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1.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3.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4.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7.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8.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9.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3.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4.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5.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6.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7.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28.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9.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30.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31.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32.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3.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34.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35.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6.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37.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38.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39.xml" ContentType="application/vnd.openxmlformats-officedocument.drawing+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40.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41.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42.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43.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drawings/drawing44.xml" ContentType="application/vnd.openxmlformats-officedocument.drawing+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drawings/drawing45.xml" ContentType="application/vnd.openxmlformats-officedocument.drawing+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46.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updateLinks="never" hidePivotFieldList="1"/>
  <mc:AlternateContent xmlns:mc="http://schemas.openxmlformats.org/markup-compatibility/2006">
    <mc:Choice Requires="x15">
      <x15ac:absPath xmlns:x15ac="http://schemas.microsoft.com/office/spreadsheetml/2010/11/ac" url="https://d.docs.live.net/4e9f352d8099da86/Documentos/Año 2022/Seminarios/Comités SIAR/"/>
    </mc:Choice>
  </mc:AlternateContent>
  <xr:revisionPtr revIDLastSave="41" documentId="8_{7852997A-EDE0-464D-999A-729A93EE1D22}" xr6:coauthVersionLast="47" xr6:coauthVersionMax="47" xr10:uidLastSave="{5DDB6964-E804-465D-B42B-C8C596979B8D}"/>
  <bookViews>
    <workbookView xWindow="-120" yWindow="-120" windowWidth="29040" windowHeight="15720" tabRatio="806" firstSheet="2" activeTab="5" xr2:uid="{00000000-000D-0000-FFFF-FFFF00000000}"/>
  </bookViews>
  <sheets>
    <sheet name="interpretacion CAME" sheetId="77" r:id="rId1"/>
    <sheet name="ANEXO 1 - Manual SIAR" sheetId="76" r:id="rId2"/>
    <sheet name="CAPACIDAD PATRIMONIAL" sheetId="73" r:id="rId3"/>
    <sheet name="cuc" sheetId="5" r:id="rId4"/>
    <sheet name="Hoja1" sheetId="78" r:id="rId5"/>
    <sheet name="Indicadores EVOLUCION" sheetId="54" r:id="rId6"/>
    <sheet name="41. SARL - Estructura invers LP" sheetId="72" r:id="rId7"/>
    <sheet name="40. SARL - Razon corriente" sheetId="71" r:id="rId8"/>
    <sheet name="39. SARL - Rotación " sheetId="69" r:id="rId9"/>
    <sheet name="38. SARO - Margen Bruto" sheetId="68" r:id="rId10"/>
    <sheet name="1. SARC - Calidad Cartera" sheetId="4" r:id="rId11"/>
    <sheet name="1. SARC - Deudores" sheetId="74" r:id="rId12"/>
    <sheet name="1. SARC - Calidad (con castigo)" sheetId="42" r:id="rId13"/>
    <sheet name="2. SARC - Calidad Cons sin LBZ" sheetId="6" r:id="rId14"/>
    <sheet name="3. SARC - Calidad Cons LBZ" sheetId="7" r:id="rId15"/>
    <sheet name="4. SARC - Calidad Comercial" sheetId="8" r:id="rId16"/>
    <sheet name="5. SARC - Calidad MICRO" sheetId="9" r:id="rId17"/>
    <sheet name="6. SARC - Calidad VIVI" sheetId="10" r:id="rId18"/>
    <sheet name="7. SARC - Cobertura TOTAL" sheetId="44" r:id="rId19"/>
    <sheet name="7. SARC - Cobertura consumo" sheetId="11" r:id="rId20"/>
    <sheet name="8. SARC - Cobertura comercial" sheetId="13" r:id="rId21"/>
    <sheet name="8. SARC - Cobertura MICRO" sheetId="14" r:id="rId22"/>
    <sheet name="8. SARC - Cobertura VIVI" sheetId="15" r:id="rId23"/>
    <sheet name="9. SARC - Crecim Cartera BRUTA" sheetId="16" r:id="rId24"/>
    <sheet name="10. SARC - Crecim CONS sin LBZ" sheetId="17" r:id="rId25"/>
    <sheet name="11. SARC Crecim Cons LBZ" sheetId="18" r:id="rId26"/>
    <sheet name="12. SARC Crecim CCIAL" sheetId="19" r:id="rId27"/>
    <sheet name="13. SARC Crecim MICRO" sheetId="20" r:id="rId28"/>
    <sheet name="14. SARC Crecim VIVI" sheetId="21" r:id="rId29"/>
    <sheet name="15. SARC Crecim mora" sheetId="22" r:id="rId30"/>
    <sheet name="16. SARC &gt; mora Cons SIN LBZ" sheetId="23" r:id="rId31"/>
    <sheet name="17. SARC &gt; mora Cons LBZ" sheetId="24" r:id="rId32"/>
    <sheet name="18. SARC &gt; mora CCIAL" sheetId="25" r:id="rId33"/>
    <sheet name="19. SARC &gt; mora MICRO" sheetId="26" r:id="rId34"/>
    <sheet name="20. SARC &gt; mora VIVI" sheetId="27" r:id="rId35"/>
    <sheet name="21. LIQUIDEZ - ALN vs Dep CP" sheetId="28" r:id="rId36"/>
    <sheet name="22. LIQ. - Brecha GAP Vs ALN" sheetId="29" r:id="rId37"/>
    <sheet name="23. Concentracion depositos" sheetId="31" r:id="rId38"/>
    <sheet name="23. Concentracion cartera" sheetId="30" r:id="rId39"/>
    <sheet name="24. Eficiencia operativa" sheetId="32" r:id="rId40"/>
    <sheet name="25. Quebranto patrimonial" sheetId="33" r:id="rId41"/>
    <sheet name="26. solvencia - solidez" sheetId="67" r:id="rId42"/>
    <sheet name="26.1. cuc" sheetId="58" r:id="rId43"/>
    <sheet name="26.2. PONDERACION" sheetId="59" r:id="rId44"/>
    <sheet name="26.3. patrimonio" sheetId="60" r:id="rId45"/>
    <sheet name="tabla dinamica cartera" sheetId="61" r:id="rId46"/>
    <sheet name="cartera neta" sheetId="62" r:id="rId47"/>
    <sheet name="27. Irreduc  Total" sheetId="40" r:id="rId48"/>
    <sheet name="28. Capital institucional" sheetId="41" r:id="rId49"/>
    <sheet name="29. Activo productivo" sheetId="45" r:id="rId50"/>
    <sheet name="30. Cobertura Cartera improduc" sheetId="46" r:id="rId51"/>
    <sheet name="31. Margen Financiero" sheetId="47" r:id="rId52"/>
    <sheet name="32. Margen Operacional" sheetId="48" r:id="rId53"/>
    <sheet name="33. Endeudamiento bancario" sheetId="49" r:id="rId54"/>
    <sheet name="34. Estructura de Balance" sheetId="50" r:id="rId55"/>
    <sheet name="35. Rentabilidad del patrimonio" sheetId="51" r:id="rId56"/>
    <sheet name="36. Margen NETO" sheetId="52" r:id="rId57"/>
    <sheet name="37. Rentabilidad FUENTES" sheetId="53" r:id="rId58"/>
    <sheet name="Indicadores" sheetId="2" r:id="rId59"/>
  </sheets>
  <externalReferences>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s>
  <definedNames>
    <definedName name="___nit1" localSheetId="41">#REF!</definedName>
    <definedName name="___nit1" localSheetId="0">#REF!</definedName>
    <definedName name="___nit1">#REF!</definedName>
    <definedName name="__nit1" localSheetId="41">#REF!</definedName>
    <definedName name="__nit1">#REF!</definedName>
    <definedName name="_xlnm._FilterDatabase" localSheetId="42" hidden="1">'26.1. cuc'!$A$1:$C$2088</definedName>
    <definedName name="_xlnm._FilterDatabase" localSheetId="43" hidden="1">'26.2. PONDERACION'!$A$3:$H$571</definedName>
    <definedName name="_xlnm._FilterDatabase" localSheetId="44" hidden="1">'26.3. patrimonio'!$A$1:$G$66</definedName>
    <definedName name="_xlnm._FilterDatabase" localSheetId="3" hidden="1">cuc!$A$1:$H$2088</definedName>
    <definedName name="_xlnm._FilterDatabase" localSheetId="4" hidden="1">Hoja1!$A$1:$H$330</definedName>
    <definedName name="_xlnm._FilterDatabase" localSheetId="5" hidden="1">'Indicadores EVOLUCION'!$A$2:$M$55</definedName>
    <definedName name="_Key1" localSheetId="41" hidden="1">#REF!</definedName>
    <definedName name="_Key1" localSheetId="0" hidden="1">#REF!</definedName>
    <definedName name="_Key1" hidden="1">#REF!</definedName>
    <definedName name="_Key2" localSheetId="41" hidden="1">#REF!</definedName>
    <definedName name="_Key2" hidden="1">#REF!</definedName>
    <definedName name="_nit1" localSheetId="41">#REF!</definedName>
    <definedName name="_nit1">#REF!</definedName>
    <definedName name="_Order1" hidden="1">255</definedName>
    <definedName name="_Order2" hidden="1">255</definedName>
    <definedName name="_Sort" localSheetId="41" hidden="1">#REF!</definedName>
    <definedName name="_Sort" localSheetId="0" hidden="1">#REF!</definedName>
    <definedName name="_Sort" hidden="1">#REF!</definedName>
    <definedName name="A_2018" localSheetId="41">[1]Comprobacion!#REF!</definedName>
    <definedName name="A_2018" localSheetId="0">[1]Comprobacion!#REF!</definedName>
    <definedName name="A_2018">[1]Comprobacion!#REF!</definedName>
    <definedName name="A_impresión_IM" localSheetId="41">#REF!</definedName>
    <definedName name="A_impresión_IM" localSheetId="0">#REF!</definedName>
    <definedName name="A_impresión_IM">#REF!</definedName>
    <definedName name="aaa" localSheetId="41">MATCH(0.01,'26. solvencia - solidez'!End_Bal,-1)+1</definedName>
    <definedName name="aaa" localSheetId="42">MATCH(0.01,End_Bal,-1)+1</definedName>
    <definedName name="aaa" localSheetId="43">MATCH(0.01,End_Bal,-1)+1</definedName>
    <definedName name="aaa" localSheetId="44">MATCH(0.01,End_Bal,-1)+1</definedName>
    <definedName name="aaa" localSheetId="0">MATCH(0.01,End_Bal,-1)+1</definedName>
    <definedName name="aaa">MATCH(0.01,End_Bal,-1)+1</definedName>
    <definedName name="agencias">[2]Listas!$U$2:$U$10</definedName>
    <definedName name="avvillas" localSheetId="41">#REF!</definedName>
    <definedName name="avvillas" localSheetId="0">#REF!</definedName>
    <definedName name="avvillas">#REF!</definedName>
    <definedName name="BANCOS">[3]BANCOS!$A$2:$A$25</definedName>
    <definedName name="BASE_DATOS_ESTUDIO_CRED" localSheetId="41">#REF!</definedName>
    <definedName name="BASE_DATOS_ESTUDIO_CRED" localSheetId="0">#REF!</definedName>
    <definedName name="BASE_DATOS_ESTUDIO_CRED">#REF!</definedName>
    <definedName name="BASE1F" localSheetId="41">#REF!</definedName>
    <definedName name="BASE1F" localSheetId="58">#REF!</definedName>
    <definedName name="BASE1F" localSheetId="5">#REF!</definedName>
    <definedName name="BASE1F">#REF!</definedName>
    <definedName name="_xlnm.Database" localSheetId="41">#REF!</definedName>
    <definedName name="_xlnm.Database">#REF!</definedName>
    <definedName name="Beg_Bal" localSheetId="41">#REF!</definedName>
    <definedName name="Beg_Bal">#REF!</definedName>
    <definedName name="cartera" localSheetId="41">#REF!</definedName>
    <definedName name="cartera">#REF!</definedName>
    <definedName name="clientes" localSheetId="41">#REF!</definedName>
    <definedName name="clientes">#REF!</definedName>
    <definedName name="CODENTIDAD">'[4]+DATOS'!$F$52:$F$231</definedName>
    <definedName name="contador1">5</definedName>
    <definedName name="contador2">5</definedName>
    <definedName name="COOPERATIVAS">[5]COOPERATIVAS!$C$4:$C$191</definedName>
    <definedName name="COORDINACION">'[4]DATOS COORDINACION SEGUIMIENTO'!$O$4:$O$6</definedName>
    <definedName name="Data" localSheetId="41">#REF!</definedName>
    <definedName name="Data" localSheetId="0">#REF!</definedName>
    <definedName name="Data">#REF!</definedName>
    <definedName name="depositos" localSheetId="41">#REF!</definedName>
    <definedName name="depositos">#REF!</definedName>
    <definedName name="DINERS" localSheetId="41">#REF!</definedName>
    <definedName name="DINERS">#REF!</definedName>
    <definedName name="End_Bal" localSheetId="41">#REF!</definedName>
    <definedName name="End_Bal">#REF!</definedName>
    <definedName name="ESCENARIOS">'[6]DATOS CALIFICACION'!$T$36:$T$39</definedName>
    <definedName name="Extra_Pay" localSheetId="41">#REF!</definedName>
    <definedName name="Extra_Pay" localSheetId="0">#REF!</definedName>
    <definedName name="Extra_Pay">#REF!</definedName>
    <definedName name="FECHA" localSheetId="41">#REF!</definedName>
    <definedName name="FECHA">#REF!</definedName>
    <definedName name="Fecha_de_Corte" localSheetId="41">#REF!</definedName>
    <definedName name="Fecha_de_Corte" localSheetId="58">#REF!</definedName>
    <definedName name="Fecha_de_Corte" localSheetId="5">#REF!</definedName>
    <definedName name="Fecha_de_Corte">#REF!</definedName>
    <definedName name="fechacorte" localSheetId="58">[7]Hoja1!$A$3:$A$15</definedName>
    <definedName name="fechacorte" localSheetId="5">[7]Hoja1!$A$3:$A$15</definedName>
    <definedName name="fechacorte">[8]Hoja1!$A$3:$A$15</definedName>
    <definedName name="Full_Print" localSheetId="41">#REF!</definedName>
    <definedName name="Full_Print" localSheetId="0">#REF!</definedName>
    <definedName name="Full_Print">#REF!</definedName>
    <definedName name="Header_Row">ROW(#REF!)</definedName>
    <definedName name="INSTITUTO_SALVAMENTO">INDIRECT('[4]+DATOS'!$AD$5)</definedName>
    <definedName name="Int" localSheetId="41">#REF!</definedName>
    <definedName name="Int" localSheetId="0">#REF!</definedName>
    <definedName name="Int">#REF!</definedName>
    <definedName name="Interest_Rate" localSheetId="41">#REF!</definedName>
    <definedName name="Interest_Rate">#REF!</definedName>
    <definedName name="ITEM" localSheetId="41">#REF!</definedName>
    <definedName name="ITEM">#REF!</definedName>
    <definedName name="Last_Row" localSheetId="12">#N/A</definedName>
    <definedName name="Last_Row" localSheetId="11">#N/A</definedName>
    <definedName name="Last_Row" localSheetId="41">IF([9]COOADAMS!Values_Entered,Header_Row+[9]COOADAMS!Number_of_Payments,Header_Row)</definedName>
    <definedName name="Last_Row" localSheetId="42">IF([9]COOADAMS!Values_Entered,Header_Row+[9]COOADAMS!Number_of_Payments,Header_Row)</definedName>
    <definedName name="Last_Row" localSheetId="43">IF([9]COOADAMS!Values_Entered,Header_Row+[9]COOADAMS!Number_of_Payments,Header_Row)</definedName>
    <definedName name="Last_Row" localSheetId="44">IF([9]COOADAMS!Values_Entered,Header_Row+[9]COOADAMS!Number_of_Payments,Header_Row)</definedName>
    <definedName name="Last_Row" localSheetId="47">#N/A</definedName>
    <definedName name="Last_Row" localSheetId="48">#N/A</definedName>
    <definedName name="Last_Row" localSheetId="49">#N/A</definedName>
    <definedName name="Last_Row" localSheetId="50">#N/A</definedName>
    <definedName name="Last_Row" localSheetId="51">#N/A</definedName>
    <definedName name="Last_Row" localSheetId="52">#N/A</definedName>
    <definedName name="Last_Row" localSheetId="53">#N/A</definedName>
    <definedName name="Last_Row" localSheetId="54">#N/A</definedName>
    <definedName name="Last_Row" localSheetId="55">#N/A</definedName>
    <definedName name="Last_Row" localSheetId="56">#N/A</definedName>
    <definedName name="Last_Row" localSheetId="57">#N/A</definedName>
    <definedName name="Last_Row" localSheetId="9">#N/A</definedName>
    <definedName name="Last_Row" localSheetId="8">#N/A</definedName>
    <definedName name="Last_Row" localSheetId="7">#N/A</definedName>
    <definedName name="Last_Row" localSheetId="6">#N/A</definedName>
    <definedName name="Last_Row" localSheetId="18">#N/A</definedName>
    <definedName name="Last_Row" localSheetId="5">#N/A</definedName>
    <definedName name="Last_Row" localSheetId="0">IF([9]COOADAMS!Values_Entered,Header_Row+[9]COOADAMS!Number_of_Payments,Header_Row)</definedName>
    <definedName name="Last_Row">IF([9]COOADAMS!Values_Entered,Header_Row+[9]COOADAMS!Number_of_Payments,Header_Row)</definedName>
    <definedName name="Lista" localSheetId="41">{1,2,3,4;5,6,7,8;9,10,11,12;13,14,15,16}</definedName>
    <definedName name="Lista" localSheetId="42">{1,2,3,4;5,6,7,8;9,10,11,12;13,14,15,16}</definedName>
    <definedName name="Lista" localSheetId="43">{1,2,3,4;5,6,7,8;9,10,11,12;13,14,15,16}</definedName>
    <definedName name="Lista" localSheetId="44">{1,2,3,4;5,6,7,8;9,10,11,12;13,14,15,16}</definedName>
    <definedName name="Lista" localSheetId="0">{1,2,3,4;5,6,7,8;9,10,11,12;13,14,15,16}</definedName>
    <definedName name="Lista">{1,2,3,4;5,6,7,8;9,10,11,12;13,14,15,16}</definedName>
    <definedName name="Loan_Amount">#REF!</definedName>
    <definedName name="Loan_Start" localSheetId="41">#REF!</definedName>
    <definedName name="Loan_Start" localSheetId="0">#REF!</definedName>
    <definedName name="Loan_Start">#REF!</definedName>
    <definedName name="Loan_Years" localSheetId="41">#REF!</definedName>
    <definedName name="Loan_Years">#REF!</definedName>
    <definedName name="MEDIDAS">INDIRECT('[4]+DATOS'!$AF$4)</definedName>
    <definedName name="MEDIDAS_ADMINISTRATIVAS">INDIRECT('[4]+DATOS'!$AD$6)</definedName>
    <definedName name="MEDIDAS_INTERVENCION">INDIRECT('[4]+DATOS'!$AD$4)</definedName>
    <definedName name="MES_INFORME">[4]MES_INFORME!$C$5:$C$17</definedName>
    <definedName name="MESES">[10]RESUMEN!$A$189:$A$200</definedName>
    <definedName name="MONITOR" localSheetId="41">#REF!</definedName>
    <definedName name="MONITOR" localSheetId="0">#REF!</definedName>
    <definedName name="MONITOR">#REF!</definedName>
    <definedName name="MONITOR_AVVILLAS" localSheetId="41">#REF!</definedName>
    <definedName name="MONITOR_AVVILLAS">#REF!</definedName>
    <definedName name="Net_Income" localSheetId="41">#REF!</definedName>
    <definedName name="Net_Income">#REF!</definedName>
    <definedName name="NetIncomeGrowth" localSheetId="41">#REF!</definedName>
    <definedName name="NetIncomeGrowth">#REF!</definedName>
    <definedName name="nits" localSheetId="41">#REF!</definedName>
    <definedName name="nits">#REF!</definedName>
    <definedName name="NOMBRE">[11]ESTUDIO!$L$6</definedName>
    <definedName name="NombreRango1" localSheetId="41">#REF!</definedName>
    <definedName name="NombreRango1" localSheetId="0">#REF!</definedName>
    <definedName name="NombreRango1">#REF!</definedName>
    <definedName name="NOMINA">[11]ESTUDIO!$AE$107</definedName>
    <definedName name="Num_Pmt_Per_Year" localSheetId="41">#REF!</definedName>
    <definedName name="Num_Pmt_Per_Year" localSheetId="0">#REF!</definedName>
    <definedName name="Num_Pmt_Per_Year">#REF!</definedName>
    <definedName name="Number_of_Payments" localSheetId="41">MATCH(0.01,'26. solvencia - solidez'!End_Bal,-1)+1</definedName>
    <definedName name="Number_of_Payments" localSheetId="42">MATCH(0.01,End_Bal,-1)+1</definedName>
    <definedName name="Number_of_Payments" localSheetId="43">MATCH(0.01,End_Bal,-1)+1</definedName>
    <definedName name="Number_of_Payments" localSheetId="44">MATCH(0.01,End_Bal,-1)+1</definedName>
    <definedName name="Number_of_Payments" localSheetId="0">MATCH(0.01,End_Bal,-1)+1</definedName>
    <definedName name="Number_of_Payments">MATCH(0.01,End_Bal,-1)+1</definedName>
    <definedName name="Other_Growth">#REF!</definedName>
    <definedName name="Pay_Date" localSheetId="41">#REF!</definedName>
    <definedName name="Pay_Date" localSheetId="0">#REF!</definedName>
    <definedName name="Pay_Date">#REF!</definedName>
    <definedName name="Pay_Num" localSheetId="41">#REF!</definedName>
    <definedName name="Pay_Num">#REF!</definedName>
    <definedName name="Payment_Date" localSheetId="12">DATE(YEAR([0]!Loan_Start),MONTH([0]!Loan_Start)+Payment_Number,DAY([0]!Loan_Start))</definedName>
    <definedName name="Payment_Date" localSheetId="11">DATE(YEAR([0]!Loan_Start),MONTH([0]!Loan_Start)+Payment_Number,DAY([0]!Loan_Start))</definedName>
    <definedName name="Payment_Date" localSheetId="41">DATE(YEAR('26. solvencia - solidez'!Loan_Start),MONTH('26. solvencia - solidez'!Loan_Start)+Payment_Number,DAY('26. solvencia - solidez'!Loan_Start))</definedName>
    <definedName name="Payment_Date" localSheetId="42">DATE(YEAR(Loan_Start),MONTH(Loan_Start)+Payment_Number,DAY(Loan_Start))</definedName>
    <definedName name="Payment_Date" localSheetId="43">DATE(YEAR(Loan_Start),MONTH(Loan_Start)+Payment_Number,DAY(Loan_Start))</definedName>
    <definedName name="Payment_Date" localSheetId="44">DATE(YEAR(Loan_Start),MONTH(Loan_Start)+Payment_Number,DAY(Loan_Start))</definedName>
    <definedName name="Payment_Date" localSheetId="47">DATE(YEAR([0]!Loan_Start),MONTH([0]!Loan_Start)+Payment_Number,DAY([0]!Loan_Start))</definedName>
    <definedName name="Payment_Date" localSheetId="48">DATE(YEAR([0]!Loan_Start),MONTH([0]!Loan_Start)+Payment_Number,DAY([0]!Loan_Start))</definedName>
    <definedName name="Payment_Date" localSheetId="49">DATE(YEAR([0]!Loan_Start),MONTH([0]!Loan_Start)+Payment_Number,DAY([0]!Loan_Start))</definedName>
    <definedName name="Payment_Date" localSheetId="50">DATE(YEAR([0]!Loan_Start),MONTH([0]!Loan_Start)+Payment_Number,DAY([0]!Loan_Start))</definedName>
    <definedName name="Payment_Date" localSheetId="51">DATE(YEAR([0]!Loan_Start),MONTH([0]!Loan_Start)+Payment_Number,DAY([0]!Loan_Start))</definedName>
    <definedName name="Payment_Date" localSheetId="52">DATE(YEAR([0]!Loan_Start),MONTH([0]!Loan_Start)+Payment_Number,DAY([0]!Loan_Start))</definedName>
    <definedName name="Payment_Date" localSheetId="53">DATE(YEAR([0]!Loan_Start),MONTH([0]!Loan_Start)+Payment_Number,DAY([0]!Loan_Start))</definedName>
    <definedName name="Payment_Date" localSheetId="54">DATE(YEAR([0]!Loan_Start),MONTH([0]!Loan_Start)+Payment_Number,DAY([0]!Loan_Start))</definedName>
    <definedName name="Payment_Date" localSheetId="55">DATE(YEAR([0]!Loan_Start),MONTH([0]!Loan_Start)+Payment_Number,DAY([0]!Loan_Start))</definedName>
    <definedName name="Payment_Date" localSheetId="56">DATE(YEAR([0]!Loan_Start),MONTH([0]!Loan_Start)+Payment_Number,DAY([0]!Loan_Start))</definedName>
    <definedName name="Payment_Date" localSheetId="57">DATE(YEAR([0]!Loan_Start),MONTH([0]!Loan_Start)+Payment_Number,DAY([0]!Loan_Start))</definedName>
    <definedName name="Payment_Date" localSheetId="9">DATE(YEAR([0]!Loan_Start),MONTH([0]!Loan_Start)+Payment_Number,DAY([0]!Loan_Start))</definedName>
    <definedName name="Payment_Date" localSheetId="8">DATE(YEAR([0]!Loan_Start),MONTH([0]!Loan_Start)+Payment_Number,DAY([0]!Loan_Start))</definedName>
    <definedName name="Payment_Date" localSheetId="7">DATE(YEAR([0]!Loan_Start),MONTH([0]!Loan_Start)+Payment_Number,DAY([0]!Loan_Start))</definedName>
    <definedName name="Payment_Date" localSheetId="6">DATE(YEAR([0]!Loan_Start),MONTH([0]!Loan_Start)+Payment_Number,DAY([0]!Loan_Start))</definedName>
    <definedName name="Payment_Date" localSheetId="18">DATE(YEAR([0]!Loan_Start),MONTH([0]!Loan_Start)+Payment_Number,DAY([0]!Loan_Start))</definedName>
    <definedName name="Payment_Date" localSheetId="5">DATE(YEAR([0]!Loan_Start),MONTH([0]!Loan_Start)+Payment_Number,DAY([0]!Loan_Start))</definedName>
    <definedName name="Payment_Date" localSheetId="0">DATE(YEAR('interpretacion CAME'!Loan_Start),MONTH('interpretacion CAME'!Loan_Start)+Payment_Number,DAY('interpretacion CAME'!Loan_Start))</definedName>
    <definedName name="Payment_Date">DATE(YEAR(Loan_Start),MONTH(Loan_Start)+Payment_Number,DAY(Loan_Start))</definedName>
    <definedName name="PLANES_ACCION">INDIRECT('[4]+DATOS'!$AD$8)</definedName>
    <definedName name="PLANES_FOGACOOP">INDIRECT('[4]+DATOS'!$AD$7)</definedName>
    <definedName name="Play">656277505</definedName>
    <definedName name="Princ" localSheetId="0">#REF!</definedName>
    <definedName name="Princ">#REF!</definedName>
    <definedName name="Print_Area_Reset" localSheetId="12">OFFSET([0]!Full_Print,0,0,'1. SARC - Calidad (con castigo)'!Last_Row)</definedName>
    <definedName name="Print_Area_Reset" localSheetId="11">OFFSET([0]!Full_Print,0,0,'1. SARC - Deudores'!Last_Row)</definedName>
    <definedName name="Print_Area_Reset" localSheetId="41">OFFSET('26. solvencia - solidez'!Full_Print,0,0,'26. solvencia - solidez'!Last_Row)</definedName>
    <definedName name="Print_Area_Reset" localSheetId="42">OFFSET(Full_Print,0,0,'26.1. cuc'!Last_Row)</definedName>
    <definedName name="Print_Area_Reset" localSheetId="43">OFFSET(Full_Print,0,0,'26.2. PONDERACION'!Last_Row)</definedName>
    <definedName name="Print_Area_Reset" localSheetId="44">OFFSET(Full_Print,0,0,'26.3. patrimonio'!Last_Row)</definedName>
    <definedName name="Print_Area_Reset" localSheetId="47">OFFSET([0]!Full_Print,0,0,'27. Irreduc  Total'!Last_Row)</definedName>
    <definedName name="Print_Area_Reset" localSheetId="48">OFFSET([0]!Full_Print,0,0,'28. Capital institucional'!Last_Row)</definedName>
    <definedName name="Print_Area_Reset" localSheetId="49">OFFSET([0]!Full_Print,0,0,'29. Activo productivo'!Last_Row)</definedName>
    <definedName name="Print_Area_Reset" localSheetId="50">OFFSET([0]!Full_Print,0,0,'30. Cobertura Cartera improduc'!Last_Row)</definedName>
    <definedName name="Print_Area_Reset" localSheetId="51">OFFSET([0]!Full_Print,0,0,'31. Margen Financiero'!Last_Row)</definedName>
    <definedName name="Print_Area_Reset" localSheetId="52">OFFSET([0]!Full_Print,0,0,'32. Margen Operacional'!Last_Row)</definedName>
    <definedName name="Print_Area_Reset" localSheetId="53">OFFSET([0]!Full_Print,0,0,'33. Endeudamiento bancario'!Last_Row)</definedName>
    <definedName name="Print_Area_Reset" localSheetId="54">OFFSET([0]!Full_Print,0,0,'34. Estructura de Balance'!Last_Row)</definedName>
    <definedName name="Print_Area_Reset" localSheetId="55">OFFSET([0]!Full_Print,0,0,'35. Rentabilidad del patrimonio'!Last_Row)</definedName>
    <definedName name="Print_Area_Reset" localSheetId="56">OFFSET([0]!Full_Print,0,0,'36. Margen NETO'!Last_Row)</definedName>
    <definedName name="Print_Area_Reset" localSheetId="57">OFFSET([0]!Full_Print,0,0,'37. Rentabilidad FUENTES'!Last_Row)</definedName>
    <definedName name="Print_Area_Reset" localSheetId="9">OFFSET([0]!Full_Print,0,0,'38. SARO - Margen Bruto'!Last_Row)</definedName>
    <definedName name="Print_Area_Reset" localSheetId="8">OFFSET([0]!Full_Print,0,0,'39. SARL - Rotación '!Last_Row)</definedName>
    <definedName name="Print_Area_Reset" localSheetId="7">OFFSET([0]!Full_Print,0,0,'40. SARL - Razon corriente'!Last_Row)</definedName>
    <definedName name="Print_Area_Reset" localSheetId="6">OFFSET([0]!Full_Print,0,0,'41. SARL - Estructura invers LP'!Last_Row)</definedName>
    <definedName name="Print_Area_Reset" localSheetId="18">OFFSET([0]!Full_Print,0,0,'7. SARC - Cobertura TOTAL'!Last_Row)</definedName>
    <definedName name="Print_Area_Reset" localSheetId="5">OFFSET([0]!Full_Print,0,0,'Indicadores EVOLUCION'!Last_Row)</definedName>
    <definedName name="Print_Area_Reset" localSheetId="0">OFFSET('interpretacion CAME'!Full_Print,0,0,'interpretacion CAME'!Last_Row)</definedName>
    <definedName name="Print_Area_Reset">OFFSET(Full_Print,0,0,Last_Row)</definedName>
    <definedName name="Rand1" localSheetId="41">#REF!</definedName>
    <definedName name="Rand1" localSheetId="0">#REF!</definedName>
    <definedName name="Rand1">#REF!</definedName>
    <definedName name="Rand2" localSheetId="41">#REF!</definedName>
    <definedName name="Rand2">#REF!</definedName>
    <definedName name="RangoBeneficiosNetos">[12]DatosResumen!$B$9:$B$19,[12]DatosResumen!$D$9:$D$19</definedName>
    <definedName name="Retail_Growth" localSheetId="41">#REF!</definedName>
    <definedName name="Retail_Growth" localSheetId="0">#REF!</definedName>
    <definedName name="Retail_Growth">#REF!</definedName>
    <definedName name="Revenue" localSheetId="41">#REF!</definedName>
    <definedName name="Revenue">#REF!</definedName>
    <definedName name="RevenueGrowth" localSheetId="41">#REF!</definedName>
    <definedName name="RevenueGrowth">#REF!</definedName>
    <definedName name="Sched_Pay" localSheetId="41">#REF!</definedName>
    <definedName name="Sched_Pay">#REF!</definedName>
    <definedName name="Scheduled_Extra_Payments" localSheetId="41">#REF!</definedName>
    <definedName name="Scheduled_Extra_Payments">#REF!</definedName>
    <definedName name="Scheduled_Interest_Rate" localSheetId="41">#REF!</definedName>
    <definedName name="Scheduled_Interest_Rate">#REF!</definedName>
    <definedName name="Scheduled_Monthly_Payment" localSheetId="41">#REF!</definedName>
    <definedName name="Scheduled_Monthly_Payment">#REF!</definedName>
    <definedName name="sdfda" localSheetId="12">Scheduled_Payment+Extra_Payment</definedName>
    <definedName name="sdfda" localSheetId="11">Scheduled_Payment+Extra_Payment</definedName>
    <definedName name="sdfda" localSheetId="41">Scheduled_Payment+Extra_Payment</definedName>
    <definedName name="sdfda" localSheetId="42">Scheduled_Payment+Extra_Payment</definedName>
    <definedName name="sdfda" localSheetId="43">Scheduled_Payment+Extra_Payment</definedName>
    <definedName name="sdfda" localSheetId="44">Scheduled_Payment+Extra_Payment</definedName>
    <definedName name="sdfda" localSheetId="47">Scheduled_Payment+Extra_Payment</definedName>
    <definedName name="sdfda" localSheetId="48">Scheduled_Payment+Extra_Payment</definedName>
    <definedName name="sdfda" localSheetId="49">Scheduled_Payment+Extra_Payment</definedName>
    <definedName name="sdfda" localSheetId="50">Scheduled_Payment+Extra_Payment</definedName>
    <definedName name="sdfda" localSheetId="51">Scheduled_Payment+Extra_Payment</definedName>
    <definedName name="sdfda" localSheetId="52">Scheduled_Payment+Extra_Payment</definedName>
    <definedName name="sdfda" localSheetId="53">Scheduled_Payment+Extra_Payment</definedName>
    <definedName name="sdfda" localSheetId="54">Scheduled_Payment+Extra_Payment</definedName>
    <definedName name="sdfda" localSheetId="55">Scheduled_Payment+Extra_Payment</definedName>
    <definedName name="sdfda" localSheetId="56">Scheduled_Payment+Extra_Payment</definedName>
    <definedName name="sdfda" localSheetId="57">Scheduled_Payment+Extra_Payment</definedName>
    <definedName name="sdfda" localSheetId="9">Scheduled_Payment+Extra_Payment</definedName>
    <definedName name="sdfda" localSheetId="8">Scheduled_Payment+Extra_Payment</definedName>
    <definedName name="sdfda" localSheetId="7">Scheduled_Payment+Extra_Payment</definedName>
    <definedName name="sdfda" localSheetId="6">Scheduled_Payment+Extra_Payment</definedName>
    <definedName name="sdfda" localSheetId="18">Scheduled_Payment+Extra_Payment</definedName>
    <definedName name="sdfda" localSheetId="5">Scheduled_Payment+Extra_Payment</definedName>
    <definedName name="sdfda" localSheetId="0">Scheduled_Payment+Extra_Payment</definedName>
    <definedName name="sdfda">Scheduled_Payment+Extra_Payment</definedName>
    <definedName name="seg" localSheetId="41">#REF!</definedName>
    <definedName name="seg" localSheetId="0">#REF!</definedName>
    <definedName name="seg">#REF!</definedName>
    <definedName name="SIN_MEDIDA">INDIRECT('[4]+DATOS'!$AD$9)</definedName>
    <definedName name="TABLA" localSheetId="41">#REF!</definedName>
    <definedName name="TABLA" localSheetId="0">#REF!</definedName>
    <definedName name="TABLA">#REF!</definedName>
    <definedName name="tablasJG" localSheetId="41">#REF!</definedName>
    <definedName name="tablasJG">#REF!</definedName>
    <definedName name="Table1" localSheetId="41">#REF!</definedName>
    <definedName name="Table1">#REF!</definedName>
    <definedName name="tablita" localSheetId="41">#REF!</definedName>
    <definedName name="tablita">#REF!</definedName>
    <definedName name="Tasa_Periódica">'[13]Tabla de Amortización'!$C$16/12</definedName>
    <definedName name="Tax_Growth" localSheetId="41">#REF!</definedName>
    <definedName name="Tax_Growth" localSheetId="0">#REF!</definedName>
    <definedName name="Tax_Growth">#REF!</definedName>
    <definedName name="TemporalAportes" localSheetId="41">#REF!</definedName>
    <definedName name="TemporalAportes">#REF!</definedName>
    <definedName name="TemporalContractual" localSheetId="41">#REF!</definedName>
    <definedName name="TemporalContractual">#REF!</definedName>
    <definedName name="_xlnm.Print_Titles">#N/A</definedName>
    <definedName name="Total_Interest" localSheetId="41">#REF!</definedName>
    <definedName name="Total_Interest" localSheetId="0">#REF!</definedName>
    <definedName name="Total_Interest">#REF!</definedName>
    <definedName name="Total_Pay" localSheetId="41">#REF!</definedName>
    <definedName name="Total_Pay">#REF!</definedName>
    <definedName name="Total_Payment" localSheetId="12">Scheduled_Payment+Extra_Payment</definedName>
    <definedName name="Total_Payment" localSheetId="11">Scheduled_Payment+Extra_Payment</definedName>
    <definedName name="Total_Payment" localSheetId="41">Scheduled_Payment+Extra_Payment</definedName>
    <definedName name="Total_Payment" localSheetId="42">Scheduled_Payment+Extra_Payment</definedName>
    <definedName name="Total_Payment" localSheetId="43">Scheduled_Payment+Extra_Payment</definedName>
    <definedName name="Total_Payment" localSheetId="44">Scheduled_Payment+Extra_Payment</definedName>
    <definedName name="Total_Payment" localSheetId="47">Scheduled_Payment+Extra_Payment</definedName>
    <definedName name="Total_Payment" localSheetId="48">Scheduled_Payment+Extra_Payment</definedName>
    <definedName name="Total_Payment" localSheetId="49">Scheduled_Payment+Extra_Payment</definedName>
    <definedName name="Total_Payment" localSheetId="50">Scheduled_Payment+Extra_Payment</definedName>
    <definedName name="Total_Payment" localSheetId="51">Scheduled_Payment+Extra_Payment</definedName>
    <definedName name="Total_Payment" localSheetId="52">Scheduled_Payment+Extra_Payment</definedName>
    <definedName name="Total_Payment" localSheetId="53">Scheduled_Payment+Extra_Payment</definedName>
    <definedName name="Total_Payment" localSheetId="54">Scheduled_Payment+Extra_Payment</definedName>
    <definedName name="Total_Payment" localSheetId="55">Scheduled_Payment+Extra_Payment</definedName>
    <definedName name="Total_Payment" localSheetId="56">Scheduled_Payment+Extra_Payment</definedName>
    <definedName name="Total_Payment" localSheetId="57">Scheduled_Payment+Extra_Payment</definedName>
    <definedName name="Total_Payment" localSheetId="9">Scheduled_Payment+Extra_Payment</definedName>
    <definedName name="Total_Payment" localSheetId="8">Scheduled_Payment+Extra_Payment</definedName>
    <definedName name="Total_Payment" localSheetId="7">Scheduled_Payment+Extra_Payment</definedName>
    <definedName name="Total_Payment" localSheetId="6">Scheduled_Payment+Extra_Payment</definedName>
    <definedName name="Total_Payment" localSheetId="18">Scheduled_Payment+Extra_Payment</definedName>
    <definedName name="Total_Payment" localSheetId="5">Scheduled_Payment+Extra_Payment</definedName>
    <definedName name="Total_Payment" localSheetId="0">Scheduled_Payment+Extra_Payment</definedName>
    <definedName name="Total_Payment">Scheduled_Payment+Extra_Payment</definedName>
    <definedName name="total_por_tipo_de_credito" localSheetId="0">'[14]Hoja1 (2)'!#REF!</definedName>
    <definedName name="total_por_tipo_de_credito">'[14]Hoja1 (2)'!#REF!</definedName>
    <definedName name="valor_índice">16</definedName>
    <definedName name="Values_Entered" localSheetId="41">IF(Loan_Amount*'26. solvencia - solidez'!Interest_Rate*'26. solvencia - solidez'!Loan_Years*'26. solvencia - solidez'!Loan_Start&gt;0,1,0)</definedName>
    <definedName name="Values_Entered" localSheetId="42">IF(Loan_Amount*Interest_Rate*Loan_Years*Loan_Start&gt;0,1,0)</definedName>
    <definedName name="Values_Entered" localSheetId="43">IF(Loan_Amount*Interest_Rate*Loan_Years*Loan_Start&gt;0,1,0)</definedName>
    <definedName name="Values_Entered" localSheetId="44">IF(Loan_Amount*Interest_Rate*Loan_Years*Loan_Start&gt;0,1,0)</definedName>
    <definedName name="Values_Entered" localSheetId="0">IF(Loan_Amount*Interest_Rate*Loan_Years*'interpretacion CAME'!Loan_Start&gt;0,1,0)</definedName>
    <definedName name="Values_Entered">IF(Loan_Amount*Interest_Rate*Loan_Years*Loan_Start&gt;0,1,0)</definedName>
    <definedName name="verificar" localSheetId="12">#N/A</definedName>
    <definedName name="verificar" localSheetId="11">#N/A</definedName>
    <definedName name="verificar" localSheetId="41">IF([9]COOADAMS!Values_Entered,Header_Row+[9]COOADAMS!Number_of_Payments,Header_Row)</definedName>
    <definedName name="verificar" localSheetId="42">IF([9]COOADAMS!Values_Entered,Header_Row+[9]COOADAMS!Number_of_Payments,Header_Row)</definedName>
    <definedName name="verificar" localSheetId="43">IF([9]COOADAMS!Values_Entered,Header_Row+[9]COOADAMS!Number_of_Payments,Header_Row)</definedName>
    <definedName name="verificar" localSheetId="44">IF([9]COOADAMS!Values_Entered,Header_Row+[9]COOADAMS!Number_of_Payments,Header_Row)</definedName>
    <definedName name="verificar" localSheetId="47">#N/A</definedName>
    <definedName name="verificar" localSheetId="48">#N/A</definedName>
    <definedName name="verificar" localSheetId="49">#N/A</definedName>
    <definedName name="verificar" localSheetId="50">#N/A</definedName>
    <definedName name="verificar" localSheetId="51">#N/A</definedName>
    <definedName name="verificar" localSheetId="52">#N/A</definedName>
    <definedName name="verificar" localSheetId="53">#N/A</definedName>
    <definedName name="verificar" localSheetId="54">#N/A</definedName>
    <definedName name="verificar" localSheetId="55">#N/A</definedName>
    <definedName name="verificar" localSheetId="56">#N/A</definedName>
    <definedName name="verificar" localSheetId="57">#N/A</definedName>
    <definedName name="verificar" localSheetId="9">#N/A</definedName>
    <definedName name="verificar" localSheetId="8">#N/A</definedName>
    <definedName name="verificar" localSheetId="7">#N/A</definedName>
    <definedName name="verificar" localSheetId="6">#N/A</definedName>
    <definedName name="verificar" localSheetId="18">#N/A</definedName>
    <definedName name="verificar" localSheetId="5">#N/A</definedName>
    <definedName name="verificar" localSheetId="0">IF([9]COOADAMS!Values_Entered,Header_Row+[9]COOADAMS!Number_of_Payments,Header_Row)</definedName>
    <definedName name="verificar">IF([9]COOADAMS!Values_Entered,Header_Row+[9]COOADAMS!Number_of_Payments,Header_Row)</definedName>
  </definedNames>
  <calcPr calcId="191029"/>
  <pivotCaches>
    <pivotCache cacheId="0" r:id="rId75"/>
    <pivotCache cacheId="1" r:id="rId7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 i="50" l="1"/>
  <c r="G19" i="50"/>
  <c r="F19" i="50"/>
  <c r="E19" i="50"/>
  <c r="D19" i="50"/>
  <c r="C19" i="50"/>
  <c r="B19" i="50"/>
  <c r="H18" i="50"/>
  <c r="G18" i="50"/>
  <c r="F18" i="50"/>
  <c r="E18" i="50"/>
  <c r="D18" i="50"/>
  <c r="C18" i="50"/>
  <c r="B18" i="50"/>
  <c r="H17" i="50"/>
  <c r="G17" i="50"/>
  <c r="F17" i="50"/>
  <c r="E17" i="50"/>
  <c r="D17" i="50"/>
  <c r="C17" i="50"/>
  <c r="B17" i="50"/>
  <c r="H16" i="50"/>
  <c r="G16" i="50"/>
  <c r="F16" i="50"/>
  <c r="E16" i="50"/>
  <c r="D16" i="50"/>
  <c r="C16" i="50"/>
  <c r="B16" i="50"/>
  <c r="H8" i="50"/>
  <c r="G8" i="50"/>
  <c r="F8" i="50"/>
  <c r="E8" i="50"/>
  <c r="D8" i="50"/>
  <c r="H7" i="50"/>
  <c r="G7" i="50"/>
  <c r="F7" i="50"/>
  <c r="E7" i="50"/>
  <c r="D7" i="50"/>
  <c r="C8" i="50"/>
  <c r="C7" i="50"/>
  <c r="B8" i="50"/>
  <c r="B7" i="50"/>
  <c r="H8" i="45"/>
  <c r="G8" i="45"/>
  <c r="F8" i="45"/>
  <c r="E8" i="45"/>
  <c r="D8" i="45"/>
  <c r="C8" i="45"/>
  <c r="B8" i="45"/>
  <c r="H6" i="45"/>
  <c r="G6" i="45"/>
  <c r="F6" i="45"/>
  <c r="E6" i="45"/>
  <c r="D6" i="45"/>
  <c r="C6" i="45"/>
  <c r="B6" i="45"/>
  <c r="B3" i="73" l="1"/>
  <c r="B4" i="73"/>
  <c r="B5" i="73"/>
  <c r="B6" i="73"/>
  <c r="A8" i="74" l="1"/>
  <c r="B8" i="74" s="1"/>
  <c r="A7" i="74"/>
  <c r="B7" i="74" s="1"/>
  <c r="A6" i="74"/>
  <c r="A5" i="74"/>
  <c r="B5" i="74" s="1"/>
  <c r="H4" i="74"/>
  <c r="H11" i="74" s="1"/>
  <c r="G4" i="74"/>
  <c r="F4" i="74"/>
  <c r="F11" i="74" s="1"/>
  <c r="E4" i="74"/>
  <c r="E11" i="74" s="1"/>
  <c r="D4" i="74"/>
  <c r="D11" i="74" s="1"/>
  <c r="C4" i="74"/>
  <c r="C11" i="74" s="1"/>
  <c r="H4" i="73"/>
  <c r="H6" i="73"/>
  <c r="H5" i="73"/>
  <c r="B12" i="73"/>
  <c r="B7" i="73"/>
  <c r="B8" i="73"/>
  <c r="B9" i="73"/>
  <c r="B10" i="73"/>
  <c r="B11" i="73"/>
  <c r="B2" i="73"/>
  <c r="B7" i="49"/>
  <c r="A14" i="72"/>
  <c r="A16" i="72"/>
  <c r="A15" i="72"/>
  <c r="A13" i="72"/>
  <c r="B13" i="72" s="1"/>
  <c r="A12" i="72"/>
  <c r="A11" i="72"/>
  <c r="B11" i="72" s="1"/>
  <c r="A7" i="72"/>
  <c r="A6" i="72"/>
  <c r="A5" i="72"/>
  <c r="H4" i="72"/>
  <c r="H10" i="72" s="1"/>
  <c r="G4" i="72"/>
  <c r="G10" i="72" s="1"/>
  <c r="F4" i="72"/>
  <c r="F20" i="72" s="1"/>
  <c r="E4" i="72"/>
  <c r="E20" i="72" s="1"/>
  <c r="D4" i="72"/>
  <c r="D20" i="72" s="1"/>
  <c r="C4" i="72"/>
  <c r="C20" i="72" s="1"/>
  <c r="A17" i="71"/>
  <c r="A16" i="71"/>
  <c r="A15" i="71"/>
  <c r="A14" i="71"/>
  <c r="A10" i="71"/>
  <c r="A9" i="71"/>
  <c r="A8" i="71"/>
  <c r="A7" i="71"/>
  <c r="A6" i="71"/>
  <c r="B6" i="71" s="1"/>
  <c r="A5" i="71"/>
  <c r="B5" i="71" s="1"/>
  <c r="A20" i="69"/>
  <c r="H4" i="71"/>
  <c r="H21" i="71" s="1"/>
  <c r="G4" i="71"/>
  <c r="F4" i="71"/>
  <c r="F13" i="71" s="1"/>
  <c r="E4" i="71"/>
  <c r="E13" i="71" s="1"/>
  <c r="D4" i="71"/>
  <c r="D13" i="71" s="1"/>
  <c r="C4" i="71"/>
  <c r="A17" i="69"/>
  <c r="A13" i="69"/>
  <c r="A12" i="69"/>
  <c r="A11" i="69"/>
  <c r="A7" i="69"/>
  <c r="B7" i="69" s="1"/>
  <c r="A6" i="69"/>
  <c r="B6" i="69" s="1"/>
  <c r="A5" i="69"/>
  <c r="B5" i="69" s="1"/>
  <c r="H4" i="69"/>
  <c r="H22" i="69" s="1"/>
  <c r="G4" i="69"/>
  <c r="G22" i="69" s="1"/>
  <c r="F4" i="69"/>
  <c r="F10" i="69" s="1"/>
  <c r="E4" i="69"/>
  <c r="E10" i="69" s="1"/>
  <c r="D4" i="69"/>
  <c r="D10" i="69" s="1"/>
  <c r="C4" i="69"/>
  <c r="C10" i="69" s="1"/>
  <c r="F2" i="54"/>
  <c r="A13" i="68"/>
  <c r="B13" i="68" s="1"/>
  <c r="A12" i="68"/>
  <c r="B12" i="68" s="1"/>
  <c r="A11" i="68"/>
  <c r="B11" i="68" s="1"/>
  <c r="A7" i="68"/>
  <c r="B7" i="68" s="1"/>
  <c r="A6" i="68"/>
  <c r="B6" i="68" s="1"/>
  <c r="A5" i="68"/>
  <c r="H4" i="68"/>
  <c r="H16" i="68" s="1"/>
  <c r="G4" i="68"/>
  <c r="G16" i="68" s="1"/>
  <c r="F4" i="68"/>
  <c r="F16" i="68" s="1"/>
  <c r="E4" i="68"/>
  <c r="E16" i="68" s="1"/>
  <c r="D4" i="68"/>
  <c r="D16" i="68" s="1"/>
  <c r="C4" i="68"/>
  <c r="C16" i="68" s="1"/>
  <c r="B6" i="74" l="1"/>
  <c r="G11" i="74"/>
  <c r="B14" i="72"/>
  <c r="B16" i="72"/>
  <c r="B15" i="72"/>
  <c r="B5" i="72"/>
  <c r="B12" i="72"/>
  <c r="C10" i="72"/>
  <c r="B7" i="72"/>
  <c r="B6" i="72"/>
  <c r="G20" i="72"/>
  <c r="D10" i="72"/>
  <c r="H20" i="72"/>
  <c r="E10" i="72"/>
  <c r="F10" i="72"/>
  <c r="B8" i="71"/>
  <c r="B17" i="71"/>
  <c r="B16" i="71"/>
  <c r="B15" i="71"/>
  <c r="B10" i="71"/>
  <c r="B9" i="71"/>
  <c r="B7" i="71"/>
  <c r="G13" i="71"/>
  <c r="H13" i="71"/>
  <c r="B20" i="69"/>
  <c r="G16" i="69"/>
  <c r="E21" i="71"/>
  <c r="C21" i="71"/>
  <c r="D21" i="71"/>
  <c r="B14" i="71"/>
  <c r="F21" i="71"/>
  <c r="C13" i="71"/>
  <c r="G21" i="71"/>
  <c r="H16" i="69"/>
  <c r="C16" i="69"/>
  <c r="D16" i="69"/>
  <c r="E16" i="69"/>
  <c r="F16" i="69"/>
  <c r="B17" i="69"/>
  <c r="G10" i="69"/>
  <c r="C22" i="69"/>
  <c r="H10" i="69"/>
  <c r="D22" i="69"/>
  <c r="B11" i="69"/>
  <c r="B12" i="69"/>
  <c r="B13" i="69"/>
  <c r="F22" i="69"/>
  <c r="E22" i="69"/>
  <c r="B5" i="68"/>
  <c r="G10" i="68"/>
  <c r="H10" i="68"/>
  <c r="C10" i="68"/>
  <c r="D10" i="68"/>
  <c r="E10" i="68"/>
  <c r="F10" i="68"/>
  <c r="G13" i="69" l="1"/>
  <c r="F11" i="69"/>
  <c r="F16" i="72"/>
  <c r="G13" i="72"/>
  <c r="D12" i="72"/>
  <c r="F17" i="71"/>
  <c r="D16" i="71"/>
  <c r="E15" i="71"/>
  <c r="E14" i="71"/>
  <c r="D7" i="72"/>
  <c r="G10" i="71"/>
  <c r="D9" i="71"/>
  <c r="F7" i="74"/>
  <c r="C6" i="74"/>
  <c r="E7" i="71"/>
  <c r="E6" i="71"/>
  <c r="G2" i="59"/>
  <c r="H13" i="69"/>
  <c r="F13" i="69"/>
  <c r="E13" i="69"/>
  <c r="D13" i="69"/>
  <c r="C13" i="69"/>
  <c r="H12" i="69"/>
  <c r="G12" i="69"/>
  <c r="F12" i="69"/>
  <c r="E12" i="69"/>
  <c r="D12" i="69"/>
  <c r="C12" i="69"/>
  <c r="H11" i="69"/>
  <c r="G11" i="69"/>
  <c r="E11" i="69"/>
  <c r="D11" i="69"/>
  <c r="C11" i="69"/>
  <c r="H16" i="72"/>
  <c r="G16" i="72"/>
  <c r="E16" i="72"/>
  <c r="D16" i="72"/>
  <c r="C16" i="72"/>
  <c r="H15" i="72"/>
  <c r="G15" i="72"/>
  <c r="F15" i="72"/>
  <c r="E15" i="72"/>
  <c r="D15" i="72"/>
  <c r="C15" i="72"/>
  <c r="H14" i="72"/>
  <c r="G14" i="72"/>
  <c r="E14" i="72"/>
  <c r="H13" i="72"/>
  <c r="F13" i="72"/>
  <c r="E13" i="72"/>
  <c r="D13" i="72"/>
  <c r="C13" i="72"/>
  <c r="H12" i="72"/>
  <c r="G12" i="72"/>
  <c r="F12" i="72"/>
  <c r="E12" i="72"/>
  <c r="C12" i="72"/>
  <c r="H11" i="72"/>
  <c r="G11" i="72"/>
  <c r="F11" i="72"/>
  <c r="E11" i="72"/>
  <c r="D11" i="72"/>
  <c r="C11" i="72"/>
  <c r="H17" i="71"/>
  <c r="G17" i="71"/>
  <c r="E17" i="71"/>
  <c r="D17" i="71"/>
  <c r="C17" i="71"/>
  <c r="H16" i="71"/>
  <c r="G16" i="71"/>
  <c r="F16" i="71"/>
  <c r="E16" i="71"/>
  <c r="C16" i="71"/>
  <c r="H15" i="71"/>
  <c r="G15" i="71"/>
  <c r="F15" i="71"/>
  <c r="D15" i="71"/>
  <c r="C15" i="71"/>
  <c r="H14" i="71"/>
  <c r="G14" i="71"/>
  <c r="F14" i="71"/>
  <c r="D14" i="71"/>
  <c r="C14" i="71"/>
  <c r="G7" i="72"/>
  <c r="F7" i="72"/>
  <c r="E7" i="72"/>
  <c r="C7" i="72"/>
  <c r="D11" i="73"/>
  <c r="H6" i="72"/>
  <c r="G6" i="72"/>
  <c r="F6" i="72"/>
  <c r="E6" i="72"/>
  <c r="D6" i="72"/>
  <c r="C6" i="72"/>
  <c r="H10" i="71"/>
  <c r="F10" i="71"/>
  <c r="E10" i="71"/>
  <c r="D10" i="71"/>
  <c r="C10" i="71"/>
  <c r="H9" i="71"/>
  <c r="G9" i="71"/>
  <c r="F9" i="71"/>
  <c r="E9" i="71"/>
  <c r="C9" i="71"/>
  <c r="H8" i="74"/>
  <c r="G8" i="74"/>
  <c r="F8" i="74"/>
  <c r="E8" i="74"/>
  <c r="D8" i="74"/>
  <c r="C8" i="74"/>
  <c r="H7" i="74"/>
  <c r="G7" i="74"/>
  <c r="E7" i="74"/>
  <c r="D7" i="74"/>
  <c r="C7" i="74"/>
  <c r="H6" i="74"/>
  <c r="G6" i="74"/>
  <c r="F6" i="74"/>
  <c r="E6" i="74"/>
  <c r="D6" i="74"/>
  <c r="G20" i="69"/>
  <c r="F20" i="69"/>
  <c r="E20" i="69"/>
  <c r="D20" i="69"/>
  <c r="C20" i="69"/>
  <c r="H13" i="68"/>
  <c r="G13" i="68"/>
  <c r="D13" i="68"/>
  <c r="C13" i="68"/>
  <c r="H12" i="68"/>
  <c r="G12" i="68"/>
  <c r="E12" i="68"/>
  <c r="D12" i="68"/>
  <c r="C12" i="68"/>
  <c r="H11" i="68"/>
  <c r="F11" i="68"/>
  <c r="E11" i="68"/>
  <c r="D11" i="68"/>
  <c r="C11" i="68"/>
  <c r="G7" i="71"/>
  <c r="F7" i="71"/>
  <c r="D7" i="71"/>
  <c r="C7" i="71"/>
  <c r="H17" i="69"/>
  <c r="G17" i="69"/>
  <c r="G18" i="69" s="1"/>
  <c r="G19" i="69" s="1"/>
  <c r="F17" i="69"/>
  <c r="F18" i="69" s="1"/>
  <c r="F19" i="69" s="1"/>
  <c r="F25" i="69" s="1"/>
  <c r="I51" i="54" s="1"/>
  <c r="E17" i="69"/>
  <c r="E18" i="69" s="1"/>
  <c r="E19" i="69" s="1"/>
  <c r="D17" i="69"/>
  <c r="D18" i="69" s="1"/>
  <c r="D19" i="69" s="1"/>
  <c r="C17" i="69"/>
  <c r="C18" i="69" s="1"/>
  <c r="C24" i="69" s="1"/>
  <c r="F50" i="54" s="1"/>
  <c r="G6" i="71"/>
  <c r="F6" i="71"/>
  <c r="D6" i="71"/>
  <c r="C6" i="71"/>
  <c r="H5" i="72"/>
  <c r="G5" i="72"/>
  <c r="F5" i="72"/>
  <c r="E5" i="72"/>
  <c r="D5" i="72"/>
  <c r="C5" i="72"/>
  <c r="D6" i="73"/>
  <c r="F6" i="73" s="1"/>
  <c r="I6" i="73" s="1"/>
  <c r="D5" i="73"/>
  <c r="F5" i="73" s="1"/>
  <c r="I5" i="73" s="1"/>
  <c r="D4" i="73"/>
  <c r="F4" i="73" s="1"/>
  <c r="I4" i="73" s="1"/>
  <c r="D3" i="73"/>
  <c r="F3" i="73" s="1"/>
  <c r="H5" i="71"/>
  <c r="G5" i="71"/>
  <c r="F5" i="71"/>
  <c r="E5" i="71"/>
  <c r="D5" i="71"/>
  <c r="C5" i="71"/>
  <c r="G7" i="49"/>
  <c r="F7" i="49"/>
  <c r="E7" i="49"/>
  <c r="D7" i="49"/>
  <c r="C7" i="49"/>
  <c r="D8" i="72" l="1"/>
  <c r="D25" i="69"/>
  <c r="G51" i="54" s="1"/>
  <c r="H18" i="69"/>
  <c r="G3" i="73"/>
  <c r="H3" i="73" s="1"/>
  <c r="H7" i="71"/>
  <c r="H11" i="71" s="1"/>
  <c r="D9" i="73"/>
  <c r="F9" i="73" s="1"/>
  <c r="I9" i="73" s="1"/>
  <c r="F8" i="71"/>
  <c r="F11" i="71" s="1"/>
  <c r="F5" i="74"/>
  <c r="F9" i="74" s="1"/>
  <c r="F12" i="74" s="1"/>
  <c r="I55" i="54" s="1"/>
  <c r="F14" i="72"/>
  <c r="F17" i="72" s="1"/>
  <c r="E14" i="69"/>
  <c r="E23" i="69" s="1"/>
  <c r="H49" i="54" s="1"/>
  <c r="I14" i="73"/>
  <c r="E8" i="71"/>
  <c r="E11" i="71" s="1"/>
  <c r="E5" i="74"/>
  <c r="E9" i="74" s="1"/>
  <c r="E12" i="74" s="1"/>
  <c r="H55" i="54" s="1"/>
  <c r="G8" i="71"/>
  <c r="G11" i="71" s="1"/>
  <c r="G5" i="74"/>
  <c r="G9" i="74" s="1"/>
  <c r="G12" i="74" s="1"/>
  <c r="J55" i="54" s="1"/>
  <c r="G25" i="69"/>
  <c r="J51" i="54" s="1"/>
  <c r="F12" i="68"/>
  <c r="H6" i="71"/>
  <c r="D7" i="73"/>
  <c r="F7" i="73" s="1"/>
  <c r="D8" i="73"/>
  <c r="F8" i="73" s="1"/>
  <c r="I8" i="73" s="1"/>
  <c r="H7" i="49"/>
  <c r="D2" i="73"/>
  <c r="F2" i="73" s="1"/>
  <c r="I2" i="73" s="1"/>
  <c r="F8" i="72"/>
  <c r="H7" i="72"/>
  <c r="H8" i="72" s="1"/>
  <c r="D12" i="73"/>
  <c r="F12" i="73" s="1"/>
  <c r="I12" i="73" s="1"/>
  <c r="H8" i="71"/>
  <c r="H5" i="74"/>
  <c r="H9" i="74" s="1"/>
  <c r="H12" i="74" s="1"/>
  <c r="K55" i="54" s="1"/>
  <c r="H20" i="69"/>
  <c r="D10" i="73"/>
  <c r="C8" i="71"/>
  <c r="C11" i="71" s="1"/>
  <c r="C5" i="74"/>
  <c r="C9" i="74" s="1"/>
  <c r="C12" i="74" s="1"/>
  <c r="F55" i="54" s="1"/>
  <c r="C14" i="72"/>
  <c r="C17" i="72" s="1"/>
  <c r="D8" i="71"/>
  <c r="D11" i="71" s="1"/>
  <c r="D5" i="74"/>
  <c r="D9" i="74" s="1"/>
  <c r="D12" i="74" s="1"/>
  <c r="G55" i="54" s="1"/>
  <c r="F11" i="73"/>
  <c r="D14" i="72"/>
  <c r="D17" i="72" s="1"/>
  <c r="G8" i="72"/>
  <c r="C8" i="72"/>
  <c r="G14" i="69"/>
  <c r="G23" i="69" s="1"/>
  <c r="J49" i="54" s="1"/>
  <c r="E18" i="71"/>
  <c r="C14" i="69"/>
  <c r="C23" i="69" s="1"/>
  <c r="F49" i="54" s="1"/>
  <c r="E25" i="69"/>
  <c r="H51" i="54" s="1"/>
  <c r="C18" i="71"/>
  <c r="F18" i="71"/>
  <c r="D18" i="71"/>
  <c r="H14" i="69"/>
  <c r="G18" i="71"/>
  <c r="H18" i="71"/>
  <c r="D14" i="69"/>
  <c r="D23" i="69" s="1"/>
  <c r="G49" i="54" s="1"/>
  <c r="F5" i="68"/>
  <c r="F5" i="69"/>
  <c r="F13" i="68"/>
  <c r="D7" i="68"/>
  <c r="D7" i="69"/>
  <c r="G17" i="72"/>
  <c r="H17" i="72"/>
  <c r="H5" i="69"/>
  <c r="H5" i="68"/>
  <c r="G11" i="68"/>
  <c r="G14" i="68" s="1"/>
  <c r="C6" i="68"/>
  <c r="C18" i="68" s="1"/>
  <c r="F47" i="54" s="1"/>
  <c r="C6" i="69"/>
  <c r="C7" i="68"/>
  <c r="C7" i="69"/>
  <c r="E8" i="72"/>
  <c r="D6" i="68"/>
  <c r="D18" i="68" s="1"/>
  <c r="G47" i="54" s="1"/>
  <c r="D6" i="69"/>
  <c r="E7" i="68"/>
  <c r="E7" i="69"/>
  <c r="F14" i="69"/>
  <c r="F23" i="69" s="1"/>
  <c r="I49" i="54" s="1"/>
  <c r="E5" i="69"/>
  <c r="E5" i="68"/>
  <c r="E6" i="68"/>
  <c r="E18" i="68" s="1"/>
  <c r="H47" i="54" s="1"/>
  <c r="E6" i="69"/>
  <c r="F7" i="68"/>
  <c r="F7" i="69"/>
  <c r="H6" i="68"/>
  <c r="H18" i="68" s="1"/>
  <c r="K47" i="54" s="1"/>
  <c r="H6" i="69"/>
  <c r="E13" i="68"/>
  <c r="E14" i="68" s="1"/>
  <c r="C5" i="68"/>
  <c r="C5" i="69"/>
  <c r="F6" i="68"/>
  <c r="F6" i="69"/>
  <c r="G7" i="68"/>
  <c r="G7" i="69"/>
  <c r="G5" i="69"/>
  <c r="G5" i="68"/>
  <c r="D24" i="69"/>
  <c r="G50" i="54" s="1"/>
  <c r="E17" i="72"/>
  <c r="D5" i="69"/>
  <c r="D5" i="68"/>
  <c r="G6" i="68"/>
  <c r="G18" i="68" s="1"/>
  <c r="J47" i="54" s="1"/>
  <c r="G6" i="69"/>
  <c r="H7" i="69"/>
  <c r="H7" i="68"/>
  <c r="F24" i="69"/>
  <c r="I50" i="54" s="1"/>
  <c r="G24" i="69"/>
  <c r="J50" i="54" s="1"/>
  <c r="C19" i="69"/>
  <c r="E24" i="69"/>
  <c r="H50" i="54" s="1"/>
  <c r="D14" i="68"/>
  <c r="C14" i="68"/>
  <c r="H14" i="68"/>
  <c r="C2088" i="58"/>
  <c r="C2087" i="58"/>
  <c r="C2086" i="58"/>
  <c r="C2085" i="58"/>
  <c r="C2084" i="58"/>
  <c r="C2083" i="58"/>
  <c r="C2082" i="58"/>
  <c r="C2081" i="58"/>
  <c r="C2080" i="58"/>
  <c r="C2079" i="58"/>
  <c r="C2078" i="58"/>
  <c r="C2077" i="58"/>
  <c r="C2076" i="58"/>
  <c r="C2075" i="58"/>
  <c r="F570" i="59" s="1"/>
  <c r="G570" i="59" s="1"/>
  <c r="C2074" i="58"/>
  <c r="C2073" i="58"/>
  <c r="C2072" i="58"/>
  <c r="C2071" i="58"/>
  <c r="C2070" i="58"/>
  <c r="C2069" i="58"/>
  <c r="C2068" i="58"/>
  <c r="C2067" i="58"/>
  <c r="C2066" i="58"/>
  <c r="C2065" i="58"/>
  <c r="C2064" i="58"/>
  <c r="C2063" i="58"/>
  <c r="C2062" i="58"/>
  <c r="C2061" i="58"/>
  <c r="C2060" i="58"/>
  <c r="C2059" i="58"/>
  <c r="C2058" i="58"/>
  <c r="C2057" i="58"/>
  <c r="C2056" i="58"/>
  <c r="C2055" i="58"/>
  <c r="C2054" i="58"/>
  <c r="C2053" i="58"/>
  <c r="C2052" i="58"/>
  <c r="C2051" i="58"/>
  <c r="C2050" i="58"/>
  <c r="C2049" i="58"/>
  <c r="C2048" i="58"/>
  <c r="C2047" i="58"/>
  <c r="C2046" i="58"/>
  <c r="C2045" i="58"/>
  <c r="C2044" i="58"/>
  <c r="C2043" i="58"/>
  <c r="C2042" i="58"/>
  <c r="C2041" i="58"/>
  <c r="C2040" i="58"/>
  <c r="C2039" i="58"/>
  <c r="C2038" i="58"/>
  <c r="C2037" i="58"/>
  <c r="C2036" i="58"/>
  <c r="C2035" i="58"/>
  <c r="C2034" i="58"/>
  <c r="C2033" i="58"/>
  <c r="C2032" i="58"/>
  <c r="C2031" i="58"/>
  <c r="C2030" i="58"/>
  <c r="C2029" i="58"/>
  <c r="C2028" i="58"/>
  <c r="C2027" i="58"/>
  <c r="C2026" i="58"/>
  <c r="C2025" i="58"/>
  <c r="C2024" i="58"/>
  <c r="C2023" i="58"/>
  <c r="C2022" i="58"/>
  <c r="C2021" i="58"/>
  <c r="C2020" i="58"/>
  <c r="C2019" i="58"/>
  <c r="C2018" i="58"/>
  <c r="C2017" i="58"/>
  <c r="C2016" i="58"/>
  <c r="C2015" i="58"/>
  <c r="C2014" i="58"/>
  <c r="C2013" i="58"/>
  <c r="C2012" i="58"/>
  <c r="C2011" i="58"/>
  <c r="C2010" i="58"/>
  <c r="C2009" i="58"/>
  <c r="C2008" i="58"/>
  <c r="C2007" i="58"/>
  <c r="C2006" i="58"/>
  <c r="C2005" i="58"/>
  <c r="C2004" i="58"/>
  <c r="C2003" i="58"/>
  <c r="C2002" i="58"/>
  <c r="C2001" i="58"/>
  <c r="C2000" i="58"/>
  <c r="C1999" i="58"/>
  <c r="C1998" i="58"/>
  <c r="C1997" i="58"/>
  <c r="C1996" i="58"/>
  <c r="C1995" i="58"/>
  <c r="C1994" i="58"/>
  <c r="C1993" i="58"/>
  <c r="C1992" i="58"/>
  <c r="C1991" i="58"/>
  <c r="C1990" i="58"/>
  <c r="C1989" i="58"/>
  <c r="C1988" i="58"/>
  <c r="C1987" i="58"/>
  <c r="C1986" i="58"/>
  <c r="C1985" i="58"/>
  <c r="C1984" i="58"/>
  <c r="C1983" i="58"/>
  <c r="C1982" i="58"/>
  <c r="C1981" i="58"/>
  <c r="C1980" i="58"/>
  <c r="C1979" i="58"/>
  <c r="C1978" i="58"/>
  <c r="C1977" i="58"/>
  <c r="C1976" i="58"/>
  <c r="C1975" i="58"/>
  <c r="C1974" i="58"/>
  <c r="C1973" i="58"/>
  <c r="C1972" i="58"/>
  <c r="C1971" i="58"/>
  <c r="C1970" i="58"/>
  <c r="C1969" i="58"/>
  <c r="C1968" i="58"/>
  <c r="C1967" i="58"/>
  <c r="C1966" i="58"/>
  <c r="C1965" i="58"/>
  <c r="C1964" i="58"/>
  <c r="C1963" i="58"/>
  <c r="C1962" i="58"/>
  <c r="C1961" i="58"/>
  <c r="C1960" i="58"/>
  <c r="C1959" i="58"/>
  <c r="C1958" i="58"/>
  <c r="C1957" i="58"/>
  <c r="C1956" i="58"/>
  <c r="C1955" i="58"/>
  <c r="C1954" i="58"/>
  <c r="C1953" i="58"/>
  <c r="C1952" i="58"/>
  <c r="C1951" i="58"/>
  <c r="C1950" i="58"/>
  <c r="C1949" i="58"/>
  <c r="C1948" i="58"/>
  <c r="C1947" i="58"/>
  <c r="C1946" i="58"/>
  <c r="C1945" i="58"/>
  <c r="C1944" i="58"/>
  <c r="C1943" i="58"/>
  <c r="C1942" i="58"/>
  <c r="C1941" i="58"/>
  <c r="C1940" i="58"/>
  <c r="C1939" i="58"/>
  <c r="C1938" i="58"/>
  <c r="C1937" i="58"/>
  <c r="C1936" i="58"/>
  <c r="C1935" i="58"/>
  <c r="C1934" i="58"/>
  <c r="C1933" i="58"/>
  <c r="C1932" i="58"/>
  <c r="C1931" i="58"/>
  <c r="C1930" i="58"/>
  <c r="C1929" i="58"/>
  <c r="C1928" i="58"/>
  <c r="C1927" i="58"/>
  <c r="C1926" i="58"/>
  <c r="C1925" i="58"/>
  <c r="C1924" i="58"/>
  <c r="C1923" i="58"/>
  <c r="C1922" i="58"/>
  <c r="C1921" i="58"/>
  <c r="C1920" i="58"/>
  <c r="C1919" i="58"/>
  <c r="C1918" i="58"/>
  <c r="C1917" i="58"/>
  <c r="C1916" i="58"/>
  <c r="C1915" i="58"/>
  <c r="C1914" i="58"/>
  <c r="C1913" i="58"/>
  <c r="C1912" i="58"/>
  <c r="C1911" i="58"/>
  <c r="C1910" i="58"/>
  <c r="C1909" i="58"/>
  <c r="C1908" i="58"/>
  <c r="C1907" i="58"/>
  <c r="C1906" i="58"/>
  <c r="C1905" i="58"/>
  <c r="C1904" i="58"/>
  <c r="C1903" i="58"/>
  <c r="C1902" i="58"/>
  <c r="C1901" i="58"/>
  <c r="C1900" i="58"/>
  <c r="C1899" i="58"/>
  <c r="C1898" i="58"/>
  <c r="C1897" i="58"/>
  <c r="C1896" i="58"/>
  <c r="C1895" i="58"/>
  <c r="C1894" i="58"/>
  <c r="C1893" i="58"/>
  <c r="C1892" i="58"/>
  <c r="C1891" i="58"/>
  <c r="C1890" i="58"/>
  <c r="C1889" i="58"/>
  <c r="C1888" i="58"/>
  <c r="C1887" i="58"/>
  <c r="C1886" i="58"/>
  <c r="C1885" i="58"/>
  <c r="C1884" i="58"/>
  <c r="C1883" i="58"/>
  <c r="C1882" i="58"/>
  <c r="C1881" i="58"/>
  <c r="C1880" i="58"/>
  <c r="C1879" i="58"/>
  <c r="C1878" i="58"/>
  <c r="C1877" i="58"/>
  <c r="C1876" i="58"/>
  <c r="C1875" i="58"/>
  <c r="C1874" i="58"/>
  <c r="C1873" i="58"/>
  <c r="C1872" i="58"/>
  <c r="C1871" i="58"/>
  <c r="C1870" i="58"/>
  <c r="C1869" i="58"/>
  <c r="C1868" i="58"/>
  <c r="C1867" i="58"/>
  <c r="C1866" i="58"/>
  <c r="C1865" i="58"/>
  <c r="C1864" i="58"/>
  <c r="C1863" i="58"/>
  <c r="C1862" i="58"/>
  <c r="C1861" i="58"/>
  <c r="C1860" i="58"/>
  <c r="C1859" i="58"/>
  <c r="C1858" i="58"/>
  <c r="C1857" i="58"/>
  <c r="C1856" i="58"/>
  <c r="C1855" i="58"/>
  <c r="C1854" i="58"/>
  <c r="C1853" i="58"/>
  <c r="C1852" i="58"/>
  <c r="C1851" i="58"/>
  <c r="C1850" i="58"/>
  <c r="C1849" i="58"/>
  <c r="C1848" i="58"/>
  <c r="C1847" i="58"/>
  <c r="C1846" i="58"/>
  <c r="C1845" i="58"/>
  <c r="C1844" i="58"/>
  <c r="C1843" i="58"/>
  <c r="C1842" i="58"/>
  <c r="C1841" i="58"/>
  <c r="C1840" i="58"/>
  <c r="C1839" i="58"/>
  <c r="C1838" i="58"/>
  <c r="C1837" i="58"/>
  <c r="C1836" i="58"/>
  <c r="C1835" i="58"/>
  <c r="C1834" i="58"/>
  <c r="C1833" i="58"/>
  <c r="C1832" i="58"/>
  <c r="C1831" i="58"/>
  <c r="C1830" i="58"/>
  <c r="C1829" i="58"/>
  <c r="C1828" i="58"/>
  <c r="C1827" i="58"/>
  <c r="C1826" i="58"/>
  <c r="C1825" i="58"/>
  <c r="C1824" i="58"/>
  <c r="C1823" i="58"/>
  <c r="C1822" i="58"/>
  <c r="C1821" i="58"/>
  <c r="C1820" i="58"/>
  <c r="C1819" i="58"/>
  <c r="C1818" i="58"/>
  <c r="C1817" i="58"/>
  <c r="C1816" i="58"/>
  <c r="C1815" i="58"/>
  <c r="C1814" i="58"/>
  <c r="C1813" i="58"/>
  <c r="C1812" i="58"/>
  <c r="C1811" i="58"/>
  <c r="C1810" i="58"/>
  <c r="C1809" i="58"/>
  <c r="C1808" i="58"/>
  <c r="C1807" i="58"/>
  <c r="C1806" i="58"/>
  <c r="C1805" i="58"/>
  <c r="C1804" i="58"/>
  <c r="C1803" i="58"/>
  <c r="C1802" i="58"/>
  <c r="C1801" i="58"/>
  <c r="C1800" i="58"/>
  <c r="C1799" i="58"/>
  <c r="C1798" i="58"/>
  <c r="C1797" i="58"/>
  <c r="C1796" i="58"/>
  <c r="C1795" i="58"/>
  <c r="C1794" i="58"/>
  <c r="C1793" i="58"/>
  <c r="C1792" i="58"/>
  <c r="C1791" i="58"/>
  <c r="C1790" i="58"/>
  <c r="C1789" i="58"/>
  <c r="C1788" i="58"/>
  <c r="C1787" i="58"/>
  <c r="C1786" i="58"/>
  <c r="C1785" i="58"/>
  <c r="C1784" i="58"/>
  <c r="C1783" i="58"/>
  <c r="C1782" i="58"/>
  <c r="C1781" i="58"/>
  <c r="C1780" i="58"/>
  <c r="C1779" i="58"/>
  <c r="C1778" i="58"/>
  <c r="C1777" i="58"/>
  <c r="C1776" i="58"/>
  <c r="C1775" i="58"/>
  <c r="C1774" i="58"/>
  <c r="C1773" i="58"/>
  <c r="C1772" i="58"/>
  <c r="C1771" i="58"/>
  <c r="C1770" i="58"/>
  <c r="C1769" i="58"/>
  <c r="C1768" i="58"/>
  <c r="C1767" i="58"/>
  <c r="C1766" i="58"/>
  <c r="C1765" i="58"/>
  <c r="C1764" i="58"/>
  <c r="C1763" i="58"/>
  <c r="C1762" i="58"/>
  <c r="C1761" i="58"/>
  <c r="C1760" i="58"/>
  <c r="C1759" i="58"/>
  <c r="C1758" i="58"/>
  <c r="C1757" i="58"/>
  <c r="C1756" i="58"/>
  <c r="C1755" i="58"/>
  <c r="C1754" i="58"/>
  <c r="C1753" i="58"/>
  <c r="C1752" i="58"/>
  <c r="C1751" i="58"/>
  <c r="C1750" i="58"/>
  <c r="C1749" i="58"/>
  <c r="C1748" i="58"/>
  <c r="C1747" i="58"/>
  <c r="C1746" i="58"/>
  <c r="C1745" i="58"/>
  <c r="C1744" i="58"/>
  <c r="C1743" i="58"/>
  <c r="C1742" i="58"/>
  <c r="C1741" i="58"/>
  <c r="C1740" i="58"/>
  <c r="C1739" i="58"/>
  <c r="C1738" i="58"/>
  <c r="C1737" i="58"/>
  <c r="C1736" i="58"/>
  <c r="C1735" i="58"/>
  <c r="C1734" i="58"/>
  <c r="C1733" i="58"/>
  <c r="C1732" i="58"/>
  <c r="C1731" i="58"/>
  <c r="C1730" i="58"/>
  <c r="C1729" i="58"/>
  <c r="C1728" i="58"/>
  <c r="C1727" i="58"/>
  <c r="C1726" i="58"/>
  <c r="C1725" i="58"/>
  <c r="C1724" i="58"/>
  <c r="C1723" i="58"/>
  <c r="C1722" i="58"/>
  <c r="C1721" i="58"/>
  <c r="C1720" i="58"/>
  <c r="C1719" i="58"/>
  <c r="C1718" i="58"/>
  <c r="C1717" i="58"/>
  <c r="C1716" i="58"/>
  <c r="C1715" i="58"/>
  <c r="C1714" i="58"/>
  <c r="C1713" i="58"/>
  <c r="C1712" i="58"/>
  <c r="C1711" i="58"/>
  <c r="C1710" i="58"/>
  <c r="C1709" i="58"/>
  <c r="C1708" i="58"/>
  <c r="C1707" i="58"/>
  <c r="C1706" i="58"/>
  <c r="C1705" i="58"/>
  <c r="C1704" i="58"/>
  <c r="C1703" i="58"/>
  <c r="C1702" i="58"/>
  <c r="C1701" i="58"/>
  <c r="C1700" i="58"/>
  <c r="C1699" i="58"/>
  <c r="C1698" i="58"/>
  <c r="C1697" i="58"/>
  <c r="C1696" i="58"/>
  <c r="C1695" i="58"/>
  <c r="C1694" i="58"/>
  <c r="C1693" i="58"/>
  <c r="C1692" i="58"/>
  <c r="C1691" i="58"/>
  <c r="C1690" i="58"/>
  <c r="C1689" i="58"/>
  <c r="C1688" i="58"/>
  <c r="C1687" i="58"/>
  <c r="C1686" i="58"/>
  <c r="C1685" i="58"/>
  <c r="C1684" i="58"/>
  <c r="C1683" i="58"/>
  <c r="C1682" i="58"/>
  <c r="C1681" i="58"/>
  <c r="C1680" i="58"/>
  <c r="C1679" i="58"/>
  <c r="C1678" i="58"/>
  <c r="C1677" i="58"/>
  <c r="C1676" i="58"/>
  <c r="C1675" i="58"/>
  <c r="C1674" i="58"/>
  <c r="C1673" i="58"/>
  <c r="C1672" i="58"/>
  <c r="C1671" i="58"/>
  <c r="C1670" i="58"/>
  <c r="C1669" i="58"/>
  <c r="C1668" i="58"/>
  <c r="C1667" i="58"/>
  <c r="C1666" i="58"/>
  <c r="C1665" i="58"/>
  <c r="C1664" i="58"/>
  <c r="C1663" i="58"/>
  <c r="C1662" i="58"/>
  <c r="C1661" i="58"/>
  <c r="C1660" i="58"/>
  <c r="C1659" i="58"/>
  <c r="C1658" i="58"/>
  <c r="C1657" i="58"/>
  <c r="C1656" i="58"/>
  <c r="C1655" i="58"/>
  <c r="C1654" i="58"/>
  <c r="C1653" i="58"/>
  <c r="C1652" i="58"/>
  <c r="C1651" i="58"/>
  <c r="C1650" i="58"/>
  <c r="C1649" i="58"/>
  <c r="C1648" i="58"/>
  <c r="C1647" i="58"/>
  <c r="C1646" i="58"/>
  <c r="C1645" i="58"/>
  <c r="C1644" i="58"/>
  <c r="C1643" i="58"/>
  <c r="C1642" i="58"/>
  <c r="C1641" i="58"/>
  <c r="C1640" i="58"/>
  <c r="C1639" i="58"/>
  <c r="C1638" i="58"/>
  <c r="C1637" i="58"/>
  <c r="C1636" i="58"/>
  <c r="C1635" i="58"/>
  <c r="C1634" i="58"/>
  <c r="C1633" i="58"/>
  <c r="C1632" i="58"/>
  <c r="C1631" i="58"/>
  <c r="C1630" i="58"/>
  <c r="C1629" i="58"/>
  <c r="C1628" i="58"/>
  <c r="C1627" i="58"/>
  <c r="C1626" i="58"/>
  <c r="C1625" i="58"/>
  <c r="C1624" i="58"/>
  <c r="C1623" i="58"/>
  <c r="C1622" i="58"/>
  <c r="C1621" i="58"/>
  <c r="C1620" i="58"/>
  <c r="C1619" i="58"/>
  <c r="C1618" i="58"/>
  <c r="C1617" i="58"/>
  <c r="C1616" i="58"/>
  <c r="C1615" i="58"/>
  <c r="C1614" i="58"/>
  <c r="C1613" i="58"/>
  <c r="C1612" i="58"/>
  <c r="C1611" i="58"/>
  <c r="C1610" i="58"/>
  <c r="C1609" i="58"/>
  <c r="C1608" i="58"/>
  <c r="C1607" i="58"/>
  <c r="C1606" i="58"/>
  <c r="C1605" i="58"/>
  <c r="C1604" i="58"/>
  <c r="C1603" i="58"/>
  <c r="C1602" i="58"/>
  <c r="C1601" i="58"/>
  <c r="C1600" i="58"/>
  <c r="C1599" i="58"/>
  <c r="C1598" i="58"/>
  <c r="C1597" i="58"/>
  <c r="C1596" i="58"/>
  <c r="C1595" i="58"/>
  <c r="C1594" i="58"/>
  <c r="C1593" i="58"/>
  <c r="C1592" i="58"/>
  <c r="C1591" i="58"/>
  <c r="C1590" i="58"/>
  <c r="C1589" i="58"/>
  <c r="C1588" i="58"/>
  <c r="C1587" i="58"/>
  <c r="C1586" i="58"/>
  <c r="C1585" i="58"/>
  <c r="C1584" i="58"/>
  <c r="C1583" i="58"/>
  <c r="C1582" i="58"/>
  <c r="C1581" i="58"/>
  <c r="C1580" i="58"/>
  <c r="C1579" i="58"/>
  <c r="C1578" i="58"/>
  <c r="C1577" i="58"/>
  <c r="C1576" i="58"/>
  <c r="C1575" i="58"/>
  <c r="C1574" i="58"/>
  <c r="C1573" i="58"/>
  <c r="C1572" i="58"/>
  <c r="C1571" i="58"/>
  <c r="C1570" i="58"/>
  <c r="C1569" i="58"/>
  <c r="C1568" i="58"/>
  <c r="C1567" i="58"/>
  <c r="C1566" i="58"/>
  <c r="C1565" i="58"/>
  <c r="C1564" i="58"/>
  <c r="C1563" i="58"/>
  <c r="C1562" i="58"/>
  <c r="C1561" i="58"/>
  <c r="C1560" i="58"/>
  <c r="C1559" i="58"/>
  <c r="C1558" i="58"/>
  <c r="C1557" i="58"/>
  <c r="C1556" i="58"/>
  <c r="C1555" i="58"/>
  <c r="C1554" i="58"/>
  <c r="C1553" i="58"/>
  <c r="C1552" i="58"/>
  <c r="C1551" i="58"/>
  <c r="C1550" i="58"/>
  <c r="C1549" i="58"/>
  <c r="C1548" i="58"/>
  <c r="C1547" i="58"/>
  <c r="C1546" i="58"/>
  <c r="C1545" i="58"/>
  <c r="C1544" i="58"/>
  <c r="C1543" i="58"/>
  <c r="C1542" i="58"/>
  <c r="C1541" i="58"/>
  <c r="C1540" i="58"/>
  <c r="C1539" i="58"/>
  <c r="C1538" i="58"/>
  <c r="C1537" i="58"/>
  <c r="C1536" i="58"/>
  <c r="C1535" i="58"/>
  <c r="C1534" i="58"/>
  <c r="C1533" i="58"/>
  <c r="C1532" i="58"/>
  <c r="C1531" i="58"/>
  <c r="C1530" i="58"/>
  <c r="C1529" i="58"/>
  <c r="C1528" i="58"/>
  <c r="C1527" i="58"/>
  <c r="C1526" i="58"/>
  <c r="C1525" i="58"/>
  <c r="C1524" i="58"/>
  <c r="C1523" i="58"/>
  <c r="C1522" i="58"/>
  <c r="C1521" i="58"/>
  <c r="C1520" i="58"/>
  <c r="C1519" i="58"/>
  <c r="C1518" i="58"/>
  <c r="C1517" i="58"/>
  <c r="C1516" i="58"/>
  <c r="C1515" i="58"/>
  <c r="C1514" i="58"/>
  <c r="C1513" i="58"/>
  <c r="C1512" i="58"/>
  <c r="C1511" i="58"/>
  <c r="C1510" i="58"/>
  <c r="C1509" i="58"/>
  <c r="C1508" i="58"/>
  <c r="C1507" i="58"/>
  <c r="C1506" i="58"/>
  <c r="C1505" i="58"/>
  <c r="C1504" i="58"/>
  <c r="C1503" i="58"/>
  <c r="C1502" i="58"/>
  <c r="C1501" i="58"/>
  <c r="C1500" i="58"/>
  <c r="C1499" i="58"/>
  <c r="C1498" i="58"/>
  <c r="C1497" i="58"/>
  <c r="C1496" i="58"/>
  <c r="C1495" i="58"/>
  <c r="C1494" i="58"/>
  <c r="C1493" i="58"/>
  <c r="C1492" i="58"/>
  <c r="C1491" i="58"/>
  <c r="C1490" i="58"/>
  <c r="C1489" i="58"/>
  <c r="C1488" i="58"/>
  <c r="C1487" i="58"/>
  <c r="C1486" i="58"/>
  <c r="C1485" i="58"/>
  <c r="C1484" i="58"/>
  <c r="C1483" i="58"/>
  <c r="C1482" i="58"/>
  <c r="C1481" i="58"/>
  <c r="C1480" i="58"/>
  <c r="C1479" i="58"/>
  <c r="C1478" i="58"/>
  <c r="C1477" i="58"/>
  <c r="C1476" i="58"/>
  <c r="C1475" i="58"/>
  <c r="C1474" i="58"/>
  <c r="C1473" i="58"/>
  <c r="C1472" i="58"/>
  <c r="C1471" i="58"/>
  <c r="C1470" i="58"/>
  <c r="C1469" i="58"/>
  <c r="C1468" i="58"/>
  <c r="C1467" i="58"/>
  <c r="C1466" i="58"/>
  <c r="C1465" i="58"/>
  <c r="C1464" i="58"/>
  <c r="C1463" i="58"/>
  <c r="C1462" i="58"/>
  <c r="C1461" i="58"/>
  <c r="C1460" i="58"/>
  <c r="C1459" i="58"/>
  <c r="C1458" i="58"/>
  <c r="C1457" i="58"/>
  <c r="C1456" i="58"/>
  <c r="C1455" i="58"/>
  <c r="C1454" i="58"/>
  <c r="C1453" i="58"/>
  <c r="C1452" i="58"/>
  <c r="C1451" i="58"/>
  <c r="C1450" i="58"/>
  <c r="C1449" i="58"/>
  <c r="C1448" i="58"/>
  <c r="C1447" i="58"/>
  <c r="C1446" i="58"/>
  <c r="C1445" i="58"/>
  <c r="C1444" i="58"/>
  <c r="C1443" i="58"/>
  <c r="C1442" i="58"/>
  <c r="C1441" i="58"/>
  <c r="C1440" i="58"/>
  <c r="C1439" i="58"/>
  <c r="C1438" i="58"/>
  <c r="C1437" i="58"/>
  <c r="C1436" i="58"/>
  <c r="C1435" i="58"/>
  <c r="C1434" i="58"/>
  <c r="C1433" i="58"/>
  <c r="C1432" i="58"/>
  <c r="C1431" i="58"/>
  <c r="C1430" i="58"/>
  <c r="C1429" i="58"/>
  <c r="C1428" i="58"/>
  <c r="C1427" i="58"/>
  <c r="C1426" i="58"/>
  <c r="C1425" i="58"/>
  <c r="C1424" i="58"/>
  <c r="C1423" i="58"/>
  <c r="C1422" i="58"/>
  <c r="C1421" i="58"/>
  <c r="C1420" i="58"/>
  <c r="C1419" i="58"/>
  <c r="C1418" i="58"/>
  <c r="C1417" i="58"/>
  <c r="C1416" i="58"/>
  <c r="C1415" i="58"/>
  <c r="C1414" i="58"/>
  <c r="C1413" i="58"/>
  <c r="C1412" i="58"/>
  <c r="C1411" i="58"/>
  <c r="C1410" i="58"/>
  <c r="C1409" i="58"/>
  <c r="C1408" i="58"/>
  <c r="C1407" i="58"/>
  <c r="C1406" i="58"/>
  <c r="C1405" i="58"/>
  <c r="C1404" i="58"/>
  <c r="C1403" i="58"/>
  <c r="C1402" i="58"/>
  <c r="C1401" i="58"/>
  <c r="C1400" i="58"/>
  <c r="C1399" i="58"/>
  <c r="C1398" i="58"/>
  <c r="C1397" i="58"/>
  <c r="C1396" i="58"/>
  <c r="C1395" i="58"/>
  <c r="C1394" i="58"/>
  <c r="C1393" i="58"/>
  <c r="C1392" i="58"/>
  <c r="C1391" i="58"/>
  <c r="C1390" i="58"/>
  <c r="C1389" i="58"/>
  <c r="C1388" i="58"/>
  <c r="C1387" i="58"/>
  <c r="C1386" i="58"/>
  <c r="C1385" i="58"/>
  <c r="C1384" i="58"/>
  <c r="C1383" i="58"/>
  <c r="C1382" i="58"/>
  <c r="C1381" i="58"/>
  <c r="C1380" i="58"/>
  <c r="C1379" i="58"/>
  <c r="C1378" i="58"/>
  <c r="C1377" i="58"/>
  <c r="C1376" i="58"/>
  <c r="C1375" i="58"/>
  <c r="C1374" i="58"/>
  <c r="C1373" i="58"/>
  <c r="C1372" i="58"/>
  <c r="C1371" i="58"/>
  <c r="C1370" i="58"/>
  <c r="C1369" i="58"/>
  <c r="C1368" i="58"/>
  <c r="C1367" i="58"/>
  <c r="C1366" i="58"/>
  <c r="C1365" i="58"/>
  <c r="C1364" i="58"/>
  <c r="C1363" i="58"/>
  <c r="C1362" i="58"/>
  <c r="C1361" i="58"/>
  <c r="C1360" i="58"/>
  <c r="C1359" i="58"/>
  <c r="C1358" i="58"/>
  <c r="C1357" i="58"/>
  <c r="C1356" i="58"/>
  <c r="C1355" i="58"/>
  <c r="C1354" i="58"/>
  <c r="C1353" i="58"/>
  <c r="C1352" i="58"/>
  <c r="C1351" i="58"/>
  <c r="C1350" i="58"/>
  <c r="C1349" i="58"/>
  <c r="C1348" i="58"/>
  <c r="C1347" i="58"/>
  <c r="C1346" i="58"/>
  <c r="C1345" i="58"/>
  <c r="C1344" i="58"/>
  <c r="C1343" i="58"/>
  <c r="C1342" i="58"/>
  <c r="C1341" i="58"/>
  <c r="C1340" i="58"/>
  <c r="C1339" i="58"/>
  <c r="C1338" i="58"/>
  <c r="C1337" i="58"/>
  <c r="C1336" i="58"/>
  <c r="C1335" i="58"/>
  <c r="C1334" i="58"/>
  <c r="C1333" i="58"/>
  <c r="C1332" i="58"/>
  <c r="C1331" i="58"/>
  <c r="C1330" i="58"/>
  <c r="C1329" i="58"/>
  <c r="C1328" i="58"/>
  <c r="C1327" i="58"/>
  <c r="C1326" i="58"/>
  <c r="C1325" i="58"/>
  <c r="C1324" i="58"/>
  <c r="C1323" i="58"/>
  <c r="C1322" i="58"/>
  <c r="C1321" i="58"/>
  <c r="C1320" i="58"/>
  <c r="C1319" i="58"/>
  <c r="C1318" i="58"/>
  <c r="C1317" i="58"/>
  <c r="C1316" i="58"/>
  <c r="C1315" i="58"/>
  <c r="C1314" i="58"/>
  <c r="C1313" i="58"/>
  <c r="C1312" i="58"/>
  <c r="C1311" i="58"/>
  <c r="C1310" i="58"/>
  <c r="C1309" i="58"/>
  <c r="C1308" i="58"/>
  <c r="C1307" i="58"/>
  <c r="C1306" i="58"/>
  <c r="C1305" i="58"/>
  <c r="C1304" i="58"/>
  <c r="C1303" i="58"/>
  <c r="C1302" i="58"/>
  <c r="C1301" i="58"/>
  <c r="C1300" i="58"/>
  <c r="C1299" i="58"/>
  <c r="C1298" i="58"/>
  <c r="C1297" i="58"/>
  <c r="C1296" i="58"/>
  <c r="C1295" i="58"/>
  <c r="C1294" i="58"/>
  <c r="C1293" i="58"/>
  <c r="C1292" i="58"/>
  <c r="C1291" i="58"/>
  <c r="C1290" i="58"/>
  <c r="C1289" i="58"/>
  <c r="C1288" i="58"/>
  <c r="C1287" i="58"/>
  <c r="C1286" i="58"/>
  <c r="C1285" i="58"/>
  <c r="C1284" i="58"/>
  <c r="C1283" i="58"/>
  <c r="C1282" i="58"/>
  <c r="C1281" i="58"/>
  <c r="C1280" i="58"/>
  <c r="C1279" i="58"/>
  <c r="C1278" i="58"/>
  <c r="C1277" i="58"/>
  <c r="C1276" i="58"/>
  <c r="C1275" i="58"/>
  <c r="C1274" i="58"/>
  <c r="C1273" i="58"/>
  <c r="C1272" i="58"/>
  <c r="C1271" i="58"/>
  <c r="C1270" i="58"/>
  <c r="C1269" i="58"/>
  <c r="C1268" i="58"/>
  <c r="C1267" i="58"/>
  <c r="C1266" i="58"/>
  <c r="C1265" i="58"/>
  <c r="C1264" i="58"/>
  <c r="C1263" i="58"/>
  <c r="C1262" i="58"/>
  <c r="C1261" i="58"/>
  <c r="C1260" i="58"/>
  <c r="C1259" i="58"/>
  <c r="C1258" i="58"/>
  <c r="C1257" i="58"/>
  <c r="C1256" i="58"/>
  <c r="C1255" i="58"/>
  <c r="C1254" i="58"/>
  <c r="C1253" i="58"/>
  <c r="C1252" i="58"/>
  <c r="C1251" i="58"/>
  <c r="C1250" i="58"/>
  <c r="C1249" i="58"/>
  <c r="C1248" i="58"/>
  <c r="C1247" i="58"/>
  <c r="C1246" i="58"/>
  <c r="C1245" i="58"/>
  <c r="C1244" i="58"/>
  <c r="C1243" i="58"/>
  <c r="C1242" i="58"/>
  <c r="C1241" i="58"/>
  <c r="C1240" i="58"/>
  <c r="C1239" i="58"/>
  <c r="C1238" i="58"/>
  <c r="C1237" i="58"/>
  <c r="C1236" i="58"/>
  <c r="C1235" i="58"/>
  <c r="C1234" i="58"/>
  <c r="C1233" i="58"/>
  <c r="C1232" i="58"/>
  <c r="C1231" i="58"/>
  <c r="C1230" i="58"/>
  <c r="C1229" i="58"/>
  <c r="C1228" i="58"/>
  <c r="C1227" i="58"/>
  <c r="C1226" i="58"/>
  <c r="C1225" i="58"/>
  <c r="C1224" i="58"/>
  <c r="C1223" i="58"/>
  <c r="C1222" i="58"/>
  <c r="C1221" i="58"/>
  <c r="C1220" i="58"/>
  <c r="C1219" i="58"/>
  <c r="C1218" i="58"/>
  <c r="C1217" i="58"/>
  <c r="C1216" i="58"/>
  <c r="C1215" i="58"/>
  <c r="C1214" i="58"/>
  <c r="C1213" i="58"/>
  <c r="C1212" i="58"/>
  <c r="C1211" i="58"/>
  <c r="C1210" i="58"/>
  <c r="C1209" i="58"/>
  <c r="C1208" i="58"/>
  <c r="C1207" i="58"/>
  <c r="C1206" i="58"/>
  <c r="C1205" i="58"/>
  <c r="C1204" i="58"/>
  <c r="C1203" i="58"/>
  <c r="C1202" i="58"/>
  <c r="C1201" i="58"/>
  <c r="C1200" i="58"/>
  <c r="C1199" i="58"/>
  <c r="C1198" i="58"/>
  <c r="C1197" i="58"/>
  <c r="C1196" i="58"/>
  <c r="C1195" i="58"/>
  <c r="C1194" i="58"/>
  <c r="C1193" i="58"/>
  <c r="C1192" i="58"/>
  <c r="C1191" i="58"/>
  <c r="C1190" i="58"/>
  <c r="C1189" i="58"/>
  <c r="C1188" i="58"/>
  <c r="C1187" i="58"/>
  <c r="C1186" i="58"/>
  <c r="C1185" i="58"/>
  <c r="C1184" i="58"/>
  <c r="C1183" i="58"/>
  <c r="C1182" i="58"/>
  <c r="C1181" i="58"/>
  <c r="C1180" i="58"/>
  <c r="C1179" i="58"/>
  <c r="C1178" i="58"/>
  <c r="C1177" i="58"/>
  <c r="C1176" i="58"/>
  <c r="C1175" i="58"/>
  <c r="C1174" i="58"/>
  <c r="C1173" i="58"/>
  <c r="C1172" i="58"/>
  <c r="C1171" i="58"/>
  <c r="C1170" i="58"/>
  <c r="C1169" i="58"/>
  <c r="C1168" i="58"/>
  <c r="C1167" i="58"/>
  <c r="C1166" i="58"/>
  <c r="C1165" i="58"/>
  <c r="C1164" i="58"/>
  <c r="C1163" i="58"/>
  <c r="C1162" i="58"/>
  <c r="C1161" i="58"/>
  <c r="C1160" i="58"/>
  <c r="C1159" i="58"/>
  <c r="C1158" i="58"/>
  <c r="C1157" i="58"/>
  <c r="C1156" i="58"/>
  <c r="C1155" i="58"/>
  <c r="C1154" i="58"/>
  <c r="C1153" i="58"/>
  <c r="C1152" i="58"/>
  <c r="C1151" i="58"/>
  <c r="C1150" i="58"/>
  <c r="C1149" i="58"/>
  <c r="C1148" i="58"/>
  <c r="C1147" i="58"/>
  <c r="C1146" i="58"/>
  <c r="C1145" i="58"/>
  <c r="C1144" i="58"/>
  <c r="C1143" i="58"/>
  <c r="C1142" i="58"/>
  <c r="C1141" i="58"/>
  <c r="C1140" i="58"/>
  <c r="C1139" i="58"/>
  <c r="C1138" i="58"/>
  <c r="C1137" i="58"/>
  <c r="C1136" i="58"/>
  <c r="C1135" i="58"/>
  <c r="C1134" i="58"/>
  <c r="C1133" i="58"/>
  <c r="C1132" i="58"/>
  <c r="C1131" i="58"/>
  <c r="C1130" i="58"/>
  <c r="C1129" i="58"/>
  <c r="C1128" i="58"/>
  <c r="C1127" i="58"/>
  <c r="C1126" i="58"/>
  <c r="C1125" i="58"/>
  <c r="C1124" i="58"/>
  <c r="C1123" i="58"/>
  <c r="C1122" i="58"/>
  <c r="C1121" i="58"/>
  <c r="C1120" i="58"/>
  <c r="C1119" i="58"/>
  <c r="C1118" i="58"/>
  <c r="C1117" i="58"/>
  <c r="C1116" i="58"/>
  <c r="C1115" i="58"/>
  <c r="C1114" i="58"/>
  <c r="C1113" i="58"/>
  <c r="C1112" i="58"/>
  <c r="C1111" i="58"/>
  <c r="C1110" i="58"/>
  <c r="C1109" i="58"/>
  <c r="C1108" i="58"/>
  <c r="C1107" i="58"/>
  <c r="C1106" i="58"/>
  <c r="C1105" i="58"/>
  <c r="C1104" i="58"/>
  <c r="C1103" i="58"/>
  <c r="C1102" i="58"/>
  <c r="C1101" i="58"/>
  <c r="C1100" i="58"/>
  <c r="C1099" i="58"/>
  <c r="E24" i="60" s="1"/>
  <c r="F24" i="60" s="1"/>
  <c r="C1098" i="58"/>
  <c r="C1097" i="58"/>
  <c r="E23" i="60" s="1"/>
  <c r="F23" i="60" s="1"/>
  <c r="C1096" i="58"/>
  <c r="E22" i="60" s="1"/>
  <c r="C1095" i="58"/>
  <c r="E21" i="60" s="1"/>
  <c r="C1094" i="58"/>
  <c r="E20" i="60" s="1"/>
  <c r="F20" i="60" s="1"/>
  <c r="C1093" i="58"/>
  <c r="E19" i="60" s="1"/>
  <c r="F19" i="60" s="1"/>
  <c r="C1092" i="58"/>
  <c r="E18" i="60" s="1"/>
  <c r="C1091" i="58"/>
  <c r="E17" i="60" s="1"/>
  <c r="C1090" i="58"/>
  <c r="E16" i="60" s="1"/>
  <c r="F16" i="60" s="1"/>
  <c r="C1089" i="58"/>
  <c r="C1088" i="58"/>
  <c r="E15" i="60" s="1"/>
  <c r="F15" i="60" s="1"/>
  <c r="C1087" i="58"/>
  <c r="E14" i="60" s="1"/>
  <c r="C1086" i="58"/>
  <c r="C1085" i="58"/>
  <c r="E12" i="60" s="1"/>
  <c r="F12" i="60" s="1"/>
  <c r="C1084" i="58"/>
  <c r="C1083" i="58"/>
  <c r="E10" i="60" s="1"/>
  <c r="C1082" i="58"/>
  <c r="E9" i="60" s="1"/>
  <c r="C1081" i="58"/>
  <c r="E8" i="60" s="1"/>
  <c r="F8" i="60" s="1"/>
  <c r="C1080" i="58"/>
  <c r="C1079" i="58"/>
  <c r="E7" i="60" s="1"/>
  <c r="F7" i="60" s="1"/>
  <c r="C1078" i="58"/>
  <c r="E6" i="60" s="1"/>
  <c r="C1077" i="58"/>
  <c r="E5" i="60" s="1"/>
  <c r="C1076" i="58"/>
  <c r="C1075" i="58"/>
  <c r="E4" i="60" s="1"/>
  <c r="F4" i="60" s="1"/>
  <c r="C1074" i="58"/>
  <c r="E3" i="60" s="1"/>
  <c r="F3" i="60" s="1"/>
  <c r="C1073" i="58"/>
  <c r="C1072" i="58"/>
  <c r="C1071" i="58"/>
  <c r="C1070" i="58"/>
  <c r="C1069" i="58"/>
  <c r="C17" i="67" s="1"/>
  <c r="C1068" i="58"/>
  <c r="C1067" i="58"/>
  <c r="C1066" i="58"/>
  <c r="C1065" i="58"/>
  <c r="C1064" i="58"/>
  <c r="C1063" i="58"/>
  <c r="C1062" i="58"/>
  <c r="C1061" i="58"/>
  <c r="C1060" i="58"/>
  <c r="C1059" i="58"/>
  <c r="C1058" i="58"/>
  <c r="C1057" i="58"/>
  <c r="C1056" i="58"/>
  <c r="C1055" i="58"/>
  <c r="C1054" i="58"/>
  <c r="C1053" i="58"/>
  <c r="C1052" i="58"/>
  <c r="C1051" i="58"/>
  <c r="C1050" i="58"/>
  <c r="C1049" i="58"/>
  <c r="C1048" i="58"/>
  <c r="C1047" i="58"/>
  <c r="C1046" i="58"/>
  <c r="C1045" i="58"/>
  <c r="C1044" i="58"/>
  <c r="C1043" i="58"/>
  <c r="C1042" i="58"/>
  <c r="C1041" i="58"/>
  <c r="C1040" i="58"/>
  <c r="C1039" i="58"/>
  <c r="C1038" i="58"/>
  <c r="C1037" i="58"/>
  <c r="C1036" i="58"/>
  <c r="C1035" i="58"/>
  <c r="C1034" i="58"/>
  <c r="C1033" i="58"/>
  <c r="C1032" i="58"/>
  <c r="C1031" i="58"/>
  <c r="C1030" i="58"/>
  <c r="C1029" i="58"/>
  <c r="C1028" i="58"/>
  <c r="C1027" i="58"/>
  <c r="C1026" i="58"/>
  <c r="C1025" i="58"/>
  <c r="C1024" i="58"/>
  <c r="C1023" i="58"/>
  <c r="C1022" i="58"/>
  <c r="C1021" i="58"/>
  <c r="C1020" i="58"/>
  <c r="C1019" i="58"/>
  <c r="C1018" i="58"/>
  <c r="C1017" i="58"/>
  <c r="C1016" i="58"/>
  <c r="C1015" i="58"/>
  <c r="C1014" i="58"/>
  <c r="C1013" i="58"/>
  <c r="C1012" i="58"/>
  <c r="C1011" i="58"/>
  <c r="C1010" i="58"/>
  <c r="C1009" i="58"/>
  <c r="C1008" i="58"/>
  <c r="C1007" i="58"/>
  <c r="C1006" i="58"/>
  <c r="C1005" i="58"/>
  <c r="C1004" i="58"/>
  <c r="C1003" i="58"/>
  <c r="C1002" i="58"/>
  <c r="C1001" i="58"/>
  <c r="C1000" i="58"/>
  <c r="C999" i="58"/>
  <c r="C998" i="58"/>
  <c r="C997" i="58"/>
  <c r="C996" i="58"/>
  <c r="C995" i="58"/>
  <c r="C994" i="58"/>
  <c r="C993" i="58"/>
  <c r="C992" i="58"/>
  <c r="C991" i="58"/>
  <c r="C990" i="58"/>
  <c r="C989" i="58"/>
  <c r="C988" i="58"/>
  <c r="C987" i="58"/>
  <c r="C986" i="58"/>
  <c r="C985" i="58"/>
  <c r="C984" i="58"/>
  <c r="C983" i="58"/>
  <c r="C982" i="58"/>
  <c r="C981" i="58"/>
  <c r="C980" i="58"/>
  <c r="C979" i="58"/>
  <c r="C978" i="58"/>
  <c r="C977" i="58"/>
  <c r="C976" i="58"/>
  <c r="C975" i="58"/>
  <c r="C974" i="58"/>
  <c r="C973" i="58"/>
  <c r="C972" i="58"/>
  <c r="C971" i="58"/>
  <c r="C970" i="58"/>
  <c r="C969" i="58"/>
  <c r="C968" i="58"/>
  <c r="C967" i="58"/>
  <c r="C966" i="58"/>
  <c r="C965" i="58"/>
  <c r="C964" i="58"/>
  <c r="C963" i="58"/>
  <c r="C962" i="58"/>
  <c r="C961" i="58"/>
  <c r="C960" i="58"/>
  <c r="C959" i="58"/>
  <c r="C958" i="58"/>
  <c r="C957" i="58"/>
  <c r="C956" i="58"/>
  <c r="C955" i="58"/>
  <c r="C954" i="58"/>
  <c r="C953" i="58"/>
  <c r="C952" i="58"/>
  <c r="C951" i="58"/>
  <c r="C950" i="58"/>
  <c r="C949" i="58"/>
  <c r="C948" i="58"/>
  <c r="C947" i="58"/>
  <c r="C946" i="58"/>
  <c r="C945" i="58"/>
  <c r="C944" i="58"/>
  <c r="C943" i="58"/>
  <c r="C942" i="58"/>
  <c r="C941" i="58"/>
  <c r="C940" i="58"/>
  <c r="C939" i="58"/>
  <c r="C938" i="58"/>
  <c r="C937" i="58"/>
  <c r="C936" i="58"/>
  <c r="C935" i="58"/>
  <c r="C934" i="58"/>
  <c r="C933" i="58"/>
  <c r="C932" i="58"/>
  <c r="C931" i="58"/>
  <c r="C930" i="58"/>
  <c r="C929" i="58"/>
  <c r="C928" i="58"/>
  <c r="C927" i="58"/>
  <c r="C926" i="58"/>
  <c r="C925" i="58"/>
  <c r="C924" i="58"/>
  <c r="C923" i="58"/>
  <c r="C922" i="58"/>
  <c r="C921" i="58"/>
  <c r="C920" i="58"/>
  <c r="C919" i="58"/>
  <c r="C918" i="58"/>
  <c r="C917" i="58"/>
  <c r="C916" i="58"/>
  <c r="C915" i="58"/>
  <c r="C914" i="58"/>
  <c r="C913" i="58"/>
  <c r="C912" i="58"/>
  <c r="C911" i="58"/>
  <c r="C910" i="58"/>
  <c r="C909" i="58"/>
  <c r="C908" i="58"/>
  <c r="C907" i="58"/>
  <c r="C906" i="58"/>
  <c r="C905" i="58"/>
  <c r="C904" i="58"/>
  <c r="C903" i="58"/>
  <c r="C902" i="58"/>
  <c r="C901" i="58"/>
  <c r="C900" i="58"/>
  <c r="C899" i="58"/>
  <c r="C898" i="58"/>
  <c r="C897" i="58"/>
  <c r="C896" i="58"/>
  <c r="C895" i="58"/>
  <c r="C894" i="58"/>
  <c r="C893" i="58"/>
  <c r="C892" i="58"/>
  <c r="C891" i="58"/>
  <c r="C890" i="58"/>
  <c r="C889" i="58"/>
  <c r="C888" i="58"/>
  <c r="C887" i="58"/>
  <c r="C886" i="58"/>
  <c r="C885" i="58"/>
  <c r="C884" i="58"/>
  <c r="C883" i="58"/>
  <c r="C882" i="58"/>
  <c r="C881" i="58"/>
  <c r="C880" i="58"/>
  <c r="C879" i="58"/>
  <c r="C878" i="58"/>
  <c r="C877" i="58"/>
  <c r="C876" i="58"/>
  <c r="C875" i="58"/>
  <c r="C874" i="58"/>
  <c r="C873" i="58"/>
  <c r="C872" i="58"/>
  <c r="C871" i="58"/>
  <c r="C870" i="58"/>
  <c r="C869" i="58"/>
  <c r="C868" i="58"/>
  <c r="C867" i="58"/>
  <c r="C866" i="58"/>
  <c r="C865" i="58"/>
  <c r="C864" i="58"/>
  <c r="C863" i="58"/>
  <c r="C862" i="58"/>
  <c r="C861" i="58"/>
  <c r="C860" i="58"/>
  <c r="C859" i="58"/>
  <c r="C858" i="58"/>
  <c r="C857" i="58"/>
  <c r="C856" i="58"/>
  <c r="C855" i="58"/>
  <c r="C854" i="58"/>
  <c r="C853" i="58"/>
  <c r="C852" i="58"/>
  <c r="C851" i="58"/>
  <c r="C850" i="58"/>
  <c r="C849" i="58"/>
  <c r="C848" i="58"/>
  <c r="C847" i="58"/>
  <c r="C846" i="58"/>
  <c r="C845" i="58"/>
  <c r="C844" i="58"/>
  <c r="C843" i="58"/>
  <c r="C842" i="58"/>
  <c r="C841" i="58"/>
  <c r="C840" i="58"/>
  <c r="C839" i="58"/>
  <c r="C838" i="58"/>
  <c r="C837" i="58"/>
  <c r="C836" i="58"/>
  <c r="C835" i="58"/>
  <c r="C834" i="58"/>
  <c r="C833" i="58"/>
  <c r="C832" i="58"/>
  <c r="C831" i="58"/>
  <c r="C830" i="58"/>
  <c r="C829" i="58"/>
  <c r="C828" i="58"/>
  <c r="C827" i="58"/>
  <c r="C826" i="58"/>
  <c r="C825" i="58"/>
  <c r="C824" i="58"/>
  <c r="C823" i="58"/>
  <c r="C822" i="58"/>
  <c r="C821" i="58"/>
  <c r="C820" i="58"/>
  <c r="C819" i="58"/>
  <c r="C818" i="58"/>
  <c r="C817" i="58"/>
  <c r="C816" i="58"/>
  <c r="C815" i="58"/>
  <c r="C814" i="58"/>
  <c r="C813" i="58"/>
  <c r="C812" i="58"/>
  <c r="C811" i="58"/>
  <c r="C810" i="58"/>
  <c r="C809" i="58"/>
  <c r="C808" i="58"/>
  <c r="C807" i="58"/>
  <c r="C806" i="58"/>
  <c r="C805" i="58"/>
  <c r="C804" i="58"/>
  <c r="C803" i="58"/>
  <c r="C802" i="58"/>
  <c r="C801" i="58"/>
  <c r="C800" i="58"/>
  <c r="C799" i="58"/>
  <c r="C798" i="58"/>
  <c r="C797" i="58"/>
  <c r="C796" i="58"/>
  <c r="C795" i="58"/>
  <c r="C794" i="58"/>
  <c r="C793" i="58"/>
  <c r="C792" i="58"/>
  <c r="C791" i="58"/>
  <c r="C790" i="58"/>
  <c r="C789" i="58"/>
  <c r="C788" i="58"/>
  <c r="C787" i="58"/>
  <c r="C786" i="58"/>
  <c r="C785" i="58"/>
  <c r="C784" i="58"/>
  <c r="C783" i="58"/>
  <c r="C782" i="58"/>
  <c r="C781" i="58"/>
  <c r="C780" i="58"/>
  <c r="C779" i="58"/>
  <c r="C778" i="58"/>
  <c r="C777" i="58"/>
  <c r="C776" i="58"/>
  <c r="C775" i="58"/>
  <c r="C774" i="58"/>
  <c r="C773" i="58"/>
  <c r="C772" i="58"/>
  <c r="C771" i="58"/>
  <c r="F569" i="59" s="1"/>
  <c r="G569" i="59" s="1"/>
  <c r="C770" i="58"/>
  <c r="F568" i="59" s="1"/>
  <c r="G568" i="59" s="1"/>
  <c r="C769" i="58"/>
  <c r="F567" i="59" s="1"/>
  <c r="G567" i="59" s="1"/>
  <c r="C768" i="58"/>
  <c r="F566" i="59" s="1"/>
  <c r="G566" i="59" s="1"/>
  <c r="C767" i="58"/>
  <c r="F565" i="59" s="1"/>
  <c r="G565" i="59" s="1"/>
  <c r="C766" i="58"/>
  <c r="F564" i="59" s="1"/>
  <c r="G564" i="59" s="1"/>
  <c r="C765" i="58"/>
  <c r="F563" i="59" s="1"/>
  <c r="G563" i="59" s="1"/>
  <c r="C764" i="58"/>
  <c r="F562" i="59" s="1"/>
  <c r="G562" i="59" s="1"/>
  <c r="C763" i="58"/>
  <c r="F561" i="59" s="1"/>
  <c r="G561" i="59" s="1"/>
  <c r="C762" i="58"/>
  <c r="F560" i="59" s="1"/>
  <c r="G560" i="59" s="1"/>
  <c r="C761" i="58"/>
  <c r="F559" i="59" s="1"/>
  <c r="G559" i="59" s="1"/>
  <c r="C760" i="58"/>
  <c r="F558" i="59" s="1"/>
  <c r="G558" i="59" s="1"/>
  <c r="C759" i="58"/>
  <c r="F33" i="59" s="1"/>
  <c r="G33" i="59" s="1"/>
  <c r="C758" i="58"/>
  <c r="C757" i="58"/>
  <c r="F557" i="59" s="1"/>
  <c r="G557" i="59" s="1"/>
  <c r="C756" i="58"/>
  <c r="F556" i="59" s="1"/>
  <c r="G556" i="59" s="1"/>
  <c r="C755" i="58"/>
  <c r="F555" i="59" s="1"/>
  <c r="G555" i="59" s="1"/>
  <c r="C754" i="58"/>
  <c r="F554" i="59" s="1"/>
  <c r="G554" i="59" s="1"/>
  <c r="C753" i="58"/>
  <c r="F553" i="59" s="1"/>
  <c r="G553" i="59" s="1"/>
  <c r="C752" i="58"/>
  <c r="F552" i="59" s="1"/>
  <c r="G552" i="59" s="1"/>
  <c r="C751" i="58"/>
  <c r="F32" i="59" s="1"/>
  <c r="C750" i="58"/>
  <c r="C749" i="58"/>
  <c r="F551" i="59" s="1"/>
  <c r="G551" i="59" s="1"/>
  <c r="C748" i="58"/>
  <c r="F550" i="59" s="1"/>
  <c r="G550" i="59" s="1"/>
  <c r="C747" i="58"/>
  <c r="F549" i="59" s="1"/>
  <c r="G549" i="59" s="1"/>
  <c r="C746" i="58"/>
  <c r="F548" i="59" s="1"/>
  <c r="G548" i="59" s="1"/>
  <c r="C745" i="58"/>
  <c r="F547" i="59" s="1"/>
  <c r="G547" i="59" s="1"/>
  <c r="C744" i="58"/>
  <c r="F546" i="59" s="1"/>
  <c r="G546" i="59" s="1"/>
  <c r="C743" i="58"/>
  <c r="F31" i="59" s="1"/>
  <c r="G31" i="59" s="1"/>
  <c r="C742" i="58"/>
  <c r="C741" i="58"/>
  <c r="F545" i="59" s="1"/>
  <c r="G545" i="59" s="1"/>
  <c r="C740" i="58"/>
  <c r="F544" i="59" s="1"/>
  <c r="G544" i="59" s="1"/>
  <c r="C739" i="58"/>
  <c r="C738" i="58"/>
  <c r="C737" i="58"/>
  <c r="C736" i="58"/>
  <c r="C735" i="58"/>
  <c r="C734" i="58"/>
  <c r="C733" i="58"/>
  <c r="C732" i="58"/>
  <c r="C731" i="58"/>
  <c r="C730" i="58"/>
  <c r="C729" i="58"/>
  <c r="E58" i="60" s="1"/>
  <c r="C728" i="58"/>
  <c r="F543" i="59" s="1"/>
  <c r="G543" i="59" s="1"/>
  <c r="C727" i="58"/>
  <c r="F542" i="59" s="1"/>
  <c r="G542" i="59" s="1"/>
  <c r="C726" i="58"/>
  <c r="F541" i="59" s="1"/>
  <c r="G541" i="59" s="1"/>
  <c r="C725" i="58"/>
  <c r="F540" i="59" s="1"/>
  <c r="G540" i="59" s="1"/>
  <c r="C724" i="58"/>
  <c r="F539" i="59" s="1"/>
  <c r="G539" i="59" s="1"/>
  <c r="C723" i="58"/>
  <c r="C722" i="58"/>
  <c r="F538" i="59" s="1"/>
  <c r="G538" i="59" s="1"/>
  <c r="C721" i="58"/>
  <c r="F537" i="59" s="1"/>
  <c r="G537" i="59" s="1"/>
  <c r="C720" i="58"/>
  <c r="F536" i="59" s="1"/>
  <c r="G536" i="59" s="1"/>
  <c r="C719" i="58"/>
  <c r="F535" i="59" s="1"/>
  <c r="G535" i="59" s="1"/>
  <c r="C718" i="58"/>
  <c r="F534" i="59" s="1"/>
  <c r="G534" i="59" s="1"/>
  <c r="C717" i="58"/>
  <c r="F533" i="59" s="1"/>
  <c r="G533" i="59" s="1"/>
  <c r="C716" i="58"/>
  <c r="F532" i="59" s="1"/>
  <c r="G532" i="59" s="1"/>
  <c r="C715" i="58"/>
  <c r="F531" i="59" s="1"/>
  <c r="G531" i="59" s="1"/>
  <c r="C714" i="58"/>
  <c r="F530" i="59" s="1"/>
  <c r="G530" i="59" s="1"/>
  <c r="C713" i="58"/>
  <c r="C712" i="58"/>
  <c r="C711" i="58"/>
  <c r="F529" i="59" s="1"/>
  <c r="G529" i="59" s="1"/>
  <c r="C710" i="58"/>
  <c r="F528" i="59" s="1"/>
  <c r="G528" i="59" s="1"/>
  <c r="C709" i="58"/>
  <c r="F527" i="59" s="1"/>
  <c r="G527" i="59" s="1"/>
  <c r="C708" i="58"/>
  <c r="E57" i="60" s="1"/>
  <c r="C707" i="58"/>
  <c r="F526" i="59" s="1"/>
  <c r="G526" i="59" s="1"/>
  <c r="C706" i="58"/>
  <c r="F525" i="59" s="1"/>
  <c r="G525" i="59" s="1"/>
  <c r="C705" i="58"/>
  <c r="F524" i="59" s="1"/>
  <c r="G524" i="59" s="1"/>
  <c r="C704" i="58"/>
  <c r="C703" i="58"/>
  <c r="F523" i="59" s="1"/>
  <c r="G523" i="59" s="1"/>
  <c r="C702" i="58"/>
  <c r="F522" i="59" s="1"/>
  <c r="G522" i="59" s="1"/>
  <c r="C701" i="58"/>
  <c r="F521" i="59" s="1"/>
  <c r="G521" i="59" s="1"/>
  <c r="C700" i="58"/>
  <c r="C699" i="58"/>
  <c r="F520" i="59" s="1"/>
  <c r="G520" i="59" s="1"/>
  <c r="C698" i="58"/>
  <c r="F519" i="59" s="1"/>
  <c r="G519" i="59" s="1"/>
  <c r="C697" i="58"/>
  <c r="F518" i="59" s="1"/>
  <c r="G518" i="59" s="1"/>
  <c r="C696" i="58"/>
  <c r="F517" i="59" s="1"/>
  <c r="G517" i="59" s="1"/>
  <c r="C695" i="58"/>
  <c r="F516" i="59" s="1"/>
  <c r="G516" i="59" s="1"/>
  <c r="C694" i="58"/>
  <c r="C693" i="58"/>
  <c r="F515" i="59" s="1"/>
  <c r="G515" i="59" s="1"/>
  <c r="C692" i="58"/>
  <c r="F514" i="59" s="1"/>
  <c r="G514" i="59" s="1"/>
  <c r="C691" i="58"/>
  <c r="F513" i="59" s="1"/>
  <c r="G513" i="59" s="1"/>
  <c r="C690" i="58"/>
  <c r="F512" i="59" s="1"/>
  <c r="G512" i="59" s="1"/>
  <c r="C689" i="58"/>
  <c r="F511" i="59" s="1"/>
  <c r="G511" i="59" s="1"/>
  <c r="C688" i="58"/>
  <c r="F510" i="59" s="1"/>
  <c r="G510" i="59" s="1"/>
  <c r="C687" i="58"/>
  <c r="F509" i="59" s="1"/>
  <c r="G509" i="59" s="1"/>
  <c r="C686" i="58"/>
  <c r="F508" i="59" s="1"/>
  <c r="G508" i="59" s="1"/>
  <c r="C685" i="58"/>
  <c r="F507" i="59" s="1"/>
  <c r="G507" i="59" s="1"/>
  <c r="C684" i="58"/>
  <c r="F506" i="59" s="1"/>
  <c r="G506" i="59" s="1"/>
  <c r="C683" i="58"/>
  <c r="F505" i="59" s="1"/>
  <c r="G505" i="59" s="1"/>
  <c r="C682" i="58"/>
  <c r="F504" i="59" s="1"/>
  <c r="G504" i="59" s="1"/>
  <c r="C681" i="58"/>
  <c r="F503" i="59" s="1"/>
  <c r="G503" i="59" s="1"/>
  <c r="C680" i="58"/>
  <c r="F502" i="59" s="1"/>
  <c r="G502" i="59" s="1"/>
  <c r="C679" i="58"/>
  <c r="F501" i="59" s="1"/>
  <c r="G501" i="59" s="1"/>
  <c r="C678" i="58"/>
  <c r="F500" i="59" s="1"/>
  <c r="G500" i="59" s="1"/>
  <c r="C677" i="58"/>
  <c r="F499" i="59" s="1"/>
  <c r="G499" i="59" s="1"/>
  <c r="C676" i="58"/>
  <c r="F498" i="59" s="1"/>
  <c r="G498" i="59" s="1"/>
  <c r="C675" i="58"/>
  <c r="F497" i="59" s="1"/>
  <c r="G497" i="59" s="1"/>
  <c r="C674" i="58"/>
  <c r="F496" i="59" s="1"/>
  <c r="G496" i="59" s="1"/>
  <c r="C673" i="58"/>
  <c r="F495" i="59" s="1"/>
  <c r="G495" i="59" s="1"/>
  <c r="C672" i="58"/>
  <c r="F494" i="59" s="1"/>
  <c r="G494" i="59" s="1"/>
  <c r="C671" i="58"/>
  <c r="F493" i="59" s="1"/>
  <c r="G493" i="59" s="1"/>
  <c r="C670" i="58"/>
  <c r="F492" i="59" s="1"/>
  <c r="G492" i="59" s="1"/>
  <c r="C669" i="58"/>
  <c r="F491" i="59" s="1"/>
  <c r="G491" i="59" s="1"/>
  <c r="C668" i="58"/>
  <c r="F490" i="59" s="1"/>
  <c r="G490" i="59" s="1"/>
  <c r="C667" i="58"/>
  <c r="F489" i="59" s="1"/>
  <c r="G489" i="59" s="1"/>
  <c r="C666" i="58"/>
  <c r="F488" i="59" s="1"/>
  <c r="G488" i="59" s="1"/>
  <c r="C665" i="58"/>
  <c r="F487" i="59" s="1"/>
  <c r="G487" i="59" s="1"/>
  <c r="C664" i="58"/>
  <c r="F486" i="59" s="1"/>
  <c r="G486" i="59" s="1"/>
  <c r="C663" i="58"/>
  <c r="F485" i="59" s="1"/>
  <c r="G485" i="59" s="1"/>
  <c r="C662" i="58"/>
  <c r="C661" i="58"/>
  <c r="C660" i="58"/>
  <c r="F484" i="59" s="1"/>
  <c r="G484" i="59" s="1"/>
  <c r="C659" i="58"/>
  <c r="F483" i="59" s="1"/>
  <c r="G483" i="59" s="1"/>
  <c r="C658" i="58"/>
  <c r="F482" i="59" s="1"/>
  <c r="G482" i="59" s="1"/>
  <c r="C657" i="58"/>
  <c r="F481" i="59" s="1"/>
  <c r="G481" i="59" s="1"/>
  <c r="C656" i="58"/>
  <c r="F480" i="59" s="1"/>
  <c r="G480" i="59" s="1"/>
  <c r="C655" i="58"/>
  <c r="F479" i="59" s="1"/>
  <c r="G479" i="59" s="1"/>
  <c r="C654" i="58"/>
  <c r="F478" i="59" s="1"/>
  <c r="G478" i="59" s="1"/>
  <c r="C653" i="58"/>
  <c r="F477" i="59" s="1"/>
  <c r="G477" i="59" s="1"/>
  <c r="C652" i="58"/>
  <c r="F476" i="59" s="1"/>
  <c r="G476" i="59" s="1"/>
  <c r="C651" i="58"/>
  <c r="F475" i="59" s="1"/>
  <c r="G475" i="59" s="1"/>
  <c r="C650" i="58"/>
  <c r="F474" i="59" s="1"/>
  <c r="G474" i="59" s="1"/>
  <c r="C649" i="58"/>
  <c r="C648" i="58"/>
  <c r="F473" i="59" s="1"/>
  <c r="G473" i="59" s="1"/>
  <c r="C647" i="58"/>
  <c r="F472" i="59" s="1"/>
  <c r="G472" i="59" s="1"/>
  <c r="C646" i="58"/>
  <c r="F471" i="59" s="1"/>
  <c r="G471" i="59" s="1"/>
  <c r="C645" i="58"/>
  <c r="F470" i="59" s="1"/>
  <c r="G470" i="59" s="1"/>
  <c r="C644" i="58"/>
  <c r="F469" i="59" s="1"/>
  <c r="G469" i="59" s="1"/>
  <c r="C643" i="58"/>
  <c r="C642" i="58"/>
  <c r="F468" i="59" s="1"/>
  <c r="G468" i="59" s="1"/>
  <c r="C641" i="58"/>
  <c r="F467" i="59" s="1"/>
  <c r="G467" i="59" s="1"/>
  <c r="C640" i="58"/>
  <c r="F466" i="59" s="1"/>
  <c r="G466" i="59" s="1"/>
  <c r="C639" i="58"/>
  <c r="F465" i="59" s="1"/>
  <c r="G465" i="59" s="1"/>
  <c r="C638" i="58"/>
  <c r="F464" i="59" s="1"/>
  <c r="G464" i="59" s="1"/>
  <c r="C637" i="58"/>
  <c r="C636" i="58"/>
  <c r="F463" i="59" s="1"/>
  <c r="G463" i="59" s="1"/>
  <c r="C635" i="58"/>
  <c r="F462" i="59" s="1"/>
  <c r="G462" i="59" s="1"/>
  <c r="C634" i="58"/>
  <c r="F461" i="59" s="1"/>
  <c r="G461" i="59" s="1"/>
  <c r="C633" i="58"/>
  <c r="F460" i="59" s="1"/>
  <c r="G460" i="59" s="1"/>
  <c r="C632" i="58"/>
  <c r="F459" i="59" s="1"/>
  <c r="G459" i="59" s="1"/>
  <c r="C631" i="58"/>
  <c r="F458" i="59" s="1"/>
  <c r="G458" i="59" s="1"/>
  <c r="C630" i="58"/>
  <c r="F457" i="59" s="1"/>
  <c r="G457" i="59" s="1"/>
  <c r="C629" i="58"/>
  <c r="F456" i="59" s="1"/>
  <c r="G456" i="59" s="1"/>
  <c r="C628" i="58"/>
  <c r="F455" i="59" s="1"/>
  <c r="G455" i="59" s="1"/>
  <c r="C627" i="58"/>
  <c r="F454" i="59" s="1"/>
  <c r="G454" i="59" s="1"/>
  <c r="C626" i="58"/>
  <c r="C625" i="58"/>
  <c r="F453" i="59" s="1"/>
  <c r="G453" i="59" s="1"/>
  <c r="C624" i="58"/>
  <c r="F452" i="59" s="1"/>
  <c r="G452" i="59" s="1"/>
  <c r="C623" i="58"/>
  <c r="F451" i="59" s="1"/>
  <c r="G451" i="59" s="1"/>
  <c r="C622" i="58"/>
  <c r="F450" i="59" s="1"/>
  <c r="G450" i="59" s="1"/>
  <c r="C621" i="58"/>
  <c r="C620" i="58"/>
  <c r="F449" i="59" s="1"/>
  <c r="G449" i="59" s="1"/>
  <c r="C619" i="58"/>
  <c r="F448" i="59" s="1"/>
  <c r="G448" i="59" s="1"/>
  <c r="C618" i="58"/>
  <c r="F447" i="59" s="1"/>
  <c r="G447" i="59" s="1"/>
  <c r="C617" i="58"/>
  <c r="F446" i="59" s="1"/>
  <c r="G446" i="59" s="1"/>
  <c r="C616" i="58"/>
  <c r="C615" i="58"/>
  <c r="F445" i="59" s="1"/>
  <c r="G445" i="59" s="1"/>
  <c r="C614" i="58"/>
  <c r="F444" i="59" s="1"/>
  <c r="G444" i="59" s="1"/>
  <c r="C613" i="58"/>
  <c r="F443" i="59" s="1"/>
  <c r="G443" i="59" s="1"/>
  <c r="C612" i="58"/>
  <c r="F442" i="59" s="1"/>
  <c r="G442" i="59" s="1"/>
  <c r="C611" i="58"/>
  <c r="F441" i="59" s="1"/>
  <c r="G441" i="59" s="1"/>
  <c r="C610" i="58"/>
  <c r="C609" i="58"/>
  <c r="F440" i="59" s="1"/>
  <c r="G440" i="59" s="1"/>
  <c r="C608" i="58"/>
  <c r="F439" i="59" s="1"/>
  <c r="G439" i="59" s="1"/>
  <c r="C607" i="58"/>
  <c r="F438" i="59" s="1"/>
  <c r="G438" i="59" s="1"/>
  <c r="C606" i="58"/>
  <c r="F437" i="59" s="1"/>
  <c r="G437" i="59" s="1"/>
  <c r="C605" i="58"/>
  <c r="F436" i="59" s="1"/>
  <c r="G436" i="59" s="1"/>
  <c r="C604" i="58"/>
  <c r="C603" i="58"/>
  <c r="F435" i="59" s="1"/>
  <c r="G435" i="59" s="1"/>
  <c r="C602" i="58"/>
  <c r="F434" i="59" s="1"/>
  <c r="G434" i="59" s="1"/>
  <c r="C601" i="58"/>
  <c r="F433" i="59" s="1"/>
  <c r="G433" i="59" s="1"/>
  <c r="C600" i="58"/>
  <c r="F432" i="59" s="1"/>
  <c r="G432" i="59" s="1"/>
  <c r="C599" i="58"/>
  <c r="F431" i="59" s="1"/>
  <c r="G431" i="59" s="1"/>
  <c r="C598" i="58"/>
  <c r="C597" i="58"/>
  <c r="F430" i="59" s="1"/>
  <c r="G430" i="59" s="1"/>
  <c r="C596" i="58"/>
  <c r="F429" i="59" s="1"/>
  <c r="G429" i="59" s="1"/>
  <c r="C595" i="58"/>
  <c r="F428" i="59" s="1"/>
  <c r="G428" i="59" s="1"/>
  <c r="C594" i="58"/>
  <c r="F427" i="59" s="1"/>
  <c r="G427" i="59" s="1"/>
  <c r="C593" i="58"/>
  <c r="F426" i="59" s="1"/>
  <c r="G426" i="59" s="1"/>
  <c r="C592" i="58"/>
  <c r="C591" i="58"/>
  <c r="F425" i="59" s="1"/>
  <c r="G425" i="59" s="1"/>
  <c r="C590" i="58"/>
  <c r="F424" i="59" s="1"/>
  <c r="G424" i="59" s="1"/>
  <c r="C589" i="58"/>
  <c r="F423" i="59" s="1"/>
  <c r="G423" i="59" s="1"/>
  <c r="C588" i="58"/>
  <c r="F422" i="59" s="1"/>
  <c r="G422" i="59" s="1"/>
  <c r="C587" i="58"/>
  <c r="F421" i="59" s="1"/>
  <c r="G421" i="59" s="1"/>
  <c r="C586" i="58"/>
  <c r="C585" i="58"/>
  <c r="C584" i="58"/>
  <c r="C583" i="58"/>
  <c r="C582" i="58"/>
  <c r="C581" i="58"/>
  <c r="C580" i="58"/>
  <c r="C579" i="58"/>
  <c r="C578" i="58"/>
  <c r="C577" i="58"/>
  <c r="C576" i="58"/>
  <c r="C575" i="58"/>
  <c r="C574" i="58"/>
  <c r="C573" i="58"/>
  <c r="C572" i="58"/>
  <c r="C571" i="58"/>
  <c r="F420" i="59" s="1"/>
  <c r="G420" i="59" s="1"/>
  <c r="C570" i="58"/>
  <c r="F419" i="59" s="1"/>
  <c r="G419" i="59" s="1"/>
  <c r="C569" i="58"/>
  <c r="F418" i="59" s="1"/>
  <c r="G418" i="59" s="1"/>
  <c r="C568" i="58"/>
  <c r="F417" i="59" s="1"/>
  <c r="G417" i="59" s="1"/>
  <c r="C567" i="58"/>
  <c r="F416" i="59" s="1"/>
  <c r="G416" i="59" s="1"/>
  <c r="C566" i="58"/>
  <c r="C565" i="58"/>
  <c r="F415" i="59" s="1"/>
  <c r="G415" i="59" s="1"/>
  <c r="C564" i="58"/>
  <c r="F414" i="59" s="1"/>
  <c r="G414" i="59" s="1"/>
  <c r="C563" i="58"/>
  <c r="F413" i="59" s="1"/>
  <c r="G413" i="59" s="1"/>
  <c r="C562" i="58"/>
  <c r="F412" i="59" s="1"/>
  <c r="G412" i="59" s="1"/>
  <c r="C561" i="58"/>
  <c r="F411" i="59" s="1"/>
  <c r="G411" i="59" s="1"/>
  <c r="C560" i="58"/>
  <c r="C559" i="58"/>
  <c r="F410" i="59" s="1"/>
  <c r="G410" i="59" s="1"/>
  <c r="C558" i="58"/>
  <c r="F409" i="59" s="1"/>
  <c r="G409" i="59" s="1"/>
  <c r="C557" i="58"/>
  <c r="F408" i="59" s="1"/>
  <c r="G408" i="59" s="1"/>
  <c r="C556" i="58"/>
  <c r="F407" i="59" s="1"/>
  <c r="G407" i="59" s="1"/>
  <c r="C555" i="58"/>
  <c r="F406" i="59" s="1"/>
  <c r="G406" i="59" s="1"/>
  <c r="C554" i="58"/>
  <c r="F405" i="59" s="1"/>
  <c r="G405" i="59" s="1"/>
  <c r="C553" i="58"/>
  <c r="F404" i="59" s="1"/>
  <c r="G404" i="59" s="1"/>
  <c r="C552" i="58"/>
  <c r="F403" i="59" s="1"/>
  <c r="G403" i="59" s="1"/>
  <c r="C551" i="58"/>
  <c r="C550" i="58"/>
  <c r="F402" i="59" s="1"/>
  <c r="G402" i="59" s="1"/>
  <c r="C549" i="58"/>
  <c r="F401" i="59" s="1"/>
  <c r="G401" i="59" s="1"/>
  <c r="C548" i="58"/>
  <c r="F400" i="59" s="1"/>
  <c r="G400" i="59" s="1"/>
  <c r="C547" i="58"/>
  <c r="F399" i="59" s="1"/>
  <c r="G399" i="59" s="1"/>
  <c r="C546" i="58"/>
  <c r="F398" i="59" s="1"/>
  <c r="G398" i="59" s="1"/>
  <c r="C545" i="58"/>
  <c r="F397" i="59" s="1"/>
  <c r="G397" i="59" s="1"/>
  <c r="C544" i="58"/>
  <c r="F396" i="59" s="1"/>
  <c r="G396" i="59" s="1"/>
  <c r="C543" i="58"/>
  <c r="F395" i="59" s="1"/>
  <c r="G395" i="59" s="1"/>
  <c r="C542" i="58"/>
  <c r="F394" i="59" s="1"/>
  <c r="G394" i="59" s="1"/>
  <c r="C541" i="58"/>
  <c r="F393" i="59" s="1"/>
  <c r="G393" i="59" s="1"/>
  <c r="C540" i="58"/>
  <c r="C539" i="58"/>
  <c r="F392" i="59" s="1"/>
  <c r="G392" i="59" s="1"/>
  <c r="C538" i="58"/>
  <c r="F391" i="59" s="1"/>
  <c r="G391" i="59" s="1"/>
  <c r="C537" i="58"/>
  <c r="F390" i="59" s="1"/>
  <c r="G390" i="59" s="1"/>
  <c r="C536" i="58"/>
  <c r="F389" i="59" s="1"/>
  <c r="G389" i="59" s="1"/>
  <c r="C535" i="58"/>
  <c r="F388" i="59" s="1"/>
  <c r="G388" i="59" s="1"/>
  <c r="C534" i="58"/>
  <c r="F387" i="59" s="1"/>
  <c r="G387" i="59" s="1"/>
  <c r="C533" i="58"/>
  <c r="F386" i="59" s="1"/>
  <c r="G386" i="59" s="1"/>
  <c r="C532" i="58"/>
  <c r="F385" i="59" s="1"/>
  <c r="G385" i="59" s="1"/>
  <c r="C531" i="58"/>
  <c r="F384" i="59" s="1"/>
  <c r="G384" i="59" s="1"/>
  <c r="C530" i="58"/>
  <c r="F383" i="59" s="1"/>
  <c r="G383" i="59" s="1"/>
  <c r="C529" i="58"/>
  <c r="C528" i="58"/>
  <c r="F382" i="59" s="1"/>
  <c r="G382" i="59" s="1"/>
  <c r="C527" i="58"/>
  <c r="F381" i="59" s="1"/>
  <c r="G381" i="59" s="1"/>
  <c r="C526" i="58"/>
  <c r="F380" i="59" s="1"/>
  <c r="G380" i="59" s="1"/>
  <c r="C525" i="58"/>
  <c r="F379" i="59" s="1"/>
  <c r="G379" i="59" s="1"/>
  <c r="C524" i="58"/>
  <c r="F378" i="59" s="1"/>
  <c r="G378" i="59" s="1"/>
  <c r="C523" i="58"/>
  <c r="F88" i="59" s="1"/>
  <c r="C522" i="58"/>
  <c r="F87" i="59" s="1"/>
  <c r="G87" i="59" s="1"/>
  <c r="C521" i="58"/>
  <c r="F86" i="59" s="1"/>
  <c r="G86" i="59" s="1"/>
  <c r="C520" i="58"/>
  <c r="F85" i="59" s="1"/>
  <c r="G85" i="59" s="1"/>
  <c r="C519" i="58"/>
  <c r="F84" i="59" s="1"/>
  <c r="C518" i="58"/>
  <c r="C517" i="58"/>
  <c r="F377" i="59" s="1"/>
  <c r="G377" i="59" s="1"/>
  <c r="C516" i="58"/>
  <c r="F376" i="59" s="1"/>
  <c r="G376" i="59" s="1"/>
  <c r="C515" i="58"/>
  <c r="F375" i="59" s="1"/>
  <c r="G375" i="59" s="1"/>
  <c r="C514" i="58"/>
  <c r="F374" i="59" s="1"/>
  <c r="G374" i="59" s="1"/>
  <c r="C513" i="58"/>
  <c r="F373" i="59" s="1"/>
  <c r="G373" i="59" s="1"/>
  <c r="C512" i="58"/>
  <c r="F83" i="59" s="1"/>
  <c r="G83" i="59" s="1"/>
  <c r="C511" i="58"/>
  <c r="F82" i="59" s="1"/>
  <c r="G82" i="59" s="1"/>
  <c r="C510" i="58"/>
  <c r="F81" i="59" s="1"/>
  <c r="G81" i="59" s="1"/>
  <c r="C509" i="58"/>
  <c r="F80" i="59" s="1"/>
  <c r="C508" i="58"/>
  <c r="F79" i="59" s="1"/>
  <c r="G79" i="59" s="1"/>
  <c r="C507" i="58"/>
  <c r="C506" i="58"/>
  <c r="C505" i="58"/>
  <c r="C504" i="58"/>
  <c r="E66" i="60" s="1"/>
  <c r="C503" i="58"/>
  <c r="F372" i="59" s="1"/>
  <c r="G372" i="59" s="1"/>
  <c r="C502" i="58"/>
  <c r="F371" i="59" s="1"/>
  <c r="G371" i="59" s="1"/>
  <c r="C501" i="58"/>
  <c r="F370" i="59" s="1"/>
  <c r="G370" i="59" s="1"/>
  <c r="C500" i="58"/>
  <c r="F369" i="59" s="1"/>
  <c r="G369" i="59" s="1"/>
  <c r="C499" i="58"/>
  <c r="F368" i="59" s="1"/>
  <c r="G368" i="59" s="1"/>
  <c r="C498" i="58"/>
  <c r="F367" i="59" s="1"/>
  <c r="G367" i="59" s="1"/>
  <c r="C497" i="58"/>
  <c r="C496" i="58"/>
  <c r="F366" i="59" s="1"/>
  <c r="G366" i="59" s="1"/>
  <c r="C495" i="58"/>
  <c r="F365" i="59" s="1"/>
  <c r="G365" i="59" s="1"/>
  <c r="C494" i="58"/>
  <c r="F364" i="59" s="1"/>
  <c r="G364" i="59" s="1"/>
  <c r="C493" i="58"/>
  <c r="F363" i="59" s="1"/>
  <c r="G363" i="59" s="1"/>
  <c r="C492" i="58"/>
  <c r="F362" i="59" s="1"/>
  <c r="G362" i="59" s="1"/>
  <c r="C491" i="58"/>
  <c r="F361" i="59" s="1"/>
  <c r="G361" i="59" s="1"/>
  <c r="C490" i="58"/>
  <c r="C489" i="58"/>
  <c r="F360" i="59" s="1"/>
  <c r="G360" i="59" s="1"/>
  <c r="C488" i="58"/>
  <c r="F359" i="59" s="1"/>
  <c r="G359" i="59" s="1"/>
  <c r="C487" i="58"/>
  <c r="F358" i="59" s="1"/>
  <c r="G358" i="59" s="1"/>
  <c r="C486" i="58"/>
  <c r="F357" i="59" s="1"/>
  <c r="G357" i="59" s="1"/>
  <c r="C485" i="58"/>
  <c r="F356" i="59" s="1"/>
  <c r="G356" i="59" s="1"/>
  <c r="C484" i="58"/>
  <c r="F355" i="59" s="1"/>
  <c r="G355" i="59" s="1"/>
  <c r="C483" i="58"/>
  <c r="F354" i="59" s="1"/>
  <c r="G354" i="59" s="1"/>
  <c r="C482" i="58"/>
  <c r="F353" i="59" s="1"/>
  <c r="G353" i="59" s="1"/>
  <c r="C481" i="58"/>
  <c r="F352" i="59" s="1"/>
  <c r="G352" i="59" s="1"/>
  <c r="C480" i="58"/>
  <c r="F351" i="59" s="1"/>
  <c r="G351" i="59" s="1"/>
  <c r="C479" i="58"/>
  <c r="C478" i="58"/>
  <c r="F350" i="59" s="1"/>
  <c r="G350" i="59" s="1"/>
  <c r="C477" i="58"/>
  <c r="F349" i="59" s="1"/>
  <c r="G349" i="59" s="1"/>
  <c r="C476" i="58"/>
  <c r="F348" i="59" s="1"/>
  <c r="G348" i="59" s="1"/>
  <c r="C475" i="58"/>
  <c r="F347" i="59" s="1"/>
  <c r="G347" i="59" s="1"/>
  <c r="C474" i="58"/>
  <c r="F346" i="59" s="1"/>
  <c r="G346" i="59" s="1"/>
  <c r="C473" i="58"/>
  <c r="F345" i="59" s="1"/>
  <c r="G345" i="59" s="1"/>
  <c r="C472" i="58"/>
  <c r="C471" i="58"/>
  <c r="F344" i="59" s="1"/>
  <c r="G344" i="59" s="1"/>
  <c r="C470" i="58"/>
  <c r="F343" i="59" s="1"/>
  <c r="G343" i="59" s="1"/>
  <c r="C469" i="58"/>
  <c r="F342" i="59" s="1"/>
  <c r="G342" i="59" s="1"/>
  <c r="C468" i="58"/>
  <c r="F341" i="59" s="1"/>
  <c r="G341" i="59" s="1"/>
  <c r="C467" i="58"/>
  <c r="F340" i="59" s="1"/>
  <c r="G340" i="59" s="1"/>
  <c r="C466" i="58"/>
  <c r="F339" i="59" s="1"/>
  <c r="G339" i="59" s="1"/>
  <c r="C465" i="58"/>
  <c r="C464" i="58"/>
  <c r="F338" i="59" s="1"/>
  <c r="G338" i="59" s="1"/>
  <c r="C463" i="58"/>
  <c r="F337" i="59" s="1"/>
  <c r="G337" i="59" s="1"/>
  <c r="C462" i="58"/>
  <c r="F336" i="59" s="1"/>
  <c r="G336" i="59" s="1"/>
  <c r="C461" i="58"/>
  <c r="F335" i="59" s="1"/>
  <c r="G335" i="59" s="1"/>
  <c r="C460" i="58"/>
  <c r="F334" i="59" s="1"/>
  <c r="G334" i="59" s="1"/>
  <c r="C459" i="58"/>
  <c r="C458" i="58"/>
  <c r="F333" i="59" s="1"/>
  <c r="G333" i="59" s="1"/>
  <c r="C457" i="58"/>
  <c r="F332" i="59" s="1"/>
  <c r="G332" i="59" s="1"/>
  <c r="C456" i="58"/>
  <c r="F331" i="59" s="1"/>
  <c r="G331" i="59" s="1"/>
  <c r="C455" i="58"/>
  <c r="F330" i="59" s="1"/>
  <c r="G330" i="59" s="1"/>
  <c r="C454" i="58"/>
  <c r="F329" i="59" s="1"/>
  <c r="G329" i="59" s="1"/>
  <c r="C453" i="58"/>
  <c r="C452" i="58"/>
  <c r="F328" i="59" s="1"/>
  <c r="G328" i="59" s="1"/>
  <c r="C451" i="58"/>
  <c r="F327" i="59" s="1"/>
  <c r="G327" i="59" s="1"/>
  <c r="C450" i="58"/>
  <c r="F326" i="59" s="1"/>
  <c r="G326" i="59" s="1"/>
  <c r="C449" i="58"/>
  <c r="F325" i="59" s="1"/>
  <c r="G325" i="59" s="1"/>
  <c r="C448" i="58"/>
  <c r="F324" i="59" s="1"/>
  <c r="G324" i="59" s="1"/>
  <c r="C447" i="58"/>
  <c r="F323" i="59" s="1"/>
  <c r="G323" i="59" s="1"/>
  <c r="C446" i="58"/>
  <c r="C445" i="58"/>
  <c r="F322" i="59" s="1"/>
  <c r="G322" i="59" s="1"/>
  <c r="C444" i="58"/>
  <c r="F321" i="59" s="1"/>
  <c r="G321" i="59" s="1"/>
  <c r="C443" i="58"/>
  <c r="F320" i="59" s="1"/>
  <c r="G320" i="59" s="1"/>
  <c r="C442" i="58"/>
  <c r="F319" i="59" s="1"/>
  <c r="G319" i="59" s="1"/>
  <c r="C441" i="58"/>
  <c r="F318" i="59" s="1"/>
  <c r="G318" i="59" s="1"/>
  <c r="C440" i="58"/>
  <c r="F317" i="59" s="1"/>
  <c r="G317" i="59" s="1"/>
  <c r="C439" i="58"/>
  <c r="C438" i="58"/>
  <c r="F316" i="59" s="1"/>
  <c r="G316" i="59" s="1"/>
  <c r="C437" i="58"/>
  <c r="F315" i="59" s="1"/>
  <c r="G315" i="59" s="1"/>
  <c r="C436" i="58"/>
  <c r="F314" i="59" s="1"/>
  <c r="G314" i="59" s="1"/>
  <c r="C435" i="58"/>
  <c r="F313" i="59" s="1"/>
  <c r="G313" i="59" s="1"/>
  <c r="C434" i="58"/>
  <c r="F312" i="59" s="1"/>
  <c r="G312" i="59" s="1"/>
  <c r="C433" i="58"/>
  <c r="F311" i="59" s="1"/>
  <c r="G311" i="59" s="1"/>
  <c r="C432" i="58"/>
  <c r="F310" i="59" s="1"/>
  <c r="G310" i="59" s="1"/>
  <c r="C431" i="58"/>
  <c r="F309" i="59" s="1"/>
  <c r="G309" i="59" s="1"/>
  <c r="C430" i="58"/>
  <c r="F308" i="59" s="1"/>
  <c r="G308" i="59" s="1"/>
  <c r="C429" i="58"/>
  <c r="F307" i="59" s="1"/>
  <c r="G307" i="59" s="1"/>
  <c r="C428" i="58"/>
  <c r="C427" i="58"/>
  <c r="F306" i="59" s="1"/>
  <c r="G306" i="59" s="1"/>
  <c r="C426" i="58"/>
  <c r="F305" i="59" s="1"/>
  <c r="G305" i="59" s="1"/>
  <c r="C425" i="58"/>
  <c r="F304" i="59" s="1"/>
  <c r="G304" i="59" s="1"/>
  <c r="C424" i="58"/>
  <c r="F303" i="59" s="1"/>
  <c r="G303" i="59" s="1"/>
  <c r="C423" i="58"/>
  <c r="F302" i="59" s="1"/>
  <c r="G302" i="59" s="1"/>
  <c r="C422" i="58"/>
  <c r="F301" i="59" s="1"/>
  <c r="G301" i="59" s="1"/>
  <c r="C421" i="58"/>
  <c r="C420" i="58"/>
  <c r="F300" i="59" s="1"/>
  <c r="G300" i="59" s="1"/>
  <c r="C419" i="58"/>
  <c r="F299" i="59" s="1"/>
  <c r="G299" i="59" s="1"/>
  <c r="C418" i="58"/>
  <c r="F298" i="59" s="1"/>
  <c r="G298" i="59" s="1"/>
  <c r="C417" i="58"/>
  <c r="F297" i="59" s="1"/>
  <c r="G297" i="59" s="1"/>
  <c r="C416" i="58"/>
  <c r="F296" i="59" s="1"/>
  <c r="G296" i="59" s="1"/>
  <c r="C415" i="58"/>
  <c r="F295" i="59" s="1"/>
  <c r="G295" i="59" s="1"/>
  <c r="C414" i="58"/>
  <c r="C413" i="58"/>
  <c r="F294" i="59" s="1"/>
  <c r="G294" i="59" s="1"/>
  <c r="C412" i="58"/>
  <c r="F293" i="59" s="1"/>
  <c r="G293" i="59" s="1"/>
  <c r="C411" i="58"/>
  <c r="F292" i="59" s="1"/>
  <c r="G292" i="59" s="1"/>
  <c r="C410" i="58"/>
  <c r="F291" i="59" s="1"/>
  <c r="G291" i="59" s="1"/>
  <c r="C409" i="58"/>
  <c r="F290" i="59" s="1"/>
  <c r="G290" i="59" s="1"/>
  <c r="C408" i="58"/>
  <c r="C407" i="58"/>
  <c r="F289" i="59" s="1"/>
  <c r="G289" i="59" s="1"/>
  <c r="C406" i="58"/>
  <c r="F288" i="59" s="1"/>
  <c r="G288" i="59" s="1"/>
  <c r="C405" i="58"/>
  <c r="F287" i="59" s="1"/>
  <c r="G287" i="59" s="1"/>
  <c r="C404" i="58"/>
  <c r="F286" i="59" s="1"/>
  <c r="G286" i="59" s="1"/>
  <c r="C403" i="58"/>
  <c r="F285" i="59" s="1"/>
  <c r="G285" i="59" s="1"/>
  <c r="C402" i="58"/>
  <c r="C401" i="58"/>
  <c r="F284" i="59" s="1"/>
  <c r="G284" i="59" s="1"/>
  <c r="C400" i="58"/>
  <c r="F283" i="59" s="1"/>
  <c r="G283" i="59" s="1"/>
  <c r="C399" i="58"/>
  <c r="F282" i="59" s="1"/>
  <c r="G282" i="59" s="1"/>
  <c r="C398" i="58"/>
  <c r="F281" i="59" s="1"/>
  <c r="G281" i="59" s="1"/>
  <c r="C397" i="58"/>
  <c r="F280" i="59" s="1"/>
  <c r="G280" i="59" s="1"/>
  <c r="C396" i="58"/>
  <c r="F279" i="59" s="1"/>
  <c r="G279" i="59" s="1"/>
  <c r="C395" i="58"/>
  <c r="C394" i="58"/>
  <c r="F278" i="59" s="1"/>
  <c r="G278" i="59" s="1"/>
  <c r="C393" i="58"/>
  <c r="F277" i="59" s="1"/>
  <c r="G277" i="59" s="1"/>
  <c r="C392" i="58"/>
  <c r="F276" i="59" s="1"/>
  <c r="G276" i="59" s="1"/>
  <c r="C391" i="58"/>
  <c r="F275" i="59" s="1"/>
  <c r="G275" i="59" s="1"/>
  <c r="C390" i="58"/>
  <c r="F274" i="59" s="1"/>
  <c r="G274" i="59" s="1"/>
  <c r="C389" i="58"/>
  <c r="F273" i="59" s="1"/>
  <c r="G273" i="59" s="1"/>
  <c r="C388" i="58"/>
  <c r="C387" i="58"/>
  <c r="F272" i="59" s="1"/>
  <c r="G272" i="59" s="1"/>
  <c r="C386" i="58"/>
  <c r="F271" i="59" s="1"/>
  <c r="G271" i="59" s="1"/>
  <c r="C385" i="58"/>
  <c r="F270" i="59" s="1"/>
  <c r="G270" i="59" s="1"/>
  <c r="C384" i="58"/>
  <c r="F269" i="59" s="1"/>
  <c r="G269" i="59" s="1"/>
  <c r="C383" i="58"/>
  <c r="F268" i="59" s="1"/>
  <c r="G268" i="59" s="1"/>
  <c r="C382" i="58"/>
  <c r="C381" i="58"/>
  <c r="F267" i="59" s="1"/>
  <c r="G267" i="59" s="1"/>
  <c r="C380" i="58"/>
  <c r="F266" i="59" s="1"/>
  <c r="G266" i="59" s="1"/>
  <c r="C379" i="58"/>
  <c r="F265" i="59" s="1"/>
  <c r="G265" i="59" s="1"/>
  <c r="C378" i="58"/>
  <c r="F264" i="59" s="1"/>
  <c r="G264" i="59" s="1"/>
  <c r="C377" i="58"/>
  <c r="F263" i="59" s="1"/>
  <c r="G263" i="59" s="1"/>
  <c r="C376" i="58"/>
  <c r="F262" i="59" s="1"/>
  <c r="G262" i="59" s="1"/>
  <c r="C375" i="58"/>
  <c r="C374" i="58"/>
  <c r="F261" i="59" s="1"/>
  <c r="G261" i="59" s="1"/>
  <c r="C373" i="58"/>
  <c r="F260" i="59" s="1"/>
  <c r="G260" i="59" s="1"/>
  <c r="C372" i="58"/>
  <c r="F259" i="59" s="1"/>
  <c r="G259" i="59" s="1"/>
  <c r="C371" i="58"/>
  <c r="F258" i="59" s="1"/>
  <c r="G258" i="59" s="1"/>
  <c r="C370" i="58"/>
  <c r="F257" i="59" s="1"/>
  <c r="G257" i="59" s="1"/>
  <c r="C369" i="58"/>
  <c r="F256" i="59" s="1"/>
  <c r="G256" i="59" s="1"/>
  <c r="C368" i="58"/>
  <c r="C367" i="58"/>
  <c r="F255" i="59" s="1"/>
  <c r="G255" i="59" s="1"/>
  <c r="C366" i="58"/>
  <c r="F254" i="59" s="1"/>
  <c r="G254" i="59" s="1"/>
  <c r="C365" i="58"/>
  <c r="F253" i="59" s="1"/>
  <c r="G253" i="59" s="1"/>
  <c r="C364" i="58"/>
  <c r="F252" i="59" s="1"/>
  <c r="G252" i="59" s="1"/>
  <c r="C363" i="58"/>
  <c r="F251" i="59" s="1"/>
  <c r="G251" i="59" s="1"/>
  <c r="C362" i="58"/>
  <c r="C361" i="58"/>
  <c r="F250" i="59" s="1"/>
  <c r="G250" i="59" s="1"/>
  <c r="C360" i="58"/>
  <c r="F249" i="59" s="1"/>
  <c r="G249" i="59" s="1"/>
  <c r="C359" i="58"/>
  <c r="F248" i="59" s="1"/>
  <c r="G248" i="59" s="1"/>
  <c r="C358" i="58"/>
  <c r="F247" i="59" s="1"/>
  <c r="G247" i="59" s="1"/>
  <c r="C357" i="58"/>
  <c r="F246" i="59" s="1"/>
  <c r="G246" i="59" s="1"/>
  <c r="C356" i="58"/>
  <c r="F245" i="59" s="1"/>
  <c r="G245" i="59" s="1"/>
  <c r="C355" i="58"/>
  <c r="C354" i="58"/>
  <c r="F244" i="59" s="1"/>
  <c r="G244" i="59" s="1"/>
  <c r="C353" i="58"/>
  <c r="F243" i="59" s="1"/>
  <c r="G243" i="59" s="1"/>
  <c r="C352" i="58"/>
  <c r="F242" i="59" s="1"/>
  <c r="G242" i="59" s="1"/>
  <c r="C351" i="58"/>
  <c r="F241" i="59" s="1"/>
  <c r="G241" i="59" s="1"/>
  <c r="C350" i="58"/>
  <c r="F240" i="59" s="1"/>
  <c r="G240" i="59" s="1"/>
  <c r="C349" i="58"/>
  <c r="F239" i="59" s="1"/>
  <c r="G239" i="59" s="1"/>
  <c r="C348" i="58"/>
  <c r="C347" i="58"/>
  <c r="F238" i="59" s="1"/>
  <c r="G238" i="59" s="1"/>
  <c r="C346" i="58"/>
  <c r="F237" i="59" s="1"/>
  <c r="G237" i="59" s="1"/>
  <c r="C345" i="58"/>
  <c r="F236" i="59" s="1"/>
  <c r="G236" i="59" s="1"/>
  <c r="C344" i="58"/>
  <c r="F235" i="59" s="1"/>
  <c r="G235" i="59" s="1"/>
  <c r="C343" i="58"/>
  <c r="F234" i="59" s="1"/>
  <c r="G234" i="59" s="1"/>
  <c r="C342" i="58"/>
  <c r="F233" i="59" s="1"/>
  <c r="G233" i="59" s="1"/>
  <c r="C341" i="58"/>
  <c r="F232" i="59" s="1"/>
  <c r="G232" i="59" s="1"/>
  <c r="C340" i="58"/>
  <c r="F231" i="59" s="1"/>
  <c r="G231" i="59" s="1"/>
  <c r="C339" i="58"/>
  <c r="F230" i="59" s="1"/>
  <c r="G230" i="59" s="1"/>
  <c r="C338" i="58"/>
  <c r="F229" i="59" s="1"/>
  <c r="G229" i="59" s="1"/>
  <c r="C337" i="58"/>
  <c r="C336" i="58"/>
  <c r="F228" i="59" s="1"/>
  <c r="G228" i="59" s="1"/>
  <c r="C335" i="58"/>
  <c r="F227" i="59" s="1"/>
  <c r="G227" i="59" s="1"/>
  <c r="C334" i="58"/>
  <c r="F226" i="59" s="1"/>
  <c r="G226" i="59" s="1"/>
  <c r="C333" i="58"/>
  <c r="F225" i="59" s="1"/>
  <c r="G225" i="59" s="1"/>
  <c r="C332" i="58"/>
  <c r="F224" i="59" s="1"/>
  <c r="G224" i="59" s="1"/>
  <c r="C331" i="58"/>
  <c r="F223" i="59" s="1"/>
  <c r="G223" i="59" s="1"/>
  <c r="C330" i="58"/>
  <c r="C329" i="58"/>
  <c r="F222" i="59" s="1"/>
  <c r="G222" i="59" s="1"/>
  <c r="C328" i="58"/>
  <c r="F221" i="59" s="1"/>
  <c r="G221" i="59" s="1"/>
  <c r="C327" i="58"/>
  <c r="F220" i="59" s="1"/>
  <c r="G220" i="59" s="1"/>
  <c r="C326" i="58"/>
  <c r="F219" i="59" s="1"/>
  <c r="G219" i="59" s="1"/>
  <c r="C325" i="58"/>
  <c r="F218" i="59" s="1"/>
  <c r="G218" i="59" s="1"/>
  <c r="C324" i="58"/>
  <c r="F217" i="59" s="1"/>
  <c r="G217" i="59" s="1"/>
  <c r="C323" i="58"/>
  <c r="C322" i="58"/>
  <c r="F216" i="59" s="1"/>
  <c r="C321" i="58"/>
  <c r="F215" i="59" s="1"/>
  <c r="C320" i="58"/>
  <c r="F214" i="59" s="1"/>
  <c r="C319" i="58"/>
  <c r="F213" i="59" s="1"/>
  <c r="C318" i="58"/>
  <c r="F212" i="59" s="1"/>
  <c r="C317" i="58"/>
  <c r="C316" i="58"/>
  <c r="F211" i="59" s="1"/>
  <c r="C315" i="58"/>
  <c r="F210" i="59" s="1"/>
  <c r="C314" i="58"/>
  <c r="F209" i="59" s="1"/>
  <c r="C313" i="58"/>
  <c r="F208" i="59" s="1"/>
  <c r="C312" i="58"/>
  <c r="F207" i="59" s="1"/>
  <c r="C311" i="58"/>
  <c r="C310" i="58"/>
  <c r="F206" i="59" s="1"/>
  <c r="C309" i="58"/>
  <c r="F205" i="59" s="1"/>
  <c r="C308" i="58"/>
  <c r="F204" i="59" s="1"/>
  <c r="C307" i="58"/>
  <c r="F203" i="59" s="1"/>
  <c r="C306" i="58"/>
  <c r="F202" i="59" s="1"/>
  <c r="C305" i="58"/>
  <c r="C304" i="58"/>
  <c r="F201" i="59" s="1"/>
  <c r="C303" i="58"/>
  <c r="F200" i="59" s="1"/>
  <c r="C302" i="58"/>
  <c r="F199" i="59" s="1"/>
  <c r="C301" i="58"/>
  <c r="F198" i="59" s="1"/>
  <c r="C300" i="58"/>
  <c r="F197" i="59" s="1"/>
  <c r="C299" i="58"/>
  <c r="C298" i="58"/>
  <c r="F196" i="59" s="1"/>
  <c r="C297" i="58"/>
  <c r="F195" i="59" s="1"/>
  <c r="C296" i="58"/>
  <c r="F194" i="59" s="1"/>
  <c r="C295" i="58"/>
  <c r="F193" i="59" s="1"/>
  <c r="C294" i="58"/>
  <c r="F192" i="59" s="1"/>
  <c r="C293" i="58"/>
  <c r="F191" i="59" s="1"/>
  <c r="C292" i="58"/>
  <c r="C291" i="58"/>
  <c r="F190" i="59" s="1"/>
  <c r="G190" i="59" s="1"/>
  <c r="C290" i="58"/>
  <c r="F189" i="59" s="1"/>
  <c r="G189" i="59" s="1"/>
  <c r="C289" i="58"/>
  <c r="F188" i="59" s="1"/>
  <c r="C288" i="58"/>
  <c r="F187" i="59" s="1"/>
  <c r="G187" i="59" s="1"/>
  <c r="C287" i="58"/>
  <c r="F186" i="59" s="1"/>
  <c r="G186" i="59" s="1"/>
  <c r="C286" i="58"/>
  <c r="F185" i="59" s="1"/>
  <c r="G185" i="59" s="1"/>
  <c r="C285" i="58"/>
  <c r="C284" i="58"/>
  <c r="F184" i="59" s="1"/>
  <c r="C283" i="58"/>
  <c r="F183" i="59" s="1"/>
  <c r="G183" i="59" s="1"/>
  <c r="C282" i="58"/>
  <c r="F182" i="59" s="1"/>
  <c r="G182" i="59" s="1"/>
  <c r="C281" i="58"/>
  <c r="F181" i="59" s="1"/>
  <c r="G181" i="59" s="1"/>
  <c r="C280" i="58"/>
  <c r="F180" i="59" s="1"/>
  <c r="C279" i="58"/>
  <c r="C278" i="58"/>
  <c r="C277" i="58"/>
  <c r="F78" i="59" s="1"/>
  <c r="G78" i="59" s="1"/>
  <c r="C276" i="58"/>
  <c r="F77" i="59" s="1"/>
  <c r="G77" i="59" s="1"/>
  <c r="C275" i="58"/>
  <c r="F76" i="59" s="1"/>
  <c r="C274" i="58"/>
  <c r="F75" i="59" s="1"/>
  <c r="G75" i="59" s="1"/>
  <c r="C273" i="58"/>
  <c r="F74" i="59" s="1"/>
  <c r="G74" i="59" s="1"/>
  <c r="C272" i="58"/>
  <c r="C271" i="58"/>
  <c r="C270" i="58"/>
  <c r="F73" i="59" s="1"/>
  <c r="G73" i="59" s="1"/>
  <c r="C269" i="58"/>
  <c r="F72" i="59" s="1"/>
  <c r="C268" i="58"/>
  <c r="F71" i="59" s="1"/>
  <c r="G71" i="59" s="1"/>
  <c r="C267" i="58"/>
  <c r="F70" i="59" s="1"/>
  <c r="G70" i="59" s="1"/>
  <c r="C266" i="58"/>
  <c r="F69" i="59" s="1"/>
  <c r="G69" i="59" s="1"/>
  <c r="C265" i="58"/>
  <c r="C264" i="58"/>
  <c r="F68" i="59" s="1"/>
  <c r="C263" i="58"/>
  <c r="F67" i="59" s="1"/>
  <c r="C262" i="58"/>
  <c r="F66" i="59" s="1"/>
  <c r="C261" i="58"/>
  <c r="F65" i="59" s="1"/>
  <c r="C260" i="58"/>
  <c r="F64" i="59" s="1"/>
  <c r="C259" i="58"/>
  <c r="C258" i="58"/>
  <c r="F63" i="59" s="1"/>
  <c r="C257" i="58"/>
  <c r="F62" i="59" s="1"/>
  <c r="C256" i="58"/>
  <c r="F61" i="59" s="1"/>
  <c r="C255" i="58"/>
  <c r="F60" i="59" s="1"/>
  <c r="C254" i="58"/>
  <c r="F59" i="59" s="1"/>
  <c r="C253" i="58"/>
  <c r="C252" i="58"/>
  <c r="C251" i="58"/>
  <c r="F179" i="59" s="1"/>
  <c r="G179" i="59" s="1"/>
  <c r="C250" i="58"/>
  <c r="F178" i="59" s="1"/>
  <c r="G178" i="59" s="1"/>
  <c r="C249" i="58"/>
  <c r="F177" i="59" s="1"/>
  <c r="G177" i="59" s="1"/>
  <c r="C248" i="58"/>
  <c r="F176" i="59" s="1"/>
  <c r="C247" i="58"/>
  <c r="C246" i="58"/>
  <c r="F175" i="59" s="1"/>
  <c r="G175" i="59" s="1"/>
  <c r="C245" i="58"/>
  <c r="F174" i="59" s="1"/>
  <c r="G174" i="59" s="1"/>
  <c r="C244" i="58"/>
  <c r="F173" i="59" s="1"/>
  <c r="G173" i="59" s="1"/>
  <c r="C243" i="58"/>
  <c r="F172" i="59" s="1"/>
  <c r="C242" i="58"/>
  <c r="F171" i="59" s="1"/>
  <c r="G171" i="59" s="1"/>
  <c r="C241" i="58"/>
  <c r="F170" i="59" s="1"/>
  <c r="G170" i="59" s="1"/>
  <c r="C240" i="58"/>
  <c r="F169" i="59" s="1"/>
  <c r="G169" i="59" s="1"/>
  <c r="C239" i="58"/>
  <c r="F168" i="59" s="1"/>
  <c r="C238" i="58"/>
  <c r="C237" i="58"/>
  <c r="F167" i="59" s="1"/>
  <c r="G167" i="59" s="1"/>
  <c r="C236" i="58"/>
  <c r="F166" i="59" s="1"/>
  <c r="G166" i="59" s="1"/>
  <c r="C235" i="58"/>
  <c r="F165" i="59" s="1"/>
  <c r="G165" i="59" s="1"/>
  <c r="C234" i="58"/>
  <c r="F164" i="59" s="1"/>
  <c r="C233" i="58"/>
  <c r="F163" i="59" s="1"/>
  <c r="G163" i="59" s="1"/>
  <c r="C232" i="58"/>
  <c r="F162" i="59" s="1"/>
  <c r="G162" i="59" s="1"/>
  <c r="C231" i="58"/>
  <c r="F161" i="59" s="1"/>
  <c r="G161" i="59" s="1"/>
  <c r="C230" i="58"/>
  <c r="F160" i="59" s="1"/>
  <c r="C229" i="58"/>
  <c r="C228" i="58"/>
  <c r="C227" i="58"/>
  <c r="F159" i="59" s="1"/>
  <c r="G159" i="59" s="1"/>
  <c r="C226" i="58"/>
  <c r="F158" i="59" s="1"/>
  <c r="G158" i="59" s="1"/>
  <c r="C225" i="58"/>
  <c r="F157" i="59" s="1"/>
  <c r="G157" i="59" s="1"/>
  <c r="C224" i="58"/>
  <c r="F156" i="59" s="1"/>
  <c r="C223" i="58"/>
  <c r="F155" i="59" s="1"/>
  <c r="G155" i="59" s="1"/>
  <c r="C222" i="58"/>
  <c r="F154" i="59" s="1"/>
  <c r="G154" i="59" s="1"/>
  <c r="C221" i="58"/>
  <c r="F153" i="59" s="1"/>
  <c r="G153" i="59" s="1"/>
  <c r="C220" i="58"/>
  <c r="F152" i="59" s="1"/>
  <c r="C219" i="58"/>
  <c r="F151" i="59" s="1"/>
  <c r="G151" i="59" s="1"/>
  <c r="C218" i="58"/>
  <c r="F150" i="59" s="1"/>
  <c r="G150" i="59" s="1"/>
  <c r="C217" i="58"/>
  <c r="C216" i="58"/>
  <c r="F149" i="59" s="1"/>
  <c r="G149" i="59" s="1"/>
  <c r="C215" i="58"/>
  <c r="F148" i="59" s="1"/>
  <c r="C214" i="58"/>
  <c r="F147" i="59" s="1"/>
  <c r="G147" i="59" s="1"/>
  <c r="C213" i="58"/>
  <c r="F146" i="59" s="1"/>
  <c r="G146" i="59" s="1"/>
  <c r="C212" i="58"/>
  <c r="F145" i="59" s="1"/>
  <c r="G145" i="59" s="1"/>
  <c r="C211" i="58"/>
  <c r="F144" i="59" s="1"/>
  <c r="C210" i="58"/>
  <c r="F143" i="59" s="1"/>
  <c r="G143" i="59" s="1"/>
  <c r="C209" i="58"/>
  <c r="F142" i="59" s="1"/>
  <c r="G142" i="59" s="1"/>
  <c r="C208" i="58"/>
  <c r="F141" i="59" s="1"/>
  <c r="G141" i="59" s="1"/>
  <c r="C207" i="58"/>
  <c r="F140" i="59" s="1"/>
  <c r="C206" i="58"/>
  <c r="C205" i="58"/>
  <c r="F139" i="59" s="1"/>
  <c r="G139" i="59" s="1"/>
  <c r="C204" i="58"/>
  <c r="F138" i="59" s="1"/>
  <c r="G138" i="59" s="1"/>
  <c r="C203" i="58"/>
  <c r="F137" i="59" s="1"/>
  <c r="G137" i="59" s="1"/>
  <c r="C202" i="58"/>
  <c r="F136" i="59" s="1"/>
  <c r="C201" i="58"/>
  <c r="F135" i="59" s="1"/>
  <c r="G135" i="59" s="1"/>
  <c r="C200" i="58"/>
  <c r="F134" i="59" s="1"/>
  <c r="G134" i="59" s="1"/>
  <c r="C199" i="58"/>
  <c r="F133" i="59" s="1"/>
  <c r="G133" i="59" s="1"/>
  <c r="C198" i="58"/>
  <c r="F132" i="59" s="1"/>
  <c r="C197" i="58"/>
  <c r="F131" i="59" s="1"/>
  <c r="G131" i="59" s="1"/>
  <c r="C196" i="58"/>
  <c r="F130" i="59" s="1"/>
  <c r="G130" i="59" s="1"/>
  <c r="C195" i="58"/>
  <c r="C194" i="58"/>
  <c r="E56" i="60" s="1"/>
  <c r="C193" i="58"/>
  <c r="F128" i="59" s="1"/>
  <c r="C192" i="58"/>
  <c r="E55" i="60" s="1"/>
  <c r="F55" i="60" s="1"/>
  <c r="C191" i="58"/>
  <c r="E54" i="60" s="1"/>
  <c r="C190" i="58"/>
  <c r="E53" i="60" s="1"/>
  <c r="C189" i="58"/>
  <c r="E52" i="60" s="1"/>
  <c r="C188" i="58"/>
  <c r="C187" i="58"/>
  <c r="F123" i="59" s="1"/>
  <c r="G123" i="59" s="1"/>
  <c r="C186" i="58"/>
  <c r="F30" i="59" s="1"/>
  <c r="C185" i="58"/>
  <c r="F55" i="59" s="1"/>
  <c r="G55" i="59" s="1"/>
  <c r="C184" i="58"/>
  <c r="F54" i="59" s="1"/>
  <c r="C183" i="58"/>
  <c r="F53" i="59" s="1"/>
  <c r="G53" i="59" s="1"/>
  <c r="C182" i="58"/>
  <c r="F52" i="59" s="1"/>
  <c r="C181" i="58"/>
  <c r="F51" i="59" s="1"/>
  <c r="G51" i="59" s="1"/>
  <c r="C180" i="58"/>
  <c r="F50" i="59" s="1"/>
  <c r="C179" i="58"/>
  <c r="F122" i="59" s="1"/>
  <c r="G122" i="59" s="1"/>
  <c r="C178" i="58"/>
  <c r="F121" i="59" s="1"/>
  <c r="G121" i="59" s="1"/>
  <c r="C177" i="58"/>
  <c r="F49" i="59" s="1"/>
  <c r="G49" i="59" s="1"/>
  <c r="C176" i="58"/>
  <c r="F48" i="59" s="1"/>
  <c r="C175" i="58"/>
  <c r="F47" i="59" s="1"/>
  <c r="G47" i="59" s="1"/>
  <c r="C174" i="58"/>
  <c r="E51" i="60" s="1"/>
  <c r="F51" i="60" s="1"/>
  <c r="C173" i="58"/>
  <c r="F119" i="59" s="1"/>
  <c r="G119" i="59" s="1"/>
  <c r="C172" i="58"/>
  <c r="E49" i="60" s="1"/>
  <c r="C171" i="58"/>
  <c r="C170" i="58"/>
  <c r="F117" i="59" s="1"/>
  <c r="G117" i="59" s="1"/>
  <c r="C169" i="58"/>
  <c r="F116" i="59" s="1"/>
  <c r="C168" i="58"/>
  <c r="F115" i="59" s="1"/>
  <c r="G115" i="59" s="1"/>
  <c r="C167" i="58"/>
  <c r="F46" i="59" s="1"/>
  <c r="C166" i="58"/>
  <c r="F114" i="59" s="1"/>
  <c r="G114" i="59" s="1"/>
  <c r="C165" i="58"/>
  <c r="F45" i="59" s="1"/>
  <c r="G45" i="59" s="1"/>
  <c r="C164" i="58"/>
  <c r="F44" i="59" s="1"/>
  <c r="C163" i="58"/>
  <c r="F113" i="59" s="1"/>
  <c r="G113" i="59" s="1"/>
  <c r="C162" i="58"/>
  <c r="E48" i="60" s="1"/>
  <c r="C161" i="58"/>
  <c r="F58" i="59" s="1"/>
  <c r="C160" i="58"/>
  <c r="F57" i="59" s="1"/>
  <c r="G57" i="59" s="1"/>
  <c r="C159" i="58"/>
  <c r="F42" i="59" s="1"/>
  <c r="C158" i="58"/>
  <c r="F41" i="59" s="1"/>
  <c r="G41" i="59" s="1"/>
  <c r="C157" i="58"/>
  <c r="F29" i="59" s="1"/>
  <c r="G29" i="59" s="1"/>
  <c r="C156" i="58"/>
  <c r="F40" i="59" s="1"/>
  <c r="C155" i="58"/>
  <c r="F39" i="59" s="1"/>
  <c r="G39" i="59" s="1"/>
  <c r="C154" i="58"/>
  <c r="F38" i="59" s="1"/>
  <c r="C153" i="58"/>
  <c r="F28" i="59" s="1"/>
  <c r="C152" i="58"/>
  <c r="F27" i="59" s="1"/>
  <c r="G27" i="59" s="1"/>
  <c r="C151" i="58"/>
  <c r="C150" i="58"/>
  <c r="E47" i="60" s="1"/>
  <c r="C149" i="58"/>
  <c r="E46" i="60" s="1"/>
  <c r="C148" i="58"/>
  <c r="F110" i="59" s="1"/>
  <c r="G110" i="59" s="1"/>
  <c r="C147" i="58"/>
  <c r="E44" i="60" s="1"/>
  <c r="F44" i="60" s="1"/>
  <c r="C146" i="58"/>
  <c r="E43" i="60" s="1"/>
  <c r="C145" i="58"/>
  <c r="C144" i="58"/>
  <c r="F107" i="59" s="1"/>
  <c r="G107" i="59" s="1"/>
  <c r="C143" i="58"/>
  <c r="E41" i="60" s="1"/>
  <c r="F41" i="60" s="1"/>
  <c r="C142" i="58"/>
  <c r="E40" i="60" s="1"/>
  <c r="F40" i="60" s="1"/>
  <c r="C141" i="58"/>
  <c r="E39" i="60" s="1"/>
  <c r="C140" i="58"/>
  <c r="E38" i="60" s="1"/>
  <c r="C139" i="58"/>
  <c r="C138" i="58"/>
  <c r="E37" i="60" s="1"/>
  <c r="F37" i="60" s="1"/>
  <c r="C137" i="58"/>
  <c r="E36" i="60" s="1"/>
  <c r="F36" i="60" s="1"/>
  <c r="C136" i="58"/>
  <c r="E35" i="60" s="1"/>
  <c r="C135" i="58"/>
  <c r="E34" i="60" s="1"/>
  <c r="C134" i="58"/>
  <c r="C133" i="58"/>
  <c r="E33" i="60" s="1"/>
  <c r="F33" i="60" s="1"/>
  <c r="C132" i="58"/>
  <c r="F97" i="59" s="1"/>
  <c r="G97" i="59" s="1"/>
  <c r="C131" i="58"/>
  <c r="E31" i="60" s="1"/>
  <c r="C130" i="58"/>
  <c r="E30" i="60" s="1"/>
  <c r="C129" i="58"/>
  <c r="C128" i="58"/>
  <c r="E29" i="60" s="1"/>
  <c r="F29" i="60" s="1"/>
  <c r="C127" i="58"/>
  <c r="E28" i="60" s="1"/>
  <c r="F28" i="60" s="1"/>
  <c r="C126" i="58"/>
  <c r="E27" i="60" s="1"/>
  <c r="C125" i="58"/>
  <c r="E26" i="60" s="1"/>
  <c r="C124" i="58"/>
  <c r="C123" i="58"/>
  <c r="C122" i="58"/>
  <c r="C121" i="58"/>
  <c r="C120" i="58"/>
  <c r="C119" i="58"/>
  <c r="C118" i="58"/>
  <c r="C117" i="58"/>
  <c r="C116" i="58"/>
  <c r="C115" i="58"/>
  <c r="C114" i="58"/>
  <c r="C113" i="58"/>
  <c r="C112" i="58"/>
  <c r="C111" i="58"/>
  <c r="C110" i="58"/>
  <c r="C109" i="58"/>
  <c r="C108" i="58"/>
  <c r="C107" i="58"/>
  <c r="C106" i="58"/>
  <c r="C105" i="58"/>
  <c r="C104" i="58"/>
  <c r="C103" i="58"/>
  <c r="C102" i="58"/>
  <c r="C101" i="58"/>
  <c r="C100" i="58"/>
  <c r="C99" i="58"/>
  <c r="C98" i="58"/>
  <c r="C97" i="58"/>
  <c r="C96" i="58"/>
  <c r="C95" i="58"/>
  <c r="C94" i="58"/>
  <c r="C93" i="58"/>
  <c r="C92" i="58"/>
  <c r="C91" i="58"/>
  <c r="C90" i="58"/>
  <c r="C89" i="58"/>
  <c r="C88" i="58"/>
  <c r="C87" i="58"/>
  <c r="C86" i="58"/>
  <c r="C85" i="58"/>
  <c r="C84" i="58"/>
  <c r="C83" i="58"/>
  <c r="C82" i="58"/>
  <c r="C81" i="58"/>
  <c r="C80" i="58"/>
  <c r="C79" i="58"/>
  <c r="C78" i="58"/>
  <c r="C77" i="58"/>
  <c r="C76" i="58"/>
  <c r="C75" i="58"/>
  <c r="C74" i="58"/>
  <c r="C73" i="58"/>
  <c r="C72" i="58"/>
  <c r="C71" i="58"/>
  <c r="C70" i="58"/>
  <c r="C69" i="58"/>
  <c r="C68" i="58"/>
  <c r="C67" i="58"/>
  <c r="C66" i="58"/>
  <c r="C65" i="58"/>
  <c r="C64" i="58"/>
  <c r="C63" i="58"/>
  <c r="C62" i="58"/>
  <c r="C61" i="58"/>
  <c r="C60" i="58"/>
  <c r="C59" i="58"/>
  <c r="C58" i="58"/>
  <c r="C57" i="58"/>
  <c r="C56" i="58"/>
  <c r="C55" i="58"/>
  <c r="C54" i="58"/>
  <c r="C53" i="58"/>
  <c r="C52" i="58"/>
  <c r="C51" i="58"/>
  <c r="C50" i="58"/>
  <c r="C49" i="58"/>
  <c r="C48" i="58"/>
  <c r="C47" i="58"/>
  <c r="C46" i="58"/>
  <c r="C45" i="58"/>
  <c r="C44" i="58"/>
  <c r="C43" i="58"/>
  <c r="C42" i="58"/>
  <c r="C41" i="58"/>
  <c r="C40" i="58"/>
  <c r="F90" i="59" s="1"/>
  <c r="G90" i="59" s="1"/>
  <c r="C39" i="58"/>
  <c r="F56" i="59" s="1"/>
  <c r="C38" i="58"/>
  <c r="C37" i="58"/>
  <c r="F37" i="59" s="1"/>
  <c r="G37" i="59" s="1"/>
  <c r="C36" i="58"/>
  <c r="F36" i="59" s="1"/>
  <c r="C35" i="58"/>
  <c r="F35" i="59" s="1"/>
  <c r="G35" i="59" s="1"/>
  <c r="C34" i="58"/>
  <c r="F34" i="59" s="1"/>
  <c r="C33" i="58"/>
  <c r="C32" i="58"/>
  <c r="C31" i="58"/>
  <c r="F89" i="59" s="1"/>
  <c r="C30" i="58"/>
  <c r="F26" i="59" s="1"/>
  <c r="C29" i="58"/>
  <c r="F25" i="59" s="1"/>
  <c r="G25" i="59" s="1"/>
  <c r="C28" i="58"/>
  <c r="F24" i="59" s="1"/>
  <c r="C27" i="58"/>
  <c r="F23" i="59" s="1"/>
  <c r="G23" i="59" s="1"/>
  <c r="C26" i="58"/>
  <c r="F22" i="59" s="1"/>
  <c r="C25" i="58"/>
  <c r="F21" i="59" s="1"/>
  <c r="G21" i="59" s="1"/>
  <c r="C24" i="58"/>
  <c r="F20" i="59" s="1"/>
  <c r="C23" i="58"/>
  <c r="F19" i="59" s="1"/>
  <c r="G19" i="59" s="1"/>
  <c r="C22" i="58"/>
  <c r="F18" i="59" s="1"/>
  <c r="C21" i="58"/>
  <c r="F17" i="59" s="1"/>
  <c r="G17" i="59" s="1"/>
  <c r="C20" i="58"/>
  <c r="F16" i="59" s="1"/>
  <c r="C19" i="58"/>
  <c r="F15" i="59" s="1"/>
  <c r="G15" i="59" s="1"/>
  <c r="C18" i="58"/>
  <c r="F14" i="59" s="1"/>
  <c r="C17" i="58"/>
  <c r="C16" i="58"/>
  <c r="F13" i="59" s="1"/>
  <c r="G13" i="59" s="1"/>
  <c r="C15" i="58"/>
  <c r="F12" i="59" s="1"/>
  <c r="C14" i="58"/>
  <c r="F11" i="59" s="1"/>
  <c r="G11" i="59" s="1"/>
  <c r="C13" i="58"/>
  <c r="C12" i="58"/>
  <c r="F10" i="59" s="1"/>
  <c r="C11" i="58"/>
  <c r="F9" i="59" s="1"/>
  <c r="G9" i="59" s="1"/>
  <c r="C10" i="58"/>
  <c r="F8" i="59" s="1"/>
  <c r="C9" i="58"/>
  <c r="F7" i="59" s="1"/>
  <c r="G7" i="59" s="1"/>
  <c r="C8" i="58"/>
  <c r="F6" i="59" s="1"/>
  <c r="C7" i="58"/>
  <c r="C6" i="58"/>
  <c r="F5" i="59" s="1"/>
  <c r="G5" i="59" s="1"/>
  <c r="C5" i="58"/>
  <c r="F4" i="59" s="1"/>
  <c r="C4" i="58"/>
  <c r="C3" i="58"/>
  <c r="C2" i="58"/>
  <c r="A2" i="62"/>
  <c r="A3" i="62"/>
  <c r="A4" i="62"/>
  <c r="A5" i="62"/>
  <c r="A6" i="62"/>
  <c r="A7" i="62"/>
  <c r="A8" i="62"/>
  <c r="A9" i="62"/>
  <c r="A10" i="62"/>
  <c r="A11" i="62"/>
  <c r="A12" i="62"/>
  <c r="A13" i="62"/>
  <c r="A14" i="62"/>
  <c r="A15" i="62"/>
  <c r="A16" i="62"/>
  <c r="A17" i="62"/>
  <c r="A18" i="62"/>
  <c r="A19" i="62"/>
  <c r="A20" i="62"/>
  <c r="A21" i="62"/>
  <c r="A22" i="62"/>
  <c r="A23" i="62"/>
  <c r="A24" i="62"/>
  <c r="A25" i="62"/>
  <c r="A26" i="62"/>
  <c r="A27" i="62"/>
  <c r="A28" i="62"/>
  <c r="A29" i="62"/>
  <c r="A30" i="62"/>
  <c r="A31" i="62"/>
  <c r="A32" i="62"/>
  <c r="A33" i="62"/>
  <c r="A34" i="62"/>
  <c r="A35" i="62"/>
  <c r="A36" i="62"/>
  <c r="A37" i="62"/>
  <c r="A38" i="62"/>
  <c r="A39" i="62"/>
  <c r="A40" i="62"/>
  <c r="A41" i="62"/>
  <c r="A42" i="62"/>
  <c r="A43" i="62"/>
  <c r="A44" i="62"/>
  <c r="A45" i="62"/>
  <c r="A46" i="62"/>
  <c r="A47" i="62"/>
  <c r="A48" i="62"/>
  <c r="A49" i="62"/>
  <c r="A50" i="62"/>
  <c r="A51" i="62"/>
  <c r="A52" i="62"/>
  <c r="A53" i="62"/>
  <c r="A54" i="62"/>
  <c r="A55" i="62"/>
  <c r="A56" i="62"/>
  <c r="A57" i="62"/>
  <c r="A58" i="62"/>
  <c r="A59" i="62"/>
  <c r="A60" i="62"/>
  <c r="A61" i="62"/>
  <c r="A62" i="62"/>
  <c r="A63" i="62"/>
  <c r="A64" i="62"/>
  <c r="A65" i="62"/>
  <c r="A66" i="62"/>
  <c r="A67" i="62"/>
  <c r="A68" i="62"/>
  <c r="A69" i="62"/>
  <c r="A70" i="62"/>
  <c r="A71" i="62"/>
  <c r="A72" i="62"/>
  <c r="A73" i="62"/>
  <c r="A74" i="62"/>
  <c r="A75" i="62"/>
  <c r="A76" i="62"/>
  <c r="A77" i="62"/>
  <c r="A78" i="62"/>
  <c r="A79" i="62"/>
  <c r="A80" i="62"/>
  <c r="A81" i="62"/>
  <c r="A82" i="62"/>
  <c r="A83" i="62"/>
  <c r="A84" i="62"/>
  <c r="A85" i="62"/>
  <c r="A86" i="62"/>
  <c r="A87" i="62"/>
  <c r="A88" i="62"/>
  <c r="A89" i="62"/>
  <c r="A90" i="62"/>
  <c r="A91" i="62"/>
  <c r="A92" i="62"/>
  <c r="A93" i="62"/>
  <c r="A94" i="62"/>
  <c r="A95" i="62"/>
  <c r="A96" i="62"/>
  <c r="A97" i="62"/>
  <c r="A98" i="62"/>
  <c r="A99" i="62"/>
  <c r="A100" i="62"/>
  <c r="A101" i="62"/>
  <c r="A102" i="62"/>
  <c r="A103" i="62"/>
  <c r="A104" i="62"/>
  <c r="A105" i="62"/>
  <c r="A106" i="62"/>
  <c r="A107" i="62"/>
  <c r="A108" i="62"/>
  <c r="A109" i="62"/>
  <c r="A110" i="62"/>
  <c r="A111" i="62"/>
  <c r="A112" i="62"/>
  <c r="A113" i="62"/>
  <c r="A114" i="62"/>
  <c r="A115" i="62"/>
  <c r="A116" i="62"/>
  <c r="A117" i="62"/>
  <c r="A118" i="62"/>
  <c r="A119" i="62"/>
  <c r="A120" i="62"/>
  <c r="A121" i="62"/>
  <c r="A122" i="62"/>
  <c r="A123" i="62"/>
  <c r="A124" i="62"/>
  <c r="A125" i="62"/>
  <c r="A126" i="62"/>
  <c r="A127" i="62"/>
  <c r="A128" i="62"/>
  <c r="A129" i="62"/>
  <c r="A130" i="62"/>
  <c r="A131" i="62"/>
  <c r="A132" i="62"/>
  <c r="A133" i="62"/>
  <c r="A134" i="62"/>
  <c r="A135" i="62"/>
  <c r="A136" i="62"/>
  <c r="A137" i="62"/>
  <c r="A138" i="62"/>
  <c r="A139" i="62"/>
  <c r="A140" i="62"/>
  <c r="A141" i="62"/>
  <c r="A142" i="62"/>
  <c r="A143" i="62"/>
  <c r="A144" i="62"/>
  <c r="A145" i="62"/>
  <c r="A146" i="62"/>
  <c r="A147" i="62"/>
  <c r="A148" i="62"/>
  <c r="A149" i="62"/>
  <c r="A150" i="62"/>
  <c r="A151" i="62"/>
  <c r="A152" i="62"/>
  <c r="A153" i="62"/>
  <c r="A154" i="62"/>
  <c r="A155" i="62"/>
  <c r="A156" i="62"/>
  <c r="A157" i="62"/>
  <c r="A158" i="62"/>
  <c r="A159" i="62"/>
  <c r="A160" i="62"/>
  <c r="A161" i="62"/>
  <c r="A162" i="62"/>
  <c r="A163" i="62"/>
  <c r="A164" i="62"/>
  <c r="A165" i="62"/>
  <c r="A166" i="62"/>
  <c r="A167" i="62"/>
  <c r="A168" i="62"/>
  <c r="A169" i="62"/>
  <c r="A170" i="62"/>
  <c r="A171" i="62"/>
  <c r="A172" i="62"/>
  <c r="A173" i="62"/>
  <c r="A174" i="62"/>
  <c r="A175" i="62"/>
  <c r="A176" i="62"/>
  <c r="A177" i="62"/>
  <c r="A178" i="62"/>
  <c r="A179" i="62"/>
  <c r="A180" i="62"/>
  <c r="A181" i="62"/>
  <c r="A182" i="62"/>
  <c r="A183" i="62"/>
  <c r="A184" i="62"/>
  <c r="A185" i="62"/>
  <c r="A186" i="62"/>
  <c r="A187" i="62"/>
  <c r="A188" i="62"/>
  <c r="A189" i="62"/>
  <c r="A190" i="62"/>
  <c r="A191" i="62"/>
  <c r="A192" i="62"/>
  <c r="A193" i="62"/>
  <c r="A194" i="62"/>
  <c r="A195" i="62"/>
  <c r="A196" i="62"/>
  <c r="A197" i="62"/>
  <c r="A198" i="62"/>
  <c r="A199" i="62"/>
  <c r="A200" i="62"/>
  <c r="A201" i="62"/>
  <c r="A202" i="62"/>
  <c r="A203" i="62"/>
  <c r="A204" i="62"/>
  <c r="A205" i="62"/>
  <c r="A206" i="62"/>
  <c r="A207" i="62"/>
  <c r="A208" i="62"/>
  <c r="A209" i="62"/>
  <c r="A210" i="62"/>
  <c r="A211" i="62"/>
  <c r="A212" i="62"/>
  <c r="A213" i="62"/>
  <c r="A214" i="62"/>
  <c r="A215" i="62"/>
  <c r="A216" i="62"/>
  <c r="A217" i="62"/>
  <c r="A218" i="62"/>
  <c r="A219" i="62"/>
  <c r="A220" i="62"/>
  <c r="A221" i="62"/>
  <c r="A222" i="62"/>
  <c r="A223" i="62"/>
  <c r="A224" i="62"/>
  <c r="A225" i="62"/>
  <c r="A226" i="62"/>
  <c r="A227" i="62"/>
  <c r="A228" i="62"/>
  <c r="A229" i="62"/>
  <c r="A230" i="62"/>
  <c r="A231" i="62"/>
  <c r="A232" i="62"/>
  <c r="A233" i="62"/>
  <c r="A234" i="62"/>
  <c r="A235" i="62"/>
  <c r="A236" i="62"/>
  <c r="A237" i="62"/>
  <c r="A238" i="62"/>
  <c r="A239" i="62"/>
  <c r="A240" i="62"/>
  <c r="A241" i="62"/>
  <c r="A242" i="62"/>
  <c r="A243" i="62"/>
  <c r="A244" i="62"/>
  <c r="A245" i="62"/>
  <c r="A246" i="62"/>
  <c r="A247" i="62"/>
  <c r="A248" i="62"/>
  <c r="A249" i="62"/>
  <c r="A250" i="62"/>
  <c r="A251" i="62"/>
  <c r="A252" i="62"/>
  <c r="A253" i="62"/>
  <c r="A254" i="62"/>
  <c r="A255" i="62"/>
  <c r="A256" i="62"/>
  <c r="A257" i="62"/>
  <c r="A258" i="62"/>
  <c r="A259" i="62"/>
  <c r="A260" i="62"/>
  <c r="A261" i="62"/>
  <c r="A262" i="62"/>
  <c r="A263" i="62"/>
  <c r="A264" i="62"/>
  <c r="A265" i="62"/>
  <c r="A266" i="62"/>
  <c r="A267" i="62"/>
  <c r="A268" i="62"/>
  <c r="A269" i="62"/>
  <c r="A270" i="62"/>
  <c r="A271" i="62"/>
  <c r="A272" i="62"/>
  <c r="A273" i="62"/>
  <c r="A274" i="62"/>
  <c r="A275" i="62"/>
  <c r="A276" i="62"/>
  <c r="A277" i="62"/>
  <c r="A278" i="62"/>
  <c r="A279" i="62"/>
  <c r="A280" i="62"/>
  <c r="A281" i="62"/>
  <c r="A282" i="62"/>
  <c r="A283" i="62"/>
  <c r="A284" i="62"/>
  <c r="A285" i="62"/>
  <c r="A286" i="62"/>
  <c r="A287" i="62"/>
  <c r="A288" i="62"/>
  <c r="A289" i="62"/>
  <c r="A290" i="62"/>
  <c r="A291" i="62"/>
  <c r="A292" i="62"/>
  <c r="A293" i="62"/>
  <c r="A294" i="62"/>
  <c r="A295" i="62"/>
  <c r="A296" i="62"/>
  <c r="A297" i="62"/>
  <c r="A298" i="62"/>
  <c r="A299" i="62"/>
  <c r="A300" i="62"/>
  <c r="A301" i="62"/>
  <c r="A302" i="62"/>
  <c r="A303" i="62"/>
  <c r="A304" i="62"/>
  <c r="A305" i="62"/>
  <c r="A306" i="62"/>
  <c r="A307" i="62"/>
  <c r="A308" i="62"/>
  <c r="A309" i="62"/>
  <c r="A310" i="62"/>
  <c r="A311" i="62"/>
  <c r="A312" i="62"/>
  <c r="A313" i="62"/>
  <c r="A314" i="62"/>
  <c r="A315" i="62"/>
  <c r="A316" i="62"/>
  <c r="A317" i="62"/>
  <c r="A318" i="62"/>
  <c r="A319" i="62"/>
  <c r="A320" i="62"/>
  <c r="A321" i="62"/>
  <c r="A322" i="62"/>
  <c r="A323" i="62"/>
  <c r="A324" i="62"/>
  <c r="A325" i="62"/>
  <c r="A326" i="62"/>
  <c r="A327" i="62"/>
  <c r="A328" i="62"/>
  <c r="A329" i="62"/>
  <c r="A330" i="62"/>
  <c r="A331" i="62"/>
  <c r="A332" i="62"/>
  <c r="A333" i="62"/>
  <c r="A334" i="62"/>
  <c r="A335" i="62"/>
  <c r="A336" i="62"/>
  <c r="A337" i="62"/>
  <c r="A338" i="62"/>
  <c r="A339" i="62"/>
  <c r="A340" i="62"/>
  <c r="A341" i="62"/>
  <c r="A342" i="62"/>
  <c r="A343" i="62"/>
  <c r="A344" i="62"/>
  <c r="A345" i="62"/>
  <c r="A346" i="62"/>
  <c r="A347" i="62"/>
  <c r="A348" i="62"/>
  <c r="A349" i="62"/>
  <c r="A350" i="62"/>
  <c r="A351" i="62"/>
  <c r="A352" i="62"/>
  <c r="A353" i="62"/>
  <c r="A354" i="62"/>
  <c r="A355" i="62"/>
  <c r="A356" i="62"/>
  <c r="A357" i="62"/>
  <c r="A358" i="62"/>
  <c r="A359" i="62"/>
  <c r="A360" i="62"/>
  <c r="A361" i="62"/>
  <c r="A362" i="62"/>
  <c r="A363" i="62"/>
  <c r="A364" i="62"/>
  <c r="A365" i="62"/>
  <c r="A366" i="62"/>
  <c r="A367" i="62"/>
  <c r="A368" i="62"/>
  <c r="A369" i="62"/>
  <c r="A370" i="62"/>
  <c r="A371" i="62"/>
  <c r="A372" i="62"/>
  <c r="A373" i="62"/>
  <c r="A374" i="62"/>
  <c r="A375" i="62"/>
  <c r="A376" i="62"/>
  <c r="A377" i="62"/>
  <c r="A378" i="62"/>
  <c r="A379" i="62"/>
  <c r="A380" i="62"/>
  <c r="A381" i="62"/>
  <c r="A382" i="62"/>
  <c r="A383" i="62"/>
  <c r="A384" i="62"/>
  <c r="A385" i="62"/>
  <c r="A386" i="62"/>
  <c r="A387" i="62"/>
  <c r="A388" i="62"/>
  <c r="A389" i="62"/>
  <c r="A390" i="62"/>
  <c r="A391" i="62"/>
  <c r="A392" i="62"/>
  <c r="A393" i="62"/>
  <c r="A394" i="62"/>
  <c r="A395" i="62"/>
  <c r="A396" i="62"/>
  <c r="A397" i="62"/>
  <c r="A398" i="62"/>
  <c r="A399" i="62"/>
  <c r="A400" i="62"/>
  <c r="A401" i="62"/>
  <c r="A402" i="62"/>
  <c r="A403" i="62"/>
  <c r="A404" i="62"/>
  <c r="A405" i="62"/>
  <c r="A406" i="62"/>
  <c r="A407" i="62"/>
  <c r="A408" i="62"/>
  <c r="A409" i="62"/>
  <c r="A410" i="62"/>
  <c r="A411" i="62"/>
  <c r="A412" i="62"/>
  <c r="A413" i="62"/>
  <c r="A414" i="62"/>
  <c r="A415" i="62"/>
  <c r="A416" i="62"/>
  <c r="A417" i="62"/>
  <c r="A418" i="62"/>
  <c r="A419" i="62"/>
  <c r="A420" i="62"/>
  <c r="A421" i="62"/>
  <c r="A422" i="62"/>
  <c r="A423" i="62"/>
  <c r="A424" i="62"/>
  <c r="A425" i="62"/>
  <c r="A426" i="62"/>
  <c r="A427" i="62"/>
  <c r="A428" i="62"/>
  <c r="A429" i="62"/>
  <c r="A430" i="62"/>
  <c r="A431" i="62"/>
  <c r="A432" i="62"/>
  <c r="A433" i="62"/>
  <c r="A434" i="62"/>
  <c r="A435" i="62"/>
  <c r="A436" i="62"/>
  <c r="A437" i="62"/>
  <c r="A438" i="62"/>
  <c r="A439" i="62"/>
  <c r="A440" i="62"/>
  <c r="A441" i="62"/>
  <c r="A442" i="62"/>
  <c r="A443" i="62"/>
  <c r="A444" i="62"/>
  <c r="A445" i="62"/>
  <c r="A446" i="62"/>
  <c r="A447" i="62"/>
  <c r="A448" i="62"/>
  <c r="A449" i="62"/>
  <c r="A450" i="62"/>
  <c r="A451" i="62"/>
  <c r="A452" i="62"/>
  <c r="A453" i="62"/>
  <c r="A454" i="62"/>
  <c r="A455" i="62"/>
  <c r="A456" i="62"/>
  <c r="A457" i="62"/>
  <c r="A458" i="62"/>
  <c r="A459" i="62"/>
  <c r="A460" i="62"/>
  <c r="A461" i="62"/>
  <c r="A462" i="62"/>
  <c r="A463" i="62"/>
  <c r="A464" i="62"/>
  <c r="A465" i="62"/>
  <c r="A466" i="62"/>
  <c r="A467" i="62"/>
  <c r="A468" i="62"/>
  <c r="A469" i="62"/>
  <c r="A470" i="62"/>
  <c r="A471" i="62"/>
  <c r="A472" i="62"/>
  <c r="A473" i="62"/>
  <c r="A474" i="62"/>
  <c r="A475" i="62"/>
  <c r="A476" i="62"/>
  <c r="A477" i="62"/>
  <c r="A478" i="62"/>
  <c r="A479" i="62"/>
  <c r="A480" i="62"/>
  <c r="A481" i="62"/>
  <c r="A482" i="62"/>
  <c r="A483" i="62"/>
  <c r="A484" i="62"/>
  <c r="A485" i="62"/>
  <c r="A486" i="62"/>
  <c r="A487" i="62"/>
  <c r="A488" i="62"/>
  <c r="A489" i="62"/>
  <c r="A490" i="62"/>
  <c r="A491" i="62"/>
  <c r="A492" i="62"/>
  <c r="A493" i="62"/>
  <c r="A494" i="62"/>
  <c r="A495" i="62"/>
  <c r="A496" i="62"/>
  <c r="A497" i="62"/>
  <c r="A498" i="62"/>
  <c r="A499" i="62"/>
  <c r="A500" i="62"/>
  <c r="A501" i="62"/>
  <c r="A502" i="62"/>
  <c r="A503" i="62"/>
  <c r="A504" i="62"/>
  <c r="A505" i="62"/>
  <c r="A506" i="62"/>
  <c r="A507" i="62"/>
  <c r="A508" i="62"/>
  <c r="A509" i="62"/>
  <c r="A510" i="62"/>
  <c r="A511" i="62"/>
  <c r="A512" i="62"/>
  <c r="A513" i="62"/>
  <c r="A514" i="62"/>
  <c r="A515" i="62"/>
  <c r="A516" i="62"/>
  <c r="A517" i="62"/>
  <c r="A518" i="62"/>
  <c r="A519" i="62"/>
  <c r="A520" i="62"/>
  <c r="A521" i="62"/>
  <c r="A522" i="62"/>
  <c r="A523" i="62"/>
  <c r="A524" i="62"/>
  <c r="A525" i="62"/>
  <c r="A526" i="62"/>
  <c r="A527" i="62"/>
  <c r="A528" i="62"/>
  <c r="A529" i="62"/>
  <c r="A530" i="62"/>
  <c r="A531" i="62"/>
  <c r="A532" i="62"/>
  <c r="A533" i="62"/>
  <c r="A534" i="62"/>
  <c r="A535" i="62"/>
  <c r="A536" i="62"/>
  <c r="A537" i="62"/>
  <c r="A538" i="62"/>
  <c r="A539" i="62"/>
  <c r="A540" i="62"/>
  <c r="A541" i="62"/>
  <c r="A542" i="62"/>
  <c r="A543" i="62"/>
  <c r="A544" i="62"/>
  <c r="A545" i="62"/>
  <c r="A546" i="62"/>
  <c r="A547" i="62"/>
  <c r="A548" i="62"/>
  <c r="A549" i="62"/>
  <c r="A550" i="62"/>
  <c r="A551" i="62"/>
  <c r="A552" i="62"/>
  <c r="A553" i="62"/>
  <c r="A554" i="62"/>
  <c r="A555" i="62"/>
  <c r="A556" i="62"/>
  <c r="A557" i="62"/>
  <c r="A558" i="62"/>
  <c r="A559" i="62"/>
  <c r="A560" i="62"/>
  <c r="A561" i="62"/>
  <c r="A562" i="62"/>
  <c r="A563" i="62"/>
  <c r="A564" i="62"/>
  <c r="A565" i="62"/>
  <c r="A566" i="62"/>
  <c r="A567" i="62"/>
  <c r="A568" i="62"/>
  <c r="A569" i="62"/>
  <c r="A570" i="62"/>
  <c r="A571" i="62"/>
  <c r="A572" i="62"/>
  <c r="A573" i="62"/>
  <c r="A574" i="62"/>
  <c r="A575" i="62"/>
  <c r="A576" i="62"/>
  <c r="A577" i="62"/>
  <c r="A578" i="62"/>
  <c r="A579" i="62"/>
  <c r="A580" i="62"/>
  <c r="A581" i="62"/>
  <c r="A582" i="62"/>
  <c r="A583" i="62"/>
  <c r="A584" i="62"/>
  <c r="A585" i="62"/>
  <c r="A586" i="62"/>
  <c r="A587" i="62"/>
  <c r="A588" i="62"/>
  <c r="A589" i="62"/>
  <c r="A590" i="62"/>
  <c r="A591" i="62"/>
  <c r="A592" i="62"/>
  <c r="A593" i="62"/>
  <c r="A594" i="62"/>
  <c r="A595" i="62"/>
  <c r="A596" i="62"/>
  <c r="A597" i="62"/>
  <c r="A598" i="62"/>
  <c r="A599" i="62"/>
  <c r="A600" i="62"/>
  <c r="A601" i="62"/>
  <c r="A602" i="62"/>
  <c r="A603" i="62"/>
  <c r="A604" i="62"/>
  <c r="A605" i="62"/>
  <c r="A606" i="62"/>
  <c r="A607" i="62"/>
  <c r="A608" i="62"/>
  <c r="A609" i="62"/>
  <c r="A610" i="62"/>
  <c r="A611" i="62"/>
  <c r="A612" i="62"/>
  <c r="A613" i="62"/>
  <c r="A614" i="62"/>
  <c r="A615" i="62"/>
  <c r="A616" i="62"/>
  <c r="A617" i="62"/>
  <c r="A618" i="62"/>
  <c r="A619" i="62"/>
  <c r="A620" i="62"/>
  <c r="A621" i="62"/>
  <c r="A622" i="62"/>
  <c r="A623" i="62"/>
  <c r="A624" i="62"/>
  <c r="A625" i="62"/>
  <c r="A626" i="62"/>
  <c r="A627" i="62"/>
  <c r="A628" i="62"/>
  <c r="A629" i="62"/>
  <c r="A630" i="62"/>
  <c r="A631" i="62"/>
  <c r="A632" i="62"/>
  <c r="A633" i="62"/>
  <c r="A634" i="62"/>
  <c r="A635" i="62"/>
  <c r="A636" i="62"/>
  <c r="A637" i="62"/>
  <c r="A638" i="62"/>
  <c r="A639" i="62"/>
  <c r="A640" i="62"/>
  <c r="A641" i="62"/>
  <c r="A642" i="62"/>
  <c r="A643" i="62"/>
  <c r="A644" i="62"/>
  <c r="A645" i="62"/>
  <c r="A646" i="62"/>
  <c r="A647" i="62"/>
  <c r="A648" i="62"/>
  <c r="A649" i="62"/>
  <c r="A650" i="62"/>
  <c r="A651" i="62"/>
  <c r="A652" i="62"/>
  <c r="A653" i="62"/>
  <c r="A654" i="62"/>
  <c r="A655" i="62"/>
  <c r="A656" i="62"/>
  <c r="A657" i="62"/>
  <c r="A658" i="62"/>
  <c r="A659" i="62"/>
  <c r="A660" i="62"/>
  <c r="A661" i="62"/>
  <c r="A662" i="62"/>
  <c r="A663" i="62"/>
  <c r="A664" i="62"/>
  <c r="A665" i="62"/>
  <c r="A666" i="62"/>
  <c r="A667" i="62"/>
  <c r="A668" i="62"/>
  <c r="A669" i="62"/>
  <c r="A670" i="62"/>
  <c r="A671" i="62"/>
  <c r="A672" i="62"/>
  <c r="A673" i="62"/>
  <c r="A674" i="62"/>
  <c r="A675" i="62"/>
  <c r="A676" i="62"/>
  <c r="A677" i="62"/>
  <c r="A678" i="62"/>
  <c r="A679" i="62"/>
  <c r="A680" i="62"/>
  <c r="A681" i="62"/>
  <c r="A682" i="62"/>
  <c r="A683" i="62"/>
  <c r="A684" i="62"/>
  <c r="A685" i="62"/>
  <c r="A686" i="62"/>
  <c r="A687" i="62"/>
  <c r="A688" i="62"/>
  <c r="A689" i="62"/>
  <c r="A690" i="62"/>
  <c r="A691" i="62"/>
  <c r="A692" i="62"/>
  <c r="A693" i="62"/>
  <c r="A694" i="62"/>
  <c r="A695" i="62"/>
  <c r="A696" i="62"/>
  <c r="A697" i="62"/>
  <c r="A698" i="62"/>
  <c r="A699" i="62"/>
  <c r="A700" i="62"/>
  <c r="A701" i="62"/>
  <c r="A702" i="62"/>
  <c r="A703" i="62"/>
  <c r="A704" i="62"/>
  <c r="A705" i="62"/>
  <c r="A706" i="62"/>
  <c r="A707" i="62"/>
  <c r="A708" i="62"/>
  <c r="A709" i="62"/>
  <c r="A710" i="62"/>
  <c r="A711" i="62"/>
  <c r="A712" i="62"/>
  <c r="A713" i="62"/>
  <c r="A714" i="62"/>
  <c r="A715" i="62"/>
  <c r="A716" i="62"/>
  <c r="A717" i="62"/>
  <c r="A718" i="62"/>
  <c r="A719" i="62"/>
  <c r="A720" i="62"/>
  <c r="A721" i="62"/>
  <c r="A722" i="62"/>
  <c r="A723" i="62"/>
  <c r="A724" i="62"/>
  <c r="A725" i="62"/>
  <c r="A726" i="62"/>
  <c r="A727" i="62"/>
  <c r="A728" i="62"/>
  <c r="A729" i="62"/>
  <c r="A730" i="62"/>
  <c r="A731" i="62"/>
  <c r="A732" i="62"/>
  <c r="A733" i="62"/>
  <c r="A734" i="62"/>
  <c r="A735" i="62"/>
  <c r="A736" i="62"/>
  <c r="A737" i="62"/>
  <c r="A738" i="62"/>
  <c r="A739" i="62"/>
  <c r="A740" i="62"/>
  <c r="A741" i="62"/>
  <c r="A742" i="62"/>
  <c r="A743" i="62"/>
  <c r="A744" i="62"/>
  <c r="A745" i="62"/>
  <c r="A746" i="62"/>
  <c r="A747" i="62"/>
  <c r="A748" i="62"/>
  <c r="A749" i="62"/>
  <c r="A750" i="62"/>
  <c r="A751" i="62"/>
  <c r="A752" i="62"/>
  <c r="A753" i="62"/>
  <c r="A754" i="62"/>
  <c r="A755" i="62"/>
  <c r="A756" i="62"/>
  <c r="A757" i="62"/>
  <c r="A758" i="62"/>
  <c r="A759" i="62"/>
  <c r="A760" i="62"/>
  <c r="A761" i="62"/>
  <c r="A762" i="62"/>
  <c r="A763" i="62"/>
  <c r="A764" i="62"/>
  <c r="A765" i="62"/>
  <c r="A766" i="62"/>
  <c r="A767" i="62"/>
  <c r="A768" i="62"/>
  <c r="A769" i="62"/>
  <c r="A770" i="62"/>
  <c r="A771" i="62"/>
  <c r="A772" i="62"/>
  <c r="A773" i="62"/>
  <c r="A774" i="62"/>
  <c r="A775" i="62"/>
  <c r="A776" i="62"/>
  <c r="A777" i="62"/>
  <c r="A778" i="62"/>
  <c r="A779" i="62"/>
  <c r="A780" i="62"/>
  <c r="A781" i="62"/>
  <c r="A782" i="62"/>
  <c r="A783" i="62"/>
  <c r="A784" i="62"/>
  <c r="A785" i="62"/>
  <c r="A786" i="62"/>
  <c r="A787" i="62"/>
  <c r="A788" i="62"/>
  <c r="A789" i="62"/>
  <c r="A790" i="62"/>
  <c r="A791" i="62"/>
  <c r="A792" i="62"/>
  <c r="A793" i="62"/>
  <c r="A794" i="62"/>
  <c r="A795" i="62"/>
  <c r="A796" i="62"/>
  <c r="A797" i="62"/>
  <c r="A798" i="62"/>
  <c r="A799" i="62"/>
  <c r="A800" i="62"/>
  <c r="A801" i="62"/>
  <c r="A802" i="62"/>
  <c r="A803" i="62"/>
  <c r="A804" i="62"/>
  <c r="A805" i="62"/>
  <c r="A806" i="62"/>
  <c r="A807" i="62"/>
  <c r="A808" i="62"/>
  <c r="A809" i="62"/>
  <c r="A810" i="62"/>
  <c r="A811" i="62"/>
  <c r="A812" i="62"/>
  <c r="A813" i="62"/>
  <c r="A814" i="62"/>
  <c r="A815" i="62"/>
  <c r="A816" i="62"/>
  <c r="A817" i="62"/>
  <c r="A818" i="62"/>
  <c r="A819" i="62"/>
  <c r="A820" i="62"/>
  <c r="A821" i="62"/>
  <c r="A822" i="62"/>
  <c r="A823" i="62"/>
  <c r="A824" i="62"/>
  <c r="A825" i="62"/>
  <c r="A826" i="62"/>
  <c r="A827" i="62"/>
  <c r="A828" i="62"/>
  <c r="A829" i="62"/>
  <c r="A830" i="62"/>
  <c r="A831" i="62"/>
  <c r="A832" i="62"/>
  <c r="A833" i="62"/>
  <c r="A834" i="62"/>
  <c r="A835" i="62"/>
  <c r="A836" i="62"/>
  <c r="A837" i="62"/>
  <c r="A838" i="62"/>
  <c r="A839" i="62"/>
  <c r="A840" i="62"/>
  <c r="A841" i="62"/>
  <c r="A842" i="62"/>
  <c r="A843" i="62"/>
  <c r="A844" i="62"/>
  <c r="A845" i="62"/>
  <c r="A846" i="62"/>
  <c r="A847" i="62"/>
  <c r="A848" i="62"/>
  <c r="A849" i="62"/>
  <c r="A850" i="62"/>
  <c r="A851" i="62"/>
  <c r="A852" i="62"/>
  <c r="A853" i="62"/>
  <c r="A854" i="62"/>
  <c r="A855" i="62"/>
  <c r="A856" i="62"/>
  <c r="A857" i="62"/>
  <c r="A858" i="62"/>
  <c r="A859" i="62"/>
  <c r="A860" i="62"/>
  <c r="A861" i="62"/>
  <c r="A862" i="62"/>
  <c r="A863" i="62"/>
  <c r="A864" i="62"/>
  <c r="A865" i="62"/>
  <c r="A866" i="62"/>
  <c r="A867" i="62"/>
  <c r="A868" i="62"/>
  <c r="A869" i="62"/>
  <c r="A870" i="62"/>
  <c r="A871" i="62"/>
  <c r="A872" i="62"/>
  <c r="A873" i="62"/>
  <c r="A874" i="62"/>
  <c r="A875" i="62"/>
  <c r="A876" i="62"/>
  <c r="A877" i="62"/>
  <c r="A878" i="62"/>
  <c r="A879" i="62"/>
  <c r="A880" i="62"/>
  <c r="A881" i="62"/>
  <c r="A882" i="62"/>
  <c r="A883" i="62"/>
  <c r="A884" i="62"/>
  <c r="A885" i="62"/>
  <c r="A886" i="62"/>
  <c r="A887" i="62"/>
  <c r="A888" i="62"/>
  <c r="A889" i="62"/>
  <c r="A890" i="62"/>
  <c r="A891" i="62"/>
  <c r="A892" i="62"/>
  <c r="A893" i="62"/>
  <c r="A894" i="62"/>
  <c r="A895" i="62"/>
  <c r="A896" i="62"/>
  <c r="A897" i="62"/>
  <c r="A898" i="62"/>
  <c r="A899" i="62"/>
  <c r="A900" i="62"/>
  <c r="A901" i="62"/>
  <c r="A902" i="62"/>
  <c r="A903" i="62"/>
  <c r="A904" i="62"/>
  <c r="A905" i="62"/>
  <c r="A906" i="62"/>
  <c r="A907" i="62"/>
  <c r="A908" i="62"/>
  <c r="A909" i="62"/>
  <c r="A910" i="62"/>
  <c r="A911" i="62"/>
  <c r="A912" i="62"/>
  <c r="A913" i="62"/>
  <c r="A914" i="62"/>
  <c r="A915" i="62"/>
  <c r="A916" i="62"/>
  <c r="A917" i="62"/>
  <c r="A918" i="62"/>
  <c r="A919" i="62"/>
  <c r="A920" i="62"/>
  <c r="A921" i="62"/>
  <c r="A922" i="62"/>
  <c r="A923" i="62"/>
  <c r="A924" i="62"/>
  <c r="A925" i="62"/>
  <c r="A926" i="62"/>
  <c r="A927" i="62"/>
  <c r="A928" i="62"/>
  <c r="A929" i="62"/>
  <c r="A930" i="62"/>
  <c r="A931" i="62"/>
  <c r="A932" i="62"/>
  <c r="A933" i="62"/>
  <c r="A934" i="62"/>
  <c r="A935" i="62"/>
  <c r="A936" i="62"/>
  <c r="A937" i="62"/>
  <c r="A938" i="62"/>
  <c r="A939" i="62"/>
  <c r="A940" i="62"/>
  <c r="A941" i="62"/>
  <c r="A942" i="62"/>
  <c r="A943" i="62"/>
  <c r="A944" i="62"/>
  <c r="A945" i="62"/>
  <c r="A946" i="62"/>
  <c r="A947" i="62"/>
  <c r="A948" i="62"/>
  <c r="A949" i="62"/>
  <c r="A950" i="62"/>
  <c r="A951" i="62"/>
  <c r="A952" i="62"/>
  <c r="A953" i="62"/>
  <c r="A954" i="62"/>
  <c r="A955" i="62"/>
  <c r="A956" i="62"/>
  <c r="A957" i="62"/>
  <c r="A958" i="62"/>
  <c r="A959" i="62"/>
  <c r="A960" i="62"/>
  <c r="A961" i="62"/>
  <c r="A962" i="62"/>
  <c r="A963" i="62"/>
  <c r="A964" i="62"/>
  <c r="A965" i="62"/>
  <c r="A966" i="62"/>
  <c r="A967" i="62"/>
  <c r="A968" i="62"/>
  <c r="A969" i="62"/>
  <c r="A970" i="62"/>
  <c r="A971" i="62"/>
  <c r="A972" i="62"/>
  <c r="A973" i="62"/>
  <c r="A974" i="62"/>
  <c r="A975" i="62"/>
  <c r="A976" i="62"/>
  <c r="A977" i="62"/>
  <c r="A978" i="62"/>
  <c r="A979" i="62"/>
  <c r="A980" i="62"/>
  <c r="A981" i="62"/>
  <c r="A982" i="62"/>
  <c r="A983" i="62"/>
  <c r="A984" i="62"/>
  <c r="A985" i="62"/>
  <c r="A986" i="62"/>
  <c r="A987" i="62"/>
  <c r="A988" i="62"/>
  <c r="A989" i="62"/>
  <c r="A990" i="62"/>
  <c r="A991" i="62"/>
  <c r="A992" i="62"/>
  <c r="A993" i="62"/>
  <c r="A994" i="62"/>
  <c r="A995" i="62"/>
  <c r="A996" i="62"/>
  <c r="A997" i="62"/>
  <c r="A998" i="62"/>
  <c r="A999" i="62"/>
  <c r="A1000" i="62"/>
  <c r="A1001" i="62"/>
  <c r="A1002" i="62"/>
  <c r="A1003" i="62"/>
  <c r="A1004" i="62"/>
  <c r="A1005" i="62"/>
  <c r="A1006" i="62"/>
  <c r="A1007" i="62"/>
  <c r="A1008" i="62"/>
  <c r="A1009" i="62"/>
  <c r="A1010" i="62"/>
  <c r="A1011" i="62"/>
  <c r="A1012" i="62"/>
  <c r="A1013" i="62"/>
  <c r="A1014" i="62"/>
  <c r="A1015" i="62"/>
  <c r="A1016" i="62"/>
  <c r="A1017" i="62"/>
  <c r="A1018" i="62"/>
  <c r="A1019" i="62"/>
  <c r="A1020" i="62"/>
  <c r="A1021" i="62"/>
  <c r="A1022" i="62"/>
  <c r="A1023" i="62"/>
  <c r="A1024" i="62"/>
  <c r="A1025" i="62"/>
  <c r="A1026" i="62"/>
  <c r="A1027" i="62"/>
  <c r="A1028" i="62"/>
  <c r="A1029" i="62"/>
  <c r="A1030" i="62"/>
  <c r="A1031" i="62"/>
  <c r="A1032" i="62"/>
  <c r="A1033" i="62"/>
  <c r="A1034" i="62"/>
  <c r="A1035" i="62"/>
  <c r="A1036" i="62"/>
  <c r="A1037" i="62"/>
  <c r="A1038" i="62"/>
  <c r="A1039" i="62"/>
  <c r="A1040" i="62"/>
  <c r="A1041" i="62"/>
  <c r="A1042" i="62"/>
  <c r="A1043" i="62"/>
  <c r="A1044" i="62"/>
  <c r="A1045" i="62"/>
  <c r="A1046" i="62"/>
  <c r="A1047" i="62"/>
  <c r="A1048" i="62"/>
  <c r="A1049" i="62"/>
  <c r="A1050" i="62"/>
  <c r="A1051" i="62"/>
  <c r="A1052" i="62"/>
  <c r="A1053" i="62"/>
  <c r="A1054" i="62"/>
  <c r="A1055" i="62"/>
  <c r="A1056" i="62"/>
  <c r="A1057" i="62"/>
  <c r="A1058" i="62"/>
  <c r="A1059" i="62"/>
  <c r="A1060" i="62"/>
  <c r="A1061" i="62"/>
  <c r="A1062" i="62"/>
  <c r="A1063" i="62"/>
  <c r="A1064" i="62"/>
  <c r="A1065" i="62"/>
  <c r="A1066" i="62"/>
  <c r="A1067" i="62"/>
  <c r="A1068" i="62"/>
  <c r="A1069" i="62"/>
  <c r="A1070" i="62"/>
  <c r="A1071" i="62"/>
  <c r="A1072" i="62"/>
  <c r="A1073" i="62"/>
  <c r="A1074" i="62"/>
  <c r="A1075" i="62"/>
  <c r="A1076" i="62"/>
  <c r="A1077" i="62"/>
  <c r="A1078" i="62"/>
  <c r="A1079" i="62"/>
  <c r="A1080" i="62"/>
  <c r="A1081" i="62"/>
  <c r="A1082" i="62"/>
  <c r="A1083" i="62"/>
  <c r="A1084" i="62"/>
  <c r="A1085" i="62"/>
  <c r="A1086" i="62"/>
  <c r="A1087" i="62"/>
  <c r="A1088" i="62"/>
  <c r="A1089" i="62"/>
  <c r="A1090" i="62"/>
  <c r="A1091" i="62"/>
  <c r="A1092" i="62"/>
  <c r="A1093" i="62"/>
  <c r="A1094" i="62"/>
  <c r="A1095" i="62"/>
  <c r="A1096" i="62"/>
  <c r="A1097" i="62"/>
  <c r="A1098" i="62"/>
  <c r="A1099" i="62"/>
  <c r="A1100" i="62"/>
  <c r="A1101" i="62"/>
  <c r="A1102" i="62"/>
  <c r="A1103" i="62"/>
  <c r="A1104" i="62"/>
  <c r="A1105" i="62"/>
  <c r="A1106" i="62"/>
  <c r="A1107" i="62"/>
  <c r="A1108" i="62"/>
  <c r="A1109" i="62"/>
  <c r="A1110" i="62"/>
  <c r="A1111" i="62"/>
  <c r="A1112" i="62"/>
  <c r="A1113" i="62"/>
  <c r="A1114" i="62"/>
  <c r="A1115" i="62"/>
  <c r="A1116" i="62"/>
  <c r="A1117" i="62"/>
  <c r="A1118" i="62"/>
  <c r="A1119" i="62"/>
  <c r="A1120" i="62"/>
  <c r="A1121" i="62"/>
  <c r="A1122" i="62"/>
  <c r="A1123" i="62"/>
  <c r="A1124" i="62"/>
  <c r="A1125" i="62"/>
  <c r="A1126" i="62"/>
  <c r="A1127" i="62"/>
  <c r="A1128" i="62"/>
  <c r="A1129" i="62"/>
  <c r="A1130" i="62"/>
  <c r="A1131" i="62"/>
  <c r="A1132" i="62"/>
  <c r="A1133" i="62"/>
  <c r="A1134" i="62"/>
  <c r="A1135" i="62"/>
  <c r="A1136" i="62"/>
  <c r="A1137" i="62"/>
  <c r="A1138" i="62"/>
  <c r="A1139" i="62"/>
  <c r="A1140" i="62"/>
  <c r="A1141" i="62"/>
  <c r="A1142" i="62"/>
  <c r="A1143" i="62"/>
  <c r="A1144" i="62"/>
  <c r="A1145" i="62"/>
  <c r="A1146" i="62"/>
  <c r="A1147" i="62"/>
  <c r="A1148" i="62"/>
  <c r="A1149" i="62"/>
  <c r="A1150" i="62"/>
  <c r="A1151" i="62"/>
  <c r="A1152" i="62"/>
  <c r="A1153" i="62"/>
  <c r="A1154" i="62"/>
  <c r="A1155" i="62"/>
  <c r="A1156" i="62"/>
  <c r="A1157" i="62"/>
  <c r="A1158" i="62"/>
  <c r="A1159" i="62"/>
  <c r="A1160" i="62"/>
  <c r="A1161" i="62"/>
  <c r="A1162" i="62"/>
  <c r="A1163" i="62"/>
  <c r="A1164" i="62"/>
  <c r="A1165" i="62"/>
  <c r="A1166" i="62"/>
  <c r="A1167" i="62"/>
  <c r="A1168" i="62"/>
  <c r="A1169" i="62"/>
  <c r="A1170" i="62"/>
  <c r="A1171" i="62"/>
  <c r="A1172" i="62"/>
  <c r="A1173" i="62"/>
  <c r="A1174" i="62"/>
  <c r="A1175" i="62"/>
  <c r="A1176" i="62"/>
  <c r="A1177" i="62"/>
  <c r="A1178" i="62"/>
  <c r="A1179" i="62"/>
  <c r="A1180" i="62"/>
  <c r="A1181" i="62"/>
  <c r="A1182" i="62"/>
  <c r="A1183" i="62"/>
  <c r="A1184" i="62"/>
  <c r="A1185" i="62"/>
  <c r="A1186" i="62"/>
  <c r="A1187" i="62"/>
  <c r="A1188" i="62"/>
  <c r="A1189" i="62"/>
  <c r="A1190" i="62"/>
  <c r="A1191" i="62"/>
  <c r="A1192" i="62"/>
  <c r="A1193" i="62"/>
  <c r="A1194" i="62"/>
  <c r="A1195" i="62"/>
  <c r="A1196" i="62"/>
  <c r="A1197" i="62"/>
  <c r="A1198" i="62"/>
  <c r="A1199" i="62"/>
  <c r="A1200" i="62"/>
  <c r="A1201" i="62"/>
  <c r="A1202" i="62"/>
  <c r="A1203" i="62"/>
  <c r="A1204" i="62"/>
  <c r="A1205" i="62"/>
  <c r="A1206" i="62"/>
  <c r="A1207" i="62"/>
  <c r="A1208" i="62"/>
  <c r="A1209" i="62"/>
  <c r="A1210" i="62"/>
  <c r="A1211" i="62"/>
  <c r="A1212" i="62"/>
  <c r="A1213" i="62"/>
  <c r="A1214" i="62"/>
  <c r="A1215" i="62"/>
  <c r="A1216" i="62"/>
  <c r="A1217" i="62"/>
  <c r="A1218" i="62"/>
  <c r="A1219" i="62"/>
  <c r="A1220" i="62"/>
  <c r="A1221" i="62"/>
  <c r="A1222" i="62"/>
  <c r="A1223" i="62"/>
  <c r="A1224" i="62"/>
  <c r="A1225" i="62"/>
  <c r="A1226" i="62"/>
  <c r="A1227" i="62"/>
  <c r="A1228" i="62"/>
  <c r="A1229" i="62"/>
  <c r="A1230" i="62"/>
  <c r="A1231" i="62"/>
  <c r="A1232" i="62"/>
  <c r="A1233" i="62"/>
  <c r="A1234" i="62"/>
  <c r="A1235" i="62"/>
  <c r="A1236" i="62"/>
  <c r="A1237" i="62"/>
  <c r="A1238" i="62"/>
  <c r="A1239" i="62"/>
  <c r="A1240" i="62"/>
  <c r="A1241" i="62"/>
  <c r="A1242" i="62"/>
  <c r="A1243" i="62"/>
  <c r="A1244" i="62"/>
  <c r="A1245" i="62"/>
  <c r="A1246" i="62"/>
  <c r="A1247" i="62"/>
  <c r="A1248" i="62"/>
  <c r="A1249" i="62"/>
  <c r="A1250" i="62"/>
  <c r="A1251" i="62"/>
  <c r="A1252" i="62"/>
  <c r="A1253" i="62"/>
  <c r="A1254" i="62"/>
  <c r="A1255" i="62"/>
  <c r="A1256" i="62"/>
  <c r="A1257" i="62"/>
  <c r="A1258" i="62"/>
  <c r="A1259" i="62"/>
  <c r="A1260" i="62"/>
  <c r="A1261" i="62"/>
  <c r="A1262" i="62"/>
  <c r="A1263" i="62"/>
  <c r="A1264" i="62"/>
  <c r="A1265" i="62"/>
  <c r="A1266" i="62"/>
  <c r="A1267" i="62"/>
  <c r="A1268" i="62"/>
  <c r="A1269" i="62"/>
  <c r="A1270" i="62"/>
  <c r="A1271" i="62"/>
  <c r="A1272" i="62"/>
  <c r="A1273" i="62"/>
  <c r="A1274" i="62"/>
  <c r="A1275" i="62"/>
  <c r="A1276" i="62"/>
  <c r="A1277" i="62"/>
  <c r="A1278" i="62"/>
  <c r="A1279" i="62"/>
  <c r="A1280" i="62"/>
  <c r="A1281" i="62"/>
  <c r="A1282" i="62"/>
  <c r="A1283" i="62"/>
  <c r="A1284" i="62"/>
  <c r="A1285" i="62"/>
  <c r="A1286" i="62"/>
  <c r="A1287" i="62"/>
  <c r="A1288" i="62"/>
  <c r="A1289" i="62"/>
  <c r="A1290" i="62"/>
  <c r="A1291" i="62"/>
  <c r="A1292" i="62"/>
  <c r="A1293" i="62"/>
  <c r="A1294" i="62"/>
  <c r="A1295" i="62"/>
  <c r="A1296" i="62"/>
  <c r="A1297" i="62"/>
  <c r="A1298" i="62"/>
  <c r="A1299" i="62"/>
  <c r="A1300" i="62"/>
  <c r="A1301" i="62"/>
  <c r="A1302" i="62"/>
  <c r="A1303" i="62"/>
  <c r="A1304" i="62"/>
  <c r="A1305" i="62"/>
  <c r="A1306" i="62"/>
  <c r="A1307" i="62"/>
  <c r="A1308" i="62"/>
  <c r="A1309" i="62"/>
  <c r="A1310" i="62"/>
  <c r="A1311" i="62"/>
  <c r="A1312" i="62"/>
  <c r="A1313" i="62"/>
  <c r="A1314" i="62"/>
  <c r="A1315" i="62"/>
  <c r="A1316" i="62"/>
  <c r="A1317" i="62"/>
  <c r="A1318" i="62"/>
  <c r="A1319" i="62"/>
  <c r="A1320" i="62"/>
  <c r="A1321" i="62"/>
  <c r="A1322" i="62"/>
  <c r="A1323" i="62"/>
  <c r="A1324" i="62"/>
  <c r="A1325" i="62"/>
  <c r="A1326" i="62"/>
  <c r="A1327" i="62"/>
  <c r="A1328" i="62"/>
  <c r="A1329" i="62"/>
  <c r="A1330" i="62"/>
  <c r="A1331" i="62"/>
  <c r="A1332" i="62"/>
  <c r="A1333" i="62"/>
  <c r="A1334" i="62"/>
  <c r="A1335" i="62"/>
  <c r="A1336" i="62"/>
  <c r="A1337" i="62"/>
  <c r="A1338" i="62"/>
  <c r="A1339" i="62"/>
  <c r="A1340" i="62"/>
  <c r="A1341" i="62"/>
  <c r="A1342" i="62"/>
  <c r="A1343" i="62"/>
  <c r="A1344" i="62"/>
  <c r="A1345" i="62"/>
  <c r="A1346" i="62"/>
  <c r="A1347" i="62"/>
  <c r="A1348" i="62"/>
  <c r="A1349" i="62"/>
  <c r="A1350" i="62"/>
  <c r="A1351" i="62"/>
  <c r="A1352" i="62"/>
  <c r="A1353" i="62"/>
  <c r="A1354" i="62"/>
  <c r="A1355" i="62"/>
  <c r="A1356" i="62"/>
  <c r="A1357" i="62"/>
  <c r="A1358" i="62"/>
  <c r="A1359" i="62"/>
  <c r="A1360" i="62"/>
  <c r="A1361" i="62"/>
  <c r="A1362" i="62"/>
  <c r="A1363" i="62"/>
  <c r="A1364" i="62"/>
  <c r="A1365" i="62"/>
  <c r="A1366" i="62"/>
  <c r="A1367" i="62"/>
  <c r="A1368" i="62"/>
  <c r="A1369" i="62"/>
  <c r="A1370" i="62"/>
  <c r="A1371" i="62"/>
  <c r="A1372" i="62"/>
  <c r="A1373" i="62"/>
  <c r="A1374" i="62"/>
  <c r="A1375" i="62"/>
  <c r="A1376" i="62"/>
  <c r="A1377" i="62"/>
  <c r="A1378" i="62"/>
  <c r="A1379" i="62"/>
  <c r="A1380" i="62"/>
  <c r="A1381" i="62"/>
  <c r="A1382" i="62"/>
  <c r="A1383" i="62"/>
  <c r="A1384" i="62"/>
  <c r="A1385" i="62"/>
  <c r="A1386" i="62"/>
  <c r="A1387" i="62"/>
  <c r="A1388" i="62"/>
  <c r="A1389" i="62"/>
  <c r="A1390" i="62"/>
  <c r="A1391" i="62"/>
  <c r="A1392" i="62"/>
  <c r="A1393" i="62"/>
  <c r="A1394" i="62"/>
  <c r="A1395" i="62"/>
  <c r="A1396" i="62"/>
  <c r="A1397" i="62"/>
  <c r="A1398" i="62"/>
  <c r="A1399" i="62"/>
  <c r="A1400" i="62"/>
  <c r="A1401" i="62"/>
  <c r="A1402" i="62"/>
  <c r="A1403" i="62"/>
  <c r="A1404" i="62"/>
  <c r="A1405" i="62"/>
  <c r="A1406" i="62"/>
  <c r="A1407" i="62"/>
  <c r="A1408" i="62"/>
  <c r="A1409" i="62"/>
  <c r="A1410" i="62"/>
  <c r="A1411" i="62"/>
  <c r="A1412" i="62"/>
  <c r="A1413" i="62"/>
  <c r="A1414" i="62"/>
  <c r="A1415" i="62"/>
  <c r="A1416" i="62"/>
  <c r="A1417" i="62"/>
  <c r="A1418" i="62"/>
  <c r="A1419" i="62"/>
  <c r="A1420" i="62"/>
  <c r="A1421" i="62"/>
  <c r="A1422" i="62"/>
  <c r="A1423" i="62"/>
  <c r="A1424" i="62"/>
  <c r="A1425" i="62"/>
  <c r="A1426" i="62"/>
  <c r="A1427" i="62"/>
  <c r="A1428" i="62"/>
  <c r="A1429" i="62"/>
  <c r="A1430" i="62"/>
  <c r="A1431" i="62"/>
  <c r="A1432" i="62"/>
  <c r="A1433" i="62"/>
  <c r="A1434" i="62"/>
  <c r="A1435" i="62"/>
  <c r="A1436" i="62"/>
  <c r="A1437" i="62"/>
  <c r="A1438" i="62"/>
  <c r="A1439" i="62"/>
  <c r="A1440" i="62"/>
  <c r="A1441" i="62"/>
  <c r="A1442" i="62"/>
  <c r="A1443" i="62"/>
  <c r="A1444" i="62"/>
  <c r="A1445" i="62"/>
  <c r="A1446" i="62"/>
  <c r="A1447" i="62"/>
  <c r="A1448" i="62"/>
  <c r="A1449" i="62"/>
  <c r="A1450" i="62"/>
  <c r="A1451" i="62"/>
  <c r="A1452" i="62"/>
  <c r="A1453" i="62"/>
  <c r="A1454" i="62"/>
  <c r="A1455" i="62"/>
  <c r="A1456" i="62"/>
  <c r="A1457" i="62"/>
  <c r="A1458" i="62"/>
  <c r="A1459" i="62"/>
  <c r="A1460" i="62"/>
  <c r="A1461" i="62"/>
  <c r="A1462" i="62"/>
  <c r="A1463" i="62"/>
  <c r="A1464" i="62"/>
  <c r="A1465" i="62"/>
  <c r="A1466" i="62"/>
  <c r="A1467" i="62"/>
  <c r="A1468" i="62"/>
  <c r="A1469" i="62"/>
  <c r="A1470" i="62"/>
  <c r="A1471" i="62"/>
  <c r="A1472" i="62"/>
  <c r="A1473" i="62"/>
  <c r="A1474" i="62"/>
  <c r="A1475" i="62"/>
  <c r="A1476" i="62"/>
  <c r="A1477" i="62"/>
  <c r="A1478" i="62"/>
  <c r="A1479" i="62"/>
  <c r="A1480" i="62"/>
  <c r="A1481" i="62"/>
  <c r="A1482" i="62"/>
  <c r="A1483" i="62"/>
  <c r="A1484" i="62"/>
  <c r="A1485" i="62"/>
  <c r="A1486" i="62"/>
  <c r="A1487" i="62"/>
  <c r="A1488" i="62"/>
  <c r="A1489" i="62"/>
  <c r="A1490" i="62"/>
  <c r="A1491" i="62"/>
  <c r="A1492" i="62"/>
  <c r="A1493" i="62"/>
  <c r="A1494" i="62"/>
  <c r="A1495" i="62"/>
  <c r="A1496" i="62"/>
  <c r="A1497" i="62"/>
  <c r="A1498" i="62"/>
  <c r="A1499" i="62"/>
  <c r="A1500" i="62"/>
  <c r="A1501" i="62"/>
  <c r="A1502" i="62"/>
  <c r="A1503" i="62"/>
  <c r="A1504" i="62"/>
  <c r="A1505" i="62"/>
  <c r="A1506" i="62"/>
  <c r="A1507" i="62"/>
  <c r="A1508" i="62"/>
  <c r="A1509" i="62"/>
  <c r="A1510" i="62"/>
  <c r="A1511" i="62"/>
  <c r="A1512" i="62"/>
  <c r="A1513" i="62"/>
  <c r="A1514" i="62"/>
  <c r="A1515" i="62"/>
  <c r="A1516" i="62"/>
  <c r="A1517" i="62"/>
  <c r="A1518" i="62"/>
  <c r="A1519" i="62"/>
  <c r="A1520" i="62"/>
  <c r="A1521" i="62"/>
  <c r="A1522" i="62"/>
  <c r="A1523" i="62"/>
  <c r="A1524" i="62"/>
  <c r="A1525" i="62"/>
  <c r="A1526" i="62"/>
  <c r="A1527" i="62"/>
  <c r="A1528" i="62"/>
  <c r="A1529" i="62"/>
  <c r="A1530" i="62"/>
  <c r="A1531" i="62"/>
  <c r="A1532" i="62"/>
  <c r="A1533" i="62"/>
  <c r="A1534" i="62"/>
  <c r="A1535" i="62"/>
  <c r="A1536" i="62"/>
  <c r="A1537" i="62"/>
  <c r="A1538" i="62"/>
  <c r="A1539" i="62"/>
  <c r="A1540" i="62"/>
  <c r="A1541" i="62"/>
  <c r="A1542" i="62"/>
  <c r="A1543" i="62"/>
  <c r="A1544" i="62"/>
  <c r="A1545" i="62"/>
  <c r="A1546" i="62"/>
  <c r="A1547" i="62"/>
  <c r="A1548" i="62"/>
  <c r="A1549" i="62"/>
  <c r="A1550" i="62"/>
  <c r="A1551" i="62"/>
  <c r="A1552" i="62"/>
  <c r="A1553" i="62"/>
  <c r="A1554" i="62"/>
  <c r="A1555" i="62"/>
  <c r="A1556" i="62"/>
  <c r="A1557" i="62"/>
  <c r="A1558" i="62"/>
  <c r="A1559" i="62"/>
  <c r="A1560" i="62"/>
  <c r="A1561" i="62"/>
  <c r="A1562" i="62"/>
  <c r="A1563" i="62"/>
  <c r="A1564" i="62"/>
  <c r="A1565" i="62"/>
  <c r="A1566" i="62"/>
  <c r="A1567" i="62"/>
  <c r="A1568" i="62"/>
  <c r="A1569" i="62"/>
  <c r="A1570" i="62"/>
  <c r="A1571" i="62"/>
  <c r="A1572" i="62"/>
  <c r="A1573" i="62"/>
  <c r="A1574" i="62"/>
  <c r="A1575" i="62"/>
  <c r="A1576" i="62"/>
  <c r="A1577" i="62"/>
  <c r="A1578" i="62"/>
  <c r="A1579" i="62"/>
  <c r="A1580" i="62"/>
  <c r="A1581" i="62"/>
  <c r="A1582" i="62"/>
  <c r="A1583" i="62"/>
  <c r="A1584" i="62"/>
  <c r="A1585" i="62"/>
  <c r="A1586" i="62"/>
  <c r="A1587" i="62"/>
  <c r="A1588" i="62"/>
  <c r="A1589" i="62"/>
  <c r="A1590" i="62"/>
  <c r="A1591" i="62"/>
  <c r="A1592" i="62"/>
  <c r="A1593" i="62"/>
  <c r="A1594" i="62"/>
  <c r="A1595" i="62"/>
  <c r="A1596" i="62"/>
  <c r="A1597" i="62"/>
  <c r="A1598" i="62"/>
  <c r="A1599" i="62"/>
  <c r="A1600" i="62"/>
  <c r="A1601" i="62"/>
  <c r="A1602" i="62"/>
  <c r="A1603" i="62"/>
  <c r="A1604" i="62"/>
  <c r="A1605" i="62"/>
  <c r="A1606" i="62"/>
  <c r="A1607" i="62"/>
  <c r="A1608" i="62"/>
  <c r="A1609" i="62"/>
  <c r="A1610" i="62"/>
  <c r="A1611" i="62"/>
  <c r="A1612" i="62"/>
  <c r="A1613" i="62"/>
  <c r="A1614" i="62"/>
  <c r="A1615" i="62"/>
  <c r="A1616" i="62"/>
  <c r="A1617" i="62"/>
  <c r="A1618" i="62"/>
  <c r="A1619" i="62"/>
  <c r="A1620" i="62"/>
  <c r="A1621" i="62"/>
  <c r="A1622" i="62"/>
  <c r="A1623" i="62"/>
  <c r="A1624" i="62"/>
  <c r="A1625" i="62"/>
  <c r="A1626" i="62"/>
  <c r="A1627" i="62"/>
  <c r="A1628" i="62"/>
  <c r="A1629" i="62"/>
  <c r="A1630" i="62"/>
  <c r="A1631" i="62"/>
  <c r="A1632" i="62"/>
  <c r="A1633" i="62"/>
  <c r="A1634" i="62"/>
  <c r="A1635" i="62"/>
  <c r="A1636" i="62"/>
  <c r="A1637" i="62"/>
  <c r="A1638" i="62"/>
  <c r="A1639" i="62"/>
  <c r="A1640" i="62"/>
  <c r="A1641" i="62"/>
  <c r="A1642" i="62"/>
  <c r="A1643" i="62"/>
  <c r="A1644" i="62"/>
  <c r="A1645" i="62"/>
  <c r="A1646" i="62"/>
  <c r="A1647" i="62"/>
  <c r="A1648" i="62"/>
  <c r="A1649" i="62"/>
  <c r="A1650" i="62"/>
  <c r="A1651" i="62"/>
  <c r="A1652" i="62"/>
  <c r="A1653" i="62"/>
  <c r="A1654" i="62"/>
  <c r="A1655" i="62"/>
  <c r="A1656" i="62"/>
  <c r="A1657" i="62"/>
  <c r="A1658" i="62"/>
  <c r="A1659" i="62"/>
  <c r="A1660" i="62"/>
  <c r="A1661" i="62"/>
  <c r="A1662" i="62"/>
  <c r="A1663" i="62"/>
  <c r="A1664" i="62"/>
  <c r="A1665" i="62"/>
  <c r="A1666" i="62"/>
  <c r="A1667" i="62"/>
  <c r="A1668" i="62"/>
  <c r="A1669" i="62"/>
  <c r="A1670" i="62"/>
  <c r="A1671" i="62"/>
  <c r="A1672" i="62"/>
  <c r="A1673" i="62"/>
  <c r="A1674" i="62"/>
  <c r="A1675" i="62"/>
  <c r="A1676" i="62"/>
  <c r="A1677" i="62"/>
  <c r="A1678" i="62"/>
  <c r="A1679" i="62"/>
  <c r="A1680" i="62"/>
  <c r="A1681" i="62"/>
  <c r="A1682" i="62"/>
  <c r="A1683" i="62"/>
  <c r="A1684" i="62"/>
  <c r="A1685" i="62"/>
  <c r="A1686" i="62"/>
  <c r="A1687" i="62"/>
  <c r="A1688" i="62"/>
  <c r="A1689" i="62"/>
  <c r="A1690" i="62"/>
  <c r="A1691" i="62"/>
  <c r="A1692" i="62"/>
  <c r="A1693" i="62"/>
  <c r="A1694" i="62"/>
  <c r="A1695" i="62"/>
  <c r="A1696" i="62"/>
  <c r="A1697" i="62"/>
  <c r="A1698" i="62"/>
  <c r="A1699" i="62"/>
  <c r="A1700" i="62"/>
  <c r="A1701" i="62"/>
  <c r="A1702" i="62"/>
  <c r="A1703" i="62"/>
  <c r="A1704" i="62"/>
  <c r="A1705" i="62"/>
  <c r="A1706" i="62"/>
  <c r="A1707" i="62"/>
  <c r="A1708" i="62"/>
  <c r="A1709" i="62"/>
  <c r="A1710" i="62"/>
  <c r="A1711" i="62"/>
  <c r="A1712" i="62"/>
  <c r="A1713" i="62"/>
  <c r="A1714" i="62"/>
  <c r="A1715" i="62"/>
  <c r="A1716" i="62"/>
  <c r="A1717" i="62"/>
  <c r="A1718" i="62"/>
  <c r="A1719" i="62"/>
  <c r="A1720" i="62"/>
  <c r="A1721" i="62"/>
  <c r="A1722" i="62"/>
  <c r="A1723" i="62"/>
  <c r="A1724" i="62"/>
  <c r="A1725" i="62"/>
  <c r="A1726" i="62"/>
  <c r="A1727" i="62"/>
  <c r="A1728" i="62"/>
  <c r="A1729" i="62"/>
  <c r="A1730" i="62"/>
  <c r="A1731" i="62"/>
  <c r="A1732" i="62"/>
  <c r="A1733" i="62"/>
  <c r="A1734" i="62"/>
  <c r="A1735" i="62"/>
  <c r="A1736" i="62"/>
  <c r="A1737" i="62"/>
  <c r="A1738" i="62"/>
  <c r="A1739" i="62"/>
  <c r="A1740" i="62"/>
  <c r="A1741" i="62"/>
  <c r="A1742" i="62"/>
  <c r="A1743" i="62"/>
  <c r="A1744" i="62"/>
  <c r="A1745" i="62"/>
  <c r="A1746" i="62"/>
  <c r="A1747" i="62"/>
  <c r="A1748" i="62"/>
  <c r="A1749" i="62"/>
  <c r="A1750" i="62"/>
  <c r="A1751" i="62"/>
  <c r="A1752" i="62"/>
  <c r="A1753" i="62"/>
  <c r="A1754" i="62"/>
  <c r="A1755" i="62"/>
  <c r="A1756" i="62"/>
  <c r="A1757" i="62"/>
  <c r="A1758" i="62"/>
  <c r="A1759" i="62"/>
  <c r="A1760" i="62"/>
  <c r="A1761" i="62"/>
  <c r="A1762" i="62"/>
  <c r="A1763" i="62"/>
  <c r="A1764" i="62"/>
  <c r="A1765" i="62"/>
  <c r="A1766" i="62"/>
  <c r="A1767" i="62"/>
  <c r="A1768" i="62"/>
  <c r="A1769" i="62"/>
  <c r="A1770" i="62"/>
  <c r="A1771" i="62"/>
  <c r="A1772" i="62"/>
  <c r="A1773" i="62"/>
  <c r="A1774" i="62"/>
  <c r="A1775" i="62"/>
  <c r="A1776" i="62"/>
  <c r="A1777" i="62"/>
  <c r="A1778" i="62"/>
  <c r="A1779" i="62"/>
  <c r="A1780" i="62"/>
  <c r="A1781" i="62"/>
  <c r="A1782" i="62"/>
  <c r="A1783" i="62"/>
  <c r="A1784" i="62"/>
  <c r="A1785" i="62"/>
  <c r="A1786" i="62"/>
  <c r="A1787" i="62"/>
  <c r="A1788" i="62"/>
  <c r="A1789" i="62"/>
  <c r="A1790" i="62"/>
  <c r="A1791" i="62"/>
  <c r="A1792" i="62"/>
  <c r="A1793" i="62"/>
  <c r="A1794" i="62"/>
  <c r="A1795" i="62"/>
  <c r="A1796" i="62"/>
  <c r="A1797" i="62"/>
  <c r="A1798" i="62"/>
  <c r="A1799" i="62"/>
  <c r="A1800" i="62"/>
  <c r="A1801" i="62"/>
  <c r="A1802" i="62"/>
  <c r="A1803" i="62"/>
  <c r="A1804" i="62"/>
  <c r="A1805" i="62"/>
  <c r="A1806" i="62"/>
  <c r="A1807" i="62"/>
  <c r="A1808" i="62"/>
  <c r="A1809" i="62"/>
  <c r="A1810" i="62"/>
  <c r="A1811" i="62"/>
  <c r="A1812" i="62"/>
  <c r="A1813" i="62"/>
  <c r="A1814" i="62"/>
  <c r="A1815" i="62"/>
  <c r="A1816" i="62"/>
  <c r="A1817" i="62"/>
  <c r="A1818" i="62"/>
  <c r="A1819" i="62"/>
  <c r="A1820" i="62"/>
  <c r="A1821" i="62"/>
  <c r="A1822" i="62"/>
  <c r="A1823" i="62"/>
  <c r="A1824" i="62"/>
  <c r="A1825" i="62"/>
  <c r="A1826" i="62"/>
  <c r="A1827" i="62"/>
  <c r="A1828" i="62"/>
  <c r="A1829" i="62"/>
  <c r="A1830" i="62"/>
  <c r="A1831" i="62"/>
  <c r="A1832" i="62"/>
  <c r="A1833" i="62"/>
  <c r="A1834" i="62"/>
  <c r="A1835" i="62"/>
  <c r="A1836" i="62"/>
  <c r="A1837" i="62"/>
  <c r="A1838" i="62"/>
  <c r="A1839" i="62"/>
  <c r="A1840" i="62"/>
  <c r="A1841" i="62"/>
  <c r="A1842" i="62"/>
  <c r="A1843" i="62"/>
  <c r="A1844" i="62"/>
  <c r="A1845" i="62"/>
  <c r="A1846" i="62"/>
  <c r="A1847" i="62"/>
  <c r="A1848" i="62"/>
  <c r="A1849" i="62"/>
  <c r="A1850" i="62"/>
  <c r="A1851" i="62"/>
  <c r="A1852" i="62"/>
  <c r="A1853" i="62"/>
  <c r="A1854" i="62"/>
  <c r="A1855" i="62"/>
  <c r="A1856" i="62"/>
  <c r="A1857" i="62"/>
  <c r="A1858" i="62"/>
  <c r="A1859" i="62"/>
  <c r="A1860" i="62"/>
  <c r="A1861" i="62"/>
  <c r="A1862" i="62"/>
  <c r="A1863" i="62"/>
  <c r="A1864" i="62"/>
  <c r="A1865" i="62"/>
  <c r="A1866" i="62"/>
  <c r="A1867" i="62"/>
  <c r="A1868" i="62"/>
  <c r="A1869" i="62"/>
  <c r="A1870" i="62"/>
  <c r="A1871" i="62"/>
  <c r="A1872" i="62"/>
  <c r="A1873" i="62"/>
  <c r="A1874" i="62"/>
  <c r="A1875" i="62"/>
  <c r="A1876" i="62"/>
  <c r="A1877" i="62"/>
  <c r="A1878" i="62"/>
  <c r="A1879" i="62"/>
  <c r="A1880" i="62"/>
  <c r="A1881" i="62"/>
  <c r="A1882" i="62"/>
  <c r="A1883" i="62"/>
  <c r="A1884" i="62"/>
  <c r="A1885" i="62"/>
  <c r="A1886" i="62"/>
  <c r="A1887" i="62"/>
  <c r="A1888" i="62"/>
  <c r="A1889" i="62"/>
  <c r="A1890" i="62"/>
  <c r="A1891" i="62"/>
  <c r="A1892" i="62"/>
  <c r="A1893" i="62"/>
  <c r="A1894" i="62"/>
  <c r="A1895" i="62"/>
  <c r="A1896" i="62"/>
  <c r="A1897" i="62"/>
  <c r="A1898" i="62"/>
  <c r="A1899" i="62"/>
  <c r="A1900" i="62"/>
  <c r="A1901" i="62"/>
  <c r="A1902" i="62"/>
  <c r="A1903" i="62"/>
  <c r="A1904" i="62"/>
  <c r="A1905" i="62"/>
  <c r="A1906" i="62"/>
  <c r="A1907" i="62"/>
  <c r="A1908" i="62"/>
  <c r="A1909" i="62"/>
  <c r="A1910" i="62"/>
  <c r="A1911" i="62"/>
  <c r="A1912" i="62"/>
  <c r="A1913" i="62"/>
  <c r="A1914" i="62"/>
  <c r="A1915" i="62"/>
  <c r="A1916" i="62"/>
  <c r="A1917" i="62"/>
  <c r="A1918" i="62"/>
  <c r="A1919" i="62"/>
  <c r="A1920" i="62"/>
  <c r="A1921" i="62"/>
  <c r="A1922" i="62"/>
  <c r="A1923" i="62"/>
  <c r="A1924" i="62"/>
  <c r="A1925" i="62"/>
  <c r="A1926" i="62"/>
  <c r="A1927" i="62"/>
  <c r="A1928" i="62"/>
  <c r="A1929" i="62"/>
  <c r="A1930" i="62"/>
  <c r="A1931" i="62"/>
  <c r="A1932" i="62"/>
  <c r="A1933" i="62"/>
  <c r="A1934" i="62"/>
  <c r="A1935" i="62"/>
  <c r="A1936" i="62"/>
  <c r="A1937" i="62"/>
  <c r="A1938" i="62"/>
  <c r="A1939" i="62"/>
  <c r="A1940" i="62"/>
  <c r="A1941" i="62"/>
  <c r="A1942" i="62"/>
  <c r="A1943" i="62"/>
  <c r="A1944" i="62"/>
  <c r="A1945" i="62"/>
  <c r="A1946" i="62"/>
  <c r="A1947" i="62"/>
  <c r="A1948" i="62"/>
  <c r="A1949" i="62"/>
  <c r="A1950" i="62"/>
  <c r="A1951" i="62"/>
  <c r="A1952" i="62"/>
  <c r="A1953" i="62"/>
  <c r="A1954" i="62"/>
  <c r="A1955" i="62"/>
  <c r="A1956" i="62"/>
  <c r="A1957" i="62"/>
  <c r="A1958" i="62"/>
  <c r="A1959" i="62"/>
  <c r="A1960" i="62"/>
  <c r="A1961" i="62"/>
  <c r="A1962" i="62"/>
  <c r="A1963" i="62"/>
  <c r="A1964" i="62"/>
  <c r="A1965" i="62"/>
  <c r="A1966" i="62"/>
  <c r="A1967" i="62"/>
  <c r="A1968" i="62"/>
  <c r="A1969" i="62"/>
  <c r="A1970" i="62"/>
  <c r="A1971" i="62"/>
  <c r="A1972" i="62"/>
  <c r="A1973" i="62"/>
  <c r="A1974" i="62"/>
  <c r="A1975" i="62"/>
  <c r="A1976" i="62"/>
  <c r="A1977" i="62"/>
  <c r="A1978" i="62"/>
  <c r="A1979" i="62"/>
  <c r="A1980" i="62"/>
  <c r="A1981" i="62"/>
  <c r="A1982" i="62"/>
  <c r="A1983" i="62"/>
  <c r="A1984" i="62"/>
  <c r="A1985" i="62"/>
  <c r="A1986" i="62"/>
  <c r="A1987" i="62"/>
  <c r="A1988" i="62"/>
  <c r="A1989" i="62"/>
  <c r="A1990" i="62"/>
  <c r="A1991" i="62"/>
  <c r="A1992" i="62"/>
  <c r="A1993" i="62"/>
  <c r="A1994" i="62"/>
  <c r="A1995" i="62"/>
  <c r="A1996" i="62"/>
  <c r="A1997" i="62"/>
  <c r="A1998" i="62"/>
  <c r="A1999" i="62"/>
  <c r="A2000" i="62"/>
  <c r="A2001" i="62"/>
  <c r="A2002" i="62"/>
  <c r="A2003" i="62"/>
  <c r="A2004" i="62"/>
  <c r="A2005" i="62"/>
  <c r="A2006" i="62"/>
  <c r="A2007" i="62"/>
  <c r="A2008" i="62"/>
  <c r="A2009" i="62"/>
  <c r="A2010" i="62"/>
  <c r="A2011" i="62"/>
  <c r="A2012" i="62"/>
  <c r="A2013" i="62"/>
  <c r="A2014" i="62"/>
  <c r="A2015" i="62"/>
  <c r="A2016" i="62"/>
  <c r="A2017" i="62"/>
  <c r="A2018" i="62"/>
  <c r="A2019" i="62"/>
  <c r="A2020" i="62"/>
  <c r="A2021" i="62"/>
  <c r="A2022" i="62"/>
  <c r="A2023" i="62"/>
  <c r="A2024" i="62"/>
  <c r="A2025" i="62"/>
  <c r="A2026" i="62"/>
  <c r="A2027" i="62"/>
  <c r="A2028" i="62"/>
  <c r="A2029" i="62"/>
  <c r="A2030" i="62"/>
  <c r="A2031" i="62"/>
  <c r="A2032" i="62"/>
  <c r="A2033" i="62"/>
  <c r="A2034" i="62"/>
  <c r="A2035" i="62"/>
  <c r="A2036" i="62"/>
  <c r="A2037" i="62"/>
  <c r="A2038" i="62"/>
  <c r="A2039" i="62"/>
  <c r="A2040" i="62"/>
  <c r="A2041" i="62"/>
  <c r="A2042" i="62"/>
  <c r="A2043" i="62"/>
  <c r="A2044" i="62"/>
  <c r="A2045" i="62"/>
  <c r="A2046" i="62"/>
  <c r="A2047" i="62"/>
  <c r="A2048" i="62"/>
  <c r="A2049" i="62"/>
  <c r="A2050" i="62"/>
  <c r="A2051" i="62"/>
  <c r="A2052" i="62"/>
  <c r="A2053" i="62"/>
  <c r="A2054" i="62"/>
  <c r="A2055" i="62"/>
  <c r="A2056" i="62"/>
  <c r="A2057" i="62"/>
  <c r="A2058" i="62"/>
  <c r="A2059" i="62"/>
  <c r="A2060" i="62"/>
  <c r="A2061" i="62"/>
  <c r="A2062" i="62"/>
  <c r="A2063" i="62"/>
  <c r="A2064" i="62"/>
  <c r="A2065" i="62"/>
  <c r="A2066" i="62"/>
  <c r="A2067" i="62"/>
  <c r="A2068" i="62"/>
  <c r="A2069" i="62"/>
  <c r="A2070" i="62"/>
  <c r="A2071" i="62"/>
  <c r="A2072" i="62"/>
  <c r="A2073" i="62"/>
  <c r="A2074" i="62"/>
  <c r="A2075" i="62"/>
  <c r="A2076" i="62"/>
  <c r="A2077" i="62"/>
  <c r="A2078" i="62"/>
  <c r="A2079" i="62"/>
  <c r="A2080" i="62"/>
  <c r="A2081" i="62"/>
  <c r="A2082" i="62"/>
  <c r="A2083" i="62"/>
  <c r="A2084" i="62"/>
  <c r="A2085" i="62"/>
  <c r="A2086" i="62"/>
  <c r="A2087" i="62"/>
  <c r="A2088" i="62"/>
  <c r="A2089" i="62"/>
  <c r="A2090" i="62"/>
  <c r="A2091" i="62"/>
  <c r="A2092" i="62"/>
  <c r="A2093" i="62"/>
  <c r="A2094" i="62"/>
  <c r="A2095" i="62"/>
  <c r="A2096" i="62"/>
  <c r="A2097" i="62"/>
  <c r="A2098" i="62"/>
  <c r="A2099" i="62"/>
  <c r="A2100" i="62"/>
  <c r="A2101" i="62"/>
  <c r="A2102" i="62"/>
  <c r="A2103" i="62"/>
  <c r="A2104" i="62"/>
  <c r="A2105" i="62"/>
  <c r="A2106" i="62"/>
  <c r="A2107" i="62"/>
  <c r="A2108" i="62"/>
  <c r="A2109" i="62"/>
  <c r="A2110" i="62"/>
  <c r="A2111" i="62"/>
  <c r="A2112" i="62"/>
  <c r="A2113" i="62"/>
  <c r="A2114" i="62"/>
  <c r="A2115" i="62"/>
  <c r="A2116" i="62"/>
  <c r="A2117" i="62"/>
  <c r="A2118" i="62"/>
  <c r="A2119" i="62"/>
  <c r="A2120" i="62"/>
  <c r="A2121" i="62"/>
  <c r="A2122" i="62"/>
  <c r="A2123" i="62"/>
  <c r="A2124" i="62"/>
  <c r="A2125" i="62"/>
  <c r="A2126" i="62"/>
  <c r="A2127" i="62"/>
  <c r="A2128" i="62"/>
  <c r="A2129" i="62"/>
  <c r="A2130" i="62"/>
  <c r="A2131" i="62"/>
  <c r="A2132" i="62"/>
  <c r="A2133" i="62"/>
  <c r="A2134" i="62"/>
  <c r="A2135" i="62"/>
  <c r="A2136" i="62"/>
  <c r="A2137" i="62"/>
  <c r="A2138" i="62"/>
  <c r="A2139" i="62"/>
  <c r="A2140" i="62"/>
  <c r="A2141" i="62"/>
  <c r="A2142" i="62"/>
  <c r="A2143" i="62"/>
  <c r="A2144" i="62"/>
  <c r="A2145" i="62"/>
  <c r="A2146" i="62"/>
  <c r="A2147" i="62"/>
  <c r="A2148" i="62"/>
  <c r="A2149" i="62"/>
  <c r="A2150" i="62"/>
  <c r="A2151" i="62"/>
  <c r="A2152" i="62"/>
  <c r="A2153" i="62"/>
  <c r="A2154" i="62"/>
  <c r="A2155" i="62"/>
  <c r="A2156" i="62"/>
  <c r="A2157" i="62"/>
  <c r="A2158" i="62"/>
  <c r="A2159" i="62"/>
  <c r="A2160" i="62"/>
  <c r="A2161" i="62"/>
  <c r="A2162" i="62"/>
  <c r="A2163" i="62"/>
  <c r="A2164" i="62"/>
  <c r="A2165" i="62"/>
  <c r="A2166" i="62"/>
  <c r="A2167" i="62"/>
  <c r="A2168" i="62"/>
  <c r="A2169" i="62"/>
  <c r="A2170" i="62"/>
  <c r="A2171" i="62"/>
  <c r="A2172" i="62"/>
  <c r="A2173" i="62"/>
  <c r="A2174" i="62"/>
  <c r="A2175" i="62"/>
  <c r="A2176" i="62"/>
  <c r="A2177" i="62"/>
  <c r="A2178" i="62"/>
  <c r="A2179" i="62"/>
  <c r="A2180" i="62"/>
  <c r="A2181" i="62"/>
  <c r="A2182" i="62"/>
  <c r="A2183" i="62"/>
  <c r="A2184" i="62"/>
  <c r="A2185" i="62"/>
  <c r="A2186" i="62"/>
  <c r="A2187" i="62"/>
  <c r="A2188" i="62"/>
  <c r="A2189" i="62"/>
  <c r="A2190" i="62"/>
  <c r="A2191" i="62"/>
  <c r="A2192" i="62"/>
  <c r="A2193" i="62"/>
  <c r="A2194" i="62"/>
  <c r="A2195" i="62"/>
  <c r="A2196" i="62"/>
  <c r="A2197" i="62"/>
  <c r="A2198" i="62"/>
  <c r="A2199" i="62"/>
  <c r="A2200" i="62"/>
  <c r="A2201" i="62"/>
  <c r="A2202" i="62"/>
  <c r="A2203" i="62"/>
  <c r="A2204" i="62"/>
  <c r="A2205" i="62"/>
  <c r="A2206" i="62"/>
  <c r="A2207" i="62"/>
  <c r="A2208" i="62"/>
  <c r="A2209" i="62"/>
  <c r="A2210" i="62"/>
  <c r="A2211" i="62"/>
  <c r="A2212" i="62"/>
  <c r="A2213" i="62"/>
  <c r="A2214" i="62"/>
  <c r="A2215" i="62"/>
  <c r="A2216" i="62"/>
  <c r="A2217" i="62"/>
  <c r="A2218" i="62"/>
  <c r="A2219" i="62"/>
  <c r="A2220" i="62"/>
  <c r="A2221" i="62"/>
  <c r="A2222" i="62"/>
  <c r="A2223" i="62"/>
  <c r="A2224" i="62"/>
  <c r="A2225" i="62"/>
  <c r="A2226" i="62"/>
  <c r="A2227" i="62"/>
  <c r="A2228" i="62"/>
  <c r="A2229" i="62"/>
  <c r="A2230" i="62"/>
  <c r="A2231" i="62"/>
  <c r="A2232" i="62"/>
  <c r="A2233" i="62"/>
  <c r="A2234" i="62"/>
  <c r="A2235" i="62"/>
  <c r="A2236" i="62"/>
  <c r="A2237" i="62"/>
  <c r="A2238" i="62"/>
  <c r="A2239" i="62"/>
  <c r="A2240" i="62"/>
  <c r="A2241" i="62"/>
  <c r="A2242" i="62"/>
  <c r="A2243" i="62"/>
  <c r="A2244" i="62"/>
  <c r="A2245" i="62"/>
  <c r="A2246" i="62"/>
  <c r="A2247" i="62"/>
  <c r="A2248" i="62"/>
  <c r="A2249" i="62"/>
  <c r="A2250" i="62"/>
  <c r="A2251" i="62"/>
  <c r="A2252" i="62"/>
  <c r="A2253" i="62"/>
  <c r="A2254" i="62"/>
  <c r="A2255" i="62"/>
  <c r="A2256" i="62"/>
  <c r="A2257" i="62"/>
  <c r="A2258" i="62"/>
  <c r="A2259" i="62"/>
  <c r="A2260" i="62"/>
  <c r="A2261" i="62"/>
  <c r="A2262" i="62"/>
  <c r="A2263" i="62"/>
  <c r="A2264" i="62"/>
  <c r="A2265" i="62"/>
  <c r="A2266" i="62"/>
  <c r="A2267" i="62"/>
  <c r="A2268" i="62"/>
  <c r="A2269" i="62"/>
  <c r="A2270" i="62"/>
  <c r="A2271" i="62"/>
  <c r="A2272" i="62"/>
  <c r="A2273" i="62"/>
  <c r="A2274" i="62"/>
  <c r="A2275" i="62"/>
  <c r="A2276" i="62"/>
  <c r="A2277" i="62"/>
  <c r="A2278" i="62"/>
  <c r="A2279" i="62"/>
  <c r="A2280" i="62"/>
  <c r="A2281" i="62"/>
  <c r="A2282" i="62"/>
  <c r="A2283" i="62"/>
  <c r="A2284" i="62"/>
  <c r="A2285" i="62"/>
  <c r="A2286" i="62"/>
  <c r="A2287" i="62"/>
  <c r="A2288" i="62"/>
  <c r="A2289" i="62"/>
  <c r="A2290" i="62"/>
  <c r="A2291" i="62"/>
  <c r="A2292" i="62"/>
  <c r="A2293" i="62"/>
  <c r="A2294" i="62"/>
  <c r="A2295" i="62"/>
  <c r="A2296" i="62"/>
  <c r="A2297" i="62"/>
  <c r="A2298" i="62"/>
  <c r="A2299" i="62"/>
  <c r="A2300" i="62"/>
  <c r="A2301" i="62"/>
  <c r="A2302" i="62"/>
  <c r="A2303" i="62"/>
  <c r="A2304" i="62"/>
  <c r="A2305" i="62"/>
  <c r="A2306" i="62"/>
  <c r="A2307" i="62"/>
  <c r="A2308" i="62"/>
  <c r="A2309" i="62"/>
  <c r="A2310" i="62"/>
  <c r="A2311" i="62"/>
  <c r="A2312" i="62"/>
  <c r="A2313" i="62"/>
  <c r="A2314" i="62"/>
  <c r="A2315" i="62"/>
  <c r="A2316" i="62"/>
  <c r="A2317" i="62"/>
  <c r="A2318" i="62"/>
  <c r="A2319" i="62"/>
  <c r="A2320" i="62"/>
  <c r="A2321" i="62"/>
  <c r="A2322" i="62"/>
  <c r="A2323" i="62"/>
  <c r="A2324" i="62"/>
  <c r="A2325" i="62"/>
  <c r="A2326" i="62"/>
  <c r="A2327" i="62"/>
  <c r="A2328" i="62"/>
  <c r="A2329" i="62"/>
  <c r="A2330" i="62"/>
  <c r="A2331" i="62"/>
  <c r="A2332" i="62"/>
  <c r="A2333" i="62"/>
  <c r="A2334" i="62"/>
  <c r="A2335" i="62"/>
  <c r="A2336" i="62"/>
  <c r="A2337" i="62"/>
  <c r="A2338" i="62"/>
  <c r="A2339" i="62"/>
  <c r="A2340" i="62"/>
  <c r="A2341" i="62"/>
  <c r="A2342" i="62"/>
  <c r="A2343" i="62"/>
  <c r="A2344" i="62"/>
  <c r="A2345" i="62"/>
  <c r="A2346" i="62"/>
  <c r="A2347" i="62"/>
  <c r="A2348" i="62"/>
  <c r="A2349" i="62"/>
  <c r="A2350" i="62"/>
  <c r="A2351" i="62"/>
  <c r="A2352" i="62"/>
  <c r="A2353" i="62"/>
  <c r="A2354" i="62"/>
  <c r="A2355" i="62"/>
  <c r="A2356" i="62"/>
  <c r="A2357" i="62"/>
  <c r="A2358" i="62"/>
  <c r="A2359" i="62"/>
  <c r="A2360" i="62"/>
  <c r="A2361" i="62"/>
  <c r="A2362" i="62"/>
  <c r="A2363" i="62"/>
  <c r="A2364" i="62"/>
  <c r="A2365" i="62"/>
  <c r="A2366" i="62"/>
  <c r="A2367" i="62"/>
  <c r="A2368" i="62"/>
  <c r="A2369" i="62"/>
  <c r="A2370" i="62"/>
  <c r="A2371" i="62"/>
  <c r="A2372" i="62"/>
  <c r="A2373" i="62"/>
  <c r="A2374" i="62"/>
  <c r="A2375" i="62"/>
  <c r="A2376" i="62"/>
  <c r="A2377" i="62"/>
  <c r="A2378" i="62"/>
  <c r="A2379" i="62"/>
  <c r="A2380" i="62"/>
  <c r="A2381" i="62"/>
  <c r="A2382" i="62"/>
  <c r="A2383" i="62"/>
  <c r="A2384" i="62"/>
  <c r="A2385" i="62"/>
  <c r="A2386" i="62"/>
  <c r="A2387" i="62"/>
  <c r="A2388" i="62"/>
  <c r="A2389" i="62"/>
  <c r="A2390" i="62"/>
  <c r="A2391" i="62"/>
  <c r="A2392" i="62"/>
  <c r="A2393" i="62"/>
  <c r="A2394" i="62"/>
  <c r="A2395" i="62"/>
  <c r="A2396" i="62"/>
  <c r="A2397" i="62"/>
  <c r="A2398" i="62"/>
  <c r="A2399" i="62"/>
  <c r="A2400" i="62"/>
  <c r="A2401" i="62"/>
  <c r="A2402" i="62"/>
  <c r="A2403" i="62"/>
  <c r="A2404" i="62"/>
  <c r="A2405" i="62"/>
  <c r="A2406" i="62"/>
  <c r="A2407" i="62"/>
  <c r="A2408" i="62"/>
  <c r="A2409" i="62"/>
  <c r="A2410" i="62"/>
  <c r="A2411" i="62"/>
  <c r="A2412" i="62"/>
  <c r="A2413" i="62"/>
  <c r="A2414" i="62"/>
  <c r="A2415" i="62"/>
  <c r="A2416" i="62"/>
  <c r="A2417" i="62"/>
  <c r="A2418" i="62"/>
  <c r="A2419" i="62"/>
  <c r="A2420" i="62"/>
  <c r="A2421" i="62"/>
  <c r="A2422" i="62"/>
  <c r="A2423" i="62"/>
  <c r="A2424" i="62"/>
  <c r="A2425" i="62"/>
  <c r="A2426" i="62"/>
  <c r="A2427" i="62"/>
  <c r="A2428" i="62"/>
  <c r="A2429" i="62"/>
  <c r="A2430" i="62"/>
  <c r="A2431" i="62"/>
  <c r="A2432" i="62"/>
  <c r="A2433" i="62"/>
  <c r="A2434" i="62"/>
  <c r="A2435" i="62"/>
  <c r="A2436" i="62"/>
  <c r="A2437" i="62"/>
  <c r="A2438" i="62"/>
  <c r="A2439" i="62"/>
  <c r="A2440" i="62"/>
  <c r="A2441" i="62"/>
  <c r="A2442" i="62"/>
  <c r="A2443" i="62"/>
  <c r="A2444" i="62"/>
  <c r="A2445" i="62"/>
  <c r="A2446" i="62"/>
  <c r="A2447" i="62"/>
  <c r="A2448" i="62"/>
  <c r="A2449" i="62"/>
  <c r="A2450" i="62"/>
  <c r="A2451" i="62"/>
  <c r="A2452" i="62"/>
  <c r="A2453" i="62"/>
  <c r="A2454" i="62"/>
  <c r="A2455" i="62"/>
  <c r="A2456" i="62"/>
  <c r="A2457" i="62"/>
  <c r="A2458" i="62"/>
  <c r="A2459" i="62"/>
  <c r="A2460" i="62"/>
  <c r="A2461" i="62"/>
  <c r="A2462" i="62"/>
  <c r="A2463" i="62"/>
  <c r="A2464" i="62"/>
  <c r="A2465" i="62"/>
  <c r="A2466" i="62"/>
  <c r="A2467" i="62"/>
  <c r="A2468" i="62"/>
  <c r="A2469" i="62"/>
  <c r="A2470" i="62"/>
  <c r="A2471" i="62"/>
  <c r="A2472" i="62"/>
  <c r="A2473" i="62"/>
  <c r="A2474" i="62"/>
  <c r="A2475" i="62"/>
  <c r="A2476" i="62"/>
  <c r="A2477" i="62"/>
  <c r="A2478" i="62"/>
  <c r="A2479" i="62"/>
  <c r="A2480" i="62"/>
  <c r="A2481" i="62"/>
  <c r="A2482" i="62"/>
  <c r="A2483" i="62"/>
  <c r="A2484" i="62"/>
  <c r="A2485" i="62"/>
  <c r="A2486" i="62"/>
  <c r="A2487" i="62"/>
  <c r="A2488" i="62"/>
  <c r="A2489" i="62"/>
  <c r="A2490" i="62"/>
  <c r="A2491" i="62"/>
  <c r="A2492" i="62"/>
  <c r="A2493" i="62"/>
  <c r="A2494" i="62"/>
  <c r="A2495" i="62"/>
  <c r="A2496" i="62"/>
  <c r="A2497" i="62"/>
  <c r="A2498" i="62"/>
  <c r="A2499" i="62"/>
  <c r="A2500" i="62"/>
  <c r="A2501" i="62"/>
  <c r="A2502" i="62"/>
  <c r="A2503" i="62"/>
  <c r="A2504" i="62"/>
  <c r="A2505" i="62"/>
  <c r="A2506" i="62"/>
  <c r="A2507" i="62"/>
  <c r="A2508" i="62"/>
  <c r="A2509" i="62"/>
  <c r="A2510" i="62"/>
  <c r="A2511" i="62"/>
  <c r="A2512" i="62"/>
  <c r="A2513" i="62"/>
  <c r="A2514" i="62"/>
  <c r="A2515" i="62"/>
  <c r="A2516" i="62"/>
  <c r="A2517" i="62"/>
  <c r="A2518" i="62"/>
  <c r="A2519" i="62"/>
  <c r="A2520" i="62"/>
  <c r="A2521" i="62"/>
  <c r="A2522" i="62"/>
  <c r="A2523" i="62"/>
  <c r="A2524" i="62"/>
  <c r="A2525" i="62"/>
  <c r="A2526" i="62"/>
  <c r="A2527" i="62"/>
  <c r="A2528" i="62"/>
  <c r="A2529" i="62"/>
  <c r="A2530" i="62"/>
  <c r="A2531" i="62"/>
  <c r="A2532" i="62"/>
  <c r="A2533" i="62"/>
  <c r="A2534" i="62"/>
  <c r="A2535" i="62"/>
  <c r="A2536" i="62"/>
  <c r="A2537" i="62"/>
  <c r="A2538" i="62"/>
  <c r="A2539" i="62"/>
  <c r="A2540" i="62"/>
  <c r="A2541" i="62"/>
  <c r="A2542" i="62"/>
  <c r="A2543" i="62"/>
  <c r="A2544" i="62"/>
  <c r="A2545" i="62"/>
  <c r="A2546" i="62"/>
  <c r="A2547" i="62"/>
  <c r="A2548" i="62"/>
  <c r="A2549" i="62"/>
  <c r="A2550" i="62"/>
  <c r="A2551" i="62"/>
  <c r="A2552" i="62"/>
  <c r="A2553" i="62"/>
  <c r="A2554" i="62"/>
  <c r="A2555" i="62"/>
  <c r="A2556" i="62"/>
  <c r="A2557" i="62"/>
  <c r="A2558" i="62"/>
  <c r="A2559" i="62"/>
  <c r="A2560" i="62"/>
  <c r="A2561" i="62"/>
  <c r="A2562" i="62"/>
  <c r="A2563" i="62"/>
  <c r="A2564" i="62"/>
  <c r="A2565" i="62"/>
  <c r="A2566" i="62"/>
  <c r="A2567" i="62"/>
  <c r="A2568" i="62"/>
  <c r="A2569" i="62"/>
  <c r="A2570" i="62"/>
  <c r="A2571" i="62"/>
  <c r="A2572" i="62"/>
  <c r="A2573" i="62"/>
  <c r="A2574" i="62"/>
  <c r="A2575" i="62"/>
  <c r="A2576" i="62"/>
  <c r="A2577" i="62"/>
  <c r="A2578" i="62"/>
  <c r="A2579" i="62"/>
  <c r="A2580" i="62"/>
  <c r="A2581" i="62"/>
  <c r="A2582" i="62"/>
  <c r="A2583" i="62"/>
  <c r="A2584" i="62"/>
  <c r="A2585" i="62"/>
  <c r="A2586" i="62"/>
  <c r="A2587" i="62"/>
  <c r="A2588" i="62"/>
  <c r="A2589" i="62"/>
  <c r="A2590" i="62"/>
  <c r="A2591" i="62"/>
  <c r="A2592" i="62"/>
  <c r="A2593" i="62"/>
  <c r="A2594" i="62"/>
  <c r="A2595" i="62"/>
  <c r="A2596" i="62"/>
  <c r="A2597" i="62"/>
  <c r="A2598" i="62"/>
  <c r="A2599" i="62"/>
  <c r="A2600" i="62"/>
  <c r="A2601" i="62"/>
  <c r="A2602" i="62"/>
  <c r="A2603" i="62"/>
  <c r="A2604" i="62"/>
  <c r="A2605" i="62"/>
  <c r="A2606" i="62"/>
  <c r="A2607" i="62"/>
  <c r="A2608" i="62"/>
  <c r="A2609" i="62"/>
  <c r="A2610" i="62"/>
  <c r="A2611" i="62"/>
  <c r="A2612" i="62"/>
  <c r="A2613" i="62"/>
  <c r="A2614" i="62"/>
  <c r="A2615" i="62"/>
  <c r="A2616" i="62"/>
  <c r="A2617" i="62"/>
  <c r="A2618" i="62"/>
  <c r="A2619" i="62"/>
  <c r="A2620" i="62"/>
  <c r="A2621" i="62"/>
  <c r="A2622" i="62"/>
  <c r="A2623" i="62"/>
  <c r="A2624" i="62"/>
  <c r="A2625" i="62"/>
  <c r="A2626" i="62"/>
  <c r="A2627" i="62"/>
  <c r="A2628" i="62"/>
  <c r="A2629" i="62"/>
  <c r="A2630" i="62"/>
  <c r="A2631" i="62"/>
  <c r="A2632" i="62"/>
  <c r="A2633" i="62"/>
  <c r="A2634" i="62"/>
  <c r="A2635" i="62"/>
  <c r="A2636" i="62"/>
  <c r="A2637" i="62"/>
  <c r="A2638" i="62"/>
  <c r="A2639" i="62"/>
  <c r="A2640" i="62"/>
  <c r="A2641" i="62"/>
  <c r="A2642" i="62"/>
  <c r="A2643" i="62"/>
  <c r="A2644" i="62"/>
  <c r="A2645" i="62"/>
  <c r="A2646" i="62"/>
  <c r="A2647" i="62"/>
  <c r="A2648" i="62"/>
  <c r="A2649" i="62"/>
  <c r="A2650" i="62"/>
  <c r="A2651" i="62"/>
  <c r="A2652" i="62"/>
  <c r="A2653" i="62"/>
  <c r="A2654" i="62"/>
  <c r="A2655" i="62"/>
  <c r="A2656" i="62"/>
  <c r="A2657" i="62"/>
  <c r="A2658" i="62"/>
  <c r="A2659" i="62"/>
  <c r="A2660" i="62"/>
  <c r="A2661" i="62"/>
  <c r="A2662" i="62"/>
  <c r="A2663" i="62"/>
  <c r="A2664" i="62"/>
  <c r="A2665" i="62"/>
  <c r="A2666" i="62"/>
  <c r="A2667" i="62"/>
  <c r="A2668" i="62"/>
  <c r="A2669" i="62"/>
  <c r="A2670" i="62"/>
  <c r="A2671" i="62"/>
  <c r="A2672" i="62"/>
  <c r="A2673" i="62"/>
  <c r="A2674" i="62"/>
  <c r="A2675" i="62"/>
  <c r="A2676" i="62"/>
  <c r="A2677" i="62"/>
  <c r="A2678" i="62"/>
  <c r="A2679" i="62"/>
  <c r="A2680" i="62"/>
  <c r="A2681" i="62"/>
  <c r="A2682" i="62"/>
  <c r="A2683" i="62"/>
  <c r="A2684" i="62"/>
  <c r="A2685" i="62"/>
  <c r="A2686" i="62"/>
  <c r="A2687" i="62"/>
  <c r="A2688" i="62"/>
  <c r="A2689" i="62"/>
  <c r="A2690" i="62"/>
  <c r="A2691" i="62"/>
  <c r="A2692" i="62"/>
  <c r="A2693" i="62"/>
  <c r="A2694" i="62"/>
  <c r="A2695" i="62"/>
  <c r="A2696" i="62"/>
  <c r="A2697" i="62"/>
  <c r="A2698" i="62"/>
  <c r="A2699" i="62"/>
  <c r="A2700" i="62"/>
  <c r="A2701" i="62"/>
  <c r="A2702" i="62"/>
  <c r="A2703" i="62"/>
  <c r="A2704" i="62"/>
  <c r="A2705" i="62"/>
  <c r="A2706" i="62"/>
  <c r="A2707" i="62"/>
  <c r="A2708" i="62"/>
  <c r="A2709" i="62"/>
  <c r="A2710" i="62"/>
  <c r="A2711" i="62"/>
  <c r="A2712" i="62"/>
  <c r="A2713" i="62"/>
  <c r="A2714" i="62"/>
  <c r="A2715" i="62"/>
  <c r="A2716" i="62"/>
  <c r="A2717" i="62"/>
  <c r="A2718" i="62"/>
  <c r="A2719" i="62"/>
  <c r="A2720" i="62"/>
  <c r="A2721" i="62"/>
  <c r="A2722" i="62"/>
  <c r="A2723" i="62"/>
  <c r="A2724" i="62"/>
  <c r="A2725" i="62"/>
  <c r="A2726" i="62"/>
  <c r="A2727" i="62"/>
  <c r="A2728" i="62"/>
  <c r="A2729" i="62"/>
  <c r="A2730" i="62"/>
  <c r="A2731" i="62"/>
  <c r="A2732" i="62"/>
  <c r="A2733" i="62"/>
  <c r="A2734" i="62"/>
  <c r="A2735" i="62"/>
  <c r="A2736" i="62"/>
  <c r="A2737" i="62"/>
  <c r="A2738" i="62"/>
  <c r="A2739" i="62"/>
  <c r="A2740" i="62"/>
  <c r="A2741" i="62"/>
  <c r="A2742" i="62"/>
  <c r="A2743" i="62"/>
  <c r="A2744" i="62"/>
  <c r="A2745" i="62"/>
  <c r="A2746" i="62"/>
  <c r="A2747" i="62"/>
  <c r="A2748" i="62"/>
  <c r="A2749" i="62"/>
  <c r="A2750" i="62"/>
  <c r="A2751" i="62"/>
  <c r="A2752" i="62"/>
  <c r="A2753" i="62"/>
  <c r="A2754" i="62"/>
  <c r="A2755" i="62"/>
  <c r="A2756" i="62"/>
  <c r="A2757" i="62"/>
  <c r="A2758" i="62"/>
  <c r="A2759" i="62"/>
  <c r="A2760" i="62"/>
  <c r="A2761" i="62"/>
  <c r="A2762" i="62"/>
  <c r="A2763" i="62"/>
  <c r="A2764" i="62"/>
  <c r="A2765" i="62"/>
  <c r="A2766" i="62"/>
  <c r="A2767" i="62"/>
  <c r="A2768" i="62"/>
  <c r="A2769" i="62"/>
  <c r="A2770" i="62"/>
  <c r="A2771" i="62"/>
  <c r="A2772" i="62"/>
  <c r="A2773" i="62"/>
  <c r="A2774" i="62"/>
  <c r="A2775" i="62"/>
  <c r="A2776" i="62"/>
  <c r="A2777" i="62"/>
  <c r="A2778" i="62"/>
  <c r="A2779" i="62"/>
  <c r="A2780" i="62"/>
  <c r="A2781" i="62"/>
  <c r="A2782" i="62"/>
  <c r="A2783" i="62"/>
  <c r="A2784" i="62"/>
  <c r="A2785" i="62"/>
  <c r="A2786" i="62"/>
  <c r="A2787" i="62"/>
  <c r="A2788" i="62"/>
  <c r="A2789" i="62"/>
  <c r="A2790" i="62"/>
  <c r="A2791" i="62"/>
  <c r="A2792" i="62"/>
  <c r="A2793" i="62"/>
  <c r="A2794" i="62"/>
  <c r="A2795" i="62"/>
  <c r="A2796" i="62"/>
  <c r="A2797" i="62"/>
  <c r="A2798" i="62"/>
  <c r="A2799" i="62"/>
  <c r="A2800" i="62"/>
  <c r="A2801" i="62"/>
  <c r="A2802" i="62"/>
  <c r="A2803" i="62"/>
  <c r="A2804" i="62"/>
  <c r="A2805" i="62"/>
  <c r="A2806" i="62"/>
  <c r="A2807" i="62"/>
  <c r="A2808" i="62"/>
  <c r="A2809" i="62"/>
  <c r="A2810" i="62"/>
  <c r="A2811" i="62"/>
  <c r="A2812" i="62"/>
  <c r="A2813" i="62"/>
  <c r="A2814" i="62"/>
  <c r="A2815" i="62"/>
  <c r="A2816" i="62"/>
  <c r="A2817" i="62"/>
  <c r="A2818" i="62"/>
  <c r="A2819" i="62"/>
  <c r="A2820" i="62"/>
  <c r="A2821" i="62"/>
  <c r="A2822" i="62"/>
  <c r="A2823" i="62"/>
  <c r="A2824" i="62"/>
  <c r="A2825" i="62"/>
  <c r="A2826" i="62"/>
  <c r="A2827" i="62"/>
  <c r="A2828" i="62"/>
  <c r="A2829" i="62"/>
  <c r="A2830" i="62"/>
  <c r="A2831" i="62"/>
  <c r="A2832" i="62"/>
  <c r="A2833" i="62"/>
  <c r="A2834" i="62"/>
  <c r="A2835" i="62"/>
  <c r="A2836" i="62"/>
  <c r="A2837" i="62"/>
  <c r="A2838" i="62"/>
  <c r="A2839" i="62"/>
  <c r="A2840" i="62"/>
  <c r="A2841" i="62"/>
  <c r="A2842" i="62"/>
  <c r="A2843" i="62"/>
  <c r="A2844" i="62"/>
  <c r="A2845" i="62"/>
  <c r="A2846" i="62"/>
  <c r="A2847" i="62"/>
  <c r="A2848" i="62"/>
  <c r="A2849" i="62"/>
  <c r="A2850" i="62"/>
  <c r="A2851" i="62"/>
  <c r="A2852" i="62"/>
  <c r="A2853" i="62"/>
  <c r="A2854" i="62"/>
  <c r="A2855" i="62"/>
  <c r="A2856" i="62"/>
  <c r="A2857" i="62"/>
  <c r="A2858" i="62"/>
  <c r="A2859" i="62"/>
  <c r="A2860" i="62"/>
  <c r="A2861" i="62"/>
  <c r="A2862" i="62"/>
  <c r="A2863" i="62"/>
  <c r="A2864" i="62"/>
  <c r="A2865" i="62"/>
  <c r="A2866" i="62"/>
  <c r="A2867" i="62"/>
  <c r="A2868" i="62"/>
  <c r="A2869" i="62"/>
  <c r="A2870" i="62"/>
  <c r="A2871" i="62"/>
  <c r="A2872" i="62"/>
  <c r="A2873" i="62"/>
  <c r="A2874" i="62"/>
  <c r="A2875" i="62"/>
  <c r="A2876" i="62"/>
  <c r="A2877" i="62"/>
  <c r="A2878" i="62"/>
  <c r="A2879" i="62"/>
  <c r="A2880" i="62"/>
  <c r="A2881" i="62"/>
  <c r="A2882" i="62"/>
  <c r="A2883" i="62"/>
  <c r="A2884" i="62"/>
  <c r="A2885" i="62"/>
  <c r="A2886" i="62"/>
  <c r="A2887" i="62"/>
  <c r="A2888" i="62"/>
  <c r="A2889" i="62"/>
  <c r="A2890" i="62"/>
  <c r="A2891" i="62"/>
  <c r="A2892" i="62"/>
  <c r="A2893" i="62"/>
  <c r="A2894" i="62"/>
  <c r="A2895" i="62"/>
  <c r="A2896" i="62"/>
  <c r="A2897" i="62"/>
  <c r="A2898" i="62"/>
  <c r="A2899" i="62"/>
  <c r="A2900" i="62"/>
  <c r="A2901" i="62"/>
  <c r="A2902" i="62"/>
  <c r="A2903" i="62"/>
  <c r="A2904" i="62"/>
  <c r="A2905" i="62"/>
  <c r="A2906" i="62"/>
  <c r="A2907" i="62"/>
  <c r="A2908" i="62"/>
  <c r="A2909" i="62"/>
  <c r="A2910" i="62"/>
  <c r="A2911" i="62"/>
  <c r="A2912" i="62"/>
  <c r="A2913" i="62"/>
  <c r="A2914" i="62"/>
  <c r="A2915" i="62"/>
  <c r="A2916" i="62"/>
  <c r="A2917" i="62"/>
  <c r="A2918" i="62"/>
  <c r="A2919" i="62"/>
  <c r="A2920" i="62"/>
  <c r="A2921" i="62"/>
  <c r="A2922" i="62"/>
  <c r="A2923" i="62"/>
  <c r="A2924" i="62"/>
  <c r="A2925" i="62"/>
  <c r="A2926" i="62"/>
  <c r="A2927" i="62"/>
  <c r="A2928" i="62"/>
  <c r="A2929" i="62"/>
  <c r="A2930" i="62"/>
  <c r="A2931" i="62"/>
  <c r="A2932" i="62"/>
  <c r="A2933" i="62"/>
  <c r="A2934" i="62"/>
  <c r="A2935" i="62"/>
  <c r="A2936" i="62"/>
  <c r="A2937" i="62"/>
  <c r="A2938" i="62"/>
  <c r="A2939" i="62"/>
  <c r="A2940" i="62"/>
  <c r="A2941" i="62"/>
  <c r="A2942" i="62"/>
  <c r="A2943" i="62"/>
  <c r="A2944" i="62"/>
  <c r="A2945" i="62"/>
  <c r="A2946" i="62"/>
  <c r="A2947" i="62"/>
  <c r="A2948" i="62"/>
  <c r="A2949" i="62"/>
  <c r="A2950" i="62"/>
  <c r="A2951" i="62"/>
  <c r="A2952" i="62"/>
  <c r="A2953" i="62"/>
  <c r="A2954" i="62"/>
  <c r="A2955" i="62"/>
  <c r="A2956" i="62"/>
  <c r="A2957" i="62"/>
  <c r="A2958" i="62"/>
  <c r="A2959" i="62"/>
  <c r="A2960" i="62"/>
  <c r="A2961" i="62"/>
  <c r="A2962" i="62"/>
  <c r="A2963" i="62"/>
  <c r="A2964" i="62"/>
  <c r="A2965" i="62"/>
  <c r="A2966" i="62"/>
  <c r="A2967" i="62"/>
  <c r="A2968" i="62"/>
  <c r="A2969" i="62"/>
  <c r="A2970" i="62"/>
  <c r="A2971" i="62"/>
  <c r="A2972" i="62"/>
  <c r="A2973" i="62"/>
  <c r="A2974" i="62"/>
  <c r="A2975" i="62"/>
  <c r="A2976" i="62"/>
  <c r="A2977" i="62"/>
  <c r="A2978" i="62"/>
  <c r="A2979" i="62"/>
  <c r="A2980" i="62"/>
  <c r="A2981" i="62"/>
  <c r="A2982" i="62"/>
  <c r="A2983" i="62"/>
  <c r="A2984" i="62"/>
  <c r="A2985" i="62"/>
  <c r="A2986" i="62"/>
  <c r="A2987" i="62"/>
  <c r="A2988" i="62"/>
  <c r="A2989" i="62"/>
  <c r="A2990" i="62"/>
  <c r="A2991" i="62"/>
  <c r="A2992" i="62"/>
  <c r="A2993" i="62"/>
  <c r="A2994" i="62"/>
  <c r="A2995" i="62"/>
  <c r="A2996" i="62"/>
  <c r="A2997" i="62"/>
  <c r="A2998" i="62"/>
  <c r="A2999" i="62"/>
  <c r="A3000" i="62"/>
  <c r="A3001" i="62"/>
  <c r="A3002" i="62"/>
  <c r="A3003" i="62"/>
  <c r="A3004" i="62"/>
  <c r="A3005" i="62"/>
  <c r="A3006" i="62"/>
  <c r="A3007" i="62"/>
  <c r="A3008" i="62"/>
  <c r="A3009" i="62"/>
  <c r="A3010" i="62"/>
  <c r="A3011" i="62"/>
  <c r="A3012" i="62"/>
  <c r="A3013" i="62"/>
  <c r="A3014" i="62"/>
  <c r="A3015" i="62"/>
  <c r="A3016" i="62"/>
  <c r="A3017" i="62"/>
  <c r="A3018" i="62"/>
  <c r="A3019" i="62"/>
  <c r="A3020" i="62"/>
  <c r="A3021" i="62"/>
  <c r="A3022" i="62"/>
  <c r="A3023" i="62"/>
  <c r="A3024" i="62"/>
  <c r="A3025" i="62"/>
  <c r="A3026" i="62"/>
  <c r="A3027" i="62"/>
  <c r="A3028" i="62"/>
  <c r="A3029" i="62"/>
  <c r="A3030" i="62"/>
  <c r="A3031" i="62"/>
  <c r="A3032" i="62"/>
  <c r="A3033" i="62"/>
  <c r="A3034" i="62"/>
  <c r="A3035" i="62"/>
  <c r="A3036" i="62"/>
  <c r="A3037" i="62"/>
  <c r="A3038" i="62"/>
  <c r="A3039" i="62"/>
  <c r="A3040" i="62"/>
  <c r="A3041" i="62"/>
  <c r="A3042" i="62"/>
  <c r="A3043" i="62"/>
  <c r="A3044" i="62"/>
  <c r="A3045" i="62"/>
  <c r="A3046" i="62"/>
  <c r="A3047" i="62"/>
  <c r="A3048" i="62"/>
  <c r="A3049" i="62"/>
  <c r="A3050" i="62"/>
  <c r="A3051" i="62"/>
  <c r="A3052" i="62"/>
  <c r="A3053" i="62"/>
  <c r="A3054" i="62"/>
  <c r="A3055" i="62"/>
  <c r="A3056" i="62"/>
  <c r="A3057" i="62"/>
  <c r="A3058" i="62"/>
  <c r="A3059" i="62"/>
  <c r="A3060" i="62"/>
  <c r="A3061" i="62"/>
  <c r="A3062" i="62"/>
  <c r="A3063" i="62"/>
  <c r="A3064" i="62"/>
  <c r="A3065" i="62"/>
  <c r="A3066" i="62"/>
  <c r="A3067" i="62"/>
  <c r="A3068" i="62"/>
  <c r="A3069" i="62"/>
  <c r="A3070" i="62"/>
  <c r="A3071" i="62"/>
  <c r="A3072" i="62"/>
  <c r="A3073" i="62"/>
  <c r="A3074" i="62"/>
  <c r="A3075" i="62"/>
  <c r="A3076" i="62"/>
  <c r="A3077" i="62"/>
  <c r="A3078" i="62"/>
  <c r="A3079" i="62"/>
  <c r="A3080" i="62"/>
  <c r="A3081" i="62"/>
  <c r="A3082" i="62"/>
  <c r="A3083" i="62"/>
  <c r="A3084" i="62"/>
  <c r="A3085" i="62"/>
  <c r="A3086" i="62"/>
  <c r="A3087" i="62"/>
  <c r="A3088" i="62"/>
  <c r="A3089" i="62"/>
  <c r="A3090" i="62"/>
  <c r="A3091" i="62"/>
  <c r="A3092" i="62"/>
  <c r="A3093" i="62"/>
  <c r="A3094" i="62"/>
  <c r="A3095" i="62"/>
  <c r="A3096" i="62"/>
  <c r="A3097" i="62"/>
  <c r="A3098" i="62"/>
  <c r="A3099" i="62"/>
  <c r="A3100" i="62"/>
  <c r="A3101" i="62"/>
  <c r="A3102" i="62"/>
  <c r="A3103" i="62"/>
  <c r="A3104" i="62"/>
  <c r="A3105" i="62"/>
  <c r="A3106" i="62"/>
  <c r="A3107" i="62"/>
  <c r="A3108" i="62"/>
  <c r="A3109" i="62"/>
  <c r="A3110" i="62"/>
  <c r="A3111" i="62"/>
  <c r="A3112" i="62"/>
  <c r="A3113" i="62"/>
  <c r="A3114" i="62"/>
  <c r="A3115" i="62"/>
  <c r="A3116" i="62"/>
  <c r="A3117" i="62"/>
  <c r="A3118" i="62"/>
  <c r="A3119" i="62"/>
  <c r="A3120" i="62"/>
  <c r="A3121" i="62"/>
  <c r="A3122" i="62"/>
  <c r="A3123" i="62"/>
  <c r="A3124" i="62"/>
  <c r="A3125" i="62"/>
  <c r="A3126" i="62"/>
  <c r="A3127" i="62"/>
  <c r="A3128" i="62"/>
  <c r="A3129" i="62"/>
  <c r="A3130" i="62"/>
  <c r="A3131" i="62"/>
  <c r="A3132" i="62"/>
  <c r="A3133" i="62"/>
  <c r="A3134" i="62"/>
  <c r="A3135" i="62"/>
  <c r="A3136" i="62"/>
  <c r="A3137" i="62"/>
  <c r="A3138" i="62"/>
  <c r="A3139" i="62"/>
  <c r="A3140" i="62"/>
  <c r="A3141" i="62"/>
  <c r="A3142" i="62"/>
  <c r="A3143" i="62"/>
  <c r="A3144" i="62"/>
  <c r="A3145" i="62"/>
  <c r="A3146" i="62"/>
  <c r="A3147" i="62"/>
  <c r="A3148" i="62"/>
  <c r="A3149" i="62"/>
  <c r="A3150" i="62"/>
  <c r="A3151" i="62"/>
  <c r="A3152" i="62"/>
  <c r="A3153" i="62"/>
  <c r="A3154" i="62"/>
  <c r="A3155" i="62"/>
  <c r="A3156" i="62"/>
  <c r="A3157" i="62"/>
  <c r="A3158" i="62"/>
  <c r="A3159" i="62"/>
  <c r="A3160" i="62"/>
  <c r="A3161" i="62"/>
  <c r="A3162" i="62"/>
  <c r="A3163" i="62"/>
  <c r="A3164" i="62"/>
  <c r="A3165" i="62"/>
  <c r="A3166" i="62"/>
  <c r="A3167" i="62"/>
  <c r="A3168" i="62"/>
  <c r="A3169" i="62"/>
  <c r="A3170" i="62"/>
  <c r="A3171" i="62"/>
  <c r="A3172" i="62"/>
  <c r="A3173" i="62"/>
  <c r="A3174" i="62"/>
  <c r="A3175" i="62"/>
  <c r="A3176" i="62"/>
  <c r="A3177" i="62"/>
  <c r="A3178" i="62"/>
  <c r="A3179" i="62"/>
  <c r="A3180" i="62"/>
  <c r="A3181" i="62"/>
  <c r="A3182" i="62"/>
  <c r="A3183" i="62"/>
  <c r="A3184" i="62"/>
  <c r="A3185" i="62"/>
  <c r="A3186" i="62"/>
  <c r="A3187" i="62"/>
  <c r="A3188" i="62"/>
  <c r="A3189" i="62"/>
  <c r="A3190" i="62"/>
  <c r="A3191" i="62"/>
  <c r="A3192" i="62"/>
  <c r="A3193" i="62"/>
  <c r="A3194" i="62"/>
  <c r="A3195" i="62"/>
  <c r="A3196" i="62"/>
  <c r="A3197" i="62"/>
  <c r="A3198" i="62"/>
  <c r="A3199" i="62"/>
  <c r="A3200" i="62"/>
  <c r="A3201" i="62"/>
  <c r="A3202" i="62"/>
  <c r="A3203" i="62"/>
  <c r="A3204" i="62"/>
  <c r="A3205" i="62"/>
  <c r="A3206" i="62"/>
  <c r="A3207" i="62"/>
  <c r="A3208" i="62"/>
  <c r="A3209" i="62"/>
  <c r="A3210" i="62"/>
  <c r="A3211" i="62"/>
  <c r="A3212" i="62"/>
  <c r="A3213" i="62"/>
  <c r="A3214" i="62"/>
  <c r="A3215" i="62"/>
  <c r="A3216" i="62"/>
  <c r="A3217" i="62"/>
  <c r="A3218" i="62"/>
  <c r="A3219" i="62"/>
  <c r="A3220" i="62"/>
  <c r="A3221" i="62"/>
  <c r="A3222" i="62"/>
  <c r="A3223" i="62"/>
  <c r="A3224" i="62"/>
  <c r="A3225" i="62"/>
  <c r="A3226" i="62"/>
  <c r="A3227" i="62"/>
  <c r="A3228" i="62"/>
  <c r="A3229" i="62"/>
  <c r="A3230" i="62"/>
  <c r="A3231" i="62"/>
  <c r="A3232" i="62"/>
  <c r="A3233" i="62"/>
  <c r="A3234" i="62"/>
  <c r="A3235" i="62"/>
  <c r="A3236" i="62"/>
  <c r="A3237" i="62"/>
  <c r="A3238" i="62"/>
  <c r="A3239" i="62"/>
  <c r="A3240" i="62"/>
  <c r="A3241" i="62"/>
  <c r="A3242" i="62"/>
  <c r="A3243" i="62"/>
  <c r="A3244" i="62"/>
  <c r="A3245" i="62"/>
  <c r="A3246" i="62"/>
  <c r="A3247" i="62"/>
  <c r="A3248" i="62"/>
  <c r="A3249" i="62"/>
  <c r="A3250" i="62"/>
  <c r="A3251" i="62"/>
  <c r="A3252" i="62"/>
  <c r="A3253" i="62"/>
  <c r="A3254" i="62"/>
  <c r="A3255" i="62"/>
  <c r="A3256" i="62"/>
  <c r="A3257" i="62"/>
  <c r="A3258" i="62"/>
  <c r="A3259" i="62"/>
  <c r="A3260" i="62"/>
  <c r="A3261" i="62"/>
  <c r="A3262" i="62"/>
  <c r="A3263" i="62"/>
  <c r="A3264" i="62"/>
  <c r="A3265" i="62"/>
  <c r="A3266" i="62"/>
  <c r="A3267" i="62"/>
  <c r="A3268" i="62"/>
  <c r="A3269" i="62"/>
  <c r="A3270" i="62"/>
  <c r="A3271" i="62"/>
  <c r="A3272" i="62"/>
  <c r="A3273" i="62"/>
  <c r="A3274" i="62"/>
  <c r="A3275" i="62"/>
  <c r="A3276" i="62"/>
  <c r="A3277" i="62"/>
  <c r="A3278" i="62"/>
  <c r="A3279" i="62"/>
  <c r="A3280" i="62"/>
  <c r="A3281" i="62"/>
  <c r="A3282" i="62"/>
  <c r="A3283" i="62"/>
  <c r="A3284" i="62"/>
  <c r="A3285" i="62"/>
  <c r="A3286" i="62"/>
  <c r="A3287" i="62"/>
  <c r="A3288" i="62"/>
  <c r="A3289" i="62"/>
  <c r="A3290" i="62"/>
  <c r="A3291" i="62"/>
  <c r="A3292" i="62"/>
  <c r="A3293" i="62"/>
  <c r="A3294" i="62"/>
  <c r="A3295" i="62"/>
  <c r="A3296" i="62"/>
  <c r="A3297" i="62"/>
  <c r="A3298" i="62"/>
  <c r="A3299" i="62"/>
  <c r="A3300" i="62"/>
  <c r="A3301" i="62"/>
  <c r="A3302" i="62"/>
  <c r="A3303" i="62"/>
  <c r="A3304" i="62"/>
  <c r="A3305" i="62"/>
  <c r="A3306" i="62"/>
  <c r="A3307" i="62"/>
  <c r="A3308" i="62"/>
  <c r="A3309" i="62"/>
  <c r="A3310" i="62"/>
  <c r="A3311" i="62"/>
  <c r="A3312" i="62"/>
  <c r="A3313" i="62"/>
  <c r="A3314" i="62"/>
  <c r="A3315" i="62"/>
  <c r="A3316" i="62"/>
  <c r="A3317" i="62"/>
  <c r="A3318" i="62"/>
  <c r="A3319" i="62"/>
  <c r="A3320" i="62"/>
  <c r="A3321" i="62"/>
  <c r="A3322" i="62"/>
  <c r="A3323" i="62"/>
  <c r="A3324" i="62"/>
  <c r="A3325" i="62"/>
  <c r="A3326" i="62"/>
  <c r="A3327" i="62"/>
  <c r="A3328" i="62"/>
  <c r="A3329" i="62"/>
  <c r="A3330" i="62"/>
  <c r="A3331" i="62"/>
  <c r="A3332" i="62"/>
  <c r="A3333" i="62"/>
  <c r="A3334" i="62"/>
  <c r="A3335" i="62"/>
  <c r="A3336" i="62"/>
  <c r="A3337" i="62"/>
  <c r="A3338" i="62"/>
  <c r="A3339" i="62"/>
  <c r="A3340" i="62"/>
  <c r="A3341" i="62"/>
  <c r="A3342" i="62"/>
  <c r="A3343" i="62"/>
  <c r="A3344" i="62"/>
  <c r="A3345" i="62"/>
  <c r="A3346" i="62"/>
  <c r="A3347" i="62"/>
  <c r="A3348" i="62"/>
  <c r="A3349" i="62"/>
  <c r="A3350" i="62"/>
  <c r="A3351" i="62"/>
  <c r="A3352" i="62"/>
  <c r="A3353" i="62"/>
  <c r="A3354" i="62"/>
  <c r="A3355" i="62"/>
  <c r="A3356" i="62"/>
  <c r="A3357" i="62"/>
  <c r="A3358" i="62"/>
  <c r="A3359" i="62"/>
  <c r="A3360" i="62"/>
  <c r="A3361" i="62"/>
  <c r="A3362" i="62"/>
  <c r="A3363" i="62"/>
  <c r="A3364" i="62"/>
  <c r="A3365" i="62"/>
  <c r="A3366" i="62"/>
  <c r="A3367" i="62"/>
  <c r="A3368" i="62"/>
  <c r="A3369" i="62"/>
  <c r="A3370" i="62"/>
  <c r="A3371" i="62"/>
  <c r="A3372" i="62"/>
  <c r="A3373" i="62"/>
  <c r="A3374" i="62"/>
  <c r="A3375" i="62"/>
  <c r="A3376" i="62"/>
  <c r="A3377" i="62"/>
  <c r="A3378" i="62"/>
  <c r="A3379" i="62"/>
  <c r="A3380" i="62"/>
  <c r="A3381" i="62"/>
  <c r="A3382" i="62"/>
  <c r="A3383" i="62"/>
  <c r="A3384" i="62"/>
  <c r="A3385" i="62"/>
  <c r="A3386" i="62"/>
  <c r="A3387" i="62"/>
  <c r="A3388" i="62"/>
  <c r="A3389" i="62"/>
  <c r="A3390" i="62"/>
  <c r="A3391" i="62"/>
  <c r="A3392" i="62"/>
  <c r="A3393" i="62"/>
  <c r="A3394" i="62"/>
  <c r="A3395" i="62"/>
  <c r="A3396" i="62"/>
  <c r="A3397" i="62"/>
  <c r="A3398" i="62"/>
  <c r="A3399" i="62"/>
  <c r="A3400" i="62"/>
  <c r="A3401" i="62"/>
  <c r="A3402" i="62"/>
  <c r="A3403" i="62"/>
  <c r="A3404" i="62"/>
  <c r="A3405" i="62"/>
  <c r="A3406" i="62"/>
  <c r="A3407" i="62"/>
  <c r="A3408" i="62"/>
  <c r="A3409" i="62"/>
  <c r="A3410" i="62"/>
  <c r="A3411" i="62"/>
  <c r="A3412" i="62"/>
  <c r="A3413" i="62"/>
  <c r="A3414" i="62"/>
  <c r="A3415" i="62"/>
  <c r="A3416" i="62"/>
  <c r="A3417" i="62"/>
  <c r="A3418" i="62"/>
  <c r="A3419" i="62"/>
  <c r="A3420" i="62"/>
  <c r="A3421" i="62"/>
  <c r="A3422" i="62"/>
  <c r="A3423" i="62"/>
  <c r="A3424" i="62"/>
  <c r="A3425" i="62"/>
  <c r="A3426" i="62"/>
  <c r="A3427" i="62"/>
  <c r="A3428" i="62"/>
  <c r="A3429" i="62"/>
  <c r="A3430" i="62"/>
  <c r="A3431" i="62"/>
  <c r="A3432" i="62"/>
  <c r="A3433" i="62"/>
  <c r="A3434" i="62"/>
  <c r="A3435" i="62"/>
  <c r="A3436" i="62"/>
  <c r="A3437" i="62"/>
  <c r="A3438" i="62"/>
  <c r="A3439" i="62"/>
  <c r="A3440" i="62"/>
  <c r="A3441" i="62"/>
  <c r="A3442" i="62"/>
  <c r="A3443" i="62"/>
  <c r="A3444" i="62"/>
  <c r="A3445" i="62"/>
  <c r="A3446" i="62"/>
  <c r="A3447" i="62"/>
  <c r="A3448" i="62"/>
  <c r="A3449" i="62"/>
  <c r="A3450" i="62"/>
  <c r="A3451" i="62"/>
  <c r="A3452" i="62"/>
  <c r="A3453" i="62"/>
  <c r="A3454" i="62"/>
  <c r="A3455" i="62"/>
  <c r="A3456" i="62"/>
  <c r="A3457" i="62"/>
  <c r="A3458" i="62"/>
  <c r="A3459" i="62"/>
  <c r="A3460" i="62"/>
  <c r="A3461" i="62"/>
  <c r="A3462" i="62"/>
  <c r="A3463" i="62"/>
  <c r="A3464" i="62"/>
  <c r="A3465" i="62"/>
  <c r="A3466" i="62"/>
  <c r="A3467" i="62"/>
  <c r="A3468" i="62"/>
  <c r="A3469" i="62"/>
  <c r="A3470" i="62"/>
  <c r="A3471" i="62"/>
  <c r="A3472" i="62"/>
  <c r="A3473" i="62"/>
  <c r="A3474" i="62"/>
  <c r="A3475" i="62"/>
  <c r="A3476" i="62"/>
  <c r="A3477" i="62"/>
  <c r="A3478" i="62"/>
  <c r="A3479" i="62"/>
  <c r="A3480" i="62"/>
  <c r="A3481" i="62"/>
  <c r="A3482" i="62"/>
  <c r="A3483" i="62"/>
  <c r="A3484" i="62"/>
  <c r="A3485" i="62"/>
  <c r="A3486" i="62"/>
  <c r="A3487" i="62"/>
  <c r="A3488" i="62"/>
  <c r="A3489" i="62"/>
  <c r="A3490" i="62"/>
  <c r="A3491" i="62"/>
  <c r="A3492" i="62"/>
  <c r="A3493" i="62"/>
  <c r="A3494" i="62"/>
  <c r="A3495" i="62"/>
  <c r="A3496" i="62"/>
  <c r="A3497" i="62"/>
  <c r="A3498" i="62"/>
  <c r="A3499" i="62"/>
  <c r="A3500" i="62"/>
  <c r="A3501" i="62"/>
  <c r="A3502" i="62"/>
  <c r="A3503" i="62"/>
  <c r="A3504" i="62"/>
  <c r="A3505" i="62"/>
  <c r="A3506" i="62"/>
  <c r="A3507" i="62"/>
  <c r="A3508" i="62"/>
  <c r="A3509" i="62"/>
  <c r="A3510" i="62"/>
  <c r="A3511" i="62"/>
  <c r="A3512" i="62"/>
  <c r="A3513" i="62"/>
  <c r="A3514" i="62"/>
  <c r="A3515" i="62"/>
  <c r="A3516" i="62"/>
  <c r="A3517" i="62"/>
  <c r="A3518" i="62"/>
  <c r="A3519" i="62"/>
  <c r="A3520" i="62"/>
  <c r="A3521" i="62"/>
  <c r="A3522" i="62"/>
  <c r="A3523" i="62"/>
  <c r="A3524" i="62"/>
  <c r="A3525" i="62"/>
  <c r="A3526" i="62"/>
  <c r="A3527" i="62"/>
  <c r="A3528" i="62"/>
  <c r="A3529" i="62"/>
  <c r="A3530" i="62"/>
  <c r="A3531" i="62"/>
  <c r="A3532" i="62"/>
  <c r="A3533" i="62"/>
  <c r="A3534" i="62"/>
  <c r="A3535" i="62"/>
  <c r="A3536" i="62"/>
  <c r="A3537" i="62"/>
  <c r="A3538" i="62"/>
  <c r="A3539" i="62"/>
  <c r="A3540" i="62"/>
  <c r="A3541" i="62"/>
  <c r="A3542" i="62"/>
  <c r="A3543" i="62"/>
  <c r="A3544" i="62"/>
  <c r="A3545" i="62"/>
  <c r="A3546" i="62"/>
  <c r="A3547" i="62"/>
  <c r="A3548" i="62"/>
  <c r="A3549" i="62"/>
  <c r="A3550" i="62"/>
  <c r="A3551" i="62"/>
  <c r="A3552" i="62"/>
  <c r="A3553" i="62"/>
  <c r="A3554" i="62"/>
  <c r="A3555" i="62"/>
  <c r="A3556" i="62"/>
  <c r="A3557" i="62"/>
  <c r="A3558" i="62"/>
  <c r="A3559" i="62"/>
  <c r="A3560" i="62"/>
  <c r="A3561" i="62"/>
  <c r="A3562" i="62"/>
  <c r="A3563" i="62"/>
  <c r="A3564" i="62"/>
  <c r="A3565" i="62"/>
  <c r="A3566" i="62"/>
  <c r="A3567" i="62"/>
  <c r="A3568" i="62"/>
  <c r="A3569" i="62"/>
  <c r="A3570" i="62"/>
  <c r="A3571" i="62"/>
  <c r="A3572" i="62"/>
  <c r="A3573" i="62"/>
  <c r="A3574" i="62"/>
  <c r="A3575" i="62"/>
  <c r="A3576" i="62"/>
  <c r="A3577" i="62"/>
  <c r="A3578" i="62"/>
  <c r="A3579" i="62"/>
  <c r="A3580" i="62"/>
  <c r="A3581" i="62"/>
  <c r="A3582" i="62"/>
  <c r="A3583" i="62"/>
  <c r="A3584" i="62"/>
  <c r="A3585" i="62"/>
  <c r="A3586" i="62"/>
  <c r="A3587" i="62"/>
  <c r="A3588" i="62"/>
  <c r="A3589" i="62"/>
  <c r="A3590" i="62"/>
  <c r="A3591" i="62"/>
  <c r="A3592" i="62"/>
  <c r="A3593" i="62"/>
  <c r="A3594" i="62"/>
  <c r="A3595" i="62"/>
  <c r="A3596" i="62"/>
  <c r="A3597" i="62"/>
  <c r="A3598" i="62"/>
  <c r="A3599" i="62"/>
  <c r="A3600" i="62"/>
  <c r="A3601" i="62"/>
  <c r="A3602" i="62"/>
  <c r="A3603" i="62"/>
  <c r="A3604" i="62"/>
  <c r="A3605" i="62"/>
  <c r="A3606" i="62"/>
  <c r="A3607" i="62"/>
  <c r="A3608" i="62"/>
  <c r="A3609" i="62"/>
  <c r="A3610" i="62"/>
  <c r="A3611" i="62"/>
  <c r="A3612" i="62"/>
  <c r="A3613" i="62"/>
  <c r="A3614" i="62"/>
  <c r="A3615" i="62"/>
  <c r="A3616" i="62"/>
  <c r="A3617" i="62"/>
  <c r="A3618" i="62"/>
  <c r="A3619" i="62"/>
  <c r="A3620" i="62"/>
  <c r="A3621" i="62"/>
  <c r="A3622" i="62"/>
  <c r="A3623" i="62"/>
  <c r="A3624" i="62"/>
  <c r="A3625" i="62"/>
  <c r="A3626" i="62"/>
  <c r="A3627" i="62"/>
  <c r="A3628" i="62"/>
  <c r="A3629" i="62"/>
  <c r="A3630" i="62"/>
  <c r="A3631" i="62"/>
  <c r="A3632" i="62"/>
  <c r="A3633" i="62"/>
  <c r="A3634" i="62"/>
  <c r="A3635" i="62"/>
  <c r="A3636" i="62"/>
  <c r="A3637" i="62"/>
  <c r="A3638" i="62"/>
  <c r="A3639" i="62"/>
  <c r="A3640" i="62"/>
  <c r="A3641" i="62"/>
  <c r="A3642" i="62"/>
  <c r="A3643" i="62"/>
  <c r="A3644" i="62"/>
  <c r="A3645" i="62"/>
  <c r="A3646" i="62"/>
  <c r="A3647" i="62"/>
  <c r="A3648" i="62"/>
  <c r="A3649" i="62"/>
  <c r="A3650" i="62"/>
  <c r="A3651" i="62"/>
  <c r="A3652" i="62"/>
  <c r="A3653" i="62"/>
  <c r="A3654" i="62"/>
  <c r="A3655" i="62"/>
  <c r="A3656" i="62"/>
  <c r="A3657" i="62"/>
  <c r="A3658" i="62"/>
  <c r="A3659" i="62"/>
  <c r="A3660" i="62"/>
  <c r="A3661" i="62"/>
  <c r="A3662" i="62"/>
  <c r="A3663" i="62"/>
  <c r="A3664" i="62"/>
  <c r="A3665" i="62"/>
  <c r="A3666" i="62"/>
  <c r="A3667" i="62"/>
  <c r="A3668" i="62"/>
  <c r="A3669" i="62"/>
  <c r="A3670" i="62"/>
  <c r="A3671" i="62"/>
  <c r="A3672" i="62"/>
  <c r="A3673" i="62"/>
  <c r="A3674" i="62"/>
  <c r="A3675" i="62"/>
  <c r="A3676" i="62"/>
  <c r="A3677" i="62"/>
  <c r="A3678" i="62"/>
  <c r="A3679" i="62"/>
  <c r="A3680" i="62"/>
  <c r="A3681" i="62"/>
  <c r="A3682" i="62"/>
  <c r="A3683" i="62"/>
  <c r="A3684" i="62"/>
  <c r="A3685" i="62"/>
  <c r="A3686" i="62"/>
  <c r="A3687" i="62"/>
  <c r="A3688" i="62"/>
  <c r="A3689" i="62"/>
  <c r="A3690" i="62"/>
  <c r="A3691" i="62"/>
  <c r="A3692" i="62"/>
  <c r="A3693" i="62"/>
  <c r="A3694" i="62"/>
  <c r="A3695" i="62"/>
  <c r="A3696" i="62"/>
  <c r="A3697" i="62"/>
  <c r="A3698" i="62"/>
  <c r="A3699" i="62"/>
  <c r="A3700" i="62"/>
  <c r="A3701" i="62"/>
  <c r="A3702" i="62"/>
  <c r="A3703" i="62"/>
  <c r="A3704" i="62"/>
  <c r="A3705" i="62"/>
  <c r="A3706" i="62"/>
  <c r="A3707" i="62"/>
  <c r="A3708" i="62"/>
  <c r="A3709" i="62"/>
  <c r="A3710" i="62"/>
  <c r="A3711" i="62"/>
  <c r="A3712" i="62"/>
  <c r="A3713" i="62"/>
  <c r="A3714" i="62"/>
  <c r="A3715" i="62"/>
  <c r="A3716" i="62"/>
  <c r="A3717" i="62"/>
  <c r="A3718" i="62"/>
  <c r="A3719" i="62"/>
  <c r="A3720" i="62"/>
  <c r="A3721" i="62"/>
  <c r="A3722" i="62"/>
  <c r="A3723" i="62"/>
  <c r="A3724" i="62"/>
  <c r="A3725" i="62"/>
  <c r="A3726" i="62"/>
  <c r="A3727" i="62"/>
  <c r="A3728" i="62"/>
  <c r="A3729" i="62"/>
  <c r="A3730" i="62"/>
  <c r="A3731" i="62"/>
  <c r="A3732" i="62"/>
  <c r="A3733" i="62"/>
  <c r="A3734" i="62"/>
  <c r="A3735" i="62"/>
  <c r="A3736" i="62"/>
  <c r="A3737" i="62"/>
  <c r="A3738" i="62"/>
  <c r="A3739" i="62"/>
  <c r="A3740" i="62"/>
  <c r="A3741" i="62"/>
  <c r="A3742" i="62"/>
  <c r="A3743" i="62"/>
  <c r="A3744" i="62"/>
  <c r="A3745" i="62"/>
  <c r="A3746" i="62"/>
  <c r="A3747" i="62"/>
  <c r="A3748" i="62"/>
  <c r="A3749" i="62"/>
  <c r="A3750" i="62"/>
  <c r="A3751" i="62"/>
  <c r="A3752" i="62"/>
  <c r="A3753" i="62"/>
  <c r="A3754" i="62"/>
  <c r="A3755" i="62"/>
  <c r="A3756" i="62"/>
  <c r="A3757" i="62"/>
  <c r="A3758" i="62"/>
  <c r="A3759" i="62"/>
  <c r="A3760" i="62"/>
  <c r="A3761" i="62"/>
  <c r="A3762" i="62"/>
  <c r="A3763" i="62"/>
  <c r="A3764" i="62"/>
  <c r="A3765" i="62"/>
  <c r="A3766" i="62"/>
  <c r="A3767" i="62"/>
  <c r="A3768" i="62"/>
  <c r="A3769" i="62"/>
  <c r="A3770" i="62"/>
  <c r="A3771" i="62"/>
  <c r="A3772" i="62"/>
  <c r="A3773" i="62"/>
  <c r="A3774" i="62"/>
  <c r="A3775" i="62"/>
  <c r="A3776" i="62"/>
  <c r="A3777" i="62"/>
  <c r="A3778" i="62"/>
  <c r="A3779" i="62"/>
  <c r="A3780" i="62"/>
  <c r="A3781" i="62"/>
  <c r="A3782" i="62"/>
  <c r="A3783" i="62"/>
  <c r="A3784" i="62"/>
  <c r="A3785" i="62"/>
  <c r="A3786" i="62"/>
  <c r="A3787" i="62"/>
  <c r="A3788" i="62"/>
  <c r="A3789" i="62"/>
  <c r="A3790" i="62"/>
  <c r="A3791" i="62"/>
  <c r="A3792" i="62"/>
  <c r="A3793" i="62"/>
  <c r="A3794" i="62"/>
  <c r="A3795" i="62"/>
  <c r="A3796" i="62"/>
  <c r="A3797" i="62"/>
  <c r="A3798" i="62"/>
  <c r="A3799" i="62"/>
  <c r="A3800" i="62"/>
  <c r="A3801" i="62"/>
  <c r="A3802" i="62"/>
  <c r="A3803" i="62"/>
  <c r="A3804" i="62"/>
  <c r="A3805" i="62"/>
  <c r="A3806" i="62"/>
  <c r="A3807" i="62"/>
  <c r="A3808" i="62"/>
  <c r="A3809" i="62"/>
  <c r="A3810" i="62"/>
  <c r="A3811" i="62"/>
  <c r="A3812" i="62"/>
  <c r="A3813" i="62"/>
  <c r="A3814" i="62"/>
  <c r="A3815" i="62"/>
  <c r="A3816" i="62"/>
  <c r="A3817" i="62"/>
  <c r="A3818" i="62"/>
  <c r="A3819" i="62"/>
  <c r="A3820" i="62"/>
  <c r="A3821" i="62"/>
  <c r="A3822" i="62"/>
  <c r="A3823" i="62"/>
  <c r="A3824" i="62"/>
  <c r="A3825" i="62"/>
  <c r="A3826" i="62"/>
  <c r="A3827" i="62"/>
  <c r="A3828" i="62"/>
  <c r="A3829" i="62"/>
  <c r="A3830" i="62"/>
  <c r="A3831" i="62"/>
  <c r="A3832" i="62"/>
  <c r="A3833" i="62"/>
  <c r="A3834" i="62"/>
  <c r="A3835" i="62"/>
  <c r="A3836" i="62"/>
  <c r="A3837" i="62"/>
  <c r="A3838" i="62"/>
  <c r="A3839" i="62"/>
  <c r="A3840" i="62"/>
  <c r="A3841" i="62"/>
  <c r="A3842" i="62"/>
  <c r="A3843" i="62"/>
  <c r="A3844" i="62"/>
  <c r="A3845" i="62"/>
  <c r="A3846" i="62"/>
  <c r="A3847" i="62"/>
  <c r="A3848" i="62"/>
  <c r="A3849" i="62"/>
  <c r="A3850" i="62"/>
  <c r="A3851" i="62"/>
  <c r="A3852" i="62"/>
  <c r="A3853" i="62"/>
  <c r="A3854" i="62"/>
  <c r="A3855" i="62"/>
  <c r="A3856" i="62"/>
  <c r="A3857" i="62"/>
  <c r="A3858" i="62"/>
  <c r="A3859" i="62"/>
  <c r="A3860" i="62"/>
  <c r="A3861" i="62"/>
  <c r="A3862" i="62"/>
  <c r="A3863" i="62"/>
  <c r="A3864" i="62"/>
  <c r="A3865" i="62"/>
  <c r="A3866" i="62"/>
  <c r="A3867" i="62"/>
  <c r="A3868" i="62"/>
  <c r="A3869" i="62"/>
  <c r="A3870" i="62"/>
  <c r="A3871" i="62"/>
  <c r="A3872" i="62"/>
  <c r="A3873" i="62"/>
  <c r="A3874" i="62"/>
  <c r="A3875" i="62"/>
  <c r="A3876" i="62"/>
  <c r="A3877" i="62"/>
  <c r="A3878" i="62"/>
  <c r="A3879" i="62"/>
  <c r="A3880" i="62"/>
  <c r="A3881" i="62"/>
  <c r="A3882" i="62"/>
  <c r="A3883" i="62"/>
  <c r="A3884" i="62"/>
  <c r="A3885" i="62"/>
  <c r="A3886" i="62"/>
  <c r="A3887" i="62"/>
  <c r="A3888" i="62"/>
  <c r="A3889" i="62"/>
  <c r="A3890" i="62"/>
  <c r="A3891" i="62"/>
  <c r="A3892" i="62"/>
  <c r="A3893" i="62"/>
  <c r="A3894" i="62"/>
  <c r="A3895" i="62"/>
  <c r="A3896" i="62"/>
  <c r="A3897" i="62"/>
  <c r="A3898" i="62"/>
  <c r="A3899" i="62"/>
  <c r="A3900" i="62"/>
  <c r="A3901" i="62"/>
  <c r="A3902" i="62"/>
  <c r="A3903" i="62"/>
  <c r="A3904" i="62"/>
  <c r="A3905" i="62"/>
  <c r="A3906" i="62"/>
  <c r="A3907" i="62"/>
  <c r="A3908" i="62"/>
  <c r="A3909" i="62"/>
  <c r="A3910" i="62"/>
  <c r="A3911" i="62"/>
  <c r="A3912" i="62"/>
  <c r="A3913" i="62"/>
  <c r="A3914" i="62"/>
  <c r="A3915" i="62"/>
  <c r="A3916" i="62"/>
  <c r="A3917" i="62"/>
  <c r="A3918" i="62"/>
  <c r="A3919" i="62"/>
  <c r="A3920" i="62"/>
  <c r="A3921" i="62"/>
  <c r="A3922" i="62"/>
  <c r="A3923" i="62"/>
  <c r="A3924" i="62"/>
  <c r="A3925" i="62"/>
  <c r="A3926" i="62"/>
  <c r="A3927" i="62"/>
  <c r="A3928" i="62"/>
  <c r="A3929" i="62"/>
  <c r="A3930" i="62"/>
  <c r="A3931" i="62"/>
  <c r="A3932" i="62"/>
  <c r="A3933" i="62"/>
  <c r="A3934" i="62"/>
  <c r="A3935" i="62"/>
  <c r="A3936" i="62"/>
  <c r="A3937" i="62"/>
  <c r="A3938" i="62"/>
  <c r="A3939" i="62"/>
  <c r="A3940" i="62"/>
  <c r="A3941" i="62"/>
  <c r="A3942" i="62"/>
  <c r="A3943" i="62"/>
  <c r="A3944" i="62"/>
  <c r="A3945" i="62"/>
  <c r="A3946" i="62"/>
  <c r="A3947" i="62"/>
  <c r="A3948" i="62"/>
  <c r="A3949" i="62"/>
  <c r="A3950" i="62"/>
  <c r="A3951" i="62"/>
  <c r="A3952" i="62"/>
  <c r="A3953" i="62"/>
  <c r="A3954" i="62"/>
  <c r="A3955" i="62"/>
  <c r="A3956" i="62"/>
  <c r="A3957" i="62"/>
  <c r="A3958" i="62"/>
  <c r="A3959" i="62"/>
  <c r="A3960" i="62"/>
  <c r="A3961" i="62"/>
  <c r="A3962" i="62"/>
  <c r="A3963" i="62"/>
  <c r="A3964" i="62"/>
  <c r="A3965" i="62"/>
  <c r="A3966" i="62"/>
  <c r="A3967" i="62"/>
  <c r="A3968" i="62"/>
  <c r="A3969" i="62"/>
  <c r="A3970" i="62"/>
  <c r="A3971" i="62"/>
  <c r="A3972" i="62"/>
  <c r="A3973" i="62"/>
  <c r="A3974" i="62"/>
  <c r="A3975" i="62"/>
  <c r="A3976" i="62"/>
  <c r="A3977" i="62"/>
  <c r="A3978" i="62"/>
  <c r="A3979" i="62"/>
  <c r="A3980" i="62"/>
  <c r="A3981" i="62"/>
  <c r="A3982" i="62"/>
  <c r="A3983" i="62"/>
  <c r="A3984" i="62"/>
  <c r="A3985" i="62"/>
  <c r="A3986" i="62"/>
  <c r="A3987" i="62"/>
  <c r="A3988" i="62"/>
  <c r="A3989" i="62"/>
  <c r="A3990" i="62"/>
  <c r="A3991" i="62"/>
  <c r="A3992" i="62"/>
  <c r="A3993" i="62"/>
  <c r="A3994" i="62"/>
  <c r="A3995" i="62"/>
  <c r="A3996" i="62"/>
  <c r="A3997" i="62"/>
  <c r="A3998" i="62"/>
  <c r="A3999" i="62"/>
  <c r="A4000" i="62"/>
  <c r="A4001" i="62"/>
  <c r="A4002" i="62"/>
  <c r="A4003" i="62"/>
  <c r="A4004" i="62"/>
  <c r="A4005" i="62"/>
  <c r="A4006" i="62"/>
  <c r="A4007" i="62"/>
  <c r="A4008" i="62"/>
  <c r="A4009" i="62"/>
  <c r="A4010" i="62"/>
  <c r="A4011" i="62"/>
  <c r="A4012" i="62"/>
  <c r="A4013" i="62"/>
  <c r="A4014" i="62"/>
  <c r="A4015" i="62"/>
  <c r="A4016" i="62"/>
  <c r="A4017" i="62"/>
  <c r="A4018" i="62"/>
  <c r="A4019" i="62"/>
  <c r="A4020" i="62"/>
  <c r="A4021" i="62"/>
  <c r="A4022" i="62"/>
  <c r="A4023" i="62"/>
  <c r="A4024" i="62"/>
  <c r="A4025" i="62"/>
  <c r="A4026" i="62"/>
  <c r="A4027" i="62"/>
  <c r="A4028" i="62"/>
  <c r="A4029" i="62"/>
  <c r="A4030" i="62"/>
  <c r="A4031" i="62"/>
  <c r="A4032" i="62"/>
  <c r="A4033" i="62"/>
  <c r="A4034" i="62"/>
  <c r="A4035" i="62"/>
  <c r="A4036" i="62"/>
  <c r="A4037" i="62"/>
  <c r="A4038" i="62"/>
  <c r="A4039" i="62"/>
  <c r="A4040" i="62"/>
  <c r="A4041" i="62"/>
  <c r="A4042" i="62"/>
  <c r="A4043" i="62"/>
  <c r="A4044" i="62"/>
  <c r="A4045" i="62"/>
  <c r="A4046" i="62"/>
  <c r="A4047" i="62"/>
  <c r="A4048" i="62"/>
  <c r="A4049" i="62"/>
  <c r="A4050" i="62"/>
  <c r="A4051" i="62"/>
  <c r="A4052" i="62"/>
  <c r="A4053" i="62"/>
  <c r="A4054" i="62"/>
  <c r="A4055" i="62"/>
  <c r="A4056" i="62"/>
  <c r="A4057" i="62"/>
  <c r="A4058" i="62"/>
  <c r="A4059" i="62"/>
  <c r="A4060" i="62"/>
  <c r="A4061" i="62"/>
  <c r="A4062" i="62"/>
  <c r="A4063" i="62"/>
  <c r="A4064" i="62"/>
  <c r="A4065" i="62"/>
  <c r="A4066" i="62"/>
  <c r="A4067" i="62"/>
  <c r="A4068" i="62"/>
  <c r="A4069" i="62"/>
  <c r="A4070" i="62"/>
  <c r="A4071" i="62"/>
  <c r="A4072" i="62"/>
  <c r="A4073" i="62"/>
  <c r="A4074" i="62"/>
  <c r="A4075" i="62"/>
  <c r="A4076" i="62"/>
  <c r="A4077" i="62"/>
  <c r="A4078" i="62"/>
  <c r="A4079" i="62"/>
  <c r="A4080" i="62"/>
  <c r="A4081" i="62"/>
  <c r="A4082" i="62"/>
  <c r="A4083" i="62"/>
  <c r="A4084" i="62"/>
  <c r="A4085" i="62"/>
  <c r="A4086" i="62"/>
  <c r="A4087" i="62"/>
  <c r="A4088" i="62"/>
  <c r="A4089" i="62"/>
  <c r="A4090" i="62"/>
  <c r="A4091" i="62"/>
  <c r="A4092" i="62"/>
  <c r="A4093" i="62"/>
  <c r="A4094" i="62"/>
  <c r="A4095" i="62"/>
  <c r="A4096" i="62"/>
  <c r="A4097" i="62"/>
  <c r="A4098" i="62"/>
  <c r="A4099" i="62"/>
  <c r="A4100" i="62"/>
  <c r="A4101" i="62"/>
  <c r="A4102" i="62"/>
  <c r="A4103" i="62"/>
  <c r="A4104" i="62"/>
  <c r="A4105" i="62"/>
  <c r="A4106" i="62"/>
  <c r="A4107" i="62"/>
  <c r="A4108" i="62"/>
  <c r="A4109" i="62"/>
  <c r="A4110" i="62"/>
  <c r="A4111" i="62"/>
  <c r="A4112" i="62"/>
  <c r="A4113" i="62"/>
  <c r="A4114" i="62"/>
  <c r="A4115" i="62"/>
  <c r="A4116" i="62"/>
  <c r="A4117" i="62"/>
  <c r="A4118" i="62"/>
  <c r="A4119" i="62"/>
  <c r="A4120" i="62"/>
  <c r="A4121" i="62"/>
  <c r="A4122" i="62"/>
  <c r="A4123" i="62"/>
  <c r="A4124" i="62"/>
  <c r="A4125" i="62"/>
  <c r="A4126" i="62"/>
  <c r="A4127" i="62"/>
  <c r="A4128" i="62"/>
  <c r="A4129" i="62"/>
  <c r="A4130" i="62"/>
  <c r="A4131" i="62"/>
  <c r="A4132" i="62"/>
  <c r="A4133" i="62"/>
  <c r="A4134" i="62"/>
  <c r="A4135" i="62"/>
  <c r="A4136" i="62"/>
  <c r="A4137" i="62"/>
  <c r="A4138" i="62"/>
  <c r="A4139" i="62"/>
  <c r="A4140" i="62"/>
  <c r="A4141" i="62"/>
  <c r="A4142" i="62"/>
  <c r="A4143" i="62"/>
  <c r="A4144" i="62"/>
  <c r="A4145" i="62"/>
  <c r="A4146" i="62"/>
  <c r="A4147" i="62"/>
  <c r="A4148" i="62"/>
  <c r="A4149" i="62"/>
  <c r="A4150" i="62"/>
  <c r="A4151" i="62"/>
  <c r="A4152" i="62"/>
  <c r="A4153" i="62"/>
  <c r="A4154" i="62"/>
  <c r="A4155" i="62"/>
  <c r="A4156" i="62"/>
  <c r="A4157" i="62"/>
  <c r="A4158" i="62"/>
  <c r="A4159" i="62"/>
  <c r="A4160" i="62"/>
  <c r="A4161" i="62"/>
  <c r="A4162" i="62"/>
  <c r="A4163" i="62"/>
  <c r="A4164" i="62"/>
  <c r="A4165" i="62"/>
  <c r="A4166" i="62"/>
  <c r="A4167" i="62"/>
  <c r="A4168" i="62"/>
  <c r="A4169" i="62"/>
  <c r="A4170" i="62"/>
  <c r="A4171" i="62"/>
  <c r="A4172" i="62"/>
  <c r="A4173" i="62"/>
  <c r="A4174" i="62"/>
  <c r="A4175" i="62"/>
  <c r="A4176" i="62"/>
  <c r="A4177" i="62"/>
  <c r="A4178" i="62"/>
  <c r="A4179" i="62"/>
  <c r="A4180" i="62"/>
  <c r="A4181" i="62"/>
  <c r="A4182" i="62"/>
  <c r="A4183" i="62"/>
  <c r="A4184" i="62"/>
  <c r="A4185" i="62"/>
  <c r="A4186" i="62"/>
  <c r="A4187" i="62"/>
  <c r="A4188" i="62"/>
  <c r="A4189" i="62"/>
  <c r="A4190" i="62"/>
  <c r="A4191" i="62"/>
  <c r="A4192" i="62"/>
  <c r="A4193" i="62"/>
  <c r="A4194" i="62"/>
  <c r="A4195" i="62"/>
  <c r="A4196" i="62"/>
  <c r="A4197" i="62"/>
  <c r="A4198" i="62"/>
  <c r="A4199" i="62"/>
  <c r="A4200" i="62"/>
  <c r="A4201" i="62"/>
  <c r="A4202" i="62"/>
  <c r="A4203" i="62"/>
  <c r="A4204" i="62"/>
  <c r="A4205" i="62"/>
  <c r="A4206" i="62"/>
  <c r="A4207" i="62"/>
  <c r="A4208" i="62"/>
  <c r="A4209" i="62"/>
  <c r="A4210" i="62"/>
  <c r="A4211" i="62"/>
  <c r="A4212" i="62"/>
  <c r="A4213" i="62"/>
  <c r="A4214" i="62"/>
  <c r="A4215" i="62"/>
  <c r="A4216" i="62"/>
  <c r="A4217" i="62"/>
  <c r="A4218" i="62"/>
  <c r="A4219" i="62"/>
  <c r="A4220" i="62"/>
  <c r="A4221" i="62"/>
  <c r="A4222" i="62"/>
  <c r="A4223" i="62"/>
  <c r="A4224" i="62"/>
  <c r="A4225" i="62"/>
  <c r="A4226" i="62"/>
  <c r="A4227" i="62"/>
  <c r="A4228" i="62"/>
  <c r="A4229" i="62"/>
  <c r="A4230" i="62"/>
  <c r="A4231" i="62"/>
  <c r="A4232" i="62"/>
  <c r="A4233" i="62"/>
  <c r="A4234" i="62"/>
  <c r="A4235" i="62"/>
  <c r="A4236" i="62"/>
  <c r="A4237" i="62"/>
  <c r="A4238" i="62"/>
  <c r="A4239" i="62"/>
  <c r="A4240" i="62"/>
  <c r="A4241" i="62"/>
  <c r="A4242" i="62"/>
  <c r="A4243" i="62"/>
  <c r="A4244" i="62"/>
  <c r="A4245" i="62"/>
  <c r="A4246" i="62"/>
  <c r="A4247" i="62"/>
  <c r="A4248" i="62"/>
  <c r="A4249" i="62"/>
  <c r="A4250" i="62"/>
  <c r="A4251" i="62"/>
  <c r="A4252" i="62"/>
  <c r="A4253" i="62"/>
  <c r="A4254" i="62"/>
  <c r="A4255" i="62"/>
  <c r="A4256" i="62"/>
  <c r="A4257" i="62"/>
  <c r="A4258" i="62"/>
  <c r="A4259" i="62"/>
  <c r="A4260" i="62"/>
  <c r="A4261" i="62"/>
  <c r="A4262" i="62"/>
  <c r="A4263" i="62"/>
  <c r="A4264" i="62"/>
  <c r="A4265" i="62"/>
  <c r="A4266" i="62"/>
  <c r="A4267" i="62"/>
  <c r="A4268" i="62"/>
  <c r="A4269" i="62"/>
  <c r="A4270" i="62"/>
  <c r="A4271" i="62"/>
  <c r="A4272" i="62"/>
  <c r="A4273" i="62"/>
  <c r="A4274" i="62"/>
  <c r="A4275" i="62"/>
  <c r="A4276" i="62"/>
  <c r="A4277" i="62"/>
  <c r="A4278" i="62"/>
  <c r="A4279" i="62"/>
  <c r="A4280" i="62"/>
  <c r="A4281" i="62"/>
  <c r="A4282" i="62"/>
  <c r="A4283" i="62"/>
  <c r="A4284" i="62"/>
  <c r="A4285" i="62"/>
  <c r="A4286" i="62"/>
  <c r="A4287" i="62"/>
  <c r="A4288" i="62"/>
  <c r="A4289" i="62"/>
  <c r="A4290" i="62"/>
  <c r="A4291" i="62"/>
  <c r="A4292" i="62"/>
  <c r="A4293" i="62"/>
  <c r="A4294" i="62"/>
  <c r="A4295" i="62"/>
  <c r="A4296" i="62"/>
  <c r="A4297" i="62"/>
  <c r="A4298" i="62"/>
  <c r="A4299" i="62"/>
  <c r="A4300" i="62"/>
  <c r="A4301" i="62"/>
  <c r="A4302" i="62"/>
  <c r="A4303" i="62"/>
  <c r="A4304" i="62"/>
  <c r="A4305" i="62"/>
  <c r="A4306" i="62"/>
  <c r="A4307" i="62"/>
  <c r="A4308" i="62"/>
  <c r="A4309" i="62"/>
  <c r="A4310" i="62"/>
  <c r="A4311" i="62"/>
  <c r="A4312" i="62"/>
  <c r="A4313" i="62"/>
  <c r="A4314" i="62"/>
  <c r="A4315" i="62"/>
  <c r="A4316" i="62"/>
  <c r="A4317" i="62"/>
  <c r="A4318" i="62"/>
  <c r="A4319" i="62"/>
  <c r="A4320" i="62"/>
  <c r="A4321" i="62"/>
  <c r="A4322" i="62"/>
  <c r="A4323" i="62"/>
  <c r="A4324" i="62"/>
  <c r="A4325" i="62"/>
  <c r="A4326" i="62"/>
  <c r="A4327" i="62"/>
  <c r="A4328" i="62"/>
  <c r="A4329" i="62"/>
  <c r="A4330" i="62"/>
  <c r="A4331" i="62"/>
  <c r="A4332" i="62"/>
  <c r="A4333" i="62"/>
  <c r="A4334" i="62"/>
  <c r="A4335" i="62"/>
  <c r="A4336" i="62"/>
  <c r="A4337" i="62"/>
  <c r="A4338" i="62"/>
  <c r="A4339" i="62"/>
  <c r="A4340" i="62"/>
  <c r="A4341" i="62"/>
  <c r="A4342" i="62"/>
  <c r="A4343" i="62"/>
  <c r="A4344" i="62"/>
  <c r="A4345" i="62"/>
  <c r="A4346" i="62"/>
  <c r="A4347" i="62"/>
  <c r="A4348" i="62"/>
  <c r="A4349" i="62"/>
  <c r="A4350" i="62"/>
  <c r="A4351" i="62"/>
  <c r="A4352" i="62"/>
  <c r="A4353" i="62"/>
  <c r="A4354" i="62"/>
  <c r="A4355" i="62"/>
  <c r="A4356" i="62"/>
  <c r="A4357" i="62"/>
  <c r="A4358" i="62"/>
  <c r="A4359" i="62"/>
  <c r="A4360" i="62"/>
  <c r="A4361" i="62"/>
  <c r="A4362" i="62"/>
  <c r="A4363" i="62"/>
  <c r="A4364" i="62"/>
  <c r="A4365" i="62"/>
  <c r="A4366" i="62"/>
  <c r="A4367" i="62"/>
  <c r="A4368" i="62"/>
  <c r="A4369" i="62"/>
  <c r="A4370" i="62"/>
  <c r="A4371" i="62"/>
  <c r="A4372" i="62"/>
  <c r="A4373" i="62"/>
  <c r="A4374" i="62"/>
  <c r="A4375" i="62"/>
  <c r="A4376" i="62"/>
  <c r="A4377" i="62"/>
  <c r="A4378" i="62"/>
  <c r="A4379" i="62"/>
  <c r="A4380" i="62"/>
  <c r="A4381" i="62"/>
  <c r="A4382" i="62"/>
  <c r="A4383" i="62"/>
  <c r="A4384" i="62"/>
  <c r="A4385" i="62"/>
  <c r="A4386" i="62"/>
  <c r="A4387" i="62"/>
  <c r="A4388" i="62"/>
  <c r="A4389" i="62"/>
  <c r="A4390" i="62"/>
  <c r="A4391" i="62"/>
  <c r="A4392" i="62"/>
  <c r="A4393" i="62"/>
  <c r="A4394" i="62"/>
  <c r="A4395" i="62"/>
  <c r="A4396" i="62"/>
  <c r="A4397" i="62"/>
  <c r="A4398" i="62"/>
  <c r="A4399" i="62"/>
  <c r="A4400" i="62"/>
  <c r="A4401" i="62"/>
  <c r="A4402" i="62"/>
  <c r="A4403" i="62"/>
  <c r="A4404" i="62"/>
  <c r="A4405" i="62"/>
  <c r="A4406" i="62"/>
  <c r="A4407" i="62"/>
  <c r="A4408" i="62"/>
  <c r="A4409" i="62"/>
  <c r="A4410" i="62"/>
  <c r="A4411" i="62"/>
  <c r="A4412" i="62"/>
  <c r="A4413" i="62"/>
  <c r="A4414" i="62"/>
  <c r="A4415" i="62"/>
  <c r="A4416" i="62"/>
  <c r="A4417" i="62"/>
  <c r="A4418" i="62"/>
  <c r="A4419" i="62"/>
  <c r="A4420" i="62"/>
  <c r="A4421" i="62"/>
  <c r="A4422" i="62"/>
  <c r="A4423" i="62"/>
  <c r="A4424" i="62"/>
  <c r="A4425" i="62"/>
  <c r="A4426" i="62"/>
  <c r="A4427" i="62"/>
  <c r="A4428" i="62"/>
  <c r="A4429" i="62"/>
  <c r="A4430" i="62"/>
  <c r="A4431" i="62"/>
  <c r="A4432" i="62"/>
  <c r="A4433" i="62"/>
  <c r="A4434" i="62"/>
  <c r="A4435" i="62"/>
  <c r="A4436" i="62"/>
  <c r="A4437" i="62"/>
  <c r="A4438" i="62"/>
  <c r="A4439" i="62"/>
  <c r="A4440" i="62"/>
  <c r="A4441" i="62"/>
  <c r="A4442" i="62"/>
  <c r="A4443" i="62"/>
  <c r="A4444" i="62"/>
  <c r="A4445" i="62"/>
  <c r="A4446" i="62"/>
  <c r="A4447" i="62"/>
  <c r="A4448" i="62"/>
  <c r="A4449" i="62"/>
  <c r="A4450" i="62"/>
  <c r="A4451" i="62"/>
  <c r="A4452" i="62"/>
  <c r="A4453" i="62"/>
  <c r="A4454" i="62"/>
  <c r="A4455" i="62"/>
  <c r="A4456" i="62"/>
  <c r="A4457" i="62"/>
  <c r="A4458" i="62"/>
  <c r="A4459" i="62"/>
  <c r="A4460" i="62"/>
  <c r="A4461" i="62"/>
  <c r="A4462" i="62"/>
  <c r="A4463" i="62"/>
  <c r="A4464" i="62"/>
  <c r="A4465" i="62"/>
  <c r="A4466" i="62"/>
  <c r="A4467" i="62"/>
  <c r="A4468" i="62"/>
  <c r="A4469" i="62"/>
  <c r="A4470" i="62"/>
  <c r="A4471" i="62"/>
  <c r="A4472" i="62"/>
  <c r="A4473" i="62"/>
  <c r="A4474" i="62"/>
  <c r="A4475" i="62"/>
  <c r="A4476" i="62"/>
  <c r="A4477" i="62"/>
  <c r="A4478" i="62"/>
  <c r="A4479" i="62"/>
  <c r="A4480" i="62"/>
  <c r="A4481" i="62"/>
  <c r="A4482" i="62"/>
  <c r="A4483" i="62"/>
  <c r="A4484" i="62"/>
  <c r="A4485" i="62"/>
  <c r="A4486" i="62"/>
  <c r="A4487" i="62"/>
  <c r="A4488" i="62"/>
  <c r="A4489" i="62"/>
  <c r="A4490" i="62"/>
  <c r="A4491" i="62"/>
  <c r="A4492" i="62"/>
  <c r="A4493" i="62"/>
  <c r="A4494" i="62"/>
  <c r="A4495" i="62"/>
  <c r="A4496" i="62"/>
  <c r="A4497" i="62"/>
  <c r="A4498" i="62"/>
  <c r="A4499" i="62"/>
  <c r="A4500" i="62"/>
  <c r="A4501" i="62"/>
  <c r="A4502" i="62"/>
  <c r="A4503" i="62"/>
  <c r="A4504" i="62"/>
  <c r="A4505" i="62"/>
  <c r="A4506" i="62"/>
  <c r="A4507" i="62"/>
  <c r="A4508" i="62"/>
  <c r="A4509" i="62"/>
  <c r="A4510" i="62"/>
  <c r="A4511" i="62"/>
  <c r="A4512" i="62"/>
  <c r="A4513" i="62"/>
  <c r="A4514" i="62"/>
  <c r="A4515" i="62"/>
  <c r="A4516" i="62"/>
  <c r="A4517" i="62"/>
  <c r="A4518" i="62"/>
  <c r="A4519" i="62"/>
  <c r="A4520" i="62"/>
  <c r="A4521" i="62"/>
  <c r="A4522" i="62"/>
  <c r="A4523" i="62"/>
  <c r="A4524" i="62"/>
  <c r="A4525" i="62"/>
  <c r="A4526" i="62"/>
  <c r="A4527" i="62"/>
  <c r="A4528" i="62"/>
  <c r="A4529" i="62"/>
  <c r="A4530" i="62"/>
  <c r="A4531" i="62"/>
  <c r="A4532" i="62"/>
  <c r="A4533" i="62"/>
  <c r="A4534" i="62"/>
  <c r="A4535" i="62"/>
  <c r="A4536" i="62"/>
  <c r="A4537" i="62"/>
  <c r="A4538" i="62"/>
  <c r="A4539" i="62"/>
  <c r="A4540" i="62"/>
  <c r="A4541" i="62"/>
  <c r="A4542" i="62"/>
  <c r="A4543" i="62"/>
  <c r="A4544" i="62"/>
  <c r="A4545" i="62"/>
  <c r="A4546" i="62"/>
  <c r="A4547" i="62"/>
  <c r="A4548" i="62"/>
  <c r="A4549" i="62"/>
  <c r="A4550" i="62"/>
  <c r="A4551" i="62"/>
  <c r="A4552" i="62"/>
  <c r="A4553" i="62"/>
  <c r="A4554" i="62"/>
  <c r="A4555" i="62"/>
  <c r="A4556" i="62"/>
  <c r="A4557" i="62"/>
  <c r="A4558" i="62"/>
  <c r="A4559" i="62"/>
  <c r="A4560" i="62"/>
  <c r="A4561" i="62"/>
  <c r="A4562" i="62"/>
  <c r="A4563" i="62"/>
  <c r="A4564" i="62"/>
  <c r="A4565" i="62"/>
  <c r="A4566" i="62"/>
  <c r="A4567" i="62"/>
  <c r="A4568" i="62"/>
  <c r="A4569" i="62"/>
  <c r="A4570" i="62"/>
  <c r="A4571" i="62"/>
  <c r="A4572" i="62"/>
  <c r="A4573" i="62"/>
  <c r="A4574" i="62"/>
  <c r="A4575" i="62"/>
  <c r="A4576" i="62"/>
  <c r="A4577" i="62"/>
  <c r="A4578" i="62"/>
  <c r="A4579" i="62"/>
  <c r="A4580" i="62"/>
  <c r="A4581" i="62"/>
  <c r="A4582" i="62"/>
  <c r="A4583" i="62"/>
  <c r="A4584" i="62"/>
  <c r="A4585" i="62"/>
  <c r="A4586" i="62"/>
  <c r="A4587" i="62"/>
  <c r="A4588" i="62"/>
  <c r="A4589" i="62"/>
  <c r="A4590" i="62"/>
  <c r="A4591" i="62"/>
  <c r="A4592" i="62"/>
  <c r="A4593" i="62"/>
  <c r="A4594" i="62"/>
  <c r="A4595" i="62"/>
  <c r="A4596" i="62"/>
  <c r="A4597" i="62"/>
  <c r="A4598" i="62"/>
  <c r="A4599" i="62"/>
  <c r="A4600" i="62"/>
  <c r="A4601" i="62"/>
  <c r="A4602" i="62"/>
  <c r="A4603" i="62"/>
  <c r="A4604" i="62"/>
  <c r="A4605" i="62"/>
  <c r="A4606" i="62"/>
  <c r="A4607" i="62"/>
  <c r="A4608" i="62"/>
  <c r="A4609" i="62"/>
  <c r="A4610" i="62"/>
  <c r="A4611" i="62"/>
  <c r="A4612" i="62"/>
  <c r="A4613" i="62"/>
  <c r="A4614" i="62"/>
  <c r="A4615" i="62"/>
  <c r="A4616" i="62"/>
  <c r="A4617" i="62"/>
  <c r="A4618" i="62"/>
  <c r="A4619" i="62"/>
  <c r="A4620" i="62"/>
  <c r="A4621" i="62"/>
  <c r="A4622" i="62"/>
  <c r="A4623" i="62"/>
  <c r="A4624" i="62"/>
  <c r="A4625" i="62"/>
  <c r="A4626" i="62"/>
  <c r="A4627" i="62"/>
  <c r="A4628" i="62"/>
  <c r="A4629" i="62"/>
  <c r="A4630" i="62"/>
  <c r="A4631" i="62"/>
  <c r="A4632" i="62"/>
  <c r="A4633" i="62"/>
  <c r="A4634" i="62"/>
  <c r="A4635" i="62"/>
  <c r="A4636" i="62"/>
  <c r="A4637" i="62"/>
  <c r="A4638" i="62"/>
  <c r="A4639" i="62"/>
  <c r="A4640" i="62"/>
  <c r="A4641" i="62"/>
  <c r="A4642" i="62"/>
  <c r="A4643" i="62"/>
  <c r="A4644" i="62"/>
  <c r="A4645" i="62"/>
  <c r="A4646" i="62"/>
  <c r="A4647" i="62"/>
  <c r="A4648" i="62"/>
  <c r="A4649" i="62"/>
  <c r="A4650" i="62"/>
  <c r="A4651" i="62"/>
  <c r="A4652" i="62"/>
  <c r="A4653" i="62"/>
  <c r="A4654" i="62"/>
  <c r="A4655" i="62"/>
  <c r="A4656" i="62"/>
  <c r="A4657" i="62"/>
  <c r="A4658" i="62"/>
  <c r="A4659" i="62"/>
  <c r="A4660" i="62"/>
  <c r="A4661" i="62"/>
  <c r="A4662" i="62"/>
  <c r="A4663" i="62"/>
  <c r="A4664" i="62"/>
  <c r="A4665" i="62"/>
  <c r="A4666" i="62"/>
  <c r="A4667" i="62"/>
  <c r="A4668" i="62"/>
  <c r="A4669" i="62"/>
  <c r="A4670" i="62"/>
  <c r="A4671" i="62"/>
  <c r="A4672" i="62"/>
  <c r="A4673" i="62"/>
  <c r="A4674" i="62"/>
  <c r="A4675" i="62"/>
  <c r="A4676" i="62"/>
  <c r="A4677" i="62"/>
  <c r="A4678" i="62"/>
  <c r="A4679" i="62"/>
  <c r="A4680" i="62"/>
  <c r="A4681" i="62"/>
  <c r="A4682" i="62"/>
  <c r="A4683" i="62"/>
  <c r="A4684" i="62"/>
  <c r="A4685" i="62"/>
  <c r="A4686" i="62"/>
  <c r="A4687" i="62"/>
  <c r="A4688" i="62"/>
  <c r="A4689" i="62"/>
  <c r="A4690" i="62"/>
  <c r="A4691" i="62"/>
  <c r="A4692" i="62"/>
  <c r="A4693" i="62"/>
  <c r="A4694" i="62"/>
  <c r="A4695" i="62"/>
  <c r="A4696" i="62"/>
  <c r="A4697" i="62"/>
  <c r="A4698" i="62"/>
  <c r="A4699" i="62"/>
  <c r="A4700" i="62"/>
  <c r="A4701" i="62"/>
  <c r="A4702" i="62"/>
  <c r="A4703" i="62"/>
  <c r="A4704" i="62"/>
  <c r="A4705" i="62"/>
  <c r="A4706" i="62"/>
  <c r="A4707" i="62"/>
  <c r="A4708" i="62"/>
  <c r="A4709" i="62"/>
  <c r="A4710" i="62"/>
  <c r="A4711" i="62"/>
  <c r="A4712" i="62"/>
  <c r="A4713" i="62"/>
  <c r="A4714" i="62"/>
  <c r="A4715" i="62"/>
  <c r="A4716" i="62"/>
  <c r="A4717" i="62"/>
  <c r="A4718" i="62"/>
  <c r="A4719" i="62"/>
  <c r="A4720" i="62"/>
  <c r="A4721" i="62"/>
  <c r="A4722" i="62"/>
  <c r="A4723" i="62"/>
  <c r="A4724" i="62"/>
  <c r="A4725" i="62"/>
  <c r="A4726" i="62"/>
  <c r="A4727" i="62"/>
  <c r="A4728" i="62"/>
  <c r="A4729" i="62"/>
  <c r="A4730" i="62"/>
  <c r="A4731" i="62"/>
  <c r="A4732" i="62"/>
  <c r="A4733" i="62"/>
  <c r="A4734" i="62"/>
  <c r="A4735" i="62"/>
  <c r="A4736" i="62"/>
  <c r="A4737" i="62"/>
  <c r="A4738" i="62"/>
  <c r="A4739" i="62"/>
  <c r="A4740" i="62"/>
  <c r="A4741" i="62"/>
  <c r="A4742" i="62"/>
  <c r="A4743" i="62"/>
  <c r="A4744" i="62"/>
  <c r="A4745" i="62"/>
  <c r="A4746" i="62"/>
  <c r="A4747" i="62"/>
  <c r="A4748" i="62"/>
  <c r="A4749" i="62"/>
  <c r="A4750" i="62"/>
  <c r="A4751" i="62"/>
  <c r="A4752" i="62"/>
  <c r="A4753" i="62"/>
  <c r="A4754" i="62"/>
  <c r="A4755" i="62"/>
  <c r="A4756" i="62"/>
  <c r="A4757" i="62"/>
  <c r="A4758" i="62"/>
  <c r="A4759" i="62"/>
  <c r="A4760" i="62"/>
  <c r="A4761" i="62"/>
  <c r="A4762" i="62"/>
  <c r="A4763" i="62"/>
  <c r="A4764" i="62"/>
  <c r="A4765" i="62"/>
  <c r="A4766" i="62"/>
  <c r="A4767" i="62"/>
  <c r="A4768" i="62"/>
  <c r="A4769" i="62"/>
  <c r="A4770" i="62"/>
  <c r="A4771" i="62"/>
  <c r="A4772" i="62"/>
  <c r="A4773" i="62"/>
  <c r="A4774" i="62"/>
  <c r="A4775" i="62"/>
  <c r="A4776" i="62"/>
  <c r="A4777" i="62"/>
  <c r="A4778" i="62"/>
  <c r="A4779" i="62"/>
  <c r="A4780" i="62"/>
  <c r="A4781" i="62"/>
  <c r="A4782" i="62"/>
  <c r="A4783" i="62"/>
  <c r="A4784" i="62"/>
  <c r="A4785" i="62"/>
  <c r="A4786" i="62"/>
  <c r="A4787" i="62"/>
  <c r="A4788" i="62"/>
  <c r="A4789" i="62"/>
  <c r="A4790" i="62"/>
  <c r="A4791" i="62"/>
  <c r="A4792" i="62"/>
  <c r="A4793" i="62"/>
  <c r="A4794" i="62"/>
  <c r="A4795" i="62"/>
  <c r="A4796" i="62"/>
  <c r="A4797" i="62"/>
  <c r="A4798" i="62"/>
  <c r="A4799" i="62"/>
  <c r="A4800" i="62"/>
  <c r="A4801" i="62"/>
  <c r="A4802" i="62"/>
  <c r="A4803" i="62"/>
  <c r="A4804" i="62"/>
  <c r="A4805" i="62"/>
  <c r="A4806" i="62"/>
  <c r="A4807" i="62"/>
  <c r="A4808" i="62"/>
  <c r="A4809" i="62"/>
  <c r="A4810" i="62"/>
  <c r="A4811" i="62"/>
  <c r="A4812" i="62"/>
  <c r="A4813" i="62"/>
  <c r="A4814" i="62"/>
  <c r="A4815" i="62"/>
  <c r="A4816" i="62"/>
  <c r="A4817" i="62"/>
  <c r="A4818" i="62"/>
  <c r="A4819" i="62"/>
  <c r="A4820" i="62"/>
  <c r="A4821" i="62"/>
  <c r="A4822" i="62"/>
  <c r="A4823" i="62"/>
  <c r="A4824" i="62"/>
  <c r="A4825" i="62"/>
  <c r="A4826" i="62"/>
  <c r="A4827" i="62"/>
  <c r="A4828" i="62"/>
  <c r="A4829" i="62"/>
  <c r="A4830" i="62"/>
  <c r="A4831" i="62"/>
  <c r="A4832" i="62"/>
  <c r="A4833" i="62"/>
  <c r="A4834" i="62"/>
  <c r="A4835" i="62"/>
  <c r="A4836" i="62"/>
  <c r="A4837" i="62"/>
  <c r="A4838" i="62"/>
  <c r="A4839" i="62"/>
  <c r="A4840" i="62"/>
  <c r="A4841" i="62"/>
  <c r="A4842" i="62"/>
  <c r="A4843" i="62"/>
  <c r="A4844" i="62"/>
  <c r="A4845" i="62"/>
  <c r="A4846" i="62"/>
  <c r="A4847" i="62"/>
  <c r="A4848" i="62"/>
  <c r="A4849" i="62"/>
  <c r="A4850" i="62"/>
  <c r="A4851" i="62"/>
  <c r="A4852" i="62"/>
  <c r="A4853" i="62"/>
  <c r="A4854" i="62"/>
  <c r="A4855" i="62"/>
  <c r="A4856" i="62"/>
  <c r="A4857" i="62"/>
  <c r="A4858" i="62"/>
  <c r="A4859" i="62"/>
  <c r="A4860" i="62"/>
  <c r="A4861" i="62"/>
  <c r="A4862" i="62"/>
  <c r="A4863" i="62"/>
  <c r="A4864" i="62"/>
  <c r="A4865" i="62"/>
  <c r="A4866" i="62"/>
  <c r="A4867" i="62"/>
  <c r="A4868" i="62"/>
  <c r="A4869" i="62"/>
  <c r="A4870" i="62"/>
  <c r="A4871" i="62"/>
  <c r="A4872" i="62"/>
  <c r="A4873" i="62"/>
  <c r="A4874" i="62"/>
  <c r="A4875" i="62"/>
  <c r="A4876" i="62"/>
  <c r="A4877" i="62"/>
  <c r="A4878" i="62"/>
  <c r="A4879" i="62"/>
  <c r="A4880" i="62"/>
  <c r="A4881" i="62"/>
  <c r="A4882" i="62"/>
  <c r="A4883" i="62"/>
  <c r="A4884" i="62"/>
  <c r="A4885" i="62"/>
  <c r="A4886" i="62"/>
  <c r="A4887" i="62"/>
  <c r="A4888" i="62"/>
  <c r="A4889" i="62"/>
  <c r="A4890" i="62"/>
  <c r="A4891" i="62"/>
  <c r="A4892" i="62"/>
  <c r="A4893" i="62"/>
  <c r="A4894" i="62"/>
  <c r="A4895" i="62"/>
  <c r="A4896" i="62"/>
  <c r="A4897" i="62"/>
  <c r="A4898" i="62"/>
  <c r="A4899" i="62"/>
  <c r="A4900" i="62"/>
  <c r="A4901" i="62"/>
  <c r="A4902" i="62"/>
  <c r="A4903" i="62"/>
  <c r="A4904" i="62"/>
  <c r="A4905" i="62"/>
  <c r="A4906" i="62"/>
  <c r="A4907" i="62"/>
  <c r="A4908" i="62"/>
  <c r="A4909" i="62"/>
  <c r="A4910" i="62"/>
  <c r="A4911" i="62"/>
  <c r="A4912" i="62"/>
  <c r="A4913" i="62"/>
  <c r="A4914" i="62"/>
  <c r="A4915" i="62"/>
  <c r="A4916" i="62"/>
  <c r="A4917" i="62"/>
  <c r="A4918" i="62"/>
  <c r="A4919" i="62"/>
  <c r="A4920" i="62"/>
  <c r="A4921" i="62"/>
  <c r="A4922" i="62"/>
  <c r="A4923" i="62"/>
  <c r="A4924" i="62"/>
  <c r="A4925" i="62"/>
  <c r="A4926" i="62"/>
  <c r="A4927" i="62"/>
  <c r="A4928" i="62"/>
  <c r="A4929" i="62"/>
  <c r="A4930" i="62"/>
  <c r="A4931" i="62"/>
  <c r="A4932" i="62"/>
  <c r="A4933" i="62"/>
  <c r="A4934" i="62"/>
  <c r="A4935" i="62"/>
  <c r="A4936" i="62"/>
  <c r="A4937" i="62"/>
  <c r="A4938" i="62"/>
  <c r="A4939" i="62"/>
  <c r="A4940" i="62"/>
  <c r="A4941" i="62"/>
  <c r="A4942" i="62"/>
  <c r="A4943" i="62"/>
  <c r="A4944" i="62"/>
  <c r="A4945" i="62"/>
  <c r="A4946" i="62"/>
  <c r="A4947" i="62"/>
  <c r="A4948" i="62"/>
  <c r="A4949" i="62"/>
  <c r="A4950" i="62"/>
  <c r="A4951" i="62"/>
  <c r="A4952" i="62"/>
  <c r="A4953" i="62"/>
  <c r="A4954" i="62"/>
  <c r="A4955" i="62"/>
  <c r="A4956" i="62"/>
  <c r="A4957" i="62"/>
  <c r="A4958" i="62"/>
  <c r="A4959" i="62"/>
  <c r="A4960" i="62"/>
  <c r="A4961" i="62"/>
  <c r="A4962" i="62"/>
  <c r="A4963" i="62"/>
  <c r="A4964" i="62"/>
  <c r="A4965" i="62"/>
  <c r="A4966" i="62"/>
  <c r="A4967" i="62"/>
  <c r="A4968" i="62"/>
  <c r="A4969" i="62"/>
  <c r="A4970" i="62"/>
  <c r="A4971" i="62"/>
  <c r="A4972" i="62"/>
  <c r="A4973" i="62"/>
  <c r="A4974" i="62"/>
  <c r="A4975" i="62"/>
  <c r="A4976" i="62"/>
  <c r="A4977" i="62"/>
  <c r="A4978" i="62"/>
  <c r="A4979" i="62"/>
  <c r="A4980" i="62"/>
  <c r="A4981" i="62"/>
  <c r="A4982" i="62"/>
  <c r="A4983" i="62"/>
  <c r="A4984" i="62"/>
  <c r="A4985" i="62"/>
  <c r="A4986" i="62"/>
  <c r="A4987" i="62"/>
  <c r="A4988" i="62"/>
  <c r="A4989" i="62"/>
  <c r="A4990" i="62"/>
  <c r="A4991" i="62"/>
  <c r="A4992" i="62"/>
  <c r="A4993" i="62"/>
  <c r="A4994" i="62"/>
  <c r="A4995" i="62"/>
  <c r="A4996" i="62"/>
  <c r="A4997" i="62"/>
  <c r="A4998" i="62"/>
  <c r="A4999" i="62"/>
  <c r="A5000" i="62"/>
  <c r="A5001" i="62"/>
  <c r="A5002" i="62"/>
  <c r="A5003" i="62"/>
  <c r="A5004" i="62"/>
  <c r="A5005" i="62"/>
  <c r="A5006" i="62"/>
  <c r="A5007" i="62"/>
  <c r="A5008" i="62"/>
  <c r="A5009" i="62"/>
  <c r="A5010" i="62"/>
  <c r="A5011" i="62"/>
  <c r="A5012" i="62"/>
  <c r="A5013" i="62"/>
  <c r="A5014" i="62"/>
  <c r="A5015" i="62"/>
  <c r="A5016" i="62"/>
  <c r="A5017" i="62"/>
  <c r="A5018" i="62"/>
  <c r="A5019" i="62"/>
  <c r="A5020" i="62"/>
  <c r="A5021" i="62"/>
  <c r="A5022" i="62"/>
  <c r="A5023" i="62"/>
  <c r="A5024" i="62"/>
  <c r="A5025" i="62"/>
  <c r="A5026" i="62"/>
  <c r="A5027" i="62"/>
  <c r="A5028" i="62"/>
  <c r="A5029" i="62"/>
  <c r="A5030" i="62"/>
  <c r="A5031" i="62"/>
  <c r="A5032" i="62"/>
  <c r="A5033" i="62"/>
  <c r="A5034" i="62"/>
  <c r="A5035" i="62"/>
  <c r="A5036" i="62"/>
  <c r="A5037" i="62"/>
  <c r="A5038" i="62"/>
  <c r="A5039" i="62"/>
  <c r="A5040" i="62"/>
  <c r="A5041" i="62"/>
  <c r="A5042" i="62"/>
  <c r="A5043" i="62"/>
  <c r="A5044" i="62"/>
  <c r="A5045" i="62"/>
  <c r="A5046" i="62"/>
  <c r="A5047" i="62"/>
  <c r="A5048" i="62"/>
  <c r="A5049" i="62"/>
  <c r="A5050" i="62"/>
  <c r="A5051" i="62"/>
  <c r="A5052" i="62"/>
  <c r="A5053" i="62"/>
  <c r="A5054" i="62"/>
  <c r="A5055" i="62"/>
  <c r="A5056" i="62"/>
  <c r="A5057" i="62"/>
  <c r="A5058" i="62"/>
  <c r="A5059" i="62"/>
  <c r="A5060" i="62"/>
  <c r="A5061" i="62"/>
  <c r="A5062" i="62"/>
  <c r="A5063" i="62"/>
  <c r="A5064" i="62"/>
  <c r="A5065" i="62"/>
  <c r="A5066" i="62"/>
  <c r="A5067" i="62"/>
  <c r="A5068" i="62"/>
  <c r="A5069" i="62"/>
  <c r="A5070" i="62"/>
  <c r="A5071" i="62"/>
  <c r="A5072" i="62"/>
  <c r="A5073" i="62"/>
  <c r="A5074" i="62"/>
  <c r="A5075" i="62"/>
  <c r="A5076" i="62"/>
  <c r="A5077" i="62"/>
  <c r="A5078" i="62"/>
  <c r="A5079" i="62"/>
  <c r="A5080" i="62"/>
  <c r="A5081" i="62"/>
  <c r="A5082" i="62"/>
  <c r="A5083" i="62"/>
  <c r="A5084" i="62"/>
  <c r="A5085" i="62"/>
  <c r="A5086" i="62"/>
  <c r="A5087" i="62"/>
  <c r="A5088" i="62"/>
  <c r="A5089" i="62"/>
  <c r="A5090" i="62"/>
  <c r="A5091" i="62"/>
  <c r="A5092" i="62"/>
  <c r="A5093" i="62"/>
  <c r="A5094" i="62"/>
  <c r="A5095" i="62"/>
  <c r="A5096" i="62"/>
  <c r="A5097" i="62"/>
  <c r="A5098" i="62"/>
  <c r="A5099" i="62"/>
  <c r="A5100" i="62"/>
  <c r="A5101" i="62"/>
  <c r="A5102" i="62"/>
  <c r="A5103" i="62"/>
  <c r="A5104" i="62"/>
  <c r="A5105" i="62"/>
  <c r="A5106" i="62"/>
  <c r="A5107" i="62"/>
  <c r="A5108" i="62"/>
  <c r="A5109" i="62"/>
  <c r="A5110" i="62"/>
  <c r="A5111" i="62"/>
  <c r="A5112" i="62"/>
  <c r="A5113" i="62"/>
  <c r="A5114" i="62"/>
  <c r="A5115" i="62"/>
  <c r="A5116" i="62"/>
  <c r="A5117" i="62"/>
  <c r="A5118" i="62"/>
  <c r="A5119" i="62"/>
  <c r="A5120" i="62"/>
  <c r="A5121" i="62"/>
  <c r="A5122" i="62"/>
  <c r="A5123" i="62"/>
  <c r="A5124" i="62"/>
  <c r="A5125" i="62"/>
  <c r="A5126" i="62"/>
  <c r="A5127" i="62"/>
  <c r="A5128" i="62"/>
  <c r="A5129" i="62"/>
  <c r="A5130" i="62"/>
  <c r="A5131" i="62"/>
  <c r="A5132" i="62"/>
  <c r="A5133" i="62"/>
  <c r="A5134" i="62"/>
  <c r="A5135" i="62"/>
  <c r="A5136" i="62"/>
  <c r="A5137" i="62"/>
  <c r="A5138" i="62"/>
  <c r="A5139" i="62"/>
  <c r="A5140" i="62"/>
  <c r="A5141" i="62"/>
  <c r="A5142" i="62"/>
  <c r="A5143" i="62"/>
  <c r="A5144" i="62"/>
  <c r="A5145" i="62"/>
  <c r="A5146" i="62"/>
  <c r="A5147" i="62"/>
  <c r="A5148" i="62"/>
  <c r="A5149" i="62"/>
  <c r="A5150" i="62"/>
  <c r="A5151" i="62"/>
  <c r="A5152" i="62"/>
  <c r="A5153" i="62"/>
  <c r="A5154" i="62"/>
  <c r="A5155" i="62"/>
  <c r="A5156" i="62"/>
  <c r="A5157" i="62"/>
  <c r="A5158" i="62"/>
  <c r="A5159" i="62"/>
  <c r="A5160" i="62"/>
  <c r="A5161" i="62"/>
  <c r="A5162" i="62"/>
  <c r="A5163" i="62"/>
  <c r="A5164" i="62"/>
  <c r="A5165" i="62"/>
  <c r="A5166" i="62"/>
  <c r="A5167" i="62"/>
  <c r="A5168" i="62"/>
  <c r="A5169" i="62"/>
  <c r="A5170" i="62"/>
  <c r="A5171" i="62"/>
  <c r="A5172" i="62"/>
  <c r="A5173" i="62"/>
  <c r="A5174" i="62"/>
  <c r="A5175" i="62"/>
  <c r="A5176" i="62"/>
  <c r="A5177" i="62"/>
  <c r="A5178" i="62"/>
  <c r="A5179" i="62"/>
  <c r="A5180" i="62"/>
  <c r="A5181" i="62"/>
  <c r="A5182" i="62"/>
  <c r="A5183" i="62"/>
  <c r="A5184" i="62"/>
  <c r="A5185" i="62"/>
  <c r="A5186" i="62"/>
  <c r="A5187" i="62"/>
  <c r="A5188" i="62"/>
  <c r="A5189" i="62"/>
  <c r="A5190" i="62"/>
  <c r="A5191" i="62"/>
  <c r="A5192" i="62"/>
  <c r="A5193" i="62"/>
  <c r="A5194" i="62"/>
  <c r="A5195" i="62"/>
  <c r="A5196" i="62"/>
  <c r="A5197" i="62"/>
  <c r="A5198" i="62"/>
  <c r="A5199" i="62"/>
  <c r="A5200" i="62"/>
  <c r="A5201" i="62"/>
  <c r="A5202" i="62"/>
  <c r="A5203" i="62"/>
  <c r="A5204" i="62"/>
  <c r="A5205" i="62"/>
  <c r="A5206" i="62"/>
  <c r="A5207" i="62"/>
  <c r="A5208" i="62"/>
  <c r="A5209" i="62"/>
  <c r="A5210" i="62"/>
  <c r="A5211" i="62"/>
  <c r="A5212" i="62"/>
  <c r="A5213" i="62"/>
  <c r="A5214" i="62"/>
  <c r="A5215" i="62"/>
  <c r="A5216" i="62"/>
  <c r="A5217" i="62"/>
  <c r="A5218" i="62"/>
  <c r="A5219" i="62"/>
  <c r="A5220" i="62"/>
  <c r="A5221" i="62"/>
  <c r="A5222" i="62"/>
  <c r="A5223" i="62"/>
  <c r="A5224" i="62"/>
  <c r="A5225" i="62"/>
  <c r="A5226" i="62"/>
  <c r="A5227" i="62"/>
  <c r="A5228" i="62"/>
  <c r="A5229" i="62"/>
  <c r="A5230" i="62"/>
  <c r="A5231" i="62"/>
  <c r="A5232" i="62"/>
  <c r="A5233" i="62"/>
  <c r="A5234" i="62"/>
  <c r="A5235" i="62"/>
  <c r="A5236" i="62"/>
  <c r="A5237" i="62"/>
  <c r="A5238" i="62"/>
  <c r="A5239" i="62"/>
  <c r="A5240" i="62"/>
  <c r="A5241" i="62"/>
  <c r="A5242" i="62"/>
  <c r="A5243" i="62"/>
  <c r="A5244" i="62"/>
  <c r="A5245" i="62"/>
  <c r="A5246" i="62"/>
  <c r="A5247" i="62"/>
  <c r="A5248" i="62"/>
  <c r="A5249" i="62"/>
  <c r="A5250" i="62"/>
  <c r="A5251" i="62"/>
  <c r="A5252" i="62"/>
  <c r="A5253" i="62"/>
  <c r="A5254" i="62"/>
  <c r="A5255" i="62"/>
  <c r="A5256" i="62"/>
  <c r="A5257" i="62"/>
  <c r="A5258" i="62"/>
  <c r="A5259" i="62"/>
  <c r="A5260" i="62"/>
  <c r="A5261" i="62"/>
  <c r="A5262" i="62"/>
  <c r="A5263" i="62"/>
  <c r="A5264" i="62"/>
  <c r="A5265" i="62"/>
  <c r="A5266" i="62"/>
  <c r="A5267" i="62"/>
  <c r="A5268" i="62"/>
  <c r="A5269" i="62"/>
  <c r="A5270" i="62"/>
  <c r="A5271" i="62"/>
  <c r="A5272" i="62"/>
  <c r="A5273" i="62"/>
  <c r="A5274" i="62"/>
  <c r="A5275" i="62"/>
  <c r="A5276" i="62"/>
  <c r="A5277" i="62"/>
  <c r="A5278" i="62"/>
  <c r="A5279" i="62"/>
  <c r="A5280" i="62"/>
  <c r="A5281" i="62"/>
  <c r="A5282" i="62"/>
  <c r="A5283" i="62"/>
  <c r="A5284" i="62"/>
  <c r="A5285" i="62"/>
  <c r="A5286" i="62"/>
  <c r="A5287" i="62"/>
  <c r="A5288" i="62"/>
  <c r="A5289" i="62"/>
  <c r="A5290" i="62"/>
  <c r="A5291" i="62"/>
  <c r="A5292" i="62"/>
  <c r="A5293" i="62"/>
  <c r="A5294" i="62"/>
  <c r="A5295" i="62"/>
  <c r="A5296" i="62"/>
  <c r="A5297" i="62"/>
  <c r="A5298" i="62"/>
  <c r="A5299" i="62"/>
  <c r="A5300" i="62"/>
  <c r="A5301" i="62"/>
  <c r="A5302" i="62"/>
  <c r="A5303" i="62"/>
  <c r="A5304" i="62"/>
  <c r="A5305" i="62"/>
  <c r="A5306" i="62"/>
  <c r="A5307" i="62"/>
  <c r="A5308" i="62"/>
  <c r="A5309" i="62"/>
  <c r="A5310" i="62"/>
  <c r="A5311" i="62"/>
  <c r="A5312" i="62"/>
  <c r="A5313" i="62"/>
  <c r="A5314" i="62"/>
  <c r="A5315" i="62"/>
  <c r="A5316" i="62"/>
  <c r="A5317" i="62"/>
  <c r="A5318" i="62"/>
  <c r="A5319" i="62"/>
  <c r="A5320" i="62"/>
  <c r="A5321" i="62"/>
  <c r="A5322" i="62"/>
  <c r="A5323" i="62"/>
  <c r="A5324" i="62"/>
  <c r="A5325" i="62"/>
  <c r="A5326" i="62"/>
  <c r="A5327" i="62"/>
  <c r="A5328" i="62"/>
  <c r="A5329" i="62"/>
  <c r="A5330" i="62"/>
  <c r="A5331" i="62"/>
  <c r="A5332" i="62"/>
  <c r="A5333" i="62"/>
  <c r="A5334" i="62"/>
  <c r="A5335" i="62"/>
  <c r="A5336" i="62"/>
  <c r="A5337" i="62"/>
  <c r="A5338" i="62"/>
  <c r="A5339" i="62"/>
  <c r="A5340" i="62"/>
  <c r="A5341" i="62"/>
  <c r="A5342" i="62"/>
  <c r="A5343" i="62"/>
  <c r="A5344" i="62"/>
  <c r="A5345" i="62"/>
  <c r="A5346" i="62"/>
  <c r="A5347" i="62"/>
  <c r="A5348" i="62"/>
  <c r="A5349" i="62"/>
  <c r="A5350" i="62"/>
  <c r="A5351" i="62"/>
  <c r="A5352" i="62"/>
  <c r="A5353" i="62"/>
  <c r="A5354" i="62"/>
  <c r="A5355" i="62"/>
  <c r="A5356" i="62"/>
  <c r="A5357" i="62"/>
  <c r="A5358" i="62"/>
  <c r="A5359" i="62"/>
  <c r="A5360" i="62"/>
  <c r="A5361" i="62"/>
  <c r="A5362" i="62"/>
  <c r="A5363" i="62"/>
  <c r="A5364" i="62"/>
  <c r="A5365" i="62"/>
  <c r="A5366" i="62"/>
  <c r="A5367" i="62"/>
  <c r="A5368" i="62"/>
  <c r="A5369" i="62"/>
  <c r="A5370" i="62"/>
  <c r="A5371" i="62"/>
  <c r="A5372" i="62"/>
  <c r="A5373" i="62"/>
  <c r="A5374" i="62"/>
  <c r="A5375" i="62"/>
  <c r="A5376" i="62"/>
  <c r="A5377" i="62"/>
  <c r="A5378" i="62"/>
  <c r="A5379" i="62"/>
  <c r="A5380" i="62"/>
  <c r="A5381" i="62"/>
  <c r="A5382" i="62"/>
  <c r="A5383" i="62"/>
  <c r="A5384" i="62"/>
  <c r="A5385" i="62"/>
  <c r="A5386" i="62"/>
  <c r="A5387" i="62"/>
  <c r="A5388" i="62"/>
  <c r="A5389" i="62"/>
  <c r="A5390" i="62"/>
  <c r="A5391" i="62"/>
  <c r="A5392" i="62"/>
  <c r="A5393" i="62"/>
  <c r="A5394" i="62"/>
  <c r="A5395" i="62"/>
  <c r="A5396" i="62"/>
  <c r="A5397" i="62"/>
  <c r="A5398" i="62"/>
  <c r="A5399" i="62"/>
  <c r="A5400" i="62"/>
  <c r="A5401" i="62"/>
  <c r="A5402" i="62"/>
  <c r="A5403" i="62"/>
  <c r="A5404" i="62"/>
  <c r="A5405" i="62"/>
  <c r="A5406" i="62"/>
  <c r="A5407" i="62"/>
  <c r="A5408" i="62"/>
  <c r="A5409" i="62"/>
  <c r="A5410" i="62"/>
  <c r="A5411" i="62"/>
  <c r="A5412" i="62"/>
  <c r="A5413" i="62"/>
  <c r="A5414" i="62"/>
  <c r="A5415" i="62"/>
  <c r="A5416" i="62"/>
  <c r="A5417" i="62"/>
  <c r="A5418" i="62"/>
  <c r="A5419" i="62"/>
  <c r="A5420" i="62"/>
  <c r="A5421" i="62"/>
  <c r="A5422" i="62"/>
  <c r="A5423" i="62"/>
  <c r="A5424" i="62"/>
  <c r="A5425" i="62"/>
  <c r="A5426" i="62"/>
  <c r="A5427" i="62"/>
  <c r="A5428" i="62"/>
  <c r="A5429" i="62"/>
  <c r="A5430" i="62"/>
  <c r="A5431" i="62"/>
  <c r="A5432" i="62"/>
  <c r="A5433" i="62"/>
  <c r="A5434" i="62"/>
  <c r="A5435" i="62"/>
  <c r="A5436" i="62"/>
  <c r="A5437" i="62"/>
  <c r="A5438" i="62"/>
  <c r="A5439" i="62"/>
  <c r="A5440" i="62"/>
  <c r="A5441" i="62"/>
  <c r="A5442" i="62"/>
  <c r="A5443" i="62"/>
  <c r="A5444" i="62"/>
  <c r="A5445" i="62"/>
  <c r="A5446" i="62"/>
  <c r="A5447" i="62"/>
  <c r="A5448" i="62"/>
  <c r="A5449" i="62"/>
  <c r="A5450" i="62"/>
  <c r="A5451" i="62"/>
  <c r="A5452" i="62"/>
  <c r="A5453" i="62"/>
  <c r="A5454" i="62"/>
  <c r="A5455" i="62"/>
  <c r="A5456" i="62"/>
  <c r="A5457" i="62"/>
  <c r="A5458" i="62"/>
  <c r="A5459" i="62"/>
  <c r="A5460" i="62"/>
  <c r="A5461" i="62"/>
  <c r="A5462" i="62"/>
  <c r="A5463" i="62"/>
  <c r="A5464" i="62"/>
  <c r="A5465" i="62"/>
  <c r="A5466" i="62"/>
  <c r="A5467" i="62"/>
  <c r="A5468" i="62"/>
  <c r="A5469" i="62"/>
  <c r="A5470" i="62"/>
  <c r="A5471" i="62"/>
  <c r="A5472" i="62"/>
  <c r="A5473" i="62"/>
  <c r="A5474" i="62"/>
  <c r="A5475" i="62"/>
  <c r="A5476" i="62"/>
  <c r="A5477" i="62"/>
  <c r="A5478" i="62"/>
  <c r="A5479" i="62"/>
  <c r="A5480" i="62"/>
  <c r="A5481" i="62"/>
  <c r="A5482" i="62"/>
  <c r="A5483" i="62"/>
  <c r="A5484" i="62"/>
  <c r="A5485" i="62"/>
  <c r="A5486" i="62"/>
  <c r="A5487" i="62"/>
  <c r="A5488" i="62"/>
  <c r="A5489" i="62"/>
  <c r="A5490" i="62"/>
  <c r="A5491" i="62"/>
  <c r="A5492" i="62"/>
  <c r="A5493" i="62"/>
  <c r="A5494" i="62"/>
  <c r="A5495" i="62"/>
  <c r="A5496" i="62"/>
  <c r="A5497" i="62"/>
  <c r="A5498" i="62"/>
  <c r="A5499" i="62"/>
  <c r="A5500" i="62"/>
  <c r="A5501" i="62"/>
  <c r="A5502" i="62"/>
  <c r="A5503" i="62"/>
  <c r="A5504" i="62"/>
  <c r="A5505" i="62"/>
  <c r="A5506" i="62"/>
  <c r="A5507" i="62"/>
  <c r="A5508" i="62"/>
  <c r="A5509" i="62"/>
  <c r="A5510" i="62"/>
  <c r="A5511" i="62"/>
  <c r="A5512" i="62"/>
  <c r="A5513" i="62"/>
  <c r="A5514" i="62"/>
  <c r="A5515" i="62"/>
  <c r="A5516" i="62"/>
  <c r="A5517" i="62"/>
  <c r="A5518" i="62"/>
  <c r="A5519" i="62"/>
  <c r="A5520" i="62"/>
  <c r="A5521" i="62"/>
  <c r="A5522" i="62"/>
  <c r="A5523" i="62"/>
  <c r="A5524" i="62"/>
  <c r="A5525" i="62"/>
  <c r="A5526" i="62"/>
  <c r="A5527" i="62"/>
  <c r="A5528" i="62"/>
  <c r="A5529" i="62"/>
  <c r="A5530" i="62"/>
  <c r="A5531" i="62"/>
  <c r="A5532" i="62"/>
  <c r="A5533" i="62"/>
  <c r="A5534" i="62"/>
  <c r="A5535" i="62"/>
  <c r="A5536" i="62"/>
  <c r="A5537" i="62"/>
  <c r="A5538" i="62"/>
  <c r="A5539" i="62"/>
  <c r="A5540" i="62"/>
  <c r="A5541" i="62"/>
  <c r="A5542" i="62"/>
  <c r="A5543" i="62"/>
  <c r="A5544" i="62"/>
  <c r="A5545" i="62"/>
  <c r="A5546" i="62"/>
  <c r="A5547" i="62"/>
  <c r="A5548" i="62"/>
  <c r="A5549" i="62"/>
  <c r="A5550" i="62"/>
  <c r="A5551" i="62"/>
  <c r="A5552" i="62"/>
  <c r="A5553" i="62"/>
  <c r="A5554" i="62"/>
  <c r="A5555" i="62"/>
  <c r="A5556" i="62"/>
  <c r="A5557" i="62"/>
  <c r="A5558" i="62"/>
  <c r="A5559" i="62"/>
  <c r="A5560" i="62"/>
  <c r="A5561" i="62"/>
  <c r="A5562" i="62"/>
  <c r="A5563" i="62"/>
  <c r="A5564" i="62"/>
  <c r="A5565" i="62"/>
  <c r="A5566" i="62"/>
  <c r="A5567" i="62"/>
  <c r="A5568" i="62"/>
  <c r="A5569" i="62"/>
  <c r="A5570" i="62"/>
  <c r="A5571" i="62"/>
  <c r="A5572" i="62"/>
  <c r="A5573" i="62"/>
  <c r="A5574" i="62"/>
  <c r="A5575" i="62"/>
  <c r="A5576" i="62"/>
  <c r="A5577" i="62"/>
  <c r="A5578" i="62"/>
  <c r="A5579" i="62"/>
  <c r="A5580" i="62"/>
  <c r="A5581" i="62"/>
  <c r="A5582" i="62"/>
  <c r="A5583" i="62"/>
  <c r="A5584" i="62"/>
  <c r="A5585" i="62"/>
  <c r="A5586" i="62"/>
  <c r="A5587" i="62"/>
  <c r="A5588" i="62"/>
  <c r="A5589" i="62"/>
  <c r="A5590" i="62"/>
  <c r="A5591" i="62"/>
  <c r="A5592" i="62"/>
  <c r="A5593" i="62"/>
  <c r="A5594" i="62"/>
  <c r="A5595" i="62"/>
  <c r="A5596" i="62"/>
  <c r="A5597" i="62"/>
  <c r="A5598" i="62"/>
  <c r="A5599" i="62"/>
  <c r="A5600" i="62"/>
  <c r="A5601" i="62"/>
  <c r="A5602" i="62"/>
  <c r="A5603" i="62"/>
  <c r="A5604" i="62"/>
  <c r="A5605" i="62"/>
  <c r="A5606" i="62"/>
  <c r="A5607" i="62"/>
  <c r="A5608" i="62"/>
  <c r="A5609" i="62"/>
  <c r="A5610" i="62"/>
  <c r="A5611" i="62"/>
  <c r="A5612" i="62"/>
  <c r="A5613" i="62"/>
  <c r="A5614" i="62"/>
  <c r="A5615" i="62"/>
  <c r="A5616" i="62"/>
  <c r="A5617" i="62"/>
  <c r="A5618" i="62"/>
  <c r="A5619" i="62"/>
  <c r="A5620" i="62"/>
  <c r="A5621" i="62"/>
  <c r="A5622" i="62"/>
  <c r="A5623" i="62"/>
  <c r="A5624" i="62"/>
  <c r="A5625" i="62"/>
  <c r="A5626" i="62"/>
  <c r="A5627" i="62"/>
  <c r="A5628" i="62"/>
  <c r="A5629" i="62"/>
  <c r="A5630" i="62"/>
  <c r="A5631" i="62"/>
  <c r="A5632" i="62"/>
  <c r="A5633" i="62"/>
  <c r="A5634" i="62"/>
  <c r="A5635" i="62"/>
  <c r="A5636" i="62"/>
  <c r="A5637" i="62"/>
  <c r="A5638" i="62"/>
  <c r="A5639" i="62"/>
  <c r="A5640" i="62"/>
  <c r="A5641" i="62"/>
  <c r="A5642" i="62"/>
  <c r="A5643" i="62"/>
  <c r="A5644" i="62"/>
  <c r="A5645" i="62"/>
  <c r="A5646" i="62"/>
  <c r="A5647" i="62"/>
  <c r="A5648" i="62"/>
  <c r="A5649" i="62"/>
  <c r="A5650" i="62"/>
  <c r="A5651" i="62"/>
  <c r="A5652" i="62"/>
  <c r="A5653" i="62"/>
  <c r="A5654" i="62"/>
  <c r="A5655" i="62"/>
  <c r="A5656" i="62"/>
  <c r="A5657" i="62"/>
  <c r="A5658" i="62"/>
  <c r="A5659" i="62"/>
  <c r="A5660" i="62"/>
  <c r="A5661" i="62"/>
  <c r="A5662" i="62"/>
  <c r="A5663" i="62"/>
  <c r="A5664" i="62"/>
  <c r="A5665" i="62"/>
  <c r="A5666" i="62"/>
  <c r="A5667" i="62"/>
  <c r="A5668" i="62"/>
  <c r="A5669" i="62"/>
  <c r="A5670" i="62"/>
  <c r="A5671" i="62"/>
  <c r="A5672" i="62"/>
  <c r="A5673" i="62"/>
  <c r="A5674" i="62"/>
  <c r="A5675" i="62"/>
  <c r="A5676" i="62"/>
  <c r="A5677" i="62"/>
  <c r="A5678" i="62"/>
  <c r="A5679" i="62"/>
  <c r="A5680" i="62"/>
  <c r="A5681" i="62"/>
  <c r="A5682" i="62"/>
  <c r="A5683" i="62"/>
  <c r="A5684" i="62"/>
  <c r="A5685" i="62"/>
  <c r="A5686" i="62"/>
  <c r="A5687" i="62"/>
  <c r="A5688" i="62"/>
  <c r="A5689" i="62"/>
  <c r="A5690" i="62"/>
  <c r="A5691" i="62"/>
  <c r="A5692" i="62"/>
  <c r="A5693" i="62"/>
  <c r="A5694" i="62"/>
  <c r="A5695" i="62"/>
  <c r="A5696" i="62"/>
  <c r="A5697" i="62"/>
  <c r="A5698" i="62"/>
  <c r="A5699" i="62"/>
  <c r="A5700" i="62"/>
  <c r="A5701" i="62"/>
  <c r="A5702" i="62"/>
  <c r="A5703" i="62"/>
  <c r="A5704" i="62"/>
  <c r="A5705" i="62"/>
  <c r="A5706" i="62"/>
  <c r="A5707" i="62"/>
  <c r="A5708" i="62"/>
  <c r="A5709" i="62"/>
  <c r="A5710" i="62"/>
  <c r="A5711" i="62"/>
  <c r="A5712" i="62"/>
  <c r="A5713" i="62"/>
  <c r="A5714" i="62"/>
  <c r="A5715" i="62"/>
  <c r="A5716" i="62"/>
  <c r="A5717" i="62"/>
  <c r="A5718" i="62"/>
  <c r="A5719" i="62"/>
  <c r="A5720" i="62"/>
  <c r="A5721" i="62"/>
  <c r="A5722" i="62"/>
  <c r="A5723" i="62"/>
  <c r="A5724" i="62"/>
  <c r="A5725" i="62"/>
  <c r="A5726" i="62"/>
  <c r="A5727" i="62"/>
  <c r="A5728" i="62"/>
  <c r="A5729" i="62"/>
  <c r="A5730" i="62"/>
  <c r="A5731" i="62"/>
  <c r="A5732" i="62"/>
  <c r="A5733" i="62"/>
  <c r="A5734" i="62"/>
  <c r="A5735" i="62"/>
  <c r="A5736" i="62"/>
  <c r="A5737" i="62"/>
  <c r="A5738" i="62"/>
  <c r="A5739" i="62"/>
  <c r="A5740" i="62"/>
  <c r="A5741" i="62"/>
  <c r="A5742" i="62"/>
  <c r="A5743" i="62"/>
  <c r="A5744" i="62"/>
  <c r="A5745" i="62"/>
  <c r="A5746" i="62"/>
  <c r="A5747" i="62"/>
  <c r="A5748" i="62"/>
  <c r="A5749" i="62"/>
  <c r="A5750" i="62"/>
  <c r="A5751" i="62"/>
  <c r="A5752" i="62"/>
  <c r="A5753" i="62"/>
  <c r="A5754" i="62"/>
  <c r="A5755" i="62"/>
  <c r="A5756" i="62"/>
  <c r="A5757" i="62"/>
  <c r="A5758" i="62"/>
  <c r="A5759" i="62"/>
  <c r="A5760" i="62"/>
  <c r="A5761" i="62"/>
  <c r="A5762" i="62"/>
  <c r="A5763" i="62"/>
  <c r="A5764" i="62"/>
  <c r="A5765" i="62"/>
  <c r="A5766" i="62"/>
  <c r="A5767" i="62"/>
  <c r="A5768" i="62"/>
  <c r="A5769" i="62"/>
  <c r="A5770" i="62"/>
  <c r="A5771" i="62"/>
  <c r="A5772" i="62"/>
  <c r="A5773" i="62"/>
  <c r="A5774" i="62"/>
  <c r="A5775" i="62"/>
  <c r="A5776" i="62"/>
  <c r="A5777" i="62"/>
  <c r="A5778" i="62"/>
  <c r="A5779" i="62"/>
  <c r="A5780" i="62"/>
  <c r="A5781" i="62"/>
  <c r="A5782" i="62"/>
  <c r="A5783" i="62"/>
  <c r="A5784" i="62"/>
  <c r="A5785" i="62"/>
  <c r="A5786" i="62"/>
  <c r="A5787" i="62"/>
  <c r="A5788" i="62"/>
  <c r="A5789" i="62"/>
  <c r="A5790" i="62"/>
  <c r="A5791" i="62"/>
  <c r="A5792" i="62"/>
  <c r="A5793" i="62"/>
  <c r="A5794" i="62"/>
  <c r="A5795" i="62"/>
  <c r="A5796" i="62"/>
  <c r="A5797" i="62"/>
  <c r="A5798" i="62"/>
  <c r="A5799" i="62"/>
  <c r="A5800" i="62"/>
  <c r="A5801" i="62"/>
  <c r="A5802" i="62"/>
  <c r="A5803" i="62"/>
  <c r="A5804" i="62"/>
  <c r="A5805" i="62"/>
  <c r="A5806" i="62"/>
  <c r="A5807" i="62"/>
  <c r="A5808" i="62"/>
  <c r="A5809" i="62"/>
  <c r="A5810" i="62"/>
  <c r="A5811" i="62"/>
  <c r="A5812" i="62"/>
  <c r="A5813" i="62"/>
  <c r="A5814" i="62"/>
  <c r="A5815" i="62"/>
  <c r="A5816" i="62"/>
  <c r="A5817" i="62"/>
  <c r="A5818" i="62"/>
  <c r="A5819" i="62"/>
  <c r="A5820" i="62"/>
  <c r="A5821" i="62"/>
  <c r="A5822" i="62"/>
  <c r="A5823" i="62"/>
  <c r="A5824" i="62"/>
  <c r="A5825" i="62"/>
  <c r="A5826" i="62"/>
  <c r="A5827" i="62"/>
  <c r="A5828" i="62"/>
  <c r="A5829" i="62"/>
  <c r="A5830" i="62"/>
  <c r="A5831" i="62"/>
  <c r="A5832" i="62"/>
  <c r="A5833" i="62"/>
  <c r="A5834" i="62"/>
  <c r="A5835" i="62"/>
  <c r="A5836" i="62"/>
  <c r="A5837" i="62"/>
  <c r="A5838" i="62"/>
  <c r="A5839" i="62"/>
  <c r="A5840" i="62"/>
  <c r="A5841" i="62"/>
  <c r="A5842" i="62"/>
  <c r="A5843" i="62"/>
  <c r="A5844" i="62"/>
  <c r="A5845" i="62"/>
  <c r="A5846" i="62"/>
  <c r="A5847" i="62"/>
  <c r="A5848" i="62"/>
  <c r="A5849" i="62"/>
  <c r="A5850" i="62"/>
  <c r="A5851" i="62"/>
  <c r="A5852" i="62"/>
  <c r="A5853" i="62"/>
  <c r="A5854" i="62"/>
  <c r="A5855" i="62"/>
  <c r="A5856" i="62"/>
  <c r="A5857" i="62"/>
  <c r="A5858" i="62"/>
  <c r="A5859" i="62"/>
  <c r="A5860" i="62"/>
  <c r="A5861" i="62"/>
  <c r="A5862" i="62"/>
  <c r="A5863" i="62"/>
  <c r="A5864" i="62"/>
  <c r="A5865" i="62"/>
  <c r="A5866" i="62"/>
  <c r="A5867" i="62"/>
  <c r="A5868" i="62"/>
  <c r="A5869" i="62"/>
  <c r="A5870" i="62"/>
  <c r="A5871" i="62"/>
  <c r="A5872" i="62"/>
  <c r="A5873" i="62"/>
  <c r="A5874" i="62"/>
  <c r="A5875" i="62"/>
  <c r="A5876" i="62"/>
  <c r="A5877" i="62"/>
  <c r="A5878" i="62"/>
  <c r="A5879" i="62"/>
  <c r="A5880" i="62"/>
  <c r="A5881" i="62"/>
  <c r="A5882" i="62"/>
  <c r="A5883" i="62"/>
  <c r="A5884" i="62"/>
  <c r="A5885" i="62"/>
  <c r="A5886" i="62"/>
  <c r="A5887" i="62"/>
  <c r="A5888" i="62"/>
  <c r="A5889" i="62"/>
  <c r="A5890" i="62"/>
  <c r="A5891" i="62"/>
  <c r="A5892" i="62"/>
  <c r="A5893" i="62"/>
  <c r="A5894" i="62"/>
  <c r="A5895" i="62"/>
  <c r="A5896" i="62"/>
  <c r="A5897" i="62"/>
  <c r="A5898" i="62"/>
  <c r="A5899" i="62"/>
  <c r="A5900" i="62"/>
  <c r="A5901" i="62"/>
  <c r="A5902" i="62"/>
  <c r="A5903" i="62"/>
  <c r="A5904" i="62"/>
  <c r="A5905" i="62"/>
  <c r="A5906" i="62"/>
  <c r="A5907" i="62"/>
  <c r="A5908" i="62"/>
  <c r="A5909" i="62"/>
  <c r="A5910" i="62"/>
  <c r="A5911" i="62"/>
  <c r="A5912" i="62"/>
  <c r="A5913" i="62"/>
  <c r="A5914" i="62"/>
  <c r="A5915" i="62"/>
  <c r="A5916" i="62"/>
  <c r="A5917" i="62"/>
  <c r="A5918" i="62"/>
  <c r="A5919" i="62"/>
  <c r="A5920" i="62"/>
  <c r="A5921" i="62"/>
  <c r="A5922" i="62"/>
  <c r="A5923" i="62"/>
  <c r="A5924" i="62"/>
  <c r="A5925" i="62"/>
  <c r="A5926" i="62"/>
  <c r="A5927" i="62"/>
  <c r="A5928" i="62"/>
  <c r="A5929" i="62"/>
  <c r="A5930" i="62"/>
  <c r="A5931" i="62"/>
  <c r="A5932" i="62"/>
  <c r="A5933" i="62"/>
  <c r="A5934" i="62"/>
  <c r="A5935" i="62"/>
  <c r="A5936" i="62"/>
  <c r="A5937" i="62"/>
  <c r="A5938" i="62"/>
  <c r="A5939" i="62"/>
  <c r="A5940" i="62"/>
  <c r="A5941" i="62"/>
  <c r="A5942" i="62"/>
  <c r="A5943" i="62"/>
  <c r="A5944" i="62"/>
  <c r="A5945" i="62"/>
  <c r="A5946" i="62"/>
  <c r="A5947" i="62"/>
  <c r="A5948" i="62"/>
  <c r="A5949" i="62"/>
  <c r="A5950" i="62"/>
  <c r="A5951" i="62"/>
  <c r="A5952" i="62"/>
  <c r="A5953" i="62"/>
  <c r="A5954" i="62"/>
  <c r="A5955" i="62"/>
  <c r="A5956" i="62"/>
  <c r="A5957" i="62"/>
  <c r="A5958" i="62"/>
  <c r="A5959" i="62"/>
  <c r="A5960" i="62"/>
  <c r="A5961" i="62"/>
  <c r="A5962" i="62"/>
  <c r="A5963" i="62"/>
  <c r="A5964" i="62"/>
  <c r="A5965" i="62"/>
  <c r="A5966" i="62"/>
  <c r="A5967" i="62"/>
  <c r="A5968" i="62"/>
  <c r="A5969" i="62"/>
  <c r="A5970" i="62"/>
  <c r="A5971" i="62"/>
  <c r="A5972" i="62"/>
  <c r="A5973" i="62"/>
  <c r="A5974" i="62"/>
  <c r="A5975" i="62"/>
  <c r="A5976" i="62"/>
  <c r="A5977" i="62"/>
  <c r="A5978" i="62"/>
  <c r="A5979" i="62"/>
  <c r="A5980" i="62"/>
  <c r="A5981" i="62"/>
  <c r="A5982" i="62"/>
  <c r="A5983" i="62"/>
  <c r="A5984" i="62"/>
  <c r="A5985" i="62"/>
  <c r="A5986" i="62"/>
  <c r="A5987" i="62"/>
  <c r="A5988" i="62"/>
  <c r="A5989" i="62"/>
  <c r="A5990" i="62"/>
  <c r="A5991" i="62"/>
  <c r="A5992" i="62"/>
  <c r="A5993" i="62"/>
  <c r="A5994" i="62"/>
  <c r="A5995" i="62"/>
  <c r="A5996" i="62"/>
  <c r="A5997" i="62"/>
  <c r="A5998" i="62"/>
  <c r="A5999" i="62"/>
  <c r="A6000" i="62"/>
  <c r="A6001" i="62"/>
  <c r="A6002" i="62"/>
  <c r="A6003" i="62"/>
  <c r="A6004" i="62"/>
  <c r="A6005" i="62"/>
  <c r="A6006" i="62"/>
  <c r="A6007" i="62"/>
  <c r="A6008" i="62"/>
  <c r="A6009" i="62"/>
  <c r="A6010" i="62"/>
  <c r="A6011" i="62"/>
  <c r="A6012" i="62"/>
  <c r="A6013" i="62"/>
  <c r="A6014" i="62"/>
  <c r="A6015" i="62"/>
  <c r="A6016" i="62"/>
  <c r="A6017" i="62"/>
  <c r="A6018" i="62"/>
  <c r="A6019" i="62"/>
  <c r="A6020" i="62"/>
  <c r="A6021" i="62"/>
  <c r="A6022" i="62"/>
  <c r="A6023" i="62"/>
  <c r="A6024" i="62"/>
  <c r="A6025" i="62"/>
  <c r="A6026" i="62"/>
  <c r="A6027" i="62"/>
  <c r="A6028" i="62"/>
  <c r="A6029" i="62"/>
  <c r="A6030" i="62"/>
  <c r="A6031" i="62"/>
  <c r="A6032" i="62"/>
  <c r="A6033" i="62"/>
  <c r="A6034" i="62"/>
  <c r="A6035" i="62"/>
  <c r="A6036" i="62"/>
  <c r="A6037" i="62"/>
  <c r="A6038" i="62"/>
  <c r="A6039" i="62"/>
  <c r="A6040" i="62"/>
  <c r="A6041" i="62"/>
  <c r="A6042" i="62"/>
  <c r="A6043" i="62"/>
  <c r="A6044" i="62"/>
  <c r="A6045" i="62"/>
  <c r="A6046" i="62"/>
  <c r="A6047" i="62"/>
  <c r="A6048" i="62"/>
  <c r="A6049" i="62"/>
  <c r="A6050" i="62"/>
  <c r="A6051" i="62"/>
  <c r="A6052" i="62"/>
  <c r="A6053" i="62"/>
  <c r="A6054" i="62"/>
  <c r="A6055" i="62"/>
  <c r="A6056" i="62"/>
  <c r="A6057" i="62"/>
  <c r="A6058" i="62"/>
  <c r="A6059" i="62"/>
  <c r="A6060" i="62"/>
  <c r="A6061" i="62"/>
  <c r="A6062" i="62"/>
  <c r="A6063" i="62"/>
  <c r="A6064" i="62"/>
  <c r="A6065" i="62"/>
  <c r="A6066" i="62"/>
  <c r="A6067" i="62"/>
  <c r="A6068" i="62"/>
  <c r="A6069" i="62"/>
  <c r="A6070" i="62"/>
  <c r="A6071" i="62"/>
  <c r="A6072" i="62"/>
  <c r="A6073" i="62"/>
  <c r="A6074" i="62"/>
  <c r="A6075" i="62"/>
  <c r="A6076" i="62"/>
  <c r="A6077" i="62"/>
  <c r="A6078" i="62"/>
  <c r="A6079" i="62"/>
  <c r="A6080" i="62"/>
  <c r="A6081" i="62"/>
  <c r="A6082" i="62"/>
  <c r="A6083" i="62"/>
  <c r="A6084" i="62"/>
  <c r="A6085" i="62"/>
  <c r="A6086" i="62"/>
  <c r="A6087" i="62"/>
  <c r="A6088" i="62"/>
  <c r="A6089" i="62"/>
  <c r="A6090" i="62"/>
  <c r="A6091" i="62"/>
  <c r="A6092" i="62"/>
  <c r="A6093" i="62"/>
  <c r="A6094" i="62"/>
  <c r="A6095" i="62"/>
  <c r="A6096" i="62"/>
  <c r="A6097" i="62"/>
  <c r="A6098" i="62"/>
  <c r="A6099" i="62"/>
  <c r="A6100" i="62"/>
  <c r="A6101" i="62"/>
  <c r="A6102" i="62"/>
  <c r="A6103" i="62"/>
  <c r="A6104" i="62"/>
  <c r="A6105" i="62"/>
  <c r="A6106" i="62"/>
  <c r="A6107" i="62"/>
  <c r="A6108" i="62"/>
  <c r="A6109" i="62"/>
  <c r="A6110" i="62"/>
  <c r="A6111" i="62"/>
  <c r="A6112" i="62"/>
  <c r="A6113" i="62"/>
  <c r="A6114" i="62"/>
  <c r="A6115" i="62"/>
  <c r="A6116" i="62"/>
  <c r="A6117" i="62"/>
  <c r="A6118" i="62"/>
  <c r="A6119" i="62"/>
  <c r="A6120" i="62"/>
  <c r="A6121" i="62"/>
  <c r="A6122" i="62"/>
  <c r="A6123" i="62"/>
  <c r="A6124" i="62"/>
  <c r="A6125" i="62"/>
  <c r="A6126" i="62"/>
  <c r="A6127" i="62"/>
  <c r="A6128" i="62"/>
  <c r="A6129" i="62"/>
  <c r="A6130" i="62"/>
  <c r="A6131" i="62"/>
  <c r="A6132" i="62"/>
  <c r="A6133" i="62"/>
  <c r="A6134" i="62"/>
  <c r="A6135" i="62"/>
  <c r="A6136" i="62"/>
  <c r="A6137" i="62"/>
  <c r="A6138" i="62"/>
  <c r="A6139" i="62"/>
  <c r="A6140" i="62"/>
  <c r="A6141" i="62"/>
  <c r="A6142" i="62"/>
  <c r="A6143" i="62"/>
  <c r="A6144" i="62"/>
  <c r="A6145" i="62"/>
  <c r="A6146" i="62"/>
  <c r="A6147" i="62"/>
  <c r="A6148" i="62"/>
  <c r="A6149" i="62"/>
  <c r="A6150" i="62"/>
  <c r="A6151" i="62"/>
  <c r="A6152" i="62"/>
  <c r="A6153" i="62"/>
  <c r="A6154" i="62"/>
  <c r="A6155" i="62"/>
  <c r="A6156" i="62"/>
  <c r="A6157" i="62"/>
  <c r="A6158" i="62"/>
  <c r="A6159" i="62"/>
  <c r="A6160" i="62"/>
  <c r="A6161" i="62"/>
  <c r="A6162" i="62"/>
  <c r="A6163" i="62"/>
  <c r="A6164" i="62"/>
  <c r="A6165" i="62"/>
  <c r="A6166" i="62"/>
  <c r="A6167" i="62"/>
  <c r="A6168" i="62"/>
  <c r="A6169" i="62"/>
  <c r="A6170" i="62"/>
  <c r="A6171" i="62"/>
  <c r="A6172" i="62"/>
  <c r="A6173" i="62"/>
  <c r="A6174" i="62"/>
  <c r="A6175" i="62"/>
  <c r="A6176" i="62"/>
  <c r="A6177" i="62"/>
  <c r="A6178" i="62"/>
  <c r="A6179" i="62"/>
  <c r="A6180" i="62"/>
  <c r="A6181" i="62"/>
  <c r="A6182" i="62"/>
  <c r="A6183" i="62"/>
  <c r="A6184" i="62"/>
  <c r="A6185" i="62"/>
  <c r="A6186" i="62"/>
  <c r="A6187" i="62"/>
  <c r="A6188" i="62"/>
  <c r="A6189" i="62"/>
  <c r="A6190" i="62"/>
  <c r="A6191" i="62"/>
  <c r="A6192" i="62"/>
  <c r="A6193" i="62"/>
  <c r="A6194" i="62"/>
  <c r="A6195" i="62"/>
  <c r="A6196" i="62"/>
  <c r="A6197" i="62"/>
  <c r="A6198" i="62"/>
  <c r="A6199" i="62"/>
  <c r="A6200" i="62"/>
  <c r="A6201" i="62"/>
  <c r="A6202" i="62"/>
  <c r="A6203" i="62"/>
  <c r="A6204" i="62"/>
  <c r="A6205" i="62"/>
  <c r="A6206" i="62"/>
  <c r="A6207" i="62"/>
  <c r="A6208" i="62"/>
  <c r="A6209" i="62"/>
  <c r="A6210" i="62"/>
  <c r="A6211" i="62"/>
  <c r="A6212" i="62"/>
  <c r="A6213" i="62"/>
  <c r="A6214" i="62"/>
  <c r="A6215" i="62"/>
  <c r="A6216" i="62"/>
  <c r="A6217" i="62"/>
  <c r="A6218" i="62"/>
  <c r="A6219" i="62"/>
  <c r="A6220" i="62"/>
  <c r="A6221" i="62"/>
  <c r="A6222" i="62"/>
  <c r="A6223" i="62"/>
  <c r="A6224" i="62"/>
  <c r="A6225" i="62"/>
  <c r="A6226" i="62"/>
  <c r="A6227" i="62"/>
  <c r="A6228" i="62"/>
  <c r="A6229" i="62"/>
  <c r="A6230" i="62"/>
  <c r="A6231" i="62"/>
  <c r="A6232" i="62"/>
  <c r="A6233" i="62"/>
  <c r="A6234" i="62"/>
  <c r="A6235" i="62"/>
  <c r="A6236" i="62"/>
  <c r="A6237" i="62"/>
  <c r="A6238" i="62"/>
  <c r="A6239" i="62"/>
  <c r="A6240" i="62"/>
  <c r="A6241" i="62"/>
  <c r="A6242" i="62"/>
  <c r="A6243" i="62"/>
  <c r="A6244" i="62"/>
  <c r="A6245" i="62"/>
  <c r="A6246" i="62"/>
  <c r="A6247" i="62"/>
  <c r="A6248" i="62"/>
  <c r="A6249" i="62"/>
  <c r="A6250" i="62"/>
  <c r="A6251" i="62"/>
  <c r="A6252" i="62"/>
  <c r="A6253" i="62"/>
  <c r="A6254" i="62"/>
  <c r="A6255" i="62"/>
  <c r="A6256" i="62"/>
  <c r="A6257" i="62"/>
  <c r="A6258" i="62"/>
  <c r="A6259" i="62"/>
  <c r="A6260" i="62"/>
  <c r="A6261" i="62"/>
  <c r="A6262" i="62"/>
  <c r="A6263" i="62"/>
  <c r="A6264" i="62"/>
  <c r="A6265" i="62"/>
  <c r="A6266" i="62"/>
  <c r="A6267" i="62"/>
  <c r="A6268" i="62"/>
  <c r="A6269" i="62"/>
  <c r="A6270" i="62"/>
  <c r="A6271" i="62"/>
  <c r="A6272" i="62"/>
  <c r="A6273" i="62"/>
  <c r="A6274" i="62"/>
  <c r="A6275" i="62"/>
  <c r="A6276" i="62"/>
  <c r="A6277" i="62"/>
  <c r="A6278" i="62"/>
  <c r="A6279" i="62"/>
  <c r="A6280" i="62"/>
  <c r="A6281" i="62"/>
  <c r="A6282" i="62"/>
  <c r="A6283" i="62"/>
  <c r="A6284" i="62"/>
  <c r="A6285" i="62"/>
  <c r="A6286" i="62"/>
  <c r="A6287" i="62"/>
  <c r="A6288" i="62"/>
  <c r="A6289" i="62"/>
  <c r="A6290" i="62"/>
  <c r="A6291" i="62"/>
  <c r="A6292" i="62"/>
  <c r="A6293" i="62"/>
  <c r="A6294" i="62"/>
  <c r="A6295" i="62"/>
  <c r="A6296" i="62"/>
  <c r="A6297" i="62"/>
  <c r="A6298" i="62"/>
  <c r="A6299" i="62"/>
  <c r="A6300" i="62"/>
  <c r="A6301" i="62"/>
  <c r="A6302" i="62"/>
  <c r="A6303" i="62"/>
  <c r="A6304" i="62"/>
  <c r="A6305" i="62"/>
  <c r="A6306" i="62"/>
  <c r="A6307" i="62"/>
  <c r="A6308" i="62"/>
  <c r="A6309" i="62"/>
  <c r="A6310" i="62"/>
  <c r="A6311" i="62"/>
  <c r="A6312" i="62"/>
  <c r="A6313" i="62"/>
  <c r="A6314" i="62"/>
  <c r="A6315" i="62"/>
  <c r="A6316" i="62"/>
  <c r="A6317" i="62"/>
  <c r="A6318" i="62"/>
  <c r="A6319" i="62"/>
  <c r="A6320" i="62"/>
  <c r="A6321" i="62"/>
  <c r="A6322" i="62"/>
  <c r="A6323" i="62"/>
  <c r="A6324" i="62"/>
  <c r="A6325" i="62"/>
  <c r="A6326" i="62"/>
  <c r="A6327" i="62"/>
  <c r="A6328" i="62"/>
  <c r="A6329" i="62"/>
  <c r="A6330" i="62"/>
  <c r="A6331" i="62"/>
  <c r="A6332" i="62"/>
  <c r="A6333" i="62"/>
  <c r="A6334" i="62"/>
  <c r="A6335" i="62"/>
  <c r="A6336" i="62"/>
  <c r="A6337" i="62"/>
  <c r="A6338" i="62"/>
  <c r="A2" i="61"/>
  <c r="B2" i="61"/>
  <c r="G59" i="59" s="1"/>
  <c r="A3" i="61"/>
  <c r="B3" i="61"/>
  <c r="A4" i="61"/>
  <c r="B4" i="61"/>
  <c r="A5" i="61"/>
  <c r="B5" i="61"/>
  <c r="A6" i="61"/>
  <c r="B6" i="61"/>
  <c r="A7" i="61"/>
  <c r="B7" i="61"/>
  <c r="A8" i="61"/>
  <c r="B8" i="61"/>
  <c r="A9" i="61"/>
  <c r="B9" i="61"/>
  <c r="A10" i="61"/>
  <c r="B10" i="61"/>
  <c r="A11" i="61"/>
  <c r="B11" i="61"/>
  <c r="A12" i="61"/>
  <c r="B12" i="61"/>
  <c r="A13" i="61"/>
  <c r="B13" i="61"/>
  <c r="A14" i="61"/>
  <c r="B14" i="61"/>
  <c r="A15" i="61"/>
  <c r="B15" i="61"/>
  <c r="A16" i="61"/>
  <c r="B16" i="61"/>
  <c r="A17" i="61"/>
  <c r="B17" i="61"/>
  <c r="A18" i="61"/>
  <c r="B18" i="61"/>
  <c r="A19" i="61"/>
  <c r="B19" i="61"/>
  <c r="A20" i="61"/>
  <c r="B20" i="61"/>
  <c r="A21" i="61"/>
  <c r="B21" i="61"/>
  <c r="A22" i="61"/>
  <c r="B22" i="61"/>
  <c r="A23" i="61"/>
  <c r="B23" i="61"/>
  <c r="A24" i="61"/>
  <c r="B24" i="61"/>
  <c r="A25" i="61"/>
  <c r="B25" i="61"/>
  <c r="A26" i="61"/>
  <c r="B26" i="61"/>
  <c r="A27" i="61"/>
  <c r="B27" i="61"/>
  <c r="A28" i="61"/>
  <c r="B28" i="61"/>
  <c r="A29" i="61"/>
  <c r="B29" i="61"/>
  <c r="A35" i="61"/>
  <c r="B35" i="61"/>
  <c r="A36" i="61"/>
  <c r="B36" i="61"/>
  <c r="C36" i="61"/>
  <c r="A37" i="61"/>
  <c r="B37" i="61"/>
  <c r="C37" i="61" s="1"/>
  <c r="A38" i="61"/>
  <c r="B38" i="61"/>
  <c r="C38" i="61" s="1"/>
  <c r="A39" i="61"/>
  <c r="B39" i="61"/>
  <c r="C39" i="61"/>
  <c r="A40" i="61"/>
  <c r="B40" i="61"/>
  <c r="C40" i="61" s="1"/>
  <c r="A41" i="61"/>
  <c r="B41" i="61"/>
  <c r="C41" i="61"/>
  <c r="A42" i="61"/>
  <c r="B42" i="61"/>
  <c r="C42" i="61" s="1"/>
  <c r="A43" i="61"/>
  <c r="B43" i="61"/>
  <c r="C43" i="61" s="1"/>
  <c r="A44" i="61"/>
  <c r="B44" i="61"/>
  <c r="C44" i="61" s="1"/>
  <c r="A45" i="61"/>
  <c r="B45" i="61"/>
  <c r="C45" i="61" s="1"/>
  <c r="A46" i="61"/>
  <c r="B46" i="61"/>
  <c r="C46" i="61" s="1"/>
  <c r="A47" i="61"/>
  <c r="B47" i="61"/>
  <c r="C47" i="61" s="1"/>
  <c r="A48" i="61"/>
  <c r="B48" i="61"/>
  <c r="C48" i="61" s="1"/>
  <c r="A49" i="61"/>
  <c r="B49" i="61"/>
  <c r="C49" i="61" s="1"/>
  <c r="A50" i="61"/>
  <c r="B50" i="61"/>
  <c r="C50" i="61" s="1"/>
  <c r="A51" i="61"/>
  <c r="B51" i="61"/>
  <c r="C51" i="61" s="1"/>
  <c r="A52" i="61"/>
  <c r="B52" i="61"/>
  <c r="C52" i="61" s="1"/>
  <c r="A53" i="61"/>
  <c r="B53" i="61"/>
  <c r="C53" i="61" s="1"/>
  <c r="A54" i="61"/>
  <c r="B54" i="61"/>
  <c r="C54" i="61" s="1"/>
  <c r="A55" i="61"/>
  <c r="B55" i="61"/>
  <c r="C55" i="61"/>
  <c r="A56" i="61"/>
  <c r="B56" i="61"/>
  <c r="C56" i="61" s="1"/>
  <c r="A57" i="61"/>
  <c r="B57" i="61"/>
  <c r="C57" i="61"/>
  <c r="A58" i="61"/>
  <c r="B58" i="61"/>
  <c r="C58" i="61" s="1"/>
  <c r="A59" i="61"/>
  <c r="B59" i="61"/>
  <c r="C59" i="61" s="1"/>
  <c r="A60" i="61"/>
  <c r="B60" i="61"/>
  <c r="C60" i="61" s="1"/>
  <c r="A61" i="61"/>
  <c r="B61" i="61"/>
  <c r="C61" i="61" s="1"/>
  <c r="A62" i="61"/>
  <c r="B62" i="61"/>
  <c r="C62" i="61" s="1"/>
  <c r="A63" i="61"/>
  <c r="B63" i="61"/>
  <c r="C63" i="61"/>
  <c r="A64" i="61"/>
  <c r="B64" i="61"/>
  <c r="C64" i="61" s="1"/>
  <c r="A65" i="61"/>
  <c r="B65" i="61"/>
  <c r="C65" i="61" s="1"/>
  <c r="A66" i="61"/>
  <c r="B66" i="61"/>
  <c r="C66" i="61" s="1"/>
  <c r="A67" i="61"/>
  <c r="B67" i="61"/>
  <c r="C67" i="61"/>
  <c r="A68" i="61"/>
  <c r="B68" i="61"/>
  <c r="C68" i="61"/>
  <c r="A69" i="61"/>
  <c r="B69" i="61"/>
  <c r="C69" i="61" s="1"/>
  <c r="A70" i="61"/>
  <c r="B70" i="61"/>
  <c r="C70" i="61" s="1"/>
  <c r="A71" i="61"/>
  <c r="B71" i="61"/>
  <c r="C71" i="61" s="1"/>
  <c r="A72" i="61"/>
  <c r="B72" i="61"/>
  <c r="C72" i="61" s="1"/>
  <c r="A73" i="61"/>
  <c r="B73" i="61"/>
  <c r="C73" i="61" s="1"/>
  <c r="A74" i="61"/>
  <c r="B74" i="61"/>
  <c r="C74" i="61" s="1"/>
  <c r="A75" i="61"/>
  <c r="B75" i="61"/>
  <c r="C75" i="61" s="1"/>
  <c r="A76" i="61"/>
  <c r="B76" i="61"/>
  <c r="C76" i="61" s="1"/>
  <c r="A77" i="61"/>
  <c r="B77" i="61"/>
  <c r="C77" i="61" s="1"/>
  <c r="A78" i="61"/>
  <c r="B78" i="61"/>
  <c r="C78" i="61" s="1"/>
  <c r="A79" i="61"/>
  <c r="B79" i="61"/>
  <c r="C79" i="61" s="1"/>
  <c r="A80" i="61"/>
  <c r="B80" i="61"/>
  <c r="C80" i="61" s="1"/>
  <c r="A81" i="61"/>
  <c r="B81" i="61"/>
  <c r="C81" i="61" s="1"/>
  <c r="A82" i="61"/>
  <c r="B82" i="61"/>
  <c r="C82" i="61" s="1"/>
  <c r="A83" i="61"/>
  <c r="B83" i="61"/>
  <c r="C83" i="61" s="1"/>
  <c r="A84" i="61"/>
  <c r="B84" i="61"/>
  <c r="C84" i="61" s="1"/>
  <c r="A85" i="61"/>
  <c r="B85" i="61"/>
  <c r="C85" i="61" s="1"/>
  <c r="A86" i="61"/>
  <c r="B86" i="61"/>
  <c r="C86" i="61" s="1"/>
  <c r="A87" i="61"/>
  <c r="B87" i="61"/>
  <c r="C87" i="61" s="1"/>
  <c r="A88" i="61"/>
  <c r="B88" i="61"/>
  <c r="C88" i="61" s="1"/>
  <c r="A89" i="61"/>
  <c r="B89" i="61"/>
  <c r="C89" i="61"/>
  <c r="A90" i="61"/>
  <c r="B90" i="61"/>
  <c r="C90" i="61" s="1"/>
  <c r="A91" i="61"/>
  <c r="B91" i="61"/>
  <c r="C91" i="61" s="1"/>
  <c r="A92" i="61"/>
  <c r="B92" i="61"/>
  <c r="C92" i="61"/>
  <c r="A93" i="61"/>
  <c r="B93" i="61"/>
  <c r="C93" i="61" s="1"/>
  <c r="A94" i="61"/>
  <c r="B94" i="61"/>
  <c r="C94" i="61" s="1"/>
  <c r="A95" i="61"/>
  <c r="B95" i="61"/>
  <c r="C95" i="61" s="1"/>
  <c r="A96" i="61"/>
  <c r="B96" i="61"/>
  <c r="C96" i="61" s="1"/>
  <c r="A97" i="61"/>
  <c r="B97" i="61"/>
  <c r="C97" i="61" s="1"/>
  <c r="A98" i="61"/>
  <c r="B98" i="61"/>
  <c r="C98" i="61" s="1"/>
  <c r="A99" i="61"/>
  <c r="B99" i="61"/>
  <c r="C99" i="61" s="1"/>
  <c r="A100" i="61"/>
  <c r="B100" i="61"/>
  <c r="C100" i="61" s="1"/>
  <c r="A101" i="61"/>
  <c r="B101" i="61"/>
  <c r="C101" i="61" s="1"/>
  <c r="A102" i="61"/>
  <c r="B102" i="61"/>
  <c r="C102" i="61" s="1"/>
  <c r="A103" i="61"/>
  <c r="B103" i="61"/>
  <c r="C103" i="61" s="1"/>
  <c r="A104" i="61"/>
  <c r="B104" i="61"/>
  <c r="C104" i="61" s="1"/>
  <c r="A105" i="61"/>
  <c r="B105" i="61"/>
  <c r="C105" i="61" s="1"/>
  <c r="A106" i="61"/>
  <c r="B106" i="61"/>
  <c r="C106" i="61" s="1"/>
  <c r="A107" i="61"/>
  <c r="B107" i="61"/>
  <c r="C107" i="61" s="1"/>
  <c r="A108" i="61"/>
  <c r="B108" i="61"/>
  <c r="C108" i="61" s="1"/>
  <c r="A109" i="61"/>
  <c r="B109" i="61"/>
  <c r="C109" i="61"/>
  <c r="A110" i="61"/>
  <c r="B110" i="61"/>
  <c r="C110" i="61" s="1"/>
  <c r="A111" i="61"/>
  <c r="B111" i="61"/>
  <c r="C111" i="61" s="1"/>
  <c r="A112" i="61"/>
  <c r="B112" i="61"/>
  <c r="C112" i="61" s="1"/>
  <c r="A113" i="61"/>
  <c r="B113" i="61"/>
  <c r="C113" i="61" s="1"/>
  <c r="A114" i="61"/>
  <c r="B114" i="61"/>
  <c r="C114" i="61" s="1"/>
  <c r="A115" i="61"/>
  <c r="B115" i="61"/>
  <c r="C115" i="61"/>
  <c r="A116" i="61"/>
  <c r="B116" i="61"/>
  <c r="C116" i="61"/>
  <c r="A117" i="61"/>
  <c r="B117" i="61"/>
  <c r="C117" i="61" s="1"/>
  <c r="A118" i="61"/>
  <c r="B118" i="61"/>
  <c r="C118" i="61" s="1"/>
  <c r="A119" i="61"/>
  <c r="B119" i="61"/>
  <c r="C119" i="61" s="1"/>
  <c r="A120" i="61"/>
  <c r="B120" i="61"/>
  <c r="C120" i="61" s="1"/>
  <c r="A121" i="61"/>
  <c r="B121" i="61"/>
  <c r="C121" i="61" s="1"/>
  <c r="A122" i="61"/>
  <c r="B122" i="61"/>
  <c r="C122" i="61" s="1"/>
  <c r="A123" i="61"/>
  <c r="B123" i="61"/>
  <c r="C123" i="61" s="1"/>
  <c r="A124" i="61"/>
  <c r="B124" i="61"/>
  <c r="C124" i="61" s="1"/>
  <c r="A125" i="61"/>
  <c r="B125" i="61"/>
  <c r="C125" i="61" s="1"/>
  <c r="A126" i="61"/>
  <c r="B126" i="61"/>
  <c r="C126" i="61" s="1"/>
  <c r="A127" i="61"/>
  <c r="B127" i="61"/>
  <c r="C127" i="61" s="1"/>
  <c r="A128" i="61"/>
  <c r="B128" i="61"/>
  <c r="C128" i="61" s="1"/>
  <c r="A129" i="61"/>
  <c r="B129" i="61"/>
  <c r="C129" i="61" s="1"/>
  <c r="A130" i="61"/>
  <c r="B130" i="61"/>
  <c r="C130" i="61" s="1"/>
  <c r="A131" i="61"/>
  <c r="B131" i="61"/>
  <c r="C131" i="61" s="1"/>
  <c r="A132" i="61"/>
  <c r="B132" i="61"/>
  <c r="C132" i="61" s="1"/>
  <c r="A133" i="61"/>
  <c r="B133" i="61"/>
  <c r="C133" i="61" s="1"/>
  <c r="A134" i="61"/>
  <c r="B134" i="61"/>
  <c r="C134" i="61" s="1"/>
  <c r="A135" i="61"/>
  <c r="B135" i="61"/>
  <c r="C135" i="61" s="1"/>
  <c r="A136" i="61"/>
  <c r="B136" i="61"/>
  <c r="C136" i="61" s="1"/>
  <c r="A137" i="61"/>
  <c r="B137" i="61"/>
  <c r="C137" i="61"/>
  <c r="A138" i="61"/>
  <c r="B138" i="61"/>
  <c r="C138" i="61" s="1"/>
  <c r="A139" i="61"/>
  <c r="B139" i="61"/>
  <c r="C139" i="61" s="1"/>
  <c r="A140" i="61"/>
  <c r="B140" i="61"/>
  <c r="C140" i="61"/>
  <c r="A141" i="61"/>
  <c r="B141" i="61"/>
  <c r="C141" i="61" s="1"/>
  <c r="A142" i="61"/>
  <c r="B142" i="61"/>
  <c r="C142" i="61" s="1"/>
  <c r="A143" i="61"/>
  <c r="B143" i="61"/>
  <c r="C143" i="61" s="1"/>
  <c r="A144" i="61"/>
  <c r="B144" i="61"/>
  <c r="C144" i="61" s="1"/>
  <c r="A145" i="61"/>
  <c r="B145" i="61"/>
  <c r="C145" i="61" s="1"/>
  <c r="A146" i="61"/>
  <c r="B146" i="61"/>
  <c r="C146" i="61" s="1"/>
  <c r="A147" i="61"/>
  <c r="B147" i="61"/>
  <c r="C147" i="61" s="1"/>
  <c r="A148" i="61"/>
  <c r="B148" i="61"/>
  <c r="C148" i="61"/>
  <c r="A149" i="61"/>
  <c r="B149" i="61"/>
  <c r="C149" i="61" s="1"/>
  <c r="A150" i="61"/>
  <c r="B150" i="61"/>
  <c r="C150" i="61" s="1"/>
  <c r="A151" i="61"/>
  <c r="B151" i="61"/>
  <c r="C151" i="61"/>
  <c r="A152" i="61"/>
  <c r="B152" i="61"/>
  <c r="C152" i="61" s="1"/>
  <c r="A153" i="61"/>
  <c r="B153" i="61"/>
  <c r="C153" i="61" s="1"/>
  <c r="A154" i="61"/>
  <c r="B154" i="61"/>
  <c r="C154" i="61" s="1"/>
  <c r="A155" i="61"/>
  <c r="B155" i="61"/>
  <c r="C155" i="61" s="1"/>
  <c r="A156" i="61"/>
  <c r="B156" i="61"/>
  <c r="C156" i="61" s="1"/>
  <c r="A157" i="61"/>
  <c r="B157" i="61"/>
  <c r="C157" i="61" s="1"/>
  <c r="A158" i="61"/>
  <c r="B158" i="61"/>
  <c r="C158" i="61" s="1"/>
  <c r="A159" i="61"/>
  <c r="B159" i="61"/>
  <c r="C159" i="61" s="1"/>
  <c r="A160" i="61"/>
  <c r="B160" i="61"/>
  <c r="C160" i="61" s="1"/>
  <c r="A161" i="61"/>
  <c r="B161" i="61"/>
  <c r="C161" i="61"/>
  <c r="A162" i="61"/>
  <c r="B162" i="61"/>
  <c r="C162" i="61" s="1"/>
  <c r="A163" i="61"/>
  <c r="B163" i="61"/>
  <c r="C163" i="61" s="1"/>
  <c r="A164" i="61"/>
  <c r="B164" i="61"/>
  <c r="C164" i="61" s="1"/>
  <c r="A165" i="61"/>
  <c r="B165" i="61"/>
  <c r="C165" i="61" s="1"/>
  <c r="A166" i="61"/>
  <c r="B166" i="61"/>
  <c r="C166" i="61" s="1"/>
  <c r="A167" i="61"/>
  <c r="B167" i="61"/>
  <c r="C167" i="61"/>
  <c r="A168" i="61"/>
  <c r="B168" i="61"/>
  <c r="C168" i="61" s="1"/>
  <c r="A169" i="61"/>
  <c r="B169" i="61"/>
  <c r="C169" i="61" s="1"/>
  <c r="A170" i="61"/>
  <c r="B170" i="61"/>
  <c r="C170" i="61" s="1"/>
  <c r="A171" i="61"/>
  <c r="B171" i="61"/>
  <c r="C171" i="61" s="1"/>
  <c r="A172" i="61"/>
  <c r="B172" i="61"/>
  <c r="C172" i="61" s="1"/>
  <c r="A173" i="61"/>
  <c r="B173" i="61"/>
  <c r="C173" i="61" s="1"/>
  <c r="A174" i="61"/>
  <c r="B174" i="61"/>
  <c r="C174" i="61" s="1"/>
  <c r="A175" i="61"/>
  <c r="B175" i="61"/>
  <c r="C175" i="61" s="1"/>
  <c r="A176" i="61"/>
  <c r="B176" i="61"/>
  <c r="C176" i="61"/>
  <c r="A177" i="61"/>
  <c r="B177" i="61"/>
  <c r="C177" i="61" s="1"/>
  <c r="A178" i="61"/>
  <c r="B178" i="61"/>
  <c r="C178" i="61" s="1"/>
  <c r="A179" i="61"/>
  <c r="B179" i="61"/>
  <c r="C179" i="61" s="1"/>
  <c r="A180" i="61"/>
  <c r="B180" i="61"/>
  <c r="C180" i="61" s="1"/>
  <c r="A181" i="61"/>
  <c r="B181" i="61"/>
  <c r="C181" i="61" s="1"/>
  <c r="A182" i="61"/>
  <c r="B182" i="61"/>
  <c r="C182" i="61" s="1"/>
  <c r="A183" i="61"/>
  <c r="B183" i="61"/>
  <c r="C183" i="61" s="1"/>
  <c r="A184" i="61"/>
  <c r="B184" i="61"/>
  <c r="C184" i="61" s="1"/>
  <c r="A185" i="61"/>
  <c r="B185" i="61"/>
  <c r="C185" i="61" s="1"/>
  <c r="A186" i="61"/>
  <c r="B186" i="61"/>
  <c r="C186" i="61" s="1"/>
  <c r="A187" i="61"/>
  <c r="B187" i="61"/>
  <c r="C187" i="61"/>
  <c r="A188" i="61"/>
  <c r="B188" i="61"/>
  <c r="C188" i="61" s="1"/>
  <c r="A189" i="61"/>
  <c r="B189" i="61"/>
  <c r="C189" i="61"/>
  <c r="A190" i="61"/>
  <c r="B190" i="61"/>
  <c r="C190" i="61" s="1"/>
  <c r="A191" i="61"/>
  <c r="B191" i="61"/>
  <c r="C191" i="61" s="1"/>
  <c r="A192" i="61"/>
  <c r="B192" i="61"/>
  <c r="C192" i="61" s="1"/>
  <c r="A193" i="61"/>
  <c r="B193" i="61"/>
  <c r="C193" i="61" s="1"/>
  <c r="A194" i="61"/>
  <c r="B194" i="61"/>
  <c r="C194" i="61" s="1"/>
  <c r="A195" i="61"/>
  <c r="B195" i="61"/>
  <c r="C195" i="61" s="1"/>
  <c r="A196" i="61"/>
  <c r="B196" i="61"/>
  <c r="C196" i="61"/>
  <c r="A197" i="61"/>
  <c r="B197" i="61"/>
  <c r="C197" i="61"/>
  <c r="A198" i="61"/>
  <c r="B198" i="61"/>
  <c r="C198" i="61" s="1"/>
  <c r="A199" i="61"/>
  <c r="B199" i="61"/>
  <c r="C199" i="61"/>
  <c r="A200" i="61"/>
  <c r="B200" i="61"/>
  <c r="C200" i="61" s="1"/>
  <c r="A201" i="61"/>
  <c r="B201" i="61"/>
  <c r="C201" i="61" s="1"/>
  <c r="A202" i="61"/>
  <c r="B202" i="61"/>
  <c r="C202" i="61" s="1"/>
  <c r="A203" i="61"/>
  <c r="B203" i="61"/>
  <c r="C203" i="61" s="1"/>
  <c r="A204" i="61"/>
  <c r="B204" i="61"/>
  <c r="C204" i="61" s="1"/>
  <c r="A205" i="61"/>
  <c r="B205" i="61"/>
  <c r="C205" i="61" s="1"/>
  <c r="A206" i="61"/>
  <c r="B206" i="61"/>
  <c r="C206" i="61" s="1"/>
  <c r="A207" i="61"/>
  <c r="B207" i="61"/>
  <c r="C207" i="61" s="1"/>
  <c r="A208" i="61"/>
  <c r="B208" i="61"/>
  <c r="C208" i="61" s="1"/>
  <c r="A209" i="61"/>
  <c r="B209" i="61"/>
  <c r="C209" i="61" s="1"/>
  <c r="A210" i="61"/>
  <c r="B210" i="61"/>
  <c r="C210" i="61" s="1"/>
  <c r="A211" i="61"/>
  <c r="B211" i="61"/>
  <c r="C211" i="61" s="1"/>
  <c r="A212" i="61"/>
  <c r="B212" i="61"/>
  <c r="C212" i="61" s="1"/>
  <c r="A213" i="61"/>
  <c r="B213" i="61"/>
  <c r="C213" i="61"/>
  <c r="A214" i="61"/>
  <c r="B214" i="61"/>
  <c r="C214" i="61" s="1"/>
  <c r="A215" i="61"/>
  <c r="B215" i="61"/>
  <c r="C215" i="61" s="1"/>
  <c r="A216" i="61"/>
  <c r="B216" i="61"/>
  <c r="C216" i="61" s="1"/>
  <c r="A217" i="61"/>
  <c r="B217" i="61"/>
  <c r="C217" i="61" s="1"/>
  <c r="A218" i="61"/>
  <c r="B218" i="61"/>
  <c r="C218" i="61" s="1"/>
  <c r="A219" i="61"/>
  <c r="B219" i="61"/>
  <c r="C219" i="61" s="1"/>
  <c r="A220" i="61"/>
  <c r="B220" i="61"/>
  <c r="C220" i="61"/>
  <c r="A221" i="61"/>
  <c r="B221" i="61"/>
  <c r="C221" i="61" s="1"/>
  <c r="A222" i="61"/>
  <c r="B222" i="61"/>
  <c r="C222" i="61" s="1"/>
  <c r="A223" i="61"/>
  <c r="B223" i="61"/>
  <c r="C223" i="61" s="1"/>
  <c r="A224" i="61"/>
  <c r="B224" i="61"/>
  <c r="C224" i="61" s="1"/>
  <c r="A225" i="61"/>
  <c r="B225" i="61"/>
  <c r="C225" i="61" s="1"/>
  <c r="A226" i="61"/>
  <c r="B226" i="61"/>
  <c r="C226" i="61" s="1"/>
  <c r="A227" i="61"/>
  <c r="B227" i="61"/>
  <c r="C227" i="61" s="1"/>
  <c r="A228" i="61"/>
  <c r="B228" i="61"/>
  <c r="C228" i="61" s="1"/>
  <c r="A229" i="61"/>
  <c r="B229" i="61"/>
  <c r="C229" i="61" s="1"/>
  <c r="A230" i="61"/>
  <c r="B230" i="61"/>
  <c r="C230" i="61" s="1"/>
  <c r="A231" i="61"/>
  <c r="B231" i="61"/>
  <c r="C231" i="61" s="1"/>
  <c r="A232" i="61"/>
  <c r="B232" i="61"/>
  <c r="C232" i="61" s="1"/>
  <c r="A233" i="61"/>
  <c r="B233" i="61"/>
  <c r="C233" i="61" s="1"/>
  <c r="A234" i="61"/>
  <c r="B234" i="61"/>
  <c r="C234" i="61" s="1"/>
  <c r="A235" i="61"/>
  <c r="B235" i="61"/>
  <c r="C235" i="61"/>
  <c r="A236" i="61"/>
  <c r="B236" i="61"/>
  <c r="C236" i="61" s="1"/>
  <c r="A237" i="61"/>
  <c r="B237" i="61"/>
  <c r="C237" i="61" s="1"/>
  <c r="A238" i="61"/>
  <c r="B238" i="61"/>
  <c r="C238" i="61" s="1"/>
  <c r="A239" i="61"/>
  <c r="B239" i="61"/>
  <c r="C239" i="61" s="1"/>
  <c r="A240" i="61"/>
  <c r="B240" i="61"/>
  <c r="C240" i="61"/>
  <c r="A241" i="61"/>
  <c r="B241" i="61"/>
  <c r="C241" i="61" s="1"/>
  <c r="A242" i="61"/>
  <c r="B242" i="61"/>
  <c r="C242" i="61" s="1"/>
  <c r="A243" i="61"/>
  <c r="B243" i="61"/>
  <c r="C243" i="61" s="1"/>
  <c r="A244" i="61"/>
  <c r="B244" i="61"/>
  <c r="C244" i="61" s="1"/>
  <c r="A245" i="61"/>
  <c r="B245" i="61"/>
  <c r="C245" i="61"/>
  <c r="A246" i="61"/>
  <c r="B246" i="61"/>
  <c r="C246" i="61" s="1"/>
  <c r="A247" i="61"/>
  <c r="B247" i="61"/>
  <c r="C247" i="61" s="1"/>
  <c r="A248" i="61"/>
  <c r="B248" i="61"/>
  <c r="C248" i="61" s="1"/>
  <c r="A249" i="61"/>
  <c r="B249" i="61"/>
  <c r="C249" i="61" s="1"/>
  <c r="A250" i="61"/>
  <c r="B250" i="61"/>
  <c r="C250" i="61" s="1"/>
  <c r="A251" i="61"/>
  <c r="B251" i="61"/>
  <c r="C251" i="61" s="1"/>
  <c r="A252" i="61"/>
  <c r="B252" i="61"/>
  <c r="C252" i="61" s="1"/>
  <c r="A253" i="61"/>
  <c r="B253" i="61"/>
  <c r="C253" i="61"/>
  <c r="A254" i="61"/>
  <c r="B254" i="61"/>
  <c r="C254" i="61" s="1"/>
  <c r="A255" i="61"/>
  <c r="B255" i="61"/>
  <c r="C255" i="61" s="1"/>
  <c r="A256" i="61"/>
  <c r="B256" i="61"/>
  <c r="C256" i="61"/>
  <c r="A257" i="61"/>
  <c r="B257" i="61"/>
  <c r="C257" i="61" s="1"/>
  <c r="A258" i="61"/>
  <c r="B258" i="61"/>
  <c r="C258" i="61" s="1"/>
  <c r="A259" i="61"/>
  <c r="B259" i="61"/>
  <c r="C259" i="61" s="1"/>
  <c r="A260" i="61"/>
  <c r="B260" i="61"/>
  <c r="C260" i="61"/>
  <c r="A261" i="61"/>
  <c r="B261" i="61"/>
  <c r="C261" i="61" s="1"/>
  <c r="A262" i="61"/>
  <c r="B262" i="61"/>
  <c r="C262" i="61" s="1"/>
  <c r="A263" i="61"/>
  <c r="B263" i="61"/>
  <c r="C263" i="61"/>
  <c r="A264" i="61"/>
  <c r="B264" i="61"/>
  <c r="C264" i="61" s="1"/>
  <c r="A265" i="61"/>
  <c r="B265" i="61"/>
  <c r="C265" i="61" s="1"/>
  <c r="A266" i="61"/>
  <c r="B266" i="61"/>
  <c r="C266" i="61" s="1"/>
  <c r="A267" i="61"/>
  <c r="B267" i="61"/>
  <c r="C267" i="61" s="1"/>
  <c r="A268" i="61"/>
  <c r="B268" i="61"/>
  <c r="C268" i="61" s="1"/>
  <c r="A269" i="61"/>
  <c r="B269" i="61"/>
  <c r="C269" i="61" s="1"/>
  <c r="A270" i="61"/>
  <c r="B270" i="61"/>
  <c r="C270" i="61" s="1"/>
  <c r="A271" i="61"/>
  <c r="B271" i="61"/>
  <c r="C271" i="61" s="1"/>
  <c r="A272" i="61"/>
  <c r="B272" i="61"/>
  <c r="C272" i="61"/>
  <c r="A273" i="61"/>
  <c r="B273" i="61"/>
  <c r="C273" i="61" s="1"/>
  <c r="A274" i="61"/>
  <c r="B274" i="61"/>
  <c r="C274" i="61" s="1"/>
  <c r="A275" i="61"/>
  <c r="B275" i="61"/>
  <c r="C275" i="61" s="1"/>
  <c r="A276" i="61"/>
  <c r="B276" i="61"/>
  <c r="C276" i="61" s="1"/>
  <c r="A277" i="61"/>
  <c r="B277" i="61"/>
  <c r="C277" i="61" s="1"/>
  <c r="A278" i="61"/>
  <c r="B278" i="61"/>
  <c r="C278" i="61" s="1"/>
  <c r="A279" i="61"/>
  <c r="B279" i="61"/>
  <c r="C279" i="61"/>
  <c r="A280" i="61"/>
  <c r="B280" i="61"/>
  <c r="C280" i="61" s="1"/>
  <c r="A281" i="61"/>
  <c r="B281" i="61"/>
  <c r="C281" i="61" s="1"/>
  <c r="A282" i="61"/>
  <c r="B282" i="61"/>
  <c r="C282" i="61" s="1"/>
  <c r="A283" i="61"/>
  <c r="B283" i="61"/>
  <c r="C283" i="61" s="1"/>
  <c r="A284" i="61"/>
  <c r="B284" i="61"/>
  <c r="C284" i="61"/>
  <c r="A285" i="61"/>
  <c r="B285" i="61"/>
  <c r="C285" i="61"/>
  <c r="A286" i="61"/>
  <c r="B286" i="61"/>
  <c r="C286" i="61" s="1"/>
  <c r="A287" i="61"/>
  <c r="B287" i="61"/>
  <c r="C287" i="61" s="1"/>
  <c r="A288" i="61"/>
  <c r="B288" i="61"/>
  <c r="C288" i="61" s="1"/>
  <c r="A289" i="61"/>
  <c r="B289" i="61"/>
  <c r="C289" i="61" s="1"/>
  <c r="A290" i="61"/>
  <c r="B290" i="61"/>
  <c r="C290" i="61" s="1"/>
  <c r="A291" i="61"/>
  <c r="B291" i="61"/>
  <c r="C291" i="61" s="1"/>
  <c r="A292" i="61"/>
  <c r="B292" i="61"/>
  <c r="C292" i="61" s="1"/>
  <c r="A293" i="61"/>
  <c r="B293" i="61"/>
  <c r="C293" i="61" s="1"/>
  <c r="A294" i="61"/>
  <c r="B294" i="61"/>
  <c r="C294" i="61" s="1"/>
  <c r="A295" i="61"/>
  <c r="B295" i="61"/>
  <c r="C295" i="61"/>
  <c r="A296" i="61"/>
  <c r="B296" i="61"/>
  <c r="C296" i="61" s="1"/>
  <c r="A297" i="61"/>
  <c r="B297" i="61"/>
  <c r="C297" i="61" s="1"/>
  <c r="A298" i="61"/>
  <c r="B298" i="61"/>
  <c r="C298" i="61" s="1"/>
  <c r="A299" i="61"/>
  <c r="B299" i="61"/>
  <c r="C299" i="61" s="1"/>
  <c r="A300" i="61"/>
  <c r="B300" i="61"/>
  <c r="C300" i="61" s="1"/>
  <c r="A301" i="61"/>
  <c r="B301" i="61"/>
  <c r="C301" i="61" s="1"/>
  <c r="A302" i="61"/>
  <c r="B302" i="61"/>
  <c r="C302" i="61" s="1"/>
  <c r="A303" i="61"/>
  <c r="B303" i="61"/>
  <c r="C303" i="61" s="1"/>
  <c r="A304" i="61"/>
  <c r="B304" i="61"/>
  <c r="C304" i="61" s="1"/>
  <c r="A305" i="61"/>
  <c r="B305" i="61"/>
  <c r="C305" i="61"/>
  <c r="A306" i="61"/>
  <c r="B306" i="61"/>
  <c r="C306" i="61" s="1"/>
  <c r="A307" i="61"/>
  <c r="B307" i="61"/>
  <c r="C307" i="61" s="1"/>
  <c r="A308" i="61"/>
  <c r="B308" i="61"/>
  <c r="C308" i="61"/>
  <c r="A309" i="61"/>
  <c r="B309" i="61"/>
  <c r="C309" i="61" s="1"/>
  <c r="A310" i="61"/>
  <c r="B310" i="61"/>
  <c r="C310" i="61" s="1"/>
  <c r="A311" i="61"/>
  <c r="B311" i="61"/>
  <c r="C311" i="61" s="1"/>
  <c r="A312" i="61"/>
  <c r="B312" i="61"/>
  <c r="C312" i="61" s="1"/>
  <c r="A313" i="61"/>
  <c r="B313" i="61"/>
  <c r="C313" i="61" s="1"/>
  <c r="A314" i="61"/>
  <c r="B314" i="61"/>
  <c r="C314" i="61" s="1"/>
  <c r="A315" i="61"/>
  <c r="B315" i="61"/>
  <c r="C315" i="61" s="1"/>
  <c r="A316" i="61"/>
  <c r="B316" i="61"/>
  <c r="C316" i="61" s="1"/>
  <c r="A317" i="61"/>
  <c r="B317" i="61"/>
  <c r="C317" i="61" s="1"/>
  <c r="A318" i="61"/>
  <c r="B318" i="61"/>
  <c r="C318" i="61" s="1"/>
  <c r="A319" i="61"/>
  <c r="B319" i="61"/>
  <c r="C319" i="61" s="1"/>
  <c r="A320" i="61"/>
  <c r="B320" i="61"/>
  <c r="C320" i="61" s="1"/>
  <c r="A321" i="61"/>
  <c r="B321" i="61"/>
  <c r="C321" i="61" s="1"/>
  <c r="A322" i="61"/>
  <c r="B322" i="61"/>
  <c r="C322" i="61" s="1"/>
  <c r="A323" i="61"/>
  <c r="B323" i="61"/>
  <c r="C323" i="61"/>
  <c r="A324" i="61"/>
  <c r="B324" i="61"/>
  <c r="C324" i="61" s="1"/>
  <c r="A325" i="61"/>
  <c r="B325" i="61"/>
  <c r="C325" i="61" s="1"/>
  <c r="A326" i="61"/>
  <c r="B326" i="61"/>
  <c r="C326" i="61" s="1"/>
  <c r="A327" i="61"/>
  <c r="B327" i="61"/>
  <c r="C327" i="61" s="1"/>
  <c r="A328" i="61"/>
  <c r="B328" i="61"/>
  <c r="C328" i="61"/>
  <c r="A329" i="61"/>
  <c r="B329" i="61"/>
  <c r="C329" i="61" s="1"/>
  <c r="A330" i="61"/>
  <c r="B330" i="61"/>
  <c r="C330" i="61" s="1"/>
  <c r="A331" i="61"/>
  <c r="B331" i="61"/>
  <c r="C331" i="61" s="1"/>
  <c r="A332" i="61"/>
  <c r="B332" i="61"/>
  <c r="C332" i="61" s="1"/>
  <c r="A333" i="61"/>
  <c r="B333" i="61"/>
  <c r="C333" i="61"/>
  <c r="A334" i="61"/>
  <c r="B334" i="61"/>
  <c r="C334" i="61" s="1"/>
  <c r="A335" i="61"/>
  <c r="B335" i="61"/>
  <c r="C335" i="61" s="1"/>
  <c r="A336" i="61"/>
  <c r="B336" i="61"/>
  <c r="C336" i="61" s="1"/>
  <c r="A337" i="61"/>
  <c r="B337" i="61"/>
  <c r="C337" i="61" s="1"/>
  <c r="A338" i="61"/>
  <c r="B338" i="61"/>
  <c r="C338" i="61" s="1"/>
  <c r="A339" i="61"/>
  <c r="B339" i="61"/>
  <c r="C339" i="61" s="1"/>
  <c r="A340" i="61"/>
  <c r="B340" i="61"/>
  <c r="C340" i="61" s="1"/>
  <c r="A341" i="61"/>
  <c r="B341" i="61"/>
  <c r="C341" i="61"/>
  <c r="A342" i="61"/>
  <c r="B342" i="61"/>
  <c r="C342" i="61" s="1"/>
  <c r="A343" i="61"/>
  <c r="B343" i="61"/>
  <c r="C343" i="61" s="1"/>
  <c r="A344" i="61"/>
  <c r="B344" i="61"/>
  <c r="C344" i="61"/>
  <c r="A345" i="61"/>
  <c r="B345" i="61"/>
  <c r="C345" i="61" s="1"/>
  <c r="A346" i="61"/>
  <c r="B346" i="61"/>
  <c r="C346" i="61" s="1"/>
  <c r="A347" i="61"/>
  <c r="B347" i="61"/>
  <c r="C347" i="61" s="1"/>
  <c r="A348" i="61"/>
  <c r="B348" i="61"/>
  <c r="C348" i="61"/>
  <c r="A349" i="61"/>
  <c r="B349" i="61"/>
  <c r="C349" i="61" s="1"/>
  <c r="A350" i="61"/>
  <c r="B350" i="61"/>
  <c r="C350" i="61" s="1"/>
  <c r="A351" i="61"/>
  <c r="B351" i="61"/>
  <c r="C351" i="61"/>
  <c r="A352" i="61"/>
  <c r="B352" i="61"/>
  <c r="C352" i="61" s="1"/>
  <c r="A353" i="61"/>
  <c r="B353" i="61"/>
  <c r="C353" i="61" s="1"/>
  <c r="A354" i="61"/>
  <c r="B354" i="61"/>
  <c r="C354" i="61" s="1"/>
  <c r="A355" i="61"/>
  <c r="B355" i="61"/>
  <c r="C355" i="61" s="1"/>
  <c r="A356" i="61"/>
  <c r="B356" i="61"/>
  <c r="C356" i="61" s="1"/>
  <c r="A357" i="61"/>
  <c r="B357" i="61"/>
  <c r="C357" i="61" s="1"/>
  <c r="A358" i="61"/>
  <c r="B358" i="61"/>
  <c r="C358" i="61" s="1"/>
  <c r="A359" i="61"/>
  <c r="B359" i="61"/>
  <c r="C359" i="61" s="1"/>
  <c r="A360" i="61"/>
  <c r="B360" i="61"/>
  <c r="C360" i="61"/>
  <c r="A361" i="61"/>
  <c r="B361" i="61"/>
  <c r="C361" i="61" s="1"/>
  <c r="A362" i="61"/>
  <c r="B362" i="61"/>
  <c r="C362" i="61" s="1"/>
  <c r="A363" i="61"/>
  <c r="B363" i="61"/>
  <c r="C363" i="61" s="1"/>
  <c r="A364" i="61"/>
  <c r="B364" i="61"/>
  <c r="C364" i="61" s="1"/>
  <c r="A365" i="61"/>
  <c r="B365" i="61"/>
  <c r="C365" i="61" s="1"/>
  <c r="A366" i="61"/>
  <c r="B366" i="61"/>
  <c r="C366" i="61" s="1"/>
  <c r="A367" i="61"/>
  <c r="B367" i="61"/>
  <c r="C367" i="61"/>
  <c r="A368" i="61"/>
  <c r="B368" i="61"/>
  <c r="C368" i="61" s="1"/>
  <c r="A369" i="61"/>
  <c r="B369" i="61"/>
  <c r="C369" i="61" s="1"/>
  <c r="A370" i="61"/>
  <c r="B370" i="61"/>
  <c r="C370" i="61" s="1"/>
  <c r="A371" i="61"/>
  <c r="B371" i="61"/>
  <c r="C371" i="61" s="1"/>
  <c r="A372" i="61"/>
  <c r="B372" i="61"/>
  <c r="C372" i="61"/>
  <c r="A373" i="61"/>
  <c r="B373" i="61"/>
  <c r="C373" i="61"/>
  <c r="A374" i="61"/>
  <c r="B374" i="61"/>
  <c r="C374" i="61" s="1"/>
  <c r="A375" i="61"/>
  <c r="B375" i="61"/>
  <c r="C375" i="61" s="1"/>
  <c r="A376" i="61"/>
  <c r="B376" i="61"/>
  <c r="C376" i="61" s="1"/>
  <c r="A377" i="61"/>
  <c r="B377" i="61"/>
  <c r="C377" i="61" s="1"/>
  <c r="A378" i="61"/>
  <c r="B378" i="61"/>
  <c r="C378" i="61" s="1"/>
  <c r="A379" i="61"/>
  <c r="B379" i="61"/>
  <c r="C379" i="61" s="1"/>
  <c r="A380" i="61"/>
  <c r="B380" i="61"/>
  <c r="C380" i="61" s="1"/>
  <c r="A381" i="61"/>
  <c r="B381" i="61"/>
  <c r="C381" i="61" s="1"/>
  <c r="A382" i="61"/>
  <c r="B382" i="61"/>
  <c r="C382" i="61" s="1"/>
  <c r="A383" i="61"/>
  <c r="B383" i="61"/>
  <c r="C383" i="61"/>
  <c r="A384" i="61"/>
  <c r="B384" i="61"/>
  <c r="C384" i="61" s="1"/>
  <c r="A385" i="61"/>
  <c r="B385" i="61"/>
  <c r="C385" i="61" s="1"/>
  <c r="A386" i="61"/>
  <c r="B386" i="61"/>
  <c r="C386" i="61" s="1"/>
  <c r="A387" i="61"/>
  <c r="B387" i="61"/>
  <c r="C387" i="61" s="1"/>
  <c r="A388" i="61"/>
  <c r="B388" i="61"/>
  <c r="C388" i="61" s="1"/>
  <c r="A389" i="61"/>
  <c r="B389" i="61"/>
  <c r="C389" i="61" s="1"/>
  <c r="A390" i="61"/>
  <c r="B390" i="61"/>
  <c r="C390" i="61" s="1"/>
  <c r="A391" i="61"/>
  <c r="B391" i="61"/>
  <c r="C391" i="61" s="1"/>
  <c r="A392" i="61"/>
  <c r="B392" i="61"/>
  <c r="C392" i="61" s="1"/>
  <c r="A393" i="61"/>
  <c r="B393" i="61"/>
  <c r="C393" i="61"/>
  <c r="A394" i="61"/>
  <c r="B394" i="61"/>
  <c r="C394" i="61" s="1"/>
  <c r="A395" i="61"/>
  <c r="B395" i="61"/>
  <c r="C395" i="61" s="1"/>
  <c r="A396" i="61"/>
  <c r="B396" i="61"/>
  <c r="C396" i="61"/>
  <c r="A397" i="61"/>
  <c r="B397" i="61"/>
  <c r="C397" i="61" s="1"/>
  <c r="A398" i="61"/>
  <c r="B398" i="61"/>
  <c r="C398" i="61" s="1"/>
  <c r="A399" i="61"/>
  <c r="B399" i="61"/>
  <c r="C399" i="61" s="1"/>
  <c r="A400" i="61"/>
  <c r="B400" i="61"/>
  <c r="C400" i="61" s="1"/>
  <c r="A401" i="61"/>
  <c r="B401" i="61"/>
  <c r="C401" i="61" s="1"/>
  <c r="A402" i="61"/>
  <c r="B402" i="61"/>
  <c r="C402" i="61" s="1"/>
  <c r="A403" i="61"/>
  <c r="B403" i="61"/>
  <c r="C403" i="61" s="1"/>
  <c r="A404" i="61"/>
  <c r="B404" i="61"/>
  <c r="C404" i="61" s="1"/>
  <c r="A405" i="61"/>
  <c r="B405" i="61"/>
  <c r="C405" i="61" s="1"/>
  <c r="A406" i="61"/>
  <c r="B406" i="61"/>
  <c r="C406" i="61" s="1"/>
  <c r="A407" i="61"/>
  <c r="B407" i="61"/>
  <c r="C407" i="61" s="1"/>
  <c r="A408" i="61"/>
  <c r="B408" i="61"/>
  <c r="C408" i="61" s="1"/>
  <c r="A409" i="61"/>
  <c r="B409" i="61"/>
  <c r="C409" i="61" s="1"/>
  <c r="A410" i="61"/>
  <c r="B410" i="61"/>
  <c r="C410" i="61" s="1"/>
  <c r="A411" i="61"/>
  <c r="B411" i="61"/>
  <c r="C411" i="61" s="1"/>
  <c r="A412" i="61"/>
  <c r="B412" i="61"/>
  <c r="C412" i="61"/>
  <c r="A413" i="61"/>
  <c r="B413" i="61"/>
  <c r="C413" i="61" s="1"/>
  <c r="A414" i="61"/>
  <c r="B414" i="61"/>
  <c r="C414" i="61" s="1"/>
  <c r="A415" i="61"/>
  <c r="B415" i="61"/>
  <c r="C415" i="61" s="1"/>
  <c r="A416" i="61"/>
  <c r="B416" i="61"/>
  <c r="C416" i="61" s="1"/>
  <c r="A417" i="61"/>
  <c r="B417" i="61"/>
  <c r="C417" i="61" s="1"/>
  <c r="A418" i="61"/>
  <c r="B418" i="61"/>
  <c r="C418" i="61" s="1"/>
  <c r="A419" i="61"/>
  <c r="B419" i="61"/>
  <c r="C419" i="61" s="1"/>
  <c r="A420" i="61"/>
  <c r="B420" i="61"/>
  <c r="C420" i="61" s="1"/>
  <c r="A421" i="61"/>
  <c r="B421" i="61"/>
  <c r="C421" i="61" s="1"/>
  <c r="A422" i="61"/>
  <c r="B422" i="61"/>
  <c r="C422" i="61" s="1"/>
  <c r="A423" i="61"/>
  <c r="B423" i="61"/>
  <c r="C423" i="61" s="1"/>
  <c r="A424" i="61"/>
  <c r="B424" i="61"/>
  <c r="C424" i="61" s="1"/>
  <c r="A425" i="61"/>
  <c r="B425" i="61"/>
  <c r="C425" i="61" s="1"/>
  <c r="A426" i="61"/>
  <c r="B426" i="61"/>
  <c r="C426" i="61" s="1"/>
  <c r="A427" i="61"/>
  <c r="B427" i="61"/>
  <c r="C427" i="61" s="1"/>
  <c r="A428" i="61"/>
  <c r="B428" i="61"/>
  <c r="C428" i="61" s="1"/>
  <c r="A429" i="61"/>
  <c r="B429" i="61"/>
  <c r="C429" i="61"/>
  <c r="A430" i="61"/>
  <c r="B430" i="61"/>
  <c r="C430" i="61" s="1"/>
  <c r="A431" i="61"/>
  <c r="B431" i="61"/>
  <c r="C431" i="61" s="1"/>
  <c r="A432" i="61"/>
  <c r="B432" i="61"/>
  <c r="C432" i="61" s="1"/>
  <c r="A433" i="61"/>
  <c r="B433" i="61"/>
  <c r="C433" i="61" s="1"/>
  <c r="A434" i="61"/>
  <c r="B434" i="61"/>
  <c r="C434" i="61" s="1"/>
  <c r="A435" i="61"/>
  <c r="B435" i="61"/>
  <c r="C435" i="61" s="1"/>
  <c r="A436" i="61"/>
  <c r="B436" i="61"/>
  <c r="C436" i="61"/>
  <c r="A437" i="61"/>
  <c r="B437" i="61"/>
  <c r="C437" i="61"/>
  <c r="A438" i="61"/>
  <c r="B438" i="61"/>
  <c r="C438" i="61" s="1"/>
  <c r="A439" i="61"/>
  <c r="B439" i="61"/>
  <c r="C439" i="61"/>
  <c r="A440" i="61"/>
  <c r="B440" i="61"/>
  <c r="C440" i="61" s="1"/>
  <c r="A441" i="61"/>
  <c r="B441" i="61"/>
  <c r="C441" i="61" s="1"/>
  <c r="A442" i="61"/>
  <c r="B442" i="61"/>
  <c r="C442" i="61" s="1"/>
  <c r="A443" i="61"/>
  <c r="B443" i="61"/>
  <c r="C443" i="61" s="1"/>
  <c r="A444" i="61"/>
  <c r="B444" i="61"/>
  <c r="C444" i="61"/>
  <c r="A445" i="61"/>
  <c r="B445" i="61"/>
  <c r="C445" i="61"/>
  <c r="A446" i="61"/>
  <c r="B446" i="61"/>
  <c r="C446" i="61" s="1"/>
  <c r="A447" i="61"/>
  <c r="B447" i="61"/>
  <c r="C447" i="61" s="1"/>
  <c r="A448" i="61"/>
  <c r="B448" i="61"/>
  <c r="C448" i="61"/>
  <c r="A449" i="61"/>
  <c r="B449" i="61"/>
  <c r="C449" i="61" s="1"/>
  <c r="A450" i="61"/>
  <c r="B450" i="61"/>
  <c r="C450" i="61" s="1"/>
  <c r="A451" i="61"/>
  <c r="B451" i="61"/>
  <c r="C451" i="61" s="1"/>
  <c r="A452" i="61"/>
  <c r="B452" i="61"/>
  <c r="C452" i="61"/>
  <c r="A453" i="61"/>
  <c r="B453" i="61"/>
  <c r="C453" i="61" s="1"/>
  <c r="A454" i="61"/>
  <c r="B454" i="61"/>
  <c r="C454" i="61" s="1"/>
  <c r="A455" i="61"/>
  <c r="B455" i="61"/>
  <c r="C455" i="61"/>
  <c r="A456" i="61"/>
  <c r="B456" i="61"/>
  <c r="C456" i="61" s="1"/>
  <c r="A457" i="61"/>
  <c r="B457" i="61"/>
  <c r="C457" i="61" s="1"/>
  <c r="A458" i="61"/>
  <c r="B458" i="61"/>
  <c r="C458" i="61" s="1"/>
  <c r="A459" i="61"/>
  <c r="B459" i="61"/>
  <c r="C459" i="61"/>
  <c r="A460" i="61"/>
  <c r="B460" i="61"/>
  <c r="C460" i="61"/>
  <c r="A461" i="61"/>
  <c r="B461" i="61"/>
  <c r="C461" i="61" s="1"/>
  <c r="A462" i="61"/>
  <c r="B462" i="61"/>
  <c r="C462" i="61" s="1"/>
  <c r="A463" i="61"/>
  <c r="B463" i="61"/>
  <c r="C463" i="61" s="1"/>
  <c r="A464" i="61"/>
  <c r="B464" i="61"/>
  <c r="C464" i="61" s="1"/>
  <c r="A465" i="61"/>
  <c r="B465" i="61"/>
  <c r="C465" i="61" s="1"/>
  <c r="A466" i="61"/>
  <c r="B466" i="61"/>
  <c r="C466" i="61" s="1"/>
  <c r="A467" i="61"/>
  <c r="B467" i="61"/>
  <c r="C467" i="61" s="1"/>
  <c r="A468" i="61"/>
  <c r="B468" i="61"/>
  <c r="C468" i="61"/>
  <c r="A469" i="61"/>
  <c r="B469" i="61"/>
  <c r="C469" i="61" s="1"/>
  <c r="A470" i="61"/>
  <c r="B470" i="61"/>
  <c r="C470" i="61" s="1"/>
  <c r="A471" i="61"/>
  <c r="B471" i="61"/>
  <c r="C471" i="61"/>
  <c r="A472" i="61"/>
  <c r="B472" i="61"/>
  <c r="C472" i="61" s="1"/>
  <c r="A473" i="61"/>
  <c r="B473" i="61"/>
  <c r="C473" i="61" s="1"/>
  <c r="A474" i="61"/>
  <c r="B474" i="61"/>
  <c r="C474" i="61" s="1"/>
  <c r="A475" i="61"/>
  <c r="B475" i="61"/>
  <c r="C475" i="61"/>
  <c r="A476" i="61"/>
  <c r="B476" i="61"/>
  <c r="C476" i="61" s="1"/>
  <c r="A477" i="61"/>
  <c r="B477" i="61"/>
  <c r="C477" i="61" s="1"/>
  <c r="A478" i="61"/>
  <c r="B478" i="61"/>
  <c r="C478" i="61" s="1"/>
  <c r="A479" i="61"/>
  <c r="B479" i="61"/>
  <c r="C479" i="61" s="1"/>
  <c r="A480" i="61"/>
  <c r="B480" i="61"/>
  <c r="C480" i="61"/>
  <c r="A481" i="61"/>
  <c r="B481" i="61"/>
  <c r="C481" i="61" s="1"/>
  <c r="A482" i="61"/>
  <c r="B482" i="61"/>
  <c r="C482" i="61" s="1"/>
  <c r="A483" i="61"/>
  <c r="B483" i="61"/>
  <c r="C483" i="61" s="1"/>
  <c r="A484" i="61"/>
  <c r="B484" i="61"/>
  <c r="C484" i="61" s="1"/>
  <c r="A485" i="61"/>
  <c r="B485" i="61"/>
  <c r="C485" i="61"/>
  <c r="A486" i="61"/>
  <c r="B486" i="61"/>
  <c r="C486" i="61" s="1"/>
  <c r="A487" i="61"/>
  <c r="B487" i="61"/>
  <c r="C487" i="61" s="1"/>
  <c r="A488" i="61"/>
  <c r="B488" i="61"/>
  <c r="C488" i="61" s="1"/>
  <c r="A489" i="61"/>
  <c r="B489" i="61"/>
  <c r="C489" i="61" s="1"/>
  <c r="A490" i="61"/>
  <c r="B490" i="61"/>
  <c r="C490" i="61" s="1"/>
  <c r="A491" i="61"/>
  <c r="B491" i="61"/>
  <c r="C491" i="61"/>
  <c r="A492" i="61"/>
  <c r="B492" i="61"/>
  <c r="C492" i="61" s="1"/>
  <c r="A493" i="61"/>
  <c r="B493" i="61"/>
  <c r="C493" i="61"/>
  <c r="A494" i="61"/>
  <c r="B494" i="61"/>
  <c r="C494" i="61" s="1"/>
  <c r="A495" i="61"/>
  <c r="B495" i="61"/>
  <c r="C495" i="61" s="1"/>
  <c r="A496" i="61"/>
  <c r="B496" i="61"/>
  <c r="C496" i="61" s="1"/>
  <c r="A497" i="61"/>
  <c r="B497" i="61"/>
  <c r="C497" i="61" s="1"/>
  <c r="A498" i="61"/>
  <c r="B498" i="61"/>
  <c r="C498" i="61" s="1"/>
  <c r="A499" i="61"/>
  <c r="B499" i="61"/>
  <c r="C499" i="61" s="1"/>
  <c r="A500" i="61"/>
  <c r="B500" i="61"/>
  <c r="C500" i="61"/>
  <c r="A501" i="61"/>
  <c r="B501" i="61"/>
  <c r="C501" i="61"/>
  <c r="A502" i="61"/>
  <c r="B502" i="61"/>
  <c r="C502" i="61" s="1"/>
  <c r="A503" i="61"/>
  <c r="B503" i="61"/>
  <c r="C503" i="61"/>
  <c r="A504" i="61"/>
  <c r="B504" i="61"/>
  <c r="C504" i="61" s="1"/>
  <c r="A505" i="61"/>
  <c r="B505" i="61"/>
  <c r="C505" i="61" s="1"/>
  <c r="A506" i="61"/>
  <c r="B506" i="61"/>
  <c r="C506" i="61" s="1"/>
  <c r="A507" i="61"/>
  <c r="B507" i="61"/>
  <c r="C507" i="61" s="1"/>
  <c r="A508" i="61"/>
  <c r="B508" i="61"/>
  <c r="C508" i="61"/>
  <c r="A509" i="61"/>
  <c r="B509" i="61"/>
  <c r="C509" i="61" s="1"/>
  <c r="A510" i="61"/>
  <c r="B510" i="61"/>
  <c r="C510" i="61" s="1"/>
  <c r="A511" i="61"/>
  <c r="B511" i="61"/>
  <c r="C511" i="61" s="1"/>
  <c r="A512" i="61"/>
  <c r="B512" i="61"/>
  <c r="C512" i="61"/>
  <c r="A513" i="61"/>
  <c r="B513" i="61"/>
  <c r="C513" i="61" s="1"/>
  <c r="A514" i="61"/>
  <c r="B514" i="61"/>
  <c r="C514" i="61" s="1"/>
  <c r="A515" i="61"/>
  <c r="B515" i="61"/>
  <c r="C515" i="61" s="1"/>
  <c r="A516" i="61"/>
  <c r="B516" i="61"/>
  <c r="C516" i="61" s="1"/>
  <c r="A517" i="61"/>
  <c r="B517" i="61"/>
  <c r="C517" i="61"/>
  <c r="A518" i="61"/>
  <c r="B518" i="61"/>
  <c r="C518" i="61" s="1"/>
  <c r="A519" i="61"/>
  <c r="B519" i="61"/>
  <c r="C519" i="61" s="1"/>
  <c r="A520" i="61"/>
  <c r="B520" i="61"/>
  <c r="C520" i="61" s="1"/>
  <c r="A521" i="61"/>
  <c r="B521" i="61"/>
  <c r="C521" i="61" s="1"/>
  <c r="A522" i="61"/>
  <c r="B522" i="61"/>
  <c r="C522" i="61" s="1"/>
  <c r="A523" i="61"/>
  <c r="B523" i="61"/>
  <c r="C523" i="61"/>
  <c r="A524" i="61"/>
  <c r="B524" i="61"/>
  <c r="C524" i="61"/>
  <c r="A525" i="61"/>
  <c r="B525" i="61"/>
  <c r="C525" i="61"/>
  <c r="A526" i="61"/>
  <c r="B526" i="61"/>
  <c r="C526" i="61" s="1"/>
  <c r="A527" i="61"/>
  <c r="B527" i="61"/>
  <c r="C527" i="61" s="1"/>
  <c r="A528" i="61"/>
  <c r="B528" i="61"/>
  <c r="C528" i="61" s="1"/>
  <c r="A529" i="61"/>
  <c r="B529" i="61"/>
  <c r="C529" i="61" s="1"/>
  <c r="A530" i="61"/>
  <c r="B530" i="61"/>
  <c r="C530" i="61" s="1"/>
  <c r="A531" i="61"/>
  <c r="B531" i="61"/>
  <c r="C531" i="61" s="1"/>
  <c r="A532" i="61"/>
  <c r="B532" i="61"/>
  <c r="C532" i="61"/>
  <c r="A533" i="61"/>
  <c r="B533" i="61"/>
  <c r="C533" i="61"/>
  <c r="A534" i="61"/>
  <c r="B534" i="61"/>
  <c r="C534" i="61" s="1"/>
  <c r="A535" i="61"/>
  <c r="B535" i="61"/>
  <c r="C535" i="61" s="1"/>
  <c r="A536" i="61"/>
  <c r="B536" i="61"/>
  <c r="C536" i="61"/>
  <c r="A537" i="61"/>
  <c r="B537" i="61"/>
  <c r="C537" i="61" s="1"/>
  <c r="A538" i="61"/>
  <c r="B538" i="61"/>
  <c r="C538" i="61" s="1"/>
  <c r="A539" i="61"/>
  <c r="B539" i="61"/>
  <c r="C539" i="61" s="1"/>
  <c r="A540" i="61"/>
  <c r="B540" i="61"/>
  <c r="C540" i="61" s="1"/>
  <c r="A541" i="61"/>
  <c r="B541" i="61"/>
  <c r="C541" i="61" s="1"/>
  <c r="A542" i="61"/>
  <c r="B542" i="61"/>
  <c r="C542" i="61" s="1"/>
  <c r="A543" i="61"/>
  <c r="B543" i="61"/>
  <c r="C543" i="61" s="1"/>
  <c r="A544" i="61"/>
  <c r="B544" i="61"/>
  <c r="C544" i="61"/>
  <c r="A545" i="61"/>
  <c r="B545" i="61"/>
  <c r="C545" i="61" s="1"/>
  <c r="A546" i="61"/>
  <c r="B546" i="61"/>
  <c r="C546" i="61" s="1"/>
  <c r="A547" i="61"/>
  <c r="B547" i="61"/>
  <c r="C547" i="61" s="1"/>
  <c r="A548" i="61"/>
  <c r="B548" i="61"/>
  <c r="C548" i="61" s="1"/>
  <c r="A549" i="61"/>
  <c r="B549" i="61"/>
  <c r="C549" i="61" s="1"/>
  <c r="A550" i="61"/>
  <c r="B550" i="61"/>
  <c r="C550" i="61" s="1"/>
  <c r="A551" i="61"/>
  <c r="B551" i="61"/>
  <c r="C551" i="61" s="1"/>
  <c r="A552" i="61"/>
  <c r="B552" i="61"/>
  <c r="C552" i="61" s="1"/>
  <c r="A553" i="61"/>
  <c r="B553" i="61"/>
  <c r="C553" i="61" s="1"/>
  <c r="A554" i="61"/>
  <c r="B554" i="61"/>
  <c r="C554" i="61" s="1"/>
  <c r="A555" i="61"/>
  <c r="B555" i="61"/>
  <c r="C555" i="61" s="1"/>
  <c r="A556" i="61"/>
  <c r="B556" i="61"/>
  <c r="C556" i="61" s="1"/>
  <c r="A557" i="61"/>
  <c r="B557" i="61"/>
  <c r="C557" i="61"/>
  <c r="A558" i="61"/>
  <c r="B558" i="61"/>
  <c r="C558" i="61" s="1"/>
  <c r="A559" i="61"/>
  <c r="B559" i="61"/>
  <c r="C559" i="61" s="1"/>
  <c r="A560" i="61"/>
  <c r="B560" i="61"/>
  <c r="C560" i="61" s="1"/>
  <c r="A561" i="61"/>
  <c r="B561" i="61"/>
  <c r="C561" i="61" s="1"/>
  <c r="A562" i="61"/>
  <c r="B562" i="61"/>
  <c r="C562" i="61" s="1"/>
  <c r="A563" i="61"/>
  <c r="B563" i="61"/>
  <c r="C563" i="61" s="1"/>
  <c r="A564" i="61"/>
  <c r="B564" i="61"/>
  <c r="C564" i="61" s="1"/>
  <c r="A565" i="61"/>
  <c r="B565" i="61"/>
  <c r="C565" i="61"/>
  <c r="A566" i="61"/>
  <c r="B566" i="61"/>
  <c r="C566" i="61" s="1"/>
  <c r="A567" i="61"/>
  <c r="B567" i="61"/>
  <c r="C567" i="61" s="1"/>
  <c r="A568" i="61"/>
  <c r="B568" i="61"/>
  <c r="C568" i="61"/>
  <c r="A569" i="61"/>
  <c r="B569" i="61"/>
  <c r="C569" i="61" s="1"/>
  <c r="A570" i="61"/>
  <c r="B570" i="61"/>
  <c r="C570" i="61" s="1"/>
  <c r="A571" i="61"/>
  <c r="B571" i="61"/>
  <c r="C571" i="61" s="1"/>
  <c r="A572" i="61"/>
  <c r="B572" i="61"/>
  <c r="C572" i="61"/>
  <c r="A573" i="61"/>
  <c r="B573" i="61"/>
  <c r="C573" i="61"/>
  <c r="A574" i="61"/>
  <c r="B574" i="61"/>
  <c r="C574" i="61" s="1"/>
  <c r="A575" i="61"/>
  <c r="B575" i="61"/>
  <c r="C575" i="61"/>
  <c r="A576" i="61"/>
  <c r="B576" i="61"/>
  <c r="C576" i="61" s="1"/>
  <c r="A577" i="61"/>
  <c r="B577" i="61"/>
  <c r="C577" i="61" s="1"/>
  <c r="A578" i="61"/>
  <c r="B578" i="61"/>
  <c r="C578" i="61" s="1"/>
  <c r="A579" i="61"/>
  <c r="B579" i="61"/>
  <c r="C579" i="61" s="1"/>
  <c r="A580" i="61"/>
  <c r="B580" i="61"/>
  <c r="C580" i="61"/>
  <c r="A581" i="61"/>
  <c r="B581" i="61"/>
  <c r="C581" i="61"/>
  <c r="A582" i="61"/>
  <c r="B582" i="61"/>
  <c r="C582" i="61" s="1"/>
  <c r="A583" i="61"/>
  <c r="B583" i="61"/>
  <c r="C583" i="61"/>
  <c r="A584" i="61"/>
  <c r="B584" i="61"/>
  <c r="C584" i="61" s="1"/>
  <c r="A585" i="61"/>
  <c r="B585" i="61"/>
  <c r="C585" i="61" s="1"/>
  <c r="A586" i="61"/>
  <c r="B586" i="61"/>
  <c r="C586" i="61" s="1"/>
  <c r="A587" i="61"/>
  <c r="B587" i="61"/>
  <c r="C587" i="61" s="1"/>
  <c r="A588" i="61"/>
  <c r="B588" i="61"/>
  <c r="C588" i="61"/>
  <c r="A589" i="61"/>
  <c r="B589" i="61"/>
  <c r="C589" i="61" s="1"/>
  <c r="A590" i="61"/>
  <c r="B590" i="61"/>
  <c r="C590" i="61" s="1"/>
  <c r="A591" i="61"/>
  <c r="B591" i="61"/>
  <c r="C591" i="61" s="1"/>
  <c r="A592" i="61"/>
  <c r="B592" i="61"/>
  <c r="C592" i="61" s="1"/>
  <c r="A593" i="61"/>
  <c r="B593" i="61"/>
  <c r="C593" i="61" s="1"/>
  <c r="A594" i="61"/>
  <c r="B594" i="61"/>
  <c r="C594" i="61" s="1"/>
  <c r="A595" i="61"/>
  <c r="B595" i="61"/>
  <c r="C595" i="61" s="1"/>
  <c r="A596" i="61"/>
  <c r="B596" i="61"/>
  <c r="C596" i="61"/>
  <c r="A597" i="61"/>
  <c r="B597" i="61"/>
  <c r="C597" i="61"/>
  <c r="A598" i="61"/>
  <c r="B598" i="61"/>
  <c r="C598" i="61" s="1"/>
  <c r="A599" i="61"/>
  <c r="B599" i="61"/>
  <c r="C599" i="61"/>
  <c r="A600" i="61"/>
  <c r="B600" i="61"/>
  <c r="C600" i="61" s="1"/>
  <c r="A601" i="61"/>
  <c r="B601" i="61"/>
  <c r="C601" i="61" s="1"/>
  <c r="A602" i="61"/>
  <c r="B602" i="61"/>
  <c r="C602" i="61" s="1"/>
  <c r="A603" i="61"/>
  <c r="B603" i="61"/>
  <c r="C603" i="61" s="1"/>
  <c r="A604" i="61"/>
  <c r="B604" i="61"/>
  <c r="C604" i="61" s="1"/>
  <c r="A605" i="61"/>
  <c r="B605" i="61"/>
  <c r="C605" i="61" s="1"/>
  <c r="A606" i="61"/>
  <c r="B606" i="61"/>
  <c r="C606" i="61" s="1"/>
  <c r="A607" i="61"/>
  <c r="B607" i="61"/>
  <c r="C607" i="61" s="1"/>
  <c r="A608" i="61"/>
  <c r="B608" i="61"/>
  <c r="C608" i="61" s="1"/>
  <c r="A609" i="61"/>
  <c r="B609" i="61"/>
  <c r="C609" i="61" s="1"/>
  <c r="A610" i="61"/>
  <c r="B610" i="61"/>
  <c r="C610" i="61" s="1"/>
  <c r="A611" i="61"/>
  <c r="B611" i="61"/>
  <c r="C611" i="61" s="1"/>
  <c r="A612" i="61"/>
  <c r="B612" i="61"/>
  <c r="C612" i="61" s="1"/>
  <c r="A613" i="61"/>
  <c r="B613" i="61"/>
  <c r="C613" i="61" s="1"/>
  <c r="A614" i="61"/>
  <c r="B614" i="61"/>
  <c r="C614" i="61" s="1"/>
  <c r="A615" i="61"/>
  <c r="B615" i="61"/>
  <c r="C615" i="61" s="1"/>
  <c r="A616" i="61"/>
  <c r="B616" i="61"/>
  <c r="C616" i="61" s="1"/>
  <c r="A617" i="61"/>
  <c r="B617" i="61"/>
  <c r="C617" i="61"/>
  <c r="A618" i="61"/>
  <c r="B618" i="61"/>
  <c r="C618" i="61" s="1"/>
  <c r="A619" i="61"/>
  <c r="B619" i="61"/>
  <c r="C619" i="61" s="1"/>
  <c r="A620" i="61"/>
  <c r="B620" i="61"/>
  <c r="C620" i="61"/>
  <c r="A621" i="61"/>
  <c r="B621" i="61"/>
  <c r="C621" i="61" s="1"/>
  <c r="A622" i="61"/>
  <c r="B622" i="61"/>
  <c r="C622" i="61" s="1"/>
  <c r="A623" i="61"/>
  <c r="B623" i="61"/>
  <c r="C623" i="61"/>
  <c r="A624" i="61"/>
  <c r="B624" i="61"/>
  <c r="C624" i="61" s="1"/>
  <c r="A625" i="61"/>
  <c r="B625" i="61"/>
  <c r="C625" i="61" s="1"/>
  <c r="A626" i="61"/>
  <c r="B626" i="61"/>
  <c r="C626" i="61" s="1"/>
  <c r="A627" i="61"/>
  <c r="B627" i="61"/>
  <c r="C627" i="61"/>
  <c r="A628" i="61"/>
  <c r="B628" i="61"/>
  <c r="C628" i="61" s="1"/>
  <c r="A629" i="61"/>
  <c r="B629" i="61"/>
  <c r="C629" i="61" s="1"/>
  <c r="A630" i="61"/>
  <c r="B630" i="61"/>
  <c r="C630" i="61" s="1"/>
  <c r="A631" i="61"/>
  <c r="B631" i="61"/>
  <c r="C631" i="61" s="1"/>
  <c r="A632" i="61"/>
  <c r="B632" i="61"/>
  <c r="C632" i="61" s="1"/>
  <c r="A633" i="61"/>
  <c r="B633" i="61"/>
  <c r="C633" i="61" s="1"/>
  <c r="A634" i="61"/>
  <c r="B634" i="61"/>
  <c r="C634" i="61" s="1"/>
  <c r="A635" i="61"/>
  <c r="B635" i="61"/>
  <c r="C635" i="61" s="1"/>
  <c r="A636" i="61"/>
  <c r="B636" i="61"/>
  <c r="C636" i="61" s="1"/>
  <c r="A637" i="61"/>
  <c r="B637" i="61"/>
  <c r="C637" i="61" s="1"/>
  <c r="A638" i="61"/>
  <c r="B638" i="61"/>
  <c r="C638" i="61" s="1"/>
  <c r="A639" i="61"/>
  <c r="B639" i="61"/>
  <c r="C639" i="61"/>
  <c r="A640" i="61"/>
  <c r="B640" i="61"/>
  <c r="C640" i="61" s="1"/>
  <c r="A641" i="61"/>
  <c r="B641" i="61"/>
  <c r="C641" i="61" s="1"/>
  <c r="A642" i="61"/>
  <c r="B642" i="61"/>
  <c r="C642" i="61"/>
  <c r="A643" i="61"/>
  <c r="B643" i="61"/>
  <c r="C643" i="61" s="1"/>
  <c r="A644" i="61"/>
  <c r="B644" i="61"/>
  <c r="C644" i="61" s="1"/>
  <c r="A645" i="61"/>
  <c r="B645" i="61"/>
  <c r="C645" i="61" s="1"/>
  <c r="A646" i="61"/>
  <c r="B646" i="61"/>
  <c r="C646" i="61" s="1"/>
  <c r="A647" i="61"/>
  <c r="B647" i="61"/>
  <c r="C647" i="61" s="1"/>
  <c r="A648" i="61"/>
  <c r="B648" i="61"/>
  <c r="C648" i="61" s="1"/>
  <c r="A649" i="61"/>
  <c r="B649" i="61"/>
  <c r="C649" i="61" s="1"/>
  <c r="A650" i="61"/>
  <c r="B650" i="61"/>
  <c r="C650" i="61" s="1"/>
  <c r="A651" i="61"/>
  <c r="B651" i="61"/>
  <c r="C651" i="61" s="1"/>
  <c r="A652" i="61"/>
  <c r="B652" i="61"/>
  <c r="C652" i="61"/>
  <c r="A653" i="61"/>
  <c r="B653" i="61"/>
  <c r="C653" i="61" s="1"/>
  <c r="A654" i="61"/>
  <c r="B654" i="61"/>
  <c r="C654" i="61" s="1"/>
  <c r="A655" i="61"/>
  <c r="B655" i="61"/>
  <c r="C655" i="61" s="1"/>
  <c r="A656" i="61"/>
  <c r="B656" i="61"/>
  <c r="C656" i="61"/>
  <c r="A657" i="61"/>
  <c r="B657" i="61"/>
  <c r="C657" i="61" s="1"/>
  <c r="A658" i="61"/>
  <c r="B658" i="61"/>
  <c r="C658" i="61" s="1"/>
  <c r="A659" i="61"/>
  <c r="B659" i="61"/>
  <c r="C659" i="61" s="1"/>
  <c r="A660" i="61"/>
  <c r="B660" i="61"/>
  <c r="C660" i="61" s="1"/>
  <c r="A661" i="61"/>
  <c r="B661" i="61"/>
  <c r="C661" i="61" s="1"/>
  <c r="A662" i="61"/>
  <c r="B662" i="61"/>
  <c r="C662" i="61" s="1"/>
  <c r="A663" i="61"/>
  <c r="B663" i="61"/>
  <c r="C663" i="61" s="1"/>
  <c r="A664" i="61"/>
  <c r="B664" i="61"/>
  <c r="C664" i="61" s="1"/>
  <c r="A665" i="61"/>
  <c r="B665" i="61"/>
  <c r="C665" i="61" s="1"/>
  <c r="A666" i="61"/>
  <c r="B666" i="61"/>
  <c r="C666" i="61"/>
  <c r="A667" i="61"/>
  <c r="B667" i="61"/>
  <c r="C667" i="61" s="1"/>
  <c r="A668" i="61"/>
  <c r="B668" i="61"/>
  <c r="C668" i="61"/>
  <c r="F61" i="60"/>
  <c r="C1" i="58"/>
  <c r="E11" i="60"/>
  <c r="F11" i="60" s="1"/>
  <c r="E13" i="60"/>
  <c r="F571" i="59"/>
  <c r="G571" i="59" s="1"/>
  <c r="G64" i="59" l="1"/>
  <c r="C21" i="72"/>
  <c r="F54" i="54" s="1"/>
  <c r="D21" i="72"/>
  <c r="G54" i="54" s="1"/>
  <c r="E22" i="71"/>
  <c r="H53" i="54" s="1"/>
  <c r="H19" i="68"/>
  <c r="K48" i="54" s="1"/>
  <c r="H22" i="71"/>
  <c r="K53" i="54" s="1"/>
  <c r="I3" i="73"/>
  <c r="F21" i="72"/>
  <c r="I54" i="54" s="1"/>
  <c r="F10" i="73"/>
  <c r="I10" i="73" s="1"/>
  <c r="H26" i="69"/>
  <c r="K52" i="54" s="1"/>
  <c r="F18" i="68"/>
  <c r="I47" i="54" s="1"/>
  <c r="H23" i="69"/>
  <c r="K49" i="54" s="1"/>
  <c r="H21" i="72"/>
  <c r="K54" i="54" s="1"/>
  <c r="H19" i="69"/>
  <c r="H25" i="69" s="1"/>
  <c r="K51" i="54" s="1"/>
  <c r="H24" i="69"/>
  <c r="K50" i="54" s="1"/>
  <c r="G11" i="73"/>
  <c r="H11" i="73" s="1"/>
  <c r="G22" i="71"/>
  <c r="J53" i="54" s="1"/>
  <c r="F14" i="68"/>
  <c r="E21" i="72"/>
  <c r="H54" i="54" s="1"/>
  <c r="G7" i="73"/>
  <c r="H7" i="73" s="1"/>
  <c r="G21" i="72"/>
  <c r="J54" i="54" s="1"/>
  <c r="D22" i="71"/>
  <c r="G53" i="54" s="1"/>
  <c r="D8" i="69"/>
  <c r="C22" i="71"/>
  <c r="F53" i="54" s="1"/>
  <c r="D8" i="68"/>
  <c r="D17" i="68" s="1"/>
  <c r="G46" i="54" s="1"/>
  <c r="C8" i="69"/>
  <c r="F22" i="71"/>
  <c r="I53" i="54" s="1"/>
  <c r="E19" i="68"/>
  <c r="H48" i="54" s="1"/>
  <c r="E8" i="68"/>
  <c r="E17" i="68" s="1"/>
  <c r="H46" i="54" s="1"/>
  <c r="E26" i="69"/>
  <c r="H52" i="54" s="1"/>
  <c r="F8" i="68"/>
  <c r="C8" i="68"/>
  <c r="C17" i="68" s="1"/>
  <c r="F46" i="54" s="1"/>
  <c r="C19" i="68"/>
  <c r="F48" i="54" s="1"/>
  <c r="F19" i="68"/>
  <c r="I48" i="54" s="1"/>
  <c r="D26" i="69"/>
  <c r="G52" i="54" s="1"/>
  <c r="G8" i="68"/>
  <c r="G17" i="68" s="1"/>
  <c r="J46" i="54" s="1"/>
  <c r="C26" i="69"/>
  <c r="F52" i="54" s="1"/>
  <c r="G8" i="69"/>
  <c r="G19" i="68"/>
  <c r="J48" i="54" s="1"/>
  <c r="D19" i="68"/>
  <c r="G48" i="54" s="1"/>
  <c r="H8" i="68"/>
  <c r="H17" i="68" s="1"/>
  <c r="K46" i="54" s="1"/>
  <c r="G26" i="69"/>
  <c r="J52" i="54" s="1"/>
  <c r="E8" i="69"/>
  <c r="H8" i="69"/>
  <c r="F8" i="69"/>
  <c r="F26" i="69"/>
  <c r="I52" i="54" s="1"/>
  <c r="C25" i="69"/>
  <c r="F51" i="54" s="1"/>
  <c r="F103" i="59"/>
  <c r="G103" i="59" s="1"/>
  <c r="F98" i="59"/>
  <c r="G98" i="59" s="1"/>
  <c r="E50" i="60"/>
  <c r="F50" i="60" s="1"/>
  <c r="E45" i="60"/>
  <c r="F45" i="60" s="1"/>
  <c r="F118" i="59"/>
  <c r="G118" i="59" s="1"/>
  <c r="F111" i="59"/>
  <c r="G111" i="59" s="1"/>
  <c r="E32" i="60"/>
  <c r="F32" i="60" s="1"/>
  <c r="F91" i="59"/>
  <c r="G91" i="59" s="1"/>
  <c r="E42" i="60"/>
  <c r="F42" i="60" s="1"/>
  <c r="F106" i="59"/>
  <c r="G106" i="59" s="1"/>
  <c r="F99" i="59"/>
  <c r="G99" i="59" s="1"/>
  <c r="B2" i="67"/>
  <c r="B4" i="67"/>
  <c r="G89" i="59"/>
  <c r="F5" i="60"/>
  <c r="B31" i="61"/>
  <c r="D15" i="67" s="1"/>
  <c r="E60" i="60"/>
  <c r="F60" i="60" s="1"/>
  <c r="E64" i="60"/>
  <c r="F64" i="60" s="1"/>
  <c r="F129" i="59"/>
  <c r="G129" i="59" s="1"/>
  <c r="F105" i="59"/>
  <c r="G105" i="59" s="1"/>
  <c r="F120" i="59"/>
  <c r="F112" i="59"/>
  <c r="G112" i="59" s="1"/>
  <c r="F104" i="59"/>
  <c r="G104" i="59" s="1"/>
  <c r="F96" i="59"/>
  <c r="G96" i="59" s="1"/>
  <c r="F127" i="59"/>
  <c r="G127" i="59" s="1"/>
  <c r="F95" i="59"/>
  <c r="G95" i="59" s="1"/>
  <c r="F43" i="59"/>
  <c r="G43" i="59" s="1"/>
  <c r="F126" i="59"/>
  <c r="G126" i="59" s="1"/>
  <c r="F102" i="59"/>
  <c r="G102" i="59" s="1"/>
  <c r="F94" i="59"/>
  <c r="G94" i="59" s="1"/>
  <c r="G61" i="59"/>
  <c r="G65" i="59"/>
  <c r="G200" i="59"/>
  <c r="G204" i="59"/>
  <c r="G208" i="59"/>
  <c r="G212" i="59"/>
  <c r="G216" i="59"/>
  <c r="G62" i="59"/>
  <c r="G66" i="59"/>
  <c r="G197" i="59"/>
  <c r="G201" i="59"/>
  <c r="G205" i="59"/>
  <c r="G209" i="59"/>
  <c r="G213" i="59"/>
  <c r="G63" i="59"/>
  <c r="G67" i="59"/>
  <c r="G198" i="59"/>
  <c r="G202" i="59"/>
  <c r="G206" i="59"/>
  <c r="G210" i="59"/>
  <c r="G214" i="59"/>
  <c r="G60" i="59"/>
  <c r="G68" i="59"/>
  <c r="G199" i="59"/>
  <c r="G203" i="59"/>
  <c r="G207" i="59"/>
  <c r="G211" i="59"/>
  <c r="G215" i="59"/>
  <c r="F125" i="59"/>
  <c r="G125" i="59" s="1"/>
  <c r="F109" i="59"/>
  <c r="G109" i="59" s="1"/>
  <c r="F101" i="59"/>
  <c r="G101" i="59" s="1"/>
  <c r="F93" i="59"/>
  <c r="G93" i="59" s="1"/>
  <c r="E59" i="60"/>
  <c r="F59" i="60" s="1"/>
  <c r="E63" i="60"/>
  <c r="F63" i="60" s="1"/>
  <c r="F124" i="59"/>
  <c r="G124" i="59" s="1"/>
  <c r="F108" i="59"/>
  <c r="G108" i="59" s="1"/>
  <c r="F100" i="59"/>
  <c r="G100" i="59" s="1"/>
  <c r="F92" i="59"/>
  <c r="G92" i="59" s="1"/>
  <c r="G188" i="59"/>
  <c r="G184" i="59"/>
  <c r="G180" i="59"/>
  <c r="G176" i="59"/>
  <c r="G172" i="59"/>
  <c r="G168" i="59"/>
  <c r="G164" i="59"/>
  <c r="G160" i="59"/>
  <c r="G156" i="59"/>
  <c r="G152" i="59"/>
  <c r="G148" i="59"/>
  <c r="G144" i="59"/>
  <c r="G140" i="59"/>
  <c r="G136" i="59"/>
  <c r="G132" i="59"/>
  <c r="G128" i="59"/>
  <c r="G120" i="59"/>
  <c r="G116" i="59"/>
  <c r="G88" i="59"/>
  <c r="G84" i="59"/>
  <c r="G80" i="59"/>
  <c r="G76" i="59"/>
  <c r="G72" i="59"/>
  <c r="G56" i="59"/>
  <c r="G52" i="59"/>
  <c r="G48" i="59"/>
  <c r="G44" i="59"/>
  <c r="G40" i="59"/>
  <c r="G36" i="59"/>
  <c r="G32" i="59"/>
  <c r="G28" i="59"/>
  <c r="G24" i="59"/>
  <c r="G20" i="59"/>
  <c r="G16" i="59"/>
  <c r="G12" i="59"/>
  <c r="G8" i="59"/>
  <c r="G4" i="59"/>
  <c r="F58" i="60"/>
  <c r="F54" i="60"/>
  <c r="F57" i="60"/>
  <c r="F53" i="60"/>
  <c r="F49" i="60"/>
  <c r="G58" i="59"/>
  <c r="G54" i="59"/>
  <c r="G50" i="59"/>
  <c r="G46" i="59"/>
  <c r="G42" i="59"/>
  <c r="G38" i="59"/>
  <c r="G34" i="59"/>
  <c r="G30" i="59"/>
  <c r="G26" i="59"/>
  <c r="G22" i="59"/>
  <c r="G18" i="59"/>
  <c r="G14" i="59"/>
  <c r="G10" i="59"/>
  <c r="G6" i="59"/>
  <c r="F56" i="60"/>
  <c r="F52" i="60"/>
  <c r="C35" i="61"/>
  <c r="C31" i="61" s="1"/>
  <c r="D14" i="67" s="1"/>
  <c r="F47" i="60"/>
  <c r="F43" i="60"/>
  <c r="F39" i="60"/>
  <c r="F35" i="60"/>
  <c r="F31" i="60"/>
  <c r="F27" i="60"/>
  <c r="F22" i="60"/>
  <c r="F18" i="60"/>
  <c r="F14" i="60"/>
  <c r="F10" i="60"/>
  <c r="F6" i="60"/>
  <c r="F46" i="60"/>
  <c r="F38" i="60"/>
  <c r="F34" i="60"/>
  <c r="F30" i="60"/>
  <c r="F26" i="60"/>
  <c r="F21" i="60"/>
  <c r="F17" i="60"/>
  <c r="F13" i="60"/>
  <c r="F9" i="60"/>
  <c r="K2" i="54"/>
  <c r="J2" i="54"/>
  <c r="I2" i="54"/>
  <c r="H2" i="54"/>
  <c r="G2" i="54"/>
  <c r="H4" i="4"/>
  <c r="G4" i="4"/>
  <c r="F4" i="4"/>
  <c r="E4" i="4"/>
  <c r="D4" i="4"/>
  <c r="C4" i="4"/>
  <c r="F17" i="68" l="1"/>
  <c r="I46" i="54" s="1"/>
  <c r="I7" i="73"/>
  <c r="I11" i="73"/>
  <c r="C9" i="67"/>
  <c r="C8" i="67"/>
  <c r="B5" i="67"/>
  <c r="B3" i="67"/>
  <c r="C3" i="67"/>
  <c r="C2" i="67"/>
  <c r="C4" i="67"/>
  <c r="C5" i="67"/>
  <c r="G1" i="59"/>
  <c r="F66" i="60" s="1"/>
  <c r="C10" i="67" s="1"/>
  <c r="F1" i="59"/>
  <c r="H6" i="41"/>
  <c r="H5" i="40"/>
  <c r="H20" i="50"/>
  <c r="H17" i="11"/>
  <c r="H13" i="15"/>
  <c r="H11" i="44"/>
  <c r="H16" i="24"/>
  <c r="H55" i="4"/>
  <c r="H54" i="4"/>
  <c r="H22" i="7"/>
  <c r="H26" i="15"/>
  <c r="H7" i="21"/>
  <c r="H6" i="8"/>
  <c r="H17" i="8"/>
  <c r="H43" i="22"/>
  <c r="H16" i="8"/>
  <c r="H17" i="46"/>
  <c r="H8" i="44"/>
  <c r="H25" i="14"/>
  <c r="H39" i="4"/>
  <c r="H38" i="4"/>
  <c r="H19" i="14"/>
  <c r="H18" i="14"/>
  <c r="H14" i="46"/>
  <c r="H30" i="4"/>
  <c r="H6" i="9"/>
  <c r="H11" i="46"/>
  <c r="H8" i="11"/>
  <c r="H6" i="44"/>
  <c r="H37" i="11"/>
  <c r="H65" i="4"/>
  <c r="H12" i="7"/>
  <c r="H23" i="4"/>
  <c r="H29" i="11"/>
  <c r="H28" i="11"/>
  <c r="H27" i="11"/>
  <c r="H5" i="17"/>
  <c r="H13" i="4"/>
  <c r="H17" i="44"/>
  <c r="H9" i="15"/>
  <c r="H6" i="15"/>
  <c r="H9" i="10"/>
  <c r="H21" i="10"/>
  <c r="H7" i="4"/>
  <c r="H20" i="10"/>
  <c r="H24" i="28"/>
  <c r="H20" i="28"/>
  <c r="H17" i="28"/>
  <c r="H16" i="28"/>
  <c r="H10" i="28"/>
  <c r="H5" i="45"/>
  <c r="H14" i="50"/>
  <c r="G14" i="50"/>
  <c r="F14" i="50"/>
  <c r="E14" i="50"/>
  <c r="D14" i="50"/>
  <c r="C14" i="50"/>
  <c r="H12" i="45"/>
  <c r="G12" i="45"/>
  <c r="F12" i="45"/>
  <c r="E12" i="45"/>
  <c r="D12" i="45"/>
  <c r="C12" i="45"/>
  <c r="H10" i="41"/>
  <c r="G10" i="41"/>
  <c r="F10" i="41"/>
  <c r="E10" i="41"/>
  <c r="D10" i="41"/>
  <c r="C10" i="41"/>
  <c r="H14" i="41"/>
  <c r="G14" i="41"/>
  <c r="F14" i="41"/>
  <c r="E14" i="41"/>
  <c r="D14" i="41"/>
  <c r="C14" i="41"/>
  <c r="H8" i="33"/>
  <c r="G8" i="33"/>
  <c r="F8" i="33"/>
  <c r="E8" i="33"/>
  <c r="D8" i="33"/>
  <c r="C8" i="33"/>
  <c r="H12" i="32"/>
  <c r="G12" i="32"/>
  <c r="F12" i="32"/>
  <c r="E12" i="32"/>
  <c r="D12" i="32"/>
  <c r="C12" i="32"/>
  <c r="H22" i="29"/>
  <c r="G22" i="29"/>
  <c r="F22" i="29"/>
  <c r="E22" i="29"/>
  <c r="D22" i="29"/>
  <c r="C22" i="29"/>
  <c r="H27" i="28"/>
  <c r="G27" i="28"/>
  <c r="F27" i="28"/>
  <c r="E27" i="28"/>
  <c r="D27" i="28"/>
  <c r="C27" i="28"/>
  <c r="H17" i="15"/>
  <c r="G17" i="15"/>
  <c r="F17" i="15"/>
  <c r="E17" i="15"/>
  <c r="D17" i="15"/>
  <c r="C17" i="15"/>
  <c r="H17" i="14"/>
  <c r="G17" i="14"/>
  <c r="F17" i="14"/>
  <c r="E17" i="14"/>
  <c r="D17" i="14"/>
  <c r="C17" i="14"/>
  <c r="H17" i="13"/>
  <c r="G17" i="13"/>
  <c r="F17" i="13"/>
  <c r="E17" i="13"/>
  <c r="D17" i="13"/>
  <c r="C17" i="13"/>
  <c r="H22" i="11"/>
  <c r="G22" i="11"/>
  <c r="F22" i="11"/>
  <c r="E22" i="11"/>
  <c r="D22" i="11"/>
  <c r="C22" i="11"/>
  <c r="H14" i="44"/>
  <c r="G14" i="44"/>
  <c r="F14" i="44"/>
  <c r="E14" i="44"/>
  <c r="D14" i="44"/>
  <c r="C14" i="44"/>
  <c r="H19" i="10"/>
  <c r="G19" i="10"/>
  <c r="F19" i="10"/>
  <c r="E19" i="10"/>
  <c r="D19" i="10"/>
  <c r="C19" i="10"/>
  <c r="H20" i="9"/>
  <c r="G20" i="9"/>
  <c r="F20" i="9"/>
  <c r="E20" i="9"/>
  <c r="D20" i="9"/>
  <c r="C20" i="9"/>
  <c r="H26" i="9"/>
  <c r="G26" i="9"/>
  <c r="F26" i="9"/>
  <c r="E26" i="9"/>
  <c r="D26" i="9"/>
  <c r="C26" i="9"/>
  <c r="H20" i="8"/>
  <c r="G20" i="8"/>
  <c r="F20" i="8"/>
  <c r="E20" i="8"/>
  <c r="D20" i="8"/>
  <c r="C20" i="8"/>
  <c r="H15" i="8"/>
  <c r="G15" i="8"/>
  <c r="F15" i="8"/>
  <c r="E15" i="8"/>
  <c r="D15" i="8"/>
  <c r="C15" i="8"/>
  <c r="H19" i="7"/>
  <c r="G19" i="7"/>
  <c r="F19" i="7"/>
  <c r="E19" i="7"/>
  <c r="D19" i="7"/>
  <c r="C19" i="7"/>
  <c r="H29" i="7"/>
  <c r="G29" i="7"/>
  <c r="F29" i="7"/>
  <c r="E29" i="7"/>
  <c r="D29" i="7"/>
  <c r="C29" i="7"/>
  <c r="H20" i="6"/>
  <c r="G20" i="6"/>
  <c r="F20" i="6"/>
  <c r="E20" i="6"/>
  <c r="D20" i="6"/>
  <c r="C20" i="6"/>
  <c r="H15" i="6"/>
  <c r="G15" i="6"/>
  <c r="F15" i="6"/>
  <c r="E15" i="6"/>
  <c r="D15" i="6"/>
  <c r="C15" i="6"/>
  <c r="H76" i="42"/>
  <c r="G76" i="42"/>
  <c r="F76" i="42"/>
  <c r="E76" i="42"/>
  <c r="D76" i="42"/>
  <c r="C76" i="42"/>
  <c r="H59" i="4"/>
  <c r="G59" i="4"/>
  <c r="F59" i="4"/>
  <c r="E59" i="4"/>
  <c r="D59" i="4"/>
  <c r="C59" i="4"/>
  <c r="C74" i="4"/>
  <c r="D74" i="4"/>
  <c r="E74" i="4"/>
  <c r="F74" i="4"/>
  <c r="G74" i="4"/>
  <c r="H74" i="4"/>
  <c r="H8" i="40"/>
  <c r="G20" i="27"/>
  <c r="G20" i="26"/>
  <c r="G16" i="25"/>
  <c r="G20" i="24"/>
  <c r="G16" i="23"/>
  <c r="G60" i="22"/>
  <c r="G15" i="21"/>
  <c r="G11" i="20"/>
  <c r="G10" i="19"/>
  <c r="G15" i="18"/>
  <c r="G10" i="17"/>
  <c r="G21" i="16"/>
  <c r="H60" i="42"/>
  <c r="H71" i="4"/>
  <c r="H70" i="4"/>
  <c r="H69" i="4"/>
  <c r="H68" i="4"/>
  <c r="H67" i="4"/>
  <c r="H66" i="4"/>
  <c r="H64" i="4"/>
  <c r="H62" i="4"/>
  <c r="H61" i="4"/>
  <c r="H56" i="4"/>
  <c r="H53" i="4"/>
  <c r="H52" i="4"/>
  <c r="H51" i="4"/>
  <c r="H50" i="4"/>
  <c r="H48" i="4"/>
  <c r="H47" i="4"/>
  <c r="H46" i="4"/>
  <c r="H44" i="4"/>
  <c r="H42" i="4"/>
  <c r="H41" i="4"/>
  <c r="H40" i="4"/>
  <c r="H37" i="4"/>
  <c r="H36" i="4"/>
  <c r="H35" i="4"/>
  <c r="H34" i="4"/>
  <c r="H32" i="4"/>
  <c r="H31" i="4"/>
  <c r="H28" i="4"/>
  <c r="H26" i="4"/>
  <c r="H25" i="4"/>
  <c r="H24" i="4"/>
  <c r="H22" i="4"/>
  <c r="H20" i="4"/>
  <c r="H19" i="4"/>
  <c r="H18" i="4"/>
  <c r="H16" i="4"/>
  <c r="H15" i="4"/>
  <c r="H14" i="4"/>
  <c r="H12" i="4"/>
  <c r="H11" i="4"/>
  <c r="H10" i="4"/>
  <c r="H8" i="4"/>
  <c r="H6" i="4"/>
  <c r="H5" i="4"/>
  <c r="H17" i="6"/>
  <c r="H12" i="6"/>
  <c r="H10" i="6"/>
  <c r="H9" i="6"/>
  <c r="H8" i="6"/>
  <c r="H6" i="6"/>
  <c r="H5" i="6"/>
  <c r="H26" i="7"/>
  <c r="H24" i="7"/>
  <c r="H23" i="7"/>
  <c r="H21" i="7"/>
  <c r="H20" i="7"/>
  <c r="H16" i="7"/>
  <c r="H15" i="7"/>
  <c r="H13" i="7"/>
  <c r="H10" i="7"/>
  <c r="H8" i="7"/>
  <c r="H7" i="7"/>
  <c r="H6" i="7"/>
  <c r="H5" i="7"/>
  <c r="H12" i="8"/>
  <c r="H11" i="8"/>
  <c r="H10" i="8"/>
  <c r="H8" i="8"/>
  <c r="H7" i="8"/>
  <c r="H5" i="8"/>
  <c r="H23" i="9"/>
  <c r="H22" i="9"/>
  <c r="H21" i="9"/>
  <c r="H17" i="9"/>
  <c r="H15" i="9"/>
  <c r="H14" i="9"/>
  <c r="H13" i="9"/>
  <c r="H12" i="9"/>
  <c r="H11" i="9"/>
  <c r="H10" i="9"/>
  <c r="H9" i="9"/>
  <c r="H8" i="9"/>
  <c r="H7" i="9"/>
  <c r="H5" i="9"/>
  <c r="H29" i="10"/>
  <c r="H26" i="10"/>
  <c r="H25" i="10"/>
  <c r="H24" i="10"/>
  <c r="H22" i="10"/>
  <c r="H16" i="10"/>
  <c r="H15" i="10"/>
  <c r="H14" i="10"/>
  <c r="H13" i="10"/>
  <c r="H12" i="10"/>
  <c r="H11" i="10"/>
  <c r="H10" i="10"/>
  <c r="H8" i="10"/>
  <c r="H6" i="10"/>
  <c r="H5" i="10"/>
  <c r="H29" i="44"/>
  <c r="H26" i="44"/>
  <c r="H23" i="44"/>
  <c r="H22" i="44"/>
  <c r="H21" i="44"/>
  <c r="H20" i="44"/>
  <c r="H19" i="44"/>
  <c r="H18" i="44"/>
  <c r="H10" i="44"/>
  <c r="H9" i="44"/>
  <c r="H7" i="44"/>
  <c r="H5" i="44"/>
  <c r="H45" i="11"/>
  <c r="H42" i="11"/>
  <c r="H41" i="11"/>
  <c r="H40" i="11"/>
  <c r="H39" i="11"/>
  <c r="H38" i="11"/>
  <c r="H36" i="11"/>
  <c r="H35" i="11"/>
  <c r="H34" i="11"/>
  <c r="H33" i="11"/>
  <c r="H32" i="11"/>
  <c r="H30" i="11"/>
  <c r="H26" i="11"/>
  <c r="H25" i="11"/>
  <c r="H24" i="11"/>
  <c r="H19" i="11"/>
  <c r="H18" i="11"/>
  <c r="H16" i="11"/>
  <c r="H15" i="11"/>
  <c r="H14" i="11"/>
  <c r="H13" i="11"/>
  <c r="H11" i="11"/>
  <c r="H10" i="11"/>
  <c r="H9" i="11"/>
  <c r="H7" i="11"/>
  <c r="H6" i="11"/>
  <c r="H5" i="11"/>
  <c r="H28" i="13"/>
  <c r="H25" i="13"/>
  <c r="H24" i="13"/>
  <c r="H23" i="13"/>
  <c r="H21" i="13"/>
  <c r="H19" i="13"/>
  <c r="H18" i="13"/>
  <c r="H14" i="13"/>
  <c r="H13" i="13"/>
  <c r="H12" i="13"/>
  <c r="H11" i="13"/>
  <c r="H10" i="13"/>
  <c r="H9" i="13"/>
  <c r="H8" i="13"/>
  <c r="H7" i="13"/>
  <c r="H6" i="13"/>
  <c r="H5" i="13"/>
  <c r="H28" i="14"/>
  <c r="H24" i="14"/>
  <c r="H23" i="14"/>
  <c r="H22" i="14"/>
  <c r="H21" i="14"/>
  <c r="H20" i="14"/>
  <c r="H14" i="14"/>
  <c r="H13" i="14"/>
  <c r="H12" i="14"/>
  <c r="H11" i="14"/>
  <c r="H10" i="14"/>
  <c r="H9" i="14"/>
  <c r="H8" i="14"/>
  <c r="H7" i="14"/>
  <c r="H6" i="14"/>
  <c r="H5" i="14"/>
  <c r="H32" i="15"/>
  <c r="H29" i="15"/>
  <c r="H28" i="15"/>
  <c r="H27" i="15"/>
  <c r="H25" i="15"/>
  <c r="H24" i="15"/>
  <c r="H23" i="15"/>
  <c r="H22" i="15"/>
  <c r="H21" i="15"/>
  <c r="H19" i="15"/>
  <c r="H18" i="15"/>
  <c r="H14" i="15"/>
  <c r="H12" i="15"/>
  <c r="H11" i="15"/>
  <c r="H10" i="15"/>
  <c r="H8" i="15"/>
  <c r="H7" i="15"/>
  <c r="H5" i="15"/>
  <c r="H16" i="16"/>
  <c r="H15" i="16"/>
  <c r="H14" i="16"/>
  <c r="H13" i="16"/>
  <c r="H12" i="16"/>
  <c r="H11" i="16"/>
  <c r="H9" i="16"/>
  <c r="H7" i="16"/>
  <c r="H6" i="16"/>
  <c r="H6" i="17"/>
  <c r="H9" i="18"/>
  <c r="H8" i="18"/>
  <c r="H6" i="18"/>
  <c r="H5" i="18"/>
  <c r="H6" i="19"/>
  <c r="H7" i="20"/>
  <c r="H6" i="20"/>
  <c r="H5" i="20"/>
  <c r="H11" i="21"/>
  <c r="H10" i="21"/>
  <c r="H9" i="21"/>
  <c r="H5" i="21"/>
  <c r="H56" i="22"/>
  <c r="H55" i="22"/>
  <c r="H54" i="22"/>
  <c r="H53" i="22"/>
  <c r="H52" i="22"/>
  <c r="H51" i="22"/>
  <c r="H50" i="22"/>
  <c r="H49" i="22"/>
  <c r="H48" i="22"/>
  <c r="H47" i="22"/>
  <c r="H46" i="22"/>
  <c r="H45" i="22"/>
  <c r="H44" i="22"/>
  <c r="H42" i="22"/>
  <c r="H41" i="22"/>
  <c r="H40" i="22"/>
  <c r="H39" i="22"/>
  <c r="H37" i="22"/>
  <c r="H36" i="22"/>
  <c r="H35" i="22"/>
  <c r="H33" i="22"/>
  <c r="H32" i="22"/>
  <c r="H31" i="22"/>
  <c r="H29" i="22"/>
  <c r="H28" i="22"/>
  <c r="H26" i="22"/>
  <c r="H25" i="22"/>
  <c r="H24" i="22"/>
  <c r="H23" i="22"/>
  <c r="H22" i="22"/>
  <c r="H21" i="22"/>
  <c r="H20" i="22"/>
  <c r="H17" i="22"/>
  <c r="H16" i="22"/>
  <c r="H15" i="22"/>
  <c r="H14" i="22"/>
  <c r="H13" i="22"/>
  <c r="H12" i="22"/>
  <c r="H11" i="22"/>
  <c r="H10" i="22"/>
  <c r="H9" i="22"/>
  <c r="H8" i="22"/>
  <c r="H6" i="22"/>
  <c r="H5" i="22"/>
  <c r="H12" i="23"/>
  <c r="H10" i="23"/>
  <c r="H9" i="23"/>
  <c r="H8" i="23"/>
  <c r="H7" i="23"/>
  <c r="H5" i="23"/>
  <c r="H14" i="24"/>
  <c r="H13" i="24"/>
  <c r="H12" i="24"/>
  <c r="H11" i="24"/>
  <c r="H10" i="24"/>
  <c r="H9" i="24"/>
  <c r="H8" i="24"/>
  <c r="H7" i="24"/>
  <c r="H6" i="24"/>
  <c r="H5" i="24"/>
  <c r="H12" i="25"/>
  <c r="H11" i="25"/>
  <c r="H10" i="25"/>
  <c r="H9" i="25"/>
  <c r="H8" i="25"/>
  <c r="H6" i="25"/>
  <c r="H5" i="25"/>
  <c r="H16" i="26"/>
  <c r="H15" i="26"/>
  <c r="H14" i="26"/>
  <c r="H13" i="26"/>
  <c r="H12" i="26"/>
  <c r="H11" i="26"/>
  <c r="H9" i="26"/>
  <c r="H8" i="26"/>
  <c r="H7" i="26"/>
  <c r="H5" i="26"/>
  <c r="H16" i="27"/>
  <c r="H15" i="27"/>
  <c r="H14" i="27"/>
  <c r="H13" i="27"/>
  <c r="H12" i="27"/>
  <c r="H11" i="27"/>
  <c r="H10" i="27"/>
  <c r="H9" i="27"/>
  <c r="H8" i="27"/>
  <c r="H6" i="27"/>
  <c r="H5" i="27"/>
  <c r="H35" i="28"/>
  <c r="H32" i="28"/>
  <c r="H31" i="28"/>
  <c r="H30" i="28"/>
  <c r="H29" i="28"/>
  <c r="H28" i="28"/>
  <c r="H23" i="28"/>
  <c r="H22" i="28"/>
  <c r="H21" i="28"/>
  <c r="H19" i="28"/>
  <c r="H18" i="28"/>
  <c r="H15" i="28"/>
  <c r="H14" i="28"/>
  <c r="H13" i="28"/>
  <c r="H12" i="28"/>
  <c r="H11" i="28"/>
  <c r="H9" i="28"/>
  <c r="H8" i="28"/>
  <c r="H7" i="28"/>
  <c r="H6" i="28"/>
  <c r="H5" i="28"/>
  <c r="H25" i="29"/>
  <c r="H19" i="29"/>
  <c r="H18" i="29"/>
  <c r="H15" i="29"/>
  <c r="H14" i="29"/>
  <c r="H13" i="29"/>
  <c r="H12" i="29"/>
  <c r="H11" i="29"/>
  <c r="H9" i="29"/>
  <c r="H8" i="29"/>
  <c r="H7" i="29"/>
  <c r="H6" i="29"/>
  <c r="H5" i="29"/>
  <c r="H12" i="31"/>
  <c r="H8" i="31"/>
  <c r="H7" i="31"/>
  <c r="H6" i="31"/>
  <c r="H5" i="31"/>
  <c r="H20" i="30"/>
  <c r="H16" i="30"/>
  <c r="H15" i="30"/>
  <c r="H14" i="30"/>
  <c r="H13" i="30"/>
  <c r="H12" i="30"/>
  <c r="H11" i="30"/>
  <c r="H10" i="30"/>
  <c r="H9" i="30"/>
  <c r="H7" i="30"/>
  <c r="H6" i="30"/>
  <c r="H5" i="30"/>
  <c r="H17" i="32"/>
  <c r="H14" i="32"/>
  <c r="H13" i="32"/>
  <c r="H9" i="32"/>
  <c r="H8" i="32"/>
  <c r="H7" i="32"/>
  <c r="H6" i="32"/>
  <c r="H5" i="32"/>
  <c r="H6" i="33"/>
  <c r="H5" i="33"/>
  <c r="H6" i="40"/>
  <c r="H11" i="41"/>
  <c r="H12" i="41" s="1"/>
  <c r="H7" i="41"/>
  <c r="H5" i="41"/>
  <c r="H16" i="45"/>
  <c r="H13" i="45"/>
  <c r="H14" i="45" s="1"/>
  <c r="H9" i="45"/>
  <c r="H7" i="45"/>
  <c r="H80" i="46"/>
  <c r="H76" i="46"/>
  <c r="H75" i="46"/>
  <c r="H74" i="46"/>
  <c r="H73" i="46"/>
  <c r="H72" i="46"/>
  <c r="H71" i="46"/>
  <c r="H70" i="46"/>
  <c r="H69" i="46"/>
  <c r="H68" i="46"/>
  <c r="H67" i="46"/>
  <c r="H65" i="46"/>
  <c r="H64" i="46"/>
  <c r="H63" i="46"/>
  <c r="H62" i="46"/>
  <c r="H61" i="46"/>
  <c r="H60" i="46"/>
  <c r="H59" i="46"/>
  <c r="H58" i="46"/>
  <c r="H57" i="46"/>
  <c r="H56" i="46"/>
  <c r="H55" i="46"/>
  <c r="H53" i="46"/>
  <c r="H52" i="46"/>
  <c r="H51" i="46"/>
  <c r="H50" i="46"/>
  <c r="H49" i="46"/>
  <c r="H48" i="46"/>
  <c r="H47" i="46"/>
  <c r="H46" i="46"/>
  <c r="H45" i="46"/>
  <c r="H44" i="46"/>
  <c r="H43" i="46"/>
  <c r="H42" i="46"/>
  <c r="H41" i="46"/>
  <c r="H40" i="46"/>
  <c r="H39" i="46"/>
  <c r="H38" i="46"/>
  <c r="H34" i="46"/>
  <c r="H33" i="46"/>
  <c r="H31" i="46"/>
  <c r="H30" i="46"/>
  <c r="H29" i="46"/>
  <c r="H28" i="46"/>
  <c r="H27" i="46"/>
  <c r="H26" i="46"/>
  <c r="H25" i="46"/>
  <c r="H24" i="46"/>
  <c r="H23" i="46"/>
  <c r="H22" i="46"/>
  <c r="H21" i="46"/>
  <c r="H20" i="46"/>
  <c r="H19" i="46"/>
  <c r="H18" i="46"/>
  <c r="H16" i="46"/>
  <c r="H15" i="46"/>
  <c r="H13" i="46"/>
  <c r="H12" i="46"/>
  <c r="H10" i="46"/>
  <c r="H9" i="46"/>
  <c r="H8" i="46"/>
  <c r="H7" i="46"/>
  <c r="H6" i="46"/>
  <c r="H5" i="46"/>
  <c r="H10" i="47"/>
  <c r="H7" i="47"/>
  <c r="H6" i="47"/>
  <c r="H5" i="47"/>
  <c r="H16" i="48"/>
  <c r="H13" i="48"/>
  <c r="H12" i="48"/>
  <c r="H11" i="48"/>
  <c r="H10" i="48"/>
  <c r="H9" i="48"/>
  <c r="H8" i="48"/>
  <c r="H7" i="48"/>
  <c r="H6" i="48"/>
  <c r="H5" i="48"/>
  <c r="H9" i="49"/>
  <c r="H6" i="49"/>
  <c r="H5" i="49"/>
  <c r="H10" i="49" s="1"/>
  <c r="K40" i="54" s="1"/>
  <c r="H23" i="50"/>
  <c r="H15" i="50"/>
  <c r="H11" i="50"/>
  <c r="H10" i="50"/>
  <c r="H9" i="50"/>
  <c r="H6" i="50"/>
  <c r="H8" i="51"/>
  <c r="H6" i="51"/>
  <c r="H5" i="51"/>
  <c r="H9" i="52"/>
  <c r="H7" i="52"/>
  <c r="H6" i="52"/>
  <c r="H5" i="52"/>
  <c r="H12" i="53"/>
  <c r="H9" i="53"/>
  <c r="H7" i="53"/>
  <c r="H5" i="53"/>
  <c r="H73" i="42"/>
  <c r="H72" i="42"/>
  <c r="H71" i="42"/>
  <c r="H70" i="42"/>
  <c r="H69" i="42"/>
  <c r="H68" i="42"/>
  <c r="H67" i="42"/>
  <c r="H66" i="42"/>
  <c r="H65" i="42"/>
  <c r="H64" i="42"/>
  <c r="H63" i="42"/>
  <c r="H62" i="42"/>
  <c r="H61" i="42"/>
  <c r="H57" i="42"/>
  <c r="H56" i="42"/>
  <c r="H55" i="42"/>
  <c r="H54" i="42"/>
  <c r="H53" i="42"/>
  <c r="H52" i="42"/>
  <c r="H51" i="42"/>
  <c r="H50" i="42"/>
  <c r="H49" i="42"/>
  <c r="H48" i="42"/>
  <c r="H47" i="42"/>
  <c r="H46" i="42"/>
  <c r="H45" i="42"/>
  <c r="H44" i="42"/>
  <c r="H42" i="42"/>
  <c r="H41" i="42"/>
  <c r="H40" i="42"/>
  <c r="H39" i="42"/>
  <c r="H38" i="42"/>
  <c r="H37" i="42"/>
  <c r="H36" i="42"/>
  <c r="H35" i="42"/>
  <c r="H34" i="42"/>
  <c r="H33" i="42"/>
  <c r="H32" i="42"/>
  <c r="H31" i="42"/>
  <c r="H30" i="42"/>
  <c r="H29" i="42"/>
  <c r="H28" i="42"/>
  <c r="H26" i="42"/>
  <c r="H25" i="42"/>
  <c r="H24" i="42"/>
  <c r="H23" i="42"/>
  <c r="H22" i="42"/>
  <c r="H21" i="42"/>
  <c r="H20" i="42"/>
  <c r="H19" i="42"/>
  <c r="H18" i="42"/>
  <c r="H17" i="42"/>
  <c r="H16" i="42"/>
  <c r="H15" i="42"/>
  <c r="H14" i="42"/>
  <c r="H13" i="42"/>
  <c r="H12" i="42"/>
  <c r="H11" i="42"/>
  <c r="H10" i="42"/>
  <c r="H9" i="42"/>
  <c r="H8" i="42"/>
  <c r="H6" i="42"/>
  <c r="H5" i="42"/>
  <c r="I13" i="73" l="1"/>
  <c r="J14" i="73" s="1"/>
  <c r="C11" i="67"/>
  <c r="E15" i="67" s="1"/>
  <c r="B6" i="67"/>
  <c r="C6" i="67"/>
  <c r="H18" i="8"/>
  <c r="H6" i="26"/>
  <c r="H6" i="23"/>
  <c r="H30" i="22"/>
  <c r="H38" i="22"/>
  <c r="H5" i="16"/>
  <c r="H20" i="15"/>
  <c r="H30" i="15" s="1"/>
  <c r="H12" i="11"/>
  <c r="H20" i="11" s="1"/>
  <c r="H23" i="11"/>
  <c r="H31" i="11"/>
  <c r="H23" i="10"/>
  <c r="H27" i="10" s="1"/>
  <c r="H16" i="9"/>
  <c r="H18" i="9" s="1"/>
  <c r="H14" i="7"/>
  <c r="H25" i="7"/>
  <c r="H27" i="7" s="1"/>
  <c r="H11" i="6"/>
  <c r="H9" i="4"/>
  <c r="H17" i="4"/>
  <c r="H33" i="4"/>
  <c r="H49" i="4"/>
  <c r="H60" i="4"/>
  <c r="H7" i="22"/>
  <c r="H7" i="18"/>
  <c r="H9" i="8"/>
  <c r="H13" i="8" s="1"/>
  <c r="H20" i="13"/>
  <c r="H16" i="6"/>
  <c r="H18" i="6" s="1"/>
  <c r="H27" i="4"/>
  <c r="H43" i="4"/>
  <c r="H66" i="46"/>
  <c r="H8" i="30"/>
  <c r="H17" i="30" s="1"/>
  <c r="H21" i="30" s="1"/>
  <c r="K31" i="54" s="1"/>
  <c r="H7" i="10"/>
  <c r="H17" i="10" s="1"/>
  <c r="H9" i="7"/>
  <c r="H63" i="4"/>
  <c r="H8" i="53"/>
  <c r="H10" i="53" s="1"/>
  <c r="H13" i="53" s="1"/>
  <c r="K45" i="54" s="1"/>
  <c r="H32" i="46"/>
  <c r="H35" i="46" s="1"/>
  <c r="H8" i="16"/>
  <c r="H21" i="50"/>
  <c r="H16" i="29"/>
  <c r="H10" i="26"/>
  <c r="H18" i="22"/>
  <c r="H34" i="22"/>
  <c r="H6" i="21"/>
  <c r="H10" i="18"/>
  <c r="H22" i="13"/>
  <c r="H15" i="44"/>
  <c r="H7" i="6"/>
  <c r="H21" i="4"/>
  <c r="H29" i="4"/>
  <c r="H45" i="4"/>
  <c r="H27" i="42"/>
  <c r="H43" i="42"/>
  <c r="H5" i="50"/>
  <c r="H17" i="29"/>
  <c r="H7" i="27"/>
  <c r="H17" i="27" s="1"/>
  <c r="H7" i="25"/>
  <c r="H13" i="25" s="1"/>
  <c r="H15" i="24"/>
  <c r="H17" i="24" s="1"/>
  <c r="H11" i="23"/>
  <c r="H19" i="22"/>
  <c r="H27" i="22"/>
  <c r="H5" i="19"/>
  <c r="H7" i="19" s="1"/>
  <c r="H11" i="18"/>
  <c r="H10" i="16"/>
  <c r="H16" i="44"/>
  <c r="H24" i="44"/>
  <c r="H11" i="7"/>
  <c r="H7" i="42"/>
  <c r="H10" i="52"/>
  <c r="K44" i="54" s="1"/>
  <c r="H54" i="46"/>
  <c r="H10" i="29"/>
  <c r="H8" i="21"/>
  <c r="H25" i="44"/>
  <c r="H11" i="49"/>
  <c r="K41" i="54" s="1"/>
  <c r="H8" i="41"/>
  <c r="H15" i="41" s="1"/>
  <c r="K36" i="54" s="1"/>
  <c r="H9" i="40"/>
  <c r="K35" i="54" s="1"/>
  <c r="H8" i="20"/>
  <c r="H74" i="42"/>
  <c r="H9" i="33"/>
  <c r="K33" i="54" s="1"/>
  <c r="H15" i="32"/>
  <c r="H9" i="31"/>
  <c r="H13" i="31" s="1"/>
  <c r="K30" i="54" s="1"/>
  <c r="H24" i="9"/>
  <c r="H33" i="28"/>
  <c r="H15" i="15"/>
  <c r="H14" i="48"/>
  <c r="H17" i="48" s="1"/>
  <c r="K39" i="54" s="1"/>
  <c r="H15" i="14"/>
  <c r="H26" i="14"/>
  <c r="H12" i="44"/>
  <c r="H10" i="32"/>
  <c r="H7" i="17"/>
  <c r="H15" i="13"/>
  <c r="H8" i="47"/>
  <c r="H11" i="47" s="1"/>
  <c r="K38" i="54" s="1"/>
  <c r="H25" i="28"/>
  <c r="H21" i="8" l="1"/>
  <c r="K7" i="54" s="1"/>
  <c r="E16" i="67"/>
  <c r="C15" i="67"/>
  <c r="C14" i="67"/>
  <c r="E17" i="67"/>
  <c r="C13" i="67"/>
  <c r="K34" i="54" s="1"/>
  <c r="C16" i="67"/>
  <c r="E14" i="67"/>
  <c r="H26" i="13"/>
  <c r="H29" i="13" s="1"/>
  <c r="K13" i="54" s="1"/>
  <c r="H72" i="4"/>
  <c r="H78" i="46"/>
  <c r="H81" i="46" s="1"/>
  <c r="K11" i="54" s="1"/>
  <c r="H27" i="9"/>
  <c r="K8" i="54" s="1"/>
  <c r="H12" i="50"/>
  <c r="H24" i="50" s="1"/>
  <c r="K42" i="54" s="1"/>
  <c r="H27" i="44"/>
  <c r="H30" i="44" s="1"/>
  <c r="K10" i="54" s="1"/>
  <c r="H18" i="32"/>
  <c r="K32" i="54" s="1"/>
  <c r="H12" i="21"/>
  <c r="H17" i="26"/>
  <c r="H20" i="29"/>
  <c r="H26" i="29" s="1"/>
  <c r="H43" i="11"/>
  <c r="H46" i="11" s="1"/>
  <c r="K12" i="54" s="1"/>
  <c r="H36" i="28"/>
  <c r="K28" i="54" s="1"/>
  <c r="H58" i="42"/>
  <c r="H77" i="42" s="1"/>
  <c r="K4" i="54" s="1"/>
  <c r="H13" i="23"/>
  <c r="H17" i="16"/>
  <c r="H57" i="4"/>
  <c r="H30" i="10"/>
  <c r="K9" i="54" s="1"/>
  <c r="H12" i="18"/>
  <c r="H13" i="6"/>
  <c r="H21" i="6" s="1"/>
  <c r="K5" i="54" s="1"/>
  <c r="H57" i="22"/>
  <c r="H17" i="7"/>
  <c r="H30" i="7" s="1"/>
  <c r="K6" i="54" s="1"/>
  <c r="H10" i="45"/>
  <c r="H17" i="45" s="1"/>
  <c r="K37" i="54" s="1"/>
  <c r="H33" i="15"/>
  <c r="K15" i="54" s="1"/>
  <c r="H29" i="14"/>
  <c r="K14" i="54" s="1"/>
  <c r="H75" i="4" l="1"/>
  <c r="K3" i="54" s="1"/>
  <c r="G20" i="42"/>
  <c r="G6" i="44"/>
  <c r="G26" i="42"/>
  <c r="G7" i="44"/>
  <c r="G5" i="49"/>
  <c r="G10" i="49" s="1"/>
  <c r="J40" i="54" s="1"/>
  <c r="G6" i="52"/>
  <c r="G7" i="52"/>
  <c r="G5" i="52"/>
  <c r="G5" i="50"/>
  <c r="G5" i="44"/>
  <c r="G70" i="42"/>
  <c r="G26" i="46"/>
  <c r="G6" i="51"/>
  <c r="H9" i="51" s="1"/>
  <c r="K43" i="54" s="1"/>
  <c r="G9" i="45"/>
  <c r="G28" i="42"/>
  <c r="G8" i="44"/>
  <c r="G46" i="42"/>
  <c r="G29" i="46"/>
  <c r="G5" i="42"/>
  <c r="G21" i="46"/>
  <c r="G43" i="46"/>
  <c r="G8" i="46"/>
  <c r="G39" i="42"/>
  <c r="G22" i="46"/>
  <c r="G50" i="42"/>
  <c r="G15" i="50"/>
  <c r="G9" i="48"/>
  <c r="G6" i="46"/>
  <c r="G19" i="42"/>
  <c r="G66" i="42"/>
  <c r="G40" i="42"/>
  <c r="G43" i="42"/>
  <c r="G6" i="47"/>
  <c r="E67" i="42"/>
  <c r="F11" i="42"/>
  <c r="E30" i="42"/>
  <c r="F17" i="42"/>
  <c r="F20" i="42"/>
  <c r="F13" i="48"/>
  <c r="F6" i="41"/>
  <c r="E9" i="53"/>
  <c r="D48" i="42"/>
  <c r="F18" i="42"/>
  <c r="D8" i="53"/>
  <c r="D7" i="53"/>
  <c r="D52" i="42"/>
  <c r="F6" i="52"/>
  <c r="F8" i="53"/>
  <c r="C8" i="53"/>
  <c r="B8" i="53"/>
  <c r="E2" i="53"/>
  <c r="D2" i="53"/>
  <c r="C2" i="53"/>
  <c r="B2" i="53"/>
  <c r="E2" i="52"/>
  <c r="D2" i="52"/>
  <c r="C2" i="52"/>
  <c r="B2" i="52"/>
  <c r="G12" i="53"/>
  <c r="F12" i="53"/>
  <c r="E12" i="53"/>
  <c r="D12" i="53"/>
  <c r="C12" i="53"/>
  <c r="D9" i="53"/>
  <c r="C9" i="53"/>
  <c r="B9" i="53"/>
  <c r="F7" i="53"/>
  <c r="E7" i="53"/>
  <c r="C7" i="53"/>
  <c r="B7" i="53"/>
  <c r="F5" i="53"/>
  <c r="E5" i="53"/>
  <c r="D5" i="53"/>
  <c r="C5" i="53"/>
  <c r="B5" i="53"/>
  <c r="E6" i="52"/>
  <c r="D6" i="52"/>
  <c r="C6" i="52"/>
  <c r="B6" i="52"/>
  <c r="G9" i="52"/>
  <c r="F9" i="52"/>
  <c r="E9" i="52"/>
  <c r="D9" i="52"/>
  <c r="C9" i="52"/>
  <c r="F7" i="52"/>
  <c r="E7" i="52"/>
  <c r="D7" i="52"/>
  <c r="C7" i="52"/>
  <c r="B7" i="52"/>
  <c r="F5" i="52"/>
  <c r="E5" i="52"/>
  <c r="D5" i="52"/>
  <c r="C5" i="52"/>
  <c r="B5" i="52"/>
  <c r="E2" i="51"/>
  <c r="D2" i="51"/>
  <c r="C2" i="51"/>
  <c r="B2" i="51"/>
  <c r="G8" i="51"/>
  <c r="F8" i="51"/>
  <c r="E8" i="51"/>
  <c r="D8" i="51"/>
  <c r="C8" i="51"/>
  <c r="F6" i="51"/>
  <c r="E6" i="51"/>
  <c r="D6" i="51"/>
  <c r="C6" i="51"/>
  <c r="B6" i="51"/>
  <c r="F5" i="51"/>
  <c r="E5" i="51"/>
  <c r="D5" i="51"/>
  <c r="C5" i="51"/>
  <c r="B5" i="51"/>
  <c r="B11" i="50"/>
  <c r="D10" i="50"/>
  <c r="B9" i="50"/>
  <c r="G6" i="50"/>
  <c r="B5" i="50"/>
  <c r="E2" i="50"/>
  <c r="D2" i="50"/>
  <c r="C2" i="50"/>
  <c r="B2" i="50"/>
  <c r="G23" i="50"/>
  <c r="F23" i="50"/>
  <c r="E23" i="50"/>
  <c r="D23" i="50"/>
  <c r="C23" i="50"/>
  <c r="G20" i="50"/>
  <c r="F20" i="50"/>
  <c r="D20" i="50"/>
  <c r="C20" i="50"/>
  <c r="B20" i="50"/>
  <c r="F15" i="50"/>
  <c r="E15" i="50"/>
  <c r="D15" i="50"/>
  <c r="C15" i="50"/>
  <c r="B15" i="50"/>
  <c r="E11" i="50"/>
  <c r="C11" i="50"/>
  <c r="G10" i="50"/>
  <c r="F5" i="50"/>
  <c r="E5" i="50"/>
  <c r="D5" i="50"/>
  <c r="C5" i="50"/>
  <c r="E2" i="49"/>
  <c r="D2" i="49"/>
  <c r="C2" i="49"/>
  <c r="B2" i="49"/>
  <c r="G9" i="49"/>
  <c r="F9" i="49"/>
  <c r="E9" i="49"/>
  <c r="D9" i="49"/>
  <c r="C9" i="49"/>
  <c r="G6" i="49"/>
  <c r="F6" i="49"/>
  <c r="E6" i="49"/>
  <c r="D6" i="49"/>
  <c r="C6" i="49"/>
  <c r="B6" i="49"/>
  <c r="F5" i="49"/>
  <c r="F10" i="49" s="1"/>
  <c r="I40" i="54" s="1"/>
  <c r="E5" i="49"/>
  <c r="E10" i="49" s="1"/>
  <c r="H40" i="54" s="1"/>
  <c r="D5" i="49"/>
  <c r="D10" i="49" s="1"/>
  <c r="G40" i="54" s="1"/>
  <c r="C5" i="49"/>
  <c r="C10" i="49" s="1"/>
  <c r="F40" i="54" s="1"/>
  <c r="B5" i="49"/>
  <c r="G11" i="48"/>
  <c r="F11" i="48"/>
  <c r="E11" i="48"/>
  <c r="D11" i="48"/>
  <c r="C11" i="48"/>
  <c r="B11" i="48"/>
  <c r="G10" i="48"/>
  <c r="F10" i="48"/>
  <c r="E10" i="48"/>
  <c r="D10" i="48"/>
  <c r="C10" i="48"/>
  <c r="B10" i="48"/>
  <c r="F9" i="48"/>
  <c r="E9" i="48"/>
  <c r="D9" i="48"/>
  <c r="C9" i="48"/>
  <c r="B9" i="48"/>
  <c r="G8" i="48"/>
  <c r="F8" i="48"/>
  <c r="E8" i="48"/>
  <c r="D8" i="48"/>
  <c r="C8" i="48"/>
  <c r="B8" i="48"/>
  <c r="G7" i="48"/>
  <c r="F7" i="48"/>
  <c r="E7" i="48"/>
  <c r="D7" i="48"/>
  <c r="C7" i="48"/>
  <c r="B7" i="48"/>
  <c r="G6" i="48"/>
  <c r="F6" i="48"/>
  <c r="E6" i="48"/>
  <c r="D6" i="48"/>
  <c r="C6" i="48"/>
  <c r="B6" i="48"/>
  <c r="E2" i="48"/>
  <c r="D2" i="48"/>
  <c r="C2" i="48"/>
  <c r="B2" i="48"/>
  <c r="G16" i="48"/>
  <c r="F16" i="48"/>
  <c r="E16" i="48"/>
  <c r="D16" i="48"/>
  <c r="C16" i="48"/>
  <c r="G13" i="48"/>
  <c r="E13" i="48"/>
  <c r="D13" i="48"/>
  <c r="C13" i="48"/>
  <c r="B13" i="48"/>
  <c r="F12" i="48"/>
  <c r="E12" i="48"/>
  <c r="D12" i="48"/>
  <c r="C12" i="48"/>
  <c r="B12" i="48"/>
  <c r="G5" i="48"/>
  <c r="E5" i="48"/>
  <c r="D5" i="48"/>
  <c r="C5" i="48"/>
  <c r="B5" i="48"/>
  <c r="E2" i="47"/>
  <c r="D2" i="47"/>
  <c r="C2" i="47"/>
  <c r="B2" i="47"/>
  <c r="G10" i="47"/>
  <c r="F10" i="47"/>
  <c r="E10" i="47"/>
  <c r="D10" i="47"/>
  <c r="C10" i="47"/>
  <c r="D7" i="47"/>
  <c r="F6" i="47"/>
  <c r="G5" i="47"/>
  <c r="B76" i="46"/>
  <c r="G75" i="46"/>
  <c r="G74" i="46"/>
  <c r="F73" i="46"/>
  <c r="E72" i="46"/>
  <c r="D71" i="46"/>
  <c r="C70" i="46"/>
  <c r="B69" i="46"/>
  <c r="D68" i="46"/>
  <c r="F67" i="46"/>
  <c r="F66" i="46"/>
  <c r="E65" i="46"/>
  <c r="D64" i="46"/>
  <c r="C63" i="46"/>
  <c r="C62" i="46"/>
  <c r="C61" i="46"/>
  <c r="G60" i="46"/>
  <c r="F59" i="46"/>
  <c r="G58" i="46"/>
  <c r="F57" i="46"/>
  <c r="D55" i="46"/>
  <c r="C54" i="46"/>
  <c r="B53" i="46"/>
  <c r="E52" i="46"/>
  <c r="G51" i="46"/>
  <c r="G50" i="46"/>
  <c r="F49" i="46"/>
  <c r="E48" i="46"/>
  <c r="D47" i="46"/>
  <c r="C46" i="46"/>
  <c r="B45" i="46"/>
  <c r="D44" i="46"/>
  <c r="G42" i="46"/>
  <c r="F41" i="46"/>
  <c r="E40" i="46"/>
  <c r="D39" i="46"/>
  <c r="B38" i="46"/>
  <c r="G34" i="46"/>
  <c r="G33" i="46"/>
  <c r="G32" i="46"/>
  <c r="E31" i="46"/>
  <c r="C30" i="46"/>
  <c r="F29" i="46"/>
  <c r="F28" i="46"/>
  <c r="E27" i="46"/>
  <c r="D25" i="46"/>
  <c r="B24" i="46"/>
  <c r="F23" i="46"/>
  <c r="E20" i="46"/>
  <c r="E19" i="46"/>
  <c r="G18" i="46"/>
  <c r="G17" i="46"/>
  <c r="B16" i="46"/>
  <c r="E15" i="46"/>
  <c r="G14" i="46"/>
  <c r="D13" i="46"/>
  <c r="G12" i="46"/>
  <c r="E11" i="46"/>
  <c r="G10" i="46"/>
  <c r="C9" i="46"/>
  <c r="F7" i="46"/>
  <c r="C5" i="46"/>
  <c r="E2" i="46"/>
  <c r="D2" i="46"/>
  <c r="C2" i="46"/>
  <c r="B2" i="46"/>
  <c r="G80" i="46"/>
  <c r="F80" i="46"/>
  <c r="E80" i="46"/>
  <c r="D80" i="46"/>
  <c r="C80" i="46"/>
  <c r="G38" i="46"/>
  <c r="E33" i="46"/>
  <c r="D33" i="46"/>
  <c r="C28" i="46"/>
  <c r="F25" i="46"/>
  <c r="B21" i="46"/>
  <c r="C17" i="46"/>
  <c r="F13" i="46"/>
  <c r="D9" i="46"/>
  <c r="C9" i="45"/>
  <c r="B9" i="45"/>
  <c r="E9" i="45"/>
  <c r="G7" i="45"/>
  <c r="C5" i="45"/>
  <c r="G16" i="45"/>
  <c r="F16" i="45"/>
  <c r="E16" i="45"/>
  <c r="D16" i="45"/>
  <c r="C16" i="45"/>
  <c r="G13" i="45"/>
  <c r="G14" i="45" s="1"/>
  <c r="F13" i="45"/>
  <c r="F14" i="45" s="1"/>
  <c r="E13" i="45"/>
  <c r="E14" i="45" s="1"/>
  <c r="D13" i="45"/>
  <c r="D14" i="45" s="1"/>
  <c r="C13" i="45"/>
  <c r="C14" i="45" s="1"/>
  <c r="B13" i="45"/>
  <c r="E5" i="45"/>
  <c r="D5" i="45"/>
  <c r="B5" i="45"/>
  <c r="E2" i="45"/>
  <c r="D2" i="45"/>
  <c r="C2" i="45"/>
  <c r="B2" i="45"/>
  <c r="E2" i="44"/>
  <c r="D2" i="44"/>
  <c r="C2" i="44"/>
  <c r="B2" i="44"/>
  <c r="E25" i="44"/>
  <c r="C24" i="44"/>
  <c r="D23" i="44"/>
  <c r="G22" i="44"/>
  <c r="C20" i="44"/>
  <c r="G19" i="44"/>
  <c r="E17" i="44"/>
  <c r="C16" i="44"/>
  <c r="E15" i="44"/>
  <c r="F11" i="44"/>
  <c r="B9" i="44"/>
  <c r="F5" i="44"/>
  <c r="G29" i="44"/>
  <c r="F29" i="44"/>
  <c r="E29" i="44"/>
  <c r="D29" i="44"/>
  <c r="C29" i="44"/>
  <c r="F26" i="44"/>
  <c r="E26" i="44"/>
  <c r="D26" i="44"/>
  <c r="C26" i="44"/>
  <c r="B26" i="44"/>
  <c r="G25" i="44"/>
  <c r="F25" i="44"/>
  <c r="D25" i="44"/>
  <c r="C25" i="44"/>
  <c r="B25" i="44"/>
  <c r="E24" i="44"/>
  <c r="D24" i="44"/>
  <c r="G23" i="44"/>
  <c r="F23" i="44"/>
  <c r="E23" i="44"/>
  <c r="C23" i="44"/>
  <c r="B23" i="44"/>
  <c r="D22" i="44"/>
  <c r="C22" i="44"/>
  <c r="G21" i="44"/>
  <c r="F21" i="44"/>
  <c r="E21" i="44"/>
  <c r="D21" i="44"/>
  <c r="C21" i="44"/>
  <c r="B21" i="44"/>
  <c r="B19" i="44"/>
  <c r="G18" i="44"/>
  <c r="F18" i="44"/>
  <c r="E18" i="44"/>
  <c r="D18" i="44"/>
  <c r="C18" i="44"/>
  <c r="B18" i="44"/>
  <c r="G17" i="44"/>
  <c r="F17" i="44"/>
  <c r="D17" i="44"/>
  <c r="C17" i="44"/>
  <c r="B17" i="44"/>
  <c r="G16" i="44"/>
  <c r="E16" i="44"/>
  <c r="D16" i="44"/>
  <c r="B16" i="44"/>
  <c r="G15" i="44"/>
  <c r="F15" i="44"/>
  <c r="D15" i="44"/>
  <c r="B15" i="44"/>
  <c r="G11" i="44"/>
  <c r="E11" i="44"/>
  <c r="D11" i="44"/>
  <c r="C11" i="44"/>
  <c r="B11" i="44"/>
  <c r="G10" i="44"/>
  <c r="F10" i="44"/>
  <c r="E10" i="44"/>
  <c r="D10" i="44"/>
  <c r="C10" i="44"/>
  <c r="B10" i="44"/>
  <c r="D9" i="44"/>
  <c r="C9" i="44"/>
  <c r="F7" i="44"/>
  <c r="E7" i="44"/>
  <c r="D7" i="44"/>
  <c r="C7" i="44"/>
  <c r="B7" i="44"/>
  <c r="B6" i="44"/>
  <c r="E5" i="44"/>
  <c r="D5" i="44"/>
  <c r="C5" i="44"/>
  <c r="B5" i="44"/>
  <c r="G73" i="42"/>
  <c r="F73" i="42"/>
  <c r="E73" i="42"/>
  <c r="D73" i="42"/>
  <c r="C73" i="42"/>
  <c r="B73" i="42"/>
  <c r="G57" i="42"/>
  <c r="F57" i="42"/>
  <c r="E57" i="42"/>
  <c r="D57" i="42"/>
  <c r="C57" i="42"/>
  <c r="B57" i="42"/>
  <c r="E2" i="42"/>
  <c r="D2" i="42"/>
  <c r="C2" i="42"/>
  <c r="B2" i="42"/>
  <c r="G72" i="42"/>
  <c r="F72" i="42"/>
  <c r="E72" i="42"/>
  <c r="D72" i="42"/>
  <c r="C72" i="42"/>
  <c r="B72" i="42"/>
  <c r="G71" i="42"/>
  <c r="F71" i="42"/>
  <c r="E71" i="42"/>
  <c r="D71" i="42"/>
  <c r="C71" i="42"/>
  <c r="B71" i="42"/>
  <c r="F70" i="42"/>
  <c r="E70" i="42"/>
  <c r="D70" i="42"/>
  <c r="C70" i="42"/>
  <c r="B70" i="42"/>
  <c r="G69" i="42"/>
  <c r="F69" i="42"/>
  <c r="E69" i="42"/>
  <c r="D69" i="42"/>
  <c r="C69" i="42"/>
  <c r="B69" i="42"/>
  <c r="G68" i="42"/>
  <c r="F68" i="42"/>
  <c r="E68" i="42"/>
  <c r="D68" i="42"/>
  <c r="C68" i="42"/>
  <c r="B68" i="42"/>
  <c r="G67" i="42"/>
  <c r="F67" i="42"/>
  <c r="D67" i="42"/>
  <c r="C67" i="42"/>
  <c r="B67" i="42"/>
  <c r="F66" i="42"/>
  <c r="E66" i="42"/>
  <c r="D66" i="42"/>
  <c r="C66" i="42"/>
  <c r="B66" i="42"/>
  <c r="G65" i="42"/>
  <c r="F65" i="42"/>
  <c r="E65" i="42"/>
  <c r="D65" i="42"/>
  <c r="C65" i="42"/>
  <c r="B65" i="42"/>
  <c r="G64" i="42"/>
  <c r="F64" i="42"/>
  <c r="E64" i="42"/>
  <c r="D64" i="42"/>
  <c r="C64" i="42"/>
  <c r="B64" i="42"/>
  <c r="G63" i="42"/>
  <c r="F63" i="42"/>
  <c r="E63" i="42"/>
  <c r="D63" i="42"/>
  <c r="C63" i="42"/>
  <c r="B63" i="42"/>
  <c r="G62" i="42"/>
  <c r="F62" i="42"/>
  <c r="E62" i="42"/>
  <c r="D62" i="42"/>
  <c r="C62" i="42"/>
  <c r="B62" i="42"/>
  <c r="G61" i="42"/>
  <c r="F61" i="42"/>
  <c r="E61" i="42"/>
  <c r="D61" i="42"/>
  <c r="C61" i="42"/>
  <c r="B61" i="42"/>
  <c r="G56" i="42"/>
  <c r="F56" i="42"/>
  <c r="E56" i="42"/>
  <c r="D56" i="42"/>
  <c r="C56" i="42"/>
  <c r="B56" i="42"/>
  <c r="G55" i="42"/>
  <c r="F55" i="42"/>
  <c r="E55" i="42"/>
  <c r="D55" i="42"/>
  <c r="C55" i="42"/>
  <c r="B55" i="42"/>
  <c r="G54" i="42"/>
  <c r="F54" i="42"/>
  <c r="E54" i="42"/>
  <c r="D54" i="42"/>
  <c r="C54" i="42"/>
  <c r="B54" i="42"/>
  <c r="G53" i="42"/>
  <c r="F53" i="42"/>
  <c r="E53" i="42"/>
  <c r="D53" i="42"/>
  <c r="C53" i="42"/>
  <c r="B53" i="42"/>
  <c r="G52" i="42"/>
  <c r="F52" i="42"/>
  <c r="E52" i="42"/>
  <c r="C52" i="42"/>
  <c r="B52" i="42"/>
  <c r="G51" i="42"/>
  <c r="F51" i="42"/>
  <c r="E51" i="42"/>
  <c r="D51" i="42"/>
  <c r="C51" i="42"/>
  <c r="B51" i="42"/>
  <c r="F50" i="42"/>
  <c r="E50" i="42"/>
  <c r="D50" i="42"/>
  <c r="C50" i="42"/>
  <c r="B50" i="42"/>
  <c r="G49" i="42"/>
  <c r="F49" i="42"/>
  <c r="E49" i="42"/>
  <c r="D49" i="42"/>
  <c r="C49" i="42"/>
  <c r="B49" i="42"/>
  <c r="G48" i="42"/>
  <c r="F48" i="42"/>
  <c r="E48" i="42"/>
  <c r="C48" i="42"/>
  <c r="B48" i="42"/>
  <c r="G47" i="42"/>
  <c r="F47" i="42"/>
  <c r="E47" i="42"/>
  <c r="D47" i="42"/>
  <c r="C47" i="42"/>
  <c r="B47" i="42"/>
  <c r="F46" i="42"/>
  <c r="E46" i="42"/>
  <c r="D46" i="42"/>
  <c r="C46" i="42"/>
  <c r="B46" i="42"/>
  <c r="G45" i="42"/>
  <c r="F45" i="42"/>
  <c r="E45" i="42"/>
  <c r="D45" i="42"/>
  <c r="C45" i="42"/>
  <c r="B45" i="42"/>
  <c r="G44" i="42"/>
  <c r="F44" i="42"/>
  <c r="E44" i="42"/>
  <c r="D44" i="42"/>
  <c r="C44" i="42"/>
  <c r="B44" i="42"/>
  <c r="F43" i="42"/>
  <c r="E43" i="42"/>
  <c r="D43" i="42"/>
  <c r="C43" i="42"/>
  <c r="B43" i="42"/>
  <c r="G42" i="42"/>
  <c r="F42" i="42"/>
  <c r="E42" i="42"/>
  <c r="D42" i="42"/>
  <c r="C42" i="42"/>
  <c r="B42" i="42"/>
  <c r="G41" i="42"/>
  <c r="F41" i="42"/>
  <c r="E41" i="42"/>
  <c r="D41" i="42"/>
  <c r="C41" i="42"/>
  <c r="B41" i="42"/>
  <c r="F40" i="42"/>
  <c r="E40" i="42"/>
  <c r="D40" i="42"/>
  <c r="C40" i="42"/>
  <c r="B40" i="42"/>
  <c r="F39" i="42"/>
  <c r="E39" i="42"/>
  <c r="D39" i="42"/>
  <c r="C39" i="42"/>
  <c r="B39" i="42"/>
  <c r="G38" i="42"/>
  <c r="F38" i="42"/>
  <c r="E38" i="42"/>
  <c r="D38" i="42"/>
  <c r="C38" i="42"/>
  <c r="B38" i="42"/>
  <c r="G37" i="42"/>
  <c r="F37" i="42"/>
  <c r="E37" i="42"/>
  <c r="C37" i="42"/>
  <c r="B37" i="42"/>
  <c r="G36" i="42"/>
  <c r="F36" i="42"/>
  <c r="E36" i="42"/>
  <c r="D36" i="42"/>
  <c r="C36" i="42"/>
  <c r="B36" i="42"/>
  <c r="G35" i="42"/>
  <c r="F35" i="42"/>
  <c r="E35" i="42"/>
  <c r="D35" i="42"/>
  <c r="C35" i="42"/>
  <c r="B35" i="42"/>
  <c r="G34" i="42"/>
  <c r="F34" i="42"/>
  <c r="E34" i="42"/>
  <c r="D34" i="42"/>
  <c r="C34" i="42"/>
  <c r="B34" i="42"/>
  <c r="G33" i="42"/>
  <c r="F33" i="42"/>
  <c r="E33" i="42"/>
  <c r="D33" i="42"/>
  <c r="C33" i="42"/>
  <c r="B33" i="42"/>
  <c r="G32" i="42"/>
  <c r="F32" i="42"/>
  <c r="E32" i="42"/>
  <c r="D32" i="42"/>
  <c r="C32" i="42"/>
  <c r="B32" i="42"/>
  <c r="G31" i="42"/>
  <c r="F31" i="42"/>
  <c r="E31" i="42"/>
  <c r="D31" i="42"/>
  <c r="C31" i="42"/>
  <c r="B31" i="42"/>
  <c r="G30" i="42"/>
  <c r="F30" i="42"/>
  <c r="D30" i="42"/>
  <c r="C30" i="42"/>
  <c r="B30" i="42"/>
  <c r="G29" i="42"/>
  <c r="F29" i="42"/>
  <c r="E29" i="42"/>
  <c r="D29" i="42"/>
  <c r="C29" i="42"/>
  <c r="B29" i="42"/>
  <c r="F28" i="42"/>
  <c r="E28" i="42"/>
  <c r="D28" i="42"/>
  <c r="C28" i="42"/>
  <c r="B28" i="42"/>
  <c r="G27" i="42"/>
  <c r="F27" i="42"/>
  <c r="E27" i="42"/>
  <c r="D27" i="42"/>
  <c r="C27" i="42"/>
  <c r="B27" i="42"/>
  <c r="F26" i="42"/>
  <c r="E26" i="42"/>
  <c r="D26" i="42"/>
  <c r="C26" i="42"/>
  <c r="B26" i="42"/>
  <c r="G25" i="42"/>
  <c r="F25" i="42"/>
  <c r="E25" i="42"/>
  <c r="D25" i="42"/>
  <c r="C25" i="42"/>
  <c r="B25" i="42"/>
  <c r="G24" i="42"/>
  <c r="F24" i="42"/>
  <c r="E24" i="42"/>
  <c r="D24" i="42"/>
  <c r="C24" i="42"/>
  <c r="B24" i="42"/>
  <c r="G23" i="42"/>
  <c r="F23" i="42"/>
  <c r="E23" i="42"/>
  <c r="D23" i="42"/>
  <c r="C23" i="42"/>
  <c r="B23" i="42"/>
  <c r="G22" i="42"/>
  <c r="F22" i="42"/>
  <c r="E22" i="42"/>
  <c r="D22" i="42"/>
  <c r="C22" i="42"/>
  <c r="B22" i="42"/>
  <c r="G21" i="42"/>
  <c r="F21" i="42"/>
  <c r="E21" i="42"/>
  <c r="D21" i="42"/>
  <c r="C21" i="42"/>
  <c r="B21" i="42"/>
  <c r="E20" i="42"/>
  <c r="D20" i="42"/>
  <c r="C20" i="42"/>
  <c r="B20" i="42"/>
  <c r="F19" i="42"/>
  <c r="E19" i="42"/>
  <c r="D19" i="42"/>
  <c r="C19" i="42"/>
  <c r="B19" i="42"/>
  <c r="G18" i="42"/>
  <c r="E18" i="42"/>
  <c r="D18" i="42"/>
  <c r="C18" i="42"/>
  <c r="B18" i="42"/>
  <c r="G17" i="42"/>
  <c r="E17" i="42"/>
  <c r="D17" i="42"/>
  <c r="C17" i="42"/>
  <c r="B17" i="42"/>
  <c r="G16" i="42"/>
  <c r="F16" i="42"/>
  <c r="E16" i="42"/>
  <c r="D16" i="42"/>
  <c r="C16" i="42"/>
  <c r="B16" i="42"/>
  <c r="G15" i="42"/>
  <c r="F15" i="42"/>
  <c r="E15" i="42"/>
  <c r="D15" i="42"/>
  <c r="C15" i="42"/>
  <c r="B15" i="42"/>
  <c r="G14" i="42"/>
  <c r="F14" i="42"/>
  <c r="E14" i="42"/>
  <c r="D14" i="42"/>
  <c r="C14" i="42"/>
  <c r="B14" i="42"/>
  <c r="G13" i="42"/>
  <c r="F13" i="42"/>
  <c r="E13" i="42"/>
  <c r="D13" i="42"/>
  <c r="C13" i="42"/>
  <c r="B13" i="42"/>
  <c r="F12" i="42"/>
  <c r="E12" i="42"/>
  <c r="D12" i="42"/>
  <c r="C12" i="42"/>
  <c r="B12" i="42"/>
  <c r="G11" i="42"/>
  <c r="E11" i="42"/>
  <c r="D11" i="42"/>
  <c r="C11" i="42"/>
  <c r="B11" i="42"/>
  <c r="G10" i="42"/>
  <c r="F10" i="42"/>
  <c r="E10" i="42"/>
  <c r="D10" i="42"/>
  <c r="C10" i="42"/>
  <c r="B10" i="42"/>
  <c r="G9" i="42"/>
  <c r="F9" i="42"/>
  <c r="E9" i="42"/>
  <c r="D9" i="42"/>
  <c r="C9" i="42"/>
  <c r="B9" i="42"/>
  <c r="G8" i="42"/>
  <c r="F8" i="42"/>
  <c r="E8" i="42"/>
  <c r="D8" i="42"/>
  <c r="C8" i="42"/>
  <c r="B8" i="42"/>
  <c r="G7" i="42"/>
  <c r="F7" i="42"/>
  <c r="E7" i="42"/>
  <c r="D7" i="42"/>
  <c r="C7" i="42"/>
  <c r="B7" i="42"/>
  <c r="G6" i="42"/>
  <c r="F6" i="42"/>
  <c r="E6" i="42"/>
  <c r="D6" i="42"/>
  <c r="C6" i="42"/>
  <c r="B6" i="42"/>
  <c r="F5" i="42"/>
  <c r="E5" i="42"/>
  <c r="D5" i="42"/>
  <c r="C5" i="42"/>
  <c r="B5" i="42"/>
  <c r="E2" i="41"/>
  <c r="D2" i="41"/>
  <c r="C2" i="41"/>
  <c r="B2" i="41"/>
  <c r="G11" i="41"/>
  <c r="G12" i="41" s="1"/>
  <c r="F11" i="41"/>
  <c r="F12" i="41" s="1"/>
  <c r="E11" i="41"/>
  <c r="E12" i="41" s="1"/>
  <c r="D11" i="41"/>
  <c r="D12" i="41" s="1"/>
  <c r="C11" i="41"/>
  <c r="C12" i="41" s="1"/>
  <c r="B11" i="41"/>
  <c r="G7" i="41"/>
  <c r="F7" i="41"/>
  <c r="E7" i="41"/>
  <c r="D7" i="41"/>
  <c r="C7" i="41"/>
  <c r="B7" i="41"/>
  <c r="G6" i="41"/>
  <c r="E6" i="41"/>
  <c r="D6" i="41"/>
  <c r="C6" i="41"/>
  <c r="B6" i="41"/>
  <c r="G5" i="41"/>
  <c r="F5" i="41"/>
  <c r="E5" i="41"/>
  <c r="D5" i="41"/>
  <c r="C5" i="41"/>
  <c r="B5" i="41"/>
  <c r="E2" i="40"/>
  <c r="D2" i="40"/>
  <c r="C2" i="40"/>
  <c r="B2" i="40"/>
  <c r="G8" i="40"/>
  <c r="F8" i="40"/>
  <c r="E8" i="40"/>
  <c r="D8" i="40"/>
  <c r="C8" i="40"/>
  <c r="G6" i="40"/>
  <c r="F6" i="40"/>
  <c r="D6" i="40"/>
  <c r="C6" i="40"/>
  <c r="B6" i="40"/>
  <c r="G5" i="40"/>
  <c r="F5" i="40"/>
  <c r="E5" i="40"/>
  <c r="D5" i="40"/>
  <c r="C5" i="40"/>
  <c r="B5" i="40"/>
  <c r="G11" i="50" l="1"/>
  <c r="G12" i="48"/>
  <c r="G14" i="48" s="1"/>
  <c r="G12" i="42"/>
  <c r="G5" i="51"/>
  <c r="G9" i="51" s="1"/>
  <c r="J43" i="54" s="1"/>
  <c r="G8" i="53"/>
  <c r="G7" i="53"/>
  <c r="G5" i="53"/>
  <c r="F5" i="48"/>
  <c r="F14" i="48" s="1"/>
  <c r="E56" i="46"/>
  <c r="G26" i="44"/>
  <c r="G24" i="44"/>
  <c r="G9" i="53"/>
  <c r="E20" i="50"/>
  <c r="E21" i="50" s="1"/>
  <c r="E8" i="53"/>
  <c r="E10" i="53" s="1"/>
  <c r="E13" i="53" s="1"/>
  <c r="H45" i="54" s="1"/>
  <c r="F9" i="53"/>
  <c r="F10" i="53" s="1"/>
  <c r="F13" i="53" s="1"/>
  <c r="I45" i="54" s="1"/>
  <c r="E6" i="40"/>
  <c r="E9" i="40" s="1"/>
  <c r="H35" i="54" s="1"/>
  <c r="D37" i="42"/>
  <c r="D58" i="42" s="1"/>
  <c r="F10" i="52"/>
  <c r="I44" i="54" s="1"/>
  <c r="C10" i="52"/>
  <c r="F44" i="54" s="1"/>
  <c r="G9" i="40"/>
  <c r="J35" i="54" s="1"/>
  <c r="C9" i="40"/>
  <c r="F35" i="54" s="1"/>
  <c r="D9" i="40"/>
  <c r="G35" i="54" s="1"/>
  <c r="E10" i="52"/>
  <c r="H44" i="54" s="1"/>
  <c r="G11" i="49"/>
  <c r="J41" i="54" s="1"/>
  <c r="D10" i="52"/>
  <c r="G44" i="54" s="1"/>
  <c r="D11" i="49"/>
  <c r="G41" i="54" s="1"/>
  <c r="F11" i="49"/>
  <c r="I41" i="54" s="1"/>
  <c r="D9" i="51"/>
  <c r="G43" i="54" s="1"/>
  <c r="G10" i="52"/>
  <c r="J44" i="54" s="1"/>
  <c r="E9" i="51"/>
  <c r="H43" i="54" s="1"/>
  <c r="F9" i="51"/>
  <c r="I43" i="54" s="1"/>
  <c r="F9" i="40"/>
  <c r="I35" i="54" s="1"/>
  <c r="E11" i="49"/>
  <c r="H41" i="54" s="1"/>
  <c r="C9" i="51"/>
  <c r="F43" i="54" s="1"/>
  <c r="D10" i="53"/>
  <c r="D13" i="53" s="1"/>
  <c r="G45" i="54" s="1"/>
  <c r="C11" i="49"/>
  <c r="F41" i="54" s="1"/>
  <c r="D74" i="42"/>
  <c r="C10" i="53"/>
  <c r="C8" i="41"/>
  <c r="C15" i="41" s="1"/>
  <c r="F36" i="54" s="1"/>
  <c r="F74" i="42"/>
  <c r="G74" i="42"/>
  <c r="C74" i="42"/>
  <c r="D14" i="48"/>
  <c r="E14" i="48"/>
  <c r="C14" i="48"/>
  <c r="E74" i="42"/>
  <c r="E10" i="50"/>
  <c r="F10" i="50"/>
  <c r="C9" i="50"/>
  <c r="D9" i="50"/>
  <c r="B10" i="50"/>
  <c r="B6" i="50"/>
  <c r="C6" i="50"/>
  <c r="E9" i="50"/>
  <c r="D6" i="50"/>
  <c r="F9" i="50"/>
  <c r="E6" i="50"/>
  <c r="G9" i="50"/>
  <c r="F6" i="50"/>
  <c r="C10" i="50"/>
  <c r="C21" i="50"/>
  <c r="D11" i="50"/>
  <c r="F11" i="50"/>
  <c r="F21" i="50"/>
  <c r="D21" i="50"/>
  <c r="G21" i="50"/>
  <c r="E6" i="47"/>
  <c r="B7" i="47"/>
  <c r="C7" i="47"/>
  <c r="E7" i="47"/>
  <c r="B6" i="47"/>
  <c r="F7" i="47"/>
  <c r="D6" i="47"/>
  <c r="G7" i="47"/>
  <c r="G8" i="47" s="1"/>
  <c r="B5" i="47"/>
  <c r="C6" i="47"/>
  <c r="C5" i="47"/>
  <c r="D5" i="47"/>
  <c r="E5" i="47"/>
  <c r="F5" i="47"/>
  <c r="E25" i="46"/>
  <c r="D63" i="46"/>
  <c r="B61" i="46"/>
  <c r="C69" i="46"/>
  <c r="F72" i="46"/>
  <c r="D61" i="46"/>
  <c r="D69" i="46"/>
  <c r="G72" i="46"/>
  <c r="E61" i="46"/>
  <c r="F69" i="46"/>
  <c r="C76" i="46"/>
  <c r="B57" i="46"/>
  <c r="F61" i="46"/>
  <c r="G69" i="46"/>
  <c r="C73" i="46"/>
  <c r="D76" i="46"/>
  <c r="G61" i="46"/>
  <c r="D73" i="46"/>
  <c r="E76" i="46"/>
  <c r="E68" i="46"/>
  <c r="D70" i="46"/>
  <c r="E73" i="46"/>
  <c r="F76" i="46"/>
  <c r="F68" i="46"/>
  <c r="G73" i="46"/>
  <c r="G76" i="46"/>
  <c r="G20" i="46"/>
  <c r="G28" i="46"/>
  <c r="F39" i="46"/>
  <c r="D46" i="46"/>
  <c r="D62" i="46"/>
  <c r="G68" i="46"/>
  <c r="E70" i="46"/>
  <c r="B20" i="46"/>
  <c r="E46" i="46"/>
  <c r="E62" i="46"/>
  <c r="G70" i="46"/>
  <c r="B73" i="46"/>
  <c r="F20" i="46"/>
  <c r="F62" i="46"/>
  <c r="G62" i="46"/>
  <c r="B68" i="46"/>
  <c r="E71" i="46"/>
  <c r="B12" i="46"/>
  <c r="C38" i="46"/>
  <c r="C68" i="46"/>
  <c r="F71" i="46"/>
  <c r="C12" i="46"/>
  <c r="D38" i="46"/>
  <c r="B28" i="46"/>
  <c r="B75" i="46"/>
  <c r="E69" i="46"/>
  <c r="F70" i="46"/>
  <c r="G71" i="46"/>
  <c r="B74" i="46"/>
  <c r="C75" i="46"/>
  <c r="C74" i="46"/>
  <c r="D75" i="46"/>
  <c r="B72" i="46"/>
  <c r="D74" i="46"/>
  <c r="E75" i="46"/>
  <c r="B71" i="46"/>
  <c r="C72" i="46"/>
  <c r="E74" i="46"/>
  <c r="F75" i="46"/>
  <c r="B70" i="46"/>
  <c r="C71" i="46"/>
  <c r="D72" i="46"/>
  <c r="F74" i="46"/>
  <c r="D54" i="46"/>
  <c r="G57" i="46"/>
  <c r="B62" i="46"/>
  <c r="F63" i="46"/>
  <c r="D66" i="46"/>
  <c r="B33" i="46"/>
  <c r="G54" i="46"/>
  <c r="G63" i="46"/>
  <c r="G66" i="46"/>
  <c r="B59" i="46"/>
  <c r="E64" i="46"/>
  <c r="B67" i="46"/>
  <c r="F15" i="46"/>
  <c r="F52" i="46"/>
  <c r="C59" i="46"/>
  <c r="G64" i="46"/>
  <c r="C67" i="46"/>
  <c r="D59" i="46"/>
  <c r="D67" i="46"/>
  <c r="E9" i="46"/>
  <c r="D17" i="46"/>
  <c r="E44" i="46"/>
  <c r="F48" i="46"/>
  <c r="C53" i="46"/>
  <c r="C57" i="46"/>
  <c r="E59" i="46"/>
  <c r="F65" i="46"/>
  <c r="E67" i="46"/>
  <c r="G9" i="46"/>
  <c r="F44" i="46"/>
  <c r="G48" i="46"/>
  <c r="D57" i="46"/>
  <c r="G59" i="46"/>
  <c r="G67" i="46"/>
  <c r="B60" i="46"/>
  <c r="E63" i="46"/>
  <c r="F64" i="46"/>
  <c r="G65" i="46"/>
  <c r="C60" i="46"/>
  <c r="D60" i="46"/>
  <c r="B66" i="46"/>
  <c r="E60" i="46"/>
  <c r="B65" i="46"/>
  <c r="C66" i="46"/>
  <c r="F60" i="46"/>
  <c r="B64" i="46"/>
  <c r="C65" i="46"/>
  <c r="B63" i="46"/>
  <c r="C64" i="46"/>
  <c r="D65" i="46"/>
  <c r="E66" i="46"/>
  <c r="F12" i="46"/>
  <c r="E38" i="46"/>
  <c r="E41" i="46"/>
  <c r="G52" i="46"/>
  <c r="C55" i="46"/>
  <c r="E57" i="46"/>
  <c r="F8" i="46"/>
  <c r="G24" i="46"/>
  <c r="F31" i="46"/>
  <c r="F38" i="46"/>
  <c r="G41" i="46"/>
  <c r="E55" i="46"/>
  <c r="B52" i="46"/>
  <c r="F56" i="46"/>
  <c r="C58" i="46"/>
  <c r="D28" i="46"/>
  <c r="E39" i="46"/>
  <c r="C52" i="46"/>
  <c r="B54" i="46"/>
  <c r="D58" i="46"/>
  <c r="D52" i="46"/>
  <c r="E58" i="46"/>
  <c r="F58" i="46"/>
  <c r="B51" i="46"/>
  <c r="D53" i="46"/>
  <c r="E54" i="46"/>
  <c r="F55" i="46"/>
  <c r="G56" i="46"/>
  <c r="C51" i="46"/>
  <c r="E53" i="46"/>
  <c r="F54" i="46"/>
  <c r="G55" i="46"/>
  <c r="B58" i="46"/>
  <c r="D51" i="46"/>
  <c r="F53" i="46"/>
  <c r="E51" i="46"/>
  <c r="G53" i="46"/>
  <c r="B56" i="46"/>
  <c r="F51" i="46"/>
  <c r="B55" i="46"/>
  <c r="C56" i="46"/>
  <c r="D56" i="46"/>
  <c r="F9" i="46"/>
  <c r="B17" i="46"/>
  <c r="G25" i="46"/>
  <c r="C33" i="46"/>
  <c r="F40" i="46"/>
  <c r="G44" i="46"/>
  <c r="G46" i="46"/>
  <c r="B49" i="46"/>
  <c r="E7" i="46"/>
  <c r="G40" i="46"/>
  <c r="C49" i="46"/>
  <c r="C45" i="46"/>
  <c r="E47" i="46"/>
  <c r="D49" i="46"/>
  <c r="E17" i="46"/>
  <c r="B25" i="46"/>
  <c r="F33" i="46"/>
  <c r="B41" i="46"/>
  <c r="B44" i="46"/>
  <c r="D45" i="46"/>
  <c r="F47" i="46"/>
  <c r="E49" i="46"/>
  <c r="B9" i="46"/>
  <c r="F17" i="46"/>
  <c r="C25" i="46"/>
  <c r="C41" i="46"/>
  <c r="C44" i="46"/>
  <c r="F45" i="46"/>
  <c r="G49" i="46"/>
  <c r="D41" i="46"/>
  <c r="G39" i="46"/>
  <c r="B42" i="46"/>
  <c r="C43" i="46"/>
  <c r="E45" i="46"/>
  <c r="F46" i="46"/>
  <c r="G47" i="46"/>
  <c r="B50" i="46"/>
  <c r="C42" i="46"/>
  <c r="D43" i="46"/>
  <c r="C50" i="46"/>
  <c r="B43" i="46"/>
  <c r="B40" i="46"/>
  <c r="D42" i="46"/>
  <c r="E43" i="46"/>
  <c r="G45" i="46"/>
  <c r="B48" i="46"/>
  <c r="D50" i="46"/>
  <c r="B39" i="46"/>
  <c r="C40" i="46"/>
  <c r="E42" i="46"/>
  <c r="F43" i="46"/>
  <c r="B47" i="46"/>
  <c r="C48" i="46"/>
  <c r="E50" i="46"/>
  <c r="C39" i="46"/>
  <c r="D40" i="46"/>
  <c r="F42" i="46"/>
  <c r="B46" i="46"/>
  <c r="C47" i="46"/>
  <c r="D48" i="46"/>
  <c r="F50" i="46"/>
  <c r="E5" i="46"/>
  <c r="G16" i="46"/>
  <c r="G19" i="46"/>
  <c r="E23" i="46"/>
  <c r="F16" i="46"/>
  <c r="C6" i="46"/>
  <c r="E12" i="46"/>
  <c r="E22" i="46"/>
  <c r="C14" i="46"/>
  <c r="B8" i="46"/>
  <c r="D14" i="46"/>
  <c r="C20" i="46"/>
  <c r="E28" i="46"/>
  <c r="G13" i="46"/>
  <c r="B19" i="46"/>
  <c r="E21" i="46"/>
  <c r="F24" i="46"/>
  <c r="G30" i="46"/>
  <c r="D19" i="46"/>
  <c r="D5" i="46"/>
  <c r="G11" i="46"/>
  <c r="C21" i="46"/>
  <c r="B27" i="46"/>
  <c r="G5" i="46"/>
  <c r="B11" i="46"/>
  <c r="E13" i="46"/>
  <c r="D21" i="46"/>
  <c r="D27" i="46"/>
  <c r="B29" i="46"/>
  <c r="G27" i="46"/>
  <c r="D11" i="46"/>
  <c r="B13" i="46"/>
  <c r="F21" i="46"/>
  <c r="C29" i="46"/>
  <c r="D6" i="46"/>
  <c r="C13" i="46"/>
  <c r="D29" i="46"/>
  <c r="B6" i="46"/>
  <c r="B14" i="46"/>
  <c r="C22" i="46"/>
  <c r="D30" i="46"/>
  <c r="D22" i="46"/>
  <c r="E30" i="46"/>
  <c r="E6" i="46"/>
  <c r="E14" i="46"/>
  <c r="F32" i="46"/>
  <c r="B32" i="46"/>
  <c r="F5" i="46"/>
  <c r="B5" i="46"/>
  <c r="F6" i="46"/>
  <c r="G7" i="46"/>
  <c r="B10" i="46"/>
  <c r="C11" i="46"/>
  <c r="D12" i="46"/>
  <c r="F14" i="46"/>
  <c r="G15" i="46"/>
  <c r="B18" i="46"/>
  <c r="C19" i="46"/>
  <c r="D20" i="46"/>
  <c r="F22" i="46"/>
  <c r="G23" i="46"/>
  <c r="B26" i="46"/>
  <c r="C27" i="46"/>
  <c r="E29" i="46"/>
  <c r="F30" i="46"/>
  <c r="G31" i="46"/>
  <c r="B34" i="46"/>
  <c r="C10" i="46"/>
  <c r="C18" i="46"/>
  <c r="C26" i="46"/>
  <c r="C34" i="46"/>
  <c r="D10" i="46"/>
  <c r="D18" i="46"/>
  <c r="D26" i="46"/>
  <c r="D34" i="46"/>
  <c r="B7" i="46"/>
  <c r="C8" i="46"/>
  <c r="E10" i="46"/>
  <c r="F11" i="46"/>
  <c r="B15" i="46"/>
  <c r="C16" i="46"/>
  <c r="E18" i="46"/>
  <c r="F19" i="46"/>
  <c r="B23" i="46"/>
  <c r="C24" i="46"/>
  <c r="E26" i="46"/>
  <c r="F27" i="46"/>
  <c r="B31" i="46"/>
  <c r="C32" i="46"/>
  <c r="E34" i="46"/>
  <c r="C7" i="46"/>
  <c r="D8" i="46"/>
  <c r="F10" i="46"/>
  <c r="C15" i="46"/>
  <c r="D16" i="46"/>
  <c r="F18" i="46"/>
  <c r="B22" i="46"/>
  <c r="C23" i="46"/>
  <c r="D24" i="46"/>
  <c r="F26" i="46"/>
  <c r="B30" i="46"/>
  <c r="C31" i="46"/>
  <c r="D32" i="46"/>
  <c r="F34" i="46"/>
  <c r="D7" i="46"/>
  <c r="E8" i="46"/>
  <c r="D15" i="46"/>
  <c r="E16" i="46"/>
  <c r="D23" i="46"/>
  <c r="E24" i="46"/>
  <c r="D31" i="46"/>
  <c r="E32" i="46"/>
  <c r="F5" i="45"/>
  <c r="D9" i="45"/>
  <c r="F9" i="45"/>
  <c r="G5" i="45"/>
  <c r="B7" i="45"/>
  <c r="C7" i="45"/>
  <c r="D7" i="45"/>
  <c r="E7" i="45"/>
  <c r="F7" i="45"/>
  <c r="B8" i="44"/>
  <c r="C19" i="44"/>
  <c r="D6" i="44"/>
  <c r="C8" i="44"/>
  <c r="E9" i="44"/>
  <c r="C15" i="44"/>
  <c r="F16" i="44"/>
  <c r="D20" i="44"/>
  <c r="B22" i="44"/>
  <c r="F24" i="44"/>
  <c r="D8" i="44"/>
  <c r="F9" i="44"/>
  <c r="E20" i="44"/>
  <c r="E8" i="44"/>
  <c r="G9" i="44"/>
  <c r="G12" i="44" s="1"/>
  <c r="F8" i="44"/>
  <c r="E22" i="44"/>
  <c r="F22" i="44"/>
  <c r="B24" i="44"/>
  <c r="D19" i="44"/>
  <c r="F20" i="44"/>
  <c r="E19" i="44"/>
  <c r="G20" i="44"/>
  <c r="F19" i="44"/>
  <c r="B20" i="44"/>
  <c r="C6" i="44"/>
  <c r="E6" i="44"/>
  <c r="F6" i="44"/>
  <c r="C58" i="42"/>
  <c r="E58" i="42"/>
  <c r="F58" i="42"/>
  <c r="G58" i="42"/>
  <c r="F8" i="41"/>
  <c r="G8" i="41"/>
  <c r="D8" i="41"/>
  <c r="E8" i="41"/>
  <c r="E15" i="41" s="1"/>
  <c r="D12" i="44" l="1"/>
  <c r="G10" i="53"/>
  <c r="G13" i="53" s="1"/>
  <c r="J45" i="54" s="1"/>
  <c r="G27" i="44"/>
  <c r="G30" i="44" s="1"/>
  <c r="J10" i="54" s="1"/>
  <c r="C77" i="42"/>
  <c r="F4" i="54" s="1"/>
  <c r="F77" i="42"/>
  <c r="I4" i="54" s="1"/>
  <c r="E77" i="42"/>
  <c r="H4" i="54" s="1"/>
  <c r="D77" i="42"/>
  <c r="G4" i="54" s="1"/>
  <c r="G77" i="42"/>
  <c r="J4" i="54" s="1"/>
  <c r="D8" i="47"/>
  <c r="D11" i="47" s="1"/>
  <c r="G38" i="54" s="1"/>
  <c r="E8" i="47"/>
  <c r="E11" i="47" s="1"/>
  <c r="H38" i="54" s="1"/>
  <c r="E17" i="48"/>
  <c r="H39" i="54" s="1"/>
  <c r="F15" i="41"/>
  <c r="I36" i="54" s="1"/>
  <c r="F17" i="48"/>
  <c r="I39" i="54" s="1"/>
  <c r="D17" i="48"/>
  <c r="G39" i="54" s="1"/>
  <c r="G15" i="41"/>
  <c r="J36" i="54" s="1"/>
  <c r="G17" i="48"/>
  <c r="J39" i="54" s="1"/>
  <c r="G11" i="47"/>
  <c r="J38" i="54" s="1"/>
  <c r="D15" i="41"/>
  <c r="G36" i="54" s="1"/>
  <c r="C17" i="48"/>
  <c r="F39" i="54" s="1"/>
  <c r="C13" i="53"/>
  <c r="F45" i="54" s="1"/>
  <c r="C8" i="47"/>
  <c r="E27" i="44"/>
  <c r="F8" i="47"/>
  <c r="F12" i="50"/>
  <c r="D12" i="50"/>
  <c r="C12" i="50"/>
  <c r="G12" i="50"/>
  <c r="E12" i="50"/>
  <c r="F78" i="46"/>
  <c r="D78" i="46"/>
  <c r="C78" i="46"/>
  <c r="E78" i="46"/>
  <c r="G78" i="46"/>
  <c r="E35" i="46"/>
  <c r="D35" i="46"/>
  <c r="G35" i="46"/>
  <c r="C35" i="46"/>
  <c r="F35" i="46"/>
  <c r="D10" i="45"/>
  <c r="C10" i="45"/>
  <c r="F10" i="45"/>
  <c r="E10" i="45"/>
  <c r="G10" i="45"/>
  <c r="D27" i="44"/>
  <c r="E12" i="44"/>
  <c r="C27" i="44"/>
  <c r="F27" i="44"/>
  <c r="F12" i="44"/>
  <c r="C12" i="44"/>
  <c r="H36" i="54"/>
  <c r="D30" i="44" l="1"/>
  <c r="G10" i="54" s="1"/>
  <c r="E30" i="44"/>
  <c r="H10" i="54" s="1"/>
  <c r="C30" i="44"/>
  <c r="F10" i="54" s="1"/>
  <c r="F30" i="44"/>
  <c r="I10" i="54" s="1"/>
  <c r="E17" i="45"/>
  <c r="H37" i="54" s="1"/>
  <c r="E81" i="46"/>
  <c r="H11" i="54" s="1"/>
  <c r="C24" i="50"/>
  <c r="F42" i="54" s="1"/>
  <c r="F17" i="45"/>
  <c r="I37" i="54" s="1"/>
  <c r="D24" i="50"/>
  <c r="G42" i="54" s="1"/>
  <c r="C17" i="45"/>
  <c r="F37" i="54" s="1"/>
  <c r="F24" i="50"/>
  <c r="I42" i="54" s="1"/>
  <c r="G24" i="50"/>
  <c r="J42" i="54" s="1"/>
  <c r="D17" i="45"/>
  <c r="G37" i="54" s="1"/>
  <c r="F81" i="46"/>
  <c r="I11" i="54" s="1"/>
  <c r="F11" i="47"/>
  <c r="I38" i="54" s="1"/>
  <c r="C81" i="46"/>
  <c r="F11" i="54" s="1"/>
  <c r="G81" i="46"/>
  <c r="J11" i="54" s="1"/>
  <c r="E24" i="50"/>
  <c r="H42" i="54" s="1"/>
  <c r="C11" i="47"/>
  <c r="F38" i="54" s="1"/>
  <c r="D81" i="46"/>
  <c r="G11" i="54" s="1"/>
  <c r="G17" i="45"/>
  <c r="J37" i="54" s="1"/>
  <c r="E2" i="33"/>
  <c r="D2" i="33"/>
  <c r="C2" i="33"/>
  <c r="B2" i="33"/>
  <c r="G6" i="33"/>
  <c r="F6" i="33"/>
  <c r="E6" i="33"/>
  <c r="D6" i="33"/>
  <c r="C6" i="33"/>
  <c r="B6" i="33"/>
  <c r="G5" i="33"/>
  <c r="F5" i="33"/>
  <c r="E5" i="33"/>
  <c r="D5" i="33"/>
  <c r="C5" i="33"/>
  <c r="B5" i="33"/>
  <c r="E2" i="32"/>
  <c r="D2" i="32"/>
  <c r="C2" i="32"/>
  <c r="B2" i="32"/>
  <c r="G17" i="32"/>
  <c r="F17" i="32"/>
  <c r="E17" i="32"/>
  <c r="D17" i="32"/>
  <c r="C17" i="32"/>
  <c r="G14" i="32"/>
  <c r="F14" i="32"/>
  <c r="E14" i="32"/>
  <c r="D14" i="32"/>
  <c r="C14" i="32"/>
  <c r="B14" i="32"/>
  <c r="G13" i="32"/>
  <c r="F13" i="32"/>
  <c r="E13" i="32"/>
  <c r="D13" i="32"/>
  <c r="C13" i="32"/>
  <c r="B13" i="32"/>
  <c r="G9" i="32"/>
  <c r="F9" i="32"/>
  <c r="E9" i="32"/>
  <c r="D9" i="32"/>
  <c r="C9" i="32"/>
  <c r="B9" i="32"/>
  <c r="G8" i="32"/>
  <c r="F8" i="32"/>
  <c r="E8" i="32"/>
  <c r="D8" i="32"/>
  <c r="C8" i="32"/>
  <c r="B8" i="32"/>
  <c r="G7" i="32"/>
  <c r="F7" i="32"/>
  <c r="E7" i="32"/>
  <c r="D7" i="32"/>
  <c r="C7" i="32"/>
  <c r="B7" i="32"/>
  <c r="G6" i="32"/>
  <c r="F6" i="32"/>
  <c r="E6" i="32"/>
  <c r="D6" i="32"/>
  <c r="C6" i="32"/>
  <c r="B6" i="32"/>
  <c r="G5" i="32"/>
  <c r="F5" i="32"/>
  <c r="E5" i="32"/>
  <c r="D5" i="32"/>
  <c r="C5" i="32"/>
  <c r="B5" i="32"/>
  <c r="E2" i="30"/>
  <c r="D2" i="30"/>
  <c r="C2" i="30"/>
  <c r="B2" i="30"/>
  <c r="G20" i="30"/>
  <c r="F20" i="30"/>
  <c r="E20" i="30"/>
  <c r="D20" i="30"/>
  <c r="C20" i="30"/>
  <c r="G12" i="31"/>
  <c r="F12" i="31"/>
  <c r="E12" i="31"/>
  <c r="D12" i="31"/>
  <c r="C12" i="31"/>
  <c r="E2" i="31"/>
  <c r="D2" i="31"/>
  <c r="C2" i="31"/>
  <c r="B2" i="31"/>
  <c r="G8" i="31"/>
  <c r="F8" i="31"/>
  <c r="E8" i="31"/>
  <c r="D8" i="31"/>
  <c r="C8" i="31"/>
  <c r="B8" i="31"/>
  <c r="G7" i="31"/>
  <c r="F7" i="31"/>
  <c r="E7" i="31"/>
  <c r="D7" i="31"/>
  <c r="C7" i="31"/>
  <c r="B7" i="31"/>
  <c r="G6" i="31"/>
  <c r="F6" i="31"/>
  <c r="E6" i="31"/>
  <c r="D6" i="31"/>
  <c r="C6" i="31"/>
  <c r="B6" i="31"/>
  <c r="G5" i="31"/>
  <c r="F5" i="31"/>
  <c r="E5" i="31"/>
  <c r="D5" i="31"/>
  <c r="C5" i="31"/>
  <c r="B5" i="31"/>
  <c r="G16" i="30"/>
  <c r="F16" i="30"/>
  <c r="E16" i="30"/>
  <c r="D16" i="30"/>
  <c r="C16" i="30"/>
  <c r="B16" i="30"/>
  <c r="G15" i="30"/>
  <c r="F15" i="30"/>
  <c r="E15" i="30"/>
  <c r="D15" i="30"/>
  <c r="C15" i="30"/>
  <c r="B15" i="30"/>
  <c r="G14" i="30"/>
  <c r="F14" i="30"/>
  <c r="E14" i="30"/>
  <c r="D14" i="30"/>
  <c r="C14" i="30"/>
  <c r="B14" i="30"/>
  <c r="G13" i="30"/>
  <c r="F13" i="30"/>
  <c r="E13" i="30"/>
  <c r="D13" i="30"/>
  <c r="C13" i="30"/>
  <c r="B13" i="30"/>
  <c r="G12" i="30"/>
  <c r="F12" i="30"/>
  <c r="E12" i="30"/>
  <c r="D12" i="30"/>
  <c r="C12" i="30"/>
  <c r="B12" i="30"/>
  <c r="G11" i="30"/>
  <c r="F11" i="30"/>
  <c r="E11" i="30"/>
  <c r="D11" i="30"/>
  <c r="C11" i="30"/>
  <c r="B11" i="30"/>
  <c r="G10" i="30"/>
  <c r="F10" i="30"/>
  <c r="E10" i="30"/>
  <c r="D10" i="30"/>
  <c r="C10" i="30"/>
  <c r="B10" i="30"/>
  <c r="G9" i="30"/>
  <c r="F9" i="30"/>
  <c r="E9" i="30"/>
  <c r="D9" i="30"/>
  <c r="C9" i="30"/>
  <c r="B9" i="30"/>
  <c r="G8" i="30"/>
  <c r="F8" i="30"/>
  <c r="E8" i="30"/>
  <c r="D8" i="30"/>
  <c r="C8" i="30"/>
  <c r="B8" i="30"/>
  <c r="G7" i="30"/>
  <c r="F7" i="30"/>
  <c r="E7" i="30"/>
  <c r="D7" i="30"/>
  <c r="C7" i="30"/>
  <c r="B7" i="30"/>
  <c r="G6" i="30"/>
  <c r="F6" i="30"/>
  <c r="E6" i="30"/>
  <c r="D6" i="30"/>
  <c r="C6" i="30"/>
  <c r="B6" i="30"/>
  <c r="G5" i="30"/>
  <c r="F5" i="30"/>
  <c r="E5" i="30"/>
  <c r="D5" i="30"/>
  <c r="C5" i="30"/>
  <c r="B5" i="30"/>
  <c r="E2" i="29"/>
  <c r="D2" i="29"/>
  <c r="C2" i="29"/>
  <c r="B2" i="29"/>
  <c r="G25" i="29"/>
  <c r="F25" i="29"/>
  <c r="E25" i="29"/>
  <c r="D25" i="29"/>
  <c r="C25" i="29"/>
  <c r="G19" i="29"/>
  <c r="F19" i="29"/>
  <c r="E19" i="29"/>
  <c r="D19" i="29"/>
  <c r="C19" i="29"/>
  <c r="B19" i="29"/>
  <c r="G18" i="29"/>
  <c r="F18" i="29"/>
  <c r="E18" i="29"/>
  <c r="D18" i="29"/>
  <c r="C18" i="29"/>
  <c r="B18" i="29"/>
  <c r="G17" i="29"/>
  <c r="F17" i="29"/>
  <c r="E17" i="29"/>
  <c r="D17" i="29"/>
  <c r="C17" i="29"/>
  <c r="B17" i="29"/>
  <c r="G16" i="29"/>
  <c r="F16" i="29"/>
  <c r="E16" i="29"/>
  <c r="D16" i="29"/>
  <c r="C16" i="29"/>
  <c r="B16" i="29"/>
  <c r="G15" i="29"/>
  <c r="F15" i="29"/>
  <c r="E15" i="29"/>
  <c r="D15" i="29"/>
  <c r="C15" i="29"/>
  <c r="B15" i="29"/>
  <c r="G14" i="29"/>
  <c r="F14" i="29"/>
  <c r="E14" i="29"/>
  <c r="D14" i="29"/>
  <c r="C14" i="29"/>
  <c r="B14" i="29"/>
  <c r="G13" i="29"/>
  <c r="F13" i="29"/>
  <c r="E13" i="29"/>
  <c r="D13" i="29"/>
  <c r="C13" i="29"/>
  <c r="B13" i="29"/>
  <c r="G12" i="29"/>
  <c r="F12" i="29"/>
  <c r="E12" i="29"/>
  <c r="D12" i="29"/>
  <c r="C12" i="29"/>
  <c r="B12" i="29"/>
  <c r="G11" i="29"/>
  <c r="F11" i="29"/>
  <c r="E11" i="29"/>
  <c r="D11" i="29"/>
  <c r="C11" i="29"/>
  <c r="B11" i="29"/>
  <c r="G10" i="29"/>
  <c r="F10" i="29"/>
  <c r="E10" i="29"/>
  <c r="D10" i="29"/>
  <c r="C10" i="29"/>
  <c r="B10" i="29"/>
  <c r="G9" i="29"/>
  <c r="F9" i="29"/>
  <c r="E9" i="29"/>
  <c r="D9" i="29"/>
  <c r="C9" i="29"/>
  <c r="B9" i="29"/>
  <c r="G8" i="29"/>
  <c r="F8" i="29"/>
  <c r="E8" i="29"/>
  <c r="D8" i="29"/>
  <c r="C8" i="29"/>
  <c r="B8" i="29"/>
  <c r="G7" i="29"/>
  <c r="F7" i="29"/>
  <c r="E7" i="29"/>
  <c r="D7" i="29"/>
  <c r="C7" i="29"/>
  <c r="B7" i="29"/>
  <c r="G6" i="29"/>
  <c r="F6" i="29"/>
  <c r="E6" i="29"/>
  <c r="D6" i="29"/>
  <c r="C6" i="29"/>
  <c r="B6" i="29"/>
  <c r="G5" i="29"/>
  <c r="F5" i="29"/>
  <c r="E5" i="29"/>
  <c r="D5" i="29"/>
  <c r="C5" i="29"/>
  <c r="B5" i="29"/>
  <c r="G32" i="28"/>
  <c r="E30" i="28"/>
  <c r="C29" i="28"/>
  <c r="C28" i="28"/>
  <c r="F24" i="28"/>
  <c r="E23" i="28"/>
  <c r="D22" i="28"/>
  <c r="G21" i="28"/>
  <c r="C21" i="28"/>
  <c r="B20" i="28"/>
  <c r="F19" i="28"/>
  <c r="E18" i="28"/>
  <c r="D17" i="28"/>
  <c r="C16" i="28"/>
  <c r="B15" i="28"/>
  <c r="B14" i="28"/>
  <c r="F12" i="28"/>
  <c r="D11" i="28"/>
  <c r="B10" i="28"/>
  <c r="G9" i="28"/>
  <c r="G8" i="28"/>
  <c r="D7" i="28"/>
  <c r="C6" i="28"/>
  <c r="F5" i="28"/>
  <c r="E2" i="28"/>
  <c r="D2" i="28"/>
  <c r="C2" i="28"/>
  <c r="B2" i="28"/>
  <c r="G35" i="28"/>
  <c r="F35" i="28"/>
  <c r="E35" i="28"/>
  <c r="D35" i="28"/>
  <c r="C35" i="28"/>
  <c r="D32" i="28"/>
  <c r="G31" i="28"/>
  <c r="F31" i="28"/>
  <c r="E31" i="28"/>
  <c r="D31" i="28"/>
  <c r="C31" i="28"/>
  <c r="B31" i="28"/>
  <c r="F30" i="28"/>
  <c r="C30" i="28"/>
  <c r="B30" i="28"/>
  <c r="G29" i="28"/>
  <c r="D29" i="28"/>
  <c r="F28" i="28"/>
  <c r="D28" i="28"/>
  <c r="G13" i="28"/>
  <c r="F13" i="28"/>
  <c r="E13" i="28"/>
  <c r="D13" i="28"/>
  <c r="C13" i="28"/>
  <c r="B13" i="28"/>
  <c r="G12" i="28"/>
  <c r="D12" i="28"/>
  <c r="C12" i="28"/>
  <c r="B12" i="28"/>
  <c r="F10" i="28"/>
  <c r="C9" i="28"/>
  <c r="F8" i="28"/>
  <c r="E8" i="28"/>
  <c r="D8" i="28"/>
  <c r="G5" i="28"/>
  <c r="D5" i="28"/>
  <c r="C5" i="28"/>
  <c r="B5" i="28"/>
  <c r="G9" i="27"/>
  <c r="G10" i="27"/>
  <c r="G13" i="27"/>
  <c r="G5" i="27"/>
  <c r="F9" i="26"/>
  <c r="D11" i="26"/>
  <c r="D13" i="26"/>
  <c r="G9" i="25"/>
  <c r="G7" i="25"/>
  <c r="F6" i="25"/>
  <c r="G5" i="25"/>
  <c r="D16" i="24"/>
  <c r="G10" i="24"/>
  <c r="F9" i="24"/>
  <c r="E5" i="24"/>
  <c r="G11" i="23"/>
  <c r="G8" i="23"/>
  <c r="C6" i="23"/>
  <c r="G5" i="23"/>
  <c r="E2" i="27"/>
  <c r="D2" i="27"/>
  <c r="C2" i="27"/>
  <c r="B2" i="27"/>
  <c r="E2" i="26"/>
  <c r="D2" i="26"/>
  <c r="C2" i="26"/>
  <c r="B2" i="26"/>
  <c r="E2" i="25"/>
  <c r="D2" i="25"/>
  <c r="C2" i="25"/>
  <c r="B2" i="25"/>
  <c r="F20" i="27"/>
  <c r="E20" i="27"/>
  <c r="D20" i="27"/>
  <c r="C20" i="27"/>
  <c r="G16" i="27"/>
  <c r="F16" i="27"/>
  <c r="E16" i="27"/>
  <c r="D16" i="27"/>
  <c r="G15" i="27"/>
  <c r="F15" i="27"/>
  <c r="E15" i="27"/>
  <c r="D15" i="27"/>
  <c r="C15" i="27"/>
  <c r="G14" i="27"/>
  <c r="F14" i="27"/>
  <c r="E14" i="27"/>
  <c r="D14" i="27"/>
  <c r="C14" i="27"/>
  <c r="B14" i="27"/>
  <c r="D12" i="27"/>
  <c r="G11" i="27"/>
  <c r="F9" i="27"/>
  <c r="E9" i="27"/>
  <c r="G8" i="27"/>
  <c r="F8" i="27"/>
  <c r="E8" i="27"/>
  <c r="D8" i="27"/>
  <c r="G7" i="27"/>
  <c r="F7" i="27"/>
  <c r="E7" i="27"/>
  <c r="D7" i="27"/>
  <c r="C7" i="27"/>
  <c r="G6" i="27"/>
  <c r="F6" i="27"/>
  <c r="E6" i="27"/>
  <c r="D6" i="27"/>
  <c r="C6" i="27"/>
  <c r="B6" i="27"/>
  <c r="F5" i="27"/>
  <c r="D5" i="27"/>
  <c r="C5" i="27"/>
  <c r="F20" i="26"/>
  <c r="E20" i="26"/>
  <c r="D20" i="26"/>
  <c r="C20" i="26"/>
  <c r="G16" i="26"/>
  <c r="E16" i="26"/>
  <c r="D16" i="26"/>
  <c r="C16" i="26"/>
  <c r="B16" i="26"/>
  <c r="G15" i="26"/>
  <c r="F15" i="26"/>
  <c r="D15" i="26"/>
  <c r="C15" i="26"/>
  <c r="B15" i="26"/>
  <c r="E15" i="26"/>
  <c r="F14" i="26"/>
  <c r="E14" i="26"/>
  <c r="C14" i="26"/>
  <c r="B14" i="26"/>
  <c r="G14" i="26"/>
  <c r="G12" i="26"/>
  <c r="G11" i="26"/>
  <c r="E11" i="26"/>
  <c r="G10" i="26"/>
  <c r="F10" i="26"/>
  <c r="E10" i="26"/>
  <c r="E9" i="26"/>
  <c r="D9" i="26"/>
  <c r="G8" i="26"/>
  <c r="E8" i="26"/>
  <c r="D8" i="26"/>
  <c r="C8" i="26"/>
  <c r="B8" i="26"/>
  <c r="G7" i="26"/>
  <c r="F7" i="26"/>
  <c r="D7" i="26"/>
  <c r="C7" i="26"/>
  <c r="B7" i="26"/>
  <c r="E7" i="26"/>
  <c r="F6" i="26"/>
  <c r="E6" i="26"/>
  <c r="C6" i="26"/>
  <c r="B6" i="26"/>
  <c r="G6" i="26"/>
  <c r="B5" i="26"/>
  <c r="E5" i="26"/>
  <c r="F16" i="25"/>
  <c r="E16" i="25"/>
  <c r="D16" i="25"/>
  <c r="C16" i="25"/>
  <c r="F12" i="25"/>
  <c r="G11" i="25"/>
  <c r="G10" i="25"/>
  <c r="F10" i="25"/>
  <c r="F9" i="25"/>
  <c r="G8" i="25"/>
  <c r="F8" i="25"/>
  <c r="E8" i="25"/>
  <c r="B8" i="25"/>
  <c r="D8" i="25"/>
  <c r="D7" i="25"/>
  <c r="C7" i="25"/>
  <c r="G6" i="25"/>
  <c r="E2" i="24"/>
  <c r="D2" i="24"/>
  <c r="C2" i="24"/>
  <c r="B2" i="24"/>
  <c r="F20" i="24"/>
  <c r="E20" i="24"/>
  <c r="D20" i="24"/>
  <c r="C20" i="24"/>
  <c r="G16" i="24"/>
  <c r="E16" i="24"/>
  <c r="G15" i="24"/>
  <c r="F15" i="24"/>
  <c r="D15" i="24"/>
  <c r="C15" i="24"/>
  <c r="G14" i="24"/>
  <c r="F14" i="24"/>
  <c r="E14" i="24"/>
  <c r="C14" i="24"/>
  <c r="B14" i="24"/>
  <c r="D14" i="24"/>
  <c r="G13" i="24"/>
  <c r="F13" i="24"/>
  <c r="E13" i="24"/>
  <c r="D13" i="24"/>
  <c r="B13" i="24"/>
  <c r="C13" i="24"/>
  <c r="E12" i="24"/>
  <c r="G11" i="24"/>
  <c r="F11" i="24"/>
  <c r="E11" i="24"/>
  <c r="D11" i="24"/>
  <c r="C11" i="24"/>
  <c r="B11" i="24"/>
  <c r="G8" i="24"/>
  <c r="E8" i="24"/>
  <c r="D8" i="24"/>
  <c r="G7" i="24"/>
  <c r="F7" i="24"/>
  <c r="D7" i="24"/>
  <c r="C7" i="24"/>
  <c r="G6" i="24"/>
  <c r="F6" i="24"/>
  <c r="E6" i="24"/>
  <c r="C6" i="24"/>
  <c r="B6" i="24"/>
  <c r="D6" i="24"/>
  <c r="F5" i="24"/>
  <c r="B5" i="24"/>
  <c r="G5" i="24"/>
  <c r="E2" i="23"/>
  <c r="D2" i="23"/>
  <c r="C2" i="23"/>
  <c r="B2" i="23"/>
  <c r="F16" i="23"/>
  <c r="E16" i="23"/>
  <c r="D16" i="23"/>
  <c r="C16" i="23"/>
  <c r="E12" i="23"/>
  <c r="C12" i="23"/>
  <c r="G12" i="23"/>
  <c r="D11" i="23"/>
  <c r="F11" i="23"/>
  <c r="F10" i="23"/>
  <c r="E10" i="23"/>
  <c r="F9" i="23"/>
  <c r="E9" i="23"/>
  <c r="B9" i="23"/>
  <c r="D9" i="23"/>
  <c r="D8" i="23"/>
  <c r="G7" i="23"/>
  <c r="F7" i="23"/>
  <c r="E7" i="23"/>
  <c r="D7" i="23"/>
  <c r="C7" i="23"/>
  <c r="B7" i="23"/>
  <c r="E6" i="23"/>
  <c r="D6" i="23"/>
  <c r="B6" i="23"/>
  <c r="F56" i="22"/>
  <c r="G55" i="22"/>
  <c r="F54" i="22"/>
  <c r="F53" i="22"/>
  <c r="E52" i="22"/>
  <c r="D51" i="22"/>
  <c r="C50" i="22"/>
  <c r="G49" i="22"/>
  <c r="E49" i="22"/>
  <c r="D49" i="22"/>
  <c r="B49" i="22"/>
  <c r="F48" i="22"/>
  <c r="E48" i="22"/>
  <c r="G47" i="22"/>
  <c r="E46" i="22"/>
  <c r="D46" i="22"/>
  <c r="G46" i="22"/>
  <c r="F45" i="22"/>
  <c r="E44" i="22"/>
  <c r="D43" i="22"/>
  <c r="C42" i="22"/>
  <c r="B41" i="22"/>
  <c r="F40" i="22"/>
  <c r="E39" i="22"/>
  <c r="D38" i="22"/>
  <c r="C37" i="22"/>
  <c r="B36" i="22"/>
  <c r="D35" i="22"/>
  <c r="G34" i="22"/>
  <c r="G33" i="22"/>
  <c r="F32" i="22"/>
  <c r="E31" i="22"/>
  <c r="D30" i="22"/>
  <c r="F29" i="22"/>
  <c r="D29" i="22"/>
  <c r="C29" i="22"/>
  <c r="B28" i="22"/>
  <c r="B27" i="22"/>
  <c r="E26" i="22"/>
  <c r="F25" i="22"/>
  <c r="E24" i="22"/>
  <c r="D23" i="22"/>
  <c r="C22" i="22"/>
  <c r="B21" i="22"/>
  <c r="F20" i="22"/>
  <c r="E20" i="22"/>
  <c r="C20" i="22"/>
  <c r="D20" i="22"/>
  <c r="C19" i="22"/>
  <c r="F18" i="22"/>
  <c r="G18" i="22"/>
  <c r="F17" i="22"/>
  <c r="E16" i="22"/>
  <c r="D15" i="22"/>
  <c r="C14" i="22"/>
  <c r="B13" i="22"/>
  <c r="G12" i="22"/>
  <c r="B11" i="22"/>
  <c r="F10" i="22"/>
  <c r="D10" i="22"/>
  <c r="G10" i="22"/>
  <c r="F9" i="22"/>
  <c r="E8" i="22"/>
  <c r="D7" i="22"/>
  <c r="C6" i="22"/>
  <c r="F5" i="22"/>
  <c r="E2" i="22"/>
  <c r="D2" i="22"/>
  <c r="C2" i="22"/>
  <c r="B2" i="22"/>
  <c r="F60" i="22"/>
  <c r="E60" i="22"/>
  <c r="D60" i="22"/>
  <c r="C60" i="22"/>
  <c r="F11" i="21"/>
  <c r="E10" i="21"/>
  <c r="G9" i="21"/>
  <c r="E9" i="21"/>
  <c r="D9" i="21"/>
  <c r="C8" i="21"/>
  <c r="B7" i="21"/>
  <c r="G6" i="21"/>
  <c r="F6" i="21"/>
  <c r="D6" i="21"/>
  <c r="C6" i="21"/>
  <c r="B6" i="21"/>
  <c r="E6" i="21"/>
  <c r="G5" i="21"/>
  <c r="E2" i="21"/>
  <c r="D2" i="21"/>
  <c r="C2" i="21"/>
  <c r="B2" i="21"/>
  <c r="F15" i="21"/>
  <c r="E15" i="21"/>
  <c r="D15" i="21"/>
  <c r="C15" i="21"/>
  <c r="F5" i="21"/>
  <c r="E5" i="21"/>
  <c r="G7" i="20"/>
  <c r="C7" i="20"/>
  <c r="B6" i="20"/>
  <c r="C5" i="20"/>
  <c r="E2" i="20"/>
  <c r="D2" i="20"/>
  <c r="C2" i="20"/>
  <c r="B2" i="20"/>
  <c r="F11" i="20"/>
  <c r="E11" i="20"/>
  <c r="D11" i="20"/>
  <c r="C11" i="20"/>
  <c r="G6" i="19"/>
  <c r="E2" i="19"/>
  <c r="D2" i="19"/>
  <c r="C2" i="19"/>
  <c r="B2" i="19"/>
  <c r="F10" i="19"/>
  <c r="E10" i="19"/>
  <c r="D10" i="19"/>
  <c r="C10" i="19"/>
  <c r="F6" i="19"/>
  <c r="E6" i="19"/>
  <c r="D6" i="19"/>
  <c r="C6" i="19"/>
  <c r="B6" i="19"/>
  <c r="F5" i="19"/>
  <c r="E2" i="18"/>
  <c r="D2" i="18"/>
  <c r="C2" i="18"/>
  <c r="B2" i="18"/>
  <c r="G11" i="18"/>
  <c r="B10" i="18"/>
  <c r="G9" i="18"/>
  <c r="G8" i="18"/>
  <c r="F8" i="18"/>
  <c r="C7" i="18"/>
  <c r="G6" i="18"/>
  <c r="F6" i="18"/>
  <c r="E6" i="18"/>
  <c r="B6" i="18"/>
  <c r="D5" i="18"/>
  <c r="F15" i="18"/>
  <c r="E15" i="18"/>
  <c r="D15" i="18"/>
  <c r="C15" i="18"/>
  <c r="E5" i="17"/>
  <c r="E2" i="17"/>
  <c r="D2" i="17"/>
  <c r="C2" i="17"/>
  <c r="B2" i="17"/>
  <c r="F10" i="17"/>
  <c r="E10" i="17"/>
  <c r="D10" i="17"/>
  <c r="C10" i="17"/>
  <c r="G6" i="17"/>
  <c r="E6" i="17"/>
  <c r="B6" i="17"/>
  <c r="F6" i="17"/>
  <c r="G5" i="17"/>
  <c r="F5" i="17"/>
  <c r="B16" i="16"/>
  <c r="G15" i="16"/>
  <c r="F14" i="16"/>
  <c r="D13" i="16"/>
  <c r="G12" i="16"/>
  <c r="F11" i="16"/>
  <c r="F10" i="16"/>
  <c r="D9" i="16"/>
  <c r="G7" i="16"/>
  <c r="D6" i="16"/>
  <c r="B5" i="16"/>
  <c r="E2" i="16"/>
  <c r="D2" i="16"/>
  <c r="C2" i="16"/>
  <c r="B2" i="16"/>
  <c r="E2" i="15"/>
  <c r="D2" i="15"/>
  <c r="C2" i="15"/>
  <c r="B2" i="15"/>
  <c r="F21" i="16"/>
  <c r="E21" i="16"/>
  <c r="D21" i="16"/>
  <c r="C21" i="16"/>
  <c r="G13" i="16"/>
  <c r="E13" i="16"/>
  <c r="B13" i="16"/>
  <c r="D12" i="16"/>
  <c r="C12" i="16"/>
  <c r="G11" i="16"/>
  <c r="D11" i="16"/>
  <c r="G8" i="16"/>
  <c r="F8" i="16"/>
  <c r="E8" i="16"/>
  <c r="D8" i="16"/>
  <c r="C8" i="16"/>
  <c r="B8" i="16"/>
  <c r="E6" i="16"/>
  <c r="E5" i="16"/>
  <c r="D5" i="16"/>
  <c r="E29" i="15"/>
  <c r="D28" i="15"/>
  <c r="F27" i="15"/>
  <c r="C27" i="15"/>
  <c r="G26" i="15"/>
  <c r="B26" i="15"/>
  <c r="F25" i="15"/>
  <c r="E25" i="15"/>
  <c r="D25" i="15"/>
  <c r="F24" i="15"/>
  <c r="G23" i="15"/>
  <c r="F22" i="15"/>
  <c r="E21" i="15"/>
  <c r="G20" i="15"/>
  <c r="D20" i="15"/>
  <c r="C19" i="15"/>
  <c r="C18" i="15"/>
  <c r="F14" i="15"/>
  <c r="B13" i="15"/>
  <c r="F12" i="15"/>
  <c r="G11" i="15"/>
  <c r="B10" i="15"/>
  <c r="F9" i="15"/>
  <c r="D8" i="15"/>
  <c r="C7" i="15"/>
  <c r="B6" i="15"/>
  <c r="F5" i="15"/>
  <c r="G32" i="15"/>
  <c r="F32" i="15"/>
  <c r="E32" i="15"/>
  <c r="D32" i="15"/>
  <c r="C32" i="15"/>
  <c r="F18" i="15"/>
  <c r="G14" i="15"/>
  <c r="D14" i="15"/>
  <c r="B12" i="15"/>
  <c r="C10" i="15"/>
  <c r="G7" i="15"/>
  <c r="D7" i="15"/>
  <c r="G6" i="15"/>
  <c r="F6" i="15"/>
  <c r="D5" i="15"/>
  <c r="F25" i="14"/>
  <c r="G21" i="14"/>
  <c r="E20" i="14"/>
  <c r="G18" i="14"/>
  <c r="F14" i="14"/>
  <c r="B12" i="14"/>
  <c r="E11" i="14"/>
  <c r="E10" i="14"/>
  <c r="F9" i="14"/>
  <c r="C6" i="14"/>
  <c r="F24" i="13"/>
  <c r="D23" i="13"/>
  <c r="B22" i="13"/>
  <c r="B19" i="13"/>
  <c r="G18" i="13"/>
  <c r="G12" i="13"/>
  <c r="E11" i="13"/>
  <c r="F10" i="13"/>
  <c r="D7" i="13"/>
  <c r="D23" i="14"/>
  <c r="F22" i="14"/>
  <c r="G19" i="14"/>
  <c r="E12" i="14"/>
  <c r="G11" i="14"/>
  <c r="F10" i="14"/>
  <c r="E8" i="14"/>
  <c r="G7" i="14"/>
  <c r="E2" i="14"/>
  <c r="D2" i="14"/>
  <c r="C2" i="14"/>
  <c r="B2" i="14"/>
  <c r="G28" i="14"/>
  <c r="F28" i="14"/>
  <c r="E28" i="14"/>
  <c r="D28" i="14"/>
  <c r="C28" i="14"/>
  <c r="E24" i="14"/>
  <c r="G23" i="14"/>
  <c r="F21" i="14"/>
  <c r="G14" i="14"/>
  <c r="G13" i="14"/>
  <c r="F13" i="14"/>
  <c r="E13" i="14"/>
  <c r="B13" i="14"/>
  <c r="F11" i="14"/>
  <c r="G6" i="14"/>
  <c r="F6" i="14"/>
  <c r="G5" i="14"/>
  <c r="F5" i="14"/>
  <c r="E5" i="14"/>
  <c r="C5" i="14"/>
  <c r="B5" i="14"/>
  <c r="B25" i="13"/>
  <c r="F21" i="13"/>
  <c r="E20" i="13"/>
  <c r="G14" i="13"/>
  <c r="E13" i="13"/>
  <c r="F9" i="13"/>
  <c r="E8" i="13"/>
  <c r="C6" i="13"/>
  <c r="D5" i="13"/>
  <c r="E2" i="13"/>
  <c r="D2" i="13"/>
  <c r="C2" i="13"/>
  <c r="B2" i="13"/>
  <c r="G28" i="13"/>
  <c r="F28" i="13"/>
  <c r="E28" i="13"/>
  <c r="D28" i="13"/>
  <c r="C28" i="13"/>
  <c r="E25" i="13"/>
  <c r="D25" i="13"/>
  <c r="E24" i="13"/>
  <c r="B24" i="13"/>
  <c r="E19" i="13"/>
  <c r="D19" i="13"/>
  <c r="C19" i="13"/>
  <c r="C18" i="13"/>
  <c r="C12" i="13"/>
  <c r="C8" i="13"/>
  <c r="G7" i="13"/>
  <c r="F6" i="13"/>
  <c r="E6" i="13"/>
  <c r="F42" i="11"/>
  <c r="E41" i="11"/>
  <c r="D40" i="11"/>
  <c r="F39" i="11"/>
  <c r="E38" i="11"/>
  <c r="D37" i="11"/>
  <c r="G36" i="11"/>
  <c r="C36" i="11"/>
  <c r="B35" i="11"/>
  <c r="G34" i="11"/>
  <c r="E34" i="11"/>
  <c r="D34" i="11"/>
  <c r="B34" i="11"/>
  <c r="E33" i="11"/>
  <c r="D33" i="11"/>
  <c r="G33" i="11"/>
  <c r="G32" i="11"/>
  <c r="F31" i="11"/>
  <c r="E30" i="11"/>
  <c r="D29" i="11"/>
  <c r="B28" i="11"/>
  <c r="G27" i="11"/>
  <c r="F26" i="11"/>
  <c r="F25" i="11"/>
  <c r="D24" i="11"/>
  <c r="F23" i="11"/>
  <c r="B16" i="11"/>
  <c r="G6" i="11"/>
  <c r="G7" i="11"/>
  <c r="F8" i="11"/>
  <c r="F9" i="11"/>
  <c r="G10" i="11"/>
  <c r="G11" i="11"/>
  <c r="C12" i="11"/>
  <c r="E13" i="11"/>
  <c r="G14" i="11"/>
  <c r="G15" i="11"/>
  <c r="G16" i="11"/>
  <c r="G17" i="11"/>
  <c r="B18" i="11"/>
  <c r="F19" i="11"/>
  <c r="G5" i="11"/>
  <c r="E2" i="11"/>
  <c r="D2" i="11"/>
  <c r="C2" i="11"/>
  <c r="B2" i="11"/>
  <c r="G45" i="11"/>
  <c r="F45" i="11"/>
  <c r="E45" i="11"/>
  <c r="D45" i="11"/>
  <c r="C45" i="11"/>
  <c r="C28" i="11"/>
  <c r="F27" i="11"/>
  <c r="E27" i="11"/>
  <c r="B27" i="11"/>
  <c r="G26" i="11"/>
  <c r="D26" i="11"/>
  <c r="C26" i="11"/>
  <c r="G25" i="11"/>
  <c r="B25" i="11"/>
  <c r="D11" i="11"/>
  <c r="C11" i="11"/>
  <c r="B11" i="11"/>
  <c r="F10" i="11"/>
  <c r="B10" i="11"/>
  <c r="G8" i="11"/>
  <c r="D8" i="11"/>
  <c r="C8" i="11"/>
  <c r="C7" i="11"/>
  <c r="G26" i="10"/>
  <c r="F26" i="10"/>
  <c r="E26" i="10"/>
  <c r="D26" i="10"/>
  <c r="C26" i="10"/>
  <c r="B26" i="10"/>
  <c r="G25" i="10"/>
  <c r="F25" i="10"/>
  <c r="E25" i="10"/>
  <c r="D25" i="10"/>
  <c r="C25" i="10"/>
  <c r="B25" i="10"/>
  <c r="G24" i="10"/>
  <c r="F24" i="10"/>
  <c r="E24" i="10"/>
  <c r="D24" i="10"/>
  <c r="C24" i="10"/>
  <c r="B24" i="10"/>
  <c r="G23" i="10"/>
  <c r="F23" i="10"/>
  <c r="E23" i="10"/>
  <c r="D23" i="10"/>
  <c r="C23" i="10"/>
  <c r="B23" i="10"/>
  <c r="G22" i="10"/>
  <c r="F22" i="10"/>
  <c r="E22" i="10"/>
  <c r="D22" i="10"/>
  <c r="C22" i="10"/>
  <c r="B22" i="10"/>
  <c r="B5" i="10"/>
  <c r="C5" i="10"/>
  <c r="D5" i="10"/>
  <c r="E5" i="10"/>
  <c r="F5" i="10"/>
  <c r="G5" i="10"/>
  <c r="E2" i="10"/>
  <c r="D2" i="10"/>
  <c r="C2" i="10"/>
  <c r="B2" i="10"/>
  <c r="G29" i="10"/>
  <c r="F29" i="10"/>
  <c r="E29" i="10"/>
  <c r="D29" i="10"/>
  <c r="C29" i="10"/>
  <c r="G21" i="10"/>
  <c r="F21" i="10"/>
  <c r="E21" i="10"/>
  <c r="D21" i="10"/>
  <c r="C21" i="10"/>
  <c r="B21" i="10"/>
  <c r="G20" i="10"/>
  <c r="F20" i="10"/>
  <c r="E20" i="10"/>
  <c r="D20" i="10"/>
  <c r="C20" i="10"/>
  <c r="B20" i="10"/>
  <c r="G16" i="10"/>
  <c r="F16" i="10"/>
  <c r="E16" i="10"/>
  <c r="D16" i="10"/>
  <c r="C16" i="10"/>
  <c r="B16" i="10"/>
  <c r="G15" i="10"/>
  <c r="F15" i="10"/>
  <c r="E15" i="10"/>
  <c r="D15" i="10"/>
  <c r="C15" i="10"/>
  <c r="B15" i="10"/>
  <c r="G14" i="10"/>
  <c r="F14" i="10"/>
  <c r="E14" i="10"/>
  <c r="D14" i="10"/>
  <c r="C14" i="10"/>
  <c r="B14" i="10"/>
  <c r="G13" i="10"/>
  <c r="F13" i="10"/>
  <c r="E13" i="10"/>
  <c r="D13" i="10"/>
  <c r="C13" i="10"/>
  <c r="B13" i="10"/>
  <c r="G12" i="10"/>
  <c r="F12" i="10"/>
  <c r="E12" i="10"/>
  <c r="D12" i="10"/>
  <c r="C12" i="10"/>
  <c r="B12" i="10"/>
  <c r="G11" i="10"/>
  <c r="F11" i="10"/>
  <c r="E11" i="10"/>
  <c r="D11" i="10"/>
  <c r="C11" i="10"/>
  <c r="B11" i="10"/>
  <c r="G10" i="10"/>
  <c r="F10" i="10"/>
  <c r="E10" i="10"/>
  <c r="D10" i="10"/>
  <c r="C10" i="10"/>
  <c r="B10" i="10"/>
  <c r="G9" i="10"/>
  <c r="F9" i="10"/>
  <c r="E9" i="10"/>
  <c r="D9" i="10"/>
  <c r="C9" i="10"/>
  <c r="B9" i="10"/>
  <c r="G8" i="10"/>
  <c r="F8" i="10"/>
  <c r="E8" i="10"/>
  <c r="D8" i="10"/>
  <c r="C8" i="10"/>
  <c r="B8" i="10"/>
  <c r="G7" i="10"/>
  <c r="F7" i="10"/>
  <c r="E7" i="10"/>
  <c r="D7" i="10"/>
  <c r="C7" i="10"/>
  <c r="B7" i="10"/>
  <c r="G6" i="10"/>
  <c r="F6" i="10"/>
  <c r="E6" i="10"/>
  <c r="D6" i="10"/>
  <c r="C6" i="10"/>
  <c r="B6" i="10"/>
  <c r="G22" i="9"/>
  <c r="F22" i="9"/>
  <c r="E22" i="9"/>
  <c r="D22" i="9"/>
  <c r="C22" i="9"/>
  <c r="B22" i="9"/>
  <c r="G17" i="9"/>
  <c r="F17" i="9"/>
  <c r="E17" i="9"/>
  <c r="D17" i="9"/>
  <c r="C17" i="9"/>
  <c r="B17" i="9"/>
  <c r="G16" i="9"/>
  <c r="F16" i="9"/>
  <c r="E16" i="9"/>
  <c r="D16" i="9"/>
  <c r="C16" i="9"/>
  <c r="B16" i="9"/>
  <c r="G15" i="9"/>
  <c r="F15" i="9"/>
  <c r="E15" i="9"/>
  <c r="D15" i="9"/>
  <c r="C15" i="9"/>
  <c r="B15" i="9"/>
  <c r="G14" i="9"/>
  <c r="F14" i="9"/>
  <c r="E14" i="9"/>
  <c r="D14" i="9"/>
  <c r="C14" i="9"/>
  <c r="B14" i="9"/>
  <c r="G13" i="9"/>
  <c r="F13" i="9"/>
  <c r="E13" i="9"/>
  <c r="D13" i="9"/>
  <c r="C13" i="9"/>
  <c r="B13" i="9"/>
  <c r="G12" i="9"/>
  <c r="F12" i="9"/>
  <c r="E12" i="9"/>
  <c r="D12" i="9"/>
  <c r="C12" i="9"/>
  <c r="B12" i="9"/>
  <c r="E2" i="9"/>
  <c r="D2" i="9"/>
  <c r="C2" i="9"/>
  <c r="B2" i="9"/>
  <c r="G23" i="9"/>
  <c r="F23" i="9"/>
  <c r="E23" i="9"/>
  <c r="D23" i="9"/>
  <c r="C23" i="9"/>
  <c r="B23" i="9"/>
  <c r="G21" i="9"/>
  <c r="F21" i="9"/>
  <c r="E21" i="9"/>
  <c r="D21" i="9"/>
  <c r="C21" i="9"/>
  <c r="B21" i="9"/>
  <c r="G11" i="9"/>
  <c r="F11" i="9"/>
  <c r="E11" i="9"/>
  <c r="D11" i="9"/>
  <c r="C11" i="9"/>
  <c r="B11" i="9"/>
  <c r="G10" i="9"/>
  <c r="F10" i="9"/>
  <c r="E10" i="9"/>
  <c r="D10" i="9"/>
  <c r="C10" i="9"/>
  <c r="B10" i="9"/>
  <c r="G9" i="9"/>
  <c r="F9" i="9"/>
  <c r="E9" i="9"/>
  <c r="D9" i="9"/>
  <c r="C9" i="9"/>
  <c r="B9" i="9"/>
  <c r="G8" i="9"/>
  <c r="F8" i="9"/>
  <c r="E8" i="9"/>
  <c r="D8" i="9"/>
  <c r="C8" i="9"/>
  <c r="B8" i="9"/>
  <c r="G7" i="9"/>
  <c r="F7" i="9"/>
  <c r="E7" i="9"/>
  <c r="D7" i="9"/>
  <c r="C7" i="9"/>
  <c r="B7" i="9"/>
  <c r="G6" i="9"/>
  <c r="F6" i="9"/>
  <c r="E6" i="9"/>
  <c r="D6" i="9"/>
  <c r="C6" i="9"/>
  <c r="B6" i="9"/>
  <c r="G5" i="9"/>
  <c r="F5" i="9"/>
  <c r="E5" i="9"/>
  <c r="D5" i="9"/>
  <c r="C5" i="9"/>
  <c r="B5" i="9"/>
  <c r="E2" i="8"/>
  <c r="D2" i="8"/>
  <c r="C2" i="8"/>
  <c r="B2" i="8"/>
  <c r="G17" i="8"/>
  <c r="F17" i="8"/>
  <c r="E17" i="8"/>
  <c r="D17" i="8"/>
  <c r="C17" i="8"/>
  <c r="B17" i="8"/>
  <c r="G16" i="8"/>
  <c r="F16" i="8"/>
  <c r="E16" i="8"/>
  <c r="D16" i="8"/>
  <c r="C16" i="8"/>
  <c r="B16" i="8"/>
  <c r="G12" i="8"/>
  <c r="F12" i="8"/>
  <c r="E12" i="8"/>
  <c r="D12" i="8"/>
  <c r="C12" i="8"/>
  <c r="B12" i="8"/>
  <c r="G11" i="8"/>
  <c r="F11" i="8"/>
  <c r="E11" i="8"/>
  <c r="D11" i="8"/>
  <c r="C11" i="8"/>
  <c r="B11" i="8"/>
  <c r="G10" i="8"/>
  <c r="F10" i="8"/>
  <c r="E10" i="8"/>
  <c r="D10" i="8"/>
  <c r="C10" i="8"/>
  <c r="B10" i="8"/>
  <c r="G9" i="8"/>
  <c r="F9" i="8"/>
  <c r="E9" i="8"/>
  <c r="D9" i="8"/>
  <c r="C9" i="8"/>
  <c r="B9" i="8"/>
  <c r="G8" i="8"/>
  <c r="F8" i="8"/>
  <c r="E8" i="8"/>
  <c r="D8" i="8"/>
  <c r="C8" i="8"/>
  <c r="B8" i="8"/>
  <c r="G7" i="8"/>
  <c r="F7" i="8"/>
  <c r="E7" i="8"/>
  <c r="D7" i="8"/>
  <c r="C7" i="8"/>
  <c r="B7" i="8"/>
  <c r="G6" i="8"/>
  <c r="F6" i="8"/>
  <c r="E6" i="8"/>
  <c r="D6" i="8"/>
  <c r="C6" i="8"/>
  <c r="B6" i="8"/>
  <c r="G5" i="8"/>
  <c r="F5" i="8"/>
  <c r="E5" i="8"/>
  <c r="D5" i="8"/>
  <c r="C5" i="8"/>
  <c r="B5" i="8"/>
  <c r="G26" i="7"/>
  <c r="F26" i="7"/>
  <c r="E26" i="7"/>
  <c r="D26" i="7"/>
  <c r="C26" i="7"/>
  <c r="B26" i="7"/>
  <c r="G25" i="7"/>
  <c r="F25" i="7"/>
  <c r="E25" i="7"/>
  <c r="D25" i="7"/>
  <c r="C25" i="7"/>
  <c r="B25" i="7"/>
  <c r="G24" i="7"/>
  <c r="F24" i="7"/>
  <c r="E24" i="7"/>
  <c r="D24" i="7"/>
  <c r="C24" i="7"/>
  <c r="B24" i="7"/>
  <c r="G23" i="7"/>
  <c r="F23" i="7"/>
  <c r="E23" i="7"/>
  <c r="D23" i="7"/>
  <c r="C23" i="7"/>
  <c r="B23" i="7"/>
  <c r="G22" i="7"/>
  <c r="F22" i="7"/>
  <c r="E22" i="7"/>
  <c r="D22" i="7"/>
  <c r="C22" i="7"/>
  <c r="B22" i="7"/>
  <c r="G21" i="7"/>
  <c r="F21" i="7"/>
  <c r="E21" i="7"/>
  <c r="D21" i="7"/>
  <c r="C21" i="7"/>
  <c r="B21" i="7"/>
  <c r="B20" i="7"/>
  <c r="C20" i="7"/>
  <c r="D20" i="7"/>
  <c r="E20" i="7"/>
  <c r="F20" i="7"/>
  <c r="G20" i="7"/>
  <c r="G16" i="7"/>
  <c r="F16" i="7"/>
  <c r="E16" i="7"/>
  <c r="D16" i="7"/>
  <c r="C16" i="7"/>
  <c r="B16" i="7"/>
  <c r="G15" i="7"/>
  <c r="F15" i="7"/>
  <c r="E15" i="7"/>
  <c r="D15" i="7"/>
  <c r="C15" i="7"/>
  <c r="B15" i="7"/>
  <c r="G14" i="7"/>
  <c r="F14" i="7"/>
  <c r="E14" i="7"/>
  <c r="D14" i="7"/>
  <c r="C14" i="7"/>
  <c r="B14" i="7"/>
  <c r="G13" i="7"/>
  <c r="F13" i="7"/>
  <c r="E13" i="7"/>
  <c r="D13" i="7"/>
  <c r="C13" i="7"/>
  <c r="B13" i="7"/>
  <c r="G12" i="7"/>
  <c r="F12" i="7"/>
  <c r="E12" i="7"/>
  <c r="D12" i="7"/>
  <c r="C12" i="7"/>
  <c r="B12" i="7"/>
  <c r="B5" i="7"/>
  <c r="C5" i="7"/>
  <c r="D5" i="7"/>
  <c r="E5" i="7"/>
  <c r="F5" i="7"/>
  <c r="G5" i="7"/>
  <c r="E2" i="7"/>
  <c r="D2" i="7"/>
  <c r="C2" i="7"/>
  <c r="B2" i="7"/>
  <c r="G11" i="7"/>
  <c r="F11" i="7"/>
  <c r="E11" i="7"/>
  <c r="D11" i="7"/>
  <c r="C11" i="7"/>
  <c r="B11" i="7"/>
  <c r="G10" i="7"/>
  <c r="F10" i="7"/>
  <c r="E10" i="7"/>
  <c r="D10" i="7"/>
  <c r="C10" i="7"/>
  <c r="B10" i="7"/>
  <c r="G9" i="7"/>
  <c r="F9" i="7"/>
  <c r="E9" i="7"/>
  <c r="D9" i="7"/>
  <c r="C9" i="7"/>
  <c r="B9" i="7"/>
  <c r="G8" i="7"/>
  <c r="F8" i="7"/>
  <c r="E8" i="7"/>
  <c r="D8" i="7"/>
  <c r="C8" i="7"/>
  <c r="B8" i="7"/>
  <c r="G7" i="7"/>
  <c r="F7" i="7"/>
  <c r="E7" i="7"/>
  <c r="D7" i="7"/>
  <c r="C7" i="7"/>
  <c r="B7" i="7"/>
  <c r="G6" i="7"/>
  <c r="F6" i="7"/>
  <c r="E6" i="7"/>
  <c r="D6" i="7"/>
  <c r="C6" i="7"/>
  <c r="B6" i="7"/>
  <c r="E2" i="6"/>
  <c r="D2" i="6"/>
  <c r="C2" i="6"/>
  <c r="B2" i="6"/>
  <c r="G17" i="6"/>
  <c r="F17" i="6"/>
  <c r="E17" i="6"/>
  <c r="D17" i="6"/>
  <c r="C17" i="6"/>
  <c r="B17" i="6"/>
  <c r="G16" i="6"/>
  <c r="F16" i="6"/>
  <c r="E16" i="6"/>
  <c r="D16" i="6"/>
  <c r="C16" i="6"/>
  <c r="B16" i="6"/>
  <c r="G12" i="6"/>
  <c r="F12" i="6"/>
  <c r="E12" i="6"/>
  <c r="D12" i="6"/>
  <c r="C12" i="6"/>
  <c r="B12" i="6"/>
  <c r="G11" i="6"/>
  <c r="F11" i="6"/>
  <c r="E11" i="6"/>
  <c r="D11" i="6"/>
  <c r="C11" i="6"/>
  <c r="B11" i="6"/>
  <c r="G10" i="6"/>
  <c r="F10" i="6"/>
  <c r="E10" i="6"/>
  <c r="D10" i="6"/>
  <c r="C10" i="6"/>
  <c r="B10" i="6"/>
  <c r="G9" i="6"/>
  <c r="F9" i="6"/>
  <c r="E9" i="6"/>
  <c r="D9" i="6"/>
  <c r="C9" i="6"/>
  <c r="B9" i="6"/>
  <c r="G8" i="6"/>
  <c r="F8" i="6"/>
  <c r="E8" i="6"/>
  <c r="D8" i="6"/>
  <c r="C8" i="6"/>
  <c r="B8" i="6"/>
  <c r="G7" i="6"/>
  <c r="F7" i="6"/>
  <c r="E7" i="6"/>
  <c r="D7" i="6"/>
  <c r="C7" i="6"/>
  <c r="B7" i="6"/>
  <c r="G6" i="6"/>
  <c r="F6" i="6"/>
  <c r="E6" i="6"/>
  <c r="D6" i="6"/>
  <c r="C6" i="6"/>
  <c r="B6" i="6"/>
  <c r="G5" i="6"/>
  <c r="F5" i="6"/>
  <c r="E5" i="6"/>
  <c r="D5" i="6"/>
  <c r="C5" i="6"/>
  <c r="B5" i="6"/>
  <c r="G71" i="4"/>
  <c r="F71" i="4"/>
  <c r="E71" i="4"/>
  <c r="D71" i="4"/>
  <c r="C71" i="4"/>
  <c r="B71" i="4"/>
  <c r="G70" i="4"/>
  <c r="F70" i="4"/>
  <c r="E70" i="4"/>
  <c r="D70" i="4"/>
  <c r="C70" i="4"/>
  <c r="B70" i="4"/>
  <c r="G69" i="4"/>
  <c r="F69" i="4"/>
  <c r="E69" i="4"/>
  <c r="D69" i="4"/>
  <c r="C69" i="4"/>
  <c r="B69" i="4"/>
  <c r="G68" i="4"/>
  <c r="F68" i="4"/>
  <c r="E68" i="4"/>
  <c r="D68" i="4"/>
  <c r="C68" i="4"/>
  <c r="B68" i="4"/>
  <c r="G67" i="4"/>
  <c r="F67" i="4"/>
  <c r="E67" i="4"/>
  <c r="D67" i="4"/>
  <c r="C67" i="4"/>
  <c r="B67" i="4"/>
  <c r="G66" i="4"/>
  <c r="F66" i="4"/>
  <c r="E66" i="4"/>
  <c r="D66" i="4"/>
  <c r="C66" i="4"/>
  <c r="B66" i="4"/>
  <c r="G65" i="4"/>
  <c r="F65" i="4"/>
  <c r="E65" i="4"/>
  <c r="D65" i="4"/>
  <c r="C65" i="4"/>
  <c r="B65" i="4"/>
  <c r="G64" i="4"/>
  <c r="F64" i="4"/>
  <c r="E64" i="4"/>
  <c r="D64" i="4"/>
  <c r="C64" i="4"/>
  <c r="B64" i="4"/>
  <c r="G63" i="4"/>
  <c r="F63" i="4"/>
  <c r="E63" i="4"/>
  <c r="D63" i="4"/>
  <c r="C63" i="4"/>
  <c r="B63" i="4"/>
  <c r="G62" i="4"/>
  <c r="F62" i="4"/>
  <c r="E62" i="4"/>
  <c r="D62" i="4"/>
  <c r="C62" i="4"/>
  <c r="B62" i="4"/>
  <c r="G61" i="4"/>
  <c r="F61" i="4"/>
  <c r="E61" i="4"/>
  <c r="D61" i="4"/>
  <c r="C61" i="4"/>
  <c r="B61" i="4"/>
  <c r="G60" i="4"/>
  <c r="F60" i="4"/>
  <c r="E60" i="4"/>
  <c r="D60" i="4"/>
  <c r="C60" i="4"/>
  <c r="B60" i="4"/>
  <c r="B6" i="4"/>
  <c r="C6" i="4"/>
  <c r="D6" i="4"/>
  <c r="E6" i="4"/>
  <c r="F6" i="4"/>
  <c r="G6" i="4"/>
  <c r="B7" i="4"/>
  <c r="C7" i="4"/>
  <c r="D7" i="4"/>
  <c r="E7" i="4"/>
  <c r="F7" i="4"/>
  <c r="G7" i="4"/>
  <c r="B8" i="4"/>
  <c r="C8" i="4"/>
  <c r="D8" i="4"/>
  <c r="E8" i="4"/>
  <c r="F8" i="4"/>
  <c r="G8" i="4"/>
  <c r="B9" i="4"/>
  <c r="C9" i="4"/>
  <c r="D9" i="4"/>
  <c r="E9" i="4"/>
  <c r="F9" i="4"/>
  <c r="G9" i="4"/>
  <c r="B10" i="4"/>
  <c r="C10" i="4"/>
  <c r="D10" i="4"/>
  <c r="E10" i="4"/>
  <c r="F10" i="4"/>
  <c r="G10" i="4"/>
  <c r="B11" i="4"/>
  <c r="C11" i="4"/>
  <c r="D11" i="4"/>
  <c r="E11" i="4"/>
  <c r="F11" i="4"/>
  <c r="G11" i="4"/>
  <c r="B12" i="4"/>
  <c r="C12" i="4"/>
  <c r="D12" i="4"/>
  <c r="E12" i="4"/>
  <c r="F12" i="4"/>
  <c r="G12" i="4"/>
  <c r="B13" i="4"/>
  <c r="C13" i="4"/>
  <c r="D13" i="4"/>
  <c r="E13" i="4"/>
  <c r="F13" i="4"/>
  <c r="G13" i="4"/>
  <c r="B14" i="4"/>
  <c r="C14" i="4"/>
  <c r="D14" i="4"/>
  <c r="E14" i="4"/>
  <c r="F14" i="4"/>
  <c r="G14" i="4"/>
  <c r="B15" i="4"/>
  <c r="C15" i="4"/>
  <c r="D15" i="4"/>
  <c r="E15" i="4"/>
  <c r="F15" i="4"/>
  <c r="G15" i="4"/>
  <c r="B16" i="4"/>
  <c r="C16" i="4"/>
  <c r="D16" i="4"/>
  <c r="E16" i="4"/>
  <c r="F16" i="4"/>
  <c r="G16" i="4"/>
  <c r="B17" i="4"/>
  <c r="C17" i="4"/>
  <c r="D17" i="4"/>
  <c r="E17" i="4"/>
  <c r="F17" i="4"/>
  <c r="G17" i="4"/>
  <c r="B18" i="4"/>
  <c r="C18" i="4"/>
  <c r="D18" i="4"/>
  <c r="E18" i="4"/>
  <c r="F18" i="4"/>
  <c r="G18" i="4"/>
  <c r="B19" i="4"/>
  <c r="C19" i="4"/>
  <c r="D19" i="4"/>
  <c r="E19" i="4"/>
  <c r="F19" i="4"/>
  <c r="G19" i="4"/>
  <c r="B20" i="4"/>
  <c r="C20" i="4"/>
  <c r="D20" i="4"/>
  <c r="E20" i="4"/>
  <c r="F20" i="4"/>
  <c r="G20" i="4"/>
  <c r="B21" i="4"/>
  <c r="C21" i="4"/>
  <c r="D21" i="4"/>
  <c r="E21" i="4"/>
  <c r="F21" i="4"/>
  <c r="G21" i="4"/>
  <c r="B22" i="4"/>
  <c r="C22" i="4"/>
  <c r="D22" i="4"/>
  <c r="E22" i="4"/>
  <c r="F22" i="4"/>
  <c r="G22" i="4"/>
  <c r="B23" i="4"/>
  <c r="C23" i="4"/>
  <c r="D23" i="4"/>
  <c r="E23" i="4"/>
  <c r="F23" i="4"/>
  <c r="G23" i="4"/>
  <c r="B24" i="4"/>
  <c r="C24" i="4"/>
  <c r="D24" i="4"/>
  <c r="E24" i="4"/>
  <c r="F24" i="4"/>
  <c r="G24" i="4"/>
  <c r="B25" i="4"/>
  <c r="C25" i="4"/>
  <c r="D25" i="4"/>
  <c r="E25" i="4"/>
  <c r="F25" i="4"/>
  <c r="G25" i="4"/>
  <c r="B26" i="4"/>
  <c r="C26" i="4"/>
  <c r="D26" i="4"/>
  <c r="E26" i="4"/>
  <c r="F26" i="4"/>
  <c r="G26" i="4"/>
  <c r="B27" i="4"/>
  <c r="C27" i="4"/>
  <c r="D27" i="4"/>
  <c r="E27" i="4"/>
  <c r="F27" i="4"/>
  <c r="G27" i="4"/>
  <c r="B28" i="4"/>
  <c r="C28" i="4"/>
  <c r="D28" i="4"/>
  <c r="E28" i="4"/>
  <c r="F28" i="4"/>
  <c r="G28" i="4"/>
  <c r="B29" i="4"/>
  <c r="C29" i="4"/>
  <c r="D29" i="4"/>
  <c r="E29" i="4"/>
  <c r="F29" i="4"/>
  <c r="G29" i="4"/>
  <c r="B30" i="4"/>
  <c r="C30" i="4"/>
  <c r="D30" i="4"/>
  <c r="E30" i="4"/>
  <c r="F30" i="4"/>
  <c r="G30" i="4"/>
  <c r="B31" i="4"/>
  <c r="C31" i="4"/>
  <c r="D31" i="4"/>
  <c r="E31" i="4"/>
  <c r="F31" i="4"/>
  <c r="G31" i="4"/>
  <c r="B32" i="4"/>
  <c r="C32" i="4"/>
  <c r="D32" i="4"/>
  <c r="E32" i="4"/>
  <c r="F32" i="4"/>
  <c r="G32" i="4"/>
  <c r="B33" i="4"/>
  <c r="C33" i="4"/>
  <c r="D33" i="4"/>
  <c r="E33" i="4"/>
  <c r="F33" i="4"/>
  <c r="G33" i="4"/>
  <c r="B34" i="4"/>
  <c r="C34" i="4"/>
  <c r="D34" i="4"/>
  <c r="E34" i="4"/>
  <c r="F34" i="4"/>
  <c r="G34" i="4"/>
  <c r="B35" i="4"/>
  <c r="C35" i="4"/>
  <c r="D35" i="4"/>
  <c r="E35" i="4"/>
  <c r="F35" i="4"/>
  <c r="G35" i="4"/>
  <c r="B36" i="4"/>
  <c r="C36" i="4"/>
  <c r="D36" i="4"/>
  <c r="E36" i="4"/>
  <c r="F36" i="4"/>
  <c r="G36" i="4"/>
  <c r="B37" i="4"/>
  <c r="C37" i="4"/>
  <c r="D37" i="4"/>
  <c r="E37" i="4"/>
  <c r="F37" i="4"/>
  <c r="G37" i="4"/>
  <c r="B38" i="4"/>
  <c r="C38" i="4"/>
  <c r="D38" i="4"/>
  <c r="E38" i="4"/>
  <c r="F38" i="4"/>
  <c r="G38" i="4"/>
  <c r="B39" i="4"/>
  <c r="C39" i="4"/>
  <c r="D39" i="4"/>
  <c r="E39" i="4"/>
  <c r="F39" i="4"/>
  <c r="G39" i="4"/>
  <c r="B40" i="4"/>
  <c r="C40" i="4"/>
  <c r="D40" i="4"/>
  <c r="E40" i="4"/>
  <c r="F40" i="4"/>
  <c r="G40" i="4"/>
  <c r="B41" i="4"/>
  <c r="C41" i="4"/>
  <c r="D41" i="4"/>
  <c r="E41" i="4"/>
  <c r="F41" i="4"/>
  <c r="G41" i="4"/>
  <c r="B42" i="4"/>
  <c r="C42" i="4"/>
  <c r="D42" i="4"/>
  <c r="E42" i="4"/>
  <c r="F42" i="4"/>
  <c r="G42" i="4"/>
  <c r="B43" i="4"/>
  <c r="C43" i="4"/>
  <c r="D43" i="4"/>
  <c r="E43" i="4"/>
  <c r="F43" i="4"/>
  <c r="G43" i="4"/>
  <c r="B44" i="4"/>
  <c r="C44" i="4"/>
  <c r="D44" i="4"/>
  <c r="E44" i="4"/>
  <c r="F44" i="4"/>
  <c r="G44" i="4"/>
  <c r="B45" i="4"/>
  <c r="C45" i="4"/>
  <c r="D45" i="4"/>
  <c r="E45" i="4"/>
  <c r="F45" i="4"/>
  <c r="G45" i="4"/>
  <c r="B46" i="4"/>
  <c r="C46" i="4"/>
  <c r="D46" i="4"/>
  <c r="E46" i="4"/>
  <c r="F46" i="4"/>
  <c r="G46" i="4"/>
  <c r="B47" i="4"/>
  <c r="C47" i="4"/>
  <c r="D47" i="4"/>
  <c r="E47" i="4"/>
  <c r="F47" i="4"/>
  <c r="G47" i="4"/>
  <c r="B48" i="4"/>
  <c r="C48" i="4"/>
  <c r="D48" i="4"/>
  <c r="E48" i="4"/>
  <c r="F48" i="4"/>
  <c r="G48" i="4"/>
  <c r="B49" i="4"/>
  <c r="C49" i="4"/>
  <c r="D49" i="4"/>
  <c r="E49" i="4"/>
  <c r="F49" i="4"/>
  <c r="G49" i="4"/>
  <c r="B50" i="4"/>
  <c r="C50" i="4"/>
  <c r="D50" i="4"/>
  <c r="E50" i="4"/>
  <c r="F50" i="4"/>
  <c r="G50" i="4"/>
  <c r="B51" i="4"/>
  <c r="C51" i="4"/>
  <c r="D51" i="4"/>
  <c r="E51" i="4"/>
  <c r="F51" i="4"/>
  <c r="G51" i="4"/>
  <c r="B52" i="4"/>
  <c r="C52" i="4"/>
  <c r="D52" i="4"/>
  <c r="E52" i="4"/>
  <c r="F52" i="4"/>
  <c r="G52" i="4"/>
  <c r="B53" i="4"/>
  <c r="C53" i="4"/>
  <c r="D53" i="4"/>
  <c r="E53" i="4"/>
  <c r="F53" i="4"/>
  <c r="G53" i="4"/>
  <c r="B54" i="4"/>
  <c r="C54" i="4"/>
  <c r="D54" i="4"/>
  <c r="E54" i="4"/>
  <c r="F54" i="4"/>
  <c r="G54" i="4"/>
  <c r="B55" i="4"/>
  <c r="C55" i="4"/>
  <c r="D55" i="4"/>
  <c r="E55" i="4"/>
  <c r="F55" i="4"/>
  <c r="G55" i="4"/>
  <c r="B56" i="4"/>
  <c r="C56" i="4"/>
  <c r="D56" i="4"/>
  <c r="E56" i="4"/>
  <c r="F56" i="4"/>
  <c r="G56" i="4"/>
  <c r="B5" i="4"/>
  <c r="G5" i="4"/>
  <c r="F5" i="4"/>
  <c r="E5" i="4"/>
  <c r="D5" i="4"/>
  <c r="C5" i="4"/>
  <c r="G9" i="33" l="1"/>
  <c r="C9" i="33"/>
  <c r="F33" i="54" s="1"/>
  <c r="D57" i="4"/>
  <c r="D9" i="33"/>
  <c r="G33" i="54" s="1"/>
  <c r="E9" i="33"/>
  <c r="H33" i="54" s="1"/>
  <c r="C72" i="4"/>
  <c r="F18" i="8"/>
  <c r="F9" i="33"/>
  <c r="I33" i="54" s="1"/>
  <c r="J33" i="54"/>
  <c r="E72" i="4"/>
  <c r="D17" i="30"/>
  <c r="D21" i="30" s="1"/>
  <c r="G31" i="54" s="1"/>
  <c r="C57" i="4"/>
  <c r="G17" i="7"/>
  <c r="E17" i="30"/>
  <c r="E21" i="30" s="1"/>
  <c r="H31" i="54" s="1"/>
  <c r="E57" i="4"/>
  <c r="D72" i="4"/>
  <c r="E17" i="7"/>
  <c r="F17" i="7"/>
  <c r="D17" i="7"/>
  <c r="G57" i="4"/>
  <c r="F72" i="4"/>
  <c r="F57" i="4"/>
  <c r="G72" i="4"/>
  <c r="C15" i="32"/>
  <c r="D15" i="32"/>
  <c r="E15" i="32"/>
  <c r="F15" i="32"/>
  <c r="E10" i="32"/>
  <c r="G15" i="32"/>
  <c r="C10" i="32"/>
  <c r="G10" i="32"/>
  <c r="F10" i="32"/>
  <c r="D10" i="32"/>
  <c r="G17" i="30"/>
  <c r="G21" i="30" s="1"/>
  <c r="J31" i="54" s="1"/>
  <c r="F17" i="30"/>
  <c r="F21" i="30" s="1"/>
  <c r="I31" i="54" s="1"/>
  <c r="C17" i="30"/>
  <c r="C21" i="30" s="1"/>
  <c r="F31" i="54" s="1"/>
  <c r="C9" i="31"/>
  <c r="C13" i="31" s="1"/>
  <c r="F30" i="54" s="1"/>
  <c r="D9" i="31"/>
  <c r="D13" i="31" s="1"/>
  <c r="G30" i="54" s="1"/>
  <c r="E9" i="31"/>
  <c r="E13" i="31" s="1"/>
  <c r="H30" i="54" s="1"/>
  <c r="F9" i="31"/>
  <c r="F13" i="31" s="1"/>
  <c r="I30" i="54" s="1"/>
  <c r="G9" i="31"/>
  <c r="G13" i="31" s="1"/>
  <c r="J30" i="54" s="1"/>
  <c r="D20" i="29"/>
  <c r="E20" i="29"/>
  <c r="E26" i="29" s="1"/>
  <c r="F20" i="29"/>
  <c r="F26" i="29" s="1"/>
  <c r="C20" i="29"/>
  <c r="G20" i="29"/>
  <c r="G26" i="29" s="1"/>
  <c r="G6" i="28"/>
  <c r="B8" i="28"/>
  <c r="E29" i="28"/>
  <c r="G30" i="28"/>
  <c r="B17" i="28"/>
  <c r="C8" i="28"/>
  <c r="F29" i="28"/>
  <c r="C14" i="28"/>
  <c r="D6" i="28"/>
  <c r="G28" i="28"/>
  <c r="E6" i="28"/>
  <c r="B29" i="28"/>
  <c r="D30" i="28"/>
  <c r="D33" i="28" s="1"/>
  <c r="G15" i="28"/>
  <c r="G20" i="28"/>
  <c r="F6" i="28"/>
  <c r="B32" i="28"/>
  <c r="C32" i="28"/>
  <c r="C33" i="28" s="1"/>
  <c r="F32" i="28"/>
  <c r="E32" i="28"/>
  <c r="E28" i="28"/>
  <c r="B28" i="28"/>
  <c r="G10" i="28"/>
  <c r="B19" i="28"/>
  <c r="G11" i="28"/>
  <c r="F15" i="28"/>
  <c r="C19" i="28"/>
  <c r="F21" i="28"/>
  <c r="C20" i="28"/>
  <c r="D20" i="28"/>
  <c r="G22" i="28"/>
  <c r="E20" i="28"/>
  <c r="E7" i="28"/>
  <c r="E10" i="28"/>
  <c r="F20" i="28"/>
  <c r="D21" i="28"/>
  <c r="E22" i="28"/>
  <c r="F23" i="28"/>
  <c r="G24" i="28"/>
  <c r="E21" i="28"/>
  <c r="F22" i="28"/>
  <c r="G23" i="28"/>
  <c r="B21" i="28"/>
  <c r="C22" i="28"/>
  <c r="D23" i="28"/>
  <c r="E24" i="28"/>
  <c r="B24" i="28"/>
  <c r="B23" i="28"/>
  <c r="C24" i="28"/>
  <c r="B22" i="28"/>
  <c r="C23" i="28"/>
  <c r="D24" i="28"/>
  <c r="B6" i="28"/>
  <c r="D14" i="28"/>
  <c r="G16" i="28"/>
  <c r="D19" i="28"/>
  <c r="E14" i="28"/>
  <c r="E19" i="28"/>
  <c r="F14" i="28"/>
  <c r="G14" i="28"/>
  <c r="C18" i="28"/>
  <c r="C15" i="28"/>
  <c r="D16" i="28"/>
  <c r="E17" i="28"/>
  <c r="F18" i="28"/>
  <c r="G19" i="28"/>
  <c r="D15" i="28"/>
  <c r="E16" i="28"/>
  <c r="F17" i="28"/>
  <c r="G18" i="28"/>
  <c r="E15" i="28"/>
  <c r="F16" i="28"/>
  <c r="G17" i="28"/>
  <c r="B18" i="28"/>
  <c r="B16" i="28"/>
  <c r="C17" i="28"/>
  <c r="D18" i="28"/>
  <c r="G7" i="28"/>
  <c r="B7" i="28"/>
  <c r="E9" i="28"/>
  <c r="C10" i="28"/>
  <c r="E11" i="28"/>
  <c r="F7" i="28"/>
  <c r="B9" i="28"/>
  <c r="D10" i="28"/>
  <c r="F11" i="28"/>
  <c r="D9" i="28"/>
  <c r="F9" i="28"/>
  <c r="B11" i="28"/>
  <c r="C7" i="28"/>
  <c r="C11" i="28"/>
  <c r="E12" i="28"/>
  <c r="E5" i="28"/>
  <c r="E5" i="27"/>
  <c r="B13" i="27"/>
  <c r="F10" i="27"/>
  <c r="D13" i="27"/>
  <c r="E13" i="27"/>
  <c r="B5" i="27"/>
  <c r="C13" i="27"/>
  <c r="F13" i="27"/>
  <c r="F11" i="26"/>
  <c r="B11" i="26"/>
  <c r="C11" i="26"/>
  <c r="B6" i="25"/>
  <c r="E7" i="25"/>
  <c r="D5" i="25"/>
  <c r="E5" i="25"/>
  <c r="C6" i="25"/>
  <c r="F7" i="25"/>
  <c r="D6" i="25"/>
  <c r="E6" i="25"/>
  <c r="E9" i="25"/>
  <c r="B5" i="25"/>
  <c r="C5" i="25"/>
  <c r="F5" i="25"/>
  <c r="E9" i="24"/>
  <c r="F10" i="24"/>
  <c r="D5" i="24"/>
  <c r="F6" i="23"/>
  <c r="C8" i="23"/>
  <c r="G6" i="23"/>
  <c r="B11" i="23"/>
  <c r="C11" i="23"/>
  <c r="B11" i="27"/>
  <c r="C12" i="27"/>
  <c r="B12" i="27"/>
  <c r="C11" i="27"/>
  <c r="B10" i="27"/>
  <c r="C10" i="27"/>
  <c r="D11" i="27"/>
  <c r="E12" i="27"/>
  <c r="B8" i="27"/>
  <c r="C9" i="27"/>
  <c r="D10" i="27"/>
  <c r="B16" i="27"/>
  <c r="B9" i="27"/>
  <c r="F12" i="27"/>
  <c r="B7" i="27"/>
  <c r="C8" i="27"/>
  <c r="D9" i="27"/>
  <c r="E10" i="27"/>
  <c r="F11" i="27"/>
  <c r="G12" i="27"/>
  <c r="B15" i="27"/>
  <c r="C16" i="27"/>
  <c r="E11" i="27"/>
  <c r="C5" i="26"/>
  <c r="D6" i="26"/>
  <c r="F8" i="26"/>
  <c r="G9" i="26"/>
  <c r="B12" i="26"/>
  <c r="C13" i="26"/>
  <c r="D14" i="26"/>
  <c r="F16" i="26"/>
  <c r="D12" i="26"/>
  <c r="E13" i="26"/>
  <c r="F5" i="26"/>
  <c r="B9" i="26"/>
  <c r="C10" i="26"/>
  <c r="B10" i="26"/>
  <c r="E12" i="26"/>
  <c r="F13" i="26"/>
  <c r="G5" i="26"/>
  <c r="C9" i="26"/>
  <c r="D10" i="26"/>
  <c r="F12" i="26"/>
  <c r="G13" i="26"/>
  <c r="B13" i="26"/>
  <c r="D5" i="26"/>
  <c r="C12" i="26"/>
  <c r="B12" i="25"/>
  <c r="B9" i="25"/>
  <c r="C10" i="25"/>
  <c r="D11" i="25"/>
  <c r="E12" i="25"/>
  <c r="B10" i="25"/>
  <c r="C11" i="25"/>
  <c r="D12" i="25"/>
  <c r="B7" i="25"/>
  <c r="C8" i="25"/>
  <c r="D9" i="25"/>
  <c r="E10" i="25"/>
  <c r="F11" i="25"/>
  <c r="G12" i="25"/>
  <c r="G13" i="25" s="1"/>
  <c r="G17" i="25" s="1"/>
  <c r="K25" i="54" s="1"/>
  <c r="B11" i="25"/>
  <c r="C12" i="25"/>
  <c r="C9" i="25"/>
  <c r="D10" i="25"/>
  <c r="E11" i="25"/>
  <c r="C5" i="24"/>
  <c r="E7" i="24"/>
  <c r="F8" i="24"/>
  <c r="G9" i="24"/>
  <c r="B12" i="24"/>
  <c r="E15" i="24"/>
  <c r="F16" i="24"/>
  <c r="D12" i="24"/>
  <c r="C10" i="24"/>
  <c r="B8" i="24"/>
  <c r="C9" i="24"/>
  <c r="D10" i="24"/>
  <c r="B16" i="24"/>
  <c r="C12" i="24"/>
  <c r="B10" i="24"/>
  <c r="B9" i="24"/>
  <c r="F12" i="24"/>
  <c r="B7" i="24"/>
  <c r="C8" i="24"/>
  <c r="D9" i="24"/>
  <c r="E10" i="24"/>
  <c r="G12" i="24"/>
  <c r="B15" i="24"/>
  <c r="C16" i="24"/>
  <c r="G10" i="23"/>
  <c r="E8" i="23"/>
  <c r="C5" i="23"/>
  <c r="F8" i="23"/>
  <c r="G9" i="23"/>
  <c r="B12" i="23"/>
  <c r="B10" i="23"/>
  <c r="D12" i="23"/>
  <c r="B5" i="23"/>
  <c r="C10" i="23"/>
  <c r="D5" i="23"/>
  <c r="E5" i="23"/>
  <c r="F5" i="23"/>
  <c r="B8" i="23"/>
  <c r="C9" i="23"/>
  <c r="D10" i="23"/>
  <c r="E11" i="23"/>
  <c r="F12" i="23"/>
  <c r="C11" i="22"/>
  <c r="E17" i="22"/>
  <c r="C33" i="22"/>
  <c r="D42" i="22"/>
  <c r="G48" i="22"/>
  <c r="G51" i="22"/>
  <c r="D11" i="22"/>
  <c r="G21" i="22"/>
  <c r="D33" i="22"/>
  <c r="F42" i="22"/>
  <c r="G42" i="22"/>
  <c r="C41" i="22"/>
  <c r="C48" i="22"/>
  <c r="F49" i="22"/>
  <c r="G54" i="22"/>
  <c r="D41" i="22"/>
  <c r="D48" i="22"/>
  <c r="D34" i="22"/>
  <c r="B48" i="22"/>
  <c r="E36" i="22"/>
  <c r="E41" i="22"/>
  <c r="B56" i="22"/>
  <c r="B54" i="22"/>
  <c r="C55" i="22"/>
  <c r="D56" i="22"/>
  <c r="D55" i="22"/>
  <c r="E55" i="22"/>
  <c r="E54" i="22"/>
  <c r="F55" i="22"/>
  <c r="G56" i="22"/>
  <c r="B55" i="22"/>
  <c r="C56" i="22"/>
  <c r="C54" i="22"/>
  <c r="E56" i="22"/>
  <c r="D54" i="22"/>
  <c r="C36" i="22"/>
  <c r="B46" i="22"/>
  <c r="E18" i="22"/>
  <c r="C27" i="22"/>
  <c r="D36" i="22"/>
  <c r="C46" i="22"/>
  <c r="C28" i="22"/>
  <c r="G36" i="22"/>
  <c r="E43" i="22"/>
  <c r="E11" i="22"/>
  <c r="B17" i="22"/>
  <c r="E19" i="22"/>
  <c r="E28" i="22"/>
  <c r="B32" i="22"/>
  <c r="C35" i="22"/>
  <c r="F41" i="22"/>
  <c r="G43" i="22"/>
  <c r="D50" i="22"/>
  <c r="G11" i="22"/>
  <c r="C17" i="22"/>
  <c r="F28" i="22"/>
  <c r="G32" i="22"/>
  <c r="E35" i="22"/>
  <c r="G41" i="22"/>
  <c r="C47" i="22"/>
  <c r="F50" i="22"/>
  <c r="D17" i="22"/>
  <c r="F35" i="22"/>
  <c r="C49" i="22"/>
  <c r="G50" i="22"/>
  <c r="F44" i="22"/>
  <c r="G45" i="22"/>
  <c r="E51" i="22"/>
  <c r="F52" i="22"/>
  <c r="G53" i="22"/>
  <c r="E42" i="22"/>
  <c r="F43" i="22"/>
  <c r="G44" i="22"/>
  <c r="B47" i="22"/>
  <c r="E50" i="22"/>
  <c r="F51" i="22"/>
  <c r="G52" i="22"/>
  <c r="D47" i="22"/>
  <c r="E47" i="22"/>
  <c r="F47" i="22"/>
  <c r="B42" i="22"/>
  <c r="C43" i="22"/>
  <c r="D44" i="22"/>
  <c r="E45" i="22"/>
  <c r="F46" i="22"/>
  <c r="B50" i="22"/>
  <c r="C51" i="22"/>
  <c r="D52" i="22"/>
  <c r="E53" i="22"/>
  <c r="B45" i="22"/>
  <c r="B53" i="22"/>
  <c r="B44" i="22"/>
  <c r="C45" i="22"/>
  <c r="B52" i="22"/>
  <c r="C53" i="22"/>
  <c r="B43" i="22"/>
  <c r="C44" i="22"/>
  <c r="D45" i="22"/>
  <c r="B51" i="22"/>
  <c r="C52" i="22"/>
  <c r="D53" i="22"/>
  <c r="D25" i="22"/>
  <c r="D27" i="22"/>
  <c r="G20" i="22"/>
  <c r="E25" i="22"/>
  <c r="E27" i="22"/>
  <c r="G28" i="22"/>
  <c r="G35" i="22"/>
  <c r="D37" i="22"/>
  <c r="B40" i="22"/>
  <c r="E30" i="22"/>
  <c r="G25" i="22"/>
  <c r="F27" i="22"/>
  <c r="E37" i="22"/>
  <c r="C40" i="22"/>
  <c r="F37" i="22"/>
  <c r="G40" i="22"/>
  <c r="G27" i="22"/>
  <c r="E10" i="22"/>
  <c r="B20" i="22"/>
  <c r="D26" i="22"/>
  <c r="E29" i="22"/>
  <c r="C32" i="22"/>
  <c r="B35" i="22"/>
  <c r="G37" i="22"/>
  <c r="G14" i="22"/>
  <c r="D28" i="22"/>
  <c r="G29" i="22"/>
  <c r="F36" i="22"/>
  <c r="E38" i="22"/>
  <c r="F31" i="22"/>
  <c r="F39" i="22"/>
  <c r="B26" i="22"/>
  <c r="F30" i="22"/>
  <c r="G31" i="22"/>
  <c r="B34" i="22"/>
  <c r="F38" i="22"/>
  <c r="G39" i="22"/>
  <c r="C26" i="22"/>
  <c r="G30" i="22"/>
  <c r="B33" i="22"/>
  <c r="C34" i="22"/>
  <c r="G38" i="22"/>
  <c r="E34" i="22"/>
  <c r="F26" i="22"/>
  <c r="B30" i="22"/>
  <c r="C31" i="22"/>
  <c r="D32" i="22"/>
  <c r="E33" i="22"/>
  <c r="F34" i="22"/>
  <c r="B38" i="22"/>
  <c r="C39" i="22"/>
  <c r="D40" i="22"/>
  <c r="B31" i="22"/>
  <c r="G26" i="22"/>
  <c r="B29" i="22"/>
  <c r="C30" i="22"/>
  <c r="D31" i="22"/>
  <c r="E32" i="22"/>
  <c r="F33" i="22"/>
  <c r="B37" i="22"/>
  <c r="C38" i="22"/>
  <c r="D39" i="22"/>
  <c r="E40" i="22"/>
  <c r="B39" i="22"/>
  <c r="C9" i="22"/>
  <c r="B12" i="22"/>
  <c r="G13" i="22"/>
  <c r="G22" i="22"/>
  <c r="D9" i="22"/>
  <c r="C12" i="22"/>
  <c r="D19" i="22"/>
  <c r="F13" i="22"/>
  <c r="B9" i="22"/>
  <c r="D12" i="22"/>
  <c r="G6" i="22"/>
  <c r="B18" i="22"/>
  <c r="B10" i="22"/>
  <c r="F12" i="22"/>
  <c r="C18" i="22"/>
  <c r="G19" i="22"/>
  <c r="B25" i="22"/>
  <c r="E9" i="22"/>
  <c r="E12" i="22"/>
  <c r="F19" i="22"/>
  <c r="C10" i="22"/>
  <c r="F11" i="22"/>
  <c r="D18" i="22"/>
  <c r="F21" i="22"/>
  <c r="C25" i="22"/>
  <c r="B16" i="22"/>
  <c r="C13" i="22"/>
  <c r="D14" i="22"/>
  <c r="E15" i="22"/>
  <c r="F16" i="22"/>
  <c r="G17" i="22"/>
  <c r="B15" i="22"/>
  <c r="B6" i="22"/>
  <c r="D6" i="22"/>
  <c r="E7" i="22"/>
  <c r="F8" i="22"/>
  <c r="G9" i="22"/>
  <c r="C21" i="22"/>
  <c r="D22" i="22"/>
  <c r="E23" i="22"/>
  <c r="F24" i="22"/>
  <c r="E6" i="22"/>
  <c r="F7" i="22"/>
  <c r="G8" i="22"/>
  <c r="D13" i="22"/>
  <c r="E14" i="22"/>
  <c r="F15" i="22"/>
  <c r="G16" i="22"/>
  <c r="B19" i="22"/>
  <c r="D21" i="22"/>
  <c r="E22" i="22"/>
  <c r="F23" i="22"/>
  <c r="G24" i="22"/>
  <c r="B24" i="22"/>
  <c r="B7" i="22"/>
  <c r="B23" i="22"/>
  <c r="C24" i="22"/>
  <c r="F6" i="22"/>
  <c r="G7" i="22"/>
  <c r="E13" i="22"/>
  <c r="F14" i="22"/>
  <c r="G15" i="22"/>
  <c r="E21" i="22"/>
  <c r="F22" i="22"/>
  <c r="G23" i="22"/>
  <c r="B8" i="22"/>
  <c r="C8" i="22"/>
  <c r="C16" i="22"/>
  <c r="C7" i="22"/>
  <c r="D8" i="22"/>
  <c r="B14" i="22"/>
  <c r="C15" i="22"/>
  <c r="D16" i="22"/>
  <c r="B22" i="22"/>
  <c r="C23" i="22"/>
  <c r="D24" i="22"/>
  <c r="G5" i="22"/>
  <c r="B5" i="22"/>
  <c r="C5" i="22"/>
  <c r="D5" i="22"/>
  <c r="E5" i="22"/>
  <c r="C5" i="21"/>
  <c r="F7" i="21"/>
  <c r="D5" i="21"/>
  <c r="G7" i="21"/>
  <c r="F9" i="21"/>
  <c r="E8" i="21"/>
  <c r="F10" i="21"/>
  <c r="C7" i="21"/>
  <c r="F8" i="21"/>
  <c r="G10" i="21"/>
  <c r="D7" i="21"/>
  <c r="G8" i="21"/>
  <c r="D8" i="21"/>
  <c r="E7" i="21"/>
  <c r="G11" i="21"/>
  <c r="B10" i="21"/>
  <c r="C11" i="21"/>
  <c r="B11" i="21"/>
  <c r="B8" i="21"/>
  <c r="C9" i="21"/>
  <c r="D10" i="21"/>
  <c r="E11" i="21"/>
  <c r="E12" i="21" s="1"/>
  <c r="B9" i="21"/>
  <c r="C10" i="21"/>
  <c r="D11" i="21"/>
  <c r="B5" i="21"/>
  <c r="G5" i="20"/>
  <c r="F6" i="20"/>
  <c r="G6" i="20"/>
  <c r="D6" i="20"/>
  <c r="E7" i="20"/>
  <c r="C6" i="20"/>
  <c r="C8" i="20" s="1"/>
  <c r="D7" i="20"/>
  <c r="E6" i="20"/>
  <c r="F7" i="20"/>
  <c r="B7" i="20"/>
  <c r="D5" i="20"/>
  <c r="F5" i="20"/>
  <c r="E5" i="20"/>
  <c r="B5" i="20"/>
  <c r="G5" i="19"/>
  <c r="G7" i="19" s="1"/>
  <c r="G11" i="19" s="1"/>
  <c r="C5" i="19"/>
  <c r="D5" i="19"/>
  <c r="F7" i="19"/>
  <c r="B5" i="19"/>
  <c r="E5" i="19"/>
  <c r="D7" i="18"/>
  <c r="E7" i="18"/>
  <c r="B11" i="18"/>
  <c r="C6" i="18"/>
  <c r="F7" i="18"/>
  <c r="C11" i="18"/>
  <c r="D6" i="18"/>
  <c r="G7" i="18"/>
  <c r="D11" i="18"/>
  <c r="B8" i="18"/>
  <c r="C9" i="18"/>
  <c r="D10" i="18"/>
  <c r="E11" i="18"/>
  <c r="B7" i="18"/>
  <c r="C8" i="18"/>
  <c r="D9" i="18"/>
  <c r="E10" i="18"/>
  <c r="F11" i="18"/>
  <c r="D8" i="18"/>
  <c r="E9" i="18"/>
  <c r="F10" i="18"/>
  <c r="C10" i="18"/>
  <c r="E8" i="18"/>
  <c r="F9" i="18"/>
  <c r="G10" i="18"/>
  <c r="B9" i="18"/>
  <c r="G5" i="18"/>
  <c r="F5" i="18"/>
  <c r="C5" i="18"/>
  <c r="E5" i="18"/>
  <c r="B5" i="18"/>
  <c r="D5" i="17"/>
  <c r="B5" i="17"/>
  <c r="C6" i="17"/>
  <c r="C5" i="17"/>
  <c r="D6" i="17"/>
  <c r="E7" i="17"/>
  <c r="F7" i="17"/>
  <c r="G7" i="17"/>
  <c r="G11" i="17" s="1"/>
  <c r="K17" i="54" s="1"/>
  <c r="G9" i="16"/>
  <c r="F13" i="16"/>
  <c r="C5" i="16"/>
  <c r="F5" i="16"/>
  <c r="C13" i="16"/>
  <c r="G5" i="16"/>
  <c r="E9" i="16"/>
  <c r="B11" i="16"/>
  <c r="C11" i="16"/>
  <c r="D16" i="16"/>
  <c r="C6" i="16"/>
  <c r="F16" i="16"/>
  <c r="F6" i="16"/>
  <c r="G6" i="16"/>
  <c r="E12" i="16"/>
  <c r="F12" i="16"/>
  <c r="C16" i="16"/>
  <c r="B6" i="16"/>
  <c r="E16" i="16"/>
  <c r="B12" i="16"/>
  <c r="G16" i="16"/>
  <c r="D7" i="16"/>
  <c r="B15" i="16"/>
  <c r="C15" i="16"/>
  <c r="D15" i="16"/>
  <c r="E15" i="16"/>
  <c r="B14" i="16"/>
  <c r="G14" i="16"/>
  <c r="E14" i="16"/>
  <c r="F15" i="16"/>
  <c r="C14" i="16"/>
  <c r="D14" i="16"/>
  <c r="B10" i="16"/>
  <c r="G10" i="16"/>
  <c r="E11" i="16"/>
  <c r="C7" i="16"/>
  <c r="B7" i="16"/>
  <c r="F9" i="16"/>
  <c r="E7" i="16"/>
  <c r="C10" i="16"/>
  <c r="F7" i="16"/>
  <c r="B9" i="16"/>
  <c r="D10" i="16"/>
  <c r="C9" i="16"/>
  <c r="E10" i="16"/>
  <c r="B5" i="15"/>
  <c r="C24" i="15"/>
  <c r="C5" i="15"/>
  <c r="C13" i="15"/>
  <c r="D24" i="15"/>
  <c r="G25" i="15"/>
  <c r="D27" i="15"/>
  <c r="D13" i="15"/>
  <c r="E13" i="15"/>
  <c r="E24" i="15"/>
  <c r="B23" i="15"/>
  <c r="G27" i="15"/>
  <c r="G5" i="15"/>
  <c r="E8" i="15"/>
  <c r="G13" i="15"/>
  <c r="F19" i="15"/>
  <c r="C23" i="15"/>
  <c r="B25" i="15"/>
  <c r="D26" i="15"/>
  <c r="E5" i="15"/>
  <c r="F13" i="15"/>
  <c r="D19" i="15"/>
  <c r="C26" i="15"/>
  <c r="C6" i="15"/>
  <c r="F8" i="15"/>
  <c r="B14" i="15"/>
  <c r="G19" i="15"/>
  <c r="D23" i="15"/>
  <c r="C25" i="15"/>
  <c r="E26" i="15"/>
  <c r="G28" i="15"/>
  <c r="D6" i="15"/>
  <c r="C14" i="15"/>
  <c r="E23" i="15"/>
  <c r="F26" i="15"/>
  <c r="B21" i="15"/>
  <c r="C22" i="15"/>
  <c r="B29" i="15"/>
  <c r="E20" i="15"/>
  <c r="F21" i="15"/>
  <c r="G22" i="15"/>
  <c r="E28" i="15"/>
  <c r="F29" i="15"/>
  <c r="E19" i="15"/>
  <c r="F20" i="15"/>
  <c r="G21" i="15"/>
  <c r="B24" i="15"/>
  <c r="E27" i="15"/>
  <c r="F28" i="15"/>
  <c r="G29" i="15"/>
  <c r="B22" i="15"/>
  <c r="B19" i="15"/>
  <c r="C20" i="15"/>
  <c r="D21" i="15"/>
  <c r="E22" i="15"/>
  <c r="F23" i="15"/>
  <c r="G24" i="15"/>
  <c r="B27" i="15"/>
  <c r="C28" i="15"/>
  <c r="D29" i="15"/>
  <c r="B20" i="15"/>
  <c r="C21" i="15"/>
  <c r="D22" i="15"/>
  <c r="B28" i="15"/>
  <c r="C29" i="15"/>
  <c r="E10" i="15"/>
  <c r="D18" i="15"/>
  <c r="F10" i="15"/>
  <c r="G10" i="15"/>
  <c r="E7" i="15"/>
  <c r="D10" i="15"/>
  <c r="D12" i="15"/>
  <c r="G18" i="15"/>
  <c r="C11" i="15"/>
  <c r="B18" i="15"/>
  <c r="G9" i="15"/>
  <c r="E6" i="15"/>
  <c r="F7" i="15"/>
  <c r="G8" i="15"/>
  <c r="B11" i="15"/>
  <c r="C12" i="15"/>
  <c r="E14" i="15"/>
  <c r="B9" i="15"/>
  <c r="E11" i="15"/>
  <c r="B7" i="15"/>
  <c r="C8" i="15"/>
  <c r="D9" i="15"/>
  <c r="F11" i="15"/>
  <c r="G12" i="15"/>
  <c r="E18" i="15"/>
  <c r="D11" i="15"/>
  <c r="E12" i="15"/>
  <c r="B8" i="15"/>
  <c r="C9" i="15"/>
  <c r="E9" i="15"/>
  <c r="C12" i="14"/>
  <c r="B21" i="14"/>
  <c r="E21" i="14"/>
  <c r="D10" i="14"/>
  <c r="C14" i="14"/>
  <c r="F11" i="13"/>
  <c r="G19" i="13"/>
  <c r="F7" i="13"/>
  <c r="F18" i="13"/>
  <c r="F18" i="14"/>
  <c r="D19" i="14"/>
  <c r="E19" i="14"/>
  <c r="C19" i="14"/>
  <c r="C18" i="14"/>
  <c r="F19" i="14"/>
  <c r="D18" i="14"/>
  <c r="C20" i="14"/>
  <c r="E18" i="14"/>
  <c r="D7" i="14"/>
  <c r="F12" i="14"/>
  <c r="C10" i="14"/>
  <c r="C11" i="14"/>
  <c r="F20" i="14"/>
  <c r="G22" i="14"/>
  <c r="B10" i="14"/>
  <c r="D11" i="14"/>
  <c r="G12" i="14"/>
  <c r="B18" i="14"/>
  <c r="G20" i="14"/>
  <c r="B20" i="14"/>
  <c r="G10" i="14"/>
  <c r="D12" i="14"/>
  <c r="D20" i="14"/>
  <c r="C22" i="14"/>
  <c r="B9" i="14"/>
  <c r="D6" i="14"/>
  <c r="E7" i="14"/>
  <c r="F8" i="14"/>
  <c r="G9" i="14"/>
  <c r="C13" i="14"/>
  <c r="D14" i="14"/>
  <c r="C21" i="14"/>
  <c r="D22" i="14"/>
  <c r="E23" i="14"/>
  <c r="F24" i="14"/>
  <c r="G25" i="14"/>
  <c r="D5" i="14"/>
  <c r="E6" i="14"/>
  <c r="F7" i="14"/>
  <c r="G8" i="14"/>
  <c r="B11" i="14"/>
  <c r="D13" i="14"/>
  <c r="E14" i="14"/>
  <c r="B19" i="14"/>
  <c r="D21" i="14"/>
  <c r="E22" i="14"/>
  <c r="F23" i="14"/>
  <c r="G24" i="14"/>
  <c r="B25" i="14"/>
  <c r="B8" i="14"/>
  <c r="C9" i="14"/>
  <c r="B24" i="14"/>
  <c r="C25" i="14"/>
  <c r="B7" i="14"/>
  <c r="C8" i="14"/>
  <c r="D9" i="14"/>
  <c r="B23" i="14"/>
  <c r="C24" i="14"/>
  <c r="D25" i="14"/>
  <c r="B6" i="14"/>
  <c r="C7" i="14"/>
  <c r="D8" i="14"/>
  <c r="E9" i="14"/>
  <c r="B14" i="14"/>
  <c r="B22" i="14"/>
  <c r="C23" i="14"/>
  <c r="D24" i="14"/>
  <c r="E25" i="14"/>
  <c r="G6" i="13"/>
  <c r="D14" i="13"/>
  <c r="C7" i="13"/>
  <c r="B14" i="13"/>
  <c r="C25" i="13"/>
  <c r="C14" i="13"/>
  <c r="D6" i="13"/>
  <c r="F25" i="13"/>
  <c r="B6" i="13"/>
  <c r="F14" i="13"/>
  <c r="G25" i="13"/>
  <c r="E14" i="13"/>
  <c r="G11" i="13"/>
  <c r="D24" i="13"/>
  <c r="G13" i="13"/>
  <c r="G24" i="13"/>
  <c r="B11" i="13"/>
  <c r="B13" i="13"/>
  <c r="C11" i="13"/>
  <c r="D13" i="13"/>
  <c r="G5" i="13"/>
  <c r="B5" i="13"/>
  <c r="B7" i="13"/>
  <c r="D11" i="13"/>
  <c r="D18" i="13"/>
  <c r="C22" i="13"/>
  <c r="B8" i="13"/>
  <c r="D8" i="13"/>
  <c r="E22" i="13"/>
  <c r="D22" i="13"/>
  <c r="G22" i="13"/>
  <c r="G8" i="13"/>
  <c r="E9" i="13"/>
  <c r="G23" i="13"/>
  <c r="C23" i="13"/>
  <c r="F22" i="13"/>
  <c r="G10" i="13"/>
  <c r="F20" i="13"/>
  <c r="G21" i="13"/>
  <c r="C5" i="13"/>
  <c r="E7" i="13"/>
  <c r="F8" i="13"/>
  <c r="G9" i="13"/>
  <c r="B12" i="13"/>
  <c r="C13" i="13"/>
  <c r="E18" i="13"/>
  <c r="F19" i="13"/>
  <c r="G20" i="13"/>
  <c r="B23" i="13"/>
  <c r="C24" i="13"/>
  <c r="D12" i="13"/>
  <c r="B10" i="13"/>
  <c r="F5" i="13"/>
  <c r="B9" i="13"/>
  <c r="C10" i="13"/>
  <c r="E12" i="13"/>
  <c r="F13" i="13"/>
  <c r="B20" i="13"/>
  <c r="C21" i="13"/>
  <c r="E23" i="13"/>
  <c r="C9" i="13"/>
  <c r="D10" i="13"/>
  <c r="C20" i="13"/>
  <c r="D21" i="13"/>
  <c r="E5" i="13"/>
  <c r="B21" i="13"/>
  <c r="F12" i="13"/>
  <c r="F23" i="13"/>
  <c r="D9" i="13"/>
  <c r="E10" i="13"/>
  <c r="B18" i="13"/>
  <c r="D20" i="13"/>
  <c r="E21" i="13"/>
  <c r="B15" i="11"/>
  <c r="C15" i="11"/>
  <c r="B33" i="11"/>
  <c r="D7" i="11"/>
  <c r="B7" i="11"/>
  <c r="D15" i="11"/>
  <c r="C33" i="11"/>
  <c r="F34" i="11"/>
  <c r="G28" i="11"/>
  <c r="F33" i="11"/>
  <c r="G40" i="11"/>
  <c r="E7" i="11"/>
  <c r="F7" i="11"/>
  <c r="E36" i="11"/>
  <c r="F36" i="11"/>
  <c r="E40" i="11"/>
  <c r="F41" i="11"/>
  <c r="G42" i="11"/>
  <c r="F40" i="11"/>
  <c r="G41" i="11"/>
  <c r="B40" i="11"/>
  <c r="C41" i="11"/>
  <c r="D42" i="11"/>
  <c r="C42" i="11"/>
  <c r="C40" i="11"/>
  <c r="D41" i="11"/>
  <c r="E42" i="11"/>
  <c r="B42" i="11"/>
  <c r="B41" i="11"/>
  <c r="E35" i="11"/>
  <c r="F37" i="11"/>
  <c r="F15" i="11"/>
  <c r="C34" i="11"/>
  <c r="F35" i="11"/>
  <c r="G37" i="11"/>
  <c r="B23" i="11"/>
  <c r="G35" i="11"/>
  <c r="D35" i="11"/>
  <c r="C23" i="11"/>
  <c r="G38" i="11"/>
  <c r="C32" i="11"/>
  <c r="B37" i="11"/>
  <c r="C35" i="11"/>
  <c r="D36" i="11"/>
  <c r="E37" i="11"/>
  <c r="F38" i="11"/>
  <c r="G39" i="11"/>
  <c r="B32" i="11"/>
  <c r="B38" i="11"/>
  <c r="C39" i="11"/>
  <c r="E32" i="11"/>
  <c r="C38" i="11"/>
  <c r="B36" i="11"/>
  <c r="C37" i="11"/>
  <c r="D38" i="11"/>
  <c r="E39" i="11"/>
  <c r="B39" i="11"/>
  <c r="D32" i="11"/>
  <c r="D39" i="11"/>
  <c r="F32" i="11"/>
  <c r="D10" i="11"/>
  <c r="E28" i="11"/>
  <c r="G19" i="11"/>
  <c r="G29" i="11"/>
  <c r="E18" i="11"/>
  <c r="C10" i="11"/>
  <c r="D28" i="11"/>
  <c r="F18" i="11"/>
  <c r="E10" i="11"/>
  <c r="F28" i="11"/>
  <c r="B6" i="11"/>
  <c r="C18" i="11"/>
  <c r="E24" i="11"/>
  <c r="D18" i="11"/>
  <c r="B9" i="11"/>
  <c r="E17" i="11"/>
  <c r="C9" i="11"/>
  <c r="C27" i="11"/>
  <c r="F17" i="11"/>
  <c r="D17" i="11"/>
  <c r="B8" i="11"/>
  <c r="D9" i="11"/>
  <c r="B26" i="11"/>
  <c r="D27" i="11"/>
  <c r="E9" i="11"/>
  <c r="C16" i="11"/>
  <c r="E8" i="11"/>
  <c r="G9" i="11"/>
  <c r="D23" i="11"/>
  <c r="E26" i="11"/>
  <c r="B17" i="11"/>
  <c r="G23" i="11"/>
  <c r="C17" i="11"/>
  <c r="G18" i="11"/>
  <c r="B31" i="11"/>
  <c r="E29" i="11"/>
  <c r="F30" i="11"/>
  <c r="G31" i="11"/>
  <c r="F29" i="11"/>
  <c r="G30" i="11"/>
  <c r="B30" i="11"/>
  <c r="B29" i="11"/>
  <c r="C30" i="11"/>
  <c r="D31" i="11"/>
  <c r="C29" i="11"/>
  <c r="D30" i="11"/>
  <c r="E31" i="11"/>
  <c r="C31" i="11"/>
  <c r="C6" i="11"/>
  <c r="D12" i="11"/>
  <c r="G24" i="11"/>
  <c r="D6" i="11"/>
  <c r="C14" i="11"/>
  <c r="D16" i="11"/>
  <c r="B19" i="11"/>
  <c r="F6" i="11"/>
  <c r="D14" i="11"/>
  <c r="E16" i="11"/>
  <c r="C19" i="11"/>
  <c r="E6" i="11"/>
  <c r="E14" i="11"/>
  <c r="F16" i="11"/>
  <c r="D19" i="11"/>
  <c r="B14" i="11"/>
  <c r="F14" i="11"/>
  <c r="E19" i="11"/>
  <c r="F24" i="11"/>
  <c r="C25" i="11"/>
  <c r="B24" i="11"/>
  <c r="D25" i="11"/>
  <c r="C24" i="11"/>
  <c r="E25" i="11"/>
  <c r="E23" i="11"/>
  <c r="B5" i="11"/>
  <c r="E12" i="11"/>
  <c r="C5" i="11"/>
  <c r="F13" i="11"/>
  <c r="D5" i="11"/>
  <c r="E5" i="11"/>
  <c r="F5" i="11"/>
  <c r="E11" i="11"/>
  <c r="G12" i="11"/>
  <c r="E15" i="11"/>
  <c r="F11" i="11"/>
  <c r="B13" i="11"/>
  <c r="C13" i="11"/>
  <c r="G13" i="11"/>
  <c r="F12" i="11"/>
  <c r="B12" i="11"/>
  <c r="D13" i="11"/>
  <c r="D27" i="10"/>
  <c r="F27" i="10"/>
  <c r="G17" i="10"/>
  <c r="G27" i="10"/>
  <c r="E27" i="10"/>
  <c r="D17" i="10"/>
  <c r="C27" i="10"/>
  <c r="F17" i="10"/>
  <c r="C17" i="10"/>
  <c r="E17" i="10"/>
  <c r="G24" i="9"/>
  <c r="C18" i="9"/>
  <c r="E24" i="9"/>
  <c r="F24" i="9"/>
  <c r="D24" i="9"/>
  <c r="D18" i="9"/>
  <c r="C24" i="9"/>
  <c r="E18" i="9"/>
  <c r="G18" i="9"/>
  <c r="F18" i="9"/>
  <c r="E13" i="8"/>
  <c r="G18" i="8"/>
  <c r="D13" i="8"/>
  <c r="C18" i="8"/>
  <c r="E18" i="8"/>
  <c r="D18" i="8"/>
  <c r="F13" i="8"/>
  <c r="G13" i="8"/>
  <c r="C13" i="8"/>
  <c r="G27" i="7"/>
  <c r="F27" i="7"/>
  <c r="D27" i="7"/>
  <c r="E27" i="7"/>
  <c r="C27" i="7"/>
  <c r="C17" i="7"/>
  <c r="F18" i="6"/>
  <c r="C18" i="6"/>
  <c r="E18" i="6"/>
  <c r="C13" i="6"/>
  <c r="D18" i="6"/>
  <c r="G18" i="6"/>
  <c r="D13" i="6"/>
  <c r="E13" i="6"/>
  <c r="G13" i="6"/>
  <c r="F13" i="6"/>
  <c r="G27" i="9" l="1"/>
  <c r="J8" i="54" s="1"/>
  <c r="F21" i="8"/>
  <c r="I7" i="54" s="1"/>
  <c r="C30" i="7"/>
  <c r="F6" i="54" s="1"/>
  <c r="D21" i="8"/>
  <c r="G7" i="54" s="1"/>
  <c r="F21" i="6"/>
  <c r="I5" i="54" s="1"/>
  <c r="E75" i="4"/>
  <c r="H3" i="54" s="1"/>
  <c r="C21" i="8"/>
  <c r="F7" i="54" s="1"/>
  <c r="D75" i="4"/>
  <c r="G3" i="54" s="1"/>
  <c r="G18" i="32"/>
  <c r="J32" i="54" s="1"/>
  <c r="F75" i="4"/>
  <c r="I3" i="54" s="1"/>
  <c r="E18" i="32"/>
  <c r="H32" i="54" s="1"/>
  <c r="C75" i="4"/>
  <c r="F3" i="54" s="1"/>
  <c r="D21" i="6"/>
  <c r="G5" i="54" s="1"/>
  <c r="C18" i="32"/>
  <c r="F32" i="54" s="1"/>
  <c r="C21" i="6"/>
  <c r="F5" i="54" s="1"/>
  <c r="D18" i="32"/>
  <c r="G32" i="54" s="1"/>
  <c r="D30" i="10"/>
  <c r="G9" i="54" s="1"/>
  <c r="E17" i="26"/>
  <c r="F18" i="32"/>
  <c r="I32" i="54" s="1"/>
  <c r="G33" i="28"/>
  <c r="G8" i="20"/>
  <c r="G12" i="20" s="1"/>
  <c r="K20" i="54" s="1"/>
  <c r="D12" i="21"/>
  <c r="E11" i="17"/>
  <c r="I17" i="54" s="1"/>
  <c r="E21" i="8"/>
  <c r="H7" i="54" s="1"/>
  <c r="C12" i="18"/>
  <c r="E30" i="7"/>
  <c r="H6" i="54" s="1"/>
  <c r="G21" i="6"/>
  <c r="J5" i="54" s="1"/>
  <c r="G21" i="8"/>
  <c r="J7" i="54" s="1"/>
  <c r="G30" i="10"/>
  <c r="J9" i="54" s="1"/>
  <c r="F26" i="14"/>
  <c r="F15" i="14"/>
  <c r="F11" i="19"/>
  <c r="E21" i="6"/>
  <c r="H5" i="54" s="1"/>
  <c r="G12" i="18"/>
  <c r="G16" i="18" s="1"/>
  <c r="K18" i="54" s="1"/>
  <c r="G30" i="7"/>
  <c r="J6" i="54" s="1"/>
  <c r="G75" i="4"/>
  <c r="J3" i="54" s="1"/>
  <c r="D30" i="7"/>
  <c r="G6" i="54" s="1"/>
  <c r="F30" i="7"/>
  <c r="I6" i="54" s="1"/>
  <c r="D26" i="29"/>
  <c r="C26" i="29"/>
  <c r="E33" i="28"/>
  <c r="F33" i="28"/>
  <c r="G25" i="28"/>
  <c r="D25" i="28"/>
  <c r="D36" i="28" s="1"/>
  <c r="G28" i="54" s="1"/>
  <c r="C25" i="28"/>
  <c r="C36" i="28" s="1"/>
  <c r="F28" i="54" s="1"/>
  <c r="F25" i="28"/>
  <c r="E25" i="28"/>
  <c r="F11" i="17"/>
  <c r="J17" i="54" s="1"/>
  <c r="D8" i="20"/>
  <c r="C12" i="20" s="1"/>
  <c r="G20" i="54" s="1"/>
  <c r="F12" i="21"/>
  <c r="E16" i="21" s="1"/>
  <c r="I21" i="54" s="1"/>
  <c r="C12" i="21"/>
  <c r="G12" i="21"/>
  <c r="G16" i="21" s="1"/>
  <c r="K21" i="54" s="1"/>
  <c r="F17" i="24"/>
  <c r="C13" i="25"/>
  <c r="D17" i="27"/>
  <c r="F17" i="27"/>
  <c r="E17" i="27"/>
  <c r="C17" i="27"/>
  <c r="G17" i="27"/>
  <c r="G21" i="27" s="1"/>
  <c r="K27" i="54" s="1"/>
  <c r="D13" i="25"/>
  <c r="E13" i="25"/>
  <c r="F13" i="25"/>
  <c r="F17" i="25" s="1"/>
  <c r="J25" i="54" s="1"/>
  <c r="E17" i="24"/>
  <c r="G17" i="24"/>
  <c r="G21" i="24" s="1"/>
  <c r="K24" i="54" s="1"/>
  <c r="D17" i="24"/>
  <c r="G13" i="23"/>
  <c r="G17" i="23" s="1"/>
  <c r="K23" i="54" s="1"/>
  <c r="D17" i="26"/>
  <c r="F17" i="26"/>
  <c r="C17" i="26"/>
  <c r="G17" i="26"/>
  <c r="G21" i="26" s="1"/>
  <c r="K26" i="54" s="1"/>
  <c r="C17" i="24"/>
  <c r="D13" i="23"/>
  <c r="C13" i="23"/>
  <c r="F13" i="23"/>
  <c r="E13" i="23"/>
  <c r="F57" i="22"/>
  <c r="C57" i="22"/>
  <c r="E57" i="22"/>
  <c r="D57" i="22"/>
  <c r="G57" i="22"/>
  <c r="G61" i="22" s="1"/>
  <c r="K22" i="54" s="1"/>
  <c r="F8" i="20"/>
  <c r="E8" i="20"/>
  <c r="E7" i="19"/>
  <c r="D7" i="19"/>
  <c r="C7" i="19"/>
  <c r="E12" i="18"/>
  <c r="D12" i="18"/>
  <c r="F12" i="18"/>
  <c r="D7" i="17"/>
  <c r="C7" i="17"/>
  <c r="G17" i="16"/>
  <c r="G22" i="16" s="1"/>
  <c r="K16" i="54" s="1"/>
  <c r="D17" i="16"/>
  <c r="C17" i="16"/>
  <c r="F17" i="16"/>
  <c r="E17" i="16"/>
  <c r="D30" i="15"/>
  <c r="F30" i="15"/>
  <c r="E15" i="15"/>
  <c r="C30" i="15"/>
  <c r="D15" i="15"/>
  <c r="C15" i="15"/>
  <c r="G30" i="15"/>
  <c r="G15" i="15"/>
  <c r="F15" i="15"/>
  <c r="E30" i="15"/>
  <c r="E15" i="14"/>
  <c r="C26" i="14"/>
  <c r="E26" i="14"/>
  <c r="C15" i="14"/>
  <c r="D26" i="14"/>
  <c r="G15" i="14"/>
  <c r="G26" i="14"/>
  <c r="D15" i="14"/>
  <c r="G26" i="13"/>
  <c r="C26" i="13"/>
  <c r="D26" i="13"/>
  <c r="G15" i="13"/>
  <c r="F26" i="13"/>
  <c r="D15" i="13"/>
  <c r="C15" i="13"/>
  <c r="E15" i="13"/>
  <c r="F15" i="13"/>
  <c r="E26" i="13"/>
  <c r="E20" i="11"/>
  <c r="G20" i="11"/>
  <c r="G43" i="11"/>
  <c r="D43" i="11"/>
  <c r="F43" i="11"/>
  <c r="F20" i="11"/>
  <c r="E43" i="11"/>
  <c r="D20" i="11"/>
  <c r="C43" i="11"/>
  <c r="C20" i="11"/>
  <c r="E30" i="10"/>
  <c r="H9" i="54" s="1"/>
  <c r="C30" i="10"/>
  <c r="F9" i="54" s="1"/>
  <c r="F30" i="10"/>
  <c r="I9" i="54" s="1"/>
  <c r="F27" i="9"/>
  <c r="I8" i="54" s="1"/>
  <c r="D27" i="9"/>
  <c r="G8" i="54" s="1"/>
  <c r="E27" i="9"/>
  <c r="H8" i="54" s="1"/>
  <c r="C27" i="9"/>
  <c r="F8" i="54" s="1"/>
  <c r="K29" i="54" l="1"/>
  <c r="F29" i="54"/>
  <c r="E21" i="27"/>
  <c r="I27" i="54" s="1"/>
  <c r="C16" i="21"/>
  <c r="G21" i="54" s="1"/>
  <c r="F12" i="20"/>
  <c r="J20" i="54" s="1"/>
  <c r="F16" i="21"/>
  <c r="J21" i="54" s="1"/>
  <c r="F29" i="14"/>
  <c r="I14" i="54" s="1"/>
  <c r="D16" i="21"/>
  <c r="H21" i="54" s="1"/>
  <c r="C29" i="14"/>
  <c r="F14" i="54" s="1"/>
  <c r="D12" i="20"/>
  <c r="H20" i="54" s="1"/>
  <c r="E21" i="26"/>
  <c r="I26" i="54" s="1"/>
  <c r="F21" i="27"/>
  <c r="J27" i="54" s="1"/>
  <c r="D22" i="16"/>
  <c r="H16" i="54" s="1"/>
  <c r="E17" i="25"/>
  <c r="I25" i="54" s="1"/>
  <c r="G29" i="13"/>
  <c r="J13" i="54" s="1"/>
  <c r="F33" i="15"/>
  <c r="I15" i="54" s="1"/>
  <c r="C17" i="25"/>
  <c r="G25" i="54" s="1"/>
  <c r="C11" i="17"/>
  <c r="G17" i="54" s="1"/>
  <c r="G33" i="15"/>
  <c r="J15" i="54" s="1"/>
  <c r="C16" i="18"/>
  <c r="G18" i="54" s="1"/>
  <c r="G36" i="28"/>
  <c r="J28" i="54" s="1"/>
  <c r="C21" i="27"/>
  <c r="G27" i="54" s="1"/>
  <c r="C22" i="16"/>
  <c r="G16" i="54" s="1"/>
  <c r="D21" i="27"/>
  <c r="H27" i="54" s="1"/>
  <c r="F21" i="24"/>
  <c r="J24" i="54" s="1"/>
  <c r="E21" i="24"/>
  <c r="I24" i="54" s="1"/>
  <c r="G29" i="54"/>
  <c r="J29" i="54"/>
  <c r="I29" i="54"/>
  <c r="H29" i="54"/>
  <c r="E36" i="28"/>
  <c r="H28" i="54" s="1"/>
  <c r="E16" i="18"/>
  <c r="I18" i="54" s="1"/>
  <c r="F36" i="28"/>
  <c r="I28" i="54" s="1"/>
  <c r="E22" i="16"/>
  <c r="I16" i="54" s="1"/>
  <c r="F22" i="16"/>
  <c r="J16" i="54" s="1"/>
  <c r="D11" i="17"/>
  <c r="H17" i="54" s="1"/>
  <c r="D16" i="18"/>
  <c r="H18" i="54" s="1"/>
  <c r="F16" i="18"/>
  <c r="J18" i="54" s="1"/>
  <c r="C11" i="19"/>
  <c r="D11" i="19"/>
  <c r="E11" i="19"/>
  <c r="F21" i="26"/>
  <c r="J26" i="54" s="1"/>
  <c r="C21" i="26"/>
  <c r="G26" i="54" s="1"/>
  <c r="D17" i="25"/>
  <c r="H25" i="54" s="1"/>
  <c r="D21" i="24"/>
  <c r="H24" i="54" s="1"/>
  <c r="C21" i="24"/>
  <c r="G24" i="54" s="1"/>
  <c r="C17" i="23"/>
  <c r="G23" i="54" s="1"/>
  <c r="E17" i="23"/>
  <c r="I23" i="54" s="1"/>
  <c r="D21" i="26"/>
  <c r="H26" i="54" s="1"/>
  <c r="F17" i="23"/>
  <c r="J23" i="54" s="1"/>
  <c r="D17" i="23"/>
  <c r="H23" i="54" s="1"/>
  <c r="F61" i="22"/>
  <c r="J22" i="54" s="1"/>
  <c r="C61" i="22"/>
  <c r="G22" i="54" s="1"/>
  <c r="D61" i="22"/>
  <c r="H22" i="54" s="1"/>
  <c r="E61" i="22"/>
  <c r="I22" i="54" s="1"/>
  <c r="E12" i="20"/>
  <c r="I20" i="54" s="1"/>
  <c r="E46" i="11"/>
  <c r="H12" i="54" s="1"/>
  <c r="D29" i="13"/>
  <c r="G13" i="54" s="1"/>
  <c r="E29" i="14"/>
  <c r="H14" i="54" s="1"/>
  <c r="C33" i="15"/>
  <c r="F15" i="54" s="1"/>
  <c r="D33" i="15"/>
  <c r="G15" i="54" s="1"/>
  <c r="E33" i="15"/>
  <c r="H15" i="54" s="1"/>
  <c r="F29" i="13"/>
  <c r="I13" i="54" s="1"/>
  <c r="G29" i="14"/>
  <c r="J14" i="54" s="1"/>
  <c r="D29" i="14"/>
  <c r="G14" i="54" s="1"/>
  <c r="E29" i="13"/>
  <c r="H13" i="54" s="1"/>
  <c r="C29" i="13"/>
  <c r="F13" i="54" s="1"/>
  <c r="G46" i="11"/>
  <c r="J12" i="54" s="1"/>
  <c r="F46" i="11"/>
  <c r="I12" i="54" s="1"/>
  <c r="D46" i="11"/>
  <c r="G12" i="54" s="1"/>
  <c r="C46" i="11"/>
  <c r="F12" i="54" s="1"/>
  <c r="K19" i="54" l="1"/>
  <c r="J19" i="54"/>
  <c r="I19" i="54"/>
  <c r="H19" i="54"/>
  <c r="G19" i="54"/>
</calcChain>
</file>

<file path=xl/sharedStrings.xml><?xml version="1.0" encoding="utf-8"?>
<sst xmlns="http://schemas.openxmlformats.org/spreadsheetml/2006/main" count="27359" uniqueCount="2330">
  <si>
    <t>RIESGO</t>
  </si>
  <si>
    <t>Calidad x Riesgo (B,C,D,E)</t>
  </si>
  <si>
    <t>Deterioro / Cartera Vencida</t>
  </si>
  <si>
    <t>(Carte Bruta periodo Actual / Cartera Bruta del mismo periodo del año anterior )-1</t>
  </si>
  <si>
    <t>(Cartera Bruta periodo Actual / Cartera Bruta del mismo periodo del año anterior )-1</t>
  </si>
  <si>
    <t>Estructura Gastos de Administración</t>
  </si>
  <si>
    <t>CAMEL</t>
  </si>
  <si>
    <t>Quebranto Patrimonial</t>
  </si>
  <si>
    <t>Patrimonio / Capital social</t>
  </si>
  <si>
    <t>(C300000/C310000)</t>
  </si>
  <si>
    <t>Relación de Solvencia</t>
  </si>
  <si>
    <t>Patrimonio Técnico / Activos Ponderados por Riesgo</t>
  </si>
  <si>
    <t>Capital Institucional</t>
  </si>
  <si>
    <t>Capital Institucional / Activo</t>
  </si>
  <si>
    <t>Calidad x Riesgo (B,C,D,E) + Castigos</t>
  </si>
  <si>
    <t>Activos Productivos / Activo</t>
  </si>
  <si>
    <t>Rentabilidad</t>
  </si>
  <si>
    <t>% Participación Obligaciones financieras sobr el pasivo</t>
  </si>
  <si>
    <t>Obligac Financ. / Pasivo Tot</t>
  </si>
  <si>
    <t>Activo Productivo / Pasivos con costo</t>
  </si>
  <si>
    <t>ROE</t>
  </si>
  <si>
    <t>Margen neto</t>
  </si>
  <si>
    <t>ROIC</t>
  </si>
  <si>
    <t>(C141210+C141215+C141220+C141225+C144210+C144215+C144220+C144225)/(C141200+C144200)</t>
  </si>
  <si>
    <t>(C146110+C146210+C146115+C146215+C146120+C146220+C146125+C146225)/(C146100+C146200)</t>
  </si>
  <si>
    <t>(C145805+C145810+C145815+C145820+C145825+C145830+C145835+C145840+C145845+C145850)/(C145410+C145415+C145420+C145425+C145510+C145515+C145520+C145525)</t>
  </si>
  <si>
    <t>(C140805+C140810+C140815+C140820+C140825+C147105+C147110+C147115+C147120+C147125)/(C140410+C140415+C140420+C140425+C140510+C140515+C140520+C140525+C146910+C146915+C146920+C146925)</t>
  </si>
  <si>
    <t>(C140410+C140415+C140420+C140425+C140510+C140515+C140520+C140525+C146910+C146915+C146920+C146925)/(C140400+C140500+C146905+C146910+C146915+C146920+C146925)</t>
  </si>
  <si>
    <t>(C144810+C144815+C144820+C144825+C145410+C145415+C145420+C145425+C145510+C145515+C145520+C145525)/(C145400+C145500+C144800)</t>
  </si>
  <si>
    <t>(C144505+C144510+C144515+C144520+C144525+C144530+C144535+C144540+C144545+C144550+C147130+C147135+C147140+C147145+C147150)/(C141110+C141115+C141120+C141125+C141210+C141215+C141220+C141225+C144110+C144115+C144120+C144125+C144210+C144215+C144220+C144225+C146935+C146940+C146945+C146950)</t>
  </si>
  <si>
    <t>Brecha GAP / ALN</t>
  </si>
  <si>
    <t xml:space="preserve">Saldo Cartera de los 20 mayores Deudores / Saldo Total de la cartera </t>
  </si>
  <si>
    <t>Liquidez</t>
  </si>
  <si>
    <t>Crecimiento Cartera Bruta</t>
  </si>
  <si>
    <t>Relacion Solvencia</t>
  </si>
  <si>
    <t>Margen Operacional</t>
  </si>
  <si>
    <t>Deterioro / Cartera Bruta</t>
  </si>
  <si>
    <t>Activo Productivo / Activo</t>
  </si>
  <si>
    <t>Riesgo Credito</t>
  </si>
  <si>
    <t>Riesgo Liquidez</t>
  </si>
  <si>
    <t>Riesgo Operativo</t>
  </si>
  <si>
    <t>Capital</t>
  </si>
  <si>
    <t>Activo</t>
  </si>
  <si>
    <t>Formula</t>
  </si>
  <si>
    <t>(C311000/C310000)</t>
  </si>
  <si>
    <t>(C32000+C330000+C340000)/C100000</t>
  </si>
  <si>
    <t>((C410000-C610000-C700000)/C410000)</t>
  </si>
  <si>
    <t>((C410000+C422500-C610000-C700000-C510500-C510700-C511000-C511500-C540000) / (C410000+C422500))</t>
  </si>
  <si>
    <t>C230000 / C200000</t>
  </si>
  <si>
    <t>(1+((C530000/PROMEDIO((C300000:C300000))/n))^12-1</t>
  </si>
  <si>
    <t>(C530000 / (C410000+C422500))</t>
  </si>
  <si>
    <t>(1+((C530000/(PROMEDIO(C210000:C210000)+PROMEDIO(C230000:C230000)+PROMEDIO(C300000:C300000)))/n))^12-1</t>
  </si>
  <si>
    <t>(C510500+C510700+C511000+C540000+C511500) / (C410000+C422500)</t>
  </si>
  <si>
    <t>Cobertura (B, C, D, E)</t>
  </si>
  <si>
    <t>Descripción Formula</t>
  </si>
  <si>
    <t>Descripcion Indicador</t>
  </si>
  <si>
    <t>Estructura</t>
  </si>
  <si>
    <t>Cartera Calificada en Categorías B, C, D y E "Consumo SL" / Cartera Bruta "Consumo SL"</t>
  </si>
  <si>
    <t>Cartera Calificada en Categorías B, C, D y E "Consumo CL" / Cartera Bruta "Consumo CL"</t>
  </si>
  <si>
    <t>Cartera Calificada en Categorías B, C, D y E "Comercial" / Cartera Bruta "Comercial"</t>
  </si>
  <si>
    <t>Cartera Calificada en Categorías B, C, D y E "Microcredito" / Cartera Bruta "Microcredito"</t>
  </si>
  <si>
    <t>Cartera Calificada en Categorías B, C, D y E "Vivienda" / Cartera Bruta "Vivienda"</t>
  </si>
  <si>
    <t xml:space="preserve">Cartera Total Calificada en Categorías B, C, D y E / Cartera Bruta </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</si>
  <si>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t>
  </si>
  <si>
    <t>(Cartera en riesgo periodo actual / Cartera en riesgo del mismo periodo del año anterior )-1</t>
  </si>
  <si>
    <t>(Cartera Calificada en Categorías B, C, D y E periodo Actual / Cartera Calificada en Categorías B, C, D y E del mismo periodo del año anterior )-1</t>
  </si>
  <si>
    <t>(Cartera Calificada en Categorías B, C, D y E periodo Actual / Cartera Vencida del mismo periodo del año anterior )-1</t>
  </si>
  <si>
    <t>Saldo Depositos de los 20 mayores Ahorradores / Saldo Total de Depositos</t>
  </si>
  <si>
    <t>% Participación mayores ahorradores sobre el total de depósitos</t>
  </si>
  <si>
    <t>% Participación mayores deudores sobre el total de cartera</t>
  </si>
  <si>
    <t>Gasto Administrativo / Ingresos por venta de bienes y servicios y recuperaciones</t>
  </si>
  <si>
    <t>(Cartera Total Calificada en Categorías B, C, D y E + Castigos) / (Total Cartera + Castigos)</t>
  </si>
  <si>
    <t>Deterioro CDE / Cartera Vencida CDE</t>
  </si>
  <si>
    <t>Cobertura C D y E</t>
  </si>
  <si>
    <t>Administración</t>
  </si>
  <si>
    <t>Margen Financiero de Operación</t>
  </si>
  <si>
    <t>Margen Financiero de Operación / Ingresos por venta de bienes y servicios</t>
  </si>
  <si>
    <t>Utilidad Operacional / Ingresos por venta de bienes y servicios y recuperaciones</t>
  </si>
  <si>
    <t>(1+(Excedentes Neto / ((Patrimonio Año Actual + Patrimonio a Dic año anterior)/2)))^12-1</t>
  </si>
  <si>
    <t>Excedente Neto / Fuentes de Financiación</t>
  </si>
  <si>
    <t>NOMBRE INDICADOR</t>
  </si>
  <si>
    <t>Indicador de calidad por riesgo</t>
  </si>
  <si>
    <t>Indicador de cartera por Riesgo en Consumo con Libranza</t>
  </si>
  <si>
    <t>Indicador de cartera por Riesgo en Consumo sin Libranza</t>
  </si>
  <si>
    <t>Indicador de cartera por Riesgo en Comercial</t>
  </si>
  <si>
    <t>Indicador de cartera por Riesgo en Microcrédito</t>
  </si>
  <si>
    <t>Indicador de cartera por Riesgo en Vivienda</t>
  </si>
  <si>
    <t>Indicador de Cobertura de la Cartera de Consumo en Riesgo</t>
  </si>
  <si>
    <t>Indicador de Cobertura de la Cartera Comercial en Riesgo</t>
  </si>
  <si>
    <t>Indicador de Crecimiento Cartera Bruta total</t>
  </si>
  <si>
    <t>Indicador de Cobertura de la Cartera Microcrédito Empresarial en Riesgo</t>
  </si>
  <si>
    <t>Indicador de Cobertura de la Cartera de Vivienda en Riesgo</t>
  </si>
  <si>
    <t xml:space="preserve">Indicador de relación entre la brecha de liquidez y los Activos Liquidos netos </t>
  </si>
  <si>
    <t>Indicador de concentración de Depositos</t>
  </si>
  <si>
    <t>Indicador de concentración de Cartera</t>
  </si>
  <si>
    <t>Indicador de relación entre el Gasto Administrativo y los Ingresos por venta de bienes y servicios y recuperaciones</t>
  </si>
  <si>
    <t>Indicador de relación entre el Capital Institucional y el Activo Total</t>
  </si>
  <si>
    <t>Indicador de calidad por riesgo con castigos</t>
  </si>
  <si>
    <t>Indicador de Cobertura de la Cartera Total en Riesgo</t>
  </si>
  <si>
    <t xml:space="preserve">Activo Productivo </t>
  </si>
  <si>
    <t>Indicador de Margen Financiero de Operación</t>
  </si>
  <si>
    <t>Indicador de Margen Operacional</t>
  </si>
  <si>
    <t>Indicador de relación entre las obligaciones financieras y el pasivo total</t>
  </si>
  <si>
    <t>Estructura de Balance</t>
  </si>
  <si>
    <t>Indicador de margen neto</t>
  </si>
  <si>
    <t>Indicador de rentabilidad sobre recursos propios - ROE</t>
  </si>
  <si>
    <t>Indicador de Riesgo de Liquidez - IRL</t>
  </si>
  <si>
    <t>TIPO</t>
  </si>
  <si>
    <t>Indicador de relación entre Activos Liquidos ampliados a depósitos de corto plazo</t>
  </si>
  <si>
    <t>Activos Líquidos ampliados / Depósitos Corto Plazo</t>
  </si>
  <si>
    <t>Efectivo y equivalentes+ Fondo Liquidez +Inversiones / Depositso &lt; 6 Meses</t>
  </si>
  <si>
    <t>Brecha 2-3 meses /efectivo y equivalentes+fondo de liquidez + participación en fondos de inversión colectiva abiertos sin pacto de permanencia</t>
  </si>
  <si>
    <t>(Brecha 2-3 meses / (C110500+C111000+C111500+C112001+C112003+C112005+C112006+C112007+C112008+C120305+C120310+C120315+C120320+C120330+C123016)</t>
  </si>
  <si>
    <t>IRL</t>
  </si>
  <si>
    <t>(C140800+C144500+C145100+C145800+C146500+C146800+C147100 / C40400+C140500+C141100+C141200+C144100+C144200+C145400+C144800+C145500+C146100+C146200+C146900)</t>
  </si>
  <si>
    <t>(C112000+C120000+C130000+C140405+C140410+C140505+C140510+C141105+C141110+C141205+C141210+C144105+C144110+C144205+C144210+C144805+144810+C145405+C145410+C145505+C145510+C146105+C146110+C146205+C146210+C146905+C146910+C146930+C146935+C160505+C161505)/100000</t>
  </si>
  <si>
    <t xml:space="preserve">Indicador de Cobertura individual de la cartera improductiva para la cartera en Riesgo </t>
  </si>
  <si>
    <t>(C140815+C140820+C140825+C144525+C144530+C144535+C144540+C144545+C144550+C145115+C145120+C145125+C145825+C145830+C145835+C145840+C145845+C145850+C146525+C146530+C146535+C146540+C146545+C146550+C147115+C147120+C147125+C147140+C147145+C147150) / (C140415+C140420+C140425+C140515+C140520+C140525+C141115+C141120+C141125+C141215+C141220+C141225+C144115+C144120+C144125+C144215+C144220+C144225+C144815+C144820+C144825+C145415+C145420+C145425+C145515+C145520+C145525+C146115+C146120+C146125+C146215+C146220+C146225+C146915+C146920+C146925+C146940+C146945+C146950)</t>
  </si>
  <si>
    <t>(C112000+C120000+C130000+C140405+C140410+C140505+C140510+C141105+C141110+C141205+C141210+C144105+C144110+C144205+C144210+C144805+144810+C145405+C145410+C145505+C145510+C146105+C146110+C146205+C146210+C146905+C146910+C146930+C146935+C160505+C161505) / (C210000+C230000)</t>
  </si>
  <si>
    <t>(C141110+C141115+C141120+C141125+C144110+C144115+C144120+C144125+C146935+C146940+C146945+C146950)/
(C141100+C144100+C146930+C146935+C146940+C146945+C146950)</t>
  </si>
  <si>
    <t>((C141200+144200)período actual / (C141200+144200)período anterior)-1</t>
  </si>
  <si>
    <t>((C141100+144100+C146930+C146935+C146940+C146945+C146950)período actual/(C141100+144100+C146930+C146935+C146940+C146945+C146950)período anterior)-1</t>
  </si>
  <si>
    <t>((C146100+146200)período actual/(C146100+146200)período anterior)-1</t>
  </si>
  <si>
    <t>((C144800+C145400+145500)período actual /(C144800+C145400+145500)período anterior)-1</t>
  </si>
  <si>
    <t>((C140400+140500+C146905+C146910+C146915+C146920+C146925)período actual /(C140400+140500+C146905+C146910+C146915+C146920+C146925)período anterior)-1</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</si>
  <si>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actual/ (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anterior)-1</t>
  </si>
  <si>
    <t>((C141210+C141215+C141220+C141225+C144210+C144215+C144220+C144225)período actual /(C141210+C141215+C141220+C141225+C144210+C144215+C144220+C144225)período anterior)-1</t>
  </si>
  <si>
    <t>((C141110+C141115+C141120+C141125+C144110+C144115+C144120+C144125+C146935+C146940+C146945+C146950)período actual /(C141110+C141115+C141120+C141125+C144110+C144115+C144120+C144125+C146935+C146940+C146945+C146950)período anterior)-1</t>
  </si>
  <si>
    <t>((C146110+C146115+C146120+C146125+C146210+C146215+C146220+C146225)período actual /(C146110+C146115+C146120+C146125+C146210+C146215+C146220+C146225)período anterior)-1</t>
  </si>
  <si>
    <t>((C144810+C144815+C144820+144825+C145410+C145415+C145420+C145425+C145510+C145515+C145520+C145525)período actual /(C144810+C144815+C144820+144825+C145410+C145415+C145420+C145425+C145510+C145515+C145520+C145525)período anterior)-1</t>
  </si>
  <si>
    <t>((C140410+C140415+C140420+C140425+C140510+C140515+C140520+C140525+C146910+C146915+C146920+C146925)período actual /(C140410+C140415+C140420+C140425+C140510+C140515+C140520+C140525+C146910+C146915+C146920+C146925)período anterior)-1</t>
  </si>
  <si>
    <t>De la base depositos tomar los 20 ahorradores con mayor saldo de depositos / Total Saldo Depositos</t>
  </si>
  <si>
    <t>De la base Cartera tomar los 20 deudores con mayor saldo cartera / Total Saldo Cartera</t>
  </si>
  <si>
    <t>Indicador de relación entre el Aportes sociales mínimos no reducibles y el Capital Social</t>
  </si>
  <si>
    <t>Aportes sociales mínimos no reducibles</t>
  </si>
  <si>
    <t>Aportes sociales no reducibles / Capital Social</t>
  </si>
  <si>
    <t>Se calcula con base en los anexos 1 y 2, del Capítulo III, Tìtulo IV, Circular Bàsica Contable y Financiera</t>
  </si>
  <si>
    <t>(C110500+C111000+C111500+C112001+C112003+C112005+C112006+C112007+C112008+C120305+C120310+C120315+C120320+C120330+C123016+C120400+120800+121300+C122800+C123000) / (C210500+C211005+C212505+C212510+C213005)</t>
  </si>
  <si>
    <t>Se calcula con base en el Anexo 1 del Título III de la Circular Básica Contable y Financiera.</t>
  </si>
  <si>
    <t>Cuenta</t>
  </si>
  <si>
    <t xml:space="preserve">   ACREEDORAS DE CONTROL POR CONTRA (CR)</t>
  </si>
  <si>
    <t xml:space="preserve">      RESPONSABILIDADES CONTINGENTES POR EL CONTRARIO</t>
  </si>
  <si>
    <t xml:space="preserve">   ACREEDORAS  POR CONTRA (DB)</t>
  </si>
  <si>
    <t xml:space="preserve">         CARTERA FOGACOOP</t>
  </si>
  <si>
    <t xml:space="preserve">      BIENES Y VALORES RECIBIDOS EN ADMINISTRACIÓN</t>
  </si>
  <si>
    <t xml:space="preserve">      BIENES RECIBIDOS DE TERCEROS</t>
  </si>
  <si>
    <t xml:space="preserve">      MERCANCÍAS RECIBIDAS EN CONSIGNACIÓN</t>
  </si>
  <si>
    <t xml:space="preserve">   ACREEDORAS DE CONTROL</t>
  </si>
  <si>
    <t xml:space="preserve">         TARJETAS DE CRÉDITO</t>
  </si>
  <si>
    <t xml:space="preserve">         CRÉDITOS ROTATIVOS</t>
  </si>
  <si>
    <t xml:space="preserve">      APERTURAS DE CRÉDITO</t>
  </si>
  <si>
    <t xml:space="preserve">      OTRAS RESPONSABILIDADES CONTINGENTES</t>
  </si>
  <si>
    <t xml:space="preserve">      LITIGIOS Y/O DEMANDAS</t>
  </si>
  <si>
    <t xml:space="preserve">      CRÉDITOS APROBADOS NO DESEMBOLSADOS</t>
  </si>
  <si>
    <t xml:space="preserve">      BIENES Y VALORES RECIBIDOS EN GARANTÍA</t>
  </si>
  <si>
    <t xml:space="preserve">      BIENES Y VALORES RECIBIDOS EN CUSTODIA</t>
  </si>
  <si>
    <t xml:space="preserve">   ACREEDORAS CONTINGENTES</t>
  </si>
  <si>
    <t>CUENTAS DE REVELACIÓN DE INFORMACIÓN FINANCIERA - ACREEDORAS</t>
  </si>
  <si>
    <t xml:space="preserve">   DEUDORAS DE CONTROL POR CONTRA (CR)</t>
  </si>
  <si>
    <t xml:space="preserve">   DEUDORAS CONTINGENTES POR CONTRA (CR)</t>
  </si>
  <si>
    <t xml:space="preserve">      OTRAS CUENTAS DEUDORAS DE CONTROL</t>
  </si>
  <si>
    <t xml:space="preserve">      ACTIVOS TOTALMENTE DEPRECIADOS, AGOTADOS O AMORTIZADOS</t>
  </si>
  <si>
    <t xml:space="preserve">      BIENES ENTREGADOS EN CUSTODIA</t>
  </si>
  <si>
    <t xml:space="preserve">         OTROS ACTIVOS</t>
  </si>
  <si>
    <t xml:space="preserve">         PROPIEDAD, PLANTA Y EQUIPO</t>
  </si>
  <si>
    <t xml:space="preserve">         CUENTAS POR COBRAR</t>
  </si>
  <si>
    <t xml:space="preserve">         CARTERA POR VENTA DE BIENES Y SERVICIOS</t>
  </si>
  <si>
    <t xml:space="preserve">         CARTERA DE CRÉDITO</t>
  </si>
  <si>
    <t xml:space="preserve">         INVENTARIO</t>
  </si>
  <si>
    <t xml:space="preserve">         INVERSIONES</t>
  </si>
  <si>
    <t xml:space="preserve">      ACTIVOS CASTIGADOS</t>
  </si>
  <si>
    <t xml:space="preserve">      CRÉDITOS A FAVOR NO UTILIZADOS</t>
  </si>
  <si>
    <t xml:space="preserve">   DEUDORAS DE CONTROL</t>
  </si>
  <si>
    <t xml:space="preserve">         CATEGORÍA E RIESGO DE INCOBRABILIDAD, COMERCIAL</t>
  </si>
  <si>
    <t xml:space="preserve">         CATEGORÍA D RIESGO SIGNIFICATIVO, COMERCIAL</t>
  </si>
  <si>
    <t xml:space="preserve">         CATEGORÍA C RIESGO APRECIABLE, COMERCIAL</t>
  </si>
  <si>
    <t xml:space="preserve">         CATEGORÍA B - COMERCIAL - CRÉDITOS REESTRUCTURADOS</t>
  </si>
  <si>
    <t xml:space="preserve">         CATEGORÍA A - COMERCIAL- CRÉDITOS REESTRUCTURADOS</t>
  </si>
  <si>
    <t xml:space="preserve">         CATEGORÍA E RIESGO DE INCOBRABILIDAD, MICROCRÉDITOS</t>
  </si>
  <si>
    <t xml:space="preserve">         CATEGORÍA D RIESGO SIGNIFICATIVO, MICROCRÉDITOS</t>
  </si>
  <si>
    <t xml:space="preserve">         CATEGORÍA C RIESGO APRECIABLE, MICROCRÉDITOS</t>
  </si>
  <si>
    <t xml:space="preserve">         CATEGORÍA B - MICROCRÉDITOS - CRÉDITOS REESTRUCTURADOS</t>
  </si>
  <si>
    <t xml:space="preserve">         CATEGORÍA A - MICROCRÉDITOS- CRÉDITOS REESTRUCTURADOS</t>
  </si>
  <si>
    <t xml:space="preserve">         CATEGORÍA E RIESGO DE INCOBRABILIDAD, CONSUMO</t>
  </si>
  <si>
    <t xml:space="preserve">         CATEGORÍA D RIESGO SIGNIFICATIVO, CONSUMO</t>
  </si>
  <si>
    <t xml:space="preserve">         CATEGORÍA C RIESGO APRECIABLE, CONSUMO</t>
  </si>
  <si>
    <t xml:space="preserve">         CATEGORÍA B - CONSUMO - CRÉDITOS REESTRUCTURADOS</t>
  </si>
  <si>
    <t xml:space="preserve">         CATEGORÍA A - CONSUMO - CRÉDITOS REESTRUCTURADOS</t>
  </si>
  <si>
    <t xml:space="preserve">         CATEGORÍA E RIESGO DE INCOBRABILIDAD, VIVIENDA</t>
  </si>
  <si>
    <t xml:space="preserve">         CATEGORÍA D RIESGO SIGNIFICATIVO, VIVIENDA</t>
  </si>
  <si>
    <t xml:space="preserve">         CATEGORÍA C RIESGO APRECIABLE, VIVIENDA</t>
  </si>
  <si>
    <t xml:space="preserve">         CATEGORÍA B - VIVIENDA - CRÉDITOS REESTRUCTURADOS</t>
  </si>
  <si>
    <t xml:space="preserve">         CATEGORÍA A - VIVIENDA - CRÉDITOS REESTRUCTURADOS</t>
  </si>
  <si>
    <t xml:space="preserve">      INTERESES CARTERA DE CRÉDITOS</t>
  </si>
  <si>
    <t xml:space="preserve">      BIENES Y VALORES ENTREGADOS EN GARANTÍA</t>
  </si>
  <si>
    <t xml:space="preserve">      BIENES Y VALORES ENTREGADOS EN CUSTODIA</t>
  </si>
  <si>
    <t xml:space="preserve">   DEUDORAS CONTINGENTES</t>
  </si>
  <si>
    <t>CUENTAS DE REVELACIÓN DE INFORMACIÓN FINANCIERA - DEUDORAS</t>
  </si>
  <si>
    <t xml:space="preserve">      CONTRATOS DE SERVICIOS</t>
  </si>
  <si>
    <t xml:space="preserve">      COSTOS INDIRECTOS</t>
  </si>
  <si>
    <t xml:space="preserve">      MANO DE OBRA DIRECTA</t>
  </si>
  <si>
    <t xml:space="preserve">   COSTOS DE PRODUCCIÓN</t>
  </si>
  <si>
    <t>COSTOS DE PRODUCCIÓN O DE OPERACIÓN</t>
  </si>
  <si>
    <t xml:space="preserve">      DEVOLUCIONES (CR)</t>
  </si>
  <si>
    <t xml:space="preserve">      DE MATERIALES INDIRECTOS</t>
  </si>
  <si>
    <t xml:space="preserve">      DE MATERIAS PRIMAS</t>
  </si>
  <si>
    <t xml:space="preserve">      DE MERCANCÍAS</t>
  </si>
  <si>
    <t xml:space="preserve">   COMPRAS</t>
  </si>
  <si>
    <t xml:space="preserve">      POR DIFERENCIA EN CAMBIO</t>
  </si>
  <si>
    <t xml:space="preserve">      OTRAS ACTIVIDADES DE SERVICIOS COMUNITARIOS, SOCIALES Y PERSONALES</t>
  </si>
  <si>
    <t xml:space="preserve">      SERVICIOS SOCIALES Y DE SALUD</t>
  </si>
  <si>
    <t xml:space="preserve">      ENSEÑANZA</t>
  </si>
  <si>
    <t xml:space="preserve">      ACTIVIDADES INMOBILIARIAS, EMPRESARIALES Y DE ALQUILER</t>
  </si>
  <si>
    <t xml:space="preserve">         OTROS</t>
  </si>
  <si>
    <t xml:space="preserve">         INTERESES DE CRÉDITOS DE BANCOS</t>
  </si>
  <si>
    <t xml:space="preserve">         CONTRIBUCIÓN EMERGENCIA  ECONÓMICA</t>
  </si>
  <si>
    <t xml:space="preserve">         INTERESES AHORRO PERMANENTE</t>
  </si>
  <si>
    <t xml:space="preserve">         INTERESES AHORRO CONTRACTUAL</t>
  </si>
  <si>
    <t xml:space="preserve">         INTERESES DEPÓSITOS DE AHORRO A TERMINO</t>
  </si>
  <si>
    <t xml:space="preserve">         INTERESES DEPÓSITOS DE AHORRO ORDINARIO</t>
  </si>
  <si>
    <t xml:space="preserve">      INTERESES DE DEPÓSITOS, DE CRÉDITOS DE BANCOS Y OTRAS OBLIGACIONES FINANCIERAS</t>
  </si>
  <si>
    <t xml:space="preserve">         ACTIVIDADES CONEXAS</t>
  </si>
  <si>
    <t xml:space="preserve">         TRANSMISIÓN DE SONIDO E IMÁGENES POR CONTRATO</t>
  </si>
  <si>
    <t xml:space="preserve">         SERVICIO DE RADIO Y TELEVISIÓN POR CABLE</t>
  </si>
  <si>
    <t xml:space="preserve">         SERVICIO DE TRANSMISIÓN DE DATOS</t>
  </si>
  <si>
    <t xml:space="preserve">         SERVICIO TELEFÓNICO</t>
  </si>
  <si>
    <t xml:space="preserve">         SERVICIO POSTAL Y DE CORREO</t>
  </si>
  <si>
    <t xml:space="preserve">         OTRAS AGENCIAS DE TRANSPORTE</t>
  </si>
  <si>
    <t xml:space="preserve">         AGENCIAS DE VIAJE</t>
  </si>
  <si>
    <t xml:space="preserve">         SERVICIOS COMPLEMENTARIOS PARA EL TRANSPORTE</t>
  </si>
  <si>
    <t xml:space="preserve">         ALMACENAMIENTO Y DEPOSITO</t>
  </si>
  <si>
    <t xml:space="preserve">         MANIPULACIÓN DE CARGA</t>
  </si>
  <si>
    <t xml:space="preserve">         SERVICIO DE TRANSPORTE POR TUBERÍAS</t>
  </si>
  <si>
    <t xml:space="preserve">         SERVICIO DE TRANSPORTE POR VÍA AÉREA</t>
  </si>
  <si>
    <t xml:space="preserve">         SERVICIO DE TRANSPORTE POR VÍA ACUÁTICA</t>
  </si>
  <si>
    <t xml:space="preserve">         SERVICIO DE TRANSPORTE POR VÍA FÉRREA</t>
  </si>
  <si>
    <t xml:space="preserve">         SERVICIO DE TRANSPORTE POR CARRETERA</t>
  </si>
  <si>
    <t xml:space="preserve">      TRANSPORTE, ALMACENAMIENTO Y COMUNICACIONES</t>
  </si>
  <si>
    <t xml:space="preserve">         BARES Y CANTINAS</t>
  </si>
  <si>
    <t xml:space="preserve">         RESTAURANTES</t>
  </si>
  <si>
    <t xml:space="preserve">         CAMPAMENTO Y OTROS TIPOS DE HOSPEDAJE</t>
  </si>
  <si>
    <t xml:space="preserve">         HOTELERÍA</t>
  </si>
  <si>
    <t xml:space="preserve">      HOTELES Y RESTAURANTES</t>
  </si>
  <si>
    <t xml:space="preserve">         VENTA DE OTROS PRODUCTOS</t>
  </si>
  <si>
    <t xml:space="preserve">         REPARACIÓN DE EFECTOS PERSONALES Y ELECTRODOMÉSTICOS</t>
  </si>
  <si>
    <t xml:space="preserve">         VENTA DE LOTERÍAS, RIFAS, CHANCE, APUESTAS Y SIMILARES</t>
  </si>
  <si>
    <t xml:space="preserve">         VENTA DE EQUIPO PROFESIONAL Y CIENTÍFICO</t>
  </si>
  <si>
    <t xml:space="preserve">         VENTA DE EMPAQUES</t>
  </si>
  <si>
    <t xml:space="preserve">         VENTA DE EQUIPO ÓPTICO Y DE PRECISIÓN</t>
  </si>
  <si>
    <t xml:space="preserve">         VENTA DE EQUIPO FOTOGRÁFICO</t>
  </si>
  <si>
    <t xml:space="preserve">         VENTA DE ARTÍCULOS EN CASAS DE EMPEÑO Y PRENDERÍAS</t>
  </si>
  <si>
    <t xml:space="preserve">         VENTA DE INSTRUMENTOS MUSICALES</t>
  </si>
  <si>
    <t xml:space="preserve">         VENTA DE ARTÍCULOS EN CACHARRERÍAS Y MISCELANEAS</t>
  </si>
  <si>
    <t xml:space="preserve">         VENTA DE MAQUINARIA, EQUIPO DE OFICINA Y PROGRAMAS DE COMPUTADOR</t>
  </si>
  <si>
    <t xml:space="preserve">         VENTA DE PRODUCTOS INTERMEDIOS, DESPERDICIOS Y DESECHOS</t>
  </si>
  <si>
    <t xml:space="preserve">         VENTA DE QUÍMICOS</t>
  </si>
  <si>
    <t xml:space="preserve">         VENTA DE HERRAMIENTAS Y ARTÍCULOS DE FERRETERÍA</t>
  </si>
  <si>
    <t xml:space="preserve">         VENTA DE PRODUCTOS DE VIDRIOS Y MARQUETERÍA</t>
  </si>
  <si>
    <t xml:space="preserve">         VENTA DE PINTURAS, LACAS Y FERRETERÍA</t>
  </si>
  <si>
    <t xml:space="preserve">         VENTA DE MATERIALES DE CONSTRUCCIÓN, FONTANERÍA Y CALEFACCIÓN</t>
  </si>
  <si>
    <t xml:space="preserve">         VENTA DE CUBIERTOS, VAJILLAS, CRISTALERÍA, PORCELANAS, CERÁMICAS Y OTROS ARTÍCULOS DE USO DOMESTICO</t>
  </si>
  <si>
    <t xml:space="preserve">         VENTA DE PRODUCTOS DE ASEO, FARMACÉUTICOS, MEDICINALES, Y ARTÍCULOS DE TOCADOR</t>
  </si>
  <si>
    <t xml:space="preserve">         VENTA DE ELECTRODOMÉSTICOS Y MUEBLES</t>
  </si>
  <si>
    <t xml:space="preserve">         VENTA DE ARTÍCULOS EN RELOJERÍAS Y JOYERÍAS</t>
  </si>
  <si>
    <t xml:space="preserve">         VENTA DE INSTRUMENTOS QUIRÚRGICOS Y ORTOPÉDICOS</t>
  </si>
  <si>
    <t xml:space="preserve">         VENTA DE JUEGOS, JUGUETES Y ARTÍCULOS DEPORTIVOS</t>
  </si>
  <si>
    <t xml:space="preserve">         VENTA DE LIBROS, REVISTAS, ELEMENTOS DE PAPELERÍA, ÚTILES Y TEXTOS ESCOLARES</t>
  </si>
  <si>
    <t xml:space="preserve">         VENTA DE PAPEL Y CARTÓN</t>
  </si>
  <si>
    <t xml:space="preserve">         VENTA DE PRODUCTOS TEXTILES, DE VESTIR, DE CUERO Y CALZADO</t>
  </si>
  <si>
    <t xml:space="preserve">         VENTA DE PRODUCTOS AGROPECUARIOS</t>
  </si>
  <si>
    <t xml:space="preserve">         VENTA DE PRODUCTOS EN ALMACENES NO ESPECIALIZADOS</t>
  </si>
  <si>
    <t xml:space="preserve">         VENTA DE ANIMALES VIVOS Y CUEROS</t>
  </si>
  <si>
    <t xml:space="preserve">         VENTA DE OTROS INSUMOS Y MATERIAS PRIMAS NO AGROPECUARIAS</t>
  </si>
  <si>
    <t xml:space="preserve">         VENTA DE INSUMOS, MATERIAS PRIMAS AGROPECUARIAS Y FLORES</t>
  </si>
  <si>
    <t xml:space="preserve">         VENTA A CAMBIO DE RETRIBUCIÓN O POR CONTRATA</t>
  </si>
  <si>
    <t xml:space="preserve">         VENTA DE LUBRICANTES, ADITIVOS, LLANTAS Y LUJOS PARA AUTOMOTORES</t>
  </si>
  <si>
    <t xml:space="preserve">         VENTA DE COMBUSTIBLES SÓLIDOS, LÍQUIDOS, GASEOSOS</t>
  </si>
  <si>
    <t xml:space="preserve">         VENTA DE PARTES, PIEZAS Y ACCESORIOS DE VEHÍCULOS AUTOMOTORES</t>
  </si>
  <si>
    <t xml:space="preserve">         MANTENIMIENTO, REPARACIÓN Y LAVADO DE VEHÍCULOS AUTOMOTORES</t>
  </si>
  <si>
    <t xml:space="preserve">         VENTA DE VEHÍCULOS AUTOMOTORES</t>
  </si>
  <si>
    <t xml:space="preserve">      COMERCIO AL POR MAYOR Y AL POR MENOR</t>
  </si>
  <si>
    <t xml:space="preserve">         ALQUILER DE EQUIPO CON OPERARIOS</t>
  </si>
  <si>
    <t xml:space="preserve">         TERMINACIÓN DE EDIFICACIONES</t>
  </si>
  <si>
    <t xml:space="preserve">         ACONDICIONAMIENTO DE EDIFICIOS</t>
  </si>
  <si>
    <t xml:space="preserve">         CONSTRUCCIÓN DE EDIFICIOS Y OBRAS DE INGENIERÍA CIVIL</t>
  </si>
  <si>
    <t xml:space="preserve">         PREPARACIÓN DE TERRENOS</t>
  </si>
  <si>
    <t xml:space="preserve">      CONSTRUCCIÓN</t>
  </si>
  <si>
    <t xml:space="preserve">         CAPTACIÓN, DEPURACIÓN Y DISTRIBUCIÓN DE AGUA</t>
  </si>
  <si>
    <t xml:space="preserve">         FABRICACIÓN DE GAS Y DISTRIBUCIÓN DE COMBUSTIBLES GASEOSOS</t>
  </si>
  <si>
    <t xml:space="preserve">         GENERACIÓN, CAPTACIÓN Y DISTRIBUCIÓN DE ENERGÍA ELÉCTRICA</t>
  </si>
  <si>
    <t xml:space="preserve">      SUMINISTRO DE ELECTRICIDAD, GAS Y AGUA</t>
  </si>
  <si>
    <t xml:space="preserve">         PRODUCTOS DE OTRAS INDUSTRIAS MANUFACTURERAS</t>
  </si>
  <si>
    <t xml:space="preserve">         RECICLAMIENTO DE DESPERDICIOS</t>
  </si>
  <si>
    <t xml:space="preserve">         FABRICACIÓN DE JUEGOS Y JUGUETES</t>
  </si>
  <si>
    <t xml:space="preserve">         FABRICACIÓN DE ARTÍCULOS Y EQUIPO PARA DEPORTE</t>
  </si>
  <si>
    <t xml:space="preserve">         FABRICACIÓN DE INSTRUMENTOS DE MÚSICA</t>
  </si>
  <si>
    <t xml:space="preserve">         FABRICACIÓN DE JOYAS Y ARTÍCULOS CONEXOS</t>
  </si>
  <si>
    <t xml:space="preserve">         FABRICACIÓN DE MUEBLES</t>
  </si>
  <si>
    <t xml:space="preserve">         FABRICACIÓN DE OTROS TIPOS DE TRANSPORTE</t>
  </si>
  <si>
    <t xml:space="preserve">         FABRICACIÓN DE BICICLETAS Y SILLAS DE RUEDAS</t>
  </si>
  <si>
    <t xml:space="preserve">         FABRICACIÓN DE MOTOCICLETAS</t>
  </si>
  <si>
    <t xml:space="preserve">         FABRICACIÓN DE AERONAVES</t>
  </si>
  <si>
    <t xml:space="preserve">         FABRICACIÓN DE LOCOMOTORAS Y MATERIAL RODANTE PARA FERROCARRILES</t>
  </si>
  <si>
    <t xml:space="preserve">         FABRICACIÓN Y REPARACIÓN DE BUQUES Y OTRAS EMBARCACIONES</t>
  </si>
  <si>
    <t xml:space="preserve">         FABRICACIÓN DE PARTES PIEZAS Y ACCESORIOS PARA AUTOMOTORES</t>
  </si>
  <si>
    <t xml:space="preserve">         FABRICACIÓN DE CARROCERÍAS PARA AUTOMOTORES</t>
  </si>
  <si>
    <t xml:space="preserve">         FABRICACIÓN DE VEHÍCULOS AUTOMOTORES</t>
  </si>
  <si>
    <t xml:space="preserve">         FABRICACIÓN DE RELOJES</t>
  </si>
  <si>
    <t xml:space="preserve">         FABRICACIÓN DE INSTRUMENTOS DE ÓPTICA Y EQUIPO FOTOGRÁFICO</t>
  </si>
  <si>
    <t xml:space="preserve">         FABRICACIÓN DE INSTRUMENTOS DE MEDICIÓN Y CONTROL</t>
  </si>
  <si>
    <t xml:space="preserve">         FABRICACIÓN DE APARATOS E INSTRUMENTOS MÉDICOS</t>
  </si>
  <si>
    <t xml:space="preserve">         FABRICACIÓN DE EQUIPOS DE RADIO, TELEVISIÓN Y COMUNICACIONES</t>
  </si>
  <si>
    <t xml:space="preserve">         ELABORACIÓN DE OTROS TIPOS DE EQUIPO ELÉCTRICO</t>
  </si>
  <si>
    <t xml:space="preserve">         ELABORACIÓN DE EQUIPO DE ILUMINACIÓN</t>
  </si>
  <si>
    <t xml:space="preserve">         ELABORACIÓN DE PILAS Y BATERÍAS PRIMARIAS</t>
  </si>
  <si>
    <t xml:space="preserve">         ELABORACIÓN DE EQUIPO DE OFICINA</t>
  </si>
  <si>
    <t xml:space="preserve">         ELABORACIÓN DE APARATOS DE USO DOMESTICO</t>
  </si>
  <si>
    <t xml:space="preserve">         FABRICACIÓN DE EQUIPOS DE ELEVACIÓN Y MANIPULACIÓN</t>
  </si>
  <si>
    <t xml:space="preserve">         FABRICACIÓN DE MAQUINARIA Y EQUIPO</t>
  </si>
  <si>
    <t xml:space="preserve">         ELABORACIÓN DE OTROS PRODUCTOS DE METAL</t>
  </si>
  <si>
    <t xml:space="preserve">         FABRICACIÓN DE ARTÍCULOS DE FERRETERÍA</t>
  </si>
  <si>
    <t xml:space="preserve">         REVESTIMIENTO DE METALES Y OBRAS DE INGENIERÍA MECÁNICA</t>
  </si>
  <si>
    <t xml:space="preserve">         FORJA, PRENSADO, ESTAMPADO, LAMINADO DE METAL Y PULVIMETALURGIA</t>
  </si>
  <si>
    <t xml:space="preserve">         FABRICACIÓN DE PRODUCTOS METÁLICOS PARA USO ESTRUCTURAL</t>
  </si>
  <si>
    <t xml:space="preserve">         FUNDICIÓN DE METALES NO FERROSOS</t>
  </si>
  <si>
    <t xml:space="preserve">         PRODUCTOS PRIMARIOS DE METALES PRECIOSOS Y DE METALES NO FERROSOS</t>
  </si>
  <si>
    <t xml:space="preserve">         INDUSTRIAS BÁSICAS Y FUNDICIÓN DE HIERRO Y ACERO</t>
  </si>
  <si>
    <t xml:space="preserve">         ELABORACIÓN DE OTROS PRODUCTOS MINERALES NO METÁLICOS</t>
  </si>
  <si>
    <t xml:space="preserve">         CORTE, TALLADO Y ACABADO DE LA PIEDRA</t>
  </si>
  <si>
    <t xml:space="preserve">         ELABORACIÓN DE ARTÍCULOS DE HORMIGÓN, CEMENTO Y YESO</t>
  </si>
  <si>
    <t xml:space="preserve">         ELABORACIÓN DE CEMENTO, CAL Y YESO</t>
  </si>
  <si>
    <t xml:space="preserve">         ELABORACIÓN DE PRODUCTOS DE CERÁMICA, LOZA, PIEDRA, ARCILLA Y PORCELANA</t>
  </si>
  <si>
    <t xml:space="preserve">         ELABORACIÓN DE VIDRIO Y PRODUCTOS DE VIDRIO</t>
  </si>
  <si>
    <t xml:space="preserve">         ELABORACIÓN DE PRODUCTOS DE PLÁSTICO</t>
  </si>
  <si>
    <t xml:space="preserve">         ELABORACIÓN DE OTROS PRODUCTOS DE CAUCHO</t>
  </si>
  <si>
    <t xml:space="preserve">         ELABORACIÓN DE FIBRAS</t>
  </si>
  <si>
    <t xml:space="preserve">         ELABORACIÓN DE OTROS PRODUCTOS QUÍMICOS</t>
  </si>
  <si>
    <t xml:space="preserve">         ELABORACIÓN DE JABONES, DETERGENTES Y PREPARADOS DE TOCADOR</t>
  </si>
  <si>
    <t xml:space="preserve">         ELABORACIÓN DE PRODUCTOS FARMACÉUTICOS Y BOTÁNICOS</t>
  </si>
  <si>
    <t xml:space="preserve">         ELABORACIÓN DE PINTURAS, TINTAS Y MASILLAS</t>
  </si>
  <si>
    <t xml:space="preserve">         ELABORACIÓN DE PRODUCTOS QUÍMICOS DE USO AGROPECUARIO</t>
  </si>
  <si>
    <t xml:space="preserve">         ELABORACIÓN DE PLÁSTICO Y CAUCHO SINTÉTICO</t>
  </si>
  <si>
    <t xml:space="preserve">         ELABORACIÓN DE ABONOS Y COMPUESTOS DE NITRÓGENO</t>
  </si>
  <si>
    <t xml:space="preserve">         ELABORACIÓN DE SUSTANCIAS QUÍMICAS BÁSICAS</t>
  </si>
  <si>
    <t xml:space="preserve">         ELABORACIÓN DE PRODUCTOS DE LA REFINACIÓN DE PETRÓLEO</t>
  </si>
  <si>
    <t xml:space="preserve">         ELABORACIÓN DE PRODUCTOS DE HORNO DE COQUE</t>
  </si>
  <si>
    <t xml:space="preserve">         REPRODUCCIÓN DE GRABACIONES</t>
  </si>
  <si>
    <t xml:space="preserve">         SERVICIOS RELACIONADOS CON LA EDICIÓN Y LA IMPRESIÓN</t>
  </si>
  <si>
    <t xml:space="preserve">         IMPRESIÓN</t>
  </si>
  <si>
    <t xml:space="preserve">         EDICIONES Y PUBLICACIONES</t>
  </si>
  <si>
    <t xml:space="preserve">         ELABORACIÓN DE PASTA Y PRODUCTOS DE MADERA, PAPEL Y CARTÓN</t>
  </si>
  <si>
    <t xml:space="preserve">         PRODUCCIÓN DE MADERA, ARTÍCULOS DE MADERA Y CORCHO</t>
  </si>
  <si>
    <t xml:space="preserve">         ELABORACIÓN DE CALZADO</t>
  </si>
  <si>
    <t xml:space="preserve">         ELABORACIÓN DE MALETAS, BOLSOS Y SIMILARES</t>
  </si>
  <si>
    <t xml:space="preserve">         CURTIDO, ADOBO O PREPARACIÓN DE CUERO</t>
  </si>
  <si>
    <t xml:space="preserve">         PREPARACIÓN, ADOBO Y TENIDO DE PIELES</t>
  </si>
  <si>
    <t xml:space="preserve">         ELABORACIÓN DE PRENDAS DE VESTIR</t>
  </si>
  <si>
    <t xml:space="preserve">         ELABORACIÓN DE TEJIDOS</t>
  </si>
  <si>
    <t xml:space="preserve">         ELABORACIÓN DE OTROS PRODUCTOS TEXTILES</t>
  </si>
  <si>
    <t xml:space="preserve">         ELABORACIÓN DE CUERDAS, CORDELES, BRAMANTES Y REDES</t>
  </si>
  <si>
    <t xml:space="preserve">         ELABORACIÓN DE TAPICES Y ALFOMBRAS</t>
  </si>
  <si>
    <t xml:space="preserve">         ELABORACIÓN DE ARTÍCULOS DE MATERIALES TEXTILES</t>
  </si>
  <si>
    <t xml:space="preserve">         ACABADO DE PRODUCTOS TEXTILES</t>
  </si>
  <si>
    <t xml:space="preserve">         PREPARACIÓN E HILATURA DE FIBRAS TEXTILES Y TEJEDURÍA</t>
  </si>
  <si>
    <t xml:space="preserve">         ELABORACIÓN DE PRODUCTOS DE TABACO</t>
  </si>
  <si>
    <t xml:space="preserve">         ELABORACIÓN DE BEBIDAS NO ALCOHÓLICAS</t>
  </si>
  <si>
    <t xml:space="preserve">         ELABORACIÓN DE BEBIDAS MALTEADAS Y DE MALTA</t>
  </si>
  <si>
    <t xml:space="preserve">         ELABORACIÓN DE VINOS</t>
  </si>
  <si>
    <t xml:space="preserve">         ELABORACIÓN DE BEBIDAS ALCOHÓLICAS Y ALCOHOL ETÍLICO</t>
  </si>
  <si>
    <t xml:space="preserve">         ELABORACIÓN DE OTROS PRODUCTOS ALIMENTICIOS</t>
  </si>
  <si>
    <t xml:space="preserve">         ELABORACIÓN DE PRODUCTOS DE CAFÉ</t>
  </si>
  <si>
    <t xml:space="preserve">         ELABORACIÓN DE PASTAS Y PRODUCTOS FARINÁCEOS</t>
  </si>
  <si>
    <t xml:space="preserve">         ELABORACIÓN DE CACAO, CHOCOLATE Y CONFITERÍA</t>
  </si>
  <si>
    <t xml:space="preserve">         ELABORACIÓN DE AZÚCAR Y MELAZAS</t>
  </si>
  <si>
    <t xml:space="preserve">         ELABORACIÓN DE PRODUCTOS PARA PANADERÍA</t>
  </si>
  <si>
    <t xml:space="preserve">         ELABORACIÓN DE ALIMENTOS PARA ANIMALES</t>
  </si>
  <si>
    <t xml:space="preserve">         ELABORACIÓN DE ALMIDONES Y DERIVADOS</t>
  </si>
  <si>
    <t xml:space="preserve">         ELABORACIÓN DE PRODUCTOS DE MOLINERÍA</t>
  </si>
  <si>
    <t xml:space="preserve">         ELABORACIÓN DE PRODUCTOS LÁCTEOS</t>
  </si>
  <si>
    <t xml:space="preserve">         ELABORACIÓN DE ACEITES Y GRASAS</t>
  </si>
  <si>
    <t xml:space="preserve">         PRODUCTOS DE FRUTAS, LEGUMBRES Y HORTALIZAS</t>
  </si>
  <si>
    <t xml:space="preserve">         PRODUCTOS DE PESCADO</t>
  </si>
  <si>
    <t xml:space="preserve">         PRODUCCIÓN Y PROCESAMIENTO DE CARNES Y PRODUCTOS CÁRNICOS</t>
  </si>
  <si>
    <t xml:space="preserve">      INDUSTRIAS MANUFACTURERAS</t>
  </si>
  <si>
    <t xml:space="preserve">         PRESTACIÓN DE SERVICIOS SECTOR MINERO</t>
  </si>
  <si>
    <t xml:space="preserve">         OTRAS MINAS Y CANTERAS</t>
  </si>
  <si>
    <t xml:space="preserve">         METALES PRECIOSOS</t>
  </si>
  <si>
    <t xml:space="preserve">         PIEDRAS PRECIOSAS</t>
  </si>
  <si>
    <t xml:space="preserve">         PIEDRA, ARENA Y ARCILLA</t>
  </si>
  <si>
    <t xml:space="preserve">         MINERALES METALÍFEROS NO FERROSOS</t>
  </si>
  <si>
    <t xml:space="preserve">         MINERALES DE HIERRO</t>
  </si>
  <si>
    <t xml:space="preserve">         SERVICIOS RELACIONADOS CON EXTRACCIÓN DE PETRÓLEO Y GAS</t>
  </si>
  <si>
    <t xml:space="preserve">         GAS NATURAL</t>
  </si>
  <si>
    <t xml:space="preserve">         PETRÓLEO CRUDO</t>
  </si>
  <si>
    <t xml:space="preserve">         CARBÓN</t>
  </si>
  <si>
    <t xml:space="preserve">      EXPLOTACIÓN DE MINAS Y CANTERAS</t>
  </si>
  <si>
    <t xml:space="preserve">         EXPLOTACIÓN DE CRIADEROS DE PECES</t>
  </si>
  <si>
    <t xml:space="preserve">         ACTIVIDAD DE PESCA</t>
  </si>
  <si>
    <t xml:space="preserve">      PESCA</t>
  </si>
  <si>
    <t xml:space="preserve">         ACTIVIDAD DE SILVICULTURA</t>
  </si>
  <si>
    <t xml:space="preserve">         ACTIVIDAD DE CAZA</t>
  </si>
  <si>
    <t xml:space="preserve">         SERVICIOS AGRÍCOLAS Y GANADEROS</t>
  </si>
  <si>
    <t xml:space="preserve">         CRÍA DE OTROS ANIMALES</t>
  </si>
  <si>
    <t xml:space="preserve">         PRODUCCIÓN AVÍCOLA</t>
  </si>
  <si>
    <t xml:space="preserve">         CRÍA DE GANADO CABALLAR Y VACUNO,</t>
  </si>
  <si>
    <t xml:space="preserve">         CRÍA DE OVEJAS, CABRAS, ASNOS, MULAS Y BURDÉGANOS</t>
  </si>
  <si>
    <t xml:space="preserve">         OTROS CULTIVOS AGRÍCOLAS</t>
  </si>
  <si>
    <t xml:space="preserve">         CULTIVO DE BANANO</t>
  </si>
  <si>
    <t xml:space="preserve">         CULTIVO DE ALGODÓN Y PLANTAS PARA MATERIAL TEXTIL</t>
  </si>
  <si>
    <t xml:space="preserve">         CULTIVO DE CAÑA DE AZÚCAR</t>
  </si>
  <si>
    <t xml:space="preserve">         CULTIVO DE FLORES</t>
  </si>
  <si>
    <t xml:space="preserve">         CULTIVO DE CAFÉ</t>
  </si>
  <si>
    <t xml:space="preserve">         CULTIVOS DE FRUTAS, NUECES Y PLANTAS AROMÁTICAS</t>
  </si>
  <si>
    <t xml:space="preserve">         CULTIVOS DE HORTALIZAS, LEGUMBRES Y PLANTAS ORNAMENTALES</t>
  </si>
  <si>
    <t xml:space="preserve">         CULTIVO DE CEREALES</t>
  </si>
  <si>
    <t xml:space="preserve">      AGRICULTURA, GANADERÍA, CAZA Y SILVICULTURA</t>
  </si>
  <si>
    <t xml:space="preserve">   COSTO DE VENTAS Y DE PRESTACIÓN DE SERVICIOS</t>
  </si>
  <si>
    <t>COSTO DE VENTAS</t>
  </si>
  <si>
    <t xml:space="preserve">      DIVERSOS</t>
  </si>
  <si>
    <t xml:space="preserve">      AMORTIZACIONES Y AGOTAMIENTO</t>
  </si>
  <si>
    <t xml:space="preserve">      DEPRECIACIONES</t>
  </si>
  <si>
    <t xml:space="preserve">         PROCESAMIENTO ELECTRÓNICO DE DATOS</t>
  </si>
  <si>
    <t xml:space="preserve">         ASISTENCIA TÉCNICA</t>
  </si>
  <si>
    <t xml:space="preserve">         ADECUACIÓN E INSTALACIÓN</t>
  </si>
  <si>
    <t xml:space="preserve">         SUSCRIPCIONES Y PUBLICACIONES</t>
  </si>
  <si>
    <t xml:space="preserve">         CUOTAS DE SOSTENIMIENTO</t>
  </si>
  <si>
    <t xml:space="preserve">         SISTEMATIZACIÓN</t>
  </si>
  <si>
    <t xml:space="preserve">         VIGILANCIA PRIVADA</t>
  </si>
  <si>
    <t xml:space="preserve">         SERVICIOS TEMPORALES</t>
  </si>
  <si>
    <t xml:space="preserve">         GASTOS DE VIAJES</t>
  </si>
  <si>
    <t xml:space="preserve">         GASTOS DE  REPRESENTACIÓN</t>
  </si>
  <si>
    <t xml:space="preserve">         INFORMACIÓN COMERCIAL</t>
  </si>
  <si>
    <t xml:space="preserve">         GASTOS LEGALES</t>
  </si>
  <si>
    <t xml:space="preserve">         REUNIONES Y CONFERENCIAS</t>
  </si>
  <si>
    <t xml:space="preserve">         GASTOS DE COMITÉS</t>
  </si>
  <si>
    <t xml:space="preserve">         CONTRIBUCIONES Y AFILIACIONES</t>
  </si>
  <si>
    <t xml:space="preserve">         PUBLICIDAD Y PROPAGANDA</t>
  </si>
  <si>
    <t xml:space="preserve">         SUMINISTROS</t>
  </si>
  <si>
    <t xml:space="preserve">         FOTOCOPIAS</t>
  </si>
  <si>
    <t xml:space="preserve">         PAPELERÍA Y ÚTILES DE OFICINA</t>
  </si>
  <si>
    <t xml:space="preserve">         TRANSPORTE,  FLETES Y ACARREOS</t>
  </si>
  <si>
    <t xml:space="preserve">         CORREO</t>
  </si>
  <si>
    <t xml:space="preserve">         SERVICIOS PÚBLICOS</t>
  </si>
  <si>
    <t xml:space="preserve">         CAFETERÍA</t>
  </si>
  <si>
    <t xml:space="preserve">         ASEO Y ELEMENTOS</t>
  </si>
  <si>
    <t xml:space="preserve">         REPARACIONES LOCATIVAS</t>
  </si>
  <si>
    <t xml:space="preserve">         CUOTAS DE ADMINISTRACIÓN</t>
  </si>
  <si>
    <t xml:space="preserve">         MEJORAS A BIENES AJENOS</t>
  </si>
  <si>
    <t xml:space="preserve">         MANTENIMIENTO Y REPARACIONES</t>
  </si>
  <si>
    <t xml:space="preserve">         SEGUROS</t>
  </si>
  <si>
    <t xml:space="preserve">         ADMINISTRACIÓN DE BIENES</t>
  </si>
  <si>
    <t xml:space="preserve">         ARRENDAMIENTOS</t>
  </si>
  <si>
    <t xml:space="preserve">         IMPUESTOS</t>
  </si>
  <si>
    <t xml:space="preserve">         HONORARIOS</t>
  </si>
  <si>
    <t xml:space="preserve">      OTROS COSTOS</t>
  </si>
  <si>
    <t xml:space="preserve">         OTROS  BENEFICIOS A EMPLEADOS</t>
  </si>
  <si>
    <t xml:space="preserve">         SUBSIDIO DE ALIMENTACIÓN</t>
  </si>
  <si>
    <t xml:space="preserve">         GASTOS MÉDICOS Y MEDICAMENTOS</t>
  </si>
  <si>
    <t xml:space="preserve">         GASTOS DEPORTIVOS Y DE RECREACIÓN</t>
  </si>
  <si>
    <t xml:space="preserve">         CAPACITACIÓN AL PERSONAL</t>
  </si>
  <si>
    <t xml:space="preserve">         APORTES SINDICALES</t>
  </si>
  <si>
    <t xml:space="preserve">         APORTES SENA</t>
  </si>
  <si>
    <t xml:space="preserve">         APORTES I,C,B,F,</t>
  </si>
  <si>
    <t xml:space="preserve">         APORTES CAJAS DE COMPENSACIÓN FAMILIAR</t>
  </si>
  <si>
    <t xml:space="preserve">         APORTES A,R,L</t>
  </si>
  <si>
    <t xml:space="preserve">         APORTES PENSIÓN</t>
  </si>
  <si>
    <t xml:space="preserve">         APORTES SALUD</t>
  </si>
  <si>
    <t xml:space="preserve">         AUXILIOS AL PERSONAL</t>
  </si>
  <si>
    <t xml:space="preserve">         DOTACIÓN Y SUMINISTRO A TRABAJADORES</t>
  </si>
  <si>
    <t xml:space="preserve">         INDEMNIZACIONES LABORALES</t>
  </si>
  <si>
    <t xml:space="preserve">         BONIFICACIONES</t>
  </si>
  <si>
    <t xml:space="preserve">         OTRAS PRESTACIONES SOCIALES</t>
  </si>
  <si>
    <t xml:space="preserve">         PENSIONES DE JUBILACIÓN</t>
  </si>
  <si>
    <t xml:space="preserve">         VACACIONES</t>
  </si>
  <si>
    <t xml:space="preserve">         PRIMA DE ANTIGÜEDAD</t>
  </si>
  <si>
    <t xml:space="preserve">         PRIMA DE VACACIONES</t>
  </si>
  <si>
    <t xml:space="preserve">         PRIMA EXTRALEGAL</t>
  </si>
  <si>
    <t xml:space="preserve">         PRIMA LEGAL</t>
  </si>
  <si>
    <t xml:space="preserve">         INTERESES SOBRE CESANTÍAS</t>
  </si>
  <si>
    <t xml:space="preserve">         CESANTÍAS</t>
  </si>
  <si>
    <t xml:space="preserve">         AUXILIO DE TRANSPORTE</t>
  </si>
  <si>
    <t xml:space="preserve">         INCAPACIDADES</t>
  </si>
  <si>
    <t xml:space="preserve">         VIÁTICOS</t>
  </si>
  <si>
    <t xml:space="preserve">         COMISIONES</t>
  </si>
  <si>
    <t xml:space="preserve">         HORAS EXTRAS</t>
  </si>
  <si>
    <t xml:space="preserve">         JORNALES</t>
  </si>
  <si>
    <t xml:space="preserve">         SUELDOS</t>
  </si>
  <si>
    <t xml:space="preserve">         DE REPRESENTACIÓN</t>
  </si>
  <si>
    <t xml:space="preserve">         SALARIO INTEGRAL</t>
  </si>
  <si>
    <t xml:space="preserve">      BENEFICIO A EMPLEADOS</t>
  </si>
  <si>
    <t xml:space="preserve">   GASTOS DE VENTAS</t>
  </si>
  <si>
    <t xml:space="preserve">   EXCEDENTES Y PERDIDAS DEL EJERCICIO</t>
  </si>
  <si>
    <t xml:space="preserve">      IMPUESTOS A LAS GANANCIAS DIFERIDOS</t>
  </si>
  <si>
    <t xml:space="preserve">      IMPUESTO DE RENTA Y COMPLEMENTARIOS</t>
  </si>
  <si>
    <t xml:space="preserve">         IMPUESTOS ASUMIDOS</t>
  </si>
  <si>
    <t xml:space="preserve">         BIENES ENTREGADOS EN COMODATO</t>
  </si>
  <si>
    <t xml:space="preserve">         MEJORAS EN PROPIEDAD AJENA</t>
  </si>
  <si>
    <t xml:space="preserve">         AUXILIOS Y DONACIONES</t>
  </si>
  <si>
    <t xml:space="preserve">         POR INCUMPLIMIENTO DE CONTRATOS</t>
  </si>
  <si>
    <t xml:space="preserve">         PROVISIÓN POR COSTOS DE DESMANTELAMIENTO</t>
  </si>
  <si>
    <t xml:space="preserve">         MULTAS, SANCIONES, LITIGIOS, INDEMNIZACIONES Y DEMANDAS</t>
  </si>
  <si>
    <t xml:space="preserve">         CONTRATOS ONEROSOS</t>
  </si>
  <si>
    <t xml:space="preserve">         OBLIGACIONES LEGALES</t>
  </si>
  <si>
    <t xml:space="preserve">         COSTOS DE REESTRUCTURACIÓN</t>
  </si>
  <si>
    <t xml:space="preserve">      GASTOS VARIOS</t>
  </si>
  <si>
    <t xml:space="preserve">      CONSTITUCIÓN RESERVA MATEMÁTICA</t>
  </si>
  <si>
    <t xml:space="preserve">         DERECHOS SOBRE BIENES ADQUIRIDOS EN ARRENDAMIENTO</t>
  </si>
  <si>
    <t xml:space="preserve">         EDIFICIOS</t>
  </si>
  <si>
    <t xml:space="preserve">         TERRENOS</t>
  </si>
  <si>
    <t xml:space="preserve">      PERDIDA POR VALORACIÓN DE PROPIEDADES DE INVERSIÓN (A VALOR RAZONABLE)</t>
  </si>
  <si>
    <t xml:space="preserve">         SEMOVIENTES</t>
  </si>
  <si>
    <t xml:space="preserve">         PLANTACIONES AGRÍCOLAS</t>
  </si>
  <si>
    <t xml:space="preserve">         CULTIVOS EN DESARROLLO</t>
  </si>
  <si>
    <t xml:space="preserve">      PERDIDA POR VALORACIÓN DEL ACTIVO BIOLÓGICO</t>
  </si>
  <si>
    <t xml:space="preserve">         OTRAS</t>
  </si>
  <si>
    <t xml:space="preserve">         ACTIVOS BIOLÓGICOS</t>
  </si>
  <si>
    <t xml:space="preserve">         ACTIVOS INTANGIBLES</t>
  </si>
  <si>
    <t xml:space="preserve">      PERDIDA EN VENTA DE ACTIVOS</t>
  </si>
  <si>
    <t xml:space="preserve">         GASTO POR INTERESES DE ACTIVO POR DERECHO DE USO</t>
  </si>
  <si>
    <t xml:space="preserve">         POR INTERESES COSTO AMORTIZACIÓN CRÉDITOS EMPLEADOS - BENEFICIOS A EMPLEADOS</t>
  </si>
  <si>
    <t xml:space="preserve">         POR INVERSIONES MEDIDAS A VALOR RAZONABLE</t>
  </si>
  <si>
    <t xml:space="preserve">         POR INVERSIONES MEDIDAS A COSTO AMORTIZADO</t>
  </si>
  <si>
    <t xml:space="preserve">         POR VALORACIÓN DE INVERSIONES EN SUBSIDIARIAS O SUBORDINADAS</t>
  </si>
  <si>
    <t xml:space="preserve">         POR VALORACIÓN DE INVERSIONES EN NEGOCIOS CONJUNTOS</t>
  </si>
  <si>
    <t xml:space="preserve">         POR VALORACIÓN DE INVERSIONES EN OPERACIONES CONJUNTAS</t>
  </si>
  <si>
    <t xml:space="preserve">         POR VALORACIÓN DE INVERSIONES EN ENTIDADES ASOCIADAS</t>
  </si>
  <si>
    <t xml:space="preserve">         POR VALORACIÓN DE INVERSIONES DISPONIBLES PARA LA VENTA EN TÍTULOS DE DEUDA</t>
  </si>
  <si>
    <t xml:space="preserve">         POR VALORACIÓN DE INVERSIONES PARA MANTENER HASTA EL VENCIMIENTO</t>
  </si>
  <si>
    <t xml:space="preserve">         POR VALORACIÓN EN INVERSIONES NEGOCIABLES EN TÍTULOS PARTICIPATIVOS</t>
  </si>
  <si>
    <t xml:space="preserve">         POR VALORACIÓN DE INVERSIONES NEGOCIABLES EN TÍTULOS DE DEUDA</t>
  </si>
  <si>
    <t xml:space="preserve">         POR VALORACIÓN DE INVERSIONES FONDO DE LIQUIDEZ</t>
  </si>
  <si>
    <t xml:space="preserve">         DESCUENTOS COMERCIALES CONDICIONADOS</t>
  </si>
  <si>
    <t xml:space="preserve">         GRAVÁMENES CERTIFICACIONES Y CONSTANCIAS</t>
  </si>
  <si>
    <t xml:space="preserve">         REAJUSTE DE LA UNIDAD DE VALOR REAL UVR</t>
  </si>
  <si>
    <t xml:space="preserve">         GASTOS BANCARIOS</t>
  </si>
  <si>
    <t xml:space="preserve">      GASTOS FINANCIEROS</t>
  </si>
  <si>
    <t xml:space="preserve">         INVERSIONES CONTABILIZADAS A VALOR RAZONABLE</t>
  </si>
  <si>
    <t xml:space="preserve">         INVERSIONES CONTABILIZADAS A COSTO AMORTIZADO</t>
  </si>
  <si>
    <t xml:space="preserve">         INVERSIONES EN NEGOCIOS CONJUNTOS</t>
  </si>
  <si>
    <t xml:space="preserve">         INVERSIONES EN OPERACIONES CONJUNTAS</t>
  </si>
  <si>
    <t xml:space="preserve">         INVERSIONES EN ENTIDADES ASOCIADAS</t>
  </si>
  <si>
    <t xml:space="preserve">         INVERSIONES DISPONIBLES PARA LA VENTA EN TÍTULOS DE  PARTICIPACIÓN</t>
  </si>
  <si>
    <t xml:space="preserve">         INVERSIONES DISPONIBLES PARA LA VENTA EN TÍTULOS DE DEUDA</t>
  </si>
  <si>
    <t xml:space="preserve">         INVERSIONES PARA MANTENER HASTA EL VENCIMIENTO</t>
  </si>
  <si>
    <t xml:space="preserve">         INVERSIONES NEGOCIABLES  EN TÍTULOS DE PATICIPACIÓN</t>
  </si>
  <si>
    <t xml:space="preserve">         INVERSIONES NEGOCIABLES EN TÍTULOS DE DEUDA</t>
  </si>
  <si>
    <t xml:space="preserve">         INVERSIONES FONDO DE LIQUIDEZ</t>
  </si>
  <si>
    <t xml:space="preserve">      GASTOS POR VENTA DE INVERSIONES Y OTROS ACTIVOS</t>
  </si>
  <si>
    <t xml:space="preserve">   OTROS GASTOS</t>
  </si>
  <si>
    <t xml:space="preserve">      DEPRECIACIÓN ACTIVOS POR DERECHO DE USO</t>
  </si>
  <si>
    <t xml:space="preserve">      DEPRECIACIÓN PROPIEDADES DE INVERSIÓN MEDIDAS AL COSTO</t>
  </si>
  <si>
    <t xml:space="preserve">      DEPRECIACIÓN ACTIVOS BIOLÓGICOS</t>
  </si>
  <si>
    <t xml:space="preserve">         BIENES EN COMODATO</t>
  </si>
  <si>
    <t xml:space="preserve">         PROPIEDADES EN TRANSITO</t>
  </si>
  <si>
    <t xml:space="preserve">         CONSTRUCCIONES O MONTAJES EN CURSO</t>
  </si>
  <si>
    <t xml:space="preserve">         ENVASES Y EMPAQUES</t>
  </si>
  <si>
    <t xml:space="preserve">         PROPIEDADES EN OPERACIONES CONJUNTAS</t>
  </si>
  <si>
    <t xml:space="preserve">         ENSERES Y ACCESORIOS</t>
  </si>
  <si>
    <t xml:space="preserve">         MAUSOLEOS</t>
  </si>
  <si>
    <t xml:space="preserve">         REPUESTOS MOLDES Y TROQUELES</t>
  </si>
  <si>
    <t xml:space="preserve">         MAQUINARIA Y EQUIPO</t>
  </si>
  <si>
    <t xml:space="preserve">         ARMAMENTO DE VIGILANCIA</t>
  </si>
  <si>
    <t xml:space="preserve">         BIENES DE FONDOS SOCIALES</t>
  </si>
  <si>
    <t xml:space="preserve">         EQUIPO DE TRANSPORTE, TRACCIÓN Y ELEVACIÓN</t>
  </si>
  <si>
    <t xml:space="preserve">         PLANTAS, DUCTOS Y TÚNELES</t>
  </si>
  <si>
    <t xml:space="preserve">         PLANTAS PRODUCTORAS</t>
  </si>
  <si>
    <t xml:space="preserve">         REDES, LÍNEAS Y CABLES</t>
  </si>
  <si>
    <t xml:space="preserve">         EQUIPOS DE COMEDOR, COCINA, DESPENSA Y HOTELERÍA</t>
  </si>
  <si>
    <t xml:space="preserve">         EQUIPO MÉDICO Y CIENTÍFICO</t>
  </si>
  <si>
    <t xml:space="preserve">         EQUIPO DE CÓMPUTO Y COMUNICACIÓN</t>
  </si>
  <si>
    <t xml:space="preserve">         MUEBLES Y EQUIPO DE OFICINA</t>
  </si>
  <si>
    <t xml:space="preserve">         EDIFICACIONES</t>
  </si>
  <si>
    <t xml:space="preserve">      DEPRECIACIÓN PROPIEDAD, PLANTA Y EQUIPO</t>
  </si>
  <si>
    <t xml:space="preserve">         OTROS ACTIVOS INTANGIBLES</t>
  </si>
  <si>
    <t xml:space="preserve">         PROGRAMAS Y APLICACIONES INFORMÁTICAS</t>
  </si>
  <si>
    <t xml:space="preserve">         LICENCIAS</t>
  </si>
  <si>
    <t xml:space="preserve">         OTROS DERECHOS</t>
  </si>
  <si>
    <t xml:space="preserve">         CONCESIONES Y FRANQUICIAS</t>
  </si>
  <si>
    <t xml:space="preserve">         MARCAS Y PATENTES</t>
  </si>
  <si>
    <t xml:space="preserve">      AMORTIZACIÓN Y AGOTAMIENTO</t>
  </si>
  <si>
    <t xml:space="preserve">         INTERESES DE CRÉDITOS DE VIVIENDA CON PERIODOS DE GRACIA</t>
  </si>
  <si>
    <t xml:space="preserve">         OTROS CONCEPTOS CAUSADOS DE CRÉDITOS COMERCIALES POR PERIODOS DE GRACIA</t>
  </si>
  <si>
    <t xml:space="preserve">         OTROS CONCEPTOS CAUSADOS DE MICROCRÉDITO EMPRESARIAL POR PERIODOS DE GRACIA</t>
  </si>
  <si>
    <t xml:space="preserve">         OTROS CONCEPTOS CAUSADOS DE MICROCRÉDITO INMOBILIARIO POR PERIODOS DE GRACIA</t>
  </si>
  <si>
    <t xml:space="preserve">         OTROS CONCEPTOS CAUSADOS DE CRÉDITOS DE CONSUMO POR PERIODOS DE GRACIA</t>
  </si>
  <si>
    <t xml:space="preserve">         OTROS CONCEPTOS CAUSADOS DE  CRÉDITOS DE VIVIENDA POR PERIODOS DE GRACIA</t>
  </si>
  <si>
    <t xml:space="preserve">         DETERIORO GENERAL ADICIONAL CARTERA DE CRÉDITOS</t>
  </si>
  <si>
    <t xml:space="preserve">         INTERESES DE CRÉDITOS COMERCIALES CON PERIODOS DE GRACIA</t>
  </si>
  <si>
    <t xml:space="preserve">         INTERESES DE MICROCRÉDITO EMPRESARIAL CON PERIODOS DE GRACIA</t>
  </si>
  <si>
    <t xml:space="preserve">         INTERESES DE MICROCRÉDITO INMOBILIARIO CON PERIODOS DE GRACIA</t>
  </si>
  <si>
    <t xml:space="preserve">         INTERESES DE CRÉDITOS DE CONSUMO CON PERIODOS DE GRACIA</t>
  </si>
  <si>
    <t xml:space="preserve">         DETERIORO ACTIVOS POR DERECHO DE USO</t>
  </si>
  <si>
    <t xml:space="preserve">         INVERSIONES CONTABILIZADAS POR MÉTODO DE PARTICIPACIÓN PATRIMONIAL</t>
  </si>
  <si>
    <t xml:space="preserve">         PROPIEDADES DE INVERSIÓN MEDIDAS A VALOR RAZONABLE</t>
  </si>
  <si>
    <t xml:space="preserve">         PAGOS POR CUENTA DE  CRÉDITOS A EMPLEADOS</t>
  </si>
  <si>
    <t xml:space="preserve">         INVENTARIOS DE PRESTADORES DE SERVICIOS</t>
  </si>
  <si>
    <t xml:space="preserve">         INVERSIONES CONTABILIZADAS A VALOR RAZONABLE CON CAMBIOS EN EL ORI</t>
  </si>
  <si>
    <t xml:space="preserve">         INVERSIONES CONTABILIZADAS A VALOR RAZONABLE CON CAMBIOS EN EL RESULTADO</t>
  </si>
  <si>
    <t xml:space="preserve">         ACTIVOS INTANGIBLES ADQUIRIDOS</t>
  </si>
  <si>
    <t xml:space="preserve">         ACTIVOS NO CORRIENTES MANTENIDOS PARA LA VENTA</t>
  </si>
  <si>
    <t xml:space="preserve">         PROPIEDADES DE INVERSIÓN AL COSTO</t>
  </si>
  <si>
    <t xml:space="preserve">         OTRAS CUENTAS POR COBRAR</t>
  </si>
  <si>
    <t xml:space="preserve">         RESPONSABILIDADES PENDIENTES</t>
  </si>
  <si>
    <t xml:space="preserve">         DEUDORES PATRONALES Y EMPRESAS</t>
  </si>
  <si>
    <t xml:space="preserve">         PROMESAS DE COMPRA Y VENTA</t>
  </si>
  <si>
    <t xml:space="preserve">         ANTICIPOS DE IMPUESTOS</t>
  </si>
  <si>
    <t xml:space="preserve">         ANTICIPOS</t>
  </si>
  <si>
    <t xml:space="preserve">         DIVIDENDOS, PARTICIPACIONES Y RETORNOS</t>
  </si>
  <si>
    <t xml:space="preserve">         INTERESES DEUDORES POR PRESTACIÓN DE SERVICIOS</t>
  </si>
  <si>
    <t xml:space="preserve">         DEUDORES POR PRESTACIÓN DE SERVICIOS</t>
  </si>
  <si>
    <t xml:space="preserve">         INTERESES DEUDORES POR VENTA DE BIENES</t>
  </si>
  <si>
    <t xml:space="preserve">         DEUDORES POR VENTA DE BIENES</t>
  </si>
  <si>
    <t xml:space="preserve">         ACTIVOS BIOLÓGICOS AL COSTO</t>
  </si>
  <si>
    <t xml:space="preserve">         CONVENIOS POR COBRAR</t>
  </si>
  <si>
    <t xml:space="preserve">         INTERESES CRÉDITOS A EMPLEADOS</t>
  </si>
  <si>
    <t xml:space="preserve">         CRÉDITOS A EMPLEADOS</t>
  </si>
  <si>
    <t xml:space="preserve">         DETERIORO GENERAL DE CARTERA DE CRÉDITOS</t>
  </si>
  <si>
    <t xml:space="preserve">         PAGOS POR CUENTA DE  ASOCIADOS - CRÉDITOS COMERCIALES</t>
  </si>
  <si>
    <t xml:space="preserve">         INTERESES CRÉDITOS COMERCIALES</t>
  </si>
  <si>
    <t xml:space="preserve">         CRÉDITOS COMERCIALES</t>
  </si>
  <si>
    <t xml:space="preserve">         PAGOS POR CUENTA DE  ASOCIADOS - MICROCRÉDITO EMPRESARIAL</t>
  </si>
  <si>
    <t xml:space="preserve">         INTERESES MICROCRÉDITO EMPRESARIAL</t>
  </si>
  <si>
    <t xml:space="preserve">         MICROCRÉDITO EMPRESARIAL</t>
  </si>
  <si>
    <t xml:space="preserve">         PAGOS POR CUENTA DE  ASOCIADOS - MICROCRÉDITO INMOBILIARIO</t>
  </si>
  <si>
    <t xml:space="preserve">         INTERESES MICROCRÉDITO INMOBILIARIO</t>
  </si>
  <si>
    <t xml:space="preserve">         MICROCRÉDITO INMOBILIARIO</t>
  </si>
  <si>
    <t xml:space="preserve">         PAGO POR CUENTA DE ASOCIADOS - CRÉDITOS DE CONSUMO</t>
  </si>
  <si>
    <t xml:space="preserve">         INTERESES CRÉDITOS DE CONSUMO</t>
  </si>
  <si>
    <t xml:space="preserve">         CRÉDITOS DE CONSUMO</t>
  </si>
  <si>
    <t xml:space="preserve">         PAGO POR CUENTA DE ASOCIADOS - CRÉDITOS DE VIVIENDA</t>
  </si>
  <si>
    <t xml:space="preserve">         INTERESES CRÉDITOS DE VIVIENDA</t>
  </si>
  <si>
    <t xml:space="preserve">         CRÉDITOS DE VIVIENDA</t>
  </si>
  <si>
    <t xml:space="preserve">         INVENTARIOS BIENES TRANSFORMADOS POR LA ENTIDAD</t>
  </si>
  <si>
    <t xml:space="preserve">         INVENTARIO BIENES NO TRANSFORMADOS POR LA ENTIDAD</t>
  </si>
  <si>
    <t xml:space="preserve">         OTRAS INVERSIONES EN INSTRUMENTOS DE PATRIMONIO</t>
  </si>
  <si>
    <t xml:space="preserve">         EN NEGOCIOS CONJUNTOS</t>
  </si>
  <si>
    <t xml:space="preserve">         EN OPERACIONES CONJUNTAS</t>
  </si>
  <si>
    <t xml:space="preserve">         INVERSIONES EN ENTIDADES SUBSIDIARIAS</t>
  </si>
  <si>
    <t xml:space="preserve">         INVERSIONES DISPONIBLES PARA LA VENTA EN TÍTULOS PARTICIPATIVOS</t>
  </si>
  <si>
    <t xml:space="preserve">         INVERSIONES NEGOCIABLES EN TÍTULOS PARTICIPATIVOS</t>
  </si>
  <si>
    <t xml:space="preserve">      DETERIORO</t>
  </si>
  <si>
    <t xml:space="preserve">         GASTOS DE DIRECTIVOS</t>
  </si>
  <si>
    <t xml:space="preserve">         GASTOS DE ASAMBLEA</t>
  </si>
  <si>
    <t xml:space="preserve">      GASTOS  GENERALES</t>
  </si>
  <si>
    <t xml:space="preserve">         COMPENSACIÓN EXTRAORDINARIA</t>
  </si>
  <si>
    <t xml:space="preserve">         DESCANSO ANUAL COMPENSADO</t>
  </si>
  <si>
    <t xml:space="preserve">         COMPENSACIÓN SEMESTRAL</t>
  </si>
  <si>
    <t xml:space="preserve">         COMPENSACIÓN ANUAL DIFERIDA</t>
  </si>
  <si>
    <t xml:space="preserve">         AYUDA PARA EL TRANSPORTE</t>
  </si>
  <si>
    <t xml:space="preserve">         COMPENSACIÓN VARIABLE</t>
  </si>
  <si>
    <t xml:space="preserve">         TIEMPO SUPLEMENTARIO</t>
  </si>
  <si>
    <t xml:space="preserve">         COMPENSACIÓN ORDINARIA</t>
  </si>
  <si>
    <t xml:space="preserve">      GASTOS POR OBLIGACIONES DE ORGANIZACIONES SOLIDARIAS DE TRABAJO ASOCIADO</t>
  </si>
  <si>
    <t xml:space="preserve">   GASTOS DE ADMINISTRACIÓN</t>
  </si>
  <si>
    <t>GASTOS</t>
  </si>
  <si>
    <t xml:space="preserve">      INGRESOS POR DONACIONES</t>
  </si>
  <si>
    <t xml:space="preserve">      INGRESOS POR DIFERENCIA EN CAMBIO</t>
  </si>
  <si>
    <t xml:space="preserve">      INGRESOS POR SUBVENCIONES DEL GOBIERNO</t>
  </si>
  <si>
    <t xml:space="preserve">         POR INCAPACIDADES</t>
  </si>
  <si>
    <t xml:space="preserve">         DE TERCEROS</t>
  </si>
  <si>
    <t xml:space="preserve">         POR PERDIDA DE MERCANCÍA</t>
  </si>
  <si>
    <t xml:space="preserve">         POR SUMINISTROS</t>
  </si>
  <si>
    <t xml:space="preserve">         POR SINIESTRO</t>
  </si>
  <si>
    <t xml:space="preserve">      INDEMNIZACIONES</t>
  </si>
  <si>
    <t xml:space="preserve">         ENTRE COMPAÑÍAS</t>
  </si>
  <si>
    <t xml:space="preserve">         FLETES</t>
  </si>
  <si>
    <t xml:space="preserve">         DE CASINO</t>
  </si>
  <si>
    <t xml:space="preserve">         AL PERSONAL</t>
  </si>
  <si>
    <t xml:space="preserve">         DE MANTENIMIENTO</t>
  </si>
  <si>
    <t xml:space="preserve">         DE TRILLA</t>
  </si>
  <si>
    <t xml:space="preserve">         POR CONTRATOS</t>
  </si>
  <si>
    <t xml:space="preserve">         DE TRANSPORTE PROGRAMA GAS NATURAL</t>
  </si>
  <si>
    <t xml:space="preserve">         DE RECEPCIÓN DE AERONAVES</t>
  </si>
  <si>
    <t xml:space="preserve">         TALLER DE VEHÍCULOS</t>
  </si>
  <si>
    <t xml:space="preserve">         DE TELEFAX</t>
  </si>
  <si>
    <t xml:space="preserve">         DE COMPUTACIÓN</t>
  </si>
  <si>
    <t xml:space="preserve">         TÉCNICOS</t>
  </si>
  <si>
    <t xml:space="preserve">         ADMINISTRATIVOS</t>
  </si>
  <si>
    <t xml:space="preserve">         DE PRENSA</t>
  </si>
  <si>
    <t xml:space="preserve">         DE TRANSPORTE</t>
  </si>
  <si>
    <t xml:space="preserve">         DE BASCULA</t>
  </si>
  <si>
    <t xml:space="preserve">      SERVICIOS DIFERENTES AL OBJETO SOCIAL</t>
  </si>
  <si>
    <t xml:space="preserve">         ACTIVO POR DERECHO DE USO</t>
  </si>
  <si>
    <t xml:space="preserve">      VALORACIÓN DE PROPIEDADES DE INVERSIÓN (A VALOR RAZONABLE)</t>
  </si>
  <si>
    <t xml:space="preserve">         OTROS ACTIVOS BIOLÓGICOS</t>
  </si>
  <si>
    <t xml:space="preserve">      VALORACIÓN DEL ACTIVO BIOLÓGICO</t>
  </si>
  <si>
    <t xml:space="preserve">         CUOTAS DE ADMINISTRACIÓN Y SOSTENIMIENTO</t>
  </si>
  <si>
    <t xml:space="preserve">         CUOTAS DE ADMISIÓN Y/O AFILIACIÓN</t>
  </si>
  <si>
    <t xml:space="preserve">      ADMINISTRATIVOS Y SOCIALES</t>
  </si>
  <si>
    <t xml:space="preserve">         RECUPERACIÓN DE BIENES DADOS DE BAJA</t>
  </si>
  <si>
    <t xml:space="preserve">         DE BIENES DE ARTE Y CULTURA</t>
  </si>
  <si>
    <t xml:space="preserve">         DE ACTIVOS INTANGIBLES DISTINTOS DE LA PLUSVALÍA</t>
  </si>
  <si>
    <t xml:space="preserve">         DE ACTIVOS NO CORRIENTES MANTENIDOS PARA LA VENTA</t>
  </si>
  <si>
    <t xml:space="preserve">         DE PROPIEDADES DE INVERSIÓN AL COSTO</t>
  </si>
  <si>
    <t xml:space="preserve">         DE PROPIEDAD, PLANTA Y EQUIPO</t>
  </si>
  <si>
    <t xml:space="preserve">         DE OTRAS CUENTAS POR COBRAR</t>
  </si>
  <si>
    <t xml:space="preserve">         DE RESPONSABILIDADES PENDIENTES</t>
  </si>
  <si>
    <t xml:space="preserve">         DE DEUDORES PATRONALES Y EMPRESAS</t>
  </si>
  <si>
    <t xml:space="preserve">         DE PROMESAS DE COMPRA Y VENTA</t>
  </si>
  <si>
    <t xml:space="preserve">         DE ANTICIPOS DE IMPUESTOS</t>
  </si>
  <si>
    <t xml:space="preserve">         DE ARRENDAMIENTOS</t>
  </si>
  <si>
    <t xml:space="preserve">         DE ANTICIPOS</t>
  </si>
  <si>
    <t xml:space="preserve">         DE DIVIDENDOS, PARTICIPACIONES Y RETORNOS</t>
  </si>
  <si>
    <t xml:space="preserve">         DE INTERESES DEUDORES POR PRESTACIÓN DE SERVICIOS</t>
  </si>
  <si>
    <t xml:space="preserve">         DE DEUDORES POR PRESTACIÓN DE SERVICIOS</t>
  </si>
  <si>
    <t xml:space="preserve">         DE INTERESES DEUDORES POR VENTA DE BIENES</t>
  </si>
  <si>
    <t xml:space="preserve">         DE DEUDORES POR VENTA DE BIENES</t>
  </si>
  <si>
    <t xml:space="preserve">         DE ACTIVOS BIOLÓGICOS AL COSTO</t>
  </si>
  <si>
    <t xml:space="preserve">         DE CONVENIOS POR COBRAR</t>
  </si>
  <si>
    <t xml:space="preserve">         DE INTERESES CRÉDITOS A EMPLEADOS</t>
  </si>
  <si>
    <t xml:space="preserve">         DE CRÉDITOS A EMPLEADOS</t>
  </si>
  <si>
    <t xml:space="preserve">         DE DETERIORO GENERAL</t>
  </si>
  <si>
    <t xml:space="preserve">         DE PAGOS POR CUENTA DE  ASOCIADOS - CRÉDITOS COMERCIALES</t>
  </si>
  <si>
    <t xml:space="preserve">         DE INTERESES CRÉDITOS COMERCIALES</t>
  </si>
  <si>
    <t xml:space="preserve">         DE CRÉDITOS COMERCIALES</t>
  </si>
  <si>
    <t xml:space="preserve">         DE PAGOS POR CUENTA DE  ASOCIADOS - MICROCRÉDITO EMPRESARIAL</t>
  </si>
  <si>
    <t xml:space="preserve">         DE INTERESES MICROCRÉDITO EMPRESARIAL</t>
  </si>
  <si>
    <t xml:space="preserve">         DE MICROCRÉDITO EMPRESARIAL</t>
  </si>
  <si>
    <t xml:space="preserve">         DE PAGOS POR CUENTA DE  ASOCIADOS - MICROCRÉDITO INMOBILIARIO</t>
  </si>
  <si>
    <t xml:space="preserve">         DE INTERESES MICROCRÉDITO INMOBILIARIO</t>
  </si>
  <si>
    <t xml:space="preserve">         DE MICROCRÉDITO INMOBILIARIO</t>
  </si>
  <si>
    <t xml:space="preserve">         DE PAGO POR CUENTA DE ASOCIADOS - CRÉDITOS DE CONSUMO</t>
  </si>
  <si>
    <t xml:space="preserve">         DE INTERESES CRÉDITOS DE CONSUMO</t>
  </si>
  <si>
    <t xml:space="preserve">         DE CRÉDITOS DE CONSUMO</t>
  </si>
  <si>
    <t xml:space="preserve">         DE PAGO POR CUENTA DE ASOCIADOS - CRÉDITOS DE VIVIENDA</t>
  </si>
  <si>
    <t xml:space="preserve">         DE INTERESES CRÉDITOS DE VIVIENDA</t>
  </si>
  <si>
    <t xml:space="preserve">         DE CRÉDITOS DE VIVIENDA</t>
  </si>
  <si>
    <t xml:space="preserve">         DE BIENES TRANSFORMADOS POR LA ENTIDAD</t>
  </si>
  <si>
    <t xml:space="preserve">         DE BIENES NO TRANSFORMADOS POR LA ENTIDAD</t>
  </si>
  <si>
    <t xml:space="preserve">         DE INVERSIONES EN ENTIDADES ASOCIADAS</t>
  </si>
  <si>
    <t xml:space="preserve">         DE INVERSIONES EN ENTIDADES SUBSIDIARIAS</t>
  </si>
  <si>
    <t xml:space="preserve">         DE INVERSIONES DISPONIBLES PARA LA VENTA EN TÍTULOS PARTICIPATIVOS</t>
  </si>
  <si>
    <t xml:space="preserve">         DE INVERSIONES DISPONIBLES PARA LA VENTA EN TÍTULOS DE DEUDA</t>
  </si>
  <si>
    <t xml:space="preserve">      RECUPERACIONES DETERIORO</t>
  </si>
  <si>
    <t xml:space="preserve">         POR SUBARRENDAMIENTO DE ACTIVOS POR DERECHO DE USO</t>
  </si>
  <si>
    <t xml:space="preserve">         COMISIONES Y/O HONORARIOS</t>
  </si>
  <si>
    <t xml:space="preserve">         INTERESES DE BANCOS Y OTRAS ENTIDADES CON ACTIVIDAD FINANCIERA</t>
  </si>
  <si>
    <t xml:space="preserve">      OTROS INGRESOS</t>
  </si>
  <si>
    <t xml:space="preserve">         EN INVERSIONES DISPONIBLES PARA LA VENTA EN TÍTULOS DE DEUDA</t>
  </si>
  <si>
    <t xml:space="preserve">         EN INVERSIONES PARA MANTENER HASTA EL VENCIMIENTO</t>
  </si>
  <si>
    <t xml:space="preserve">         EN INVERSIONES NEGOCIABLES EN TÍTULOS PARTICIPATIVOS</t>
  </si>
  <si>
    <t xml:space="preserve">         EN INVERSIONES NEGOCIABLES EN TÍTULOS DE DEUDA</t>
  </si>
  <si>
    <t xml:space="preserve">         EFECTIVO RESTRINGIDO</t>
  </si>
  <si>
    <t xml:space="preserve">         INSTRUMENTOS EQUIVALENTE A EFECTIVO</t>
  </si>
  <si>
    <t xml:space="preserve">      INGRESOS POR VALORACIÓN INVERSIONES</t>
  </si>
  <si>
    <t xml:space="preserve">      INGRESOS POR UTILIDAD EN VENTA DE INVERSIONES Y OTROS ACTIVOS</t>
  </si>
  <si>
    <t xml:space="preserve">   OTROS INGRESOS</t>
  </si>
  <si>
    <t xml:space="preserve">      DEVOLUCIONES, REBAJAS Y DESCUENTOS EN VENTAS (DB)</t>
  </si>
  <si>
    <t xml:space="preserve">      INGRESOS DE OTRAS ACTIVIDADES DE SERVICIOS COMUNITARIOS, SOCIALES Y PERSONALES</t>
  </si>
  <si>
    <t xml:space="preserve">      INGRESOS DE SERVICIOS SOCIALES Y DE SALUD</t>
  </si>
  <si>
    <t xml:space="preserve">      INGRESOS DE ENSEÑANZA</t>
  </si>
  <si>
    <t xml:space="preserve">      INGRESOS DE ACTIVIDADES INMOBILIARIAS, EMPRESARIALES Y DE ALQUILER</t>
  </si>
  <si>
    <t xml:space="preserve">         INTERESES MORATORIOS CRÉDITOS EMPLEADOS</t>
  </si>
  <si>
    <t xml:space="preserve">         INTERESES MORATORIOS CARTERA MICROCRÉDITO EMPRESARIAL</t>
  </si>
  <si>
    <t xml:space="preserve">         INTERESES MORATORIOS CARTERA MICROCRÉDITO INMOBILIARIO</t>
  </si>
  <si>
    <t xml:space="preserve">         INTERESES MORATORIOS CARTERA VIVIENDA</t>
  </si>
  <si>
    <t xml:space="preserve">         INTERESES MORATORIOS CARTERA CONSUMO</t>
  </si>
  <si>
    <t xml:space="preserve">         INTERESES MORATORIOS CARTERA COMERCIAL</t>
  </si>
  <si>
    <t xml:space="preserve">         INTERESES DE CRÉDITOS A EMPLEADOS</t>
  </si>
  <si>
    <t xml:space="preserve">         INTERESES DE MICROCRÉDITO  EMPRESARIAL</t>
  </si>
  <si>
    <t xml:space="preserve">         INTERESES DE MICROCRÉDITO  INMOBILIARIO</t>
  </si>
  <si>
    <t xml:space="preserve">         INTERESES DE CRÉDITOS VIVIENDA</t>
  </si>
  <si>
    <t xml:space="preserve">         INTERESES DE CRÉDITOS CONSUMO</t>
  </si>
  <si>
    <t xml:space="preserve">         INTERESES DE CRÉDITOS COMERCIALES</t>
  </si>
  <si>
    <t xml:space="preserve">      INGRESOS CARTERA DE CRÉDITOS</t>
  </si>
  <si>
    <t xml:space="preserve">         INTERESES POR DEUDORES POR VENTA DE SERVICIOS</t>
  </si>
  <si>
    <t xml:space="preserve">         INTERESES POR DEUDORES POR VENTA DE BIENES</t>
  </si>
  <si>
    <t xml:space="preserve">      INTERESES POR DEUDORES POR VENTA DE BIENES Y SERVICIOS</t>
  </si>
  <si>
    <t xml:space="preserve">         VENTA DE ARTÍCULOS EN CACHARRERÍAS Y MISCELÁNEAS</t>
  </si>
  <si>
    <t xml:space="preserve">         FABRICACIÓN DE EQUIPO DE TRANSPORTE AUTOMOTORES</t>
  </si>
  <si>
    <t xml:space="preserve">         ELABORACIÓN DE PRODUCTOS QUIMICOS DE USO AGROPECUARIO</t>
  </si>
  <si>
    <t xml:space="preserve">         PREPARACIÓN, ADOBO Y TEJIDO DE PIELES</t>
  </si>
  <si>
    <t xml:space="preserve">   INGRESOS POR VENTA DE BIENES Y SERVICIOS</t>
  </si>
  <si>
    <t>INGRESOS</t>
  </si>
  <si>
    <t xml:space="preserve">      PRDIDAS (DB)</t>
  </si>
  <si>
    <t xml:space="preserve">      EXCEDENTES</t>
  </si>
  <si>
    <t xml:space="preserve">   RESULTADOS DE EJERCICIOS ANTERIORES</t>
  </si>
  <si>
    <t xml:space="preserve">      PÉRDIDAS (DB)</t>
  </si>
  <si>
    <t xml:space="preserve">   EXCEDENTES O PÉRDIDAS PARTICIPACIONES NO CONTROLADORAS</t>
  </si>
  <si>
    <t xml:space="preserve">      POR REVALUACIÓN DE ACTIVOS POR DERECHO DE USO</t>
  </si>
  <si>
    <t xml:space="preserve">      POR CONVERSIÓN DE OPERACIONES O NEGOCIOS EN EL EXTRANJERO</t>
  </si>
  <si>
    <t xml:space="preserve">      POR INVERSIONES EN SUBSIDIARIAS, ASOCIADAS, OPERACIONES CONJUNTAS  Y NEGOCIOS CONJUNTOS</t>
  </si>
  <si>
    <t xml:space="preserve">      POR MÉTODO DE PARTICIPACIÓN PATRIMONIAL</t>
  </si>
  <si>
    <t xml:space="preserve">      POR CAMBIO EN EL VALOR RAZONABLE DE PASIVOS FINANCIEROS QUE SEA ATRIBUIBLE A CAMBIOS EN EL RIESGO CREDITICIO</t>
  </si>
  <si>
    <t xml:space="preserve">      POR CAMBIOS EN EL VALOR RAZONABLE DE INSTRUMENTOS DE COBERTURA</t>
  </si>
  <si>
    <t xml:space="preserve">         INVERSIONES MEDIDAS A VALOR RAZONABLE - BAJA BURSATILIDAD</t>
  </si>
  <si>
    <t xml:space="preserve">         INVERSIONES MEDIDAS A VALOR RAZONABLE - ALTA Y MEDIA BURSATILIDAD</t>
  </si>
  <si>
    <t xml:space="preserve">      INVERSIONES MEDIDAS A VALOR RAZONABLE</t>
  </si>
  <si>
    <t xml:space="preserve">      POR NUEVAS MEDICIONES DE LOS PLANES DE BENEFICIOS DEFINIDOS</t>
  </si>
  <si>
    <t xml:space="preserve">      POR REVALUACIÓN DE PROPIEDAD, PLANTA Y EQUIPO Y ACTIVOS INTANGIBLES</t>
  </si>
  <si>
    <t xml:space="preserve">   OTRO RESULTADO INTEGRAL</t>
  </si>
  <si>
    <t xml:space="preserve">   RESULTADOS ACUMULADOS POR ADOPCIÓN POR PRIMERA VEZ</t>
  </si>
  <si>
    <t xml:space="preserve">   EXCEDENTES Y/O PÉRDIDAS  DEL EJERCICIO</t>
  </si>
  <si>
    <t xml:space="preserve">      DONACIONES Y AUXILIOS</t>
  </si>
  <si>
    <t xml:space="preserve">   SUPERÁVIT</t>
  </si>
  <si>
    <t xml:space="preserve">      OTROS FONDOS</t>
  </si>
  <si>
    <t xml:space="preserve">      FONDO DESARROLLO EMPRESARIAL SOLIDARIO</t>
  </si>
  <si>
    <t xml:space="preserve">      FONDOS DE INVERSIÓN</t>
  </si>
  <si>
    <t xml:space="preserve">      FONDO SOCIALES CAPITALIZADOS</t>
  </si>
  <si>
    <t xml:space="preserve">      FONDO ESPECIAL</t>
  </si>
  <si>
    <t xml:space="preserve">      FONDO PARA INFRAESTRUCTURA FÍSICA</t>
  </si>
  <si>
    <t xml:space="preserve">      FONDO PARA REVALORIZACIÓN DE APORTES</t>
  </si>
  <si>
    <t xml:space="preserve">      FONDO PARA AMORTIZACIÓN DE APORTES</t>
  </si>
  <si>
    <t xml:space="preserve">   FONDOS  DE DESTINACIÓN ESPECÍFICA</t>
  </si>
  <si>
    <t xml:space="preserve">      OTRAS RESERVAS</t>
  </si>
  <si>
    <t xml:space="preserve">      RESERVA POR DISPOSICIONES FISCALES</t>
  </si>
  <si>
    <t xml:space="preserve">      RESERVA PROTECCIÓN FONDO MUTUAL</t>
  </si>
  <si>
    <t xml:space="preserve">      RESERVAS ESTATUTARIAS</t>
  </si>
  <si>
    <t xml:space="preserve">      RESERVA PROTECCIÓN CARTERA</t>
  </si>
  <si>
    <t xml:space="preserve">      RESERVA DE ASAMBLEA</t>
  </si>
  <si>
    <t xml:space="preserve">      RESERVA DE INVERSIÓN SOCIAL</t>
  </si>
  <si>
    <t xml:space="preserve">      RESERVA PROTECCIÓN DE APORTES</t>
  </si>
  <si>
    <t xml:space="preserve">   RESERVAS</t>
  </si>
  <si>
    <t xml:space="preserve">      PARTICIPACIÓN PATRIMONIAL FOGACOOP</t>
  </si>
  <si>
    <t xml:space="preserve">         RESULTADO SOCIAL POSITIVO</t>
  </si>
  <si>
    <t xml:space="preserve">         CUOTAS O CONTRIBUCIONES SOCIALES</t>
  </si>
  <si>
    <t xml:space="preserve">      FONDO SOCIAL MUTUAL</t>
  </si>
  <si>
    <t xml:space="preserve">         APORTES AMORTIZADOS</t>
  </si>
  <si>
    <t xml:space="preserve">         APORTES ORDINARIOS</t>
  </si>
  <si>
    <t xml:space="preserve">      APORTES SOCIALES MÍNIMOS  NO REDUCIBLES</t>
  </si>
  <si>
    <t xml:space="preserve">         APORTES EXTRAORDINARIOS</t>
  </si>
  <si>
    <t xml:space="preserve">      APORTES SOCIALES TEMPORALMENTE RESTRINGIDOS</t>
  </si>
  <si>
    <t xml:space="preserve">   CAPITAL SOCIAL</t>
  </si>
  <si>
    <t>PATRIMONIO</t>
  </si>
  <si>
    <t xml:space="preserve">   PASIVOS INCLUIDOS EN GRUPOS DE ACTIVOS PARA SU DISPOSICIÓN CLASIFICADOS COMO MANTENIDOS PARA LA VENTA</t>
  </si>
  <si>
    <t xml:space="preserve">      OTRAS PROVISIONES</t>
  </si>
  <si>
    <t xml:space="preserve">      PROVISIONES POR GARANTÍAS</t>
  </si>
  <si>
    <t xml:space="preserve">      PROVISIÓN POR BENEFICIOS A EMPLEADOS LARGO PLAZO</t>
  </si>
  <si>
    <t xml:space="preserve">      PROVISIÓN POR BENEFICIOS A EMPLEADOS POST-EMPLEO</t>
  </si>
  <si>
    <t xml:space="preserve">      PROVISIÓN POR COSTOS DE DESMANTELAMIENTO</t>
  </si>
  <si>
    <t xml:space="preserve">      PROVISIÓN EN OPERACIONES CONJUNTAS</t>
  </si>
  <si>
    <t xml:space="preserve">      PROVISIÓN MULTAS, SANCIONES, LITIGIOS, INDEMNIZACIONES Y DEMANDAS</t>
  </si>
  <si>
    <t xml:space="preserve">      PROVISIONES POR CONTRATOS ONEROSOS</t>
  </si>
  <si>
    <t xml:space="preserve">      PROVISIONES POR OBLIGACIONES LEGALES</t>
  </si>
  <si>
    <t xml:space="preserve">      PROVISIONES POR COSTOS DE REESTRUCTURACIÓN</t>
  </si>
  <si>
    <t xml:space="preserve">   PROVISIONES</t>
  </si>
  <si>
    <t xml:space="preserve">         OTROS DEPÓSITOS</t>
  </si>
  <si>
    <t xml:space="preserve">         SOBRE INVENTARIOS</t>
  </si>
  <si>
    <t xml:space="preserve">         DEPÓSITOS JUDICIALES</t>
  </si>
  <si>
    <t xml:space="preserve">         PARA BIENES</t>
  </si>
  <si>
    <t xml:space="preserve">         PARA SERVICIOS</t>
  </si>
  <si>
    <t xml:space="preserve">      DEPÓSITOS RECIBIDOS EN GARANTÍA</t>
  </si>
  <si>
    <t xml:space="preserve">         OTROS AVANCES Y ANTICIPOS</t>
  </si>
  <si>
    <t xml:space="preserve">         ANTICIPOS SOBRE CONVENIOS Y ACUERDOS</t>
  </si>
  <si>
    <t xml:space="preserve">         ANTICIPOS SOBRE VENTAS DE BIENES Y SERVICIOS</t>
  </si>
  <si>
    <t xml:space="preserve">      AVANCES Y ANTICIPOS RECIBIDOS</t>
  </si>
  <si>
    <t xml:space="preserve">         PERDIDA EN LA VALORACIÓN DE OPCIONES VENDIDAS</t>
  </si>
  <si>
    <t xml:space="preserve">         PRIMA RECIBIDA EN OPCIONES</t>
  </si>
  <si>
    <t xml:space="preserve">         OBLIGACIONES EN OTROS DERIVADOS</t>
  </si>
  <si>
    <t xml:space="preserve">         DERECHOS EN OTROS DERIVADOS (DB)</t>
  </si>
  <si>
    <t xml:space="preserve">         OBLIGACIONES EN CONTRATOS SWAPS (DB)</t>
  </si>
  <si>
    <t xml:space="preserve">         DERECHOS EN CONTRATOS SWAPS (DB)</t>
  </si>
  <si>
    <t xml:space="preserve">         OBLIGACIONES EN CONTRATOS FUTUROS</t>
  </si>
  <si>
    <t xml:space="preserve">         DERECHOS EN CONTRATOS FUTUROS (DB)</t>
  </si>
  <si>
    <t xml:space="preserve">         OBLIGACIONES EN CONTRATOS FORWARD</t>
  </si>
  <si>
    <t xml:space="preserve">         DERECHOS EN CONTRATOS FORWARD (DB)</t>
  </si>
  <si>
    <t xml:space="preserve">      INSTRUMENTOS FINANCIEROS DERIVADOS CON FINES DE COBERTURA DE FLUJOS DE EFECTIVO</t>
  </si>
  <si>
    <t xml:space="preserve">      INSTRUMENTOS FINANCIEROS DERIVADOS CON FINES DE COBERTURA DE VALOR DE MERCADO (VALOR RAZONABLE)</t>
  </si>
  <si>
    <t xml:space="preserve">      INSTRUMENTOS FINANCIEROS DERIVADOS CON FINES DE ESPECULACIÓN</t>
  </si>
  <si>
    <t xml:space="preserve">      APORTES SOCIALES</t>
  </si>
  <si>
    <t xml:space="preserve">      PASIVOS POR ACTIVIDADES DE OPERACIONES CONJUNTAS</t>
  </si>
  <si>
    <t xml:space="preserve">      PASIVOS EN NEGOCIOS CONJUNTOS</t>
  </si>
  <si>
    <t xml:space="preserve">         VENTA POR CUENTA DE TERCEROS</t>
  </si>
  <si>
    <t xml:space="preserve">         VALORES RECIBIDOS PARA TERCEROS</t>
  </si>
  <si>
    <t xml:space="preserve">      INGRESOS RECIBIDOS PARA TERCEROS</t>
  </si>
  <si>
    <t xml:space="preserve">         APORTES SOCIALES PENDIENTES DE APLICAR</t>
  </si>
  <si>
    <t xml:space="preserve">         ANTICIPOS PARA IMPORTACIONES</t>
  </si>
  <si>
    <t xml:space="preserve">         INTERESES</t>
  </si>
  <si>
    <t xml:space="preserve">      INGRESOS ANTICIPADOS - DIFERIDOS</t>
  </si>
  <si>
    <t xml:space="preserve">      OBLIGACIONES ORGANIZACIONES SOLIDARIAS DE TRABAJO ASOCIADO</t>
  </si>
  <si>
    <t xml:space="preserve">         BENEFICIOS POR TERMINACIÓN</t>
  </si>
  <si>
    <t xml:space="preserve">         BENEFICIOS A EMPLEADOS A CORTO PLAZO</t>
  </si>
  <si>
    <t xml:space="preserve">      OBLIGACIONES LABORALES POR BENEFICIOS A EMPLEADOS</t>
  </si>
  <si>
    <t xml:space="preserve">         OTROS TRASLADOS</t>
  </si>
  <si>
    <t xml:space="preserve">         TRASLADO CUENTAS POR PAGAR</t>
  </si>
  <si>
    <t xml:space="preserve">         TRASLADO DE RETENCIÓN EN LA FUENTE</t>
  </si>
  <si>
    <t xml:space="preserve">         TRASLADO DE INGRESOS</t>
  </si>
  <si>
    <t xml:space="preserve">         TRASLADO DE APORTES</t>
  </si>
  <si>
    <t xml:space="preserve">         DEPÓSITOS DE AHORRO PERMANENTE</t>
  </si>
  <si>
    <t xml:space="preserve">         DEPÓSITOS DE AHORRO CONTRACTUAL</t>
  </si>
  <si>
    <t xml:space="preserve">         CERTIFICADOS DEPÓSITOS DE AHORRO A TÉRMINO</t>
  </si>
  <si>
    <t xml:space="preserve">         DEPÓSITOS DE AHORRO</t>
  </si>
  <si>
    <t xml:space="preserve">      SUCURSALES Y AGENCIAS</t>
  </si>
  <si>
    <t xml:space="preserve">   OTROS PASIVOS</t>
  </si>
  <si>
    <t xml:space="preserve">      FONDO MUTUAL PARA OTROS FINES</t>
  </si>
  <si>
    <t xml:space="preserve">      FONDO REPOSICIÓN AUTOMOTOR</t>
  </si>
  <si>
    <t xml:space="preserve">      FONDO MANTENIMIENTO CONJUNTO HABITACIONAL</t>
  </si>
  <si>
    <t xml:space="preserve">      FONDO MUTUAL DE PREVISIÓN ASISTENCIA Y SOLIDARIDAD</t>
  </si>
  <si>
    <t xml:space="preserve">      FONDO DE ESTABILIZACIÓN DE PRECIOS</t>
  </si>
  <si>
    <t xml:space="preserve">      FONDO SOCIAL PARA OTROS FINES</t>
  </si>
  <si>
    <t xml:space="preserve">      FONDO DE BIENESTAR SOCIAL</t>
  </si>
  <si>
    <t xml:space="preserve">      FONDOS PARA IMPREVISTOS</t>
  </si>
  <si>
    <t xml:space="preserve">      FONDO SOCIAL DE RECREACIÓN</t>
  </si>
  <si>
    <t xml:space="preserve">      FONDO RESERVA TÉCNICA</t>
  </si>
  <si>
    <t xml:space="preserve">      FONDO SOCIAL DE SOLIDARIDAD</t>
  </si>
  <si>
    <t xml:space="preserve">      FONDO SOCIAL DE EDUCACIÓN</t>
  </si>
  <si>
    <t xml:space="preserve">   FONDOS SOCIALES Y MUTUALES</t>
  </si>
  <si>
    <t xml:space="preserve">   IMPUESTO DIFERIDO PASIVO</t>
  </si>
  <si>
    <t xml:space="preserve">      SUBVENCIONES DEL GOBIERNO</t>
  </si>
  <si>
    <t xml:space="preserve">      SEGURO DE DEPÓSITO LIQUIDADO POR PAGAR</t>
  </si>
  <si>
    <t xml:space="preserve">      ADQUISICIÓN DE BIENES Y SERVICIOS DEL EXTERIOR</t>
  </si>
  <si>
    <t xml:space="preserve">      ADQUISICIÓN DE BIENES Y SERVICIOS NACIONALES</t>
  </si>
  <si>
    <t xml:space="preserve">         INTERES POR ARRENDAMIENTO POR DERECHO DE USO</t>
  </si>
  <si>
    <t xml:space="preserve">         PASIVO POR ARRENDAMIENTO POR DERECHO DE USO</t>
  </si>
  <si>
    <t xml:space="preserve">      ARRENDAMIENTOS</t>
  </si>
  <si>
    <t xml:space="preserve">      ESTABLECIMIENTOS AFILIADOS</t>
  </si>
  <si>
    <t xml:space="preserve">         RETORNOS DECRETADOS</t>
  </si>
  <si>
    <t xml:space="preserve">         DEPÓSITOS EXASOCIADOS</t>
  </si>
  <si>
    <t xml:space="preserve">         DE APORTES EXASOCIADOS</t>
  </si>
  <si>
    <t xml:space="preserve">      REMANENTES POR PAGAR</t>
  </si>
  <si>
    <t xml:space="preserve">         GIROS POR PAGAR</t>
  </si>
  <si>
    <t xml:space="preserve">         CONVENIOS PROGRAMADOS</t>
  </si>
  <si>
    <t xml:space="preserve">         NÓMINAS DE BIENESTAR</t>
  </si>
  <si>
    <t xml:space="preserve">         PENSIONES Y MATRICULAS</t>
  </si>
  <si>
    <t xml:space="preserve">         SERVICIOS DE GAS</t>
  </si>
  <si>
    <t xml:space="preserve">         SERVICIOS PÚBLICOS MUNICIPALES</t>
  </si>
  <si>
    <t xml:space="preserve">      EXIGIBILIDADES POR SERVICIOS DE RECAUDO</t>
  </si>
  <si>
    <t xml:space="preserve">         OTROS LITIGIOS FALLADOS CON OBLIGACIÓN DE PAGO</t>
  </si>
  <si>
    <t xml:space="preserve">         DEMANDAS POR INCUMPLIMIENTO DE CONTRATOS</t>
  </si>
  <si>
    <t xml:space="preserve">         DEMANDAS LABORALES</t>
  </si>
  <si>
    <t xml:space="preserve">         OTRAS INDEMNIZACIONES</t>
  </si>
  <si>
    <t xml:space="preserve">         INDEMNIZACIONES A CLIENTES Y ASOCIADOS</t>
  </si>
  <si>
    <t xml:space="preserve">         MULTAS Y SANCIONES OTRAS AUTORIDADES ADMINISTRATIVAS</t>
  </si>
  <si>
    <t xml:space="preserve">         MULTAS Y SANCIONES - SUPERINTENDENCIA DE LA ECONOMÍA SOLIDARIA</t>
  </si>
  <si>
    <t xml:space="preserve">      MULTAS Y SANCIONES, LITIGIOS, INDEMNIZACIONES Y DEMANDAS</t>
  </si>
  <si>
    <t xml:space="preserve">         OTRAS RETENCIONES</t>
  </si>
  <si>
    <t xml:space="preserve">         ASOCIACIONES MUTUALES</t>
  </si>
  <si>
    <t xml:space="preserve">         FONDO DE EMPLEADOS</t>
  </si>
  <si>
    <t xml:space="preserve">         COOPERATIVAS</t>
  </si>
  <si>
    <t xml:space="preserve">         SINDICATOS O AGREMIACIONES</t>
  </si>
  <si>
    <t xml:space="preserve">         LIBRANZAS</t>
  </si>
  <si>
    <t xml:space="preserve">         EMBARGOS JUDICIALES</t>
  </si>
  <si>
    <t xml:space="preserve">         APORTES AL ICBF, SENA Y CAJAS DE COMPENSACIÓN FAMILIAR</t>
  </si>
  <si>
    <t xml:space="preserve">         APORTES A ADMINISTRADORAS DE RIESGOS LABORALES ARL</t>
  </si>
  <si>
    <t xml:space="preserve">         APORTES A BIENESTAR PROMOTORAS DE PENSIÓN</t>
  </si>
  <si>
    <t xml:space="preserve">         APORTES A BIENESTAR PROMOTORAS DE SALUD EPS</t>
  </si>
  <si>
    <t xml:space="preserve">      RETENCIONES Y APORTES LABORALES</t>
  </si>
  <si>
    <t xml:space="preserve">         MAYOR DESCUENTO</t>
  </si>
  <si>
    <t xml:space="preserve">         DACIÓN EN PAGO</t>
  </si>
  <si>
    <t xml:space="preserve">      VALORES POR REINTEGRAR</t>
  </si>
  <si>
    <t xml:space="preserve">         SOBRETASA</t>
  </si>
  <si>
    <t xml:space="preserve">         REGISTRO</t>
  </si>
  <si>
    <t xml:space="preserve">         IMPUESTO A LA RIQUEZA</t>
  </si>
  <si>
    <t xml:space="preserve">         IMPUESTO DE TIMBRE</t>
  </si>
  <si>
    <t xml:space="preserve">         ADUANA Y RECARGOS</t>
  </si>
  <si>
    <t xml:space="preserve">         VEHÍCULOS</t>
  </si>
  <si>
    <t xml:space="preserve">         VALORIZACIÓN</t>
  </si>
  <si>
    <t xml:space="preserve">         PREDIAL</t>
  </si>
  <si>
    <t xml:space="preserve">         INDUSTRIA Y COMERCIO</t>
  </si>
  <si>
    <t xml:space="preserve">         IMPUESTO A LAS VENTAS POR PAGAR</t>
  </si>
  <si>
    <t xml:space="preserve">         RENTA Y COMPLEMENTARIOS</t>
  </si>
  <si>
    <t xml:space="preserve">      PASIVO POR IMPUESTOS CORRIENTES</t>
  </si>
  <si>
    <t xml:space="preserve">         RETENCIÓN DE IMPUESTO DE INDUSTRIA Y COMERCIO POR VENTAS</t>
  </si>
  <si>
    <t xml:space="preserve">         RETENCIÓN DE IMPUESTO DE INDUSTRIA Y COMERCIO POR COMPRAS</t>
  </si>
  <si>
    <t xml:space="preserve">         CONTRATOS DE OBRA</t>
  </si>
  <si>
    <t xml:space="preserve">         AUTORRETENCIONES</t>
  </si>
  <si>
    <t xml:space="preserve">         IMPUESTO A LAS VENTAS RETENIDO POR CONSIGNAR</t>
  </si>
  <si>
    <t xml:space="preserve">         ENAJENACIÓN PROPIEDADES PLANTA Y EQUIPO PERSONAS NATURALES</t>
  </si>
  <si>
    <t xml:space="preserve">         POR PAGOS AL EXTERIOR</t>
  </si>
  <si>
    <t xml:space="preserve">         LOTERÍAS, RIFAS, APUESTAS Y SIMILARES</t>
  </si>
  <si>
    <t xml:space="preserve">         COMPRAS</t>
  </si>
  <si>
    <t xml:space="preserve">         RENDIMIENTOS FINANCIEROS</t>
  </si>
  <si>
    <t xml:space="preserve">         SERVICIOS</t>
  </si>
  <si>
    <t xml:space="preserve">         DIVIDENDOS Y/O PARTICIPACIONES</t>
  </si>
  <si>
    <t xml:space="preserve">         SALARIOS Y PAGOS LABORALES</t>
  </si>
  <si>
    <t xml:space="preserve">      RETENCIÓN EN LA FUENTE</t>
  </si>
  <si>
    <t xml:space="preserve">         SOBRE OTRAS TRANSACCIONES</t>
  </si>
  <si>
    <t xml:space="preserve">         SOBRE DEPÓSITOS DE AHORRO PERMANENTE</t>
  </si>
  <si>
    <t xml:space="preserve">         SOBRE DEPÓSITOS DE AHORRO CONTRACTUAL</t>
  </si>
  <si>
    <t xml:space="preserve">         SOBRE CERTIFICADOS DE DEPÓSITOS DE AHORRO A TÉRMINO</t>
  </si>
  <si>
    <t xml:space="preserve">         SOBRE DEPÓSITOS DE AHORRO</t>
  </si>
  <si>
    <t xml:space="preserve">      GRAVAMEN DE LOS MOVIMIENTOS FINANCIEROS</t>
  </si>
  <si>
    <t xml:space="preserve">         OTRAS AGREMIACIONES</t>
  </si>
  <si>
    <t xml:space="preserve">         ASOCIACIONES</t>
  </si>
  <si>
    <t xml:space="preserve">         FEDERACIONES</t>
  </si>
  <si>
    <t xml:space="preserve">         CONFEDERACIONES</t>
  </si>
  <si>
    <t xml:space="preserve">         FONDO DE GARANTÍAS DE ENTIDADES COOPERATIVAS</t>
  </si>
  <si>
    <t xml:space="preserve">         SUPERINTENDENCIA DE LA ECONOMÍA SOLIDARIA</t>
  </si>
  <si>
    <t xml:space="preserve">      CONTRIBUCIONES Y AFILIACIONES</t>
  </si>
  <si>
    <t xml:space="preserve">         EXTRANJEROS</t>
  </si>
  <si>
    <t xml:space="preserve">         NACIONALES</t>
  </si>
  <si>
    <t xml:space="preserve">      PROVEEDORES</t>
  </si>
  <si>
    <t xml:space="preserve">         BIENES MUEBLES</t>
  </si>
  <si>
    <t xml:space="preserve">         BIENES INMUEBLES</t>
  </si>
  <si>
    <t xml:space="preserve">      PROMETIENTES COMPRADORES</t>
  </si>
  <si>
    <t xml:space="preserve">         GASTOS DE REPRESENTACIÓN Y RELACIONES PÚBLICAS</t>
  </si>
  <si>
    <t xml:space="preserve">         GASTOS DE VIAJE</t>
  </si>
  <si>
    <t xml:space="preserve">      COSTOS Y GASTOS POR PAGAR</t>
  </si>
  <si>
    <t xml:space="preserve">      COMISIONES Y HONORARIOS</t>
  </si>
  <si>
    <t xml:space="preserve">   CUENTAS POR PAGAR Y OTRAS</t>
  </si>
  <si>
    <t xml:space="preserve">         MAQUINARIA</t>
  </si>
  <si>
    <t xml:space="preserve">      ARRENDAMIENTOS FINANCIEROS</t>
  </si>
  <si>
    <t xml:space="preserve">         INTERESES OTROS ORGANISMOS</t>
  </si>
  <si>
    <t xml:space="preserve">         CRÉDITOS A LARGO PLAZO</t>
  </si>
  <si>
    <t xml:space="preserve">         CRÉDITOS A CORTO PLAZO</t>
  </si>
  <si>
    <t xml:space="preserve">      OTROS ORGANISMOS</t>
  </si>
  <si>
    <t xml:space="preserve">         INTERESES ORGANISMOS INTERNACIONALES</t>
  </si>
  <si>
    <t xml:space="preserve">      ORGANISMOS INTERNACIONALES</t>
  </si>
  <si>
    <t xml:space="preserve">         INTERESES BANCOLDEX</t>
  </si>
  <si>
    <t xml:space="preserve">      BANCOLDEX</t>
  </si>
  <si>
    <t xml:space="preserve">         INTERESES FINDETER</t>
  </si>
  <si>
    <t xml:space="preserve">      FINDETER</t>
  </si>
  <si>
    <t xml:space="preserve">         INTERESES FINAGRO</t>
  </si>
  <si>
    <t xml:space="preserve">      FINAGRO</t>
  </si>
  <si>
    <t xml:space="preserve">         INTERESES FONDO DE GARANTÍAS DE ENTIDADES COOPERATIVAS</t>
  </si>
  <si>
    <t xml:space="preserve">         CRÉDITOS FOGACOOP</t>
  </si>
  <si>
    <t xml:space="preserve">         RECAUDO CARTERA DE FOGACOOP</t>
  </si>
  <si>
    <t xml:space="preserve">      FONDO DE GARANTÍAS DE ENTIDADES COOPERATIVAS</t>
  </si>
  <si>
    <t xml:space="preserve">         INTERESES CRÉDITOS ORDINARIOS  LARGO PLAZO</t>
  </si>
  <si>
    <t xml:space="preserve">         CONTRATO APERTURA DE CRÉDITO</t>
  </si>
  <si>
    <t xml:space="preserve">         OTRAS ENTIDADES</t>
  </si>
  <si>
    <t xml:space="preserve">         ENTIDADES DEL EXTERIOR</t>
  </si>
  <si>
    <t xml:space="preserve">         ENTIDADES DEL SECTOR SOLIDARIO</t>
  </si>
  <si>
    <t xml:space="preserve">         BANCOS COOPERATIVOS</t>
  </si>
  <si>
    <t xml:space="preserve">         BANCOS COMERCIALES</t>
  </si>
  <si>
    <t xml:space="preserve">      CRÉDITOS ORDINARIOS  LARGO PLAZO</t>
  </si>
  <si>
    <t xml:space="preserve">         INTERESES CRÉDITOS ORDINARIOS CORTO PLAZO</t>
  </si>
  <si>
    <t xml:space="preserve">         SOBREGIROS</t>
  </si>
  <si>
    <t xml:space="preserve">         ENTIDADES COOPERATIVAS</t>
  </si>
  <si>
    <t xml:space="preserve">      CRÉDITOS ORDINARIOS CORTO PLAZO</t>
  </si>
  <si>
    <t xml:space="preserve">   OBLIGACIONES FINANCIERAS Y OTROS PASIVOS FINANCIEROS</t>
  </si>
  <si>
    <t xml:space="preserve">      INTERESES SOBRE TÍTULOS DE INVERSIÓN EN CIRCULACIÓN</t>
  </si>
  <si>
    <t xml:space="preserve">      BONOS ORDINARIOS</t>
  </si>
  <si>
    <t xml:space="preserve">      BONOS MENORES IGUAL O SUPERIOR A 18 MESES</t>
  </si>
  <si>
    <t xml:space="preserve">      BONOS MENORES DE 18 MESES</t>
  </si>
  <si>
    <t xml:space="preserve">      BONOS DE GARANTÍA GENERAL IGUAL O SUPERIOR A 18 MESES</t>
  </si>
  <si>
    <t xml:space="preserve">      BONOS DE GARANTÍA GENERAL MENOR DE 18 MESES</t>
  </si>
  <si>
    <t xml:space="preserve">   TÍTULOS DE INVERSIÓN EN CIRCULACIÓN</t>
  </si>
  <si>
    <t xml:space="preserve">         INTERESES DEPÓSITOS DE AHORRO PERMANENTE</t>
  </si>
  <si>
    <t xml:space="preserve">         DEPÓSITOS A LARGO PLAZO</t>
  </si>
  <si>
    <t xml:space="preserve">         DEPÓSITOS A CORTO PLAZO</t>
  </si>
  <si>
    <t xml:space="preserve">      DEPÓSITOS DE AHORRO PERMANENTE</t>
  </si>
  <si>
    <t xml:space="preserve">         INTERESES DEPÓSITOS DE AHORRO CONTRACTUAL</t>
  </si>
  <si>
    <t xml:space="preserve">         DEPÓSITOS A LARGO PLAZO - INACTIVAS</t>
  </si>
  <si>
    <t xml:space="preserve">         DEPÓSITOS A LARGO PLAZO - ACTIVAS</t>
  </si>
  <si>
    <t xml:space="preserve">         DEPÓSITOS A CORTO PLAZO - INACTIVAS</t>
  </si>
  <si>
    <t xml:space="preserve">         DEPÓSITOS A CORTO PLAZO - ACTIVAS</t>
  </si>
  <si>
    <t xml:space="preserve">      DEPÓSITOS DE AHORRO CONTRACTUAL</t>
  </si>
  <si>
    <t xml:space="preserve">         INTERESES CERTIFICADOS DEPÓSITOS DE AHORRO A TÉRMINO</t>
  </si>
  <si>
    <t xml:space="preserve">         EMITIDOS IGUAL O SUPERIOR DE 18 MESES</t>
  </si>
  <si>
    <t xml:space="preserve">         EMITIDOS MAYOR A 12 MESES Y MENOR DE 18 MESES</t>
  </si>
  <si>
    <t xml:space="preserve">         EMITIDOS IGUAL A 6 MESES Y MENOR E IGUAL DE 12 MESES</t>
  </si>
  <si>
    <t xml:space="preserve">         EMITIDOS MENOS DE 6 MESES</t>
  </si>
  <si>
    <t xml:space="preserve">      CERTIFICADOS DEPÓSITOS DE AHORRO A TÉRMINO</t>
  </si>
  <si>
    <t xml:space="preserve">         INTERESES POR PAGAR DEPÓSITOS DE AHORRO</t>
  </si>
  <si>
    <t xml:space="preserve">         ORDINARIOS INACTIVAS</t>
  </si>
  <si>
    <t xml:space="preserve">         ORDINARIOS ACTIVAS</t>
  </si>
  <si>
    <t xml:space="preserve">      DEPÓSITOS DE AHORRO</t>
  </si>
  <si>
    <t xml:space="preserve">   DEPÓSITOS</t>
  </si>
  <si>
    <t>PASIVOS</t>
  </si>
  <si>
    <t xml:space="preserve">         DEPRECIACION DE ACTIVOS POR DERECHO DE USO</t>
  </si>
  <si>
    <t xml:space="preserve">         ACTIVOS POR DERECHO DE USO MEDIDOS AL MODELO DEL VALOR RAZONABLE</t>
  </si>
  <si>
    <t xml:space="preserve">         ACTIVOS POR DERECHO DE USO MEDIDOS AL MODELO DEL VALOR REVALUADO</t>
  </si>
  <si>
    <t xml:space="preserve">         ACTIVOS POR DERECHO DE USO MEDIDOS AL COSTO</t>
  </si>
  <si>
    <t xml:space="preserve">      ACTIVOS POR DERECHO DE USO</t>
  </si>
  <si>
    <t xml:space="preserve">         PROPIEDADES DE INVERSIÓN</t>
  </si>
  <si>
    <t xml:space="preserve">         PROPIEDADES, PLANTA Y EQUIPO</t>
  </si>
  <si>
    <t xml:space="preserve">         ENCARGOS FIDUCIARIOS</t>
  </si>
  <si>
    <t xml:space="preserve">         RECURSOS ENTREGADOS EN ADMINISTRACIÓN</t>
  </si>
  <si>
    <t xml:space="preserve">         EFECTIVO Y EQUIVALENTES AL EFECTIVO</t>
  </si>
  <si>
    <t xml:space="preserve">      PLAN DE ACTIVOS PARA BENEFICIOS A EMPLEADOS POST-EMPLEO</t>
  </si>
  <si>
    <t xml:space="preserve">      PLAN DE ACTIVOS PARA BENEFICIOS A EMPLEADOS POR TERMINACIÓN DEL VÍNCULO LABORAL CONTRACTUAL</t>
  </si>
  <si>
    <t xml:space="preserve">      PLAN DE ACTIVOS PARA BENEFICIOS A EMPLEADOS A LARGO PLAZO</t>
  </si>
  <si>
    <t xml:space="preserve">      ACTIVOS POR IMPUESTOS DIFERIDOS</t>
  </si>
  <si>
    <t xml:space="preserve">      PLUSVALÍA</t>
  </si>
  <si>
    <t xml:space="preserve">         DETERIORO ACTIVOS INTANGIBLES ADQUIRIDOS (CR)</t>
  </si>
  <si>
    <t xml:space="preserve">         AMORTIZACIÓN ACUMULADA (CR)</t>
  </si>
  <si>
    <t xml:space="preserve">         ACTIVOS INTANGIBLES PARA EXPLORACIÓN Y EVALUACIÓN</t>
  </si>
  <si>
    <t xml:space="preserve">         CONTRATOS DE CONCESIÓN</t>
  </si>
  <si>
    <t xml:space="preserve">         DERECHOS</t>
  </si>
  <si>
    <t xml:space="preserve">      ACTIVOS INTANGIBLES ADQUIRIDOS</t>
  </si>
  <si>
    <t xml:space="preserve">      BIENES Y SERVICIOS PAGADOS POR ANTICIPADO</t>
  </si>
  <si>
    <t xml:space="preserve">         TRASLADO DE OTROS ACTIVOS</t>
  </si>
  <si>
    <t xml:space="preserve">         TRASLADO OTRAS CUENTAS POR COBRAR</t>
  </si>
  <si>
    <t xml:space="preserve">         TRASLADO DE GASTOS</t>
  </si>
  <si>
    <t xml:space="preserve">         TRASLADO DE PROPIEDADES, PLANTA Y EQUIPO</t>
  </si>
  <si>
    <t xml:space="preserve">         TRASLADO DE CARTERA POR VENTA DE BIENES Y SERVICIOS</t>
  </si>
  <si>
    <t xml:space="preserve">         TRASLADO DE CARTERA DE CRÉDITOS</t>
  </si>
  <si>
    <t xml:space="preserve">         TRASLADO DE INVENTARIOS</t>
  </si>
  <si>
    <t xml:space="preserve">         TRASLADO DE FONDOS</t>
  </si>
  <si>
    <t xml:space="preserve">   OTROS ACTIVOS</t>
  </si>
  <si>
    <t xml:space="preserve">      DETERIORO ACTIVOS NO CORRIENTES MANTENIDOS PARA LA VENTA  (CR)</t>
  </si>
  <si>
    <t xml:space="preserve">      OTROS ACTIVOS NO CORRIENTES MANTENIDOS PARA LA VENTA</t>
  </si>
  <si>
    <t xml:space="preserve">      BIENES RECIBIDOS EN PAGO</t>
  </si>
  <si>
    <t xml:space="preserve">      ACTIVOS INTANGIBLES</t>
  </si>
  <si>
    <t xml:space="preserve">      PROPIEDADES, PLANTA Y EQUIPO</t>
  </si>
  <si>
    <t xml:space="preserve">      DEUDORES COMERCIALES Y OTRAS CUENTAS POR COBRAR</t>
  </si>
  <si>
    <t xml:space="preserve">      INVERSIONES FINANCIERAS</t>
  </si>
  <si>
    <t xml:space="preserve">   ACTIVOS NO CORRIENTES MANTENIDOS PARA LA VENTA</t>
  </si>
  <si>
    <t xml:space="preserve">         DETERIORO PROPIEDADES DE INVERSIÓN MEDIDAS A VALOR RAZONABLE (CR)</t>
  </si>
  <si>
    <t xml:space="preserve">      PROPIEDADES DE INVERSIÓN MEDIDAS A VALOR RAZONABLE</t>
  </si>
  <si>
    <t xml:space="preserve">         DETERIORO PROPIEDADES DE INVERSIÓN AL COSTO (CR)</t>
  </si>
  <si>
    <t xml:space="preserve">         DEPRECIACIÓN PROPIEDADES DE INVERSIÓN AL COSTO (CR)</t>
  </si>
  <si>
    <t xml:space="preserve">         PROPIEDADES DE INVERSIÓN EN CONSTRUCCIÓN O DESARROLLO</t>
  </si>
  <si>
    <t xml:space="preserve">      PROPIEDADES DE INVERSIÓN MEDIDAS AL COSTO</t>
  </si>
  <si>
    <t xml:space="preserve">         DETERIORO PROPIEDAD, PLANTA Y EQUIPO (CR)</t>
  </si>
  <si>
    <t xml:space="preserve">         DEPRECIACIÓN, AGOTAMIENTO PROPIEDAD, PLANTA Y EQUIPO (CR)</t>
  </si>
  <si>
    <t xml:space="preserve">         BIENES RECIBIDOS EN PAGO</t>
  </si>
  <si>
    <t xml:space="preserve">         BIENES EN COMODATO DE LARGO PLAZO</t>
  </si>
  <si>
    <t xml:space="preserve">         GASODUCTOS</t>
  </si>
  <si>
    <t xml:space="preserve">         YACIMIENTOS</t>
  </si>
  <si>
    <t xml:space="preserve">         POZOS ARTESIANOS</t>
  </si>
  <si>
    <t xml:space="preserve">         MINAS Y CANTERAS</t>
  </si>
  <si>
    <t xml:space="preserve">         REPUESTOS</t>
  </si>
  <si>
    <t xml:space="preserve">         MAQUINARIA EN MONTAJE</t>
  </si>
  <si>
    <t xml:space="preserve">         EQUIPO MÉDICO Y CIENTÍFICO</t>
  </si>
  <si>
    <t xml:space="preserve">         BIENES EN TRANSITO</t>
  </si>
  <si>
    <t xml:space="preserve">         ACTIVOS TANGIBLES PARA EXPLORACIÓN Y EVALUACIÓN</t>
  </si>
  <si>
    <t xml:space="preserve">         CONSTRUCCIONES EN CURSO</t>
  </si>
  <si>
    <t xml:space="preserve">   ACTIVOS MATERIALES</t>
  </si>
  <si>
    <t xml:space="preserve">         DETERIORO OTRAS CUENTAS POR COBRAR (CR)</t>
  </si>
  <si>
    <t xml:space="preserve">         SUBVENCIONES POR COBRAR</t>
  </si>
  <si>
    <t xml:space="preserve">         DERECHOS DE EXPLOTACIÓN</t>
  </si>
  <si>
    <t xml:space="preserve">         CUENTAS POR COBRAR DE TERCEROS</t>
  </si>
  <si>
    <t xml:space="preserve">         RECLAMOS A COMPAÑÍAS ASEGURADORAS</t>
  </si>
  <si>
    <t xml:space="preserve">         RODAMIENTO</t>
  </si>
  <si>
    <t xml:space="preserve">         CUOTAS DE ADMISIÓN</t>
  </si>
  <si>
    <t xml:space="preserve">      OTRAS CUENTAS POR COBRAR</t>
  </si>
  <si>
    <t xml:space="preserve">         DETERIORO RESPONSABILIDADES PENDIENTES (CR)</t>
  </si>
  <si>
    <t xml:space="preserve">         ASOCIADOS</t>
  </si>
  <si>
    <t xml:space="preserve">         EMPLEADOS</t>
  </si>
  <si>
    <t xml:space="preserve">         DIRECTIVOS</t>
  </si>
  <si>
    <t xml:space="preserve">      RESPONSABILIDADES PENDIENTES</t>
  </si>
  <si>
    <t xml:space="preserve">         DETERIORO DEUDORES PATRONALES Y EMPRESAS (CR)</t>
  </si>
  <si>
    <t xml:space="preserve">         APORTES Y CONTRIBUCIÓN EMPRESA</t>
  </si>
  <si>
    <t xml:space="preserve">         LIQUIDACIONES PRESTACIONALES</t>
  </si>
  <si>
    <t xml:space="preserve">         DESCUENTO DE NOMINA</t>
  </si>
  <si>
    <t xml:space="preserve">      DEUDORES PATRONALES Y EMPRESAS</t>
  </si>
  <si>
    <t xml:space="preserve">         DETERIORO ANTICIPOS DE IMPUESTOS (CR)</t>
  </si>
  <si>
    <t xml:space="preserve">         OTROS IMPUESTOS</t>
  </si>
  <si>
    <t xml:space="preserve">         IMPUESTOS A LAS VENTAS</t>
  </si>
  <si>
    <t xml:space="preserve">         IMPUESTOS DESCONTABLES</t>
  </si>
  <si>
    <t xml:space="preserve">         CONTRIBUCIONES</t>
  </si>
  <si>
    <t xml:space="preserve">         SOBRANTES EN LIQUIDACIÓN PRIVADA DE IMPUESTOS</t>
  </si>
  <si>
    <t xml:space="preserve">         IMPUESTO DE INDUSTRIA Y COMERCIO RETENIDO</t>
  </si>
  <si>
    <t xml:space="preserve">         IMPUESTO A LAS VENTAS RETENIDO</t>
  </si>
  <si>
    <t xml:space="preserve">         RETENCIÓN EN LA FUENTE</t>
  </si>
  <si>
    <t xml:space="preserve">      ACTIVOS POR IMPUESTOS CORRIENTES</t>
  </si>
  <si>
    <t xml:space="preserve">         DETERIORO ARRENDAMIENTOS (CR)</t>
  </si>
  <si>
    <t xml:space="preserve">         SUBARRENDAMIENTO DE ACTIVOS POR DERECHO DE USO</t>
  </si>
  <si>
    <t xml:space="preserve">         DE BIENES ADJUDICADOS</t>
  </si>
  <si>
    <t xml:space="preserve">         DE BIENES PROPIOS</t>
  </si>
  <si>
    <t xml:space="preserve">         DETERIORO ANTICIPOS (CR)</t>
  </si>
  <si>
    <t xml:space="preserve">         LABORALES</t>
  </si>
  <si>
    <t xml:space="preserve">      AVANCES Y ANTICIPOS ENTREGADOS</t>
  </si>
  <si>
    <t xml:space="preserve">         DETERIORO DIVIDENDOS, PARTICIPACIONES Y RETORNOS (CR)</t>
  </si>
  <si>
    <t xml:space="preserve">         DE ENTIDADES SOLIDARIAS</t>
  </si>
  <si>
    <t xml:space="preserve">         DE SOCIEDADES LIMITADAS Y/O ASIMILADAS</t>
  </si>
  <si>
    <t xml:space="preserve">         DE SOCIEDADES ANÓNIMAS Y/O ASIMILADAS</t>
  </si>
  <si>
    <t xml:space="preserve">      DIVIDENDOS, PARTICIPACIONES Y RETORNOS</t>
  </si>
  <si>
    <t xml:space="preserve">         DETERIORO INTERESES DEUDORES POR PRESTACIÓN DE SERVICIOS (CR)</t>
  </si>
  <si>
    <t xml:space="preserve">         VENCIDOS MÁS DE 360 DÍAS</t>
  </si>
  <si>
    <t xml:space="preserve">         VENCIDOS ENTRE 181 Y 360 DÍAS</t>
  </si>
  <si>
    <t xml:space="preserve">         VENCIDOS ENTRE 91 Y 180 DÍAS</t>
  </si>
  <si>
    <t xml:space="preserve">         VIGENTES</t>
  </si>
  <si>
    <t xml:space="preserve">      INTERESES DEUDORES POR PRESTACIÓN DE SERVICIOS</t>
  </si>
  <si>
    <t xml:space="preserve">         DETERIORO DEUDORES POR PRESTACIÓN DE SERVICIOS (CR)</t>
  </si>
  <si>
    <t xml:space="preserve">      DEUDORES POR PRESTACIÓN DE SERVICIOS</t>
  </si>
  <si>
    <t xml:space="preserve">         DETERIORO INTERESES DEUDORES POR VENTA DE BIENES (CR)</t>
  </si>
  <si>
    <t xml:space="preserve">      INTERESES DEUDORES POR VENTA DE BIENES</t>
  </si>
  <si>
    <t xml:space="preserve">         DETERIORO DEUDORES POR VENTA DE BIENES (CR)</t>
  </si>
  <si>
    <t xml:space="preserve">      DEUDORES POR VENTA DE BIENES</t>
  </si>
  <si>
    <t xml:space="preserve">   CUENTAS POR COBRAR Y OTRAS</t>
  </si>
  <si>
    <t xml:space="preserve">      ACTIVOS BIOLÓGICO MEDIDOS AL VALOR RAZONABLE</t>
  </si>
  <si>
    <t xml:space="preserve">         DETERIORO ACTIVOS BIOLÓGICOS AL COSTO (CR)</t>
  </si>
  <si>
    <t xml:space="preserve">         DEPRECIACIÓN ACUMULADA DE ACTIVOS BIOLÓGICOS</t>
  </si>
  <si>
    <t xml:space="preserve">      ACTIVOS BIOLÓGICOS AL COSTO</t>
  </si>
  <si>
    <t xml:space="preserve">   ACTIVOS BIOLÓGICOS</t>
  </si>
  <si>
    <t xml:space="preserve">         CATEGORÍA E RIESGO DE INCOBRABILIDAD</t>
  </si>
  <si>
    <t xml:space="preserve">         CATEGORÍA D RIESGO SIGNIFICATIVO</t>
  </si>
  <si>
    <t xml:space="preserve">         CATEGORÍA C RIESGO APRECIABLE</t>
  </si>
  <si>
    <t xml:space="preserve">         CATEGORÍA B RIESGO ACEPTABLE</t>
  </si>
  <si>
    <t xml:space="preserve">         CATEGORÍA A RIESGO NORMAL</t>
  </si>
  <si>
    <t xml:space="preserve">      DETERIORO PAGOS POR CUENTA DE  CRÉDITOS A EMPLEADOS (CR)</t>
  </si>
  <si>
    <t xml:space="preserve">      PAGOS POR CUENTA DE CRÉDITOS A EMPLEADOS</t>
  </si>
  <si>
    <t xml:space="preserve">         DETERIORO CONVENIOS POR COBRAR (CR)</t>
  </si>
  <si>
    <t xml:space="preserve">         OTROS CONVENIOS</t>
  </si>
  <si>
    <t xml:space="preserve">         SEGURO OBLIGATORIO - SOAT</t>
  </si>
  <si>
    <t xml:space="preserve">         SEGURO VOLUNTARIO - VEHÍCULO</t>
  </si>
  <si>
    <t xml:space="preserve">         SERVICIOS FUNERARIOS</t>
  </si>
  <si>
    <t xml:space="preserve">         MEDICINA PREPAGADA</t>
  </si>
  <si>
    <t xml:space="preserve">         SERVICIOS ODONTOLÓGICOS</t>
  </si>
  <si>
    <t xml:space="preserve">         SERVICIOS MÉDICOS Y HOSPITALARIOS</t>
  </si>
  <si>
    <t xml:space="preserve">      CONVENIOS POR COBRAR</t>
  </si>
  <si>
    <t xml:space="preserve">         CATEGORÍA E RIESGO INCOBRABILIDAD CONSUMO</t>
  </si>
  <si>
    <t xml:space="preserve">         CATEGORÍA E RIESGO INCOBRABILIDAD VIVIENDA</t>
  </si>
  <si>
    <t xml:space="preserve">         CATEGORÍA D RIESGO SIGNIFICATIVO CONSUMO</t>
  </si>
  <si>
    <t xml:space="preserve">         CATEGORÍA D RIESGO SIGNIFICATIVO VIVIENDA</t>
  </si>
  <si>
    <t xml:space="preserve">         CATEGORÍA C RIESGO APRECIABLE CONSUMO</t>
  </si>
  <si>
    <t xml:space="preserve">         CATEGORÍA C RIESGO APRECIABLE VIVIENDA</t>
  </si>
  <si>
    <t xml:space="preserve">         CATEGORÍA B RIESGO ACEPTABLE CONSUMO</t>
  </si>
  <si>
    <t xml:space="preserve">         CATEGORÍA B RIESGO ACEPTABLE VIVIENDA</t>
  </si>
  <si>
    <t xml:space="preserve">         CATEGORÍA A RIESGO NORMAL CONSUMO</t>
  </si>
  <si>
    <t xml:space="preserve">         CATEGORÍA A RIESGO NORMAL VIVIENDA</t>
  </si>
  <si>
    <t xml:space="preserve">      DETERIORO INTERESES CRÉDITOS A EMPLEADOS (CR)</t>
  </si>
  <si>
    <t xml:space="preserve">         CATEGORÍA B RIESGO ACEPTABLE, CONSUMO</t>
  </si>
  <si>
    <t xml:space="preserve">         CATEGORÍA A RIESGO NORMAL, CONSUMO</t>
  </si>
  <si>
    <t xml:space="preserve">         CATEGORÍA B RIESGO ACEPTABLE, VIVIENDA</t>
  </si>
  <si>
    <t xml:space="preserve">         CATEGORÍA A RIESGO NORMAL, VIVIENDA</t>
  </si>
  <si>
    <t xml:space="preserve">      DETERIORO CRÉDITOS A EMPLEADOS (CR)</t>
  </si>
  <si>
    <t xml:space="preserve">      INTERESES CRÉDITOS A EMPLEADOS</t>
  </si>
  <si>
    <t xml:space="preserve">      CRÉDITOS A EMPLEADOS</t>
  </si>
  <si>
    <t xml:space="preserve">         DETERIORO GENERAL ADICIONAL CARTERA DE CRÉDITOS (CR)</t>
  </si>
  <si>
    <t xml:space="preserve">         DETERIORO GENERAL DE CARTERA DE CRÉDITOS (CR)</t>
  </si>
  <si>
    <t xml:space="preserve">      DETERIORO GENERAL DE CARTERA DE CRÉDITOS (CR)</t>
  </si>
  <si>
    <t xml:space="preserve">         OTROS CONCEPTOS DE CRÉDITO CAUSADOS CON PERÍODOS DE GRACIA</t>
  </si>
  <si>
    <t xml:space="preserve">      DETERIORO PAGOS POR CUENTA DE  ASOCIADOS - CRÉDITOS COMERCIALES (CR)</t>
  </si>
  <si>
    <t xml:space="preserve">         INTERESES DE CRÉDITOS CON PERIODOS DE GRACIA</t>
  </si>
  <si>
    <t xml:space="preserve">      DETERIORO INTERESES CRÉDITOS COMERCIALES (CR)</t>
  </si>
  <si>
    <t xml:space="preserve">         CATEGORÍA E RIESGO DE INCOBRABILIDAD OTRAS GARANTÍAS</t>
  </si>
  <si>
    <t xml:space="preserve">         CATEGORÍA E RIESGO DE INCOBRABILIDAD GARANTÍA ADMISIBLE</t>
  </si>
  <si>
    <t xml:space="preserve">         CATEGORÍA D RIESGO SIGNIFICATIVO OTRAS GARANTÍAS</t>
  </si>
  <si>
    <t xml:space="preserve">         CATEGORÍA D RIESGO SIGNIFICATIVO GARANTÍA ADMISIBLE</t>
  </si>
  <si>
    <t xml:space="preserve">         CATEGORÍA C RIESGO APRECIABLE OTRAS GARANTÍAS</t>
  </si>
  <si>
    <t xml:space="preserve">         CATEGORÍA C RIESGO APRECIABLE GARANTÍA ADMISIBLE</t>
  </si>
  <si>
    <t xml:space="preserve">         CATEGORÍA B RIESGO ACEPTABLE OTRAS GARANTÍAS</t>
  </si>
  <si>
    <t xml:space="preserve">         CATEGORÍA B RIESGO ACEPTABLE GARANTÍA ADMISIBLE</t>
  </si>
  <si>
    <t xml:space="preserve">         CATEGORÍA A RIESGO NORMAL OTRAS GARANTÍAS</t>
  </si>
  <si>
    <t xml:space="preserve">         CATEGORÍA A RIESGO NORMAL GARANTÍA ADMISIBLE</t>
  </si>
  <si>
    <t xml:space="preserve">      DETERIORO CRÉDITOS COMERCIALES (CR)</t>
  </si>
  <si>
    <t xml:space="preserve">      PAGOS POR CUENTA DE  ASOCIADOS -COMERCIAL</t>
  </si>
  <si>
    <t xml:space="preserve">      INTERESES CRÉDITOS COMERCIALES</t>
  </si>
  <si>
    <t xml:space="preserve">      CRÉDITOS COMERCIALES - OTRAS GARANTÍAS</t>
  </si>
  <si>
    <t xml:space="preserve">      CRÉDITOS COMERCIALES - GARANTÍA ADMISIBLE</t>
  </si>
  <si>
    <t xml:space="preserve">      DETERIORO PAGOS POR CUENTA DE  ASOCIADOS - MICROCRÉDITO EMPRESARIAL (CR)</t>
  </si>
  <si>
    <t xml:space="preserve">      DETERIORO INTERESES MICROCRÉDITO EMPRESARIAL (CR)</t>
  </si>
  <si>
    <t xml:space="preserve">      DETERIORO MICROCRÉDITO EMPRESARIAL (CR)</t>
  </si>
  <si>
    <t xml:space="preserve">      PAGOS POR CUENTA DE  ASOCIADOS - MICROCRÉDITO EMPRESARIAL</t>
  </si>
  <si>
    <t xml:space="preserve">      INTERESES MICROCRÉDITO EMPRESARIAL</t>
  </si>
  <si>
    <t xml:space="preserve">      MICROCRÉDITO EMPRESARIAL - OTRAS GARANTÍAS</t>
  </si>
  <si>
    <t xml:space="preserve">      MICROCRÉDITO EMPRESARIAL - GARANTÍA ADMISIBLE</t>
  </si>
  <si>
    <t xml:space="preserve">      DETERIORO PAGOS POR CUENTA DE  ASOCIADOS - MICROCRÉDITO INMOBILIARIO (CR)</t>
  </si>
  <si>
    <t xml:space="preserve">      DETERIORO INTERESES MICROCRÉDITO INMOBILIARIO (CR)</t>
  </si>
  <si>
    <t xml:space="preserve">      DETERIORO MICROCRÉDITO INMOBILIARIO (CR)</t>
  </si>
  <si>
    <t xml:space="preserve">      PAGOS POR CUENTA DE  ASOCIADOS - MICROCRÉDITO  INMOBILIARIO</t>
  </si>
  <si>
    <t xml:space="preserve">      INTERESES MICROCRÉDITO  INMOBILIARIO</t>
  </si>
  <si>
    <t xml:space="preserve">      MICROCRÉDITO INMOBILIARIO</t>
  </si>
  <si>
    <t xml:space="preserve">      DETERIORO PAGO POR CUENTA DE ASOCIADOS - CRÉDITOS DE CONSUMO  (CR)</t>
  </si>
  <si>
    <t xml:space="preserve">      DETERIORO INTERESES CRÉDITOS DE CONSUMO  (CR)</t>
  </si>
  <si>
    <t xml:space="preserve">      DETERIORO CRÉDITOS DE CONSUMO (CR)</t>
  </si>
  <si>
    <t xml:space="preserve">      PAGOS POR CUENTA DE ASOCIADOS - CRÉDITOS CONSUMO</t>
  </si>
  <si>
    <t xml:space="preserve">      INTERESES CRÉDITOS DE CONSUMO</t>
  </si>
  <si>
    <t xml:space="preserve">      CRÉDITOS DE CONSUMO, OTRAS GARANTÍAS - SIN LIBRANZA</t>
  </si>
  <si>
    <t xml:space="preserve">      CRÉDITOS DE CONSUMO, OTRAS GARANTÍAS - CON LIBRANZA</t>
  </si>
  <si>
    <t xml:space="preserve">      CRÉDITOS DE CONSUMO, GARANTÍA ADMISIBLE - SIN LIBRANZA</t>
  </si>
  <si>
    <t xml:space="preserve">      CRÉDITOS DE CONSUMO, GARANTÍA ADMISIBLE - CON LIBRANZA</t>
  </si>
  <si>
    <t xml:space="preserve">      DETERIORO PAGO POR CUENTA DE ASOCIADOS - CRÉDITOS DE VIVIENDA  (CR)</t>
  </si>
  <si>
    <t xml:space="preserve">      DETERIORO INTERESES CRÉDITOS DE VIVIENDA  (CR)</t>
  </si>
  <si>
    <t xml:space="preserve">      DETERIORO CRÉDITOS DE VIVIENDA (CR)</t>
  </si>
  <si>
    <t xml:space="preserve">      PAGOS POR CUENTA DE ASOCIADOS - CRÉDITOS VIVIENDA</t>
  </si>
  <si>
    <t xml:space="preserve">      INTERESES CRÉDITOS DE VIVIENDA</t>
  </si>
  <si>
    <t xml:space="preserve">      CRÉDITOS DE VIVIENDA - SIN LIBRANZA</t>
  </si>
  <si>
    <t xml:space="preserve">      CRÉDITOS DE VIVIENDA - CON LIBRANZA</t>
  </si>
  <si>
    <t xml:space="preserve">   CARTERA DE CRÉDITOS</t>
  </si>
  <si>
    <t xml:space="preserve">         DETERIORO PRESTADORES DE SERVICIOS (CR)</t>
  </si>
  <si>
    <t xml:space="preserve">         OTROS INVENTARIOS DE PRESTADORES DE SERVICIOS</t>
  </si>
  <si>
    <t xml:space="preserve">         SERVICIOS DE MANTENIMIENTO Y REPARACIÓN</t>
  </si>
  <si>
    <t xml:space="preserve">         SERVICIOS DE CONSULTORÍA</t>
  </si>
  <si>
    <t xml:space="preserve">      PRESTADORES DE SERVICIOS</t>
  </si>
  <si>
    <t xml:space="preserve">         DETERIORO - BIENES TRANSFORMADOS POR LA ENTIDAD (CR)</t>
  </si>
  <si>
    <t xml:space="preserve">         OTROS INVENTARIOS</t>
  </si>
  <si>
    <t xml:space="preserve">         OBRAS DE CONSTRUCCIÓN EN CURSO</t>
  </si>
  <si>
    <t xml:space="preserve">         PRODUCTOS PECUARIOS</t>
  </si>
  <si>
    <t xml:space="preserve">         PRODUCTOS AGRÍCOLAS</t>
  </si>
  <si>
    <t xml:space="preserve">         PRODUCTOS TERMINADOS</t>
  </si>
  <si>
    <t xml:space="preserve">         PRODUCTOS EN PROCESO</t>
  </si>
  <si>
    <t xml:space="preserve">         MATERIAS PRIMAS</t>
  </si>
  <si>
    <t xml:space="preserve">      BIENES TRANSFORMADOS POR LA ENTIDAD Y PRODUCTOS RESULTANTES DEL PROCESAMIENTO TRAS LA COSECHA O RECOLECCIÓN</t>
  </si>
  <si>
    <t xml:space="preserve">         DETERIORO Y/O REBAJAS EN BIENES NO TRANSFORMADOS POR LA ENTIDAD (CR)</t>
  </si>
  <si>
    <t xml:space="preserve">         INVENTARIOS QUE SURGEN DE ACTIVIDADES DE EXTRACCIÓN</t>
  </si>
  <si>
    <t xml:space="preserve">         BIENES RAÍCES PARA LA VENTA</t>
  </si>
  <si>
    <t xml:space="preserve">         MERCANCÍAS</t>
  </si>
  <si>
    <t xml:space="preserve">         INVENTARIO EN CONSIGNACIÓN</t>
  </si>
  <si>
    <t xml:space="preserve">         INVENTARIO EN TRANSITO</t>
  </si>
  <si>
    <t xml:space="preserve">      BIENES NO TRANSFORMADOS POR LA ENTIDAD - PARA COMERCIALIZAR</t>
  </si>
  <si>
    <t xml:space="preserve">   INVENTARIOS</t>
  </si>
  <si>
    <t xml:space="preserve">         GANANCIA EN VALORACIÓN DE OPCIONES COMPRADAS</t>
  </si>
  <si>
    <t xml:space="preserve">         PRIMA PAGADA EN OPCIONES</t>
  </si>
  <si>
    <t xml:space="preserve">         OBLIGACIONES EN OTROS DERIVADOS (CR)</t>
  </si>
  <si>
    <t xml:space="preserve">         DERECHOS EN OTROS DERIVADOS</t>
  </si>
  <si>
    <t xml:space="preserve">         OBLIGACIONES EN CONTRATOS SWAPS (CR)</t>
  </si>
  <si>
    <t xml:space="preserve">         DERECHOS EN CONTRATOS SWAPS</t>
  </si>
  <si>
    <t xml:space="preserve">         OBLIGACIONES EN CONTRATOS FUTUROS (CR)</t>
  </si>
  <si>
    <t xml:space="preserve">         DERECHOS EN CONTRATOS FUTUROS</t>
  </si>
  <si>
    <t xml:space="preserve">         OBLIGACIONES EN CONTRATOS FORWARD (CR)</t>
  </si>
  <si>
    <t xml:space="preserve">         DERECHOS EN CONTRATOS FORWARD</t>
  </si>
  <si>
    <t xml:space="preserve">      INSTRUMENTOS DERIVADOS CON FINES DE COBERTURA DE FLUJOS DE EFECTIVO MEDIDOS A COSTO AMORTIZADO</t>
  </si>
  <si>
    <t xml:space="preserve">      INSTRUMENTOS DERIVADOS CON FINES DE COBERTURA DE VALOR DE MERCADO (VALOR RAZONABLE) CON CAMBIOS EN EL ORI</t>
  </si>
  <si>
    <t xml:space="preserve">      INSTRUMENTOS DERIVADOS CON FINES DE ESPECULACIÓN MEDIDOS A VALOR RAZONABLE</t>
  </si>
  <si>
    <t xml:space="preserve">      INVERSIONES A VALOR DE MERCADO CON CAMBIOS EN EL PATRIMONIO (ORI)</t>
  </si>
  <si>
    <t xml:space="preserve">         DETERIORO INVERSIONES CONTABILIZADAS A VALOR RAZONABLE CON CAMBIOS EN EL ORI (CR)</t>
  </si>
  <si>
    <t xml:space="preserve">         OTRAS INVERSIONES CONTABILIZADAS AL VALOR RAZONABLE</t>
  </si>
  <si>
    <t xml:space="preserve">         ACCIONES CON BAJA Y MÍNIMA LIQUIDEZ BURSÁTIL O SIN COTIZACIÓN EN BOLSA</t>
  </si>
  <si>
    <t xml:space="preserve">         ACCIONES CON MEDIA LIQUIDEZ BURSÁTIL</t>
  </si>
  <si>
    <t xml:space="preserve">         ACCIONES CON ALTA LIQUIDEZ BURSÁTIL</t>
  </si>
  <si>
    <t xml:space="preserve">      INVERSIONES CONTABILIZADAS A VALOR RAZONABLE CON CAMBIOS EN EL ORI</t>
  </si>
  <si>
    <t xml:space="preserve">         DETERIORO INVERSIONES CONTABILIZADAS A VALOR RAZONABLE CON CAMBIOS EN EL RESULTADO (CR)</t>
  </si>
  <si>
    <t xml:space="preserve">         PARTICIPACIÓN EN FONDOS DE INVERSIÓN COLECTIVAABIERTOS SIN PACTO DE PERMANENCIA</t>
  </si>
  <si>
    <t xml:space="preserve">         EN TITULOS DE DEUDA</t>
  </si>
  <si>
    <t xml:space="preserve">         PARTICIPACIÓN EN FONDOS DE PENSIONES Y CESANTÍAS</t>
  </si>
  <si>
    <t xml:space="preserve">         PARTICIPACIÓN EN FONDOS DE INVERSIÓN</t>
  </si>
  <si>
    <t xml:space="preserve">         PARTICIPACIÓN EN FONDOS MUTUOS DE INVERSIÓN INTERNACIONALES QUE INVIERTAN EXCLUSIVAMENTE EN RENTA VARIABLE</t>
  </si>
  <si>
    <t xml:space="preserve">         PARTICIPACIONES EN FONDOS ÍNDICE</t>
  </si>
  <si>
    <t xml:space="preserve">         PARTICIPACIONES EN FONDOS MUTUOS DE INVERSIÓN INTERNACIONALES QUE INVIERTAN EXCLUSIVAMENTE EN TÍTULOS DE RENTA FIJA</t>
  </si>
  <si>
    <t xml:space="preserve">         TÍTULOS MIXTOS DERIVADOS DE PROCESOS DE TITULARIZACIÓN</t>
  </si>
  <si>
    <t xml:space="preserve">         TÍTULOS PARTICIPATIVOS DERIVADOS EN PROCESOS DE TITULARIZACIÓN</t>
  </si>
  <si>
    <t xml:space="preserve">         PARTICIPACIONES EN FONDO DE VALORES</t>
  </si>
  <si>
    <t xml:space="preserve">         PARTICIPACIONES EN FONDOS COMUNES ESPECIALES</t>
  </si>
  <si>
    <t xml:space="preserve">         PARTICIPACIONES EN FONDOS COMUNES ORDINARIOS</t>
  </si>
  <si>
    <t xml:space="preserve">      INVERSIONES CONTABILIZADAS A VALOR RAZONABLE CON CAMBIOS EN EL RESULTADO</t>
  </si>
  <si>
    <t xml:space="preserve">         DETERIORO INVERSIONES  CONTABILIZADAS A COSTO AMORTIZADO (CR)</t>
  </si>
  <si>
    <t xml:space="preserve">         OTROS TÍTULOS</t>
  </si>
  <si>
    <t xml:space="preserve">         TÍTULOS EMITIDOS POR RESIDENTES EN EL EXTERIOR</t>
  </si>
  <si>
    <t xml:space="preserve">         TÍTULOS EMITIDOS AVALADOS O GARANTIZADOS POR ORGANISMOS MULTILATERALES DE CRÉDITO</t>
  </si>
  <si>
    <t xml:space="preserve">         TÍTULOS EMITIDOS AVALADOS O GARANTIZADOS O ACEPTADOS POR BANCOS DEL EXTERIOR</t>
  </si>
  <si>
    <t xml:space="preserve">         TÍTULOS EMITIDOS AVALADOS O GARANTIZADOS POR BANCOS CENTRALES EXTRANJEROS</t>
  </si>
  <si>
    <t xml:space="preserve">         TÍTULOS EMITIDOS AVALADOS O GARANTIZADOS POR GOBIERNOS EXTRANJEROS</t>
  </si>
  <si>
    <t xml:space="preserve">         TÍTULOS EMITIDOS POR ENTIDADES NO VIGILADAS POR LA SUPERINTENDENCIA FINANCIERA (INCLUIDOS LOS BONOS OBLIGATORIA U OPCIONALMENTE CONVERTIBLES EN ACCIONES)</t>
  </si>
  <si>
    <t xml:space="preserve">         TÍTULOS EMITIDOS, AVALADOS, ACEPTADOS O GARANTIZADOS POR INSTITUCIONES VIGILADAS POR LA SUPERINTENDENCIA FINANCIERA ( INCLUIDOS LOS BONOS OBLIGATORIA U OPCIONALMENTE CONVERTIBLES EN ACCIONES</t>
  </si>
  <si>
    <t xml:space="preserve">         TÍTULOS DEL CONTENIDO CREDITICIO DERIVADOS DE PROCESO DE TITULARIZACIÓN SUBYACENTES DISTINTOS DE CARTERA HIPOTECARIA</t>
  </si>
  <si>
    <t xml:space="preserve">         TÍTULOS DEL CONTENIDO CREDITICIO DERIVADOS DE PROCESO DE TITULARIZACIÓN DE CARTERA HIPOTECARIA</t>
  </si>
  <si>
    <t xml:space="preserve">         TÍTULOS HIPOTECARIOS</t>
  </si>
  <si>
    <t xml:space="preserve">         BONOS HIPOTECARIOS</t>
  </si>
  <si>
    <t xml:space="preserve">         TÍTULOS EMITIDOS POR EL BANCO DE LA REPUBLICA</t>
  </si>
  <si>
    <t xml:space="preserve">         TÍTULOS EMITIDOS, AVALADOS, ACEPTADOS O GARANTIZADOS POR EL FOGACOOP</t>
  </si>
  <si>
    <t xml:space="preserve">         TÍTULOS EMITIDOS, AVALADOS, ACEPTADOS O GARANTIZADOS POR EL FOGAFIN</t>
  </si>
  <si>
    <t xml:space="preserve">         OTROS TÍTULOS DE DEUDA PÚBLICA</t>
  </si>
  <si>
    <t xml:space="preserve">         TÍTULOS DE DEUDA PÚBLICA EXTERNA EMITIDOS O GARANTIZADOS POR LA NACIÓN</t>
  </si>
  <si>
    <t xml:space="preserve">         TÍTULOS DE DEUDA PÚBLICA INTERNA EMITIDOS O GARANTIZADOS POR LA NACIÓN</t>
  </si>
  <si>
    <t xml:space="preserve">      INVERSIONES CONTABILIZADAS A COSTO AMORTIZADO</t>
  </si>
  <si>
    <t xml:space="preserve">         DETERIORO INVERSIONES EN INSTRUMENTOS DE PATRIMONIO (CR)</t>
  </si>
  <si>
    <t xml:space="preserve">         APORTES EN OTRAS ENTIDADES</t>
  </si>
  <si>
    <t xml:space="preserve">         APORTES EN ASOCIACIONES O AGREMIACIONES</t>
  </si>
  <si>
    <t xml:space="preserve">         APORTES SOCIALES EN ENTIDADES ECONOMÍA SOLIDARIA</t>
  </si>
  <si>
    <t xml:space="preserve">         PARTICIPACIONES SOCIALES</t>
  </si>
  <si>
    <t xml:space="preserve">      OTRAS INVERSIONES EN INSTRUMENTOS DE PATRIMONIO</t>
  </si>
  <si>
    <t xml:space="preserve">         DETERIORO EN INVERSIONES EN NEGOCIOS CONJUNTOS (CR)</t>
  </si>
  <si>
    <t xml:space="preserve">         INVERSIONES CONTABILIZADAS POR EL MÉTODO DE PARTICIPACIÓN PATRIMONIAL (PARTÍCIPES CON CONTROL CONJUNTO)</t>
  </si>
  <si>
    <t xml:space="preserve">         INVERSIONES CONTABILIZADAS AL VALOR RAZONABLE CON CAMBIOS EN EL ORI (PARTICIPANTES SIN CONTROL CONJUNTO)</t>
  </si>
  <si>
    <t xml:space="preserve">         INVERSIONES CONTABILIZADAS AL VALOR RAZONABLE CON CAMBIOS EN EL RESULTADO (PARTICIPANTES SIN CONTROL CONJUNTO)</t>
  </si>
  <si>
    <t xml:space="preserve">         INVERSIONES CONTABILIZADAS AL COSTO (PARTICIPANTES SIN CONTROL CONJUNTO)</t>
  </si>
  <si>
    <t xml:space="preserve">      INVERSIONES EN NEGOCIOS CONJUNTOS</t>
  </si>
  <si>
    <t xml:space="preserve">         DETERIORO EN INVERSIONES EN OPERACIONES CONJUNTAS (CR)</t>
  </si>
  <si>
    <t xml:space="preserve">         INVERSIONES CONTABILIZADAS AL VALOR RAZONABLE CON CAMBIOS EN EL ORI (OPERADORES SIN CONTROL CONJUNTO)</t>
  </si>
  <si>
    <t xml:space="preserve">         INVERSIONES CONTABILIZADAS AL VALOR RAZONABLE CON CAMBIOS EN EL RESULTADO (OPERADORES SIN CONTROL CONJUNTO)</t>
  </si>
  <si>
    <t xml:space="preserve">         INVERSIONES CONTABILIZADAS AL COSTO (OPERADORES SIN CONTROL CONJUNTO)</t>
  </si>
  <si>
    <t xml:space="preserve">      INVERSIONES EN OPERACIONES CONJUNTAS</t>
  </si>
  <si>
    <t xml:space="preserve">         DETERIORO INVERSIONES EN ENTIDADES ASOCIADAS (CR)</t>
  </si>
  <si>
    <t xml:space="preserve">         INVERSIONES CONTABILIZADAS POR EL MÉTODO DE PARTICIPACIÓN PATRIMONIAL</t>
  </si>
  <si>
    <t xml:space="preserve">         INVERSIONES CONTABILIZADAS AL VALOR RAZONABLE</t>
  </si>
  <si>
    <t xml:space="preserve">         INVERSIONES CONTABILIZADAS AL COSTO</t>
  </si>
  <si>
    <t xml:space="preserve">      INVERSIONES EN ENTIDADES ASOCIADAS</t>
  </si>
  <si>
    <t xml:space="preserve">         DETERIORO INVERSIONES EN ENTIDADES SUBSIDIARIAS (CR)</t>
  </si>
  <si>
    <t xml:space="preserve">      INVERSIONES EN ENTIDADES SUBSIDIARIAS</t>
  </si>
  <si>
    <t xml:space="preserve">         DETERIORO INVERSIONES DISPONIBLES PARA LA VENTA EN TÍTULOS PARTICIPATIVOS (CR)</t>
  </si>
  <si>
    <t xml:space="preserve">         TÍTULOS DE RENTA VARIABLE CONTABILIZADOS AL VALOR RAZONABLE</t>
  </si>
  <si>
    <t xml:space="preserve">         TÍTULOS MIXTOS DERIVADOS DE PROCESOS DE TITULARIZACION</t>
  </si>
  <si>
    <t xml:space="preserve">      INVERSIONES DISPONIBLES PARA LA VENTA EN TÍTULOS PARTICIPATIVOS</t>
  </si>
  <si>
    <t xml:space="preserve">         DETERIORO INVERSIONES DISPONIBLES PARA LA VENTA EN TÍTULOS DE DEUDA (CR)</t>
  </si>
  <si>
    <t xml:space="preserve">         OTROS TÍTULOS DE DEUDA PUBLICA</t>
  </si>
  <si>
    <t xml:space="preserve">      INVERSIONES DISPONIBLES PARA LA VENTA EN TÍTULOS DE DEUDA</t>
  </si>
  <si>
    <t xml:space="preserve">         DETERIORO INVERSIONES PARA MANTENER HASTA EL VENCIMIENTO (CR)</t>
  </si>
  <si>
    <t xml:space="preserve">         TÍTULOS EMITIDOS, AVALADOS, ACEPTADOS O GARANTIZADOS POR EL INSTITUCIONES VIGILADAS POR LA SUPERINTENDENCIA FINANCIERA ( INCLUIDOS LOS BONOS OBLIGATORIA U OPCIONALMENTE CONVERTIBLES EN ACCIONES</t>
  </si>
  <si>
    <t xml:space="preserve">         TÍTULOS DE DEUDA PUBLICA EXTERNA EMITIDOS O GARANTIZADOS POR LA NACIÓN</t>
  </si>
  <si>
    <t xml:space="preserve">         TÍTULOS DE DEUDA PUBLICA INTERNA EMITIDOS O GARANTIZADOS POR LA NACIÓN</t>
  </si>
  <si>
    <t xml:space="preserve">      INVERSIONES PARA MANTENER HASTA EL VENCIMIENTO</t>
  </si>
  <si>
    <t xml:space="preserve">         DETERIORO INVERSIONES NEGOCIABLES EN TÍTULOS PARTICIPATIVOS (CR)</t>
  </si>
  <si>
    <t xml:space="preserve">      INVERSIONES NEGOCIABLES EN TÍTULOS PARTICIPATIVOS</t>
  </si>
  <si>
    <t xml:space="preserve">         DETERIORO INVERSIONES NEGOCIABLES EN TÍTULOS DE DEUDA (CR)</t>
  </si>
  <si>
    <t xml:space="preserve">      INVERSIONES NEGOCIABLES EN TÍTULOS DE DEUDA</t>
  </si>
  <si>
    <t xml:space="preserve">         DETERIORO INVERSIONES FONDO DE LIQUIDEZ (CR)</t>
  </si>
  <si>
    <t xml:space="preserve">         FONDO DE LIQUIDEZ - BONOS ORDINARIOS</t>
  </si>
  <si>
    <t xml:space="preserve">         PATRIMONIO AUTÓNOMO ADMINISTRADO POR SOCIEDADES FIDUCIARIAS</t>
  </si>
  <si>
    <t xml:space="preserve">         FONDO DE LIQUIDEZ - FONDOS DE INVERSIÓN COLECTIVA ADMINISTRADOS POR SOCIEDADES COMISIONISTAS DE BOLSA</t>
  </si>
  <si>
    <t xml:space="preserve">         FONDO DE LIQUIDEZ - FONDOS DE INVERSIÓN COLECTIVA ADMINISTRADOS POR SOCIEDADES FIDUCIARIAS</t>
  </si>
  <si>
    <t xml:space="preserve">         FONDO DE LIQUIDEZ – CERTIFICADOS DE AHORRO A TÉRMINO – CDAT</t>
  </si>
  <si>
    <t xml:space="preserve">         FONDO DE LIQUIDEZ – CERTIFICADOS DE DEPÓSITO A TÉRMINO- CDT</t>
  </si>
  <si>
    <t xml:space="preserve">      FONDO DE LIQUIDEZ</t>
  </si>
  <si>
    <t xml:space="preserve">   INVERSIONES</t>
  </si>
  <si>
    <t xml:space="preserve">         REMESAS EN TRÁNSITO</t>
  </si>
  <si>
    <t xml:space="preserve">         DEPÓSITOS ENTREGADOS EN GARANTÍA</t>
  </si>
  <si>
    <t xml:space="preserve">         FONDOS DE CAMBIO</t>
  </si>
  <si>
    <t xml:space="preserve">         OTROS FONDOS ESPECIALES</t>
  </si>
  <si>
    <t xml:space="preserve">         FIDEICOMISO DE ADMINISTRACIÓN</t>
  </si>
  <si>
    <t xml:space="preserve">         FIDEICOMISO FONDO DE REPOSICIÓN</t>
  </si>
  <si>
    <t xml:space="preserve">         FONDOS ESPECIALES - FONDOS SOCIALES Y MUTUALES</t>
  </si>
  <si>
    <t xml:space="preserve">         FONDOS FIDUCIARIOS</t>
  </si>
  <si>
    <t xml:space="preserve">         FONDO DE LIQUIDEZ - CERTIFICADOS DE AHORRO A TÉRMINO</t>
  </si>
  <si>
    <t xml:space="preserve">         FONDO DE LIQUIDEZ - CERTIFICADO DE DEPÓSITO A TÉRMINO</t>
  </si>
  <si>
    <t xml:space="preserve">         FONDO DE LIQUIDEZ - CUENTAS DE AHORRO</t>
  </si>
  <si>
    <t xml:space="preserve">         FONDO DE LIQUIDEZ – CUENTAS CORRIENTES</t>
  </si>
  <si>
    <t xml:space="preserve">      EFECTIVO DE USO RESTRINGIDO Y/O CON DESTINACIÓN ESPECÍFICA</t>
  </si>
  <si>
    <t xml:space="preserve">         FONDOS FIDUCIARIOS A LA VISTA</t>
  </si>
  <si>
    <t xml:space="preserve">         INVERSIONES A CORTO PLAZO, CLASIFICADOS COMO EQUIVALENTES AL EFECTIVO</t>
  </si>
  <si>
    <t xml:space="preserve">         DEPÓSITOS A CORTO PLAZO, CLASIFICADOS COMO EQUIVALENTES AL EFECTIVO</t>
  </si>
  <si>
    <t xml:space="preserve">      EQUIVALENTES AL  EFECTIVO (compromiso de pago)</t>
  </si>
  <si>
    <t xml:space="preserve">         ENTIDADES SECTOR SOLIDARIO</t>
  </si>
  <si>
    <t xml:space="preserve">      BANCOS Y OTRAS ENTIDADES CON ACTIVIDAD FINANCIERA</t>
  </si>
  <si>
    <t xml:space="preserve">         CAJA MENOR</t>
  </si>
  <si>
    <t xml:space="preserve">         CAJA GENERAL</t>
  </si>
  <si>
    <t xml:space="preserve">      CAJA</t>
  </si>
  <si>
    <t xml:space="preserve">   EFECTIVO Y EQUIVALENTE AL EFECTIVO</t>
  </si>
  <si>
    <t>ACTIVO</t>
  </si>
  <si>
    <t>DESCRIPCION</t>
  </si>
  <si>
    <t>CUENTA</t>
  </si>
  <si>
    <t>Mora</t>
  </si>
  <si>
    <t>Total</t>
  </si>
  <si>
    <t>Bruta</t>
  </si>
  <si>
    <t>Descripcion</t>
  </si>
  <si>
    <t>Indicador</t>
  </si>
  <si>
    <t>Descripción</t>
  </si>
  <si>
    <t>Año 16</t>
  </si>
  <si>
    <t>Año 17</t>
  </si>
  <si>
    <t>Año 18</t>
  </si>
  <si>
    <t>Año 19</t>
  </si>
  <si>
    <t>Año 20</t>
  </si>
  <si>
    <t>Total BRUTA CONSUMO sin LBZ</t>
  </si>
  <si>
    <t>Total  MORA CONSUMO sin LBZ</t>
  </si>
  <si>
    <t>Mora Consumo sin LBZ / Bruta Consumo sin LBZ</t>
  </si>
  <si>
    <t>Cartera MORA / Cartera BRUTA</t>
  </si>
  <si>
    <t>Mora Consumo LBZ / Bruta Consumo LBZ</t>
  </si>
  <si>
    <t>Total  MORA COMERCIAL</t>
  </si>
  <si>
    <t>Total BRUTA COMERCIAL</t>
  </si>
  <si>
    <t>Mora CCIAL / Bruta CCIAL</t>
  </si>
  <si>
    <t>Total  MORA MICROCREDITO</t>
  </si>
  <si>
    <t>Total BRUTA MICROCREDITO</t>
  </si>
  <si>
    <t>Mora MICRO / Bruta MICRO</t>
  </si>
  <si>
    <t>Indicador de Crecimiento de Cartera Bruta de Consumo Sin Libranza</t>
  </si>
  <si>
    <t>Crecimiento de Cartera Bruta de Consumo Sin Libranza</t>
  </si>
  <si>
    <t>Indicador de Crecimiento de Cartera Bruta de Consumo Con Libranza</t>
  </si>
  <si>
    <t>Crecimiento de Cartera Bruta de Consumo Con Libranza</t>
  </si>
  <si>
    <t>Indicador de Crecimiento de Cartera Bruta Comercial</t>
  </si>
  <si>
    <t>Crecimiento de Cartera Bruta Comercial</t>
  </si>
  <si>
    <t xml:space="preserve">Indicador de Crecimiento de Cartera Bruta Microcrédito </t>
  </si>
  <si>
    <t xml:space="preserve">Crecimiento de Cartera Bruta Microcrédito </t>
  </si>
  <si>
    <t>Indicador de Crecimiento de Cartera Bruta Vivienda</t>
  </si>
  <si>
    <t xml:space="preserve"> Crecimiento de Cartera Bruta Vivienda</t>
  </si>
  <si>
    <t>Indicador de Crecimiento de Cartera Total por Riesgo</t>
  </si>
  <si>
    <t>Crecimiento de Cartera Total por Riesgo</t>
  </si>
  <si>
    <t>Indicador de Crecimiento de Cartera Consumo Sin Libranza por Riesgo</t>
  </si>
  <si>
    <t>Crecimiento de Cartera Consumo Sin Libranza por Riesgo</t>
  </si>
  <si>
    <t>Indicador de Crecimiento de Cartera Consumo Con Libranza por Riesgo</t>
  </si>
  <si>
    <t>Crecimiento de Cartera Consumo Con Libranza por Riesgo</t>
  </si>
  <si>
    <t>Indicador de Crecimiento de Cartera Comercial por Riesgo</t>
  </si>
  <si>
    <t xml:space="preserve"> Crecimiento de Cartera Comercial por Riesgo</t>
  </si>
  <si>
    <t>Indicador de Crecimiento de Cartera Microcrédito por Riesgo</t>
  </si>
  <si>
    <t>Crecimiento de Cartera Microcrédito por Riesgo</t>
  </si>
  <si>
    <t>Indicador de Crecimiento de Cartera de Vivienda por Riesgo</t>
  </si>
  <si>
    <t>Crecimiento de Cartera de Vivienda por Riesgo</t>
  </si>
  <si>
    <t>Excedente Neto / Ingresos por venta de bienes y servicios y recuperaciones</t>
  </si>
  <si>
    <t>Indicador de rentabilidad sobre el capital invertido - ROIC</t>
  </si>
  <si>
    <t>NOMBRE</t>
  </si>
  <si>
    <t>PPAL</t>
  </si>
  <si>
    <t>Descripción FORMULA</t>
  </si>
  <si>
    <t xml:space="preserve"> </t>
  </si>
  <si>
    <t>Total  MORA VIVIENDA</t>
  </si>
  <si>
    <t>Total BRUTA VIVIENDA</t>
  </si>
  <si>
    <t>Mora VIVI / Bruta VIVI</t>
  </si>
  <si>
    <t xml:space="preserve">Total  Deterioro </t>
  </si>
  <si>
    <t>Total  Deterioro CONSUMO</t>
  </si>
  <si>
    <t>Total Mora Consumo</t>
  </si>
  <si>
    <t>Deterioro / Mora CONSUMO</t>
  </si>
  <si>
    <t>Deterioro / Mora COMERCIAL</t>
  </si>
  <si>
    <t>Total  Deterioro COMERCIAL</t>
  </si>
  <si>
    <t>Total Mora COMERCIAL</t>
  </si>
  <si>
    <t>IndiDador</t>
  </si>
  <si>
    <t>cuenta</t>
  </si>
  <si>
    <t>Total  Deterioro MICRO</t>
  </si>
  <si>
    <t>Total Mora MICRO</t>
  </si>
  <si>
    <t>Deterioro / Mora MICRO</t>
  </si>
  <si>
    <t>indicador</t>
  </si>
  <si>
    <r>
      <t>((C140400+C140500+C141100+C141200+C144100+C144200+</t>
    </r>
    <r>
      <rPr>
        <b/>
        <sz val="8"/>
        <color rgb="FFFF0000"/>
        <rFont val="Arial Narrow"/>
        <family val="2"/>
      </rPr>
      <t>C4800</t>
    </r>
    <r>
      <rPr>
        <sz val="8"/>
        <rFont val="Arial Narrow"/>
        <family val="2"/>
      </rPr>
      <t>+C145400+C145500+C146100+C146200+C146900)periodo actual / (C140400+C140500+C141100+C141200+C144100+C144200+C4800+C145400+C145500+C146100+C146200+C146900)periodo anterior))-1</t>
    </r>
  </si>
  <si>
    <t>Cartera BRUTA</t>
  </si>
  <si>
    <t>Crecimiento Cartera BRUTA</t>
  </si>
  <si>
    <t>Cartera CONSUMO sin LBZ</t>
  </si>
  <si>
    <t>Crecimiento Cartera Consumo SIN LBZ</t>
  </si>
  <si>
    <t>Cartera CONSUMO LBZ</t>
  </si>
  <si>
    <t>Cartera COMERCIAL</t>
  </si>
  <si>
    <t>Crecimiento Cartera COMERCIAL</t>
  </si>
  <si>
    <t>Cartera MICRO</t>
  </si>
  <si>
    <t>Cartera VIVI</t>
  </si>
  <si>
    <t>Crecimiento Cartera VIVI</t>
  </si>
  <si>
    <t>Crecimiento MORA total</t>
  </si>
  <si>
    <t>Total MORA</t>
  </si>
  <si>
    <t>MORA CONSUMO sin LBZ</t>
  </si>
  <si>
    <t>Crecim MORA Consumo NO LBZ</t>
  </si>
  <si>
    <t>Crecimiento MORA Cons LBZ</t>
  </si>
  <si>
    <t>Mora LBZ</t>
  </si>
  <si>
    <t>Mora COMERCIAL</t>
  </si>
  <si>
    <t>Crecimiento MORA CCIAL</t>
  </si>
  <si>
    <t>Mora MICRO</t>
  </si>
  <si>
    <t>Crecimiento MORA MICRO</t>
  </si>
  <si>
    <t>Mora VIVIENDA</t>
  </si>
  <si>
    <t>Crecimiento MORA VIVIENDA</t>
  </si>
  <si>
    <t>Total  Activos liquidos NETOS</t>
  </si>
  <si>
    <t>Total Depositos de corto plazo</t>
  </si>
  <si>
    <t>ALN / Depositos CP</t>
  </si>
  <si>
    <t>Brecha acumulada a la 3 banda GAP</t>
  </si>
  <si>
    <t>Brecha Acumulada 3 Banda / ALN</t>
  </si>
  <si>
    <t>Total Depositos</t>
  </si>
  <si>
    <t>Sumatoria 20 mayores ahorradores</t>
  </si>
  <si>
    <t>Concentracion 20 mayores ahorradores</t>
  </si>
  <si>
    <t>Sumatoria 20 mayores DEUDORES</t>
  </si>
  <si>
    <t>Concentración 20 mayores deudores</t>
  </si>
  <si>
    <t>Gastos admon y ventas</t>
  </si>
  <si>
    <t>Ingresos con recuperaciones</t>
  </si>
  <si>
    <t>Eficiencia operativa</t>
  </si>
  <si>
    <t>Quebranto patrimonial</t>
  </si>
  <si>
    <t>TOTAL</t>
  </si>
  <si>
    <t xml:space="preserve">CUENTA </t>
  </si>
  <si>
    <t>CAT</t>
  </si>
  <si>
    <t>CAYC</t>
  </si>
  <si>
    <t>F.E.</t>
  </si>
  <si>
    <t>SALDOS</t>
  </si>
  <si>
    <t>VR PONDERADO</t>
  </si>
  <si>
    <t>OBSERVACIONES</t>
  </si>
  <si>
    <t xml:space="preserve">CAJA GENERAL </t>
  </si>
  <si>
    <t>I - 0%</t>
  </si>
  <si>
    <t>CAJA MAYOR</t>
  </si>
  <si>
    <t>BANCOS COMERCIALES</t>
  </si>
  <si>
    <t>BANCOS COOPERATIVOS</t>
  </si>
  <si>
    <t>ENTIDADES SECTOR SOLIDARIO</t>
  </si>
  <si>
    <t>ENTIDADES DEL EXTERIOR</t>
  </si>
  <si>
    <t>OTRAS ENTIDADES</t>
  </si>
  <si>
    <t>DÉPOSITOS A CORTO PLAZO, CLASIFICADOS COMO EQUIVALENTES AL EFECTIVO</t>
  </si>
  <si>
    <t>INVERSIONES A CORTO PLAZO, CLASIFICADOS COMO EQUIVALENTES AL EFECTIVO</t>
  </si>
  <si>
    <t>FONDOS FIDUCIARIOS A LA VISTA</t>
  </si>
  <si>
    <t>FONDO DE LIQUIDEZ – CUENTAS CORRIENTES</t>
  </si>
  <si>
    <t>FONDO DE LIQUIDEZ - FONDOS DE INVERSIÓN COLECTIVA ADMINISTRADOS POR SOCIEDADES FIDUCIARIAS</t>
  </si>
  <si>
    <t>FONDO DE LIQUIDEZ - CUENTAS DE AHORRO</t>
  </si>
  <si>
    <t>FONDO DE LIQUIDEZ - FONDOS DE INVERSIÓN COLECTIVA ADMINISTRADOS POR SOCIEDADES COMISIONISTAS DE BOLSA</t>
  </si>
  <si>
    <t>FONDO DE LIQUIDEZ - CERTIFICADO DE DEPÓSITO A TÉRMINO</t>
  </si>
  <si>
    <t>FONDO DE LIQUIDEZ  - CERTIFICADOS DE AHORRO A TÉRMINO</t>
  </si>
  <si>
    <t xml:space="preserve">FONDOS FIDUCIARIOS </t>
  </si>
  <si>
    <t>FONDOS ESPECIALES - FONDOS SOCIALES Y MUTUALES</t>
  </si>
  <si>
    <t>FIDEICOMISO FONDO DE REPOSICIÓN</t>
  </si>
  <si>
    <t>FIDEICOMISO DE ADMINISTRACIÓN</t>
  </si>
  <si>
    <t>OTROS FONDOS ESPECIALES</t>
  </si>
  <si>
    <t>FONDOS DE CAMBIO</t>
  </si>
  <si>
    <t>DEPÓSITOS ENTREGADOS EN GARANTÍA</t>
  </si>
  <si>
    <t>TITULOS DE DEUDA PUBLICA INTERNA EMITIDOS O GARANTIZADOS POR LA NACION</t>
  </si>
  <si>
    <t>TITULOS DE DEUDA PUBLICA EXTERNA EMITIDOS O GARANTIZADOS POR LA NACION</t>
  </si>
  <si>
    <t>TITULOS EMITIDOS POR EL BANCO DE LA REPUBLICA</t>
  </si>
  <si>
    <t>PARTICIPACIÓN EN FONDOS DE INVERSIÓN COLECTIVA ABIERTOS SIN PACTO DE PERMANENCIA</t>
  </si>
  <si>
    <t>EFECTIVO Y EQUIVALENTE AL EFECTIVO</t>
  </si>
  <si>
    <t>FONDO DE LIQUIDEZ – CERTIFICADOS DE DEPÓSITO A TÉRMINO- CDT</t>
  </si>
  <si>
    <t>II - 20%</t>
  </si>
  <si>
    <t>FONDO DE LIQUIDEZ – CERTIFICADOS DE AHORRO A TÉRMINO – CDAT</t>
  </si>
  <si>
    <t>(*) El porcentaje de ponderación estará sujeto al grado de liquidez pactado en los contratos con los fondos de inversión administrados por Sociedades Fiduciarias o Sociedades Comisionistas de Bolsa</t>
  </si>
  <si>
    <t>OTROS TITULOS DE DEUDA PUBLICA</t>
  </si>
  <si>
    <t>TITULOS EMITIDOS, AVALADOS, ACEPTADOS O GARANTIZADOS POR EL FOGAFIN</t>
  </si>
  <si>
    <t>TITULOS EMITIDOS, AVALADOS, ACEPTADOS O GARANTIZADOS POR EL FOGACOOP</t>
  </si>
  <si>
    <t>BONOS HIPOTECARIOS</t>
  </si>
  <si>
    <t>TITULOS HIPOTECARIOS</t>
  </si>
  <si>
    <t>TITULOS EMITIDOS, AVALADOS, ACEPTADOS O GARANTIZADOS POR INSTITUCIONES VIGILADAS POR LA SUPERINTENDENCIA FINANCIERA ( INCLUIDOS LOS BONOS OBLIGATORIA U OPCIONALMENTE CONVERTIBLES EN ACCIONES</t>
  </si>
  <si>
    <t>(*) Los títulos que correspondan a Bonos NO convertibles en acciones ponderarán como APNR.  Los títulos que correspondan a Bonos Convertibles en Acciones harán parte de las deducciones al patrimonio básico</t>
  </si>
  <si>
    <t>TITULOS EMITIDOS AVALADOS O GARANTIZADOS POR GOBIERNOS EXTRANJEROS</t>
  </si>
  <si>
    <t>TITULOS EMITIDOS AVALADOS O GARANTIZADOS POR BANCOS CENTRALES EXTRANJEROS</t>
  </si>
  <si>
    <t>TITULOS EMITIDOS AVALADOS O GARANTIZADOS POR ORGANISMOS MULTILATERALES DE CREDITO</t>
  </si>
  <si>
    <t>PARTICIPACIONES EN FONDOS COMUNES ORDINARIOS</t>
  </si>
  <si>
    <t xml:space="preserve">(*) El porcentaje de ponderación estará sujeto al grado de liquidez pactado en los contratos con los fondos de inversión </t>
  </si>
  <si>
    <t>PARTICIPACIONES EN FONDOS COMUNES ESPECIALES</t>
  </si>
  <si>
    <t>PARTICIPACIONES EN FONDO DE VALORES</t>
  </si>
  <si>
    <t xml:space="preserve">PARTICIPACIONES EN FONDOS MUTUOS DE INVERSIÓN INTERNACIONALES QUE INVIERTAN EXCLUSIVAMENTE EN TITULOS </t>
  </si>
  <si>
    <t>PARTICIPACIONES EN FONDOS INDICE</t>
  </si>
  <si>
    <t>PARTICIPACIONES EN FONDOS MUTUOS DE INVERSIÓN INTERNACIONALES QUE INVIERTAN EXCLUSIVAMENTE EN RENTA</t>
  </si>
  <si>
    <t>PARTICIPACIÓN EN FONDOS DE INVERSIÓN</t>
  </si>
  <si>
    <t>PARTICIPACIÓN EN FONDOS DE PENSIONES Y CESANTIAS</t>
  </si>
  <si>
    <t>EN TITULOS DE DEUDA</t>
  </si>
  <si>
    <t>FONDO DE LIQUIDEZ - BONOS ORDINARIOS</t>
  </si>
  <si>
    <t>III - 50%</t>
  </si>
  <si>
    <t>TITULOS DEL CONTENIDO CREDITICIO DERIVADOS DE PROCESO DE TITULARIZACION DE CARTERA HIPOTECARIA</t>
  </si>
  <si>
    <t>TITULOS DEL CONTENIDO CREDITICIO DERIVADOS DE PROCESO DE TITULARIZACION SUBYACENTES DISTINTOS DE CARTERA HIPOTECARIA</t>
  </si>
  <si>
    <t>CATEGORIA A RIESGO NORMAL</t>
  </si>
  <si>
    <t xml:space="preserve">(*)En las cooperativas de ahorro y crédito, los créditos de vivienda ponderan al 50%, excepto los créditos de vivienda reestructurados los cuales ponderarán al 100%, según lo señalado en el artículo 2.11.10.1.8 del D.1068/2015
 (**) Para los fondos de empleados, los créditos de vivienda ponderan al 50%, excepto los créditos de vivienda reestructurados los cuales ponderarán al 100%, según lo señalado en el artículo 2.11.5.2.1.8 del D.1068/2015.
En los fondos de empleados, el valor a ponderar correspondará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     
                </t>
  </si>
  <si>
    <t>CATEGORIA B RIESGO ACEPTABLE</t>
  </si>
  <si>
    <t>CATEGORIA C RIESGO APRECIABLE</t>
  </si>
  <si>
    <t>CATEGORIA D RIESGO SIGNIFICATIVO</t>
  </si>
  <si>
    <t>CATEGORIA E RIESGO DE INCOBRABILIDAD</t>
  </si>
  <si>
    <t>CATEGORIA A RIESGO NORMAL, VIVIENDA</t>
  </si>
  <si>
    <t>CATEGORIA B RIESGO ACEPTABLE, VIVIENDA</t>
  </si>
  <si>
    <t>CATEGORIA C RIESGO APRECIABLE, VIVIENDA</t>
  </si>
  <si>
    <t>CATEGORIA D RIESGO SIGNIFICATIVO, VIVIENDA</t>
  </si>
  <si>
    <t>CATEGORIA E RIESGO DE INCOBRABILIDAD, VIVIENDA</t>
  </si>
  <si>
    <t>REMESAS EN TRÁNSITO</t>
  </si>
  <si>
    <t>IV - 100%</t>
  </si>
  <si>
    <t>DETERIORO INVERSIONES FONDO DE LIQUIDEZ (CR)</t>
  </si>
  <si>
    <t>INVERSIONES CONTABILIZADAS AL COSTO</t>
  </si>
  <si>
    <t xml:space="preserve"> INVERSIONES CONTABILIZADAS AL VALOR RAZONABLE</t>
  </si>
  <si>
    <t xml:space="preserve">
(*) Sólo ponderan como APNR (activos ponderados por nivel de riesgo) las inversiones de capital en entidades NO sujetas a la vigilancia de Superfinanciera o Supersolidaria. 
En las cooperativas de ahorro y crédito,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En los fondos de empleados, las inversiones de capital se deducen del patrimonio básico según lo dispuesto en el literal b), Artículo 2.11.5.2.1.5 del Decreto 1068 de 2015, incorporado por el Decreto 344 de 2017, sin incluir sus valorizaciones.</t>
  </si>
  <si>
    <t>INVERSIONES CONTABILIZADAS POR EL MÉTODO DE PARTICIPACIÓN PATRIMONIAL</t>
  </si>
  <si>
    <t>DETERIORO INVERSIONES EN ENTIDADES SUBSIDIARIAS (CR)</t>
  </si>
  <si>
    <t>INVERSIONES CONTABILIZADAS A VALOR RAZONABLE</t>
  </si>
  <si>
    <t>INVERSIONES CONTABILIZADAS POR EL METODO DE PARTICIPACION PATRIMONIAL</t>
  </si>
  <si>
    <t>DERETIORO INVERSIONES EN ENTIDADES ASOCIADAS (CR)</t>
  </si>
  <si>
    <t>INVERSIONES CONTABILIZADAS AL COSTO (OPERADORES SIN CONTROL CONJUNTO)</t>
  </si>
  <si>
    <t>INVERSIONES CONTABILIZADAS AL VALOR RAZONABLE CON CAMBIOS EN EL RESULTADO (OPERADORES SIN CONTROL CONJUNTO)</t>
  </si>
  <si>
    <t>INVERSIONES CONTABILIZADAS AL VALOR RAZONABLE CON CAMBIOS EN EL ORI (OPERADORES SIN CONTROL CONJUNTO)</t>
  </si>
  <si>
    <t>DETERIORO EN INVERSIONES EN OPERACIONES CONJUNTAS (CR)</t>
  </si>
  <si>
    <t>INVERSIONES CONTABILIZADAS AL COSTO (PARTICIPANTES SIN CONTROL CONJUNTO)</t>
  </si>
  <si>
    <t>INVERSIONES CONTABILIZADAS AL VALOR RAZONABLE CON CAMBIOS EN EL RESULTADO (PARTICIPANTES SIN CONTROL CONJUNTO)</t>
  </si>
  <si>
    <t>INVERSIONES CONTABILIZADAS AL VALOR RAZONABLE CON CAMBIOS EN EL ORI (PARTICIPANTES SIN CONTROL CONJUNTO)</t>
  </si>
  <si>
    <t>INVERSIONES CONTABILIZADAS POR EL METODO DE PARTICIPACION PATRIMONIAL (PARTÍCIPES CON CONTROL CONJUNTO)</t>
  </si>
  <si>
    <t>DETERIORO EN INVERSIONES EN NEGOCIOS CONJUNTOS (CR)</t>
  </si>
  <si>
    <t>PARTICIPACIONES SOCIALES</t>
  </si>
  <si>
    <t>APORTES SOCIALES EN ENTIDADES ECONOMÍA SOLIDARIA</t>
  </si>
  <si>
    <t>APORTES EN ASOCIACIONES O AGREMIACIONES</t>
  </si>
  <si>
    <t>APORTES EN OTRAS ENTIDADES</t>
  </si>
  <si>
    <t>DETERIORO INVERSIONES EN INSTRUMENTOS DE PATRIMONIO (CR)</t>
  </si>
  <si>
    <t>TITULOS EMITIDOS POR ENTIDADES NO VIGILADAS POR LA SUPERINTENDENCIA FINANCIERA (INCLUIDOS LOS BONOS OBLIGATORIA U OPCIONALMENTE CONVERTIBLES EN ACCIONES)</t>
  </si>
  <si>
    <t>TITULOS EMITIDOS AVALADOS O GARANTIZADOS O ACEPTADOS POR BANCOS DEL EXTERIOR</t>
  </si>
  <si>
    <t>TITULOS EMITIDOS POR RESIDENTES EN EL EXTERIOR</t>
  </si>
  <si>
    <t>OTROS TITULOS</t>
  </si>
  <si>
    <t>DETERIORO INVERSIONES CONTABILIZADAS A COSTO AMORTIZADO (CR)</t>
  </si>
  <si>
    <t>ACCIONES CON ALTA LIQUIDEZ BURSATIL</t>
  </si>
  <si>
    <t>(*) Sólo ponderan como APNR (activos ponderados por nivel de riesgo) las inversiones de capital en entidades NO sujetas a la vigilancia de Superfinanciera o Supersolidaria. Las inversiones de capital en entidades vigiladas por Superfinanciera o Supersolidaria harán parte de las deducciones al patrimonio básico según lo dispuesto literal b, Art 2.11.5.2.1.5 del Decreto 344 de 2017 para fondos de empleados y literal b del Artículo 2.11.10.1.5 del Decreto 1068 de 2015, incorporado por el Decreto  961 de 2018.</t>
  </si>
  <si>
    <t>ACCIONES CON MEDIA LIQUIDEZ BURSATIL</t>
  </si>
  <si>
    <t>ACCIONES CON BAJA Y MINIMA LIQUIDEZ BURSATIL O SIN COTIZACION EN BOLSA</t>
  </si>
  <si>
    <t>TITULOS PARTICIPATIVOS DERIVADOS EN PROCESOS DE TITULARIZACIÓN</t>
  </si>
  <si>
    <t>TITULOS MIXTOS DERIVADOS EN PROCESOS DE TITULARIZACIÓN</t>
  </si>
  <si>
    <t>DETERIORO INVERSIONES CONTABILIZADAS A VALOR RAZONABLE CON CAMBIOS EN EL RESULTADO (CR)</t>
  </si>
  <si>
    <t>(*) Sólo ponderan como APNR (activos ponderados por nivel de riesgo) las inversiones de capital en entidades NO sujetas a la vigilancia de Superfinanciera o Supersolidaria. Las inversiones de capital en entidades vigiladas por Superfinanciera y Supersolidaria harán parte de las deducciones al patrimonio básico según lo dispuesto literal b, Art 2.11.5.2.1.5 del Decreto 344 de 2017 para fondos de empleados y literal b del Artículo 2.11.10.1.5 del Decreto 1068 de 2015, incorporado por el Decreto 961 de 2018.</t>
  </si>
  <si>
    <t>OTRAS INVERSIONNES CONTABILIZADAS A VALOR RAZONABLE</t>
  </si>
  <si>
    <t>DETERIORO INVERSIONES CONTABILIZADAS A VALOR RAZONABLE CON CAMBIOS EN EL ORI (CR)</t>
  </si>
  <si>
    <t>INVERSIONES A VALOR DE MERCADO CON CAMBIOS EN EL PATRIMONIO ORI</t>
  </si>
  <si>
    <t>DERECHOS EN CONTRATOS FORWARD</t>
  </si>
  <si>
    <t>OBLIGACIONES EN CONTRATOS FORWARD (CR)</t>
  </si>
  <si>
    <t>DERECHOS EN CONTRATOS FUTUROS</t>
  </si>
  <si>
    <t>OBLIGACIONES EN CONTRATOS FUTUROS (CR)</t>
  </si>
  <si>
    <t>DERECHOS EN CONTRATOS SWAPS</t>
  </si>
  <si>
    <t>OBLIGACIONES EN CONTRATOS SWAPS (CR)</t>
  </si>
  <si>
    <t>DERECHOS EN OTROS DERIVADOS</t>
  </si>
  <si>
    <t>OBLIGACCIONES EN OTROS DERIVADOS (CR)</t>
  </si>
  <si>
    <t>PRIMA PAGADA EN OPCIONES</t>
  </si>
  <si>
    <t>GANANCIA EN VALORACIÓN DE OPCIONES COMPRADAS</t>
  </si>
  <si>
    <t>INVENTARIO EN TRANSITO</t>
  </si>
  <si>
    <t>INVENTARIO EN CONSIGNACION</t>
  </si>
  <si>
    <t>MERCANCIAS</t>
  </si>
  <si>
    <t>ENVASES Y EMPAQUES</t>
  </si>
  <si>
    <t>BIENES RAICES PARA LA VENTA</t>
  </si>
  <si>
    <t>MAUSOLEOS</t>
  </si>
  <si>
    <t>INVENTARIOS QUE SURGEN DE ACTIVIDADES DE EXTRACCION</t>
  </si>
  <si>
    <t>DETERIORO Y/O REBAJAS EN BIENES NO TRANSFORMADOS POR LA ENTIDAD (CR)</t>
  </si>
  <si>
    <t>MATERIAS PRIMAS</t>
  </si>
  <si>
    <t>PRODUCTOS EN PROCESO</t>
  </si>
  <si>
    <t>PRODUCTOS TERMINADOS</t>
  </si>
  <si>
    <t>PRODUCTOS AGRÍCOLAS</t>
  </si>
  <si>
    <t>PRODUCTOS PECUARIOS</t>
  </si>
  <si>
    <t>OBRAS DE CONSTRUCCION EN CURSO</t>
  </si>
  <si>
    <t>OTROS INVENTARIOS</t>
  </si>
  <si>
    <t>DETERIORO - BIENES TRANSFORMADOS POR LA ENTIDAD (CR)</t>
  </si>
  <si>
    <t>SERVICIOS DE CONSULTORIA</t>
  </si>
  <si>
    <t>SERVICIOS DE MANTENIMIENTO Y REPARACION</t>
  </si>
  <si>
    <t>OTROS INVENTARIOS DE PRESTADORES DE SERVICIOS</t>
  </si>
  <si>
    <t>DETERIORO PRESTADORES DE SERVICIOS (CR)</t>
  </si>
  <si>
    <t>INTERESES CRÈDITOS CON PERIODOS DE GRACIA</t>
  </si>
  <si>
    <t>OTROS CONCEPOTS CAUSADOS POR PERIODOS DE GRACIA</t>
  </si>
  <si>
    <t>(*) Para los fondos de empleados, los créditos de consumo y microcrédito ponderarán al 100%, según lo señalado en el artículo 2.11.5.2.1.8 del D.1068/2015. El valor a ponderar corresponderá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t>
  </si>
  <si>
    <t>OTROS CONCEPTOS CAUSADOS POR PERIODOS DE GRACIA</t>
  </si>
  <si>
    <t>CATEGORIA A RIESGO NORMAL GARANTIA ADMISIBLE</t>
  </si>
  <si>
    <t>CATEGORIA A RIESGO NORMAL OTRAS GARANTIAS</t>
  </si>
  <si>
    <t>CATEGORIA B RIESGO ACEPTABLE GARANTIA ADMISIBLE</t>
  </si>
  <si>
    <t>CATEGORIA B RIESGO ACEPTABLE OTRAS GARANTIAS</t>
  </si>
  <si>
    <t>CATEGORIA C RIESGO APRECIABLE GARANTA ADMISIBLE</t>
  </si>
  <si>
    <t>CATEGORIA C RIESGO APRECIABLE OTRAS GARANTIAS</t>
  </si>
  <si>
    <t>CATEGORIA D RIESGO SIGNIFICATIVO GARANTIA ADMISIBLE</t>
  </si>
  <si>
    <t>CATEGORIA D RIESGO SIGNIFICATIVO OTRAS GARANTIAS</t>
  </si>
  <si>
    <t>CATEGORIA E RIESGO DE INCOBRABILIDAD GARANTIA ADMISIBLE</t>
  </si>
  <si>
    <t>CATEGORIA E RIESGO DE INCOBRABILIDAD OTRAS GARANTIAS</t>
  </si>
  <si>
    <t>INTERESES CRÉDITOS CON PERIODOS DE GRACIA</t>
  </si>
  <si>
    <t>CATEGORIA A RIESGO NORMAL, CONSUMO</t>
  </si>
  <si>
    <t>CATEGORIA B RIESGO ACEPTABLE, CONSUMO</t>
  </si>
  <si>
    <t>CATEGORIA C RIESGO APRECIABLE, CONSUMO</t>
  </si>
  <si>
    <t>CATEGORIA D RIESGO SIGNIFICATIVO, CONSUMO</t>
  </si>
  <si>
    <t>CATEGORIA E RIESGO DE INCOBRABILIDAD, CONSUMO</t>
  </si>
  <si>
    <t>CATEGORIA A RIESGO NORMAL VIVIENDA</t>
  </si>
  <si>
    <t>CATEGORIA A RIESGO NORMAL CONSUMO</t>
  </si>
  <si>
    <t>CATEGORIA B RIESGO ACEPTABLE VIVIENDA</t>
  </si>
  <si>
    <t>CATEGORIA B RIESGO ACEPTABLE CONSUMO</t>
  </si>
  <si>
    <t>CATEGORIA C RIESGO APRECIABLE VIVIENDA</t>
  </si>
  <si>
    <t>CATEGORIA C RIESGO APRECIABLE CONSUMO</t>
  </si>
  <si>
    <t>CATEGORIA D RIESGO SIGNIFICATIVO VIVIENDA</t>
  </si>
  <si>
    <t>CATEGORIA D RIESGO SIGNIFICATIVO CONSUMO</t>
  </si>
  <si>
    <t>CATEGORIA E RIESGO INCOBRABILIDAD VIVIENDA</t>
  </si>
  <si>
    <t>CATEGORIA E RIESGO INCOBRABILIDAD CONSUMO</t>
  </si>
  <si>
    <t>SERVICIOS MÉDICOS Y HOSPITALARIOS</t>
  </si>
  <si>
    <t>SERVICIOS ODONTOLÓGICOS</t>
  </si>
  <si>
    <t>MEDICINA PREPAGADA</t>
  </si>
  <si>
    <t>SERVICIOS FUNERARIOS</t>
  </si>
  <si>
    <t>SEGURO VOLUNTARIO – VEHÍCULO</t>
  </si>
  <si>
    <t>SEGURO OBLIGATORIO – SOAT</t>
  </si>
  <si>
    <t>OTROS CONVENIOS</t>
  </si>
  <si>
    <t>DETERIORO CONVENIOS POR COBRAR (CR)</t>
  </si>
  <si>
    <t>VIGENTES</t>
  </si>
  <si>
    <t>VENCIDOS ENTRE 91 Y 180 DÍAS</t>
  </si>
  <si>
    <t>VENCIDOS ENTRE 181 Y 360 DÍAS</t>
  </si>
  <si>
    <t>VENCIDOS MÁS DE 360 DÍAS</t>
  </si>
  <si>
    <t>DETERIORO DEUDORES POR VENTA DE BIENES (CR)</t>
  </si>
  <si>
    <t>DE SOCIEDADES ANÓNIMAS Y/O ASIMILADAS</t>
  </si>
  <si>
    <t>DE SOCIEDADES LIMITADAS Y/O ASIMILADAS</t>
  </si>
  <si>
    <t>DE ENTIDADES SOLIDARIAS</t>
  </si>
  <si>
    <t>DETERIORO DIVIDENDOS, PARTICIPACIONES Y RETORNOS (CR)</t>
  </si>
  <si>
    <t>LABORALES</t>
  </si>
  <si>
    <t>GASTOS DE VIAJE</t>
  </si>
  <si>
    <t>OTROS</t>
  </si>
  <si>
    <t>DETERIORO ANTICIPOS (CR)</t>
  </si>
  <si>
    <t>DE BIENES PROPIOS</t>
  </si>
  <si>
    <t>DE BIENES ADJUDICADOS</t>
  </si>
  <si>
    <t>SUBARRENDAMIENTO DE ACTIVOS POR DERECHO DE USO</t>
  </si>
  <si>
    <t>DETERIORO ARRENDAMIENTOS (CR)</t>
  </si>
  <si>
    <t>RENTA Y COMPLEMENTARIOS</t>
  </si>
  <si>
    <t>RETENCIÓN EN LA FUENTE</t>
  </si>
  <si>
    <t>IMPUESTO A LAS VENTAS RETENIDO</t>
  </si>
  <si>
    <t>IMPUESTO A LA INDUSTRIA Y COMERCIO RETENIDO</t>
  </si>
  <si>
    <t xml:space="preserve">SOBRANTES EN LIQUIDACIÓN PRIVADA DE IMPUESTOS </t>
  </si>
  <si>
    <t>CONTRIBUCIONES</t>
  </si>
  <si>
    <t>IMPUESTOS DESCONTABLES</t>
  </si>
  <si>
    <t>IMPUESTOS A LAS VENTAS</t>
  </si>
  <si>
    <t>OTROS IMPUESTOS</t>
  </si>
  <si>
    <t>DETERIORO ANTICIPOS DE IMPUESTOS (CR)</t>
  </si>
  <si>
    <t>DESCUENTO DE NOMINA</t>
  </si>
  <si>
    <t>LIQUIDACIONES PRESTACIONES</t>
  </si>
  <si>
    <t>APORTES Y CONTRIBUCIÓN EMPRESA</t>
  </si>
  <si>
    <t>DETERIORO DEUDORES PATRONALES Y EMPRESAS (CR)</t>
  </si>
  <si>
    <t>DIRECTIVOS</t>
  </si>
  <si>
    <t>EMPLEADOS</t>
  </si>
  <si>
    <t>ASOCIADOS</t>
  </si>
  <si>
    <t>DETERIORO RESPONSABILIDADES PENDIENTES (CR)</t>
  </si>
  <si>
    <t>HONORARIOS</t>
  </si>
  <si>
    <t>COMISIONES</t>
  </si>
  <si>
    <t>CUOTAS DE ADMISIÓN</t>
  </si>
  <si>
    <t>CUOTAS DE SOSTENIMIENTO</t>
  </si>
  <si>
    <t>RODAMIENTO</t>
  </si>
  <si>
    <t>RECLAMOS A COMPAÑIAS ASEGURADORAS</t>
  </si>
  <si>
    <t>CUENTAS POR COBRAR DE TERCEROS</t>
  </si>
  <si>
    <t>DERECHO DE EXPLOTACIÓN</t>
  </si>
  <si>
    <t>SUBVENCIONES POR COBRAR</t>
  </si>
  <si>
    <t>TERRENOS</t>
  </si>
  <si>
    <t>CONSTRUCCIONES EN CURSO</t>
  </si>
  <si>
    <t>EDIFICACIONES</t>
  </si>
  <si>
    <t>MUEBLES Y EQUIPOS DE OFICINA</t>
  </si>
  <si>
    <t>ENSERES Y ACCESORIOS</t>
  </si>
  <si>
    <t>ACTIVOS TANGIBLES PARA EXPLORACIÓN Y EVALUACIÓN</t>
  </si>
  <si>
    <t>BIENES EN TRANSITO</t>
  </si>
  <si>
    <t>EQUIPO MÉDICO Y CIENTÍFICO</t>
  </si>
  <si>
    <t>EQUIPO DE COMPUTO Y COMUNICACIÓN</t>
  </si>
  <si>
    <t>SEMOVIENTES</t>
  </si>
  <si>
    <t>EQUIPOS DE COMEDOR, COCINA, DESPENSA Y HOTELERÍA</t>
  </si>
  <si>
    <t>REDES, LÍNEAS Y CABLES</t>
  </si>
  <si>
    <t>PLANTAS PRODUCTORAS</t>
  </si>
  <si>
    <t>PLANTAS, DUCTOS Y TÚNELES</t>
  </si>
  <si>
    <t>EQUIPO DE TRASNPORTE, TRACCIÓN Y ELEVACIÓN</t>
  </si>
  <si>
    <t>ARMAMENTO DE VIGILANCIA</t>
  </si>
  <si>
    <t>MAQUINARIA Y EQUIPO</t>
  </si>
  <si>
    <t>MAQUINARIA EN MONTAJE</t>
  </si>
  <si>
    <t>BIENES DE FONDOS SOCIALES</t>
  </si>
  <si>
    <t>REPUESTOS</t>
  </si>
  <si>
    <t>MINAS Y CANTERAS</t>
  </si>
  <si>
    <t>POZOS ARTESIANOS</t>
  </si>
  <si>
    <t>YACIMIENTOS</t>
  </si>
  <si>
    <t>GASODUCTOS</t>
  </si>
  <si>
    <t>BIENES EN COMODATO DE LARGO PLAZO</t>
  </si>
  <si>
    <t>BIENES RECIBIDOS EN PAGO</t>
  </si>
  <si>
    <t>MEJORAS A BIENES AJENOS</t>
  </si>
  <si>
    <t>DEPRECIACIÓN, AGOTAMIENTO PROPIEDAD, PLANTA Y EQUIPO (CR)</t>
  </si>
  <si>
    <t>DETERIORO PROPIEDAD, PLANTA Y EQUIPO</t>
  </si>
  <si>
    <t>PROPIEDADES DE INVERSIÓN EN CONSTRUCCIÓN O DESARROLLO</t>
  </si>
  <si>
    <t>DEPRECIACIÓN PROPIEDADES DE INVERSIÓN AL COSTO (CR)</t>
  </si>
  <si>
    <t>DETERIORO PROPIEDADES DE INVERSIÓN AL COSTO (CR)</t>
  </si>
  <si>
    <t>DETERIORO PROPIEDADES MEDIDAS A VALOR RAZONABLE (CR)</t>
  </si>
  <si>
    <t>INVERSIONES FINANCIERAS</t>
  </si>
  <si>
    <t>DEUDORES COMERCIALES Y OTRAS CUENTAS POR COBRAR</t>
  </si>
  <si>
    <t>PROPIEDAD, PLANTA Y EQUIPO</t>
  </si>
  <si>
    <t>OTROS NO CORRIENTES MATENIDOS PARA LA VENTA</t>
  </si>
  <si>
    <t>DETERIORO ACTIVOS NO CORRIENTES MANTENIDOS PARA LA VENTA (CR)</t>
  </si>
  <si>
    <t>TRASLADO DE FONDOS</t>
  </si>
  <si>
    <t>TRASLADO DE INVENTARIOS</t>
  </si>
  <si>
    <t>TRASLADO DE CARTERA DE CRÉDITOS</t>
  </si>
  <si>
    <t>TRASLADO DE CRTERA POR VENTA DE BIENES Y SERVICIOS</t>
  </si>
  <si>
    <t>TRASLADO DE PROPIEDADES, PLANTA Y EQUIPO</t>
  </si>
  <si>
    <t>TRASLADO DE GASTOS</t>
  </si>
  <si>
    <t>TRASLADO OTRAS CUENTAS POR COBRAR</t>
  </si>
  <si>
    <t>TRASLADO DE OTROS ACTIVOS</t>
  </si>
  <si>
    <t>OTROS TRASLADOS</t>
  </si>
  <si>
    <t>INTERESES</t>
  </si>
  <si>
    <t>SEGUROS</t>
  </si>
  <si>
    <t>ARRENDAMIENTOS</t>
  </si>
  <si>
    <t>AMORTIZACIÓN ACUMULADA (CR)</t>
  </si>
  <si>
    <t>PLUSVALIA</t>
  </si>
  <si>
    <t>ACTIVOS POR IMPUESTOS DIFERIDOS</t>
  </si>
  <si>
    <t>RECURSOS ENTREGADOS EN ADMINISTRACIÓN</t>
  </si>
  <si>
    <t>INVERSIONES</t>
  </si>
  <si>
    <t>ENCARGOS FIDUCIARIOS</t>
  </si>
  <si>
    <t>PROPIEDADES, PLANTA Y EQUIPO</t>
  </si>
  <si>
    <t>PROPIEDADES DE INVERSIÓN</t>
  </si>
  <si>
    <t>OTROS ACTIVOS</t>
  </si>
  <si>
    <t>ACTIVOS POR DERECHO DE USO</t>
  </si>
  <si>
    <t>ACTIVOS POR DERECHO DE USO MEDIDOS AL COSTO</t>
  </si>
  <si>
    <t>ACTIVOS POR DERECHO DE USO MEDIDOS AL MODELO DEL VALOR REVALUADO</t>
  </si>
  <si>
    <t>ACTIVOS POR DERECHO DE USO MEDIDOS AL MODELO DEL VALOR RAZONABLE</t>
  </si>
  <si>
    <t>DEPRECIACION DE ACTIVOS POR DERECHO DE USO</t>
  </si>
  <si>
    <t>DETERIORO ACTIVOS POR DERECHO DE USO</t>
  </si>
  <si>
    <t>CREDITOS APROBADOS NO DESEMBOLSADOS</t>
  </si>
  <si>
    <t>APERTURAS DE CREDITO</t>
  </si>
  <si>
    <t>FE</t>
  </si>
  <si>
    <t>PONDERAC</t>
  </si>
  <si>
    <t>BASICO</t>
  </si>
  <si>
    <t>APORTES ORDINARIOS</t>
  </si>
  <si>
    <t>APORTES AMORTIZADOS</t>
  </si>
  <si>
    <t>(*) Teniendo en cuenta la estructura del Catálogo Único de Información con fines de supervisión, los aportes amortizados hacen parte de los aportes sociales mínimos no reducibles, por lo cual no ponderan en forma independiente; sólo en el evento que los aportes amortizados excedan los aportes sociales mínimos no reducibles previstos en el estatuto, se podrá ponderar el 100% de la parte que exceda este valor.</t>
  </si>
  <si>
    <t>CUOTAS O CONTRIBUCIONES SOCIALES</t>
  </si>
  <si>
    <t>RESULTADO SOCIAL POSITIVO</t>
  </si>
  <si>
    <t>PARTICIPACIÓN PATRIMONIAL FOGACOOP</t>
  </si>
  <si>
    <t>RESERVA PROTECCIÓN DE APORTES SOCIALES</t>
  </si>
  <si>
    <t>RESERVA DE INVERSIÓN SOCIAL</t>
  </si>
  <si>
    <t>RESERVA DE ASAMBLEA</t>
  </si>
  <si>
    <t>RESERVA PROTECCIÓN CARTERA</t>
  </si>
  <si>
    <t>RESERVAS ESTATUTARIAS</t>
  </si>
  <si>
    <t>RESERVA PROTECCIÓN FONDO MUTUAL</t>
  </si>
  <si>
    <t>RESERVA POR DISPOSICIONES FISCALES</t>
  </si>
  <si>
    <t>OTRAS RESERVAS</t>
  </si>
  <si>
    <t>FONDO DE AMORTIZACIÓN DE APORTES SOCIALES</t>
  </si>
  <si>
    <t>FONDO PARA REVALORIZACION DE APORTES</t>
  </si>
  <si>
    <t>FONDO PARA INFRAESTRUCTURA FISICA</t>
  </si>
  <si>
    <t>FONDO ESPECIAL (ART. 10 LEY 79 DE 1988)</t>
  </si>
  <si>
    <t>FONDO SOCIALES CAPITALIZADOS</t>
  </si>
  <si>
    <t>FONDOS DE INVERSIÓN</t>
  </si>
  <si>
    <t>FONDO DESARROLLO EMPRESARIAL SOLIDARIO</t>
  </si>
  <si>
    <t>OTROS FONDOS</t>
  </si>
  <si>
    <t>DONACIONES</t>
  </si>
  <si>
    <t>DEDUCCIONES</t>
  </si>
  <si>
    <r>
      <t xml:space="preserve">(*) </t>
    </r>
    <r>
      <rPr>
        <b/>
        <sz val="10"/>
        <color rgb="FF000000"/>
        <rFont val="Arial Narrow"/>
        <family val="2"/>
      </rPr>
      <t>En las cooperativas de ahorro y crédito</t>
    </r>
    <r>
      <rPr>
        <sz val="10"/>
        <color rgb="FF000000"/>
        <rFont val="Arial Narrow"/>
        <family val="2"/>
      </rPr>
      <t>,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 En los fondos de empleados, estas inversiones se deducen del patrimonio básico según lo dispuesto en el literal b), Artículo 2.11.5.2.1.5 del Decreto 1068 de 2015, incorporado por el Decreto 344 de 2017, sin incluir sus valorizaciones.</t>
    </r>
  </si>
  <si>
    <t>DETERIORO INVERSIONES EN ENTIDADES ASOCIADAS (CR)</t>
  </si>
  <si>
    <t>TITULOS EMITIDOS, AVALADOS, ACEPTADOS O GARANTIZADOS POR INSTITUCIONES VIGILADAS POR LA SUPERINTENDENCIA FINANCIERA (INCLUIDOS LOS BONOS OBLIGATORIA U OPCIONALMENTE CONVERTIBLES EN ACCIONES</t>
  </si>
  <si>
    <r>
      <t xml:space="preserve">(*) Se deducen del patrimonio básico, los títulos que correspondan a </t>
    </r>
    <r>
      <rPr>
        <b/>
        <sz val="10"/>
        <color rgb="FF000000"/>
        <rFont val="Arial Narrow"/>
        <family val="2"/>
      </rPr>
      <t xml:space="preserve">Bonos obligatoria u opcionalmente Convertibles en Acciones en entidades vigiladas por Superfinanciera o Supersolidaria, </t>
    </r>
    <r>
      <rPr>
        <sz val="10"/>
        <color rgb="FF000000"/>
        <rFont val="Arial Narrow"/>
        <family val="2"/>
      </rPr>
      <t>según lo previsto en el literal b) del artículo 2.11.10.1.5 del Decreto 1068 de 2015, incorporado por el Decreto  961 de 2018 para las cooperativas de ahorro y crédito; para los fondos empleados, según lo dispuesto en en el literal b), Artículo 2.11.5.2.1.5 del Decreto 1068 de 2015, incorporado por el Decreto 344 de 2017.</t>
    </r>
  </si>
  <si>
    <t xml:space="preserve">(*) Se deducen del patrimonio básico, las inversiones de capital en entidades vigiladas por Superfinanciera o Supersolidaria, según lo dispuesto literal b) del artículo  2.11.5.2.1.5 del Decreto 344 de 2017 para fondos de empleados y literal b) del Artículo 2.11.10.1.5 del Decreto 1068 de 2015, incorporado por el Decreto  961 de 2018, para las cooperativas de ahorro y crédito.  </t>
  </si>
  <si>
    <t>ACTIVOS INTANGIBLES</t>
  </si>
  <si>
    <t>ACTIVOS INTANGIBLES ADQUIRIDOS</t>
  </si>
  <si>
    <t>EXCEDENTES Y/O PÉRDIDAS DEL EJERCICIO</t>
  </si>
  <si>
    <t>(*) Si la cuenta 350000 &lt; 0 (es decir, se generaron pérdidas en el ejercicio en curso), la totalidad de este saldo debe descontarse del patrimonio básico.</t>
  </si>
  <si>
    <t>RESULTADOS DE EJERCICIOS ANTERIORES</t>
  </si>
  <si>
    <t>(*) Si la cuenta 390000 &lt; 0 (es decir, se generaron pérdidas en el ejercicio anterior), el saldo registrado en esta cuenta, se deduce en su totalidad del patrimonio básico</t>
  </si>
  <si>
    <t>VALOR NO AMORTIZADO DEL CÁLCULO ACTUARIAL DEL PASIVO</t>
  </si>
  <si>
    <t>PATRIMONIO ADICIONAL</t>
  </si>
  <si>
    <t xml:space="preserve">   EXCEDENTES Y/O PÉRDIDAS DEL EJERCICIO</t>
  </si>
  <si>
    <t>(*) Si la cuenta 350000 &gt; 0 (es decir, se generaron excedentes), el saldo de esta cuenta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</si>
  <si>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 Si la cuenta 390000 &gt; 0 (es decir, se generaron excedentes en el ejercicio anterior), el saldo registrado en esta cuenta, entre el 1° de enero y la fecha de celebración de la asamblea,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</si>
  <si>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VALORIZACIONES O GANANCIAS NO REALIZADAS EN INVERSIONES EN VALORES CLASIFICADOS COMO DISPONIBLES PARA LA VENTA EN TÍTULOS DE DEUDA Y TÍTULOS PARTICIPATIVOS CON ALTA O MEDIA BURSATILIDAD, DESCONTADO EL 100% DE SUS PÉRDIDAS</t>
  </si>
  <si>
    <t>(*) Dentro de estas valorizaciones, NO se incluyen las valorizaciones de las inversiones de capital que se deducen del patrimonio básico, según lo previsto en el literal b) del artículo 2.11.10.1.6 del Decreto 1068 de 2015 para cooperativas de ahorro y crédito, y, en el literal c) del artículo 2.11.5.2.1.6 del Decreto 1068 de 2015 para fondos de empleados.</t>
  </si>
  <si>
    <t xml:space="preserve">DETERIORO GENERAL DE CARTERA DE CRÉDITOS </t>
  </si>
  <si>
    <t>(*)</t>
  </si>
  <si>
    <t>Pondera máximo el 1.25% de los activos ponderados por su nivel de riesgo crediticio, sin exceder el valor de la provisión general regulatoria del 1% según lo previsto en el literal c) del artículo 2.11.10.1.6 del Decreto 1068 de 2015 para cooperativas de ahorro y crédito, y, en el literal d) del artículo 2.11.5.2.1.6 del Decreto 1068 de 2015 para fondos de empleados.</t>
  </si>
  <si>
    <t xml:space="preserve">         CRÍA DE GANADO CABALLAR Y VACUNO.</t>
  </si>
  <si>
    <t xml:space="preserve">         APORTES I.C.B.F.</t>
  </si>
  <si>
    <t xml:space="preserve">         APORTES A.R.L</t>
  </si>
  <si>
    <t>DESCRIPCION DE LA CUENTA</t>
  </si>
  <si>
    <t>Maxima concentracion de ahorros 25%</t>
  </si>
  <si>
    <t>Maxima concentracion de credito con garantia admisible 20% PT</t>
  </si>
  <si>
    <t>Maxima concentracion de credito con garantia personal 10% PT</t>
  </si>
  <si>
    <t>PATRIMONIO TÉCNICO</t>
  </si>
  <si>
    <t>Patrimonio Adicional</t>
  </si>
  <si>
    <t>Deducciones</t>
  </si>
  <si>
    <t>Patrimonio basico</t>
  </si>
  <si>
    <t>Total general</t>
  </si>
  <si>
    <t>Valor Ponderado</t>
  </si>
  <si>
    <t>SALDO</t>
  </si>
  <si>
    <t>categoria</t>
  </si>
  <si>
    <t>Indicador de solidez - solvencia (minimo 9%)</t>
  </si>
  <si>
    <t>Capital irreducible / Total</t>
  </si>
  <si>
    <t>total patrimonio</t>
  </si>
  <si>
    <t>Capital institucional</t>
  </si>
  <si>
    <r>
      <t xml:space="preserve">((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C831015) </t>
    </r>
    <r>
      <rPr>
        <b/>
        <sz val="8"/>
        <color rgb="FFFF0000"/>
        <rFont val="Arial Narrow"/>
        <family val="2"/>
      </rPr>
      <t>/ (C140400+C140500+C141100+C141200+C144100+C144200+C144800+C145400+C145500+C146100+C146200+C146900+C831015)</t>
    </r>
  </si>
  <si>
    <t>Total CARTERA BRUTA</t>
  </si>
  <si>
    <t>total activo</t>
  </si>
  <si>
    <t>Deterioro CDE</t>
  </si>
  <si>
    <t>Total Cartera Vencida CDE</t>
  </si>
  <si>
    <t>Cobertura de cartera improductiva</t>
  </si>
  <si>
    <t>Margen financiero</t>
  </si>
  <si>
    <t>Margen operacional</t>
  </si>
  <si>
    <t>Activos productivos</t>
  </si>
  <si>
    <t>Rentabilidad del patrimonio</t>
  </si>
  <si>
    <t>Margen NETO</t>
  </si>
  <si>
    <t>Subtotal fuentes</t>
  </si>
  <si>
    <t>Excedente neto / Fuentes de financiación</t>
  </si>
  <si>
    <t>Entidad</t>
  </si>
  <si>
    <t>***</t>
  </si>
  <si>
    <t>REAL</t>
  </si>
  <si>
    <t>Año 21</t>
  </si>
  <si>
    <t>MANUAL</t>
  </si>
  <si>
    <t>&lt;0%</t>
  </si>
  <si>
    <t>&gt;5%</t>
  </si>
  <si>
    <t>&gt;3%</t>
  </si>
  <si>
    <t>&gt;2%</t>
  </si>
  <si>
    <t>&gt;20%</t>
  </si>
  <si>
    <t>&gt;30%</t>
  </si>
  <si>
    <t>&lt;20%</t>
  </si>
  <si>
    <t>&lt;=0%</t>
  </si>
  <si>
    <t>&gt;100%</t>
  </si>
  <si>
    <t>Valor en riesgo de liquidez brecha / ALN</t>
  </si>
  <si>
    <t>&lt;30%</t>
  </si>
  <si>
    <t>&gt;50%</t>
  </si>
  <si>
    <t>&gt;40%</t>
  </si>
  <si>
    <t>&lt;100%</t>
  </si>
  <si>
    <t>&gt;120%</t>
  </si>
  <si>
    <t>&lt;50%</t>
  </si>
  <si>
    <t>&gt;80%</t>
  </si>
  <si>
    <t>&gt;10%</t>
  </si>
  <si>
    <t>&lt;5%</t>
  </si>
  <si>
    <t>&lt;10%</t>
  </si>
  <si>
    <t>DETERIORO OTRAS CUENTAS POR COBRAR (CR)</t>
  </si>
  <si>
    <t>(en blanco)</t>
  </si>
  <si>
    <t>Etiquetas de fila</t>
  </si>
  <si>
    <t>OTRAS</t>
  </si>
  <si>
    <t>ADMISIBLE</t>
  </si>
  <si>
    <t>ID</t>
  </si>
  <si>
    <t>Etiquetas de columna</t>
  </si>
  <si>
    <t>Suma de CARTERA NETA</t>
  </si>
  <si>
    <t>Revisar y ajustar rangos de sumas</t>
  </si>
  <si>
    <t>max</t>
  </si>
  <si>
    <t>saldo</t>
  </si>
  <si>
    <t>UNIVERSIDAD DE CARTAGENA</t>
  </si>
  <si>
    <t>CREDITOS DE CONSUMO</t>
  </si>
  <si>
    <t>O</t>
  </si>
  <si>
    <t>C</t>
  </si>
  <si>
    <t>FONDUCAR</t>
  </si>
  <si>
    <t>S</t>
  </si>
  <si>
    <t>CREDITO DE VIVIENDA</t>
  </si>
  <si>
    <t xml:space="preserve">                              </t>
  </si>
  <si>
    <t>A</t>
  </si>
  <si>
    <t>1500000/1500000/3000000</t>
  </si>
  <si>
    <t>3000000/3000000</t>
  </si>
  <si>
    <t>1200000/1200000</t>
  </si>
  <si>
    <t>1500000/1500000</t>
  </si>
  <si>
    <t>1000000/1000000</t>
  </si>
  <si>
    <t>2000000/3000000/1000000</t>
  </si>
  <si>
    <t>5000000/5000000</t>
  </si>
  <si>
    <t>1750000/1750000/3500000</t>
  </si>
  <si>
    <t>1000000/1000000/6000000</t>
  </si>
  <si>
    <t>700000/1500000/2500000</t>
  </si>
  <si>
    <t>2000000/2000000</t>
  </si>
  <si>
    <t>700000/700000</t>
  </si>
  <si>
    <t>3500000/3500000</t>
  </si>
  <si>
    <t>4000000/3400000/3400000</t>
  </si>
  <si>
    <t>3184000/3184000</t>
  </si>
  <si>
    <t>1800000/1800000</t>
  </si>
  <si>
    <t>1700000/1700000</t>
  </si>
  <si>
    <t>3000000/3500000/4000000</t>
  </si>
  <si>
    <t>2200000/2200000</t>
  </si>
  <si>
    <t>1400000/1400000</t>
  </si>
  <si>
    <t>200000/200000</t>
  </si>
  <si>
    <t>1500000/1500000/1500000</t>
  </si>
  <si>
    <t>E</t>
  </si>
  <si>
    <t>MODCREDCE1720</t>
  </si>
  <si>
    <t>ENTOTORGARANT</t>
  </si>
  <si>
    <t>TARJCREDCUPROT</t>
  </si>
  <si>
    <t>PERIOGRACIA</t>
  </si>
  <si>
    <t>CALIFANTEMODCE1120</t>
  </si>
  <si>
    <t>FECHAMODCE1120</t>
  </si>
  <si>
    <t>TIPOMODCE1120</t>
  </si>
  <si>
    <t>MODCREDCE1120</t>
  </si>
  <si>
    <t>NombrePatronal</t>
  </si>
  <si>
    <t>NITPatronal</t>
  </si>
  <si>
    <t>Estadocredito</t>
  </si>
  <si>
    <t>NumModificaciones</t>
  </si>
  <si>
    <t>LineaCredEntidad</t>
  </si>
  <si>
    <t>AportesSociales</t>
  </si>
  <si>
    <t>CategoriaReestr</t>
  </si>
  <si>
    <t>FechaReestructuracion</t>
  </si>
  <si>
    <t>Moneda</t>
  </si>
  <si>
    <t>Desembolso</t>
  </si>
  <si>
    <t>Subsidio</t>
  </si>
  <si>
    <t>MargenRedescuento</t>
  </si>
  <si>
    <t>EntidadRedescuento</t>
  </si>
  <si>
    <t>RangoTipo</t>
  </si>
  <si>
    <t>VIS</t>
  </si>
  <si>
    <t>TipoVivienda</t>
  </si>
  <si>
    <t>ValorMora</t>
  </si>
  <si>
    <t>AmortiCapital</t>
  </si>
  <si>
    <t>CodOficina</t>
  </si>
  <si>
    <t>destinocredito</t>
  </si>
  <si>
    <t>clasegarantia</t>
  </si>
  <si>
    <t>fechaultimopago</t>
  </si>
  <si>
    <t>MesesCuotaExtra</t>
  </si>
  <si>
    <t>ValosCuotasExtra</t>
  </si>
  <si>
    <t>Contingencia</t>
  </si>
  <si>
    <t>ProvisionInteres</t>
  </si>
  <si>
    <t>Provision</t>
  </si>
  <si>
    <t>FechaAvaluo</t>
  </si>
  <si>
    <t>Garantia</t>
  </si>
  <si>
    <t>OtrosSaldos</t>
  </si>
  <si>
    <t>SaldoIntereses</t>
  </si>
  <si>
    <t>SaldoCapital</t>
  </si>
  <si>
    <t>ValorCuotaFija</t>
  </si>
  <si>
    <t>ValorPrestamo</t>
  </si>
  <si>
    <t>TasaInteresEfectiva</t>
  </si>
  <si>
    <t>TasaIntereNominal</t>
  </si>
  <si>
    <t>Modalidad</t>
  </si>
  <si>
    <t>Amortizacion</t>
  </si>
  <si>
    <t>AlturaCuota</t>
  </si>
  <si>
    <t>TipoCuota</t>
  </si>
  <si>
    <t>Morosidad</t>
  </si>
  <si>
    <t>FechaVencimiento</t>
  </si>
  <si>
    <t>FechaDesembolsoInicial</t>
  </si>
  <si>
    <t>NroCredito</t>
  </si>
  <si>
    <t>ModificacionesAlCredito</t>
  </si>
  <si>
    <t>CodigoContable</t>
  </si>
  <si>
    <t>NIT</t>
  </si>
  <si>
    <t>TipoIden</t>
  </si>
  <si>
    <t>CARTERA NETA</t>
  </si>
  <si>
    <t>%</t>
  </si>
  <si>
    <t>Maxima concentración de aportes 10% Aportes</t>
  </si>
  <si>
    <t>&lt;1,5%</t>
  </si>
  <si>
    <t>&lt;3%</t>
  </si>
  <si>
    <t>&lt;4%</t>
  </si>
  <si>
    <t>&gt;6%</t>
  </si>
  <si>
    <t>&gt;15%</t>
  </si>
  <si>
    <t>PROPIO</t>
  </si>
  <si>
    <t>Margen bruto</t>
  </si>
  <si>
    <t>Utilidad bruta en ventas</t>
  </si>
  <si>
    <t>Ventas - Costo / Ventas</t>
  </si>
  <si>
    <t>Costo VENTAS</t>
  </si>
  <si>
    <t>Margen Bruto General</t>
  </si>
  <si>
    <t>Total actividad COMERCIAL Ventas  NETO</t>
  </si>
  <si>
    <t>Margen Bruto CAFÉ</t>
  </si>
  <si>
    <t>Margen BRUTO Almacen</t>
  </si>
  <si>
    <t>Ventas - Costo Ventas / Ventas</t>
  </si>
  <si>
    <t>SARO</t>
  </si>
  <si>
    <t>Margen BRUTO</t>
  </si>
  <si>
    <t>Por cada $100 pesos de ventas cuanto queda disponible luego de cubrir los costos</t>
  </si>
  <si>
    <t>&gt;3,5%</t>
  </si>
  <si>
    <t>&lt;2%</t>
  </si>
  <si>
    <t>Margen bruto CAFÉ</t>
  </si>
  <si>
    <t>Margen bruto ALMACEN</t>
  </si>
  <si>
    <t>&gt;300%</t>
  </si>
  <si>
    <t>&lt;200%</t>
  </si>
  <si>
    <t>SARL</t>
  </si>
  <si>
    <t>Rotación Inventario</t>
  </si>
  <si>
    <t>Cafe</t>
  </si>
  <si>
    <t>Almacen</t>
  </si>
  <si>
    <t>Rotación INVENTARIOS</t>
  </si>
  <si>
    <t>Rotación CAFÉ</t>
  </si>
  <si>
    <t>Rotación ALMACEN</t>
  </si>
  <si>
    <t>Cambiar</t>
  </si>
  <si>
    <t>Costo Ventas / Ventas x (# dias transcurridos del año)</t>
  </si>
  <si>
    <t>Rotación dias</t>
  </si>
  <si>
    <t>Numero de días que tarda en venderse el inventario (promedio)</t>
  </si>
  <si>
    <t>&lt;30</t>
  </si>
  <si>
    <t>&gt;60</t>
  </si>
  <si>
    <t>Rotación dias de Inventario</t>
  </si>
  <si>
    <t>Inventario / Costo x (# dias transcurrido)</t>
  </si>
  <si>
    <t>Rotación Inventario Café</t>
  </si>
  <si>
    <t>Rotación Inventario Almacen</t>
  </si>
  <si>
    <t>Rotación DEUDORES Venta Bienes</t>
  </si>
  <si>
    <t>Revisar sin café</t>
  </si>
  <si>
    <t>Rotación Deudores Almacen</t>
  </si>
  <si>
    <t>Rotación dias CxC Cciale</t>
  </si>
  <si>
    <t>CxC / Ventas netas x (# dias transcurrido)</t>
  </si>
  <si>
    <t>TOTAL ACTIVOS CORRIENTES</t>
  </si>
  <si>
    <t>TOTAL PASIVOS CORRIENTES</t>
  </si>
  <si>
    <t>Razon corriente</t>
  </si>
  <si>
    <t>por cada peso adeudado en el corto plazo cuantos activos de corto plazo se tienen</t>
  </si>
  <si>
    <t>Activo corriente / Pasivo corriente</t>
  </si>
  <si>
    <t>&lt;1</t>
  </si>
  <si>
    <t>&gt;2</t>
  </si>
  <si>
    <t>Activos corrientes / Pasivos corrientes</t>
  </si>
  <si>
    <t>´por cada peso adeudado en el CP cuantos activos de CP se tienen</t>
  </si>
  <si>
    <t>Capital PROPIO</t>
  </si>
  <si>
    <t>Patrimonio Propio / Inversiones LARGO PLAZO</t>
  </si>
  <si>
    <t>Estructura inversion LP</t>
  </si>
  <si>
    <t>Por cada peso invertido a LP sin intereses cuanto se tiene de Patrimonio sin aportes</t>
  </si>
  <si>
    <t>Estructura de inversion LP</t>
  </si>
  <si>
    <t>Por cada $1 invertido a LP sin intereses cuanto se tiene de patrimonio sin aportes</t>
  </si>
  <si>
    <t>Patrimonio - aportes / Inversiones de capital, Activos materiales e intangibles</t>
  </si>
  <si>
    <t>&gt;120</t>
  </si>
  <si>
    <t>Endeudamiento financiero / pasivos</t>
  </si>
  <si>
    <t>Endeudamiento financiero / Activos</t>
  </si>
  <si>
    <t>% Participación Obligaciones financieras sobre el pasivo</t>
  </si>
  <si>
    <t>% Participación Obligaciones financieras sobre el activo</t>
  </si>
  <si>
    <t>Obligac Financ. / Activo total</t>
  </si>
  <si>
    <t>Deducible</t>
  </si>
  <si>
    <t>CUC</t>
  </si>
  <si>
    <t>VaR</t>
  </si>
  <si>
    <t>Posición</t>
  </si>
  <si>
    <t>Vr contable</t>
  </si>
  <si>
    <t>Observacion</t>
  </si>
  <si>
    <t>Sustracción</t>
  </si>
  <si>
    <t>Vr Riesgo</t>
  </si>
  <si>
    <t>% Var</t>
  </si>
  <si>
    <t>Fraude</t>
  </si>
  <si>
    <t>Desvalorización</t>
  </si>
  <si>
    <t>Destrucción, Robo</t>
  </si>
  <si>
    <t>Desvalorización, obsolesencia, deterioro</t>
  </si>
  <si>
    <t>Calidad por mora</t>
  </si>
  <si>
    <t>Cartera vencida / cartera burta (comercial)</t>
  </si>
  <si>
    <t>Mora &gt;90</t>
  </si>
  <si>
    <t>SARC</t>
  </si>
  <si>
    <t>Calidad cartera comercial</t>
  </si>
  <si>
    <t>Por cada $100 pesos Deudores venta bienes y servicios cuantos estan vencidos &gt;90 días</t>
  </si>
  <si>
    <t>Cartera vencida &gt;90 días / total</t>
  </si>
  <si>
    <t>&lt;100</t>
  </si>
  <si>
    <t>&gt;10</t>
  </si>
  <si>
    <t>&lt;5</t>
  </si>
  <si>
    <t>Vr poliza / Deterioro</t>
  </si>
  <si>
    <t>Deterioro</t>
  </si>
  <si>
    <t>Total Exposicion Riesgos</t>
  </si>
  <si>
    <t>Demandas, multas</t>
  </si>
  <si>
    <t>SARM</t>
  </si>
  <si>
    <t>Patrimonio sin aportes</t>
  </si>
  <si>
    <t>APETITO</t>
  </si>
  <si>
    <t>LIMITE</t>
  </si>
  <si>
    <t>Trimestral</t>
  </si>
  <si>
    <t>Evaluación anual de la composición y rentabilidad del portafolio de inversiones vs tasas mercado</t>
  </si>
  <si>
    <t>Inverso 2.1</t>
  </si>
  <si>
    <t>2.4. Defina una política de inversión en activos fijos:  Solo invertir con recursos de reservas y fondos patrimoniales.</t>
  </si>
  <si>
    <t>Solo entidades vigiladas SF</t>
  </si>
  <si>
    <t xml:space="preserve">2.3. Manejo de excedentes de tesorería: Concentración por tipo de inversión (instrumento), emisor, sector o grupo económico, </t>
  </si>
  <si>
    <t>Nada especulativo</t>
  </si>
  <si>
    <t>2.2. Establezca las atribuciones y limites de la gerencia y demás funcionarios para la apertura de inversiones (verifique atribuciones del estatuto): que tipo de inversiones tiene permitido efectuar la entidad.</t>
  </si>
  <si>
    <t>Limite recomendado</t>
  </si>
  <si>
    <t>2.1. Inversiones de capital (acciones, cuotas o partes de interés social) &lt;= (Patrimonio - aportes - PPE e intangibles)</t>
  </si>
  <si>
    <t>IV Trim 2021</t>
  </si>
  <si>
    <t>Defina una política de inversiones establezca limites:</t>
  </si>
  <si>
    <t>SARM CBC Titulo IV Cap V</t>
  </si>
  <si>
    <t>en noviembre</t>
  </si>
  <si>
    <t>Anual</t>
  </si>
  <si>
    <t>Revisión cumplimiento y actualización estrategias y objetivos PLAN DE DESARROLLO, presupuesto</t>
  </si>
  <si>
    <t xml:space="preserve">Revisión estados financieros, ejecución presupuestal </t>
  </si>
  <si>
    <t>en abril</t>
  </si>
  <si>
    <t>Cumplimiento RUES (CAMARA DE COMERCIO), contribución SES, Renta, Exógena e ICA</t>
  </si>
  <si>
    <t>Externo</t>
  </si>
  <si>
    <t>Revise el estado del SSGST</t>
  </si>
  <si>
    <t>Revise el estado de la seguridad informática de la entidad y recomiende: copias o respaldos, seguridad de acceso, virus y ataques informáticos, interrupciones y acceso remoto.</t>
  </si>
  <si>
    <t>Revise resultado de arqueos de caja, conciliaciones bancarias, inventario físico de mercancías y propiedad, planta y equipo.  Verifique actualización de avalúos de propiedad planta y equipo</t>
  </si>
  <si>
    <t>Mensual</t>
  </si>
  <si>
    <t>Analice, comente, recomiende a partir de los eventos de riesgo operativo presentados durante el mes</t>
  </si>
  <si>
    <t>Diciembre</t>
  </si>
  <si>
    <t>Efectúe la autoevaluación de desempeño de los órganos de administración y control</t>
  </si>
  <si>
    <t>Revise el estado de reportes a través del SICSES, control de legalidad reformas de estatutos, reporte de información impresa a la SES</t>
  </si>
  <si>
    <t>Analice, comente, recomiende a partir de requerimientos SES, DIAN otros</t>
  </si>
  <si>
    <t>Analice, comente, recomiende a partir de la lectura del Informe de Revisor Fiscal y/o Auditoria Int</t>
  </si>
  <si>
    <t>Construya la matriz de evaluación del riesgo SARO</t>
  </si>
  <si>
    <t>III Trim 2021</t>
  </si>
  <si>
    <t>Con el comité de Riesgos y lideres de cada proceso evalúen los principales procesos de la entidad y sus riesgos tomando como guía el modelo de referencia anexo</t>
  </si>
  <si>
    <t>Elabore, revise, analice o actualice sus Reglamentos de servicio y funcionamiento</t>
  </si>
  <si>
    <t>Elabore, revise, analice o actualice el Codigo de Buen Gobierno e incluya en el código de ética y politica manejo conflicto de interés</t>
  </si>
  <si>
    <t>Elabore, revise, analice o actualice sus manuales de funciones y procedimientos y Organigrama</t>
  </si>
  <si>
    <t>SARO CBC T IV Cap IV y anexos</t>
  </si>
  <si>
    <t>Verifique el cumplimiento de los limites individuales y agregados aprobados e informe al comité de riesgos (prudenciales y propios)</t>
  </si>
  <si>
    <t>Defina y Calcule los indicadores de monitoreo y preséntelos con su análisis en el Comité de riesgos y órgano permanente de administración</t>
  </si>
  <si>
    <t>SARC CBC T IV Cap II y anexos</t>
  </si>
  <si>
    <t>Resultado de la evaluación de la consolidación electrónica mensual de operaciones: análisis de los principales débitos y créditos por canal (caja, bancos, otros), producto (aportes, ahorros, desembolsos cartera, ventas, compras, convenios), contraparte (empleados, directivos, PEP´s y mayor riesgo, asociados, proveedores, clientes), Jurisdicción (por empresa, por zona geográfica). Segmentación: frecuencia, valor y dispersión de las transacciones consolidadas</t>
  </si>
  <si>
    <t>Capacitación, actualización y evaluación anual de empleados y directivos</t>
  </si>
  <si>
    <t>Resultado del monitoreo al proceso de actualización de datos: documentos y aplicativos</t>
  </si>
  <si>
    <t xml:space="preserve">Resultado del monitoreo al proceso de debida diligencia en la vinculación de contrapartes: diligenciamiento completo del formulario, firmas y huellas, documentación y verificación de información, consulta a listas vinculantes, conservación documentación </t>
  </si>
  <si>
    <t>Estadística de operaciones en efectivo del mes: individuales y en efectivo y estado reportes UIAF</t>
  </si>
  <si>
    <t>Estadística de operaciones sospechosas del mes y estado de reportes UIAF</t>
  </si>
  <si>
    <t>Estadística de operaciones inusuales del mes</t>
  </si>
  <si>
    <t>SARLAFT - CBJ Titulo V y anexos</t>
  </si>
  <si>
    <t>Defina los otros indicadores de liquidez aplicables a su entidad: capital de trabajo, rotación de inventarios, rotación de cuentas por cobrar, rotación de cuentas por pagar. Etc.</t>
  </si>
  <si>
    <t>Elabore el formato de reporte de tesorería diario para presentar a la Gerencia</t>
  </si>
  <si>
    <t xml:space="preserve">Patrimonio sin aportes </t>
  </si>
  <si>
    <t>/</t>
  </si>
  <si>
    <t>100% Valor de los intangibles</t>
  </si>
  <si>
    <t>+</t>
  </si>
  <si>
    <t>100% Valor neto contable de la PPE menos valor cubierto por la póliza + deducible</t>
  </si>
  <si>
    <t>Valor máximo de evento de riesgo operativo histórico presentado (actualizado SMLMV) x 3 o 5% del valor del activo menos valor de la póliza manejo si &gt;0 + deducible</t>
  </si>
  <si>
    <t>200% del % máximo de cartera D y E (cartera &gt;90 y CxC clientes &gt; 180) de los ultimos 5 años menos deterioro constituido (general e individual) Si &gt;0</t>
  </si>
  <si>
    <t>Revise la capacidad patrimonial que tiene la entidad de asumir los riesgos:</t>
  </si>
  <si>
    <t>Elabore la primera reunión y acta con el seguimiento a los 5 riesgos</t>
  </si>
  <si>
    <t>Implemente los indicadores del SIAR propio con SCORING (herramienta Excel)</t>
  </si>
  <si>
    <t>Implemente los indicadores que le resulten aplicables del Titulo V (herramienta Excel)</t>
  </si>
  <si>
    <t>Nombre el Comité de Riesgos: el empleado, un integrante del órgano permanente de administración y mínimo otro más (asociado, empleado, directivo, oficial de cumplimiento)</t>
  </si>
  <si>
    <t>Defina el empleado o área que integrará el Comité de Riesgos</t>
  </si>
  <si>
    <t>SIAR: T IV Cap 1</t>
  </si>
  <si>
    <t>Nota</t>
  </si>
  <si>
    <t>Mes</t>
  </si>
  <si>
    <t>Actividad</t>
  </si>
  <si>
    <t>#</t>
  </si>
  <si>
    <t>ANEXO MANUAL SIAR</t>
  </si>
  <si>
    <t>Jhony</t>
  </si>
  <si>
    <t>Acta 07 de junio 2021</t>
  </si>
  <si>
    <t>Adapte, ajuste el manual SIAR</t>
  </si>
  <si>
    <t>OK</t>
  </si>
  <si>
    <t>Apruebe manual SIAR Consejo de Administración</t>
  </si>
  <si>
    <t>Pendiente</t>
  </si>
  <si>
    <t>20% del Inventario como riesgo de desvalorización (mercado)</t>
  </si>
  <si>
    <t>20% del Inventario menos valor cubierto por la póliza + deducible como riesgo de destrucción, robo</t>
  </si>
  <si>
    <t>20% del componente de efectivo como suceptible de robo menos el valor de la poliza mas el deducible</t>
  </si>
  <si>
    <t>50% del componente del saldo de Bancos como suceptible de robo menos el valor de la poliza mas deducible</t>
  </si>
  <si>
    <t>30% del componente de efectivo y equivalentes y de las inversiones de patrimonio que son susceptibles a variaciones de precios de mercado (acciones, cuotas o partes de interés social, fiducias, patrimonios autónomos, FIC, inversiones medidas a valor razonable)</t>
  </si>
  <si>
    <t>Diario</t>
  </si>
  <si>
    <t>Excel y sistema</t>
  </si>
  <si>
    <t>Productos</t>
  </si>
  <si>
    <t>Nuevos Reportes UIAF: productos  / investigar si es aplicable</t>
  </si>
  <si>
    <t>Revise y Adapte el reglamento o politicas para Deudores comerciales</t>
  </si>
  <si>
    <t xml:space="preserve">Elabore, revise, analice o actualice su PLAN ESTRATEGICO o de DESARROLLO </t>
  </si>
  <si>
    <t>Elabore el PESEM</t>
  </si>
  <si>
    <t>Año 2022</t>
  </si>
  <si>
    <t>Año 2021</t>
  </si>
  <si>
    <t>Evalúe el estado de las pólizas con que cuenta la entidad: Manejo, inventarios, PPE, riesgos sustracción, transporte de valores, daños o destrucción por terceros o desastres y accidentes etc.</t>
  </si>
  <si>
    <t>INDICADOR</t>
  </si>
  <si>
    <t xml:space="preserve">Formula </t>
  </si>
  <si>
    <t>Riesgo</t>
  </si>
  <si>
    <t>Interpretación</t>
  </si>
  <si>
    <t xml:space="preserve">Calidad de Cartera </t>
  </si>
  <si>
    <t>Cartera Mora / Cartera Bruta</t>
  </si>
  <si>
    <t>Que porcentaje de la cartera está en mora: Por cada $100 pesos de cartera $X pesos están en mora</t>
  </si>
  <si>
    <t>Cartera mora / Patrimonio</t>
  </si>
  <si>
    <t>Cartera Mora / Patrimonio</t>
  </si>
  <si>
    <t>Que porcentaje del patrimonio está en riesgo por cuenta de la cartera en mora</t>
  </si>
  <si>
    <t>Cartera improductiva (&gt;=c)</t>
  </si>
  <si>
    <t>Cartera &gt;=C / Cartera Bruta</t>
  </si>
  <si>
    <t>Que porcentaje de la Cartera está en riesgo de mayor deterioro (default)</t>
  </si>
  <si>
    <t xml:space="preserve">Patrimonio sin aportes / PPE + Improductiva </t>
  </si>
  <si>
    <t>Patrimonio – aportes / PPE + Cartera C+D+E</t>
  </si>
  <si>
    <t>Por cada $100 pesos de activos de lenta, difícil o incierta realización cuanto se tiene de capital propio más excedentes (sin aportes).</t>
  </si>
  <si>
    <t>Solvencia</t>
  </si>
  <si>
    <t>Patrimonio / Activos</t>
  </si>
  <si>
    <t>Que porcentaje de los activos está financiado con el patrimonio.  Entre mayor sea el indicador mayor es la seguridad de los ahorradores y acreedores.</t>
  </si>
  <si>
    <t>Cobertura TOTAL de cartera en MORA</t>
  </si>
  <si>
    <t>Provisión individual + General / cartera en MORA</t>
  </si>
  <si>
    <t xml:space="preserve">Por cada $100 pesos de cartera en mora cuanto se tiene de provisiones (deterioro). </t>
  </si>
  <si>
    <t xml:space="preserve">Quebranto Patrimonial </t>
  </si>
  <si>
    <t>Patrimonio / Aportes</t>
  </si>
  <si>
    <t>Por cada $100 pesos de aportes cuanto se tiene de patrimonio</t>
  </si>
  <si>
    <t>Eficiencia de la intermediación</t>
  </si>
  <si>
    <t>Inversiones + Fiducias y Cartera / Depósitos + Obligaciones + Aportes</t>
  </si>
  <si>
    <t>SARL y SARM</t>
  </si>
  <si>
    <t>Por cada $100 pesos captados de aportes o ahorros o apalancados con crédito bancario cuantos activos productivos se tienen</t>
  </si>
  <si>
    <t xml:space="preserve">Activos productivos / Pasivos con costo </t>
  </si>
  <si>
    <t>Igual que el anterior, pero sin aportes</t>
  </si>
  <si>
    <t>Por cada $100 pesos captados de ahorros o apalancados con crédito bancario cuantos activos productivos se tienen</t>
  </si>
  <si>
    <t xml:space="preserve">Activos Fijos </t>
  </si>
  <si>
    <t>Activos materiales / Activo Total</t>
  </si>
  <si>
    <t>Que porcentaje del activo total está representado en propiedad planta y equipo y en propiedades de inversión</t>
  </si>
  <si>
    <t>Activos improductivos</t>
  </si>
  <si>
    <t>Caja + Bancos + PPE + CxC / Activo Total</t>
  </si>
  <si>
    <t>Que porcentaje del activo no produce ingresos financieros</t>
  </si>
  <si>
    <t>Apalancamiento con Ahorros</t>
  </si>
  <si>
    <t>Depósitos / Cartera</t>
  </si>
  <si>
    <t>Que porcentaje de la cartera es financiado con depósitos</t>
  </si>
  <si>
    <t xml:space="preserve">Endeudamiento Bancario </t>
  </si>
  <si>
    <t>Obligaciones Financieras / Activo</t>
  </si>
  <si>
    <t>SARL  y SARM</t>
  </si>
  <si>
    <t>Que porcentaje del activo está apalancado con obligaciones financieras</t>
  </si>
  <si>
    <t>Eficiencia de la Colocación</t>
  </si>
  <si>
    <t>Cartera / Activos</t>
  </si>
  <si>
    <t>Que porcentaje del activo está representado en Cartera</t>
  </si>
  <si>
    <t>Buffer o colchón de liquidez primario</t>
  </si>
  <si>
    <t>ALN + Patronales / Depósitos</t>
  </si>
  <si>
    <t>Que porcentaje de los depósitos podría devolver casi de manera inmediata con los activos líquidos netos y los deudores patronales</t>
  </si>
  <si>
    <t xml:space="preserve">Capital institucional </t>
  </si>
  <si>
    <t>Reservas, Fondos y superávit patrimonial + 20% de los excedentes / Activo Total</t>
  </si>
  <si>
    <t>Que porcentaje del activo está financiado con recursos propios sin aportes de los asociados.</t>
  </si>
  <si>
    <t>Suficiencia de Margen (Sin deterioro, depreciación, otros gastos)</t>
  </si>
  <si>
    <t>Margen Financiero (ingresos financieros 41 y 42 – Costos Financieros 6150 y Gastos Financieros 52 / Gastos Operacionales sin deterioro, ni depreciaciones ni 511095</t>
  </si>
  <si>
    <t>De cada $100 pesos de margen cuanto se gasta en la operación.</t>
  </si>
  <si>
    <t>Margen sin 511095 ni 523095 ni ingresos x recuperaciones</t>
  </si>
  <si>
    <t>Excedente + 511095 + 523095 / Ingresos sin recuperaciones de deterioro</t>
  </si>
  <si>
    <t>De cada $100 pesos de ingresos cuanto queda libre para los asociados antes de gastos varios y otros que regularmente son beneficios sociales.</t>
  </si>
  <si>
    <t>Margen TOTAL</t>
  </si>
  <si>
    <t>Excedentes / Ingresos</t>
  </si>
  <si>
    <t>De cada $100 pesos por cualquier concepto cuanto queda neto libre al final para llevar a la Asamblea, después inclusive de los gastos sociales.</t>
  </si>
  <si>
    <t>Rentabilidad bruta del activo</t>
  </si>
  <si>
    <t>Margen financiero bruto / Activo promedio</t>
  </si>
  <si>
    <t>Por cada $100 pesos de activos cuanto se produce de margen financiero bruto</t>
  </si>
  <si>
    <t>Rentabilidad del patrimonio promedio</t>
  </si>
  <si>
    <t>Excedente / Patrimonio promedio</t>
  </si>
  <si>
    <t>Por cada $100 pesos de patrimonio cuanto se produce de excedente neto</t>
  </si>
  <si>
    <t>Rentabilidad del activo</t>
  </si>
  <si>
    <t>Excedente + Gastos Sociales 511095 + 523095 / Activos</t>
  </si>
  <si>
    <t>Por cada $100 pesos de activos cuanto se produce de excedentes antes de gastos sociales (varios y otros)</t>
  </si>
  <si>
    <t>Rentabilidad Total de los aportes y ahorros</t>
  </si>
  <si>
    <t>70% de los excedentes + 511095 + 523095 + Intereses de los ahorros / Aportes + ahorros</t>
  </si>
  <si>
    <t>Por cada $100 pesos de aportes y ahorros que porcentaje se retorna a éstos en la operación.</t>
  </si>
  <si>
    <t>Rentabilidad del Capital</t>
  </si>
  <si>
    <t>Excedente / Capital Social</t>
  </si>
  <si>
    <t>Por cada $100 pesos de aportes cuanto se genera de excedentes.</t>
  </si>
  <si>
    <t>Rentabilidad de la cartera</t>
  </si>
  <si>
    <t>Ingresos de cartera / cartera promedio</t>
  </si>
  <si>
    <t>Por cada $100 pesos de cartera cuanto se genera anualmente de intereses</t>
  </si>
  <si>
    <t>Rentabilidad de Cartera / Tasa Usura</t>
  </si>
  <si>
    <t>Tasa de rentabilidad de la Cartera / Tasa Usura</t>
  </si>
  <si>
    <t>La tasa de rentabilidad de la cartera que porcentaje representa de la tasa máxima legal</t>
  </si>
  <si>
    <t xml:space="preserve">Margen de intermediación frente al mercado </t>
  </si>
  <si>
    <t>(Tasa de Cartera - IBR)</t>
  </si>
  <si>
    <t>La tasa de rentabilidad de la cartera equivale al indicador bancario de referencia más # puntos</t>
  </si>
  <si>
    <t>Costo de los Depósitos</t>
  </si>
  <si>
    <t>Costo de los depósitos / Depósitos promedio</t>
  </si>
  <si>
    <t>Por cada $100 pesos de depósitos se paga una tasa equivalente al %.</t>
  </si>
  <si>
    <t>Margen real</t>
  </si>
  <si>
    <t>Tasa de rentabilidad de la cartera – Rentabilidad total de aportes y ahorros</t>
  </si>
  <si>
    <t>Puntos adicionales que cobra FONDEGASES por encima del retorno al asociado para cubrir gastos y generar capital institucional</t>
  </si>
  <si>
    <t>Eficiencia operativa (51+54 /41)</t>
  </si>
  <si>
    <t>Gastos operacionales / Ingresos operacionales</t>
  </si>
  <si>
    <t>Por cada $100 pesos de ingresos operacionales que porcentaje se destina a cubrir gastos operacionales incluidas provisiones y depreciaciones</t>
  </si>
  <si>
    <t>Eficiencia operacional corregida</t>
  </si>
  <si>
    <t>Sin Gastos varios 511095 y sumando al ingreso operacional los ingresos por recuperaciones de deterioro y rendimientos de inversiones</t>
  </si>
  <si>
    <t>Por cada $100 pesos de ingresos operacionales que porcentaje se destina a cubrir gastos operacionales sin gastos de fondos sociales o provisiones para actividades de beneficio social.</t>
  </si>
  <si>
    <t>Eficiencia Administrativa</t>
  </si>
  <si>
    <t>G. Personal + Generales sin varios / Ingresos financieros</t>
  </si>
  <si>
    <t>Por cada $100 pesos de ingresos financieros cuanto se destina al pago de empleados y gastos generales de funcionamiento</t>
  </si>
  <si>
    <t>Gasto de provisiones</t>
  </si>
  <si>
    <t>Gasto Provisiones / Ingresos de Cartera</t>
  </si>
  <si>
    <t>Por cada $100 pesos de intereses de cartera que proporción se destina a incrementar las provisiones de cartera (deterioro)</t>
  </si>
  <si>
    <t xml:space="preserve">Crecimiento de la Cartera </t>
  </si>
  <si>
    <t>La variación anual porcentual de la cartera / Inflación</t>
  </si>
  <si>
    <t>Cuantas veces se creció la cartera en función de la inflación</t>
  </si>
  <si>
    <t xml:space="preserve">Crecimiento de las captaciones y aportes </t>
  </si>
  <si>
    <t>La variación anual porcentual del total de aportes y ahorros / Inflación</t>
  </si>
  <si>
    <t>Cuantas veces se creció el total de aportes y ahorros en función de la inflación</t>
  </si>
  <si>
    <t>Crecimiento de Asociados</t>
  </si>
  <si>
    <t>La variación anual porcentual del total de asociados</t>
  </si>
  <si>
    <t>Cuantas veces creció la base social porcentualmente</t>
  </si>
  <si>
    <t>SARAO</t>
  </si>
  <si>
    <t>&lt;7%</t>
  </si>
  <si>
    <t>SAR</t>
  </si>
  <si>
    <t>Activos financieros</t>
  </si>
  <si>
    <t>Activos Financieros e inventarios</t>
  </si>
  <si>
    <t>Activos financieros e inventarios / Total activos</t>
  </si>
  <si>
    <t>&gt;60%</t>
  </si>
  <si>
    <t>Pasivos financieros + aportes</t>
  </si>
  <si>
    <t>Activos financieros e inventarios / Pasivos financieros y aportes</t>
  </si>
  <si>
    <t>Activos financieros + inventarios / pasivos financieros y aportes</t>
  </si>
  <si>
    <t xml:space="preserve">Aportes irreducibles </t>
  </si>
  <si>
    <t>Eficiencia administrativa</t>
  </si>
  <si>
    <t>Endeudamiento bancario</t>
  </si>
  <si>
    <t>Cobertura cartera consumo en riesgo</t>
  </si>
  <si>
    <t>cuc</t>
  </si>
  <si>
    <t>Nombre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</si>
</sst>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0.0%"/>
    <numFmt numFmtId="167" formatCode="&quot;$&quot;\ #,##0.0,,"/>
    <numFmt numFmtId="168" formatCode="_-* #,##0.00_-;\-* #,##0.00_-;_-* &quot;-&quot;_-;_-@_-"/>
    <numFmt numFmtId="169" formatCode="0.000%"/>
    <numFmt numFmtId="170" formatCode="&quot;$&quot;\ #,##0,,"/>
  </numFmts>
  <fonts count="50" x14ac:knownFonts="1">
    <font>
      <sz val="11"/>
      <color theme="1"/>
      <name val="Calibri"/>
      <family val="2"/>
      <scheme val="minor"/>
    </font>
    <font>
      <sz val="11"/>
      <color theme="1"/>
      <name val="Calibri"/>
      <family val="2"/>
      <scheme val="minor"/>
    </font>
    <font>
      <b/>
      <sz val="11"/>
      <name val="Arial Narrow"/>
      <family val="2"/>
    </font>
    <font>
      <b/>
      <sz val="12"/>
      <name val="Arial Narrow"/>
      <family val="2"/>
    </font>
    <font>
      <sz val="11"/>
      <name val="Arial Narrow"/>
      <family val="2"/>
    </font>
    <font>
      <sz val="11"/>
      <color theme="1"/>
      <name val="Arial Narrow"/>
      <family val="2"/>
    </font>
    <font>
      <sz val="12"/>
      <color theme="1"/>
      <name val="Arial Narrow"/>
      <family val="2"/>
    </font>
    <font>
      <b/>
      <sz val="11"/>
      <color theme="1"/>
      <name val="Arial Narrow"/>
      <family val="2"/>
    </font>
    <font>
      <b/>
      <sz val="11"/>
      <color theme="0"/>
      <name val="Arial Narrow"/>
      <family val="2"/>
    </font>
    <font>
      <sz val="6"/>
      <name val="Arial Narrow"/>
      <family val="2"/>
    </font>
    <font>
      <sz val="11"/>
      <color theme="0"/>
      <name val="Arial Narrow"/>
      <family val="2"/>
    </font>
    <font>
      <sz val="6"/>
      <color theme="1"/>
      <name val="Arial Narrow"/>
      <family val="2"/>
    </font>
    <font>
      <b/>
      <sz val="6"/>
      <color theme="0"/>
      <name val="Arial Narrow"/>
      <family val="2"/>
    </font>
    <font>
      <b/>
      <sz val="8"/>
      <color theme="0"/>
      <name val="Arial Narrow"/>
      <family val="2"/>
    </font>
    <font>
      <b/>
      <sz val="8"/>
      <name val="Arial Narrow"/>
      <family val="2"/>
    </font>
    <font>
      <sz val="8"/>
      <name val="Arial Narrow"/>
      <family val="2"/>
    </font>
    <font>
      <sz val="8"/>
      <color theme="1"/>
      <name val="Arial Narrow"/>
      <family val="2"/>
    </font>
    <font>
      <sz val="8"/>
      <name val="Calibri"/>
      <family val="2"/>
      <scheme val="minor"/>
    </font>
    <font>
      <b/>
      <sz val="12"/>
      <color theme="0"/>
      <name val="Arial Narrow"/>
      <family val="2"/>
    </font>
    <font>
      <b/>
      <sz val="8"/>
      <color rgb="FFFF0000"/>
      <name val="Arial Narrow"/>
      <family val="2"/>
    </font>
    <font>
      <sz val="10"/>
      <color theme="1"/>
      <name val="Arial Narrow"/>
      <family val="2"/>
    </font>
    <font>
      <sz val="7"/>
      <name val="Arial Narrow"/>
      <family val="2"/>
    </font>
    <font>
      <b/>
      <sz val="10"/>
      <color theme="0"/>
      <name val="Arial Narrow"/>
      <family val="2"/>
    </font>
    <font>
      <b/>
      <sz val="8"/>
      <color rgb="FFFFFFFF"/>
      <name val="Arial Narrow"/>
      <family val="2"/>
    </font>
    <font>
      <b/>
      <sz val="6"/>
      <color rgb="FFFFFFFF"/>
      <name val="Arial Narrow"/>
      <family val="2"/>
    </font>
    <font>
      <b/>
      <sz val="10"/>
      <color theme="1"/>
      <name val="Arial Narrow"/>
      <family val="2"/>
    </font>
    <font>
      <sz val="10"/>
      <color rgb="FF000000"/>
      <name val="Arial Narrow"/>
      <family val="2"/>
    </font>
    <font>
      <b/>
      <sz val="10"/>
      <color rgb="FF000000"/>
      <name val="Arial Narrow"/>
      <family val="2"/>
    </font>
    <font>
      <sz val="8"/>
      <color rgb="FF000000"/>
      <name val="Arial Narrow"/>
      <family val="2"/>
    </font>
    <font>
      <sz val="6"/>
      <color rgb="FF000000"/>
      <name val="Arial Narrow"/>
      <family val="2"/>
    </font>
    <font>
      <b/>
      <sz val="10"/>
      <color rgb="FFFFFFFF"/>
      <name val="Arial Narrow"/>
      <family val="2"/>
    </font>
    <font>
      <b/>
      <sz val="14"/>
      <color theme="0"/>
      <name val="Arial Narrow"/>
      <family val="2"/>
    </font>
    <font>
      <sz val="10"/>
      <color rgb="FFFF0000"/>
      <name val="Arial Narrow"/>
      <family val="2"/>
    </font>
    <font>
      <sz val="10"/>
      <color theme="1"/>
      <name val="Trebuchet MS"/>
      <family val="2"/>
    </font>
    <font>
      <b/>
      <sz val="8"/>
      <color theme="1"/>
      <name val="Arial Narrow"/>
      <family val="2"/>
    </font>
    <font>
      <b/>
      <sz val="10"/>
      <color rgb="FFFF0000"/>
      <name val="Arial Narrow"/>
      <family val="2"/>
    </font>
    <font>
      <b/>
      <sz val="9"/>
      <name val="Arial Narrow"/>
      <family val="2"/>
    </font>
    <font>
      <sz val="9"/>
      <name val="Arial Narrow"/>
      <family val="2"/>
    </font>
    <font>
      <sz val="9"/>
      <color theme="1"/>
      <name val="Arial Narrow"/>
      <family val="2"/>
    </font>
    <font>
      <sz val="10"/>
      <color indexed="8"/>
      <name val="Arial"/>
      <family val="2"/>
    </font>
    <font>
      <sz val="11"/>
      <color indexed="8"/>
      <name val="Calibri"/>
      <family val="2"/>
      <scheme val="minor"/>
    </font>
    <font>
      <sz val="11"/>
      <color rgb="FFFF0000"/>
      <name val="Arial Narrow"/>
      <family val="2"/>
    </font>
    <font>
      <b/>
      <sz val="11"/>
      <color rgb="FFFF0000"/>
      <name val="Arial Narrow"/>
      <family val="2"/>
    </font>
    <font>
      <b/>
      <sz val="11"/>
      <color theme="0"/>
      <name val="Calibri"/>
      <family val="2"/>
      <scheme val="minor"/>
    </font>
    <font>
      <b/>
      <sz val="11"/>
      <color theme="1"/>
      <name val="Calibri"/>
      <family val="2"/>
      <scheme val="minor"/>
    </font>
    <font>
      <sz val="11"/>
      <color theme="0"/>
      <name val="Calibri"/>
      <family val="2"/>
      <scheme val="minor"/>
    </font>
    <font>
      <b/>
      <sz val="20"/>
      <color theme="0"/>
      <name val="Arial Narrow"/>
      <family val="2"/>
    </font>
    <font>
      <b/>
      <sz val="18"/>
      <color rgb="FF0000FF"/>
      <name val="Arial Narrow"/>
      <family val="2"/>
    </font>
    <font>
      <sz val="4"/>
      <color theme="1"/>
      <name val="Arial Narrow"/>
      <family val="2"/>
    </font>
    <font>
      <sz val="8"/>
      <color theme="1"/>
      <name val="Calibri"/>
      <family val="2"/>
      <scheme val="minor"/>
    </font>
  </fonts>
  <fills count="31">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1"/>
        <bgColor indexed="64"/>
      </patternFill>
    </fill>
    <fill>
      <patternFill patternType="solid">
        <fgColor theme="9" tint="-0.249977111117893"/>
        <bgColor indexed="64"/>
      </patternFill>
    </fill>
    <fill>
      <patternFill patternType="solid">
        <fgColor rgb="FFC000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rgb="FFFEFEE6"/>
        <bgColor indexed="64"/>
      </patternFill>
    </fill>
    <fill>
      <patternFill patternType="solid">
        <fgColor rgb="FFFFC000"/>
        <bgColor indexed="64"/>
      </patternFill>
    </fill>
    <fill>
      <patternFill patternType="solid">
        <fgColor rgb="FF92D050"/>
        <bgColor indexed="64"/>
      </patternFill>
    </fill>
    <fill>
      <patternFill patternType="solid">
        <fgColor rgb="FF008080"/>
        <bgColor indexed="64"/>
      </patternFill>
    </fill>
    <fill>
      <patternFill patternType="solid">
        <fgColor theme="5" tint="0.79998168889431442"/>
        <bgColor indexed="64"/>
      </patternFill>
    </fill>
    <fill>
      <patternFill patternType="solid">
        <fgColor rgb="FFFFFFFF"/>
        <bgColor indexed="64"/>
      </patternFill>
    </fill>
    <fill>
      <patternFill patternType="solid">
        <fgColor rgb="FF00FFCC"/>
        <bgColor indexed="64"/>
      </patternFill>
    </fill>
    <fill>
      <patternFill patternType="solid">
        <fgColor theme="6" tint="-0.499984740745262"/>
        <bgColor indexed="64"/>
      </patternFill>
    </fill>
    <fill>
      <patternFill patternType="solid">
        <fgColor rgb="FFFFCCFF"/>
        <bgColor indexed="64"/>
      </patternFill>
    </fill>
    <fill>
      <patternFill patternType="solid">
        <fgColor rgb="FFFFFF00"/>
        <bgColor indexed="64"/>
      </patternFill>
    </fill>
    <fill>
      <patternFill patternType="solid">
        <fgColor theme="8" tint="0.79998168889431442"/>
        <bgColor indexed="64"/>
      </patternFill>
    </fill>
    <fill>
      <patternFill patternType="solid">
        <fgColor rgb="FFCCCCFF"/>
        <bgColor indexed="64"/>
      </patternFill>
    </fill>
    <fill>
      <patternFill patternType="solid">
        <fgColor theme="5" tint="0.39997558519241921"/>
        <bgColor indexed="64"/>
      </patternFill>
    </fill>
    <fill>
      <patternFill patternType="solid">
        <fgColor rgb="FF7030A0"/>
        <bgColor indexed="64"/>
      </patternFill>
    </fill>
    <fill>
      <patternFill patternType="solid">
        <fgColor theme="9" tint="-0.499984740745262"/>
        <bgColor indexed="64"/>
      </patternFill>
    </fill>
    <fill>
      <patternFill patternType="solid">
        <fgColor theme="7" tint="0.79998168889431442"/>
        <bgColor indexed="64"/>
      </patternFill>
    </fill>
    <fill>
      <patternFill patternType="solid">
        <fgColor theme="7" tint="-0.499984740745262"/>
        <bgColor indexed="64"/>
      </patternFill>
    </fill>
    <fill>
      <patternFill patternType="solid">
        <fgColor rgb="FF4472C4"/>
        <bgColor indexed="64"/>
      </patternFill>
    </fill>
    <fill>
      <patternFill patternType="solid">
        <fgColor rgb="FFD9E2F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rgb="FF4472C4"/>
      </left>
      <right/>
      <top style="medium">
        <color rgb="FF4472C4"/>
      </top>
      <bottom style="medium">
        <color rgb="FF4472C4"/>
      </bottom>
      <diagonal/>
    </border>
    <border>
      <left/>
      <right/>
      <top style="medium">
        <color rgb="FF4472C4"/>
      </top>
      <bottom style="medium">
        <color rgb="FF4472C4"/>
      </bottom>
      <diagonal/>
    </border>
    <border>
      <left/>
      <right style="medium">
        <color rgb="FF4472C4"/>
      </right>
      <top style="medium">
        <color rgb="FF4472C4"/>
      </top>
      <bottom style="medium">
        <color rgb="FF4472C4"/>
      </bottom>
      <diagonal/>
    </border>
    <border>
      <left style="medium">
        <color rgb="FF8EAADB"/>
      </left>
      <right style="medium">
        <color rgb="FF8EAADB"/>
      </right>
      <top/>
      <bottom style="medium">
        <color rgb="FF8EAADB"/>
      </bottom>
      <diagonal/>
    </border>
    <border>
      <left/>
      <right style="medium">
        <color rgb="FF8EAADB"/>
      </right>
      <top/>
      <bottom style="medium">
        <color rgb="FF8EAADB"/>
      </bottom>
      <diagonal/>
    </border>
  </borders>
  <cellStyleXfs count="29">
    <xf numFmtId="0" fontId="0" fillId="0" borderId="0"/>
    <xf numFmtId="9" fontId="1" fillId="0" borderId="0" applyFont="0" applyFill="0" applyBorder="0" applyAlignment="0" applyProtection="0"/>
    <xf numFmtId="41" fontId="1" fillId="0" borderId="0" applyFont="0" applyFill="0" applyBorder="0" applyAlignment="0" applyProtection="0"/>
    <xf numFmtId="164" fontId="1" fillId="0" borderId="0" applyFont="0" applyFill="0" applyBorder="0" applyAlignment="0" applyProtection="0"/>
    <xf numFmtId="0" fontId="33" fillId="0" borderId="0"/>
    <xf numFmtId="164" fontId="33" fillId="0" borderId="0" applyFont="0" applyFill="0" applyBorder="0" applyAlignment="0" applyProtection="0"/>
    <xf numFmtId="41" fontId="33" fillId="0" borderId="0" applyFont="0" applyFill="0" applyBorder="0" applyAlignment="0" applyProtection="0"/>
    <xf numFmtId="9" fontId="33" fillId="0" borderId="0" applyFont="0" applyFill="0" applyBorder="0" applyAlignment="0" applyProtection="0"/>
    <xf numFmtId="0" fontId="1" fillId="0" borderId="0"/>
    <xf numFmtId="0" fontId="39" fillId="0" borderId="0"/>
    <xf numFmtId="164" fontId="40" fillId="0" borderId="0" applyFont="0" applyFill="0" applyBorder="0" applyAlignment="0" applyProtection="0"/>
    <xf numFmtId="9" fontId="40" fillId="0" borderId="0" applyFont="0" applyFill="0" applyBorder="0" applyAlignment="0" applyProtection="0"/>
    <xf numFmtId="43" fontId="1" fillId="0" borderId="0" applyFont="0" applyFill="0" applyBorder="0" applyAlignment="0" applyProtection="0"/>
    <xf numFmtId="0" fontId="39" fillId="0" borderId="0"/>
    <xf numFmtId="9" fontId="1" fillId="0" borderId="0" applyFont="0" applyFill="0" applyBorder="0" applyAlignment="0" applyProtection="0"/>
    <xf numFmtId="0" fontId="1" fillId="0" borderId="0"/>
    <xf numFmtId="0" fontId="40" fillId="0" borderId="0"/>
    <xf numFmtId="44" fontId="40" fillId="0" borderId="0" applyFont="0" applyFill="0" applyBorder="0" applyAlignment="0" applyProtection="0"/>
    <xf numFmtId="0" fontId="1" fillId="0" borderId="0"/>
    <xf numFmtId="165" fontId="33" fillId="0" borderId="0" applyFont="0" applyFill="0" applyBorder="0" applyAlignment="0" applyProtection="0"/>
    <xf numFmtId="164" fontId="1" fillId="0" borderId="0" applyFont="0" applyFill="0" applyBorder="0" applyAlignment="0" applyProtection="0"/>
    <xf numFmtId="165" fontId="33" fillId="0" borderId="0" applyFont="0" applyFill="0" applyBorder="0" applyAlignment="0" applyProtection="0"/>
    <xf numFmtId="9" fontId="1" fillId="0" borderId="0" applyFont="0" applyFill="0" applyBorder="0" applyAlignment="0" applyProtection="0"/>
    <xf numFmtId="0" fontId="33" fillId="0" borderId="0"/>
    <xf numFmtId="0" fontId="1" fillId="0" borderId="0"/>
    <xf numFmtId="41"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0" fontId="40" fillId="0" borderId="0"/>
  </cellStyleXfs>
  <cellXfs count="322">
    <xf numFmtId="0" fontId="0" fillId="0" borderId="0" xfId="0"/>
    <xf numFmtId="0" fontId="5" fillId="0" borderId="0" xfId="0" applyFont="1"/>
    <xf numFmtId="164" fontId="5" fillId="0" borderId="0" xfId="3" applyFont="1"/>
    <xf numFmtId="164" fontId="5" fillId="0" borderId="1" xfId="3" applyFont="1" applyBorder="1"/>
    <xf numFmtId="0" fontId="5" fillId="3" borderId="1" xfId="0" applyFont="1" applyFill="1" applyBorder="1"/>
    <xf numFmtId="0" fontId="5" fillId="0" borderId="1" xfId="0" applyFont="1" applyBorder="1"/>
    <xf numFmtId="17" fontId="8" fillId="4" borderId="1" xfId="3" applyNumberFormat="1" applyFont="1" applyFill="1" applyBorder="1" applyAlignment="1">
      <alignment horizontal="center" vertical="center"/>
    </xf>
    <xf numFmtId="0" fontId="8" fillId="4" borderId="1" xfId="0" applyFont="1" applyFill="1" applyBorder="1" applyAlignment="1">
      <alignment horizontal="center" vertical="center"/>
    </xf>
    <xf numFmtId="0" fontId="11" fillId="0" borderId="0" xfId="0" applyFont="1"/>
    <xf numFmtId="0" fontId="11" fillId="0" borderId="0" xfId="0" applyFont="1" applyAlignment="1">
      <alignment horizontal="center"/>
    </xf>
    <xf numFmtId="0" fontId="8" fillId="6" borderId="0" xfId="0" applyFont="1" applyFill="1"/>
    <xf numFmtId="0" fontId="8" fillId="6" borderId="2" xfId="0" applyFont="1" applyFill="1" applyBorder="1" applyAlignment="1">
      <alignment vertical="center" wrapText="1"/>
    </xf>
    <xf numFmtId="17" fontId="8" fillId="6" borderId="3" xfId="3" applyNumberFormat="1" applyFont="1" applyFill="1" applyBorder="1" applyAlignment="1">
      <alignment horizontal="center" vertical="center"/>
    </xf>
    <xf numFmtId="17" fontId="8" fillId="6" borderId="4" xfId="3" applyNumberFormat="1" applyFont="1" applyFill="1" applyBorder="1" applyAlignment="1">
      <alignment horizontal="center" vertical="center"/>
    </xf>
    <xf numFmtId="0" fontId="8" fillId="6" borderId="5" xfId="0" applyFont="1" applyFill="1" applyBorder="1"/>
    <xf numFmtId="0" fontId="8" fillId="6" borderId="7" xfId="0" applyFont="1" applyFill="1" applyBorder="1"/>
    <xf numFmtId="9" fontId="12" fillId="7" borderId="2" xfId="1" applyFont="1" applyFill="1" applyBorder="1" applyAlignment="1">
      <alignment horizontal="center" vertical="center" wrapText="1"/>
    </xf>
    <xf numFmtId="9" fontId="12" fillId="7" borderId="3" xfId="1" applyFont="1" applyFill="1" applyBorder="1" applyAlignment="1">
      <alignment horizontal="center" vertical="center" wrapText="1"/>
    </xf>
    <xf numFmtId="0" fontId="9" fillId="9" borderId="8" xfId="0" applyFont="1" applyFill="1" applyBorder="1" applyAlignment="1">
      <alignment horizontal="center" vertical="center" wrapText="1"/>
    </xf>
    <xf numFmtId="0" fontId="8" fillId="6" borderId="8" xfId="0" applyFont="1" applyFill="1" applyBorder="1"/>
    <xf numFmtId="0" fontId="8" fillId="6" borderId="10" xfId="0" applyFont="1" applyFill="1" applyBorder="1" applyAlignment="1">
      <alignment vertical="center" wrapText="1"/>
    </xf>
    <xf numFmtId="0" fontId="8" fillId="6" borderId="11" xfId="0" applyFont="1" applyFill="1" applyBorder="1"/>
    <xf numFmtId="0" fontId="13" fillId="6" borderId="12" xfId="0" applyFont="1" applyFill="1" applyBorder="1"/>
    <xf numFmtId="0" fontId="14" fillId="9" borderId="7" xfId="0" applyFont="1" applyFill="1" applyBorder="1" applyAlignment="1">
      <alignment horizontal="center" vertical="center"/>
    </xf>
    <xf numFmtId="0" fontId="15" fillId="9" borderId="8" xfId="0" applyFont="1" applyFill="1" applyBorder="1" applyAlignment="1">
      <alignment horizontal="center" vertical="center" wrapText="1"/>
    </xf>
    <xf numFmtId="0" fontId="15" fillId="9" borderId="8" xfId="0" applyFont="1" applyFill="1" applyBorder="1" applyAlignment="1">
      <alignment horizontal="center" vertical="center"/>
    </xf>
    <xf numFmtId="0" fontId="16" fillId="0" borderId="0" xfId="0" applyFont="1" applyAlignment="1">
      <alignment horizontal="center"/>
    </xf>
    <xf numFmtId="10" fontId="7" fillId="0" borderId="0" xfId="1" applyNumberFormat="1" applyFont="1"/>
    <xf numFmtId="167" fontId="5" fillId="0" borderId="1" xfId="3" applyNumberFormat="1" applyFont="1" applyBorder="1"/>
    <xf numFmtId="167" fontId="5" fillId="0" borderId="6" xfId="3" applyNumberFormat="1" applyFont="1" applyBorder="1"/>
    <xf numFmtId="167" fontId="8" fillId="6" borderId="1" xfId="3" applyNumberFormat="1" applyFont="1" applyFill="1" applyBorder="1"/>
    <xf numFmtId="167" fontId="8" fillId="6" borderId="8" xfId="0" applyNumberFormat="1" applyFont="1" applyFill="1" applyBorder="1"/>
    <xf numFmtId="0" fontId="14" fillId="9" borderId="7" xfId="0" applyFont="1" applyFill="1" applyBorder="1" applyAlignment="1">
      <alignment horizontal="center" vertical="center" wrapText="1"/>
    </xf>
    <xf numFmtId="0" fontId="16" fillId="0" borderId="0" xfId="0" applyFont="1" applyAlignment="1">
      <alignment horizontal="center" wrapText="1"/>
    </xf>
    <xf numFmtId="9" fontId="2" fillId="10" borderId="1" xfId="1" applyFont="1" applyFill="1" applyBorder="1" applyAlignment="1">
      <alignment horizontal="center" vertical="center" wrapText="1"/>
    </xf>
    <xf numFmtId="0" fontId="5" fillId="0" borderId="0" xfId="0" applyFont="1" applyAlignment="1">
      <alignment horizontal="center" vertical="center" wrapText="1"/>
    </xf>
    <xf numFmtId="0" fontId="3" fillId="1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166" fontId="4" fillId="0" borderId="1" xfId="1" applyNumberFormat="1" applyFont="1" applyFill="1" applyBorder="1" applyAlignment="1">
      <alignment horizontal="center" vertical="center" wrapText="1"/>
    </xf>
    <xf numFmtId="9" fontId="4" fillId="0" borderId="1" xfId="1" applyFont="1" applyFill="1" applyBorder="1" applyAlignment="1">
      <alignment horizontal="center" vertical="center" wrapText="1"/>
    </xf>
    <xf numFmtId="0" fontId="18" fillId="4" borderId="1" xfId="0" applyFont="1" applyFill="1" applyBorder="1" applyAlignment="1">
      <alignment horizontal="center" vertical="center" wrapText="1"/>
    </xf>
    <xf numFmtId="0" fontId="6" fillId="0" borderId="0" xfId="0" applyFont="1" applyAlignment="1">
      <alignment horizontal="center" vertical="center" wrapText="1"/>
    </xf>
    <xf numFmtId="9" fontId="5" fillId="0" borderId="0" xfId="1" applyFont="1" applyAlignment="1">
      <alignment horizontal="center" vertical="center" wrapText="1"/>
    </xf>
    <xf numFmtId="9" fontId="14" fillId="10" borderId="1" xfId="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2" borderId="1" xfId="0" applyFont="1" applyFill="1" applyBorder="1" applyAlignment="1">
      <alignment horizontal="center" vertical="center" wrapText="1"/>
    </xf>
    <xf numFmtId="9" fontId="16" fillId="0" borderId="0" xfId="1" applyFont="1" applyAlignment="1">
      <alignment horizontal="center" vertical="center" wrapText="1"/>
    </xf>
    <xf numFmtId="0" fontId="13" fillId="6" borderId="1" xfId="0" applyFont="1" applyFill="1" applyBorder="1"/>
    <xf numFmtId="0" fontId="8" fillId="6" borderId="3" xfId="0" applyFont="1" applyFill="1" applyBorder="1" applyAlignment="1">
      <alignment vertical="center" wrapText="1"/>
    </xf>
    <xf numFmtId="167" fontId="8" fillId="6" borderId="9" xfId="0" applyNumberFormat="1" applyFont="1" applyFill="1" applyBorder="1"/>
    <xf numFmtId="0" fontId="5" fillId="0" borderId="0" xfId="0" applyFont="1" applyAlignment="1">
      <alignment horizontal="left"/>
    </xf>
    <xf numFmtId="0" fontId="19" fillId="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20" fillId="0" borderId="0" xfId="0" applyFont="1"/>
    <xf numFmtId="0" fontId="21" fillId="9" borderId="8"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15" fillId="12" borderId="1" xfId="0" applyFont="1" applyFill="1" applyBorder="1" applyAlignment="1">
      <alignment horizontal="center" vertical="center" wrapText="1"/>
    </xf>
    <xf numFmtId="167" fontId="8" fillId="6" borderId="0" xfId="0" applyNumberFormat="1" applyFont="1" applyFill="1"/>
    <xf numFmtId="9" fontId="21" fillId="9" borderId="8" xfId="0" applyNumberFormat="1" applyFont="1" applyFill="1" applyBorder="1" applyAlignment="1">
      <alignment horizontal="center" vertical="center" wrapText="1"/>
    </xf>
    <xf numFmtId="9" fontId="15" fillId="9" borderId="8" xfId="0" applyNumberFormat="1" applyFont="1" applyFill="1" applyBorder="1" applyAlignment="1">
      <alignment horizontal="center" vertical="center" wrapText="1"/>
    </xf>
    <xf numFmtId="9" fontId="9" fillId="9" borderId="8"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9" fontId="4" fillId="13" borderId="1" xfId="1" applyFont="1" applyFill="1" applyBorder="1" applyAlignment="1">
      <alignment horizontal="center" vertical="center" wrapText="1"/>
    </xf>
    <xf numFmtId="0" fontId="15" fillId="13" borderId="1" xfId="0" applyFont="1" applyFill="1" applyBorder="1" applyAlignment="1">
      <alignment horizontal="center" vertical="center" wrapText="1"/>
    </xf>
    <xf numFmtId="0" fontId="4" fillId="14" borderId="1" xfId="0" applyFont="1" applyFill="1" applyBorder="1" applyAlignment="1">
      <alignment horizontal="center" vertical="center" wrapText="1"/>
    </xf>
    <xf numFmtId="9" fontId="4" fillId="14" borderId="1" xfId="1" applyFont="1" applyFill="1" applyBorder="1" applyAlignment="1">
      <alignment horizontal="center" vertical="center" wrapText="1"/>
    </xf>
    <xf numFmtId="0" fontId="15" fillId="14" borderId="1" xfId="0" applyFont="1" applyFill="1" applyBorder="1" applyAlignment="1">
      <alignment horizontal="center" vertical="center" wrapText="1"/>
    </xf>
    <xf numFmtId="0" fontId="13" fillId="7" borderId="0" xfId="0" applyFont="1" applyFill="1"/>
    <xf numFmtId="0" fontId="13" fillId="7" borderId="0" xfId="0" applyFont="1" applyFill="1" applyAlignment="1">
      <alignment horizontal="center"/>
    </xf>
    <xf numFmtId="0" fontId="22" fillId="7" borderId="0" xfId="0" applyFont="1" applyFill="1"/>
    <xf numFmtId="164" fontId="22" fillId="7" borderId="0" xfId="0" applyNumberFormat="1" applyFont="1" applyFill="1"/>
    <xf numFmtId="0" fontId="11" fillId="0" borderId="0" xfId="0" applyFont="1" applyAlignment="1">
      <alignment horizontal="left" wrapText="1"/>
    </xf>
    <xf numFmtId="0" fontId="23" fillId="15" borderId="1" xfId="0" applyFont="1" applyFill="1" applyBorder="1" applyAlignment="1">
      <alignment horizontal="center" vertical="center" wrapText="1"/>
    </xf>
    <xf numFmtId="0" fontId="24" fillId="15" borderId="1" xfId="0" applyFont="1" applyFill="1" applyBorder="1" applyAlignment="1">
      <alignment horizontal="left" vertical="center" wrapText="1"/>
    </xf>
    <xf numFmtId="0" fontId="16" fillId="0" borderId="0" xfId="0" applyFont="1" applyAlignment="1">
      <alignment wrapText="1"/>
    </xf>
    <xf numFmtId="0" fontId="25" fillId="0" borderId="1" xfId="0" applyFont="1" applyBorder="1" applyAlignment="1">
      <alignment horizontal="center" vertical="center"/>
    </xf>
    <xf numFmtId="0" fontId="16" fillId="0" borderId="1" xfId="0" applyFont="1" applyBorder="1" applyAlignment="1">
      <alignment vertical="center"/>
    </xf>
    <xf numFmtId="0" fontId="16" fillId="16" borderId="1" xfId="0" applyFont="1" applyFill="1" applyBorder="1" applyAlignment="1">
      <alignment horizontal="center" vertical="center"/>
    </xf>
    <xf numFmtId="9" fontId="20" fillId="0" borderId="1" xfId="0" applyNumberFormat="1" applyFont="1" applyBorder="1" applyAlignment="1">
      <alignment horizontal="center" vertical="center"/>
    </xf>
    <xf numFmtId="9" fontId="26" fillId="0" borderId="1" xfId="0" applyNumberFormat="1" applyFont="1" applyBorder="1" applyAlignment="1">
      <alignment horizontal="center" vertical="center"/>
    </xf>
    <xf numFmtId="164" fontId="26" fillId="0" borderId="1" xfId="3" applyFont="1" applyBorder="1" applyAlignment="1">
      <alignment horizontal="center" vertical="center"/>
    </xf>
    <xf numFmtId="0" fontId="11" fillId="0" borderId="1" xfId="0" applyFont="1" applyBorder="1" applyAlignment="1">
      <alignment horizontal="left" wrapText="1"/>
    </xf>
    <xf numFmtId="0" fontId="27" fillId="17" borderId="1" xfId="0" applyFont="1" applyFill="1" applyBorder="1" applyAlignment="1">
      <alignment horizontal="center" vertical="center"/>
    </xf>
    <xf numFmtId="0" fontId="28" fillId="17" borderId="1" xfId="0" applyFont="1" applyFill="1" applyBorder="1" applyAlignment="1">
      <alignment vertical="center"/>
    </xf>
    <xf numFmtId="9" fontId="26" fillId="17" borderId="1" xfId="0" applyNumberFormat="1" applyFont="1" applyFill="1" applyBorder="1" applyAlignment="1">
      <alignment horizontal="center" vertical="center"/>
    </xf>
    <xf numFmtId="0" fontId="28" fillId="16" borderId="1" xfId="0" applyFont="1" applyFill="1" applyBorder="1" applyAlignment="1">
      <alignment horizontal="center" vertical="center"/>
    </xf>
    <xf numFmtId="0" fontId="29" fillId="17" borderId="1" xfId="0" applyFont="1" applyFill="1" applyBorder="1" applyAlignment="1">
      <alignment horizontal="left" vertical="center" wrapText="1"/>
    </xf>
    <xf numFmtId="0" fontId="26" fillId="17" borderId="1" xfId="0" applyFont="1" applyFill="1" applyBorder="1" applyAlignment="1">
      <alignment horizontal="center" vertical="center"/>
    </xf>
    <xf numFmtId="0" fontId="11" fillId="0" borderId="1" xfId="0" applyFont="1" applyBorder="1" applyAlignment="1">
      <alignment horizontal="left" vertical="center" wrapText="1"/>
    </xf>
    <xf numFmtId="0" fontId="11" fillId="17" borderId="1" xfId="0" applyFont="1" applyFill="1" applyBorder="1" applyAlignment="1">
      <alignment horizontal="left" vertical="center" wrapText="1"/>
    </xf>
    <xf numFmtId="0" fontId="16" fillId="0" borderId="0" xfId="0" applyFont="1"/>
    <xf numFmtId="164" fontId="25" fillId="0" borderId="0" xfId="0" applyNumberFormat="1" applyFont="1"/>
    <xf numFmtId="0" fontId="30" fillId="15" borderId="1" xfId="0" applyFont="1" applyFill="1" applyBorder="1" applyAlignment="1">
      <alignment horizontal="center" vertical="center"/>
    </xf>
    <xf numFmtId="0" fontId="30" fillId="15" borderId="1" xfId="0" applyFont="1" applyFill="1" applyBorder="1" applyAlignment="1">
      <alignment horizontal="left" vertical="center"/>
    </xf>
    <xf numFmtId="164" fontId="20" fillId="0" borderId="1" xfId="3" applyFont="1" applyBorder="1" applyAlignment="1">
      <alignment horizontal="center" vertical="center"/>
    </xf>
    <xf numFmtId="0" fontId="26" fillId="0" borderId="1" xfId="0" applyFont="1" applyBorder="1" applyAlignment="1">
      <alignment horizontal="left" vertical="center"/>
    </xf>
    <xf numFmtId="0" fontId="32" fillId="0" borderId="1" xfId="0" applyFont="1" applyBorder="1" applyAlignment="1">
      <alignment horizontal="left" vertical="center"/>
    </xf>
    <xf numFmtId="0" fontId="26" fillId="17" borderId="1" xfId="0" applyFont="1" applyFill="1" applyBorder="1" applyAlignment="1">
      <alignment horizontal="left" vertical="center"/>
    </xf>
    <xf numFmtId="0" fontId="16" fillId="0" borderId="1" xfId="0"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32" fillId="0" borderId="1" xfId="0" applyFont="1" applyBorder="1" applyAlignment="1">
      <alignment horizontal="center" vertical="center"/>
    </xf>
    <xf numFmtId="0" fontId="26" fillId="0" borderId="1" xfId="0" applyFont="1" applyBorder="1" applyAlignment="1">
      <alignment horizontal="center" vertical="center"/>
    </xf>
    <xf numFmtId="0" fontId="20" fillId="0" borderId="0" xfId="0" applyFont="1" applyAlignment="1">
      <alignment horizontal="center"/>
    </xf>
    <xf numFmtId="0" fontId="20" fillId="0" borderId="0" xfId="0" applyFont="1" applyAlignment="1">
      <alignment horizontal="left"/>
    </xf>
    <xf numFmtId="0" fontId="20" fillId="0" borderId="0" xfId="4" applyFont="1"/>
    <xf numFmtId="164" fontId="20" fillId="0" borderId="0" xfId="5" applyFont="1"/>
    <xf numFmtId="0" fontId="16" fillId="0" borderId="0" xfId="4" applyFont="1"/>
    <xf numFmtId="164" fontId="20" fillId="8" borderId="1" xfId="5" applyFont="1" applyFill="1" applyBorder="1"/>
    <xf numFmtId="0" fontId="16" fillId="8" borderId="1" xfId="4" applyFont="1" applyFill="1" applyBorder="1"/>
    <xf numFmtId="0" fontId="20" fillId="8" borderId="1" xfId="4" applyFont="1" applyFill="1" applyBorder="1"/>
    <xf numFmtId="164" fontId="20" fillId="0" borderId="0" xfId="4" applyNumberFormat="1" applyFont="1"/>
    <xf numFmtId="0" fontId="34" fillId="8" borderId="1" xfId="4" applyFont="1" applyFill="1" applyBorder="1"/>
    <xf numFmtId="0" fontId="25" fillId="8" borderId="1" xfId="4" applyFont="1" applyFill="1" applyBorder="1"/>
    <xf numFmtId="0" fontId="22" fillId="7" borderId="0" xfId="4" applyFont="1" applyFill="1"/>
    <xf numFmtId="164" fontId="20" fillId="0" borderId="0" xfId="3" applyFont="1"/>
    <xf numFmtId="43" fontId="35" fillId="9" borderId="0" xfId="4" applyNumberFormat="1" applyFont="1" applyFill="1"/>
    <xf numFmtId="168" fontId="20" fillId="0" borderId="0" xfId="6" applyNumberFormat="1" applyFont="1"/>
    <xf numFmtId="41" fontId="20" fillId="0" borderId="0" xfId="6" applyFont="1"/>
    <xf numFmtId="0" fontId="35" fillId="0" borderId="0" xfId="4" applyFont="1"/>
    <xf numFmtId="0" fontId="20" fillId="8" borderId="1" xfId="2" applyNumberFormat="1" applyFont="1" applyFill="1" applyBorder="1"/>
    <xf numFmtId="14" fontId="25" fillId="18" borderId="0" xfId="5" applyNumberFormat="1" applyFont="1" applyFill="1" applyAlignment="1">
      <alignment horizontal="center"/>
    </xf>
    <xf numFmtId="0" fontId="34" fillId="18" borderId="0" xfId="4" applyFont="1" applyFill="1"/>
    <xf numFmtId="0" fontId="25" fillId="18" borderId="0" xfId="4" applyFont="1" applyFill="1"/>
    <xf numFmtId="164" fontId="5" fillId="0" borderId="0" xfId="0" applyNumberFormat="1" applyFont="1"/>
    <xf numFmtId="164" fontId="8" fillId="7" borderId="0" xfId="3" applyFont="1" applyFill="1"/>
    <xf numFmtId="0" fontId="8" fillId="7" borderId="0" xfId="0" applyFont="1" applyFill="1" applyAlignment="1">
      <alignment horizontal="left"/>
    </xf>
    <xf numFmtId="164" fontId="10" fillId="19" borderId="0" xfId="3" applyFont="1" applyFill="1"/>
    <xf numFmtId="169" fontId="8" fillId="19" borderId="0" xfId="1" applyNumberFormat="1" applyFont="1" applyFill="1"/>
    <xf numFmtId="167" fontId="5" fillId="0" borderId="13" xfId="3" applyNumberFormat="1" applyFont="1" applyBorder="1"/>
    <xf numFmtId="167" fontId="5" fillId="0" borderId="16" xfId="3" applyNumberFormat="1" applyFont="1" applyBorder="1"/>
    <xf numFmtId="0" fontId="4" fillId="20" borderId="1" xfId="0" applyFont="1" applyFill="1" applyBorder="1" applyAlignment="1">
      <alignment horizontal="center" vertical="center" wrapText="1"/>
    </xf>
    <xf numFmtId="9" fontId="4" fillId="20" borderId="1" xfId="1" applyFont="1" applyFill="1" applyBorder="1" applyAlignment="1">
      <alignment horizontal="center" vertical="center" wrapText="1"/>
    </xf>
    <xf numFmtId="0" fontId="15" fillId="20" borderId="1" xfId="0" applyFont="1" applyFill="1" applyBorder="1" applyAlignment="1">
      <alignment horizontal="center" vertical="center" wrapText="1"/>
    </xf>
    <xf numFmtId="0" fontId="8" fillId="6" borderId="17" xfId="0" applyFont="1" applyFill="1" applyBorder="1"/>
    <xf numFmtId="0" fontId="13" fillId="6" borderId="13" xfId="0" applyFont="1" applyFill="1" applyBorder="1"/>
    <xf numFmtId="167" fontId="5" fillId="20" borderId="1" xfId="3" applyNumberFormat="1" applyFont="1" applyFill="1" applyBorder="1"/>
    <xf numFmtId="167" fontId="5" fillId="20" borderId="6" xfId="3" applyNumberFormat="1" applyFont="1" applyFill="1" applyBorder="1"/>
    <xf numFmtId="167" fontId="8" fillId="6" borderId="6" xfId="3" applyNumberFormat="1" applyFont="1" applyFill="1" applyBorder="1"/>
    <xf numFmtId="10" fontId="4" fillId="20" borderId="1" xfId="1" applyNumberFormat="1" applyFont="1" applyFill="1" applyBorder="1" applyAlignment="1">
      <alignment horizontal="center" vertical="center" wrapText="1"/>
    </xf>
    <xf numFmtId="9" fontId="36" fillId="10" borderId="1" xfId="1" applyFont="1" applyFill="1" applyBorder="1" applyAlignment="1">
      <alignment horizontal="center" vertical="center" wrapText="1"/>
    </xf>
    <xf numFmtId="0" fontId="37" fillId="3" borderId="1" xfId="0" applyFont="1" applyFill="1" applyBorder="1" applyAlignment="1">
      <alignment horizontal="center" vertical="center" wrapText="1"/>
    </xf>
    <xf numFmtId="9" fontId="37" fillId="20" borderId="1" xfId="1" applyFont="1" applyFill="1" applyBorder="1" applyAlignment="1">
      <alignment horizontal="center" vertical="center" wrapText="1"/>
    </xf>
    <xf numFmtId="0" fontId="37" fillId="20" borderId="1" xfId="0" applyFont="1" applyFill="1" applyBorder="1" applyAlignment="1">
      <alignment horizontal="center" vertical="center" wrapText="1"/>
    </xf>
    <xf numFmtId="0" fontId="37" fillId="11" borderId="1" xfId="0" applyFont="1" applyFill="1" applyBorder="1" applyAlignment="1">
      <alignment horizontal="center" vertical="center" wrapText="1"/>
    </xf>
    <xf numFmtId="0" fontId="37" fillId="12" borderId="1" xfId="0" applyFont="1" applyFill="1" applyBorder="1" applyAlignment="1">
      <alignment horizontal="center" vertical="center" wrapText="1"/>
    </xf>
    <xf numFmtId="9" fontId="37" fillId="0" borderId="1" xfId="1" applyFont="1" applyFill="1" applyBorder="1" applyAlignment="1">
      <alignment horizontal="center" vertical="center" wrapText="1"/>
    </xf>
    <xf numFmtId="9" fontId="38" fillId="0" borderId="0" xfId="1" applyFont="1" applyAlignment="1">
      <alignment horizontal="center" vertical="center" wrapText="1"/>
    </xf>
    <xf numFmtId="0" fontId="8" fillId="5" borderId="0" xfId="0" applyFont="1" applyFill="1" applyAlignment="1">
      <alignment horizontal="center"/>
    </xf>
    <xf numFmtId="0" fontId="8" fillId="19" borderId="0" xfId="0" applyFont="1" applyFill="1"/>
    <xf numFmtId="0" fontId="41" fillId="0" borderId="1" xfId="0" applyFont="1" applyBorder="1"/>
    <xf numFmtId="0" fontId="41" fillId="3" borderId="1" xfId="0" applyFont="1" applyFill="1" applyBorder="1"/>
    <xf numFmtId="0" fontId="41" fillId="0" borderId="0" xfId="0" applyFont="1"/>
    <xf numFmtId="9" fontId="15" fillId="20" borderId="1" xfId="1" applyFont="1" applyFill="1" applyBorder="1" applyAlignment="1">
      <alignment horizontal="center" vertical="center" wrapText="1"/>
    </xf>
    <xf numFmtId="9" fontId="15" fillId="0" borderId="1" xfId="1" applyFont="1" applyFill="1" applyBorder="1" applyAlignment="1">
      <alignment horizontal="center" vertical="center" wrapText="1"/>
    </xf>
    <xf numFmtId="17" fontId="2" fillId="10" borderId="1" xfId="1" applyNumberFormat="1" applyFont="1" applyFill="1" applyBorder="1" applyAlignment="1">
      <alignment horizontal="center" vertical="center" wrapText="1"/>
    </xf>
    <xf numFmtId="0" fontId="16" fillId="0" borderId="0" xfId="0" applyFont="1" applyAlignment="1">
      <alignment horizontal="center" vertical="center" wrapText="1"/>
    </xf>
    <xf numFmtId="41" fontId="42" fillId="21" borderId="0" xfId="2" applyFont="1" applyFill="1" applyAlignment="1">
      <alignment horizontal="center" vertical="center" wrapText="1"/>
    </xf>
    <xf numFmtId="17" fontId="2" fillId="10" borderId="18" xfId="1" applyNumberFormat="1" applyFont="1" applyFill="1" applyBorder="1" applyAlignment="1">
      <alignment horizontal="center" vertical="center" wrapText="1"/>
    </xf>
    <xf numFmtId="10" fontId="4" fillId="20" borderId="18" xfId="1"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13" fillId="5" borderId="1" xfId="0" applyFont="1" applyFill="1" applyBorder="1" applyAlignment="1">
      <alignment horizontal="center" vertical="center" wrapText="1"/>
    </xf>
    <xf numFmtId="164" fontId="27" fillId="24" borderId="1" xfId="3" applyFont="1" applyFill="1" applyBorder="1" applyAlignment="1">
      <alignment horizontal="center" vertical="center"/>
    </xf>
    <xf numFmtId="0" fontId="25" fillId="0" borderId="0" xfId="0" applyFont="1"/>
    <xf numFmtId="3" fontId="0" fillId="0" borderId="0" xfId="3" applyNumberFormat="1" applyFont="1"/>
    <xf numFmtId="3" fontId="0" fillId="16" borderId="0" xfId="0" applyNumberFormat="1" applyFill="1"/>
    <xf numFmtId="0" fontId="0" fillId="16" borderId="0" xfId="0" applyFill="1"/>
    <xf numFmtId="3" fontId="0" fillId="0" borderId="0" xfId="0" applyNumberFormat="1"/>
    <xf numFmtId="0" fontId="0" fillId="0" borderId="0" xfId="0" applyAlignment="1">
      <alignment horizontal="left"/>
    </xf>
    <xf numFmtId="0" fontId="0" fillId="0" borderId="0" xfId="0" pivotButton="1"/>
    <xf numFmtId="0" fontId="43" fillId="5" borderId="0" xfId="0" applyFont="1" applyFill="1"/>
    <xf numFmtId="0" fontId="45" fillId="7" borderId="0" xfId="0" applyFont="1" applyFill="1"/>
    <xf numFmtId="0" fontId="43" fillId="7" borderId="0" xfId="0" applyFont="1" applyFill="1"/>
    <xf numFmtId="3" fontId="44" fillId="0" borderId="0" xfId="0" applyNumberFormat="1" applyFont="1"/>
    <xf numFmtId="0" fontId="44" fillId="0" borderId="0" xfId="0" applyFont="1"/>
    <xf numFmtId="164" fontId="0" fillId="0" borderId="0" xfId="3" applyFont="1"/>
    <xf numFmtId="164" fontId="43" fillId="26" borderId="0" xfId="0" applyNumberFormat="1" applyFont="1" applyFill="1"/>
    <xf numFmtId="14" fontId="0" fillId="0" borderId="0" xfId="0" applyNumberFormat="1"/>
    <xf numFmtId="16" fontId="0" fillId="0" borderId="0" xfId="0" applyNumberFormat="1"/>
    <xf numFmtId="0" fontId="0" fillId="0" borderId="0" xfId="0" applyAlignment="1">
      <alignment horizontal="center" vertical="center" wrapText="1"/>
    </xf>
    <xf numFmtId="0" fontId="43" fillId="26" borderId="0" xfId="0" applyFont="1" applyFill="1" applyAlignment="1">
      <alignment horizontal="center" vertical="center" wrapText="1"/>
    </xf>
    <xf numFmtId="164" fontId="43" fillId="26" borderId="0" xfId="3" applyFont="1" applyFill="1" applyAlignment="1">
      <alignment horizontal="center" vertical="center" wrapText="1"/>
    </xf>
    <xf numFmtId="0" fontId="7" fillId="0" borderId="0" xfId="0" applyFont="1"/>
    <xf numFmtId="10" fontId="5" fillId="0" borderId="0" xfId="1" applyNumberFormat="1" applyFont="1"/>
    <xf numFmtId="0" fontId="18" fillId="7" borderId="1" xfId="0" applyFont="1" applyFill="1" applyBorder="1" applyAlignment="1">
      <alignment horizontal="center" vertical="center" wrapText="1"/>
    </xf>
    <xf numFmtId="10" fontId="4" fillId="3" borderId="1" xfId="1" applyNumberFormat="1" applyFont="1" applyFill="1" applyBorder="1" applyAlignment="1">
      <alignment horizontal="center" vertical="center" wrapText="1"/>
    </xf>
    <xf numFmtId="10" fontId="4" fillId="3" borderId="18" xfId="1" applyNumberFormat="1" applyFont="1" applyFill="1" applyBorder="1" applyAlignment="1">
      <alignment horizontal="center" vertical="center" wrapText="1"/>
    </xf>
    <xf numFmtId="10" fontId="4" fillId="11" borderId="1" xfId="1" applyNumberFormat="1" applyFont="1" applyFill="1" applyBorder="1" applyAlignment="1">
      <alignment horizontal="center" vertical="center" wrapText="1"/>
    </xf>
    <xf numFmtId="10" fontId="4" fillId="11" borderId="18" xfId="1" applyNumberFormat="1" applyFont="1" applyFill="1" applyBorder="1" applyAlignment="1">
      <alignment horizontal="center" vertical="center" wrapText="1"/>
    </xf>
    <xf numFmtId="10" fontId="4" fillId="12" borderId="1" xfId="1" applyNumberFormat="1" applyFont="1" applyFill="1" applyBorder="1" applyAlignment="1">
      <alignment horizontal="center" vertical="center" wrapText="1"/>
    </xf>
    <xf numFmtId="10" fontId="4" fillId="12" borderId="18" xfId="1" applyNumberFormat="1" applyFont="1" applyFill="1" applyBorder="1" applyAlignment="1">
      <alignment horizontal="center" vertical="center" wrapText="1"/>
    </xf>
    <xf numFmtId="10" fontId="4" fillId="13" borderId="1" xfId="1" applyNumberFormat="1" applyFont="1" applyFill="1" applyBorder="1" applyAlignment="1">
      <alignment horizontal="center" vertical="center" wrapText="1"/>
    </xf>
    <xf numFmtId="10" fontId="4" fillId="13" borderId="18" xfId="1" applyNumberFormat="1" applyFont="1" applyFill="1" applyBorder="1" applyAlignment="1">
      <alignment horizontal="center" vertical="center" wrapText="1"/>
    </xf>
    <xf numFmtId="10" fontId="4" fillId="14" borderId="1" xfId="1" applyNumberFormat="1" applyFont="1" applyFill="1" applyBorder="1" applyAlignment="1">
      <alignment horizontal="center" vertical="center" wrapText="1"/>
    </xf>
    <xf numFmtId="10" fontId="4" fillId="14" borderId="18" xfId="1" applyNumberFormat="1" applyFont="1" applyFill="1" applyBorder="1" applyAlignment="1">
      <alignment horizontal="center" vertical="center" wrapText="1"/>
    </xf>
    <xf numFmtId="10" fontId="4" fillId="0" borderId="1" xfId="1" applyNumberFormat="1" applyFont="1" applyFill="1" applyBorder="1" applyAlignment="1">
      <alignment horizontal="center" vertical="center" wrapText="1"/>
    </xf>
    <xf numFmtId="10" fontId="4" fillId="0" borderId="18" xfId="1" applyNumberFormat="1" applyFont="1" applyFill="1" applyBorder="1" applyAlignment="1">
      <alignment horizontal="center" vertical="center" wrapText="1"/>
    </xf>
    <xf numFmtId="168" fontId="7" fillId="0" borderId="0" xfId="2" applyNumberFormat="1" applyFont="1"/>
    <xf numFmtId="168" fontId="5" fillId="0" borderId="0" xfId="2" applyNumberFormat="1" applyFont="1"/>
    <xf numFmtId="43" fontId="5" fillId="0" borderId="0" xfId="0" applyNumberFormat="1" applyFont="1"/>
    <xf numFmtId="167" fontId="8" fillId="6" borderId="8" xfId="3" applyNumberFormat="1" applyFont="1" applyFill="1" applyBorder="1"/>
    <xf numFmtId="0" fontId="8" fillId="7" borderId="0" xfId="0" applyFont="1" applyFill="1"/>
    <xf numFmtId="168" fontId="4" fillId="0" borderId="1" xfId="2" applyNumberFormat="1" applyFont="1" applyFill="1" applyBorder="1" applyAlignment="1">
      <alignment horizontal="center" vertical="center" wrapText="1"/>
    </xf>
    <xf numFmtId="41" fontId="4" fillId="0" borderId="1" xfId="2" applyFont="1" applyFill="1" applyBorder="1" applyAlignment="1">
      <alignment horizontal="center" vertical="center" wrapText="1"/>
    </xf>
    <xf numFmtId="0" fontId="8" fillId="6" borderId="1" xfId="0" applyFont="1" applyFill="1" applyBorder="1" applyAlignment="1">
      <alignment vertical="center" wrapText="1"/>
    </xf>
    <xf numFmtId="17" fontId="8" fillId="6" borderId="1" xfId="3" applyNumberFormat="1" applyFont="1" applyFill="1" applyBorder="1" applyAlignment="1">
      <alignment horizontal="center" vertical="center"/>
    </xf>
    <xf numFmtId="0" fontId="8" fillId="6" borderId="1" xfId="0" applyFont="1" applyFill="1" applyBorder="1"/>
    <xf numFmtId="0" fontId="13" fillId="6" borderId="8" xfId="0" applyFont="1" applyFill="1" applyBorder="1"/>
    <xf numFmtId="167" fontId="8" fillId="6" borderId="1" xfId="0" applyNumberFormat="1" applyFont="1" applyFill="1" applyBorder="1"/>
    <xf numFmtId="9" fontId="12" fillId="7" borderId="1" xfId="1" applyFont="1" applyFill="1" applyBorder="1" applyAlignment="1">
      <alignment horizontal="center" vertical="center" wrapText="1"/>
    </xf>
    <xf numFmtId="0" fontId="14" fillId="9" borderId="1" xfId="0" applyFont="1" applyFill="1" applyBorder="1" applyAlignment="1">
      <alignment horizontal="center" vertical="center" wrapText="1"/>
    </xf>
    <xf numFmtId="9" fontId="15" fillId="9" borderId="1" xfId="0" applyNumberFormat="1" applyFont="1" applyFill="1" applyBorder="1" applyAlignment="1">
      <alignment horizontal="center" vertical="center" wrapText="1"/>
    </xf>
    <xf numFmtId="0" fontId="15" fillId="9" borderId="1" xfId="0" applyFont="1" applyFill="1" applyBorder="1" applyAlignment="1">
      <alignment horizontal="center" vertical="center" wrapText="1"/>
    </xf>
    <xf numFmtId="9" fontId="9" fillId="9" borderId="1" xfId="0" applyNumberFormat="1" applyFont="1" applyFill="1" applyBorder="1" applyAlignment="1">
      <alignment horizontal="center" vertical="center" wrapText="1"/>
    </xf>
    <xf numFmtId="170" fontId="20" fillId="0" borderId="1" xfId="3" applyNumberFormat="1" applyFont="1" applyBorder="1"/>
    <xf numFmtId="0" fontId="20" fillId="8" borderId="1" xfId="0" applyFont="1" applyFill="1" applyBorder="1"/>
    <xf numFmtId="0" fontId="16" fillId="8" borderId="1" xfId="0" applyFont="1" applyFill="1" applyBorder="1"/>
    <xf numFmtId="170" fontId="16" fillId="0" borderId="1" xfId="0" applyNumberFormat="1" applyFont="1" applyBorder="1"/>
    <xf numFmtId="0" fontId="16" fillId="0" borderId="1" xfId="0" applyFont="1" applyBorder="1"/>
    <xf numFmtId="9" fontId="20" fillId="0" borderId="1" xfId="1" applyFont="1" applyBorder="1"/>
    <xf numFmtId="166" fontId="20" fillId="0" borderId="1" xfId="1" applyNumberFormat="1" applyFont="1" applyBorder="1"/>
    <xf numFmtId="0" fontId="34" fillId="8" borderId="1" xfId="0" applyFont="1" applyFill="1" applyBorder="1"/>
    <xf numFmtId="170" fontId="22" fillId="7" borderId="0" xfId="0" applyNumberFormat="1" applyFont="1" applyFill="1"/>
    <xf numFmtId="10" fontId="22" fillId="7" borderId="0" xfId="1" applyNumberFormat="1" applyFont="1" applyFill="1"/>
    <xf numFmtId="10" fontId="20" fillId="0" borderId="1" xfId="1" applyNumberFormat="1" applyFont="1" applyBorder="1"/>
    <xf numFmtId="0" fontId="20" fillId="0" borderId="0" xfId="0" applyFont="1" applyAlignment="1">
      <alignment horizontal="left" vertical="center" wrapText="1"/>
    </xf>
    <xf numFmtId="0" fontId="20" fillId="0" borderId="0" xfId="0" applyFont="1" applyAlignment="1">
      <alignment horizontal="center" vertical="center" wrapText="1"/>
    </xf>
    <xf numFmtId="0" fontId="16" fillId="0" borderId="0" xfId="0" applyFont="1" applyAlignment="1">
      <alignment horizontal="left" vertical="center"/>
    </xf>
    <xf numFmtId="17" fontId="20" fillId="11" borderId="1" xfId="0" applyNumberFormat="1" applyFont="1" applyFill="1" applyBorder="1" applyAlignment="1">
      <alignment horizontal="center" vertical="center" wrapText="1"/>
    </xf>
    <xf numFmtId="0" fontId="20" fillId="11" borderId="1" xfId="0" applyFont="1" applyFill="1" applyBorder="1" applyAlignment="1">
      <alignment horizontal="left" vertical="center" wrapText="1"/>
    </xf>
    <xf numFmtId="17" fontId="20" fillId="27" borderId="6" xfId="0" applyNumberFormat="1" applyFont="1" applyFill="1" applyBorder="1" applyAlignment="1">
      <alignment horizontal="center" vertical="center" wrapText="1"/>
    </xf>
    <xf numFmtId="17" fontId="20" fillId="27" borderId="1" xfId="0" applyNumberFormat="1" applyFont="1" applyFill="1" applyBorder="1" applyAlignment="1">
      <alignment horizontal="center" vertical="center" wrapText="1"/>
    </xf>
    <xf numFmtId="0" fontId="20" fillId="27" borderId="1" xfId="0" applyFont="1" applyFill="1" applyBorder="1" applyAlignment="1">
      <alignment horizontal="left" vertical="center" wrapText="1"/>
    </xf>
    <xf numFmtId="0" fontId="20" fillId="27" borderId="5" xfId="0" applyFont="1" applyFill="1" applyBorder="1" applyAlignment="1">
      <alignment horizontal="left" vertical="center" wrapText="1"/>
    </xf>
    <xf numFmtId="17" fontId="20" fillId="23" borderId="6" xfId="0" applyNumberFormat="1" applyFont="1" applyFill="1" applyBorder="1" applyAlignment="1">
      <alignment horizontal="center" vertical="center" wrapText="1"/>
    </xf>
    <xf numFmtId="17" fontId="20" fillId="23" borderId="1" xfId="0" applyNumberFormat="1" applyFont="1" applyFill="1" applyBorder="1" applyAlignment="1">
      <alignment horizontal="center" vertical="center" wrapText="1"/>
    </xf>
    <xf numFmtId="0" fontId="20" fillId="23" borderId="1" xfId="0" applyFont="1" applyFill="1" applyBorder="1" applyAlignment="1">
      <alignment horizontal="left" vertical="center" wrapText="1"/>
    </xf>
    <xf numFmtId="0" fontId="20" fillId="23" borderId="5" xfId="0" applyFont="1" applyFill="1" applyBorder="1" applyAlignment="1">
      <alignment horizontal="left" vertical="center" wrapText="1"/>
    </xf>
    <xf numFmtId="17" fontId="20" fillId="9" borderId="6" xfId="0" applyNumberFormat="1" applyFont="1" applyFill="1" applyBorder="1" applyAlignment="1">
      <alignment horizontal="center" vertical="center" wrapText="1"/>
    </xf>
    <xf numFmtId="17" fontId="20" fillId="9" borderId="1" xfId="0" applyNumberFormat="1" applyFont="1" applyFill="1" applyBorder="1" applyAlignment="1">
      <alignment horizontal="center" vertical="center" wrapText="1"/>
    </xf>
    <xf numFmtId="0" fontId="20" fillId="9" borderId="1" xfId="0" applyFont="1" applyFill="1" applyBorder="1" applyAlignment="1">
      <alignment horizontal="left" vertical="center" wrapText="1"/>
    </xf>
    <xf numFmtId="0" fontId="20" fillId="9" borderId="5" xfId="0" applyFont="1" applyFill="1" applyBorder="1" applyAlignment="1">
      <alignment horizontal="left" vertical="center" wrapText="1"/>
    </xf>
    <xf numFmtId="17" fontId="20" fillId="16" borderId="1" xfId="0" applyNumberFormat="1" applyFont="1" applyFill="1" applyBorder="1" applyAlignment="1">
      <alignment horizontal="center" vertical="center" wrapText="1"/>
    </xf>
    <xf numFmtId="0" fontId="20" fillId="16" borderId="1" xfId="0" applyFont="1" applyFill="1" applyBorder="1" applyAlignment="1">
      <alignment horizontal="left" vertical="center" wrapText="1"/>
    </xf>
    <xf numFmtId="0" fontId="20" fillId="22" borderId="1" xfId="0" applyFont="1" applyFill="1" applyBorder="1" applyAlignment="1">
      <alignment horizontal="left" vertical="center" wrapText="1"/>
    </xf>
    <xf numFmtId="17" fontId="20" fillId="22" borderId="1" xfId="0" applyNumberFormat="1" applyFont="1" applyFill="1" applyBorder="1" applyAlignment="1">
      <alignment horizontal="center" vertical="center" wrapText="1"/>
    </xf>
    <xf numFmtId="17" fontId="20" fillId="22" borderId="1" xfId="0" applyNumberFormat="1" applyFont="1" applyFill="1" applyBorder="1" applyAlignment="1">
      <alignment horizontal="left" vertical="center" wrapText="1"/>
    </xf>
    <xf numFmtId="0" fontId="31" fillId="4" borderId="27" xfId="0" applyFont="1" applyFill="1" applyBorder="1" applyAlignment="1">
      <alignment horizontal="center" vertical="center" wrapText="1"/>
    </xf>
    <xf numFmtId="0" fontId="31" fillId="4" borderId="28" xfId="0" applyFont="1" applyFill="1" applyBorder="1" applyAlignment="1">
      <alignment horizontal="center" vertical="center" wrapText="1"/>
    </xf>
    <xf numFmtId="0" fontId="22" fillId="4" borderId="29" xfId="0" applyFont="1" applyFill="1" applyBorder="1" applyAlignment="1">
      <alignment horizontal="center" vertical="center" wrapText="1"/>
    </xf>
    <xf numFmtId="0" fontId="13" fillId="7" borderId="1" xfId="0" applyFont="1" applyFill="1" applyBorder="1" applyAlignment="1">
      <alignment horizontal="center" vertical="center" wrapText="1"/>
    </xf>
    <xf numFmtId="9" fontId="9" fillId="0" borderId="1" xfId="1" applyFont="1" applyFill="1" applyBorder="1" applyAlignment="1">
      <alignment horizontal="center" vertical="center" wrapText="1"/>
    </xf>
    <xf numFmtId="0" fontId="48" fillId="0" borderId="1" xfId="0" applyFont="1" applyBorder="1"/>
    <xf numFmtId="0" fontId="30" fillId="29" borderId="30" xfId="28" applyFont="1" applyFill="1" applyBorder="1" applyAlignment="1">
      <alignment horizontal="justify" vertical="center"/>
    </xf>
    <xf numFmtId="0" fontId="30" fillId="29" borderId="31" xfId="28" applyFont="1" applyFill="1" applyBorder="1" applyAlignment="1">
      <alignment horizontal="justify" vertical="center" wrapText="1"/>
    </xf>
    <xf numFmtId="0" fontId="30" fillId="29" borderId="32" xfId="28" applyFont="1" applyFill="1" applyBorder="1" applyAlignment="1">
      <alignment horizontal="justify" vertical="center" wrapText="1"/>
    </xf>
    <xf numFmtId="0" fontId="40" fillId="0" borderId="0" xfId="28"/>
    <xf numFmtId="0" fontId="26" fillId="30" borderId="33" xfId="28" applyFont="1" applyFill="1" applyBorder="1" applyAlignment="1">
      <alignment horizontal="justify" vertical="center"/>
    </xf>
    <xf numFmtId="0" fontId="26" fillId="30" borderId="34" xfId="28" applyFont="1" applyFill="1" applyBorder="1" applyAlignment="1">
      <alignment horizontal="justify" vertical="center" wrapText="1"/>
    </xf>
    <xf numFmtId="0" fontId="26" fillId="0" borderId="33" xfId="28" applyFont="1" applyBorder="1" applyAlignment="1">
      <alignment horizontal="justify" vertical="center"/>
    </xf>
    <xf numFmtId="0" fontId="26" fillId="0" borderId="34" xfId="28" applyFont="1" applyBorder="1" applyAlignment="1">
      <alignment horizontal="justify" vertical="center" wrapText="1"/>
    </xf>
    <xf numFmtId="0" fontId="28" fillId="30" borderId="34" xfId="28" applyFont="1" applyFill="1" applyBorder="1" applyAlignment="1">
      <alignment horizontal="justify" vertical="center" wrapText="1"/>
    </xf>
    <xf numFmtId="166" fontId="15" fillId="0" borderId="1" xfId="1" applyNumberFormat="1" applyFont="1" applyFill="1" applyBorder="1" applyAlignment="1">
      <alignment horizontal="center" vertical="center" wrapText="1"/>
    </xf>
    <xf numFmtId="0" fontId="7" fillId="0" borderId="1" xfId="0" applyFont="1" applyBorder="1"/>
    <xf numFmtId="0" fontId="7" fillId="3" borderId="1" xfId="0" applyFont="1" applyFill="1" applyBorder="1"/>
    <xf numFmtId="167" fontId="7" fillId="0" borderId="1" xfId="3" applyNumberFormat="1" applyFont="1" applyBorder="1"/>
    <xf numFmtId="0" fontId="7" fillId="24" borderId="1" xfId="0" applyFont="1" applyFill="1" applyBorder="1"/>
    <xf numFmtId="167" fontId="7" fillId="24" borderId="1" xfId="3" applyNumberFormat="1" applyFont="1" applyFill="1" applyBorder="1"/>
    <xf numFmtId="0" fontId="8" fillId="4" borderId="1" xfId="0" applyFont="1" applyFill="1" applyBorder="1" applyAlignment="1">
      <alignment horizontal="left" vertical="center"/>
    </xf>
    <xf numFmtId="17" fontId="8" fillId="4" borderId="1" xfId="3" applyNumberFormat="1" applyFont="1" applyFill="1" applyBorder="1" applyAlignment="1">
      <alignment horizontal="left" vertical="center"/>
    </xf>
    <xf numFmtId="0" fontId="13" fillId="4" borderId="1" xfId="0" applyFont="1" applyFill="1" applyBorder="1" applyAlignment="1">
      <alignment horizontal="left" vertical="center"/>
    </xf>
    <xf numFmtId="0" fontId="34" fillId="24" borderId="1" xfId="0" applyFont="1" applyFill="1" applyBorder="1"/>
    <xf numFmtId="0" fontId="16" fillId="3" borderId="1" xfId="0" applyFont="1" applyFill="1" applyBorder="1"/>
    <xf numFmtId="0" fontId="49" fillId="0" borderId="0" xfId="0" applyFont="1"/>
    <xf numFmtId="0" fontId="46" fillId="25" borderId="26" xfId="0" applyFont="1" applyFill="1" applyBorder="1" applyAlignment="1">
      <alignment horizontal="center" vertical="center" wrapText="1"/>
    </xf>
    <xf numFmtId="0" fontId="46" fillId="25" borderId="0" xfId="0" applyFont="1" applyFill="1" applyAlignment="1">
      <alignment horizontal="center" vertical="center" wrapText="1"/>
    </xf>
    <xf numFmtId="0" fontId="46" fillId="25" borderId="25" xfId="0" applyFont="1" applyFill="1" applyBorder="1" applyAlignment="1">
      <alignment horizontal="center" vertical="center" wrapText="1"/>
    </xf>
    <xf numFmtId="0" fontId="46" fillId="28" borderId="26" xfId="0" applyFont="1" applyFill="1" applyBorder="1" applyAlignment="1">
      <alignment horizontal="center" vertical="center" wrapText="1"/>
    </xf>
    <xf numFmtId="0" fontId="46" fillId="28" borderId="0" xfId="0" applyFont="1" applyFill="1" applyAlignment="1">
      <alignment horizontal="center" vertical="center" wrapText="1"/>
    </xf>
    <xf numFmtId="0" fontId="46" fillId="28" borderId="25" xfId="0" applyFont="1" applyFill="1" applyBorder="1" applyAlignment="1">
      <alignment horizontal="center" vertical="center" wrapText="1"/>
    </xf>
    <xf numFmtId="0" fontId="46" fillId="5" borderId="26" xfId="0" applyFont="1" applyFill="1" applyBorder="1" applyAlignment="1">
      <alignment horizontal="center" vertical="center" wrapText="1"/>
    </xf>
    <xf numFmtId="0" fontId="46" fillId="5" borderId="0" xfId="0" applyFont="1" applyFill="1" applyAlignment="1">
      <alignment horizontal="center" vertical="center" wrapText="1"/>
    </xf>
    <xf numFmtId="0" fontId="46" fillId="5" borderId="25" xfId="0" applyFont="1" applyFill="1" applyBorder="1" applyAlignment="1">
      <alignment horizontal="center" vertical="center" wrapText="1"/>
    </xf>
    <xf numFmtId="0" fontId="47" fillId="0" borderId="23" xfId="0" applyFont="1" applyBorder="1" applyAlignment="1">
      <alignment horizontal="center" vertical="center" wrapText="1"/>
    </xf>
    <xf numFmtId="0" fontId="46" fillId="4" borderId="26" xfId="0" applyFont="1" applyFill="1" applyBorder="1" applyAlignment="1">
      <alignment horizontal="center" vertical="center" wrapText="1"/>
    </xf>
    <xf numFmtId="0" fontId="46" fillId="4" borderId="0" xfId="0" applyFont="1" applyFill="1" applyAlignment="1">
      <alignment horizontal="center" vertical="center" wrapText="1"/>
    </xf>
    <xf numFmtId="0" fontId="46" fillId="4" borderId="25" xfId="0" applyFont="1" applyFill="1" applyBorder="1" applyAlignment="1">
      <alignment horizontal="center" vertical="center" wrapText="1"/>
    </xf>
    <xf numFmtId="17" fontId="20" fillId="22" borderId="13" xfId="0" applyNumberFormat="1" applyFont="1" applyFill="1" applyBorder="1" applyAlignment="1">
      <alignment horizontal="center" vertical="center" wrapText="1"/>
    </xf>
    <xf numFmtId="17" fontId="20" fillId="22" borderId="15" xfId="0" applyNumberFormat="1" applyFont="1" applyFill="1" applyBorder="1" applyAlignment="1">
      <alignment horizontal="center" vertical="center" wrapText="1"/>
    </xf>
    <xf numFmtId="17" fontId="20" fillId="22" borderId="14" xfId="0" applyNumberFormat="1" applyFont="1" applyFill="1" applyBorder="1" applyAlignment="1">
      <alignment horizontal="center" vertical="center" wrapText="1"/>
    </xf>
    <xf numFmtId="17" fontId="38" fillId="22" borderId="13" xfId="0" applyNumberFormat="1" applyFont="1" applyFill="1" applyBorder="1" applyAlignment="1">
      <alignment horizontal="center" vertical="center" wrapText="1"/>
    </xf>
    <xf numFmtId="17" fontId="38" fillId="22" borderId="15" xfId="0" applyNumberFormat="1" applyFont="1" applyFill="1" applyBorder="1" applyAlignment="1">
      <alignment horizontal="center" vertical="center" wrapText="1"/>
    </xf>
    <xf numFmtId="17" fontId="38" fillId="22" borderId="14" xfId="0" applyNumberFormat="1" applyFont="1" applyFill="1" applyBorder="1" applyAlignment="1">
      <alignment horizontal="center" vertical="center" wrapText="1"/>
    </xf>
    <xf numFmtId="0" fontId="46" fillId="7" borderId="26" xfId="0" applyFont="1" applyFill="1" applyBorder="1" applyAlignment="1">
      <alignment horizontal="center" vertical="center" wrapText="1"/>
    </xf>
    <xf numFmtId="0" fontId="46" fillId="7" borderId="0" xfId="0" applyFont="1" applyFill="1" applyAlignment="1">
      <alignment horizontal="center" vertical="center" wrapText="1"/>
    </xf>
    <xf numFmtId="0" fontId="46" fillId="7" borderId="25" xfId="0" applyFont="1" applyFill="1" applyBorder="1" applyAlignment="1">
      <alignment horizontal="center" vertical="center" wrapText="1"/>
    </xf>
    <xf numFmtId="0" fontId="46" fillId="26" borderId="26" xfId="0" applyFont="1" applyFill="1" applyBorder="1" applyAlignment="1">
      <alignment horizontal="center" vertical="center" wrapText="1"/>
    </xf>
    <xf numFmtId="0" fontId="46" fillId="26" borderId="0" xfId="0" applyFont="1" applyFill="1" applyAlignment="1">
      <alignment horizontal="center" vertical="center" wrapText="1"/>
    </xf>
    <xf numFmtId="0" fontId="46" fillId="26" borderId="25" xfId="0" applyFont="1" applyFill="1" applyBorder="1" applyAlignment="1">
      <alignment horizontal="center" vertical="center" wrapText="1"/>
    </xf>
    <xf numFmtId="0" fontId="8" fillId="5" borderId="1" xfId="0" applyFont="1" applyFill="1" applyBorder="1" applyAlignment="1">
      <alignment horizontal="center" vertical="center" wrapText="1"/>
    </xf>
    <xf numFmtId="9" fontId="12" fillId="7" borderId="19" xfId="1" applyFont="1" applyFill="1" applyBorder="1" applyAlignment="1">
      <alignment horizontal="center" vertical="center" wrapText="1"/>
    </xf>
    <xf numFmtId="9" fontId="12" fillId="7" borderId="20" xfId="1" applyFont="1" applyFill="1" applyBorder="1" applyAlignment="1">
      <alignment horizontal="center" vertical="center" wrapText="1"/>
    </xf>
    <xf numFmtId="9" fontId="12" fillId="7" borderId="21" xfId="1" applyFont="1" applyFill="1" applyBorder="1" applyAlignment="1">
      <alignment horizontal="center" vertical="center" wrapText="1"/>
    </xf>
    <xf numFmtId="0" fontId="15" fillId="9" borderId="22" xfId="0" applyFont="1" applyFill="1" applyBorder="1" applyAlignment="1">
      <alignment horizontal="center" vertical="center" wrapText="1"/>
    </xf>
    <xf numFmtId="0" fontId="15" fillId="9" borderId="23" xfId="0" applyFont="1" applyFill="1" applyBorder="1" applyAlignment="1">
      <alignment horizontal="center" vertical="center" wrapText="1"/>
    </xf>
    <xf numFmtId="0" fontId="15" fillId="9" borderId="24" xfId="0" applyFont="1" applyFill="1" applyBorder="1" applyAlignment="1">
      <alignment horizontal="center" vertical="center" wrapText="1"/>
    </xf>
    <xf numFmtId="0" fontId="29" fillId="17" borderId="13" xfId="0" applyFont="1" applyFill="1" applyBorder="1" applyAlignment="1">
      <alignment horizontal="center" vertical="center" wrapText="1"/>
    </xf>
    <xf numFmtId="0" fontId="29" fillId="17" borderId="14" xfId="0" applyFont="1" applyFill="1" applyBorder="1" applyAlignment="1">
      <alignment horizontal="center" vertical="center" wrapText="1"/>
    </xf>
    <xf numFmtId="0" fontId="29" fillId="17" borderId="15" xfId="0" applyFont="1" applyFill="1" applyBorder="1" applyAlignment="1">
      <alignment horizontal="center" vertical="center" wrapText="1"/>
    </xf>
    <xf numFmtId="0" fontId="29" fillId="16" borderId="13" xfId="0" applyFont="1" applyFill="1" applyBorder="1" applyAlignment="1">
      <alignment horizontal="center" vertical="center" wrapText="1"/>
    </xf>
    <xf numFmtId="0" fontId="29" fillId="16" borderId="15" xfId="0" applyFont="1" applyFill="1" applyBorder="1" applyAlignment="1">
      <alignment horizontal="center" vertical="center" wrapText="1"/>
    </xf>
    <xf numFmtId="0" fontId="29" fillId="16" borderId="14" xfId="0" applyFont="1" applyFill="1" applyBorder="1" applyAlignment="1">
      <alignment horizontal="center" vertical="center" wrapText="1"/>
    </xf>
    <xf numFmtId="0" fontId="26" fillId="17" borderId="1" xfId="0" applyFont="1" applyFill="1" applyBorder="1" applyAlignment="1">
      <alignment horizontal="left" vertical="center" wrapText="1"/>
    </xf>
    <xf numFmtId="0" fontId="31" fillId="7" borderId="1" xfId="0" applyFont="1" applyFill="1" applyBorder="1" applyAlignment="1">
      <alignment horizontal="center" vertical="center"/>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4" xfId="0" applyFont="1" applyBorder="1" applyAlignment="1">
      <alignment horizontal="center" vertical="center" wrapText="1"/>
    </xf>
    <xf numFmtId="9" fontId="21" fillId="9" borderId="1" xfId="0" applyNumberFormat="1" applyFont="1" applyFill="1" applyBorder="1" applyAlignment="1">
      <alignment horizontal="center" vertical="center" wrapText="1"/>
    </xf>
    <xf numFmtId="9" fontId="12" fillId="7" borderId="1" xfId="1" applyFont="1" applyFill="1" applyBorder="1" applyAlignment="1">
      <alignment horizontal="center" vertical="center" wrapText="1"/>
    </xf>
  </cellXfs>
  <cellStyles count="29">
    <cellStyle name="Millares [0]" xfId="2" builtinId="6"/>
    <cellStyle name="Millares [0] 2 2" xfId="6" xr:uid="{0BC9CE78-10E7-4F4C-8D03-46F5FBBA9294}"/>
    <cellStyle name="Millares [0] 3 2" xfId="25" xr:uid="{47817439-788D-426C-B2A6-0630A70BCAF4}"/>
    <cellStyle name="Millares 2 2" xfId="12" xr:uid="{F2AF213D-15D6-45DD-84BC-C7D0A0093D1F}"/>
    <cellStyle name="Millares 2 2 2 2" xfId="26" xr:uid="{A41FA858-92BC-4632-9125-3939BFDEFD07}"/>
    <cellStyle name="Moneda [0]" xfId="3" builtinId="7"/>
    <cellStyle name="Moneda [0] 2" xfId="9" xr:uid="{1694FF02-5EDF-4633-A020-45E3A80F6126}"/>
    <cellStyle name="Moneda [0] 2 2 2" xfId="20" xr:uid="{7E96E5BC-9BA4-4D72-8F9B-664B2063D27F}"/>
    <cellStyle name="Moneda [0] 3" xfId="10" xr:uid="{0B7F715E-7D23-4587-88ED-9D0B73E7687C}"/>
    <cellStyle name="Moneda [0] 3 2" xfId="5" xr:uid="{0E50A091-E49B-4BAA-87B0-EE46D4B38071}"/>
    <cellStyle name="Moneda 2" xfId="17" xr:uid="{1DE5DDDC-EAF5-46AC-929C-6D0924D18F34}"/>
    <cellStyle name="Moneda 2 2 2" xfId="27" xr:uid="{91307805-902F-42E9-8A28-8C68B0382CA5}"/>
    <cellStyle name="Moneda 3" xfId="21" xr:uid="{5C5F1663-8E8C-4F6D-8986-0D4222341FDD}"/>
    <cellStyle name="Moneda 5" xfId="19" xr:uid="{0BF724C4-32FC-4B76-B036-94F5AC0E9A46}"/>
    <cellStyle name="Normal" xfId="0" builtinId="0"/>
    <cellStyle name="Normal 2" xfId="13" xr:uid="{81D56A09-8C1F-4F43-B831-93624209489B}"/>
    <cellStyle name="Normal 2 2 3" xfId="18" xr:uid="{3F0BDFD6-2DA8-498A-8611-D8F65888A6FF}"/>
    <cellStyle name="Normal 3" xfId="16" xr:uid="{C34CE4A3-4031-43AA-A465-9EE446C3A713}"/>
    <cellStyle name="Normal 3 2" xfId="15" xr:uid="{C9E8DE55-CE17-492E-B5AC-51014626AF20}"/>
    <cellStyle name="Normal 3 2 2 2" xfId="24" xr:uid="{32638553-F714-42DA-B625-9902D7FD7211}"/>
    <cellStyle name="Normal 4" xfId="28" xr:uid="{65615B28-A0AB-435A-BC55-9C3419BE35AC}"/>
    <cellStyle name="Normal 5" xfId="8" xr:uid="{5D9FB17B-01F9-4DA9-8198-DD777DFE1EF4}"/>
    <cellStyle name="Normal 5 2" xfId="23" xr:uid="{2A66723D-591C-45A2-9266-DB4693BE94BF}"/>
    <cellStyle name="Normal 7" xfId="4" xr:uid="{FDD8432C-BE57-4556-B73D-C2D8770B532A}"/>
    <cellStyle name="Porcentaje" xfId="1" builtinId="5"/>
    <cellStyle name="Porcentaje 2" xfId="11" xr:uid="{232DF28A-D800-4236-A2A3-B3E44D2DEFF2}"/>
    <cellStyle name="Porcentaje 2 2" xfId="7" xr:uid="{6CC56317-79AB-48D3-9BE1-AFFC4DDFE15D}"/>
    <cellStyle name="Porcentaje 3" xfId="14" xr:uid="{74E70A64-92DE-4B23-8524-21A676A410C8}"/>
    <cellStyle name="Porcentaje 3 2 2" xfId="22" xr:uid="{5C1A4B05-CCC3-45D1-B848-1D2ECF61B671}"/>
  </cellStyles>
  <dxfs count="4">
    <dxf>
      <numFmt numFmtId="3" formatCode="#,##0"/>
    </dxf>
    <dxf>
      <numFmt numFmtId="3" formatCode="#,##0"/>
    </dxf>
    <dxf>
      <numFmt numFmtId="3" formatCode="#,##0"/>
    </dxf>
    <dxf>
      <numFmt numFmtId="3" formatCode="#,##0"/>
    </dxf>
  </dxfs>
  <tableStyles count="0" defaultTableStyle="TableStyleMedium2" defaultPivotStyle="PivotStyleLight16"/>
  <colors>
    <mruColors>
      <color rgb="FFFFCCFF"/>
      <color rgb="FFFEFEE6"/>
      <color rgb="FFF88B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4.xml"/><Relationship Id="rId68" Type="http://schemas.openxmlformats.org/officeDocument/2006/relationships/externalLink" Target="externalLinks/externalLink9.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externalLink" Target="externalLinks/externalLink7.xml"/><Relationship Id="rId74" Type="http://schemas.openxmlformats.org/officeDocument/2006/relationships/externalLink" Target="externalLinks/externalLink15.xml"/><Relationship Id="rId79"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externalLink" Target="externalLinks/externalLink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5.xml"/><Relationship Id="rId69" Type="http://schemas.openxmlformats.org/officeDocument/2006/relationships/externalLink" Target="externalLinks/externalLink10.xml"/><Relationship Id="rId77"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13.xml"/><Relationship Id="rId80"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8.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3.xml"/><Relationship Id="rId70" Type="http://schemas.openxmlformats.org/officeDocument/2006/relationships/externalLink" Target="externalLinks/externalLink11.xml"/><Relationship Id="rId75"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1.xml"/><Relationship Id="rId65" Type="http://schemas.openxmlformats.org/officeDocument/2006/relationships/externalLink" Target="externalLinks/externalLink6.xml"/><Relationship Id="rId73" Type="http://schemas.openxmlformats.org/officeDocument/2006/relationships/externalLink" Target="externalLinks/externalLink14.xml"/><Relationship Id="rId78"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pivotCacheDefinition" Target="pivotCache/pivotCacheDefinition2.xml"/><Relationship Id="rId7" Type="http://schemas.openxmlformats.org/officeDocument/2006/relationships/worksheet" Target="worksheets/sheet7.xml"/><Relationship Id="rId71" Type="http://schemas.openxmlformats.org/officeDocument/2006/relationships/externalLink" Target="externalLinks/externalLink12.xml"/><Relationship Id="rId2" Type="http://schemas.openxmlformats.org/officeDocument/2006/relationships/worksheet" Target="worksheets/sheet2.xml"/><Relationship Id="rId29" Type="http://schemas.openxmlformats.org/officeDocument/2006/relationships/worksheet" Target="worksheets/sheet2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'41. SARL - Estructura invers LP'!$B$21</c:f>
              <c:strCache>
                <c:ptCount val="1"/>
                <c:pt idx="0">
                  <c:v>Razon corriente</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'41. SARL - Estructura invers LP'!$C$20:$G$20</c:f>
              <c:numCache>
                <c:formatCode>mmm\-yy</c:formatCode>
                <c:ptCount val="5"/>
                <c:pt idx="0">
                  <c:v>42735</c:v>
                </c:pt>
                <c:pt idx="1">
                  <c:v>43100</c:v>
                </c:pt>
                <c:pt idx="2">
                  <c:v>43465</c:v>
                </c:pt>
                <c:pt idx="3">
                  <c:v>43830</c:v>
                </c:pt>
                <c:pt idx="4">
                  <c:v>44196</c:v>
                </c:pt>
              </c:numCache>
            </c:numRef>
          </c:cat>
          <c:val>
            <c:numRef>
              <c:f>'41. SARL - Estructura invers LP'!$C$21:$G$21</c:f>
              <c:numCache>
                <c:formatCode>0.00%</c:formatCode>
                <c:ptCount val="5"/>
                <c:pt idx="0">
                  <c:v>1.265808829222292</c:v>
                </c:pt>
                <c:pt idx="1">
                  <c:v>1.1236366774560607</c:v>
                </c:pt>
                <c:pt idx="2">
                  <c:v>0.99650616406304937</c:v>
                </c:pt>
                <c:pt idx="3">
                  <c:v>1.0243458739119189</c:v>
                </c:pt>
                <c:pt idx="4">
                  <c:v>1.1180522577763672</c:v>
                </c:pt>
              </c:numCache>
            </c:numRef>
          </c:val>
          <c:extLst>
            <c:ext xmlns:c16="http://schemas.microsoft.com/office/drawing/2014/chart" uri="{C3380CC4-5D6E-409C-BE32-E72D297353CC}">
              <c16:uniqueId val="{00000000-BB7F-4003-9496-405B4C4B3D82}"/>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max val="2"/>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'40. SARL - Razon corriente'!$B$22</c:f>
              <c:strCache>
                <c:ptCount val="1"/>
                <c:pt idx="0">
                  <c:v>Razon corriente</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'40. SARL - Razon corriente'!$C$21:$G$21</c:f>
              <c:numCache>
                <c:formatCode>mmm\-yy</c:formatCode>
                <c:ptCount val="5"/>
                <c:pt idx="0">
                  <c:v>42735</c:v>
                </c:pt>
                <c:pt idx="1">
                  <c:v>43100</c:v>
                </c:pt>
                <c:pt idx="2">
                  <c:v>43465</c:v>
                </c:pt>
                <c:pt idx="3">
                  <c:v>43830</c:v>
                </c:pt>
                <c:pt idx="4">
                  <c:v>44196</c:v>
                </c:pt>
              </c:numCache>
            </c:numRef>
          </c:cat>
          <c:val>
            <c:numRef>
              <c:f>'40. SARL - Razon corriente'!$C$22:$G$22</c:f>
              <c:numCache>
                <c:formatCode>_-* #,##0.00_-;\-* #,##0.00_-;_-* "-"_-;_-@_-</c:formatCode>
                <c:ptCount val="5"/>
                <c:pt idx="0">
                  <c:v>1.8122168784751982</c:v>
                </c:pt>
                <c:pt idx="1">
                  <c:v>2.1467676594961644</c:v>
                </c:pt>
                <c:pt idx="2">
                  <c:v>1.7360341765889493</c:v>
                </c:pt>
                <c:pt idx="3">
                  <c:v>1.7366594619461273</c:v>
                </c:pt>
                <c:pt idx="4">
                  <c:v>1.984537348700065</c:v>
                </c:pt>
              </c:numCache>
            </c:numRef>
          </c:val>
          <c:extLst>
            <c:ext xmlns:c16="http://schemas.microsoft.com/office/drawing/2014/chart" uri="{C3380CC4-5D6E-409C-BE32-E72D297353CC}">
              <c16:uniqueId val="{00000000-27D4-4578-9EAC-CFD4272AD957}"/>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max val="2"/>
          <c:min val="0"/>
        </c:scaling>
        <c:delete val="0"/>
        <c:axPos val="l"/>
        <c:majorGridlines>
          <c:spPr>
            <a:ln w="9525" cap="flat" cmpd="sng" algn="ctr">
              <a:solidFill>
                <a:schemeClr val="tx1">
                  <a:lumMod val="15000"/>
                  <a:lumOff val="85000"/>
                </a:schemeClr>
              </a:solidFill>
              <a:round/>
            </a:ln>
            <a:effectLst/>
          </c:spPr>
        </c:majorGridlines>
        <c:numFmt formatCode="_-* #,##0.00_-;\-* #,##0.0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'39. SARL - Rotación '!$B$23</c:f>
              <c:strCache>
                <c:ptCount val="1"/>
                <c:pt idx="0">
                  <c:v>Rotación INVENTARIOS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'39. SARL - Rotación '!$C$22:$G$22</c:f>
              <c:numCache>
                <c:formatCode>mmm\-yy</c:formatCode>
                <c:ptCount val="5"/>
                <c:pt idx="0">
                  <c:v>42735</c:v>
                </c:pt>
                <c:pt idx="1">
                  <c:v>43100</c:v>
                </c:pt>
                <c:pt idx="2">
                  <c:v>43465</c:v>
                </c:pt>
                <c:pt idx="3">
                  <c:v>43830</c:v>
                </c:pt>
                <c:pt idx="4">
                  <c:v>44196</c:v>
                </c:pt>
              </c:numCache>
            </c:numRef>
          </c:cat>
          <c:val>
            <c:numRef>
              <c:f>'39. SARL - Rotación '!$C$23:$G$23</c:f>
              <c:numCache>
                <c:formatCode>_-* #,##0.00_-;\-* #,##0.00_-;_-* "-"_-;_-@_-</c:formatCode>
                <c:ptCount val="5"/>
                <c:pt idx="0">
                  <c:v>21.070474097936607</c:v>
                </c:pt>
                <c:pt idx="1">
                  <c:v>15.257372539265088</c:v>
                </c:pt>
                <c:pt idx="2">
                  <c:v>15.952983039550498</c:v>
                </c:pt>
                <c:pt idx="3">
                  <c:v>17.475287478061027</c:v>
                </c:pt>
                <c:pt idx="4">
                  <c:v>17.688761973930067</c:v>
                </c:pt>
              </c:numCache>
            </c:numRef>
          </c:val>
          <c:extLst>
            <c:ext xmlns:c16="http://schemas.microsoft.com/office/drawing/2014/chart" uri="{C3380CC4-5D6E-409C-BE32-E72D297353CC}">
              <c16:uniqueId val="{00000000-1487-4628-AAC4-EABB84971DB3}"/>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_-* #,##0.00_-;\-* #,##0.0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'38. SARO - Margen Bruto'!$B$17</c:f>
              <c:strCache>
                <c:ptCount val="1"/>
                <c:pt idx="0">
                  <c:v>Margen Bruto General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'38. SARO - Margen Bruto'!$C$16:$G$16</c:f>
              <c:numCache>
                <c:formatCode>mmm\-yy</c:formatCode>
                <c:ptCount val="5"/>
                <c:pt idx="0">
                  <c:v>42735</c:v>
                </c:pt>
                <c:pt idx="1">
                  <c:v>43100</c:v>
                </c:pt>
                <c:pt idx="2">
                  <c:v>43465</c:v>
                </c:pt>
                <c:pt idx="3">
                  <c:v>43830</c:v>
                </c:pt>
                <c:pt idx="4">
                  <c:v>44196</c:v>
                </c:pt>
              </c:numCache>
            </c:numRef>
          </c:cat>
          <c:val>
            <c:numRef>
              <c:f>'38. SARO - Margen Bruto'!$C$17:$G$17</c:f>
              <c:numCache>
                <c:formatCode>0.00%</c:formatCode>
                <c:ptCount val="5"/>
                <c:pt idx="0">
                  <c:v>6.5390636384461687E-2</c:v>
                </c:pt>
                <c:pt idx="1">
                  <c:v>5.9838444186144778E-2</c:v>
                </c:pt>
                <c:pt idx="2">
                  <c:v>6.5154917994972597E-2</c:v>
                </c:pt>
                <c:pt idx="3">
                  <c:v>6.8395513708611244E-2</c:v>
                </c:pt>
                <c:pt idx="4">
                  <c:v>7.6096307069160776E-2</c:v>
                </c:pt>
              </c:numCache>
            </c:numRef>
          </c:val>
          <c:extLst>
            <c:ext xmlns:c16="http://schemas.microsoft.com/office/drawing/2014/chart" uri="{C3380CC4-5D6E-409C-BE32-E72D297353CC}">
              <c16:uniqueId val="{00000000-C42D-4202-B7D8-C83892B4FC5A}"/>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Cartera'!$B$75</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 SARC - Calidad Cartera'!$C$74:$G$74</c:f>
              <c:numCache>
                <c:formatCode>mmm\-yy</c:formatCode>
                <c:ptCount val="5"/>
                <c:pt idx="0">
                  <c:v>42735</c:v>
                </c:pt>
                <c:pt idx="1">
                  <c:v>43100</c:v>
                </c:pt>
                <c:pt idx="2">
                  <c:v>43465</c:v>
                </c:pt>
                <c:pt idx="3">
                  <c:v>43830</c:v>
                </c:pt>
                <c:pt idx="4">
                  <c:v>44196</c:v>
                </c:pt>
              </c:numCache>
            </c:numRef>
          </c:cat>
          <c:val>
            <c:numRef>
              <c:f>'1. SARC - Calidad Cartera'!$C$75:$G$75</c:f>
              <c:numCache>
                <c:formatCode>0.00%</c:formatCode>
                <c:ptCount val="5"/>
                <c:pt idx="0">
                  <c:v>5.5752421834755699E-2</c:v>
                </c:pt>
                <c:pt idx="1">
                  <c:v>5.1531275493188644E-2</c:v>
                </c:pt>
                <c:pt idx="2">
                  <c:v>3.1888436076068276E-2</c:v>
                </c:pt>
                <c:pt idx="3">
                  <c:v>2.2915657183582211E-2</c:v>
                </c:pt>
                <c:pt idx="4">
                  <c:v>2.44354255732687E-2</c:v>
                </c:pt>
              </c:numCache>
            </c:numRef>
          </c:val>
          <c:extLst>
            <c:ext xmlns:c16="http://schemas.microsoft.com/office/drawing/2014/chart" uri="{C3380CC4-5D6E-409C-BE32-E72D297353CC}">
              <c16:uniqueId val="{00000000-E04D-4540-A014-F148313C2BBD}"/>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Deudores'!$B$12</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 SARC - Deudores'!$C$11:$G$11</c:f>
              <c:numCache>
                <c:formatCode>mmm\-yy</c:formatCode>
                <c:ptCount val="5"/>
                <c:pt idx="0">
                  <c:v>42735</c:v>
                </c:pt>
                <c:pt idx="1">
                  <c:v>43100</c:v>
                </c:pt>
                <c:pt idx="2">
                  <c:v>43465</c:v>
                </c:pt>
                <c:pt idx="3">
                  <c:v>43830</c:v>
                </c:pt>
                <c:pt idx="4">
                  <c:v>44196</c:v>
                </c:pt>
              </c:numCache>
            </c:numRef>
          </c:cat>
          <c:val>
            <c:numRef>
              <c:f>'1. SARC - Deudores'!$C$12:$G$12</c:f>
              <c:numCache>
                <c:formatCode>0.00%</c:formatCode>
                <c:ptCount val="5"/>
                <c:pt idx="0">
                  <c:v>3.619741954935185E-2</c:v>
                </c:pt>
                <c:pt idx="1">
                  <c:v>4.2055893890823537E-2</c:v>
                </c:pt>
                <c:pt idx="2">
                  <c:v>9.8356216115933592E-2</c:v>
                </c:pt>
                <c:pt idx="3">
                  <c:v>5.0575972823897079E-2</c:v>
                </c:pt>
                <c:pt idx="4">
                  <c:v>4.2556676368762987E-2</c:v>
                </c:pt>
              </c:numCache>
            </c:numRef>
          </c:val>
          <c:extLst>
            <c:ext xmlns:c16="http://schemas.microsoft.com/office/drawing/2014/chart" uri="{C3380CC4-5D6E-409C-BE32-E72D297353CC}">
              <c16:uniqueId val="{00000000-7A7F-4441-8D5F-26601574E425}"/>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(con castigo)'!$B$77</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(con castigo)'!$C$76:$G$76</c:f>
              <c:strCache>
                <c:ptCount val="5"/>
                <c:pt idx="0">
                  <c:v>Año 16</c:v>
                </c:pt>
                <c:pt idx="1">
                  <c:v>Año 17</c:v>
                </c:pt>
                <c:pt idx="2">
                  <c:v>Año 18</c:v>
                </c:pt>
                <c:pt idx="3">
                  <c:v>Año 19</c:v>
                </c:pt>
                <c:pt idx="4">
                  <c:v>Año 20</c:v>
                </c:pt>
              </c:strCache>
            </c:strRef>
          </c:cat>
          <c:val>
            <c:numRef>
              <c:f>'1. SARC - Calidad (con castigo)'!$C$77:$G$77</c:f>
              <c:numCache>
                <c:formatCode>0.00%</c:formatCode>
                <c:ptCount val="5"/>
                <c:pt idx="0">
                  <c:v>0.22398572045736359</c:v>
                </c:pt>
                <c:pt idx="1">
                  <c:v>0.20741690581910771</c:v>
                </c:pt>
                <c:pt idx="2">
                  <c:v>0.17364408177430546</c:v>
                </c:pt>
                <c:pt idx="3">
                  <c:v>0.17338499728426238</c:v>
                </c:pt>
                <c:pt idx="4">
                  <c:v>0.21002497085719085</c:v>
                </c:pt>
              </c:numCache>
            </c:numRef>
          </c:val>
          <c:extLst>
            <c:ext xmlns:c16="http://schemas.microsoft.com/office/drawing/2014/chart" uri="{C3380CC4-5D6E-409C-BE32-E72D297353CC}">
              <c16:uniqueId val="{00000000-DBC6-4D0C-A272-8D87CAE3EC1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 SARC - Calidad Cons sin LBZ'!$B$21</c:f>
              <c:strCache>
                <c:ptCount val="1"/>
                <c:pt idx="0">
                  <c:v>Mora Consumo sin LBZ / Bruta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SARC - Calidad Cons sin LBZ'!$C$20:$G$20</c:f>
              <c:strCache>
                <c:ptCount val="5"/>
                <c:pt idx="0">
                  <c:v>Año 16</c:v>
                </c:pt>
                <c:pt idx="1">
                  <c:v>Año 17</c:v>
                </c:pt>
                <c:pt idx="2">
                  <c:v>Año 18</c:v>
                </c:pt>
                <c:pt idx="3">
                  <c:v>Año 19</c:v>
                </c:pt>
                <c:pt idx="4">
                  <c:v>Año 20</c:v>
                </c:pt>
              </c:strCache>
            </c:strRef>
          </c:cat>
          <c:val>
            <c:numRef>
              <c:f>'2. SARC - Calidad Cons sin LBZ'!$C$21:$G$21</c:f>
              <c:numCache>
                <c:formatCode>0.00%</c:formatCode>
                <c:ptCount val="5"/>
                <c:pt idx="0">
                  <c:v>5.5752421834755699E-2</c:v>
                </c:pt>
                <c:pt idx="1">
                  <c:v>5.1531275493188644E-2</c:v>
                </c:pt>
                <c:pt idx="2">
                  <c:v>3.1888436076068276E-2</c:v>
                </c:pt>
                <c:pt idx="3">
                  <c:v>2.2915657183582211E-2</c:v>
                </c:pt>
                <c:pt idx="4">
                  <c:v>2.44354255732687E-2</c:v>
                </c:pt>
              </c:numCache>
            </c:numRef>
          </c:val>
          <c:extLst>
            <c:ext xmlns:c16="http://schemas.microsoft.com/office/drawing/2014/chart" uri="{C3380CC4-5D6E-409C-BE32-E72D297353CC}">
              <c16:uniqueId val="{00000000-0AEC-4E4D-92BB-DDD4345822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 SARC - Calidad Cons LBZ'!$B$30</c:f>
              <c:strCache>
                <c:ptCount val="1"/>
                <c:pt idx="0">
                  <c:v>Mora Consumo LBZ / Bruta Consumo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SARC - Calidad Cons LBZ'!$C$29:$G$29</c:f>
              <c:strCache>
                <c:ptCount val="5"/>
                <c:pt idx="0">
                  <c:v>Año 16</c:v>
                </c:pt>
                <c:pt idx="1">
                  <c:v>Año 17</c:v>
                </c:pt>
                <c:pt idx="2">
                  <c:v>Año 18</c:v>
                </c:pt>
                <c:pt idx="3">
                  <c:v>Año 19</c:v>
                </c:pt>
                <c:pt idx="4">
                  <c:v>Año 20</c:v>
                </c:pt>
              </c:strCache>
            </c:strRef>
          </c:cat>
          <c:val>
            <c:numRef>
              <c:f>'3. SARC - Calidad Cons LBZ'!$C$30:$G$30</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76E-412C-8AEF-B7EE2764587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'4. SARC - Calidad Comercial'!$B$21</c:f>
              <c:strCache>
                <c:ptCount val="1"/>
                <c:pt idx="0">
                  <c:v>Mora CCIAL / Bruta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SARC - Calidad Comercial'!$C$20:$G$20</c:f>
              <c:strCache>
                <c:ptCount val="5"/>
                <c:pt idx="0">
                  <c:v>Año 16</c:v>
                </c:pt>
                <c:pt idx="1">
                  <c:v>Año 17</c:v>
                </c:pt>
                <c:pt idx="2">
                  <c:v>Año 18</c:v>
                </c:pt>
                <c:pt idx="3">
                  <c:v>Año 19</c:v>
                </c:pt>
                <c:pt idx="4">
                  <c:v>Año 20</c:v>
                </c:pt>
              </c:strCache>
            </c:strRef>
          </c:cat>
          <c:val>
            <c:numRef>
              <c:f>'4. SARC - Calidad Comercial'!$C$21:$G$21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EFB-469B-8A29-BEDBF32DACF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'5. SARC - Calidad MICRO'!$B$27</c:f>
              <c:strCache>
                <c:ptCount val="1"/>
                <c:pt idx="0">
                  <c:v>Mora MICRO / Bruta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SARC - Calidad MICRO'!$C$26:$G$26</c:f>
              <c:strCache>
                <c:ptCount val="5"/>
                <c:pt idx="0">
                  <c:v>Año 16</c:v>
                </c:pt>
                <c:pt idx="1">
                  <c:v>Año 17</c:v>
                </c:pt>
                <c:pt idx="2">
                  <c:v>Año 18</c:v>
                </c:pt>
                <c:pt idx="3">
                  <c:v>Año 19</c:v>
                </c:pt>
                <c:pt idx="4">
                  <c:v>Año 20</c:v>
                </c:pt>
              </c:strCache>
            </c:strRef>
          </c:cat>
          <c:val>
            <c:numRef>
              <c:f>'5. SARC - Calidad MICRO'!$C$27:$G$27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3E92-4F30-9590-1352C44A8F0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'6. SARC - Calidad VIVI'!$B$30</c:f>
              <c:strCache>
                <c:ptCount val="1"/>
                <c:pt idx="0">
                  <c:v>Mora VIVI / Bruta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SARC - Calidad VIVI'!$C$29:$G$29</c:f>
              <c:strCache>
                <c:ptCount val="5"/>
                <c:pt idx="0">
                  <c:v>Año 16</c:v>
                </c:pt>
                <c:pt idx="1">
                  <c:v>Año 17</c:v>
                </c:pt>
                <c:pt idx="2">
                  <c:v>Año 18</c:v>
                </c:pt>
                <c:pt idx="3">
                  <c:v>Año 19</c:v>
                </c:pt>
                <c:pt idx="4">
                  <c:v>Año 20</c:v>
                </c:pt>
              </c:strCache>
            </c:strRef>
          </c:cat>
          <c:val>
            <c:numRef>
              <c:f>'6. SARC - Calidad VIVI'!$C$30:$G$30</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F5D-4746-AF99-DDFB3CC8A69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TOTAL'!$B$30</c:f>
              <c:strCache>
                <c:ptCount val="1"/>
                <c:pt idx="0">
                  <c:v>Deterioro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TOTAL'!$C$29:$H$29</c:f>
              <c:strCache>
                <c:ptCount val="6"/>
                <c:pt idx="0">
                  <c:v>Año 16</c:v>
                </c:pt>
                <c:pt idx="1">
                  <c:v>Año 17</c:v>
                </c:pt>
                <c:pt idx="2">
                  <c:v>Año 18</c:v>
                </c:pt>
                <c:pt idx="3">
                  <c:v>Año 19</c:v>
                </c:pt>
                <c:pt idx="4">
                  <c:v>Año 20</c:v>
                </c:pt>
                <c:pt idx="5">
                  <c:v>Año 21</c:v>
                </c:pt>
              </c:strCache>
            </c:strRef>
          </c:cat>
          <c:val>
            <c:numRef>
              <c:f>'7. SARC - Cobertura TOTAL'!$C$30:$H$30</c:f>
              <c:numCache>
                <c:formatCode>0.00%</c:formatCode>
                <c:ptCount val="6"/>
                <c:pt idx="0">
                  <c:v>2.6638326902332678E-2</c:v>
                </c:pt>
                <c:pt idx="1">
                  <c:v>6.1531327527990932E-2</c:v>
                </c:pt>
                <c:pt idx="2">
                  <c:v>4.1888436055222238E-2</c:v>
                </c:pt>
                <c:pt idx="3">
                  <c:v>3.6058425542332427E-2</c:v>
                </c:pt>
                <c:pt idx="4">
                  <c:v>3.4435425532683472E-2</c:v>
                </c:pt>
                <c:pt idx="5">
                  <c:v>4.1823192337450771E-2</c:v>
                </c:pt>
              </c:numCache>
            </c:numRef>
          </c:val>
          <c:extLst>
            <c:ext xmlns:c16="http://schemas.microsoft.com/office/drawing/2014/chart" uri="{C3380CC4-5D6E-409C-BE32-E72D297353CC}">
              <c16:uniqueId val="{00000000-B5A3-4D22-AE6B-DD8729D161D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consumo'!$B$46</c:f>
              <c:strCache>
                <c:ptCount val="1"/>
                <c:pt idx="0">
                  <c:v>Deterioro / Mora CONSUMO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consumo'!$C$45:$G$45</c:f>
              <c:strCache>
                <c:ptCount val="5"/>
                <c:pt idx="0">
                  <c:v>Año 16</c:v>
                </c:pt>
                <c:pt idx="1">
                  <c:v>Año 17</c:v>
                </c:pt>
                <c:pt idx="2">
                  <c:v>Año 18</c:v>
                </c:pt>
                <c:pt idx="3">
                  <c:v>Año 19</c:v>
                </c:pt>
                <c:pt idx="4">
                  <c:v>Año 20</c:v>
                </c:pt>
              </c:strCache>
            </c:strRef>
          </c:cat>
          <c:val>
            <c:numRef>
              <c:f>'7. SARC - Cobertura consumo'!$C$46:$G$46</c:f>
              <c:numCache>
                <c:formatCode>0.00%</c:formatCode>
                <c:ptCount val="5"/>
                <c:pt idx="0">
                  <c:v>0.29570687932258538</c:v>
                </c:pt>
                <c:pt idx="1">
                  <c:v>1</c:v>
                </c:pt>
                <c:pt idx="2">
                  <c:v>1</c:v>
                </c:pt>
                <c:pt idx="3">
                  <c:v>1.1371450246683883</c:v>
                </c:pt>
                <c:pt idx="4">
                  <c:v>1</c:v>
                </c:pt>
              </c:numCache>
            </c:numRef>
          </c:val>
          <c:extLst>
            <c:ext xmlns:c16="http://schemas.microsoft.com/office/drawing/2014/chart" uri="{C3380CC4-5D6E-409C-BE32-E72D297353CC}">
              <c16:uniqueId val="{00000000-6D63-45F3-8ED7-101F87EFF0F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comercial'!$B$29</c:f>
              <c:strCache>
                <c:ptCount val="1"/>
                <c:pt idx="0">
                  <c:v>Deterioro / Mora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comercial'!$C$28:$G$28</c:f>
              <c:strCache>
                <c:ptCount val="5"/>
                <c:pt idx="0">
                  <c:v>Año 16</c:v>
                </c:pt>
                <c:pt idx="1">
                  <c:v>Año 17</c:v>
                </c:pt>
                <c:pt idx="2">
                  <c:v>Año 18</c:v>
                </c:pt>
                <c:pt idx="3">
                  <c:v>Año 19</c:v>
                </c:pt>
                <c:pt idx="4">
                  <c:v>Año 20</c:v>
                </c:pt>
              </c:strCache>
            </c:strRef>
          </c:cat>
          <c:val>
            <c:numRef>
              <c:f>'8. SARC - Cobertura comercial'!$C$29:$G$29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4CDC-42CE-8C17-8179C64C0C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MICRO'!$B$29</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MICRO'!$C$28:$G$28</c:f>
              <c:strCache>
                <c:ptCount val="5"/>
                <c:pt idx="0">
                  <c:v>Año 16</c:v>
                </c:pt>
                <c:pt idx="1">
                  <c:v>Año 17</c:v>
                </c:pt>
                <c:pt idx="2">
                  <c:v>Año 18</c:v>
                </c:pt>
                <c:pt idx="3">
                  <c:v>Año 19</c:v>
                </c:pt>
                <c:pt idx="4">
                  <c:v>Año 20</c:v>
                </c:pt>
              </c:strCache>
            </c:strRef>
          </c:cat>
          <c:val>
            <c:numRef>
              <c:f>'8. SARC - Cobertura MICRO'!$C$29:$G$29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CEE-42F2-A44D-71579F50053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VIVI'!$B$33</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VIVI'!$C$32:$G$32</c:f>
              <c:strCache>
                <c:ptCount val="5"/>
                <c:pt idx="0">
                  <c:v>Año 16</c:v>
                </c:pt>
                <c:pt idx="1">
                  <c:v>Año 17</c:v>
                </c:pt>
                <c:pt idx="2">
                  <c:v>Año 18</c:v>
                </c:pt>
                <c:pt idx="3">
                  <c:v>Año 19</c:v>
                </c:pt>
                <c:pt idx="4">
                  <c:v>Año 20</c:v>
                </c:pt>
              </c:strCache>
            </c:strRef>
          </c:cat>
          <c:val>
            <c:numRef>
              <c:f>'8. SARC - Cobertura VIVI'!$C$33:$G$33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DF5-4522-853E-903E0A3DD35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'9. SARC - Crecim Cartera BRUTA'!$B$22</c:f>
              <c:strCache>
                <c:ptCount val="1"/>
                <c:pt idx="0">
                  <c:v>Crecimiento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'9. SARC - Crecim Cartera BRUTA'!$C$21:$G$21</c:f>
              <c:strCache>
                <c:ptCount val="5"/>
                <c:pt idx="0">
                  <c:v>Año 17</c:v>
                </c:pt>
                <c:pt idx="1">
                  <c:v>Año 18</c:v>
                </c:pt>
                <c:pt idx="2">
                  <c:v>Año 19</c:v>
                </c:pt>
                <c:pt idx="3">
                  <c:v>Año 20</c:v>
                </c:pt>
                <c:pt idx="4">
                  <c:v>Año 21</c:v>
                </c:pt>
              </c:strCache>
            </c:strRef>
          </c:cat>
          <c:val>
            <c:numRef>
              <c:f>'9. SARC - Crecim Cartera BRUTA'!$C$22:$G$22</c:f>
              <c:numCache>
                <c:formatCode>0.00%</c:formatCode>
                <c:ptCount val="5"/>
                <c:pt idx="0">
                  <c:v>0.10225218590938567</c:v>
                </c:pt>
                <c:pt idx="1">
                  <c:v>0.14653695141684375</c:v>
                </c:pt>
                <c:pt idx="2">
                  <c:v>-5.7614728975762697E-2</c:v>
                </c:pt>
                <c:pt idx="3">
                  <c:v>-0.18057594503850172</c:v>
                </c:pt>
                <c:pt idx="4">
                  <c:v>-0.12245390752349306</c:v>
                </c:pt>
              </c:numCache>
            </c:numRef>
          </c:val>
          <c:extLst>
            <c:ext xmlns:c16="http://schemas.microsoft.com/office/drawing/2014/chart" uri="{C3380CC4-5D6E-409C-BE32-E72D297353CC}">
              <c16:uniqueId val="{00000000-DB1E-4DDD-AD95-BD05D12E80B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'10. SARC - Crecim CONS sin LBZ'!$B$11</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'10. SARC - Crecim CONS sin LBZ'!$C$10:$F$10</c:f>
              <c:strCache>
                <c:ptCount val="4"/>
                <c:pt idx="0">
                  <c:v>Año 17</c:v>
                </c:pt>
                <c:pt idx="1">
                  <c:v>Año 18</c:v>
                </c:pt>
                <c:pt idx="2">
                  <c:v>Año 19</c:v>
                </c:pt>
                <c:pt idx="3">
                  <c:v>Año 20</c:v>
                </c:pt>
              </c:strCache>
            </c:strRef>
          </c:cat>
          <c:val>
            <c:numRef>
              <c:f>'10. SARC - Crecim CONS sin LBZ'!$C$11:$F$11</c:f>
              <c:numCache>
                <c:formatCode>0.00%</c:formatCode>
                <c:ptCount val="4"/>
                <c:pt idx="0">
                  <c:v>0.10225218590938567</c:v>
                </c:pt>
                <c:pt idx="1">
                  <c:v>0.14653695141684375</c:v>
                </c:pt>
                <c:pt idx="2">
                  <c:v>-5.7614728975762697E-2</c:v>
                </c:pt>
                <c:pt idx="3">
                  <c:v>-0.18057594503850172</c:v>
                </c:pt>
              </c:numCache>
            </c:numRef>
          </c:val>
          <c:extLst>
            <c:ext xmlns:c16="http://schemas.microsoft.com/office/drawing/2014/chart" uri="{C3380CC4-5D6E-409C-BE32-E72D297353CC}">
              <c16:uniqueId val="{00000000-CEF4-4F20-8E20-6BA150A1B1E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'11. SARC Crecim Cons LBZ'!$B$16</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 SARC Crecim Cons LBZ'!$C$15:$F$15</c:f>
              <c:strCache>
                <c:ptCount val="4"/>
                <c:pt idx="0">
                  <c:v>Año 17</c:v>
                </c:pt>
                <c:pt idx="1">
                  <c:v>Año 18</c:v>
                </c:pt>
                <c:pt idx="2">
                  <c:v>Año 19</c:v>
                </c:pt>
                <c:pt idx="3">
                  <c:v>Año 20</c:v>
                </c:pt>
              </c:strCache>
            </c:strRef>
          </c:cat>
          <c:val>
            <c:numRef>
              <c:f>'11. SARC Crecim Cons LBZ'!$C$16:$F$16</c:f>
              <c:numCache>
                <c:formatCode>0.00%</c:formatCode>
                <c:ptCount val="4"/>
                <c:pt idx="0">
                  <c:v>0</c:v>
                </c:pt>
                <c:pt idx="1">
                  <c:v>0</c:v>
                </c:pt>
                <c:pt idx="2">
                  <c:v>0</c:v>
                </c:pt>
                <c:pt idx="3">
                  <c:v>0</c:v>
                </c:pt>
              </c:numCache>
            </c:numRef>
          </c:val>
          <c:extLst>
            <c:ext xmlns:c16="http://schemas.microsoft.com/office/drawing/2014/chart" uri="{C3380CC4-5D6E-409C-BE32-E72D297353CC}">
              <c16:uniqueId val="{00000000-8CD0-405E-95A8-33C221C8D8F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'12. SARC Crecim CCIAL'!$B$11</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'12. SARC Crecim CCIAL'!$C$10:$F$10</c:f>
              <c:strCache>
                <c:ptCount val="4"/>
                <c:pt idx="0">
                  <c:v>Año 17</c:v>
                </c:pt>
                <c:pt idx="1">
                  <c:v>Año 18</c:v>
                </c:pt>
                <c:pt idx="2">
                  <c:v>Año 19</c:v>
                </c:pt>
                <c:pt idx="3">
                  <c:v>Año 20</c:v>
                </c:pt>
              </c:strCache>
            </c:strRef>
          </c:cat>
          <c:val>
            <c:numRef>
              <c:f>'12. SARC Crecim CCIAL'!$C$11:$F$11</c:f>
              <c:numCache>
                <c:formatCode>0.00%</c:formatCode>
                <c:ptCount val="4"/>
                <c:pt idx="0">
                  <c:v>0</c:v>
                </c:pt>
                <c:pt idx="1">
                  <c:v>0</c:v>
                </c:pt>
                <c:pt idx="2">
                  <c:v>0</c:v>
                </c:pt>
                <c:pt idx="3">
                  <c:v>0</c:v>
                </c:pt>
              </c:numCache>
            </c:numRef>
          </c:val>
          <c:extLst>
            <c:ext xmlns:c16="http://schemas.microsoft.com/office/drawing/2014/chart" uri="{C3380CC4-5D6E-409C-BE32-E72D297353CC}">
              <c16:uniqueId val="{00000000-4D09-4692-9F5A-0BD1CD2931A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'13. SARC Crecim MICRO'!$B$12</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 SARC Crecim MICRO'!$C$11:$F$11</c:f>
              <c:strCache>
                <c:ptCount val="4"/>
                <c:pt idx="0">
                  <c:v>Año 17</c:v>
                </c:pt>
                <c:pt idx="1">
                  <c:v>Año 18</c:v>
                </c:pt>
                <c:pt idx="2">
                  <c:v>Año 19</c:v>
                </c:pt>
                <c:pt idx="3">
                  <c:v>Año 20</c:v>
                </c:pt>
              </c:strCache>
            </c:strRef>
          </c:cat>
          <c:val>
            <c:numRef>
              <c:f>'13. SARC Crecim MICRO'!$C$12:$F$12</c:f>
              <c:numCache>
                <c:formatCode>0.00%</c:formatCode>
                <c:ptCount val="4"/>
                <c:pt idx="0">
                  <c:v>0</c:v>
                </c:pt>
                <c:pt idx="1">
                  <c:v>0</c:v>
                </c:pt>
                <c:pt idx="2">
                  <c:v>0</c:v>
                </c:pt>
                <c:pt idx="3">
                  <c:v>0</c:v>
                </c:pt>
              </c:numCache>
            </c:numRef>
          </c:val>
          <c:extLst>
            <c:ext xmlns:c16="http://schemas.microsoft.com/office/drawing/2014/chart" uri="{C3380CC4-5D6E-409C-BE32-E72D297353CC}">
              <c16:uniqueId val="{00000000-8E3C-4755-81F6-1AE9B2FE80A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'14. SARC Crecim VIVI'!$B$16</c:f>
              <c:strCache>
                <c:ptCount val="1"/>
                <c:pt idx="0">
                  <c:v>Crecimiento Cartera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'14. SARC Crecim VIVI'!$C$15:$F$15</c:f>
              <c:strCache>
                <c:ptCount val="4"/>
                <c:pt idx="0">
                  <c:v>Año 17</c:v>
                </c:pt>
                <c:pt idx="1">
                  <c:v>Año 18</c:v>
                </c:pt>
                <c:pt idx="2">
                  <c:v>Año 19</c:v>
                </c:pt>
                <c:pt idx="3">
                  <c:v>Año 20</c:v>
                </c:pt>
              </c:strCache>
            </c:strRef>
          </c:cat>
          <c:val>
            <c:numRef>
              <c:f>'14. SARC Crecim VIVI'!$C$16:$F$16</c:f>
              <c:numCache>
                <c:formatCode>0.00%</c:formatCode>
                <c:ptCount val="4"/>
                <c:pt idx="0">
                  <c:v>0</c:v>
                </c:pt>
                <c:pt idx="1">
                  <c:v>0</c:v>
                </c:pt>
                <c:pt idx="2">
                  <c:v>0</c:v>
                </c:pt>
                <c:pt idx="3">
                  <c:v>0</c:v>
                </c:pt>
              </c:numCache>
            </c:numRef>
          </c:val>
          <c:extLst>
            <c:ext xmlns:c16="http://schemas.microsoft.com/office/drawing/2014/chart" uri="{C3380CC4-5D6E-409C-BE32-E72D297353CC}">
              <c16:uniqueId val="{00000000-0812-452F-B12A-CF8F4C276EE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'15. SARC Crecim mora'!$B$61</c:f>
              <c:strCache>
                <c:ptCount val="1"/>
                <c:pt idx="0">
                  <c:v>Crecimiento MORA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'15. SARC Crecim mora'!$C$60:$F$60</c:f>
              <c:strCache>
                <c:ptCount val="4"/>
                <c:pt idx="0">
                  <c:v>Año 17</c:v>
                </c:pt>
                <c:pt idx="1">
                  <c:v>Año 18</c:v>
                </c:pt>
                <c:pt idx="2">
                  <c:v>Año 19</c:v>
                </c:pt>
                <c:pt idx="3">
                  <c:v>Año 20</c:v>
                </c:pt>
              </c:strCache>
            </c:strRef>
          </c:cat>
          <c:val>
            <c:numRef>
              <c:f>'15. SARC Crecim mora'!$C$61:$F$61</c:f>
              <c:numCache>
                <c:formatCode>0.00%</c:formatCode>
                <c:ptCount val="4"/>
                <c:pt idx="0">
                  <c:v>1.8798093173719277E-2</c:v>
                </c:pt>
                <c:pt idx="1">
                  <c:v>-0.2905032927248451</c:v>
                </c:pt>
                <c:pt idx="2">
                  <c:v>-0.32278341420902756</c:v>
                </c:pt>
                <c:pt idx="3">
                  <c:v>-0.12623167000843971</c:v>
                </c:pt>
              </c:numCache>
            </c:numRef>
          </c:val>
          <c:extLst>
            <c:ext xmlns:c16="http://schemas.microsoft.com/office/drawing/2014/chart" uri="{C3380CC4-5D6E-409C-BE32-E72D297353CC}">
              <c16:uniqueId val="{00000000-EE35-4559-99AF-5B1F6A585B9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'16. SARC &gt; mora Cons SIN LBZ'!$B$17</c:f>
              <c:strCache>
                <c:ptCount val="1"/>
                <c:pt idx="0">
                  <c:v>Crecim MORA Consumo NO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'16. SARC &gt; mora Cons SIN LBZ'!$C$16:$F$16</c:f>
              <c:strCache>
                <c:ptCount val="4"/>
                <c:pt idx="0">
                  <c:v>Año 17</c:v>
                </c:pt>
                <c:pt idx="1">
                  <c:v>Año 18</c:v>
                </c:pt>
                <c:pt idx="2">
                  <c:v>Año 19</c:v>
                </c:pt>
                <c:pt idx="3">
                  <c:v>Año 20</c:v>
                </c:pt>
              </c:strCache>
            </c:strRef>
          </c:cat>
          <c:val>
            <c:numRef>
              <c:f>'16. SARC &gt; mora Cons SIN LBZ'!$C$17:$F$17</c:f>
              <c:numCache>
                <c:formatCode>0.00%</c:formatCode>
                <c:ptCount val="4"/>
                <c:pt idx="0">
                  <c:v>1.8798093173719277E-2</c:v>
                </c:pt>
                <c:pt idx="1">
                  <c:v>-0.2905032927248451</c:v>
                </c:pt>
                <c:pt idx="2">
                  <c:v>-0.32278341420902756</c:v>
                </c:pt>
                <c:pt idx="3">
                  <c:v>-0.12623167000843971</c:v>
                </c:pt>
              </c:numCache>
            </c:numRef>
          </c:val>
          <c:extLst>
            <c:ext xmlns:c16="http://schemas.microsoft.com/office/drawing/2014/chart" uri="{C3380CC4-5D6E-409C-BE32-E72D297353CC}">
              <c16:uniqueId val="{00000000-CE2F-4E45-B5DE-DD9F3F23DF6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'17. SARC &gt; mora Cons LBZ'!$B$21</c:f>
              <c:strCache>
                <c:ptCount val="1"/>
                <c:pt idx="0">
                  <c:v>Crecimiento MORA Cons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'17. SARC &gt; mora Cons LBZ'!$C$20:$F$20</c:f>
              <c:strCache>
                <c:ptCount val="4"/>
                <c:pt idx="0">
                  <c:v>Año 17</c:v>
                </c:pt>
                <c:pt idx="1">
                  <c:v>Año 18</c:v>
                </c:pt>
                <c:pt idx="2">
                  <c:v>Año 19</c:v>
                </c:pt>
                <c:pt idx="3">
                  <c:v>Año 20</c:v>
                </c:pt>
              </c:strCache>
            </c:strRef>
          </c:cat>
          <c:val>
            <c:numRef>
              <c:f>'17. SARC &gt; mora Cons LBZ'!$C$21:$F$21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942A-4191-9694-D29F5F2D222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'18. SARC &gt; mora CCIAL'!$B$17</c:f>
              <c:strCache>
                <c:ptCount val="1"/>
                <c:pt idx="0">
                  <c:v>Crecimiento MORA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'18. SARC &gt; mora CCIAL'!$C$16:$F$16</c:f>
              <c:strCache>
                <c:ptCount val="4"/>
                <c:pt idx="0">
                  <c:v>Año 17</c:v>
                </c:pt>
                <c:pt idx="1">
                  <c:v>Año 18</c:v>
                </c:pt>
                <c:pt idx="2">
                  <c:v>Año 19</c:v>
                </c:pt>
                <c:pt idx="3">
                  <c:v>Año 20</c:v>
                </c:pt>
              </c:strCache>
            </c:strRef>
          </c:cat>
          <c:val>
            <c:numRef>
              <c:f>'18. SARC &gt; mora CCIAL'!$C$17:$F$17</c:f>
              <c:numCache>
                <c:formatCode>0.00%</c:formatCode>
                <c:ptCount val="4"/>
                <c:pt idx="0">
                  <c:v>0</c:v>
                </c:pt>
                <c:pt idx="1">
                  <c:v>0</c:v>
                </c:pt>
                <c:pt idx="2">
                  <c:v>0</c:v>
                </c:pt>
                <c:pt idx="3">
                  <c:v>0</c:v>
                </c:pt>
              </c:numCache>
            </c:numRef>
          </c:val>
          <c:extLst>
            <c:ext xmlns:c16="http://schemas.microsoft.com/office/drawing/2014/chart" uri="{C3380CC4-5D6E-409C-BE32-E72D297353CC}">
              <c16:uniqueId val="{00000000-DA74-4707-8329-3000F5DC88FE}"/>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'19. SARC &gt; mora MICRO'!$B$21</c:f>
              <c:strCache>
                <c:ptCount val="1"/>
                <c:pt idx="0">
                  <c:v>Crecimiento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'19. SARC &gt; mora MICRO'!$C$20:$F$20</c:f>
              <c:strCache>
                <c:ptCount val="4"/>
                <c:pt idx="0">
                  <c:v>Año 17</c:v>
                </c:pt>
                <c:pt idx="1">
                  <c:v>Año 18</c:v>
                </c:pt>
                <c:pt idx="2">
                  <c:v>Año 19</c:v>
                </c:pt>
                <c:pt idx="3">
                  <c:v>Año 20</c:v>
                </c:pt>
              </c:strCache>
            </c:strRef>
          </c:cat>
          <c:val>
            <c:numRef>
              <c:f>'19. SARC &gt; mora MICRO'!$C$21:$F$21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ABC0-415A-B622-30AC42C2F8F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'20. SARC &gt; mora VIVI'!$B$21</c:f>
              <c:strCache>
                <c:ptCount val="1"/>
                <c:pt idx="0">
                  <c:v>Crecimiento MORA VIVIENDA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 SARC &gt; mora VIVI'!$C$20:$F$20</c:f>
              <c:strCache>
                <c:ptCount val="4"/>
                <c:pt idx="0">
                  <c:v>Año 17</c:v>
                </c:pt>
                <c:pt idx="1">
                  <c:v>Año 18</c:v>
                </c:pt>
                <c:pt idx="2">
                  <c:v>Año 19</c:v>
                </c:pt>
                <c:pt idx="3">
                  <c:v>Año 20</c:v>
                </c:pt>
              </c:strCache>
            </c:strRef>
          </c:cat>
          <c:val>
            <c:numRef>
              <c:f>'20. SARC &gt; mora VIVI'!$C$21:$F$21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5203-49E2-8097-621CC5A1F0B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'21. LIQUIDEZ - ALN vs Dep CP'!$B$36</c:f>
              <c:strCache>
                <c:ptCount val="1"/>
                <c:pt idx="0">
                  <c:v>ALN / Depositos CP</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'21. LIQUIDEZ - ALN vs Dep CP'!$C$35:$G$35</c:f>
              <c:strCache>
                <c:ptCount val="5"/>
                <c:pt idx="0">
                  <c:v>Año 16</c:v>
                </c:pt>
                <c:pt idx="1">
                  <c:v>Año 17</c:v>
                </c:pt>
                <c:pt idx="2">
                  <c:v>Año 18</c:v>
                </c:pt>
                <c:pt idx="3">
                  <c:v>Año 19</c:v>
                </c:pt>
                <c:pt idx="4">
                  <c:v>Año 20</c:v>
                </c:pt>
              </c:strCache>
            </c:strRef>
          </c:cat>
          <c:val>
            <c:numRef>
              <c:f>'21. LIQUIDEZ - ALN vs Dep CP'!$C$36:$G$36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C0CD-473B-9AF8-D27F90628E6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'22. LIQ. - Brecha GAP Vs ALN'!$B$26</c:f>
              <c:strCache>
                <c:ptCount val="1"/>
                <c:pt idx="0">
                  <c:v>Brecha Acumulada 3 Banda / ALN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 LIQ. - Brecha GAP Vs ALN'!$C$25:$G$25</c:f>
              <c:strCache>
                <c:ptCount val="5"/>
                <c:pt idx="0">
                  <c:v>Año 16</c:v>
                </c:pt>
                <c:pt idx="1">
                  <c:v>Año 17</c:v>
                </c:pt>
                <c:pt idx="2">
                  <c:v>Año 18</c:v>
                </c:pt>
                <c:pt idx="3">
                  <c:v>Año 19</c:v>
                </c:pt>
                <c:pt idx="4">
                  <c:v>Año 20</c:v>
                </c:pt>
              </c:strCache>
            </c:strRef>
          </c:cat>
          <c:val>
            <c:numRef>
              <c:f>'22. LIQ. - Brecha GAP Vs ALN'!$C$26:$G$26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3352-4E05-BB0F-448442B5B0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1661051089544038"/>
          <c:y val="1.01174235263053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145738813860957"/>
          <c:w val="0.90365958227679166"/>
          <c:h val="0.76227646370906166"/>
        </c:manualLayout>
      </c:layout>
      <c:bar3DChart>
        <c:barDir val="col"/>
        <c:grouping val="clustered"/>
        <c:varyColors val="0"/>
        <c:ser>
          <c:idx val="0"/>
          <c:order val="0"/>
          <c:tx>
            <c:strRef>
              <c:f>'23. Concentracion depositos'!$B$13</c:f>
              <c:strCache>
                <c:ptCount val="1"/>
                <c:pt idx="0">
                  <c:v>Concentracion 20 mayores ahorradores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depositos'!$C$12:$G$12</c:f>
              <c:strCache>
                <c:ptCount val="5"/>
                <c:pt idx="0">
                  <c:v>Año 16</c:v>
                </c:pt>
                <c:pt idx="1">
                  <c:v>Año 17</c:v>
                </c:pt>
                <c:pt idx="2">
                  <c:v>Año 18</c:v>
                </c:pt>
                <c:pt idx="3">
                  <c:v>Año 19</c:v>
                </c:pt>
                <c:pt idx="4">
                  <c:v>Año 20</c:v>
                </c:pt>
              </c:strCache>
            </c:strRef>
          </c:cat>
          <c:val>
            <c:numRef>
              <c:f>'23. Concentracion depositos'!$C$13:$G$13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842D-4A5B-A6FF-6AA4C6978F41}"/>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r>
              <a:rPr lang="en-US"/>
              <a:t>Concentracion 20 mayores DEUDORES</a:t>
            </a:r>
          </a:p>
        </c:rich>
      </c:tx>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464908122632614"/>
          <c:w val="0.90365958227679166"/>
          <c:h val="0.73220126386883111"/>
        </c:manualLayout>
      </c:layout>
      <c:bar3DChart>
        <c:barDir val="col"/>
        <c:grouping val="clustered"/>
        <c:varyColors val="0"/>
        <c:ser>
          <c:idx val="0"/>
          <c:order val="0"/>
          <c:tx>
            <c:strRef>
              <c:f>'23. Concentracion cartera'!$B$21</c:f>
              <c:strCache>
                <c:ptCount val="1"/>
                <c:pt idx="0">
                  <c:v>Concentración 20 mayores deudores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cartera'!$C$20:$G$20</c:f>
              <c:strCache>
                <c:ptCount val="5"/>
                <c:pt idx="0">
                  <c:v>Año 16</c:v>
                </c:pt>
                <c:pt idx="1">
                  <c:v>Año 17</c:v>
                </c:pt>
                <c:pt idx="2">
                  <c:v>Año 18</c:v>
                </c:pt>
                <c:pt idx="3">
                  <c:v>Año 19</c:v>
                </c:pt>
                <c:pt idx="4">
                  <c:v>Año 20</c:v>
                </c:pt>
              </c:strCache>
            </c:strRef>
          </c:cat>
          <c:val>
            <c:numRef>
              <c:f>'23. Concentracion cartera'!$C$21:$G$21</c:f>
              <c:numCache>
                <c:formatCode>0.00%</c:formatCode>
                <c:ptCount val="5"/>
                <c:pt idx="0">
                  <c:v>2.3562008648972088</c:v>
                </c:pt>
                <c:pt idx="1">
                  <c:v>2.7225476024198936</c:v>
                </c:pt>
                <c:pt idx="2">
                  <c:v>2.6605249461223037</c:v>
                </c:pt>
                <c:pt idx="3">
                  <c:v>3.0231091875056975</c:v>
                </c:pt>
                <c:pt idx="4">
                  <c:v>4.0011041247516008</c:v>
                </c:pt>
              </c:numCache>
            </c:numRef>
          </c:val>
          <c:extLst>
            <c:ext xmlns:c16="http://schemas.microsoft.com/office/drawing/2014/chart" uri="{C3380CC4-5D6E-409C-BE32-E72D297353CC}">
              <c16:uniqueId val="{00000000-A81B-47C9-A1FF-1D5E47EA603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'24. Eficiencia operativa'!$B$18</c:f>
              <c:strCache>
                <c:ptCount val="1"/>
                <c:pt idx="0">
                  <c:v>Eficiencia operativa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'24. Eficiencia operativa'!$C$17:$G$17</c:f>
              <c:strCache>
                <c:ptCount val="5"/>
                <c:pt idx="0">
                  <c:v>Año 16</c:v>
                </c:pt>
                <c:pt idx="1">
                  <c:v>Año 17</c:v>
                </c:pt>
                <c:pt idx="2">
                  <c:v>Año 18</c:v>
                </c:pt>
                <c:pt idx="3">
                  <c:v>Año 19</c:v>
                </c:pt>
                <c:pt idx="4">
                  <c:v>Año 20</c:v>
                </c:pt>
              </c:strCache>
            </c:strRef>
          </c:cat>
          <c:val>
            <c:numRef>
              <c:f>'24. Eficiencia operativa'!$C$18:$G$18</c:f>
              <c:numCache>
                <c:formatCode>0.00%</c:formatCode>
                <c:ptCount val="5"/>
                <c:pt idx="0">
                  <c:v>7.0294599034927144E-2</c:v>
                </c:pt>
                <c:pt idx="1">
                  <c:v>6.7133914812900874E-2</c:v>
                </c:pt>
                <c:pt idx="2">
                  <c:v>7.810824406957094E-2</c:v>
                </c:pt>
                <c:pt idx="3">
                  <c:v>7.1862714651464765E-2</c:v>
                </c:pt>
                <c:pt idx="4">
                  <c:v>6.9742844832404213E-2</c:v>
                </c:pt>
              </c:numCache>
            </c:numRef>
          </c:val>
          <c:extLst>
            <c:ext xmlns:c16="http://schemas.microsoft.com/office/drawing/2014/chart" uri="{C3380CC4-5D6E-409C-BE32-E72D297353CC}">
              <c16:uniqueId val="{00000000-0BB1-4214-A2F9-5B81BFD6C1E6}"/>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1439243293740819"/>
          <c:y val="3.3044387150721201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'25. Quebranto patrimonial'!$B$9</c:f>
              <c:strCache>
                <c:ptCount val="1"/>
                <c:pt idx="0">
                  <c:v>Quebranto patrimonial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'25. Quebranto patrimonial'!$C$8:$G$8</c:f>
              <c:strCache>
                <c:ptCount val="5"/>
                <c:pt idx="0">
                  <c:v>Año 16</c:v>
                </c:pt>
                <c:pt idx="1">
                  <c:v>Año 17</c:v>
                </c:pt>
                <c:pt idx="2">
                  <c:v>Año 18</c:v>
                </c:pt>
                <c:pt idx="3">
                  <c:v>Año 19</c:v>
                </c:pt>
                <c:pt idx="4">
                  <c:v>Año 20</c:v>
                </c:pt>
              </c:strCache>
            </c:strRef>
          </c:cat>
          <c:val>
            <c:numRef>
              <c:f>'25. Quebranto patrimonial'!$C$9:$G$9</c:f>
              <c:numCache>
                <c:formatCode>0.00%</c:formatCode>
                <c:ptCount val="5"/>
                <c:pt idx="0">
                  <c:v>3.612262205877693</c:v>
                </c:pt>
                <c:pt idx="1">
                  <c:v>3.3764392718995979</c:v>
                </c:pt>
                <c:pt idx="2">
                  <c:v>3.2255966041815802</c:v>
                </c:pt>
                <c:pt idx="3">
                  <c:v>3.2606499502168154</c:v>
                </c:pt>
                <c:pt idx="4">
                  <c:v>3.428927057493135</c:v>
                </c:pt>
              </c:numCache>
            </c:numRef>
          </c:val>
          <c:extLst>
            <c:ext xmlns:c16="http://schemas.microsoft.com/office/drawing/2014/chart" uri="{C3380CC4-5D6E-409C-BE32-E72D297353CC}">
              <c16:uniqueId val="{00000000-8A88-4C3E-A797-9BF79B53E6F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6862972107300146"/>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'27. Irreduc  Total'!$B$9</c:f>
              <c:strCache>
                <c:ptCount val="1"/>
                <c:pt idx="0">
                  <c:v>Capital irreducible /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'27. Irreduc  Total'!$C$8:$G$8</c:f>
              <c:strCache>
                <c:ptCount val="5"/>
                <c:pt idx="0">
                  <c:v>Año 16</c:v>
                </c:pt>
                <c:pt idx="1">
                  <c:v>Año 17</c:v>
                </c:pt>
                <c:pt idx="2">
                  <c:v>Año 18</c:v>
                </c:pt>
                <c:pt idx="3">
                  <c:v>Año 19</c:v>
                </c:pt>
                <c:pt idx="4">
                  <c:v>Año 20</c:v>
                </c:pt>
              </c:strCache>
            </c:strRef>
          </c:cat>
          <c:val>
            <c:numRef>
              <c:f>'27. Irreduc  Total'!$C$9:$G$9</c:f>
              <c:numCache>
                <c:formatCode>0.00%</c:formatCode>
                <c:ptCount val="5"/>
                <c:pt idx="0">
                  <c:v>0.28169743207541198</c:v>
                </c:pt>
                <c:pt idx="1">
                  <c:v>0.26716142154781769</c:v>
                </c:pt>
                <c:pt idx="2">
                  <c:v>0.29694179104772789</c:v>
                </c:pt>
                <c:pt idx="3">
                  <c:v>0.31001630580852352</c:v>
                </c:pt>
                <c:pt idx="4">
                  <c:v>0.32080773171500515</c:v>
                </c:pt>
              </c:numCache>
            </c:numRef>
          </c:val>
          <c:extLst>
            <c:ext xmlns:c16="http://schemas.microsoft.com/office/drawing/2014/chart" uri="{C3380CC4-5D6E-409C-BE32-E72D297353CC}">
              <c16:uniqueId val="{00000000-AC56-497F-9F18-FBCF6BF6D7C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'28. Capital institucional'!$B$15</c:f>
              <c:strCache>
                <c:ptCount val="1"/>
                <c:pt idx="0">
                  <c:v>Capital institucional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'28. Capital institucional'!$C$14:$G$14</c:f>
              <c:strCache>
                <c:ptCount val="5"/>
                <c:pt idx="0">
                  <c:v>Año 16</c:v>
                </c:pt>
                <c:pt idx="1">
                  <c:v>Año 17</c:v>
                </c:pt>
                <c:pt idx="2">
                  <c:v>Año 18</c:v>
                </c:pt>
                <c:pt idx="3">
                  <c:v>Año 19</c:v>
                </c:pt>
                <c:pt idx="4">
                  <c:v>Año 20</c:v>
                </c:pt>
              </c:strCache>
            </c:strRef>
          </c:cat>
          <c:val>
            <c:numRef>
              <c:f>'28. Capital institucional'!$C$15:$G$15</c:f>
              <c:numCache>
                <c:formatCode>0.00%</c:formatCode>
                <c:ptCount val="5"/>
                <c:pt idx="0">
                  <c:v>0.18547084122988081</c:v>
                </c:pt>
                <c:pt idx="1">
                  <c:v>0.24343040124610646</c:v>
                </c:pt>
                <c:pt idx="2">
                  <c:v>0.23774535953529405</c:v>
                </c:pt>
                <c:pt idx="3">
                  <c:v>0.20243520210421168</c:v>
                </c:pt>
                <c:pt idx="4">
                  <c:v>0.20591925469433439</c:v>
                </c:pt>
              </c:numCache>
            </c:numRef>
          </c:val>
          <c:extLst>
            <c:ext xmlns:c16="http://schemas.microsoft.com/office/drawing/2014/chart" uri="{C3380CC4-5D6E-409C-BE32-E72D297353CC}">
              <c16:uniqueId val="{00000000-212B-456E-9337-A80066FB71E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'29. Activo productivo'!$B$17</c:f>
              <c:strCache>
                <c:ptCount val="1"/>
                <c:pt idx="0">
                  <c:v>Activos Financieros e inventarios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'29. Activo productivo'!$C$16:$H$16</c:f>
              <c:strCache>
                <c:ptCount val="6"/>
                <c:pt idx="0">
                  <c:v>Año 16</c:v>
                </c:pt>
                <c:pt idx="1">
                  <c:v>Año 17</c:v>
                </c:pt>
                <c:pt idx="2">
                  <c:v>Año 18</c:v>
                </c:pt>
                <c:pt idx="3">
                  <c:v>Año 19</c:v>
                </c:pt>
                <c:pt idx="4">
                  <c:v>Año 20</c:v>
                </c:pt>
                <c:pt idx="5">
                  <c:v>Año 21</c:v>
                </c:pt>
              </c:strCache>
            </c:strRef>
          </c:cat>
          <c:val>
            <c:numRef>
              <c:f>'29. Activo productivo'!$C$17:$H$17</c:f>
              <c:numCache>
                <c:formatCode>0.00%</c:formatCode>
                <c:ptCount val="6"/>
                <c:pt idx="0">
                  <c:v>0.61687304762652262</c:v>
                </c:pt>
                <c:pt idx="1">
                  <c:v>0.51321208662188988</c:v>
                </c:pt>
                <c:pt idx="2">
                  <c:v>0.47917051270350136</c:v>
                </c:pt>
                <c:pt idx="3">
                  <c:v>0.505975927279259</c:v>
                </c:pt>
                <c:pt idx="4">
                  <c:v>0.52867781019561821</c:v>
                </c:pt>
                <c:pt idx="5">
                  <c:v>0.54647219554086923</c:v>
                </c:pt>
              </c:numCache>
            </c:numRef>
          </c:val>
          <c:extLst>
            <c:ext xmlns:c16="http://schemas.microsoft.com/office/drawing/2014/chart" uri="{C3380CC4-5D6E-409C-BE32-E72D297353CC}">
              <c16:uniqueId val="{00000000-0300-4B00-A313-74804F5040D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'30. Cobertura Cartera improduc'!$B$81</c:f>
              <c:strCache>
                <c:ptCount val="1"/>
                <c:pt idx="0">
                  <c:v>Cobertura de cartera improductiva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'30. Cobertura Cartera improduc'!$C$80:$G$80</c:f>
              <c:strCache>
                <c:ptCount val="5"/>
                <c:pt idx="0">
                  <c:v>Año 16</c:v>
                </c:pt>
                <c:pt idx="1">
                  <c:v>Año 17</c:v>
                </c:pt>
                <c:pt idx="2">
                  <c:v>Año 18</c:v>
                </c:pt>
                <c:pt idx="3">
                  <c:v>Año 19</c:v>
                </c:pt>
                <c:pt idx="4">
                  <c:v>Año 20</c:v>
                </c:pt>
              </c:strCache>
            </c:strRef>
          </c:cat>
          <c:val>
            <c:numRef>
              <c:f>'30. Cobertura Cartera improduc'!$C$81:$G$81</c:f>
              <c:numCache>
                <c:formatCode>0.00%</c:formatCode>
                <c:ptCount val="5"/>
                <c:pt idx="0">
                  <c:v>0.30411101475497548</c:v>
                </c:pt>
                <c:pt idx="1">
                  <c:v>1</c:v>
                </c:pt>
                <c:pt idx="2">
                  <c:v>1</c:v>
                </c:pt>
                <c:pt idx="3">
                  <c:v>1</c:v>
                </c:pt>
                <c:pt idx="4">
                  <c:v>1</c:v>
                </c:pt>
              </c:numCache>
            </c:numRef>
          </c:val>
          <c:extLst>
            <c:ext xmlns:c16="http://schemas.microsoft.com/office/drawing/2014/chart" uri="{C3380CC4-5D6E-409C-BE32-E72D297353CC}">
              <c16:uniqueId val="{00000000-C4C6-48F5-8AC1-34F841ADFD3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'31. Margen Financiero'!$B$11</c:f>
              <c:strCache>
                <c:ptCount val="1"/>
                <c:pt idx="0">
                  <c:v>Margen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'31. Margen Financiero'!$C$10:$G$10</c:f>
              <c:strCache>
                <c:ptCount val="5"/>
                <c:pt idx="0">
                  <c:v>Año 16</c:v>
                </c:pt>
                <c:pt idx="1">
                  <c:v>Año 17</c:v>
                </c:pt>
                <c:pt idx="2">
                  <c:v>Año 18</c:v>
                </c:pt>
                <c:pt idx="3">
                  <c:v>Año 19</c:v>
                </c:pt>
                <c:pt idx="4">
                  <c:v>Año 20</c:v>
                </c:pt>
              </c:strCache>
            </c:strRef>
          </c:cat>
          <c:val>
            <c:numRef>
              <c:f>'31. Margen Financiero'!$C$11:$G$11</c:f>
              <c:numCache>
                <c:formatCode>0.00%</c:formatCode>
                <c:ptCount val="5"/>
                <c:pt idx="0">
                  <c:v>7.814199327892446E-2</c:v>
                </c:pt>
                <c:pt idx="1">
                  <c:v>7.0633439204413159E-2</c:v>
                </c:pt>
                <c:pt idx="2">
                  <c:v>7.7700598465741122E-2</c:v>
                </c:pt>
                <c:pt idx="3">
                  <c:v>8.07553749572789E-2</c:v>
                </c:pt>
                <c:pt idx="4">
                  <c:v>8.7463824533460674E-2</c:v>
                </c:pt>
              </c:numCache>
            </c:numRef>
          </c:val>
          <c:extLst>
            <c:ext xmlns:c16="http://schemas.microsoft.com/office/drawing/2014/chart" uri="{C3380CC4-5D6E-409C-BE32-E72D297353CC}">
              <c16:uniqueId val="{00000000-4D77-46B6-834B-A6AEC584D0C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'32. Margen Operacional'!$B$17</c:f>
              <c:strCache>
                <c:ptCount val="1"/>
                <c:pt idx="0">
                  <c:v>Margen operacional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'32. Margen Operacional'!$C$16:$H$16</c:f>
              <c:strCache>
                <c:ptCount val="6"/>
                <c:pt idx="0">
                  <c:v>Año 16</c:v>
                </c:pt>
                <c:pt idx="1">
                  <c:v>Año 17</c:v>
                </c:pt>
                <c:pt idx="2">
                  <c:v>Año 18</c:v>
                </c:pt>
                <c:pt idx="3">
                  <c:v>Año 19</c:v>
                </c:pt>
                <c:pt idx="4">
                  <c:v>Año 20</c:v>
                </c:pt>
                <c:pt idx="5">
                  <c:v>Año 21</c:v>
                </c:pt>
              </c:strCache>
            </c:strRef>
          </c:cat>
          <c:val>
            <c:numRef>
              <c:f>'32. Margen Operacional'!$C$17:$H$17</c:f>
              <c:numCache>
                <c:formatCode>0.00%</c:formatCode>
                <c:ptCount val="6"/>
                <c:pt idx="0">
                  <c:v>8.5015968076219365E-3</c:v>
                </c:pt>
                <c:pt idx="1">
                  <c:v>6.4365280288866981E-3</c:v>
                </c:pt>
                <c:pt idx="2">
                  <c:v>2.5159124823198988E-3</c:v>
                </c:pt>
                <c:pt idx="3">
                  <c:v>9.1311474555560764E-3</c:v>
                </c:pt>
                <c:pt idx="4">
                  <c:v>1.8073270367462198E-2</c:v>
                </c:pt>
                <c:pt idx="5">
                  <c:v>7.3319913303142815E-3</c:v>
                </c:pt>
              </c:numCache>
            </c:numRef>
          </c:val>
          <c:extLst>
            <c:ext xmlns:c16="http://schemas.microsoft.com/office/drawing/2014/chart" uri="{C3380CC4-5D6E-409C-BE32-E72D297353CC}">
              <c16:uniqueId val="{00000000-9BA9-44BF-B6E3-67E97502C2E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0253592561284861"/>
          <c:y val="9.49912898055884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'33. Endeudamiento bancario'!$B$10</c:f>
              <c:strCache>
                <c:ptCount val="1"/>
                <c:pt idx="0">
                  <c:v>Endeudamiento financiero / Activos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'33. Endeudamiento bancario'!$C$9:$H$9</c:f>
              <c:strCache>
                <c:ptCount val="6"/>
                <c:pt idx="0">
                  <c:v>Año 16</c:v>
                </c:pt>
                <c:pt idx="1">
                  <c:v>Año 17</c:v>
                </c:pt>
                <c:pt idx="2">
                  <c:v>Año 18</c:v>
                </c:pt>
                <c:pt idx="3">
                  <c:v>Año 19</c:v>
                </c:pt>
                <c:pt idx="4">
                  <c:v>Año 20</c:v>
                </c:pt>
                <c:pt idx="5">
                  <c:v>Año 21</c:v>
                </c:pt>
              </c:strCache>
            </c:strRef>
          </c:cat>
          <c:val>
            <c:numRef>
              <c:f>'33. Endeudamiento bancario'!$C$10:$H$10</c:f>
              <c:numCache>
                <c:formatCode>0.00%</c:formatCode>
                <c:ptCount val="6"/>
                <c:pt idx="0">
                  <c:v>0.18117729094862389</c:v>
                </c:pt>
                <c:pt idx="1">
                  <c:v>7.1360606721295267E-2</c:v>
                </c:pt>
                <c:pt idx="2">
                  <c:v>7.6558359614952595E-2</c:v>
                </c:pt>
                <c:pt idx="3">
                  <c:v>7.6613412210828333E-2</c:v>
                </c:pt>
                <c:pt idx="4">
                  <c:v>0.10154502238025462</c:v>
                </c:pt>
                <c:pt idx="5">
                  <c:v>9.9737898577763037E-2</c:v>
                </c:pt>
              </c:numCache>
            </c:numRef>
          </c:val>
          <c:extLst>
            <c:ext xmlns:c16="http://schemas.microsoft.com/office/drawing/2014/chart" uri="{C3380CC4-5D6E-409C-BE32-E72D297353CC}">
              <c16:uniqueId val="{00000000-0B77-400C-AA70-57CE6A66ECF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'34. Estructura de Balance'!$B$24</c:f>
              <c:strCache>
                <c:ptCount val="1"/>
                <c:pt idx="0">
                  <c:v>Activos financieros e inventarios / Pasivos financieros y aportes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'34. Estructura de Balance'!$C$23:$H$23</c:f>
              <c:strCache>
                <c:ptCount val="6"/>
                <c:pt idx="0">
                  <c:v>Año 16</c:v>
                </c:pt>
                <c:pt idx="1">
                  <c:v>Año 17</c:v>
                </c:pt>
                <c:pt idx="2">
                  <c:v>Año 18</c:v>
                </c:pt>
                <c:pt idx="3">
                  <c:v>Año 19</c:v>
                </c:pt>
                <c:pt idx="4">
                  <c:v>Año 20</c:v>
                </c:pt>
                <c:pt idx="5">
                  <c:v>Año 21</c:v>
                </c:pt>
              </c:strCache>
            </c:strRef>
          </c:cat>
          <c:val>
            <c:numRef>
              <c:f>'34. Estructura de Balance'!$C$24:$H$24</c:f>
              <c:numCache>
                <c:formatCode>0.00%</c:formatCode>
                <c:ptCount val="6"/>
                <c:pt idx="0">
                  <c:v>1.1267115235712177</c:v>
                </c:pt>
                <c:pt idx="1">
                  <c:v>1.0141177005455866</c:v>
                </c:pt>
                <c:pt idx="2">
                  <c:v>0.87058474856094603</c:v>
                </c:pt>
                <c:pt idx="3">
                  <c:v>0.91120308472406664</c:v>
                </c:pt>
                <c:pt idx="4">
                  <c:v>1.0089495199111354</c:v>
                </c:pt>
                <c:pt idx="5">
                  <c:v>0.99308427438662761</c:v>
                </c:pt>
              </c:numCache>
            </c:numRef>
          </c:val>
          <c:extLst>
            <c:ext xmlns:c16="http://schemas.microsoft.com/office/drawing/2014/chart" uri="{C3380CC4-5D6E-409C-BE32-E72D297353CC}">
              <c16:uniqueId val="{00000000-0457-46D9-82E3-26D697B1A4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'35. Rentabilidad del patrimonio'!$B$9</c:f>
              <c:strCache>
                <c:ptCount val="1"/>
                <c:pt idx="0">
                  <c:v>Rentabilidad del patrimonio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'35. Rentabilidad del patrimonio'!$C$8:$G$8</c:f>
              <c:strCache>
                <c:ptCount val="5"/>
                <c:pt idx="0">
                  <c:v>Año 16</c:v>
                </c:pt>
                <c:pt idx="1">
                  <c:v>Año 17</c:v>
                </c:pt>
                <c:pt idx="2">
                  <c:v>Año 18</c:v>
                </c:pt>
                <c:pt idx="3">
                  <c:v>Año 19</c:v>
                </c:pt>
                <c:pt idx="4">
                  <c:v>Año 20</c:v>
                </c:pt>
              </c:strCache>
            </c:strRef>
          </c:cat>
          <c:val>
            <c:numRef>
              <c:f>'35. Rentabilidad del patrimonio'!$C$9:$G$9</c:f>
              <c:numCache>
                <c:formatCode>0.00%</c:formatCode>
                <c:ptCount val="5"/>
                <c:pt idx="0">
                  <c:v>5.2974550155234168E-2</c:v>
                </c:pt>
                <c:pt idx="1">
                  <c:v>-6.9532911351764242E-3</c:v>
                </c:pt>
                <c:pt idx="2">
                  <c:v>-2.6547310336222436E-2</c:v>
                </c:pt>
                <c:pt idx="3">
                  <c:v>2.1306430443092793E-2</c:v>
                </c:pt>
                <c:pt idx="4">
                  <c:v>6.7150135025761046E-2</c:v>
                </c:pt>
              </c:numCache>
            </c:numRef>
          </c:val>
          <c:extLst>
            <c:ext xmlns:c16="http://schemas.microsoft.com/office/drawing/2014/chart" uri="{C3380CC4-5D6E-409C-BE32-E72D297353CC}">
              <c16:uniqueId val="{00000000-28AB-4A25-833D-675D9545AC1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'36. Margen NETO'!$B$10</c:f>
              <c:strCache>
                <c:ptCount val="1"/>
                <c:pt idx="0">
                  <c:v>Margen NETO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'36. Margen NETO'!$C$9:$G$9</c:f>
              <c:strCache>
                <c:ptCount val="5"/>
                <c:pt idx="0">
                  <c:v>Año 16</c:v>
                </c:pt>
                <c:pt idx="1">
                  <c:v>Año 17</c:v>
                </c:pt>
                <c:pt idx="2">
                  <c:v>Año 18</c:v>
                </c:pt>
                <c:pt idx="3">
                  <c:v>Año 19</c:v>
                </c:pt>
                <c:pt idx="4">
                  <c:v>Año 20</c:v>
                </c:pt>
              </c:strCache>
            </c:strRef>
          </c:cat>
          <c:val>
            <c:numRef>
              <c:f>'36. Margen NETO'!$C$10:$G$10</c:f>
              <c:numCache>
                <c:formatCode>0.00%</c:formatCode>
                <c:ptCount val="5"/>
                <c:pt idx="0">
                  <c:v>1.1622074602785732E-2</c:v>
                </c:pt>
                <c:pt idx="1">
                  <c:v>-1.4125675589986249E-3</c:v>
                </c:pt>
                <c:pt idx="2">
                  <c:v>-6.0088819377311269E-3</c:v>
                </c:pt>
                <c:pt idx="3">
                  <c:v>4.7487306592862251E-3</c:v>
                </c:pt>
                <c:pt idx="4">
                  <c:v>1.2814531632406949E-2</c:v>
                </c:pt>
              </c:numCache>
            </c:numRef>
          </c:val>
          <c:extLst>
            <c:ext xmlns:c16="http://schemas.microsoft.com/office/drawing/2014/chart" uri="{C3380CC4-5D6E-409C-BE32-E72D297353CC}">
              <c16:uniqueId val="{00000000-42CF-43F0-8031-642BDAFE927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'37. Rentabilidad FUENTES'!$B$13</c:f>
              <c:strCache>
                <c:ptCount val="1"/>
                <c:pt idx="0">
                  <c:v>Excedente neto / Fuentes de financiación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'37. Rentabilidad FUENTES'!$C$12:$G$12</c:f>
              <c:strCache>
                <c:ptCount val="5"/>
                <c:pt idx="0">
                  <c:v>Año 16</c:v>
                </c:pt>
                <c:pt idx="1">
                  <c:v>Año 17</c:v>
                </c:pt>
                <c:pt idx="2">
                  <c:v>Año 18</c:v>
                </c:pt>
                <c:pt idx="3">
                  <c:v>Año 19</c:v>
                </c:pt>
                <c:pt idx="4">
                  <c:v>Año 20</c:v>
                </c:pt>
              </c:strCache>
            </c:strRef>
          </c:cat>
          <c:val>
            <c:numRef>
              <c:f>'37. Rentabilidad FUENTES'!$C$13:$G$13</c:f>
              <c:numCache>
                <c:formatCode>0.00%</c:formatCode>
                <c:ptCount val="5"/>
                <c:pt idx="0">
                  <c:v>9.8750424052831381E-2</c:v>
                </c:pt>
                <c:pt idx="1">
                  <c:v>-1.8228008475136948E-2</c:v>
                </c:pt>
                <c:pt idx="2">
                  <c:v>-6.5716377804840007E-2</c:v>
                </c:pt>
                <c:pt idx="3">
                  <c:v>5.1507876069377435E-2</c:v>
                </c:pt>
                <c:pt idx="4">
                  <c:v>0.15261298731811809</c:v>
                </c:pt>
              </c:numCache>
            </c:numRef>
          </c:val>
          <c:extLst>
            <c:ext xmlns:c16="http://schemas.microsoft.com/office/drawing/2014/chart" uri="{C3380CC4-5D6E-409C-BE32-E72D297353CC}">
              <c16:uniqueId val="{00000000-30BF-4AB7-9BA8-EE21385B660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3"/>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44.xml"/></Relationships>
</file>

<file path=xl/drawings/_rels/drawing45.xml.rels><?xml version="1.0" encoding="UTF-8" standalone="yes"?>
<Relationships xmlns="http://schemas.openxmlformats.org/package/2006/relationships"><Relationship Id="rId1" Type="http://schemas.openxmlformats.org/officeDocument/2006/relationships/chart" Target="../charts/chart45.xml"/></Relationships>
</file>

<file path=xl/drawings/_rels/drawing46.xml.rels><?xml version="1.0" encoding="UTF-8" standalone="yes"?>
<Relationships xmlns="http://schemas.openxmlformats.org/package/2006/relationships"><Relationship Id="rId1" Type="http://schemas.openxmlformats.org/officeDocument/2006/relationships/chart" Target="../charts/chart46.xml"/></Relationships>
</file>

<file path=xl/drawings/drawing1.xml><?xml version="1.0" encoding="utf-8"?>
<xdr:wsDr xmlns:xdr="http://schemas.openxmlformats.org/drawingml/2006/spreadsheetDrawing" xmlns:a="http://schemas.openxmlformats.org/drawingml/2006/main">
  <xdr:twoCellAnchor>
    <xdr:from>
      <xdr:col>1</xdr:col>
      <xdr:colOff>82550</xdr:colOff>
      <xdr:row>22</xdr:row>
      <xdr:rowOff>50799</xdr:rowOff>
    </xdr:from>
    <xdr:to>
      <xdr:col>7</xdr:col>
      <xdr:colOff>19050</xdr:colOff>
      <xdr:row>36</xdr:row>
      <xdr:rowOff>95248</xdr:rowOff>
    </xdr:to>
    <xdr:graphicFrame macro="">
      <xdr:nvGraphicFramePr>
        <xdr:cNvPr id="2" name="Gráfico 1">
          <a:extLst>
            <a:ext uri="{FF2B5EF4-FFF2-40B4-BE49-F238E27FC236}">
              <a16:creationId xmlns:a16="http://schemas.microsoft.com/office/drawing/2014/main" id="{C6D52215-9900-4F94-BD89-876CDBA9D2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82550</xdr:colOff>
      <xdr:row>23</xdr:row>
      <xdr:rowOff>50799</xdr:rowOff>
    </xdr:from>
    <xdr:to>
      <xdr:col>7</xdr:col>
      <xdr:colOff>19050</xdr:colOff>
      <xdr:row>37</xdr:row>
      <xdr:rowOff>95248</xdr:rowOff>
    </xdr:to>
    <xdr:graphicFrame macro="">
      <xdr:nvGraphicFramePr>
        <xdr:cNvPr id="2" name="Gráfico 1">
          <a:extLst>
            <a:ext uri="{FF2B5EF4-FFF2-40B4-BE49-F238E27FC236}">
              <a16:creationId xmlns:a16="http://schemas.microsoft.com/office/drawing/2014/main" id="{05BED2E9-35E2-4233-8C5D-5C2D3BA167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82550</xdr:colOff>
      <xdr:row>27</xdr:row>
      <xdr:rowOff>50799</xdr:rowOff>
    </xdr:from>
    <xdr:to>
      <xdr:col>7</xdr:col>
      <xdr:colOff>19050</xdr:colOff>
      <xdr:row>41</xdr:row>
      <xdr:rowOff>95248</xdr:rowOff>
    </xdr:to>
    <xdr:graphicFrame macro="">
      <xdr:nvGraphicFramePr>
        <xdr:cNvPr id="2" name="Gráfico 1">
          <a:extLst>
            <a:ext uri="{FF2B5EF4-FFF2-40B4-BE49-F238E27FC236}">
              <a16:creationId xmlns:a16="http://schemas.microsoft.com/office/drawing/2014/main" id="{A7959812-AA86-4F1B-99E2-D524F49A6E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82550</xdr:colOff>
      <xdr:row>20</xdr:row>
      <xdr:rowOff>50799</xdr:rowOff>
    </xdr:from>
    <xdr:to>
      <xdr:col>7</xdr:col>
      <xdr:colOff>19050</xdr:colOff>
      <xdr:row>34</xdr:row>
      <xdr:rowOff>95248</xdr:rowOff>
    </xdr:to>
    <xdr:graphicFrame macro="">
      <xdr:nvGraphicFramePr>
        <xdr:cNvPr id="2" name="Gráfico 1">
          <a:extLst>
            <a:ext uri="{FF2B5EF4-FFF2-40B4-BE49-F238E27FC236}">
              <a16:creationId xmlns:a16="http://schemas.microsoft.com/office/drawing/2014/main" id="{5E2CAB52-7350-4BD3-A35C-915EC574BF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82550</xdr:colOff>
      <xdr:row>75</xdr:row>
      <xdr:rowOff>76200</xdr:rowOff>
    </xdr:from>
    <xdr:to>
      <xdr:col>7</xdr:col>
      <xdr:colOff>19050</xdr:colOff>
      <xdr:row>89</xdr:row>
      <xdr:rowOff>120649</xdr:rowOff>
    </xdr:to>
    <xdr:graphicFrame macro="">
      <xdr:nvGraphicFramePr>
        <xdr:cNvPr id="2" name="Gráfico 1">
          <a:extLst>
            <a:ext uri="{FF2B5EF4-FFF2-40B4-BE49-F238E27FC236}">
              <a16:creationId xmlns:a16="http://schemas.microsoft.com/office/drawing/2014/main" id="{27B9254A-B4D0-49F6-8F1C-98559963D0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82550</xdr:colOff>
      <xdr:row>12</xdr:row>
      <xdr:rowOff>76200</xdr:rowOff>
    </xdr:from>
    <xdr:to>
      <xdr:col>7</xdr:col>
      <xdr:colOff>19050</xdr:colOff>
      <xdr:row>26</xdr:row>
      <xdr:rowOff>120649</xdr:rowOff>
    </xdr:to>
    <xdr:graphicFrame macro="">
      <xdr:nvGraphicFramePr>
        <xdr:cNvPr id="2" name="Gráfico 1">
          <a:extLst>
            <a:ext uri="{FF2B5EF4-FFF2-40B4-BE49-F238E27FC236}">
              <a16:creationId xmlns:a16="http://schemas.microsoft.com/office/drawing/2014/main" id="{E278E1F1-F8C1-4BDD-A969-FC8D1BC273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82550</xdr:colOff>
      <xdr:row>77</xdr:row>
      <xdr:rowOff>76200</xdr:rowOff>
    </xdr:from>
    <xdr:to>
      <xdr:col>7</xdr:col>
      <xdr:colOff>19050</xdr:colOff>
      <xdr:row>91</xdr:row>
      <xdr:rowOff>120649</xdr:rowOff>
    </xdr:to>
    <xdr:graphicFrame macro="">
      <xdr:nvGraphicFramePr>
        <xdr:cNvPr id="2" name="Gráfico 1">
          <a:extLst>
            <a:ext uri="{FF2B5EF4-FFF2-40B4-BE49-F238E27FC236}">
              <a16:creationId xmlns:a16="http://schemas.microsoft.com/office/drawing/2014/main" id="{A38FF94F-B866-4747-8A47-616C59871E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388A5272-8282-4194-AEFD-95B9D6AE4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82550</xdr:colOff>
      <xdr:row>30</xdr:row>
      <xdr:rowOff>76200</xdr:rowOff>
    </xdr:from>
    <xdr:to>
      <xdr:col>7</xdr:col>
      <xdr:colOff>19050</xdr:colOff>
      <xdr:row>44</xdr:row>
      <xdr:rowOff>120649</xdr:rowOff>
    </xdr:to>
    <xdr:graphicFrame macro="">
      <xdr:nvGraphicFramePr>
        <xdr:cNvPr id="2" name="Gráfico 1">
          <a:extLst>
            <a:ext uri="{FF2B5EF4-FFF2-40B4-BE49-F238E27FC236}">
              <a16:creationId xmlns:a16="http://schemas.microsoft.com/office/drawing/2014/main" id="{37B15A5B-D75E-4175-BE44-05BC583503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94D6F991-07FF-4E16-BB66-40BD7A0EC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1</xdr:col>
      <xdr:colOff>82550</xdr:colOff>
      <xdr:row>27</xdr:row>
      <xdr:rowOff>76200</xdr:rowOff>
    </xdr:from>
    <xdr:to>
      <xdr:col>7</xdr:col>
      <xdr:colOff>19050</xdr:colOff>
      <xdr:row>41</xdr:row>
      <xdr:rowOff>120649</xdr:rowOff>
    </xdr:to>
    <xdr:graphicFrame macro="">
      <xdr:nvGraphicFramePr>
        <xdr:cNvPr id="2" name="Gráfico 1">
          <a:extLst>
            <a:ext uri="{FF2B5EF4-FFF2-40B4-BE49-F238E27FC236}">
              <a16:creationId xmlns:a16="http://schemas.microsoft.com/office/drawing/2014/main" id="{258446C9-5867-4B7D-8ADB-293080A87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91770054-E247-4680-8847-90DEB8F2DC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71ADD4C7-7BE8-443F-969C-0256D417EB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25400</xdr:colOff>
      <xdr:row>47</xdr:row>
      <xdr:rowOff>57150</xdr:rowOff>
    </xdr:from>
    <xdr:to>
      <xdr:col>6</xdr:col>
      <xdr:colOff>736600</xdr:colOff>
      <xdr:row>61</xdr:row>
      <xdr:rowOff>101599</xdr:rowOff>
    </xdr:to>
    <xdr:graphicFrame macro="">
      <xdr:nvGraphicFramePr>
        <xdr:cNvPr id="2" name="Gráfico 1">
          <a:extLst>
            <a:ext uri="{FF2B5EF4-FFF2-40B4-BE49-F238E27FC236}">
              <a16:creationId xmlns:a16="http://schemas.microsoft.com/office/drawing/2014/main" id="{1A6ECE5C-43D6-4AEA-A8CF-1A7CF16ECD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0CD4CBD4-B968-4D24-9251-44B3DD2479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980F449D-35AD-4D26-B35F-BD1FE70918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25400</xdr:colOff>
      <xdr:row>34</xdr:row>
      <xdr:rowOff>57150</xdr:rowOff>
    </xdr:from>
    <xdr:to>
      <xdr:col>6</xdr:col>
      <xdr:colOff>736600</xdr:colOff>
      <xdr:row>48</xdr:row>
      <xdr:rowOff>101599</xdr:rowOff>
    </xdr:to>
    <xdr:graphicFrame macro="">
      <xdr:nvGraphicFramePr>
        <xdr:cNvPr id="2" name="Gráfico 1">
          <a:extLst>
            <a:ext uri="{FF2B5EF4-FFF2-40B4-BE49-F238E27FC236}">
              <a16:creationId xmlns:a16="http://schemas.microsoft.com/office/drawing/2014/main" id="{B0FECBC8-1284-4787-A3D5-9A32D7DD4A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25400</xdr:colOff>
      <xdr:row>23</xdr:row>
      <xdr:rowOff>57150</xdr:rowOff>
    </xdr:from>
    <xdr:to>
      <xdr:col>6</xdr:col>
      <xdr:colOff>736600</xdr:colOff>
      <xdr:row>39</xdr:row>
      <xdr:rowOff>82550</xdr:rowOff>
    </xdr:to>
    <xdr:graphicFrame macro="">
      <xdr:nvGraphicFramePr>
        <xdr:cNvPr id="2" name="Gráfico 1">
          <a:extLst>
            <a:ext uri="{FF2B5EF4-FFF2-40B4-BE49-F238E27FC236}">
              <a16:creationId xmlns:a16="http://schemas.microsoft.com/office/drawing/2014/main" id="{A18535D1-99E1-49A0-9A5D-8126A85493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600E4A38-80C8-4A91-BE91-6F3E8370C5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C90C4256-900D-4078-A536-7569F91A67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23C2169B-5EE5-42EE-AACB-598C4FAF3A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25400</xdr:colOff>
      <xdr:row>13</xdr:row>
      <xdr:rowOff>57150</xdr:rowOff>
    </xdr:from>
    <xdr:to>
      <xdr:col>6</xdr:col>
      <xdr:colOff>736600</xdr:colOff>
      <xdr:row>29</xdr:row>
      <xdr:rowOff>82550</xdr:rowOff>
    </xdr:to>
    <xdr:graphicFrame macro="">
      <xdr:nvGraphicFramePr>
        <xdr:cNvPr id="2" name="Gráfico 1">
          <a:extLst>
            <a:ext uri="{FF2B5EF4-FFF2-40B4-BE49-F238E27FC236}">
              <a16:creationId xmlns:a16="http://schemas.microsoft.com/office/drawing/2014/main" id="{88CFF611-46D9-4218-B0A9-5596044D1A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38A32D10-9EAF-4C0A-8ECA-953BA130EC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25400</xdr:colOff>
      <xdr:row>62</xdr:row>
      <xdr:rowOff>57150</xdr:rowOff>
    </xdr:from>
    <xdr:to>
      <xdr:col>6</xdr:col>
      <xdr:colOff>736600</xdr:colOff>
      <xdr:row>78</xdr:row>
      <xdr:rowOff>82550</xdr:rowOff>
    </xdr:to>
    <xdr:graphicFrame macro="">
      <xdr:nvGraphicFramePr>
        <xdr:cNvPr id="2" name="Gráfico 1">
          <a:extLst>
            <a:ext uri="{FF2B5EF4-FFF2-40B4-BE49-F238E27FC236}">
              <a16:creationId xmlns:a16="http://schemas.microsoft.com/office/drawing/2014/main" id="{9C39E64E-893E-44A0-955D-3B50E7BB68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38360C66-F1A0-4E41-A313-AB7D9ED3E9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73D52B89-D13D-40B9-9A8C-2D7EBBF73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7E1690F7-31E3-48FB-B7F8-1239EABC9E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2BF9FFE5-B121-490C-879A-379D53533C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54C296FD-7C59-47B9-BC2D-31DC1BC31D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25400</xdr:colOff>
      <xdr:row>37</xdr:row>
      <xdr:rowOff>57150</xdr:rowOff>
    </xdr:from>
    <xdr:to>
      <xdr:col>6</xdr:col>
      <xdr:colOff>736600</xdr:colOff>
      <xdr:row>51</xdr:row>
      <xdr:rowOff>101599</xdr:rowOff>
    </xdr:to>
    <xdr:graphicFrame macro="">
      <xdr:nvGraphicFramePr>
        <xdr:cNvPr id="2" name="Gráfico 1">
          <a:extLst>
            <a:ext uri="{FF2B5EF4-FFF2-40B4-BE49-F238E27FC236}">
              <a16:creationId xmlns:a16="http://schemas.microsoft.com/office/drawing/2014/main" id="{2B1ABB66-BEFC-49F7-BCE6-B74074E061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1</xdr:col>
      <xdr:colOff>25400</xdr:colOff>
      <xdr:row>27</xdr:row>
      <xdr:rowOff>57150</xdr:rowOff>
    </xdr:from>
    <xdr:to>
      <xdr:col>6</xdr:col>
      <xdr:colOff>736600</xdr:colOff>
      <xdr:row>41</xdr:row>
      <xdr:rowOff>101599</xdr:rowOff>
    </xdr:to>
    <xdr:graphicFrame macro="">
      <xdr:nvGraphicFramePr>
        <xdr:cNvPr id="2" name="Gráfico 1">
          <a:extLst>
            <a:ext uri="{FF2B5EF4-FFF2-40B4-BE49-F238E27FC236}">
              <a16:creationId xmlns:a16="http://schemas.microsoft.com/office/drawing/2014/main" id="{5D7F51F2-A490-42A3-B992-FC3279E66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25400</xdr:colOff>
      <xdr:row>14</xdr:row>
      <xdr:rowOff>57150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3DC9A41F-D01B-4705-9D0A-39D10D2F79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36</xdr:row>
      <xdr:rowOff>101599</xdr:rowOff>
    </xdr:to>
    <xdr:graphicFrame macro="">
      <xdr:nvGraphicFramePr>
        <xdr:cNvPr id="4" name="Gráfico 3">
          <a:extLst>
            <a:ext uri="{FF2B5EF4-FFF2-40B4-BE49-F238E27FC236}">
              <a16:creationId xmlns:a16="http://schemas.microsoft.com/office/drawing/2014/main" id="{C2618D2B-45DB-4375-ACE2-56EAAC8F2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25400</xdr:colOff>
      <xdr:row>19</xdr:row>
      <xdr:rowOff>57150</xdr:rowOff>
    </xdr:from>
    <xdr:to>
      <xdr:col>6</xdr:col>
      <xdr:colOff>736600</xdr:colOff>
      <xdr:row>33</xdr:row>
      <xdr:rowOff>101599</xdr:rowOff>
    </xdr:to>
    <xdr:graphicFrame macro="">
      <xdr:nvGraphicFramePr>
        <xdr:cNvPr id="2" name="Gráfico 1">
          <a:extLst>
            <a:ext uri="{FF2B5EF4-FFF2-40B4-BE49-F238E27FC236}">
              <a16:creationId xmlns:a16="http://schemas.microsoft.com/office/drawing/2014/main" id="{37B0E66C-1FB7-4712-9DAD-8B74600F3A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62576F3B-CE3F-4BE6-ADD5-220EFA6EA7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86DD8BF8-9A0A-4D26-8C08-8C540FE6E8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25400</xdr:colOff>
      <xdr:row>16</xdr:row>
      <xdr:rowOff>57150</xdr:rowOff>
    </xdr:from>
    <xdr:to>
      <xdr:col>6</xdr:col>
      <xdr:colOff>736600</xdr:colOff>
      <xdr:row>30</xdr:row>
      <xdr:rowOff>101599</xdr:rowOff>
    </xdr:to>
    <xdr:graphicFrame macro="">
      <xdr:nvGraphicFramePr>
        <xdr:cNvPr id="2" name="Gráfico 1">
          <a:extLst>
            <a:ext uri="{FF2B5EF4-FFF2-40B4-BE49-F238E27FC236}">
              <a16:creationId xmlns:a16="http://schemas.microsoft.com/office/drawing/2014/main" id="{02E0C2A4-448D-46D9-A3C1-0B67CBDC3D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25400</xdr:colOff>
      <xdr:row>17</xdr:row>
      <xdr:rowOff>114300</xdr:rowOff>
    </xdr:from>
    <xdr:to>
      <xdr:col>6</xdr:col>
      <xdr:colOff>736600</xdr:colOff>
      <xdr:row>32</xdr:row>
      <xdr:rowOff>101599</xdr:rowOff>
    </xdr:to>
    <xdr:graphicFrame macro="">
      <xdr:nvGraphicFramePr>
        <xdr:cNvPr id="2" name="Gráfico 1">
          <a:extLst>
            <a:ext uri="{FF2B5EF4-FFF2-40B4-BE49-F238E27FC236}">
              <a16:creationId xmlns:a16="http://schemas.microsoft.com/office/drawing/2014/main" id="{C169F801-A713-4589-A82B-217C8D9802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25400</xdr:colOff>
      <xdr:row>81</xdr:row>
      <xdr:rowOff>114300</xdr:rowOff>
    </xdr:from>
    <xdr:to>
      <xdr:col>6</xdr:col>
      <xdr:colOff>736600</xdr:colOff>
      <xdr:row>96</xdr:row>
      <xdr:rowOff>101599</xdr:rowOff>
    </xdr:to>
    <xdr:graphicFrame macro="">
      <xdr:nvGraphicFramePr>
        <xdr:cNvPr id="2" name="Gráfico 1">
          <a:extLst>
            <a:ext uri="{FF2B5EF4-FFF2-40B4-BE49-F238E27FC236}">
              <a16:creationId xmlns:a16="http://schemas.microsoft.com/office/drawing/2014/main" id="{0B805EAB-B2A1-4BD5-BBDC-02630CD7AF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25400</xdr:colOff>
      <xdr:row>11</xdr:row>
      <xdr:rowOff>114300</xdr:rowOff>
    </xdr:from>
    <xdr:to>
      <xdr:col>6</xdr:col>
      <xdr:colOff>736600</xdr:colOff>
      <xdr:row>26</xdr:row>
      <xdr:rowOff>101599</xdr:rowOff>
    </xdr:to>
    <xdr:graphicFrame macro="">
      <xdr:nvGraphicFramePr>
        <xdr:cNvPr id="2" name="Gráfico 1">
          <a:extLst>
            <a:ext uri="{FF2B5EF4-FFF2-40B4-BE49-F238E27FC236}">
              <a16:creationId xmlns:a16="http://schemas.microsoft.com/office/drawing/2014/main" id="{2028A770-D8CF-4ACE-968D-CC3FB7905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25400</xdr:colOff>
      <xdr:row>17</xdr:row>
      <xdr:rowOff>114300</xdr:rowOff>
    </xdr:from>
    <xdr:to>
      <xdr:col>6</xdr:col>
      <xdr:colOff>736600</xdr:colOff>
      <xdr:row>32</xdr:row>
      <xdr:rowOff>101599</xdr:rowOff>
    </xdr:to>
    <xdr:graphicFrame macro="">
      <xdr:nvGraphicFramePr>
        <xdr:cNvPr id="2" name="Gráfico 1">
          <a:extLst>
            <a:ext uri="{FF2B5EF4-FFF2-40B4-BE49-F238E27FC236}">
              <a16:creationId xmlns:a16="http://schemas.microsoft.com/office/drawing/2014/main" id="{16A1DA1B-A8AD-4292-8543-7A437A216B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F5A8FE18-128F-4964-932C-158E0A9BA3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1</xdr:col>
      <xdr:colOff>25399</xdr:colOff>
      <xdr:row>24</xdr:row>
      <xdr:rowOff>114300</xdr:rowOff>
    </xdr:from>
    <xdr:to>
      <xdr:col>8</xdr:col>
      <xdr:colOff>21770</xdr:colOff>
      <xdr:row>40</xdr:row>
      <xdr:rowOff>81643</xdr:rowOff>
    </xdr:to>
    <xdr:graphicFrame macro="">
      <xdr:nvGraphicFramePr>
        <xdr:cNvPr id="2" name="Gráfico 1">
          <a:extLst>
            <a:ext uri="{FF2B5EF4-FFF2-40B4-BE49-F238E27FC236}">
              <a16:creationId xmlns:a16="http://schemas.microsoft.com/office/drawing/2014/main" id="{FB4FE355-716C-4FD4-8D41-C02FF79BED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25400</xdr:colOff>
      <xdr:row>9</xdr:row>
      <xdr:rowOff>114300</xdr:rowOff>
    </xdr:from>
    <xdr:to>
      <xdr:col>6</xdr:col>
      <xdr:colOff>736600</xdr:colOff>
      <xdr:row>24</xdr:row>
      <xdr:rowOff>101599</xdr:rowOff>
    </xdr:to>
    <xdr:graphicFrame macro="">
      <xdr:nvGraphicFramePr>
        <xdr:cNvPr id="2" name="Gráfico 1">
          <a:extLst>
            <a:ext uri="{FF2B5EF4-FFF2-40B4-BE49-F238E27FC236}">
              <a16:creationId xmlns:a16="http://schemas.microsoft.com/office/drawing/2014/main" id="{BB4AEB1D-4FC1-45C7-A457-39E9661B59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xdr:from>
      <xdr:col>1</xdr:col>
      <xdr:colOff>25400</xdr:colOff>
      <xdr:row>10</xdr:row>
      <xdr:rowOff>114300</xdr:rowOff>
    </xdr:from>
    <xdr:to>
      <xdr:col>6</xdr:col>
      <xdr:colOff>736600</xdr:colOff>
      <xdr:row>25</xdr:row>
      <xdr:rowOff>101599</xdr:rowOff>
    </xdr:to>
    <xdr:graphicFrame macro="">
      <xdr:nvGraphicFramePr>
        <xdr:cNvPr id="2" name="Gráfico 1">
          <a:extLst>
            <a:ext uri="{FF2B5EF4-FFF2-40B4-BE49-F238E27FC236}">
              <a16:creationId xmlns:a16="http://schemas.microsoft.com/office/drawing/2014/main" id="{8DB3BD73-FEC0-487A-8641-AE461A3E9D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xdr:from>
      <xdr:col>1</xdr:col>
      <xdr:colOff>25400</xdr:colOff>
      <xdr:row>13</xdr:row>
      <xdr:rowOff>114300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C36723B8-B2CA-4045-844E-79A506FDE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gtria/Downloads/estados_financieros_ahorroycredito_diciembre19%20Comparativo.xlsx"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SUPERSOLIDARIA/Supersolidaria/Compromisos%20Y%20Evidencias%20Gtriana/Gtriana_2020_1/OBJ1%20Analisis%20y%20diagn&#243;stico%20Financiero/TABLERO%20INDICADORES%20FINANCIEROS/01%20Tablero%20Indicadores_AhorroyCredito_Enero2020.xlsx?BDCF140B" TargetMode="External"/><Relationship Id="rId1" Type="http://schemas.openxmlformats.org/officeDocument/2006/relationships/externalLinkPath" Target="file:///\\BDCF140B\01%20Tablero%20Indicadores_AhorroyCredito_Enero20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ONDUCAR%20CBC%20Indicadores%20III%20y%20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sheetData sheetId="3" refreshError="1"/>
      <sheetData sheetId="4">
        <row r="15">
          <cell r="F15">
            <v>272564473.12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Dic2020"/>
      <sheetName val="Ene"/>
      <sheetName val="Feb"/>
      <sheetName val="Mar"/>
      <sheetName val="Abr"/>
      <sheetName val="May"/>
      <sheetName val="Jun"/>
      <sheetName val="Jul"/>
      <sheetName val="Ago"/>
      <sheetName val="Sept"/>
      <sheetName val="Oct"/>
      <sheetName val="Nov"/>
      <sheetName val="Dic"/>
      <sheetName val="TabInd-M"/>
      <sheetName val="EF-M"/>
      <sheetName val="Indicadores-M"/>
      <sheetName val="TabInd-A"/>
      <sheetName val="EF-A"/>
      <sheetName val="Indicadores-A"/>
      <sheetName val="IndCons"/>
      <sheetName val="ListaCoop"/>
      <sheetName val="cartera"/>
      <sheetName val="MatRiesDic"/>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3">
          <cell r="A3" t="str">
            <v>---</v>
          </cell>
        </row>
        <row r="4">
          <cell r="A4">
            <v>43496</v>
          </cell>
        </row>
        <row r="5">
          <cell r="A5">
            <v>43524</v>
          </cell>
        </row>
        <row r="6">
          <cell r="A6">
            <v>43555</v>
          </cell>
        </row>
        <row r="7">
          <cell r="A7">
            <v>43585</v>
          </cell>
        </row>
        <row r="8">
          <cell r="A8">
            <v>43615</v>
          </cell>
        </row>
        <row r="9">
          <cell r="A9">
            <v>43646</v>
          </cell>
        </row>
        <row r="10">
          <cell r="A10">
            <v>43677</v>
          </cell>
        </row>
        <row r="11">
          <cell r="A11">
            <v>43708</v>
          </cell>
        </row>
        <row r="12">
          <cell r="A12">
            <v>43738</v>
          </cell>
        </row>
        <row r="13">
          <cell r="A13">
            <v>43769</v>
          </cell>
        </row>
        <row r="14">
          <cell r="A14">
            <v>43799</v>
          </cell>
        </row>
        <row r="15">
          <cell r="A15">
            <v>43830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 name="Values_Entered" sheetId="4"/>
      <definedName name="Values_Entered" sheetId="4"/>
      <definedName name="Values_Entered" sheetId="4"/>
      <definedName name="Values_Entered" sheetId="4"/>
      <definedName name="Values_Entered" sheetId="4"/>
      <definedName name="Values_Entered" sheetId="4"/>
      <definedName name="Values_Entered" sheetId="4"/>
      <definedName name="Values_Entered" sheetId="4"/>
      <definedName name="Values_Entered" sheetId="4"/>
      <definedName name="Values_Entered"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ow r="6">
          <cell r="L6" t="str">
            <v>Seleccionar</v>
          </cell>
        </row>
        <row r="107">
          <cell r="AE107">
            <v>0</v>
          </cell>
        </row>
      </sheetData>
      <sheetData sheetId="3"/>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 val="Score-Correlacion "/>
      <sheetName val="Score-semipredictivo"/>
      <sheetName val="BD SICSES"/>
      <sheetName val="B datos asocia"/>
      <sheetName val="Zona-Criminalidad"/>
      <sheetName val="Aportes "/>
      <sheetName val="Captaciones "/>
      <sheetName val="Cartera "/>
      <sheetName val="AP+AHP "/>
      <sheetName val="CUENTA 11 (CAJA-BANCOS)"/>
      <sheetName val="Cierre de Cartera"/>
      <sheetName val="Matriz Transición"/>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 sheetId="14">
        <row r="9">
          <cell r="B9">
            <v>0</v>
          </cell>
        </row>
      </sheetData>
      <sheetData sheetId="15"/>
      <sheetData sheetId="16"/>
      <sheetData sheetId="17"/>
      <sheetData sheetId="18"/>
      <sheetData sheetId="19"/>
      <sheetData sheetId="20"/>
      <sheetData sheetId="21"/>
      <sheetData sheetId="22"/>
      <sheetData sheetId="23"/>
      <sheetData sheetId="24">
        <row r="9">
          <cell r="B9">
            <v>0</v>
          </cell>
        </row>
      </sheetData>
      <sheetData sheetId="2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ow r="16">
          <cell r="C16">
            <v>0.29399999999999998</v>
          </cell>
        </row>
      </sheetData>
      <sheetData sheetId="1" refreshError="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EL"/>
      <sheetName val="Apetito y Límites"/>
      <sheetName val="cuc"/>
      <sheetName val="Indicadores EVOLUCION"/>
      <sheetName val="26. solvencia - solidez"/>
      <sheetName val="26.1. cuc"/>
      <sheetName val="26.2. PONDERACION"/>
      <sheetName val="26.3. patrimonio "/>
      <sheetName val="tabla dinamica cartera"/>
      <sheetName val="F11-20213(71204)"/>
      <sheetName val="F11-202012 Diciembre cartera"/>
      <sheetName val="Cartera NETA"/>
      <sheetName val="Hoja4"/>
      <sheetName val="Hoja3"/>
      <sheetName val="41. M - Eficiencia operativa de"/>
      <sheetName val="40. BS - Retorno solidario"/>
      <sheetName val="1. SARC - Calidad Cartera"/>
      <sheetName val="1. SARC - Calidad (con castigo)"/>
      <sheetName val="2. SARC - Calidad Cons sin LBZ"/>
      <sheetName val="3. SARC - Calidad Cons LBZ"/>
      <sheetName val="4. SARC - Calidad Comercial"/>
      <sheetName val="5. SARC - Calidad MICRO"/>
      <sheetName val="6. SARC - Calidad VIVI"/>
      <sheetName val="7. SARC - Cobertura TOTAL"/>
      <sheetName val="7. SARC - Cobertura consumo"/>
      <sheetName val="8. SARC - Cobertura comercial"/>
      <sheetName val="8. SARC - Cobertura MICRO"/>
      <sheetName val="8. SARC - Cobertura VIVI"/>
      <sheetName val="9. SARC - Crecim Cartera BRUTA"/>
      <sheetName val="10. SARC - Crecim CONS sin LBZ"/>
      <sheetName val="11. SARC Crecim Cons LBZ"/>
      <sheetName val="12. SARC Crecim CCIAL"/>
      <sheetName val="13. SARC Crecim MICRO"/>
      <sheetName val="14. SARC Crecim VIVI"/>
      <sheetName val="15. SARC Crecim mora"/>
      <sheetName val="16. SARC &gt; mora Cons SIN LBZ"/>
      <sheetName val="17. SARC &gt; mora Cons LBZ"/>
      <sheetName val="18. SARC &gt; mora CCIAL"/>
      <sheetName val="19. SARC &gt; mora MICRO"/>
      <sheetName val="20. SARC &gt; mora VIVI"/>
      <sheetName val="21. LIQUIDEZ - ALN vs Dep CP"/>
      <sheetName val="22. LIQ. - Brecha GAP Vs ALN"/>
      <sheetName val="23. Concentracion depositos"/>
      <sheetName val="23. Concentracion cartera"/>
      <sheetName val="24. Eficiencia operativa"/>
      <sheetName val="25. Quebranto patrimonial"/>
      <sheetName val="simulacion perdida esperad"/>
      <sheetName val="27. Irreduc  Total"/>
      <sheetName val="28. Capital institucional"/>
      <sheetName val="29. Activo productivo"/>
      <sheetName val="30. Cobertura Cartera improduc"/>
      <sheetName val="31. Margen Financiero"/>
      <sheetName val="32. Margen Operacional"/>
      <sheetName val="33. Endeudamiento bancario"/>
      <sheetName val="34. Estructura de Balance"/>
      <sheetName val="35. Rentabilidad del patrimonio"/>
      <sheetName val="36. Margen NETO"/>
      <sheetName val="37. Rentabilidad FUENTES"/>
      <sheetName val="Indicadores"/>
    </sheetNames>
    <sheetDataSet>
      <sheetData sheetId="0">
        <row r="2">
          <cell r="H2">
            <v>44286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FONDUCAR%20CBC%20Titulo%20V%20-%20Indicadores%202021.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314.462789699071" createdVersion="7" refreshedVersion="7" minRefreshableVersion="3" recordCount="6339" xr:uid="{129FF2E4-A047-4EA7-A9C7-6C434FDBAB38}">
  <cacheSource type="worksheet">
    <worksheetSource ref="A1:BE7037" sheet="F11-20213(71204)" r:id="rId2"/>
  </cacheSource>
  <cacheFields count="57">
    <cacheField name="CARTERA NETA" numFmtId="0">
      <sharedItems containsString="0" containsBlank="1" containsNumber="1" minValue="0" maxValue="279739146"/>
    </cacheField>
    <cacheField name="TipoIden" numFmtId="0">
      <sharedItems containsBlank="1"/>
    </cacheField>
    <cacheField name="NIT" numFmtId="0">
      <sharedItems containsString="0" containsBlank="1" containsNumber="1" containsInteger="1" minValue="130030" maxValue="1143401339" count="634">
        <n v="130030"/>
        <n v="130138"/>
        <n v="162009"/>
        <n v="285809"/>
        <n v="289693"/>
        <n v="800792"/>
        <n v="883659"/>
        <n v="2757816"/>
        <n v="3700080"/>
        <n v="3790309"/>
        <n v="3793249"/>
        <n v="3793257"/>
        <n v="3794043"/>
        <n v="3805476"/>
        <n v="3805731"/>
        <n v="3806165"/>
        <n v="3809454"/>
        <n v="3840623"/>
        <n v="3868729"/>
        <n v="3873484"/>
        <n v="3876467"/>
        <n v="3901317"/>
        <n v="3995252"/>
        <n v="4025137"/>
        <n v="4028441"/>
        <n v="4035357"/>
        <n v="5554207"/>
        <n v="6219999"/>
        <n v="6639820"/>
        <n v="6806649"/>
        <n v="6808537"/>
        <n v="6873479"/>
        <n v="6875997"/>
        <n v="6876342"/>
        <n v="7143346"/>
        <n v="7221802"/>
        <n v="7375161"/>
        <n v="7380834"/>
        <n v="7445809"/>
        <n v="7454017"/>
        <n v="7535023"/>
        <n v="7547871"/>
        <n v="7882443"/>
        <n v="7882591"/>
        <n v="7918533"/>
        <n v="7919910"/>
        <n v="7920445"/>
        <n v="7920492"/>
        <n v="7920607"/>
        <n v="7921644"/>
        <n v="7921827"/>
        <n v="7958274"/>
        <n v="8311897"/>
        <n v="8631157"/>
        <n v="8673720"/>
        <n v="8678123"/>
        <n v="8702216"/>
        <n v="8720021"/>
        <n v="8724394"/>
        <n v="8768243"/>
        <n v="8778921"/>
        <n v="8834646"/>
        <n v="8834657"/>
        <n v="8851095"/>
        <n v="9045656"/>
        <n v="9051647"/>
        <n v="9052097"/>
        <n v="9052848"/>
        <n v="9054248"/>
        <n v="9056200"/>
        <n v="9056754"/>
        <n v="9056842"/>
        <n v="9056962"/>
        <n v="9058560"/>
        <n v="9059395"/>
        <n v="9061550"/>
        <n v="9062063"/>
        <n v="9062265"/>
        <n v="9063135"/>
        <n v="9064302"/>
        <n v="9066389"/>
        <n v="9066403"/>
        <n v="9068672"/>
        <n v="9069070"/>
        <n v="9069482"/>
        <n v="9070206"/>
        <n v="9070535"/>
        <n v="9071561"/>
        <n v="9072408"/>
        <n v="9073639"/>
        <n v="9074167"/>
        <n v="9074800"/>
        <n v="9074807"/>
        <n v="9077429"/>
        <n v="9078317"/>
        <n v="9078388"/>
        <n v="9078708"/>
        <n v="9080692"/>
        <n v="9081385"/>
        <n v="9081835"/>
        <n v="9081879"/>
        <n v="9082001"/>
        <n v="9083100"/>
        <n v="9083115"/>
        <n v="9084207"/>
        <n v="9085267"/>
        <n v="9087665"/>
        <n v="9088902"/>
        <n v="9090474"/>
        <n v="9090701"/>
        <n v="9090751"/>
        <n v="9090783"/>
        <n v="9091826"/>
        <n v="9091997"/>
        <n v="9092132"/>
        <n v="9092321"/>
        <n v="9093802"/>
        <n v="9094157"/>
        <n v="9094671"/>
        <n v="9098284"/>
        <n v="9098885"/>
        <n v="9099036"/>
        <n v="9112215"/>
        <n v="9126535"/>
        <n v="9135789"/>
        <n v="9136831"/>
        <n v="9140154"/>
        <n v="9141761"/>
        <n v="9142753"/>
        <n v="9145681"/>
        <n v="9147209"/>
        <n v="9149599"/>
        <n v="9153493"/>
        <n v="9172687"/>
        <n v="9174319"/>
        <n v="9196646"/>
        <n v="9239554"/>
        <n v="9264204"/>
        <n v="9267383"/>
        <n v="9272830"/>
        <n v="9284099"/>
        <n v="9284519"/>
        <n v="9284577"/>
        <n v="9286094"/>
        <n v="9289600"/>
        <n v="9289713"/>
        <n v="9292385"/>
        <n v="9293263"/>
        <n v="9295822"/>
        <n v="10525069"/>
        <n v="10769942"/>
        <n v="10776961"/>
        <n v="10876659"/>
        <n v="10891817"/>
        <n v="11038072"/>
        <n v="11300201"/>
        <n v="11795966"/>
        <n v="12137955"/>
        <n v="12582862"/>
        <n v="13349049"/>
        <n v="13350931"/>
        <n v="14250091"/>
        <n v="14430619"/>
        <n v="14465764"/>
        <n v="15021199"/>
        <n v="15025922"/>
        <n v="15032120"/>
        <n v="15701119"/>
        <n v="16609939"/>
        <n v="16674283"/>
        <n v="16721836"/>
        <n v="17075536"/>
        <n v="18876383"/>
        <n v="19142276"/>
        <n v="19228686"/>
        <n v="19313530"/>
        <n v="19368896"/>
        <n v="19772159"/>
        <n v="19873182"/>
        <n v="19896105"/>
        <n v="19955273"/>
        <n v="21394517"/>
        <n v="22368516"/>
        <n v="22374242"/>
        <n v="22385213"/>
        <n v="22462001"/>
        <n v="22638669"/>
        <n v="22731739"/>
        <n v="22753822"/>
        <n v="22757327"/>
        <n v="22762042"/>
        <n v="22782326"/>
        <n v="22804860"/>
        <n v="22805944"/>
        <n v="22864772"/>
        <n v="22991500"/>
        <n v="22999751"/>
        <n v="23071300"/>
        <n v="23234764"/>
        <n v="23238203"/>
        <n v="25764770"/>
        <n v="25869673"/>
        <n v="25949471"/>
        <n v="26723323"/>
        <n v="28297793"/>
        <n v="30560507"/>
        <n v="30561364"/>
        <n v="30648516"/>
        <n v="30658275"/>
        <n v="30760421"/>
        <n v="30763233"/>
        <n v="30767283"/>
        <n v="30771256"/>
        <n v="30772512"/>
        <n v="30775732"/>
        <n v="30776000"/>
        <n v="30878129"/>
        <n v="31942320"/>
        <n v="32525919"/>
        <n v="32635682"/>
        <n v="32792293"/>
        <n v="32795414"/>
        <n v="32906792"/>
        <n v="32936135"/>
        <n v="32937082"/>
        <n v="32940955"/>
        <n v="33084931"/>
        <n v="33103249"/>
        <n v="33104302"/>
        <n v="33114382"/>
        <n v="33115914"/>
        <n v="33117279"/>
        <n v="33121192"/>
        <n v="33123643"/>
        <n v="33125274"/>
        <n v="33127003"/>
        <n v="33129951"/>
        <n v="33129970"/>
        <n v="33133655"/>
        <n v="33134556"/>
        <n v="33134724"/>
        <n v="33140688"/>
        <n v="33145610"/>
        <n v="33149209"/>
        <n v="33152237"/>
        <n v="33155143"/>
        <n v="33155599"/>
        <n v="33156179"/>
        <n v="33156597"/>
        <n v="33158086"/>
        <n v="33159809"/>
        <n v="33159890"/>
        <n v="33227378"/>
        <n v="33282768"/>
        <n v="33285756"/>
        <n v="33286022"/>
        <n v="33286087"/>
        <n v="33332684"/>
        <n v="33333084"/>
        <n v="33334384"/>
        <n v="33337995"/>
        <n v="33357728"/>
        <n v="34965569"/>
        <n v="34973304"/>
        <n v="34982543"/>
        <n v="35466297"/>
        <n v="36529540"/>
        <n v="37549247"/>
        <n v="39011279"/>
        <n v="39091140"/>
        <n v="40794531"/>
        <n v="41692834"/>
        <n v="41952854"/>
        <n v="43018568"/>
        <n v="43064295"/>
        <n v="45422323"/>
        <n v="45424168"/>
        <n v="45424469"/>
        <n v="45424485"/>
        <n v="45426336"/>
        <n v="45426341"/>
        <n v="45426658"/>
        <n v="45427337"/>
        <n v="45428581"/>
        <n v="45430509"/>
        <n v="45431720"/>
        <n v="45432824"/>
        <n v="45433154"/>
        <n v="45433231"/>
        <n v="45436141"/>
        <n v="45437308"/>
        <n v="45438222"/>
        <n v="45439438"/>
        <n v="45440658"/>
        <n v="45444298"/>
        <n v="45445984"/>
        <n v="45447978"/>
        <n v="45448934"/>
        <n v="45449842"/>
        <n v="45450553"/>
        <n v="45450892"/>
        <n v="45451025"/>
        <n v="45451823"/>
        <n v="45453521"/>
        <n v="45457546"/>
        <n v="45458251"/>
        <n v="45461692"/>
        <n v="45464289"/>
        <n v="45465498"/>
        <n v="45465739"/>
        <n v="45466353"/>
        <n v="45467414"/>
        <n v="45467551"/>
        <n v="45470316"/>
        <n v="45474493"/>
        <n v="45474831"/>
        <n v="45475371"/>
        <n v="45481057"/>
        <n v="45483114"/>
        <n v="45484046"/>
        <n v="45486983"/>
        <n v="45490481"/>
        <n v="45490717"/>
        <n v="45490943"/>
        <n v="45492244"/>
        <n v="45493045"/>
        <n v="45495985"/>
        <n v="45497901"/>
        <n v="45498961"/>
        <n v="45499320"/>
        <n v="45499476"/>
        <n v="45501005"/>
        <n v="45501505"/>
        <n v="45502850"/>
        <n v="45502933"/>
        <n v="45503357"/>
        <n v="45504308"/>
        <n v="45504398"/>
        <n v="45506760"/>
        <n v="45509999"/>
        <n v="45510329"/>
        <n v="45512095"/>
        <n v="45512994"/>
        <n v="45514828"/>
        <n v="45515983"/>
        <n v="45516516"/>
        <n v="45518346"/>
        <n v="45519810"/>
        <n v="45520441"/>
        <n v="45520518"/>
        <n v="45523770"/>
        <n v="45524622"/>
        <n v="45524675"/>
        <n v="45526767"/>
        <n v="45531227"/>
        <n v="45531903"/>
        <n v="45534535"/>
        <n v="45548299"/>
        <n v="45552755"/>
        <n v="45581164"/>
        <n v="45584187"/>
        <n v="45761923"/>
        <n v="45762726"/>
        <n v="45764394"/>
        <n v="45764734"/>
        <n v="45765748"/>
        <n v="45780054"/>
        <n v="45781083"/>
        <n v="50848618"/>
        <n v="50849905"/>
        <n v="50908171"/>
        <n v="50912897"/>
        <n v="50976855"/>
        <n v="51625512"/>
        <n v="51649482"/>
        <n v="51775094"/>
        <n v="51806543"/>
        <n v="51882696"/>
        <n v="52249902"/>
        <n v="52429343"/>
        <n v="52617272"/>
        <n v="63338733"/>
        <n v="63343631"/>
        <n v="63461924"/>
        <n v="63531900"/>
        <n v="64558811"/>
        <n v="64569795"/>
        <n v="64588576"/>
        <n v="70047615"/>
        <n v="70287055"/>
        <n v="71585410"/>
        <n v="71779576"/>
        <n v="72040682"/>
        <n v="72128699"/>
        <n v="72140499"/>
        <n v="72143109"/>
        <n v="72147412"/>
        <n v="72190990"/>
        <n v="72245339"/>
        <n v="73005833"/>
        <n v="73007214"/>
        <n v="73070656"/>
        <n v="73072183"/>
        <n v="73072590"/>
        <n v="73072983"/>
        <n v="73075945"/>
        <n v="73076230"/>
        <n v="73076259"/>
        <n v="73076888"/>
        <n v="73079126"/>
        <n v="73080304"/>
        <n v="73080755"/>
        <n v="73081066"/>
        <n v="73081124"/>
        <n v="73081293"/>
        <n v="73082650"/>
        <n v="73083025"/>
        <n v="73083302"/>
        <n v="73083654"/>
        <n v="73083966"/>
        <n v="73084019"/>
        <n v="73084405"/>
        <n v="73084899"/>
        <n v="73085799"/>
        <n v="73087308"/>
        <n v="73088424"/>
        <n v="73089747"/>
        <n v="73090745"/>
        <n v="73091729"/>
        <n v="73093077"/>
        <n v="73093137"/>
        <n v="73094330"/>
        <n v="73095967"/>
        <n v="73096083"/>
        <n v="73097489"/>
        <n v="73097989"/>
        <n v="73098077"/>
        <n v="73100494"/>
        <n v="73103336"/>
        <n v="73103447"/>
        <n v="73104283"/>
        <n v="73104856"/>
        <n v="73105726"/>
        <n v="73105766"/>
        <n v="73106461"/>
        <n v="73107200"/>
        <n v="73107475"/>
        <n v="73108042"/>
        <n v="73110028"/>
        <n v="73110802"/>
        <n v="73111072"/>
        <n v="73111666"/>
        <n v="73111999"/>
        <n v="73112178"/>
        <n v="73112716"/>
        <n v="73118690"/>
        <n v="73120158"/>
        <n v="73120247"/>
        <n v="73121717"/>
        <n v="73124586"/>
        <n v="73125965"/>
        <n v="73126134"/>
        <n v="73126526"/>
        <n v="73127549"/>
        <n v="73127729"/>
        <n v="73129092"/>
        <n v="73129493"/>
        <n v="73129605"/>
        <n v="73129770"/>
        <n v="73130348"/>
        <n v="73131174"/>
        <n v="73132518"/>
        <n v="73132670"/>
        <n v="73133732"/>
        <n v="73133878"/>
        <n v="73134230"/>
        <n v="73135751"/>
        <n v="73138473"/>
        <n v="73140577"/>
        <n v="73140803"/>
        <n v="73142000"/>
        <n v="73143801"/>
        <n v="73144363"/>
        <n v="73145077"/>
        <n v="73145587"/>
        <n v="73146027"/>
        <n v="73147672"/>
        <n v="73148779"/>
        <n v="73148867"/>
        <n v="73149734"/>
        <n v="73149742"/>
        <n v="73150459"/>
        <n v="73151389"/>
        <n v="73152910"/>
        <n v="73153457"/>
        <n v="73153825"/>
        <n v="73154255"/>
        <n v="73154408"/>
        <n v="73154549"/>
        <n v="73156353"/>
        <n v="73156481"/>
        <n v="73157622"/>
        <n v="73158344"/>
        <n v="73158442"/>
        <n v="73159444"/>
        <n v="73160069"/>
        <n v="73161932"/>
        <n v="73161995"/>
        <n v="73163244"/>
        <n v="73165564"/>
        <n v="73166963"/>
        <n v="73167337"/>
        <n v="73168853"/>
        <n v="73169276"/>
        <n v="73169504"/>
        <n v="73180695"/>
        <n v="73181924"/>
        <n v="73184076"/>
        <n v="73184248"/>
        <n v="73184399"/>
        <n v="73188802"/>
        <n v="73189488"/>
        <n v="73192613"/>
        <n v="73192968"/>
        <n v="73196566"/>
        <n v="73196862"/>
        <n v="73198572"/>
        <n v="73201754"/>
        <n v="73202988"/>
        <n v="73203899"/>
        <n v="73226550"/>
        <n v="73227631"/>
        <n v="73230556"/>
        <n v="73236551"/>
        <n v="73238196"/>
        <n v="73238731"/>
        <n v="73239379"/>
        <n v="73242482"/>
        <n v="73352441"/>
        <n v="73430797"/>
        <n v="73551025"/>
        <n v="73561093"/>
        <n v="73569933"/>
        <n v="73571729"/>
        <n v="73573482"/>
        <n v="73574213"/>
        <n v="73576871"/>
        <n v="73578662"/>
        <n v="73579590"/>
        <n v="73581447"/>
        <n v="77005331"/>
        <n v="77014950"/>
        <n v="77025605"/>
        <n v="77161142"/>
        <n v="77185075"/>
        <n v="78010078"/>
        <n v="78017107"/>
        <n v="78021147"/>
        <n v="78023672"/>
        <n v="78024506"/>
        <n v="78024685"/>
        <n v="78699017"/>
        <n v="78702619"/>
        <n v="78746303"/>
        <n v="79465063"/>
        <n v="79470953"/>
        <n v="79793444"/>
        <n v="80226339"/>
        <n v="84027688"/>
        <n v="84070224"/>
        <n v="84087535"/>
        <n v="85470212"/>
        <n v="87471107"/>
        <n v="87573758"/>
        <n v="91246206"/>
        <n v="92031540"/>
        <n v="92071147"/>
        <n v="92185519"/>
        <n v="92188954"/>
        <n v="92255978"/>
        <n v="92496892"/>
        <n v="92502559"/>
        <n v="92517104"/>
        <n v="92554004"/>
        <n v="92557586"/>
        <n v="98564577"/>
        <n v="1044913919"/>
        <n v="1044921940"/>
        <n v="1047365210"/>
        <n v="1047368263"/>
        <n v="1047380066"/>
        <n v="1047380519"/>
        <n v="1047381799"/>
        <n v="1047384638"/>
        <n v="1047390903"/>
        <n v="1047397690"/>
        <n v="1047436404"/>
        <n v="1047441821"/>
        <n v="1047443529"/>
        <n v="1047446059"/>
        <n v="1047481104"/>
        <n v="1050949326"/>
        <n v="1050953168"/>
        <n v="1050959796"/>
        <n v="1051671619"/>
        <n v="1051815447"/>
        <n v="1051816721"/>
        <n v="1051824237"/>
        <n v="1052730895"/>
        <n v="1052983010"/>
        <n v="1067281550"/>
        <n v="1081798136"/>
        <n v="1098623936"/>
        <n v="1100397559"/>
        <n v="1102799105"/>
        <n v="1103115052"/>
        <n v="1128047373"/>
        <n v="1128047510"/>
        <n v="1128047539"/>
        <n v="1128048502"/>
        <n v="1128049240"/>
        <n v="1128050278"/>
        <n v="1128052399"/>
        <n v="1137195428"/>
        <n v="1137222479"/>
        <n v="1143325884"/>
        <n v="1143335203"/>
        <n v="1143340142"/>
        <n v="1143343786"/>
        <n v="1143368516"/>
        <n v="1143370310"/>
        <n v="1143378585"/>
        <n v="1143401339"/>
        <m/>
      </sharedItems>
    </cacheField>
    <cacheField name="CodigoContable" numFmtId="0">
      <sharedItems containsString="0" containsBlank="1" containsNumber="1" containsInteger="1" minValue="140405" maxValue="144225" count="17">
        <n v="144105"/>
        <n v="140405"/>
        <n v="144205"/>
        <n v="141105"/>
        <n v="141115"/>
        <n v="144125"/>
        <n v="140505"/>
        <n v="144110"/>
        <n v="144210"/>
        <n v="144225"/>
        <n v="141225"/>
        <n v="141205"/>
        <n v="144115"/>
        <n v="140525"/>
        <n v="144120"/>
        <n v="144220"/>
        <m/>
      </sharedItems>
    </cacheField>
    <cacheField name="ModificacionesAlCredito" numFmtId="0">
      <sharedItems containsString="0" containsBlank="1" containsNumber="1" containsInteger="1" minValue="4" maxValue="4"/>
    </cacheField>
    <cacheField name="NroCredito" numFmtId="0">
      <sharedItems containsString="0" containsBlank="1" containsNumber="1" containsInteger="1" minValue="6083" maxValue="550025743"/>
    </cacheField>
    <cacheField name="FechaDesembolsoInicial" numFmtId="0">
      <sharedItems containsNonDate="0" containsDate="1" containsString="0" containsBlank="1" minDate="2012-10-19T00:00:00" maxDate="2021-04-01T00:00:00"/>
    </cacheField>
    <cacheField name="FechaVencimiento" numFmtId="0">
      <sharedItems containsNonDate="0" containsDate="1" containsString="0" containsBlank="1" minDate="2018-09-27T00:00:00" maxDate="2035-12-01T00:00:00"/>
    </cacheField>
    <cacheField name="Morosidad" numFmtId="0">
      <sharedItems containsString="0" containsBlank="1" containsNumber="1" containsInteger="1" minValue="0" maxValue="1170"/>
    </cacheField>
    <cacheField name="TipoCuota" numFmtId="0">
      <sharedItems containsString="0" containsBlank="1" containsNumber="1" containsInteger="1" minValue="1" maxValue="1"/>
    </cacheField>
    <cacheField name="AlturaCuota" numFmtId="0">
      <sharedItems containsString="0" containsBlank="1" containsNumber="1" containsInteger="1" minValue="0" maxValue="116"/>
    </cacheField>
    <cacheField name="Amortizacion" numFmtId="0">
      <sharedItems containsString="0" containsBlank="1" containsNumber="1" containsInteger="1" minValue="30" maxValue="30"/>
    </cacheField>
    <cacheField name="Modalidad" numFmtId="0">
      <sharedItems containsString="0" containsBlank="1" containsNumber="1" containsInteger="1" minValue="2" maxValue="2"/>
    </cacheField>
    <cacheField name="TasaIntereNominal" numFmtId="0">
      <sharedItems containsString="0" containsBlank="1" containsNumber="1" containsInteger="1" minValue="0" maxValue="23318977"/>
    </cacheField>
    <cacheField name="TasaInteresEfectiva" numFmtId="0">
      <sharedItems containsString="0" containsBlank="1" containsNumber="1" containsInteger="1" minValue="0" maxValue="25980000"/>
    </cacheField>
    <cacheField name="ValorPrestamo" numFmtId="164">
      <sharedItems containsString="0" containsBlank="1" containsNumber="1" minValue="11" maxValue="304000000"/>
    </cacheField>
    <cacheField name="ValorCuotaFija" numFmtId="164">
      <sharedItems containsString="0" containsBlank="1" containsNumber="1" containsInteger="1" minValue="1" maxValue="34453650"/>
    </cacheField>
    <cacheField name="SaldoCapital" numFmtId="164">
      <sharedItems containsString="0" containsBlank="1" containsNumber="1" minValue="7.0000000000000007E-2" maxValue="304000000"/>
    </cacheField>
    <cacheField name="SaldoIntereses" numFmtId="0">
      <sharedItems containsString="0" containsBlank="1" containsNumber="1" containsInteger="1" minValue="0" maxValue="3432524"/>
    </cacheField>
    <cacheField name="OtrosSaldos" numFmtId="0">
      <sharedItems containsString="0" containsBlank="1" containsNumber="1" containsInteger="1" minValue="0" maxValue="0"/>
    </cacheField>
    <cacheField name="Garantia" numFmtId="0">
      <sharedItems containsString="0" containsBlank="1" containsNumber="1" containsInteger="1" minValue="0" maxValue="578105000"/>
    </cacheField>
    <cacheField name="FechaAvaluo" numFmtId="0">
      <sharedItems containsBlank="1"/>
    </cacheField>
    <cacheField name="Provision" numFmtId="0">
      <sharedItems containsString="0" containsBlank="1" containsNumber="1" containsInteger="1" minValue="0" maxValue="30456611"/>
    </cacheField>
    <cacheField name="ProvisionInteres" numFmtId="0">
      <sharedItems containsString="0" containsBlank="1" containsNumber="1" containsInteger="1" minValue="0" maxValue="3432524"/>
    </cacheField>
    <cacheField name="Contingencia" numFmtId="0">
      <sharedItems containsString="0" containsBlank="1" containsNumber="1" containsInteger="1" minValue="0" maxValue="14290652"/>
    </cacheField>
    <cacheField name="ValosCuotasExtra" numFmtId="0">
      <sharedItems containsBlank="1" containsMixedTypes="1" containsNumber="1" containsInteger="1" minValue="300000" maxValue="11400000"/>
    </cacheField>
    <cacheField name="MesesCuotaExtra" numFmtId="0">
      <sharedItems containsDate="1" containsString="0" containsBlank="1" containsMixedTypes="1" minDate="1899-12-31T00:01:04" maxDate="1899-12-31T00:41:04"/>
    </cacheField>
    <cacheField name="fechaultimopago" numFmtId="0">
      <sharedItems containsNonDate="0" containsDate="1" containsString="0" containsBlank="1" minDate="2017-11-30T00:00:00" maxDate="2021-04-01T00:00:00"/>
    </cacheField>
    <cacheField name="clasegarantia" numFmtId="0">
      <sharedItems containsString="0" containsBlank="1" containsNumber="1" containsInteger="1" minValue="1" maxValue="9"/>
    </cacheField>
    <cacheField name="destinocredito" numFmtId="0">
      <sharedItems containsBlank="1"/>
    </cacheField>
    <cacheField name="CodOficina" numFmtId="0">
      <sharedItems containsString="0" containsBlank="1" containsNumber="1" containsInteger="1" minValue="1" maxValue="1"/>
    </cacheField>
    <cacheField name="AmortiCapital" numFmtId="0">
      <sharedItems containsString="0" containsBlank="1" containsNumber="1" containsInteger="1" minValue="30" maxValue="30"/>
    </cacheField>
    <cacheField name="ValorMora" numFmtId="0">
      <sharedItems containsString="0" containsBlank="1" containsNumber="1" minValue="0" maxValue="18767989"/>
    </cacheField>
    <cacheField name="TipoVivienda" numFmtId="0">
      <sharedItems containsString="0" containsBlank="1" containsNumber="1" containsInteger="1" minValue="1" maxValue="2"/>
    </cacheField>
    <cacheField name="VIS" numFmtId="0">
      <sharedItems containsString="0" containsBlank="1" containsNumber="1" containsInteger="1" minValue="0" maxValue="0"/>
    </cacheField>
    <cacheField name="RangoTipo" numFmtId="0">
      <sharedItems containsString="0" containsBlank="1" containsNumber="1" containsInteger="1" minValue="1" maxValue="2"/>
    </cacheField>
    <cacheField name="EntidadRedescuento" numFmtId="0">
      <sharedItems containsString="0" containsBlank="1" containsNumber="1" containsInteger="1" minValue="0" maxValue="0"/>
    </cacheField>
    <cacheField name="MargenRedescuento" numFmtId="0">
      <sharedItems containsString="0" containsBlank="1" containsNumber="1" containsInteger="1" minValue="0" maxValue="0"/>
    </cacheField>
    <cacheField name="Subsidio" numFmtId="0">
      <sharedItems containsString="0" containsBlank="1" containsNumber="1" containsInteger="1" minValue="0" maxValue="0"/>
    </cacheField>
    <cacheField name="Desembolso" numFmtId="0">
      <sharedItems containsString="0" containsBlank="1" containsNumber="1" containsInteger="1" minValue="1" maxValue="2"/>
    </cacheField>
    <cacheField name="Moneda" numFmtId="0">
      <sharedItems containsString="0" containsBlank="1" containsNumber="1" containsInteger="1" minValue="1" maxValue="1"/>
    </cacheField>
    <cacheField name="FechaReestructuracion" numFmtId="0">
      <sharedItems containsNonDate="0" containsString="0" containsBlank="1"/>
    </cacheField>
    <cacheField name="CategoriaReestr" numFmtId="0">
      <sharedItems containsNonDate="0" containsString="0" containsBlank="1"/>
    </cacheField>
    <cacheField name="AportesSociales" numFmtId="164">
      <sharedItems containsString="0" containsBlank="1" containsNumber="1" containsInteger="1" minValue="0" maxValue="90800880"/>
    </cacheField>
    <cacheField name="LineaCredEntidad" numFmtId="0">
      <sharedItems containsBlank="1"/>
    </cacheField>
    <cacheField name="NumModificaciones" numFmtId="0">
      <sharedItems containsString="0" containsBlank="1" containsNumber="1" containsInteger="1" minValue="0" maxValue="0"/>
    </cacheField>
    <cacheField name="Estadocredito" numFmtId="0">
      <sharedItems containsString="0" containsBlank="1" containsNumber="1" containsInteger="1" minValue="0" maxValue="0"/>
    </cacheField>
    <cacheField name="NITPatronal" numFmtId="0">
      <sharedItems containsString="0" containsBlank="1" containsNumber="1" containsInteger="1" minValue="806002962" maxValue="890480123"/>
    </cacheField>
    <cacheField name="NombrePatronal" numFmtId="0">
      <sharedItems containsBlank="1"/>
    </cacheField>
    <cacheField name="MODCREDCE1120" numFmtId="0">
      <sharedItems containsString="0" containsBlank="1" containsNumber="1" containsInteger="1" minValue="3" maxValue="5"/>
    </cacheField>
    <cacheField name="TIPOMODCE1120" numFmtId="0">
      <sharedItems containsString="0" containsBlank="1" containsNumber="1" containsInteger="1" minValue="6" maxValue="6"/>
    </cacheField>
    <cacheField name="FECHAMODCE1120" numFmtId="0">
      <sharedItems containsNonDate="0" containsDate="1" containsString="0" containsBlank="1" minDate="2020-04-03T00:00:00" maxDate="2020-06-03T00:00:00"/>
    </cacheField>
    <cacheField name="CALIFANTEMODCE1120" numFmtId="0">
      <sharedItems containsBlank="1"/>
    </cacheField>
    <cacheField name="PERIOGRACIA" numFmtId="0">
      <sharedItems containsString="0" containsBlank="1" containsNumber="1" containsInteger="1" minValue="2" maxValue="4"/>
    </cacheField>
    <cacheField name="TARJCREDCUPROT" numFmtId="0">
      <sharedItems containsString="0" containsBlank="1" containsNumber="1" containsInteger="1" minValue="1" maxValue="2"/>
    </cacheField>
    <cacheField name="ENTOTORGARANT" numFmtId="0">
      <sharedItems containsString="0" containsBlank="1" containsNumber="1" containsInteger="1" minValue="7" maxValue="7"/>
    </cacheField>
    <cacheField name="MODCREDCE1720" numFmtId="0">
      <sharedItems containsString="0" containsBlank="1" containsNumber="1" containsInteger="1" minValue="1" maxValue="2"/>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351.690178472221" createdVersion="7" refreshedVersion="7" minRefreshableVersion="3" recordCount="6337" xr:uid="{12240D4F-7B3F-440F-9A03-DA6AC6C8172F}">
  <cacheSource type="worksheet">
    <worksheetSource ref="A1:BE6338" sheet="cartera neta"/>
  </cacheSource>
  <cacheFields count="57">
    <cacheField name="CARTERA NETA" numFmtId="164">
      <sharedItems containsSemiMixedTypes="0" containsString="0" containsNumber="1" minValue="0" maxValue="279739146"/>
    </cacheField>
    <cacheField name="TipoIden" numFmtId="0">
      <sharedItems containsBlank="1"/>
    </cacheField>
    <cacheField name="NIT" numFmtId="0">
      <sharedItems containsString="0" containsBlank="1" containsNumber="1" containsInteger="1" minValue="130030" maxValue="1143401339"/>
    </cacheField>
    <cacheField name="CodigoContable" numFmtId="0">
      <sharedItems containsString="0" containsBlank="1" containsNumber="1" containsInteger="1" minValue="140405" maxValue="144225" count="17">
        <n v="144105"/>
        <n v="140405"/>
        <n v="144205"/>
        <n v="141105"/>
        <n v="141115"/>
        <n v="144125"/>
        <n v="140505"/>
        <n v="144110"/>
        <n v="144210"/>
        <n v="144225"/>
        <n v="141225"/>
        <n v="141205"/>
        <n v="144115"/>
        <n v="140525"/>
        <n v="144120"/>
        <n v="144220"/>
        <m/>
      </sharedItems>
    </cacheField>
    <cacheField name="ModificacionesAlCredito" numFmtId="0">
      <sharedItems containsString="0" containsBlank="1" containsNumber="1" containsInteger="1" minValue="4" maxValue="4"/>
    </cacheField>
    <cacheField name="NroCredito" numFmtId="0">
      <sharedItems containsString="0" containsBlank="1" containsNumber="1" containsInteger="1" minValue="6083" maxValue="550025743"/>
    </cacheField>
    <cacheField name="FechaDesembolsoInicial" numFmtId="0">
      <sharedItems containsNonDate="0" containsDate="1" containsString="0" containsBlank="1" minDate="2012-10-19T00:00:00" maxDate="2021-04-01T00:00:00"/>
    </cacheField>
    <cacheField name="FechaVencimiento" numFmtId="0">
      <sharedItems containsNonDate="0" containsDate="1" containsString="0" containsBlank="1" minDate="2018-09-27T00:00:00" maxDate="2035-12-01T00:00:00"/>
    </cacheField>
    <cacheField name="Morosidad" numFmtId="0">
      <sharedItems containsString="0" containsBlank="1" containsNumber="1" containsInteger="1" minValue="0" maxValue="1170"/>
    </cacheField>
    <cacheField name="TipoCuota" numFmtId="0">
      <sharedItems containsString="0" containsBlank="1" containsNumber="1" containsInteger="1" minValue="1" maxValue="1"/>
    </cacheField>
    <cacheField name="AlturaCuota" numFmtId="0">
      <sharedItems containsString="0" containsBlank="1" containsNumber="1" containsInteger="1" minValue="0" maxValue="116"/>
    </cacheField>
    <cacheField name="Amortizacion" numFmtId="0">
      <sharedItems containsString="0" containsBlank="1" containsNumber="1" containsInteger="1" minValue="30" maxValue="30"/>
    </cacheField>
    <cacheField name="Modalidad" numFmtId="0">
      <sharedItems containsString="0" containsBlank="1" containsNumber="1" containsInteger="1" minValue="2" maxValue="2"/>
    </cacheField>
    <cacheField name="TasaIntereNominal" numFmtId="0">
      <sharedItems containsString="0" containsBlank="1" containsNumber="1" containsInteger="1" minValue="0" maxValue="23318977"/>
    </cacheField>
    <cacheField name="TasaInteresEfectiva" numFmtId="0">
      <sharedItems containsString="0" containsBlank="1" containsNumber="1" containsInteger="1" minValue="0" maxValue="25980000"/>
    </cacheField>
    <cacheField name="ValorPrestamo" numFmtId="164">
      <sharedItems containsString="0" containsBlank="1" containsNumber="1" minValue="11" maxValue="304000000"/>
    </cacheField>
    <cacheField name="ValorCuotaFija" numFmtId="164">
      <sharedItems containsString="0" containsBlank="1" containsNumber="1" containsInteger="1" minValue="1" maxValue="34453650"/>
    </cacheField>
    <cacheField name="SaldoCapital" numFmtId="164">
      <sharedItems containsString="0" containsBlank="1" containsNumber="1" minValue="7.0000000000000007E-2" maxValue="304000000"/>
    </cacheField>
    <cacheField name="SaldoIntereses" numFmtId="0">
      <sharedItems containsString="0" containsBlank="1" containsNumber="1" containsInteger="1" minValue="0" maxValue="3432524"/>
    </cacheField>
    <cacheField name="OtrosSaldos" numFmtId="0">
      <sharedItems containsString="0" containsBlank="1" containsNumber="1" containsInteger="1" minValue="0" maxValue="0"/>
    </cacheField>
    <cacheField name="Garantia" numFmtId="0">
      <sharedItems containsString="0" containsBlank="1" containsNumber="1" containsInteger="1" minValue="0" maxValue="578105000"/>
    </cacheField>
    <cacheField name="FechaAvaluo" numFmtId="0">
      <sharedItems containsBlank="1"/>
    </cacheField>
    <cacheField name="Provision" numFmtId="0">
      <sharedItems containsString="0" containsBlank="1" containsNumber="1" containsInteger="1" minValue="0" maxValue="30456611"/>
    </cacheField>
    <cacheField name="ProvisionInteres" numFmtId="0">
      <sharedItems containsString="0" containsBlank="1" containsNumber="1" containsInteger="1" minValue="0" maxValue="3432524"/>
    </cacheField>
    <cacheField name="Contingencia" numFmtId="0">
      <sharedItems containsString="0" containsBlank="1" containsNumber="1" containsInteger="1" minValue="0" maxValue="14290652"/>
    </cacheField>
    <cacheField name="ValosCuotasExtra" numFmtId="0">
      <sharedItems containsBlank="1" containsMixedTypes="1" containsNumber="1" containsInteger="1" minValue="300000" maxValue="11400000"/>
    </cacheField>
    <cacheField name="MesesCuotaExtra" numFmtId="0">
      <sharedItems containsDate="1" containsString="0" containsBlank="1" containsMixedTypes="1" minDate="1899-12-31T00:01:04" maxDate="1899-12-31T00:41:04"/>
    </cacheField>
    <cacheField name="fechaultimopago" numFmtId="0">
      <sharedItems containsNonDate="0" containsDate="1" containsString="0" containsBlank="1" minDate="2017-11-30T00:00:00" maxDate="2021-04-01T00:00:00"/>
    </cacheField>
    <cacheField name="clasegarantia" numFmtId="0">
      <sharedItems containsString="0" containsBlank="1" containsNumber="1" containsInteger="1" minValue="1" maxValue="9"/>
    </cacheField>
    <cacheField name="destinocredito" numFmtId="0">
      <sharedItems containsBlank="1"/>
    </cacheField>
    <cacheField name="CodOficina" numFmtId="0">
      <sharedItems containsString="0" containsBlank="1" containsNumber="1" containsInteger="1" minValue="1" maxValue="1"/>
    </cacheField>
    <cacheField name="AmortiCapital" numFmtId="0">
      <sharedItems containsString="0" containsBlank="1" containsNumber="1" containsInteger="1" minValue="30" maxValue="30"/>
    </cacheField>
    <cacheField name="ValorMora" numFmtId="0">
      <sharedItems containsString="0" containsBlank="1" containsNumber="1" minValue="0" maxValue="18767989"/>
    </cacheField>
    <cacheField name="TipoVivienda" numFmtId="0">
      <sharedItems containsString="0" containsBlank="1" containsNumber="1" containsInteger="1" minValue="1" maxValue="2"/>
    </cacheField>
    <cacheField name="VIS" numFmtId="0">
      <sharedItems containsString="0" containsBlank="1" containsNumber="1" containsInteger="1" minValue="0" maxValue="0"/>
    </cacheField>
    <cacheField name="RangoTipo" numFmtId="0">
      <sharedItems containsString="0" containsBlank="1" containsNumber="1" containsInteger="1" minValue="1" maxValue="2"/>
    </cacheField>
    <cacheField name="EntidadRedescuento" numFmtId="0">
      <sharedItems containsString="0" containsBlank="1" containsNumber="1" containsInteger="1" minValue="0" maxValue="0"/>
    </cacheField>
    <cacheField name="MargenRedescuento" numFmtId="0">
      <sharedItems containsString="0" containsBlank="1" containsNumber="1" containsInteger="1" minValue="0" maxValue="0"/>
    </cacheField>
    <cacheField name="Subsidio" numFmtId="0">
      <sharedItems containsString="0" containsBlank="1" containsNumber="1" containsInteger="1" minValue="0" maxValue="0"/>
    </cacheField>
    <cacheField name="Desembolso" numFmtId="0">
      <sharedItems containsString="0" containsBlank="1" containsNumber="1" containsInteger="1" minValue="1" maxValue="2"/>
    </cacheField>
    <cacheField name="Moneda" numFmtId="0">
      <sharedItems containsString="0" containsBlank="1" containsNumber="1" containsInteger="1" minValue="1" maxValue="1"/>
    </cacheField>
    <cacheField name="FechaReestructuracion" numFmtId="0">
      <sharedItems containsNonDate="0" containsString="0" containsBlank="1"/>
    </cacheField>
    <cacheField name="CategoriaReestr" numFmtId="0">
      <sharedItems containsNonDate="0" containsString="0" containsBlank="1"/>
    </cacheField>
    <cacheField name="AportesSociales" numFmtId="164">
      <sharedItems containsString="0" containsBlank="1" containsNumber="1" containsInteger="1" minValue="0" maxValue="90800880"/>
    </cacheField>
    <cacheField name="LineaCredEntidad" numFmtId="0">
      <sharedItems containsBlank="1"/>
    </cacheField>
    <cacheField name="NumModificaciones" numFmtId="0">
      <sharedItems containsString="0" containsBlank="1" containsNumber="1" containsInteger="1" minValue="0" maxValue="0"/>
    </cacheField>
    <cacheField name="Estadocredito" numFmtId="0">
      <sharedItems containsString="0" containsBlank="1" containsNumber="1" containsInteger="1" minValue="0" maxValue="0"/>
    </cacheField>
    <cacheField name="NITPatronal" numFmtId="0">
      <sharedItems containsString="0" containsBlank="1" containsNumber="1" containsInteger="1" minValue="806002962" maxValue="890480123"/>
    </cacheField>
    <cacheField name="NombrePatronal" numFmtId="0">
      <sharedItems containsBlank="1"/>
    </cacheField>
    <cacheField name="MODCREDCE1120" numFmtId="0">
      <sharedItems containsString="0" containsBlank="1" containsNumber="1" containsInteger="1" minValue="3" maxValue="5"/>
    </cacheField>
    <cacheField name="TIPOMODCE1120" numFmtId="0">
      <sharedItems containsString="0" containsBlank="1" containsNumber="1" containsInteger="1" minValue="6" maxValue="6"/>
    </cacheField>
    <cacheField name="FECHAMODCE1120" numFmtId="0">
      <sharedItems containsNonDate="0" containsDate="1" containsString="0" containsBlank="1" minDate="2020-04-03T00:00:00" maxDate="2020-06-03T00:00:00"/>
    </cacheField>
    <cacheField name="CALIFANTEMODCE1120" numFmtId="0">
      <sharedItems containsBlank="1"/>
    </cacheField>
    <cacheField name="PERIOGRACIA" numFmtId="0">
      <sharedItems containsString="0" containsBlank="1" containsNumber="1" containsInteger="1" minValue="2" maxValue="4"/>
    </cacheField>
    <cacheField name="TARJCREDCUPROT" numFmtId="0">
      <sharedItems containsString="0" containsBlank="1" containsNumber="1" containsInteger="1" minValue="1" maxValue="2"/>
    </cacheField>
    <cacheField name="ENTOTORGARANT" numFmtId="0">
      <sharedItems containsString="0" containsBlank="1" containsNumber="1" containsInteger="1" minValue="7" maxValue="7"/>
    </cacheField>
    <cacheField name="MODCREDCE1720" numFmtId="0">
      <sharedItems containsString="0" containsBlank="1" containsNumber="1" containsInteger="1" minValue="1" maxValue="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39">
  <r>
    <n v="0"/>
    <s v="C"/>
    <x v="0"/>
    <x v="0"/>
    <n v="4"/>
    <n v="13139"/>
    <d v="2017-10-03T00:00:00"/>
    <d v="2024-10-03T00:00:00"/>
    <n v="0"/>
    <n v="1"/>
    <n v="42"/>
    <n v="30"/>
    <n v="2"/>
    <n v="17726461"/>
    <n v="19240000"/>
    <n v="42500000"/>
    <n v="886457"/>
    <n v="27436687"/>
    <n v="0"/>
    <n v="0"/>
    <n v="0"/>
    <m/>
    <n v="0"/>
    <n v="0"/>
    <n v="0"/>
    <m/>
    <m/>
    <d v="2021-03-30T00:00:00"/>
    <n v="1"/>
    <s v="O"/>
    <n v="1"/>
    <n v="30"/>
    <n v="0"/>
    <m/>
    <m/>
    <m/>
    <m/>
    <m/>
    <m/>
    <n v="1"/>
    <n v="1"/>
    <m/>
    <m/>
    <n v="39448689"/>
    <s v="CREDITOS DE CONSUMO"/>
    <n v="0"/>
    <n v="0"/>
    <n v="890480123"/>
    <s v="UNIVERSIDAD DE CARTAGENA"/>
    <n v="5"/>
    <m/>
    <m/>
    <m/>
    <m/>
    <n v="1"/>
    <n v="7"/>
    <n v="2"/>
  </r>
  <r>
    <n v="0"/>
    <s v="C"/>
    <x v="1"/>
    <x v="0"/>
    <n v="4"/>
    <n v="16591"/>
    <d v="2019-11-18T00:00:00"/>
    <d v="2022-11-18T00:00:00"/>
    <n v="12"/>
    <n v="1"/>
    <n v="15"/>
    <n v="30"/>
    <n v="2"/>
    <n v="17726461"/>
    <n v="19240000"/>
    <n v="4000000"/>
    <n v="144061"/>
    <n v="2492418"/>
    <n v="14652"/>
    <n v="0"/>
    <n v="0"/>
    <m/>
    <n v="0"/>
    <n v="0"/>
    <n v="0"/>
    <m/>
    <m/>
    <d v="2021-03-30T00:00:00"/>
    <n v="1"/>
    <s v="O"/>
    <n v="1"/>
    <n v="30"/>
    <n v="13520"/>
    <m/>
    <m/>
    <m/>
    <m/>
    <m/>
    <m/>
    <n v="1"/>
    <n v="1"/>
    <m/>
    <m/>
    <n v="25376489"/>
    <s v="CREDITOS DE CONSUMO"/>
    <n v="0"/>
    <n v="0"/>
    <n v="890480123"/>
    <s v="UNIVERSIDAD DE CARTAGENA"/>
    <n v="5"/>
    <m/>
    <m/>
    <m/>
    <m/>
    <n v="1"/>
    <n v="7"/>
    <n v="2"/>
  </r>
  <r>
    <n v="0"/>
    <s v="C"/>
    <x v="1"/>
    <x v="0"/>
    <n v="4"/>
    <n v="550025657"/>
    <d v="2021-03-31T00:00:00"/>
    <d v="2021-05-30T00:00:00"/>
    <n v="0"/>
    <n v="1"/>
    <n v="0"/>
    <n v="30"/>
    <n v="2"/>
    <n v="0"/>
    <n v="0"/>
    <n v="6000"/>
    <n v="6000"/>
    <n v="6000"/>
    <n v="0"/>
    <n v="0"/>
    <n v="0"/>
    <m/>
    <n v="0"/>
    <n v="0"/>
    <n v="0"/>
    <m/>
    <m/>
    <d v="2021-03-31T00:00:00"/>
    <n v="1"/>
    <s v="O"/>
    <n v="1"/>
    <n v="30"/>
    <n v="0"/>
    <m/>
    <m/>
    <m/>
    <m/>
    <m/>
    <m/>
    <n v="1"/>
    <n v="1"/>
    <m/>
    <m/>
    <n v="61089"/>
    <s v="CREDITOS DE CONSUMO"/>
    <n v="0"/>
    <n v="0"/>
    <n v="890480123"/>
    <s v="UNIVERSIDAD DE CARTAGENA"/>
    <n v="5"/>
    <m/>
    <m/>
    <m/>
    <m/>
    <n v="2"/>
    <n v="7"/>
    <n v="2"/>
  </r>
  <r>
    <n v="0"/>
    <s v="C"/>
    <x v="2"/>
    <x v="0"/>
    <n v="4"/>
    <n v="15212"/>
    <d v="2019-02-04T00:00:00"/>
    <d v="2023-02-04T00:00:00"/>
    <n v="26"/>
    <n v="1"/>
    <n v="24"/>
    <n v="30"/>
    <n v="2"/>
    <n v="9752084"/>
    <n v="10200000"/>
    <n v="13970839"/>
    <n v="352676"/>
    <n v="7494605"/>
    <n v="51922"/>
    <n v="0"/>
    <n v="0"/>
    <m/>
    <n v="0"/>
    <n v="0"/>
    <n v="0"/>
    <m/>
    <m/>
    <d v="2021-03-30T00:00:00"/>
    <n v="1"/>
    <s v="O"/>
    <n v="1"/>
    <n v="30"/>
    <n v="123240"/>
    <m/>
    <m/>
    <m/>
    <m/>
    <m/>
    <m/>
    <n v="1"/>
    <n v="1"/>
    <m/>
    <m/>
    <n v="28405238"/>
    <s v="CREDITOS DE CONSUMO"/>
    <n v="0"/>
    <n v="0"/>
    <n v="890480123"/>
    <s v="UNIVERSIDAD DE CARTAGENA"/>
    <n v="5"/>
    <m/>
    <m/>
    <m/>
    <m/>
    <n v="1"/>
    <n v="7"/>
    <n v="2"/>
  </r>
  <r>
    <n v="2555077"/>
    <s v="E"/>
    <x v="3"/>
    <x v="0"/>
    <n v="4"/>
    <n v="14334"/>
    <d v="2020-10-29T00:00:00"/>
    <d v="2022-10-25T00:00:00"/>
    <n v="0"/>
    <n v="1"/>
    <n v="5"/>
    <n v="30"/>
    <n v="2"/>
    <n v="9752084"/>
    <n v="10200000"/>
    <n v="14186726"/>
    <n v="678751"/>
    <n v="11222843"/>
    <n v="0"/>
    <n v="0"/>
    <n v="0"/>
    <m/>
    <n v="0"/>
    <n v="0"/>
    <n v="0"/>
    <m/>
    <m/>
    <d v="2021-03-30T00:00:00"/>
    <n v="1"/>
    <s v="O"/>
    <n v="1"/>
    <n v="30"/>
    <n v="0"/>
    <m/>
    <m/>
    <m/>
    <m/>
    <m/>
    <m/>
    <n v="1"/>
    <n v="1"/>
    <m/>
    <m/>
    <n v="8667766"/>
    <s v="CREDITOS DE CONSUMO"/>
    <n v="0"/>
    <n v="0"/>
    <n v="890480123"/>
    <s v="UNIVERSIDAD DE CARTAGENA"/>
    <n v="5"/>
    <m/>
    <m/>
    <m/>
    <m/>
    <n v="1"/>
    <n v="7"/>
    <n v="1"/>
  </r>
  <r>
    <n v="399802"/>
    <s v="E"/>
    <x v="3"/>
    <x v="0"/>
    <n v="4"/>
    <n v="18190"/>
    <d v="2021-02-17T00:00:00"/>
    <d v="2022-08-18T00:00:00"/>
    <n v="0"/>
    <n v="1"/>
    <n v="2"/>
    <n v="30"/>
    <n v="2"/>
    <n v="12185828"/>
    <n v="12890000"/>
    <n v="1970000"/>
    <n v="120305"/>
    <n v="1756078"/>
    <n v="0"/>
    <n v="0"/>
    <n v="0"/>
    <m/>
    <n v="0"/>
    <n v="0"/>
    <n v="0"/>
    <m/>
    <m/>
    <d v="2021-03-30T00:00:00"/>
    <n v="1"/>
    <s v="O"/>
    <n v="1"/>
    <n v="30"/>
    <n v="0"/>
    <m/>
    <m/>
    <m/>
    <m/>
    <m/>
    <m/>
    <n v="1"/>
    <n v="1"/>
    <m/>
    <m/>
    <n v="1356276"/>
    <s v="CREDITOS DE CONSUMO"/>
    <n v="0"/>
    <n v="0"/>
    <n v="890480123"/>
    <s v="UNIVERSIDAD DE CARTAGENA"/>
    <n v="5"/>
    <m/>
    <m/>
    <m/>
    <m/>
    <n v="1"/>
    <n v="7"/>
    <n v="2"/>
  </r>
  <r>
    <n v="8922381"/>
    <s v="E"/>
    <x v="4"/>
    <x v="0"/>
    <n v="4"/>
    <n v="17935"/>
    <d v="2020-12-29T00:00:00"/>
    <d v="2026-11-30T00:00:00"/>
    <n v="0"/>
    <n v="1"/>
    <n v="3"/>
    <n v="30"/>
    <n v="2"/>
    <n v="16011168"/>
    <n v="17240000"/>
    <n v="15192128"/>
    <n v="332416"/>
    <n v="14797149"/>
    <n v="0"/>
    <n v="0"/>
    <n v="0"/>
    <m/>
    <n v="0"/>
    <n v="0"/>
    <n v="0"/>
    <m/>
    <m/>
    <d v="2021-03-30T00:00:00"/>
    <n v="1"/>
    <s v="O"/>
    <n v="1"/>
    <n v="30"/>
    <n v="0"/>
    <m/>
    <m/>
    <m/>
    <m/>
    <m/>
    <m/>
    <n v="1"/>
    <n v="1"/>
    <m/>
    <m/>
    <n v="5874768"/>
    <s v="CREDITOS DE CONSUMO"/>
    <n v="0"/>
    <n v="0"/>
    <n v="890480123"/>
    <s v="UNIVERSIDAD DE CARTAGENA"/>
    <n v="5"/>
    <m/>
    <m/>
    <m/>
    <m/>
    <n v="1"/>
    <n v="7"/>
    <n v="2"/>
  </r>
  <r>
    <n v="0"/>
    <s v="C"/>
    <x v="5"/>
    <x v="0"/>
    <n v="4"/>
    <n v="18085"/>
    <d v="2021-01-25T00:00:00"/>
    <d v="2022-01-30T00:00:00"/>
    <n v="0"/>
    <n v="1"/>
    <n v="2"/>
    <n v="30"/>
    <n v="2"/>
    <n v="7720836"/>
    <n v="8000000"/>
    <n v="11392721"/>
    <n v="989565"/>
    <n v="9553438"/>
    <n v="0"/>
    <n v="0"/>
    <n v="0"/>
    <m/>
    <n v="0"/>
    <n v="0"/>
    <n v="0"/>
    <m/>
    <m/>
    <d v="2021-03-30T00:00:00"/>
    <n v="1"/>
    <s v="O"/>
    <n v="1"/>
    <n v="30"/>
    <n v="0"/>
    <m/>
    <m/>
    <m/>
    <m/>
    <m/>
    <m/>
    <n v="1"/>
    <n v="1"/>
    <m/>
    <m/>
    <n v="24276242"/>
    <s v="CREDITOS DE CONSUMO"/>
    <n v="0"/>
    <n v="0"/>
    <n v="890480123"/>
    <s v="UNIVERSIDAD DE CARTAGENA"/>
    <n v="5"/>
    <m/>
    <m/>
    <m/>
    <m/>
    <n v="1"/>
    <n v="7"/>
    <n v="2"/>
  </r>
  <r>
    <n v="0"/>
    <s v="C"/>
    <x v="6"/>
    <x v="0"/>
    <n v="4"/>
    <n v="11629"/>
    <d v="2016-09-27T00:00:00"/>
    <d v="2022-09-27T00:00:00"/>
    <n v="3"/>
    <n v="1"/>
    <n v="53"/>
    <n v="30"/>
    <n v="2"/>
    <n v="17726461"/>
    <n v="19240000"/>
    <n v="20000000"/>
    <n v="453069"/>
    <n v="7133947"/>
    <n v="10512"/>
    <n v="0"/>
    <n v="0"/>
    <m/>
    <n v="0"/>
    <n v="0"/>
    <n v="0"/>
    <m/>
    <m/>
    <d v="2021-03-30T00:00:00"/>
    <n v="1"/>
    <s v="O"/>
    <n v="1"/>
    <n v="30"/>
    <n v="18663"/>
    <m/>
    <m/>
    <m/>
    <m/>
    <m/>
    <m/>
    <n v="1"/>
    <n v="1"/>
    <m/>
    <m/>
    <n v="23695103"/>
    <s v="CREDITOS DE CONSUMO"/>
    <n v="0"/>
    <n v="0"/>
    <n v="890480123"/>
    <s v="UNIVERSIDAD DE CARTAGENA"/>
    <n v="5"/>
    <m/>
    <m/>
    <m/>
    <m/>
    <n v="1"/>
    <n v="7"/>
    <n v="2"/>
  </r>
  <r>
    <n v="958918"/>
    <s v="C"/>
    <x v="7"/>
    <x v="0"/>
    <n v="4"/>
    <n v="17345"/>
    <d v="2020-07-09T00:00:00"/>
    <d v="2022-07-30T00:00:00"/>
    <n v="0"/>
    <n v="1"/>
    <n v="8"/>
    <n v="30"/>
    <n v="2"/>
    <n v="15881442"/>
    <n v="17090000"/>
    <n v="3000000"/>
    <n v="146719"/>
    <n v="2098003"/>
    <n v="0"/>
    <n v="0"/>
    <n v="0"/>
    <m/>
    <n v="0"/>
    <n v="0"/>
    <n v="0"/>
    <m/>
    <m/>
    <d v="2021-03-30T00:00:00"/>
    <n v="9"/>
    <s v="O"/>
    <n v="1"/>
    <n v="30"/>
    <n v="0"/>
    <m/>
    <m/>
    <m/>
    <m/>
    <m/>
    <m/>
    <n v="1"/>
    <n v="1"/>
    <m/>
    <m/>
    <n v="1139085"/>
    <s v="CREDITOS DE CONSUMO"/>
    <n v="0"/>
    <n v="0"/>
    <n v="890480123"/>
    <s v="UNIVERSIDAD DE CARTAGENA"/>
    <n v="5"/>
    <m/>
    <m/>
    <m/>
    <m/>
    <n v="1"/>
    <n v="7"/>
    <n v="2"/>
  </r>
  <r>
    <n v="5965662"/>
    <s v="C"/>
    <x v="8"/>
    <x v="0"/>
    <n v="4"/>
    <n v="17952"/>
    <d v="2020-12-30T00:00:00"/>
    <d v="2027-12-30T00:00:00"/>
    <n v="0"/>
    <n v="1"/>
    <n v="3"/>
    <n v="30"/>
    <n v="2"/>
    <n v="16011168"/>
    <n v="17240000"/>
    <n v="8230291"/>
    <n v="163523"/>
    <n v="8066688"/>
    <n v="0"/>
    <n v="0"/>
    <n v="0"/>
    <m/>
    <n v="0"/>
    <n v="0"/>
    <n v="0"/>
    <m/>
    <m/>
    <d v="2021-03-30T00:00:00"/>
    <n v="1"/>
    <s v="O"/>
    <n v="1"/>
    <n v="30"/>
    <n v="0"/>
    <m/>
    <m/>
    <m/>
    <m/>
    <m/>
    <m/>
    <n v="1"/>
    <n v="1"/>
    <m/>
    <m/>
    <n v="2101026"/>
    <s v="CREDITOS DE CONSUMO"/>
    <n v="0"/>
    <n v="0"/>
    <n v="890480123"/>
    <s v="UNIVERSIDAD DE CARTAGENA"/>
    <n v="5"/>
    <m/>
    <m/>
    <m/>
    <m/>
    <n v="1"/>
    <n v="7"/>
    <n v="2"/>
  </r>
  <r>
    <n v="443726"/>
    <s v="C"/>
    <x v="8"/>
    <x v="0"/>
    <n v="4"/>
    <n v="18307"/>
    <d v="2021-03-31T00:00:00"/>
    <d v="2021-06-30T00:00:00"/>
    <n v="0"/>
    <n v="1"/>
    <n v="1"/>
    <n v="30"/>
    <n v="2"/>
    <n v="13121400"/>
    <n v="13940000"/>
    <n v="600000"/>
    <n v="6561"/>
    <n v="600000"/>
    <n v="0"/>
    <n v="0"/>
    <n v="0"/>
    <m/>
    <n v="0"/>
    <n v="0"/>
    <n v="0"/>
    <n v="600000"/>
    <n v="6"/>
    <d v="2021-03-31T00:00:00"/>
    <n v="1"/>
    <s v="O"/>
    <n v="1"/>
    <n v="30"/>
    <n v="0"/>
    <m/>
    <m/>
    <m/>
    <m/>
    <m/>
    <m/>
    <n v="1"/>
    <n v="1"/>
    <m/>
    <m/>
    <n v="156274"/>
    <s v="CREDITOS DE CONSUMO"/>
    <n v="0"/>
    <n v="0"/>
    <n v="890480123"/>
    <s v="UNIVERSIDAD DE CARTAGENA"/>
    <n v="5"/>
    <m/>
    <m/>
    <m/>
    <m/>
    <n v="1"/>
    <n v="7"/>
    <n v="2"/>
  </r>
  <r>
    <n v="183210631"/>
    <s v="C"/>
    <x v="8"/>
    <x v="1"/>
    <n v="4"/>
    <n v="15123"/>
    <d v="2020-10-29T00:00:00"/>
    <d v="2034-05-18T00:00:00"/>
    <n v="0"/>
    <n v="1"/>
    <n v="5"/>
    <n v="30"/>
    <n v="2"/>
    <n v="12185828"/>
    <n v="12890000"/>
    <n v="251316283"/>
    <n v="3168727"/>
    <n v="247734944"/>
    <n v="0"/>
    <n v="0"/>
    <n v="538150000"/>
    <s v="                              "/>
    <n v="0"/>
    <n v="0"/>
    <n v="0"/>
    <m/>
    <m/>
    <d v="2021-03-30T00:00:00"/>
    <n v="2"/>
    <s v="O"/>
    <n v="1"/>
    <n v="30"/>
    <n v="0"/>
    <n v="1"/>
    <n v="0"/>
    <n v="1"/>
    <n v="0"/>
    <n v="0"/>
    <n v="0"/>
    <n v="1"/>
    <n v="1"/>
    <m/>
    <m/>
    <n v="64524313"/>
    <s v="CREDITO DE VIVIENDA"/>
    <n v="0"/>
    <n v="0"/>
    <n v="890480123"/>
    <s v="UNIVERSIDAD DE CARTAGENA"/>
    <n v="3"/>
    <n v="6"/>
    <d v="2020-06-02T00:00:00"/>
    <s v="A"/>
    <n v="2"/>
    <n v="1"/>
    <n v="7"/>
    <n v="1"/>
  </r>
  <r>
    <n v="1089259"/>
    <s v="C"/>
    <x v="9"/>
    <x v="2"/>
    <n v="4"/>
    <n v="14695"/>
    <d v="2018-10-04T00:00:00"/>
    <d v="2025-10-04T00:00:00"/>
    <n v="0"/>
    <n v="1"/>
    <n v="30"/>
    <n v="30"/>
    <n v="2"/>
    <n v="17726461"/>
    <n v="19240000"/>
    <n v="40000000"/>
    <n v="834313"/>
    <n v="30816909"/>
    <n v="15174"/>
    <n v="0"/>
    <n v="0"/>
    <m/>
    <n v="0"/>
    <n v="0"/>
    <n v="0"/>
    <m/>
    <m/>
    <d v="2021-03-29T00:00:00"/>
    <n v="1"/>
    <s v="O"/>
    <n v="1"/>
    <n v="30"/>
    <n v="0"/>
    <m/>
    <m/>
    <m/>
    <m/>
    <m/>
    <m/>
    <n v="1"/>
    <n v="1"/>
    <m/>
    <m/>
    <n v="29727650"/>
    <s v="CREDITOS DE CONSUMO"/>
    <n v="0"/>
    <n v="0"/>
    <m/>
    <m/>
    <n v="5"/>
    <m/>
    <m/>
    <m/>
    <m/>
    <n v="1"/>
    <n v="7"/>
    <n v="2"/>
  </r>
  <r>
    <n v="97686"/>
    <s v="C"/>
    <x v="9"/>
    <x v="0"/>
    <n v="4"/>
    <n v="18238"/>
    <d v="2021-03-03T00:00:00"/>
    <d v="2022-03-03T00:00:00"/>
    <n v="0"/>
    <n v="1"/>
    <n v="1"/>
    <n v="30"/>
    <n v="2"/>
    <n v="15881442"/>
    <n v="17090000"/>
    <n v="3000000"/>
    <n v="272024"/>
    <n v="2763697"/>
    <n v="0"/>
    <n v="0"/>
    <n v="0"/>
    <m/>
    <n v="0"/>
    <n v="0"/>
    <n v="0"/>
    <m/>
    <m/>
    <d v="2021-03-30T00:00:00"/>
    <n v="1"/>
    <s v="O"/>
    <n v="1"/>
    <n v="30"/>
    <n v="0"/>
    <m/>
    <m/>
    <m/>
    <m/>
    <m/>
    <m/>
    <n v="1"/>
    <n v="1"/>
    <m/>
    <m/>
    <n v="2666011"/>
    <s v="CREDITOS DE CONSUMO"/>
    <n v="0"/>
    <n v="0"/>
    <n v="890480123"/>
    <s v="UNIVERSIDAD DE CARTAGENA"/>
    <n v="5"/>
    <m/>
    <m/>
    <m/>
    <m/>
    <n v="1"/>
    <n v="7"/>
    <n v="2"/>
  </r>
  <r>
    <n v="0"/>
    <s v="C"/>
    <x v="10"/>
    <x v="0"/>
    <n v="4"/>
    <n v="14801"/>
    <d v="2018-10-25T00:00:00"/>
    <d v="2022-10-25T00:00:00"/>
    <n v="0"/>
    <n v="1"/>
    <n v="29"/>
    <n v="30"/>
    <n v="2"/>
    <n v="17726461"/>
    <n v="19240000"/>
    <n v="27700000"/>
    <n v="809734"/>
    <n v="13329383"/>
    <n v="21324"/>
    <n v="0"/>
    <n v="0"/>
    <m/>
    <n v="0"/>
    <n v="0"/>
    <n v="0"/>
    <m/>
    <m/>
    <d v="2021-03-30T00:00:00"/>
    <n v="1"/>
    <s v="O"/>
    <n v="1"/>
    <n v="30"/>
    <n v="0"/>
    <m/>
    <m/>
    <m/>
    <m/>
    <m/>
    <m/>
    <n v="1"/>
    <n v="1"/>
    <m/>
    <m/>
    <n v="53790821"/>
    <s v="CREDITOS DE CONSUMO"/>
    <n v="0"/>
    <n v="0"/>
    <n v="890480123"/>
    <s v="UNIVERSIDAD DE CARTAGENA"/>
    <n v="5"/>
    <m/>
    <m/>
    <m/>
    <m/>
    <n v="1"/>
    <n v="7"/>
    <n v="2"/>
  </r>
  <r>
    <n v="0"/>
    <s v="C"/>
    <x v="10"/>
    <x v="0"/>
    <n v="4"/>
    <n v="18081"/>
    <d v="2021-01-21T00:00:00"/>
    <d v="2021-07-30T00:00:00"/>
    <n v="0"/>
    <n v="1"/>
    <n v="2"/>
    <n v="30"/>
    <n v="2"/>
    <n v="13121400"/>
    <n v="13940000"/>
    <n v="700000"/>
    <n v="121172"/>
    <n v="471529"/>
    <n v="0"/>
    <n v="0"/>
    <n v="0"/>
    <m/>
    <n v="0"/>
    <n v="0"/>
    <n v="0"/>
    <m/>
    <m/>
    <d v="2021-03-30T00:00:00"/>
    <n v="1"/>
    <s v="O"/>
    <n v="1"/>
    <n v="30"/>
    <n v="0"/>
    <m/>
    <m/>
    <m/>
    <m/>
    <m/>
    <m/>
    <n v="1"/>
    <n v="1"/>
    <m/>
    <m/>
    <n v="1902859"/>
    <s v="CREDITOS DE CONSUMO"/>
    <n v="0"/>
    <n v="0"/>
    <n v="890480123"/>
    <s v="UNIVERSIDAD DE CARTAGENA"/>
    <n v="5"/>
    <m/>
    <m/>
    <m/>
    <m/>
    <n v="1"/>
    <n v="7"/>
    <n v="2"/>
  </r>
  <r>
    <n v="0"/>
    <s v="C"/>
    <x v="11"/>
    <x v="0"/>
    <n v="4"/>
    <n v="13369"/>
    <d v="2017-11-30T00:00:00"/>
    <d v="2024-11-30T00:00:00"/>
    <n v="0"/>
    <n v="1"/>
    <n v="40"/>
    <n v="30"/>
    <n v="2"/>
    <n v="17726461"/>
    <n v="19240000"/>
    <n v="66770716"/>
    <n v="1392691"/>
    <n v="44734893"/>
    <n v="0"/>
    <n v="0"/>
    <n v="0"/>
    <m/>
    <n v="0"/>
    <n v="0"/>
    <n v="0"/>
    <m/>
    <m/>
    <d v="2021-03-30T00:00:00"/>
    <n v="1"/>
    <s v="O"/>
    <n v="1"/>
    <n v="30"/>
    <n v="0"/>
    <m/>
    <m/>
    <m/>
    <m/>
    <m/>
    <m/>
    <n v="1"/>
    <n v="1"/>
    <m/>
    <m/>
    <n v="45405906"/>
    <s v="CREDITOS DE CONSUMO"/>
    <n v="0"/>
    <n v="0"/>
    <n v="890480123"/>
    <s v="UNIVERSIDAD DE CARTAGENA"/>
    <n v="5"/>
    <m/>
    <m/>
    <m/>
    <m/>
    <n v="1"/>
    <n v="7"/>
    <n v="2"/>
  </r>
  <r>
    <n v="0"/>
    <s v="C"/>
    <x v="11"/>
    <x v="0"/>
    <n v="4"/>
    <n v="550025651"/>
    <d v="2021-03-31T00:00:00"/>
    <d v="2021-05-30T00:00:00"/>
    <n v="0"/>
    <n v="1"/>
    <n v="0"/>
    <n v="30"/>
    <n v="2"/>
    <n v="0"/>
    <n v="0"/>
    <n v="6000"/>
    <n v="6000"/>
    <n v="6000"/>
    <n v="0"/>
    <n v="0"/>
    <n v="0"/>
    <m/>
    <n v="0"/>
    <n v="0"/>
    <n v="0"/>
    <m/>
    <m/>
    <d v="2021-03-31T00:00:00"/>
    <n v="1"/>
    <s v="O"/>
    <n v="1"/>
    <n v="30"/>
    <n v="0"/>
    <m/>
    <m/>
    <m/>
    <m/>
    <m/>
    <m/>
    <n v="1"/>
    <n v="1"/>
    <m/>
    <m/>
    <n v="6090"/>
    <s v="CREDITOS DE CONSUMO"/>
    <n v="0"/>
    <n v="0"/>
    <n v="890480123"/>
    <s v="UNIVERSIDAD DE CARTAGENA"/>
    <n v="5"/>
    <m/>
    <m/>
    <m/>
    <m/>
    <n v="2"/>
    <n v="7"/>
    <n v="2"/>
  </r>
  <r>
    <n v="0"/>
    <s v="C"/>
    <x v="12"/>
    <x v="0"/>
    <n v="4"/>
    <n v="17778"/>
    <d v="2020-11-03T00:00:00"/>
    <d v="2022-11-03T00:00:00"/>
    <n v="0"/>
    <n v="1"/>
    <n v="5"/>
    <n v="30"/>
    <n v="2"/>
    <n v="15881442"/>
    <n v="17090000"/>
    <n v="4530621"/>
    <n v="221577"/>
    <n v="3693928"/>
    <n v="0"/>
    <n v="0"/>
    <n v="0"/>
    <m/>
    <n v="0"/>
    <n v="0"/>
    <n v="0"/>
    <m/>
    <m/>
    <d v="2021-03-30T00:00:00"/>
    <n v="1"/>
    <s v="O"/>
    <n v="1"/>
    <n v="30"/>
    <n v="0"/>
    <m/>
    <m/>
    <m/>
    <m/>
    <m/>
    <m/>
    <n v="1"/>
    <n v="1"/>
    <m/>
    <m/>
    <n v="23096264"/>
    <s v="CREDITOS DE CONSUMO"/>
    <n v="0"/>
    <n v="0"/>
    <n v="890480123"/>
    <s v="UNIVERSIDAD DE CARTAGENA"/>
    <n v="5"/>
    <m/>
    <m/>
    <m/>
    <m/>
    <n v="1"/>
    <n v="7"/>
    <n v="2"/>
  </r>
  <r>
    <n v="0"/>
    <s v="C"/>
    <x v="12"/>
    <x v="0"/>
    <n v="4"/>
    <n v="18181"/>
    <d v="2021-02-12T00:00:00"/>
    <d v="2022-02-28T00:00:00"/>
    <n v="0"/>
    <n v="1"/>
    <n v="2"/>
    <n v="30"/>
    <n v="2"/>
    <n v="15881442"/>
    <n v="17090000"/>
    <n v="1000000"/>
    <n v="90675"/>
    <n v="830680"/>
    <n v="0"/>
    <n v="0"/>
    <n v="0"/>
    <m/>
    <n v="0"/>
    <n v="0"/>
    <n v="0"/>
    <m/>
    <m/>
    <d v="2021-03-30T00:00:00"/>
    <n v="1"/>
    <s v="O"/>
    <n v="1"/>
    <n v="30"/>
    <n v="0"/>
    <m/>
    <m/>
    <m/>
    <m/>
    <m/>
    <m/>
    <n v="1"/>
    <n v="1"/>
    <m/>
    <m/>
    <n v="5193822"/>
    <s v="CREDITOS DE CONSUMO"/>
    <n v="0"/>
    <n v="0"/>
    <n v="890480123"/>
    <s v="UNIVERSIDAD DE CARTAGENA"/>
    <n v="5"/>
    <m/>
    <m/>
    <m/>
    <m/>
    <n v="1"/>
    <n v="7"/>
    <n v="2"/>
  </r>
  <r>
    <n v="1474668"/>
    <s v="C"/>
    <x v="13"/>
    <x v="0"/>
    <n v="4"/>
    <n v="16073"/>
    <d v="2020-10-29T00:00:00"/>
    <d v="2021-09-30T00:00:00"/>
    <n v="0"/>
    <n v="1"/>
    <n v="5"/>
    <n v="30"/>
    <n v="2"/>
    <n v="17726461"/>
    <n v="19240000"/>
    <n v="3207138"/>
    <n v="318031"/>
    <n v="1812318"/>
    <n v="0"/>
    <n v="0"/>
    <n v="0"/>
    <m/>
    <n v="0"/>
    <n v="0"/>
    <n v="0"/>
    <m/>
    <m/>
    <d v="2021-03-30T00:00:00"/>
    <n v="1"/>
    <s v="O"/>
    <n v="1"/>
    <n v="30"/>
    <n v="0"/>
    <m/>
    <m/>
    <m/>
    <m/>
    <m/>
    <m/>
    <n v="1"/>
    <n v="1"/>
    <m/>
    <m/>
    <n v="337650"/>
    <s v="CREDITOS DE CONSUMO"/>
    <n v="0"/>
    <n v="0"/>
    <n v="890480123"/>
    <s v="UNIVERSIDAD DE CARTAGENA"/>
    <n v="5"/>
    <m/>
    <m/>
    <m/>
    <m/>
    <n v="1"/>
    <n v="7"/>
    <n v="1"/>
  </r>
  <r>
    <n v="2148945"/>
    <s v="C"/>
    <x v="13"/>
    <x v="0"/>
    <n v="4"/>
    <n v="18196"/>
    <d v="2021-02-18T00:00:00"/>
    <d v="2024-02-28T00:00:00"/>
    <n v="0"/>
    <n v="1"/>
    <n v="2"/>
    <n v="30"/>
    <n v="2"/>
    <n v="12185828"/>
    <n v="12890000"/>
    <n v="2800000"/>
    <n v="93249"/>
    <n v="2640982"/>
    <n v="0"/>
    <n v="0"/>
    <n v="0"/>
    <m/>
    <n v="0"/>
    <n v="0"/>
    <n v="0"/>
    <m/>
    <m/>
    <d v="2021-03-30T00:00:00"/>
    <n v="1"/>
    <s v="O"/>
    <n v="1"/>
    <n v="30"/>
    <n v="0"/>
    <m/>
    <m/>
    <m/>
    <m/>
    <m/>
    <m/>
    <n v="1"/>
    <n v="1"/>
    <m/>
    <m/>
    <n v="492037"/>
    <s v="CREDITOS DE CONSUMO"/>
    <n v="0"/>
    <n v="0"/>
    <n v="890480123"/>
    <s v="UNIVERSIDAD DE CARTAGENA"/>
    <n v="5"/>
    <m/>
    <m/>
    <m/>
    <m/>
    <n v="1"/>
    <n v="7"/>
    <n v="2"/>
  </r>
  <r>
    <n v="9358538"/>
    <s v="C"/>
    <x v="13"/>
    <x v="0"/>
    <n v="4"/>
    <n v="18291"/>
    <d v="2021-03-25T00:00:00"/>
    <d v="2025-03-30T00:00:00"/>
    <n v="0"/>
    <n v="1"/>
    <n v="0"/>
    <n v="30"/>
    <n v="2"/>
    <n v="8648788"/>
    <n v="9000000"/>
    <n v="11501332"/>
    <n v="284297"/>
    <n v="11501332"/>
    <n v="0"/>
    <n v="0"/>
    <n v="0"/>
    <m/>
    <n v="0"/>
    <n v="0"/>
    <n v="0"/>
    <m/>
    <m/>
    <d v="2021-03-30T00:00:00"/>
    <n v="9"/>
    <s v="O"/>
    <n v="1"/>
    <n v="30"/>
    <n v="0"/>
    <m/>
    <m/>
    <m/>
    <m/>
    <m/>
    <m/>
    <n v="1"/>
    <n v="1"/>
    <m/>
    <m/>
    <n v="2142794"/>
    <s v="CREDITOS DE CONSUMO"/>
    <n v="0"/>
    <n v="0"/>
    <n v="890480123"/>
    <s v="UNIVERSIDAD DE CARTAGENA"/>
    <n v="5"/>
    <m/>
    <m/>
    <m/>
    <m/>
    <n v="1"/>
    <n v="7"/>
    <n v="2"/>
  </r>
  <r>
    <n v="10774818"/>
    <s v="C"/>
    <x v="13"/>
    <x v="0"/>
    <n v="4"/>
    <n v="18324"/>
    <d v="2021-03-31T00:00:00"/>
    <d v="2028-03-31T00:00:00"/>
    <n v="0"/>
    <n v="1"/>
    <n v="0"/>
    <n v="30"/>
    <n v="2"/>
    <n v="9568969"/>
    <n v="10000000"/>
    <n v="13241893"/>
    <n v="216893"/>
    <n v="13241893"/>
    <n v="0"/>
    <n v="0"/>
    <n v="0"/>
    <m/>
    <n v="0"/>
    <n v="0"/>
    <n v="0"/>
    <m/>
    <m/>
    <d v="2021-03-31T00:00:00"/>
    <n v="9"/>
    <s v="O"/>
    <n v="1"/>
    <n v="30"/>
    <n v="0"/>
    <m/>
    <m/>
    <m/>
    <m/>
    <m/>
    <m/>
    <n v="1"/>
    <n v="1"/>
    <m/>
    <m/>
    <n v="2467075"/>
    <s v="CREDITOS DE CONSUMO"/>
    <n v="0"/>
    <n v="0"/>
    <n v="890480123"/>
    <s v="UNIVERSIDAD DE CARTAGENA"/>
    <n v="5"/>
    <m/>
    <m/>
    <m/>
    <m/>
    <n v="1"/>
    <n v="7"/>
    <n v="2"/>
  </r>
  <r>
    <n v="0"/>
    <s v="C"/>
    <x v="14"/>
    <x v="0"/>
    <n v="4"/>
    <n v="18227"/>
    <d v="2021-03-02T00:00:00"/>
    <d v="2022-03-02T00:00:00"/>
    <n v="0"/>
    <n v="1"/>
    <n v="1"/>
    <n v="30"/>
    <n v="2"/>
    <n v="12185828"/>
    <n v="12890000"/>
    <n v="1900000"/>
    <n v="168978"/>
    <n v="1749026"/>
    <n v="0"/>
    <n v="0"/>
    <n v="0"/>
    <m/>
    <n v="0"/>
    <n v="0"/>
    <n v="0"/>
    <m/>
    <m/>
    <d v="2021-03-30T00:00:00"/>
    <n v="1"/>
    <s v="O"/>
    <n v="1"/>
    <n v="30"/>
    <n v="0"/>
    <m/>
    <m/>
    <m/>
    <m/>
    <m/>
    <m/>
    <n v="1"/>
    <n v="1"/>
    <m/>
    <m/>
    <n v="6943419"/>
    <s v="CREDITOS DE CONSUMO"/>
    <n v="0"/>
    <n v="0"/>
    <n v="890480123"/>
    <s v="UNIVERSIDAD DE CARTAGENA"/>
    <n v="5"/>
    <m/>
    <m/>
    <m/>
    <m/>
    <n v="1"/>
    <n v="7"/>
    <n v="2"/>
  </r>
  <r>
    <n v="29651389"/>
    <s v="C"/>
    <x v="15"/>
    <x v="3"/>
    <n v="4"/>
    <n v="13124"/>
    <d v="2017-09-28T00:00:00"/>
    <d v="2024-09-28T00:00:00"/>
    <n v="0"/>
    <n v="1"/>
    <n v="44"/>
    <n v="30"/>
    <n v="2"/>
    <n v="13121400"/>
    <n v="13940000"/>
    <n v="62100000"/>
    <n v="756911"/>
    <n v="35160134"/>
    <n v="0"/>
    <n v="0"/>
    <n v="69000000"/>
    <s v="                              "/>
    <n v="0"/>
    <n v="0"/>
    <n v="0"/>
    <s v="1500000/1500000/1500000"/>
    <d v="2003-12-06T00:00:00"/>
    <d v="2021-03-30T00:00:00"/>
    <n v="3"/>
    <s v="O"/>
    <n v="1"/>
    <n v="30"/>
    <n v="0"/>
    <m/>
    <m/>
    <m/>
    <m/>
    <m/>
    <m/>
    <n v="1"/>
    <n v="1"/>
    <m/>
    <m/>
    <n v="5508745"/>
    <s v="CREDITOS DE CONSUMO"/>
    <n v="0"/>
    <n v="0"/>
    <n v="890480123"/>
    <s v="UNIVERSIDAD DE CARTAGENA"/>
    <n v="5"/>
    <m/>
    <m/>
    <m/>
    <m/>
    <n v="1"/>
    <n v="7"/>
    <n v="2"/>
  </r>
  <r>
    <n v="17589967"/>
    <s v="C"/>
    <x v="15"/>
    <x v="0"/>
    <n v="4"/>
    <n v="14189"/>
    <d v="2018-06-29T00:00:00"/>
    <d v="2025-06-29T00:00:00"/>
    <n v="0"/>
    <n v="1"/>
    <n v="33"/>
    <n v="30"/>
    <n v="2"/>
    <n v="12185828"/>
    <n v="12890000"/>
    <n v="29630644"/>
    <n v="526011"/>
    <n v="20857896"/>
    <n v="4746"/>
    <n v="0"/>
    <n v="0"/>
    <m/>
    <n v="0"/>
    <n v="0"/>
    <n v="0"/>
    <m/>
    <m/>
    <d v="2021-03-30T00:00:00"/>
    <n v="1"/>
    <s v="O"/>
    <n v="1"/>
    <n v="30"/>
    <n v="0"/>
    <m/>
    <m/>
    <m/>
    <m/>
    <m/>
    <m/>
    <n v="1"/>
    <n v="1"/>
    <m/>
    <m/>
    <n v="3267929"/>
    <s v="CREDITOS DE CONSUMO"/>
    <n v="0"/>
    <n v="0"/>
    <n v="890480123"/>
    <s v="UNIVERSIDAD DE CARTAGENA"/>
    <n v="5"/>
    <m/>
    <m/>
    <m/>
    <m/>
    <n v="1"/>
    <n v="7"/>
    <n v="2"/>
  </r>
  <r>
    <n v="28125318"/>
    <s v="C"/>
    <x v="15"/>
    <x v="0"/>
    <n v="4"/>
    <n v="17727"/>
    <d v="2020-10-19T00:00:00"/>
    <d v="2027-10-30T00:00:00"/>
    <n v="0"/>
    <n v="1"/>
    <n v="5"/>
    <n v="30"/>
    <n v="2"/>
    <n v="16011168"/>
    <n v="17240000"/>
    <n v="34509000"/>
    <n v="685639"/>
    <n v="33350544"/>
    <n v="0"/>
    <n v="0"/>
    <n v="0"/>
    <m/>
    <n v="0"/>
    <n v="0"/>
    <n v="0"/>
    <m/>
    <m/>
    <d v="2021-03-30T00:00:00"/>
    <n v="1"/>
    <s v="O"/>
    <n v="1"/>
    <n v="30"/>
    <n v="0"/>
    <m/>
    <m/>
    <m/>
    <m/>
    <m/>
    <m/>
    <n v="1"/>
    <n v="1"/>
    <m/>
    <m/>
    <n v="5225226"/>
    <s v="CREDITOS DE CONSUMO"/>
    <n v="0"/>
    <n v="0"/>
    <n v="890480123"/>
    <s v="UNIVERSIDAD DE CARTAGENA"/>
    <n v="5"/>
    <m/>
    <m/>
    <m/>
    <m/>
    <n v="1"/>
    <n v="7"/>
    <n v="2"/>
  </r>
  <r>
    <n v="3318059"/>
    <s v="C"/>
    <x v="15"/>
    <x v="0"/>
    <n v="4"/>
    <n v="18252"/>
    <d v="2021-03-10T00:00:00"/>
    <d v="2025-03-30T00:00:00"/>
    <n v="0"/>
    <n v="1"/>
    <n v="1"/>
    <n v="30"/>
    <n v="2"/>
    <n v="8648788"/>
    <n v="9000000"/>
    <n v="4000000"/>
    <n v="65500"/>
    <n v="3934500"/>
    <n v="0"/>
    <n v="0"/>
    <n v="0"/>
    <m/>
    <n v="0"/>
    <n v="0"/>
    <n v="0"/>
    <s v="200000/200000"/>
    <d v="2021-12-06T00:00:00"/>
    <d v="2021-03-30T00:00:00"/>
    <n v="1"/>
    <s v="O"/>
    <n v="1"/>
    <n v="30"/>
    <n v="0"/>
    <m/>
    <m/>
    <m/>
    <m/>
    <m/>
    <m/>
    <n v="1"/>
    <n v="1"/>
    <m/>
    <m/>
    <n v="616441"/>
    <s v="CREDITOS DE CONSUMO"/>
    <n v="0"/>
    <n v="0"/>
    <n v="890480123"/>
    <s v="UNIVERSIDAD DE CARTAGENA"/>
    <n v="5"/>
    <m/>
    <m/>
    <m/>
    <m/>
    <n v="1"/>
    <n v="7"/>
    <n v="2"/>
  </r>
  <r>
    <n v="405452"/>
    <s v="C"/>
    <x v="15"/>
    <x v="0"/>
    <n v="4"/>
    <n v="550025573"/>
    <d v="2021-03-05T00:00:00"/>
    <d v="2024-03-30T00:00:00"/>
    <n v="0"/>
    <n v="1"/>
    <n v="1"/>
    <n v="30"/>
    <n v="2"/>
    <n v="22490513"/>
    <n v="24960000"/>
    <n v="500000"/>
    <n v="19222"/>
    <n v="480778"/>
    <n v="0"/>
    <n v="0"/>
    <n v="0"/>
    <m/>
    <n v="0"/>
    <n v="0"/>
    <n v="0"/>
    <m/>
    <m/>
    <d v="2021-03-30T00:00:00"/>
    <n v="1"/>
    <s v="O"/>
    <n v="1"/>
    <n v="30"/>
    <n v="0"/>
    <m/>
    <m/>
    <m/>
    <m/>
    <m/>
    <m/>
    <n v="1"/>
    <n v="1"/>
    <m/>
    <m/>
    <n v="75326"/>
    <s v="CREDITOS DE CONSUMO"/>
    <n v="0"/>
    <n v="0"/>
    <n v="890480123"/>
    <s v="UNIVERSIDAD DE CARTAGENA"/>
    <n v="5"/>
    <m/>
    <m/>
    <m/>
    <m/>
    <n v="2"/>
    <n v="7"/>
    <n v="2"/>
  </r>
  <r>
    <n v="5060"/>
    <s v="C"/>
    <x v="15"/>
    <x v="0"/>
    <n v="4"/>
    <n v="550025729"/>
    <d v="2021-03-31T00:00:00"/>
    <d v="2021-05-30T00:00:00"/>
    <n v="0"/>
    <n v="1"/>
    <n v="0"/>
    <n v="30"/>
    <n v="2"/>
    <n v="0"/>
    <n v="0"/>
    <n v="6000"/>
    <n v="6000"/>
    <n v="6000"/>
    <n v="0"/>
    <n v="0"/>
    <n v="0"/>
    <m/>
    <n v="0"/>
    <n v="0"/>
    <n v="0"/>
    <m/>
    <m/>
    <d v="2021-03-31T00:00:00"/>
    <n v="1"/>
    <s v="O"/>
    <n v="1"/>
    <n v="30"/>
    <n v="0"/>
    <m/>
    <m/>
    <m/>
    <m/>
    <m/>
    <m/>
    <n v="1"/>
    <n v="1"/>
    <m/>
    <m/>
    <n v="940"/>
    <s v="CREDITOS DE CONSUMO"/>
    <n v="0"/>
    <n v="0"/>
    <n v="890480123"/>
    <s v="UNIVERSIDAD DE CARTAGENA"/>
    <n v="5"/>
    <m/>
    <m/>
    <m/>
    <m/>
    <n v="2"/>
    <n v="7"/>
    <n v="2"/>
  </r>
  <r>
    <n v="2233364"/>
    <s v="C"/>
    <x v="16"/>
    <x v="0"/>
    <n v="4"/>
    <n v="17124"/>
    <d v="2020-04-03T00:00:00"/>
    <d v="2024-04-30T00:00:00"/>
    <n v="0"/>
    <n v="1"/>
    <n v="11"/>
    <n v="30"/>
    <n v="2"/>
    <n v="17726461"/>
    <n v="19240000"/>
    <n v="4400000"/>
    <n v="128622"/>
    <n v="3633844"/>
    <n v="0"/>
    <n v="0"/>
    <n v="0"/>
    <m/>
    <n v="0"/>
    <n v="0"/>
    <n v="0"/>
    <m/>
    <m/>
    <d v="2021-03-30T00:00:00"/>
    <n v="9"/>
    <s v="O"/>
    <n v="1"/>
    <n v="30"/>
    <n v="0"/>
    <m/>
    <m/>
    <m/>
    <m/>
    <m/>
    <m/>
    <n v="1"/>
    <n v="1"/>
    <m/>
    <m/>
    <n v="1400480"/>
    <s v="CREDITOS DE CONSUMO"/>
    <n v="0"/>
    <n v="0"/>
    <n v="890480123"/>
    <s v="UNIVERSIDAD DE CARTAGENA"/>
    <n v="5"/>
    <m/>
    <m/>
    <m/>
    <m/>
    <n v="1"/>
    <n v="7"/>
    <n v="2"/>
  </r>
  <r>
    <n v="26942457"/>
    <s v="C"/>
    <x v="17"/>
    <x v="0"/>
    <n v="4"/>
    <n v="17328"/>
    <d v="2020-07-01T00:00:00"/>
    <d v="2024-07-01T00:00:00"/>
    <n v="29"/>
    <n v="1"/>
    <n v="7"/>
    <n v="30"/>
    <n v="2"/>
    <n v="9752084"/>
    <n v="10200000"/>
    <n v="32721540"/>
    <n v="497921"/>
    <n v="27776483"/>
    <n v="218109"/>
    <n v="0"/>
    <n v="0"/>
    <m/>
    <n v="0"/>
    <n v="0"/>
    <n v="0"/>
    <s v="3000000/3000000"/>
    <d v="2021-01-07T00:00:00"/>
    <d v="2021-03-30T00:00:00"/>
    <n v="1"/>
    <s v="O"/>
    <n v="1"/>
    <n v="30"/>
    <n v="13555"/>
    <m/>
    <m/>
    <m/>
    <m/>
    <m/>
    <m/>
    <n v="1"/>
    <n v="1"/>
    <m/>
    <m/>
    <n v="834026"/>
    <s v="CREDITOS DE CONSUMO"/>
    <n v="0"/>
    <n v="0"/>
    <n v="890480123"/>
    <s v="UNIVERSIDAD DE CARTAGENA"/>
    <n v="5"/>
    <m/>
    <m/>
    <m/>
    <m/>
    <n v="1"/>
    <n v="7"/>
    <n v="2"/>
  </r>
  <r>
    <n v="39628612"/>
    <s v="C"/>
    <x v="17"/>
    <x v="0"/>
    <n v="4"/>
    <n v="18024"/>
    <d v="2020-12-31T00:00:00"/>
    <d v="2027-12-31T00:00:00"/>
    <n v="0"/>
    <n v="1"/>
    <n v="3"/>
    <n v="30"/>
    <n v="2"/>
    <n v="16011168"/>
    <n v="17240000"/>
    <n v="41683952"/>
    <n v="828194"/>
    <n v="40855349"/>
    <n v="0"/>
    <n v="0"/>
    <n v="0"/>
    <m/>
    <n v="0"/>
    <n v="0"/>
    <n v="0"/>
    <m/>
    <m/>
    <d v="2021-03-30T00:00:00"/>
    <n v="9"/>
    <s v="O"/>
    <n v="1"/>
    <n v="30"/>
    <n v="0"/>
    <m/>
    <m/>
    <m/>
    <m/>
    <m/>
    <m/>
    <n v="1"/>
    <n v="1"/>
    <m/>
    <m/>
    <n v="1226737"/>
    <s v="CREDITOS DE CONSUMO"/>
    <n v="0"/>
    <n v="0"/>
    <n v="890480123"/>
    <s v="UNIVERSIDAD DE CARTAGENA"/>
    <n v="5"/>
    <m/>
    <m/>
    <m/>
    <m/>
    <n v="1"/>
    <n v="7"/>
    <n v="2"/>
  </r>
  <r>
    <n v="131270986"/>
    <s v="C"/>
    <x v="17"/>
    <x v="0"/>
    <n v="4"/>
    <n v="18025"/>
    <d v="2020-12-31T00:00:00"/>
    <d v="2027-12-31T00:00:00"/>
    <n v="0"/>
    <n v="1"/>
    <n v="3"/>
    <n v="30"/>
    <n v="2"/>
    <n v="9568969"/>
    <n v="10000000"/>
    <n v="138866767"/>
    <n v="2274544"/>
    <n v="135334590"/>
    <n v="0"/>
    <n v="0"/>
    <n v="0"/>
    <m/>
    <n v="0"/>
    <n v="0"/>
    <n v="0"/>
    <m/>
    <m/>
    <d v="2021-03-30T00:00:00"/>
    <n v="9"/>
    <s v="O"/>
    <n v="1"/>
    <n v="30"/>
    <n v="0"/>
    <m/>
    <m/>
    <m/>
    <m/>
    <m/>
    <m/>
    <n v="1"/>
    <n v="1"/>
    <m/>
    <m/>
    <n v="4063604"/>
    <s v="CREDITOS DE CONSUMO"/>
    <n v="0"/>
    <n v="0"/>
    <n v="890480123"/>
    <s v="UNIVERSIDAD DE CARTAGENA"/>
    <n v="5"/>
    <m/>
    <m/>
    <m/>
    <m/>
    <n v="1"/>
    <n v="7"/>
    <n v="2"/>
  </r>
  <r>
    <n v="0"/>
    <s v="C"/>
    <x v="18"/>
    <x v="3"/>
    <n v="4"/>
    <n v="17243"/>
    <d v="2020-06-10T00:00:00"/>
    <d v="2024-06-30T00:00:00"/>
    <n v="0"/>
    <n v="1"/>
    <n v="23"/>
    <n v="30"/>
    <n v="2"/>
    <n v="13121400"/>
    <n v="13940000"/>
    <n v="30000000"/>
    <n v="806634"/>
    <n v="17379872"/>
    <n v="0"/>
    <n v="0"/>
    <n v="49090000"/>
    <s v="                              "/>
    <n v="0"/>
    <n v="0"/>
    <n v="0"/>
    <m/>
    <m/>
    <d v="2021-03-30T00:00:00"/>
    <n v="3"/>
    <s v="O"/>
    <n v="1"/>
    <n v="30"/>
    <n v="0"/>
    <m/>
    <m/>
    <m/>
    <m/>
    <m/>
    <m/>
    <n v="1"/>
    <n v="1"/>
    <m/>
    <m/>
    <n v="41658802"/>
    <s v="CREDITOS DE CONSUMO"/>
    <n v="0"/>
    <n v="0"/>
    <n v="890480123"/>
    <s v="UNIVERSIDAD DE CARTAGENA"/>
    <n v="5"/>
    <m/>
    <m/>
    <m/>
    <m/>
    <n v="1"/>
    <n v="7"/>
    <n v="2"/>
  </r>
  <r>
    <n v="61459964"/>
    <s v="C"/>
    <x v="19"/>
    <x v="4"/>
    <n v="4"/>
    <n v="17820"/>
    <d v="2020-11-20T00:00:00"/>
    <d v="2027-11-30T00:00:00"/>
    <n v="90"/>
    <n v="1"/>
    <n v="0"/>
    <n v="30"/>
    <n v="2"/>
    <n v="16011168"/>
    <n v="17240000"/>
    <n v="70000000"/>
    <n v="1390790"/>
    <n v="70000000"/>
    <n v="2438849"/>
    <n v="0"/>
    <n v="57000000"/>
    <s v="                              "/>
    <n v="3010000"/>
    <n v="2438849"/>
    <n v="942450"/>
    <m/>
    <m/>
    <d v="2021-02-10T00:00:00"/>
    <n v="3"/>
    <s v="O"/>
    <n v="1"/>
    <n v="30"/>
    <n v="1864104"/>
    <m/>
    <m/>
    <m/>
    <m/>
    <m/>
    <m/>
    <n v="1"/>
    <n v="1"/>
    <m/>
    <m/>
    <n v="8540036"/>
    <s v="CREDITOS DE CONSUMO"/>
    <n v="0"/>
    <n v="0"/>
    <n v="890480123"/>
    <s v="UNIVERSIDAD DE CARTAGENA"/>
    <n v="5"/>
    <m/>
    <m/>
    <m/>
    <m/>
    <n v="1"/>
    <n v="7"/>
    <n v="2"/>
  </r>
  <r>
    <n v="0"/>
    <s v="C"/>
    <x v="20"/>
    <x v="5"/>
    <n v="4"/>
    <n v="13123"/>
    <d v="2017-09-27T00:00:00"/>
    <d v="2018-09-27T00:00:00"/>
    <n v="933"/>
    <n v="1"/>
    <n v="10"/>
    <n v="30"/>
    <n v="2"/>
    <n v="19457481"/>
    <n v="21290000"/>
    <n v="1378000"/>
    <n v="127293"/>
    <n v="226700"/>
    <n v="2040"/>
    <n v="0"/>
    <n v="0"/>
    <m/>
    <n v="226700"/>
    <n v="2040"/>
    <n v="13248"/>
    <m/>
    <m/>
    <d v="2020-12-30T00:00:00"/>
    <n v="1"/>
    <s v="O"/>
    <n v="1"/>
    <n v="30"/>
    <n v="226700"/>
    <m/>
    <m/>
    <m/>
    <m/>
    <m/>
    <m/>
    <n v="1"/>
    <n v="1"/>
    <m/>
    <m/>
    <n v="754021"/>
    <s v="CREDITOS DE CONSUMO"/>
    <n v="0"/>
    <n v="0"/>
    <n v="890480123"/>
    <s v="UNIVERSIDAD DE CARTAGENA"/>
    <n v="5"/>
    <m/>
    <m/>
    <m/>
    <m/>
    <n v="1"/>
    <n v="7"/>
    <n v="2"/>
  </r>
  <r>
    <n v="322634"/>
    <s v="C"/>
    <x v="21"/>
    <x v="0"/>
    <n v="4"/>
    <n v="17658"/>
    <d v="2020-09-30T00:00:00"/>
    <d v="2027-09-30T00:00:00"/>
    <n v="0"/>
    <n v="1"/>
    <n v="6"/>
    <n v="30"/>
    <n v="2"/>
    <n v="17726461"/>
    <n v="19240000"/>
    <n v="45000000"/>
    <n v="938602"/>
    <n v="43291413"/>
    <n v="0"/>
    <n v="0"/>
    <n v="0"/>
    <m/>
    <n v="0"/>
    <n v="0"/>
    <n v="0"/>
    <m/>
    <m/>
    <d v="2021-03-30T00:00:00"/>
    <n v="1"/>
    <s v="O"/>
    <n v="1"/>
    <n v="30"/>
    <n v="0"/>
    <m/>
    <m/>
    <m/>
    <m/>
    <m/>
    <m/>
    <n v="1"/>
    <n v="1"/>
    <m/>
    <m/>
    <n v="42968779"/>
    <s v="CREDITOS DE CONSUMO"/>
    <n v="0"/>
    <n v="0"/>
    <n v="890480123"/>
    <s v="UNIVERSIDAD DE CARTAGENA"/>
    <n v="5"/>
    <m/>
    <m/>
    <m/>
    <m/>
    <n v="1"/>
    <n v="7"/>
    <n v="2"/>
  </r>
  <r>
    <n v="0"/>
    <s v="C"/>
    <x v="22"/>
    <x v="0"/>
    <n v="4"/>
    <n v="10484"/>
    <d v="2015-11-10T00:00:00"/>
    <d v="2021-11-10T00:00:00"/>
    <n v="0"/>
    <n v="1"/>
    <n v="65"/>
    <n v="30"/>
    <n v="2"/>
    <n v="17794523"/>
    <n v="19320000"/>
    <n v="20000000"/>
    <n v="453836"/>
    <n v="2656746"/>
    <n v="0"/>
    <n v="0"/>
    <n v="0"/>
    <m/>
    <n v="0"/>
    <n v="0"/>
    <n v="0"/>
    <m/>
    <m/>
    <d v="2021-03-30T00:00:00"/>
    <n v="1"/>
    <s v="O"/>
    <n v="1"/>
    <n v="30"/>
    <n v="0"/>
    <m/>
    <m/>
    <m/>
    <m/>
    <m/>
    <m/>
    <n v="1"/>
    <n v="1"/>
    <m/>
    <m/>
    <n v="19853771"/>
    <s v="CREDITOS DE CONSUMO"/>
    <n v="0"/>
    <n v="0"/>
    <n v="890480123"/>
    <s v="UNIVERSIDAD DE CARTAGENA"/>
    <n v="5"/>
    <m/>
    <m/>
    <m/>
    <m/>
    <n v="1"/>
    <n v="7"/>
    <n v="2"/>
  </r>
  <r>
    <n v="0"/>
    <s v="C"/>
    <x v="22"/>
    <x v="0"/>
    <n v="4"/>
    <n v="18179"/>
    <d v="2021-02-11T00:00:00"/>
    <d v="2021-12-28T00:00:00"/>
    <n v="0"/>
    <n v="1"/>
    <n v="1"/>
    <n v="30"/>
    <n v="2"/>
    <n v="15881442"/>
    <n v="17090000"/>
    <n v="3000000"/>
    <n v="322268"/>
    <n v="2717422"/>
    <n v="0"/>
    <n v="0"/>
    <n v="0"/>
    <m/>
    <n v="0"/>
    <n v="0"/>
    <n v="0"/>
    <m/>
    <m/>
    <d v="2021-03-30T00:00:00"/>
    <n v="1"/>
    <s v="O"/>
    <n v="1"/>
    <n v="30"/>
    <n v="0"/>
    <m/>
    <m/>
    <m/>
    <m/>
    <m/>
    <m/>
    <n v="1"/>
    <n v="1"/>
    <m/>
    <m/>
    <n v="20307200"/>
    <s v="CREDITOS DE CONSUMO"/>
    <n v="0"/>
    <n v="0"/>
    <n v="890480123"/>
    <s v="UNIVERSIDAD DE CARTAGENA"/>
    <n v="5"/>
    <m/>
    <m/>
    <m/>
    <m/>
    <n v="1"/>
    <n v="7"/>
    <n v="2"/>
  </r>
  <r>
    <n v="0"/>
    <s v="C"/>
    <x v="23"/>
    <x v="0"/>
    <n v="4"/>
    <n v="13181"/>
    <d v="2017-10-12T00:00:00"/>
    <d v="2022-10-12T00:00:00"/>
    <n v="0"/>
    <n v="1"/>
    <n v="42"/>
    <n v="30"/>
    <n v="2"/>
    <n v="17726461"/>
    <n v="19240000"/>
    <n v="19450000"/>
    <n v="491012"/>
    <n v="7452533"/>
    <n v="0"/>
    <n v="0"/>
    <n v="0"/>
    <m/>
    <n v="0"/>
    <n v="0"/>
    <n v="0"/>
    <m/>
    <m/>
    <d v="2021-03-30T00:00:00"/>
    <n v="1"/>
    <s v="O"/>
    <n v="1"/>
    <n v="30"/>
    <n v="0"/>
    <m/>
    <m/>
    <m/>
    <m/>
    <m/>
    <m/>
    <n v="1"/>
    <n v="1"/>
    <m/>
    <m/>
    <n v="11665218"/>
    <s v="CREDITOS DE CONSUMO"/>
    <n v="0"/>
    <n v="0"/>
    <n v="890480123"/>
    <s v="UNIVERSIDAD DE CARTAGENA"/>
    <n v="5"/>
    <m/>
    <m/>
    <m/>
    <m/>
    <n v="1"/>
    <n v="7"/>
    <n v="2"/>
  </r>
  <r>
    <n v="0"/>
    <s v="C"/>
    <x v="23"/>
    <x v="0"/>
    <n v="4"/>
    <n v="550000073"/>
    <d v="2014-06-11T00:00:00"/>
    <d v="2024-04-30T00:00:00"/>
    <n v="0"/>
    <n v="1"/>
    <n v="0"/>
    <n v="30"/>
    <n v="2"/>
    <n v="21474970"/>
    <n v="23720000"/>
    <n v="79147"/>
    <n v="3001"/>
    <n v="79147"/>
    <n v="1599"/>
    <n v="0"/>
    <n v="0"/>
    <m/>
    <n v="0"/>
    <n v="0"/>
    <n v="0"/>
    <m/>
    <m/>
    <d v="2021-03-31T00:00:00"/>
    <n v="1"/>
    <s v="O"/>
    <n v="1"/>
    <n v="30"/>
    <n v="0"/>
    <m/>
    <m/>
    <m/>
    <m/>
    <m/>
    <m/>
    <n v="1"/>
    <n v="1"/>
    <m/>
    <m/>
    <n v="123886"/>
    <s v="CREDITOS DE CONSUMO"/>
    <n v="0"/>
    <n v="0"/>
    <n v="890480123"/>
    <s v="UNIVERSIDAD DE CARTAGENA"/>
    <n v="5"/>
    <m/>
    <m/>
    <m/>
    <m/>
    <n v="2"/>
    <n v="7"/>
    <n v="2"/>
  </r>
  <r>
    <n v="0"/>
    <s v="C"/>
    <x v="23"/>
    <x v="0"/>
    <n v="4"/>
    <n v="550000089"/>
    <d v="2014-06-18T00:00:00"/>
    <d v="2023-12-30T00:00:00"/>
    <n v="0"/>
    <n v="1"/>
    <n v="0"/>
    <n v="30"/>
    <n v="2"/>
    <n v="21474970"/>
    <n v="23720000"/>
    <n v="22225"/>
    <n v="843"/>
    <n v="21780"/>
    <n v="810"/>
    <n v="0"/>
    <n v="0"/>
    <m/>
    <n v="0"/>
    <n v="0"/>
    <n v="0"/>
    <m/>
    <m/>
    <d v="2021-02-26T00:00:00"/>
    <n v="1"/>
    <s v="O"/>
    <n v="1"/>
    <n v="30"/>
    <n v="0"/>
    <m/>
    <m/>
    <m/>
    <m/>
    <m/>
    <m/>
    <n v="1"/>
    <n v="1"/>
    <m/>
    <m/>
    <n v="34092"/>
    <s v="CREDITOS DE CONSUMO"/>
    <n v="0"/>
    <n v="0"/>
    <n v="890480123"/>
    <s v="UNIVERSIDAD DE CARTAGENA"/>
    <n v="5"/>
    <m/>
    <m/>
    <m/>
    <m/>
    <n v="2"/>
    <n v="7"/>
    <n v="2"/>
  </r>
  <r>
    <n v="0"/>
    <s v="C"/>
    <x v="23"/>
    <x v="0"/>
    <n v="4"/>
    <n v="550000090"/>
    <d v="2014-06-18T00:00:00"/>
    <d v="2023-12-30T00:00:00"/>
    <n v="0"/>
    <n v="1"/>
    <n v="0"/>
    <n v="30"/>
    <n v="2"/>
    <n v="21474970"/>
    <n v="23720000"/>
    <n v="79100"/>
    <n v="2999"/>
    <n v="75714"/>
    <n v="1531"/>
    <n v="0"/>
    <n v="0"/>
    <m/>
    <n v="0"/>
    <n v="0"/>
    <n v="0"/>
    <m/>
    <m/>
    <d v="2021-02-26T00:00:00"/>
    <n v="1"/>
    <s v="O"/>
    <n v="1"/>
    <n v="30"/>
    <n v="0"/>
    <m/>
    <m/>
    <m/>
    <m/>
    <m/>
    <m/>
    <n v="1"/>
    <n v="1"/>
    <m/>
    <m/>
    <n v="118513"/>
    <s v="CREDITOS DE CONSUMO"/>
    <n v="0"/>
    <n v="0"/>
    <n v="890480123"/>
    <s v="UNIVERSIDAD DE CARTAGENA"/>
    <n v="5"/>
    <m/>
    <m/>
    <m/>
    <m/>
    <n v="2"/>
    <n v="7"/>
    <n v="2"/>
  </r>
  <r>
    <n v="0"/>
    <s v="C"/>
    <x v="23"/>
    <x v="0"/>
    <n v="4"/>
    <n v="550000091"/>
    <d v="2014-06-18T00:00:00"/>
    <d v="2023-12-30T00:00:00"/>
    <n v="0"/>
    <n v="1"/>
    <n v="0"/>
    <n v="30"/>
    <n v="2"/>
    <n v="21474970"/>
    <n v="23720000"/>
    <n v="75570"/>
    <n v="2866"/>
    <n v="72334"/>
    <n v="1462"/>
    <n v="0"/>
    <n v="0"/>
    <m/>
    <n v="0"/>
    <n v="0"/>
    <n v="0"/>
    <m/>
    <m/>
    <d v="2021-02-26T00:00:00"/>
    <n v="1"/>
    <s v="O"/>
    <n v="1"/>
    <n v="30"/>
    <n v="0"/>
    <m/>
    <m/>
    <m/>
    <m/>
    <m/>
    <m/>
    <n v="1"/>
    <n v="1"/>
    <m/>
    <m/>
    <n v="113222"/>
    <s v="CREDITOS DE CONSUMO"/>
    <n v="0"/>
    <n v="0"/>
    <n v="890480123"/>
    <s v="UNIVERSIDAD DE CARTAGENA"/>
    <n v="5"/>
    <m/>
    <m/>
    <m/>
    <m/>
    <n v="2"/>
    <n v="7"/>
    <n v="2"/>
  </r>
  <r>
    <n v="0"/>
    <s v="C"/>
    <x v="23"/>
    <x v="0"/>
    <n v="4"/>
    <n v="550000395"/>
    <d v="2014-07-25T00:00:00"/>
    <d v="2023-12-30T00:00:00"/>
    <n v="0"/>
    <n v="1"/>
    <n v="0"/>
    <n v="30"/>
    <n v="2"/>
    <n v="21474970"/>
    <n v="23720000"/>
    <n v="75335"/>
    <n v="2857"/>
    <n v="72113"/>
    <n v="1462"/>
    <n v="0"/>
    <n v="0"/>
    <m/>
    <n v="0"/>
    <n v="0"/>
    <n v="0"/>
    <m/>
    <m/>
    <d v="2021-02-26T00:00:00"/>
    <n v="1"/>
    <s v="O"/>
    <n v="1"/>
    <n v="30"/>
    <n v="0"/>
    <m/>
    <m/>
    <m/>
    <m/>
    <m/>
    <m/>
    <n v="1"/>
    <n v="1"/>
    <m/>
    <m/>
    <n v="112876"/>
    <s v="CREDITOS DE CONSUMO"/>
    <n v="0"/>
    <n v="0"/>
    <n v="890480123"/>
    <s v="UNIVERSIDAD DE CARTAGENA"/>
    <n v="5"/>
    <m/>
    <m/>
    <m/>
    <m/>
    <n v="2"/>
    <n v="7"/>
    <n v="2"/>
  </r>
  <r>
    <n v="0"/>
    <s v="C"/>
    <x v="23"/>
    <x v="0"/>
    <n v="4"/>
    <n v="550000396"/>
    <d v="2014-07-25T00:00:00"/>
    <d v="2023-12-30T00:00:00"/>
    <n v="0"/>
    <n v="1"/>
    <n v="0"/>
    <n v="30"/>
    <n v="2"/>
    <n v="21474970"/>
    <n v="23720000"/>
    <n v="61527"/>
    <n v="2333"/>
    <n v="57765"/>
    <n v="0"/>
    <n v="0"/>
    <n v="0"/>
    <m/>
    <n v="0"/>
    <n v="0"/>
    <n v="0"/>
    <m/>
    <m/>
    <d v="2021-03-30T00:00:00"/>
    <n v="1"/>
    <s v="O"/>
    <n v="1"/>
    <n v="30"/>
    <n v="0"/>
    <m/>
    <m/>
    <m/>
    <m/>
    <m/>
    <m/>
    <n v="1"/>
    <n v="1"/>
    <m/>
    <m/>
    <n v="90418"/>
    <s v="CREDITOS DE CONSUMO"/>
    <n v="0"/>
    <n v="0"/>
    <n v="890480123"/>
    <s v="UNIVERSIDAD DE CARTAGENA"/>
    <n v="5"/>
    <m/>
    <m/>
    <m/>
    <m/>
    <n v="2"/>
    <n v="7"/>
    <n v="2"/>
  </r>
  <r>
    <n v="0"/>
    <s v="C"/>
    <x v="23"/>
    <x v="0"/>
    <n v="4"/>
    <n v="550000661"/>
    <d v="2014-08-21T00:00:00"/>
    <d v="2023-12-30T00:00:00"/>
    <n v="0"/>
    <n v="1"/>
    <n v="0"/>
    <n v="30"/>
    <n v="2"/>
    <n v="21474970"/>
    <n v="23720000"/>
    <n v="73501"/>
    <n v="2787"/>
    <n v="70360"/>
    <n v="1428"/>
    <n v="0"/>
    <n v="0"/>
    <m/>
    <n v="0"/>
    <n v="0"/>
    <n v="0"/>
    <m/>
    <m/>
    <d v="2021-02-26T00:00:00"/>
    <n v="1"/>
    <s v="O"/>
    <n v="1"/>
    <n v="30"/>
    <n v="0"/>
    <m/>
    <m/>
    <m/>
    <m/>
    <m/>
    <m/>
    <n v="1"/>
    <n v="1"/>
    <m/>
    <m/>
    <n v="110132"/>
    <s v="CREDITOS DE CONSUMO"/>
    <n v="0"/>
    <n v="0"/>
    <n v="890480123"/>
    <s v="UNIVERSIDAD DE CARTAGENA"/>
    <n v="5"/>
    <m/>
    <m/>
    <m/>
    <m/>
    <n v="2"/>
    <n v="7"/>
    <n v="2"/>
  </r>
  <r>
    <n v="0"/>
    <s v="C"/>
    <x v="23"/>
    <x v="0"/>
    <n v="4"/>
    <n v="550000735"/>
    <d v="2014-08-29T00:00:00"/>
    <d v="2023-12-30T00:00:00"/>
    <n v="0"/>
    <n v="1"/>
    <n v="0"/>
    <n v="30"/>
    <n v="2"/>
    <n v="21474970"/>
    <n v="23720000"/>
    <n v="79763"/>
    <n v="3025"/>
    <n v="76560"/>
    <n v="1563"/>
    <n v="0"/>
    <n v="0"/>
    <m/>
    <n v="0"/>
    <n v="0"/>
    <n v="0"/>
    <m/>
    <m/>
    <d v="2021-02-26T00:00:00"/>
    <n v="1"/>
    <s v="O"/>
    <n v="1"/>
    <n v="30"/>
    <n v="0"/>
    <m/>
    <m/>
    <m/>
    <m/>
    <m/>
    <m/>
    <n v="1"/>
    <n v="1"/>
    <m/>
    <m/>
    <n v="119837"/>
    <s v="CREDITOS DE CONSUMO"/>
    <n v="0"/>
    <n v="0"/>
    <n v="890480123"/>
    <s v="UNIVERSIDAD DE CARTAGENA"/>
    <n v="5"/>
    <m/>
    <m/>
    <m/>
    <m/>
    <n v="2"/>
    <n v="7"/>
    <n v="2"/>
  </r>
  <r>
    <n v="0"/>
    <s v="C"/>
    <x v="23"/>
    <x v="0"/>
    <n v="4"/>
    <n v="550000736"/>
    <d v="2014-08-29T00:00:00"/>
    <d v="2023-12-30T00:00:00"/>
    <n v="30"/>
    <n v="1"/>
    <n v="0"/>
    <n v="30"/>
    <n v="2"/>
    <n v="21474970"/>
    <n v="23720000"/>
    <n v="44009"/>
    <n v="1669"/>
    <n v="43128"/>
    <n v="1559"/>
    <n v="0"/>
    <n v="0"/>
    <m/>
    <n v="0"/>
    <n v="0"/>
    <n v="0"/>
    <m/>
    <m/>
    <d v="2021-02-26T00:00:00"/>
    <n v="1"/>
    <s v="O"/>
    <n v="1"/>
    <n v="30"/>
    <n v="10"/>
    <m/>
    <m/>
    <m/>
    <m/>
    <m/>
    <m/>
    <n v="1"/>
    <n v="1"/>
    <m/>
    <m/>
    <n v="67507"/>
    <s v="CREDITOS DE CONSUMO"/>
    <n v="0"/>
    <n v="0"/>
    <n v="890480123"/>
    <s v="UNIVERSIDAD DE CARTAGENA"/>
    <n v="5"/>
    <m/>
    <m/>
    <m/>
    <m/>
    <n v="2"/>
    <n v="7"/>
    <n v="2"/>
  </r>
  <r>
    <n v="0"/>
    <s v="C"/>
    <x v="23"/>
    <x v="0"/>
    <n v="4"/>
    <n v="550000770"/>
    <d v="2014-09-03T00:00:00"/>
    <d v="2023-12-30T00:00:00"/>
    <n v="0"/>
    <n v="1"/>
    <n v="0"/>
    <n v="30"/>
    <n v="2"/>
    <n v="21474970"/>
    <n v="23720000"/>
    <n v="95966"/>
    <n v="3639"/>
    <n v="90097"/>
    <n v="0"/>
    <n v="0"/>
    <n v="0"/>
    <m/>
    <n v="0"/>
    <n v="0"/>
    <n v="0"/>
    <m/>
    <m/>
    <d v="2021-03-30T00:00:00"/>
    <n v="1"/>
    <s v="O"/>
    <n v="1"/>
    <n v="30"/>
    <n v="0"/>
    <m/>
    <m/>
    <m/>
    <m/>
    <m/>
    <m/>
    <n v="1"/>
    <n v="1"/>
    <m/>
    <m/>
    <n v="141026"/>
    <s v="CREDITOS DE CONSUMO"/>
    <n v="0"/>
    <n v="0"/>
    <n v="890480123"/>
    <s v="UNIVERSIDAD DE CARTAGENA"/>
    <n v="5"/>
    <m/>
    <m/>
    <m/>
    <m/>
    <n v="2"/>
    <n v="7"/>
    <n v="2"/>
  </r>
  <r>
    <n v="0"/>
    <s v="C"/>
    <x v="23"/>
    <x v="0"/>
    <n v="4"/>
    <n v="550000874"/>
    <d v="2014-09-15T00:00:00"/>
    <d v="2023-12-30T00:00:00"/>
    <n v="0"/>
    <n v="1"/>
    <n v="0"/>
    <n v="30"/>
    <n v="2"/>
    <n v="21474970"/>
    <n v="23720000"/>
    <n v="44073"/>
    <n v="1671"/>
    <n v="43191"/>
    <n v="1559"/>
    <n v="0"/>
    <n v="0"/>
    <m/>
    <n v="0"/>
    <n v="0"/>
    <n v="0"/>
    <m/>
    <m/>
    <d v="2021-02-26T00:00:00"/>
    <n v="1"/>
    <s v="O"/>
    <n v="1"/>
    <n v="30"/>
    <n v="0"/>
    <m/>
    <m/>
    <m/>
    <m/>
    <m/>
    <m/>
    <n v="1"/>
    <n v="1"/>
    <m/>
    <m/>
    <n v="67605"/>
    <s v="CREDITOS DE CONSUMO"/>
    <n v="0"/>
    <n v="0"/>
    <n v="890480123"/>
    <s v="UNIVERSIDAD DE CARTAGENA"/>
    <n v="5"/>
    <m/>
    <m/>
    <m/>
    <m/>
    <n v="2"/>
    <n v="7"/>
    <n v="2"/>
  </r>
  <r>
    <n v="0"/>
    <s v="C"/>
    <x v="23"/>
    <x v="0"/>
    <n v="4"/>
    <n v="550001029"/>
    <d v="2014-09-25T00:00:00"/>
    <d v="2023-12-30T00:00:00"/>
    <n v="0"/>
    <n v="1"/>
    <n v="0"/>
    <n v="30"/>
    <n v="2"/>
    <n v="21474970"/>
    <n v="23720000"/>
    <n v="66907"/>
    <n v="2537"/>
    <n v="62815"/>
    <n v="0"/>
    <n v="0"/>
    <n v="0"/>
    <m/>
    <n v="0"/>
    <n v="0"/>
    <n v="0"/>
    <m/>
    <m/>
    <d v="2021-03-30T00:00:00"/>
    <n v="1"/>
    <s v="O"/>
    <n v="1"/>
    <n v="30"/>
    <n v="0"/>
    <m/>
    <m/>
    <m/>
    <m/>
    <m/>
    <m/>
    <n v="1"/>
    <n v="1"/>
    <m/>
    <m/>
    <n v="98322"/>
    <s v="CREDITOS DE CONSUMO"/>
    <n v="0"/>
    <n v="0"/>
    <n v="890480123"/>
    <s v="UNIVERSIDAD DE CARTAGENA"/>
    <n v="5"/>
    <m/>
    <m/>
    <m/>
    <m/>
    <n v="2"/>
    <n v="7"/>
    <n v="2"/>
  </r>
  <r>
    <n v="0"/>
    <s v="C"/>
    <x v="23"/>
    <x v="0"/>
    <n v="4"/>
    <n v="550001203"/>
    <d v="2014-10-10T00:00:00"/>
    <d v="2023-12-30T00:00:00"/>
    <n v="0"/>
    <n v="1"/>
    <n v="0"/>
    <n v="30"/>
    <n v="2"/>
    <n v="21474970"/>
    <n v="23720000"/>
    <n v="76109"/>
    <n v="2886"/>
    <n v="71455"/>
    <n v="0"/>
    <n v="0"/>
    <n v="0"/>
    <m/>
    <n v="0"/>
    <n v="0"/>
    <n v="0"/>
    <m/>
    <m/>
    <d v="2021-03-30T00:00:00"/>
    <n v="1"/>
    <s v="O"/>
    <n v="1"/>
    <n v="30"/>
    <n v="0"/>
    <m/>
    <m/>
    <m/>
    <m/>
    <m/>
    <m/>
    <n v="1"/>
    <n v="1"/>
    <m/>
    <m/>
    <n v="111846"/>
    <s v="CREDITOS DE CONSUMO"/>
    <n v="0"/>
    <n v="0"/>
    <n v="890480123"/>
    <s v="UNIVERSIDAD DE CARTAGENA"/>
    <n v="5"/>
    <m/>
    <m/>
    <m/>
    <m/>
    <n v="2"/>
    <n v="7"/>
    <n v="2"/>
  </r>
  <r>
    <n v="0"/>
    <s v="C"/>
    <x v="23"/>
    <x v="0"/>
    <n v="4"/>
    <n v="550001204"/>
    <d v="2014-10-10T00:00:00"/>
    <d v="2023-12-30T00:00:00"/>
    <n v="0"/>
    <n v="1"/>
    <n v="0"/>
    <n v="30"/>
    <n v="2"/>
    <n v="21474970"/>
    <n v="23720000"/>
    <n v="43129"/>
    <n v="1635"/>
    <n v="42266"/>
    <n v="1531"/>
    <n v="0"/>
    <n v="0"/>
    <m/>
    <n v="0"/>
    <n v="0"/>
    <n v="0"/>
    <m/>
    <m/>
    <d v="2021-02-26T00:00:00"/>
    <n v="1"/>
    <s v="O"/>
    <n v="1"/>
    <n v="30"/>
    <n v="0"/>
    <m/>
    <m/>
    <m/>
    <m/>
    <m/>
    <m/>
    <n v="1"/>
    <n v="1"/>
    <m/>
    <m/>
    <n v="66158"/>
    <s v="CREDITOS DE CONSUMO"/>
    <n v="0"/>
    <n v="0"/>
    <n v="890480123"/>
    <s v="UNIVERSIDAD DE CARTAGENA"/>
    <n v="5"/>
    <m/>
    <m/>
    <m/>
    <m/>
    <n v="2"/>
    <n v="7"/>
    <n v="2"/>
  </r>
  <r>
    <n v="0"/>
    <s v="C"/>
    <x v="23"/>
    <x v="0"/>
    <n v="4"/>
    <n v="550001366"/>
    <d v="2014-10-22T00:00:00"/>
    <d v="2023-12-30T00:00:00"/>
    <n v="0"/>
    <n v="1"/>
    <n v="0"/>
    <n v="30"/>
    <n v="2"/>
    <n v="21474970"/>
    <n v="23720000"/>
    <n v="71087"/>
    <n v="2696"/>
    <n v="66739"/>
    <n v="0"/>
    <n v="0"/>
    <n v="0"/>
    <m/>
    <n v="0"/>
    <n v="0"/>
    <n v="0"/>
    <m/>
    <m/>
    <d v="2021-03-30T00:00:00"/>
    <n v="1"/>
    <s v="O"/>
    <n v="1"/>
    <n v="30"/>
    <n v="0"/>
    <m/>
    <m/>
    <m/>
    <m/>
    <m/>
    <m/>
    <n v="1"/>
    <n v="1"/>
    <m/>
    <m/>
    <n v="104464"/>
    <s v="CREDITOS DE CONSUMO"/>
    <n v="0"/>
    <n v="0"/>
    <n v="890480123"/>
    <s v="UNIVERSIDAD DE CARTAGENA"/>
    <n v="5"/>
    <m/>
    <m/>
    <m/>
    <m/>
    <n v="2"/>
    <n v="7"/>
    <n v="2"/>
  </r>
  <r>
    <n v="0"/>
    <s v="C"/>
    <x v="23"/>
    <x v="0"/>
    <n v="4"/>
    <n v="550001419"/>
    <d v="2014-10-25T00:00:00"/>
    <d v="2023-12-30T00:00:00"/>
    <n v="0"/>
    <n v="1"/>
    <n v="0"/>
    <n v="30"/>
    <n v="2"/>
    <n v="21474970"/>
    <n v="23720000"/>
    <n v="64651"/>
    <n v="2452"/>
    <n v="60696"/>
    <n v="0"/>
    <n v="0"/>
    <n v="0"/>
    <m/>
    <n v="0"/>
    <n v="0"/>
    <n v="0"/>
    <m/>
    <m/>
    <d v="2021-03-30T00:00:00"/>
    <n v="1"/>
    <s v="O"/>
    <n v="1"/>
    <n v="30"/>
    <n v="0"/>
    <m/>
    <m/>
    <m/>
    <m/>
    <m/>
    <m/>
    <n v="1"/>
    <n v="1"/>
    <m/>
    <m/>
    <n v="95005"/>
    <s v="CREDITOS DE CONSUMO"/>
    <n v="0"/>
    <n v="0"/>
    <n v="890480123"/>
    <s v="UNIVERSIDAD DE CARTAGENA"/>
    <n v="5"/>
    <m/>
    <m/>
    <m/>
    <m/>
    <n v="2"/>
    <n v="7"/>
    <n v="2"/>
  </r>
  <r>
    <n v="0"/>
    <s v="C"/>
    <x v="23"/>
    <x v="0"/>
    <n v="4"/>
    <n v="550001443"/>
    <d v="2014-10-27T00:00:00"/>
    <d v="2023-12-30T00:00:00"/>
    <n v="0"/>
    <n v="1"/>
    <n v="0"/>
    <n v="30"/>
    <n v="2"/>
    <n v="21474970"/>
    <n v="23720000"/>
    <n v="34463"/>
    <n v="1307"/>
    <n v="33773"/>
    <n v="1230"/>
    <n v="0"/>
    <n v="0"/>
    <m/>
    <n v="0"/>
    <n v="0"/>
    <n v="0"/>
    <m/>
    <m/>
    <d v="2021-02-26T00:00:00"/>
    <n v="1"/>
    <s v="O"/>
    <n v="1"/>
    <n v="30"/>
    <n v="0"/>
    <m/>
    <m/>
    <m/>
    <m/>
    <m/>
    <m/>
    <n v="1"/>
    <n v="1"/>
    <m/>
    <m/>
    <n v="52864"/>
    <s v="CREDITOS DE CONSUMO"/>
    <n v="0"/>
    <n v="0"/>
    <n v="890480123"/>
    <s v="UNIVERSIDAD DE CARTAGENA"/>
    <n v="5"/>
    <m/>
    <m/>
    <m/>
    <m/>
    <n v="2"/>
    <n v="7"/>
    <n v="2"/>
  </r>
  <r>
    <n v="0"/>
    <s v="C"/>
    <x v="23"/>
    <x v="0"/>
    <n v="4"/>
    <n v="550001445"/>
    <d v="2014-10-27T00:00:00"/>
    <d v="2023-12-30T00:00:00"/>
    <n v="0"/>
    <n v="1"/>
    <n v="0"/>
    <n v="30"/>
    <n v="2"/>
    <n v="21474970"/>
    <n v="23720000"/>
    <n v="68928"/>
    <n v="2614"/>
    <n v="64713"/>
    <n v="0"/>
    <n v="0"/>
    <n v="0"/>
    <m/>
    <n v="0"/>
    <n v="0"/>
    <n v="0"/>
    <m/>
    <m/>
    <d v="2021-03-30T00:00:00"/>
    <n v="1"/>
    <s v="O"/>
    <n v="1"/>
    <n v="30"/>
    <n v="0"/>
    <m/>
    <m/>
    <m/>
    <m/>
    <m/>
    <m/>
    <n v="1"/>
    <n v="1"/>
    <m/>
    <m/>
    <n v="101293"/>
    <s v="CREDITOS DE CONSUMO"/>
    <n v="0"/>
    <n v="0"/>
    <n v="890480123"/>
    <s v="UNIVERSIDAD DE CARTAGENA"/>
    <n v="5"/>
    <m/>
    <m/>
    <m/>
    <m/>
    <n v="2"/>
    <n v="7"/>
    <n v="2"/>
  </r>
  <r>
    <n v="0"/>
    <s v="C"/>
    <x v="23"/>
    <x v="0"/>
    <n v="4"/>
    <n v="550002869"/>
    <d v="2015-01-02T00:00:00"/>
    <d v="2023-12-30T00:00:00"/>
    <n v="0"/>
    <n v="1"/>
    <n v="0"/>
    <n v="30"/>
    <n v="2"/>
    <n v="21474970"/>
    <n v="23720000"/>
    <n v="65944"/>
    <n v="2501"/>
    <n v="61909"/>
    <n v="0"/>
    <n v="0"/>
    <n v="0"/>
    <m/>
    <n v="0"/>
    <n v="0"/>
    <n v="0"/>
    <m/>
    <m/>
    <d v="2021-03-30T00:00:00"/>
    <n v="1"/>
    <s v="O"/>
    <n v="1"/>
    <n v="30"/>
    <n v="0"/>
    <m/>
    <m/>
    <m/>
    <m/>
    <m/>
    <m/>
    <n v="1"/>
    <n v="1"/>
    <m/>
    <m/>
    <n v="96904"/>
    <s v="CREDITOS DE CONSUMO"/>
    <n v="0"/>
    <n v="0"/>
    <n v="890480123"/>
    <s v="UNIVERSIDAD DE CARTAGENA"/>
    <n v="5"/>
    <m/>
    <m/>
    <m/>
    <m/>
    <n v="2"/>
    <n v="7"/>
    <n v="2"/>
  </r>
  <r>
    <n v="0"/>
    <s v="C"/>
    <x v="23"/>
    <x v="0"/>
    <n v="4"/>
    <n v="550003351"/>
    <d v="2015-02-04T00:00:00"/>
    <d v="2023-12-30T00:00:00"/>
    <n v="0"/>
    <n v="1"/>
    <n v="0"/>
    <n v="30"/>
    <n v="2"/>
    <n v="21474970"/>
    <n v="23720000"/>
    <n v="32638"/>
    <n v="1238"/>
    <n v="31984"/>
    <n v="1170"/>
    <n v="0"/>
    <n v="0"/>
    <m/>
    <n v="0"/>
    <n v="0"/>
    <n v="0"/>
    <m/>
    <m/>
    <d v="2021-02-26T00:00:00"/>
    <n v="1"/>
    <s v="O"/>
    <n v="1"/>
    <n v="30"/>
    <n v="0"/>
    <m/>
    <m/>
    <m/>
    <m/>
    <m/>
    <m/>
    <n v="1"/>
    <n v="1"/>
    <m/>
    <m/>
    <n v="50063"/>
    <s v="CREDITOS DE CONSUMO"/>
    <n v="0"/>
    <n v="0"/>
    <n v="890480123"/>
    <s v="UNIVERSIDAD DE CARTAGENA"/>
    <n v="5"/>
    <m/>
    <m/>
    <m/>
    <m/>
    <n v="2"/>
    <n v="7"/>
    <n v="2"/>
  </r>
  <r>
    <n v="0"/>
    <s v="C"/>
    <x v="23"/>
    <x v="0"/>
    <n v="4"/>
    <n v="550003352"/>
    <d v="2015-02-04T00:00:00"/>
    <d v="2023-12-30T00:00:00"/>
    <n v="0"/>
    <n v="1"/>
    <n v="0"/>
    <n v="30"/>
    <n v="2"/>
    <n v="21474970"/>
    <n v="23720000"/>
    <n v="8445"/>
    <n v="320"/>
    <n v="8276"/>
    <n v="300"/>
    <n v="0"/>
    <n v="0"/>
    <m/>
    <n v="0"/>
    <n v="0"/>
    <n v="0"/>
    <m/>
    <m/>
    <d v="2021-02-26T00:00:00"/>
    <n v="1"/>
    <s v="O"/>
    <n v="1"/>
    <n v="30"/>
    <n v="0"/>
    <m/>
    <m/>
    <m/>
    <m/>
    <m/>
    <m/>
    <n v="1"/>
    <n v="1"/>
    <m/>
    <m/>
    <n v="12954"/>
    <s v="CREDITOS DE CONSUMO"/>
    <n v="0"/>
    <n v="0"/>
    <n v="890480123"/>
    <s v="UNIVERSIDAD DE CARTAGENA"/>
    <n v="5"/>
    <m/>
    <m/>
    <m/>
    <m/>
    <n v="2"/>
    <n v="7"/>
    <n v="2"/>
  </r>
  <r>
    <n v="0"/>
    <s v="C"/>
    <x v="23"/>
    <x v="0"/>
    <n v="4"/>
    <n v="550003809"/>
    <d v="2015-03-17T00:00:00"/>
    <d v="2023-12-30T00:00:00"/>
    <n v="0"/>
    <n v="1"/>
    <n v="0"/>
    <n v="30"/>
    <n v="2"/>
    <n v="21474970"/>
    <n v="23720000"/>
    <n v="19393"/>
    <n v="735"/>
    <n v="19005"/>
    <n v="691"/>
    <n v="0"/>
    <n v="0"/>
    <m/>
    <n v="0"/>
    <n v="0"/>
    <n v="0"/>
    <m/>
    <m/>
    <d v="2021-02-26T00:00:00"/>
    <n v="1"/>
    <s v="O"/>
    <n v="1"/>
    <n v="30"/>
    <n v="0"/>
    <m/>
    <m/>
    <m/>
    <m/>
    <m/>
    <m/>
    <n v="1"/>
    <n v="1"/>
    <m/>
    <m/>
    <n v="29748"/>
    <s v="CREDITOS DE CONSUMO"/>
    <n v="0"/>
    <n v="0"/>
    <n v="890480123"/>
    <s v="UNIVERSIDAD DE CARTAGENA"/>
    <n v="5"/>
    <m/>
    <m/>
    <m/>
    <m/>
    <n v="2"/>
    <n v="7"/>
    <n v="2"/>
  </r>
  <r>
    <n v="0"/>
    <s v="C"/>
    <x v="23"/>
    <x v="0"/>
    <n v="4"/>
    <n v="550004805"/>
    <d v="2015-05-23T00:00:00"/>
    <d v="2023-12-30T00:00:00"/>
    <n v="0"/>
    <n v="1"/>
    <n v="0"/>
    <n v="30"/>
    <n v="2"/>
    <n v="21474970"/>
    <n v="23720000"/>
    <n v="60135"/>
    <n v="2280"/>
    <n v="56459"/>
    <n v="0"/>
    <n v="0"/>
    <n v="0"/>
    <m/>
    <n v="0"/>
    <n v="0"/>
    <n v="0"/>
    <m/>
    <m/>
    <d v="2021-03-30T00:00:00"/>
    <n v="1"/>
    <s v="O"/>
    <n v="1"/>
    <n v="30"/>
    <n v="0"/>
    <m/>
    <m/>
    <m/>
    <m/>
    <m/>
    <m/>
    <n v="1"/>
    <n v="1"/>
    <m/>
    <m/>
    <n v="88373"/>
    <s v="CREDITOS DE CONSUMO"/>
    <n v="0"/>
    <n v="0"/>
    <n v="890480123"/>
    <s v="UNIVERSIDAD DE CARTAGENA"/>
    <n v="5"/>
    <m/>
    <m/>
    <m/>
    <m/>
    <n v="2"/>
    <n v="7"/>
    <n v="2"/>
  </r>
  <r>
    <n v="0"/>
    <s v="C"/>
    <x v="23"/>
    <x v="0"/>
    <n v="4"/>
    <n v="550005176"/>
    <d v="2015-06-14T00:00:00"/>
    <d v="2023-12-30T00:00:00"/>
    <n v="30"/>
    <n v="1"/>
    <n v="0"/>
    <n v="30"/>
    <n v="2"/>
    <n v="21474970"/>
    <n v="23720000"/>
    <n v="39401"/>
    <n v="1494"/>
    <n v="38612"/>
    <n v="1410"/>
    <n v="0"/>
    <n v="0"/>
    <m/>
    <n v="0"/>
    <n v="0"/>
    <n v="0"/>
    <m/>
    <m/>
    <d v="2021-02-26T00:00:00"/>
    <n v="1"/>
    <s v="O"/>
    <n v="1"/>
    <n v="30"/>
    <n v="4"/>
    <m/>
    <m/>
    <m/>
    <m/>
    <m/>
    <m/>
    <n v="1"/>
    <n v="1"/>
    <m/>
    <m/>
    <n v="60438"/>
    <s v="CREDITOS DE CONSUMO"/>
    <n v="0"/>
    <n v="0"/>
    <n v="890480123"/>
    <s v="UNIVERSIDAD DE CARTAGENA"/>
    <n v="5"/>
    <m/>
    <m/>
    <m/>
    <m/>
    <n v="2"/>
    <n v="7"/>
    <n v="2"/>
  </r>
  <r>
    <n v="0"/>
    <s v="C"/>
    <x v="23"/>
    <x v="0"/>
    <n v="4"/>
    <n v="550006112"/>
    <d v="2015-08-23T00:00:00"/>
    <d v="2023-12-30T00:00:00"/>
    <n v="0"/>
    <n v="1"/>
    <n v="0"/>
    <n v="30"/>
    <n v="2"/>
    <n v="21474970"/>
    <n v="23720000"/>
    <n v="62401"/>
    <n v="2366"/>
    <n v="58586"/>
    <n v="0"/>
    <n v="0"/>
    <n v="0"/>
    <m/>
    <n v="0"/>
    <n v="0"/>
    <n v="0"/>
    <m/>
    <m/>
    <d v="2021-03-30T00:00:00"/>
    <n v="1"/>
    <s v="O"/>
    <n v="1"/>
    <n v="30"/>
    <n v="0"/>
    <m/>
    <m/>
    <m/>
    <m/>
    <m/>
    <m/>
    <n v="1"/>
    <n v="1"/>
    <m/>
    <m/>
    <n v="91703"/>
    <s v="CREDITOS DE CONSUMO"/>
    <n v="0"/>
    <n v="0"/>
    <n v="890480123"/>
    <s v="UNIVERSIDAD DE CARTAGENA"/>
    <n v="5"/>
    <m/>
    <m/>
    <m/>
    <m/>
    <n v="2"/>
    <n v="7"/>
    <n v="2"/>
  </r>
  <r>
    <n v="0"/>
    <s v="C"/>
    <x v="23"/>
    <x v="0"/>
    <n v="4"/>
    <n v="550006198"/>
    <d v="2015-08-28T00:00:00"/>
    <d v="2023-12-30T00:00:00"/>
    <n v="0"/>
    <n v="1"/>
    <n v="0"/>
    <n v="30"/>
    <n v="2"/>
    <n v="21474970"/>
    <n v="23720000"/>
    <n v="11107"/>
    <n v="421"/>
    <n v="10885"/>
    <n v="391"/>
    <n v="0"/>
    <n v="0"/>
    <m/>
    <n v="0"/>
    <n v="0"/>
    <n v="0"/>
    <m/>
    <m/>
    <d v="2021-02-26T00:00:00"/>
    <n v="1"/>
    <s v="O"/>
    <n v="1"/>
    <n v="30"/>
    <n v="0"/>
    <m/>
    <m/>
    <m/>
    <m/>
    <m/>
    <m/>
    <n v="1"/>
    <n v="1"/>
    <m/>
    <m/>
    <n v="17038"/>
    <s v="CREDITOS DE CONSUMO"/>
    <n v="0"/>
    <n v="0"/>
    <n v="890480123"/>
    <s v="UNIVERSIDAD DE CARTAGENA"/>
    <n v="5"/>
    <m/>
    <m/>
    <m/>
    <m/>
    <n v="2"/>
    <n v="7"/>
    <n v="2"/>
  </r>
  <r>
    <n v="0"/>
    <s v="C"/>
    <x v="23"/>
    <x v="0"/>
    <n v="4"/>
    <n v="550007540"/>
    <d v="2015-11-18T00:00:00"/>
    <d v="2023-12-30T00:00:00"/>
    <n v="0"/>
    <n v="1"/>
    <n v="0"/>
    <n v="30"/>
    <n v="2"/>
    <n v="21474970"/>
    <n v="23720000"/>
    <n v="76888"/>
    <n v="2916"/>
    <n v="72184"/>
    <n v="0"/>
    <n v="0"/>
    <n v="0"/>
    <m/>
    <n v="0"/>
    <n v="0"/>
    <n v="0"/>
    <m/>
    <m/>
    <d v="2021-03-30T00:00:00"/>
    <n v="1"/>
    <s v="O"/>
    <n v="1"/>
    <n v="30"/>
    <n v="0"/>
    <m/>
    <m/>
    <m/>
    <m/>
    <m/>
    <m/>
    <n v="1"/>
    <n v="1"/>
    <m/>
    <m/>
    <n v="112987"/>
    <s v="CREDITOS DE CONSUMO"/>
    <n v="0"/>
    <n v="0"/>
    <n v="890480123"/>
    <s v="UNIVERSIDAD DE CARTAGENA"/>
    <n v="5"/>
    <m/>
    <m/>
    <m/>
    <m/>
    <n v="2"/>
    <n v="7"/>
    <n v="2"/>
  </r>
  <r>
    <n v="0"/>
    <s v="C"/>
    <x v="23"/>
    <x v="0"/>
    <n v="4"/>
    <n v="550008132"/>
    <d v="2015-12-31T00:00:00"/>
    <d v="2023-12-30T00:00:00"/>
    <n v="0"/>
    <n v="1"/>
    <n v="0"/>
    <n v="30"/>
    <n v="2"/>
    <n v="22490513"/>
    <n v="24960000"/>
    <n v="80725"/>
    <n v="3103"/>
    <n v="75865"/>
    <n v="0"/>
    <n v="0"/>
    <n v="0"/>
    <m/>
    <n v="0"/>
    <n v="0"/>
    <n v="0"/>
    <m/>
    <m/>
    <d v="2021-03-30T00:00:00"/>
    <n v="1"/>
    <s v="O"/>
    <n v="1"/>
    <n v="30"/>
    <n v="0"/>
    <m/>
    <m/>
    <m/>
    <m/>
    <m/>
    <m/>
    <n v="1"/>
    <n v="1"/>
    <m/>
    <m/>
    <n v="118749"/>
    <s v="CREDITOS DE CONSUMO"/>
    <n v="0"/>
    <n v="0"/>
    <n v="890480123"/>
    <s v="UNIVERSIDAD DE CARTAGENA"/>
    <n v="5"/>
    <m/>
    <m/>
    <m/>
    <m/>
    <n v="2"/>
    <n v="7"/>
    <n v="2"/>
  </r>
  <r>
    <n v="0"/>
    <s v="C"/>
    <x v="23"/>
    <x v="0"/>
    <n v="4"/>
    <n v="550008912"/>
    <d v="2016-03-10T00:00:00"/>
    <d v="2023-12-30T00:00:00"/>
    <n v="30"/>
    <n v="1"/>
    <n v="0"/>
    <n v="30"/>
    <n v="2"/>
    <n v="22490513"/>
    <n v="24960000"/>
    <n v="45249"/>
    <n v="1740"/>
    <n v="44357"/>
    <n v="1679"/>
    <n v="0"/>
    <n v="0"/>
    <m/>
    <n v="0"/>
    <n v="0"/>
    <n v="0"/>
    <m/>
    <m/>
    <d v="2021-02-26T00:00:00"/>
    <n v="1"/>
    <s v="O"/>
    <n v="1"/>
    <n v="30"/>
    <n v="8"/>
    <m/>
    <m/>
    <m/>
    <m/>
    <m/>
    <m/>
    <n v="1"/>
    <n v="1"/>
    <m/>
    <m/>
    <n v="69431"/>
    <s v="CREDITOS DE CONSUMO"/>
    <n v="0"/>
    <n v="0"/>
    <n v="890480123"/>
    <s v="UNIVERSIDAD DE CARTAGENA"/>
    <n v="5"/>
    <m/>
    <m/>
    <m/>
    <m/>
    <n v="2"/>
    <n v="7"/>
    <n v="2"/>
  </r>
  <r>
    <n v="0"/>
    <s v="C"/>
    <x v="23"/>
    <x v="0"/>
    <n v="4"/>
    <n v="550008913"/>
    <d v="2016-03-10T00:00:00"/>
    <d v="2023-12-30T00:00:00"/>
    <n v="30"/>
    <n v="1"/>
    <n v="0"/>
    <n v="30"/>
    <n v="2"/>
    <n v="22490513"/>
    <n v="24960000"/>
    <n v="23885"/>
    <n v="918"/>
    <n v="23415"/>
    <n v="899"/>
    <n v="0"/>
    <n v="0"/>
    <m/>
    <n v="0"/>
    <n v="0"/>
    <n v="0"/>
    <m/>
    <m/>
    <d v="2021-02-26T00:00:00"/>
    <n v="1"/>
    <s v="O"/>
    <n v="1"/>
    <n v="30"/>
    <n v="5"/>
    <m/>
    <m/>
    <m/>
    <m/>
    <m/>
    <m/>
    <n v="1"/>
    <n v="1"/>
    <m/>
    <m/>
    <n v="36651"/>
    <s v="CREDITOS DE CONSUMO"/>
    <n v="0"/>
    <n v="0"/>
    <n v="890480123"/>
    <s v="UNIVERSIDAD DE CARTAGENA"/>
    <n v="5"/>
    <m/>
    <m/>
    <m/>
    <m/>
    <n v="2"/>
    <n v="7"/>
    <n v="2"/>
  </r>
  <r>
    <n v="0"/>
    <s v="C"/>
    <x v="23"/>
    <x v="0"/>
    <n v="4"/>
    <n v="550009022"/>
    <d v="2016-03-27T00:00:00"/>
    <d v="2023-12-30T00:00:00"/>
    <n v="0"/>
    <n v="1"/>
    <n v="0"/>
    <n v="30"/>
    <n v="2"/>
    <n v="22490513"/>
    <n v="24960000"/>
    <n v="11278"/>
    <n v="434"/>
    <n v="11055"/>
    <n v="420"/>
    <n v="0"/>
    <n v="0"/>
    <m/>
    <n v="0"/>
    <n v="0"/>
    <n v="0"/>
    <m/>
    <m/>
    <d v="2021-02-26T00:00:00"/>
    <n v="1"/>
    <s v="O"/>
    <n v="1"/>
    <n v="30"/>
    <n v="0"/>
    <m/>
    <m/>
    <m/>
    <m/>
    <m/>
    <m/>
    <n v="1"/>
    <n v="1"/>
    <m/>
    <m/>
    <n v="17304"/>
    <s v="CREDITOS DE CONSUMO"/>
    <n v="0"/>
    <n v="0"/>
    <n v="890480123"/>
    <s v="UNIVERSIDAD DE CARTAGENA"/>
    <n v="5"/>
    <m/>
    <m/>
    <m/>
    <m/>
    <n v="2"/>
    <n v="7"/>
    <n v="2"/>
  </r>
  <r>
    <n v="0"/>
    <s v="C"/>
    <x v="23"/>
    <x v="0"/>
    <n v="4"/>
    <n v="550009233"/>
    <d v="2016-04-05T00:00:00"/>
    <d v="2023-12-30T00:00:00"/>
    <n v="0"/>
    <n v="1"/>
    <n v="0"/>
    <n v="30"/>
    <n v="2"/>
    <n v="22490513"/>
    <n v="24960000"/>
    <n v="22470"/>
    <n v="864"/>
    <n v="22027"/>
    <n v="839"/>
    <n v="0"/>
    <n v="0"/>
    <m/>
    <n v="0"/>
    <n v="0"/>
    <n v="0"/>
    <m/>
    <m/>
    <d v="2021-02-26T00:00:00"/>
    <n v="1"/>
    <s v="O"/>
    <n v="1"/>
    <n v="30"/>
    <n v="0"/>
    <m/>
    <m/>
    <m/>
    <m/>
    <m/>
    <m/>
    <n v="1"/>
    <n v="1"/>
    <m/>
    <m/>
    <n v="34478"/>
    <s v="CREDITOS DE CONSUMO"/>
    <n v="0"/>
    <n v="0"/>
    <n v="890480123"/>
    <s v="UNIVERSIDAD DE CARTAGENA"/>
    <n v="5"/>
    <m/>
    <m/>
    <m/>
    <m/>
    <n v="2"/>
    <n v="7"/>
    <n v="2"/>
  </r>
  <r>
    <n v="0"/>
    <s v="C"/>
    <x v="23"/>
    <x v="0"/>
    <n v="4"/>
    <n v="550009655"/>
    <d v="2016-05-16T00:00:00"/>
    <d v="2023-12-30T00:00:00"/>
    <n v="30"/>
    <n v="1"/>
    <n v="0"/>
    <n v="30"/>
    <n v="2"/>
    <n v="22490513"/>
    <n v="24960000"/>
    <n v="20937"/>
    <n v="805"/>
    <n v="20524"/>
    <n v="779"/>
    <n v="0"/>
    <n v="0"/>
    <m/>
    <n v="0"/>
    <n v="0"/>
    <n v="0"/>
    <m/>
    <m/>
    <d v="2021-02-26T00:00:00"/>
    <n v="1"/>
    <s v="O"/>
    <n v="1"/>
    <n v="30"/>
    <n v="1"/>
    <m/>
    <m/>
    <m/>
    <m/>
    <m/>
    <m/>
    <n v="1"/>
    <n v="1"/>
    <m/>
    <m/>
    <n v="32126"/>
    <s v="CREDITOS DE CONSUMO"/>
    <n v="0"/>
    <n v="0"/>
    <n v="890480123"/>
    <s v="UNIVERSIDAD DE CARTAGENA"/>
    <n v="5"/>
    <m/>
    <m/>
    <m/>
    <m/>
    <n v="2"/>
    <n v="7"/>
    <n v="2"/>
  </r>
  <r>
    <n v="0"/>
    <s v="C"/>
    <x v="23"/>
    <x v="0"/>
    <n v="4"/>
    <n v="550009656"/>
    <d v="2016-05-16T00:00:00"/>
    <d v="2023-12-30T00:00:00"/>
    <n v="30"/>
    <n v="1"/>
    <n v="0"/>
    <n v="30"/>
    <n v="2"/>
    <n v="22490513"/>
    <n v="24960000"/>
    <n v="9606"/>
    <n v="369"/>
    <n v="9417"/>
    <n v="360"/>
    <n v="0"/>
    <n v="0"/>
    <m/>
    <n v="0"/>
    <n v="0"/>
    <n v="0"/>
    <m/>
    <m/>
    <d v="2021-02-26T00:00:00"/>
    <n v="1"/>
    <s v="O"/>
    <n v="1"/>
    <n v="30"/>
    <n v="1"/>
    <m/>
    <m/>
    <m/>
    <m/>
    <m/>
    <m/>
    <n v="1"/>
    <n v="1"/>
    <m/>
    <m/>
    <n v="14740"/>
    <s v="CREDITOS DE CONSUMO"/>
    <n v="0"/>
    <n v="0"/>
    <n v="890480123"/>
    <s v="UNIVERSIDAD DE CARTAGENA"/>
    <n v="5"/>
    <m/>
    <m/>
    <m/>
    <m/>
    <n v="2"/>
    <n v="7"/>
    <n v="2"/>
  </r>
  <r>
    <n v="0"/>
    <s v="C"/>
    <x v="23"/>
    <x v="0"/>
    <n v="4"/>
    <n v="550010048"/>
    <d v="2016-06-16T00:00:00"/>
    <d v="2023-12-30T00:00:00"/>
    <n v="0"/>
    <n v="1"/>
    <n v="0"/>
    <n v="30"/>
    <n v="2"/>
    <n v="22490513"/>
    <n v="24960000"/>
    <n v="20984"/>
    <n v="807"/>
    <n v="20570"/>
    <n v="780"/>
    <n v="0"/>
    <n v="0"/>
    <m/>
    <n v="0"/>
    <n v="0"/>
    <n v="0"/>
    <m/>
    <m/>
    <d v="2021-02-26T00:00:00"/>
    <n v="1"/>
    <s v="O"/>
    <n v="1"/>
    <n v="30"/>
    <n v="0"/>
    <m/>
    <m/>
    <m/>
    <m/>
    <m/>
    <m/>
    <n v="1"/>
    <n v="1"/>
    <m/>
    <m/>
    <n v="32198"/>
    <s v="CREDITOS DE CONSUMO"/>
    <n v="0"/>
    <n v="0"/>
    <n v="890480123"/>
    <s v="UNIVERSIDAD DE CARTAGENA"/>
    <n v="5"/>
    <m/>
    <m/>
    <m/>
    <m/>
    <n v="2"/>
    <n v="7"/>
    <n v="2"/>
  </r>
  <r>
    <n v="0"/>
    <s v="C"/>
    <x v="23"/>
    <x v="0"/>
    <n v="4"/>
    <n v="550010049"/>
    <d v="2016-06-16T00:00:00"/>
    <d v="2023-12-30T00:00:00"/>
    <n v="30"/>
    <n v="1"/>
    <n v="0"/>
    <n v="30"/>
    <n v="2"/>
    <n v="22490513"/>
    <n v="24960000"/>
    <n v="10512"/>
    <n v="404"/>
    <n v="10305"/>
    <n v="391"/>
    <n v="0"/>
    <n v="0"/>
    <m/>
    <n v="0"/>
    <n v="0"/>
    <n v="0"/>
    <m/>
    <m/>
    <d v="2021-02-26T00:00:00"/>
    <n v="1"/>
    <s v="O"/>
    <n v="1"/>
    <n v="30"/>
    <n v="4"/>
    <m/>
    <m/>
    <m/>
    <m/>
    <m/>
    <m/>
    <n v="1"/>
    <n v="1"/>
    <m/>
    <m/>
    <n v="16130"/>
    <s v="CREDITOS DE CONSUMO"/>
    <n v="0"/>
    <n v="0"/>
    <n v="890480123"/>
    <s v="UNIVERSIDAD DE CARTAGENA"/>
    <n v="5"/>
    <m/>
    <m/>
    <m/>
    <m/>
    <n v="2"/>
    <n v="7"/>
    <n v="2"/>
  </r>
  <r>
    <n v="0"/>
    <s v="C"/>
    <x v="23"/>
    <x v="0"/>
    <n v="4"/>
    <n v="550010522"/>
    <d v="2016-07-05T00:00:00"/>
    <d v="2023-12-30T00:00:00"/>
    <n v="30"/>
    <n v="1"/>
    <n v="0"/>
    <n v="30"/>
    <n v="2"/>
    <n v="22490513"/>
    <n v="24960000"/>
    <n v="34638"/>
    <n v="1332"/>
    <n v="33955"/>
    <n v="1291"/>
    <n v="0"/>
    <n v="0"/>
    <m/>
    <n v="0"/>
    <n v="0"/>
    <n v="0"/>
    <m/>
    <m/>
    <d v="2021-02-26T00:00:00"/>
    <n v="1"/>
    <s v="O"/>
    <n v="1"/>
    <n v="30"/>
    <n v="10"/>
    <m/>
    <m/>
    <m/>
    <m/>
    <m/>
    <m/>
    <n v="1"/>
    <n v="1"/>
    <m/>
    <m/>
    <n v="53149"/>
    <s v="CREDITOS DE CONSUMO"/>
    <n v="0"/>
    <n v="0"/>
    <n v="890480123"/>
    <s v="UNIVERSIDAD DE CARTAGENA"/>
    <n v="5"/>
    <m/>
    <m/>
    <m/>
    <m/>
    <n v="2"/>
    <n v="7"/>
    <n v="2"/>
  </r>
  <r>
    <n v="0"/>
    <s v="C"/>
    <x v="23"/>
    <x v="0"/>
    <n v="4"/>
    <n v="550011178"/>
    <d v="2016-08-16T00:00:00"/>
    <d v="2023-12-30T00:00:00"/>
    <n v="0"/>
    <n v="1"/>
    <n v="0"/>
    <n v="30"/>
    <n v="2"/>
    <n v="22490513"/>
    <n v="24960000"/>
    <n v="22258"/>
    <n v="856"/>
    <n v="21819"/>
    <n v="839"/>
    <n v="0"/>
    <n v="0"/>
    <m/>
    <n v="0"/>
    <n v="0"/>
    <n v="0"/>
    <m/>
    <m/>
    <d v="2021-02-26T00:00:00"/>
    <n v="1"/>
    <s v="O"/>
    <n v="1"/>
    <n v="30"/>
    <n v="0"/>
    <m/>
    <m/>
    <m/>
    <m/>
    <m/>
    <m/>
    <n v="1"/>
    <n v="1"/>
    <m/>
    <m/>
    <n v="34153"/>
    <s v="CREDITOS DE CONSUMO"/>
    <n v="0"/>
    <n v="0"/>
    <n v="890480123"/>
    <s v="UNIVERSIDAD DE CARTAGENA"/>
    <n v="5"/>
    <m/>
    <m/>
    <m/>
    <m/>
    <n v="2"/>
    <n v="7"/>
    <n v="2"/>
  </r>
  <r>
    <n v="0"/>
    <s v="C"/>
    <x v="23"/>
    <x v="0"/>
    <n v="4"/>
    <n v="550013679"/>
    <d v="2017-01-25T00:00:00"/>
    <d v="2023-12-30T00:00:00"/>
    <n v="0"/>
    <n v="1"/>
    <n v="0"/>
    <n v="30"/>
    <n v="2"/>
    <n v="22490513"/>
    <n v="24960000"/>
    <n v="173729"/>
    <n v="6679"/>
    <n v="163267"/>
    <n v="0"/>
    <n v="0"/>
    <n v="0"/>
    <m/>
    <n v="0"/>
    <n v="0"/>
    <n v="0"/>
    <m/>
    <m/>
    <d v="2021-03-30T00:00:00"/>
    <n v="1"/>
    <s v="O"/>
    <n v="1"/>
    <n v="30"/>
    <n v="0"/>
    <m/>
    <m/>
    <m/>
    <m/>
    <m/>
    <m/>
    <n v="1"/>
    <n v="1"/>
    <m/>
    <m/>
    <n v="255557"/>
    <s v="CREDITOS DE CONSUMO"/>
    <n v="0"/>
    <n v="0"/>
    <n v="890480123"/>
    <s v="UNIVERSIDAD DE CARTAGENA"/>
    <n v="5"/>
    <m/>
    <m/>
    <m/>
    <m/>
    <n v="2"/>
    <n v="7"/>
    <n v="2"/>
  </r>
  <r>
    <n v="0"/>
    <s v="C"/>
    <x v="23"/>
    <x v="0"/>
    <n v="4"/>
    <n v="550013714"/>
    <d v="2017-01-30T00:00:00"/>
    <d v="2023-12-30T00:00:00"/>
    <n v="0"/>
    <n v="1"/>
    <n v="0"/>
    <n v="30"/>
    <n v="2"/>
    <n v="22490513"/>
    <n v="24960000"/>
    <n v="80591"/>
    <n v="3098"/>
    <n v="75738"/>
    <n v="0"/>
    <n v="0"/>
    <n v="0"/>
    <m/>
    <n v="0"/>
    <n v="0"/>
    <n v="0"/>
    <m/>
    <m/>
    <d v="2021-03-30T00:00:00"/>
    <n v="1"/>
    <s v="O"/>
    <n v="1"/>
    <n v="30"/>
    <n v="0"/>
    <m/>
    <m/>
    <m/>
    <m/>
    <m/>
    <m/>
    <n v="1"/>
    <n v="1"/>
    <m/>
    <m/>
    <n v="118550"/>
    <s v="CREDITOS DE CONSUMO"/>
    <n v="0"/>
    <n v="0"/>
    <n v="890480123"/>
    <s v="UNIVERSIDAD DE CARTAGENA"/>
    <n v="5"/>
    <m/>
    <m/>
    <m/>
    <m/>
    <n v="2"/>
    <n v="7"/>
    <n v="2"/>
  </r>
  <r>
    <n v="0"/>
    <s v="C"/>
    <x v="23"/>
    <x v="0"/>
    <n v="4"/>
    <n v="550013865"/>
    <d v="2017-02-01T00:00:00"/>
    <d v="2023-12-30T00:00:00"/>
    <n v="0"/>
    <n v="1"/>
    <n v="0"/>
    <n v="30"/>
    <n v="2"/>
    <n v="22490513"/>
    <n v="24960000"/>
    <n v="60588"/>
    <n v="2329"/>
    <n v="56940"/>
    <n v="0"/>
    <n v="0"/>
    <n v="0"/>
    <m/>
    <n v="0"/>
    <n v="0"/>
    <n v="0"/>
    <m/>
    <m/>
    <d v="2021-03-30T00:00:00"/>
    <n v="1"/>
    <s v="O"/>
    <n v="1"/>
    <n v="30"/>
    <n v="0"/>
    <m/>
    <m/>
    <m/>
    <m/>
    <m/>
    <m/>
    <n v="1"/>
    <n v="1"/>
    <m/>
    <m/>
    <n v="89126"/>
    <s v="CREDITOS DE CONSUMO"/>
    <n v="0"/>
    <n v="0"/>
    <n v="890480123"/>
    <s v="UNIVERSIDAD DE CARTAGENA"/>
    <n v="5"/>
    <m/>
    <m/>
    <m/>
    <m/>
    <n v="2"/>
    <n v="7"/>
    <n v="2"/>
  </r>
  <r>
    <n v="0"/>
    <s v="C"/>
    <x v="23"/>
    <x v="0"/>
    <n v="4"/>
    <n v="550014318"/>
    <d v="2017-03-06T00:00:00"/>
    <d v="2023-12-30T00:00:00"/>
    <n v="30"/>
    <n v="1"/>
    <n v="0"/>
    <n v="30"/>
    <n v="2"/>
    <n v="22490513"/>
    <n v="24960000"/>
    <n v="27705"/>
    <n v="1065"/>
    <n v="27159"/>
    <n v="1050"/>
    <n v="0"/>
    <n v="0"/>
    <m/>
    <n v="0"/>
    <n v="0"/>
    <n v="0"/>
    <m/>
    <m/>
    <d v="2021-02-26T00:00:00"/>
    <n v="1"/>
    <s v="O"/>
    <n v="1"/>
    <n v="30"/>
    <n v="3"/>
    <m/>
    <m/>
    <m/>
    <m/>
    <m/>
    <m/>
    <n v="1"/>
    <n v="1"/>
    <m/>
    <m/>
    <n v="42511"/>
    <s v="CREDITOS DE CONSUMO"/>
    <n v="0"/>
    <n v="0"/>
    <n v="890480123"/>
    <s v="UNIVERSIDAD DE CARTAGENA"/>
    <n v="5"/>
    <m/>
    <m/>
    <m/>
    <m/>
    <n v="2"/>
    <n v="7"/>
    <n v="2"/>
  </r>
  <r>
    <n v="0"/>
    <s v="C"/>
    <x v="23"/>
    <x v="0"/>
    <n v="4"/>
    <n v="550014320"/>
    <d v="2017-03-06T00:00:00"/>
    <d v="2023-12-30T00:00:00"/>
    <n v="30"/>
    <n v="1"/>
    <n v="0"/>
    <n v="30"/>
    <n v="2"/>
    <n v="22490513"/>
    <n v="24960000"/>
    <n v="13832"/>
    <n v="532"/>
    <n v="13559"/>
    <n v="511"/>
    <n v="0"/>
    <n v="0"/>
    <m/>
    <n v="0"/>
    <n v="0"/>
    <n v="0"/>
    <m/>
    <m/>
    <d v="2021-02-26T00:00:00"/>
    <n v="1"/>
    <s v="O"/>
    <n v="1"/>
    <n v="30"/>
    <n v="7"/>
    <m/>
    <m/>
    <m/>
    <m/>
    <m/>
    <m/>
    <n v="1"/>
    <n v="1"/>
    <m/>
    <m/>
    <n v="21224"/>
    <s v="CREDITOS DE CONSUMO"/>
    <n v="0"/>
    <n v="0"/>
    <n v="890480123"/>
    <s v="UNIVERSIDAD DE CARTAGENA"/>
    <n v="5"/>
    <m/>
    <m/>
    <m/>
    <m/>
    <n v="2"/>
    <n v="7"/>
    <n v="2"/>
  </r>
  <r>
    <n v="0"/>
    <s v="C"/>
    <x v="23"/>
    <x v="0"/>
    <n v="4"/>
    <n v="550014321"/>
    <d v="2017-03-06T00:00:00"/>
    <d v="2023-12-30T00:00:00"/>
    <n v="30"/>
    <n v="1"/>
    <n v="0"/>
    <n v="30"/>
    <n v="2"/>
    <n v="22490513"/>
    <n v="24960000"/>
    <n v="5506"/>
    <n v="212"/>
    <n v="5397"/>
    <n v="211"/>
    <n v="0"/>
    <n v="0"/>
    <m/>
    <n v="0"/>
    <n v="0"/>
    <n v="0"/>
    <m/>
    <m/>
    <d v="2021-02-26T00:00:00"/>
    <n v="1"/>
    <s v="O"/>
    <n v="1"/>
    <n v="30"/>
    <n v="13"/>
    <m/>
    <m/>
    <m/>
    <m/>
    <m/>
    <m/>
    <n v="1"/>
    <n v="1"/>
    <m/>
    <m/>
    <n v="8448"/>
    <s v="CREDITOS DE CONSUMO"/>
    <n v="0"/>
    <n v="0"/>
    <n v="890480123"/>
    <s v="UNIVERSIDAD DE CARTAGENA"/>
    <n v="5"/>
    <m/>
    <m/>
    <m/>
    <m/>
    <n v="2"/>
    <n v="7"/>
    <n v="2"/>
  </r>
  <r>
    <n v="0"/>
    <s v="C"/>
    <x v="23"/>
    <x v="0"/>
    <n v="4"/>
    <n v="550015224"/>
    <d v="2017-05-17T00:00:00"/>
    <d v="2023-12-30T00:00:00"/>
    <n v="30"/>
    <n v="1"/>
    <n v="0"/>
    <n v="30"/>
    <n v="2"/>
    <n v="22490513"/>
    <n v="24960000"/>
    <n v="29327"/>
    <n v="1127"/>
    <n v="28750"/>
    <n v="1110"/>
    <n v="0"/>
    <n v="0"/>
    <m/>
    <n v="0"/>
    <n v="0"/>
    <n v="0"/>
    <m/>
    <m/>
    <d v="2021-02-26T00:00:00"/>
    <n v="1"/>
    <s v="O"/>
    <n v="1"/>
    <n v="30"/>
    <n v="7"/>
    <m/>
    <m/>
    <m/>
    <m/>
    <m/>
    <m/>
    <n v="1"/>
    <n v="1"/>
    <m/>
    <m/>
    <n v="45001"/>
    <s v="CREDITOS DE CONSUMO"/>
    <n v="0"/>
    <n v="0"/>
    <n v="890480123"/>
    <s v="UNIVERSIDAD DE CARTAGENA"/>
    <n v="5"/>
    <m/>
    <m/>
    <m/>
    <m/>
    <n v="2"/>
    <n v="7"/>
    <n v="2"/>
  </r>
  <r>
    <n v="0"/>
    <s v="C"/>
    <x v="23"/>
    <x v="0"/>
    <n v="4"/>
    <n v="550015225"/>
    <d v="2017-05-17T00:00:00"/>
    <d v="2023-12-30T00:00:00"/>
    <n v="0"/>
    <n v="1"/>
    <n v="0"/>
    <n v="30"/>
    <n v="2"/>
    <n v="22490513"/>
    <n v="24960000"/>
    <n v="58484"/>
    <n v="2248"/>
    <n v="54964"/>
    <n v="0"/>
    <n v="0"/>
    <n v="0"/>
    <m/>
    <n v="0"/>
    <n v="0"/>
    <n v="0"/>
    <m/>
    <m/>
    <d v="2021-03-30T00:00:00"/>
    <n v="1"/>
    <s v="O"/>
    <n v="1"/>
    <n v="30"/>
    <n v="0"/>
    <m/>
    <m/>
    <m/>
    <m/>
    <m/>
    <m/>
    <n v="1"/>
    <n v="1"/>
    <m/>
    <m/>
    <n v="86033"/>
    <s v="CREDITOS DE CONSUMO"/>
    <n v="0"/>
    <n v="0"/>
    <n v="890480123"/>
    <s v="UNIVERSIDAD DE CARTAGENA"/>
    <n v="5"/>
    <m/>
    <m/>
    <m/>
    <m/>
    <n v="2"/>
    <n v="7"/>
    <n v="2"/>
  </r>
  <r>
    <n v="0"/>
    <s v="C"/>
    <x v="23"/>
    <x v="0"/>
    <n v="4"/>
    <n v="550015661"/>
    <d v="2017-06-14T00:00:00"/>
    <d v="2023-12-30T00:00:00"/>
    <n v="30"/>
    <n v="1"/>
    <n v="0"/>
    <n v="30"/>
    <n v="2"/>
    <n v="22490513"/>
    <n v="24960000"/>
    <n v="50268"/>
    <n v="1933"/>
    <n v="49277"/>
    <n v="1859"/>
    <n v="0"/>
    <n v="0"/>
    <m/>
    <n v="0"/>
    <n v="0"/>
    <n v="0"/>
    <m/>
    <m/>
    <d v="2021-02-26T00:00:00"/>
    <n v="1"/>
    <s v="O"/>
    <n v="1"/>
    <n v="30"/>
    <n v="11"/>
    <m/>
    <m/>
    <m/>
    <m/>
    <m/>
    <m/>
    <n v="1"/>
    <n v="1"/>
    <m/>
    <m/>
    <n v="77132"/>
    <s v="CREDITOS DE CONSUMO"/>
    <n v="0"/>
    <n v="0"/>
    <n v="890480123"/>
    <s v="UNIVERSIDAD DE CARTAGENA"/>
    <n v="5"/>
    <m/>
    <m/>
    <m/>
    <m/>
    <n v="2"/>
    <n v="7"/>
    <n v="2"/>
  </r>
  <r>
    <n v="0"/>
    <s v="C"/>
    <x v="23"/>
    <x v="0"/>
    <n v="4"/>
    <n v="550016053"/>
    <d v="2017-07-14T00:00:00"/>
    <d v="2023-12-30T00:00:00"/>
    <n v="0"/>
    <n v="1"/>
    <n v="0"/>
    <n v="30"/>
    <n v="2"/>
    <n v="22490513"/>
    <n v="24960000"/>
    <n v="50488"/>
    <n v="1941"/>
    <n v="48330"/>
    <n v="0"/>
    <n v="0"/>
    <n v="0"/>
    <m/>
    <n v="0"/>
    <n v="0"/>
    <n v="0"/>
    <m/>
    <m/>
    <d v="2021-03-30T00:00:00"/>
    <n v="1"/>
    <s v="O"/>
    <n v="1"/>
    <n v="30"/>
    <n v="0"/>
    <m/>
    <m/>
    <m/>
    <m/>
    <m/>
    <m/>
    <n v="1"/>
    <n v="1"/>
    <m/>
    <m/>
    <n v="75650"/>
    <s v="CREDITOS DE CONSUMO"/>
    <n v="0"/>
    <n v="0"/>
    <n v="890480123"/>
    <s v="UNIVERSIDAD DE CARTAGENA"/>
    <n v="5"/>
    <m/>
    <m/>
    <m/>
    <m/>
    <n v="2"/>
    <n v="7"/>
    <n v="2"/>
  </r>
  <r>
    <n v="0"/>
    <s v="C"/>
    <x v="23"/>
    <x v="0"/>
    <n v="4"/>
    <n v="550016222"/>
    <d v="2017-07-31T00:00:00"/>
    <d v="2023-12-30T00:00:00"/>
    <n v="0"/>
    <n v="1"/>
    <n v="0"/>
    <n v="30"/>
    <n v="2"/>
    <n v="22490513"/>
    <n v="24960000"/>
    <n v="53796"/>
    <n v="2068"/>
    <n v="50556"/>
    <n v="0"/>
    <n v="0"/>
    <n v="0"/>
    <m/>
    <n v="0"/>
    <n v="0"/>
    <n v="0"/>
    <m/>
    <m/>
    <d v="2021-03-30T00:00:00"/>
    <n v="1"/>
    <s v="O"/>
    <n v="1"/>
    <n v="30"/>
    <n v="0"/>
    <m/>
    <m/>
    <m/>
    <m/>
    <m/>
    <m/>
    <n v="1"/>
    <n v="1"/>
    <m/>
    <m/>
    <n v="79134"/>
    <s v="CREDITOS DE CONSUMO"/>
    <n v="0"/>
    <n v="0"/>
    <n v="890480123"/>
    <s v="UNIVERSIDAD DE CARTAGENA"/>
    <n v="5"/>
    <m/>
    <m/>
    <m/>
    <m/>
    <n v="2"/>
    <n v="7"/>
    <n v="2"/>
  </r>
  <r>
    <n v="0"/>
    <s v="C"/>
    <x v="23"/>
    <x v="0"/>
    <n v="4"/>
    <n v="550016744"/>
    <d v="2017-09-01T00:00:00"/>
    <d v="2023-12-30T00:00:00"/>
    <n v="30"/>
    <n v="1"/>
    <n v="0"/>
    <n v="30"/>
    <n v="2"/>
    <n v="22490513"/>
    <n v="24960000"/>
    <n v="39299"/>
    <n v="1511"/>
    <n v="38525"/>
    <n v="1470"/>
    <n v="0"/>
    <n v="0"/>
    <m/>
    <n v="0"/>
    <n v="0"/>
    <n v="0"/>
    <m/>
    <m/>
    <d v="2021-02-26T00:00:00"/>
    <n v="1"/>
    <s v="O"/>
    <n v="1"/>
    <n v="30"/>
    <n v="2"/>
    <m/>
    <m/>
    <m/>
    <m/>
    <m/>
    <m/>
    <n v="1"/>
    <n v="1"/>
    <m/>
    <m/>
    <n v="60302"/>
    <s v="CREDITOS DE CONSUMO"/>
    <n v="0"/>
    <n v="0"/>
    <n v="890480123"/>
    <s v="UNIVERSIDAD DE CARTAGENA"/>
    <n v="5"/>
    <m/>
    <m/>
    <m/>
    <m/>
    <n v="2"/>
    <n v="7"/>
    <n v="2"/>
  </r>
  <r>
    <n v="0"/>
    <s v="C"/>
    <x v="23"/>
    <x v="0"/>
    <n v="4"/>
    <n v="550017084"/>
    <d v="2017-10-02T00:00:00"/>
    <d v="2023-12-30T00:00:00"/>
    <n v="0"/>
    <n v="1"/>
    <n v="0"/>
    <n v="30"/>
    <n v="2"/>
    <n v="22490513"/>
    <n v="24960000"/>
    <n v="31442"/>
    <n v="1209"/>
    <n v="30822"/>
    <n v="1171"/>
    <n v="0"/>
    <n v="0"/>
    <m/>
    <n v="0"/>
    <n v="0"/>
    <n v="0"/>
    <m/>
    <m/>
    <d v="2021-02-26T00:00:00"/>
    <n v="1"/>
    <s v="O"/>
    <n v="1"/>
    <n v="30"/>
    <n v="0"/>
    <m/>
    <m/>
    <m/>
    <m/>
    <m/>
    <m/>
    <n v="1"/>
    <n v="1"/>
    <m/>
    <m/>
    <n v="48245"/>
    <s v="CREDITOS DE CONSUMO"/>
    <n v="0"/>
    <n v="0"/>
    <n v="890480123"/>
    <s v="UNIVERSIDAD DE CARTAGENA"/>
    <n v="5"/>
    <m/>
    <m/>
    <m/>
    <m/>
    <n v="2"/>
    <n v="7"/>
    <n v="2"/>
  </r>
  <r>
    <n v="0"/>
    <s v="C"/>
    <x v="23"/>
    <x v="0"/>
    <n v="4"/>
    <n v="550017085"/>
    <d v="2017-10-02T00:00:00"/>
    <d v="2023-12-30T00:00:00"/>
    <n v="30"/>
    <n v="1"/>
    <n v="0"/>
    <n v="30"/>
    <n v="2"/>
    <n v="22490513"/>
    <n v="24960000"/>
    <n v="13085"/>
    <n v="503"/>
    <n v="12827"/>
    <n v="480"/>
    <n v="0"/>
    <n v="0"/>
    <m/>
    <n v="0"/>
    <n v="0"/>
    <n v="0"/>
    <m/>
    <m/>
    <d v="2021-02-26T00:00:00"/>
    <n v="1"/>
    <s v="O"/>
    <n v="1"/>
    <n v="30"/>
    <n v="3"/>
    <m/>
    <m/>
    <m/>
    <m/>
    <m/>
    <m/>
    <n v="1"/>
    <n v="1"/>
    <m/>
    <m/>
    <n v="20078"/>
    <s v="CREDITOS DE CONSUMO"/>
    <n v="0"/>
    <n v="0"/>
    <n v="890480123"/>
    <s v="UNIVERSIDAD DE CARTAGENA"/>
    <n v="5"/>
    <m/>
    <m/>
    <m/>
    <m/>
    <n v="2"/>
    <n v="7"/>
    <n v="2"/>
  </r>
  <r>
    <n v="0"/>
    <s v="C"/>
    <x v="23"/>
    <x v="0"/>
    <n v="4"/>
    <n v="550017282"/>
    <d v="2017-10-30T00:00:00"/>
    <d v="2023-12-30T00:00:00"/>
    <n v="0"/>
    <n v="1"/>
    <n v="0"/>
    <n v="30"/>
    <n v="2"/>
    <n v="22490513"/>
    <n v="24960000"/>
    <n v="46965"/>
    <n v="1806"/>
    <n v="46039"/>
    <n v="1739"/>
    <n v="0"/>
    <n v="0"/>
    <m/>
    <n v="0"/>
    <n v="0"/>
    <n v="0"/>
    <m/>
    <m/>
    <d v="2021-02-26T00:00:00"/>
    <n v="1"/>
    <s v="O"/>
    <n v="1"/>
    <n v="30"/>
    <n v="0"/>
    <m/>
    <m/>
    <m/>
    <m/>
    <m/>
    <m/>
    <n v="1"/>
    <n v="1"/>
    <m/>
    <m/>
    <n v="72063"/>
    <s v="CREDITOS DE CONSUMO"/>
    <n v="0"/>
    <n v="0"/>
    <n v="890480123"/>
    <s v="UNIVERSIDAD DE CARTAGENA"/>
    <n v="5"/>
    <m/>
    <m/>
    <m/>
    <m/>
    <n v="2"/>
    <n v="7"/>
    <n v="2"/>
  </r>
  <r>
    <n v="0"/>
    <s v="C"/>
    <x v="23"/>
    <x v="0"/>
    <n v="4"/>
    <n v="550017617"/>
    <d v="2017-11-30T00:00:00"/>
    <d v="2023-12-30T00:00:00"/>
    <n v="30"/>
    <n v="1"/>
    <n v="0"/>
    <n v="30"/>
    <n v="2"/>
    <n v="22490513"/>
    <n v="24960000"/>
    <n v="29941"/>
    <n v="1151"/>
    <n v="29351"/>
    <n v="1111"/>
    <n v="0"/>
    <n v="0"/>
    <m/>
    <n v="0"/>
    <n v="0"/>
    <n v="0"/>
    <m/>
    <m/>
    <d v="2021-02-26T00:00:00"/>
    <n v="1"/>
    <s v="O"/>
    <n v="1"/>
    <n v="30"/>
    <n v="10"/>
    <m/>
    <m/>
    <m/>
    <m/>
    <m/>
    <m/>
    <n v="1"/>
    <n v="1"/>
    <m/>
    <m/>
    <n v="45942"/>
    <s v="CREDITOS DE CONSUMO"/>
    <n v="0"/>
    <n v="0"/>
    <n v="890480123"/>
    <s v="UNIVERSIDAD DE CARTAGENA"/>
    <n v="5"/>
    <m/>
    <m/>
    <m/>
    <m/>
    <n v="2"/>
    <n v="7"/>
    <n v="2"/>
  </r>
  <r>
    <n v="0"/>
    <s v="C"/>
    <x v="23"/>
    <x v="0"/>
    <n v="4"/>
    <n v="550017618"/>
    <d v="2017-11-30T00:00:00"/>
    <d v="2023-12-30T00:00:00"/>
    <n v="0"/>
    <n v="1"/>
    <n v="0"/>
    <n v="30"/>
    <n v="2"/>
    <n v="22490513"/>
    <n v="24960000"/>
    <n v="15492"/>
    <n v="596"/>
    <n v="15186"/>
    <n v="571"/>
    <n v="0"/>
    <n v="0"/>
    <m/>
    <n v="0"/>
    <n v="0"/>
    <n v="0"/>
    <m/>
    <m/>
    <d v="2021-02-26T00:00:00"/>
    <n v="1"/>
    <s v="O"/>
    <n v="1"/>
    <n v="30"/>
    <n v="0"/>
    <m/>
    <m/>
    <m/>
    <m/>
    <m/>
    <m/>
    <n v="1"/>
    <n v="1"/>
    <m/>
    <m/>
    <n v="23770"/>
    <s v="CREDITOS DE CONSUMO"/>
    <n v="0"/>
    <n v="0"/>
    <n v="890480123"/>
    <s v="UNIVERSIDAD DE CARTAGENA"/>
    <n v="5"/>
    <m/>
    <m/>
    <m/>
    <m/>
    <n v="2"/>
    <n v="7"/>
    <n v="2"/>
  </r>
  <r>
    <n v="0"/>
    <s v="C"/>
    <x v="23"/>
    <x v="0"/>
    <n v="4"/>
    <n v="550017851"/>
    <d v="2017-12-23T00:00:00"/>
    <d v="2023-12-30T00:00:00"/>
    <n v="0"/>
    <n v="1"/>
    <n v="0"/>
    <n v="30"/>
    <n v="2"/>
    <n v="22490513"/>
    <n v="24960000"/>
    <n v="62781"/>
    <n v="2414"/>
    <n v="58999"/>
    <n v="0"/>
    <n v="0"/>
    <n v="0"/>
    <m/>
    <n v="0"/>
    <n v="0"/>
    <n v="0"/>
    <m/>
    <m/>
    <d v="2021-03-30T00:00:00"/>
    <n v="1"/>
    <s v="O"/>
    <n v="1"/>
    <n v="30"/>
    <n v="0"/>
    <m/>
    <m/>
    <m/>
    <m/>
    <m/>
    <m/>
    <n v="1"/>
    <n v="1"/>
    <m/>
    <m/>
    <n v="92349"/>
    <s v="CREDITOS DE CONSUMO"/>
    <n v="0"/>
    <n v="0"/>
    <n v="890480123"/>
    <s v="UNIVERSIDAD DE CARTAGENA"/>
    <n v="5"/>
    <m/>
    <m/>
    <m/>
    <m/>
    <n v="2"/>
    <n v="7"/>
    <n v="2"/>
  </r>
  <r>
    <n v="0"/>
    <s v="C"/>
    <x v="23"/>
    <x v="0"/>
    <n v="4"/>
    <n v="550018321"/>
    <d v="2018-02-24T00:00:00"/>
    <d v="2023-12-30T00:00:00"/>
    <n v="30"/>
    <n v="1"/>
    <n v="0"/>
    <n v="30"/>
    <n v="2"/>
    <n v="22490513"/>
    <n v="24960000"/>
    <n v="40546"/>
    <n v="1559"/>
    <n v="39747"/>
    <n v="1499"/>
    <n v="0"/>
    <n v="0"/>
    <m/>
    <n v="0"/>
    <n v="0"/>
    <n v="0"/>
    <m/>
    <m/>
    <d v="2021-02-26T00:00:00"/>
    <n v="1"/>
    <s v="O"/>
    <n v="1"/>
    <n v="30"/>
    <n v="2"/>
    <m/>
    <m/>
    <m/>
    <m/>
    <m/>
    <m/>
    <n v="1"/>
    <n v="1"/>
    <m/>
    <m/>
    <n v="62215"/>
    <s v="CREDITOS DE CONSUMO"/>
    <n v="0"/>
    <n v="0"/>
    <n v="890480123"/>
    <s v="UNIVERSIDAD DE CARTAGENA"/>
    <n v="5"/>
    <m/>
    <m/>
    <m/>
    <m/>
    <n v="2"/>
    <n v="7"/>
    <n v="2"/>
  </r>
  <r>
    <n v="0"/>
    <s v="C"/>
    <x v="23"/>
    <x v="0"/>
    <n v="4"/>
    <n v="550018690"/>
    <d v="2018-04-19T00:00:00"/>
    <d v="2023-12-30T00:00:00"/>
    <n v="0"/>
    <n v="1"/>
    <n v="0"/>
    <n v="30"/>
    <n v="2"/>
    <n v="22490513"/>
    <n v="24960000"/>
    <n v="110265"/>
    <n v="4239"/>
    <n v="103625"/>
    <n v="0"/>
    <n v="0"/>
    <n v="0"/>
    <m/>
    <n v="0"/>
    <n v="0"/>
    <n v="0"/>
    <m/>
    <m/>
    <d v="2021-03-30T00:00:00"/>
    <n v="1"/>
    <s v="O"/>
    <n v="1"/>
    <n v="30"/>
    <n v="0"/>
    <m/>
    <m/>
    <m/>
    <m/>
    <m/>
    <m/>
    <n v="1"/>
    <n v="1"/>
    <m/>
    <m/>
    <n v="162201"/>
    <s v="CREDITOS DE CONSUMO"/>
    <n v="0"/>
    <n v="0"/>
    <n v="890480123"/>
    <s v="UNIVERSIDAD DE CARTAGENA"/>
    <n v="5"/>
    <m/>
    <m/>
    <m/>
    <m/>
    <n v="2"/>
    <n v="7"/>
    <n v="2"/>
  </r>
  <r>
    <n v="0"/>
    <s v="C"/>
    <x v="23"/>
    <x v="0"/>
    <n v="4"/>
    <n v="550018970"/>
    <d v="2018-05-24T00:00:00"/>
    <d v="2023-12-30T00:00:00"/>
    <n v="0"/>
    <n v="1"/>
    <n v="0"/>
    <n v="30"/>
    <n v="2"/>
    <n v="22490513"/>
    <n v="24960000"/>
    <n v="77861"/>
    <n v="2993"/>
    <n v="73173"/>
    <n v="0"/>
    <n v="0"/>
    <n v="0"/>
    <m/>
    <n v="0"/>
    <n v="0"/>
    <n v="0"/>
    <m/>
    <m/>
    <d v="2021-03-30T00:00:00"/>
    <n v="1"/>
    <s v="O"/>
    <n v="1"/>
    <n v="30"/>
    <n v="0"/>
    <m/>
    <m/>
    <m/>
    <m/>
    <m/>
    <m/>
    <n v="1"/>
    <n v="1"/>
    <m/>
    <m/>
    <n v="114535"/>
    <s v="CREDITOS DE CONSUMO"/>
    <n v="0"/>
    <n v="0"/>
    <n v="890480123"/>
    <s v="UNIVERSIDAD DE CARTAGENA"/>
    <n v="5"/>
    <m/>
    <m/>
    <m/>
    <m/>
    <n v="2"/>
    <n v="7"/>
    <n v="2"/>
  </r>
  <r>
    <n v="0"/>
    <s v="C"/>
    <x v="23"/>
    <x v="0"/>
    <n v="4"/>
    <n v="550019165"/>
    <d v="2018-06-20T00:00:00"/>
    <d v="2023-12-30T00:00:00"/>
    <n v="0"/>
    <n v="1"/>
    <n v="0"/>
    <n v="30"/>
    <n v="2"/>
    <n v="22490513"/>
    <n v="24960000"/>
    <n v="62775"/>
    <n v="2413"/>
    <n v="58996"/>
    <n v="0"/>
    <n v="0"/>
    <n v="0"/>
    <m/>
    <n v="0"/>
    <n v="0"/>
    <n v="0"/>
    <m/>
    <m/>
    <d v="2021-03-30T00:00:00"/>
    <n v="1"/>
    <s v="O"/>
    <n v="1"/>
    <n v="30"/>
    <n v="0"/>
    <m/>
    <m/>
    <m/>
    <m/>
    <m/>
    <m/>
    <n v="1"/>
    <n v="1"/>
    <m/>
    <m/>
    <n v="92345"/>
    <s v="CREDITOS DE CONSUMO"/>
    <n v="0"/>
    <n v="0"/>
    <n v="890480123"/>
    <s v="UNIVERSIDAD DE CARTAGENA"/>
    <n v="5"/>
    <m/>
    <m/>
    <m/>
    <m/>
    <n v="2"/>
    <n v="7"/>
    <n v="2"/>
  </r>
  <r>
    <n v="0"/>
    <s v="C"/>
    <x v="23"/>
    <x v="0"/>
    <n v="4"/>
    <n v="550019364"/>
    <d v="2018-07-25T00:00:00"/>
    <d v="2023-12-30T00:00:00"/>
    <n v="30"/>
    <n v="1"/>
    <n v="0"/>
    <n v="30"/>
    <n v="2"/>
    <n v="22490513"/>
    <n v="24960000"/>
    <n v="48221"/>
    <n v="1854"/>
    <n v="47271"/>
    <n v="1799"/>
    <n v="0"/>
    <n v="0"/>
    <m/>
    <n v="0"/>
    <n v="0"/>
    <n v="0"/>
    <m/>
    <m/>
    <d v="2021-02-26T00:00:00"/>
    <n v="1"/>
    <s v="O"/>
    <n v="1"/>
    <n v="30"/>
    <n v="8"/>
    <m/>
    <m/>
    <m/>
    <m/>
    <m/>
    <m/>
    <n v="1"/>
    <n v="1"/>
    <m/>
    <m/>
    <n v="73992"/>
    <s v="CREDITOS DE CONSUMO"/>
    <n v="0"/>
    <n v="0"/>
    <n v="890480123"/>
    <s v="UNIVERSIDAD DE CARTAGENA"/>
    <n v="5"/>
    <m/>
    <m/>
    <m/>
    <m/>
    <n v="2"/>
    <n v="7"/>
    <n v="2"/>
  </r>
  <r>
    <n v="0"/>
    <s v="C"/>
    <x v="23"/>
    <x v="0"/>
    <n v="4"/>
    <n v="550019630"/>
    <d v="2018-09-02T00:00:00"/>
    <d v="2023-12-30T00:00:00"/>
    <n v="0"/>
    <n v="1"/>
    <n v="0"/>
    <n v="30"/>
    <n v="2"/>
    <n v="22490513"/>
    <n v="24960000"/>
    <n v="95385"/>
    <n v="3667"/>
    <n v="91518"/>
    <n v="1939"/>
    <n v="0"/>
    <n v="0"/>
    <m/>
    <n v="0"/>
    <n v="0"/>
    <n v="0"/>
    <m/>
    <m/>
    <d v="2021-02-26T00:00:00"/>
    <n v="1"/>
    <s v="O"/>
    <n v="1"/>
    <n v="30"/>
    <n v="0"/>
    <m/>
    <m/>
    <m/>
    <m/>
    <m/>
    <m/>
    <n v="1"/>
    <n v="1"/>
    <m/>
    <m/>
    <n v="143250"/>
    <s v="CREDITOS DE CONSUMO"/>
    <n v="0"/>
    <n v="0"/>
    <n v="890480123"/>
    <s v="UNIVERSIDAD DE CARTAGENA"/>
    <n v="5"/>
    <m/>
    <m/>
    <m/>
    <m/>
    <n v="2"/>
    <n v="7"/>
    <n v="2"/>
  </r>
  <r>
    <n v="0"/>
    <s v="C"/>
    <x v="23"/>
    <x v="0"/>
    <n v="4"/>
    <n v="550019913"/>
    <d v="2018-10-16T00:00:00"/>
    <d v="2023-12-30T00:00:00"/>
    <n v="0"/>
    <n v="1"/>
    <n v="0"/>
    <n v="30"/>
    <n v="2"/>
    <n v="22490513"/>
    <n v="24960000"/>
    <n v="54931"/>
    <n v="2112"/>
    <n v="51623"/>
    <n v="0"/>
    <n v="0"/>
    <n v="0"/>
    <m/>
    <n v="0"/>
    <n v="0"/>
    <n v="0"/>
    <m/>
    <m/>
    <d v="2021-03-30T00:00:00"/>
    <n v="1"/>
    <s v="O"/>
    <n v="1"/>
    <n v="30"/>
    <n v="0"/>
    <m/>
    <m/>
    <m/>
    <m/>
    <m/>
    <m/>
    <n v="1"/>
    <n v="1"/>
    <m/>
    <m/>
    <n v="80804"/>
    <s v="CREDITOS DE CONSUMO"/>
    <n v="0"/>
    <n v="0"/>
    <n v="890480123"/>
    <s v="UNIVERSIDAD DE CARTAGENA"/>
    <n v="5"/>
    <m/>
    <m/>
    <m/>
    <m/>
    <n v="2"/>
    <n v="7"/>
    <n v="2"/>
  </r>
  <r>
    <n v="0"/>
    <s v="C"/>
    <x v="23"/>
    <x v="0"/>
    <n v="4"/>
    <n v="550020018"/>
    <d v="2018-11-03T00:00:00"/>
    <d v="2023-12-30T00:00:00"/>
    <n v="0"/>
    <n v="1"/>
    <n v="0"/>
    <n v="30"/>
    <n v="2"/>
    <n v="22490513"/>
    <n v="24960000"/>
    <n v="15364"/>
    <n v="591"/>
    <n v="15061"/>
    <n v="571"/>
    <n v="0"/>
    <n v="0"/>
    <m/>
    <n v="0"/>
    <n v="0"/>
    <n v="0"/>
    <m/>
    <m/>
    <d v="2021-02-26T00:00:00"/>
    <n v="1"/>
    <s v="O"/>
    <n v="1"/>
    <n v="30"/>
    <n v="0"/>
    <m/>
    <m/>
    <m/>
    <m/>
    <m/>
    <m/>
    <n v="1"/>
    <n v="1"/>
    <m/>
    <m/>
    <n v="23575"/>
    <s v="CREDITOS DE CONSUMO"/>
    <n v="0"/>
    <n v="0"/>
    <n v="890480123"/>
    <s v="UNIVERSIDAD DE CARTAGENA"/>
    <n v="5"/>
    <m/>
    <m/>
    <m/>
    <m/>
    <n v="2"/>
    <n v="7"/>
    <n v="2"/>
  </r>
  <r>
    <n v="0"/>
    <s v="C"/>
    <x v="23"/>
    <x v="0"/>
    <n v="4"/>
    <n v="550020020"/>
    <d v="2018-11-03T00:00:00"/>
    <d v="2023-12-30T00:00:00"/>
    <n v="30"/>
    <n v="1"/>
    <n v="0"/>
    <n v="30"/>
    <n v="2"/>
    <n v="22490513"/>
    <n v="24960000"/>
    <n v="14705"/>
    <n v="565"/>
    <n v="14416"/>
    <n v="540"/>
    <n v="0"/>
    <n v="0"/>
    <m/>
    <n v="0"/>
    <n v="0"/>
    <n v="0"/>
    <m/>
    <m/>
    <d v="2021-02-26T00:00:00"/>
    <n v="1"/>
    <s v="O"/>
    <n v="1"/>
    <n v="30"/>
    <n v="6"/>
    <m/>
    <m/>
    <m/>
    <m/>
    <m/>
    <m/>
    <n v="1"/>
    <n v="1"/>
    <m/>
    <m/>
    <n v="22565"/>
    <s v="CREDITOS DE CONSUMO"/>
    <n v="0"/>
    <n v="0"/>
    <n v="890480123"/>
    <s v="UNIVERSIDAD DE CARTAGENA"/>
    <n v="5"/>
    <m/>
    <m/>
    <m/>
    <m/>
    <n v="2"/>
    <n v="7"/>
    <n v="2"/>
  </r>
  <r>
    <n v="0"/>
    <s v="C"/>
    <x v="23"/>
    <x v="0"/>
    <n v="4"/>
    <n v="550020062"/>
    <d v="2018-11-10T00:00:00"/>
    <d v="2023-12-30T00:00:00"/>
    <n v="30"/>
    <n v="1"/>
    <n v="0"/>
    <n v="30"/>
    <n v="2"/>
    <n v="22490513"/>
    <n v="24960000"/>
    <n v="30497"/>
    <n v="1172"/>
    <n v="29897"/>
    <n v="1139"/>
    <n v="0"/>
    <n v="0"/>
    <m/>
    <n v="0"/>
    <n v="0"/>
    <n v="0"/>
    <m/>
    <m/>
    <d v="2021-02-26T00:00:00"/>
    <n v="1"/>
    <s v="O"/>
    <n v="1"/>
    <n v="30"/>
    <n v="10"/>
    <m/>
    <m/>
    <m/>
    <m/>
    <m/>
    <m/>
    <n v="1"/>
    <n v="1"/>
    <m/>
    <m/>
    <n v="46797"/>
    <s v="CREDITOS DE CONSUMO"/>
    <n v="0"/>
    <n v="0"/>
    <n v="890480123"/>
    <s v="UNIVERSIDAD DE CARTAGENA"/>
    <n v="5"/>
    <m/>
    <m/>
    <m/>
    <m/>
    <n v="2"/>
    <n v="7"/>
    <n v="2"/>
  </r>
  <r>
    <n v="0"/>
    <s v="C"/>
    <x v="23"/>
    <x v="0"/>
    <n v="4"/>
    <n v="550020222"/>
    <d v="2018-11-30T00:00:00"/>
    <d v="2023-12-30T00:00:00"/>
    <n v="0"/>
    <n v="1"/>
    <n v="0"/>
    <n v="30"/>
    <n v="2"/>
    <n v="22490513"/>
    <n v="24960000"/>
    <n v="65811"/>
    <n v="2530"/>
    <n v="61847"/>
    <n v="0"/>
    <n v="0"/>
    <n v="0"/>
    <m/>
    <n v="0"/>
    <n v="0"/>
    <n v="0"/>
    <m/>
    <m/>
    <d v="2021-03-30T00:00:00"/>
    <n v="1"/>
    <s v="O"/>
    <n v="1"/>
    <n v="30"/>
    <n v="0"/>
    <m/>
    <m/>
    <m/>
    <m/>
    <m/>
    <m/>
    <n v="1"/>
    <n v="1"/>
    <m/>
    <m/>
    <n v="96807"/>
    <s v="CREDITOS DE CONSUMO"/>
    <n v="0"/>
    <n v="0"/>
    <n v="890480123"/>
    <s v="UNIVERSIDAD DE CARTAGENA"/>
    <n v="5"/>
    <m/>
    <m/>
    <m/>
    <m/>
    <n v="2"/>
    <n v="7"/>
    <n v="2"/>
  </r>
  <r>
    <n v="0"/>
    <s v="C"/>
    <x v="23"/>
    <x v="0"/>
    <n v="4"/>
    <n v="550020403"/>
    <d v="2019-01-02T00:00:00"/>
    <d v="2023-12-30T00:00:00"/>
    <n v="0"/>
    <n v="1"/>
    <n v="0"/>
    <n v="30"/>
    <n v="2"/>
    <n v="22490513"/>
    <n v="24960000"/>
    <n v="70723"/>
    <n v="2719"/>
    <n v="66463"/>
    <n v="0"/>
    <n v="0"/>
    <n v="0"/>
    <m/>
    <n v="0"/>
    <n v="0"/>
    <n v="0"/>
    <m/>
    <m/>
    <d v="2021-03-30T00:00:00"/>
    <n v="1"/>
    <s v="O"/>
    <n v="1"/>
    <n v="30"/>
    <n v="0"/>
    <m/>
    <m/>
    <m/>
    <m/>
    <m/>
    <m/>
    <n v="1"/>
    <n v="1"/>
    <m/>
    <m/>
    <n v="104032"/>
    <s v="CREDITOS DE CONSUMO"/>
    <n v="0"/>
    <n v="0"/>
    <n v="890480123"/>
    <s v="UNIVERSIDAD DE CARTAGENA"/>
    <n v="5"/>
    <m/>
    <m/>
    <m/>
    <m/>
    <n v="2"/>
    <n v="7"/>
    <n v="2"/>
  </r>
  <r>
    <n v="0"/>
    <s v="C"/>
    <x v="23"/>
    <x v="0"/>
    <n v="4"/>
    <n v="550020593"/>
    <d v="2019-01-31T00:00:00"/>
    <d v="2023-12-30T00:00:00"/>
    <n v="30"/>
    <n v="1"/>
    <n v="0"/>
    <n v="30"/>
    <n v="2"/>
    <n v="22490513"/>
    <n v="24960000"/>
    <n v="47183"/>
    <n v="1814"/>
    <n v="46253"/>
    <n v="1740"/>
    <n v="0"/>
    <n v="0"/>
    <m/>
    <n v="0"/>
    <n v="0"/>
    <n v="0"/>
    <m/>
    <m/>
    <d v="2021-02-26T00:00:00"/>
    <n v="1"/>
    <s v="O"/>
    <n v="1"/>
    <n v="30"/>
    <n v="5"/>
    <m/>
    <m/>
    <m/>
    <m/>
    <m/>
    <m/>
    <n v="1"/>
    <n v="1"/>
    <m/>
    <m/>
    <n v="72398"/>
    <s v="CREDITOS DE CONSUMO"/>
    <n v="0"/>
    <n v="0"/>
    <n v="890480123"/>
    <s v="UNIVERSIDAD DE CARTAGENA"/>
    <n v="5"/>
    <m/>
    <m/>
    <m/>
    <m/>
    <n v="2"/>
    <n v="7"/>
    <n v="2"/>
  </r>
  <r>
    <n v="0"/>
    <s v="C"/>
    <x v="23"/>
    <x v="0"/>
    <n v="4"/>
    <n v="550020668"/>
    <d v="2019-02-14T00:00:00"/>
    <d v="2023-12-30T00:00:00"/>
    <n v="0"/>
    <n v="1"/>
    <n v="0"/>
    <n v="30"/>
    <n v="2"/>
    <n v="22490513"/>
    <n v="24960000"/>
    <n v="25516"/>
    <n v="981"/>
    <n v="25013"/>
    <n v="959"/>
    <n v="0"/>
    <n v="0"/>
    <m/>
    <n v="0"/>
    <n v="0"/>
    <n v="0"/>
    <m/>
    <m/>
    <d v="2021-02-26T00:00:00"/>
    <n v="1"/>
    <s v="O"/>
    <n v="1"/>
    <n v="30"/>
    <n v="0"/>
    <m/>
    <m/>
    <m/>
    <m/>
    <m/>
    <m/>
    <n v="1"/>
    <n v="1"/>
    <m/>
    <m/>
    <n v="39152"/>
    <s v="CREDITOS DE CONSUMO"/>
    <n v="0"/>
    <n v="0"/>
    <n v="890480123"/>
    <s v="UNIVERSIDAD DE CARTAGENA"/>
    <n v="5"/>
    <m/>
    <m/>
    <m/>
    <m/>
    <n v="2"/>
    <n v="7"/>
    <n v="2"/>
  </r>
  <r>
    <n v="0"/>
    <s v="C"/>
    <x v="23"/>
    <x v="0"/>
    <n v="4"/>
    <n v="550020887"/>
    <d v="2019-03-21T00:00:00"/>
    <d v="2023-12-30T00:00:00"/>
    <n v="30"/>
    <n v="1"/>
    <n v="0"/>
    <n v="30"/>
    <n v="2"/>
    <n v="22490513"/>
    <n v="24960000"/>
    <n v="47641"/>
    <n v="1832"/>
    <n v="46702"/>
    <n v="1771"/>
    <n v="0"/>
    <n v="0"/>
    <m/>
    <n v="0"/>
    <n v="0"/>
    <n v="0"/>
    <m/>
    <m/>
    <d v="2021-02-26T00:00:00"/>
    <n v="1"/>
    <s v="O"/>
    <n v="1"/>
    <n v="30"/>
    <n v="12"/>
    <m/>
    <m/>
    <m/>
    <m/>
    <m/>
    <m/>
    <n v="1"/>
    <n v="1"/>
    <m/>
    <m/>
    <n v="73101"/>
    <s v="CREDITOS DE CONSUMO"/>
    <n v="0"/>
    <n v="0"/>
    <n v="890480123"/>
    <s v="UNIVERSIDAD DE CARTAGENA"/>
    <n v="5"/>
    <m/>
    <m/>
    <m/>
    <m/>
    <n v="2"/>
    <n v="7"/>
    <n v="2"/>
  </r>
  <r>
    <n v="0"/>
    <s v="C"/>
    <x v="23"/>
    <x v="0"/>
    <n v="4"/>
    <n v="550020888"/>
    <d v="2019-03-21T00:00:00"/>
    <d v="2023-12-30T00:00:00"/>
    <n v="0"/>
    <n v="1"/>
    <n v="0"/>
    <n v="30"/>
    <n v="2"/>
    <n v="22490513"/>
    <n v="24960000"/>
    <n v="33295"/>
    <n v="1280"/>
    <n v="32639"/>
    <n v="1231"/>
    <n v="0"/>
    <n v="0"/>
    <m/>
    <n v="0"/>
    <n v="0"/>
    <n v="0"/>
    <m/>
    <m/>
    <d v="2021-02-26T00:00:00"/>
    <n v="1"/>
    <s v="O"/>
    <n v="1"/>
    <n v="30"/>
    <n v="0"/>
    <m/>
    <m/>
    <m/>
    <m/>
    <m/>
    <m/>
    <n v="1"/>
    <n v="1"/>
    <m/>
    <m/>
    <n v="51089"/>
    <s v="CREDITOS DE CONSUMO"/>
    <n v="0"/>
    <n v="0"/>
    <n v="890480123"/>
    <s v="UNIVERSIDAD DE CARTAGENA"/>
    <n v="5"/>
    <m/>
    <m/>
    <m/>
    <m/>
    <n v="2"/>
    <n v="7"/>
    <n v="2"/>
  </r>
  <r>
    <n v="0"/>
    <s v="C"/>
    <x v="23"/>
    <x v="0"/>
    <n v="4"/>
    <n v="550020950"/>
    <d v="2019-04-01T00:00:00"/>
    <d v="2023-12-30T00:00:00"/>
    <n v="0"/>
    <n v="1"/>
    <n v="0"/>
    <n v="30"/>
    <n v="2"/>
    <n v="22490513"/>
    <n v="24960000"/>
    <n v="52935"/>
    <n v="2035"/>
    <n v="49748"/>
    <n v="0"/>
    <n v="0"/>
    <n v="0"/>
    <m/>
    <n v="0"/>
    <n v="0"/>
    <n v="0"/>
    <m/>
    <m/>
    <d v="2021-03-30T00:00:00"/>
    <n v="1"/>
    <s v="O"/>
    <n v="1"/>
    <n v="30"/>
    <n v="0"/>
    <m/>
    <m/>
    <m/>
    <m/>
    <m/>
    <m/>
    <n v="1"/>
    <n v="1"/>
    <m/>
    <m/>
    <n v="77869"/>
    <s v="CREDITOS DE CONSUMO"/>
    <n v="0"/>
    <n v="0"/>
    <n v="890480123"/>
    <s v="UNIVERSIDAD DE CARTAGENA"/>
    <n v="5"/>
    <m/>
    <m/>
    <m/>
    <m/>
    <n v="2"/>
    <n v="7"/>
    <n v="2"/>
  </r>
  <r>
    <n v="0"/>
    <s v="C"/>
    <x v="23"/>
    <x v="0"/>
    <n v="4"/>
    <n v="550021027"/>
    <d v="2019-04-11T00:00:00"/>
    <d v="2023-12-30T00:00:00"/>
    <n v="30"/>
    <n v="1"/>
    <n v="0"/>
    <n v="30"/>
    <n v="2"/>
    <n v="22490513"/>
    <n v="24960000"/>
    <n v="31663"/>
    <n v="1217"/>
    <n v="31039"/>
    <n v="1171"/>
    <n v="0"/>
    <n v="0"/>
    <m/>
    <n v="0"/>
    <n v="0"/>
    <n v="0"/>
    <m/>
    <m/>
    <d v="2021-02-26T00:00:00"/>
    <n v="1"/>
    <s v="O"/>
    <n v="1"/>
    <n v="30"/>
    <n v="7"/>
    <m/>
    <m/>
    <m/>
    <m/>
    <m/>
    <m/>
    <n v="1"/>
    <n v="1"/>
    <m/>
    <m/>
    <n v="48584"/>
    <s v="CREDITOS DE CONSUMO"/>
    <n v="0"/>
    <n v="0"/>
    <n v="890480123"/>
    <s v="UNIVERSIDAD DE CARTAGENA"/>
    <n v="5"/>
    <m/>
    <m/>
    <m/>
    <m/>
    <n v="2"/>
    <n v="7"/>
    <n v="2"/>
  </r>
  <r>
    <n v="0"/>
    <s v="C"/>
    <x v="23"/>
    <x v="0"/>
    <n v="4"/>
    <n v="550021151"/>
    <d v="2019-04-30T00:00:00"/>
    <d v="2023-12-30T00:00:00"/>
    <n v="0"/>
    <n v="1"/>
    <n v="0"/>
    <n v="30"/>
    <n v="2"/>
    <n v="22490513"/>
    <n v="24960000"/>
    <n v="55730"/>
    <n v="2143"/>
    <n v="52372"/>
    <n v="0"/>
    <n v="0"/>
    <n v="0"/>
    <m/>
    <n v="0"/>
    <n v="0"/>
    <n v="0"/>
    <m/>
    <m/>
    <d v="2021-03-30T00:00:00"/>
    <n v="1"/>
    <s v="O"/>
    <n v="1"/>
    <n v="30"/>
    <n v="0"/>
    <m/>
    <m/>
    <m/>
    <m/>
    <m/>
    <m/>
    <n v="1"/>
    <n v="1"/>
    <m/>
    <m/>
    <n v="81976"/>
    <s v="CREDITOS DE CONSUMO"/>
    <n v="0"/>
    <n v="0"/>
    <n v="890480123"/>
    <s v="UNIVERSIDAD DE CARTAGENA"/>
    <n v="5"/>
    <m/>
    <m/>
    <m/>
    <m/>
    <n v="2"/>
    <n v="7"/>
    <n v="2"/>
  </r>
  <r>
    <n v="0"/>
    <s v="C"/>
    <x v="23"/>
    <x v="0"/>
    <n v="4"/>
    <n v="550021613"/>
    <d v="2019-06-12T00:00:00"/>
    <d v="2023-12-30T00:00:00"/>
    <n v="0"/>
    <n v="1"/>
    <n v="0"/>
    <n v="30"/>
    <n v="2"/>
    <n v="22490513"/>
    <n v="24960000"/>
    <n v="63298"/>
    <n v="2433"/>
    <n v="59487"/>
    <n v="0"/>
    <n v="0"/>
    <n v="0"/>
    <m/>
    <n v="0"/>
    <n v="0"/>
    <n v="0"/>
    <m/>
    <m/>
    <d v="2021-03-30T00:00:00"/>
    <n v="1"/>
    <s v="O"/>
    <n v="1"/>
    <n v="30"/>
    <n v="0"/>
    <m/>
    <m/>
    <m/>
    <m/>
    <m/>
    <m/>
    <n v="1"/>
    <n v="1"/>
    <m/>
    <m/>
    <n v="93113"/>
    <s v="CREDITOS DE CONSUMO"/>
    <n v="0"/>
    <n v="0"/>
    <n v="890480123"/>
    <s v="UNIVERSIDAD DE CARTAGENA"/>
    <n v="5"/>
    <m/>
    <m/>
    <m/>
    <m/>
    <n v="2"/>
    <n v="7"/>
    <n v="2"/>
  </r>
  <r>
    <n v="0"/>
    <s v="C"/>
    <x v="23"/>
    <x v="0"/>
    <n v="4"/>
    <n v="550021614"/>
    <d v="2019-06-12T00:00:00"/>
    <d v="2023-12-30T00:00:00"/>
    <n v="0"/>
    <n v="1"/>
    <n v="0"/>
    <n v="30"/>
    <n v="2"/>
    <n v="22490513"/>
    <n v="24960000"/>
    <n v="63510"/>
    <n v="2442"/>
    <n v="59684"/>
    <n v="0"/>
    <n v="0"/>
    <n v="0"/>
    <m/>
    <n v="0"/>
    <n v="0"/>
    <n v="0"/>
    <m/>
    <m/>
    <d v="2021-03-30T00:00:00"/>
    <n v="1"/>
    <s v="O"/>
    <n v="1"/>
    <n v="30"/>
    <n v="0"/>
    <m/>
    <m/>
    <m/>
    <m/>
    <m/>
    <m/>
    <n v="1"/>
    <n v="1"/>
    <m/>
    <m/>
    <n v="93422"/>
    <s v="CREDITOS DE CONSUMO"/>
    <n v="0"/>
    <n v="0"/>
    <n v="890480123"/>
    <s v="UNIVERSIDAD DE CARTAGENA"/>
    <n v="5"/>
    <m/>
    <m/>
    <m/>
    <m/>
    <n v="2"/>
    <n v="7"/>
    <n v="2"/>
  </r>
  <r>
    <n v="0"/>
    <s v="C"/>
    <x v="23"/>
    <x v="0"/>
    <n v="4"/>
    <n v="550022190"/>
    <d v="2019-08-15T00:00:00"/>
    <d v="2023-12-30T00:00:00"/>
    <n v="0"/>
    <n v="1"/>
    <n v="0"/>
    <n v="30"/>
    <n v="2"/>
    <n v="22490513"/>
    <n v="24960000"/>
    <n v="137448"/>
    <n v="5284"/>
    <n v="131774"/>
    <n v="2789"/>
    <n v="0"/>
    <n v="0"/>
    <m/>
    <n v="0"/>
    <n v="0"/>
    <n v="0"/>
    <m/>
    <m/>
    <d v="2021-02-26T00:00:00"/>
    <n v="1"/>
    <s v="O"/>
    <n v="1"/>
    <n v="30"/>
    <n v="0"/>
    <m/>
    <m/>
    <m/>
    <m/>
    <m/>
    <m/>
    <n v="1"/>
    <n v="1"/>
    <m/>
    <m/>
    <n v="206262"/>
    <s v="CREDITOS DE CONSUMO"/>
    <n v="0"/>
    <n v="0"/>
    <n v="890480123"/>
    <s v="UNIVERSIDAD DE CARTAGENA"/>
    <n v="5"/>
    <m/>
    <m/>
    <m/>
    <m/>
    <n v="2"/>
    <n v="7"/>
    <n v="2"/>
  </r>
  <r>
    <n v="0"/>
    <s v="C"/>
    <x v="23"/>
    <x v="0"/>
    <n v="4"/>
    <n v="550022191"/>
    <d v="2019-08-15T00:00:00"/>
    <d v="2023-12-30T00:00:00"/>
    <n v="0"/>
    <n v="1"/>
    <n v="0"/>
    <n v="30"/>
    <n v="2"/>
    <n v="22490513"/>
    <n v="24960000"/>
    <n v="68693"/>
    <n v="2641"/>
    <n v="64555"/>
    <n v="0"/>
    <n v="0"/>
    <n v="0"/>
    <m/>
    <n v="0"/>
    <n v="0"/>
    <n v="0"/>
    <m/>
    <m/>
    <d v="2021-03-30T00:00:00"/>
    <n v="1"/>
    <s v="O"/>
    <n v="1"/>
    <n v="30"/>
    <n v="0"/>
    <m/>
    <m/>
    <m/>
    <m/>
    <m/>
    <m/>
    <n v="1"/>
    <n v="1"/>
    <m/>
    <m/>
    <n v="101046"/>
    <s v="CREDITOS DE CONSUMO"/>
    <n v="0"/>
    <n v="0"/>
    <n v="890480123"/>
    <s v="UNIVERSIDAD DE CARTAGENA"/>
    <n v="5"/>
    <m/>
    <m/>
    <m/>
    <m/>
    <n v="2"/>
    <n v="7"/>
    <n v="2"/>
  </r>
  <r>
    <n v="0"/>
    <s v="C"/>
    <x v="23"/>
    <x v="0"/>
    <n v="4"/>
    <n v="550022246"/>
    <d v="2019-08-15T00:00:00"/>
    <d v="2023-12-30T00:00:00"/>
    <n v="0"/>
    <n v="1"/>
    <n v="0"/>
    <n v="30"/>
    <n v="2"/>
    <n v="22490513"/>
    <n v="24960000"/>
    <n v="206220"/>
    <n v="7928"/>
    <n v="197591"/>
    <n v="4183"/>
    <n v="0"/>
    <n v="0"/>
    <m/>
    <n v="0"/>
    <n v="0"/>
    <n v="0"/>
    <m/>
    <m/>
    <d v="2021-02-26T00:00:00"/>
    <n v="1"/>
    <s v="O"/>
    <n v="1"/>
    <n v="30"/>
    <n v="0"/>
    <m/>
    <m/>
    <m/>
    <m/>
    <m/>
    <m/>
    <n v="1"/>
    <n v="1"/>
    <m/>
    <m/>
    <n v="309283"/>
    <s v="CREDITOS DE CONSUMO"/>
    <n v="0"/>
    <n v="0"/>
    <n v="890480123"/>
    <s v="UNIVERSIDAD DE CARTAGENA"/>
    <n v="5"/>
    <m/>
    <m/>
    <m/>
    <m/>
    <n v="2"/>
    <n v="7"/>
    <n v="2"/>
  </r>
  <r>
    <n v="0"/>
    <s v="C"/>
    <x v="23"/>
    <x v="0"/>
    <n v="4"/>
    <n v="550023152"/>
    <d v="2019-11-26T00:00:00"/>
    <d v="2023-12-30T00:00:00"/>
    <n v="0"/>
    <n v="1"/>
    <n v="0"/>
    <n v="30"/>
    <n v="2"/>
    <n v="22490513"/>
    <n v="24960000"/>
    <n v="78451"/>
    <n v="3016"/>
    <n v="75285"/>
    <n v="1598"/>
    <n v="0"/>
    <n v="0"/>
    <m/>
    <n v="0"/>
    <n v="0"/>
    <n v="0"/>
    <m/>
    <m/>
    <d v="2021-02-26T00:00:00"/>
    <n v="1"/>
    <s v="O"/>
    <n v="1"/>
    <n v="30"/>
    <n v="0"/>
    <m/>
    <m/>
    <m/>
    <m/>
    <m/>
    <m/>
    <n v="1"/>
    <n v="1"/>
    <m/>
    <m/>
    <n v="117841"/>
    <s v="CREDITOS DE CONSUMO"/>
    <n v="0"/>
    <n v="0"/>
    <n v="890480123"/>
    <s v="UNIVERSIDAD DE CARTAGENA"/>
    <n v="5"/>
    <m/>
    <m/>
    <m/>
    <m/>
    <n v="2"/>
    <n v="7"/>
    <n v="2"/>
  </r>
  <r>
    <n v="0"/>
    <s v="C"/>
    <x v="23"/>
    <x v="0"/>
    <n v="4"/>
    <n v="550023382"/>
    <d v="2020-01-10T00:00:00"/>
    <d v="2023-12-30T00:00:00"/>
    <n v="0"/>
    <n v="1"/>
    <n v="0"/>
    <n v="30"/>
    <n v="2"/>
    <n v="22490513"/>
    <n v="24960000"/>
    <n v="229143"/>
    <n v="8809"/>
    <n v="219590"/>
    <n v="4659"/>
    <n v="0"/>
    <n v="0"/>
    <m/>
    <n v="0"/>
    <n v="0"/>
    <n v="0"/>
    <m/>
    <m/>
    <d v="2021-02-26T00:00:00"/>
    <n v="1"/>
    <s v="O"/>
    <n v="1"/>
    <n v="30"/>
    <n v="0"/>
    <m/>
    <m/>
    <m/>
    <m/>
    <m/>
    <m/>
    <n v="1"/>
    <n v="1"/>
    <m/>
    <m/>
    <n v="343717"/>
    <s v="CREDITOS DE CONSUMO"/>
    <n v="0"/>
    <n v="0"/>
    <n v="890480123"/>
    <s v="UNIVERSIDAD DE CARTAGENA"/>
    <n v="5"/>
    <m/>
    <m/>
    <m/>
    <m/>
    <n v="2"/>
    <n v="7"/>
    <n v="2"/>
  </r>
  <r>
    <n v="0"/>
    <s v="C"/>
    <x v="23"/>
    <x v="0"/>
    <n v="4"/>
    <n v="550023632"/>
    <d v="2020-02-28T00:00:00"/>
    <d v="2023-12-30T00:00:00"/>
    <n v="0"/>
    <n v="1"/>
    <n v="0"/>
    <n v="30"/>
    <n v="2"/>
    <n v="22490513"/>
    <n v="24960000"/>
    <n v="78879"/>
    <n v="3032"/>
    <n v="74130"/>
    <n v="0"/>
    <n v="0"/>
    <n v="0"/>
    <m/>
    <n v="0"/>
    <n v="0"/>
    <n v="0"/>
    <m/>
    <m/>
    <d v="2021-03-30T00:00:00"/>
    <n v="1"/>
    <s v="O"/>
    <n v="1"/>
    <n v="30"/>
    <n v="0"/>
    <m/>
    <m/>
    <m/>
    <m/>
    <m/>
    <m/>
    <n v="1"/>
    <n v="1"/>
    <m/>
    <m/>
    <n v="116033"/>
    <s v="CREDITOS DE CONSUMO"/>
    <n v="0"/>
    <n v="0"/>
    <n v="890480123"/>
    <s v="UNIVERSIDAD DE CARTAGENA"/>
    <n v="5"/>
    <m/>
    <m/>
    <m/>
    <m/>
    <n v="2"/>
    <n v="7"/>
    <n v="2"/>
  </r>
  <r>
    <n v="0"/>
    <s v="C"/>
    <x v="23"/>
    <x v="0"/>
    <n v="4"/>
    <n v="550023665"/>
    <d v="2020-03-03T00:00:00"/>
    <d v="2023-12-30T00:00:00"/>
    <n v="0"/>
    <n v="1"/>
    <n v="0"/>
    <n v="30"/>
    <n v="2"/>
    <n v="22490513"/>
    <n v="24960000"/>
    <n v="13577"/>
    <n v="522"/>
    <n v="13309"/>
    <n v="511"/>
    <n v="0"/>
    <n v="0"/>
    <m/>
    <n v="0"/>
    <n v="0"/>
    <n v="0"/>
    <m/>
    <m/>
    <d v="2021-02-26T00:00:00"/>
    <n v="1"/>
    <s v="O"/>
    <n v="1"/>
    <n v="30"/>
    <n v="0"/>
    <m/>
    <m/>
    <m/>
    <m/>
    <m/>
    <m/>
    <n v="1"/>
    <n v="1"/>
    <m/>
    <m/>
    <n v="20832"/>
    <s v="CREDITOS DE CONSUMO"/>
    <n v="0"/>
    <n v="0"/>
    <n v="890480123"/>
    <s v="UNIVERSIDAD DE CARTAGENA"/>
    <n v="5"/>
    <m/>
    <m/>
    <m/>
    <m/>
    <n v="2"/>
    <n v="7"/>
    <n v="2"/>
  </r>
  <r>
    <n v="0"/>
    <s v="C"/>
    <x v="23"/>
    <x v="0"/>
    <n v="4"/>
    <n v="550024638"/>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x v="23"/>
    <x v="0"/>
    <n v="4"/>
    <n v="550024639"/>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x v="23"/>
    <x v="0"/>
    <n v="4"/>
    <n v="550024770"/>
    <d v="2020-11-03T00:00:00"/>
    <d v="2023-11-30T00:00:00"/>
    <n v="0"/>
    <n v="1"/>
    <n v="0"/>
    <n v="30"/>
    <n v="2"/>
    <n v="22490513"/>
    <n v="24960000"/>
    <n v="140000"/>
    <n v="5382"/>
    <n v="131299"/>
    <n v="2788"/>
    <n v="0"/>
    <n v="0"/>
    <m/>
    <n v="0"/>
    <n v="0"/>
    <n v="0"/>
    <m/>
    <m/>
    <d v="2021-02-26T00:00:00"/>
    <n v="1"/>
    <s v="O"/>
    <n v="1"/>
    <n v="30"/>
    <n v="0"/>
    <m/>
    <m/>
    <m/>
    <m/>
    <m/>
    <m/>
    <n v="1"/>
    <n v="1"/>
    <m/>
    <m/>
    <n v="205518"/>
    <s v="CREDITOS DE CONSUMO"/>
    <n v="0"/>
    <n v="0"/>
    <n v="890480123"/>
    <s v="UNIVERSIDAD DE CARTAGENA"/>
    <n v="5"/>
    <m/>
    <m/>
    <m/>
    <m/>
    <n v="2"/>
    <n v="7"/>
    <n v="2"/>
  </r>
  <r>
    <n v="0"/>
    <s v="C"/>
    <x v="23"/>
    <x v="0"/>
    <n v="4"/>
    <n v="550025044"/>
    <d v="2020-12-22T00:00:00"/>
    <d v="2024-01-30T00:00:00"/>
    <n v="30"/>
    <n v="1"/>
    <n v="0"/>
    <n v="30"/>
    <n v="2"/>
    <n v="22490513"/>
    <n v="24960000"/>
    <n v="85099"/>
    <n v="3272"/>
    <n v="85099"/>
    <n v="3180"/>
    <n v="0"/>
    <n v="0"/>
    <m/>
    <n v="0"/>
    <n v="0"/>
    <n v="0"/>
    <m/>
    <m/>
    <d v="2021-01-30T00:00:00"/>
    <n v="1"/>
    <s v="O"/>
    <n v="1"/>
    <n v="30"/>
    <n v="3375"/>
    <m/>
    <m/>
    <m/>
    <m/>
    <m/>
    <m/>
    <n v="1"/>
    <n v="1"/>
    <m/>
    <m/>
    <n v="133203"/>
    <s v="CREDITOS DE CONSUMO"/>
    <n v="0"/>
    <n v="0"/>
    <n v="890480123"/>
    <s v="UNIVERSIDAD DE CARTAGENA"/>
    <n v="5"/>
    <m/>
    <m/>
    <m/>
    <m/>
    <n v="2"/>
    <n v="7"/>
    <n v="2"/>
  </r>
  <r>
    <n v="0"/>
    <s v="C"/>
    <x v="23"/>
    <x v="0"/>
    <n v="4"/>
    <n v="550025255"/>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x v="23"/>
    <x v="0"/>
    <n v="4"/>
    <n v="550025302"/>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x v="23"/>
    <x v="0"/>
    <n v="4"/>
    <n v="550025367"/>
    <d v="2021-02-05T00:00:00"/>
    <d v="2021-03-28T00:00:00"/>
    <n v="0"/>
    <n v="1"/>
    <n v="0"/>
    <n v="30"/>
    <n v="2"/>
    <n v="0"/>
    <n v="0"/>
    <n v="2100"/>
    <n v="2100"/>
    <n v="2100"/>
    <n v="0"/>
    <n v="0"/>
    <n v="0"/>
    <m/>
    <n v="0"/>
    <n v="0"/>
    <n v="0"/>
    <m/>
    <m/>
    <d v="2021-02-28T00:00:00"/>
    <n v="1"/>
    <s v="O"/>
    <n v="1"/>
    <n v="30"/>
    <n v="0"/>
    <m/>
    <m/>
    <m/>
    <m/>
    <m/>
    <m/>
    <n v="1"/>
    <n v="1"/>
    <m/>
    <m/>
    <n v="3287"/>
    <s v="CREDITOS DE CONSUMO"/>
    <n v="0"/>
    <n v="0"/>
    <n v="890480123"/>
    <s v="UNIVERSIDAD DE CARTAGENA"/>
    <n v="5"/>
    <m/>
    <m/>
    <m/>
    <m/>
    <n v="2"/>
    <n v="7"/>
    <n v="2"/>
  </r>
  <r>
    <n v="0"/>
    <s v="C"/>
    <x v="23"/>
    <x v="0"/>
    <n v="4"/>
    <n v="550025449"/>
    <d v="2021-02-25T00:00:00"/>
    <d v="2021-04-28T00:00:00"/>
    <n v="0"/>
    <n v="1"/>
    <n v="0"/>
    <n v="30"/>
    <n v="2"/>
    <n v="0"/>
    <n v="0"/>
    <n v="2100"/>
    <n v="2100"/>
    <n v="2100"/>
    <n v="0"/>
    <n v="0"/>
    <n v="0"/>
    <m/>
    <n v="0"/>
    <n v="0"/>
    <n v="0"/>
    <m/>
    <m/>
    <d v="2021-03-28T00:00:00"/>
    <n v="1"/>
    <s v="O"/>
    <n v="1"/>
    <n v="30"/>
    <n v="0"/>
    <m/>
    <m/>
    <m/>
    <m/>
    <m/>
    <m/>
    <n v="1"/>
    <n v="1"/>
    <m/>
    <m/>
    <n v="3287"/>
    <s v="CREDITOS DE CONSUMO"/>
    <n v="0"/>
    <n v="0"/>
    <n v="890480123"/>
    <s v="UNIVERSIDAD DE CARTAGENA"/>
    <n v="5"/>
    <m/>
    <m/>
    <m/>
    <m/>
    <n v="2"/>
    <n v="7"/>
    <n v="2"/>
  </r>
  <r>
    <n v="0"/>
    <s v="C"/>
    <x v="23"/>
    <x v="0"/>
    <n v="4"/>
    <n v="550025502"/>
    <d v="2021-02-28T00:00:00"/>
    <d v="2021-04-30T00:00:00"/>
    <n v="0"/>
    <n v="1"/>
    <n v="0"/>
    <n v="30"/>
    <n v="2"/>
    <n v="0"/>
    <n v="0"/>
    <n v="6000"/>
    <n v="6000"/>
    <n v="6000"/>
    <n v="0"/>
    <n v="0"/>
    <n v="0"/>
    <m/>
    <n v="0"/>
    <n v="0"/>
    <n v="0"/>
    <m/>
    <m/>
    <d v="2021-03-30T00:00:00"/>
    <n v="1"/>
    <s v="O"/>
    <n v="1"/>
    <n v="30"/>
    <n v="0"/>
    <m/>
    <m/>
    <m/>
    <m/>
    <m/>
    <m/>
    <n v="1"/>
    <n v="1"/>
    <m/>
    <m/>
    <n v="9392"/>
    <s v="CREDITOS DE CONSUMO"/>
    <n v="0"/>
    <n v="0"/>
    <n v="890480123"/>
    <s v="UNIVERSIDAD DE CARTAGENA"/>
    <n v="5"/>
    <m/>
    <m/>
    <m/>
    <m/>
    <n v="2"/>
    <n v="7"/>
    <n v="2"/>
  </r>
  <r>
    <n v="0"/>
    <s v="C"/>
    <x v="23"/>
    <x v="0"/>
    <n v="4"/>
    <n v="550025575"/>
    <d v="2021-03-08T00:00:00"/>
    <d v="2024-03-30T00:00:00"/>
    <n v="0"/>
    <n v="1"/>
    <n v="0"/>
    <n v="30"/>
    <n v="2"/>
    <n v="22490513"/>
    <n v="24960000"/>
    <n v="100000"/>
    <n v="3844"/>
    <n v="100000"/>
    <n v="0"/>
    <n v="0"/>
    <n v="0"/>
    <m/>
    <n v="0"/>
    <n v="0"/>
    <n v="0"/>
    <m/>
    <m/>
    <d v="2021-03-30T00:00:00"/>
    <n v="1"/>
    <s v="O"/>
    <n v="1"/>
    <n v="30"/>
    <n v="0"/>
    <m/>
    <m/>
    <m/>
    <m/>
    <m/>
    <m/>
    <n v="1"/>
    <n v="1"/>
    <m/>
    <m/>
    <n v="156527"/>
    <s v="CREDITOS DE CONSUMO"/>
    <n v="0"/>
    <n v="0"/>
    <n v="890480123"/>
    <s v="UNIVERSIDAD DE CARTAGENA"/>
    <n v="5"/>
    <m/>
    <m/>
    <m/>
    <m/>
    <n v="2"/>
    <n v="7"/>
    <n v="2"/>
  </r>
  <r>
    <n v="0"/>
    <s v="C"/>
    <x v="23"/>
    <x v="0"/>
    <n v="4"/>
    <n v="550025576"/>
    <d v="2021-03-08T00:00:00"/>
    <d v="2021-04-30T00:00:00"/>
    <n v="0"/>
    <n v="1"/>
    <n v="0"/>
    <n v="30"/>
    <n v="2"/>
    <n v="0"/>
    <n v="0"/>
    <n v="2100"/>
    <n v="2100"/>
    <n v="2100"/>
    <n v="0"/>
    <n v="0"/>
    <n v="0"/>
    <m/>
    <n v="0"/>
    <n v="0"/>
    <n v="0"/>
    <m/>
    <m/>
    <d v="2021-03-30T00:00:00"/>
    <n v="1"/>
    <s v="O"/>
    <n v="1"/>
    <n v="30"/>
    <n v="0"/>
    <m/>
    <m/>
    <m/>
    <m/>
    <m/>
    <m/>
    <n v="1"/>
    <n v="1"/>
    <m/>
    <m/>
    <n v="3287"/>
    <s v="CREDITOS DE CONSUMO"/>
    <n v="0"/>
    <n v="0"/>
    <n v="890480123"/>
    <s v="UNIVERSIDAD DE CARTAGENA"/>
    <n v="5"/>
    <m/>
    <m/>
    <m/>
    <m/>
    <n v="2"/>
    <n v="7"/>
    <n v="2"/>
  </r>
  <r>
    <n v="0"/>
    <s v="C"/>
    <x v="23"/>
    <x v="0"/>
    <n v="4"/>
    <n v="550025688"/>
    <d v="2021-03-31T00:00:00"/>
    <d v="2021-05-30T00:00:00"/>
    <n v="0"/>
    <n v="1"/>
    <n v="0"/>
    <n v="30"/>
    <n v="2"/>
    <n v="0"/>
    <n v="0"/>
    <n v="6000"/>
    <n v="6000"/>
    <n v="6000"/>
    <n v="0"/>
    <n v="0"/>
    <n v="0"/>
    <m/>
    <n v="0"/>
    <n v="0"/>
    <n v="0"/>
    <m/>
    <m/>
    <d v="2021-03-31T00:00:00"/>
    <n v="1"/>
    <s v="O"/>
    <n v="1"/>
    <n v="30"/>
    <n v="0"/>
    <m/>
    <m/>
    <m/>
    <m/>
    <m/>
    <m/>
    <n v="1"/>
    <n v="1"/>
    <m/>
    <m/>
    <n v="9392"/>
    <s v="CREDITOS DE CONSUMO"/>
    <n v="0"/>
    <n v="0"/>
    <n v="890480123"/>
    <s v="UNIVERSIDAD DE CARTAGENA"/>
    <n v="5"/>
    <m/>
    <m/>
    <m/>
    <m/>
    <n v="2"/>
    <n v="7"/>
    <n v="2"/>
  </r>
  <r>
    <n v="21874116"/>
    <s v="C"/>
    <x v="24"/>
    <x v="0"/>
    <n v="4"/>
    <n v="14174"/>
    <d v="2018-06-26T00:00:00"/>
    <d v="2025-06-26T00:00:00"/>
    <n v="0"/>
    <n v="1"/>
    <n v="33"/>
    <n v="30"/>
    <n v="2"/>
    <n v="17726461"/>
    <n v="19240000"/>
    <n v="35530000"/>
    <n v="741078"/>
    <n v="26419437"/>
    <n v="14869"/>
    <n v="0"/>
    <n v="0"/>
    <m/>
    <n v="0"/>
    <n v="0"/>
    <n v="0"/>
    <m/>
    <m/>
    <d v="2021-03-30T00:00:00"/>
    <n v="1"/>
    <s v="O"/>
    <n v="1"/>
    <n v="30"/>
    <n v="0"/>
    <m/>
    <m/>
    <m/>
    <m/>
    <m/>
    <m/>
    <n v="1"/>
    <n v="1"/>
    <m/>
    <m/>
    <n v="4545321"/>
    <s v="CREDITOS DE CONSUMO"/>
    <n v="0"/>
    <n v="0"/>
    <n v="890480123"/>
    <s v="UNIVERSIDAD DE CARTAGENA"/>
    <n v="5"/>
    <m/>
    <m/>
    <m/>
    <m/>
    <n v="1"/>
    <n v="7"/>
    <n v="2"/>
  </r>
  <r>
    <n v="57175254"/>
    <s v="C"/>
    <x v="24"/>
    <x v="0"/>
    <n v="4"/>
    <n v="17491"/>
    <d v="2020-08-25T00:00:00"/>
    <d v="2026-08-30T00:00:00"/>
    <n v="0"/>
    <n v="1"/>
    <n v="7"/>
    <n v="30"/>
    <n v="2"/>
    <n v="12185828"/>
    <n v="12890000"/>
    <n v="74138885"/>
    <n v="1456604"/>
    <n v="69055958"/>
    <n v="0"/>
    <n v="0"/>
    <n v="0"/>
    <m/>
    <n v="0"/>
    <n v="0"/>
    <n v="0"/>
    <m/>
    <m/>
    <d v="2021-03-30T00:00:00"/>
    <n v="1"/>
    <s v="O"/>
    <n v="1"/>
    <n v="30"/>
    <n v="0"/>
    <m/>
    <m/>
    <m/>
    <m/>
    <m/>
    <m/>
    <n v="1"/>
    <n v="1"/>
    <m/>
    <m/>
    <n v="11880704"/>
    <s v="CREDITOS DE CONSUMO"/>
    <n v="0"/>
    <n v="0"/>
    <n v="890480123"/>
    <s v="UNIVERSIDAD DE CARTAGENA"/>
    <n v="5"/>
    <m/>
    <m/>
    <m/>
    <m/>
    <n v="1"/>
    <n v="7"/>
    <n v="2"/>
  </r>
  <r>
    <n v="2456706"/>
    <s v="C"/>
    <x v="24"/>
    <x v="0"/>
    <n v="4"/>
    <n v="18251"/>
    <d v="2021-03-10T00:00:00"/>
    <d v="2021-06-30T00:00:00"/>
    <n v="0"/>
    <n v="1"/>
    <n v="1"/>
    <n v="30"/>
    <n v="2"/>
    <n v="13121400"/>
    <n v="13940000"/>
    <n v="3000000"/>
    <n v="32804"/>
    <n v="2967196"/>
    <n v="0"/>
    <n v="0"/>
    <n v="0"/>
    <m/>
    <n v="0"/>
    <n v="0"/>
    <n v="0"/>
    <n v="3000000"/>
    <n v="6"/>
    <d v="2021-03-30T00:00:00"/>
    <n v="1"/>
    <s v="O"/>
    <n v="1"/>
    <n v="30"/>
    <n v="0"/>
    <m/>
    <m/>
    <m/>
    <m/>
    <m/>
    <m/>
    <n v="1"/>
    <n v="1"/>
    <m/>
    <m/>
    <n v="510490"/>
    <s v="CREDITOS DE CONSUMO"/>
    <n v="0"/>
    <n v="0"/>
    <n v="890480123"/>
    <s v="UNIVERSIDAD DE CARTAGENA"/>
    <n v="5"/>
    <m/>
    <m/>
    <m/>
    <m/>
    <n v="1"/>
    <n v="7"/>
    <n v="2"/>
  </r>
  <r>
    <n v="16115795"/>
    <s v="C"/>
    <x v="24"/>
    <x v="1"/>
    <n v="4"/>
    <n v="8904"/>
    <d v="2014-09-11T00:00:00"/>
    <d v="2024-09-11T00:00:00"/>
    <n v="19"/>
    <n v="1"/>
    <n v="77"/>
    <n v="30"/>
    <n v="2"/>
    <n v="11296382"/>
    <n v="11900000"/>
    <n v="40000000"/>
    <n v="557732"/>
    <n v="19464569"/>
    <n v="114912"/>
    <n v="0"/>
    <n v="250000000"/>
    <s v="                              "/>
    <n v="0"/>
    <n v="0"/>
    <n v="0"/>
    <m/>
    <m/>
    <d v="2021-03-30T00:00:00"/>
    <n v="2"/>
    <s v="O"/>
    <n v="1"/>
    <n v="30"/>
    <n v="189998"/>
    <m/>
    <m/>
    <m/>
    <m/>
    <m/>
    <m/>
    <n v="1"/>
    <n v="1"/>
    <m/>
    <m/>
    <n v="3348774"/>
    <s v="CREDITO DE VIVIENDA"/>
    <n v="0"/>
    <n v="0"/>
    <n v="890480123"/>
    <s v="UNIVERSIDAD DE CARTAGENA"/>
    <n v="5"/>
    <m/>
    <m/>
    <m/>
    <m/>
    <n v="1"/>
    <n v="7"/>
    <n v="2"/>
  </r>
  <r>
    <n v="8448065"/>
    <s v="C"/>
    <x v="25"/>
    <x v="0"/>
    <n v="4"/>
    <n v="12843"/>
    <d v="2017-08-03T00:00:00"/>
    <d v="2024-08-03T00:00:00"/>
    <n v="0"/>
    <n v="1"/>
    <n v="44"/>
    <n v="30"/>
    <n v="2"/>
    <n v="17726461"/>
    <n v="19240000"/>
    <n v="47300000"/>
    <n v="986575"/>
    <n v="29456137"/>
    <n v="0"/>
    <n v="0"/>
    <n v="0"/>
    <m/>
    <n v="0"/>
    <n v="0"/>
    <n v="0"/>
    <m/>
    <m/>
    <d v="2021-03-30T00:00:00"/>
    <n v="1"/>
    <s v="O"/>
    <n v="1"/>
    <n v="30"/>
    <n v="0"/>
    <m/>
    <m/>
    <m/>
    <m/>
    <m/>
    <m/>
    <n v="1"/>
    <n v="1"/>
    <m/>
    <m/>
    <n v="21008072"/>
    <s v="CREDITOS DE CONSUMO"/>
    <n v="0"/>
    <n v="0"/>
    <n v="890480123"/>
    <s v="UNIVERSIDAD DE CARTAGENA"/>
    <n v="5"/>
    <m/>
    <m/>
    <m/>
    <m/>
    <n v="1"/>
    <n v="7"/>
    <n v="2"/>
  </r>
  <r>
    <n v="318388"/>
    <s v="C"/>
    <x v="25"/>
    <x v="0"/>
    <n v="4"/>
    <n v="16126"/>
    <d v="2019-08-13T00:00:00"/>
    <d v="2021-08-13T00:00:00"/>
    <n v="17"/>
    <n v="1"/>
    <n v="18"/>
    <n v="30"/>
    <n v="2"/>
    <n v="15881442"/>
    <n v="17090000"/>
    <n v="4687000"/>
    <n v="229225"/>
    <n v="1110132"/>
    <n v="8262"/>
    <n v="0"/>
    <n v="0"/>
    <m/>
    <n v="0"/>
    <n v="0"/>
    <n v="0"/>
    <m/>
    <m/>
    <d v="2021-03-30T00:00:00"/>
    <n v="1"/>
    <s v="O"/>
    <n v="1"/>
    <n v="30"/>
    <n v="8143"/>
    <m/>
    <m/>
    <m/>
    <m/>
    <m/>
    <m/>
    <n v="1"/>
    <n v="1"/>
    <m/>
    <m/>
    <n v="791744"/>
    <s v="CREDITOS DE CONSUMO"/>
    <n v="0"/>
    <n v="0"/>
    <n v="890480123"/>
    <s v="UNIVERSIDAD DE CARTAGENA"/>
    <n v="5"/>
    <m/>
    <m/>
    <m/>
    <m/>
    <n v="1"/>
    <n v="7"/>
    <n v="2"/>
  </r>
  <r>
    <n v="0"/>
    <s v="C"/>
    <x v="26"/>
    <x v="0"/>
    <n v="4"/>
    <n v="18177"/>
    <d v="2021-02-11T00:00:00"/>
    <d v="2022-02-28T00:00:00"/>
    <n v="0"/>
    <n v="1"/>
    <n v="1"/>
    <n v="30"/>
    <n v="2"/>
    <n v="12185828"/>
    <n v="12890000"/>
    <n v="5000000"/>
    <n v="444679"/>
    <n v="4606081"/>
    <n v="0"/>
    <n v="0"/>
    <n v="0"/>
    <m/>
    <n v="0"/>
    <n v="0"/>
    <n v="0"/>
    <m/>
    <m/>
    <d v="2021-03-30T00:00:00"/>
    <n v="1"/>
    <s v="O"/>
    <n v="1"/>
    <n v="30"/>
    <n v="0"/>
    <m/>
    <m/>
    <m/>
    <m/>
    <m/>
    <m/>
    <n v="1"/>
    <n v="1"/>
    <m/>
    <m/>
    <n v="19806876"/>
    <s v="CREDITOS DE CONSUMO"/>
    <n v="0"/>
    <n v="0"/>
    <n v="890480123"/>
    <s v="UNIVERSIDAD DE CARTAGENA"/>
    <n v="5"/>
    <m/>
    <m/>
    <m/>
    <m/>
    <n v="1"/>
    <n v="7"/>
    <n v="2"/>
  </r>
  <r>
    <n v="15719"/>
    <s v="C"/>
    <x v="27"/>
    <x v="0"/>
    <n v="4"/>
    <n v="17326"/>
    <d v="2020-06-30T00:00:00"/>
    <d v="2021-06-30T00:00:00"/>
    <n v="0"/>
    <n v="1"/>
    <n v="11"/>
    <n v="30"/>
    <n v="2"/>
    <n v="12185828"/>
    <n v="12890000"/>
    <n v="400000"/>
    <n v="35574"/>
    <n v="25243"/>
    <n v="0"/>
    <n v="0"/>
    <n v="0"/>
    <m/>
    <n v="0"/>
    <n v="0"/>
    <n v="0"/>
    <m/>
    <m/>
    <d v="2021-03-30T00:00:00"/>
    <n v="1"/>
    <s v="O"/>
    <n v="1"/>
    <n v="30"/>
    <n v="0"/>
    <m/>
    <m/>
    <m/>
    <m/>
    <m/>
    <m/>
    <n v="1"/>
    <n v="1"/>
    <m/>
    <m/>
    <n v="9524"/>
    <s v="CREDITOS DE CONSUMO"/>
    <n v="0"/>
    <n v="0"/>
    <n v="890480123"/>
    <s v="UNIVERSIDAD DE CARTAGENA"/>
    <n v="5"/>
    <m/>
    <m/>
    <m/>
    <m/>
    <n v="1"/>
    <n v="7"/>
    <n v="2"/>
  </r>
  <r>
    <n v="55609367"/>
    <s v="C"/>
    <x v="27"/>
    <x v="0"/>
    <n v="4"/>
    <n v="17616"/>
    <d v="2020-09-23T00:00:00"/>
    <d v="2027-09-30T00:00:00"/>
    <n v="0"/>
    <n v="1"/>
    <n v="6"/>
    <n v="30"/>
    <n v="2"/>
    <n v="17726461"/>
    <n v="19240000"/>
    <n v="92926000"/>
    <n v="1938233"/>
    <n v="89303462"/>
    <n v="0"/>
    <n v="0"/>
    <n v="0"/>
    <m/>
    <n v="0"/>
    <n v="0"/>
    <n v="0"/>
    <m/>
    <m/>
    <d v="2021-03-30T00:00:00"/>
    <n v="1"/>
    <s v="O"/>
    <n v="1"/>
    <n v="30"/>
    <n v="0"/>
    <m/>
    <m/>
    <m/>
    <m/>
    <m/>
    <m/>
    <n v="1"/>
    <n v="1"/>
    <m/>
    <m/>
    <n v="33694095"/>
    <s v="CREDITOS DE CONSUMO"/>
    <n v="0"/>
    <n v="0"/>
    <n v="890480123"/>
    <s v="UNIVERSIDAD DE CARTAGENA"/>
    <n v="5"/>
    <m/>
    <m/>
    <m/>
    <m/>
    <n v="1"/>
    <n v="7"/>
    <n v="2"/>
  </r>
  <r>
    <n v="2421535"/>
    <s v="C"/>
    <x v="27"/>
    <x v="0"/>
    <n v="4"/>
    <n v="17620"/>
    <d v="2020-09-24T00:00:00"/>
    <d v="2022-09-30T00:00:00"/>
    <n v="0"/>
    <n v="1"/>
    <n v="6"/>
    <n v="30"/>
    <n v="2"/>
    <n v="15881442"/>
    <n v="17090000"/>
    <n v="5000000"/>
    <n v="244532"/>
    <n v="3888759"/>
    <n v="0"/>
    <n v="0"/>
    <n v="0"/>
    <m/>
    <n v="0"/>
    <n v="0"/>
    <n v="0"/>
    <m/>
    <m/>
    <d v="2021-03-30T00:00:00"/>
    <n v="1"/>
    <s v="O"/>
    <n v="1"/>
    <n v="30"/>
    <n v="0"/>
    <m/>
    <m/>
    <m/>
    <m/>
    <m/>
    <m/>
    <n v="1"/>
    <n v="1"/>
    <m/>
    <m/>
    <n v="1467224"/>
    <s v="CREDITOS DE CONSUMO"/>
    <n v="0"/>
    <n v="0"/>
    <n v="890480123"/>
    <s v="UNIVERSIDAD DE CARTAGENA"/>
    <n v="5"/>
    <m/>
    <m/>
    <m/>
    <m/>
    <n v="1"/>
    <n v="7"/>
    <n v="2"/>
  </r>
  <r>
    <n v="14596"/>
    <s v="C"/>
    <x v="27"/>
    <x v="0"/>
    <n v="4"/>
    <n v="550021841"/>
    <d v="2019-07-07T00:00:00"/>
    <d v="2022-06-30T00:00:00"/>
    <n v="0"/>
    <n v="1"/>
    <n v="20"/>
    <n v="30"/>
    <n v="2"/>
    <n v="22490513"/>
    <n v="24960000"/>
    <n v="46167"/>
    <n v="1811"/>
    <n v="23439"/>
    <n v="0"/>
    <n v="0"/>
    <n v="0"/>
    <m/>
    <n v="0"/>
    <n v="0"/>
    <n v="0"/>
    <m/>
    <m/>
    <d v="2021-03-30T00:00:00"/>
    <n v="1"/>
    <s v="O"/>
    <n v="1"/>
    <n v="30"/>
    <n v="0"/>
    <m/>
    <m/>
    <m/>
    <m/>
    <m/>
    <m/>
    <n v="1"/>
    <n v="1"/>
    <m/>
    <m/>
    <n v="8843"/>
    <s v="CREDITOS DE CONSUMO"/>
    <n v="0"/>
    <n v="0"/>
    <n v="890480123"/>
    <s v="UNIVERSIDAD DE CARTAGENA"/>
    <n v="3"/>
    <n v="6"/>
    <d v="2020-04-08T00:00:00"/>
    <s v="A"/>
    <n v="4"/>
    <n v="2"/>
    <n v="7"/>
    <n v="2"/>
  </r>
  <r>
    <n v="17891"/>
    <s v="C"/>
    <x v="27"/>
    <x v="0"/>
    <n v="4"/>
    <n v="550021849"/>
    <d v="2019-07-08T00:00:00"/>
    <d v="2022-06-30T00:00:00"/>
    <n v="0"/>
    <n v="1"/>
    <n v="20"/>
    <n v="30"/>
    <n v="2"/>
    <n v="22490513"/>
    <n v="24960000"/>
    <n v="56500"/>
    <n v="2216"/>
    <n v="28732"/>
    <n v="0"/>
    <n v="0"/>
    <n v="0"/>
    <m/>
    <n v="0"/>
    <n v="0"/>
    <n v="0"/>
    <m/>
    <m/>
    <d v="2021-03-30T00:00:00"/>
    <n v="1"/>
    <s v="O"/>
    <n v="1"/>
    <n v="30"/>
    <n v="0"/>
    <m/>
    <m/>
    <m/>
    <m/>
    <m/>
    <m/>
    <n v="1"/>
    <n v="1"/>
    <m/>
    <m/>
    <n v="10841"/>
    <s v="CREDITOS DE CONSUMO"/>
    <n v="0"/>
    <n v="0"/>
    <n v="890480123"/>
    <s v="UNIVERSIDAD DE CARTAGENA"/>
    <n v="3"/>
    <n v="6"/>
    <d v="2020-04-08T00:00:00"/>
    <s v="A"/>
    <n v="4"/>
    <n v="2"/>
    <n v="7"/>
    <n v="2"/>
  </r>
  <r>
    <n v="75610"/>
    <s v="C"/>
    <x v="27"/>
    <x v="0"/>
    <n v="4"/>
    <n v="550021851"/>
    <d v="2019-07-08T00:00:00"/>
    <d v="2022-06-30T00:00:00"/>
    <n v="0"/>
    <n v="1"/>
    <n v="20"/>
    <n v="30"/>
    <n v="2"/>
    <n v="22490513"/>
    <n v="24960000"/>
    <n v="238789"/>
    <n v="9365"/>
    <n v="121422"/>
    <n v="0"/>
    <n v="0"/>
    <n v="0"/>
    <m/>
    <n v="0"/>
    <n v="0"/>
    <n v="0"/>
    <m/>
    <m/>
    <d v="2021-03-30T00:00:00"/>
    <n v="1"/>
    <s v="O"/>
    <n v="1"/>
    <n v="30"/>
    <n v="0"/>
    <m/>
    <m/>
    <m/>
    <m/>
    <m/>
    <m/>
    <n v="1"/>
    <n v="1"/>
    <m/>
    <m/>
    <n v="45812"/>
    <s v="CREDITOS DE CONSUMO"/>
    <n v="0"/>
    <n v="0"/>
    <n v="890480123"/>
    <s v="UNIVERSIDAD DE CARTAGENA"/>
    <n v="3"/>
    <n v="6"/>
    <d v="2020-04-08T00:00:00"/>
    <s v="A"/>
    <n v="4"/>
    <n v="2"/>
    <n v="7"/>
    <n v="2"/>
  </r>
  <r>
    <n v="757175"/>
    <s v="C"/>
    <x v="27"/>
    <x v="0"/>
    <n v="4"/>
    <n v="550021857"/>
    <d v="2019-07-09T00:00:00"/>
    <d v="2022-06-30T00:00:00"/>
    <n v="0"/>
    <n v="1"/>
    <n v="20"/>
    <n v="30"/>
    <n v="2"/>
    <n v="22490513"/>
    <n v="24960000"/>
    <n v="2392709"/>
    <n v="93836"/>
    <n v="1215952"/>
    <n v="0"/>
    <n v="0"/>
    <n v="0"/>
    <m/>
    <n v="0"/>
    <n v="0"/>
    <n v="0"/>
    <m/>
    <m/>
    <d v="2021-03-30T00:00:00"/>
    <n v="1"/>
    <s v="O"/>
    <n v="1"/>
    <n v="30"/>
    <n v="0"/>
    <m/>
    <m/>
    <m/>
    <m/>
    <m/>
    <m/>
    <n v="1"/>
    <n v="1"/>
    <m/>
    <m/>
    <n v="458777"/>
    <s v="CREDITOS DE CONSUMO"/>
    <n v="0"/>
    <n v="0"/>
    <n v="890480123"/>
    <s v="UNIVERSIDAD DE CARTAGENA"/>
    <n v="3"/>
    <n v="6"/>
    <d v="2020-04-08T00:00:00"/>
    <s v="A"/>
    <n v="4"/>
    <n v="2"/>
    <n v="7"/>
    <n v="2"/>
  </r>
  <r>
    <n v="190017"/>
    <s v="C"/>
    <x v="27"/>
    <x v="0"/>
    <n v="4"/>
    <n v="550021858"/>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x v="27"/>
    <x v="0"/>
    <n v="4"/>
    <n v="550021859"/>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x v="27"/>
    <x v="0"/>
    <n v="4"/>
    <n v="550021860"/>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57020"/>
    <s v="C"/>
    <x v="27"/>
    <x v="0"/>
    <n v="4"/>
    <n v="550021861"/>
    <d v="2019-07-09T00:00:00"/>
    <d v="2022-06-30T00:00:00"/>
    <n v="0"/>
    <n v="1"/>
    <n v="20"/>
    <n v="30"/>
    <n v="2"/>
    <n v="22490513"/>
    <n v="24960000"/>
    <n v="180050"/>
    <n v="7061"/>
    <n v="91568"/>
    <n v="0"/>
    <n v="0"/>
    <n v="0"/>
    <m/>
    <n v="0"/>
    <n v="0"/>
    <n v="0"/>
    <m/>
    <m/>
    <d v="2021-03-30T00:00:00"/>
    <n v="1"/>
    <s v="O"/>
    <n v="1"/>
    <n v="30"/>
    <n v="0"/>
    <m/>
    <m/>
    <m/>
    <m/>
    <m/>
    <m/>
    <n v="1"/>
    <n v="1"/>
    <m/>
    <m/>
    <n v="34548"/>
    <s v="CREDITOS DE CONSUMO"/>
    <n v="0"/>
    <n v="0"/>
    <n v="890480123"/>
    <s v="UNIVERSIDAD DE CARTAGENA"/>
    <n v="3"/>
    <n v="6"/>
    <d v="2020-04-08T00:00:00"/>
    <s v="A"/>
    <n v="4"/>
    <n v="2"/>
    <n v="7"/>
    <n v="2"/>
  </r>
  <r>
    <n v="23281"/>
    <s v="C"/>
    <x v="27"/>
    <x v="0"/>
    <n v="4"/>
    <n v="550021862"/>
    <d v="2019-07-09T00:00:00"/>
    <d v="2022-06-30T00:00:00"/>
    <n v="0"/>
    <n v="1"/>
    <n v="20"/>
    <n v="30"/>
    <n v="2"/>
    <n v="22490513"/>
    <n v="24960000"/>
    <n v="73510"/>
    <n v="2883"/>
    <n v="37388"/>
    <n v="0"/>
    <n v="0"/>
    <n v="0"/>
    <m/>
    <n v="0"/>
    <n v="0"/>
    <n v="0"/>
    <m/>
    <m/>
    <d v="2021-03-30T00:00:00"/>
    <n v="1"/>
    <s v="O"/>
    <n v="1"/>
    <n v="30"/>
    <n v="0"/>
    <m/>
    <m/>
    <m/>
    <m/>
    <m/>
    <m/>
    <n v="1"/>
    <n v="1"/>
    <m/>
    <m/>
    <n v="14107"/>
    <s v="CREDITOS DE CONSUMO"/>
    <n v="0"/>
    <n v="0"/>
    <n v="890480123"/>
    <s v="UNIVERSIDAD DE CARTAGENA"/>
    <n v="3"/>
    <n v="6"/>
    <d v="2020-04-08T00:00:00"/>
    <s v="A"/>
    <n v="4"/>
    <n v="2"/>
    <n v="7"/>
    <n v="2"/>
  </r>
  <r>
    <n v="14890"/>
    <s v="C"/>
    <x v="27"/>
    <x v="0"/>
    <n v="4"/>
    <n v="550021863"/>
    <d v="2019-07-09T00:00:00"/>
    <d v="2022-06-30T00:00:00"/>
    <n v="0"/>
    <n v="1"/>
    <n v="20"/>
    <n v="30"/>
    <n v="2"/>
    <n v="22490513"/>
    <n v="24960000"/>
    <n v="47000"/>
    <n v="1843"/>
    <n v="23912"/>
    <n v="0"/>
    <n v="0"/>
    <n v="0"/>
    <m/>
    <n v="0"/>
    <n v="0"/>
    <n v="0"/>
    <m/>
    <m/>
    <d v="2021-03-30T00:00:00"/>
    <n v="1"/>
    <s v="O"/>
    <n v="1"/>
    <n v="30"/>
    <n v="0"/>
    <m/>
    <m/>
    <m/>
    <m/>
    <m/>
    <m/>
    <n v="1"/>
    <n v="1"/>
    <m/>
    <m/>
    <n v="9022"/>
    <s v="CREDITOS DE CONSUMO"/>
    <n v="0"/>
    <n v="0"/>
    <n v="890480123"/>
    <s v="UNIVERSIDAD DE CARTAGENA"/>
    <n v="3"/>
    <n v="6"/>
    <d v="2020-04-08T00:00:00"/>
    <s v="A"/>
    <n v="4"/>
    <n v="2"/>
    <n v="7"/>
    <n v="2"/>
  </r>
  <r>
    <n v="24680"/>
    <s v="C"/>
    <x v="27"/>
    <x v="0"/>
    <n v="4"/>
    <n v="550022282"/>
    <d v="2019-08-28T00:00:00"/>
    <d v="2022-08-30T00:00:00"/>
    <n v="0"/>
    <n v="1"/>
    <n v="18"/>
    <n v="30"/>
    <n v="2"/>
    <n v="22490513"/>
    <n v="24960000"/>
    <n v="70000"/>
    <n v="2745"/>
    <n v="39633"/>
    <n v="0"/>
    <n v="0"/>
    <n v="0"/>
    <m/>
    <n v="0"/>
    <n v="0"/>
    <n v="0"/>
    <m/>
    <m/>
    <d v="2021-03-30T00:00:00"/>
    <n v="1"/>
    <s v="O"/>
    <n v="1"/>
    <n v="30"/>
    <n v="0"/>
    <m/>
    <m/>
    <m/>
    <m/>
    <m/>
    <m/>
    <n v="1"/>
    <n v="1"/>
    <m/>
    <m/>
    <n v="14953"/>
    <s v="CREDITOS DE CONSUMO"/>
    <n v="0"/>
    <n v="0"/>
    <n v="890480123"/>
    <s v="UNIVERSIDAD DE CARTAGENA"/>
    <n v="3"/>
    <n v="6"/>
    <d v="2020-04-08T00:00:00"/>
    <s v="A"/>
    <n v="4"/>
    <n v="2"/>
    <n v="7"/>
    <n v="2"/>
  </r>
  <r>
    <n v="74033"/>
    <s v="C"/>
    <x v="27"/>
    <x v="0"/>
    <n v="4"/>
    <n v="550022557"/>
    <d v="2019-09-21T00:00:00"/>
    <d v="2022-09-30T00:00:00"/>
    <n v="0"/>
    <n v="1"/>
    <n v="17"/>
    <n v="30"/>
    <n v="2"/>
    <n v="22490513"/>
    <n v="24960000"/>
    <n v="200000"/>
    <n v="7843"/>
    <n v="118890"/>
    <n v="0"/>
    <n v="0"/>
    <n v="0"/>
    <m/>
    <n v="0"/>
    <n v="0"/>
    <n v="0"/>
    <m/>
    <m/>
    <d v="2021-03-30T00:00:00"/>
    <n v="1"/>
    <s v="O"/>
    <n v="1"/>
    <n v="30"/>
    <n v="0"/>
    <m/>
    <m/>
    <m/>
    <m/>
    <m/>
    <m/>
    <n v="1"/>
    <n v="1"/>
    <m/>
    <m/>
    <n v="44857"/>
    <s v="CREDITOS DE CONSUMO"/>
    <n v="0"/>
    <n v="0"/>
    <n v="890480123"/>
    <s v="UNIVERSIDAD DE CARTAGENA"/>
    <n v="3"/>
    <n v="6"/>
    <d v="2020-04-08T00:00:00"/>
    <s v="A"/>
    <n v="4"/>
    <n v="2"/>
    <n v="7"/>
    <n v="2"/>
  </r>
  <r>
    <n v="15488"/>
    <s v="C"/>
    <x v="27"/>
    <x v="0"/>
    <n v="4"/>
    <n v="550022890"/>
    <d v="2019-10-19T00:00:00"/>
    <d v="2022-10-30T00:00:00"/>
    <n v="0"/>
    <n v="1"/>
    <n v="16"/>
    <n v="30"/>
    <n v="2"/>
    <n v="22490513"/>
    <n v="24960000"/>
    <n v="40000"/>
    <n v="1569"/>
    <n v="24872"/>
    <n v="0"/>
    <n v="0"/>
    <n v="0"/>
    <m/>
    <n v="0"/>
    <n v="0"/>
    <n v="0"/>
    <m/>
    <m/>
    <d v="2021-03-30T00:00:00"/>
    <n v="1"/>
    <s v="O"/>
    <n v="1"/>
    <n v="30"/>
    <n v="0"/>
    <m/>
    <m/>
    <m/>
    <m/>
    <m/>
    <m/>
    <n v="1"/>
    <n v="1"/>
    <m/>
    <m/>
    <n v="9384"/>
    <s v="CREDITOS DE CONSUMO"/>
    <n v="0"/>
    <n v="0"/>
    <n v="890480123"/>
    <s v="UNIVERSIDAD DE CARTAGENA"/>
    <n v="3"/>
    <n v="6"/>
    <d v="2020-04-08T00:00:00"/>
    <s v="A"/>
    <n v="4"/>
    <n v="2"/>
    <n v="7"/>
    <n v="2"/>
  </r>
  <r>
    <n v="6970"/>
    <s v="C"/>
    <x v="27"/>
    <x v="0"/>
    <n v="4"/>
    <n v="550022939"/>
    <d v="2019-10-23T00:00:00"/>
    <d v="2022-10-30T00:00:00"/>
    <n v="0"/>
    <n v="1"/>
    <n v="16"/>
    <n v="30"/>
    <n v="2"/>
    <n v="22490513"/>
    <n v="24960000"/>
    <n v="18000"/>
    <n v="706"/>
    <n v="11193"/>
    <n v="0"/>
    <n v="0"/>
    <n v="0"/>
    <m/>
    <n v="0"/>
    <n v="0"/>
    <n v="0"/>
    <m/>
    <m/>
    <d v="2021-03-30T00:00:00"/>
    <n v="1"/>
    <s v="O"/>
    <n v="1"/>
    <n v="30"/>
    <n v="0"/>
    <m/>
    <m/>
    <m/>
    <m/>
    <m/>
    <m/>
    <n v="1"/>
    <n v="1"/>
    <m/>
    <m/>
    <n v="4223"/>
    <s v="CREDITOS DE CONSUMO"/>
    <n v="0"/>
    <n v="0"/>
    <n v="890480123"/>
    <s v="UNIVERSIDAD DE CARTAGENA"/>
    <n v="3"/>
    <n v="6"/>
    <d v="2020-04-08T00:00:00"/>
    <s v="A"/>
    <n v="4"/>
    <n v="2"/>
    <n v="7"/>
    <n v="2"/>
  </r>
  <r>
    <n v="9690"/>
    <s v="C"/>
    <x v="27"/>
    <x v="0"/>
    <n v="4"/>
    <n v="550022945"/>
    <d v="2019-10-24T00:00:00"/>
    <d v="2022-10-30T00:00:00"/>
    <n v="0"/>
    <n v="1"/>
    <n v="16"/>
    <n v="30"/>
    <n v="2"/>
    <n v="22490513"/>
    <n v="24960000"/>
    <n v="25000"/>
    <n v="980"/>
    <n v="15561"/>
    <n v="0"/>
    <n v="0"/>
    <n v="0"/>
    <m/>
    <n v="0"/>
    <n v="0"/>
    <n v="0"/>
    <m/>
    <m/>
    <d v="2021-03-30T00:00:00"/>
    <n v="1"/>
    <s v="O"/>
    <n v="1"/>
    <n v="30"/>
    <n v="0"/>
    <m/>
    <m/>
    <m/>
    <m/>
    <m/>
    <m/>
    <n v="1"/>
    <n v="1"/>
    <m/>
    <m/>
    <n v="5871"/>
    <s v="CREDITOS DE CONSUMO"/>
    <n v="0"/>
    <n v="0"/>
    <n v="890480123"/>
    <s v="UNIVERSIDAD DE CARTAGENA"/>
    <n v="3"/>
    <n v="6"/>
    <d v="2020-04-08T00:00:00"/>
    <s v="A"/>
    <n v="4"/>
    <n v="2"/>
    <n v="7"/>
    <n v="2"/>
  </r>
  <r>
    <n v="38714"/>
    <s v="C"/>
    <x v="27"/>
    <x v="0"/>
    <n v="4"/>
    <n v="550022992"/>
    <d v="2019-11-03T00:00:00"/>
    <d v="2022-10-30T00:00:00"/>
    <n v="0"/>
    <n v="1"/>
    <n v="16"/>
    <n v="30"/>
    <n v="2"/>
    <n v="22490513"/>
    <n v="24960000"/>
    <n v="100000"/>
    <n v="3922"/>
    <n v="62171"/>
    <n v="0"/>
    <n v="0"/>
    <n v="0"/>
    <m/>
    <n v="0"/>
    <n v="0"/>
    <n v="0"/>
    <m/>
    <m/>
    <d v="2021-03-30T00:00:00"/>
    <n v="1"/>
    <s v="O"/>
    <n v="1"/>
    <n v="30"/>
    <n v="0"/>
    <m/>
    <m/>
    <m/>
    <m/>
    <m/>
    <m/>
    <n v="1"/>
    <n v="1"/>
    <m/>
    <m/>
    <n v="23457"/>
    <s v="CREDITOS DE CONSUMO"/>
    <n v="0"/>
    <n v="0"/>
    <n v="890480123"/>
    <s v="UNIVERSIDAD DE CARTAGENA"/>
    <n v="3"/>
    <n v="6"/>
    <d v="2020-04-08T00:00:00"/>
    <s v="A"/>
    <n v="4"/>
    <n v="2"/>
    <n v="7"/>
    <n v="2"/>
  </r>
  <r>
    <n v="7740"/>
    <s v="C"/>
    <x v="27"/>
    <x v="0"/>
    <n v="4"/>
    <n v="550023044"/>
    <d v="2019-11-09T00:00:00"/>
    <d v="2022-10-30T00:00:00"/>
    <n v="0"/>
    <n v="1"/>
    <n v="16"/>
    <n v="30"/>
    <n v="2"/>
    <n v="22490513"/>
    <n v="24960000"/>
    <n v="20000"/>
    <n v="784"/>
    <n v="12429"/>
    <n v="0"/>
    <n v="0"/>
    <n v="0"/>
    <m/>
    <n v="0"/>
    <n v="0"/>
    <n v="0"/>
    <m/>
    <m/>
    <d v="2021-03-30T00:00:00"/>
    <n v="1"/>
    <s v="O"/>
    <n v="1"/>
    <n v="30"/>
    <n v="0"/>
    <m/>
    <m/>
    <m/>
    <m/>
    <m/>
    <m/>
    <n v="1"/>
    <n v="1"/>
    <m/>
    <m/>
    <n v="4689"/>
    <s v="CREDITOS DE CONSUMO"/>
    <n v="0"/>
    <n v="0"/>
    <n v="890480123"/>
    <s v="UNIVERSIDAD DE CARTAGENA"/>
    <n v="3"/>
    <n v="6"/>
    <d v="2020-04-08T00:00:00"/>
    <s v="A"/>
    <n v="4"/>
    <n v="2"/>
    <n v="7"/>
    <n v="2"/>
  </r>
  <r>
    <n v="24235"/>
    <s v="C"/>
    <x v="27"/>
    <x v="0"/>
    <n v="4"/>
    <n v="550023181"/>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24235"/>
    <s v="C"/>
    <x v="27"/>
    <x v="0"/>
    <n v="4"/>
    <n v="550023182"/>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9881"/>
    <s v="C"/>
    <x v="27"/>
    <x v="0"/>
    <n v="4"/>
    <n v="550023354"/>
    <d v="2020-01-05T00:00:00"/>
    <d v="2022-12-30T00:00:00"/>
    <n v="0"/>
    <n v="1"/>
    <n v="14"/>
    <n v="30"/>
    <n v="2"/>
    <n v="22490513"/>
    <n v="24960000"/>
    <n v="23500"/>
    <n v="922"/>
    <n v="15868"/>
    <n v="0"/>
    <n v="0"/>
    <n v="0"/>
    <m/>
    <n v="0"/>
    <n v="0"/>
    <n v="0"/>
    <m/>
    <m/>
    <d v="2021-03-30T00:00:00"/>
    <n v="1"/>
    <s v="O"/>
    <n v="1"/>
    <n v="30"/>
    <n v="0"/>
    <m/>
    <m/>
    <m/>
    <m/>
    <m/>
    <m/>
    <n v="1"/>
    <n v="1"/>
    <m/>
    <m/>
    <n v="5987"/>
    <s v="CREDITOS DE CONSUMO"/>
    <n v="0"/>
    <n v="0"/>
    <n v="890480123"/>
    <s v="UNIVERSIDAD DE CARTAGENA"/>
    <n v="3"/>
    <n v="6"/>
    <d v="2020-04-08T00:00:00"/>
    <s v="A"/>
    <n v="4"/>
    <n v="2"/>
    <n v="7"/>
    <n v="2"/>
  </r>
  <r>
    <n v="40545"/>
    <s v="C"/>
    <x v="27"/>
    <x v="0"/>
    <n v="4"/>
    <n v="550023393"/>
    <d v="2020-01-14T00:00:00"/>
    <d v="2022-12-30T00:00:00"/>
    <n v="0"/>
    <n v="1"/>
    <n v="14"/>
    <n v="30"/>
    <n v="2"/>
    <n v="22490513"/>
    <n v="24960000"/>
    <n v="96400"/>
    <n v="3781"/>
    <n v="65111"/>
    <n v="0"/>
    <n v="0"/>
    <n v="0"/>
    <m/>
    <n v="0"/>
    <n v="0"/>
    <n v="0"/>
    <m/>
    <m/>
    <d v="2021-03-30T00:00:00"/>
    <n v="1"/>
    <s v="O"/>
    <n v="1"/>
    <n v="30"/>
    <n v="0"/>
    <m/>
    <m/>
    <m/>
    <m/>
    <m/>
    <m/>
    <n v="1"/>
    <n v="1"/>
    <m/>
    <m/>
    <n v="24566"/>
    <s v="CREDITOS DE CONSUMO"/>
    <n v="0"/>
    <n v="0"/>
    <n v="890480123"/>
    <s v="UNIVERSIDAD DE CARTAGENA"/>
    <n v="3"/>
    <n v="6"/>
    <d v="2020-04-08T00:00:00"/>
    <s v="A"/>
    <n v="4"/>
    <n v="2"/>
    <n v="7"/>
    <n v="2"/>
  </r>
  <r>
    <n v="45288"/>
    <s v="C"/>
    <x v="27"/>
    <x v="0"/>
    <n v="4"/>
    <n v="550023556"/>
    <d v="2020-02-15T00:00:00"/>
    <d v="2023-02-28T00:00:00"/>
    <n v="0"/>
    <n v="1"/>
    <n v="12"/>
    <n v="30"/>
    <n v="2"/>
    <n v="22490513"/>
    <n v="24960000"/>
    <n v="100000"/>
    <n v="3922"/>
    <n v="72728"/>
    <n v="0"/>
    <n v="0"/>
    <n v="0"/>
    <m/>
    <n v="0"/>
    <n v="0"/>
    <n v="0"/>
    <m/>
    <m/>
    <d v="2021-03-30T00:00:00"/>
    <n v="1"/>
    <s v="O"/>
    <n v="1"/>
    <n v="30"/>
    <n v="0"/>
    <m/>
    <m/>
    <m/>
    <m/>
    <m/>
    <m/>
    <n v="1"/>
    <n v="1"/>
    <m/>
    <m/>
    <n v="27440"/>
    <s v="CREDITOS DE CONSUMO"/>
    <n v="0"/>
    <n v="0"/>
    <n v="890480123"/>
    <s v="UNIVERSIDAD DE CARTAGENA"/>
    <n v="3"/>
    <n v="6"/>
    <d v="2020-04-08T00:00:00"/>
    <s v="A"/>
    <n v="4"/>
    <n v="2"/>
    <n v="7"/>
    <n v="2"/>
  </r>
  <r>
    <n v="23357"/>
    <s v="C"/>
    <x v="27"/>
    <x v="0"/>
    <n v="4"/>
    <n v="550023689"/>
    <d v="2020-03-08T00:00:00"/>
    <d v="2023-02-28T00:00:00"/>
    <n v="0"/>
    <n v="1"/>
    <n v="12"/>
    <n v="30"/>
    <n v="2"/>
    <n v="22490513"/>
    <n v="24960000"/>
    <n v="51598"/>
    <n v="2024"/>
    <n v="37509"/>
    <n v="0"/>
    <n v="0"/>
    <n v="0"/>
    <m/>
    <n v="0"/>
    <n v="0"/>
    <n v="0"/>
    <m/>
    <m/>
    <d v="2021-03-30T00:00:00"/>
    <n v="1"/>
    <s v="O"/>
    <n v="1"/>
    <n v="30"/>
    <n v="0"/>
    <m/>
    <m/>
    <m/>
    <m/>
    <m/>
    <m/>
    <n v="1"/>
    <n v="1"/>
    <m/>
    <m/>
    <n v="14152"/>
    <s v="CREDITOS DE CONSUMO"/>
    <n v="0"/>
    <n v="0"/>
    <n v="890480123"/>
    <s v="UNIVERSIDAD DE CARTAGENA"/>
    <n v="5"/>
    <m/>
    <m/>
    <m/>
    <m/>
    <n v="2"/>
    <n v="7"/>
    <n v="2"/>
  </r>
  <r>
    <n v="5433"/>
    <s v="C"/>
    <x v="27"/>
    <x v="0"/>
    <n v="4"/>
    <n v="550023699"/>
    <d v="2020-03-10T00:00:00"/>
    <d v="2023-02-28T00:00:00"/>
    <n v="0"/>
    <n v="1"/>
    <n v="12"/>
    <n v="30"/>
    <n v="2"/>
    <n v="22490513"/>
    <n v="24960000"/>
    <n v="12000"/>
    <n v="471"/>
    <n v="8724"/>
    <n v="0"/>
    <n v="0"/>
    <n v="0"/>
    <m/>
    <n v="0"/>
    <n v="0"/>
    <n v="0"/>
    <m/>
    <m/>
    <d v="2021-03-30T00:00:00"/>
    <n v="1"/>
    <s v="O"/>
    <n v="1"/>
    <n v="30"/>
    <n v="0"/>
    <m/>
    <m/>
    <m/>
    <m/>
    <m/>
    <m/>
    <n v="1"/>
    <n v="1"/>
    <m/>
    <m/>
    <n v="3291"/>
    <s v="CREDITOS DE CONSUMO"/>
    <n v="0"/>
    <n v="0"/>
    <n v="890480123"/>
    <s v="UNIVERSIDAD DE CARTAGENA"/>
    <n v="5"/>
    <m/>
    <m/>
    <m/>
    <m/>
    <n v="2"/>
    <n v="7"/>
    <n v="2"/>
  </r>
  <r>
    <n v="10086"/>
    <s v="C"/>
    <x v="27"/>
    <x v="0"/>
    <n v="4"/>
    <n v="550023700"/>
    <d v="2020-03-10T00:00:00"/>
    <d v="2023-02-28T00:00:00"/>
    <n v="0"/>
    <n v="1"/>
    <n v="12"/>
    <n v="30"/>
    <n v="2"/>
    <n v="22490513"/>
    <n v="24960000"/>
    <n v="22300"/>
    <n v="875"/>
    <n v="16197"/>
    <n v="0"/>
    <n v="0"/>
    <n v="0"/>
    <m/>
    <n v="0"/>
    <n v="0"/>
    <n v="0"/>
    <m/>
    <m/>
    <d v="2021-03-30T00:00:00"/>
    <n v="1"/>
    <s v="O"/>
    <n v="1"/>
    <n v="30"/>
    <n v="0"/>
    <m/>
    <m/>
    <m/>
    <m/>
    <m/>
    <m/>
    <n v="1"/>
    <n v="1"/>
    <m/>
    <m/>
    <n v="6111"/>
    <s v="CREDITOS DE CONSUMO"/>
    <n v="0"/>
    <n v="0"/>
    <n v="890480123"/>
    <s v="UNIVERSIDAD DE CARTAGENA"/>
    <n v="5"/>
    <m/>
    <m/>
    <m/>
    <m/>
    <n v="2"/>
    <n v="7"/>
    <n v="2"/>
  </r>
  <r>
    <n v="27166"/>
    <s v="C"/>
    <x v="27"/>
    <x v="0"/>
    <n v="4"/>
    <n v="550023703"/>
    <d v="2020-03-11T00:00:00"/>
    <d v="2023-02-28T00:00:00"/>
    <n v="0"/>
    <n v="1"/>
    <n v="12"/>
    <n v="30"/>
    <n v="2"/>
    <n v="22490513"/>
    <n v="24960000"/>
    <n v="60000"/>
    <n v="2353"/>
    <n v="43626"/>
    <n v="0"/>
    <n v="0"/>
    <n v="0"/>
    <m/>
    <n v="0"/>
    <n v="0"/>
    <n v="0"/>
    <m/>
    <m/>
    <d v="2021-03-30T00:00:00"/>
    <n v="1"/>
    <s v="O"/>
    <n v="1"/>
    <n v="30"/>
    <n v="0"/>
    <m/>
    <m/>
    <m/>
    <m/>
    <m/>
    <m/>
    <n v="1"/>
    <n v="1"/>
    <m/>
    <m/>
    <n v="16460"/>
    <s v="CREDITOS DE CONSUMO"/>
    <n v="0"/>
    <n v="0"/>
    <n v="890480123"/>
    <s v="UNIVERSIDAD DE CARTAGENA"/>
    <n v="5"/>
    <m/>
    <m/>
    <m/>
    <m/>
    <n v="2"/>
    <n v="7"/>
    <n v="2"/>
  </r>
  <r>
    <n v="9372"/>
    <s v="C"/>
    <x v="27"/>
    <x v="0"/>
    <n v="4"/>
    <n v="550023736"/>
    <d v="2020-03-16T00:00:00"/>
    <d v="2023-03-30T00:00:00"/>
    <n v="0"/>
    <n v="1"/>
    <n v="11"/>
    <n v="30"/>
    <n v="2"/>
    <n v="22490513"/>
    <n v="24960000"/>
    <n v="20000"/>
    <n v="784"/>
    <n v="15050"/>
    <n v="0"/>
    <n v="0"/>
    <n v="0"/>
    <m/>
    <n v="0"/>
    <n v="0"/>
    <n v="0"/>
    <m/>
    <m/>
    <d v="2021-03-30T00:00:00"/>
    <n v="1"/>
    <s v="O"/>
    <n v="1"/>
    <n v="30"/>
    <n v="0"/>
    <m/>
    <m/>
    <m/>
    <m/>
    <m/>
    <m/>
    <n v="1"/>
    <n v="1"/>
    <m/>
    <m/>
    <n v="5678"/>
    <s v="CREDITOS DE CONSUMO"/>
    <n v="0"/>
    <n v="0"/>
    <n v="890480123"/>
    <s v="UNIVERSIDAD DE CARTAGENA"/>
    <n v="5"/>
    <m/>
    <m/>
    <m/>
    <m/>
    <n v="2"/>
    <n v="7"/>
    <n v="2"/>
  </r>
  <r>
    <n v="46836"/>
    <s v="C"/>
    <x v="27"/>
    <x v="0"/>
    <n v="4"/>
    <n v="550023737"/>
    <d v="2020-03-16T00:00:00"/>
    <d v="2023-03-30T00:00:00"/>
    <n v="0"/>
    <n v="1"/>
    <n v="11"/>
    <n v="30"/>
    <n v="2"/>
    <n v="22490513"/>
    <n v="24960000"/>
    <n v="100000"/>
    <n v="3922"/>
    <n v="75215"/>
    <n v="0"/>
    <n v="0"/>
    <n v="0"/>
    <m/>
    <n v="0"/>
    <n v="0"/>
    <n v="0"/>
    <m/>
    <m/>
    <d v="2021-03-30T00:00:00"/>
    <n v="1"/>
    <s v="O"/>
    <n v="1"/>
    <n v="30"/>
    <n v="0"/>
    <m/>
    <m/>
    <m/>
    <m/>
    <m/>
    <m/>
    <n v="1"/>
    <n v="1"/>
    <m/>
    <m/>
    <n v="28379"/>
    <s v="CREDITOS DE CONSUMO"/>
    <n v="0"/>
    <n v="0"/>
    <n v="890480123"/>
    <s v="UNIVERSIDAD DE CARTAGENA"/>
    <n v="5"/>
    <m/>
    <m/>
    <m/>
    <m/>
    <n v="2"/>
    <n v="7"/>
    <n v="2"/>
  </r>
  <r>
    <n v="34785"/>
    <s v="C"/>
    <x v="27"/>
    <x v="0"/>
    <n v="4"/>
    <n v="550023789"/>
    <d v="2020-04-03T00:00:00"/>
    <d v="2023-03-30T00:00:00"/>
    <n v="0"/>
    <n v="1"/>
    <n v="11"/>
    <n v="30"/>
    <n v="2"/>
    <n v="22490513"/>
    <n v="24960000"/>
    <n v="74260"/>
    <n v="2912"/>
    <n v="55861"/>
    <n v="0"/>
    <n v="0"/>
    <n v="0"/>
    <m/>
    <n v="0"/>
    <n v="0"/>
    <n v="0"/>
    <m/>
    <m/>
    <d v="2021-03-30T00:00:00"/>
    <n v="1"/>
    <s v="O"/>
    <n v="1"/>
    <n v="30"/>
    <n v="0"/>
    <m/>
    <m/>
    <m/>
    <m/>
    <m/>
    <m/>
    <n v="1"/>
    <n v="1"/>
    <m/>
    <m/>
    <n v="21076"/>
    <s v="CREDITOS DE CONSUMO"/>
    <n v="0"/>
    <n v="0"/>
    <n v="890480123"/>
    <s v="UNIVERSIDAD DE CARTAGENA"/>
    <n v="5"/>
    <m/>
    <m/>
    <m/>
    <m/>
    <n v="2"/>
    <n v="7"/>
    <n v="2"/>
  </r>
  <r>
    <n v="10608"/>
    <s v="C"/>
    <x v="27"/>
    <x v="0"/>
    <n v="4"/>
    <n v="550023790"/>
    <d v="2020-04-05T00:00:00"/>
    <d v="2023-03-30T00:00:00"/>
    <n v="0"/>
    <n v="1"/>
    <n v="11"/>
    <n v="30"/>
    <n v="2"/>
    <n v="22490513"/>
    <n v="24960000"/>
    <n v="22660"/>
    <n v="889"/>
    <n v="17036"/>
    <n v="0"/>
    <n v="0"/>
    <n v="0"/>
    <m/>
    <n v="0"/>
    <n v="0"/>
    <n v="0"/>
    <m/>
    <m/>
    <d v="2021-03-30T00:00:00"/>
    <n v="1"/>
    <s v="O"/>
    <n v="1"/>
    <n v="30"/>
    <n v="0"/>
    <m/>
    <m/>
    <m/>
    <m/>
    <m/>
    <m/>
    <n v="1"/>
    <n v="1"/>
    <m/>
    <m/>
    <n v="6428"/>
    <s v="CREDITOS DE CONSUMO"/>
    <n v="0"/>
    <n v="0"/>
    <n v="890480123"/>
    <s v="UNIVERSIDAD DE CARTAGENA"/>
    <n v="5"/>
    <m/>
    <m/>
    <m/>
    <m/>
    <n v="2"/>
    <n v="7"/>
    <n v="2"/>
  </r>
  <r>
    <n v="9674"/>
    <s v="C"/>
    <x v="27"/>
    <x v="0"/>
    <n v="4"/>
    <n v="550023826"/>
    <d v="2020-04-25T00:00:00"/>
    <d v="2023-04-30T00:00:00"/>
    <n v="0"/>
    <n v="1"/>
    <n v="10"/>
    <n v="30"/>
    <n v="2"/>
    <n v="22490513"/>
    <n v="24960000"/>
    <n v="20000"/>
    <n v="784"/>
    <n v="15535"/>
    <n v="0"/>
    <n v="0"/>
    <n v="0"/>
    <m/>
    <n v="0"/>
    <n v="0"/>
    <n v="0"/>
    <m/>
    <m/>
    <d v="2021-03-30T00:00:00"/>
    <n v="1"/>
    <s v="O"/>
    <n v="1"/>
    <n v="30"/>
    <n v="0"/>
    <m/>
    <m/>
    <m/>
    <m/>
    <m/>
    <m/>
    <n v="1"/>
    <n v="1"/>
    <m/>
    <m/>
    <n v="5861"/>
    <s v="CREDITOS DE CONSUMO"/>
    <n v="0"/>
    <n v="0"/>
    <n v="890480123"/>
    <s v="UNIVERSIDAD DE CARTAGENA"/>
    <n v="5"/>
    <m/>
    <m/>
    <m/>
    <m/>
    <n v="2"/>
    <n v="7"/>
    <n v="2"/>
  </r>
  <r>
    <n v="26563"/>
    <s v="C"/>
    <x v="27"/>
    <x v="0"/>
    <n v="4"/>
    <n v="550023831"/>
    <d v="2020-04-30T00:00:00"/>
    <d v="2023-04-30T00:00:00"/>
    <n v="0"/>
    <n v="1"/>
    <n v="10"/>
    <n v="30"/>
    <n v="2"/>
    <n v="22490513"/>
    <n v="24960000"/>
    <n v="54940"/>
    <n v="2155"/>
    <n v="42658"/>
    <n v="0"/>
    <n v="0"/>
    <n v="0"/>
    <m/>
    <n v="0"/>
    <n v="0"/>
    <n v="0"/>
    <m/>
    <m/>
    <d v="2021-03-30T00:00:00"/>
    <n v="1"/>
    <s v="O"/>
    <n v="1"/>
    <n v="30"/>
    <n v="0"/>
    <m/>
    <m/>
    <m/>
    <m/>
    <m/>
    <m/>
    <n v="1"/>
    <n v="1"/>
    <m/>
    <m/>
    <n v="16095"/>
    <s v="CREDITOS DE CONSUMO"/>
    <n v="0"/>
    <n v="0"/>
    <n v="890480123"/>
    <s v="UNIVERSIDAD DE CARTAGENA"/>
    <n v="5"/>
    <m/>
    <m/>
    <m/>
    <m/>
    <n v="2"/>
    <n v="7"/>
    <n v="2"/>
  </r>
  <r>
    <n v="53178"/>
    <s v="C"/>
    <x v="27"/>
    <x v="0"/>
    <n v="4"/>
    <n v="550024138"/>
    <d v="2020-08-01T00:00:00"/>
    <d v="2023-08-30T00:00:00"/>
    <n v="0"/>
    <n v="1"/>
    <n v="7"/>
    <n v="30"/>
    <n v="2"/>
    <n v="22490513"/>
    <n v="24960000"/>
    <n v="100000"/>
    <n v="3844"/>
    <n v="85399"/>
    <n v="0"/>
    <n v="0"/>
    <n v="0"/>
    <m/>
    <n v="0"/>
    <n v="0"/>
    <n v="0"/>
    <m/>
    <m/>
    <d v="2021-03-30T00:00:00"/>
    <n v="1"/>
    <s v="O"/>
    <n v="1"/>
    <n v="30"/>
    <n v="0"/>
    <m/>
    <m/>
    <m/>
    <m/>
    <m/>
    <m/>
    <n v="1"/>
    <n v="1"/>
    <m/>
    <m/>
    <n v="32221"/>
    <s v="CREDITOS DE CONSUMO"/>
    <n v="0"/>
    <n v="0"/>
    <n v="890480123"/>
    <s v="UNIVERSIDAD DE CARTAGENA"/>
    <n v="5"/>
    <m/>
    <m/>
    <m/>
    <m/>
    <n v="2"/>
    <n v="7"/>
    <n v="2"/>
  </r>
  <r>
    <n v="55744"/>
    <s v="C"/>
    <x v="27"/>
    <x v="0"/>
    <n v="4"/>
    <n v="550024218"/>
    <d v="2020-08-26T00:00:00"/>
    <d v="2023-09-30T00:00:00"/>
    <n v="0"/>
    <n v="1"/>
    <n v="5"/>
    <n v="30"/>
    <n v="2"/>
    <n v="22490513"/>
    <n v="24960000"/>
    <n v="100000"/>
    <n v="3844"/>
    <n v="89520"/>
    <n v="0"/>
    <n v="0"/>
    <n v="0"/>
    <m/>
    <n v="0"/>
    <n v="0"/>
    <n v="0"/>
    <m/>
    <m/>
    <d v="2021-03-30T00:00:00"/>
    <n v="1"/>
    <s v="O"/>
    <n v="1"/>
    <n v="30"/>
    <n v="0"/>
    <m/>
    <m/>
    <m/>
    <m/>
    <m/>
    <m/>
    <n v="1"/>
    <n v="1"/>
    <m/>
    <m/>
    <n v="33776"/>
    <s v="CREDITOS DE CONSUMO"/>
    <n v="0"/>
    <n v="0"/>
    <n v="890480123"/>
    <s v="UNIVERSIDAD DE CARTAGENA"/>
    <n v="5"/>
    <m/>
    <m/>
    <m/>
    <m/>
    <n v="2"/>
    <n v="7"/>
    <n v="2"/>
  </r>
  <r>
    <n v="54557"/>
    <s v="C"/>
    <x v="27"/>
    <x v="0"/>
    <n v="4"/>
    <n v="550024359"/>
    <d v="2020-09-06T00:00:00"/>
    <d v="2023-09-30T00:00:00"/>
    <n v="0"/>
    <n v="1"/>
    <n v="6"/>
    <n v="30"/>
    <n v="2"/>
    <n v="22490513"/>
    <n v="24960000"/>
    <n v="100000"/>
    <n v="3844"/>
    <n v="87613"/>
    <n v="0"/>
    <n v="0"/>
    <n v="0"/>
    <m/>
    <n v="0"/>
    <n v="0"/>
    <n v="0"/>
    <m/>
    <m/>
    <d v="2021-03-30T00:00:00"/>
    <n v="1"/>
    <s v="O"/>
    <n v="1"/>
    <n v="30"/>
    <n v="0"/>
    <m/>
    <m/>
    <m/>
    <m/>
    <m/>
    <m/>
    <n v="1"/>
    <n v="1"/>
    <m/>
    <m/>
    <n v="33056"/>
    <s v="CREDITOS DE CONSUMO"/>
    <n v="0"/>
    <n v="0"/>
    <n v="890480123"/>
    <s v="UNIVERSIDAD DE CARTAGENA"/>
    <n v="5"/>
    <m/>
    <m/>
    <m/>
    <m/>
    <n v="2"/>
    <n v="7"/>
    <n v="2"/>
  </r>
  <r>
    <n v="27279"/>
    <s v="C"/>
    <x v="27"/>
    <x v="0"/>
    <n v="4"/>
    <n v="550024363"/>
    <d v="2020-09-07T00:00:00"/>
    <d v="2023-09-30T00:00:00"/>
    <n v="0"/>
    <n v="1"/>
    <n v="6"/>
    <n v="30"/>
    <n v="2"/>
    <n v="22490513"/>
    <n v="24960000"/>
    <n v="50000"/>
    <n v="1922"/>
    <n v="43807"/>
    <n v="0"/>
    <n v="0"/>
    <n v="0"/>
    <m/>
    <n v="0"/>
    <n v="0"/>
    <n v="0"/>
    <m/>
    <m/>
    <d v="2021-03-30T00:00:00"/>
    <n v="1"/>
    <s v="O"/>
    <n v="1"/>
    <n v="30"/>
    <n v="0"/>
    <m/>
    <m/>
    <m/>
    <m/>
    <m/>
    <m/>
    <n v="1"/>
    <n v="1"/>
    <m/>
    <m/>
    <n v="16528"/>
    <s v="CREDITOS DE CONSUMO"/>
    <n v="0"/>
    <n v="0"/>
    <n v="890480123"/>
    <s v="UNIVERSIDAD DE CARTAGENA"/>
    <n v="5"/>
    <m/>
    <m/>
    <m/>
    <m/>
    <n v="2"/>
    <n v="7"/>
    <n v="2"/>
  </r>
  <r>
    <n v="10910"/>
    <s v="C"/>
    <x v="27"/>
    <x v="0"/>
    <n v="4"/>
    <n v="550024391"/>
    <d v="2020-09-15T00:00:00"/>
    <d v="2023-09-30T00:00:00"/>
    <n v="0"/>
    <n v="1"/>
    <n v="6"/>
    <n v="30"/>
    <n v="2"/>
    <n v="22490513"/>
    <n v="24960000"/>
    <n v="20000"/>
    <n v="769"/>
    <n v="17520"/>
    <n v="0"/>
    <n v="0"/>
    <n v="0"/>
    <m/>
    <n v="0"/>
    <n v="0"/>
    <n v="0"/>
    <m/>
    <m/>
    <d v="2021-03-30T00:00:00"/>
    <n v="1"/>
    <s v="O"/>
    <n v="1"/>
    <n v="30"/>
    <n v="0"/>
    <m/>
    <m/>
    <m/>
    <m/>
    <m/>
    <m/>
    <n v="1"/>
    <n v="1"/>
    <m/>
    <m/>
    <n v="6610"/>
    <s v="CREDITOS DE CONSUMO"/>
    <n v="0"/>
    <n v="0"/>
    <n v="890480123"/>
    <s v="UNIVERSIDAD DE CARTAGENA"/>
    <n v="5"/>
    <m/>
    <m/>
    <m/>
    <m/>
    <n v="2"/>
    <n v="7"/>
    <n v="2"/>
  </r>
  <r>
    <n v="0"/>
    <s v="C"/>
    <x v="28"/>
    <x v="0"/>
    <n v="4"/>
    <n v="11202"/>
    <d v="2016-06-15T00:00:00"/>
    <d v="2022-06-15T00:00:00"/>
    <n v="0"/>
    <n v="1"/>
    <n v="59"/>
    <n v="30"/>
    <n v="2"/>
    <n v="17726461"/>
    <n v="19240000"/>
    <n v="70000000"/>
    <n v="1585740"/>
    <n v="18621355"/>
    <n v="0"/>
    <n v="0"/>
    <n v="0"/>
    <m/>
    <n v="0"/>
    <n v="0"/>
    <n v="0"/>
    <m/>
    <m/>
    <d v="2021-03-30T00:00:00"/>
    <n v="1"/>
    <s v="O"/>
    <n v="1"/>
    <n v="30"/>
    <n v="0"/>
    <m/>
    <m/>
    <m/>
    <m/>
    <m/>
    <m/>
    <n v="1"/>
    <n v="1"/>
    <m/>
    <m/>
    <n v="50259905"/>
    <s v="CREDITOS DE CONSUMO"/>
    <n v="0"/>
    <n v="0"/>
    <n v="890480123"/>
    <s v="UNIVERSIDAD DE CARTAGENA"/>
    <n v="5"/>
    <m/>
    <m/>
    <m/>
    <m/>
    <n v="1"/>
    <n v="7"/>
    <n v="2"/>
  </r>
  <r>
    <n v="0"/>
    <s v="C"/>
    <x v="29"/>
    <x v="0"/>
    <n v="4"/>
    <n v="18147"/>
    <d v="2021-02-04T00:00:00"/>
    <d v="2023-02-04T00:00:00"/>
    <n v="0"/>
    <n v="1"/>
    <n v="2"/>
    <n v="30"/>
    <n v="2"/>
    <n v="15881442"/>
    <n v="17090000"/>
    <n v="5000000"/>
    <n v="244532"/>
    <n v="4631515"/>
    <n v="0"/>
    <n v="0"/>
    <n v="0"/>
    <m/>
    <n v="0"/>
    <n v="0"/>
    <n v="0"/>
    <m/>
    <m/>
    <d v="2021-03-30T00:00:00"/>
    <n v="1"/>
    <s v="O"/>
    <n v="1"/>
    <n v="30"/>
    <n v="0"/>
    <m/>
    <m/>
    <m/>
    <m/>
    <m/>
    <m/>
    <n v="1"/>
    <n v="1"/>
    <m/>
    <m/>
    <n v="36708833"/>
    <s v="CREDITOS DE CONSUMO"/>
    <n v="0"/>
    <n v="0"/>
    <n v="890480123"/>
    <s v="UNIVERSIDAD DE CARTAGENA"/>
    <n v="5"/>
    <m/>
    <m/>
    <m/>
    <m/>
    <n v="1"/>
    <n v="7"/>
    <n v="2"/>
  </r>
  <r>
    <n v="7049521"/>
    <s v="C"/>
    <x v="30"/>
    <x v="3"/>
    <n v="4"/>
    <n v="12595"/>
    <d v="2017-06-12T00:00:00"/>
    <d v="2024-06-12T00:00:00"/>
    <n v="0"/>
    <n v="1"/>
    <n v="45"/>
    <n v="30"/>
    <n v="2"/>
    <n v="13121400"/>
    <n v="13940000"/>
    <n v="60000000"/>
    <n v="1095482"/>
    <n v="34630385"/>
    <n v="79225"/>
    <n v="0"/>
    <n v="108990000"/>
    <s v="                              "/>
    <n v="0"/>
    <n v="0"/>
    <n v="0"/>
    <m/>
    <m/>
    <d v="2021-03-30T00:00:00"/>
    <n v="3"/>
    <s v="O"/>
    <n v="1"/>
    <n v="30"/>
    <n v="0"/>
    <m/>
    <m/>
    <m/>
    <m/>
    <m/>
    <m/>
    <n v="1"/>
    <n v="1"/>
    <m/>
    <m/>
    <n v="27580864"/>
    <s v="CREDITOS DE CONSUMO"/>
    <n v="0"/>
    <n v="0"/>
    <n v="890480123"/>
    <s v="UNIVERSIDAD DE CARTAGENA"/>
    <n v="5"/>
    <m/>
    <m/>
    <m/>
    <m/>
    <n v="1"/>
    <n v="7"/>
    <n v="2"/>
  </r>
  <r>
    <n v="6708242"/>
    <s v="C"/>
    <x v="30"/>
    <x v="0"/>
    <n v="4"/>
    <n v="13391"/>
    <d v="2017-12-04T00:00:00"/>
    <d v="2024-12-04T00:00:00"/>
    <n v="0"/>
    <n v="1"/>
    <n v="40"/>
    <n v="30"/>
    <n v="2"/>
    <n v="17726461"/>
    <n v="19240000"/>
    <n v="49420000"/>
    <n v="1030793"/>
    <n v="32953872"/>
    <n v="0"/>
    <n v="0"/>
    <n v="0"/>
    <m/>
    <n v="0"/>
    <n v="0"/>
    <n v="0"/>
    <m/>
    <m/>
    <d v="2021-03-30T00:00:00"/>
    <n v="1"/>
    <s v="O"/>
    <n v="1"/>
    <n v="30"/>
    <n v="0"/>
    <m/>
    <m/>
    <m/>
    <m/>
    <m/>
    <m/>
    <n v="1"/>
    <n v="1"/>
    <m/>
    <m/>
    <n v="26245630"/>
    <s v="CREDITOS DE CONSUMO"/>
    <n v="0"/>
    <n v="0"/>
    <n v="890480123"/>
    <s v="UNIVERSIDAD DE CARTAGENA"/>
    <n v="5"/>
    <m/>
    <m/>
    <m/>
    <m/>
    <n v="1"/>
    <n v="7"/>
    <n v="2"/>
  </r>
  <r>
    <n v="293832"/>
    <s v="C"/>
    <x v="31"/>
    <x v="0"/>
    <n v="4"/>
    <n v="16278"/>
    <d v="2019-09-16T00:00:00"/>
    <d v="2021-09-16T00:00:00"/>
    <n v="0"/>
    <n v="1"/>
    <n v="18"/>
    <n v="30"/>
    <n v="2"/>
    <n v="15881442"/>
    <n v="17090000"/>
    <n v="4968000"/>
    <n v="242967"/>
    <n v="1365964"/>
    <n v="0"/>
    <n v="0"/>
    <n v="0"/>
    <m/>
    <n v="0"/>
    <n v="0"/>
    <n v="0"/>
    <m/>
    <m/>
    <d v="2021-03-30T00:00:00"/>
    <n v="1"/>
    <s v="O"/>
    <n v="1"/>
    <n v="30"/>
    <n v="0"/>
    <m/>
    <m/>
    <m/>
    <m/>
    <m/>
    <m/>
    <n v="1"/>
    <n v="1"/>
    <m/>
    <m/>
    <n v="1072132"/>
    <s v="CREDITOS DE CONSUMO"/>
    <n v="0"/>
    <n v="0"/>
    <n v="890480123"/>
    <s v="UNIVERSIDAD DE CARTAGENA"/>
    <n v="5"/>
    <m/>
    <m/>
    <m/>
    <m/>
    <n v="1"/>
    <n v="7"/>
    <n v="2"/>
  </r>
  <r>
    <n v="4099302"/>
    <s v="C"/>
    <x v="31"/>
    <x v="0"/>
    <n v="4"/>
    <n v="16444"/>
    <d v="2019-10-11T00:00:00"/>
    <d v="2026-10-11T00:00:00"/>
    <n v="19"/>
    <n v="1"/>
    <n v="16"/>
    <n v="30"/>
    <n v="2"/>
    <n v="12185828"/>
    <n v="12890000"/>
    <n v="22136983"/>
    <n v="392982"/>
    <n v="19056781"/>
    <n v="122417"/>
    <n v="0"/>
    <n v="0"/>
    <m/>
    <n v="0"/>
    <n v="0"/>
    <n v="0"/>
    <m/>
    <m/>
    <d v="2021-03-30T00:00:00"/>
    <n v="1"/>
    <s v="O"/>
    <n v="1"/>
    <n v="30"/>
    <n v="23396"/>
    <m/>
    <m/>
    <m/>
    <m/>
    <m/>
    <m/>
    <n v="1"/>
    <n v="1"/>
    <m/>
    <m/>
    <n v="14957479"/>
    <s v="CREDITOS DE CONSUMO"/>
    <n v="0"/>
    <n v="0"/>
    <n v="890480123"/>
    <s v="UNIVERSIDAD DE CARTAGENA"/>
    <n v="5"/>
    <m/>
    <m/>
    <m/>
    <m/>
    <n v="1"/>
    <n v="7"/>
    <n v="2"/>
  </r>
  <r>
    <n v="2226711"/>
    <s v="C"/>
    <x v="31"/>
    <x v="2"/>
    <n v="4"/>
    <n v="18160"/>
    <d v="2021-02-09T00:00:00"/>
    <d v="2022-02-28T00:00:00"/>
    <n v="0"/>
    <n v="1"/>
    <n v="1"/>
    <n v="30"/>
    <n v="2"/>
    <n v="7720836"/>
    <n v="8000000"/>
    <n v="11272880"/>
    <n v="979156"/>
    <n v="10351507"/>
    <n v="0"/>
    <n v="0"/>
    <n v="0"/>
    <m/>
    <n v="0"/>
    <n v="0"/>
    <n v="0"/>
    <m/>
    <m/>
    <d v="2021-03-31T00:00:00"/>
    <n v="1"/>
    <s v="O"/>
    <n v="1"/>
    <n v="30"/>
    <n v="0"/>
    <m/>
    <m/>
    <m/>
    <m/>
    <m/>
    <m/>
    <n v="1"/>
    <n v="1"/>
    <m/>
    <m/>
    <n v="8124796"/>
    <s v="CREDITOS DE CONSUMO"/>
    <n v="0"/>
    <n v="0"/>
    <m/>
    <m/>
    <n v="5"/>
    <m/>
    <m/>
    <m/>
    <m/>
    <n v="1"/>
    <n v="7"/>
    <n v="2"/>
  </r>
  <r>
    <n v="691165"/>
    <s v="C"/>
    <x v="31"/>
    <x v="0"/>
    <n v="4"/>
    <n v="18165"/>
    <d v="2021-02-09T00:00:00"/>
    <d v="2021-06-28T00:00:00"/>
    <n v="0"/>
    <n v="1"/>
    <n v="1"/>
    <n v="30"/>
    <n v="2"/>
    <n v="13121400"/>
    <n v="13940000"/>
    <n v="3249000"/>
    <n v="35526"/>
    <n v="3213078"/>
    <n v="0"/>
    <n v="0"/>
    <n v="0"/>
    <m/>
    <n v="0"/>
    <n v="0"/>
    <n v="0"/>
    <n v="3249000"/>
    <n v="6"/>
    <d v="2021-03-30T00:00:00"/>
    <n v="1"/>
    <s v="O"/>
    <n v="1"/>
    <n v="30"/>
    <n v="0"/>
    <m/>
    <m/>
    <m/>
    <m/>
    <m/>
    <m/>
    <n v="1"/>
    <n v="1"/>
    <m/>
    <m/>
    <n v="2521913"/>
    <s v="CREDITOS DE CONSUMO"/>
    <n v="0"/>
    <n v="0"/>
    <n v="890480123"/>
    <s v="UNIVERSIDAD DE CARTAGENA"/>
    <n v="5"/>
    <m/>
    <m/>
    <m/>
    <m/>
    <n v="1"/>
    <n v="7"/>
    <n v="2"/>
  </r>
  <r>
    <n v="43777"/>
    <s v="C"/>
    <x v="31"/>
    <x v="0"/>
    <n v="4"/>
    <n v="550019275"/>
    <d v="2018-07-13T00:00:00"/>
    <d v="2023-11-30T00:00:00"/>
    <n v="0"/>
    <n v="1"/>
    <n v="3"/>
    <n v="30"/>
    <n v="2"/>
    <n v="22490513"/>
    <n v="24960000"/>
    <n v="216952"/>
    <n v="8341"/>
    <n v="203508"/>
    <n v="4318"/>
    <n v="0"/>
    <n v="0"/>
    <m/>
    <n v="0"/>
    <n v="0"/>
    <n v="0"/>
    <m/>
    <m/>
    <d v="2021-02-26T00:00:00"/>
    <n v="1"/>
    <s v="O"/>
    <n v="1"/>
    <n v="30"/>
    <n v="0"/>
    <m/>
    <m/>
    <m/>
    <m/>
    <m/>
    <m/>
    <n v="1"/>
    <n v="1"/>
    <m/>
    <m/>
    <n v="159731"/>
    <s v="CREDITOS DE CONSUMO"/>
    <n v="0"/>
    <n v="0"/>
    <n v="890480123"/>
    <s v="UNIVERSIDAD DE CARTAGENA"/>
    <n v="5"/>
    <m/>
    <m/>
    <m/>
    <m/>
    <n v="2"/>
    <n v="7"/>
    <n v="2"/>
  </r>
  <r>
    <n v="33874"/>
    <s v="C"/>
    <x v="31"/>
    <x v="0"/>
    <n v="4"/>
    <n v="550019285"/>
    <d v="2018-07-14T00:00:00"/>
    <d v="2023-11-30T00:00:00"/>
    <n v="0"/>
    <n v="1"/>
    <n v="3"/>
    <n v="30"/>
    <n v="2"/>
    <n v="22490513"/>
    <n v="24960000"/>
    <n v="167796"/>
    <n v="6451"/>
    <n v="157473"/>
    <n v="3333"/>
    <n v="0"/>
    <n v="0"/>
    <m/>
    <n v="0"/>
    <n v="0"/>
    <n v="0"/>
    <m/>
    <m/>
    <d v="2021-02-26T00:00:00"/>
    <n v="1"/>
    <s v="O"/>
    <n v="1"/>
    <n v="30"/>
    <n v="0"/>
    <m/>
    <m/>
    <m/>
    <m/>
    <m/>
    <m/>
    <n v="1"/>
    <n v="1"/>
    <m/>
    <m/>
    <n v="123599"/>
    <s v="CREDITOS DE CONSUMO"/>
    <n v="0"/>
    <n v="0"/>
    <n v="890480123"/>
    <s v="UNIVERSIDAD DE CARTAGENA"/>
    <n v="5"/>
    <m/>
    <m/>
    <m/>
    <m/>
    <n v="2"/>
    <n v="7"/>
    <n v="2"/>
  </r>
  <r>
    <n v="21960"/>
    <s v="C"/>
    <x v="31"/>
    <x v="0"/>
    <n v="4"/>
    <n v="550019317"/>
    <d v="2018-07-18T00:00:00"/>
    <d v="2023-11-30T00:00:00"/>
    <n v="0"/>
    <n v="1"/>
    <n v="3"/>
    <n v="30"/>
    <n v="2"/>
    <n v="22490513"/>
    <n v="24960000"/>
    <n v="108727"/>
    <n v="4180"/>
    <n v="102089"/>
    <n v="2175"/>
    <n v="0"/>
    <n v="0"/>
    <m/>
    <n v="0"/>
    <n v="0"/>
    <n v="0"/>
    <m/>
    <m/>
    <d v="2021-02-26T00:00:00"/>
    <n v="1"/>
    <s v="O"/>
    <n v="1"/>
    <n v="30"/>
    <n v="0"/>
    <m/>
    <m/>
    <m/>
    <m/>
    <m/>
    <m/>
    <n v="1"/>
    <n v="1"/>
    <m/>
    <m/>
    <n v="80129"/>
    <s v="CREDITOS DE CONSUMO"/>
    <n v="0"/>
    <n v="0"/>
    <n v="890480123"/>
    <s v="UNIVERSIDAD DE CARTAGENA"/>
    <n v="5"/>
    <m/>
    <m/>
    <m/>
    <m/>
    <n v="2"/>
    <n v="7"/>
    <n v="2"/>
  </r>
  <r>
    <n v="21700"/>
    <s v="C"/>
    <x v="31"/>
    <x v="0"/>
    <n v="4"/>
    <n v="550019323"/>
    <d v="2018-07-19T00:00:00"/>
    <d v="2023-11-30T00:00:00"/>
    <n v="0"/>
    <n v="1"/>
    <n v="3"/>
    <n v="30"/>
    <n v="2"/>
    <n v="22490513"/>
    <n v="24960000"/>
    <n v="107448"/>
    <n v="4131"/>
    <n v="100879"/>
    <n v="2142"/>
    <n v="0"/>
    <n v="0"/>
    <m/>
    <n v="0"/>
    <n v="0"/>
    <n v="0"/>
    <m/>
    <m/>
    <d v="2021-02-26T00:00:00"/>
    <n v="1"/>
    <s v="O"/>
    <n v="1"/>
    <n v="30"/>
    <n v="0"/>
    <m/>
    <m/>
    <m/>
    <m/>
    <m/>
    <m/>
    <n v="1"/>
    <n v="1"/>
    <m/>
    <m/>
    <n v="79179"/>
    <s v="CREDITOS DE CONSUMO"/>
    <n v="0"/>
    <n v="0"/>
    <n v="890480123"/>
    <s v="UNIVERSIDAD DE CARTAGENA"/>
    <n v="5"/>
    <m/>
    <m/>
    <m/>
    <m/>
    <n v="2"/>
    <n v="7"/>
    <n v="2"/>
  </r>
  <r>
    <n v="3608"/>
    <s v="C"/>
    <x v="31"/>
    <x v="0"/>
    <n v="4"/>
    <n v="550019328"/>
    <d v="2018-07-19T00:00:00"/>
    <d v="2023-11-30T00:00:00"/>
    <n v="30"/>
    <n v="1"/>
    <n v="2"/>
    <n v="30"/>
    <n v="2"/>
    <n v="22490513"/>
    <n v="24960000"/>
    <n v="17470"/>
    <n v="672"/>
    <n v="16774"/>
    <n v="631"/>
    <n v="0"/>
    <n v="0"/>
    <m/>
    <n v="0"/>
    <n v="0"/>
    <n v="0"/>
    <m/>
    <m/>
    <d v="2021-02-26T00:00:00"/>
    <n v="1"/>
    <s v="O"/>
    <n v="1"/>
    <n v="30"/>
    <n v="711"/>
    <m/>
    <m/>
    <m/>
    <m/>
    <m/>
    <m/>
    <n v="1"/>
    <n v="1"/>
    <m/>
    <m/>
    <n v="13166"/>
    <s v="CREDITOS DE CONSUMO"/>
    <n v="0"/>
    <n v="0"/>
    <n v="890480123"/>
    <s v="UNIVERSIDAD DE CARTAGENA"/>
    <n v="5"/>
    <m/>
    <m/>
    <m/>
    <m/>
    <n v="2"/>
    <n v="7"/>
    <n v="2"/>
  </r>
  <r>
    <n v="15600"/>
    <s v="C"/>
    <x v="31"/>
    <x v="0"/>
    <n v="4"/>
    <n v="550019334"/>
    <d v="2018-07-20T00:00:00"/>
    <d v="2023-11-30T00:00:00"/>
    <n v="0"/>
    <n v="1"/>
    <n v="4"/>
    <n v="30"/>
    <n v="2"/>
    <n v="22490513"/>
    <n v="24960000"/>
    <n v="78920"/>
    <n v="3034"/>
    <n v="72523"/>
    <n v="0"/>
    <n v="0"/>
    <n v="0"/>
    <m/>
    <n v="0"/>
    <n v="0"/>
    <n v="0"/>
    <m/>
    <m/>
    <d v="2021-03-30T00:00:00"/>
    <n v="1"/>
    <s v="O"/>
    <n v="1"/>
    <n v="30"/>
    <n v="0"/>
    <m/>
    <m/>
    <m/>
    <m/>
    <m/>
    <m/>
    <n v="1"/>
    <n v="1"/>
    <m/>
    <m/>
    <n v="56923"/>
    <s v="CREDITOS DE CONSUMO"/>
    <n v="0"/>
    <n v="0"/>
    <n v="890480123"/>
    <s v="UNIVERSIDAD DE CARTAGENA"/>
    <n v="5"/>
    <m/>
    <m/>
    <m/>
    <m/>
    <n v="2"/>
    <n v="7"/>
    <n v="2"/>
  </r>
  <r>
    <n v="30150"/>
    <s v="C"/>
    <x v="31"/>
    <x v="0"/>
    <n v="4"/>
    <n v="550019336"/>
    <d v="2018-07-20T00:00:00"/>
    <d v="2023-11-30T00:00:00"/>
    <n v="0"/>
    <n v="1"/>
    <n v="3"/>
    <n v="30"/>
    <n v="2"/>
    <n v="22490513"/>
    <n v="24960000"/>
    <n v="149284"/>
    <n v="5739"/>
    <n v="140161"/>
    <n v="2991"/>
    <n v="0"/>
    <n v="0"/>
    <m/>
    <n v="0"/>
    <n v="0"/>
    <n v="0"/>
    <m/>
    <m/>
    <d v="2021-02-26T00:00:00"/>
    <n v="1"/>
    <s v="O"/>
    <n v="1"/>
    <n v="30"/>
    <n v="0"/>
    <m/>
    <m/>
    <m/>
    <m/>
    <m/>
    <m/>
    <n v="1"/>
    <n v="1"/>
    <m/>
    <m/>
    <n v="110011"/>
    <s v="CREDITOS DE CONSUMO"/>
    <n v="0"/>
    <n v="0"/>
    <n v="890480123"/>
    <s v="UNIVERSIDAD DE CARTAGENA"/>
    <n v="5"/>
    <m/>
    <m/>
    <m/>
    <m/>
    <n v="2"/>
    <n v="7"/>
    <n v="2"/>
  </r>
  <r>
    <n v="21252"/>
    <s v="C"/>
    <x v="31"/>
    <x v="0"/>
    <n v="4"/>
    <n v="550019342"/>
    <d v="2018-07-21T00:00:00"/>
    <d v="2023-11-30T00:00:00"/>
    <n v="0"/>
    <n v="1"/>
    <n v="3"/>
    <n v="30"/>
    <n v="2"/>
    <n v="22490513"/>
    <n v="24960000"/>
    <n v="105228"/>
    <n v="4045"/>
    <n v="98794"/>
    <n v="2107"/>
    <n v="0"/>
    <n v="0"/>
    <m/>
    <n v="0"/>
    <n v="0"/>
    <n v="0"/>
    <m/>
    <m/>
    <d v="2021-02-26T00:00:00"/>
    <n v="1"/>
    <s v="O"/>
    <n v="1"/>
    <n v="30"/>
    <n v="0"/>
    <m/>
    <m/>
    <m/>
    <m/>
    <m/>
    <m/>
    <n v="1"/>
    <n v="1"/>
    <m/>
    <m/>
    <n v="77542"/>
    <s v="CREDITOS DE CONSUMO"/>
    <n v="0"/>
    <n v="0"/>
    <n v="890480123"/>
    <s v="UNIVERSIDAD DE CARTAGENA"/>
    <n v="5"/>
    <m/>
    <m/>
    <m/>
    <m/>
    <n v="2"/>
    <n v="7"/>
    <n v="2"/>
  </r>
  <r>
    <n v="62407"/>
    <s v="C"/>
    <x v="31"/>
    <x v="0"/>
    <n v="4"/>
    <n v="550019353"/>
    <d v="2018-07-23T00:00:00"/>
    <d v="2023-11-30T00:00:00"/>
    <n v="0"/>
    <n v="1"/>
    <n v="4"/>
    <n v="30"/>
    <n v="2"/>
    <n v="22490513"/>
    <n v="24960000"/>
    <n v="315706"/>
    <n v="12137"/>
    <n v="290118"/>
    <n v="0"/>
    <n v="0"/>
    <n v="0"/>
    <m/>
    <n v="0"/>
    <n v="0"/>
    <n v="0"/>
    <m/>
    <m/>
    <d v="2021-03-30T00:00:00"/>
    <n v="1"/>
    <s v="O"/>
    <n v="1"/>
    <n v="30"/>
    <n v="0"/>
    <m/>
    <m/>
    <m/>
    <m/>
    <m/>
    <m/>
    <n v="1"/>
    <n v="1"/>
    <m/>
    <m/>
    <n v="227711"/>
    <s v="CREDITOS DE CONSUMO"/>
    <n v="0"/>
    <n v="0"/>
    <n v="890480123"/>
    <s v="UNIVERSIDAD DE CARTAGENA"/>
    <n v="5"/>
    <m/>
    <m/>
    <m/>
    <m/>
    <n v="2"/>
    <n v="7"/>
    <n v="2"/>
  </r>
  <r>
    <n v="63761"/>
    <s v="C"/>
    <x v="31"/>
    <x v="0"/>
    <n v="4"/>
    <n v="550019354"/>
    <d v="2018-07-23T00:00:00"/>
    <d v="2023-11-30T00:00:00"/>
    <n v="0"/>
    <n v="1"/>
    <n v="3"/>
    <n v="30"/>
    <n v="2"/>
    <n v="22490513"/>
    <n v="24960000"/>
    <n v="315776"/>
    <n v="12140"/>
    <n v="296412"/>
    <n v="6291"/>
    <n v="0"/>
    <n v="0"/>
    <m/>
    <n v="0"/>
    <n v="0"/>
    <n v="0"/>
    <m/>
    <m/>
    <d v="2021-02-26T00:00:00"/>
    <n v="1"/>
    <s v="O"/>
    <n v="1"/>
    <n v="30"/>
    <n v="0"/>
    <m/>
    <m/>
    <m/>
    <m/>
    <m/>
    <m/>
    <n v="1"/>
    <n v="1"/>
    <m/>
    <m/>
    <n v="232651"/>
    <s v="CREDITOS DE CONSUMO"/>
    <n v="0"/>
    <n v="0"/>
    <n v="890480123"/>
    <s v="UNIVERSIDAD DE CARTAGENA"/>
    <n v="5"/>
    <m/>
    <m/>
    <m/>
    <m/>
    <n v="2"/>
    <n v="7"/>
    <n v="2"/>
  </r>
  <r>
    <n v="20801"/>
    <s v="C"/>
    <x v="31"/>
    <x v="0"/>
    <n v="4"/>
    <n v="550019426"/>
    <d v="2018-08-06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20801"/>
    <s v="C"/>
    <x v="31"/>
    <x v="0"/>
    <n v="4"/>
    <n v="550019449"/>
    <d v="2018-08-09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19436"/>
    <s v="C"/>
    <x v="31"/>
    <x v="0"/>
    <n v="4"/>
    <n v="550019454"/>
    <d v="2018-08-10T00:00:00"/>
    <d v="2023-11-30T00:00:00"/>
    <n v="0"/>
    <n v="1"/>
    <n v="4"/>
    <n v="30"/>
    <n v="2"/>
    <n v="22490513"/>
    <n v="24960000"/>
    <n v="98323"/>
    <n v="3780"/>
    <n v="90353"/>
    <n v="0"/>
    <n v="0"/>
    <n v="0"/>
    <m/>
    <n v="0"/>
    <n v="0"/>
    <n v="0"/>
    <m/>
    <m/>
    <d v="2021-03-30T00:00:00"/>
    <n v="1"/>
    <s v="O"/>
    <n v="1"/>
    <n v="30"/>
    <n v="0"/>
    <m/>
    <m/>
    <m/>
    <m/>
    <m/>
    <m/>
    <n v="1"/>
    <n v="1"/>
    <m/>
    <m/>
    <n v="70917"/>
    <s v="CREDITOS DE CONSUMO"/>
    <n v="0"/>
    <n v="0"/>
    <n v="890480123"/>
    <s v="UNIVERSIDAD DE CARTAGENA"/>
    <n v="5"/>
    <m/>
    <m/>
    <m/>
    <m/>
    <n v="2"/>
    <n v="7"/>
    <n v="2"/>
  </r>
  <r>
    <n v="24526"/>
    <s v="C"/>
    <x v="31"/>
    <x v="0"/>
    <n v="4"/>
    <n v="550019468"/>
    <d v="2018-08-13T00:00:00"/>
    <d v="2023-11-30T00:00:00"/>
    <n v="0"/>
    <n v="1"/>
    <n v="4"/>
    <n v="30"/>
    <n v="2"/>
    <n v="22490513"/>
    <n v="24960000"/>
    <n v="124073"/>
    <n v="4770"/>
    <n v="114016"/>
    <n v="0"/>
    <n v="0"/>
    <n v="0"/>
    <m/>
    <n v="0"/>
    <n v="0"/>
    <n v="0"/>
    <m/>
    <m/>
    <d v="2021-03-30T00:00:00"/>
    <n v="1"/>
    <s v="O"/>
    <n v="1"/>
    <n v="30"/>
    <n v="0"/>
    <m/>
    <m/>
    <m/>
    <m/>
    <m/>
    <m/>
    <n v="1"/>
    <n v="1"/>
    <m/>
    <m/>
    <n v="89490"/>
    <s v="CREDITOS DE CONSUMO"/>
    <n v="0"/>
    <n v="0"/>
    <n v="890480123"/>
    <s v="UNIVERSIDAD DE CARTAGENA"/>
    <n v="5"/>
    <m/>
    <m/>
    <m/>
    <m/>
    <n v="2"/>
    <n v="7"/>
    <n v="2"/>
  </r>
  <r>
    <n v="2609"/>
    <s v="C"/>
    <x v="31"/>
    <x v="0"/>
    <n v="4"/>
    <n v="550019473"/>
    <d v="2018-08-14T00:00:00"/>
    <d v="2023-11-30T00:00:00"/>
    <n v="30"/>
    <n v="1"/>
    <n v="2"/>
    <n v="30"/>
    <n v="2"/>
    <n v="22490513"/>
    <n v="24960000"/>
    <n v="12631"/>
    <n v="486"/>
    <n v="12128"/>
    <n v="479"/>
    <n v="0"/>
    <n v="0"/>
    <m/>
    <n v="0"/>
    <n v="0"/>
    <n v="0"/>
    <m/>
    <m/>
    <d v="2021-02-26T00:00:00"/>
    <n v="1"/>
    <s v="O"/>
    <n v="1"/>
    <n v="30"/>
    <n v="511"/>
    <m/>
    <m/>
    <m/>
    <m/>
    <m/>
    <m/>
    <n v="1"/>
    <n v="1"/>
    <m/>
    <m/>
    <n v="9519"/>
    <s v="CREDITOS DE CONSUMO"/>
    <n v="0"/>
    <n v="0"/>
    <n v="890480123"/>
    <s v="UNIVERSIDAD DE CARTAGENA"/>
    <n v="5"/>
    <m/>
    <m/>
    <m/>
    <m/>
    <n v="2"/>
    <n v="7"/>
    <n v="2"/>
  </r>
  <r>
    <n v="21385"/>
    <s v="C"/>
    <x v="31"/>
    <x v="0"/>
    <n v="4"/>
    <n v="550019485"/>
    <d v="2018-08-15T00:00:00"/>
    <d v="2023-11-30T00:00:00"/>
    <n v="0"/>
    <n v="1"/>
    <n v="3"/>
    <n v="30"/>
    <n v="2"/>
    <n v="22490513"/>
    <n v="24960000"/>
    <n v="105898"/>
    <n v="4071"/>
    <n v="99414"/>
    <n v="2108"/>
    <n v="0"/>
    <n v="0"/>
    <m/>
    <n v="0"/>
    <n v="0"/>
    <n v="0"/>
    <m/>
    <m/>
    <d v="2021-02-26T00:00:00"/>
    <n v="1"/>
    <s v="O"/>
    <n v="1"/>
    <n v="30"/>
    <n v="0"/>
    <m/>
    <m/>
    <m/>
    <m/>
    <m/>
    <m/>
    <n v="1"/>
    <n v="1"/>
    <m/>
    <m/>
    <n v="78029"/>
    <s v="CREDITOS DE CONSUMO"/>
    <n v="0"/>
    <n v="0"/>
    <n v="890480123"/>
    <s v="UNIVERSIDAD DE CARTAGENA"/>
    <n v="5"/>
    <m/>
    <m/>
    <m/>
    <m/>
    <n v="2"/>
    <n v="7"/>
    <n v="2"/>
  </r>
  <r>
    <n v="18522"/>
    <s v="C"/>
    <x v="31"/>
    <x v="0"/>
    <n v="4"/>
    <n v="550019497"/>
    <d v="2018-08-17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4270"/>
    <s v="C"/>
    <x v="31"/>
    <x v="0"/>
    <n v="4"/>
    <n v="550019510"/>
    <d v="2018-08-18T00:00:00"/>
    <d v="2023-11-30T00:00:00"/>
    <n v="30"/>
    <n v="1"/>
    <n v="2"/>
    <n v="30"/>
    <n v="2"/>
    <n v="22490513"/>
    <n v="24960000"/>
    <n v="20674"/>
    <n v="795"/>
    <n v="19851"/>
    <n v="751"/>
    <n v="0"/>
    <n v="0"/>
    <m/>
    <n v="0"/>
    <n v="0"/>
    <n v="0"/>
    <m/>
    <m/>
    <d v="2021-02-26T00:00:00"/>
    <n v="1"/>
    <s v="O"/>
    <n v="1"/>
    <n v="30"/>
    <n v="848"/>
    <m/>
    <m/>
    <m/>
    <m/>
    <m/>
    <m/>
    <n v="1"/>
    <n v="1"/>
    <m/>
    <m/>
    <n v="15581"/>
    <s v="CREDITOS DE CONSUMO"/>
    <n v="0"/>
    <n v="0"/>
    <n v="890480123"/>
    <s v="UNIVERSIDAD DE CARTAGENA"/>
    <n v="5"/>
    <m/>
    <m/>
    <m/>
    <m/>
    <n v="2"/>
    <n v="7"/>
    <n v="2"/>
  </r>
  <r>
    <n v="5058"/>
    <s v="C"/>
    <x v="31"/>
    <x v="0"/>
    <n v="4"/>
    <n v="550019512"/>
    <d v="2018-08-18T00:00:00"/>
    <d v="2023-11-30T00:00:00"/>
    <n v="30"/>
    <n v="1"/>
    <n v="2"/>
    <n v="30"/>
    <n v="2"/>
    <n v="22490513"/>
    <n v="24960000"/>
    <n v="24487"/>
    <n v="941"/>
    <n v="23514"/>
    <n v="899"/>
    <n v="0"/>
    <n v="0"/>
    <m/>
    <n v="0"/>
    <n v="0"/>
    <n v="0"/>
    <m/>
    <m/>
    <d v="2021-02-26T00:00:00"/>
    <n v="1"/>
    <s v="O"/>
    <n v="1"/>
    <n v="30"/>
    <n v="1021"/>
    <m/>
    <m/>
    <m/>
    <m/>
    <m/>
    <m/>
    <n v="1"/>
    <n v="1"/>
    <m/>
    <m/>
    <n v="18456"/>
    <s v="CREDITOS DE CONSUMO"/>
    <n v="0"/>
    <n v="0"/>
    <n v="890480123"/>
    <s v="UNIVERSIDAD DE CARTAGENA"/>
    <n v="5"/>
    <m/>
    <m/>
    <m/>
    <m/>
    <n v="2"/>
    <n v="7"/>
    <n v="2"/>
  </r>
  <r>
    <n v="6775"/>
    <s v="C"/>
    <x v="31"/>
    <x v="0"/>
    <n v="4"/>
    <n v="550019514"/>
    <d v="2018-08-18T00:00:00"/>
    <d v="2023-11-30T00:00:00"/>
    <n v="30"/>
    <n v="1"/>
    <n v="2"/>
    <n v="30"/>
    <n v="2"/>
    <n v="22490513"/>
    <n v="24960000"/>
    <n v="32799"/>
    <n v="1261"/>
    <n v="31495"/>
    <n v="1199"/>
    <n v="0"/>
    <n v="0"/>
    <m/>
    <n v="0"/>
    <n v="0"/>
    <n v="0"/>
    <m/>
    <m/>
    <d v="2021-02-26T00:00:00"/>
    <n v="1"/>
    <s v="O"/>
    <n v="1"/>
    <n v="30"/>
    <n v="1353"/>
    <m/>
    <m/>
    <m/>
    <m/>
    <m/>
    <m/>
    <n v="1"/>
    <n v="1"/>
    <m/>
    <m/>
    <n v="24720"/>
    <s v="CREDITOS DE CONSUMO"/>
    <n v="0"/>
    <n v="0"/>
    <n v="890480123"/>
    <s v="UNIVERSIDAD DE CARTAGENA"/>
    <n v="5"/>
    <m/>
    <m/>
    <m/>
    <m/>
    <n v="2"/>
    <n v="7"/>
    <n v="2"/>
  </r>
  <r>
    <n v="18522"/>
    <s v="C"/>
    <x v="31"/>
    <x v="0"/>
    <n v="4"/>
    <n v="550019518"/>
    <d v="2018-08-19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18522"/>
    <s v="C"/>
    <x v="31"/>
    <x v="0"/>
    <n v="4"/>
    <n v="550019602"/>
    <d v="2018-08-30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2084"/>
    <s v="C"/>
    <x v="31"/>
    <x v="0"/>
    <n v="4"/>
    <n v="550019669"/>
    <d v="2018-09-07T00:00:00"/>
    <d v="2023-11-30T00:00:00"/>
    <n v="30"/>
    <n v="1"/>
    <n v="2"/>
    <n v="30"/>
    <n v="2"/>
    <n v="22490513"/>
    <n v="24960000"/>
    <n v="10092"/>
    <n v="388"/>
    <n v="9690"/>
    <n v="360"/>
    <n v="0"/>
    <n v="0"/>
    <m/>
    <n v="0"/>
    <n v="0"/>
    <n v="0"/>
    <m/>
    <m/>
    <d v="2021-02-26T00:00:00"/>
    <n v="1"/>
    <s v="O"/>
    <n v="1"/>
    <n v="30"/>
    <n v="416"/>
    <m/>
    <m/>
    <m/>
    <m/>
    <m/>
    <m/>
    <n v="1"/>
    <n v="1"/>
    <m/>
    <m/>
    <n v="7606"/>
    <s v="CREDITOS DE CONSUMO"/>
    <n v="0"/>
    <n v="0"/>
    <n v="890480123"/>
    <s v="UNIVERSIDAD DE CARTAGENA"/>
    <n v="5"/>
    <m/>
    <m/>
    <m/>
    <m/>
    <n v="2"/>
    <n v="7"/>
    <n v="2"/>
  </r>
  <r>
    <n v="7400"/>
    <s v="C"/>
    <x v="31"/>
    <x v="0"/>
    <n v="4"/>
    <n v="550019671"/>
    <d v="2018-09-08T00:00:00"/>
    <d v="2023-11-30T00:00:00"/>
    <n v="30"/>
    <n v="1"/>
    <n v="2"/>
    <n v="30"/>
    <n v="2"/>
    <n v="22490513"/>
    <n v="24960000"/>
    <n v="35824"/>
    <n v="1377"/>
    <n v="34399"/>
    <n v="1291"/>
    <n v="0"/>
    <n v="0"/>
    <m/>
    <n v="0"/>
    <n v="0"/>
    <n v="0"/>
    <m/>
    <m/>
    <d v="2021-02-26T00:00:00"/>
    <n v="1"/>
    <s v="O"/>
    <n v="1"/>
    <n v="30"/>
    <n v="1484"/>
    <m/>
    <m/>
    <m/>
    <m/>
    <m/>
    <m/>
    <n v="1"/>
    <n v="1"/>
    <m/>
    <m/>
    <n v="26999"/>
    <s v="CREDITOS DE CONSUMO"/>
    <n v="0"/>
    <n v="0"/>
    <n v="890480123"/>
    <s v="UNIVERSIDAD DE CARTAGENA"/>
    <n v="5"/>
    <m/>
    <m/>
    <m/>
    <m/>
    <n v="2"/>
    <n v="7"/>
    <n v="2"/>
  </r>
  <r>
    <n v="2392"/>
    <s v="C"/>
    <x v="31"/>
    <x v="0"/>
    <n v="4"/>
    <n v="550019695"/>
    <d v="2018-09-10T00:00:00"/>
    <d v="2023-11-30T00:00:00"/>
    <n v="30"/>
    <n v="1"/>
    <n v="2"/>
    <n v="30"/>
    <n v="2"/>
    <n v="22490513"/>
    <n v="24960000"/>
    <n v="11579"/>
    <n v="445"/>
    <n v="11119"/>
    <n v="420"/>
    <n v="0"/>
    <n v="0"/>
    <m/>
    <n v="0"/>
    <n v="0"/>
    <n v="0"/>
    <m/>
    <m/>
    <d v="2021-02-26T00:00:00"/>
    <n v="1"/>
    <s v="O"/>
    <n v="1"/>
    <n v="30"/>
    <n v="482"/>
    <m/>
    <m/>
    <m/>
    <m/>
    <m/>
    <m/>
    <n v="1"/>
    <n v="1"/>
    <m/>
    <m/>
    <n v="8727"/>
    <s v="CREDITOS DE CONSUMO"/>
    <n v="0"/>
    <n v="0"/>
    <n v="890480123"/>
    <s v="UNIVERSIDAD DE CARTAGENA"/>
    <n v="5"/>
    <m/>
    <m/>
    <m/>
    <m/>
    <n v="2"/>
    <n v="7"/>
    <n v="2"/>
  </r>
  <r>
    <n v="7363"/>
    <s v="C"/>
    <x v="31"/>
    <x v="0"/>
    <n v="4"/>
    <n v="550019740"/>
    <d v="2018-09-2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2290"/>
    <s v="C"/>
    <x v="31"/>
    <x v="0"/>
    <n v="4"/>
    <n v="550019741"/>
    <d v="2018-09-20T00:00:00"/>
    <d v="2023-11-30T00:00:00"/>
    <n v="30"/>
    <n v="1"/>
    <n v="2"/>
    <n v="30"/>
    <n v="2"/>
    <n v="22490513"/>
    <n v="24960000"/>
    <n v="11087"/>
    <n v="426"/>
    <n v="10647"/>
    <n v="419"/>
    <n v="0"/>
    <n v="0"/>
    <m/>
    <n v="0"/>
    <n v="0"/>
    <n v="0"/>
    <m/>
    <m/>
    <d v="2021-02-26T00:00:00"/>
    <n v="1"/>
    <s v="O"/>
    <n v="1"/>
    <n v="30"/>
    <n v="464"/>
    <m/>
    <m/>
    <m/>
    <m/>
    <m/>
    <m/>
    <n v="1"/>
    <n v="1"/>
    <m/>
    <m/>
    <n v="8357"/>
    <s v="CREDITOS DE CONSUMO"/>
    <n v="0"/>
    <n v="0"/>
    <n v="890480123"/>
    <s v="UNIVERSIDAD DE CARTAGENA"/>
    <n v="5"/>
    <m/>
    <m/>
    <m/>
    <m/>
    <n v="2"/>
    <n v="7"/>
    <n v="2"/>
  </r>
  <r>
    <n v="7363"/>
    <s v="C"/>
    <x v="31"/>
    <x v="0"/>
    <n v="4"/>
    <n v="550019873"/>
    <d v="2018-10-1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1470"/>
    <s v="C"/>
    <x v="31"/>
    <x v="0"/>
    <n v="4"/>
    <n v="550019894"/>
    <d v="2018-10-13T00:00:00"/>
    <d v="2023-11-30T00:00:00"/>
    <n v="30"/>
    <n v="1"/>
    <n v="2"/>
    <n v="30"/>
    <n v="2"/>
    <n v="22490513"/>
    <n v="24960000"/>
    <n v="7116"/>
    <n v="274"/>
    <n v="6832"/>
    <n v="241"/>
    <n v="0"/>
    <n v="0"/>
    <m/>
    <n v="0"/>
    <n v="0"/>
    <n v="0"/>
    <m/>
    <m/>
    <d v="2021-02-26T00:00:00"/>
    <n v="1"/>
    <s v="O"/>
    <n v="1"/>
    <n v="30"/>
    <n v="283"/>
    <m/>
    <m/>
    <m/>
    <m/>
    <m/>
    <m/>
    <n v="1"/>
    <n v="1"/>
    <m/>
    <m/>
    <n v="5362"/>
    <s v="CREDITOS DE CONSUMO"/>
    <n v="0"/>
    <n v="0"/>
    <n v="890480123"/>
    <s v="UNIVERSIDAD DE CARTAGENA"/>
    <n v="5"/>
    <m/>
    <m/>
    <m/>
    <m/>
    <n v="2"/>
    <n v="7"/>
    <n v="2"/>
  </r>
  <r>
    <n v="2938"/>
    <s v="C"/>
    <x v="31"/>
    <x v="0"/>
    <n v="4"/>
    <n v="550019895"/>
    <d v="2018-10-13T00:00:00"/>
    <d v="2023-11-30T00:00:00"/>
    <n v="30"/>
    <n v="1"/>
    <n v="2"/>
    <n v="30"/>
    <n v="2"/>
    <n v="22490513"/>
    <n v="24960000"/>
    <n v="14225"/>
    <n v="547"/>
    <n v="13659"/>
    <n v="539"/>
    <n v="0"/>
    <n v="0"/>
    <m/>
    <n v="0"/>
    <n v="0"/>
    <n v="0"/>
    <m/>
    <m/>
    <d v="2021-02-26T00:00:00"/>
    <n v="1"/>
    <s v="O"/>
    <n v="1"/>
    <n v="30"/>
    <n v="584"/>
    <m/>
    <m/>
    <m/>
    <m/>
    <m/>
    <m/>
    <n v="1"/>
    <n v="1"/>
    <m/>
    <m/>
    <n v="10721"/>
    <s v="CREDITOS DE CONSUMO"/>
    <n v="0"/>
    <n v="0"/>
    <n v="890480123"/>
    <s v="UNIVERSIDAD DE CARTAGENA"/>
    <n v="5"/>
    <m/>
    <m/>
    <m/>
    <m/>
    <n v="2"/>
    <n v="7"/>
    <n v="2"/>
  </r>
  <r>
    <n v="7997"/>
    <s v="C"/>
    <x v="31"/>
    <x v="0"/>
    <n v="4"/>
    <n v="550020096"/>
    <d v="2018-11-18T00:00:00"/>
    <d v="2023-11-30T00:00:00"/>
    <n v="30"/>
    <n v="1"/>
    <n v="2"/>
    <n v="30"/>
    <n v="2"/>
    <n v="22490513"/>
    <n v="24960000"/>
    <n v="38718"/>
    <n v="1489"/>
    <n v="37177"/>
    <n v="1411"/>
    <n v="0"/>
    <n v="0"/>
    <m/>
    <n v="0"/>
    <n v="0"/>
    <n v="0"/>
    <m/>
    <m/>
    <d v="2021-02-26T00:00:00"/>
    <n v="1"/>
    <s v="O"/>
    <n v="1"/>
    <n v="30"/>
    <n v="1585"/>
    <m/>
    <m/>
    <m/>
    <m/>
    <m/>
    <m/>
    <n v="1"/>
    <n v="1"/>
    <m/>
    <m/>
    <n v="29180"/>
    <s v="CREDITOS DE CONSUMO"/>
    <n v="0"/>
    <n v="0"/>
    <n v="890480123"/>
    <s v="UNIVERSIDAD DE CARTAGENA"/>
    <n v="5"/>
    <m/>
    <m/>
    <m/>
    <m/>
    <n v="2"/>
    <n v="7"/>
    <n v="2"/>
  </r>
  <r>
    <n v="1908"/>
    <s v="C"/>
    <x v="31"/>
    <x v="0"/>
    <n v="4"/>
    <n v="550020125"/>
    <d v="2018-11-20T00:00:00"/>
    <d v="2023-11-30T00:00:00"/>
    <n v="30"/>
    <n v="1"/>
    <n v="2"/>
    <n v="30"/>
    <n v="2"/>
    <n v="22490513"/>
    <n v="24960000"/>
    <n v="9238"/>
    <n v="355"/>
    <n v="8871"/>
    <n v="359"/>
    <n v="0"/>
    <n v="0"/>
    <m/>
    <n v="0"/>
    <n v="0"/>
    <n v="0"/>
    <m/>
    <m/>
    <d v="2021-02-26T00:00:00"/>
    <n v="1"/>
    <s v="O"/>
    <n v="1"/>
    <n v="30"/>
    <n v="385"/>
    <m/>
    <m/>
    <m/>
    <m/>
    <m/>
    <m/>
    <n v="1"/>
    <n v="1"/>
    <m/>
    <m/>
    <n v="6963"/>
    <s v="CREDITOS DE CONSUMO"/>
    <n v="0"/>
    <n v="0"/>
    <n v="890480123"/>
    <s v="UNIVERSIDAD DE CARTAGENA"/>
    <n v="5"/>
    <m/>
    <m/>
    <m/>
    <m/>
    <n v="2"/>
    <n v="7"/>
    <n v="2"/>
  </r>
  <r>
    <n v="7952"/>
    <s v="C"/>
    <x v="31"/>
    <x v="0"/>
    <n v="4"/>
    <n v="550020642"/>
    <d v="2019-02-12T00:00:00"/>
    <d v="2023-11-30T00:00:00"/>
    <n v="30"/>
    <n v="1"/>
    <n v="2"/>
    <n v="30"/>
    <n v="2"/>
    <n v="22490513"/>
    <n v="24960000"/>
    <n v="38500"/>
    <n v="1480"/>
    <n v="36969"/>
    <n v="1410"/>
    <n v="0"/>
    <n v="0"/>
    <m/>
    <n v="0"/>
    <n v="0"/>
    <n v="0"/>
    <m/>
    <m/>
    <d v="2021-02-26T00:00:00"/>
    <n v="1"/>
    <s v="O"/>
    <n v="1"/>
    <n v="30"/>
    <n v="1592"/>
    <m/>
    <m/>
    <m/>
    <m/>
    <m/>
    <m/>
    <n v="1"/>
    <n v="1"/>
    <m/>
    <m/>
    <n v="29017"/>
    <s v="CREDITOS DE CONSUMO"/>
    <n v="0"/>
    <n v="0"/>
    <n v="890480123"/>
    <s v="UNIVERSIDAD DE CARTAGENA"/>
    <n v="5"/>
    <m/>
    <m/>
    <m/>
    <m/>
    <n v="2"/>
    <n v="7"/>
    <n v="2"/>
  </r>
  <r>
    <n v="18025"/>
    <s v="C"/>
    <x v="31"/>
    <x v="0"/>
    <n v="4"/>
    <n v="550020667"/>
    <d v="2019-02-14T00:00:00"/>
    <d v="2023-11-30T00:00:00"/>
    <n v="0"/>
    <n v="1"/>
    <n v="4"/>
    <n v="30"/>
    <n v="2"/>
    <n v="22490513"/>
    <n v="24960000"/>
    <n v="91187"/>
    <n v="3506"/>
    <n v="83794"/>
    <n v="0"/>
    <n v="0"/>
    <n v="0"/>
    <m/>
    <n v="0"/>
    <n v="0"/>
    <n v="0"/>
    <m/>
    <m/>
    <d v="2021-03-30T00:00:00"/>
    <n v="1"/>
    <s v="O"/>
    <n v="1"/>
    <n v="30"/>
    <n v="0"/>
    <m/>
    <m/>
    <m/>
    <m/>
    <m/>
    <m/>
    <n v="1"/>
    <n v="1"/>
    <m/>
    <m/>
    <n v="65769"/>
    <s v="CREDITOS DE CONSUMO"/>
    <n v="0"/>
    <n v="0"/>
    <n v="890480123"/>
    <s v="UNIVERSIDAD DE CARTAGENA"/>
    <n v="5"/>
    <m/>
    <m/>
    <m/>
    <m/>
    <n v="2"/>
    <n v="7"/>
    <n v="2"/>
  </r>
  <r>
    <n v="7538"/>
    <s v="C"/>
    <x v="31"/>
    <x v="0"/>
    <n v="4"/>
    <n v="550020699"/>
    <d v="2019-02-18T00:00:00"/>
    <d v="2023-11-30T00:00:00"/>
    <n v="30"/>
    <n v="1"/>
    <n v="2"/>
    <n v="30"/>
    <n v="2"/>
    <n v="22490513"/>
    <n v="24960000"/>
    <n v="36494"/>
    <n v="1403"/>
    <n v="35042"/>
    <n v="1320"/>
    <n v="0"/>
    <n v="0"/>
    <m/>
    <n v="0"/>
    <n v="0"/>
    <n v="0"/>
    <m/>
    <m/>
    <d v="2021-02-26T00:00:00"/>
    <n v="1"/>
    <s v="O"/>
    <n v="1"/>
    <n v="30"/>
    <n v="1506"/>
    <m/>
    <m/>
    <m/>
    <m/>
    <m/>
    <m/>
    <n v="1"/>
    <n v="1"/>
    <m/>
    <m/>
    <n v="27504"/>
    <s v="CREDITOS DE CONSUMO"/>
    <n v="0"/>
    <n v="0"/>
    <n v="890480123"/>
    <s v="UNIVERSIDAD DE CARTAGENA"/>
    <n v="5"/>
    <m/>
    <m/>
    <m/>
    <m/>
    <n v="2"/>
    <n v="7"/>
    <n v="2"/>
  </r>
  <r>
    <n v="10995"/>
    <s v="C"/>
    <x v="31"/>
    <x v="0"/>
    <n v="4"/>
    <n v="550020973"/>
    <d v="2019-04-05T00:00:00"/>
    <d v="2023-11-30T00:00:00"/>
    <n v="30"/>
    <n v="1"/>
    <n v="2"/>
    <n v="30"/>
    <n v="2"/>
    <n v="22490513"/>
    <n v="24960000"/>
    <n v="53991"/>
    <n v="2076"/>
    <n v="51112"/>
    <n v="960"/>
    <n v="0"/>
    <n v="0"/>
    <m/>
    <n v="0"/>
    <n v="0"/>
    <n v="0"/>
    <m/>
    <m/>
    <d v="2021-03-30T00:00:00"/>
    <n v="1"/>
    <s v="O"/>
    <n v="1"/>
    <n v="30"/>
    <n v="1489"/>
    <m/>
    <m/>
    <m/>
    <m/>
    <m/>
    <m/>
    <n v="1"/>
    <n v="1"/>
    <m/>
    <m/>
    <n v="40117"/>
    <s v="CREDITOS DE CONSUMO"/>
    <n v="0"/>
    <n v="0"/>
    <n v="890480123"/>
    <s v="UNIVERSIDAD DE CARTAGENA"/>
    <n v="5"/>
    <m/>
    <m/>
    <m/>
    <m/>
    <n v="2"/>
    <n v="7"/>
    <n v="2"/>
  </r>
  <r>
    <n v="19208"/>
    <s v="C"/>
    <x v="31"/>
    <x v="0"/>
    <n v="4"/>
    <n v="550020974"/>
    <d v="2019-04-05T00:00:00"/>
    <d v="2023-11-30T00:00:00"/>
    <n v="0"/>
    <n v="1"/>
    <n v="4"/>
    <n v="30"/>
    <n v="2"/>
    <n v="22490513"/>
    <n v="24960000"/>
    <n v="97170"/>
    <n v="3736"/>
    <n v="89292"/>
    <n v="0"/>
    <n v="0"/>
    <n v="0"/>
    <m/>
    <n v="0"/>
    <n v="0"/>
    <n v="0"/>
    <m/>
    <m/>
    <d v="2021-03-30T00:00:00"/>
    <n v="1"/>
    <s v="O"/>
    <n v="1"/>
    <n v="30"/>
    <n v="0"/>
    <m/>
    <m/>
    <m/>
    <m/>
    <m/>
    <m/>
    <n v="1"/>
    <n v="1"/>
    <m/>
    <m/>
    <n v="70084"/>
    <s v="CREDITOS DE CONSUMO"/>
    <n v="0"/>
    <n v="0"/>
    <n v="890480123"/>
    <s v="UNIVERSIDAD DE CARTAGENA"/>
    <n v="5"/>
    <m/>
    <m/>
    <m/>
    <m/>
    <n v="2"/>
    <n v="7"/>
    <n v="2"/>
  </r>
  <r>
    <n v="10769"/>
    <s v="C"/>
    <x v="31"/>
    <x v="0"/>
    <n v="4"/>
    <n v="550021337"/>
    <d v="2019-05-23T00:00:00"/>
    <d v="2023-11-30T00:00:00"/>
    <n v="0"/>
    <n v="1"/>
    <n v="4"/>
    <n v="30"/>
    <n v="2"/>
    <n v="22490513"/>
    <n v="24960000"/>
    <n v="54475"/>
    <n v="2094"/>
    <n v="50061"/>
    <n v="0"/>
    <n v="0"/>
    <n v="0"/>
    <m/>
    <n v="0"/>
    <n v="0"/>
    <n v="0"/>
    <m/>
    <m/>
    <d v="2021-03-30T00:00:00"/>
    <n v="1"/>
    <s v="O"/>
    <n v="1"/>
    <n v="30"/>
    <n v="0"/>
    <m/>
    <m/>
    <m/>
    <m/>
    <m/>
    <m/>
    <n v="1"/>
    <n v="1"/>
    <m/>
    <m/>
    <n v="39292"/>
    <s v="CREDITOS DE CONSUMO"/>
    <n v="0"/>
    <n v="0"/>
    <n v="890480123"/>
    <s v="UNIVERSIDAD DE CARTAGENA"/>
    <n v="5"/>
    <m/>
    <m/>
    <m/>
    <m/>
    <n v="2"/>
    <n v="7"/>
    <n v="2"/>
  </r>
  <r>
    <n v="3373"/>
    <s v="C"/>
    <x v="31"/>
    <x v="0"/>
    <n v="4"/>
    <n v="550021382"/>
    <d v="2019-05-27T00:00:00"/>
    <d v="2023-11-30T00:00:00"/>
    <n v="30"/>
    <n v="1"/>
    <n v="2"/>
    <n v="30"/>
    <n v="2"/>
    <n v="22490513"/>
    <n v="24960000"/>
    <n v="16331"/>
    <n v="628"/>
    <n v="15681"/>
    <n v="599"/>
    <n v="0"/>
    <n v="0"/>
    <m/>
    <n v="0"/>
    <n v="0"/>
    <n v="0"/>
    <m/>
    <m/>
    <d v="2021-02-26T00:00:00"/>
    <n v="1"/>
    <s v="O"/>
    <n v="1"/>
    <n v="30"/>
    <n v="670"/>
    <m/>
    <m/>
    <m/>
    <m/>
    <m/>
    <m/>
    <n v="1"/>
    <n v="1"/>
    <m/>
    <m/>
    <n v="12308"/>
    <s v="CREDITOS DE CONSUMO"/>
    <n v="0"/>
    <n v="0"/>
    <n v="890480123"/>
    <s v="UNIVERSIDAD DE CARTAGENA"/>
    <n v="5"/>
    <m/>
    <m/>
    <m/>
    <m/>
    <n v="2"/>
    <n v="7"/>
    <n v="2"/>
  </r>
  <r>
    <n v="11791"/>
    <s v="C"/>
    <x v="31"/>
    <x v="0"/>
    <n v="4"/>
    <n v="550021593"/>
    <d v="2019-06-08T00:00:00"/>
    <d v="2023-11-30T00:00:00"/>
    <n v="0"/>
    <n v="1"/>
    <n v="4"/>
    <n v="30"/>
    <n v="2"/>
    <n v="22490513"/>
    <n v="24960000"/>
    <n v="59646"/>
    <n v="2293"/>
    <n v="54812"/>
    <n v="0"/>
    <n v="0"/>
    <n v="0"/>
    <m/>
    <n v="0"/>
    <n v="0"/>
    <n v="0"/>
    <m/>
    <m/>
    <d v="2021-03-30T00:00:00"/>
    <n v="1"/>
    <s v="O"/>
    <n v="1"/>
    <n v="30"/>
    <n v="0"/>
    <m/>
    <m/>
    <m/>
    <m/>
    <m/>
    <m/>
    <n v="1"/>
    <n v="1"/>
    <m/>
    <m/>
    <n v="43021"/>
    <s v="CREDITOS DE CONSUMO"/>
    <n v="0"/>
    <n v="0"/>
    <n v="890480123"/>
    <s v="UNIVERSIDAD DE CARTAGENA"/>
    <n v="5"/>
    <m/>
    <m/>
    <m/>
    <m/>
    <n v="2"/>
    <n v="7"/>
    <n v="2"/>
  </r>
  <r>
    <n v="12867"/>
    <s v="C"/>
    <x v="31"/>
    <x v="0"/>
    <n v="4"/>
    <n v="550021935"/>
    <d v="2019-07-22T00:00:00"/>
    <d v="2023-11-30T00:00:00"/>
    <n v="0"/>
    <n v="1"/>
    <n v="4"/>
    <n v="30"/>
    <n v="2"/>
    <n v="22490513"/>
    <n v="24960000"/>
    <n v="65089"/>
    <n v="2502"/>
    <n v="59814"/>
    <n v="0"/>
    <n v="0"/>
    <n v="0"/>
    <m/>
    <n v="0"/>
    <n v="0"/>
    <n v="0"/>
    <m/>
    <m/>
    <d v="2021-03-30T00:00:00"/>
    <n v="1"/>
    <s v="O"/>
    <n v="1"/>
    <n v="30"/>
    <n v="0"/>
    <m/>
    <m/>
    <m/>
    <m/>
    <m/>
    <m/>
    <n v="1"/>
    <n v="1"/>
    <m/>
    <m/>
    <n v="46947"/>
    <s v="CREDITOS DE CONSUMO"/>
    <n v="0"/>
    <n v="0"/>
    <n v="890480123"/>
    <s v="UNIVERSIDAD DE CARTAGENA"/>
    <n v="5"/>
    <m/>
    <m/>
    <m/>
    <m/>
    <n v="2"/>
    <n v="7"/>
    <n v="2"/>
  </r>
  <r>
    <n v="7118"/>
    <s v="C"/>
    <x v="31"/>
    <x v="0"/>
    <n v="4"/>
    <n v="550021936"/>
    <d v="2019-07-22T00:00:00"/>
    <d v="2023-11-30T00:00:00"/>
    <n v="30"/>
    <n v="1"/>
    <n v="2"/>
    <n v="30"/>
    <n v="2"/>
    <n v="22490513"/>
    <n v="24960000"/>
    <n v="34462"/>
    <n v="1325"/>
    <n v="33091"/>
    <n v="1259"/>
    <n v="0"/>
    <n v="0"/>
    <m/>
    <n v="0"/>
    <n v="0"/>
    <n v="0"/>
    <m/>
    <m/>
    <d v="2021-02-26T00:00:00"/>
    <n v="1"/>
    <s v="O"/>
    <n v="1"/>
    <n v="30"/>
    <n v="1419"/>
    <m/>
    <m/>
    <m/>
    <m/>
    <m/>
    <m/>
    <n v="1"/>
    <n v="1"/>
    <m/>
    <m/>
    <n v="25973"/>
    <s v="CREDITOS DE CONSUMO"/>
    <n v="0"/>
    <n v="0"/>
    <n v="890480123"/>
    <s v="UNIVERSIDAD DE CARTAGENA"/>
    <n v="5"/>
    <m/>
    <m/>
    <m/>
    <m/>
    <n v="2"/>
    <n v="7"/>
    <n v="2"/>
  </r>
  <r>
    <n v="13850"/>
    <s v="C"/>
    <x v="31"/>
    <x v="0"/>
    <n v="4"/>
    <n v="550022171"/>
    <d v="2019-08-12T00:00:00"/>
    <d v="2023-11-30T00:00:00"/>
    <n v="0"/>
    <n v="1"/>
    <n v="4"/>
    <n v="30"/>
    <n v="2"/>
    <n v="22490513"/>
    <n v="24960000"/>
    <n v="70067"/>
    <n v="2694"/>
    <n v="64386"/>
    <n v="0"/>
    <n v="0"/>
    <n v="0"/>
    <m/>
    <n v="0"/>
    <n v="0"/>
    <n v="0"/>
    <m/>
    <m/>
    <d v="2021-03-30T00:00:00"/>
    <n v="1"/>
    <s v="O"/>
    <n v="1"/>
    <n v="30"/>
    <n v="0"/>
    <m/>
    <m/>
    <m/>
    <m/>
    <m/>
    <m/>
    <n v="1"/>
    <n v="1"/>
    <m/>
    <m/>
    <n v="50536"/>
    <s v="CREDITOS DE CONSUMO"/>
    <n v="0"/>
    <n v="0"/>
    <n v="890480123"/>
    <s v="UNIVERSIDAD DE CARTAGENA"/>
    <n v="5"/>
    <m/>
    <m/>
    <m/>
    <m/>
    <n v="2"/>
    <n v="7"/>
    <n v="2"/>
  </r>
  <r>
    <n v="11124"/>
    <s v="C"/>
    <x v="31"/>
    <x v="0"/>
    <n v="4"/>
    <n v="550022577"/>
    <d v="2019-09-22T00:00:00"/>
    <d v="2023-11-30T00:00:00"/>
    <n v="0"/>
    <n v="1"/>
    <n v="4"/>
    <n v="30"/>
    <n v="2"/>
    <n v="22490513"/>
    <n v="24960000"/>
    <n v="56278"/>
    <n v="2164"/>
    <n v="51715"/>
    <n v="0"/>
    <n v="0"/>
    <n v="0"/>
    <m/>
    <n v="0"/>
    <n v="0"/>
    <n v="0"/>
    <m/>
    <m/>
    <d v="2021-03-30T00:00:00"/>
    <n v="1"/>
    <s v="O"/>
    <n v="1"/>
    <n v="30"/>
    <n v="0"/>
    <m/>
    <m/>
    <m/>
    <m/>
    <m/>
    <m/>
    <n v="1"/>
    <n v="1"/>
    <m/>
    <m/>
    <n v="40591"/>
    <s v="CREDITOS DE CONSUMO"/>
    <n v="0"/>
    <n v="0"/>
    <n v="890480123"/>
    <s v="UNIVERSIDAD DE CARTAGENA"/>
    <n v="5"/>
    <m/>
    <m/>
    <m/>
    <m/>
    <n v="2"/>
    <n v="7"/>
    <n v="2"/>
  </r>
  <r>
    <n v="13907"/>
    <s v="C"/>
    <x v="31"/>
    <x v="0"/>
    <n v="4"/>
    <n v="550022594"/>
    <d v="2019-09-25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3907"/>
    <s v="C"/>
    <x v="31"/>
    <x v="0"/>
    <n v="4"/>
    <n v="550022838"/>
    <d v="2019-10-13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0790"/>
    <s v="C"/>
    <x v="31"/>
    <x v="0"/>
    <n v="4"/>
    <n v="550023196"/>
    <d v="2019-12-04T00:00:00"/>
    <d v="2023-11-30T00:00:00"/>
    <n v="0"/>
    <n v="1"/>
    <n v="4"/>
    <n v="30"/>
    <n v="2"/>
    <n v="22490513"/>
    <n v="24960000"/>
    <n v="54588"/>
    <n v="2099"/>
    <n v="50161"/>
    <n v="0"/>
    <n v="0"/>
    <n v="0"/>
    <m/>
    <n v="0"/>
    <n v="0"/>
    <n v="0"/>
    <m/>
    <m/>
    <d v="2021-03-30T00:00:00"/>
    <n v="1"/>
    <s v="O"/>
    <n v="1"/>
    <n v="30"/>
    <n v="0"/>
    <m/>
    <m/>
    <m/>
    <m/>
    <m/>
    <m/>
    <n v="1"/>
    <n v="1"/>
    <m/>
    <m/>
    <n v="39371"/>
    <s v="CREDITOS DE CONSUMO"/>
    <n v="0"/>
    <n v="0"/>
    <n v="890480123"/>
    <s v="UNIVERSIDAD DE CARTAGENA"/>
    <n v="5"/>
    <m/>
    <m/>
    <m/>
    <m/>
    <n v="2"/>
    <n v="7"/>
    <n v="2"/>
  </r>
  <r>
    <n v="14914"/>
    <s v="C"/>
    <x v="31"/>
    <x v="0"/>
    <n v="4"/>
    <n v="550023198"/>
    <d v="2019-12-04T00:00:00"/>
    <d v="2023-11-30T00:00:00"/>
    <n v="0"/>
    <n v="1"/>
    <n v="4"/>
    <n v="30"/>
    <n v="2"/>
    <n v="22490513"/>
    <n v="24960000"/>
    <n v="75450"/>
    <n v="2901"/>
    <n v="69333"/>
    <n v="0"/>
    <n v="0"/>
    <n v="0"/>
    <m/>
    <n v="0"/>
    <n v="0"/>
    <n v="0"/>
    <m/>
    <m/>
    <d v="2021-03-30T00:00:00"/>
    <n v="1"/>
    <s v="O"/>
    <n v="1"/>
    <n v="30"/>
    <n v="0"/>
    <m/>
    <m/>
    <m/>
    <m/>
    <m/>
    <m/>
    <n v="1"/>
    <n v="1"/>
    <m/>
    <m/>
    <n v="54419"/>
    <s v="CREDITOS DE CONSUMO"/>
    <n v="0"/>
    <n v="0"/>
    <n v="890480123"/>
    <s v="UNIVERSIDAD DE CARTAGENA"/>
    <n v="5"/>
    <m/>
    <m/>
    <m/>
    <m/>
    <n v="2"/>
    <n v="7"/>
    <n v="2"/>
  </r>
  <r>
    <n v="30954"/>
    <s v="C"/>
    <x v="31"/>
    <x v="0"/>
    <n v="4"/>
    <n v="550023594"/>
    <d v="2020-02-22T00:00:00"/>
    <d v="2023-11-30T00:00:00"/>
    <n v="0"/>
    <n v="1"/>
    <n v="4"/>
    <n v="30"/>
    <n v="2"/>
    <n v="22490513"/>
    <n v="24960000"/>
    <n v="156589"/>
    <n v="6020"/>
    <n v="143897"/>
    <n v="0"/>
    <n v="0"/>
    <n v="0"/>
    <m/>
    <n v="0"/>
    <n v="0"/>
    <n v="0"/>
    <m/>
    <m/>
    <d v="2021-03-30T00:00:00"/>
    <n v="1"/>
    <s v="O"/>
    <n v="1"/>
    <n v="30"/>
    <n v="0"/>
    <m/>
    <m/>
    <m/>
    <m/>
    <m/>
    <m/>
    <n v="1"/>
    <n v="1"/>
    <m/>
    <m/>
    <n v="112943"/>
    <s v="CREDITOS DE CONSUMO"/>
    <n v="0"/>
    <n v="0"/>
    <n v="890480123"/>
    <s v="UNIVERSIDAD DE CARTAGENA"/>
    <n v="5"/>
    <m/>
    <m/>
    <m/>
    <m/>
    <n v="2"/>
    <n v="7"/>
    <n v="2"/>
  </r>
  <r>
    <n v="15476"/>
    <s v="C"/>
    <x v="31"/>
    <x v="0"/>
    <n v="4"/>
    <n v="550023628"/>
    <d v="2020-02-27T00:00:00"/>
    <d v="2023-11-30T00:00:00"/>
    <n v="0"/>
    <n v="1"/>
    <n v="4"/>
    <n v="30"/>
    <n v="2"/>
    <n v="22490513"/>
    <n v="24960000"/>
    <n v="78292"/>
    <n v="3010"/>
    <n v="71945"/>
    <n v="0"/>
    <n v="0"/>
    <n v="0"/>
    <m/>
    <n v="0"/>
    <n v="0"/>
    <n v="0"/>
    <m/>
    <m/>
    <d v="2021-03-30T00:00:00"/>
    <n v="1"/>
    <s v="O"/>
    <n v="1"/>
    <n v="30"/>
    <n v="0"/>
    <m/>
    <m/>
    <m/>
    <m/>
    <m/>
    <m/>
    <n v="1"/>
    <n v="1"/>
    <m/>
    <m/>
    <n v="56469"/>
    <s v="CREDITOS DE CONSUMO"/>
    <n v="0"/>
    <n v="0"/>
    <n v="890480123"/>
    <s v="UNIVERSIDAD DE CARTAGENA"/>
    <n v="5"/>
    <m/>
    <m/>
    <m/>
    <m/>
    <n v="2"/>
    <n v="7"/>
    <n v="2"/>
  </r>
  <r>
    <n v="39535"/>
    <s v="C"/>
    <x v="31"/>
    <x v="0"/>
    <n v="4"/>
    <n v="550024617"/>
    <d v="2020-10-17T00:00:00"/>
    <d v="2023-11-30T00:00:00"/>
    <n v="0"/>
    <n v="1"/>
    <n v="4"/>
    <n v="30"/>
    <n v="2"/>
    <n v="22490513"/>
    <n v="24960000"/>
    <n v="200000"/>
    <n v="7689"/>
    <n v="183789"/>
    <n v="0"/>
    <n v="0"/>
    <n v="0"/>
    <m/>
    <n v="0"/>
    <n v="0"/>
    <n v="0"/>
    <m/>
    <m/>
    <d v="2021-03-30T00:00:00"/>
    <n v="1"/>
    <s v="O"/>
    <n v="1"/>
    <n v="30"/>
    <n v="0"/>
    <m/>
    <m/>
    <m/>
    <m/>
    <m/>
    <m/>
    <n v="1"/>
    <n v="1"/>
    <m/>
    <m/>
    <n v="144254"/>
    <s v="CREDITOS DE CONSUMO"/>
    <n v="0"/>
    <n v="0"/>
    <n v="890480123"/>
    <s v="UNIVERSIDAD DE CARTAGENA"/>
    <n v="5"/>
    <m/>
    <m/>
    <m/>
    <m/>
    <n v="2"/>
    <n v="7"/>
    <n v="2"/>
  </r>
  <r>
    <n v="42174"/>
    <s v="C"/>
    <x v="31"/>
    <x v="0"/>
    <n v="4"/>
    <n v="550024872"/>
    <d v="2020-11-24T00:00:00"/>
    <d v="2023-12-30T00:00:00"/>
    <n v="30"/>
    <n v="1"/>
    <n v="1"/>
    <n v="30"/>
    <n v="2"/>
    <n v="22490513"/>
    <n v="24960000"/>
    <n v="200000"/>
    <n v="7689"/>
    <n v="196059"/>
    <n v="7351"/>
    <n v="0"/>
    <n v="0"/>
    <m/>
    <n v="0"/>
    <n v="0"/>
    <n v="0"/>
    <m/>
    <m/>
    <d v="2021-02-26T00:00:00"/>
    <n v="1"/>
    <s v="O"/>
    <n v="1"/>
    <n v="30"/>
    <n v="8102"/>
    <m/>
    <m/>
    <m/>
    <m/>
    <m/>
    <m/>
    <n v="1"/>
    <n v="1"/>
    <m/>
    <m/>
    <n v="153885"/>
    <s v="CREDITOS DE CONSUMO"/>
    <n v="0"/>
    <n v="0"/>
    <n v="890480123"/>
    <s v="UNIVERSIDAD DE CARTAGENA"/>
    <n v="5"/>
    <m/>
    <m/>
    <m/>
    <m/>
    <n v="2"/>
    <n v="7"/>
    <n v="2"/>
  </r>
  <r>
    <n v="1291"/>
    <s v="C"/>
    <x v="31"/>
    <x v="0"/>
    <n v="4"/>
    <n v="550025297"/>
    <d v="2021-01-31T00:00:00"/>
    <d v="2021-03-28T00:00:00"/>
    <n v="0"/>
    <n v="1"/>
    <n v="0"/>
    <n v="30"/>
    <n v="2"/>
    <n v="0"/>
    <n v="0"/>
    <n v="6000"/>
    <n v="6000"/>
    <n v="6000"/>
    <n v="0"/>
    <n v="0"/>
    <n v="0"/>
    <m/>
    <n v="0"/>
    <n v="0"/>
    <n v="0"/>
    <m/>
    <m/>
    <d v="2021-02-28T00:00:00"/>
    <n v="1"/>
    <s v="O"/>
    <n v="1"/>
    <n v="30"/>
    <n v="0"/>
    <m/>
    <m/>
    <m/>
    <m/>
    <m/>
    <m/>
    <n v="1"/>
    <n v="1"/>
    <m/>
    <m/>
    <n v="4709"/>
    <s v="CREDITOS DE CONSUMO"/>
    <n v="0"/>
    <n v="0"/>
    <n v="890480123"/>
    <s v="UNIVERSIDAD DE CARTAGENA"/>
    <n v="5"/>
    <m/>
    <m/>
    <m/>
    <m/>
    <n v="2"/>
    <n v="7"/>
    <n v="2"/>
  </r>
  <r>
    <n v="1291"/>
    <s v="C"/>
    <x v="31"/>
    <x v="0"/>
    <n v="4"/>
    <n v="550025498"/>
    <d v="2021-02-28T00:00:00"/>
    <d v="2021-04-30T00:00:00"/>
    <n v="0"/>
    <n v="1"/>
    <n v="0"/>
    <n v="30"/>
    <n v="2"/>
    <n v="0"/>
    <n v="0"/>
    <n v="6000"/>
    <n v="6000"/>
    <n v="6000"/>
    <n v="0"/>
    <n v="0"/>
    <n v="0"/>
    <m/>
    <n v="0"/>
    <n v="0"/>
    <n v="0"/>
    <m/>
    <m/>
    <d v="2021-03-30T00:00:00"/>
    <n v="1"/>
    <s v="O"/>
    <n v="1"/>
    <n v="30"/>
    <n v="0"/>
    <m/>
    <m/>
    <m/>
    <m/>
    <m/>
    <m/>
    <n v="1"/>
    <n v="1"/>
    <m/>
    <m/>
    <n v="4709"/>
    <s v="CREDITOS DE CONSUMO"/>
    <n v="0"/>
    <n v="0"/>
    <n v="890480123"/>
    <s v="UNIVERSIDAD DE CARTAGENA"/>
    <n v="5"/>
    <m/>
    <m/>
    <m/>
    <m/>
    <n v="2"/>
    <n v="7"/>
    <n v="2"/>
  </r>
  <r>
    <n v="1291"/>
    <s v="C"/>
    <x v="31"/>
    <x v="0"/>
    <n v="4"/>
    <n v="550025684"/>
    <d v="2021-03-31T00:00:00"/>
    <d v="2021-05-30T00:00:00"/>
    <n v="0"/>
    <n v="1"/>
    <n v="0"/>
    <n v="30"/>
    <n v="2"/>
    <n v="0"/>
    <n v="0"/>
    <n v="6000"/>
    <n v="6000"/>
    <n v="6000"/>
    <n v="0"/>
    <n v="0"/>
    <n v="0"/>
    <m/>
    <n v="0"/>
    <n v="0"/>
    <n v="0"/>
    <m/>
    <m/>
    <d v="2021-03-31T00:00:00"/>
    <n v="1"/>
    <s v="O"/>
    <n v="1"/>
    <n v="30"/>
    <n v="0"/>
    <m/>
    <m/>
    <m/>
    <m/>
    <m/>
    <m/>
    <n v="1"/>
    <n v="1"/>
    <m/>
    <m/>
    <n v="4709"/>
    <s v="CREDITOS DE CONSUMO"/>
    <n v="0"/>
    <n v="0"/>
    <n v="890480123"/>
    <s v="UNIVERSIDAD DE CARTAGENA"/>
    <n v="5"/>
    <m/>
    <m/>
    <m/>
    <m/>
    <n v="2"/>
    <n v="7"/>
    <n v="2"/>
  </r>
  <r>
    <n v="0"/>
    <s v="C"/>
    <x v="32"/>
    <x v="0"/>
    <n v="4"/>
    <n v="15251"/>
    <d v="2020-10-29T00:00:00"/>
    <d v="2022-06-11T00:00:00"/>
    <n v="0"/>
    <n v="1"/>
    <n v="5"/>
    <n v="30"/>
    <n v="2"/>
    <n v="17726461"/>
    <n v="19240000"/>
    <n v="2857079"/>
    <n v="173562"/>
    <n v="2163654"/>
    <n v="0"/>
    <n v="0"/>
    <n v="0"/>
    <m/>
    <n v="0"/>
    <n v="0"/>
    <n v="0"/>
    <m/>
    <m/>
    <d v="2021-03-30T00:00:00"/>
    <n v="1"/>
    <s v="O"/>
    <n v="1"/>
    <n v="30"/>
    <n v="0"/>
    <m/>
    <m/>
    <m/>
    <m/>
    <m/>
    <m/>
    <n v="1"/>
    <n v="1"/>
    <m/>
    <m/>
    <n v="3084422"/>
    <s v="CREDITOS DE CONSUMO"/>
    <n v="0"/>
    <n v="0"/>
    <n v="890480123"/>
    <s v="UNIVERSIDAD DE CARTAGENA"/>
    <n v="5"/>
    <m/>
    <m/>
    <m/>
    <m/>
    <n v="1"/>
    <n v="7"/>
    <n v="1"/>
  </r>
  <r>
    <n v="0"/>
    <s v="C"/>
    <x v="33"/>
    <x v="0"/>
    <n v="4"/>
    <n v="12691"/>
    <d v="2020-10-29T00:00:00"/>
    <d v="2022-02-05T00:00:00"/>
    <n v="0"/>
    <n v="1"/>
    <n v="10"/>
    <n v="30"/>
    <n v="2"/>
    <n v="12185828"/>
    <n v="12890000"/>
    <n v="17161957"/>
    <n v="1239269"/>
    <n v="4918365"/>
    <n v="0"/>
    <n v="0"/>
    <n v="0"/>
    <m/>
    <n v="0"/>
    <n v="0"/>
    <n v="0"/>
    <m/>
    <m/>
    <d v="2021-03-30T00:00:00"/>
    <n v="1"/>
    <s v="O"/>
    <n v="1"/>
    <n v="30"/>
    <n v="0"/>
    <m/>
    <m/>
    <m/>
    <m/>
    <m/>
    <m/>
    <n v="1"/>
    <n v="1"/>
    <m/>
    <m/>
    <n v="25009365"/>
    <s v="CREDITOS DE CONSUMO"/>
    <n v="0"/>
    <n v="0"/>
    <n v="890480123"/>
    <s v="UNIVERSIDAD DE CARTAGENA"/>
    <n v="3"/>
    <n v="6"/>
    <d v="2020-04-07T00:00:00"/>
    <s v="A"/>
    <n v="4"/>
    <n v="1"/>
    <n v="7"/>
    <n v="1"/>
  </r>
  <r>
    <n v="7186602"/>
    <s v="C"/>
    <x v="34"/>
    <x v="3"/>
    <n v="4"/>
    <n v="14399"/>
    <d v="2018-08-03T00:00:00"/>
    <d v="2025-08-03T00:00:00"/>
    <n v="0"/>
    <n v="1"/>
    <n v="32"/>
    <n v="30"/>
    <n v="2"/>
    <n v="13121400"/>
    <n v="13940000"/>
    <n v="20000000"/>
    <n v="365161"/>
    <n v="14386857"/>
    <n v="0"/>
    <n v="0"/>
    <n v="34990000"/>
    <s v="                              "/>
    <n v="0"/>
    <n v="0"/>
    <n v="0"/>
    <m/>
    <m/>
    <d v="2021-03-30T00:00:00"/>
    <n v="3"/>
    <s v="O"/>
    <n v="1"/>
    <n v="30"/>
    <n v="0"/>
    <m/>
    <m/>
    <m/>
    <m/>
    <m/>
    <m/>
    <n v="1"/>
    <n v="1"/>
    <m/>
    <m/>
    <n v="7200255"/>
    <s v="CREDITOS DE CONSUMO"/>
    <n v="0"/>
    <n v="0"/>
    <n v="890480123"/>
    <s v="UNIVERSIDAD DE CARTAGENA"/>
    <n v="5"/>
    <m/>
    <m/>
    <m/>
    <m/>
    <n v="1"/>
    <n v="7"/>
    <n v="2"/>
  </r>
  <r>
    <n v="9080558"/>
    <s v="C"/>
    <x v="34"/>
    <x v="0"/>
    <n v="4"/>
    <n v="16344"/>
    <d v="2019-09-30T00:00:00"/>
    <d v="2026-09-30T00:00:00"/>
    <n v="0"/>
    <n v="1"/>
    <n v="18"/>
    <n v="30"/>
    <n v="2"/>
    <n v="12185828"/>
    <n v="12890000"/>
    <n v="21371157"/>
    <n v="379386"/>
    <n v="18178367"/>
    <n v="0"/>
    <n v="0"/>
    <n v="0"/>
    <m/>
    <n v="0"/>
    <n v="0"/>
    <n v="0"/>
    <m/>
    <m/>
    <d v="2021-03-30T00:00:00"/>
    <n v="1"/>
    <s v="O"/>
    <n v="1"/>
    <n v="30"/>
    <n v="0"/>
    <m/>
    <m/>
    <m/>
    <m/>
    <m/>
    <m/>
    <n v="1"/>
    <n v="1"/>
    <m/>
    <m/>
    <n v="9097809"/>
    <s v="CREDITOS DE CONSUMO"/>
    <n v="0"/>
    <n v="0"/>
    <n v="890480123"/>
    <s v="UNIVERSIDAD DE CARTAGENA"/>
    <n v="5"/>
    <m/>
    <m/>
    <m/>
    <m/>
    <n v="1"/>
    <n v="7"/>
    <n v="2"/>
  </r>
  <r>
    <n v="3560"/>
    <s v="C"/>
    <x v="34"/>
    <x v="0"/>
    <n v="4"/>
    <n v="550022738"/>
    <d v="2019-10-01T00:00:00"/>
    <d v="2022-09-30T00:00:00"/>
    <n v="0"/>
    <n v="1"/>
    <n v="19"/>
    <n v="30"/>
    <n v="2"/>
    <n v="22490513"/>
    <n v="24960000"/>
    <n v="13850"/>
    <n v="543"/>
    <n v="7126"/>
    <n v="0"/>
    <n v="0"/>
    <n v="0"/>
    <m/>
    <n v="0"/>
    <n v="0"/>
    <n v="0"/>
    <m/>
    <m/>
    <d v="2021-03-30T00:00:00"/>
    <n v="1"/>
    <s v="O"/>
    <n v="1"/>
    <n v="30"/>
    <n v="0"/>
    <m/>
    <m/>
    <m/>
    <m/>
    <m/>
    <m/>
    <n v="1"/>
    <n v="1"/>
    <m/>
    <m/>
    <n v="3566"/>
    <s v="CREDITOS DE CONSUMO"/>
    <n v="0"/>
    <n v="0"/>
    <n v="890480123"/>
    <s v="UNIVERSIDAD DE CARTAGENA"/>
    <n v="5"/>
    <m/>
    <m/>
    <m/>
    <m/>
    <n v="2"/>
    <n v="7"/>
    <n v="2"/>
  </r>
  <r>
    <n v="7715"/>
    <s v="C"/>
    <x v="34"/>
    <x v="0"/>
    <n v="4"/>
    <n v="550022746"/>
    <d v="2019-10-04T00:00:00"/>
    <d v="2022-09-30T00:00:00"/>
    <n v="0"/>
    <n v="1"/>
    <n v="19"/>
    <n v="30"/>
    <n v="2"/>
    <n v="22490513"/>
    <n v="24960000"/>
    <n v="30000"/>
    <n v="1177"/>
    <n v="15444"/>
    <n v="0"/>
    <n v="0"/>
    <n v="0"/>
    <m/>
    <n v="0"/>
    <n v="0"/>
    <n v="0"/>
    <m/>
    <m/>
    <d v="2021-03-30T00:00:00"/>
    <n v="1"/>
    <s v="O"/>
    <n v="1"/>
    <n v="30"/>
    <n v="0"/>
    <m/>
    <m/>
    <m/>
    <m/>
    <m/>
    <m/>
    <n v="1"/>
    <n v="1"/>
    <m/>
    <m/>
    <n v="7729"/>
    <s v="CREDITOS DE CONSUMO"/>
    <n v="0"/>
    <n v="0"/>
    <n v="890480123"/>
    <s v="UNIVERSIDAD DE CARTAGENA"/>
    <n v="5"/>
    <m/>
    <m/>
    <m/>
    <m/>
    <n v="2"/>
    <n v="7"/>
    <n v="2"/>
  </r>
  <r>
    <n v="3344"/>
    <s v="C"/>
    <x v="34"/>
    <x v="0"/>
    <n v="4"/>
    <n v="550022751"/>
    <d v="2019-10-04T00:00:00"/>
    <d v="2022-09-30T00:00:00"/>
    <n v="0"/>
    <n v="1"/>
    <n v="19"/>
    <n v="30"/>
    <n v="2"/>
    <n v="22490513"/>
    <n v="24960000"/>
    <n v="12900"/>
    <n v="506"/>
    <n v="6694"/>
    <n v="0"/>
    <n v="0"/>
    <n v="0"/>
    <m/>
    <n v="0"/>
    <n v="0"/>
    <n v="0"/>
    <m/>
    <m/>
    <d v="2021-03-30T00:00:00"/>
    <n v="1"/>
    <s v="O"/>
    <n v="1"/>
    <n v="30"/>
    <n v="0"/>
    <m/>
    <m/>
    <m/>
    <m/>
    <m/>
    <m/>
    <n v="1"/>
    <n v="1"/>
    <m/>
    <m/>
    <n v="3350"/>
    <s v="CREDITOS DE CONSUMO"/>
    <n v="0"/>
    <n v="0"/>
    <n v="890480123"/>
    <s v="UNIVERSIDAD DE CARTAGENA"/>
    <n v="5"/>
    <m/>
    <m/>
    <m/>
    <m/>
    <n v="2"/>
    <n v="7"/>
    <n v="2"/>
  </r>
  <r>
    <n v="7719"/>
    <s v="C"/>
    <x v="34"/>
    <x v="0"/>
    <n v="4"/>
    <n v="550022795"/>
    <d v="2019-10-09T00:00:00"/>
    <d v="2022-09-30T00:00:00"/>
    <n v="0"/>
    <n v="1"/>
    <n v="19"/>
    <n v="30"/>
    <n v="2"/>
    <n v="22490513"/>
    <n v="24960000"/>
    <n v="30000"/>
    <n v="1177"/>
    <n v="15453"/>
    <n v="0"/>
    <n v="0"/>
    <n v="0"/>
    <m/>
    <n v="0"/>
    <n v="0"/>
    <n v="0"/>
    <m/>
    <m/>
    <d v="2021-03-30T00:00:00"/>
    <n v="1"/>
    <s v="O"/>
    <n v="1"/>
    <n v="30"/>
    <n v="0"/>
    <m/>
    <m/>
    <m/>
    <m/>
    <m/>
    <m/>
    <n v="1"/>
    <n v="1"/>
    <m/>
    <m/>
    <n v="7734"/>
    <s v="CREDITOS DE CONSUMO"/>
    <n v="0"/>
    <n v="0"/>
    <n v="890480123"/>
    <s v="UNIVERSIDAD DE CARTAGENA"/>
    <n v="5"/>
    <m/>
    <m/>
    <m/>
    <m/>
    <n v="2"/>
    <n v="7"/>
    <n v="2"/>
  </r>
  <r>
    <n v="13312"/>
    <s v="C"/>
    <x v="34"/>
    <x v="0"/>
    <n v="4"/>
    <n v="550022930"/>
    <d v="2019-10-23T00:00:00"/>
    <d v="2022-10-30T00:00:00"/>
    <n v="0"/>
    <n v="1"/>
    <n v="20"/>
    <n v="30"/>
    <n v="2"/>
    <n v="22490513"/>
    <n v="24960000"/>
    <n v="54193"/>
    <n v="2125"/>
    <n v="26650"/>
    <n v="0"/>
    <n v="0"/>
    <n v="0"/>
    <m/>
    <n v="0"/>
    <n v="0"/>
    <n v="0"/>
    <m/>
    <m/>
    <d v="2021-03-30T00:00:00"/>
    <n v="1"/>
    <s v="O"/>
    <n v="1"/>
    <n v="30"/>
    <n v="0"/>
    <m/>
    <m/>
    <m/>
    <m/>
    <m/>
    <m/>
    <n v="1"/>
    <n v="1"/>
    <m/>
    <m/>
    <n v="13338"/>
    <s v="CREDITOS DE CONSUMO"/>
    <n v="0"/>
    <n v="0"/>
    <n v="890480123"/>
    <s v="UNIVERSIDAD DE CARTAGENA"/>
    <n v="5"/>
    <m/>
    <m/>
    <m/>
    <m/>
    <n v="2"/>
    <n v="7"/>
    <n v="2"/>
  </r>
  <r>
    <n v="81584"/>
    <s v="C"/>
    <x v="34"/>
    <x v="0"/>
    <n v="4"/>
    <n v="550022932"/>
    <d v="2019-10-23T00:00:00"/>
    <d v="2022-10-30T00:00:00"/>
    <n v="0"/>
    <n v="1"/>
    <n v="19"/>
    <n v="30"/>
    <n v="2"/>
    <n v="22490513"/>
    <n v="24960000"/>
    <n v="320000"/>
    <n v="12550"/>
    <n v="163323"/>
    <n v="0"/>
    <n v="0"/>
    <n v="0"/>
    <m/>
    <n v="0"/>
    <n v="0"/>
    <n v="0"/>
    <m/>
    <m/>
    <d v="2021-03-30T00:00:00"/>
    <n v="1"/>
    <s v="O"/>
    <n v="1"/>
    <n v="30"/>
    <n v="0"/>
    <m/>
    <m/>
    <m/>
    <m/>
    <m/>
    <m/>
    <n v="1"/>
    <n v="1"/>
    <m/>
    <m/>
    <n v="81739"/>
    <s v="CREDITOS DE CONSUMO"/>
    <n v="0"/>
    <n v="0"/>
    <n v="890480123"/>
    <s v="UNIVERSIDAD DE CARTAGENA"/>
    <n v="5"/>
    <m/>
    <m/>
    <m/>
    <m/>
    <n v="2"/>
    <n v="7"/>
    <n v="2"/>
  </r>
  <r>
    <n v="48857"/>
    <s v="C"/>
    <x v="34"/>
    <x v="0"/>
    <n v="4"/>
    <n v="550022942"/>
    <d v="2019-10-24T00:00:00"/>
    <d v="2022-10-30T00:00:00"/>
    <n v="0"/>
    <n v="1"/>
    <n v="18"/>
    <n v="30"/>
    <n v="2"/>
    <n v="22490513"/>
    <n v="24960000"/>
    <n v="180000"/>
    <n v="7059"/>
    <n v="97806"/>
    <n v="0"/>
    <n v="0"/>
    <n v="0"/>
    <m/>
    <n v="0"/>
    <n v="0"/>
    <n v="0"/>
    <m/>
    <m/>
    <d v="2021-03-30T00:00:00"/>
    <n v="1"/>
    <s v="O"/>
    <n v="1"/>
    <n v="30"/>
    <n v="0"/>
    <m/>
    <m/>
    <m/>
    <m/>
    <m/>
    <m/>
    <n v="1"/>
    <n v="1"/>
    <m/>
    <m/>
    <n v="48949"/>
    <s v="CREDITOS DE CONSUMO"/>
    <n v="0"/>
    <n v="0"/>
    <n v="890480123"/>
    <s v="UNIVERSIDAD DE CARTAGENA"/>
    <n v="5"/>
    <m/>
    <m/>
    <m/>
    <m/>
    <n v="2"/>
    <n v="7"/>
    <n v="2"/>
  </r>
  <r>
    <n v="13910"/>
    <s v="C"/>
    <x v="34"/>
    <x v="0"/>
    <n v="4"/>
    <n v="550022959"/>
    <d v="2019-10-26T00:00:00"/>
    <d v="2022-10-30T00:00:00"/>
    <n v="0"/>
    <n v="1"/>
    <n v="18"/>
    <n v="30"/>
    <n v="2"/>
    <n v="22490513"/>
    <n v="24960000"/>
    <n v="51400"/>
    <n v="2016"/>
    <n v="27847"/>
    <n v="0"/>
    <n v="0"/>
    <n v="0"/>
    <m/>
    <n v="0"/>
    <n v="0"/>
    <n v="0"/>
    <m/>
    <m/>
    <d v="2021-03-30T00:00:00"/>
    <n v="1"/>
    <s v="O"/>
    <n v="1"/>
    <n v="30"/>
    <n v="0"/>
    <m/>
    <m/>
    <m/>
    <m/>
    <m/>
    <m/>
    <n v="1"/>
    <n v="1"/>
    <m/>
    <m/>
    <n v="13937"/>
    <s v="CREDITOS DE CONSUMO"/>
    <n v="0"/>
    <n v="0"/>
    <n v="890480123"/>
    <s v="UNIVERSIDAD DE CARTAGENA"/>
    <n v="5"/>
    <m/>
    <m/>
    <m/>
    <m/>
    <n v="2"/>
    <n v="7"/>
    <n v="2"/>
  </r>
  <r>
    <n v="8651"/>
    <s v="C"/>
    <x v="34"/>
    <x v="0"/>
    <n v="4"/>
    <n v="550022960"/>
    <d v="2019-10-26T00:00:00"/>
    <d v="2022-10-30T00:00:00"/>
    <n v="0"/>
    <n v="1"/>
    <n v="18"/>
    <n v="30"/>
    <n v="2"/>
    <n v="22490513"/>
    <n v="24960000"/>
    <n v="31800"/>
    <n v="1247"/>
    <n v="17318"/>
    <n v="0"/>
    <n v="0"/>
    <n v="0"/>
    <m/>
    <n v="0"/>
    <n v="0"/>
    <n v="0"/>
    <m/>
    <m/>
    <d v="2021-03-30T00:00:00"/>
    <n v="1"/>
    <s v="O"/>
    <n v="1"/>
    <n v="30"/>
    <n v="0"/>
    <m/>
    <m/>
    <m/>
    <m/>
    <m/>
    <m/>
    <n v="1"/>
    <n v="1"/>
    <m/>
    <m/>
    <n v="8667"/>
    <s v="CREDITOS DE CONSUMO"/>
    <n v="0"/>
    <n v="0"/>
    <n v="890480123"/>
    <s v="UNIVERSIDAD DE CARTAGENA"/>
    <n v="5"/>
    <m/>
    <m/>
    <m/>
    <m/>
    <n v="2"/>
    <n v="7"/>
    <n v="2"/>
  </r>
  <r>
    <n v="3526"/>
    <s v="C"/>
    <x v="34"/>
    <x v="0"/>
    <n v="4"/>
    <n v="550022961"/>
    <d v="2019-10-27T00:00:00"/>
    <d v="2022-10-30T00:00:00"/>
    <n v="0"/>
    <n v="1"/>
    <n v="18"/>
    <n v="30"/>
    <n v="2"/>
    <n v="22490513"/>
    <n v="24960000"/>
    <n v="12900"/>
    <n v="506"/>
    <n v="7058"/>
    <n v="0"/>
    <n v="0"/>
    <n v="0"/>
    <m/>
    <n v="0"/>
    <n v="0"/>
    <n v="0"/>
    <m/>
    <m/>
    <d v="2021-03-30T00:00:00"/>
    <n v="1"/>
    <s v="O"/>
    <n v="1"/>
    <n v="30"/>
    <n v="0"/>
    <m/>
    <m/>
    <m/>
    <m/>
    <m/>
    <m/>
    <n v="1"/>
    <n v="1"/>
    <m/>
    <m/>
    <n v="3532"/>
    <s v="CREDITOS DE CONSUMO"/>
    <n v="0"/>
    <n v="0"/>
    <n v="890480123"/>
    <s v="UNIVERSIDAD DE CARTAGENA"/>
    <n v="5"/>
    <m/>
    <m/>
    <m/>
    <m/>
    <n v="2"/>
    <n v="7"/>
    <n v="2"/>
  </r>
  <r>
    <n v="6781"/>
    <s v="C"/>
    <x v="34"/>
    <x v="0"/>
    <n v="4"/>
    <n v="550023008"/>
    <d v="2019-11-05T00:00:00"/>
    <d v="2022-10-30T00:00:00"/>
    <n v="0"/>
    <n v="1"/>
    <n v="18"/>
    <n v="30"/>
    <n v="2"/>
    <n v="22490513"/>
    <n v="24960000"/>
    <n v="25000"/>
    <n v="980"/>
    <n v="13574"/>
    <n v="0"/>
    <n v="0"/>
    <n v="0"/>
    <m/>
    <n v="0"/>
    <n v="0"/>
    <n v="0"/>
    <m/>
    <m/>
    <d v="2021-03-30T00:00:00"/>
    <n v="1"/>
    <s v="O"/>
    <n v="1"/>
    <n v="30"/>
    <n v="0"/>
    <m/>
    <m/>
    <m/>
    <m/>
    <m/>
    <m/>
    <n v="1"/>
    <n v="1"/>
    <m/>
    <m/>
    <n v="6793"/>
    <s v="CREDITOS DE CONSUMO"/>
    <n v="0"/>
    <n v="0"/>
    <n v="890480123"/>
    <s v="UNIVERSIDAD DE CARTAGENA"/>
    <n v="5"/>
    <m/>
    <m/>
    <m/>
    <m/>
    <n v="2"/>
    <n v="7"/>
    <n v="2"/>
  </r>
  <r>
    <n v="50940"/>
    <s v="C"/>
    <x v="34"/>
    <x v="0"/>
    <n v="4"/>
    <n v="550023009"/>
    <d v="2019-11-05T00:00:00"/>
    <d v="2022-10-30T00:00:00"/>
    <n v="0"/>
    <n v="1"/>
    <n v="17"/>
    <n v="30"/>
    <n v="2"/>
    <n v="22490513"/>
    <n v="24960000"/>
    <n v="180000"/>
    <n v="7059"/>
    <n v="101977"/>
    <n v="0"/>
    <n v="0"/>
    <n v="0"/>
    <m/>
    <n v="0"/>
    <n v="0"/>
    <n v="0"/>
    <m/>
    <m/>
    <d v="2021-03-30T00:00:00"/>
    <n v="1"/>
    <s v="O"/>
    <n v="1"/>
    <n v="30"/>
    <n v="0"/>
    <m/>
    <m/>
    <m/>
    <m/>
    <m/>
    <m/>
    <n v="1"/>
    <n v="1"/>
    <m/>
    <m/>
    <n v="51037"/>
    <s v="CREDITOS DE CONSUMO"/>
    <n v="0"/>
    <n v="0"/>
    <n v="890480123"/>
    <s v="UNIVERSIDAD DE CARTAGENA"/>
    <n v="5"/>
    <m/>
    <m/>
    <m/>
    <m/>
    <n v="2"/>
    <n v="7"/>
    <n v="2"/>
  </r>
  <r>
    <n v="114793"/>
    <s v="C"/>
    <x v="34"/>
    <x v="0"/>
    <n v="4"/>
    <n v="550023157"/>
    <d v="2019-11-27T00:00:00"/>
    <d v="2022-11-30T00:00:00"/>
    <n v="0"/>
    <n v="1"/>
    <n v="17"/>
    <n v="30"/>
    <n v="2"/>
    <n v="22490513"/>
    <n v="24960000"/>
    <n v="400000"/>
    <n v="15687"/>
    <n v="229804"/>
    <n v="0"/>
    <n v="0"/>
    <n v="0"/>
    <m/>
    <n v="0"/>
    <n v="0"/>
    <n v="0"/>
    <m/>
    <m/>
    <d v="2021-03-30T00:00:00"/>
    <n v="1"/>
    <s v="O"/>
    <n v="1"/>
    <n v="30"/>
    <n v="0"/>
    <m/>
    <m/>
    <m/>
    <m/>
    <m/>
    <m/>
    <n v="1"/>
    <n v="1"/>
    <m/>
    <m/>
    <n v="115011"/>
    <s v="CREDITOS DE CONSUMO"/>
    <n v="0"/>
    <n v="0"/>
    <n v="890480123"/>
    <s v="UNIVERSIDAD DE CARTAGENA"/>
    <n v="5"/>
    <m/>
    <m/>
    <m/>
    <m/>
    <n v="2"/>
    <n v="7"/>
    <n v="2"/>
  </r>
  <r>
    <n v="34400"/>
    <s v="C"/>
    <x v="34"/>
    <x v="0"/>
    <n v="4"/>
    <n v="550023158"/>
    <d v="2019-11-27T00:00:00"/>
    <d v="2022-11-30T00:00:00"/>
    <n v="0"/>
    <n v="1"/>
    <n v="17"/>
    <n v="30"/>
    <n v="2"/>
    <n v="22490513"/>
    <n v="24960000"/>
    <n v="120000"/>
    <n v="4706"/>
    <n v="68865"/>
    <n v="0"/>
    <n v="0"/>
    <n v="0"/>
    <m/>
    <n v="0"/>
    <n v="0"/>
    <n v="0"/>
    <m/>
    <m/>
    <d v="2021-03-30T00:00:00"/>
    <n v="1"/>
    <s v="O"/>
    <n v="1"/>
    <n v="30"/>
    <n v="0"/>
    <m/>
    <m/>
    <m/>
    <m/>
    <m/>
    <m/>
    <n v="1"/>
    <n v="1"/>
    <m/>
    <m/>
    <n v="34465"/>
    <s v="CREDITOS DE CONSUMO"/>
    <n v="0"/>
    <n v="0"/>
    <n v="890480123"/>
    <s v="UNIVERSIDAD DE CARTAGENA"/>
    <n v="5"/>
    <m/>
    <m/>
    <m/>
    <m/>
    <n v="2"/>
    <n v="7"/>
    <n v="2"/>
  </r>
  <r>
    <n v="97277"/>
    <s v="C"/>
    <x v="34"/>
    <x v="0"/>
    <n v="4"/>
    <n v="550023225"/>
    <d v="2019-12-07T00:00:00"/>
    <d v="2022-11-30T00:00:00"/>
    <n v="0"/>
    <n v="1"/>
    <n v="15"/>
    <n v="30"/>
    <n v="2"/>
    <n v="22490513"/>
    <n v="24960000"/>
    <n v="300000"/>
    <n v="11765"/>
    <n v="194739"/>
    <n v="0"/>
    <n v="0"/>
    <n v="0"/>
    <m/>
    <n v="0"/>
    <n v="0"/>
    <n v="0"/>
    <m/>
    <m/>
    <d v="2021-03-30T00:00:00"/>
    <n v="1"/>
    <s v="O"/>
    <n v="1"/>
    <n v="30"/>
    <n v="0"/>
    <m/>
    <m/>
    <m/>
    <m/>
    <m/>
    <m/>
    <n v="1"/>
    <n v="1"/>
    <m/>
    <m/>
    <n v="97462"/>
    <s v="CREDITOS DE CONSUMO"/>
    <n v="0"/>
    <n v="0"/>
    <n v="890480123"/>
    <s v="UNIVERSIDAD DE CARTAGENA"/>
    <n v="5"/>
    <m/>
    <m/>
    <m/>
    <m/>
    <n v="2"/>
    <n v="7"/>
    <n v="2"/>
  </r>
  <r>
    <n v="103756"/>
    <s v="C"/>
    <x v="34"/>
    <x v="0"/>
    <n v="4"/>
    <n v="550023237"/>
    <d v="2019-12-09T00:00:00"/>
    <d v="2022-11-30T00:00:00"/>
    <n v="0"/>
    <n v="1"/>
    <n v="15"/>
    <n v="30"/>
    <n v="2"/>
    <n v="22490513"/>
    <n v="24960000"/>
    <n v="320000"/>
    <n v="12550"/>
    <n v="207708"/>
    <n v="0"/>
    <n v="0"/>
    <n v="0"/>
    <m/>
    <n v="0"/>
    <n v="0"/>
    <n v="0"/>
    <m/>
    <m/>
    <d v="2021-03-30T00:00:00"/>
    <n v="1"/>
    <s v="O"/>
    <n v="1"/>
    <n v="30"/>
    <n v="0"/>
    <m/>
    <m/>
    <m/>
    <m/>
    <m/>
    <m/>
    <n v="1"/>
    <n v="1"/>
    <m/>
    <m/>
    <n v="103952"/>
    <s v="CREDITOS DE CONSUMO"/>
    <n v="0"/>
    <n v="0"/>
    <n v="890480123"/>
    <s v="UNIVERSIDAD DE CARTAGENA"/>
    <n v="5"/>
    <m/>
    <m/>
    <m/>
    <m/>
    <n v="2"/>
    <n v="7"/>
    <n v="2"/>
  </r>
  <r>
    <n v="10896"/>
    <s v="C"/>
    <x v="34"/>
    <x v="0"/>
    <n v="4"/>
    <n v="550023690"/>
    <d v="2020-03-09T00:00:00"/>
    <d v="2023-02-28T00:00:00"/>
    <n v="0"/>
    <n v="1"/>
    <n v="12"/>
    <n v="30"/>
    <n v="2"/>
    <n v="22490513"/>
    <n v="24960000"/>
    <n v="30000"/>
    <n v="1177"/>
    <n v="21813"/>
    <n v="0"/>
    <n v="0"/>
    <n v="0"/>
    <m/>
    <n v="0"/>
    <n v="0"/>
    <n v="0"/>
    <m/>
    <m/>
    <d v="2021-03-30T00:00:00"/>
    <n v="1"/>
    <s v="O"/>
    <n v="1"/>
    <n v="30"/>
    <n v="0"/>
    <m/>
    <m/>
    <m/>
    <m/>
    <m/>
    <m/>
    <n v="1"/>
    <n v="1"/>
    <m/>
    <m/>
    <n v="10917"/>
    <s v="CREDITOS DE CONSUMO"/>
    <n v="0"/>
    <n v="0"/>
    <n v="890480123"/>
    <s v="UNIVERSIDAD DE CARTAGENA"/>
    <n v="5"/>
    <m/>
    <m/>
    <m/>
    <m/>
    <n v="2"/>
    <n v="7"/>
    <n v="2"/>
  </r>
  <r>
    <n v="14531"/>
    <s v="C"/>
    <x v="34"/>
    <x v="0"/>
    <n v="4"/>
    <n v="550023717"/>
    <d v="2020-03-13T00:00:00"/>
    <d v="2023-02-28T00:00:00"/>
    <n v="0"/>
    <n v="1"/>
    <n v="12"/>
    <n v="30"/>
    <n v="2"/>
    <n v="22490513"/>
    <n v="24960000"/>
    <n v="40000"/>
    <n v="1569"/>
    <n v="29090"/>
    <n v="0"/>
    <n v="0"/>
    <n v="0"/>
    <m/>
    <n v="0"/>
    <n v="0"/>
    <n v="0"/>
    <m/>
    <m/>
    <d v="2021-03-30T00:00:00"/>
    <n v="1"/>
    <s v="O"/>
    <n v="1"/>
    <n v="30"/>
    <n v="0"/>
    <m/>
    <m/>
    <m/>
    <m/>
    <m/>
    <m/>
    <n v="1"/>
    <n v="1"/>
    <m/>
    <m/>
    <n v="14559"/>
    <s v="CREDITOS DE CONSUMO"/>
    <n v="0"/>
    <n v="0"/>
    <n v="890480123"/>
    <s v="UNIVERSIDAD DE CARTAGENA"/>
    <n v="5"/>
    <m/>
    <m/>
    <m/>
    <m/>
    <n v="2"/>
    <n v="7"/>
    <n v="2"/>
  </r>
  <r>
    <n v="21883"/>
    <s v="C"/>
    <x v="34"/>
    <x v="0"/>
    <n v="4"/>
    <n v="550024361"/>
    <d v="2020-09-06T00:00:00"/>
    <d v="2023-09-30T00:00:00"/>
    <n v="0"/>
    <n v="1"/>
    <n v="6"/>
    <n v="30"/>
    <n v="2"/>
    <n v="22490513"/>
    <n v="24960000"/>
    <n v="50000"/>
    <n v="1922"/>
    <n v="43807"/>
    <n v="0"/>
    <n v="0"/>
    <n v="0"/>
    <m/>
    <n v="0"/>
    <n v="0"/>
    <n v="0"/>
    <m/>
    <m/>
    <d v="2021-03-30T00:00:00"/>
    <n v="1"/>
    <s v="O"/>
    <n v="1"/>
    <n v="30"/>
    <n v="0"/>
    <m/>
    <m/>
    <m/>
    <m/>
    <m/>
    <m/>
    <n v="1"/>
    <n v="1"/>
    <m/>
    <m/>
    <n v="21924"/>
    <s v="CREDITOS DE CONSUMO"/>
    <n v="0"/>
    <n v="0"/>
    <n v="890480123"/>
    <s v="UNIVERSIDAD DE CARTAGENA"/>
    <n v="5"/>
    <m/>
    <m/>
    <m/>
    <m/>
    <n v="2"/>
    <n v="7"/>
    <n v="2"/>
  </r>
  <r>
    <n v="708391"/>
    <s v="C"/>
    <x v="34"/>
    <x v="0"/>
    <n v="4"/>
    <n v="550024858"/>
    <d v="2020-11-22T00:00:00"/>
    <d v="2023-12-30T00:00:00"/>
    <n v="0"/>
    <n v="1"/>
    <n v="3"/>
    <n v="30"/>
    <n v="2"/>
    <n v="22490513"/>
    <n v="24960000"/>
    <n v="1509000"/>
    <n v="58012"/>
    <n v="1418128"/>
    <n v="0"/>
    <n v="0"/>
    <n v="0"/>
    <m/>
    <n v="0"/>
    <n v="0"/>
    <n v="0"/>
    <m/>
    <m/>
    <d v="2021-03-30T00:00:00"/>
    <n v="1"/>
    <s v="O"/>
    <n v="1"/>
    <n v="30"/>
    <n v="0"/>
    <m/>
    <m/>
    <m/>
    <m/>
    <m/>
    <m/>
    <n v="1"/>
    <n v="1"/>
    <m/>
    <m/>
    <n v="709737"/>
    <s v="CREDITOS DE CONSUMO"/>
    <n v="0"/>
    <n v="0"/>
    <n v="890480123"/>
    <s v="UNIVERSIDAD DE CARTAGENA"/>
    <n v="5"/>
    <m/>
    <m/>
    <m/>
    <m/>
    <n v="2"/>
    <n v="7"/>
    <n v="2"/>
  </r>
  <r>
    <n v="27976"/>
    <s v="C"/>
    <x v="34"/>
    <x v="0"/>
    <n v="4"/>
    <n v="550025216"/>
    <d v="2021-01-24T00:00:00"/>
    <d v="2024-02-28T00:00:00"/>
    <n v="0"/>
    <n v="1"/>
    <n v="2"/>
    <n v="30"/>
    <n v="2"/>
    <n v="22490513"/>
    <n v="24960000"/>
    <n v="59500"/>
    <n v="2287"/>
    <n v="56006"/>
    <n v="0"/>
    <n v="0"/>
    <n v="0"/>
    <m/>
    <n v="0"/>
    <n v="0"/>
    <n v="0"/>
    <m/>
    <m/>
    <d v="2021-03-30T00:00:00"/>
    <n v="1"/>
    <s v="O"/>
    <n v="1"/>
    <n v="30"/>
    <n v="0"/>
    <m/>
    <m/>
    <m/>
    <m/>
    <m/>
    <m/>
    <n v="1"/>
    <n v="1"/>
    <m/>
    <m/>
    <n v="28030"/>
    <s v="CREDITOS DE CONSUMO"/>
    <n v="0"/>
    <n v="0"/>
    <n v="890480123"/>
    <s v="UNIVERSIDAD DE CARTAGENA"/>
    <n v="5"/>
    <m/>
    <m/>
    <m/>
    <m/>
    <n v="2"/>
    <n v="7"/>
    <n v="2"/>
  </r>
  <r>
    <n v="23460"/>
    <s v="C"/>
    <x v="34"/>
    <x v="0"/>
    <n v="4"/>
    <n v="550025217"/>
    <d v="2021-01-24T00:00:00"/>
    <d v="2024-02-28T00:00:00"/>
    <n v="0"/>
    <n v="1"/>
    <n v="2"/>
    <n v="30"/>
    <n v="2"/>
    <n v="22490513"/>
    <n v="24960000"/>
    <n v="49900"/>
    <n v="1918"/>
    <n v="46964"/>
    <n v="0"/>
    <n v="0"/>
    <n v="0"/>
    <m/>
    <n v="0"/>
    <n v="0"/>
    <n v="0"/>
    <m/>
    <m/>
    <d v="2021-03-30T00:00:00"/>
    <n v="1"/>
    <s v="O"/>
    <n v="1"/>
    <n v="30"/>
    <n v="0"/>
    <m/>
    <m/>
    <m/>
    <m/>
    <m/>
    <m/>
    <n v="1"/>
    <n v="1"/>
    <m/>
    <m/>
    <n v="23504"/>
    <s v="CREDITOS DE CONSUMO"/>
    <n v="0"/>
    <n v="0"/>
    <n v="890480123"/>
    <s v="UNIVERSIDAD DE CARTAGENA"/>
    <n v="5"/>
    <m/>
    <m/>
    <m/>
    <m/>
    <n v="2"/>
    <n v="7"/>
    <n v="2"/>
  </r>
  <r>
    <n v="17714"/>
    <s v="C"/>
    <x v="34"/>
    <x v="0"/>
    <n v="4"/>
    <n v="550025218"/>
    <d v="2021-01-24T00:00:00"/>
    <d v="2024-02-28T00:00:00"/>
    <n v="0"/>
    <n v="1"/>
    <n v="2"/>
    <n v="30"/>
    <n v="2"/>
    <n v="22490513"/>
    <n v="24960000"/>
    <n v="37668"/>
    <n v="1448"/>
    <n v="35462"/>
    <n v="0"/>
    <n v="0"/>
    <n v="0"/>
    <m/>
    <n v="0"/>
    <n v="0"/>
    <n v="0"/>
    <m/>
    <m/>
    <d v="2021-03-30T00:00:00"/>
    <n v="1"/>
    <s v="O"/>
    <n v="1"/>
    <n v="30"/>
    <n v="0"/>
    <m/>
    <m/>
    <m/>
    <m/>
    <m/>
    <m/>
    <n v="1"/>
    <n v="1"/>
    <m/>
    <m/>
    <n v="17748"/>
    <s v="CREDITOS DE CONSUMO"/>
    <n v="0"/>
    <n v="0"/>
    <n v="890480123"/>
    <s v="UNIVERSIDAD DE CARTAGENA"/>
    <n v="5"/>
    <m/>
    <m/>
    <m/>
    <m/>
    <n v="2"/>
    <n v="7"/>
    <n v="2"/>
  </r>
  <r>
    <n v="23506"/>
    <s v="C"/>
    <x v="34"/>
    <x v="0"/>
    <n v="4"/>
    <n v="550025228"/>
    <d v="2021-01-26T00:00:00"/>
    <d v="2024-02-28T00:00:00"/>
    <n v="0"/>
    <n v="1"/>
    <n v="2"/>
    <n v="30"/>
    <n v="2"/>
    <n v="22490513"/>
    <n v="24960000"/>
    <n v="50000"/>
    <n v="1922"/>
    <n v="47056"/>
    <n v="0"/>
    <n v="0"/>
    <n v="0"/>
    <m/>
    <n v="0"/>
    <n v="0"/>
    <n v="0"/>
    <m/>
    <m/>
    <d v="2021-03-30T00:00:00"/>
    <n v="1"/>
    <s v="O"/>
    <n v="1"/>
    <n v="30"/>
    <n v="0"/>
    <m/>
    <m/>
    <m/>
    <m/>
    <m/>
    <m/>
    <n v="1"/>
    <n v="1"/>
    <m/>
    <m/>
    <n v="23550"/>
    <s v="CREDITOS DE CONSUMO"/>
    <n v="0"/>
    <n v="0"/>
    <n v="890480123"/>
    <s v="UNIVERSIDAD DE CARTAGENA"/>
    <n v="5"/>
    <m/>
    <m/>
    <m/>
    <m/>
    <n v="2"/>
    <n v="7"/>
    <n v="2"/>
  </r>
  <r>
    <n v="7745"/>
    <s v="C"/>
    <x v="34"/>
    <x v="0"/>
    <n v="4"/>
    <n v="550025391"/>
    <d v="2021-02-12T00:00:00"/>
    <d v="2024-02-28T00:00:00"/>
    <n v="0"/>
    <n v="1"/>
    <n v="2"/>
    <n v="30"/>
    <n v="2"/>
    <n v="22490513"/>
    <n v="24960000"/>
    <n v="16470"/>
    <n v="633"/>
    <n v="15504"/>
    <n v="0"/>
    <n v="0"/>
    <n v="0"/>
    <m/>
    <n v="0"/>
    <n v="0"/>
    <n v="0"/>
    <m/>
    <m/>
    <d v="2021-03-30T00:00:00"/>
    <n v="1"/>
    <s v="O"/>
    <n v="1"/>
    <n v="30"/>
    <n v="0"/>
    <m/>
    <m/>
    <m/>
    <m/>
    <m/>
    <m/>
    <n v="1"/>
    <n v="1"/>
    <m/>
    <m/>
    <n v="7759"/>
    <s v="CREDITOS DE CONSUMO"/>
    <n v="0"/>
    <n v="0"/>
    <n v="890480123"/>
    <s v="UNIVERSIDAD DE CARTAGENA"/>
    <n v="5"/>
    <m/>
    <m/>
    <m/>
    <m/>
    <n v="2"/>
    <n v="7"/>
    <n v="2"/>
  </r>
  <r>
    <n v="15583"/>
    <s v="C"/>
    <x v="34"/>
    <x v="0"/>
    <n v="4"/>
    <n v="550025400"/>
    <d v="2021-02-15T00:00:00"/>
    <d v="2024-03-28T00:00:00"/>
    <n v="0"/>
    <n v="1"/>
    <n v="3"/>
    <n v="30"/>
    <n v="2"/>
    <n v="22490513"/>
    <n v="24960000"/>
    <n v="33750"/>
    <n v="1297"/>
    <n v="31196"/>
    <n v="0"/>
    <n v="0"/>
    <n v="0"/>
    <m/>
    <n v="0"/>
    <n v="0"/>
    <n v="0"/>
    <m/>
    <m/>
    <d v="2021-03-30T00:00:00"/>
    <n v="1"/>
    <s v="O"/>
    <n v="1"/>
    <n v="30"/>
    <n v="0"/>
    <m/>
    <m/>
    <m/>
    <m/>
    <m/>
    <m/>
    <n v="1"/>
    <n v="1"/>
    <m/>
    <m/>
    <n v="15613"/>
    <s v="CREDITOS DE CONSUMO"/>
    <n v="0"/>
    <n v="0"/>
    <n v="890480123"/>
    <s v="UNIVERSIDAD DE CARTAGENA"/>
    <n v="5"/>
    <m/>
    <m/>
    <m/>
    <m/>
    <n v="2"/>
    <n v="7"/>
    <n v="2"/>
  </r>
  <r>
    <n v="85163"/>
    <s v="C"/>
    <x v="34"/>
    <x v="0"/>
    <n v="4"/>
    <n v="550025408"/>
    <d v="2021-02-17T00:00:00"/>
    <d v="2024-03-28T00:00:00"/>
    <n v="0"/>
    <n v="1"/>
    <n v="2"/>
    <n v="30"/>
    <n v="2"/>
    <n v="22490513"/>
    <n v="24960000"/>
    <n v="181405"/>
    <n v="6974"/>
    <n v="170487"/>
    <n v="0"/>
    <n v="0"/>
    <n v="0"/>
    <m/>
    <n v="0"/>
    <n v="0"/>
    <n v="0"/>
    <m/>
    <m/>
    <d v="2021-03-30T00:00:00"/>
    <n v="1"/>
    <s v="O"/>
    <n v="1"/>
    <n v="30"/>
    <n v="0"/>
    <m/>
    <m/>
    <m/>
    <m/>
    <m/>
    <m/>
    <n v="1"/>
    <n v="1"/>
    <m/>
    <m/>
    <n v="85324"/>
    <s v="CREDITOS DE CONSUMO"/>
    <n v="0"/>
    <n v="0"/>
    <n v="890480123"/>
    <s v="UNIVERSIDAD DE CARTAGENA"/>
    <n v="5"/>
    <m/>
    <m/>
    <m/>
    <m/>
    <n v="2"/>
    <n v="7"/>
    <n v="2"/>
  </r>
  <r>
    <n v="24016"/>
    <s v="C"/>
    <x v="34"/>
    <x v="0"/>
    <n v="4"/>
    <n v="550025425"/>
    <d v="2021-02-21T00:00:00"/>
    <d v="2024-03-28T00:00:00"/>
    <n v="0"/>
    <n v="1"/>
    <n v="1"/>
    <n v="30"/>
    <n v="2"/>
    <n v="22490513"/>
    <n v="24960000"/>
    <n v="50000"/>
    <n v="1922"/>
    <n v="48078"/>
    <n v="60"/>
    <n v="0"/>
    <n v="0"/>
    <m/>
    <n v="0"/>
    <n v="0"/>
    <n v="0"/>
    <m/>
    <m/>
    <d v="2021-02-26T00:00:00"/>
    <n v="1"/>
    <s v="O"/>
    <n v="1"/>
    <n v="30"/>
    <n v="0"/>
    <m/>
    <m/>
    <m/>
    <m/>
    <m/>
    <m/>
    <n v="1"/>
    <n v="1"/>
    <m/>
    <m/>
    <n v="24062"/>
    <s v="CREDITOS DE CONSUMO"/>
    <n v="0"/>
    <n v="0"/>
    <n v="890480123"/>
    <s v="UNIVERSIDAD DE CARTAGENA"/>
    <n v="5"/>
    <m/>
    <m/>
    <m/>
    <m/>
    <n v="2"/>
    <n v="7"/>
    <n v="2"/>
  </r>
  <r>
    <n v="52"/>
    <s v="C"/>
    <x v="34"/>
    <x v="0"/>
    <n v="4"/>
    <n v="550025430"/>
    <d v="2021-02-21T00:00:00"/>
    <d v="2021-04-28T00:00:00"/>
    <n v="0"/>
    <n v="1"/>
    <n v="0"/>
    <n v="30"/>
    <n v="2"/>
    <n v="0"/>
    <n v="0"/>
    <n v="5500"/>
    <n v="5500"/>
    <n v="104"/>
    <n v="0"/>
    <n v="0"/>
    <n v="0"/>
    <m/>
    <n v="0"/>
    <n v="0"/>
    <n v="0"/>
    <m/>
    <m/>
    <d v="2021-02-26T00:00:00"/>
    <n v="1"/>
    <s v="O"/>
    <n v="1"/>
    <n v="30"/>
    <n v="0"/>
    <m/>
    <m/>
    <m/>
    <m/>
    <m/>
    <m/>
    <n v="1"/>
    <n v="1"/>
    <m/>
    <m/>
    <n v="52"/>
    <s v="CREDITOS DE CONSUMO"/>
    <n v="0"/>
    <n v="0"/>
    <n v="890480123"/>
    <s v="UNIVERSIDAD DE CARTAGENA"/>
    <n v="5"/>
    <m/>
    <m/>
    <m/>
    <m/>
    <n v="2"/>
    <n v="7"/>
    <n v="2"/>
  </r>
  <r>
    <n v="2997"/>
    <s v="C"/>
    <x v="34"/>
    <x v="0"/>
    <n v="4"/>
    <n v="550025471"/>
    <d v="2021-02-28T00:00:00"/>
    <d v="2021-04-30T00:00:00"/>
    <n v="0"/>
    <n v="1"/>
    <n v="0"/>
    <n v="30"/>
    <n v="2"/>
    <n v="0"/>
    <n v="0"/>
    <n v="6000"/>
    <n v="6000"/>
    <n v="6000"/>
    <n v="0"/>
    <n v="0"/>
    <n v="0"/>
    <m/>
    <n v="0"/>
    <n v="0"/>
    <n v="0"/>
    <m/>
    <m/>
    <d v="2021-03-30T00:00:00"/>
    <n v="1"/>
    <s v="O"/>
    <n v="1"/>
    <n v="30"/>
    <n v="0"/>
    <m/>
    <m/>
    <m/>
    <m/>
    <m/>
    <m/>
    <n v="1"/>
    <n v="1"/>
    <m/>
    <m/>
    <n v="3003"/>
    <s v="CREDITOS DE CONSUMO"/>
    <n v="0"/>
    <n v="0"/>
    <n v="890480123"/>
    <s v="UNIVERSIDAD DE CARTAGENA"/>
    <n v="5"/>
    <m/>
    <m/>
    <m/>
    <m/>
    <n v="2"/>
    <n v="7"/>
    <n v="2"/>
  </r>
  <r>
    <n v="2997"/>
    <s v="C"/>
    <x v="34"/>
    <x v="0"/>
    <n v="4"/>
    <n v="550025660"/>
    <d v="2021-03-31T00:00:00"/>
    <d v="2021-05-30T00:00:00"/>
    <n v="0"/>
    <n v="1"/>
    <n v="0"/>
    <n v="30"/>
    <n v="2"/>
    <n v="0"/>
    <n v="0"/>
    <n v="6000"/>
    <n v="6000"/>
    <n v="6000"/>
    <n v="0"/>
    <n v="0"/>
    <n v="0"/>
    <m/>
    <n v="0"/>
    <n v="0"/>
    <n v="0"/>
    <m/>
    <m/>
    <d v="2021-03-31T00:00:00"/>
    <n v="1"/>
    <s v="O"/>
    <n v="1"/>
    <n v="30"/>
    <n v="0"/>
    <m/>
    <m/>
    <m/>
    <m/>
    <m/>
    <m/>
    <n v="1"/>
    <n v="1"/>
    <m/>
    <m/>
    <n v="3003"/>
    <s v="CREDITOS DE CONSUMO"/>
    <n v="0"/>
    <n v="0"/>
    <n v="890480123"/>
    <s v="UNIVERSIDAD DE CARTAGENA"/>
    <n v="5"/>
    <m/>
    <m/>
    <m/>
    <m/>
    <n v="2"/>
    <n v="7"/>
    <n v="2"/>
  </r>
  <r>
    <n v="1639506"/>
    <s v="C"/>
    <x v="35"/>
    <x v="0"/>
    <n v="4"/>
    <n v="17732"/>
    <d v="2020-10-20T00:00:00"/>
    <d v="2022-10-30T00:00:00"/>
    <n v="0"/>
    <n v="1"/>
    <n v="5"/>
    <n v="30"/>
    <n v="2"/>
    <n v="12185828"/>
    <n v="12890000"/>
    <n v="4647178"/>
    <n v="219162"/>
    <n v="3769251"/>
    <n v="0"/>
    <n v="0"/>
    <n v="0"/>
    <m/>
    <n v="0"/>
    <n v="0"/>
    <n v="0"/>
    <m/>
    <m/>
    <d v="2021-03-30T00:00:00"/>
    <n v="1"/>
    <s v="O"/>
    <n v="1"/>
    <n v="30"/>
    <n v="0"/>
    <m/>
    <m/>
    <m/>
    <m/>
    <m/>
    <m/>
    <n v="1"/>
    <n v="1"/>
    <m/>
    <m/>
    <n v="2129745"/>
    <s v="CREDITOS DE CONSUMO"/>
    <n v="0"/>
    <n v="0"/>
    <n v="890480123"/>
    <s v="UNIVERSIDAD DE CARTAGENA"/>
    <n v="5"/>
    <m/>
    <m/>
    <m/>
    <m/>
    <n v="1"/>
    <n v="7"/>
    <n v="2"/>
  </r>
  <r>
    <n v="4151054"/>
    <s v="C"/>
    <x v="35"/>
    <x v="0"/>
    <n v="4"/>
    <n v="17941"/>
    <d v="2020-12-29T00:00:00"/>
    <d v="2024-12-30T00:00:00"/>
    <n v="0"/>
    <n v="1"/>
    <n v="3"/>
    <n v="30"/>
    <n v="2"/>
    <n v="16011168"/>
    <n v="17240000"/>
    <n v="10000000"/>
    <n v="283460"/>
    <n v="9543337"/>
    <n v="0"/>
    <n v="0"/>
    <n v="0"/>
    <m/>
    <n v="0"/>
    <n v="0"/>
    <n v="0"/>
    <m/>
    <m/>
    <d v="2021-03-30T00:00:00"/>
    <n v="1"/>
    <s v="O"/>
    <n v="1"/>
    <n v="30"/>
    <n v="0"/>
    <m/>
    <m/>
    <m/>
    <m/>
    <m/>
    <m/>
    <n v="1"/>
    <n v="1"/>
    <m/>
    <m/>
    <n v="5392283"/>
    <s v="CREDITOS DE CONSUMO"/>
    <n v="0"/>
    <n v="0"/>
    <n v="890480123"/>
    <s v="UNIVERSIDAD DE CARTAGENA"/>
    <n v="5"/>
    <m/>
    <m/>
    <m/>
    <m/>
    <n v="1"/>
    <n v="7"/>
    <n v="2"/>
  </r>
  <r>
    <n v="1462723"/>
    <s v="C"/>
    <x v="35"/>
    <x v="0"/>
    <n v="4"/>
    <n v="18235"/>
    <d v="2021-03-03T00:00:00"/>
    <d v="2021-06-30T00:00:00"/>
    <n v="0"/>
    <n v="1"/>
    <n v="1"/>
    <n v="30"/>
    <n v="2"/>
    <n v="13121400"/>
    <n v="13940000"/>
    <n v="3400000"/>
    <n v="37177"/>
    <n v="3362823"/>
    <n v="0"/>
    <n v="0"/>
    <n v="0"/>
    <m/>
    <n v="0"/>
    <n v="0"/>
    <n v="0"/>
    <n v="3400000"/>
    <n v="6"/>
    <d v="2021-03-30T00:00:00"/>
    <n v="1"/>
    <s v="O"/>
    <n v="1"/>
    <n v="30"/>
    <n v="0"/>
    <m/>
    <m/>
    <m/>
    <m/>
    <m/>
    <m/>
    <n v="1"/>
    <n v="1"/>
    <m/>
    <m/>
    <n v="1900100"/>
    <s v="CREDITOS DE CONSUMO"/>
    <n v="0"/>
    <n v="0"/>
    <n v="890480123"/>
    <s v="UNIVERSIDAD DE CARTAGENA"/>
    <n v="5"/>
    <m/>
    <m/>
    <m/>
    <m/>
    <n v="1"/>
    <n v="7"/>
    <n v="2"/>
  </r>
  <r>
    <n v="83996"/>
    <s v="C"/>
    <x v="35"/>
    <x v="0"/>
    <n v="4"/>
    <n v="550018519"/>
    <d v="2018-03-25T00:00:00"/>
    <d v="2024-04-30T00:00:00"/>
    <n v="0"/>
    <n v="1"/>
    <n v="0"/>
    <n v="30"/>
    <n v="2"/>
    <n v="22490513"/>
    <n v="24960000"/>
    <n v="196607"/>
    <n v="7558"/>
    <n v="193107"/>
    <n v="0"/>
    <n v="0"/>
    <n v="0"/>
    <m/>
    <n v="0"/>
    <n v="0"/>
    <n v="0"/>
    <m/>
    <m/>
    <d v="2021-03-30T00:00:00"/>
    <n v="1"/>
    <s v="O"/>
    <n v="1"/>
    <n v="30"/>
    <n v="0"/>
    <m/>
    <m/>
    <m/>
    <m/>
    <m/>
    <m/>
    <n v="1"/>
    <n v="1"/>
    <m/>
    <m/>
    <n v="109111"/>
    <s v="CREDITOS DE CONSUMO"/>
    <n v="0"/>
    <n v="0"/>
    <n v="890480123"/>
    <s v="UNIVERSIDAD DE CARTAGENA"/>
    <n v="5"/>
    <m/>
    <m/>
    <m/>
    <m/>
    <n v="2"/>
    <n v="7"/>
    <n v="2"/>
  </r>
  <r>
    <n v="104707"/>
    <s v="C"/>
    <x v="35"/>
    <x v="0"/>
    <n v="4"/>
    <n v="550018960"/>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104707"/>
    <s v="C"/>
    <x v="35"/>
    <x v="0"/>
    <n v="4"/>
    <n v="550018961"/>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92728"/>
    <s v="C"/>
    <x v="35"/>
    <x v="0"/>
    <n v="4"/>
    <n v="550019113"/>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28"/>
    <s v="C"/>
    <x v="35"/>
    <x v="0"/>
    <n v="4"/>
    <n v="550019114"/>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48"/>
    <s v="C"/>
    <x v="35"/>
    <x v="0"/>
    <n v="4"/>
    <n v="550019115"/>
    <d v="2018-06-15T00:00:00"/>
    <d v="2024-04-30T00:00:00"/>
    <n v="0"/>
    <n v="1"/>
    <n v="0"/>
    <n v="30"/>
    <n v="2"/>
    <n v="22490513"/>
    <n v="24960000"/>
    <n v="217088"/>
    <n v="8346"/>
    <n v="213229"/>
    <n v="0"/>
    <n v="0"/>
    <n v="0"/>
    <m/>
    <n v="0"/>
    <n v="0"/>
    <n v="0"/>
    <m/>
    <m/>
    <d v="2021-03-30T00:00:00"/>
    <n v="1"/>
    <s v="O"/>
    <n v="1"/>
    <n v="30"/>
    <n v="0"/>
    <m/>
    <m/>
    <m/>
    <m/>
    <m/>
    <m/>
    <n v="1"/>
    <n v="1"/>
    <m/>
    <m/>
    <n v="120481"/>
    <s v="CREDITOS DE CONSUMO"/>
    <n v="0"/>
    <n v="0"/>
    <n v="890480123"/>
    <s v="UNIVERSIDAD DE CARTAGENA"/>
    <n v="5"/>
    <m/>
    <m/>
    <m/>
    <m/>
    <n v="2"/>
    <n v="7"/>
    <n v="2"/>
  </r>
  <r>
    <n v="103362"/>
    <s v="C"/>
    <x v="35"/>
    <x v="0"/>
    <n v="4"/>
    <n v="550019644"/>
    <d v="2018-09-05T00:00:00"/>
    <d v="2024-04-30T00:00:00"/>
    <n v="0"/>
    <n v="1"/>
    <n v="0"/>
    <n v="30"/>
    <n v="2"/>
    <n v="22490513"/>
    <n v="24960000"/>
    <n v="241950"/>
    <n v="9302"/>
    <n v="237631"/>
    <n v="0"/>
    <n v="0"/>
    <n v="0"/>
    <m/>
    <n v="0"/>
    <n v="0"/>
    <n v="0"/>
    <m/>
    <m/>
    <d v="2021-03-30T00:00:00"/>
    <n v="1"/>
    <s v="O"/>
    <n v="1"/>
    <n v="30"/>
    <n v="0"/>
    <m/>
    <m/>
    <m/>
    <m/>
    <m/>
    <m/>
    <n v="1"/>
    <n v="1"/>
    <m/>
    <m/>
    <n v="134269"/>
    <s v="CREDITOS DE CONSUMO"/>
    <n v="0"/>
    <n v="0"/>
    <n v="890480123"/>
    <s v="UNIVERSIDAD DE CARTAGENA"/>
    <n v="5"/>
    <m/>
    <m/>
    <m/>
    <m/>
    <n v="2"/>
    <n v="7"/>
    <n v="2"/>
  </r>
  <r>
    <n v="69689"/>
    <s v="C"/>
    <x v="35"/>
    <x v="0"/>
    <n v="4"/>
    <n v="550019645"/>
    <d v="2018-09-05T00:00:00"/>
    <d v="2024-04-30T00:00:00"/>
    <n v="0"/>
    <n v="1"/>
    <n v="0"/>
    <n v="30"/>
    <n v="2"/>
    <n v="22490513"/>
    <n v="24960000"/>
    <n v="163121"/>
    <n v="6271"/>
    <n v="160216"/>
    <n v="0"/>
    <n v="0"/>
    <n v="0"/>
    <m/>
    <n v="0"/>
    <n v="0"/>
    <n v="0"/>
    <m/>
    <m/>
    <d v="2021-03-30T00:00:00"/>
    <n v="1"/>
    <s v="O"/>
    <n v="1"/>
    <n v="30"/>
    <n v="0"/>
    <m/>
    <m/>
    <m/>
    <m/>
    <m/>
    <m/>
    <n v="1"/>
    <n v="1"/>
    <m/>
    <m/>
    <n v="90527"/>
    <s v="CREDITOS DE CONSUMO"/>
    <n v="0"/>
    <n v="0"/>
    <n v="890480123"/>
    <s v="UNIVERSIDAD DE CARTAGENA"/>
    <n v="5"/>
    <m/>
    <m/>
    <m/>
    <m/>
    <n v="2"/>
    <n v="7"/>
    <n v="2"/>
  </r>
  <r>
    <n v="108186"/>
    <s v="C"/>
    <x v="35"/>
    <x v="0"/>
    <n v="4"/>
    <n v="550019764"/>
    <d v="2018-09-25T00:00:00"/>
    <d v="2024-04-30T00:00:00"/>
    <n v="0"/>
    <n v="1"/>
    <n v="0"/>
    <n v="30"/>
    <n v="2"/>
    <n v="22490513"/>
    <n v="24960000"/>
    <n v="253242"/>
    <n v="9736"/>
    <n v="248721"/>
    <n v="0"/>
    <n v="0"/>
    <n v="0"/>
    <m/>
    <n v="0"/>
    <n v="0"/>
    <n v="0"/>
    <m/>
    <m/>
    <d v="2021-03-30T00:00:00"/>
    <n v="1"/>
    <s v="O"/>
    <n v="1"/>
    <n v="30"/>
    <n v="0"/>
    <m/>
    <m/>
    <m/>
    <m/>
    <m/>
    <m/>
    <n v="1"/>
    <n v="1"/>
    <m/>
    <m/>
    <n v="140535"/>
    <s v="CREDITOS DE CONSUMO"/>
    <n v="0"/>
    <n v="0"/>
    <n v="890480123"/>
    <s v="UNIVERSIDAD DE CARTAGENA"/>
    <n v="5"/>
    <m/>
    <m/>
    <m/>
    <m/>
    <n v="2"/>
    <n v="7"/>
    <n v="2"/>
  </r>
  <r>
    <n v="108675"/>
    <s v="C"/>
    <x v="35"/>
    <x v="0"/>
    <n v="4"/>
    <n v="550019942"/>
    <d v="2018-10-22T00:00:00"/>
    <d v="2024-04-30T00:00:00"/>
    <n v="0"/>
    <n v="1"/>
    <n v="0"/>
    <n v="30"/>
    <n v="2"/>
    <n v="22490513"/>
    <n v="24960000"/>
    <n v="254379"/>
    <n v="9780"/>
    <n v="249846"/>
    <n v="0"/>
    <n v="0"/>
    <n v="0"/>
    <m/>
    <n v="0"/>
    <n v="0"/>
    <n v="0"/>
    <m/>
    <m/>
    <d v="2021-03-30T00:00:00"/>
    <n v="1"/>
    <s v="O"/>
    <n v="1"/>
    <n v="30"/>
    <n v="0"/>
    <m/>
    <m/>
    <m/>
    <m/>
    <m/>
    <m/>
    <n v="1"/>
    <n v="1"/>
    <m/>
    <m/>
    <n v="141171"/>
    <s v="CREDITOS DE CONSUMO"/>
    <n v="0"/>
    <n v="0"/>
    <n v="890480123"/>
    <s v="UNIVERSIDAD DE CARTAGENA"/>
    <n v="5"/>
    <m/>
    <m/>
    <m/>
    <m/>
    <n v="2"/>
    <n v="7"/>
    <n v="2"/>
  </r>
  <r>
    <n v="108522"/>
    <s v="C"/>
    <x v="35"/>
    <x v="0"/>
    <n v="4"/>
    <n v="550019943"/>
    <d v="2018-10-22T00:00:00"/>
    <d v="2024-04-30T00:00:00"/>
    <n v="0"/>
    <n v="1"/>
    <n v="0"/>
    <n v="30"/>
    <n v="2"/>
    <n v="22490513"/>
    <n v="24960000"/>
    <n v="254012"/>
    <n v="9765"/>
    <n v="249493"/>
    <n v="0"/>
    <n v="0"/>
    <n v="0"/>
    <m/>
    <n v="0"/>
    <n v="0"/>
    <n v="0"/>
    <m/>
    <m/>
    <d v="2021-03-30T00:00:00"/>
    <n v="1"/>
    <s v="O"/>
    <n v="1"/>
    <n v="30"/>
    <n v="0"/>
    <m/>
    <m/>
    <m/>
    <m/>
    <m/>
    <m/>
    <n v="1"/>
    <n v="1"/>
    <m/>
    <m/>
    <n v="140971"/>
    <s v="CREDITOS DE CONSUMO"/>
    <n v="0"/>
    <n v="0"/>
    <n v="890480123"/>
    <s v="UNIVERSIDAD DE CARTAGENA"/>
    <n v="5"/>
    <m/>
    <m/>
    <m/>
    <m/>
    <n v="2"/>
    <n v="7"/>
    <n v="2"/>
  </r>
  <r>
    <n v="110600"/>
    <s v="C"/>
    <x v="35"/>
    <x v="0"/>
    <n v="4"/>
    <n v="550019944"/>
    <d v="2018-10-22T00:00:00"/>
    <d v="2024-04-30T00:00:00"/>
    <n v="0"/>
    <n v="1"/>
    <n v="0"/>
    <n v="30"/>
    <n v="2"/>
    <n v="22490513"/>
    <n v="24960000"/>
    <n v="258878"/>
    <n v="9952"/>
    <n v="254271"/>
    <n v="0"/>
    <n v="0"/>
    <n v="0"/>
    <m/>
    <n v="0"/>
    <n v="0"/>
    <n v="0"/>
    <m/>
    <m/>
    <d v="2021-03-30T00:00:00"/>
    <n v="1"/>
    <s v="O"/>
    <n v="1"/>
    <n v="30"/>
    <n v="0"/>
    <m/>
    <m/>
    <m/>
    <m/>
    <m/>
    <m/>
    <n v="1"/>
    <n v="1"/>
    <m/>
    <m/>
    <n v="143671"/>
    <s v="CREDITOS DE CONSUMO"/>
    <n v="0"/>
    <n v="0"/>
    <n v="890480123"/>
    <s v="UNIVERSIDAD DE CARTAGENA"/>
    <n v="5"/>
    <m/>
    <m/>
    <m/>
    <m/>
    <n v="2"/>
    <n v="7"/>
    <n v="2"/>
  </r>
  <r>
    <n v="76473"/>
    <s v="C"/>
    <x v="35"/>
    <x v="0"/>
    <n v="4"/>
    <n v="550019945"/>
    <d v="2018-10-22T00:00:00"/>
    <d v="2024-04-30T00:00:00"/>
    <n v="0"/>
    <n v="1"/>
    <n v="0"/>
    <n v="30"/>
    <n v="2"/>
    <n v="22490513"/>
    <n v="24960000"/>
    <n v="179000"/>
    <n v="6882"/>
    <n v="175813"/>
    <n v="0"/>
    <n v="0"/>
    <n v="0"/>
    <m/>
    <n v="0"/>
    <n v="0"/>
    <n v="0"/>
    <m/>
    <m/>
    <d v="2021-03-30T00:00:00"/>
    <n v="1"/>
    <s v="O"/>
    <n v="1"/>
    <n v="30"/>
    <n v="0"/>
    <m/>
    <m/>
    <m/>
    <m/>
    <m/>
    <m/>
    <n v="1"/>
    <n v="1"/>
    <m/>
    <m/>
    <n v="99340"/>
    <s v="CREDITOS DE CONSUMO"/>
    <n v="0"/>
    <n v="0"/>
    <n v="890480123"/>
    <s v="UNIVERSIDAD DE CARTAGENA"/>
    <n v="5"/>
    <m/>
    <m/>
    <m/>
    <m/>
    <n v="2"/>
    <n v="7"/>
    <n v="2"/>
  </r>
  <r>
    <n v="101413"/>
    <s v="C"/>
    <x v="35"/>
    <x v="0"/>
    <n v="4"/>
    <n v="550020156"/>
    <d v="2018-11-23T00:00:00"/>
    <d v="2024-04-30T00:00:00"/>
    <n v="0"/>
    <n v="1"/>
    <n v="0"/>
    <n v="30"/>
    <n v="2"/>
    <n v="22490513"/>
    <n v="24960000"/>
    <n v="237391"/>
    <n v="9126"/>
    <n v="233150"/>
    <n v="0"/>
    <n v="0"/>
    <n v="0"/>
    <m/>
    <n v="0"/>
    <n v="0"/>
    <n v="0"/>
    <m/>
    <m/>
    <d v="2021-03-30T00:00:00"/>
    <n v="1"/>
    <s v="O"/>
    <n v="1"/>
    <n v="30"/>
    <n v="0"/>
    <m/>
    <m/>
    <m/>
    <m/>
    <m/>
    <m/>
    <n v="1"/>
    <n v="1"/>
    <m/>
    <m/>
    <n v="131737"/>
    <s v="CREDITOS DE CONSUMO"/>
    <n v="0"/>
    <n v="0"/>
    <n v="890480123"/>
    <s v="UNIVERSIDAD DE CARTAGENA"/>
    <n v="5"/>
    <m/>
    <m/>
    <m/>
    <m/>
    <n v="2"/>
    <n v="7"/>
    <n v="2"/>
  </r>
  <r>
    <n v="101376"/>
    <s v="C"/>
    <x v="35"/>
    <x v="0"/>
    <n v="4"/>
    <n v="550020157"/>
    <d v="2018-11-23T00:00:00"/>
    <d v="2024-04-30T00:00:00"/>
    <n v="0"/>
    <n v="1"/>
    <n v="0"/>
    <n v="30"/>
    <n v="2"/>
    <n v="22490513"/>
    <n v="24960000"/>
    <n v="237303"/>
    <n v="9123"/>
    <n v="233065"/>
    <n v="0"/>
    <n v="0"/>
    <n v="0"/>
    <m/>
    <n v="0"/>
    <n v="0"/>
    <n v="0"/>
    <m/>
    <m/>
    <d v="2021-03-30T00:00:00"/>
    <n v="1"/>
    <s v="O"/>
    <n v="1"/>
    <n v="30"/>
    <n v="0"/>
    <m/>
    <m/>
    <m/>
    <m/>
    <m/>
    <m/>
    <n v="1"/>
    <n v="1"/>
    <m/>
    <m/>
    <n v="131689"/>
    <s v="CREDITOS DE CONSUMO"/>
    <n v="0"/>
    <n v="0"/>
    <n v="890480123"/>
    <s v="UNIVERSIDAD DE CARTAGENA"/>
    <n v="5"/>
    <m/>
    <m/>
    <m/>
    <m/>
    <n v="2"/>
    <n v="7"/>
    <n v="2"/>
  </r>
  <r>
    <n v="101360"/>
    <s v="C"/>
    <x v="35"/>
    <x v="0"/>
    <n v="4"/>
    <n v="550020197"/>
    <d v="2018-11-29T00:00:00"/>
    <d v="2024-04-30T00:00:00"/>
    <n v="0"/>
    <n v="1"/>
    <n v="0"/>
    <n v="30"/>
    <n v="2"/>
    <n v="22490513"/>
    <n v="24960000"/>
    <n v="237266"/>
    <n v="9122"/>
    <n v="233029"/>
    <n v="0"/>
    <n v="0"/>
    <n v="0"/>
    <m/>
    <n v="0"/>
    <n v="0"/>
    <n v="0"/>
    <m/>
    <m/>
    <d v="2021-03-30T00:00:00"/>
    <n v="1"/>
    <s v="O"/>
    <n v="1"/>
    <n v="30"/>
    <n v="0"/>
    <m/>
    <m/>
    <m/>
    <m/>
    <m/>
    <m/>
    <n v="1"/>
    <n v="1"/>
    <m/>
    <m/>
    <n v="131669"/>
    <s v="CREDITOS DE CONSUMO"/>
    <n v="0"/>
    <n v="0"/>
    <n v="890480123"/>
    <s v="UNIVERSIDAD DE CARTAGENA"/>
    <n v="5"/>
    <m/>
    <m/>
    <m/>
    <m/>
    <n v="2"/>
    <n v="7"/>
    <n v="2"/>
  </r>
  <r>
    <n v="105309"/>
    <s v="C"/>
    <x v="35"/>
    <x v="0"/>
    <n v="4"/>
    <n v="550020221"/>
    <d v="2018-11-30T00:00:00"/>
    <d v="2024-04-30T00:00:00"/>
    <n v="0"/>
    <n v="1"/>
    <n v="0"/>
    <n v="30"/>
    <n v="2"/>
    <n v="22490513"/>
    <n v="24960000"/>
    <n v="246501"/>
    <n v="9477"/>
    <n v="242106"/>
    <n v="0"/>
    <n v="0"/>
    <n v="0"/>
    <m/>
    <n v="0"/>
    <n v="0"/>
    <n v="0"/>
    <m/>
    <m/>
    <d v="2021-03-30T00:00:00"/>
    <n v="1"/>
    <s v="O"/>
    <n v="1"/>
    <n v="30"/>
    <n v="0"/>
    <m/>
    <m/>
    <m/>
    <m/>
    <m/>
    <m/>
    <n v="1"/>
    <n v="1"/>
    <m/>
    <m/>
    <n v="136797"/>
    <s v="CREDITOS DE CONSUMO"/>
    <n v="0"/>
    <n v="0"/>
    <n v="890480123"/>
    <s v="UNIVERSIDAD DE CARTAGENA"/>
    <n v="5"/>
    <m/>
    <m/>
    <m/>
    <m/>
    <n v="2"/>
    <n v="7"/>
    <n v="2"/>
  </r>
  <r>
    <n v="118595"/>
    <s v="C"/>
    <x v="35"/>
    <x v="0"/>
    <n v="4"/>
    <n v="550020724"/>
    <d v="2019-02-22T00:00:00"/>
    <d v="2024-04-30T00:00:00"/>
    <n v="0"/>
    <n v="1"/>
    <n v="0"/>
    <n v="30"/>
    <n v="2"/>
    <n v="22490513"/>
    <n v="24960000"/>
    <n v="277614"/>
    <n v="10673"/>
    <n v="272651"/>
    <n v="0"/>
    <n v="0"/>
    <n v="0"/>
    <m/>
    <n v="0"/>
    <n v="0"/>
    <n v="0"/>
    <m/>
    <m/>
    <d v="2021-03-30T00:00:00"/>
    <n v="1"/>
    <s v="O"/>
    <n v="1"/>
    <n v="30"/>
    <n v="0"/>
    <m/>
    <m/>
    <m/>
    <m/>
    <m/>
    <m/>
    <n v="1"/>
    <n v="1"/>
    <m/>
    <m/>
    <n v="154056"/>
    <s v="CREDITOS DE CONSUMO"/>
    <n v="0"/>
    <n v="0"/>
    <n v="890480123"/>
    <s v="UNIVERSIDAD DE CARTAGENA"/>
    <n v="5"/>
    <m/>
    <m/>
    <m/>
    <m/>
    <n v="2"/>
    <n v="7"/>
    <n v="2"/>
  </r>
  <r>
    <n v="81334"/>
    <s v="C"/>
    <x v="35"/>
    <x v="0"/>
    <n v="4"/>
    <n v="550020733"/>
    <d v="2019-02-23T00:00:00"/>
    <d v="2024-04-30T00:00:00"/>
    <n v="0"/>
    <n v="1"/>
    <n v="0"/>
    <n v="30"/>
    <n v="2"/>
    <n v="22490513"/>
    <n v="24960000"/>
    <n v="190381"/>
    <n v="7319"/>
    <n v="186989"/>
    <n v="0"/>
    <n v="0"/>
    <n v="0"/>
    <m/>
    <n v="0"/>
    <n v="0"/>
    <n v="0"/>
    <m/>
    <m/>
    <d v="2021-03-30T00:00:00"/>
    <n v="1"/>
    <s v="O"/>
    <n v="1"/>
    <n v="30"/>
    <n v="0"/>
    <m/>
    <m/>
    <m/>
    <m/>
    <m/>
    <m/>
    <n v="1"/>
    <n v="1"/>
    <m/>
    <m/>
    <n v="105655"/>
    <s v="CREDITOS DE CONSUMO"/>
    <n v="0"/>
    <n v="0"/>
    <n v="890480123"/>
    <s v="UNIVERSIDAD DE CARTAGENA"/>
    <n v="5"/>
    <m/>
    <m/>
    <m/>
    <m/>
    <n v="2"/>
    <n v="7"/>
    <n v="2"/>
  </r>
  <r>
    <n v="14302"/>
    <s v="C"/>
    <x v="35"/>
    <x v="0"/>
    <n v="4"/>
    <n v="550020741"/>
    <d v="2019-02-24T00:00:00"/>
    <d v="2024-04-30T00:00:00"/>
    <n v="0"/>
    <n v="1"/>
    <n v="0"/>
    <n v="30"/>
    <n v="2"/>
    <n v="22490513"/>
    <n v="24960000"/>
    <n v="33474"/>
    <n v="1287"/>
    <n v="32880"/>
    <n v="0"/>
    <n v="0"/>
    <n v="0"/>
    <m/>
    <n v="0"/>
    <n v="0"/>
    <n v="0"/>
    <m/>
    <m/>
    <d v="2021-03-30T00:00:00"/>
    <n v="1"/>
    <s v="O"/>
    <n v="1"/>
    <n v="30"/>
    <n v="0"/>
    <m/>
    <m/>
    <m/>
    <m/>
    <m/>
    <m/>
    <n v="1"/>
    <n v="1"/>
    <m/>
    <m/>
    <n v="18578"/>
    <s v="CREDITOS DE CONSUMO"/>
    <n v="0"/>
    <n v="0"/>
    <n v="890480123"/>
    <s v="UNIVERSIDAD DE CARTAGENA"/>
    <n v="5"/>
    <m/>
    <m/>
    <m/>
    <m/>
    <n v="2"/>
    <n v="7"/>
    <n v="2"/>
  </r>
  <r>
    <n v="139121"/>
    <s v="C"/>
    <x v="35"/>
    <x v="0"/>
    <n v="4"/>
    <n v="550020832"/>
    <d v="2019-03-13T00:00:00"/>
    <d v="2024-04-30T00:00:00"/>
    <n v="0"/>
    <n v="1"/>
    <n v="0"/>
    <n v="30"/>
    <n v="2"/>
    <n v="22490513"/>
    <n v="24960000"/>
    <n v="325662"/>
    <n v="12520"/>
    <n v="319842"/>
    <n v="0"/>
    <n v="0"/>
    <n v="0"/>
    <m/>
    <n v="0"/>
    <n v="0"/>
    <n v="0"/>
    <m/>
    <m/>
    <d v="2021-03-30T00:00:00"/>
    <n v="1"/>
    <s v="O"/>
    <n v="1"/>
    <n v="30"/>
    <n v="0"/>
    <m/>
    <m/>
    <m/>
    <m/>
    <m/>
    <m/>
    <n v="1"/>
    <n v="1"/>
    <m/>
    <m/>
    <n v="180721"/>
    <s v="CREDITOS DE CONSUMO"/>
    <n v="0"/>
    <n v="0"/>
    <n v="890480123"/>
    <s v="UNIVERSIDAD DE CARTAGENA"/>
    <n v="5"/>
    <m/>
    <m/>
    <m/>
    <m/>
    <n v="2"/>
    <n v="7"/>
    <n v="2"/>
  </r>
  <r>
    <n v="136840"/>
    <s v="C"/>
    <x v="35"/>
    <x v="0"/>
    <n v="4"/>
    <n v="550020833"/>
    <d v="2019-03-13T00:00:00"/>
    <d v="2024-04-30T00:00:00"/>
    <n v="0"/>
    <n v="1"/>
    <n v="0"/>
    <n v="30"/>
    <n v="2"/>
    <n v="22490513"/>
    <n v="24960000"/>
    <n v="320311"/>
    <n v="12314"/>
    <n v="314597"/>
    <n v="0"/>
    <n v="0"/>
    <n v="0"/>
    <m/>
    <n v="0"/>
    <n v="0"/>
    <n v="0"/>
    <m/>
    <m/>
    <d v="2021-03-30T00:00:00"/>
    <n v="1"/>
    <s v="O"/>
    <n v="1"/>
    <n v="30"/>
    <n v="0"/>
    <m/>
    <m/>
    <m/>
    <m/>
    <m/>
    <m/>
    <n v="1"/>
    <n v="1"/>
    <m/>
    <m/>
    <n v="177757"/>
    <s v="CREDITOS DE CONSUMO"/>
    <n v="0"/>
    <n v="0"/>
    <n v="890480123"/>
    <s v="UNIVERSIDAD DE CARTAGENA"/>
    <n v="5"/>
    <m/>
    <m/>
    <m/>
    <m/>
    <n v="2"/>
    <n v="7"/>
    <n v="2"/>
  </r>
  <r>
    <n v="76547"/>
    <s v="C"/>
    <x v="35"/>
    <x v="0"/>
    <n v="4"/>
    <n v="550020897"/>
    <d v="2019-03-22T00:00:00"/>
    <d v="2024-04-30T00:00:00"/>
    <n v="0"/>
    <n v="1"/>
    <n v="0"/>
    <n v="30"/>
    <n v="2"/>
    <n v="22490513"/>
    <n v="24960000"/>
    <n v="179175"/>
    <n v="6888"/>
    <n v="175983"/>
    <n v="0"/>
    <n v="0"/>
    <n v="0"/>
    <m/>
    <n v="0"/>
    <n v="0"/>
    <n v="0"/>
    <m/>
    <m/>
    <d v="2021-03-30T00:00:00"/>
    <n v="1"/>
    <s v="O"/>
    <n v="1"/>
    <n v="30"/>
    <n v="0"/>
    <m/>
    <m/>
    <m/>
    <m/>
    <m/>
    <m/>
    <n v="1"/>
    <n v="1"/>
    <m/>
    <m/>
    <n v="99436"/>
    <s v="CREDITOS DE CONSUMO"/>
    <n v="0"/>
    <n v="0"/>
    <n v="890480123"/>
    <s v="UNIVERSIDAD DE CARTAGENA"/>
    <n v="5"/>
    <m/>
    <m/>
    <m/>
    <m/>
    <n v="2"/>
    <n v="7"/>
    <n v="2"/>
  </r>
  <r>
    <n v="38856"/>
    <s v="C"/>
    <x v="35"/>
    <x v="0"/>
    <n v="4"/>
    <n v="550021089"/>
    <d v="2019-04-20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38856"/>
    <s v="C"/>
    <x v="35"/>
    <x v="0"/>
    <n v="4"/>
    <n v="550021098"/>
    <d v="2019-04-22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19642"/>
    <s v="C"/>
    <x v="35"/>
    <x v="0"/>
    <n v="4"/>
    <n v="550021135"/>
    <d v="2019-04-27T00:00:00"/>
    <d v="2024-04-30T00:00:00"/>
    <n v="0"/>
    <n v="1"/>
    <n v="0"/>
    <n v="30"/>
    <n v="2"/>
    <n v="22490513"/>
    <n v="24960000"/>
    <n v="45968"/>
    <n v="1767"/>
    <n v="45157"/>
    <n v="0"/>
    <n v="0"/>
    <n v="0"/>
    <m/>
    <n v="0"/>
    <n v="0"/>
    <n v="0"/>
    <m/>
    <m/>
    <d v="2021-03-30T00:00:00"/>
    <n v="1"/>
    <s v="O"/>
    <n v="1"/>
    <n v="30"/>
    <n v="0"/>
    <m/>
    <m/>
    <m/>
    <m/>
    <m/>
    <m/>
    <n v="1"/>
    <n v="1"/>
    <m/>
    <m/>
    <n v="25515"/>
    <s v="CREDITOS DE CONSUMO"/>
    <n v="0"/>
    <n v="0"/>
    <n v="890480123"/>
    <s v="UNIVERSIDAD DE CARTAGENA"/>
    <n v="5"/>
    <m/>
    <m/>
    <m/>
    <m/>
    <n v="2"/>
    <n v="7"/>
    <n v="2"/>
  </r>
  <r>
    <n v="6123"/>
    <s v="C"/>
    <x v="35"/>
    <x v="0"/>
    <n v="4"/>
    <n v="550021144"/>
    <d v="2019-04-28T00:00:00"/>
    <d v="2024-04-30T00:00:00"/>
    <n v="0"/>
    <n v="1"/>
    <n v="0"/>
    <n v="30"/>
    <n v="2"/>
    <n v="22490513"/>
    <n v="24960000"/>
    <n v="14331"/>
    <n v="551"/>
    <n v="14077"/>
    <n v="0"/>
    <n v="0"/>
    <n v="0"/>
    <m/>
    <n v="0"/>
    <n v="0"/>
    <n v="0"/>
    <m/>
    <m/>
    <d v="2021-03-30T00:00:00"/>
    <n v="1"/>
    <s v="O"/>
    <n v="1"/>
    <n v="30"/>
    <n v="0"/>
    <m/>
    <m/>
    <m/>
    <m/>
    <m/>
    <m/>
    <n v="1"/>
    <n v="1"/>
    <m/>
    <m/>
    <n v="7954"/>
    <s v="CREDITOS DE CONSUMO"/>
    <n v="0"/>
    <n v="0"/>
    <n v="890480123"/>
    <s v="UNIVERSIDAD DE CARTAGENA"/>
    <n v="5"/>
    <m/>
    <m/>
    <m/>
    <m/>
    <n v="2"/>
    <n v="7"/>
    <n v="2"/>
  </r>
  <r>
    <n v="45068"/>
    <s v="C"/>
    <x v="35"/>
    <x v="0"/>
    <n v="4"/>
    <n v="550021385"/>
    <d v="2019-05-27T00:00:00"/>
    <d v="2024-04-30T00:00:00"/>
    <n v="0"/>
    <n v="1"/>
    <n v="0"/>
    <n v="30"/>
    <n v="2"/>
    <n v="22490513"/>
    <n v="24960000"/>
    <n v="105491"/>
    <n v="4056"/>
    <n v="103613"/>
    <n v="0"/>
    <n v="0"/>
    <n v="0"/>
    <m/>
    <n v="0"/>
    <n v="0"/>
    <n v="0"/>
    <m/>
    <m/>
    <d v="2021-03-30T00:00:00"/>
    <n v="1"/>
    <s v="O"/>
    <n v="1"/>
    <n v="30"/>
    <n v="0"/>
    <m/>
    <m/>
    <m/>
    <m/>
    <m/>
    <m/>
    <n v="1"/>
    <n v="1"/>
    <m/>
    <m/>
    <n v="58545"/>
    <s v="CREDITOS DE CONSUMO"/>
    <n v="0"/>
    <n v="0"/>
    <n v="890480123"/>
    <s v="UNIVERSIDAD DE CARTAGENA"/>
    <n v="5"/>
    <m/>
    <m/>
    <m/>
    <m/>
    <n v="2"/>
    <n v="7"/>
    <n v="2"/>
  </r>
  <r>
    <n v="23353"/>
    <s v="C"/>
    <x v="35"/>
    <x v="0"/>
    <n v="4"/>
    <n v="550021900"/>
    <d v="2019-07-17T00:00:00"/>
    <d v="2024-04-30T00:00:00"/>
    <n v="0"/>
    <n v="1"/>
    <n v="0"/>
    <n v="30"/>
    <n v="2"/>
    <n v="22490513"/>
    <n v="24960000"/>
    <n v="54669"/>
    <n v="2102"/>
    <n v="53689"/>
    <n v="0"/>
    <n v="0"/>
    <n v="0"/>
    <m/>
    <n v="0"/>
    <n v="0"/>
    <n v="0"/>
    <m/>
    <m/>
    <d v="2021-03-30T00:00:00"/>
    <n v="1"/>
    <s v="O"/>
    <n v="1"/>
    <n v="30"/>
    <n v="0"/>
    <m/>
    <m/>
    <m/>
    <m/>
    <m/>
    <m/>
    <n v="1"/>
    <n v="1"/>
    <m/>
    <m/>
    <n v="30336"/>
    <s v="CREDITOS DE CONSUMO"/>
    <n v="0"/>
    <n v="0"/>
    <n v="890480123"/>
    <s v="UNIVERSIDAD DE CARTAGENA"/>
    <n v="5"/>
    <m/>
    <m/>
    <m/>
    <m/>
    <n v="2"/>
    <n v="7"/>
    <n v="2"/>
  </r>
  <r>
    <n v="147840"/>
    <s v="C"/>
    <x v="35"/>
    <x v="0"/>
    <n v="4"/>
    <n v="550021954"/>
    <d v="2019-07-25T00:00:00"/>
    <d v="2024-04-30T00:00:00"/>
    <n v="0"/>
    <n v="1"/>
    <n v="0"/>
    <n v="30"/>
    <n v="2"/>
    <n v="22490513"/>
    <n v="24960000"/>
    <n v="346061"/>
    <n v="13304"/>
    <n v="339886"/>
    <n v="0"/>
    <n v="0"/>
    <n v="0"/>
    <m/>
    <n v="0"/>
    <n v="0"/>
    <n v="0"/>
    <m/>
    <m/>
    <d v="2021-03-30T00:00:00"/>
    <n v="1"/>
    <s v="O"/>
    <n v="1"/>
    <n v="30"/>
    <n v="0"/>
    <m/>
    <m/>
    <m/>
    <m/>
    <m/>
    <m/>
    <n v="1"/>
    <n v="1"/>
    <m/>
    <m/>
    <n v="192046"/>
    <s v="CREDITOS DE CONSUMO"/>
    <n v="0"/>
    <n v="0"/>
    <n v="890480123"/>
    <s v="UNIVERSIDAD DE CARTAGENA"/>
    <n v="5"/>
    <m/>
    <m/>
    <m/>
    <m/>
    <n v="2"/>
    <n v="7"/>
    <n v="2"/>
  </r>
  <r>
    <n v="106895"/>
    <s v="C"/>
    <x v="35"/>
    <x v="0"/>
    <n v="4"/>
    <n v="550022521"/>
    <d v="2019-09-16T00:00:00"/>
    <d v="2024-04-30T00:00:00"/>
    <n v="0"/>
    <n v="1"/>
    <n v="0"/>
    <n v="30"/>
    <n v="2"/>
    <n v="22490513"/>
    <n v="24960000"/>
    <n v="250225"/>
    <n v="9620"/>
    <n v="245754"/>
    <n v="0"/>
    <n v="0"/>
    <n v="0"/>
    <m/>
    <n v="0"/>
    <n v="0"/>
    <n v="0"/>
    <m/>
    <m/>
    <d v="2021-03-30T00:00:00"/>
    <n v="1"/>
    <s v="O"/>
    <n v="1"/>
    <n v="30"/>
    <n v="0"/>
    <m/>
    <m/>
    <m/>
    <m/>
    <m/>
    <m/>
    <n v="1"/>
    <n v="1"/>
    <m/>
    <m/>
    <n v="138859"/>
    <s v="CREDITOS DE CONSUMO"/>
    <n v="0"/>
    <n v="0"/>
    <n v="890480123"/>
    <s v="UNIVERSIDAD DE CARTAGENA"/>
    <n v="5"/>
    <m/>
    <m/>
    <m/>
    <m/>
    <n v="2"/>
    <n v="7"/>
    <n v="2"/>
  </r>
  <r>
    <n v="160663"/>
    <s v="C"/>
    <x v="35"/>
    <x v="0"/>
    <n v="4"/>
    <n v="550022606"/>
    <d v="2019-09-26T00:00:00"/>
    <d v="2024-04-30T00:00:00"/>
    <n v="0"/>
    <n v="1"/>
    <n v="0"/>
    <n v="30"/>
    <n v="2"/>
    <n v="22490513"/>
    <n v="24960000"/>
    <n v="376069"/>
    <n v="14458"/>
    <n v="369366"/>
    <n v="0"/>
    <n v="0"/>
    <n v="0"/>
    <m/>
    <n v="0"/>
    <n v="0"/>
    <n v="0"/>
    <m/>
    <m/>
    <d v="2021-03-30T00:00:00"/>
    <n v="1"/>
    <s v="O"/>
    <n v="1"/>
    <n v="30"/>
    <n v="0"/>
    <m/>
    <m/>
    <m/>
    <m/>
    <m/>
    <m/>
    <n v="1"/>
    <n v="1"/>
    <m/>
    <m/>
    <n v="208703"/>
    <s v="CREDITOS DE CONSUMO"/>
    <n v="0"/>
    <n v="0"/>
    <n v="890480123"/>
    <s v="UNIVERSIDAD DE CARTAGENA"/>
    <n v="5"/>
    <m/>
    <m/>
    <m/>
    <m/>
    <n v="2"/>
    <n v="7"/>
    <n v="2"/>
  </r>
  <r>
    <n v="17146"/>
    <s v="C"/>
    <x v="35"/>
    <x v="0"/>
    <n v="4"/>
    <n v="550022618"/>
    <d v="2019-09-28T00:00:00"/>
    <d v="2024-04-30T00:00:00"/>
    <n v="0"/>
    <n v="1"/>
    <n v="0"/>
    <n v="30"/>
    <n v="2"/>
    <n v="22490513"/>
    <n v="24960000"/>
    <n v="40137"/>
    <n v="1543"/>
    <n v="39419"/>
    <n v="0"/>
    <n v="0"/>
    <n v="0"/>
    <m/>
    <n v="0"/>
    <n v="0"/>
    <n v="0"/>
    <m/>
    <m/>
    <d v="2021-03-30T00:00:00"/>
    <n v="1"/>
    <s v="O"/>
    <n v="1"/>
    <n v="30"/>
    <n v="0"/>
    <m/>
    <m/>
    <m/>
    <m/>
    <m/>
    <m/>
    <n v="1"/>
    <n v="1"/>
    <m/>
    <m/>
    <n v="22273"/>
    <s v="CREDITOS DE CONSUMO"/>
    <n v="0"/>
    <n v="0"/>
    <n v="890480123"/>
    <s v="UNIVERSIDAD DE CARTAGENA"/>
    <n v="5"/>
    <m/>
    <m/>
    <m/>
    <m/>
    <n v="2"/>
    <n v="7"/>
    <n v="2"/>
  </r>
  <r>
    <n v="16781"/>
    <s v="C"/>
    <x v="35"/>
    <x v="0"/>
    <n v="4"/>
    <n v="550023172"/>
    <d v="2019-11-30T00:00:00"/>
    <d v="2024-04-30T00:00:00"/>
    <n v="0"/>
    <n v="1"/>
    <n v="0"/>
    <n v="30"/>
    <n v="2"/>
    <n v="22490513"/>
    <n v="24960000"/>
    <n v="39266"/>
    <n v="1510"/>
    <n v="38580"/>
    <n v="0"/>
    <n v="0"/>
    <n v="0"/>
    <m/>
    <n v="0"/>
    <n v="0"/>
    <n v="0"/>
    <m/>
    <m/>
    <d v="2021-03-30T00:00:00"/>
    <n v="1"/>
    <s v="O"/>
    <n v="1"/>
    <n v="30"/>
    <n v="0"/>
    <m/>
    <m/>
    <m/>
    <m/>
    <m/>
    <m/>
    <n v="1"/>
    <n v="1"/>
    <m/>
    <m/>
    <n v="21799"/>
    <s v="CREDITOS DE CONSUMO"/>
    <n v="0"/>
    <n v="0"/>
    <n v="890480123"/>
    <s v="UNIVERSIDAD DE CARTAGENA"/>
    <n v="5"/>
    <m/>
    <m/>
    <m/>
    <m/>
    <n v="2"/>
    <n v="7"/>
    <n v="2"/>
  </r>
  <r>
    <n v="184179"/>
    <s v="C"/>
    <x v="35"/>
    <x v="0"/>
    <n v="4"/>
    <n v="550023467"/>
    <d v="2020-01-24T00:00:00"/>
    <d v="2024-04-30T00:00:00"/>
    <n v="0"/>
    <n v="1"/>
    <n v="0"/>
    <n v="30"/>
    <n v="2"/>
    <n v="22490513"/>
    <n v="24960000"/>
    <n v="431128"/>
    <n v="16575"/>
    <n v="423431"/>
    <n v="0"/>
    <n v="0"/>
    <n v="0"/>
    <m/>
    <n v="0"/>
    <n v="0"/>
    <n v="0"/>
    <m/>
    <m/>
    <d v="2021-03-30T00:00:00"/>
    <n v="1"/>
    <s v="O"/>
    <n v="1"/>
    <n v="30"/>
    <n v="0"/>
    <m/>
    <m/>
    <m/>
    <m/>
    <m/>
    <m/>
    <n v="1"/>
    <n v="1"/>
    <m/>
    <m/>
    <n v="239252"/>
    <s v="CREDITOS DE CONSUMO"/>
    <n v="0"/>
    <n v="0"/>
    <n v="890480123"/>
    <s v="UNIVERSIDAD DE CARTAGENA"/>
    <n v="5"/>
    <m/>
    <m/>
    <m/>
    <m/>
    <n v="2"/>
    <n v="7"/>
    <n v="2"/>
  </r>
  <r>
    <n v="95764"/>
    <s v="C"/>
    <x v="35"/>
    <x v="0"/>
    <n v="4"/>
    <n v="550023472"/>
    <d v="2020-01-25T00:00:00"/>
    <d v="2024-04-30T00:00:00"/>
    <n v="0"/>
    <n v="1"/>
    <n v="0"/>
    <n v="30"/>
    <n v="2"/>
    <n v="22490513"/>
    <n v="24960000"/>
    <n v="224160"/>
    <n v="8618"/>
    <n v="220162"/>
    <n v="0"/>
    <n v="0"/>
    <n v="0"/>
    <m/>
    <n v="0"/>
    <n v="0"/>
    <n v="0"/>
    <m/>
    <m/>
    <d v="2021-03-30T00:00:00"/>
    <n v="1"/>
    <s v="O"/>
    <n v="1"/>
    <n v="30"/>
    <n v="0"/>
    <m/>
    <m/>
    <m/>
    <m/>
    <m/>
    <m/>
    <n v="1"/>
    <n v="1"/>
    <m/>
    <m/>
    <n v="124398"/>
    <s v="CREDITOS DE CONSUMO"/>
    <n v="0"/>
    <n v="0"/>
    <n v="890480123"/>
    <s v="UNIVERSIDAD DE CARTAGENA"/>
    <n v="5"/>
    <m/>
    <m/>
    <m/>
    <m/>
    <n v="2"/>
    <n v="7"/>
    <n v="2"/>
  </r>
  <r>
    <n v="31643"/>
    <s v="C"/>
    <x v="35"/>
    <x v="0"/>
    <n v="4"/>
    <n v="550023572"/>
    <d v="2020-02-18T00:00:00"/>
    <d v="2024-04-30T00:00:00"/>
    <n v="0"/>
    <n v="1"/>
    <n v="0"/>
    <n v="30"/>
    <n v="2"/>
    <n v="22490513"/>
    <n v="24960000"/>
    <n v="74076"/>
    <n v="2848"/>
    <n v="72747"/>
    <n v="0"/>
    <n v="0"/>
    <n v="0"/>
    <m/>
    <n v="0"/>
    <n v="0"/>
    <n v="0"/>
    <m/>
    <m/>
    <d v="2021-03-30T00:00:00"/>
    <n v="1"/>
    <s v="O"/>
    <n v="1"/>
    <n v="30"/>
    <n v="0"/>
    <m/>
    <m/>
    <m/>
    <m/>
    <m/>
    <m/>
    <n v="1"/>
    <n v="1"/>
    <m/>
    <m/>
    <n v="41104"/>
    <s v="CREDITOS DE CONSUMO"/>
    <n v="0"/>
    <n v="0"/>
    <n v="890480123"/>
    <s v="UNIVERSIDAD DE CARTAGENA"/>
    <n v="5"/>
    <m/>
    <m/>
    <m/>
    <m/>
    <n v="2"/>
    <n v="7"/>
    <n v="2"/>
  </r>
  <r>
    <n v="78318"/>
    <s v="C"/>
    <x v="35"/>
    <x v="0"/>
    <n v="4"/>
    <n v="550024402"/>
    <d v="2020-09-21T00:00:00"/>
    <d v="2024-04-30T00:00:00"/>
    <n v="0"/>
    <n v="1"/>
    <n v="0"/>
    <n v="30"/>
    <n v="2"/>
    <n v="22490513"/>
    <n v="24960000"/>
    <n v="183308"/>
    <n v="7047"/>
    <n v="180055"/>
    <n v="0"/>
    <n v="0"/>
    <n v="0"/>
    <m/>
    <n v="0"/>
    <n v="0"/>
    <n v="0"/>
    <m/>
    <m/>
    <d v="2021-03-30T00:00:00"/>
    <n v="1"/>
    <s v="O"/>
    <n v="1"/>
    <n v="30"/>
    <n v="0"/>
    <m/>
    <m/>
    <m/>
    <m/>
    <m/>
    <m/>
    <n v="1"/>
    <n v="1"/>
    <m/>
    <m/>
    <n v="101737"/>
    <s v="CREDITOS DE CONSUMO"/>
    <n v="0"/>
    <n v="0"/>
    <n v="890480123"/>
    <s v="UNIVERSIDAD DE CARTAGENA"/>
    <n v="5"/>
    <m/>
    <m/>
    <m/>
    <m/>
    <n v="2"/>
    <n v="7"/>
    <n v="2"/>
  </r>
  <r>
    <n v="39180"/>
    <s v="C"/>
    <x v="35"/>
    <x v="0"/>
    <n v="4"/>
    <n v="550024585"/>
    <d v="2020-10-11T00:00:00"/>
    <d v="2024-04-30T00:00:00"/>
    <n v="0"/>
    <n v="1"/>
    <n v="0"/>
    <n v="30"/>
    <n v="2"/>
    <n v="22490513"/>
    <n v="24960000"/>
    <n v="91720"/>
    <n v="3526"/>
    <n v="90076"/>
    <n v="0"/>
    <n v="0"/>
    <n v="0"/>
    <m/>
    <n v="0"/>
    <n v="0"/>
    <n v="0"/>
    <m/>
    <m/>
    <d v="2021-03-30T00:00:00"/>
    <n v="1"/>
    <s v="O"/>
    <n v="1"/>
    <n v="30"/>
    <n v="0"/>
    <m/>
    <m/>
    <m/>
    <m/>
    <m/>
    <m/>
    <n v="1"/>
    <n v="1"/>
    <m/>
    <m/>
    <n v="50896"/>
    <s v="CREDITOS DE CONSUMO"/>
    <n v="0"/>
    <n v="0"/>
    <n v="890480123"/>
    <s v="UNIVERSIDAD DE CARTAGENA"/>
    <n v="5"/>
    <m/>
    <m/>
    <m/>
    <m/>
    <n v="2"/>
    <n v="7"/>
    <n v="2"/>
  </r>
  <r>
    <n v="156407"/>
    <s v="C"/>
    <x v="35"/>
    <x v="0"/>
    <n v="4"/>
    <n v="550024593"/>
    <d v="2020-10-13T00:00:00"/>
    <d v="2024-04-30T00:00:00"/>
    <n v="0"/>
    <n v="1"/>
    <n v="0"/>
    <n v="30"/>
    <n v="2"/>
    <n v="22490513"/>
    <n v="24960000"/>
    <n v="366100"/>
    <n v="14075"/>
    <n v="359581"/>
    <n v="0"/>
    <n v="0"/>
    <n v="0"/>
    <m/>
    <n v="0"/>
    <n v="0"/>
    <n v="0"/>
    <m/>
    <m/>
    <d v="2021-03-30T00:00:00"/>
    <n v="1"/>
    <s v="O"/>
    <n v="1"/>
    <n v="30"/>
    <n v="0"/>
    <m/>
    <m/>
    <m/>
    <m/>
    <m/>
    <m/>
    <n v="1"/>
    <n v="1"/>
    <m/>
    <m/>
    <n v="203174"/>
    <s v="CREDITOS DE CONSUMO"/>
    <n v="0"/>
    <n v="0"/>
    <n v="890480123"/>
    <s v="UNIVERSIDAD DE CARTAGENA"/>
    <n v="5"/>
    <m/>
    <m/>
    <m/>
    <m/>
    <n v="2"/>
    <n v="7"/>
    <n v="2"/>
  </r>
  <r>
    <n v="156444"/>
    <s v="C"/>
    <x v="35"/>
    <x v="0"/>
    <n v="4"/>
    <n v="550024604"/>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56444"/>
    <s v="C"/>
    <x v="35"/>
    <x v="0"/>
    <n v="4"/>
    <n v="550024605"/>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7306"/>
    <s v="C"/>
    <x v="35"/>
    <x v="0"/>
    <n v="4"/>
    <n v="550024627"/>
    <d v="2020-10-23T00:00:00"/>
    <d v="2024-04-30T00:00:00"/>
    <n v="0"/>
    <n v="1"/>
    <n v="0"/>
    <n v="30"/>
    <n v="2"/>
    <n v="22490513"/>
    <n v="24960000"/>
    <n v="40520"/>
    <n v="1558"/>
    <n v="39788"/>
    <n v="0"/>
    <n v="0"/>
    <n v="0"/>
    <m/>
    <n v="0"/>
    <n v="0"/>
    <n v="0"/>
    <m/>
    <m/>
    <d v="2021-03-30T00:00:00"/>
    <n v="1"/>
    <s v="O"/>
    <n v="1"/>
    <n v="30"/>
    <n v="0"/>
    <m/>
    <m/>
    <m/>
    <m/>
    <m/>
    <m/>
    <n v="1"/>
    <n v="1"/>
    <m/>
    <m/>
    <n v="22482"/>
    <s v="CREDITOS DE CONSUMO"/>
    <n v="0"/>
    <n v="0"/>
    <n v="890480123"/>
    <s v="UNIVERSIDAD DE CARTAGENA"/>
    <n v="5"/>
    <m/>
    <m/>
    <m/>
    <m/>
    <n v="2"/>
    <n v="7"/>
    <n v="2"/>
  </r>
  <r>
    <n v="80141"/>
    <s v="C"/>
    <x v="35"/>
    <x v="0"/>
    <n v="4"/>
    <n v="550024630"/>
    <d v="2020-10-23T00:00:00"/>
    <d v="2024-04-30T00:00:00"/>
    <n v="0"/>
    <n v="1"/>
    <n v="0"/>
    <n v="30"/>
    <n v="2"/>
    <n v="22490513"/>
    <n v="24960000"/>
    <n v="187595"/>
    <n v="7212"/>
    <n v="184245"/>
    <n v="0"/>
    <n v="0"/>
    <n v="0"/>
    <m/>
    <n v="0"/>
    <n v="0"/>
    <n v="0"/>
    <m/>
    <m/>
    <d v="2021-03-30T00:00:00"/>
    <n v="1"/>
    <s v="O"/>
    <n v="1"/>
    <n v="30"/>
    <n v="0"/>
    <m/>
    <m/>
    <m/>
    <m/>
    <m/>
    <m/>
    <n v="1"/>
    <n v="1"/>
    <m/>
    <m/>
    <n v="104104"/>
    <s v="CREDITOS DE CONSUMO"/>
    <n v="0"/>
    <n v="0"/>
    <n v="890480123"/>
    <s v="UNIVERSIDAD DE CARTAGENA"/>
    <n v="5"/>
    <m/>
    <m/>
    <m/>
    <m/>
    <n v="2"/>
    <n v="7"/>
    <n v="2"/>
  </r>
  <r>
    <n v="17331"/>
    <s v="C"/>
    <x v="35"/>
    <x v="0"/>
    <n v="4"/>
    <n v="550024637"/>
    <d v="2020-10-24T00:00:00"/>
    <d v="2024-04-30T00:00:00"/>
    <n v="0"/>
    <n v="1"/>
    <n v="0"/>
    <n v="30"/>
    <n v="2"/>
    <n v="22490513"/>
    <n v="24960000"/>
    <n v="40578"/>
    <n v="1560"/>
    <n v="39844"/>
    <n v="0"/>
    <n v="0"/>
    <n v="0"/>
    <m/>
    <n v="0"/>
    <n v="0"/>
    <n v="0"/>
    <m/>
    <m/>
    <d v="2021-03-30T00:00:00"/>
    <n v="1"/>
    <s v="O"/>
    <n v="1"/>
    <n v="30"/>
    <n v="0"/>
    <m/>
    <m/>
    <m/>
    <m/>
    <m/>
    <m/>
    <n v="1"/>
    <n v="1"/>
    <m/>
    <m/>
    <n v="22513"/>
    <s v="CREDITOS DE CONSUMO"/>
    <n v="0"/>
    <n v="0"/>
    <n v="890480123"/>
    <s v="UNIVERSIDAD DE CARTAGENA"/>
    <n v="5"/>
    <m/>
    <m/>
    <m/>
    <m/>
    <n v="2"/>
    <n v="7"/>
    <n v="2"/>
  </r>
  <r>
    <n v="15867"/>
    <s v="C"/>
    <x v="35"/>
    <x v="0"/>
    <n v="4"/>
    <n v="550024642"/>
    <d v="2020-10-26T00:00:00"/>
    <d v="2024-04-30T00:00:00"/>
    <n v="0"/>
    <n v="1"/>
    <n v="0"/>
    <n v="30"/>
    <n v="2"/>
    <n v="22490513"/>
    <n v="24960000"/>
    <n v="37146"/>
    <n v="1428"/>
    <n v="36478"/>
    <n v="0"/>
    <n v="0"/>
    <n v="0"/>
    <m/>
    <n v="0"/>
    <n v="0"/>
    <n v="0"/>
    <m/>
    <m/>
    <d v="2021-03-30T00:00:00"/>
    <n v="1"/>
    <s v="O"/>
    <n v="1"/>
    <n v="30"/>
    <n v="0"/>
    <m/>
    <m/>
    <m/>
    <m/>
    <m/>
    <m/>
    <n v="1"/>
    <n v="1"/>
    <m/>
    <m/>
    <n v="20611"/>
    <s v="CREDITOS DE CONSUMO"/>
    <n v="0"/>
    <n v="0"/>
    <n v="890480123"/>
    <s v="UNIVERSIDAD DE CARTAGENA"/>
    <n v="5"/>
    <m/>
    <m/>
    <m/>
    <m/>
    <n v="2"/>
    <n v="7"/>
    <n v="2"/>
  </r>
  <r>
    <n v="83649"/>
    <s v="C"/>
    <x v="35"/>
    <x v="0"/>
    <n v="4"/>
    <n v="550025602"/>
    <d v="2021-03-17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83649"/>
    <s v="C"/>
    <x v="35"/>
    <x v="0"/>
    <n v="4"/>
    <n v="550025640"/>
    <d v="2021-03-26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2610"/>
    <s v="C"/>
    <x v="35"/>
    <x v="0"/>
    <n v="4"/>
    <n v="550025724"/>
    <d v="2021-03-31T00:00:00"/>
    <d v="2021-05-30T00:00:00"/>
    <n v="0"/>
    <n v="1"/>
    <n v="0"/>
    <n v="30"/>
    <n v="2"/>
    <n v="0"/>
    <n v="0"/>
    <n v="6000"/>
    <n v="6000"/>
    <n v="6000"/>
    <n v="0"/>
    <n v="0"/>
    <n v="0"/>
    <m/>
    <n v="0"/>
    <n v="0"/>
    <n v="0"/>
    <m/>
    <m/>
    <d v="2021-03-31T00:00:00"/>
    <n v="1"/>
    <s v="O"/>
    <n v="1"/>
    <n v="30"/>
    <n v="0"/>
    <m/>
    <m/>
    <m/>
    <m/>
    <m/>
    <m/>
    <n v="1"/>
    <n v="1"/>
    <m/>
    <m/>
    <n v="3390"/>
    <s v="CREDITOS DE CONSUMO"/>
    <n v="0"/>
    <n v="0"/>
    <n v="890480123"/>
    <s v="UNIVERSIDAD DE CARTAGENA"/>
    <n v="5"/>
    <m/>
    <m/>
    <m/>
    <m/>
    <n v="2"/>
    <n v="7"/>
    <n v="2"/>
  </r>
  <r>
    <n v="0"/>
    <s v="C"/>
    <x v="36"/>
    <x v="0"/>
    <n v="4"/>
    <n v="13931"/>
    <d v="2018-04-20T00:00:00"/>
    <d v="2021-04-20T00:00:00"/>
    <n v="10"/>
    <n v="1"/>
    <n v="34"/>
    <n v="30"/>
    <n v="2"/>
    <n v="17726461"/>
    <n v="19240000"/>
    <n v="10000000"/>
    <n v="360153"/>
    <n v="443376"/>
    <n v="1750"/>
    <n v="0"/>
    <n v="0"/>
    <m/>
    <n v="0"/>
    <n v="0"/>
    <n v="0"/>
    <m/>
    <m/>
    <d v="2021-03-30T00:00:00"/>
    <n v="1"/>
    <s v="O"/>
    <n v="1"/>
    <n v="30"/>
    <n v="88466"/>
    <m/>
    <m/>
    <m/>
    <m/>
    <m/>
    <m/>
    <n v="1"/>
    <n v="1"/>
    <m/>
    <m/>
    <n v="487672"/>
    <s v="CREDITOS DE CONSUMO"/>
    <n v="0"/>
    <n v="0"/>
    <n v="890480123"/>
    <s v="UNIVERSIDAD DE CARTAGENA"/>
    <n v="5"/>
    <m/>
    <m/>
    <m/>
    <m/>
    <n v="1"/>
    <n v="7"/>
    <n v="2"/>
  </r>
  <r>
    <n v="0"/>
    <s v="C"/>
    <x v="36"/>
    <x v="0"/>
    <n v="4"/>
    <n v="17701"/>
    <d v="2020-10-09T00:00:00"/>
    <d v="2025-10-30T00:00:00"/>
    <n v="0"/>
    <n v="1"/>
    <n v="7"/>
    <n v="30"/>
    <n v="2"/>
    <n v="16011168"/>
    <n v="17240000"/>
    <n v="60000000"/>
    <n v="1459439"/>
    <n v="55052873"/>
    <n v="0"/>
    <n v="0"/>
    <n v="0"/>
    <m/>
    <n v="0"/>
    <n v="0"/>
    <n v="0"/>
    <m/>
    <m/>
    <d v="2021-03-30T00:00:00"/>
    <n v="1"/>
    <s v="O"/>
    <n v="1"/>
    <n v="30"/>
    <n v="0"/>
    <m/>
    <m/>
    <m/>
    <m/>
    <m/>
    <m/>
    <n v="1"/>
    <n v="1"/>
    <m/>
    <m/>
    <n v="60552956"/>
    <s v="CREDITOS DE CONSUMO"/>
    <n v="0"/>
    <n v="0"/>
    <n v="890480123"/>
    <s v="UNIVERSIDAD DE CARTAGENA"/>
    <n v="5"/>
    <m/>
    <m/>
    <m/>
    <m/>
    <n v="1"/>
    <n v="7"/>
    <n v="2"/>
  </r>
  <r>
    <n v="1386957"/>
    <s v="C"/>
    <x v="37"/>
    <x v="0"/>
    <n v="4"/>
    <n v="18050"/>
    <d v="2021-01-08T00:00:00"/>
    <d v="2022-07-30T00:00:00"/>
    <n v="0"/>
    <n v="1"/>
    <n v="3"/>
    <n v="30"/>
    <n v="2"/>
    <n v="15881442"/>
    <n v="17090000"/>
    <n v="3422227"/>
    <n v="214917"/>
    <n v="2859691"/>
    <n v="0"/>
    <n v="0"/>
    <n v="0"/>
    <m/>
    <n v="0"/>
    <n v="0"/>
    <n v="0"/>
    <m/>
    <m/>
    <d v="2021-03-30T00:00:00"/>
    <n v="9"/>
    <s v="O"/>
    <n v="1"/>
    <n v="30"/>
    <n v="0"/>
    <m/>
    <m/>
    <m/>
    <m/>
    <m/>
    <m/>
    <n v="1"/>
    <n v="1"/>
    <m/>
    <m/>
    <n v="1472734"/>
    <s v="CREDITOS DE CONSUMO"/>
    <n v="0"/>
    <n v="0"/>
    <n v="890480123"/>
    <s v="UNIVERSIDAD DE CARTAGENA"/>
    <n v="5"/>
    <m/>
    <m/>
    <m/>
    <m/>
    <n v="1"/>
    <n v="7"/>
    <n v="2"/>
  </r>
  <r>
    <n v="0"/>
    <s v="C"/>
    <x v="38"/>
    <x v="2"/>
    <n v="4"/>
    <n v="17764"/>
    <d v="2020-10-30T00:00:00"/>
    <d v="2027-11-15T00:00:00"/>
    <n v="0"/>
    <n v="1"/>
    <n v="4"/>
    <n v="30"/>
    <n v="2"/>
    <n v="16011168"/>
    <n v="17240000"/>
    <n v="32024752"/>
    <n v="636281"/>
    <n v="31171927"/>
    <n v="171069"/>
    <n v="0"/>
    <n v="0"/>
    <m/>
    <n v="0"/>
    <n v="0"/>
    <n v="0"/>
    <m/>
    <m/>
    <d v="2021-03-31T00:00:00"/>
    <n v="1"/>
    <s v="O"/>
    <n v="1"/>
    <n v="30"/>
    <n v="0"/>
    <m/>
    <m/>
    <m/>
    <m/>
    <m/>
    <m/>
    <n v="1"/>
    <n v="1"/>
    <m/>
    <m/>
    <n v="56722474"/>
    <s v="CREDITOS DE CONSUMO"/>
    <n v="0"/>
    <n v="0"/>
    <m/>
    <m/>
    <n v="5"/>
    <m/>
    <m/>
    <m/>
    <m/>
    <n v="1"/>
    <n v="7"/>
    <n v="2"/>
  </r>
  <r>
    <n v="0"/>
    <s v="C"/>
    <x v="38"/>
    <x v="0"/>
    <n v="4"/>
    <n v="18313"/>
    <d v="2021-03-31T00:00:00"/>
    <d v="2021-04-30T00:00:00"/>
    <n v="0"/>
    <n v="1"/>
    <n v="0"/>
    <n v="30"/>
    <n v="2"/>
    <n v="23318977"/>
    <n v="25980000"/>
    <n v="2000000"/>
    <n v="2038865"/>
    <n v="2000000"/>
    <n v="0"/>
    <n v="0"/>
    <n v="0"/>
    <m/>
    <n v="0"/>
    <n v="0"/>
    <n v="0"/>
    <m/>
    <m/>
    <d v="2021-03-31T00:00:00"/>
    <n v="1"/>
    <s v="O"/>
    <n v="1"/>
    <n v="30"/>
    <n v="0"/>
    <m/>
    <m/>
    <m/>
    <m/>
    <m/>
    <m/>
    <n v="1"/>
    <n v="1"/>
    <m/>
    <m/>
    <n v="3639331"/>
    <s v="CREDITOS DE CONSUMO"/>
    <n v="0"/>
    <n v="0"/>
    <n v="890480123"/>
    <s v="UNIVERSIDAD DE CARTAGENA"/>
    <n v="5"/>
    <m/>
    <m/>
    <m/>
    <m/>
    <n v="1"/>
    <n v="7"/>
    <n v="2"/>
  </r>
  <r>
    <n v="34152646"/>
    <s v="C"/>
    <x v="39"/>
    <x v="0"/>
    <n v="4"/>
    <n v="13893"/>
    <d v="2018-04-13T00:00:00"/>
    <d v="2025-04-13T00:00:00"/>
    <n v="0"/>
    <n v="1"/>
    <n v="35"/>
    <n v="30"/>
    <n v="2"/>
    <n v="17726461"/>
    <n v="19240000"/>
    <n v="83000000"/>
    <n v="1492751"/>
    <n v="59772391"/>
    <n v="0"/>
    <n v="0"/>
    <n v="0"/>
    <m/>
    <n v="0"/>
    <n v="0"/>
    <n v="0"/>
    <s v="1400000/1400000"/>
    <d v="2021-12-06T00:00:00"/>
    <d v="2021-03-30T00:00:00"/>
    <n v="1"/>
    <s v="O"/>
    <n v="1"/>
    <n v="30"/>
    <n v="0"/>
    <m/>
    <m/>
    <m/>
    <m/>
    <m/>
    <m/>
    <n v="1"/>
    <n v="1"/>
    <m/>
    <m/>
    <n v="25619745"/>
    <s v="CREDITOS DE CONSUMO"/>
    <n v="0"/>
    <n v="0"/>
    <n v="890480123"/>
    <s v="UNIVERSIDAD DE CARTAGENA"/>
    <n v="5"/>
    <m/>
    <m/>
    <m/>
    <m/>
    <n v="1"/>
    <n v="7"/>
    <n v="2"/>
  </r>
  <r>
    <n v="88513"/>
    <s v="C"/>
    <x v="39"/>
    <x v="0"/>
    <n v="4"/>
    <n v="550018684"/>
    <d v="2018-04-18T00:00:00"/>
    <d v="2024-02-28T00:00:00"/>
    <n v="0"/>
    <n v="1"/>
    <n v="1"/>
    <n v="30"/>
    <n v="2"/>
    <n v="22490513"/>
    <n v="24960000"/>
    <n v="158025"/>
    <n v="6075"/>
    <n v="154912"/>
    <n v="0"/>
    <n v="0"/>
    <n v="0"/>
    <m/>
    <n v="0"/>
    <n v="0"/>
    <n v="0"/>
    <m/>
    <m/>
    <d v="2021-03-30T00:00:00"/>
    <n v="1"/>
    <s v="O"/>
    <n v="1"/>
    <n v="30"/>
    <n v="0"/>
    <m/>
    <m/>
    <m/>
    <m/>
    <m/>
    <m/>
    <n v="1"/>
    <n v="1"/>
    <m/>
    <m/>
    <n v="66399"/>
    <s v="CREDITOS DE CONSUMO"/>
    <n v="0"/>
    <n v="0"/>
    <n v="890480123"/>
    <s v="UNIVERSIDAD DE CARTAGENA"/>
    <n v="5"/>
    <m/>
    <m/>
    <m/>
    <m/>
    <n v="2"/>
    <n v="7"/>
    <n v="2"/>
  </r>
  <r>
    <n v="133343"/>
    <s v="C"/>
    <x v="39"/>
    <x v="0"/>
    <n v="4"/>
    <n v="550018692"/>
    <d v="2018-04-19T00:00:00"/>
    <d v="2023-12-30T00:00:00"/>
    <n v="0"/>
    <n v="1"/>
    <n v="3"/>
    <n v="30"/>
    <n v="2"/>
    <n v="22490513"/>
    <n v="24960000"/>
    <n v="248599"/>
    <n v="9557"/>
    <n v="233370"/>
    <n v="0"/>
    <n v="0"/>
    <n v="0"/>
    <m/>
    <n v="0"/>
    <n v="0"/>
    <n v="0"/>
    <m/>
    <m/>
    <d v="2021-03-30T00:00:00"/>
    <n v="1"/>
    <s v="O"/>
    <n v="1"/>
    <n v="30"/>
    <n v="0"/>
    <m/>
    <m/>
    <m/>
    <m/>
    <m/>
    <m/>
    <n v="1"/>
    <n v="1"/>
    <m/>
    <m/>
    <n v="100027"/>
    <s v="CREDITOS DE CONSUMO"/>
    <n v="0"/>
    <n v="0"/>
    <n v="890480123"/>
    <s v="UNIVERSIDAD DE CARTAGENA"/>
    <n v="5"/>
    <m/>
    <m/>
    <m/>
    <m/>
    <n v="2"/>
    <n v="7"/>
    <n v="2"/>
  </r>
  <r>
    <n v="33837"/>
    <s v="C"/>
    <x v="39"/>
    <x v="0"/>
    <n v="4"/>
    <n v="550018698"/>
    <d v="2018-04-20T00:00:00"/>
    <d v="2023-12-30T00:00:00"/>
    <n v="0"/>
    <n v="1"/>
    <n v="3"/>
    <n v="30"/>
    <n v="2"/>
    <n v="22490513"/>
    <n v="24960000"/>
    <n v="63016"/>
    <n v="2423"/>
    <n v="59220"/>
    <n v="0"/>
    <n v="0"/>
    <n v="0"/>
    <m/>
    <n v="0"/>
    <n v="0"/>
    <n v="0"/>
    <m/>
    <m/>
    <d v="2021-03-30T00:00:00"/>
    <n v="1"/>
    <s v="O"/>
    <n v="1"/>
    <n v="30"/>
    <n v="0"/>
    <m/>
    <m/>
    <m/>
    <m/>
    <m/>
    <m/>
    <n v="1"/>
    <n v="1"/>
    <m/>
    <m/>
    <n v="25383"/>
    <s v="CREDITOS DE CONSUMO"/>
    <n v="0"/>
    <n v="0"/>
    <n v="890480123"/>
    <s v="UNIVERSIDAD DE CARTAGENA"/>
    <n v="5"/>
    <m/>
    <m/>
    <m/>
    <m/>
    <n v="2"/>
    <n v="7"/>
    <n v="2"/>
  </r>
  <r>
    <n v="24496"/>
    <s v="C"/>
    <x v="39"/>
    <x v="0"/>
    <n v="4"/>
    <n v="550018701"/>
    <d v="2018-04-20T00:00:00"/>
    <d v="2023-12-30T00:00:00"/>
    <n v="0"/>
    <n v="1"/>
    <n v="3"/>
    <n v="30"/>
    <n v="2"/>
    <n v="22490513"/>
    <n v="24960000"/>
    <n v="45633"/>
    <n v="1754"/>
    <n v="42872"/>
    <n v="0"/>
    <n v="0"/>
    <n v="0"/>
    <m/>
    <n v="0"/>
    <n v="0"/>
    <n v="0"/>
    <m/>
    <m/>
    <d v="2021-03-30T00:00:00"/>
    <n v="1"/>
    <s v="O"/>
    <n v="1"/>
    <n v="30"/>
    <n v="0"/>
    <m/>
    <m/>
    <m/>
    <m/>
    <m/>
    <m/>
    <n v="1"/>
    <n v="1"/>
    <m/>
    <m/>
    <n v="18376"/>
    <s v="CREDITOS DE CONSUMO"/>
    <n v="0"/>
    <n v="0"/>
    <n v="890480123"/>
    <s v="UNIVERSIDAD DE CARTAGENA"/>
    <n v="5"/>
    <m/>
    <m/>
    <m/>
    <m/>
    <n v="2"/>
    <n v="7"/>
    <n v="2"/>
  </r>
  <r>
    <n v="117345"/>
    <s v="C"/>
    <x v="39"/>
    <x v="0"/>
    <n v="4"/>
    <n v="550018703"/>
    <d v="2018-04-21T00:00:00"/>
    <d v="2023-12-30T00:00:00"/>
    <n v="0"/>
    <n v="1"/>
    <n v="3"/>
    <n v="30"/>
    <n v="2"/>
    <n v="22490513"/>
    <n v="24960000"/>
    <n v="218783"/>
    <n v="8411"/>
    <n v="205372"/>
    <n v="0"/>
    <n v="0"/>
    <n v="0"/>
    <m/>
    <n v="0"/>
    <n v="0"/>
    <n v="0"/>
    <m/>
    <m/>
    <d v="2021-03-30T00:00:00"/>
    <n v="1"/>
    <s v="O"/>
    <n v="1"/>
    <n v="30"/>
    <n v="0"/>
    <m/>
    <m/>
    <m/>
    <m/>
    <m/>
    <m/>
    <n v="1"/>
    <n v="1"/>
    <m/>
    <m/>
    <n v="88027"/>
    <s v="CREDITOS DE CONSUMO"/>
    <n v="0"/>
    <n v="0"/>
    <n v="890480123"/>
    <s v="UNIVERSIDAD DE CARTAGENA"/>
    <n v="5"/>
    <m/>
    <m/>
    <m/>
    <m/>
    <n v="2"/>
    <n v="7"/>
    <n v="2"/>
  </r>
  <r>
    <n v="84570"/>
    <s v="C"/>
    <x v="39"/>
    <x v="0"/>
    <n v="4"/>
    <n v="550018704"/>
    <d v="2018-04-21T00:00:00"/>
    <d v="2023-12-30T00:00:00"/>
    <n v="0"/>
    <n v="1"/>
    <n v="3"/>
    <n v="30"/>
    <n v="2"/>
    <n v="22490513"/>
    <n v="24960000"/>
    <n v="157671"/>
    <n v="6062"/>
    <n v="148011"/>
    <n v="0"/>
    <n v="0"/>
    <n v="0"/>
    <m/>
    <n v="0"/>
    <n v="0"/>
    <n v="0"/>
    <m/>
    <m/>
    <d v="2021-03-30T00:00:00"/>
    <n v="1"/>
    <s v="O"/>
    <n v="1"/>
    <n v="30"/>
    <n v="0"/>
    <m/>
    <m/>
    <m/>
    <m/>
    <m/>
    <m/>
    <n v="1"/>
    <n v="1"/>
    <m/>
    <m/>
    <n v="63441"/>
    <s v="CREDITOS DE CONSUMO"/>
    <n v="0"/>
    <n v="0"/>
    <n v="890480123"/>
    <s v="UNIVERSIDAD DE CARTAGENA"/>
    <n v="5"/>
    <m/>
    <m/>
    <m/>
    <m/>
    <n v="2"/>
    <n v="7"/>
    <n v="2"/>
  </r>
  <r>
    <n v="56432"/>
    <s v="C"/>
    <x v="39"/>
    <x v="0"/>
    <n v="4"/>
    <n v="550018708"/>
    <d v="2018-04-21T00:00:00"/>
    <d v="2023-12-30T00:00:00"/>
    <n v="0"/>
    <n v="1"/>
    <n v="3"/>
    <n v="30"/>
    <n v="2"/>
    <n v="22490513"/>
    <n v="24960000"/>
    <n v="105101"/>
    <n v="4041"/>
    <n v="98765"/>
    <n v="0"/>
    <n v="0"/>
    <n v="0"/>
    <m/>
    <n v="0"/>
    <n v="0"/>
    <n v="0"/>
    <m/>
    <m/>
    <d v="2021-03-30T00:00:00"/>
    <n v="1"/>
    <s v="O"/>
    <n v="1"/>
    <n v="30"/>
    <n v="0"/>
    <m/>
    <m/>
    <m/>
    <m/>
    <m/>
    <m/>
    <n v="1"/>
    <n v="1"/>
    <m/>
    <m/>
    <n v="42333"/>
    <s v="CREDITOS DE CONSUMO"/>
    <n v="0"/>
    <n v="0"/>
    <n v="890480123"/>
    <s v="UNIVERSIDAD DE CARTAGENA"/>
    <n v="5"/>
    <m/>
    <m/>
    <m/>
    <m/>
    <n v="2"/>
    <n v="7"/>
    <n v="2"/>
  </r>
  <r>
    <n v="56227"/>
    <s v="C"/>
    <x v="39"/>
    <x v="0"/>
    <n v="4"/>
    <n v="550018720"/>
    <d v="2018-04-23T00:00:00"/>
    <d v="2023-12-30T00:00:00"/>
    <n v="0"/>
    <n v="1"/>
    <n v="3"/>
    <n v="30"/>
    <n v="2"/>
    <n v="22490513"/>
    <n v="24960000"/>
    <n v="104713"/>
    <n v="4026"/>
    <n v="98406"/>
    <n v="0"/>
    <n v="0"/>
    <n v="0"/>
    <m/>
    <n v="0"/>
    <n v="0"/>
    <n v="0"/>
    <m/>
    <m/>
    <d v="2021-03-30T00:00:00"/>
    <n v="1"/>
    <s v="O"/>
    <n v="1"/>
    <n v="30"/>
    <n v="0"/>
    <m/>
    <m/>
    <m/>
    <m/>
    <m/>
    <m/>
    <n v="1"/>
    <n v="1"/>
    <m/>
    <m/>
    <n v="42179"/>
    <s v="CREDITOS DE CONSUMO"/>
    <n v="0"/>
    <n v="0"/>
    <n v="890480123"/>
    <s v="UNIVERSIDAD DE CARTAGENA"/>
    <n v="5"/>
    <m/>
    <m/>
    <m/>
    <m/>
    <n v="2"/>
    <n v="7"/>
    <n v="2"/>
  </r>
  <r>
    <n v="34779"/>
    <s v="C"/>
    <x v="39"/>
    <x v="0"/>
    <n v="4"/>
    <n v="550018721"/>
    <d v="2018-04-23T00:00:00"/>
    <d v="2023-12-30T00:00:00"/>
    <n v="0"/>
    <n v="1"/>
    <n v="3"/>
    <n v="30"/>
    <n v="2"/>
    <n v="22490513"/>
    <n v="24960000"/>
    <n v="64768"/>
    <n v="2490"/>
    <n v="60868"/>
    <n v="0"/>
    <n v="0"/>
    <n v="0"/>
    <m/>
    <n v="0"/>
    <n v="0"/>
    <n v="0"/>
    <m/>
    <m/>
    <d v="2021-03-30T00:00:00"/>
    <n v="1"/>
    <s v="O"/>
    <n v="1"/>
    <n v="30"/>
    <n v="0"/>
    <m/>
    <m/>
    <m/>
    <m/>
    <m/>
    <m/>
    <n v="1"/>
    <n v="1"/>
    <m/>
    <m/>
    <n v="26089"/>
    <s v="CREDITOS DE CONSUMO"/>
    <n v="0"/>
    <n v="0"/>
    <n v="890480123"/>
    <s v="UNIVERSIDAD DE CARTAGENA"/>
    <n v="5"/>
    <m/>
    <m/>
    <m/>
    <m/>
    <n v="2"/>
    <n v="7"/>
    <n v="2"/>
  </r>
  <r>
    <n v="24473"/>
    <s v="C"/>
    <x v="39"/>
    <x v="0"/>
    <n v="4"/>
    <n v="550018722"/>
    <d v="2018-04-23T00:00:00"/>
    <d v="2023-12-30T00:00:00"/>
    <n v="0"/>
    <n v="1"/>
    <n v="3"/>
    <n v="30"/>
    <n v="2"/>
    <n v="22490513"/>
    <n v="24960000"/>
    <n v="45591"/>
    <n v="1753"/>
    <n v="42832"/>
    <n v="0"/>
    <n v="0"/>
    <n v="0"/>
    <m/>
    <n v="0"/>
    <n v="0"/>
    <n v="0"/>
    <m/>
    <m/>
    <d v="2021-03-30T00:00:00"/>
    <n v="1"/>
    <s v="O"/>
    <n v="1"/>
    <n v="30"/>
    <n v="0"/>
    <m/>
    <m/>
    <m/>
    <m/>
    <m/>
    <m/>
    <n v="1"/>
    <n v="1"/>
    <m/>
    <m/>
    <n v="18359"/>
    <s v="CREDITOS DE CONSUMO"/>
    <n v="0"/>
    <n v="0"/>
    <n v="890480123"/>
    <s v="UNIVERSIDAD DE CARTAGENA"/>
    <n v="5"/>
    <m/>
    <m/>
    <m/>
    <m/>
    <n v="2"/>
    <n v="7"/>
    <n v="2"/>
  </r>
  <r>
    <n v="89657"/>
    <s v="C"/>
    <x v="39"/>
    <x v="0"/>
    <n v="4"/>
    <n v="550018727"/>
    <d v="2018-04-25T00:00:00"/>
    <d v="2023-12-30T00:00:00"/>
    <n v="0"/>
    <n v="1"/>
    <n v="3"/>
    <n v="30"/>
    <n v="2"/>
    <n v="22490513"/>
    <n v="24960000"/>
    <n v="167193"/>
    <n v="6428"/>
    <n v="156914"/>
    <n v="0"/>
    <n v="0"/>
    <n v="0"/>
    <m/>
    <n v="0"/>
    <n v="0"/>
    <n v="0"/>
    <m/>
    <m/>
    <d v="2021-03-30T00:00:00"/>
    <n v="1"/>
    <s v="O"/>
    <n v="1"/>
    <n v="30"/>
    <n v="0"/>
    <m/>
    <m/>
    <m/>
    <m/>
    <m/>
    <m/>
    <n v="1"/>
    <n v="1"/>
    <m/>
    <m/>
    <n v="67257"/>
    <s v="CREDITOS DE CONSUMO"/>
    <n v="0"/>
    <n v="0"/>
    <n v="890480123"/>
    <s v="UNIVERSIDAD DE CARTAGENA"/>
    <n v="5"/>
    <m/>
    <m/>
    <m/>
    <m/>
    <n v="2"/>
    <n v="7"/>
    <n v="2"/>
  </r>
  <r>
    <n v="84137"/>
    <s v="C"/>
    <x v="39"/>
    <x v="0"/>
    <n v="4"/>
    <n v="550018732"/>
    <d v="2018-04-27T00:00:00"/>
    <d v="2023-12-30T00:00:00"/>
    <n v="0"/>
    <n v="1"/>
    <n v="3"/>
    <n v="30"/>
    <n v="2"/>
    <n v="22490513"/>
    <n v="24960000"/>
    <n v="156697"/>
    <n v="6024"/>
    <n v="147253"/>
    <n v="0"/>
    <n v="0"/>
    <n v="0"/>
    <m/>
    <n v="0"/>
    <n v="0"/>
    <n v="0"/>
    <m/>
    <m/>
    <d v="2021-03-30T00:00:00"/>
    <n v="1"/>
    <s v="O"/>
    <n v="1"/>
    <n v="30"/>
    <n v="0"/>
    <m/>
    <m/>
    <m/>
    <m/>
    <m/>
    <m/>
    <n v="1"/>
    <n v="1"/>
    <m/>
    <m/>
    <n v="63116"/>
    <s v="CREDITOS DE CONSUMO"/>
    <n v="0"/>
    <n v="0"/>
    <n v="890480123"/>
    <s v="UNIVERSIDAD DE CARTAGENA"/>
    <n v="5"/>
    <m/>
    <m/>
    <m/>
    <m/>
    <n v="2"/>
    <n v="7"/>
    <n v="2"/>
  </r>
  <r>
    <n v="89767"/>
    <s v="C"/>
    <x v="39"/>
    <x v="0"/>
    <n v="4"/>
    <n v="550018766"/>
    <d v="2018-05-02T00:00:00"/>
    <d v="2023-12-30T00:00:00"/>
    <n v="0"/>
    <n v="1"/>
    <n v="3"/>
    <n v="30"/>
    <n v="2"/>
    <n v="22490513"/>
    <n v="24960000"/>
    <n v="167193"/>
    <n v="6428"/>
    <n v="157107"/>
    <n v="0"/>
    <n v="0"/>
    <n v="0"/>
    <m/>
    <n v="0"/>
    <n v="0"/>
    <n v="0"/>
    <m/>
    <m/>
    <d v="2021-03-30T00:00:00"/>
    <n v="1"/>
    <s v="O"/>
    <n v="1"/>
    <n v="30"/>
    <n v="0"/>
    <m/>
    <m/>
    <m/>
    <m/>
    <m/>
    <m/>
    <n v="1"/>
    <n v="1"/>
    <m/>
    <m/>
    <n v="67340"/>
    <s v="CREDITOS DE CONSUMO"/>
    <n v="0"/>
    <n v="0"/>
    <n v="890480123"/>
    <s v="UNIVERSIDAD DE CARTAGENA"/>
    <n v="5"/>
    <m/>
    <m/>
    <m/>
    <m/>
    <n v="2"/>
    <n v="7"/>
    <n v="2"/>
  </r>
  <r>
    <n v="89243"/>
    <s v="C"/>
    <x v="39"/>
    <x v="0"/>
    <n v="4"/>
    <n v="550018772"/>
    <d v="2018-05-03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x v="39"/>
    <x v="0"/>
    <n v="4"/>
    <n v="550018784"/>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x v="39"/>
    <x v="0"/>
    <n v="4"/>
    <n v="550018785"/>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111535"/>
    <s v="C"/>
    <x v="39"/>
    <x v="0"/>
    <n v="4"/>
    <n v="550018786"/>
    <d v="2018-05-04T00:00:00"/>
    <d v="2023-12-30T00:00:00"/>
    <n v="0"/>
    <n v="1"/>
    <n v="3"/>
    <n v="30"/>
    <n v="2"/>
    <n v="22490513"/>
    <n v="24960000"/>
    <n v="207743"/>
    <n v="7987"/>
    <n v="195204"/>
    <n v="0"/>
    <n v="0"/>
    <n v="0"/>
    <m/>
    <n v="0"/>
    <n v="0"/>
    <n v="0"/>
    <m/>
    <m/>
    <d v="2021-03-30T00:00:00"/>
    <n v="1"/>
    <s v="O"/>
    <n v="1"/>
    <n v="30"/>
    <n v="0"/>
    <m/>
    <m/>
    <m/>
    <m/>
    <m/>
    <m/>
    <n v="1"/>
    <n v="1"/>
    <m/>
    <m/>
    <n v="83669"/>
    <s v="CREDITOS DE CONSUMO"/>
    <n v="0"/>
    <n v="0"/>
    <n v="890480123"/>
    <s v="UNIVERSIDAD DE CARTAGENA"/>
    <n v="5"/>
    <m/>
    <m/>
    <m/>
    <m/>
    <n v="2"/>
    <n v="7"/>
    <n v="2"/>
  </r>
  <r>
    <n v="111535"/>
    <s v="C"/>
    <x v="39"/>
    <x v="0"/>
    <n v="4"/>
    <n v="550018787"/>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111535"/>
    <s v="C"/>
    <x v="39"/>
    <x v="0"/>
    <n v="4"/>
    <n v="550018788"/>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40342"/>
    <s v="C"/>
    <x v="39"/>
    <x v="0"/>
    <n v="4"/>
    <n v="550018789"/>
    <d v="2018-05-04T00:00:00"/>
    <d v="2023-12-30T00:00:00"/>
    <n v="0"/>
    <n v="1"/>
    <n v="3"/>
    <n v="30"/>
    <n v="2"/>
    <n v="22490513"/>
    <n v="24960000"/>
    <n v="75133"/>
    <n v="2888"/>
    <n v="70604"/>
    <n v="0"/>
    <n v="0"/>
    <n v="0"/>
    <m/>
    <n v="0"/>
    <n v="0"/>
    <n v="0"/>
    <m/>
    <m/>
    <d v="2021-03-30T00:00:00"/>
    <n v="1"/>
    <s v="O"/>
    <n v="1"/>
    <n v="30"/>
    <n v="0"/>
    <m/>
    <m/>
    <m/>
    <m/>
    <m/>
    <m/>
    <n v="1"/>
    <n v="1"/>
    <m/>
    <m/>
    <n v="30262"/>
    <s v="CREDITOS DE CONSUMO"/>
    <n v="0"/>
    <n v="0"/>
    <n v="890480123"/>
    <s v="UNIVERSIDAD DE CARTAGENA"/>
    <n v="5"/>
    <m/>
    <m/>
    <m/>
    <m/>
    <n v="2"/>
    <n v="7"/>
    <n v="2"/>
  </r>
  <r>
    <n v="53202"/>
    <s v="C"/>
    <x v="39"/>
    <x v="0"/>
    <n v="4"/>
    <n v="550018809"/>
    <d v="2018-05-06T00:00:00"/>
    <d v="2023-12-30T00:00:00"/>
    <n v="0"/>
    <n v="1"/>
    <n v="3"/>
    <n v="30"/>
    <n v="2"/>
    <n v="22490513"/>
    <n v="24960000"/>
    <n v="99097"/>
    <n v="3810"/>
    <n v="93111"/>
    <n v="0"/>
    <n v="0"/>
    <n v="0"/>
    <m/>
    <n v="0"/>
    <n v="0"/>
    <n v="0"/>
    <m/>
    <m/>
    <d v="2021-03-30T00:00:00"/>
    <n v="1"/>
    <s v="O"/>
    <n v="1"/>
    <n v="30"/>
    <n v="0"/>
    <m/>
    <m/>
    <m/>
    <m/>
    <m/>
    <m/>
    <n v="1"/>
    <n v="1"/>
    <m/>
    <m/>
    <n v="39909"/>
    <s v="CREDITOS DE CONSUMO"/>
    <n v="0"/>
    <n v="0"/>
    <n v="890480123"/>
    <s v="UNIVERSIDAD DE CARTAGENA"/>
    <n v="5"/>
    <m/>
    <m/>
    <m/>
    <m/>
    <n v="2"/>
    <n v="7"/>
    <n v="2"/>
  </r>
  <r>
    <n v="106437"/>
    <s v="C"/>
    <x v="39"/>
    <x v="0"/>
    <n v="4"/>
    <n v="550018810"/>
    <d v="2018-05-06T00:00:00"/>
    <d v="2023-12-30T00:00:00"/>
    <n v="0"/>
    <n v="1"/>
    <n v="3"/>
    <n v="30"/>
    <n v="2"/>
    <n v="22490513"/>
    <n v="24960000"/>
    <n v="198226"/>
    <n v="7621"/>
    <n v="186281"/>
    <n v="0"/>
    <n v="0"/>
    <n v="0"/>
    <m/>
    <n v="0"/>
    <n v="0"/>
    <n v="0"/>
    <m/>
    <m/>
    <d v="2021-03-30T00:00:00"/>
    <n v="1"/>
    <s v="O"/>
    <n v="1"/>
    <n v="30"/>
    <n v="0"/>
    <m/>
    <m/>
    <m/>
    <m/>
    <m/>
    <m/>
    <n v="1"/>
    <n v="1"/>
    <m/>
    <m/>
    <n v="79844"/>
    <s v="CREDITOS DE CONSUMO"/>
    <n v="0"/>
    <n v="0"/>
    <n v="890480123"/>
    <s v="UNIVERSIDAD DE CARTAGENA"/>
    <n v="5"/>
    <m/>
    <m/>
    <m/>
    <m/>
    <n v="2"/>
    <n v="7"/>
    <n v="2"/>
  </r>
  <r>
    <n v="106200"/>
    <s v="C"/>
    <x v="39"/>
    <x v="0"/>
    <n v="4"/>
    <n v="550018811"/>
    <d v="2018-05-06T00:00:00"/>
    <d v="2023-12-30T00:00:00"/>
    <n v="0"/>
    <n v="1"/>
    <n v="3"/>
    <n v="30"/>
    <n v="2"/>
    <n v="22490513"/>
    <n v="24960000"/>
    <n v="197810"/>
    <n v="7605"/>
    <n v="185867"/>
    <n v="0"/>
    <n v="0"/>
    <n v="0"/>
    <m/>
    <n v="0"/>
    <n v="0"/>
    <n v="0"/>
    <m/>
    <m/>
    <d v="2021-03-30T00:00:00"/>
    <n v="1"/>
    <s v="O"/>
    <n v="1"/>
    <n v="30"/>
    <n v="0"/>
    <m/>
    <m/>
    <m/>
    <m/>
    <m/>
    <m/>
    <n v="1"/>
    <n v="1"/>
    <m/>
    <m/>
    <n v="79667"/>
    <s v="CREDITOS DE CONSUMO"/>
    <n v="0"/>
    <n v="0"/>
    <n v="890480123"/>
    <s v="UNIVERSIDAD DE CARTAGENA"/>
    <n v="5"/>
    <m/>
    <m/>
    <m/>
    <m/>
    <n v="2"/>
    <n v="7"/>
    <n v="2"/>
  </r>
  <r>
    <n v="31920"/>
    <s v="C"/>
    <x v="39"/>
    <x v="0"/>
    <n v="4"/>
    <n v="550018812"/>
    <d v="2018-05-06T00:00:00"/>
    <d v="2023-12-30T00:00:00"/>
    <n v="0"/>
    <n v="1"/>
    <n v="3"/>
    <n v="30"/>
    <n v="2"/>
    <n v="22490513"/>
    <n v="24960000"/>
    <n v="59445"/>
    <n v="2285"/>
    <n v="55866"/>
    <n v="0"/>
    <n v="0"/>
    <n v="0"/>
    <m/>
    <n v="0"/>
    <n v="0"/>
    <n v="0"/>
    <m/>
    <m/>
    <d v="2021-03-30T00:00:00"/>
    <n v="1"/>
    <s v="O"/>
    <n v="1"/>
    <n v="30"/>
    <n v="0"/>
    <m/>
    <m/>
    <m/>
    <m/>
    <m/>
    <m/>
    <n v="1"/>
    <n v="1"/>
    <m/>
    <m/>
    <n v="23946"/>
    <s v="CREDITOS DE CONSUMO"/>
    <n v="0"/>
    <n v="0"/>
    <n v="890480123"/>
    <s v="UNIVERSIDAD DE CARTAGENA"/>
    <n v="5"/>
    <m/>
    <m/>
    <m/>
    <m/>
    <n v="2"/>
    <n v="7"/>
    <n v="2"/>
  </r>
  <r>
    <n v="52031"/>
    <s v="C"/>
    <x v="39"/>
    <x v="0"/>
    <n v="4"/>
    <n v="550018824"/>
    <d v="2018-05-08T00:00:00"/>
    <d v="2023-12-30T00:00:00"/>
    <n v="0"/>
    <n v="1"/>
    <n v="3"/>
    <n v="30"/>
    <n v="2"/>
    <n v="22490513"/>
    <n v="24960000"/>
    <n v="96905"/>
    <n v="3725"/>
    <n v="91062"/>
    <n v="0"/>
    <n v="0"/>
    <n v="0"/>
    <m/>
    <n v="0"/>
    <n v="0"/>
    <n v="0"/>
    <m/>
    <m/>
    <d v="2021-03-30T00:00:00"/>
    <n v="1"/>
    <s v="O"/>
    <n v="1"/>
    <n v="30"/>
    <n v="0"/>
    <m/>
    <m/>
    <m/>
    <m/>
    <m/>
    <m/>
    <n v="1"/>
    <n v="1"/>
    <m/>
    <m/>
    <n v="39031"/>
    <s v="CREDITOS DE CONSUMO"/>
    <n v="0"/>
    <n v="0"/>
    <n v="890480123"/>
    <s v="UNIVERSIDAD DE CARTAGENA"/>
    <n v="5"/>
    <m/>
    <m/>
    <m/>
    <m/>
    <n v="2"/>
    <n v="7"/>
    <n v="2"/>
  </r>
  <r>
    <n v="33522"/>
    <s v="C"/>
    <x v="39"/>
    <x v="0"/>
    <n v="4"/>
    <n v="550018852"/>
    <d v="2018-05-11T00:00:00"/>
    <d v="2023-12-30T00:00:00"/>
    <n v="0"/>
    <n v="1"/>
    <n v="3"/>
    <n v="30"/>
    <n v="2"/>
    <n v="22490513"/>
    <n v="24960000"/>
    <n v="62447"/>
    <n v="2401"/>
    <n v="58668"/>
    <n v="0"/>
    <n v="0"/>
    <n v="0"/>
    <m/>
    <n v="0"/>
    <n v="0"/>
    <n v="0"/>
    <m/>
    <m/>
    <d v="2021-03-30T00:00:00"/>
    <n v="1"/>
    <s v="O"/>
    <n v="1"/>
    <n v="30"/>
    <n v="0"/>
    <m/>
    <m/>
    <m/>
    <m/>
    <m/>
    <m/>
    <n v="1"/>
    <n v="1"/>
    <m/>
    <m/>
    <n v="25146"/>
    <s v="CREDITOS DE CONSUMO"/>
    <n v="0"/>
    <n v="0"/>
    <n v="890480123"/>
    <s v="UNIVERSIDAD DE CARTAGENA"/>
    <n v="5"/>
    <m/>
    <m/>
    <m/>
    <m/>
    <n v="2"/>
    <n v="7"/>
    <n v="2"/>
  </r>
  <r>
    <n v="83304"/>
    <s v="C"/>
    <x v="39"/>
    <x v="0"/>
    <n v="4"/>
    <n v="550018859"/>
    <d v="2018-05-11T00:00:00"/>
    <d v="2023-12-30T00:00:00"/>
    <n v="0"/>
    <n v="1"/>
    <n v="3"/>
    <n v="30"/>
    <n v="2"/>
    <n v="22490513"/>
    <n v="24960000"/>
    <n v="155144"/>
    <n v="5964"/>
    <n v="145795"/>
    <n v="0"/>
    <n v="0"/>
    <n v="0"/>
    <m/>
    <n v="0"/>
    <n v="0"/>
    <n v="0"/>
    <m/>
    <m/>
    <d v="2021-03-30T00:00:00"/>
    <n v="1"/>
    <s v="O"/>
    <n v="1"/>
    <n v="30"/>
    <n v="0"/>
    <m/>
    <m/>
    <m/>
    <m/>
    <m/>
    <m/>
    <n v="1"/>
    <n v="1"/>
    <m/>
    <m/>
    <n v="62491"/>
    <s v="CREDITOS DE CONSUMO"/>
    <n v="0"/>
    <n v="0"/>
    <n v="890480123"/>
    <s v="UNIVERSIDAD DE CARTAGENA"/>
    <n v="5"/>
    <m/>
    <m/>
    <m/>
    <m/>
    <n v="2"/>
    <n v="7"/>
    <n v="2"/>
  </r>
  <r>
    <n v="84802"/>
    <s v="C"/>
    <x v="39"/>
    <x v="0"/>
    <n v="4"/>
    <n v="550018860"/>
    <d v="2018-05-11T00:00:00"/>
    <d v="2023-12-30T00:00:00"/>
    <n v="0"/>
    <n v="1"/>
    <n v="3"/>
    <n v="30"/>
    <n v="2"/>
    <n v="22490513"/>
    <n v="24960000"/>
    <n v="157925"/>
    <n v="6071"/>
    <n v="148416"/>
    <n v="0"/>
    <n v="0"/>
    <n v="0"/>
    <m/>
    <n v="0"/>
    <n v="0"/>
    <n v="0"/>
    <m/>
    <m/>
    <d v="2021-03-30T00:00:00"/>
    <n v="1"/>
    <s v="O"/>
    <n v="1"/>
    <n v="30"/>
    <n v="0"/>
    <m/>
    <m/>
    <m/>
    <m/>
    <m/>
    <m/>
    <n v="1"/>
    <n v="1"/>
    <m/>
    <m/>
    <n v="63614"/>
    <s v="CREDITOS DE CONSUMO"/>
    <n v="0"/>
    <n v="0"/>
    <n v="890480123"/>
    <s v="UNIVERSIDAD DE CARTAGENA"/>
    <n v="5"/>
    <m/>
    <m/>
    <m/>
    <m/>
    <n v="2"/>
    <n v="7"/>
    <n v="2"/>
  </r>
  <r>
    <n v="86358"/>
    <s v="C"/>
    <x v="39"/>
    <x v="0"/>
    <n v="4"/>
    <n v="550018861"/>
    <d v="2018-05-11T00:00:00"/>
    <d v="2023-12-30T00:00:00"/>
    <n v="0"/>
    <n v="1"/>
    <n v="3"/>
    <n v="30"/>
    <n v="2"/>
    <n v="22490513"/>
    <n v="24960000"/>
    <n v="161001"/>
    <n v="6190"/>
    <n v="151140"/>
    <n v="0"/>
    <n v="0"/>
    <n v="0"/>
    <m/>
    <n v="0"/>
    <n v="0"/>
    <n v="0"/>
    <m/>
    <m/>
    <d v="2021-03-30T00:00:00"/>
    <n v="1"/>
    <s v="O"/>
    <n v="1"/>
    <n v="30"/>
    <n v="0"/>
    <m/>
    <m/>
    <m/>
    <m/>
    <m/>
    <m/>
    <n v="1"/>
    <n v="1"/>
    <m/>
    <m/>
    <n v="64782"/>
    <s v="CREDITOS DE CONSUMO"/>
    <n v="0"/>
    <n v="0"/>
    <n v="890480123"/>
    <s v="UNIVERSIDAD DE CARTAGENA"/>
    <n v="5"/>
    <m/>
    <m/>
    <m/>
    <m/>
    <n v="2"/>
    <n v="7"/>
    <n v="2"/>
  </r>
  <r>
    <n v="62734"/>
    <s v="C"/>
    <x v="39"/>
    <x v="0"/>
    <n v="4"/>
    <n v="550018924"/>
    <d v="2018-05-18T00:00:00"/>
    <d v="2023-12-30T00:00:00"/>
    <n v="0"/>
    <n v="1"/>
    <n v="3"/>
    <n v="30"/>
    <n v="2"/>
    <n v="22490513"/>
    <n v="24960000"/>
    <n v="116839"/>
    <n v="4492"/>
    <n v="109795"/>
    <n v="0"/>
    <n v="0"/>
    <n v="0"/>
    <m/>
    <n v="0"/>
    <n v="0"/>
    <n v="0"/>
    <m/>
    <m/>
    <d v="2021-03-30T00:00:00"/>
    <n v="1"/>
    <s v="O"/>
    <n v="1"/>
    <n v="30"/>
    <n v="0"/>
    <m/>
    <m/>
    <m/>
    <m/>
    <m/>
    <m/>
    <n v="1"/>
    <n v="1"/>
    <m/>
    <m/>
    <n v="47061"/>
    <s v="CREDITOS DE CONSUMO"/>
    <n v="0"/>
    <n v="0"/>
    <n v="890480123"/>
    <s v="UNIVERSIDAD DE CARTAGENA"/>
    <n v="5"/>
    <m/>
    <m/>
    <m/>
    <m/>
    <n v="2"/>
    <n v="7"/>
    <n v="2"/>
  </r>
  <r>
    <n v="107795"/>
    <s v="C"/>
    <x v="39"/>
    <x v="0"/>
    <n v="4"/>
    <n v="550018928"/>
    <d v="2018-05-19T00:00:00"/>
    <d v="2023-12-30T00:00:00"/>
    <n v="0"/>
    <n v="1"/>
    <n v="3"/>
    <n v="30"/>
    <n v="2"/>
    <n v="22490513"/>
    <n v="24960000"/>
    <n v="200761"/>
    <n v="7718"/>
    <n v="188658"/>
    <n v="0"/>
    <n v="0"/>
    <n v="0"/>
    <m/>
    <n v="0"/>
    <n v="0"/>
    <n v="0"/>
    <m/>
    <m/>
    <d v="2021-03-30T00:00:00"/>
    <n v="1"/>
    <s v="O"/>
    <n v="1"/>
    <n v="30"/>
    <n v="0"/>
    <m/>
    <m/>
    <m/>
    <m/>
    <m/>
    <m/>
    <n v="1"/>
    <n v="1"/>
    <m/>
    <m/>
    <n v="80863"/>
    <s v="CREDITOS DE CONSUMO"/>
    <n v="0"/>
    <n v="0"/>
    <n v="890480123"/>
    <s v="UNIVERSIDAD DE CARTAGENA"/>
    <n v="5"/>
    <m/>
    <m/>
    <m/>
    <m/>
    <n v="2"/>
    <n v="7"/>
    <n v="2"/>
  </r>
  <r>
    <n v="107785"/>
    <s v="C"/>
    <x v="39"/>
    <x v="0"/>
    <n v="4"/>
    <n v="550018951"/>
    <d v="2018-05-22T00:00:00"/>
    <d v="2023-12-30T00:00:00"/>
    <n v="0"/>
    <n v="1"/>
    <n v="3"/>
    <n v="30"/>
    <n v="2"/>
    <n v="22490513"/>
    <n v="24960000"/>
    <n v="200745"/>
    <n v="7718"/>
    <n v="188641"/>
    <n v="0"/>
    <n v="0"/>
    <n v="0"/>
    <m/>
    <n v="0"/>
    <n v="0"/>
    <n v="0"/>
    <m/>
    <m/>
    <d v="2021-03-30T00:00:00"/>
    <n v="1"/>
    <s v="O"/>
    <n v="1"/>
    <n v="30"/>
    <n v="0"/>
    <m/>
    <m/>
    <m/>
    <m/>
    <m/>
    <m/>
    <n v="1"/>
    <n v="1"/>
    <m/>
    <m/>
    <n v="80856"/>
    <s v="CREDITOS DE CONSUMO"/>
    <n v="0"/>
    <n v="0"/>
    <n v="890480123"/>
    <s v="UNIVERSIDAD DE CARTAGENA"/>
    <n v="5"/>
    <m/>
    <m/>
    <m/>
    <m/>
    <n v="2"/>
    <n v="7"/>
    <n v="2"/>
  </r>
  <r>
    <n v="32321"/>
    <s v="C"/>
    <x v="39"/>
    <x v="0"/>
    <n v="4"/>
    <n v="550018952"/>
    <d v="2018-05-22T00:00:00"/>
    <d v="2023-12-30T00:00:00"/>
    <n v="0"/>
    <n v="1"/>
    <n v="3"/>
    <n v="30"/>
    <n v="2"/>
    <n v="22490513"/>
    <n v="24960000"/>
    <n v="60198"/>
    <n v="2314"/>
    <n v="56567"/>
    <n v="0"/>
    <n v="0"/>
    <n v="0"/>
    <m/>
    <n v="0"/>
    <n v="0"/>
    <n v="0"/>
    <m/>
    <m/>
    <d v="2021-03-30T00:00:00"/>
    <n v="1"/>
    <s v="O"/>
    <n v="1"/>
    <n v="30"/>
    <n v="0"/>
    <m/>
    <m/>
    <m/>
    <m/>
    <m/>
    <m/>
    <n v="1"/>
    <n v="1"/>
    <m/>
    <m/>
    <n v="24246"/>
    <s v="CREDITOS DE CONSUMO"/>
    <n v="0"/>
    <n v="0"/>
    <n v="890480123"/>
    <s v="UNIVERSIDAD DE CARTAGENA"/>
    <n v="5"/>
    <m/>
    <m/>
    <m/>
    <m/>
    <n v="2"/>
    <n v="7"/>
    <n v="2"/>
  </r>
  <r>
    <n v="50003"/>
    <s v="C"/>
    <x v="39"/>
    <x v="0"/>
    <n v="4"/>
    <n v="550019000"/>
    <d v="2018-05-31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50003"/>
    <s v="C"/>
    <x v="39"/>
    <x v="0"/>
    <n v="4"/>
    <n v="550019058"/>
    <d v="2018-06-07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33519"/>
    <s v="C"/>
    <x v="39"/>
    <x v="0"/>
    <n v="4"/>
    <n v="550019191"/>
    <d v="2018-07-01T00:00:00"/>
    <d v="2023-12-30T00:00:00"/>
    <n v="0"/>
    <n v="1"/>
    <n v="3"/>
    <n v="30"/>
    <n v="2"/>
    <n v="22490513"/>
    <n v="24960000"/>
    <n v="62440"/>
    <n v="2400"/>
    <n v="58664"/>
    <n v="0"/>
    <n v="0"/>
    <n v="0"/>
    <m/>
    <n v="0"/>
    <n v="0"/>
    <n v="0"/>
    <m/>
    <m/>
    <d v="2021-03-30T00:00:00"/>
    <n v="1"/>
    <s v="O"/>
    <n v="1"/>
    <n v="30"/>
    <n v="0"/>
    <m/>
    <m/>
    <m/>
    <m/>
    <m/>
    <m/>
    <n v="1"/>
    <n v="1"/>
    <m/>
    <m/>
    <n v="25145"/>
    <s v="CREDITOS DE CONSUMO"/>
    <n v="0"/>
    <n v="0"/>
    <n v="890480123"/>
    <s v="UNIVERSIDAD DE CARTAGENA"/>
    <n v="5"/>
    <m/>
    <m/>
    <m/>
    <m/>
    <n v="2"/>
    <n v="7"/>
    <n v="2"/>
  </r>
  <r>
    <n v="32558"/>
    <s v="C"/>
    <x v="39"/>
    <x v="0"/>
    <n v="4"/>
    <n v="550019192"/>
    <d v="2018-07-01T00:00:00"/>
    <d v="2023-12-30T00:00:00"/>
    <n v="0"/>
    <n v="1"/>
    <n v="3"/>
    <n v="30"/>
    <n v="2"/>
    <n v="22490513"/>
    <n v="24960000"/>
    <n v="60648"/>
    <n v="2332"/>
    <n v="56981"/>
    <n v="0"/>
    <n v="0"/>
    <n v="0"/>
    <m/>
    <n v="0"/>
    <n v="0"/>
    <n v="0"/>
    <m/>
    <m/>
    <d v="2021-03-30T00:00:00"/>
    <n v="1"/>
    <s v="O"/>
    <n v="1"/>
    <n v="30"/>
    <n v="0"/>
    <m/>
    <m/>
    <m/>
    <m/>
    <m/>
    <m/>
    <n v="1"/>
    <n v="1"/>
    <m/>
    <m/>
    <n v="24423"/>
    <s v="CREDITOS DE CONSUMO"/>
    <n v="0"/>
    <n v="0"/>
    <n v="890480123"/>
    <s v="UNIVERSIDAD DE CARTAGENA"/>
    <n v="5"/>
    <m/>
    <m/>
    <m/>
    <m/>
    <n v="2"/>
    <n v="7"/>
    <n v="2"/>
  </r>
  <r>
    <n v="56259"/>
    <s v="C"/>
    <x v="39"/>
    <x v="0"/>
    <n v="4"/>
    <n v="550019281"/>
    <d v="2018-07-14T00:00:00"/>
    <d v="2023-12-30T00:00:00"/>
    <n v="0"/>
    <n v="1"/>
    <n v="3"/>
    <n v="30"/>
    <n v="2"/>
    <n v="22490513"/>
    <n v="24960000"/>
    <n v="104770"/>
    <n v="4028"/>
    <n v="98461"/>
    <n v="0"/>
    <n v="0"/>
    <n v="0"/>
    <m/>
    <n v="0"/>
    <n v="0"/>
    <n v="0"/>
    <m/>
    <m/>
    <d v="2021-03-30T00:00:00"/>
    <n v="1"/>
    <s v="O"/>
    <n v="1"/>
    <n v="30"/>
    <n v="0"/>
    <m/>
    <m/>
    <m/>
    <m/>
    <m/>
    <m/>
    <n v="1"/>
    <n v="1"/>
    <m/>
    <m/>
    <n v="42202"/>
    <s v="CREDITOS DE CONSUMO"/>
    <n v="0"/>
    <n v="0"/>
    <n v="890480123"/>
    <s v="UNIVERSIDAD DE CARTAGENA"/>
    <n v="5"/>
    <m/>
    <m/>
    <m/>
    <m/>
    <n v="2"/>
    <n v="7"/>
    <n v="2"/>
  </r>
  <r>
    <n v="35015"/>
    <s v="C"/>
    <x v="39"/>
    <x v="0"/>
    <n v="4"/>
    <n v="550019419"/>
    <d v="2018-08-05T00:00:00"/>
    <d v="2023-12-30T00:00:00"/>
    <n v="0"/>
    <n v="1"/>
    <n v="3"/>
    <n v="30"/>
    <n v="2"/>
    <n v="22490513"/>
    <n v="24960000"/>
    <n v="65216"/>
    <n v="2507"/>
    <n v="61282"/>
    <n v="0"/>
    <n v="0"/>
    <n v="0"/>
    <m/>
    <n v="0"/>
    <n v="0"/>
    <n v="0"/>
    <m/>
    <m/>
    <d v="2021-03-30T00:00:00"/>
    <n v="1"/>
    <s v="O"/>
    <n v="1"/>
    <n v="30"/>
    <n v="0"/>
    <m/>
    <m/>
    <m/>
    <m/>
    <m/>
    <m/>
    <n v="1"/>
    <n v="1"/>
    <m/>
    <m/>
    <n v="26267"/>
    <s v="CREDITOS DE CONSUMO"/>
    <n v="0"/>
    <n v="0"/>
    <n v="890480123"/>
    <s v="UNIVERSIDAD DE CARTAGENA"/>
    <n v="5"/>
    <m/>
    <m/>
    <m/>
    <m/>
    <n v="2"/>
    <n v="7"/>
    <n v="2"/>
  </r>
  <r>
    <n v="33334"/>
    <s v="C"/>
    <x v="39"/>
    <x v="0"/>
    <n v="4"/>
    <n v="550019517"/>
    <d v="2018-08-19T00:00:00"/>
    <d v="2023-12-30T00:00:00"/>
    <n v="0"/>
    <n v="1"/>
    <n v="3"/>
    <n v="30"/>
    <n v="2"/>
    <n v="22490513"/>
    <n v="24960000"/>
    <n v="62087"/>
    <n v="2387"/>
    <n v="58339"/>
    <n v="0"/>
    <n v="0"/>
    <n v="0"/>
    <m/>
    <n v="0"/>
    <n v="0"/>
    <n v="0"/>
    <m/>
    <m/>
    <d v="2021-03-30T00:00:00"/>
    <n v="1"/>
    <s v="O"/>
    <n v="1"/>
    <n v="30"/>
    <n v="0"/>
    <m/>
    <m/>
    <m/>
    <m/>
    <m/>
    <m/>
    <n v="1"/>
    <n v="1"/>
    <m/>
    <m/>
    <n v="25005"/>
    <s v="CREDITOS DE CONSUMO"/>
    <n v="0"/>
    <n v="0"/>
    <n v="890480123"/>
    <s v="UNIVERSIDAD DE CARTAGENA"/>
    <n v="5"/>
    <m/>
    <m/>
    <m/>
    <m/>
    <n v="2"/>
    <n v="7"/>
    <n v="2"/>
  </r>
  <r>
    <n v="11077"/>
    <s v="C"/>
    <x v="39"/>
    <x v="0"/>
    <n v="4"/>
    <n v="550019636"/>
    <d v="2018-09-04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27792"/>
    <s v="C"/>
    <x v="39"/>
    <x v="0"/>
    <n v="4"/>
    <n v="550019660"/>
    <d v="2018-09-06T00:00:00"/>
    <d v="2023-12-30T00:00:00"/>
    <n v="0"/>
    <n v="1"/>
    <n v="3"/>
    <n v="30"/>
    <n v="2"/>
    <n v="22490513"/>
    <n v="24960000"/>
    <n v="51761"/>
    <n v="1990"/>
    <n v="48640"/>
    <n v="0"/>
    <n v="0"/>
    <n v="0"/>
    <m/>
    <n v="0"/>
    <n v="0"/>
    <n v="0"/>
    <m/>
    <m/>
    <d v="2021-03-30T00:00:00"/>
    <n v="1"/>
    <s v="O"/>
    <n v="1"/>
    <n v="30"/>
    <n v="0"/>
    <m/>
    <m/>
    <m/>
    <m/>
    <m/>
    <m/>
    <n v="1"/>
    <n v="1"/>
    <m/>
    <m/>
    <n v="20848"/>
    <s v="CREDITOS DE CONSUMO"/>
    <n v="0"/>
    <n v="0"/>
    <n v="890480123"/>
    <s v="UNIVERSIDAD DE CARTAGENA"/>
    <n v="5"/>
    <m/>
    <m/>
    <m/>
    <m/>
    <n v="2"/>
    <n v="7"/>
    <n v="2"/>
  </r>
  <r>
    <n v="11077"/>
    <s v="C"/>
    <x v="39"/>
    <x v="0"/>
    <n v="4"/>
    <n v="550019697"/>
    <d v="2018-09-11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31993"/>
    <s v="C"/>
    <x v="39"/>
    <x v="0"/>
    <n v="4"/>
    <n v="550019829"/>
    <d v="2018-10-03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31993"/>
    <s v="C"/>
    <x v="39"/>
    <x v="0"/>
    <n v="4"/>
    <n v="550019855"/>
    <d v="2018-10-07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27867"/>
    <s v="C"/>
    <x v="39"/>
    <x v="0"/>
    <n v="4"/>
    <n v="550019998"/>
    <d v="2018-11-01T00:00:00"/>
    <d v="2023-12-30T00:00:00"/>
    <n v="0"/>
    <n v="1"/>
    <n v="3"/>
    <n v="30"/>
    <n v="2"/>
    <n v="22490513"/>
    <n v="24960000"/>
    <n v="51901"/>
    <n v="1995"/>
    <n v="48771"/>
    <n v="0"/>
    <n v="0"/>
    <n v="0"/>
    <m/>
    <n v="0"/>
    <n v="0"/>
    <n v="0"/>
    <m/>
    <m/>
    <d v="2021-03-30T00:00:00"/>
    <n v="1"/>
    <s v="O"/>
    <n v="1"/>
    <n v="30"/>
    <n v="0"/>
    <m/>
    <m/>
    <m/>
    <m/>
    <m/>
    <m/>
    <n v="1"/>
    <n v="1"/>
    <m/>
    <m/>
    <n v="20904"/>
    <s v="CREDITOS DE CONSUMO"/>
    <n v="0"/>
    <n v="0"/>
    <n v="890480123"/>
    <s v="UNIVERSIDAD DE CARTAGENA"/>
    <n v="5"/>
    <m/>
    <m/>
    <m/>
    <m/>
    <n v="2"/>
    <n v="7"/>
    <n v="2"/>
  </r>
  <r>
    <n v="22299"/>
    <s v="C"/>
    <x v="39"/>
    <x v="0"/>
    <n v="4"/>
    <n v="550020025"/>
    <d v="2018-11-05T00:00:00"/>
    <d v="2023-12-30T00:00:00"/>
    <n v="0"/>
    <n v="1"/>
    <n v="3"/>
    <n v="30"/>
    <n v="2"/>
    <n v="22490513"/>
    <n v="24960000"/>
    <n v="41527"/>
    <n v="1596"/>
    <n v="39027"/>
    <n v="0"/>
    <n v="0"/>
    <n v="0"/>
    <m/>
    <n v="0"/>
    <n v="0"/>
    <n v="0"/>
    <m/>
    <m/>
    <d v="2021-03-30T00:00:00"/>
    <n v="1"/>
    <s v="O"/>
    <n v="1"/>
    <n v="30"/>
    <n v="0"/>
    <m/>
    <m/>
    <m/>
    <m/>
    <m/>
    <m/>
    <n v="1"/>
    <n v="1"/>
    <m/>
    <m/>
    <n v="16728"/>
    <s v="CREDITOS DE CONSUMO"/>
    <n v="0"/>
    <n v="0"/>
    <n v="890480123"/>
    <s v="UNIVERSIDAD DE CARTAGENA"/>
    <n v="5"/>
    <m/>
    <m/>
    <m/>
    <m/>
    <n v="2"/>
    <n v="7"/>
    <n v="2"/>
  </r>
  <r>
    <n v="11975"/>
    <s v="C"/>
    <x v="39"/>
    <x v="0"/>
    <n v="4"/>
    <n v="550020034"/>
    <d v="2018-11-06T00:00:00"/>
    <d v="2023-12-30T00:00:00"/>
    <n v="0"/>
    <n v="1"/>
    <n v="3"/>
    <n v="30"/>
    <n v="2"/>
    <n v="22490513"/>
    <n v="24960000"/>
    <n v="22316"/>
    <n v="858"/>
    <n v="20959"/>
    <n v="0"/>
    <n v="0"/>
    <n v="0"/>
    <m/>
    <n v="0"/>
    <n v="0"/>
    <n v="0"/>
    <m/>
    <m/>
    <d v="2021-03-30T00:00:00"/>
    <n v="1"/>
    <s v="O"/>
    <n v="1"/>
    <n v="30"/>
    <n v="0"/>
    <m/>
    <m/>
    <m/>
    <m/>
    <m/>
    <m/>
    <n v="1"/>
    <n v="1"/>
    <m/>
    <m/>
    <n v="8984"/>
    <s v="CREDITOS DE CONSUMO"/>
    <n v="0"/>
    <n v="0"/>
    <n v="890480123"/>
    <s v="UNIVERSIDAD DE CARTAGENA"/>
    <n v="5"/>
    <m/>
    <m/>
    <m/>
    <m/>
    <n v="2"/>
    <n v="7"/>
    <n v="2"/>
  </r>
  <r>
    <n v="35523"/>
    <s v="C"/>
    <x v="39"/>
    <x v="0"/>
    <n v="4"/>
    <n v="550020336"/>
    <d v="2018-12-19T00:00:00"/>
    <d v="2023-12-30T00:00:00"/>
    <n v="0"/>
    <n v="1"/>
    <n v="3"/>
    <n v="30"/>
    <n v="2"/>
    <n v="22490513"/>
    <n v="24960000"/>
    <n v="66153"/>
    <n v="2543"/>
    <n v="62170"/>
    <n v="0"/>
    <n v="0"/>
    <n v="0"/>
    <m/>
    <n v="0"/>
    <n v="0"/>
    <n v="0"/>
    <m/>
    <m/>
    <d v="2021-03-30T00:00:00"/>
    <n v="1"/>
    <s v="O"/>
    <n v="1"/>
    <n v="30"/>
    <n v="0"/>
    <m/>
    <m/>
    <m/>
    <m/>
    <m/>
    <m/>
    <n v="1"/>
    <n v="1"/>
    <m/>
    <m/>
    <n v="26647"/>
    <s v="CREDITOS DE CONSUMO"/>
    <n v="0"/>
    <n v="0"/>
    <n v="890480123"/>
    <s v="UNIVERSIDAD DE CARTAGENA"/>
    <n v="5"/>
    <m/>
    <m/>
    <m/>
    <m/>
    <n v="2"/>
    <n v="7"/>
    <n v="2"/>
  </r>
  <r>
    <n v="36799"/>
    <s v="C"/>
    <x v="39"/>
    <x v="0"/>
    <n v="4"/>
    <n v="550020337"/>
    <d v="2018-12-19T00:00:00"/>
    <d v="2023-12-30T00:00:00"/>
    <n v="0"/>
    <n v="1"/>
    <n v="3"/>
    <n v="30"/>
    <n v="2"/>
    <n v="22490513"/>
    <n v="24960000"/>
    <n v="68538"/>
    <n v="2635"/>
    <n v="64404"/>
    <n v="0"/>
    <n v="0"/>
    <n v="0"/>
    <m/>
    <n v="0"/>
    <n v="0"/>
    <n v="0"/>
    <m/>
    <m/>
    <d v="2021-03-30T00:00:00"/>
    <n v="1"/>
    <s v="O"/>
    <n v="1"/>
    <n v="30"/>
    <n v="0"/>
    <m/>
    <m/>
    <m/>
    <m/>
    <m/>
    <m/>
    <n v="1"/>
    <n v="1"/>
    <m/>
    <m/>
    <n v="27605"/>
    <s v="CREDITOS DE CONSUMO"/>
    <n v="0"/>
    <n v="0"/>
    <n v="890480123"/>
    <s v="UNIVERSIDAD DE CARTAGENA"/>
    <n v="5"/>
    <m/>
    <m/>
    <m/>
    <m/>
    <n v="2"/>
    <n v="7"/>
    <n v="2"/>
  </r>
  <r>
    <n v="37840"/>
    <s v="C"/>
    <x v="39"/>
    <x v="0"/>
    <n v="4"/>
    <n v="550020748"/>
    <d v="2019-02-26T00:00:00"/>
    <d v="2023-12-30T00:00:00"/>
    <n v="0"/>
    <n v="1"/>
    <n v="3"/>
    <n v="30"/>
    <n v="2"/>
    <n v="22490513"/>
    <n v="24960000"/>
    <n v="70481"/>
    <n v="2710"/>
    <n v="66225"/>
    <n v="0"/>
    <n v="0"/>
    <n v="0"/>
    <m/>
    <n v="0"/>
    <n v="0"/>
    <n v="0"/>
    <m/>
    <m/>
    <d v="2021-03-30T00:00:00"/>
    <n v="1"/>
    <s v="O"/>
    <n v="1"/>
    <n v="30"/>
    <n v="0"/>
    <m/>
    <m/>
    <m/>
    <m/>
    <m/>
    <m/>
    <n v="1"/>
    <n v="1"/>
    <m/>
    <m/>
    <n v="28385"/>
    <s v="CREDITOS DE CONSUMO"/>
    <n v="0"/>
    <n v="0"/>
    <n v="890480123"/>
    <s v="UNIVERSIDAD DE CARTAGENA"/>
    <n v="5"/>
    <m/>
    <m/>
    <m/>
    <m/>
    <n v="2"/>
    <n v="7"/>
    <n v="2"/>
  </r>
  <r>
    <n v="100734"/>
    <s v="C"/>
    <x v="39"/>
    <x v="0"/>
    <n v="4"/>
    <n v="550020749"/>
    <d v="2019-02-26T00:00:00"/>
    <d v="2023-12-30T00:00:00"/>
    <n v="0"/>
    <n v="1"/>
    <n v="3"/>
    <n v="30"/>
    <n v="2"/>
    <n v="22490513"/>
    <n v="24960000"/>
    <n v="187885"/>
    <n v="7223"/>
    <n v="176301"/>
    <n v="0"/>
    <n v="0"/>
    <n v="0"/>
    <m/>
    <n v="0"/>
    <n v="0"/>
    <n v="0"/>
    <m/>
    <m/>
    <d v="2021-03-30T00:00:00"/>
    <n v="1"/>
    <s v="O"/>
    <n v="1"/>
    <n v="30"/>
    <n v="0"/>
    <m/>
    <m/>
    <m/>
    <m/>
    <m/>
    <m/>
    <n v="1"/>
    <n v="1"/>
    <m/>
    <m/>
    <n v="75567"/>
    <s v="CREDITOS DE CONSUMO"/>
    <n v="0"/>
    <n v="0"/>
    <n v="890480123"/>
    <s v="UNIVERSIDAD DE CARTAGENA"/>
    <n v="5"/>
    <m/>
    <m/>
    <m/>
    <m/>
    <n v="2"/>
    <n v="7"/>
    <n v="2"/>
  </r>
  <r>
    <n v="40657"/>
    <s v="C"/>
    <x v="39"/>
    <x v="0"/>
    <n v="4"/>
    <n v="550021278"/>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40657"/>
    <s v="C"/>
    <x v="39"/>
    <x v="0"/>
    <n v="4"/>
    <n v="550021279"/>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113029"/>
    <s v="C"/>
    <x v="39"/>
    <x v="0"/>
    <n v="4"/>
    <n v="550021378"/>
    <d v="2019-05-26T00:00:00"/>
    <d v="2023-12-30T00:00:00"/>
    <n v="0"/>
    <n v="1"/>
    <n v="3"/>
    <n v="30"/>
    <n v="2"/>
    <n v="22490513"/>
    <n v="24960000"/>
    <n v="210514"/>
    <n v="8093"/>
    <n v="197819"/>
    <n v="0"/>
    <n v="0"/>
    <n v="0"/>
    <m/>
    <n v="0"/>
    <n v="0"/>
    <n v="0"/>
    <m/>
    <m/>
    <d v="2021-03-30T00:00:00"/>
    <n v="1"/>
    <s v="O"/>
    <n v="1"/>
    <n v="30"/>
    <n v="0"/>
    <m/>
    <m/>
    <m/>
    <m/>
    <m/>
    <m/>
    <n v="1"/>
    <n v="1"/>
    <m/>
    <m/>
    <n v="84790"/>
    <s v="CREDITOS DE CONSUMO"/>
    <n v="0"/>
    <n v="0"/>
    <n v="890480123"/>
    <s v="UNIVERSIDAD DE CARTAGENA"/>
    <n v="5"/>
    <m/>
    <m/>
    <m/>
    <m/>
    <n v="2"/>
    <n v="7"/>
    <n v="2"/>
  </r>
  <r>
    <n v="41828"/>
    <s v="C"/>
    <x v="39"/>
    <x v="0"/>
    <n v="4"/>
    <n v="550021814"/>
    <d v="2019-07-02T00:00:00"/>
    <d v="2023-12-30T00:00:00"/>
    <n v="0"/>
    <n v="1"/>
    <n v="3"/>
    <n v="30"/>
    <n v="2"/>
    <n v="22490513"/>
    <n v="24960000"/>
    <n v="77897"/>
    <n v="2995"/>
    <n v="73205"/>
    <n v="0"/>
    <n v="0"/>
    <n v="0"/>
    <m/>
    <n v="0"/>
    <n v="0"/>
    <n v="0"/>
    <m/>
    <m/>
    <d v="2021-03-30T00:00:00"/>
    <n v="1"/>
    <s v="O"/>
    <n v="1"/>
    <n v="30"/>
    <n v="0"/>
    <m/>
    <m/>
    <m/>
    <m/>
    <m/>
    <m/>
    <n v="1"/>
    <n v="1"/>
    <m/>
    <m/>
    <n v="31377"/>
    <s v="CREDITOS DE CONSUMO"/>
    <n v="0"/>
    <n v="0"/>
    <n v="890480123"/>
    <s v="UNIVERSIDAD DE CARTAGENA"/>
    <n v="5"/>
    <m/>
    <m/>
    <m/>
    <m/>
    <n v="2"/>
    <n v="7"/>
    <n v="2"/>
  </r>
  <r>
    <n v="114915"/>
    <s v="C"/>
    <x v="39"/>
    <x v="0"/>
    <n v="4"/>
    <n v="550021815"/>
    <d v="2019-07-02T00:00:00"/>
    <d v="2023-12-30T00:00:00"/>
    <n v="0"/>
    <n v="1"/>
    <n v="3"/>
    <n v="30"/>
    <n v="2"/>
    <n v="22490513"/>
    <n v="24960000"/>
    <n v="214030"/>
    <n v="8228"/>
    <n v="201119"/>
    <n v="0"/>
    <n v="0"/>
    <n v="0"/>
    <m/>
    <n v="0"/>
    <n v="0"/>
    <n v="0"/>
    <m/>
    <m/>
    <d v="2021-03-30T00:00:00"/>
    <n v="1"/>
    <s v="O"/>
    <n v="1"/>
    <n v="30"/>
    <n v="0"/>
    <m/>
    <m/>
    <m/>
    <m/>
    <m/>
    <m/>
    <n v="1"/>
    <n v="1"/>
    <m/>
    <m/>
    <n v="86204"/>
    <s v="CREDITOS DE CONSUMO"/>
    <n v="0"/>
    <n v="0"/>
    <n v="890480123"/>
    <s v="UNIVERSIDAD DE CARTAGENA"/>
    <n v="5"/>
    <m/>
    <m/>
    <m/>
    <m/>
    <n v="2"/>
    <n v="7"/>
    <n v="2"/>
  </r>
  <r>
    <n v="44711"/>
    <s v="C"/>
    <x v="39"/>
    <x v="0"/>
    <n v="4"/>
    <n v="550021838"/>
    <d v="2019-07-06T00:00:00"/>
    <d v="2023-12-30T00:00:00"/>
    <n v="0"/>
    <n v="1"/>
    <n v="3"/>
    <n v="30"/>
    <n v="2"/>
    <n v="22490513"/>
    <n v="24960000"/>
    <n v="83267"/>
    <n v="3201"/>
    <n v="78252"/>
    <n v="0"/>
    <n v="0"/>
    <n v="0"/>
    <m/>
    <n v="0"/>
    <n v="0"/>
    <n v="0"/>
    <m/>
    <m/>
    <d v="2021-03-30T00:00:00"/>
    <n v="1"/>
    <s v="O"/>
    <n v="1"/>
    <n v="30"/>
    <n v="0"/>
    <m/>
    <m/>
    <m/>
    <m/>
    <m/>
    <m/>
    <n v="1"/>
    <n v="1"/>
    <m/>
    <m/>
    <n v="33541"/>
    <s v="CREDITOS DE CONSUMO"/>
    <n v="0"/>
    <n v="0"/>
    <n v="890480123"/>
    <s v="UNIVERSIDAD DE CARTAGENA"/>
    <n v="5"/>
    <m/>
    <m/>
    <m/>
    <m/>
    <n v="2"/>
    <n v="7"/>
    <n v="2"/>
  </r>
  <r>
    <n v="14427"/>
    <s v="C"/>
    <x v="39"/>
    <x v="0"/>
    <n v="4"/>
    <n v="550021962"/>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427"/>
    <s v="C"/>
    <x v="39"/>
    <x v="0"/>
    <n v="4"/>
    <n v="550021963"/>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936"/>
    <s v="C"/>
    <x v="39"/>
    <x v="0"/>
    <n v="4"/>
    <n v="550022228"/>
    <d v="2019-08-20T00:00:00"/>
    <d v="2023-12-30T00:00:00"/>
    <n v="0"/>
    <n v="1"/>
    <n v="3"/>
    <n v="30"/>
    <n v="2"/>
    <n v="22490513"/>
    <n v="24960000"/>
    <n v="27815"/>
    <n v="1069"/>
    <n v="26141"/>
    <n v="0"/>
    <n v="0"/>
    <n v="0"/>
    <m/>
    <n v="0"/>
    <n v="0"/>
    <n v="0"/>
    <m/>
    <m/>
    <d v="2021-03-30T00:00:00"/>
    <n v="1"/>
    <s v="O"/>
    <n v="1"/>
    <n v="30"/>
    <n v="0"/>
    <m/>
    <m/>
    <m/>
    <m/>
    <m/>
    <m/>
    <n v="1"/>
    <n v="1"/>
    <m/>
    <m/>
    <n v="11205"/>
    <s v="CREDITOS DE CONSUMO"/>
    <n v="0"/>
    <n v="0"/>
    <n v="890480123"/>
    <s v="UNIVERSIDAD DE CARTAGENA"/>
    <n v="5"/>
    <m/>
    <m/>
    <m/>
    <m/>
    <n v="2"/>
    <n v="7"/>
    <n v="2"/>
  </r>
  <r>
    <n v="45821"/>
    <s v="C"/>
    <x v="39"/>
    <x v="0"/>
    <n v="4"/>
    <n v="550022229"/>
    <d v="2019-08-20T00:00:00"/>
    <d v="2023-12-30T00:00:00"/>
    <n v="0"/>
    <n v="1"/>
    <n v="3"/>
    <n v="30"/>
    <n v="2"/>
    <n v="22490513"/>
    <n v="24960000"/>
    <n v="85343"/>
    <n v="3281"/>
    <n v="80194"/>
    <n v="0"/>
    <n v="0"/>
    <n v="0"/>
    <m/>
    <n v="0"/>
    <n v="0"/>
    <n v="0"/>
    <m/>
    <m/>
    <d v="2021-03-30T00:00:00"/>
    <n v="1"/>
    <s v="O"/>
    <n v="1"/>
    <n v="30"/>
    <n v="0"/>
    <m/>
    <m/>
    <m/>
    <m/>
    <m/>
    <m/>
    <n v="1"/>
    <n v="1"/>
    <m/>
    <m/>
    <n v="34373"/>
    <s v="CREDITOS DE CONSUMO"/>
    <n v="0"/>
    <n v="0"/>
    <n v="890480123"/>
    <s v="UNIVERSIDAD DE CARTAGENA"/>
    <n v="5"/>
    <m/>
    <m/>
    <m/>
    <m/>
    <n v="2"/>
    <n v="7"/>
    <n v="2"/>
  </r>
  <r>
    <n v="46277"/>
    <s v="C"/>
    <x v="39"/>
    <x v="0"/>
    <n v="4"/>
    <n v="550022568"/>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46277"/>
    <s v="C"/>
    <x v="39"/>
    <x v="0"/>
    <n v="4"/>
    <n v="550022569"/>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30847"/>
    <s v="C"/>
    <x v="39"/>
    <x v="0"/>
    <n v="4"/>
    <n v="550022851"/>
    <d v="2019-10-15T00:00:00"/>
    <d v="2023-12-30T00:00:00"/>
    <n v="0"/>
    <n v="1"/>
    <n v="3"/>
    <n v="30"/>
    <n v="2"/>
    <n v="22490513"/>
    <n v="24960000"/>
    <n v="57464"/>
    <n v="2209"/>
    <n v="53987"/>
    <n v="0"/>
    <n v="0"/>
    <n v="0"/>
    <m/>
    <n v="0"/>
    <n v="0"/>
    <n v="0"/>
    <m/>
    <m/>
    <d v="2021-03-30T00:00:00"/>
    <n v="1"/>
    <s v="O"/>
    <n v="1"/>
    <n v="30"/>
    <n v="0"/>
    <m/>
    <m/>
    <m/>
    <m/>
    <m/>
    <m/>
    <n v="1"/>
    <n v="1"/>
    <m/>
    <m/>
    <n v="23140"/>
    <s v="CREDITOS DE CONSUMO"/>
    <n v="0"/>
    <n v="0"/>
    <n v="890480123"/>
    <s v="UNIVERSIDAD DE CARTAGENA"/>
    <n v="5"/>
    <m/>
    <m/>
    <m/>
    <m/>
    <n v="2"/>
    <n v="7"/>
    <n v="2"/>
  </r>
  <r>
    <n v="46277"/>
    <s v="C"/>
    <x v="39"/>
    <x v="0"/>
    <n v="4"/>
    <n v="550022852"/>
    <d v="2019-10-15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90051"/>
    <s v="C"/>
    <x v="39"/>
    <x v="0"/>
    <n v="4"/>
    <n v="550023179"/>
    <d v="2019-12-02T00:00:00"/>
    <d v="2023-12-30T00:00:00"/>
    <n v="0"/>
    <n v="1"/>
    <n v="3"/>
    <n v="30"/>
    <n v="2"/>
    <n v="22490513"/>
    <n v="24960000"/>
    <n v="167730"/>
    <n v="6448"/>
    <n v="157604"/>
    <n v="0"/>
    <n v="0"/>
    <n v="0"/>
    <m/>
    <n v="0"/>
    <n v="0"/>
    <n v="0"/>
    <m/>
    <m/>
    <d v="2021-03-30T00:00:00"/>
    <n v="1"/>
    <s v="O"/>
    <n v="1"/>
    <n v="30"/>
    <n v="0"/>
    <m/>
    <m/>
    <m/>
    <m/>
    <m/>
    <m/>
    <n v="1"/>
    <n v="1"/>
    <m/>
    <m/>
    <n v="67553"/>
    <s v="CREDITOS DE CONSUMO"/>
    <n v="0"/>
    <n v="0"/>
    <n v="890480123"/>
    <s v="UNIVERSIDAD DE CARTAGENA"/>
    <n v="5"/>
    <m/>
    <m/>
    <m/>
    <m/>
    <n v="2"/>
    <n v="7"/>
    <n v="2"/>
  </r>
  <r>
    <n v="34712"/>
    <s v="C"/>
    <x v="39"/>
    <x v="0"/>
    <n v="4"/>
    <n v="550023761"/>
    <d v="2020-03-21T00:00:00"/>
    <d v="2023-12-30T00:00:00"/>
    <n v="0"/>
    <n v="1"/>
    <n v="3"/>
    <n v="30"/>
    <n v="2"/>
    <n v="22490513"/>
    <n v="24960000"/>
    <n v="64643"/>
    <n v="2485"/>
    <n v="60751"/>
    <n v="0"/>
    <n v="0"/>
    <n v="0"/>
    <m/>
    <n v="0"/>
    <n v="0"/>
    <n v="0"/>
    <m/>
    <m/>
    <d v="2021-03-30T00:00:00"/>
    <n v="1"/>
    <s v="O"/>
    <n v="1"/>
    <n v="30"/>
    <n v="0"/>
    <m/>
    <m/>
    <m/>
    <m/>
    <m/>
    <m/>
    <n v="1"/>
    <n v="1"/>
    <m/>
    <m/>
    <n v="26039"/>
    <s v="CREDITOS DE CONSUMO"/>
    <n v="0"/>
    <n v="0"/>
    <n v="890480123"/>
    <s v="UNIVERSIDAD DE CARTAGENA"/>
    <n v="5"/>
    <m/>
    <m/>
    <m/>
    <m/>
    <n v="2"/>
    <n v="7"/>
    <n v="2"/>
  </r>
  <r>
    <n v="138871"/>
    <s v="C"/>
    <x v="39"/>
    <x v="0"/>
    <n v="4"/>
    <n v="550023762"/>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138871"/>
    <s v="C"/>
    <x v="39"/>
    <x v="0"/>
    <n v="4"/>
    <n v="550023763"/>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55269"/>
    <s v="C"/>
    <x v="39"/>
    <x v="0"/>
    <n v="4"/>
    <n v="550023819"/>
    <d v="2020-04-22T00:00:00"/>
    <d v="2023-12-30T00:00:00"/>
    <n v="0"/>
    <n v="1"/>
    <n v="3"/>
    <n v="30"/>
    <n v="2"/>
    <n v="22490513"/>
    <n v="24960000"/>
    <n v="102929"/>
    <n v="3957"/>
    <n v="96730"/>
    <n v="0"/>
    <n v="0"/>
    <n v="0"/>
    <m/>
    <n v="0"/>
    <n v="0"/>
    <n v="0"/>
    <m/>
    <m/>
    <d v="2021-03-30T00:00:00"/>
    <n v="1"/>
    <s v="O"/>
    <n v="1"/>
    <n v="30"/>
    <n v="0"/>
    <m/>
    <m/>
    <m/>
    <m/>
    <m/>
    <m/>
    <n v="1"/>
    <n v="1"/>
    <m/>
    <m/>
    <n v="41461"/>
    <s v="CREDITOS DE CONSUMO"/>
    <n v="0"/>
    <n v="0"/>
    <n v="890480123"/>
    <s v="UNIVERSIDAD DE CARTAGENA"/>
    <n v="5"/>
    <m/>
    <m/>
    <m/>
    <m/>
    <n v="2"/>
    <n v="7"/>
    <n v="2"/>
  </r>
  <r>
    <n v="54713"/>
    <s v="C"/>
    <x v="39"/>
    <x v="0"/>
    <n v="4"/>
    <n v="550023874"/>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x v="39"/>
    <x v="0"/>
    <n v="4"/>
    <n v="550023875"/>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x v="39"/>
    <x v="0"/>
    <n v="4"/>
    <n v="550023890"/>
    <d v="2020-05-26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9121"/>
    <s v="C"/>
    <x v="39"/>
    <x v="0"/>
    <n v="4"/>
    <n v="550023896"/>
    <d v="2020-05-27T00:00:00"/>
    <d v="2023-12-30T00:00:00"/>
    <n v="0"/>
    <n v="1"/>
    <n v="3"/>
    <n v="30"/>
    <n v="2"/>
    <n v="22490513"/>
    <n v="24960000"/>
    <n v="16992"/>
    <n v="653"/>
    <n v="15963"/>
    <n v="0"/>
    <n v="0"/>
    <n v="0"/>
    <m/>
    <n v="0"/>
    <n v="0"/>
    <n v="0"/>
    <m/>
    <m/>
    <d v="2021-03-30T00:00:00"/>
    <n v="1"/>
    <s v="O"/>
    <n v="1"/>
    <n v="30"/>
    <n v="0"/>
    <m/>
    <m/>
    <m/>
    <m/>
    <m/>
    <m/>
    <n v="1"/>
    <n v="1"/>
    <m/>
    <m/>
    <n v="6842"/>
    <s v="CREDITOS DE CONSUMO"/>
    <n v="0"/>
    <n v="0"/>
    <n v="890480123"/>
    <s v="UNIVERSIDAD DE CARTAGENA"/>
    <n v="5"/>
    <m/>
    <m/>
    <m/>
    <m/>
    <n v="2"/>
    <n v="7"/>
    <n v="2"/>
  </r>
  <r>
    <n v="60656"/>
    <s v="C"/>
    <x v="39"/>
    <x v="0"/>
    <n v="4"/>
    <n v="550024013"/>
    <d v="2020-07-30T00:00:00"/>
    <d v="2023-12-30T00:00:00"/>
    <n v="0"/>
    <n v="1"/>
    <n v="3"/>
    <n v="30"/>
    <n v="2"/>
    <n v="22490513"/>
    <n v="24960000"/>
    <n v="112961"/>
    <n v="4343"/>
    <n v="106157"/>
    <n v="0"/>
    <n v="0"/>
    <n v="0"/>
    <m/>
    <n v="0"/>
    <n v="0"/>
    <n v="0"/>
    <m/>
    <m/>
    <d v="2021-03-30T00:00:00"/>
    <n v="1"/>
    <s v="O"/>
    <n v="1"/>
    <n v="30"/>
    <n v="0"/>
    <m/>
    <m/>
    <m/>
    <m/>
    <m/>
    <m/>
    <n v="1"/>
    <n v="1"/>
    <m/>
    <m/>
    <n v="45501"/>
    <s v="CREDITOS DE CONSUMO"/>
    <n v="0"/>
    <n v="0"/>
    <n v="890480123"/>
    <s v="UNIVERSIDAD DE CARTAGENA"/>
    <n v="5"/>
    <m/>
    <m/>
    <m/>
    <m/>
    <n v="2"/>
    <n v="7"/>
    <n v="2"/>
  </r>
  <r>
    <n v="58356"/>
    <s v="C"/>
    <x v="39"/>
    <x v="0"/>
    <n v="4"/>
    <n v="550024192"/>
    <d v="2020-08-19T00:00:00"/>
    <d v="2023-12-30T00:00:00"/>
    <n v="0"/>
    <n v="1"/>
    <n v="3"/>
    <n v="30"/>
    <n v="2"/>
    <n v="22490513"/>
    <n v="24960000"/>
    <n v="108687"/>
    <n v="4178"/>
    <n v="102132"/>
    <n v="0"/>
    <n v="0"/>
    <n v="0"/>
    <m/>
    <n v="0"/>
    <n v="0"/>
    <n v="0"/>
    <m/>
    <m/>
    <d v="2021-03-30T00:00:00"/>
    <n v="1"/>
    <s v="O"/>
    <n v="1"/>
    <n v="30"/>
    <n v="0"/>
    <m/>
    <m/>
    <m/>
    <m/>
    <m/>
    <m/>
    <n v="1"/>
    <n v="1"/>
    <m/>
    <m/>
    <n v="43776"/>
    <s v="CREDITOS DE CONSUMO"/>
    <n v="0"/>
    <n v="0"/>
    <n v="890480123"/>
    <s v="UNIVERSIDAD DE CARTAGENA"/>
    <n v="5"/>
    <m/>
    <m/>
    <m/>
    <m/>
    <n v="2"/>
    <n v="7"/>
    <n v="2"/>
  </r>
  <r>
    <n v="155640"/>
    <s v="C"/>
    <x v="39"/>
    <x v="0"/>
    <n v="4"/>
    <n v="550024193"/>
    <d v="2020-08-19T00:00:00"/>
    <d v="2023-12-30T00:00:00"/>
    <n v="0"/>
    <n v="1"/>
    <n v="3"/>
    <n v="30"/>
    <n v="2"/>
    <n v="22490513"/>
    <n v="24960000"/>
    <n v="289859"/>
    <n v="11144"/>
    <n v="272394"/>
    <n v="0"/>
    <n v="0"/>
    <n v="0"/>
    <m/>
    <n v="0"/>
    <n v="0"/>
    <n v="0"/>
    <m/>
    <m/>
    <d v="2021-03-30T00:00:00"/>
    <n v="1"/>
    <s v="O"/>
    <n v="1"/>
    <n v="30"/>
    <n v="0"/>
    <m/>
    <m/>
    <m/>
    <m/>
    <m/>
    <m/>
    <n v="1"/>
    <n v="1"/>
    <m/>
    <m/>
    <n v="116754"/>
    <s v="CREDITOS DE CONSUMO"/>
    <n v="0"/>
    <n v="0"/>
    <n v="890480123"/>
    <s v="UNIVERSIDAD DE CARTAGENA"/>
    <n v="5"/>
    <m/>
    <m/>
    <m/>
    <m/>
    <n v="2"/>
    <n v="7"/>
    <n v="2"/>
  </r>
  <r>
    <n v="59565"/>
    <s v="C"/>
    <x v="39"/>
    <x v="0"/>
    <n v="4"/>
    <n v="550024418"/>
    <d v="2020-09-21T00:00:00"/>
    <d v="2023-12-30T00:00:00"/>
    <n v="0"/>
    <n v="1"/>
    <n v="3"/>
    <n v="30"/>
    <n v="2"/>
    <n v="22490513"/>
    <n v="24960000"/>
    <n v="110951"/>
    <n v="4265"/>
    <n v="104248"/>
    <n v="0"/>
    <n v="0"/>
    <n v="0"/>
    <m/>
    <n v="0"/>
    <n v="0"/>
    <n v="0"/>
    <m/>
    <m/>
    <d v="2021-03-30T00:00:00"/>
    <n v="1"/>
    <s v="O"/>
    <n v="1"/>
    <n v="30"/>
    <n v="0"/>
    <m/>
    <m/>
    <m/>
    <m/>
    <m/>
    <m/>
    <n v="1"/>
    <n v="1"/>
    <m/>
    <m/>
    <n v="44683"/>
    <s v="CREDITOS DE CONSUMO"/>
    <n v="0"/>
    <n v="0"/>
    <n v="890480123"/>
    <s v="UNIVERSIDAD DE CARTAGENA"/>
    <n v="5"/>
    <m/>
    <m/>
    <m/>
    <m/>
    <n v="2"/>
    <n v="7"/>
    <n v="2"/>
  </r>
  <r>
    <n v="60583"/>
    <s v="C"/>
    <x v="39"/>
    <x v="0"/>
    <n v="4"/>
    <n v="550024419"/>
    <d v="2020-09-21T00:00:00"/>
    <d v="2023-12-30T00:00:00"/>
    <n v="0"/>
    <n v="1"/>
    <n v="3"/>
    <n v="30"/>
    <n v="2"/>
    <n v="22490513"/>
    <n v="24960000"/>
    <n v="112822"/>
    <n v="4337"/>
    <n v="106029"/>
    <n v="0"/>
    <n v="0"/>
    <n v="0"/>
    <m/>
    <n v="0"/>
    <n v="0"/>
    <n v="0"/>
    <m/>
    <m/>
    <d v="2021-03-30T00:00:00"/>
    <n v="1"/>
    <s v="O"/>
    <n v="1"/>
    <n v="30"/>
    <n v="0"/>
    <m/>
    <m/>
    <m/>
    <m/>
    <m/>
    <m/>
    <n v="1"/>
    <n v="1"/>
    <m/>
    <m/>
    <n v="45446"/>
    <s v="CREDITOS DE CONSUMO"/>
    <n v="0"/>
    <n v="0"/>
    <n v="890480123"/>
    <s v="UNIVERSIDAD DE CARTAGENA"/>
    <n v="5"/>
    <m/>
    <m/>
    <m/>
    <m/>
    <n v="2"/>
    <n v="7"/>
    <n v="2"/>
  </r>
  <r>
    <n v="41302"/>
    <s v="C"/>
    <x v="39"/>
    <x v="0"/>
    <n v="4"/>
    <n v="550024558"/>
    <d v="2020-10-03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20650"/>
    <s v="C"/>
    <x v="39"/>
    <x v="0"/>
    <n v="4"/>
    <n v="550024601"/>
    <d v="2020-10-15T00:00:00"/>
    <d v="2023-12-30T00:00:00"/>
    <n v="0"/>
    <n v="1"/>
    <n v="3"/>
    <n v="30"/>
    <n v="2"/>
    <n v="22490513"/>
    <n v="24960000"/>
    <n v="38462"/>
    <n v="1479"/>
    <n v="36141"/>
    <n v="0"/>
    <n v="0"/>
    <n v="0"/>
    <m/>
    <n v="0"/>
    <n v="0"/>
    <n v="0"/>
    <m/>
    <m/>
    <d v="2021-03-30T00:00:00"/>
    <n v="1"/>
    <s v="O"/>
    <n v="1"/>
    <n v="30"/>
    <n v="0"/>
    <m/>
    <m/>
    <m/>
    <m/>
    <m/>
    <m/>
    <n v="1"/>
    <n v="1"/>
    <m/>
    <m/>
    <n v="15491"/>
    <s v="CREDITOS DE CONSUMO"/>
    <n v="0"/>
    <n v="0"/>
    <n v="890480123"/>
    <s v="UNIVERSIDAD DE CARTAGENA"/>
    <n v="5"/>
    <m/>
    <m/>
    <m/>
    <m/>
    <n v="2"/>
    <n v="7"/>
    <n v="2"/>
  </r>
  <r>
    <n v="41302"/>
    <s v="C"/>
    <x v="39"/>
    <x v="0"/>
    <n v="4"/>
    <n v="550024602"/>
    <d v="2020-10-15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42955"/>
    <s v="C"/>
    <x v="39"/>
    <x v="0"/>
    <n v="4"/>
    <n v="550024821"/>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42955"/>
    <s v="C"/>
    <x v="39"/>
    <x v="0"/>
    <n v="4"/>
    <n v="550024822"/>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1751"/>
    <s v="C"/>
    <x v="39"/>
    <x v="0"/>
    <n v="4"/>
    <n v="550025496"/>
    <d v="2021-02-28T00:00:00"/>
    <d v="2021-04-30T00:00:00"/>
    <n v="0"/>
    <n v="1"/>
    <n v="0"/>
    <n v="30"/>
    <n v="2"/>
    <n v="0"/>
    <n v="0"/>
    <n v="6000"/>
    <n v="6000"/>
    <n v="3065"/>
    <n v="0"/>
    <n v="0"/>
    <n v="0"/>
    <m/>
    <n v="0"/>
    <n v="0"/>
    <n v="0"/>
    <m/>
    <m/>
    <d v="2021-03-30T00:00:00"/>
    <n v="1"/>
    <s v="O"/>
    <n v="1"/>
    <n v="30"/>
    <n v="0"/>
    <m/>
    <m/>
    <m/>
    <m/>
    <m/>
    <m/>
    <n v="1"/>
    <n v="1"/>
    <m/>
    <m/>
    <n v="1314"/>
    <s v="CREDITOS DE CONSUMO"/>
    <n v="0"/>
    <n v="0"/>
    <n v="890480123"/>
    <s v="UNIVERSIDAD DE CARTAGENA"/>
    <n v="5"/>
    <m/>
    <m/>
    <m/>
    <m/>
    <n v="2"/>
    <n v="7"/>
    <n v="2"/>
  </r>
  <r>
    <n v="3428"/>
    <s v="C"/>
    <x v="39"/>
    <x v="0"/>
    <n v="4"/>
    <n v="550025682"/>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645984"/>
    <s v="C"/>
    <x v="40"/>
    <x v="0"/>
    <n v="4"/>
    <n v="15725"/>
    <d v="2019-05-22T00:00:00"/>
    <d v="2024-05-30T00:00:00"/>
    <n v="0"/>
    <n v="1"/>
    <n v="31"/>
    <n v="30"/>
    <n v="2"/>
    <n v="17726461"/>
    <n v="19240000"/>
    <n v="82794911"/>
    <n v="2090146"/>
    <n v="48841240"/>
    <n v="0"/>
    <n v="0"/>
    <n v="0"/>
    <m/>
    <n v="0"/>
    <n v="0"/>
    <n v="0"/>
    <m/>
    <m/>
    <d v="2021-03-30T00:00:00"/>
    <n v="1"/>
    <s v="O"/>
    <n v="1"/>
    <n v="30"/>
    <n v="0"/>
    <m/>
    <m/>
    <m/>
    <m/>
    <m/>
    <m/>
    <n v="1"/>
    <n v="1"/>
    <m/>
    <m/>
    <n v="48195256"/>
    <s v="CREDITOS DE CONSUMO"/>
    <n v="0"/>
    <n v="0"/>
    <n v="890480123"/>
    <s v="UNIVERSIDAD DE CARTAGENA"/>
    <n v="5"/>
    <m/>
    <m/>
    <m/>
    <m/>
    <n v="1"/>
    <n v="7"/>
    <n v="2"/>
  </r>
  <r>
    <n v="6675121"/>
    <s v="C"/>
    <x v="41"/>
    <x v="0"/>
    <n v="4"/>
    <n v="17145"/>
    <d v="2020-04-08T00:00:00"/>
    <d v="2026-04-30T00:00:00"/>
    <n v="0"/>
    <n v="1"/>
    <n v="11"/>
    <n v="30"/>
    <n v="2"/>
    <n v="17726461"/>
    <n v="19240000"/>
    <n v="8533926"/>
    <n v="193323"/>
    <n v="7734948"/>
    <n v="0"/>
    <n v="0"/>
    <n v="0"/>
    <m/>
    <n v="0"/>
    <n v="0"/>
    <n v="0"/>
    <m/>
    <m/>
    <d v="2021-03-30T00:00:00"/>
    <n v="1"/>
    <s v="O"/>
    <n v="1"/>
    <n v="30"/>
    <n v="0"/>
    <m/>
    <m/>
    <m/>
    <m/>
    <m/>
    <m/>
    <n v="1"/>
    <n v="1"/>
    <m/>
    <m/>
    <n v="1059827"/>
    <s v="CREDITOS DE CONSUMO"/>
    <n v="0"/>
    <n v="0"/>
    <n v="890480123"/>
    <s v="UNIVERSIDAD DE CARTAGENA"/>
    <n v="5"/>
    <m/>
    <m/>
    <m/>
    <m/>
    <n v="1"/>
    <n v="7"/>
    <n v="2"/>
  </r>
  <r>
    <n v="9086185"/>
    <s v="C"/>
    <x v="41"/>
    <x v="0"/>
    <n v="4"/>
    <n v="18000"/>
    <d v="2020-12-31T00:00:00"/>
    <d v="2026-05-31T00:00:00"/>
    <n v="0"/>
    <n v="1"/>
    <n v="3"/>
    <n v="30"/>
    <n v="2"/>
    <n v="9568969"/>
    <n v="10000000"/>
    <n v="10918710"/>
    <n v="215912"/>
    <n v="10528823"/>
    <n v="0"/>
    <n v="0"/>
    <n v="0"/>
    <m/>
    <n v="0"/>
    <n v="0"/>
    <n v="0"/>
    <m/>
    <m/>
    <d v="2021-03-30T00:00:00"/>
    <n v="1"/>
    <s v="O"/>
    <n v="1"/>
    <n v="30"/>
    <n v="0"/>
    <m/>
    <m/>
    <m/>
    <m/>
    <m/>
    <m/>
    <n v="1"/>
    <n v="1"/>
    <m/>
    <m/>
    <n v="1442638"/>
    <s v="CREDITOS DE CONSUMO"/>
    <n v="0"/>
    <n v="0"/>
    <n v="890480123"/>
    <s v="UNIVERSIDAD DE CARTAGENA"/>
    <n v="5"/>
    <m/>
    <m/>
    <m/>
    <m/>
    <n v="1"/>
    <n v="7"/>
    <n v="2"/>
  </r>
  <r>
    <n v="86519481"/>
    <s v="C"/>
    <x v="41"/>
    <x v="2"/>
    <n v="4"/>
    <n v="18001"/>
    <d v="2020-12-31T00:00:00"/>
    <d v="2027-12-31T00:00:00"/>
    <n v="30"/>
    <n v="1"/>
    <n v="1"/>
    <n v="30"/>
    <n v="2"/>
    <n v="9568969"/>
    <n v="10000000"/>
    <n v="101895298"/>
    <n v="1668976"/>
    <n v="100256415"/>
    <n v="799174"/>
    <n v="0"/>
    <n v="0"/>
    <m/>
    <n v="0"/>
    <n v="0"/>
    <n v="0"/>
    <m/>
    <m/>
    <d v="2021-03-23T00:00:00"/>
    <n v="1"/>
    <s v="O"/>
    <n v="1"/>
    <n v="30"/>
    <n v="951005"/>
    <m/>
    <m/>
    <m/>
    <m/>
    <m/>
    <m/>
    <n v="1"/>
    <n v="1"/>
    <m/>
    <m/>
    <n v="13736934"/>
    <s v="CREDITOS DE CONSUMO"/>
    <n v="0"/>
    <n v="0"/>
    <m/>
    <m/>
    <n v="5"/>
    <m/>
    <m/>
    <m/>
    <m/>
    <n v="1"/>
    <n v="7"/>
    <n v="2"/>
  </r>
  <r>
    <n v="498819"/>
    <s v="C"/>
    <x v="42"/>
    <x v="3"/>
    <n v="4"/>
    <n v="11732"/>
    <d v="2016-10-27T00:00:00"/>
    <d v="2023-10-27T00:00:00"/>
    <n v="0"/>
    <n v="1"/>
    <n v="53"/>
    <n v="30"/>
    <n v="2"/>
    <n v="13121400"/>
    <n v="13940000"/>
    <n v="31856000"/>
    <n v="581628"/>
    <n v="15222661"/>
    <n v="8812"/>
    <n v="0"/>
    <n v="44790000"/>
    <s v="                              "/>
    <n v="0"/>
    <n v="0"/>
    <n v="0"/>
    <m/>
    <m/>
    <d v="2021-03-30T00:00:00"/>
    <n v="3"/>
    <s v="O"/>
    <n v="1"/>
    <n v="30"/>
    <n v="0"/>
    <m/>
    <m/>
    <m/>
    <m/>
    <m/>
    <m/>
    <n v="1"/>
    <n v="1"/>
    <m/>
    <m/>
    <n v="14723842"/>
    <s v="CREDITOS DE CONSUMO"/>
    <n v="0"/>
    <n v="0"/>
    <n v="890480123"/>
    <s v="UNIVERSIDAD DE CARTAGENA"/>
    <n v="5"/>
    <m/>
    <m/>
    <m/>
    <m/>
    <n v="1"/>
    <n v="7"/>
    <n v="2"/>
  </r>
  <r>
    <n v="716704"/>
    <s v="C"/>
    <x v="42"/>
    <x v="0"/>
    <n v="4"/>
    <n v="14827"/>
    <d v="2018-10-31T00:00:00"/>
    <d v="2025-10-31T00:00:00"/>
    <n v="0"/>
    <n v="1"/>
    <n v="29"/>
    <n v="30"/>
    <n v="2"/>
    <n v="17726461"/>
    <n v="19240000"/>
    <n v="28000000"/>
    <n v="584019"/>
    <n v="21871936"/>
    <n v="0"/>
    <n v="0"/>
    <n v="0"/>
    <m/>
    <n v="0"/>
    <n v="0"/>
    <n v="0"/>
    <m/>
    <m/>
    <d v="2021-03-30T00:00:00"/>
    <n v="1"/>
    <s v="O"/>
    <n v="1"/>
    <n v="30"/>
    <n v="0"/>
    <m/>
    <m/>
    <m/>
    <m/>
    <m/>
    <m/>
    <n v="1"/>
    <n v="1"/>
    <m/>
    <m/>
    <n v="21155232"/>
    <s v="CREDITOS DE CONSUMO"/>
    <n v="0"/>
    <n v="0"/>
    <n v="890480123"/>
    <s v="UNIVERSIDAD DE CARTAGENA"/>
    <n v="5"/>
    <m/>
    <m/>
    <m/>
    <m/>
    <n v="1"/>
    <n v="7"/>
    <n v="2"/>
  </r>
  <r>
    <n v="10746616"/>
    <s v="C"/>
    <x v="43"/>
    <x v="0"/>
    <n v="4"/>
    <n v="13934"/>
    <d v="2018-04-23T00:00:00"/>
    <d v="2025-04-23T00:00:00"/>
    <n v="7"/>
    <n v="1"/>
    <n v="34"/>
    <n v="30"/>
    <n v="2"/>
    <n v="17726461"/>
    <n v="19240000"/>
    <n v="63400000"/>
    <n v="1322385"/>
    <n v="45914826"/>
    <n v="158144"/>
    <n v="0"/>
    <n v="0"/>
    <m/>
    <n v="0"/>
    <n v="0"/>
    <n v="0"/>
    <m/>
    <m/>
    <d v="2021-03-30T00:00:00"/>
    <n v="1"/>
    <s v="O"/>
    <n v="1"/>
    <n v="30"/>
    <n v="33025"/>
    <m/>
    <m/>
    <m/>
    <m/>
    <m/>
    <m/>
    <n v="1"/>
    <n v="1"/>
    <m/>
    <m/>
    <n v="35168210"/>
    <s v="CREDITOS DE CONSUMO"/>
    <n v="0"/>
    <n v="0"/>
    <n v="890480123"/>
    <s v="UNIVERSIDAD DE CARTAGENA"/>
    <n v="5"/>
    <m/>
    <m/>
    <m/>
    <m/>
    <n v="1"/>
    <n v="7"/>
    <n v="2"/>
  </r>
  <r>
    <n v="365777"/>
    <s v="C"/>
    <x v="43"/>
    <x v="0"/>
    <n v="4"/>
    <n v="17157"/>
    <d v="2020-04-16T00:00:00"/>
    <d v="2022-10-30T00:00:00"/>
    <n v="0"/>
    <n v="1"/>
    <n v="11"/>
    <n v="30"/>
    <n v="2"/>
    <n v="12185828"/>
    <n v="12890000"/>
    <n v="2340000"/>
    <n v="90876"/>
    <n v="1562779"/>
    <n v="0"/>
    <n v="0"/>
    <n v="0"/>
    <m/>
    <n v="0"/>
    <n v="0"/>
    <n v="0"/>
    <m/>
    <m/>
    <d v="2021-03-30T00:00:00"/>
    <n v="1"/>
    <s v="O"/>
    <n v="1"/>
    <n v="30"/>
    <n v="0"/>
    <m/>
    <m/>
    <m/>
    <m/>
    <m/>
    <m/>
    <n v="1"/>
    <n v="1"/>
    <m/>
    <m/>
    <n v="1197002"/>
    <s v="CREDITOS DE CONSUMO"/>
    <n v="0"/>
    <n v="0"/>
    <n v="890480123"/>
    <s v="UNIVERSIDAD DE CARTAGENA"/>
    <n v="5"/>
    <m/>
    <m/>
    <m/>
    <m/>
    <n v="1"/>
    <n v="7"/>
    <n v="2"/>
  </r>
  <r>
    <n v="984112"/>
    <s v="C"/>
    <x v="43"/>
    <x v="0"/>
    <n v="4"/>
    <n v="17824"/>
    <d v="2020-11-23T00:00:00"/>
    <d v="2022-11-30T00:00:00"/>
    <n v="0"/>
    <n v="1"/>
    <n v="4"/>
    <n v="30"/>
    <n v="2"/>
    <n v="15881442"/>
    <n v="17090000"/>
    <n v="4921319"/>
    <n v="240684"/>
    <n v="4204611"/>
    <n v="0"/>
    <n v="0"/>
    <n v="0"/>
    <m/>
    <n v="0"/>
    <n v="0"/>
    <n v="0"/>
    <m/>
    <m/>
    <d v="2021-03-30T00:00:00"/>
    <n v="1"/>
    <s v="O"/>
    <n v="1"/>
    <n v="30"/>
    <n v="0"/>
    <m/>
    <m/>
    <m/>
    <m/>
    <m/>
    <m/>
    <n v="1"/>
    <n v="1"/>
    <m/>
    <m/>
    <n v="3220499"/>
    <s v="CREDITOS DE CONSUMO"/>
    <n v="0"/>
    <n v="0"/>
    <n v="890480123"/>
    <s v="UNIVERSIDAD DE CARTAGENA"/>
    <n v="5"/>
    <m/>
    <m/>
    <m/>
    <m/>
    <n v="1"/>
    <n v="7"/>
    <n v="2"/>
  </r>
  <r>
    <n v="0"/>
    <s v="C"/>
    <x v="44"/>
    <x v="0"/>
    <n v="4"/>
    <n v="17051"/>
    <d v="2020-03-06T00:00:00"/>
    <d v="2025-03-30T00:00:00"/>
    <n v="0"/>
    <n v="1"/>
    <n v="12"/>
    <n v="30"/>
    <n v="2"/>
    <n v="17726461"/>
    <n v="19240000"/>
    <n v="3000000"/>
    <n v="75735"/>
    <n v="2577545"/>
    <n v="0"/>
    <n v="0"/>
    <n v="0"/>
    <m/>
    <n v="0"/>
    <n v="0"/>
    <n v="0"/>
    <m/>
    <m/>
    <d v="2021-03-30T00:00:00"/>
    <n v="1"/>
    <s v="O"/>
    <n v="1"/>
    <n v="30"/>
    <n v="0"/>
    <m/>
    <m/>
    <m/>
    <m/>
    <m/>
    <m/>
    <n v="1"/>
    <n v="1"/>
    <m/>
    <m/>
    <n v="2643402"/>
    <s v="CREDITOS DE CONSUMO"/>
    <n v="0"/>
    <n v="0"/>
    <n v="890480123"/>
    <s v="UNIVERSIDAD DE CARTAGENA"/>
    <n v="5"/>
    <m/>
    <m/>
    <m/>
    <m/>
    <n v="1"/>
    <n v="7"/>
    <n v="2"/>
  </r>
  <r>
    <n v="4503654"/>
    <s v="C"/>
    <x v="45"/>
    <x v="0"/>
    <n v="4"/>
    <n v="18239"/>
    <d v="2021-03-03T00:00:00"/>
    <d v="2023-03-30T00:00:00"/>
    <n v="0"/>
    <n v="1"/>
    <n v="1"/>
    <n v="30"/>
    <n v="2"/>
    <n v="15881442"/>
    <n v="17090000"/>
    <n v="5266000"/>
    <n v="257542"/>
    <n v="5008458"/>
    <n v="0"/>
    <n v="0"/>
    <n v="0"/>
    <m/>
    <n v="0"/>
    <n v="0"/>
    <n v="0"/>
    <m/>
    <m/>
    <d v="2021-03-30T00:00:00"/>
    <n v="9"/>
    <s v="O"/>
    <n v="1"/>
    <n v="30"/>
    <n v="0"/>
    <m/>
    <m/>
    <m/>
    <m/>
    <m/>
    <m/>
    <n v="1"/>
    <n v="1"/>
    <m/>
    <m/>
    <n v="504804"/>
    <s v="CREDITOS DE CONSUMO"/>
    <n v="0"/>
    <n v="0"/>
    <n v="890480123"/>
    <s v="UNIVERSIDAD DE CARTAGENA"/>
    <n v="5"/>
    <m/>
    <m/>
    <m/>
    <m/>
    <n v="1"/>
    <n v="7"/>
    <n v="2"/>
  </r>
  <r>
    <n v="4611310"/>
    <s v="C"/>
    <x v="46"/>
    <x v="0"/>
    <n v="4"/>
    <n v="17148"/>
    <d v="2020-04-08T00:00:00"/>
    <d v="2022-10-30T00:00:00"/>
    <n v="0"/>
    <n v="1"/>
    <n v="11"/>
    <n v="30"/>
    <n v="2"/>
    <n v="12185828"/>
    <n v="12890000"/>
    <n v="8638989"/>
    <n v="335502"/>
    <n v="5750472"/>
    <n v="0"/>
    <n v="0"/>
    <n v="0"/>
    <m/>
    <n v="0"/>
    <n v="0"/>
    <n v="0"/>
    <m/>
    <m/>
    <d v="2021-03-30T00:00:00"/>
    <n v="1"/>
    <s v="O"/>
    <n v="1"/>
    <n v="30"/>
    <n v="0"/>
    <m/>
    <m/>
    <m/>
    <m/>
    <m/>
    <m/>
    <n v="1"/>
    <n v="1"/>
    <m/>
    <m/>
    <n v="1139162"/>
    <s v="CREDITOS DE CONSUMO"/>
    <n v="0"/>
    <n v="0"/>
    <n v="890480123"/>
    <s v="UNIVERSIDAD DE CARTAGENA"/>
    <n v="5"/>
    <m/>
    <m/>
    <m/>
    <m/>
    <n v="1"/>
    <n v="7"/>
    <n v="2"/>
  </r>
  <r>
    <n v="2420753"/>
    <s v="C"/>
    <x v="46"/>
    <x v="0"/>
    <n v="4"/>
    <n v="18197"/>
    <d v="2021-02-18T00:00:00"/>
    <d v="2023-02-28T00:00:00"/>
    <n v="0"/>
    <n v="1"/>
    <n v="2"/>
    <n v="30"/>
    <n v="2"/>
    <n v="15881442"/>
    <n v="17090000"/>
    <n v="3300000"/>
    <n v="161391"/>
    <n v="3018768"/>
    <n v="0"/>
    <n v="0"/>
    <n v="0"/>
    <m/>
    <n v="0"/>
    <n v="0"/>
    <n v="0"/>
    <m/>
    <m/>
    <d v="2021-03-30T00:00:00"/>
    <n v="9"/>
    <s v="O"/>
    <n v="1"/>
    <n v="30"/>
    <n v="0"/>
    <m/>
    <m/>
    <m/>
    <m/>
    <m/>
    <m/>
    <n v="1"/>
    <n v="1"/>
    <m/>
    <m/>
    <n v="598015"/>
    <s v="CREDITOS DE CONSUMO"/>
    <n v="0"/>
    <n v="0"/>
    <n v="890480123"/>
    <s v="UNIVERSIDAD DE CARTAGENA"/>
    <n v="5"/>
    <m/>
    <m/>
    <m/>
    <m/>
    <n v="1"/>
    <n v="7"/>
    <n v="2"/>
  </r>
  <r>
    <n v="7485704"/>
    <s v="C"/>
    <x v="47"/>
    <x v="0"/>
    <n v="4"/>
    <n v="15021"/>
    <d v="2020-10-29T00:00:00"/>
    <d v="2026-04-18T00:00:00"/>
    <n v="0"/>
    <n v="1"/>
    <n v="5"/>
    <n v="30"/>
    <n v="2"/>
    <n v="12185828"/>
    <n v="12890000"/>
    <n v="12092065"/>
    <n v="255044"/>
    <n v="11339940"/>
    <n v="0"/>
    <n v="0"/>
    <n v="0"/>
    <m/>
    <n v="0"/>
    <n v="0"/>
    <n v="0"/>
    <m/>
    <m/>
    <d v="2021-03-30T00:00:00"/>
    <n v="1"/>
    <s v="O"/>
    <n v="1"/>
    <n v="30"/>
    <n v="0"/>
    <m/>
    <m/>
    <m/>
    <m/>
    <m/>
    <m/>
    <n v="1"/>
    <n v="1"/>
    <m/>
    <m/>
    <n v="3854236"/>
    <s v="CREDITOS DE CONSUMO"/>
    <n v="0"/>
    <n v="0"/>
    <n v="890480123"/>
    <s v="UNIVERSIDAD DE CARTAGENA"/>
    <n v="5"/>
    <m/>
    <m/>
    <m/>
    <m/>
    <n v="1"/>
    <n v="7"/>
    <n v="1"/>
  </r>
  <r>
    <n v="3232685"/>
    <s v="C"/>
    <x v="48"/>
    <x v="0"/>
    <n v="4"/>
    <n v="17904"/>
    <d v="2020-12-21T00:00:00"/>
    <d v="2022-12-30T00:00:00"/>
    <n v="0"/>
    <n v="1"/>
    <n v="3"/>
    <n v="30"/>
    <n v="2"/>
    <n v="15881442"/>
    <n v="17090000"/>
    <n v="5266000"/>
    <n v="257542"/>
    <n v="4694473"/>
    <n v="0"/>
    <n v="0"/>
    <n v="0"/>
    <m/>
    <n v="0"/>
    <n v="0"/>
    <n v="0"/>
    <m/>
    <m/>
    <d v="2021-03-30T00:00:00"/>
    <n v="1"/>
    <s v="O"/>
    <n v="1"/>
    <n v="30"/>
    <n v="0"/>
    <m/>
    <m/>
    <m/>
    <m/>
    <m/>
    <m/>
    <n v="1"/>
    <n v="1"/>
    <m/>
    <m/>
    <n v="1461788"/>
    <s v="CREDITOS DE CONSUMO"/>
    <n v="0"/>
    <n v="0"/>
    <n v="890480123"/>
    <s v="UNIVERSIDAD DE CARTAGENA"/>
    <n v="5"/>
    <m/>
    <m/>
    <m/>
    <m/>
    <n v="1"/>
    <n v="7"/>
    <n v="2"/>
  </r>
  <r>
    <n v="7158659"/>
    <s v="C"/>
    <x v="48"/>
    <x v="0"/>
    <n v="4"/>
    <n v="18023"/>
    <d v="2020-12-31T00:00:00"/>
    <d v="2025-12-31T00:00:00"/>
    <n v="0"/>
    <n v="1"/>
    <n v="3"/>
    <n v="30"/>
    <n v="2"/>
    <n v="16011168"/>
    <n v="17240000"/>
    <n v="10755328"/>
    <n v="261613"/>
    <n v="10395732"/>
    <n v="0"/>
    <n v="0"/>
    <n v="0"/>
    <m/>
    <n v="0"/>
    <n v="0"/>
    <n v="0"/>
    <m/>
    <m/>
    <d v="2021-03-30T00:00:00"/>
    <n v="1"/>
    <s v="O"/>
    <n v="1"/>
    <n v="30"/>
    <n v="0"/>
    <m/>
    <m/>
    <m/>
    <m/>
    <m/>
    <m/>
    <n v="1"/>
    <n v="1"/>
    <m/>
    <m/>
    <n v="3237073"/>
    <s v="CREDITOS DE CONSUMO"/>
    <n v="0"/>
    <n v="0"/>
    <n v="890480123"/>
    <s v="UNIVERSIDAD DE CARTAGENA"/>
    <n v="5"/>
    <m/>
    <m/>
    <m/>
    <m/>
    <n v="1"/>
    <n v="7"/>
    <n v="2"/>
  </r>
  <r>
    <n v="1652123"/>
    <s v="C"/>
    <x v="48"/>
    <x v="0"/>
    <n v="4"/>
    <n v="18140"/>
    <d v="2021-02-03T00:00:00"/>
    <d v="2021-06-28T00:00:00"/>
    <n v="0"/>
    <n v="1"/>
    <n v="1"/>
    <n v="30"/>
    <n v="2"/>
    <n v="13121400"/>
    <n v="13940000"/>
    <n v="2426000"/>
    <n v="26527"/>
    <n v="2399196"/>
    <n v="0"/>
    <n v="0"/>
    <n v="0"/>
    <m/>
    <n v="0"/>
    <n v="0"/>
    <n v="0"/>
    <n v="2426000"/>
    <n v="6"/>
    <d v="2021-03-30T00:00:00"/>
    <n v="1"/>
    <s v="O"/>
    <n v="1"/>
    <n v="30"/>
    <n v="0"/>
    <m/>
    <m/>
    <m/>
    <m/>
    <m/>
    <m/>
    <n v="1"/>
    <n v="1"/>
    <m/>
    <m/>
    <n v="747073"/>
    <s v="CREDITOS DE CONSUMO"/>
    <n v="0"/>
    <n v="0"/>
    <n v="890480123"/>
    <s v="UNIVERSIDAD DE CARTAGENA"/>
    <n v="5"/>
    <m/>
    <m/>
    <m/>
    <m/>
    <n v="1"/>
    <n v="7"/>
    <n v="2"/>
  </r>
  <r>
    <n v="1170646"/>
    <s v="C"/>
    <x v="48"/>
    <x v="0"/>
    <n v="4"/>
    <n v="18288"/>
    <d v="2021-03-24T00:00:00"/>
    <d v="2021-09-30T00:00:00"/>
    <n v="0"/>
    <n v="1"/>
    <n v="0"/>
    <n v="30"/>
    <n v="2"/>
    <n v="13121400"/>
    <n v="13940000"/>
    <n v="1700000"/>
    <n v="294275"/>
    <n v="1700000"/>
    <n v="0"/>
    <n v="0"/>
    <n v="0"/>
    <m/>
    <n v="0"/>
    <n v="0"/>
    <n v="0"/>
    <m/>
    <m/>
    <d v="2021-03-30T00:00:00"/>
    <n v="1"/>
    <s v="O"/>
    <n v="1"/>
    <n v="30"/>
    <n v="0"/>
    <m/>
    <m/>
    <m/>
    <m/>
    <m/>
    <m/>
    <n v="1"/>
    <n v="1"/>
    <m/>
    <m/>
    <n v="529354"/>
    <s v="CREDITOS DE CONSUMO"/>
    <n v="0"/>
    <n v="0"/>
    <n v="890480123"/>
    <s v="UNIVERSIDAD DE CARTAGENA"/>
    <n v="5"/>
    <m/>
    <m/>
    <m/>
    <m/>
    <n v="1"/>
    <n v="7"/>
    <n v="2"/>
  </r>
  <r>
    <n v="85549585"/>
    <s v="C"/>
    <x v="48"/>
    <x v="1"/>
    <n v="4"/>
    <n v="12476"/>
    <d v="2020-10-29T00:00:00"/>
    <d v="2029-07-30T00:00:00"/>
    <n v="0"/>
    <n v="1"/>
    <n v="5"/>
    <n v="30"/>
    <n v="2"/>
    <n v="12185828"/>
    <n v="12890000"/>
    <n v="127742773"/>
    <n v="1983956"/>
    <n v="124234233"/>
    <n v="0"/>
    <n v="0"/>
    <n v="468360000"/>
    <s v="                              "/>
    <n v="0"/>
    <n v="0"/>
    <n v="0"/>
    <m/>
    <m/>
    <d v="2021-03-30T00:00:00"/>
    <n v="2"/>
    <s v="O"/>
    <n v="1"/>
    <n v="30"/>
    <n v="0"/>
    <n v="2"/>
    <n v="0"/>
    <n v="1"/>
    <n v="0"/>
    <n v="0"/>
    <n v="0"/>
    <n v="1"/>
    <n v="1"/>
    <m/>
    <m/>
    <n v="38684648"/>
    <s v="CREDITO DE VIVIENDA"/>
    <n v="0"/>
    <n v="0"/>
    <n v="890480123"/>
    <s v="UNIVERSIDAD DE CARTAGENA"/>
    <n v="3"/>
    <n v="6"/>
    <d v="2020-04-30T00:00:00"/>
    <s v="A"/>
    <n v="3"/>
    <n v="1"/>
    <n v="7"/>
    <n v="1"/>
  </r>
  <r>
    <n v="119041666"/>
    <s v="C"/>
    <x v="49"/>
    <x v="6"/>
    <n v="4"/>
    <n v="15197"/>
    <d v="2019-02-01T00:00:00"/>
    <d v="2029-02-01T00:00:00"/>
    <n v="29"/>
    <n v="1"/>
    <n v="24"/>
    <n v="30"/>
    <n v="2"/>
    <n v="12185828"/>
    <n v="12890000"/>
    <n v="150000000"/>
    <n v="1807111"/>
    <n v="132111684"/>
    <n v="1296876"/>
    <n v="0"/>
    <n v="54000000"/>
    <s v="                              "/>
    <n v="0"/>
    <n v="0"/>
    <n v="0"/>
    <s v="2200000/2200000"/>
    <d v="2021-01-07T00:00:00"/>
    <d v="2021-03-05T00:00:00"/>
    <n v="2"/>
    <s v="O"/>
    <n v="1"/>
    <n v="30"/>
    <n v="1876"/>
    <n v="1"/>
    <n v="0"/>
    <n v="1"/>
    <n v="0"/>
    <n v="0"/>
    <n v="0"/>
    <n v="1"/>
    <n v="1"/>
    <m/>
    <m/>
    <n v="13070018"/>
    <s v="CREDITO DE VIVIENDA"/>
    <n v="0"/>
    <n v="0"/>
    <m/>
    <m/>
    <n v="5"/>
    <m/>
    <m/>
    <m/>
    <m/>
    <n v="1"/>
    <n v="7"/>
    <n v="2"/>
  </r>
  <r>
    <n v="611821"/>
    <s v="C"/>
    <x v="50"/>
    <x v="0"/>
    <n v="4"/>
    <n v="17750"/>
    <d v="2020-10-26T00:00:00"/>
    <d v="2021-10-30T00:00:00"/>
    <n v="0"/>
    <n v="1"/>
    <n v="5"/>
    <n v="30"/>
    <n v="2"/>
    <n v="19457481"/>
    <n v="21290000"/>
    <n v="1755606"/>
    <n v="162174"/>
    <n v="1064492"/>
    <n v="0"/>
    <n v="0"/>
    <n v="0"/>
    <m/>
    <n v="0"/>
    <n v="0"/>
    <n v="0"/>
    <m/>
    <m/>
    <d v="2021-03-30T00:00:00"/>
    <n v="1"/>
    <s v="O"/>
    <n v="1"/>
    <n v="30"/>
    <n v="0"/>
    <m/>
    <m/>
    <m/>
    <m/>
    <m/>
    <m/>
    <n v="1"/>
    <n v="1"/>
    <m/>
    <m/>
    <n v="452671"/>
    <s v="CREDITOS DE CONSUMO"/>
    <n v="0"/>
    <n v="0"/>
    <n v="890480123"/>
    <s v="UNIVERSIDAD DE CARTAGENA"/>
    <n v="5"/>
    <m/>
    <m/>
    <m/>
    <m/>
    <n v="1"/>
    <n v="7"/>
    <n v="2"/>
  </r>
  <r>
    <n v="0"/>
    <s v="C"/>
    <x v="51"/>
    <x v="0"/>
    <n v="4"/>
    <n v="15748"/>
    <d v="2020-10-29T00:00:00"/>
    <d v="2023-07-29T00:00:00"/>
    <n v="0"/>
    <n v="1"/>
    <n v="5"/>
    <n v="30"/>
    <n v="2"/>
    <n v="17726461"/>
    <n v="19240000"/>
    <n v="15655084"/>
    <n v="602810"/>
    <n v="13741619"/>
    <n v="5818"/>
    <n v="0"/>
    <n v="0"/>
    <m/>
    <n v="0"/>
    <n v="0"/>
    <n v="0"/>
    <m/>
    <m/>
    <d v="2021-03-30T00:00:00"/>
    <n v="1"/>
    <s v="O"/>
    <n v="1"/>
    <n v="30"/>
    <n v="0"/>
    <m/>
    <m/>
    <m/>
    <m/>
    <m/>
    <m/>
    <n v="1"/>
    <n v="1"/>
    <m/>
    <m/>
    <n v="20799896"/>
    <s v="CREDITOS DE CONSUMO"/>
    <n v="0"/>
    <n v="0"/>
    <n v="890480123"/>
    <s v="UNIVERSIDAD DE CARTAGENA"/>
    <n v="5"/>
    <m/>
    <m/>
    <m/>
    <m/>
    <n v="1"/>
    <n v="7"/>
    <n v="1"/>
  </r>
  <r>
    <n v="15918344"/>
    <s v="C"/>
    <x v="52"/>
    <x v="0"/>
    <n v="4"/>
    <n v="17213"/>
    <d v="2020-05-28T00:00:00"/>
    <d v="2027-05-30T00:00:00"/>
    <n v="0"/>
    <n v="1"/>
    <n v="10"/>
    <n v="30"/>
    <n v="2"/>
    <n v="17726461"/>
    <n v="19240000"/>
    <n v="21000000"/>
    <n v="438014"/>
    <n v="19632420"/>
    <n v="0"/>
    <n v="0"/>
    <n v="0"/>
    <m/>
    <n v="0"/>
    <n v="0"/>
    <n v="0"/>
    <m/>
    <m/>
    <d v="2021-03-30T00:00:00"/>
    <n v="1"/>
    <s v="O"/>
    <n v="1"/>
    <n v="30"/>
    <n v="0"/>
    <m/>
    <m/>
    <m/>
    <m/>
    <m/>
    <m/>
    <n v="1"/>
    <n v="1"/>
    <m/>
    <m/>
    <n v="3714076"/>
    <s v="CREDITOS DE CONSUMO"/>
    <n v="0"/>
    <n v="0"/>
    <n v="890480123"/>
    <s v="UNIVERSIDAD DE CARTAGENA"/>
    <n v="5"/>
    <m/>
    <m/>
    <m/>
    <m/>
    <n v="1"/>
    <n v="7"/>
    <n v="2"/>
  </r>
  <r>
    <n v="2354082"/>
    <s v="C"/>
    <x v="52"/>
    <x v="0"/>
    <n v="4"/>
    <n v="17922"/>
    <d v="2020-12-28T00:00:00"/>
    <d v="2023-04-30T00:00:00"/>
    <n v="0"/>
    <n v="1"/>
    <n v="3"/>
    <n v="30"/>
    <n v="2"/>
    <n v="16011168"/>
    <n v="17240000"/>
    <n v="3191714"/>
    <n v="137356"/>
    <n v="2903337"/>
    <n v="0"/>
    <n v="0"/>
    <n v="0"/>
    <m/>
    <n v="0"/>
    <n v="0"/>
    <n v="0"/>
    <m/>
    <m/>
    <d v="2021-03-30T00:00:00"/>
    <n v="1"/>
    <s v="O"/>
    <n v="1"/>
    <n v="30"/>
    <n v="0"/>
    <m/>
    <m/>
    <m/>
    <m/>
    <m/>
    <m/>
    <n v="1"/>
    <n v="1"/>
    <m/>
    <m/>
    <n v="549255"/>
    <s v="CREDITOS DE CONSUMO"/>
    <n v="0"/>
    <n v="0"/>
    <n v="890480123"/>
    <s v="UNIVERSIDAD DE CARTAGENA"/>
    <n v="5"/>
    <m/>
    <m/>
    <m/>
    <m/>
    <n v="1"/>
    <n v="7"/>
    <n v="2"/>
  </r>
  <r>
    <n v="5772254"/>
    <s v="C"/>
    <x v="53"/>
    <x v="0"/>
    <n v="4"/>
    <n v="17869"/>
    <d v="2020-12-09T00:00:00"/>
    <d v="2025-11-30T00:00:00"/>
    <n v="0"/>
    <n v="1"/>
    <n v="3"/>
    <n v="30"/>
    <n v="2"/>
    <n v="9568969"/>
    <n v="10000000"/>
    <n v="33904331"/>
    <n v="722636"/>
    <n v="32535849"/>
    <n v="0"/>
    <n v="0"/>
    <n v="0"/>
    <m/>
    <n v="0"/>
    <n v="0"/>
    <n v="0"/>
    <m/>
    <m/>
    <d v="2021-03-30T00:00:00"/>
    <n v="1"/>
    <s v="O"/>
    <n v="1"/>
    <n v="30"/>
    <n v="0"/>
    <m/>
    <m/>
    <m/>
    <m/>
    <m/>
    <m/>
    <n v="1"/>
    <n v="1"/>
    <m/>
    <m/>
    <n v="26763595"/>
    <s v="CREDITOS DE CONSUMO"/>
    <n v="0"/>
    <n v="0"/>
    <n v="890480123"/>
    <s v="UNIVERSIDAD DE CARTAGENA"/>
    <n v="5"/>
    <m/>
    <m/>
    <m/>
    <m/>
    <n v="1"/>
    <n v="7"/>
    <n v="2"/>
  </r>
  <r>
    <n v="137346"/>
    <s v="C"/>
    <x v="53"/>
    <x v="0"/>
    <n v="4"/>
    <n v="18183"/>
    <d v="2021-02-15T00:00:00"/>
    <d v="2021-07-28T00:00:00"/>
    <n v="0"/>
    <n v="1"/>
    <n v="0"/>
    <n v="30"/>
    <n v="2"/>
    <n v="13121400"/>
    <n v="13940000"/>
    <n v="962492"/>
    <n v="198859"/>
    <n v="774163"/>
    <n v="0"/>
    <n v="0"/>
    <n v="0"/>
    <m/>
    <n v="0"/>
    <n v="0"/>
    <n v="0"/>
    <m/>
    <m/>
    <d v="2021-03-30T00:00:00"/>
    <n v="1"/>
    <s v="O"/>
    <n v="1"/>
    <n v="30"/>
    <n v="0"/>
    <m/>
    <m/>
    <m/>
    <m/>
    <m/>
    <m/>
    <n v="1"/>
    <n v="1"/>
    <m/>
    <m/>
    <n v="636817"/>
    <s v="CREDITOS DE CONSUMO"/>
    <n v="0"/>
    <n v="0"/>
    <n v="890480123"/>
    <s v="UNIVERSIDAD DE CARTAGENA"/>
    <n v="5"/>
    <m/>
    <m/>
    <m/>
    <m/>
    <n v="1"/>
    <n v="7"/>
    <n v="2"/>
  </r>
  <r>
    <n v="1419297"/>
    <s v="C"/>
    <x v="53"/>
    <x v="0"/>
    <n v="4"/>
    <n v="18308"/>
    <d v="2021-03-31T00:00:00"/>
    <d v="2021-04-30T00:00:00"/>
    <n v="0"/>
    <n v="1"/>
    <n v="0"/>
    <n v="30"/>
    <n v="2"/>
    <n v="16011168"/>
    <n v="17240000"/>
    <n v="8000000"/>
    <n v="8106741"/>
    <n v="8000000"/>
    <n v="0"/>
    <n v="0"/>
    <n v="0"/>
    <m/>
    <n v="0"/>
    <n v="0"/>
    <n v="0"/>
    <m/>
    <m/>
    <d v="2021-03-31T00:00:00"/>
    <n v="1"/>
    <s v="O"/>
    <n v="1"/>
    <n v="30"/>
    <n v="0"/>
    <m/>
    <m/>
    <m/>
    <m/>
    <m/>
    <m/>
    <n v="1"/>
    <n v="1"/>
    <m/>
    <m/>
    <n v="6580703"/>
    <s v="CREDITOS DE CONSUMO"/>
    <n v="0"/>
    <n v="0"/>
    <n v="890480123"/>
    <s v="UNIVERSIDAD DE CARTAGENA"/>
    <n v="5"/>
    <m/>
    <m/>
    <m/>
    <m/>
    <n v="1"/>
    <n v="7"/>
    <n v="2"/>
  </r>
  <r>
    <n v="2512789"/>
    <s v="C"/>
    <x v="54"/>
    <x v="0"/>
    <n v="4"/>
    <n v="16387"/>
    <d v="2020-10-29T00:00:00"/>
    <d v="2024-12-03T00:00:00"/>
    <n v="0"/>
    <n v="1"/>
    <n v="5"/>
    <n v="30"/>
    <n v="2"/>
    <n v="17726461"/>
    <n v="19240000"/>
    <n v="10712789"/>
    <n v="308759"/>
    <n v="9919926"/>
    <n v="0"/>
    <n v="0"/>
    <n v="0"/>
    <m/>
    <n v="0"/>
    <n v="0"/>
    <n v="0"/>
    <m/>
    <m/>
    <d v="2021-03-30T00:00:00"/>
    <n v="1"/>
    <s v="O"/>
    <n v="1"/>
    <n v="30"/>
    <n v="0"/>
    <m/>
    <m/>
    <m/>
    <m/>
    <m/>
    <m/>
    <n v="1"/>
    <n v="1"/>
    <m/>
    <m/>
    <n v="7407137"/>
    <s v="CREDITOS DE CONSUMO"/>
    <n v="0"/>
    <n v="0"/>
    <n v="890480123"/>
    <s v="UNIVERSIDAD DE CARTAGENA"/>
    <n v="5"/>
    <m/>
    <m/>
    <m/>
    <m/>
    <n v="1"/>
    <n v="7"/>
    <n v="1"/>
  </r>
  <r>
    <n v="1850386"/>
    <s v="C"/>
    <x v="54"/>
    <x v="0"/>
    <n v="4"/>
    <n v="17289"/>
    <d v="2020-06-30T00:00:00"/>
    <d v="2025-06-30T00:00:00"/>
    <n v="30"/>
    <n v="1"/>
    <n v="7"/>
    <n v="30"/>
    <n v="2"/>
    <n v="17726461"/>
    <n v="19240000"/>
    <n v="8000000"/>
    <n v="201959"/>
    <n v="7304907"/>
    <n v="107760"/>
    <n v="0"/>
    <n v="0"/>
    <m/>
    <n v="0"/>
    <n v="0"/>
    <n v="0"/>
    <m/>
    <m/>
    <d v="2021-03-30T00:00:00"/>
    <n v="9"/>
    <s v="O"/>
    <n v="1"/>
    <n v="30"/>
    <n v="105069"/>
    <m/>
    <m/>
    <m/>
    <m/>
    <m/>
    <m/>
    <n v="1"/>
    <n v="1"/>
    <m/>
    <m/>
    <n v="5454521"/>
    <s v="CREDITOS DE CONSUMO"/>
    <n v="0"/>
    <n v="0"/>
    <n v="890480123"/>
    <s v="UNIVERSIDAD DE CARTAGENA"/>
    <n v="5"/>
    <m/>
    <m/>
    <m/>
    <m/>
    <n v="1"/>
    <n v="7"/>
    <n v="2"/>
  </r>
  <r>
    <n v="0"/>
    <s v="C"/>
    <x v="55"/>
    <x v="0"/>
    <n v="4"/>
    <n v="16544"/>
    <d v="2019-11-01T00:00:00"/>
    <d v="2022-11-01T00:00:00"/>
    <n v="0"/>
    <n v="1"/>
    <n v="17"/>
    <n v="30"/>
    <n v="2"/>
    <n v="17726461"/>
    <n v="19240000"/>
    <n v="3650000"/>
    <n v="131456"/>
    <n v="2159710"/>
    <n v="0"/>
    <n v="0"/>
    <n v="0"/>
    <m/>
    <n v="0"/>
    <n v="0"/>
    <n v="0"/>
    <m/>
    <m/>
    <d v="2021-03-30T00:00:00"/>
    <n v="1"/>
    <s v="O"/>
    <n v="1"/>
    <n v="30"/>
    <n v="0"/>
    <m/>
    <m/>
    <m/>
    <m/>
    <m/>
    <m/>
    <n v="1"/>
    <n v="1"/>
    <m/>
    <m/>
    <n v="4368271"/>
    <s v="CREDITOS DE CONSUMO"/>
    <n v="0"/>
    <n v="0"/>
    <n v="890480123"/>
    <s v="UNIVERSIDAD DE CARTAGENA"/>
    <n v="5"/>
    <m/>
    <m/>
    <m/>
    <m/>
    <n v="1"/>
    <n v="7"/>
    <n v="2"/>
  </r>
  <r>
    <n v="0"/>
    <s v="C"/>
    <x v="55"/>
    <x v="0"/>
    <n v="4"/>
    <n v="16654"/>
    <d v="2019-12-05T00:00:00"/>
    <d v="2021-12-05T00:00:00"/>
    <n v="0"/>
    <n v="1"/>
    <n v="16"/>
    <n v="30"/>
    <n v="2"/>
    <n v="12185828"/>
    <n v="12890000"/>
    <n v="4000000"/>
    <n v="188641"/>
    <n v="1432881"/>
    <n v="0"/>
    <n v="0"/>
    <n v="0"/>
    <m/>
    <n v="0"/>
    <n v="0"/>
    <n v="0"/>
    <m/>
    <m/>
    <d v="2021-03-30T00:00:00"/>
    <n v="1"/>
    <s v="O"/>
    <n v="1"/>
    <n v="30"/>
    <n v="0"/>
    <m/>
    <m/>
    <m/>
    <m/>
    <m/>
    <m/>
    <n v="1"/>
    <n v="1"/>
    <m/>
    <m/>
    <n v="2898173"/>
    <s v="CREDITOS DE CONSUMO"/>
    <n v="0"/>
    <n v="0"/>
    <n v="890480123"/>
    <s v="UNIVERSIDAD DE CARTAGENA"/>
    <n v="5"/>
    <m/>
    <m/>
    <m/>
    <m/>
    <n v="1"/>
    <n v="7"/>
    <n v="2"/>
  </r>
  <r>
    <n v="0"/>
    <s v="C"/>
    <x v="55"/>
    <x v="0"/>
    <n v="4"/>
    <n v="18247"/>
    <d v="2021-03-08T00:00:00"/>
    <d v="2023-03-30T00:00:00"/>
    <n v="0"/>
    <n v="1"/>
    <n v="1"/>
    <n v="30"/>
    <n v="2"/>
    <n v="15881442"/>
    <n v="17090000"/>
    <n v="4415552"/>
    <n v="215949"/>
    <n v="4199603"/>
    <n v="0"/>
    <n v="0"/>
    <n v="0"/>
    <m/>
    <n v="0"/>
    <n v="0"/>
    <n v="0"/>
    <m/>
    <m/>
    <d v="2021-03-30T00:00:00"/>
    <n v="1"/>
    <s v="O"/>
    <n v="1"/>
    <n v="30"/>
    <n v="0"/>
    <m/>
    <m/>
    <m/>
    <m/>
    <m/>
    <m/>
    <n v="1"/>
    <n v="1"/>
    <m/>
    <m/>
    <n v="8494197"/>
    <s v="CREDITOS DE CONSUMO"/>
    <n v="0"/>
    <n v="0"/>
    <n v="890480123"/>
    <s v="UNIVERSIDAD DE CARTAGENA"/>
    <n v="5"/>
    <m/>
    <m/>
    <m/>
    <m/>
    <n v="1"/>
    <n v="7"/>
    <n v="2"/>
  </r>
  <r>
    <n v="0"/>
    <s v="C"/>
    <x v="55"/>
    <x v="0"/>
    <n v="4"/>
    <n v="18249"/>
    <d v="2021-03-09T00:00:00"/>
    <d v="2021-06-30T00:00:00"/>
    <n v="0"/>
    <n v="1"/>
    <n v="1"/>
    <n v="30"/>
    <n v="2"/>
    <n v="13121400"/>
    <n v="13940000"/>
    <n v="1300000"/>
    <n v="14215"/>
    <n v="1285785"/>
    <n v="0"/>
    <n v="0"/>
    <n v="0"/>
    <m/>
    <n v="0"/>
    <n v="0"/>
    <n v="0"/>
    <n v="1300000"/>
    <n v="6"/>
    <d v="2021-03-30T00:00:00"/>
    <n v="1"/>
    <s v="O"/>
    <n v="1"/>
    <n v="30"/>
    <n v="0"/>
    <m/>
    <m/>
    <m/>
    <m/>
    <m/>
    <m/>
    <n v="1"/>
    <n v="1"/>
    <m/>
    <m/>
    <n v="2600653"/>
    <s v="CREDITOS DE CONSUMO"/>
    <n v="0"/>
    <n v="0"/>
    <n v="890480123"/>
    <s v="UNIVERSIDAD DE CARTAGENA"/>
    <n v="5"/>
    <m/>
    <m/>
    <m/>
    <m/>
    <n v="1"/>
    <n v="7"/>
    <n v="2"/>
  </r>
  <r>
    <n v="1723538"/>
    <s v="C"/>
    <x v="56"/>
    <x v="7"/>
    <n v="4"/>
    <n v="15502"/>
    <d v="2020-10-29T00:00:00"/>
    <d v="2022-03-30T00:00:00"/>
    <n v="30"/>
    <n v="1"/>
    <n v="3"/>
    <n v="30"/>
    <n v="2"/>
    <n v="17726461"/>
    <n v="19240000"/>
    <n v="4577859"/>
    <n v="306485"/>
    <n v="3850639"/>
    <n v="114930"/>
    <n v="0"/>
    <n v="0"/>
    <m/>
    <n v="38506"/>
    <n v="0"/>
    <n v="0"/>
    <m/>
    <m/>
    <d v="2021-01-31T00:00:00"/>
    <n v="1"/>
    <s v="O"/>
    <n v="1"/>
    <n v="30"/>
    <n v="502900"/>
    <m/>
    <m/>
    <m/>
    <m/>
    <m/>
    <m/>
    <n v="1"/>
    <n v="1"/>
    <m/>
    <m/>
    <n v="2127101"/>
    <s v="CREDITOS DE CONSUMO"/>
    <n v="0"/>
    <n v="0"/>
    <n v="890480123"/>
    <s v="UNIVERSIDAD DE CARTAGENA"/>
    <n v="5"/>
    <m/>
    <m/>
    <m/>
    <m/>
    <n v="1"/>
    <n v="7"/>
    <n v="1"/>
  </r>
  <r>
    <n v="1487143"/>
    <s v="C"/>
    <x v="56"/>
    <x v="8"/>
    <n v="4"/>
    <n v="18129"/>
    <d v="2021-01-31T00:00:00"/>
    <d v="2021-02-28T00:00:00"/>
    <n v="32"/>
    <n v="1"/>
    <n v="0"/>
    <n v="30"/>
    <n v="2"/>
    <n v="23318977"/>
    <n v="25980000"/>
    <n v="3322497"/>
    <n v="3397697"/>
    <n v="3322497"/>
    <n v="136930"/>
    <n v="0"/>
    <n v="0"/>
    <m/>
    <n v="33225"/>
    <n v="0"/>
    <n v="0"/>
    <m/>
    <m/>
    <d v="2021-01-31T00:00:00"/>
    <n v="1"/>
    <s v="O"/>
    <n v="1"/>
    <n v="30"/>
    <n v="3322497"/>
    <m/>
    <m/>
    <m/>
    <m/>
    <m/>
    <m/>
    <n v="1"/>
    <n v="1"/>
    <m/>
    <m/>
    <n v="1835354"/>
    <s v="CREDITOS DE CONSUMO"/>
    <n v="0"/>
    <n v="0"/>
    <m/>
    <m/>
    <n v="5"/>
    <m/>
    <m/>
    <m/>
    <m/>
    <n v="1"/>
    <n v="7"/>
    <n v="2"/>
  </r>
  <r>
    <n v="78180"/>
    <s v="C"/>
    <x v="56"/>
    <x v="7"/>
    <n v="4"/>
    <n v="550006696"/>
    <d v="2020-10-29T00:00:00"/>
    <d v="2023-10-30T00:00:00"/>
    <n v="0"/>
    <n v="1"/>
    <n v="4"/>
    <n v="30"/>
    <n v="2"/>
    <n v="21474970"/>
    <n v="23720000"/>
    <n v="190685"/>
    <n v="7231"/>
    <n v="174665"/>
    <n v="3433"/>
    <n v="0"/>
    <n v="0"/>
    <m/>
    <n v="1747"/>
    <n v="0"/>
    <n v="0"/>
    <m/>
    <m/>
    <d v="2021-02-27T00:00:00"/>
    <n v="1"/>
    <s v="O"/>
    <n v="1"/>
    <n v="30"/>
    <n v="0"/>
    <m/>
    <m/>
    <m/>
    <m/>
    <m/>
    <m/>
    <n v="1"/>
    <n v="1"/>
    <m/>
    <m/>
    <n v="96485"/>
    <s v="CREDITOS DE CONSUMO"/>
    <n v="0"/>
    <n v="0"/>
    <n v="890480123"/>
    <s v="UNIVERSIDAD DE CARTAGENA"/>
    <n v="5"/>
    <m/>
    <m/>
    <m/>
    <m/>
    <n v="2"/>
    <n v="7"/>
    <n v="1"/>
  </r>
  <r>
    <n v="5443"/>
    <s v="C"/>
    <x v="56"/>
    <x v="7"/>
    <n v="4"/>
    <n v="550006729"/>
    <d v="2020-10-29T00:00:00"/>
    <d v="2023-11-30T00:00:00"/>
    <n v="0"/>
    <n v="1"/>
    <n v="3"/>
    <n v="30"/>
    <n v="2"/>
    <n v="21474970"/>
    <n v="23720000"/>
    <n v="12984"/>
    <n v="492"/>
    <n v="12161"/>
    <n v="232"/>
    <n v="0"/>
    <n v="0"/>
    <m/>
    <n v="122"/>
    <n v="0"/>
    <n v="0"/>
    <m/>
    <m/>
    <d v="2021-02-27T00:00:00"/>
    <n v="1"/>
    <s v="O"/>
    <n v="1"/>
    <n v="30"/>
    <n v="0"/>
    <m/>
    <m/>
    <m/>
    <m/>
    <m/>
    <m/>
    <n v="1"/>
    <n v="1"/>
    <m/>
    <m/>
    <n v="6718"/>
    <s v="CREDITOS DE CONSUMO"/>
    <n v="0"/>
    <n v="0"/>
    <n v="890480123"/>
    <s v="UNIVERSIDAD DE CARTAGENA"/>
    <n v="5"/>
    <m/>
    <m/>
    <m/>
    <m/>
    <n v="2"/>
    <n v="7"/>
    <n v="1"/>
  </r>
  <r>
    <n v="6392"/>
    <s v="C"/>
    <x v="56"/>
    <x v="7"/>
    <n v="4"/>
    <n v="550006745"/>
    <d v="2020-10-29T00:00:00"/>
    <d v="2023-11-30T00:00:00"/>
    <n v="0"/>
    <n v="1"/>
    <n v="3"/>
    <n v="30"/>
    <n v="2"/>
    <n v="21474970"/>
    <n v="23720000"/>
    <n v="15248"/>
    <n v="578"/>
    <n v="14281"/>
    <n v="296"/>
    <n v="0"/>
    <n v="0"/>
    <m/>
    <n v="143"/>
    <n v="0"/>
    <n v="0"/>
    <m/>
    <m/>
    <d v="2021-02-27T00:00:00"/>
    <n v="1"/>
    <s v="O"/>
    <n v="1"/>
    <n v="30"/>
    <n v="0"/>
    <m/>
    <m/>
    <m/>
    <m/>
    <m/>
    <m/>
    <n v="1"/>
    <n v="1"/>
    <m/>
    <m/>
    <n v="7889"/>
    <s v="CREDITOS DE CONSUMO"/>
    <n v="0"/>
    <n v="0"/>
    <n v="890480123"/>
    <s v="UNIVERSIDAD DE CARTAGENA"/>
    <n v="5"/>
    <m/>
    <m/>
    <m/>
    <m/>
    <n v="2"/>
    <n v="7"/>
    <n v="1"/>
  </r>
  <r>
    <n v="24374"/>
    <s v="C"/>
    <x v="56"/>
    <x v="7"/>
    <n v="4"/>
    <n v="550006911"/>
    <d v="2020-10-29T00:00:00"/>
    <d v="2023-11-30T00:00:00"/>
    <n v="0"/>
    <n v="1"/>
    <n v="3"/>
    <n v="30"/>
    <n v="2"/>
    <n v="21474970"/>
    <n v="23720000"/>
    <n v="58144"/>
    <n v="2205"/>
    <n v="54456"/>
    <n v="1057"/>
    <n v="0"/>
    <n v="0"/>
    <m/>
    <n v="545"/>
    <n v="0"/>
    <n v="0"/>
    <m/>
    <m/>
    <d v="2021-02-27T00:00:00"/>
    <n v="1"/>
    <s v="O"/>
    <n v="1"/>
    <n v="30"/>
    <n v="0"/>
    <m/>
    <m/>
    <m/>
    <m/>
    <m/>
    <m/>
    <n v="1"/>
    <n v="1"/>
    <m/>
    <m/>
    <n v="30082"/>
    <s v="CREDITOS DE CONSUMO"/>
    <n v="0"/>
    <n v="0"/>
    <n v="890480123"/>
    <s v="UNIVERSIDAD DE CARTAGENA"/>
    <n v="5"/>
    <m/>
    <m/>
    <m/>
    <m/>
    <n v="2"/>
    <n v="7"/>
    <n v="1"/>
  </r>
  <r>
    <n v="8888"/>
    <s v="C"/>
    <x v="56"/>
    <x v="7"/>
    <n v="4"/>
    <n v="550006970"/>
    <d v="2020-10-29T00:00:00"/>
    <d v="2023-11-30T00:00:00"/>
    <n v="0"/>
    <n v="1"/>
    <n v="3"/>
    <n v="30"/>
    <n v="2"/>
    <n v="21474970"/>
    <n v="23720000"/>
    <n v="21201"/>
    <n v="804"/>
    <n v="19856"/>
    <n v="396"/>
    <n v="0"/>
    <n v="0"/>
    <m/>
    <n v="199"/>
    <n v="0"/>
    <n v="0"/>
    <m/>
    <m/>
    <d v="2021-02-27T00:00:00"/>
    <n v="1"/>
    <s v="O"/>
    <n v="1"/>
    <n v="30"/>
    <n v="0"/>
    <m/>
    <m/>
    <m/>
    <m/>
    <m/>
    <m/>
    <n v="1"/>
    <n v="1"/>
    <m/>
    <m/>
    <n v="10968"/>
    <s v="CREDITOS DE CONSUMO"/>
    <n v="0"/>
    <n v="0"/>
    <n v="890480123"/>
    <s v="UNIVERSIDAD DE CARTAGENA"/>
    <n v="5"/>
    <m/>
    <m/>
    <m/>
    <m/>
    <n v="2"/>
    <n v="7"/>
    <n v="1"/>
  </r>
  <r>
    <n v="65852"/>
    <s v="C"/>
    <x v="56"/>
    <x v="7"/>
    <n v="4"/>
    <n v="550006983"/>
    <d v="2020-10-29T00:00:00"/>
    <d v="2023-11-30T00:00:00"/>
    <n v="0"/>
    <n v="1"/>
    <n v="3"/>
    <n v="30"/>
    <n v="2"/>
    <n v="21474970"/>
    <n v="23720000"/>
    <n v="157083"/>
    <n v="5956"/>
    <n v="147124"/>
    <n v="2903"/>
    <n v="0"/>
    <n v="0"/>
    <m/>
    <n v="1471"/>
    <n v="0"/>
    <n v="0"/>
    <m/>
    <m/>
    <d v="2021-02-27T00:00:00"/>
    <n v="1"/>
    <s v="O"/>
    <n v="1"/>
    <n v="30"/>
    <n v="0"/>
    <m/>
    <m/>
    <m/>
    <m/>
    <m/>
    <m/>
    <n v="1"/>
    <n v="1"/>
    <m/>
    <m/>
    <n v="81272"/>
    <s v="CREDITOS DE CONSUMO"/>
    <n v="0"/>
    <n v="0"/>
    <n v="890480123"/>
    <s v="UNIVERSIDAD DE CARTAGENA"/>
    <n v="5"/>
    <m/>
    <m/>
    <m/>
    <m/>
    <n v="2"/>
    <n v="7"/>
    <n v="1"/>
  </r>
  <r>
    <n v="8929"/>
    <s v="C"/>
    <x v="56"/>
    <x v="7"/>
    <n v="4"/>
    <n v="550006988"/>
    <d v="2020-10-29T00:00:00"/>
    <d v="2023-11-30T00:00:00"/>
    <n v="0"/>
    <n v="1"/>
    <n v="3"/>
    <n v="30"/>
    <n v="2"/>
    <n v="21474970"/>
    <n v="23720000"/>
    <n v="21300"/>
    <n v="808"/>
    <n v="19948"/>
    <n v="396"/>
    <n v="0"/>
    <n v="0"/>
    <m/>
    <n v="199"/>
    <n v="0"/>
    <n v="0"/>
    <m/>
    <m/>
    <d v="2021-02-27T00:00:00"/>
    <n v="1"/>
    <s v="O"/>
    <n v="1"/>
    <n v="30"/>
    <n v="0"/>
    <m/>
    <m/>
    <m/>
    <m/>
    <m/>
    <m/>
    <n v="1"/>
    <n v="1"/>
    <m/>
    <m/>
    <n v="11019"/>
    <s v="CREDITOS DE CONSUMO"/>
    <n v="0"/>
    <n v="0"/>
    <n v="890480123"/>
    <s v="UNIVERSIDAD DE CARTAGENA"/>
    <n v="5"/>
    <m/>
    <m/>
    <m/>
    <m/>
    <n v="2"/>
    <n v="7"/>
    <n v="1"/>
  </r>
  <r>
    <n v="640"/>
    <s v="C"/>
    <x v="56"/>
    <x v="7"/>
    <n v="4"/>
    <n v="550006998"/>
    <d v="2020-10-29T00:00:00"/>
    <d v="2023-05-30T00:00:00"/>
    <n v="0"/>
    <n v="1"/>
    <n v="4"/>
    <n v="30"/>
    <n v="2"/>
    <n v="21474970"/>
    <n v="23720000"/>
    <n v="1591"/>
    <n v="67"/>
    <n v="1429"/>
    <n v="33"/>
    <n v="0"/>
    <n v="0"/>
    <m/>
    <n v="14"/>
    <n v="0"/>
    <n v="0"/>
    <m/>
    <m/>
    <d v="2021-02-27T00:00:00"/>
    <n v="1"/>
    <s v="O"/>
    <n v="1"/>
    <n v="30"/>
    <n v="0"/>
    <m/>
    <m/>
    <m/>
    <m/>
    <m/>
    <m/>
    <n v="1"/>
    <n v="1"/>
    <m/>
    <m/>
    <n v="789"/>
    <s v="CREDITOS DE CONSUMO"/>
    <n v="0"/>
    <n v="0"/>
    <n v="890480123"/>
    <s v="UNIVERSIDAD DE CARTAGENA"/>
    <n v="5"/>
    <m/>
    <m/>
    <m/>
    <m/>
    <n v="2"/>
    <n v="7"/>
    <n v="1"/>
  </r>
  <r>
    <n v="8301"/>
    <s v="C"/>
    <x v="56"/>
    <x v="7"/>
    <n v="4"/>
    <n v="550009897"/>
    <d v="2020-10-29T00:00:00"/>
    <d v="2023-11-30T00:00:00"/>
    <n v="0"/>
    <n v="1"/>
    <n v="3"/>
    <n v="30"/>
    <n v="2"/>
    <n v="22490513"/>
    <n v="24960000"/>
    <n v="19786"/>
    <n v="761"/>
    <n v="18546"/>
    <n v="395"/>
    <n v="0"/>
    <n v="0"/>
    <m/>
    <n v="185"/>
    <n v="0"/>
    <n v="0"/>
    <m/>
    <m/>
    <d v="2021-02-27T00:00:00"/>
    <n v="1"/>
    <s v="O"/>
    <n v="1"/>
    <n v="30"/>
    <n v="0"/>
    <m/>
    <m/>
    <m/>
    <m/>
    <m/>
    <m/>
    <n v="1"/>
    <n v="1"/>
    <m/>
    <m/>
    <n v="10245"/>
    <s v="CREDITOS DE CONSUMO"/>
    <n v="0"/>
    <n v="0"/>
    <n v="890480123"/>
    <s v="UNIVERSIDAD DE CARTAGENA"/>
    <n v="5"/>
    <m/>
    <m/>
    <m/>
    <m/>
    <n v="2"/>
    <n v="7"/>
    <n v="1"/>
  </r>
  <r>
    <n v="726"/>
    <s v="C"/>
    <x v="56"/>
    <x v="7"/>
    <n v="4"/>
    <n v="550009959"/>
    <d v="2020-10-29T00:00:00"/>
    <d v="2023-04-30T00:00:00"/>
    <n v="0"/>
    <n v="1"/>
    <n v="4"/>
    <n v="30"/>
    <n v="2"/>
    <n v="22490513"/>
    <n v="24960000"/>
    <n v="1811"/>
    <n v="79"/>
    <n v="1621"/>
    <n v="33"/>
    <n v="0"/>
    <n v="0"/>
    <m/>
    <n v="16"/>
    <n v="0"/>
    <n v="0"/>
    <m/>
    <m/>
    <d v="2021-02-27T00:00:00"/>
    <n v="1"/>
    <s v="O"/>
    <n v="1"/>
    <n v="30"/>
    <n v="0"/>
    <m/>
    <m/>
    <m/>
    <m/>
    <m/>
    <m/>
    <n v="1"/>
    <n v="1"/>
    <m/>
    <m/>
    <n v="895"/>
    <s v="CREDITOS DE CONSUMO"/>
    <n v="0"/>
    <n v="0"/>
    <n v="890480123"/>
    <s v="UNIVERSIDAD DE CARTAGENA"/>
    <n v="5"/>
    <m/>
    <m/>
    <m/>
    <m/>
    <n v="2"/>
    <n v="7"/>
    <n v="1"/>
  </r>
  <r>
    <n v="3"/>
    <s v="C"/>
    <x v="56"/>
    <x v="7"/>
    <n v="4"/>
    <n v="550011320"/>
    <d v="2020-10-29T00:00:00"/>
    <d v="2021-06-30T00:00:00"/>
    <n v="0"/>
    <n v="1"/>
    <n v="5"/>
    <n v="30"/>
    <n v="2"/>
    <n v="22490513"/>
    <n v="24960000"/>
    <n v="11"/>
    <n v="1"/>
    <n v="6"/>
    <n v="1"/>
    <n v="0"/>
    <n v="0"/>
    <m/>
    <n v="0"/>
    <n v="0"/>
    <n v="0"/>
    <m/>
    <m/>
    <d v="2021-02-27T00:00:00"/>
    <n v="1"/>
    <s v="O"/>
    <n v="1"/>
    <n v="30"/>
    <n v="0"/>
    <m/>
    <m/>
    <m/>
    <m/>
    <m/>
    <m/>
    <n v="1"/>
    <n v="1"/>
    <m/>
    <m/>
    <n v="3"/>
    <s v="CREDITOS DE CONSUMO"/>
    <n v="0"/>
    <n v="0"/>
    <n v="890480123"/>
    <s v="UNIVERSIDAD DE CARTAGENA"/>
    <n v="5"/>
    <m/>
    <m/>
    <m/>
    <m/>
    <n v="2"/>
    <n v="7"/>
    <n v="1"/>
  </r>
  <r>
    <n v="517"/>
    <s v="C"/>
    <x v="56"/>
    <x v="7"/>
    <n v="4"/>
    <n v="550011842"/>
    <d v="2020-10-29T00:00:00"/>
    <d v="2023-04-30T00:00:00"/>
    <n v="0"/>
    <n v="1"/>
    <n v="4"/>
    <n v="30"/>
    <n v="2"/>
    <n v="22490513"/>
    <n v="24960000"/>
    <n v="1291"/>
    <n v="57"/>
    <n v="1154"/>
    <n v="32"/>
    <n v="0"/>
    <n v="0"/>
    <m/>
    <n v="12"/>
    <n v="0"/>
    <n v="0"/>
    <m/>
    <m/>
    <d v="2021-02-27T00:00:00"/>
    <n v="1"/>
    <s v="O"/>
    <n v="1"/>
    <n v="30"/>
    <n v="0"/>
    <m/>
    <m/>
    <m/>
    <m/>
    <m/>
    <m/>
    <n v="1"/>
    <n v="1"/>
    <m/>
    <m/>
    <n v="637"/>
    <s v="CREDITOS DE CONSUMO"/>
    <n v="0"/>
    <n v="0"/>
    <n v="890480123"/>
    <s v="UNIVERSIDAD DE CARTAGENA"/>
    <n v="5"/>
    <m/>
    <m/>
    <m/>
    <m/>
    <n v="2"/>
    <n v="7"/>
    <n v="1"/>
  </r>
  <r>
    <n v="641"/>
    <s v="C"/>
    <x v="56"/>
    <x v="7"/>
    <n v="4"/>
    <n v="550011849"/>
    <d v="2020-10-29T00:00:00"/>
    <d v="2023-04-30T00:00:00"/>
    <n v="0"/>
    <n v="1"/>
    <n v="4"/>
    <n v="30"/>
    <n v="2"/>
    <n v="22490513"/>
    <n v="24960000"/>
    <n v="1599"/>
    <n v="70"/>
    <n v="1431"/>
    <n v="33"/>
    <n v="0"/>
    <n v="0"/>
    <m/>
    <n v="14"/>
    <n v="0"/>
    <n v="0"/>
    <m/>
    <m/>
    <d v="2021-02-27T00:00:00"/>
    <n v="1"/>
    <s v="O"/>
    <n v="1"/>
    <n v="30"/>
    <n v="0"/>
    <m/>
    <m/>
    <m/>
    <m/>
    <m/>
    <m/>
    <n v="1"/>
    <n v="1"/>
    <m/>
    <m/>
    <n v="790"/>
    <s v="CREDITOS DE CONSUMO"/>
    <n v="0"/>
    <n v="0"/>
    <n v="890480123"/>
    <s v="UNIVERSIDAD DE CARTAGENA"/>
    <n v="5"/>
    <m/>
    <m/>
    <m/>
    <m/>
    <n v="2"/>
    <n v="7"/>
    <n v="1"/>
  </r>
  <r>
    <n v="759"/>
    <s v="C"/>
    <x v="56"/>
    <x v="7"/>
    <n v="4"/>
    <n v="550011854"/>
    <d v="2020-10-29T00:00:00"/>
    <d v="2023-04-30T00:00:00"/>
    <n v="0"/>
    <n v="1"/>
    <n v="4"/>
    <n v="30"/>
    <n v="2"/>
    <n v="22490513"/>
    <n v="24960000"/>
    <n v="1894"/>
    <n v="83"/>
    <n v="1695"/>
    <n v="33"/>
    <n v="0"/>
    <n v="0"/>
    <m/>
    <n v="17"/>
    <n v="0"/>
    <n v="0"/>
    <m/>
    <m/>
    <d v="2021-02-27T00:00:00"/>
    <n v="1"/>
    <s v="O"/>
    <n v="1"/>
    <n v="30"/>
    <n v="0"/>
    <m/>
    <m/>
    <m/>
    <m/>
    <m/>
    <m/>
    <n v="1"/>
    <n v="1"/>
    <m/>
    <m/>
    <n v="936"/>
    <s v="CREDITOS DE CONSUMO"/>
    <n v="0"/>
    <n v="0"/>
    <n v="890480123"/>
    <s v="UNIVERSIDAD DE CARTAGENA"/>
    <n v="5"/>
    <m/>
    <m/>
    <m/>
    <m/>
    <n v="2"/>
    <n v="7"/>
    <n v="1"/>
  </r>
  <r>
    <n v="1342"/>
    <s v="C"/>
    <x v="56"/>
    <x v="7"/>
    <n v="4"/>
    <n v="550012397"/>
    <d v="2020-10-29T00:00:00"/>
    <d v="2023-06-30T00:00:00"/>
    <n v="0"/>
    <n v="1"/>
    <n v="4"/>
    <n v="30"/>
    <n v="2"/>
    <n v="22490513"/>
    <n v="24960000"/>
    <n v="3321"/>
    <n v="139"/>
    <n v="2999"/>
    <n v="66"/>
    <n v="0"/>
    <n v="0"/>
    <m/>
    <n v="30"/>
    <n v="0"/>
    <n v="0"/>
    <m/>
    <m/>
    <d v="2021-02-27T00:00:00"/>
    <n v="1"/>
    <s v="O"/>
    <n v="1"/>
    <n v="30"/>
    <n v="0"/>
    <m/>
    <m/>
    <m/>
    <m/>
    <m/>
    <m/>
    <n v="1"/>
    <n v="1"/>
    <m/>
    <m/>
    <n v="1657"/>
    <s v="CREDITOS DE CONSUMO"/>
    <n v="0"/>
    <n v="0"/>
    <n v="890480123"/>
    <s v="UNIVERSIDAD DE CARTAGENA"/>
    <n v="5"/>
    <m/>
    <m/>
    <m/>
    <m/>
    <n v="2"/>
    <n v="7"/>
    <n v="1"/>
  </r>
  <r>
    <n v="982"/>
    <s v="C"/>
    <x v="56"/>
    <x v="7"/>
    <n v="4"/>
    <n v="550012983"/>
    <d v="2020-10-29T00:00:00"/>
    <d v="2023-06-30T00:00:00"/>
    <n v="0"/>
    <n v="1"/>
    <n v="4"/>
    <n v="30"/>
    <n v="2"/>
    <n v="22490513"/>
    <n v="24960000"/>
    <n v="2431"/>
    <n v="102"/>
    <n v="2194"/>
    <n v="34"/>
    <n v="0"/>
    <n v="0"/>
    <m/>
    <n v="22"/>
    <n v="0"/>
    <n v="0"/>
    <m/>
    <m/>
    <d v="2021-02-27T00:00:00"/>
    <n v="1"/>
    <s v="O"/>
    <n v="1"/>
    <n v="30"/>
    <n v="0"/>
    <m/>
    <m/>
    <m/>
    <m/>
    <m/>
    <m/>
    <n v="1"/>
    <n v="1"/>
    <m/>
    <m/>
    <n v="1212"/>
    <s v="CREDITOS DE CONSUMO"/>
    <n v="0"/>
    <n v="0"/>
    <n v="890480123"/>
    <s v="UNIVERSIDAD DE CARTAGENA"/>
    <n v="5"/>
    <m/>
    <m/>
    <m/>
    <m/>
    <n v="2"/>
    <n v="7"/>
    <n v="1"/>
  </r>
  <r>
    <n v="1364"/>
    <s v="C"/>
    <x v="56"/>
    <x v="7"/>
    <n v="4"/>
    <n v="550013099"/>
    <d v="2020-10-29T00:00:00"/>
    <d v="2023-07-30T00:00:00"/>
    <n v="0"/>
    <n v="1"/>
    <n v="4"/>
    <n v="30"/>
    <n v="2"/>
    <n v="22490513"/>
    <n v="24960000"/>
    <n v="3359"/>
    <n v="137"/>
    <n v="3048"/>
    <n v="66"/>
    <n v="0"/>
    <n v="0"/>
    <m/>
    <n v="30"/>
    <n v="0"/>
    <n v="0"/>
    <m/>
    <m/>
    <d v="2021-02-27T00:00:00"/>
    <n v="1"/>
    <s v="O"/>
    <n v="1"/>
    <n v="30"/>
    <n v="0"/>
    <m/>
    <m/>
    <m/>
    <m/>
    <m/>
    <m/>
    <n v="1"/>
    <n v="1"/>
    <m/>
    <m/>
    <n v="1684"/>
    <s v="CREDITOS DE CONSUMO"/>
    <n v="0"/>
    <n v="0"/>
    <n v="890480123"/>
    <s v="UNIVERSIDAD DE CARTAGENA"/>
    <n v="5"/>
    <m/>
    <m/>
    <m/>
    <m/>
    <n v="2"/>
    <n v="7"/>
    <n v="1"/>
  </r>
  <r>
    <n v="662"/>
    <s v="C"/>
    <x v="56"/>
    <x v="7"/>
    <n v="4"/>
    <n v="550013100"/>
    <d v="2020-10-29T00:00:00"/>
    <d v="2023-04-30T00:00:00"/>
    <n v="0"/>
    <n v="1"/>
    <n v="4"/>
    <n v="30"/>
    <n v="2"/>
    <n v="22490513"/>
    <n v="24960000"/>
    <n v="1654"/>
    <n v="73"/>
    <n v="1478"/>
    <n v="33"/>
    <n v="0"/>
    <n v="0"/>
    <m/>
    <n v="15"/>
    <n v="0"/>
    <n v="0"/>
    <m/>
    <m/>
    <d v="2021-02-27T00:00:00"/>
    <n v="1"/>
    <s v="O"/>
    <n v="1"/>
    <n v="30"/>
    <n v="0"/>
    <m/>
    <m/>
    <m/>
    <m/>
    <m/>
    <m/>
    <n v="1"/>
    <n v="1"/>
    <m/>
    <m/>
    <n v="816"/>
    <s v="CREDITOS DE CONSUMO"/>
    <n v="0"/>
    <n v="0"/>
    <n v="890480123"/>
    <s v="UNIVERSIDAD DE CARTAGENA"/>
    <n v="5"/>
    <m/>
    <m/>
    <m/>
    <m/>
    <n v="2"/>
    <n v="7"/>
    <n v="1"/>
  </r>
  <r>
    <n v="242"/>
    <s v="C"/>
    <x v="56"/>
    <x v="7"/>
    <n v="4"/>
    <n v="550014317"/>
    <d v="2020-10-29T00:00:00"/>
    <d v="2023-09-30T00:00:00"/>
    <n v="0"/>
    <n v="1"/>
    <n v="4"/>
    <n v="30"/>
    <n v="2"/>
    <n v="22490513"/>
    <n v="24960000"/>
    <n v="590"/>
    <n v="23"/>
    <n v="540"/>
    <n v="31"/>
    <n v="0"/>
    <n v="0"/>
    <m/>
    <n v="5"/>
    <n v="0"/>
    <n v="0"/>
    <m/>
    <m/>
    <d v="2021-02-27T00:00:00"/>
    <n v="1"/>
    <s v="O"/>
    <n v="1"/>
    <n v="30"/>
    <n v="0"/>
    <m/>
    <m/>
    <m/>
    <m/>
    <m/>
    <m/>
    <n v="1"/>
    <n v="1"/>
    <m/>
    <m/>
    <n v="298"/>
    <s v="CREDITOS DE CONSUMO"/>
    <n v="0"/>
    <n v="0"/>
    <n v="890480123"/>
    <s v="UNIVERSIDAD DE CARTAGENA"/>
    <n v="5"/>
    <m/>
    <m/>
    <m/>
    <m/>
    <n v="2"/>
    <n v="7"/>
    <n v="1"/>
  </r>
  <r>
    <n v="810"/>
    <s v="C"/>
    <x v="56"/>
    <x v="7"/>
    <n v="4"/>
    <n v="550014652"/>
    <d v="2020-10-29T00:00:00"/>
    <d v="2023-04-30T00:00:00"/>
    <n v="0"/>
    <n v="1"/>
    <n v="4"/>
    <n v="30"/>
    <n v="2"/>
    <n v="22490513"/>
    <n v="24960000"/>
    <n v="2024"/>
    <n v="89"/>
    <n v="1810"/>
    <n v="33"/>
    <n v="0"/>
    <n v="0"/>
    <m/>
    <n v="18"/>
    <n v="0"/>
    <n v="0"/>
    <m/>
    <m/>
    <d v="2021-02-27T00:00:00"/>
    <n v="1"/>
    <s v="O"/>
    <n v="1"/>
    <n v="30"/>
    <n v="0"/>
    <m/>
    <m/>
    <m/>
    <m/>
    <m/>
    <m/>
    <n v="1"/>
    <n v="1"/>
    <m/>
    <m/>
    <n v="1000"/>
    <s v="CREDITOS DE CONSUMO"/>
    <n v="0"/>
    <n v="0"/>
    <n v="890480123"/>
    <s v="UNIVERSIDAD DE CARTAGENA"/>
    <n v="5"/>
    <m/>
    <m/>
    <m/>
    <m/>
    <n v="2"/>
    <n v="7"/>
    <n v="1"/>
  </r>
  <r>
    <n v="543"/>
    <s v="C"/>
    <x v="56"/>
    <x v="7"/>
    <n v="4"/>
    <n v="550014663"/>
    <d v="2020-10-29T00:00:00"/>
    <d v="2023-04-30T00:00:00"/>
    <n v="0"/>
    <n v="1"/>
    <n v="4"/>
    <n v="30"/>
    <n v="2"/>
    <n v="22490513"/>
    <n v="24960000"/>
    <n v="1359"/>
    <n v="60"/>
    <n v="1213"/>
    <n v="32"/>
    <n v="0"/>
    <n v="0"/>
    <m/>
    <n v="12"/>
    <n v="0"/>
    <n v="0"/>
    <m/>
    <m/>
    <d v="2021-02-27T00:00:00"/>
    <n v="1"/>
    <s v="O"/>
    <n v="1"/>
    <n v="30"/>
    <n v="0"/>
    <m/>
    <m/>
    <m/>
    <m/>
    <m/>
    <m/>
    <n v="1"/>
    <n v="1"/>
    <m/>
    <m/>
    <n v="670"/>
    <s v="CREDITOS DE CONSUMO"/>
    <n v="0"/>
    <n v="0"/>
    <n v="890480123"/>
    <s v="UNIVERSIDAD DE CARTAGENA"/>
    <n v="5"/>
    <m/>
    <m/>
    <m/>
    <m/>
    <n v="2"/>
    <n v="7"/>
    <n v="1"/>
  </r>
  <r>
    <n v="1030"/>
    <s v="C"/>
    <x v="56"/>
    <x v="7"/>
    <n v="4"/>
    <n v="550015136"/>
    <d v="2020-10-29T00:00:00"/>
    <d v="2023-06-30T00:00:00"/>
    <n v="0"/>
    <n v="1"/>
    <n v="4"/>
    <n v="30"/>
    <n v="2"/>
    <n v="22490513"/>
    <n v="24960000"/>
    <n v="2545"/>
    <n v="106"/>
    <n v="2301"/>
    <n v="34"/>
    <n v="0"/>
    <n v="0"/>
    <m/>
    <n v="23"/>
    <n v="0"/>
    <n v="0"/>
    <m/>
    <m/>
    <d v="2021-02-27T00:00:00"/>
    <n v="1"/>
    <s v="O"/>
    <n v="1"/>
    <n v="30"/>
    <n v="0"/>
    <m/>
    <m/>
    <m/>
    <m/>
    <m/>
    <m/>
    <n v="1"/>
    <n v="1"/>
    <m/>
    <m/>
    <n v="1271"/>
    <s v="CREDITOS DE CONSUMO"/>
    <n v="0"/>
    <n v="0"/>
    <n v="890480123"/>
    <s v="UNIVERSIDAD DE CARTAGENA"/>
    <n v="5"/>
    <m/>
    <m/>
    <m/>
    <m/>
    <n v="2"/>
    <n v="7"/>
    <n v="1"/>
  </r>
  <r>
    <n v="172"/>
    <s v="C"/>
    <x v="56"/>
    <x v="7"/>
    <n v="4"/>
    <n v="550015137"/>
    <d v="2020-10-29T00:00:00"/>
    <d v="2023-09-30T00:00:00"/>
    <n v="0"/>
    <n v="1"/>
    <n v="4"/>
    <n v="30"/>
    <n v="2"/>
    <n v="22490513"/>
    <n v="24960000"/>
    <n v="419"/>
    <n v="16"/>
    <n v="385"/>
    <n v="31"/>
    <n v="0"/>
    <n v="0"/>
    <m/>
    <n v="4"/>
    <n v="0"/>
    <n v="0"/>
    <m/>
    <m/>
    <d v="2021-02-27T00:00:00"/>
    <n v="1"/>
    <s v="O"/>
    <n v="1"/>
    <n v="30"/>
    <n v="0"/>
    <m/>
    <m/>
    <m/>
    <m/>
    <m/>
    <m/>
    <n v="1"/>
    <n v="1"/>
    <m/>
    <m/>
    <n v="213"/>
    <s v="CREDITOS DE CONSUMO"/>
    <n v="0"/>
    <n v="0"/>
    <n v="890480123"/>
    <s v="UNIVERSIDAD DE CARTAGENA"/>
    <n v="5"/>
    <m/>
    <m/>
    <m/>
    <m/>
    <n v="2"/>
    <n v="7"/>
    <n v="1"/>
  </r>
  <r>
    <n v="203"/>
    <s v="C"/>
    <x v="56"/>
    <x v="7"/>
    <n v="4"/>
    <n v="550015161"/>
    <d v="2020-10-29T00:00:00"/>
    <d v="2023-07-30T00:00:00"/>
    <n v="0"/>
    <n v="1"/>
    <n v="4"/>
    <n v="30"/>
    <n v="2"/>
    <n v="22490513"/>
    <n v="24960000"/>
    <n v="498"/>
    <n v="20"/>
    <n v="453"/>
    <n v="31"/>
    <n v="0"/>
    <n v="0"/>
    <m/>
    <n v="5"/>
    <n v="0"/>
    <n v="0"/>
    <m/>
    <m/>
    <d v="2021-02-27T00:00:00"/>
    <n v="1"/>
    <s v="O"/>
    <n v="1"/>
    <n v="30"/>
    <n v="0"/>
    <m/>
    <m/>
    <m/>
    <m/>
    <m/>
    <m/>
    <n v="1"/>
    <n v="1"/>
    <m/>
    <m/>
    <n v="250"/>
    <s v="CREDITOS DE CONSUMO"/>
    <n v="0"/>
    <n v="0"/>
    <n v="890480123"/>
    <s v="UNIVERSIDAD DE CARTAGENA"/>
    <n v="5"/>
    <m/>
    <m/>
    <m/>
    <m/>
    <n v="2"/>
    <n v="7"/>
    <n v="1"/>
  </r>
  <r>
    <n v="3053"/>
    <s v="C"/>
    <x v="56"/>
    <x v="7"/>
    <n v="4"/>
    <n v="550015386"/>
    <d v="2020-10-29T00:00:00"/>
    <d v="2023-11-30T00:00:00"/>
    <n v="0"/>
    <n v="1"/>
    <n v="3"/>
    <n v="30"/>
    <n v="2"/>
    <n v="22490513"/>
    <n v="24960000"/>
    <n v="7277"/>
    <n v="280"/>
    <n v="6820"/>
    <n v="133"/>
    <n v="0"/>
    <n v="0"/>
    <m/>
    <n v="68"/>
    <n v="0"/>
    <n v="0"/>
    <m/>
    <m/>
    <d v="2021-02-27T00:00:00"/>
    <n v="1"/>
    <s v="O"/>
    <n v="1"/>
    <n v="30"/>
    <n v="0"/>
    <m/>
    <m/>
    <m/>
    <m/>
    <m/>
    <m/>
    <n v="1"/>
    <n v="1"/>
    <m/>
    <m/>
    <n v="3767"/>
    <s v="CREDITOS DE CONSUMO"/>
    <n v="0"/>
    <n v="0"/>
    <n v="890480123"/>
    <s v="UNIVERSIDAD DE CARTAGENA"/>
    <n v="5"/>
    <m/>
    <m/>
    <m/>
    <m/>
    <n v="2"/>
    <n v="7"/>
    <n v="1"/>
  </r>
  <r>
    <n v="3454"/>
    <s v="C"/>
    <x v="56"/>
    <x v="7"/>
    <n v="4"/>
    <n v="550015981"/>
    <d v="2020-10-29T00:00:00"/>
    <d v="2023-11-30T00:00:00"/>
    <n v="0"/>
    <n v="1"/>
    <n v="3"/>
    <n v="30"/>
    <n v="2"/>
    <n v="22490513"/>
    <n v="24960000"/>
    <n v="8235"/>
    <n v="317"/>
    <n v="7717"/>
    <n v="164"/>
    <n v="0"/>
    <n v="0"/>
    <m/>
    <n v="77"/>
    <n v="0"/>
    <n v="0"/>
    <m/>
    <m/>
    <d v="2021-02-27T00:00:00"/>
    <n v="1"/>
    <s v="O"/>
    <n v="1"/>
    <n v="30"/>
    <n v="0"/>
    <m/>
    <m/>
    <m/>
    <m/>
    <m/>
    <m/>
    <n v="1"/>
    <n v="1"/>
    <m/>
    <m/>
    <n v="4263"/>
    <s v="CREDITOS DE CONSUMO"/>
    <n v="0"/>
    <n v="0"/>
    <n v="890480123"/>
    <s v="UNIVERSIDAD DE CARTAGENA"/>
    <n v="5"/>
    <m/>
    <m/>
    <m/>
    <m/>
    <n v="2"/>
    <n v="7"/>
    <n v="1"/>
  </r>
  <r>
    <n v="27030"/>
    <s v="C"/>
    <x v="56"/>
    <x v="7"/>
    <n v="4"/>
    <n v="550018713"/>
    <d v="2020-10-29T00:00:00"/>
    <d v="2023-11-30T00:00:00"/>
    <n v="0"/>
    <n v="1"/>
    <n v="3"/>
    <n v="30"/>
    <n v="2"/>
    <n v="22490513"/>
    <n v="24960000"/>
    <n v="64422"/>
    <n v="2477"/>
    <n v="60388"/>
    <n v="1253"/>
    <n v="0"/>
    <n v="0"/>
    <m/>
    <n v="604"/>
    <n v="0"/>
    <n v="0"/>
    <m/>
    <m/>
    <d v="2021-02-27T00:00:00"/>
    <n v="1"/>
    <s v="O"/>
    <n v="1"/>
    <n v="30"/>
    <n v="0"/>
    <m/>
    <m/>
    <m/>
    <m/>
    <m/>
    <m/>
    <n v="1"/>
    <n v="1"/>
    <m/>
    <m/>
    <n v="33358"/>
    <s v="CREDITOS DE CONSUMO"/>
    <n v="0"/>
    <n v="0"/>
    <n v="890480123"/>
    <s v="UNIVERSIDAD DE CARTAGENA"/>
    <n v="5"/>
    <m/>
    <m/>
    <m/>
    <m/>
    <n v="2"/>
    <n v="7"/>
    <n v="1"/>
  </r>
  <r>
    <n v="12415"/>
    <s v="C"/>
    <x v="56"/>
    <x v="7"/>
    <n v="4"/>
    <n v="550018714"/>
    <d v="2020-10-29T00:00:00"/>
    <d v="2023-11-30T00:00:00"/>
    <n v="0"/>
    <n v="1"/>
    <n v="3"/>
    <n v="30"/>
    <n v="2"/>
    <n v="22490513"/>
    <n v="24960000"/>
    <n v="29590"/>
    <n v="1138"/>
    <n v="27738"/>
    <n v="562"/>
    <n v="0"/>
    <n v="0"/>
    <m/>
    <n v="277"/>
    <n v="0"/>
    <n v="0"/>
    <m/>
    <m/>
    <d v="2021-02-27T00:00:00"/>
    <n v="1"/>
    <s v="O"/>
    <n v="1"/>
    <n v="30"/>
    <n v="0"/>
    <m/>
    <m/>
    <m/>
    <m/>
    <m/>
    <m/>
    <n v="1"/>
    <n v="1"/>
    <m/>
    <m/>
    <n v="15323"/>
    <s v="CREDITOS DE CONSUMO"/>
    <n v="0"/>
    <n v="0"/>
    <n v="890480123"/>
    <s v="UNIVERSIDAD DE CARTAGENA"/>
    <n v="5"/>
    <m/>
    <m/>
    <m/>
    <m/>
    <n v="2"/>
    <n v="7"/>
    <n v="1"/>
  </r>
  <r>
    <n v="7437"/>
    <s v="C"/>
    <x v="56"/>
    <x v="7"/>
    <n v="4"/>
    <n v="550019066"/>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14874"/>
    <s v="C"/>
    <x v="56"/>
    <x v="7"/>
    <n v="4"/>
    <n v="550019067"/>
    <d v="2020-10-29T00:00:00"/>
    <d v="2023-11-30T00:00:00"/>
    <n v="0"/>
    <n v="1"/>
    <n v="3"/>
    <n v="30"/>
    <n v="2"/>
    <n v="22490513"/>
    <n v="24960000"/>
    <n v="35450"/>
    <n v="1363"/>
    <n v="33230"/>
    <n v="692"/>
    <n v="0"/>
    <n v="0"/>
    <m/>
    <n v="332"/>
    <n v="0"/>
    <n v="0"/>
    <m/>
    <m/>
    <d v="2021-02-27T00:00:00"/>
    <n v="1"/>
    <s v="O"/>
    <n v="1"/>
    <n v="30"/>
    <n v="0"/>
    <m/>
    <m/>
    <m/>
    <m/>
    <m/>
    <m/>
    <n v="1"/>
    <n v="1"/>
    <m/>
    <m/>
    <n v="18356"/>
    <s v="CREDITOS DE CONSUMO"/>
    <n v="0"/>
    <n v="0"/>
    <n v="890480123"/>
    <s v="UNIVERSIDAD DE CARTAGENA"/>
    <n v="5"/>
    <m/>
    <m/>
    <m/>
    <m/>
    <n v="2"/>
    <n v="7"/>
    <n v="1"/>
  </r>
  <r>
    <n v="7437"/>
    <s v="C"/>
    <x v="56"/>
    <x v="7"/>
    <n v="4"/>
    <n v="550019094"/>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8108"/>
    <s v="C"/>
    <x v="56"/>
    <x v="7"/>
    <n v="4"/>
    <n v="550019238"/>
    <d v="2020-10-29T00:00:00"/>
    <d v="2023-11-30T00:00:00"/>
    <n v="0"/>
    <n v="1"/>
    <n v="3"/>
    <n v="30"/>
    <n v="2"/>
    <n v="22490513"/>
    <n v="24960000"/>
    <n v="19324"/>
    <n v="743"/>
    <n v="18114"/>
    <n v="364"/>
    <n v="0"/>
    <n v="0"/>
    <m/>
    <n v="181"/>
    <n v="0"/>
    <n v="0"/>
    <m/>
    <m/>
    <d v="2021-02-27T00:00:00"/>
    <n v="1"/>
    <s v="O"/>
    <n v="1"/>
    <n v="30"/>
    <n v="0"/>
    <m/>
    <m/>
    <m/>
    <m/>
    <m/>
    <m/>
    <n v="1"/>
    <n v="1"/>
    <m/>
    <m/>
    <n v="10006"/>
    <s v="CREDITOS DE CONSUMO"/>
    <n v="0"/>
    <n v="0"/>
    <n v="890480123"/>
    <s v="UNIVERSIDAD DE CARTAGENA"/>
    <n v="5"/>
    <m/>
    <m/>
    <m/>
    <m/>
    <n v="2"/>
    <n v="7"/>
    <n v="1"/>
  </r>
  <r>
    <n v="3769"/>
    <s v="C"/>
    <x v="56"/>
    <x v="7"/>
    <n v="4"/>
    <n v="550019501"/>
    <d v="2020-10-29T00:00:00"/>
    <d v="2023-11-30T00:00:00"/>
    <n v="0"/>
    <n v="1"/>
    <n v="3"/>
    <n v="30"/>
    <n v="2"/>
    <n v="22490513"/>
    <n v="24960000"/>
    <n v="8982"/>
    <n v="345"/>
    <n v="8420"/>
    <n v="166"/>
    <n v="0"/>
    <n v="0"/>
    <m/>
    <n v="84"/>
    <n v="0"/>
    <n v="0"/>
    <m/>
    <m/>
    <d v="2021-02-27T00:00:00"/>
    <n v="1"/>
    <s v="O"/>
    <n v="1"/>
    <n v="30"/>
    <n v="0"/>
    <m/>
    <m/>
    <m/>
    <m/>
    <m/>
    <m/>
    <n v="1"/>
    <n v="1"/>
    <m/>
    <m/>
    <n v="4651"/>
    <s v="CREDITOS DE CONSUMO"/>
    <n v="0"/>
    <n v="0"/>
    <n v="890480123"/>
    <s v="UNIVERSIDAD DE CARTAGENA"/>
    <n v="5"/>
    <m/>
    <m/>
    <m/>
    <m/>
    <n v="2"/>
    <n v="7"/>
    <n v="1"/>
  </r>
  <r>
    <n v="11300"/>
    <s v="C"/>
    <x v="56"/>
    <x v="7"/>
    <n v="4"/>
    <n v="550019502"/>
    <d v="2020-10-29T00:00:00"/>
    <d v="2023-11-30T00:00:00"/>
    <n v="0"/>
    <n v="1"/>
    <n v="3"/>
    <n v="30"/>
    <n v="2"/>
    <n v="22490513"/>
    <n v="24960000"/>
    <n v="26930"/>
    <n v="1035"/>
    <n v="25246"/>
    <n v="527"/>
    <n v="0"/>
    <n v="0"/>
    <m/>
    <n v="252"/>
    <n v="0"/>
    <n v="0"/>
    <m/>
    <m/>
    <d v="2021-02-27T00:00:00"/>
    <n v="1"/>
    <s v="O"/>
    <n v="1"/>
    <n v="30"/>
    <n v="0"/>
    <m/>
    <m/>
    <m/>
    <m/>
    <m/>
    <m/>
    <n v="1"/>
    <n v="1"/>
    <m/>
    <m/>
    <n v="13946"/>
    <s v="CREDITOS DE CONSUMO"/>
    <n v="0"/>
    <n v="0"/>
    <n v="890480123"/>
    <s v="UNIVERSIDAD DE CARTAGENA"/>
    <n v="5"/>
    <m/>
    <m/>
    <m/>
    <m/>
    <n v="2"/>
    <n v="7"/>
    <n v="1"/>
  </r>
  <r>
    <n v="9413"/>
    <s v="C"/>
    <x v="56"/>
    <x v="7"/>
    <n v="4"/>
    <n v="550019689"/>
    <d v="2020-10-29T00:00:00"/>
    <d v="2023-11-30T00:00:00"/>
    <n v="0"/>
    <n v="1"/>
    <n v="3"/>
    <n v="30"/>
    <n v="2"/>
    <n v="22490513"/>
    <n v="24960000"/>
    <n v="22434"/>
    <n v="862"/>
    <n v="21031"/>
    <n v="429"/>
    <n v="0"/>
    <n v="0"/>
    <m/>
    <n v="210"/>
    <n v="0"/>
    <n v="0"/>
    <m/>
    <m/>
    <d v="2021-02-27T00:00:00"/>
    <n v="1"/>
    <s v="O"/>
    <n v="1"/>
    <n v="30"/>
    <n v="0"/>
    <m/>
    <m/>
    <m/>
    <m/>
    <m/>
    <m/>
    <n v="1"/>
    <n v="1"/>
    <m/>
    <m/>
    <n v="11618"/>
    <s v="CREDITOS DE CONSUMO"/>
    <n v="0"/>
    <n v="0"/>
    <n v="890480123"/>
    <s v="UNIVERSIDAD DE CARTAGENA"/>
    <n v="5"/>
    <m/>
    <m/>
    <m/>
    <m/>
    <n v="2"/>
    <n v="7"/>
    <n v="1"/>
  </r>
  <r>
    <n v="7529"/>
    <s v="C"/>
    <x v="56"/>
    <x v="7"/>
    <n v="4"/>
    <n v="550019696"/>
    <d v="2020-10-29T00:00:00"/>
    <d v="2023-11-30T00:00:00"/>
    <n v="0"/>
    <n v="1"/>
    <n v="3"/>
    <n v="30"/>
    <n v="2"/>
    <n v="22490513"/>
    <n v="24960000"/>
    <n v="17944"/>
    <n v="690"/>
    <n v="16820"/>
    <n v="362"/>
    <n v="0"/>
    <n v="0"/>
    <m/>
    <n v="168"/>
    <n v="0"/>
    <n v="0"/>
    <m/>
    <m/>
    <d v="2021-02-27T00:00:00"/>
    <n v="1"/>
    <s v="O"/>
    <n v="1"/>
    <n v="30"/>
    <n v="0"/>
    <m/>
    <m/>
    <m/>
    <m/>
    <m/>
    <m/>
    <n v="1"/>
    <n v="1"/>
    <m/>
    <m/>
    <n v="9291"/>
    <s v="CREDITOS DE CONSUMO"/>
    <n v="0"/>
    <n v="0"/>
    <n v="890480123"/>
    <s v="UNIVERSIDAD DE CARTAGENA"/>
    <n v="5"/>
    <m/>
    <m/>
    <m/>
    <m/>
    <n v="2"/>
    <n v="7"/>
    <n v="1"/>
  </r>
  <r>
    <n v="10047"/>
    <s v="C"/>
    <x v="56"/>
    <x v="7"/>
    <n v="4"/>
    <n v="550019857"/>
    <d v="2020-10-29T00:00:00"/>
    <d v="2023-11-30T00:00:00"/>
    <n v="0"/>
    <n v="1"/>
    <n v="3"/>
    <n v="30"/>
    <n v="2"/>
    <n v="22490513"/>
    <n v="24960000"/>
    <n v="23946"/>
    <n v="921"/>
    <n v="22446"/>
    <n v="462"/>
    <n v="0"/>
    <n v="0"/>
    <m/>
    <n v="224"/>
    <n v="0"/>
    <n v="0"/>
    <m/>
    <m/>
    <d v="2021-02-27T00:00:00"/>
    <n v="1"/>
    <s v="O"/>
    <n v="1"/>
    <n v="30"/>
    <n v="0"/>
    <m/>
    <m/>
    <m/>
    <m/>
    <m/>
    <m/>
    <n v="1"/>
    <n v="1"/>
    <m/>
    <m/>
    <n v="12399"/>
    <s v="CREDITOS DE CONSUMO"/>
    <n v="0"/>
    <n v="0"/>
    <n v="890480123"/>
    <s v="UNIVERSIDAD DE CARTAGENA"/>
    <n v="5"/>
    <m/>
    <m/>
    <m/>
    <m/>
    <n v="2"/>
    <n v="7"/>
    <n v="1"/>
  </r>
  <r>
    <n v="4022"/>
    <s v="C"/>
    <x v="56"/>
    <x v="7"/>
    <n v="4"/>
    <n v="550019858"/>
    <d v="2020-10-29T00:00:00"/>
    <d v="2023-11-30T00:00:00"/>
    <n v="0"/>
    <n v="1"/>
    <n v="3"/>
    <n v="30"/>
    <n v="2"/>
    <n v="22490513"/>
    <n v="24960000"/>
    <n v="9586"/>
    <n v="369"/>
    <n v="8985"/>
    <n v="197"/>
    <n v="0"/>
    <n v="0"/>
    <m/>
    <n v="90"/>
    <n v="0"/>
    <n v="0"/>
    <m/>
    <m/>
    <d v="2021-02-27T00:00:00"/>
    <n v="1"/>
    <s v="O"/>
    <n v="1"/>
    <n v="30"/>
    <n v="0"/>
    <m/>
    <m/>
    <m/>
    <m/>
    <m/>
    <m/>
    <n v="1"/>
    <n v="1"/>
    <m/>
    <m/>
    <n v="4963"/>
    <s v="CREDITOS DE CONSUMO"/>
    <n v="0"/>
    <n v="0"/>
    <n v="890480123"/>
    <s v="UNIVERSIDAD DE CARTAGENA"/>
    <n v="5"/>
    <m/>
    <m/>
    <m/>
    <m/>
    <n v="2"/>
    <n v="7"/>
    <n v="1"/>
  </r>
  <r>
    <n v="11281"/>
    <s v="C"/>
    <x v="56"/>
    <x v="7"/>
    <n v="4"/>
    <n v="550020101"/>
    <d v="2020-10-29T00:00:00"/>
    <d v="2023-11-30T00:00:00"/>
    <n v="0"/>
    <n v="1"/>
    <n v="3"/>
    <n v="30"/>
    <n v="2"/>
    <n v="22490513"/>
    <n v="24960000"/>
    <n v="26887"/>
    <n v="1034"/>
    <n v="25204"/>
    <n v="527"/>
    <n v="0"/>
    <n v="0"/>
    <m/>
    <n v="252"/>
    <n v="0"/>
    <n v="0"/>
    <m/>
    <m/>
    <d v="2021-02-27T00:00:00"/>
    <n v="1"/>
    <s v="O"/>
    <n v="1"/>
    <n v="30"/>
    <n v="0"/>
    <m/>
    <m/>
    <m/>
    <m/>
    <m/>
    <m/>
    <n v="1"/>
    <n v="1"/>
    <m/>
    <m/>
    <n v="13923"/>
    <s v="CREDITOS DE CONSUMO"/>
    <n v="0"/>
    <n v="0"/>
    <n v="890480123"/>
    <s v="UNIVERSIDAD DE CARTAGENA"/>
    <n v="5"/>
    <m/>
    <m/>
    <m/>
    <m/>
    <n v="2"/>
    <n v="7"/>
    <n v="1"/>
  </r>
  <r>
    <n v="4515"/>
    <s v="C"/>
    <x v="56"/>
    <x v="7"/>
    <n v="4"/>
    <n v="550020102"/>
    <d v="2020-10-29T00:00:00"/>
    <d v="2023-11-30T00:00:00"/>
    <n v="0"/>
    <n v="1"/>
    <n v="3"/>
    <n v="30"/>
    <n v="2"/>
    <n v="22490513"/>
    <n v="24960000"/>
    <n v="10761"/>
    <n v="414"/>
    <n v="10087"/>
    <n v="199"/>
    <n v="0"/>
    <n v="0"/>
    <m/>
    <n v="101"/>
    <n v="0"/>
    <n v="0"/>
    <m/>
    <m/>
    <d v="2021-02-27T00:00:00"/>
    <n v="1"/>
    <s v="O"/>
    <n v="1"/>
    <n v="30"/>
    <n v="0"/>
    <m/>
    <m/>
    <m/>
    <m/>
    <m/>
    <m/>
    <n v="1"/>
    <n v="1"/>
    <m/>
    <m/>
    <n v="5572"/>
    <s v="CREDITOS DE CONSUMO"/>
    <n v="0"/>
    <n v="0"/>
    <n v="890480123"/>
    <s v="UNIVERSIDAD DE CARTAGENA"/>
    <n v="5"/>
    <m/>
    <m/>
    <m/>
    <m/>
    <n v="2"/>
    <n v="7"/>
    <n v="1"/>
  </r>
  <r>
    <n v="76807"/>
    <s v="C"/>
    <x v="56"/>
    <x v="7"/>
    <n v="4"/>
    <n v="550020970"/>
    <d v="2020-10-29T00:00:00"/>
    <d v="2023-11-30T00:00:00"/>
    <n v="0"/>
    <n v="1"/>
    <n v="3"/>
    <n v="30"/>
    <n v="2"/>
    <n v="22490513"/>
    <n v="24960000"/>
    <n v="183056"/>
    <n v="7038"/>
    <n v="171598"/>
    <n v="3532"/>
    <n v="0"/>
    <n v="0"/>
    <m/>
    <n v="1716"/>
    <n v="0"/>
    <n v="0"/>
    <m/>
    <m/>
    <d v="2021-02-27T00:00:00"/>
    <n v="1"/>
    <s v="O"/>
    <n v="1"/>
    <n v="30"/>
    <n v="0"/>
    <m/>
    <m/>
    <m/>
    <m/>
    <m/>
    <m/>
    <n v="1"/>
    <n v="1"/>
    <m/>
    <m/>
    <n v="94791"/>
    <s v="CREDITOS DE CONSUMO"/>
    <n v="0"/>
    <n v="0"/>
    <n v="890480123"/>
    <s v="UNIVERSIDAD DE CARTAGENA"/>
    <n v="5"/>
    <m/>
    <m/>
    <m/>
    <m/>
    <n v="2"/>
    <n v="7"/>
    <n v="1"/>
  </r>
  <r>
    <n v="4087"/>
    <s v="C"/>
    <x v="56"/>
    <x v="7"/>
    <n v="4"/>
    <n v="550021047"/>
    <d v="2020-10-29T00:00:00"/>
    <d v="2023-11-30T00:00:00"/>
    <n v="0"/>
    <n v="1"/>
    <n v="3"/>
    <n v="30"/>
    <n v="2"/>
    <n v="22490513"/>
    <n v="24960000"/>
    <n v="9742"/>
    <n v="375"/>
    <n v="9130"/>
    <n v="197"/>
    <n v="0"/>
    <n v="0"/>
    <m/>
    <n v="91"/>
    <n v="0"/>
    <n v="0"/>
    <m/>
    <m/>
    <d v="2021-02-27T00:00:00"/>
    <n v="1"/>
    <s v="O"/>
    <n v="1"/>
    <n v="30"/>
    <n v="0"/>
    <m/>
    <m/>
    <m/>
    <m/>
    <m/>
    <m/>
    <n v="1"/>
    <n v="1"/>
    <m/>
    <m/>
    <n v="5043"/>
    <s v="CREDITOS DE CONSUMO"/>
    <n v="0"/>
    <n v="0"/>
    <n v="890480123"/>
    <s v="UNIVERSIDAD DE CARTAGENA"/>
    <n v="5"/>
    <m/>
    <m/>
    <m/>
    <m/>
    <n v="2"/>
    <n v="7"/>
    <n v="1"/>
  </r>
  <r>
    <n v="14173"/>
    <s v="C"/>
    <x v="56"/>
    <x v="7"/>
    <n v="4"/>
    <n v="550021185"/>
    <d v="2020-10-29T00:00:00"/>
    <d v="2023-11-30T00:00:00"/>
    <n v="0"/>
    <n v="1"/>
    <n v="3"/>
    <n v="30"/>
    <n v="2"/>
    <n v="22490513"/>
    <n v="24960000"/>
    <n v="33780"/>
    <n v="1299"/>
    <n v="31665"/>
    <n v="659"/>
    <n v="0"/>
    <n v="0"/>
    <m/>
    <n v="317"/>
    <n v="0"/>
    <n v="0"/>
    <m/>
    <m/>
    <d v="2021-02-27T00:00:00"/>
    <n v="1"/>
    <s v="O"/>
    <n v="1"/>
    <n v="30"/>
    <n v="0"/>
    <m/>
    <m/>
    <m/>
    <m/>
    <m/>
    <m/>
    <n v="1"/>
    <n v="1"/>
    <m/>
    <m/>
    <n v="17492"/>
    <s v="CREDITOS DE CONSUMO"/>
    <n v="0"/>
    <n v="0"/>
    <n v="890480123"/>
    <s v="UNIVERSIDAD DE CARTAGENA"/>
    <n v="5"/>
    <m/>
    <m/>
    <m/>
    <m/>
    <n v="2"/>
    <n v="7"/>
    <n v="1"/>
  </r>
  <r>
    <n v="5671"/>
    <s v="C"/>
    <x v="56"/>
    <x v="7"/>
    <n v="4"/>
    <n v="550021186"/>
    <d v="2020-10-29T00:00:00"/>
    <d v="2023-11-30T00:00:00"/>
    <n v="0"/>
    <n v="1"/>
    <n v="3"/>
    <n v="30"/>
    <n v="2"/>
    <n v="22490513"/>
    <n v="24960000"/>
    <n v="13517"/>
    <n v="520"/>
    <n v="12669"/>
    <n v="264"/>
    <n v="0"/>
    <n v="0"/>
    <m/>
    <n v="127"/>
    <n v="0"/>
    <n v="0"/>
    <m/>
    <m/>
    <d v="2021-02-27T00:00:00"/>
    <n v="1"/>
    <s v="O"/>
    <n v="1"/>
    <n v="30"/>
    <n v="0"/>
    <m/>
    <m/>
    <m/>
    <m/>
    <m/>
    <m/>
    <n v="1"/>
    <n v="1"/>
    <m/>
    <m/>
    <n v="6998"/>
    <s v="CREDITOS DE CONSUMO"/>
    <n v="0"/>
    <n v="0"/>
    <n v="890480123"/>
    <s v="UNIVERSIDAD DE CARTAGENA"/>
    <n v="5"/>
    <m/>
    <m/>
    <m/>
    <m/>
    <n v="2"/>
    <n v="7"/>
    <n v="1"/>
  </r>
  <r>
    <n v="17667"/>
    <s v="C"/>
    <x v="56"/>
    <x v="7"/>
    <n v="4"/>
    <n v="550021608"/>
    <d v="2020-10-29T00:00:00"/>
    <d v="2023-11-30T00:00:00"/>
    <n v="0"/>
    <n v="1"/>
    <n v="3"/>
    <n v="30"/>
    <n v="2"/>
    <n v="22490513"/>
    <n v="24960000"/>
    <n v="42106"/>
    <n v="1619"/>
    <n v="39470"/>
    <n v="824"/>
    <n v="0"/>
    <n v="0"/>
    <m/>
    <n v="395"/>
    <n v="0"/>
    <n v="0"/>
    <m/>
    <m/>
    <d v="2021-02-27T00:00:00"/>
    <n v="1"/>
    <s v="O"/>
    <n v="1"/>
    <n v="30"/>
    <n v="0"/>
    <m/>
    <m/>
    <m/>
    <m/>
    <m/>
    <m/>
    <n v="1"/>
    <n v="1"/>
    <m/>
    <m/>
    <n v="21803"/>
    <s v="CREDITOS DE CONSUMO"/>
    <n v="0"/>
    <n v="0"/>
    <n v="890480123"/>
    <s v="UNIVERSIDAD DE CARTAGENA"/>
    <n v="5"/>
    <m/>
    <m/>
    <m/>
    <m/>
    <n v="2"/>
    <n v="7"/>
    <n v="1"/>
  </r>
  <r>
    <n v="18311"/>
    <s v="C"/>
    <x v="56"/>
    <x v="7"/>
    <n v="4"/>
    <n v="550021848"/>
    <d v="2020-10-29T00:00:00"/>
    <d v="2023-11-30T00:00:00"/>
    <n v="0"/>
    <n v="1"/>
    <n v="3"/>
    <n v="30"/>
    <n v="2"/>
    <n v="22490513"/>
    <n v="24960000"/>
    <n v="43641"/>
    <n v="1678"/>
    <n v="40909"/>
    <n v="857"/>
    <n v="0"/>
    <n v="0"/>
    <m/>
    <n v="409"/>
    <n v="0"/>
    <n v="0"/>
    <m/>
    <m/>
    <d v="2021-02-27T00:00:00"/>
    <n v="1"/>
    <s v="O"/>
    <n v="1"/>
    <n v="30"/>
    <n v="0"/>
    <m/>
    <m/>
    <m/>
    <m/>
    <m/>
    <m/>
    <n v="1"/>
    <n v="1"/>
    <m/>
    <m/>
    <n v="22598"/>
    <s v="CREDITOS DE CONSUMO"/>
    <n v="0"/>
    <n v="0"/>
    <n v="890480123"/>
    <s v="UNIVERSIDAD DE CARTAGENA"/>
    <n v="5"/>
    <m/>
    <m/>
    <m/>
    <m/>
    <n v="2"/>
    <n v="7"/>
    <n v="1"/>
  </r>
  <r>
    <n v="25258"/>
    <s v="C"/>
    <x v="56"/>
    <x v="7"/>
    <n v="4"/>
    <n v="550022130"/>
    <d v="2020-10-29T00:00:00"/>
    <d v="2023-11-30T00:00:00"/>
    <n v="0"/>
    <n v="1"/>
    <n v="3"/>
    <n v="30"/>
    <n v="2"/>
    <n v="22490513"/>
    <n v="24960000"/>
    <n v="60198"/>
    <n v="2314"/>
    <n v="56431"/>
    <n v="1156"/>
    <n v="0"/>
    <n v="0"/>
    <m/>
    <n v="564"/>
    <n v="0"/>
    <n v="0"/>
    <m/>
    <m/>
    <d v="2021-02-27T00:00:00"/>
    <n v="1"/>
    <s v="O"/>
    <n v="1"/>
    <n v="30"/>
    <n v="0"/>
    <m/>
    <m/>
    <m/>
    <m/>
    <m/>
    <m/>
    <n v="1"/>
    <n v="1"/>
    <m/>
    <m/>
    <n v="31173"/>
    <s v="CREDITOS DE CONSUMO"/>
    <n v="0"/>
    <n v="0"/>
    <n v="890480123"/>
    <s v="UNIVERSIDAD DE CARTAGENA"/>
    <n v="5"/>
    <m/>
    <m/>
    <m/>
    <m/>
    <n v="2"/>
    <n v="7"/>
    <n v="1"/>
  </r>
  <r>
    <n v="47071"/>
    <s v="C"/>
    <x v="56"/>
    <x v="7"/>
    <n v="4"/>
    <n v="550022741"/>
    <d v="2020-10-29T00:00:00"/>
    <d v="2023-11-30T00:00:00"/>
    <n v="0"/>
    <n v="1"/>
    <n v="3"/>
    <n v="30"/>
    <n v="2"/>
    <n v="22490513"/>
    <n v="24960000"/>
    <n v="112184"/>
    <n v="4313"/>
    <n v="105163"/>
    <n v="2177"/>
    <n v="0"/>
    <n v="0"/>
    <m/>
    <n v="1052"/>
    <n v="0"/>
    <n v="0"/>
    <m/>
    <m/>
    <d v="2021-02-27T00:00:00"/>
    <n v="1"/>
    <s v="O"/>
    <n v="1"/>
    <n v="30"/>
    <n v="0"/>
    <m/>
    <m/>
    <m/>
    <m/>
    <m/>
    <m/>
    <n v="1"/>
    <n v="1"/>
    <m/>
    <m/>
    <n v="58092"/>
    <s v="CREDITOS DE CONSUMO"/>
    <n v="0"/>
    <n v="0"/>
    <n v="890480123"/>
    <s v="UNIVERSIDAD DE CARTAGENA"/>
    <n v="5"/>
    <m/>
    <m/>
    <m/>
    <m/>
    <n v="2"/>
    <n v="7"/>
    <n v="1"/>
  </r>
  <r>
    <n v="24918"/>
    <s v="C"/>
    <x v="56"/>
    <x v="7"/>
    <n v="4"/>
    <n v="550023151"/>
    <d v="2020-10-29T00:00:00"/>
    <d v="2023-11-30T00:00:00"/>
    <n v="0"/>
    <n v="1"/>
    <n v="3"/>
    <n v="30"/>
    <n v="2"/>
    <n v="22490513"/>
    <n v="24960000"/>
    <n v="59387"/>
    <n v="2283"/>
    <n v="55670"/>
    <n v="1154"/>
    <n v="0"/>
    <n v="0"/>
    <m/>
    <n v="557"/>
    <n v="0"/>
    <n v="0"/>
    <m/>
    <m/>
    <d v="2021-02-27T00:00:00"/>
    <n v="1"/>
    <s v="O"/>
    <n v="1"/>
    <n v="30"/>
    <n v="0"/>
    <m/>
    <m/>
    <m/>
    <m/>
    <m/>
    <m/>
    <n v="1"/>
    <n v="1"/>
    <m/>
    <m/>
    <n v="30752"/>
    <s v="CREDITOS DE CONSUMO"/>
    <n v="0"/>
    <n v="0"/>
    <n v="890480123"/>
    <s v="UNIVERSIDAD DE CARTAGENA"/>
    <n v="5"/>
    <m/>
    <m/>
    <m/>
    <m/>
    <n v="2"/>
    <n v="7"/>
    <n v="1"/>
  </r>
  <r>
    <n v="21358"/>
    <s v="C"/>
    <x v="56"/>
    <x v="7"/>
    <n v="4"/>
    <n v="550023216"/>
    <d v="2020-10-29T00:00:00"/>
    <d v="2023-11-30T00:00:00"/>
    <n v="0"/>
    <n v="1"/>
    <n v="3"/>
    <n v="30"/>
    <n v="2"/>
    <n v="22490513"/>
    <n v="24960000"/>
    <n v="50903"/>
    <n v="1957"/>
    <n v="47717"/>
    <n v="989"/>
    <n v="0"/>
    <n v="0"/>
    <m/>
    <n v="477"/>
    <n v="0"/>
    <n v="0"/>
    <m/>
    <m/>
    <d v="2021-02-27T00:00:00"/>
    <n v="1"/>
    <s v="O"/>
    <n v="1"/>
    <n v="30"/>
    <n v="0"/>
    <m/>
    <m/>
    <m/>
    <m/>
    <m/>
    <m/>
    <n v="1"/>
    <n v="1"/>
    <m/>
    <m/>
    <n v="26359"/>
    <s v="CREDITOS DE CONSUMO"/>
    <n v="0"/>
    <n v="0"/>
    <n v="890480123"/>
    <s v="UNIVERSIDAD DE CARTAGENA"/>
    <n v="5"/>
    <m/>
    <m/>
    <m/>
    <m/>
    <n v="2"/>
    <n v="7"/>
    <n v="1"/>
  </r>
  <r>
    <n v="18277"/>
    <s v="C"/>
    <x v="56"/>
    <x v="7"/>
    <n v="4"/>
    <n v="550023394"/>
    <d v="2020-10-29T00:00:00"/>
    <d v="2023-11-30T00:00:00"/>
    <n v="0"/>
    <n v="1"/>
    <n v="3"/>
    <n v="30"/>
    <n v="2"/>
    <n v="22490513"/>
    <n v="24960000"/>
    <n v="43560"/>
    <n v="1675"/>
    <n v="40833"/>
    <n v="857"/>
    <n v="0"/>
    <n v="0"/>
    <m/>
    <n v="408"/>
    <n v="0"/>
    <n v="0"/>
    <m/>
    <m/>
    <d v="2021-02-27T00:00:00"/>
    <n v="1"/>
    <s v="O"/>
    <n v="1"/>
    <n v="30"/>
    <n v="0"/>
    <m/>
    <m/>
    <m/>
    <m/>
    <m/>
    <m/>
    <n v="1"/>
    <n v="1"/>
    <m/>
    <m/>
    <n v="22556"/>
    <s v="CREDITOS DE CONSUMO"/>
    <n v="0"/>
    <n v="0"/>
    <n v="890480123"/>
    <s v="UNIVERSIDAD DE CARTAGENA"/>
    <n v="5"/>
    <m/>
    <m/>
    <m/>
    <m/>
    <n v="2"/>
    <n v="7"/>
    <n v="1"/>
  </r>
  <r>
    <n v="7312"/>
    <s v="C"/>
    <x v="56"/>
    <x v="7"/>
    <n v="4"/>
    <n v="550023395"/>
    <d v="2020-10-29T00:00:00"/>
    <d v="2023-11-30T00:00:00"/>
    <n v="0"/>
    <n v="1"/>
    <n v="3"/>
    <n v="30"/>
    <n v="2"/>
    <n v="22490513"/>
    <n v="24960000"/>
    <n v="17426"/>
    <n v="670"/>
    <n v="16336"/>
    <n v="331"/>
    <n v="0"/>
    <n v="0"/>
    <m/>
    <n v="163"/>
    <n v="0"/>
    <n v="0"/>
    <m/>
    <m/>
    <d v="2021-02-27T00:00:00"/>
    <n v="1"/>
    <s v="O"/>
    <n v="1"/>
    <n v="30"/>
    <n v="0"/>
    <m/>
    <m/>
    <m/>
    <m/>
    <m/>
    <m/>
    <n v="1"/>
    <n v="1"/>
    <m/>
    <m/>
    <n v="9024"/>
    <s v="CREDITOS DE CONSUMO"/>
    <n v="0"/>
    <n v="0"/>
    <n v="890480123"/>
    <s v="UNIVERSIDAD DE CARTAGENA"/>
    <n v="5"/>
    <m/>
    <m/>
    <m/>
    <m/>
    <n v="2"/>
    <n v="7"/>
    <n v="1"/>
  </r>
  <r>
    <n v="22499"/>
    <s v="C"/>
    <x v="56"/>
    <x v="7"/>
    <n v="4"/>
    <n v="550023538"/>
    <d v="2020-10-29T00:00:00"/>
    <d v="2023-11-30T00:00:00"/>
    <n v="0"/>
    <n v="1"/>
    <n v="3"/>
    <n v="30"/>
    <n v="2"/>
    <n v="22490513"/>
    <n v="24960000"/>
    <n v="53624"/>
    <n v="2062"/>
    <n v="50266"/>
    <n v="1024"/>
    <n v="0"/>
    <n v="0"/>
    <m/>
    <n v="503"/>
    <n v="0"/>
    <n v="0"/>
    <m/>
    <m/>
    <d v="2021-02-27T00:00:00"/>
    <n v="1"/>
    <s v="O"/>
    <n v="1"/>
    <n v="30"/>
    <n v="0"/>
    <m/>
    <m/>
    <m/>
    <m/>
    <m/>
    <m/>
    <n v="1"/>
    <n v="1"/>
    <m/>
    <m/>
    <n v="27767"/>
    <s v="CREDITOS DE CONSUMO"/>
    <n v="0"/>
    <n v="0"/>
    <n v="890480123"/>
    <s v="UNIVERSIDAD DE CARTAGENA"/>
    <n v="5"/>
    <m/>
    <m/>
    <m/>
    <m/>
    <n v="2"/>
    <n v="7"/>
    <n v="1"/>
  </r>
  <r>
    <n v="18785"/>
    <s v="C"/>
    <x v="56"/>
    <x v="7"/>
    <n v="4"/>
    <n v="550023666"/>
    <d v="2020-03-03T00:00:00"/>
    <d v="2023-10-30T00:00:00"/>
    <n v="0"/>
    <n v="1"/>
    <n v="4"/>
    <n v="30"/>
    <n v="2"/>
    <n v="22490513"/>
    <n v="24960000"/>
    <n v="45787"/>
    <n v="1760"/>
    <n v="41969"/>
    <n v="859"/>
    <n v="0"/>
    <n v="0"/>
    <m/>
    <n v="420"/>
    <n v="0"/>
    <n v="0"/>
    <m/>
    <m/>
    <d v="2021-02-27T00:00:00"/>
    <n v="1"/>
    <s v="O"/>
    <n v="1"/>
    <n v="30"/>
    <n v="0"/>
    <m/>
    <m/>
    <m/>
    <m/>
    <m/>
    <m/>
    <n v="1"/>
    <n v="1"/>
    <m/>
    <m/>
    <n v="23184"/>
    <s v="CREDITOS DE CONSUMO"/>
    <n v="0"/>
    <n v="0"/>
    <n v="890480123"/>
    <s v="UNIVERSIDAD DE CARTAGENA"/>
    <n v="5"/>
    <m/>
    <m/>
    <m/>
    <m/>
    <n v="2"/>
    <n v="7"/>
    <n v="2"/>
  </r>
  <r>
    <n v="123092"/>
    <s v="C"/>
    <x v="56"/>
    <x v="7"/>
    <n v="4"/>
    <n v="550024559"/>
    <d v="2020-10-03T00:00:00"/>
    <d v="2023-10-30T00:00:00"/>
    <n v="0"/>
    <n v="1"/>
    <n v="4"/>
    <n v="30"/>
    <n v="2"/>
    <n v="22490513"/>
    <n v="24960000"/>
    <n v="300000"/>
    <n v="11533"/>
    <n v="275006"/>
    <n v="5675"/>
    <n v="0"/>
    <n v="0"/>
    <m/>
    <n v="2750"/>
    <n v="0"/>
    <n v="0"/>
    <m/>
    <m/>
    <d v="2021-02-27T00:00:00"/>
    <n v="1"/>
    <s v="O"/>
    <n v="1"/>
    <n v="30"/>
    <n v="0"/>
    <m/>
    <m/>
    <m/>
    <m/>
    <m/>
    <m/>
    <n v="1"/>
    <n v="1"/>
    <m/>
    <m/>
    <n v="151914"/>
    <s v="CREDITOS DE CONSUMO"/>
    <n v="0"/>
    <n v="0"/>
    <n v="890480123"/>
    <s v="UNIVERSIDAD DE CARTAGENA"/>
    <n v="5"/>
    <m/>
    <m/>
    <m/>
    <m/>
    <n v="2"/>
    <n v="7"/>
    <n v="2"/>
  </r>
  <r>
    <n v="8207"/>
    <s v="C"/>
    <x v="56"/>
    <x v="7"/>
    <n v="4"/>
    <n v="550024579"/>
    <d v="2020-10-10T00:00:00"/>
    <d v="2023-10-30T00:00:00"/>
    <n v="0"/>
    <n v="1"/>
    <n v="4"/>
    <n v="30"/>
    <n v="2"/>
    <n v="22490513"/>
    <n v="24960000"/>
    <n v="20000"/>
    <n v="769"/>
    <n v="18335"/>
    <n v="364"/>
    <n v="0"/>
    <n v="0"/>
    <m/>
    <n v="183"/>
    <n v="0"/>
    <n v="0"/>
    <m/>
    <m/>
    <d v="2021-02-27T00:00:00"/>
    <n v="1"/>
    <s v="O"/>
    <n v="1"/>
    <n v="30"/>
    <n v="0"/>
    <m/>
    <m/>
    <m/>
    <m/>
    <m/>
    <m/>
    <n v="1"/>
    <n v="1"/>
    <m/>
    <m/>
    <n v="10128"/>
    <s v="CREDITOS DE CONSUMO"/>
    <n v="0"/>
    <n v="0"/>
    <n v="890480123"/>
    <s v="UNIVERSIDAD DE CARTAGENA"/>
    <n v="5"/>
    <m/>
    <m/>
    <m/>
    <m/>
    <n v="2"/>
    <n v="7"/>
    <n v="2"/>
  </r>
  <r>
    <n v="9"/>
    <s v="C"/>
    <x v="56"/>
    <x v="7"/>
    <n v="4"/>
    <n v="550025134"/>
    <d v="2020-12-31T00:00:00"/>
    <d v="2021-03-31T00:00:00"/>
    <n v="0"/>
    <n v="1"/>
    <n v="0"/>
    <n v="30"/>
    <n v="2"/>
    <n v="0"/>
    <n v="0"/>
    <n v="6000"/>
    <n v="6000"/>
    <n v="21"/>
    <n v="0"/>
    <n v="0"/>
    <n v="0"/>
    <m/>
    <n v="0"/>
    <n v="0"/>
    <n v="0"/>
    <m/>
    <m/>
    <d v="2021-02-27T00:00:00"/>
    <n v="1"/>
    <s v="O"/>
    <n v="1"/>
    <n v="30"/>
    <n v="0"/>
    <m/>
    <m/>
    <m/>
    <m/>
    <m/>
    <m/>
    <n v="1"/>
    <n v="1"/>
    <m/>
    <m/>
    <n v="12"/>
    <s v="CREDITOS DE CONSUMO"/>
    <n v="0"/>
    <n v="0"/>
    <n v="890480123"/>
    <s v="UNIVERSIDAD DE CARTAGENA"/>
    <n v="5"/>
    <m/>
    <m/>
    <m/>
    <m/>
    <n v="2"/>
    <n v="7"/>
    <n v="2"/>
  </r>
  <r>
    <n v="2686"/>
    <s v="C"/>
    <x v="56"/>
    <x v="7"/>
    <n v="4"/>
    <n v="550025458"/>
    <d v="2021-02-27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x v="56"/>
    <x v="7"/>
    <n v="4"/>
    <n v="550025515"/>
    <d v="2021-02-28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x v="56"/>
    <x v="7"/>
    <n v="4"/>
    <n v="550025701"/>
    <d v="2021-03-31T00:00:00"/>
    <d v="2021-05-30T00:00:00"/>
    <n v="0"/>
    <n v="1"/>
    <n v="0"/>
    <n v="30"/>
    <n v="2"/>
    <n v="0"/>
    <n v="0"/>
    <n v="6000"/>
    <n v="6000"/>
    <n v="6000"/>
    <n v="0"/>
    <n v="0"/>
    <n v="0"/>
    <m/>
    <n v="60"/>
    <n v="0"/>
    <n v="0"/>
    <m/>
    <m/>
    <d v="2021-03-31T00:00:00"/>
    <n v="1"/>
    <s v="O"/>
    <n v="1"/>
    <n v="30"/>
    <n v="0"/>
    <m/>
    <m/>
    <m/>
    <m/>
    <m/>
    <m/>
    <n v="1"/>
    <n v="1"/>
    <m/>
    <m/>
    <n v="3314"/>
    <s v="CREDITOS DE CONSUMO"/>
    <n v="0"/>
    <n v="0"/>
    <n v="890480123"/>
    <s v="UNIVERSIDAD DE CARTAGENA"/>
    <n v="5"/>
    <m/>
    <m/>
    <m/>
    <m/>
    <n v="2"/>
    <n v="7"/>
    <n v="2"/>
  </r>
  <r>
    <n v="63905744"/>
    <s v="C"/>
    <x v="57"/>
    <x v="0"/>
    <n v="4"/>
    <n v="14462"/>
    <d v="2018-08-17T00:00:00"/>
    <d v="2025-08-17T00:00:00"/>
    <n v="13"/>
    <n v="1"/>
    <n v="30"/>
    <n v="30"/>
    <n v="2"/>
    <n v="12185828"/>
    <n v="12890000"/>
    <n v="115837187"/>
    <n v="2056372"/>
    <n v="84101305"/>
    <n v="369460"/>
    <n v="0"/>
    <n v="0"/>
    <m/>
    <n v="0"/>
    <n v="0"/>
    <n v="0"/>
    <m/>
    <m/>
    <d v="2021-03-30T00:00:00"/>
    <n v="1"/>
    <s v="O"/>
    <n v="1"/>
    <n v="30"/>
    <n v="140323"/>
    <m/>
    <m/>
    <m/>
    <m/>
    <m/>
    <m/>
    <n v="1"/>
    <n v="1"/>
    <m/>
    <m/>
    <n v="20195561"/>
    <s v="CREDITOS DE CONSUMO"/>
    <n v="0"/>
    <n v="0"/>
    <n v="890480123"/>
    <s v="UNIVERSIDAD DE CARTAGENA"/>
    <n v="5"/>
    <m/>
    <m/>
    <m/>
    <m/>
    <n v="1"/>
    <n v="7"/>
    <n v="2"/>
  </r>
  <r>
    <n v="20015956"/>
    <s v="C"/>
    <x v="57"/>
    <x v="0"/>
    <n v="4"/>
    <n v="14739"/>
    <d v="2018-10-11T00:00:00"/>
    <d v="2025-10-11T00:00:00"/>
    <n v="0"/>
    <n v="1"/>
    <n v="30"/>
    <n v="30"/>
    <n v="2"/>
    <n v="17726461"/>
    <n v="19240000"/>
    <n v="34500000"/>
    <n v="719595"/>
    <n v="26341420"/>
    <n v="0"/>
    <n v="0"/>
    <n v="0"/>
    <m/>
    <n v="0"/>
    <n v="0"/>
    <n v="0"/>
    <m/>
    <m/>
    <d v="2021-03-30T00:00:00"/>
    <n v="1"/>
    <s v="O"/>
    <n v="1"/>
    <n v="30"/>
    <n v="0"/>
    <m/>
    <m/>
    <m/>
    <m/>
    <m/>
    <m/>
    <n v="1"/>
    <n v="1"/>
    <m/>
    <m/>
    <n v="6325464"/>
    <s v="CREDITOS DE CONSUMO"/>
    <n v="0"/>
    <n v="0"/>
    <n v="890480123"/>
    <s v="UNIVERSIDAD DE CARTAGENA"/>
    <n v="5"/>
    <m/>
    <m/>
    <m/>
    <m/>
    <n v="1"/>
    <n v="7"/>
    <n v="2"/>
  </r>
  <r>
    <n v="22094655"/>
    <s v="C"/>
    <x v="57"/>
    <x v="3"/>
    <n v="4"/>
    <n v="15813"/>
    <d v="2019-06-12T00:00:00"/>
    <d v="2026-06-12T00:00:00"/>
    <n v="18"/>
    <n v="1"/>
    <n v="20"/>
    <n v="30"/>
    <n v="2"/>
    <n v="13121400"/>
    <n v="13940000"/>
    <n v="35000000"/>
    <n v="639031"/>
    <n v="29077031"/>
    <n v="190170"/>
    <n v="0"/>
    <n v="66779200"/>
    <s v="                              "/>
    <n v="0"/>
    <n v="0"/>
    <n v="0"/>
    <m/>
    <m/>
    <d v="2021-03-30T00:00:00"/>
    <n v="3"/>
    <s v="O"/>
    <n v="1"/>
    <n v="30"/>
    <n v="91249"/>
    <m/>
    <m/>
    <m/>
    <m/>
    <m/>
    <m/>
    <n v="1"/>
    <n v="1"/>
    <m/>
    <m/>
    <n v="6982376"/>
    <s v="CREDITOS DE CONSUMO"/>
    <n v="0"/>
    <n v="0"/>
    <n v="890480123"/>
    <s v="UNIVERSIDAD DE CARTAGENA"/>
    <n v="5"/>
    <m/>
    <m/>
    <m/>
    <m/>
    <n v="1"/>
    <n v="7"/>
    <n v="2"/>
  </r>
  <r>
    <n v="1830749"/>
    <s v="C"/>
    <x v="57"/>
    <x v="0"/>
    <n v="4"/>
    <n v="17066"/>
    <d v="2020-03-10T00:00:00"/>
    <d v="2022-03-30T00:00:00"/>
    <n v="0"/>
    <n v="1"/>
    <n v="13"/>
    <n v="30"/>
    <n v="2"/>
    <n v="15881442"/>
    <n v="17090000"/>
    <n v="5000000"/>
    <n v="244532"/>
    <n v="2409304"/>
    <n v="0"/>
    <n v="0"/>
    <n v="0"/>
    <m/>
    <n v="0"/>
    <n v="0"/>
    <n v="0"/>
    <m/>
    <m/>
    <d v="2021-03-30T00:00:00"/>
    <n v="1"/>
    <s v="O"/>
    <n v="1"/>
    <n v="30"/>
    <n v="0"/>
    <m/>
    <m/>
    <m/>
    <m/>
    <m/>
    <m/>
    <n v="1"/>
    <n v="1"/>
    <m/>
    <m/>
    <n v="578555"/>
    <s v="CREDITOS DE CONSUMO"/>
    <n v="0"/>
    <n v="0"/>
    <n v="890480123"/>
    <s v="UNIVERSIDAD DE CARTAGENA"/>
    <n v="5"/>
    <m/>
    <m/>
    <m/>
    <m/>
    <n v="1"/>
    <n v="7"/>
    <n v="2"/>
  </r>
  <r>
    <n v="11335"/>
    <s v="C"/>
    <x v="57"/>
    <x v="0"/>
    <n v="4"/>
    <n v="550006944"/>
    <d v="2015-10-05T00:00:00"/>
    <d v="2023-12-30T00:00:00"/>
    <n v="30"/>
    <n v="1"/>
    <n v="1"/>
    <n v="30"/>
    <n v="2"/>
    <n v="21474970"/>
    <n v="23720000"/>
    <n v="15222"/>
    <n v="577"/>
    <n v="14917"/>
    <n v="570"/>
    <n v="0"/>
    <n v="0"/>
    <m/>
    <n v="0"/>
    <n v="0"/>
    <n v="0"/>
    <m/>
    <m/>
    <d v="2021-02-26T00:00:00"/>
    <n v="1"/>
    <s v="O"/>
    <n v="1"/>
    <n v="30"/>
    <n v="631"/>
    <m/>
    <m/>
    <m/>
    <m/>
    <m/>
    <m/>
    <n v="1"/>
    <n v="1"/>
    <m/>
    <m/>
    <n v="3582"/>
    <s v="CREDITOS DE CONSUMO"/>
    <n v="0"/>
    <n v="0"/>
    <n v="890480123"/>
    <s v="UNIVERSIDAD DE CARTAGENA"/>
    <n v="5"/>
    <m/>
    <m/>
    <m/>
    <m/>
    <n v="2"/>
    <n v="7"/>
    <n v="2"/>
  </r>
  <r>
    <n v="11913"/>
    <s v="C"/>
    <x v="57"/>
    <x v="0"/>
    <n v="4"/>
    <n v="550007091"/>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913"/>
    <s v="C"/>
    <x v="57"/>
    <x v="0"/>
    <n v="4"/>
    <n v="550007092"/>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640"/>
    <s v="C"/>
    <x v="57"/>
    <x v="0"/>
    <n v="4"/>
    <n v="550007098"/>
    <d v="2015-10-20T00:00:00"/>
    <d v="2023-12-30T00:00:00"/>
    <n v="30"/>
    <n v="1"/>
    <n v="1"/>
    <n v="30"/>
    <n v="2"/>
    <n v="21474970"/>
    <n v="23720000"/>
    <n v="15632"/>
    <n v="593"/>
    <n v="15319"/>
    <n v="570"/>
    <n v="0"/>
    <n v="0"/>
    <m/>
    <n v="0"/>
    <n v="0"/>
    <n v="0"/>
    <m/>
    <m/>
    <d v="2021-02-26T00:00:00"/>
    <n v="1"/>
    <s v="O"/>
    <n v="1"/>
    <n v="30"/>
    <n v="637"/>
    <m/>
    <m/>
    <m/>
    <m/>
    <m/>
    <m/>
    <n v="1"/>
    <n v="1"/>
    <m/>
    <m/>
    <n v="3679"/>
    <s v="CREDITOS DE CONSUMO"/>
    <n v="0"/>
    <n v="0"/>
    <n v="890480123"/>
    <s v="UNIVERSIDAD DE CARTAGENA"/>
    <n v="5"/>
    <m/>
    <m/>
    <m/>
    <m/>
    <n v="2"/>
    <n v="7"/>
    <n v="2"/>
  </r>
  <r>
    <n v="4224"/>
    <s v="C"/>
    <x v="57"/>
    <x v="0"/>
    <n v="4"/>
    <n v="550007121"/>
    <d v="2015-10-22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4224"/>
    <s v="C"/>
    <x v="57"/>
    <x v="0"/>
    <n v="4"/>
    <n v="550007132"/>
    <d v="2015-10-23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11575"/>
    <s v="C"/>
    <x v="57"/>
    <x v="0"/>
    <n v="4"/>
    <n v="550007145"/>
    <d v="2015-10-24T00:00:00"/>
    <d v="2023-12-30T00:00:00"/>
    <n v="30"/>
    <n v="1"/>
    <n v="1"/>
    <n v="30"/>
    <n v="2"/>
    <n v="21474970"/>
    <n v="23720000"/>
    <n v="15544"/>
    <n v="589"/>
    <n v="15233"/>
    <n v="570"/>
    <n v="0"/>
    <n v="0"/>
    <m/>
    <n v="0"/>
    <n v="0"/>
    <n v="0"/>
    <m/>
    <m/>
    <d v="2021-02-26T00:00:00"/>
    <n v="1"/>
    <s v="O"/>
    <n v="1"/>
    <n v="30"/>
    <n v="650"/>
    <m/>
    <m/>
    <m/>
    <m/>
    <m/>
    <m/>
    <n v="1"/>
    <n v="1"/>
    <m/>
    <m/>
    <n v="3658"/>
    <s v="CREDITOS DE CONSUMO"/>
    <n v="0"/>
    <n v="0"/>
    <n v="890480123"/>
    <s v="UNIVERSIDAD DE CARTAGENA"/>
    <n v="5"/>
    <m/>
    <m/>
    <m/>
    <m/>
    <n v="2"/>
    <n v="7"/>
    <n v="2"/>
  </r>
  <r>
    <n v="4223"/>
    <s v="C"/>
    <x v="57"/>
    <x v="0"/>
    <n v="4"/>
    <n v="550007146"/>
    <d v="2015-10-24T00:00:00"/>
    <d v="2023-12-30T00:00:00"/>
    <n v="30"/>
    <n v="1"/>
    <n v="1"/>
    <n v="30"/>
    <n v="2"/>
    <n v="21474970"/>
    <n v="23720000"/>
    <n v="5671"/>
    <n v="215"/>
    <n v="5557"/>
    <n v="211"/>
    <n v="0"/>
    <n v="0"/>
    <m/>
    <n v="0"/>
    <n v="0"/>
    <n v="0"/>
    <m/>
    <m/>
    <d v="2021-02-26T00:00:00"/>
    <n v="1"/>
    <s v="O"/>
    <n v="1"/>
    <n v="30"/>
    <n v="234"/>
    <m/>
    <m/>
    <m/>
    <m/>
    <m/>
    <m/>
    <n v="1"/>
    <n v="1"/>
    <m/>
    <m/>
    <n v="1334"/>
    <s v="CREDITOS DE CONSUMO"/>
    <n v="0"/>
    <n v="0"/>
    <n v="890480123"/>
    <s v="UNIVERSIDAD DE CARTAGENA"/>
    <n v="5"/>
    <m/>
    <m/>
    <m/>
    <m/>
    <n v="2"/>
    <n v="7"/>
    <n v="2"/>
  </r>
  <r>
    <n v="4228"/>
    <s v="C"/>
    <x v="57"/>
    <x v="0"/>
    <n v="4"/>
    <n v="550007166"/>
    <d v="2015-10-26T00:00:00"/>
    <d v="2023-12-30T00:00:00"/>
    <n v="30"/>
    <n v="1"/>
    <n v="1"/>
    <n v="30"/>
    <n v="2"/>
    <n v="21474970"/>
    <n v="23720000"/>
    <n v="5677"/>
    <n v="215"/>
    <n v="5564"/>
    <n v="211"/>
    <n v="0"/>
    <n v="0"/>
    <m/>
    <n v="0"/>
    <n v="0"/>
    <n v="0"/>
    <m/>
    <m/>
    <d v="2021-02-26T00:00:00"/>
    <n v="1"/>
    <s v="O"/>
    <n v="1"/>
    <n v="30"/>
    <n v="241"/>
    <m/>
    <m/>
    <m/>
    <m/>
    <m/>
    <m/>
    <n v="1"/>
    <n v="1"/>
    <m/>
    <m/>
    <n v="1336"/>
    <s v="CREDITOS DE CONSUMO"/>
    <n v="0"/>
    <n v="0"/>
    <n v="890480123"/>
    <s v="UNIVERSIDAD DE CARTAGENA"/>
    <n v="5"/>
    <m/>
    <m/>
    <m/>
    <m/>
    <n v="2"/>
    <n v="7"/>
    <n v="2"/>
  </r>
  <r>
    <n v="11538"/>
    <s v="C"/>
    <x v="57"/>
    <x v="0"/>
    <n v="4"/>
    <n v="550007202"/>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3"/>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4"/>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5"/>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4871"/>
    <s v="C"/>
    <x v="57"/>
    <x v="0"/>
    <n v="4"/>
    <n v="550007220"/>
    <d v="2015-10-30T00:00:00"/>
    <d v="2023-12-30T00:00:00"/>
    <n v="30"/>
    <n v="1"/>
    <n v="1"/>
    <n v="30"/>
    <n v="2"/>
    <n v="21474970"/>
    <n v="23720000"/>
    <n v="19971"/>
    <n v="757"/>
    <n v="19571"/>
    <n v="719"/>
    <n v="0"/>
    <n v="0"/>
    <m/>
    <n v="0"/>
    <n v="0"/>
    <n v="0"/>
    <m/>
    <m/>
    <d v="2021-02-26T00:00:00"/>
    <n v="1"/>
    <s v="O"/>
    <n v="1"/>
    <n v="30"/>
    <n v="828"/>
    <m/>
    <m/>
    <m/>
    <m/>
    <m/>
    <m/>
    <n v="1"/>
    <n v="1"/>
    <m/>
    <m/>
    <n v="4700"/>
    <s v="CREDITOS DE CONSUMO"/>
    <n v="0"/>
    <n v="0"/>
    <n v="890480123"/>
    <s v="UNIVERSIDAD DE CARTAGENA"/>
    <n v="5"/>
    <m/>
    <m/>
    <m/>
    <m/>
    <n v="2"/>
    <n v="7"/>
    <n v="2"/>
  </r>
  <r>
    <n v="16169"/>
    <s v="C"/>
    <x v="57"/>
    <x v="0"/>
    <n v="4"/>
    <n v="550007221"/>
    <d v="2015-10-30T00:00:00"/>
    <d v="2023-12-30T00:00:00"/>
    <n v="30"/>
    <n v="1"/>
    <n v="1"/>
    <n v="30"/>
    <n v="2"/>
    <n v="21474970"/>
    <n v="23720000"/>
    <n v="21713"/>
    <n v="823"/>
    <n v="21279"/>
    <n v="779"/>
    <n v="0"/>
    <n v="0"/>
    <m/>
    <n v="0"/>
    <n v="0"/>
    <n v="0"/>
    <m/>
    <m/>
    <d v="2021-02-26T00:00:00"/>
    <n v="1"/>
    <s v="O"/>
    <n v="1"/>
    <n v="30"/>
    <n v="902"/>
    <m/>
    <m/>
    <m/>
    <m/>
    <m/>
    <m/>
    <n v="1"/>
    <n v="1"/>
    <m/>
    <m/>
    <n v="5110"/>
    <s v="CREDITOS DE CONSUMO"/>
    <n v="0"/>
    <n v="0"/>
    <n v="890480123"/>
    <s v="UNIVERSIDAD DE CARTAGENA"/>
    <n v="5"/>
    <m/>
    <m/>
    <m/>
    <m/>
    <n v="2"/>
    <n v="7"/>
    <n v="2"/>
  </r>
  <r>
    <n v="15893"/>
    <s v="C"/>
    <x v="57"/>
    <x v="0"/>
    <n v="4"/>
    <n v="550007222"/>
    <d v="2015-10-30T00:00:00"/>
    <d v="2023-12-30T00:00:00"/>
    <n v="30"/>
    <n v="1"/>
    <n v="1"/>
    <n v="30"/>
    <n v="2"/>
    <n v="21474970"/>
    <n v="23720000"/>
    <n v="21343"/>
    <n v="809"/>
    <n v="20916"/>
    <n v="751"/>
    <n v="0"/>
    <n v="0"/>
    <m/>
    <n v="0"/>
    <n v="0"/>
    <n v="0"/>
    <m/>
    <m/>
    <d v="2021-02-26T00:00:00"/>
    <n v="1"/>
    <s v="O"/>
    <n v="1"/>
    <n v="30"/>
    <n v="886"/>
    <m/>
    <m/>
    <m/>
    <m/>
    <m/>
    <m/>
    <n v="1"/>
    <n v="1"/>
    <m/>
    <m/>
    <n v="5023"/>
    <s v="CREDITOS DE CONSUMO"/>
    <n v="0"/>
    <n v="0"/>
    <n v="890480123"/>
    <s v="UNIVERSIDAD DE CARTAGENA"/>
    <n v="5"/>
    <m/>
    <m/>
    <m/>
    <m/>
    <n v="2"/>
    <n v="7"/>
    <n v="2"/>
  </r>
  <r>
    <n v="11938"/>
    <s v="C"/>
    <x v="57"/>
    <x v="0"/>
    <n v="4"/>
    <n v="550007223"/>
    <d v="2015-10-30T00:00:00"/>
    <d v="2023-12-30T00:00:00"/>
    <n v="30"/>
    <n v="1"/>
    <n v="1"/>
    <n v="30"/>
    <n v="2"/>
    <n v="21474970"/>
    <n v="23720000"/>
    <n v="16031"/>
    <n v="608"/>
    <n v="15710"/>
    <n v="571"/>
    <n v="0"/>
    <n v="0"/>
    <m/>
    <n v="0"/>
    <n v="0"/>
    <n v="0"/>
    <m/>
    <m/>
    <d v="2021-02-26T00:00:00"/>
    <n v="1"/>
    <s v="O"/>
    <n v="1"/>
    <n v="30"/>
    <n v="656"/>
    <m/>
    <m/>
    <m/>
    <m/>
    <m/>
    <m/>
    <n v="1"/>
    <n v="1"/>
    <m/>
    <m/>
    <n v="3772"/>
    <s v="CREDITOS DE CONSUMO"/>
    <n v="0"/>
    <n v="0"/>
    <n v="890480123"/>
    <s v="UNIVERSIDAD DE CARTAGENA"/>
    <n v="5"/>
    <m/>
    <m/>
    <m/>
    <m/>
    <n v="2"/>
    <n v="7"/>
    <n v="2"/>
  </r>
  <r>
    <n v="7978"/>
    <s v="C"/>
    <x v="57"/>
    <x v="0"/>
    <n v="4"/>
    <n v="550007635"/>
    <d v="2015-11-27T00:00:00"/>
    <d v="2023-12-30T00:00:00"/>
    <n v="30"/>
    <n v="1"/>
    <n v="1"/>
    <n v="30"/>
    <n v="2"/>
    <n v="21474970"/>
    <n v="23720000"/>
    <n v="10713"/>
    <n v="406"/>
    <n v="10499"/>
    <n v="391"/>
    <n v="0"/>
    <n v="0"/>
    <m/>
    <n v="0"/>
    <n v="0"/>
    <n v="0"/>
    <m/>
    <m/>
    <d v="2021-02-26T00:00:00"/>
    <n v="1"/>
    <s v="O"/>
    <n v="1"/>
    <n v="30"/>
    <n v="447"/>
    <m/>
    <m/>
    <m/>
    <m/>
    <m/>
    <m/>
    <n v="1"/>
    <n v="1"/>
    <m/>
    <m/>
    <n v="2521"/>
    <s v="CREDITOS DE CONSUMO"/>
    <n v="0"/>
    <n v="0"/>
    <n v="890480123"/>
    <s v="UNIVERSIDAD DE CARTAGENA"/>
    <n v="5"/>
    <m/>
    <m/>
    <m/>
    <m/>
    <n v="2"/>
    <n v="7"/>
    <n v="2"/>
  </r>
  <r>
    <n v="8501"/>
    <s v="C"/>
    <x v="57"/>
    <x v="0"/>
    <n v="4"/>
    <n v="550007789"/>
    <d v="2015-12-01T00:00:00"/>
    <d v="2023-12-30T00:00:00"/>
    <n v="30"/>
    <n v="1"/>
    <n v="1"/>
    <n v="30"/>
    <n v="2"/>
    <n v="21474970"/>
    <n v="23720000"/>
    <n v="11416"/>
    <n v="433"/>
    <n v="11187"/>
    <n v="419"/>
    <n v="0"/>
    <n v="0"/>
    <m/>
    <n v="0"/>
    <n v="0"/>
    <n v="0"/>
    <m/>
    <m/>
    <d v="2021-02-26T00:00:00"/>
    <n v="1"/>
    <s v="O"/>
    <n v="1"/>
    <n v="30"/>
    <n v="466"/>
    <m/>
    <m/>
    <m/>
    <m/>
    <m/>
    <m/>
    <n v="1"/>
    <n v="1"/>
    <m/>
    <m/>
    <n v="2686"/>
    <s v="CREDITOS DE CONSUMO"/>
    <n v="0"/>
    <n v="0"/>
    <n v="890480123"/>
    <s v="UNIVERSIDAD DE CARTAGENA"/>
    <n v="5"/>
    <m/>
    <m/>
    <m/>
    <m/>
    <n v="2"/>
    <n v="7"/>
    <n v="2"/>
  </r>
  <r>
    <n v="591"/>
    <s v="C"/>
    <x v="57"/>
    <x v="0"/>
    <n v="4"/>
    <n v="550013898"/>
    <d v="2017-02-03T00:00:00"/>
    <d v="2023-06-30T00:00:00"/>
    <n v="0"/>
    <n v="1"/>
    <n v="6"/>
    <n v="30"/>
    <n v="2"/>
    <n v="22490513"/>
    <n v="24960000"/>
    <n v="901"/>
    <n v="35"/>
    <n v="778"/>
    <n v="32"/>
    <n v="0"/>
    <n v="0"/>
    <m/>
    <n v="0"/>
    <n v="0"/>
    <n v="0"/>
    <m/>
    <m/>
    <d v="2021-02-26T00:00:00"/>
    <n v="1"/>
    <s v="O"/>
    <n v="1"/>
    <n v="30"/>
    <n v="0"/>
    <m/>
    <m/>
    <m/>
    <m/>
    <m/>
    <m/>
    <n v="1"/>
    <n v="1"/>
    <m/>
    <m/>
    <n v="187"/>
    <s v="CREDITOS DE CONSUMO"/>
    <n v="0"/>
    <n v="0"/>
    <n v="890480123"/>
    <s v="UNIVERSIDAD DE CARTAGENA"/>
    <n v="5"/>
    <m/>
    <m/>
    <m/>
    <m/>
    <n v="2"/>
    <n v="7"/>
    <n v="2"/>
  </r>
  <r>
    <n v="553"/>
    <s v="C"/>
    <x v="57"/>
    <x v="0"/>
    <n v="4"/>
    <n v="550014285"/>
    <d v="2017-03-03T00:00:00"/>
    <d v="2023-06-30T00:00:00"/>
    <n v="0"/>
    <n v="1"/>
    <n v="6"/>
    <n v="30"/>
    <n v="2"/>
    <n v="22490513"/>
    <n v="24960000"/>
    <n v="844"/>
    <n v="33"/>
    <n v="728"/>
    <n v="32"/>
    <n v="0"/>
    <n v="0"/>
    <m/>
    <n v="0"/>
    <n v="0"/>
    <n v="0"/>
    <m/>
    <m/>
    <d v="2021-02-26T00:00:00"/>
    <n v="1"/>
    <s v="O"/>
    <n v="1"/>
    <n v="30"/>
    <n v="0"/>
    <m/>
    <m/>
    <m/>
    <m/>
    <m/>
    <m/>
    <n v="1"/>
    <n v="1"/>
    <m/>
    <m/>
    <n v="175"/>
    <s v="CREDITOS DE CONSUMO"/>
    <n v="0"/>
    <n v="0"/>
    <n v="890480123"/>
    <s v="UNIVERSIDAD DE CARTAGENA"/>
    <n v="5"/>
    <m/>
    <m/>
    <m/>
    <m/>
    <n v="2"/>
    <n v="7"/>
    <n v="2"/>
  </r>
  <r>
    <n v="18"/>
    <s v="C"/>
    <x v="57"/>
    <x v="0"/>
    <n v="4"/>
    <n v="550014669"/>
    <d v="2017-04-03T00:00:00"/>
    <d v="2022-12-30T00:00:00"/>
    <n v="0"/>
    <n v="1"/>
    <n v="12"/>
    <n v="30"/>
    <n v="2"/>
    <n v="22490513"/>
    <n v="24960000"/>
    <n v="32"/>
    <n v="1"/>
    <n v="23"/>
    <n v="57"/>
    <n v="0"/>
    <n v="0"/>
    <m/>
    <n v="0"/>
    <n v="0"/>
    <n v="0"/>
    <m/>
    <m/>
    <d v="2021-02-26T00:00:00"/>
    <n v="1"/>
    <s v="O"/>
    <n v="1"/>
    <n v="30"/>
    <n v="0"/>
    <m/>
    <m/>
    <m/>
    <m/>
    <m/>
    <m/>
    <n v="1"/>
    <n v="1"/>
    <m/>
    <m/>
    <n v="5"/>
    <s v="CREDITOS DE CONSUMO"/>
    <n v="0"/>
    <n v="0"/>
    <n v="890480123"/>
    <s v="UNIVERSIDAD DE CARTAGENA"/>
    <n v="5"/>
    <m/>
    <m/>
    <m/>
    <m/>
    <n v="2"/>
    <n v="7"/>
    <n v="2"/>
  </r>
  <r>
    <n v="1175"/>
    <s v="C"/>
    <x v="57"/>
    <x v="0"/>
    <n v="4"/>
    <n v="550014695"/>
    <d v="2017-04-05T00:00:00"/>
    <d v="2023-06-30T00:00:00"/>
    <n v="0"/>
    <n v="1"/>
    <n v="7"/>
    <n v="30"/>
    <n v="2"/>
    <n v="22490513"/>
    <n v="24960000"/>
    <n v="1823"/>
    <n v="71"/>
    <n v="1546"/>
    <n v="34"/>
    <n v="0"/>
    <n v="0"/>
    <m/>
    <n v="0"/>
    <n v="0"/>
    <n v="0"/>
    <m/>
    <m/>
    <d v="2021-02-26T00:00:00"/>
    <n v="1"/>
    <s v="O"/>
    <n v="1"/>
    <n v="30"/>
    <n v="0"/>
    <m/>
    <m/>
    <m/>
    <m/>
    <m/>
    <m/>
    <n v="1"/>
    <n v="1"/>
    <m/>
    <m/>
    <n v="371"/>
    <s v="CREDITOS DE CONSUMO"/>
    <n v="0"/>
    <n v="0"/>
    <n v="890480123"/>
    <s v="UNIVERSIDAD DE CARTAGENA"/>
    <n v="5"/>
    <m/>
    <m/>
    <m/>
    <m/>
    <n v="2"/>
    <n v="7"/>
    <n v="2"/>
  </r>
  <r>
    <n v="60403"/>
    <s v="C"/>
    <x v="57"/>
    <x v="0"/>
    <n v="4"/>
    <n v="550014886"/>
    <d v="2017-04-25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60403"/>
    <s v="C"/>
    <x v="57"/>
    <x v="0"/>
    <n v="4"/>
    <n v="550014900"/>
    <d v="2017-04-28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173742"/>
    <s v="C"/>
    <x v="57"/>
    <x v="0"/>
    <n v="4"/>
    <n v="550015065"/>
    <d v="2017-05-02T00:00:00"/>
    <d v="2023-12-30T00:00:00"/>
    <n v="0"/>
    <n v="1"/>
    <n v="3"/>
    <n v="30"/>
    <n v="2"/>
    <n v="22490513"/>
    <n v="24960000"/>
    <n v="243301"/>
    <n v="9354"/>
    <n v="228648"/>
    <n v="0"/>
    <n v="0"/>
    <n v="0"/>
    <m/>
    <n v="0"/>
    <n v="0"/>
    <n v="0"/>
    <m/>
    <m/>
    <d v="2021-03-30T00:00:00"/>
    <n v="1"/>
    <s v="O"/>
    <n v="1"/>
    <n v="30"/>
    <n v="0"/>
    <m/>
    <m/>
    <m/>
    <m/>
    <m/>
    <m/>
    <n v="1"/>
    <n v="1"/>
    <m/>
    <m/>
    <n v="54906"/>
    <s v="CREDITOS DE CONSUMO"/>
    <n v="0"/>
    <n v="0"/>
    <n v="890480123"/>
    <s v="UNIVERSIDAD DE CARTAGENA"/>
    <n v="5"/>
    <m/>
    <m/>
    <m/>
    <m/>
    <n v="2"/>
    <n v="7"/>
    <n v="2"/>
  </r>
  <r>
    <n v="172737"/>
    <s v="C"/>
    <x v="57"/>
    <x v="0"/>
    <n v="4"/>
    <n v="550015066"/>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172737"/>
    <s v="C"/>
    <x v="57"/>
    <x v="0"/>
    <n v="4"/>
    <n v="550015067"/>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86414"/>
    <s v="C"/>
    <x v="57"/>
    <x v="0"/>
    <n v="4"/>
    <n v="550015069"/>
    <d v="2017-05-02T00:00:00"/>
    <d v="2023-12-30T00:00:00"/>
    <n v="0"/>
    <n v="1"/>
    <n v="3"/>
    <n v="30"/>
    <n v="2"/>
    <n v="22490513"/>
    <n v="24960000"/>
    <n v="121010"/>
    <n v="4652"/>
    <n v="113723"/>
    <n v="0"/>
    <n v="0"/>
    <n v="0"/>
    <m/>
    <n v="0"/>
    <n v="0"/>
    <n v="0"/>
    <m/>
    <m/>
    <d v="2021-03-30T00:00:00"/>
    <n v="1"/>
    <s v="O"/>
    <n v="1"/>
    <n v="30"/>
    <n v="0"/>
    <m/>
    <m/>
    <m/>
    <m/>
    <m/>
    <m/>
    <n v="1"/>
    <n v="1"/>
    <m/>
    <m/>
    <n v="27309"/>
    <s v="CREDITOS DE CONSUMO"/>
    <n v="0"/>
    <n v="0"/>
    <n v="890480123"/>
    <s v="UNIVERSIDAD DE CARTAGENA"/>
    <n v="5"/>
    <m/>
    <m/>
    <m/>
    <m/>
    <n v="2"/>
    <n v="7"/>
    <n v="2"/>
  </r>
  <r>
    <n v="171655"/>
    <s v="C"/>
    <x v="57"/>
    <x v="0"/>
    <n v="4"/>
    <n v="550015093"/>
    <d v="2017-05-04T00:00:00"/>
    <d v="2023-12-30T00:00:00"/>
    <n v="0"/>
    <n v="1"/>
    <n v="3"/>
    <n v="30"/>
    <n v="2"/>
    <n v="22490513"/>
    <n v="24960000"/>
    <n v="240378"/>
    <n v="9241"/>
    <n v="225902"/>
    <n v="0"/>
    <n v="0"/>
    <n v="0"/>
    <m/>
    <n v="0"/>
    <n v="0"/>
    <n v="0"/>
    <m/>
    <m/>
    <d v="2021-03-30T00:00:00"/>
    <n v="1"/>
    <s v="O"/>
    <n v="1"/>
    <n v="30"/>
    <n v="0"/>
    <m/>
    <m/>
    <m/>
    <m/>
    <m/>
    <m/>
    <n v="1"/>
    <n v="1"/>
    <m/>
    <m/>
    <n v="54247"/>
    <s v="CREDITOS DE CONSUMO"/>
    <n v="0"/>
    <n v="0"/>
    <n v="890480123"/>
    <s v="UNIVERSIDAD DE CARTAGENA"/>
    <n v="5"/>
    <m/>
    <m/>
    <m/>
    <m/>
    <n v="2"/>
    <n v="7"/>
    <n v="2"/>
  </r>
  <r>
    <n v="59615"/>
    <s v="C"/>
    <x v="57"/>
    <x v="0"/>
    <n v="4"/>
    <n v="550015094"/>
    <d v="2017-05-04T00:00:00"/>
    <d v="2023-12-30T00:00:00"/>
    <n v="30"/>
    <n v="1"/>
    <n v="1"/>
    <n v="30"/>
    <n v="2"/>
    <n v="22490513"/>
    <n v="24960000"/>
    <n v="80032"/>
    <n v="3077"/>
    <n v="78455"/>
    <n v="2940"/>
    <n v="0"/>
    <n v="0"/>
    <m/>
    <n v="0"/>
    <n v="0"/>
    <n v="0"/>
    <m/>
    <m/>
    <d v="2021-02-26T00:00:00"/>
    <n v="1"/>
    <s v="O"/>
    <n v="1"/>
    <n v="30"/>
    <n v="3238"/>
    <m/>
    <m/>
    <m/>
    <m/>
    <m/>
    <m/>
    <n v="1"/>
    <n v="1"/>
    <m/>
    <m/>
    <n v="18840"/>
    <s v="CREDITOS DE CONSUMO"/>
    <n v="0"/>
    <n v="0"/>
    <n v="890480123"/>
    <s v="UNIVERSIDAD DE CARTAGENA"/>
    <n v="5"/>
    <m/>
    <m/>
    <m/>
    <m/>
    <n v="2"/>
    <n v="7"/>
    <n v="2"/>
  </r>
  <r>
    <n v="114302"/>
    <s v="C"/>
    <x v="57"/>
    <x v="0"/>
    <n v="4"/>
    <n v="550015110"/>
    <d v="2017-05-06T00:00:00"/>
    <d v="2023-12-30T00:00:00"/>
    <n v="0"/>
    <n v="1"/>
    <n v="3"/>
    <n v="30"/>
    <n v="2"/>
    <n v="22490513"/>
    <n v="24960000"/>
    <n v="160061"/>
    <n v="6153"/>
    <n v="150424"/>
    <n v="0"/>
    <n v="0"/>
    <n v="0"/>
    <m/>
    <n v="0"/>
    <n v="0"/>
    <n v="0"/>
    <m/>
    <m/>
    <d v="2021-03-30T00:00:00"/>
    <n v="1"/>
    <s v="O"/>
    <n v="1"/>
    <n v="30"/>
    <n v="0"/>
    <m/>
    <m/>
    <m/>
    <m/>
    <m/>
    <m/>
    <n v="1"/>
    <n v="1"/>
    <m/>
    <m/>
    <n v="36122"/>
    <s v="CREDITOS DE CONSUMO"/>
    <n v="0"/>
    <n v="0"/>
    <n v="890480123"/>
    <s v="UNIVERSIDAD DE CARTAGENA"/>
    <n v="5"/>
    <m/>
    <m/>
    <m/>
    <m/>
    <n v="2"/>
    <n v="7"/>
    <n v="2"/>
  </r>
  <r>
    <n v="85744"/>
    <s v="C"/>
    <x v="57"/>
    <x v="0"/>
    <n v="4"/>
    <n v="550015111"/>
    <d v="2017-05-06T00:00:00"/>
    <d v="2023-12-30T00:00:00"/>
    <n v="0"/>
    <n v="1"/>
    <n v="3"/>
    <n v="30"/>
    <n v="2"/>
    <n v="22490513"/>
    <n v="24960000"/>
    <n v="120072"/>
    <n v="4616"/>
    <n v="112841"/>
    <n v="0"/>
    <n v="0"/>
    <n v="0"/>
    <m/>
    <n v="0"/>
    <n v="0"/>
    <n v="0"/>
    <m/>
    <m/>
    <d v="2021-03-30T00:00:00"/>
    <n v="1"/>
    <s v="O"/>
    <n v="1"/>
    <n v="30"/>
    <n v="0"/>
    <m/>
    <m/>
    <m/>
    <m/>
    <m/>
    <m/>
    <n v="1"/>
    <n v="1"/>
    <m/>
    <m/>
    <n v="27097"/>
    <s v="CREDITOS DE CONSUMO"/>
    <n v="0"/>
    <n v="0"/>
    <n v="890480123"/>
    <s v="UNIVERSIDAD DE CARTAGENA"/>
    <n v="5"/>
    <m/>
    <m/>
    <m/>
    <m/>
    <n v="2"/>
    <n v="7"/>
    <n v="2"/>
  </r>
  <r>
    <n v="29619"/>
    <s v="C"/>
    <x v="57"/>
    <x v="0"/>
    <n v="4"/>
    <n v="550015139"/>
    <d v="2017-05-09T00:00:00"/>
    <d v="2023-12-30T00:00:00"/>
    <n v="30"/>
    <n v="1"/>
    <n v="1"/>
    <n v="30"/>
    <n v="2"/>
    <n v="22490513"/>
    <n v="24960000"/>
    <n v="39763"/>
    <n v="1529"/>
    <n v="38979"/>
    <n v="1471"/>
    <n v="0"/>
    <n v="0"/>
    <m/>
    <n v="0"/>
    <n v="0"/>
    <n v="0"/>
    <m/>
    <m/>
    <d v="2021-02-26T00:00:00"/>
    <n v="1"/>
    <s v="O"/>
    <n v="1"/>
    <n v="30"/>
    <n v="1603"/>
    <m/>
    <m/>
    <m/>
    <m/>
    <m/>
    <m/>
    <n v="1"/>
    <n v="1"/>
    <m/>
    <m/>
    <n v="9360"/>
    <s v="CREDITOS DE CONSUMO"/>
    <n v="0"/>
    <n v="0"/>
    <n v="890480123"/>
    <s v="UNIVERSIDAD DE CARTAGENA"/>
    <n v="5"/>
    <m/>
    <m/>
    <m/>
    <m/>
    <n v="2"/>
    <n v="7"/>
    <n v="2"/>
  </r>
  <r>
    <n v="59204"/>
    <s v="C"/>
    <x v="57"/>
    <x v="0"/>
    <n v="4"/>
    <n v="550015157"/>
    <d v="2017-05-11T00:00:00"/>
    <d v="2023-12-30T00:00:00"/>
    <n v="30"/>
    <n v="1"/>
    <n v="1"/>
    <n v="30"/>
    <n v="2"/>
    <n v="22490513"/>
    <n v="24960000"/>
    <n v="79480"/>
    <n v="3056"/>
    <n v="77914"/>
    <n v="2939"/>
    <n v="0"/>
    <n v="0"/>
    <m/>
    <n v="0"/>
    <n v="0"/>
    <n v="0"/>
    <m/>
    <m/>
    <d v="2021-02-26T00:00:00"/>
    <n v="1"/>
    <s v="O"/>
    <n v="1"/>
    <n v="30"/>
    <n v="3210"/>
    <m/>
    <m/>
    <m/>
    <m/>
    <m/>
    <m/>
    <n v="1"/>
    <n v="1"/>
    <m/>
    <m/>
    <n v="18710"/>
    <s v="CREDITOS DE CONSUMO"/>
    <n v="0"/>
    <n v="0"/>
    <n v="890480123"/>
    <s v="UNIVERSIDAD DE CARTAGENA"/>
    <n v="5"/>
    <m/>
    <m/>
    <m/>
    <m/>
    <n v="2"/>
    <n v="7"/>
    <n v="2"/>
  </r>
  <r>
    <n v="170289"/>
    <s v="C"/>
    <x v="57"/>
    <x v="0"/>
    <n v="4"/>
    <n v="550015171"/>
    <d v="2017-05-13T00:00:00"/>
    <d v="2023-12-30T00:00:00"/>
    <n v="0"/>
    <n v="1"/>
    <n v="3"/>
    <n v="30"/>
    <n v="2"/>
    <n v="22490513"/>
    <n v="24960000"/>
    <n v="238466"/>
    <n v="9168"/>
    <n v="224104"/>
    <n v="0"/>
    <n v="0"/>
    <n v="0"/>
    <m/>
    <n v="0"/>
    <n v="0"/>
    <n v="0"/>
    <m/>
    <m/>
    <d v="2021-03-30T00:00:00"/>
    <n v="1"/>
    <s v="O"/>
    <n v="1"/>
    <n v="30"/>
    <n v="0"/>
    <m/>
    <m/>
    <m/>
    <m/>
    <m/>
    <m/>
    <n v="1"/>
    <n v="1"/>
    <m/>
    <m/>
    <n v="53815"/>
    <s v="CREDITOS DE CONSUMO"/>
    <n v="0"/>
    <n v="0"/>
    <n v="890480123"/>
    <s v="UNIVERSIDAD DE CARTAGENA"/>
    <n v="5"/>
    <m/>
    <m/>
    <m/>
    <m/>
    <n v="2"/>
    <n v="7"/>
    <n v="2"/>
  </r>
  <r>
    <n v="168866"/>
    <s v="C"/>
    <x v="57"/>
    <x v="0"/>
    <n v="4"/>
    <n v="550015172"/>
    <d v="2017-05-13T00:00:00"/>
    <d v="2023-12-30T00:00:00"/>
    <n v="0"/>
    <n v="1"/>
    <n v="3"/>
    <n v="30"/>
    <n v="2"/>
    <n v="22490513"/>
    <n v="24960000"/>
    <n v="236471"/>
    <n v="9091"/>
    <n v="222231"/>
    <n v="0"/>
    <n v="0"/>
    <n v="0"/>
    <m/>
    <n v="0"/>
    <n v="0"/>
    <n v="0"/>
    <m/>
    <m/>
    <d v="2021-03-30T00:00:00"/>
    <n v="1"/>
    <s v="O"/>
    <n v="1"/>
    <n v="30"/>
    <n v="0"/>
    <m/>
    <m/>
    <m/>
    <m/>
    <m/>
    <m/>
    <n v="1"/>
    <n v="1"/>
    <m/>
    <m/>
    <n v="53365"/>
    <s v="CREDITOS DE CONSUMO"/>
    <n v="0"/>
    <n v="0"/>
    <n v="890480123"/>
    <s v="UNIVERSIDAD DE CARTAGENA"/>
    <n v="5"/>
    <m/>
    <m/>
    <m/>
    <m/>
    <n v="2"/>
    <n v="7"/>
    <n v="2"/>
  </r>
  <r>
    <n v="83479"/>
    <s v="C"/>
    <x v="57"/>
    <x v="0"/>
    <n v="4"/>
    <n v="550015187"/>
    <d v="2017-05-14T00:00:00"/>
    <d v="2023-12-30T00:00:00"/>
    <n v="0"/>
    <n v="1"/>
    <n v="3"/>
    <n v="30"/>
    <n v="2"/>
    <n v="22490513"/>
    <n v="24960000"/>
    <n v="116899"/>
    <n v="4494"/>
    <n v="109860"/>
    <n v="0"/>
    <n v="0"/>
    <n v="0"/>
    <m/>
    <n v="0"/>
    <n v="0"/>
    <n v="0"/>
    <m/>
    <m/>
    <d v="2021-03-30T00:00:00"/>
    <n v="1"/>
    <s v="O"/>
    <n v="1"/>
    <n v="30"/>
    <n v="0"/>
    <m/>
    <m/>
    <m/>
    <m/>
    <m/>
    <m/>
    <n v="1"/>
    <n v="1"/>
    <m/>
    <m/>
    <n v="26381"/>
    <s v="CREDITOS DE CONSUMO"/>
    <n v="0"/>
    <n v="0"/>
    <n v="890480123"/>
    <s v="UNIVERSIDAD DE CARTAGENA"/>
    <n v="5"/>
    <m/>
    <m/>
    <m/>
    <m/>
    <n v="2"/>
    <n v="7"/>
    <n v="2"/>
  </r>
  <r>
    <n v="162656"/>
    <s v="C"/>
    <x v="57"/>
    <x v="0"/>
    <n v="4"/>
    <n v="550015208"/>
    <d v="2017-05-16T00:00:00"/>
    <d v="2023-12-30T00:00:00"/>
    <n v="0"/>
    <n v="1"/>
    <n v="3"/>
    <n v="30"/>
    <n v="2"/>
    <n v="22490513"/>
    <n v="24960000"/>
    <n v="227777"/>
    <n v="8757"/>
    <n v="214059"/>
    <n v="0"/>
    <n v="0"/>
    <n v="0"/>
    <m/>
    <n v="0"/>
    <n v="0"/>
    <n v="0"/>
    <m/>
    <m/>
    <d v="2021-03-30T00:00:00"/>
    <n v="1"/>
    <s v="O"/>
    <n v="1"/>
    <n v="30"/>
    <n v="0"/>
    <m/>
    <m/>
    <m/>
    <m/>
    <m/>
    <m/>
    <n v="1"/>
    <n v="1"/>
    <m/>
    <m/>
    <n v="51403"/>
    <s v="CREDITOS DE CONSUMO"/>
    <n v="0"/>
    <n v="0"/>
    <n v="890480123"/>
    <s v="UNIVERSIDAD DE CARTAGENA"/>
    <n v="5"/>
    <m/>
    <m/>
    <m/>
    <m/>
    <n v="2"/>
    <n v="7"/>
    <n v="2"/>
  </r>
  <r>
    <n v="160775"/>
    <s v="C"/>
    <x v="57"/>
    <x v="0"/>
    <n v="4"/>
    <n v="550015222"/>
    <d v="2017-05-17T00:00:00"/>
    <d v="2023-12-30T00:00:00"/>
    <n v="0"/>
    <n v="1"/>
    <n v="3"/>
    <n v="30"/>
    <n v="2"/>
    <n v="22490513"/>
    <n v="24960000"/>
    <n v="225141"/>
    <n v="8655"/>
    <n v="211584"/>
    <n v="0"/>
    <n v="0"/>
    <n v="0"/>
    <m/>
    <n v="0"/>
    <n v="0"/>
    <n v="0"/>
    <m/>
    <m/>
    <d v="2021-03-30T00:00:00"/>
    <n v="1"/>
    <s v="O"/>
    <n v="1"/>
    <n v="30"/>
    <n v="0"/>
    <m/>
    <m/>
    <m/>
    <m/>
    <m/>
    <m/>
    <n v="1"/>
    <n v="1"/>
    <m/>
    <m/>
    <n v="50809"/>
    <s v="CREDITOS DE CONSUMO"/>
    <n v="0"/>
    <n v="0"/>
    <n v="890480123"/>
    <s v="UNIVERSIDAD DE CARTAGENA"/>
    <n v="5"/>
    <m/>
    <m/>
    <m/>
    <m/>
    <n v="2"/>
    <n v="7"/>
    <n v="2"/>
  </r>
  <r>
    <n v="163481"/>
    <s v="C"/>
    <x v="57"/>
    <x v="0"/>
    <n v="4"/>
    <n v="550015223"/>
    <d v="2017-05-17T00:00:00"/>
    <d v="2023-12-30T00:00:00"/>
    <n v="0"/>
    <n v="1"/>
    <n v="3"/>
    <n v="30"/>
    <n v="2"/>
    <n v="22490513"/>
    <n v="24960000"/>
    <n v="228930"/>
    <n v="8801"/>
    <n v="215144"/>
    <n v="0"/>
    <n v="0"/>
    <n v="0"/>
    <m/>
    <n v="0"/>
    <n v="0"/>
    <n v="0"/>
    <m/>
    <m/>
    <d v="2021-03-30T00:00:00"/>
    <n v="1"/>
    <s v="O"/>
    <n v="1"/>
    <n v="30"/>
    <n v="0"/>
    <m/>
    <m/>
    <m/>
    <m/>
    <m/>
    <m/>
    <n v="1"/>
    <n v="1"/>
    <m/>
    <m/>
    <n v="51663"/>
    <s v="CREDITOS DE CONSUMO"/>
    <n v="0"/>
    <n v="0"/>
    <n v="890480123"/>
    <s v="UNIVERSIDAD DE CARTAGENA"/>
    <n v="5"/>
    <m/>
    <m/>
    <m/>
    <m/>
    <n v="2"/>
    <n v="7"/>
    <n v="2"/>
  </r>
  <r>
    <n v="28533"/>
    <s v="C"/>
    <x v="57"/>
    <x v="0"/>
    <n v="4"/>
    <n v="550015240"/>
    <d v="2017-05-18T00:00:00"/>
    <d v="2023-12-30T00:00:00"/>
    <n v="30"/>
    <n v="1"/>
    <n v="1"/>
    <n v="30"/>
    <n v="2"/>
    <n v="22490513"/>
    <n v="24960000"/>
    <n v="38305"/>
    <n v="1473"/>
    <n v="37550"/>
    <n v="1411"/>
    <n v="0"/>
    <n v="0"/>
    <m/>
    <n v="0"/>
    <n v="0"/>
    <n v="0"/>
    <m/>
    <m/>
    <d v="2021-02-26T00:00:00"/>
    <n v="1"/>
    <s v="O"/>
    <n v="1"/>
    <n v="30"/>
    <n v="1543"/>
    <m/>
    <m/>
    <m/>
    <m/>
    <m/>
    <m/>
    <n v="1"/>
    <n v="1"/>
    <m/>
    <m/>
    <n v="9017"/>
    <s v="CREDITOS DE CONSUMO"/>
    <n v="0"/>
    <n v="0"/>
    <n v="890480123"/>
    <s v="UNIVERSIDAD DE CARTAGENA"/>
    <n v="5"/>
    <m/>
    <m/>
    <m/>
    <m/>
    <n v="2"/>
    <n v="7"/>
    <n v="2"/>
  </r>
  <r>
    <n v="164146"/>
    <s v="C"/>
    <x v="57"/>
    <x v="0"/>
    <n v="4"/>
    <n v="550015262"/>
    <d v="2017-05-20T00:00:00"/>
    <d v="2023-12-30T00:00:00"/>
    <n v="0"/>
    <n v="1"/>
    <n v="3"/>
    <n v="30"/>
    <n v="2"/>
    <n v="22490513"/>
    <n v="24960000"/>
    <n v="229862"/>
    <n v="8837"/>
    <n v="216019"/>
    <n v="0"/>
    <n v="0"/>
    <n v="0"/>
    <m/>
    <n v="0"/>
    <n v="0"/>
    <n v="0"/>
    <m/>
    <m/>
    <d v="2021-03-30T00:00:00"/>
    <n v="1"/>
    <s v="O"/>
    <n v="1"/>
    <n v="30"/>
    <n v="0"/>
    <m/>
    <m/>
    <m/>
    <m/>
    <m/>
    <m/>
    <n v="1"/>
    <n v="1"/>
    <m/>
    <m/>
    <n v="51873"/>
    <s v="CREDITOS DE CONSUMO"/>
    <n v="0"/>
    <n v="0"/>
    <n v="890480123"/>
    <s v="UNIVERSIDAD DE CARTAGENA"/>
    <n v="5"/>
    <m/>
    <m/>
    <m/>
    <m/>
    <n v="2"/>
    <n v="7"/>
    <n v="2"/>
  </r>
  <r>
    <n v="56109"/>
    <s v="C"/>
    <x v="57"/>
    <x v="0"/>
    <n v="4"/>
    <n v="550015263"/>
    <d v="2017-05-20T00:00:00"/>
    <d v="2023-12-30T00:00:00"/>
    <n v="30"/>
    <n v="1"/>
    <n v="1"/>
    <n v="30"/>
    <n v="2"/>
    <n v="22490513"/>
    <n v="24960000"/>
    <n v="75325"/>
    <n v="2896"/>
    <n v="73841"/>
    <n v="2760"/>
    <n v="0"/>
    <n v="0"/>
    <m/>
    <n v="0"/>
    <n v="0"/>
    <n v="0"/>
    <m/>
    <m/>
    <d v="2021-02-26T00:00:00"/>
    <n v="1"/>
    <s v="O"/>
    <n v="1"/>
    <n v="30"/>
    <n v="3048"/>
    <m/>
    <m/>
    <m/>
    <m/>
    <m/>
    <m/>
    <n v="1"/>
    <n v="1"/>
    <m/>
    <m/>
    <n v="17732"/>
    <s v="CREDITOS DE CONSUMO"/>
    <n v="0"/>
    <n v="0"/>
    <n v="890480123"/>
    <s v="UNIVERSIDAD DE CARTAGENA"/>
    <n v="5"/>
    <m/>
    <m/>
    <m/>
    <m/>
    <n v="2"/>
    <n v="7"/>
    <n v="2"/>
  </r>
  <r>
    <n v="54972"/>
    <s v="C"/>
    <x v="57"/>
    <x v="0"/>
    <n v="4"/>
    <n v="550015282"/>
    <d v="2017-05-21T00:00:00"/>
    <d v="2023-12-30T00:00:00"/>
    <n v="30"/>
    <n v="1"/>
    <n v="1"/>
    <n v="30"/>
    <n v="2"/>
    <n v="22490513"/>
    <n v="24960000"/>
    <n v="73798"/>
    <n v="2837"/>
    <n v="72344"/>
    <n v="2701"/>
    <n v="0"/>
    <n v="0"/>
    <m/>
    <n v="0"/>
    <n v="0"/>
    <n v="0"/>
    <m/>
    <m/>
    <d v="2021-02-26T00:00:00"/>
    <n v="1"/>
    <s v="O"/>
    <n v="1"/>
    <n v="30"/>
    <n v="2994"/>
    <m/>
    <m/>
    <m/>
    <m/>
    <m/>
    <m/>
    <n v="1"/>
    <n v="1"/>
    <m/>
    <m/>
    <n v="17372"/>
    <s v="CREDITOS DE CONSUMO"/>
    <n v="0"/>
    <n v="0"/>
    <n v="890480123"/>
    <s v="UNIVERSIDAD DE CARTAGENA"/>
    <n v="5"/>
    <m/>
    <m/>
    <m/>
    <m/>
    <n v="2"/>
    <n v="7"/>
    <n v="2"/>
  </r>
  <r>
    <n v="53668"/>
    <s v="C"/>
    <x v="57"/>
    <x v="0"/>
    <n v="4"/>
    <n v="550015312"/>
    <d v="2017-05-24T00:00:00"/>
    <d v="2023-12-30T00:00:00"/>
    <n v="30"/>
    <n v="1"/>
    <n v="1"/>
    <n v="30"/>
    <n v="2"/>
    <n v="22490513"/>
    <n v="24960000"/>
    <n v="72048"/>
    <n v="2770"/>
    <n v="70628"/>
    <n v="2640"/>
    <n v="0"/>
    <n v="0"/>
    <m/>
    <n v="0"/>
    <n v="0"/>
    <n v="0"/>
    <m/>
    <m/>
    <d v="2021-02-26T00:00:00"/>
    <n v="1"/>
    <s v="O"/>
    <n v="1"/>
    <n v="30"/>
    <n v="2916"/>
    <m/>
    <m/>
    <m/>
    <m/>
    <m/>
    <m/>
    <n v="1"/>
    <n v="1"/>
    <m/>
    <m/>
    <n v="16960"/>
    <s v="CREDITOS DE CONSUMO"/>
    <n v="0"/>
    <n v="0"/>
    <n v="890480123"/>
    <s v="UNIVERSIDAD DE CARTAGENA"/>
    <n v="5"/>
    <m/>
    <m/>
    <m/>
    <m/>
    <n v="2"/>
    <n v="7"/>
    <n v="2"/>
  </r>
  <r>
    <n v="26131"/>
    <s v="C"/>
    <x v="57"/>
    <x v="0"/>
    <n v="4"/>
    <n v="550015313"/>
    <d v="2017-05-24T00:00:00"/>
    <d v="2023-12-30T00:00:00"/>
    <n v="30"/>
    <n v="1"/>
    <n v="1"/>
    <n v="30"/>
    <n v="2"/>
    <n v="22490513"/>
    <n v="24960000"/>
    <n v="35081"/>
    <n v="1349"/>
    <n v="34389"/>
    <n v="1291"/>
    <n v="0"/>
    <n v="0"/>
    <m/>
    <n v="0"/>
    <n v="0"/>
    <n v="0"/>
    <m/>
    <m/>
    <d v="2021-02-26T00:00:00"/>
    <n v="1"/>
    <s v="O"/>
    <n v="1"/>
    <n v="30"/>
    <n v="1413"/>
    <m/>
    <m/>
    <m/>
    <m/>
    <m/>
    <m/>
    <n v="1"/>
    <n v="1"/>
    <m/>
    <m/>
    <n v="8258"/>
    <s v="CREDITOS DE CONSUMO"/>
    <n v="0"/>
    <n v="0"/>
    <n v="890480123"/>
    <s v="UNIVERSIDAD DE CARTAGENA"/>
    <n v="5"/>
    <m/>
    <m/>
    <m/>
    <m/>
    <n v="2"/>
    <n v="7"/>
    <n v="2"/>
  </r>
  <r>
    <n v="147442"/>
    <s v="C"/>
    <x v="57"/>
    <x v="0"/>
    <n v="4"/>
    <n v="550015388"/>
    <d v="2017-05-30T00:00:00"/>
    <d v="2023-12-30T00:00:00"/>
    <n v="0"/>
    <n v="1"/>
    <n v="3"/>
    <n v="30"/>
    <n v="2"/>
    <n v="22490513"/>
    <n v="24960000"/>
    <n v="206472"/>
    <n v="7938"/>
    <n v="194037"/>
    <n v="0"/>
    <n v="0"/>
    <n v="0"/>
    <m/>
    <n v="0"/>
    <n v="0"/>
    <n v="0"/>
    <m/>
    <m/>
    <d v="2021-03-30T00:00:00"/>
    <n v="1"/>
    <s v="O"/>
    <n v="1"/>
    <n v="30"/>
    <n v="0"/>
    <m/>
    <m/>
    <m/>
    <m/>
    <m/>
    <m/>
    <n v="1"/>
    <n v="1"/>
    <m/>
    <m/>
    <n v="46595"/>
    <s v="CREDITOS DE CONSUMO"/>
    <n v="0"/>
    <n v="0"/>
    <n v="890480123"/>
    <s v="UNIVERSIDAD DE CARTAGENA"/>
    <n v="5"/>
    <m/>
    <m/>
    <m/>
    <m/>
    <n v="2"/>
    <n v="7"/>
    <n v="2"/>
  </r>
  <r>
    <n v="81455"/>
    <s v="C"/>
    <x v="57"/>
    <x v="0"/>
    <n v="4"/>
    <n v="550016153"/>
    <d v="2017-07-27T00:00:00"/>
    <d v="2023-12-30T00:00:00"/>
    <n v="0"/>
    <n v="1"/>
    <n v="3"/>
    <n v="30"/>
    <n v="2"/>
    <n v="22490513"/>
    <n v="24960000"/>
    <n v="114064"/>
    <n v="4385"/>
    <n v="107196"/>
    <n v="0"/>
    <n v="0"/>
    <n v="0"/>
    <m/>
    <n v="0"/>
    <n v="0"/>
    <n v="0"/>
    <m/>
    <m/>
    <d v="2021-03-30T00:00:00"/>
    <n v="1"/>
    <s v="O"/>
    <n v="1"/>
    <n v="30"/>
    <n v="0"/>
    <m/>
    <m/>
    <m/>
    <m/>
    <m/>
    <m/>
    <n v="1"/>
    <n v="1"/>
    <m/>
    <m/>
    <n v="25741"/>
    <s v="CREDITOS DE CONSUMO"/>
    <n v="0"/>
    <n v="0"/>
    <n v="890480123"/>
    <s v="UNIVERSIDAD DE CARTAGENA"/>
    <n v="5"/>
    <m/>
    <m/>
    <m/>
    <m/>
    <n v="2"/>
    <n v="7"/>
    <n v="2"/>
  </r>
  <r>
    <n v="25773"/>
    <s v="C"/>
    <x v="57"/>
    <x v="0"/>
    <n v="4"/>
    <n v="550016362"/>
    <d v="2017-08-01T00:00:00"/>
    <d v="2023-12-30T00:00:00"/>
    <n v="30"/>
    <n v="1"/>
    <n v="1"/>
    <n v="30"/>
    <n v="2"/>
    <n v="22490513"/>
    <n v="24960000"/>
    <n v="34600"/>
    <n v="1330"/>
    <n v="33918"/>
    <n v="1291"/>
    <n v="0"/>
    <n v="0"/>
    <m/>
    <n v="0"/>
    <n v="0"/>
    <n v="0"/>
    <m/>
    <m/>
    <d v="2021-02-26T00:00:00"/>
    <n v="1"/>
    <s v="O"/>
    <n v="1"/>
    <n v="30"/>
    <n v="1406"/>
    <m/>
    <m/>
    <m/>
    <m/>
    <m/>
    <m/>
    <n v="1"/>
    <n v="1"/>
    <m/>
    <m/>
    <n v="8145"/>
    <s v="CREDITOS DE CONSUMO"/>
    <n v="0"/>
    <n v="0"/>
    <n v="890480123"/>
    <s v="UNIVERSIDAD DE CARTAGENA"/>
    <n v="5"/>
    <m/>
    <m/>
    <m/>
    <m/>
    <n v="2"/>
    <n v="7"/>
    <n v="2"/>
  </r>
  <r>
    <n v="37075"/>
    <s v="C"/>
    <x v="57"/>
    <x v="0"/>
    <n v="4"/>
    <n v="550016407"/>
    <d v="2017-08-06T00:00:00"/>
    <d v="2023-12-30T00:00:00"/>
    <n v="30"/>
    <n v="1"/>
    <n v="1"/>
    <n v="30"/>
    <n v="2"/>
    <n v="22490513"/>
    <n v="24960000"/>
    <n v="49772"/>
    <n v="1913"/>
    <n v="48792"/>
    <n v="1831"/>
    <n v="0"/>
    <n v="0"/>
    <m/>
    <n v="0"/>
    <n v="0"/>
    <n v="0"/>
    <m/>
    <m/>
    <d v="2021-02-26T00:00:00"/>
    <n v="1"/>
    <s v="O"/>
    <n v="1"/>
    <n v="30"/>
    <n v="2029"/>
    <m/>
    <m/>
    <m/>
    <m/>
    <m/>
    <m/>
    <n v="1"/>
    <n v="1"/>
    <m/>
    <m/>
    <n v="11717"/>
    <s v="CREDITOS DE CONSUMO"/>
    <n v="0"/>
    <n v="0"/>
    <n v="890480123"/>
    <s v="UNIVERSIDAD DE CARTAGENA"/>
    <n v="5"/>
    <m/>
    <m/>
    <m/>
    <m/>
    <n v="2"/>
    <n v="7"/>
    <n v="2"/>
  </r>
  <r>
    <n v="54190"/>
    <s v="C"/>
    <x v="57"/>
    <x v="0"/>
    <n v="4"/>
    <n v="550016787"/>
    <d v="2017-09-06T00:00:00"/>
    <d v="2023-12-30T00:00:00"/>
    <n v="30"/>
    <n v="1"/>
    <n v="1"/>
    <n v="30"/>
    <n v="2"/>
    <n v="22490513"/>
    <n v="24960000"/>
    <n v="72750"/>
    <n v="2797"/>
    <n v="71316"/>
    <n v="2699"/>
    <n v="0"/>
    <n v="0"/>
    <m/>
    <n v="0"/>
    <n v="0"/>
    <n v="0"/>
    <m/>
    <m/>
    <d v="2021-02-26T00:00:00"/>
    <n v="1"/>
    <s v="O"/>
    <n v="1"/>
    <n v="30"/>
    <n v="2944"/>
    <m/>
    <m/>
    <m/>
    <m/>
    <m/>
    <m/>
    <n v="1"/>
    <n v="1"/>
    <m/>
    <m/>
    <n v="17126"/>
    <s v="CREDITOS DE CONSUMO"/>
    <n v="0"/>
    <n v="0"/>
    <n v="890480123"/>
    <s v="UNIVERSIDAD DE CARTAGENA"/>
    <n v="5"/>
    <m/>
    <m/>
    <m/>
    <m/>
    <n v="2"/>
    <n v="7"/>
    <n v="2"/>
  </r>
  <r>
    <n v="14172"/>
    <s v="C"/>
    <x v="57"/>
    <x v="0"/>
    <n v="4"/>
    <n v="550017108"/>
    <d v="2017-10-05T00:00:00"/>
    <d v="2023-12-30T00:00:00"/>
    <n v="30"/>
    <n v="1"/>
    <n v="1"/>
    <n v="30"/>
    <n v="2"/>
    <n v="22490513"/>
    <n v="24960000"/>
    <n v="19024"/>
    <n v="731"/>
    <n v="18650"/>
    <n v="719"/>
    <n v="0"/>
    <n v="0"/>
    <m/>
    <n v="0"/>
    <n v="0"/>
    <n v="0"/>
    <m/>
    <m/>
    <d v="2021-02-26T00:00:00"/>
    <n v="1"/>
    <s v="O"/>
    <n v="1"/>
    <n v="30"/>
    <n v="781"/>
    <m/>
    <m/>
    <m/>
    <m/>
    <m/>
    <m/>
    <n v="1"/>
    <n v="1"/>
    <m/>
    <m/>
    <n v="4478"/>
    <s v="CREDITOS DE CONSUMO"/>
    <n v="0"/>
    <n v="0"/>
    <n v="890480123"/>
    <s v="UNIVERSIDAD DE CARTAGENA"/>
    <n v="5"/>
    <m/>
    <m/>
    <m/>
    <m/>
    <n v="2"/>
    <n v="7"/>
    <n v="2"/>
  </r>
  <r>
    <n v="42656"/>
    <s v="C"/>
    <x v="57"/>
    <x v="0"/>
    <n v="4"/>
    <n v="550017158"/>
    <d v="2017-10-11T00:00:00"/>
    <d v="2023-12-30T00:00:00"/>
    <n v="30"/>
    <n v="1"/>
    <n v="1"/>
    <n v="30"/>
    <n v="2"/>
    <n v="22490513"/>
    <n v="24960000"/>
    <n v="57264"/>
    <n v="2201"/>
    <n v="56136"/>
    <n v="2100"/>
    <n v="0"/>
    <n v="0"/>
    <m/>
    <n v="0"/>
    <n v="0"/>
    <n v="0"/>
    <m/>
    <m/>
    <d v="2021-02-26T00:00:00"/>
    <n v="1"/>
    <s v="O"/>
    <n v="1"/>
    <n v="30"/>
    <n v="2333"/>
    <m/>
    <m/>
    <m/>
    <m/>
    <m/>
    <m/>
    <n v="1"/>
    <n v="1"/>
    <m/>
    <m/>
    <n v="13480"/>
    <s v="CREDITOS DE CONSUMO"/>
    <n v="0"/>
    <n v="0"/>
    <n v="890480123"/>
    <s v="UNIVERSIDAD DE CARTAGENA"/>
    <n v="5"/>
    <m/>
    <m/>
    <m/>
    <m/>
    <n v="2"/>
    <n v="7"/>
    <n v="2"/>
  </r>
  <r>
    <n v="22793"/>
    <s v="C"/>
    <x v="57"/>
    <x v="0"/>
    <n v="4"/>
    <n v="550017173"/>
    <d v="2017-10-12T00:00:00"/>
    <d v="2023-12-30T00:00:00"/>
    <n v="30"/>
    <n v="1"/>
    <n v="1"/>
    <n v="30"/>
    <n v="2"/>
    <n v="22490513"/>
    <n v="24960000"/>
    <n v="30599"/>
    <n v="1176"/>
    <n v="29996"/>
    <n v="1139"/>
    <n v="0"/>
    <n v="0"/>
    <m/>
    <n v="0"/>
    <n v="0"/>
    <n v="0"/>
    <m/>
    <m/>
    <d v="2021-02-26T00:00:00"/>
    <n v="1"/>
    <s v="O"/>
    <n v="1"/>
    <n v="30"/>
    <n v="1249"/>
    <m/>
    <m/>
    <m/>
    <m/>
    <m/>
    <m/>
    <n v="1"/>
    <n v="1"/>
    <m/>
    <m/>
    <n v="7203"/>
    <s v="CREDITOS DE CONSUMO"/>
    <n v="0"/>
    <n v="0"/>
    <n v="890480123"/>
    <s v="UNIVERSIDAD DE CARTAGENA"/>
    <n v="5"/>
    <m/>
    <m/>
    <m/>
    <m/>
    <n v="2"/>
    <n v="7"/>
    <n v="2"/>
  </r>
  <r>
    <n v="27443"/>
    <s v="C"/>
    <x v="57"/>
    <x v="0"/>
    <n v="4"/>
    <n v="550017444"/>
    <d v="2017-11-02T00:00:00"/>
    <d v="2023-12-30T00:00:00"/>
    <n v="30"/>
    <n v="1"/>
    <n v="1"/>
    <n v="30"/>
    <n v="2"/>
    <n v="22490513"/>
    <n v="24960000"/>
    <n v="36841"/>
    <n v="1416"/>
    <n v="36115"/>
    <n v="1379"/>
    <n v="0"/>
    <n v="0"/>
    <m/>
    <n v="0"/>
    <n v="0"/>
    <n v="0"/>
    <m/>
    <m/>
    <d v="2021-02-26T00:00:00"/>
    <n v="1"/>
    <s v="O"/>
    <n v="1"/>
    <n v="30"/>
    <n v="1501"/>
    <m/>
    <m/>
    <m/>
    <m/>
    <m/>
    <m/>
    <n v="1"/>
    <n v="1"/>
    <m/>
    <m/>
    <n v="8672"/>
    <s v="CREDITOS DE CONSUMO"/>
    <n v="0"/>
    <n v="0"/>
    <n v="890480123"/>
    <s v="UNIVERSIDAD DE CARTAGENA"/>
    <n v="5"/>
    <m/>
    <m/>
    <m/>
    <m/>
    <n v="2"/>
    <n v="7"/>
    <n v="2"/>
  </r>
  <r>
    <n v="30607"/>
    <s v="C"/>
    <x v="57"/>
    <x v="0"/>
    <n v="4"/>
    <n v="550017499"/>
    <d v="2017-11-09T00:00:00"/>
    <d v="2023-12-30T00:00:00"/>
    <n v="30"/>
    <n v="1"/>
    <n v="1"/>
    <n v="30"/>
    <n v="2"/>
    <n v="22490513"/>
    <n v="24960000"/>
    <n v="41090"/>
    <n v="1580"/>
    <n v="40280"/>
    <n v="1530"/>
    <n v="0"/>
    <n v="0"/>
    <m/>
    <n v="0"/>
    <n v="0"/>
    <n v="0"/>
    <m/>
    <m/>
    <d v="2021-02-26T00:00:00"/>
    <n v="1"/>
    <s v="O"/>
    <n v="1"/>
    <n v="30"/>
    <n v="1657"/>
    <m/>
    <m/>
    <m/>
    <m/>
    <m/>
    <m/>
    <n v="1"/>
    <n v="1"/>
    <m/>
    <m/>
    <n v="9673"/>
    <s v="CREDITOS DE CONSUMO"/>
    <n v="0"/>
    <n v="0"/>
    <n v="890480123"/>
    <s v="UNIVERSIDAD DE CARTAGENA"/>
    <n v="5"/>
    <m/>
    <m/>
    <m/>
    <m/>
    <n v="2"/>
    <n v="7"/>
    <n v="2"/>
  </r>
  <r>
    <n v="54067"/>
    <s v="C"/>
    <x v="57"/>
    <x v="0"/>
    <n v="4"/>
    <n v="550017756"/>
    <d v="2017-12-01T00:00:00"/>
    <d v="2023-12-30T00:00:00"/>
    <n v="30"/>
    <n v="1"/>
    <n v="1"/>
    <n v="30"/>
    <n v="2"/>
    <n v="22490513"/>
    <n v="24960000"/>
    <n v="72585"/>
    <n v="2791"/>
    <n v="71154"/>
    <n v="2671"/>
    <n v="0"/>
    <n v="0"/>
    <m/>
    <n v="0"/>
    <n v="0"/>
    <n v="0"/>
    <m/>
    <m/>
    <d v="2021-02-26T00:00:00"/>
    <n v="1"/>
    <s v="O"/>
    <n v="1"/>
    <n v="30"/>
    <n v="2928"/>
    <m/>
    <m/>
    <m/>
    <m/>
    <m/>
    <m/>
    <n v="1"/>
    <n v="1"/>
    <m/>
    <m/>
    <n v="17087"/>
    <s v="CREDITOS DE CONSUMO"/>
    <n v="0"/>
    <n v="0"/>
    <n v="890480123"/>
    <s v="UNIVERSIDAD DE CARTAGENA"/>
    <n v="5"/>
    <m/>
    <m/>
    <m/>
    <m/>
    <n v="2"/>
    <n v="7"/>
    <n v="2"/>
  </r>
  <r>
    <n v="21669"/>
    <s v="C"/>
    <x v="57"/>
    <x v="0"/>
    <n v="4"/>
    <n v="550017777"/>
    <d v="2017-12-04T00:00:00"/>
    <d v="2023-12-30T00:00:00"/>
    <n v="30"/>
    <n v="1"/>
    <n v="1"/>
    <n v="30"/>
    <n v="2"/>
    <n v="22490513"/>
    <n v="24960000"/>
    <n v="29090"/>
    <n v="1118"/>
    <n v="28517"/>
    <n v="1079"/>
    <n v="0"/>
    <n v="0"/>
    <m/>
    <n v="0"/>
    <n v="0"/>
    <n v="0"/>
    <m/>
    <m/>
    <d v="2021-02-26T00:00:00"/>
    <n v="1"/>
    <s v="O"/>
    <n v="1"/>
    <n v="30"/>
    <n v="1188"/>
    <m/>
    <m/>
    <m/>
    <m/>
    <m/>
    <m/>
    <n v="1"/>
    <n v="1"/>
    <m/>
    <m/>
    <n v="6848"/>
    <s v="CREDITOS DE CONSUMO"/>
    <n v="0"/>
    <n v="0"/>
    <n v="890480123"/>
    <s v="UNIVERSIDAD DE CARTAGENA"/>
    <n v="5"/>
    <m/>
    <m/>
    <m/>
    <m/>
    <n v="2"/>
    <n v="7"/>
    <n v="2"/>
  </r>
  <r>
    <n v="28643"/>
    <s v="C"/>
    <x v="57"/>
    <x v="0"/>
    <n v="4"/>
    <n v="550017830"/>
    <d v="2017-12-21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43"/>
    <s v="C"/>
    <x v="57"/>
    <x v="0"/>
    <n v="4"/>
    <n v="550018006"/>
    <d v="2018-01-09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65"/>
    <s v="C"/>
    <x v="57"/>
    <x v="0"/>
    <n v="4"/>
    <n v="550018007"/>
    <d v="2018-01-09T00:00:00"/>
    <d v="2023-12-30T00:00:00"/>
    <n v="30"/>
    <n v="1"/>
    <n v="1"/>
    <n v="30"/>
    <n v="2"/>
    <n v="22490513"/>
    <n v="24960000"/>
    <n v="38482"/>
    <n v="1479"/>
    <n v="37724"/>
    <n v="1439"/>
    <n v="0"/>
    <n v="0"/>
    <m/>
    <n v="0"/>
    <n v="0"/>
    <n v="0"/>
    <m/>
    <m/>
    <d v="2021-02-26T00:00:00"/>
    <n v="1"/>
    <s v="O"/>
    <n v="1"/>
    <n v="30"/>
    <n v="1570"/>
    <m/>
    <m/>
    <m/>
    <m/>
    <m/>
    <m/>
    <n v="1"/>
    <n v="1"/>
    <m/>
    <m/>
    <n v="9059"/>
    <s v="CREDITOS DE CONSUMO"/>
    <n v="0"/>
    <n v="0"/>
    <n v="890480123"/>
    <s v="UNIVERSIDAD DE CARTAGENA"/>
    <n v="5"/>
    <m/>
    <m/>
    <m/>
    <m/>
    <n v="2"/>
    <n v="7"/>
    <n v="2"/>
  </r>
  <r>
    <n v="24114"/>
    <s v="C"/>
    <x v="57"/>
    <x v="0"/>
    <n v="4"/>
    <n v="550018139"/>
    <d v="2018-01-31T00:00:00"/>
    <d v="2023-12-30T00:00:00"/>
    <n v="30"/>
    <n v="1"/>
    <n v="1"/>
    <n v="30"/>
    <n v="2"/>
    <n v="22490513"/>
    <n v="24960000"/>
    <n v="32371"/>
    <n v="1244"/>
    <n v="31734"/>
    <n v="1199"/>
    <n v="0"/>
    <n v="0"/>
    <m/>
    <n v="0"/>
    <n v="0"/>
    <n v="0"/>
    <m/>
    <m/>
    <d v="2021-02-26T00:00:00"/>
    <n v="1"/>
    <s v="O"/>
    <n v="1"/>
    <n v="30"/>
    <n v="1325"/>
    <m/>
    <m/>
    <m/>
    <m/>
    <m/>
    <m/>
    <n v="1"/>
    <n v="1"/>
    <m/>
    <m/>
    <n v="7620"/>
    <s v="CREDITOS DE CONSUMO"/>
    <n v="0"/>
    <n v="0"/>
    <n v="890480123"/>
    <s v="UNIVERSIDAD DE CARTAGENA"/>
    <n v="5"/>
    <m/>
    <m/>
    <m/>
    <m/>
    <n v="2"/>
    <n v="7"/>
    <n v="2"/>
  </r>
  <r>
    <n v="27189"/>
    <s v="C"/>
    <x v="57"/>
    <x v="0"/>
    <n v="4"/>
    <n v="550018186"/>
    <d v="2018-02-04T00:00:00"/>
    <d v="2023-12-30T00:00:00"/>
    <n v="30"/>
    <n v="1"/>
    <n v="1"/>
    <n v="30"/>
    <n v="2"/>
    <n v="22490513"/>
    <n v="24960000"/>
    <n v="36501"/>
    <n v="1403"/>
    <n v="35782"/>
    <n v="1351"/>
    <n v="0"/>
    <n v="0"/>
    <m/>
    <n v="0"/>
    <n v="0"/>
    <n v="0"/>
    <m/>
    <m/>
    <d v="2021-02-26T00:00:00"/>
    <n v="1"/>
    <s v="O"/>
    <n v="1"/>
    <n v="30"/>
    <n v="1486"/>
    <m/>
    <m/>
    <m/>
    <m/>
    <m/>
    <m/>
    <n v="1"/>
    <n v="1"/>
    <m/>
    <m/>
    <n v="8593"/>
    <s v="CREDITOS DE CONSUMO"/>
    <n v="0"/>
    <n v="0"/>
    <n v="890480123"/>
    <s v="UNIVERSIDAD DE CARTAGENA"/>
    <n v="5"/>
    <m/>
    <m/>
    <m/>
    <m/>
    <n v="2"/>
    <n v="7"/>
    <n v="2"/>
  </r>
  <r>
    <n v="43297"/>
    <s v="C"/>
    <x v="57"/>
    <x v="0"/>
    <n v="4"/>
    <n v="550018400"/>
    <d v="2018-03-05T00:00:00"/>
    <d v="2023-12-30T00:00:00"/>
    <n v="30"/>
    <n v="1"/>
    <n v="1"/>
    <n v="30"/>
    <n v="2"/>
    <n v="22490513"/>
    <n v="24960000"/>
    <n v="58126"/>
    <n v="2235"/>
    <n v="56980"/>
    <n v="2159"/>
    <n v="0"/>
    <n v="0"/>
    <m/>
    <n v="0"/>
    <n v="0"/>
    <n v="0"/>
    <m/>
    <m/>
    <d v="2021-02-26T00:00:00"/>
    <n v="1"/>
    <s v="O"/>
    <n v="1"/>
    <n v="30"/>
    <n v="2346"/>
    <m/>
    <m/>
    <m/>
    <m/>
    <m/>
    <m/>
    <n v="1"/>
    <n v="1"/>
    <m/>
    <m/>
    <n v="13683"/>
    <s v="CREDITOS DE CONSUMO"/>
    <n v="0"/>
    <n v="0"/>
    <n v="890480123"/>
    <s v="UNIVERSIDAD DE CARTAGENA"/>
    <n v="5"/>
    <m/>
    <m/>
    <m/>
    <m/>
    <n v="2"/>
    <n v="7"/>
    <n v="2"/>
  </r>
  <r>
    <n v="28882"/>
    <s v="C"/>
    <x v="57"/>
    <x v="0"/>
    <n v="4"/>
    <n v="550018401"/>
    <d v="2018-03-05T00:00:00"/>
    <d v="2023-12-30T00:00:00"/>
    <n v="30"/>
    <n v="1"/>
    <n v="1"/>
    <n v="30"/>
    <n v="2"/>
    <n v="22490513"/>
    <n v="24960000"/>
    <n v="38773"/>
    <n v="1491"/>
    <n v="38009"/>
    <n v="1439"/>
    <n v="0"/>
    <n v="0"/>
    <m/>
    <n v="0"/>
    <n v="0"/>
    <n v="0"/>
    <m/>
    <m/>
    <d v="2021-02-26T00:00:00"/>
    <n v="1"/>
    <s v="O"/>
    <n v="1"/>
    <n v="30"/>
    <n v="1562"/>
    <m/>
    <m/>
    <m/>
    <m/>
    <m/>
    <m/>
    <n v="1"/>
    <n v="1"/>
    <m/>
    <m/>
    <n v="9127"/>
    <s v="CREDITOS DE CONSUMO"/>
    <n v="0"/>
    <n v="0"/>
    <n v="890480123"/>
    <s v="UNIVERSIDAD DE CARTAGENA"/>
    <n v="5"/>
    <m/>
    <m/>
    <m/>
    <m/>
    <n v="2"/>
    <n v="7"/>
    <n v="2"/>
  </r>
  <r>
    <n v="30528"/>
    <s v="C"/>
    <x v="57"/>
    <x v="0"/>
    <n v="4"/>
    <n v="550018610"/>
    <d v="2018-04-09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30528"/>
    <s v="C"/>
    <x v="57"/>
    <x v="0"/>
    <n v="4"/>
    <n v="550018625"/>
    <d v="2018-04-11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14621"/>
    <s v="C"/>
    <x v="57"/>
    <x v="0"/>
    <n v="4"/>
    <n v="550018673"/>
    <d v="2018-04-16T00:00:00"/>
    <d v="2023-12-30T00:00:00"/>
    <n v="30"/>
    <n v="1"/>
    <n v="1"/>
    <n v="30"/>
    <n v="2"/>
    <n v="22490513"/>
    <n v="24960000"/>
    <n v="19629"/>
    <n v="755"/>
    <n v="19242"/>
    <n v="720"/>
    <n v="0"/>
    <n v="0"/>
    <m/>
    <n v="0"/>
    <n v="0"/>
    <n v="0"/>
    <m/>
    <m/>
    <d v="2021-02-26T00:00:00"/>
    <n v="1"/>
    <s v="O"/>
    <n v="1"/>
    <n v="30"/>
    <n v="786"/>
    <m/>
    <m/>
    <m/>
    <m/>
    <m/>
    <m/>
    <n v="1"/>
    <n v="1"/>
    <m/>
    <m/>
    <n v="4621"/>
    <s v="CREDITOS DE CONSUMO"/>
    <n v="0"/>
    <n v="0"/>
    <n v="890480123"/>
    <s v="UNIVERSIDAD DE CARTAGENA"/>
    <n v="5"/>
    <m/>
    <m/>
    <m/>
    <m/>
    <n v="2"/>
    <n v="7"/>
    <n v="2"/>
  </r>
  <r>
    <n v="51402"/>
    <s v="C"/>
    <x v="57"/>
    <x v="0"/>
    <n v="4"/>
    <n v="550018803"/>
    <d v="2018-05-05T00:00:00"/>
    <d v="2023-12-30T00:00:00"/>
    <n v="30"/>
    <n v="1"/>
    <n v="1"/>
    <n v="30"/>
    <n v="2"/>
    <n v="22490513"/>
    <n v="24960000"/>
    <n v="69006"/>
    <n v="2653"/>
    <n v="67646"/>
    <n v="2521"/>
    <n v="0"/>
    <n v="0"/>
    <m/>
    <n v="0"/>
    <n v="0"/>
    <n v="0"/>
    <m/>
    <m/>
    <d v="2021-02-26T00:00:00"/>
    <n v="1"/>
    <s v="O"/>
    <n v="1"/>
    <n v="30"/>
    <n v="2794"/>
    <m/>
    <m/>
    <m/>
    <m/>
    <m/>
    <m/>
    <n v="1"/>
    <n v="1"/>
    <m/>
    <m/>
    <n v="16244"/>
    <s v="CREDITOS DE CONSUMO"/>
    <n v="0"/>
    <n v="0"/>
    <n v="890480123"/>
    <s v="UNIVERSIDAD DE CARTAGENA"/>
    <n v="5"/>
    <m/>
    <m/>
    <m/>
    <m/>
    <n v="2"/>
    <n v="7"/>
    <n v="2"/>
  </r>
  <r>
    <n v="28959"/>
    <s v="C"/>
    <x v="57"/>
    <x v="0"/>
    <n v="4"/>
    <n v="550018826"/>
    <d v="2018-05-08T00:00:00"/>
    <d v="2023-12-30T00:00:00"/>
    <n v="30"/>
    <n v="1"/>
    <n v="1"/>
    <n v="30"/>
    <n v="2"/>
    <n v="22490513"/>
    <n v="24960000"/>
    <n v="38877"/>
    <n v="1495"/>
    <n v="38111"/>
    <n v="1439"/>
    <n v="0"/>
    <n v="0"/>
    <m/>
    <n v="0"/>
    <n v="0"/>
    <n v="0"/>
    <m/>
    <m/>
    <d v="2021-02-26T00:00:00"/>
    <n v="1"/>
    <s v="O"/>
    <n v="1"/>
    <n v="30"/>
    <n v="1566"/>
    <m/>
    <m/>
    <m/>
    <m/>
    <m/>
    <m/>
    <n v="1"/>
    <n v="1"/>
    <m/>
    <m/>
    <n v="9152"/>
    <s v="CREDITOS DE CONSUMO"/>
    <n v="0"/>
    <n v="0"/>
    <n v="890480123"/>
    <s v="UNIVERSIDAD DE CARTAGENA"/>
    <n v="5"/>
    <m/>
    <m/>
    <m/>
    <m/>
    <n v="2"/>
    <n v="7"/>
    <n v="2"/>
  </r>
  <r>
    <n v="68657"/>
    <s v="C"/>
    <x v="57"/>
    <x v="0"/>
    <n v="4"/>
    <n v="550019047"/>
    <d v="2018-06-05T00:00:00"/>
    <d v="2023-12-30T00:00:00"/>
    <n v="30"/>
    <n v="1"/>
    <n v="1"/>
    <n v="30"/>
    <n v="2"/>
    <n v="22490513"/>
    <n v="24960000"/>
    <n v="92170"/>
    <n v="3543"/>
    <n v="90354"/>
    <n v="3361"/>
    <n v="0"/>
    <n v="0"/>
    <m/>
    <n v="0"/>
    <n v="0"/>
    <n v="0"/>
    <m/>
    <m/>
    <d v="2021-02-26T00:00:00"/>
    <n v="1"/>
    <s v="O"/>
    <n v="1"/>
    <n v="30"/>
    <n v="3746"/>
    <m/>
    <m/>
    <m/>
    <m/>
    <m/>
    <m/>
    <n v="1"/>
    <n v="1"/>
    <m/>
    <m/>
    <n v="21697"/>
    <s v="CREDITOS DE CONSUMO"/>
    <n v="0"/>
    <n v="0"/>
    <n v="890480123"/>
    <s v="UNIVERSIDAD DE CARTAGENA"/>
    <n v="5"/>
    <m/>
    <m/>
    <m/>
    <m/>
    <n v="2"/>
    <n v="7"/>
    <n v="2"/>
  </r>
  <r>
    <n v="14096"/>
    <s v="C"/>
    <x v="57"/>
    <x v="0"/>
    <n v="4"/>
    <n v="550019175"/>
    <d v="2018-06-25T00:00:00"/>
    <d v="2023-12-30T00:00:00"/>
    <n v="30"/>
    <n v="1"/>
    <n v="1"/>
    <n v="30"/>
    <n v="2"/>
    <n v="22490513"/>
    <n v="24960000"/>
    <n v="18922"/>
    <n v="727"/>
    <n v="18550"/>
    <n v="719"/>
    <n v="0"/>
    <n v="0"/>
    <m/>
    <n v="0"/>
    <n v="0"/>
    <n v="0"/>
    <m/>
    <m/>
    <d v="2021-02-26T00:00:00"/>
    <n v="1"/>
    <s v="O"/>
    <n v="1"/>
    <n v="30"/>
    <n v="779"/>
    <m/>
    <m/>
    <m/>
    <m/>
    <m/>
    <m/>
    <n v="1"/>
    <n v="1"/>
    <m/>
    <m/>
    <n v="4454"/>
    <s v="CREDITOS DE CONSUMO"/>
    <n v="0"/>
    <n v="0"/>
    <n v="890480123"/>
    <s v="UNIVERSIDAD DE CARTAGENA"/>
    <n v="5"/>
    <m/>
    <m/>
    <m/>
    <m/>
    <n v="2"/>
    <n v="7"/>
    <n v="2"/>
  </r>
  <r>
    <n v="74379"/>
    <s v="C"/>
    <x v="57"/>
    <x v="0"/>
    <n v="4"/>
    <n v="550019212"/>
    <d v="2018-07-04T00:00:00"/>
    <d v="2023-12-30T00:00:00"/>
    <n v="0"/>
    <n v="1"/>
    <n v="3"/>
    <n v="30"/>
    <n v="2"/>
    <n v="22490513"/>
    <n v="24960000"/>
    <n v="104156"/>
    <n v="4004"/>
    <n v="97884"/>
    <n v="0"/>
    <n v="0"/>
    <n v="0"/>
    <m/>
    <n v="0"/>
    <n v="0"/>
    <n v="0"/>
    <m/>
    <m/>
    <d v="2021-03-30T00:00:00"/>
    <n v="1"/>
    <s v="O"/>
    <n v="1"/>
    <n v="30"/>
    <n v="0"/>
    <m/>
    <m/>
    <m/>
    <m/>
    <m/>
    <m/>
    <n v="1"/>
    <n v="1"/>
    <m/>
    <m/>
    <n v="23505"/>
    <s v="CREDITOS DE CONSUMO"/>
    <n v="0"/>
    <n v="0"/>
    <n v="890480123"/>
    <s v="UNIVERSIDAD DE CARTAGENA"/>
    <n v="5"/>
    <m/>
    <m/>
    <m/>
    <m/>
    <n v="2"/>
    <n v="7"/>
    <n v="2"/>
  </r>
  <r>
    <n v="6978"/>
    <s v="C"/>
    <x v="57"/>
    <x v="0"/>
    <n v="4"/>
    <n v="550019257"/>
    <d v="2018-07-10T00:00:00"/>
    <d v="2023-12-30T00:00:00"/>
    <n v="30"/>
    <n v="1"/>
    <n v="1"/>
    <n v="30"/>
    <n v="2"/>
    <n v="22490513"/>
    <n v="24960000"/>
    <n v="9367"/>
    <n v="360"/>
    <n v="9183"/>
    <n v="359"/>
    <n v="0"/>
    <n v="0"/>
    <m/>
    <n v="0"/>
    <n v="0"/>
    <n v="0"/>
    <m/>
    <m/>
    <d v="2021-02-26T00:00:00"/>
    <n v="1"/>
    <s v="O"/>
    <n v="1"/>
    <n v="30"/>
    <n v="383"/>
    <m/>
    <m/>
    <m/>
    <m/>
    <m/>
    <m/>
    <n v="1"/>
    <n v="1"/>
    <m/>
    <m/>
    <n v="2205"/>
    <s v="CREDITOS DE CONSUMO"/>
    <n v="0"/>
    <n v="0"/>
    <n v="890480123"/>
    <s v="UNIVERSIDAD DE CARTAGENA"/>
    <n v="5"/>
    <m/>
    <m/>
    <m/>
    <m/>
    <n v="2"/>
    <n v="7"/>
    <n v="2"/>
  </r>
  <r>
    <n v="43796"/>
    <s v="C"/>
    <x v="57"/>
    <x v="0"/>
    <n v="4"/>
    <n v="550019442"/>
    <d v="2018-08-08T00:00:00"/>
    <d v="2023-12-30T00:00:00"/>
    <n v="30"/>
    <n v="1"/>
    <n v="1"/>
    <n v="30"/>
    <n v="2"/>
    <n v="22490513"/>
    <n v="24960000"/>
    <n v="58794"/>
    <n v="2260"/>
    <n v="57636"/>
    <n v="2160"/>
    <n v="0"/>
    <n v="0"/>
    <m/>
    <n v="0"/>
    <n v="0"/>
    <n v="0"/>
    <m/>
    <m/>
    <d v="2021-02-26T00:00:00"/>
    <n v="1"/>
    <s v="O"/>
    <n v="1"/>
    <n v="30"/>
    <n v="2390"/>
    <m/>
    <m/>
    <m/>
    <m/>
    <m/>
    <m/>
    <n v="1"/>
    <n v="1"/>
    <m/>
    <m/>
    <n v="13840"/>
    <s v="CREDITOS DE CONSUMO"/>
    <n v="0"/>
    <n v="0"/>
    <n v="890480123"/>
    <s v="UNIVERSIDAD DE CARTAGENA"/>
    <n v="5"/>
    <m/>
    <m/>
    <m/>
    <m/>
    <n v="2"/>
    <n v="7"/>
    <n v="2"/>
  </r>
  <r>
    <n v="36490"/>
    <s v="C"/>
    <x v="57"/>
    <x v="0"/>
    <n v="4"/>
    <n v="550019469"/>
    <d v="2018-08-14T00:00:00"/>
    <d v="2023-12-30T00:00:00"/>
    <n v="30"/>
    <n v="1"/>
    <n v="1"/>
    <n v="30"/>
    <n v="2"/>
    <n v="22490513"/>
    <n v="24960000"/>
    <n v="48986"/>
    <n v="1883"/>
    <n v="48021"/>
    <n v="1800"/>
    <n v="0"/>
    <n v="0"/>
    <m/>
    <n v="0"/>
    <n v="0"/>
    <n v="0"/>
    <m/>
    <m/>
    <d v="2021-02-26T00:00:00"/>
    <n v="1"/>
    <s v="O"/>
    <n v="1"/>
    <n v="30"/>
    <n v="1991"/>
    <m/>
    <m/>
    <m/>
    <m/>
    <m/>
    <m/>
    <n v="1"/>
    <n v="1"/>
    <m/>
    <m/>
    <n v="11531"/>
    <s v="CREDITOS DE CONSUMO"/>
    <n v="0"/>
    <n v="0"/>
    <n v="890480123"/>
    <s v="UNIVERSIDAD DE CARTAGENA"/>
    <n v="5"/>
    <m/>
    <m/>
    <m/>
    <m/>
    <n v="2"/>
    <n v="7"/>
    <n v="2"/>
  </r>
  <r>
    <n v="10988"/>
    <s v="C"/>
    <x v="57"/>
    <x v="0"/>
    <n v="4"/>
    <n v="550019470"/>
    <d v="2018-08-14T00:00:00"/>
    <d v="2023-12-30T00:00:00"/>
    <n v="30"/>
    <n v="1"/>
    <n v="1"/>
    <n v="30"/>
    <n v="2"/>
    <n v="22490513"/>
    <n v="24960000"/>
    <n v="14752"/>
    <n v="567"/>
    <n v="14461"/>
    <n v="540"/>
    <n v="0"/>
    <n v="0"/>
    <m/>
    <n v="0"/>
    <n v="0"/>
    <n v="0"/>
    <m/>
    <m/>
    <d v="2021-02-26T00:00:00"/>
    <n v="1"/>
    <s v="O"/>
    <n v="1"/>
    <n v="30"/>
    <n v="601"/>
    <m/>
    <m/>
    <m/>
    <m/>
    <m/>
    <m/>
    <n v="1"/>
    <n v="1"/>
    <m/>
    <m/>
    <n v="3473"/>
    <s v="CREDITOS DE CONSUMO"/>
    <n v="0"/>
    <n v="0"/>
    <n v="890480123"/>
    <s v="UNIVERSIDAD DE CARTAGENA"/>
    <n v="5"/>
    <m/>
    <m/>
    <m/>
    <m/>
    <n v="2"/>
    <n v="7"/>
    <n v="2"/>
  </r>
  <r>
    <n v="38000"/>
    <s v="C"/>
    <x v="57"/>
    <x v="0"/>
    <n v="4"/>
    <n v="550019662"/>
    <d v="2018-09-06T00:00:00"/>
    <d v="2023-12-30T00:00:00"/>
    <n v="30"/>
    <n v="1"/>
    <n v="1"/>
    <n v="30"/>
    <n v="2"/>
    <n v="22490513"/>
    <n v="24960000"/>
    <n v="51013"/>
    <n v="1961"/>
    <n v="50008"/>
    <n v="1891"/>
    <n v="0"/>
    <n v="0"/>
    <m/>
    <n v="0"/>
    <n v="0"/>
    <n v="0"/>
    <m/>
    <m/>
    <d v="2021-02-26T00:00:00"/>
    <n v="1"/>
    <s v="O"/>
    <n v="1"/>
    <n v="30"/>
    <n v="2071"/>
    <m/>
    <m/>
    <m/>
    <m/>
    <m/>
    <m/>
    <n v="1"/>
    <n v="1"/>
    <m/>
    <m/>
    <n v="12008"/>
    <s v="CREDITOS DE CONSUMO"/>
    <n v="0"/>
    <n v="0"/>
    <n v="890480123"/>
    <s v="UNIVERSIDAD DE CARTAGENA"/>
    <n v="5"/>
    <m/>
    <m/>
    <m/>
    <m/>
    <n v="2"/>
    <n v="7"/>
    <n v="2"/>
  </r>
  <r>
    <n v="43130"/>
    <s v="C"/>
    <x v="57"/>
    <x v="0"/>
    <n v="4"/>
    <n v="550019733"/>
    <d v="2018-09-18T00:00:00"/>
    <d v="2023-12-30T00:00:00"/>
    <n v="30"/>
    <n v="1"/>
    <n v="1"/>
    <n v="30"/>
    <n v="2"/>
    <n v="22490513"/>
    <n v="24960000"/>
    <n v="57901"/>
    <n v="2226"/>
    <n v="56760"/>
    <n v="2131"/>
    <n v="0"/>
    <n v="0"/>
    <m/>
    <n v="0"/>
    <n v="0"/>
    <n v="0"/>
    <m/>
    <m/>
    <d v="2021-02-26T00:00:00"/>
    <n v="1"/>
    <s v="O"/>
    <n v="1"/>
    <n v="30"/>
    <n v="2346"/>
    <m/>
    <m/>
    <m/>
    <m/>
    <m/>
    <m/>
    <n v="1"/>
    <n v="1"/>
    <m/>
    <m/>
    <n v="13630"/>
    <s v="CREDITOS DE CONSUMO"/>
    <n v="0"/>
    <n v="0"/>
    <n v="890480123"/>
    <s v="UNIVERSIDAD DE CARTAGENA"/>
    <n v="5"/>
    <m/>
    <m/>
    <m/>
    <m/>
    <n v="2"/>
    <n v="7"/>
    <n v="2"/>
  </r>
  <r>
    <n v="54305"/>
    <s v="C"/>
    <x v="57"/>
    <x v="0"/>
    <n v="4"/>
    <n v="550019816"/>
    <d v="2018-10-02T00:00:00"/>
    <d v="2023-12-30T00:00:00"/>
    <n v="30"/>
    <n v="1"/>
    <n v="1"/>
    <n v="30"/>
    <n v="2"/>
    <n v="22490513"/>
    <n v="24960000"/>
    <n v="72904"/>
    <n v="2803"/>
    <n v="71467"/>
    <n v="2699"/>
    <n v="0"/>
    <n v="0"/>
    <m/>
    <n v="0"/>
    <n v="0"/>
    <n v="0"/>
    <m/>
    <m/>
    <d v="2021-02-26T00:00:00"/>
    <n v="1"/>
    <s v="O"/>
    <n v="1"/>
    <n v="30"/>
    <n v="2948"/>
    <m/>
    <m/>
    <m/>
    <m/>
    <m/>
    <m/>
    <n v="1"/>
    <n v="1"/>
    <m/>
    <m/>
    <n v="17162"/>
    <s v="CREDITOS DE CONSUMO"/>
    <n v="0"/>
    <n v="0"/>
    <n v="890480123"/>
    <s v="UNIVERSIDAD DE CARTAGENA"/>
    <n v="5"/>
    <m/>
    <m/>
    <m/>
    <m/>
    <n v="2"/>
    <n v="7"/>
    <n v="2"/>
  </r>
  <r>
    <n v="41838"/>
    <s v="C"/>
    <x v="57"/>
    <x v="0"/>
    <n v="4"/>
    <n v="550019821"/>
    <d v="2018-10-02T00:00:00"/>
    <d v="2023-12-30T00:00:00"/>
    <n v="30"/>
    <n v="1"/>
    <n v="1"/>
    <n v="30"/>
    <n v="2"/>
    <n v="22490513"/>
    <n v="24960000"/>
    <n v="56166"/>
    <n v="2159"/>
    <n v="55060"/>
    <n v="2071"/>
    <n v="0"/>
    <n v="0"/>
    <m/>
    <n v="0"/>
    <n v="0"/>
    <n v="0"/>
    <m/>
    <m/>
    <d v="2021-02-26T00:00:00"/>
    <n v="1"/>
    <s v="O"/>
    <n v="1"/>
    <n v="30"/>
    <n v="2283"/>
    <m/>
    <m/>
    <m/>
    <m/>
    <m/>
    <m/>
    <n v="1"/>
    <n v="1"/>
    <m/>
    <m/>
    <n v="13222"/>
    <s v="CREDITOS DE CONSUMO"/>
    <n v="0"/>
    <n v="0"/>
    <n v="890480123"/>
    <s v="UNIVERSIDAD DE CARTAGENA"/>
    <n v="5"/>
    <m/>
    <m/>
    <m/>
    <m/>
    <n v="2"/>
    <n v="7"/>
    <n v="2"/>
  </r>
  <r>
    <n v="39615"/>
    <s v="C"/>
    <x v="57"/>
    <x v="0"/>
    <n v="4"/>
    <n v="550019987"/>
    <d v="2018-10-30T00:00:00"/>
    <d v="2023-12-30T00:00:00"/>
    <n v="30"/>
    <n v="1"/>
    <n v="1"/>
    <n v="30"/>
    <n v="2"/>
    <n v="22490513"/>
    <n v="24960000"/>
    <n v="53182"/>
    <n v="2045"/>
    <n v="52134"/>
    <n v="1979"/>
    <n v="0"/>
    <n v="0"/>
    <m/>
    <n v="0"/>
    <n v="0"/>
    <n v="0"/>
    <m/>
    <m/>
    <d v="2021-02-26T00:00:00"/>
    <n v="1"/>
    <s v="O"/>
    <n v="1"/>
    <n v="30"/>
    <n v="2144"/>
    <m/>
    <m/>
    <m/>
    <m/>
    <m/>
    <m/>
    <n v="1"/>
    <n v="1"/>
    <m/>
    <m/>
    <n v="12519"/>
    <s v="CREDITOS DE CONSUMO"/>
    <n v="0"/>
    <n v="0"/>
    <n v="890480123"/>
    <s v="UNIVERSIDAD DE CARTAGENA"/>
    <n v="5"/>
    <m/>
    <m/>
    <m/>
    <m/>
    <n v="2"/>
    <n v="7"/>
    <n v="2"/>
  </r>
  <r>
    <n v="20556"/>
    <s v="C"/>
    <x v="57"/>
    <x v="0"/>
    <n v="4"/>
    <n v="550020163"/>
    <d v="2018-11-23T00:00:00"/>
    <d v="2023-12-30T00:00:00"/>
    <n v="30"/>
    <n v="1"/>
    <n v="1"/>
    <n v="30"/>
    <n v="2"/>
    <n v="22490513"/>
    <n v="24960000"/>
    <n v="27596"/>
    <n v="1061"/>
    <n v="27052"/>
    <n v="1050"/>
    <n v="0"/>
    <n v="0"/>
    <m/>
    <n v="0"/>
    <n v="0"/>
    <n v="0"/>
    <m/>
    <m/>
    <d v="2021-02-26T00:00:00"/>
    <n v="1"/>
    <s v="O"/>
    <n v="1"/>
    <n v="30"/>
    <n v="1116"/>
    <m/>
    <m/>
    <m/>
    <m/>
    <m/>
    <m/>
    <n v="1"/>
    <n v="1"/>
    <m/>
    <m/>
    <n v="6496"/>
    <s v="CREDITOS DE CONSUMO"/>
    <n v="0"/>
    <n v="0"/>
    <n v="890480123"/>
    <s v="UNIVERSIDAD DE CARTAGENA"/>
    <n v="5"/>
    <m/>
    <m/>
    <m/>
    <m/>
    <n v="2"/>
    <n v="7"/>
    <n v="2"/>
  </r>
  <r>
    <n v="79398"/>
    <s v="C"/>
    <x v="57"/>
    <x v="0"/>
    <n v="4"/>
    <n v="550020206"/>
    <d v="2018-11-29T00:00:00"/>
    <d v="2023-12-30T00:00:00"/>
    <n v="0"/>
    <n v="1"/>
    <n v="3"/>
    <n v="30"/>
    <n v="2"/>
    <n v="22490513"/>
    <n v="24960000"/>
    <n v="111186"/>
    <n v="4275"/>
    <n v="104489"/>
    <n v="0"/>
    <n v="0"/>
    <n v="0"/>
    <m/>
    <n v="0"/>
    <n v="0"/>
    <n v="0"/>
    <m/>
    <m/>
    <d v="2021-03-30T00:00:00"/>
    <n v="1"/>
    <s v="O"/>
    <n v="1"/>
    <n v="30"/>
    <n v="0"/>
    <m/>
    <m/>
    <m/>
    <m/>
    <m/>
    <m/>
    <n v="1"/>
    <n v="1"/>
    <m/>
    <m/>
    <n v="25091"/>
    <s v="CREDITOS DE CONSUMO"/>
    <n v="0"/>
    <n v="0"/>
    <n v="890480123"/>
    <s v="UNIVERSIDAD DE CARTAGENA"/>
    <n v="5"/>
    <m/>
    <m/>
    <m/>
    <m/>
    <n v="2"/>
    <n v="7"/>
    <n v="2"/>
  </r>
  <r>
    <n v="19893"/>
    <s v="C"/>
    <x v="57"/>
    <x v="0"/>
    <n v="4"/>
    <n v="550020293"/>
    <d v="2018-12-11T00:00:00"/>
    <d v="2023-12-30T00:00:00"/>
    <n v="30"/>
    <n v="1"/>
    <n v="1"/>
    <n v="30"/>
    <n v="2"/>
    <n v="22490513"/>
    <n v="24960000"/>
    <n v="26706"/>
    <n v="1027"/>
    <n v="26180"/>
    <n v="991"/>
    <n v="0"/>
    <n v="0"/>
    <m/>
    <n v="0"/>
    <n v="0"/>
    <n v="0"/>
    <m/>
    <m/>
    <d v="2021-02-26T00:00:00"/>
    <n v="1"/>
    <s v="O"/>
    <n v="1"/>
    <n v="30"/>
    <n v="1075"/>
    <m/>
    <m/>
    <m/>
    <m/>
    <m/>
    <m/>
    <n v="1"/>
    <n v="1"/>
    <m/>
    <m/>
    <n v="6287"/>
    <s v="CREDITOS DE CONSUMO"/>
    <n v="0"/>
    <n v="0"/>
    <n v="890480123"/>
    <s v="UNIVERSIDAD DE CARTAGENA"/>
    <n v="5"/>
    <m/>
    <m/>
    <m/>
    <m/>
    <n v="2"/>
    <n v="7"/>
    <n v="2"/>
  </r>
  <r>
    <n v="34289"/>
    <s v="C"/>
    <x v="57"/>
    <x v="0"/>
    <n v="4"/>
    <n v="550020338"/>
    <d v="2018-12-19T00:00:00"/>
    <d v="2023-12-30T00:00:00"/>
    <n v="30"/>
    <n v="1"/>
    <n v="1"/>
    <n v="30"/>
    <n v="2"/>
    <n v="22490513"/>
    <n v="24960000"/>
    <n v="46032"/>
    <n v="1770"/>
    <n v="45125"/>
    <n v="1711"/>
    <n v="0"/>
    <n v="0"/>
    <m/>
    <n v="0"/>
    <n v="0"/>
    <n v="0"/>
    <m/>
    <m/>
    <d v="2021-02-26T00:00:00"/>
    <n v="1"/>
    <s v="O"/>
    <n v="1"/>
    <n v="30"/>
    <n v="1857"/>
    <m/>
    <m/>
    <m/>
    <m/>
    <m/>
    <m/>
    <n v="1"/>
    <n v="1"/>
    <m/>
    <m/>
    <n v="10836"/>
    <s v="CREDITOS DE CONSUMO"/>
    <n v="0"/>
    <n v="0"/>
    <n v="890480123"/>
    <s v="UNIVERSIDAD DE CARTAGENA"/>
    <n v="5"/>
    <m/>
    <m/>
    <m/>
    <m/>
    <n v="2"/>
    <n v="7"/>
    <n v="2"/>
  </r>
  <r>
    <n v="38131"/>
    <s v="C"/>
    <x v="57"/>
    <x v="0"/>
    <n v="4"/>
    <n v="550020450"/>
    <d v="2019-01-09T00:00:00"/>
    <d v="2023-12-30T00:00:00"/>
    <n v="30"/>
    <n v="1"/>
    <n v="1"/>
    <n v="30"/>
    <n v="2"/>
    <n v="22490513"/>
    <n v="24960000"/>
    <n v="51190"/>
    <n v="1968"/>
    <n v="50181"/>
    <n v="1891"/>
    <n v="0"/>
    <n v="0"/>
    <m/>
    <n v="0"/>
    <n v="0"/>
    <n v="0"/>
    <m/>
    <m/>
    <d v="2021-02-26T00:00:00"/>
    <n v="1"/>
    <s v="O"/>
    <n v="1"/>
    <n v="30"/>
    <n v="2073"/>
    <m/>
    <m/>
    <m/>
    <m/>
    <m/>
    <m/>
    <n v="1"/>
    <n v="1"/>
    <m/>
    <m/>
    <n v="12050"/>
    <s v="CREDITOS DE CONSUMO"/>
    <n v="0"/>
    <n v="0"/>
    <n v="890480123"/>
    <s v="UNIVERSIDAD DE CARTAGENA"/>
    <n v="5"/>
    <m/>
    <m/>
    <m/>
    <m/>
    <n v="2"/>
    <n v="7"/>
    <n v="2"/>
  </r>
  <r>
    <n v="60007"/>
    <s v="C"/>
    <x v="57"/>
    <x v="0"/>
    <n v="4"/>
    <n v="550020638"/>
    <d v="2019-02-11T00:00:00"/>
    <d v="2023-12-30T00:00:00"/>
    <n v="30"/>
    <n v="1"/>
    <n v="1"/>
    <n v="30"/>
    <n v="2"/>
    <n v="22490513"/>
    <n v="24960000"/>
    <n v="80558"/>
    <n v="3097"/>
    <n v="78971"/>
    <n v="2941"/>
    <n v="0"/>
    <n v="0"/>
    <m/>
    <n v="0"/>
    <n v="0"/>
    <n v="0"/>
    <m/>
    <m/>
    <d v="2021-02-26T00:00:00"/>
    <n v="1"/>
    <s v="O"/>
    <n v="1"/>
    <n v="30"/>
    <n v="3265"/>
    <m/>
    <m/>
    <m/>
    <m/>
    <m/>
    <m/>
    <n v="1"/>
    <n v="1"/>
    <m/>
    <m/>
    <n v="18964"/>
    <s v="CREDITOS DE CONSUMO"/>
    <n v="0"/>
    <n v="0"/>
    <n v="890480123"/>
    <s v="UNIVERSIDAD DE CARTAGENA"/>
    <n v="5"/>
    <m/>
    <m/>
    <m/>
    <m/>
    <n v="2"/>
    <n v="7"/>
    <n v="2"/>
  </r>
  <r>
    <n v="76652"/>
    <s v="C"/>
    <x v="57"/>
    <x v="0"/>
    <n v="4"/>
    <n v="550020643"/>
    <d v="2019-02-12T00:00:00"/>
    <d v="2023-12-30T00:00:00"/>
    <n v="0"/>
    <n v="1"/>
    <n v="3"/>
    <n v="30"/>
    <n v="2"/>
    <n v="22490513"/>
    <n v="24960000"/>
    <n v="107341"/>
    <n v="4127"/>
    <n v="100876"/>
    <n v="0"/>
    <n v="0"/>
    <n v="0"/>
    <m/>
    <n v="0"/>
    <n v="0"/>
    <n v="0"/>
    <m/>
    <m/>
    <d v="2021-03-30T00:00:00"/>
    <n v="1"/>
    <s v="O"/>
    <n v="1"/>
    <n v="30"/>
    <n v="0"/>
    <m/>
    <m/>
    <m/>
    <m/>
    <m/>
    <m/>
    <n v="1"/>
    <n v="1"/>
    <m/>
    <m/>
    <n v="24224"/>
    <s v="CREDITOS DE CONSUMO"/>
    <n v="0"/>
    <n v="0"/>
    <n v="890480123"/>
    <s v="UNIVERSIDAD DE CARTAGENA"/>
    <n v="5"/>
    <m/>
    <m/>
    <m/>
    <m/>
    <n v="2"/>
    <n v="7"/>
    <n v="2"/>
  </r>
  <r>
    <n v="7526"/>
    <s v="C"/>
    <x v="57"/>
    <x v="0"/>
    <n v="4"/>
    <n v="550020704"/>
    <d v="2019-02-18T00:00:00"/>
    <d v="2023-12-30T00:00:00"/>
    <n v="30"/>
    <n v="1"/>
    <n v="1"/>
    <n v="30"/>
    <n v="2"/>
    <n v="22490513"/>
    <n v="24960000"/>
    <n v="10103"/>
    <n v="388"/>
    <n v="9904"/>
    <n v="361"/>
    <n v="0"/>
    <n v="0"/>
    <m/>
    <n v="0"/>
    <n v="0"/>
    <n v="0"/>
    <m/>
    <m/>
    <d v="2021-02-26T00:00:00"/>
    <n v="1"/>
    <s v="O"/>
    <n v="1"/>
    <n v="30"/>
    <n v="419"/>
    <m/>
    <m/>
    <m/>
    <m/>
    <m/>
    <m/>
    <n v="1"/>
    <n v="1"/>
    <m/>
    <m/>
    <n v="2378"/>
    <s v="CREDITOS DE CONSUMO"/>
    <n v="0"/>
    <n v="0"/>
    <n v="890480123"/>
    <s v="UNIVERSIDAD DE CARTAGENA"/>
    <n v="5"/>
    <m/>
    <m/>
    <m/>
    <m/>
    <n v="2"/>
    <n v="7"/>
    <n v="2"/>
  </r>
  <r>
    <n v="78252"/>
    <s v="C"/>
    <x v="57"/>
    <x v="0"/>
    <n v="4"/>
    <n v="550020837"/>
    <d v="2019-03-14T00:00:00"/>
    <d v="2023-12-30T00:00:00"/>
    <n v="0"/>
    <n v="1"/>
    <n v="3"/>
    <n v="30"/>
    <n v="2"/>
    <n v="22490513"/>
    <n v="24960000"/>
    <n v="109581"/>
    <n v="4213"/>
    <n v="102981"/>
    <n v="0"/>
    <n v="0"/>
    <n v="0"/>
    <m/>
    <n v="0"/>
    <n v="0"/>
    <n v="0"/>
    <m/>
    <m/>
    <d v="2021-03-30T00:00:00"/>
    <n v="1"/>
    <s v="O"/>
    <n v="1"/>
    <n v="30"/>
    <n v="0"/>
    <m/>
    <m/>
    <m/>
    <m/>
    <m/>
    <m/>
    <n v="1"/>
    <n v="1"/>
    <m/>
    <m/>
    <n v="24729"/>
    <s v="CREDITOS DE CONSUMO"/>
    <n v="0"/>
    <n v="0"/>
    <n v="890480123"/>
    <s v="UNIVERSIDAD DE CARTAGENA"/>
    <n v="5"/>
    <m/>
    <m/>
    <m/>
    <m/>
    <n v="2"/>
    <n v="7"/>
    <n v="2"/>
  </r>
  <r>
    <n v="31421"/>
    <s v="C"/>
    <x v="57"/>
    <x v="0"/>
    <n v="4"/>
    <n v="550020866"/>
    <d v="2019-03-18T00:00:00"/>
    <d v="2023-12-30T00:00:00"/>
    <n v="30"/>
    <n v="1"/>
    <n v="1"/>
    <n v="30"/>
    <n v="2"/>
    <n v="22490513"/>
    <n v="24960000"/>
    <n v="42182"/>
    <n v="1622"/>
    <n v="41351"/>
    <n v="1560"/>
    <n v="0"/>
    <n v="0"/>
    <m/>
    <n v="0"/>
    <n v="0"/>
    <n v="0"/>
    <m/>
    <m/>
    <d v="2021-02-26T00:00:00"/>
    <n v="1"/>
    <s v="O"/>
    <n v="1"/>
    <n v="30"/>
    <n v="1701"/>
    <m/>
    <m/>
    <m/>
    <m/>
    <m/>
    <m/>
    <n v="1"/>
    <n v="1"/>
    <m/>
    <m/>
    <n v="9930"/>
    <s v="CREDITOS DE CONSUMO"/>
    <n v="0"/>
    <n v="0"/>
    <n v="890480123"/>
    <s v="UNIVERSIDAD DE CARTAGENA"/>
    <n v="5"/>
    <m/>
    <m/>
    <m/>
    <m/>
    <n v="2"/>
    <n v="7"/>
    <n v="2"/>
  </r>
  <r>
    <n v="20564"/>
    <s v="C"/>
    <x v="57"/>
    <x v="0"/>
    <n v="4"/>
    <n v="550021064"/>
    <d v="2019-04-16T00:00:00"/>
    <d v="2023-12-30T00:00:00"/>
    <n v="30"/>
    <n v="1"/>
    <n v="1"/>
    <n v="30"/>
    <n v="2"/>
    <n v="22490513"/>
    <n v="24960000"/>
    <n v="27607"/>
    <n v="1061"/>
    <n v="27063"/>
    <n v="1050"/>
    <n v="0"/>
    <n v="0"/>
    <m/>
    <n v="0"/>
    <n v="0"/>
    <n v="0"/>
    <m/>
    <m/>
    <d v="2021-02-26T00:00:00"/>
    <n v="1"/>
    <s v="O"/>
    <n v="1"/>
    <n v="30"/>
    <n v="1127"/>
    <m/>
    <m/>
    <m/>
    <m/>
    <m/>
    <m/>
    <n v="1"/>
    <n v="1"/>
    <m/>
    <m/>
    <n v="6499"/>
    <s v="CREDITOS DE CONSUMO"/>
    <n v="0"/>
    <n v="0"/>
    <n v="890480123"/>
    <s v="UNIVERSIDAD DE CARTAGENA"/>
    <n v="5"/>
    <m/>
    <m/>
    <m/>
    <m/>
    <n v="2"/>
    <n v="7"/>
    <n v="2"/>
  </r>
  <r>
    <n v="85415"/>
    <s v="C"/>
    <x v="57"/>
    <x v="0"/>
    <n v="4"/>
    <n v="550021223"/>
    <d v="2019-05-09T00:00:00"/>
    <d v="2023-12-30T00:00:00"/>
    <n v="0"/>
    <n v="1"/>
    <n v="3"/>
    <n v="30"/>
    <n v="2"/>
    <n v="22490513"/>
    <n v="24960000"/>
    <n v="119609"/>
    <n v="4598"/>
    <n v="112408"/>
    <n v="0"/>
    <n v="0"/>
    <n v="0"/>
    <m/>
    <n v="0"/>
    <n v="0"/>
    <n v="0"/>
    <m/>
    <m/>
    <d v="2021-03-30T00:00:00"/>
    <n v="1"/>
    <s v="O"/>
    <n v="1"/>
    <n v="30"/>
    <n v="0"/>
    <m/>
    <m/>
    <m/>
    <m/>
    <m/>
    <m/>
    <n v="1"/>
    <n v="1"/>
    <m/>
    <m/>
    <n v="26993"/>
    <s v="CREDITOS DE CONSUMO"/>
    <n v="0"/>
    <n v="0"/>
    <n v="890480123"/>
    <s v="UNIVERSIDAD DE CARTAGENA"/>
    <n v="5"/>
    <m/>
    <m/>
    <m/>
    <m/>
    <n v="2"/>
    <n v="7"/>
    <n v="2"/>
  </r>
  <r>
    <n v="136035"/>
    <s v="C"/>
    <x v="57"/>
    <x v="0"/>
    <n v="4"/>
    <n v="550021580"/>
    <d v="2019-06-06T00:00:00"/>
    <d v="2023-12-30T00:00:00"/>
    <n v="0"/>
    <n v="1"/>
    <n v="2"/>
    <n v="30"/>
    <n v="2"/>
    <n v="22490513"/>
    <n v="24960000"/>
    <n v="186766"/>
    <n v="7180"/>
    <n v="179025"/>
    <n v="3808"/>
    <n v="0"/>
    <n v="0"/>
    <m/>
    <n v="0"/>
    <n v="0"/>
    <n v="0"/>
    <m/>
    <m/>
    <d v="2021-02-26T00:00:00"/>
    <n v="1"/>
    <s v="O"/>
    <n v="1"/>
    <n v="30"/>
    <n v="0"/>
    <m/>
    <m/>
    <m/>
    <m/>
    <m/>
    <m/>
    <n v="1"/>
    <n v="1"/>
    <m/>
    <m/>
    <n v="42990"/>
    <s v="CREDITOS DE CONSUMO"/>
    <n v="0"/>
    <n v="0"/>
    <n v="890480123"/>
    <s v="UNIVERSIDAD DE CARTAGENA"/>
    <n v="5"/>
    <m/>
    <m/>
    <m/>
    <m/>
    <n v="2"/>
    <n v="7"/>
    <n v="2"/>
  </r>
  <r>
    <n v="71492"/>
    <s v="C"/>
    <x v="57"/>
    <x v="0"/>
    <n v="4"/>
    <n v="550021607"/>
    <d v="2019-06-10T00:00:00"/>
    <d v="2023-12-30T00:00:00"/>
    <n v="0"/>
    <n v="1"/>
    <n v="3"/>
    <n v="30"/>
    <n v="2"/>
    <n v="22490513"/>
    <n v="24960000"/>
    <n v="100115"/>
    <n v="3849"/>
    <n v="94085"/>
    <n v="0"/>
    <n v="0"/>
    <n v="0"/>
    <m/>
    <n v="0"/>
    <n v="0"/>
    <n v="0"/>
    <m/>
    <m/>
    <d v="2021-03-30T00:00:00"/>
    <n v="1"/>
    <s v="O"/>
    <n v="1"/>
    <n v="30"/>
    <n v="0"/>
    <m/>
    <m/>
    <m/>
    <m/>
    <m/>
    <m/>
    <n v="1"/>
    <n v="1"/>
    <m/>
    <m/>
    <n v="22593"/>
    <s v="CREDITOS DE CONSUMO"/>
    <n v="0"/>
    <n v="0"/>
    <n v="890480123"/>
    <s v="UNIVERSIDAD DE CARTAGENA"/>
    <n v="5"/>
    <m/>
    <m/>
    <m/>
    <m/>
    <n v="2"/>
    <n v="7"/>
    <n v="2"/>
  </r>
  <r>
    <n v="69696"/>
    <s v="C"/>
    <x v="57"/>
    <x v="0"/>
    <n v="4"/>
    <n v="550021827"/>
    <d v="2019-07-04T00:00:00"/>
    <d v="2023-12-30T00:00:00"/>
    <n v="0"/>
    <n v="1"/>
    <n v="2"/>
    <n v="30"/>
    <n v="2"/>
    <n v="22490513"/>
    <n v="24960000"/>
    <n v="97069"/>
    <n v="3732"/>
    <n v="91721"/>
    <n v="0"/>
    <n v="0"/>
    <n v="0"/>
    <m/>
    <n v="0"/>
    <n v="0"/>
    <n v="0"/>
    <m/>
    <m/>
    <d v="2021-03-30T00:00:00"/>
    <n v="1"/>
    <s v="O"/>
    <n v="1"/>
    <n v="30"/>
    <n v="0"/>
    <m/>
    <m/>
    <m/>
    <m/>
    <m/>
    <m/>
    <n v="1"/>
    <n v="1"/>
    <m/>
    <m/>
    <n v="22025"/>
    <s v="CREDITOS DE CONSUMO"/>
    <n v="0"/>
    <n v="0"/>
    <n v="890480123"/>
    <s v="UNIVERSIDAD DE CARTAGENA"/>
    <n v="5"/>
    <m/>
    <m/>
    <m/>
    <m/>
    <n v="2"/>
    <n v="7"/>
    <n v="2"/>
  </r>
  <r>
    <n v="25820"/>
    <s v="C"/>
    <x v="57"/>
    <x v="0"/>
    <n v="4"/>
    <n v="550022433"/>
    <d v="2019-09-03T00:00:00"/>
    <d v="2023-12-30T00:00:00"/>
    <n v="30"/>
    <n v="1"/>
    <n v="1"/>
    <n v="30"/>
    <n v="2"/>
    <n v="22490513"/>
    <n v="24960000"/>
    <n v="34663"/>
    <n v="1333"/>
    <n v="33980"/>
    <n v="1291"/>
    <n v="0"/>
    <n v="0"/>
    <m/>
    <n v="0"/>
    <n v="0"/>
    <n v="0"/>
    <m/>
    <m/>
    <d v="2021-02-26T00:00:00"/>
    <n v="1"/>
    <s v="O"/>
    <n v="1"/>
    <n v="30"/>
    <n v="1395"/>
    <m/>
    <m/>
    <m/>
    <m/>
    <m/>
    <m/>
    <n v="1"/>
    <n v="1"/>
    <m/>
    <m/>
    <n v="8160"/>
    <s v="CREDITOS DE CONSUMO"/>
    <n v="0"/>
    <n v="0"/>
    <n v="890480123"/>
    <s v="UNIVERSIDAD DE CARTAGENA"/>
    <n v="5"/>
    <m/>
    <m/>
    <m/>
    <m/>
    <n v="2"/>
    <n v="7"/>
    <n v="2"/>
  </r>
  <r>
    <n v="100943"/>
    <s v="C"/>
    <x v="57"/>
    <x v="0"/>
    <n v="4"/>
    <n v="550022436"/>
    <d v="2019-09-05T00:00:00"/>
    <d v="2023-12-30T00:00:00"/>
    <n v="0"/>
    <n v="1"/>
    <n v="2"/>
    <n v="30"/>
    <n v="2"/>
    <n v="22490513"/>
    <n v="24960000"/>
    <n v="138604"/>
    <n v="5329"/>
    <n v="132843"/>
    <n v="2822"/>
    <n v="0"/>
    <n v="0"/>
    <m/>
    <n v="0"/>
    <n v="0"/>
    <n v="0"/>
    <m/>
    <m/>
    <d v="2021-02-26T00:00:00"/>
    <n v="1"/>
    <s v="O"/>
    <n v="1"/>
    <n v="30"/>
    <n v="0"/>
    <m/>
    <m/>
    <m/>
    <m/>
    <m/>
    <m/>
    <n v="1"/>
    <n v="1"/>
    <m/>
    <m/>
    <n v="31900"/>
    <s v="CREDITOS DE CONSUMO"/>
    <n v="0"/>
    <n v="0"/>
    <n v="890480123"/>
    <s v="UNIVERSIDAD DE CARTAGENA"/>
    <n v="5"/>
    <m/>
    <m/>
    <m/>
    <m/>
    <n v="2"/>
    <n v="7"/>
    <n v="2"/>
  </r>
  <r>
    <n v="76681"/>
    <s v="C"/>
    <x v="57"/>
    <x v="0"/>
    <n v="4"/>
    <n v="550022786"/>
    <d v="2019-10-08T00:00:00"/>
    <d v="2023-12-30T00:00:00"/>
    <n v="0"/>
    <n v="1"/>
    <n v="3"/>
    <n v="30"/>
    <n v="2"/>
    <n v="22490513"/>
    <n v="24960000"/>
    <n v="107380"/>
    <n v="4128"/>
    <n v="100914"/>
    <n v="0"/>
    <n v="0"/>
    <n v="0"/>
    <m/>
    <n v="0"/>
    <n v="0"/>
    <n v="0"/>
    <m/>
    <m/>
    <d v="2021-03-30T00:00:00"/>
    <n v="1"/>
    <s v="O"/>
    <n v="1"/>
    <n v="30"/>
    <n v="0"/>
    <m/>
    <m/>
    <m/>
    <m/>
    <m/>
    <m/>
    <n v="1"/>
    <n v="1"/>
    <m/>
    <m/>
    <n v="24233"/>
    <s v="CREDITOS DE CONSUMO"/>
    <n v="0"/>
    <n v="0"/>
    <n v="890480123"/>
    <s v="UNIVERSIDAD DE CARTAGENA"/>
    <n v="5"/>
    <m/>
    <m/>
    <m/>
    <m/>
    <n v="2"/>
    <n v="7"/>
    <n v="2"/>
  </r>
  <r>
    <n v="208839"/>
    <s v="C"/>
    <x v="57"/>
    <x v="0"/>
    <n v="4"/>
    <n v="550022798"/>
    <d v="2019-10-09T00:00:00"/>
    <d v="2023-12-30T00:00:00"/>
    <n v="0"/>
    <n v="1"/>
    <n v="2"/>
    <n v="30"/>
    <n v="2"/>
    <n v="22490513"/>
    <n v="24960000"/>
    <n v="286759"/>
    <n v="11024"/>
    <n v="274837"/>
    <n v="5847"/>
    <n v="0"/>
    <n v="0"/>
    <m/>
    <n v="0"/>
    <n v="0"/>
    <n v="0"/>
    <m/>
    <m/>
    <d v="2021-02-26T00:00:00"/>
    <n v="1"/>
    <s v="O"/>
    <n v="1"/>
    <n v="30"/>
    <n v="0"/>
    <m/>
    <m/>
    <m/>
    <m/>
    <m/>
    <m/>
    <n v="1"/>
    <n v="1"/>
    <m/>
    <m/>
    <n v="65998"/>
    <s v="CREDITOS DE CONSUMO"/>
    <n v="0"/>
    <n v="0"/>
    <n v="890480123"/>
    <s v="UNIVERSIDAD DE CARTAGENA"/>
    <n v="5"/>
    <m/>
    <m/>
    <m/>
    <m/>
    <n v="2"/>
    <n v="7"/>
    <n v="2"/>
  </r>
  <r>
    <n v="10991"/>
    <s v="C"/>
    <x v="57"/>
    <x v="0"/>
    <n v="4"/>
    <n v="550022870"/>
    <d v="2019-10-17T00:00:00"/>
    <d v="2023-12-30T00:00:00"/>
    <n v="30"/>
    <n v="1"/>
    <n v="1"/>
    <n v="30"/>
    <n v="2"/>
    <n v="22490513"/>
    <n v="24960000"/>
    <n v="14754"/>
    <n v="567"/>
    <n v="14464"/>
    <n v="540"/>
    <n v="0"/>
    <n v="0"/>
    <m/>
    <n v="0"/>
    <n v="0"/>
    <n v="0"/>
    <m/>
    <m/>
    <d v="2021-02-26T00:00:00"/>
    <n v="1"/>
    <s v="O"/>
    <n v="1"/>
    <n v="30"/>
    <n v="604"/>
    <m/>
    <m/>
    <m/>
    <m/>
    <m/>
    <m/>
    <n v="1"/>
    <n v="1"/>
    <m/>
    <m/>
    <n v="3473"/>
    <s v="CREDITOS DE CONSUMO"/>
    <n v="0"/>
    <n v="0"/>
    <n v="890480123"/>
    <s v="UNIVERSIDAD DE CARTAGENA"/>
    <n v="5"/>
    <m/>
    <m/>
    <m/>
    <m/>
    <n v="2"/>
    <n v="7"/>
    <n v="2"/>
  </r>
  <r>
    <n v="106129"/>
    <s v="C"/>
    <x v="57"/>
    <x v="0"/>
    <n v="4"/>
    <n v="550023096"/>
    <d v="2019-11-17T00:00:00"/>
    <d v="2023-12-30T00:00:00"/>
    <n v="0"/>
    <n v="1"/>
    <n v="3"/>
    <n v="30"/>
    <n v="2"/>
    <n v="22490513"/>
    <n v="24960000"/>
    <n v="148619"/>
    <n v="5714"/>
    <n v="139668"/>
    <n v="0"/>
    <n v="0"/>
    <n v="0"/>
    <m/>
    <n v="0"/>
    <n v="0"/>
    <n v="0"/>
    <m/>
    <m/>
    <d v="2021-03-30T00:00:00"/>
    <n v="1"/>
    <s v="O"/>
    <n v="1"/>
    <n v="30"/>
    <n v="0"/>
    <m/>
    <m/>
    <m/>
    <m/>
    <m/>
    <m/>
    <n v="1"/>
    <n v="1"/>
    <m/>
    <m/>
    <n v="33539"/>
    <s v="CREDITOS DE CONSUMO"/>
    <n v="0"/>
    <n v="0"/>
    <n v="890480123"/>
    <s v="UNIVERSIDAD DE CARTAGENA"/>
    <n v="5"/>
    <m/>
    <m/>
    <m/>
    <m/>
    <n v="2"/>
    <n v="7"/>
    <n v="2"/>
  </r>
  <r>
    <n v="22613"/>
    <s v="C"/>
    <x v="57"/>
    <x v="0"/>
    <n v="4"/>
    <n v="550023099"/>
    <d v="2019-11-18T00:00:00"/>
    <d v="2023-12-30T00:00:00"/>
    <n v="30"/>
    <n v="1"/>
    <n v="1"/>
    <n v="30"/>
    <n v="2"/>
    <n v="22490513"/>
    <n v="24960000"/>
    <n v="30357"/>
    <n v="1167"/>
    <n v="29759"/>
    <n v="1139"/>
    <n v="0"/>
    <n v="0"/>
    <m/>
    <n v="0"/>
    <n v="0"/>
    <n v="0"/>
    <m/>
    <m/>
    <d v="2021-02-26T00:00:00"/>
    <n v="1"/>
    <s v="O"/>
    <n v="1"/>
    <n v="30"/>
    <n v="1232"/>
    <m/>
    <m/>
    <m/>
    <m/>
    <m/>
    <m/>
    <n v="1"/>
    <n v="1"/>
    <m/>
    <m/>
    <n v="7146"/>
    <s v="CREDITOS DE CONSUMO"/>
    <n v="0"/>
    <n v="0"/>
    <n v="890480123"/>
    <s v="UNIVERSIDAD DE CARTAGENA"/>
    <n v="5"/>
    <m/>
    <m/>
    <m/>
    <m/>
    <n v="2"/>
    <n v="7"/>
    <n v="2"/>
  </r>
  <r>
    <n v="56627"/>
    <s v="C"/>
    <x v="57"/>
    <x v="0"/>
    <n v="4"/>
    <n v="550023180"/>
    <d v="2019-12-02T00:00:00"/>
    <d v="2023-12-30T00:00:00"/>
    <n v="30"/>
    <n v="1"/>
    <n v="1"/>
    <n v="30"/>
    <n v="2"/>
    <n v="22490513"/>
    <n v="24960000"/>
    <n v="76021"/>
    <n v="2923"/>
    <n v="74523"/>
    <n v="2819"/>
    <n v="0"/>
    <n v="0"/>
    <m/>
    <n v="0"/>
    <n v="0"/>
    <n v="0"/>
    <m/>
    <m/>
    <d v="2021-02-26T00:00:00"/>
    <n v="1"/>
    <s v="O"/>
    <n v="1"/>
    <n v="30"/>
    <n v="3070"/>
    <m/>
    <m/>
    <m/>
    <m/>
    <m/>
    <m/>
    <n v="1"/>
    <n v="1"/>
    <m/>
    <m/>
    <n v="17896"/>
    <s v="CREDITOS DE CONSUMO"/>
    <n v="0"/>
    <n v="0"/>
    <n v="890480123"/>
    <s v="UNIVERSIDAD DE CARTAGENA"/>
    <n v="5"/>
    <m/>
    <m/>
    <m/>
    <m/>
    <n v="2"/>
    <n v="7"/>
    <n v="2"/>
  </r>
  <r>
    <n v="28294"/>
    <s v="C"/>
    <x v="57"/>
    <x v="0"/>
    <n v="4"/>
    <n v="550023207"/>
    <d v="2019-12-05T00:00:00"/>
    <d v="2023-12-30T00:00:00"/>
    <n v="30"/>
    <n v="1"/>
    <n v="1"/>
    <n v="30"/>
    <n v="2"/>
    <n v="22490513"/>
    <n v="24960000"/>
    <n v="37983"/>
    <n v="1460"/>
    <n v="37235"/>
    <n v="1411"/>
    <n v="0"/>
    <n v="0"/>
    <m/>
    <n v="0"/>
    <n v="0"/>
    <n v="0"/>
    <m/>
    <m/>
    <d v="2021-02-26T00:00:00"/>
    <n v="1"/>
    <s v="O"/>
    <n v="1"/>
    <n v="30"/>
    <n v="1545"/>
    <m/>
    <m/>
    <m/>
    <m/>
    <m/>
    <m/>
    <n v="1"/>
    <n v="1"/>
    <m/>
    <m/>
    <n v="8941"/>
    <s v="CREDITOS DE CONSUMO"/>
    <n v="0"/>
    <n v="0"/>
    <n v="890480123"/>
    <s v="UNIVERSIDAD DE CARTAGENA"/>
    <n v="5"/>
    <m/>
    <m/>
    <m/>
    <m/>
    <n v="2"/>
    <n v="7"/>
    <n v="2"/>
  </r>
  <r>
    <n v="39623"/>
    <s v="C"/>
    <x v="57"/>
    <x v="0"/>
    <n v="4"/>
    <n v="550023208"/>
    <d v="2019-12-05T00:00:00"/>
    <d v="2023-12-30T00:00:00"/>
    <n v="30"/>
    <n v="1"/>
    <n v="1"/>
    <n v="30"/>
    <n v="2"/>
    <n v="22490513"/>
    <n v="24960000"/>
    <n v="53193"/>
    <n v="2045"/>
    <n v="52145"/>
    <n v="1979"/>
    <n v="0"/>
    <n v="0"/>
    <m/>
    <n v="0"/>
    <n v="0"/>
    <n v="0"/>
    <m/>
    <m/>
    <d v="2021-02-26T00:00:00"/>
    <n v="1"/>
    <s v="O"/>
    <n v="1"/>
    <n v="30"/>
    <n v="2155"/>
    <m/>
    <m/>
    <m/>
    <m/>
    <m/>
    <m/>
    <n v="1"/>
    <n v="1"/>
    <m/>
    <m/>
    <n v="12522"/>
    <s v="CREDITOS DE CONSUMO"/>
    <n v="0"/>
    <n v="0"/>
    <n v="890480123"/>
    <s v="UNIVERSIDAD DE CARTAGENA"/>
    <n v="5"/>
    <m/>
    <m/>
    <m/>
    <m/>
    <n v="2"/>
    <n v="7"/>
    <n v="2"/>
  </r>
  <r>
    <n v="118970"/>
    <s v="C"/>
    <x v="57"/>
    <x v="0"/>
    <n v="4"/>
    <n v="550023398"/>
    <d v="2020-01-15T00:00:00"/>
    <d v="2023-12-30T00:00:00"/>
    <n v="0"/>
    <n v="1"/>
    <n v="2"/>
    <n v="30"/>
    <n v="2"/>
    <n v="22490513"/>
    <n v="24960000"/>
    <n v="163414"/>
    <n v="6282"/>
    <n v="156567"/>
    <n v="3331"/>
    <n v="0"/>
    <n v="0"/>
    <m/>
    <n v="0"/>
    <n v="0"/>
    <n v="0"/>
    <m/>
    <m/>
    <d v="2021-02-26T00:00:00"/>
    <n v="1"/>
    <s v="O"/>
    <n v="1"/>
    <n v="30"/>
    <n v="0"/>
    <m/>
    <m/>
    <m/>
    <m/>
    <m/>
    <m/>
    <n v="1"/>
    <n v="1"/>
    <m/>
    <m/>
    <n v="37597"/>
    <s v="CREDITOS DE CONSUMO"/>
    <n v="0"/>
    <n v="0"/>
    <n v="890480123"/>
    <s v="UNIVERSIDAD DE CARTAGENA"/>
    <n v="5"/>
    <m/>
    <m/>
    <m/>
    <m/>
    <n v="2"/>
    <n v="7"/>
    <n v="2"/>
  </r>
  <r>
    <n v="61303"/>
    <s v="C"/>
    <x v="57"/>
    <x v="0"/>
    <n v="4"/>
    <n v="550023661"/>
    <d v="2020-03-02T00:00:00"/>
    <d v="2023-12-30T00:00:00"/>
    <n v="30"/>
    <n v="1"/>
    <n v="1"/>
    <n v="30"/>
    <n v="2"/>
    <n v="22490513"/>
    <n v="24960000"/>
    <n v="82298"/>
    <n v="3164"/>
    <n v="80676"/>
    <n v="3001"/>
    <n v="0"/>
    <n v="0"/>
    <m/>
    <n v="0"/>
    <n v="0"/>
    <n v="0"/>
    <m/>
    <m/>
    <d v="2021-02-26T00:00:00"/>
    <n v="1"/>
    <s v="O"/>
    <n v="1"/>
    <n v="30"/>
    <n v="3332"/>
    <m/>
    <m/>
    <m/>
    <m/>
    <m/>
    <m/>
    <n v="1"/>
    <n v="1"/>
    <m/>
    <m/>
    <n v="19373"/>
    <s v="CREDITOS DE CONSUMO"/>
    <n v="0"/>
    <n v="0"/>
    <n v="890480123"/>
    <s v="UNIVERSIDAD DE CARTAGENA"/>
    <n v="5"/>
    <m/>
    <m/>
    <m/>
    <m/>
    <n v="2"/>
    <n v="7"/>
    <n v="2"/>
  </r>
  <r>
    <n v="119842"/>
    <s v="C"/>
    <x v="57"/>
    <x v="0"/>
    <n v="4"/>
    <n v="550023676"/>
    <d v="2020-03-05T00:00:00"/>
    <d v="2023-12-30T00:00:00"/>
    <n v="0"/>
    <n v="1"/>
    <n v="2"/>
    <n v="30"/>
    <n v="2"/>
    <n v="22490513"/>
    <n v="24960000"/>
    <n v="164570"/>
    <n v="6327"/>
    <n v="157715"/>
    <n v="3365"/>
    <n v="0"/>
    <n v="0"/>
    <m/>
    <n v="0"/>
    <n v="0"/>
    <n v="0"/>
    <m/>
    <m/>
    <d v="2021-02-26T00:00:00"/>
    <n v="1"/>
    <s v="O"/>
    <n v="1"/>
    <n v="30"/>
    <n v="0"/>
    <m/>
    <m/>
    <m/>
    <m/>
    <m/>
    <m/>
    <n v="1"/>
    <n v="1"/>
    <m/>
    <m/>
    <n v="37873"/>
    <s v="CREDITOS DE CONSUMO"/>
    <n v="0"/>
    <n v="0"/>
    <n v="890480123"/>
    <s v="UNIVERSIDAD DE CARTAGENA"/>
    <n v="5"/>
    <m/>
    <m/>
    <m/>
    <m/>
    <n v="2"/>
    <n v="7"/>
    <n v="2"/>
  </r>
  <r>
    <n v="369880"/>
    <s v="C"/>
    <x v="57"/>
    <x v="0"/>
    <n v="4"/>
    <n v="550023939"/>
    <d v="2020-06-18T00:00:00"/>
    <d v="2023-12-30T00:00:00"/>
    <n v="0"/>
    <n v="1"/>
    <n v="3"/>
    <n v="30"/>
    <n v="2"/>
    <n v="22490513"/>
    <n v="24960000"/>
    <n v="517963"/>
    <n v="19913"/>
    <n v="486770"/>
    <n v="0"/>
    <n v="0"/>
    <n v="0"/>
    <m/>
    <n v="0"/>
    <n v="0"/>
    <n v="0"/>
    <m/>
    <m/>
    <d v="2021-03-30T00:00:00"/>
    <n v="1"/>
    <s v="O"/>
    <n v="1"/>
    <n v="30"/>
    <n v="0"/>
    <m/>
    <m/>
    <m/>
    <m/>
    <m/>
    <m/>
    <n v="1"/>
    <n v="1"/>
    <m/>
    <m/>
    <n v="116890"/>
    <s v="CREDITOS DE CONSUMO"/>
    <n v="0"/>
    <n v="0"/>
    <n v="890480123"/>
    <s v="UNIVERSIDAD DE CARTAGENA"/>
    <n v="5"/>
    <m/>
    <m/>
    <m/>
    <m/>
    <n v="2"/>
    <n v="7"/>
    <n v="2"/>
  </r>
  <r>
    <n v="183398"/>
    <s v="C"/>
    <x v="57"/>
    <x v="0"/>
    <n v="4"/>
    <n v="550023940"/>
    <d v="2020-06-18T00:00:00"/>
    <d v="2023-12-30T00:00:00"/>
    <n v="0"/>
    <n v="1"/>
    <n v="3"/>
    <n v="30"/>
    <n v="2"/>
    <n v="22490513"/>
    <n v="24960000"/>
    <n v="256821"/>
    <n v="9873"/>
    <n v="241356"/>
    <n v="0"/>
    <n v="0"/>
    <n v="0"/>
    <m/>
    <n v="0"/>
    <n v="0"/>
    <n v="0"/>
    <m/>
    <m/>
    <d v="2021-03-30T00:00:00"/>
    <n v="1"/>
    <s v="O"/>
    <n v="1"/>
    <n v="30"/>
    <n v="0"/>
    <m/>
    <m/>
    <m/>
    <m/>
    <m/>
    <m/>
    <n v="1"/>
    <n v="1"/>
    <m/>
    <m/>
    <n v="57958"/>
    <s v="CREDITOS DE CONSUMO"/>
    <n v="0"/>
    <n v="0"/>
    <n v="890480123"/>
    <s v="UNIVERSIDAD DE CARTAGENA"/>
    <n v="5"/>
    <m/>
    <m/>
    <m/>
    <m/>
    <n v="2"/>
    <n v="7"/>
    <n v="2"/>
  </r>
  <r>
    <n v="125661"/>
    <s v="C"/>
    <x v="57"/>
    <x v="0"/>
    <n v="4"/>
    <n v="550024011"/>
    <d v="2020-07-28T00:00:00"/>
    <d v="2023-12-30T00:00:00"/>
    <n v="0"/>
    <n v="1"/>
    <n v="3"/>
    <n v="30"/>
    <n v="2"/>
    <n v="22490513"/>
    <n v="24960000"/>
    <n v="175969"/>
    <n v="6765"/>
    <n v="165372"/>
    <n v="0"/>
    <n v="0"/>
    <n v="0"/>
    <m/>
    <n v="0"/>
    <n v="0"/>
    <n v="0"/>
    <m/>
    <m/>
    <d v="2021-03-30T00:00:00"/>
    <n v="1"/>
    <s v="O"/>
    <n v="1"/>
    <n v="30"/>
    <n v="0"/>
    <m/>
    <m/>
    <m/>
    <m/>
    <m/>
    <m/>
    <n v="1"/>
    <n v="1"/>
    <m/>
    <m/>
    <n v="39711"/>
    <s v="CREDITOS DE CONSUMO"/>
    <n v="0"/>
    <n v="0"/>
    <n v="890480123"/>
    <s v="UNIVERSIDAD DE CARTAGENA"/>
    <n v="5"/>
    <m/>
    <m/>
    <m/>
    <m/>
    <n v="2"/>
    <n v="7"/>
    <n v="2"/>
  </r>
  <r>
    <n v="147353"/>
    <s v="C"/>
    <x v="57"/>
    <x v="0"/>
    <n v="4"/>
    <n v="550024139"/>
    <d v="2020-08-01T00:00:00"/>
    <d v="2023-12-30T00:00:00"/>
    <n v="0"/>
    <n v="1"/>
    <n v="2"/>
    <n v="30"/>
    <n v="2"/>
    <n v="22490513"/>
    <n v="24960000"/>
    <n v="202324"/>
    <n v="7778"/>
    <n v="193920"/>
    <n v="4114"/>
    <n v="0"/>
    <n v="0"/>
    <m/>
    <n v="0"/>
    <n v="0"/>
    <n v="0"/>
    <m/>
    <m/>
    <d v="2021-02-26T00:00:00"/>
    <n v="1"/>
    <s v="O"/>
    <n v="1"/>
    <n v="30"/>
    <n v="0"/>
    <m/>
    <m/>
    <m/>
    <m/>
    <m/>
    <m/>
    <n v="1"/>
    <n v="1"/>
    <m/>
    <m/>
    <n v="46567"/>
    <s v="CREDITOS DE CONSUMO"/>
    <n v="0"/>
    <n v="0"/>
    <n v="890480123"/>
    <s v="UNIVERSIDAD DE CARTAGENA"/>
    <n v="5"/>
    <m/>
    <m/>
    <m/>
    <m/>
    <n v="2"/>
    <n v="7"/>
    <n v="2"/>
  </r>
  <r>
    <n v="20561"/>
    <s v="C"/>
    <x v="57"/>
    <x v="0"/>
    <n v="4"/>
    <n v="550024144"/>
    <d v="2020-08-03T00:00:00"/>
    <d v="2023-12-30T00:00:00"/>
    <n v="30"/>
    <n v="1"/>
    <n v="1"/>
    <n v="30"/>
    <n v="2"/>
    <n v="22490513"/>
    <n v="24960000"/>
    <n v="27603"/>
    <n v="1061"/>
    <n v="27059"/>
    <n v="1050"/>
    <n v="0"/>
    <n v="0"/>
    <m/>
    <n v="0"/>
    <n v="0"/>
    <n v="0"/>
    <m/>
    <m/>
    <d v="2021-02-26T00:00:00"/>
    <n v="1"/>
    <s v="O"/>
    <n v="1"/>
    <n v="30"/>
    <n v="1123"/>
    <m/>
    <m/>
    <m/>
    <m/>
    <m/>
    <m/>
    <n v="1"/>
    <n v="1"/>
    <m/>
    <m/>
    <n v="6498"/>
    <s v="CREDITOS DE CONSUMO"/>
    <n v="0"/>
    <n v="0"/>
    <n v="890480123"/>
    <s v="UNIVERSIDAD DE CARTAGENA"/>
    <n v="5"/>
    <m/>
    <m/>
    <m/>
    <m/>
    <n v="2"/>
    <n v="7"/>
    <n v="2"/>
  </r>
  <r>
    <n v="178183"/>
    <s v="C"/>
    <x v="57"/>
    <x v="0"/>
    <n v="4"/>
    <n v="550024769"/>
    <d v="2020-11-02T00:00:00"/>
    <d v="2023-11-30T00:00:00"/>
    <n v="0"/>
    <n v="1"/>
    <n v="3"/>
    <n v="30"/>
    <n v="2"/>
    <n v="22490513"/>
    <n v="24960000"/>
    <n v="250000"/>
    <n v="9611"/>
    <n v="234493"/>
    <n v="4996"/>
    <n v="0"/>
    <n v="0"/>
    <m/>
    <n v="0"/>
    <n v="0"/>
    <n v="0"/>
    <m/>
    <m/>
    <d v="2021-02-26T00:00:00"/>
    <n v="1"/>
    <s v="O"/>
    <n v="1"/>
    <n v="30"/>
    <n v="0"/>
    <m/>
    <m/>
    <m/>
    <m/>
    <m/>
    <m/>
    <n v="1"/>
    <n v="1"/>
    <m/>
    <m/>
    <n v="56310"/>
    <s v="CREDITOS DE CONSUMO"/>
    <n v="0"/>
    <n v="0"/>
    <n v="890480123"/>
    <s v="UNIVERSIDAD DE CARTAGENA"/>
    <n v="5"/>
    <m/>
    <m/>
    <m/>
    <m/>
    <n v="2"/>
    <n v="7"/>
    <n v="2"/>
  </r>
  <r>
    <n v="142821"/>
    <s v="C"/>
    <x v="57"/>
    <x v="0"/>
    <n v="4"/>
    <n v="550024870"/>
    <d v="2020-11-23T00:00:00"/>
    <d v="2023-12-30T00:00:00"/>
    <n v="0"/>
    <n v="1"/>
    <n v="3"/>
    <n v="30"/>
    <n v="2"/>
    <n v="22490513"/>
    <n v="24960000"/>
    <n v="200000"/>
    <n v="7689"/>
    <n v="187955"/>
    <n v="0"/>
    <n v="0"/>
    <n v="0"/>
    <m/>
    <n v="0"/>
    <n v="0"/>
    <n v="0"/>
    <m/>
    <m/>
    <d v="2021-03-30T00:00:00"/>
    <n v="1"/>
    <s v="O"/>
    <n v="1"/>
    <n v="30"/>
    <n v="0"/>
    <m/>
    <m/>
    <m/>
    <m/>
    <m/>
    <m/>
    <n v="1"/>
    <n v="1"/>
    <m/>
    <m/>
    <n v="45134"/>
    <s v="CREDITOS DE CONSUMO"/>
    <n v="0"/>
    <n v="0"/>
    <n v="890480123"/>
    <s v="UNIVERSIDAD DE CARTAGENA"/>
    <n v="5"/>
    <m/>
    <m/>
    <m/>
    <m/>
    <n v="2"/>
    <n v="7"/>
    <n v="2"/>
  </r>
  <r>
    <n v="59591"/>
    <s v="C"/>
    <x v="57"/>
    <x v="0"/>
    <n v="4"/>
    <n v="550024875"/>
    <d v="2020-11-26T00:00:00"/>
    <d v="2023-12-30T00:00:00"/>
    <n v="30"/>
    <n v="1"/>
    <n v="1"/>
    <n v="30"/>
    <n v="2"/>
    <n v="22490513"/>
    <n v="24960000"/>
    <n v="80000"/>
    <n v="3076"/>
    <n v="78423"/>
    <n v="2940"/>
    <n v="0"/>
    <n v="0"/>
    <m/>
    <n v="0"/>
    <n v="0"/>
    <n v="0"/>
    <m/>
    <m/>
    <d v="2021-02-26T00:00:00"/>
    <n v="1"/>
    <s v="O"/>
    <n v="1"/>
    <n v="30"/>
    <n v="3230"/>
    <m/>
    <m/>
    <m/>
    <m/>
    <m/>
    <m/>
    <n v="1"/>
    <n v="1"/>
    <m/>
    <m/>
    <n v="18832"/>
    <s v="CREDITOS DE CONSUMO"/>
    <n v="0"/>
    <n v="0"/>
    <n v="890480123"/>
    <s v="UNIVERSIDAD DE CARTAGENA"/>
    <n v="5"/>
    <m/>
    <m/>
    <m/>
    <m/>
    <n v="2"/>
    <n v="7"/>
    <n v="2"/>
  </r>
  <r>
    <n v="4559"/>
    <s v="C"/>
    <x v="57"/>
    <x v="0"/>
    <n v="4"/>
    <n v="550025278"/>
    <d v="2021-01-31T00:00:00"/>
    <d v="2021-03-28T00:00:00"/>
    <n v="0"/>
    <n v="1"/>
    <n v="0"/>
    <n v="30"/>
    <n v="2"/>
    <n v="0"/>
    <n v="0"/>
    <n v="6000"/>
    <n v="6000"/>
    <n v="6000"/>
    <n v="0"/>
    <n v="0"/>
    <n v="0"/>
    <m/>
    <n v="0"/>
    <n v="0"/>
    <n v="0"/>
    <m/>
    <m/>
    <d v="2021-02-28T00:00:00"/>
    <n v="1"/>
    <s v="O"/>
    <n v="1"/>
    <n v="30"/>
    <n v="0"/>
    <m/>
    <m/>
    <m/>
    <m/>
    <m/>
    <m/>
    <n v="1"/>
    <n v="1"/>
    <m/>
    <m/>
    <n v="1441"/>
    <s v="CREDITOS DE CONSUMO"/>
    <n v="0"/>
    <n v="0"/>
    <n v="890480123"/>
    <s v="UNIVERSIDAD DE CARTAGENA"/>
    <n v="5"/>
    <m/>
    <m/>
    <m/>
    <m/>
    <n v="2"/>
    <n v="7"/>
    <n v="2"/>
  </r>
  <r>
    <n v="113980"/>
    <s v="C"/>
    <x v="57"/>
    <x v="0"/>
    <n v="4"/>
    <n v="550025401"/>
    <d v="2021-02-15T00:00:00"/>
    <d v="2024-03-28T00:00:00"/>
    <n v="0"/>
    <n v="1"/>
    <n v="0"/>
    <n v="30"/>
    <n v="2"/>
    <n v="22490513"/>
    <n v="24960000"/>
    <n v="150000"/>
    <n v="5767"/>
    <n v="150000"/>
    <n v="188"/>
    <n v="0"/>
    <n v="0"/>
    <m/>
    <n v="0"/>
    <n v="0"/>
    <n v="0"/>
    <m/>
    <m/>
    <d v="2021-03-28T00:00:00"/>
    <n v="1"/>
    <s v="O"/>
    <n v="1"/>
    <n v="30"/>
    <n v="0"/>
    <m/>
    <m/>
    <m/>
    <m/>
    <m/>
    <m/>
    <n v="1"/>
    <n v="1"/>
    <m/>
    <m/>
    <n v="36020"/>
    <s v="CREDITOS DE CONSUMO"/>
    <n v="0"/>
    <n v="0"/>
    <n v="890480123"/>
    <s v="UNIVERSIDAD DE CARTAGENA"/>
    <n v="5"/>
    <m/>
    <m/>
    <m/>
    <m/>
    <n v="2"/>
    <n v="7"/>
    <n v="2"/>
  </r>
  <r>
    <n v="4179"/>
    <s v="C"/>
    <x v="57"/>
    <x v="0"/>
    <n v="4"/>
    <n v="550025403"/>
    <d v="2021-02-15T00:00:00"/>
    <d v="2021-04-28T00:00:00"/>
    <n v="0"/>
    <n v="1"/>
    <n v="0"/>
    <n v="30"/>
    <n v="2"/>
    <n v="0"/>
    <n v="0"/>
    <n v="5500"/>
    <n v="5500"/>
    <n v="5500"/>
    <n v="0"/>
    <n v="0"/>
    <n v="0"/>
    <m/>
    <n v="0"/>
    <n v="0"/>
    <n v="0"/>
    <m/>
    <m/>
    <d v="2021-03-28T00:00:00"/>
    <n v="1"/>
    <s v="O"/>
    <n v="1"/>
    <n v="30"/>
    <n v="0"/>
    <m/>
    <m/>
    <m/>
    <m/>
    <m/>
    <m/>
    <n v="1"/>
    <n v="1"/>
    <m/>
    <m/>
    <n v="1321"/>
    <s v="CREDITOS DE CONSUMO"/>
    <n v="0"/>
    <n v="0"/>
    <n v="890480123"/>
    <s v="UNIVERSIDAD DE CARTAGENA"/>
    <n v="5"/>
    <m/>
    <m/>
    <m/>
    <m/>
    <n v="2"/>
    <n v="7"/>
    <n v="2"/>
  </r>
  <r>
    <n v="4559"/>
    <s v="C"/>
    <x v="57"/>
    <x v="0"/>
    <n v="4"/>
    <n v="550025479"/>
    <d v="2021-02-28T00:00:00"/>
    <d v="2021-04-30T00:00:00"/>
    <n v="0"/>
    <n v="1"/>
    <n v="0"/>
    <n v="30"/>
    <n v="2"/>
    <n v="0"/>
    <n v="0"/>
    <n v="6000"/>
    <n v="6000"/>
    <n v="6000"/>
    <n v="0"/>
    <n v="0"/>
    <n v="0"/>
    <m/>
    <n v="0"/>
    <n v="0"/>
    <n v="0"/>
    <m/>
    <m/>
    <d v="2021-03-30T00:00:00"/>
    <n v="1"/>
    <s v="O"/>
    <n v="1"/>
    <n v="30"/>
    <n v="0"/>
    <m/>
    <m/>
    <m/>
    <m/>
    <m/>
    <m/>
    <n v="1"/>
    <n v="1"/>
    <m/>
    <m/>
    <n v="1441"/>
    <s v="CREDITOS DE CONSUMO"/>
    <n v="0"/>
    <n v="0"/>
    <n v="890480123"/>
    <s v="UNIVERSIDAD DE CARTAGENA"/>
    <n v="5"/>
    <m/>
    <m/>
    <m/>
    <m/>
    <n v="2"/>
    <n v="7"/>
    <n v="2"/>
  </r>
  <r>
    <n v="4559"/>
    <s v="C"/>
    <x v="57"/>
    <x v="0"/>
    <n v="4"/>
    <n v="550025667"/>
    <d v="2021-03-31T00:00:00"/>
    <d v="2021-05-30T00:00:00"/>
    <n v="0"/>
    <n v="1"/>
    <n v="0"/>
    <n v="30"/>
    <n v="2"/>
    <n v="0"/>
    <n v="0"/>
    <n v="6000"/>
    <n v="6000"/>
    <n v="6000"/>
    <n v="0"/>
    <n v="0"/>
    <n v="0"/>
    <m/>
    <n v="0"/>
    <n v="0"/>
    <n v="0"/>
    <m/>
    <m/>
    <d v="2021-03-31T00:00:00"/>
    <n v="1"/>
    <s v="O"/>
    <n v="1"/>
    <n v="30"/>
    <n v="0"/>
    <m/>
    <m/>
    <m/>
    <m/>
    <m/>
    <m/>
    <n v="1"/>
    <n v="1"/>
    <m/>
    <m/>
    <n v="1441"/>
    <s v="CREDITOS DE CONSUMO"/>
    <n v="0"/>
    <n v="0"/>
    <n v="890480123"/>
    <s v="UNIVERSIDAD DE CARTAGENA"/>
    <n v="5"/>
    <m/>
    <m/>
    <m/>
    <m/>
    <n v="2"/>
    <n v="7"/>
    <n v="2"/>
  </r>
  <r>
    <n v="0"/>
    <s v="C"/>
    <x v="58"/>
    <x v="0"/>
    <n v="4"/>
    <n v="16211"/>
    <d v="2019-09-02T00:00:00"/>
    <d v="2022-09-02T00:00:00"/>
    <n v="0"/>
    <n v="1"/>
    <n v="19"/>
    <n v="30"/>
    <n v="2"/>
    <n v="17726461"/>
    <n v="19240000"/>
    <n v="7000000"/>
    <n v="252107"/>
    <n v="3753048"/>
    <n v="0"/>
    <n v="0"/>
    <n v="0"/>
    <m/>
    <n v="0"/>
    <n v="0"/>
    <n v="0"/>
    <m/>
    <m/>
    <d v="2021-03-30T00:00:00"/>
    <n v="1"/>
    <s v="O"/>
    <n v="1"/>
    <n v="30"/>
    <n v="0"/>
    <m/>
    <m/>
    <m/>
    <m/>
    <m/>
    <m/>
    <n v="1"/>
    <n v="1"/>
    <m/>
    <m/>
    <n v="28256993"/>
    <s v="CREDITOS DE CONSUMO"/>
    <n v="0"/>
    <n v="0"/>
    <n v="890480123"/>
    <s v="UNIVERSIDAD DE CARTAGENA"/>
    <n v="5"/>
    <m/>
    <m/>
    <m/>
    <m/>
    <n v="1"/>
    <n v="7"/>
    <n v="2"/>
  </r>
  <r>
    <n v="72109421"/>
    <s v="C"/>
    <x v="59"/>
    <x v="0"/>
    <n v="4"/>
    <n v="17488"/>
    <d v="2020-08-24T00:00:00"/>
    <d v="2027-08-30T00:00:00"/>
    <n v="0"/>
    <n v="1"/>
    <n v="9"/>
    <n v="30"/>
    <n v="2"/>
    <n v="12185828"/>
    <n v="12890000"/>
    <n v="80000000"/>
    <n v="815154"/>
    <n v="79872572"/>
    <n v="104071"/>
    <n v="0"/>
    <n v="0"/>
    <m/>
    <n v="0"/>
    <n v="0"/>
    <n v="0"/>
    <s v="3000000/3500000/4000000"/>
    <d v="2012-08-06T00:00:00"/>
    <d v="2021-03-30T00:00:00"/>
    <n v="1"/>
    <s v="O"/>
    <n v="1"/>
    <n v="30"/>
    <n v="0"/>
    <m/>
    <m/>
    <m/>
    <m/>
    <m/>
    <m/>
    <n v="1"/>
    <n v="1"/>
    <m/>
    <m/>
    <n v="7763151"/>
    <s v="CREDITOS DE CONSUMO"/>
    <n v="0"/>
    <n v="0"/>
    <n v="890480123"/>
    <s v="UNIVERSIDAD DE CARTAGENA"/>
    <n v="5"/>
    <m/>
    <m/>
    <m/>
    <m/>
    <n v="1"/>
    <n v="7"/>
    <n v="2"/>
  </r>
  <r>
    <n v="59539089"/>
    <s v="C"/>
    <x v="59"/>
    <x v="0"/>
    <n v="4"/>
    <n v="18022"/>
    <d v="2020-12-31T00:00:00"/>
    <d v="2027-12-31T00:00:00"/>
    <n v="0"/>
    <n v="1"/>
    <n v="3"/>
    <n v="30"/>
    <n v="2"/>
    <n v="16011168"/>
    <n v="17240000"/>
    <n v="67286466"/>
    <n v="1336876"/>
    <n v="65948944"/>
    <n v="0"/>
    <n v="0"/>
    <n v="0"/>
    <m/>
    <n v="0"/>
    <n v="0"/>
    <n v="0"/>
    <m/>
    <m/>
    <d v="2021-03-30T00:00:00"/>
    <n v="1"/>
    <s v="O"/>
    <n v="1"/>
    <n v="30"/>
    <n v="0"/>
    <m/>
    <m/>
    <m/>
    <m/>
    <m/>
    <m/>
    <n v="1"/>
    <n v="1"/>
    <m/>
    <m/>
    <n v="6409855"/>
    <s v="CREDITOS DE CONSUMO"/>
    <n v="0"/>
    <n v="0"/>
    <n v="890480123"/>
    <s v="UNIVERSIDAD DE CARTAGENA"/>
    <n v="5"/>
    <m/>
    <m/>
    <m/>
    <m/>
    <n v="1"/>
    <n v="7"/>
    <n v="2"/>
  </r>
  <r>
    <n v="4464670"/>
    <s v="C"/>
    <x v="59"/>
    <x v="0"/>
    <n v="4"/>
    <n v="18232"/>
    <d v="2021-03-03T00:00:00"/>
    <d v="2021-06-30T00:00:00"/>
    <n v="0"/>
    <n v="1"/>
    <n v="1"/>
    <n v="30"/>
    <n v="2"/>
    <n v="13121400"/>
    <n v="13940000"/>
    <n v="5000000"/>
    <n v="54673"/>
    <n v="4945327"/>
    <n v="0"/>
    <n v="0"/>
    <n v="0"/>
    <m/>
    <n v="0"/>
    <n v="0"/>
    <n v="0"/>
    <n v="5000000"/>
    <n v="6"/>
    <d v="2021-03-30T00:00:00"/>
    <n v="1"/>
    <s v="O"/>
    <n v="1"/>
    <n v="30"/>
    <n v="0"/>
    <m/>
    <m/>
    <m/>
    <m/>
    <m/>
    <m/>
    <n v="1"/>
    <n v="1"/>
    <m/>
    <m/>
    <n v="480657"/>
    <s v="CREDITOS DE CONSUMO"/>
    <n v="0"/>
    <n v="0"/>
    <n v="890480123"/>
    <s v="UNIVERSIDAD DE CARTAGENA"/>
    <n v="5"/>
    <m/>
    <m/>
    <m/>
    <m/>
    <n v="1"/>
    <n v="7"/>
    <n v="2"/>
  </r>
  <r>
    <n v="21817060"/>
    <s v="C"/>
    <x v="60"/>
    <x v="0"/>
    <n v="4"/>
    <n v="16480"/>
    <d v="2020-10-29T00:00:00"/>
    <d v="2023-12-30T00:00:00"/>
    <n v="0"/>
    <n v="1"/>
    <n v="5"/>
    <n v="30"/>
    <n v="2"/>
    <n v="9752084"/>
    <n v="10200000"/>
    <n v="26967239"/>
    <n v="827730"/>
    <n v="23873078"/>
    <n v="0"/>
    <n v="0"/>
    <n v="0"/>
    <m/>
    <n v="0"/>
    <n v="0"/>
    <n v="0"/>
    <m/>
    <m/>
    <d v="2021-03-30T00:00:00"/>
    <n v="9"/>
    <s v="O"/>
    <n v="1"/>
    <n v="30"/>
    <n v="0"/>
    <m/>
    <m/>
    <m/>
    <m/>
    <m/>
    <m/>
    <n v="1"/>
    <n v="1"/>
    <m/>
    <m/>
    <n v="2056018"/>
    <s v="CREDITOS DE CONSUMO"/>
    <n v="0"/>
    <n v="0"/>
    <n v="890480123"/>
    <s v="UNIVERSIDAD DE CARTAGENA"/>
    <n v="5"/>
    <m/>
    <m/>
    <m/>
    <m/>
    <n v="1"/>
    <n v="7"/>
    <n v="1"/>
  </r>
  <r>
    <n v="16141369"/>
    <s v="C"/>
    <x v="61"/>
    <x v="0"/>
    <n v="4"/>
    <n v="18258"/>
    <d v="2021-03-11T00:00:00"/>
    <d v="2028-03-30T00:00:00"/>
    <n v="0"/>
    <n v="1"/>
    <n v="3"/>
    <n v="30"/>
    <n v="2"/>
    <n v="16011168"/>
    <n v="17240000"/>
    <n v="20460000"/>
    <n v="406508"/>
    <n v="20053492"/>
    <n v="0"/>
    <n v="0"/>
    <n v="0"/>
    <m/>
    <n v="0"/>
    <n v="0"/>
    <n v="0"/>
    <m/>
    <m/>
    <d v="2021-03-30T00:00:00"/>
    <n v="9"/>
    <s v="O"/>
    <n v="1"/>
    <n v="30"/>
    <n v="0"/>
    <m/>
    <m/>
    <m/>
    <m/>
    <m/>
    <m/>
    <n v="1"/>
    <n v="1"/>
    <m/>
    <m/>
    <n v="3912123"/>
    <s v="CREDITOS DE CONSUMO"/>
    <n v="0"/>
    <n v="0"/>
    <n v="890480123"/>
    <s v="UNIVERSIDAD DE CARTAGENA"/>
    <n v="5"/>
    <m/>
    <m/>
    <m/>
    <m/>
    <n v="1"/>
    <n v="7"/>
    <n v="2"/>
  </r>
  <r>
    <n v="1148325"/>
    <s v="C"/>
    <x v="61"/>
    <x v="0"/>
    <n v="4"/>
    <n v="18259"/>
    <d v="2021-03-11T00:00:00"/>
    <d v="2023-03-30T00:00:00"/>
    <n v="0"/>
    <n v="1"/>
    <n v="1"/>
    <n v="30"/>
    <n v="2"/>
    <n v="15881442"/>
    <n v="17090000"/>
    <n v="1500000"/>
    <n v="73360"/>
    <n v="1426640"/>
    <n v="0"/>
    <n v="0"/>
    <n v="0"/>
    <m/>
    <n v="0"/>
    <n v="0"/>
    <n v="0"/>
    <m/>
    <m/>
    <d v="2021-03-30T00:00:00"/>
    <n v="1"/>
    <s v="O"/>
    <n v="1"/>
    <n v="30"/>
    <n v="0"/>
    <m/>
    <m/>
    <m/>
    <m/>
    <m/>
    <m/>
    <n v="1"/>
    <n v="1"/>
    <m/>
    <m/>
    <n v="278315"/>
    <s v="CREDITOS DE CONSUMO"/>
    <n v="0"/>
    <n v="0"/>
    <n v="890480123"/>
    <s v="UNIVERSIDAD DE CARTAGENA"/>
    <n v="5"/>
    <m/>
    <m/>
    <m/>
    <m/>
    <n v="1"/>
    <n v="7"/>
    <n v="2"/>
  </r>
  <r>
    <n v="68611472"/>
    <s v="C"/>
    <x v="62"/>
    <x v="3"/>
    <n v="4"/>
    <n v="17936"/>
    <d v="2020-12-29T00:00:00"/>
    <d v="2030-12-30T00:00:00"/>
    <n v="0"/>
    <n v="1"/>
    <n v="9"/>
    <n v="30"/>
    <n v="2"/>
    <n v="16752006"/>
    <n v="18100000"/>
    <n v="83565553"/>
    <n v="1439244"/>
    <n v="80924588"/>
    <n v="1949886"/>
    <n v="0"/>
    <n v="50000000"/>
    <s v="                              "/>
    <n v="0"/>
    <n v="0"/>
    <n v="0"/>
    <m/>
    <m/>
    <d v="2021-03-30T00:00:00"/>
    <n v="3"/>
    <s v="O"/>
    <n v="1"/>
    <n v="30"/>
    <n v="0"/>
    <m/>
    <m/>
    <m/>
    <m/>
    <m/>
    <m/>
    <n v="1"/>
    <n v="1"/>
    <m/>
    <m/>
    <n v="12313116"/>
    <s v="CREDITOS DE CONSUMO"/>
    <n v="0"/>
    <n v="0"/>
    <n v="890480123"/>
    <s v="UNIVERSIDAD DE CARTAGENA"/>
    <n v="5"/>
    <m/>
    <m/>
    <m/>
    <m/>
    <n v="1"/>
    <n v="7"/>
    <n v="2"/>
  </r>
  <r>
    <n v="58256533"/>
    <s v="C"/>
    <x v="63"/>
    <x v="0"/>
    <n v="4"/>
    <n v="18027"/>
    <d v="2020-12-31T00:00:00"/>
    <d v="2027-12-31T00:00:00"/>
    <n v="0"/>
    <n v="1"/>
    <n v="3"/>
    <n v="30"/>
    <n v="2"/>
    <n v="9568969"/>
    <n v="10000000"/>
    <n v="60738082"/>
    <n v="994849"/>
    <n v="59193159"/>
    <n v="0"/>
    <n v="0"/>
    <n v="0"/>
    <m/>
    <n v="0"/>
    <n v="0"/>
    <n v="0"/>
    <m/>
    <m/>
    <d v="2021-03-30T00:00:00"/>
    <n v="1"/>
    <s v="O"/>
    <n v="1"/>
    <n v="30"/>
    <n v="0"/>
    <m/>
    <m/>
    <m/>
    <m/>
    <m/>
    <m/>
    <n v="1"/>
    <n v="1"/>
    <m/>
    <m/>
    <n v="936626"/>
    <s v="CREDITOS DE CONSUMO"/>
    <n v="0"/>
    <n v="0"/>
    <n v="890480123"/>
    <s v="UNIVERSIDAD DE CARTAGENA"/>
    <n v="5"/>
    <m/>
    <m/>
    <m/>
    <m/>
    <n v="1"/>
    <n v="7"/>
    <n v="2"/>
  </r>
  <r>
    <n v="84548426"/>
    <s v="C"/>
    <x v="63"/>
    <x v="0"/>
    <n v="4"/>
    <n v="18043"/>
    <d v="2021-01-06T00:00:00"/>
    <d v="2028-01-30T00:00:00"/>
    <n v="0"/>
    <n v="1"/>
    <n v="1"/>
    <n v="30"/>
    <n v="2"/>
    <n v="16011168"/>
    <n v="17240000"/>
    <n v="86647766"/>
    <n v="1721555"/>
    <n v="85907764"/>
    <n v="564464"/>
    <n v="0"/>
    <n v="0"/>
    <m/>
    <n v="0"/>
    <n v="0"/>
    <n v="0"/>
    <m/>
    <m/>
    <d v="2021-03-30T00:00:00"/>
    <n v="1"/>
    <s v="O"/>
    <n v="1"/>
    <n v="30"/>
    <n v="0"/>
    <m/>
    <m/>
    <m/>
    <m/>
    <m/>
    <m/>
    <n v="1"/>
    <n v="1"/>
    <m/>
    <m/>
    <n v="1359338"/>
    <s v="CREDITOS DE CONSUMO"/>
    <n v="0"/>
    <n v="0"/>
    <n v="890480123"/>
    <s v="UNIVERSIDAD DE CARTAGENA"/>
    <n v="5"/>
    <m/>
    <m/>
    <m/>
    <m/>
    <n v="1"/>
    <n v="7"/>
    <n v="2"/>
  </r>
  <r>
    <n v="35246664"/>
    <s v="C"/>
    <x v="64"/>
    <x v="2"/>
    <n v="4"/>
    <n v="14741"/>
    <d v="2018-10-11T00:00:00"/>
    <d v="2025-10-11T00:00:00"/>
    <n v="0"/>
    <n v="1"/>
    <n v="29"/>
    <n v="30"/>
    <n v="2"/>
    <n v="17726461"/>
    <n v="19240000"/>
    <n v="63500000"/>
    <n v="1034927"/>
    <n v="49350023"/>
    <n v="461700"/>
    <n v="0"/>
    <n v="0"/>
    <m/>
    <n v="0"/>
    <n v="0"/>
    <n v="0"/>
    <s v="1700000/1700000"/>
    <d v="2021-12-06T00:00:00"/>
    <d v="2021-03-29T00:00:00"/>
    <n v="1"/>
    <s v="O"/>
    <n v="1"/>
    <n v="30"/>
    <n v="0"/>
    <m/>
    <m/>
    <m/>
    <m/>
    <m/>
    <m/>
    <n v="1"/>
    <n v="1"/>
    <m/>
    <m/>
    <n v="14103359"/>
    <s v="CREDITOS DE CONSUMO"/>
    <n v="0"/>
    <n v="0"/>
    <m/>
    <m/>
    <n v="5"/>
    <m/>
    <m/>
    <m/>
    <m/>
    <n v="1"/>
    <n v="7"/>
    <n v="2"/>
  </r>
  <r>
    <n v="3022189"/>
    <s v="C"/>
    <x v="64"/>
    <x v="2"/>
    <n v="4"/>
    <n v="16486"/>
    <d v="2019-10-23T00:00:00"/>
    <d v="2026-10-30T00:00:00"/>
    <n v="0"/>
    <n v="1"/>
    <n v="17"/>
    <n v="30"/>
    <n v="2"/>
    <n v="17726461"/>
    <n v="19240000"/>
    <n v="4800000"/>
    <n v="100118"/>
    <n v="4231467"/>
    <n v="2084"/>
    <n v="0"/>
    <n v="0"/>
    <m/>
    <n v="0"/>
    <n v="0"/>
    <n v="0"/>
    <m/>
    <m/>
    <d v="2021-03-29T00:00:00"/>
    <n v="1"/>
    <s v="O"/>
    <n v="1"/>
    <n v="30"/>
    <n v="0"/>
    <m/>
    <m/>
    <m/>
    <m/>
    <m/>
    <m/>
    <n v="1"/>
    <n v="1"/>
    <m/>
    <m/>
    <n v="1209278"/>
    <s v="CREDITOS DE CONSUMO"/>
    <n v="0"/>
    <n v="0"/>
    <m/>
    <m/>
    <n v="5"/>
    <m/>
    <m/>
    <m/>
    <m/>
    <n v="1"/>
    <n v="7"/>
    <n v="2"/>
  </r>
  <r>
    <n v="918227"/>
    <s v="C"/>
    <x v="64"/>
    <x v="0"/>
    <n v="4"/>
    <n v="18185"/>
    <d v="2021-02-16T00:00:00"/>
    <d v="2021-06-28T00:00:00"/>
    <n v="0"/>
    <n v="1"/>
    <n v="1"/>
    <n v="30"/>
    <n v="2"/>
    <n v="13121400"/>
    <n v="13940000"/>
    <n v="1300000"/>
    <n v="14215"/>
    <n v="1285640"/>
    <n v="0"/>
    <n v="0"/>
    <n v="0"/>
    <m/>
    <n v="0"/>
    <n v="0"/>
    <n v="0"/>
    <n v="1300000"/>
    <n v="6"/>
    <d v="2021-03-30T00:00:00"/>
    <n v="1"/>
    <s v="O"/>
    <n v="1"/>
    <n v="30"/>
    <n v="0"/>
    <m/>
    <m/>
    <m/>
    <m/>
    <m/>
    <m/>
    <n v="1"/>
    <n v="1"/>
    <m/>
    <m/>
    <n v="367413"/>
    <s v="CREDITOS DE CONSUMO"/>
    <n v="0"/>
    <n v="0"/>
    <n v="890480123"/>
    <s v="UNIVERSIDAD DE CARTAGENA"/>
    <n v="5"/>
    <m/>
    <m/>
    <m/>
    <m/>
    <n v="1"/>
    <n v="7"/>
    <n v="2"/>
  </r>
  <r>
    <n v="2519303"/>
    <s v="C"/>
    <x v="64"/>
    <x v="0"/>
    <n v="4"/>
    <n v="18186"/>
    <d v="2021-02-16T00:00:00"/>
    <d v="2023-02-28T00:00:00"/>
    <n v="0"/>
    <n v="1"/>
    <n v="2"/>
    <n v="30"/>
    <n v="2"/>
    <n v="15881442"/>
    <n v="17090000"/>
    <n v="3855985"/>
    <n v="188583"/>
    <n v="3527359"/>
    <n v="0"/>
    <n v="0"/>
    <n v="0"/>
    <m/>
    <n v="0"/>
    <n v="0"/>
    <n v="0"/>
    <m/>
    <m/>
    <d v="2021-03-30T00:00:00"/>
    <n v="1"/>
    <s v="O"/>
    <n v="1"/>
    <n v="30"/>
    <n v="0"/>
    <m/>
    <m/>
    <m/>
    <m/>
    <m/>
    <m/>
    <n v="1"/>
    <n v="1"/>
    <m/>
    <m/>
    <n v="1008056"/>
    <s v="CREDITOS DE CONSUMO"/>
    <n v="0"/>
    <n v="0"/>
    <n v="890480123"/>
    <s v="UNIVERSIDAD DE CARTAGENA"/>
    <n v="5"/>
    <m/>
    <m/>
    <m/>
    <m/>
    <n v="1"/>
    <n v="7"/>
    <n v="2"/>
  </r>
  <r>
    <n v="26192966"/>
    <s v="C"/>
    <x v="65"/>
    <x v="9"/>
    <n v="4"/>
    <n v="14752"/>
    <d v="2018-10-16T00:00:00"/>
    <d v="2025-10-16T00:00:00"/>
    <n v="44"/>
    <n v="1"/>
    <n v="27"/>
    <n v="30"/>
    <n v="2"/>
    <n v="17726461"/>
    <n v="19240000"/>
    <n v="38500000"/>
    <n v="803026"/>
    <n v="30456611"/>
    <n v="666366"/>
    <n v="0"/>
    <n v="0"/>
    <m/>
    <n v="30456611"/>
    <n v="666366"/>
    <n v="0"/>
    <m/>
    <m/>
    <d v="2021-03-29T00:00:00"/>
    <n v="1"/>
    <s v="O"/>
    <n v="1"/>
    <n v="30"/>
    <n v="362739"/>
    <m/>
    <m/>
    <m/>
    <m/>
    <m/>
    <m/>
    <n v="1"/>
    <n v="1"/>
    <m/>
    <m/>
    <n v="4263645"/>
    <s v="CREDITOS DE CONSUMO"/>
    <n v="0"/>
    <n v="0"/>
    <m/>
    <m/>
    <n v="5"/>
    <m/>
    <m/>
    <m/>
    <m/>
    <n v="1"/>
    <n v="7"/>
    <n v="2"/>
  </r>
  <r>
    <n v="95723712"/>
    <s v="C"/>
    <x v="65"/>
    <x v="10"/>
    <n v="4"/>
    <n v="14815"/>
    <d v="2018-10-29T00:00:00"/>
    <d v="2025-10-29T00:00:00"/>
    <n v="391"/>
    <n v="1"/>
    <n v="15"/>
    <n v="30"/>
    <n v="2"/>
    <n v="12185828"/>
    <n v="12890000"/>
    <n v="126833629"/>
    <n v="2251584"/>
    <n v="111305451"/>
    <n v="3432524"/>
    <n v="0"/>
    <n v="578105000"/>
    <s v="                              "/>
    <n v="0"/>
    <n v="3432524"/>
    <n v="12549365"/>
    <m/>
    <m/>
    <d v="2021-01-06T00:00:00"/>
    <n v="2"/>
    <s v="O"/>
    <n v="1"/>
    <n v="30"/>
    <n v="16777577"/>
    <m/>
    <m/>
    <m/>
    <m/>
    <m/>
    <m/>
    <n v="1"/>
    <n v="1"/>
    <m/>
    <m/>
    <n v="15581739"/>
    <s v="CREDITOS DE CONSUMO"/>
    <n v="0"/>
    <n v="0"/>
    <m/>
    <m/>
    <n v="5"/>
    <m/>
    <m/>
    <m/>
    <m/>
    <n v="1"/>
    <n v="7"/>
    <n v="2"/>
  </r>
  <r>
    <n v="0"/>
    <s v="C"/>
    <x v="66"/>
    <x v="0"/>
    <n v="4"/>
    <n v="13517"/>
    <d v="2018-01-16T00:00:00"/>
    <d v="2023-01-16T00:00:00"/>
    <n v="0"/>
    <n v="1"/>
    <n v="39"/>
    <n v="30"/>
    <n v="2"/>
    <n v="12185828"/>
    <n v="12890000"/>
    <n v="15000000"/>
    <n v="335077"/>
    <n v="6157457"/>
    <n v="0"/>
    <n v="0"/>
    <n v="0"/>
    <m/>
    <n v="0"/>
    <n v="0"/>
    <n v="0"/>
    <m/>
    <m/>
    <d v="2021-03-30T00:00:00"/>
    <n v="1"/>
    <s v="O"/>
    <n v="1"/>
    <n v="30"/>
    <n v="0"/>
    <m/>
    <m/>
    <m/>
    <m/>
    <m/>
    <m/>
    <n v="1"/>
    <n v="1"/>
    <m/>
    <m/>
    <n v="32930632"/>
    <s v="CREDITOS DE CONSUMO"/>
    <n v="0"/>
    <n v="0"/>
    <n v="890480123"/>
    <s v="UNIVERSIDAD DE CARTAGENA"/>
    <n v="5"/>
    <m/>
    <m/>
    <m/>
    <m/>
    <n v="1"/>
    <n v="7"/>
    <n v="2"/>
  </r>
  <r>
    <n v="0"/>
    <s v="C"/>
    <x v="66"/>
    <x v="0"/>
    <n v="4"/>
    <n v="18281"/>
    <d v="2021-03-19T00:00:00"/>
    <d v="2021-06-30T00:00:00"/>
    <n v="0"/>
    <n v="1"/>
    <n v="1"/>
    <n v="30"/>
    <n v="2"/>
    <n v="13121400"/>
    <n v="13940000"/>
    <n v="3600000"/>
    <n v="39364"/>
    <n v="3600000"/>
    <n v="0"/>
    <n v="0"/>
    <n v="0"/>
    <m/>
    <n v="0"/>
    <n v="0"/>
    <n v="0"/>
    <n v="3600000"/>
    <n v="6"/>
    <d v="2021-03-30T00:00:00"/>
    <n v="1"/>
    <s v="O"/>
    <n v="1"/>
    <n v="30"/>
    <n v="0"/>
    <m/>
    <m/>
    <m/>
    <m/>
    <m/>
    <m/>
    <n v="1"/>
    <n v="1"/>
    <m/>
    <m/>
    <n v="19253123"/>
    <s v="CREDITOS DE CONSUMO"/>
    <n v="0"/>
    <n v="0"/>
    <n v="890480123"/>
    <s v="UNIVERSIDAD DE CARTAGENA"/>
    <n v="5"/>
    <m/>
    <m/>
    <m/>
    <m/>
    <n v="1"/>
    <n v="7"/>
    <n v="2"/>
  </r>
  <r>
    <n v="136923"/>
    <s v="C"/>
    <x v="67"/>
    <x v="0"/>
    <n v="4"/>
    <n v="14779"/>
    <d v="2018-10-18T00:00:00"/>
    <d v="2025-10-18T00:00:00"/>
    <n v="0"/>
    <n v="1"/>
    <n v="29"/>
    <n v="30"/>
    <n v="2"/>
    <n v="17726461"/>
    <n v="19240000"/>
    <n v="29500000"/>
    <n v="615306"/>
    <n v="23058916"/>
    <n v="129631"/>
    <n v="0"/>
    <n v="0"/>
    <m/>
    <n v="0"/>
    <n v="0"/>
    <n v="0"/>
    <m/>
    <m/>
    <d v="2021-03-30T00:00:00"/>
    <n v="1"/>
    <s v="O"/>
    <n v="1"/>
    <n v="30"/>
    <n v="0"/>
    <m/>
    <m/>
    <m/>
    <m/>
    <m/>
    <m/>
    <n v="1"/>
    <n v="1"/>
    <m/>
    <m/>
    <n v="22921993"/>
    <s v="CREDITOS DE CONSUMO"/>
    <n v="0"/>
    <n v="0"/>
    <n v="890480123"/>
    <s v="UNIVERSIDAD DE CARTAGENA"/>
    <n v="5"/>
    <m/>
    <m/>
    <m/>
    <m/>
    <n v="1"/>
    <n v="7"/>
    <n v="2"/>
  </r>
  <r>
    <n v="33058476"/>
    <s v="C"/>
    <x v="68"/>
    <x v="2"/>
    <n v="4"/>
    <n v="16338"/>
    <d v="2019-09-26T00:00:00"/>
    <d v="2026-09-30T00:00:00"/>
    <n v="0"/>
    <n v="1"/>
    <n v="18"/>
    <n v="30"/>
    <n v="2"/>
    <n v="17726461"/>
    <n v="19240000"/>
    <n v="67300000"/>
    <n v="1101618"/>
    <n v="58924882"/>
    <n v="0"/>
    <n v="0"/>
    <n v="0"/>
    <m/>
    <n v="0"/>
    <n v="0"/>
    <n v="0"/>
    <s v="1800000/1800000"/>
    <d v="2021-12-06T00:00:00"/>
    <d v="2021-03-31T00:00:00"/>
    <n v="1"/>
    <s v="O"/>
    <n v="1"/>
    <n v="30"/>
    <n v="0"/>
    <m/>
    <m/>
    <m/>
    <m/>
    <m/>
    <m/>
    <n v="1"/>
    <n v="1"/>
    <m/>
    <m/>
    <n v="25866406"/>
    <s v="CREDITOS DE CONSUMO"/>
    <n v="0"/>
    <n v="0"/>
    <m/>
    <m/>
    <n v="5"/>
    <m/>
    <m/>
    <m/>
    <m/>
    <n v="1"/>
    <n v="7"/>
    <n v="2"/>
  </r>
  <r>
    <n v="1064263"/>
    <s v="C"/>
    <x v="68"/>
    <x v="0"/>
    <n v="4"/>
    <n v="18309"/>
    <d v="2021-03-31T00:00:00"/>
    <d v="2021-04-30T00:00:00"/>
    <n v="0"/>
    <n v="1"/>
    <n v="0"/>
    <n v="30"/>
    <n v="2"/>
    <n v="23318977"/>
    <n v="25980000"/>
    <n v="1896989"/>
    <n v="1933852"/>
    <n v="1896989"/>
    <n v="0"/>
    <n v="0"/>
    <n v="0"/>
    <m/>
    <n v="0"/>
    <n v="0"/>
    <n v="0"/>
    <m/>
    <m/>
    <d v="2021-03-31T00:00:00"/>
    <n v="1"/>
    <s v="O"/>
    <n v="1"/>
    <n v="30"/>
    <n v="0"/>
    <m/>
    <m/>
    <m/>
    <m/>
    <m/>
    <m/>
    <n v="1"/>
    <n v="1"/>
    <m/>
    <m/>
    <n v="832726"/>
    <s v="CREDITOS DE CONSUMO"/>
    <n v="0"/>
    <n v="0"/>
    <n v="890480123"/>
    <s v="UNIVERSIDAD DE CARTAGENA"/>
    <n v="5"/>
    <m/>
    <m/>
    <m/>
    <m/>
    <n v="1"/>
    <n v="7"/>
    <n v="2"/>
  </r>
  <r>
    <n v="17422497"/>
    <s v="C"/>
    <x v="69"/>
    <x v="0"/>
    <n v="4"/>
    <n v="10817"/>
    <d v="2016-02-26T00:00:00"/>
    <d v="2022-02-28T00:00:00"/>
    <n v="0"/>
    <n v="1"/>
    <n v="60"/>
    <n v="30"/>
    <n v="2"/>
    <n v="18751453"/>
    <n v="20450000"/>
    <n v="75000000"/>
    <n v="1742598"/>
    <n v="18933493"/>
    <n v="289864"/>
    <n v="0"/>
    <n v="0"/>
    <m/>
    <n v="0"/>
    <n v="0"/>
    <n v="0"/>
    <m/>
    <m/>
    <d v="2021-03-01T00:00:00"/>
    <n v="1"/>
    <s v="O"/>
    <n v="1"/>
    <n v="30"/>
    <n v="0"/>
    <m/>
    <m/>
    <m/>
    <m/>
    <m/>
    <m/>
    <n v="1"/>
    <n v="1"/>
    <m/>
    <m/>
    <n v="1510996"/>
    <s v="CREDITOS DE CONSUMO"/>
    <n v="0"/>
    <n v="0"/>
    <n v="890480123"/>
    <s v="UNIVERSIDAD DE CARTAGENA"/>
    <n v="5"/>
    <m/>
    <m/>
    <m/>
    <m/>
    <n v="1"/>
    <n v="7"/>
    <n v="2"/>
  </r>
  <r>
    <n v="279739146"/>
    <s v="C"/>
    <x v="69"/>
    <x v="6"/>
    <n v="4"/>
    <n v="18231"/>
    <d v="2021-03-03T00:00:00"/>
    <d v="2033-03-30T00:00:00"/>
    <n v="0"/>
    <n v="1"/>
    <n v="0"/>
    <n v="30"/>
    <n v="2"/>
    <n v="11287361"/>
    <n v="11890000"/>
    <n v="304000000"/>
    <n v="3862678"/>
    <n v="304000000"/>
    <n v="0"/>
    <n v="0"/>
    <n v="557996250"/>
    <s v="                              "/>
    <n v="0"/>
    <n v="0"/>
    <n v="0"/>
    <m/>
    <m/>
    <d v="2021-03-30T00:00:00"/>
    <n v="2"/>
    <s v="O"/>
    <n v="1"/>
    <n v="30"/>
    <n v="0"/>
    <n v="2"/>
    <n v="0"/>
    <n v="1"/>
    <n v="0"/>
    <n v="0"/>
    <n v="0"/>
    <n v="1"/>
    <n v="1"/>
    <m/>
    <m/>
    <n v="24260854"/>
    <s v="CREDITO DE VIVIENDA"/>
    <n v="0"/>
    <n v="0"/>
    <m/>
    <m/>
    <n v="5"/>
    <m/>
    <m/>
    <m/>
    <m/>
    <n v="1"/>
    <n v="7"/>
    <n v="2"/>
  </r>
  <r>
    <n v="0"/>
    <s v="C"/>
    <x v="70"/>
    <x v="0"/>
    <n v="4"/>
    <n v="550025700"/>
    <d v="2021-03-31T00:00:00"/>
    <d v="2021-05-30T00:00:00"/>
    <n v="0"/>
    <n v="1"/>
    <n v="0"/>
    <n v="30"/>
    <n v="2"/>
    <n v="0"/>
    <n v="0"/>
    <n v="6000"/>
    <n v="6000"/>
    <n v="6000"/>
    <n v="0"/>
    <n v="0"/>
    <n v="0"/>
    <m/>
    <n v="0"/>
    <n v="0"/>
    <n v="0"/>
    <m/>
    <m/>
    <d v="2021-03-31T00:00:00"/>
    <n v="1"/>
    <s v="O"/>
    <n v="1"/>
    <n v="30"/>
    <n v="0"/>
    <m/>
    <m/>
    <m/>
    <m/>
    <m/>
    <m/>
    <n v="1"/>
    <n v="1"/>
    <m/>
    <m/>
    <n v="53786546"/>
    <s v="CREDITOS DE CONSUMO"/>
    <n v="0"/>
    <n v="0"/>
    <n v="890480123"/>
    <s v="UNIVERSIDAD DE CARTAGENA"/>
    <n v="5"/>
    <m/>
    <m/>
    <m/>
    <m/>
    <n v="2"/>
    <n v="7"/>
    <n v="2"/>
  </r>
  <r>
    <n v="35047078"/>
    <s v="C"/>
    <x v="71"/>
    <x v="0"/>
    <n v="4"/>
    <n v="17993"/>
    <d v="2020-12-31T00:00:00"/>
    <d v="2025-06-30T00:00:00"/>
    <n v="0"/>
    <n v="1"/>
    <n v="3"/>
    <n v="30"/>
    <n v="2"/>
    <n v="16011168"/>
    <n v="17240000"/>
    <n v="63249625"/>
    <n v="1650955"/>
    <n v="60630051"/>
    <n v="350558"/>
    <n v="0"/>
    <n v="0"/>
    <m/>
    <n v="0"/>
    <n v="0"/>
    <n v="0"/>
    <m/>
    <m/>
    <d v="2021-03-17T00:00:00"/>
    <n v="1"/>
    <s v="O"/>
    <n v="1"/>
    <n v="30"/>
    <n v="0"/>
    <m/>
    <m/>
    <m/>
    <m/>
    <m/>
    <m/>
    <n v="1"/>
    <n v="1"/>
    <m/>
    <m/>
    <n v="25582973"/>
    <s v="CREDITOS DE CONSUMO"/>
    <n v="0"/>
    <n v="0"/>
    <n v="890480123"/>
    <s v="UNIVERSIDAD DE CARTAGENA"/>
    <n v="5"/>
    <m/>
    <m/>
    <m/>
    <m/>
    <n v="1"/>
    <n v="7"/>
    <n v="2"/>
  </r>
  <r>
    <n v="0"/>
    <s v="C"/>
    <x v="72"/>
    <x v="0"/>
    <n v="4"/>
    <n v="15815"/>
    <d v="2019-06-13T00:00:00"/>
    <d v="2026-06-13T00:00:00"/>
    <n v="0"/>
    <n v="1"/>
    <n v="21"/>
    <n v="30"/>
    <n v="2"/>
    <n v="17726461"/>
    <n v="19240000"/>
    <n v="37620000"/>
    <n v="784671"/>
    <n v="32030812"/>
    <n v="132245"/>
    <n v="0"/>
    <n v="0"/>
    <m/>
    <n v="0"/>
    <n v="0"/>
    <n v="0"/>
    <m/>
    <m/>
    <d v="2021-03-30T00:00:00"/>
    <n v="1"/>
    <s v="O"/>
    <n v="1"/>
    <n v="30"/>
    <n v="0"/>
    <m/>
    <m/>
    <m/>
    <m/>
    <m/>
    <m/>
    <n v="1"/>
    <n v="1"/>
    <m/>
    <m/>
    <n v="47744837"/>
    <s v="CREDITOS DE CONSUMO"/>
    <n v="0"/>
    <n v="0"/>
    <n v="890480123"/>
    <s v="UNIVERSIDAD DE CARTAGENA"/>
    <n v="5"/>
    <m/>
    <m/>
    <m/>
    <m/>
    <n v="1"/>
    <n v="7"/>
    <n v="2"/>
  </r>
  <r>
    <n v="60815224"/>
    <s v="C"/>
    <x v="73"/>
    <x v="6"/>
    <n v="4"/>
    <n v="17812"/>
    <d v="2020-11-19T00:00:00"/>
    <d v="2035-11-30T00:00:00"/>
    <n v="0"/>
    <n v="1"/>
    <n v="6"/>
    <n v="30"/>
    <n v="2"/>
    <n v="11287361"/>
    <n v="11890000"/>
    <n v="61656871"/>
    <n v="711956"/>
    <n v="60815228"/>
    <n v="286020"/>
    <n v="0"/>
    <n v="62000000"/>
    <s v="                              "/>
    <n v="0"/>
    <n v="0"/>
    <n v="0"/>
    <m/>
    <m/>
    <d v="2021-03-15T00:00:00"/>
    <n v="2"/>
    <s v="O"/>
    <n v="1"/>
    <n v="30"/>
    <n v="0"/>
    <n v="2"/>
    <n v="0"/>
    <n v="2"/>
    <n v="0"/>
    <n v="0"/>
    <n v="0"/>
    <n v="1"/>
    <n v="1"/>
    <m/>
    <m/>
    <n v="4"/>
    <s v="CREDITO DE VIVIENDA"/>
    <n v="0"/>
    <n v="0"/>
    <m/>
    <m/>
    <n v="5"/>
    <m/>
    <m/>
    <m/>
    <m/>
    <n v="1"/>
    <n v="7"/>
    <n v="2"/>
  </r>
  <r>
    <n v="0"/>
    <s v="C"/>
    <x v="74"/>
    <x v="0"/>
    <n v="4"/>
    <n v="13172"/>
    <d v="2017-10-11T00:00:00"/>
    <d v="2023-10-11T00:00:00"/>
    <n v="0"/>
    <n v="1"/>
    <n v="42"/>
    <n v="30"/>
    <n v="2"/>
    <n v="17726461"/>
    <n v="19240000"/>
    <n v="11757000"/>
    <n v="266336"/>
    <n v="6288038"/>
    <n v="0"/>
    <n v="0"/>
    <n v="0"/>
    <m/>
    <n v="0"/>
    <n v="0"/>
    <n v="0"/>
    <m/>
    <m/>
    <d v="2021-03-30T00:00:00"/>
    <n v="1"/>
    <s v="O"/>
    <n v="1"/>
    <n v="30"/>
    <n v="0"/>
    <m/>
    <m/>
    <m/>
    <m/>
    <m/>
    <m/>
    <n v="1"/>
    <n v="1"/>
    <m/>
    <m/>
    <n v="37456082"/>
    <s v="CREDITOS DE CONSUMO"/>
    <n v="0"/>
    <n v="0"/>
    <n v="890480123"/>
    <s v="UNIVERSIDAD DE CARTAGENA"/>
    <n v="5"/>
    <m/>
    <m/>
    <m/>
    <m/>
    <n v="1"/>
    <n v="7"/>
    <n v="2"/>
  </r>
  <r>
    <n v="0"/>
    <s v="C"/>
    <x v="74"/>
    <x v="0"/>
    <n v="4"/>
    <n v="14480"/>
    <d v="2018-08-22T00:00:00"/>
    <d v="2021-08-22T00:00:00"/>
    <n v="8"/>
    <n v="1"/>
    <n v="30"/>
    <n v="30"/>
    <n v="2"/>
    <n v="9752084"/>
    <n v="10200000"/>
    <n v="6512000"/>
    <n v="209367"/>
    <n v="1036986"/>
    <n v="2216"/>
    <n v="0"/>
    <n v="0"/>
    <m/>
    <n v="0"/>
    <n v="0"/>
    <n v="0"/>
    <m/>
    <m/>
    <d v="2021-03-30T00:00:00"/>
    <n v="1"/>
    <s v="O"/>
    <n v="1"/>
    <n v="30"/>
    <n v="15197"/>
    <m/>
    <m/>
    <m/>
    <m/>
    <m/>
    <m/>
    <n v="1"/>
    <n v="1"/>
    <m/>
    <m/>
    <n v="6177035"/>
    <s v="CREDITOS DE CONSUMO"/>
    <n v="0"/>
    <n v="0"/>
    <n v="890480123"/>
    <s v="UNIVERSIDAD DE CARTAGENA"/>
    <n v="5"/>
    <m/>
    <m/>
    <m/>
    <m/>
    <n v="1"/>
    <n v="7"/>
    <n v="2"/>
  </r>
  <r>
    <n v="0"/>
    <s v="C"/>
    <x v="74"/>
    <x v="0"/>
    <n v="4"/>
    <n v="15920"/>
    <d v="2019-07-03T00:00:00"/>
    <d v="2021-07-03T00:00:00"/>
    <n v="0"/>
    <n v="1"/>
    <n v="21"/>
    <n v="30"/>
    <n v="2"/>
    <n v="15881442"/>
    <n v="17090000"/>
    <n v="4968000"/>
    <n v="242967"/>
    <n v="698454"/>
    <n v="0"/>
    <n v="0"/>
    <n v="0"/>
    <m/>
    <n v="0"/>
    <n v="0"/>
    <n v="0"/>
    <m/>
    <m/>
    <d v="2021-03-30T00:00:00"/>
    <n v="1"/>
    <s v="O"/>
    <n v="1"/>
    <n v="30"/>
    <n v="0"/>
    <m/>
    <m/>
    <m/>
    <m/>
    <m/>
    <m/>
    <n v="1"/>
    <n v="1"/>
    <m/>
    <m/>
    <n v="4160495"/>
    <s v="CREDITOS DE CONSUMO"/>
    <n v="0"/>
    <n v="0"/>
    <n v="890480123"/>
    <s v="UNIVERSIDAD DE CARTAGENA"/>
    <n v="5"/>
    <m/>
    <m/>
    <m/>
    <m/>
    <n v="1"/>
    <n v="7"/>
    <n v="2"/>
  </r>
  <r>
    <n v="0"/>
    <s v="C"/>
    <x v="75"/>
    <x v="0"/>
    <n v="4"/>
    <n v="13679"/>
    <d v="2018-02-15T00:00:00"/>
    <d v="2021-08-15T00:00:00"/>
    <n v="15"/>
    <n v="1"/>
    <n v="36"/>
    <n v="30"/>
    <n v="2"/>
    <n v="17726461"/>
    <n v="19240000"/>
    <n v="15000000"/>
    <n v="481866"/>
    <n v="2346369"/>
    <n v="17040"/>
    <n v="0"/>
    <n v="0"/>
    <m/>
    <n v="0"/>
    <n v="0"/>
    <n v="0"/>
    <m/>
    <m/>
    <d v="2021-03-30T00:00:00"/>
    <n v="1"/>
    <s v="O"/>
    <n v="1"/>
    <n v="30"/>
    <n v="40237"/>
    <m/>
    <m/>
    <m/>
    <m/>
    <m/>
    <m/>
    <n v="1"/>
    <n v="1"/>
    <m/>
    <m/>
    <n v="46700728"/>
    <s v="CREDITOS DE CONSUMO"/>
    <n v="0"/>
    <n v="0"/>
    <n v="890480123"/>
    <s v="UNIVERSIDAD DE CARTAGENA"/>
    <n v="5"/>
    <m/>
    <m/>
    <m/>
    <m/>
    <n v="1"/>
    <n v="7"/>
    <n v="2"/>
  </r>
  <r>
    <n v="0"/>
    <s v="C"/>
    <x v="76"/>
    <x v="0"/>
    <n v="4"/>
    <n v="16994"/>
    <d v="2020-02-18T00:00:00"/>
    <d v="2023-02-26T00:00:00"/>
    <n v="0"/>
    <n v="1"/>
    <n v="13"/>
    <n v="30"/>
    <n v="2"/>
    <n v="17726461"/>
    <n v="19240000"/>
    <n v="14000000"/>
    <n v="504215"/>
    <n v="9771403"/>
    <n v="0"/>
    <n v="0"/>
    <n v="0"/>
    <m/>
    <n v="0"/>
    <n v="0"/>
    <n v="0"/>
    <m/>
    <m/>
    <d v="2021-03-30T00:00:00"/>
    <n v="1"/>
    <s v="O"/>
    <n v="1"/>
    <n v="30"/>
    <n v="0"/>
    <m/>
    <m/>
    <m/>
    <m/>
    <m/>
    <m/>
    <n v="1"/>
    <n v="1"/>
    <m/>
    <m/>
    <n v="23634363"/>
    <s v="CREDITOS DE CONSUMO"/>
    <n v="0"/>
    <n v="0"/>
    <n v="890480123"/>
    <s v="UNIVERSIDAD DE CARTAGENA"/>
    <n v="5"/>
    <m/>
    <m/>
    <m/>
    <m/>
    <n v="1"/>
    <n v="7"/>
    <n v="2"/>
  </r>
  <r>
    <n v="0"/>
    <s v="C"/>
    <x v="76"/>
    <x v="0"/>
    <n v="4"/>
    <n v="17319"/>
    <d v="2020-06-30T00:00:00"/>
    <d v="2021-06-30T00:00:00"/>
    <n v="0"/>
    <n v="1"/>
    <n v="9"/>
    <n v="30"/>
    <n v="2"/>
    <n v="12185828"/>
    <n v="12890000"/>
    <n v="1790000"/>
    <n v="159195"/>
    <n v="467602"/>
    <n v="0"/>
    <n v="0"/>
    <n v="0"/>
    <m/>
    <n v="0"/>
    <n v="0"/>
    <n v="0"/>
    <m/>
    <m/>
    <d v="2021-03-30T00:00:00"/>
    <n v="1"/>
    <s v="O"/>
    <n v="1"/>
    <n v="30"/>
    <n v="0"/>
    <m/>
    <m/>
    <m/>
    <m/>
    <m/>
    <m/>
    <n v="1"/>
    <n v="1"/>
    <m/>
    <m/>
    <n v="1131002"/>
    <s v="CREDITOS DE CONSUMO"/>
    <n v="0"/>
    <n v="0"/>
    <n v="890480123"/>
    <s v="UNIVERSIDAD DE CARTAGENA"/>
    <n v="5"/>
    <m/>
    <m/>
    <m/>
    <m/>
    <n v="1"/>
    <n v="7"/>
    <n v="2"/>
  </r>
  <r>
    <n v="8564635"/>
    <s v="C"/>
    <x v="77"/>
    <x v="11"/>
    <n v="4"/>
    <n v="14543"/>
    <d v="2018-09-04T00:00:00"/>
    <d v="2025-09-04T00:00:00"/>
    <n v="0"/>
    <n v="1"/>
    <n v="30"/>
    <n v="30"/>
    <n v="2"/>
    <n v="13121400"/>
    <n v="13940000"/>
    <n v="40000000"/>
    <n v="730321"/>
    <n v="29431561"/>
    <n v="268175"/>
    <n v="0"/>
    <n v="67990000"/>
    <s v="                              "/>
    <n v="0"/>
    <n v="0"/>
    <n v="0"/>
    <m/>
    <m/>
    <d v="2021-03-05T00:00:00"/>
    <n v="3"/>
    <s v="O"/>
    <n v="1"/>
    <n v="30"/>
    <n v="0"/>
    <m/>
    <m/>
    <m/>
    <m/>
    <m/>
    <m/>
    <n v="1"/>
    <n v="1"/>
    <m/>
    <m/>
    <n v="20866926"/>
    <s v="CREDITOS DE CONSUMO"/>
    <n v="0"/>
    <n v="0"/>
    <m/>
    <m/>
    <n v="5"/>
    <m/>
    <m/>
    <m/>
    <m/>
    <n v="1"/>
    <n v="7"/>
    <n v="2"/>
  </r>
  <r>
    <n v="2628500"/>
    <s v="C"/>
    <x v="78"/>
    <x v="0"/>
    <n v="4"/>
    <n v="15140"/>
    <d v="2020-10-29T00:00:00"/>
    <d v="2023-06-02T00:00:00"/>
    <n v="0"/>
    <n v="1"/>
    <n v="5"/>
    <n v="30"/>
    <n v="2"/>
    <n v="12185828"/>
    <n v="12890000"/>
    <n v="11137941"/>
    <n v="420609"/>
    <n v="9560120"/>
    <n v="0"/>
    <n v="0"/>
    <n v="0"/>
    <m/>
    <n v="0"/>
    <n v="0"/>
    <n v="0"/>
    <m/>
    <m/>
    <d v="2021-03-30T00:00:00"/>
    <n v="1"/>
    <s v="O"/>
    <n v="1"/>
    <n v="30"/>
    <n v="0"/>
    <m/>
    <m/>
    <m/>
    <m/>
    <m/>
    <m/>
    <n v="1"/>
    <n v="1"/>
    <m/>
    <m/>
    <n v="6931620"/>
    <s v="CREDITOS DE CONSUMO"/>
    <n v="0"/>
    <n v="0"/>
    <n v="890480123"/>
    <s v="UNIVERSIDAD DE CARTAGENA"/>
    <n v="5"/>
    <m/>
    <m/>
    <m/>
    <m/>
    <n v="1"/>
    <n v="7"/>
    <n v="1"/>
  </r>
  <r>
    <n v="8364339"/>
    <s v="C"/>
    <x v="79"/>
    <x v="2"/>
    <n v="4"/>
    <n v="18002"/>
    <d v="2020-12-31T00:00:00"/>
    <d v="2026-12-31T00:00:00"/>
    <n v="0"/>
    <n v="1"/>
    <n v="3"/>
    <n v="30"/>
    <n v="2"/>
    <n v="11287361"/>
    <n v="11890000"/>
    <n v="17194269"/>
    <n v="329813"/>
    <n v="16517222"/>
    <n v="145012"/>
    <n v="0"/>
    <n v="0"/>
    <m/>
    <n v="0"/>
    <n v="0"/>
    <n v="0"/>
    <m/>
    <m/>
    <d v="2021-03-02T00:00:00"/>
    <n v="1"/>
    <s v="O"/>
    <n v="1"/>
    <n v="30"/>
    <n v="0"/>
    <m/>
    <m/>
    <m/>
    <m/>
    <m/>
    <m/>
    <n v="1"/>
    <n v="1"/>
    <m/>
    <m/>
    <n v="8152883"/>
    <s v="CREDITOS DE CONSUMO"/>
    <n v="0"/>
    <n v="0"/>
    <m/>
    <m/>
    <n v="5"/>
    <m/>
    <m/>
    <m/>
    <m/>
    <n v="1"/>
    <n v="7"/>
    <n v="2"/>
  </r>
  <r>
    <n v="20728700"/>
    <s v="C"/>
    <x v="79"/>
    <x v="2"/>
    <n v="4"/>
    <n v="18003"/>
    <d v="2020-12-31T00:00:00"/>
    <d v="2027-12-31T00:00:00"/>
    <n v="0"/>
    <n v="1"/>
    <n v="3"/>
    <n v="30"/>
    <n v="2"/>
    <n v="9568969"/>
    <n v="10000000"/>
    <n v="42326474"/>
    <n v="693279"/>
    <n v="40933367"/>
    <n v="304640"/>
    <n v="0"/>
    <n v="0"/>
    <m/>
    <n v="0"/>
    <n v="0"/>
    <n v="0"/>
    <m/>
    <m/>
    <d v="2021-03-02T00:00:00"/>
    <n v="1"/>
    <s v="O"/>
    <n v="1"/>
    <n v="30"/>
    <n v="0"/>
    <m/>
    <m/>
    <m/>
    <m/>
    <m/>
    <m/>
    <n v="1"/>
    <n v="1"/>
    <m/>
    <m/>
    <n v="20204667"/>
    <s v="CREDITOS DE CONSUMO"/>
    <n v="0"/>
    <n v="0"/>
    <m/>
    <m/>
    <n v="5"/>
    <m/>
    <m/>
    <m/>
    <m/>
    <n v="1"/>
    <n v="7"/>
    <n v="2"/>
  </r>
  <r>
    <n v="6235392"/>
    <s v="C"/>
    <x v="80"/>
    <x v="0"/>
    <n v="4"/>
    <n v="17484"/>
    <d v="2020-08-21T00:00:00"/>
    <d v="2024-02-29T00:00:00"/>
    <n v="0"/>
    <n v="1"/>
    <n v="6"/>
    <n v="30"/>
    <n v="2"/>
    <n v="9752084"/>
    <n v="10200000"/>
    <n v="14412917"/>
    <n v="406434"/>
    <n v="12365946"/>
    <n v="0"/>
    <n v="0"/>
    <n v="0"/>
    <m/>
    <n v="0"/>
    <n v="0"/>
    <n v="0"/>
    <m/>
    <m/>
    <d v="2021-03-30T00:00:00"/>
    <n v="1"/>
    <s v="O"/>
    <n v="1"/>
    <n v="30"/>
    <n v="0"/>
    <m/>
    <m/>
    <m/>
    <m/>
    <m/>
    <m/>
    <n v="1"/>
    <n v="1"/>
    <m/>
    <m/>
    <n v="6130554"/>
    <s v="CREDITOS DE CONSUMO"/>
    <n v="0"/>
    <n v="0"/>
    <n v="890480123"/>
    <s v="UNIVERSIDAD DE CARTAGENA"/>
    <n v="5"/>
    <m/>
    <m/>
    <m/>
    <m/>
    <n v="1"/>
    <n v="7"/>
    <n v="2"/>
  </r>
  <r>
    <n v="35955853"/>
    <s v="C"/>
    <x v="80"/>
    <x v="0"/>
    <n v="4"/>
    <n v="17926"/>
    <d v="2020-12-28T00:00:00"/>
    <d v="2027-12-30T00:00:00"/>
    <n v="0"/>
    <n v="1"/>
    <n v="3"/>
    <n v="30"/>
    <n v="2"/>
    <n v="16011168"/>
    <n v="17240000"/>
    <n v="72753390"/>
    <n v="1445495"/>
    <n v="71307161"/>
    <n v="0"/>
    <n v="0"/>
    <n v="0"/>
    <m/>
    <n v="0"/>
    <n v="0"/>
    <n v="0"/>
    <m/>
    <m/>
    <d v="2021-03-30T00:00:00"/>
    <n v="1"/>
    <s v="O"/>
    <n v="1"/>
    <n v="30"/>
    <n v="0"/>
    <m/>
    <m/>
    <m/>
    <m/>
    <m/>
    <m/>
    <n v="1"/>
    <n v="1"/>
    <m/>
    <m/>
    <n v="35351308"/>
    <s v="CREDITOS DE CONSUMO"/>
    <n v="0"/>
    <n v="0"/>
    <n v="890480123"/>
    <s v="UNIVERSIDAD DE CARTAGENA"/>
    <n v="5"/>
    <m/>
    <m/>
    <m/>
    <m/>
    <n v="1"/>
    <n v="7"/>
    <n v="2"/>
  </r>
  <r>
    <n v="2265550"/>
    <s v="C"/>
    <x v="80"/>
    <x v="0"/>
    <n v="4"/>
    <n v="17927"/>
    <d v="2020-12-28T00:00:00"/>
    <d v="2022-12-30T00:00:00"/>
    <n v="0"/>
    <n v="1"/>
    <n v="3"/>
    <n v="30"/>
    <n v="2"/>
    <n v="15881442"/>
    <n v="17090000"/>
    <n v="5040000"/>
    <n v="246489"/>
    <n v="4493007"/>
    <n v="0"/>
    <n v="0"/>
    <n v="0"/>
    <m/>
    <n v="0"/>
    <n v="0"/>
    <n v="0"/>
    <m/>
    <m/>
    <d v="2021-03-30T00:00:00"/>
    <n v="1"/>
    <s v="O"/>
    <n v="1"/>
    <n v="30"/>
    <n v="0"/>
    <m/>
    <m/>
    <m/>
    <m/>
    <m/>
    <m/>
    <n v="1"/>
    <n v="1"/>
    <m/>
    <m/>
    <n v="2227457"/>
    <s v="CREDITOS DE CONSUMO"/>
    <n v="0"/>
    <n v="0"/>
    <n v="890480123"/>
    <s v="UNIVERSIDAD DE CARTAGENA"/>
    <n v="5"/>
    <m/>
    <m/>
    <m/>
    <m/>
    <n v="1"/>
    <n v="7"/>
    <n v="2"/>
  </r>
  <r>
    <n v="756358"/>
    <s v="C"/>
    <x v="80"/>
    <x v="0"/>
    <n v="4"/>
    <n v="18294"/>
    <d v="2021-03-26T00:00:00"/>
    <d v="2021-06-30T00:00:00"/>
    <n v="0"/>
    <n v="1"/>
    <n v="1"/>
    <n v="30"/>
    <n v="2"/>
    <n v="13121400"/>
    <n v="13940000"/>
    <n v="1500000"/>
    <n v="16402"/>
    <n v="1500000"/>
    <n v="0"/>
    <n v="0"/>
    <n v="0"/>
    <m/>
    <n v="0"/>
    <n v="0"/>
    <n v="0"/>
    <n v="1500000"/>
    <n v="6"/>
    <d v="2021-03-30T00:00:00"/>
    <n v="1"/>
    <s v="O"/>
    <n v="1"/>
    <n v="30"/>
    <n v="0"/>
    <m/>
    <m/>
    <m/>
    <m/>
    <m/>
    <m/>
    <n v="1"/>
    <n v="1"/>
    <m/>
    <m/>
    <n v="743642"/>
    <s v="CREDITOS DE CONSUMO"/>
    <n v="0"/>
    <n v="0"/>
    <n v="890480123"/>
    <s v="UNIVERSIDAD DE CARTAGENA"/>
    <n v="5"/>
    <m/>
    <m/>
    <m/>
    <m/>
    <n v="1"/>
    <n v="7"/>
    <n v="2"/>
  </r>
  <r>
    <n v="7220069"/>
    <s v="C"/>
    <x v="81"/>
    <x v="0"/>
    <n v="4"/>
    <n v="13314"/>
    <d v="2017-11-15T00:00:00"/>
    <d v="2022-11-15T00:00:00"/>
    <n v="0"/>
    <n v="1"/>
    <n v="41"/>
    <n v="30"/>
    <n v="2"/>
    <n v="12185828"/>
    <n v="12890000"/>
    <n v="29291760"/>
    <n v="654333"/>
    <n v="10970204"/>
    <n v="0"/>
    <n v="0"/>
    <n v="0"/>
    <m/>
    <n v="0"/>
    <n v="0"/>
    <n v="0"/>
    <m/>
    <m/>
    <d v="2021-03-30T00:00:00"/>
    <n v="1"/>
    <s v="O"/>
    <n v="1"/>
    <n v="30"/>
    <n v="0"/>
    <m/>
    <m/>
    <m/>
    <m/>
    <m/>
    <m/>
    <n v="1"/>
    <n v="1"/>
    <m/>
    <m/>
    <n v="3750135"/>
    <s v="CREDITOS DE CONSUMO"/>
    <n v="0"/>
    <n v="0"/>
    <n v="890480123"/>
    <s v="UNIVERSIDAD DE CARTAGENA"/>
    <n v="5"/>
    <m/>
    <m/>
    <m/>
    <m/>
    <n v="1"/>
    <n v="7"/>
    <n v="2"/>
  </r>
  <r>
    <n v="23286671"/>
    <s v="C"/>
    <x v="81"/>
    <x v="3"/>
    <n v="4"/>
    <n v="15631"/>
    <d v="2019-04-26T00:00:00"/>
    <d v="2026-04-30T00:00:00"/>
    <n v="0"/>
    <n v="1"/>
    <n v="23"/>
    <n v="30"/>
    <n v="2"/>
    <n v="13121400"/>
    <n v="13940000"/>
    <n v="43871529"/>
    <n v="801008"/>
    <n v="35381867"/>
    <n v="0"/>
    <n v="0"/>
    <n v="48200000"/>
    <s v="                              "/>
    <n v="0"/>
    <n v="0"/>
    <n v="0"/>
    <m/>
    <m/>
    <d v="2021-03-30T00:00:00"/>
    <n v="3"/>
    <s v="O"/>
    <n v="1"/>
    <n v="30"/>
    <n v="0"/>
    <m/>
    <m/>
    <m/>
    <m/>
    <m/>
    <m/>
    <n v="1"/>
    <n v="1"/>
    <m/>
    <m/>
    <n v="12095196"/>
    <s v="CREDITOS DE CONSUMO"/>
    <n v="0"/>
    <n v="0"/>
    <n v="890480123"/>
    <s v="UNIVERSIDAD DE CARTAGENA"/>
    <n v="5"/>
    <m/>
    <m/>
    <m/>
    <m/>
    <n v="1"/>
    <n v="7"/>
    <n v="2"/>
  </r>
  <r>
    <n v="22123914"/>
    <s v="C"/>
    <x v="81"/>
    <x v="0"/>
    <n v="4"/>
    <n v="17762"/>
    <d v="2020-10-30T00:00:00"/>
    <d v="2026-10-30T00:00:00"/>
    <n v="0"/>
    <n v="1"/>
    <n v="5"/>
    <n v="30"/>
    <n v="2"/>
    <n v="16011168"/>
    <n v="17240000"/>
    <n v="35128378"/>
    <n v="762215"/>
    <n v="33615168"/>
    <n v="0"/>
    <n v="0"/>
    <n v="0"/>
    <m/>
    <n v="0"/>
    <n v="0"/>
    <n v="0"/>
    <m/>
    <m/>
    <d v="2021-03-30T00:00:00"/>
    <n v="1"/>
    <s v="O"/>
    <n v="1"/>
    <n v="30"/>
    <n v="0"/>
    <m/>
    <m/>
    <m/>
    <m/>
    <m/>
    <m/>
    <n v="1"/>
    <n v="1"/>
    <m/>
    <m/>
    <n v="11491254"/>
    <s v="CREDITOS DE CONSUMO"/>
    <n v="0"/>
    <n v="0"/>
    <n v="890480123"/>
    <s v="UNIVERSIDAD DE CARTAGENA"/>
    <n v="5"/>
    <m/>
    <m/>
    <m/>
    <m/>
    <n v="1"/>
    <n v="7"/>
    <n v="2"/>
  </r>
  <r>
    <n v="7164823"/>
    <s v="C"/>
    <x v="82"/>
    <x v="0"/>
    <n v="4"/>
    <n v="17893"/>
    <d v="2020-12-16T00:00:00"/>
    <d v="2027-12-30T00:00:00"/>
    <n v="0"/>
    <n v="1"/>
    <n v="3"/>
    <n v="30"/>
    <n v="2"/>
    <n v="16011168"/>
    <n v="17240000"/>
    <n v="14943000"/>
    <n v="296894"/>
    <n v="14645974"/>
    <n v="0"/>
    <n v="0"/>
    <n v="0"/>
    <m/>
    <n v="0"/>
    <n v="0"/>
    <n v="0"/>
    <m/>
    <m/>
    <d v="2021-03-30T00:00:00"/>
    <n v="1"/>
    <s v="O"/>
    <n v="1"/>
    <n v="30"/>
    <n v="0"/>
    <m/>
    <m/>
    <m/>
    <m/>
    <m/>
    <m/>
    <n v="1"/>
    <n v="1"/>
    <m/>
    <m/>
    <n v="7481151"/>
    <s v="CREDITOS DE CONSUMO"/>
    <n v="0"/>
    <n v="0"/>
    <n v="890480123"/>
    <s v="UNIVERSIDAD DE CARTAGENA"/>
    <n v="5"/>
    <m/>
    <m/>
    <m/>
    <m/>
    <n v="1"/>
    <n v="7"/>
    <n v="2"/>
  </r>
  <r>
    <n v="8761456"/>
    <s v="C"/>
    <x v="82"/>
    <x v="3"/>
    <n v="4"/>
    <n v="17894"/>
    <d v="2020-12-16T00:00:00"/>
    <d v="2025-11-30T00:00:00"/>
    <n v="0"/>
    <n v="1"/>
    <n v="3"/>
    <n v="30"/>
    <n v="2"/>
    <n v="10971158"/>
    <n v="11540000"/>
    <n v="18635975"/>
    <n v="410084"/>
    <n v="17909732"/>
    <n v="0"/>
    <n v="0"/>
    <n v="30000000"/>
    <s v="                              "/>
    <n v="0"/>
    <n v="0"/>
    <n v="0"/>
    <m/>
    <m/>
    <d v="2021-03-30T00:00:00"/>
    <n v="3"/>
    <s v="O"/>
    <n v="1"/>
    <n v="30"/>
    <n v="0"/>
    <m/>
    <m/>
    <m/>
    <m/>
    <m/>
    <m/>
    <n v="1"/>
    <n v="1"/>
    <m/>
    <m/>
    <n v="9148276"/>
    <s v="CREDITOS DE CONSUMO"/>
    <n v="0"/>
    <n v="0"/>
    <n v="890480123"/>
    <s v="UNIVERSIDAD DE CARTAGENA"/>
    <n v="5"/>
    <m/>
    <m/>
    <m/>
    <m/>
    <n v="1"/>
    <n v="7"/>
    <n v="2"/>
  </r>
  <r>
    <n v="3404088"/>
    <s v="C"/>
    <x v="82"/>
    <x v="0"/>
    <n v="4"/>
    <n v="17895"/>
    <d v="2020-12-16T00:00:00"/>
    <d v="2022-07-30T00:00:00"/>
    <n v="0"/>
    <n v="1"/>
    <n v="3"/>
    <n v="30"/>
    <n v="2"/>
    <n v="9568969"/>
    <n v="10000000"/>
    <n v="8168143"/>
    <n v="465000"/>
    <n v="6958466"/>
    <n v="0"/>
    <n v="0"/>
    <n v="0"/>
    <m/>
    <n v="0"/>
    <n v="0"/>
    <n v="0"/>
    <m/>
    <m/>
    <d v="2021-03-30T00:00:00"/>
    <n v="9"/>
    <s v="O"/>
    <n v="1"/>
    <n v="30"/>
    <n v="0"/>
    <m/>
    <m/>
    <m/>
    <m/>
    <m/>
    <m/>
    <n v="1"/>
    <n v="1"/>
    <m/>
    <m/>
    <n v="3554378"/>
    <s v="CREDITOS DE CONSUMO"/>
    <n v="0"/>
    <n v="0"/>
    <n v="890480123"/>
    <s v="UNIVERSIDAD DE CARTAGENA"/>
    <n v="5"/>
    <m/>
    <m/>
    <m/>
    <m/>
    <n v="1"/>
    <n v="7"/>
    <n v="2"/>
  </r>
  <r>
    <n v="859686"/>
    <s v="C"/>
    <x v="82"/>
    <x v="0"/>
    <n v="4"/>
    <n v="17896"/>
    <d v="2020-12-17T00:00:00"/>
    <d v="2023-12-30T00:00:00"/>
    <n v="0"/>
    <n v="1"/>
    <n v="3"/>
    <n v="30"/>
    <n v="2"/>
    <n v="12185828"/>
    <n v="12890000"/>
    <n v="1890000"/>
    <n v="62943"/>
    <n v="1757327"/>
    <n v="0"/>
    <n v="0"/>
    <n v="0"/>
    <m/>
    <n v="0"/>
    <n v="0"/>
    <n v="0"/>
    <m/>
    <m/>
    <d v="2021-03-30T00:00:00"/>
    <n v="1"/>
    <s v="O"/>
    <n v="1"/>
    <n v="30"/>
    <n v="0"/>
    <m/>
    <m/>
    <m/>
    <m/>
    <m/>
    <m/>
    <n v="1"/>
    <n v="1"/>
    <m/>
    <m/>
    <n v="897641"/>
    <s v="CREDITOS DE CONSUMO"/>
    <n v="0"/>
    <n v="0"/>
    <n v="890480123"/>
    <s v="UNIVERSIDAD DE CARTAGENA"/>
    <n v="5"/>
    <m/>
    <m/>
    <m/>
    <m/>
    <n v="1"/>
    <n v="7"/>
    <n v="2"/>
  </r>
  <r>
    <n v="0"/>
    <s v="C"/>
    <x v="83"/>
    <x v="0"/>
    <n v="4"/>
    <n v="17714"/>
    <d v="2020-10-15T00:00:00"/>
    <d v="2022-10-30T00:00:00"/>
    <n v="0"/>
    <n v="1"/>
    <n v="5"/>
    <n v="30"/>
    <n v="2"/>
    <n v="15881442"/>
    <n v="17090000"/>
    <n v="4200000"/>
    <n v="205407"/>
    <n v="3430242"/>
    <n v="0"/>
    <n v="0"/>
    <n v="0"/>
    <m/>
    <n v="0"/>
    <n v="0"/>
    <n v="0"/>
    <m/>
    <m/>
    <d v="2021-03-30T00:00:00"/>
    <n v="1"/>
    <s v="O"/>
    <n v="1"/>
    <n v="30"/>
    <n v="0"/>
    <m/>
    <m/>
    <m/>
    <m/>
    <m/>
    <m/>
    <n v="1"/>
    <n v="1"/>
    <m/>
    <m/>
    <n v="4095363"/>
    <s v="CREDITOS DE CONSUMO"/>
    <n v="0"/>
    <n v="0"/>
    <n v="890480123"/>
    <s v="UNIVERSIDAD DE CARTAGENA"/>
    <n v="5"/>
    <m/>
    <m/>
    <m/>
    <m/>
    <n v="1"/>
    <n v="7"/>
    <n v="2"/>
  </r>
  <r>
    <n v="48986871"/>
    <s v="C"/>
    <x v="84"/>
    <x v="0"/>
    <n v="4"/>
    <n v="14998"/>
    <d v="2020-10-29T00:00:00"/>
    <d v="2026-06-11T00:00:00"/>
    <n v="0"/>
    <n v="1"/>
    <n v="6"/>
    <n v="30"/>
    <n v="2"/>
    <n v="12185828"/>
    <n v="12890000"/>
    <n v="66128112"/>
    <n v="1027123"/>
    <n v="61633470"/>
    <n v="0"/>
    <n v="0"/>
    <n v="0"/>
    <m/>
    <n v="0"/>
    <n v="0"/>
    <n v="0"/>
    <s v="2000000/2000000"/>
    <d v="2021-12-06T00:00:00"/>
    <d v="2021-03-30T00:00:00"/>
    <n v="1"/>
    <s v="O"/>
    <n v="1"/>
    <n v="30"/>
    <n v="0"/>
    <m/>
    <m/>
    <m/>
    <m/>
    <m/>
    <m/>
    <n v="1"/>
    <n v="1"/>
    <m/>
    <m/>
    <n v="12646599"/>
    <s v="CREDITOS DE CONSUMO"/>
    <n v="0"/>
    <n v="0"/>
    <n v="890480123"/>
    <s v="UNIVERSIDAD DE CARTAGENA"/>
    <n v="3"/>
    <n v="6"/>
    <d v="2020-04-08T00:00:00"/>
    <s v="A"/>
    <n v="4"/>
    <n v="1"/>
    <n v="7"/>
    <n v="1"/>
  </r>
  <r>
    <n v="372338"/>
    <s v="C"/>
    <x v="84"/>
    <x v="0"/>
    <n v="4"/>
    <n v="16084"/>
    <d v="2020-10-29T00:00:00"/>
    <d v="2022-03-02T00:00:00"/>
    <n v="0"/>
    <n v="1"/>
    <n v="5"/>
    <n v="30"/>
    <n v="2"/>
    <n v="15881442"/>
    <n v="17090000"/>
    <n v="661426"/>
    <n v="46142"/>
    <n v="468462"/>
    <n v="0"/>
    <n v="0"/>
    <n v="0"/>
    <m/>
    <n v="0"/>
    <n v="0"/>
    <n v="0"/>
    <m/>
    <m/>
    <d v="2021-03-30T00:00:00"/>
    <n v="1"/>
    <s v="O"/>
    <n v="1"/>
    <n v="30"/>
    <n v="0"/>
    <m/>
    <m/>
    <m/>
    <m/>
    <m/>
    <m/>
    <n v="1"/>
    <n v="1"/>
    <m/>
    <m/>
    <n v="96124"/>
    <s v="CREDITOS DE CONSUMO"/>
    <n v="0"/>
    <n v="0"/>
    <n v="890480123"/>
    <s v="UNIVERSIDAD DE CARTAGENA"/>
    <n v="3"/>
    <n v="6"/>
    <d v="2020-04-08T00:00:00"/>
    <s v="A"/>
    <n v="4"/>
    <n v="1"/>
    <n v="7"/>
    <n v="1"/>
  </r>
  <r>
    <n v="20385612"/>
    <s v="C"/>
    <x v="84"/>
    <x v="0"/>
    <n v="4"/>
    <n v="17950"/>
    <d v="2020-12-29T00:00:00"/>
    <d v="2026-12-29T00:00:00"/>
    <n v="0"/>
    <n v="1"/>
    <n v="3"/>
    <n v="30"/>
    <n v="2"/>
    <n v="16011168"/>
    <n v="17240000"/>
    <n v="26317748"/>
    <n v="571042"/>
    <n v="25648423"/>
    <n v="0"/>
    <n v="0"/>
    <n v="0"/>
    <m/>
    <n v="0"/>
    <n v="0"/>
    <n v="0"/>
    <m/>
    <m/>
    <d v="2021-03-30T00:00:00"/>
    <n v="1"/>
    <s v="O"/>
    <n v="1"/>
    <n v="30"/>
    <n v="0"/>
    <m/>
    <m/>
    <m/>
    <m/>
    <m/>
    <m/>
    <n v="1"/>
    <n v="1"/>
    <m/>
    <m/>
    <n v="5262811"/>
    <s v="CREDITOS DE CONSUMO"/>
    <n v="0"/>
    <n v="0"/>
    <n v="890480123"/>
    <s v="UNIVERSIDAD DE CARTAGENA"/>
    <n v="5"/>
    <m/>
    <m/>
    <m/>
    <m/>
    <n v="1"/>
    <n v="7"/>
    <n v="2"/>
  </r>
  <r>
    <n v="3876959"/>
    <s v="C"/>
    <x v="84"/>
    <x v="2"/>
    <n v="4"/>
    <n v="18208"/>
    <d v="2021-02-25T00:00:00"/>
    <d v="2024-02-28T00:00:00"/>
    <n v="0"/>
    <n v="1"/>
    <n v="1"/>
    <n v="30"/>
    <n v="2"/>
    <n v="8648788"/>
    <n v="9000000"/>
    <n v="5000000"/>
    <n v="158183"/>
    <n v="4877847"/>
    <n v="0"/>
    <n v="0"/>
    <n v="0"/>
    <m/>
    <n v="0"/>
    <n v="0"/>
    <n v="0"/>
    <m/>
    <m/>
    <d v="2021-03-30T00:00:00"/>
    <n v="1"/>
    <s v="O"/>
    <n v="1"/>
    <n v="30"/>
    <n v="0"/>
    <m/>
    <m/>
    <m/>
    <m/>
    <m/>
    <m/>
    <n v="1"/>
    <n v="1"/>
    <m/>
    <m/>
    <n v="1000888"/>
    <s v="CREDITOS DE CONSUMO"/>
    <n v="0"/>
    <n v="0"/>
    <m/>
    <m/>
    <n v="5"/>
    <m/>
    <m/>
    <m/>
    <m/>
    <n v="1"/>
    <n v="7"/>
    <n v="2"/>
  </r>
  <r>
    <n v="0"/>
    <s v="C"/>
    <x v="85"/>
    <x v="0"/>
    <n v="4"/>
    <n v="15658"/>
    <d v="2019-05-03T00:00:00"/>
    <d v="2025-05-03T00:00:00"/>
    <n v="0"/>
    <n v="1"/>
    <n v="22"/>
    <n v="30"/>
    <n v="2"/>
    <n v="17726461"/>
    <n v="19240000"/>
    <n v="13000000"/>
    <n v="294495"/>
    <n v="10228092"/>
    <n v="125900"/>
    <n v="0"/>
    <n v="0"/>
    <m/>
    <n v="0"/>
    <n v="0"/>
    <n v="0"/>
    <m/>
    <m/>
    <d v="2021-03-05T00:00:00"/>
    <n v="1"/>
    <s v="O"/>
    <n v="1"/>
    <n v="30"/>
    <n v="0"/>
    <m/>
    <m/>
    <m/>
    <m/>
    <m/>
    <m/>
    <n v="1"/>
    <n v="1"/>
    <m/>
    <m/>
    <n v="20861063"/>
    <s v="CREDITOS DE CONSUMO"/>
    <n v="0"/>
    <n v="0"/>
    <n v="890480123"/>
    <s v="UNIVERSIDAD DE CARTAGENA"/>
    <n v="5"/>
    <m/>
    <m/>
    <m/>
    <m/>
    <n v="1"/>
    <n v="7"/>
    <n v="2"/>
  </r>
  <r>
    <n v="0"/>
    <s v="C"/>
    <x v="85"/>
    <x v="0"/>
    <n v="4"/>
    <n v="18285"/>
    <d v="2021-03-23T00:00:00"/>
    <d v="2021-04-30T00:00:00"/>
    <n v="0"/>
    <n v="1"/>
    <n v="0"/>
    <n v="30"/>
    <n v="2"/>
    <n v="13121400"/>
    <n v="13940000"/>
    <n v="196210"/>
    <n v="198355"/>
    <n v="196210"/>
    <n v="0"/>
    <n v="0"/>
    <n v="0"/>
    <m/>
    <n v="0"/>
    <n v="0"/>
    <n v="0"/>
    <m/>
    <m/>
    <d v="2021-03-30T00:00:00"/>
    <n v="1"/>
    <s v="O"/>
    <n v="1"/>
    <n v="30"/>
    <n v="0"/>
    <m/>
    <m/>
    <m/>
    <m/>
    <m/>
    <m/>
    <n v="1"/>
    <n v="1"/>
    <m/>
    <m/>
    <n v="400187"/>
    <s v="CREDITOS DE CONSUMO"/>
    <n v="0"/>
    <n v="0"/>
    <n v="890480123"/>
    <s v="UNIVERSIDAD DE CARTAGENA"/>
    <n v="5"/>
    <m/>
    <m/>
    <m/>
    <m/>
    <n v="1"/>
    <n v="7"/>
    <n v="2"/>
  </r>
  <r>
    <n v="0"/>
    <s v="C"/>
    <x v="85"/>
    <x v="0"/>
    <n v="4"/>
    <n v="18323"/>
    <d v="2021-03-31T00:00:00"/>
    <d v="2021-04-30T00:00:00"/>
    <n v="0"/>
    <n v="1"/>
    <n v="0"/>
    <n v="30"/>
    <n v="2"/>
    <n v="23318977"/>
    <n v="25980000"/>
    <n v="37176"/>
    <n v="37898"/>
    <n v="37176"/>
    <n v="0"/>
    <n v="0"/>
    <n v="0"/>
    <m/>
    <n v="0"/>
    <n v="0"/>
    <n v="0"/>
    <m/>
    <m/>
    <d v="2021-03-31T00:00:00"/>
    <n v="1"/>
    <s v="O"/>
    <n v="1"/>
    <n v="30"/>
    <n v="0"/>
    <m/>
    <m/>
    <m/>
    <m/>
    <m/>
    <m/>
    <n v="1"/>
    <n v="1"/>
    <m/>
    <m/>
    <n v="75824"/>
    <s v="CREDITOS DE CONSUMO"/>
    <n v="0"/>
    <n v="0"/>
    <n v="890480123"/>
    <s v="UNIVERSIDAD DE CARTAGENA"/>
    <n v="5"/>
    <m/>
    <m/>
    <m/>
    <m/>
    <n v="1"/>
    <n v="7"/>
    <n v="2"/>
  </r>
  <r>
    <n v="0"/>
    <s v="C"/>
    <x v="86"/>
    <x v="3"/>
    <n v="4"/>
    <n v="13785"/>
    <d v="2018-03-15T00:00:00"/>
    <d v="2023-03-15T00:00:00"/>
    <n v="0"/>
    <n v="1"/>
    <n v="37"/>
    <n v="30"/>
    <n v="2"/>
    <n v="13121400"/>
    <n v="13940000"/>
    <n v="51575674"/>
    <n v="1176713"/>
    <n v="23368406"/>
    <n v="0"/>
    <n v="0"/>
    <n v="71540000"/>
    <s v="                              "/>
    <n v="0"/>
    <n v="0"/>
    <n v="0"/>
    <m/>
    <m/>
    <d v="2021-03-30T00:00:00"/>
    <n v="3"/>
    <s v="O"/>
    <n v="1"/>
    <n v="30"/>
    <n v="0"/>
    <m/>
    <m/>
    <m/>
    <m/>
    <m/>
    <m/>
    <n v="1"/>
    <n v="1"/>
    <m/>
    <m/>
    <n v="36755405"/>
    <s v="CREDITOS DE CONSUMO"/>
    <n v="0"/>
    <n v="0"/>
    <n v="890480123"/>
    <s v="UNIVERSIDAD DE CARTAGENA"/>
    <n v="5"/>
    <m/>
    <m/>
    <m/>
    <m/>
    <n v="1"/>
    <n v="7"/>
    <n v="2"/>
  </r>
  <r>
    <n v="0"/>
    <s v="C"/>
    <x v="87"/>
    <x v="0"/>
    <n v="4"/>
    <n v="16845"/>
    <d v="2020-01-16T00:00:00"/>
    <d v="2025-07-16T00:00:00"/>
    <n v="14"/>
    <n v="1"/>
    <n v="13"/>
    <n v="30"/>
    <n v="2"/>
    <n v="9119963"/>
    <n v="9511000"/>
    <n v="32874869"/>
    <n v="635280"/>
    <n v="27263875"/>
    <n v="96488"/>
    <n v="0"/>
    <n v="0"/>
    <m/>
    <n v="0"/>
    <n v="0"/>
    <n v="0"/>
    <m/>
    <m/>
    <d v="2021-03-30T00:00:00"/>
    <n v="1"/>
    <s v="O"/>
    <n v="1"/>
    <n v="30"/>
    <n v="59867"/>
    <m/>
    <m/>
    <m/>
    <m/>
    <m/>
    <m/>
    <n v="1"/>
    <n v="1"/>
    <m/>
    <m/>
    <n v="28079248"/>
    <s v="CREDITOS DE CONSUMO"/>
    <n v="0"/>
    <n v="0"/>
    <n v="890480123"/>
    <s v="UNIVERSIDAD DE CARTAGENA"/>
    <n v="5"/>
    <m/>
    <m/>
    <m/>
    <m/>
    <n v="1"/>
    <n v="7"/>
    <n v="2"/>
  </r>
  <r>
    <n v="0"/>
    <s v="C"/>
    <x v="87"/>
    <x v="0"/>
    <n v="4"/>
    <n v="17805"/>
    <d v="2020-11-13T00:00:00"/>
    <d v="2021-05-30T00:00:00"/>
    <n v="0"/>
    <n v="1"/>
    <n v="4"/>
    <n v="30"/>
    <n v="2"/>
    <n v="13121400"/>
    <n v="13940000"/>
    <n v="1200000"/>
    <n v="207724"/>
    <n v="408411"/>
    <n v="0"/>
    <n v="0"/>
    <n v="0"/>
    <m/>
    <n v="0"/>
    <n v="0"/>
    <n v="0"/>
    <m/>
    <m/>
    <d v="2021-03-30T00:00:00"/>
    <n v="1"/>
    <s v="O"/>
    <n v="1"/>
    <n v="30"/>
    <n v="0"/>
    <m/>
    <m/>
    <m/>
    <m/>
    <m/>
    <m/>
    <n v="1"/>
    <n v="1"/>
    <m/>
    <m/>
    <n v="420625"/>
    <s v="CREDITOS DE CONSUMO"/>
    <n v="0"/>
    <n v="0"/>
    <n v="890480123"/>
    <s v="UNIVERSIDAD DE CARTAGENA"/>
    <n v="5"/>
    <m/>
    <m/>
    <m/>
    <m/>
    <n v="1"/>
    <n v="7"/>
    <n v="2"/>
  </r>
  <r>
    <n v="0"/>
    <s v="C"/>
    <x v="87"/>
    <x v="0"/>
    <n v="4"/>
    <n v="18044"/>
    <d v="2021-01-07T00:00:00"/>
    <d v="2022-01-30T00:00:00"/>
    <n v="0"/>
    <n v="1"/>
    <n v="3"/>
    <n v="30"/>
    <n v="2"/>
    <n v="15881442"/>
    <n v="17090000"/>
    <n v="1500000"/>
    <n v="136012"/>
    <n v="1126281"/>
    <n v="0"/>
    <n v="0"/>
    <n v="0"/>
    <m/>
    <n v="0"/>
    <n v="0"/>
    <n v="0"/>
    <m/>
    <m/>
    <d v="2021-03-30T00:00:00"/>
    <n v="1"/>
    <s v="O"/>
    <n v="1"/>
    <n v="30"/>
    <n v="0"/>
    <m/>
    <m/>
    <m/>
    <m/>
    <m/>
    <m/>
    <n v="1"/>
    <n v="1"/>
    <m/>
    <m/>
    <n v="1159965"/>
    <s v="CREDITOS DE CONSUMO"/>
    <n v="0"/>
    <n v="0"/>
    <n v="890480123"/>
    <s v="UNIVERSIDAD DE CARTAGENA"/>
    <n v="5"/>
    <m/>
    <m/>
    <m/>
    <m/>
    <n v="1"/>
    <n v="7"/>
    <n v="2"/>
  </r>
  <r>
    <n v="0"/>
    <s v="C"/>
    <x v="87"/>
    <x v="0"/>
    <n v="4"/>
    <n v="18182"/>
    <d v="2021-02-15T00:00:00"/>
    <d v="2021-06-28T00:00:00"/>
    <n v="0"/>
    <n v="1"/>
    <n v="1"/>
    <n v="30"/>
    <n v="2"/>
    <n v="13121400"/>
    <n v="13940000"/>
    <n v="2000000"/>
    <n v="21869"/>
    <n v="1977892"/>
    <n v="0"/>
    <n v="0"/>
    <n v="0"/>
    <m/>
    <n v="0"/>
    <n v="0"/>
    <n v="0"/>
    <n v="2000000"/>
    <n v="6"/>
    <d v="2021-03-30T00:00:00"/>
    <n v="1"/>
    <s v="O"/>
    <n v="1"/>
    <n v="30"/>
    <n v="0"/>
    <m/>
    <m/>
    <m/>
    <m/>
    <m/>
    <m/>
    <n v="1"/>
    <n v="1"/>
    <m/>
    <m/>
    <n v="2037044"/>
    <s v="CREDITOS DE CONSUMO"/>
    <n v="0"/>
    <n v="0"/>
    <n v="890480123"/>
    <s v="UNIVERSIDAD DE CARTAGENA"/>
    <n v="5"/>
    <m/>
    <m/>
    <m/>
    <m/>
    <n v="1"/>
    <n v="7"/>
    <n v="2"/>
  </r>
  <r>
    <n v="7.0000000000000007E-2"/>
    <s v="C"/>
    <x v="88"/>
    <x v="0"/>
    <n v="4"/>
    <n v="550023683"/>
    <d v="2020-03-06T00:00:00"/>
    <d v="2023-03-30T00:00:00"/>
    <n v="0"/>
    <n v="1"/>
    <n v="35"/>
    <n v="30"/>
    <n v="2"/>
    <n v="22490513"/>
    <n v="24960000"/>
    <n v="60000"/>
    <n v="2307"/>
    <n v="7.0000000000000007E-2"/>
    <n v="0"/>
    <n v="0"/>
    <n v="0"/>
    <m/>
    <n v="0"/>
    <n v="0"/>
    <n v="0"/>
    <m/>
    <m/>
    <d v="2020-08-31T00:00:00"/>
    <n v="1"/>
    <s v="O"/>
    <n v="1"/>
    <n v="30"/>
    <n v="0"/>
    <m/>
    <m/>
    <m/>
    <m/>
    <m/>
    <m/>
    <n v="1"/>
    <n v="1"/>
    <m/>
    <m/>
    <n v="0"/>
    <s v="CREDITOS DE CONSUMO"/>
    <n v="0"/>
    <n v="0"/>
    <n v="890480123"/>
    <s v="UNIVERSIDAD DE CARTAGENA"/>
    <n v="5"/>
    <m/>
    <m/>
    <m/>
    <m/>
    <n v="2"/>
    <n v="7"/>
    <n v="2"/>
  </r>
  <r>
    <n v="0"/>
    <s v="C"/>
    <x v="89"/>
    <x v="0"/>
    <n v="4"/>
    <n v="14512"/>
    <d v="2018-08-30T00:00:00"/>
    <d v="2025-08-30T00:00:00"/>
    <n v="0"/>
    <n v="1"/>
    <n v="31"/>
    <n v="30"/>
    <n v="2"/>
    <n v="12185828"/>
    <n v="12890000"/>
    <n v="45372000"/>
    <n v="805456"/>
    <n v="32872522"/>
    <n v="0"/>
    <n v="0"/>
    <n v="0"/>
    <m/>
    <n v="0"/>
    <n v="0"/>
    <n v="0"/>
    <m/>
    <m/>
    <d v="2021-03-30T00:00:00"/>
    <n v="1"/>
    <s v="O"/>
    <n v="1"/>
    <n v="30"/>
    <n v="0"/>
    <m/>
    <m/>
    <m/>
    <m/>
    <m/>
    <m/>
    <n v="1"/>
    <n v="1"/>
    <m/>
    <m/>
    <n v="38370643"/>
    <s v="CREDITOS DE CONSUMO"/>
    <n v="0"/>
    <n v="0"/>
    <n v="890480123"/>
    <s v="UNIVERSIDAD DE CARTAGENA"/>
    <n v="5"/>
    <m/>
    <m/>
    <m/>
    <m/>
    <n v="1"/>
    <n v="7"/>
    <n v="2"/>
  </r>
  <r>
    <n v="0"/>
    <s v="C"/>
    <x v="89"/>
    <x v="0"/>
    <n v="4"/>
    <n v="17082"/>
    <d v="2020-03-12T00:00:00"/>
    <d v="2023-03-30T00:00:00"/>
    <n v="0"/>
    <n v="1"/>
    <n v="12"/>
    <n v="30"/>
    <n v="2"/>
    <n v="12185828"/>
    <n v="12890000"/>
    <n v="5889001"/>
    <n v="196122"/>
    <n v="4157951"/>
    <n v="0"/>
    <n v="0"/>
    <n v="0"/>
    <m/>
    <n v="0"/>
    <n v="0"/>
    <n v="0"/>
    <m/>
    <m/>
    <d v="2021-03-30T00:00:00"/>
    <n v="1"/>
    <s v="O"/>
    <n v="1"/>
    <n v="30"/>
    <n v="0"/>
    <m/>
    <m/>
    <m/>
    <m/>
    <m/>
    <m/>
    <n v="1"/>
    <n v="1"/>
    <m/>
    <m/>
    <n v="4853392"/>
    <s v="CREDITOS DE CONSUMO"/>
    <n v="0"/>
    <n v="0"/>
    <n v="890480123"/>
    <s v="UNIVERSIDAD DE CARTAGENA"/>
    <n v="5"/>
    <m/>
    <m/>
    <m/>
    <m/>
    <n v="1"/>
    <n v="7"/>
    <n v="2"/>
  </r>
  <r>
    <n v="0"/>
    <s v="C"/>
    <x v="89"/>
    <x v="0"/>
    <n v="4"/>
    <n v="17239"/>
    <d v="2020-06-01T00:00:00"/>
    <d v="2023-06-01T00:00:00"/>
    <n v="0"/>
    <n v="1"/>
    <n v="10"/>
    <n v="30"/>
    <n v="2"/>
    <n v="12185828"/>
    <n v="12890000"/>
    <n v="3000000"/>
    <n v="99909"/>
    <n v="2271551"/>
    <n v="0"/>
    <n v="0"/>
    <n v="0"/>
    <m/>
    <n v="0"/>
    <n v="0"/>
    <n v="0"/>
    <m/>
    <m/>
    <d v="2021-03-30T00:00:00"/>
    <n v="1"/>
    <s v="O"/>
    <n v="1"/>
    <n v="30"/>
    <n v="0"/>
    <m/>
    <m/>
    <m/>
    <m/>
    <m/>
    <m/>
    <n v="1"/>
    <n v="1"/>
    <m/>
    <m/>
    <n v="2651481"/>
    <s v="CREDITOS DE CONSUMO"/>
    <n v="0"/>
    <n v="0"/>
    <n v="890480123"/>
    <s v="UNIVERSIDAD DE CARTAGENA"/>
    <n v="5"/>
    <m/>
    <m/>
    <m/>
    <m/>
    <n v="1"/>
    <n v="7"/>
    <n v="2"/>
  </r>
  <r>
    <n v="0"/>
    <s v="C"/>
    <x v="89"/>
    <x v="0"/>
    <n v="4"/>
    <n v="17252"/>
    <d v="2020-06-16T00:00:00"/>
    <d v="2023-06-16T00:00:00"/>
    <n v="14"/>
    <n v="1"/>
    <n v="8"/>
    <n v="30"/>
    <n v="2"/>
    <n v="12185828"/>
    <n v="12890000"/>
    <n v="774428"/>
    <n v="25791"/>
    <n v="608134"/>
    <n v="2870"/>
    <n v="0"/>
    <n v="0"/>
    <m/>
    <n v="0"/>
    <n v="0"/>
    <n v="0"/>
    <m/>
    <m/>
    <d v="2021-03-30T00:00:00"/>
    <n v="1"/>
    <s v="O"/>
    <n v="1"/>
    <n v="30"/>
    <n v="1754"/>
    <m/>
    <m/>
    <m/>
    <m/>
    <m/>
    <m/>
    <n v="1"/>
    <n v="1"/>
    <m/>
    <m/>
    <n v="709848"/>
    <s v="CREDITOS DE CONSUMO"/>
    <n v="0"/>
    <n v="0"/>
    <n v="890480123"/>
    <s v="UNIVERSIDAD DE CARTAGENA"/>
    <n v="5"/>
    <m/>
    <m/>
    <m/>
    <m/>
    <n v="1"/>
    <n v="7"/>
    <n v="2"/>
  </r>
  <r>
    <n v="0"/>
    <s v="C"/>
    <x v="89"/>
    <x v="0"/>
    <n v="4"/>
    <n v="18103"/>
    <d v="2021-01-29T00:00:00"/>
    <d v="2025-01-30T00:00:00"/>
    <n v="0"/>
    <n v="1"/>
    <n v="2"/>
    <n v="30"/>
    <n v="2"/>
    <n v="9568969"/>
    <n v="10000000"/>
    <n v="5000000"/>
    <n v="125780"/>
    <n v="4827363"/>
    <n v="0"/>
    <n v="0"/>
    <n v="0"/>
    <m/>
    <n v="0"/>
    <n v="0"/>
    <n v="0"/>
    <m/>
    <m/>
    <d v="2021-03-30T00:00:00"/>
    <n v="1"/>
    <s v="O"/>
    <n v="1"/>
    <n v="30"/>
    <n v="0"/>
    <m/>
    <m/>
    <m/>
    <m/>
    <m/>
    <m/>
    <n v="1"/>
    <n v="1"/>
    <m/>
    <m/>
    <n v="5634767"/>
    <s v="CREDITOS DE CONSUMO"/>
    <n v="0"/>
    <n v="0"/>
    <n v="890480123"/>
    <s v="UNIVERSIDAD DE CARTAGENA"/>
    <n v="5"/>
    <m/>
    <m/>
    <m/>
    <m/>
    <n v="1"/>
    <n v="7"/>
    <n v="2"/>
  </r>
  <r>
    <n v="0"/>
    <s v="C"/>
    <x v="89"/>
    <x v="0"/>
    <n v="4"/>
    <n v="18159"/>
    <d v="2021-02-09T00:00:00"/>
    <d v="2021-06-28T00:00:00"/>
    <n v="0"/>
    <n v="1"/>
    <n v="1"/>
    <n v="30"/>
    <n v="2"/>
    <n v="13121400"/>
    <n v="13940000"/>
    <n v="3890000"/>
    <n v="42535"/>
    <n v="3846990"/>
    <n v="0"/>
    <n v="0"/>
    <n v="0"/>
    <m/>
    <n v="0"/>
    <n v="0"/>
    <n v="0"/>
    <n v="3890000"/>
    <n v="6"/>
    <d v="2021-03-30T00:00:00"/>
    <n v="1"/>
    <s v="O"/>
    <n v="1"/>
    <n v="30"/>
    <n v="0"/>
    <m/>
    <m/>
    <m/>
    <m/>
    <m/>
    <m/>
    <n v="1"/>
    <n v="1"/>
    <m/>
    <m/>
    <n v="4490422"/>
    <s v="CREDITOS DE CONSUMO"/>
    <n v="0"/>
    <n v="0"/>
    <n v="890480123"/>
    <s v="UNIVERSIDAD DE CARTAGENA"/>
    <n v="5"/>
    <m/>
    <m/>
    <m/>
    <m/>
    <n v="1"/>
    <n v="7"/>
    <n v="2"/>
  </r>
  <r>
    <n v="8137958"/>
    <s v="C"/>
    <x v="90"/>
    <x v="0"/>
    <n v="4"/>
    <n v="14305"/>
    <d v="2018-07-17T00:00:00"/>
    <d v="2025-07-17T00:00:00"/>
    <n v="13"/>
    <n v="1"/>
    <n v="31"/>
    <n v="30"/>
    <n v="2"/>
    <n v="17726461"/>
    <n v="19240000"/>
    <n v="15000000"/>
    <n v="312867"/>
    <n v="11301779"/>
    <n v="72332"/>
    <n v="0"/>
    <n v="0"/>
    <m/>
    <n v="0"/>
    <n v="0"/>
    <n v="0"/>
    <m/>
    <m/>
    <d v="2021-03-30T00:00:00"/>
    <n v="1"/>
    <s v="O"/>
    <n v="1"/>
    <n v="30"/>
    <n v="2124"/>
    <m/>
    <m/>
    <m/>
    <m/>
    <m/>
    <m/>
    <n v="1"/>
    <n v="1"/>
    <m/>
    <m/>
    <n v="3163821"/>
    <s v="CREDITOS DE CONSUMO"/>
    <n v="0"/>
    <n v="0"/>
    <n v="890480123"/>
    <s v="UNIVERSIDAD DE CARTAGENA"/>
    <n v="5"/>
    <m/>
    <m/>
    <m/>
    <m/>
    <n v="1"/>
    <n v="7"/>
    <n v="2"/>
  </r>
  <r>
    <n v="12831667"/>
    <s v="C"/>
    <x v="90"/>
    <x v="0"/>
    <n v="4"/>
    <n v="16609"/>
    <d v="2019-11-22T00:00:00"/>
    <d v="2026-11-30T00:00:00"/>
    <n v="0"/>
    <n v="1"/>
    <n v="16"/>
    <n v="30"/>
    <n v="2"/>
    <n v="17726461"/>
    <n v="19240000"/>
    <n v="20000000"/>
    <n v="417156"/>
    <n v="17820276"/>
    <n v="0"/>
    <n v="0"/>
    <n v="0"/>
    <m/>
    <n v="0"/>
    <n v="0"/>
    <n v="0"/>
    <m/>
    <m/>
    <d v="2021-03-30T00:00:00"/>
    <n v="1"/>
    <s v="O"/>
    <n v="1"/>
    <n v="30"/>
    <n v="0"/>
    <m/>
    <m/>
    <m/>
    <m/>
    <m/>
    <m/>
    <n v="1"/>
    <n v="1"/>
    <m/>
    <m/>
    <n v="4988609"/>
    <s v="CREDITOS DE CONSUMO"/>
    <n v="0"/>
    <n v="0"/>
    <n v="890480123"/>
    <s v="UNIVERSIDAD DE CARTAGENA"/>
    <n v="5"/>
    <m/>
    <m/>
    <m/>
    <m/>
    <n v="1"/>
    <n v="7"/>
    <n v="2"/>
  </r>
  <r>
    <n v="16228169"/>
    <s v="C"/>
    <x v="90"/>
    <x v="2"/>
    <n v="4"/>
    <n v="16684"/>
    <d v="2019-12-12T00:00:00"/>
    <d v="2024-12-30T00:00:00"/>
    <n v="0"/>
    <n v="1"/>
    <n v="15"/>
    <n v="30"/>
    <n v="2"/>
    <n v="9119963"/>
    <n v="9511000"/>
    <n v="28500000"/>
    <n v="593274"/>
    <n v="22537248"/>
    <n v="0"/>
    <n v="0"/>
    <n v="0"/>
    <m/>
    <n v="0"/>
    <n v="0"/>
    <n v="0"/>
    <m/>
    <m/>
    <d v="2021-03-31T00:00:00"/>
    <n v="9"/>
    <s v="O"/>
    <n v="1"/>
    <n v="30"/>
    <n v="0"/>
    <m/>
    <m/>
    <m/>
    <m/>
    <m/>
    <m/>
    <n v="1"/>
    <n v="1"/>
    <m/>
    <m/>
    <n v="6309079"/>
    <s v="CREDITOS DE CONSUMO"/>
    <n v="0"/>
    <n v="0"/>
    <m/>
    <m/>
    <n v="5"/>
    <m/>
    <m/>
    <m/>
    <m/>
    <n v="1"/>
    <n v="7"/>
    <n v="2"/>
  </r>
  <r>
    <n v="4337641"/>
    <s v="C"/>
    <x v="90"/>
    <x v="0"/>
    <n v="4"/>
    <n v="18319"/>
    <d v="2021-03-31T00:00:00"/>
    <d v="2021-04-30T00:00:00"/>
    <n v="0"/>
    <n v="1"/>
    <n v="0"/>
    <n v="30"/>
    <n v="2"/>
    <n v="23318977"/>
    <n v="25980000"/>
    <n v="6024000"/>
    <n v="6141061"/>
    <n v="6024000"/>
    <n v="0"/>
    <n v="0"/>
    <n v="0"/>
    <m/>
    <n v="0"/>
    <n v="0"/>
    <n v="0"/>
    <m/>
    <m/>
    <d v="2021-03-31T00:00:00"/>
    <n v="1"/>
    <s v="O"/>
    <n v="1"/>
    <n v="30"/>
    <n v="0"/>
    <m/>
    <m/>
    <m/>
    <m/>
    <m/>
    <m/>
    <n v="1"/>
    <n v="1"/>
    <m/>
    <m/>
    <n v="1686359"/>
    <s v="CREDITOS DE CONSUMO"/>
    <n v="0"/>
    <n v="0"/>
    <n v="890480123"/>
    <s v="UNIVERSIDAD DE CARTAGENA"/>
    <n v="5"/>
    <m/>
    <m/>
    <m/>
    <m/>
    <n v="1"/>
    <n v="7"/>
    <n v="2"/>
  </r>
  <r>
    <n v="24974155"/>
    <s v="C"/>
    <x v="91"/>
    <x v="0"/>
    <n v="4"/>
    <n v="17557"/>
    <d v="2020-09-04T00:00:00"/>
    <d v="2023-09-30T00:00:00"/>
    <n v="0"/>
    <n v="1"/>
    <n v="6"/>
    <n v="30"/>
    <n v="2"/>
    <n v="12185828"/>
    <n v="12890000"/>
    <n v="31678218"/>
    <n v="1054984"/>
    <n v="27162610"/>
    <n v="0"/>
    <n v="0"/>
    <n v="0"/>
    <m/>
    <n v="0"/>
    <n v="0"/>
    <n v="0"/>
    <m/>
    <m/>
    <d v="2021-03-30T00:00:00"/>
    <n v="9"/>
    <s v="O"/>
    <n v="1"/>
    <n v="30"/>
    <n v="0"/>
    <m/>
    <m/>
    <m/>
    <m/>
    <m/>
    <m/>
    <n v="1"/>
    <n v="1"/>
    <m/>
    <m/>
    <n v="2188455"/>
    <s v="CREDITOS DE CONSUMO"/>
    <n v="0"/>
    <n v="0"/>
    <n v="890480123"/>
    <s v="UNIVERSIDAD DE CARTAGENA"/>
    <n v="5"/>
    <m/>
    <m/>
    <m/>
    <m/>
    <n v="1"/>
    <n v="7"/>
    <n v="2"/>
  </r>
  <r>
    <n v="20283548"/>
    <s v="C"/>
    <x v="91"/>
    <x v="0"/>
    <n v="4"/>
    <n v="17964"/>
    <d v="2020-12-30T00:00:00"/>
    <d v="2027-02-28T00:00:00"/>
    <n v="0"/>
    <n v="1"/>
    <n v="3"/>
    <n v="30"/>
    <n v="2"/>
    <n v="9568969"/>
    <n v="10000000"/>
    <n v="22747147"/>
    <n v="408146"/>
    <n v="22060971"/>
    <n v="0"/>
    <n v="0"/>
    <n v="0"/>
    <m/>
    <n v="0"/>
    <n v="0"/>
    <n v="0"/>
    <m/>
    <m/>
    <d v="2021-03-30T00:00:00"/>
    <n v="9"/>
    <s v="O"/>
    <n v="1"/>
    <n v="30"/>
    <n v="0"/>
    <m/>
    <m/>
    <m/>
    <m/>
    <m/>
    <m/>
    <n v="1"/>
    <n v="1"/>
    <m/>
    <m/>
    <n v="1777423"/>
    <s v="CREDITOS DE CONSUMO"/>
    <n v="0"/>
    <n v="0"/>
    <n v="890480123"/>
    <s v="UNIVERSIDAD DE CARTAGENA"/>
    <n v="5"/>
    <m/>
    <m/>
    <m/>
    <m/>
    <n v="1"/>
    <n v="7"/>
    <n v="2"/>
  </r>
  <r>
    <n v="0"/>
    <s v="C"/>
    <x v="92"/>
    <x v="0"/>
    <n v="4"/>
    <n v="15486"/>
    <d v="2020-10-29T00:00:00"/>
    <d v="2023-06-30T00:00:00"/>
    <n v="0"/>
    <n v="1"/>
    <n v="5"/>
    <n v="30"/>
    <n v="2"/>
    <n v="17726461"/>
    <n v="19240000"/>
    <n v="10503478"/>
    <n v="414276"/>
    <n v="9167763"/>
    <n v="0"/>
    <n v="0"/>
    <n v="0"/>
    <m/>
    <n v="0"/>
    <n v="0"/>
    <n v="0"/>
    <m/>
    <m/>
    <d v="2021-03-30T00:00:00"/>
    <n v="1"/>
    <s v="O"/>
    <n v="1"/>
    <n v="30"/>
    <n v="0"/>
    <m/>
    <m/>
    <m/>
    <m/>
    <m/>
    <m/>
    <n v="1"/>
    <n v="1"/>
    <m/>
    <m/>
    <n v="13505856"/>
    <s v="CREDITOS DE CONSUMO"/>
    <n v="0"/>
    <n v="0"/>
    <n v="890480123"/>
    <s v="UNIVERSIDAD DE CARTAGENA"/>
    <n v="5"/>
    <m/>
    <m/>
    <m/>
    <m/>
    <n v="1"/>
    <n v="7"/>
    <n v="1"/>
  </r>
  <r>
    <n v="0"/>
    <s v="C"/>
    <x v="92"/>
    <x v="0"/>
    <n v="4"/>
    <n v="15487"/>
    <d v="2020-10-29T00:00:00"/>
    <d v="2022-05-30T00:00:00"/>
    <n v="0"/>
    <n v="1"/>
    <n v="5"/>
    <n v="30"/>
    <n v="2"/>
    <n v="12185828"/>
    <n v="12890000"/>
    <n v="1740549"/>
    <n v="101192"/>
    <n v="1314186"/>
    <n v="0"/>
    <n v="0"/>
    <n v="0"/>
    <m/>
    <n v="0"/>
    <n v="0"/>
    <n v="0"/>
    <m/>
    <m/>
    <d v="2021-03-30T00:00:00"/>
    <n v="1"/>
    <s v="O"/>
    <n v="1"/>
    <n v="30"/>
    <n v="0"/>
    <m/>
    <m/>
    <m/>
    <m/>
    <m/>
    <m/>
    <n v="1"/>
    <n v="1"/>
    <m/>
    <m/>
    <n v="1936046"/>
    <s v="CREDITOS DE CONSUMO"/>
    <n v="0"/>
    <n v="0"/>
    <n v="890480123"/>
    <s v="UNIVERSIDAD DE CARTAGENA"/>
    <n v="5"/>
    <m/>
    <m/>
    <m/>
    <m/>
    <n v="1"/>
    <n v="7"/>
    <n v="1"/>
  </r>
  <r>
    <n v="0"/>
    <s v="C"/>
    <x v="93"/>
    <x v="3"/>
    <n v="4"/>
    <n v="11262"/>
    <d v="2016-06-30T00:00:00"/>
    <d v="2021-06-30T00:00:00"/>
    <n v="0"/>
    <n v="1"/>
    <n v="57"/>
    <n v="30"/>
    <n v="2"/>
    <n v="13121400"/>
    <n v="13940000"/>
    <n v="34090000"/>
    <n v="777772"/>
    <n v="2255474"/>
    <n v="0"/>
    <n v="0"/>
    <n v="54590000"/>
    <s v="                              "/>
    <n v="0"/>
    <n v="0"/>
    <n v="0"/>
    <m/>
    <m/>
    <d v="2021-03-30T00:00:00"/>
    <n v="3"/>
    <s v="O"/>
    <n v="1"/>
    <n v="30"/>
    <n v="0"/>
    <m/>
    <m/>
    <m/>
    <m/>
    <m/>
    <m/>
    <n v="1"/>
    <n v="1"/>
    <m/>
    <m/>
    <n v="2281316"/>
    <s v="CREDITOS DE CONSUMO"/>
    <n v="0"/>
    <n v="0"/>
    <n v="890480123"/>
    <s v="UNIVERSIDAD DE CARTAGENA"/>
    <n v="5"/>
    <m/>
    <m/>
    <m/>
    <m/>
    <n v="1"/>
    <n v="7"/>
    <n v="2"/>
  </r>
  <r>
    <n v="0"/>
    <s v="C"/>
    <x v="93"/>
    <x v="0"/>
    <n v="4"/>
    <n v="15240"/>
    <d v="2019-02-07T00:00:00"/>
    <d v="2022-02-07T00:00:00"/>
    <n v="0"/>
    <n v="1"/>
    <n v="26"/>
    <n v="30"/>
    <n v="2"/>
    <n v="12185828"/>
    <n v="12890000"/>
    <n v="45942448"/>
    <n v="1530028"/>
    <n v="14318597"/>
    <n v="0"/>
    <n v="0"/>
    <n v="0"/>
    <m/>
    <n v="0"/>
    <n v="0"/>
    <n v="0"/>
    <m/>
    <m/>
    <d v="2021-03-30T00:00:00"/>
    <n v="1"/>
    <s v="O"/>
    <n v="1"/>
    <n v="30"/>
    <n v="0"/>
    <m/>
    <m/>
    <m/>
    <m/>
    <m/>
    <m/>
    <n v="1"/>
    <n v="1"/>
    <m/>
    <m/>
    <n v="14482652"/>
    <s v="CREDITOS DE CONSUMO"/>
    <n v="0"/>
    <n v="0"/>
    <n v="890480123"/>
    <s v="UNIVERSIDAD DE CARTAGENA"/>
    <n v="5"/>
    <m/>
    <m/>
    <m/>
    <m/>
    <n v="1"/>
    <n v="7"/>
    <n v="2"/>
  </r>
  <r>
    <n v="0"/>
    <s v="C"/>
    <x v="93"/>
    <x v="0"/>
    <n v="4"/>
    <n v="17878"/>
    <d v="2020-12-11T00:00:00"/>
    <d v="2025-12-30T00:00:00"/>
    <n v="0"/>
    <n v="1"/>
    <n v="3"/>
    <n v="30"/>
    <n v="2"/>
    <n v="16011168"/>
    <n v="17240000"/>
    <n v="45000000"/>
    <n v="1094580"/>
    <n v="43495549"/>
    <n v="0"/>
    <n v="0"/>
    <n v="0"/>
    <m/>
    <n v="0"/>
    <n v="0"/>
    <n v="0"/>
    <m/>
    <m/>
    <d v="2021-03-30T00:00:00"/>
    <n v="1"/>
    <s v="O"/>
    <n v="1"/>
    <n v="30"/>
    <n v="0"/>
    <m/>
    <m/>
    <m/>
    <m/>
    <m/>
    <m/>
    <n v="1"/>
    <n v="1"/>
    <m/>
    <m/>
    <n v="43993900"/>
    <s v="CREDITOS DE CONSUMO"/>
    <n v="0"/>
    <n v="0"/>
    <n v="890480123"/>
    <s v="UNIVERSIDAD DE CARTAGENA"/>
    <n v="5"/>
    <m/>
    <m/>
    <m/>
    <m/>
    <n v="1"/>
    <n v="7"/>
    <n v="2"/>
  </r>
  <r>
    <n v="0"/>
    <s v="C"/>
    <x v="93"/>
    <x v="0"/>
    <n v="4"/>
    <n v="550024654"/>
    <d v="2020-10-29T00:00:00"/>
    <d v="2023-11-30T00:00:00"/>
    <n v="0"/>
    <n v="1"/>
    <n v="4"/>
    <n v="30"/>
    <n v="2"/>
    <n v="22490513"/>
    <n v="24960000"/>
    <n v="70000"/>
    <n v="2691"/>
    <n v="64327"/>
    <n v="0"/>
    <n v="0"/>
    <n v="0"/>
    <m/>
    <n v="0"/>
    <n v="0"/>
    <n v="0"/>
    <m/>
    <m/>
    <d v="2021-03-30T00:00:00"/>
    <n v="1"/>
    <s v="O"/>
    <n v="1"/>
    <n v="30"/>
    <n v="0"/>
    <m/>
    <m/>
    <m/>
    <m/>
    <m/>
    <m/>
    <n v="1"/>
    <n v="1"/>
    <m/>
    <m/>
    <n v="65064"/>
    <s v="CREDITOS DE CONSUMO"/>
    <n v="0"/>
    <n v="0"/>
    <n v="890480123"/>
    <s v="UNIVERSIDAD DE CARTAGENA"/>
    <n v="5"/>
    <m/>
    <m/>
    <m/>
    <m/>
    <n v="2"/>
    <n v="7"/>
    <n v="2"/>
  </r>
  <r>
    <n v="0"/>
    <s v="C"/>
    <x v="93"/>
    <x v="0"/>
    <n v="4"/>
    <n v="550025532"/>
    <d v="2021-02-28T00:00:00"/>
    <d v="2021-04-30T00:00:00"/>
    <n v="0"/>
    <n v="1"/>
    <n v="0"/>
    <n v="30"/>
    <n v="2"/>
    <n v="0"/>
    <n v="0"/>
    <n v="6000"/>
    <n v="6000"/>
    <n v="31"/>
    <n v="0"/>
    <n v="0"/>
    <n v="0"/>
    <m/>
    <n v="0"/>
    <n v="0"/>
    <n v="0"/>
    <m/>
    <m/>
    <d v="2021-03-30T00:00:00"/>
    <n v="1"/>
    <s v="O"/>
    <n v="1"/>
    <n v="30"/>
    <n v="0"/>
    <m/>
    <m/>
    <m/>
    <m/>
    <m/>
    <m/>
    <n v="1"/>
    <n v="1"/>
    <m/>
    <m/>
    <n v="32"/>
    <s v="CREDITOS DE CONSUMO"/>
    <n v="0"/>
    <n v="0"/>
    <n v="890480123"/>
    <s v="UNIVERSIDAD DE CARTAGENA"/>
    <n v="5"/>
    <m/>
    <m/>
    <m/>
    <m/>
    <n v="2"/>
    <n v="7"/>
    <n v="2"/>
  </r>
  <r>
    <n v="0"/>
    <s v="C"/>
    <x v="93"/>
    <x v="0"/>
    <n v="4"/>
    <n v="550025719"/>
    <d v="2021-03-31T00:00:00"/>
    <d v="2021-05-30T00:00:00"/>
    <n v="0"/>
    <n v="1"/>
    <n v="0"/>
    <n v="30"/>
    <n v="2"/>
    <n v="0"/>
    <n v="0"/>
    <n v="6000"/>
    <n v="6000"/>
    <n v="6000"/>
    <n v="0"/>
    <n v="0"/>
    <n v="0"/>
    <m/>
    <n v="0"/>
    <n v="0"/>
    <n v="0"/>
    <m/>
    <m/>
    <d v="2021-03-31T00:00:00"/>
    <n v="1"/>
    <s v="O"/>
    <n v="1"/>
    <n v="30"/>
    <n v="0"/>
    <m/>
    <m/>
    <m/>
    <m/>
    <m/>
    <m/>
    <n v="1"/>
    <n v="1"/>
    <m/>
    <m/>
    <n v="6069"/>
    <s v="CREDITOS DE CONSUMO"/>
    <n v="0"/>
    <n v="0"/>
    <n v="890480123"/>
    <s v="UNIVERSIDAD DE CARTAGENA"/>
    <n v="5"/>
    <m/>
    <m/>
    <m/>
    <m/>
    <n v="2"/>
    <n v="7"/>
    <n v="2"/>
  </r>
  <r>
    <n v="3570669"/>
    <s v="C"/>
    <x v="94"/>
    <x v="11"/>
    <n v="4"/>
    <n v="14149"/>
    <d v="2020-10-29T00:00:00"/>
    <d v="2023-09-20T00:00:00"/>
    <n v="0"/>
    <n v="1"/>
    <n v="4"/>
    <n v="30"/>
    <n v="2"/>
    <n v="13121400"/>
    <n v="13940000"/>
    <n v="19348265"/>
    <n v="684458"/>
    <n v="17095624"/>
    <n v="0"/>
    <n v="0"/>
    <n v="80000000"/>
    <s v="                              "/>
    <n v="0"/>
    <n v="0"/>
    <n v="0"/>
    <m/>
    <m/>
    <d v="2021-03-30T00:00:00"/>
    <n v="3"/>
    <s v="O"/>
    <n v="1"/>
    <n v="30"/>
    <n v="0"/>
    <m/>
    <m/>
    <m/>
    <m/>
    <m/>
    <m/>
    <n v="1"/>
    <n v="1"/>
    <m/>
    <m/>
    <n v="13524955"/>
    <s v="CREDITOS DE CONSUMO"/>
    <n v="0"/>
    <n v="0"/>
    <m/>
    <m/>
    <n v="5"/>
    <m/>
    <m/>
    <m/>
    <m/>
    <n v="1"/>
    <n v="7"/>
    <n v="1"/>
  </r>
  <r>
    <n v="12977"/>
    <s v="C"/>
    <x v="94"/>
    <x v="0"/>
    <n v="4"/>
    <n v="550023845"/>
    <d v="2020-05-06T00:00:00"/>
    <d v="2023-05-30T00:00:00"/>
    <n v="0"/>
    <n v="1"/>
    <n v="10"/>
    <n v="30"/>
    <n v="2"/>
    <n v="23318977"/>
    <n v="25980000"/>
    <n v="79000"/>
    <n v="3094"/>
    <n v="62131"/>
    <n v="0"/>
    <n v="0"/>
    <n v="0"/>
    <m/>
    <n v="0"/>
    <n v="0"/>
    <n v="0"/>
    <m/>
    <m/>
    <d v="2021-03-30T00:00:00"/>
    <n v="1"/>
    <s v="O"/>
    <n v="1"/>
    <n v="30"/>
    <n v="0"/>
    <m/>
    <m/>
    <m/>
    <m/>
    <m/>
    <m/>
    <n v="1"/>
    <n v="1"/>
    <m/>
    <m/>
    <n v="49154"/>
    <s v="CREDITOS DE CONSUMO"/>
    <n v="0"/>
    <n v="0"/>
    <n v="890480123"/>
    <s v="UNIVERSIDAD DE CARTAGENA"/>
    <n v="5"/>
    <m/>
    <m/>
    <m/>
    <m/>
    <n v="2"/>
    <n v="7"/>
    <n v="2"/>
  </r>
  <r>
    <n v="1253"/>
    <s v="C"/>
    <x v="94"/>
    <x v="0"/>
    <n v="4"/>
    <n v="550025743"/>
    <d v="2021-03-31T00:00:00"/>
    <d v="2021-05-30T00:00:00"/>
    <n v="0"/>
    <n v="1"/>
    <n v="0"/>
    <n v="30"/>
    <n v="2"/>
    <n v="0"/>
    <n v="0"/>
    <n v="6000"/>
    <n v="6000"/>
    <n v="6000"/>
    <n v="0"/>
    <n v="0"/>
    <n v="0"/>
    <m/>
    <n v="0"/>
    <n v="0"/>
    <n v="0"/>
    <m/>
    <m/>
    <d v="2021-03-31T00:00:00"/>
    <n v="1"/>
    <s v="O"/>
    <n v="1"/>
    <n v="30"/>
    <n v="0"/>
    <m/>
    <m/>
    <m/>
    <m/>
    <m/>
    <m/>
    <n v="1"/>
    <n v="1"/>
    <m/>
    <m/>
    <n v="4747"/>
    <s v="CREDITOS DE CONSUMO"/>
    <n v="0"/>
    <n v="0"/>
    <n v="890480123"/>
    <s v="UNIVERSIDAD DE CARTAGENA"/>
    <n v="5"/>
    <m/>
    <m/>
    <m/>
    <m/>
    <n v="2"/>
    <n v="7"/>
    <n v="2"/>
  </r>
  <r>
    <n v="0"/>
    <s v="C"/>
    <x v="95"/>
    <x v="0"/>
    <n v="4"/>
    <n v="17384"/>
    <d v="2020-07-24T00:00:00"/>
    <d v="2024-07-30T00:00:00"/>
    <n v="0"/>
    <n v="1"/>
    <n v="8"/>
    <n v="30"/>
    <n v="2"/>
    <n v="17726461"/>
    <n v="19240000"/>
    <n v="30000000"/>
    <n v="876968"/>
    <n v="26341024"/>
    <n v="0"/>
    <n v="0"/>
    <n v="0"/>
    <m/>
    <n v="0"/>
    <n v="0"/>
    <n v="0"/>
    <m/>
    <m/>
    <d v="2021-03-30T00:00:00"/>
    <n v="1"/>
    <s v="O"/>
    <n v="1"/>
    <n v="30"/>
    <n v="0"/>
    <m/>
    <m/>
    <m/>
    <m/>
    <m/>
    <m/>
    <n v="1"/>
    <n v="1"/>
    <m/>
    <m/>
    <n v="54360801"/>
    <s v="CREDITOS DE CONSUMO"/>
    <n v="0"/>
    <n v="0"/>
    <n v="890480123"/>
    <s v="UNIVERSIDAD DE CARTAGENA"/>
    <n v="5"/>
    <m/>
    <m/>
    <m/>
    <m/>
    <n v="1"/>
    <n v="7"/>
    <n v="2"/>
  </r>
  <r>
    <n v="0"/>
    <s v="C"/>
    <x v="96"/>
    <x v="0"/>
    <n v="4"/>
    <n v="15378"/>
    <d v="2020-10-29T00:00:00"/>
    <d v="2024-05-30T00:00:00"/>
    <n v="0"/>
    <n v="1"/>
    <n v="5"/>
    <n v="30"/>
    <n v="2"/>
    <n v="17726461"/>
    <n v="19240000"/>
    <n v="3191436"/>
    <n v="100799"/>
    <n v="2914752"/>
    <n v="0"/>
    <n v="0"/>
    <n v="0"/>
    <m/>
    <n v="0"/>
    <n v="0"/>
    <n v="0"/>
    <m/>
    <m/>
    <d v="2021-03-30T00:00:00"/>
    <n v="1"/>
    <s v="O"/>
    <n v="1"/>
    <n v="30"/>
    <n v="0"/>
    <m/>
    <m/>
    <m/>
    <m/>
    <m/>
    <m/>
    <n v="1"/>
    <n v="1"/>
    <m/>
    <m/>
    <n v="9689424"/>
    <s v="CREDITOS DE CONSUMO"/>
    <n v="0"/>
    <n v="0"/>
    <n v="890480123"/>
    <s v="UNIVERSIDAD DE CARTAGENA"/>
    <n v="5"/>
    <m/>
    <m/>
    <m/>
    <m/>
    <n v="1"/>
    <n v="7"/>
    <n v="1"/>
  </r>
  <r>
    <n v="0"/>
    <s v="C"/>
    <x v="96"/>
    <x v="0"/>
    <n v="4"/>
    <n v="17729"/>
    <d v="2020-10-19T00:00:00"/>
    <d v="2021-10-30T00:00:00"/>
    <n v="0"/>
    <n v="1"/>
    <n v="5"/>
    <n v="30"/>
    <n v="2"/>
    <n v="12185828"/>
    <n v="12890000"/>
    <n v="4014748"/>
    <n v="357055"/>
    <n v="2400142"/>
    <n v="0"/>
    <n v="0"/>
    <n v="0"/>
    <m/>
    <n v="0"/>
    <n v="0"/>
    <n v="0"/>
    <m/>
    <m/>
    <d v="2021-03-30T00:00:00"/>
    <n v="1"/>
    <s v="O"/>
    <n v="1"/>
    <n v="30"/>
    <n v="0"/>
    <m/>
    <m/>
    <m/>
    <m/>
    <m/>
    <m/>
    <n v="1"/>
    <n v="1"/>
    <m/>
    <m/>
    <n v="7978721"/>
    <s v="CREDITOS DE CONSUMO"/>
    <n v="0"/>
    <n v="0"/>
    <n v="890480123"/>
    <s v="UNIVERSIDAD DE CARTAGENA"/>
    <n v="5"/>
    <m/>
    <m/>
    <m/>
    <m/>
    <n v="1"/>
    <n v="7"/>
    <n v="2"/>
  </r>
  <r>
    <n v="0"/>
    <s v="C"/>
    <x v="97"/>
    <x v="0"/>
    <n v="4"/>
    <n v="550025341"/>
    <d v="2021-01-31T00:00:00"/>
    <d v="2021-03-28T00:00:00"/>
    <n v="0"/>
    <n v="1"/>
    <n v="0"/>
    <n v="30"/>
    <n v="2"/>
    <n v="0"/>
    <n v="0"/>
    <n v="6000"/>
    <n v="6000"/>
    <n v="6000"/>
    <n v="0"/>
    <n v="0"/>
    <n v="0"/>
    <m/>
    <n v="0"/>
    <n v="0"/>
    <n v="0"/>
    <m/>
    <m/>
    <d v="2021-02-28T00:00:00"/>
    <n v="1"/>
    <s v="O"/>
    <n v="1"/>
    <n v="30"/>
    <n v="0"/>
    <m/>
    <m/>
    <m/>
    <m/>
    <m/>
    <m/>
    <n v="1"/>
    <n v="1"/>
    <m/>
    <m/>
    <n v="70081"/>
    <s v="CREDITOS DE CONSUMO"/>
    <n v="0"/>
    <n v="0"/>
    <n v="890480123"/>
    <s v="UNIVERSIDAD DE CARTAGENA"/>
    <n v="5"/>
    <m/>
    <m/>
    <m/>
    <m/>
    <n v="2"/>
    <n v="7"/>
    <n v="2"/>
  </r>
  <r>
    <n v="0"/>
    <s v="C"/>
    <x v="97"/>
    <x v="0"/>
    <n v="4"/>
    <n v="550025379"/>
    <d v="2021-02-08T00:00:00"/>
    <d v="2024-02-28T00:00:00"/>
    <n v="0"/>
    <n v="1"/>
    <n v="0"/>
    <n v="30"/>
    <n v="2"/>
    <n v="22490513"/>
    <n v="24960000"/>
    <n v="900000"/>
    <n v="34600"/>
    <n v="900000"/>
    <n v="16860"/>
    <n v="0"/>
    <n v="0"/>
    <m/>
    <n v="0"/>
    <n v="0"/>
    <n v="0"/>
    <m/>
    <m/>
    <d v="2021-02-28T00:00:00"/>
    <n v="1"/>
    <s v="O"/>
    <n v="1"/>
    <n v="30"/>
    <n v="0"/>
    <m/>
    <m/>
    <m/>
    <m/>
    <m/>
    <m/>
    <n v="1"/>
    <n v="1"/>
    <m/>
    <m/>
    <n v="10512139"/>
    <s v="CREDITOS DE CONSUMO"/>
    <n v="0"/>
    <n v="0"/>
    <n v="890480123"/>
    <s v="UNIVERSIDAD DE CARTAGENA"/>
    <n v="5"/>
    <m/>
    <m/>
    <m/>
    <m/>
    <n v="2"/>
    <n v="7"/>
    <n v="2"/>
  </r>
  <r>
    <n v="0"/>
    <s v="C"/>
    <x v="97"/>
    <x v="0"/>
    <n v="4"/>
    <n v="550025380"/>
    <d v="2021-02-08T00:00:00"/>
    <d v="2024-02-28T00:00:00"/>
    <n v="0"/>
    <n v="1"/>
    <n v="0"/>
    <n v="30"/>
    <n v="2"/>
    <n v="22490513"/>
    <n v="24960000"/>
    <n v="100000"/>
    <n v="3844"/>
    <n v="100000"/>
    <n v="1860"/>
    <n v="0"/>
    <n v="0"/>
    <m/>
    <n v="0"/>
    <n v="0"/>
    <n v="0"/>
    <m/>
    <m/>
    <d v="2021-02-28T00:00:00"/>
    <n v="1"/>
    <s v="O"/>
    <n v="1"/>
    <n v="30"/>
    <n v="0"/>
    <m/>
    <m/>
    <m/>
    <m/>
    <m/>
    <m/>
    <n v="1"/>
    <n v="1"/>
    <m/>
    <m/>
    <n v="1168016"/>
    <s v="CREDITOS DE CONSUMO"/>
    <n v="0"/>
    <n v="0"/>
    <n v="890480123"/>
    <s v="UNIVERSIDAD DE CARTAGENA"/>
    <n v="5"/>
    <m/>
    <m/>
    <m/>
    <m/>
    <n v="2"/>
    <n v="7"/>
    <n v="2"/>
  </r>
  <r>
    <n v="0"/>
    <s v="C"/>
    <x v="97"/>
    <x v="0"/>
    <n v="4"/>
    <n v="550025383"/>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x v="97"/>
    <x v="0"/>
    <n v="4"/>
    <n v="550025384"/>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x v="97"/>
    <x v="0"/>
    <n v="4"/>
    <n v="550025410"/>
    <d v="2021-02-18T00:00:00"/>
    <d v="2024-03-28T00:00:00"/>
    <n v="0"/>
    <n v="1"/>
    <n v="0"/>
    <n v="30"/>
    <n v="2"/>
    <n v="22490513"/>
    <n v="24960000"/>
    <n v="600000"/>
    <n v="23066"/>
    <n v="600000"/>
    <n v="750"/>
    <n v="0"/>
    <n v="0"/>
    <m/>
    <n v="0"/>
    <n v="0"/>
    <n v="0"/>
    <m/>
    <m/>
    <d v="2021-03-28T00:00:00"/>
    <n v="1"/>
    <s v="O"/>
    <n v="1"/>
    <n v="30"/>
    <n v="0"/>
    <m/>
    <m/>
    <m/>
    <m/>
    <m/>
    <m/>
    <n v="1"/>
    <n v="1"/>
    <m/>
    <m/>
    <n v="7008093"/>
    <s v="CREDITOS DE CONSUMO"/>
    <n v="0"/>
    <n v="0"/>
    <n v="890480123"/>
    <s v="UNIVERSIDAD DE CARTAGENA"/>
    <n v="5"/>
    <m/>
    <m/>
    <m/>
    <m/>
    <n v="2"/>
    <n v="7"/>
    <n v="2"/>
  </r>
  <r>
    <n v="0"/>
    <s v="C"/>
    <x v="97"/>
    <x v="0"/>
    <n v="4"/>
    <n v="550025411"/>
    <d v="2021-02-18T00:00:00"/>
    <d v="2024-03-28T00:00:00"/>
    <n v="0"/>
    <n v="1"/>
    <n v="0"/>
    <n v="30"/>
    <n v="2"/>
    <n v="22490513"/>
    <n v="24960000"/>
    <n v="380000"/>
    <n v="14609"/>
    <n v="380000"/>
    <n v="474"/>
    <n v="0"/>
    <n v="0"/>
    <m/>
    <n v="0"/>
    <n v="0"/>
    <n v="0"/>
    <m/>
    <m/>
    <d v="2021-03-28T00:00:00"/>
    <n v="1"/>
    <s v="O"/>
    <n v="1"/>
    <n v="30"/>
    <n v="0"/>
    <m/>
    <m/>
    <m/>
    <m/>
    <m/>
    <m/>
    <n v="1"/>
    <n v="1"/>
    <m/>
    <m/>
    <n v="4438459"/>
    <s v="CREDITOS DE CONSUMO"/>
    <n v="0"/>
    <n v="0"/>
    <n v="890480123"/>
    <s v="UNIVERSIDAD DE CARTAGENA"/>
    <n v="5"/>
    <m/>
    <m/>
    <m/>
    <m/>
    <n v="2"/>
    <n v="7"/>
    <n v="2"/>
  </r>
  <r>
    <n v="0"/>
    <s v="C"/>
    <x v="97"/>
    <x v="0"/>
    <n v="4"/>
    <n v="550025414"/>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0"/>
    <s v="C"/>
    <x v="97"/>
    <x v="0"/>
    <n v="4"/>
    <n v="550025415"/>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46114780"/>
    <s v="C"/>
    <x v="98"/>
    <x v="0"/>
    <n v="4"/>
    <n v="17796"/>
    <d v="2020-11-07T00:00:00"/>
    <d v="2026-09-30T00:00:00"/>
    <n v="0"/>
    <n v="1"/>
    <n v="8"/>
    <n v="30"/>
    <n v="2"/>
    <n v="16011168"/>
    <n v="17240000"/>
    <n v="50279218"/>
    <n v="1109624"/>
    <n v="46114780"/>
    <n v="0"/>
    <n v="0"/>
    <n v="0"/>
    <m/>
    <n v="0"/>
    <n v="0"/>
    <n v="0"/>
    <m/>
    <m/>
    <d v="2021-03-30T00:00:00"/>
    <n v="1"/>
    <s v="O"/>
    <n v="1"/>
    <n v="30"/>
    <n v="0"/>
    <m/>
    <m/>
    <m/>
    <m/>
    <m/>
    <m/>
    <n v="1"/>
    <n v="1"/>
    <m/>
    <m/>
    <n v="0"/>
    <s v="CREDITOS DE CONSUMO"/>
    <n v="0"/>
    <n v="0"/>
    <n v="890480123"/>
    <s v="UNIVERSIDAD DE CARTAGENA"/>
    <n v="5"/>
    <m/>
    <m/>
    <m/>
    <m/>
    <n v="1"/>
    <n v="7"/>
    <n v="2"/>
  </r>
  <r>
    <n v="0"/>
    <s v="C"/>
    <x v="99"/>
    <x v="0"/>
    <n v="4"/>
    <n v="17822"/>
    <d v="2020-11-20T00:00:00"/>
    <d v="2023-11-30T00:00:00"/>
    <n v="0"/>
    <n v="1"/>
    <n v="4"/>
    <n v="30"/>
    <n v="2"/>
    <n v="9568969"/>
    <n v="10000000"/>
    <n v="5000000"/>
    <n v="160326"/>
    <n v="4462966"/>
    <n v="29650"/>
    <n v="0"/>
    <n v="0"/>
    <m/>
    <n v="0"/>
    <n v="0"/>
    <n v="0"/>
    <m/>
    <m/>
    <d v="2021-03-05T00:00:00"/>
    <n v="1"/>
    <s v="O"/>
    <n v="1"/>
    <n v="30"/>
    <n v="0"/>
    <m/>
    <m/>
    <m/>
    <m/>
    <m/>
    <m/>
    <n v="1"/>
    <n v="1"/>
    <m/>
    <m/>
    <n v="17676496"/>
    <s v="CREDITOS DE CONSUMO"/>
    <n v="0"/>
    <n v="0"/>
    <n v="890480123"/>
    <s v="UNIVERSIDAD DE CARTAGENA"/>
    <n v="5"/>
    <m/>
    <m/>
    <m/>
    <m/>
    <n v="1"/>
    <n v="7"/>
    <n v="2"/>
  </r>
  <r>
    <n v="52216446"/>
    <s v="C"/>
    <x v="100"/>
    <x v="0"/>
    <n v="4"/>
    <n v="14591"/>
    <d v="2018-09-14T00:00:00"/>
    <d v="2025-09-14T00:00:00"/>
    <n v="0"/>
    <n v="1"/>
    <n v="32"/>
    <n v="30"/>
    <n v="2"/>
    <n v="17726461"/>
    <n v="19240000"/>
    <n v="93700000"/>
    <n v="1954377"/>
    <n v="70426698"/>
    <n v="0"/>
    <n v="0"/>
    <n v="0"/>
    <m/>
    <n v="0"/>
    <n v="0"/>
    <n v="0"/>
    <m/>
    <m/>
    <d v="2021-03-30T00:00:00"/>
    <n v="1"/>
    <s v="O"/>
    <n v="1"/>
    <n v="30"/>
    <n v="0"/>
    <m/>
    <m/>
    <m/>
    <m/>
    <m/>
    <m/>
    <n v="1"/>
    <n v="1"/>
    <m/>
    <m/>
    <n v="18210252"/>
    <s v="CREDITOS DE CONSUMO"/>
    <n v="0"/>
    <n v="0"/>
    <n v="890480123"/>
    <s v="UNIVERSIDAD DE CARTAGENA"/>
    <n v="5"/>
    <m/>
    <m/>
    <m/>
    <m/>
    <n v="1"/>
    <n v="7"/>
    <n v="2"/>
  </r>
  <r>
    <n v="16029998"/>
    <s v="C"/>
    <x v="100"/>
    <x v="0"/>
    <n v="4"/>
    <n v="16234"/>
    <d v="2019-09-05T00:00:00"/>
    <d v="2026-09-05T00:00:00"/>
    <n v="0"/>
    <n v="1"/>
    <n v="19"/>
    <n v="30"/>
    <n v="2"/>
    <n v="12185828"/>
    <n v="12890000"/>
    <n v="25755100"/>
    <n v="457211"/>
    <n v="21620388"/>
    <n v="0"/>
    <n v="0"/>
    <n v="0"/>
    <m/>
    <n v="0"/>
    <n v="0"/>
    <n v="0"/>
    <m/>
    <m/>
    <d v="2021-03-30T00:00:00"/>
    <n v="9"/>
    <s v="O"/>
    <n v="1"/>
    <n v="30"/>
    <n v="0"/>
    <m/>
    <m/>
    <m/>
    <m/>
    <m/>
    <m/>
    <n v="1"/>
    <n v="1"/>
    <m/>
    <m/>
    <n v="5590390"/>
    <s v="CREDITOS DE CONSUMO"/>
    <n v="0"/>
    <n v="0"/>
    <n v="890480123"/>
    <s v="UNIVERSIDAD DE CARTAGENA"/>
    <n v="5"/>
    <m/>
    <m/>
    <m/>
    <m/>
    <n v="1"/>
    <n v="7"/>
    <n v="2"/>
  </r>
  <r>
    <n v="1095752"/>
    <s v="C"/>
    <x v="100"/>
    <x v="0"/>
    <n v="4"/>
    <n v="16235"/>
    <d v="2019-09-05T00:00:00"/>
    <d v="2022-09-05T00:00:00"/>
    <n v="0"/>
    <n v="1"/>
    <n v="19"/>
    <n v="30"/>
    <n v="2"/>
    <n v="12185828"/>
    <n v="12890000"/>
    <n v="2958000"/>
    <n v="98511"/>
    <n v="1477890"/>
    <n v="0"/>
    <n v="0"/>
    <n v="0"/>
    <m/>
    <n v="0"/>
    <n v="0"/>
    <n v="0"/>
    <m/>
    <m/>
    <d v="2021-03-30T00:00:00"/>
    <n v="1"/>
    <s v="O"/>
    <n v="1"/>
    <n v="30"/>
    <n v="0"/>
    <m/>
    <m/>
    <m/>
    <m/>
    <m/>
    <m/>
    <n v="1"/>
    <n v="1"/>
    <m/>
    <m/>
    <n v="382138"/>
    <s v="CREDITOS DE CONSUMO"/>
    <n v="0"/>
    <n v="0"/>
    <n v="890480123"/>
    <s v="UNIVERSIDAD DE CARTAGENA"/>
    <n v="5"/>
    <m/>
    <m/>
    <m/>
    <m/>
    <n v="1"/>
    <n v="7"/>
    <n v="2"/>
  </r>
  <r>
    <n v="0"/>
    <s v="C"/>
    <x v="101"/>
    <x v="0"/>
    <n v="4"/>
    <n v="17479"/>
    <d v="2020-08-21T00:00:00"/>
    <d v="2025-09-30T00:00:00"/>
    <n v="0"/>
    <n v="1"/>
    <n v="6"/>
    <n v="30"/>
    <n v="2"/>
    <n v="17726461"/>
    <n v="19240000"/>
    <n v="20786937"/>
    <n v="524763"/>
    <n v="19429625"/>
    <n v="0"/>
    <n v="0"/>
    <n v="0"/>
    <m/>
    <n v="0"/>
    <n v="0"/>
    <n v="0"/>
    <m/>
    <m/>
    <d v="2021-03-30T00:00:00"/>
    <n v="1"/>
    <s v="O"/>
    <n v="1"/>
    <n v="30"/>
    <n v="0"/>
    <m/>
    <m/>
    <m/>
    <m/>
    <m/>
    <m/>
    <n v="1"/>
    <n v="1"/>
    <m/>
    <m/>
    <n v="21073207"/>
    <s v="CREDITOS DE CONSUMO"/>
    <n v="0"/>
    <n v="0"/>
    <n v="890480123"/>
    <s v="UNIVERSIDAD DE CARTAGENA"/>
    <n v="5"/>
    <m/>
    <m/>
    <m/>
    <m/>
    <n v="1"/>
    <n v="7"/>
    <n v="2"/>
  </r>
  <r>
    <n v="0"/>
    <s v="C"/>
    <x v="102"/>
    <x v="0"/>
    <n v="4"/>
    <n v="17322"/>
    <d v="2020-06-30T00:00:00"/>
    <d v="2023-06-30T00:00:00"/>
    <n v="30"/>
    <n v="1"/>
    <n v="7"/>
    <n v="30"/>
    <n v="2"/>
    <n v="12185828"/>
    <n v="12890000"/>
    <n v="2221116"/>
    <n v="73970"/>
    <n v="1801390"/>
    <n v="18240"/>
    <n v="0"/>
    <n v="0"/>
    <m/>
    <n v="0"/>
    <n v="0"/>
    <n v="0"/>
    <m/>
    <m/>
    <d v="2021-03-30T00:00:00"/>
    <n v="9"/>
    <s v="O"/>
    <n v="1"/>
    <n v="30"/>
    <n v="62260"/>
    <m/>
    <m/>
    <m/>
    <m/>
    <m/>
    <m/>
    <n v="1"/>
    <n v="1"/>
    <m/>
    <m/>
    <n v="5163163"/>
    <s v="CREDITOS DE CONSUMO"/>
    <n v="0"/>
    <n v="0"/>
    <n v="890480123"/>
    <s v="UNIVERSIDAD DE CARTAGENA"/>
    <n v="5"/>
    <m/>
    <m/>
    <m/>
    <m/>
    <n v="1"/>
    <n v="7"/>
    <n v="2"/>
  </r>
  <r>
    <n v="0"/>
    <s v="C"/>
    <x v="102"/>
    <x v="0"/>
    <n v="4"/>
    <n v="17472"/>
    <d v="2020-08-19T00:00:00"/>
    <d v="2022-09-30T00:00:00"/>
    <n v="0"/>
    <n v="1"/>
    <n v="6"/>
    <n v="30"/>
    <n v="2"/>
    <n v="15881442"/>
    <n v="17090000"/>
    <n v="2000000"/>
    <n v="97813"/>
    <n v="1557187"/>
    <n v="0"/>
    <n v="0"/>
    <n v="0"/>
    <m/>
    <n v="0"/>
    <n v="0"/>
    <n v="0"/>
    <m/>
    <m/>
    <d v="2021-03-30T00:00:00"/>
    <n v="1"/>
    <s v="O"/>
    <n v="1"/>
    <n v="30"/>
    <n v="0"/>
    <m/>
    <m/>
    <m/>
    <m/>
    <m/>
    <m/>
    <n v="1"/>
    <n v="1"/>
    <m/>
    <m/>
    <n v="4463226"/>
    <s v="CREDITOS DE CONSUMO"/>
    <n v="0"/>
    <n v="0"/>
    <n v="890480123"/>
    <s v="UNIVERSIDAD DE CARTAGENA"/>
    <n v="5"/>
    <m/>
    <m/>
    <m/>
    <m/>
    <n v="1"/>
    <n v="7"/>
    <n v="2"/>
  </r>
  <r>
    <n v="0"/>
    <s v="C"/>
    <x v="102"/>
    <x v="0"/>
    <n v="4"/>
    <n v="18274"/>
    <d v="2021-03-18T00:00:00"/>
    <d v="2021-10-30T00:00:00"/>
    <n v="0"/>
    <n v="1"/>
    <n v="0"/>
    <n v="30"/>
    <n v="2"/>
    <n v="12185828"/>
    <n v="12890000"/>
    <n v="445000"/>
    <n v="66180"/>
    <n v="445000"/>
    <n v="0"/>
    <n v="0"/>
    <n v="0"/>
    <m/>
    <n v="0"/>
    <n v="0"/>
    <n v="0"/>
    <m/>
    <m/>
    <d v="2021-03-30T00:00:00"/>
    <n v="1"/>
    <s v="O"/>
    <n v="1"/>
    <n v="30"/>
    <n v="0"/>
    <m/>
    <m/>
    <m/>
    <m/>
    <m/>
    <m/>
    <n v="1"/>
    <n v="1"/>
    <m/>
    <m/>
    <n v="1275464"/>
    <s v="CREDITOS DE CONSUMO"/>
    <n v="0"/>
    <n v="0"/>
    <n v="890480123"/>
    <s v="UNIVERSIDAD DE CARTAGENA"/>
    <n v="5"/>
    <m/>
    <m/>
    <m/>
    <m/>
    <n v="1"/>
    <n v="7"/>
    <n v="2"/>
  </r>
  <r>
    <n v="0"/>
    <s v="C"/>
    <x v="103"/>
    <x v="0"/>
    <n v="4"/>
    <n v="550025727"/>
    <d v="2021-03-31T00:00:00"/>
    <d v="2021-05-30T00:00:00"/>
    <n v="0"/>
    <n v="1"/>
    <n v="0"/>
    <n v="30"/>
    <n v="2"/>
    <n v="0"/>
    <n v="0"/>
    <n v="6000"/>
    <n v="6000"/>
    <n v="6000"/>
    <n v="0"/>
    <n v="0"/>
    <n v="0"/>
    <m/>
    <n v="0"/>
    <n v="0"/>
    <n v="0"/>
    <m/>
    <m/>
    <d v="2021-03-31T00:00:00"/>
    <n v="1"/>
    <s v="O"/>
    <n v="1"/>
    <n v="30"/>
    <n v="0"/>
    <m/>
    <m/>
    <m/>
    <m/>
    <m/>
    <m/>
    <n v="1"/>
    <n v="1"/>
    <m/>
    <m/>
    <n v="40418818"/>
    <s v="CREDITOS DE CONSUMO"/>
    <n v="0"/>
    <n v="0"/>
    <n v="890480123"/>
    <s v="UNIVERSIDAD DE CARTAGENA"/>
    <n v="5"/>
    <m/>
    <m/>
    <m/>
    <m/>
    <n v="2"/>
    <n v="7"/>
    <n v="2"/>
  </r>
  <r>
    <n v="0"/>
    <s v="C"/>
    <x v="104"/>
    <x v="0"/>
    <n v="4"/>
    <n v="13547"/>
    <d v="2020-10-29T00:00:00"/>
    <d v="2023-05-19T00:00:00"/>
    <n v="0"/>
    <n v="1"/>
    <n v="5"/>
    <n v="30"/>
    <n v="2"/>
    <n v="17726461"/>
    <n v="19240000"/>
    <n v="8904721"/>
    <n v="369588"/>
    <n v="7589207"/>
    <n v="0"/>
    <n v="0"/>
    <n v="0"/>
    <m/>
    <n v="0"/>
    <n v="0"/>
    <n v="0"/>
    <m/>
    <m/>
    <d v="2021-03-30T00:00:00"/>
    <n v="1"/>
    <s v="O"/>
    <n v="1"/>
    <n v="30"/>
    <n v="0"/>
    <m/>
    <m/>
    <m/>
    <m/>
    <m/>
    <m/>
    <n v="1"/>
    <n v="1"/>
    <m/>
    <m/>
    <n v="16005652"/>
    <s v="CREDITOS DE CONSUMO"/>
    <n v="0"/>
    <n v="0"/>
    <n v="890480123"/>
    <s v="UNIVERSIDAD DE CARTAGENA"/>
    <n v="5"/>
    <m/>
    <m/>
    <m/>
    <m/>
    <n v="1"/>
    <n v="7"/>
    <n v="1"/>
  </r>
  <r>
    <n v="43719903"/>
    <s v="C"/>
    <x v="105"/>
    <x v="2"/>
    <n v="4"/>
    <n v="16846"/>
    <d v="2020-10-29T00:00:00"/>
    <d v="2024-10-17T00:00:00"/>
    <n v="0"/>
    <n v="1"/>
    <n v="5"/>
    <n v="30"/>
    <n v="2"/>
    <n v="9119963"/>
    <n v="9511000"/>
    <n v="61529170"/>
    <n v="1561747"/>
    <n v="55972257"/>
    <n v="269420"/>
    <n v="0"/>
    <n v="0"/>
    <m/>
    <n v="0"/>
    <n v="0"/>
    <n v="0"/>
    <m/>
    <m/>
    <d v="2021-03-11T00:00:00"/>
    <n v="1"/>
    <s v="O"/>
    <n v="1"/>
    <n v="30"/>
    <n v="0"/>
    <m/>
    <m/>
    <m/>
    <m/>
    <m/>
    <m/>
    <n v="1"/>
    <n v="1"/>
    <m/>
    <m/>
    <n v="12252354"/>
    <s v="CREDITOS DE CONSUMO"/>
    <n v="0"/>
    <n v="0"/>
    <m/>
    <m/>
    <n v="3"/>
    <n v="6"/>
    <d v="2020-04-07T00:00:00"/>
    <s v="A"/>
    <n v="4"/>
    <n v="1"/>
    <n v="7"/>
    <n v="1"/>
  </r>
  <r>
    <n v="4314979"/>
    <s v="C"/>
    <x v="105"/>
    <x v="0"/>
    <n v="4"/>
    <n v="18092"/>
    <d v="2021-01-27T00:00:00"/>
    <d v="2021-11-30T00:00:00"/>
    <n v="0"/>
    <n v="1"/>
    <n v="2"/>
    <n v="30"/>
    <n v="2"/>
    <n v="7720836"/>
    <n v="8000000"/>
    <n v="6862310"/>
    <n v="710748"/>
    <n v="5524237"/>
    <n v="0"/>
    <n v="0"/>
    <n v="0"/>
    <m/>
    <n v="0"/>
    <n v="0"/>
    <n v="0"/>
    <m/>
    <m/>
    <d v="2021-03-30T00:00:00"/>
    <n v="1"/>
    <s v="O"/>
    <n v="1"/>
    <n v="30"/>
    <n v="0"/>
    <m/>
    <m/>
    <m/>
    <m/>
    <m/>
    <m/>
    <n v="1"/>
    <n v="1"/>
    <m/>
    <m/>
    <n v="1209258"/>
    <s v="CREDITOS DE CONSUMO"/>
    <n v="0"/>
    <n v="0"/>
    <n v="890480123"/>
    <s v="UNIVERSIDAD DE CARTAGENA"/>
    <n v="5"/>
    <m/>
    <m/>
    <m/>
    <m/>
    <n v="1"/>
    <n v="7"/>
    <n v="2"/>
  </r>
  <r>
    <n v="4687"/>
    <s v="C"/>
    <x v="105"/>
    <x v="0"/>
    <n v="4"/>
    <n v="550025715"/>
    <d v="2021-03-31T00:00:00"/>
    <d v="2021-05-30T00:00:00"/>
    <n v="0"/>
    <n v="1"/>
    <n v="0"/>
    <n v="30"/>
    <n v="2"/>
    <n v="0"/>
    <n v="0"/>
    <n v="6000"/>
    <n v="6000"/>
    <n v="6000"/>
    <n v="0"/>
    <n v="0"/>
    <n v="0"/>
    <m/>
    <n v="0"/>
    <n v="0"/>
    <n v="0"/>
    <m/>
    <m/>
    <d v="2021-03-31T00:00:00"/>
    <n v="1"/>
    <s v="O"/>
    <n v="1"/>
    <n v="30"/>
    <n v="0"/>
    <m/>
    <m/>
    <m/>
    <m/>
    <m/>
    <m/>
    <n v="1"/>
    <n v="1"/>
    <m/>
    <m/>
    <n v="1313"/>
    <s v="CREDITOS DE CONSUMO"/>
    <n v="0"/>
    <n v="0"/>
    <n v="890480123"/>
    <s v="UNIVERSIDAD DE CARTAGENA"/>
    <n v="5"/>
    <m/>
    <m/>
    <m/>
    <m/>
    <n v="2"/>
    <n v="7"/>
    <n v="2"/>
  </r>
  <r>
    <n v="0"/>
    <s v="C"/>
    <x v="106"/>
    <x v="0"/>
    <n v="4"/>
    <n v="15542"/>
    <d v="2020-10-29T00:00:00"/>
    <d v="2021-10-04T00:00:00"/>
    <n v="0"/>
    <n v="1"/>
    <n v="5"/>
    <n v="30"/>
    <n v="2"/>
    <n v="17726461"/>
    <n v="19240000"/>
    <n v="5157691"/>
    <n v="511454"/>
    <n v="2903815"/>
    <n v="0"/>
    <n v="0"/>
    <n v="0"/>
    <m/>
    <n v="0"/>
    <n v="0"/>
    <n v="0"/>
    <m/>
    <m/>
    <d v="2021-03-30T00:00:00"/>
    <n v="1"/>
    <s v="O"/>
    <n v="1"/>
    <n v="30"/>
    <n v="0"/>
    <m/>
    <m/>
    <m/>
    <m/>
    <m/>
    <m/>
    <n v="1"/>
    <n v="1"/>
    <m/>
    <m/>
    <n v="10079929"/>
    <s v="CREDITOS DE CONSUMO"/>
    <n v="0"/>
    <n v="0"/>
    <n v="890480123"/>
    <s v="UNIVERSIDAD DE CARTAGENA"/>
    <n v="5"/>
    <m/>
    <m/>
    <m/>
    <m/>
    <n v="1"/>
    <n v="7"/>
    <n v="1"/>
  </r>
  <r>
    <n v="0"/>
    <s v="C"/>
    <x v="107"/>
    <x v="0"/>
    <n v="4"/>
    <n v="16148"/>
    <d v="2019-08-20T00:00:00"/>
    <d v="2023-08-30T00:00:00"/>
    <n v="0"/>
    <n v="1"/>
    <n v="34"/>
    <n v="30"/>
    <n v="2"/>
    <n v="17726461"/>
    <n v="19240000"/>
    <n v="15000000"/>
    <n v="438484"/>
    <n v="5492111"/>
    <n v="0"/>
    <n v="0"/>
    <n v="0"/>
    <m/>
    <n v="0"/>
    <n v="0"/>
    <n v="0"/>
    <m/>
    <m/>
    <d v="2021-03-30T00:00:00"/>
    <n v="1"/>
    <s v="O"/>
    <n v="1"/>
    <n v="30"/>
    <n v="0"/>
    <m/>
    <m/>
    <m/>
    <m/>
    <m/>
    <m/>
    <n v="1"/>
    <n v="1"/>
    <m/>
    <m/>
    <n v="22479159"/>
    <s v="CREDITOS DE CONSUMO"/>
    <n v="0"/>
    <n v="0"/>
    <n v="890480123"/>
    <s v="UNIVERSIDAD DE CARTAGENA"/>
    <n v="5"/>
    <m/>
    <m/>
    <m/>
    <m/>
    <n v="1"/>
    <n v="7"/>
    <n v="2"/>
  </r>
  <r>
    <n v="0"/>
    <s v="C"/>
    <x v="107"/>
    <x v="0"/>
    <n v="4"/>
    <n v="17556"/>
    <d v="2020-09-04T00:00:00"/>
    <d v="2021-09-04T00:00:00"/>
    <n v="0"/>
    <n v="1"/>
    <n v="7"/>
    <n v="30"/>
    <n v="2"/>
    <n v="9752084"/>
    <n v="10200000"/>
    <n v="20888822"/>
    <n v="1253130"/>
    <n v="9471363"/>
    <n v="0"/>
    <n v="0"/>
    <n v="0"/>
    <m/>
    <n v="0"/>
    <n v="0"/>
    <n v="0"/>
    <n v="3500000"/>
    <n v="7"/>
    <d v="2021-03-30T00:00:00"/>
    <n v="1"/>
    <s v="O"/>
    <n v="1"/>
    <n v="30"/>
    <n v="0"/>
    <m/>
    <m/>
    <m/>
    <m/>
    <m/>
    <m/>
    <n v="1"/>
    <n v="1"/>
    <m/>
    <m/>
    <n v="38766199"/>
    <s v="CREDITOS DE CONSUMO"/>
    <n v="0"/>
    <n v="0"/>
    <n v="890480123"/>
    <s v="UNIVERSIDAD DE CARTAGENA"/>
    <n v="5"/>
    <m/>
    <m/>
    <m/>
    <m/>
    <n v="1"/>
    <n v="7"/>
    <n v="2"/>
  </r>
  <r>
    <n v="36975872"/>
    <s v="C"/>
    <x v="108"/>
    <x v="0"/>
    <n v="4"/>
    <n v="17730"/>
    <d v="2020-10-19T00:00:00"/>
    <d v="2027-10-30T00:00:00"/>
    <n v="0"/>
    <n v="1"/>
    <n v="5"/>
    <n v="30"/>
    <n v="2"/>
    <n v="16011168"/>
    <n v="17240000"/>
    <n v="70000000"/>
    <n v="1390790"/>
    <n v="67650184"/>
    <n v="0"/>
    <n v="0"/>
    <n v="0"/>
    <m/>
    <n v="0"/>
    <n v="0"/>
    <n v="0"/>
    <m/>
    <m/>
    <d v="2021-03-30T00:00:00"/>
    <n v="1"/>
    <s v="O"/>
    <n v="1"/>
    <n v="30"/>
    <n v="0"/>
    <m/>
    <m/>
    <m/>
    <m/>
    <m/>
    <m/>
    <n v="1"/>
    <n v="1"/>
    <m/>
    <m/>
    <n v="30674312"/>
    <s v="CREDITOS DE CONSUMO"/>
    <n v="0"/>
    <n v="0"/>
    <n v="890480123"/>
    <s v="UNIVERSIDAD DE CARTAGENA"/>
    <n v="5"/>
    <m/>
    <m/>
    <m/>
    <m/>
    <n v="1"/>
    <n v="7"/>
    <n v="2"/>
  </r>
  <r>
    <n v="8377675"/>
    <s v="C"/>
    <x v="109"/>
    <x v="0"/>
    <n v="4"/>
    <n v="17880"/>
    <d v="2020-12-14T00:00:00"/>
    <d v="2027-12-30T00:00:00"/>
    <n v="0"/>
    <n v="1"/>
    <n v="3"/>
    <n v="30"/>
    <n v="2"/>
    <n v="16011168"/>
    <n v="17240000"/>
    <n v="10000000"/>
    <n v="198684"/>
    <n v="9801237"/>
    <n v="0"/>
    <n v="0"/>
    <n v="0"/>
    <m/>
    <n v="0"/>
    <n v="0"/>
    <n v="0"/>
    <m/>
    <m/>
    <d v="2021-03-30T00:00:00"/>
    <n v="1"/>
    <s v="O"/>
    <n v="1"/>
    <n v="30"/>
    <n v="0"/>
    <m/>
    <m/>
    <m/>
    <m/>
    <m/>
    <m/>
    <n v="1"/>
    <n v="1"/>
    <m/>
    <m/>
    <n v="1423562"/>
    <s v="CREDITOS DE CONSUMO"/>
    <n v="0"/>
    <n v="0"/>
    <n v="890480123"/>
    <s v="UNIVERSIDAD DE CARTAGENA"/>
    <n v="5"/>
    <m/>
    <m/>
    <m/>
    <m/>
    <n v="1"/>
    <n v="7"/>
    <n v="2"/>
  </r>
  <r>
    <n v="12821354"/>
    <s v="C"/>
    <x v="109"/>
    <x v="0"/>
    <n v="4"/>
    <n v="18275"/>
    <d v="2021-03-18T00:00:00"/>
    <d v="2027-03-30T00:00:00"/>
    <n v="0"/>
    <n v="1"/>
    <n v="0"/>
    <n v="30"/>
    <n v="2"/>
    <n v="11287361"/>
    <n v="11890000"/>
    <n v="15000000"/>
    <n v="287724"/>
    <n v="15000000"/>
    <n v="0"/>
    <n v="0"/>
    <n v="0"/>
    <m/>
    <n v="0"/>
    <n v="0"/>
    <n v="0"/>
    <m/>
    <m/>
    <d v="2021-03-30T00:00:00"/>
    <n v="9"/>
    <s v="O"/>
    <n v="1"/>
    <n v="30"/>
    <n v="0"/>
    <m/>
    <m/>
    <m/>
    <m/>
    <m/>
    <m/>
    <n v="1"/>
    <n v="1"/>
    <m/>
    <m/>
    <n v="2178646"/>
    <s v="CREDITOS DE CONSUMO"/>
    <n v="0"/>
    <n v="0"/>
    <n v="890480123"/>
    <s v="UNIVERSIDAD DE CARTAGENA"/>
    <n v="5"/>
    <m/>
    <m/>
    <m/>
    <m/>
    <n v="1"/>
    <n v="7"/>
    <n v="2"/>
  </r>
  <r>
    <n v="0"/>
    <s v="C"/>
    <x v="110"/>
    <x v="0"/>
    <n v="4"/>
    <n v="11132"/>
    <d v="2016-05-20T00:00:00"/>
    <d v="2022-05-30T00:00:00"/>
    <n v="0"/>
    <n v="1"/>
    <n v="60"/>
    <n v="30"/>
    <n v="2"/>
    <n v="17726461"/>
    <n v="19240000"/>
    <n v="75000000"/>
    <n v="1699007"/>
    <n v="17252426"/>
    <n v="0"/>
    <n v="0"/>
    <n v="0"/>
    <m/>
    <n v="0"/>
    <n v="0"/>
    <n v="0"/>
    <m/>
    <m/>
    <d v="2021-03-30T00:00:00"/>
    <n v="1"/>
    <s v="O"/>
    <n v="1"/>
    <n v="30"/>
    <n v="0"/>
    <m/>
    <m/>
    <m/>
    <m/>
    <m/>
    <m/>
    <n v="1"/>
    <n v="1"/>
    <m/>
    <m/>
    <n v="44162081"/>
    <s v="CREDITOS DE CONSUMO"/>
    <n v="0"/>
    <n v="0"/>
    <n v="890480123"/>
    <s v="UNIVERSIDAD DE CARTAGENA"/>
    <n v="5"/>
    <m/>
    <m/>
    <m/>
    <m/>
    <n v="1"/>
    <n v="7"/>
    <n v="2"/>
  </r>
  <r>
    <n v="0"/>
    <s v="C"/>
    <x v="111"/>
    <x v="0"/>
    <n v="4"/>
    <n v="16667"/>
    <d v="2019-12-10T00:00:00"/>
    <d v="2024-05-10T00:00:00"/>
    <n v="20"/>
    <n v="1"/>
    <n v="14"/>
    <n v="30"/>
    <n v="2"/>
    <n v="17726461"/>
    <n v="19240000"/>
    <n v="18017859"/>
    <n v="492612"/>
    <n v="14252957"/>
    <n v="140300"/>
    <n v="0"/>
    <n v="0"/>
    <m/>
    <n v="0"/>
    <n v="0"/>
    <n v="0"/>
    <m/>
    <m/>
    <d v="2021-03-30T00:00:00"/>
    <n v="1"/>
    <s v="O"/>
    <n v="1"/>
    <n v="30"/>
    <n v="6615"/>
    <m/>
    <m/>
    <m/>
    <m/>
    <m/>
    <m/>
    <n v="1"/>
    <n v="1"/>
    <m/>
    <m/>
    <n v="53133217"/>
    <s v="CREDITOS DE CONSUMO"/>
    <n v="0"/>
    <n v="0"/>
    <n v="890480123"/>
    <s v="UNIVERSIDAD DE CARTAGENA"/>
    <n v="5"/>
    <m/>
    <m/>
    <m/>
    <m/>
    <n v="1"/>
    <n v="7"/>
    <n v="2"/>
  </r>
  <r>
    <n v="0"/>
    <s v="C"/>
    <x v="111"/>
    <x v="0"/>
    <n v="4"/>
    <n v="550023405"/>
    <d v="2020-01-01T00:00:00"/>
    <d v="2023-01-30T00:00:00"/>
    <n v="0"/>
    <n v="1"/>
    <n v="14"/>
    <n v="30"/>
    <n v="2"/>
    <n v="22490513"/>
    <n v="24960000"/>
    <n v="770104"/>
    <n v="29606"/>
    <n v="529686"/>
    <n v="0"/>
    <n v="0"/>
    <n v="0"/>
    <m/>
    <n v="0"/>
    <n v="0"/>
    <n v="0"/>
    <m/>
    <m/>
    <d v="2021-03-30T00:00:00"/>
    <n v="1"/>
    <s v="O"/>
    <n v="1"/>
    <n v="30"/>
    <n v="0"/>
    <m/>
    <m/>
    <m/>
    <m/>
    <m/>
    <m/>
    <n v="1"/>
    <n v="1"/>
    <m/>
    <m/>
    <n v="1974602"/>
    <s v="CREDITOS DE CONSUMO"/>
    <n v="0"/>
    <n v="0"/>
    <n v="890480123"/>
    <s v="UNIVERSIDAD DE CARTAGENA"/>
    <n v="5"/>
    <m/>
    <m/>
    <m/>
    <m/>
    <n v="2"/>
    <n v="7"/>
    <n v="2"/>
  </r>
  <r>
    <n v="0"/>
    <s v="C"/>
    <x v="111"/>
    <x v="0"/>
    <n v="4"/>
    <n v="550023462"/>
    <d v="2020-01-01T00:00:00"/>
    <d v="2023-01-30T00:00:00"/>
    <n v="0"/>
    <n v="1"/>
    <n v="14"/>
    <n v="30"/>
    <n v="2"/>
    <n v="22490513"/>
    <n v="24960000"/>
    <n v="770104"/>
    <n v="29606"/>
    <n v="529689"/>
    <n v="0"/>
    <n v="0"/>
    <n v="0"/>
    <m/>
    <n v="0"/>
    <n v="0"/>
    <n v="0"/>
    <m/>
    <m/>
    <d v="2021-03-30T00:00:00"/>
    <n v="1"/>
    <s v="O"/>
    <n v="1"/>
    <n v="30"/>
    <n v="0"/>
    <m/>
    <m/>
    <m/>
    <m/>
    <m/>
    <m/>
    <n v="1"/>
    <n v="1"/>
    <m/>
    <m/>
    <n v="1974613"/>
    <s v="CREDITOS DE CONSUMO"/>
    <n v="0"/>
    <n v="0"/>
    <n v="890480123"/>
    <s v="UNIVERSIDAD DE CARTAGENA"/>
    <n v="5"/>
    <m/>
    <m/>
    <m/>
    <m/>
    <n v="2"/>
    <n v="7"/>
    <n v="2"/>
  </r>
  <r>
    <n v="0"/>
    <s v="C"/>
    <x v="111"/>
    <x v="0"/>
    <n v="4"/>
    <n v="550025737"/>
    <d v="2021-03-31T00:00:00"/>
    <d v="2021-05-30T00:00:00"/>
    <n v="0"/>
    <n v="1"/>
    <n v="0"/>
    <n v="30"/>
    <n v="2"/>
    <n v="0"/>
    <n v="0"/>
    <n v="6000"/>
    <n v="6000"/>
    <n v="6000"/>
    <n v="0"/>
    <n v="0"/>
    <n v="0"/>
    <m/>
    <n v="0"/>
    <n v="0"/>
    <n v="0"/>
    <m/>
    <m/>
    <d v="2021-03-31T00:00:00"/>
    <n v="1"/>
    <s v="O"/>
    <n v="1"/>
    <n v="30"/>
    <n v="0"/>
    <m/>
    <m/>
    <m/>
    <m/>
    <m/>
    <m/>
    <n v="1"/>
    <n v="1"/>
    <m/>
    <m/>
    <n v="22367"/>
    <s v="CREDITOS DE CONSUMO"/>
    <n v="0"/>
    <n v="0"/>
    <n v="890480123"/>
    <s v="UNIVERSIDAD DE CARTAGENA"/>
    <n v="5"/>
    <m/>
    <m/>
    <m/>
    <m/>
    <n v="2"/>
    <n v="7"/>
    <n v="2"/>
  </r>
  <r>
    <n v="0"/>
    <s v="C"/>
    <x v="112"/>
    <x v="3"/>
    <n v="4"/>
    <n v="11747"/>
    <d v="2016-10-31T00:00:00"/>
    <d v="2023-10-31T00:00:00"/>
    <n v="0"/>
    <n v="1"/>
    <n v="75"/>
    <n v="30"/>
    <n v="2"/>
    <n v="13121400"/>
    <n v="13940000"/>
    <n v="27995591"/>
    <n v="511144"/>
    <n v="4342855"/>
    <n v="0"/>
    <n v="0"/>
    <n v="30990000"/>
    <s v="                              "/>
    <n v="0"/>
    <n v="0"/>
    <n v="0"/>
    <m/>
    <m/>
    <d v="2021-03-30T00:00:00"/>
    <n v="3"/>
    <s v="O"/>
    <n v="1"/>
    <n v="30"/>
    <n v="0"/>
    <m/>
    <m/>
    <m/>
    <m/>
    <m/>
    <m/>
    <n v="1"/>
    <n v="1"/>
    <m/>
    <m/>
    <n v="30347017"/>
    <s v="CREDITOS DE CONSUMO"/>
    <n v="0"/>
    <n v="0"/>
    <n v="890480123"/>
    <s v="UNIVERSIDAD DE CARTAGENA"/>
    <n v="5"/>
    <m/>
    <m/>
    <m/>
    <m/>
    <n v="1"/>
    <n v="7"/>
    <n v="2"/>
  </r>
  <r>
    <n v="0"/>
    <s v="C"/>
    <x v="112"/>
    <x v="0"/>
    <n v="4"/>
    <n v="550025671"/>
    <d v="2021-03-31T00:00:00"/>
    <d v="2021-05-30T00:00:00"/>
    <n v="0"/>
    <n v="1"/>
    <n v="0"/>
    <n v="30"/>
    <n v="2"/>
    <n v="0"/>
    <n v="0"/>
    <n v="6000"/>
    <n v="6000"/>
    <n v="6000"/>
    <n v="0"/>
    <n v="0"/>
    <n v="0"/>
    <m/>
    <n v="0"/>
    <n v="0"/>
    <n v="0"/>
    <m/>
    <m/>
    <d v="2021-03-31T00:00:00"/>
    <n v="1"/>
    <s v="O"/>
    <n v="1"/>
    <n v="30"/>
    <n v="0"/>
    <m/>
    <m/>
    <m/>
    <m/>
    <m/>
    <m/>
    <n v="1"/>
    <n v="1"/>
    <m/>
    <m/>
    <n v="41927"/>
    <s v="CREDITOS DE CONSUMO"/>
    <n v="0"/>
    <n v="0"/>
    <n v="890480123"/>
    <s v="UNIVERSIDAD DE CARTAGENA"/>
    <n v="5"/>
    <m/>
    <m/>
    <m/>
    <m/>
    <n v="2"/>
    <n v="7"/>
    <n v="2"/>
  </r>
  <r>
    <n v="1853536"/>
    <s v="C"/>
    <x v="113"/>
    <x v="1"/>
    <n v="4"/>
    <n v="18169"/>
    <d v="2021-02-10T00:00:00"/>
    <d v="2031-02-28T00:00:00"/>
    <n v="0"/>
    <n v="1"/>
    <n v="4"/>
    <n v="30"/>
    <n v="2"/>
    <n v="11287361"/>
    <n v="11890000"/>
    <n v="60000000"/>
    <n v="836290"/>
    <n v="58883920"/>
    <n v="0"/>
    <n v="0"/>
    <n v="0"/>
    <m/>
    <n v="0"/>
    <n v="0"/>
    <n v="0"/>
    <m/>
    <m/>
    <d v="2021-03-30T00:00:00"/>
    <n v="1"/>
    <s v="O"/>
    <n v="1"/>
    <n v="30"/>
    <n v="0"/>
    <n v="2"/>
    <n v="0"/>
    <n v="1"/>
    <n v="0"/>
    <n v="0"/>
    <n v="0"/>
    <n v="1"/>
    <n v="1"/>
    <m/>
    <m/>
    <n v="57030384"/>
    <s v="CREDITO DE VIVIENDA"/>
    <n v="0"/>
    <n v="0"/>
    <n v="890480123"/>
    <s v="UNIVERSIDAD DE CARTAGENA"/>
    <n v="5"/>
    <m/>
    <m/>
    <m/>
    <m/>
    <n v="1"/>
    <n v="7"/>
    <n v="2"/>
  </r>
  <r>
    <n v="37491295"/>
    <s v="C"/>
    <x v="114"/>
    <x v="0"/>
    <n v="4"/>
    <n v="14468"/>
    <d v="2018-08-17T00:00:00"/>
    <d v="2025-08-17T00:00:00"/>
    <n v="13"/>
    <n v="1"/>
    <n v="30"/>
    <n v="30"/>
    <n v="2"/>
    <n v="17726461"/>
    <n v="19240000"/>
    <n v="91600000"/>
    <n v="1910576"/>
    <n v="70137166"/>
    <n v="447330"/>
    <n v="0"/>
    <n v="0"/>
    <m/>
    <n v="0"/>
    <n v="0"/>
    <n v="0"/>
    <m/>
    <m/>
    <d v="2021-03-30T00:00:00"/>
    <n v="1"/>
    <s v="O"/>
    <n v="1"/>
    <n v="30"/>
    <n v="255601"/>
    <m/>
    <m/>
    <m/>
    <m/>
    <m/>
    <m/>
    <n v="1"/>
    <n v="1"/>
    <m/>
    <m/>
    <n v="32645871"/>
    <s v="CREDITOS DE CONSUMO"/>
    <n v="0"/>
    <n v="0"/>
    <n v="890480123"/>
    <s v="UNIVERSIDAD DE CARTAGENA"/>
    <n v="5"/>
    <m/>
    <m/>
    <m/>
    <m/>
    <n v="1"/>
    <n v="7"/>
    <n v="2"/>
  </r>
  <r>
    <n v="22010853"/>
    <s v="C"/>
    <x v="114"/>
    <x v="0"/>
    <n v="4"/>
    <n v="16749"/>
    <d v="2019-12-27T00:00:00"/>
    <d v="2026-12-27T00:00:00"/>
    <n v="3"/>
    <n v="1"/>
    <n v="14"/>
    <n v="30"/>
    <n v="2"/>
    <n v="9119963"/>
    <n v="9511000"/>
    <n v="47608107"/>
    <n v="768872"/>
    <n v="41176994"/>
    <n v="31287"/>
    <n v="0"/>
    <n v="0"/>
    <m/>
    <n v="0"/>
    <n v="0"/>
    <n v="0"/>
    <m/>
    <m/>
    <d v="2021-03-30T00:00:00"/>
    <n v="1"/>
    <s v="O"/>
    <n v="1"/>
    <n v="30"/>
    <n v="10447"/>
    <m/>
    <m/>
    <m/>
    <m/>
    <m/>
    <m/>
    <n v="1"/>
    <n v="1"/>
    <m/>
    <m/>
    <n v="19166141"/>
    <s v="CREDITOS DE CONSUMO"/>
    <n v="0"/>
    <n v="0"/>
    <n v="890480123"/>
    <s v="UNIVERSIDAD DE CARTAGENA"/>
    <n v="5"/>
    <m/>
    <m/>
    <m/>
    <m/>
    <n v="1"/>
    <n v="7"/>
    <n v="2"/>
  </r>
  <r>
    <n v="2373156"/>
    <s v="C"/>
    <x v="114"/>
    <x v="0"/>
    <n v="4"/>
    <n v="17194"/>
    <d v="2020-05-12T00:00:00"/>
    <d v="2025-05-30T00:00:00"/>
    <n v="0"/>
    <n v="1"/>
    <n v="10"/>
    <n v="30"/>
    <n v="2"/>
    <n v="17726461"/>
    <n v="19240000"/>
    <n v="5000000"/>
    <n v="126224"/>
    <n v="4439601"/>
    <n v="0"/>
    <n v="0"/>
    <n v="0"/>
    <m/>
    <n v="0"/>
    <n v="0"/>
    <n v="0"/>
    <m/>
    <m/>
    <d v="2021-03-30T00:00:00"/>
    <n v="1"/>
    <s v="O"/>
    <n v="1"/>
    <n v="30"/>
    <n v="0"/>
    <m/>
    <m/>
    <m/>
    <m/>
    <m/>
    <m/>
    <n v="1"/>
    <n v="1"/>
    <m/>
    <m/>
    <n v="2066445"/>
    <s v="CREDITOS DE CONSUMO"/>
    <n v="0"/>
    <n v="0"/>
    <n v="890480123"/>
    <s v="UNIVERSIDAD DE CARTAGENA"/>
    <n v="5"/>
    <m/>
    <m/>
    <m/>
    <m/>
    <n v="1"/>
    <n v="7"/>
    <n v="2"/>
  </r>
  <r>
    <n v="2077592"/>
    <s v="C"/>
    <x v="114"/>
    <x v="0"/>
    <n v="4"/>
    <n v="17558"/>
    <d v="2020-09-04T00:00:00"/>
    <d v="2022-09-04T00:00:00"/>
    <n v="0"/>
    <n v="1"/>
    <n v="7"/>
    <n v="30"/>
    <n v="2"/>
    <n v="15881442"/>
    <n v="17090000"/>
    <n v="5266000"/>
    <n v="257542"/>
    <n v="3886673"/>
    <n v="0"/>
    <n v="0"/>
    <n v="0"/>
    <m/>
    <n v="0"/>
    <n v="0"/>
    <n v="0"/>
    <m/>
    <m/>
    <d v="2021-03-30T00:00:00"/>
    <n v="9"/>
    <s v="O"/>
    <n v="1"/>
    <n v="30"/>
    <n v="0"/>
    <m/>
    <m/>
    <m/>
    <m/>
    <m/>
    <m/>
    <n v="1"/>
    <n v="1"/>
    <m/>
    <m/>
    <n v="1809081"/>
    <s v="CREDITOS DE CONSUMO"/>
    <n v="0"/>
    <n v="0"/>
    <n v="890480123"/>
    <s v="UNIVERSIDAD DE CARTAGENA"/>
    <n v="5"/>
    <m/>
    <m/>
    <m/>
    <m/>
    <n v="1"/>
    <n v="7"/>
    <n v="2"/>
  </r>
  <r>
    <n v="2272568"/>
    <s v="C"/>
    <x v="114"/>
    <x v="0"/>
    <n v="4"/>
    <n v="17684"/>
    <d v="2020-10-07T00:00:00"/>
    <d v="2023-10-30T00:00:00"/>
    <n v="0"/>
    <n v="1"/>
    <n v="6"/>
    <n v="30"/>
    <n v="2"/>
    <n v="16011168"/>
    <n v="17240000"/>
    <n v="5000000"/>
    <n v="175813"/>
    <n v="4251427"/>
    <n v="0"/>
    <n v="0"/>
    <n v="0"/>
    <m/>
    <n v="0"/>
    <n v="0"/>
    <n v="0"/>
    <m/>
    <m/>
    <d v="2021-03-30T00:00:00"/>
    <n v="1"/>
    <s v="O"/>
    <n v="1"/>
    <n v="30"/>
    <n v="0"/>
    <m/>
    <m/>
    <m/>
    <m/>
    <m/>
    <m/>
    <n v="1"/>
    <n v="1"/>
    <m/>
    <m/>
    <n v="1978859"/>
    <s v="CREDITOS DE CONSUMO"/>
    <n v="0"/>
    <n v="0"/>
    <n v="890480123"/>
    <s v="UNIVERSIDAD DE CARTAGENA"/>
    <n v="5"/>
    <m/>
    <m/>
    <m/>
    <m/>
    <n v="1"/>
    <n v="7"/>
    <n v="2"/>
  </r>
  <r>
    <n v="0"/>
    <s v="C"/>
    <x v="115"/>
    <x v="0"/>
    <n v="4"/>
    <n v="15333"/>
    <d v="2020-10-29T00:00:00"/>
    <d v="2023-03-30T00:00:00"/>
    <n v="0"/>
    <n v="1"/>
    <n v="5"/>
    <n v="30"/>
    <n v="2"/>
    <n v="17726461"/>
    <n v="19240000"/>
    <n v="7131491"/>
    <n v="304121"/>
    <n v="6106869"/>
    <n v="0"/>
    <n v="0"/>
    <n v="0"/>
    <m/>
    <n v="0"/>
    <n v="0"/>
    <n v="0"/>
    <m/>
    <m/>
    <d v="2021-03-30T00:00:00"/>
    <n v="1"/>
    <s v="O"/>
    <n v="1"/>
    <n v="30"/>
    <n v="0"/>
    <m/>
    <m/>
    <m/>
    <m/>
    <m/>
    <m/>
    <n v="1"/>
    <n v="1"/>
    <m/>
    <m/>
    <n v="8941887"/>
    <s v="CREDITOS DE CONSUMO"/>
    <n v="0"/>
    <n v="0"/>
    <n v="890480123"/>
    <s v="UNIVERSIDAD DE CARTAGENA"/>
    <n v="5"/>
    <m/>
    <m/>
    <m/>
    <m/>
    <n v="1"/>
    <n v="7"/>
    <n v="1"/>
  </r>
  <r>
    <n v="0"/>
    <s v="C"/>
    <x v="115"/>
    <x v="0"/>
    <n v="4"/>
    <n v="16798"/>
    <d v="2020-10-29T00:00:00"/>
    <d v="2024-03-03T00:00:00"/>
    <n v="0"/>
    <n v="1"/>
    <n v="5"/>
    <n v="30"/>
    <n v="2"/>
    <n v="17726461"/>
    <n v="19240000"/>
    <n v="5258521"/>
    <n v="175047"/>
    <n v="4748272"/>
    <n v="0"/>
    <n v="0"/>
    <n v="0"/>
    <m/>
    <n v="0"/>
    <n v="0"/>
    <n v="0"/>
    <m/>
    <m/>
    <d v="2021-03-30T00:00:00"/>
    <n v="1"/>
    <s v="O"/>
    <n v="1"/>
    <n v="30"/>
    <n v="0"/>
    <m/>
    <m/>
    <m/>
    <m/>
    <m/>
    <m/>
    <n v="1"/>
    <n v="1"/>
    <m/>
    <m/>
    <n v="6952583"/>
    <s v="CREDITOS DE CONSUMO"/>
    <n v="0"/>
    <n v="0"/>
    <n v="890480123"/>
    <s v="UNIVERSIDAD DE CARTAGENA"/>
    <n v="5"/>
    <m/>
    <m/>
    <m/>
    <m/>
    <n v="1"/>
    <n v="7"/>
    <n v="1"/>
  </r>
  <r>
    <n v="0"/>
    <s v="C"/>
    <x v="115"/>
    <x v="0"/>
    <n v="4"/>
    <n v="17364"/>
    <d v="2020-07-16T00:00:00"/>
    <d v="2022-07-30T00:00:00"/>
    <n v="0"/>
    <n v="1"/>
    <n v="8"/>
    <n v="30"/>
    <n v="2"/>
    <n v="15881442"/>
    <n v="17090000"/>
    <n v="2000000"/>
    <n v="97813"/>
    <n v="1394635"/>
    <n v="0"/>
    <n v="0"/>
    <n v="0"/>
    <m/>
    <n v="0"/>
    <n v="0"/>
    <n v="0"/>
    <m/>
    <m/>
    <d v="2021-03-30T00:00:00"/>
    <n v="1"/>
    <s v="O"/>
    <n v="1"/>
    <n v="30"/>
    <n v="0"/>
    <m/>
    <m/>
    <m/>
    <m/>
    <m/>
    <m/>
    <n v="1"/>
    <n v="1"/>
    <m/>
    <m/>
    <n v="2042072"/>
    <s v="CREDITOS DE CONSUMO"/>
    <n v="0"/>
    <n v="0"/>
    <n v="890480123"/>
    <s v="UNIVERSIDAD DE CARTAGENA"/>
    <n v="5"/>
    <m/>
    <m/>
    <m/>
    <m/>
    <n v="1"/>
    <n v="7"/>
    <n v="2"/>
  </r>
  <r>
    <n v="2272019"/>
    <s v="C"/>
    <x v="116"/>
    <x v="0"/>
    <n v="4"/>
    <n v="16407"/>
    <d v="2020-10-29T00:00:00"/>
    <d v="2022-12-07T00:00:00"/>
    <n v="0"/>
    <n v="1"/>
    <n v="5"/>
    <n v="30"/>
    <n v="2"/>
    <n v="17726461"/>
    <n v="19240000"/>
    <n v="5579870"/>
    <n v="268565"/>
    <n v="4600057"/>
    <n v="0"/>
    <n v="0"/>
    <n v="0"/>
    <m/>
    <n v="0"/>
    <n v="0"/>
    <n v="0"/>
    <m/>
    <m/>
    <d v="2021-03-30T00:00:00"/>
    <n v="9"/>
    <s v="O"/>
    <n v="1"/>
    <n v="30"/>
    <n v="0"/>
    <m/>
    <m/>
    <m/>
    <m/>
    <m/>
    <m/>
    <n v="1"/>
    <n v="1"/>
    <m/>
    <m/>
    <n v="2328038"/>
    <s v="CREDITOS DE CONSUMO"/>
    <n v="0"/>
    <n v="0"/>
    <n v="890480123"/>
    <s v="UNIVERSIDAD DE CARTAGENA"/>
    <n v="5"/>
    <m/>
    <m/>
    <m/>
    <m/>
    <n v="1"/>
    <n v="7"/>
    <n v="1"/>
  </r>
  <r>
    <n v="126147"/>
    <s v="C"/>
    <x v="116"/>
    <x v="0"/>
    <n v="4"/>
    <n v="17125"/>
    <d v="2020-04-03T00:00:00"/>
    <d v="2021-06-30T00:00:00"/>
    <n v="0"/>
    <n v="1"/>
    <n v="9"/>
    <n v="30"/>
    <n v="2"/>
    <n v="5841061"/>
    <n v="6000000"/>
    <n v="1000000"/>
    <n v="85993"/>
    <n v="255404"/>
    <n v="0"/>
    <n v="0"/>
    <n v="0"/>
    <m/>
    <n v="0"/>
    <n v="0"/>
    <n v="0"/>
    <m/>
    <m/>
    <d v="2021-03-30T00:00:00"/>
    <n v="1"/>
    <s v="S"/>
    <n v="1"/>
    <n v="30"/>
    <n v="0"/>
    <m/>
    <m/>
    <m/>
    <m/>
    <m/>
    <m/>
    <n v="1"/>
    <n v="1"/>
    <m/>
    <m/>
    <n v="129257"/>
    <s v="CREDITOS DE CONSUMO"/>
    <n v="0"/>
    <n v="0"/>
    <n v="890480123"/>
    <s v="UNIVERSIDAD DE CARTAGENA"/>
    <n v="5"/>
    <m/>
    <m/>
    <m/>
    <m/>
    <n v="1"/>
    <n v="7"/>
    <n v="2"/>
  </r>
  <r>
    <n v="909931"/>
    <s v="C"/>
    <x v="116"/>
    <x v="0"/>
    <n v="4"/>
    <n v="17429"/>
    <d v="2020-07-31T00:00:00"/>
    <d v="2023-07-31T00:00:00"/>
    <n v="0"/>
    <n v="1"/>
    <n v="8"/>
    <n v="30"/>
    <n v="2"/>
    <n v="12185828"/>
    <n v="12890000"/>
    <n v="2280000"/>
    <n v="75931"/>
    <n v="1842297"/>
    <n v="0"/>
    <n v="0"/>
    <n v="0"/>
    <m/>
    <n v="0"/>
    <n v="0"/>
    <n v="0"/>
    <m/>
    <m/>
    <d v="2021-03-30T00:00:00"/>
    <n v="9"/>
    <s v="O"/>
    <n v="1"/>
    <n v="30"/>
    <n v="0"/>
    <m/>
    <m/>
    <m/>
    <m/>
    <m/>
    <m/>
    <n v="1"/>
    <n v="1"/>
    <m/>
    <m/>
    <n v="932366"/>
    <s v="CREDITOS DE CONSUMO"/>
    <n v="0"/>
    <n v="0"/>
    <n v="890480123"/>
    <s v="UNIVERSIDAD DE CARTAGENA"/>
    <n v="5"/>
    <m/>
    <m/>
    <m/>
    <m/>
    <n v="1"/>
    <n v="7"/>
    <n v="2"/>
  </r>
  <r>
    <n v="528358"/>
    <s v="C"/>
    <x v="117"/>
    <x v="0"/>
    <n v="4"/>
    <n v="17265"/>
    <d v="2020-06-20T00:00:00"/>
    <d v="2022-06-30T00:00:00"/>
    <n v="30"/>
    <n v="1"/>
    <n v="7"/>
    <n v="30"/>
    <n v="2"/>
    <n v="12185828"/>
    <n v="12890000"/>
    <n v="1600000"/>
    <n v="75456"/>
    <n v="1116209"/>
    <n v="11250"/>
    <n v="0"/>
    <n v="0"/>
    <m/>
    <n v="0"/>
    <n v="0"/>
    <n v="0"/>
    <m/>
    <m/>
    <d v="2021-03-30T00:00:00"/>
    <n v="9"/>
    <s v="O"/>
    <n v="1"/>
    <n v="30"/>
    <n v="71260"/>
    <m/>
    <m/>
    <m/>
    <m/>
    <m/>
    <m/>
    <n v="1"/>
    <n v="1"/>
    <m/>
    <m/>
    <n v="587851"/>
    <s v="CREDITOS DE CONSUMO"/>
    <n v="0"/>
    <n v="0"/>
    <n v="890480123"/>
    <s v="UNIVERSIDAD DE CARTAGENA"/>
    <n v="5"/>
    <m/>
    <m/>
    <m/>
    <m/>
    <n v="1"/>
    <n v="7"/>
    <n v="2"/>
  </r>
  <r>
    <n v="816167"/>
    <s v="C"/>
    <x v="117"/>
    <x v="0"/>
    <n v="4"/>
    <n v="17619"/>
    <d v="2020-09-24T00:00:00"/>
    <d v="2022-10-30T00:00:00"/>
    <n v="0"/>
    <n v="1"/>
    <n v="6"/>
    <n v="30"/>
    <n v="2"/>
    <n v="15881442"/>
    <n v="17090000"/>
    <n v="2255439"/>
    <n v="110306"/>
    <n v="1724234"/>
    <n v="0"/>
    <n v="0"/>
    <n v="0"/>
    <m/>
    <n v="0"/>
    <n v="0"/>
    <n v="0"/>
    <m/>
    <m/>
    <d v="2021-03-30T00:00:00"/>
    <n v="9"/>
    <s v="O"/>
    <n v="1"/>
    <n v="30"/>
    <n v="0"/>
    <m/>
    <m/>
    <m/>
    <m/>
    <m/>
    <m/>
    <n v="1"/>
    <n v="1"/>
    <m/>
    <m/>
    <n v="908067"/>
    <s v="CREDITOS DE CONSUMO"/>
    <n v="0"/>
    <n v="0"/>
    <n v="890480123"/>
    <s v="UNIVERSIDAD DE CARTAGENA"/>
    <n v="5"/>
    <m/>
    <m/>
    <m/>
    <m/>
    <n v="1"/>
    <n v="7"/>
    <n v="2"/>
  </r>
  <r>
    <n v="5762230"/>
    <s v="C"/>
    <x v="118"/>
    <x v="0"/>
    <n v="4"/>
    <n v="17143"/>
    <d v="2020-04-08T00:00:00"/>
    <d v="2026-04-30T00:00:00"/>
    <n v="0"/>
    <n v="1"/>
    <n v="11"/>
    <n v="30"/>
    <n v="2"/>
    <n v="17726461"/>
    <n v="19240000"/>
    <n v="19611571"/>
    <n v="444269"/>
    <n v="17735301"/>
    <n v="0"/>
    <n v="0"/>
    <n v="0"/>
    <m/>
    <n v="0"/>
    <n v="0"/>
    <n v="0"/>
    <m/>
    <m/>
    <d v="2021-03-30T00:00:00"/>
    <n v="1"/>
    <s v="O"/>
    <n v="1"/>
    <n v="30"/>
    <n v="0"/>
    <m/>
    <m/>
    <m/>
    <m/>
    <m/>
    <m/>
    <n v="1"/>
    <n v="1"/>
    <m/>
    <m/>
    <n v="11973071"/>
    <s v="CREDITOS DE CONSUMO"/>
    <n v="0"/>
    <n v="0"/>
    <n v="890480123"/>
    <s v="UNIVERSIDAD DE CARTAGENA"/>
    <n v="5"/>
    <m/>
    <m/>
    <m/>
    <m/>
    <n v="1"/>
    <n v="7"/>
    <n v="2"/>
  </r>
  <r>
    <n v="0"/>
    <s v="C"/>
    <x v="119"/>
    <x v="0"/>
    <n v="4"/>
    <n v="17267"/>
    <d v="2020-06-20T00:00:00"/>
    <d v="2021-06-30T00:00:00"/>
    <n v="0"/>
    <n v="1"/>
    <n v="9"/>
    <n v="30"/>
    <n v="2"/>
    <n v="12185828"/>
    <n v="12890000"/>
    <n v="2000000"/>
    <n v="177871"/>
    <n v="522426"/>
    <n v="0"/>
    <n v="0"/>
    <n v="0"/>
    <m/>
    <n v="0"/>
    <n v="0"/>
    <n v="0"/>
    <m/>
    <m/>
    <d v="2021-03-30T00:00:00"/>
    <n v="1"/>
    <s v="O"/>
    <n v="1"/>
    <n v="30"/>
    <n v="0"/>
    <m/>
    <m/>
    <m/>
    <m/>
    <m/>
    <m/>
    <n v="1"/>
    <n v="1"/>
    <m/>
    <m/>
    <n v="860053"/>
    <s v="CREDITOS DE CONSUMO"/>
    <n v="0"/>
    <n v="0"/>
    <n v="890480123"/>
    <s v="UNIVERSIDAD DE CARTAGENA"/>
    <n v="5"/>
    <m/>
    <m/>
    <m/>
    <m/>
    <n v="1"/>
    <n v="7"/>
    <n v="2"/>
  </r>
  <r>
    <n v="0"/>
    <s v="C"/>
    <x v="119"/>
    <x v="0"/>
    <n v="4"/>
    <n v="17691"/>
    <d v="2020-10-08T00:00:00"/>
    <d v="2021-10-30T00:00:00"/>
    <n v="0"/>
    <n v="1"/>
    <n v="6"/>
    <n v="30"/>
    <n v="2"/>
    <n v="16011168"/>
    <n v="17240000"/>
    <n v="3550000"/>
    <n v="322113"/>
    <n v="1794056"/>
    <n v="0"/>
    <n v="0"/>
    <n v="0"/>
    <m/>
    <n v="0"/>
    <n v="0"/>
    <n v="0"/>
    <m/>
    <m/>
    <d v="2021-03-30T00:00:00"/>
    <n v="1"/>
    <s v="O"/>
    <n v="1"/>
    <n v="30"/>
    <n v="0"/>
    <m/>
    <m/>
    <m/>
    <m/>
    <m/>
    <m/>
    <n v="1"/>
    <n v="1"/>
    <m/>
    <m/>
    <n v="2953495"/>
    <s v="CREDITOS DE CONSUMO"/>
    <n v="0"/>
    <n v="0"/>
    <n v="890480123"/>
    <s v="UNIVERSIDAD DE CARTAGENA"/>
    <n v="5"/>
    <m/>
    <m/>
    <m/>
    <m/>
    <n v="1"/>
    <n v="7"/>
    <n v="2"/>
  </r>
  <r>
    <n v="0"/>
    <s v="C"/>
    <x v="119"/>
    <x v="0"/>
    <n v="4"/>
    <n v="18064"/>
    <d v="2021-01-14T00:00:00"/>
    <d v="2022-01-30T00:00:00"/>
    <n v="0"/>
    <n v="1"/>
    <n v="2"/>
    <n v="30"/>
    <n v="2"/>
    <n v="8648788"/>
    <n v="9000000"/>
    <n v="3500245"/>
    <n v="305532"/>
    <n v="2937328"/>
    <n v="0"/>
    <n v="0"/>
    <n v="0"/>
    <m/>
    <n v="0"/>
    <n v="0"/>
    <n v="0"/>
    <m/>
    <m/>
    <d v="2021-03-30T00:00:00"/>
    <n v="1"/>
    <s v="O"/>
    <n v="1"/>
    <n v="30"/>
    <n v="0"/>
    <m/>
    <m/>
    <m/>
    <m/>
    <m/>
    <m/>
    <n v="1"/>
    <n v="1"/>
    <m/>
    <m/>
    <n v="4835627"/>
    <s v="CREDITOS DE CONSUMO"/>
    <n v="0"/>
    <n v="0"/>
    <n v="890480123"/>
    <s v="UNIVERSIDAD DE CARTAGENA"/>
    <n v="5"/>
    <m/>
    <m/>
    <m/>
    <m/>
    <n v="1"/>
    <n v="7"/>
    <n v="2"/>
  </r>
  <r>
    <n v="0"/>
    <s v="C"/>
    <x v="119"/>
    <x v="0"/>
    <n v="4"/>
    <n v="550022933"/>
    <d v="2020-10-29T00:00:00"/>
    <d v="2023-11-30T00:00:00"/>
    <n v="0"/>
    <n v="1"/>
    <n v="4"/>
    <n v="30"/>
    <n v="2"/>
    <n v="22490513"/>
    <n v="24960000"/>
    <n v="315617"/>
    <n v="12134"/>
    <n v="290034"/>
    <n v="0"/>
    <n v="0"/>
    <n v="0"/>
    <m/>
    <n v="0"/>
    <n v="0"/>
    <n v="0"/>
    <m/>
    <m/>
    <d v="2021-03-30T00:00:00"/>
    <n v="1"/>
    <s v="O"/>
    <n v="1"/>
    <n v="30"/>
    <n v="0"/>
    <m/>
    <m/>
    <m/>
    <m/>
    <m/>
    <m/>
    <n v="1"/>
    <n v="1"/>
    <m/>
    <m/>
    <n v="477473"/>
    <s v="CREDITOS DE CONSUMO"/>
    <n v="0"/>
    <n v="0"/>
    <n v="890480123"/>
    <s v="UNIVERSIDAD DE CARTAGENA"/>
    <n v="5"/>
    <m/>
    <m/>
    <m/>
    <m/>
    <n v="2"/>
    <n v="7"/>
    <n v="1"/>
  </r>
  <r>
    <n v="0"/>
    <s v="C"/>
    <x v="119"/>
    <x v="0"/>
    <n v="4"/>
    <n v="550022969"/>
    <d v="2020-10-29T00:00:00"/>
    <d v="2024-03-28T00:00:00"/>
    <n v="0"/>
    <n v="1"/>
    <n v="0"/>
    <n v="30"/>
    <n v="2"/>
    <n v="22490513"/>
    <n v="24960000"/>
    <n v="12164"/>
    <n v="468"/>
    <n v="12164"/>
    <n v="89"/>
    <n v="0"/>
    <n v="0"/>
    <m/>
    <n v="0"/>
    <n v="0"/>
    <n v="0"/>
    <m/>
    <m/>
    <d v="2021-03-30T00:00:00"/>
    <n v="1"/>
    <s v="O"/>
    <n v="1"/>
    <n v="30"/>
    <n v="0"/>
    <m/>
    <m/>
    <m/>
    <m/>
    <m/>
    <m/>
    <n v="1"/>
    <n v="1"/>
    <m/>
    <m/>
    <n v="20025"/>
    <s v="CREDITOS DE CONSUMO"/>
    <n v="0"/>
    <n v="0"/>
    <n v="890480123"/>
    <s v="UNIVERSIDAD DE CARTAGENA"/>
    <n v="5"/>
    <m/>
    <m/>
    <m/>
    <m/>
    <n v="2"/>
    <n v="7"/>
    <n v="1"/>
  </r>
  <r>
    <n v="0"/>
    <s v="C"/>
    <x v="119"/>
    <x v="0"/>
    <n v="4"/>
    <n v="550023000"/>
    <d v="2020-10-29T00:00:00"/>
    <d v="2024-03-28T00:00:00"/>
    <n v="0"/>
    <n v="1"/>
    <n v="0"/>
    <n v="30"/>
    <n v="2"/>
    <n v="22490513"/>
    <n v="24960000"/>
    <n v="125857"/>
    <n v="4839"/>
    <n v="125757"/>
    <n v="0"/>
    <n v="0"/>
    <n v="0"/>
    <m/>
    <n v="0"/>
    <n v="0"/>
    <n v="0"/>
    <m/>
    <m/>
    <d v="2021-03-30T00:00:00"/>
    <n v="1"/>
    <s v="O"/>
    <n v="1"/>
    <n v="30"/>
    <n v="0"/>
    <m/>
    <m/>
    <m/>
    <m/>
    <m/>
    <m/>
    <n v="1"/>
    <n v="1"/>
    <m/>
    <m/>
    <n v="207030"/>
    <s v="CREDITOS DE CONSUMO"/>
    <n v="0"/>
    <n v="0"/>
    <n v="890480123"/>
    <s v="UNIVERSIDAD DE CARTAGENA"/>
    <n v="5"/>
    <m/>
    <m/>
    <m/>
    <m/>
    <n v="2"/>
    <n v="7"/>
    <n v="1"/>
  </r>
  <r>
    <n v="0"/>
    <s v="C"/>
    <x v="119"/>
    <x v="0"/>
    <n v="4"/>
    <n v="550023049"/>
    <d v="2020-10-29T00:00:00"/>
    <d v="2024-03-28T00:00:00"/>
    <n v="0"/>
    <n v="1"/>
    <n v="0"/>
    <n v="30"/>
    <n v="2"/>
    <n v="22490513"/>
    <n v="24960000"/>
    <n v="141720"/>
    <n v="5448"/>
    <n v="141720"/>
    <n v="3509"/>
    <n v="0"/>
    <n v="0"/>
    <m/>
    <n v="0"/>
    <n v="0"/>
    <n v="0"/>
    <m/>
    <m/>
    <d v="2021-03-30T00:00:00"/>
    <n v="1"/>
    <s v="O"/>
    <n v="1"/>
    <n v="30"/>
    <n v="0"/>
    <m/>
    <m/>
    <m/>
    <m/>
    <m/>
    <m/>
    <n v="1"/>
    <n v="1"/>
    <m/>
    <m/>
    <n v="233309"/>
    <s v="CREDITOS DE CONSUMO"/>
    <n v="0"/>
    <n v="0"/>
    <n v="890480123"/>
    <s v="UNIVERSIDAD DE CARTAGENA"/>
    <n v="5"/>
    <m/>
    <m/>
    <m/>
    <m/>
    <n v="2"/>
    <n v="7"/>
    <n v="1"/>
  </r>
  <r>
    <n v="0"/>
    <s v="C"/>
    <x v="119"/>
    <x v="0"/>
    <n v="4"/>
    <n v="550023054"/>
    <d v="2020-10-29T00:00:00"/>
    <d v="2024-03-28T00:00:00"/>
    <n v="0"/>
    <n v="1"/>
    <n v="0"/>
    <n v="30"/>
    <n v="2"/>
    <n v="22490513"/>
    <n v="24960000"/>
    <n v="26163"/>
    <n v="1006"/>
    <n v="26163"/>
    <n v="961"/>
    <n v="0"/>
    <n v="0"/>
    <m/>
    <n v="0"/>
    <n v="0"/>
    <n v="0"/>
    <m/>
    <m/>
    <d v="2021-03-28T00:00:00"/>
    <n v="1"/>
    <s v="O"/>
    <n v="1"/>
    <n v="30"/>
    <n v="0"/>
    <m/>
    <m/>
    <m/>
    <m/>
    <m/>
    <m/>
    <n v="1"/>
    <n v="1"/>
    <m/>
    <m/>
    <n v="43071"/>
    <s v="CREDITOS DE CONSUMO"/>
    <n v="0"/>
    <n v="0"/>
    <n v="890480123"/>
    <s v="UNIVERSIDAD DE CARTAGENA"/>
    <n v="5"/>
    <m/>
    <m/>
    <m/>
    <m/>
    <n v="2"/>
    <n v="7"/>
    <n v="1"/>
  </r>
  <r>
    <n v="0"/>
    <s v="C"/>
    <x v="119"/>
    <x v="0"/>
    <n v="4"/>
    <n v="550023235"/>
    <d v="2020-10-29T00:00:00"/>
    <d v="2022-10-30T00:00:00"/>
    <n v="0"/>
    <n v="1"/>
    <n v="5"/>
    <n v="30"/>
    <n v="2"/>
    <n v="22490513"/>
    <n v="24960000"/>
    <n v="14593"/>
    <n v="761"/>
    <n v="12063"/>
    <n v="0"/>
    <n v="0"/>
    <n v="0"/>
    <m/>
    <n v="0"/>
    <n v="0"/>
    <n v="0"/>
    <m/>
    <m/>
    <d v="2021-03-30T00:00:00"/>
    <n v="1"/>
    <s v="O"/>
    <n v="1"/>
    <n v="30"/>
    <n v="0"/>
    <m/>
    <m/>
    <m/>
    <m/>
    <m/>
    <m/>
    <n v="1"/>
    <n v="1"/>
    <m/>
    <m/>
    <n v="19859"/>
    <s v="CREDITOS DE CONSUMO"/>
    <n v="0"/>
    <n v="0"/>
    <n v="890480123"/>
    <s v="UNIVERSIDAD DE CARTAGENA"/>
    <n v="5"/>
    <m/>
    <m/>
    <m/>
    <m/>
    <n v="2"/>
    <n v="7"/>
    <n v="1"/>
  </r>
  <r>
    <n v="0"/>
    <s v="C"/>
    <x v="119"/>
    <x v="0"/>
    <n v="4"/>
    <n v="550023459"/>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x v="119"/>
    <x v="0"/>
    <n v="4"/>
    <n v="550023470"/>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x v="119"/>
    <x v="0"/>
    <n v="4"/>
    <n v="550023593"/>
    <d v="2020-10-29T00:00:00"/>
    <d v="2023-01-30T00:00:00"/>
    <n v="0"/>
    <n v="1"/>
    <n v="5"/>
    <n v="30"/>
    <n v="2"/>
    <n v="22490513"/>
    <n v="24960000"/>
    <n v="16044"/>
    <n v="763"/>
    <n v="13644"/>
    <n v="0"/>
    <n v="0"/>
    <n v="0"/>
    <m/>
    <n v="0"/>
    <n v="0"/>
    <n v="0"/>
    <m/>
    <m/>
    <d v="2021-03-30T00:00:00"/>
    <n v="1"/>
    <s v="O"/>
    <n v="1"/>
    <n v="30"/>
    <n v="0"/>
    <m/>
    <m/>
    <m/>
    <m/>
    <m/>
    <m/>
    <n v="1"/>
    <n v="1"/>
    <m/>
    <m/>
    <n v="22462"/>
    <s v="CREDITOS DE CONSUMO"/>
    <n v="0"/>
    <n v="0"/>
    <n v="890480123"/>
    <s v="UNIVERSIDAD DE CARTAGENA"/>
    <n v="5"/>
    <m/>
    <m/>
    <m/>
    <m/>
    <n v="2"/>
    <n v="7"/>
    <n v="1"/>
  </r>
  <r>
    <n v="0"/>
    <s v="C"/>
    <x v="119"/>
    <x v="0"/>
    <n v="4"/>
    <n v="550023723"/>
    <d v="2020-03-14T00:00:00"/>
    <d v="2024-01-30T00:00:00"/>
    <n v="0"/>
    <n v="1"/>
    <n v="2"/>
    <n v="30"/>
    <n v="2"/>
    <n v="22490513"/>
    <n v="24960000"/>
    <n v="40151"/>
    <n v="1544"/>
    <n v="38554"/>
    <n v="0"/>
    <n v="0"/>
    <n v="0"/>
    <m/>
    <n v="0"/>
    <n v="0"/>
    <n v="0"/>
    <m/>
    <m/>
    <d v="2021-03-30T00:00:00"/>
    <n v="1"/>
    <s v="O"/>
    <n v="1"/>
    <n v="30"/>
    <n v="0"/>
    <m/>
    <m/>
    <m/>
    <m/>
    <m/>
    <m/>
    <n v="1"/>
    <n v="1"/>
    <m/>
    <m/>
    <n v="63470"/>
    <s v="CREDITOS DE CONSUMO"/>
    <n v="0"/>
    <n v="0"/>
    <n v="890480123"/>
    <s v="UNIVERSIDAD DE CARTAGENA"/>
    <n v="5"/>
    <m/>
    <m/>
    <m/>
    <m/>
    <n v="2"/>
    <n v="7"/>
    <n v="2"/>
  </r>
  <r>
    <n v="0"/>
    <s v="C"/>
    <x v="119"/>
    <x v="0"/>
    <n v="4"/>
    <n v="550023725"/>
    <d v="2020-03-14T00:00:00"/>
    <d v="2024-02-28T00:00:00"/>
    <n v="0"/>
    <n v="1"/>
    <n v="1"/>
    <n v="30"/>
    <n v="2"/>
    <n v="22490513"/>
    <n v="24960000"/>
    <n v="64242"/>
    <n v="2470"/>
    <n v="62976"/>
    <n v="0"/>
    <n v="0"/>
    <n v="0"/>
    <m/>
    <n v="0"/>
    <n v="0"/>
    <n v="0"/>
    <m/>
    <m/>
    <d v="2021-03-30T00:00:00"/>
    <n v="1"/>
    <s v="O"/>
    <n v="1"/>
    <n v="30"/>
    <n v="0"/>
    <m/>
    <m/>
    <m/>
    <m/>
    <m/>
    <m/>
    <n v="1"/>
    <n v="1"/>
    <m/>
    <m/>
    <n v="103675"/>
    <s v="CREDITOS DE CONSUMO"/>
    <n v="0"/>
    <n v="0"/>
    <n v="890480123"/>
    <s v="UNIVERSIDAD DE CARTAGENA"/>
    <n v="5"/>
    <m/>
    <m/>
    <m/>
    <m/>
    <n v="2"/>
    <n v="7"/>
    <n v="2"/>
  </r>
  <r>
    <n v="0"/>
    <s v="C"/>
    <x v="119"/>
    <x v="0"/>
    <n v="4"/>
    <n v="550023899"/>
    <d v="2020-05-29T00:00:00"/>
    <d v="2024-03-28T00:00:00"/>
    <n v="0"/>
    <n v="1"/>
    <n v="0"/>
    <n v="30"/>
    <n v="2"/>
    <n v="22490513"/>
    <n v="24960000"/>
    <n v="35471"/>
    <n v="1364"/>
    <n v="35471"/>
    <n v="3814"/>
    <n v="0"/>
    <n v="0"/>
    <m/>
    <n v="0"/>
    <n v="0"/>
    <n v="0"/>
    <m/>
    <m/>
    <d v="2021-03-28T00:00:00"/>
    <n v="1"/>
    <s v="O"/>
    <n v="1"/>
    <n v="30"/>
    <n v="0"/>
    <m/>
    <m/>
    <m/>
    <m/>
    <m/>
    <m/>
    <n v="1"/>
    <n v="1"/>
    <m/>
    <m/>
    <n v="58395"/>
    <s v="CREDITOS DE CONSUMO"/>
    <n v="0"/>
    <n v="0"/>
    <n v="890480123"/>
    <s v="UNIVERSIDAD DE CARTAGENA"/>
    <n v="5"/>
    <m/>
    <m/>
    <m/>
    <m/>
    <n v="2"/>
    <n v="7"/>
    <n v="2"/>
  </r>
  <r>
    <n v="0"/>
    <s v="C"/>
    <x v="119"/>
    <x v="0"/>
    <n v="4"/>
    <n v="550024207"/>
    <d v="2020-08-23T00:00:00"/>
    <d v="2024-03-28T00:00:00"/>
    <n v="0"/>
    <n v="1"/>
    <n v="0"/>
    <n v="30"/>
    <n v="2"/>
    <n v="22490513"/>
    <n v="24960000"/>
    <n v="46013"/>
    <n v="1769"/>
    <n v="46013"/>
    <n v="1739"/>
    <n v="0"/>
    <n v="0"/>
    <m/>
    <n v="0"/>
    <n v="0"/>
    <n v="0"/>
    <m/>
    <m/>
    <d v="2021-03-28T00:00:00"/>
    <n v="1"/>
    <s v="O"/>
    <n v="1"/>
    <n v="30"/>
    <n v="0"/>
    <m/>
    <m/>
    <m/>
    <m/>
    <m/>
    <m/>
    <n v="1"/>
    <n v="1"/>
    <m/>
    <m/>
    <n v="75750"/>
    <s v="CREDITOS DE CONSUMO"/>
    <n v="0"/>
    <n v="0"/>
    <n v="890480123"/>
    <s v="UNIVERSIDAD DE CARTAGENA"/>
    <n v="5"/>
    <m/>
    <m/>
    <m/>
    <m/>
    <n v="2"/>
    <n v="7"/>
    <n v="2"/>
  </r>
  <r>
    <n v="0"/>
    <s v="C"/>
    <x v="119"/>
    <x v="0"/>
    <n v="4"/>
    <n v="550024794"/>
    <d v="2020-11-08T00:00:00"/>
    <d v="2023-11-30T00:00:00"/>
    <n v="0"/>
    <n v="1"/>
    <n v="4"/>
    <n v="30"/>
    <n v="2"/>
    <n v="22490513"/>
    <n v="24960000"/>
    <n v="50000"/>
    <n v="1922"/>
    <n v="45949"/>
    <n v="0"/>
    <n v="0"/>
    <n v="0"/>
    <m/>
    <n v="0"/>
    <n v="0"/>
    <n v="0"/>
    <m/>
    <m/>
    <d v="2021-03-30T00:00:00"/>
    <n v="1"/>
    <s v="O"/>
    <n v="1"/>
    <n v="30"/>
    <n v="0"/>
    <m/>
    <m/>
    <m/>
    <m/>
    <m/>
    <m/>
    <n v="1"/>
    <n v="1"/>
    <m/>
    <m/>
    <n v="75644"/>
    <s v="CREDITOS DE CONSUMO"/>
    <n v="0"/>
    <n v="0"/>
    <n v="890480123"/>
    <s v="UNIVERSIDAD DE CARTAGENA"/>
    <n v="5"/>
    <m/>
    <m/>
    <m/>
    <m/>
    <n v="2"/>
    <n v="7"/>
    <n v="2"/>
  </r>
  <r>
    <n v="0"/>
    <s v="C"/>
    <x v="119"/>
    <x v="0"/>
    <n v="4"/>
    <n v="550025423"/>
    <d v="2021-02-20T00:00:00"/>
    <d v="2024-03-28T00:00:00"/>
    <n v="0"/>
    <n v="1"/>
    <n v="0"/>
    <n v="30"/>
    <n v="2"/>
    <n v="22490513"/>
    <n v="24960000"/>
    <n v="50000"/>
    <n v="1922"/>
    <n v="50000"/>
    <n v="62"/>
    <n v="0"/>
    <n v="0"/>
    <m/>
    <n v="0"/>
    <n v="0"/>
    <n v="0"/>
    <m/>
    <m/>
    <d v="2021-03-28T00:00:00"/>
    <n v="1"/>
    <s v="O"/>
    <n v="1"/>
    <n v="30"/>
    <n v="0"/>
    <m/>
    <m/>
    <m/>
    <m/>
    <m/>
    <m/>
    <n v="1"/>
    <n v="1"/>
    <m/>
    <m/>
    <n v="82313"/>
    <s v="CREDITOS DE CONSUMO"/>
    <n v="0"/>
    <n v="0"/>
    <n v="890480123"/>
    <s v="UNIVERSIDAD DE CARTAGENA"/>
    <n v="5"/>
    <m/>
    <m/>
    <m/>
    <m/>
    <n v="2"/>
    <n v="7"/>
    <n v="2"/>
  </r>
  <r>
    <n v="0"/>
    <s v="C"/>
    <x v="119"/>
    <x v="0"/>
    <n v="4"/>
    <n v="550025531"/>
    <d v="2021-02-28T00:00:00"/>
    <d v="2021-04-30T00:00:00"/>
    <n v="0"/>
    <n v="1"/>
    <n v="0"/>
    <n v="30"/>
    <n v="2"/>
    <n v="0"/>
    <n v="0"/>
    <n v="6000"/>
    <n v="6000"/>
    <n v="6000"/>
    <n v="0"/>
    <n v="0"/>
    <n v="0"/>
    <m/>
    <n v="0"/>
    <n v="0"/>
    <n v="0"/>
    <m/>
    <m/>
    <d v="2021-03-30T00:00:00"/>
    <n v="1"/>
    <s v="O"/>
    <n v="1"/>
    <n v="30"/>
    <n v="0"/>
    <m/>
    <m/>
    <m/>
    <m/>
    <m/>
    <m/>
    <n v="1"/>
    <n v="1"/>
    <m/>
    <m/>
    <n v="9878"/>
    <s v="CREDITOS DE CONSUMO"/>
    <n v="0"/>
    <n v="0"/>
    <n v="890480123"/>
    <s v="UNIVERSIDAD DE CARTAGENA"/>
    <n v="5"/>
    <m/>
    <m/>
    <m/>
    <m/>
    <n v="2"/>
    <n v="7"/>
    <n v="2"/>
  </r>
  <r>
    <n v="0"/>
    <s v="C"/>
    <x v="119"/>
    <x v="0"/>
    <n v="4"/>
    <n v="550025598"/>
    <d v="2021-03-15T00:00:00"/>
    <d v="2024-03-30T00:00:00"/>
    <n v="0"/>
    <n v="1"/>
    <n v="0"/>
    <n v="30"/>
    <n v="2"/>
    <n v="22490513"/>
    <n v="24960000"/>
    <n v="20000"/>
    <n v="769"/>
    <n v="20000"/>
    <n v="0"/>
    <n v="0"/>
    <n v="0"/>
    <m/>
    <n v="0"/>
    <n v="0"/>
    <n v="0"/>
    <m/>
    <m/>
    <d v="2021-03-30T00:00:00"/>
    <n v="1"/>
    <s v="O"/>
    <n v="1"/>
    <n v="30"/>
    <n v="0"/>
    <m/>
    <m/>
    <m/>
    <m/>
    <m/>
    <m/>
    <n v="1"/>
    <n v="1"/>
    <m/>
    <m/>
    <n v="32925"/>
    <s v="CREDITOS DE CONSUMO"/>
    <n v="0"/>
    <n v="0"/>
    <n v="890480123"/>
    <s v="UNIVERSIDAD DE CARTAGENA"/>
    <n v="5"/>
    <m/>
    <m/>
    <m/>
    <m/>
    <n v="2"/>
    <n v="7"/>
    <n v="2"/>
  </r>
  <r>
    <n v="0"/>
    <s v="C"/>
    <x v="119"/>
    <x v="0"/>
    <n v="4"/>
    <n v="550025605"/>
    <d v="2021-03-18T00:00:00"/>
    <d v="2024-04-30T00:00:00"/>
    <n v="0"/>
    <n v="1"/>
    <n v="0"/>
    <n v="30"/>
    <n v="2"/>
    <n v="22490513"/>
    <n v="24960000"/>
    <n v="20000"/>
    <n v="769"/>
    <n v="20000"/>
    <n v="0"/>
    <n v="0"/>
    <n v="0"/>
    <m/>
    <n v="0"/>
    <n v="0"/>
    <n v="0"/>
    <m/>
    <m/>
    <d v="2021-03-31T00:00:00"/>
    <n v="1"/>
    <s v="O"/>
    <n v="1"/>
    <n v="30"/>
    <n v="0"/>
    <m/>
    <m/>
    <m/>
    <m/>
    <m/>
    <m/>
    <n v="1"/>
    <n v="1"/>
    <m/>
    <m/>
    <n v="32925"/>
    <s v="CREDITOS DE CONSUMO"/>
    <n v="0"/>
    <n v="0"/>
    <n v="890480123"/>
    <s v="UNIVERSIDAD DE CARTAGENA"/>
    <n v="5"/>
    <m/>
    <m/>
    <m/>
    <m/>
    <n v="2"/>
    <n v="7"/>
    <n v="2"/>
  </r>
  <r>
    <n v="0"/>
    <s v="C"/>
    <x v="119"/>
    <x v="0"/>
    <n v="4"/>
    <n v="550025718"/>
    <d v="2021-03-31T00:00:00"/>
    <d v="2021-05-30T00:00:00"/>
    <n v="0"/>
    <n v="1"/>
    <n v="0"/>
    <n v="30"/>
    <n v="2"/>
    <n v="0"/>
    <n v="0"/>
    <n v="6000"/>
    <n v="6000"/>
    <n v="6000"/>
    <n v="0"/>
    <n v="0"/>
    <n v="0"/>
    <m/>
    <n v="0"/>
    <n v="0"/>
    <n v="0"/>
    <m/>
    <m/>
    <d v="2021-03-31T00:00:00"/>
    <n v="1"/>
    <s v="O"/>
    <n v="1"/>
    <n v="30"/>
    <n v="0"/>
    <m/>
    <m/>
    <m/>
    <m/>
    <m/>
    <m/>
    <n v="1"/>
    <n v="1"/>
    <m/>
    <m/>
    <n v="9878"/>
    <s v="CREDITOS DE CONSUMO"/>
    <n v="0"/>
    <n v="0"/>
    <n v="890480123"/>
    <s v="UNIVERSIDAD DE CARTAGENA"/>
    <n v="5"/>
    <m/>
    <m/>
    <m/>
    <m/>
    <n v="2"/>
    <n v="7"/>
    <n v="2"/>
  </r>
  <r>
    <n v="97939"/>
    <s v="C"/>
    <x v="120"/>
    <x v="0"/>
    <n v="4"/>
    <n v="17689"/>
    <d v="2020-10-07T00:00:00"/>
    <d v="2025-10-30T00:00:00"/>
    <n v="0"/>
    <n v="1"/>
    <n v="7"/>
    <n v="30"/>
    <n v="2"/>
    <n v="16011168"/>
    <n v="17240000"/>
    <n v="19784917"/>
    <n v="481248"/>
    <n v="18153590"/>
    <n v="0"/>
    <n v="0"/>
    <n v="0"/>
    <m/>
    <n v="0"/>
    <n v="0"/>
    <n v="0"/>
    <m/>
    <m/>
    <d v="2021-03-30T00:00:00"/>
    <n v="1"/>
    <s v="O"/>
    <n v="1"/>
    <n v="30"/>
    <n v="0"/>
    <m/>
    <m/>
    <m/>
    <m/>
    <m/>
    <m/>
    <n v="1"/>
    <n v="1"/>
    <m/>
    <m/>
    <n v="18055651"/>
    <s v="CREDITOS DE CONSUMO"/>
    <n v="0"/>
    <n v="0"/>
    <n v="890480123"/>
    <s v="UNIVERSIDAD DE CARTAGENA"/>
    <n v="5"/>
    <m/>
    <m/>
    <m/>
    <m/>
    <n v="1"/>
    <n v="7"/>
    <n v="2"/>
  </r>
  <r>
    <n v="26037"/>
    <s v="C"/>
    <x v="120"/>
    <x v="0"/>
    <n v="4"/>
    <n v="18096"/>
    <d v="2021-01-27T00:00:00"/>
    <d v="2023-01-30T00:00:00"/>
    <n v="0"/>
    <n v="1"/>
    <n v="2"/>
    <n v="30"/>
    <n v="2"/>
    <n v="15881442"/>
    <n v="17090000"/>
    <n v="5200000"/>
    <n v="254314"/>
    <n v="4826088"/>
    <n v="0"/>
    <n v="0"/>
    <n v="0"/>
    <m/>
    <n v="0"/>
    <n v="0"/>
    <n v="0"/>
    <m/>
    <m/>
    <d v="2021-03-30T00:00:00"/>
    <n v="1"/>
    <s v="O"/>
    <n v="1"/>
    <n v="30"/>
    <n v="0"/>
    <m/>
    <m/>
    <m/>
    <m/>
    <m/>
    <m/>
    <n v="1"/>
    <n v="1"/>
    <m/>
    <m/>
    <n v="4800051"/>
    <s v="CREDITOS DE CONSUMO"/>
    <n v="0"/>
    <n v="0"/>
    <n v="890480123"/>
    <s v="UNIVERSIDAD DE CARTAGENA"/>
    <n v="5"/>
    <m/>
    <m/>
    <m/>
    <m/>
    <n v="1"/>
    <n v="7"/>
    <n v="2"/>
  </r>
  <r>
    <n v="358596"/>
    <s v="C"/>
    <x v="121"/>
    <x v="0"/>
    <n v="4"/>
    <n v="15135"/>
    <d v="2019-01-22T00:00:00"/>
    <d v="2024-01-22T00:00:00"/>
    <n v="8"/>
    <n v="1"/>
    <n v="25"/>
    <n v="30"/>
    <n v="2"/>
    <n v="12185828"/>
    <n v="12890000"/>
    <n v="3000000"/>
    <n v="67015"/>
    <n v="1919039"/>
    <n v="5192"/>
    <n v="0"/>
    <n v="0"/>
    <m/>
    <n v="0"/>
    <n v="0"/>
    <n v="0"/>
    <m/>
    <m/>
    <d v="2021-03-30T00:00:00"/>
    <n v="1"/>
    <s v="O"/>
    <n v="1"/>
    <n v="30"/>
    <n v="400"/>
    <m/>
    <m/>
    <m/>
    <m/>
    <m/>
    <m/>
    <n v="1"/>
    <n v="1"/>
    <m/>
    <m/>
    <n v="1560443"/>
    <s v="CREDITOS DE CONSUMO"/>
    <n v="0"/>
    <n v="0"/>
    <n v="890480123"/>
    <s v="UNIVERSIDAD DE CARTAGENA"/>
    <n v="5"/>
    <m/>
    <m/>
    <m/>
    <m/>
    <n v="1"/>
    <n v="7"/>
    <n v="2"/>
  </r>
  <r>
    <n v="158910"/>
    <s v="C"/>
    <x v="121"/>
    <x v="0"/>
    <n v="4"/>
    <n v="16940"/>
    <d v="2020-02-04T00:00:00"/>
    <d v="2022-02-04T00:00:00"/>
    <n v="0"/>
    <n v="1"/>
    <n v="13"/>
    <n v="30"/>
    <n v="2"/>
    <n v="17726461"/>
    <n v="19240000"/>
    <n v="1693655"/>
    <n v="84331"/>
    <n v="850414"/>
    <n v="8607"/>
    <n v="0"/>
    <n v="0"/>
    <m/>
    <n v="0"/>
    <n v="0"/>
    <n v="0"/>
    <m/>
    <m/>
    <d v="2021-03-30T00:00:00"/>
    <n v="1"/>
    <s v="O"/>
    <n v="1"/>
    <n v="30"/>
    <n v="0"/>
    <m/>
    <m/>
    <m/>
    <m/>
    <m/>
    <m/>
    <n v="1"/>
    <n v="1"/>
    <m/>
    <m/>
    <n v="691504"/>
    <s v="CREDITOS DE CONSUMO"/>
    <n v="0"/>
    <n v="0"/>
    <n v="890480123"/>
    <s v="UNIVERSIDAD DE CARTAGENA"/>
    <n v="5"/>
    <m/>
    <m/>
    <m/>
    <m/>
    <n v="1"/>
    <n v="7"/>
    <n v="2"/>
  </r>
  <r>
    <n v="282365"/>
    <s v="C"/>
    <x v="121"/>
    <x v="0"/>
    <n v="4"/>
    <n v="17273"/>
    <d v="2020-06-20T00:00:00"/>
    <d v="2023-06-30T00:00:00"/>
    <n v="0"/>
    <n v="1"/>
    <n v="9"/>
    <n v="30"/>
    <n v="2"/>
    <n v="12185828"/>
    <n v="12890000"/>
    <n v="1930000"/>
    <n v="64275"/>
    <n v="1511090"/>
    <n v="0"/>
    <n v="0"/>
    <n v="0"/>
    <m/>
    <n v="0"/>
    <n v="0"/>
    <n v="0"/>
    <m/>
    <m/>
    <d v="2021-03-30T00:00:00"/>
    <n v="9"/>
    <s v="O"/>
    <n v="1"/>
    <n v="30"/>
    <n v="0"/>
    <m/>
    <m/>
    <m/>
    <m/>
    <m/>
    <m/>
    <n v="1"/>
    <n v="1"/>
    <m/>
    <m/>
    <n v="1228725"/>
    <s v="CREDITOS DE CONSUMO"/>
    <n v="0"/>
    <n v="0"/>
    <n v="890480123"/>
    <s v="UNIVERSIDAD DE CARTAGENA"/>
    <n v="5"/>
    <m/>
    <m/>
    <m/>
    <m/>
    <n v="1"/>
    <n v="7"/>
    <n v="2"/>
  </r>
  <r>
    <n v="82488"/>
    <s v="C"/>
    <x v="121"/>
    <x v="0"/>
    <n v="4"/>
    <n v="17541"/>
    <d v="2020-08-31T00:00:00"/>
    <d v="2023-08-31T00:00:00"/>
    <n v="0"/>
    <n v="1"/>
    <n v="7"/>
    <n v="30"/>
    <n v="2"/>
    <n v="12185828"/>
    <n v="12890000"/>
    <n v="530000"/>
    <n v="17651"/>
    <n v="441437"/>
    <n v="0"/>
    <n v="0"/>
    <n v="0"/>
    <m/>
    <n v="0"/>
    <n v="0"/>
    <n v="0"/>
    <m/>
    <m/>
    <d v="2021-03-30T00:00:00"/>
    <n v="9"/>
    <s v="O"/>
    <n v="1"/>
    <n v="30"/>
    <n v="0"/>
    <m/>
    <m/>
    <m/>
    <m/>
    <m/>
    <m/>
    <n v="1"/>
    <n v="1"/>
    <m/>
    <m/>
    <n v="358949"/>
    <s v="CREDITOS DE CONSUMO"/>
    <n v="0"/>
    <n v="0"/>
    <n v="890480123"/>
    <s v="UNIVERSIDAD DE CARTAGENA"/>
    <n v="5"/>
    <m/>
    <m/>
    <m/>
    <m/>
    <n v="1"/>
    <n v="7"/>
    <n v="2"/>
  </r>
  <r>
    <n v="714440"/>
    <s v="C"/>
    <x v="122"/>
    <x v="0"/>
    <n v="4"/>
    <n v="17434"/>
    <d v="2020-07-31T00:00:00"/>
    <d v="2022-07-31T00:00:00"/>
    <n v="30"/>
    <n v="1"/>
    <n v="6"/>
    <n v="30"/>
    <n v="2"/>
    <n v="12185828"/>
    <n v="12890000"/>
    <n v="1790000"/>
    <n v="84417"/>
    <n v="1320314"/>
    <n v="13320"/>
    <n v="0"/>
    <n v="0"/>
    <m/>
    <n v="0"/>
    <n v="0"/>
    <n v="0"/>
    <m/>
    <m/>
    <d v="2021-03-30T00:00:00"/>
    <n v="9"/>
    <s v="O"/>
    <n v="1"/>
    <n v="30"/>
    <n v="79453"/>
    <m/>
    <m/>
    <m/>
    <m/>
    <m/>
    <m/>
    <n v="1"/>
    <n v="1"/>
    <m/>
    <m/>
    <n v="605874"/>
    <s v="CREDITOS DE CONSUMO"/>
    <n v="0"/>
    <n v="0"/>
    <n v="890480123"/>
    <s v="UNIVERSIDAD DE CARTAGENA"/>
    <n v="5"/>
    <m/>
    <m/>
    <m/>
    <m/>
    <n v="1"/>
    <n v="7"/>
    <n v="2"/>
  </r>
  <r>
    <n v="651680"/>
    <s v="C"/>
    <x v="122"/>
    <x v="0"/>
    <n v="4"/>
    <n v="17710"/>
    <d v="2020-10-14T00:00:00"/>
    <d v="2021-10-30T00:00:00"/>
    <n v="0"/>
    <n v="1"/>
    <n v="5"/>
    <n v="30"/>
    <n v="2"/>
    <n v="15881442"/>
    <n v="17090000"/>
    <n v="2000000"/>
    <n v="181350"/>
    <n v="1204331"/>
    <n v="0"/>
    <n v="0"/>
    <n v="0"/>
    <m/>
    <n v="0"/>
    <n v="0"/>
    <n v="0"/>
    <m/>
    <m/>
    <d v="2021-03-30T00:00:00"/>
    <n v="9"/>
    <s v="O"/>
    <n v="1"/>
    <n v="30"/>
    <n v="0"/>
    <m/>
    <m/>
    <m/>
    <m/>
    <m/>
    <m/>
    <n v="1"/>
    <n v="1"/>
    <m/>
    <m/>
    <n v="552651"/>
    <s v="CREDITOS DE CONSUMO"/>
    <n v="0"/>
    <n v="0"/>
    <n v="890480123"/>
    <s v="UNIVERSIDAD DE CARTAGENA"/>
    <n v="5"/>
    <m/>
    <m/>
    <m/>
    <m/>
    <n v="1"/>
    <n v="7"/>
    <n v="2"/>
  </r>
  <r>
    <n v="0"/>
    <s v="C"/>
    <x v="123"/>
    <x v="0"/>
    <n v="4"/>
    <n v="14804"/>
    <d v="2018-10-25T00:00:00"/>
    <d v="2021-10-25T00:00:00"/>
    <n v="5"/>
    <n v="1"/>
    <n v="28"/>
    <n v="30"/>
    <n v="2"/>
    <n v="13121400"/>
    <n v="13940000"/>
    <n v="6200000"/>
    <n v="209265"/>
    <n v="1420256"/>
    <n v="2555"/>
    <n v="0"/>
    <n v="0"/>
    <m/>
    <n v="0"/>
    <n v="0"/>
    <n v="0"/>
    <m/>
    <m/>
    <d v="2021-03-30T00:00:00"/>
    <n v="1"/>
    <s v="O"/>
    <n v="1"/>
    <n v="30"/>
    <n v="17425"/>
    <m/>
    <m/>
    <m/>
    <m/>
    <m/>
    <m/>
    <n v="1"/>
    <n v="1"/>
    <m/>
    <m/>
    <n v="7268853"/>
    <s v="CREDITOS DE CONSUMO"/>
    <n v="0"/>
    <n v="0"/>
    <n v="890480123"/>
    <s v="UNIVERSIDAD DE CARTAGENA"/>
    <n v="5"/>
    <m/>
    <m/>
    <m/>
    <m/>
    <n v="1"/>
    <n v="7"/>
    <n v="2"/>
  </r>
  <r>
    <n v="0"/>
    <s v="C"/>
    <x v="123"/>
    <x v="0"/>
    <n v="4"/>
    <n v="16831"/>
    <d v="2020-01-15T00:00:00"/>
    <d v="2021-09-15T00:00:00"/>
    <n v="15"/>
    <n v="1"/>
    <n v="13"/>
    <n v="30"/>
    <n v="2"/>
    <n v="17726461"/>
    <n v="19240000"/>
    <n v="2280000"/>
    <n v="132502"/>
    <n v="772817"/>
    <n v="5580"/>
    <n v="0"/>
    <n v="0"/>
    <m/>
    <n v="0"/>
    <n v="0"/>
    <n v="0"/>
    <m/>
    <m/>
    <d v="2021-03-30T00:00:00"/>
    <n v="1"/>
    <s v="O"/>
    <n v="1"/>
    <n v="30"/>
    <n v="17342"/>
    <m/>
    <m/>
    <m/>
    <m/>
    <m/>
    <m/>
    <n v="1"/>
    <n v="1"/>
    <m/>
    <m/>
    <n v="3955268"/>
    <s v="CREDITOS DE CONSUMO"/>
    <n v="0"/>
    <n v="0"/>
    <n v="890480123"/>
    <s v="UNIVERSIDAD DE CARTAGENA"/>
    <n v="5"/>
    <m/>
    <m/>
    <m/>
    <m/>
    <n v="1"/>
    <n v="7"/>
    <n v="2"/>
  </r>
  <r>
    <n v="0"/>
    <s v="C"/>
    <x v="124"/>
    <x v="0"/>
    <n v="4"/>
    <n v="17476"/>
    <d v="2020-08-21T00:00:00"/>
    <d v="2022-09-30T00:00:00"/>
    <n v="0"/>
    <n v="1"/>
    <n v="6"/>
    <n v="30"/>
    <n v="2"/>
    <n v="15881442"/>
    <n v="17090000"/>
    <n v="3300000"/>
    <n v="161391"/>
    <n v="2569407"/>
    <n v="0"/>
    <n v="0"/>
    <n v="0"/>
    <m/>
    <n v="0"/>
    <n v="0"/>
    <n v="0"/>
    <m/>
    <m/>
    <d v="2021-03-30T00:00:00"/>
    <n v="9"/>
    <s v="O"/>
    <n v="1"/>
    <n v="30"/>
    <n v="0"/>
    <m/>
    <m/>
    <m/>
    <m/>
    <m/>
    <m/>
    <n v="1"/>
    <n v="1"/>
    <m/>
    <m/>
    <n v="3195510"/>
    <s v="CREDITOS DE CONSUMO"/>
    <n v="0"/>
    <n v="0"/>
    <n v="890480123"/>
    <s v="UNIVERSIDAD DE CARTAGENA"/>
    <n v="5"/>
    <m/>
    <m/>
    <m/>
    <m/>
    <n v="1"/>
    <n v="7"/>
    <n v="2"/>
  </r>
  <r>
    <n v="8368087"/>
    <s v="C"/>
    <x v="125"/>
    <x v="0"/>
    <n v="4"/>
    <n v="17371"/>
    <d v="2020-07-17T00:00:00"/>
    <d v="2024-08-30T00:00:00"/>
    <n v="0"/>
    <n v="1"/>
    <n v="7"/>
    <n v="30"/>
    <n v="2"/>
    <n v="17726461"/>
    <n v="19240000"/>
    <n v="10450703"/>
    <n v="305498"/>
    <n v="9336496"/>
    <n v="0"/>
    <n v="0"/>
    <n v="0"/>
    <m/>
    <n v="0"/>
    <n v="0"/>
    <n v="0"/>
    <m/>
    <m/>
    <d v="2021-03-30T00:00:00"/>
    <n v="1"/>
    <s v="O"/>
    <n v="1"/>
    <n v="30"/>
    <n v="0"/>
    <m/>
    <m/>
    <m/>
    <m/>
    <m/>
    <m/>
    <n v="1"/>
    <n v="1"/>
    <m/>
    <m/>
    <n v="968409"/>
    <s v="CREDITOS DE CONSUMO"/>
    <n v="0"/>
    <n v="0"/>
    <n v="890480123"/>
    <s v="UNIVERSIDAD DE CARTAGENA"/>
    <n v="5"/>
    <m/>
    <m/>
    <m/>
    <m/>
    <n v="1"/>
    <n v="7"/>
    <n v="2"/>
  </r>
  <r>
    <n v="0"/>
    <s v="C"/>
    <x v="126"/>
    <x v="0"/>
    <n v="4"/>
    <n v="17748"/>
    <d v="2020-10-26T00:00:00"/>
    <d v="2022-10-30T00:00:00"/>
    <n v="0"/>
    <n v="1"/>
    <n v="5"/>
    <n v="30"/>
    <n v="2"/>
    <n v="15881442"/>
    <n v="17090000"/>
    <n v="4000000"/>
    <n v="195626"/>
    <n v="3266898"/>
    <n v="0"/>
    <n v="0"/>
    <n v="0"/>
    <m/>
    <n v="0"/>
    <n v="0"/>
    <n v="0"/>
    <m/>
    <m/>
    <d v="2021-03-30T00:00:00"/>
    <n v="1"/>
    <s v="O"/>
    <n v="1"/>
    <n v="30"/>
    <n v="0"/>
    <m/>
    <m/>
    <m/>
    <m/>
    <m/>
    <m/>
    <n v="1"/>
    <n v="1"/>
    <m/>
    <m/>
    <n v="5311645"/>
    <s v="CREDITOS DE CONSUMO"/>
    <n v="0"/>
    <n v="0"/>
    <n v="890480123"/>
    <s v="UNIVERSIDAD DE CARTAGENA"/>
    <n v="5"/>
    <m/>
    <m/>
    <m/>
    <m/>
    <n v="1"/>
    <n v="7"/>
    <n v="2"/>
  </r>
  <r>
    <n v="58493734"/>
    <s v="C"/>
    <x v="127"/>
    <x v="0"/>
    <n v="4"/>
    <n v="16174"/>
    <d v="2020-10-29T00:00:00"/>
    <d v="2026-12-26T00:00:00"/>
    <n v="0"/>
    <n v="1"/>
    <n v="5"/>
    <n v="30"/>
    <n v="2"/>
    <n v="12185828"/>
    <n v="12890000"/>
    <n v="67885734"/>
    <n v="1321332"/>
    <n v="64035695"/>
    <n v="0"/>
    <n v="0"/>
    <n v="0"/>
    <m/>
    <n v="0"/>
    <n v="0"/>
    <n v="0"/>
    <m/>
    <m/>
    <d v="2021-03-30T00:00:00"/>
    <n v="1"/>
    <s v="O"/>
    <n v="1"/>
    <n v="30"/>
    <n v="0"/>
    <m/>
    <m/>
    <m/>
    <m/>
    <m/>
    <m/>
    <n v="1"/>
    <n v="1"/>
    <m/>
    <m/>
    <n v="5541961"/>
    <s v="CREDITOS DE CONSUMO"/>
    <n v="0"/>
    <n v="0"/>
    <n v="890480123"/>
    <s v="UNIVERSIDAD DE CARTAGENA"/>
    <n v="5"/>
    <m/>
    <m/>
    <m/>
    <m/>
    <n v="1"/>
    <n v="7"/>
    <n v="1"/>
  </r>
  <r>
    <n v="0"/>
    <s v="C"/>
    <x v="128"/>
    <x v="0"/>
    <n v="4"/>
    <n v="16610"/>
    <d v="2019-11-22T00:00:00"/>
    <d v="2022-11-30T00:00:00"/>
    <n v="0"/>
    <n v="1"/>
    <n v="16"/>
    <n v="30"/>
    <n v="2"/>
    <n v="17726461"/>
    <n v="19240000"/>
    <n v="10000000"/>
    <n v="360153"/>
    <n v="6192311"/>
    <n v="0"/>
    <n v="0"/>
    <n v="0"/>
    <m/>
    <n v="0"/>
    <n v="0"/>
    <n v="0"/>
    <m/>
    <m/>
    <d v="2021-03-30T00:00:00"/>
    <n v="1"/>
    <s v="O"/>
    <n v="1"/>
    <n v="30"/>
    <n v="0"/>
    <m/>
    <m/>
    <m/>
    <m/>
    <m/>
    <m/>
    <n v="1"/>
    <n v="1"/>
    <m/>
    <m/>
    <n v="38484308"/>
    <s v="CREDITOS DE CONSUMO"/>
    <n v="0"/>
    <n v="0"/>
    <n v="890480123"/>
    <s v="UNIVERSIDAD DE CARTAGENA"/>
    <n v="5"/>
    <m/>
    <m/>
    <m/>
    <m/>
    <n v="1"/>
    <n v="7"/>
    <n v="2"/>
  </r>
  <r>
    <n v="7008041"/>
    <s v="C"/>
    <x v="129"/>
    <x v="0"/>
    <n v="4"/>
    <n v="15942"/>
    <d v="2020-10-29T00:00:00"/>
    <d v="2023-09-04T00:00:00"/>
    <n v="0"/>
    <n v="1"/>
    <n v="5"/>
    <n v="30"/>
    <n v="2"/>
    <n v="12185828"/>
    <n v="12890000"/>
    <n v="10409441"/>
    <n v="363585"/>
    <n v="9078153"/>
    <n v="0"/>
    <n v="0"/>
    <n v="0"/>
    <m/>
    <n v="0"/>
    <n v="0"/>
    <n v="0"/>
    <m/>
    <m/>
    <d v="2021-03-30T00:00:00"/>
    <n v="1"/>
    <s v="O"/>
    <n v="1"/>
    <n v="30"/>
    <n v="0"/>
    <m/>
    <m/>
    <m/>
    <m/>
    <m/>
    <m/>
    <n v="1"/>
    <n v="1"/>
    <m/>
    <m/>
    <n v="2070112"/>
    <s v="CREDITOS DE CONSUMO"/>
    <n v="0"/>
    <n v="0"/>
    <n v="890480123"/>
    <s v="UNIVERSIDAD DE CARTAGENA"/>
    <n v="5"/>
    <m/>
    <m/>
    <m/>
    <m/>
    <n v="1"/>
    <n v="7"/>
    <n v="1"/>
  </r>
  <r>
    <n v="525302"/>
    <s v="C"/>
    <x v="129"/>
    <x v="0"/>
    <n v="4"/>
    <n v="18149"/>
    <d v="2021-02-04T00:00:00"/>
    <d v="2021-12-28T00:00:00"/>
    <n v="0"/>
    <n v="1"/>
    <n v="2"/>
    <n v="30"/>
    <n v="2"/>
    <n v="12185828"/>
    <n v="12890000"/>
    <n v="853006"/>
    <n v="90137"/>
    <n v="680472"/>
    <n v="0"/>
    <n v="0"/>
    <n v="0"/>
    <m/>
    <n v="0"/>
    <n v="0"/>
    <n v="0"/>
    <m/>
    <m/>
    <d v="2021-03-30T00:00:00"/>
    <n v="1"/>
    <s v="O"/>
    <n v="1"/>
    <n v="30"/>
    <n v="0"/>
    <m/>
    <m/>
    <m/>
    <m/>
    <m/>
    <m/>
    <n v="1"/>
    <n v="1"/>
    <m/>
    <m/>
    <n v="155170"/>
    <s v="CREDITOS DE CONSUMO"/>
    <n v="0"/>
    <n v="0"/>
    <n v="890480123"/>
    <s v="UNIVERSIDAD DE CARTAGENA"/>
    <n v="5"/>
    <m/>
    <m/>
    <m/>
    <m/>
    <n v="1"/>
    <n v="7"/>
    <n v="2"/>
  </r>
  <r>
    <n v="5130991"/>
    <s v="C"/>
    <x v="129"/>
    <x v="0"/>
    <n v="4"/>
    <n v="18151"/>
    <d v="2021-02-04T00:00:00"/>
    <d v="2024-02-28T00:00:00"/>
    <n v="0"/>
    <n v="1"/>
    <n v="2"/>
    <n v="30"/>
    <n v="2"/>
    <n v="8648788"/>
    <n v="9000000"/>
    <n v="7043107"/>
    <n v="222819"/>
    <n v="6646639"/>
    <n v="0"/>
    <n v="0"/>
    <n v="0"/>
    <m/>
    <n v="0"/>
    <n v="0"/>
    <n v="0"/>
    <m/>
    <m/>
    <d v="2021-03-30T00:00:00"/>
    <n v="9"/>
    <s v="O"/>
    <n v="1"/>
    <n v="30"/>
    <n v="0"/>
    <m/>
    <m/>
    <m/>
    <m/>
    <m/>
    <m/>
    <n v="1"/>
    <n v="1"/>
    <m/>
    <m/>
    <n v="1515648"/>
    <s v="CREDITOS DE CONSUMO"/>
    <n v="0"/>
    <n v="0"/>
    <n v="890480123"/>
    <s v="UNIVERSIDAD DE CARTAGENA"/>
    <n v="5"/>
    <m/>
    <m/>
    <m/>
    <m/>
    <n v="1"/>
    <n v="7"/>
    <n v="2"/>
  </r>
  <r>
    <n v="4760336"/>
    <s v="C"/>
    <x v="130"/>
    <x v="0"/>
    <n v="4"/>
    <n v="18038"/>
    <d v="2021-01-04T00:00:00"/>
    <d v="2028-01-30T00:00:00"/>
    <n v="0"/>
    <n v="1"/>
    <n v="2"/>
    <n v="30"/>
    <n v="2"/>
    <n v="9568969"/>
    <n v="10000000"/>
    <n v="6566943"/>
    <n v="107562"/>
    <n v="6456001"/>
    <n v="0"/>
    <n v="0"/>
    <n v="0"/>
    <m/>
    <n v="0"/>
    <n v="0"/>
    <n v="0"/>
    <m/>
    <m/>
    <d v="2021-03-30T00:00:00"/>
    <n v="9"/>
    <s v="O"/>
    <n v="1"/>
    <n v="30"/>
    <n v="0"/>
    <m/>
    <m/>
    <m/>
    <m/>
    <m/>
    <m/>
    <n v="1"/>
    <n v="1"/>
    <m/>
    <m/>
    <n v="1695665"/>
    <s v="CREDITOS DE CONSUMO"/>
    <n v="0"/>
    <n v="0"/>
    <n v="890480123"/>
    <s v="UNIVERSIDAD DE CARTAGENA"/>
    <n v="5"/>
    <m/>
    <m/>
    <m/>
    <m/>
    <n v="1"/>
    <n v="7"/>
    <n v="2"/>
  </r>
  <r>
    <n v="2200702"/>
    <s v="C"/>
    <x v="130"/>
    <x v="0"/>
    <n v="4"/>
    <n v="18039"/>
    <d v="2021-01-04T00:00:00"/>
    <d v="2028-01-04T00:00:00"/>
    <n v="26"/>
    <n v="1"/>
    <n v="1"/>
    <n v="30"/>
    <n v="2"/>
    <n v="16011168"/>
    <n v="17240000"/>
    <n v="3023700"/>
    <n v="60076"/>
    <n v="2984608"/>
    <n v="34502"/>
    <n v="0"/>
    <n v="0"/>
    <m/>
    <n v="0"/>
    <n v="0"/>
    <n v="0"/>
    <m/>
    <m/>
    <d v="2021-03-30T00:00:00"/>
    <n v="1"/>
    <s v="O"/>
    <n v="1"/>
    <n v="30"/>
    <n v="643"/>
    <m/>
    <m/>
    <m/>
    <m/>
    <m/>
    <m/>
    <n v="1"/>
    <n v="1"/>
    <m/>
    <m/>
    <n v="783906"/>
    <s v="CREDITOS DE CONSUMO"/>
    <n v="0"/>
    <n v="0"/>
    <n v="890480123"/>
    <s v="UNIVERSIDAD DE CARTAGENA"/>
    <n v="5"/>
    <m/>
    <m/>
    <m/>
    <m/>
    <n v="1"/>
    <n v="7"/>
    <n v="2"/>
  </r>
  <r>
    <n v="138665745"/>
    <s v="C"/>
    <x v="131"/>
    <x v="1"/>
    <n v="4"/>
    <n v="12420"/>
    <d v="2017-05-03T00:00:00"/>
    <d v="2029-05-30T00:00:00"/>
    <n v="0"/>
    <n v="1"/>
    <n v="48"/>
    <n v="30"/>
    <n v="2"/>
    <n v="12185828"/>
    <n v="12890000"/>
    <n v="230000000"/>
    <n v="2502633"/>
    <n v="183418644"/>
    <n v="0"/>
    <n v="0"/>
    <n v="230000000"/>
    <s v="                              "/>
    <n v="0"/>
    <n v="0"/>
    <n v="0"/>
    <s v="3184000/3184000"/>
    <d v="2021-12-06T00:00:00"/>
    <d v="2021-03-30T00:00:00"/>
    <n v="2"/>
    <s v="O"/>
    <n v="1"/>
    <n v="30"/>
    <n v="0"/>
    <n v="2"/>
    <n v="0"/>
    <n v="1"/>
    <n v="0"/>
    <n v="0"/>
    <n v="0"/>
    <n v="1"/>
    <n v="1"/>
    <m/>
    <m/>
    <n v="44752899"/>
    <s v="CREDITO DE VIVIENDA"/>
    <n v="0"/>
    <n v="0"/>
    <n v="890480123"/>
    <s v="UNIVERSIDAD DE CARTAGENA"/>
    <n v="5"/>
    <m/>
    <m/>
    <m/>
    <m/>
    <n v="1"/>
    <n v="7"/>
    <n v="2"/>
  </r>
  <r>
    <n v="16550071"/>
    <s v="C"/>
    <x v="132"/>
    <x v="2"/>
    <n v="4"/>
    <n v="15452"/>
    <d v="2019-03-20T00:00:00"/>
    <d v="2025-03-20T00:00:00"/>
    <n v="0"/>
    <n v="1"/>
    <n v="41"/>
    <n v="30"/>
    <n v="2"/>
    <n v="12185828"/>
    <n v="12890000"/>
    <n v="50000000"/>
    <n v="982348"/>
    <n v="25752290"/>
    <n v="8717"/>
    <n v="0"/>
    <n v="0"/>
    <m/>
    <n v="0"/>
    <n v="0"/>
    <n v="0"/>
    <m/>
    <m/>
    <d v="2021-03-29T00:00:00"/>
    <n v="1"/>
    <s v="O"/>
    <n v="1"/>
    <n v="30"/>
    <n v="0"/>
    <m/>
    <m/>
    <m/>
    <m/>
    <m/>
    <m/>
    <n v="1"/>
    <n v="1"/>
    <m/>
    <m/>
    <n v="9202219"/>
    <s v="CREDITOS DE CONSUMO"/>
    <n v="0"/>
    <n v="0"/>
    <m/>
    <m/>
    <n v="5"/>
    <m/>
    <m/>
    <m/>
    <m/>
    <n v="1"/>
    <n v="7"/>
    <n v="2"/>
  </r>
  <r>
    <n v="29883914"/>
    <s v="C"/>
    <x v="132"/>
    <x v="0"/>
    <n v="4"/>
    <n v="17554"/>
    <d v="2020-09-04T00:00:00"/>
    <d v="2026-09-04T00:00:00"/>
    <n v="0"/>
    <n v="1"/>
    <n v="7"/>
    <n v="30"/>
    <n v="2"/>
    <n v="12185828"/>
    <n v="12890000"/>
    <n v="50000000"/>
    <n v="982348"/>
    <n v="46500057"/>
    <n v="0"/>
    <n v="0"/>
    <n v="0"/>
    <m/>
    <n v="0"/>
    <n v="0"/>
    <n v="0"/>
    <m/>
    <m/>
    <d v="2021-03-30T00:00:00"/>
    <n v="1"/>
    <s v="O"/>
    <n v="1"/>
    <n v="30"/>
    <n v="0"/>
    <m/>
    <m/>
    <m/>
    <m/>
    <m/>
    <m/>
    <n v="1"/>
    <n v="1"/>
    <m/>
    <m/>
    <n v="16616143"/>
    <s v="CREDITOS DE CONSUMO"/>
    <n v="0"/>
    <n v="0"/>
    <n v="890480123"/>
    <s v="UNIVERSIDAD DE CARTAGENA"/>
    <n v="5"/>
    <m/>
    <m/>
    <m/>
    <m/>
    <n v="1"/>
    <n v="7"/>
    <n v="2"/>
  </r>
  <r>
    <n v="0"/>
    <s v="C"/>
    <x v="133"/>
    <x v="0"/>
    <n v="4"/>
    <n v="17391"/>
    <d v="2020-07-31T00:00:00"/>
    <d v="2022-01-31T00:00:00"/>
    <n v="0"/>
    <n v="1"/>
    <n v="8"/>
    <n v="30"/>
    <n v="2"/>
    <n v="12185828"/>
    <n v="12890000"/>
    <n v="40000000"/>
    <n v="2442736"/>
    <n v="23109880"/>
    <n v="0"/>
    <n v="0"/>
    <n v="0"/>
    <m/>
    <n v="0"/>
    <n v="0"/>
    <n v="0"/>
    <m/>
    <m/>
    <d v="2021-03-30T00:00:00"/>
    <n v="1"/>
    <s v="O"/>
    <n v="1"/>
    <n v="30"/>
    <n v="0"/>
    <m/>
    <m/>
    <m/>
    <m/>
    <m/>
    <m/>
    <n v="1"/>
    <n v="1"/>
    <m/>
    <m/>
    <n v="44773042"/>
    <s v="CREDITOS DE CONSUMO"/>
    <n v="0"/>
    <n v="0"/>
    <n v="890480123"/>
    <s v="UNIVERSIDAD DE CARTAGENA"/>
    <n v="5"/>
    <m/>
    <m/>
    <m/>
    <m/>
    <n v="1"/>
    <n v="7"/>
    <n v="2"/>
  </r>
  <r>
    <n v="0"/>
    <s v="C"/>
    <x v="134"/>
    <x v="0"/>
    <n v="4"/>
    <n v="14667"/>
    <d v="2020-10-29T00:00:00"/>
    <d v="2021-12-30T00:00:00"/>
    <n v="0"/>
    <n v="1"/>
    <n v="5"/>
    <n v="30"/>
    <n v="2"/>
    <n v="17726461"/>
    <n v="19240000"/>
    <n v="1698244"/>
    <n v="135169"/>
    <n v="1130897"/>
    <n v="0"/>
    <n v="0"/>
    <n v="0"/>
    <m/>
    <n v="0"/>
    <n v="0"/>
    <n v="0"/>
    <m/>
    <m/>
    <d v="2021-03-30T00:00:00"/>
    <n v="1"/>
    <s v="O"/>
    <n v="1"/>
    <n v="30"/>
    <n v="0"/>
    <m/>
    <m/>
    <m/>
    <m/>
    <m/>
    <m/>
    <n v="1"/>
    <n v="1"/>
    <m/>
    <m/>
    <n v="1391099"/>
    <s v="CREDITOS DE CONSUMO"/>
    <n v="0"/>
    <n v="0"/>
    <n v="890480123"/>
    <s v="UNIVERSIDAD DE CARTAGENA"/>
    <n v="5"/>
    <m/>
    <m/>
    <m/>
    <m/>
    <n v="1"/>
    <n v="7"/>
    <n v="1"/>
  </r>
  <r>
    <n v="0"/>
    <s v="C"/>
    <x v="134"/>
    <x v="0"/>
    <n v="4"/>
    <n v="17294"/>
    <d v="2020-06-30T00:00:00"/>
    <d v="2023-06-30T00:00:00"/>
    <n v="30"/>
    <n v="1"/>
    <n v="7"/>
    <n v="30"/>
    <n v="2"/>
    <n v="12185828"/>
    <n v="12890000"/>
    <n v="1790000"/>
    <n v="59613"/>
    <n v="1451762"/>
    <n v="14700"/>
    <n v="0"/>
    <n v="0"/>
    <m/>
    <n v="0"/>
    <n v="0"/>
    <n v="0"/>
    <m/>
    <m/>
    <d v="2021-03-30T00:00:00"/>
    <n v="1"/>
    <s v="O"/>
    <n v="1"/>
    <n v="30"/>
    <n v="50184"/>
    <m/>
    <m/>
    <m/>
    <m/>
    <m/>
    <m/>
    <n v="1"/>
    <n v="1"/>
    <m/>
    <m/>
    <n v="1785789"/>
    <s v="CREDITOS DE CONSUMO"/>
    <n v="0"/>
    <n v="0"/>
    <n v="890480123"/>
    <s v="UNIVERSIDAD DE CARTAGENA"/>
    <n v="5"/>
    <m/>
    <m/>
    <m/>
    <m/>
    <n v="1"/>
    <n v="7"/>
    <n v="2"/>
  </r>
  <r>
    <n v="8026047"/>
    <s v="C"/>
    <x v="135"/>
    <x v="0"/>
    <n v="4"/>
    <n v="17713"/>
    <d v="2020-10-14T00:00:00"/>
    <d v="2025-10-30T00:00:00"/>
    <n v="0"/>
    <n v="1"/>
    <n v="5"/>
    <n v="30"/>
    <n v="2"/>
    <n v="16011168"/>
    <n v="17240000"/>
    <n v="12000000"/>
    <n v="291888"/>
    <n v="11322493"/>
    <n v="0"/>
    <n v="0"/>
    <n v="0"/>
    <m/>
    <n v="0"/>
    <n v="0"/>
    <n v="0"/>
    <m/>
    <m/>
    <d v="2021-03-30T00:00:00"/>
    <n v="9"/>
    <s v="O"/>
    <n v="1"/>
    <n v="30"/>
    <n v="0"/>
    <m/>
    <m/>
    <m/>
    <m/>
    <m/>
    <m/>
    <n v="1"/>
    <n v="1"/>
    <m/>
    <m/>
    <n v="3296446"/>
    <s v="CREDITOS DE CONSUMO"/>
    <n v="0"/>
    <n v="0"/>
    <n v="890480123"/>
    <s v="UNIVERSIDAD DE CARTAGENA"/>
    <n v="5"/>
    <m/>
    <m/>
    <m/>
    <m/>
    <n v="1"/>
    <n v="7"/>
    <n v="2"/>
  </r>
  <r>
    <n v="38780121"/>
    <s v="C"/>
    <x v="136"/>
    <x v="3"/>
    <n v="4"/>
    <n v="15077"/>
    <d v="2019-01-04T00:00:00"/>
    <d v="2026-01-04T00:00:00"/>
    <n v="0"/>
    <n v="1"/>
    <n v="27"/>
    <n v="30"/>
    <n v="2"/>
    <n v="13121400"/>
    <n v="13940000"/>
    <n v="69291000"/>
    <n v="1265117"/>
    <n v="53298873"/>
    <n v="0"/>
    <n v="0"/>
    <n v="76990000"/>
    <s v="                              "/>
    <n v="0"/>
    <n v="0"/>
    <n v="0"/>
    <m/>
    <m/>
    <d v="2021-03-30T00:00:00"/>
    <n v="3"/>
    <s v="O"/>
    <n v="1"/>
    <n v="30"/>
    <n v="0"/>
    <m/>
    <m/>
    <m/>
    <m/>
    <m/>
    <m/>
    <n v="1"/>
    <n v="1"/>
    <m/>
    <m/>
    <n v="14518752"/>
    <s v="CREDITOS DE CONSUMO"/>
    <n v="0"/>
    <n v="0"/>
    <n v="890480123"/>
    <s v="UNIVERSIDAD DE CARTAGENA"/>
    <n v="5"/>
    <m/>
    <m/>
    <m/>
    <m/>
    <n v="1"/>
    <n v="7"/>
    <n v="2"/>
  </r>
  <r>
    <n v="18462376"/>
    <s v="C"/>
    <x v="136"/>
    <x v="0"/>
    <n v="4"/>
    <n v="17209"/>
    <d v="2020-05-28T00:00:00"/>
    <d v="2024-05-30T00:00:00"/>
    <n v="0"/>
    <n v="1"/>
    <n v="10"/>
    <n v="30"/>
    <n v="2"/>
    <n v="9752084"/>
    <n v="10200000"/>
    <n v="30855049"/>
    <n v="778895"/>
    <n v="25374440"/>
    <n v="0"/>
    <n v="0"/>
    <n v="0"/>
    <m/>
    <n v="0"/>
    <n v="0"/>
    <n v="0"/>
    <m/>
    <m/>
    <d v="2021-03-30T00:00:00"/>
    <n v="1"/>
    <s v="O"/>
    <n v="1"/>
    <n v="30"/>
    <n v="0"/>
    <m/>
    <m/>
    <m/>
    <m/>
    <m/>
    <m/>
    <n v="1"/>
    <n v="1"/>
    <m/>
    <m/>
    <n v="6912064"/>
    <s v="CREDITOS DE CONSUMO"/>
    <n v="0"/>
    <n v="0"/>
    <n v="890480123"/>
    <s v="UNIVERSIDAD DE CARTAGENA"/>
    <n v="5"/>
    <m/>
    <m/>
    <m/>
    <m/>
    <n v="1"/>
    <n v="7"/>
    <n v="2"/>
  </r>
  <r>
    <n v="2781233"/>
    <s v="C"/>
    <x v="136"/>
    <x v="0"/>
    <n v="4"/>
    <n v="17694"/>
    <d v="2020-10-08T00:00:00"/>
    <d v="2022-10-30T00:00:00"/>
    <n v="0"/>
    <n v="1"/>
    <n v="6"/>
    <n v="30"/>
    <n v="2"/>
    <n v="15881442"/>
    <n v="17090000"/>
    <n v="5000000"/>
    <n v="244532"/>
    <n v="3822489"/>
    <n v="0"/>
    <n v="0"/>
    <n v="0"/>
    <m/>
    <n v="0"/>
    <n v="0"/>
    <n v="0"/>
    <m/>
    <m/>
    <d v="2021-03-30T00:00:00"/>
    <n v="1"/>
    <s v="O"/>
    <n v="1"/>
    <n v="30"/>
    <n v="0"/>
    <m/>
    <m/>
    <m/>
    <m/>
    <m/>
    <m/>
    <n v="1"/>
    <n v="1"/>
    <m/>
    <m/>
    <n v="1041256"/>
    <s v="CREDITOS DE CONSUMO"/>
    <n v="0"/>
    <n v="0"/>
    <n v="890480123"/>
    <s v="UNIVERSIDAD DE CARTAGENA"/>
    <n v="5"/>
    <m/>
    <m/>
    <m/>
    <m/>
    <n v="1"/>
    <n v="7"/>
    <n v="2"/>
  </r>
  <r>
    <n v="7558162"/>
    <s v="C"/>
    <x v="136"/>
    <x v="0"/>
    <n v="4"/>
    <n v="17711"/>
    <d v="2020-10-14T00:00:00"/>
    <d v="2023-10-30T00:00:00"/>
    <n v="0"/>
    <n v="1"/>
    <n v="5"/>
    <n v="30"/>
    <n v="2"/>
    <n v="16011168"/>
    <n v="17240000"/>
    <n v="11700000"/>
    <n v="411402"/>
    <n v="10387835"/>
    <n v="0"/>
    <n v="0"/>
    <n v="0"/>
    <m/>
    <n v="0"/>
    <n v="0"/>
    <n v="0"/>
    <m/>
    <m/>
    <d v="2021-03-30T00:00:00"/>
    <n v="1"/>
    <s v="O"/>
    <n v="1"/>
    <n v="30"/>
    <n v="0"/>
    <m/>
    <m/>
    <m/>
    <m/>
    <m/>
    <m/>
    <n v="1"/>
    <n v="1"/>
    <m/>
    <m/>
    <n v="2829673"/>
    <s v="CREDITOS DE CONSUMO"/>
    <n v="0"/>
    <n v="0"/>
    <n v="890480123"/>
    <s v="UNIVERSIDAD DE CARTAGENA"/>
    <n v="5"/>
    <m/>
    <m/>
    <m/>
    <m/>
    <n v="1"/>
    <n v="7"/>
    <n v="2"/>
  </r>
  <r>
    <n v="58357251"/>
    <s v="C"/>
    <x v="137"/>
    <x v="0"/>
    <n v="4"/>
    <n v="18101"/>
    <d v="2021-01-28T00:00:00"/>
    <d v="2028-01-30T00:00:00"/>
    <n v="0"/>
    <n v="1"/>
    <n v="1"/>
    <n v="30"/>
    <n v="2"/>
    <n v="16011168"/>
    <n v="17240000"/>
    <n v="60000000"/>
    <n v="1192106"/>
    <n v="59608452"/>
    <n v="255842"/>
    <n v="0"/>
    <n v="0"/>
    <m/>
    <n v="0"/>
    <n v="0"/>
    <n v="0"/>
    <m/>
    <m/>
    <d v="2021-03-30T00:00:00"/>
    <n v="9"/>
    <s v="O"/>
    <n v="1"/>
    <n v="30"/>
    <n v="0"/>
    <m/>
    <m/>
    <m/>
    <m/>
    <m/>
    <m/>
    <n v="1"/>
    <n v="1"/>
    <m/>
    <m/>
    <n v="1251201"/>
    <s v="CREDITOS DE CONSUMO"/>
    <n v="0"/>
    <n v="0"/>
    <n v="890480123"/>
    <s v="UNIVERSIDAD DE CARTAGENA"/>
    <n v="5"/>
    <m/>
    <m/>
    <m/>
    <m/>
    <n v="1"/>
    <n v="7"/>
    <n v="2"/>
  </r>
  <r>
    <n v="442514"/>
    <s v="C"/>
    <x v="138"/>
    <x v="0"/>
    <n v="4"/>
    <n v="17793"/>
    <d v="2020-11-07T00:00:00"/>
    <d v="2023-11-30T00:00:00"/>
    <n v="0"/>
    <n v="1"/>
    <n v="5"/>
    <n v="30"/>
    <n v="2"/>
    <n v="16011168"/>
    <n v="17240000"/>
    <n v="5000000"/>
    <n v="175813"/>
    <n v="4369086"/>
    <n v="0"/>
    <n v="0"/>
    <n v="0"/>
    <m/>
    <n v="0"/>
    <n v="0"/>
    <n v="0"/>
    <m/>
    <m/>
    <d v="2021-03-30T00:00:00"/>
    <n v="9"/>
    <s v="O"/>
    <n v="1"/>
    <n v="30"/>
    <n v="0"/>
    <m/>
    <m/>
    <m/>
    <m/>
    <m/>
    <m/>
    <n v="1"/>
    <n v="1"/>
    <m/>
    <m/>
    <n v="3926572"/>
    <s v="CREDITOS DE CONSUMO"/>
    <n v="0"/>
    <n v="0"/>
    <n v="890480123"/>
    <s v="UNIVERSIDAD DE CARTAGENA"/>
    <n v="5"/>
    <m/>
    <m/>
    <m/>
    <m/>
    <n v="1"/>
    <n v="7"/>
    <n v="2"/>
  </r>
  <r>
    <n v="50943030"/>
    <s v="C"/>
    <x v="139"/>
    <x v="3"/>
    <n v="4"/>
    <n v="17949"/>
    <d v="2020-12-29T00:00:00"/>
    <d v="2027-12-30T00:00:00"/>
    <n v="0"/>
    <n v="1"/>
    <n v="3"/>
    <n v="30"/>
    <n v="2"/>
    <n v="10971158"/>
    <n v="11540000"/>
    <n v="56000000"/>
    <n v="958007"/>
    <n v="54648420"/>
    <n v="0"/>
    <n v="0"/>
    <n v="68490000"/>
    <s v="                              "/>
    <n v="0"/>
    <n v="0"/>
    <n v="0"/>
    <m/>
    <m/>
    <d v="2021-03-30T00:00:00"/>
    <n v="3"/>
    <s v="O"/>
    <n v="1"/>
    <n v="30"/>
    <n v="0"/>
    <m/>
    <m/>
    <m/>
    <m/>
    <m/>
    <m/>
    <n v="1"/>
    <n v="1"/>
    <m/>
    <m/>
    <n v="3705390"/>
    <s v="CREDITOS DE CONSUMO"/>
    <n v="0"/>
    <n v="0"/>
    <n v="890480123"/>
    <s v="UNIVERSIDAD DE CARTAGENA"/>
    <n v="5"/>
    <m/>
    <m/>
    <m/>
    <m/>
    <n v="1"/>
    <n v="7"/>
    <n v="2"/>
  </r>
  <r>
    <n v="12609644"/>
    <s v="C"/>
    <x v="140"/>
    <x v="0"/>
    <n v="4"/>
    <n v="17819"/>
    <d v="2020-11-20T00:00:00"/>
    <d v="2022-05-30T00:00:00"/>
    <n v="30"/>
    <n v="1"/>
    <n v="2"/>
    <n v="30"/>
    <n v="2"/>
    <n v="8648788"/>
    <n v="9000000"/>
    <n v="23981000"/>
    <n v="1425354"/>
    <n v="20269757"/>
    <n v="145560"/>
    <n v="0"/>
    <n v="0"/>
    <m/>
    <n v="0"/>
    <n v="0"/>
    <n v="0"/>
    <m/>
    <m/>
    <d v="2021-03-30T00:00:00"/>
    <n v="9"/>
    <s v="O"/>
    <n v="1"/>
    <n v="30"/>
    <n v="1353240"/>
    <m/>
    <m/>
    <m/>
    <m/>
    <m/>
    <m/>
    <n v="1"/>
    <n v="1"/>
    <m/>
    <m/>
    <n v="7660113"/>
    <s v="CREDITOS DE CONSUMO"/>
    <n v="0"/>
    <n v="0"/>
    <n v="890480123"/>
    <s v="UNIVERSIDAD DE CARTAGENA"/>
    <n v="5"/>
    <m/>
    <m/>
    <m/>
    <m/>
    <n v="1"/>
    <n v="7"/>
    <n v="2"/>
  </r>
  <r>
    <n v="80824879"/>
    <s v="C"/>
    <x v="141"/>
    <x v="0"/>
    <n v="4"/>
    <n v="16766"/>
    <d v="2020-10-29T00:00:00"/>
    <d v="2023-02-28T00:00:00"/>
    <n v="0"/>
    <n v="1"/>
    <n v="4"/>
    <n v="30"/>
    <n v="2"/>
    <n v="9119963"/>
    <n v="9511000"/>
    <n v="96756965"/>
    <n v="3849377"/>
    <n v="82249693"/>
    <n v="0"/>
    <n v="0"/>
    <n v="0"/>
    <m/>
    <n v="0"/>
    <n v="0"/>
    <n v="0"/>
    <m/>
    <m/>
    <d v="2021-03-30T00:00:00"/>
    <n v="9"/>
    <s v="O"/>
    <n v="1"/>
    <n v="30"/>
    <n v="0"/>
    <m/>
    <m/>
    <m/>
    <m/>
    <m/>
    <m/>
    <n v="1"/>
    <n v="1"/>
    <m/>
    <m/>
    <n v="1424814"/>
    <s v="CREDITOS DE CONSUMO"/>
    <n v="0"/>
    <n v="0"/>
    <n v="890480123"/>
    <s v="UNIVERSIDAD DE CARTAGENA"/>
    <n v="5"/>
    <m/>
    <m/>
    <m/>
    <m/>
    <n v="1"/>
    <n v="7"/>
    <n v="1"/>
  </r>
  <r>
    <n v="147401546"/>
    <s v="C"/>
    <x v="141"/>
    <x v="2"/>
    <n v="4"/>
    <n v="18217"/>
    <d v="2021-03-01T00:00:00"/>
    <d v="2028-03-01T00:00:00"/>
    <n v="0"/>
    <n v="1"/>
    <n v="0"/>
    <n v="30"/>
    <n v="2"/>
    <n v="16011168"/>
    <n v="17240000"/>
    <n v="150000000"/>
    <n v="2980264"/>
    <n v="150000000"/>
    <n v="1934677"/>
    <n v="0"/>
    <n v="0"/>
    <m/>
    <n v="0"/>
    <n v="0"/>
    <n v="0"/>
    <m/>
    <m/>
    <d v="2021-03-01T00:00:00"/>
    <n v="9"/>
    <s v="O"/>
    <n v="1"/>
    <n v="30"/>
    <n v="0"/>
    <m/>
    <m/>
    <m/>
    <m/>
    <m/>
    <m/>
    <n v="1"/>
    <n v="1"/>
    <m/>
    <m/>
    <n v="2598454"/>
    <s v="CREDITOS DE CONSUMO"/>
    <n v="0"/>
    <n v="0"/>
    <m/>
    <m/>
    <n v="5"/>
    <m/>
    <m/>
    <m/>
    <m/>
    <n v="1"/>
    <n v="7"/>
    <n v="2"/>
  </r>
  <r>
    <n v="0"/>
    <s v="C"/>
    <x v="142"/>
    <x v="0"/>
    <n v="4"/>
    <n v="17908"/>
    <d v="2020-12-22T00:00:00"/>
    <d v="2021-06-30T00:00:00"/>
    <n v="0"/>
    <n v="1"/>
    <n v="3"/>
    <n v="30"/>
    <n v="2"/>
    <n v="12185828"/>
    <n v="12890000"/>
    <n v="5000000"/>
    <n v="863201"/>
    <n v="2536690"/>
    <n v="0"/>
    <n v="0"/>
    <n v="0"/>
    <m/>
    <n v="0"/>
    <n v="0"/>
    <n v="0"/>
    <m/>
    <m/>
    <d v="2021-03-30T00:00:00"/>
    <n v="1"/>
    <s v="O"/>
    <n v="1"/>
    <n v="30"/>
    <n v="0"/>
    <m/>
    <m/>
    <m/>
    <m/>
    <m/>
    <m/>
    <n v="1"/>
    <n v="1"/>
    <m/>
    <m/>
    <n v="9798748"/>
    <s v="CREDITOS DE CONSUMO"/>
    <n v="0"/>
    <n v="0"/>
    <n v="890480123"/>
    <s v="UNIVERSIDAD DE CARTAGENA"/>
    <n v="5"/>
    <m/>
    <m/>
    <m/>
    <m/>
    <n v="1"/>
    <n v="7"/>
    <n v="2"/>
  </r>
  <r>
    <n v="0"/>
    <s v="C"/>
    <x v="143"/>
    <x v="0"/>
    <n v="4"/>
    <n v="10460"/>
    <d v="2015-11-06T00:00:00"/>
    <d v="2021-11-06T00:00:00"/>
    <n v="0"/>
    <n v="1"/>
    <n v="65"/>
    <n v="30"/>
    <n v="2"/>
    <n v="17794523"/>
    <n v="19320000"/>
    <n v="19800000"/>
    <n v="449297"/>
    <n v="2779236"/>
    <n v="0"/>
    <n v="0"/>
    <n v="0"/>
    <m/>
    <n v="0"/>
    <n v="0"/>
    <n v="0"/>
    <m/>
    <m/>
    <d v="2021-03-30T00:00:00"/>
    <n v="1"/>
    <s v="O"/>
    <n v="1"/>
    <n v="30"/>
    <n v="0"/>
    <m/>
    <m/>
    <m/>
    <m/>
    <m/>
    <m/>
    <n v="1"/>
    <n v="1"/>
    <m/>
    <m/>
    <n v="6335441"/>
    <s v="CREDITOS DE CONSUMO"/>
    <n v="0"/>
    <n v="0"/>
    <n v="890480123"/>
    <s v="UNIVERSIDAD DE CARTAGENA"/>
    <n v="5"/>
    <m/>
    <m/>
    <m/>
    <m/>
    <n v="1"/>
    <n v="7"/>
    <n v="2"/>
  </r>
  <r>
    <n v="0"/>
    <s v="C"/>
    <x v="143"/>
    <x v="0"/>
    <n v="4"/>
    <n v="17903"/>
    <d v="2020-12-18T00:00:00"/>
    <d v="2021-12-30T00:00:00"/>
    <n v="0"/>
    <n v="1"/>
    <n v="3"/>
    <n v="30"/>
    <n v="2"/>
    <n v="7720836"/>
    <n v="8000000"/>
    <n v="8447100"/>
    <n v="733710"/>
    <n v="6395258"/>
    <n v="0"/>
    <n v="0"/>
    <n v="0"/>
    <m/>
    <n v="0"/>
    <n v="0"/>
    <n v="0"/>
    <m/>
    <m/>
    <d v="2021-03-30T00:00:00"/>
    <n v="1"/>
    <s v="O"/>
    <n v="1"/>
    <n v="30"/>
    <n v="0"/>
    <m/>
    <m/>
    <m/>
    <m/>
    <m/>
    <m/>
    <n v="1"/>
    <n v="1"/>
    <m/>
    <m/>
    <n v="14578387"/>
    <s v="CREDITOS DE CONSUMO"/>
    <n v="0"/>
    <n v="0"/>
    <n v="890480123"/>
    <s v="UNIVERSIDAD DE CARTAGENA"/>
    <n v="5"/>
    <m/>
    <m/>
    <m/>
    <m/>
    <n v="1"/>
    <n v="7"/>
    <n v="2"/>
  </r>
  <r>
    <n v="0"/>
    <s v="C"/>
    <x v="143"/>
    <x v="0"/>
    <n v="4"/>
    <n v="550023055"/>
    <d v="2019-11-11T00:00:00"/>
    <d v="2022-11-30T00:00:00"/>
    <n v="0"/>
    <n v="1"/>
    <n v="16"/>
    <n v="30"/>
    <n v="2"/>
    <n v="22490513"/>
    <n v="24960000"/>
    <n v="81000"/>
    <n v="3114"/>
    <n v="51544"/>
    <n v="0"/>
    <n v="0"/>
    <n v="0"/>
    <m/>
    <n v="0"/>
    <n v="0"/>
    <n v="0"/>
    <m/>
    <m/>
    <d v="2021-03-30T00:00:00"/>
    <n v="1"/>
    <s v="O"/>
    <n v="1"/>
    <n v="30"/>
    <n v="0"/>
    <m/>
    <m/>
    <m/>
    <m/>
    <m/>
    <m/>
    <n v="1"/>
    <n v="1"/>
    <m/>
    <m/>
    <n v="117498"/>
    <s v="CREDITOS DE CONSUMO"/>
    <n v="0"/>
    <n v="0"/>
    <n v="890480123"/>
    <s v="UNIVERSIDAD DE CARTAGENA"/>
    <n v="5"/>
    <m/>
    <m/>
    <m/>
    <m/>
    <n v="2"/>
    <n v="7"/>
    <n v="2"/>
  </r>
  <r>
    <n v="0"/>
    <s v="C"/>
    <x v="143"/>
    <x v="0"/>
    <n v="4"/>
    <n v="550023917"/>
    <d v="2020-06-06T00:00:00"/>
    <d v="2023-06-30T00:00:00"/>
    <n v="0"/>
    <n v="1"/>
    <n v="9"/>
    <n v="30"/>
    <n v="2"/>
    <n v="22490513"/>
    <n v="24960000"/>
    <n v="120114"/>
    <n v="4618"/>
    <n v="97145"/>
    <n v="0"/>
    <n v="0"/>
    <n v="0"/>
    <m/>
    <n v="0"/>
    <n v="0"/>
    <n v="0"/>
    <m/>
    <m/>
    <d v="2021-03-30T00:00:00"/>
    <n v="1"/>
    <s v="O"/>
    <n v="1"/>
    <n v="30"/>
    <n v="0"/>
    <m/>
    <m/>
    <m/>
    <m/>
    <m/>
    <m/>
    <n v="1"/>
    <n v="1"/>
    <m/>
    <m/>
    <n v="221448"/>
    <s v="CREDITOS DE CONSUMO"/>
    <n v="0"/>
    <n v="0"/>
    <n v="890480123"/>
    <s v="UNIVERSIDAD DE CARTAGENA"/>
    <n v="5"/>
    <m/>
    <m/>
    <m/>
    <m/>
    <n v="2"/>
    <n v="7"/>
    <n v="2"/>
  </r>
  <r>
    <n v="0"/>
    <s v="C"/>
    <x v="143"/>
    <x v="0"/>
    <n v="4"/>
    <n v="550025525"/>
    <d v="2021-02-28T00:00:00"/>
    <d v="2021-04-30T00:00:00"/>
    <n v="0"/>
    <n v="1"/>
    <n v="0"/>
    <n v="30"/>
    <n v="2"/>
    <n v="0"/>
    <n v="0"/>
    <n v="6000"/>
    <n v="6000"/>
    <n v="65"/>
    <n v="0"/>
    <n v="0"/>
    <n v="0"/>
    <m/>
    <n v="0"/>
    <n v="0"/>
    <n v="0"/>
    <m/>
    <m/>
    <d v="2021-03-30T00:00:00"/>
    <n v="1"/>
    <s v="O"/>
    <n v="1"/>
    <n v="30"/>
    <n v="0"/>
    <m/>
    <m/>
    <m/>
    <m/>
    <m/>
    <m/>
    <n v="1"/>
    <n v="1"/>
    <m/>
    <m/>
    <n v="148"/>
    <s v="CREDITOS DE CONSUMO"/>
    <n v="0"/>
    <n v="0"/>
    <n v="890480123"/>
    <s v="UNIVERSIDAD DE CARTAGENA"/>
    <n v="5"/>
    <m/>
    <m/>
    <m/>
    <m/>
    <n v="2"/>
    <n v="7"/>
    <n v="2"/>
  </r>
  <r>
    <n v="0"/>
    <s v="C"/>
    <x v="143"/>
    <x v="0"/>
    <n v="4"/>
    <n v="550025712"/>
    <d v="2021-03-31T00:00:00"/>
    <d v="2021-05-30T00:00:00"/>
    <n v="0"/>
    <n v="1"/>
    <n v="0"/>
    <n v="30"/>
    <n v="2"/>
    <n v="0"/>
    <n v="0"/>
    <n v="6000"/>
    <n v="6000"/>
    <n v="6000"/>
    <n v="0"/>
    <n v="0"/>
    <n v="0"/>
    <m/>
    <n v="0"/>
    <n v="0"/>
    <n v="0"/>
    <m/>
    <m/>
    <d v="2021-03-31T00:00:00"/>
    <n v="1"/>
    <s v="O"/>
    <n v="1"/>
    <n v="30"/>
    <n v="0"/>
    <m/>
    <m/>
    <m/>
    <m/>
    <m/>
    <m/>
    <n v="1"/>
    <n v="1"/>
    <m/>
    <m/>
    <n v="13677"/>
    <s v="CREDITOS DE CONSUMO"/>
    <n v="0"/>
    <n v="0"/>
    <n v="890480123"/>
    <s v="UNIVERSIDAD DE CARTAGENA"/>
    <n v="5"/>
    <m/>
    <m/>
    <m/>
    <m/>
    <n v="2"/>
    <n v="7"/>
    <n v="2"/>
  </r>
  <r>
    <n v="0"/>
    <s v="C"/>
    <x v="144"/>
    <x v="0"/>
    <n v="4"/>
    <n v="15377"/>
    <d v="2020-10-29T00:00:00"/>
    <d v="2024-01-30T00:00:00"/>
    <n v="0"/>
    <n v="1"/>
    <n v="5"/>
    <n v="30"/>
    <n v="2"/>
    <n v="17726461"/>
    <n v="19240000"/>
    <n v="10517422"/>
    <n v="356711"/>
    <n v="9479426"/>
    <n v="0"/>
    <n v="0"/>
    <n v="0"/>
    <m/>
    <n v="0"/>
    <n v="0"/>
    <n v="0"/>
    <m/>
    <m/>
    <d v="2021-03-30T00:00:00"/>
    <n v="1"/>
    <s v="O"/>
    <n v="1"/>
    <n v="30"/>
    <n v="0"/>
    <m/>
    <m/>
    <m/>
    <m/>
    <m/>
    <m/>
    <n v="1"/>
    <n v="1"/>
    <m/>
    <m/>
    <n v="20323471"/>
    <s v="CREDITOS DE CONSUMO"/>
    <n v="0"/>
    <n v="0"/>
    <n v="890480123"/>
    <s v="UNIVERSIDAD DE CARTAGENA"/>
    <n v="5"/>
    <m/>
    <m/>
    <m/>
    <m/>
    <n v="1"/>
    <n v="7"/>
    <n v="1"/>
  </r>
  <r>
    <n v="0"/>
    <s v="C"/>
    <x v="144"/>
    <x v="0"/>
    <n v="4"/>
    <n v="15596"/>
    <d v="2020-10-29T00:00:00"/>
    <d v="2021-08-16T00:00:00"/>
    <n v="0"/>
    <n v="1"/>
    <n v="5"/>
    <n v="30"/>
    <n v="2"/>
    <n v="15881442"/>
    <n v="17090000"/>
    <n v="740672"/>
    <n v="87838"/>
    <n v="334279"/>
    <n v="0"/>
    <n v="0"/>
    <n v="0"/>
    <m/>
    <n v="0"/>
    <n v="0"/>
    <n v="0"/>
    <m/>
    <m/>
    <d v="2021-03-30T00:00:00"/>
    <n v="1"/>
    <s v="O"/>
    <n v="1"/>
    <n v="30"/>
    <n v="0"/>
    <m/>
    <m/>
    <m/>
    <m/>
    <m/>
    <m/>
    <n v="1"/>
    <n v="1"/>
    <m/>
    <m/>
    <n v="716679"/>
    <s v="CREDITOS DE CONSUMO"/>
    <n v="0"/>
    <n v="0"/>
    <n v="890480123"/>
    <s v="UNIVERSIDAD DE CARTAGENA"/>
    <n v="5"/>
    <m/>
    <m/>
    <m/>
    <m/>
    <n v="1"/>
    <n v="7"/>
    <n v="1"/>
  </r>
  <r>
    <n v="0"/>
    <s v="C"/>
    <x v="145"/>
    <x v="0"/>
    <n v="4"/>
    <n v="17831"/>
    <d v="2020-11-25T00:00:00"/>
    <d v="2021-05-30T00:00:00"/>
    <n v="0"/>
    <n v="1"/>
    <n v="5"/>
    <n v="30"/>
    <n v="2"/>
    <n v="9568969"/>
    <n v="10000000"/>
    <n v="1936914"/>
    <n v="331888"/>
    <n v="89103"/>
    <n v="0"/>
    <n v="0"/>
    <n v="0"/>
    <m/>
    <n v="0"/>
    <n v="0"/>
    <n v="0"/>
    <m/>
    <m/>
    <d v="2021-03-30T00:00:00"/>
    <n v="1"/>
    <s v="O"/>
    <n v="1"/>
    <n v="30"/>
    <n v="0"/>
    <m/>
    <m/>
    <m/>
    <m/>
    <m/>
    <m/>
    <n v="1"/>
    <n v="1"/>
    <m/>
    <m/>
    <n v="3091767"/>
    <s v="CREDITOS DE CONSUMO"/>
    <n v="0"/>
    <n v="0"/>
    <n v="890480123"/>
    <s v="UNIVERSIDAD DE CARTAGENA"/>
    <n v="5"/>
    <m/>
    <m/>
    <m/>
    <m/>
    <n v="1"/>
    <n v="7"/>
    <n v="2"/>
  </r>
  <r>
    <n v="11618849"/>
    <s v="C"/>
    <x v="146"/>
    <x v="0"/>
    <n v="4"/>
    <n v="17719"/>
    <d v="2020-10-16T00:00:00"/>
    <d v="2025-10-30T00:00:00"/>
    <n v="0"/>
    <n v="1"/>
    <n v="5"/>
    <n v="30"/>
    <n v="2"/>
    <n v="16011168"/>
    <n v="17240000"/>
    <n v="17000000"/>
    <n v="413508"/>
    <n v="16041341"/>
    <n v="0"/>
    <n v="0"/>
    <n v="0"/>
    <m/>
    <n v="0"/>
    <n v="0"/>
    <n v="0"/>
    <m/>
    <m/>
    <d v="2021-03-31T00:00:00"/>
    <n v="1"/>
    <s v="O"/>
    <n v="1"/>
    <n v="30"/>
    <n v="0"/>
    <m/>
    <m/>
    <m/>
    <m/>
    <m/>
    <m/>
    <n v="1"/>
    <n v="1"/>
    <m/>
    <m/>
    <n v="4422492"/>
    <s v="CREDITOS DE CONSUMO"/>
    <n v="0"/>
    <n v="0"/>
    <n v="890480123"/>
    <s v="UNIVERSIDAD DE CARTAGENA"/>
    <n v="5"/>
    <m/>
    <m/>
    <m/>
    <m/>
    <n v="1"/>
    <n v="7"/>
    <n v="2"/>
  </r>
  <r>
    <n v="725087"/>
    <s v="C"/>
    <x v="146"/>
    <x v="0"/>
    <n v="4"/>
    <n v="18316"/>
    <d v="2021-03-31T00:00:00"/>
    <d v="2021-04-30T00:00:00"/>
    <n v="0"/>
    <n v="1"/>
    <n v="0"/>
    <n v="30"/>
    <n v="2"/>
    <n v="23318977"/>
    <n v="25980000"/>
    <n v="1001077"/>
    <n v="1020530"/>
    <n v="1001077"/>
    <n v="0"/>
    <n v="0"/>
    <n v="0"/>
    <m/>
    <n v="0"/>
    <n v="0"/>
    <n v="0"/>
    <m/>
    <m/>
    <d v="2021-03-31T00:00:00"/>
    <n v="1"/>
    <s v="O"/>
    <n v="1"/>
    <n v="30"/>
    <n v="0"/>
    <m/>
    <m/>
    <m/>
    <m/>
    <m/>
    <m/>
    <n v="1"/>
    <n v="1"/>
    <m/>
    <m/>
    <n v="275990"/>
    <s v="CREDITOS DE CONSUMO"/>
    <n v="0"/>
    <n v="0"/>
    <n v="890480123"/>
    <s v="UNIVERSIDAD DE CARTAGENA"/>
    <n v="5"/>
    <m/>
    <m/>
    <m/>
    <m/>
    <n v="1"/>
    <n v="7"/>
    <n v="2"/>
  </r>
  <r>
    <n v="43649000"/>
    <s v="C"/>
    <x v="147"/>
    <x v="0"/>
    <n v="4"/>
    <n v="16842"/>
    <d v="2020-01-16T00:00:00"/>
    <d v="2027-01-16T00:00:00"/>
    <n v="14"/>
    <n v="1"/>
    <n v="13"/>
    <n v="30"/>
    <n v="2"/>
    <n v="9119963"/>
    <n v="9511000"/>
    <n v="61541811"/>
    <n v="993902"/>
    <n v="53806575"/>
    <n v="190806"/>
    <n v="0"/>
    <n v="0"/>
    <m/>
    <n v="0"/>
    <n v="0"/>
    <n v="0"/>
    <m/>
    <m/>
    <d v="2021-03-30T00:00:00"/>
    <n v="1"/>
    <s v="O"/>
    <n v="1"/>
    <n v="30"/>
    <n v="6565"/>
    <m/>
    <m/>
    <m/>
    <m/>
    <m/>
    <m/>
    <n v="1"/>
    <n v="1"/>
    <m/>
    <m/>
    <n v="10157575"/>
    <s v="CREDITOS DE CONSUMO"/>
    <n v="0"/>
    <n v="0"/>
    <n v="890480123"/>
    <s v="UNIVERSIDAD DE CARTAGENA"/>
    <n v="5"/>
    <m/>
    <m/>
    <m/>
    <m/>
    <n v="1"/>
    <n v="7"/>
    <n v="2"/>
  </r>
  <r>
    <n v="18343150"/>
    <s v="C"/>
    <x v="147"/>
    <x v="0"/>
    <n v="4"/>
    <n v="16948"/>
    <d v="2020-02-06T00:00:00"/>
    <d v="2027-02-28T00:00:00"/>
    <n v="0"/>
    <n v="1"/>
    <n v="16"/>
    <n v="30"/>
    <n v="2"/>
    <n v="17726461"/>
    <n v="19240000"/>
    <n v="25461592"/>
    <n v="531073"/>
    <n v="22611792"/>
    <n v="0"/>
    <n v="0"/>
    <n v="0"/>
    <m/>
    <n v="0"/>
    <n v="0"/>
    <n v="0"/>
    <m/>
    <m/>
    <d v="2021-03-30T00:00:00"/>
    <n v="1"/>
    <s v="O"/>
    <n v="1"/>
    <n v="30"/>
    <n v="0"/>
    <m/>
    <m/>
    <m/>
    <m/>
    <m/>
    <m/>
    <n v="1"/>
    <n v="1"/>
    <m/>
    <m/>
    <n v="4268642"/>
    <s v="CREDITOS DE CONSUMO"/>
    <n v="0"/>
    <n v="0"/>
    <n v="890480123"/>
    <s v="UNIVERSIDAD DE CARTAGENA"/>
    <n v="5"/>
    <m/>
    <m/>
    <m/>
    <m/>
    <n v="1"/>
    <n v="7"/>
    <n v="2"/>
  </r>
  <r>
    <n v="2406749"/>
    <s v="C"/>
    <x v="147"/>
    <x v="0"/>
    <n v="4"/>
    <n v="18189"/>
    <d v="2021-02-17T00:00:00"/>
    <d v="2021-06-28T00:00:00"/>
    <n v="0"/>
    <n v="1"/>
    <n v="0"/>
    <n v="30"/>
    <n v="2"/>
    <n v="13121400"/>
    <n v="13940000"/>
    <n v="3000000"/>
    <n v="32803"/>
    <n v="2966824"/>
    <n v="0"/>
    <n v="0"/>
    <n v="0"/>
    <m/>
    <n v="0"/>
    <n v="0"/>
    <n v="0"/>
    <n v="3000000"/>
    <n v="6"/>
    <d v="2021-03-30T00:00:00"/>
    <n v="1"/>
    <s v="O"/>
    <n v="1"/>
    <n v="30"/>
    <n v="0"/>
    <m/>
    <m/>
    <m/>
    <m/>
    <m/>
    <m/>
    <n v="1"/>
    <n v="1"/>
    <m/>
    <m/>
    <n v="560075"/>
    <s v="CREDITOS DE CONSUMO"/>
    <n v="0"/>
    <n v="0"/>
    <n v="890480123"/>
    <s v="UNIVERSIDAD DE CARTAGENA"/>
    <n v="5"/>
    <m/>
    <m/>
    <m/>
    <m/>
    <n v="1"/>
    <n v="7"/>
    <n v="2"/>
  </r>
  <r>
    <n v="39755144"/>
    <s v="C"/>
    <x v="147"/>
    <x v="0"/>
    <n v="4"/>
    <n v="18241"/>
    <d v="2021-03-05T00:00:00"/>
    <d v="2028-03-30T00:00:00"/>
    <n v="0"/>
    <n v="1"/>
    <n v="3"/>
    <n v="30"/>
    <n v="2"/>
    <n v="16011168"/>
    <n v="17240000"/>
    <n v="50000000"/>
    <n v="993421"/>
    <n v="49006579"/>
    <n v="0"/>
    <n v="0"/>
    <n v="0"/>
    <m/>
    <n v="0"/>
    <n v="0"/>
    <n v="0"/>
    <m/>
    <m/>
    <d v="2021-03-30T00:00:00"/>
    <n v="9"/>
    <s v="O"/>
    <n v="1"/>
    <n v="30"/>
    <n v="0"/>
    <m/>
    <m/>
    <m/>
    <m/>
    <m/>
    <m/>
    <n v="1"/>
    <n v="1"/>
    <m/>
    <m/>
    <n v="9251435"/>
    <s v="CREDITOS DE CONSUMO"/>
    <n v="0"/>
    <n v="0"/>
    <n v="890480123"/>
    <s v="UNIVERSIDAD DE CARTAGENA"/>
    <n v="5"/>
    <m/>
    <m/>
    <m/>
    <m/>
    <n v="1"/>
    <n v="7"/>
    <n v="2"/>
  </r>
  <r>
    <n v="4867"/>
    <s v="C"/>
    <x v="147"/>
    <x v="0"/>
    <n v="4"/>
    <n v="550025696"/>
    <d v="2021-03-31T00:00:00"/>
    <d v="2021-05-30T00:00:00"/>
    <n v="0"/>
    <n v="1"/>
    <n v="0"/>
    <n v="30"/>
    <n v="2"/>
    <n v="0"/>
    <n v="0"/>
    <n v="6000"/>
    <n v="6000"/>
    <n v="6000"/>
    <n v="0"/>
    <n v="0"/>
    <n v="0"/>
    <m/>
    <n v="0"/>
    <n v="0"/>
    <n v="0"/>
    <m/>
    <m/>
    <d v="2021-03-31T00:00:00"/>
    <n v="1"/>
    <s v="O"/>
    <n v="1"/>
    <n v="30"/>
    <n v="0"/>
    <m/>
    <m/>
    <m/>
    <m/>
    <m/>
    <m/>
    <n v="1"/>
    <n v="1"/>
    <m/>
    <m/>
    <n v="1133"/>
    <s v="CREDITOS DE CONSUMO"/>
    <n v="0"/>
    <n v="0"/>
    <n v="890480123"/>
    <s v="UNIVERSIDAD DE CARTAGENA"/>
    <n v="5"/>
    <m/>
    <m/>
    <m/>
    <m/>
    <n v="2"/>
    <n v="7"/>
    <n v="2"/>
  </r>
  <r>
    <n v="0"/>
    <s v="C"/>
    <x v="148"/>
    <x v="0"/>
    <n v="4"/>
    <n v="17280"/>
    <d v="2020-06-20T00:00:00"/>
    <d v="2022-06-30T00:00:00"/>
    <n v="0"/>
    <n v="1"/>
    <n v="9"/>
    <n v="30"/>
    <n v="2"/>
    <n v="12185828"/>
    <n v="12890000"/>
    <n v="660000"/>
    <n v="31126"/>
    <n v="430974"/>
    <n v="0"/>
    <n v="0"/>
    <n v="0"/>
    <m/>
    <n v="0"/>
    <n v="0"/>
    <n v="0"/>
    <m/>
    <m/>
    <d v="2021-03-30T00:00:00"/>
    <n v="1"/>
    <s v="O"/>
    <n v="1"/>
    <n v="30"/>
    <n v="0"/>
    <m/>
    <m/>
    <m/>
    <m/>
    <m/>
    <m/>
    <n v="1"/>
    <n v="1"/>
    <m/>
    <m/>
    <n v="21415304"/>
    <s v="CREDITOS DE CONSUMO"/>
    <n v="0"/>
    <n v="0"/>
    <n v="890480123"/>
    <s v="UNIVERSIDAD DE CARTAGENA"/>
    <n v="5"/>
    <m/>
    <m/>
    <m/>
    <m/>
    <n v="1"/>
    <n v="7"/>
    <n v="2"/>
  </r>
  <r>
    <n v="2865260"/>
    <s v="C"/>
    <x v="149"/>
    <x v="0"/>
    <n v="4"/>
    <n v="13465"/>
    <d v="2017-12-27T00:00:00"/>
    <d v="2021-12-27T00:00:00"/>
    <n v="3"/>
    <n v="1"/>
    <n v="38"/>
    <n v="30"/>
    <n v="2"/>
    <n v="12185828"/>
    <n v="12890000"/>
    <n v="20444453"/>
    <n v="540248"/>
    <n v="4652891"/>
    <n v="4695"/>
    <n v="0"/>
    <n v="0"/>
    <m/>
    <n v="0"/>
    <n v="0"/>
    <n v="0"/>
    <m/>
    <m/>
    <d v="2021-03-30T00:00:00"/>
    <n v="1"/>
    <s v="O"/>
    <n v="1"/>
    <n v="30"/>
    <n v="28616"/>
    <m/>
    <m/>
    <m/>
    <m/>
    <m/>
    <m/>
    <n v="1"/>
    <n v="1"/>
    <m/>
    <m/>
    <n v="1787631"/>
    <s v="CREDITOS DE CONSUMO"/>
    <n v="0"/>
    <n v="0"/>
    <n v="890480123"/>
    <s v="UNIVERSIDAD DE CARTAGENA"/>
    <n v="5"/>
    <m/>
    <m/>
    <m/>
    <m/>
    <n v="1"/>
    <n v="7"/>
    <n v="2"/>
  </r>
  <r>
    <n v="4839259"/>
    <s v="C"/>
    <x v="149"/>
    <x v="0"/>
    <n v="4"/>
    <n v="16262"/>
    <d v="2019-09-13T00:00:00"/>
    <d v="2024-09-13T00:00:00"/>
    <n v="0"/>
    <n v="1"/>
    <n v="18"/>
    <n v="30"/>
    <n v="2"/>
    <n v="17726461"/>
    <n v="19240000"/>
    <n v="10000000"/>
    <n v="252449"/>
    <n v="7858463"/>
    <n v="61158"/>
    <n v="0"/>
    <n v="0"/>
    <m/>
    <n v="0"/>
    <n v="0"/>
    <n v="0"/>
    <m/>
    <m/>
    <d v="2021-03-30T00:00:00"/>
    <n v="1"/>
    <s v="O"/>
    <n v="1"/>
    <n v="30"/>
    <n v="0"/>
    <m/>
    <m/>
    <m/>
    <m/>
    <m/>
    <m/>
    <n v="1"/>
    <n v="1"/>
    <m/>
    <m/>
    <n v="3019204"/>
    <s v="CREDITOS DE CONSUMO"/>
    <n v="0"/>
    <n v="0"/>
    <n v="890480123"/>
    <s v="UNIVERSIDAD DE CARTAGENA"/>
    <n v="5"/>
    <m/>
    <m/>
    <m/>
    <m/>
    <n v="1"/>
    <n v="7"/>
    <n v="2"/>
  </r>
  <r>
    <n v="20092432"/>
    <s v="C"/>
    <x v="149"/>
    <x v="3"/>
    <n v="4"/>
    <n v="17086"/>
    <d v="2020-03-13T00:00:00"/>
    <d v="2027-03-30T00:00:00"/>
    <n v="0"/>
    <n v="1"/>
    <n v="12"/>
    <n v="30"/>
    <n v="2"/>
    <n v="13121400"/>
    <n v="13940000"/>
    <n v="35991000"/>
    <n v="657125"/>
    <n v="32628062"/>
    <n v="0"/>
    <n v="0"/>
    <n v="39900000"/>
    <s v="                              "/>
    <n v="0"/>
    <n v="0"/>
    <n v="0"/>
    <m/>
    <m/>
    <d v="2021-03-30T00:00:00"/>
    <n v="3"/>
    <s v="O"/>
    <n v="1"/>
    <n v="30"/>
    <n v="0"/>
    <m/>
    <m/>
    <m/>
    <m/>
    <m/>
    <m/>
    <n v="1"/>
    <n v="1"/>
    <m/>
    <m/>
    <n v="12535630"/>
    <s v="CREDITOS DE CONSUMO"/>
    <n v="0"/>
    <n v="0"/>
    <n v="890480123"/>
    <s v="UNIVERSIDAD DE CARTAGENA"/>
    <n v="5"/>
    <m/>
    <m/>
    <m/>
    <m/>
    <n v="1"/>
    <n v="7"/>
    <n v="2"/>
  </r>
  <r>
    <n v="0"/>
    <s v="C"/>
    <x v="150"/>
    <x v="0"/>
    <n v="4"/>
    <n v="17186"/>
    <d v="2020-05-06T00:00:00"/>
    <d v="2022-05-30T00:00:00"/>
    <n v="0"/>
    <n v="1"/>
    <n v="10"/>
    <n v="30"/>
    <n v="2"/>
    <n v="15881442"/>
    <n v="17090000"/>
    <n v="5000000"/>
    <n v="244532"/>
    <n v="3090550"/>
    <n v="0"/>
    <n v="0"/>
    <n v="0"/>
    <m/>
    <n v="0"/>
    <n v="0"/>
    <n v="0"/>
    <m/>
    <m/>
    <d v="2021-03-30T00:00:00"/>
    <n v="1"/>
    <s v="O"/>
    <n v="1"/>
    <n v="30"/>
    <n v="0"/>
    <m/>
    <m/>
    <m/>
    <m/>
    <m/>
    <m/>
    <n v="1"/>
    <n v="1"/>
    <m/>
    <m/>
    <n v="3128149"/>
    <s v="CREDITOS DE CONSUMO"/>
    <n v="0"/>
    <n v="0"/>
    <n v="890480123"/>
    <s v="UNIVERSIDAD DE CARTAGENA"/>
    <n v="5"/>
    <m/>
    <m/>
    <m/>
    <m/>
    <n v="1"/>
    <n v="7"/>
    <n v="2"/>
  </r>
  <r>
    <n v="9962823"/>
    <s v="C"/>
    <x v="151"/>
    <x v="0"/>
    <n v="4"/>
    <n v="15692"/>
    <d v="2020-10-29T00:00:00"/>
    <d v="2024-02-29T00:00:00"/>
    <n v="0"/>
    <n v="1"/>
    <n v="5"/>
    <n v="30"/>
    <n v="2"/>
    <n v="17726461"/>
    <n v="19240000"/>
    <n v="11327212"/>
    <n v="377062"/>
    <n v="10245931"/>
    <n v="0"/>
    <n v="0"/>
    <n v="0"/>
    <m/>
    <n v="0"/>
    <n v="0"/>
    <n v="0"/>
    <m/>
    <m/>
    <d v="2021-03-30T00:00:00"/>
    <n v="1"/>
    <s v="O"/>
    <n v="1"/>
    <n v="30"/>
    <n v="0"/>
    <m/>
    <m/>
    <m/>
    <m/>
    <m/>
    <m/>
    <n v="1"/>
    <n v="1"/>
    <m/>
    <m/>
    <n v="283108"/>
    <s v="CREDITOS DE CONSUMO"/>
    <n v="0"/>
    <n v="0"/>
    <n v="890480123"/>
    <s v="UNIVERSIDAD DE CARTAGENA"/>
    <n v="5"/>
    <m/>
    <m/>
    <m/>
    <m/>
    <n v="1"/>
    <n v="7"/>
    <n v="1"/>
  </r>
  <r>
    <n v="67264297"/>
    <s v="C"/>
    <x v="151"/>
    <x v="2"/>
    <n v="4"/>
    <n v="16735"/>
    <d v="2019-12-26T00:00:00"/>
    <d v="2026-12-26T00:00:00"/>
    <n v="0"/>
    <n v="1"/>
    <n v="15"/>
    <n v="30"/>
    <n v="2"/>
    <n v="9119963"/>
    <n v="9511000"/>
    <n v="80000000"/>
    <n v="1292002"/>
    <n v="69175706"/>
    <n v="70096"/>
    <n v="0"/>
    <n v="0"/>
    <m/>
    <n v="0"/>
    <n v="0"/>
    <n v="0"/>
    <m/>
    <m/>
    <d v="2021-03-31T00:00:00"/>
    <n v="9"/>
    <s v="O"/>
    <n v="1"/>
    <n v="30"/>
    <n v="0"/>
    <m/>
    <m/>
    <m/>
    <m/>
    <m/>
    <m/>
    <n v="1"/>
    <n v="1"/>
    <m/>
    <m/>
    <n v="1911409"/>
    <s v="CREDITOS DE CONSUMO"/>
    <n v="0"/>
    <n v="0"/>
    <m/>
    <m/>
    <n v="5"/>
    <m/>
    <m/>
    <m/>
    <m/>
    <n v="1"/>
    <n v="7"/>
    <n v="2"/>
  </r>
  <r>
    <n v="1281992"/>
    <s v="C"/>
    <x v="152"/>
    <x v="0"/>
    <n v="4"/>
    <n v="17493"/>
    <d v="2020-08-25T00:00:00"/>
    <d v="2022-09-30T00:00:00"/>
    <n v="0"/>
    <n v="1"/>
    <n v="6"/>
    <n v="30"/>
    <n v="2"/>
    <n v="13121400"/>
    <n v="13940000"/>
    <n v="2500000"/>
    <n v="118997"/>
    <n v="1934423"/>
    <n v="0"/>
    <n v="0"/>
    <n v="0"/>
    <m/>
    <n v="0"/>
    <n v="0"/>
    <n v="0"/>
    <m/>
    <m/>
    <d v="2021-03-30T00:00:00"/>
    <n v="9"/>
    <s v="O"/>
    <n v="1"/>
    <n v="30"/>
    <n v="0"/>
    <m/>
    <m/>
    <m/>
    <m/>
    <m/>
    <m/>
    <n v="1"/>
    <n v="1"/>
    <m/>
    <m/>
    <n v="652431"/>
    <s v="CREDITOS DE CONSUMO"/>
    <n v="0"/>
    <n v="0"/>
    <n v="890480123"/>
    <s v="UNIVERSIDAD DE CARTAGENA"/>
    <n v="5"/>
    <m/>
    <m/>
    <m/>
    <m/>
    <n v="1"/>
    <n v="7"/>
    <n v="2"/>
  </r>
  <r>
    <n v="1281877"/>
    <s v="C"/>
    <x v="152"/>
    <x v="0"/>
    <n v="4"/>
    <n v="18228"/>
    <d v="2021-03-02T00:00:00"/>
    <d v="2023-03-02T00:00:00"/>
    <n v="0"/>
    <n v="1"/>
    <n v="1"/>
    <n v="30"/>
    <n v="2"/>
    <n v="12185828"/>
    <n v="12890000"/>
    <n v="2010000"/>
    <n v="94792"/>
    <n v="1934248"/>
    <n v="0"/>
    <n v="0"/>
    <n v="0"/>
    <m/>
    <n v="0"/>
    <n v="0"/>
    <n v="0"/>
    <m/>
    <m/>
    <d v="2021-03-30T00:00:00"/>
    <n v="9"/>
    <s v="O"/>
    <n v="1"/>
    <n v="30"/>
    <n v="0"/>
    <m/>
    <m/>
    <m/>
    <m/>
    <m/>
    <m/>
    <n v="1"/>
    <n v="1"/>
    <m/>
    <m/>
    <n v="652371"/>
    <s v="CREDITOS DE CONSUMO"/>
    <n v="0"/>
    <n v="0"/>
    <n v="890480123"/>
    <s v="UNIVERSIDAD DE CARTAGENA"/>
    <n v="5"/>
    <m/>
    <m/>
    <m/>
    <m/>
    <n v="1"/>
    <n v="7"/>
    <n v="2"/>
  </r>
  <r>
    <n v="0"/>
    <s v="C"/>
    <x v="153"/>
    <x v="0"/>
    <n v="4"/>
    <n v="15462"/>
    <d v="2020-10-29T00:00:00"/>
    <d v="2023-01-30T00:00:00"/>
    <n v="0"/>
    <n v="1"/>
    <n v="5"/>
    <n v="30"/>
    <n v="2"/>
    <n v="17726461"/>
    <n v="19240000"/>
    <n v="3152832"/>
    <n v="142451"/>
    <n v="2658642"/>
    <n v="0"/>
    <n v="0"/>
    <n v="0"/>
    <m/>
    <n v="0"/>
    <n v="0"/>
    <n v="0"/>
    <m/>
    <m/>
    <d v="2021-03-30T00:00:00"/>
    <n v="1"/>
    <s v="O"/>
    <n v="1"/>
    <n v="30"/>
    <n v="0"/>
    <m/>
    <m/>
    <m/>
    <m/>
    <m/>
    <m/>
    <n v="1"/>
    <n v="1"/>
    <m/>
    <m/>
    <n v="20607363"/>
    <s v="CREDITOS DE CONSUMO"/>
    <n v="0"/>
    <n v="0"/>
    <n v="890480123"/>
    <s v="UNIVERSIDAD DE CARTAGENA"/>
    <n v="5"/>
    <m/>
    <m/>
    <m/>
    <m/>
    <n v="1"/>
    <n v="7"/>
    <n v="1"/>
  </r>
  <r>
    <n v="0"/>
    <s v="C"/>
    <x v="153"/>
    <x v="0"/>
    <n v="4"/>
    <n v="550025654"/>
    <d v="2021-03-31T00:00:00"/>
    <d v="2021-05-30T00:00:00"/>
    <n v="0"/>
    <n v="1"/>
    <n v="0"/>
    <n v="30"/>
    <n v="2"/>
    <n v="0"/>
    <n v="0"/>
    <n v="6000"/>
    <n v="6000"/>
    <n v="6000"/>
    <n v="0"/>
    <n v="0"/>
    <n v="0"/>
    <m/>
    <n v="0"/>
    <n v="0"/>
    <n v="0"/>
    <m/>
    <m/>
    <d v="2021-03-31T00:00:00"/>
    <n v="1"/>
    <s v="O"/>
    <n v="1"/>
    <n v="30"/>
    <n v="0"/>
    <m/>
    <m/>
    <m/>
    <m/>
    <m/>
    <m/>
    <n v="1"/>
    <n v="1"/>
    <m/>
    <m/>
    <n v="46507"/>
    <s v="CREDITOS DE CONSUMO"/>
    <n v="0"/>
    <n v="0"/>
    <n v="890480123"/>
    <s v="UNIVERSIDAD DE CARTAGENA"/>
    <n v="5"/>
    <m/>
    <m/>
    <m/>
    <m/>
    <n v="2"/>
    <n v="7"/>
    <n v="2"/>
  </r>
  <r>
    <n v="1870040"/>
    <s v="C"/>
    <x v="154"/>
    <x v="0"/>
    <n v="4"/>
    <n v="18203"/>
    <d v="2021-02-19T00:00:00"/>
    <d v="2023-02-28T00:00:00"/>
    <n v="0"/>
    <n v="1"/>
    <n v="2"/>
    <n v="30"/>
    <n v="2"/>
    <n v="15881442"/>
    <n v="17090000"/>
    <n v="3800000"/>
    <n v="185845"/>
    <n v="3476130"/>
    <n v="0"/>
    <n v="0"/>
    <n v="0"/>
    <m/>
    <n v="0"/>
    <n v="0"/>
    <n v="0"/>
    <m/>
    <m/>
    <d v="2021-03-30T00:00:00"/>
    <n v="9"/>
    <s v="O"/>
    <n v="1"/>
    <n v="30"/>
    <n v="0"/>
    <m/>
    <m/>
    <m/>
    <m/>
    <m/>
    <m/>
    <n v="1"/>
    <n v="1"/>
    <m/>
    <m/>
    <n v="1606090"/>
    <s v="CREDITOS DE CONSUMO"/>
    <n v="0"/>
    <n v="0"/>
    <n v="890480123"/>
    <s v="UNIVERSIDAD DE CARTAGENA"/>
    <n v="5"/>
    <m/>
    <m/>
    <m/>
    <m/>
    <n v="1"/>
    <n v="7"/>
    <n v="2"/>
  </r>
  <r>
    <n v="41134736"/>
    <s v="C"/>
    <x v="155"/>
    <x v="0"/>
    <n v="4"/>
    <n v="15983"/>
    <d v="2019-07-12T00:00:00"/>
    <d v="2025-07-30T00:00:00"/>
    <n v="0"/>
    <n v="1"/>
    <n v="20"/>
    <n v="30"/>
    <n v="2"/>
    <n v="12185828"/>
    <n v="12890000"/>
    <n v="74656408"/>
    <n v="1466772"/>
    <n v="58821412"/>
    <n v="0"/>
    <n v="0"/>
    <n v="0"/>
    <m/>
    <n v="0"/>
    <n v="0"/>
    <n v="0"/>
    <m/>
    <m/>
    <d v="2021-03-30T00:00:00"/>
    <n v="1"/>
    <s v="O"/>
    <n v="1"/>
    <n v="30"/>
    <n v="0"/>
    <m/>
    <m/>
    <m/>
    <m/>
    <m/>
    <m/>
    <n v="1"/>
    <n v="1"/>
    <m/>
    <m/>
    <n v="17686676"/>
    <s v="CREDITOS DE CONSUMO"/>
    <n v="0"/>
    <n v="0"/>
    <n v="890480123"/>
    <s v="UNIVERSIDAD DE CARTAGENA"/>
    <n v="5"/>
    <m/>
    <m/>
    <m/>
    <m/>
    <n v="1"/>
    <n v="7"/>
    <n v="2"/>
  </r>
  <r>
    <n v="719004"/>
    <s v="C"/>
    <x v="155"/>
    <x v="0"/>
    <n v="4"/>
    <n v="16254"/>
    <d v="2019-09-11T00:00:00"/>
    <d v="2021-09-30T00:00:00"/>
    <n v="0"/>
    <n v="1"/>
    <n v="18"/>
    <n v="30"/>
    <n v="2"/>
    <n v="15881442"/>
    <n v="17090000"/>
    <n v="3720000"/>
    <n v="181932"/>
    <n v="1028154"/>
    <n v="0"/>
    <n v="0"/>
    <n v="0"/>
    <m/>
    <n v="0"/>
    <n v="0"/>
    <n v="0"/>
    <m/>
    <m/>
    <d v="2021-03-30T00:00:00"/>
    <n v="1"/>
    <s v="O"/>
    <n v="1"/>
    <n v="30"/>
    <n v="0"/>
    <m/>
    <m/>
    <m/>
    <m/>
    <m/>
    <m/>
    <n v="1"/>
    <n v="1"/>
    <m/>
    <m/>
    <n v="309150"/>
    <s v="CREDITOS DE CONSUMO"/>
    <n v="0"/>
    <n v="0"/>
    <n v="890480123"/>
    <s v="UNIVERSIDAD DE CARTAGENA"/>
    <n v="5"/>
    <m/>
    <m/>
    <m/>
    <m/>
    <n v="1"/>
    <n v="7"/>
    <n v="2"/>
  </r>
  <r>
    <n v="28737398"/>
    <s v="C"/>
    <x v="155"/>
    <x v="0"/>
    <n v="4"/>
    <n v="17716"/>
    <d v="2020-10-16T00:00:00"/>
    <d v="2027-10-30T00:00:00"/>
    <n v="0"/>
    <n v="1"/>
    <n v="5"/>
    <n v="30"/>
    <n v="2"/>
    <n v="16011168"/>
    <n v="17240000"/>
    <n v="42521000"/>
    <n v="844825"/>
    <n v="41093598"/>
    <n v="0"/>
    <n v="0"/>
    <n v="0"/>
    <m/>
    <n v="0"/>
    <n v="0"/>
    <n v="0"/>
    <m/>
    <m/>
    <d v="2021-03-30T00:00:00"/>
    <n v="1"/>
    <s v="O"/>
    <n v="1"/>
    <n v="30"/>
    <n v="0"/>
    <m/>
    <m/>
    <m/>
    <m/>
    <m/>
    <m/>
    <n v="1"/>
    <n v="1"/>
    <m/>
    <m/>
    <n v="12356200"/>
    <s v="CREDITOS DE CONSUMO"/>
    <n v="0"/>
    <n v="0"/>
    <n v="890480123"/>
    <s v="UNIVERSIDAD DE CARTAGENA"/>
    <n v="5"/>
    <m/>
    <m/>
    <m/>
    <m/>
    <n v="1"/>
    <n v="7"/>
    <n v="2"/>
  </r>
  <r>
    <n v="625271"/>
    <s v="C"/>
    <x v="155"/>
    <x v="0"/>
    <n v="4"/>
    <n v="18049"/>
    <d v="2021-01-08T00:00:00"/>
    <d v="2021-07-30T00:00:00"/>
    <n v="0"/>
    <n v="1"/>
    <n v="3"/>
    <n v="30"/>
    <n v="2"/>
    <n v="13121400"/>
    <n v="13940000"/>
    <n v="1800000"/>
    <n v="311585"/>
    <n v="894119"/>
    <n v="0"/>
    <n v="0"/>
    <n v="0"/>
    <m/>
    <n v="0"/>
    <n v="0"/>
    <n v="0"/>
    <m/>
    <m/>
    <d v="2021-03-30T00:00:00"/>
    <n v="1"/>
    <s v="O"/>
    <n v="1"/>
    <n v="30"/>
    <n v="0"/>
    <m/>
    <m/>
    <m/>
    <m/>
    <m/>
    <m/>
    <n v="1"/>
    <n v="1"/>
    <m/>
    <m/>
    <n v="268848"/>
    <s v="CREDITOS DE CONSUMO"/>
    <n v="0"/>
    <n v="0"/>
    <n v="890480123"/>
    <s v="UNIVERSIDAD DE CARTAGENA"/>
    <n v="5"/>
    <m/>
    <m/>
    <m/>
    <m/>
    <n v="1"/>
    <n v="7"/>
    <n v="2"/>
  </r>
  <r>
    <n v="2005588"/>
    <s v="C"/>
    <x v="155"/>
    <x v="0"/>
    <n v="4"/>
    <n v="18131"/>
    <d v="2021-02-03T00:00:00"/>
    <d v="2021-06-28T00:00:00"/>
    <n v="0"/>
    <n v="1"/>
    <n v="1"/>
    <n v="30"/>
    <n v="2"/>
    <n v="13121400"/>
    <n v="13940000"/>
    <n v="2900000"/>
    <n v="31710"/>
    <n v="2867930"/>
    <n v="0"/>
    <n v="0"/>
    <n v="0"/>
    <m/>
    <n v="0"/>
    <n v="0"/>
    <n v="0"/>
    <n v="2900000"/>
    <n v="6"/>
    <d v="2021-03-30T00:00:00"/>
    <n v="1"/>
    <s v="O"/>
    <n v="1"/>
    <n v="30"/>
    <n v="0"/>
    <m/>
    <m/>
    <m/>
    <m/>
    <m/>
    <m/>
    <n v="1"/>
    <n v="1"/>
    <m/>
    <m/>
    <n v="862342"/>
    <s v="CREDITOS DE CONSUMO"/>
    <n v="0"/>
    <n v="0"/>
    <n v="890480123"/>
    <s v="UNIVERSIDAD DE CARTAGENA"/>
    <n v="5"/>
    <m/>
    <m/>
    <m/>
    <m/>
    <n v="1"/>
    <n v="7"/>
    <n v="2"/>
  </r>
  <r>
    <n v="229183"/>
    <s v="C"/>
    <x v="155"/>
    <x v="0"/>
    <n v="4"/>
    <n v="550020088"/>
    <d v="2018-11-15T00:00:00"/>
    <d v="2024-01-30T00:00:00"/>
    <n v="0"/>
    <n v="1"/>
    <n v="2"/>
    <n v="30"/>
    <n v="2"/>
    <n v="22490513"/>
    <n v="24960000"/>
    <n v="341298"/>
    <n v="13121"/>
    <n v="327724"/>
    <n v="0"/>
    <n v="0"/>
    <n v="0"/>
    <m/>
    <n v="0"/>
    <n v="0"/>
    <n v="0"/>
    <m/>
    <m/>
    <d v="2021-03-30T00:00:00"/>
    <n v="1"/>
    <s v="O"/>
    <n v="1"/>
    <n v="30"/>
    <n v="0"/>
    <m/>
    <m/>
    <m/>
    <m/>
    <m/>
    <m/>
    <n v="1"/>
    <n v="1"/>
    <m/>
    <m/>
    <n v="98541"/>
    <s v="CREDITOS DE CONSUMO"/>
    <n v="0"/>
    <n v="0"/>
    <n v="890480123"/>
    <s v="UNIVERSIDAD DE CARTAGENA"/>
    <n v="5"/>
    <m/>
    <m/>
    <m/>
    <m/>
    <n v="2"/>
    <n v="7"/>
    <n v="2"/>
  </r>
  <r>
    <n v="145979"/>
    <s v="C"/>
    <x v="155"/>
    <x v="0"/>
    <n v="4"/>
    <n v="550020276"/>
    <d v="2018-12-06T00:00:00"/>
    <d v="2023-09-30T00:00:00"/>
    <n v="0"/>
    <n v="1"/>
    <n v="5"/>
    <n v="30"/>
    <n v="2"/>
    <n v="22490513"/>
    <n v="24960000"/>
    <n v="232901"/>
    <n v="8954"/>
    <n v="208745"/>
    <n v="4421"/>
    <n v="0"/>
    <n v="0"/>
    <m/>
    <n v="0"/>
    <n v="0"/>
    <n v="0"/>
    <m/>
    <m/>
    <d v="2021-02-26T00:00:00"/>
    <n v="1"/>
    <s v="O"/>
    <n v="1"/>
    <n v="30"/>
    <n v="0"/>
    <m/>
    <m/>
    <m/>
    <m/>
    <m/>
    <m/>
    <n v="1"/>
    <n v="1"/>
    <m/>
    <m/>
    <n v="62766"/>
    <s v="CREDITOS DE CONSUMO"/>
    <n v="0"/>
    <n v="0"/>
    <n v="890480123"/>
    <s v="UNIVERSIDAD DE CARTAGENA"/>
    <n v="5"/>
    <m/>
    <m/>
    <m/>
    <m/>
    <n v="2"/>
    <n v="7"/>
    <n v="2"/>
  </r>
  <r>
    <n v="226833"/>
    <s v="C"/>
    <x v="155"/>
    <x v="0"/>
    <n v="4"/>
    <n v="550020306"/>
    <d v="2018-12-12T00:00:00"/>
    <d v="2023-09-30T00:00:00"/>
    <n v="0"/>
    <n v="1"/>
    <n v="6"/>
    <n v="30"/>
    <n v="2"/>
    <n v="22490513"/>
    <n v="24960000"/>
    <n v="370238"/>
    <n v="14234"/>
    <n v="324365"/>
    <n v="0"/>
    <n v="0"/>
    <n v="0"/>
    <m/>
    <n v="0"/>
    <n v="0"/>
    <n v="0"/>
    <m/>
    <m/>
    <d v="2021-03-30T00:00:00"/>
    <n v="1"/>
    <s v="O"/>
    <n v="1"/>
    <n v="30"/>
    <n v="0"/>
    <m/>
    <m/>
    <m/>
    <m/>
    <m/>
    <m/>
    <n v="1"/>
    <n v="1"/>
    <m/>
    <m/>
    <n v="97532"/>
    <s v="CREDITOS DE CONSUMO"/>
    <n v="0"/>
    <n v="0"/>
    <n v="890480123"/>
    <s v="UNIVERSIDAD DE CARTAGENA"/>
    <n v="5"/>
    <m/>
    <m/>
    <m/>
    <m/>
    <n v="2"/>
    <n v="7"/>
    <n v="2"/>
  </r>
  <r>
    <n v="194224"/>
    <s v="C"/>
    <x v="155"/>
    <x v="0"/>
    <n v="4"/>
    <n v="550020346"/>
    <d v="2018-12-23T00:00:00"/>
    <d v="2023-09-30T00:00:00"/>
    <n v="0"/>
    <n v="1"/>
    <n v="6"/>
    <n v="30"/>
    <n v="2"/>
    <n v="22490513"/>
    <n v="24960000"/>
    <n v="317008"/>
    <n v="12187"/>
    <n v="277734"/>
    <n v="0"/>
    <n v="0"/>
    <n v="0"/>
    <m/>
    <n v="0"/>
    <n v="0"/>
    <n v="0"/>
    <m/>
    <m/>
    <d v="2021-03-30T00:00:00"/>
    <n v="1"/>
    <s v="O"/>
    <n v="1"/>
    <n v="30"/>
    <n v="0"/>
    <m/>
    <m/>
    <m/>
    <m/>
    <m/>
    <m/>
    <n v="1"/>
    <n v="1"/>
    <m/>
    <m/>
    <n v="83510"/>
    <s v="CREDITOS DE CONSUMO"/>
    <n v="0"/>
    <n v="0"/>
    <n v="890480123"/>
    <s v="UNIVERSIDAD DE CARTAGENA"/>
    <n v="5"/>
    <m/>
    <m/>
    <m/>
    <m/>
    <n v="2"/>
    <n v="7"/>
    <n v="2"/>
  </r>
  <r>
    <n v="198787"/>
    <s v="C"/>
    <x v="155"/>
    <x v="0"/>
    <n v="4"/>
    <n v="550020353"/>
    <d v="2018-12-24T00:00:00"/>
    <d v="2023-09-30T00:00:00"/>
    <n v="0"/>
    <n v="1"/>
    <n v="5"/>
    <n v="30"/>
    <n v="2"/>
    <n v="22490513"/>
    <n v="24960000"/>
    <n v="317008"/>
    <n v="12187"/>
    <n v="284260"/>
    <n v="1256"/>
    <n v="0"/>
    <n v="0"/>
    <m/>
    <n v="0"/>
    <n v="0"/>
    <n v="0"/>
    <m/>
    <m/>
    <d v="2021-03-30T00:00:00"/>
    <n v="1"/>
    <s v="O"/>
    <n v="1"/>
    <n v="30"/>
    <n v="0"/>
    <m/>
    <m/>
    <m/>
    <m/>
    <m/>
    <m/>
    <n v="1"/>
    <n v="1"/>
    <m/>
    <m/>
    <n v="85473"/>
    <s v="CREDITOS DE CONSUMO"/>
    <n v="0"/>
    <n v="0"/>
    <n v="890480123"/>
    <s v="UNIVERSIDAD DE CARTAGENA"/>
    <n v="5"/>
    <m/>
    <m/>
    <m/>
    <m/>
    <n v="2"/>
    <n v="7"/>
    <n v="2"/>
  </r>
  <r>
    <n v="66170"/>
    <s v="C"/>
    <x v="155"/>
    <x v="0"/>
    <n v="4"/>
    <n v="550020452"/>
    <d v="2019-01-10T00:00:00"/>
    <d v="2023-09-30T00:00:00"/>
    <n v="0"/>
    <n v="1"/>
    <n v="5"/>
    <n v="30"/>
    <n v="2"/>
    <n v="22490513"/>
    <n v="24960000"/>
    <n v="105582"/>
    <n v="4059"/>
    <n v="94621"/>
    <n v="2006"/>
    <n v="0"/>
    <n v="0"/>
    <m/>
    <n v="0"/>
    <n v="0"/>
    <n v="0"/>
    <m/>
    <m/>
    <d v="2021-02-26T00:00:00"/>
    <n v="1"/>
    <s v="O"/>
    <n v="1"/>
    <n v="30"/>
    <n v="0"/>
    <m/>
    <m/>
    <m/>
    <m/>
    <m/>
    <m/>
    <n v="1"/>
    <n v="1"/>
    <m/>
    <m/>
    <n v="28451"/>
    <s v="CREDITOS DE CONSUMO"/>
    <n v="0"/>
    <n v="0"/>
    <n v="890480123"/>
    <s v="UNIVERSIDAD DE CARTAGENA"/>
    <n v="5"/>
    <m/>
    <m/>
    <m/>
    <m/>
    <n v="2"/>
    <n v="7"/>
    <n v="2"/>
  </r>
  <r>
    <n v="34125"/>
    <s v="C"/>
    <x v="155"/>
    <x v="0"/>
    <n v="4"/>
    <n v="550020610"/>
    <d v="2019-02-05T00:00:00"/>
    <d v="2023-09-30T00:00:00"/>
    <n v="0"/>
    <n v="1"/>
    <n v="6"/>
    <n v="30"/>
    <n v="2"/>
    <n v="22490513"/>
    <n v="24960000"/>
    <n v="55698"/>
    <n v="2141"/>
    <n v="48798"/>
    <n v="0"/>
    <n v="0"/>
    <n v="0"/>
    <m/>
    <n v="0"/>
    <n v="0"/>
    <n v="0"/>
    <m/>
    <m/>
    <d v="2021-03-30T00:00:00"/>
    <n v="1"/>
    <s v="O"/>
    <n v="1"/>
    <n v="30"/>
    <n v="0"/>
    <m/>
    <m/>
    <m/>
    <m/>
    <m/>
    <m/>
    <n v="1"/>
    <n v="1"/>
    <m/>
    <m/>
    <n v="14673"/>
    <s v="CREDITOS DE CONSUMO"/>
    <n v="0"/>
    <n v="0"/>
    <n v="890480123"/>
    <s v="UNIVERSIDAD DE CARTAGENA"/>
    <n v="5"/>
    <m/>
    <m/>
    <m/>
    <m/>
    <n v="2"/>
    <n v="7"/>
    <n v="2"/>
  </r>
  <r>
    <n v="38355"/>
    <s v="C"/>
    <x v="155"/>
    <x v="0"/>
    <n v="4"/>
    <n v="550021315"/>
    <d v="2019-05-18T00:00:00"/>
    <d v="2023-09-30T00:00:00"/>
    <n v="0"/>
    <n v="1"/>
    <n v="6"/>
    <n v="30"/>
    <n v="2"/>
    <n v="22490513"/>
    <n v="24960000"/>
    <n v="62604"/>
    <n v="2407"/>
    <n v="54846"/>
    <n v="0"/>
    <n v="0"/>
    <n v="0"/>
    <m/>
    <n v="0"/>
    <n v="0"/>
    <n v="0"/>
    <m/>
    <m/>
    <d v="2021-03-30T00:00:00"/>
    <n v="1"/>
    <s v="O"/>
    <n v="1"/>
    <n v="30"/>
    <n v="0"/>
    <m/>
    <m/>
    <m/>
    <m/>
    <m/>
    <m/>
    <n v="1"/>
    <n v="1"/>
    <m/>
    <m/>
    <n v="16491"/>
    <s v="CREDITOS DE CONSUMO"/>
    <n v="0"/>
    <n v="0"/>
    <n v="890480123"/>
    <s v="UNIVERSIDAD DE CARTAGENA"/>
    <n v="5"/>
    <m/>
    <m/>
    <m/>
    <m/>
    <n v="2"/>
    <n v="7"/>
    <n v="2"/>
  </r>
  <r>
    <n v="30468"/>
    <s v="C"/>
    <x v="155"/>
    <x v="0"/>
    <n v="4"/>
    <n v="550021587"/>
    <d v="2019-06-07T00:00:00"/>
    <d v="2023-09-30T00:00:00"/>
    <n v="0"/>
    <n v="1"/>
    <n v="6"/>
    <n v="30"/>
    <n v="2"/>
    <n v="22490513"/>
    <n v="24960000"/>
    <n v="49730"/>
    <n v="1912"/>
    <n v="43568"/>
    <n v="0"/>
    <n v="0"/>
    <n v="0"/>
    <m/>
    <n v="0"/>
    <n v="0"/>
    <n v="0"/>
    <m/>
    <m/>
    <d v="2021-03-30T00:00:00"/>
    <n v="1"/>
    <s v="O"/>
    <n v="1"/>
    <n v="30"/>
    <n v="0"/>
    <m/>
    <m/>
    <m/>
    <m/>
    <m/>
    <m/>
    <n v="1"/>
    <n v="1"/>
    <m/>
    <m/>
    <n v="13100"/>
    <s v="CREDITOS DE CONSUMO"/>
    <n v="0"/>
    <n v="0"/>
    <n v="890480123"/>
    <s v="UNIVERSIDAD DE CARTAGENA"/>
    <n v="5"/>
    <m/>
    <m/>
    <m/>
    <m/>
    <n v="2"/>
    <n v="7"/>
    <n v="2"/>
  </r>
  <r>
    <n v="44721"/>
    <s v="C"/>
    <x v="155"/>
    <x v="0"/>
    <n v="4"/>
    <n v="550021592"/>
    <d v="2019-06-08T00:00:00"/>
    <d v="2023-09-30T00:00:00"/>
    <n v="0"/>
    <n v="1"/>
    <n v="6"/>
    <n v="30"/>
    <n v="2"/>
    <n v="22490513"/>
    <n v="24960000"/>
    <n v="72992"/>
    <n v="2806"/>
    <n v="63950"/>
    <n v="0"/>
    <n v="0"/>
    <n v="0"/>
    <m/>
    <n v="0"/>
    <n v="0"/>
    <n v="0"/>
    <m/>
    <m/>
    <d v="2021-03-30T00:00:00"/>
    <n v="1"/>
    <s v="O"/>
    <n v="1"/>
    <n v="30"/>
    <n v="0"/>
    <m/>
    <m/>
    <m/>
    <m/>
    <m/>
    <m/>
    <n v="1"/>
    <n v="1"/>
    <m/>
    <m/>
    <n v="19229"/>
    <s v="CREDITOS DE CONSUMO"/>
    <n v="0"/>
    <n v="0"/>
    <n v="890480123"/>
    <s v="UNIVERSIDAD DE CARTAGENA"/>
    <n v="5"/>
    <m/>
    <m/>
    <m/>
    <m/>
    <n v="2"/>
    <n v="7"/>
    <n v="2"/>
  </r>
  <r>
    <n v="36349"/>
    <s v="C"/>
    <x v="155"/>
    <x v="0"/>
    <n v="4"/>
    <n v="550021976"/>
    <d v="2019-07-29T00:00:00"/>
    <d v="2023-09-30T00:00:00"/>
    <n v="0"/>
    <n v="1"/>
    <n v="6"/>
    <n v="30"/>
    <n v="2"/>
    <n v="22490513"/>
    <n v="24960000"/>
    <n v="59329"/>
    <n v="2281"/>
    <n v="51978"/>
    <n v="0"/>
    <n v="0"/>
    <n v="0"/>
    <m/>
    <n v="0"/>
    <n v="0"/>
    <n v="0"/>
    <m/>
    <m/>
    <d v="2021-03-30T00:00:00"/>
    <n v="1"/>
    <s v="O"/>
    <n v="1"/>
    <n v="30"/>
    <n v="0"/>
    <m/>
    <m/>
    <m/>
    <m/>
    <m/>
    <m/>
    <n v="1"/>
    <n v="1"/>
    <m/>
    <m/>
    <n v="15629"/>
    <s v="CREDITOS DE CONSUMO"/>
    <n v="0"/>
    <n v="0"/>
    <n v="890480123"/>
    <s v="UNIVERSIDAD DE CARTAGENA"/>
    <n v="5"/>
    <m/>
    <m/>
    <m/>
    <m/>
    <n v="2"/>
    <n v="7"/>
    <n v="2"/>
  </r>
  <r>
    <n v="32627"/>
    <s v="C"/>
    <x v="155"/>
    <x v="0"/>
    <n v="4"/>
    <n v="550022179"/>
    <d v="2019-08-14T00:00:00"/>
    <d v="2023-09-30T00:00:00"/>
    <n v="0"/>
    <n v="1"/>
    <n v="6"/>
    <n v="30"/>
    <n v="2"/>
    <n v="22490513"/>
    <n v="24960000"/>
    <n v="53253"/>
    <n v="2047"/>
    <n v="46656"/>
    <n v="0"/>
    <n v="0"/>
    <n v="0"/>
    <m/>
    <n v="0"/>
    <n v="0"/>
    <n v="0"/>
    <m/>
    <m/>
    <d v="2021-03-30T00:00:00"/>
    <n v="1"/>
    <s v="O"/>
    <n v="1"/>
    <n v="30"/>
    <n v="0"/>
    <m/>
    <m/>
    <m/>
    <m/>
    <m/>
    <m/>
    <n v="1"/>
    <n v="1"/>
    <m/>
    <m/>
    <n v="14029"/>
    <s v="CREDITOS DE CONSUMO"/>
    <n v="0"/>
    <n v="0"/>
    <n v="890480123"/>
    <s v="UNIVERSIDAD DE CARTAGENA"/>
    <n v="5"/>
    <m/>
    <m/>
    <m/>
    <m/>
    <n v="2"/>
    <n v="7"/>
    <n v="2"/>
  </r>
  <r>
    <n v="36538"/>
    <s v="C"/>
    <x v="155"/>
    <x v="0"/>
    <n v="4"/>
    <n v="550022457"/>
    <d v="2019-09-09T00:00:00"/>
    <d v="2023-09-30T00:00:00"/>
    <n v="0"/>
    <n v="1"/>
    <n v="6"/>
    <n v="30"/>
    <n v="2"/>
    <n v="22490513"/>
    <n v="24960000"/>
    <n v="59640"/>
    <n v="2293"/>
    <n v="52249"/>
    <n v="0"/>
    <n v="0"/>
    <n v="0"/>
    <m/>
    <n v="0"/>
    <n v="0"/>
    <n v="0"/>
    <m/>
    <m/>
    <d v="2021-03-30T00:00:00"/>
    <n v="1"/>
    <s v="O"/>
    <n v="1"/>
    <n v="30"/>
    <n v="0"/>
    <m/>
    <m/>
    <m/>
    <m/>
    <m/>
    <m/>
    <n v="1"/>
    <n v="1"/>
    <m/>
    <m/>
    <n v="15711"/>
    <s v="CREDITOS DE CONSUMO"/>
    <n v="0"/>
    <n v="0"/>
    <n v="890480123"/>
    <s v="UNIVERSIDAD DE CARTAGENA"/>
    <n v="5"/>
    <m/>
    <m/>
    <m/>
    <m/>
    <n v="2"/>
    <n v="7"/>
    <n v="2"/>
  </r>
  <r>
    <n v="40765"/>
    <s v="C"/>
    <x v="155"/>
    <x v="0"/>
    <n v="4"/>
    <n v="550022931"/>
    <d v="2019-10-23T00:00:00"/>
    <d v="2023-09-30T00:00:00"/>
    <n v="0"/>
    <n v="1"/>
    <n v="6"/>
    <n v="30"/>
    <n v="2"/>
    <n v="22490513"/>
    <n v="24960000"/>
    <n v="66537"/>
    <n v="2558"/>
    <n v="58292"/>
    <n v="0"/>
    <n v="0"/>
    <n v="0"/>
    <m/>
    <n v="0"/>
    <n v="0"/>
    <n v="0"/>
    <m/>
    <m/>
    <d v="2021-03-30T00:00:00"/>
    <n v="1"/>
    <s v="O"/>
    <n v="1"/>
    <n v="30"/>
    <n v="0"/>
    <m/>
    <m/>
    <m/>
    <m/>
    <m/>
    <m/>
    <n v="1"/>
    <n v="1"/>
    <m/>
    <m/>
    <n v="17527"/>
    <s v="CREDITOS DE CONSUMO"/>
    <n v="0"/>
    <n v="0"/>
    <n v="890480123"/>
    <s v="UNIVERSIDAD DE CARTAGENA"/>
    <n v="5"/>
    <m/>
    <m/>
    <m/>
    <m/>
    <n v="2"/>
    <n v="7"/>
    <n v="2"/>
  </r>
  <r>
    <n v="39720"/>
    <s v="C"/>
    <x v="155"/>
    <x v="0"/>
    <n v="4"/>
    <n v="550023128"/>
    <d v="2019-11-23T00:00:00"/>
    <d v="2023-09-30T00:00:00"/>
    <n v="0"/>
    <n v="1"/>
    <n v="6"/>
    <n v="30"/>
    <n v="2"/>
    <n v="22490513"/>
    <n v="24960000"/>
    <n v="64834"/>
    <n v="2493"/>
    <n v="56799"/>
    <n v="0"/>
    <n v="0"/>
    <n v="0"/>
    <m/>
    <n v="0"/>
    <n v="0"/>
    <n v="0"/>
    <m/>
    <m/>
    <d v="2021-03-30T00:00:00"/>
    <n v="1"/>
    <s v="O"/>
    <n v="1"/>
    <n v="30"/>
    <n v="0"/>
    <m/>
    <m/>
    <m/>
    <m/>
    <m/>
    <m/>
    <n v="1"/>
    <n v="1"/>
    <m/>
    <m/>
    <n v="17079"/>
    <s v="CREDITOS DE CONSUMO"/>
    <n v="0"/>
    <n v="0"/>
    <n v="890480123"/>
    <s v="UNIVERSIDAD DE CARTAGENA"/>
    <n v="5"/>
    <m/>
    <m/>
    <m/>
    <m/>
    <n v="2"/>
    <n v="7"/>
    <n v="2"/>
  </r>
  <r>
    <n v="45671"/>
    <s v="C"/>
    <x v="155"/>
    <x v="0"/>
    <n v="4"/>
    <n v="550023234"/>
    <d v="2019-12-09T00:00:00"/>
    <d v="2023-09-30T00:00:00"/>
    <n v="0"/>
    <n v="1"/>
    <n v="5"/>
    <n v="30"/>
    <n v="2"/>
    <n v="22490513"/>
    <n v="24960000"/>
    <n v="72897"/>
    <n v="2803"/>
    <n v="65308"/>
    <n v="1393"/>
    <n v="0"/>
    <n v="0"/>
    <m/>
    <n v="0"/>
    <n v="0"/>
    <n v="0"/>
    <m/>
    <m/>
    <d v="2021-02-26T00:00:00"/>
    <n v="1"/>
    <s v="O"/>
    <n v="1"/>
    <n v="30"/>
    <n v="0"/>
    <m/>
    <m/>
    <m/>
    <m/>
    <m/>
    <m/>
    <n v="1"/>
    <n v="1"/>
    <m/>
    <m/>
    <n v="19637"/>
    <s v="CREDITOS DE CONSUMO"/>
    <n v="0"/>
    <n v="0"/>
    <n v="890480123"/>
    <s v="UNIVERSIDAD DE CARTAGENA"/>
    <n v="5"/>
    <m/>
    <m/>
    <m/>
    <m/>
    <n v="2"/>
    <n v="7"/>
    <n v="2"/>
  </r>
  <r>
    <n v="139752"/>
    <s v="C"/>
    <x v="155"/>
    <x v="0"/>
    <n v="4"/>
    <n v="550023732"/>
    <d v="2020-03-16T00:00:00"/>
    <d v="2023-09-30T00:00:00"/>
    <n v="0"/>
    <n v="1"/>
    <n v="5"/>
    <n v="30"/>
    <n v="2"/>
    <n v="22490513"/>
    <n v="24960000"/>
    <n v="223182"/>
    <n v="8580"/>
    <n v="199841"/>
    <n v="4250"/>
    <n v="0"/>
    <n v="0"/>
    <m/>
    <n v="0"/>
    <n v="0"/>
    <n v="0"/>
    <m/>
    <m/>
    <d v="2021-02-26T00:00:00"/>
    <n v="1"/>
    <s v="O"/>
    <n v="1"/>
    <n v="30"/>
    <n v="0"/>
    <m/>
    <m/>
    <m/>
    <m/>
    <m/>
    <m/>
    <n v="1"/>
    <n v="1"/>
    <m/>
    <m/>
    <n v="60089"/>
    <s v="CREDITOS DE CONSUMO"/>
    <n v="0"/>
    <n v="0"/>
    <n v="890480123"/>
    <s v="UNIVERSIDAD DE CARTAGENA"/>
    <n v="5"/>
    <m/>
    <m/>
    <m/>
    <m/>
    <n v="2"/>
    <n v="7"/>
    <n v="2"/>
  </r>
  <r>
    <n v="214802"/>
    <s v="C"/>
    <x v="155"/>
    <x v="0"/>
    <n v="4"/>
    <n v="550024206"/>
    <d v="2020-08-23T00:00:00"/>
    <d v="2023-09-30T00:00:00"/>
    <n v="0"/>
    <n v="1"/>
    <n v="5"/>
    <n v="30"/>
    <n v="2"/>
    <n v="22490513"/>
    <n v="24960000"/>
    <n v="350000"/>
    <n v="13455"/>
    <n v="307160"/>
    <n v="6528"/>
    <n v="0"/>
    <n v="0"/>
    <m/>
    <n v="0"/>
    <n v="0"/>
    <n v="0"/>
    <m/>
    <m/>
    <d v="2021-02-26T00:00:00"/>
    <n v="1"/>
    <s v="O"/>
    <n v="1"/>
    <n v="30"/>
    <n v="0"/>
    <m/>
    <m/>
    <m/>
    <m/>
    <m/>
    <m/>
    <n v="1"/>
    <n v="1"/>
    <m/>
    <m/>
    <n v="92358"/>
    <s v="CREDITOS DE CONSUMO"/>
    <n v="0"/>
    <n v="0"/>
    <n v="890480123"/>
    <s v="UNIVERSIDAD DE CARTAGENA"/>
    <n v="5"/>
    <m/>
    <m/>
    <m/>
    <m/>
    <n v="2"/>
    <n v="7"/>
    <n v="2"/>
  </r>
  <r>
    <n v="98579"/>
    <s v="C"/>
    <x v="155"/>
    <x v="0"/>
    <n v="4"/>
    <n v="550025004"/>
    <d v="2020-12-09T00:00:00"/>
    <d v="2023-12-30T00:00:00"/>
    <n v="0"/>
    <n v="1"/>
    <n v="3"/>
    <n v="30"/>
    <n v="2"/>
    <n v="22490513"/>
    <n v="24960000"/>
    <n v="150000"/>
    <n v="5767"/>
    <n v="140965"/>
    <n v="0"/>
    <n v="0"/>
    <n v="0"/>
    <m/>
    <n v="0"/>
    <n v="0"/>
    <n v="0"/>
    <m/>
    <m/>
    <d v="2021-03-30T00:00:00"/>
    <n v="1"/>
    <s v="O"/>
    <n v="1"/>
    <n v="30"/>
    <n v="0"/>
    <m/>
    <m/>
    <m/>
    <m/>
    <m/>
    <m/>
    <n v="1"/>
    <n v="1"/>
    <m/>
    <m/>
    <n v="42386"/>
    <s v="CREDITOS DE CONSUMO"/>
    <n v="0"/>
    <n v="0"/>
    <n v="890480123"/>
    <s v="UNIVERSIDAD DE CARTAGENA"/>
    <n v="5"/>
    <m/>
    <m/>
    <m/>
    <m/>
    <n v="2"/>
    <n v="7"/>
    <n v="2"/>
  </r>
  <r>
    <n v="78865"/>
    <s v="C"/>
    <x v="155"/>
    <x v="0"/>
    <n v="4"/>
    <n v="550025005"/>
    <d v="2020-12-09T00:00:00"/>
    <d v="2023-12-30T00:00:00"/>
    <n v="0"/>
    <n v="1"/>
    <n v="3"/>
    <n v="30"/>
    <n v="2"/>
    <n v="22490513"/>
    <n v="24960000"/>
    <n v="120000"/>
    <n v="4613"/>
    <n v="112775"/>
    <n v="0"/>
    <n v="0"/>
    <n v="0"/>
    <m/>
    <n v="0"/>
    <n v="0"/>
    <n v="0"/>
    <m/>
    <m/>
    <d v="2021-03-30T00:00:00"/>
    <n v="1"/>
    <s v="O"/>
    <n v="1"/>
    <n v="30"/>
    <n v="0"/>
    <m/>
    <m/>
    <m/>
    <m/>
    <m/>
    <m/>
    <n v="1"/>
    <n v="1"/>
    <m/>
    <m/>
    <n v="33910"/>
    <s v="CREDITOS DE CONSUMO"/>
    <n v="0"/>
    <n v="0"/>
    <n v="890480123"/>
    <s v="UNIVERSIDAD DE CARTAGENA"/>
    <n v="5"/>
    <m/>
    <m/>
    <m/>
    <m/>
    <n v="2"/>
    <n v="7"/>
    <n v="2"/>
  </r>
  <r>
    <n v="4196"/>
    <s v="C"/>
    <x v="155"/>
    <x v="0"/>
    <n v="4"/>
    <n v="550025476"/>
    <d v="2021-02-28T00:00:00"/>
    <d v="2021-04-30T00:00:00"/>
    <n v="0"/>
    <n v="1"/>
    <n v="0"/>
    <n v="30"/>
    <n v="2"/>
    <n v="0"/>
    <n v="0"/>
    <n v="6000"/>
    <n v="6000"/>
    <n v="6000"/>
    <n v="0"/>
    <n v="0"/>
    <n v="0"/>
    <m/>
    <n v="0"/>
    <n v="0"/>
    <n v="0"/>
    <m/>
    <m/>
    <d v="2021-03-30T00:00:00"/>
    <n v="1"/>
    <s v="O"/>
    <n v="1"/>
    <n v="30"/>
    <n v="0"/>
    <m/>
    <m/>
    <m/>
    <m/>
    <m/>
    <m/>
    <n v="1"/>
    <n v="1"/>
    <m/>
    <m/>
    <n v="1804"/>
    <s v="CREDITOS DE CONSUMO"/>
    <n v="0"/>
    <n v="0"/>
    <n v="890480123"/>
    <s v="UNIVERSIDAD DE CARTAGENA"/>
    <n v="5"/>
    <m/>
    <m/>
    <m/>
    <m/>
    <n v="2"/>
    <n v="7"/>
    <n v="2"/>
  </r>
  <r>
    <n v="4196"/>
    <s v="C"/>
    <x v="155"/>
    <x v="0"/>
    <n v="4"/>
    <n v="550025664"/>
    <d v="2021-03-31T00:00:00"/>
    <d v="2021-05-30T00:00:00"/>
    <n v="0"/>
    <n v="1"/>
    <n v="0"/>
    <n v="30"/>
    <n v="2"/>
    <n v="0"/>
    <n v="0"/>
    <n v="6000"/>
    <n v="6000"/>
    <n v="6000"/>
    <n v="0"/>
    <n v="0"/>
    <n v="0"/>
    <m/>
    <n v="0"/>
    <n v="0"/>
    <n v="0"/>
    <m/>
    <m/>
    <d v="2021-03-31T00:00:00"/>
    <n v="1"/>
    <s v="O"/>
    <n v="1"/>
    <n v="30"/>
    <n v="0"/>
    <m/>
    <m/>
    <m/>
    <m/>
    <m/>
    <m/>
    <n v="1"/>
    <n v="1"/>
    <m/>
    <m/>
    <n v="1804"/>
    <s v="CREDITOS DE CONSUMO"/>
    <n v="0"/>
    <n v="0"/>
    <n v="890480123"/>
    <s v="UNIVERSIDAD DE CARTAGENA"/>
    <n v="5"/>
    <m/>
    <m/>
    <m/>
    <m/>
    <n v="2"/>
    <n v="7"/>
    <n v="2"/>
  </r>
  <r>
    <n v="1979651"/>
    <s v="C"/>
    <x v="156"/>
    <x v="0"/>
    <n v="4"/>
    <n v="16389"/>
    <d v="2020-10-29T00:00:00"/>
    <d v="2021-12-03T00:00:00"/>
    <n v="0"/>
    <n v="1"/>
    <n v="5"/>
    <n v="30"/>
    <n v="2"/>
    <n v="17726461"/>
    <n v="19240000"/>
    <n v="4080321"/>
    <n v="347278"/>
    <n v="2594828"/>
    <n v="0"/>
    <n v="0"/>
    <n v="0"/>
    <m/>
    <n v="0"/>
    <n v="0"/>
    <n v="0"/>
    <m/>
    <m/>
    <d v="2021-03-30T00:00:00"/>
    <n v="1"/>
    <s v="O"/>
    <n v="1"/>
    <n v="30"/>
    <n v="0"/>
    <m/>
    <m/>
    <m/>
    <m/>
    <m/>
    <m/>
    <n v="1"/>
    <n v="1"/>
    <m/>
    <m/>
    <n v="615177"/>
    <s v="CREDITOS DE CONSUMO"/>
    <n v="0"/>
    <n v="0"/>
    <n v="890480123"/>
    <s v="UNIVERSIDAD DE CARTAGENA"/>
    <n v="5"/>
    <m/>
    <m/>
    <m/>
    <m/>
    <n v="1"/>
    <n v="7"/>
    <n v="1"/>
  </r>
  <r>
    <n v="12369854"/>
    <s v="C"/>
    <x v="156"/>
    <x v="0"/>
    <n v="4"/>
    <n v="17699"/>
    <d v="2020-10-08T00:00:00"/>
    <d v="2027-10-30T00:00:00"/>
    <n v="0"/>
    <n v="1"/>
    <n v="6"/>
    <n v="30"/>
    <n v="2"/>
    <n v="9568969"/>
    <n v="10000000"/>
    <n v="17244509"/>
    <n v="282453"/>
    <n v="16213790"/>
    <n v="0"/>
    <n v="0"/>
    <n v="0"/>
    <m/>
    <n v="0"/>
    <n v="0"/>
    <n v="0"/>
    <m/>
    <m/>
    <d v="2021-03-30T00:00:00"/>
    <n v="9"/>
    <s v="O"/>
    <n v="1"/>
    <n v="30"/>
    <n v="0"/>
    <m/>
    <m/>
    <m/>
    <m/>
    <m/>
    <m/>
    <n v="1"/>
    <n v="1"/>
    <m/>
    <m/>
    <n v="3843936"/>
    <s v="CREDITOS DE CONSUMO"/>
    <n v="0"/>
    <n v="0"/>
    <n v="890480123"/>
    <s v="UNIVERSIDAD DE CARTAGENA"/>
    <n v="5"/>
    <m/>
    <m/>
    <m/>
    <m/>
    <n v="1"/>
    <n v="7"/>
    <n v="2"/>
  </r>
  <r>
    <n v="1413017"/>
    <s v="C"/>
    <x v="156"/>
    <x v="0"/>
    <n v="4"/>
    <n v="18058"/>
    <d v="2021-01-13T00:00:00"/>
    <d v="2022-01-30T00:00:00"/>
    <n v="0"/>
    <n v="1"/>
    <n v="2"/>
    <n v="30"/>
    <n v="2"/>
    <n v="7720836"/>
    <n v="8000000"/>
    <n v="2208690"/>
    <n v="191846"/>
    <n v="1852113"/>
    <n v="0"/>
    <n v="0"/>
    <n v="0"/>
    <m/>
    <n v="0"/>
    <n v="0"/>
    <n v="0"/>
    <m/>
    <m/>
    <d v="2021-03-30T00:00:00"/>
    <n v="1"/>
    <s v="O"/>
    <n v="1"/>
    <n v="30"/>
    <n v="0"/>
    <m/>
    <m/>
    <m/>
    <m/>
    <m/>
    <m/>
    <n v="1"/>
    <n v="1"/>
    <m/>
    <m/>
    <n v="439096"/>
    <s v="CREDITOS DE CONSUMO"/>
    <n v="0"/>
    <n v="0"/>
    <n v="890480123"/>
    <s v="UNIVERSIDAD DE CARTAGENA"/>
    <n v="5"/>
    <m/>
    <m/>
    <m/>
    <m/>
    <n v="1"/>
    <n v="7"/>
    <n v="2"/>
  </r>
  <r>
    <n v="0"/>
    <s v="C"/>
    <x v="157"/>
    <x v="0"/>
    <n v="4"/>
    <n v="550025666"/>
    <d v="2021-03-31T00:00:00"/>
    <d v="2021-05-30T00:00:00"/>
    <n v="0"/>
    <n v="1"/>
    <n v="0"/>
    <n v="30"/>
    <n v="2"/>
    <n v="0"/>
    <n v="0"/>
    <n v="6000"/>
    <n v="6000"/>
    <n v="6000"/>
    <n v="0"/>
    <n v="0"/>
    <n v="0"/>
    <m/>
    <n v="0"/>
    <n v="0"/>
    <n v="0"/>
    <m/>
    <m/>
    <d v="2021-03-31T00:00:00"/>
    <n v="1"/>
    <s v="O"/>
    <n v="1"/>
    <n v="30"/>
    <n v="0"/>
    <m/>
    <m/>
    <m/>
    <m/>
    <m/>
    <m/>
    <n v="1"/>
    <n v="1"/>
    <m/>
    <m/>
    <n v="37282343"/>
    <s v="CREDITOS DE CONSUMO"/>
    <n v="0"/>
    <n v="0"/>
    <n v="890480123"/>
    <s v="UNIVERSIDAD DE CARTAGENA"/>
    <n v="5"/>
    <m/>
    <m/>
    <m/>
    <m/>
    <n v="2"/>
    <n v="7"/>
    <n v="2"/>
  </r>
  <r>
    <n v="5769751"/>
    <s v="C"/>
    <x v="158"/>
    <x v="0"/>
    <n v="4"/>
    <n v="15374"/>
    <d v="2020-10-29T00:00:00"/>
    <d v="2023-11-30T00:00:00"/>
    <n v="0"/>
    <n v="1"/>
    <n v="4"/>
    <n v="30"/>
    <n v="2"/>
    <n v="17726461"/>
    <n v="19240000"/>
    <n v="10143875"/>
    <n v="357844"/>
    <n v="9175192"/>
    <n v="0"/>
    <n v="0"/>
    <n v="0"/>
    <m/>
    <n v="0"/>
    <n v="0"/>
    <n v="0"/>
    <m/>
    <m/>
    <d v="2021-03-30T00:00:00"/>
    <n v="1"/>
    <s v="O"/>
    <n v="1"/>
    <n v="30"/>
    <n v="0"/>
    <m/>
    <m/>
    <m/>
    <m/>
    <m/>
    <m/>
    <n v="1"/>
    <n v="1"/>
    <m/>
    <m/>
    <n v="3405441"/>
    <s v="CREDITOS DE CONSUMO"/>
    <n v="0"/>
    <n v="0"/>
    <n v="890480123"/>
    <s v="UNIVERSIDAD DE CARTAGENA"/>
    <n v="5"/>
    <m/>
    <m/>
    <m/>
    <m/>
    <n v="1"/>
    <n v="7"/>
    <n v="1"/>
  </r>
  <r>
    <n v="3424643"/>
    <s v="C"/>
    <x v="158"/>
    <x v="2"/>
    <n v="4"/>
    <n v="15729"/>
    <d v="2020-10-29T00:00:00"/>
    <d v="2023-06-23T00:00:00"/>
    <n v="7"/>
    <n v="1"/>
    <n v="3"/>
    <n v="30"/>
    <n v="2"/>
    <n v="9752084"/>
    <n v="10200000"/>
    <n v="5969938"/>
    <n v="218632"/>
    <n v="5445946"/>
    <n v="21091"/>
    <n v="0"/>
    <n v="0"/>
    <m/>
    <n v="0"/>
    <n v="0"/>
    <n v="0"/>
    <m/>
    <m/>
    <d v="2021-03-16T00:00:00"/>
    <n v="1"/>
    <s v="O"/>
    <n v="1"/>
    <n v="30"/>
    <n v="164798"/>
    <m/>
    <m/>
    <m/>
    <m/>
    <m/>
    <m/>
    <n v="1"/>
    <n v="1"/>
    <m/>
    <m/>
    <n v="2021303"/>
    <s v="CREDITOS DE CONSUMO"/>
    <n v="0"/>
    <n v="0"/>
    <m/>
    <m/>
    <n v="5"/>
    <m/>
    <m/>
    <m/>
    <m/>
    <n v="1"/>
    <n v="7"/>
    <n v="1"/>
  </r>
  <r>
    <n v="3459748"/>
    <s v="C"/>
    <x v="158"/>
    <x v="0"/>
    <n v="4"/>
    <n v="18174"/>
    <d v="2021-02-10T00:00:00"/>
    <d v="2025-02-10T00:00:00"/>
    <n v="0"/>
    <n v="1"/>
    <n v="2"/>
    <n v="30"/>
    <n v="2"/>
    <n v="16011168"/>
    <n v="17240000"/>
    <n v="5700000"/>
    <n v="161572"/>
    <n v="5501771"/>
    <n v="0"/>
    <n v="0"/>
    <n v="0"/>
    <m/>
    <n v="0"/>
    <n v="0"/>
    <n v="0"/>
    <m/>
    <m/>
    <d v="2021-03-30T00:00:00"/>
    <n v="1"/>
    <s v="O"/>
    <n v="1"/>
    <n v="30"/>
    <n v="0"/>
    <m/>
    <m/>
    <m/>
    <m/>
    <m/>
    <m/>
    <n v="1"/>
    <n v="1"/>
    <m/>
    <m/>
    <n v="2042023"/>
    <s v="CREDITOS DE CONSUMO"/>
    <n v="0"/>
    <n v="0"/>
    <n v="890480123"/>
    <s v="UNIVERSIDAD DE CARTAGENA"/>
    <n v="5"/>
    <m/>
    <m/>
    <m/>
    <m/>
    <n v="1"/>
    <n v="7"/>
    <n v="2"/>
  </r>
  <r>
    <n v="1563953"/>
    <s v="C"/>
    <x v="159"/>
    <x v="0"/>
    <n v="4"/>
    <n v="15451"/>
    <d v="2019-03-19T00:00:00"/>
    <d v="2024-03-19T00:00:00"/>
    <n v="0"/>
    <n v="1"/>
    <n v="36"/>
    <n v="30"/>
    <n v="2"/>
    <n v="12185828"/>
    <n v="12890000"/>
    <n v="67400000"/>
    <n v="1505613"/>
    <n v="31005966"/>
    <n v="0"/>
    <n v="0"/>
    <n v="0"/>
    <m/>
    <n v="0"/>
    <n v="0"/>
    <n v="0"/>
    <m/>
    <m/>
    <d v="2021-03-30T00:00:00"/>
    <n v="1"/>
    <s v="O"/>
    <n v="1"/>
    <n v="30"/>
    <n v="0"/>
    <m/>
    <m/>
    <m/>
    <m/>
    <m/>
    <m/>
    <n v="1"/>
    <n v="1"/>
    <m/>
    <m/>
    <n v="29442013"/>
    <s v="CREDITOS DE CONSUMO"/>
    <n v="0"/>
    <n v="0"/>
    <n v="890480123"/>
    <s v="UNIVERSIDAD DE CARTAGENA"/>
    <n v="5"/>
    <m/>
    <m/>
    <m/>
    <m/>
    <n v="1"/>
    <n v="7"/>
    <n v="2"/>
  </r>
  <r>
    <n v="644675"/>
    <s v="C"/>
    <x v="159"/>
    <x v="0"/>
    <n v="4"/>
    <n v="16255"/>
    <d v="2019-09-11T00:00:00"/>
    <d v="2022-09-11T00:00:00"/>
    <n v="19"/>
    <n v="1"/>
    <n v="17"/>
    <n v="30"/>
    <n v="2"/>
    <n v="12185828"/>
    <n v="12890000"/>
    <n v="23141906"/>
    <n v="770698"/>
    <n v="12780928"/>
    <n v="81168"/>
    <n v="0"/>
    <n v="0"/>
    <m/>
    <n v="0"/>
    <n v="0"/>
    <n v="0"/>
    <m/>
    <m/>
    <d v="2021-03-30T00:00:00"/>
    <n v="1"/>
    <s v="O"/>
    <n v="1"/>
    <n v="30"/>
    <n v="160687"/>
    <m/>
    <m/>
    <m/>
    <m/>
    <m/>
    <m/>
    <n v="1"/>
    <n v="1"/>
    <m/>
    <m/>
    <n v="12136253"/>
    <s v="CREDITOS DE CONSUMO"/>
    <n v="0"/>
    <n v="0"/>
    <n v="890480123"/>
    <s v="UNIVERSIDAD DE CARTAGENA"/>
    <n v="5"/>
    <m/>
    <m/>
    <m/>
    <m/>
    <n v="1"/>
    <n v="7"/>
    <n v="2"/>
  </r>
  <r>
    <n v="949747"/>
    <s v="C"/>
    <x v="159"/>
    <x v="0"/>
    <n v="4"/>
    <n v="17016"/>
    <d v="2020-02-26T00:00:00"/>
    <d v="2024-02-29T00:00:00"/>
    <n v="0"/>
    <n v="1"/>
    <n v="13"/>
    <n v="30"/>
    <n v="2"/>
    <n v="9752084"/>
    <n v="10200000"/>
    <n v="24574709"/>
    <n v="620356"/>
    <n v="18829090"/>
    <n v="0"/>
    <n v="0"/>
    <n v="0"/>
    <m/>
    <n v="0"/>
    <n v="0"/>
    <n v="0"/>
    <m/>
    <m/>
    <d v="2021-03-30T00:00:00"/>
    <n v="1"/>
    <s v="O"/>
    <n v="1"/>
    <n v="30"/>
    <n v="0"/>
    <m/>
    <m/>
    <m/>
    <m/>
    <m/>
    <m/>
    <n v="1"/>
    <n v="1"/>
    <m/>
    <m/>
    <n v="17879343"/>
    <s v="CREDITOS DE CONSUMO"/>
    <n v="0"/>
    <n v="0"/>
    <n v="890480123"/>
    <s v="UNIVERSIDAD DE CARTAGENA"/>
    <n v="5"/>
    <m/>
    <m/>
    <m/>
    <m/>
    <n v="1"/>
    <n v="7"/>
    <n v="2"/>
  </r>
  <r>
    <n v="730730"/>
    <s v="C"/>
    <x v="159"/>
    <x v="0"/>
    <n v="4"/>
    <n v="17210"/>
    <d v="2020-05-28T00:00:00"/>
    <d v="2024-05-30T00:00:00"/>
    <n v="0"/>
    <n v="1"/>
    <n v="10"/>
    <n v="30"/>
    <n v="2"/>
    <n v="9752084"/>
    <n v="10200000"/>
    <n v="17616000"/>
    <n v="444693"/>
    <n v="14486979"/>
    <n v="0"/>
    <n v="0"/>
    <n v="0"/>
    <m/>
    <n v="0"/>
    <n v="0"/>
    <n v="0"/>
    <m/>
    <m/>
    <d v="2021-03-30T00:00:00"/>
    <n v="1"/>
    <s v="O"/>
    <n v="1"/>
    <n v="30"/>
    <n v="0"/>
    <m/>
    <m/>
    <m/>
    <m/>
    <m/>
    <m/>
    <n v="1"/>
    <n v="1"/>
    <m/>
    <m/>
    <n v="13756249"/>
    <s v="CREDITOS DE CONSUMO"/>
    <n v="0"/>
    <n v="0"/>
    <n v="890480123"/>
    <s v="UNIVERSIDAD DE CARTAGENA"/>
    <n v="5"/>
    <m/>
    <m/>
    <m/>
    <m/>
    <n v="1"/>
    <n v="7"/>
    <n v="2"/>
  </r>
  <r>
    <n v="272690"/>
    <s v="C"/>
    <x v="159"/>
    <x v="0"/>
    <n v="4"/>
    <n v="17594"/>
    <d v="2020-09-16T00:00:00"/>
    <d v="2023-09-30T00:00:00"/>
    <n v="0"/>
    <n v="1"/>
    <n v="6"/>
    <n v="30"/>
    <n v="2"/>
    <n v="12185828"/>
    <n v="12890000"/>
    <n v="6305000"/>
    <n v="209976"/>
    <n v="5406187"/>
    <n v="0"/>
    <n v="0"/>
    <n v="0"/>
    <m/>
    <n v="0"/>
    <n v="0"/>
    <n v="0"/>
    <m/>
    <m/>
    <d v="2021-03-30T00:00:00"/>
    <n v="1"/>
    <s v="O"/>
    <n v="1"/>
    <n v="30"/>
    <n v="0"/>
    <m/>
    <m/>
    <m/>
    <m/>
    <m/>
    <m/>
    <n v="1"/>
    <n v="1"/>
    <m/>
    <m/>
    <n v="5133497"/>
    <s v="CREDITOS DE CONSUMO"/>
    <n v="0"/>
    <n v="0"/>
    <n v="890480123"/>
    <s v="UNIVERSIDAD DE CARTAGENA"/>
    <n v="5"/>
    <m/>
    <m/>
    <m/>
    <m/>
    <n v="1"/>
    <n v="7"/>
    <n v="2"/>
  </r>
  <r>
    <n v="434487"/>
    <s v="C"/>
    <x v="159"/>
    <x v="0"/>
    <n v="4"/>
    <n v="17660"/>
    <d v="2020-10-01T00:00:00"/>
    <d v="2023-10-01T00:00:00"/>
    <n v="0"/>
    <n v="1"/>
    <n v="6"/>
    <n v="30"/>
    <n v="2"/>
    <n v="12185828"/>
    <n v="12890000"/>
    <n v="10050000"/>
    <n v="334697"/>
    <n v="8613858"/>
    <n v="0"/>
    <n v="0"/>
    <n v="0"/>
    <m/>
    <n v="0"/>
    <n v="0"/>
    <n v="0"/>
    <m/>
    <m/>
    <d v="2021-03-30T00:00:00"/>
    <n v="1"/>
    <s v="O"/>
    <n v="1"/>
    <n v="30"/>
    <n v="0"/>
    <m/>
    <m/>
    <m/>
    <m/>
    <m/>
    <m/>
    <n v="1"/>
    <n v="1"/>
    <m/>
    <m/>
    <n v="8179371"/>
    <s v="CREDITOS DE CONSUMO"/>
    <n v="0"/>
    <n v="0"/>
    <n v="890480123"/>
    <s v="UNIVERSIDAD DE CARTAGENA"/>
    <n v="5"/>
    <m/>
    <m/>
    <m/>
    <m/>
    <n v="1"/>
    <n v="7"/>
    <n v="2"/>
  </r>
  <r>
    <n v="837256"/>
    <s v="C"/>
    <x v="159"/>
    <x v="0"/>
    <n v="4"/>
    <n v="18221"/>
    <d v="2021-03-01T00:00:00"/>
    <d v="2022-03-01T00:00:00"/>
    <n v="0"/>
    <n v="1"/>
    <n v="1"/>
    <n v="30"/>
    <n v="2"/>
    <n v="16011168"/>
    <n v="17240000"/>
    <n v="18000000"/>
    <n v="1633251"/>
    <n v="16598923"/>
    <n v="0"/>
    <n v="0"/>
    <n v="0"/>
    <m/>
    <n v="0"/>
    <n v="0"/>
    <n v="0"/>
    <m/>
    <m/>
    <d v="2021-03-30T00:00:00"/>
    <n v="1"/>
    <s v="O"/>
    <n v="1"/>
    <n v="30"/>
    <n v="0"/>
    <m/>
    <m/>
    <m/>
    <m/>
    <m/>
    <m/>
    <n v="1"/>
    <n v="1"/>
    <m/>
    <m/>
    <n v="15761667"/>
    <s v="CREDITOS DE CONSUMO"/>
    <n v="0"/>
    <n v="0"/>
    <n v="890480123"/>
    <s v="UNIVERSIDAD DE CARTAGENA"/>
    <n v="5"/>
    <m/>
    <m/>
    <m/>
    <m/>
    <n v="1"/>
    <n v="7"/>
    <n v="2"/>
  </r>
  <r>
    <n v="28019"/>
    <s v="C"/>
    <x v="159"/>
    <x v="0"/>
    <n v="4"/>
    <n v="550025418"/>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x v="159"/>
    <x v="0"/>
    <n v="4"/>
    <n v="550025420"/>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x v="159"/>
    <x v="0"/>
    <n v="4"/>
    <n v="550025421"/>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749"/>
    <s v="C"/>
    <x v="159"/>
    <x v="0"/>
    <n v="4"/>
    <n v="550025438"/>
    <d v="2021-02-22T00:00:00"/>
    <d v="2024-04-30T00:00:00"/>
    <n v="0"/>
    <n v="1"/>
    <n v="0"/>
    <n v="30"/>
    <n v="2"/>
    <n v="22490513"/>
    <n v="24960000"/>
    <n v="569957"/>
    <n v="21912"/>
    <n v="569957"/>
    <n v="0"/>
    <n v="0"/>
    <n v="0"/>
    <m/>
    <n v="0"/>
    <n v="0"/>
    <n v="0"/>
    <m/>
    <m/>
    <d v="2021-03-31T00:00:00"/>
    <n v="1"/>
    <s v="O"/>
    <n v="1"/>
    <n v="30"/>
    <n v="0"/>
    <m/>
    <m/>
    <m/>
    <m/>
    <m/>
    <m/>
    <n v="1"/>
    <n v="1"/>
    <m/>
    <m/>
    <n v="541208"/>
    <s v="CREDITOS DE CONSUMO"/>
    <n v="0"/>
    <n v="0"/>
    <n v="890480123"/>
    <s v="UNIVERSIDAD DE CARTAGENA"/>
    <n v="5"/>
    <m/>
    <m/>
    <m/>
    <m/>
    <n v="2"/>
    <n v="7"/>
    <n v="2"/>
  </r>
  <r>
    <n v="29138"/>
    <s v="C"/>
    <x v="159"/>
    <x v="0"/>
    <n v="4"/>
    <n v="550025447"/>
    <d v="2021-02-25T00:00:00"/>
    <d v="2024-04-30T00:00:00"/>
    <n v="0"/>
    <n v="1"/>
    <n v="0"/>
    <n v="30"/>
    <n v="2"/>
    <n v="22490513"/>
    <n v="24960000"/>
    <n v="577684"/>
    <n v="22209"/>
    <n v="577684"/>
    <n v="0"/>
    <n v="0"/>
    <n v="0"/>
    <m/>
    <n v="0"/>
    <n v="0"/>
    <n v="0"/>
    <m/>
    <m/>
    <d v="2021-03-31T00:00:00"/>
    <n v="1"/>
    <s v="O"/>
    <n v="1"/>
    <n v="30"/>
    <n v="0"/>
    <m/>
    <m/>
    <m/>
    <m/>
    <m/>
    <m/>
    <n v="1"/>
    <n v="1"/>
    <m/>
    <m/>
    <n v="548546"/>
    <s v="CREDITOS DE CONSUMO"/>
    <n v="0"/>
    <n v="0"/>
    <n v="890480123"/>
    <s v="UNIVERSIDAD DE CARTAGENA"/>
    <n v="5"/>
    <m/>
    <m/>
    <m/>
    <m/>
    <n v="2"/>
    <n v="7"/>
    <n v="2"/>
  </r>
  <r>
    <n v="29100"/>
    <s v="C"/>
    <x v="159"/>
    <x v="0"/>
    <n v="4"/>
    <n v="550025581"/>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2"/>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3"/>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4"/>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30141"/>
    <s v="C"/>
    <x v="159"/>
    <x v="0"/>
    <n v="4"/>
    <n v="550025599"/>
    <d v="2021-03-16T00:00:00"/>
    <d v="2024-04-30T00:00:00"/>
    <n v="0"/>
    <n v="1"/>
    <n v="0"/>
    <n v="30"/>
    <n v="2"/>
    <n v="22490513"/>
    <n v="24960000"/>
    <n v="597558"/>
    <n v="22973"/>
    <n v="597558"/>
    <n v="0"/>
    <n v="0"/>
    <n v="0"/>
    <m/>
    <n v="0"/>
    <n v="0"/>
    <n v="0"/>
    <m/>
    <m/>
    <d v="2021-03-31T00:00:00"/>
    <n v="1"/>
    <s v="O"/>
    <n v="1"/>
    <n v="30"/>
    <n v="0"/>
    <m/>
    <m/>
    <m/>
    <m/>
    <m/>
    <m/>
    <n v="1"/>
    <n v="1"/>
    <m/>
    <m/>
    <n v="567417"/>
    <s v="CREDITOS DE CONSUMO"/>
    <n v="0"/>
    <n v="0"/>
    <n v="890480123"/>
    <s v="UNIVERSIDAD DE CARTAGENA"/>
    <n v="5"/>
    <m/>
    <m/>
    <m/>
    <m/>
    <n v="2"/>
    <n v="7"/>
    <n v="2"/>
  </r>
  <r>
    <n v="105"/>
    <s v="C"/>
    <x v="159"/>
    <x v="0"/>
    <n v="4"/>
    <n v="550025600"/>
    <d v="2021-03-16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x v="159"/>
    <x v="0"/>
    <n v="4"/>
    <n v="550025609"/>
    <d v="2021-03-18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x v="159"/>
    <x v="0"/>
    <n v="4"/>
    <n v="550025610"/>
    <d v="2021-03-18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x v="159"/>
    <x v="0"/>
    <n v="4"/>
    <n v="550025624"/>
    <d v="2021-03-20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x v="159"/>
    <x v="0"/>
    <n v="4"/>
    <n v="550025629"/>
    <d v="2021-03-23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3"/>
    <s v="C"/>
    <x v="159"/>
    <x v="0"/>
    <n v="4"/>
    <n v="550025742"/>
    <d v="2021-03-31T00:00:00"/>
    <d v="2021-05-30T00:00:00"/>
    <n v="0"/>
    <n v="1"/>
    <n v="0"/>
    <n v="30"/>
    <n v="2"/>
    <n v="0"/>
    <n v="0"/>
    <n v="6000"/>
    <n v="6000"/>
    <n v="6000"/>
    <n v="0"/>
    <n v="0"/>
    <n v="0"/>
    <m/>
    <n v="0"/>
    <n v="0"/>
    <n v="0"/>
    <m/>
    <m/>
    <d v="2021-03-31T00:00:00"/>
    <n v="1"/>
    <s v="O"/>
    <n v="1"/>
    <n v="30"/>
    <n v="0"/>
    <m/>
    <m/>
    <m/>
    <m/>
    <m/>
    <m/>
    <n v="1"/>
    <n v="1"/>
    <m/>
    <m/>
    <n v="5697"/>
    <s v="CREDITOS DE CONSUMO"/>
    <n v="0"/>
    <n v="0"/>
    <n v="890480123"/>
    <s v="UNIVERSIDAD DE CARTAGENA"/>
    <n v="5"/>
    <m/>
    <m/>
    <m/>
    <m/>
    <n v="2"/>
    <n v="7"/>
    <n v="2"/>
  </r>
  <r>
    <n v="0"/>
    <s v="C"/>
    <x v="160"/>
    <x v="0"/>
    <n v="4"/>
    <n v="550018169"/>
    <d v="2020-10-29T00:00:00"/>
    <d v="2021-05-30T00:00:00"/>
    <n v="0"/>
    <n v="1"/>
    <n v="5"/>
    <n v="30"/>
    <n v="2"/>
    <n v="22490513"/>
    <n v="24960000"/>
    <n v="2295"/>
    <n v="353"/>
    <n v="685"/>
    <n v="0"/>
    <n v="0"/>
    <n v="0"/>
    <m/>
    <n v="0"/>
    <n v="0"/>
    <n v="0"/>
    <m/>
    <m/>
    <d v="2021-03-30T00:00:00"/>
    <n v="1"/>
    <s v="O"/>
    <n v="1"/>
    <n v="30"/>
    <n v="0"/>
    <m/>
    <m/>
    <m/>
    <m/>
    <m/>
    <m/>
    <n v="1"/>
    <n v="1"/>
    <m/>
    <m/>
    <n v="29445"/>
    <s v="CREDITOS DE CONSUMO"/>
    <n v="0"/>
    <n v="0"/>
    <n v="890480123"/>
    <s v="UNIVERSIDAD DE CARTAGENA"/>
    <n v="5"/>
    <m/>
    <m/>
    <m/>
    <m/>
    <n v="2"/>
    <n v="7"/>
    <n v="1"/>
  </r>
  <r>
    <n v="0"/>
    <s v="C"/>
    <x v="160"/>
    <x v="0"/>
    <n v="4"/>
    <n v="550018463"/>
    <d v="2020-10-29T00:00:00"/>
    <d v="2021-05-30T00:00:00"/>
    <n v="0"/>
    <n v="1"/>
    <n v="5"/>
    <n v="30"/>
    <n v="2"/>
    <n v="22490513"/>
    <n v="24960000"/>
    <n v="234723"/>
    <n v="36092"/>
    <n v="70125"/>
    <n v="0"/>
    <n v="0"/>
    <n v="0"/>
    <m/>
    <n v="0"/>
    <n v="0"/>
    <n v="0"/>
    <m/>
    <m/>
    <d v="2021-03-30T00:00:00"/>
    <n v="1"/>
    <s v="O"/>
    <n v="1"/>
    <n v="30"/>
    <n v="0"/>
    <m/>
    <m/>
    <m/>
    <m/>
    <m/>
    <m/>
    <n v="1"/>
    <n v="1"/>
    <m/>
    <m/>
    <n v="3014352"/>
    <s v="CREDITOS DE CONSUMO"/>
    <n v="0"/>
    <n v="0"/>
    <n v="890480123"/>
    <s v="UNIVERSIDAD DE CARTAGENA"/>
    <n v="5"/>
    <m/>
    <m/>
    <m/>
    <m/>
    <n v="2"/>
    <n v="7"/>
    <n v="1"/>
  </r>
  <r>
    <n v="0"/>
    <s v="C"/>
    <x v="160"/>
    <x v="0"/>
    <n v="4"/>
    <n v="550018464"/>
    <d v="2020-10-29T00:00:00"/>
    <d v="2021-08-28T00:00:00"/>
    <n v="0"/>
    <n v="1"/>
    <n v="1"/>
    <n v="30"/>
    <n v="2"/>
    <n v="22490513"/>
    <n v="24960000"/>
    <n v="121191"/>
    <n v="21544"/>
    <n v="101918"/>
    <n v="0"/>
    <n v="0"/>
    <n v="0"/>
    <m/>
    <n v="0"/>
    <n v="0"/>
    <n v="0"/>
    <m/>
    <m/>
    <d v="2021-03-30T00:00:00"/>
    <n v="1"/>
    <s v="O"/>
    <n v="1"/>
    <n v="30"/>
    <n v="0"/>
    <m/>
    <m/>
    <m/>
    <m/>
    <m/>
    <m/>
    <n v="1"/>
    <n v="1"/>
    <m/>
    <m/>
    <n v="4380987"/>
    <s v="CREDITOS DE CONSUMO"/>
    <n v="0"/>
    <n v="0"/>
    <n v="890480123"/>
    <s v="UNIVERSIDAD DE CARTAGENA"/>
    <n v="5"/>
    <m/>
    <m/>
    <m/>
    <m/>
    <n v="2"/>
    <n v="7"/>
    <n v="1"/>
  </r>
  <r>
    <n v="0"/>
    <s v="C"/>
    <x v="160"/>
    <x v="0"/>
    <n v="4"/>
    <n v="550025489"/>
    <d v="2021-02-28T00:00:00"/>
    <d v="2021-04-30T00:00:00"/>
    <n v="0"/>
    <n v="1"/>
    <n v="0"/>
    <n v="30"/>
    <n v="2"/>
    <n v="0"/>
    <n v="0"/>
    <n v="6000"/>
    <n v="6000"/>
    <n v="2297"/>
    <n v="0"/>
    <n v="0"/>
    <n v="0"/>
    <m/>
    <n v="0"/>
    <n v="0"/>
    <n v="0"/>
    <m/>
    <m/>
    <d v="2021-03-30T00:00:00"/>
    <n v="1"/>
    <s v="O"/>
    <n v="1"/>
    <n v="30"/>
    <n v="0"/>
    <m/>
    <m/>
    <m/>
    <m/>
    <m/>
    <m/>
    <n v="1"/>
    <n v="1"/>
    <m/>
    <m/>
    <n v="98738"/>
    <s v="CREDITOS DE CONSUMO"/>
    <n v="0"/>
    <n v="0"/>
    <n v="890480123"/>
    <s v="UNIVERSIDAD DE CARTAGENA"/>
    <n v="5"/>
    <m/>
    <m/>
    <m/>
    <m/>
    <n v="2"/>
    <n v="7"/>
    <n v="2"/>
  </r>
  <r>
    <n v="0"/>
    <s v="C"/>
    <x v="160"/>
    <x v="0"/>
    <n v="4"/>
    <n v="550025675"/>
    <d v="2021-03-31T00:00:00"/>
    <d v="2021-05-30T00:00:00"/>
    <n v="0"/>
    <n v="1"/>
    <n v="0"/>
    <n v="30"/>
    <n v="2"/>
    <n v="0"/>
    <n v="0"/>
    <n v="6000"/>
    <n v="6000"/>
    <n v="6000"/>
    <n v="0"/>
    <n v="0"/>
    <n v="0"/>
    <m/>
    <n v="0"/>
    <n v="0"/>
    <n v="0"/>
    <m/>
    <m/>
    <d v="2021-03-31T00:00:00"/>
    <n v="1"/>
    <s v="O"/>
    <n v="1"/>
    <n v="30"/>
    <n v="0"/>
    <m/>
    <m/>
    <m/>
    <m/>
    <m/>
    <m/>
    <n v="1"/>
    <n v="1"/>
    <m/>
    <m/>
    <n v="257912"/>
    <s v="CREDITOS DE CONSUMO"/>
    <n v="0"/>
    <n v="0"/>
    <n v="890480123"/>
    <s v="UNIVERSIDAD DE CARTAGENA"/>
    <n v="5"/>
    <m/>
    <m/>
    <m/>
    <m/>
    <n v="2"/>
    <n v="7"/>
    <n v="2"/>
  </r>
  <r>
    <n v="24788685"/>
    <s v="C"/>
    <x v="161"/>
    <x v="0"/>
    <n v="4"/>
    <n v="17565"/>
    <d v="2020-09-07T00:00:00"/>
    <d v="2027-09-30T00:00:00"/>
    <n v="0"/>
    <n v="1"/>
    <n v="8"/>
    <n v="30"/>
    <n v="2"/>
    <n v="12185828"/>
    <n v="12890000"/>
    <n v="52668180"/>
    <n v="934979"/>
    <n v="49209792"/>
    <n v="0"/>
    <n v="0"/>
    <n v="0"/>
    <m/>
    <n v="0"/>
    <n v="0"/>
    <n v="0"/>
    <m/>
    <m/>
    <d v="2021-03-30T00:00:00"/>
    <n v="9"/>
    <s v="O"/>
    <n v="1"/>
    <n v="30"/>
    <n v="0"/>
    <m/>
    <m/>
    <m/>
    <m/>
    <m/>
    <m/>
    <n v="1"/>
    <n v="1"/>
    <m/>
    <m/>
    <n v="24421107"/>
    <s v="CREDITOS DE CONSUMO"/>
    <n v="0"/>
    <n v="0"/>
    <n v="890480123"/>
    <s v="UNIVERSIDAD DE CARTAGENA"/>
    <n v="5"/>
    <m/>
    <m/>
    <m/>
    <m/>
    <n v="1"/>
    <n v="7"/>
    <n v="2"/>
  </r>
  <r>
    <n v="16833420"/>
    <s v="C"/>
    <x v="162"/>
    <x v="0"/>
    <n v="4"/>
    <n v="16336"/>
    <d v="2019-09-26T00:00:00"/>
    <d v="2026-09-30T00:00:00"/>
    <n v="0"/>
    <n v="1"/>
    <n v="19"/>
    <n v="30"/>
    <n v="2"/>
    <n v="17726461"/>
    <n v="19240000"/>
    <n v="80000000"/>
    <n v="1668625"/>
    <n v="69313793"/>
    <n v="0"/>
    <n v="0"/>
    <n v="0"/>
    <m/>
    <n v="0"/>
    <n v="0"/>
    <n v="0"/>
    <m/>
    <m/>
    <d v="2021-03-30T00:00:00"/>
    <n v="1"/>
    <s v="O"/>
    <n v="1"/>
    <n v="30"/>
    <n v="0"/>
    <m/>
    <m/>
    <m/>
    <m/>
    <m/>
    <m/>
    <n v="1"/>
    <n v="1"/>
    <m/>
    <m/>
    <n v="52480373"/>
    <s v="CREDITOS DE CONSUMO"/>
    <n v="0"/>
    <n v="0"/>
    <n v="890480123"/>
    <s v="UNIVERSIDAD DE CARTAGENA"/>
    <n v="5"/>
    <m/>
    <m/>
    <m/>
    <m/>
    <n v="1"/>
    <n v="7"/>
    <n v="2"/>
  </r>
  <r>
    <n v="933859"/>
    <s v="C"/>
    <x v="162"/>
    <x v="0"/>
    <n v="4"/>
    <n v="17598"/>
    <d v="2020-09-17T00:00:00"/>
    <d v="2023-09-30T00:00:00"/>
    <n v="0"/>
    <n v="1"/>
    <n v="6"/>
    <n v="30"/>
    <n v="2"/>
    <n v="13121400"/>
    <n v="13940000"/>
    <n v="4475000"/>
    <n v="151042"/>
    <n v="3845287"/>
    <n v="0"/>
    <n v="0"/>
    <n v="0"/>
    <m/>
    <n v="0"/>
    <n v="0"/>
    <n v="0"/>
    <m/>
    <m/>
    <d v="2021-03-30T00:00:00"/>
    <n v="1"/>
    <s v="O"/>
    <n v="1"/>
    <n v="30"/>
    <n v="0"/>
    <m/>
    <m/>
    <m/>
    <m/>
    <m/>
    <m/>
    <n v="1"/>
    <n v="1"/>
    <m/>
    <m/>
    <n v="2911428"/>
    <s v="CREDITOS DE CONSUMO"/>
    <n v="0"/>
    <n v="0"/>
    <n v="890480123"/>
    <s v="UNIVERSIDAD DE CARTAGENA"/>
    <n v="5"/>
    <m/>
    <m/>
    <m/>
    <m/>
    <n v="1"/>
    <n v="7"/>
    <n v="2"/>
  </r>
  <r>
    <n v="1623741"/>
    <s v="C"/>
    <x v="162"/>
    <x v="0"/>
    <n v="4"/>
    <n v="17832"/>
    <d v="2020-11-26T00:00:00"/>
    <d v="2025-11-30T00:00:00"/>
    <n v="0"/>
    <n v="1"/>
    <n v="4"/>
    <n v="30"/>
    <n v="2"/>
    <n v="16011168"/>
    <n v="17240000"/>
    <n v="7000000"/>
    <n v="170268"/>
    <n v="6685968"/>
    <n v="0"/>
    <n v="0"/>
    <n v="0"/>
    <m/>
    <n v="0"/>
    <n v="0"/>
    <n v="0"/>
    <m/>
    <m/>
    <d v="2021-03-30T00:00:00"/>
    <n v="1"/>
    <s v="O"/>
    <n v="1"/>
    <n v="30"/>
    <n v="0"/>
    <m/>
    <m/>
    <m/>
    <m/>
    <m/>
    <m/>
    <n v="1"/>
    <n v="1"/>
    <m/>
    <m/>
    <n v="5062227"/>
    <s v="CREDITOS DE CONSUMO"/>
    <n v="0"/>
    <n v="0"/>
    <n v="890480123"/>
    <s v="UNIVERSIDAD DE CARTAGENA"/>
    <n v="5"/>
    <m/>
    <m/>
    <m/>
    <m/>
    <n v="1"/>
    <n v="7"/>
    <n v="2"/>
  </r>
  <r>
    <n v="816592"/>
    <s v="C"/>
    <x v="162"/>
    <x v="0"/>
    <n v="4"/>
    <n v="18161"/>
    <d v="2021-02-09T00:00:00"/>
    <d v="2021-06-28T00:00:00"/>
    <n v="0"/>
    <n v="1"/>
    <n v="1"/>
    <n v="30"/>
    <n v="2"/>
    <n v="13121400"/>
    <n v="13940000"/>
    <n v="3400000"/>
    <n v="37177"/>
    <n v="3362426"/>
    <n v="0"/>
    <n v="0"/>
    <n v="0"/>
    <m/>
    <n v="0"/>
    <n v="0"/>
    <n v="0"/>
    <n v="3400000"/>
    <n v="6"/>
    <d v="2021-03-30T00:00:00"/>
    <n v="1"/>
    <s v="O"/>
    <n v="1"/>
    <n v="30"/>
    <n v="0"/>
    <m/>
    <m/>
    <m/>
    <m/>
    <m/>
    <m/>
    <n v="1"/>
    <n v="1"/>
    <m/>
    <m/>
    <n v="2545834"/>
    <s v="CREDITOS DE CONSUMO"/>
    <n v="0"/>
    <n v="0"/>
    <n v="890480123"/>
    <s v="UNIVERSIDAD DE CARTAGENA"/>
    <n v="5"/>
    <m/>
    <m/>
    <m/>
    <m/>
    <n v="1"/>
    <n v="7"/>
    <n v="2"/>
  </r>
  <r>
    <n v="1271606"/>
    <s v="C"/>
    <x v="162"/>
    <x v="0"/>
    <n v="4"/>
    <n v="18273"/>
    <d v="2021-03-18T00:00:00"/>
    <d v="2023-03-30T00:00:00"/>
    <n v="0"/>
    <n v="1"/>
    <n v="0"/>
    <n v="30"/>
    <n v="2"/>
    <n v="15881442"/>
    <n v="17090000"/>
    <n v="5236000"/>
    <n v="256074"/>
    <n v="5236000"/>
    <n v="0"/>
    <n v="0"/>
    <n v="0"/>
    <m/>
    <n v="0"/>
    <n v="0"/>
    <n v="0"/>
    <m/>
    <m/>
    <d v="2021-03-30T00:00:00"/>
    <n v="1"/>
    <s v="O"/>
    <n v="1"/>
    <n v="30"/>
    <n v="0"/>
    <m/>
    <m/>
    <m/>
    <m/>
    <m/>
    <m/>
    <n v="1"/>
    <n v="1"/>
    <m/>
    <m/>
    <n v="3964394"/>
    <s v="CREDITOS DE CONSUMO"/>
    <n v="0"/>
    <n v="0"/>
    <n v="890480123"/>
    <s v="UNIVERSIDAD DE CARTAGENA"/>
    <n v="5"/>
    <m/>
    <m/>
    <m/>
    <m/>
    <n v="1"/>
    <n v="7"/>
    <n v="2"/>
  </r>
  <r>
    <n v="35997710"/>
    <s v="C"/>
    <x v="163"/>
    <x v="0"/>
    <n v="4"/>
    <n v="16892"/>
    <d v="2020-01-28T00:00:00"/>
    <d v="2025-01-28T00:00:00"/>
    <n v="2"/>
    <n v="1"/>
    <n v="13"/>
    <n v="30"/>
    <n v="2"/>
    <n v="9119963"/>
    <n v="9511000"/>
    <n v="49482594"/>
    <n v="1030061"/>
    <n v="39867899"/>
    <n v="20196"/>
    <n v="0"/>
    <n v="0"/>
    <m/>
    <n v="0"/>
    <n v="0"/>
    <n v="0"/>
    <m/>
    <m/>
    <d v="2021-03-30T00:00:00"/>
    <n v="1"/>
    <s v="O"/>
    <n v="1"/>
    <n v="30"/>
    <n v="7555"/>
    <m/>
    <m/>
    <m/>
    <m/>
    <m/>
    <m/>
    <n v="1"/>
    <n v="1"/>
    <m/>
    <m/>
    <n v="3870189"/>
    <s v="CREDITOS DE CONSUMO"/>
    <n v="0"/>
    <n v="0"/>
    <n v="890480123"/>
    <s v="UNIVERSIDAD DE CARTAGENA"/>
    <n v="5"/>
    <m/>
    <m/>
    <m/>
    <m/>
    <n v="1"/>
    <n v="7"/>
    <n v="2"/>
  </r>
  <r>
    <n v="0"/>
    <s v="C"/>
    <x v="164"/>
    <x v="0"/>
    <n v="4"/>
    <n v="17749"/>
    <d v="2020-10-26T00:00:00"/>
    <d v="2022-04-30T00:00:00"/>
    <n v="0"/>
    <n v="1"/>
    <n v="5"/>
    <n v="30"/>
    <n v="2"/>
    <n v="15881442"/>
    <n v="17090000"/>
    <n v="1300000"/>
    <n v="81641"/>
    <n v="968986"/>
    <n v="0"/>
    <n v="0"/>
    <n v="0"/>
    <m/>
    <n v="0"/>
    <n v="0"/>
    <n v="0"/>
    <m/>
    <m/>
    <d v="2021-03-30T00:00:00"/>
    <n v="1"/>
    <s v="O"/>
    <n v="1"/>
    <n v="30"/>
    <n v="0"/>
    <m/>
    <m/>
    <m/>
    <m/>
    <m/>
    <m/>
    <n v="1"/>
    <n v="1"/>
    <m/>
    <m/>
    <n v="3284870"/>
    <s v="CREDITOS DE CONSUMO"/>
    <n v="0"/>
    <n v="0"/>
    <n v="890480123"/>
    <s v="UNIVERSIDAD DE CARTAGENA"/>
    <n v="5"/>
    <m/>
    <m/>
    <m/>
    <m/>
    <n v="1"/>
    <n v="7"/>
    <n v="2"/>
  </r>
  <r>
    <n v="1667719"/>
    <s v="C"/>
    <x v="165"/>
    <x v="0"/>
    <n v="4"/>
    <n v="17789"/>
    <d v="2020-11-06T00:00:00"/>
    <d v="2022-11-30T00:00:00"/>
    <n v="0"/>
    <n v="1"/>
    <n v="5"/>
    <n v="30"/>
    <n v="2"/>
    <n v="15881442"/>
    <n v="17090000"/>
    <n v="5200000"/>
    <n v="254314"/>
    <n v="4174644"/>
    <n v="0"/>
    <n v="0"/>
    <n v="0"/>
    <m/>
    <n v="0"/>
    <n v="0"/>
    <n v="0"/>
    <m/>
    <m/>
    <d v="2021-03-30T00:00:00"/>
    <n v="9"/>
    <s v="O"/>
    <n v="1"/>
    <n v="30"/>
    <n v="0"/>
    <m/>
    <m/>
    <m/>
    <m/>
    <m/>
    <m/>
    <n v="1"/>
    <n v="1"/>
    <m/>
    <m/>
    <n v="2506925"/>
    <s v="CREDITOS DE CONSUMO"/>
    <n v="0"/>
    <n v="0"/>
    <n v="890480123"/>
    <s v="UNIVERSIDAD DE CARTAGENA"/>
    <n v="5"/>
    <m/>
    <m/>
    <m/>
    <m/>
    <n v="1"/>
    <n v="7"/>
    <n v="2"/>
  </r>
  <r>
    <n v="2878325"/>
    <s v="C"/>
    <x v="166"/>
    <x v="2"/>
    <n v="4"/>
    <n v="15625"/>
    <d v="2019-04-25T00:00:00"/>
    <d v="2024-04-30T00:00:00"/>
    <n v="0"/>
    <n v="1"/>
    <n v="23"/>
    <n v="30"/>
    <n v="2"/>
    <n v="17726461"/>
    <n v="19240000"/>
    <n v="5000000"/>
    <n v="126224"/>
    <n v="3534382"/>
    <n v="0"/>
    <n v="0"/>
    <n v="0"/>
    <m/>
    <n v="0"/>
    <n v="0"/>
    <n v="0"/>
    <m/>
    <m/>
    <d v="2021-03-30T00:00:00"/>
    <n v="1"/>
    <s v="O"/>
    <n v="1"/>
    <n v="30"/>
    <n v="0"/>
    <m/>
    <m/>
    <m/>
    <m/>
    <m/>
    <m/>
    <n v="1"/>
    <n v="1"/>
    <m/>
    <m/>
    <n v="656057"/>
    <s v="CREDITOS DE CONSUMO"/>
    <n v="0"/>
    <n v="0"/>
    <m/>
    <m/>
    <n v="5"/>
    <m/>
    <m/>
    <m/>
    <m/>
    <n v="1"/>
    <n v="7"/>
    <n v="2"/>
  </r>
  <r>
    <n v="17225002"/>
    <s v="C"/>
    <x v="166"/>
    <x v="2"/>
    <n v="4"/>
    <n v="16464"/>
    <d v="2019-10-17T00:00:00"/>
    <d v="2026-10-30T00:00:00"/>
    <n v="0"/>
    <n v="1"/>
    <n v="17"/>
    <n v="30"/>
    <n v="2"/>
    <n v="17726461"/>
    <n v="19240000"/>
    <n v="24000000"/>
    <n v="500588"/>
    <n v="21151102"/>
    <n v="0"/>
    <n v="0"/>
    <n v="0"/>
    <m/>
    <n v="0"/>
    <n v="0"/>
    <n v="0"/>
    <m/>
    <m/>
    <d v="2021-03-30T00:00:00"/>
    <n v="9"/>
    <s v="O"/>
    <n v="1"/>
    <n v="30"/>
    <n v="0"/>
    <m/>
    <m/>
    <m/>
    <m/>
    <m/>
    <m/>
    <n v="1"/>
    <n v="1"/>
    <m/>
    <m/>
    <n v="3926100"/>
    <s v="CREDITOS DE CONSUMO"/>
    <n v="0"/>
    <n v="0"/>
    <m/>
    <m/>
    <n v="5"/>
    <m/>
    <m/>
    <m/>
    <m/>
    <n v="1"/>
    <n v="7"/>
    <n v="2"/>
  </r>
  <r>
    <n v="0"/>
    <s v="C"/>
    <x v="167"/>
    <x v="0"/>
    <n v="4"/>
    <n v="17471"/>
    <d v="2020-08-19T00:00:00"/>
    <d v="2022-03-30T00:00:00"/>
    <n v="0"/>
    <n v="1"/>
    <n v="6"/>
    <n v="30"/>
    <n v="2"/>
    <n v="15881442"/>
    <n v="17090000"/>
    <n v="3000000"/>
    <n v="188401"/>
    <n v="2077159"/>
    <n v="0"/>
    <n v="0"/>
    <n v="0"/>
    <m/>
    <n v="0"/>
    <n v="0"/>
    <n v="0"/>
    <m/>
    <m/>
    <d v="2021-03-30T00:00:00"/>
    <n v="1"/>
    <s v="O"/>
    <n v="1"/>
    <n v="30"/>
    <n v="0"/>
    <m/>
    <m/>
    <m/>
    <m/>
    <m/>
    <m/>
    <n v="1"/>
    <n v="1"/>
    <m/>
    <m/>
    <n v="2614118"/>
    <s v="CREDITOS DE CONSUMO"/>
    <n v="0"/>
    <n v="0"/>
    <n v="890480123"/>
    <s v="UNIVERSIDAD DE CARTAGENA"/>
    <n v="5"/>
    <m/>
    <m/>
    <m/>
    <m/>
    <n v="1"/>
    <n v="7"/>
    <n v="2"/>
  </r>
  <r>
    <n v="0"/>
    <s v="C"/>
    <x v="168"/>
    <x v="0"/>
    <n v="4"/>
    <n v="16682"/>
    <d v="2020-10-29T00:00:00"/>
    <d v="2021-08-30T00:00:00"/>
    <n v="0"/>
    <n v="1"/>
    <n v="5"/>
    <n v="30"/>
    <n v="2"/>
    <n v="9119963"/>
    <n v="9511000"/>
    <n v="3333454"/>
    <n v="347437"/>
    <n v="1697738"/>
    <n v="0"/>
    <n v="0"/>
    <n v="0"/>
    <m/>
    <n v="0"/>
    <n v="0"/>
    <n v="0"/>
    <m/>
    <m/>
    <d v="2021-03-30T00:00:00"/>
    <n v="1"/>
    <s v="O"/>
    <n v="1"/>
    <n v="30"/>
    <n v="0"/>
    <m/>
    <m/>
    <m/>
    <m/>
    <m/>
    <m/>
    <n v="1"/>
    <n v="1"/>
    <m/>
    <m/>
    <n v="7576365"/>
    <s v="CREDITOS DE CONSUMO"/>
    <n v="0"/>
    <n v="0"/>
    <n v="890480123"/>
    <s v="UNIVERSIDAD DE CARTAGENA"/>
    <n v="5"/>
    <m/>
    <m/>
    <m/>
    <m/>
    <n v="1"/>
    <n v="7"/>
    <n v="1"/>
  </r>
  <r>
    <n v="0"/>
    <s v="C"/>
    <x v="169"/>
    <x v="0"/>
    <n v="4"/>
    <n v="11616"/>
    <d v="2016-09-22T00:00:00"/>
    <d v="2023-09-22T00:00:00"/>
    <n v="0"/>
    <n v="1"/>
    <n v="83"/>
    <n v="30"/>
    <n v="2"/>
    <n v="17726461"/>
    <n v="19240000"/>
    <n v="58000000"/>
    <n v="1209753"/>
    <n v="0.08"/>
    <n v="0"/>
    <n v="0"/>
    <n v="0"/>
    <m/>
    <n v="0"/>
    <n v="0"/>
    <n v="0"/>
    <m/>
    <m/>
    <d v="2021-02-11T00:00:00"/>
    <n v="1"/>
    <s v="O"/>
    <n v="1"/>
    <n v="30"/>
    <n v="0"/>
    <m/>
    <m/>
    <m/>
    <m/>
    <m/>
    <m/>
    <n v="1"/>
    <n v="1"/>
    <m/>
    <m/>
    <n v="598960"/>
    <s v="CREDITOS DE CONSUMO"/>
    <n v="0"/>
    <n v="0"/>
    <n v="890480123"/>
    <s v="UNIVERSIDAD DE CARTAGENA"/>
    <n v="5"/>
    <m/>
    <m/>
    <m/>
    <m/>
    <n v="1"/>
    <n v="7"/>
    <n v="2"/>
  </r>
  <r>
    <n v="0"/>
    <s v="C"/>
    <x v="170"/>
    <x v="0"/>
    <n v="4"/>
    <n v="17028"/>
    <d v="2020-10-29T00:00:00"/>
    <d v="2022-09-30T00:00:00"/>
    <n v="0"/>
    <n v="1"/>
    <n v="5"/>
    <n v="30"/>
    <n v="2"/>
    <n v="17726461"/>
    <n v="19240000"/>
    <n v="6304866"/>
    <n v="325325"/>
    <n v="5108096"/>
    <n v="0"/>
    <n v="0"/>
    <n v="0"/>
    <m/>
    <n v="0"/>
    <n v="0"/>
    <n v="0"/>
    <m/>
    <m/>
    <d v="2021-03-30T00:00:00"/>
    <n v="1"/>
    <s v="O"/>
    <n v="1"/>
    <n v="30"/>
    <n v="0"/>
    <m/>
    <m/>
    <m/>
    <m/>
    <m/>
    <m/>
    <n v="1"/>
    <n v="1"/>
    <m/>
    <m/>
    <n v="5128813"/>
    <s v="CREDITOS DE CONSUMO"/>
    <n v="0"/>
    <n v="0"/>
    <n v="890480123"/>
    <s v="UNIVERSIDAD DE CARTAGENA"/>
    <n v="5"/>
    <m/>
    <m/>
    <m/>
    <m/>
    <n v="1"/>
    <n v="7"/>
    <n v="1"/>
  </r>
  <r>
    <n v="0"/>
    <s v="C"/>
    <x v="170"/>
    <x v="0"/>
    <n v="4"/>
    <n v="17318"/>
    <d v="2020-06-30T00:00:00"/>
    <d v="2023-06-30T00:00:00"/>
    <n v="0"/>
    <n v="1"/>
    <n v="8"/>
    <n v="30"/>
    <n v="2"/>
    <n v="12185828"/>
    <n v="12890000"/>
    <n v="2090000"/>
    <n v="69604"/>
    <n v="1636511"/>
    <n v="0"/>
    <n v="0"/>
    <n v="0"/>
    <m/>
    <n v="0"/>
    <n v="0"/>
    <n v="0"/>
    <m/>
    <m/>
    <d v="2021-03-30T00:00:00"/>
    <n v="1"/>
    <s v="O"/>
    <n v="1"/>
    <n v="30"/>
    <n v="0"/>
    <m/>
    <m/>
    <m/>
    <m/>
    <m/>
    <m/>
    <n v="1"/>
    <n v="1"/>
    <m/>
    <m/>
    <n v="1643148"/>
    <s v="CREDITOS DE CONSUMO"/>
    <n v="0"/>
    <n v="0"/>
    <n v="890480123"/>
    <s v="UNIVERSIDAD DE CARTAGENA"/>
    <n v="5"/>
    <m/>
    <m/>
    <m/>
    <m/>
    <n v="1"/>
    <n v="7"/>
    <n v="2"/>
  </r>
  <r>
    <n v="0"/>
    <s v="C"/>
    <x v="170"/>
    <x v="0"/>
    <n v="4"/>
    <n v="18243"/>
    <d v="2021-03-05T00:00:00"/>
    <d v="2024-03-30T00:00:00"/>
    <n v="0"/>
    <n v="1"/>
    <n v="1"/>
    <n v="30"/>
    <n v="2"/>
    <n v="16011168"/>
    <n v="17240000"/>
    <n v="4900000"/>
    <n v="172296"/>
    <n v="4727704"/>
    <n v="0"/>
    <n v="0"/>
    <n v="0"/>
    <m/>
    <n v="0"/>
    <n v="0"/>
    <n v="0"/>
    <m/>
    <m/>
    <d v="2021-03-30T00:00:00"/>
    <n v="9"/>
    <s v="O"/>
    <n v="1"/>
    <n v="30"/>
    <n v="0"/>
    <m/>
    <m/>
    <m/>
    <m/>
    <m/>
    <m/>
    <n v="1"/>
    <n v="1"/>
    <m/>
    <m/>
    <n v="4746878"/>
    <s v="CREDITOS DE CONSUMO"/>
    <n v="0"/>
    <n v="0"/>
    <n v="890480123"/>
    <s v="UNIVERSIDAD DE CARTAGENA"/>
    <n v="5"/>
    <m/>
    <m/>
    <m/>
    <m/>
    <n v="1"/>
    <n v="7"/>
    <n v="2"/>
  </r>
  <r>
    <n v="0"/>
    <s v="C"/>
    <x v="170"/>
    <x v="0"/>
    <n v="4"/>
    <n v="550016482"/>
    <d v="2020-10-29T00:00:00"/>
    <d v="2023-11-30T00:00:00"/>
    <n v="0"/>
    <n v="1"/>
    <n v="4"/>
    <n v="30"/>
    <n v="2"/>
    <n v="22490513"/>
    <n v="24960000"/>
    <n v="230819"/>
    <n v="8874"/>
    <n v="212057"/>
    <n v="0"/>
    <n v="0"/>
    <n v="0"/>
    <m/>
    <n v="0"/>
    <n v="0"/>
    <n v="0"/>
    <m/>
    <m/>
    <d v="2021-03-30T00:00:00"/>
    <n v="1"/>
    <s v="O"/>
    <n v="1"/>
    <n v="30"/>
    <n v="0"/>
    <m/>
    <m/>
    <m/>
    <m/>
    <m/>
    <m/>
    <n v="1"/>
    <n v="1"/>
    <m/>
    <m/>
    <n v="212917"/>
    <s v="CREDITOS DE CONSUMO"/>
    <n v="0"/>
    <n v="0"/>
    <n v="890480123"/>
    <s v="UNIVERSIDAD DE CARTAGENA"/>
    <n v="5"/>
    <m/>
    <m/>
    <m/>
    <m/>
    <n v="2"/>
    <n v="7"/>
    <n v="1"/>
  </r>
  <r>
    <n v="0"/>
    <s v="C"/>
    <x v="170"/>
    <x v="0"/>
    <n v="4"/>
    <n v="550016483"/>
    <d v="2020-10-29T00:00:00"/>
    <d v="2023-11-30T00:00:00"/>
    <n v="0"/>
    <n v="1"/>
    <n v="4"/>
    <n v="30"/>
    <n v="2"/>
    <n v="22490513"/>
    <n v="24960000"/>
    <n v="120982"/>
    <n v="4651"/>
    <n v="111176"/>
    <n v="0"/>
    <n v="0"/>
    <n v="0"/>
    <m/>
    <n v="0"/>
    <n v="0"/>
    <n v="0"/>
    <m/>
    <m/>
    <d v="2021-03-30T00:00:00"/>
    <n v="1"/>
    <s v="O"/>
    <n v="1"/>
    <n v="30"/>
    <n v="0"/>
    <m/>
    <m/>
    <m/>
    <m/>
    <m/>
    <m/>
    <n v="1"/>
    <n v="1"/>
    <m/>
    <m/>
    <n v="111627"/>
    <s v="CREDITOS DE CONSUMO"/>
    <n v="0"/>
    <n v="0"/>
    <n v="890480123"/>
    <s v="UNIVERSIDAD DE CARTAGENA"/>
    <n v="5"/>
    <m/>
    <m/>
    <m/>
    <m/>
    <n v="2"/>
    <n v="7"/>
    <n v="1"/>
  </r>
  <r>
    <n v="0"/>
    <s v="C"/>
    <x v="170"/>
    <x v="0"/>
    <n v="4"/>
    <n v="550016563"/>
    <d v="2020-10-29T00:00:00"/>
    <d v="2023-11-30T00:00:00"/>
    <n v="0"/>
    <n v="1"/>
    <n v="4"/>
    <n v="30"/>
    <n v="2"/>
    <n v="22490513"/>
    <n v="24960000"/>
    <n v="64068"/>
    <n v="2463"/>
    <n v="58866"/>
    <n v="0"/>
    <n v="0"/>
    <n v="0"/>
    <m/>
    <n v="0"/>
    <n v="0"/>
    <n v="0"/>
    <m/>
    <m/>
    <d v="2021-03-30T00:00:00"/>
    <n v="1"/>
    <s v="O"/>
    <n v="1"/>
    <n v="30"/>
    <n v="0"/>
    <m/>
    <m/>
    <m/>
    <m/>
    <m/>
    <m/>
    <n v="1"/>
    <n v="1"/>
    <m/>
    <m/>
    <n v="59105"/>
    <s v="CREDITOS DE CONSUMO"/>
    <n v="0"/>
    <n v="0"/>
    <n v="890480123"/>
    <s v="UNIVERSIDAD DE CARTAGENA"/>
    <n v="5"/>
    <m/>
    <m/>
    <m/>
    <m/>
    <n v="2"/>
    <n v="7"/>
    <n v="1"/>
  </r>
  <r>
    <n v="0"/>
    <s v="C"/>
    <x v="170"/>
    <x v="0"/>
    <n v="4"/>
    <n v="550016594"/>
    <d v="2020-10-29T00:00:00"/>
    <d v="2023-11-30T00:00:00"/>
    <n v="0"/>
    <n v="1"/>
    <n v="4"/>
    <n v="30"/>
    <n v="2"/>
    <n v="22490513"/>
    <n v="24960000"/>
    <n v="30461"/>
    <n v="1171"/>
    <n v="27988"/>
    <n v="0"/>
    <n v="0"/>
    <n v="0"/>
    <m/>
    <n v="0"/>
    <n v="0"/>
    <n v="0"/>
    <m/>
    <m/>
    <d v="2021-03-30T00:00:00"/>
    <n v="1"/>
    <s v="O"/>
    <n v="1"/>
    <n v="30"/>
    <n v="0"/>
    <m/>
    <m/>
    <m/>
    <m/>
    <m/>
    <m/>
    <n v="1"/>
    <n v="1"/>
    <m/>
    <m/>
    <n v="28101"/>
    <s v="CREDITOS DE CONSUMO"/>
    <n v="0"/>
    <n v="0"/>
    <n v="890480123"/>
    <s v="UNIVERSIDAD DE CARTAGENA"/>
    <n v="5"/>
    <m/>
    <m/>
    <m/>
    <m/>
    <n v="2"/>
    <n v="7"/>
    <n v="1"/>
  </r>
  <r>
    <n v="0"/>
    <s v="C"/>
    <x v="170"/>
    <x v="0"/>
    <n v="4"/>
    <n v="550016783"/>
    <d v="2020-10-29T00:00:00"/>
    <d v="2023-11-30T00:00:00"/>
    <n v="0"/>
    <n v="1"/>
    <n v="4"/>
    <n v="30"/>
    <n v="2"/>
    <n v="22490513"/>
    <n v="24960000"/>
    <n v="152036"/>
    <n v="5845"/>
    <n v="139687"/>
    <n v="0"/>
    <n v="0"/>
    <n v="0"/>
    <m/>
    <n v="0"/>
    <n v="0"/>
    <n v="0"/>
    <m/>
    <m/>
    <d v="2021-03-30T00:00:00"/>
    <n v="1"/>
    <s v="O"/>
    <n v="1"/>
    <n v="30"/>
    <n v="0"/>
    <m/>
    <m/>
    <m/>
    <m/>
    <m/>
    <m/>
    <n v="1"/>
    <n v="1"/>
    <m/>
    <m/>
    <n v="140253"/>
    <s v="CREDITOS DE CONSUMO"/>
    <n v="0"/>
    <n v="0"/>
    <n v="890480123"/>
    <s v="UNIVERSIDAD DE CARTAGENA"/>
    <n v="5"/>
    <m/>
    <m/>
    <m/>
    <m/>
    <n v="2"/>
    <n v="7"/>
    <n v="1"/>
  </r>
  <r>
    <n v="0"/>
    <s v="C"/>
    <x v="170"/>
    <x v="0"/>
    <n v="4"/>
    <n v="550017511"/>
    <d v="2020-10-29T00:00:00"/>
    <d v="2023-11-30T00:00:00"/>
    <n v="0"/>
    <n v="1"/>
    <n v="4"/>
    <n v="30"/>
    <n v="2"/>
    <n v="22490513"/>
    <n v="24960000"/>
    <n v="6678"/>
    <n v="257"/>
    <n v="6136"/>
    <n v="0"/>
    <n v="0"/>
    <n v="0"/>
    <m/>
    <n v="0"/>
    <n v="0"/>
    <n v="0"/>
    <m/>
    <m/>
    <d v="2021-03-30T00:00:00"/>
    <n v="1"/>
    <s v="O"/>
    <n v="1"/>
    <n v="30"/>
    <n v="0"/>
    <m/>
    <m/>
    <m/>
    <m/>
    <m/>
    <m/>
    <n v="1"/>
    <n v="1"/>
    <m/>
    <m/>
    <n v="6161"/>
    <s v="CREDITOS DE CONSUMO"/>
    <n v="0"/>
    <n v="0"/>
    <n v="890480123"/>
    <s v="UNIVERSIDAD DE CARTAGENA"/>
    <n v="5"/>
    <m/>
    <m/>
    <m/>
    <m/>
    <n v="2"/>
    <n v="7"/>
    <n v="1"/>
  </r>
  <r>
    <n v="0"/>
    <s v="C"/>
    <x v="170"/>
    <x v="0"/>
    <n v="4"/>
    <n v="550018049"/>
    <d v="2020-10-29T00:00:00"/>
    <d v="2023-11-30T00:00:00"/>
    <n v="0"/>
    <n v="1"/>
    <n v="4"/>
    <n v="30"/>
    <n v="2"/>
    <n v="22490513"/>
    <n v="24960000"/>
    <n v="17129"/>
    <n v="659"/>
    <n v="15729"/>
    <n v="0"/>
    <n v="0"/>
    <n v="0"/>
    <m/>
    <n v="0"/>
    <n v="0"/>
    <n v="0"/>
    <m/>
    <m/>
    <d v="2021-03-30T00:00:00"/>
    <n v="1"/>
    <s v="O"/>
    <n v="1"/>
    <n v="30"/>
    <n v="0"/>
    <m/>
    <m/>
    <m/>
    <m/>
    <m/>
    <m/>
    <n v="1"/>
    <n v="1"/>
    <m/>
    <m/>
    <n v="15793"/>
    <s v="CREDITOS DE CONSUMO"/>
    <n v="0"/>
    <n v="0"/>
    <n v="890480123"/>
    <s v="UNIVERSIDAD DE CARTAGENA"/>
    <n v="5"/>
    <m/>
    <m/>
    <m/>
    <m/>
    <n v="2"/>
    <n v="7"/>
    <n v="1"/>
  </r>
  <r>
    <n v="0"/>
    <s v="C"/>
    <x v="170"/>
    <x v="0"/>
    <n v="4"/>
    <n v="550018829"/>
    <d v="2020-10-29T00:00:00"/>
    <d v="2023-11-30T00:00:00"/>
    <n v="0"/>
    <n v="1"/>
    <n v="4"/>
    <n v="30"/>
    <n v="2"/>
    <n v="22490513"/>
    <n v="24960000"/>
    <n v="27110"/>
    <n v="1042"/>
    <n v="24908"/>
    <n v="0"/>
    <n v="0"/>
    <n v="0"/>
    <m/>
    <n v="0"/>
    <n v="0"/>
    <n v="0"/>
    <m/>
    <m/>
    <d v="2021-03-30T00:00:00"/>
    <n v="1"/>
    <s v="O"/>
    <n v="1"/>
    <n v="30"/>
    <n v="0"/>
    <m/>
    <m/>
    <m/>
    <m/>
    <m/>
    <m/>
    <n v="1"/>
    <n v="1"/>
    <m/>
    <m/>
    <n v="25009"/>
    <s v="CREDITOS DE CONSUMO"/>
    <n v="0"/>
    <n v="0"/>
    <n v="890480123"/>
    <s v="UNIVERSIDAD DE CARTAGENA"/>
    <n v="5"/>
    <m/>
    <m/>
    <m/>
    <m/>
    <n v="2"/>
    <n v="7"/>
    <n v="1"/>
  </r>
  <r>
    <n v="0"/>
    <s v="C"/>
    <x v="170"/>
    <x v="0"/>
    <n v="4"/>
    <n v="550019546"/>
    <d v="2020-10-29T00:00:00"/>
    <d v="2023-11-30T00:00:00"/>
    <n v="0"/>
    <n v="1"/>
    <n v="4"/>
    <n v="30"/>
    <n v="2"/>
    <n v="22490513"/>
    <n v="24960000"/>
    <n v="54930"/>
    <n v="2112"/>
    <n v="50468"/>
    <n v="0"/>
    <n v="0"/>
    <n v="0"/>
    <m/>
    <n v="0"/>
    <n v="0"/>
    <n v="0"/>
    <m/>
    <m/>
    <d v="2021-03-30T00:00:00"/>
    <n v="1"/>
    <s v="O"/>
    <n v="1"/>
    <n v="30"/>
    <n v="0"/>
    <m/>
    <m/>
    <m/>
    <m/>
    <m/>
    <m/>
    <n v="1"/>
    <n v="1"/>
    <m/>
    <m/>
    <n v="50673"/>
    <s v="CREDITOS DE CONSUMO"/>
    <n v="0"/>
    <n v="0"/>
    <n v="890480123"/>
    <s v="UNIVERSIDAD DE CARTAGENA"/>
    <n v="5"/>
    <m/>
    <m/>
    <m/>
    <m/>
    <n v="2"/>
    <n v="7"/>
    <n v="1"/>
  </r>
  <r>
    <n v="0"/>
    <s v="C"/>
    <x v="170"/>
    <x v="0"/>
    <n v="4"/>
    <n v="550019977"/>
    <d v="2020-10-29T00:00:00"/>
    <d v="2023-11-30T00:00:00"/>
    <n v="0"/>
    <n v="1"/>
    <n v="4"/>
    <n v="30"/>
    <n v="2"/>
    <n v="22490513"/>
    <n v="24960000"/>
    <n v="36245"/>
    <n v="1393"/>
    <n v="33299"/>
    <n v="0"/>
    <n v="0"/>
    <n v="0"/>
    <m/>
    <n v="0"/>
    <n v="0"/>
    <n v="0"/>
    <m/>
    <m/>
    <d v="2021-03-30T00:00:00"/>
    <n v="1"/>
    <s v="O"/>
    <n v="1"/>
    <n v="30"/>
    <n v="0"/>
    <m/>
    <m/>
    <m/>
    <m/>
    <m/>
    <m/>
    <n v="1"/>
    <n v="1"/>
    <m/>
    <m/>
    <n v="33434"/>
    <s v="CREDITOS DE CONSUMO"/>
    <n v="0"/>
    <n v="0"/>
    <n v="890480123"/>
    <s v="UNIVERSIDAD DE CARTAGENA"/>
    <n v="5"/>
    <m/>
    <m/>
    <m/>
    <m/>
    <n v="2"/>
    <n v="7"/>
    <n v="1"/>
  </r>
  <r>
    <n v="0"/>
    <s v="C"/>
    <x v="170"/>
    <x v="0"/>
    <n v="4"/>
    <n v="550019978"/>
    <d v="2020-10-29T00:00:00"/>
    <d v="2023-11-30T00:00:00"/>
    <n v="0"/>
    <n v="1"/>
    <n v="4"/>
    <n v="30"/>
    <n v="2"/>
    <n v="22490513"/>
    <n v="24960000"/>
    <n v="45309"/>
    <n v="1742"/>
    <n v="41635"/>
    <n v="0"/>
    <n v="0"/>
    <n v="0"/>
    <m/>
    <n v="0"/>
    <n v="0"/>
    <n v="0"/>
    <m/>
    <m/>
    <d v="2021-03-30T00:00:00"/>
    <n v="1"/>
    <s v="O"/>
    <n v="1"/>
    <n v="30"/>
    <n v="0"/>
    <m/>
    <m/>
    <m/>
    <m/>
    <m/>
    <m/>
    <n v="1"/>
    <n v="1"/>
    <m/>
    <m/>
    <n v="41804"/>
    <s v="CREDITOS DE CONSUMO"/>
    <n v="0"/>
    <n v="0"/>
    <n v="890480123"/>
    <s v="UNIVERSIDAD DE CARTAGENA"/>
    <n v="5"/>
    <m/>
    <m/>
    <m/>
    <m/>
    <n v="2"/>
    <n v="7"/>
    <n v="1"/>
  </r>
  <r>
    <n v="0"/>
    <s v="C"/>
    <x v="170"/>
    <x v="0"/>
    <n v="4"/>
    <n v="550020404"/>
    <d v="2020-10-29T00:00:00"/>
    <d v="2023-11-30T00:00:00"/>
    <n v="0"/>
    <n v="1"/>
    <n v="4"/>
    <n v="30"/>
    <n v="2"/>
    <n v="22490513"/>
    <n v="24960000"/>
    <n v="50963"/>
    <n v="1959"/>
    <n v="46833"/>
    <n v="0"/>
    <n v="0"/>
    <n v="0"/>
    <m/>
    <n v="0"/>
    <n v="0"/>
    <n v="0"/>
    <m/>
    <m/>
    <d v="2021-03-30T00:00:00"/>
    <n v="1"/>
    <s v="O"/>
    <n v="1"/>
    <n v="30"/>
    <n v="0"/>
    <m/>
    <m/>
    <m/>
    <m/>
    <m/>
    <m/>
    <n v="1"/>
    <n v="1"/>
    <m/>
    <m/>
    <n v="47023"/>
    <s v="CREDITOS DE CONSUMO"/>
    <n v="0"/>
    <n v="0"/>
    <n v="890480123"/>
    <s v="UNIVERSIDAD DE CARTAGENA"/>
    <n v="5"/>
    <m/>
    <m/>
    <m/>
    <m/>
    <n v="2"/>
    <n v="7"/>
    <n v="1"/>
  </r>
  <r>
    <n v="0"/>
    <s v="C"/>
    <x v="170"/>
    <x v="0"/>
    <n v="4"/>
    <n v="550020405"/>
    <d v="2020-10-29T00:00:00"/>
    <d v="2023-11-30T00:00:00"/>
    <n v="0"/>
    <n v="1"/>
    <n v="4"/>
    <n v="30"/>
    <n v="2"/>
    <n v="22490513"/>
    <n v="24960000"/>
    <n v="20355"/>
    <n v="783"/>
    <n v="18684"/>
    <n v="0"/>
    <n v="0"/>
    <n v="0"/>
    <m/>
    <n v="0"/>
    <n v="0"/>
    <n v="0"/>
    <m/>
    <m/>
    <d v="2021-03-30T00:00:00"/>
    <n v="1"/>
    <s v="O"/>
    <n v="1"/>
    <n v="30"/>
    <n v="0"/>
    <m/>
    <m/>
    <m/>
    <m/>
    <m/>
    <m/>
    <n v="1"/>
    <n v="1"/>
    <m/>
    <m/>
    <n v="18760"/>
    <s v="CREDITOS DE CONSUMO"/>
    <n v="0"/>
    <n v="0"/>
    <n v="890480123"/>
    <s v="UNIVERSIDAD DE CARTAGENA"/>
    <n v="5"/>
    <m/>
    <m/>
    <m/>
    <m/>
    <n v="2"/>
    <n v="7"/>
    <n v="1"/>
  </r>
  <r>
    <n v="0"/>
    <s v="C"/>
    <x v="170"/>
    <x v="0"/>
    <n v="4"/>
    <n v="550022529"/>
    <d v="2020-10-29T00:00:00"/>
    <d v="2023-11-30T00:00:00"/>
    <n v="0"/>
    <n v="1"/>
    <n v="4"/>
    <n v="30"/>
    <n v="2"/>
    <n v="22490513"/>
    <n v="24960000"/>
    <n v="216126"/>
    <n v="8309"/>
    <n v="198598"/>
    <n v="0"/>
    <n v="0"/>
    <n v="0"/>
    <m/>
    <n v="0"/>
    <n v="0"/>
    <n v="0"/>
    <m/>
    <m/>
    <d v="2021-03-30T00:00:00"/>
    <n v="1"/>
    <s v="O"/>
    <n v="1"/>
    <n v="30"/>
    <n v="0"/>
    <m/>
    <m/>
    <m/>
    <m/>
    <m/>
    <m/>
    <n v="1"/>
    <n v="1"/>
    <m/>
    <m/>
    <n v="199403"/>
    <s v="CREDITOS DE CONSUMO"/>
    <n v="0"/>
    <n v="0"/>
    <n v="890480123"/>
    <s v="UNIVERSIDAD DE CARTAGENA"/>
    <n v="5"/>
    <m/>
    <m/>
    <m/>
    <m/>
    <n v="2"/>
    <n v="7"/>
    <n v="1"/>
  </r>
  <r>
    <n v="0"/>
    <s v="C"/>
    <x v="170"/>
    <x v="0"/>
    <n v="4"/>
    <n v="550022888"/>
    <d v="2020-10-29T00:00:00"/>
    <d v="2023-11-30T00:00:00"/>
    <n v="0"/>
    <n v="1"/>
    <n v="4"/>
    <n v="30"/>
    <n v="2"/>
    <n v="22490513"/>
    <n v="24960000"/>
    <n v="73666"/>
    <n v="2832"/>
    <n v="67675"/>
    <n v="0"/>
    <n v="0"/>
    <n v="0"/>
    <m/>
    <n v="0"/>
    <n v="0"/>
    <n v="0"/>
    <m/>
    <m/>
    <d v="2021-03-30T00:00:00"/>
    <n v="1"/>
    <s v="O"/>
    <n v="1"/>
    <n v="30"/>
    <n v="0"/>
    <m/>
    <m/>
    <m/>
    <m/>
    <m/>
    <m/>
    <n v="1"/>
    <n v="1"/>
    <m/>
    <m/>
    <n v="67949"/>
    <s v="CREDITOS DE CONSUMO"/>
    <n v="0"/>
    <n v="0"/>
    <n v="890480123"/>
    <s v="UNIVERSIDAD DE CARTAGENA"/>
    <n v="5"/>
    <m/>
    <m/>
    <m/>
    <m/>
    <n v="2"/>
    <n v="7"/>
    <n v="1"/>
  </r>
  <r>
    <n v="0"/>
    <s v="C"/>
    <x v="170"/>
    <x v="0"/>
    <n v="4"/>
    <n v="550022889"/>
    <d v="2020-10-29T00:00:00"/>
    <d v="2023-11-30T00:00:00"/>
    <n v="0"/>
    <n v="1"/>
    <n v="4"/>
    <n v="30"/>
    <n v="2"/>
    <n v="22490513"/>
    <n v="24960000"/>
    <n v="88843"/>
    <n v="3416"/>
    <n v="81610"/>
    <n v="0"/>
    <n v="0"/>
    <n v="0"/>
    <m/>
    <n v="0"/>
    <n v="0"/>
    <n v="0"/>
    <m/>
    <m/>
    <d v="2021-03-30T00:00:00"/>
    <n v="1"/>
    <s v="O"/>
    <n v="1"/>
    <n v="30"/>
    <n v="0"/>
    <m/>
    <m/>
    <m/>
    <m/>
    <m/>
    <m/>
    <n v="1"/>
    <n v="1"/>
    <m/>
    <m/>
    <n v="81941"/>
    <s v="CREDITOS DE CONSUMO"/>
    <n v="0"/>
    <n v="0"/>
    <n v="890480123"/>
    <s v="UNIVERSIDAD DE CARTAGENA"/>
    <n v="5"/>
    <m/>
    <m/>
    <m/>
    <m/>
    <n v="2"/>
    <n v="7"/>
    <n v="1"/>
  </r>
  <r>
    <n v="0"/>
    <s v="C"/>
    <x v="170"/>
    <x v="0"/>
    <n v="4"/>
    <n v="550023313"/>
    <d v="2020-10-29T00:00:00"/>
    <d v="2023-11-30T00:00:00"/>
    <n v="0"/>
    <n v="1"/>
    <n v="4"/>
    <n v="30"/>
    <n v="2"/>
    <n v="22490513"/>
    <n v="24960000"/>
    <n v="94395"/>
    <n v="3629"/>
    <n v="86735"/>
    <n v="0"/>
    <n v="0"/>
    <n v="0"/>
    <m/>
    <n v="0"/>
    <n v="0"/>
    <n v="0"/>
    <m/>
    <m/>
    <d v="2021-03-30T00:00:00"/>
    <n v="1"/>
    <s v="O"/>
    <n v="1"/>
    <n v="30"/>
    <n v="0"/>
    <m/>
    <m/>
    <m/>
    <m/>
    <m/>
    <m/>
    <n v="1"/>
    <n v="1"/>
    <m/>
    <m/>
    <n v="87087"/>
    <s v="CREDITOS DE CONSUMO"/>
    <n v="0"/>
    <n v="0"/>
    <n v="890480123"/>
    <s v="UNIVERSIDAD DE CARTAGENA"/>
    <n v="5"/>
    <m/>
    <m/>
    <m/>
    <m/>
    <n v="2"/>
    <n v="7"/>
    <n v="1"/>
  </r>
  <r>
    <n v="0"/>
    <s v="C"/>
    <x v="170"/>
    <x v="0"/>
    <n v="4"/>
    <n v="550023314"/>
    <d v="2020-10-29T00:00:00"/>
    <d v="2023-11-30T00:00:00"/>
    <n v="0"/>
    <n v="1"/>
    <n v="4"/>
    <n v="30"/>
    <n v="2"/>
    <n v="22490513"/>
    <n v="24960000"/>
    <n v="78661"/>
    <n v="3024"/>
    <n v="72265"/>
    <n v="0"/>
    <n v="0"/>
    <n v="0"/>
    <m/>
    <n v="0"/>
    <n v="0"/>
    <n v="0"/>
    <m/>
    <m/>
    <d v="2021-03-30T00:00:00"/>
    <n v="1"/>
    <s v="O"/>
    <n v="1"/>
    <n v="30"/>
    <n v="0"/>
    <m/>
    <m/>
    <m/>
    <m/>
    <m/>
    <m/>
    <n v="1"/>
    <n v="1"/>
    <m/>
    <m/>
    <n v="72558"/>
    <s v="CREDITOS DE CONSUMO"/>
    <n v="0"/>
    <n v="0"/>
    <n v="890480123"/>
    <s v="UNIVERSIDAD DE CARTAGENA"/>
    <n v="5"/>
    <m/>
    <m/>
    <m/>
    <m/>
    <n v="2"/>
    <n v="7"/>
    <n v="1"/>
  </r>
  <r>
    <n v="0"/>
    <s v="C"/>
    <x v="170"/>
    <x v="0"/>
    <n v="4"/>
    <n v="550023945"/>
    <d v="2020-06-22T00:00:00"/>
    <d v="2023-10-30T00:00:00"/>
    <n v="0"/>
    <n v="1"/>
    <n v="5"/>
    <n v="30"/>
    <n v="2"/>
    <n v="22490513"/>
    <n v="24960000"/>
    <n v="188222"/>
    <n v="7236"/>
    <n v="168972"/>
    <n v="0"/>
    <n v="0"/>
    <n v="0"/>
    <m/>
    <n v="0"/>
    <n v="0"/>
    <n v="0"/>
    <m/>
    <m/>
    <d v="2021-03-30T00:00:00"/>
    <n v="1"/>
    <s v="O"/>
    <n v="1"/>
    <n v="30"/>
    <n v="0"/>
    <m/>
    <m/>
    <m/>
    <m/>
    <m/>
    <m/>
    <n v="1"/>
    <n v="1"/>
    <m/>
    <m/>
    <n v="169657"/>
    <s v="CREDITOS DE CONSUMO"/>
    <n v="0"/>
    <n v="0"/>
    <n v="890480123"/>
    <s v="UNIVERSIDAD DE CARTAGENA"/>
    <n v="5"/>
    <m/>
    <m/>
    <m/>
    <m/>
    <n v="2"/>
    <n v="7"/>
    <n v="2"/>
  </r>
  <r>
    <n v="0"/>
    <s v="C"/>
    <x v="170"/>
    <x v="0"/>
    <n v="4"/>
    <n v="550024600"/>
    <d v="2020-10-14T00:00:00"/>
    <d v="2023-10-30T00:00:00"/>
    <n v="0"/>
    <n v="1"/>
    <n v="5"/>
    <n v="30"/>
    <n v="2"/>
    <n v="22490513"/>
    <n v="24960000"/>
    <n v="300000"/>
    <n v="11533"/>
    <n v="269292"/>
    <n v="0"/>
    <n v="0"/>
    <n v="0"/>
    <m/>
    <n v="0"/>
    <n v="0"/>
    <n v="0"/>
    <m/>
    <m/>
    <d v="2021-03-30T00:00:00"/>
    <n v="1"/>
    <s v="O"/>
    <n v="1"/>
    <n v="30"/>
    <n v="0"/>
    <m/>
    <m/>
    <m/>
    <m/>
    <m/>
    <m/>
    <n v="1"/>
    <n v="1"/>
    <m/>
    <m/>
    <n v="270384"/>
    <s v="CREDITOS DE CONSUMO"/>
    <n v="0"/>
    <n v="0"/>
    <n v="890480123"/>
    <s v="UNIVERSIDAD DE CARTAGENA"/>
    <n v="5"/>
    <m/>
    <m/>
    <m/>
    <m/>
    <n v="2"/>
    <n v="7"/>
    <n v="2"/>
  </r>
  <r>
    <n v="0"/>
    <s v="C"/>
    <x v="170"/>
    <x v="0"/>
    <n v="4"/>
    <n v="550025221"/>
    <d v="2021-01-24T00:00:00"/>
    <d v="2024-02-28T00:00:00"/>
    <n v="0"/>
    <n v="1"/>
    <n v="2"/>
    <n v="30"/>
    <n v="2"/>
    <n v="22490513"/>
    <n v="24960000"/>
    <n v="100000"/>
    <n v="3844"/>
    <n v="94112"/>
    <n v="0"/>
    <n v="0"/>
    <n v="0"/>
    <m/>
    <n v="0"/>
    <n v="0"/>
    <n v="0"/>
    <m/>
    <m/>
    <d v="2021-03-30T00:00:00"/>
    <n v="1"/>
    <s v="O"/>
    <n v="1"/>
    <n v="30"/>
    <n v="0"/>
    <m/>
    <m/>
    <m/>
    <m/>
    <m/>
    <m/>
    <n v="1"/>
    <n v="1"/>
    <m/>
    <m/>
    <n v="94494"/>
    <s v="CREDITOS DE CONSUMO"/>
    <n v="0"/>
    <n v="0"/>
    <n v="890480123"/>
    <s v="UNIVERSIDAD DE CARTAGENA"/>
    <n v="5"/>
    <m/>
    <m/>
    <m/>
    <m/>
    <n v="2"/>
    <n v="7"/>
    <n v="2"/>
  </r>
  <r>
    <n v="0"/>
    <s v="C"/>
    <x v="170"/>
    <x v="0"/>
    <n v="4"/>
    <n v="550025482"/>
    <d v="2021-02-28T00:00:00"/>
    <d v="2021-04-30T00:00:00"/>
    <n v="0"/>
    <n v="1"/>
    <n v="0"/>
    <n v="30"/>
    <n v="2"/>
    <n v="0"/>
    <n v="0"/>
    <n v="6000"/>
    <n v="6000"/>
    <n v="18"/>
    <n v="0"/>
    <n v="0"/>
    <n v="0"/>
    <m/>
    <n v="0"/>
    <n v="0"/>
    <n v="0"/>
    <m/>
    <m/>
    <d v="2021-03-30T00:00:00"/>
    <n v="1"/>
    <s v="O"/>
    <n v="1"/>
    <n v="30"/>
    <n v="0"/>
    <m/>
    <m/>
    <m/>
    <m/>
    <m/>
    <m/>
    <n v="1"/>
    <n v="1"/>
    <m/>
    <m/>
    <n v="18"/>
    <s v="CREDITOS DE CONSUMO"/>
    <n v="0"/>
    <n v="0"/>
    <n v="890480123"/>
    <s v="UNIVERSIDAD DE CARTAGENA"/>
    <n v="5"/>
    <m/>
    <m/>
    <m/>
    <m/>
    <n v="2"/>
    <n v="7"/>
    <n v="2"/>
  </r>
  <r>
    <n v="0"/>
    <s v="C"/>
    <x v="170"/>
    <x v="0"/>
    <n v="4"/>
    <n v="550025670"/>
    <d v="2021-03-31T00:00:00"/>
    <d v="2021-05-30T00:00:00"/>
    <n v="0"/>
    <n v="1"/>
    <n v="0"/>
    <n v="30"/>
    <n v="2"/>
    <n v="0"/>
    <n v="0"/>
    <n v="6000"/>
    <n v="6000"/>
    <n v="6000"/>
    <n v="0"/>
    <n v="0"/>
    <n v="0"/>
    <m/>
    <n v="0"/>
    <n v="0"/>
    <n v="0"/>
    <m/>
    <m/>
    <d v="2021-03-31T00:00:00"/>
    <n v="1"/>
    <s v="O"/>
    <n v="1"/>
    <n v="30"/>
    <n v="0"/>
    <m/>
    <m/>
    <m/>
    <m/>
    <m/>
    <m/>
    <n v="1"/>
    <n v="1"/>
    <m/>
    <m/>
    <n v="6024"/>
    <s v="CREDITOS DE CONSUMO"/>
    <n v="0"/>
    <n v="0"/>
    <n v="890480123"/>
    <s v="UNIVERSIDAD DE CARTAGENA"/>
    <n v="5"/>
    <m/>
    <m/>
    <m/>
    <m/>
    <n v="2"/>
    <n v="7"/>
    <n v="2"/>
  </r>
  <r>
    <n v="0"/>
    <s v="C"/>
    <x v="171"/>
    <x v="0"/>
    <n v="4"/>
    <n v="16218"/>
    <d v="2019-09-04T00:00:00"/>
    <d v="2022-09-04T00:00:00"/>
    <n v="0"/>
    <n v="1"/>
    <n v="19"/>
    <n v="30"/>
    <n v="2"/>
    <n v="17726461"/>
    <n v="19240000"/>
    <n v="14020000"/>
    <n v="504935"/>
    <n v="7498676"/>
    <n v="0"/>
    <n v="0"/>
    <n v="0"/>
    <m/>
    <n v="0"/>
    <n v="0"/>
    <n v="0"/>
    <m/>
    <m/>
    <d v="2021-03-30T00:00:00"/>
    <n v="1"/>
    <s v="O"/>
    <n v="1"/>
    <n v="30"/>
    <n v="0"/>
    <m/>
    <m/>
    <m/>
    <m/>
    <m/>
    <m/>
    <n v="1"/>
    <n v="1"/>
    <m/>
    <m/>
    <n v="14060950"/>
    <s v="CREDITOS DE CONSUMO"/>
    <n v="0"/>
    <n v="0"/>
    <n v="890480123"/>
    <s v="UNIVERSIDAD DE CARTAGENA"/>
    <n v="5"/>
    <m/>
    <m/>
    <m/>
    <m/>
    <n v="1"/>
    <n v="7"/>
    <n v="2"/>
  </r>
  <r>
    <n v="0"/>
    <s v="C"/>
    <x v="171"/>
    <x v="0"/>
    <n v="4"/>
    <n v="17674"/>
    <d v="2020-10-02T00:00:00"/>
    <d v="2022-10-30T00:00:00"/>
    <n v="0"/>
    <n v="1"/>
    <n v="6"/>
    <n v="30"/>
    <n v="2"/>
    <n v="15881442"/>
    <n v="17090000"/>
    <n v="5000000"/>
    <n v="244532"/>
    <n v="3822489"/>
    <n v="0"/>
    <n v="0"/>
    <n v="0"/>
    <m/>
    <n v="0"/>
    <n v="0"/>
    <n v="0"/>
    <m/>
    <m/>
    <d v="2021-03-30T00:00:00"/>
    <n v="1"/>
    <s v="O"/>
    <n v="1"/>
    <n v="30"/>
    <n v="0"/>
    <m/>
    <m/>
    <m/>
    <m/>
    <m/>
    <m/>
    <n v="1"/>
    <n v="1"/>
    <m/>
    <m/>
    <n v="7167642"/>
    <s v="CREDITOS DE CONSUMO"/>
    <n v="0"/>
    <n v="0"/>
    <n v="890480123"/>
    <s v="UNIVERSIDAD DE CARTAGENA"/>
    <n v="5"/>
    <m/>
    <m/>
    <m/>
    <m/>
    <n v="1"/>
    <n v="7"/>
    <n v="2"/>
  </r>
  <r>
    <n v="0"/>
    <s v="C"/>
    <x v="171"/>
    <x v="0"/>
    <n v="4"/>
    <n v="18135"/>
    <d v="2021-02-03T00:00:00"/>
    <d v="2021-06-28T00:00:00"/>
    <n v="0"/>
    <n v="1"/>
    <n v="3"/>
    <n v="30"/>
    <n v="2"/>
    <n v="13121400"/>
    <n v="13940000"/>
    <n v="2649000"/>
    <n v="28966"/>
    <n v="2619718"/>
    <n v="0"/>
    <n v="0"/>
    <n v="0"/>
    <m/>
    <n v="0"/>
    <n v="0"/>
    <n v="0"/>
    <n v="2649000"/>
    <n v="6"/>
    <d v="2021-03-30T00:00:00"/>
    <n v="1"/>
    <s v="O"/>
    <n v="1"/>
    <n v="30"/>
    <n v="0"/>
    <m/>
    <m/>
    <m/>
    <m/>
    <m/>
    <m/>
    <n v="1"/>
    <n v="1"/>
    <m/>
    <m/>
    <n v="4912297"/>
    <s v="CREDITOS DE CONSUMO"/>
    <n v="0"/>
    <n v="0"/>
    <n v="890480123"/>
    <s v="UNIVERSIDAD DE CARTAGENA"/>
    <n v="5"/>
    <m/>
    <m/>
    <m/>
    <m/>
    <n v="1"/>
    <n v="7"/>
    <n v="2"/>
  </r>
  <r>
    <n v="5909318"/>
    <s v="C"/>
    <x v="172"/>
    <x v="0"/>
    <n v="4"/>
    <n v="17754"/>
    <d v="2020-10-28T00:00:00"/>
    <d v="2023-10-30T00:00:00"/>
    <n v="30"/>
    <n v="1"/>
    <n v="3"/>
    <n v="30"/>
    <n v="2"/>
    <n v="16011168"/>
    <n v="17240000"/>
    <n v="11500000"/>
    <n v="404369"/>
    <n v="10485031"/>
    <n v="139770"/>
    <n v="0"/>
    <n v="0"/>
    <m/>
    <n v="0"/>
    <n v="0"/>
    <n v="0"/>
    <m/>
    <m/>
    <d v="2021-03-30T00:00:00"/>
    <n v="9"/>
    <s v="O"/>
    <n v="1"/>
    <n v="30"/>
    <n v="273613"/>
    <m/>
    <m/>
    <m/>
    <m/>
    <m/>
    <m/>
    <n v="1"/>
    <n v="1"/>
    <m/>
    <m/>
    <n v="4575713"/>
    <s v="CREDITOS DE CONSUMO"/>
    <n v="0"/>
    <n v="0"/>
    <n v="890480123"/>
    <s v="UNIVERSIDAD DE CARTAGENA"/>
    <n v="5"/>
    <m/>
    <m/>
    <m/>
    <m/>
    <n v="1"/>
    <n v="7"/>
    <n v="2"/>
  </r>
  <r>
    <n v="63746018"/>
    <s v="C"/>
    <x v="173"/>
    <x v="0"/>
    <n v="4"/>
    <n v="14176"/>
    <d v="2020-10-29T00:00:00"/>
    <d v="2026-02-26T00:00:00"/>
    <n v="0"/>
    <n v="1"/>
    <n v="5"/>
    <n v="30"/>
    <n v="2"/>
    <n v="12185828"/>
    <n v="12890000"/>
    <n v="86205733"/>
    <n v="1859109"/>
    <n v="80391807"/>
    <n v="0"/>
    <n v="0"/>
    <n v="0"/>
    <m/>
    <n v="0"/>
    <n v="0"/>
    <n v="0"/>
    <m/>
    <m/>
    <d v="2021-03-30T00:00:00"/>
    <n v="1"/>
    <s v="O"/>
    <n v="1"/>
    <n v="30"/>
    <n v="0"/>
    <m/>
    <m/>
    <m/>
    <m/>
    <m/>
    <m/>
    <n v="1"/>
    <n v="1"/>
    <m/>
    <m/>
    <n v="16645789"/>
    <s v="CREDITOS DE CONSUMO"/>
    <n v="0"/>
    <n v="0"/>
    <n v="890480123"/>
    <s v="UNIVERSIDAD DE CARTAGENA"/>
    <n v="3"/>
    <n v="6"/>
    <d v="2020-04-03T00:00:00"/>
    <s v="A"/>
    <n v="4"/>
    <n v="1"/>
    <n v="7"/>
    <n v="1"/>
  </r>
  <r>
    <n v="18273612"/>
    <s v="C"/>
    <x v="173"/>
    <x v="0"/>
    <n v="4"/>
    <n v="15844"/>
    <d v="2020-10-29T00:00:00"/>
    <d v="2027-01-25T00:00:00"/>
    <n v="0"/>
    <n v="1"/>
    <n v="6"/>
    <n v="30"/>
    <n v="2"/>
    <n v="17726461"/>
    <n v="19240000"/>
    <n v="24308268"/>
    <n v="542303"/>
    <n v="23045341"/>
    <n v="0"/>
    <n v="0"/>
    <n v="0"/>
    <m/>
    <n v="0"/>
    <n v="0"/>
    <n v="0"/>
    <m/>
    <m/>
    <d v="2021-03-30T00:00:00"/>
    <n v="1"/>
    <s v="O"/>
    <n v="1"/>
    <n v="30"/>
    <n v="0"/>
    <m/>
    <m/>
    <m/>
    <m/>
    <m/>
    <m/>
    <n v="1"/>
    <n v="1"/>
    <m/>
    <m/>
    <n v="4771729"/>
    <s v="CREDITOS DE CONSUMO"/>
    <n v="0"/>
    <n v="0"/>
    <n v="890480123"/>
    <s v="UNIVERSIDAD DE CARTAGENA"/>
    <n v="3"/>
    <n v="6"/>
    <d v="2020-04-03T00:00:00"/>
    <s v="A"/>
    <n v="4"/>
    <n v="1"/>
    <n v="7"/>
    <n v="1"/>
  </r>
  <r>
    <n v="2853333"/>
    <s v="C"/>
    <x v="173"/>
    <x v="0"/>
    <n v="4"/>
    <n v="17582"/>
    <d v="2020-09-11T00:00:00"/>
    <d v="2022-09-30T00:00:00"/>
    <n v="0"/>
    <n v="1"/>
    <n v="7"/>
    <n v="30"/>
    <n v="2"/>
    <n v="15881442"/>
    <n v="17090000"/>
    <n v="5000000"/>
    <n v="244532"/>
    <n v="3598415"/>
    <n v="0"/>
    <n v="0"/>
    <n v="0"/>
    <m/>
    <n v="0"/>
    <n v="0"/>
    <n v="0"/>
    <m/>
    <m/>
    <d v="2021-03-30T00:00:00"/>
    <n v="1"/>
    <s v="O"/>
    <n v="1"/>
    <n v="30"/>
    <n v="0"/>
    <m/>
    <m/>
    <m/>
    <m/>
    <m/>
    <m/>
    <n v="1"/>
    <n v="1"/>
    <m/>
    <m/>
    <n v="745082"/>
    <s v="CREDITOS DE CONSUMO"/>
    <n v="0"/>
    <n v="0"/>
    <n v="890480123"/>
    <s v="UNIVERSIDAD DE CARTAGENA"/>
    <n v="5"/>
    <m/>
    <m/>
    <m/>
    <m/>
    <n v="1"/>
    <n v="7"/>
    <n v="2"/>
  </r>
  <r>
    <n v="2329178"/>
    <s v="C"/>
    <x v="173"/>
    <x v="0"/>
    <n v="4"/>
    <n v="18168"/>
    <d v="2021-02-10T00:00:00"/>
    <d v="2021-06-28T00:00:00"/>
    <n v="0"/>
    <n v="1"/>
    <n v="1"/>
    <n v="30"/>
    <n v="2"/>
    <n v="13121400"/>
    <n v="13940000"/>
    <n v="3675000"/>
    <n v="40184"/>
    <n v="2937389"/>
    <n v="0"/>
    <n v="0"/>
    <n v="0"/>
    <m/>
    <n v="0"/>
    <n v="0"/>
    <n v="0"/>
    <n v="3675000"/>
    <n v="6"/>
    <d v="2021-03-30T00:00:00"/>
    <n v="1"/>
    <s v="O"/>
    <n v="1"/>
    <n v="30"/>
    <n v="0"/>
    <m/>
    <m/>
    <m/>
    <m/>
    <m/>
    <m/>
    <n v="1"/>
    <n v="1"/>
    <m/>
    <m/>
    <n v="608211"/>
    <s v="CREDITOS DE CONSUMO"/>
    <n v="0"/>
    <n v="0"/>
    <n v="890480123"/>
    <s v="UNIVERSIDAD DE CARTAGENA"/>
    <n v="5"/>
    <m/>
    <m/>
    <m/>
    <m/>
    <n v="1"/>
    <n v="7"/>
    <n v="2"/>
  </r>
  <r>
    <n v="9244335"/>
    <s v="C"/>
    <x v="174"/>
    <x v="12"/>
    <n v="4"/>
    <n v="16399"/>
    <d v="2020-10-29T00:00:00"/>
    <d v="2021-11-04T00:00:00"/>
    <n v="86"/>
    <n v="1"/>
    <n v="1"/>
    <n v="30"/>
    <n v="2"/>
    <n v="17726461"/>
    <n v="19240000"/>
    <n v="10228521"/>
    <n v="936420"/>
    <n v="9412989"/>
    <n v="425928"/>
    <n v="0"/>
    <n v="0"/>
    <m/>
    <n v="941299"/>
    <n v="425928"/>
    <n v="130182"/>
    <m/>
    <m/>
    <d v="2020-11-28T00:00:00"/>
    <n v="1"/>
    <s v="O"/>
    <n v="1"/>
    <n v="30"/>
    <n v="2396053"/>
    <m/>
    <m/>
    <m/>
    <m/>
    <m/>
    <m/>
    <n v="1"/>
    <n v="1"/>
    <m/>
    <m/>
    <n v="168654"/>
    <s v="CREDITOS DE CONSUMO"/>
    <n v="0"/>
    <n v="0"/>
    <n v="890480123"/>
    <s v="UNIVERSIDAD DE CARTAGENA"/>
    <n v="3"/>
    <n v="6"/>
    <d v="2020-05-11T00:00:00"/>
    <s v="A"/>
    <n v="3"/>
    <n v="1"/>
    <n v="7"/>
    <n v="1"/>
  </r>
  <r>
    <n v="0"/>
    <s v="C"/>
    <x v="175"/>
    <x v="0"/>
    <n v="4"/>
    <n v="17132"/>
    <d v="2020-04-08T00:00:00"/>
    <d v="2021-06-30T00:00:00"/>
    <n v="0"/>
    <n v="1"/>
    <n v="9"/>
    <n v="30"/>
    <n v="2"/>
    <n v="5841061"/>
    <n v="6000000"/>
    <n v="1000000"/>
    <n v="85993"/>
    <n v="255404"/>
    <n v="0"/>
    <n v="0"/>
    <n v="0"/>
    <m/>
    <n v="0"/>
    <n v="0"/>
    <n v="0"/>
    <m/>
    <m/>
    <d v="2021-03-30T00:00:00"/>
    <n v="1"/>
    <s v="S"/>
    <n v="1"/>
    <n v="30"/>
    <n v="0"/>
    <m/>
    <m/>
    <m/>
    <m/>
    <m/>
    <m/>
    <n v="1"/>
    <n v="1"/>
    <m/>
    <m/>
    <n v="867320"/>
    <s v="CREDITOS DE CONSUMO"/>
    <n v="0"/>
    <n v="0"/>
    <n v="890480123"/>
    <s v="UNIVERSIDAD DE CARTAGENA"/>
    <n v="5"/>
    <m/>
    <m/>
    <m/>
    <m/>
    <n v="1"/>
    <n v="7"/>
    <n v="2"/>
  </r>
  <r>
    <n v="39384015"/>
    <s v="C"/>
    <x v="176"/>
    <x v="0"/>
    <n v="4"/>
    <n v="13089"/>
    <d v="2017-09-19T00:00:00"/>
    <d v="2024-09-19T00:00:00"/>
    <n v="0"/>
    <n v="1"/>
    <n v="43"/>
    <n v="30"/>
    <n v="2"/>
    <n v="17726461"/>
    <n v="19240000"/>
    <n v="70000000"/>
    <n v="1292206"/>
    <n v="44303496"/>
    <n v="0"/>
    <n v="0"/>
    <n v="0"/>
    <m/>
    <n v="0"/>
    <n v="0"/>
    <n v="0"/>
    <s v="1000000/1000000"/>
    <d v="2021-12-06T00:00:00"/>
    <d v="2021-03-30T00:00:00"/>
    <n v="1"/>
    <s v="O"/>
    <n v="1"/>
    <n v="30"/>
    <n v="0"/>
    <m/>
    <m/>
    <m/>
    <m/>
    <m/>
    <m/>
    <n v="1"/>
    <n v="1"/>
    <m/>
    <m/>
    <n v="4919481"/>
    <s v="CREDITOS DE CONSUMO"/>
    <n v="0"/>
    <n v="0"/>
    <n v="890480123"/>
    <s v="UNIVERSIDAD DE CARTAGENA"/>
    <n v="5"/>
    <m/>
    <m/>
    <m/>
    <m/>
    <n v="1"/>
    <n v="7"/>
    <n v="2"/>
  </r>
  <r>
    <n v="89912908"/>
    <s v="C"/>
    <x v="176"/>
    <x v="2"/>
    <n v="4"/>
    <n v="17925"/>
    <d v="2020-12-28T00:00:00"/>
    <d v="2027-12-30T00:00:00"/>
    <n v="0"/>
    <n v="1"/>
    <n v="2"/>
    <n v="30"/>
    <n v="2"/>
    <n v="9568969"/>
    <n v="10000000"/>
    <n v="102880334"/>
    <n v="1685110"/>
    <n v="101143983"/>
    <n v="805128"/>
    <n v="0"/>
    <n v="0"/>
    <m/>
    <n v="0"/>
    <n v="0"/>
    <n v="0"/>
    <m/>
    <m/>
    <d v="2021-03-05T00:00:00"/>
    <n v="1"/>
    <s v="O"/>
    <n v="1"/>
    <n v="30"/>
    <n v="0"/>
    <m/>
    <m/>
    <m/>
    <m/>
    <m/>
    <m/>
    <n v="1"/>
    <n v="1"/>
    <m/>
    <m/>
    <n v="11231075"/>
    <s v="CREDITOS DE CONSUMO"/>
    <n v="0"/>
    <n v="0"/>
    <m/>
    <m/>
    <n v="5"/>
    <m/>
    <m/>
    <m/>
    <m/>
    <n v="1"/>
    <n v="7"/>
    <n v="2"/>
  </r>
  <r>
    <n v="345935"/>
    <s v="C"/>
    <x v="176"/>
    <x v="0"/>
    <n v="4"/>
    <n v="550020829"/>
    <d v="2019-03-13T00:00:00"/>
    <d v="2024-01-30T00:00:00"/>
    <n v="0"/>
    <n v="1"/>
    <n v="3"/>
    <n v="30"/>
    <n v="2"/>
    <n v="22490513"/>
    <n v="24960000"/>
    <n v="414101"/>
    <n v="15920"/>
    <n v="389146"/>
    <n v="0"/>
    <n v="0"/>
    <n v="0"/>
    <m/>
    <n v="0"/>
    <n v="0"/>
    <n v="0"/>
    <m/>
    <m/>
    <d v="2021-03-30T00:00:00"/>
    <n v="1"/>
    <s v="O"/>
    <n v="1"/>
    <n v="30"/>
    <n v="0"/>
    <m/>
    <m/>
    <m/>
    <m/>
    <m/>
    <m/>
    <n v="1"/>
    <n v="1"/>
    <m/>
    <m/>
    <n v="43211"/>
    <s v="CREDITOS DE CONSUMO"/>
    <n v="0"/>
    <n v="0"/>
    <n v="890480123"/>
    <s v="UNIVERSIDAD DE CARTAGENA"/>
    <n v="5"/>
    <m/>
    <m/>
    <m/>
    <m/>
    <n v="2"/>
    <n v="7"/>
    <n v="2"/>
  </r>
  <r>
    <n v="353375"/>
    <s v="C"/>
    <x v="176"/>
    <x v="0"/>
    <n v="4"/>
    <n v="550020830"/>
    <d v="2019-03-13T00:00:00"/>
    <d v="2024-01-30T00:00:00"/>
    <n v="0"/>
    <n v="1"/>
    <n v="3"/>
    <n v="30"/>
    <n v="2"/>
    <n v="22490513"/>
    <n v="24960000"/>
    <n v="423051"/>
    <n v="16264"/>
    <n v="397515"/>
    <n v="0"/>
    <n v="0"/>
    <n v="0"/>
    <m/>
    <n v="0"/>
    <n v="0"/>
    <n v="0"/>
    <m/>
    <m/>
    <d v="2021-03-30T00:00:00"/>
    <n v="1"/>
    <s v="O"/>
    <n v="1"/>
    <n v="30"/>
    <n v="0"/>
    <m/>
    <m/>
    <m/>
    <m/>
    <m/>
    <m/>
    <n v="1"/>
    <n v="1"/>
    <m/>
    <m/>
    <n v="44140"/>
    <s v="CREDITOS DE CONSUMO"/>
    <n v="0"/>
    <n v="0"/>
    <n v="890480123"/>
    <s v="UNIVERSIDAD DE CARTAGENA"/>
    <n v="5"/>
    <m/>
    <m/>
    <m/>
    <m/>
    <n v="2"/>
    <n v="7"/>
    <n v="2"/>
  </r>
  <r>
    <n v="330035"/>
    <s v="C"/>
    <x v="176"/>
    <x v="0"/>
    <n v="4"/>
    <n v="550020831"/>
    <d v="2019-03-13T00:00:00"/>
    <d v="2024-01-30T00:00:00"/>
    <n v="0"/>
    <n v="1"/>
    <n v="2"/>
    <n v="30"/>
    <n v="2"/>
    <n v="22490513"/>
    <n v="24960000"/>
    <n v="387644"/>
    <n v="14903"/>
    <n v="371260"/>
    <n v="7888"/>
    <n v="0"/>
    <n v="0"/>
    <m/>
    <n v="0"/>
    <n v="0"/>
    <n v="0"/>
    <m/>
    <m/>
    <d v="2021-02-26T00:00:00"/>
    <n v="1"/>
    <s v="O"/>
    <n v="1"/>
    <n v="30"/>
    <n v="0"/>
    <m/>
    <m/>
    <m/>
    <m/>
    <m/>
    <m/>
    <n v="1"/>
    <n v="1"/>
    <m/>
    <m/>
    <n v="41225"/>
    <s v="CREDITOS DE CONSUMO"/>
    <n v="0"/>
    <n v="0"/>
    <n v="890480123"/>
    <s v="UNIVERSIDAD DE CARTAGENA"/>
    <n v="5"/>
    <m/>
    <m/>
    <m/>
    <m/>
    <n v="2"/>
    <n v="7"/>
    <n v="2"/>
  </r>
  <r>
    <n v="333279"/>
    <s v="C"/>
    <x v="176"/>
    <x v="0"/>
    <n v="4"/>
    <n v="550020874"/>
    <d v="2019-03-19T00:00:00"/>
    <d v="2024-01-30T00:00:00"/>
    <n v="0"/>
    <n v="1"/>
    <n v="2"/>
    <n v="30"/>
    <n v="2"/>
    <n v="22490513"/>
    <n v="24960000"/>
    <n v="391415"/>
    <n v="15048"/>
    <n v="374909"/>
    <n v="7957"/>
    <n v="0"/>
    <n v="0"/>
    <m/>
    <n v="0"/>
    <n v="0"/>
    <n v="0"/>
    <m/>
    <m/>
    <d v="2021-02-26T00:00:00"/>
    <n v="1"/>
    <s v="O"/>
    <n v="1"/>
    <n v="30"/>
    <n v="0"/>
    <m/>
    <m/>
    <m/>
    <m/>
    <m/>
    <m/>
    <n v="1"/>
    <n v="1"/>
    <m/>
    <m/>
    <n v="41630"/>
    <s v="CREDITOS DE CONSUMO"/>
    <n v="0"/>
    <n v="0"/>
    <n v="890480123"/>
    <s v="UNIVERSIDAD DE CARTAGENA"/>
    <n v="5"/>
    <m/>
    <m/>
    <m/>
    <m/>
    <n v="2"/>
    <n v="7"/>
    <n v="2"/>
  </r>
  <r>
    <n v="224639"/>
    <s v="C"/>
    <x v="176"/>
    <x v="0"/>
    <n v="4"/>
    <n v="550020875"/>
    <d v="2019-03-19T00:00:00"/>
    <d v="2024-01-30T00:00:00"/>
    <n v="0"/>
    <n v="1"/>
    <n v="2"/>
    <n v="30"/>
    <n v="2"/>
    <n v="22490513"/>
    <n v="24960000"/>
    <n v="263823"/>
    <n v="10143"/>
    <n v="252699"/>
    <n v="5372"/>
    <n v="0"/>
    <n v="0"/>
    <m/>
    <n v="0"/>
    <n v="0"/>
    <n v="0"/>
    <m/>
    <m/>
    <d v="2021-02-26T00:00:00"/>
    <n v="1"/>
    <s v="O"/>
    <n v="1"/>
    <n v="30"/>
    <n v="0"/>
    <m/>
    <m/>
    <m/>
    <m/>
    <m/>
    <m/>
    <n v="1"/>
    <n v="1"/>
    <m/>
    <m/>
    <n v="28060"/>
    <s v="CREDITOS DE CONSUMO"/>
    <n v="0"/>
    <n v="0"/>
    <n v="890480123"/>
    <s v="UNIVERSIDAD DE CARTAGENA"/>
    <n v="5"/>
    <m/>
    <m/>
    <m/>
    <m/>
    <n v="2"/>
    <n v="7"/>
    <n v="2"/>
  </r>
  <r>
    <n v="330576"/>
    <s v="C"/>
    <x v="176"/>
    <x v="0"/>
    <n v="4"/>
    <n v="550020902"/>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330576"/>
    <s v="C"/>
    <x v="176"/>
    <x v="0"/>
    <n v="4"/>
    <n v="550020903"/>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196532"/>
    <s v="C"/>
    <x v="176"/>
    <x v="0"/>
    <n v="4"/>
    <n v="550020904"/>
    <d v="2019-03-23T00:00:00"/>
    <d v="2024-01-30T00:00:00"/>
    <n v="0"/>
    <n v="1"/>
    <n v="2"/>
    <n v="30"/>
    <n v="2"/>
    <n v="22490513"/>
    <n v="24960000"/>
    <n v="230845"/>
    <n v="8875"/>
    <n v="221081"/>
    <n v="4692"/>
    <n v="0"/>
    <n v="0"/>
    <m/>
    <n v="0"/>
    <n v="0"/>
    <n v="0"/>
    <m/>
    <m/>
    <d v="2021-02-26T00:00:00"/>
    <n v="1"/>
    <s v="O"/>
    <n v="1"/>
    <n v="30"/>
    <n v="0"/>
    <m/>
    <m/>
    <m/>
    <m/>
    <m/>
    <m/>
    <n v="1"/>
    <n v="1"/>
    <m/>
    <m/>
    <n v="24549"/>
    <s v="CREDITOS DE CONSUMO"/>
    <n v="0"/>
    <n v="0"/>
    <n v="890480123"/>
    <s v="UNIVERSIDAD DE CARTAGENA"/>
    <n v="5"/>
    <m/>
    <m/>
    <m/>
    <m/>
    <n v="2"/>
    <n v="7"/>
    <n v="2"/>
  </r>
  <r>
    <n v="31006"/>
    <s v="C"/>
    <x v="176"/>
    <x v="0"/>
    <n v="4"/>
    <n v="550021210"/>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31006"/>
    <s v="C"/>
    <x v="176"/>
    <x v="0"/>
    <n v="4"/>
    <n v="550021211"/>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64419"/>
    <s v="C"/>
    <x v="176"/>
    <x v="0"/>
    <n v="4"/>
    <n v="550021242"/>
    <d v="2019-05-11T00:00:00"/>
    <d v="2024-01-30T00:00:00"/>
    <n v="0"/>
    <n v="1"/>
    <n v="2"/>
    <n v="30"/>
    <n v="2"/>
    <n v="22490513"/>
    <n v="24960000"/>
    <n v="75678"/>
    <n v="2909"/>
    <n v="72466"/>
    <n v="1531"/>
    <n v="0"/>
    <n v="0"/>
    <m/>
    <n v="0"/>
    <n v="0"/>
    <n v="0"/>
    <m/>
    <m/>
    <d v="2021-02-26T00:00:00"/>
    <n v="1"/>
    <s v="O"/>
    <n v="1"/>
    <n v="30"/>
    <n v="0"/>
    <m/>
    <m/>
    <m/>
    <m/>
    <m/>
    <m/>
    <n v="1"/>
    <n v="1"/>
    <m/>
    <m/>
    <n v="8047"/>
    <s v="CREDITOS DE CONSUMO"/>
    <n v="0"/>
    <n v="0"/>
    <n v="890480123"/>
    <s v="UNIVERSIDAD DE CARTAGENA"/>
    <n v="5"/>
    <m/>
    <m/>
    <m/>
    <m/>
    <n v="2"/>
    <n v="7"/>
    <n v="2"/>
  </r>
  <r>
    <n v="331663"/>
    <s v="C"/>
    <x v="176"/>
    <x v="0"/>
    <n v="4"/>
    <n v="550021260"/>
    <d v="2019-05-13T00:00:00"/>
    <d v="2024-01-30T00:00:00"/>
    <n v="0"/>
    <n v="1"/>
    <n v="3"/>
    <n v="30"/>
    <n v="2"/>
    <n v="22490513"/>
    <n v="24960000"/>
    <n v="397034"/>
    <n v="15264"/>
    <n v="373091"/>
    <n v="0"/>
    <n v="0"/>
    <n v="0"/>
    <m/>
    <n v="0"/>
    <n v="0"/>
    <n v="0"/>
    <m/>
    <m/>
    <d v="2021-03-30T00:00:00"/>
    <n v="1"/>
    <s v="O"/>
    <n v="1"/>
    <n v="30"/>
    <n v="0"/>
    <m/>
    <m/>
    <m/>
    <m/>
    <m/>
    <m/>
    <n v="1"/>
    <n v="1"/>
    <m/>
    <m/>
    <n v="41428"/>
    <s v="CREDITOS DE CONSUMO"/>
    <n v="0"/>
    <n v="0"/>
    <n v="890480123"/>
    <s v="UNIVERSIDAD DE CARTAGENA"/>
    <n v="5"/>
    <m/>
    <m/>
    <m/>
    <m/>
    <n v="2"/>
    <n v="7"/>
    <n v="2"/>
  </r>
  <r>
    <n v="336086"/>
    <s v="C"/>
    <x v="176"/>
    <x v="0"/>
    <n v="4"/>
    <n v="550021261"/>
    <d v="2019-05-13T00:00:00"/>
    <d v="2024-01-30T00:00:00"/>
    <n v="0"/>
    <n v="1"/>
    <n v="2"/>
    <n v="30"/>
    <n v="2"/>
    <n v="22490513"/>
    <n v="24960000"/>
    <n v="394715"/>
    <n v="15175"/>
    <n v="378067"/>
    <n v="3941"/>
    <n v="0"/>
    <n v="0"/>
    <m/>
    <n v="0"/>
    <n v="0"/>
    <n v="0"/>
    <m/>
    <m/>
    <d v="2021-03-30T00:00:00"/>
    <n v="1"/>
    <s v="O"/>
    <n v="1"/>
    <n v="30"/>
    <n v="0"/>
    <m/>
    <m/>
    <m/>
    <m/>
    <m/>
    <m/>
    <n v="1"/>
    <n v="1"/>
    <m/>
    <m/>
    <n v="41981"/>
    <s v="CREDITOS DE CONSUMO"/>
    <n v="0"/>
    <n v="0"/>
    <n v="890480123"/>
    <s v="UNIVERSIDAD DE CARTAGENA"/>
    <n v="5"/>
    <m/>
    <m/>
    <m/>
    <m/>
    <n v="2"/>
    <n v="7"/>
    <n v="2"/>
  </r>
  <r>
    <n v="336086"/>
    <s v="C"/>
    <x v="176"/>
    <x v="0"/>
    <n v="4"/>
    <n v="550021262"/>
    <d v="2019-05-13T00:00:00"/>
    <d v="2024-01-30T00:00:00"/>
    <n v="0"/>
    <n v="1"/>
    <n v="2"/>
    <n v="30"/>
    <n v="2"/>
    <n v="22490513"/>
    <n v="24960000"/>
    <n v="394715"/>
    <n v="15175"/>
    <n v="378067"/>
    <n v="8025"/>
    <n v="0"/>
    <n v="0"/>
    <m/>
    <n v="0"/>
    <n v="0"/>
    <n v="0"/>
    <m/>
    <m/>
    <d v="2021-02-26T00:00:00"/>
    <n v="1"/>
    <s v="O"/>
    <n v="1"/>
    <n v="30"/>
    <n v="0"/>
    <m/>
    <m/>
    <m/>
    <m/>
    <m/>
    <m/>
    <n v="1"/>
    <n v="1"/>
    <m/>
    <m/>
    <n v="41981"/>
    <s v="CREDITOS DE CONSUMO"/>
    <n v="0"/>
    <n v="0"/>
    <n v="890480123"/>
    <s v="UNIVERSIDAD DE CARTAGENA"/>
    <n v="5"/>
    <m/>
    <m/>
    <m/>
    <m/>
    <n v="2"/>
    <n v="7"/>
    <n v="2"/>
  </r>
  <r>
    <n v="336929"/>
    <s v="C"/>
    <x v="176"/>
    <x v="0"/>
    <n v="4"/>
    <n v="550021263"/>
    <d v="2019-05-13T00:00:00"/>
    <d v="2024-01-30T00:00:00"/>
    <n v="0"/>
    <n v="1"/>
    <n v="2"/>
    <n v="30"/>
    <n v="2"/>
    <n v="22490513"/>
    <n v="24960000"/>
    <n v="394715"/>
    <n v="15175"/>
    <n v="379015"/>
    <n v="0"/>
    <n v="0"/>
    <n v="0"/>
    <m/>
    <n v="0"/>
    <n v="0"/>
    <n v="0"/>
    <m/>
    <m/>
    <d v="2021-03-30T00:00:00"/>
    <n v="1"/>
    <s v="O"/>
    <n v="1"/>
    <n v="30"/>
    <n v="0"/>
    <m/>
    <m/>
    <m/>
    <m/>
    <m/>
    <m/>
    <n v="1"/>
    <n v="1"/>
    <m/>
    <m/>
    <n v="42086"/>
    <s v="CREDITOS DE CONSUMO"/>
    <n v="0"/>
    <n v="0"/>
    <n v="890480123"/>
    <s v="UNIVERSIDAD DE CARTAGENA"/>
    <n v="5"/>
    <m/>
    <m/>
    <m/>
    <m/>
    <n v="2"/>
    <n v="7"/>
    <n v="2"/>
  </r>
  <r>
    <n v="336917"/>
    <s v="C"/>
    <x v="176"/>
    <x v="0"/>
    <n v="4"/>
    <n v="550021273"/>
    <d v="2019-05-14T00:00:00"/>
    <d v="2024-01-30T00:00:00"/>
    <n v="0"/>
    <n v="1"/>
    <n v="2"/>
    <n v="30"/>
    <n v="2"/>
    <n v="22490513"/>
    <n v="24960000"/>
    <n v="394700"/>
    <n v="15174"/>
    <n v="379002"/>
    <n v="0"/>
    <n v="0"/>
    <n v="0"/>
    <m/>
    <n v="0"/>
    <n v="0"/>
    <n v="0"/>
    <m/>
    <m/>
    <d v="2021-03-30T00:00:00"/>
    <n v="1"/>
    <s v="O"/>
    <n v="1"/>
    <n v="30"/>
    <n v="0"/>
    <m/>
    <m/>
    <m/>
    <m/>
    <m/>
    <m/>
    <n v="1"/>
    <n v="1"/>
    <m/>
    <m/>
    <n v="42085"/>
    <s v="CREDITOS DE CONSUMO"/>
    <n v="0"/>
    <n v="0"/>
    <n v="890480123"/>
    <s v="UNIVERSIDAD DE CARTAGENA"/>
    <n v="5"/>
    <m/>
    <m/>
    <m/>
    <m/>
    <n v="2"/>
    <n v="7"/>
    <n v="2"/>
  </r>
  <r>
    <n v="344962"/>
    <s v="C"/>
    <x v="176"/>
    <x v="0"/>
    <n v="4"/>
    <n v="550021274"/>
    <d v="2019-05-14T00:00:00"/>
    <d v="2024-01-30T00:00:00"/>
    <n v="0"/>
    <n v="1"/>
    <n v="2"/>
    <n v="30"/>
    <n v="2"/>
    <n v="22490513"/>
    <n v="24960000"/>
    <n v="404124"/>
    <n v="15536"/>
    <n v="388051"/>
    <n v="0"/>
    <n v="0"/>
    <n v="0"/>
    <m/>
    <n v="0"/>
    <n v="0"/>
    <n v="0"/>
    <m/>
    <m/>
    <d v="2021-03-30T00:00:00"/>
    <n v="1"/>
    <s v="O"/>
    <n v="1"/>
    <n v="30"/>
    <n v="0"/>
    <m/>
    <m/>
    <m/>
    <m/>
    <m/>
    <m/>
    <n v="1"/>
    <n v="1"/>
    <m/>
    <m/>
    <n v="43089"/>
    <s v="CREDITOS DE CONSUMO"/>
    <n v="0"/>
    <n v="0"/>
    <n v="890480123"/>
    <s v="UNIVERSIDAD DE CARTAGENA"/>
    <n v="5"/>
    <m/>
    <m/>
    <m/>
    <m/>
    <n v="2"/>
    <n v="7"/>
    <n v="2"/>
  </r>
  <r>
    <n v="311870"/>
    <s v="C"/>
    <x v="176"/>
    <x v="0"/>
    <n v="4"/>
    <n v="550021275"/>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11870"/>
    <s v="C"/>
    <x v="176"/>
    <x v="0"/>
    <n v="4"/>
    <n v="550021276"/>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24709"/>
    <s v="C"/>
    <x v="176"/>
    <x v="0"/>
    <n v="4"/>
    <n v="550021305"/>
    <d v="2019-05-17T00:00:00"/>
    <d v="2024-01-30T00:00:00"/>
    <n v="0"/>
    <n v="1"/>
    <n v="2"/>
    <n v="30"/>
    <n v="2"/>
    <n v="22490513"/>
    <n v="24960000"/>
    <n v="380399"/>
    <n v="14624"/>
    <n v="365269"/>
    <n v="0"/>
    <n v="0"/>
    <n v="0"/>
    <m/>
    <n v="0"/>
    <n v="0"/>
    <n v="0"/>
    <m/>
    <m/>
    <d v="2021-03-30T00:00:00"/>
    <n v="1"/>
    <s v="O"/>
    <n v="1"/>
    <n v="30"/>
    <n v="0"/>
    <m/>
    <m/>
    <m/>
    <m/>
    <m/>
    <m/>
    <n v="1"/>
    <n v="1"/>
    <m/>
    <m/>
    <n v="40560"/>
    <s v="CREDITOS DE CONSUMO"/>
    <n v="0"/>
    <n v="0"/>
    <n v="890480123"/>
    <s v="UNIVERSIDAD DE CARTAGENA"/>
    <n v="5"/>
    <m/>
    <m/>
    <m/>
    <m/>
    <n v="2"/>
    <n v="7"/>
    <n v="2"/>
  </r>
  <r>
    <n v="81264"/>
    <s v="C"/>
    <x v="176"/>
    <x v="0"/>
    <n v="4"/>
    <n v="550021306"/>
    <d v="2019-05-17T00:00:00"/>
    <d v="2024-01-30T00:00:00"/>
    <n v="0"/>
    <n v="1"/>
    <n v="2"/>
    <n v="30"/>
    <n v="2"/>
    <n v="22490513"/>
    <n v="24960000"/>
    <n v="95202"/>
    <n v="3660"/>
    <n v="91415"/>
    <n v="0"/>
    <n v="0"/>
    <n v="0"/>
    <m/>
    <n v="0"/>
    <n v="0"/>
    <n v="0"/>
    <m/>
    <m/>
    <d v="2021-03-30T00:00:00"/>
    <n v="1"/>
    <s v="O"/>
    <n v="1"/>
    <n v="30"/>
    <n v="0"/>
    <m/>
    <m/>
    <m/>
    <m/>
    <m/>
    <m/>
    <n v="1"/>
    <n v="1"/>
    <m/>
    <m/>
    <n v="10151"/>
    <s v="CREDITOS DE CONSUMO"/>
    <n v="0"/>
    <n v="0"/>
    <n v="890480123"/>
    <s v="UNIVERSIDAD DE CARTAGENA"/>
    <n v="5"/>
    <m/>
    <m/>
    <m/>
    <m/>
    <n v="2"/>
    <n v="7"/>
    <n v="2"/>
  </r>
  <r>
    <n v="265004"/>
    <s v="C"/>
    <x v="176"/>
    <x v="0"/>
    <n v="4"/>
    <n v="550022316"/>
    <d v="2019-08-31T00:00:00"/>
    <d v="2024-01-30T00:00:00"/>
    <n v="0"/>
    <n v="1"/>
    <n v="2"/>
    <n v="30"/>
    <n v="2"/>
    <n v="22490513"/>
    <n v="24960000"/>
    <n v="310453"/>
    <n v="11935"/>
    <n v="298106"/>
    <n v="0"/>
    <n v="0"/>
    <n v="0"/>
    <m/>
    <n v="0"/>
    <n v="0"/>
    <n v="0"/>
    <m/>
    <m/>
    <d v="2021-03-30T00:00:00"/>
    <n v="1"/>
    <s v="O"/>
    <n v="1"/>
    <n v="30"/>
    <n v="0"/>
    <m/>
    <m/>
    <m/>
    <m/>
    <m/>
    <m/>
    <n v="1"/>
    <n v="1"/>
    <m/>
    <m/>
    <n v="33102"/>
    <s v="CREDITOS DE CONSUMO"/>
    <n v="0"/>
    <n v="0"/>
    <n v="890480123"/>
    <s v="UNIVERSIDAD DE CARTAGENA"/>
    <n v="5"/>
    <m/>
    <m/>
    <m/>
    <m/>
    <n v="2"/>
    <n v="7"/>
    <n v="2"/>
  </r>
  <r>
    <n v="74899"/>
    <s v="C"/>
    <x v="176"/>
    <x v="0"/>
    <n v="4"/>
    <n v="550023120"/>
    <d v="2019-11-22T00:00:00"/>
    <d v="2024-01-30T00:00:00"/>
    <n v="0"/>
    <n v="1"/>
    <n v="2"/>
    <n v="30"/>
    <n v="2"/>
    <n v="22490513"/>
    <n v="24960000"/>
    <n v="87744"/>
    <n v="3373"/>
    <n v="84255"/>
    <n v="0"/>
    <n v="0"/>
    <n v="0"/>
    <m/>
    <n v="0"/>
    <n v="0"/>
    <n v="0"/>
    <m/>
    <m/>
    <d v="2021-03-30T00:00:00"/>
    <n v="1"/>
    <s v="O"/>
    <n v="1"/>
    <n v="30"/>
    <n v="0"/>
    <m/>
    <m/>
    <m/>
    <m/>
    <m/>
    <m/>
    <n v="1"/>
    <n v="1"/>
    <m/>
    <m/>
    <n v="9356"/>
    <s v="CREDITOS DE CONSUMO"/>
    <n v="0"/>
    <n v="0"/>
    <n v="890480123"/>
    <s v="UNIVERSIDAD DE CARTAGENA"/>
    <n v="5"/>
    <m/>
    <m/>
    <m/>
    <m/>
    <n v="2"/>
    <n v="7"/>
    <n v="2"/>
  </r>
  <r>
    <n v="44726"/>
    <s v="C"/>
    <x v="176"/>
    <x v="0"/>
    <n v="4"/>
    <n v="550023171"/>
    <d v="2019-11-29T00:00:00"/>
    <d v="2024-01-30T00:00:00"/>
    <n v="0"/>
    <n v="1"/>
    <n v="2"/>
    <n v="30"/>
    <n v="2"/>
    <n v="22490513"/>
    <n v="24960000"/>
    <n v="52396"/>
    <n v="2014"/>
    <n v="50313"/>
    <n v="0"/>
    <n v="0"/>
    <n v="0"/>
    <m/>
    <n v="0"/>
    <n v="0"/>
    <n v="0"/>
    <m/>
    <m/>
    <d v="2021-03-30T00:00:00"/>
    <n v="1"/>
    <s v="O"/>
    <n v="1"/>
    <n v="30"/>
    <n v="0"/>
    <m/>
    <m/>
    <m/>
    <m/>
    <m/>
    <m/>
    <n v="1"/>
    <n v="1"/>
    <m/>
    <m/>
    <n v="5587"/>
    <s v="CREDITOS DE CONSUMO"/>
    <n v="0"/>
    <n v="0"/>
    <n v="890480123"/>
    <s v="UNIVERSIDAD DE CARTAGENA"/>
    <n v="5"/>
    <m/>
    <m/>
    <m/>
    <m/>
    <n v="2"/>
    <n v="7"/>
    <n v="2"/>
  </r>
  <r>
    <n v="56878"/>
    <s v="C"/>
    <x v="176"/>
    <x v="0"/>
    <n v="4"/>
    <n v="550023173"/>
    <d v="2019-12-01T00:00:00"/>
    <d v="2024-01-30T00:00:00"/>
    <n v="0"/>
    <n v="1"/>
    <n v="2"/>
    <n v="30"/>
    <n v="2"/>
    <n v="22490513"/>
    <n v="24960000"/>
    <n v="66634"/>
    <n v="2562"/>
    <n v="63983"/>
    <n v="0"/>
    <n v="0"/>
    <n v="0"/>
    <m/>
    <n v="0"/>
    <n v="0"/>
    <n v="0"/>
    <m/>
    <m/>
    <d v="2021-03-30T00:00:00"/>
    <n v="1"/>
    <s v="O"/>
    <n v="1"/>
    <n v="30"/>
    <n v="0"/>
    <m/>
    <m/>
    <m/>
    <m/>
    <m/>
    <m/>
    <n v="1"/>
    <n v="1"/>
    <m/>
    <m/>
    <n v="7105"/>
    <s v="CREDITOS DE CONSUMO"/>
    <n v="0"/>
    <n v="0"/>
    <n v="890480123"/>
    <s v="UNIVERSIDAD DE CARTAGENA"/>
    <n v="5"/>
    <m/>
    <m/>
    <m/>
    <m/>
    <n v="2"/>
    <n v="7"/>
    <n v="2"/>
  </r>
  <r>
    <n v="92075"/>
    <s v="C"/>
    <x v="176"/>
    <x v="0"/>
    <n v="4"/>
    <n v="550023174"/>
    <d v="2019-12-01T00:00:00"/>
    <d v="2024-01-30T00:00:00"/>
    <n v="0"/>
    <n v="1"/>
    <n v="2"/>
    <n v="30"/>
    <n v="2"/>
    <n v="22490513"/>
    <n v="24960000"/>
    <n v="107866"/>
    <n v="4147"/>
    <n v="103576"/>
    <n v="0"/>
    <n v="0"/>
    <n v="0"/>
    <m/>
    <n v="0"/>
    <n v="0"/>
    <n v="0"/>
    <m/>
    <m/>
    <d v="2021-03-30T00:00:00"/>
    <n v="1"/>
    <s v="O"/>
    <n v="1"/>
    <n v="30"/>
    <n v="0"/>
    <m/>
    <m/>
    <m/>
    <m/>
    <m/>
    <m/>
    <n v="1"/>
    <n v="1"/>
    <m/>
    <m/>
    <n v="11501"/>
    <s v="CREDITOS DE CONSUMO"/>
    <n v="0"/>
    <n v="0"/>
    <n v="890480123"/>
    <s v="UNIVERSIDAD DE CARTAGENA"/>
    <n v="5"/>
    <m/>
    <m/>
    <m/>
    <m/>
    <n v="2"/>
    <n v="7"/>
    <n v="2"/>
  </r>
  <r>
    <n v="62417"/>
    <s v="C"/>
    <x v="176"/>
    <x v="0"/>
    <n v="4"/>
    <n v="550023189"/>
    <d v="2019-12-03T00:00:00"/>
    <d v="2024-01-30T00:00:00"/>
    <n v="0"/>
    <n v="1"/>
    <n v="2"/>
    <n v="30"/>
    <n v="2"/>
    <n v="22490513"/>
    <n v="24960000"/>
    <n v="73123"/>
    <n v="2811"/>
    <n v="70214"/>
    <n v="0"/>
    <n v="0"/>
    <n v="0"/>
    <m/>
    <n v="0"/>
    <n v="0"/>
    <n v="0"/>
    <m/>
    <m/>
    <d v="2021-03-30T00:00:00"/>
    <n v="1"/>
    <s v="O"/>
    <n v="1"/>
    <n v="30"/>
    <n v="0"/>
    <m/>
    <m/>
    <m/>
    <m/>
    <m/>
    <m/>
    <n v="1"/>
    <n v="1"/>
    <m/>
    <m/>
    <n v="7797"/>
    <s v="CREDITOS DE CONSUMO"/>
    <n v="0"/>
    <n v="0"/>
    <n v="890480123"/>
    <s v="UNIVERSIDAD DE CARTAGENA"/>
    <n v="5"/>
    <m/>
    <m/>
    <m/>
    <m/>
    <n v="2"/>
    <n v="7"/>
    <n v="2"/>
  </r>
  <r>
    <n v="31267"/>
    <s v="C"/>
    <x v="176"/>
    <x v="0"/>
    <n v="4"/>
    <n v="550023195"/>
    <d v="2019-12-04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31267"/>
    <s v="C"/>
    <x v="176"/>
    <x v="0"/>
    <n v="4"/>
    <n v="550023230"/>
    <d v="2019-12-08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68055"/>
    <s v="C"/>
    <x v="176"/>
    <x v="0"/>
    <n v="4"/>
    <n v="550023287"/>
    <d v="2019-12-21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44919"/>
    <s v="C"/>
    <x v="176"/>
    <x v="0"/>
    <n v="4"/>
    <n v="550023296"/>
    <d v="2019-12-23T00:00:00"/>
    <d v="2024-01-30T00:00:00"/>
    <n v="0"/>
    <n v="1"/>
    <n v="2"/>
    <n v="30"/>
    <n v="2"/>
    <n v="22490513"/>
    <n v="24960000"/>
    <n v="52623"/>
    <n v="2023"/>
    <n v="50530"/>
    <n v="0"/>
    <n v="0"/>
    <n v="0"/>
    <m/>
    <n v="0"/>
    <n v="0"/>
    <n v="0"/>
    <m/>
    <m/>
    <d v="2021-03-30T00:00:00"/>
    <n v="1"/>
    <s v="O"/>
    <n v="1"/>
    <n v="30"/>
    <n v="0"/>
    <m/>
    <m/>
    <m/>
    <m/>
    <m/>
    <m/>
    <n v="1"/>
    <n v="1"/>
    <m/>
    <m/>
    <n v="5611"/>
    <s v="CREDITOS DE CONSUMO"/>
    <n v="0"/>
    <n v="0"/>
    <n v="890480123"/>
    <s v="UNIVERSIDAD DE CARTAGENA"/>
    <n v="5"/>
    <m/>
    <m/>
    <m/>
    <m/>
    <n v="2"/>
    <n v="7"/>
    <n v="2"/>
  </r>
  <r>
    <n v="8398"/>
    <s v="C"/>
    <x v="176"/>
    <x v="0"/>
    <n v="4"/>
    <n v="550023299"/>
    <d v="2019-12-23T00:00:00"/>
    <d v="2024-01-30T00:00:00"/>
    <n v="0"/>
    <n v="1"/>
    <n v="2"/>
    <n v="30"/>
    <n v="2"/>
    <n v="22490513"/>
    <n v="24960000"/>
    <n v="9838"/>
    <n v="378"/>
    <n v="9447"/>
    <n v="0"/>
    <n v="0"/>
    <n v="0"/>
    <m/>
    <n v="0"/>
    <n v="0"/>
    <n v="0"/>
    <m/>
    <m/>
    <d v="2021-03-30T00:00:00"/>
    <n v="1"/>
    <s v="O"/>
    <n v="1"/>
    <n v="30"/>
    <n v="0"/>
    <m/>
    <m/>
    <m/>
    <m/>
    <m/>
    <m/>
    <n v="1"/>
    <n v="1"/>
    <m/>
    <m/>
    <n v="1049"/>
    <s v="CREDITOS DE CONSUMO"/>
    <n v="0"/>
    <n v="0"/>
    <n v="890480123"/>
    <s v="UNIVERSIDAD DE CARTAGENA"/>
    <n v="5"/>
    <m/>
    <m/>
    <m/>
    <m/>
    <n v="2"/>
    <n v="7"/>
    <n v="2"/>
  </r>
  <r>
    <n v="20999"/>
    <s v="C"/>
    <x v="176"/>
    <x v="0"/>
    <n v="4"/>
    <n v="550023301"/>
    <d v="2019-12-24T00:00:00"/>
    <d v="2024-01-30T00:00:00"/>
    <n v="0"/>
    <n v="1"/>
    <n v="2"/>
    <n v="30"/>
    <n v="2"/>
    <n v="22490513"/>
    <n v="24960000"/>
    <n v="24601"/>
    <n v="946"/>
    <n v="23622"/>
    <n v="0"/>
    <n v="0"/>
    <n v="0"/>
    <m/>
    <n v="0"/>
    <n v="0"/>
    <n v="0"/>
    <m/>
    <m/>
    <d v="2021-03-30T00:00:00"/>
    <n v="1"/>
    <s v="O"/>
    <n v="1"/>
    <n v="30"/>
    <n v="0"/>
    <m/>
    <m/>
    <m/>
    <m/>
    <m/>
    <m/>
    <n v="1"/>
    <n v="1"/>
    <m/>
    <m/>
    <n v="2623"/>
    <s v="CREDITOS DE CONSUMO"/>
    <n v="0"/>
    <n v="0"/>
    <n v="890480123"/>
    <s v="UNIVERSIDAD DE CARTAGENA"/>
    <n v="5"/>
    <m/>
    <m/>
    <m/>
    <m/>
    <n v="2"/>
    <n v="7"/>
    <n v="2"/>
  </r>
  <r>
    <n v="34818"/>
    <s v="C"/>
    <x v="176"/>
    <x v="0"/>
    <n v="4"/>
    <n v="550023305"/>
    <d v="2019-12-25T00:00:00"/>
    <d v="2024-01-30T00:00:00"/>
    <n v="0"/>
    <n v="1"/>
    <n v="2"/>
    <n v="30"/>
    <n v="2"/>
    <n v="22490513"/>
    <n v="24960000"/>
    <n v="40790"/>
    <n v="1568"/>
    <n v="39167"/>
    <n v="0"/>
    <n v="0"/>
    <n v="0"/>
    <m/>
    <n v="0"/>
    <n v="0"/>
    <n v="0"/>
    <m/>
    <m/>
    <d v="2021-03-30T00:00:00"/>
    <n v="1"/>
    <s v="O"/>
    <n v="1"/>
    <n v="30"/>
    <n v="0"/>
    <m/>
    <m/>
    <m/>
    <m/>
    <m/>
    <m/>
    <n v="1"/>
    <n v="1"/>
    <m/>
    <m/>
    <n v="4349"/>
    <s v="CREDITOS DE CONSUMO"/>
    <n v="0"/>
    <n v="0"/>
    <n v="890480123"/>
    <s v="UNIVERSIDAD DE CARTAGENA"/>
    <n v="5"/>
    <m/>
    <m/>
    <m/>
    <m/>
    <n v="2"/>
    <n v="7"/>
    <n v="2"/>
  </r>
  <r>
    <n v="68055"/>
    <s v="C"/>
    <x v="176"/>
    <x v="0"/>
    <n v="4"/>
    <n v="550023306"/>
    <d v="2019-12-25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55945"/>
    <s v="C"/>
    <x v="176"/>
    <x v="0"/>
    <n v="4"/>
    <n v="550023348"/>
    <d v="2020-01-03T00:00:00"/>
    <d v="2024-01-30T00:00:00"/>
    <n v="0"/>
    <n v="1"/>
    <n v="2"/>
    <n v="30"/>
    <n v="2"/>
    <n v="22490513"/>
    <n v="24960000"/>
    <n v="65541"/>
    <n v="2520"/>
    <n v="62933"/>
    <n v="0"/>
    <n v="0"/>
    <n v="0"/>
    <m/>
    <n v="0"/>
    <n v="0"/>
    <n v="0"/>
    <m/>
    <m/>
    <d v="2021-03-30T00:00:00"/>
    <n v="1"/>
    <s v="O"/>
    <n v="1"/>
    <n v="30"/>
    <n v="0"/>
    <m/>
    <m/>
    <m/>
    <m/>
    <m/>
    <m/>
    <n v="1"/>
    <n v="1"/>
    <m/>
    <m/>
    <n v="6988"/>
    <s v="CREDITOS DE CONSUMO"/>
    <n v="0"/>
    <n v="0"/>
    <n v="890480123"/>
    <s v="UNIVERSIDAD DE CARTAGENA"/>
    <n v="5"/>
    <m/>
    <m/>
    <m/>
    <m/>
    <n v="2"/>
    <n v="7"/>
    <n v="2"/>
  </r>
  <r>
    <n v="35878"/>
    <s v="C"/>
    <x v="176"/>
    <x v="0"/>
    <n v="4"/>
    <n v="550023559"/>
    <d v="2020-02-15T00:00:00"/>
    <d v="2024-01-30T00:00:00"/>
    <n v="0"/>
    <n v="1"/>
    <n v="2"/>
    <n v="30"/>
    <n v="2"/>
    <n v="22490513"/>
    <n v="24960000"/>
    <n v="42032"/>
    <n v="1616"/>
    <n v="40360"/>
    <n v="0"/>
    <n v="0"/>
    <n v="0"/>
    <m/>
    <n v="0"/>
    <n v="0"/>
    <n v="0"/>
    <m/>
    <m/>
    <d v="2021-03-30T00:00:00"/>
    <n v="1"/>
    <s v="O"/>
    <n v="1"/>
    <n v="30"/>
    <n v="0"/>
    <m/>
    <m/>
    <m/>
    <m/>
    <m/>
    <m/>
    <n v="1"/>
    <n v="1"/>
    <m/>
    <m/>
    <n v="4482"/>
    <s v="CREDITOS DE CONSUMO"/>
    <n v="0"/>
    <n v="0"/>
    <n v="890480123"/>
    <s v="UNIVERSIDAD DE CARTAGENA"/>
    <n v="5"/>
    <m/>
    <m/>
    <m/>
    <m/>
    <n v="2"/>
    <n v="7"/>
    <n v="2"/>
  </r>
  <r>
    <n v="12773"/>
    <s v="C"/>
    <x v="176"/>
    <x v="0"/>
    <n v="4"/>
    <n v="550023598"/>
    <d v="2020-02-23T00:00:00"/>
    <d v="2024-01-30T00:00:00"/>
    <n v="0"/>
    <n v="1"/>
    <n v="2"/>
    <n v="30"/>
    <n v="2"/>
    <n v="22490513"/>
    <n v="24960000"/>
    <n v="14964"/>
    <n v="575"/>
    <n v="14369"/>
    <n v="0"/>
    <n v="0"/>
    <n v="0"/>
    <m/>
    <n v="0"/>
    <n v="0"/>
    <n v="0"/>
    <m/>
    <m/>
    <d v="2021-03-30T00:00:00"/>
    <n v="1"/>
    <s v="O"/>
    <n v="1"/>
    <n v="30"/>
    <n v="0"/>
    <m/>
    <m/>
    <m/>
    <m/>
    <m/>
    <m/>
    <n v="1"/>
    <n v="1"/>
    <m/>
    <m/>
    <n v="1596"/>
    <s v="CREDITOS DE CONSUMO"/>
    <n v="0"/>
    <n v="0"/>
    <n v="890480123"/>
    <s v="UNIVERSIDAD DE CARTAGENA"/>
    <n v="5"/>
    <m/>
    <m/>
    <m/>
    <m/>
    <n v="2"/>
    <n v="7"/>
    <n v="2"/>
  </r>
  <r>
    <n v="15639"/>
    <s v="C"/>
    <x v="176"/>
    <x v="0"/>
    <n v="4"/>
    <n v="550023601"/>
    <d v="2020-02-23T00:00:00"/>
    <d v="2024-01-30T00:00:00"/>
    <n v="0"/>
    <n v="1"/>
    <n v="2"/>
    <n v="30"/>
    <n v="2"/>
    <n v="22490513"/>
    <n v="24960000"/>
    <n v="18321"/>
    <n v="704"/>
    <n v="17593"/>
    <n v="0"/>
    <n v="0"/>
    <n v="0"/>
    <m/>
    <n v="0"/>
    <n v="0"/>
    <n v="0"/>
    <m/>
    <m/>
    <d v="2021-03-30T00:00:00"/>
    <n v="1"/>
    <s v="O"/>
    <n v="1"/>
    <n v="30"/>
    <n v="0"/>
    <m/>
    <m/>
    <m/>
    <m/>
    <m/>
    <m/>
    <n v="1"/>
    <n v="1"/>
    <m/>
    <m/>
    <n v="1954"/>
    <s v="CREDITOS DE CONSUMO"/>
    <n v="0"/>
    <n v="0"/>
    <n v="890480123"/>
    <s v="UNIVERSIDAD DE CARTAGENA"/>
    <n v="5"/>
    <m/>
    <m/>
    <m/>
    <m/>
    <n v="2"/>
    <n v="7"/>
    <n v="2"/>
  </r>
  <r>
    <n v="13633"/>
    <s v="C"/>
    <x v="176"/>
    <x v="0"/>
    <n v="4"/>
    <n v="550023603"/>
    <d v="2020-02-23T00:00:00"/>
    <d v="2024-01-30T00:00:00"/>
    <n v="0"/>
    <n v="1"/>
    <n v="2"/>
    <n v="30"/>
    <n v="2"/>
    <n v="22490513"/>
    <n v="24960000"/>
    <n v="15972"/>
    <n v="614"/>
    <n v="15336"/>
    <n v="0"/>
    <n v="0"/>
    <n v="0"/>
    <m/>
    <n v="0"/>
    <n v="0"/>
    <n v="0"/>
    <m/>
    <m/>
    <d v="2021-03-30T00:00:00"/>
    <n v="1"/>
    <s v="O"/>
    <n v="1"/>
    <n v="30"/>
    <n v="0"/>
    <m/>
    <m/>
    <m/>
    <m/>
    <m/>
    <m/>
    <n v="1"/>
    <n v="1"/>
    <m/>
    <m/>
    <n v="1703"/>
    <s v="CREDITOS DE CONSUMO"/>
    <n v="0"/>
    <n v="0"/>
    <n v="890480123"/>
    <s v="UNIVERSIDAD DE CARTAGENA"/>
    <n v="5"/>
    <m/>
    <m/>
    <m/>
    <m/>
    <n v="2"/>
    <n v="7"/>
    <n v="2"/>
  </r>
  <r>
    <n v="14350"/>
    <s v="C"/>
    <x v="176"/>
    <x v="0"/>
    <n v="4"/>
    <n v="550023604"/>
    <d v="2020-02-23T00:00:00"/>
    <d v="2024-01-30T00:00:00"/>
    <n v="0"/>
    <n v="1"/>
    <n v="2"/>
    <n v="30"/>
    <n v="2"/>
    <n v="22490513"/>
    <n v="24960000"/>
    <n v="16810"/>
    <n v="646"/>
    <n v="16142"/>
    <n v="0"/>
    <n v="0"/>
    <n v="0"/>
    <m/>
    <n v="0"/>
    <n v="0"/>
    <n v="0"/>
    <m/>
    <m/>
    <d v="2021-03-30T00:00:00"/>
    <n v="1"/>
    <s v="O"/>
    <n v="1"/>
    <n v="30"/>
    <n v="0"/>
    <m/>
    <m/>
    <m/>
    <m/>
    <m/>
    <m/>
    <n v="1"/>
    <n v="1"/>
    <m/>
    <m/>
    <n v="1792"/>
    <s v="CREDITOS DE CONSUMO"/>
    <n v="0"/>
    <n v="0"/>
    <n v="890480123"/>
    <s v="UNIVERSIDAD DE CARTAGENA"/>
    <n v="5"/>
    <m/>
    <m/>
    <m/>
    <m/>
    <n v="2"/>
    <n v="7"/>
    <n v="2"/>
  </r>
  <r>
    <n v="35871"/>
    <s v="C"/>
    <x v="176"/>
    <x v="0"/>
    <n v="4"/>
    <n v="550023609"/>
    <d v="2020-02-24T00:00:00"/>
    <d v="2024-01-30T00:00:00"/>
    <n v="0"/>
    <n v="1"/>
    <n v="2"/>
    <n v="30"/>
    <n v="2"/>
    <n v="22490513"/>
    <n v="24960000"/>
    <n v="42024"/>
    <n v="1616"/>
    <n v="40352"/>
    <n v="0"/>
    <n v="0"/>
    <n v="0"/>
    <m/>
    <n v="0"/>
    <n v="0"/>
    <n v="0"/>
    <m/>
    <m/>
    <d v="2021-03-30T00:00:00"/>
    <n v="1"/>
    <s v="O"/>
    <n v="1"/>
    <n v="30"/>
    <n v="0"/>
    <m/>
    <m/>
    <m/>
    <m/>
    <m/>
    <m/>
    <n v="1"/>
    <n v="1"/>
    <m/>
    <m/>
    <n v="4481"/>
    <s v="CREDITOS DE CONSUMO"/>
    <n v="0"/>
    <n v="0"/>
    <n v="890480123"/>
    <s v="UNIVERSIDAD DE CARTAGENA"/>
    <n v="5"/>
    <m/>
    <m/>
    <m/>
    <m/>
    <n v="2"/>
    <n v="7"/>
    <n v="2"/>
  </r>
  <r>
    <n v="21546"/>
    <s v="C"/>
    <x v="176"/>
    <x v="0"/>
    <n v="4"/>
    <n v="550023637"/>
    <d v="2020-02-29T00:00:00"/>
    <d v="2024-01-30T00:00:00"/>
    <n v="0"/>
    <n v="1"/>
    <n v="2"/>
    <n v="30"/>
    <n v="2"/>
    <n v="22490513"/>
    <n v="24960000"/>
    <n v="25240"/>
    <n v="970"/>
    <n v="24237"/>
    <n v="0"/>
    <n v="0"/>
    <n v="0"/>
    <m/>
    <n v="0"/>
    <n v="0"/>
    <n v="0"/>
    <m/>
    <m/>
    <d v="2021-03-30T00:00:00"/>
    <n v="1"/>
    <s v="O"/>
    <n v="1"/>
    <n v="30"/>
    <n v="0"/>
    <m/>
    <m/>
    <m/>
    <m/>
    <m/>
    <m/>
    <n v="1"/>
    <n v="1"/>
    <m/>
    <m/>
    <n v="2691"/>
    <s v="CREDITOS DE CONSUMO"/>
    <n v="0"/>
    <n v="0"/>
    <n v="890480123"/>
    <s v="UNIVERSIDAD DE CARTAGENA"/>
    <n v="5"/>
    <m/>
    <m/>
    <m/>
    <m/>
    <n v="2"/>
    <n v="7"/>
    <n v="2"/>
  </r>
  <r>
    <n v="17858"/>
    <s v="C"/>
    <x v="176"/>
    <x v="0"/>
    <n v="4"/>
    <n v="550023655"/>
    <d v="2020-03-02T00:00:00"/>
    <d v="2024-01-30T00:00:00"/>
    <n v="0"/>
    <n v="1"/>
    <n v="2"/>
    <n v="30"/>
    <n v="2"/>
    <n v="22490513"/>
    <n v="24960000"/>
    <n v="20921"/>
    <n v="804"/>
    <n v="20089"/>
    <n v="0"/>
    <n v="0"/>
    <n v="0"/>
    <m/>
    <n v="0"/>
    <n v="0"/>
    <n v="0"/>
    <m/>
    <m/>
    <d v="2021-03-30T00:00:00"/>
    <n v="1"/>
    <s v="O"/>
    <n v="1"/>
    <n v="30"/>
    <n v="0"/>
    <m/>
    <m/>
    <m/>
    <m/>
    <m/>
    <m/>
    <n v="1"/>
    <n v="1"/>
    <m/>
    <m/>
    <n v="2231"/>
    <s v="CREDITOS DE CONSUMO"/>
    <n v="0"/>
    <n v="0"/>
    <n v="890480123"/>
    <s v="UNIVERSIDAD DE CARTAGENA"/>
    <n v="5"/>
    <m/>
    <m/>
    <m/>
    <m/>
    <n v="2"/>
    <n v="7"/>
    <n v="2"/>
  </r>
  <r>
    <n v="26112"/>
    <s v="C"/>
    <x v="176"/>
    <x v="0"/>
    <n v="4"/>
    <n v="550024387"/>
    <d v="2020-09-13T00:00:00"/>
    <d v="2024-01-30T00:00:00"/>
    <n v="0"/>
    <n v="1"/>
    <n v="2"/>
    <n v="30"/>
    <n v="2"/>
    <n v="22490513"/>
    <n v="24960000"/>
    <n v="30591"/>
    <n v="1176"/>
    <n v="29374"/>
    <n v="0"/>
    <n v="0"/>
    <n v="0"/>
    <m/>
    <n v="0"/>
    <n v="0"/>
    <n v="0"/>
    <m/>
    <m/>
    <d v="2021-03-30T00:00:00"/>
    <n v="1"/>
    <s v="O"/>
    <n v="1"/>
    <n v="30"/>
    <n v="0"/>
    <m/>
    <m/>
    <m/>
    <m/>
    <m/>
    <m/>
    <n v="1"/>
    <n v="1"/>
    <m/>
    <m/>
    <n v="3262"/>
    <s v="CREDITOS DE CONSUMO"/>
    <n v="0"/>
    <n v="0"/>
    <n v="890480123"/>
    <s v="UNIVERSIDAD DE CARTAGENA"/>
    <n v="5"/>
    <m/>
    <m/>
    <m/>
    <m/>
    <n v="2"/>
    <n v="7"/>
    <n v="2"/>
  </r>
  <r>
    <n v="91637"/>
    <s v="C"/>
    <x v="176"/>
    <x v="0"/>
    <n v="4"/>
    <n v="550024425"/>
    <d v="2020-09-23T00:00:00"/>
    <d v="2024-01-30T00:00:00"/>
    <n v="0"/>
    <n v="1"/>
    <n v="2"/>
    <n v="30"/>
    <n v="2"/>
    <n v="22490513"/>
    <n v="24960000"/>
    <n v="107353"/>
    <n v="4127"/>
    <n v="103083"/>
    <n v="0"/>
    <n v="0"/>
    <n v="0"/>
    <m/>
    <n v="0"/>
    <n v="0"/>
    <n v="0"/>
    <m/>
    <m/>
    <d v="2021-03-30T00:00:00"/>
    <n v="1"/>
    <s v="O"/>
    <n v="1"/>
    <n v="30"/>
    <n v="0"/>
    <m/>
    <m/>
    <m/>
    <m/>
    <m/>
    <m/>
    <n v="1"/>
    <n v="1"/>
    <m/>
    <m/>
    <n v="11446"/>
    <s v="CREDITOS DE CONSUMO"/>
    <n v="0"/>
    <n v="0"/>
    <n v="890480123"/>
    <s v="UNIVERSIDAD DE CARTAGENA"/>
    <n v="5"/>
    <m/>
    <m/>
    <m/>
    <m/>
    <n v="2"/>
    <n v="7"/>
    <n v="2"/>
  </r>
  <r>
    <n v="40"/>
    <s v="C"/>
    <x v="176"/>
    <x v="0"/>
    <n v="4"/>
    <n v="550024729"/>
    <d v="2020-10-31T00:00:00"/>
    <d v="2021-03-31T00:00:00"/>
    <n v="0"/>
    <n v="1"/>
    <n v="0"/>
    <n v="30"/>
    <n v="2"/>
    <n v="0"/>
    <n v="0"/>
    <n v="4689"/>
    <n v="4689"/>
    <n v="45"/>
    <n v="0"/>
    <n v="0"/>
    <n v="0"/>
    <m/>
    <n v="0"/>
    <n v="0"/>
    <n v="0"/>
    <m/>
    <m/>
    <d v="2021-02-26T00:00:00"/>
    <n v="1"/>
    <s v="O"/>
    <n v="1"/>
    <n v="30"/>
    <n v="0"/>
    <m/>
    <m/>
    <m/>
    <m/>
    <m/>
    <m/>
    <n v="1"/>
    <n v="1"/>
    <m/>
    <m/>
    <n v="5"/>
    <s v="CREDITOS DE CONSUMO"/>
    <n v="0"/>
    <n v="0"/>
    <n v="890480123"/>
    <s v="UNIVERSIDAD DE CARTAGENA"/>
    <n v="5"/>
    <m/>
    <m/>
    <m/>
    <m/>
    <n v="2"/>
    <n v="7"/>
    <n v="2"/>
  </r>
  <r>
    <n v="47438"/>
    <s v="C"/>
    <x v="176"/>
    <x v="0"/>
    <n v="4"/>
    <n v="550024862"/>
    <d v="2020-11-22T00:00:00"/>
    <d v="2023-12-30T00:00:00"/>
    <n v="0"/>
    <n v="1"/>
    <n v="3"/>
    <n v="30"/>
    <n v="2"/>
    <n v="22490513"/>
    <n v="24960000"/>
    <n v="56800"/>
    <n v="2184"/>
    <n v="53364"/>
    <n v="0"/>
    <n v="0"/>
    <n v="0"/>
    <m/>
    <n v="0"/>
    <n v="0"/>
    <n v="0"/>
    <m/>
    <m/>
    <d v="2021-03-30T00:00:00"/>
    <n v="1"/>
    <s v="O"/>
    <n v="1"/>
    <n v="30"/>
    <n v="0"/>
    <m/>
    <m/>
    <m/>
    <m/>
    <m/>
    <m/>
    <n v="1"/>
    <n v="1"/>
    <m/>
    <m/>
    <n v="5926"/>
    <s v="CREDITOS DE CONSUMO"/>
    <n v="0"/>
    <n v="0"/>
    <n v="890480123"/>
    <s v="UNIVERSIDAD DE CARTAGENA"/>
    <n v="5"/>
    <m/>
    <m/>
    <m/>
    <m/>
    <n v="2"/>
    <n v="7"/>
    <n v="2"/>
  </r>
  <r>
    <n v="502072"/>
    <s v="C"/>
    <x v="176"/>
    <x v="0"/>
    <n v="4"/>
    <n v="550024879"/>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502072"/>
    <s v="C"/>
    <x v="176"/>
    <x v="0"/>
    <n v="4"/>
    <n v="550024880"/>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334713"/>
    <s v="C"/>
    <x v="176"/>
    <x v="0"/>
    <n v="4"/>
    <n v="550024881"/>
    <d v="2020-11-30T00:00:00"/>
    <d v="2024-01-30T00:00:00"/>
    <n v="0"/>
    <n v="1"/>
    <n v="2"/>
    <n v="30"/>
    <n v="2"/>
    <n v="22490513"/>
    <n v="24960000"/>
    <n v="392119"/>
    <n v="15075"/>
    <n v="376522"/>
    <n v="0"/>
    <n v="0"/>
    <n v="0"/>
    <m/>
    <n v="0"/>
    <n v="0"/>
    <n v="0"/>
    <m/>
    <m/>
    <d v="2021-03-30T00:00:00"/>
    <n v="1"/>
    <s v="O"/>
    <n v="1"/>
    <n v="30"/>
    <n v="0"/>
    <m/>
    <m/>
    <m/>
    <m/>
    <m/>
    <m/>
    <n v="1"/>
    <n v="1"/>
    <m/>
    <m/>
    <n v="41809"/>
    <s v="CREDITOS DE CONSUMO"/>
    <n v="0"/>
    <n v="0"/>
    <n v="890480123"/>
    <s v="UNIVERSIDAD DE CARTAGENA"/>
    <n v="5"/>
    <m/>
    <m/>
    <m/>
    <m/>
    <n v="2"/>
    <n v="7"/>
    <n v="2"/>
  </r>
  <r>
    <n v="40834"/>
    <s v="C"/>
    <x v="176"/>
    <x v="0"/>
    <n v="4"/>
    <n v="550024882"/>
    <d v="2020-11-30T00:00:00"/>
    <d v="2023-11-30T00:00:00"/>
    <n v="0"/>
    <n v="1"/>
    <n v="4"/>
    <n v="30"/>
    <n v="2"/>
    <n v="22490513"/>
    <n v="24960000"/>
    <n v="50000"/>
    <n v="1922"/>
    <n v="45935"/>
    <n v="0"/>
    <n v="0"/>
    <n v="0"/>
    <m/>
    <n v="0"/>
    <n v="0"/>
    <n v="0"/>
    <m/>
    <m/>
    <d v="2021-03-30T00:00:00"/>
    <n v="1"/>
    <s v="O"/>
    <n v="1"/>
    <n v="30"/>
    <n v="0"/>
    <m/>
    <m/>
    <m/>
    <m/>
    <m/>
    <m/>
    <n v="1"/>
    <n v="1"/>
    <m/>
    <m/>
    <n v="5101"/>
    <s v="CREDITOS DE CONSUMO"/>
    <n v="0"/>
    <n v="0"/>
    <n v="890480123"/>
    <s v="UNIVERSIDAD DE CARTAGENA"/>
    <n v="5"/>
    <m/>
    <m/>
    <m/>
    <m/>
    <n v="2"/>
    <n v="7"/>
    <n v="2"/>
  </r>
  <r>
    <n v="71900"/>
    <s v="C"/>
    <x v="176"/>
    <x v="0"/>
    <n v="4"/>
    <n v="550025194"/>
    <d v="2021-01-16T00:00:00"/>
    <d v="2024-02-28T00:00:00"/>
    <n v="0"/>
    <n v="1"/>
    <n v="1"/>
    <n v="30"/>
    <n v="2"/>
    <n v="22490513"/>
    <n v="24960000"/>
    <n v="84115"/>
    <n v="3234"/>
    <n v="80881"/>
    <n v="1530"/>
    <n v="0"/>
    <n v="0"/>
    <m/>
    <n v="0"/>
    <n v="0"/>
    <n v="0"/>
    <m/>
    <m/>
    <d v="2021-02-26T00:00:00"/>
    <n v="1"/>
    <s v="O"/>
    <n v="1"/>
    <n v="30"/>
    <n v="0"/>
    <m/>
    <m/>
    <m/>
    <m/>
    <m/>
    <m/>
    <n v="1"/>
    <n v="1"/>
    <m/>
    <m/>
    <n v="8981"/>
    <s v="CREDITOS DE CONSUMO"/>
    <n v="0"/>
    <n v="0"/>
    <n v="890480123"/>
    <s v="UNIVERSIDAD DE CARTAGENA"/>
    <n v="5"/>
    <m/>
    <m/>
    <m/>
    <m/>
    <n v="2"/>
    <n v="7"/>
    <n v="2"/>
  </r>
  <r>
    <n v="15215"/>
    <s v="C"/>
    <x v="176"/>
    <x v="0"/>
    <n v="4"/>
    <n v="550025197"/>
    <d v="2021-01-16T00:00:00"/>
    <d v="2024-02-28T00:00:00"/>
    <n v="0"/>
    <n v="1"/>
    <n v="1"/>
    <n v="30"/>
    <n v="2"/>
    <n v="22490513"/>
    <n v="24960000"/>
    <n v="17800"/>
    <n v="684"/>
    <n v="17116"/>
    <n v="330"/>
    <n v="0"/>
    <n v="0"/>
    <m/>
    <n v="0"/>
    <n v="0"/>
    <n v="0"/>
    <m/>
    <m/>
    <d v="2021-02-26T00:00:00"/>
    <n v="1"/>
    <s v="O"/>
    <n v="1"/>
    <n v="30"/>
    <n v="0"/>
    <m/>
    <m/>
    <m/>
    <m/>
    <m/>
    <m/>
    <n v="1"/>
    <n v="1"/>
    <m/>
    <m/>
    <n v="1901"/>
    <s v="CREDITOS DE CONSUMO"/>
    <n v="0"/>
    <n v="0"/>
    <n v="890480123"/>
    <s v="UNIVERSIDAD DE CARTAGENA"/>
    <n v="5"/>
    <m/>
    <m/>
    <m/>
    <m/>
    <n v="2"/>
    <n v="7"/>
    <n v="2"/>
  </r>
  <r>
    <n v="85479"/>
    <s v="C"/>
    <x v="176"/>
    <x v="0"/>
    <n v="4"/>
    <n v="550025238"/>
    <d v="2021-01-28T00:00:00"/>
    <d v="2024-02-28T00:00:00"/>
    <n v="0"/>
    <n v="1"/>
    <n v="1"/>
    <n v="30"/>
    <n v="2"/>
    <n v="22490513"/>
    <n v="24960000"/>
    <n v="100000"/>
    <n v="3844"/>
    <n v="96156"/>
    <n v="1800"/>
    <n v="0"/>
    <n v="0"/>
    <m/>
    <n v="0"/>
    <n v="0"/>
    <n v="0"/>
    <m/>
    <m/>
    <d v="2021-02-26T00:00:00"/>
    <n v="1"/>
    <s v="O"/>
    <n v="1"/>
    <n v="30"/>
    <n v="0"/>
    <m/>
    <m/>
    <m/>
    <m/>
    <m/>
    <m/>
    <n v="1"/>
    <n v="1"/>
    <m/>
    <m/>
    <n v="10677"/>
    <s v="CREDITOS DE CONSUMO"/>
    <n v="0"/>
    <n v="0"/>
    <n v="890480123"/>
    <s v="UNIVERSIDAD DE CARTAGENA"/>
    <n v="5"/>
    <m/>
    <m/>
    <m/>
    <m/>
    <n v="2"/>
    <n v="7"/>
    <n v="2"/>
  </r>
  <r>
    <n v="36756"/>
    <s v="C"/>
    <x v="176"/>
    <x v="0"/>
    <n v="4"/>
    <n v="550025416"/>
    <d v="2021-02-19T00:00:00"/>
    <d v="2024-03-28T00:00:00"/>
    <n v="0"/>
    <n v="1"/>
    <n v="1"/>
    <n v="30"/>
    <n v="2"/>
    <n v="22490513"/>
    <n v="24960000"/>
    <n v="43000"/>
    <n v="1653"/>
    <n v="41347"/>
    <n v="52"/>
    <n v="0"/>
    <n v="0"/>
    <m/>
    <n v="0"/>
    <n v="0"/>
    <n v="0"/>
    <m/>
    <m/>
    <d v="2021-02-26T00:00:00"/>
    <n v="1"/>
    <s v="O"/>
    <n v="1"/>
    <n v="30"/>
    <n v="0"/>
    <m/>
    <m/>
    <m/>
    <m/>
    <m/>
    <m/>
    <n v="1"/>
    <n v="1"/>
    <m/>
    <m/>
    <n v="4591"/>
    <s v="CREDITOS DE CONSUMO"/>
    <n v="0"/>
    <n v="0"/>
    <n v="890480123"/>
    <s v="UNIVERSIDAD DE CARTAGENA"/>
    <n v="5"/>
    <m/>
    <m/>
    <m/>
    <m/>
    <n v="2"/>
    <n v="7"/>
    <n v="2"/>
  </r>
  <r>
    <n v="5334"/>
    <s v="C"/>
    <x v="176"/>
    <x v="0"/>
    <n v="4"/>
    <n v="550025518"/>
    <d v="2021-02-28T00:00:00"/>
    <d v="2021-04-30T00:00:00"/>
    <n v="0"/>
    <n v="1"/>
    <n v="0"/>
    <n v="30"/>
    <n v="2"/>
    <n v="0"/>
    <n v="0"/>
    <n v="6000"/>
    <n v="6000"/>
    <n v="6000"/>
    <n v="0"/>
    <n v="0"/>
    <n v="0"/>
    <m/>
    <n v="0"/>
    <n v="0"/>
    <n v="0"/>
    <m/>
    <m/>
    <d v="2021-03-30T00:00:00"/>
    <n v="1"/>
    <s v="O"/>
    <n v="1"/>
    <n v="30"/>
    <n v="0"/>
    <m/>
    <m/>
    <m/>
    <m/>
    <m/>
    <m/>
    <n v="1"/>
    <n v="1"/>
    <m/>
    <m/>
    <n v="666"/>
    <s v="CREDITOS DE CONSUMO"/>
    <n v="0"/>
    <n v="0"/>
    <n v="890480123"/>
    <s v="UNIVERSIDAD DE CARTAGENA"/>
    <n v="5"/>
    <m/>
    <m/>
    <m/>
    <m/>
    <n v="2"/>
    <n v="7"/>
    <n v="2"/>
  </r>
  <r>
    <n v="88896"/>
    <s v="C"/>
    <x v="176"/>
    <x v="0"/>
    <n v="4"/>
    <n v="550025565"/>
    <d v="2021-03-03T00:00:00"/>
    <d v="2024-03-30T00:00:00"/>
    <n v="0"/>
    <n v="1"/>
    <n v="0"/>
    <n v="30"/>
    <n v="2"/>
    <n v="22490513"/>
    <n v="24960000"/>
    <n v="100000"/>
    <n v="3844"/>
    <n v="100000"/>
    <n v="0"/>
    <n v="0"/>
    <n v="0"/>
    <m/>
    <n v="0"/>
    <n v="0"/>
    <n v="0"/>
    <m/>
    <m/>
    <d v="2021-03-30T00:00:00"/>
    <n v="1"/>
    <s v="O"/>
    <n v="1"/>
    <n v="30"/>
    <n v="0"/>
    <m/>
    <m/>
    <m/>
    <m/>
    <m/>
    <m/>
    <n v="1"/>
    <n v="1"/>
    <m/>
    <m/>
    <n v="11104"/>
    <s v="CREDITOS DE CONSUMO"/>
    <n v="0"/>
    <n v="0"/>
    <n v="890480123"/>
    <s v="UNIVERSIDAD DE CARTAGENA"/>
    <n v="5"/>
    <m/>
    <m/>
    <m/>
    <m/>
    <n v="2"/>
    <n v="7"/>
    <n v="2"/>
  </r>
  <r>
    <n v="5334"/>
    <s v="C"/>
    <x v="176"/>
    <x v="0"/>
    <n v="4"/>
    <n v="550025704"/>
    <d v="2021-03-31T00:00:00"/>
    <d v="2021-05-30T00:00:00"/>
    <n v="0"/>
    <n v="1"/>
    <n v="0"/>
    <n v="30"/>
    <n v="2"/>
    <n v="0"/>
    <n v="0"/>
    <n v="6000"/>
    <n v="6000"/>
    <n v="6000"/>
    <n v="0"/>
    <n v="0"/>
    <n v="0"/>
    <m/>
    <n v="0"/>
    <n v="0"/>
    <n v="0"/>
    <m/>
    <m/>
    <d v="2021-03-31T00:00:00"/>
    <n v="1"/>
    <s v="O"/>
    <n v="1"/>
    <n v="30"/>
    <n v="0"/>
    <m/>
    <m/>
    <m/>
    <m/>
    <m/>
    <m/>
    <n v="1"/>
    <n v="1"/>
    <m/>
    <m/>
    <n v="666"/>
    <s v="CREDITOS DE CONSUMO"/>
    <n v="0"/>
    <n v="0"/>
    <n v="890480123"/>
    <s v="UNIVERSIDAD DE CARTAGENA"/>
    <n v="5"/>
    <m/>
    <m/>
    <m/>
    <m/>
    <n v="2"/>
    <n v="7"/>
    <n v="2"/>
  </r>
  <r>
    <n v="10417699"/>
    <s v="C"/>
    <x v="177"/>
    <x v="0"/>
    <n v="4"/>
    <n v="16550"/>
    <d v="2020-10-29T00:00:00"/>
    <d v="2024-01-01T00:00:00"/>
    <n v="0"/>
    <n v="1"/>
    <n v="5"/>
    <n v="30"/>
    <n v="2"/>
    <n v="9752084"/>
    <n v="10200000"/>
    <n v="12621490"/>
    <n v="387403"/>
    <n v="11169805"/>
    <n v="0"/>
    <n v="0"/>
    <n v="0"/>
    <m/>
    <n v="0"/>
    <n v="0"/>
    <n v="0"/>
    <m/>
    <m/>
    <d v="2021-03-30T00:00:00"/>
    <n v="9"/>
    <s v="O"/>
    <n v="1"/>
    <n v="30"/>
    <n v="0"/>
    <m/>
    <m/>
    <m/>
    <m/>
    <m/>
    <m/>
    <n v="1"/>
    <n v="1"/>
    <m/>
    <m/>
    <n v="752106"/>
    <s v="CREDITOS DE CONSUMO"/>
    <n v="0"/>
    <n v="0"/>
    <n v="890480123"/>
    <s v="UNIVERSIDAD DE CARTAGENA"/>
    <n v="5"/>
    <m/>
    <m/>
    <m/>
    <m/>
    <n v="1"/>
    <n v="7"/>
    <n v="1"/>
  </r>
  <r>
    <n v="3993614"/>
    <s v="C"/>
    <x v="177"/>
    <x v="0"/>
    <n v="4"/>
    <n v="18042"/>
    <d v="2021-01-04T00:00:00"/>
    <d v="2022-10-04T00:00:00"/>
    <n v="0"/>
    <n v="1"/>
    <n v="3"/>
    <n v="30"/>
    <n v="2"/>
    <n v="15881442"/>
    <n v="17090000"/>
    <n v="4912934"/>
    <n v="269498"/>
    <n v="4281933"/>
    <n v="0"/>
    <n v="0"/>
    <n v="0"/>
    <m/>
    <n v="0"/>
    <n v="0"/>
    <n v="0"/>
    <m/>
    <m/>
    <d v="2021-03-30T00:00:00"/>
    <n v="9"/>
    <s v="O"/>
    <n v="1"/>
    <n v="30"/>
    <n v="0"/>
    <m/>
    <m/>
    <m/>
    <m/>
    <m/>
    <m/>
    <n v="1"/>
    <n v="1"/>
    <m/>
    <m/>
    <n v="288319"/>
    <s v="CREDITOS DE CONSUMO"/>
    <n v="0"/>
    <n v="0"/>
    <n v="890480123"/>
    <s v="UNIVERSIDAD DE CARTAGENA"/>
    <n v="5"/>
    <m/>
    <m/>
    <m/>
    <m/>
    <n v="1"/>
    <n v="7"/>
    <n v="2"/>
  </r>
  <r>
    <n v="18462844"/>
    <s v="C"/>
    <x v="178"/>
    <x v="0"/>
    <n v="4"/>
    <n v="14375"/>
    <d v="2018-07-31T00:00:00"/>
    <d v="2025-07-31T00:00:00"/>
    <n v="0"/>
    <n v="1"/>
    <n v="32"/>
    <n v="30"/>
    <n v="2"/>
    <n v="17726461"/>
    <n v="19240000"/>
    <n v="40000000"/>
    <n v="834313"/>
    <n v="30130655"/>
    <n v="0"/>
    <n v="0"/>
    <n v="0"/>
    <m/>
    <n v="0"/>
    <n v="0"/>
    <n v="0"/>
    <m/>
    <m/>
    <d v="2021-03-30T00:00:00"/>
    <n v="1"/>
    <s v="O"/>
    <n v="1"/>
    <n v="30"/>
    <n v="0"/>
    <m/>
    <m/>
    <m/>
    <m/>
    <m/>
    <m/>
    <n v="1"/>
    <n v="1"/>
    <m/>
    <m/>
    <n v="11667811"/>
    <s v="CREDITOS DE CONSUMO"/>
    <n v="0"/>
    <n v="0"/>
    <n v="890480123"/>
    <s v="UNIVERSIDAD DE CARTAGENA"/>
    <n v="5"/>
    <m/>
    <m/>
    <m/>
    <m/>
    <n v="1"/>
    <n v="7"/>
    <n v="2"/>
  </r>
  <r>
    <n v="1354743"/>
    <s v="C"/>
    <x v="178"/>
    <x v="0"/>
    <n v="4"/>
    <n v="15329"/>
    <d v="2019-02-28T00:00:00"/>
    <d v="2021-11-30T00:00:00"/>
    <n v="0"/>
    <n v="1"/>
    <n v="23"/>
    <n v="30"/>
    <n v="2"/>
    <n v="12185828"/>
    <n v="12890000"/>
    <n v="7657879"/>
    <n v="289189"/>
    <n v="2210888"/>
    <n v="0"/>
    <n v="0"/>
    <n v="0"/>
    <m/>
    <n v="0"/>
    <n v="0"/>
    <n v="0"/>
    <m/>
    <m/>
    <d v="2021-03-30T00:00:00"/>
    <n v="1"/>
    <s v="O"/>
    <n v="1"/>
    <n v="30"/>
    <n v="0"/>
    <m/>
    <m/>
    <m/>
    <m/>
    <m/>
    <m/>
    <n v="1"/>
    <n v="1"/>
    <m/>
    <m/>
    <n v="856145"/>
    <s v="CREDITOS DE CONSUMO"/>
    <n v="0"/>
    <n v="0"/>
    <n v="890480123"/>
    <s v="UNIVERSIDAD DE CARTAGENA"/>
    <n v="5"/>
    <m/>
    <m/>
    <m/>
    <m/>
    <n v="1"/>
    <n v="7"/>
    <n v="2"/>
  </r>
  <r>
    <n v="1276485"/>
    <s v="C"/>
    <x v="178"/>
    <x v="0"/>
    <n v="4"/>
    <n v="18306"/>
    <d v="2021-03-31T00:00:00"/>
    <d v="2021-04-30T00:00:00"/>
    <n v="0"/>
    <n v="1"/>
    <n v="0"/>
    <n v="30"/>
    <n v="2"/>
    <n v="23318977"/>
    <n v="25980000"/>
    <n v="2083175"/>
    <n v="2123656"/>
    <n v="2083175"/>
    <n v="0"/>
    <n v="0"/>
    <n v="0"/>
    <m/>
    <n v="0"/>
    <n v="0"/>
    <n v="0"/>
    <m/>
    <m/>
    <d v="2021-03-31T00:00:00"/>
    <n v="1"/>
    <s v="O"/>
    <n v="1"/>
    <n v="30"/>
    <n v="0"/>
    <m/>
    <m/>
    <m/>
    <m/>
    <m/>
    <m/>
    <n v="1"/>
    <n v="1"/>
    <m/>
    <m/>
    <n v="806690"/>
    <s v="CREDITOS DE CONSUMO"/>
    <n v="0"/>
    <n v="0"/>
    <n v="890480123"/>
    <s v="UNIVERSIDAD DE CARTAGENA"/>
    <n v="5"/>
    <m/>
    <m/>
    <m/>
    <m/>
    <n v="1"/>
    <n v="7"/>
    <n v="2"/>
  </r>
  <r>
    <n v="34755433"/>
    <s v="C"/>
    <x v="179"/>
    <x v="2"/>
    <n v="4"/>
    <n v="16734"/>
    <d v="2020-10-29T00:00:00"/>
    <d v="2024-02-29T00:00:00"/>
    <n v="0"/>
    <n v="1"/>
    <n v="4"/>
    <n v="30"/>
    <n v="2"/>
    <n v="9119963"/>
    <n v="9511000"/>
    <n v="52707464"/>
    <n v="1533069"/>
    <n v="47208779"/>
    <n v="227240"/>
    <n v="0"/>
    <n v="0"/>
    <m/>
    <n v="0"/>
    <n v="0"/>
    <n v="0"/>
    <m/>
    <m/>
    <d v="2021-03-11T00:00:00"/>
    <n v="1"/>
    <s v="O"/>
    <n v="1"/>
    <n v="30"/>
    <n v="0"/>
    <m/>
    <m/>
    <m/>
    <m/>
    <m/>
    <m/>
    <n v="1"/>
    <n v="1"/>
    <m/>
    <m/>
    <n v="12453346"/>
    <s v="CREDITOS DE CONSUMO"/>
    <n v="0"/>
    <n v="0"/>
    <m/>
    <m/>
    <n v="5"/>
    <m/>
    <m/>
    <m/>
    <m/>
    <n v="1"/>
    <n v="7"/>
    <n v="1"/>
  </r>
  <r>
    <n v="16214975"/>
    <s v="C"/>
    <x v="179"/>
    <x v="0"/>
    <n v="4"/>
    <n v="17870"/>
    <d v="2020-12-10T00:00:00"/>
    <d v="2026-12-30T00:00:00"/>
    <n v="0"/>
    <n v="1"/>
    <n v="5"/>
    <n v="30"/>
    <n v="2"/>
    <n v="16011168"/>
    <n v="17240000"/>
    <n v="23136025"/>
    <n v="502005"/>
    <n v="22025022"/>
    <n v="0"/>
    <n v="0"/>
    <n v="0"/>
    <m/>
    <n v="0"/>
    <n v="0"/>
    <n v="0"/>
    <m/>
    <m/>
    <d v="2021-03-30T00:00:00"/>
    <n v="9"/>
    <s v="O"/>
    <n v="1"/>
    <n v="30"/>
    <n v="0"/>
    <m/>
    <m/>
    <m/>
    <m/>
    <m/>
    <m/>
    <n v="1"/>
    <n v="1"/>
    <m/>
    <m/>
    <n v="5810047"/>
    <s v="CREDITOS DE CONSUMO"/>
    <n v="0"/>
    <n v="0"/>
    <n v="890480123"/>
    <s v="UNIVERSIDAD DE CARTAGENA"/>
    <n v="5"/>
    <m/>
    <m/>
    <m/>
    <m/>
    <n v="1"/>
    <n v="7"/>
    <n v="2"/>
  </r>
  <r>
    <n v="9150765"/>
    <s v="C"/>
    <x v="180"/>
    <x v="0"/>
    <n v="4"/>
    <n v="18216"/>
    <d v="2021-03-01T00:00:00"/>
    <d v="2023-03-30T00:00:00"/>
    <n v="0"/>
    <n v="1"/>
    <n v="1"/>
    <n v="30"/>
    <n v="2"/>
    <n v="16011168"/>
    <n v="17240000"/>
    <n v="12400000"/>
    <n v="607209"/>
    <n v="11792791"/>
    <n v="0"/>
    <n v="0"/>
    <n v="0"/>
    <m/>
    <n v="0"/>
    <n v="0"/>
    <n v="0"/>
    <m/>
    <m/>
    <d v="2021-03-30T00:00:00"/>
    <n v="9"/>
    <s v="O"/>
    <n v="1"/>
    <n v="30"/>
    <n v="0"/>
    <m/>
    <m/>
    <m/>
    <m/>
    <m/>
    <m/>
    <n v="1"/>
    <n v="1"/>
    <m/>
    <m/>
    <n v="2642026"/>
    <s v="CREDITOS DE CONSUMO"/>
    <n v="0"/>
    <n v="0"/>
    <n v="890480123"/>
    <s v="UNIVERSIDAD DE CARTAGENA"/>
    <n v="5"/>
    <m/>
    <m/>
    <m/>
    <m/>
    <n v="1"/>
    <n v="7"/>
    <n v="2"/>
  </r>
  <r>
    <n v="7009889"/>
    <s v="C"/>
    <x v="181"/>
    <x v="2"/>
    <n v="4"/>
    <n v="13901"/>
    <d v="2020-10-29T00:00:00"/>
    <d v="2023-07-13T00:00:00"/>
    <n v="0"/>
    <n v="1"/>
    <n v="5"/>
    <n v="30"/>
    <n v="2"/>
    <n v="12185828"/>
    <n v="12890000"/>
    <n v="14074608"/>
    <n v="517368"/>
    <n v="11783217"/>
    <n v="103714"/>
    <n v="0"/>
    <n v="0"/>
    <m/>
    <n v="0"/>
    <n v="0"/>
    <n v="0"/>
    <m/>
    <m/>
    <d v="2021-03-04T00:00:00"/>
    <n v="1"/>
    <s v="O"/>
    <n v="1"/>
    <n v="30"/>
    <n v="0"/>
    <m/>
    <m/>
    <m/>
    <m/>
    <m/>
    <m/>
    <n v="1"/>
    <n v="1"/>
    <m/>
    <m/>
    <n v="4773328"/>
    <s v="CREDITOS DE CONSUMO"/>
    <n v="0"/>
    <n v="0"/>
    <m/>
    <m/>
    <n v="3"/>
    <n v="6"/>
    <d v="2020-05-11T00:00:00"/>
    <s v="A"/>
    <n v="3"/>
    <n v="1"/>
    <n v="7"/>
    <n v="1"/>
  </r>
  <r>
    <n v="5462548.3100000005"/>
    <s v="C"/>
    <x v="181"/>
    <x v="2"/>
    <n v="4"/>
    <n v="14672"/>
    <d v="2020-10-29T00:00:00"/>
    <d v="2023-12-30T00:00:00"/>
    <n v="0"/>
    <n v="1"/>
    <n v="7"/>
    <n v="30"/>
    <n v="2"/>
    <n v="17726461"/>
    <n v="19240000"/>
    <n v="10756160"/>
    <n v="371928"/>
    <n v="9182227.3100000005"/>
    <n v="117546"/>
    <n v="0"/>
    <n v="0"/>
    <m/>
    <n v="0"/>
    <n v="0"/>
    <n v="0"/>
    <m/>
    <m/>
    <d v="2021-03-04T00:00:00"/>
    <n v="1"/>
    <s v="O"/>
    <n v="1"/>
    <n v="30"/>
    <n v="0"/>
    <m/>
    <m/>
    <m/>
    <m/>
    <m/>
    <m/>
    <n v="1"/>
    <n v="1"/>
    <m/>
    <m/>
    <n v="3719679"/>
    <s v="CREDITOS DE CONSUMO"/>
    <n v="0"/>
    <n v="0"/>
    <m/>
    <m/>
    <n v="3"/>
    <n v="6"/>
    <d v="2020-05-11T00:00:00"/>
    <s v="A"/>
    <n v="3"/>
    <n v="1"/>
    <n v="7"/>
    <n v="1"/>
  </r>
  <r>
    <n v="435493"/>
    <s v="C"/>
    <x v="181"/>
    <x v="2"/>
    <n v="4"/>
    <n v="15713"/>
    <d v="2020-10-29T00:00:00"/>
    <d v="2021-08-17T00:00:00"/>
    <n v="0"/>
    <n v="1"/>
    <n v="5"/>
    <n v="30"/>
    <n v="2"/>
    <n v="15881442"/>
    <n v="17090000"/>
    <n v="1915452"/>
    <n v="227158"/>
    <n v="732038"/>
    <n v="8398"/>
    <n v="0"/>
    <n v="0"/>
    <m/>
    <n v="0"/>
    <n v="0"/>
    <n v="0"/>
    <m/>
    <m/>
    <d v="2021-03-04T00:00:00"/>
    <n v="1"/>
    <s v="O"/>
    <n v="1"/>
    <n v="30"/>
    <n v="0"/>
    <m/>
    <m/>
    <m/>
    <m/>
    <m/>
    <m/>
    <n v="1"/>
    <n v="1"/>
    <m/>
    <m/>
    <n v="296545"/>
    <s v="CREDITOS DE CONSUMO"/>
    <n v="0"/>
    <n v="0"/>
    <m/>
    <m/>
    <n v="3"/>
    <n v="6"/>
    <d v="2020-05-11T00:00:00"/>
    <s v="A"/>
    <n v="3"/>
    <n v="1"/>
    <n v="7"/>
    <n v="1"/>
  </r>
  <r>
    <n v="0"/>
    <s v="C"/>
    <x v="182"/>
    <x v="0"/>
    <n v="4"/>
    <n v="11214"/>
    <d v="2016-06-20T00:00:00"/>
    <d v="2022-06-20T00:00:00"/>
    <n v="0"/>
    <n v="1"/>
    <n v="59"/>
    <n v="30"/>
    <n v="2"/>
    <n v="17726461"/>
    <n v="19240000"/>
    <n v="26000000"/>
    <n v="588989"/>
    <n v="6768856"/>
    <n v="0"/>
    <n v="0"/>
    <n v="0"/>
    <m/>
    <n v="0"/>
    <n v="0"/>
    <n v="0"/>
    <m/>
    <m/>
    <d v="2021-03-30T00:00:00"/>
    <n v="1"/>
    <s v="O"/>
    <n v="1"/>
    <n v="30"/>
    <n v="0"/>
    <m/>
    <m/>
    <m/>
    <m/>
    <m/>
    <m/>
    <n v="1"/>
    <n v="1"/>
    <m/>
    <m/>
    <n v="27023850"/>
    <s v="CREDITOS DE CONSUMO"/>
    <n v="0"/>
    <n v="0"/>
    <n v="890480123"/>
    <s v="UNIVERSIDAD DE CARTAGENA"/>
    <n v="5"/>
    <m/>
    <m/>
    <m/>
    <m/>
    <n v="1"/>
    <n v="7"/>
    <n v="2"/>
  </r>
  <r>
    <n v="2513548"/>
    <s v="C"/>
    <x v="183"/>
    <x v="2"/>
    <n v="4"/>
    <n v="18097"/>
    <d v="2021-01-28T00:00:00"/>
    <d v="2024-01-30T00:00:00"/>
    <n v="0"/>
    <n v="1"/>
    <n v="2"/>
    <n v="30"/>
    <n v="2"/>
    <n v="16011168"/>
    <n v="17240000"/>
    <n v="30000000"/>
    <n v="1054876"/>
    <n v="28669035"/>
    <n v="12751"/>
    <n v="0"/>
    <n v="0"/>
    <m/>
    <n v="0"/>
    <n v="0"/>
    <n v="0"/>
    <m/>
    <m/>
    <d v="2021-03-29T00:00:00"/>
    <n v="1"/>
    <s v="O"/>
    <n v="1"/>
    <n v="30"/>
    <n v="0"/>
    <m/>
    <m/>
    <m/>
    <m/>
    <m/>
    <m/>
    <n v="1"/>
    <n v="1"/>
    <m/>
    <m/>
    <n v="26155487"/>
    <s v="CREDITOS DE CONSUMO"/>
    <n v="0"/>
    <n v="0"/>
    <m/>
    <m/>
    <n v="5"/>
    <m/>
    <m/>
    <m/>
    <m/>
    <n v="1"/>
    <n v="7"/>
    <n v="2"/>
  </r>
  <r>
    <n v="173411"/>
    <s v="C"/>
    <x v="183"/>
    <x v="0"/>
    <n v="4"/>
    <n v="18192"/>
    <d v="2021-02-17T00:00:00"/>
    <d v="2021-06-28T00:00:00"/>
    <n v="0"/>
    <n v="1"/>
    <n v="1"/>
    <n v="30"/>
    <n v="2"/>
    <n v="13121400"/>
    <n v="13940000"/>
    <n v="2000000"/>
    <n v="21869"/>
    <n v="1977892"/>
    <n v="0"/>
    <n v="0"/>
    <n v="0"/>
    <m/>
    <n v="0"/>
    <n v="0"/>
    <n v="0"/>
    <n v="2000000"/>
    <n v="6"/>
    <d v="2021-03-30T00:00:00"/>
    <n v="1"/>
    <s v="O"/>
    <n v="1"/>
    <n v="30"/>
    <n v="0"/>
    <m/>
    <m/>
    <m/>
    <m/>
    <m/>
    <m/>
    <n v="1"/>
    <n v="1"/>
    <m/>
    <m/>
    <n v="1804481"/>
    <s v="CREDITOS DE CONSUMO"/>
    <n v="0"/>
    <n v="0"/>
    <n v="890480123"/>
    <s v="UNIVERSIDAD DE CARTAGENA"/>
    <n v="5"/>
    <m/>
    <m/>
    <m/>
    <m/>
    <n v="1"/>
    <n v="7"/>
    <n v="2"/>
  </r>
  <r>
    <n v="0"/>
    <s v="C"/>
    <x v="184"/>
    <x v="0"/>
    <n v="4"/>
    <n v="11734"/>
    <d v="2016-10-27T00:00:00"/>
    <d v="2023-10-27T00:00:00"/>
    <n v="3"/>
    <n v="1"/>
    <n v="52"/>
    <n v="30"/>
    <n v="2"/>
    <n v="17726461"/>
    <n v="19240000"/>
    <n v="30000000"/>
    <n v="625734"/>
    <n v="15490753"/>
    <n v="22857"/>
    <n v="0"/>
    <n v="0"/>
    <m/>
    <n v="0"/>
    <n v="0"/>
    <n v="0"/>
    <m/>
    <m/>
    <d v="2021-03-30T00:00:00"/>
    <n v="1"/>
    <s v="O"/>
    <n v="1"/>
    <n v="30"/>
    <n v="17395"/>
    <m/>
    <m/>
    <m/>
    <m/>
    <m/>
    <m/>
    <n v="1"/>
    <n v="1"/>
    <m/>
    <m/>
    <n v="50533229"/>
    <s v="CREDITOS DE CONSUMO"/>
    <n v="0"/>
    <n v="0"/>
    <n v="890480123"/>
    <s v="UNIVERSIDAD DE CARTAGENA"/>
    <n v="5"/>
    <m/>
    <m/>
    <m/>
    <m/>
    <n v="1"/>
    <n v="7"/>
    <n v="2"/>
  </r>
  <r>
    <n v="0"/>
    <s v="C"/>
    <x v="184"/>
    <x v="0"/>
    <n v="4"/>
    <n v="14703"/>
    <d v="2018-10-05T00:00:00"/>
    <d v="2021-10-05T00:00:00"/>
    <n v="0"/>
    <n v="1"/>
    <n v="30"/>
    <n v="30"/>
    <n v="2"/>
    <n v="12185828"/>
    <n v="12890000"/>
    <n v="11677000"/>
    <n v="388881"/>
    <n v="2219932"/>
    <n v="0"/>
    <n v="0"/>
    <n v="0"/>
    <m/>
    <n v="0"/>
    <n v="0"/>
    <n v="0"/>
    <m/>
    <m/>
    <d v="2021-03-30T00:00:00"/>
    <n v="1"/>
    <s v="O"/>
    <n v="1"/>
    <n v="30"/>
    <n v="0"/>
    <m/>
    <m/>
    <m/>
    <m/>
    <m/>
    <m/>
    <n v="1"/>
    <n v="1"/>
    <m/>
    <m/>
    <n v="7241761"/>
    <s v="CREDITOS DE CONSUMO"/>
    <n v="0"/>
    <n v="0"/>
    <n v="890480123"/>
    <s v="UNIVERSIDAD DE CARTAGENA"/>
    <n v="5"/>
    <m/>
    <m/>
    <m/>
    <m/>
    <n v="1"/>
    <n v="7"/>
    <n v="2"/>
  </r>
  <r>
    <n v="41623414"/>
    <s v="C"/>
    <x v="185"/>
    <x v="0"/>
    <n v="4"/>
    <n v="16054"/>
    <d v="2019-07-30T00:00:00"/>
    <d v="2026-07-30T00:00:00"/>
    <n v="0"/>
    <n v="1"/>
    <n v="20"/>
    <n v="30"/>
    <n v="2"/>
    <n v="17726461"/>
    <n v="19240000"/>
    <n v="78500000"/>
    <n v="1637338"/>
    <n v="67412917"/>
    <n v="0"/>
    <n v="0"/>
    <n v="0"/>
    <m/>
    <n v="0"/>
    <n v="0"/>
    <n v="0"/>
    <m/>
    <m/>
    <d v="2021-03-30T00:00:00"/>
    <n v="1"/>
    <s v="O"/>
    <n v="1"/>
    <n v="30"/>
    <n v="0"/>
    <m/>
    <m/>
    <m/>
    <m/>
    <m/>
    <m/>
    <n v="1"/>
    <n v="1"/>
    <m/>
    <m/>
    <n v="25789503"/>
    <s v="CREDITOS DE CONSUMO"/>
    <n v="0"/>
    <n v="0"/>
    <n v="890480123"/>
    <s v="UNIVERSIDAD DE CARTAGENA"/>
    <n v="5"/>
    <m/>
    <m/>
    <m/>
    <m/>
    <n v="1"/>
    <n v="7"/>
    <n v="2"/>
  </r>
  <r>
    <n v="0"/>
    <s v="C"/>
    <x v="186"/>
    <x v="0"/>
    <n v="4"/>
    <n v="16403"/>
    <d v="2019-10-04T00:00:00"/>
    <d v="2022-10-04T00:00:00"/>
    <n v="0"/>
    <n v="1"/>
    <n v="18"/>
    <n v="30"/>
    <n v="2"/>
    <n v="12185828"/>
    <n v="12890000"/>
    <n v="4808999"/>
    <n v="160155"/>
    <n v="2613299"/>
    <n v="0"/>
    <n v="0"/>
    <n v="0"/>
    <m/>
    <n v="0"/>
    <n v="0"/>
    <n v="0"/>
    <m/>
    <m/>
    <d v="2021-03-30T00:00:00"/>
    <n v="1"/>
    <s v="O"/>
    <n v="1"/>
    <n v="30"/>
    <n v="0"/>
    <m/>
    <m/>
    <m/>
    <m/>
    <m/>
    <m/>
    <n v="1"/>
    <n v="1"/>
    <m/>
    <m/>
    <n v="11958590"/>
    <s v="CREDITOS DE CONSUMO"/>
    <n v="0"/>
    <n v="0"/>
    <n v="890480123"/>
    <s v="UNIVERSIDAD DE CARTAGENA"/>
    <n v="5"/>
    <m/>
    <m/>
    <m/>
    <m/>
    <n v="1"/>
    <n v="7"/>
    <n v="2"/>
  </r>
  <r>
    <n v="651643"/>
    <s v="C"/>
    <x v="187"/>
    <x v="2"/>
    <n v="4"/>
    <n v="16909"/>
    <d v="2020-01-31T00:00:00"/>
    <d v="2023-01-31T00:00:00"/>
    <n v="0"/>
    <n v="1"/>
    <n v="14"/>
    <n v="30"/>
    <n v="2"/>
    <n v="17726461"/>
    <n v="19240000"/>
    <n v="1700000"/>
    <n v="61226"/>
    <n v="1142876"/>
    <n v="0"/>
    <n v="0"/>
    <n v="0"/>
    <m/>
    <n v="0"/>
    <n v="0"/>
    <n v="0"/>
    <m/>
    <m/>
    <d v="2021-03-31T00:00:00"/>
    <n v="1"/>
    <s v="O"/>
    <n v="1"/>
    <n v="30"/>
    <n v="0"/>
    <m/>
    <m/>
    <m/>
    <m/>
    <m/>
    <m/>
    <n v="1"/>
    <n v="1"/>
    <m/>
    <m/>
    <n v="491233"/>
    <s v="CREDITOS DE CONSUMO"/>
    <n v="0"/>
    <n v="0"/>
    <m/>
    <m/>
    <n v="5"/>
    <m/>
    <m/>
    <m/>
    <m/>
    <n v="1"/>
    <n v="7"/>
    <n v="2"/>
  </r>
  <r>
    <n v="141822"/>
    <s v="C"/>
    <x v="187"/>
    <x v="0"/>
    <n v="4"/>
    <n v="18311"/>
    <d v="2021-03-31T00:00:00"/>
    <d v="2021-04-30T00:00:00"/>
    <n v="0"/>
    <n v="1"/>
    <n v="0"/>
    <n v="30"/>
    <n v="2"/>
    <n v="23318977"/>
    <n v="25980000"/>
    <n v="248732"/>
    <n v="253565"/>
    <n v="248732"/>
    <n v="0"/>
    <n v="0"/>
    <n v="0"/>
    <m/>
    <n v="0"/>
    <n v="0"/>
    <n v="0"/>
    <m/>
    <m/>
    <d v="2021-03-31T00:00:00"/>
    <n v="1"/>
    <s v="O"/>
    <n v="1"/>
    <n v="30"/>
    <n v="0"/>
    <m/>
    <m/>
    <m/>
    <m/>
    <m/>
    <m/>
    <n v="1"/>
    <n v="1"/>
    <m/>
    <m/>
    <n v="106910"/>
    <s v="CREDITOS DE CONSUMO"/>
    <n v="0"/>
    <n v="0"/>
    <n v="890480123"/>
    <s v="UNIVERSIDAD DE CARTAGENA"/>
    <n v="5"/>
    <m/>
    <m/>
    <m/>
    <m/>
    <n v="1"/>
    <n v="7"/>
    <n v="2"/>
  </r>
  <r>
    <n v="0"/>
    <s v="C"/>
    <x v="188"/>
    <x v="0"/>
    <n v="4"/>
    <n v="14155"/>
    <d v="2018-06-21T00:00:00"/>
    <d v="2021-06-21T00:00:00"/>
    <n v="0"/>
    <n v="1"/>
    <n v="34"/>
    <n v="30"/>
    <n v="2"/>
    <n v="12185828"/>
    <n v="12890000"/>
    <n v="6760640"/>
    <n v="225151"/>
    <n v="372105"/>
    <n v="0"/>
    <n v="0"/>
    <n v="0"/>
    <m/>
    <n v="0"/>
    <n v="0"/>
    <n v="0"/>
    <m/>
    <m/>
    <d v="2021-03-30T00:00:00"/>
    <n v="1"/>
    <s v="O"/>
    <n v="1"/>
    <n v="30"/>
    <n v="0"/>
    <m/>
    <m/>
    <m/>
    <m/>
    <m/>
    <m/>
    <n v="1"/>
    <n v="1"/>
    <m/>
    <m/>
    <n v="16222157"/>
    <s v="CREDITOS DE CONSUMO"/>
    <n v="0"/>
    <n v="0"/>
    <n v="890480123"/>
    <s v="UNIVERSIDAD DE CARTAGENA"/>
    <n v="5"/>
    <m/>
    <m/>
    <m/>
    <m/>
    <n v="1"/>
    <n v="7"/>
    <n v="2"/>
  </r>
  <r>
    <n v="0"/>
    <s v="C"/>
    <x v="189"/>
    <x v="0"/>
    <n v="4"/>
    <n v="11693"/>
    <d v="2016-10-13T00:00:00"/>
    <d v="2021-10-13T00:00:00"/>
    <n v="0"/>
    <n v="1"/>
    <n v="54"/>
    <n v="30"/>
    <n v="2"/>
    <n v="17726461"/>
    <n v="19240000"/>
    <n v="15000000"/>
    <n v="378673"/>
    <n v="1925996"/>
    <n v="0"/>
    <n v="0"/>
    <n v="0"/>
    <m/>
    <n v="0"/>
    <n v="0"/>
    <n v="0"/>
    <m/>
    <m/>
    <d v="2021-03-30T00:00:00"/>
    <n v="1"/>
    <s v="O"/>
    <n v="1"/>
    <n v="30"/>
    <n v="0"/>
    <m/>
    <m/>
    <m/>
    <m/>
    <m/>
    <m/>
    <n v="1"/>
    <n v="1"/>
    <m/>
    <m/>
    <n v="39819248"/>
    <s v="CREDITOS DE CONSUMO"/>
    <n v="0"/>
    <n v="0"/>
    <n v="890480123"/>
    <s v="UNIVERSIDAD DE CARTAGENA"/>
    <n v="5"/>
    <m/>
    <m/>
    <m/>
    <m/>
    <n v="1"/>
    <n v="7"/>
    <n v="2"/>
  </r>
  <r>
    <n v="0"/>
    <s v="C"/>
    <x v="190"/>
    <x v="0"/>
    <n v="4"/>
    <n v="13745"/>
    <d v="2018-03-07T00:00:00"/>
    <d v="2025-03-07T00:00:00"/>
    <n v="0"/>
    <n v="1"/>
    <n v="37"/>
    <n v="30"/>
    <n v="2"/>
    <n v="17726461"/>
    <n v="19240000"/>
    <n v="22000000"/>
    <n v="458872"/>
    <n v="15324795"/>
    <n v="0"/>
    <n v="0"/>
    <n v="0"/>
    <m/>
    <n v="0"/>
    <n v="0"/>
    <n v="0"/>
    <m/>
    <m/>
    <d v="2021-03-30T00:00:00"/>
    <n v="1"/>
    <s v="O"/>
    <n v="1"/>
    <n v="30"/>
    <n v="0"/>
    <m/>
    <m/>
    <m/>
    <m/>
    <m/>
    <m/>
    <n v="1"/>
    <n v="1"/>
    <m/>
    <m/>
    <n v="17058308"/>
    <s v="CREDITOS DE CONSUMO"/>
    <n v="0"/>
    <n v="0"/>
    <n v="890480123"/>
    <s v="UNIVERSIDAD DE CARTAGENA"/>
    <n v="5"/>
    <m/>
    <m/>
    <m/>
    <m/>
    <n v="1"/>
    <n v="7"/>
    <n v="2"/>
  </r>
  <r>
    <n v="0"/>
    <s v="C"/>
    <x v="190"/>
    <x v="0"/>
    <n v="4"/>
    <n v="18157"/>
    <d v="2021-02-08T00:00:00"/>
    <d v="2021-06-28T00:00:00"/>
    <n v="0"/>
    <n v="1"/>
    <n v="1"/>
    <n v="30"/>
    <n v="2"/>
    <n v="13121400"/>
    <n v="13940000"/>
    <n v="2100000"/>
    <n v="22962"/>
    <n v="2076786"/>
    <n v="0"/>
    <n v="0"/>
    <n v="0"/>
    <m/>
    <n v="0"/>
    <n v="0"/>
    <n v="0"/>
    <n v="2100000"/>
    <n v="6"/>
    <d v="2021-03-30T00:00:00"/>
    <n v="1"/>
    <s v="O"/>
    <n v="1"/>
    <n v="30"/>
    <n v="0"/>
    <m/>
    <m/>
    <m/>
    <m/>
    <m/>
    <m/>
    <n v="1"/>
    <n v="1"/>
    <m/>
    <m/>
    <n v="2311708"/>
    <s v="CREDITOS DE CONSUMO"/>
    <n v="0"/>
    <n v="0"/>
    <n v="890480123"/>
    <s v="UNIVERSIDAD DE CARTAGENA"/>
    <n v="5"/>
    <m/>
    <m/>
    <m/>
    <m/>
    <n v="1"/>
    <n v="7"/>
    <n v="2"/>
  </r>
  <r>
    <n v="0"/>
    <s v="C"/>
    <x v="190"/>
    <x v="0"/>
    <n v="4"/>
    <n v="18267"/>
    <d v="2021-03-16T00:00:00"/>
    <d v="2023-03-30T00:00:00"/>
    <n v="0"/>
    <n v="1"/>
    <n v="0"/>
    <n v="30"/>
    <n v="2"/>
    <n v="15881442"/>
    <n v="17090000"/>
    <n v="5200000"/>
    <n v="254314"/>
    <n v="5200000"/>
    <n v="0"/>
    <n v="0"/>
    <n v="0"/>
    <m/>
    <n v="0"/>
    <n v="0"/>
    <n v="0"/>
    <m/>
    <m/>
    <d v="2021-03-30T00:00:00"/>
    <n v="1"/>
    <s v="O"/>
    <n v="1"/>
    <n v="30"/>
    <n v="0"/>
    <m/>
    <m/>
    <m/>
    <m/>
    <m/>
    <m/>
    <n v="1"/>
    <n v="1"/>
    <m/>
    <m/>
    <n v="5788214"/>
    <s v="CREDITOS DE CONSUMO"/>
    <n v="0"/>
    <n v="0"/>
    <n v="890480123"/>
    <s v="UNIVERSIDAD DE CARTAGENA"/>
    <n v="5"/>
    <m/>
    <m/>
    <m/>
    <m/>
    <n v="1"/>
    <n v="7"/>
    <n v="2"/>
  </r>
  <r>
    <n v="0"/>
    <s v="C"/>
    <x v="190"/>
    <x v="0"/>
    <n v="4"/>
    <n v="550001106"/>
    <d v="2014-10-01T00:00:00"/>
    <d v="2024-04-30T00:00:00"/>
    <n v="0"/>
    <n v="1"/>
    <n v="0"/>
    <n v="30"/>
    <n v="2"/>
    <n v="21474970"/>
    <n v="23720000"/>
    <n v="19189"/>
    <n v="728"/>
    <n v="19141"/>
    <n v="0"/>
    <n v="0"/>
    <n v="0"/>
    <m/>
    <n v="0"/>
    <n v="0"/>
    <n v="0"/>
    <m/>
    <m/>
    <d v="2021-03-30T00:00:00"/>
    <n v="1"/>
    <s v="O"/>
    <n v="1"/>
    <n v="30"/>
    <n v="0"/>
    <m/>
    <m/>
    <m/>
    <m/>
    <m/>
    <m/>
    <n v="1"/>
    <n v="1"/>
    <m/>
    <m/>
    <n v="21306"/>
    <s v="CREDITOS DE CONSUMO"/>
    <n v="0"/>
    <n v="0"/>
    <n v="890480123"/>
    <s v="UNIVERSIDAD DE CARTAGENA"/>
    <n v="5"/>
    <m/>
    <m/>
    <m/>
    <m/>
    <n v="2"/>
    <n v="7"/>
    <n v="2"/>
  </r>
  <r>
    <n v="0"/>
    <s v="C"/>
    <x v="190"/>
    <x v="0"/>
    <n v="4"/>
    <n v="550001113"/>
    <d v="2014-10-02T00:00:00"/>
    <d v="2024-01-30T00:00:00"/>
    <n v="0"/>
    <n v="1"/>
    <n v="2"/>
    <n v="30"/>
    <n v="2"/>
    <n v="21474970"/>
    <n v="23720000"/>
    <n v="42354"/>
    <n v="1606"/>
    <n v="40643"/>
    <n v="0"/>
    <n v="0"/>
    <n v="0"/>
    <m/>
    <n v="0"/>
    <n v="0"/>
    <n v="0"/>
    <m/>
    <m/>
    <d v="2021-03-30T00:00:00"/>
    <n v="1"/>
    <s v="O"/>
    <n v="1"/>
    <n v="30"/>
    <n v="0"/>
    <m/>
    <m/>
    <m/>
    <m/>
    <m/>
    <m/>
    <n v="1"/>
    <n v="1"/>
    <m/>
    <m/>
    <n v="45240"/>
    <s v="CREDITOS DE CONSUMO"/>
    <n v="0"/>
    <n v="0"/>
    <n v="890480123"/>
    <s v="UNIVERSIDAD DE CARTAGENA"/>
    <n v="5"/>
    <m/>
    <m/>
    <m/>
    <m/>
    <n v="2"/>
    <n v="7"/>
    <n v="2"/>
  </r>
  <r>
    <n v="0"/>
    <s v="C"/>
    <x v="190"/>
    <x v="0"/>
    <n v="4"/>
    <n v="550001206"/>
    <d v="2014-10-10T00:00:00"/>
    <d v="2024-02-28T00:00:00"/>
    <n v="0"/>
    <n v="1"/>
    <n v="1"/>
    <n v="30"/>
    <n v="2"/>
    <n v="21474970"/>
    <n v="23720000"/>
    <n v="17040"/>
    <n v="646"/>
    <n v="16699"/>
    <n v="0"/>
    <n v="0"/>
    <n v="0"/>
    <m/>
    <n v="0"/>
    <n v="0"/>
    <n v="0"/>
    <m/>
    <m/>
    <d v="2021-03-30T00:00:00"/>
    <n v="1"/>
    <s v="O"/>
    <n v="1"/>
    <n v="30"/>
    <n v="0"/>
    <m/>
    <m/>
    <m/>
    <m/>
    <m/>
    <m/>
    <n v="1"/>
    <n v="1"/>
    <m/>
    <m/>
    <n v="18588"/>
    <s v="CREDITOS DE CONSUMO"/>
    <n v="0"/>
    <n v="0"/>
    <n v="890480123"/>
    <s v="UNIVERSIDAD DE CARTAGENA"/>
    <n v="5"/>
    <m/>
    <m/>
    <m/>
    <m/>
    <n v="2"/>
    <n v="7"/>
    <n v="2"/>
  </r>
  <r>
    <n v="0"/>
    <s v="C"/>
    <x v="190"/>
    <x v="0"/>
    <n v="4"/>
    <n v="550001207"/>
    <d v="2014-10-10T00:00:00"/>
    <d v="2024-04-30T00:00:00"/>
    <n v="0"/>
    <n v="1"/>
    <n v="0"/>
    <n v="30"/>
    <n v="2"/>
    <n v="21474970"/>
    <n v="23720000"/>
    <n v="13697"/>
    <n v="519"/>
    <n v="13678"/>
    <n v="0"/>
    <n v="0"/>
    <n v="0"/>
    <m/>
    <n v="0"/>
    <n v="0"/>
    <n v="0"/>
    <m/>
    <m/>
    <d v="2021-03-30T00:00:00"/>
    <n v="1"/>
    <s v="O"/>
    <n v="1"/>
    <n v="30"/>
    <n v="0"/>
    <m/>
    <m/>
    <m/>
    <m/>
    <m/>
    <m/>
    <n v="1"/>
    <n v="1"/>
    <m/>
    <m/>
    <n v="15225"/>
    <s v="CREDITOS DE CONSUMO"/>
    <n v="0"/>
    <n v="0"/>
    <n v="890480123"/>
    <s v="UNIVERSIDAD DE CARTAGENA"/>
    <n v="5"/>
    <m/>
    <m/>
    <m/>
    <m/>
    <n v="2"/>
    <n v="7"/>
    <n v="2"/>
  </r>
  <r>
    <n v="0"/>
    <s v="C"/>
    <x v="190"/>
    <x v="0"/>
    <n v="4"/>
    <n v="550001778"/>
    <d v="2014-11-01T00:00:00"/>
    <d v="2024-04-30T00:00:00"/>
    <n v="0"/>
    <n v="1"/>
    <n v="0"/>
    <n v="30"/>
    <n v="2"/>
    <n v="21474970"/>
    <n v="23720000"/>
    <n v="7999"/>
    <n v="303"/>
    <n v="7995"/>
    <n v="0"/>
    <n v="0"/>
    <n v="0"/>
    <m/>
    <n v="0"/>
    <n v="0"/>
    <n v="0"/>
    <m/>
    <m/>
    <d v="2021-03-30T00:00:00"/>
    <n v="1"/>
    <s v="O"/>
    <n v="1"/>
    <n v="30"/>
    <n v="0"/>
    <m/>
    <m/>
    <m/>
    <m/>
    <m/>
    <m/>
    <n v="1"/>
    <n v="1"/>
    <m/>
    <m/>
    <n v="8899"/>
    <s v="CREDITOS DE CONSUMO"/>
    <n v="0"/>
    <n v="0"/>
    <n v="890480123"/>
    <s v="UNIVERSIDAD DE CARTAGENA"/>
    <n v="5"/>
    <m/>
    <m/>
    <m/>
    <m/>
    <n v="2"/>
    <n v="7"/>
    <n v="2"/>
  </r>
  <r>
    <n v="0"/>
    <s v="C"/>
    <x v="190"/>
    <x v="0"/>
    <n v="4"/>
    <n v="550009444"/>
    <d v="2016-04-27T00:00:00"/>
    <d v="2024-04-30T00:00:00"/>
    <n v="0"/>
    <n v="1"/>
    <n v="0"/>
    <n v="30"/>
    <n v="2"/>
    <n v="22490513"/>
    <n v="24960000"/>
    <n v="58462"/>
    <n v="2248"/>
    <n v="57471"/>
    <n v="0"/>
    <n v="0"/>
    <n v="0"/>
    <m/>
    <n v="0"/>
    <n v="0"/>
    <n v="0"/>
    <m/>
    <m/>
    <d v="2021-03-30T00:00:00"/>
    <n v="1"/>
    <s v="O"/>
    <n v="1"/>
    <n v="30"/>
    <n v="0"/>
    <m/>
    <m/>
    <m/>
    <m/>
    <m/>
    <m/>
    <n v="1"/>
    <n v="1"/>
    <m/>
    <m/>
    <n v="63972"/>
    <s v="CREDITOS DE CONSUMO"/>
    <n v="0"/>
    <n v="0"/>
    <n v="890480123"/>
    <s v="UNIVERSIDAD DE CARTAGENA"/>
    <n v="5"/>
    <m/>
    <m/>
    <m/>
    <m/>
    <n v="2"/>
    <n v="7"/>
    <n v="2"/>
  </r>
  <r>
    <n v="0"/>
    <s v="C"/>
    <x v="190"/>
    <x v="0"/>
    <n v="4"/>
    <n v="550009474"/>
    <d v="2016-05-01T00:00:00"/>
    <d v="2024-04-30T00:00:00"/>
    <n v="0"/>
    <n v="1"/>
    <n v="0"/>
    <n v="30"/>
    <n v="2"/>
    <n v="22490513"/>
    <n v="24960000"/>
    <n v="13632"/>
    <n v="524"/>
    <n v="13632"/>
    <n v="0"/>
    <n v="0"/>
    <n v="0"/>
    <m/>
    <n v="0"/>
    <n v="0"/>
    <n v="0"/>
    <m/>
    <m/>
    <d v="2021-03-30T00:00:00"/>
    <n v="1"/>
    <s v="O"/>
    <n v="1"/>
    <n v="30"/>
    <n v="0"/>
    <m/>
    <m/>
    <m/>
    <m/>
    <m/>
    <m/>
    <n v="1"/>
    <n v="1"/>
    <m/>
    <m/>
    <n v="15174"/>
    <s v="CREDITOS DE CONSUMO"/>
    <n v="0"/>
    <n v="0"/>
    <n v="890480123"/>
    <s v="UNIVERSIDAD DE CARTAGENA"/>
    <n v="5"/>
    <m/>
    <m/>
    <m/>
    <m/>
    <n v="2"/>
    <n v="7"/>
    <n v="2"/>
  </r>
  <r>
    <n v="0"/>
    <s v="C"/>
    <x v="190"/>
    <x v="0"/>
    <n v="4"/>
    <n v="550009485"/>
    <d v="2016-05-03T00:00:00"/>
    <d v="2024-04-30T00:00:00"/>
    <n v="0"/>
    <n v="1"/>
    <n v="0"/>
    <n v="30"/>
    <n v="2"/>
    <n v="22490513"/>
    <n v="24960000"/>
    <n v="26422"/>
    <n v="1016"/>
    <n v="25983"/>
    <n v="0"/>
    <n v="0"/>
    <n v="0"/>
    <m/>
    <n v="0"/>
    <n v="0"/>
    <n v="0"/>
    <m/>
    <m/>
    <d v="2021-03-30T00:00:00"/>
    <n v="1"/>
    <s v="O"/>
    <n v="1"/>
    <n v="30"/>
    <n v="0"/>
    <m/>
    <m/>
    <m/>
    <m/>
    <m/>
    <m/>
    <n v="1"/>
    <n v="1"/>
    <m/>
    <m/>
    <n v="28922"/>
    <s v="CREDITOS DE CONSUMO"/>
    <n v="0"/>
    <n v="0"/>
    <n v="890480123"/>
    <s v="UNIVERSIDAD DE CARTAGENA"/>
    <n v="5"/>
    <m/>
    <m/>
    <m/>
    <m/>
    <n v="2"/>
    <n v="7"/>
    <n v="2"/>
  </r>
  <r>
    <n v="0"/>
    <s v="C"/>
    <x v="190"/>
    <x v="0"/>
    <n v="4"/>
    <n v="550009645"/>
    <d v="2016-05-15T00:00:00"/>
    <d v="2024-04-30T00:00:00"/>
    <n v="0"/>
    <n v="1"/>
    <n v="0"/>
    <n v="30"/>
    <n v="2"/>
    <n v="22490513"/>
    <n v="24960000"/>
    <n v="19454"/>
    <n v="748"/>
    <n v="19445"/>
    <n v="0"/>
    <n v="0"/>
    <n v="0"/>
    <m/>
    <n v="0"/>
    <n v="0"/>
    <n v="0"/>
    <m/>
    <m/>
    <d v="2021-03-30T00:00:00"/>
    <n v="1"/>
    <s v="O"/>
    <n v="1"/>
    <n v="30"/>
    <n v="0"/>
    <m/>
    <m/>
    <m/>
    <m/>
    <m/>
    <m/>
    <n v="1"/>
    <n v="1"/>
    <m/>
    <m/>
    <n v="21645"/>
    <s v="CREDITOS DE CONSUMO"/>
    <n v="0"/>
    <n v="0"/>
    <n v="890480123"/>
    <s v="UNIVERSIDAD DE CARTAGENA"/>
    <n v="5"/>
    <m/>
    <m/>
    <m/>
    <m/>
    <n v="2"/>
    <n v="7"/>
    <n v="2"/>
  </r>
  <r>
    <n v="0"/>
    <s v="C"/>
    <x v="190"/>
    <x v="0"/>
    <n v="4"/>
    <n v="550009743"/>
    <d v="2016-05-20T00:00:00"/>
    <d v="2023-07-30T00:00:00"/>
    <n v="0"/>
    <n v="1"/>
    <n v="7"/>
    <n v="30"/>
    <n v="2"/>
    <n v="22490513"/>
    <n v="24960000"/>
    <n v="2706"/>
    <n v="106"/>
    <n v="2297"/>
    <n v="0"/>
    <n v="0"/>
    <n v="0"/>
    <m/>
    <n v="0"/>
    <n v="0"/>
    <n v="0"/>
    <m/>
    <m/>
    <d v="2021-03-30T00:00:00"/>
    <n v="1"/>
    <s v="O"/>
    <n v="1"/>
    <n v="30"/>
    <n v="0"/>
    <m/>
    <m/>
    <m/>
    <m/>
    <m/>
    <m/>
    <n v="1"/>
    <n v="1"/>
    <m/>
    <m/>
    <n v="2557"/>
    <s v="CREDITOS DE CONSUMO"/>
    <n v="0"/>
    <n v="0"/>
    <n v="890480123"/>
    <s v="UNIVERSIDAD DE CARTAGENA"/>
    <n v="5"/>
    <m/>
    <m/>
    <m/>
    <m/>
    <n v="2"/>
    <n v="7"/>
    <n v="2"/>
  </r>
  <r>
    <n v="0"/>
    <s v="C"/>
    <x v="190"/>
    <x v="0"/>
    <n v="4"/>
    <n v="550009928"/>
    <d v="2016-06-04T00:00:00"/>
    <d v="2023-07-30T00:00:00"/>
    <n v="0"/>
    <n v="1"/>
    <n v="7"/>
    <n v="30"/>
    <n v="2"/>
    <n v="22490513"/>
    <n v="24960000"/>
    <n v="2774"/>
    <n v="109"/>
    <n v="2352"/>
    <n v="0"/>
    <n v="0"/>
    <n v="0"/>
    <m/>
    <n v="0"/>
    <n v="0"/>
    <n v="0"/>
    <m/>
    <m/>
    <d v="2021-03-30T00:00:00"/>
    <n v="1"/>
    <s v="O"/>
    <n v="1"/>
    <n v="30"/>
    <n v="0"/>
    <m/>
    <m/>
    <m/>
    <m/>
    <m/>
    <m/>
    <n v="1"/>
    <n v="1"/>
    <m/>
    <m/>
    <n v="2618"/>
    <s v="CREDITOS DE CONSUMO"/>
    <n v="0"/>
    <n v="0"/>
    <n v="890480123"/>
    <s v="UNIVERSIDAD DE CARTAGENA"/>
    <n v="5"/>
    <m/>
    <m/>
    <m/>
    <m/>
    <n v="2"/>
    <n v="7"/>
    <n v="2"/>
  </r>
  <r>
    <n v="0"/>
    <s v="C"/>
    <x v="190"/>
    <x v="0"/>
    <n v="4"/>
    <n v="550010616"/>
    <d v="2016-07-14T00:00:00"/>
    <d v="2024-04-30T00:00:00"/>
    <n v="0"/>
    <n v="1"/>
    <n v="0"/>
    <n v="30"/>
    <n v="2"/>
    <n v="22490513"/>
    <n v="24960000"/>
    <n v="15508"/>
    <n v="596"/>
    <n v="15508"/>
    <n v="0"/>
    <n v="0"/>
    <n v="0"/>
    <m/>
    <n v="0"/>
    <n v="0"/>
    <n v="0"/>
    <m/>
    <m/>
    <d v="2021-03-30T00:00:00"/>
    <n v="1"/>
    <s v="O"/>
    <n v="1"/>
    <n v="30"/>
    <n v="0"/>
    <m/>
    <m/>
    <m/>
    <m/>
    <m/>
    <m/>
    <n v="1"/>
    <n v="1"/>
    <m/>
    <m/>
    <n v="17262"/>
    <s v="CREDITOS DE CONSUMO"/>
    <n v="0"/>
    <n v="0"/>
    <n v="890480123"/>
    <s v="UNIVERSIDAD DE CARTAGENA"/>
    <n v="5"/>
    <m/>
    <m/>
    <m/>
    <m/>
    <n v="2"/>
    <n v="7"/>
    <n v="2"/>
  </r>
  <r>
    <n v="0"/>
    <s v="C"/>
    <x v="190"/>
    <x v="0"/>
    <n v="4"/>
    <n v="550013717"/>
    <d v="2017-01-30T00:00:00"/>
    <d v="2024-04-30T00:00:00"/>
    <n v="0"/>
    <n v="1"/>
    <n v="0"/>
    <n v="30"/>
    <n v="2"/>
    <n v="22490513"/>
    <n v="24960000"/>
    <n v="54308"/>
    <n v="2088"/>
    <n v="53376"/>
    <n v="0"/>
    <n v="0"/>
    <n v="0"/>
    <m/>
    <n v="0"/>
    <n v="0"/>
    <n v="0"/>
    <m/>
    <m/>
    <d v="2021-03-30T00:00:00"/>
    <n v="1"/>
    <s v="O"/>
    <n v="1"/>
    <n v="30"/>
    <n v="0"/>
    <m/>
    <m/>
    <m/>
    <m/>
    <m/>
    <m/>
    <n v="1"/>
    <n v="1"/>
    <m/>
    <m/>
    <n v="59414"/>
    <s v="CREDITOS DE CONSUMO"/>
    <n v="0"/>
    <n v="0"/>
    <n v="890480123"/>
    <s v="UNIVERSIDAD DE CARTAGENA"/>
    <n v="5"/>
    <m/>
    <m/>
    <m/>
    <m/>
    <n v="2"/>
    <n v="7"/>
    <n v="2"/>
  </r>
  <r>
    <n v="0"/>
    <s v="C"/>
    <x v="190"/>
    <x v="0"/>
    <n v="4"/>
    <n v="550014760"/>
    <d v="2017-04-11T00:00:00"/>
    <d v="2024-04-30T00:00:00"/>
    <n v="0"/>
    <n v="1"/>
    <n v="0"/>
    <n v="30"/>
    <n v="2"/>
    <n v="22490513"/>
    <n v="24960000"/>
    <n v="19028"/>
    <n v="732"/>
    <n v="19016"/>
    <n v="0"/>
    <n v="0"/>
    <n v="0"/>
    <m/>
    <n v="0"/>
    <n v="0"/>
    <n v="0"/>
    <m/>
    <m/>
    <d v="2021-03-30T00:00:00"/>
    <n v="1"/>
    <s v="O"/>
    <n v="1"/>
    <n v="30"/>
    <n v="0"/>
    <m/>
    <m/>
    <m/>
    <m/>
    <m/>
    <m/>
    <n v="1"/>
    <n v="1"/>
    <m/>
    <m/>
    <n v="21167"/>
    <s v="CREDITOS DE CONSUMO"/>
    <n v="0"/>
    <n v="0"/>
    <n v="890480123"/>
    <s v="UNIVERSIDAD DE CARTAGENA"/>
    <n v="5"/>
    <m/>
    <m/>
    <m/>
    <m/>
    <n v="2"/>
    <n v="7"/>
    <n v="2"/>
  </r>
  <r>
    <n v="0"/>
    <s v="C"/>
    <x v="190"/>
    <x v="0"/>
    <n v="4"/>
    <n v="550014916"/>
    <d v="2017-04-29T00:00:00"/>
    <d v="2024-04-30T00:00:00"/>
    <n v="0"/>
    <n v="1"/>
    <n v="0"/>
    <n v="30"/>
    <n v="2"/>
    <n v="22490513"/>
    <n v="24960000"/>
    <n v="21197"/>
    <n v="815"/>
    <n v="21182"/>
    <n v="0"/>
    <n v="0"/>
    <n v="0"/>
    <m/>
    <n v="0"/>
    <n v="0"/>
    <n v="0"/>
    <m/>
    <m/>
    <d v="2021-03-30T00:00:00"/>
    <n v="1"/>
    <s v="O"/>
    <n v="1"/>
    <n v="30"/>
    <n v="0"/>
    <m/>
    <m/>
    <m/>
    <m/>
    <m/>
    <m/>
    <n v="1"/>
    <n v="1"/>
    <m/>
    <m/>
    <n v="23578"/>
    <s v="CREDITOS DE CONSUMO"/>
    <n v="0"/>
    <n v="0"/>
    <n v="890480123"/>
    <s v="UNIVERSIDAD DE CARTAGENA"/>
    <n v="5"/>
    <m/>
    <m/>
    <m/>
    <m/>
    <n v="2"/>
    <n v="7"/>
    <n v="2"/>
  </r>
  <r>
    <n v="0"/>
    <s v="C"/>
    <x v="190"/>
    <x v="0"/>
    <n v="4"/>
    <n v="550015144"/>
    <d v="2017-05-10T00:00:00"/>
    <d v="2024-04-30T00:00:00"/>
    <n v="0"/>
    <n v="1"/>
    <n v="0"/>
    <n v="30"/>
    <n v="2"/>
    <n v="22490513"/>
    <n v="24960000"/>
    <n v="37770"/>
    <n v="1452"/>
    <n v="37133"/>
    <n v="0"/>
    <n v="0"/>
    <n v="0"/>
    <m/>
    <n v="0"/>
    <n v="0"/>
    <n v="0"/>
    <m/>
    <m/>
    <d v="2021-03-30T00:00:00"/>
    <n v="1"/>
    <s v="O"/>
    <n v="1"/>
    <n v="30"/>
    <n v="0"/>
    <m/>
    <m/>
    <m/>
    <m/>
    <m/>
    <m/>
    <n v="1"/>
    <n v="1"/>
    <m/>
    <m/>
    <n v="41333"/>
    <s v="CREDITOS DE CONSUMO"/>
    <n v="0"/>
    <n v="0"/>
    <n v="890480123"/>
    <s v="UNIVERSIDAD DE CARTAGENA"/>
    <n v="5"/>
    <m/>
    <m/>
    <m/>
    <m/>
    <n v="2"/>
    <n v="7"/>
    <n v="2"/>
  </r>
  <r>
    <n v="0"/>
    <s v="C"/>
    <x v="190"/>
    <x v="0"/>
    <n v="4"/>
    <n v="550016031"/>
    <d v="2017-07-11T00:00:00"/>
    <d v="2024-04-30T00:00:00"/>
    <n v="0"/>
    <n v="1"/>
    <n v="0"/>
    <n v="30"/>
    <n v="2"/>
    <n v="22490513"/>
    <n v="24960000"/>
    <n v="11643"/>
    <n v="448"/>
    <n v="11635"/>
    <n v="0"/>
    <n v="0"/>
    <n v="0"/>
    <m/>
    <n v="0"/>
    <n v="0"/>
    <n v="0"/>
    <m/>
    <m/>
    <d v="2021-03-30T00:00:00"/>
    <n v="1"/>
    <s v="O"/>
    <n v="1"/>
    <n v="30"/>
    <n v="0"/>
    <m/>
    <m/>
    <m/>
    <m/>
    <m/>
    <m/>
    <n v="1"/>
    <n v="1"/>
    <m/>
    <m/>
    <n v="12951"/>
    <s v="CREDITOS DE CONSUMO"/>
    <n v="0"/>
    <n v="0"/>
    <n v="890480123"/>
    <s v="UNIVERSIDAD DE CARTAGENA"/>
    <n v="5"/>
    <m/>
    <m/>
    <m/>
    <m/>
    <n v="2"/>
    <n v="7"/>
    <n v="2"/>
  </r>
  <r>
    <n v="0"/>
    <s v="C"/>
    <x v="190"/>
    <x v="0"/>
    <n v="4"/>
    <n v="550016897"/>
    <d v="2017-09-21T00:00:00"/>
    <d v="2024-04-30T00:00:00"/>
    <n v="0"/>
    <n v="1"/>
    <n v="0"/>
    <n v="30"/>
    <n v="2"/>
    <n v="22490513"/>
    <n v="24960000"/>
    <n v="13522"/>
    <n v="520"/>
    <n v="13502"/>
    <n v="0"/>
    <n v="0"/>
    <n v="0"/>
    <m/>
    <n v="0"/>
    <n v="0"/>
    <n v="0"/>
    <m/>
    <m/>
    <d v="2021-03-30T00:00:00"/>
    <n v="1"/>
    <s v="O"/>
    <n v="1"/>
    <n v="30"/>
    <n v="0"/>
    <m/>
    <m/>
    <m/>
    <m/>
    <m/>
    <m/>
    <n v="1"/>
    <n v="1"/>
    <m/>
    <m/>
    <n v="15029"/>
    <s v="CREDITOS DE CONSUMO"/>
    <n v="0"/>
    <n v="0"/>
    <n v="890480123"/>
    <s v="UNIVERSIDAD DE CARTAGENA"/>
    <n v="5"/>
    <m/>
    <m/>
    <m/>
    <m/>
    <n v="2"/>
    <n v="7"/>
    <n v="2"/>
  </r>
  <r>
    <n v="0"/>
    <s v="C"/>
    <x v="190"/>
    <x v="0"/>
    <n v="4"/>
    <n v="550017125"/>
    <d v="2017-10-08T00:00:00"/>
    <d v="2023-07-30T00:00:00"/>
    <n v="0"/>
    <n v="1"/>
    <n v="7"/>
    <n v="30"/>
    <n v="2"/>
    <n v="22490513"/>
    <n v="24960000"/>
    <n v="354"/>
    <n v="14"/>
    <n v="300"/>
    <n v="0"/>
    <n v="0"/>
    <n v="0"/>
    <m/>
    <n v="0"/>
    <n v="0"/>
    <n v="0"/>
    <m/>
    <m/>
    <d v="2021-03-30T00:00:00"/>
    <n v="1"/>
    <s v="O"/>
    <n v="1"/>
    <n v="30"/>
    <n v="0"/>
    <m/>
    <m/>
    <m/>
    <m/>
    <m/>
    <m/>
    <n v="1"/>
    <n v="1"/>
    <m/>
    <m/>
    <n v="334"/>
    <s v="CREDITOS DE CONSUMO"/>
    <n v="0"/>
    <n v="0"/>
    <n v="890480123"/>
    <s v="UNIVERSIDAD DE CARTAGENA"/>
    <n v="5"/>
    <m/>
    <m/>
    <m/>
    <m/>
    <n v="2"/>
    <n v="7"/>
    <n v="2"/>
  </r>
  <r>
    <n v="0"/>
    <s v="C"/>
    <x v="190"/>
    <x v="0"/>
    <n v="4"/>
    <n v="550018912"/>
    <d v="2018-05-16T00:00:00"/>
    <d v="2024-04-30T00:00:00"/>
    <n v="0"/>
    <n v="1"/>
    <n v="0"/>
    <n v="30"/>
    <n v="2"/>
    <n v="22490513"/>
    <n v="24960000"/>
    <n v="9267"/>
    <n v="356"/>
    <n v="9114"/>
    <n v="0"/>
    <n v="0"/>
    <n v="0"/>
    <m/>
    <n v="0"/>
    <n v="0"/>
    <n v="0"/>
    <m/>
    <m/>
    <d v="2021-03-30T00:00:00"/>
    <n v="1"/>
    <s v="O"/>
    <n v="1"/>
    <n v="30"/>
    <n v="0"/>
    <m/>
    <m/>
    <m/>
    <m/>
    <m/>
    <m/>
    <n v="1"/>
    <n v="1"/>
    <m/>
    <m/>
    <n v="10145"/>
    <s v="CREDITOS DE CONSUMO"/>
    <n v="0"/>
    <n v="0"/>
    <n v="890480123"/>
    <s v="UNIVERSIDAD DE CARTAGENA"/>
    <n v="5"/>
    <m/>
    <m/>
    <m/>
    <m/>
    <n v="2"/>
    <n v="7"/>
    <n v="2"/>
  </r>
  <r>
    <n v="0"/>
    <s v="C"/>
    <x v="190"/>
    <x v="0"/>
    <n v="4"/>
    <n v="550018939"/>
    <d v="2018-05-20T00:00:00"/>
    <d v="2024-04-30T00:00:00"/>
    <n v="0"/>
    <n v="1"/>
    <n v="0"/>
    <n v="30"/>
    <n v="2"/>
    <n v="22490513"/>
    <n v="24960000"/>
    <n v="11347"/>
    <n v="436"/>
    <n v="11149"/>
    <n v="0"/>
    <n v="0"/>
    <n v="0"/>
    <m/>
    <n v="0"/>
    <n v="0"/>
    <n v="0"/>
    <m/>
    <m/>
    <d v="2021-03-30T00:00:00"/>
    <n v="1"/>
    <s v="O"/>
    <n v="1"/>
    <n v="30"/>
    <n v="0"/>
    <m/>
    <m/>
    <m/>
    <m/>
    <m/>
    <m/>
    <n v="1"/>
    <n v="1"/>
    <m/>
    <m/>
    <n v="12410"/>
    <s v="CREDITOS DE CONSUMO"/>
    <n v="0"/>
    <n v="0"/>
    <n v="890480123"/>
    <s v="UNIVERSIDAD DE CARTAGENA"/>
    <n v="5"/>
    <m/>
    <m/>
    <m/>
    <m/>
    <n v="2"/>
    <n v="7"/>
    <n v="2"/>
  </r>
  <r>
    <n v="0"/>
    <s v="C"/>
    <x v="190"/>
    <x v="0"/>
    <n v="4"/>
    <n v="550019181"/>
    <d v="2018-06-29T00:00:00"/>
    <d v="2024-04-30T00:00:00"/>
    <n v="0"/>
    <n v="1"/>
    <n v="0"/>
    <n v="30"/>
    <n v="2"/>
    <n v="22490513"/>
    <n v="24960000"/>
    <n v="14984"/>
    <n v="576"/>
    <n v="14715"/>
    <n v="0"/>
    <n v="0"/>
    <n v="0"/>
    <m/>
    <n v="0"/>
    <n v="0"/>
    <n v="0"/>
    <m/>
    <m/>
    <d v="2021-03-30T00:00:00"/>
    <n v="1"/>
    <s v="O"/>
    <n v="1"/>
    <n v="30"/>
    <n v="0"/>
    <m/>
    <m/>
    <m/>
    <m/>
    <m/>
    <m/>
    <n v="1"/>
    <n v="1"/>
    <m/>
    <m/>
    <n v="16380"/>
    <s v="CREDITOS DE CONSUMO"/>
    <n v="0"/>
    <n v="0"/>
    <n v="890480123"/>
    <s v="UNIVERSIDAD DE CARTAGENA"/>
    <n v="5"/>
    <m/>
    <m/>
    <m/>
    <m/>
    <n v="2"/>
    <n v="7"/>
    <n v="2"/>
  </r>
  <r>
    <n v="0"/>
    <s v="C"/>
    <x v="190"/>
    <x v="0"/>
    <n v="4"/>
    <n v="550019220"/>
    <d v="2018-07-05T00:00:00"/>
    <d v="2024-04-30T00:00:00"/>
    <n v="0"/>
    <n v="1"/>
    <n v="0"/>
    <n v="30"/>
    <n v="2"/>
    <n v="22490513"/>
    <n v="24960000"/>
    <n v="14974"/>
    <n v="576"/>
    <n v="14705"/>
    <n v="0"/>
    <n v="0"/>
    <n v="0"/>
    <m/>
    <n v="0"/>
    <n v="0"/>
    <n v="0"/>
    <m/>
    <m/>
    <d v="2021-03-30T00:00:00"/>
    <n v="1"/>
    <s v="O"/>
    <n v="1"/>
    <n v="30"/>
    <n v="0"/>
    <m/>
    <m/>
    <m/>
    <m/>
    <m/>
    <m/>
    <n v="1"/>
    <n v="1"/>
    <m/>
    <m/>
    <n v="16368"/>
    <s v="CREDITOS DE CONSUMO"/>
    <n v="0"/>
    <n v="0"/>
    <n v="890480123"/>
    <s v="UNIVERSIDAD DE CARTAGENA"/>
    <n v="5"/>
    <m/>
    <m/>
    <m/>
    <m/>
    <n v="2"/>
    <n v="7"/>
    <n v="2"/>
  </r>
  <r>
    <n v="0"/>
    <s v="C"/>
    <x v="190"/>
    <x v="0"/>
    <n v="4"/>
    <n v="550019477"/>
    <d v="2018-08-14T00:00:00"/>
    <d v="2024-04-30T00:00:00"/>
    <n v="0"/>
    <n v="1"/>
    <n v="0"/>
    <n v="30"/>
    <n v="2"/>
    <n v="22490513"/>
    <n v="24960000"/>
    <n v="37081"/>
    <n v="1426"/>
    <n v="36438"/>
    <n v="0"/>
    <n v="0"/>
    <n v="0"/>
    <m/>
    <n v="0"/>
    <n v="0"/>
    <n v="0"/>
    <m/>
    <m/>
    <d v="2021-03-30T00:00:00"/>
    <n v="1"/>
    <s v="O"/>
    <n v="1"/>
    <n v="30"/>
    <n v="0"/>
    <m/>
    <m/>
    <m/>
    <m/>
    <m/>
    <m/>
    <n v="1"/>
    <n v="1"/>
    <m/>
    <m/>
    <n v="40560"/>
    <s v="CREDITOS DE CONSUMO"/>
    <n v="0"/>
    <n v="0"/>
    <n v="890480123"/>
    <s v="UNIVERSIDAD DE CARTAGENA"/>
    <n v="5"/>
    <m/>
    <m/>
    <m/>
    <m/>
    <n v="2"/>
    <n v="7"/>
    <n v="2"/>
  </r>
  <r>
    <n v="0"/>
    <s v="C"/>
    <x v="190"/>
    <x v="0"/>
    <n v="4"/>
    <n v="550019720"/>
    <d v="2018-09-16T00:00:00"/>
    <d v="2024-04-30T00:00:00"/>
    <n v="0"/>
    <n v="1"/>
    <n v="0"/>
    <n v="30"/>
    <n v="2"/>
    <n v="22490513"/>
    <n v="24960000"/>
    <n v="24595"/>
    <n v="946"/>
    <n v="24160"/>
    <n v="0"/>
    <n v="0"/>
    <n v="0"/>
    <m/>
    <n v="0"/>
    <n v="0"/>
    <n v="0"/>
    <m/>
    <m/>
    <d v="2021-03-30T00:00:00"/>
    <n v="1"/>
    <s v="O"/>
    <n v="1"/>
    <n v="30"/>
    <n v="0"/>
    <m/>
    <m/>
    <m/>
    <m/>
    <m/>
    <m/>
    <n v="1"/>
    <n v="1"/>
    <m/>
    <m/>
    <n v="26893"/>
    <s v="CREDITOS DE CONSUMO"/>
    <n v="0"/>
    <n v="0"/>
    <n v="890480123"/>
    <s v="UNIVERSIDAD DE CARTAGENA"/>
    <n v="5"/>
    <m/>
    <m/>
    <m/>
    <m/>
    <n v="2"/>
    <n v="7"/>
    <n v="2"/>
  </r>
  <r>
    <n v="0"/>
    <s v="C"/>
    <x v="190"/>
    <x v="0"/>
    <n v="4"/>
    <n v="550020418"/>
    <d v="2019-01-04T00:00:00"/>
    <d v="2024-04-30T00:00:00"/>
    <n v="0"/>
    <n v="1"/>
    <n v="0"/>
    <n v="30"/>
    <n v="2"/>
    <n v="22490513"/>
    <n v="24960000"/>
    <n v="35395"/>
    <n v="1361"/>
    <n v="34782"/>
    <n v="0"/>
    <n v="0"/>
    <n v="0"/>
    <m/>
    <n v="0"/>
    <n v="0"/>
    <n v="0"/>
    <m/>
    <m/>
    <d v="2021-03-30T00:00:00"/>
    <n v="1"/>
    <s v="O"/>
    <n v="1"/>
    <n v="30"/>
    <n v="0"/>
    <m/>
    <m/>
    <m/>
    <m/>
    <m/>
    <m/>
    <n v="1"/>
    <n v="1"/>
    <m/>
    <m/>
    <n v="38717"/>
    <s v="CREDITOS DE CONSUMO"/>
    <n v="0"/>
    <n v="0"/>
    <n v="890480123"/>
    <s v="UNIVERSIDAD DE CARTAGENA"/>
    <n v="5"/>
    <m/>
    <m/>
    <m/>
    <m/>
    <n v="2"/>
    <n v="7"/>
    <n v="2"/>
  </r>
  <r>
    <n v="0"/>
    <s v="C"/>
    <x v="190"/>
    <x v="0"/>
    <n v="4"/>
    <n v="550020522"/>
    <d v="2019-01-20T00:00:00"/>
    <d v="2024-04-30T00:00:00"/>
    <n v="0"/>
    <n v="1"/>
    <n v="0"/>
    <n v="30"/>
    <n v="2"/>
    <n v="22490513"/>
    <n v="24960000"/>
    <n v="38382"/>
    <n v="1476"/>
    <n v="37722"/>
    <n v="0"/>
    <n v="0"/>
    <n v="0"/>
    <m/>
    <n v="0"/>
    <n v="0"/>
    <n v="0"/>
    <m/>
    <m/>
    <d v="2021-03-30T00:00:00"/>
    <n v="1"/>
    <s v="O"/>
    <n v="1"/>
    <n v="30"/>
    <n v="0"/>
    <m/>
    <m/>
    <m/>
    <m/>
    <m/>
    <m/>
    <n v="1"/>
    <n v="1"/>
    <m/>
    <m/>
    <n v="41989"/>
    <s v="CREDITOS DE CONSUMO"/>
    <n v="0"/>
    <n v="0"/>
    <n v="890480123"/>
    <s v="UNIVERSIDAD DE CARTAGENA"/>
    <n v="5"/>
    <m/>
    <m/>
    <m/>
    <m/>
    <n v="2"/>
    <n v="7"/>
    <n v="2"/>
  </r>
  <r>
    <n v="0"/>
    <s v="C"/>
    <x v="190"/>
    <x v="0"/>
    <n v="4"/>
    <n v="550020604"/>
    <d v="2019-02-03T00:00:00"/>
    <d v="2024-04-30T00:00:00"/>
    <n v="0"/>
    <n v="1"/>
    <n v="0"/>
    <n v="30"/>
    <n v="2"/>
    <n v="22490513"/>
    <n v="24960000"/>
    <n v="38589"/>
    <n v="1484"/>
    <n v="37921"/>
    <n v="0"/>
    <n v="0"/>
    <n v="0"/>
    <m/>
    <n v="0"/>
    <n v="0"/>
    <n v="0"/>
    <m/>
    <m/>
    <d v="2021-03-30T00:00:00"/>
    <n v="1"/>
    <s v="O"/>
    <n v="1"/>
    <n v="30"/>
    <n v="0"/>
    <m/>
    <m/>
    <m/>
    <m/>
    <m/>
    <m/>
    <n v="1"/>
    <n v="1"/>
    <m/>
    <m/>
    <n v="42211"/>
    <s v="CREDITOS DE CONSUMO"/>
    <n v="0"/>
    <n v="0"/>
    <n v="890480123"/>
    <s v="UNIVERSIDAD DE CARTAGENA"/>
    <n v="5"/>
    <m/>
    <m/>
    <m/>
    <m/>
    <n v="2"/>
    <n v="7"/>
    <n v="2"/>
  </r>
  <r>
    <n v="0"/>
    <s v="C"/>
    <x v="190"/>
    <x v="0"/>
    <n v="4"/>
    <n v="550020794"/>
    <d v="2019-03-08T00:00:00"/>
    <d v="2024-04-30T00:00:00"/>
    <n v="0"/>
    <n v="1"/>
    <n v="0"/>
    <n v="30"/>
    <n v="2"/>
    <n v="22490513"/>
    <n v="24960000"/>
    <n v="41713"/>
    <n v="1604"/>
    <n v="40993"/>
    <n v="0"/>
    <n v="0"/>
    <n v="0"/>
    <m/>
    <n v="0"/>
    <n v="0"/>
    <n v="0"/>
    <m/>
    <m/>
    <d v="2021-03-30T00:00:00"/>
    <n v="1"/>
    <s v="O"/>
    <n v="1"/>
    <n v="30"/>
    <n v="0"/>
    <m/>
    <m/>
    <m/>
    <m/>
    <m/>
    <m/>
    <n v="1"/>
    <n v="1"/>
    <m/>
    <m/>
    <n v="45630"/>
    <s v="CREDITOS DE CONSUMO"/>
    <n v="0"/>
    <n v="0"/>
    <n v="890480123"/>
    <s v="UNIVERSIDAD DE CARTAGENA"/>
    <n v="5"/>
    <m/>
    <m/>
    <m/>
    <m/>
    <n v="2"/>
    <n v="7"/>
    <n v="2"/>
  </r>
  <r>
    <n v="0"/>
    <s v="C"/>
    <x v="190"/>
    <x v="0"/>
    <n v="4"/>
    <n v="550021297"/>
    <d v="2019-05-16T00:00:00"/>
    <d v="2024-04-30T00:00:00"/>
    <n v="0"/>
    <n v="1"/>
    <n v="0"/>
    <n v="30"/>
    <n v="2"/>
    <n v="22490513"/>
    <n v="24960000"/>
    <n v="51449"/>
    <n v="1978"/>
    <n v="50578"/>
    <n v="0"/>
    <n v="0"/>
    <n v="0"/>
    <m/>
    <n v="0"/>
    <n v="0"/>
    <n v="0"/>
    <m/>
    <m/>
    <d v="2021-03-30T00:00:00"/>
    <n v="1"/>
    <s v="O"/>
    <n v="1"/>
    <n v="30"/>
    <n v="0"/>
    <m/>
    <m/>
    <m/>
    <m/>
    <m/>
    <m/>
    <n v="1"/>
    <n v="1"/>
    <m/>
    <m/>
    <n v="56299"/>
    <s v="CREDITOS DE CONSUMO"/>
    <n v="0"/>
    <n v="0"/>
    <n v="890480123"/>
    <s v="UNIVERSIDAD DE CARTAGENA"/>
    <n v="5"/>
    <m/>
    <m/>
    <m/>
    <m/>
    <n v="2"/>
    <n v="7"/>
    <n v="2"/>
  </r>
  <r>
    <n v="0"/>
    <s v="C"/>
    <x v="190"/>
    <x v="0"/>
    <n v="4"/>
    <n v="550021429"/>
    <d v="2019-05-31T00:00:00"/>
    <d v="2024-04-30T00:00:00"/>
    <n v="0"/>
    <n v="1"/>
    <n v="0"/>
    <n v="30"/>
    <n v="2"/>
    <n v="22490513"/>
    <n v="24960000"/>
    <n v="76161"/>
    <n v="2928"/>
    <n v="74864"/>
    <n v="0"/>
    <n v="0"/>
    <n v="0"/>
    <m/>
    <n v="0"/>
    <n v="0"/>
    <n v="0"/>
    <m/>
    <m/>
    <d v="2021-03-30T00:00:00"/>
    <n v="1"/>
    <s v="O"/>
    <n v="1"/>
    <n v="30"/>
    <n v="0"/>
    <m/>
    <m/>
    <m/>
    <m/>
    <m/>
    <m/>
    <n v="1"/>
    <n v="1"/>
    <m/>
    <m/>
    <n v="83333"/>
    <s v="CREDITOS DE CONSUMO"/>
    <n v="0"/>
    <n v="0"/>
    <n v="890480123"/>
    <s v="UNIVERSIDAD DE CARTAGENA"/>
    <n v="5"/>
    <m/>
    <m/>
    <m/>
    <m/>
    <n v="2"/>
    <n v="7"/>
    <n v="2"/>
  </r>
  <r>
    <n v="0"/>
    <s v="C"/>
    <x v="190"/>
    <x v="0"/>
    <n v="4"/>
    <n v="550023086"/>
    <d v="2019-11-16T00:00:00"/>
    <d v="2024-04-30T00:00:00"/>
    <n v="0"/>
    <n v="1"/>
    <n v="0"/>
    <n v="30"/>
    <n v="2"/>
    <n v="22490513"/>
    <n v="24960000"/>
    <n v="67470"/>
    <n v="2594"/>
    <n v="66304"/>
    <n v="0"/>
    <n v="0"/>
    <n v="0"/>
    <m/>
    <n v="0"/>
    <n v="0"/>
    <n v="0"/>
    <m/>
    <m/>
    <d v="2021-03-30T00:00:00"/>
    <n v="1"/>
    <s v="O"/>
    <n v="1"/>
    <n v="30"/>
    <n v="0"/>
    <m/>
    <m/>
    <m/>
    <m/>
    <m/>
    <m/>
    <n v="1"/>
    <n v="1"/>
    <m/>
    <m/>
    <n v="73804"/>
    <s v="CREDITOS DE CONSUMO"/>
    <n v="0"/>
    <n v="0"/>
    <n v="890480123"/>
    <s v="UNIVERSIDAD DE CARTAGENA"/>
    <n v="5"/>
    <m/>
    <m/>
    <m/>
    <m/>
    <n v="2"/>
    <n v="7"/>
    <n v="2"/>
  </r>
  <r>
    <n v="0"/>
    <s v="C"/>
    <x v="190"/>
    <x v="0"/>
    <n v="4"/>
    <n v="550023312"/>
    <d v="2019-12-26T00:00:00"/>
    <d v="2024-04-30T00:00:00"/>
    <n v="0"/>
    <n v="1"/>
    <n v="0"/>
    <n v="30"/>
    <n v="2"/>
    <n v="22490513"/>
    <n v="24960000"/>
    <n v="210178"/>
    <n v="8080"/>
    <n v="206553"/>
    <n v="0"/>
    <n v="0"/>
    <n v="0"/>
    <m/>
    <n v="0"/>
    <n v="0"/>
    <n v="0"/>
    <m/>
    <m/>
    <d v="2021-03-30T00:00:00"/>
    <n v="1"/>
    <s v="O"/>
    <n v="1"/>
    <n v="30"/>
    <n v="0"/>
    <m/>
    <m/>
    <m/>
    <m/>
    <m/>
    <m/>
    <n v="1"/>
    <n v="1"/>
    <m/>
    <m/>
    <n v="229918"/>
    <s v="CREDITOS DE CONSUMO"/>
    <n v="0"/>
    <n v="0"/>
    <n v="890480123"/>
    <s v="UNIVERSIDAD DE CARTAGENA"/>
    <n v="5"/>
    <m/>
    <m/>
    <m/>
    <m/>
    <n v="2"/>
    <n v="7"/>
    <n v="2"/>
  </r>
  <r>
    <n v="0"/>
    <s v="C"/>
    <x v="190"/>
    <x v="0"/>
    <n v="4"/>
    <n v="550023671"/>
    <d v="2020-03-04T00:00:00"/>
    <d v="2024-04-30T00:00:00"/>
    <n v="0"/>
    <n v="1"/>
    <n v="0"/>
    <n v="30"/>
    <n v="2"/>
    <n v="22490513"/>
    <n v="24960000"/>
    <n v="75104"/>
    <n v="2887"/>
    <n v="73815"/>
    <n v="0"/>
    <n v="0"/>
    <n v="0"/>
    <m/>
    <n v="0"/>
    <n v="0"/>
    <n v="0"/>
    <m/>
    <m/>
    <d v="2021-03-30T00:00:00"/>
    <n v="1"/>
    <s v="O"/>
    <n v="1"/>
    <n v="30"/>
    <n v="0"/>
    <m/>
    <m/>
    <m/>
    <m/>
    <m/>
    <m/>
    <n v="1"/>
    <n v="1"/>
    <m/>
    <m/>
    <n v="82165"/>
    <s v="CREDITOS DE CONSUMO"/>
    <n v="0"/>
    <n v="0"/>
    <n v="890480123"/>
    <s v="UNIVERSIDAD DE CARTAGENA"/>
    <n v="5"/>
    <m/>
    <m/>
    <m/>
    <m/>
    <n v="2"/>
    <n v="7"/>
    <n v="2"/>
  </r>
  <r>
    <n v="0"/>
    <s v="C"/>
    <x v="190"/>
    <x v="0"/>
    <n v="4"/>
    <n v="550025132"/>
    <d v="2020-12-31T00:00:00"/>
    <d v="2021-05-30T00:00:00"/>
    <n v="0"/>
    <n v="1"/>
    <n v="0"/>
    <n v="30"/>
    <n v="2"/>
    <n v="0"/>
    <n v="0"/>
    <n v="196"/>
    <n v="196"/>
    <n v="19"/>
    <n v="0"/>
    <n v="0"/>
    <n v="0"/>
    <m/>
    <n v="0"/>
    <n v="0"/>
    <n v="0"/>
    <m/>
    <m/>
    <d v="2021-03-30T00:00:00"/>
    <n v="1"/>
    <s v="O"/>
    <n v="1"/>
    <n v="30"/>
    <n v="0"/>
    <m/>
    <m/>
    <m/>
    <m/>
    <m/>
    <m/>
    <n v="1"/>
    <n v="1"/>
    <m/>
    <m/>
    <n v="21"/>
    <s v="CREDITOS DE CONSUMO"/>
    <n v="0"/>
    <n v="0"/>
    <n v="890480123"/>
    <s v="UNIVERSIDAD DE CARTAGENA"/>
    <n v="5"/>
    <m/>
    <m/>
    <m/>
    <m/>
    <n v="2"/>
    <n v="7"/>
    <n v="2"/>
  </r>
  <r>
    <n v="0"/>
    <s v="C"/>
    <x v="190"/>
    <x v="0"/>
    <n v="4"/>
    <n v="550025613"/>
    <d v="2021-03-19T00:00:00"/>
    <d v="2024-04-30T00:00:00"/>
    <n v="0"/>
    <n v="1"/>
    <n v="1"/>
    <n v="30"/>
    <n v="2"/>
    <n v="22490513"/>
    <n v="24960000"/>
    <n v="100000"/>
    <n v="3844"/>
    <n v="96156"/>
    <n v="0"/>
    <n v="0"/>
    <n v="0"/>
    <m/>
    <n v="0"/>
    <n v="0"/>
    <n v="0"/>
    <m/>
    <m/>
    <d v="2021-03-30T00:00:00"/>
    <n v="1"/>
    <s v="O"/>
    <n v="1"/>
    <n v="30"/>
    <n v="0"/>
    <m/>
    <m/>
    <m/>
    <m/>
    <m/>
    <m/>
    <n v="1"/>
    <n v="1"/>
    <m/>
    <m/>
    <n v="107033"/>
    <s v="CREDITOS DE CONSUMO"/>
    <n v="0"/>
    <n v="0"/>
    <n v="890480123"/>
    <s v="UNIVERSIDAD DE CARTAGENA"/>
    <n v="5"/>
    <m/>
    <m/>
    <m/>
    <m/>
    <n v="2"/>
    <n v="7"/>
    <n v="2"/>
  </r>
  <r>
    <n v="0"/>
    <s v="C"/>
    <x v="190"/>
    <x v="0"/>
    <n v="4"/>
    <n v="550025699"/>
    <d v="2021-03-31T00:00:00"/>
    <d v="2021-05-30T00:00:00"/>
    <n v="0"/>
    <n v="1"/>
    <n v="0"/>
    <n v="30"/>
    <n v="2"/>
    <n v="0"/>
    <n v="0"/>
    <n v="6000"/>
    <n v="6000"/>
    <n v="6000"/>
    <n v="0"/>
    <n v="0"/>
    <n v="0"/>
    <m/>
    <n v="0"/>
    <n v="0"/>
    <n v="0"/>
    <m/>
    <m/>
    <d v="2021-03-31T00:00:00"/>
    <n v="1"/>
    <s v="O"/>
    <n v="1"/>
    <n v="30"/>
    <n v="0"/>
    <m/>
    <m/>
    <m/>
    <m/>
    <m/>
    <m/>
    <n v="1"/>
    <n v="1"/>
    <m/>
    <m/>
    <n v="6679"/>
    <s v="CREDITOS DE CONSUMO"/>
    <n v="0"/>
    <n v="0"/>
    <n v="890480123"/>
    <s v="UNIVERSIDAD DE CARTAGENA"/>
    <n v="5"/>
    <m/>
    <m/>
    <m/>
    <m/>
    <n v="2"/>
    <n v="7"/>
    <n v="2"/>
  </r>
  <r>
    <n v="0"/>
    <s v="C"/>
    <x v="191"/>
    <x v="0"/>
    <n v="4"/>
    <n v="15663"/>
    <d v="2019-05-03T00:00:00"/>
    <d v="2021-11-03T00:00:00"/>
    <n v="0"/>
    <n v="1"/>
    <n v="23"/>
    <n v="30"/>
    <n v="2"/>
    <n v="17726461"/>
    <n v="19240000"/>
    <n v="6000000"/>
    <n v="249029"/>
    <n v="1628078"/>
    <n v="0"/>
    <n v="0"/>
    <n v="0"/>
    <m/>
    <n v="0"/>
    <n v="0"/>
    <n v="0"/>
    <m/>
    <m/>
    <d v="2021-03-30T00:00:00"/>
    <n v="1"/>
    <s v="O"/>
    <n v="1"/>
    <n v="30"/>
    <n v="0"/>
    <m/>
    <m/>
    <m/>
    <m/>
    <m/>
    <m/>
    <n v="1"/>
    <n v="1"/>
    <m/>
    <m/>
    <n v="3769694"/>
    <s v="CREDITOS DE CONSUMO"/>
    <n v="0"/>
    <n v="0"/>
    <n v="890480123"/>
    <s v="UNIVERSIDAD DE CARTAGENA"/>
    <n v="5"/>
    <m/>
    <m/>
    <m/>
    <m/>
    <n v="1"/>
    <n v="7"/>
    <n v="2"/>
  </r>
  <r>
    <n v="0"/>
    <s v="C"/>
    <x v="191"/>
    <x v="0"/>
    <n v="4"/>
    <n v="17010"/>
    <d v="2020-02-25T00:00:00"/>
    <d v="2022-02-28T00:00:00"/>
    <n v="0"/>
    <n v="1"/>
    <n v="13"/>
    <n v="30"/>
    <n v="2"/>
    <n v="15881442"/>
    <n v="17090000"/>
    <n v="4300000"/>
    <n v="210298"/>
    <n v="2138259"/>
    <n v="0"/>
    <n v="0"/>
    <n v="0"/>
    <m/>
    <n v="0"/>
    <n v="0"/>
    <n v="0"/>
    <m/>
    <m/>
    <d v="2021-03-30T00:00:00"/>
    <n v="1"/>
    <s v="O"/>
    <n v="1"/>
    <n v="30"/>
    <n v="0"/>
    <m/>
    <m/>
    <m/>
    <m/>
    <m/>
    <m/>
    <n v="1"/>
    <n v="1"/>
    <m/>
    <m/>
    <n v="4950981"/>
    <s v="CREDITOS DE CONSUMO"/>
    <n v="0"/>
    <n v="0"/>
    <n v="890480123"/>
    <s v="UNIVERSIDAD DE CARTAGENA"/>
    <n v="5"/>
    <m/>
    <m/>
    <m/>
    <m/>
    <n v="1"/>
    <n v="7"/>
    <n v="2"/>
  </r>
  <r>
    <n v="0"/>
    <s v="C"/>
    <x v="191"/>
    <x v="0"/>
    <n v="4"/>
    <n v="17291"/>
    <d v="2020-06-30T00:00:00"/>
    <d v="2022-06-30T00:00:00"/>
    <n v="0"/>
    <n v="1"/>
    <n v="9"/>
    <n v="30"/>
    <n v="2"/>
    <n v="12185828"/>
    <n v="12890000"/>
    <n v="2050000"/>
    <n v="96679"/>
    <n v="1338547"/>
    <n v="0"/>
    <n v="0"/>
    <n v="0"/>
    <m/>
    <n v="0"/>
    <n v="0"/>
    <n v="0"/>
    <m/>
    <m/>
    <d v="2021-03-30T00:00:00"/>
    <n v="1"/>
    <s v="O"/>
    <n v="1"/>
    <n v="30"/>
    <n v="0"/>
    <m/>
    <m/>
    <m/>
    <m/>
    <m/>
    <m/>
    <n v="1"/>
    <n v="1"/>
    <m/>
    <m/>
    <n v="3099307"/>
    <s v="CREDITOS DE CONSUMO"/>
    <n v="0"/>
    <n v="0"/>
    <n v="890480123"/>
    <s v="UNIVERSIDAD DE CARTAGENA"/>
    <n v="5"/>
    <m/>
    <m/>
    <m/>
    <m/>
    <n v="1"/>
    <n v="7"/>
    <n v="2"/>
  </r>
  <r>
    <n v="0"/>
    <s v="C"/>
    <x v="191"/>
    <x v="0"/>
    <n v="4"/>
    <n v="17427"/>
    <d v="2020-07-31T00:00:00"/>
    <d v="2022-07-31T00:00:00"/>
    <n v="0"/>
    <n v="1"/>
    <n v="8"/>
    <n v="30"/>
    <n v="2"/>
    <n v="12185828"/>
    <n v="12890000"/>
    <n v="1890000"/>
    <n v="89133"/>
    <n v="1309935"/>
    <n v="0"/>
    <n v="0"/>
    <n v="0"/>
    <m/>
    <n v="0"/>
    <n v="0"/>
    <n v="0"/>
    <m/>
    <m/>
    <d v="2021-03-30T00:00:00"/>
    <n v="1"/>
    <s v="O"/>
    <n v="1"/>
    <n v="30"/>
    <n v="0"/>
    <m/>
    <m/>
    <m/>
    <m/>
    <m/>
    <m/>
    <n v="1"/>
    <n v="1"/>
    <m/>
    <m/>
    <n v="3033058"/>
    <s v="CREDITOS DE CONSUMO"/>
    <n v="0"/>
    <n v="0"/>
    <n v="890480123"/>
    <s v="UNIVERSIDAD DE CARTAGENA"/>
    <n v="5"/>
    <m/>
    <m/>
    <m/>
    <m/>
    <n v="1"/>
    <n v="7"/>
    <n v="2"/>
  </r>
  <r>
    <n v="5403892"/>
    <s v="C"/>
    <x v="192"/>
    <x v="0"/>
    <n v="4"/>
    <n v="17868"/>
    <d v="2020-12-07T00:00:00"/>
    <d v="2025-12-30T00:00:00"/>
    <n v="0"/>
    <n v="1"/>
    <n v="5"/>
    <n v="30"/>
    <n v="2"/>
    <n v="16011168"/>
    <n v="17240000"/>
    <n v="10242968"/>
    <n v="249150"/>
    <n v="9571859"/>
    <n v="0"/>
    <n v="0"/>
    <n v="0"/>
    <m/>
    <n v="0"/>
    <n v="0"/>
    <n v="0"/>
    <m/>
    <m/>
    <d v="2021-03-30T00:00:00"/>
    <n v="1"/>
    <s v="O"/>
    <n v="1"/>
    <n v="30"/>
    <n v="0"/>
    <m/>
    <m/>
    <m/>
    <m/>
    <m/>
    <m/>
    <n v="1"/>
    <n v="1"/>
    <m/>
    <m/>
    <n v="4167967"/>
    <s v="CREDITOS DE CONSUMO"/>
    <n v="0"/>
    <n v="0"/>
    <n v="890480123"/>
    <s v="UNIVERSIDAD DE CARTAGENA"/>
    <n v="5"/>
    <m/>
    <m/>
    <m/>
    <m/>
    <n v="1"/>
    <n v="7"/>
    <n v="2"/>
  </r>
  <r>
    <n v="90547"/>
    <s v="C"/>
    <x v="192"/>
    <x v="0"/>
    <n v="4"/>
    <n v="550012171"/>
    <d v="2020-10-29T00:00:00"/>
    <d v="2023-10-30T00:00:00"/>
    <n v="0"/>
    <n v="1"/>
    <n v="5"/>
    <n v="30"/>
    <n v="2"/>
    <n v="22490513"/>
    <n v="24960000"/>
    <n v="178694"/>
    <n v="6870"/>
    <n v="160385"/>
    <n v="0"/>
    <n v="0"/>
    <n v="0"/>
    <m/>
    <n v="0"/>
    <n v="0"/>
    <n v="0"/>
    <m/>
    <m/>
    <d v="2021-03-30T00:00:00"/>
    <n v="1"/>
    <s v="O"/>
    <n v="1"/>
    <n v="30"/>
    <n v="0"/>
    <m/>
    <m/>
    <m/>
    <m/>
    <m/>
    <m/>
    <n v="1"/>
    <n v="1"/>
    <m/>
    <m/>
    <n v="69838"/>
    <s v="CREDITOS DE CONSUMO"/>
    <n v="0"/>
    <n v="0"/>
    <n v="890480123"/>
    <s v="UNIVERSIDAD DE CARTAGENA"/>
    <n v="3"/>
    <n v="6"/>
    <d v="2020-05-11T00:00:00"/>
    <s v="A"/>
    <n v="3"/>
    <n v="2"/>
    <n v="7"/>
    <n v="1"/>
  </r>
  <r>
    <n v="4299"/>
    <s v="C"/>
    <x v="192"/>
    <x v="0"/>
    <n v="4"/>
    <n v="550012172"/>
    <d v="2020-10-29T00:00:00"/>
    <d v="2023-10-30T00:00:00"/>
    <n v="0"/>
    <n v="1"/>
    <n v="5"/>
    <n v="30"/>
    <n v="2"/>
    <n v="22490513"/>
    <n v="24960000"/>
    <n v="8481"/>
    <n v="326"/>
    <n v="7614"/>
    <n v="0"/>
    <n v="0"/>
    <n v="0"/>
    <m/>
    <n v="0"/>
    <n v="0"/>
    <n v="0"/>
    <m/>
    <m/>
    <d v="2021-03-30T00:00:00"/>
    <n v="1"/>
    <s v="O"/>
    <n v="1"/>
    <n v="30"/>
    <n v="0"/>
    <m/>
    <m/>
    <m/>
    <m/>
    <m/>
    <m/>
    <n v="1"/>
    <n v="1"/>
    <m/>
    <m/>
    <n v="3315"/>
    <s v="CREDITOS DE CONSUMO"/>
    <n v="0"/>
    <n v="0"/>
    <n v="890480123"/>
    <s v="UNIVERSIDAD DE CARTAGENA"/>
    <n v="3"/>
    <n v="6"/>
    <d v="2020-05-11T00:00:00"/>
    <s v="A"/>
    <n v="3"/>
    <n v="2"/>
    <n v="7"/>
    <n v="1"/>
  </r>
  <r>
    <n v="6422"/>
    <s v="C"/>
    <x v="192"/>
    <x v="0"/>
    <n v="4"/>
    <n v="550012173"/>
    <d v="2020-10-29T00:00:00"/>
    <d v="2023-10-30T00:00:00"/>
    <n v="0"/>
    <n v="1"/>
    <n v="5"/>
    <n v="30"/>
    <n v="2"/>
    <n v="22490513"/>
    <n v="24960000"/>
    <n v="12696"/>
    <n v="488"/>
    <n v="11376"/>
    <n v="0"/>
    <n v="0"/>
    <n v="0"/>
    <m/>
    <n v="0"/>
    <n v="0"/>
    <n v="0"/>
    <m/>
    <m/>
    <d v="2021-03-30T00:00:00"/>
    <n v="1"/>
    <s v="O"/>
    <n v="1"/>
    <n v="30"/>
    <n v="0"/>
    <m/>
    <m/>
    <m/>
    <m/>
    <m/>
    <m/>
    <n v="1"/>
    <n v="1"/>
    <m/>
    <m/>
    <n v="4954"/>
    <s v="CREDITOS DE CONSUMO"/>
    <n v="0"/>
    <n v="0"/>
    <n v="890480123"/>
    <s v="UNIVERSIDAD DE CARTAGENA"/>
    <n v="3"/>
    <n v="6"/>
    <d v="2020-05-11T00:00:00"/>
    <s v="A"/>
    <n v="3"/>
    <n v="2"/>
    <n v="7"/>
    <n v="1"/>
  </r>
  <r>
    <n v="17729"/>
    <s v="C"/>
    <x v="192"/>
    <x v="0"/>
    <n v="4"/>
    <n v="550018705"/>
    <d v="2020-10-29T00:00:00"/>
    <d v="2023-10-30T00:00:00"/>
    <n v="0"/>
    <n v="1"/>
    <n v="5"/>
    <n v="30"/>
    <n v="2"/>
    <n v="22490513"/>
    <n v="24960000"/>
    <n v="34981"/>
    <n v="1345"/>
    <n v="31403"/>
    <n v="0"/>
    <n v="0"/>
    <n v="0"/>
    <m/>
    <n v="0"/>
    <n v="0"/>
    <n v="0"/>
    <m/>
    <m/>
    <d v="2021-03-30T00:00:00"/>
    <n v="1"/>
    <s v="O"/>
    <n v="1"/>
    <n v="30"/>
    <n v="0"/>
    <m/>
    <m/>
    <m/>
    <m/>
    <m/>
    <m/>
    <n v="1"/>
    <n v="1"/>
    <m/>
    <m/>
    <n v="13674"/>
    <s v="CREDITOS DE CONSUMO"/>
    <n v="0"/>
    <n v="0"/>
    <n v="890480123"/>
    <s v="UNIVERSIDAD DE CARTAGENA"/>
    <n v="3"/>
    <n v="6"/>
    <d v="2020-05-11T00:00:00"/>
    <s v="A"/>
    <n v="3"/>
    <n v="2"/>
    <n v="7"/>
    <n v="1"/>
  </r>
  <r>
    <n v="5781"/>
    <s v="C"/>
    <x v="192"/>
    <x v="0"/>
    <n v="4"/>
    <n v="550019095"/>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781"/>
    <s v="C"/>
    <x v="192"/>
    <x v="0"/>
    <n v="4"/>
    <n v="550019103"/>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806"/>
    <s v="C"/>
    <x v="192"/>
    <x v="0"/>
    <n v="4"/>
    <n v="550019108"/>
    <d v="2020-10-29T00:00:00"/>
    <d v="2023-11-30T00:00:00"/>
    <n v="0"/>
    <n v="1"/>
    <n v="5"/>
    <n v="30"/>
    <n v="2"/>
    <n v="22490513"/>
    <n v="24960000"/>
    <n v="11406"/>
    <n v="430"/>
    <n v="10284"/>
    <n v="0"/>
    <n v="0"/>
    <n v="0"/>
    <m/>
    <n v="0"/>
    <n v="0"/>
    <n v="0"/>
    <m/>
    <m/>
    <d v="2021-03-30T00:00:00"/>
    <n v="1"/>
    <s v="O"/>
    <n v="1"/>
    <n v="30"/>
    <n v="0"/>
    <m/>
    <m/>
    <m/>
    <m/>
    <m/>
    <m/>
    <n v="1"/>
    <n v="1"/>
    <m/>
    <m/>
    <n v="4478"/>
    <s v="CREDITOS DE CONSUMO"/>
    <n v="0"/>
    <n v="0"/>
    <n v="890480123"/>
    <s v="UNIVERSIDAD DE CARTAGENA"/>
    <n v="3"/>
    <n v="6"/>
    <d v="2020-05-11T00:00:00"/>
    <s v="A"/>
    <n v="3"/>
    <n v="2"/>
    <n v="7"/>
    <n v="1"/>
  </r>
  <r>
    <n v="9325"/>
    <s v="C"/>
    <x v="192"/>
    <x v="0"/>
    <n v="4"/>
    <n v="550019539"/>
    <d v="2018-08-22T00:00:00"/>
    <d v="2023-09-30T00:00:00"/>
    <n v="0"/>
    <n v="1"/>
    <n v="6"/>
    <n v="30"/>
    <n v="2"/>
    <n v="22490513"/>
    <n v="24960000"/>
    <n v="18855"/>
    <n v="725"/>
    <n v="16517"/>
    <n v="0"/>
    <n v="0"/>
    <n v="0"/>
    <m/>
    <n v="0"/>
    <n v="0"/>
    <n v="0"/>
    <m/>
    <m/>
    <d v="2021-03-30T00:00:00"/>
    <n v="1"/>
    <s v="O"/>
    <n v="1"/>
    <n v="30"/>
    <n v="0"/>
    <m/>
    <m/>
    <m/>
    <m/>
    <m/>
    <m/>
    <n v="1"/>
    <n v="1"/>
    <m/>
    <m/>
    <n v="7192"/>
    <s v="CREDITOS DE CONSUMO"/>
    <n v="0"/>
    <n v="0"/>
    <n v="890480123"/>
    <s v="UNIVERSIDAD DE CARTAGENA"/>
    <n v="5"/>
    <m/>
    <m/>
    <m/>
    <m/>
    <n v="2"/>
    <n v="7"/>
    <n v="2"/>
  </r>
  <r>
    <n v="23728"/>
    <s v="C"/>
    <x v="192"/>
    <x v="0"/>
    <n v="4"/>
    <n v="550019893"/>
    <d v="2020-10-29T00:00:00"/>
    <d v="2023-10-30T00:00:00"/>
    <n v="0"/>
    <n v="1"/>
    <n v="5"/>
    <n v="30"/>
    <n v="2"/>
    <n v="22490513"/>
    <n v="24960000"/>
    <n v="46832"/>
    <n v="1800"/>
    <n v="42029"/>
    <n v="0"/>
    <n v="0"/>
    <n v="0"/>
    <m/>
    <n v="0"/>
    <n v="0"/>
    <n v="0"/>
    <m/>
    <m/>
    <d v="2021-03-30T00:00:00"/>
    <n v="1"/>
    <s v="O"/>
    <n v="1"/>
    <n v="30"/>
    <n v="0"/>
    <m/>
    <m/>
    <m/>
    <m/>
    <m/>
    <m/>
    <n v="1"/>
    <n v="1"/>
    <m/>
    <m/>
    <n v="18301"/>
    <s v="CREDITOS DE CONSUMO"/>
    <n v="0"/>
    <n v="0"/>
    <n v="890480123"/>
    <s v="UNIVERSIDAD DE CARTAGENA"/>
    <n v="3"/>
    <n v="6"/>
    <d v="2020-05-11T00:00:00"/>
    <s v="A"/>
    <n v="3"/>
    <n v="2"/>
    <n v="7"/>
    <n v="1"/>
  </r>
  <r>
    <n v="13434"/>
    <s v="C"/>
    <x v="192"/>
    <x v="0"/>
    <n v="4"/>
    <n v="550020126"/>
    <d v="2020-10-29T00:00:00"/>
    <d v="2023-10-30T00:00:00"/>
    <n v="0"/>
    <n v="1"/>
    <n v="5"/>
    <n v="30"/>
    <n v="2"/>
    <n v="22490513"/>
    <n v="24960000"/>
    <n v="26506"/>
    <n v="1019"/>
    <n v="23796"/>
    <n v="0"/>
    <n v="0"/>
    <n v="0"/>
    <m/>
    <n v="0"/>
    <n v="0"/>
    <n v="0"/>
    <m/>
    <m/>
    <d v="2021-03-30T00:00:00"/>
    <n v="1"/>
    <s v="O"/>
    <n v="1"/>
    <n v="30"/>
    <n v="0"/>
    <m/>
    <m/>
    <m/>
    <m/>
    <m/>
    <m/>
    <n v="1"/>
    <n v="1"/>
    <m/>
    <m/>
    <n v="10362"/>
    <s v="CREDITOS DE CONSUMO"/>
    <n v="0"/>
    <n v="0"/>
    <n v="890480123"/>
    <s v="UNIVERSIDAD DE CARTAGENA"/>
    <n v="3"/>
    <n v="6"/>
    <d v="2020-05-11T00:00:00"/>
    <s v="A"/>
    <n v="3"/>
    <n v="2"/>
    <n v="7"/>
    <n v="1"/>
  </r>
  <r>
    <n v="32074"/>
    <s v="C"/>
    <x v="192"/>
    <x v="0"/>
    <n v="4"/>
    <n v="550021085"/>
    <d v="2020-10-29T00:00:00"/>
    <d v="2023-10-30T00:00:00"/>
    <n v="0"/>
    <n v="1"/>
    <n v="5"/>
    <n v="30"/>
    <n v="2"/>
    <n v="22490513"/>
    <n v="24960000"/>
    <n v="63307"/>
    <n v="2434"/>
    <n v="56813"/>
    <n v="0"/>
    <n v="0"/>
    <n v="0"/>
    <m/>
    <n v="0"/>
    <n v="0"/>
    <n v="0"/>
    <m/>
    <m/>
    <d v="2021-03-30T00:00:00"/>
    <n v="1"/>
    <s v="O"/>
    <n v="1"/>
    <n v="30"/>
    <n v="0"/>
    <m/>
    <m/>
    <m/>
    <m/>
    <m/>
    <m/>
    <n v="1"/>
    <n v="1"/>
    <m/>
    <m/>
    <n v="24739"/>
    <s v="CREDITOS DE CONSUMO"/>
    <n v="0"/>
    <n v="0"/>
    <n v="890480123"/>
    <s v="UNIVERSIDAD DE CARTAGENA"/>
    <n v="3"/>
    <n v="6"/>
    <d v="2020-05-11T00:00:00"/>
    <s v="A"/>
    <n v="3"/>
    <n v="2"/>
    <n v="7"/>
    <n v="1"/>
  </r>
  <r>
    <n v="19952"/>
    <s v="C"/>
    <x v="192"/>
    <x v="0"/>
    <n v="4"/>
    <n v="550021086"/>
    <d v="2020-10-29T00:00:00"/>
    <d v="2023-10-30T00:00:00"/>
    <n v="0"/>
    <n v="1"/>
    <n v="5"/>
    <n v="30"/>
    <n v="2"/>
    <n v="22490513"/>
    <n v="24960000"/>
    <n v="39366"/>
    <n v="1513"/>
    <n v="35341"/>
    <n v="0"/>
    <n v="0"/>
    <n v="0"/>
    <m/>
    <n v="0"/>
    <n v="0"/>
    <n v="0"/>
    <m/>
    <m/>
    <d v="2021-03-30T00:00:00"/>
    <n v="1"/>
    <s v="O"/>
    <n v="1"/>
    <n v="30"/>
    <n v="0"/>
    <m/>
    <m/>
    <m/>
    <m/>
    <m/>
    <m/>
    <n v="1"/>
    <n v="1"/>
    <m/>
    <m/>
    <n v="15389"/>
    <s v="CREDITOS DE CONSUMO"/>
    <n v="0"/>
    <n v="0"/>
    <n v="890480123"/>
    <s v="UNIVERSIDAD DE CARTAGENA"/>
    <n v="3"/>
    <n v="6"/>
    <d v="2020-05-11T00:00:00"/>
    <s v="A"/>
    <n v="3"/>
    <n v="2"/>
    <n v="7"/>
    <n v="1"/>
  </r>
  <r>
    <n v="3503"/>
    <s v="C"/>
    <x v="192"/>
    <x v="0"/>
    <n v="4"/>
    <n v="550021294"/>
    <d v="2020-10-29T00:00:00"/>
    <d v="2023-10-30T00:00:00"/>
    <n v="0"/>
    <n v="1"/>
    <n v="5"/>
    <n v="30"/>
    <n v="2"/>
    <n v="22490513"/>
    <n v="24960000"/>
    <n v="6917"/>
    <n v="266"/>
    <n v="6204"/>
    <n v="0"/>
    <n v="0"/>
    <n v="0"/>
    <m/>
    <n v="0"/>
    <n v="0"/>
    <n v="0"/>
    <m/>
    <m/>
    <d v="2021-03-30T00:00:00"/>
    <n v="1"/>
    <s v="O"/>
    <n v="1"/>
    <n v="30"/>
    <n v="0"/>
    <m/>
    <m/>
    <m/>
    <m/>
    <m/>
    <m/>
    <n v="1"/>
    <n v="1"/>
    <m/>
    <m/>
    <n v="2701"/>
    <s v="CREDITOS DE CONSUMO"/>
    <n v="0"/>
    <n v="0"/>
    <n v="890480123"/>
    <s v="UNIVERSIDAD DE CARTAGENA"/>
    <n v="3"/>
    <n v="6"/>
    <d v="2020-05-11T00:00:00"/>
    <s v="A"/>
    <n v="3"/>
    <n v="2"/>
    <n v="7"/>
    <n v="1"/>
  </r>
  <r>
    <n v="25040"/>
    <s v="C"/>
    <x v="192"/>
    <x v="0"/>
    <n v="4"/>
    <n v="550021657"/>
    <d v="2020-10-29T00:00:00"/>
    <d v="2023-10-30T00:00:00"/>
    <n v="0"/>
    <n v="1"/>
    <n v="5"/>
    <n v="30"/>
    <n v="2"/>
    <n v="22490513"/>
    <n v="24960000"/>
    <n v="49423"/>
    <n v="1900"/>
    <n v="44353"/>
    <n v="0"/>
    <n v="0"/>
    <n v="0"/>
    <m/>
    <n v="0"/>
    <n v="0"/>
    <n v="0"/>
    <m/>
    <m/>
    <d v="2021-03-30T00:00:00"/>
    <n v="1"/>
    <s v="O"/>
    <n v="1"/>
    <n v="30"/>
    <n v="0"/>
    <m/>
    <m/>
    <m/>
    <m/>
    <m/>
    <m/>
    <n v="1"/>
    <n v="1"/>
    <m/>
    <m/>
    <n v="19313"/>
    <s v="CREDITOS DE CONSUMO"/>
    <n v="0"/>
    <n v="0"/>
    <n v="890480123"/>
    <s v="UNIVERSIDAD DE CARTAGENA"/>
    <n v="3"/>
    <n v="6"/>
    <d v="2020-05-11T00:00:00"/>
    <s v="A"/>
    <n v="3"/>
    <n v="2"/>
    <n v="7"/>
    <n v="1"/>
  </r>
  <r>
    <n v="42950"/>
    <s v="C"/>
    <x v="192"/>
    <x v="0"/>
    <n v="4"/>
    <n v="550022185"/>
    <d v="2020-10-29T00:00:00"/>
    <d v="2023-10-30T00:00:00"/>
    <n v="0"/>
    <n v="1"/>
    <n v="5"/>
    <n v="30"/>
    <n v="2"/>
    <n v="22490513"/>
    <n v="24960000"/>
    <n v="84744"/>
    <n v="3258"/>
    <n v="76077"/>
    <n v="0"/>
    <n v="0"/>
    <n v="0"/>
    <m/>
    <n v="0"/>
    <n v="0"/>
    <n v="0"/>
    <m/>
    <m/>
    <d v="2021-03-30T00:00:00"/>
    <n v="1"/>
    <s v="O"/>
    <n v="1"/>
    <n v="30"/>
    <n v="0"/>
    <m/>
    <m/>
    <m/>
    <m/>
    <m/>
    <m/>
    <n v="1"/>
    <n v="1"/>
    <m/>
    <m/>
    <n v="33127"/>
    <s v="CREDITOS DE CONSUMO"/>
    <n v="0"/>
    <n v="0"/>
    <n v="890480123"/>
    <s v="UNIVERSIDAD DE CARTAGENA"/>
    <n v="3"/>
    <n v="6"/>
    <d v="2020-05-11T00:00:00"/>
    <s v="A"/>
    <n v="3"/>
    <n v="2"/>
    <n v="7"/>
    <n v="1"/>
  </r>
  <r>
    <n v="18576"/>
    <s v="C"/>
    <x v="192"/>
    <x v="0"/>
    <n v="4"/>
    <n v="550022884"/>
    <d v="2020-10-29T00:00:00"/>
    <d v="2023-10-30T00:00:00"/>
    <n v="0"/>
    <n v="1"/>
    <n v="5"/>
    <n v="30"/>
    <n v="2"/>
    <n v="22490513"/>
    <n v="24960000"/>
    <n v="36651"/>
    <n v="1409"/>
    <n v="32903"/>
    <n v="0"/>
    <n v="0"/>
    <n v="0"/>
    <m/>
    <n v="0"/>
    <n v="0"/>
    <n v="0"/>
    <m/>
    <m/>
    <d v="2021-03-30T00:00:00"/>
    <n v="1"/>
    <s v="O"/>
    <n v="1"/>
    <n v="30"/>
    <n v="0"/>
    <m/>
    <m/>
    <m/>
    <m/>
    <m/>
    <m/>
    <n v="1"/>
    <n v="1"/>
    <m/>
    <m/>
    <n v="14327"/>
    <s v="CREDITOS DE CONSUMO"/>
    <n v="0"/>
    <n v="0"/>
    <n v="890480123"/>
    <s v="UNIVERSIDAD DE CARTAGENA"/>
    <n v="3"/>
    <n v="6"/>
    <d v="2020-05-11T00:00:00"/>
    <s v="A"/>
    <n v="3"/>
    <n v="2"/>
    <n v="7"/>
    <n v="1"/>
  </r>
  <r>
    <n v="42755"/>
    <s v="C"/>
    <x v="192"/>
    <x v="0"/>
    <n v="4"/>
    <n v="550023231"/>
    <d v="2020-10-29T00:00:00"/>
    <d v="2023-10-30T00:00:00"/>
    <n v="0"/>
    <n v="1"/>
    <n v="5"/>
    <n v="30"/>
    <n v="2"/>
    <n v="22490513"/>
    <n v="24960000"/>
    <n v="84365"/>
    <n v="3243"/>
    <n v="75732"/>
    <n v="0"/>
    <n v="0"/>
    <n v="0"/>
    <m/>
    <n v="0"/>
    <n v="0"/>
    <n v="0"/>
    <m/>
    <m/>
    <d v="2021-03-30T00:00:00"/>
    <n v="1"/>
    <s v="O"/>
    <n v="1"/>
    <n v="30"/>
    <n v="0"/>
    <m/>
    <m/>
    <m/>
    <m/>
    <m/>
    <m/>
    <n v="1"/>
    <n v="1"/>
    <m/>
    <m/>
    <n v="32977"/>
    <s v="CREDITOS DE CONSUMO"/>
    <n v="0"/>
    <n v="0"/>
    <n v="890480123"/>
    <s v="UNIVERSIDAD DE CARTAGENA"/>
    <n v="3"/>
    <n v="6"/>
    <d v="2020-05-11T00:00:00"/>
    <s v="A"/>
    <n v="3"/>
    <n v="2"/>
    <n v="7"/>
    <n v="1"/>
  </r>
  <r>
    <n v="14301"/>
    <s v="C"/>
    <x v="192"/>
    <x v="0"/>
    <n v="4"/>
    <n v="550023367"/>
    <d v="2020-10-29T00:00:00"/>
    <d v="2023-10-30T00:00:00"/>
    <n v="0"/>
    <n v="1"/>
    <n v="5"/>
    <n v="30"/>
    <n v="2"/>
    <n v="22490513"/>
    <n v="24960000"/>
    <n v="28218"/>
    <n v="1085"/>
    <n v="25331"/>
    <n v="0"/>
    <n v="0"/>
    <n v="0"/>
    <m/>
    <n v="0"/>
    <n v="0"/>
    <n v="0"/>
    <m/>
    <m/>
    <d v="2021-03-30T00:00:00"/>
    <n v="1"/>
    <s v="O"/>
    <n v="1"/>
    <n v="30"/>
    <n v="0"/>
    <m/>
    <m/>
    <m/>
    <m/>
    <m/>
    <m/>
    <n v="1"/>
    <n v="1"/>
    <m/>
    <m/>
    <n v="11030"/>
    <s v="CREDITOS DE CONSUMO"/>
    <n v="0"/>
    <n v="0"/>
    <n v="890480123"/>
    <s v="UNIVERSIDAD DE CARTAGENA"/>
    <n v="3"/>
    <n v="6"/>
    <d v="2020-05-11T00:00:00"/>
    <s v="A"/>
    <n v="3"/>
    <n v="2"/>
    <n v="7"/>
    <n v="1"/>
  </r>
  <r>
    <n v="9741"/>
    <s v="C"/>
    <x v="192"/>
    <x v="0"/>
    <n v="4"/>
    <n v="550023614"/>
    <d v="2020-10-29T00:00:00"/>
    <d v="2023-10-30T00:00:00"/>
    <n v="0"/>
    <n v="1"/>
    <n v="5"/>
    <n v="30"/>
    <n v="2"/>
    <n v="22490513"/>
    <n v="24960000"/>
    <n v="19231"/>
    <n v="739"/>
    <n v="17255"/>
    <n v="0"/>
    <n v="0"/>
    <n v="0"/>
    <m/>
    <n v="0"/>
    <n v="0"/>
    <n v="0"/>
    <m/>
    <m/>
    <d v="2021-03-30T00:00:00"/>
    <n v="1"/>
    <s v="O"/>
    <n v="1"/>
    <n v="30"/>
    <n v="0"/>
    <m/>
    <m/>
    <m/>
    <m/>
    <m/>
    <m/>
    <n v="1"/>
    <n v="1"/>
    <m/>
    <m/>
    <n v="7514"/>
    <s v="CREDITOS DE CONSUMO"/>
    <n v="0"/>
    <n v="0"/>
    <n v="890480123"/>
    <s v="UNIVERSIDAD DE CARTAGENA"/>
    <n v="3"/>
    <n v="6"/>
    <d v="2020-05-11T00:00:00"/>
    <s v="A"/>
    <n v="3"/>
    <n v="2"/>
    <n v="7"/>
    <n v="1"/>
  </r>
  <r>
    <n v="7132"/>
    <s v="C"/>
    <x v="192"/>
    <x v="0"/>
    <n v="4"/>
    <n v="550023615"/>
    <d v="2020-10-29T00:00:00"/>
    <d v="2023-10-30T00:00:00"/>
    <n v="0"/>
    <n v="1"/>
    <n v="5"/>
    <n v="30"/>
    <n v="2"/>
    <n v="22490513"/>
    <n v="24960000"/>
    <n v="14099"/>
    <n v="542"/>
    <n v="12632"/>
    <n v="0"/>
    <n v="0"/>
    <n v="0"/>
    <m/>
    <n v="0"/>
    <n v="0"/>
    <n v="0"/>
    <m/>
    <m/>
    <d v="2021-03-30T00:00:00"/>
    <n v="1"/>
    <s v="O"/>
    <n v="1"/>
    <n v="30"/>
    <n v="0"/>
    <m/>
    <m/>
    <m/>
    <m/>
    <m/>
    <m/>
    <n v="1"/>
    <n v="1"/>
    <m/>
    <m/>
    <n v="5500"/>
    <s v="CREDITOS DE CONSUMO"/>
    <n v="0"/>
    <n v="0"/>
    <n v="890480123"/>
    <s v="UNIVERSIDAD DE CARTAGENA"/>
    <n v="3"/>
    <n v="6"/>
    <d v="2020-05-11T00:00:00"/>
    <s v="A"/>
    <n v="3"/>
    <n v="2"/>
    <n v="7"/>
    <n v="1"/>
  </r>
  <r>
    <n v="9522"/>
    <s v="C"/>
    <x v="192"/>
    <x v="0"/>
    <n v="4"/>
    <n v="550023930"/>
    <d v="2020-06-13T00:00:00"/>
    <d v="2023-10-30T00:00:00"/>
    <n v="0"/>
    <n v="1"/>
    <n v="5"/>
    <n v="30"/>
    <n v="2"/>
    <n v="22490513"/>
    <n v="24960000"/>
    <n v="18795"/>
    <n v="723"/>
    <n v="16866"/>
    <n v="0"/>
    <n v="0"/>
    <n v="0"/>
    <m/>
    <n v="0"/>
    <n v="0"/>
    <n v="0"/>
    <m/>
    <m/>
    <d v="2021-03-30T00:00:00"/>
    <n v="1"/>
    <s v="O"/>
    <n v="1"/>
    <n v="30"/>
    <n v="0"/>
    <m/>
    <m/>
    <m/>
    <m/>
    <m/>
    <m/>
    <n v="1"/>
    <n v="1"/>
    <m/>
    <m/>
    <n v="7344"/>
    <s v="CREDITOS DE CONSUMO"/>
    <n v="0"/>
    <n v="0"/>
    <n v="890480123"/>
    <s v="UNIVERSIDAD DE CARTAGENA"/>
    <n v="5"/>
    <m/>
    <m/>
    <m/>
    <m/>
    <n v="2"/>
    <n v="7"/>
    <n v="2"/>
  </r>
  <r>
    <n v="49452"/>
    <s v="C"/>
    <x v="192"/>
    <x v="0"/>
    <n v="4"/>
    <n v="550024355"/>
    <d v="2020-09-05T00:00:00"/>
    <d v="2023-09-30T00:00:00"/>
    <n v="0"/>
    <n v="1"/>
    <n v="6"/>
    <n v="30"/>
    <n v="2"/>
    <n v="22490513"/>
    <n v="24960000"/>
    <n v="100000"/>
    <n v="3844"/>
    <n v="87594"/>
    <n v="0"/>
    <n v="0"/>
    <n v="0"/>
    <m/>
    <n v="0"/>
    <n v="0"/>
    <n v="0"/>
    <m/>
    <m/>
    <d v="2021-03-30T00:00:00"/>
    <n v="1"/>
    <s v="O"/>
    <n v="1"/>
    <n v="30"/>
    <n v="0"/>
    <m/>
    <m/>
    <m/>
    <m/>
    <m/>
    <m/>
    <n v="1"/>
    <n v="1"/>
    <m/>
    <m/>
    <n v="38142"/>
    <s v="CREDITOS DE CONSUMO"/>
    <n v="0"/>
    <n v="0"/>
    <n v="890480123"/>
    <s v="UNIVERSIDAD DE CARTAGENA"/>
    <n v="5"/>
    <m/>
    <m/>
    <m/>
    <m/>
    <n v="2"/>
    <n v="7"/>
    <n v="2"/>
  </r>
  <r>
    <n v="29670"/>
    <s v="C"/>
    <x v="192"/>
    <x v="0"/>
    <n v="4"/>
    <n v="550024358"/>
    <d v="2020-09-05T00:00:00"/>
    <d v="2023-09-30T00:00:00"/>
    <n v="0"/>
    <n v="1"/>
    <n v="6"/>
    <n v="30"/>
    <n v="2"/>
    <n v="22490513"/>
    <n v="24960000"/>
    <n v="60000"/>
    <n v="2307"/>
    <n v="52554"/>
    <n v="0"/>
    <n v="0"/>
    <n v="0"/>
    <m/>
    <n v="0"/>
    <n v="0"/>
    <n v="0"/>
    <m/>
    <m/>
    <d v="2021-03-30T00:00:00"/>
    <n v="1"/>
    <s v="O"/>
    <n v="1"/>
    <n v="30"/>
    <n v="0"/>
    <m/>
    <m/>
    <m/>
    <m/>
    <m/>
    <m/>
    <n v="1"/>
    <n v="1"/>
    <m/>
    <m/>
    <n v="22884"/>
    <s v="CREDITOS DE CONSUMO"/>
    <n v="0"/>
    <n v="0"/>
    <n v="890480123"/>
    <s v="UNIVERSIDAD DE CARTAGENA"/>
    <n v="5"/>
    <m/>
    <m/>
    <m/>
    <m/>
    <n v="2"/>
    <n v="7"/>
    <n v="2"/>
  </r>
  <r>
    <n v="71"/>
    <s v="C"/>
    <x v="192"/>
    <x v="0"/>
    <n v="4"/>
    <n v="550025495"/>
    <d v="2021-02-28T00:00:00"/>
    <d v="2021-04-30T00:00:00"/>
    <n v="0"/>
    <n v="1"/>
    <n v="0"/>
    <n v="30"/>
    <n v="2"/>
    <n v="0"/>
    <n v="0"/>
    <n v="6000"/>
    <n v="6000"/>
    <n v="126"/>
    <n v="0"/>
    <n v="0"/>
    <n v="0"/>
    <m/>
    <n v="0"/>
    <n v="0"/>
    <n v="0"/>
    <m/>
    <m/>
    <d v="2021-03-30T00:00:00"/>
    <n v="1"/>
    <s v="O"/>
    <n v="1"/>
    <n v="30"/>
    <n v="0"/>
    <m/>
    <m/>
    <m/>
    <m/>
    <m/>
    <m/>
    <n v="1"/>
    <n v="1"/>
    <m/>
    <m/>
    <n v="55"/>
    <s v="CREDITOS DE CONSUMO"/>
    <n v="0"/>
    <n v="0"/>
    <n v="890480123"/>
    <s v="UNIVERSIDAD DE CARTAGENA"/>
    <n v="5"/>
    <m/>
    <m/>
    <m/>
    <m/>
    <n v="2"/>
    <n v="7"/>
    <n v="2"/>
  </r>
  <r>
    <n v="3387"/>
    <s v="C"/>
    <x v="192"/>
    <x v="0"/>
    <n v="4"/>
    <n v="550025681"/>
    <d v="2021-03-31T00:00:00"/>
    <d v="2021-05-30T00:00:00"/>
    <n v="0"/>
    <n v="1"/>
    <n v="0"/>
    <n v="30"/>
    <n v="2"/>
    <n v="0"/>
    <n v="0"/>
    <n v="6000"/>
    <n v="6000"/>
    <n v="6000"/>
    <n v="0"/>
    <n v="0"/>
    <n v="0"/>
    <m/>
    <n v="0"/>
    <n v="0"/>
    <n v="0"/>
    <m/>
    <m/>
    <d v="2021-03-31T00:00:00"/>
    <n v="1"/>
    <s v="O"/>
    <n v="1"/>
    <n v="30"/>
    <n v="0"/>
    <m/>
    <m/>
    <m/>
    <m/>
    <m/>
    <m/>
    <n v="1"/>
    <n v="1"/>
    <m/>
    <m/>
    <n v="2613"/>
    <s v="CREDITOS DE CONSUMO"/>
    <n v="0"/>
    <n v="0"/>
    <n v="890480123"/>
    <s v="UNIVERSIDAD DE CARTAGENA"/>
    <n v="5"/>
    <m/>
    <m/>
    <m/>
    <m/>
    <n v="2"/>
    <n v="7"/>
    <n v="2"/>
  </r>
  <r>
    <n v="0"/>
    <s v="C"/>
    <x v="193"/>
    <x v="0"/>
    <n v="4"/>
    <n v="17293"/>
    <d v="2020-06-30T00:00:00"/>
    <d v="2027-06-30T00:00:00"/>
    <n v="0"/>
    <n v="1"/>
    <n v="9"/>
    <n v="30"/>
    <n v="2"/>
    <n v="17726461"/>
    <n v="19240000"/>
    <n v="20000000"/>
    <n v="417156"/>
    <n v="18836624"/>
    <n v="0"/>
    <n v="0"/>
    <n v="0"/>
    <m/>
    <n v="0"/>
    <n v="0"/>
    <n v="0"/>
    <m/>
    <m/>
    <d v="2021-03-30T00:00:00"/>
    <n v="1"/>
    <s v="O"/>
    <n v="1"/>
    <n v="30"/>
    <n v="0"/>
    <m/>
    <m/>
    <m/>
    <m/>
    <m/>
    <m/>
    <n v="1"/>
    <n v="1"/>
    <m/>
    <m/>
    <n v="21258431"/>
    <s v="CREDITOS DE CONSUMO"/>
    <n v="0"/>
    <n v="0"/>
    <n v="890480123"/>
    <s v="UNIVERSIDAD DE CARTAGENA"/>
    <n v="5"/>
    <m/>
    <m/>
    <m/>
    <m/>
    <n v="1"/>
    <n v="7"/>
    <n v="2"/>
  </r>
  <r>
    <n v="0"/>
    <s v="C"/>
    <x v="194"/>
    <x v="0"/>
    <n v="4"/>
    <n v="17426"/>
    <d v="2020-07-31T00:00:00"/>
    <d v="2021-05-31T00:00:00"/>
    <n v="0"/>
    <n v="1"/>
    <n v="8"/>
    <n v="30"/>
    <n v="2"/>
    <n v="12185828"/>
    <n v="12890000"/>
    <n v="2490000"/>
    <n v="263118"/>
    <n v="518253"/>
    <n v="0"/>
    <n v="0"/>
    <n v="0"/>
    <m/>
    <n v="0"/>
    <n v="0"/>
    <n v="0"/>
    <m/>
    <m/>
    <d v="2021-03-30T00:00:00"/>
    <n v="1"/>
    <s v="O"/>
    <n v="1"/>
    <n v="30"/>
    <n v="0"/>
    <m/>
    <m/>
    <m/>
    <m/>
    <m/>
    <m/>
    <n v="1"/>
    <n v="1"/>
    <m/>
    <m/>
    <n v="781619"/>
    <s v="CREDITOS DE CONSUMO"/>
    <n v="0"/>
    <n v="0"/>
    <n v="890480123"/>
    <s v="UNIVERSIDAD DE CARTAGENA"/>
    <n v="5"/>
    <m/>
    <m/>
    <m/>
    <m/>
    <n v="1"/>
    <n v="7"/>
    <n v="2"/>
  </r>
  <r>
    <n v="0"/>
    <s v="C"/>
    <x v="194"/>
    <x v="0"/>
    <n v="4"/>
    <n v="18289"/>
    <d v="2021-03-24T00:00:00"/>
    <d v="2023-03-30T00:00:00"/>
    <n v="0"/>
    <n v="1"/>
    <n v="0"/>
    <n v="30"/>
    <n v="2"/>
    <n v="15881442"/>
    <n v="17090000"/>
    <n v="5000000"/>
    <n v="244532"/>
    <n v="5000000"/>
    <n v="0"/>
    <n v="0"/>
    <n v="0"/>
    <m/>
    <n v="0"/>
    <n v="0"/>
    <n v="0"/>
    <m/>
    <m/>
    <d v="2021-03-30T00:00:00"/>
    <n v="1"/>
    <s v="O"/>
    <n v="1"/>
    <n v="30"/>
    <n v="0"/>
    <m/>
    <m/>
    <m/>
    <m/>
    <m/>
    <m/>
    <n v="1"/>
    <n v="1"/>
    <m/>
    <m/>
    <n v="7540901"/>
    <s v="CREDITOS DE CONSUMO"/>
    <n v="0"/>
    <n v="0"/>
    <n v="890480123"/>
    <s v="UNIVERSIDAD DE CARTAGENA"/>
    <n v="5"/>
    <m/>
    <m/>
    <m/>
    <m/>
    <n v="1"/>
    <n v="7"/>
    <n v="2"/>
  </r>
  <r>
    <n v="0"/>
    <s v="C"/>
    <x v="195"/>
    <x v="0"/>
    <n v="4"/>
    <n v="18153"/>
    <d v="2021-02-04T00:00:00"/>
    <d v="2021-06-28T00:00:00"/>
    <n v="0"/>
    <n v="1"/>
    <n v="1"/>
    <n v="30"/>
    <n v="2"/>
    <n v="13121400"/>
    <n v="13940000"/>
    <n v="2979000"/>
    <n v="32574"/>
    <n v="2946072"/>
    <n v="0"/>
    <n v="0"/>
    <n v="0"/>
    <m/>
    <n v="0"/>
    <n v="0"/>
    <n v="0"/>
    <n v="2979000"/>
    <n v="6"/>
    <d v="2021-03-30T00:00:00"/>
    <n v="1"/>
    <s v="O"/>
    <n v="1"/>
    <n v="30"/>
    <n v="0"/>
    <m/>
    <m/>
    <m/>
    <m/>
    <m/>
    <m/>
    <n v="1"/>
    <n v="1"/>
    <m/>
    <m/>
    <n v="5969139"/>
    <s v="CREDITOS DE CONSUMO"/>
    <n v="0"/>
    <n v="0"/>
    <n v="890480123"/>
    <s v="UNIVERSIDAD DE CARTAGENA"/>
    <n v="5"/>
    <m/>
    <m/>
    <m/>
    <m/>
    <n v="1"/>
    <n v="7"/>
    <n v="2"/>
  </r>
  <r>
    <n v="4308274"/>
    <s v="C"/>
    <x v="196"/>
    <x v="0"/>
    <n v="4"/>
    <n v="17931"/>
    <d v="2020-12-28T00:00:00"/>
    <d v="2023-12-30T00:00:00"/>
    <n v="30"/>
    <n v="1"/>
    <n v="1"/>
    <n v="30"/>
    <n v="2"/>
    <n v="8648788"/>
    <n v="9000000"/>
    <n v="7500000"/>
    <n v="237274"/>
    <n v="7139005"/>
    <n v="51390"/>
    <n v="0"/>
    <n v="0"/>
    <m/>
    <n v="0"/>
    <n v="0"/>
    <n v="0"/>
    <m/>
    <m/>
    <d v="2021-03-30T00:00:00"/>
    <n v="1"/>
    <s v="O"/>
    <n v="1"/>
    <n v="30"/>
    <n v="192632"/>
    <m/>
    <m/>
    <m/>
    <m/>
    <m/>
    <m/>
    <n v="1"/>
    <n v="1"/>
    <m/>
    <m/>
    <n v="2830731"/>
    <s v="CREDITOS DE CONSUMO"/>
    <n v="0"/>
    <n v="0"/>
    <n v="890480123"/>
    <s v="UNIVERSIDAD DE CARTAGENA"/>
    <n v="5"/>
    <m/>
    <m/>
    <m/>
    <m/>
    <n v="1"/>
    <n v="7"/>
    <n v="2"/>
  </r>
  <r>
    <n v="6448492"/>
    <s v="C"/>
    <x v="197"/>
    <x v="2"/>
    <n v="4"/>
    <n v="16711"/>
    <d v="2019-12-20T00:00:00"/>
    <d v="2022-12-30T00:00:00"/>
    <n v="0"/>
    <n v="1"/>
    <n v="15"/>
    <n v="30"/>
    <n v="2"/>
    <n v="9119963"/>
    <n v="9511000"/>
    <n v="12855975"/>
    <n v="409535"/>
    <n v="7921303"/>
    <n v="0"/>
    <n v="0"/>
    <n v="0"/>
    <m/>
    <n v="0"/>
    <n v="0"/>
    <n v="0"/>
    <m/>
    <m/>
    <d v="2021-03-30T00:00:00"/>
    <n v="9"/>
    <s v="O"/>
    <n v="1"/>
    <n v="30"/>
    <n v="0"/>
    <m/>
    <m/>
    <m/>
    <m/>
    <m/>
    <m/>
    <n v="1"/>
    <n v="1"/>
    <m/>
    <m/>
    <n v="1472811"/>
    <s v="CREDITOS DE CONSUMO"/>
    <n v="0"/>
    <n v="0"/>
    <m/>
    <m/>
    <n v="5"/>
    <m/>
    <m/>
    <m/>
    <m/>
    <n v="1"/>
    <n v="7"/>
    <n v="2"/>
  </r>
  <r>
    <n v="25561866"/>
    <s v="C"/>
    <x v="197"/>
    <x v="0"/>
    <n v="4"/>
    <n v="17522"/>
    <d v="2020-08-31T00:00:00"/>
    <d v="2027-09-30T00:00:00"/>
    <n v="0"/>
    <n v="1"/>
    <n v="5"/>
    <n v="30"/>
    <n v="2"/>
    <n v="17726461"/>
    <n v="19240000"/>
    <n v="32500000"/>
    <n v="677879"/>
    <n v="31400099"/>
    <n v="0"/>
    <n v="0"/>
    <n v="0"/>
    <m/>
    <n v="0"/>
    <n v="0"/>
    <n v="0"/>
    <m/>
    <m/>
    <d v="2021-03-30T00:00:00"/>
    <n v="9"/>
    <s v="O"/>
    <n v="1"/>
    <n v="30"/>
    <n v="0"/>
    <m/>
    <m/>
    <m/>
    <m/>
    <m/>
    <m/>
    <n v="1"/>
    <n v="1"/>
    <m/>
    <m/>
    <n v="5838233"/>
    <s v="CREDITOS DE CONSUMO"/>
    <n v="0"/>
    <n v="0"/>
    <n v="890480123"/>
    <s v="UNIVERSIDAD DE CARTAGENA"/>
    <n v="5"/>
    <m/>
    <m/>
    <m/>
    <m/>
    <n v="1"/>
    <n v="7"/>
    <n v="2"/>
  </r>
  <r>
    <n v="4830791"/>
    <s v="C"/>
    <x v="197"/>
    <x v="0"/>
    <n v="4"/>
    <n v="18175"/>
    <d v="2021-02-11T00:00:00"/>
    <d v="2026-02-28T00:00:00"/>
    <n v="0"/>
    <n v="1"/>
    <n v="0"/>
    <n v="30"/>
    <n v="2"/>
    <n v="16011168"/>
    <n v="17240000"/>
    <n v="6000000"/>
    <n v="145944"/>
    <n v="5934126"/>
    <n v="0"/>
    <n v="0"/>
    <n v="0"/>
    <m/>
    <n v="0"/>
    <n v="0"/>
    <n v="0"/>
    <m/>
    <m/>
    <d v="2021-03-30T00:00:00"/>
    <n v="1"/>
    <s v="O"/>
    <n v="1"/>
    <n v="30"/>
    <n v="0"/>
    <m/>
    <m/>
    <m/>
    <m/>
    <m/>
    <m/>
    <n v="1"/>
    <n v="1"/>
    <m/>
    <m/>
    <n v="1103335"/>
    <s v="CREDITOS DE CONSUMO"/>
    <n v="0"/>
    <n v="0"/>
    <n v="890480123"/>
    <s v="UNIVERSIDAD DE CARTAGENA"/>
    <n v="5"/>
    <m/>
    <m/>
    <m/>
    <m/>
    <n v="1"/>
    <n v="7"/>
    <n v="2"/>
  </r>
  <r>
    <n v="4038426"/>
    <s v="C"/>
    <x v="198"/>
    <x v="0"/>
    <n v="4"/>
    <n v="17202"/>
    <d v="2020-05-28T00:00:00"/>
    <d v="2026-05-30T00:00:00"/>
    <n v="0"/>
    <n v="1"/>
    <n v="10"/>
    <n v="30"/>
    <n v="2"/>
    <n v="17726461"/>
    <n v="19240000"/>
    <n v="20000000"/>
    <n v="453069"/>
    <n v="18226507"/>
    <n v="0"/>
    <n v="0"/>
    <n v="0"/>
    <m/>
    <n v="0"/>
    <n v="0"/>
    <n v="0"/>
    <m/>
    <m/>
    <d v="2021-03-30T00:00:00"/>
    <n v="1"/>
    <s v="O"/>
    <n v="1"/>
    <n v="30"/>
    <n v="0"/>
    <m/>
    <m/>
    <m/>
    <m/>
    <m/>
    <m/>
    <n v="1"/>
    <n v="1"/>
    <m/>
    <m/>
    <n v="14188081"/>
    <s v="CREDITOS DE CONSUMO"/>
    <n v="0"/>
    <n v="0"/>
    <n v="890480123"/>
    <s v="UNIVERSIDAD DE CARTAGENA"/>
    <n v="5"/>
    <m/>
    <m/>
    <m/>
    <m/>
    <n v="1"/>
    <n v="7"/>
    <n v="2"/>
  </r>
  <r>
    <n v="314812"/>
    <s v="C"/>
    <x v="198"/>
    <x v="0"/>
    <n v="4"/>
    <n v="17431"/>
    <d v="2020-07-31T00:00:00"/>
    <d v="2022-07-31T00:00:00"/>
    <n v="0"/>
    <n v="1"/>
    <n v="8"/>
    <n v="30"/>
    <n v="2"/>
    <n v="12185828"/>
    <n v="12890000"/>
    <n v="2050000"/>
    <n v="96679"/>
    <n v="1420829"/>
    <n v="0"/>
    <n v="0"/>
    <n v="0"/>
    <m/>
    <n v="0"/>
    <n v="0"/>
    <n v="0"/>
    <m/>
    <m/>
    <d v="2021-03-30T00:00:00"/>
    <n v="1"/>
    <s v="O"/>
    <n v="1"/>
    <n v="30"/>
    <n v="0"/>
    <m/>
    <m/>
    <m/>
    <m/>
    <m/>
    <m/>
    <n v="1"/>
    <n v="1"/>
    <m/>
    <m/>
    <n v="1106017"/>
    <s v="CREDITOS DE CONSUMO"/>
    <n v="0"/>
    <n v="0"/>
    <n v="890480123"/>
    <s v="UNIVERSIDAD DE CARTAGENA"/>
    <n v="5"/>
    <m/>
    <m/>
    <m/>
    <m/>
    <n v="1"/>
    <n v="7"/>
    <n v="2"/>
  </r>
  <r>
    <n v="553922"/>
    <s v="C"/>
    <x v="198"/>
    <x v="2"/>
    <n v="4"/>
    <n v="18066"/>
    <d v="2021-01-15T00:00:00"/>
    <d v="2021-04-30T00:00:00"/>
    <n v="0"/>
    <n v="1"/>
    <n v="0"/>
    <n v="30"/>
    <n v="2"/>
    <n v="15881442"/>
    <n v="17090000"/>
    <n v="2500000"/>
    <n v="2533086"/>
    <n v="2500000"/>
    <n v="0"/>
    <n v="0"/>
    <n v="0"/>
    <m/>
    <n v="0"/>
    <n v="0"/>
    <n v="0"/>
    <m/>
    <m/>
    <d v="2021-03-30T00:00:00"/>
    <n v="1"/>
    <s v="O"/>
    <n v="1"/>
    <n v="30"/>
    <n v="0"/>
    <m/>
    <m/>
    <m/>
    <m/>
    <m/>
    <m/>
    <n v="1"/>
    <n v="1"/>
    <m/>
    <m/>
    <n v="1946078"/>
    <s v="CREDITOS DE CONSUMO"/>
    <n v="0"/>
    <n v="0"/>
    <m/>
    <m/>
    <n v="5"/>
    <m/>
    <m/>
    <m/>
    <m/>
    <n v="1"/>
    <n v="7"/>
    <n v="2"/>
  </r>
  <r>
    <n v="0"/>
    <s v="C"/>
    <x v="199"/>
    <x v="0"/>
    <n v="4"/>
    <n v="10475"/>
    <d v="2015-11-09T00:00:00"/>
    <d v="2021-11-09T00:00:00"/>
    <n v="0"/>
    <n v="1"/>
    <n v="65"/>
    <n v="30"/>
    <n v="2"/>
    <n v="17794523"/>
    <n v="19320000"/>
    <n v="6000000"/>
    <n v="136151"/>
    <n v="819288"/>
    <n v="0"/>
    <n v="0"/>
    <n v="0"/>
    <m/>
    <n v="0"/>
    <n v="0"/>
    <n v="0"/>
    <m/>
    <m/>
    <d v="2021-03-30T00:00:00"/>
    <n v="1"/>
    <s v="O"/>
    <n v="1"/>
    <n v="30"/>
    <n v="0"/>
    <m/>
    <m/>
    <m/>
    <m/>
    <m/>
    <m/>
    <n v="1"/>
    <n v="1"/>
    <m/>
    <m/>
    <n v="37497907"/>
    <s v="CREDITOS DE CONSUMO"/>
    <n v="0"/>
    <n v="0"/>
    <n v="890480123"/>
    <s v="UNIVERSIDAD DE CARTAGENA"/>
    <n v="5"/>
    <m/>
    <m/>
    <m/>
    <m/>
    <n v="1"/>
    <n v="7"/>
    <n v="2"/>
  </r>
  <r>
    <n v="0"/>
    <s v="C"/>
    <x v="199"/>
    <x v="0"/>
    <n v="4"/>
    <n v="550025652"/>
    <d v="2021-03-31T00:00:00"/>
    <d v="2021-05-30T00:00:00"/>
    <n v="0"/>
    <n v="1"/>
    <n v="0"/>
    <n v="30"/>
    <n v="2"/>
    <n v="0"/>
    <n v="0"/>
    <n v="6000"/>
    <n v="6000"/>
    <n v="6000"/>
    <n v="0"/>
    <n v="0"/>
    <n v="0"/>
    <m/>
    <n v="0"/>
    <n v="0"/>
    <n v="0"/>
    <m/>
    <m/>
    <d v="2021-03-31T00:00:00"/>
    <n v="1"/>
    <s v="O"/>
    <n v="1"/>
    <n v="30"/>
    <n v="0"/>
    <m/>
    <m/>
    <m/>
    <m/>
    <m/>
    <m/>
    <n v="1"/>
    <n v="1"/>
    <m/>
    <m/>
    <n v="274613"/>
    <s v="CREDITOS DE CONSUMO"/>
    <n v="0"/>
    <n v="0"/>
    <n v="890480123"/>
    <s v="UNIVERSIDAD DE CARTAGENA"/>
    <n v="5"/>
    <m/>
    <m/>
    <m/>
    <m/>
    <n v="2"/>
    <n v="7"/>
    <n v="2"/>
  </r>
  <r>
    <n v="12216037"/>
    <s v="C"/>
    <x v="200"/>
    <x v="0"/>
    <n v="4"/>
    <n v="14733"/>
    <d v="2018-10-09T00:00:00"/>
    <d v="2025-10-09T00:00:00"/>
    <n v="0"/>
    <n v="1"/>
    <n v="30"/>
    <n v="30"/>
    <n v="2"/>
    <n v="17726461"/>
    <n v="19240000"/>
    <n v="29830000"/>
    <n v="622189"/>
    <n v="22820807"/>
    <n v="0"/>
    <n v="0"/>
    <n v="0"/>
    <m/>
    <n v="0"/>
    <n v="0"/>
    <n v="0"/>
    <m/>
    <m/>
    <d v="2021-03-30T00:00:00"/>
    <n v="1"/>
    <s v="O"/>
    <n v="1"/>
    <n v="30"/>
    <n v="0"/>
    <m/>
    <m/>
    <m/>
    <m/>
    <m/>
    <m/>
    <n v="1"/>
    <n v="1"/>
    <m/>
    <m/>
    <n v="10604770"/>
    <s v="CREDITOS DE CONSUMO"/>
    <n v="0"/>
    <n v="0"/>
    <n v="890480123"/>
    <s v="UNIVERSIDAD DE CARTAGENA"/>
    <n v="5"/>
    <m/>
    <m/>
    <m/>
    <m/>
    <n v="1"/>
    <n v="7"/>
    <n v="2"/>
  </r>
  <r>
    <n v="3136509"/>
    <s v="C"/>
    <x v="200"/>
    <x v="0"/>
    <n v="4"/>
    <n v="15792"/>
    <d v="2019-06-05T00:00:00"/>
    <d v="2022-06-05T00:00:00"/>
    <n v="0"/>
    <n v="1"/>
    <n v="22"/>
    <n v="30"/>
    <n v="2"/>
    <n v="12185828"/>
    <n v="12890000"/>
    <n v="13622000"/>
    <n v="453655"/>
    <n v="5859319"/>
    <n v="0"/>
    <n v="0"/>
    <n v="0"/>
    <m/>
    <n v="0"/>
    <n v="0"/>
    <n v="0"/>
    <m/>
    <m/>
    <d v="2021-03-30T00:00:00"/>
    <n v="1"/>
    <s v="O"/>
    <n v="1"/>
    <n v="30"/>
    <n v="0"/>
    <m/>
    <m/>
    <m/>
    <m/>
    <m/>
    <m/>
    <n v="1"/>
    <n v="1"/>
    <m/>
    <m/>
    <n v="2722810"/>
    <s v="CREDITOS DE CONSUMO"/>
    <n v="0"/>
    <n v="0"/>
    <n v="890480123"/>
    <s v="UNIVERSIDAD DE CARTAGENA"/>
    <n v="5"/>
    <m/>
    <m/>
    <m/>
    <m/>
    <n v="1"/>
    <n v="7"/>
    <n v="2"/>
  </r>
  <r>
    <n v="4806770"/>
    <s v="C"/>
    <x v="200"/>
    <x v="0"/>
    <n v="4"/>
    <n v="16017"/>
    <d v="2019-07-19T00:00:00"/>
    <d v="2022-07-30T00:00:00"/>
    <n v="0"/>
    <n v="1"/>
    <n v="20"/>
    <n v="30"/>
    <n v="2"/>
    <n v="12185828"/>
    <n v="12890000"/>
    <n v="18452910"/>
    <n v="614540"/>
    <n v="8979539"/>
    <n v="0"/>
    <n v="0"/>
    <n v="0"/>
    <m/>
    <n v="0"/>
    <n v="0"/>
    <n v="0"/>
    <m/>
    <m/>
    <d v="2021-03-30T00:00:00"/>
    <n v="1"/>
    <s v="O"/>
    <n v="1"/>
    <n v="30"/>
    <n v="0"/>
    <m/>
    <m/>
    <m/>
    <m/>
    <m/>
    <m/>
    <n v="1"/>
    <n v="1"/>
    <m/>
    <m/>
    <n v="4172769"/>
    <s v="CREDITOS DE CONSUMO"/>
    <n v="0"/>
    <n v="0"/>
    <n v="890480123"/>
    <s v="UNIVERSIDAD DE CARTAGENA"/>
    <n v="5"/>
    <m/>
    <m/>
    <m/>
    <m/>
    <n v="1"/>
    <n v="7"/>
    <n v="2"/>
  </r>
  <r>
    <n v="205459"/>
    <s v="C"/>
    <x v="200"/>
    <x v="0"/>
    <n v="4"/>
    <n v="16316"/>
    <d v="2019-09-23T00:00:00"/>
    <d v="2021-09-30T00:00:00"/>
    <n v="0"/>
    <n v="1"/>
    <n v="18"/>
    <n v="30"/>
    <n v="2"/>
    <n v="13121400"/>
    <n v="13940000"/>
    <n v="1398000"/>
    <n v="66543"/>
    <n v="383819"/>
    <n v="0"/>
    <n v="0"/>
    <n v="0"/>
    <m/>
    <n v="0"/>
    <n v="0"/>
    <n v="0"/>
    <m/>
    <m/>
    <d v="2021-03-30T00:00:00"/>
    <n v="1"/>
    <s v="O"/>
    <n v="1"/>
    <n v="30"/>
    <n v="0"/>
    <m/>
    <m/>
    <m/>
    <m/>
    <m/>
    <m/>
    <n v="1"/>
    <n v="1"/>
    <m/>
    <m/>
    <n v="178360"/>
    <s v="CREDITOS DE CONSUMO"/>
    <n v="0"/>
    <n v="0"/>
    <n v="890480123"/>
    <s v="UNIVERSIDAD DE CARTAGENA"/>
    <n v="5"/>
    <m/>
    <m/>
    <m/>
    <m/>
    <n v="1"/>
    <n v="7"/>
    <n v="2"/>
  </r>
  <r>
    <n v="4521486"/>
    <s v="C"/>
    <x v="200"/>
    <x v="0"/>
    <n v="4"/>
    <n v="16327"/>
    <d v="2019-09-25T00:00:00"/>
    <d v="2023-09-30T00:00:00"/>
    <n v="0"/>
    <n v="1"/>
    <n v="18"/>
    <n v="30"/>
    <n v="2"/>
    <n v="17726461"/>
    <n v="19240000"/>
    <n v="12000000"/>
    <n v="350787"/>
    <n v="8446599"/>
    <n v="0"/>
    <n v="0"/>
    <n v="0"/>
    <m/>
    <n v="0"/>
    <n v="0"/>
    <n v="0"/>
    <m/>
    <m/>
    <d v="2021-03-30T00:00:00"/>
    <n v="1"/>
    <s v="O"/>
    <n v="1"/>
    <n v="30"/>
    <n v="0"/>
    <m/>
    <m/>
    <m/>
    <m/>
    <m/>
    <m/>
    <n v="1"/>
    <n v="1"/>
    <m/>
    <m/>
    <n v="3925113"/>
    <s v="CREDITOS DE CONSUMO"/>
    <n v="0"/>
    <n v="0"/>
    <n v="890480123"/>
    <s v="UNIVERSIDAD DE CARTAGENA"/>
    <n v="5"/>
    <m/>
    <m/>
    <m/>
    <m/>
    <n v="1"/>
    <n v="7"/>
    <n v="2"/>
  </r>
  <r>
    <n v="363534"/>
    <s v="C"/>
    <x v="200"/>
    <x v="0"/>
    <n v="4"/>
    <n v="16661"/>
    <d v="2019-12-05T00:00:00"/>
    <d v="2021-12-05T00:00:00"/>
    <n v="0"/>
    <n v="1"/>
    <n v="16"/>
    <n v="30"/>
    <n v="2"/>
    <n v="12185828"/>
    <n v="12890000"/>
    <n v="1895780"/>
    <n v="89406"/>
    <n v="679119"/>
    <n v="0"/>
    <n v="0"/>
    <n v="0"/>
    <m/>
    <n v="0"/>
    <n v="0"/>
    <n v="0"/>
    <m/>
    <m/>
    <d v="2021-03-30T00:00:00"/>
    <n v="1"/>
    <s v="O"/>
    <n v="1"/>
    <n v="30"/>
    <n v="0"/>
    <m/>
    <m/>
    <m/>
    <m/>
    <m/>
    <m/>
    <n v="1"/>
    <n v="1"/>
    <m/>
    <m/>
    <n v="315585"/>
    <s v="CREDITOS DE CONSUMO"/>
    <n v="0"/>
    <n v="0"/>
    <n v="890480123"/>
    <s v="UNIVERSIDAD DE CARTAGENA"/>
    <n v="5"/>
    <m/>
    <m/>
    <m/>
    <m/>
    <n v="1"/>
    <n v="7"/>
    <n v="2"/>
  </r>
  <r>
    <n v="12023640"/>
    <s v="C"/>
    <x v="200"/>
    <x v="0"/>
    <n v="4"/>
    <n v="16725"/>
    <d v="2019-12-20T00:00:00"/>
    <d v="2026-12-30T00:00:00"/>
    <n v="0"/>
    <n v="1"/>
    <n v="15"/>
    <n v="30"/>
    <n v="2"/>
    <n v="17726461"/>
    <n v="19240000"/>
    <n v="25000000"/>
    <n v="521445"/>
    <n v="22461390"/>
    <n v="0"/>
    <n v="0"/>
    <n v="0"/>
    <m/>
    <n v="0"/>
    <n v="0"/>
    <n v="0"/>
    <m/>
    <m/>
    <d v="2021-03-30T00:00:00"/>
    <n v="1"/>
    <s v="O"/>
    <n v="1"/>
    <n v="30"/>
    <n v="0"/>
    <m/>
    <m/>
    <m/>
    <m/>
    <m/>
    <m/>
    <n v="1"/>
    <n v="1"/>
    <m/>
    <m/>
    <n v="10437750"/>
    <s v="CREDITOS DE CONSUMO"/>
    <n v="0"/>
    <n v="0"/>
    <n v="890480123"/>
    <s v="UNIVERSIDAD DE CARTAGENA"/>
    <n v="5"/>
    <m/>
    <m/>
    <m/>
    <m/>
    <n v="1"/>
    <n v="7"/>
    <n v="2"/>
  </r>
  <r>
    <n v="3475047"/>
    <s v="C"/>
    <x v="200"/>
    <x v="0"/>
    <n v="4"/>
    <n v="17828"/>
    <d v="2020-11-23T00:00:00"/>
    <d v="2023-11-23T00:00:00"/>
    <n v="7"/>
    <n v="1"/>
    <n v="3"/>
    <n v="30"/>
    <n v="2"/>
    <n v="8648788"/>
    <n v="9000000"/>
    <n v="7200000"/>
    <n v="227783"/>
    <n v="6491743"/>
    <n v="10913"/>
    <n v="0"/>
    <n v="0"/>
    <m/>
    <n v="0"/>
    <n v="0"/>
    <n v="0"/>
    <m/>
    <m/>
    <d v="2021-03-30T00:00:00"/>
    <n v="1"/>
    <s v="O"/>
    <n v="1"/>
    <n v="30"/>
    <n v="2947"/>
    <m/>
    <m/>
    <m/>
    <m/>
    <m/>
    <m/>
    <n v="1"/>
    <n v="1"/>
    <m/>
    <m/>
    <n v="3016696"/>
    <s v="CREDITOS DE CONSUMO"/>
    <n v="0"/>
    <n v="0"/>
    <n v="890480123"/>
    <s v="UNIVERSIDAD DE CARTAGENA"/>
    <n v="5"/>
    <m/>
    <m/>
    <m/>
    <m/>
    <n v="1"/>
    <n v="7"/>
    <n v="2"/>
  </r>
  <r>
    <n v="2730043"/>
    <s v="C"/>
    <x v="200"/>
    <x v="0"/>
    <n v="4"/>
    <n v="18292"/>
    <d v="2021-03-25T00:00:00"/>
    <d v="2023-03-30T00:00:00"/>
    <n v="0"/>
    <n v="1"/>
    <n v="0"/>
    <n v="30"/>
    <n v="2"/>
    <n v="15881442"/>
    <n v="17090000"/>
    <n v="5100000"/>
    <n v="249423"/>
    <n v="5100000"/>
    <n v="0"/>
    <n v="0"/>
    <n v="0"/>
    <m/>
    <n v="0"/>
    <n v="0"/>
    <n v="0"/>
    <m/>
    <m/>
    <d v="2021-03-30T00:00:00"/>
    <n v="1"/>
    <s v="O"/>
    <n v="1"/>
    <n v="30"/>
    <n v="0"/>
    <m/>
    <m/>
    <m/>
    <m/>
    <m/>
    <m/>
    <n v="1"/>
    <n v="1"/>
    <m/>
    <m/>
    <n v="2369957"/>
    <s v="CREDITOS DE CONSUMO"/>
    <n v="0"/>
    <n v="0"/>
    <n v="890480123"/>
    <s v="UNIVERSIDAD DE CARTAGENA"/>
    <n v="5"/>
    <m/>
    <m/>
    <m/>
    <m/>
    <n v="1"/>
    <n v="7"/>
    <n v="2"/>
  </r>
  <r>
    <n v="4389972"/>
    <s v="C"/>
    <x v="201"/>
    <x v="0"/>
    <n v="4"/>
    <n v="16542"/>
    <d v="2019-10-31T00:00:00"/>
    <d v="2026-10-31T00:00:00"/>
    <n v="0"/>
    <n v="1"/>
    <n v="16"/>
    <n v="30"/>
    <n v="2"/>
    <n v="17726461"/>
    <n v="19240000"/>
    <n v="15414794"/>
    <n v="321519"/>
    <n v="13628102"/>
    <n v="0"/>
    <n v="0"/>
    <n v="0"/>
    <m/>
    <n v="0"/>
    <n v="0"/>
    <n v="0"/>
    <m/>
    <m/>
    <d v="2021-03-30T00:00:00"/>
    <n v="1"/>
    <s v="O"/>
    <n v="1"/>
    <n v="30"/>
    <n v="0"/>
    <m/>
    <m/>
    <m/>
    <m/>
    <m/>
    <m/>
    <n v="1"/>
    <n v="1"/>
    <m/>
    <m/>
    <n v="9238130"/>
    <s v="CREDITOS DE CONSUMO"/>
    <n v="0"/>
    <n v="0"/>
    <n v="890480123"/>
    <s v="UNIVERSIDAD DE CARTAGENA"/>
    <n v="5"/>
    <m/>
    <m/>
    <m/>
    <m/>
    <n v="1"/>
    <n v="7"/>
    <n v="2"/>
  </r>
  <r>
    <n v="0"/>
    <s v="C"/>
    <x v="202"/>
    <x v="0"/>
    <n v="4"/>
    <n v="14795"/>
    <d v="2018-10-23T00:00:00"/>
    <d v="2025-10-23T00:00:00"/>
    <n v="7"/>
    <n v="1"/>
    <n v="28"/>
    <n v="30"/>
    <n v="2"/>
    <n v="17726461"/>
    <n v="19240000"/>
    <n v="14000000"/>
    <n v="292009"/>
    <n v="10960270"/>
    <n v="37716"/>
    <n v="0"/>
    <n v="0"/>
    <m/>
    <n v="0"/>
    <n v="0"/>
    <n v="0"/>
    <m/>
    <m/>
    <d v="2021-03-30T00:00:00"/>
    <n v="1"/>
    <s v="O"/>
    <n v="1"/>
    <n v="30"/>
    <n v="17061"/>
    <m/>
    <m/>
    <m/>
    <m/>
    <m/>
    <m/>
    <n v="1"/>
    <n v="1"/>
    <m/>
    <m/>
    <n v="11791877"/>
    <s v="CREDITOS DE CONSUMO"/>
    <n v="0"/>
    <n v="0"/>
    <n v="890480123"/>
    <s v="UNIVERSIDAD DE CARTAGENA"/>
    <n v="5"/>
    <m/>
    <m/>
    <m/>
    <m/>
    <n v="1"/>
    <n v="7"/>
    <n v="2"/>
  </r>
  <r>
    <n v="79479118"/>
    <s v="C"/>
    <x v="203"/>
    <x v="1"/>
    <n v="4"/>
    <n v="12027"/>
    <d v="2017-01-24T00:00:00"/>
    <d v="2029-01-24T00:00:00"/>
    <n v="0"/>
    <n v="1"/>
    <n v="81"/>
    <n v="30"/>
    <n v="2"/>
    <n v="12185828"/>
    <n v="12890000"/>
    <n v="160000000"/>
    <n v="2119508"/>
    <n v="97842298"/>
    <n v="0"/>
    <n v="0"/>
    <n v="330000000"/>
    <s v="                              "/>
    <n v="0"/>
    <n v="0"/>
    <n v="0"/>
    <m/>
    <m/>
    <d v="2021-03-30T00:00:00"/>
    <n v="2"/>
    <s v="O"/>
    <n v="1"/>
    <n v="30"/>
    <n v="0"/>
    <n v="2"/>
    <n v="0"/>
    <n v="1"/>
    <n v="0"/>
    <n v="0"/>
    <n v="0"/>
    <n v="1"/>
    <n v="1"/>
    <m/>
    <m/>
    <n v="18363180"/>
    <s v="CREDITO DE VIVIENDA"/>
    <n v="0"/>
    <n v="0"/>
    <n v="890480123"/>
    <s v="UNIVERSIDAD DE CARTAGENA"/>
    <n v="5"/>
    <m/>
    <m/>
    <m/>
    <m/>
    <n v="1"/>
    <n v="7"/>
    <n v="2"/>
  </r>
  <r>
    <n v="1947642"/>
    <s v="C"/>
    <x v="204"/>
    <x v="0"/>
    <n v="4"/>
    <n v="11474"/>
    <d v="2016-08-17T00:00:00"/>
    <d v="2023-08-17T00:00:00"/>
    <n v="13"/>
    <n v="1"/>
    <n v="54"/>
    <n v="30"/>
    <n v="2"/>
    <n v="17726461"/>
    <n v="19240000"/>
    <n v="13500000"/>
    <n v="281580"/>
    <n v="6706811"/>
    <n v="42263"/>
    <n v="0"/>
    <n v="0"/>
    <m/>
    <n v="0"/>
    <n v="0"/>
    <n v="0"/>
    <m/>
    <m/>
    <d v="2021-03-30T00:00:00"/>
    <n v="1"/>
    <s v="O"/>
    <n v="1"/>
    <n v="30"/>
    <n v="103892"/>
    <m/>
    <m/>
    <m/>
    <m/>
    <m/>
    <m/>
    <n v="1"/>
    <n v="1"/>
    <m/>
    <m/>
    <n v="4759169"/>
    <s v="CREDITOS DE CONSUMO"/>
    <n v="0"/>
    <n v="0"/>
    <n v="890480123"/>
    <s v="UNIVERSIDAD DE CARTAGENA"/>
    <n v="5"/>
    <m/>
    <m/>
    <m/>
    <m/>
    <n v="1"/>
    <n v="7"/>
    <n v="2"/>
  </r>
  <r>
    <n v="2607193"/>
    <s v="C"/>
    <x v="204"/>
    <x v="3"/>
    <n v="4"/>
    <n v="12381"/>
    <d v="2017-04-20T00:00:00"/>
    <d v="2024-04-20T00:00:00"/>
    <n v="0"/>
    <n v="1"/>
    <n v="49"/>
    <n v="30"/>
    <n v="2"/>
    <n v="13121400"/>
    <n v="13940000"/>
    <n v="17000000"/>
    <n v="310386"/>
    <n v="8978009"/>
    <n v="0"/>
    <n v="0"/>
    <n v="17000000"/>
    <s v="                              "/>
    <n v="0"/>
    <n v="0"/>
    <n v="0"/>
    <m/>
    <m/>
    <d v="2021-03-30T00:00:00"/>
    <n v="3"/>
    <s v="O"/>
    <n v="1"/>
    <n v="30"/>
    <n v="0"/>
    <m/>
    <m/>
    <m/>
    <m/>
    <m/>
    <m/>
    <n v="1"/>
    <n v="1"/>
    <m/>
    <m/>
    <n v="6370816"/>
    <s v="CREDITOS DE CONSUMO"/>
    <n v="0"/>
    <n v="0"/>
    <n v="890480123"/>
    <s v="UNIVERSIDAD DE CARTAGENA"/>
    <n v="5"/>
    <m/>
    <m/>
    <m/>
    <m/>
    <n v="1"/>
    <n v="7"/>
    <n v="2"/>
  </r>
  <r>
    <n v="208044"/>
    <s v="C"/>
    <x v="204"/>
    <x v="0"/>
    <n v="4"/>
    <n v="16121"/>
    <d v="2019-08-12T00:00:00"/>
    <d v="2021-08-12T00:00:00"/>
    <n v="18"/>
    <n v="1"/>
    <n v="18"/>
    <n v="30"/>
    <n v="2"/>
    <n v="12185828"/>
    <n v="12890000"/>
    <n v="2984000"/>
    <n v="140726"/>
    <n v="716412"/>
    <n v="4158"/>
    <n v="0"/>
    <n v="0"/>
    <m/>
    <n v="0"/>
    <n v="0"/>
    <n v="0"/>
    <m/>
    <m/>
    <d v="2021-03-30T00:00:00"/>
    <n v="1"/>
    <s v="O"/>
    <n v="1"/>
    <n v="30"/>
    <n v="33720"/>
    <m/>
    <m/>
    <m/>
    <m/>
    <m/>
    <m/>
    <n v="1"/>
    <n v="1"/>
    <m/>
    <m/>
    <n v="508368"/>
    <s v="CREDITOS DE CONSUMO"/>
    <n v="0"/>
    <n v="0"/>
    <n v="890480123"/>
    <s v="UNIVERSIDAD DE CARTAGENA"/>
    <n v="5"/>
    <m/>
    <m/>
    <m/>
    <m/>
    <n v="1"/>
    <n v="7"/>
    <n v="2"/>
  </r>
  <r>
    <n v="342744"/>
    <s v="C"/>
    <x v="204"/>
    <x v="0"/>
    <n v="4"/>
    <n v="17680"/>
    <d v="2020-10-06T00:00:00"/>
    <d v="2022-10-30T00:00:00"/>
    <n v="0"/>
    <n v="1"/>
    <n v="6"/>
    <n v="30"/>
    <n v="2"/>
    <n v="12185828"/>
    <n v="12890000"/>
    <n v="1550000"/>
    <n v="73098"/>
    <n v="1180259"/>
    <n v="0"/>
    <n v="0"/>
    <n v="0"/>
    <m/>
    <n v="0"/>
    <n v="0"/>
    <n v="0"/>
    <m/>
    <m/>
    <d v="2021-03-30T00:00:00"/>
    <n v="1"/>
    <s v="O"/>
    <n v="1"/>
    <n v="30"/>
    <n v="0"/>
    <m/>
    <m/>
    <m/>
    <m/>
    <m/>
    <m/>
    <n v="1"/>
    <n v="1"/>
    <m/>
    <m/>
    <n v="837515"/>
    <s v="CREDITOS DE CONSUMO"/>
    <n v="0"/>
    <n v="0"/>
    <n v="890480123"/>
    <s v="UNIVERSIDAD DE CARTAGENA"/>
    <n v="5"/>
    <m/>
    <m/>
    <m/>
    <m/>
    <n v="1"/>
    <n v="7"/>
    <n v="2"/>
  </r>
  <r>
    <n v="3628972"/>
    <s v="C"/>
    <x v="204"/>
    <x v="0"/>
    <n v="4"/>
    <n v="18047"/>
    <d v="2021-01-07T00:00:00"/>
    <d v="2025-01-30T00:00:00"/>
    <n v="0"/>
    <n v="1"/>
    <n v="3"/>
    <n v="30"/>
    <n v="2"/>
    <n v="9568969"/>
    <n v="10000000"/>
    <n v="13000000"/>
    <n v="235231"/>
    <n v="12496561"/>
    <n v="0"/>
    <n v="0"/>
    <n v="0"/>
    <m/>
    <n v="0"/>
    <n v="0"/>
    <n v="0"/>
    <s v="1500000/1500000"/>
    <d v="2021-12-06T00:00:00"/>
    <d v="2021-03-30T00:00:00"/>
    <n v="1"/>
    <s v="O"/>
    <n v="1"/>
    <n v="30"/>
    <n v="0"/>
    <m/>
    <m/>
    <m/>
    <m/>
    <m/>
    <m/>
    <n v="1"/>
    <n v="1"/>
    <m/>
    <m/>
    <n v="8867589"/>
    <s v="CREDITOS DE CONSUMO"/>
    <n v="0"/>
    <n v="0"/>
    <n v="890480123"/>
    <s v="UNIVERSIDAD DE CARTAGENA"/>
    <n v="5"/>
    <m/>
    <m/>
    <m/>
    <m/>
    <n v="1"/>
    <n v="7"/>
    <n v="2"/>
  </r>
  <r>
    <n v="441"/>
    <s v="C"/>
    <x v="204"/>
    <x v="0"/>
    <n v="4"/>
    <n v="550005965"/>
    <d v="2015-08-09T00:00:00"/>
    <d v="2024-04-30T00:00:00"/>
    <n v="0"/>
    <n v="1"/>
    <n v="0"/>
    <n v="30"/>
    <n v="2"/>
    <n v="21474970"/>
    <n v="23720000"/>
    <n v="1519"/>
    <n v="58"/>
    <n v="1519"/>
    <n v="0"/>
    <n v="0"/>
    <n v="0"/>
    <m/>
    <n v="0"/>
    <n v="0"/>
    <n v="0"/>
    <m/>
    <m/>
    <d v="2021-03-31T00:00:00"/>
    <n v="1"/>
    <s v="O"/>
    <n v="1"/>
    <n v="30"/>
    <n v="0"/>
    <m/>
    <m/>
    <m/>
    <m/>
    <m/>
    <m/>
    <n v="1"/>
    <n v="1"/>
    <m/>
    <m/>
    <n v="1078"/>
    <s v="CREDITOS DE CONSUMO"/>
    <n v="0"/>
    <n v="0"/>
    <n v="890480123"/>
    <s v="UNIVERSIDAD DE CARTAGENA"/>
    <n v="5"/>
    <m/>
    <m/>
    <m/>
    <m/>
    <n v="2"/>
    <n v="7"/>
    <n v="2"/>
  </r>
  <r>
    <n v="441"/>
    <s v="C"/>
    <x v="204"/>
    <x v="0"/>
    <n v="4"/>
    <n v="550006078"/>
    <d v="2015-08-20T00:00:00"/>
    <d v="2024-04-30T00:00:00"/>
    <n v="0"/>
    <n v="1"/>
    <n v="0"/>
    <n v="30"/>
    <n v="2"/>
    <n v="21474970"/>
    <n v="23720000"/>
    <n v="1518"/>
    <n v="58"/>
    <n v="1518"/>
    <n v="0"/>
    <n v="0"/>
    <n v="0"/>
    <m/>
    <n v="0"/>
    <n v="0"/>
    <n v="0"/>
    <m/>
    <m/>
    <d v="2021-03-31T00:00:00"/>
    <n v="1"/>
    <s v="O"/>
    <n v="1"/>
    <n v="30"/>
    <n v="0"/>
    <m/>
    <m/>
    <m/>
    <m/>
    <m/>
    <m/>
    <n v="1"/>
    <n v="1"/>
    <m/>
    <m/>
    <n v="1077"/>
    <s v="CREDITOS DE CONSUMO"/>
    <n v="0"/>
    <n v="0"/>
    <n v="890480123"/>
    <s v="UNIVERSIDAD DE CARTAGENA"/>
    <n v="5"/>
    <m/>
    <m/>
    <m/>
    <m/>
    <n v="2"/>
    <n v="7"/>
    <n v="2"/>
  </r>
  <r>
    <n v="355"/>
    <s v="C"/>
    <x v="204"/>
    <x v="0"/>
    <n v="4"/>
    <n v="550006176"/>
    <d v="2015-08-27T00:00:00"/>
    <d v="2024-04-30T00:00:00"/>
    <n v="0"/>
    <n v="1"/>
    <n v="0"/>
    <n v="30"/>
    <n v="2"/>
    <n v="21474970"/>
    <n v="23720000"/>
    <n v="1221"/>
    <n v="46"/>
    <n v="1221"/>
    <n v="0"/>
    <n v="0"/>
    <n v="0"/>
    <m/>
    <n v="0"/>
    <n v="0"/>
    <n v="0"/>
    <m/>
    <m/>
    <d v="2021-03-31T00:00:00"/>
    <n v="1"/>
    <s v="O"/>
    <n v="1"/>
    <n v="30"/>
    <n v="0"/>
    <m/>
    <m/>
    <m/>
    <m/>
    <m/>
    <m/>
    <n v="1"/>
    <n v="1"/>
    <m/>
    <m/>
    <n v="866"/>
    <s v="CREDITOS DE CONSUMO"/>
    <n v="0"/>
    <n v="0"/>
    <n v="890480123"/>
    <s v="UNIVERSIDAD DE CARTAGENA"/>
    <n v="5"/>
    <m/>
    <m/>
    <m/>
    <m/>
    <n v="2"/>
    <n v="7"/>
    <n v="2"/>
  </r>
  <r>
    <n v="708"/>
    <s v="C"/>
    <x v="204"/>
    <x v="0"/>
    <n v="4"/>
    <n v="550006221"/>
    <d v="2015-08-30T00:00:00"/>
    <d v="2024-04-30T00:00:00"/>
    <n v="0"/>
    <n v="1"/>
    <n v="0"/>
    <n v="30"/>
    <n v="2"/>
    <n v="21474970"/>
    <n v="23720000"/>
    <n v="2438"/>
    <n v="92"/>
    <n v="2438"/>
    <n v="0"/>
    <n v="0"/>
    <n v="0"/>
    <m/>
    <n v="0"/>
    <n v="0"/>
    <n v="0"/>
    <m/>
    <m/>
    <d v="2021-03-31T00:00:00"/>
    <n v="1"/>
    <s v="O"/>
    <n v="1"/>
    <n v="30"/>
    <n v="0"/>
    <m/>
    <m/>
    <m/>
    <m/>
    <m/>
    <m/>
    <n v="1"/>
    <n v="1"/>
    <m/>
    <m/>
    <n v="1730"/>
    <s v="CREDITOS DE CONSUMO"/>
    <n v="0"/>
    <n v="0"/>
    <n v="890480123"/>
    <s v="UNIVERSIDAD DE CARTAGENA"/>
    <n v="5"/>
    <m/>
    <m/>
    <m/>
    <m/>
    <n v="2"/>
    <n v="7"/>
    <n v="2"/>
  </r>
  <r>
    <n v="276"/>
    <s v="C"/>
    <x v="204"/>
    <x v="0"/>
    <n v="4"/>
    <n v="550006392"/>
    <d v="2015-09-05T00:00:00"/>
    <d v="2024-04-30T00:00:00"/>
    <n v="0"/>
    <n v="1"/>
    <n v="0"/>
    <n v="30"/>
    <n v="2"/>
    <n v="21474970"/>
    <n v="23720000"/>
    <n v="949"/>
    <n v="36"/>
    <n v="949"/>
    <n v="0"/>
    <n v="0"/>
    <n v="0"/>
    <m/>
    <n v="0"/>
    <n v="0"/>
    <n v="0"/>
    <m/>
    <m/>
    <d v="2021-03-31T00:00:00"/>
    <n v="1"/>
    <s v="O"/>
    <n v="1"/>
    <n v="30"/>
    <n v="0"/>
    <m/>
    <m/>
    <m/>
    <m/>
    <m/>
    <m/>
    <n v="1"/>
    <n v="1"/>
    <m/>
    <m/>
    <n v="673"/>
    <s v="CREDITOS DE CONSUMO"/>
    <n v="0"/>
    <n v="0"/>
    <n v="890480123"/>
    <s v="UNIVERSIDAD DE CARTAGENA"/>
    <n v="5"/>
    <m/>
    <m/>
    <m/>
    <m/>
    <n v="2"/>
    <n v="7"/>
    <n v="2"/>
  </r>
  <r>
    <n v="121"/>
    <s v="C"/>
    <x v="204"/>
    <x v="0"/>
    <n v="4"/>
    <n v="550006487"/>
    <d v="2015-09-12T00:00:00"/>
    <d v="2024-04-30T00:00:00"/>
    <n v="0"/>
    <n v="1"/>
    <n v="0"/>
    <n v="30"/>
    <n v="2"/>
    <n v="21474970"/>
    <n v="23720000"/>
    <n v="415"/>
    <n v="16"/>
    <n v="415"/>
    <n v="0"/>
    <n v="0"/>
    <n v="0"/>
    <m/>
    <n v="0"/>
    <n v="0"/>
    <n v="0"/>
    <m/>
    <m/>
    <d v="2021-03-31T00:00:00"/>
    <n v="1"/>
    <s v="O"/>
    <n v="1"/>
    <n v="30"/>
    <n v="0"/>
    <m/>
    <m/>
    <m/>
    <m/>
    <m/>
    <m/>
    <n v="1"/>
    <n v="1"/>
    <m/>
    <m/>
    <n v="294"/>
    <s v="CREDITOS DE CONSUMO"/>
    <n v="0"/>
    <n v="0"/>
    <n v="890480123"/>
    <s v="UNIVERSIDAD DE CARTAGENA"/>
    <n v="5"/>
    <m/>
    <m/>
    <m/>
    <m/>
    <n v="2"/>
    <n v="7"/>
    <n v="2"/>
  </r>
  <r>
    <n v="81"/>
    <s v="C"/>
    <x v="204"/>
    <x v="0"/>
    <n v="4"/>
    <n v="550006547"/>
    <d v="2015-09-15T00:00:00"/>
    <d v="2024-04-30T00:00:00"/>
    <n v="0"/>
    <n v="1"/>
    <n v="0"/>
    <n v="30"/>
    <n v="2"/>
    <n v="21474970"/>
    <n v="23720000"/>
    <n v="280"/>
    <n v="11"/>
    <n v="280"/>
    <n v="0"/>
    <n v="0"/>
    <n v="0"/>
    <m/>
    <n v="0"/>
    <n v="0"/>
    <n v="0"/>
    <m/>
    <m/>
    <d v="2021-03-31T00:00:00"/>
    <n v="1"/>
    <s v="O"/>
    <n v="1"/>
    <n v="30"/>
    <n v="0"/>
    <m/>
    <m/>
    <m/>
    <m/>
    <m/>
    <m/>
    <n v="1"/>
    <n v="1"/>
    <m/>
    <m/>
    <n v="199"/>
    <s v="CREDITOS DE CONSUMO"/>
    <n v="0"/>
    <n v="0"/>
    <n v="890480123"/>
    <s v="UNIVERSIDAD DE CARTAGENA"/>
    <n v="5"/>
    <m/>
    <m/>
    <m/>
    <m/>
    <n v="2"/>
    <n v="7"/>
    <n v="2"/>
  </r>
  <r>
    <n v="234"/>
    <s v="C"/>
    <x v="204"/>
    <x v="0"/>
    <n v="4"/>
    <n v="550006593"/>
    <d v="2015-09-19T00:00:00"/>
    <d v="2024-03-30T00:00:00"/>
    <n v="0"/>
    <n v="1"/>
    <n v="0"/>
    <n v="30"/>
    <n v="2"/>
    <n v="21474970"/>
    <n v="23720000"/>
    <n v="805"/>
    <n v="31"/>
    <n v="805"/>
    <n v="1"/>
    <n v="0"/>
    <n v="0"/>
    <m/>
    <n v="0"/>
    <n v="0"/>
    <n v="0"/>
    <m/>
    <m/>
    <d v="2021-03-30T00:00:00"/>
    <n v="1"/>
    <s v="O"/>
    <n v="1"/>
    <n v="30"/>
    <n v="0"/>
    <m/>
    <m/>
    <m/>
    <m/>
    <m/>
    <m/>
    <n v="1"/>
    <n v="1"/>
    <m/>
    <m/>
    <n v="571"/>
    <s v="CREDITOS DE CONSUMO"/>
    <n v="0"/>
    <n v="0"/>
    <n v="890480123"/>
    <s v="UNIVERSIDAD DE CARTAGENA"/>
    <n v="5"/>
    <m/>
    <m/>
    <m/>
    <m/>
    <n v="2"/>
    <n v="7"/>
    <n v="2"/>
  </r>
  <r>
    <n v="278"/>
    <s v="C"/>
    <x v="204"/>
    <x v="0"/>
    <n v="4"/>
    <n v="550006756"/>
    <d v="2015-09-29T00:00:00"/>
    <d v="2024-04-30T00:00:00"/>
    <n v="0"/>
    <n v="1"/>
    <n v="0"/>
    <n v="30"/>
    <n v="2"/>
    <n v="21474970"/>
    <n v="23720000"/>
    <n v="959"/>
    <n v="36"/>
    <n v="959"/>
    <n v="0"/>
    <n v="0"/>
    <n v="0"/>
    <m/>
    <n v="0"/>
    <n v="0"/>
    <n v="0"/>
    <m/>
    <m/>
    <d v="2021-03-31T00:00:00"/>
    <n v="1"/>
    <s v="O"/>
    <n v="1"/>
    <n v="30"/>
    <n v="0"/>
    <m/>
    <m/>
    <m/>
    <m/>
    <m/>
    <m/>
    <n v="1"/>
    <n v="1"/>
    <m/>
    <m/>
    <n v="681"/>
    <s v="CREDITOS DE CONSUMO"/>
    <n v="0"/>
    <n v="0"/>
    <n v="890480123"/>
    <s v="UNIVERSIDAD DE CARTAGENA"/>
    <n v="5"/>
    <m/>
    <m/>
    <m/>
    <m/>
    <n v="2"/>
    <n v="7"/>
    <n v="2"/>
  </r>
  <r>
    <n v="283"/>
    <s v="C"/>
    <x v="204"/>
    <x v="0"/>
    <n v="4"/>
    <n v="550007034"/>
    <d v="2015-10-14T00:00:00"/>
    <d v="2024-04-30T00:00:00"/>
    <n v="0"/>
    <n v="1"/>
    <n v="0"/>
    <n v="30"/>
    <n v="2"/>
    <n v="21474970"/>
    <n v="23720000"/>
    <n v="974"/>
    <n v="37"/>
    <n v="974"/>
    <n v="0"/>
    <n v="0"/>
    <n v="0"/>
    <m/>
    <n v="0"/>
    <n v="0"/>
    <n v="0"/>
    <m/>
    <m/>
    <d v="2021-03-31T00:00:00"/>
    <n v="1"/>
    <s v="O"/>
    <n v="1"/>
    <n v="30"/>
    <n v="0"/>
    <m/>
    <m/>
    <m/>
    <m/>
    <m/>
    <m/>
    <n v="1"/>
    <n v="1"/>
    <m/>
    <m/>
    <n v="691"/>
    <s v="CREDITOS DE CONSUMO"/>
    <n v="0"/>
    <n v="0"/>
    <n v="890480123"/>
    <s v="UNIVERSIDAD DE CARTAGENA"/>
    <n v="5"/>
    <m/>
    <m/>
    <m/>
    <m/>
    <n v="2"/>
    <n v="7"/>
    <n v="2"/>
  </r>
  <r>
    <n v="383"/>
    <s v="C"/>
    <x v="204"/>
    <x v="0"/>
    <n v="4"/>
    <n v="550007052"/>
    <d v="2015-10-15T00:00:00"/>
    <d v="2024-04-30T00:00:00"/>
    <n v="0"/>
    <n v="1"/>
    <n v="0"/>
    <n v="30"/>
    <n v="2"/>
    <n v="21474970"/>
    <n v="23720000"/>
    <n v="1319"/>
    <n v="50"/>
    <n v="1319"/>
    <n v="0"/>
    <n v="0"/>
    <n v="0"/>
    <m/>
    <n v="0"/>
    <n v="0"/>
    <n v="0"/>
    <m/>
    <m/>
    <d v="2021-03-31T00:00:00"/>
    <n v="1"/>
    <s v="O"/>
    <n v="1"/>
    <n v="30"/>
    <n v="0"/>
    <m/>
    <m/>
    <m/>
    <m/>
    <m/>
    <m/>
    <n v="1"/>
    <n v="1"/>
    <m/>
    <m/>
    <n v="936"/>
    <s v="CREDITOS DE CONSUMO"/>
    <n v="0"/>
    <n v="0"/>
    <n v="890480123"/>
    <s v="UNIVERSIDAD DE CARTAGENA"/>
    <n v="5"/>
    <m/>
    <m/>
    <m/>
    <m/>
    <n v="2"/>
    <n v="7"/>
    <n v="2"/>
  </r>
  <r>
    <n v="1396"/>
    <s v="C"/>
    <x v="204"/>
    <x v="0"/>
    <n v="4"/>
    <n v="550008257"/>
    <d v="2016-01-04T00:00:00"/>
    <d v="2024-04-30T00:00:00"/>
    <n v="0"/>
    <n v="1"/>
    <n v="0"/>
    <n v="30"/>
    <n v="2"/>
    <n v="22490513"/>
    <n v="24960000"/>
    <n v="4808"/>
    <n v="185"/>
    <n v="4808"/>
    <n v="0"/>
    <n v="0"/>
    <n v="0"/>
    <m/>
    <n v="0"/>
    <n v="0"/>
    <n v="0"/>
    <m/>
    <m/>
    <d v="2021-03-31T00:00:00"/>
    <n v="1"/>
    <s v="O"/>
    <n v="1"/>
    <n v="30"/>
    <n v="0"/>
    <m/>
    <m/>
    <m/>
    <m/>
    <m/>
    <m/>
    <n v="1"/>
    <n v="1"/>
    <m/>
    <m/>
    <n v="3412"/>
    <s v="CREDITOS DE CONSUMO"/>
    <n v="0"/>
    <n v="0"/>
    <n v="890480123"/>
    <s v="UNIVERSIDAD DE CARTAGENA"/>
    <n v="5"/>
    <m/>
    <m/>
    <m/>
    <m/>
    <n v="2"/>
    <n v="7"/>
    <n v="2"/>
  </r>
  <r>
    <n v="514"/>
    <s v="C"/>
    <x v="204"/>
    <x v="0"/>
    <n v="4"/>
    <n v="550008279"/>
    <d v="2016-01-11T00:00:00"/>
    <d v="2024-03-30T00:00:00"/>
    <n v="0"/>
    <n v="1"/>
    <n v="0"/>
    <n v="30"/>
    <n v="2"/>
    <n v="22490513"/>
    <n v="24960000"/>
    <n v="1769"/>
    <n v="69"/>
    <n v="1769"/>
    <n v="0"/>
    <n v="0"/>
    <n v="0"/>
    <m/>
    <n v="0"/>
    <n v="0"/>
    <n v="0"/>
    <m/>
    <m/>
    <d v="2021-03-31T00:00:00"/>
    <n v="1"/>
    <s v="O"/>
    <n v="1"/>
    <n v="30"/>
    <n v="0"/>
    <m/>
    <m/>
    <m/>
    <m/>
    <m/>
    <m/>
    <n v="1"/>
    <n v="1"/>
    <m/>
    <m/>
    <n v="1255"/>
    <s v="CREDITOS DE CONSUMO"/>
    <n v="0"/>
    <n v="0"/>
    <n v="890480123"/>
    <s v="UNIVERSIDAD DE CARTAGENA"/>
    <n v="5"/>
    <m/>
    <m/>
    <m/>
    <m/>
    <n v="2"/>
    <n v="7"/>
    <n v="2"/>
  </r>
  <r>
    <n v="302"/>
    <s v="C"/>
    <x v="204"/>
    <x v="0"/>
    <n v="4"/>
    <n v="550008693"/>
    <d v="2016-02-20T00:00:00"/>
    <d v="2024-03-30T00:00:00"/>
    <n v="0"/>
    <n v="1"/>
    <n v="0"/>
    <n v="30"/>
    <n v="2"/>
    <n v="22490513"/>
    <n v="24960000"/>
    <n v="1040"/>
    <n v="41"/>
    <n v="1040"/>
    <n v="0"/>
    <n v="0"/>
    <n v="0"/>
    <m/>
    <n v="0"/>
    <n v="0"/>
    <n v="0"/>
    <m/>
    <m/>
    <d v="2021-03-31T00:00:00"/>
    <n v="1"/>
    <s v="O"/>
    <n v="1"/>
    <n v="30"/>
    <n v="0"/>
    <m/>
    <m/>
    <m/>
    <m/>
    <m/>
    <m/>
    <n v="1"/>
    <n v="1"/>
    <m/>
    <m/>
    <n v="738"/>
    <s v="CREDITOS DE CONSUMO"/>
    <n v="0"/>
    <n v="0"/>
    <n v="890480123"/>
    <s v="UNIVERSIDAD DE CARTAGENA"/>
    <n v="5"/>
    <m/>
    <m/>
    <m/>
    <m/>
    <n v="2"/>
    <n v="7"/>
    <n v="2"/>
  </r>
  <r>
    <n v="515"/>
    <s v="C"/>
    <x v="204"/>
    <x v="0"/>
    <n v="4"/>
    <n v="550008972"/>
    <d v="2016-03-18T00:00:00"/>
    <d v="2024-03-30T00:00:00"/>
    <n v="0"/>
    <n v="1"/>
    <n v="0"/>
    <n v="30"/>
    <n v="2"/>
    <n v="22490513"/>
    <n v="24960000"/>
    <n v="1772"/>
    <n v="69"/>
    <n v="1772"/>
    <n v="0"/>
    <n v="0"/>
    <n v="0"/>
    <m/>
    <n v="0"/>
    <n v="0"/>
    <n v="0"/>
    <m/>
    <m/>
    <d v="2021-03-31T00:00:00"/>
    <n v="1"/>
    <s v="O"/>
    <n v="1"/>
    <n v="30"/>
    <n v="0"/>
    <m/>
    <m/>
    <m/>
    <m/>
    <m/>
    <m/>
    <n v="1"/>
    <n v="1"/>
    <m/>
    <m/>
    <n v="1257"/>
    <s v="CREDITOS DE CONSUMO"/>
    <n v="0"/>
    <n v="0"/>
    <n v="890480123"/>
    <s v="UNIVERSIDAD DE CARTAGENA"/>
    <n v="5"/>
    <m/>
    <m/>
    <m/>
    <m/>
    <n v="2"/>
    <n v="7"/>
    <n v="2"/>
  </r>
  <r>
    <n v="854"/>
    <s v="C"/>
    <x v="204"/>
    <x v="0"/>
    <n v="4"/>
    <n v="550009061"/>
    <d v="2016-03-31T00:00:00"/>
    <d v="2024-03-30T00:00:00"/>
    <n v="0"/>
    <n v="1"/>
    <n v="0"/>
    <n v="30"/>
    <n v="2"/>
    <n v="22490513"/>
    <n v="24960000"/>
    <n v="2940"/>
    <n v="115"/>
    <n v="2940"/>
    <n v="0"/>
    <n v="0"/>
    <n v="0"/>
    <m/>
    <n v="0"/>
    <n v="0"/>
    <n v="0"/>
    <m/>
    <m/>
    <d v="2021-03-31T00:00:00"/>
    <n v="1"/>
    <s v="O"/>
    <n v="1"/>
    <n v="30"/>
    <n v="0"/>
    <m/>
    <m/>
    <m/>
    <m/>
    <m/>
    <m/>
    <n v="1"/>
    <n v="1"/>
    <m/>
    <m/>
    <n v="2086"/>
    <s v="CREDITOS DE CONSUMO"/>
    <n v="0"/>
    <n v="0"/>
    <n v="890480123"/>
    <s v="UNIVERSIDAD DE CARTAGENA"/>
    <n v="5"/>
    <m/>
    <m/>
    <m/>
    <m/>
    <n v="2"/>
    <n v="7"/>
    <n v="2"/>
  </r>
  <r>
    <n v="288"/>
    <s v="C"/>
    <x v="204"/>
    <x v="0"/>
    <n v="4"/>
    <n v="550009062"/>
    <d v="2016-03-31T00:00:00"/>
    <d v="2024-03-30T00:00:00"/>
    <n v="0"/>
    <n v="1"/>
    <n v="0"/>
    <n v="30"/>
    <n v="2"/>
    <n v="22490513"/>
    <n v="24960000"/>
    <n v="991"/>
    <n v="39"/>
    <n v="991"/>
    <n v="0"/>
    <n v="0"/>
    <n v="0"/>
    <m/>
    <n v="0"/>
    <n v="0"/>
    <n v="0"/>
    <m/>
    <m/>
    <d v="2021-03-31T00:00:00"/>
    <n v="1"/>
    <s v="O"/>
    <n v="1"/>
    <n v="30"/>
    <n v="0"/>
    <m/>
    <m/>
    <m/>
    <m/>
    <m/>
    <m/>
    <n v="1"/>
    <n v="1"/>
    <m/>
    <m/>
    <n v="703"/>
    <s v="CREDITOS DE CONSUMO"/>
    <n v="0"/>
    <n v="0"/>
    <n v="890480123"/>
    <s v="UNIVERSIDAD DE CARTAGENA"/>
    <n v="5"/>
    <m/>
    <m/>
    <m/>
    <m/>
    <n v="2"/>
    <n v="7"/>
    <n v="2"/>
  </r>
  <r>
    <n v="698"/>
    <s v="C"/>
    <x v="204"/>
    <x v="0"/>
    <n v="4"/>
    <n v="550009063"/>
    <d v="2016-03-31T00:00:00"/>
    <d v="2024-03-30T00:00:00"/>
    <n v="0"/>
    <n v="1"/>
    <n v="0"/>
    <n v="30"/>
    <n v="2"/>
    <n v="22490513"/>
    <n v="24960000"/>
    <n v="2403"/>
    <n v="94"/>
    <n v="2403"/>
    <n v="0"/>
    <n v="0"/>
    <n v="0"/>
    <m/>
    <n v="0"/>
    <n v="0"/>
    <n v="0"/>
    <m/>
    <m/>
    <d v="2021-03-31T00:00:00"/>
    <n v="1"/>
    <s v="O"/>
    <n v="1"/>
    <n v="30"/>
    <n v="0"/>
    <m/>
    <m/>
    <m/>
    <m/>
    <m/>
    <m/>
    <n v="1"/>
    <n v="1"/>
    <m/>
    <m/>
    <n v="1705"/>
    <s v="CREDITOS DE CONSUMO"/>
    <n v="0"/>
    <n v="0"/>
    <n v="890480123"/>
    <s v="UNIVERSIDAD DE CARTAGENA"/>
    <n v="5"/>
    <m/>
    <m/>
    <m/>
    <m/>
    <n v="2"/>
    <n v="7"/>
    <n v="2"/>
  </r>
  <r>
    <n v="258"/>
    <s v="C"/>
    <x v="204"/>
    <x v="0"/>
    <n v="4"/>
    <n v="550009064"/>
    <d v="2016-03-31T00:00:00"/>
    <d v="2024-03-30T00:00:00"/>
    <n v="0"/>
    <n v="1"/>
    <n v="0"/>
    <n v="30"/>
    <n v="2"/>
    <n v="22490513"/>
    <n v="24960000"/>
    <n v="889"/>
    <n v="35"/>
    <n v="889"/>
    <n v="0"/>
    <n v="0"/>
    <n v="0"/>
    <m/>
    <n v="0"/>
    <n v="0"/>
    <n v="0"/>
    <m/>
    <m/>
    <d v="2021-03-31T00:00:00"/>
    <n v="1"/>
    <s v="O"/>
    <n v="1"/>
    <n v="30"/>
    <n v="0"/>
    <m/>
    <m/>
    <m/>
    <m/>
    <m/>
    <m/>
    <n v="1"/>
    <n v="1"/>
    <m/>
    <m/>
    <n v="631"/>
    <s v="CREDITOS DE CONSUMO"/>
    <n v="0"/>
    <n v="0"/>
    <n v="890480123"/>
    <s v="UNIVERSIDAD DE CARTAGENA"/>
    <n v="5"/>
    <m/>
    <m/>
    <m/>
    <m/>
    <n v="2"/>
    <n v="7"/>
    <n v="2"/>
  </r>
  <r>
    <n v="688"/>
    <s v="C"/>
    <x v="204"/>
    <x v="0"/>
    <n v="4"/>
    <n v="550009285"/>
    <d v="2016-04-10T00:00:00"/>
    <d v="2024-03-30T00:00:00"/>
    <n v="0"/>
    <n v="1"/>
    <n v="0"/>
    <n v="30"/>
    <n v="2"/>
    <n v="22490513"/>
    <n v="24960000"/>
    <n v="2370"/>
    <n v="93"/>
    <n v="2370"/>
    <n v="0"/>
    <n v="0"/>
    <n v="0"/>
    <m/>
    <n v="0"/>
    <n v="0"/>
    <n v="0"/>
    <m/>
    <m/>
    <d v="2021-03-31T00:00:00"/>
    <n v="1"/>
    <s v="O"/>
    <n v="1"/>
    <n v="30"/>
    <n v="0"/>
    <m/>
    <m/>
    <m/>
    <m/>
    <m/>
    <m/>
    <n v="1"/>
    <n v="1"/>
    <m/>
    <m/>
    <n v="1682"/>
    <s v="CREDITOS DE CONSUMO"/>
    <n v="0"/>
    <n v="0"/>
    <n v="890480123"/>
    <s v="UNIVERSIDAD DE CARTAGENA"/>
    <n v="5"/>
    <m/>
    <m/>
    <m/>
    <m/>
    <n v="2"/>
    <n v="7"/>
    <n v="2"/>
  </r>
  <r>
    <n v="1985"/>
    <s v="C"/>
    <x v="204"/>
    <x v="0"/>
    <n v="4"/>
    <n v="550009333"/>
    <d v="2016-04-15T00:00:00"/>
    <d v="2024-04-30T00:00:00"/>
    <n v="0"/>
    <n v="1"/>
    <n v="0"/>
    <n v="30"/>
    <n v="2"/>
    <n v="22490513"/>
    <n v="24960000"/>
    <n v="6836"/>
    <n v="263"/>
    <n v="6836"/>
    <n v="0"/>
    <n v="0"/>
    <n v="0"/>
    <m/>
    <n v="0"/>
    <n v="0"/>
    <n v="0"/>
    <m/>
    <m/>
    <d v="2021-03-31T00:00:00"/>
    <n v="1"/>
    <s v="O"/>
    <n v="1"/>
    <n v="30"/>
    <n v="0"/>
    <m/>
    <m/>
    <m/>
    <m/>
    <m/>
    <m/>
    <n v="1"/>
    <n v="1"/>
    <m/>
    <m/>
    <n v="4851"/>
    <s v="CREDITOS DE CONSUMO"/>
    <n v="0"/>
    <n v="0"/>
    <n v="890480123"/>
    <s v="UNIVERSIDAD DE CARTAGENA"/>
    <n v="5"/>
    <m/>
    <m/>
    <m/>
    <m/>
    <n v="2"/>
    <n v="7"/>
    <n v="2"/>
  </r>
  <r>
    <n v="670"/>
    <s v="C"/>
    <x v="204"/>
    <x v="0"/>
    <n v="4"/>
    <n v="550010541"/>
    <d v="2016-07-06T00:00:00"/>
    <d v="2024-03-30T00:00:00"/>
    <n v="0"/>
    <n v="1"/>
    <n v="0"/>
    <n v="30"/>
    <n v="2"/>
    <n v="22490513"/>
    <n v="24960000"/>
    <n v="2309"/>
    <n v="91"/>
    <n v="2309"/>
    <n v="0"/>
    <n v="0"/>
    <n v="0"/>
    <m/>
    <n v="0"/>
    <n v="0"/>
    <n v="0"/>
    <m/>
    <m/>
    <d v="2021-03-31T00:00:00"/>
    <n v="1"/>
    <s v="O"/>
    <n v="1"/>
    <n v="30"/>
    <n v="0"/>
    <m/>
    <m/>
    <m/>
    <m/>
    <m/>
    <m/>
    <n v="1"/>
    <n v="1"/>
    <m/>
    <m/>
    <n v="1639"/>
    <s v="CREDITOS DE CONSUMO"/>
    <n v="0"/>
    <n v="0"/>
    <n v="890480123"/>
    <s v="UNIVERSIDAD DE CARTAGENA"/>
    <n v="5"/>
    <m/>
    <m/>
    <m/>
    <m/>
    <n v="2"/>
    <n v="7"/>
    <n v="2"/>
  </r>
  <r>
    <n v="1456"/>
    <s v="C"/>
    <x v="204"/>
    <x v="0"/>
    <n v="4"/>
    <n v="550010569"/>
    <d v="2016-07-09T00:00:00"/>
    <d v="2024-04-30T00:00:00"/>
    <n v="0"/>
    <n v="1"/>
    <n v="0"/>
    <n v="30"/>
    <n v="2"/>
    <n v="22490513"/>
    <n v="24960000"/>
    <n v="5015"/>
    <n v="193"/>
    <n v="5015"/>
    <n v="0"/>
    <n v="0"/>
    <n v="0"/>
    <m/>
    <n v="0"/>
    <n v="0"/>
    <n v="0"/>
    <m/>
    <m/>
    <d v="2021-03-31T00:00:00"/>
    <n v="1"/>
    <s v="O"/>
    <n v="1"/>
    <n v="30"/>
    <n v="0"/>
    <m/>
    <m/>
    <m/>
    <m/>
    <m/>
    <m/>
    <n v="1"/>
    <n v="1"/>
    <m/>
    <m/>
    <n v="3559"/>
    <s v="CREDITOS DE CONSUMO"/>
    <n v="0"/>
    <n v="0"/>
    <n v="890480123"/>
    <s v="UNIVERSIDAD DE CARTAGENA"/>
    <n v="5"/>
    <m/>
    <m/>
    <m/>
    <m/>
    <n v="2"/>
    <n v="7"/>
    <n v="2"/>
  </r>
  <r>
    <n v="7607"/>
    <s v="C"/>
    <x v="204"/>
    <x v="0"/>
    <n v="4"/>
    <n v="550010592"/>
    <d v="2016-07-12T00:00:00"/>
    <d v="2024-04-30T00:00:00"/>
    <n v="0"/>
    <n v="1"/>
    <n v="0"/>
    <n v="30"/>
    <n v="2"/>
    <n v="22490513"/>
    <n v="24960000"/>
    <n v="26194"/>
    <n v="1007"/>
    <n v="26194"/>
    <n v="0"/>
    <n v="0"/>
    <n v="0"/>
    <m/>
    <n v="0"/>
    <n v="0"/>
    <n v="0"/>
    <m/>
    <m/>
    <d v="2021-03-31T00:00:00"/>
    <n v="1"/>
    <s v="O"/>
    <n v="1"/>
    <n v="30"/>
    <n v="0"/>
    <m/>
    <m/>
    <m/>
    <m/>
    <m/>
    <m/>
    <n v="1"/>
    <n v="1"/>
    <m/>
    <m/>
    <n v="18587"/>
    <s v="CREDITOS DE CONSUMO"/>
    <n v="0"/>
    <n v="0"/>
    <n v="890480123"/>
    <s v="UNIVERSIDAD DE CARTAGENA"/>
    <n v="5"/>
    <m/>
    <m/>
    <m/>
    <m/>
    <n v="2"/>
    <n v="7"/>
    <n v="2"/>
  </r>
  <r>
    <n v="426"/>
    <s v="C"/>
    <x v="204"/>
    <x v="0"/>
    <n v="4"/>
    <n v="550010613"/>
    <d v="2016-07-14T00:00:00"/>
    <d v="2024-03-30T00:00:00"/>
    <n v="0"/>
    <n v="1"/>
    <n v="0"/>
    <n v="30"/>
    <n v="2"/>
    <n v="22490513"/>
    <n v="24960000"/>
    <n v="1466"/>
    <n v="57"/>
    <n v="1466"/>
    <n v="0"/>
    <n v="0"/>
    <n v="0"/>
    <m/>
    <n v="0"/>
    <n v="0"/>
    <n v="0"/>
    <m/>
    <m/>
    <d v="2021-03-31T00:00:00"/>
    <n v="1"/>
    <s v="O"/>
    <n v="1"/>
    <n v="30"/>
    <n v="0"/>
    <m/>
    <m/>
    <m/>
    <m/>
    <m/>
    <m/>
    <n v="1"/>
    <n v="1"/>
    <m/>
    <m/>
    <n v="1040"/>
    <s v="CREDITOS DE CONSUMO"/>
    <n v="0"/>
    <n v="0"/>
    <n v="890480123"/>
    <s v="UNIVERSIDAD DE CARTAGENA"/>
    <n v="5"/>
    <m/>
    <m/>
    <m/>
    <m/>
    <n v="2"/>
    <n v="7"/>
    <n v="2"/>
  </r>
  <r>
    <n v="1715"/>
    <s v="C"/>
    <x v="204"/>
    <x v="0"/>
    <n v="4"/>
    <n v="550010671"/>
    <d v="2016-07-21T00:00:00"/>
    <d v="2024-04-30T00:00:00"/>
    <n v="0"/>
    <n v="1"/>
    <n v="0"/>
    <n v="30"/>
    <n v="2"/>
    <n v="22490513"/>
    <n v="24960000"/>
    <n v="5907"/>
    <n v="227"/>
    <n v="5907"/>
    <n v="0"/>
    <n v="0"/>
    <n v="0"/>
    <m/>
    <n v="0"/>
    <n v="0"/>
    <n v="0"/>
    <m/>
    <m/>
    <d v="2021-03-31T00:00:00"/>
    <n v="1"/>
    <s v="O"/>
    <n v="1"/>
    <n v="30"/>
    <n v="0"/>
    <m/>
    <m/>
    <m/>
    <m/>
    <m/>
    <m/>
    <n v="1"/>
    <n v="1"/>
    <m/>
    <m/>
    <n v="4192"/>
    <s v="CREDITOS DE CONSUMO"/>
    <n v="0"/>
    <n v="0"/>
    <n v="890480123"/>
    <s v="UNIVERSIDAD DE CARTAGENA"/>
    <n v="5"/>
    <m/>
    <m/>
    <m/>
    <m/>
    <n v="2"/>
    <n v="7"/>
    <n v="2"/>
  </r>
  <r>
    <n v="2564"/>
    <s v="C"/>
    <x v="204"/>
    <x v="0"/>
    <n v="4"/>
    <n v="550011014"/>
    <d v="2016-08-05T00:00:00"/>
    <d v="2024-04-30T00:00:00"/>
    <n v="0"/>
    <n v="1"/>
    <n v="0"/>
    <n v="30"/>
    <n v="2"/>
    <n v="22490513"/>
    <n v="24960000"/>
    <n v="8829"/>
    <n v="339"/>
    <n v="8829"/>
    <n v="0"/>
    <n v="0"/>
    <n v="0"/>
    <m/>
    <n v="0"/>
    <n v="0"/>
    <n v="0"/>
    <m/>
    <m/>
    <d v="2021-03-31T00:00:00"/>
    <n v="1"/>
    <s v="O"/>
    <n v="1"/>
    <n v="30"/>
    <n v="0"/>
    <m/>
    <m/>
    <m/>
    <m/>
    <m/>
    <m/>
    <n v="1"/>
    <n v="1"/>
    <m/>
    <m/>
    <n v="6265"/>
    <s v="CREDITOS DE CONSUMO"/>
    <n v="0"/>
    <n v="0"/>
    <n v="890480123"/>
    <s v="UNIVERSIDAD DE CARTAGENA"/>
    <n v="5"/>
    <m/>
    <m/>
    <m/>
    <m/>
    <n v="2"/>
    <n v="7"/>
    <n v="2"/>
  </r>
  <r>
    <n v="511"/>
    <s v="C"/>
    <x v="204"/>
    <x v="0"/>
    <n v="4"/>
    <n v="550011106"/>
    <d v="2016-08-11T00:00:00"/>
    <d v="2024-03-30T00:00:00"/>
    <n v="0"/>
    <n v="1"/>
    <n v="0"/>
    <n v="30"/>
    <n v="2"/>
    <n v="22490513"/>
    <n v="24960000"/>
    <n v="1760"/>
    <n v="69"/>
    <n v="1760"/>
    <n v="0"/>
    <n v="0"/>
    <n v="0"/>
    <m/>
    <n v="0"/>
    <n v="0"/>
    <n v="0"/>
    <m/>
    <m/>
    <d v="2021-03-31T00:00:00"/>
    <n v="1"/>
    <s v="O"/>
    <n v="1"/>
    <n v="30"/>
    <n v="0"/>
    <m/>
    <m/>
    <m/>
    <m/>
    <m/>
    <m/>
    <n v="1"/>
    <n v="1"/>
    <m/>
    <m/>
    <n v="1249"/>
    <s v="CREDITOS DE CONSUMO"/>
    <n v="0"/>
    <n v="0"/>
    <n v="890480123"/>
    <s v="UNIVERSIDAD DE CARTAGENA"/>
    <n v="5"/>
    <m/>
    <m/>
    <m/>
    <m/>
    <n v="2"/>
    <n v="7"/>
    <n v="2"/>
  </r>
  <r>
    <n v="2240"/>
    <s v="C"/>
    <x v="204"/>
    <x v="0"/>
    <n v="4"/>
    <n v="550013638"/>
    <d v="2017-01-20T00:00:00"/>
    <d v="2024-04-30T00:00:00"/>
    <n v="0"/>
    <n v="1"/>
    <n v="0"/>
    <n v="30"/>
    <n v="2"/>
    <n v="22490513"/>
    <n v="24960000"/>
    <n v="7714"/>
    <n v="297"/>
    <n v="7714"/>
    <n v="0"/>
    <n v="0"/>
    <n v="0"/>
    <m/>
    <n v="0"/>
    <n v="0"/>
    <n v="0"/>
    <m/>
    <m/>
    <d v="2021-03-31T00:00:00"/>
    <n v="1"/>
    <s v="O"/>
    <n v="1"/>
    <n v="30"/>
    <n v="0"/>
    <m/>
    <m/>
    <m/>
    <m/>
    <m/>
    <m/>
    <n v="1"/>
    <n v="1"/>
    <m/>
    <m/>
    <n v="5474"/>
    <s v="CREDITOS DE CONSUMO"/>
    <n v="0"/>
    <n v="0"/>
    <n v="890480123"/>
    <s v="UNIVERSIDAD DE CARTAGENA"/>
    <n v="5"/>
    <m/>
    <m/>
    <m/>
    <m/>
    <n v="2"/>
    <n v="7"/>
    <n v="2"/>
  </r>
  <r>
    <n v="9385"/>
    <s v="C"/>
    <x v="204"/>
    <x v="0"/>
    <n v="4"/>
    <n v="550013689"/>
    <d v="2017-01-27T00:00:00"/>
    <d v="2024-04-30T00:00:00"/>
    <n v="0"/>
    <n v="1"/>
    <n v="0"/>
    <n v="30"/>
    <n v="2"/>
    <n v="22490513"/>
    <n v="24960000"/>
    <n v="32317"/>
    <n v="1242"/>
    <n v="32317"/>
    <n v="0"/>
    <n v="0"/>
    <n v="0"/>
    <m/>
    <n v="0"/>
    <n v="0"/>
    <n v="0"/>
    <m/>
    <m/>
    <d v="2021-03-31T00:00:00"/>
    <n v="1"/>
    <s v="O"/>
    <n v="1"/>
    <n v="30"/>
    <n v="0"/>
    <m/>
    <m/>
    <m/>
    <m/>
    <m/>
    <m/>
    <n v="1"/>
    <n v="1"/>
    <m/>
    <m/>
    <n v="22932"/>
    <s v="CREDITOS DE CONSUMO"/>
    <n v="0"/>
    <n v="0"/>
    <n v="890480123"/>
    <s v="UNIVERSIDAD DE CARTAGENA"/>
    <n v="5"/>
    <m/>
    <m/>
    <m/>
    <m/>
    <n v="2"/>
    <n v="7"/>
    <n v="2"/>
  </r>
  <r>
    <n v="1491"/>
    <s v="C"/>
    <x v="204"/>
    <x v="0"/>
    <n v="4"/>
    <n v="550013918"/>
    <d v="2017-02-04T00:00:00"/>
    <d v="2024-04-30T00:00:00"/>
    <n v="0"/>
    <n v="1"/>
    <n v="0"/>
    <n v="30"/>
    <n v="2"/>
    <n v="22490513"/>
    <n v="24960000"/>
    <n v="5133"/>
    <n v="197"/>
    <n v="5133"/>
    <n v="0"/>
    <n v="0"/>
    <n v="0"/>
    <m/>
    <n v="0"/>
    <n v="0"/>
    <n v="0"/>
    <m/>
    <m/>
    <d v="2021-03-31T00:00:00"/>
    <n v="1"/>
    <s v="O"/>
    <n v="1"/>
    <n v="30"/>
    <n v="0"/>
    <m/>
    <m/>
    <m/>
    <m/>
    <m/>
    <m/>
    <n v="1"/>
    <n v="1"/>
    <m/>
    <m/>
    <n v="3642"/>
    <s v="CREDITOS DE CONSUMO"/>
    <n v="0"/>
    <n v="0"/>
    <n v="890480123"/>
    <s v="UNIVERSIDAD DE CARTAGENA"/>
    <n v="5"/>
    <m/>
    <m/>
    <m/>
    <m/>
    <n v="2"/>
    <n v="7"/>
    <n v="2"/>
  </r>
  <r>
    <n v="634"/>
    <s v="C"/>
    <x v="204"/>
    <x v="0"/>
    <n v="4"/>
    <n v="550013992"/>
    <d v="2017-02-11T00:00:00"/>
    <d v="2024-03-30T00:00:00"/>
    <n v="0"/>
    <n v="1"/>
    <n v="0"/>
    <n v="30"/>
    <n v="2"/>
    <n v="22490513"/>
    <n v="24960000"/>
    <n v="2184"/>
    <n v="86"/>
    <n v="2184"/>
    <n v="0"/>
    <n v="0"/>
    <n v="0"/>
    <m/>
    <n v="0"/>
    <n v="0"/>
    <n v="0"/>
    <m/>
    <m/>
    <d v="2021-03-31T00:00:00"/>
    <n v="1"/>
    <s v="O"/>
    <n v="1"/>
    <n v="30"/>
    <n v="0"/>
    <m/>
    <m/>
    <m/>
    <m/>
    <m/>
    <m/>
    <n v="1"/>
    <n v="1"/>
    <m/>
    <m/>
    <n v="1550"/>
    <s v="CREDITOS DE CONSUMO"/>
    <n v="0"/>
    <n v="0"/>
    <n v="890480123"/>
    <s v="UNIVERSIDAD DE CARTAGENA"/>
    <n v="5"/>
    <m/>
    <m/>
    <m/>
    <m/>
    <n v="2"/>
    <n v="7"/>
    <n v="2"/>
  </r>
  <r>
    <n v="5457"/>
    <s v="C"/>
    <x v="204"/>
    <x v="0"/>
    <n v="4"/>
    <n v="550014012"/>
    <d v="2017-02-14T00:00:00"/>
    <d v="2024-04-30T00:00:00"/>
    <n v="0"/>
    <n v="1"/>
    <n v="0"/>
    <n v="30"/>
    <n v="2"/>
    <n v="22490513"/>
    <n v="24960000"/>
    <n v="18792"/>
    <n v="722"/>
    <n v="18792"/>
    <n v="0"/>
    <n v="0"/>
    <n v="0"/>
    <m/>
    <n v="0"/>
    <n v="0"/>
    <n v="0"/>
    <m/>
    <m/>
    <d v="2021-03-31T00:00:00"/>
    <n v="1"/>
    <s v="O"/>
    <n v="1"/>
    <n v="30"/>
    <n v="0"/>
    <m/>
    <m/>
    <m/>
    <m/>
    <m/>
    <m/>
    <n v="1"/>
    <n v="1"/>
    <m/>
    <m/>
    <n v="13335"/>
    <s v="CREDITOS DE CONSUMO"/>
    <n v="0"/>
    <n v="0"/>
    <n v="890480123"/>
    <s v="UNIVERSIDAD DE CARTAGENA"/>
    <n v="5"/>
    <m/>
    <m/>
    <m/>
    <m/>
    <n v="2"/>
    <n v="7"/>
    <n v="2"/>
  </r>
  <r>
    <n v="4965"/>
    <s v="C"/>
    <x v="204"/>
    <x v="0"/>
    <n v="4"/>
    <n v="550014050"/>
    <d v="2017-02-18T00:00:00"/>
    <d v="2024-04-30T00:00:00"/>
    <n v="0"/>
    <n v="1"/>
    <n v="0"/>
    <n v="30"/>
    <n v="2"/>
    <n v="22490513"/>
    <n v="24960000"/>
    <n v="17098"/>
    <n v="657"/>
    <n v="17098"/>
    <n v="0"/>
    <n v="0"/>
    <n v="0"/>
    <m/>
    <n v="0"/>
    <n v="0"/>
    <n v="0"/>
    <m/>
    <m/>
    <d v="2021-03-31T00:00:00"/>
    <n v="1"/>
    <s v="O"/>
    <n v="1"/>
    <n v="30"/>
    <n v="0"/>
    <m/>
    <m/>
    <m/>
    <m/>
    <m/>
    <m/>
    <n v="1"/>
    <n v="1"/>
    <m/>
    <m/>
    <n v="12133"/>
    <s v="CREDITOS DE CONSUMO"/>
    <n v="0"/>
    <n v="0"/>
    <n v="890480123"/>
    <s v="UNIVERSIDAD DE CARTAGENA"/>
    <n v="5"/>
    <m/>
    <m/>
    <m/>
    <m/>
    <n v="2"/>
    <n v="7"/>
    <n v="2"/>
  </r>
  <r>
    <n v="1935"/>
    <s v="C"/>
    <x v="204"/>
    <x v="0"/>
    <n v="4"/>
    <n v="550014294"/>
    <d v="2017-03-04T00:00:00"/>
    <d v="2024-04-30T00:00:00"/>
    <n v="0"/>
    <n v="1"/>
    <n v="0"/>
    <n v="30"/>
    <n v="2"/>
    <n v="22490513"/>
    <n v="24960000"/>
    <n v="6663"/>
    <n v="256"/>
    <n v="6663"/>
    <n v="0"/>
    <n v="0"/>
    <n v="0"/>
    <m/>
    <n v="0"/>
    <n v="0"/>
    <n v="0"/>
    <m/>
    <m/>
    <d v="2021-03-31T00:00:00"/>
    <n v="1"/>
    <s v="O"/>
    <n v="1"/>
    <n v="30"/>
    <n v="0"/>
    <m/>
    <m/>
    <m/>
    <m/>
    <m/>
    <m/>
    <n v="1"/>
    <n v="1"/>
    <m/>
    <m/>
    <n v="4728"/>
    <s v="CREDITOS DE CONSUMO"/>
    <n v="0"/>
    <n v="0"/>
    <n v="890480123"/>
    <s v="UNIVERSIDAD DE CARTAGENA"/>
    <n v="5"/>
    <m/>
    <m/>
    <m/>
    <m/>
    <n v="2"/>
    <n v="7"/>
    <n v="2"/>
  </r>
  <r>
    <n v="883"/>
    <s v="C"/>
    <x v="204"/>
    <x v="0"/>
    <n v="4"/>
    <n v="550014332"/>
    <d v="2017-03-07T00:00:00"/>
    <d v="2024-03-30T00:00:00"/>
    <n v="0"/>
    <n v="1"/>
    <n v="0"/>
    <n v="30"/>
    <n v="2"/>
    <n v="22490513"/>
    <n v="24960000"/>
    <n v="3041"/>
    <n v="119"/>
    <n v="3041"/>
    <n v="0"/>
    <n v="0"/>
    <n v="0"/>
    <m/>
    <n v="0"/>
    <n v="0"/>
    <n v="0"/>
    <m/>
    <m/>
    <d v="2021-03-31T00:00:00"/>
    <n v="1"/>
    <s v="O"/>
    <n v="1"/>
    <n v="30"/>
    <n v="0"/>
    <m/>
    <m/>
    <m/>
    <m/>
    <m/>
    <m/>
    <n v="1"/>
    <n v="1"/>
    <m/>
    <m/>
    <n v="2158"/>
    <s v="CREDITOS DE CONSUMO"/>
    <n v="0"/>
    <n v="0"/>
    <n v="890480123"/>
    <s v="UNIVERSIDAD DE CARTAGENA"/>
    <n v="5"/>
    <m/>
    <m/>
    <m/>
    <m/>
    <n v="2"/>
    <n v="7"/>
    <n v="2"/>
  </r>
  <r>
    <n v="674"/>
    <s v="C"/>
    <x v="204"/>
    <x v="0"/>
    <n v="4"/>
    <n v="550014414"/>
    <d v="2017-03-18T00:00:00"/>
    <d v="2024-03-30T00:00:00"/>
    <n v="0"/>
    <n v="1"/>
    <n v="0"/>
    <n v="30"/>
    <n v="2"/>
    <n v="22490513"/>
    <n v="24960000"/>
    <n v="2322"/>
    <n v="91"/>
    <n v="2322"/>
    <n v="0"/>
    <n v="0"/>
    <n v="0"/>
    <m/>
    <n v="0"/>
    <n v="0"/>
    <n v="0"/>
    <m/>
    <m/>
    <d v="2021-03-31T00:00:00"/>
    <n v="1"/>
    <s v="O"/>
    <n v="1"/>
    <n v="30"/>
    <n v="0"/>
    <m/>
    <m/>
    <m/>
    <m/>
    <m/>
    <m/>
    <n v="1"/>
    <n v="1"/>
    <m/>
    <m/>
    <n v="1648"/>
    <s v="CREDITOS DE CONSUMO"/>
    <n v="0"/>
    <n v="0"/>
    <n v="890480123"/>
    <s v="UNIVERSIDAD DE CARTAGENA"/>
    <n v="5"/>
    <m/>
    <m/>
    <m/>
    <m/>
    <n v="2"/>
    <n v="7"/>
    <n v="2"/>
  </r>
  <r>
    <n v="1312"/>
    <s v="C"/>
    <x v="204"/>
    <x v="0"/>
    <n v="4"/>
    <n v="550014473"/>
    <d v="2017-03-27T00:00:00"/>
    <d v="2024-04-30T00:00:00"/>
    <n v="0"/>
    <n v="1"/>
    <n v="0"/>
    <n v="30"/>
    <n v="2"/>
    <n v="22490513"/>
    <n v="24960000"/>
    <n v="4516"/>
    <n v="174"/>
    <n v="4516"/>
    <n v="0"/>
    <n v="0"/>
    <n v="0"/>
    <m/>
    <n v="0"/>
    <n v="0"/>
    <n v="0"/>
    <m/>
    <m/>
    <d v="2021-03-31T00:00:00"/>
    <n v="1"/>
    <s v="O"/>
    <n v="1"/>
    <n v="30"/>
    <n v="0"/>
    <m/>
    <m/>
    <m/>
    <m/>
    <m/>
    <m/>
    <n v="1"/>
    <n v="1"/>
    <m/>
    <m/>
    <n v="3204"/>
    <s v="CREDITOS DE CONSUMO"/>
    <n v="0"/>
    <n v="0"/>
    <n v="890480123"/>
    <s v="UNIVERSIDAD DE CARTAGENA"/>
    <n v="5"/>
    <m/>
    <m/>
    <m/>
    <m/>
    <n v="2"/>
    <n v="7"/>
    <n v="2"/>
  </r>
  <r>
    <n v="7037"/>
    <s v="C"/>
    <x v="204"/>
    <x v="0"/>
    <n v="4"/>
    <n v="550014480"/>
    <d v="2017-03-28T00:00:00"/>
    <d v="2024-04-30T00:00:00"/>
    <n v="0"/>
    <n v="1"/>
    <n v="0"/>
    <n v="30"/>
    <n v="2"/>
    <n v="22490513"/>
    <n v="24960000"/>
    <n v="24234"/>
    <n v="932"/>
    <n v="24234"/>
    <n v="0"/>
    <n v="0"/>
    <n v="0"/>
    <m/>
    <n v="0"/>
    <n v="0"/>
    <n v="0"/>
    <m/>
    <m/>
    <d v="2021-03-31T00:00:00"/>
    <n v="1"/>
    <s v="O"/>
    <n v="1"/>
    <n v="30"/>
    <n v="0"/>
    <m/>
    <m/>
    <m/>
    <m/>
    <m/>
    <m/>
    <n v="1"/>
    <n v="1"/>
    <m/>
    <m/>
    <n v="17197"/>
    <s v="CREDITOS DE CONSUMO"/>
    <n v="0"/>
    <n v="0"/>
    <n v="890480123"/>
    <s v="UNIVERSIDAD DE CARTAGENA"/>
    <n v="5"/>
    <m/>
    <m/>
    <m/>
    <m/>
    <n v="2"/>
    <n v="7"/>
    <n v="2"/>
  </r>
  <r>
    <n v="5415"/>
    <s v="C"/>
    <x v="204"/>
    <x v="0"/>
    <n v="4"/>
    <n v="550014502"/>
    <d v="2017-03-31T00:00:00"/>
    <d v="2024-04-30T00:00:00"/>
    <n v="0"/>
    <n v="1"/>
    <n v="0"/>
    <n v="30"/>
    <n v="2"/>
    <n v="22490513"/>
    <n v="24960000"/>
    <n v="18648"/>
    <n v="717"/>
    <n v="18648"/>
    <n v="0"/>
    <n v="0"/>
    <n v="0"/>
    <m/>
    <n v="0"/>
    <n v="0"/>
    <n v="0"/>
    <m/>
    <m/>
    <d v="2021-03-31T00:00:00"/>
    <n v="1"/>
    <s v="O"/>
    <n v="1"/>
    <n v="30"/>
    <n v="0"/>
    <m/>
    <m/>
    <m/>
    <m/>
    <m/>
    <m/>
    <n v="1"/>
    <n v="1"/>
    <m/>
    <m/>
    <n v="13233"/>
    <s v="CREDITOS DE CONSUMO"/>
    <n v="0"/>
    <n v="0"/>
    <n v="890480123"/>
    <s v="UNIVERSIDAD DE CARTAGENA"/>
    <n v="5"/>
    <m/>
    <m/>
    <m/>
    <m/>
    <n v="2"/>
    <n v="7"/>
    <n v="2"/>
  </r>
  <r>
    <n v="865"/>
    <s v="C"/>
    <x v="204"/>
    <x v="0"/>
    <n v="4"/>
    <n v="550014750"/>
    <d v="2017-04-10T00:00:00"/>
    <d v="2024-03-30T00:00:00"/>
    <n v="0"/>
    <n v="1"/>
    <n v="0"/>
    <n v="30"/>
    <n v="2"/>
    <n v="22490513"/>
    <n v="24960000"/>
    <n v="2979"/>
    <n v="117"/>
    <n v="2979"/>
    <n v="0"/>
    <n v="0"/>
    <n v="0"/>
    <m/>
    <n v="0"/>
    <n v="0"/>
    <n v="0"/>
    <m/>
    <m/>
    <d v="2021-03-31T00:00:00"/>
    <n v="1"/>
    <s v="O"/>
    <n v="1"/>
    <n v="30"/>
    <n v="0"/>
    <m/>
    <m/>
    <m/>
    <m/>
    <m/>
    <m/>
    <n v="1"/>
    <n v="1"/>
    <m/>
    <m/>
    <n v="2114"/>
    <s v="CREDITOS DE CONSUMO"/>
    <n v="0"/>
    <n v="0"/>
    <n v="890480123"/>
    <s v="UNIVERSIDAD DE CARTAGENA"/>
    <n v="5"/>
    <m/>
    <m/>
    <m/>
    <m/>
    <n v="2"/>
    <n v="7"/>
    <n v="2"/>
  </r>
  <r>
    <n v="58"/>
    <s v="C"/>
    <x v="204"/>
    <x v="0"/>
    <n v="4"/>
    <n v="550014887"/>
    <d v="2017-04-25T00:00:00"/>
    <d v="2024-03-30T00:00:00"/>
    <n v="0"/>
    <n v="1"/>
    <n v="0"/>
    <n v="30"/>
    <n v="2"/>
    <n v="22490513"/>
    <n v="24960000"/>
    <n v="201"/>
    <n v="8"/>
    <n v="201"/>
    <n v="0"/>
    <n v="0"/>
    <n v="0"/>
    <m/>
    <n v="0"/>
    <n v="0"/>
    <n v="0"/>
    <m/>
    <m/>
    <d v="2021-03-31T00:00:00"/>
    <n v="1"/>
    <s v="O"/>
    <n v="1"/>
    <n v="30"/>
    <n v="0"/>
    <m/>
    <m/>
    <m/>
    <m/>
    <m/>
    <m/>
    <n v="1"/>
    <n v="1"/>
    <m/>
    <m/>
    <n v="143"/>
    <s v="CREDITOS DE CONSUMO"/>
    <n v="0"/>
    <n v="0"/>
    <n v="890480123"/>
    <s v="UNIVERSIDAD DE CARTAGENA"/>
    <n v="5"/>
    <m/>
    <m/>
    <m/>
    <m/>
    <n v="2"/>
    <n v="7"/>
    <n v="2"/>
  </r>
  <r>
    <n v="85"/>
    <s v="C"/>
    <x v="204"/>
    <x v="0"/>
    <n v="4"/>
    <n v="550014891"/>
    <d v="2017-04-26T00:00:00"/>
    <d v="2024-03-30T00:00:00"/>
    <n v="0"/>
    <n v="1"/>
    <n v="0"/>
    <n v="30"/>
    <n v="2"/>
    <n v="22490513"/>
    <n v="24960000"/>
    <n v="292"/>
    <n v="11"/>
    <n v="292"/>
    <n v="0"/>
    <n v="0"/>
    <n v="0"/>
    <m/>
    <n v="0"/>
    <n v="0"/>
    <n v="0"/>
    <m/>
    <m/>
    <d v="2021-03-31T00:00:00"/>
    <n v="1"/>
    <s v="O"/>
    <n v="1"/>
    <n v="30"/>
    <n v="0"/>
    <m/>
    <m/>
    <m/>
    <m/>
    <m/>
    <m/>
    <n v="1"/>
    <n v="1"/>
    <m/>
    <m/>
    <n v="207"/>
    <s v="CREDITOS DE CONSUMO"/>
    <n v="0"/>
    <n v="0"/>
    <n v="890480123"/>
    <s v="UNIVERSIDAD DE CARTAGENA"/>
    <n v="5"/>
    <m/>
    <m/>
    <m/>
    <m/>
    <n v="2"/>
    <n v="7"/>
    <n v="2"/>
  </r>
  <r>
    <n v="99"/>
    <s v="C"/>
    <x v="204"/>
    <x v="0"/>
    <n v="4"/>
    <n v="550014892"/>
    <d v="2017-04-26T00:00:00"/>
    <d v="2024-03-30T00:00:00"/>
    <n v="0"/>
    <n v="1"/>
    <n v="0"/>
    <n v="30"/>
    <n v="2"/>
    <n v="22490513"/>
    <n v="24960000"/>
    <n v="342"/>
    <n v="13"/>
    <n v="342"/>
    <n v="0"/>
    <n v="0"/>
    <n v="0"/>
    <m/>
    <n v="0"/>
    <n v="0"/>
    <n v="0"/>
    <m/>
    <m/>
    <d v="2021-03-31T00:00:00"/>
    <n v="1"/>
    <s v="O"/>
    <n v="1"/>
    <n v="30"/>
    <n v="0"/>
    <m/>
    <m/>
    <m/>
    <m/>
    <m/>
    <m/>
    <n v="1"/>
    <n v="1"/>
    <m/>
    <m/>
    <n v="243"/>
    <s v="CREDITOS DE CONSUMO"/>
    <n v="0"/>
    <n v="0"/>
    <n v="890480123"/>
    <s v="UNIVERSIDAD DE CARTAGENA"/>
    <n v="5"/>
    <m/>
    <m/>
    <m/>
    <m/>
    <n v="2"/>
    <n v="7"/>
    <n v="2"/>
  </r>
  <r>
    <n v="56"/>
    <s v="C"/>
    <x v="204"/>
    <x v="0"/>
    <n v="4"/>
    <n v="550015138"/>
    <d v="2017-05-09T00:00:00"/>
    <d v="2024-03-30T00:00:00"/>
    <n v="0"/>
    <n v="1"/>
    <n v="0"/>
    <n v="30"/>
    <n v="2"/>
    <n v="22490513"/>
    <n v="24960000"/>
    <n v="192"/>
    <n v="8"/>
    <n v="192"/>
    <n v="0"/>
    <n v="0"/>
    <n v="0"/>
    <m/>
    <n v="0"/>
    <n v="0"/>
    <n v="0"/>
    <m/>
    <m/>
    <d v="2021-03-31T00:00:00"/>
    <n v="1"/>
    <s v="O"/>
    <n v="1"/>
    <n v="30"/>
    <n v="0"/>
    <m/>
    <m/>
    <m/>
    <m/>
    <m/>
    <m/>
    <n v="1"/>
    <n v="1"/>
    <m/>
    <m/>
    <n v="136"/>
    <s v="CREDITOS DE CONSUMO"/>
    <n v="0"/>
    <n v="0"/>
    <n v="890480123"/>
    <s v="UNIVERSIDAD DE CARTAGENA"/>
    <n v="5"/>
    <m/>
    <m/>
    <m/>
    <m/>
    <n v="2"/>
    <n v="7"/>
    <n v="2"/>
  </r>
  <r>
    <n v="391"/>
    <s v="C"/>
    <x v="204"/>
    <x v="0"/>
    <n v="4"/>
    <n v="550015261"/>
    <d v="2017-05-20T00:00:00"/>
    <d v="2024-03-30T00:00:00"/>
    <n v="0"/>
    <n v="1"/>
    <n v="0"/>
    <n v="30"/>
    <n v="2"/>
    <n v="22490513"/>
    <n v="24960000"/>
    <n v="1345"/>
    <n v="53"/>
    <n v="1345"/>
    <n v="0"/>
    <n v="0"/>
    <n v="0"/>
    <m/>
    <n v="0"/>
    <n v="0"/>
    <n v="0"/>
    <m/>
    <m/>
    <d v="2021-03-31T00:00:00"/>
    <n v="1"/>
    <s v="O"/>
    <n v="1"/>
    <n v="30"/>
    <n v="0"/>
    <m/>
    <m/>
    <m/>
    <m/>
    <m/>
    <m/>
    <n v="1"/>
    <n v="1"/>
    <m/>
    <m/>
    <n v="954"/>
    <s v="CREDITOS DE CONSUMO"/>
    <n v="0"/>
    <n v="0"/>
    <n v="890480123"/>
    <s v="UNIVERSIDAD DE CARTAGENA"/>
    <n v="5"/>
    <m/>
    <m/>
    <m/>
    <m/>
    <n v="2"/>
    <n v="7"/>
    <n v="2"/>
  </r>
  <r>
    <n v="276"/>
    <s v="C"/>
    <x v="204"/>
    <x v="0"/>
    <n v="4"/>
    <n v="550015281"/>
    <d v="2017-05-21T00:00:00"/>
    <d v="2024-03-30T00:00:00"/>
    <n v="0"/>
    <n v="1"/>
    <n v="0"/>
    <n v="30"/>
    <n v="2"/>
    <n v="22490513"/>
    <n v="24960000"/>
    <n v="949"/>
    <n v="37"/>
    <n v="949"/>
    <n v="0"/>
    <n v="0"/>
    <n v="0"/>
    <m/>
    <n v="0"/>
    <n v="0"/>
    <n v="0"/>
    <m/>
    <m/>
    <d v="2021-03-31T00:00:00"/>
    <n v="1"/>
    <s v="O"/>
    <n v="1"/>
    <n v="30"/>
    <n v="0"/>
    <m/>
    <m/>
    <m/>
    <m/>
    <m/>
    <m/>
    <n v="1"/>
    <n v="1"/>
    <m/>
    <m/>
    <n v="673"/>
    <s v="CREDITOS DE CONSUMO"/>
    <n v="0"/>
    <n v="0"/>
    <n v="890480123"/>
    <s v="UNIVERSIDAD DE CARTAGENA"/>
    <n v="5"/>
    <m/>
    <m/>
    <m/>
    <m/>
    <n v="2"/>
    <n v="7"/>
    <n v="2"/>
  </r>
  <r>
    <n v="1794"/>
    <s v="C"/>
    <x v="204"/>
    <x v="0"/>
    <n v="4"/>
    <n v="550015549"/>
    <d v="2017-06-01T00:00:00"/>
    <d v="2024-04-30T00:00:00"/>
    <n v="0"/>
    <n v="1"/>
    <n v="0"/>
    <n v="30"/>
    <n v="2"/>
    <n v="22490513"/>
    <n v="24960000"/>
    <n v="6178"/>
    <n v="238"/>
    <n v="6178"/>
    <n v="0"/>
    <n v="0"/>
    <n v="0"/>
    <m/>
    <n v="0"/>
    <n v="0"/>
    <n v="0"/>
    <m/>
    <m/>
    <d v="2021-03-31T00:00:00"/>
    <n v="1"/>
    <s v="O"/>
    <n v="1"/>
    <n v="30"/>
    <n v="0"/>
    <m/>
    <m/>
    <m/>
    <m/>
    <m/>
    <m/>
    <n v="1"/>
    <n v="1"/>
    <m/>
    <m/>
    <n v="4384"/>
    <s v="CREDITOS DE CONSUMO"/>
    <n v="0"/>
    <n v="0"/>
    <n v="890480123"/>
    <s v="UNIVERSIDAD DE CARTAGENA"/>
    <n v="5"/>
    <m/>
    <m/>
    <m/>
    <m/>
    <n v="2"/>
    <n v="7"/>
    <n v="2"/>
  </r>
  <r>
    <n v="10837"/>
    <s v="C"/>
    <x v="204"/>
    <x v="0"/>
    <n v="4"/>
    <n v="550018004"/>
    <d v="2018-01-09T00:00:00"/>
    <d v="2024-04-30T00:00:00"/>
    <n v="0"/>
    <n v="1"/>
    <n v="0"/>
    <n v="30"/>
    <n v="2"/>
    <n v="22490513"/>
    <n v="24960000"/>
    <n v="37319"/>
    <n v="1435"/>
    <n v="37319"/>
    <n v="0"/>
    <n v="0"/>
    <n v="0"/>
    <m/>
    <n v="0"/>
    <n v="0"/>
    <n v="0"/>
    <m/>
    <m/>
    <d v="2021-03-31T00:00:00"/>
    <n v="1"/>
    <s v="O"/>
    <n v="1"/>
    <n v="30"/>
    <n v="0"/>
    <m/>
    <m/>
    <m/>
    <m/>
    <m/>
    <m/>
    <n v="1"/>
    <n v="1"/>
    <m/>
    <m/>
    <n v="26482"/>
    <s v="CREDITOS DE CONSUMO"/>
    <n v="0"/>
    <n v="0"/>
    <n v="890480123"/>
    <s v="UNIVERSIDAD DE CARTAGENA"/>
    <n v="5"/>
    <m/>
    <m/>
    <m/>
    <m/>
    <n v="2"/>
    <n v="7"/>
    <n v="2"/>
  </r>
  <r>
    <n v="6299"/>
    <s v="C"/>
    <x v="204"/>
    <x v="0"/>
    <n v="4"/>
    <n v="550018005"/>
    <d v="2018-01-09T00:00:00"/>
    <d v="2024-04-30T00:00:00"/>
    <n v="0"/>
    <n v="1"/>
    <n v="0"/>
    <n v="30"/>
    <n v="2"/>
    <n v="22490513"/>
    <n v="24960000"/>
    <n v="21690"/>
    <n v="834"/>
    <n v="21690"/>
    <n v="0"/>
    <n v="0"/>
    <n v="0"/>
    <m/>
    <n v="0"/>
    <n v="0"/>
    <n v="0"/>
    <m/>
    <m/>
    <d v="2021-03-31T00:00:00"/>
    <n v="1"/>
    <s v="O"/>
    <n v="1"/>
    <n v="30"/>
    <n v="0"/>
    <m/>
    <m/>
    <m/>
    <m/>
    <m/>
    <m/>
    <n v="1"/>
    <n v="1"/>
    <m/>
    <m/>
    <n v="15391"/>
    <s v="CREDITOS DE CONSUMO"/>
    <n v="0"/>
    <n v="0"/>
    <n v="890480123"/>
    <s v="UNIVERSIDAD DE CARTAGENA"/>
    <n v="5"/>
    <m/>
    <m/>
    <m/>
    <m/>
    <n v="2"/>
    <n v="7"/>
    <n v="2"/>
  </r>
  <r>
    <n v="27587"/>
    <s v="C"/>
    <x v="204"/>
    <x v="0"/>
    <n v="4"/>
    <n v="550018009"/>
    <d v="2018-01-10T00:00:00"/>
    <d v="2024-04-30T00:00:00"/>
    <n v="0"/>
    <n v="1"/>
    <n v="0"/>
    <n v="30"/>
    <n v="2"/>
    <n v="22490513"/>
    <n v="24960000"/>
    <n v="94996"/>
    <n v="3652"/>
    <n v="94996"/>
    <n v="0"/>
    <n v="0"/>
    <n v="0"/>
    <m/>
    <n v="0"/>
    <n v="0"/>
    <n v="0"/>
    <m/>
    <m/>
    <d v="2021-03-31T00:00:00"/>
    <n v="1"/>
    <s v="O"/>
    <n v="1"/>
    <n v="30"/>
    <n v="0"/>
    <m/>
    <m/>
    <m/>
    <m/>
    <m/>
    <m/>
    <n v="1"/>
    <n v="1"/>
    <m/>
    <m/>
    <n v="67409"/>
    <s v="CREDITOS DE CONSUMO"/>
    <n v="0"/>
    <n v="0"/>
    <n v="890480123"/>
    <s v="UNIVERSIDAD DE CARTAGENA"/>
    <n v="5"/>
    <m/>
    <m/>
    <m/>
    <m/>
    <n v="2"/>
    <n v="7"/>
    <n v="2"/>
  </r>
  <r>
    <n v="15241"/>
    <s v="C"/>
    <x v="204"/>
    <x v="0"/>
    <n v="4"/>
    <n v="550018010"/>
    <d v="2018-01-10T00:00:00"/>
    <d v="2024-04-30T00:00:00"/>
    <n v="0"/>
    <n v="1"/>
    <n v="0"/>
    <n v="30"/>
    <n v="2"/>
    <n v="22490513"/>
    <n v="24960000"/>
    <n v="52482"/>
    <n v="2018"/>
    <n v="52482"/>
    <n v="0"/>
    <n v="0"/>
    <n v="0"/>
    <m/>
    <n v="0"/>
    <n v="0"/>
    <n v="0"/>
    <m/>
    <m/>
    <d v="2021-03-31T00:00:00"/>
    <n v="1"/>
    <s v="O"/>
    <n v="1"/>
    <n v="30"/>
    <n v="0"/>
    <m/>
    <m/>
    <m/>
    <m/>
    <m/>
    <m/>
    <n v="1"/>
    <n v="1"/>
    <m/>
    <m/>
    <n v="37241"/>
    <s v="CREDITOS DE CONSUMO"/>
    <n v="0"/>
    <n v="0"/>
    <n v="890480123"/>
    <s v="UNIVERSIDAD DE CARTAGENA"/>
    <n v="5"/>
    <m/>
    <m/>
    <m/>
    <m/>
    <n v="2"/>
    <n v="7"/>
    <n v="2"/>
  </r>
  <r>
    <n v="4866"/>
    <s v="C"/>
    <x v="204"/>
    <x v="0"/>
    <n v="4"/>
    <n v="550018203"/>
    <d v="2018-02-05T00:00:00"/>
    <d v="2024-04-30T00:00:00"/>
    <n v="0"/>
    <n v="1"/>
    <n v="0"/>
    <n v="30"/>
    <n v="2"/>
    <n v="22490513"/>
    <n v="24960000"/>
    <n v="16755"/>
    <n v="644"/>
    <n v="16755"/>
    <n v="0"/>
    <n v="0"/>
    <n v="0"/>
    <m/>
    <n v="0"/>
    <n v="0"/>
    <n v="0"/>
    <m/>
    <m/>
    <d v="2021-03-31T00:00:00"/>
    <n v="1"/>
    <s v="O"/>
    <n v="1"/>
    <n v="30"/>
    <n v="0"/>
    <m/>
    <m/>
    <m/>
    <m/>
    <m/>
    <m/>
    <n v="1"/>
    <n v="1"/>
    <m/>
    <m/>
    <n v="11889"/>
    <s v="CREDITOS DE CONSUMO"/>
    <n v="0"/>
    <n v="0"/>
    <n v="890480123"/>
    <s v="UNIVERSIDAD DE CARTAGENA"/>
    <n v="5"/>
    <m/>
    <m/>
    <m/>
    <m/>
    <n v="2"/>
    <n v="7"/>
    <n v="2"/>
  </r>
  <r>
    <n v="57742"/>
    <s v="C"/>
    <x v="204"/>
    <x v="0"/>
    <n v="4"/>
    <n v="550018276"/>
    <d v="2018-02-16T00:00:00"/>
    <d v="2024-04-30T00:00:00"/>
    <n v="0"/>
    <n v="1"/>
    <n v="0"/>
    <n v="30"/>
    <n v="2"/>
    <n v="22490513"/>
    <n v="24960000"/>
    <n v="198836"/>
    <n v="7644"/>
    <n v="198836"/>
    <n v="0"/>
    <n v="0"/>
    <n v="0"/>
    <m/>
    <n v="0"/>
    <n v="0"/>
    <n v="0"/>
    <m/>
    <m/>
    <d v="2021-03-31T00:00:00"/>
    <n v="1"/>
    <s v="O"/>
    <n v="1"/>
    <n v="30"/>
    <n v="0"/>
    <m/>
    <m/>
    <m/>
    <m/>
    <m/>
    <m/>
    <n v="1"/>
    <n v="1"/>
    <m/>
    <m/>
    <n v="141094"/>
    <s v="CREDITOS DE CONSUMO"/>
    <n v="0"/>
    <n v="0"/>
    <n v="890480123"/>
    <s v="UNIVERSIDAD DE CARTAGENA"/>
    <n v="5"/>
    <m/>
    <m/>
    <m/>
    <m/>
    <n v="2"/>
    <n v="7"/>
    <n v="2"/>
  </r>
  <r>
    <n v="12128"/>
    <s v="C"/>
    <x v="204"/>
    <x v="0"/>
    <n v="4"/>
    <n v="550018277"/>
    <d v="2018-02-16T00:00:00"/>
    <d v="2024-04-30T00:00:00"/>
    <n v="0"/>
    <n v="1"/>
    <n v="0"/>
    <n v="30"/>
    <n v="2"/>
    <n v="22490513"/>
    <n v="24960000"/>
    <n v="41762"/>
    <n v="1606"/>
    <n v="41762"/>
    <n v="0"/>
    <n v="0"/>
    <n v="0"/>
    <m/>
    <n v="0"/>
    <n v="0"/>
    <n v="0"/>
    <m/>
    <m/>
    <d v="2021-03-31T00:00:00"/>
    <n v="1"/>
    <s v="O"/>
    <n v="1"/>
    <n v="30"/>
    <n v="0"/>
    <m/>
    <m/>
    <m/>
    <m/>
    <m/>
    <m/>
    <n v="1"/>
    <n v="1"/>
    <m/>
    <m/>
    <n v="29634"/>
    <s v="CREDITOS DE CONSUMO"/>
    <n v="0"/>
    <n v="0"/>
    <n v="890480123"/>
    <s v="UNIVERSIDAD DE CARTAGENA"/>
    <n v="5"/>
    <m/>
    <m/>
    <m/>
    <m/>
    <n v="2"/>
    <n v="7"/>
    <n v="2"/>
  </r>
  <r>
    <n v="3759"/>
    <s v="C"/>
    <x v="204"/>
    <x v="0"/>
    <n v="4"/>
    <n v="550018278"/>
    <d v="2018-02-17T00:00:00"/>
    <d v="2024-04-30T00:00:00"/>
    <n v="0"/>
    <n v="1"/>
    <n v="0"/>
    <n v="30"/>
    <n v="2"/>
    <n v="22490513"/>
    <n v="24960000"/>
    <n v="12945"/>
    <n v="498"/>
    <n v="12945"/>
    <n v="0"/>
    <n v="0"/>
    <n v="0"/>
    <m/>
    <n v="0"/>
    <n v="0"/>
    <n v="0"/>
    <m/>
    <m/>
    <d v="2021-03-31T00:00:00"/>
    <n v="1"/>
    <s v="O"/>
    <n v="1"/>
    <n v="30"/>
    <n v="0"/>
    <m/>
    <m/>
    <m/>
    <m/>
    <m/>
    <m/>
    <n v="1"/>
    <n v="1"/>
    <m/>
    <m/>
    <n v="9186"/>
    <s v="CREDITOS DE CONSUMO"/>
    <n v="0"/>
    <n v="0"/>
    <n v="890480123"/>
    <s v="UNIVERSIDAD DE CARTAGENA"/>
    <n v="5"/>
    <m/>
    <m/>
    <m/>
    <m/>
    <n v="2"/>
    <n v="7"/>
    <n v="2"/>
  </r>
  <r>
    <n v="6693"/>
    <s v="C"/>
    <x v="204"/>
    <x v="0"/>
    <n v="4"/>
    <n v="550018320"/>
    <d v="2018-02-24T00:00:00"/>
    <d v="2024-04-30T00:00:00"/>
    <n v="0"/>
    <n v="1"/>
    <n v="0"/>
    <n v="30"/>
    <n v="2"/>
    <n v="22490513"/>
    <n v="24960000"/>
    <n v="23047"/>
    <n v="886"/>
    <n v="23047"/>
    <n v="0"/>
    <n v="0"/>
    <n v="0"/>
    <m/>
    <n v="0"/>
    <n v="0"/>
    <n v="0"/>
    <m/>
    <m/>
    <d v="2021-03-31T00:00:00"/>
    <n v="1"/>
    <s v="O"/>
    <n v="1"/>
    <n v="30"/>
    <n v="0"/>
    <m/>
    <m/>
    <m/>
    <m/>
    <m/>
    <m/>
    <n v="1"/>
    <n v="1"/>
    <m/>
    <m/>
    <n v="16354"/>
    <s v="CREDITOS DE CONSUMO"/>
    <n v="0"/>
    <n v="0"/>
    <n v="890480123"/>
    <s v="UNIVERSIDAD DE CARTAGENA"/>
    <n v="5"/>
    <m/>
    <m/>
    <m/>
    <m/>
    <n v="2"/>
    <n v="7"/>
    <n v="2"/>
  </r>
  <r>
    <n v="8799"/>
    <s v="C"/>
    <x v="204"/>
    <x v="0"/>
    <n v="4"/>
    <n v="550018376"/>
    <d v="2018-03-03T00:00:00"/>
    <d v="2024-04-30T00:00:00"/>
    <n v="0"/>
    <n v="1"/>
    <n v="0"/>
    <n v="30"/>
    <n v="2"/>
    <n v="22490513"/>
    <n v="24960000"/>
    <n v="30299"/>
    <n v="1165"/>
    <n v="30299"/>
    <n v="0"/>
    <n v="0"/>
    <n v="0"/>
    <m/>
    <n v="0"/>
    <n v="0"/>
    <n v="0"/>
    <m/>
    <m/>
    <d v="2021-03-31T00:00:00"/>
    <n v="1"/>
    <s v="O"/>
    <n v="1"/>
    <n v="30"/>
    <n v="0"/>
    <m/>
    <m/>
    <m/>
    <m/>
    <m/>
    <m/>
    <n v="1"/>
    <n v="1"/>
    <m/>
    <m/>
    <n v="21500"/>
    <s v="CREDITOS DE CONSUMO"/>
    <n v="0"/>
    <n v="0"/>
    <n v="890480123"/>
    <s v="UNIVERSIDAD DE CARTAGENA"/>
    <n v="5"/>
    <m/>
    <m/>
    <m/>
    <m/>
    <n v="2"/>
    <n v="7"/>
    <n v="2"/>
  </r>
  <r>
    <n v="3135"/>
    <s v="C"/>
    <x v="204"/>
    <x v="0"/>
    <n v="4"/>
    <n v="550018431"/>
    <d v="2018-03-09T00:00:00"/>
    <d v="2024-04-30T00:00:00"/>
    <n v="0"/>
    <n v="1"/>
    <n v="0"/>
    <n v="30"/>
    <n v="2"/>
    <n v="22490513"/>
    <n v="24960000"/>
    <n v="10796"/>
    <n v="415"/>
    <n v="10796"/>
    <n v="0"/>
    <n v="0"/>
    <n v="0"/>
    <m/>
    <n v="0"/>
    <n v="0"/>
    <n v="0"/>
    <m/>
    <m/>
    <d v="2021-03-31T00:00:00"/>
    <n v="1"/>
    <s v="O"/>
    <n v="1"/>
    <n v="30"/>
    <n v="0"/>
    <m/>
    <m/>
    <m/>
    <m/>
    <m/>
    <m/>
    <n v="1"/>
    <n v="1"/>
    <m/>
    <m/>
    <n v="7661"/>
    <s v="CREDITOS DE CONSUMO"/>
    <n v="0"/>
    <n v="0"/>
    <n v="890480123"/>
    <s v="UNIVERSIDAD DE CARTAGENA"/>
    <n v="5"/>
    <m/>
    <m/>
    <m/>
    <m/>
    <n v="2"/>
    <n v="7"/>
    <n v="2"/>
  </r>
  <r>
    <n v="28632"/>
    <s v="C"/>
    <x v="204"/>
    <x v="0"/>
    <n v="4"/>
    <n v="550018465"/>
    <d v="2018-03-14T00:00:00"/>
    <d v="2024-04-30T00:00:00"/>
    <n v="0"/>
    <n v="1"/>
    <n v="0"/>
    <n v="30"/>
    <n v="2"/>
    <n v="22490513"/>
    <n v="24960000"/>
    <n v="98594"/>
    <n v="3790"/>
    <n v="98594"/>
    <n v="0"/>
    <n v="0"/>
    <n v="0"/>
    <m/>
    <n v="0"/>
    <n v="0"/>
    <n v="0"/>
    <m/>
    <m/>
    <d v="2021-03-31T00:00:00"/>
    <n v="1"/>
    <s v="O"/>
    <n v="1"/>
    <n v="30"/>
    <n v="0"/>
    <m/>
    <m/>
    <m/>
    <m/>
    <m/>
    <m/>
    <n v="1"/>
    <n v="1"/>
    <m/>
    <m/>
    <n v="69962"/>
    <s v="CREDITOS DE CONSUMO"/>
    <n v="0"/>
    <n v="0"/>
    <n v="890480123"/>
    <s v="UNIVERSIDAD DE CARTAGENA"/>
    <n v="5"/>
    <m/>
    <m/>
    <m/>
    <m/>
    <n v="2"/>
    <n v="7"/>
    <n v="2"/>
  </r>
  <r>
    <n v="18974"/>
    <s v="C"/>
    <x v="204"/>
    <x v="0"/>
    <n v="4"/>
    <n v="550018468"/>
    <d v="2018-03-15T00:00:00"/>
    <d v="2024-04-30T00:00:00"/>
    <n v="0"/>
    <n v="1"/>
    <n v="0"/>
    <n v="30"/>
    <n v="2"/>
    <n v="22490513"/>
    <n v="24960000"/>
    <n v="65337"/>
    <n v="2512"/>
    <n v="65337"/>
    <n v="0"/>
    <n v="0"/>
    <n v="0"/>
    <m/>
    <n v="0"/>
    <n v="0"/>
    <n v="0"/>
    <m/>
    <m/>
    <d v="2021-03-31T00:00:00"/>
    <n v="1"/>
    <s v="O"/>
    <n v="1"/>
    <n v="30"/>
    <n v="0"/>
    <m/>
    <m/>
    <m/>
    <m/>
    <m/>
    <m/>
    <n v="1"/>
    <n v="1"/>
    <m/>
    <m/>
    <n v="46363"/>
    <s v="CREDITOS DE CONSUMO"/>
    <n v="0"/>
    <n v="0"/>
    <n v="890480123"/>
    <s v="UNIVERSIDAD DE CARTAGENA"/>
    <n v="5"/>
    <m/>
    <m/>
    <m/>
    <m/>
    <n v="2"/>
    <n v="7"/>
    <n v="2"/>
  </r>
  <r>
    <n v="3596"/>
    <s v="C"/>
    <x v="204"/>
    <x v="0"/>
    <n v="4"/>
    <n v="550018512"/>
    <d v="2018-03-24T00:00:00"/>
    <d v="2024-04-30T00:00:00"/>
    <n v="0"/>
    <n v="1"/>
    <n v="0"/>
    <n v="30"/>
    <n v="2"/>
    <n v="22490513"/>
    <n v="24960000"/>
    <n v="12382"/>
    <n v="476"/>
    <n v="12382"/>
    <n v="0"/>
    <n v="0"/>
    <n v="0"/>
    <m/>
    <n v="0"/>
    <n v="0"/>
    <n v="0"/>
    <m/>
    <m/>
    <d v="2021-03-31T00:00:00"/>
    <n v="1"/>
    <s v="O"/>
    <n v="1"/>
    <n v="30"/>
    <n v="0"/>
    <m/>
    <m/>
    <m/>
    <m/>
    <m/>
    <m/>
    <n v="1"/>
    <n v="1"/>
    <m/>
    <m/>
    <n v="8786"/>
    <s v="CREDITOS DE CONSUMO"/>
    <n v="0"/>
    <n v="0"/>
    <n v="890480123"/>
    <s v="UNIVERSIDAD DE CARTAGENA"/>
    <n v="5"/>
    <m/>
    <m/>
    <m/>
    <m/>
    <n v="2"/>
    <n v="7"/>
    <n v="2"/>
  </r>
  <r>
    <n v="15011"/>
    <s v="C"/>
    <x v="204"/>
    <x v="0"/>
    <n v="4"/>
    <n v="550018521"/>
    <d v="2018-03-26T00:00:00"/>
    <d v="2024-04-30T00:00:00"/>
    <n v="0"/>
    <n v="1"/>
    <n v="0"/>
    <n v="30"/>
    <n v="2"/>
    <n v="22490513"/>
    <n v="24960000"/>
    <n v="51691"/>
    <n v="1987"/>
    <n v="51691"/>
    <n v="0"/>
    <n v="0"/>
    <n v="0"/>
    <m/>
    <n v="0"/>
    <n v="0"/>
    <n v="0"/>
    <m/>
    <m/>
    <d v="2021-03-31T00:00:00"/>
    <n v="1"/>
    <s v="O"/>
    <n v="1"/>
    <n v="30"/>
    <n v="0"/>
    <m/>
    <m/>
    <m/>
    <m/>
    <m/>
    <m/>
    <n v="1"/>
    <n v="1"/>
    <m/>
    <m/>
    <n v="36680"/>
    <s v="CREDITOS DE CONSUMO"/>
    <n v="0"/>
    <n v="0"/>
    <n v="890480123"/>
    <s v="UNIVERSIDAD DE CARTAGENA"/>
    <n v="5"/>
    <m/>
    <m/>
    <m/>
    <m/>
    <n v="2"/>
    <n v="7"/>
    <n v="2"/>
  </r>
  <r>
    <n v="1508"/>
    <s v="C"/>
    <x v="204"/>
    <x v="0"/>
    <n v="4"/>
    <n v="550018540"/>
    <d v="2018-03-28T00:00:00"/>
    <d v="2024-04-30T00:00:00"/>
    <n v="0"/>
    <n v="1"/>
    <n v="0"/>
    <n v="30"/>
    <n v="2"/>
    <n v="22490513"/>
    <n v="24960000"/>
    <n v="5194"/>
    <n v="200"/>
    <n v="5194"/>
    <n v="0"/>
    <n v="0"/>
    <n v="0"/>
    <m/>
    <n v="0"/>
    <n v="0"/>
    <n v="0"/>
    <m/>
    <m/>
    <d v="2021-03-31T00:00:00"/>
    <n v="1"/>
    <s v="O"/>
    <n v="1"/>
    <n v="30"/>
    <n v="0"/>
    <m/>
    <m/>
    <m/>
    <m/>
    <m/>
    <m/>
    <n v="1"/>
    <n v="1"/>
    <m/>
    <m/>
    <n v="3686"/>
    <s v="CREDITOS DE CONSUMO"/>
    <n v="0"/>
    <n v="0"/>
    <n v="890480123"/>
    <s v="UNIVERSIDAD DE CARTAGENA"/>
    <n v="5"/>
    <m/>
    <m/>
    <m/>
    <m/>
    <n v="2"/>
    <n v="7"/>
    <n v="2"/>
  </r>
  <r>
    <n v="3701"/>
    <s v="C"/>
    <x v="204"/>
    <x v="0"/>
    <n v="4"/>
    <n v="550018572"/>
    <d v="2018-04-02T00:00:00"/>
    <d v="2024-04-30T00:00:00"/>
    <n v="0"/>
    <n v="1"/>
    <n v="0"/>
    <n v="30"/>
    <n v="2"/>
    <n v="22490513"/>
    <n v="24960000"/>
    <n v="12744"/>
    <n v="490"/>
    <n v="12744"/>
    <n v="0"/>
    <n v="0"/>
    <n v="0"/>
    <m/>
    <n v="0"/>
    <n v="0"/>
    <n v="0"/>
    <m/>
    <m/>
    <d v="2021-03-31T00:00:00"/>
    <n v="1"/>
    <s v="O"/>
    <n v="1"/>
    <n v="30"/>
    <n v="0"/>
    <m/>
    <m/>
    <m/>
    <m/>
    <m/>
    <m/>
    <n v="1"/>
    <n v="1"/>
    <m/>
    <m/>
    <n v="9043"/>
    <s v="CREDITOS DE CONSUMO"/>
    <n v="0"/>
    <n v="0"/>
    <n v="890480123"/>
    <s v="UNIVERSIDAD DE CARTAGENA"/>
    <n v="5"/>
    <m/>
    <m/>
    <m/>
    <m/>
    <n v="2"/>
    <n v="7"/>
    <n v="2"/>
  </r>
  <r>
    <n v="14504"/>
    <s v="C"/>
    <x v="204"/>
    <x v="0"/>
    <n v="4"/>
    <n v="550018611"/>
    <d v="2018-04-09T00:00:00"/>
    <d v="2024-04-30T00:00:00"/>
    <n v="0"/>
    <n v="1"/>
    <n v="0"/>
    <n v="30"/>
    <n v="2"/>
    <n v="22490513"/>
    <n v="24960000"/>
    <n v="49947"/>
    <n v="1920"/>
    <n v="49947"/>
    <n v="0"/>
    <n v="0"/>
    <n v="0"/>
    <m/>
    <n v="0"/>
    <n v="0"/>
    <n v="0"/>
    <m/>
    <m/>
    <d v="2021-03-31T00:00:00"/>
    <n v="1"/>
    <s v="O"/>
    <n v="1"/>
    <n v="30"/>
    <n v="0"/>
    <m/>
    <m/>
    <m/>
    <m/>
    <m/>
    <m/>
    <n v="1"/>
    <n v="1"/>
    <m/>
    <m/>
    <n v="35443"/>
    <s v="CREDITOS DE CONSUMO"/>
    <n v="0"/>
    <n v="0"/>
    <n v="890480123"/>
    <s v="UNIVERSIDAD DE CARTAGENA"/>
    <n v="5"/>
    <m/>
    <m/>
    <m/>
    <m/>
    <n v="2"/>
    <n v="7"/>
    <n v="2"/>
  </r>
  <r>
    <n v="4327"/>
    <s v="C"/>
    <x v="204"/>
    <x v="0"/>
    <n v="4"/>
    <n v="550018650"/>
    <d v="2018-04-13T00:00:00"/>
    <d v="2024-04-30T00:00:00"/>
    <n v="0"/>
    <n v="1"/>
    <n v="0"/>
    <n v="30"/>
    <n v="2"/>
    <n v="22490513"/>
    <n v="24960000"/>
    <n v="14901"/>
    <n v="573"/>
    <n v="14901"/>
    <n v="0"/>
    <n v="0"/>
    <n v="0"/>
    <m/>
    <n v="0"/>
    <n v="0"/>
    <n v="0"/>
    <m/>
    <m/>
    <d v="2021-03-31T00:00:00"/>
    <n v="1"/>
    <s v="O"/>
    <n v="1"/>
    <n v="30"/>
    <n v="0"/>
    <m/>
    <m/>
    <m/>
    <m/>
    <m/>
    <m/>
    <n v="1"/>
    <n v="1"/>
    <m/>
    <m/>
    <n v="10574"/>
    <s v="CREDITOS DE CONSUMO"/>
    <n v="0"/>
    <n v="0"/>
    <n v="890480123"/>
    <s v="UNIVERSIDAD DE CARTAGENA"/>
    <n v="5"/>
    <m/>
    <m/>
    <m/>
    <m/>
    <n v="2"/>
    <n v="7"/>
    <n v="2"/>
  </r>
  <r>
    <n v="3472"/>
    <s v="C"/>
    <x v="204"/>
    <x v="0"/>
    <n v="4"/>
    <n v="550018671"/>
    <d v="2018-04-16T00:00:00"/>
    <d v="2024-04-30T00:00:00"/>
    <n v="0"/>
    <n v="1"/>
    <n v="0"/>
    <n v="30"/>
    <n v="2"/>
    <n v="22490513"/>
    <n v="24960000"/>
    <n v="11957"/>
    <n v="460"/>
    <n v="11957"/>
    <n v="0"/>
    <n v="0"/>
    <n v="0"/>
    <m/>
    <n v="0"/>
    <n v="0"/>
    <n v="0"/>
    <m/>
    <m/>
    <d v="2021-03-31T00:00:00"/>
    <n v="1"/>
    <s v="O"/>
    <n v="1"/>
    <n v="30"/>
    <n v="0"/>
    <m/>
    <m/>
    <m/>
    <m/>
    <m/>
    <m/>
    <n v="1"/>
    <n v="1"/>
    <m/>
    <m/>
    <n v="8485"/>
    <s v="CREDITOS DE CONSUMO"/>
    <n v="0"/>
    <n v="0"/>
    <n v="890480123"/>
    <s v="UNIVERSIDAD DE CARTAGENA"/>
    <n v="5"/>
    <m/>
    <m/>
    <m/>
    <m/>
    <n v="2"/>
    <n v="7"/>
    <n v="2"/>
  </r>
  <r>
    <n v="2782"/>
    <s v="C"/>
    <x v="204"/>
    <x v="0"/>
    <n v="4"/>
    <n v="550018676"/>
    <d v="2018-04-16T00:00:00"/>
    <d v="2024-04-30T00:00:00"/>
    <n v="0"/>
    <n v="1"/>
    <n v="0"/>
    <n v="30"/>
    <n v="2"/>
    <n v="22490513"/>
    <n v="24960000"/>
    <n v="9579"/>
    <n v="368"/>
    <n v="9579"/>
    <n v="0"/>
    <n v="0"/>
    <n v="0"/>
    <m/>
    <n v="0"/>
    <n v="0"/>
    <n v="0"/>
    <m/>
    <m/>
    <d v="2021-03-31T00:00:00"/>
    <n v="1"/>
    <s v="O"/>
    <n v="1"/>
    <n v="30"/>
    <n v="0"/>
    <m/>
    <m/>
    <m/>
    <m/>
    <m/>
    <m/>
    <n v="1"/>
    <n v="1"/>
    <m/>
    <m/>
    <n v="6797"/>
    <s v="CREDITOS DE CONSUMO"/>
    <n v="0"/>
    <n v="0"/>
    <n v="890480123"/>
    <s v="UNIVERSIDAD DE CARTAGENA"/>
    <n v="5"/>
    <m/>
    <m/>
    <m/>
    <m/>
    <n v="2"/>
    <n v="7"/>
    <n v="2"/>
  </r>
  <r>
    <n v="3475"/>
    <s v="C"/>
    <x v="204"/>
    <x v="0"/>
    <n v="4"/>
    <n v="550018678"/>
    <d v="2018-04-17T00:00:00"/>
    <d v="2024-04-30T00:00:00"/>
    <n v="0"/>
    <n v="1"/>
    <n v="0"/>
    <n v="30"/>
    <n v="2"/>
    <n v="22490513"/>
    <n v="24960000"/>
    <n v="11968"/>
    <n v="460"/>
    <n v="11968"/>
    <n v="0"/>
    <n v="0"/>
    <n v="0"/>
    <m/>
    <n v="0"/>
    <n v="0"/>
    <n v="0"/>
    <m/>
    <m/>
    <d v="2021-03-31T00:00:00"/>
    <n v="1"/>
    <s v="O"/>
    <n v="1"/>
    <n v="30"/>
    <n v="0"/>
    <m/>
    <m/>
    <m/>
    <m/>
    <m/>
    <m/>
    <n v="1"/>
    <n v="1"/>
    <m/>
    <m/>
    <n v="8493"/>
    <s v="CREDITOS DE CONSUMO"/>
    <n v="0"/>
    <n v="0"/>
    <n v="890480123"/>
    <s v="UNIVERSIDAD DE CARTAGENA"/>
    <n v="5"/>
    <m/>
    <m/>
    <m/>
    <m/>
    <n v="2"/>
    <n v="7"/>
    <n v="2"/>
  </r>
  <r>
    <n v="13897"/>
    <s v="C"/>
    <x v="204"/>
    <x v="0"/>
    <n v="4"/>
    <n v="550018691"/>
    <d v="2018-04-19T00:00:00"/>
    <d v="2024-04-30T00:00:00"/>
    <n v="0"/>
    <n v="1"/>
    <n v="0"/>
    <n v="30"/>
    <n v="2"/>
    <n v="22490513"/>
    <n v="24960000"/>
    <n v="47857"/>
    <n v="1840"/>
    <n v="47857"/>
    <n v="0"/>
    <n v="0"/>
    <n v="0"/>
    <m/>
    <n v="0"/>
    <n v="0"/>
    <n v="0"/>
    <m/>
    <m/>
    <d v="2021-03-31T00:00:00"/>
    <n v="1"/>
    <s v="O"/>
    <n v="1"/>
    <n v="30"/>
    <n v="0"/>
    <m/>
    <m/>
    <m/>
    <m/>
    <m/>
    <m/>
    <n v="1"/>
    <n v="1"/>
    <m/>
    <m/>
    <n v="33960"/>
    <s v="CREDITOS DE CONSUMO"/>
    <n v="0"/>
    <n v="0"/>
    <n v="890480123"/>
    <s v="UNIVERSIDAD DE CARTAGENA"/>
    <n v="5"/>
    <m/>
    <m/>
    <m/>
    <m/>
    <n v="2"/>
    <n v="7"/>
    <n v="2"/>
  </r>
  <r>
    <n v="1666"/>
    <s v="C"/>
    <x v="204"/>
    <x v="0"/>
    <n v="4"/>
    <n v="550018699"/>
    <d v="2018-04-20T00:00:00"/>
    <d v="2024-04-30T00:00:00"/>
    <n v="0"/>
    <n v="1"/>
    <n v="0"/>
    <n v="30"/>
    <n v="2"/>
    <n v="22490513"/>
    <n v="24960000"/>
    <n v="5737"/>
    <n v="221"/>
    <n v="5737"/>
    <n v="0"/>
    <n v="0"/>
    <n v="0"/>
    <m/>
    <n v="0"/>
    <n v="0"/>
    <n v="0"/>
    <m/>
    <m/>
    <d v="2021-03-31T00:00:00"/>
    <n v="1"/>
    <s v="O"/>
    <n v="1"/>
    <n v="30"/>
    <n v="0"/>
    <m/>
    <m/>
    <m/>
    <m/>
    <m/>
    <m/>
    <n v="1"/>
    <n v="1"/>
    <m/>
    <m/>
    <n v="4071"/>
    <s v="CREDITOS DE CONSUMO"/>
    <n v="0"/>
    <n v="0"/>
    <n v="890480123"/>
    <s v="UNIVERSIDAD DE CARTAGENA"/>
    <n v="5"/>
    <m/>
    <m/>
    <m/>
    <m/>
    <n v="2"/>
    <n v="7"/>
    <n v="2"/>
  </r>
  <r>
    <n v="6446"/>
    <s v="C"/>
    <x v="204"/>
    <x v="0"/>
    <n v="4"/>
    <n v="550018700"/>
    <d v="2018-04-20T00:00:00"/>
    <d v="2024-04-30T00:00:00"/>
    <n v="0"/>
    <n v="1"/>
    <n v="0"/>
    <n v="30"/>
    <n v="2"/>
    <n v="22490513"/>
    <n v="24960000"/>
    <n v="22198"/>
    <n v="853"/>
    <n v="22198"/>
    <n v="0"/>
    <n v="0"/>
    <n v="0"/>
    <m/>
    <n v="0"/>
    <n v="0"/>
    <n v="0"/>
    <m/>
    <m/>
    <d v="2021-03-31T00:00:00"/>
    <n v="1"/>
    <s v="O"/>
    <n v="1"/>
    <n v="30"/>
    <n v="0"/>
    <m/>
    <m/>
    <m/>
    <m/>
    <m/>
    <m/>
    <n v="1"/>
    <n v="1"/>
    <m/>
    <m/>
    <n v="15752"/>
    <s v="CREDITOS DE CONSUMO"/>
    <n v="0"/>
    <n v="0"/>
    <n v="890480123"/>
    <s v="UNIVERSIDAD DE CARTAGENA"/>
    <n v="5"/>
    <m/>
    <m/>
    <m/>
    <m/>
    <n v="2"/>
    <n v="7"/>
    <n v="2"/>
  </r>
  <r>
    <n v="14683"/>
    <s v="C"/>
    <x v="204"/>
    <x v="0"/>
    <n v="4"/>
    <n v="550018825"/>
    <d v="2018-05-08T00:00:00"/>
    <d v="2024-04-30T00:00:00"/>
    <n v="0"/>
    <n v="1"/>
    <n v="0"/>
    <n v="30"/>
    <n v="2"/>
    <n v="22490513"/>
    <n v="24960000"/>
    <n v="50561"/>
    <n v="1944"/>
    <n v="50561"/>
    <n v="0"/>
    <n v="0"/>
    <n v="0"/>
    <m/>
    <n v="0"/>
    <n v="0"/>
    <n v="0"/>
    <m/>
    <m/>
    <d v="2021-03-31T00:00:00"/>
    <n v="1"/>
    <s v="O"/>
    <n v="1"/>
    <n v="30"/>
    <n v="0"/>
    <m/>
    <m/>
    <m/>
    <m/>
    <m/>
    <m/>
    <n v="1"/>
    <n v="1"/>
    <m/>
    <m/>
    <n v="35878"/>
    <s v="CREDITOS DE CONSUMO"/>
    <n v="0"/>
    <n v="0"/>
    <n v="890480123"/>
    <s v="UNIVERSIDAD DE CARTAGENA"/>
    <n v="5"/>
    <m/>
    <m/>
    <m/>
    <m/>
    <n v="2"/>
    <n v="7"/>
    <n v="2"/>
  </r>
  <r>
    <n v="4488"/>
    <s v="C"/>
    <x v="204"/>
    <x v="0"/>
    <n v="4"/>
    <n v="550018963"/>
    <d v="2018-05-23T00:00:00"/>
    <d v="2024-04-30T00:00:00"/>
    <n v="0"/>
    <n v="1"/>
    <n v="0"/>
    <n v="30"/>
    <n v="2"/>
    <n v="22490513"/>
    <n v="24960000"/>
    <n v="15456"/>
    <n v="594"/>
    <n v="15456"/>
    <n v="0"/>
    <n v="0"/>
    <n v="0"/>
    <m/>
    <n v="0"/>
    <n v="0"/>
    <n v="0"/>
    <m/>
    <m/>
    <d v="2021-03-31T00:00:00"/>
    <n v="1"/>
    <s v="O"/>
    <n v="1"/>
    <n v="30"/>
    <n v="0"/>
    <m/>
    <m/>
    <m/>
    <m/>
    <m/>
    <m/>
    <n v="1"/>
    <n v="1"/>
    <m/>
    <m/>
    <n v="10968"/>
    <s v="CREDITOS DE CONSUMO"/>
    <n v="0"/>
    <n v="0"/>
    <n v="890480123"/>
    <s v="UNIVERSIDAD DE CARTAGENA"/>
    <n v="5"/>
    <m/>
    <m/>
    <m/>
    <m/>
    <n v="2"/>
    <n v="7"/>
    <n v="2"/>
  </r>
  <r>
    <n v="3851"/>
    <s v="C"/>
    <x v="204"/>
    <x v="0"/>
    <n v="4"/>
    <n v="550019083"/>
    <d v="2018-06-11T00:00:00"/>
    <d v="2024-04-30T00:00:00"/>
    <n v="0"/>
    <n v="1"/>
    <n v="0"/>
    <n v="30"/>
    <n v="2"/>
    <n v="22490513"/>
    <n v="24960000"/>
    <n v="13261"/>
    <n v="510"/>
    <n v="13261"/>
    <n v="0"/>
    <n v="0"/>
    <n v="0"/>
    <m/>
    <n v="0"/>
    <n v="0"/>
    <n v="0"/>
    <m/>
    <m/>
    <d v="2021-03-31T00:00:00"/>
    <n v="1"/>
    <s v="O"/>
    <n v="1"/>
    <n v="30"/>
    <n v="0"/>
    <m/>
    <m/>
    <m/>
    <m/>
    <m/>
    <m/>
    <n v="1"/>
    <n v="1"/>
    <m/>
    <m/>
    <n v="9410"/>
    <s v="CREDITOS DE CONSUMO"/>
    <n v="0"/>
    <n v="0"/>
    <n v="890480123"/>
    <s v="UNIVERSIDAD DE CARTAGENA"/>
    <n v="5"/>
    <m/>
    <m/>
    <m/>
    <m/>
    <n v="2"/>
    <n v="7"/>
    <n v="2"/>
  </r>
  <r>
    <n v="7702"/>
    <s v="C"/>
    <x v="204"/>
    <x v="0"/>
    <n v="4"/>
    <n v="550019085"/>
    <d v="2018-06-11T00:00:00"/>
    <d v="2024-04-30T00:00:00"/>
    <n v="0"/>
    <n v="1"/>
    <n v="0"/>
    <n v="30"/>
    <n v="2"/>
    <n v="22490513"/>
    <n v="24960000"/>
    <n v="26522"/>
    <n v="1020"/>
    <n v="26522"/>
    <n v="0"/>
    <n v="0"/>
    <n v="0"/>
    <m/>
    <n v="0"/>
    <n v="0"/>
    <n v="0"/>
    <m/>
    <m/>
    <d v="2021-03-31T00:00:00"/>
    <n v="1"/>
    <s v="O"/>
    <n v="1"/>
    <n v="30"/>
    <n v="0"/>
    <m/>
    <m/>
    <m/>
    <m/>
    <m/>
    <m/>
    <n v="1"/>
    <n v="1"/>
    <m/>
    <m/>
    <n v="18820"/>
    <s v="CREDITOS DE CONSUMO"/>
    <n v="0"/>
    <n v="0"/>
    <n v="890480123"/>
    <s v="UNIVERSIDAD DE CARTAGENA"/>
    <n v="5"/>
    <m/>
    <m/>
    <m/>
    <m/>
    <n v="2"/>
    <n v="7"/>
    <n v="2"/>
  </r>
  <r>
    <n v="2954"/>
    <s v="C"/>
    <x v="204"/>
    <x v="0"/>
    <n v="4"/>
    <n v="550019126"/>
    <d v="2018-06-16T00:00:00"/>
    <d v="2024-04-30T00:00:00"/>
    <n v="0"/>
    <n v="1"/>
    <n v="0"/>
    <n v="30"/>
    <n v="2"/>
    <n v="22490513"/>
    <n v="24960000"/>
    <n v="10172"/>
    <n v="391"/>
    <n v="10172"/>
    <n v="0"/>
    <n v="0"/>
    <n v="0"/>
    <m/>
    <n v="0"/>
    <n v="0"/>
    <n v="0"/>
    <m/>
    <m/>
    <d v="2021-03-31T00:00:00"/>
    <n v="1"/>
    <s v="O"/>
    <n v="1"/>
    <n v="30"/>
    <n v="0"/>
    <m/>
    <m/>
    <m/>
    <m/>
    <m/>
    <m/>
    <n v="1"/>
    <n v="1"/>
    <m/>
    <m/>
    <n v="7218"/>
    <s v="CREDITOS DE CONSUMO"/>
    <n v="0"/>
    <n v="0"/>
    <n v="890480123"/>
    <s v="UNIVERSIDAD DE CARTAGENA"/>
    <n v="5"/>
    <m/>
    <m/>
    <m/>
    <m/>
    <n v="2"/>
    <n v="7"/>
    <n v="2"/>
  </r>
  <r>
    <n v="2954"/>
    <s v="C"/>
    <x v="204"/>
    <x v="0"/>
    <n v="4"/>
    <n v="550019163"/>
    <d v="2018-06-19T00:00:00"/>
    <d v="2024-04-30T00:00:00"/>
    <n v="0"/>
    <n v="1"/>
    <n v="0"/>
    <n v="30"/>
    <n v="2"/>
    <n v="22490513"/>
    <n v="24960000"/>
    <n v="10173"/>
    <n v="391"/>
    <n v="10173"/>
    <n v="0"/>
    <n v="0"/>
    <n v="0"/>
    <m/>
    <n v="0"/>
    <n v="0"/>
    <n v="0"/>
    <m/>
    <m/>
    <d v="2021-03-31T00:00:00"/>
    <n v="1"/>
    <s v="O"/>
    <n v="1"/>
    <n v="30"/>
    <n v="0"/>
    <m/>
    <m/>
    <m/>
    <m/>
    <m/>
    <m/>
    <n v="1"/>
    <n v="1"/>
    <m/>
    <m/>
    <n v="7219"/>
    <s v="CREDITOS DE CONSUMO"/>
    <n v="0"/>
    <n v="0"/>
    <n v="890480123"/>
    <s v="UNIVERSIDAD DE CARTAGENA"/>
    <n v="5"/>
    <m/>
    <m/>
    <m/>
    <m/>
    <n v="2"/>
    <n v="7"/>
    <n v="2"/>
  </r>
  <r>
    <n v="7407"/>
    <s v="C"/>
    <x v="204"/>
    <x v="0"/>
    <n v="4"/>
    <n v="550019166"/>
    <d v="2018-06-20T00:00:00"/>
    <d v="2024-04-30T00:00:00"/>
    <n v="0"/>
    <n v="1"/>
    <n v="0"/>
    <n v="30"/>
    <n v="2"/>
    <n v="22490513"/>
    <n v="24960000"/>
    <n v="25505"/>
    <n v="981"/>
    <n v="25505"/>
    <n v="0"/>
    <n v="0"/>
    <n v="0"/>
    <m/>
    <n v="0"/>
    <n v="0"/>
    <n v="0"/>
    <m/>
    <m/>
    <d v="2021-03-31T00:00:00"/>
    <n v="1"/>
    <s v="O"/>
    <n v="1"/>
    <n v="30"/>
    <n v="0"/>
    <m/>
    <m/>
    <m/>
    <m/>
    <m/>
    <m/>
    <n v="1"/>
    <n v="1"/>
    <m/>
    <m/>
    <n v="18098"/>
    <s v="CREDITOS DE CONSUMO"/>
    <n v="0"/>
    <n v="0"/>
    <n v="890480123"/>
    <s v="UNIVERSIDAD DE CARTAGENA"/>
    <n v="5"/>
    <m/>
    <m/>
    <m/>
    <m/>
    <n v="2"/>
    <n v="7"/>
    <n v="2"/>
  </r>
  <r>
    <n v="2736"/>
    <s v="C"/>
    <x v="204"/>
    <x v="0"/>
    <n v="4"/>
    <n v="550019231"/>
    <d v="2018-07-06T00:00:00"/>
    <d v="2024-04-30T00:00:00"/>
    <n v="0"/>
    <n v="1"/>
    <n v="0"/>
    <n v="30"/>
    <n v="2"/>
    <n v="22490513"/>
    <n v="24960000"/>
    <n v="9421"/>
    <n v="362"/>
    <n v="9421"/>
    <n v="0"/>
    <n v="0"/>
    <n v="0"/>
    <m/>
    <n v="0"/>
    <n v="0"/>
    <n v="0"/>
    <m/>
    <m/>
    <d v="2021-03-31T00:00:00"/>
    <n v="1"/>
    <s v="O"/>
    <n v="1"/>
    <n v="30"/>
    <n v="0"/>
    <m/>
    <m/>
    <m/>
    <m/>
    <m/>
    <m/>
    <n v="1"/>
    <n v="1"/>
    <m/>
    <m/>
    <n v="6685"/>
    <s v="CREDITOS DE CONSUMO"/>
    <n v="0"/>
    <n v="0"/>
    <n v="890480123"/>
    <s v="UNIVERSIDAD DE CARTAGENA"/>
    <n v="5"/>
    <m/>
    <m/>
    <m/>
    <m/>
    <n v="2"/>
    <n v="7"/>
    <n v="2"/>
  </r>
  <r>
    <n v="4679"/>
    <s v="C"/>
    <x v="204"/>
    <x v="0"/>
    <n v="4"/>
    <n v="550019254"/>
    <d v="2018-07-10T00:00:00"/>
    <d v="2024-04-30T00:00:00"/>
    <n v="0"/>
    <n v="1"/>
    <n v="0"/>
    <n v="30"/>
    <n v="2"/>
    <n v="22490513"/>
    <n v="24960000"/>
    <n v="16113"/>
    <n v="619"/>
    <n v="16113"/>
    <n v="0"/>
    <n v="0"/>
    <n v="0"/>
    <m/>
    <n v="0"/>
    <n v="0"/>
    <n v="0"/>
    <m/>
    <m/>
    <d v="2021-03-31T00:00:00"/>
    <n v="1"/>
    <s v="O"/>
    <n v="1"/>
    <n v="30"/>
    <n v="0"/>
    <m/>
    <m/>
    <m/>
    <m/>
    <m/>
    <m/>
    <n v="1"/>
    <n v="1"/>
    <m/>
    <m/>
    <n v="11434"/>
    <s v="CREDITOS DE CONSUMO"/>
    <n v="0"/>
    <n v="0"/>
    <n v="890480123"/>
    <s v="UNIVERSIDAD DE CARTAGENA"/>
    <n v="5"/>
    <m/>
    <m/>
    <m/>
    <m/>
    <n v="2"/>
    <n v="7"/>
    <n v="2"/>
  </r>
  <r>
    <n v="9718"/>
    <s v="C"/>
    <x v="204"/>
    <x v="0"/>
    <n v="4"/>
    <n v="550019335"/>
    <d v="2018-07-20T00:00:00"/>
    <d v="2024-04-30T00:00:00"/>
    <n v="0"/>
    <n v="1"/>
    <n v="0"/>
    <n v="30"/>
    <n v="2"/>
    <n v="22490513"/>
    <n v="24960000"/>
    <n v="33463"/>
    <n v="1286"/>
    <n v="33463"/>
    <n v="0"/>
    <n v="0"/>
    <n v="0"/>
    <m/>
    <n v="0"/>
    <n v="0"/>
    <n v="0"/>
    <m/>
    <m/>
    <d v="2021-03-31T00:00:00"/>
    <n v="1"/>
    <s v="O"/>
    <n v="1"/>
    <n v="30"/>
    <n v="0"/>
    <m/>
    <m/>
    <m/>
    <m/>
    <m/>
    <m/>
    <n v="1"/>
    <n v="1"/>
    <m/>
    <m/>
    <n v="23745"/>
    <s v="CREDITOS DE CONSUMO"/>
    <n v="0"/>
    <n v="0"/>
    <n v="890480123"/>
    <s v="UNIVERSIDAD DE CARTAGENA"/>
    <n v="5"/>
    <m/>
    <m/>
    <m/>
    <m/>
    <n v="2"/>
    <n v="7"/>
    <n v="2"/>
  </r>
  <r>
    <n v="4854"/>
    <s v="C"/>
    <x v="204"/>
    <x v="0"/>
    <n v="4"/>
    <n v="550019344"/>
    <d v="2018-07-21T00:00:00"/>
    <d v="2024-04-30T00:00:00"/>
    <n v="0"/>
    <n v="1"/>
    <n v="0"/>
    <n v="30"/>
    <n v="2"/>
    <n v="22490513"/>
    <n v="24960000"/>
    <n v="16717"/>
    <n v="643"/>
    <n v="16717"/>
    <n v="0"/>
    <n v="0"/>
    <n v="0"/>
    <m/>
    <n v="0"/>
    <n v="0"/>
    <n v="0"/>
    <m/>
    <m/>
    <d v="2021-03-31T00:00:00"/>
    <n v="1"/>
    <s v="O"/>
    <n v="1"/>
    <n v="30"/>
    <n v="0"/>
    <m/>
    <m/>
    <m/>
    <m/>
    <m/>
    <m/>
    <n v="1"/>
    <n v="1"/>
    <m/>
    <m/>
    <n v="11863"/>
    <s v="CREDITOS DE CONSUMO"/>
    <n v="0"/>
    <n v="0"/>
    <n v="890480123"/>
    <s v="UNIVERSIDAD DE CARTAGENA"/>
    <n v="5"/>
    <m/>
    <m/>
    <m/>
    <m/>
    <n v="2"/>
    <n v="7"/>
    <n v="2"/>
  </r>
  <r>
    <n v="5208"/>
    <s v="C"/>
    <x v="204"/>
    <x v="0"/>
    <n v="4"/>
    <n v="550019380"/>
    <d v="2018-07-29T00:00:00"/>
    <d v="2024-04-30T00:00:00"/>
    <n v="0"/>
    <n v="1"/>
    <n v="0"/>
    <n v="30"/>
    <n v="2"/>
    <n v="22490513"/>
    <n v="24960000"/>
    <n v="17936"/>
    <n v="690"/>
    <n v="17936"/>
    <n v="0"/>
    <n v="0"/>
    <n v="0"/>
    <m/>
    <n v="0"/>
    <n v="0"/>
    <n v="0"/>
    <m/>
    <m/>
    <d v="2021-03-31T00:00:00"/>
    <n v="1"/>
    <s v="O"/>
    <n v="1"/>
    <n v="30"/>
    <n v="0"/>
    <m/>
    <m/>
    <m/>
    <m/>
    <m/>
    <m/>
    <n v="1"/>
    <n v="1"/>
    <m/>
    <m/>
    <n v="12728"/>
    <s v="CREDITOS DE CONSUMO"/>
    <n v="0"/>
    <n v="0"/>
    <n v="890480123"/>
    <s v="UNIVERSIDAD DE CARTAGENA"/>
    <n v="5"/>
    <m/>
    <m/>
    <m/>
    <m/>
    <n v="2"/>
    <n v="7"/>
    <n v="2"/>
  </r>
  <r>
    <n v="7900"/>
    <s v="C"/>
    <x v="204"/>
    <x v="0"/>
    <n v="4"/>
    <n v="550019450"/>
    <d v="2018-08-09T00:00:00"/>
    <d v="2024-04-30T00:00:00"/>
    <n v="0"/>
    <n v="1"/>
    <n v="0"/>
    <n v="30"/>
    <n v="2"/>
    <n v="22490513"/>
    <n v="24960000"/>
    <n v="27206"/>
    <n v="1046"/>
    <n v="27206"/>
    <n v="0"/>
    <n v="0"/>
    <n v="0"/>
    <m/>
    <n v="0"/>
    <n v="0"/>
    <n v="0"/>
    <m/>
    <m/>
    <d v="2021-03-31T00:00:00"/>
    <n v="1"/>
    <s v="O"/>
    <n v="1"/>
    <n v="30"/>
    <n v="0"/>
    <m/>
    <m/>
    <m/>
    <m/>
    <m/>
    <m/>
    <n v="1"/>
    <n v="1"/>
    <m/>
    <m/>
    <n v="19306"/>
    <s v="CREDITOS DE CONSUMO"/>
    <n v="0"/>
    <n v="0"/>
    <n v="890480123"/>
    <s v="UNIVERSIDAD DE CARTAGENA"/>
    <n v="5"/>
    <m/>
    <m/>
    <m/>
    <m/>
    <n v="2"/>
    <n v="7"/>
    <n v="2"/>
  </r>
  <r>
    <n v="2318"/>
    <s v="C"/>
    <x v="204"/>
    <x v="0"/>
    <n v="4"/>
    <n v="550019476"/>
    <d v="2018-08-14T00:00:00"/>
    <d v="2024-04-30T00:00:00"/>
    <n v="0"/>
    <n v="1"/>
    <n v="0"/>
    <n v="30"/>
    <n v="2"/>
    <n v="22490513"/>
    <n v="24960000"/>
    <n v="7982"/>
    <n v="307"/>
    <n v="7982"/>
    <n v="0"/>
    <n v="0"/>
    <n v="0"/>
    <m/>
    <n v="0"/>
    <n v="0"/>
    <n v="0"/>
    <m/>
    <m/>
    <d v="2021-03-31T00:00:00"/>
    <n v="1"/>
    <s v="O"/>
    <n v="1"/>
    <n v="30"/>
    <n v="0"/>
    <m/>
    <m/>
    <m/>
    <m/>
    <m/>
    <m/>
    <n v="1"/>
    <n v="1"/>
    <m/>
    <m/>
    <n v="5664"/>
    <s v="CREDITOS DE CONSUMO"/>
    <n v="0"/>
    <n v="0"/>
    <n v="890480123"/>
    <s v="UNIVERSIDAD DE CARTAGENA"/>
    <n v="5"/>
    <m/>
    <m/>
    <m/>
    <m/>
    <n v="2"/>
    <n v="7"/>
    <n v="2"/>
  </r>
  <r>
    <n v="20433"/>
    <s v="C"/>
    <x v="204"/>
    <x v="0"/>
    <n v="4"/>
    <n v="550019486"/>
    <d v="2018-08-15T00:00:00"/>
    <d v="2024-04-30T00:00:00"/>
    <n v="0"/>
    <n v="1"/>
    <n v="0"/>
    <n v="30"/>
    <n v="2"/>
    <n v="22490513"/>
    <n v="24960000"/>
    <n v="70364"/>
    <n v="2705"/>
    <n v="70364"/>
    <n v="0"/>
    <n v="0"/>
    <n v="0"/>
    <m/>
    <n v="0"/>
    <n v="0"/>
    <n v="0"/>
    <m/>
    <m/>
    <d v="2021-03-31T00:00:00"/>
    <n v="1"/>
    <s v="O"/>
    <n v="1"/>
    <n v="30"/>
    <n v="0"/>
    <m/>
    <m/>
    <m/>
    <m/>
    <m/>
    <m/>
    <n v="1"/>
    <n v="1"/>
    <m/>
    <m/>
    <n v="49931"/>
    <s v="CREDITOS DE CONSUMO"/>
    <n v="0"/>
    <n v="0"/>
    <n v="890480123"/>
    <s v="UNIVERSIDAD DE CARTAGENA"/>
    <n v="5"/>
    <m/>
    <m/>
    <m/>
    <m/>
    <n v="2"/>
    <n v="7"/>
    <n v="2"/>
  </r>
  <r>
    <n v="2545"/>
    <s v="C"/>
    <x v="204"/>
    <x v="0"/>
    <n v="4"/>
    <n v="550019492"/>
    <d v="2018-08-16T00:00:00"/>
    <d v="2024-04-30T00:00:00"/>
    <n v="0"/>
    <n v="1"/>
    <n v="0"/>
    <n v="30"/>
    <n v="2"/>
    <n v="22490513"/>
    <n v="24960000"/>
    <n v="8765"/>
    <n v="337"/>
    <n v="8765"/>
    <n v="0"/>
    <n v="0"/>
    <n v="0"/>
    <m/>
    <n v="0"/>
    <n v="0"/>
    <n v="0"/>
    <m/>
    <m/>
    <d v="2021-03-31T00:00:00"/>
    <n v="1"/>
    <s v="O"/>
    <n v="1"/>
    <n v="30"/>
    <n v="0"/>
    <m/>
    <m/>
    <m/>
    <m/>
    <m/>
    <m/>
    <n v="1"/>
    <n v="1"/>
    <m/>
    <m/>
    <n v="6220"/>
    <s v="CREDITOS DE CONSUMO"/>
    <n v="0"/>
    <n v="0"/>
    <n v="890480123"/>
    <s v="UNIVERSIDAD DE CARTAGENA"/>
    <n v="5"/>
    <m/>
    <m/>
    <m/>
    <m/>
    <n v="2"/>
    <n v="7"/>
    <n v="2"/>
  </r>
  <r>
    <n v="1923"/>
    <s v="C"/>
    <x v="204"/>
    <x v="0"/>
    <n v="4"/>
    <n v="550019525"/>
    <d v="2018-08-20T00:00:00"/>
    <d v="2024-04-30T00:00:00"/>
    <n v="0"/>
    <n v="1"/>
    <n v="0"/>
    <n v="30"/>
    <n v="2"/>
    <n v="22490513"/>
    <n v="24960000"/>
    <n v="6623"/>
    <n v="255"/>
    <n v="6623"/>
    <n v="0"/>
    <n v="0"/>
    <n v="0"/>
    <m/>
    <n v="0"/>
    <n v="0"/>
    <n v="0"/>
    <m/>
    <m/>
    <d v="2021-03-31T00:00:00"/>
    <n v="1"/>
    <s v="O"/>
    <n v="1"/>
    <n v="30"/>
    <n v="0"/>
    <m/>
    <m/>
    <m/>
    <m/>
    <m/>
    <m/>
    <n v="1"/>
    <n v="1"/>
    <m/>
    <m/>
    <n v="4700"/>
    <s v="CREDITOS DE CONSUMO"/>
    <n v="0"/>
    <n v="0"/>
    <n v="890480123"/>
    <s v="UNIVERSIDAD DE CARTAGENA"/>
    <n v="5"/>
    <m/>
    <m/>
    <m/>
    <m/>
    <n v="2"/>
    <n v="7"/>
    <n v="2"/>
  </r>
  <r>
    <n v="1797"/>
    <s v="C"/>
    <x v="204"/>
    <x v="0"/>
    <n v="4"/>
    <n v="550019537"/>
    <d v="2018-08-21T00:00:00"/>
    <d v="2024-04-30T00:00:00"/>
    <n v="0"/>
    <n v="1"/>
    <n v="0"/>
    <n v="30"/>
    <n v="2"/>
    <n v="22490513"/>
    <n v="24960000"/>
    <n v="6188"/>
    <n v="238"/>
    <n v="6188"/>
    <n v="0"/>
    <n v="0"/>
    <n v="0"/>
    <m/>
    <n v="0"/>
    <n v="0"/>
    <n v="0"/>
    <m/>
    <m/>
    <d v="2021-03-31T00:00:00"/>
    <n v="1"/>
    <s v="O"/>
    <n v="1"/>
    <n v="30"/>
    <n v="0"/>
    <m/>
    <m/>
    <m/>
    <m/>
    <m/>
    <m/>
    <n v="1"/>
    <n v="1"/>
    <m/>
    <m/>
    <n v="4391"/>
    <s v="CREDITOS DE CONSUMO"/>
    <n v="0"/>
    <n v="0"/>
    <n v="890480123"/>
    <s v="UNIVERSIDAD DE CARTAGENA"/>
    <n v="5"/>
    <m/>
    <m/>
    <m/>
    <m/>
    <n v="2"/>
    <n v="7"/>
    <n v="2"/>
  </r>
  <r>
    <n v="2779"/>
    <s v="C"/>
    <x v="204"/>
    <x v="0"/>
    <n v="4"/>
    <n v="550019538"/>
    <d v="2018-08-21T00:00:00"/>
    <d v="2024-04-30T00:00:00"/>
    <n v="0"/>
    <n v="1"/>
    <n v="0"/>
    <n v="30"/>
    <n v="2"/>
    <n v="22490513"/>
    <n v="24960000"/>
    <n v="9570"/>
    <n v="368"/>
    <n v="9570"/>
    <n v="0"/>
    <n v="0"/>
    <n v="0"/>
    <m/>
    <n v="0"/>
    <n v="0"/>
    <n v="0"/>
    <m/>
    <m/>
    <d v="2021-03-31T00:00:00"/>
    <n v="1"/>
    <s v="O"/>
    <n v="1"/>
    <n v="30"/>
    <n v="0"/>
    <m/>
    <m/>
    <m/>
    <m/>
    <m/>
    <m/>
    <n v="1"/>
    <n v="1"/>
    <m/>
    <m/>
    <n v="6791"/>
    <s v="CREDITOS DE CONSUMO"/>
    <n v="0"/>
    <n v="0"/>
    <n v="890480123"/>
    <s v="UNIVERSIDAD DE CARTAGENA"/>
    <n v="5"/>
    <m/>
    <m/>
    <m/>
    <m/>
    <n v="2"/>
    <n v="7"/>
    <n v="2"/>
  </r>
  <r>
    <n v="40249"/>
    <s v="C"/>
    <x v="204"/>
    <x v="0"/>
    <n v="4"/>
    <n v="550019620"/>
    <d v="2018-09-01T00:00:00"/>
    <d v="2024-04-30T00:00:00"/>
    <n v="0"/>
    <n v="1"/>
    <n v="0"/>
    <n v="30"/>
    <n v="2"/>
    <n v="22490513"/>
    <n v="24960000"/>
    <n v="138599"/>
    <n v="5328"/>
    <n v="138599"/>
    <n v="0"/>
    <n v="0"/>
    <n v="0"/>
    <m/>
    <n v="0"/>
    <n v="0"/>
    <n v="0"/>
    <m/>
    <m/>
    <d v="2021-03-31T00:00:00"/>
    <n v="1"/>
    <s v="O"/>
    <n v="1"/>
    <n v="30"/>
    <n v="0"/>
    <m/>
    <m/>
    <m/>
    <m/>
    <m/>
    <m/>
    <n v="1"/>
    <n v="1"/>
    <m/>
    <m/>
    <n v="98350"/>
    <s v="CREDITOS DE CONSUMO"/>
    <n v="0"/>
    <n v="0"/>
    <n v="890480123"/>
    <s v="UNIVERSIDAD DE CARTAGENA"/>
    <n v="5"/>
    <m/>
    <m/>
    <m/>
    <m/>
    <n v="2"/>
    <n v="7"/>
    <n v="2"/>
  </r>
  <r>
    <n v="12206"/>
    <s v="C"/>
    <x v="204"/>
    <x v="0"/>
    <n v="4"/>
    <n v="550019840"/>
    <d v="2018-10-04T00:00:00"/>
    <d v="2024-04-30T00:00:00"/>
    <n v="0"/>
    <n v="1"/>
    <n v="0"/>
    <n v="30"/>
    <n v="2"/>
    <n v="22490513"/>
    <n v="24960000"/>
    <n v="42031"/>
    <n v="1616"/>
    <n v="42031"/>
    <n v="0"/>
    <n v="0"/>
    <n v="0"/>
    <m/>
    <n v="0"/>
    <n v="0"/>
    <n v="0"/>
    <m/>
    <m/>
    <d v="2021-03-31T00:00:00"/>
    <n v="1"/>
    <s v="O"/>
    <n v="1"/>
    <n v="30"/>
    <n v="0"/>
    <m/>
    <m/>
    <m/>
    <m/>
    <m/>
    <m/>
    <n v="1"/>
    <n v="1"/>
    <m/>
    <m/>
    <n v="29825"/>
    <s v="CREDITOS DE CONSUMO"/>
    <n v="0"/>
    <n v="0"/>
    <n v="890480123"/>
    <s v="UNIVERSIDAD DE CARTAGENA"/>
    <n v="5"/>
    <m/>
    <m/>
    <m/>
    <m/>
    <n v="2"/>
    <n v="7"/>
    <n v="2"/>
  </r>
  <r>
    <n v="3228"/>
    <s v="C"/>
    <x v="204"/>
    <x v="0"/>
    <n v="4"/>
    <n v="550019936"/>
    <d v="2018-10-21T00:00:00"/>
    <d v="2024-04-30T00:00:00"/>
    <n v="0"/>
    <n v="1"/>
    <n v="0"/>
    <n v="30"/>
    <n v="2"/>
    <n v="22490513"/>
    <n v="24960000"/>
    <n v="11117"/>
    <n v="427"/>
    <n v="11117"/>
    <n v="0"/>
    <n v="0"/>
    <n v="0"/>
    <m/>
    <n v="0"/>
    <n v="0"/>
    <n v="0"/>
    <m/>
    <m/>
    <d v="2021-03-31T00:00:00"/>
    <n v="1"/>
    <s v="O"/>
    <n v="1"/>
    <n v="30"/>
    <n v="0"/>
    <m/>
    <m/>
    <m/>
    <m/>
    <m/>
    <m/>
    <n v="1"/>
    <n v="1"/>
    <m/>
    <m/>
    <n v="7889"/>
    <s v="CREDITOS DE CONSUMO"/>
    <n v="0"/>
    <n v="0"/>
    <n v="890480123"/>
    <s v="UNIVERSIDAD DE CARTAGENA"/>
    <n v="5"/>
    <m/>
    <m/>
    <m/>
    <m/>
    <n v="2"/>
    <n v="7"/>
    <n v="2"/>
  </r>
  <r>
    <n v="9737"/>
    <s v="C"/>
    <x v="204"/>
    <x v="0"/>
    <n v="4"/>
    <n v="550019999"/>
    <d v="2018-11-01T00:00:00"/>
    <d v="2024-04-30T00:00:00"/>
    <n v="0"/>
    <n v="1"/>
    <n v="0"/>
    <n v="30"/>
    <n v="2"/>
    <n v="22490513"/>
    <n v="24960000"/>
    <n v="33530"/>
    <n v="1289"/>
    <n v="33530"/>
    <n v="0"/>
    <n v="0"/>
    <n v="0"/>
    <m/>
    <n v="0"/>
    <n v="0"/>
    <n v="0"/>
    <m/>
    <m/>
    <d v="2021-03-31T00:00:00"/>
    <n v="1"/>
    <s v="O"/>
    <n v="1"/>
    <n v="30"/>
    <n v="0"/>
    <m/>
    <m/>
    <m/>
    <m/>
    <m/>
    <m/>
    <n v="1"/>
    <n v="1"/>
    <m/>
    <m/>
    <n v="23793"/>
    <s v="CREDITOS DE CONSUMO"/>
    <n v="0"/>
    <n v="0"/>
    <n v="890480123"/>
    <s v="UNIVERSIDAD DE CARTAGENA"/>
    <n v="5"/>
    <m/>
    <m/>
    <m/>
    <m/>
    <n v="2"/>
    <n v="7"/>
    <n v="2"/>
  </r>
  <r>
    <n v="11541"/>
    <s v="C"/>
    <x v="204"/>
    <x v="0"/>
    <n v="4"/>
    <n v="550020245"/>
    <d v="2018-12-01T00:00:00"/>
    <d v="2024-04-30T00:00:00"/>
    <n v="0"/>
    <n v="1"/>
    <n v="0"/>
    <n v="30"/>
    <n v="2"/>
    <n v="22490513"/>
    <n v="24960000"/>
    <n v="39741"/>
    <n v="1528"/>
    <n v="39741"/>
    <n v="0"/>
    <n v="0"/>
    <n v="0"/>
    <m/>
    <n v="0"/>
    <n v="0"/>
    <n v="0"/>
    <m/>
    <m/>
    <d v="2021-03-31T00:00:00"/>
    <n v="1"/>
    <s v="O"/>
    <n v="1"/>
    <n v="30"/>
    <n v="0"/>
    <m/>
    <m/>
    <m/>
    <m/>
    <m/>
    <m/>
    <n v="1"/>
    <n v="1"/>
    <m/>
    <m/>
    <n v="28200"/>
    <s v="CREDITOS DE CONSUMO"/>
    <n v="0"/>
    <n v="0"/>
    <n v="890480123"/>
    <s v="UNIVERSIDAD DE CARTAGENA"/>
    <n v="5"/>
    <m/>
    <m/>
    <m/>
    <m/>
    <n v="2"/>
    <n v="7"/>
    <n v="2"/>
  </r>
  <r>
    <n v="6903"/>
    <s v="C"/>
    <x v="204"/>
    <x v="0"/>
    <n v="4"/>
    <n v="550020431"/>
    <d v="2019-01-06T00:00:00"/>
    <d v="2024-04-30T00:00:00"/>
    <n v="0"/>
    <n v="1"/>
    <n v="0"/>
    <n v="30"/>
    <n v="2"/>
    <n v="22490513"/>
    <n v="24960000"/>
    <n v="23770"/>
    <n v="914"/>
    <n v="23770"/>
    <n v="0"/>
    <n v="0"/>
    <n v="0"/>
    <m/>
    <n v="0"/>
    <n v="0"/>
    <n v="0"/>
    <m/>
    <m/>
    <d v="2021-03-31T00:00:00"/>
    <n v="1"/>
    <s v="O"/>
    <n v="1"/>
    <n v="30"/>
    <n v="0"/>
    <m/>
    <m/>
    <m/>
    <m/>
    <m/>
    <m/>
    <n v="1"/>
    <n v="1"/>
    <m/>
    <m/>
    <n v="16867"/>
    <s v="CREDITOS DE CONSUMO"/>
    <n v="0"/>
    <n v="0"/>
    <n v="890480123"/>
    <s v="UNIVERSIDAD DE CARTAGENA"/>
    <n v="5"/>
    <m/>
    <m/>
    <m/>
    <m/>
    <n v="2"/>
    <n v="7"/>
    <n v="2"/>
  </r>
  <r>
    <n v="6437"/>
    <s v="C"/>
    <x v="204"/>
    <x v="0"/>
    <n v="4"/>
    <n v="550020503"/>
    <d v="2019-01-18T00:00:00"/>
    <d v="2024-04-30T00:00:00"/>
    <n v="0"/>
    <n v="1"/>
    <n v="0"/>
    <n v="30"/>
    <n v="2"/>
    <n v="22490513"/>
    <n v="24960000"/>
    <n v="22166"/>
    <n v="852"/>
    <n v="22166"/>
    <n v="0"/>
    <n v="0"/>
    <n v="0"/>
    <m/>
    <n v="0"/>
    <n v="0"/>
    <n v="0"/>
    <m/>
    <m/>
    <d v="2021-03-31T00:00:00"/>
    <n v="1"/>
    <s v="O"/>
    <n v="1"/>
    <n v="30"/>
    <n v="0"/>
    <m/>
    <m/>
    <m/>
    <m/>
    <m/>
    <m/>
    <n v="1"/>
    <n v="1"/>
    <m/>
    <m/>
    <n v="15729"/>
    <s v="CREDITOS DE CONSUMO"/>
    <n v="0"/>
    <n v="0"/>
    <n v="890480123"/>
    <s v="UNIVERSIDAD DE CARTAGENA"/>
    <n v="5"/>
    <m/>
    <m/>
    <m/>
    <m/>
    <n v="2"/>
    <n v="7"/>
    <n v="2"/>
  </r>
  <r>
    <n v="14558"/>
    <s v="C"/>
    <x v="204"/>
    <x v="0"/>
    <n v="4"/>
    <n v="550020547"/>
    <d v="2019-01-24T00:00:00"/>
    <d v="2024-04-30T00:00:00"/>
    <n v="0"/>
    <n v="1"/>
    <n v="0"/>
    <n v="30"/>
    <n v="2"/>
    <n v="22490513"/>
    <n v="24960000"/>
    <n v="50132"/>
    <n v="1927"/>
    <n v="50132"/>
    <n v="0"/>
    <n v="0"/>
    <n v="0"/>
    <m/>
    <n v="0"/>
    <n v="0"/>
    <n v="0"/>
    <m/>
    <m/>
    <d v="2021-03-31T00:00:00"/>
    <n v="1"/>
    <s v="O"/>
    <n v="1"/>
    <n v="30"/>
    <n v="0"/>
    <m/>
    <m/>
    <m/>
    <m/>
    <m/>
    <m/>
    <n v="1"/>
    <n v="1"/>
    <m/>
    <m/>
    <n v="35574"/>
    <s v="CREDITOS DE CONSUMO"/>
    <n v="0"/>
    <n v="0"/>
    <n v="890480123"/>
    <s v="UNIVERSIDAD DE CARTAGENA"/>
    <n v="5"/>
    <m/>
    <m/>
    <m/>
    <m/>
    <n v="2"/>
    <n v="7"/>
    <n v="2"/>
  </r>
  <r>
    <n v="26858"/>
    <s v="C"/>
    <x v="204"/>
    <x v="0"/>
    <n v="4"/>
    <n v="550020580"/>
    <d v="2019-01-29T00:00:00"/>
    <d v="2024-04-30T00:00:00"/>
    <n v="0"/>
    <n v="1"/>
    <n v="0"/>
    <n v="30"/>
    <n v="2"/>
    <n v="22490513"/>
    <n v="24960000"/>
    <n v="92489"/>
    <n v="3556"/>
    <n v="92489"/>
    <n v="0"/>
    <n v="0"/>
    <n v="0"/>
    <m/>
    <n v="0"/>
    <n v="0"/>
    <n v="0"/>
    <m/>
    <m/>
    <d v="2021-03-31T00:00:00"/>
    <n v="1"/>
    <s v="O"/>
    <n v="1"/>
    <n v="30"/>
    <n v="0"/>
    <m/>
    <m/>
    <m/>
    <m/>
    <m/>
    <m/>
    <n v="1"/>
    <n v="1"/>
    <m/>
    <m/>
    <n v="65631"/>
    <s v="CREDITOS DE CONSUMO"/>
    <n v="0"/>
    <n v="0"/>
    <n v="890480123"/>
    <s v="UNIVERSIDAD DE CARTAGENA"/>
    <n v="5"/>
    <m/>
    <m/>
    <m/>
    <m/>
    <n v="2"/>
    <n v="7"/>
    <n v="2"/>
  </r>
  <r>
    <n v="7772"/>
    <s v="C"/>
    <x v="204"/>
    <x v="0"/>
    <n v="4"/>
    <n v="550020586"/>
    <d v="2019-01-29T00:00:00"/>
    <d v="2024-04-30T00:00:00"/>
    <n v="0"/>
    <n v="1"/>
    <n v="0"/>
    <n v="30"/>
    <n v="2"/>
    <n v="22490513"/>
    <n v="24960000"/>
    <n v="26762"/>
    <n v="1029"/>
    <n v="26762"/>
    <n v="0"/>
    <n v="0"/>
    <n v="0"/>
    <m/>
    <n v="0"/>
    <n v="0"/>
    <n v="0"/>
    <m/>
    <m/>
    <d v="2021-03-31T00:00:00"/>
    <n v="1"/>
    <s v="O"/>
    <n v="1"/>
    <n v="30"/>
    <n v="0"/>
    <m/>
    <m/>
    <m/>
    <m/>
    <m/>
    <m/>
    <n v="1"/>
    <n v="1"/>
    <m/>
    <m/>
    <n v="18990"/>
    <s v="CREDITOS DE CONSUMO"/>
    <n v="0"/>
    <n v="0"/>
    <n v="890480123"/>
    <s v="UNIVERSIDAD DE CARTAGENA"/>
    <n v="5"/>
    <m/>
    <m/>
    <m/>
    <m/>
    <n v="2"/>
    <n v="7"/>
    <n v="2"/>
  </r>
  <r>
    <n v="5370"/>
    <s v="C"/>
    <x v="204"/>
    <x v="0"/>
    <n v="4"/>
    <n v="550020635"/>
    <d v="2019-02-09T00:00:00"/>
    <d v="2024-04-30T00:00:00"/>
    <n v="0"/>
    <n v="1"/>
    <n v="0"/>
    <n v="30"/>
    <n v="2"/>
    <n v="22490513"/>
    <n v="24960000"/>
    <n v="18494"/>
    <n v="711"/>
    <n v="18494"/>
    <n v="0"/>
    <n v="0"/>
    <n v="0"/>
    <m/>
    <n v="0"/>
    <n v="0"/>
    <n v="0"/>
    <m/>
    <m/>
    <d v="2021-03-31T00:00:00"/>
    <n v="1"/>
    <s v="O"/>
    <n v="1"/>
    <n v="30"/>
    <n v="0"/>
    <m/>
    <m/>
    <m/>
    <m/>
    <m/>
    <m/>
    <n v="1"/>
    <n v="1"/>
    <m/>
    <m/>
    <n v="13124"/>
    <s v="CREDITOS DE CONSUMO"/>
    <n v="0"/>
    <n v="0"/>
    <n v="890480123"/>
    <s v="UNIVERSIDAD DE CARTAGENA"/>
    <n v="5"/>
    <m/>
    <m/>
    <m/>
    <m/>
    <n v="2"/>
    <n v="7"/>
    <n v="2"/>
  </r>
  <r>
    <n v="5265"/>
    <s v="C"/>
    <x v="204"/>
    <x v="0"/>
    <n v="4"/>
    <n v="550020661"/>
    <d v="2019-02-14T00:00:00"/>
    <d v="2024-04-30T00:00:00"/>
    <n v="0"/>
    <n v="1"/>
    <n v="0"/>
    <n v="30"/>
    <n v="2"/>
    <n v="22490513"/>
    <n v="24960000"/>
    <n v="18131"/>
    <n v="697"/>
    <n v="18131"/>
    <n v="0"/>
    <n v="0"/>
    <n v="0"/>
    <m/>
    <n v="0"/>
    <n v="0"/>
    <n v="0"/>
    <m/>
    <m/>
    <d v="2021-03-31T00:00:00"/>
    <n v="1"/>
    <s v="O"/>
    <n v="1"/>
    <n v="30"/>
    <n v="0"/>
    <m/>
    <m/>
    <m/>
    <m/>
    <m/>
    <m/>
    <n v="1"/>
    <n v="1"/>
    <m/>
    <m/>
    <n v="12866"/>
    <s v="CREDITOS DE CONSUMO"/>
    <n v="0"/>
    <n v="0"/>
    <n v="890480123"/>
    <s v="UNIVERSIDAD DE CARTAGENA"/>
    <n v="5"/>
    <m/>
    <m/>
    <m/>
    <m/>
    <n v="2"/>
    <n v="7"/>
    <n v="2"/>
  </r>
  <r>
    <n v="9324"/>
    <s v="C"/>
    <x v="204"/>
    <x v="0"/>
    <n v="4"/>
    <n v="550020692"/>
    <d v="2019-02-16T00:00:00"/>
    <d v="2024-04-30T00:00:00"/>
    <n v="0"/>
    <n v="1"/>
    <n v="0"/>
    <n v="30"/>
    <n v="2"/>
    <n v="22490513"/>
    <n v="24960000"/>
    <n v="32108"/>
    <n v="1234"/>
    <n v="32108"/>
    <n v="0"/>
    <n v="0"/>
    <n v="0"/>
    <m/>
    <n v="0"/>
    <n v="0"/>
    <n v="0"/>
    <m/>
    <m/>
    <d v="2021-03-31T00:00:00"/>
    <n v="1"/>
    <s v="O"/>
    <n v="1"/>
    <n v="30"/>
    <n v="0"/>
    <m/>
    <m/>
    <m/>
    <m/>
    <m/>
    <m/>
    <n v="1"/>
    <n v="1"/>
    <m/>
    <m/>
    <n v="22784"/>
    <s v="CREDITOS DE CONSUMO"/>
    <n v="0"/>
    <n v="0"/>
    <n v="890480123"/>
    <s v="UNIVERSIDAD DE CARTAGENA"/>
    <n v="5"/>
    <m/>
    <m/>
    <m/>
    <m/>
    <n v="2"/>
    <n v="7"/>
    <n v="2"/>
  </r>
  <r>
    <n v="13148"/>
    <s v="C"/>
    <x v="204"/>
    <x v="0"/>
    <n v="4"/>
    <n v="550020693"/>
    <d v="2019-02-16T00:00:00"/>
    <d v="2024-04-30T00:00:00"/>
    <n v="0"/>
    <n v="1"/>
    <n v="0"/>
    <n v="30"/>
    <n v="2"/>
    <n v="22490513"/>
    <n v="24960000"/>
    <n v="45276"/>
    <n v="1741"/>
    <n v="45276"/>
    <n v="0"/>
    <n v="0"/>
    <n v="0"/>
    <m/>
    <n v="0"/>
    <n v="0"/>
    <n v="0"/>
    <m/>
    <m/>
    <d v="2021-03-31T00:00:00"/>
    <n v="1"/>
    <s v="O"/>
    <n v="1"/>
    <n v="30"/>
    <n v="0"/>
    <m/>
    <m/>
    <m/>
    <m/>
    <m/>
    <m/>
    <n v="1"/>
    <n v="1"/>
    <m/>
    <m/>
    <n v="32128"/>
    <s v="CREDITOS DE CONSUMO"/>
    <n v="0"/>
    <n v="0"/>
    <n v="890480123"/>
    <s v="UNIVERSIDAD DE CARTAGENA"/>
    <n v="5"/>
    <m/>
    <m/>
    <m/>
    <m/>
    <n v="2"/>
    <n v="7"/>
    <n v="2"/>
  </r>
  <r>
    <n v="2992"/>
    <s v="C"/>
    <x v="204"/>
    <x v="0"/>
    <n v="4"/>
    <n v="550020735"/>
    <d v="2019-02-23T00:00:00"/>
    <d v="2024-04-30T00:00:00"/>
    <n v="0"/>
    <n v="1"/>
    <n v="0"/>
    <n v="30"/>
    <n v="2"/>
    <n v="22490513"/>
    <n v="24960000"/>
    <n v="10302"/>
    <n v="396"/>
    <n v="10302"/>
    <n v="0"/>
    <n v="0"/>
    <n v="0"/>
    <m/>
    <n v="0"/>
    <n v="0"/>
    <n v="0"/>
    <m/>
    <m/>
    <d v="2021-03-31T00:00:00"/>
    <n v="1"/>
    <s v="O"/>
    <n v="1"/>
    <n v="30"/>
    <n v="0"/>
    <m/>
    <m/>
    <m/>
    <m/>
    <m/>
    <m/>
    <n v="1"/>
    <n v="1"/>
    <m/>
    <m/>
    <n v="7310"/>
    <s v="CREDITOS DE CONSUMO"/>
    <n v="0"/>
    <n v="0"/>
    <n v="890480123"/>
    <s v="UNIVERSIDAD DE CARTAGENA"/>
    <n v="5"/>
    <m/>
    <m/>
    <m/>
    <m/>
    <n v="2"/>
    <n v="7"/>
    <n v="2"/>
  </r>
  <r>
    <n v="20100"/>
    <s v="C"/>
    <x v="204"/>
    <x v="0"/>
    <n v="4"/>
    <n v="550020742"/>
    <d v="2019-02-24T00:00:00"/>
    <d v="2024-04-30T00:00:00"/>
    <n v="0"/>
    <n v="1"/>
    <n v="0"/>
    <n v="30"/>
    <n v="2"/>
    <n v="22490513"/>
    <n v="24960000"/>
    <n v="69215"/>
    <n v="2661"/>
    <n v="69215"/>
    <n v="0"/>
    <n v="0"/>
    <n v="0"/>
    <m/>
    <n v="0"/>
    <n v="0"/>
    <n v="0"/>
    <m/>
    <m/>
    <d v="2021-03-31T00:00:00"/>
    <n v="1"/>
    <s v="O"/>
    <n v="1"/>
    <n v="30"/>
    <n v="0"/>
    <m/>
    <m/>
    <m/>
    <m/>
    <m/>
    <m/>
    <n v="1"/>
    <n v="1"/>
    <m/>
    <m/>
    <n v="49115"/>
    <s v="CREDITOS DE CONSUMO"/>
    <n v="0"/>
    <n v="0"/>
    <n v="890480123"/>
    <s v="UNIVERSIDAD DE CARTAGENA"/>
    <n v="5"/>
    <m/>
    <m/>
    <m/>
    <m/>
    <n v="2"/>
    <n v="7"/>
    <n v="2"/>
  </r>
  <r>
    <n v="3777"/>
    <s v="C"/>
    <x v="204"/>
    <x v="0"/>
    <n v="4"/>
    <n v="550020804"/>
    <d v="2019-03-09T00:00:00"/>
    <d v="2024-04-30T00:00:00"/>
    <n v="0"/>
    <n v="1"/>
    <n v="0"/>
    <n v="30"/>
    <n v="2"/>
    <n v="22490513"/>
    <n v="24960000"/>
    <n v="13007"/>
    <n v="500"/>
    <n v="13007"/>
    <n v="0"/>
    <n v="0"/>
    <n v="0"/>
    <m/>
    <n v="0"/>
    <n v="0"/>
    <n v="0"/>
    <m/>
    <m/>
    <d v="2021-03-31T00:00:00"/>
    <n v="1"/>
    <s v="O"/>
    <n v="1"/>
    <n v="30"/>
    <n v="0"/>
    <m/>
    <m/>
    <m/>
    <m/>
    <m/>
    <m/>
    <n v="1"/>
    <n v="1"/>
    <m/>
    <m/>
    <n v="9230"/>
    <s v="CREDITOS DE CONSUMO"/>
    <n v="0"/>
    <n v="0"/>
    <n v="890480123"/>
    <s v="UNIVERSIDAD DE CARTAGENA"/>
    <n v="5"/>
    <m/>
    <m/>
    <m/>
    <m/>
    <n v="2"/>
    <n v="7"/>
    <n v="2"/>
  </r>
  <r>
    <n v="5490"/>
    <s v="C"/>
    <x v="204"/>
    <x v="0"/>
    <n v="4"/>
    <n v="550020834"/>
    <d v="2019-03-13T00:00:00"/>
    <d v="2024-04-30T00:00:00"/>
    <n v="0"/>
    <n v="1"/>
    <n v="0"/>
    <n v="30"/>
    <n v="2"/>
    <n v="22490513"/>
    <n v="24960000"/>
    <n v="18906"/>
    <n v="727"/>
    <n v="18906"/>
    <n v="0"/>
    <n v="0"/>
    <n v="0"/>
    <m/>
    <n v="0"/>
    <n v="0"/>
    <n v="0"/>
    <m/>
    <m/>
    <d v="2021-03-31T00:00:00"/>
    <n v="1"/>
    <s v="O"/>
    <n v="1"/>
    <n v="30"/>
    <n v="0"/>
    <m/>
    <m/>
    <m/>
    <m/>
    <m/>
    <m/>
    <n v="1"/>
    <n v="1"/>
    <m/>
    <m/>
    <n v="13416"/>
    <s v="CREDITOS DE CONSUMO"/>
    <n v="0"/>
    <n v="0"/>
    <n v="890480123"/>
    <s v="UNIVERSIDAD DE CARTAGENA"/>
    <n v="5"/>
    <m/>
    <m/>
    <m/>
    <m/>
    <n v="2"/>
    <n v="7"/>
    <n v="2"/>
  </r>
  <r>
    <n v="4040"/>
    <s v="C"/>
    <x v="204"/>
    <x v="0"/>
    <n v="4"/>
    <n v="550020854"/>
    <d v="2019-03-16T00:00:00"/>
    <d v="2024-04-30T00:00:00"/>
    <n v="0"/>
    <n v="1"/>
    <n v="0"/>
    <n v="30"/>
    <n v="2"/>
    <n v="22490513"/>
    <n v="24960000"/>
    <n v="13912"/>
    <n v="535"/>
    <n v="13912"/>
    <n v="0"/>
    <n v="0"/>
    <n v="0"/>
    <m/>
    <n v="0"/>
    <n v="0"/>
    <n v="0"/>
    <m/>
    <m/>
    <d v="2021-03-31T00:00:00"/>
    <n v="1"/>
    <s v="O"/>
    <n v="1"/>
    <n v="30"/>
    <n v="0"/>
    <m/>
    <m/>
    <m/>
    <m/>
    <m/>
    <m/>
    <n v="1"/>
    <n v="1"/>
    <m/>
    <m/>
    <n v="9872"/>
    <s v="CREDITOS DE CONSUMO"/>
    <n v="0"/>
    <n v="0"/>
    <n v="890480123"/>
    <s v="UNIVERSIDAD DE CARTAGENA"/>
    <n v="5"/>
    <m/>
    <m/>
    <m/>
    <m/>
    <n v="2"/>
    <n v="7"/>
    <n v="2"/>
  </r>
  <r>
    <n v="5137"/>
    <s v="C"/>
    <x v="204"/>
    <x v="0"/>
    <n v="4"/>
    <n v="550020877"/>
    <d v="2019-03-19T00:00:00"/>
    <d v="2024-04-30T00:00:00"/>
    <n v="0"/>
    <n v="1"/>
    <n v="0"/>
    <n v="30"/>
    <n v="2"/>
    <n v="22490513"/>
    <n v="24960000"/>
    <n v="17690"/>
    <n v="680"/>
    <n v="17690"/>
    <n v="0"/>
    <n v="0"/>
    <n v="0"/>
    <m/>
    <n v="0"/>
    <n v="0"/>
    <n v="0"/>
    <m/>
    <m/>
    <d v="2021-03-31T00:00:00"/>
    <n v="1"/>
    <s v="O"/>
    <n v="1"/>
    <n v="30"/>
    <n v="0"/>
    <m/>
    <m/>
    <m/>
    <m/>
    <m/>
    <m/>
    <n v="1"/>
    <n v="1"/>
    <m/>
    <m/>
    <n v="12553"/>
    <s v="CREDITOS DE CONSUMO"/>
    <n v="0"/>
    <n v="0"/>
    <n v="890480123"/>
    <s v="UNIVERSIDAD DE CARTAGENA"/>
    <n v="5"/>
    <m/>
    <m/>
    <m/>
    <m/>
    <n v="2"/>
    <n v="7"/>
    <n v="2"/>
  </r>
  <r>
    <n v="5724"/>
    <s v="C"/>
    <x v="204"/>
    <x v="0"/>
    <n v="4"/>
    <n v="550020879"/>
    <d v="2019-03-19T00:00:00"/>
    <d v="2024-04-30T00:00:00"/>
    <n v="0"/>
    <n v="1"/>
    <n v="0"/>
    <n v="30"/>
    <n v="2"/>
    <n v="22490513"/>
    <n v="24960000"/>
    <n v="19710"/>
    <n v="758"/>
    <n v="19710"/>
    <n v="0"/>
    <n v="0"/>
    <n v="0"/>
    <m/>
    <n v="0"/>
    <n v="0"/>
    <n v="0"/>
    <m/>
    <m/>
    <d v="2021-03-31T00:00:00"/>
    <n v="1"/>
    <s v="O"/>
    <n v="1"/>
    <n v="30"/>
    <n v="0"/>
    <m/>
    <m/>
    <m/>
    <m/>
    <m/>
    <m/>
    <n v="1"/>
    <n v="1"/>
    <m/>
    <m/>
    <n v="13986"/>
    <s v="CREDITOS DE CONSUMO"/>
    <n v="0"/>
    <n v="0"/>
    <n v="890480123"/>
    <s v="UNIVERSIDAD DE CARTAGENA"/>
    <n v="5"/>
    <m/>
    <m/>
    <m/>
    <m/>
    <n v="2"/>
    <n v="7"/>
    <n v="2"/>
  </r>
  <r>
    <n v="4513"/>
    <s v="C"/>
    <x v="204"/>
    <x v="0"/>
    <n v="4"/>
    <n v="550020906"/>
    <d v="2019-03-23T00:00:00"/>
    <d v="2024-04-30T00:00:00"/>
    <n v="0"/>
    <n v="1"/>
    <n v="0"/>
    <n v="30"/>
    <n v="2"/>
    <n v="22490513"/>
    <n v="24960000"/>
    <n v="15541"/>
    <n v="597"/>
    <n v="15541"/>
    <n v="0"/>
    <n v="0"/>
    <n v="0"/>
    <m/>
    <n v="0"/>
    <n v="0"/>
    <n v="0"/>
    <m/>
    <m/>
    <d v="2021-03-31T00:00:00"/>
    <n v="1"/>
    <s v="O"/>
    <n v="1"/>
    <n v="30"/>
    <n v="0"/>
    <m/>
    <m/>
    <m/>
    <m/>
    <m/>
    <m/>
    <n v="1"/>
    <n v="1"/>
    <m/>
    <m/>
    <n v="11028"/>
    <s v="CREDITOS DE CONSUMO"/>
    <n v="0"/>
    <n v="0"/>
    <n v="890480123"/>
    <s v="UNIVERSIDAD DE CARTAGENA"/>
    <n v="5"/>
    <m/>
    <m/>
    <m/>
    <m/>
    <n v="2"/>
    <n v="7"/>
    <n v="2"/>
  </r>
  <r>
    <n v="28103"/>
    <s v="C"/>
    <x v="204"/>
    <x v="0"/>
    <n v="4"/>
    <n v="550020921"/>
    <d v="2019-03-27T00:00:00"/>
    <d v="2024-04-30T00:00:00"/>
    <n v="0"/>
    <n v="1"/>
    <n v="0"/>
    <n v="30"/>
    <n v="2"/>
    <n v="22490513"/>
    <n v="24960000"/>
    <n v="96775"/>
    <n v="3720"/>
    <n v="96775"/>
    <n v="0"/>
    <n v="0"/>
    <n v="0"/>
    <m/>
    <n v="0"/>
    <n v="0"/>
    <n v="0"/>
    <m/>
    <m/>
    <d v="2021-03-31T00:00:00"/>
    <n v="1"/>
    <s v="O"/>
    <n v="1"/>
    <n v="30"/>
    <n v="0"/>
    <m/>
    <m/>
    <m/>
    <m/>
    <m/>
    <m/>
    <n v="1"/>
    <n v="1"/>
    <m/>
    <m/>
    <n v="68672"/>
    <s v="CREDITOS DE CONSUMO"/>
    <n v="0"/>
    <n v="0"/>
    <n v="890480123"/>
    <s v="UNIVERSIDAD DE CARTAGENA"/>
    <n v="5"/>
    <m/>
    <m/>
    <m/>
    <m/>
    <n v="2"/>
    <n v="7"/>
    <n v="2"/>
  </r>
  <r>
    <n v="5136"/>
    <s v="C"/>
    <x v="204"/>
    <x v="0"/>
    <n v="4"/>
    <n v="550020993"/>
    <d v="2019-04-07T00:00:00"/>
    <d v="2024-04-30T00:00:00"/>
    <n v="0"/>
    <n v="1"/>
    <n v="0"/>
    <n v="30"/>
    <n v="2"/>
    <n v="22490513"/>
    <n v="24960000"/>
    <n v="17688"/>
    <n v="680"/>
    <n v="17688"/>
    <n v="0"/>
    <n v="0"/>
    <n v="0"/>
    <m/>
    <n v="0"/>
    <n v="0"/>
    <n v="0"/>
    <m/>
    <m/>
    <d v="2021-03-31T00:00:00"/>
    <n v="1"/>
    <s v="O"/>
    <n v="1"/>
    <n v="30"/>
    <n v="0"/>
    <m/>
    <m/>
    <m/>
    <m/>
    <m/>
    <m/>
    <n v="1"/>
    <n v="1"/>
    <m/>
    <m/>
    <n v="12552"/>
    <s v="CREDITOS DE CONSUMO"/>
    <n v="0"/>
    <n v="0"/>
    <n v="890480123"/>
    <s v="UNIVERSIDAD DE CARTAGENA"/>
    <n v="5"/>
    <m/>
    <m/>
    <m/>
    <m/>
    <n v="2"/>
    <n v="7"/>
    <n v="2"/>
  </r>
  <r>
    <n v="87204"/>
    <s v="C"/>
    <x v="204"/>
    <x v="0"/>
    <n v="4"/>
    <n v="550021000"/>
    <d v="2019-04-09T00:00:00"/>
    <d v="2024-04-30T00:00:00"/>
    <n v="0"/>
    <n v="1"/>
    <n v="0"/>
    <n v="30"/>
    <n v="2"/>
    <n v="22490513"/>
    <n v="24960000"/>
    <n v="300293"/>
    <n v="11545"/>
    <n v="300293"/>
    <n v="0"/>
    <n v="0"/>
    <n v="0"/>
    <m/>
    <n v="0"/>
    <n v="0"/>
    <n v="0"/>
    <m/>
    <m/>
    <d v="2021-03-31T00:00:00"/>
    <n v="1"/>
    <s v="O"/>
    <n v="1"/>
    <n v="30"/>
    <n v="0"/>
    <m/>
    <m/>
    <m/>
    <m/>
    <m/>
    <m/>
    <n v="1"/>
    <n v="1"/>
    <m/>
    <m/>
    <n v="213089"/>
    <s v="CREDITOS DE CONSUMO"/>
    <n v="0"/>
    <n v="0"/>
    <n v="890480123"/>
    <s v="UNIVERSIDAD DE CARTAGENA"/>
    <n v="5"/>
    <m/>
    <m/>
    <m/>
    <m/>
    <n v="2"/>
    <n v="7"/>
    <n v="2"/>
  </r>
  <r>
    <n v="2858"/>
    <s v="C"/>
    <x v="204"/>
    <x v="0"/>
    <n v="4"/>
    <n v="550021004"/>
    <d v="2019-04-10T00:00:00"/>
    <d v="2024-04-30T00:00:00"/>
    <n v="0"/>
    <n v="1"/>
    <n v="0"/>
    <n v="30"/>
    <n v="2"/>
    <n v="22490513"/>
    <n v="24960000"/>
    <n v="9841"/>
    <n v="378"/>
    <n v="9841"/>
    <n v="0"/>
    <n v="0"/>
    <n v="0"/>
    <m/>
    <n v="0"/>
    <n v="0"/>
    <n v="0"/>
    <m/>
    <m/>
    <d v="2021-03-31T00:00:00"/>
    <n v="1"/>
    <s v="O"/>
    <n v="1"/>
    <n v="30"/>
    <n v="0"/>
    <m/>
    <m/>
    <m/>
    <m/>
    <m/>
    <m/>
    <n v="1"/>
    <n v="1"/>
    <m/>
    <m/>
    <n v="6983"/>
    <s v="CREDITOS DE CONSUMO"/>
    <n v="0"/>
    <n v="0"/>
    <n v="890480123"/>
    <s v="UNIVERSIDAD DE CARTAGENA"/>
    <n v="5"/>
    <m/>
    <m/>
    <m/>
    <m/>
    <n v="2"/>
    <n v="7"/>
    <n v="2"/>
  </r>
  <r>
    <n v="58645"/>
    <s v="C"/>
    <x v="204"/>
    <x v="0"/>
    <n v="4"/>
    <n v="550021041"/>
    <d v="2019-04-12T00:00:00"/>
    <d v="2024-04-30T00:00:00"/>
    <n v="0"/>
    <n v="1"/>
    <n v="0"/>
    <n v="30"/>
    <n v="2"/>
    <n v="22490513"/>
    <n v="24960000"/>
    <n v="201948"/>
    <n v="7764"/>
    <n v="201948"/>
    <n v="0"/>
    <n v="0"/>
    <n v="0"/>
    <m/>
    <n v="0"/>
    <n v="0"/>
    <n v="0"/>
    <m/>
    <m/>
    <d v="2021-03-31T00:00:00"/>
    <n v="1"/>
    <s v="O"/>
    <n v="1"/>
    <n v="30"/>
    <n v="0"/>
    <m/>
    <m/>
    <m/>
    <m/>
    <m/>
    <m/>
    <n v="1"/>
    <n v="1"/>
    <m/>
    <m/>
    <n v="143303"/>
    <s v="CREDITOS DE CONSUMO"/>
    <n v="0"/>
    <n v="0"/>
    <n v="890480123"/>
    <s v="UNIVERSIDAD DE CARTAGENA"/>
    <n v="5"/>
    <m/>
    <m/>
    <m/>
    <m/>
    <n v="2"/>
    <n v="7"/>
    <n v="2"/>
  </r>
  <r>
    <n v="14890"/>
    <s v="C"/>
    <x v="204"/>
    <x v="0"/>
    <n v="4"/>
    <n v="550021067"/>
    <d v="2019-04-16T00:00:00"/>
    <d v="2024-04-30T00:00:00"/>
    <n v="0"/>
    <n v="1"/>
    <n v="0"/>
    <n v="30"/>
    <n v="2"/>
    <n v="22490513"/>
    <n v="24960000"/>
    <n v="51276"/>
    <n v="1971"/>
    <n v="51276"/>
    <n v="0"/>
    <n v="0"/>
    <n v="0"/>
    <m/>
    <n v="0"/>
    <n v="0"/>
    <n v="0"/>
    <m/>
    <m/>
    <d v="2021-03-31T00:00:00"/>
    <n v="1"/>
    <s v="O"/>
    <n v="1"/>
    <n v="30"/>
    <n v="0"/>
    <m/>
    <m/>
    <m/>
    <m/>
    <m/>
    <m/>
    <n v="1"/>
    <n v="1"/>
    <m/>
    <m/>
    <n v="36386"/>
    <s v="CREDITOS DE CONSUMO"/>
    <n v="0"/>
    <n v="0"/>
    <n v="890480123"/>
    <s v="UNIVERSIDAD DE CARTAGENA"/>
    <n v="5"/>
    <m/>
    <m/>
    <m/>
    <m/>
    <n v="2"/>
    <n v="7"/>
    <n v="2"/>
  </r>
  <r>
    <n v="5568"/>
    <s v="C"/>
    <x v="204"/>
    <x v="0"/>
    <n v="4"/>
    <n v="550021202"/>
    <d v="2019-05-07T00:00:00"/>
    <d v="2024-04-30T00:00:00"/>
    <n v="0"/>
    <n v="1"/>
    <n v="0"/>
    <n v="30"/>
    <n v="2"/>
    <n v="22490513"/>
    <n v="24960000"/>
    <n v="19173"/>
    <n v="737"/>
    <n v="19173"/>
    <n v="0"/>
    <n v="0"/>
    <n v="0"/>
    <m/>
    <n v="0"/>
    <n v="0"/>
    <n v="0"/>
    <m/>
    <m/>
    <d v="2021-03-31T00:00:00"/>
    <n v="1"/>
    <s v="O"/>
    <n v="1"/>
    <n v="30"/>
    <n v="0"/>
    <m/>
    <m/>
    <m/>
    <m/>
    <m/>
    <m/>
    <n v="1"/>
    <n v="1"/>
    <m/>
    <m/>
    <n v="13605"/>
    <s v="CREDITOS DE CONSUMO"/>
    <n v="0"/>
    <n v="0"/>
    <n v="890480123"/>
    <s v="UNIVERSIDAD DE CARTAGENA"/>
    <n v="5"/>
    <m/>
    <m/>
    <m/>
    <m/>
    <n v="2"/>
    <n v="7"/>
    <n v="2"/>
  </r>
  <r>
    <n v="59935"/>
    <s v="C"/>
    <x v="204"/>
    <x v="0"/>
    <n v="4"/>
    <n v="550021205"/>
    <d v="2019-05-07T00:00:00"/>
    <d v="2024-04-30T00:00:00"/>
    <n v="0"/>
    <n v="1"/>
    <n v="0"/>
    <n v="30"/>
    <n v="2"/>
    <n v="22490513"/>
    <n v="24960000"/>
    <n v="206389"/>
    <n v="7935"/>
    <n v="206389"/>
    <n v="0"/>
    <n v="0"/>
    <n v="0"/>
    <m/>
    <n v="0"/>
    <n v="0"/>
    <n v="0"/>
    <m/>
    <m/>
    <d v="2021-03-31T00:00:00"/>
    <n v="1"/>
    <s v="O"/>
    <n v="1"/>
    <n v="30"/>
    <n v="0"/>
    <m/>
    <m/>
    <m/>
    <m/>
    <m/>
    <m/>
    <n v="1"/>
    <n v="1"/>
    <m/>
    <m/>
    <n v="146454"/>
    <s v="CREDITOS DE CONSUMO"/>
    <n v="0"/>
    <n v="0"/>
    <n v="890480123"/>
    <s v="UNIVERSIDAD DE CARTAGENA"/>
    <n v="5"/>
    <m/>
    <m/>
    <m/>
    <m/>
    <n v="2"/>
    <n v="7"/>
    <n v="2"/>
  </r>
  <r>
    <n v="4896"/>
    <s v="C"/>
    <x v="204"/>
    <x v="0"/>
    <n v="4"/>
    <n v="550021282"/>
    <d v="2019-05-15T00:00:00"/>
    <d v="2024-04-30T00:00:00"/>
    <n v="0"/>
    <n v="1"/>
    <n v="0"/>
    <n v="30"/>
    <n v="2"/>
    <n v="22490513"/>
    <n v="24960000"/>
    <n v="16858"/>
    <n v="648"/>
    <n v="16858"/>
    <n v="0"/>
    <n v="0"/>
    <n v="0"/>
    <m/>
    <n v="0"/>
    <n v="0"/>
    <n v="0"/>
    <m/>
    <m/>
    <d v="2021-03-31T00:00:00"/>
    <n v="1"/>
    <s v="O"/>
    <n v="1"/>
    <n v="30"/>
    <n v="0"/>
    <m/>
    <m/>
    <m/>
    <m/>
    <m/>
    <m/>
    <n v="1"/>
    <n v="1"/>
    <m/>
    <m/>
    <n v="11962"/>
    <s v="CREDITOS DE CONSUMO"/>
    <n v="0"/>
    <n v="0"/>
    <n v="890480123"/>
    <s v="UNIVERSIDAD DE CARTAGENA"/>
    <n v="5"/>
    <m/>
    <m/>
    <m/>
    <m/>
    <n v="2"/>
    <n v="7"/>
    <n v="2"/>
  </r>
  <r>
    <n v="3006"/>
    <s v="C"/>
    <x v="204"/>
    <x v="0"/>
    <n v="4"/>
    <n v="550021313"/>
    <d v="2019-05-18T00:00:00"/>
    <d v="2024-04-30T00:00:00"/>
    <n v="0"/>
    <n v="1"/>
    <n v="0"/>
    <n v="30"/>
    <n v="2"/>
    <n v="22490513"/>
    <n v="24960000"/>
    <n v="10352"/>
    <n v="398"/>
    <n v="10352"/>
    <n v="0"/>
    <n v="0"/>
    <n v="0"/>
    <m/>
    <n v="0"/>
    <n v="0"/>
    <n v="0"/>
    <m/>
    <m/>
    <d v="2021-03-31T00:00:00"/>
    <n v="1"/>
    <s v="O"/>
    <n v="1"/>
    <n v="30"/>
    <n v="0"/>
    <m/>
    <m/>
    <m/>
    <m/>
    <m/>
    <m/>
    <n v="1"/>
    <n v="1"/>
    <m/>
    <m/>
    <n v="7346"/>
    <s v="CREDITOS DE CONSUMO"/>
    <n v="0"/>
    <n v="0"/>
    <n v="890480123"/>
    <s v="UNIVERSIDAD DE CARTAGENA"/>
    <n v="5"/>
    <m/>
    <m/>
    <m/>
    <m/>
    <n v="2"/>
    <n v="7"/>
    <n v="2"/>
  </r>
  <r>
    <n v="7843"/>
    <s v="C"/>
    <x v="204"/>
    <x v="0"/>
    <n v="4"/>
    <n v="550021360"/>
    <d v="2019-05-25T00:00:00"/>
    <d v="2024-04-30T00:00:00"/>
    <n v="0"/>
    <n v="1"/>
    <n v="0"/>
    <n v="30"/>
    <n v="2"/>
    <n v="22490513"/>
    <n v="24960000"/>
    <n v="27007"/>
    <n v="1038"/>
    <n v="27007"/>
    <n v="0"/>
    <n v="0"/>
    <n v="0"/>
    <m/>
    <n v="0"/>
    <n v="0"/>
    <n v="0"/>
    <m/>
    <m/>
    <d v="2021-03-31T00:00:00"/>
    <n v="1"/>
    <s v="O"/>
    <n v="1"/>
    <n v="30"/>
    <n v="0"/>
    <m/>
    <m/>
    <m/>
    <m/>
    <m/>
    <m/>
    <n v="1"/>
    <n v="1"/>
    <m/>
    <m/>
    <n v="19164"/>
    <s v="CREDITOS DE CONSUMO"/>
    <n v="0"/>
    <n v="0"/>
    <n v="890480123"/>
    <s v="UNIVERSIDAD DE CARTAGENA"/>
    <n v="5"/>
    <m/>
    <m/>
    <m/>
    <m/>
    <n v="2"/>
    <n v="7"/>
    <n v="2"/>
  </r>
  <r>
    <n v="4660"/>
    <s v="C"/>
    <x v="204"/>
    <x v="0"/>
    <n v="4"/>
    <n v="550021563"/>
    <d v="2019-06-02T00:00:00"/>
    <d v="2024-04-30T00:00:00"/>
    <n v="0"/>
    <n v="1"/>
    <n v="0"/>
    <n v="30"/>
    <n v="2"/>
    <n v="22490513"/>
    <n v="24960000"/>
    <n v="16048"/>
    <n v="617"/>
    <n v="16048"/>
    <n v="0"/>
    <n v="0"/>
    <n v="0"/>
    <m/>
    <n v="0"/>
    <n v="0"/>
    <n v="0"/>
    <m/>
    <m/>
    <d v="2021-03-31T00:00:00"/>
    <n v="1"/>
    <s v="O"/>
    <n v="1"/>
    <n v="30"/>
    <n v="0"/>
    <m/>
    <m/>
    <m/>
    <m/>
    <m/>
    <m/>
    <n v="1"/>
    <n v="1"/>
    <m/>
    <m/>
    <n v="11388"/>
    <s v="CREDITOS DE CONSUMO"/>
    <n v="0"/>
    <n v="0"/>
    <n v="890480123"/>
    <s v="UNIVERSIDAD DE CARTAGENA"/>
    <n v="5"/>
    <m/>
    <m/>
    <m/>
    <m/>
    <n v="2"/>
    <n v="7"/>
    <n v="2"/>
  </r>
  <r>
    <n v="5792"/>
    <s v="C"/>
    <x v="204"/>
    <x v="0"/>
    <n v="4"/>
    <n v="550021576"/>
    <d v="2019-06-05T00:00:00"/>
    <d v="2024-04-30T00:00:00"/>
    <n v="0"/>
    <n v="1"/>
    <n v="0"/>
    <n v="30"/>
    <n v="2"/>
    <n v="22490513"/>
    <n v="24960000"/>
    <n v="19945"/>
    <n v="767"/>
    <n v="19945"/>
    <n v="0"/>
    <n v="0"/>
    <n v="0"/>
    <m/>
    <n v="0"/>
    <n v="0"/>
    <n v="0"/>
    <m/>
    <m/>
    <d v="2021-03-31T00:00:00"/>
    <n v="1"/>
    <s v="O"/>
    <n v="1"/>
    <n v="30"/>
    <n v="0"/>
    <m/>
    <m/>
    <m/>
    <m/>
    <m/>
    <m/>
    <n v="1"/>
    <n v="1"/>
    <m/>
    <m/>
    <n v="14153"/>
    <s v="CREDITOS DE CONSUMO"/>
    <n v="0"/>
    <n v="0"/>
    <n v="890480123"/>
    <s v="UNIVERSIDAD DE CARTAGENA"/>
    <n v="5"/>
    <m/>
    <m/>
    <m/>
    <m/>
    <n v="2"/>
    <n v="7"/>
    <n v="2"/>
  </r>
  <r>
    <n v="104214"/>
    <s v="C"/>
    <x v="204"/>
    <x v="0"/>
    <n v="4"/>
    <n v="550021595"/>
    <d v="2019-06-08T00:00:00"/>
    <d v="2024-04-30T00:00:00"/>
    <n v="0"/>
    <n v="1"/>
    <n v="0"/>
    <n v="30"/>
    <n v="2"/>
    <n v="22490513"/>
    <n v="24960000"/>
    <n v="358866"/>
    <n v="13796"/>
    <n v="358866"/>
    <n v="0"/>
    <n v="0"/>
    <n v="0"/>
    <m/>
    <n v="0"/>
    <n v="0"/>
    <n v="0"/>
    <m/>
    <m/>
    <d v="2021-03-31T00:00:00"/>
    <n v="1"/>
    <s v="O"/>
    <n v="1"/>
    <n v="30"/>
    <n v="0"/>
    <m/>
    <m/>
    <m/>
    <m/>
    <m/>
    <m/>
    <n v="1"/>
    <n v="1"/>
    <m/>
    <m/>
    <n v="254652"/>
    <s v="CREDITOS DE CONSUMO"/>
    <n v="0"/>
    <n v="0"/>
    <n v="890480123"/>
    <s v="UNIVERSIDAD DE CARTAGENA"/>
    <n v="5"/>
    <m/>
    <m/>
    <m/>
    <m/>
    <n v="2"/>
    <n v="7"/>
    <n v="2"/>
  </r>
  <r>
    <n v="6852"/>
    <s v="C"/>
    <x v="204"/>
    <x v="0"/>
    <n v="4"/>
    <n v="550021679"/>
    <d v="2019-06-24T00:00:00"/>
    <d v="2024-04-30T00:00:00"/>
    <n v="0"/>
    <n v="1"/>
    <n v="0"/>
    <n v="30"/>
    <n v="2"/>
    <n v="22490513"/>
    <n v="24960000"/>
    <n v="23595"/>
    <n v="907"/>
    <n v="23595"/>
    <n v="0"/>
    <n v="0"/>
    <n v="0"/>
    <m/>
    <n v="0"/>
    <n v="0"/>
    <n v="0"/>
    <m/>
    <m/>
    <d v="2021-03-31T00:00:00"/>
    <n v="1"/>
    <s v="O"/>
    <n v="1"/>
    <n v="30"/>
    <n v="0"/>
    <m/>
    <m/>
    <m/>
    <m/>
    <m/>
    <m/>
    <n v="1"/>
    <n v="1"/>
    <m/>
    <m/>
    <n v="16743"/>
    <s v="CREDITOS DE CONSUMO"/>
    <n v="0"/>
    <n v="0"/>
    <n v="890480123"/>
    <s v="UNIVERSIDAD DE CARTAGENA"/>
    <n v="5"/>
    <m/>
    <m/>
    <m/>
    <m/>
    <n v="2"/>
    <n v="7"/>
    <n v="2"/>
  </r>
  <r>
    <n v="24608"/>
    <s v="C"/>
    <x v="204"/>
    <x v="0"/>
    <n v="4"/>
    <n v="550021683"/>
    <d v="2019-06-25T00:00:00"/>
    <d v="2024-04-30T00:00:00"/>
    <n v="0"/>
    <n v="1"/>
    <n v="0"/>
    <n v="30"/>
    <n v="2"/>
    <n v="22490513"/>
    <n v="24960000"/>
    <n v="84738"/>
    <n v="3258"/>
    <n v="84738"/>
    <n v="0"/>
    <n v="0"/>
    <n v="0"/>
    <m/>
    <n v="0"/>
    <n v="0"/>
    <n v="0"/>
    <m/>
    <m/>
    <d v="2021-03-31T00:00:00"/>
    <n v="1"/>
    <s v="O"/>
    <n v="1"/>
    <n v="30"/>
    <n v="0"/>
    <m/>
    <m/>
    <m/>
    <m/>
    <m/>
    <m/>
    <n v="1"/>
    <n v="1"/>
    <m/>
    <m/>
    <n v="60130"/>
    <s v="CREDITOS DE CONSUMO"/>
    <n v="0"/>
    <n v="0"/>
    <n v="890480123"/>
    <s v="UNIVERSIDAD DE CARTAGENA"/>
    <n v="5"/>
    <m/>
    <m/>
    <m/>
    <m/>
    <n v="2"/>
    <n v="7"/>
    <n v="2"/>
  </r>
  <r>
    <n v="5909"/>
    <s v="C"/>
    <x v="204"/>
    <x v="0"/>
    <n v="4"/>
    <n v="550021696"/>
    <d v="2019-06-29T00:00:00"/>
    <d v="2024-04-30T00:00:00"/>
    <n v="0"/>
    <n v="1"/>
    <n v="0"/>
    <n v="30"/>
    <n v="2"/>
    <n v="22490513"/>
    <n v="24960000"/>
    <n v="20349"/>
    <n v="782"/>
    <n v="20349"/>
    <n v="0"/>
    <n v="0"/>
    <n v="0"/>
    <m/>
    <n v="0"/>
    <n v="0"/>
    <n v="0"/>
    <m/>
    <m/>
    <d v="2021-03-31T00:00:00"/>
    <n v="1"/>
    <s v="O"/>
    <n v="1"/>
    <n v="30"/>
    <n v="0"/>
    <m/>
    <m/>
    <m/>
    <m/>
    <m/>
    <m/>
    <n v="1"/>
    <n v="1"/>
    <m/>
    <m/>
    <n v="14440"/>
    <s v="CREDITOS DE CONSUMO"/>
    <n v="0"/>
    <n v="0"/>
    <n v="890480123"/>
    <s v="UNIVERSIDAD DE CARTAGENA"/>
    <n v="5"/>
    <m/>
    <m/>
    <m/>
    <m/>
    <n v="2"/>
    <n v="7"/>
    <n v="2"/>
  </r>
  <r>
    <n v="107946"/>
    <s v="C"/>
    <x v="204"/>
    <x v="0"/>
    <n v="4"/>
    <n v="550021831"/>
    <d v="2019-07-05T00:00:00"/>
    <d v="2024-04-30T00:00:00"/>
    <n v="0"/>
    <n v="1"/>
    <n v="0"/>
    <n v="30"/>
    <n v="2"/>
    <n v="22490513"/>
    <n v="24960000"/>
    <n v="371720"/>
    <n v="14291"/>
    <n v="371720"/>
    <n v="0"/>
    <n v="0"/>
    <n v="0"/>
    <m/>
    <n v="0"/>
    <n v="0"/>
    <n v="0"/>
    <m/>
    <m/>
    <d v="2021-03-31T00:00:00"/>
    <n v="1"/>
    <s v="O"/>
    <n v="1"/>
    <n v="30"/>
    <n v="0"/>
    <m/>
    <m/>
    <m/>
    <m/>
    <m/>
    <m/>
    <n v="1"/>
    <n v="1"/>
    <m/>
    <m/>
    <n v="263774"/>
    <s v="CREDITOS DE CONSUMO"/>
    <n v="0"/>
    <n v="0"/>
    <n v="890480123"/>
    <s v="UNIVERSIDAD DE CARTAGENA"/>
    <n v="5"/>
    <m/>
    <m/>
    <m/>
    <m/>
    <n v="2"/>
    <n v="7"/>
    <n v="2"/>
  </r>
  <r>
    <n v="7248"/>
    <s v="C"/>
    <x v="204"/>
    <x v="0"/>
    <n v="4"/>
    <n v="550021901"/>
    <d v="2019-07-17T00:00:00"/>
    <d v="2024-04-30T00:00:00"/>
    <n v="0"/>
    <n v="1"/>
    <n v="0"/>
    <n v="30"/>
    <n v="2"/>
    <n v="22490513"/>
    <n v="24960000"/>
    <n v="24958"/>
    <n v="960"/>
    <n v="24958"/>
    <n v="0"/>
    <n v="0"/>
    <n v="0"/>
    <m/>
    <n v="0"/>
    <n v="0"/>
    <n v="0"/>
    <m/>
    <m/>
    <d v="2021-03-31T00:00:00"/>
    <n v="1"/>
    <s v="O"/>
    <n v="1"/>
    <n v="30"/>
    <n v="0"/>
    <m/>
    <m/>
    <m/>
    <m/>
    <m/>
    <m/>
    <n v="1"/>
    <n v="1"/>
    <m/>
    <m/>
    <n v="17710"/>
    <s v="CREDITOS DE CONSUMO"/>
    <n v="0"/>
    <n v="0"/>
    <n v="890480123"/>
    <s v="UNIVERSIDAD DE CARTAGENA"/>
    <n v="5"/>
    <m/>
    <m/>
    <m/>
    <m/>
    <n v="2"/>
    <n v="7"/>
    <n v="2"/>
  </r>
  <r>
    <n v="5187"/>
    <s v="C"/>
    <x v="204"/>
    <x v="0"/>
    <n v="4"/>
    <n v="550021927"/>
    <d v="2019-07-21T00:00:00"/>
    <d v="2024-04-30T00:00:00"/>
    <n v="0"/>
    <n v="1"/>
    <n v="0"/>
    <n v="30"/>
    <n v="2"/>
    <n v="22490513"/>
    <n v="24960000"/>
    <n v="17862"/>
    <n v="687"/>
    <n v="17862"/>
    <n v="0"/>
    <n v="0"/>
    <n v="0"/>
    <m/>
    <n v="0"/>
    <n v="0"/>
    <n v="0"/>
    <m/>
    <m/>
    <d v="2021-03-31T00:00:00"/>
    <n v="1"/>
    <s v="O"/>
    <n v="1"/>
    <n v="30"/>
    <n v="0"/>
    <m/>
    <m/>
    <m/>
    <m/>
    <m/>
    <m/>
    <n v="1"/>
    <n v="1"/>
    <m/>
    <m/>
    <n v="12675"/>
    <s v="CREDITOS DE CONSUMO"/>
    <n v="0"/>
    <n v="0"/>
    <n v="890480123"/>
    <s v="UNIVERSIDAD DE CARTAGENA"/>
    <n v="5"/>
    <m/>
    <m/>
    <m/>
    <m/>
    <n v="2"/>
    <n v="7"/>
    <n v="2"/>
  </r>
  <r>
    <n v="9371"/>
    <s v="C"/>
    <x v="204"/>
    <x v="0"/>
    <n v="4"/>
    <n v="550021952"/>
    <d v="2019-07-25T00:00:00"/>
    <d v="2024-04-30T00:00:00"/>
    <n v="0"/>
    <n v="1"/>
    <n v="0"/>
    <n v="30"/>
    <n v="2"/>
    <n v="22490513"/>
    <n v="24960000"/>
    <n v="32269"/>
    <n v="1241"/>
    <n v="32269"/>
    <n v="0"/>
    <n v="0"/>
    <n v="0"/>
    <m/>
    <n v="0"/>
    <n v="0"/>
    <n v="0"/>
    <m/>
    <m/>
    <d v="2021-03-31T00:00:00"/>
    <n v="1"/>
    <s v="O"/>
    <n v="1"/>
    <n v="30"/>
    <n v="0"/>
    <m/>
    <m/>
    <m/>
    <m/>
    <m/>
    <m/>
    <n v="1"/>
    <n v="1"/>
    <m/>
    <m/>
    <n v="22898"/>
    <s v="CREDITOS DE CONSUMO"/>
    <n v="0"/>
    <n v="0"/>
    <n v="890480123"/>
    <s v="UNIVERSIDAD DE CARTAGENA"/>
    <n v="5"/>
    <m/>
    <m/>
    <m/>
    <m/>
    <n v="2"/>
    <n v="7"/>
    <n v="2"/>
  </r>
  <r>
    <n v="9249"/>
    <s v="C"/>
    <x v="204"/>
    <x v="0"/>
    <n v="4"/>
    <n v="550021978"/>
    <d v="2019-07-29T00:00:00"/>
    <d v="2024-04-30T00:00:00"/>
    <n v="0"/>
    <n v="1"/>
    <n v="0"/>
    <n v="30"/>
    <n v="2"/>
    <n v="22490513"/>
    <n v="24960000"/>
    <n v="31848"/>
    <n v="1224"/>
    <n v="31848"/>
    <n v="0"/>
    <n v="0"/>
    <n v="0"/>
    <m/>
    <n v="0"/>
    <n v="0"/>
    <n v="0"/>
    <m/>
    <m/>
    <d v="2021-03-31T00:00:00"/>
    <n v="1"/>
    <s v="O"/>
    <n v="1"/>
    <n v="30"/>
    <n v="0"/>
    <m/>
    <m/>
    <m/>
    <m/>
    <m/>
    <m/>
    <n v="1"/>
    <n v="1"/>
    <m/>
    <m/>
    <n v="22599"/>
    <s v="CREDITOS DE CONSUMO"/>
    <n v="0"/>
    <n v="0"/>
    <n v="890480123"/>
    <s v="UNIVERSIDAD DE CARTAGENA"/>
    <n v="5"/>
    <m/>
    <m/>
    <m/>
    <m/>
    <n v="2"/>
    <n v="7"/>
    <n v="2"/>
  </r>
  <r>
    <n v="55098"/>
    <s v="C"/>
    <x v="204"/>
    <x v="0"/>
    <n v="4"/>
    <n v="550021988"/>
    <d v="2019-07-31T00:00:00"/>
    <d v="2024-04-30T00:00:00"/>
    <n v="0"/>
    <n v="1"/>
    <n v="0"/>
    <n v="30"/>
    <n v="2"/>
    <n v="22490513"/>
    <n v="24960000"/>
    <n v="189733"/>
    <n v="7294"/>
    <n v="189733"/>
    <n v="0"/>
    <n v="0"/>
    <n v="0"/>
    <m/>
    <n v="0"/>
    <n v="0"/>
    <n v="0"/>
    <m/>
    <m/>
    <d v="2021-03-31T00:00:00"/>
    <n v="1"/>
    <s v="O"/>
    <n v="1"/>
    <n v="30"/>
    <n v="0"/>
    <m/>
    <m/>
    <m/>
    <m/>
    <m/>
    <m/>
    <n v="1"/>
    <n v="1"/>
    <m/>
    <m/>
    <n v="134635"/>
    <s v="CREDITOS DE CONSUMO"/>
    <n v="0"/>
    <n v="0"/>
    <n v="890480123"/>
    <s v="UNIVERSIDAD DE CARTAGENA"/>
    <n v="5"/>
    <m/>
    <m/>
    <m/>
    <m/>
    <n v="2"/>
    <n v="7"/>
    <n v="2"/>
  </r>
  <r>
    <n v="110236"/>
    <s v="C"/>
    <x v="204"/>
    <x v="0"/>
    <n v="4"/>
    <n v="550022098"/>
    <d v="2019-08-01T00:00:00"/>
    <d v="2024-04-30T00:00:00"/>
    <n v="0"/>
    <n v="1"/>
    <n v="0"/>
    <n v="30"/>
    <n v="2"/>
    <n v="22490513"/>
    <n v="24960000"/>
    <n v="379604"/>
    <n v="14594"/>
    <n v="379604"/>
    <n v="0"/>
    <n v="0"/>
    <n v="0"/>
    <m/>
    <n v="0"/>
    <n v="0"/>
    <n v="0"/>
    <m/>
    <m/>
    <d v="2021-03-31T00:00:00"/>
    <n v="1"/>
    <s v="O"/>
    <n v="1"/>
    <n v="30"/>
    <n v="0"/>
    <m/>
    <m/>
    <m/>
    <m/>
    <m/>
    <m/>
    <n v="1"/>
    <n v="1"/>
    <m/>
    <m/>
    <n v="269368"/>
    <s v="CREDITOS DE CONSUMO"/>
    <n v="0"/>
    <n v="0"/>
    <n v="890480123"/>
    <s v="UNIVERSIDAD DE CARTAGENA"/>
    <n v="5"/>
    <m/>
    <m/>
    <m/>
    <m/>
    <n v="2"/>
    <n v="7"/>
    <n v="2"/>
  </r>
  <r>
    <n v="13188"/>
    <s v="C"/>
    <x v="204"/>
    <x v="0"/>
    <n v="4"/>
    <n v="550022167"/>
    <d v="2019-08-10T00:00:00"/>
    <d v="2024-04-30T00:00:00"/>
    <n v="0"/>
    <n v="1"/>
    <n v="0"/>
    <n v="30"/>
    <n v="2"/>
    <n v="22490513"/>
    <n v="24960000"/>
    <n v="45414"/>
    <n v="1746"/>
    <n v="45414"/>
    <n v="0"/>
    <n v="0"/>
    <n v="0"/>
    <m/>
    <n v="0"/>
    <n v="0"/>
    <n v="0"/>
    <m/>
    <m/>
    <d v="2021-03-31T00:00:00"/>
    <n v="1"/>
    <s v="O"/>
    <n v="1"/>
    <n v="30"/>
    <n v="0"/>
    <m/>
    <m/>
    <m/>
    <m/>
    <m/>
    <m/>
    <n v="1"/>
    <n v="1"/>
    <m/>
    <m/>
    <n v="32226"/>
    <s v="CREDITOS DE CONSUMO"/>
    <n v="0"/>
    <n v="0"/>
    <n v="890480123"/>
    <s v="UNIVERSIDAD DE CARTAGENA"/>
    <n v="5"/>
    <m/>
    <m/>
    <m/>
    <m/>
    <n v="2"/>
    <n v="7"/>
    <n v="2"/>
  </r>
  <r>
    <n v="9781"/>
    <s v="C"/>
    <x v="204"/>
    <x v="0"/>
    <n v="4"/>
    <n v="550022182"/>
    <d v="2019-08-14T00:00:00"/>
    <d v="2024-04-30T00:00:00"/>
    <n v="0"/>
    <n v="1"/>
    <n v="0"/>
    <n v="30"/>
    <n v="2"/>
    <n v="22490513"/>
    <n v="24960000"/>
    <n v="33680"/>
    <n v="1295"/>
    <n v="33680"/>
    <n v="0"/>
    <n v="0"/>
    <n v="0"/>
    <m/>
    <n v="0"/>
    <n v="0"/>
    <n v="0"/>
    <m/>
    <m/>
    <d v="2021-03-31T00:00:00"/>
    <n v="1"/>
    <s v="O"/>
    <n v="1"/>
    <n v="30"/>
    <n v="0"/>
    <m/>
    <m/>
    <m/>
    <m/>
    <m/>
    <m/>
    <n v="1"/>
    <n v="1"/>
    <m/>
    <m/>
    <n v="23899"/>
    <s v="CREDITOS DE CONSUMO"/>
    <n v="0"/>
    <n v="0"/>
    <n v="890480123"/>
    <s v="UNIVERSIDAD DE CARTAGENA"/>
    <n v="5"/>
    <m/>
    <m/>
    <m/>
    <m/>
    <n v="2"/>
    <n v="7"/>
    <n v="2"/>
  </r>
  <r>
    <n v="38247"/>
    <s v="C"/>
    <x v="204"/>
    <x v="0"/>
    <n v="4"/>
    <n v="550022183"/>
    <d v="2019-08-14T00:00:00"/>
    <d v="2024-04-30T00:00:00"/>
    <n v="0"/>
    <n v="1"/>
    <n v="0"/>
    <n v="30"/>
    <n v="2"/>
    <n v="22490513"/>
    <n v="24960000"/>
    <n v="131705"/>
    <n v="5063"/>
    <n v="131705"/>
    <n v="0"/>
    <n v="0"/>
    <n v="0"/>
    <m/>
    <n v="0"/>
    <n v="0"/>
    <n v="0"/>
    <m/>
    <m/>
    <d v="2021-03-31T00:00:00"/>
    <n v="1"/>
    <s v="O"/>
    <n v="1"/>
    <n v="30"/>
    <n v="0"/>
    <m/>
    <m/>
    <m/>
    <m/>
    <m/>
    <m/>
    <n v="1"/>
    <n v="1"/>
    <m/>
    <m/>
    <n v="93458"/>
    <s v="CREDITOS DE CONSUMO"/>
    <n v="0"/>
    <n v="0"/>
    <n v="890480123"/>
    <s v="UNIVERSIDAD DE CARTAGENA"/>
    <n v="5"/>
    <m/>
    <m/>
    <m/>
    <m/>
    <n v="2"/>
    <n v="7"/>
    <n v="2"/>
  </r>
  <r>
    <n v="56242"/>
    <s v="C"/>
    <x v="204"/>
    <x v="0"/>
    <n v="4"/>
    <n v="550022207"/>
    <d v="2019-08-16T00:00:00"/>
    <d v="2024-04-30T00:00:00"/>
    <n v="0"/>
    <n v="1"/>
    <n v="0"/>
    <n v="30"/>
    <n v="2"/>
    <n v="22490513"/>
    <n v="24960000"/>
    <n v="193672"/>
    <n v="7446"/>
    <n v="193672"/>
    <n v="0"/>
    <n v="0"/>
    <n v="0"/>
    <m/>
    <n v="0"/>
    <n v="0"/>
    <n v="0"/>
    <m/>
    <m/>
    <d v="2021-03-31T00:00:00"/>
    <n v="1"/>
    <s v="O"/>
    <n v="1"/>
    <n v="30"/>
    <n v="0"/>
    <m/>
    <m/>
    <m/>
    <m/>
    <m/>
    <m/>
    <n v="1"/>
    <n v="1"/>
    <m/>
    <m/>
    <n v="137430"/>
    <s v="CREDITOS DE CONSUMO"/>
    <n v="0"/>
    <n v="0"/>
    <n v="890480123"/>
    <s v="UNIVERSIDAD DE CARTAGENA"/>
    <n v="5"/>
    <m/>
    <m/>
    <m/>
    <m/>
    <n v="2"/>
    <n v="7"/>
    <n v="2"/>
  </r>
  <r>
    <n v="15793"/>
    <s v="C"/>
    <x v="204"/>
    <x v="0"/>
    <n v="4"/>
    <n v="550022259"/>
    <d v="2019-08-24T00:00:00"/>
    <d v="2024-04-30T00:00:00"/>
    <n v="0"/>
    <n v="1"/>
    <n v="0"/>
    <n v="30"/>
    <n v="2"/>
    <n v="22490513"/>
    <n v="24960000"/>
    <n v="54384"/>
    <n v="2091"/>
    <n v="54384"/>
    <n v="0"/>
    <n v="0"/>
    <n v="0"/>
    <m/>
    <n v="0"/>
    <n v="0"/>
    <n v="0"/>
    <m/>
    <m/>
    <d v="2021-03-31T00:00:00"/>
    <n v="1"/>
    <s v="O"/>
    <n v="1"/>
    <n v="30"/>
    <n v="0"/>
    <m/>
    <m/>
    <m/>
    <m/>
    <m/>
    <m/>
    <n v="1"/>
    <n v="1"/>
    <m/>
    <m/>
    <n v="38591"/>
    <s v="CREDITOS DE CONSUMO"/>
    <n v="0"/>
    <n v="0"/>
    <n v="890480123"/>
    <s v="UNIVERSIDAD DE CARTAGENA"/>
    <n v="5"/>
    <m/>
    <m/>
    <m/>
    <m/>
    <n v="2"/>
    <n v="7"/>
    <n v="2"/>
  </r>
  <r>
    <n v="10128"/>
    <s v="C"/>
    <x v="204"/>
    <x v="0"/>
    <n v="4"/>
    <n v="550022264"/>
    <d v="2019-08-25T00:00:00"/>
    <d v="2024-04-30T00:00:00"/>
    <n v="0"/>
    <n v="1"/>
    <n v="0"/>
    <n v="30"/>
    <n v="2"/>
    <n v="22490513"/>
    <n v="24960000"/>
    <n v="34877"/>
    <n v="1341"/>
    <n v="34877"/>
    <n v="0"/>
    <n v="0"/>
    <n v="0"/>
    <m/>
    <n v="0"/>
    <n v="0"/>
    <n v="0"/>
    <m/>
    <m/>
    <d v="2021-03-31T00:00:00"/>
    <n v="1"/>
    <s v="O"/>
    <n v="1"/>
    <n v="30"/>
    <n v="0"/>
    <m/>
    <m/>
    <m/>
    <m/>
    <m/>
    <m/>
    <n v="1"/>
    <n v="1"/>
    <m/>
    <m/>
    <n v="24749"/>
    <s v="CREDITOS DE CONSUMO"/>
    <n v="0"/>
    <n v="0"/>
    <n v="890480123"/>
    <s v="UNIVERSIDAD DE CARTAGENA"/>
    <n v="5"/>
    <m/>
    <m/>
    <m/>
    <m/>
    <n v="2"/>
    <n v="7"/>
    <n v="2"/>
  </r>
  <r>
    <n v="7389"/>
    <s v="C"/>
    <x v="204"/>
    <x v="0"/>
    <n v="4"/>
    <n v="550022429"/>
    <d v="2019-09-02T00:00:00"/>
    <d v="2024-04-30T00:00:00"/>
    <n v="0"/>
    <n v="1"/>
    <n v="0"/>
    <n v="30"/>
    <n v="2"/>
    <n v="22490513"/>
    <n v="24960000"/>
    <n v="25444"/>
    <n v="978"/>
    <n v="25444"/>
    <n v="0"/>
    <n v="0"/>
    <n v="0"/>
    <m/>
    <n v="0"/>
    <n v="0"/>
    <n v="0"/>
    <m/>
    <m/>
    <d v="2021-03-31T00:00:00"/>
    <n v="1"/>
    <s v="O"/>
    <n v="1"/>
    <n v="30"/>
    <n v="0"/>
    <m/>
    <m/>
    <m/>
    <m/>
    <m/>
    <m/>
    <n v="1"/>
    <n v="1"/>
    <m/>
    <m/>
    <n v="18055"/>
    <s v="CREDITOS DE CONSUMO"/>
    <n v="0"/>
    <n v="0"/>
    <n v="890480123"/>
    <s v="UNIVERSIDAD DE CARTAGENA"/>
    <n v="5"/>
    <m/>
    <m/>
    <m/>
    <m/>
    <n v="2"/>
    <n v="7"/>
    <n v="2"/>
  </r>
  <r>
    <n v="9758"/>
    <s v="C"/>
    <x v="204"/>
    <x v="0"/>
    <n v="4"/>
    <n v="550022445"/>
    <d v="2019-09-06T00:00:00"/>
    <d v="2024-04-30T00:00:00"/>
    <n v="0"/>
    <n v="1"/>
    <n v="0"/>
    <n v="30"/>
    <n v="2"/>
    <n v="22490513"/>
    <n v="24960000"/>
    <n v="33603"/>
    <n v="1292"/>
    <n v="33603"/>
    <n v="0"/>
    <n v="0"/>
    <n v="0"/>
    <m/>
    <n v="0"/>
    <n v="0"/>
    <n v="0"/>
    <m/>
    <m/>
    <d v="2021-03-31T00:00:00"/>
    <n v="1"/>
    <s v="O"/>
    <n v="1"/>
    <n v="30"/>
    <n v="0"/>
    <m/>
    <m/>
    <m/>
    <m/>
    <m/>
    <m/>
    <n v="1"/>
    <n v="1"/>
    <m/>
    <m/>
    <n v="23845"/>
    <s v="CREDITOS DE CONSUMO"/>
    <n v="0"/>
    <n v="0"/>
    <n v="890480123"/>
    <s v="UNIVERSIDAD DE CARTAGENA"/>
    <n v="5"/>
    <m/>
    <m/>
    <m/>
    <m/>
    <n v="2"/>
    <n v="7"/>
    <n v="2"/>
  </r>
  <r>
    <n v="4438"/>
    <s v="C"/>
    <x v="204"/>
    <x v="0"/>
    <n v="4"/>
    <n v="550022450"/>
    <d v="2019-09-07T00:00:00"/>
    <d v="2024-04-30T00:00:00"/>
    <n v="0"/>
    <n v="1"/>
    <n v="0"/>
    <n v="30"/>
    <n v="2"/>
    <n v="22490513"/>
    <n v="24960000"/>
    <n v="15283"/>
    <n v="588"/>
    <n v="15283"/>
    <n v="0"/>
    <n v="0"/>
    <n v="0"/>
    <m/>
    <n v="0"/>
    <n v="0"/>
    <n v="0"/>
    <m/>
    <m/>
    <d v="2021-03-31T00:00:00"/>
    <n v="1"/>
    <s v="O"/>
    <n v="1"/>
    <n v="30"/>
    <n v="0"/>
    <m/>
    <m/>
    <m/>
    <m/>
    <m/>
    <m/>
    <n v="1"/>
    <n v="1"/>
    <m/>
    <m/>
    <n v="10845"/>
    <s v="CREDITOS DE CONSUMO"/>
    <n v="0"/>
    <n v="0"/>
    <n v="890480123"/>
    <s v="UNIVERSIDAD DE CARTAGENA"/>
    <n v="5"/>
    <m/>
    <m/>
    <m/>
    <m/>
    <n v="2"/>
    <n v="7"/>
    <n v="2"/>
  </r>
  <r>
    <n v="19908"/>
    <s v="C"/>
    <x v="204"/>
    <x v="0"/>
    <n v="4"/>
    <n v="550022451"/>
    <d v="2019-09-07T00:00:00"/>
    <d v="2024-04-30T00:00:00"/>
    <n v="0"/>
    <n v="1"/>
    <n v="0"/>
    <n v="30"/>
    <n v="2"/>
    <n v="22490513"/>
    <n v="24960000"/>
    <n v="68555"/>
    <n v="2636"/>
    <n v="68555"/>
    <n v="0"/>
    <n v="0"/>
    <n v="0"/>
    <m/>
    <n v="0"/>
    <n v="0"/>
    <n v="0"/>
    <m/>
    <m/>
    <d v="2021-03-31T00:00:00"/>
    <n v="1"/>
    <s v="O"/>
    <n v="1"/>
    <n v="30"/>
    <n v="0"/>
    <m/>
    <m/>
    <m/>
    <m/>
    <m/>
    <m/>
    <n v="1"/>
    <n v="1"/>
    <m/>
    <m/>
    <n v="48647"/>
    <s v="CREDITOS DE CONSUMO"/>
    <n v="0"/>
    <n v="0"/>
    <n v="890480123"/>
    <s v="UNIVERSIDAD DE CARTAGENA"/>
    <n v="5"/>
    <m/>
    <m/>
    <m/>
    <m/>
    <n v="2"/>
    <n v="7"/>
    <n v="2"/>
  </r>
  <r>
    <n v="23244"/>
    <s v="C"/>
    <x v="204"/>
    <x v="0"/>
    <n v="4"/>
    <n v="550022534"/>
    <d v="2019-09-18T00:00:00"/>
    <d v="2024-04-30T00:00:00"/>
    <n v="0"/>
    <n v="1"/>
    <n v="0"/>
    <n v="30"/>
    <n v="2"/>
    <n v="22490513"/>
    <n v="24960000"/>
    <n v="80041"/>
    <n v="3077"/>
    <n v="80041"/>
    <n v="0"/>
    <n v="0"/>
    <n v="0"/>
    <m/>
    <n v="0"/>
    <n v="0"/>
    <n v="0"/>
    <m/>
    <m/>
    <d v="2021-03-31T00:00:00"/>
    <n v="1"/>
    <s v="O"/>
    <n v="1"/>
    <n v="30"/>
    <n v="0"/>
    <m/>
    <m/>
    <m/>
    <m/>
    <m/>
    <m/>
    <n v="1"/>
    <n v="1"/>
    <m/>
    <m/>
    <n v="56797"/>
    <s v="CREDITOS DE CONSUMO"/>
    <n v="0"/>
    <n v="0"/>
    <n v="890480123"/>
    <s v="UNIVERSIDAD DE CARTAGENA"/>
    <n v="5"/>
    <m/>
    <m/>
    <m/>
    <m/>
    <n v="2"/>
    <n v="7"/>
    <n v="2"/>
  </r>
  <r>
    <n v="6987"/>
    <s v="C"/>
    <x v="204"/>
    <x v="0"/>
    <n v="4"/>
    <n v="550022537"/>
    <d v="2019-09-18T00:00:00"/>
    <d v="2024-04-30T00:00:00"/>
    <n v="0"/>
    <n v="1"/>
    <n v="0"/>
    <n v="30"/>
    <n v="2"/>
    <n v="22490513"/>
    <n v="24960000"/>
    <n v="24059"/>
    <n v="925"/>
    <n v="24059"/>
    <n v="0"/>
    <n v="0"/>
    <n v="0"/>
    <m/>
    <n v="0"/>
    <n v="0"/>
    <n v="0"/>
    <m/>
    <m/>
    <d v="2021-03-31T00:00:00"/>
    <n v="1"/>
    <s v="O"/>
    <n v="1"/>
    <n v="30"/>
    <n v="0"/>
    <m/>
    <m/>
    <m/>
    <m/>
    <m/>
    <m/>
    <n v="1"/>
    <n v="1"/>
    <m/>
    <m/>
    <n v="17072"/>
    <s v="CREDITOS DE CONSUMO"/>
    <n v="0"/>
    <n v="0"/>
    <n v="890480123"/>
    <s v="UNIVERSIDAD DE CARTAGENA"/>
    <n v="5"/>
    <m/>
    <m/>
    <m/>
    <m/>
    <n v="2"/>
    <n v="7"/>
    <n v="2"/>
  </r>
  <r>
    <n v="25375"/>
    <s v="C"/>
    <x v="204"/>
    <x v="0"/>
    <n v="4"/>
    <n v="550022559"/>
    <d v="2019-09-21T00:00:00"/>
    <d v="2024-04-30T00:00:00"/>
    <n v="0"/>
    <n v="1"/>
    <n v="0"/>
    <n v="30"/>
    <n v="2"/>
    <n v="22490513"/>
    <n v="24960000"/>
    <n v="87381"/>
    <n v="3359"/>
    <n v="87381"/>
    <n v="0"/>
    <n v="0"/>
    <n v="0"/>
    <m/>
    <n v="0"/>
    <n v="0"/>
    <n v="0"/>
    <m/>
    <m/>
    <d v="2021-03-31T00:00:00"/>
    <n v="1"/>
    <s v="O"/>
    <n v="1"/>
    <n v="30"/>
    <n v="0"/>
    <m/>
    <m/>
    <m/>
    <m/>
    <m/>
    <m/>
    <n v="1"/>
    <n v="1"/>
    <m/>
    <m/>
    <n v="62006"/>
    <s v="CREDITOS DE CONSUMO"/>
    <n v="0"/>
    <n v="0"/>
    <n v="890480123"/>
    <s v="UNIVERSIDAD DE CARTAGENA"/>
    <n v="5"/>
    <m/>
    <m/>
    <m/>
    <m/>
    <n v="2"/>
    <n v="7"/>
    <n v="2"/>
  </r>
  <r>
    <n v="19922"/>
    <s v="C"/>
    <x v="204"/>
    <x v="0"/>
    <n v="4"/>
    <n v="550022593"/>
    <d v="2019-09-25T00:00:00"/>
    <d v="2024-04-30T00:00:00"/>
    <n v="0"/>
    <n v="1"/>
    <n v="0"/>
    <n v="30"/>
    <n v="2"/>
    <n v="22490513"/>
    <n v="24960000"/>
    <n v="68602"/>
    <n v="2637"/>
    <n v="68602"/>
    <n v="0"/>
    <n v="0"/>
    <n v="0"/>
    <m/>
    <n v="0"/>
    <n v="0"/>
    <n v="0"/>
    <m/>
    <m/>
    <d v="2021-03-31T00:00:00"/>
    <n v="1"/>
    <s v="O"/>
    <n v="1"/>
    <n v="30"/>
    <n v="0"/>
    <m/>
    <m/>
    <m/>
    <m/>
    <m/>
    <m/>
    <n v="1"/>
    <n v="1"/>
    <m/>
    <m/>
    <n v="48680"/>
    <s v="CREDITOS DE CONSUMO"/>
    <n v="0"/>
    <n v="0"/>
    <n v="890480123"/>
    <s v="UNIVERSIDAD DE CARTAGENA"/>
    <n v="5"/>
    <m/>
    <m/>
    <m/>
    <m/>
    <n v="2"/>
    <n v="7"/>
    <n v="2"/>
  </r>
  <r>
    <n v="4888"/>
    <s v="C"/>
    <x v="204"/>
    <x v="0"/>
    <n v="4"/>
    <n v="550022607"/>
    <d v="2019-09-26T00:00:00"/>
    <d v="2024-04-30T00:00:00"/>
    <n v="0"/>
    <n v="1"/>
    <n v="0"/>
    <n v="30"/>
    <n v="2"/>
    <n v="22490513"/>
    <n v="24960000"/>
    <n v="16831"/>
    <n v="647"/>
    <n v="16831"/>
    <n v="0"/>
    <n v="0"/>
    <n v="0"/>
    <m/>
    <n v="0"/>
    <n v="0"/>
    <n v="0"/>
    <m/>
    <m/>
    <d v="2021-03-31T00:00:00"/>
    <n v="1"/>
    <s v="O"/>
    <n v="1"/>
    <n v="30"/>
    <n v="0"/>
    <m/>
    <m/>
    <m/>
    <m/>
    <m/>
    <m/>
    <n v="1"/>
    <n v="1"/>
    <m/>
    <m/>
    <n v="11943"/>
    <s v="CREDITOS DE CONSUMO"/>
    <n v="0"/>
    <n v="0"/>
    <n v="890480123"/>
    <s v="UNIVERSIDAD DE CARTAGENA"/>
    <n v="5"/>
    <m/>
    <m/>
    <m/>
    <m/>
    <n v="2"/>
    <n v="7"/>
    <n v="2"/>
  </r>
  <r>
    <n v="6363"/>
    <s v="C"/>
    <x v="204"/>
    <x v="0"/>
    <n v="4"/>
    <n v="550022755"/>
    <d v="2019-10-04T00:00:00"/>
    <d v="2024-04-30T00:00:00"/>
    <n v="0"/>
    <n v="1"/>
    <n v="0"/>
    <n v="30"/>
    <n v="2"/>
    <n v="22490513"/>
    <n v="24960000"/>
    <n v="21912"/>
    <n v="842"/>
    <n v="21912"/>
    <n v="0"/>
    <n v="0"/>
    <n v="0"/>
    <m/>
    <n v="0"/>
    <n v="0"/>
    <n v="0"/>
    <m/>
    <m/>
    <d v="2021-03-31T00:00:00"/>
    <n v="1"/>
    <s v="O"/>
    <n v="1"/>
    <n v="30"/>
    <n v="0"/>
    <m/>
    <m/>
    <m/>
    <m/>
    <m/>
    <m/>
    <n v="1"/>
    <n v="1"/>
    <m/>
    <m/>
    <n v="15549"/>
    <s v="CREDITOS DE CONSUMO"/>
    <n v="0"/>
    <n v="0"/>
    <n v="890480123"/>
    <s v="UNIVERSIDAD DE CARTAGENA"/>
    <n v="5"/>
    <m/>
    <m/>
    <m/>
    <m/>
    <n v="2"/>
    <n v="7"/>
    <n v="2"/>
  </r>
  <r>
    <n v="33193"/>
    <s v="C"/>
    <x v="204"/>
    <x v="0"/>
    <n v="4"/>
    <n v="550022763"/>
    <d v="2019-10-05T00:00:00"/>
    <d v="2024-04-30T00:00:00"/>
    <n v="0"/>
    <n v="1"/>
    <n v="0"/>
    <n v="30"/>
    <n v="2"/>
    <n v="22490513"/>
    <n v="24960000"/>
    <n v="114303"/>
    <n v="4394"/>
    <n v="114303"/>
    <n v="0"/>
    <n v="0"/>
    <n v="0"/>
    <m/>
    <n v="0"/>
    <n v="0"/>
    <n v="0"/>
    <m/>
    <m/>
    <d v="2021-03-31T00:00:00"/>
    <n v="1"/>
    <s v="O"/>
    <n v="1"/>
    <n v="30"/>
    <n v="0"/>
    <m/>
    <m/>
    <m/>
    <m/>
    <m/>
    <m/>
    <n v="1"/>
    <n v="1"/>
    <m/>
    <m/>
    <n v="81110"/>
    <s v="CREDITOS DE CONSUMO"/>
    <n v="0"/>
    <n v="0"/>
    <n v="890480123"/>
    <s v="UNIVERSIDAD DE CARTAGENA"/>
    <n v="5"/>
    <m/>
    <m/>
    <m/>
    <m/>
    <n v="2"/>
    <n v="7"/>
    <n v="2"/>
  </r>
  <r>
    <n v="10237"/>
    <s v="C"/>
    <x v="204"/>
    <x v="0"/>
    <n v="4"/>
    <n v="550022797"/>
    <d v="2019-10-09T00:00:00"/>
    <d v="2024-04-30T00:00:00"/>
    <n v="0"/>
    <n v="1"/>
    <n v="0"/>
    <n v="30"/>
    <n v="2"/>
    <n v="22490513"/>
    <n v="24960000"/>
    <n v="35252"/>
    <n v="1355"/>
    <n v="35252"/>
    <n v="0"/>
    <n v="0"/>
    <n v="0"/>
    <m/>
    <n v="0"/>
    <n v="0"/>
    <n v="0"/>
    <m/>
    <m/>
    <d v="2021-03-31T00:00:00"/>
    <n v="1"/>
    <s v="O"/>
    <n v="1"/>
    <n v="30"/>
    <n v="0"/>
    <m/>
    <m/>
    <m/>
    <m/>
    <m/>
    <m/>
    <n v="1"/>
    <n v="1"/>
    <m/>
    <m/>
    <n v="25015"/>
    <s v="CREDITOS DE CONSUMO"/>
    <n v="0"/>
    <n v="0"/>
    <n v="890480123"/>
    <s v="UNIVERSIDAD DE CARTAGENA"/>
    <n v="5"/>
    <m/>
    <m/>
    <m/>
    <m/>
    <n v="2"/>
    <n v="7"/>
    <n v="2"/>
  </r>
  <r>
    <n v="10615"/>
    <s v="C"/>
    <x v="204"/>
    <x v="0"/>
    <n v="4"/>
    <n v="550022853"/>
    <d v="2019-10-15T00:00:00"/>
    <d v="2024-04-30T00:00:00"/>
    <n v="0"/>
    <n v="1"/>
    <n v="0"/>
    <n v="30"/>
    <n v="2"/>
    <n v="22490513"/>
    <n v="24960000"/>
    <n v="36555"/>
    <n v="1405"/>
    <n v="36555"/>
    <n v="0"/>
    <n v="0"/>
    <n v="0"/>
    <m/>
    <n v="0"/>
    <n v="0"/>
    <n v="0"/>
    <m/>
    <m/>
    <d v="2021-03-31T00:00:00"/>
    <n v="1"/>
    <s v="O"/>
    <n v="1"/>
    <n v="30"/>
    <n v="0"/>
    <m/>
    <m/>
    <m/>
    <m/>
    <m/>
    <m/>
    <n v="1"/>
    <n v="1"/>
    <m/>
    <m/>
    <n v="25940"/>
    <s v="CREDITOS DE CONSUMO"/>
    <n v="0"/>
    <n v="0"/>
    <n v="890480123"/>
    <s v="UNIVERSIDAD DE CARTAGENA"/>
    <n v="5"/>
    <m/>
    <m/>
    <m/>
    <m/>
    <n v="2"/>
    <n v="7"/>
    <n v="2"/>
  </r>
  <r>
    <n v="22694"/>
    <s v="C"/>
    <x v="204"/>
    <x v="0"/>
    <n v="4"/>
    <n v="550022979"/>
    <d v="2019-10-31T00:00:00"/>
    <d v="2024-04-30T00:00:00"/>
    <n v="0"/>
    <n v="1"/>
    <n v="0"/>
    <n v="30"/>
    <n v="2"/>
    <n v="22490513"/>
    <n v="24960000"/>
    <n v="78148"/>
    <n v="3004"/>
    <n v="78148"/>
    <n v="0"/>
    <n v="0"/>
    <n v="0"/>
    <m/>
    <n v="0"/>
    <n v="0"/>
    <n v="0"/>
    <m/>
    <m/>
    <d v="2021-03-31T00:00:00"/>
    <n v="1"/>
    <s v="O"/>
    <n v="1"/>
    <n v="30"/>
    <n v="0"/>
    <m/>
    <m/>
    <m/>
    <m/>
    <m/>
    <m/>
    <n v="1"/>
    <n v="1"/>
    <m/>
    <m/>
    <n v="55454"/>
    <s v="CREDITOS DE CONSUMO"/>
    <n v="0"/>
    <n v="0"/>
    <n v="890480123"/>
    <s v="UNIVERSIDAD DE CARTAGENA"/>
    <n v="5"/>
    <m/>
    <m/>
    <m/>
    <m/>
    <n v="2"/>
    <n v="7"/>
    <n v="2"/>
  </r>
  <r>
    <n v="10587"/>
    <s v="C"/>
    <x v="204"/>
    <x v="0"/>
    <n v="4"/>
    <n v="550023001"/>
    <d v="2019-11-04T00:00:00"/>
    <d v="2024-04-30T00:00:00"/>
    <n v="0"/>
    <n v="1"/>
    <n v="0"/>
    <n v="30"/>
    <n v="2"/>
    <n v="22490513"/>
    <n v="24960000"/>
    <n v="36458"/>
    <n v="1402"/>
    <n v="36458"/>
    <n v="0"/>
    <n v="0"/>
    <n v="0"/>
    <m/>
    <n v="0"/>
    <n v="0"/>
    <n v="0"/>
    <m/>
    <m/>
    <d v="2021-03-31T00:00:00"/>
    <n v="1"/>
    <s v="O"/>
    <n v="1"/>
    <n v="30"/>
    <n v="0"/>
    <m/>
    <m/>
    <m/>
    <m/>
    <m/>
    <m/>
    <n v="1"/>
    <n v="1"/>
    <m/>
    <m/>
    <n v="25871"/>
    <s v="CREDITOS DE CONSUMO"/>
    <n v="0"/>
    <n v="0"/>
    <n v="890480123"/>
    <s v="UNIVERSIDAD DE CARTAGENA"/>
    <n v="5"/>
    <m/>
    <m/>
    <m/>
    <m/>
    <n v="2"/>
    <n v="7"/>
    <n v="2"/>
  </r>
  <r>
    <n v="9590"/>
    <s v="C"/>
    <x v="204"/>
    <x v="0"/>
    <n v="4"/>
    <n v="550023053"/>
    <d v="2019-11-11T00:00:00"/>
    <d v="2024-04-30T00:00:00"/>
    <n v="0"/>
    <n v="1"/>
    <n v="0"/>
    <n v="30"/>
    <n v="2"/>
    <n v="22490513"/>
    <n v="24960000"/>
    <n v="33024"/>
    <n v="1270"/>
    <n v="33024"/>
    <n v="0"/>
    <n v="0"/>
    <n v="0"/>
    <m/>
    <n v="0"/>
    <n v="0"/>
    <n v="0"/>
    <m/>
    <m/>
    <d v="2021-03-31T00:00:00"/>
    <n v="1"/>
    <s v="O"/>
    <n v="1"/>
    <n v="30"/>
    <n v="0"/>
    <m/>
    <m/>
    <m/>
    <m/>
    <m/>
    <m/>
    <n v="1"/>
    <n v="1"/>
    <m/>
    <m/>
    <n v="23434"/>
    <s v="CREDITOS DE CONSUMO"/>
    <n v="0"/>
    <n v="0"/>
    <n v="890480123"/>
    <s v="UNIVERSIDAD DE CARTAGENA"/>
    <n v="5"/>
    <m/>
    <m/>
    <m/>
    <m/>
    <n v="2"/>
    <n v="7"/>
    <n v="2"/>
  </r>
  <r>
    <n v="42379"/>
    <s v="C"/>
    <x v="204"/>
    <x v="0"/>
    <n v="4"/>
    <n v="550023075"/>
    <d v="2019-11-15T00:00:00"/>
    <d v="2024-04-30T00:00:00"/>
    <n v="0"/>
    <n v="1"/>
    <n v="0"/>
    <n v="30"/>
    <n v="2"/>
    <n v="22490513"/>
    <n v="24960000"/>
    <n v="145933"/>
    <n v="5610"/>
    <n v="145933"/>
    <n v="0"/>
    <n v="0"/>
    <n v="0"/>
    <m/>
    <n v="0"/>
    <n v="0"/>
    <n v="0"/>
    <m/>
    <m/>
    <d v="2021-03-31T00:00:00"/>
    <n v="1"/>
    <s v="O"/>
    <n v="1"/>
    <n v="30"/>
    <n v="0"/>
    <m/>
    <m/>
    <m/>
    <m/>
    <m/>
    <m/>
    <n v="1"/>
    <n v="1"/>
    <m/>
    <m/>
    <n v="103554"/>
    <s v="CREDITOS DE CONSUMO"/>
    <n v="0"/>
    <n v="0"/>
    <n v="890480123"/>
    <s v="UNIVERSIDAD DE CARTAGENA"/>
    <n v="5"/>
    <m/>
    <m/>
    <m/>
    <m/>
    <n v="2"/>
    <n v="7"/>
    <n v="2"/>
  </r>
  <r>
    <n v="10433"/>
    <s v="C"/>
    <x v="204"/>
    <x v="0"/>
    <n v="4"/>
    <n v="550023105"/>
    <d v="2019-11-20T00:00:00"/>
    <d v="2024-04-30T00:00:00"/>
    <n v="0"/>
    <n v="1"/>
    <n v="0"/>
    <n v="30"/>
    <n v="2"/>
    <n v="22490513"/>
    <n v="24960000"/>
    <n v="35927"/>
    <n v="1381"/>
    <n v="35927"/>
    <n v="0"/>
    <n v="0"/>
    <n v="0"/>
    <m/>
    <n v="0"/>
    <n v="0"/>
    <n v="0"/>
    <m/>
    <m/>
    <d v="2021-03-31T00:00:00"/>
    <n v="1"/>
    <s v="O"/>
    <n v="1"/>
    <n v="30"/>
    <n v="0"/>
    <m/>
    <m/>
    <m/>
    <m/>
    <m/>
    <m/>
    <n v="1"/>
    <n v="1"/>
    <m/>
    <m/>
    <n v="25494"/>
    <s v="CREDITOS DE CONSUMO"/>
    <n v="0"/>
    <n v="0"/>
    <n v="890480123"/>
    <s v="UNIVERSIDAD DE CARTAGENA"/>
    <n v="5"/>
    <m/>
    <m/>
    <m/>
    <m/>
    <n v="2"/>
    <n v="7"/>
    <n v="2"/>
  </r>
  <r>
    <n v="41721"/>
    <s v="C"/>
    <x v="204"/>
    <x v="0"/>
    <n v="4"/>
    <n v="550023130"/>
    <d v="2019-11-23T00:00:00"/>
    <d v="2024-04-30T00:00:00"/>
    <n v="0"/>
    <n v="1"/>
    <n v="0"/>
    <n v="30"/>
    <n v="2"/>
    <n v="22490513"/>
    <n v="24960000"/>
    <n v="143670"/>
    <n v="5523"/>
    <n v="143670"/>
    <n v="0"/>
    <n v="0"/>
    <n v="0"/>
    <m/>
    <n v="0"/>
    <n v="0"/>
    <n v="0"/>
    <m/>
    <m/>
    <d v="2021-03-31T00:00:00"/>
    <n v="1"/>
    <s v="O"/>
    <n v="1"/>
    <n v="30"/>
    <n v="0"/>
    <m/>
    <m/>
    <m/>
    <m/>
    <m/>
    <m/>
    <n v="1"/>
    <n v="1"/>
    <m/>
    <m/>
    <n v="101949"/>
    <s v="CREDITOS DE CONSUMO"/>
    <n v="0"/>
    <n v="0"/>
    <n v="890480123"/>
    <s v="UNIVERSIDAD DE CARTAGENA"/>
    <n v="5"/>
    <m/>
    <m/>
    <m/>
    <m/>
    <n v="2"/>
    <n v="7"/>
    <n v="2"/>
  </r>
  <r>
    <n v="20888"/>
    <s v="C"/>
    <x v="204"/>
    <x v="0"/>
    <n v="4"/>
    <n v="550023227"/>
    <d v="2019-12-07T00:00:00"/>
    <d v="2024-04-30T00:00:00"/>
    <n v="0"/>
    <n v="1"/>
    <n v="0"/>
    <n v="30"/>
    <n v="2"/>
    <n v="22490513"/>
    <n v="24960000"/>
    <n v="71929"/>
    <n v="2765"/>
    <n v="71929"/>
    <n v="0"/>
    <n v="0"/>
    <n v="0"/>
    <m/>
    <n v="0"/>
    <n v="0"/>
    <n v="0"/>
    <m/>
    <m/>
    <d v="2021-03-31T00:00:00"/>
    <n v="1"/>
    <s v="O"/>
    <n v="1"/>
    <n v="30"/>
    <n v="0"/>
    <m/>
    <m/>
    <m/>
    <m/>
    <m/>
    <m/>
    <n v="1"/>
    <n v="1"/>
    <m/>
    <m/>
    <n v="51041"/>
    <s v="CREDITOS DE CONSUMO"/>
    <n v="0"/>
    <n v="0"/>
    <n v="890480123"/>
    <s v="UNIVERSIDAD DE CARTAGENA"/>
    <n v="5"/>
    <m/>
    <m/>
    <m/>
    <m/>
    <n v="2"/>
    <n v="7"/>
    <n v="2"/>
  </r>
  <r>
    <n v="8415"/>
    <s v="C"/>
    <x v="204"/>
    <x v="0"/>
    <n v="4"/>
    <n v="550023241"/>
    <d v="2019-12-10T00:00:00"/>
    <d v="2024-04-30T00:00:00"/>
    <n v="0"/>
    <n v="1"/>
    <n v="0"/>
    <n v="30"/>
    <n v="2"/>
    <n v="22490513"/>
    <n v="24960000"/>
    <n v="28978"/>
    <n v="1114"/>
    <n v="28978"/>
    <n v="0"/>
    <n v="0"/>
    <n v="0"/>
    <m/>
    <n v="0"/>
    <n v="0"/>
    <n v="0"/>
    <m/>
    <m/>
    <d v="2021-03-31T00:00:00"/>
    <n v="1"/>
    <s v="O"/>
    <n v="1"/>
    <n v="30"/>
    <n v="0"/>
    <m/>
    <m/>
    <m/>
    <m/>
    <m/>
    <m/>
    <n v="1"/>
    <n v="1"/>
    <m/>
    <m/>
    <n v="20563"/>
    <s v="CREDITOS DE CONSUMO"/>
    <n v="0"/>
    <n v="0"/>
    <n v="890480123"/>
    <s v="UNIVERSIDAD DE CARTAGENA"/>
    <n v="5"/>
    <m/>
    <m/>
    <m/>
    <m/>
    <n v="2"/>
    <n v="7"/>
    <n v="2"/>
  </r>
  <r>
    <n v="9957"/>
    <s v="C"/>
    <x v="204"/>
    <x v="0"/>
    <n v="4"/>
    <n v="550023266"/>
    <d v="2019-12-17T00:00:00"/>
    <d v="2024-04-30T00:00:00"/>
    <n v="0"/>
    <n v="1"/>
    <n v="0"/>
    <n v="30"/>
    <n v="2"/>
    <n v="22490513"/>
    <n v="24960000"/>
    <n v="34288"/>
    <n v="1318"/>
    <n v="34288"/>
    <n v="0"/>
    <n v="0"/>
    <n v="0"/>
    <m/>
    <n v="0"/>
    <n v="0"/>
    <n v="0"/>
    <m/>
    <m/>
    <d v="2021-03-31T00:00:00"/>
    <n v="1"/>
    <s v="O"/>
    <n v="1"/>
    <n v="30"/>
    <n v="0"/>
    <m/>
    <m/>
    <m/>
    <m/>
    <m/>
    <m/>
    <n v="1"/>
    <n v="1"/>
    <m/>
    <m/>
    <n v="24331"/>
    <s v="CREDITOS DE CONSUMO"/>
    <n v="0"/>
    <n v="0"/>
    <n v="890480123"/>
    <s v="UNIVERSIDAD DE CARTAGENA"/>
    <n v="5"/>
    <m/>
    <m/>
    <m/>
    <m/>
    <n v="2"/>
    <n v="7"/>
    <n v="2"/>
  </r>
  <r>
    <n v="2784"/>
    <s v="C"/>
    <x v="204"/>
    <x v="0"/>
    <n v="4"/>
    <n v="550023324"/>
    <d v="2019-12-27T00:00:00"/>
    <d v="2024-04-30T00:00:00"/>
    <n v="0"/>
    <n v="1"/>
    <n v="0"/>
    <n v="30"/>
    <n v="2"/>
    <n v="22490513"/>
    <n v="24960000"/>
    <n v="9588"/>
    <n v="369"/>
    <n v="9588"/>
    <n v="0"/>
    <n v="0"/>
    <n v="0"/>
    <m/>
    <n v="0"/>
    <n v="0"/>
    <n v="0"/>
    <m/>
    <m/>
    <d v="2021-03-31T00:00:00"/>
    <n v="1"/>
    <s v="O"/>
    <n v="1"/>
    <n v="30"/>
    <n v="0"/>
    <m/>
    <m/>
    <m/>
    <m/>
    <m/>
    <m/>
    <n v="1"/>
    <n v="1"/>
    <m/>
    <m/>
    <n v="6804"/>
    <s v="CREDITOS DE CONSUMO"/>
    <n v="0"/>
    <n v="0"/>
    <n v="890480123"/>
    <s v="UNIVERSIDAD DE CARTAGENA"/>
    <n v="5"/>
    <m/>
    <m/>
    <m/>
    <m/>
    <n v="2"/>
    <n v="7"/>
    <n v="2"/>
  </r>
  <r>
    <n v="42882"/>
    <s v="C"/>
    <x v="204"/>
    <x v="0"/>
    <n v="4"/>
    <n v="550023365"/>
    <d v="2020-01-06T00:00:00"/>
    <d v="2024-04-30T00:00:00"/>
    <n v="0"/>
    <n v="1"/>
    <n v="0"/>
    <n v="30"/>
    <n v="2"/>
    <n v="22490513"/>
    <n v="24960000"/>
    <n v="147666"/>
    <n v="5677"/>
    <n v="147666"/>
    <n v="0"/>
    <n v="0"/>
    <n v="0"/>
    <m/>
    <n v="0"/>
    <n v="0"/>
    <n v="0"/>
    <m/>
    <m/>
    <d v="2021-03-31T00:00:00"/>
    <n v="1"/>
    <s v="O"/>
    <n v="1"/>
    <n v="30"/>
    <n v="0"/>
    <m/>
    <m/>
    <m/>
    <m/>
    <m/>
    <m/>
    <n v="1"/>
    <n v="1"/>
    <m/>
    <m/>
    <n v="104784"/>
    <s v="CREDITOS DE CONSUMO"/>
    <n v="0"/>
    <n v="0"/>
    <n v="890480123"/>
    <s v="UNIVERSIDAD DE CARTAGENA"/>
    <n v="5"/>
    <m/>
    <m/>
    <m/>
    <m/>
    <n v="2"/>
    <n v="7"/>
    <n v="2"/>
  </r>
  <r>
    <n v="5635"/>
    <s v="C"/>
    <x v="204"/>
    <x v="0"/>
    <n v="4"/>
    <n v="550023376"/>
    <d v="2020-01-08T00:00:00"/>
    <d v="2024-04-30T00:00:00"/>
    <n v="0"/>
    <n v="1"/>
    <n v="0"/>
    <n v="30"/>
    <n v="2"/>
    <n v="22490513"/>
    <n v="24960000"/>
    <n v="19405"/>
    <n v="746"/>
    <n v="19405"/>
    <n v="0"/>
    <n v="0"/>
    <n v="0"/>
    <m/>
    <n v="0"/>
    <n v="0"/>
    <n v="0"/>
    <m/>
    <m/>
    <d v="2021-03-31T00:00:00"/>
    <n v="1"/>
    <s v="O"/>
    <n v="1"/>
    <n v="30"/>
    <n v="0"/>
    <m/>
    <m/>
    <m/>
    <m/>
    <m/>
    <m/>
    <n v="1"/>
    <n v="1"/>
    <m/>
    <m/>
    <n v="13770"/>
    <s v="CREDITOS DE CONSUMO"/>
    <n v="0"/>
    <n v="0"/>
    <n v="890480123"/>
    <s v="UNIVERSIDAD DE CARTAGENA"/>
    <n v="5"/>
    <m/>
    <m/>
    <m/>
    <m/>
    <n v="2"/>
    <n v="7"/>
    <n v="2"/>
  </r>
  <r>
    <n v="11098"/>
    <s v="C"/>
    <x v="204"/>
    <x v="0"/>
    <n v="4"/>
    <n v="550023389"/>
    <d v="2020-01-12T00:00:00"/>
    <d v="2024-04-30T00:00:00"/>
    <n v="0"/>
    <n v="1"/>
    <n v="0"/>
    <n v="30"/>
    <n v="2"/>
    <n v="22490513"/>
    <n v="24960000"/>
    <n v="38215"/>
    <n v="1469"/>
    <n v="38215"/>
    <n v="0"/>
    <n v="0"/>
    <n v="0"/>
    <m/>
    <n v="0"/>
    <n v="0"/>
    <n v="0"/>
    <m/>
    <m/>
    <d v="2021-03-31T00:00:00"/>
    <n v="1"/>
    <s v="O"/>
    <n v="1"/>
    <n v="30"/>
    <n v="0"/>
    <m/>
    <m/>
    <m/>
    <m/>
    <m/>
    <m/>
    <n v="1"/>
    <n v="1"/>
    <m/>
    <m/>
    <n v="27117"/>
    <s v="CREDITOS DE CONSUMO"/>
    <n v="0"/>
    <n v="0"/>
    <n v="890480123"/>
    <s v="UNIVERSIDAD DE CARTAGENA"/>
    <n v="5"/>
    <m/>
    <m/>
    <m/>
    <m/>
    <n v="2"/>
    <n v="7"/>
    <n v="2"/>
  </r>
  <r>
    <n v="10073"/>
    <s v="C"/>
    <x v="204"/>
    <x v="0"/>
    <n v="4"/>
    <n v="550023402"/>
    <d v="2020-01-16T00:00:00"/>
    <d v="2024-04-30T00:00:00"/>
    <n v="0"/>
    <n v="1"/>
    <n v="0"/>
    <n v="30"/>
    <n v="2"/>
    <n v="22490513"/>
    <n v="24960000"/>
    <n v="34689"/>
    <n v="1334"/>
    <n v="34689"/>
    <n v="0"/>
    <n v="0"/>
    <n v="0"/>
    <m/>
    <n v="0"/>
    <n v="0"/>
    <n v="0"/>
    <m/>
    <m/>
    <d v="2021-03-31T00:00:00"/>
    <n v="1"/>
    <s v="O"/>
    <n v="1"/>
    <n v="30"/>
    <n v="0"/>
    <m/>
    <m/>
    <m/>
    <m/>
    <m/>
    <m/>
    <n v="1"/>
    <n v="1"/>
    <m/>
    <m/>
    <n v="24616"/>
    <s v="CREDITOS DE CONSUMO"/>
    <n v="0"/>
    <n v="0"/>
    <n v="890480123"/>
    <s v="UNIVERSIDAD DE CARTAGENA"/>
    <n v="5"/>
    <m/>
    <m/>
    <m/>
    <m/>
    <n v="2"/>
    <n v="7"/>
    <n v="2"/>
  </r>
  <r>
    <n v="14412"/>
    <s v="C"/>
    <x v="204"/>
    <x v="0"/>
    <n v="4"/>
    <n v="550023419"/>
    <d v="2020-01-18T00:00:00"/>
    <d v="2024-04-30T00:00:00"/>
    <n v="0"/>
    <n v="1"/>
    <n v="0"/>
    <n v="30"/>
    <n v="2"/>
    <n v="22490513"/>
    <n v="24960000"/>
    <n v="49627"/>
    <n v="1908"/>
    <n v="49627"/>
    <n v="0"/>
    <n v="0"/>
    <n v="0"/>
    <m/>
    <n v="0"/>
    <n v="0"/>
    <n v="0"/>
    <m/>
    <m/>
    <d v="2021-03-31T00:00:00"/>
    <n v="1"/>
    <s v="O"/>
    <n v="1"/>
    <n v="30"/>
    <n v="0"/>
    <m/>
    <m/>
    <m/>
    <m/>
    <m/>
    <m/>
    <n v="1"/>
    <n v="1"/>
    <m/>
    <m/>
    <n v="35215"/>
    <s v="CREDITOS DE CONSUMO"/>
    <n v="0"/>
    <n v="0"/>
    <n v="890480123"/>
    <s v="UNIVERSIDAD DE CARTAGENA"/>
    <n v="5"/>
    <m/>
    <m/>
    <m/>
    <m/>
    <n v="2"/>
    <n v="7"/>
    <n v="2"/>
  </r>
  <r>
    <n v="6127"/>
    <s v="C"/>
    <x v="204"/>
    <x v="0"/>
    <n v="4"/>
    <n v="550023420"/>
    <d v="2020-01-18T00:00:00"/>
    <d v="2024-04-30T00:00:00"/>
    <n v="0"/>
    <n v="1"/>
    <n v="0"/>
    <n v="30"/>
    <n v="2"/>
    <n v="22490513"/>
    <n v="24960000"/>
    <n v="21099"/>
    <n v="811"/>
    <n v="21099"/>
    <n v="0"/>
    <n v="0"/>
    <n v="0"/>
    <m/>
    <n v="0"/>
    <n v="0"/>
    <n v="0"/>
    <m/>
    <m/>
    <d v="2021-03-31T00:00:00"/>
    <n v="1"/>
    <s v="O"/>
    <n v="1"/>
    <n v="30"/>
    <n v="0"/>
    <m/>
    <m/>
    <m/>
    <m/>
    <m/>
    <m/>
    <n v="1"/>
    <n v="1"/>
    <m/>
    <m/>
    <n v="14972"/>
    <s v="CREDITOS DE CONSUMO"/>
    <n v="0"/>
    <n v="0"/>
    <n v="890480123"/>
    <s v="UNIVERSIDAD DE CARTAGENA"/>
    <n v="5"/>
    <m/>
    <m/>
    <m/>
    <m/>
    <n v="2"/>
    <n v="7"/>
    <n v="2"/>
  </r>
  <r>
    <n v="3728"/>
    <s v="C"/>
    <x v="204"/>
    <x v="0"/>
    <n v="4"/>
    <n v="550023424"/>
    <d v="2020-01-19T00:00:00"/>
    <d v="2024-04-30T00:00:00"/>
    <n v="0"/>
    <n v="1"/>
    <n v="0"/>
    <n v="30"/>
    <n v="2"/>
    <n v="22490513"/>
    <n v="24960000"/>
    <n v="12837"/>
    <n v="494"/>
    <n v="12837"/>
    <n v="0"/>
    <n v="0"/>
    <n v="0"/>
    <m/>
    <n v="0"/>
    <n v="0"/>
    <n v="0"/>
    <m/>
    <m/>
    <d v="2021-03-31T00:00:00"/>
    <n v="1"/>
    <s v="O"/>
    <n v="1"/>
    <n v="30"/>
    <n v="0"/>
    <m/>
    <m/>
    <m/>
    <m/>
    <m/>
    <m/>
    <n v="1"/>
    <n v="1"/>
    <m/>
    <m/>
    <n v="9109"/>
    <s v="CREDITOS DE CONSUMO"/>
    <n v="0"/>
    <n v="0"/>
    <n v="890480123"/>
    <s v="UNIVERSIDAD DE CARTAGENA"/>
    <n v="5"/>
    <m/>
    <m/>
    <m/>
    <m/>
    <n v="2"/>
    <n v="7"/>
    <n v="2"/>
  </r>
  <r>
    <n v="21890"/>
    <s v="C"/>
    <x v="204"/>
    <x v="0"/>
    <n v="4"/>
    <n v="550023439"/>
    <d v="2020-01-20T00:00:00"/>
    <d v="2024-04-30T00:00:00"/>
    <n v="0"/>
    <n v="1"/>
    <n v="0"/>
    <n v="30"/>
    <n v="2"/>
    <n v="22490513"/>
    <n v="24960000"/>
    <n v="75379"/>
    <n v="2898"/>
    <n v="75379"/>
    <n v="0"/>
    <n v="0"/>
    <n v="0"/>
    <m/>
    <n v="0"/>
    <n v="0"/>
    <n v="0"/>
    <m/>
    <m/>
    <d v="2021-03-31T00:00:00"/>
    <n v="1"/>
    <s v="O"/>
    <n v="1"/>
    <n v="30"/>
    <n v="0"/>
    <m/>
    <m/>
    <m/>
    <m/>
    <m/>
    <m/>
    <n v="1"/>
    <n v="1"/>
    <m/>
    <m/>
    <n v="53489"/>
    <s v="CREDITOS DE CONSUMO"/>
    <n v="0"/>
    <n v="0"/>
    <n v="890480123"/>
    <s v="UNIVERSIDAD DE CARTAGENA"/>
    <n v="5"/>
    <m/>
    <m/>
    <m/>
    <m/>
    <n v="2"/>
    <n v="7"/>
    <n v="2"/>
  </r>
  <r>
    <n v="7217"/>
    <s v="C"/>
    <x v="204"/>
    <x v="0"/>
    <n v="4"/>
    <n v="550023450"/>
    <d v="2020-01-21T00:00:00"/>
    <d v="2024-04-30T00:00:00"/>
    <n v="0"/>
    <n v="1"/>
    <n v="0"/>
    <n v="30"/>
    <n v="2"/>
    <n v="22490513"/>
    <n v="24960000"/>
    <n v="24851"/>
    <n v="955"/>
    <n v="24851"/>
    <n v="0"/>
    <n v="0"/>
    <n v="0"/>
    <m/>
    <n v="0"/>
    <n v="0"/>
    <n v="0"/>
    <m/>
    <m/>
    <d v="2021-03-31T00:00:00"/>
    <n v="1"/>
    <s v="O"/>
    <n v="1"/>
    <n v="30"/>
    <n v="0"/>
    <m/>
    <m/>
    <m/>
    <m/>
    <m/>
    <m/>
    <n v="1"/>
    <n v="1"/>
    <m/>
    <m/>
    <n v="17634"/>
    <s v="CREDITOS DE CONSUMO"/>
    <n v="0"/>
    <n v="0"/>
    <n v="890480123"/>
    <s v="UNIVERSIDAD DE CARTAGENA"/>
    <n v="5"/>
    <m/>
    <m/>
    <m/>
    <m/>
    <n v="2"/>
    <n v="7"/>
    <n v="2"/>
  </r>
  <r>
    <n v="10879"/>
    <s v="C"/>
    <x v="204"/>
    <x v="0"/>
    <n v="4"/>
    <n v="550023468"/>
    <d v="2020-01-24T00:00:00"/>
    <d v="2024-04-30T00:00:00"/>
    <n v="0"/>
    <n v="1"/>
    <n v="0"/>
    <n v="30"/>
    <n v="2"/>
    <n v="22490513"/>
    <n v="24960000"/>
    <n v="37462"/>
    <n v="1440"/>
    <n v="37462"/>
    <n v="0"/>
    <n v="0"/>
    <n v="0"/>
    <m/>
    <n v="0"/>
    <n v="0"/>
    <n v="0"/>
    <m/>
    <m/>
    <d v="2021-03-31T00:00:00"/>
    <n v="1"/>
    <s v="O"/>
    <n v="1"/>
    <n v="30"/>
    <n v="0"/>
    <m/>
    <m/>
    <m/>
    <m/>
    <m/>
    <m/>
    <n v="1"/>
    <n v="1"/>
    <m/>
    <m/>
    <n v="26583"/>
    <s v="CREDITOS DE CONSUMO"/>
    <n v="0"/>
    <n v="0"/>
    <n v="890480123"/>
    <s v="UNIVERSIDAD DE CARTAGENA"/>
    <n v="5"/>
    <m/>
    <m/>
    <m/>
    <m/>
    <n v="2"/>
    <n v="7"/>
    <n v="2"/>
  </r>
  <r>
    <n v="11341"/>
    <s v="C"/>
    <x v="204"/>
    <x v="0"/>
    <n v="4"/>
    <n v="550023469"/>
    <d v="2020-01-24T00:00:00"/>
    <d v="2024-04-30T00:00:00"/>
    <n v="0"/>
    <n v="1"/>
    <n v="0"/>
    <n v="30"/>
    <n v="2"/>
    <n v="22490513"/>
    <n v="24960000"/>
    <n v="39054"/>
    <n v="1501"/>
    <n v="39054"/>
    <n v="0"/>
    <n v="0"/>
    <n v="0"/>
    <m/>
    <n v="0"/>
    <n v="0"/>
    <n v="0"/>
    <m/>
    <m/>
    <d v="2021-03-31T00:00:00"/>
    <n v="1"/>
    <s v="O"/>
    <n v="1"/>
    <n v="30"/>
    <n v="0"/>
    <m/>
    <m/>
    <m/>
    <m/>
    <m/>
    <m/>
    <n v="1"/>
    <n v="1"/>
    <m/>
    <m/>
    <n v="27713"/>
    <s v="CREDITOS DE CONSUMO"/>
    <n v="0"/>
    <n v="0"/>
    <n v="890480123"/>
    <s v="UNIVERSIDAD DE CARTAGENA"/>
    <n v="5"/>
    <m/>
    <m/>
    <m/>
    <m/>
    <n v="2"/>
    <n v="7"/>
    <n v="2"/>
  </r>
  <r>
    <n v="26452"/>
    <s v="C"/>
    <x v="204"/>
    <x v="0"/>
    <n v="4"/>
    <n v="550023480"/>
    <d v="2020-01-27T00:00:00"/>
    <d v="2024-04-30T00:00:00"/>
    <n v="0"/>
    <n v="1"/>
    <n v="0"/>
    <n v="30"/>
    <n v="2"/>
    <n v="22490513"/>
    <n v="24960000"/>
    <n v="91089"/>
    <n v="3502"/>
    <n v="91089"/>
    <n v="0"/>
    <n v="0"/>
    <n v="0"/>
    <m/>
    <n v="0"/>
    <n v="0"/>
    <n v="0"/>
    <m/>
    <m/>
    <d v="2021-03-31T00:00:00"/>
    <n v="1"/>
    <s v="O"/>
    <n v="1"/>
    <n v="30"/>
    <n v="0"/>
    <m/>
    <m/>
    <m/>
    <m/>
    <m/>
    <m/>
    <n v="1"/>
    <n v="1"/>
    <m/>
    <m/>
    <n v="64637"/>
    <s v="CREDITOS DE CONSUMO"/>
    <n v="0"/>
    <n v="0"/>
    <n v="890480123"/>
    <s v="UNIVERSIDAD DE CARTAGENA"/>
    <n v="5"/>
    <m/>
    <m/>
    <m/>
    <m/>
    <n v="2"/>
    <n v="7"/>
    <n v="2"/>
  </r>
  <r>
    <n v="44422"/>
    <s v="C"/>
    <x v="204"/>
    <x v="0"/>
    <n v="4"/>
    <n v="550023547"/>
    <d v="2020-02-13T00:00:00"/>
    <d v="2024-04-30T00:00:00"/>
    <n v="0"/>
    <n v="1"/>
    <n v="0"/>
    <n v="30"/>
    <n v="2"/>
    <n v="22490513"/>
    <n v="24960000"/>
    <n v="152968"/>
    <n v="5881"/>
    <n v="152968"/>
    <n v="0"/>
    <n v="0"/>
    <n v="0"/>
    <m/>
    <n v="0"/>
    <n v="0"/>
    <n v="0"/>
    <m/>
    <m/>
    <d v="2021-03-31T00:00:00"/>
    <n v="1"/>
    <s v="O"/>
    <n v="1"/>
    <n v="30"/>
    <n v="0"/>
    <m/>
    <m/>
    <m/>
    <m/>
    <m/>
    <m/>
    <n v="1"/>
    <n v="1"/>
    <m/>
    <m/>
    <n v="108546"/>
    <s v="CREDITOS DE CONSUMO"/>
    <n v="0"/>
    <n v="0"/>
    <n v="890480123"/>
    <s v="UNIVERSIDAD DE CARTAGENA"/>
    <n v="5"/>
    <m/>
    <m/>
    <m/>
    <m/>
    <n v="2"/>
    <n v="7"/>
    <n v="2"/>
  </r>
  <r>
    <n v="23233"/>
    <s v="C"/>
    <x v="204"/>
    <x v="0"/>
    <n v="4"/>
    <n v="550023570"/>
    <d v="2020-02-18T00:00:00"/>
    <d v="2024-04-30T00:00:00"/>
    <n v="0"/>
    <n v="1"/>
    <n v="0"/>
    <n v="30"/>
    <n v="2"/>
    <n v="22490513"/>
    <n v="24960000"/>
    <n v="80003"/>
    <n v="3076"/>
    <n v="80003"/>
    <n v="0"/>
    <n v="0"/>
    <n v="0"/>
    <m/>
    <n v="0"/>
    <n v="0"/>
    <n v="0"/>
    <m/>
    <m/>
    <d v="2021-03-31T00:00:00"/>
    <n v="1"/>
    <s v="O"/>
    <n v="1"/>
    <n v="30"/>
    <n v="0"/>
    <m/>
    <m/>
    <m/>
    <m/>
    <m/>
    <m/>
    <n v="1"/>
    <n v="1"/>
    <m/>
    <m/>
    <n v="56770"/>
    <s v="CREDITOS DE CONSUMO"/>
    <n v="0"/>
    <n v="0"/>
    <n v="890480123"/>
    <s v="UNIVERSIDAD DE CARTAGENA"/>
    <n v="5"/>
    <m/>
    <m/>
    <m/>
    <m/>
    <n v="2"/>
    <n v="7"/>
    <n v="2"/>
  </r>
  <r>
    <n v="6645"/>
    <s v="C"/>
    <x v="204"/>
    <x v="0"/>
    <n v="4"/>
    <n v="550023595"/>
    <d v="2020-02-22T00:00:00"/>
    <d v="2024-04-30T00:00:00"/>
    <n v="0"/>
    <n v="1"/>
    <n v="0"/>
    <n v="30"/>
    <n v="2"/>
    <n v="22490513"/>
    <n v="24960000"/>
    <n v="22881"/>
    <n v="880"/>
    <n v="22881"/>
    <n v="0"/>
    <n v="0"/>
    <n v="0"/>
    <m/>
    <n v="0"/>
    <n v="0"/>
    <n v="0"/>
    <m/>
    <m/>
    <d v="2021-03-31T00:00:00"/>
    <n v="1"/>
    <s v="O"/>
    <n v="1"/>
    <n v="30"/>
    <n v="0"/>
    <m/>
    <m/>
    <m/>
    <m/>
    <m/>
    <m/>
    <n v="1"/>
    <n v="1"/>
    <m/>
    <m/>
    <n v="16236"/>
    <s v="CREDITOS DE CONSUMO"/>
    <n v="0"/>
    <n v="0"/>
    <n v="890480123"/>
    <s v="UNIVERSIDAD DE CARTAGENA"/>
    <n v="5"/>
    <m/>
    <m/>
    <m/>
    <m/>
    <n v="2"/>
    <n v="7"/>
    <n v="2"/>
  </r>
  <r>
    <n v="11761"/>
    <s v="C"/>
    <x v="204"/>
    <x v="0"/>
    <n v="4"/>
    <n v="550023626"/>
    <d v="2020-02-27T00:00:00"/>
    <d v="2024-04-30T00:00:00"/>
    <n v="0"/>
    <n v="1"/>
    <n v="0"/>
    <n v="30"/>
    <n v="2"/>
    <n v="22490513"/>
    <n v="24960000"/>
    <n v="40501"/>
    <n v="1557"/>
    <n v="40501"/>
    <n v="0"/>
    <n v="0"/>
    <n v="0"/>
    <m/>
    <n v="0"/>
    <n v="0"/>
    <n v="0"/>
    <m/>
    <m/>
    <d v="2021-03-31T00:00:00"/>
    <n v="1"/>
    <s v="O"/>
    <n v="1"/>
    <n v="30"/>
    <n v="0"/>
    <m/>
    <m/>
    <m/>
    <m/>
    <m/>
    <m/>
    <n v="1"/>
    <n v="1"/>
    <m/>
    <m/>
    <n v="28740"/>
    <s v="CREDITOS DE CONSUMO"/>
    <n v="0"/>
    <n v="0"/>
    <n v="890480123"/>
    <s v="UNIVERSIDAD DE CARTAGENA"/>
    <n v="5"/>
    <m/>
    <m/>
    <m/>
    <m/>
    <n v="2"/>
    <n v="7"/>
    <n v="2"/>
  </r>
  <r>
    <n v="19220"/>
    <s v="C"/>
    <x v="204"/>
    <x v="0"/>
    <n v="4"/>
    <n v="550023735"/>
    <d v="2020-03-16T00:00:00"/>
    <d v="2024-04-30T00:00:00"/>
    <n v="0"/>
    <n v="1"/>
    <n v="0"/>
    <n v="30"/>
    <n v="2"/>
    <n v="22490513"/>
    <n v="24960000"/>
    <n v="66186"/>
    <n v="2544"/>
    <n v="66186"/>
    <n v="0"/>
    <n v="0"/>
    <n v="0"/>
    <m/>
    <n v="0"/>
    <n v="0"/>
    <n v="0"/>
    <m/>
    <m/>
    <d v="2021-03-31T00:00:00"/>
    <n v="1"/>
    <s v="O"/>
    <n v="1"/>
    <n v="30"/>
    <n v="0"/>
    <m/>
    <m/>
    <m/>
    <m/>
    <m/>
    <m/>
    <n v="1"/>
    <n v="1"/>
    <m/>
    <m/>
    <n v="46966"/>
    <s v="CREDITOS DE CONSUMO"/>
    <n v="0"/>
    <n v="0"/>
    <n v="890480123"/>
    <s v="UNIVERSIDAD DE CARTAGENA"/>
    <n v="5"/>
    <m/>
    <m/>
    <m/>
    <m/>
    <n v="2"/>
    <n v="7"/>
    <n v="2"/>
  </r>
  <r>
    <n v="11382"/>
    <s v="C"/>
    <x v="204"/>
    <x v="0"/>
    <n v="4"/>
    <n v="550023758"/>
    <d v="2020-03-20T00:00:00"/>
    <d v="2024-04-30T00:00:00"/>
    <n v="0"/>
    <n v="1"/>
    <n v="0"/>
    <n v="30"/>
    <n v="2"/>
    <n v="22490513"/>
    <n v="24960000"/>
    <n v="39195"/>
    <n v="1507"/>
    <n v="39195"/>
    <n v="0"/>
    <n v="0"/>
    <n v="0"/>
    <m/>
    <n v="0"/>
    <n v="0"/>
    <n v="0"/>
    <m/>
    <m/>
    <d v="2021-03-31T00:00:00"/>
    <n v="1"/>
    <s v="O"/>
    <n v="1"/>
    <n v="30"/>
    <n v="0"/>
    <m/>
    <m/>
    <m/>
    <m/>
    <m/>
    <m/>
    <n v="1"/>
    <n v="1"/>
    <m/>
    <m/>
    <n v="27813"/>
    <s v="CREDITOS DE CONSUMO"/>
    <n v="0"/>
    <n v="0"/>
    <n v="890480123"/>
    <s v="UNIVERSIDAD DE CARTAGENA"/>
    <n v="5"/>
    <m/>
    <m/>
    <m/>
    <m/>
    <n v="2"/>
    <n v="7"/>
    <n v="2"/>
  </r>
  <r>
    <n v="33051"/>
    <s v="C"/>
    <x v="204"/>
    <x v="0"/>
    <n v="4"/>
    <n v="550023807"/>
    <d v="2020-04-14T00:00:00"/>
    <d v="2024-04-30T00:00:00"/>
    <n v="0"/>
    <n v="1"/>
    <n v="0"/>
    <n v="30"/>
    <n v="2"/>
    <n v="22490513"/>
    <n v="24960000"/>
    <n v="113814"/>
    <n v="4376"/>
    <n v="113814"/>
    <n v="0"/>
    <n v="0"/>
    <n v="0"/>
    <m/>
    <n v="0"/>
    <n v="0"/>
    <n v="0"/>
    <m/>
    <m/>
    <d v="2021-03-31T00:00:00"/>
    <n v="1"/>
    <s v="O"/>
    <n v="1"/>
    <n v="30"/>
    <n v="0"/>
    <m/>
    <m/>
    <m/>
    <m/>
    <m/>
    <m/>
    <n v="1"/>
    <n v="1"/>
    <m/>
    <m/>
    <n v="80763"/>
    <s v="CREDITOS DE CONSUMO"/>
    <n v="0"/>
    <n v="0"/>
    <n v="890480123"/>
    <s v="UNIVERSIDAD DE CARTAGENA"/>
    <n v="5"/>
    <m/>
    <m/>
    <m/>
    <m/>
    <n v="2"/>
    <n v="7"/>
    <n v="2"/>
  </r>
  <r>
    <n v="24789"/>
    <s v="C"/>
    <x v="204"/>
    <x v="0"/>
    <n v="4"/>
    <n v="550023853"/>
    <d v="2020-05-09T00:00:00"/>
    <d v="2024-04-30T00:00:00"/>
    <n v="0"/>
    <n v="1"/>
    <n v="0"/>
    <n v="30"/>
    <n v="2"/>
    <n v="22490513"/>
    <n v="24960000"/>
    <n v="85361"/>
    <n v="3282"/>
    <n v="85361"/>
    <n v="0"/>
    <n v="0"/>
    <n v="0"/>
    <m/>
    <n v="0"/>
    <n v="0"/>
    <n v="0"/>
    <m/>
    <m/>
    <d v="2021-03-31T00:00:00"/>
    <n v="1"/>
    <s v="O"/>
    <n v="1"/>
    <n v="30"/>
    <n v="0"/>
    <m/>
    <m/>
    <m/>
    <m/>
    <m/>
    <m/>
    <n v="1"/>
    <n v="1"/>
    <m/>
    <m/>
    <n v="60572"/>
    <s v="CREDITOS DE CONSUMO"/>
    <n v="0"/>
    <n v="0"/>
    <n v="890480123"/>
    <s v="UNIVERSIDAD DE CARTAGENA"/>
    <n v="5"/>
    <m/>
    <m/>
    <m/>
    <m/>
    <n v="2"/>
    <n v="7"/>
    <n v="2"/>
  </r>
  <r>
    <n v="40348"/>
    <s v="C"/>
    <x v="204"/>
    <x v="0"/>
    <n v="4"/>
    <n v="550023913"/>
    <d v="2020-06-06T00:00:00"/>
    <d v="2024-04-30T00:00:00"/>
    <n v="0"/>
    <n v="1"/>
    <n v="0"/>
    <n v="30"/>
    <n v="2"/>
    <n v="22490513"/>
    <n v="24960000"/>
    <n v="138939"/>
    <n v="5341"/>
    <n v="138939"/>
    <n v="0"/>
    <n v="0"/>
    <n v="0"/>
    <m/>
    <n v="0"/>
    <n v="0"/>
    <n v="0"/>
    <m/>
    <m/>
    <d v="2021-03-31T00:00:00"/>
    <n v="1"/>
    <s v="O"/>
    <n v="1"/>
    <n v="30"/>
    <n v="0"/>
    <m/>
    <m/>
    <m/>
    <m/>
    <m/>
    <m/>
    <n v="1"/>
    <n v="1"/>
    <m/>
    <m/>
    <n v="98591"/>
    <s v="CREDITOS DE CONSUMO"/>
    <n v="0"/>
    <n v="0"/>
    <n v="890480123"/>
    <s v="UNIVERSIDAD DE CARTAGENA"/>
    <n v="5"/>
    <m/>
    <m/>
    <m/>
    <m/>
    <n v="2"/>
    <n v="7"/>
    <n v="2"/>
  </r>
  <r>
    <n v="7494"/>
    <s v="C"/>
    <x v="204"/>
    <x v="0"/>
    <n v="4"/>
    <n v="550023914"/>
    <d v="2020-06-06T00:00:00"/>
    <d v="2024-04-30T00:00:00"/>
    <n v="0"/>
    <n v="1"/>
    <n v="0"/>
    <n v="30"/>
    <n v="2"/>
    <n v="22490513"/>
    <n v="24960000"/>
    <n v="25805"/>
    <n v="992"/>
    <n v="25805"/>
    <n v="0"/>
    <n v="0"/>
    <n v="0"/>
    <m/>
    <n v="0"/>
    <n v="0"/>
    <n v="0"/>
    <m/>
    <m/>
    <d v="2021-03-31T00:00:00"/>
    <n v="1"/>
    <s v="O"/>
    <n v="1"/>
    <n v="30"/>
    <n v="0"/>
    <m/>
    <m/>
    <m/>
    <m/>
    <m/>
    <m/>
    <n v="1"/>
    <n v="1"/>
    <m/>
    <m/>
    <n v="18311"/>
    <s v="CREDITOS DE CONSUMO"/>
    <n v="0"/>
    <n v="0"/>
    <n v="890480123"/>
    <s v="UNIVERSIDAD DE CARTAGENA"/>
    <n v="5"/>
    <m/>
    <m/>
    <m/>
    <m/>
    <n v="2"/>
    <n v="7"/>
    <n v="2"/>
  </r>
  <r>
    <n v="8742"/>
    <s v="C"/>
    <x v="204"/>
    <x v="0"/>
    <n v="4"/>
    <n v="550023916"/>
    <d v="2020-06-06T00:00:00"/>
    <d v="2024-04-30T00:00:00"/>
    <n v="0"/>
    <n v="1"/>
    <n v="0"/>
    <n v="30"/>
    <n v="2"/>
    <n v="22490513"/>
    <n v="24960000"/>
    <n v="30105"/>
    <n v="1157"/>
    <n v="30105"/>
    <n v="0"/>
    <n v="0"/>
    <n v="0"/>
    <m/>
    <n v="0"/>
    <n v="0"/>
    <n v="0"/>
    <m/>
    <m/>
    <d v="2021-03-31T00:00:00"/>
    <n v="1"/>
    <s v="O"/>
    <n v="1"/>
    <n v="30"/>
    <n v="0"/>
    <m/>
    <m/>
    <m/>
    <m/>
    <m/>
    <m/>
    <n v="1"/>
    <n v="1"/>
    <m/>
    <m/>
    <n v="21363"/>
    <s v="CREDITOS DE CONSUMO"/>
    <n v="0"/>
    <n v="0"/>
    <n v="890480123"/>
    <s v="UNIVERSIDAD DE CARTAGENA"/>
    <n v="5"/>
    <m/>
    <m/>
    <m/>
    <m/>
    <n v="2"/>
    <n v="7"/>
    <n v="2"/>
  </r>
  <r>
    <n v="15224"/>
    <s v="C"/>
    <x v="204"/>
    <x v="0"/>
    <n v="4"/>
    <n v="550023943"/>
    <d v="2020-06-22T00:00:00"/>
    <d v="2024-04-30T00:00:00"/>
    <n v="0"/>
    <n v="1"/>
    <n v="0"/>
    <n v="30"/>
    <n v="2"/>
    <n v="22490513"/>
    <n v="24960000"/>
    <n v="52424"/>
    <n v="2015"/>
    <n v="52424"/>
    <n v="0"/>
    <n v="0"/>
    <n v="0"/>
    <m/>
    <n v="0"/>
    <n v="0"/>
    <n v="0"/>
    <m/>
    <m/>
    <d v="2021-03-31T00:00:00"/>
    <n v="1"/>
    <s v="O"/>
    <n v="1"/>
    <n v="30"/>
    <n v="0"/>
    <m/>
    <m/>
    <m/>
    <m/>
    <m/>
    <m/>
    <n v="1"/>
    <n v="1"/>
    <m/>
    <m/>
    <n v="37200"/>
    <s v="CREDITOS DE CONSUMO"/>
    <n v="0"/>
    <n v="0"/>
    <n v="890480123"/>
    <s v="UNIVERSIDAD DE CARTAGENA"/>
    <n v="5"/>
    <m/>
    <m/>
    <m/>
    <m/>
    <n v="2"/>
    <n v="7"/>
    <n v="2"/>
  </r>
  <r>
    <n v="22935"/>
    <s v="C"/>
    <x v="204"/>
    <x v="0"/>
    <n v="4"/>
    <n v="550023951"/>
    <d v="2020-06-27T00:00:00"/>
    <d v="2024-04-30T00:00:00"/>
    <n v="0"/>
    <n v="1"/>
    <n v="0"/>
    <n v="30"/>
    <n v="2"/>
    <n v="22490513"/>
    <n v="24960000"/>
    <n v="78979"/>
    <n v="3036"/>
    <n v="78979"/>
    <n v="0"/>
    <n v="0"/>
    <n v="0"/>
    <m/>
    <n v="0"/>
    <n v="0"/>
    <n v="0"/>
    <m/>
    <m/>
    <d v="2021-03-31T00:00:00"/>
    <n v="1"/>
    <s v="O"/>
    <n v="1"/>
    <n v="30"/>
    <n v="0"/>
    <m/>
    <m/>
    <m/>
    <m/>
    <m/>
    <m/>
    <n v="1"/>
    <n v="1"/>
    <m/>
    <m/>
    <n v="56044"/>
    <s v="CREDITOS DE CONSUMO"/>
    <n v="0"/>
    <n v="0"/>
    <n v="890480123"/>
    <s v="UNIVERSIDAD DE CARTAGENA"/>
    <n v="5"/>
    <m/>
    <m/>
    <m/>
    <m/>
    <n v="2"/>
    <n v="7"/>
    <n v="2"/>
  </r>
  <r>
    <n v="55005"/>
    <s v="C"/>
    <x v="204"/>
    <x v="0"/>
    <n v="4"/>
    <n v="550023968"/>
    <d v="2020-07-14T00:00:00"/>
    <d v="2024-04-30T00:00:00"/>
    <n v="0"/>
    <n v="1"/>
    <n v="0"/>
    <n v="30"/>
    <n v="2"/>
    <n v="22490513"/>
    <n v="24960000"/>
    <n v="189414"/>
    <n v="7282"/>
    <n v="189414"/>
    <n v="0"/>
    <n v="0"/>
    <n v="0"/>
    <m/>
    <n v="0"/>
    <n v="0"/>
    <n v="0"/>
    <m/>
    <m/>
    <d v="2021-03-31T00:00:00"/>
    <n v="1"/>
    <s v="O"/>
    <n v="1"/>
    <n v="30"/>
    <n v="0"/>
    <m/>
    <m/>
    <m/>
    <m/>
    <m/>
    <m/>
    <n v="1"/>
    <n v="1"/>
    <m/>
    <m/>
    <n v="134409"/>
    <s v="CREDITOS DE CONSUMO"/>
    <n v="0"/>
    <n v="0"/>
    <n v="890480123"/>
    <s v="UNIVERSIDAD DE CARTAGENA"/>
    <n v="5"/>
    <m/>
    <m/>
    <m/>
    <m/>
    <n v="2"/>
    <n v="7"/>
    <n v="2"/>
  </r>
  <r>
    <n v="32262"/>
    <s v="C"/>
    <x v="204"/>
    <x v="0"/>
    <n v="4"/>
    <n v="550023976"/>
    <d v="2020-07-16T00:00:00"/>
    <d v="2024-04-30T00:00:00"/>
    <n v="0"/>
    <n v="1"/>
    <n v="0"/>
    <n v="30"/>
    <n v="2"/>
    <n v="22490513"/>
    <n v="24960000"/>
    <n v="111096"/>
    <n v="4271"/>
    <n v="111096"/>
    <n v="0"/>
    <n v="0"/>
    <n v="0"/>
    <m/>
    <n v="0"/>
    <n v="0"/>
    <n v="0"/>
    <m/>
    <m/>
    <d v="2021-03-31T00:00:00"/>
    <n v="1"/>
    <s v="O"/>
    <n v="1"/>
    <n v="30"/>
    <n v="0"/>
    <m/>
    <m/>
    <m/>
    <m/>
    <m/>
    <m/>
    <n v="1"/>
    <n v="1"/>
    <m/>
    <m/>
    <n v="78834"/>
    <s v="CREDITOS DE CONSUMO"/>
    <n v="0"/>
    <n v="0"/>
    <n v="890480123"/>
    <s v="UNIVERSIDAD DE CARTAGENA"/>
    <n v="5"/>
    <m/>
    <m/>
    <m/>
    <m/>
    <n v="2"/>
    <n v="7"/>
    <n v="2"/>
  </r>
  <r>
    <n v="4768"/>
    <s v="C"/>
    <x v="204"/>
    <x v="0"/>
    <n v="4"/>
    <n v="550023988"/>
    <d v="2020-07-20T00:00:00"/>
    <d v="2024-04-30T00:00:00"/>
    <n v="0"/>
    <n v="1"/>
    <n v="0"/>
    <n v="30"/>
    <n v="2"/>
    <n v="22490513"/>
    <n v="24960000"/>
    <n v="16418"/>
    <n v="631"/>
    <n v="16418"/>
    <n v="0"/>
    <n v="0"/>
    <n v="0"/>
    <m/>
    <n v="0"/>
    <n v="0"/>
    <n v="0"/>
    <m/>
    <m/>
    <d v="2021-03-31T00:00:00"/>
    <n v="1"/>
    <s v="O"/>
    <n v="1"/>
    <n v="30"/>
    <n v="0"/>
    <m/>
    <m/>
    <m/>
    <m/>
    <m/>
    <m/>
    <n v="1"/>
    <n v="1"/>
    <m/>
    <m/>
    <n v="11650"/>
    <s v="CREDITOS DE CONSUMO"/>
    <n v="0"/>
    <n v="0"/>
    <n v="890480123"/>
    <s v="UNIVERSIDAD DE CARTAGENA"/>
    <n v="5"/>
    <m/>
    <m/>
    <m/>
    <m/>
    <n v="2"/>
    <n v="7"/>
    <n v="2"/>
  </r>
  <r>
    <n v="23946"/>
    <s v="C"/>
    <x v="204"/>
    <x v="0"/>
    <n v="4"/>
    <n v="550024186"/>
    <d v="2020-08-15T00:00:00"/>
    <d v="2024-04-30T00:00:00"/>
    <n v="0"/>
    <n v="1"/>
    <n v="0"/>
    <n v="30"/>
    <n v="2"/>
    <n v="22490513"/>
    <n v="24960000"/>
    <n v="82458"/>
    <n v="3170"/>
    <n v="82458"/>
    <n v="0"/>
    <n v="0"/>
    <n v="0"/>
    <m/>
    <n v="0"/>
    <n v="0"/>
    <n v="0"/>
    <m/>
    <m/>
    <d v="2021-03-31T00:00:00"/>
    <n v="1"/>
    <s v="O"/>
    <n v="1"/>
    <n v="30"/>
    <n v="0"/>
    <m/>
    <m/>
    <m/>
    <m/>
    <m/>
    <m/>
    <n v="1"/>
    <n v="1"/>
    <m/>
    <m/>
    <n v="58512"/>
    <s v="CREDITOS DE CONSUMO"/>
    <n v="0"/>
    <n v="0"/>
    <n v="890480123"/>
    <s v="UNIVERSIDAD DE CARTAGENA"/>
    <n v="5"/>
    <m/>
    <m/>
    <m/>
    <m/>
    <n v="2"/>
    <n v="7"/>
    <n v="2"/>
  </r>
  <r>
    <n v="9128"/>
    <s v="C"/>
    <x v="204"/>
    <x v="0"/>
    <n v="4"/>
    <n v="550024209"/>
    <d v="2020-08-23T00:00:00"/>
    <d v="2024-04-30T00:00:00"/>
    <n v="0"/>
    <n v="1"/>
    <n v="0"/>
    <n v="30"/>
    <n v="2"/>
    <n v="22490513"/>
    <n v="24960000"/>
    <n v="31434"/>
    <n v="1208"/>
    <n v="31434"/>
    <n v="0"/>
    <n v="0"/>
    <n v="0"/>
    <m/>
    <n v="0"/>
    <n v="0"/>
    <n v="0"/>
    <m/>
    <m/>
    <d v="2021-03-31T00:00:00"/>
    <n v="1"/>
    <s v="O"/>
    <n v="1"/>
    <n v="30"/>
    <n v="0"/>
    <m/>
    <m/>
    <m/>
    <m/>
    <m/>
    <m/>
    <n v="1"/>
    <n v="1"/>
    <m/>
    <m/>
    <n v="22306"/>
    <s v="CREDITOS DE CONSUMO"/>
    <n v="0"/>
    <n v="0"/>
    <n v="890480123"/>
    <s v="UNIVERSIDAD DE CARTAGENA"/>
    <n v="5"/>
    <m/>
    <m/>
    <m/>
    <m/>
    <n v="2"/>
    <n v="7"/>
    <n v="2"/>
  </r>
  <r>
    <n v="51343"/>
    <s v="C"/>
    <x v="204"/>
    <x v="0"/>
    <n v="4"/>
    <n v="550024342"/>
    <d v="2020-09-03T00:00:00"/>
    <d v="2024-04-30T00:00:00"/>
    <n v="0"/>
    <n v="1"/>
    <n v="0"/>
    <n v="30"/>
    <n v="2"/>
    <n v="22490513"/>
    <n v="24960000"/>
    <n v="176801"/>
    <n v="6797"/>
    <n v="176801"/>
    <n v="0"/>
    <n v="0"/>
    <n v="0"/>
    <m/>
    <n v="0"/>
    <n v="0"/>
    <n v="0"/>
    <m/>
    <m/>
    <d v="2021-03-31T00:00:00"/>
    <n v="1"/>
    <s v="O"/>
    <n v="1"/>
    <n v="30"/>
    <n v="0"/>
    <m/>
    <m/>
    <m/>
    <m/>
    <m/>
    <m/>
    <n v="1"/>
    <n v="1"/>
    <m/>
    <m/>
    <n v="125458"/>
    <s v="CREDITOS DE CONSUMO"/>
    <n v="0"/>
    <n v="0"/>
    <n v="890480123"/>
    <s v="UNIVERSIDAD DE CARTAGENA"/>
    <n v="5"/>
    <m/>
    <m/>
    <m/>
    <m/>
    <n v="2"/>
    <n v="7"/>
    <n v="2"/>
  </r>
  <r>
    <n v="6382"/>
    <s v="C"/>
    <x v="204"/>
    <x v="0"/>
    <n v="4"/>
    <n v="550024398"/>
    <d v="2020-09-17T00:00:00"/>
    <d v="2024-04-30T00:00:00"/>
    <n v="0"/>
    <n v="1"/>
    <n v="0"/>
    <n v="30"/>
    <n v="2"/>
    <n v="22490513"/>
    <n v="24960000"/>
    <n v="21975"/>
    <n v="845"/>
    <n v="21975"/>
    <n v="0"/>
    <n v="0"/>
    <n v="0"/>
    <m/>
    <n v="0"/>
    <n v="0"/>
    <n v="0"/>
    <m/>
    <m/>
    <d v="2021-03-31T00:00:00"/>
    <n v="1"/>
    <s v="O"/>
    <n v="1"/>
    <n v="30"/>
    <n v="0"/>
    <m/>
    <m/>
    <m/>
    <m/>
    <m/>
    <m/>
    <n v="1"/>
    <n v="1"/>
    <m/>
    <m/>
    <n v="15593"/>
    <s v="CREDITOS DE CONSUMO"/>
    <n v="0"/>
    <n v="0"/>
    <n v="890480123"/>
    <s v="UNIVERSIDAD DE CARTAGENA"/>
    <n v="5"/>
    <m/>
    <m/>
    <m/>
    <m/>
    <n v="2"/>
    <n v="7"/>
    <n v="2"/>
  </r>
  <r>
    <n v="22889"/>
    <s v="C"/>
    <x v="204"/>
    <x v="0"/>
    <n v="4"/>
    <n v="550024572"/>
    <d v="2020-10-08T00:00:00"/>
    <d v="2024-04-30T00:00:00"/>
    <n v="0"/>
    <n v="1"/>
    <n v="0"/>
    <n v="30"/>
    <n v="2"/>
    <n v="22490513"/>
    <n v="24960000"/>
    <n v="78821"/>
    <n v="3030"/>
    <n v="78821"/>
    <n v="0"/>
    <n v="0"/>
    <n v="0"/>
    <m/>
    <n v="0"/>
    <n v="0"/>
    <n v="0"/>
    <m/>
    <m/>
    <d v="2021-03-31T00:00:00"/>
    <n v="1"/>
    <s v="O"/>
    <n v="1"/>
    <n v="30"/>
    <n v="0"/>
    <m/>
    <m/>
    <m/>
    <m/>
    <m/>
    <m/>
    <n v="1"/>
    <n v="1"/>
    <m/>
    <m/>
    <n v="55932"/>
    <s v="CREDITOS DE CONSUMO"/>
    <n v="0"/>
    <n v="0"/>
    <n v="890480123"/>
    <s v="UNIVERSIDAD DE CARTAGENA"/>
    <n v="5"/>
    <m/>
    <m/>
    <m/>
    <m/>
    <n v="2"/>
    <n v="7"/>
    <n v="2"/>
  </r>
  <r>
    <n v="6547"/>
    <s v="C"/>
    <x v="204"/>
    <x v="0"/>
    <n v="4"/>
    <n v="550024573"/>
    <d v="2020-10-08T00:00:00"/>
    <d v="2024-04-30T00:00:00"/>
    <n v="0"/>
    <n v="1"/>
    <n v="0"/>
    <n v="30"/>
    <n v="2"/>
    <n v="22490513"/>
    <n v="24960000"/>
    <n v="22546"/>
    <n v="867"/>
    <n v="22546"/>
    <n v="0"/>
    <n v="0"/>
    <n v="0"/>
    <m/>
    <n v="0"/>
    <n v="0"/>
    <n v="0"/>
    <m/>
    <m/>
    <d v="2021-03-31T00:00:00"/>
    <n v="1"/>
    <s v="O"/>
    <n v="1"/>
    <n v="30"/>
    <n v="0"/>
    <m/>
    <m/>
    <m/>
    <m/>
    <m/>
    <m/>
    <n v="1"/>
    <n v="1"/>
    <m/>
    <m/>
    <n v="15999"/>
    <s v="CREDITOS DE CONSUMO"/>
    <n v="0"/>
    <n v="0"/>
    <n v="890480123"/>
    <s v="UNIVERSIDAD DE CARTAGENA"/>
    <n v="5"/>
    <m/>
    <m/>
    <m/>
    <m/>
    <n v="2"/>
    <n v="7"/>
    <n v="2"/>
  </r>
  <r>
    <n v="18184"/>
    <s v="C"/>
    <x v="204"/>
    <x v="0"/>
    <n v="4"/>
    <n v="550024587"/>
    <d v="2020-10-12T00:00:00"/>
    <d v="2024-04-30T00:00:00"/>
    <n v="0"/>
    <n v="1"/>
    <n v="0"/>
    <n v="30"/>
    <n v="2"/>
    <n v="22490513"/>
    <n v="24960000"/>
    <n v="62616"/>
    <n v="2407"/>
    <n v="62616"/>
    <n v="0"/>
    <n v="0"/>
    <n v="0"/>
    <m/>
    <n v="0"/>
    <n v="0"/>
    <n v="0"/>
    <m/>
    <m/>
    <d v="2021-03-31T00:00:00"/>
    <n v="1"/>
    <s v="O"/>
    <n v="1"/>
    <n v="30"/>
    <n v="0"/>
    <m/>
    <m/>
    <m/>
    <m/>
    <m/>
    <m/>
    <n v="1"/>
    <n v="1"/>
    <m/>
    <m/>
    <n v="44432"/>
    <s v="CREDITOS DE CONSUMO"/>
    <n v="0"/>
    <n v="0"/>
    <n v="890480123"/>
    <s v="UNIVERSIDAD DE CARTAGENA"/>
    <n v="5"/>
    <m/>
    <m/>
    <m/>
    <m/>
    <n v="2"/>
    <n v="7"/>
    <n v="2"/>
  </r>
  <r>
    <n v="27353"/>
    <s v="C"/>
    <x v="204"/>
    <x v="0"/>
    <n v="4"/>
    <n v="550024854"/>
    <d v="2020-11-22T00:00:00"/>
    <d v="2024-04-30T00:00:00"/>
    <n v="0"/>
    <n v="1"/>
    <n v="0"/>
    <n v="30"/>
    <n v="2"/>
    <n v="22490513"/>
    <n v="24960000"/>
    <n v="94190"/>
    <n v="3621"/>
    <n v="94190"/>
    <n v="0"/>
    <n v="0"/>
    <n v="0"/>
    <m/>
    <n v="0"/>
    <n v="0"/>
    <n v="0"/>
    <m/>
    <m/>
    <d v="2021-03-31T00:00:00"/>
    <n v="1"/>
    <s v="O"/>
    <n v="1"/>
    <n v="30"/>
    <n v="0"/>
    <m/>
    <m/>
    <m/>
    <m/>
    <m/>
    <m/>
    <n v="1"/>
    <n v="1"/>
    <m/>
    <m/>
    <n v="66837"/>
    <s v="CREDITOS DE CONSUMO"/>
    <n v="0"/>
    <n v="0"/>
    <n v="890480123"/>
    <s v="UNIVERSIDAD DE CARTAGENA"/>
    <n v="5"/>
    <m/>
    <m/>
    <m/>
    <m/>
    <n v="2"/>
    <n v="7"/>
    <n v="2"/>
  </r>
  <r>
    <n v="25881"/>
    <s v="C"/>
    <x v="204"/>
    <x v="0"/>
    <n v="4"/>
    <n v="550024855"/>
    <d v="2020-11-22T00:00:00"/>
    <d v="2024-04-30T00:00:00"/>
    <n v="0"/>
    <n v="1"/>
    <n v="0"/>
    <n v="30"/>
    <n v="2"/>
    <n v="22490513"/>
    <n v="24960000"/>
    <n v="89121"/>
    <n v="3426"/>
    <n v="89121"/>
    <n v="0"/>
    <n v="0"/>
    <n v="0"/>
    <m/>
    <n v="0"/>
    <n v="0"/>
    <n v="0"/>
    <m/>
    <m/>
    <d v="2021-03-31T00:00:00"/>
    <n v="1"/>
    <s v="O"/>
    <n v="1"/>
    <n v="30"/>
    <n v="0"/>
    <m/>
    <m/>
    <m/>
    <m/>
    <m/>
    <m/>
    <n v="1"/>
    <n v="1"/>
    <m/>
    <m/>
    <n v="63240"/>
    <s v="CREDITOS DE CONSUMO"/>
    <n v="0"/>
    <n v="0"/>
    <n v="890480123"/>
    <s v="UNIVERSIDAD DE CARTAGENA"/>
    <n v="5"/>
    <m/>
    <m/>
    <m/>
    <m/>
    <n v="2"/>
    <n v="7"/>
    <n v="2"/>
  </r>
  <r>
    <n v="11950"/>
    <s v="C"/>
    <x v="204"/>
    <x v="0"/>
    <n v="4"/>
    <n v="550024990"/>
    <d v="2020-12-06T00:00:00"/>
    <d v="2024-04-30T00:00:00"/>
    <n v="0"/>
    <n v="1"/>
    <n v="0"/>
    <n v="30"/>
    <n v="2"/>
    <n v="22490513"/>
    <n v="24960000"/>
    <n v="41150"/>
    <n v="1582"/>
    <n v="41150"/>
    <n v="0"/>
    <n v="0"/>
    <n v="0"/>
    <m/>
    <n v="0"/>
    <n v="0"/>
    <n v="0"/>
    <m/>
    <m/>
    <d v="2021-03-31T00:00:00"/>
    <n v="1"/>
    <s v="O"/>
    <n v="1"/>
    <n v="30"/>
    <n v="0"/>
    <m/>
    <m/>
    <m/>
    <m/>
    <m/>
    <m/>
    <n v="1"/>
    <n v="1"/>
    <m/>
    <m/>
    <n v="29200"/>
    <s v="CREDITOS DE CONSUMO"/>
    <n v="0"/>
    <n v="0"/>
    <n v="890480123"/>
    <s v="UNIVERSIDAD DE CARTAGENA"/>
    <n v="5"/>
    <m/>
    <m/>
    <m/>
    <m/>
    <n v="2"/>
    <n v="7"/>
    <n v="2"/>
  </r>
  <r>
    <n v="22046"/>
    <s v="C"/>
    <x v="204"/>
    <x v="0"/>
    <n v="4"/>
    <n v="550025027"/>
    <d v="2020-12-18T00:00:00"/>
    <d v="2024-04-30T00:00:00"/>
    <n v="0"/>
    <n v="1"/>
    <n v="0"/>
    <n v="30"/>
    <n v="2"/>
    <n v="22490513"/>
    <n v="24960000"/>
    <n v="75916"/>
    <n v="2919"/>
    <n v="75916"/>
    <n v="0"/>
    <n v="0"/>
    <n v="0"/>
    <m/>
    <n v="0"/>
    <n v="0"/>
    <n v="0"/>
    <m/>
    <m/>
    <d v="2021-03-31T00:00:00"/>
    <n v="1"/>
    <s v="O"/>
    <n v="1"/>
    <n v="30"/>
    <n v="0"/>
    <m/>
    <m/>
    <m/>
    <m/>
    <m/>
    <m/>
    <n v="1"/>
    <n v="1"/>
    <m/>
    <m/>
    <n v="53870"/>
    <s v="CREDITOS DE CONSUMO"/>
    <n v="0"/>
    <n v="0"/>
    <n v="890480123"/>
    <s v="UNIVERSIDAD DE CARTAGENA"/>
    <n v="5"/>
    <m/>
    <m/>
    <m/>
    <m/>
    <n v="2"/>
    <n v="7"/>
    <n v="2"/>
  </r>
  <r>
    <n v="9671"/>
    <s v="C"/>
    <x v="204"/>
    <x v="0"/>
    <n v="4"/>
    <n v="550025176"/>
    <d v="2021-01-08T00:00:00"/>
    <d v="2024-04-30T00:00:00"/>
    <n v="0"/>
    <n v="1"/>
    <n v="0"/>
    <n v="30"/>
    <n v="2"/>
    <n v="22490513"/>
    <n v="24960000"/>
    <n v="33302"/>
    <n v="1280"/>
    <n v="33302"/>
    <n v="0"/>
    <n v="0"/>
    <n v="0"/>
    <m/>
    <n v="0"/>
    <n v="0"/>
    <n v="0"/>
    <m/>
    <m/>
    <d v="2021-03-31T00:00:00"/>
    <n v="1"/>
    <s v="O"/>
    <n v="1"/>
    <n v="30"/>
    <n v="0"/>
    <m/>
    <m/>
    <m/>
    <m/>
    <m/>
    <m/>
    <n v="1"/>
    <n v="1"/>
    <m/>
    <m/>
    <n v="23631"/>
    <s v="CREDITOS DE CONSUMO"/>
    <n v="0"/>
    <n v="0"/>
    <n v="890480123"/>
    <s v="UNIVERSIDAD DE CARTAGENA"/>
    <n v="5"/>
    <m/>
    <m/>
    <m/>
    <m/>
    <n v="2"/>
    <n v="7"/>
    <n v="2"/>
  </r>
  <r>
    <n v="9631"/>
    <s v="C"/>
    <x v="204"/>
    <x v="0"/>
    <n v="4"/>
    <n v="550025185"/>
    <d v="2021-01-14T00:00:00"/>
    <d v="2024-04-30T00:00:00"/>
    <n v="0"/>
    <n v="1"/>
    <n v="0"/>
    <n v="30"/>
    <n v="2"/>
    <n v="22490513"/>
    <n v="24960000"/>
    <n v="33163"/>
    <n v="1275"/>
    <n v="33163"/>
    <n v="0"/>
    <n v="0"/>
    <n v="0"/>
    <m/>
    <n v="0"/>
    <n v="0"/>
    <n v="0"/>
    <m/>
    <m/>
    <d v="2021-03-31T00:00:00"/>
    <n v="1"/>
    <s v="O"/>
    <n v="1"/>
    <n v="30"/>
    <n v="0"/>
    <m/>
    <m/>
    <m/>
    <m/>
    <m/>
    <m/>
    <n v="1"/>
    <n v="1"/>
    <m/>
    <m/>
    <n v="23532"/>
    <s v="CREDITOS DE CONSUMO"/>
    <n v="0"/>
    <n v="0"/>
    <n v="890480123"/>
    <s v="UNIVERSIDAD DE CARTAGENA"/>
    <n v="5"/>
    <m/>
    <m/>
    <m/>
    <m/>
    <n v="2"/>
    <n v="7"/>
    <n v="2"/>
  </r>
  <r>
    <n v="21045"/>
    <s v="C"/>
    <x v="204"/>
    <x v="0"/>
    <n v="4"/>
    <n v="550025214"/>
    <d v="2021-01-24T00:00:00"/>
    <d v="2024-04-30T00:00:00"/>
    <n v="0"/>
    <n v="1"/>
    <n v="0"/>
    <n v="30"/>
    <n v="2"/>
    <n v="22490513"/>
    <n v="24960000"/>
    <n v="72468"/>
    <n v="2786"/>
    <n v="72468"/>
    <n v="0"/>
    <n v="0"/>
    <n v="0"/>
    <m/>
    <n v="0"/>
    <n v="0"/>
    <n v="0"/>
    <m/>
    <m/>
    <d v="2021-03-31T00:00:00"/>
    <n v="1"/>
    <s v="O"/>
    <n v="1"/>
    <n v="30"/>
    <n v="0"/>
    <m/>
    <m/>
    <m/>
    <m/>
    <m/>
    <m/>
    <n v="1"/>
    <n v="1"/>
    <m/>
    <m/>
    <n v="51423"/>
    <s v="CREDITOS DE CONSUMO"/>
    <n v="0"/>
    <n v="0"/>
    <n v="890480123"/>
    <s v="UNIVERSIDAD DE CARTAGENA"/>
    <n v="5"/>
    <m/>
    <m/>
    <m/>
    <m/>
    <n v="2"/>
    <n v="7"/>
    <n v="2"/>
  </r>
  <r>
    <n v="27373"/>
    <s v="C"/>
    <x v="204"/>
    <x v="0"/>
    <n v="4"/>
    <n v="550025369"/>
    <d v="2021-02-05T00:00:00"/>
    <d v="2024-04-30T00:00:00"/>
    <n v="0"/>
    <n v="1"/>
    <n v="0"/>
    <n v="30"/>
    <n v="2"/>
    <n v="22490513"/>
    <n v="24960000"/>
    <n v="94259"/>
    <n v="3624"/>
    <n v="94259"/>
    <n v="0"/>
    <n v="0"/>
    <n v="0"/>
    <m/>
    <n v="0"/>
    <n v="0"/>
    <n v="0"/>
    <m/>
    <m/>
    <d v="2021-03-31T00:00:00"/>
    <n v="1"/>
    <s v="O"/>
    <n v="1"/>
    <n v="30"/>
    <n v="0"/>
    <m/>
    <m/>
    <m/>
    <m/>
    <m/>
    <m/>
    <n v="1"/>
    <n v="1"/>
    <m/>
    <m/>
    <n v="66886"/>
    <s v="CREDITOS DE CONSUMO"/>
    <n v="0"/>
    <n v="0"/>
    <n v="890480123"/>
    <s v="UNIVERSIDAD DE CARTAGENA"/>
    <n v="5"/>
    <m/>
    <m/>
    <m/>
    <m/>
    <n v="2"/>
    <n v="7"/>
    <n v="2"/>
  </r>
  <r>
    <n v="17572"/>
    <s v="C"/>
    <x v="204"/>
    <x v="0"/>
    <n v="4"/>
    <n v="550025396"/>
    <d v="2021-02-14T00:00:00"/>
    <d v="2024-04-30T00:00:00"/>
    <n v="0"/>
    <n v="1"/>
    <n v="0"/>
    <n v="30"/>
    <n v="2"/>
    <n v="22490513"/>
    <n v="24960000"/>
    <n v="60512"/>
    <n v="2326"/>
    <n v="60512"/>
    <n v="0"/>
    <n v="0"/>
    <n v="0"/>
    <m/>
    <n v="0"/>
    <n v="0"/>
    <n v="0"/>
    <m/>
    <m/>
    <d v="2021-03-31T00:00:00"/>
    <n v="1"/>
    <s v="O"/>
    <n v="1"/>
    <n v="30"/>
    <n v="0"/>
    <m/>
    <m/>
    <m/>
    <m/>
    <m/>
    <m/>
    <n v="1"/>
    <n v="1"/>
    <m/>
    <m/>
    <n v="42940"/>
    <s v="CREDITOS DE CONSUMO"/>
    <n v="0"/>
    <n v="0"/>
    <n v="890480123"/>
    <s v="UNIVERSIDAD DE CARTAGENA"/>
    <n v="5"/>
    <m/>
    <m/>
    <m/>
    <m/>
    <n v="2"/>
    <n v="7"/>
    <n v="2"/>
  </r>
  <r>
    <n v="17744"/>
    <s v="C"/>
    <x v="204"/>
    <x v="0"/>
    <n v="4"/>
    <n v="550025406"/>
    <d v="2021-02-16T00:00:00"/>
    <d v="2024-04-30T00:00:00"/>
    <n v="0"/>
    <n v="1"/>
    <n v="0"/>
    <n v="30"/>
    <n v="2"/>
    <n v="22490513"/>
    <n v="24960000"/>
    <n v="61103"/>
    <n v="2349"/>
    <n v="61103"/>
    <n v="0"/>
    <n v="0"/>
    <n v="0"/>
    <m/>
    <n v="0"/>
    <n v="0"/>
    <n v="0"/>
    <m/>
    <m/>
    <d v="2021-03-31T00:00:00"/>
    <n v="1"/>
    <s v="O"/>
    <n v="1"/>
    <n v="30"/>
    <n v="0"/>
    <m/>
    <m/>
    <m/>
    <m/>
    <m/>
    <m/>
    <n v="1"/>
    <n v="1"/>
    <m/>
    <m/>
    <n v="43359"/>
    <s v="CREDITOS DE CONSUMO"/>
    <n v="0"/>
    <n v="0"/>
    <n v="890480123"/>
    <s v="UNIVERSIDAD DE CARTAGENA"/>
    <n v="5"/>
    <m/>
    <m/>
    <m/>
    <m/>
    <n v="2"/>
    <n v="7"/>
    <n v="2"/>
  </r>
  <r>
    <n v="32637"/>
    <s v="C"/>
    <x v="204"/>
    <x v="0"/>
    <n v="4"/>
    <n v="550025560"/>
    <d v="2021-03-01T00:00:00"/>
    <d v="2024-04-30T00:00:00"/>
    <n v="0"/>
    <n v="1"/>
    <n v="0"/>
    <n v="30"/>
    <n v="2"/>
    <n v="22490513"/>
    <n v="24960000"/>
    <n v="112388"/>
    <n v="4321"/>
    <n v="112388"/>
    <n v="0"/>
    <n v="0"/>
    <n v="0"/>
    <m/>
    <n v="0"/>
    <n v="0"/>
    <n v="0"/>
    <m/>
    <m/>
    <d v="2021-03-31T00:00:00"/>
    <n v="1"/>
    <s v="O"/>
    <n v="1"/>
    <n v="30"/>
    <n v="0"/>
    <m/>
    <m/>
    <m/>
    <m/>
    <m/>
    <m/>
    <n v="1"/>
    <n v="1"/>
    <m/>
    <m/>
    <n v="79751"/>
    <s v="CREDITOS DE CONSUMO"/>
    <n v="0"/>
    <n v="0"/>
    <n v="890480123"/>
    <s v="UNIVERSIDAD DE CARTAGENA"/>
    <n v="5"/>
    <m/>
    <m/>
    <m/>
    <m/>
    <n v="2"/>
    <n v="7"/>
    <n v="2"/>
  </r>
  <r>
    <n v="10597"/>
    <s v="C"/>
    <x v="204"/>
    <x v="0"/>
    <n v="4"/>
    <n v="550025566"/>
    <d v="2021-03-03T00:00:00"/>
    <d v="2024-04-30T00:00:00"/>
    <n v="0"/>
    <n v="1"/>
    <n v="0"/>
    <n v="30"/>
    <n v="2"/>
    <n v="22490513"/>
    <n v="24960000"/>
    <n v="36491"/>
    <n v="1403"/>
    <n v="36491"/>
    <n v="0"/>
    <n v="0"/>
    <n v="0"/>
    <m/>
    <n v="0"/>
    <n v="0"/>
    <n v="0"/>
    <m/>
    <m/>
    <d v="2021-03-31T00:00:00"/>
    <n v="1"/>
    <s v="O"/>
    <n v="1"/>
    <n v="30"/>
    <n v="0"/>
    <m/>
    <m/>
    <m/>
    <m/>
    <m/>
    <m/>
    <n v="1"/>
    <n v="1"/>
    <m/>
    <m/>
    <n v="25894"/>
    <s v="CREDITOS DE CONSUMO"/>
    <n v="0"/>
    <n v="0"/>
    <n v="890480123"/>
    <s v="UNIVERSIDAD DE CARTAGENA"/>
    <n v="5"/>
    <m/>
    <m/>
    <m/>
    <m/>
    <n v="2"/>
    <n v="7"/>
    <n v="2"/>
  </r>
  <r>
    <n v="9110"/>
    <s v="C"/>
    <x v="204"/>
    <x v="0"/>
    <n v="4"/>
    <n v="550025645"/>
    <d v="2021-03-28T00:00:00"/>
    <d v="2024-04-30T00:00:00"/>
    <n v="0"/>
    <n v="1"/>
    <n v="0"/>
    <n v="30"/>
    <n v="2"/>
    <n v="22490513"/>
    <n v="24960000"/>
    <n v="31370"/>
    <n v="1206"/>
    <n v="31370"/>
    <n v="0"/>
    <n v="0"/>
    <n v="0"/>
    <m/>
    <n v="0"/>
    <n v="0"/>
    <n v="0"/>
    <m/>
    <m/>
    <d v="2021-03-31T00:00:00"/>
    <n v="1"/>
    <s v="O"/>
    <n v="1"/>
    <n v="30"/>
    <n v="0"/>
    <m/>
    <m/>
    <m/>
    <m/>
    <m/>
    <m/>
    <n v="1"/>
    <n v="1"/>
    <m/>
    <m/>
    <n v="22260"/>
    <s v="CREDITOS DE CONSUMO"/>
    <n v="0"/>
    <n v="0"/>
    <n v="890480123"/>
    <s v="UNIVERSIDAD DE CARTAGENA"/>
    <n v="5"/>
    <m/>
    <m/>
    <m/>
    <m/>
    <n v="2"/>
    <n v="7"/>
    <n v="2"/>
  </r>
  <r>
    <n v="1743"/>
    <s v="C"/>
    <x v="204"/>
    <x v="0"/>
    <n v="4"/>
    <n v="550025678"/>
    <d v="2021-03-31T00:00:00"/>
    <d v="2021-05-30T00:00:00"/>
    <n v="0"/>
    <n v="1"/>
    <n v="0"/>
    <n v="30"/>
    <n v="2"/>
    <n v="0"/>
    <n v="0"/>
    <n v="6000"/>
    <n v="6000"/>
    <n v="6000"/>
    <n v="0"/>
    <n v="0"/>
    <n v="0"/>
    <m/>
    <n v="0"/>
    <n v="0"/>
    <n v="0"/>
    <m/>
    <m/>
    <d v="2021-03-31T00:00:00"/>
    <n v="1"/>
    <s v="O"/>
    <n v="1"/>
    <n v="30"/>
    <n v="0"/>
    <m/>
    <m/>
    <m/>
    <m/>
    <m/>
    <m/>
    <n v="1"/>
    <n v="1"/>
    <m/>
    <m/>
    <n v="4257"/>
    <s v="CREDITOS DE CONSUMO"/>
    <n v="0"/>
    <n v="0"/>
    <n v="890480123"/>
    <s v="UNIVERSIDAD DE CARTAGENA"/>
    <n v="5"/>
    <m/>
    <m/>
    <m/>
    <m/>
    <n v="2"/>
    <n v="7"/>
    <n v="2"/>
  </r>
  <r>
    <n v="0"/>
    <s v="C"/>
    <x v="205"/>
    <x v="7"/>
    <n v="4"/>
    <n v="11802"/>
    <d v="2016-11-21T00:00:00"/>
    <d v="2023-11-21T00:00:00"/>
    <n v="39"/>
    <n v="1"/>
    <n v="50"/>
    <n v="30"/>
    <n v="2"/>
    <n v="17726461"/>
    <n v="19240000"/>
    <n v="10000000"/>
    <n v="208578"/>
    <n v="5418178"/>
    <n v="104219"/>
    <n v="0"/>
    <n v="0"/>
    <m/>
    <n v="54182"/>
    <n v="0"/>
    <n v="0"/>
    <m/>
    <m/>
    <d v="2021-03-05T00:00:00"/>
    <n v="1"/>
    <s v="O"/>
    <n v="1"/>
    <n v="30"/>
    <n v="129932"/>
    <m/>
    <m/>
    <m/>
    <m/>
    <m/>
    <m/>
    <n v="1"/>
    <n v="1"/>
    <m/>
    <m/>
    <n v="34045748"/>
    <s v="CREDITOS DE CONSUMO"/>
    <n v="0"/>
    <n v="0"/>
    <n v="890480123"/>
    <s v="UNIVERSIDAD DE CARTAGENA"/>
    <n v="5"/>
    <m/>
    <m/>
    <m/>
    <m/>
    <n v="1"/>
    <n v="7"/>
    <n v="2"/>
  </r>
  <r>
    <n v="0"/>
    <s v="C"/>
    <x v="205"/>
    <x v="7"/>
    <n v="4"/>
    <n v="18325"/>
    <d v="2021-03-31T00:00:00"/>
    <d v="2021-04-30T00:00:00"/>
    <n v="0"/>
    <n v="1"/>
    <n v="0"/>
    <n v="30"/>
    <n v="2"/>
    <n v="23318977"/>
    <n v="25980000"/>
    <n v="37176"/>
    <n v="37898"/>
    <n v="37176"/>
    <n v="0"/>
    <n v="0"/>
    <n v="0"/>
    <m/>
    <n v="372"/>
    <n v="0"/>
    <n v="0"/>
    <m/>
    <m/>
    <d v="2021-03-31T00:00:00"/>
    <n v="1"/>
    <s v="O"/>
    <n v="1"/>
    <n v="30"/>
    <n v="0"/>
    <m/>
    <m/>
    <m/>
    <m/>
    <m/>
    <m/>
    <n v="1"/>
    <n v="1"/>
    <m/>
    <m/>
    <n v="233600"/>
    <s v="CREDITOS DE CONSUMO"/>
    <n v="0"/>
    <n v="0"/>
    <n v="890480123"/>
    <s v="UNIVERSIDAD DE CARTAGENA"/>
    <n v="5"/>
    <m/>
    <m/>
    <m/>
    <m/>
    <n v="1"/>
    <n v="7"/>
    <n v="2"/>
  </r>
  <r>
    <n v="0"/>
    <s v="C"/>
    <x v="205"/>
    <x v="8"/>
    <n v="4"/>
    <n v="550025656"/>
    <d v="2021-03-31T00:00:00"/>
    <d v="2021-05-30T00:00:00"/>
    <n v="0"/>
    <n v="1"/>
    <n v="0"/>
    <n v="30"/>
    <n v="2"/>
    <n v="0"/>
    <n v="0"/>
    <n v="6000"/>
    <n v="6000"/>
    <n v="6000"/>
    <n v="0"/>
    <n v="0"/>
    <n v="0"/>
    <m/>
    <n v="60"/>
    <n v="0"/>
    <n v="0"/>
    <m/>
    <m/>
    <d v="2021-03-31T00:00:00"/>
    <n v="1"/>
    <s v="O"/>
    <n v="1"/>
    <n v="30"/>
    <n v="0"/>
    <m/>
    <m/>
    <m/>
    <m/>
    <m/>
    <m/>
    <n v="1"/>
    <n v="1"/>
    <m/>
    <m/>
    <n v="37702"/>
    <s v="CREDITOS DE CONSUMO"/>
    <n v="0"/>
    <n v="0"/>
    <m/>
    <m/>
    <n v="5"/>
    <m/>
    <m/>
    <m/>
    <m/>
    <n v="2"/>
    <n v="7"/>
    <n v="2"/>
  </r>
  <r>
    <n v="0"/>
    <s v="C"/>
    <x v="206"/>
    <x v="0"/>
    <n v="4"/>
    <n v="17279"/>
    <d v="2020-06-20T00:00:00"/>
    <d v="2022-06-30T00:00:00"/>
    <n v="0"/>
    <n v="1"/>
    <n v="9"/>
    <n v="30"/>
    <n v="2"/>
    <n v="12185828"/>
    <n v="12890000"/>
    <n v="2520000"/>
    <n v="118844"/>
    <n v="1645462"/>
    <n v="0"/>
    <n v="0"/>
    <n v="0"/>
    <m/>
    <n v="0"/>
    <n v="0"/>
    <n v="0"/>
    <m/>
    <m/>
    <d v="2021-03-30T00:00:00"/>
    <n v="1"/>
    <s v="O"/>
    <n v="1"/>
    <n v="30"/>
    <n v="0"/>
    <m/>
    <m/>
    <m/>
    <m/>
    <m/>
    <m/>
    <n v="1"/>
    <n v="1"/>
    <m/>
    <m/>
    <n v="51006300"/>
    <s v="CREDITOS DE CONSUMO"/>
    <n v="0"/>
    <n v="0"/>
    <n v="890480123"/>
    <s v="UNIVERSIDAD DE CARTAGENA"/>
    <n v="5"/>
    <m/>
    <m/>
    <m/>
    <m/>
    <n v="1"/>
    <n v="7"/>
    <n v="2"/>
  </r>
  <r>
    <n v="93284444"/>
    <s v="C"/>
    <x v="207"/>
    <x v="2"/>
    <n v="4"/>
    <n v="18152"/>
    <d v="2021-02-04T00:00:00"/>
    <d v="2028-02-04T00:00:00"/>
    <n v="26"/>
    <n v="1"/>
    <n v="0"/>
    <n v="30"/>
    <n v="2"/>
    <n v="9568969"/>
    <n v="10000000"/>
    <n v="97166570"/>
    <n v="1591523"/>
    <n v="96355677"/>
    <n v="665920"/>
    <n v="0"/>
    <n v="0"/>
    <m/>
    <n v="0"/>
    <n v="0"/>
    <n v="0"/>
    <m/>
    <m/>
    <d v="2021-03-15T00:00:00"/>
    <n v="9"/>
    <s v="O"/>
    <n v="1"/>
    <n v="30"/>
    <n v="5788"/>
    <m/>
    <m/>
    <m/>
    <m/>
    <m/>
    <m/>
    <n v="1"/>
    <n v="1"/>
    <m/>
    <m/>
    <n v="3071233"/>
    <s v="CREDITOS DE CONSUMO"/>
    <n v="0"/>
    <n v="0"/>
    <m/>
    <m/>
    <n v="5"/>
    <m/>
    <m/>
    <m/>
    <m/>
    <n v="1"/>
    <n v="7"/>
    <n v="2"/>
  </r>
  <r>
    <n v="0"/>
    <s v="C"/>
    <x v="208"/>
    <x v="0"/>
    <n v="4"/>
    <n v="17421"/>
    <d v="2020-07-31T00:00:00"/>
    <d v="2021-07-31T00:00:00"/>
    <n v="0"/>
    <n v="1"/>
    <n v="8"/>
    <n v="30"/>
    <n v="2"/>
    <n v="12185828"/>
    <n v="12890000"/>
    <n v="1850000"/>
    <n v="164531"/>
    <n v="556091"/>
    <n v="0"/>
    <n v="0"/>
    <n v="0"/>
    <m/>
    <n v="0"/>
    <n v="0"/>
    <n v="0"/>
    <m/>
    <m/>
    <d v="2021-03-30T00:00:00"/>
    <n v="1"/>
    <s v="O"/>
    <n v="1"/>
    <n v="30"/>
    <n v="0"/>
    <m/>
    <m/>
    <m/>
    <m/>
    <m/>
    <m/>
    <n v="1"/>
    <n v="1"/>
    <m/>
    <m/>
    <n v="5034555"/>
    <s v="CREDITOS DE CONSUMO"/>
    <n v="0"/>
    <n v="0"/>
    <n v="890480123"/>
    <s v="UNIVERSIDAD DE CARTAGENA"/>
    <n v="5"/>
    <m/>
    <m/>
    <m/>
    <m/>
    <n v="1"/>
    <n v="7"/>
    <n v="2"/>
  </r>
  <r>
    <n v="0"/>
    <s v="C"/>
    <x v="209"/>
    <x v="0"/>
    <n v="4"/>
    <n v="17876"/>
    <d v="2020-12-11T00:00:00"/>
    <d v="2022-12-30T00:00:00"/>
    <n v="0"/>
    <n v="1"/>
    <n v="3"/>
    <n v="30"/>
    <n v="2"/>
    <n v="15881442"/>
    <n v="17090000"/>
    <n v="2000000"/>
    <n v="97813"/>
    <n v="1782926"/>
    <n v="0"/>
    <n v="0"/>
    <n v="0"/>
    <m/>
    <n v="0"/>
    <n v="0"/>
    <n v="0"/>
    <m/>
    <m/>
    <d v="2021-03-30T00:00:00"/>
    <n v="1"/>
    <s v="O"/>
    <n v="1"/>
    <n v="30"/>
    <n v="0"/>
    <m/>
    <m/>
    <m/>
    <m/>
    <m/>
    <m/>
    <n v="1"/>
    <n v="1"/>
    <m/>
    <m/>
    <n v="2396325"/>
    <s v="CREDITOS DE CONSUMO"/>
    <n v="0"/>
    <n v="0"/>
    <n v="890480123"/>
    <s v="UNIVERSIDAD DE CARTAGENA"/>
    <n v="5"/>
    <m/>
    <m/>
    <m/>
    <m/>
    <n v="1"/>
    <n v="7"/>
    <n v="2"/>
  </r>
  <r>
    <n v="277836"/>
    <s v="C"/>
    <x v="210"/>
    <x v="0"/>
    <n v="4"/>
    <n v="15312"/>
    <d v="2020-10-29T00:00:00"/>
    <d v="2022-06-30T00:00:00"/>
    <n v="0"/>
    <n v="1"/>
    <n v="5"/>
    <n v="30"/>
    <n v="2"/>
    <n v="9752084"/>
    <n v="10200000"/>
    <n v="695661"/>
    <n v="37827"/>
    <n v="532094"/>
    <n v="0"/>
    <n v="0"/>
    <n v="0"/>
    <m/>
    <n v="0"/>
    <n v="0"/>
    <n v="0"/>
    <m/>
    <m/>
    <d v="2021-03-30T00:00:00"/>
    <n v="1"/>
    <s v="O"/>
    <n v="1"/>
    <n v="30"/>
    <n v="0"/>
    <m/>
    <m/>
    <m/>
    <m/>
    <m/>
    <m/>
    <n v="1"/>
    <n v="1"/>
    <m/>
    <m/>
    <n v="254258"/>
    <s v="CREDITOS DE CONSUMO"/>
    <n v="0"/>
    <n v="0"/>
    <n v="890480123"/>
    <s v="UNIVERSIDAD DE CARTAGENA"/>
    <n v="3"/>
    <n v="6"/>
    <d v="2020-04-08T00:00:00"/>
    <s v="A"/>
    <n v="4"/>
    <n v="1"/>
    <n v="7"/>
    <n v="1"/>
  </r>
  <r>
    <n v="1136626"/>
    <s v="C"/>
    <x v="210"/>
    <x v="0"/>
    <n v="4"/>
    <n v="16154"/>
    <d v="2020-10-29T00:00:00"/>
    <d v="2023-04-20T00:00:00"/>
    <n v="0"/>
    <n v="1"/>
    <n v="5"/>
    <n v="30"/>
    <n v="2"/>
    <n v="12185828"/>
    <n v="12890000"/>
    <n v="2589377"/>
    <n v="103530"/>
    <n v="2176791"/>
    <n v="0"/>
    <n v="0"/>
    <n v="0"/>
    <m/>
    <n v="0"/>
    <n v="0"/>
    <n v="0"/>
    <m/>
    <m/>
    <d v="2021-03-30T00:00:00"/>
    <n v="1"/>
    <s v="O"/>
    <n v="1"/>
    <n v="30"/>
    <n v="0"/>
    <m/>
    <m/>
    <m/>
    <m/>
    <m/>
    <m/>
    <n v="1"/>
    <n v="1"/>
    <m/>
    <m/>
    <n v="1040165"/>
    <s v="CREDITOS DE CONSUMO"/>
    <n v="0"/>
    <n v="0"/>
    <n v="890480123"/>
    <s v="UNIVERSIDAD DE CARTAGENA"/>
    <n v="3"/>
    <n v="6"/>
    <d v="2020-04-08T00:00:00"/>
    <s v="A"/>
    <n v="4"/>
    <n v="1"/>
    <n v="7"/>
    <n v="1"/>
  </r>
  <r>
    <n v="9484501"/>
    <s v="C"/>
    <x v="210"/>
    <x v="0"/>
    <n v="4"/>
    <n v="18033"/>
    <d v="2020-12-31T00:00:00"/>
    <d v="2026-08-31T00:00:00"/>
    <n v="0"/>
    <n v="1"/>
    <n v="3"/>
    <n v="30"/>
    <n v="2"/>
    <n v="16011168"/>
    <n v="17240000"/>
    <n v="18682988"/>
    <n v="419693"/>
    <n v="18164091"/>
    <n v="0"/>
    <n v="0"/>
    <n v="0"/>
    <m/>
    <n v="0"/>
    <n v="0"/>
    <n v="0"/>
    <m/>
    <m/>
    <d v="2021-03-30T00:00:00"/>
    <n v="1"/>
    <s v="O"/>
    <n v="1"/>
    <n v="30"/>
    <n v="0"/>
    <m/>
    <m/>
    <m/>
    <m/>
    <m/>
    <m/>
    <n v="1"/>
    <n v="1"/>
    <m/>
    <m/>
    <n v="8679590"/>
    <s v="CREDITOS DE CONSUMO"/>
    <n v="0"/>
    <n v="0"/>
    <n v="890480123"/>
    <s v="UNIVERSIDAD DE CARTAGENA"/>
    <n v="5"/>
    <m/>
    <m/>
    <m/>
    <m/>
    <n v="1"/>
    <n v="7"/>
    <n v="2"/>
  </r>
  <r>
    <n v="994500"/>
    <s v="C"/>
    <x v="210"/>
    <x v="0"/>
    <n v="4"/>
    <n v="18034"/>
    <d v="2020-12-31T00:00:00"/>
    <d v="2021-12-31T00:00:00"/>
    <n v="0"/>
    <n v="1"/>
    <n v="3"/>
    <n v="30"/>
    <n v="2"/>
    <n v="15881442"/>
    <n v="17090000"/>
    <n v="2491542"/>
    <n v="225920"/>
    <n v="1904600"/>
    <n v="0"/>
    <n v="0"/>
    <n v="0"/>
    <m/>
    <n v="0"/>
    <n v="0"/>
    <n v="0"/>
    <m/>
    <m/>
    <d v="2021-03-30T00:00:00"/>
    <n v="1"/>
    <s v="O"/>
    <n v="1"/>
    <n v="30"/>
    <n v="0"/>
    <m/>
    <m/>
    <m/>
    <m/>
    <m/>
    <m/>
    <n v="1"/>
    <n v="1"/>
    <m/>
    <m/>
    <n v="910100"/>
    <s v="CREDITOS DE CONSUMO"/>
    <n v="0"/>
    <n v="0"/>
    <n v="890480123"/>
    <s v="UNIVERSIDAD DE CARTAGENA"/>
    <n v="5"/>
    <m/>
    <m/>
    <m/>
    <m/>
    <n v="1"/>
    <n v="7"/>
    <n v="2"/>
  </r>
  <r>
    <n v="2046953"/>
    <s v="C"/>
    <x v="211"/>
    <x v="0"/>
    <n v="4"/>
    <n v="15344"/>
    <d v="2019-03-01T00:00:00"/>
    <d v="2023-04-30T00:00:00"/>
    <n v="0"/>
    <n v="1"/>
    <n v="23"/>
    <n v="30"/>
    <n v="2"/>
    <n v="9752084"/>
    <n v="10200000"/>
    <n v="9055955"/>
    <n v="228606"/>
    <n v="5152834"/>
    <n v="0"/>
    <n v="0"/>
    <n v="0"/>
    <m/>
    <n v="0"/>
    <n v="0"/>
    <n v="0"/>
    <m/>
    <m/>
    <d v="2021-03-30T00:00:00"/>
    <n v="1"/>
    <s v="O"/>
    <n v="1"/>
    <n v="30"/>
    <n v="0"/>
    <m/>
    <m/>
    <m/>
    <m/>
    <m/>
    <m/>
    <n v="1"/>
    <n v="1"/>
    <m/>
    <m/>
    <n v="3105881"/>
    <s v="CREDITOS DE CONSUMO"/>
    <n v="0"/>
    <n v="0"/>
    <n v="890480123"/>
    <s v="UNIVERSIDAD DE CARTAGENA"/>
    <n v="5"/>
    <m/>
    <m/>
    <m/>
    <m/>
    <n v="1"/>
    <n v="7"/>
    <n v="2"/>
  </r>
  <r>
    <n v="520420"/>
    <s v="C"/>
    <x v="211"/>
    <x v="0"/>
    <n v="4"/>
    <n v="17423"/>
    <d v="2020-07-31T00:00:00"/>
    <d v="2022-07-31T00:00:00"/>
    <n v="0"/>
    <n v="1"/>
    <n v="8"/>
    <n v="30"/>
    <n v="2"/>
    <n v="12185828"/>
    <n v="12890000"/>
    <n v="1890000"/>
    <n v="89133"/>
    <n v="1310063"/>
    <n v="0"/>
    <n v="0"/>
    <n v="0"/>
    <m/>
    <n v="0"/>
    <n v="0"/>
    <n v="0"/>
    <m/>
    <m/>
    <d v="2021-03-30T00:00:00"/>
    <n v="1"/>
    <s v="O"/>
    <n v="1"/>
    <n v="30"/>
    <n v="0"/>
    <m/>
    <m/>
    <m/>
    <m/>
    <m/>
    <m/>
    <n v="1"/>
    <n v="1"/>
    <m/>
    <m/>
    <n v="789643"/>
    <s v="CREDITOS DE CONSUMO"/>
    <n v="0"/>
    <n v="0"/>
    <n v="890480123"/>
    <s v="UNIVERSIDAD DE CARTAGENA"/>
    <n v="5"/>
    <m/>
    <m/>
    <m/>
    <m/>
    <n v="1"/>
    <n v="7"/>
    <n v="2"/>
  </r>
  <r>
    <n v="1763401"/>
    <s v="C"/>
    <x v="211"/>
    <x v="0"/>
    <n v="4"/>
    <n v="17953"/>
    <d v="2020-12-30T00:00:00"/>
    <d v="2024-06-30T00:00:00"/>
    <n v="0"/>
    <n v="1"/>
    <n v="3"/>
    <n v="30"/>
    <n v="2"/>
    <n v="16011168"/>
    <n v="17240000"/>
    <n v="4695000"/>
    <n v="146743"/>
    <n v="4439044"/>
    <n v="0"/>
    <n v="0"/>
    <n v="0"/>
    <m/>
    <n v="0"/>
    <n v="0"/>
    <n v="0"/>
    <m/>
    <m/>
    <d v="2021-03-30T00:00:00"/>
    <n v="1"/>
    <s v="O"/>
    <n v="1"/>
    <n v="30"/>
    <n v="0"/>
    <m/>
    <m/>
    <m/>
    <m/>
    <m/>
    <m/>
    <n v="1"/>
    <n v="1"/>
    <m/>
    <m/>
    <n v="2675643"/>
    <s v="CREDITOS DE CONSUMO"/>
    <n v="0"/>
    <n v="0"/>
    <n v="890480123"/>
    <s v="UNIVERSIDAD DE CARTAGENA"/>
    <n v="5"/>
    <m/>
    <m/>
    <m/>
    <m/>
    <n v="1"/>
    <n v="7"/>
    <n v="2"/>
  </r>
  <r>
    <n v="79717"/>
    <s v="C"/>
    <x v="211"/>
    <x v="0"/>
    <n v="4"/>
    <n v="550010722"/>
    <d v="2020-10-29T00:00:00"/>
    <d v="2023-08-30T00:00:00"/>
    <n v="0"/>
    <n v="1"/>
    <n v="0"/>
    <n v="30"/>
    <n v="2"/>
    <n v="22490513"/>
    <n v="24960000"/>
    <n v="226017"/>
    <n v="9049"/>
    <n v="200674"/>
    <n v="0"/>
    <n v="0"/>
    <n v="0"/>
    <m/>
    <n v="0"/>
    <n v="0"/>
    <n v="0"/>
    <m/>
    <m/>
    <d v="2021-03-30T00:00:00"/>
    <n v="1"/>
    <s v="O"/>
    <n v="1"/>
    <n v="30"/>
    <n v="0"/>
    <m/>
    <m/>
    <m/>
    <m/>
    <m/>
    <m/>
    <n v="1"/>
    <n v="1"/>
    <m/>
    <m/>
    <n v="120957"/>
    <s v="CREDITOS DE CONSUMO"/>
    <n v="0"/>
    <n v="0"/>
    <n v="890480123"/>
    <s v="UNIVERSIDAD DE CARTAGENA"/>
    <n v="5"/>
    <m/>
    <m/>
    <m/>
    <m/>
    <n v="2"/>
    <n v="7"/>
    <n v="1"/>
  </r>
  <r>
    <n v="78433"/>
    <s v="C"/>
    <x v="211"/>
    <x v="0"/>
    <n v="4"/>
    <n v="550010723"/>
    <d v="2020-10-29T00:00:00"/>
    <d v="2023-08-30T00:00:00"/>
    <n v="0"/>
    <n v="1"/>
    <n v="0"/>
    <n v="30"/>
    <n v="2"/>
    <n v="22490513"/>
    <n v="24960000"/>
    <n v="222000"/>
    <n v="8888"/>
    <n v="197440"/>
    <n v="0"/>
    <n v="0"/>
    <n v="0"/>
    <m/>
    <n v="0"/>
    <n v="0"/>
    <n v="0"/>
    <m/>
    <m/>
    <d v="2021-03-30T00:00:00"/>
    <n v="1"/>
    <s v="O"/>
    <n v="1"/>
    <n v="30"/>
    <n v="0"/>
    <m/>
    <m/>
    <m/>
    <m/>
    <m/>
    <m/>
    <n v="1"/>
    <n v="1"/>
    <m/>
    <m/>
    <n v="119007"/>
    <s v="CREDITOS DE CONSUMO"/>
    <n v="0"/>
    <n v="0"/>
    <n v="890480123"/>
    <s v="UNIVERSIDAD DE CARTAGENA"/>
    <n v="5"/>
    <m/>
    <m/>
    <m/>
    <m/>
    <n v="2"/>
    <n v="7"/>
    <n v="1"/>
  </r>
  <r>
    <n v="34229"/>
    <s v="C"/>
    <x v="211"/>
    <x v="0"/>
    <n v="4"/>
    <n v="550011097"/>
    <d v="2020-10-29T00:00:00"/>
    <d v="2023-09-30T00:00:00"/>
    <n v="0"/>
    <n v="1"/>
    <n v="0"/>
    <n v="30"/>
    <n v="2"/>
    <n v="22490513"/>
    <n v="24960000"/>
    <n v="96438"/>
    <n v="3782"/>
    <n v="86164"/>
    <n v="0"/>
    <n v="0"/>
    <n v="0"/>
    <m/>
    <n v="0"/>
    <n v="0"/>
    <n v="0"/>
    <m/>
    <m/>
    <d v="2021-03-30T00:00:00"/>
    <n v="1"/>
    <s v="O"/>
    <n v="1"/>
    <n v="30"/>
    <n v="0"/>
    <m/>
    <m/>
    <m/>
    <m/>
    <m/>
    <m/>
    <n v="1"/>
    <n v="1"/>
    <m/>
    <m/>
    <n v="51935"/>
    <s v="CREDITOS DE CONSUMO"/>
    <n v="0"/>
    <n v="0"/>
    <n v="890480123"/>
    <s v="UNIVERSIDAD DE CARTAGENA"/>
    <n v="5"/>
    <m/>
    <m/>
    <m/>
    <m/>
    <n v="2"/>
    <n v="7"/>
    <n v="1"/>
  </r>
  <r>
    <n v="41029"/>
    <s v="C"/>
    <x v="211"/>
    <x v="0"/>
    <n v="4"/>
    <n v="550011495"/>
    <d v="2020-10-29T00:00:00"/>
    <d v="2023-09-30T00:00:00"/>
    <n v="0"/>
    <n v="1"/>
    <n v="0"/>
    <n v="30"/>
    <n v="2"/>
    <n v="22490513"/>
    <n v="24960000"/>
    <n v="115579"/>
    <n v="4533"/>
    <n v="103284"/>
    <n v="0"/>
    <n v="0"/>
    <n v="0"/>
    <m/>
    <n v="0"/>
    <n v="0"/>
    <n v="0"/>
    <m/>
    <m/>
    <d v="2021-03-30T00:00:00"/>
    <n v="1"/>
    <s v="O"/>
    <n v="1"/>
    <n v="30"/>
    <n v="0"/>
    <m/>
    <m/>
    <m/>
    <m/>
    <m/>
    <m/>
    <n v="1"/>
    <n v="1"/>
    <m/>
    <m/>
    <n v="62255"/>
    <s v="CREDITOS DE CONSUMO"/>
    <n v="0"/>
    <n v="0"/>
    <n v="890480123"/>
    <s v="UNIVERSIDAD DE CARTAGENA"/>
    <n v="5"/>
    <m/>
    <m/>
    <m/>
    <m/>
    <n v="2"/>
    <n v="7"/>
    <n v="1"/>
  </r>
  <r>
    <n v="30670"/>
    <s v="C"/>
    <x v="211"/>
    <x v="0"/>
    <n v="4"/>
    <n v="550011715"/>
    <d v="2020-10-29T00:00:00"/>
    <d v="2023-09-30T00:00:00"/>
    <n v="0"/>
    <n v="1"/>
    <n v="0"/>
    <n v="30"/>
    <n v="2"/>
    <n v="22490513"/>
    <n v="24960000"/>
    <n v="86395"/>
    <n v="3388"/>
    <n v="77205"/>
    <n v="0"/>
    <n v="0"/>
    <n v="0"/>
    <m/>
    <n v="0"/>
    <n v="0"/>
    <n v="0"/>
    <m/>
    <m/>
    <d v="2021-03-30T00:00:00"/>
    <n v="1"/>
    <s v="O"/>
    <n v="1"/>
    <n v="30"/>
    <n v="0"/>
    <m/>
    <m/>
    <m/>
    <m/>
    <m/>
    <m/>
    <n v="1"/>
    <n v="1"/>
    <m/>
    <m/>
    <n v="46535"/>
    <s v="CREDITOS DE CONSUMO"/>
    <n v="0"/>
    <n v="0"/>
    <n v="890480123"/>
    <s v="UNIVERSIDAD DE CARTAGENA"/>
    <n v="5"/>
    <m/>
    <m/>
    <m/>
    <m/>
    <n v="2"/>
    <n v="7"/>
    <n v="1"/>
  </r>
  <r>
    <n v="9410"/>
    <s v="C"/>
    <x v="211"/>
    <x v="0"/>
    <n v="4"/>
    <n v="550011754"/>
    <d v="2020-10-29T00:00:00"/>
    <d v="2023-08-30T00:00:00"/>
    <n v="0"/>
    <n v="1"/>
    <n v="0"/>
    <n v="30"/>
    <n v="2"/>
    <n v="22490513"/>
    <n v="24960000"/>
    <n v="26631"/>
    <n v="1066"/>
    <n v="23688"/>
    <n v="0"/>
    <n v="0"/>
    <n v="0"/>
    <m/>
    <n v="0"/>
    <n v="0"/>
    <n v="0"/>
    <m/>
    <m/>
    <d v="2021-03-30T00:00:00"/>
    <n v="1"/>
    <s v="O"/>
    <n v="1"/>
    <n v="30"/>
    <n v="0"/>
    <m/>
    <m/>
    <m/>
    <m/>
    <m/>
    <m/>
    <n v="1"/>
    <n v="1"/>
    <m/>
    <m/>
    <n v="14278"/>
    <s v="CREDITOS DE CONSUMO"/>
    <n v="0"/>
    <n v="0"/>
    <n v="890480123"/>
    <s v="UNIVERSIDAD DE CARTAGENA"/>
    <n v="5"/>
    <m/>
    <m/>
    <m/>
    <m/>
    <n v="2"/>
    <n v="7"/>
    <n v="1"/>
  </r>
  <r>
    <n v="3856"/>
    <s v="C"/>
    <x v="211"/>
    <x v="0"/>
    <n v="4"/>
    <n v="550012570"/>
    <d v="2020-10-29T00:00:00"/>
    <d v="2023-09-30T00:00:00"/>
    <n v="0"/>
    <n v="1"/>
    <n v="0"/>
    <n v="30"/>
    <n v="2"/>
    <n v="22490513"/>
    <n v="24960000"/>
    <n v="11394"/>
    <n v="447"/>
    <n v="9706"/>
    <n v="0"/>
    <n v="0"/>
    <n v="0"/>
    <m/>
    <n v="0"/>
    <n v="0"/>
    <n v="0"/>
    <m/>
    <m/>
    <d v="2021-03-30T00:00:00"/>
    <n v="1"/>
    <s v="O"/>
    <n v="1"/>
    <n v="30"/>
    <n v="0"/>
    <m/>
    <m/>
    <m/>
    <m/>
    <m/>
    <m/>
    <n v="1"/>
    <n v="1"/>
    <m/>
    <m/>
    <n v="5850"/>
    <s v="CREDITOS DE CONSUMO"/>
    <n v="0"/>
    <n v="0"/>
    <n v="890480123"/>
    <s v="UNIVERSIDAD DE CARTAGENA"/>
    <n v="5"/>
    <m/>
    <m/>
    <m/>
    <m/>
    <n v="2"/>
    <n v="7"/>
    <n v="1"/>
  </r>
  <r>
    <n v="33112"/>
    <s v="C"/>
    <x v="211"/>
    <x v="0"/>
    <n v="4"/>
    <n v="550012578"/>
    <d v="2020-10-29T00:00:00"/>
    <d v="2023-09-30T00:00:00"/>
    <n v="0"/>
    <n v="1"/>
    <n v="0"/>
    <n v="30"/>
    <n v="2"/>
    <n v="22490513"/>
    <n v="24960000"/>
    <n v="93274"/>
    <n v="3658"/>
    <n v="83353"/>
    <n v="0"/>
    <n v="0"/>
    <n v="0"/>
    <m/>
    <n v="0"/>
    <n v="0"/>
    <n v="0"/>
    <m/>
    <m/>
    <d v="2021-03-30T00:00:00"/>
    <n v="1"/>
    <s v="O"/>
    <n v="1"/>
    <n v="30"/>
    <n v="0"/>
    <m/>
    <m/>
    <m/>
    <m/>
    <m/>
    <m/>
    <n v="1"/>
    <n v="1"/>
    <m/>
    <m/>
    <n v="50241"/>
    <s v="CREDITOS DE CONSUMO"/>
    <n v="0"/>
    <n v="0"/>
    <n v="890480123"/>
    <s v="UNIVERSIDAD DE CARTAGENA"/>
    <n v="5"/>
    <m/>
    <m/>
    <m/>
    <m/>
    <n v="2"/>
    <n v="7"/>
    <n v="1"/>
  </r>
  <r>
    <n v="18117"/>
    <s v="C"/>
    <x v="211"/>
    <x v="0"/>
    <n v="4"/>
    <n v="550012648"/>
    <d v="2020-10-29T00:00:00"/>
    <d v="2023-08-30T00:00:00"/>
    <n v="0"/>
    <n v="1"/>
    <n v="0"/>
    <n v="30"/>
    <n v="2"/>
    <n v="22490513"/>
    <n v="24960000"/>
    <n v="51283"/>
    <n v="2053"/>
    <n v="45606"/>
    <n v="0"/>
    <n v="0"/>
    <n v="0"/>
    <m/>
    <n v="0"/>
    <n v="0"/>
    <n v="0"/>
    <m/>
    <m/>
    <d v="2021-03-30T00:00:00"/>
    <n v="1"/>
    <s v="O"/>
    <n v="1"/>
    <n v="30"/>
    <n v="0"/>
    <m/>
    <m/>
    <m/>
    <m/>
    <m/>
    <m/>
    <n v="1"/>
    <n v="1"/>
    <m/>
    <m/>
    <n v="27489"/>
    <s v="CREDITOS DE CONSUMO"/>
    <n v="0"/>
    <n v="0"/>
    <n v="890480123"/>
    <s v="UNIVERSIDAD DE CARTAGENA"/>
    <n v="5"/>
    <m/>
    <m/>
    <m/>
    <m/>
    <n v="2"/>
    <n v="7"/>
    <n v="1"/>
  </r>
  <r>
    <n v="3325"/>
    <s v="C"/>
    <x v="211"/>
    <x v="0"/>
    <n v="4"/>
    <n v="550012800"/>
    <d v="2020-10-29T00:00:00"/>
    <d v="2023-08-30T00:00:00"/>
    <n v="0"/>
    <n v="1"/>
    <n v="0"/>
    <n v="30"/>
    <n v="2"/>
    <n v="22490513"/>
    <n v="24960000"/>
    <n v="9868"/>
    <n v="395"/>
    <n v="8371"/>
    <n v="0"/>
    <n v="0"/>
    <n v="0"/>
    <m/>
    <n v="0"/>
    <n v="0"/>
    <n v="0"/>
    <m/>
    <m/>
    <d v="2021-03-30T00:00:00"/>
    <n v="1"/>
    <s v="O"/>
    <n v="1"/>
    <n v="30"/>
    <n v="0"/>
    <m/>
    <m/>
    <m/>
    <m/>
    <m/>
    <m/>
    <n v="1"/>
    <n v="1"/>
    <m/>
    <m/>
    <n v="5046"/>
    <s v="CREDITOS DE CONSUMO"/>
    <n v="0"/>
    <n v="0"/>
    <n v="890480123"/>
    <s v="UNIVERSIDAD DE CARTAGENA"/>
    <n v="5"/>
    <m/>
    <m/>
    <m/>
    <m/>
    <n v="2"/>
    <n v="7"/>
    <n v="1"/>
  </r>
  <r>
    <n v="5387"/>
    <s v="C"/>
    <x v="211"/>
    <x v="0"/>
    <n v="4"/>
    <n v="550013014"/>
    <d v="2020-10-29T00:00:00"/>
    <d v="2023-09-30T00:00:00"/>
    <n v="0"/>
    <n v="1"/>
    <n v="0"/>
    <n v="30"/>
    <n v="2"/>
    <n v="22490513"/>
    <n v="24960000"/>
    <n v="15906"/>
    <n v="624"/>
    <n v="13561"/>
    <n v="0"/>
    <n v="0"/>
    <n v="0"/>
    <m/>
    <n v="0"/>
    <n v="0"/>
    <n v="0"/>
    <m/>
    <m/>
    <d v="2021-03-30T00:00:00"/>
    <n v="1"/>
    <s v="O"/>
    <n v="1"/>
    <n v="30"/>
    <n v="0"/>
    <m/>
    <m/>
    <m/>
    <m/>
    <m/>
    <m/>
    <n v="1"/>
    <n v="1"/>
    <m/>
    <m/>
    <n v="8174"/>
    <s v="CREDITOS DE CONSUMO"/>
    <n v="0"/>
    <n v="0"/>
    <n v="890480123"/>
    <s v="UNIVERSIDAD DE CARTAGENA"/>
    <n v="5"/>
    <m/>
    <m/>
    <m/>
    <m/>
    <n v="2"/>
    <n v="7"/>
    <n v="1"/>
  </r>
  <r>
    <n v="11258"/>
    <s v="C"/>
    <x v="211"/>
    <x v="0"/>
    <n v="4"/>
    <n v="550013657"/>
    <d v="2017-01-22T00:00:00"/>
    <d v="2024-04-30T00:00:00"/>
    <n v="0"/>
    <n v="1"/>
    <n v="0"/>
    <n v="30"/>
    <n v="2"/>
    <n v="22490513"/>
    <n v="24960000"/>
    <n v="28339"/>
    <n v="1089"/>
    <n v="28339"/>
    <n v="0"/>
    <n v="0"/>
    <n v="0"/>
    <m/>
    <n v="0"/>
    <n v="0"/>
    <n v="0"/>
    <m/>
    <m/>
    <d v="2021-03-31T00:00:00"/>
    <n v="1"/>
    <s v="O"/>
    <n v="1"/>
    <n v="30"/>
    <n v="0"/>
    <m/>
    <m/>
    <m/>
    <m/>
    <m/>
    <m/>
    <n v="1"/>
    <n v="1"/>
    <m/>
    <m/>
    <n v="17081"/>
    <s v="CREDITOS DE CONSUMO"/>
    <n v="0"/>
    <n v="0"/>
    <n v="890480123"/>
    <s v="UNIVERSIDAD DE CARTAGENA"/>
    <n v="5"/>
    <m/>
    <m/>
    <m/>
    <m/>
    <n v="2"/>
    <n v="7"/>
    <n v="2"/>
  </r>
  <r>
    <n v="10608"/>
    <s v="C"/>
    <x v="211"/>
    <x v="0"/>
    <n v="4"/>
    <n v="550015198"/>
    <d v="2020-10-29T00:00:00"/>
    <d v="2023-09-30T00:00:00"/>
    <n v="0"/>
    <n v="1"/>
    <n v="0"/>
    <n v="30"/>
    <n v="2"/>
    <n v="22490513"/>
    <n v="24960000"/>
    <n v="29880"/>
    <n v="1172"/>
    <n v="26704"/>
    <n v="0"/>
    <n v="0"/>
    <n v="0"/>
    <m/>
    <n v="0"/>
    <n v="0"/>
    <n v="0"/>
    <m/>
    <m/>
    <d v="2021-03-30T00:00:00"/>
    <n v="1"/>
    <s v="O"/>
    <n v="1"/>
    <n v="30"/>
    <n v="0"/>
    <m/>
    <m/>
    <m/>
    <m/>
    <m/>
    <m/>
    <n v="1"/>
    <n v="1"/>
    <m/>
    <m/>
    <n v="16096"/>
    <s v="CREDITOS DE CONSUMO"/>
    <n v="0"/>
    <n v="0"/>
    <n v="890480123"/>
    <s v="UNIVERSIDAD DE CARTAGENA"/>
    <n v="5"/>
    <m/>
    <m/>
    <m/>
    <m/>
    <n v="2"/>
    <n v="7"/>
    <n v="1"/>
  </r>
  <r>
    <n v="19142"/>
    <s v="C"/>
    <x v="211"/>
    <x v="0"/>
    <n v="4"/>
    <n v="550016442"/>
    <d v="2020-10-29T00:00:00"/>
    <d v="2023-09-30T00:00:00"/>
    <n v="0"/>
    <n v="1"/>
    <n v="0"/>
    <n v="30"/>
    <n v="2"/>
    <n v="22490513"/>
    <n v="24960000"/>
    <n v="53916"/>
    <n v="2114"/>
    <n v="48187"/>
    <n v="0"/>
    <n v="0"/>
    <n v="0"/>
    <m/>
    <n v="0"/>
    <n v="0"/>
    <n v="0"/>
    <m/>
    <m/>
    <d v="2021-03-30T00:00:00"/>
    <n v="1"/>
    <s v="O"/>
    <n v="1"/>
    <n v="30"/>
    <n v="0"/>
    <m/>
    <m/>
    <m/>
    <m/>
    <m/>
    <m/>
    <n v="1"/>
    <n v="1"/>
    <m/>
    <m/>
    <n v="29045"/>
    <s v="CREDITOS DE CONSUMO"/>
    <n v="0"/>
    <n v="0"/>
    <n v="890480123"/>
    <s v="UNIVERSIDAD DE CARTAGENA"/>
    <n v="5"/>
    <m/>
    <m/>
    <m/>
    <m/>
    <n v="2"/>
    <n v="7"/>
    <n v="1"/>
  </r>
  <r>
    <n v="2313"/>
    <s v="C"/>
    <x v="211"/>
    <x v="0"/>
    <n v="4"/>
    <n v="550016546"/>
    <d v="2020-10-29T00:00:00"/>
    <d v="2023-08-30T00:00:00"/>
    <n v="0"/>
    <n v="1"/>
    <n v="0"/>
    <n v="30"/>
    <n v="2"/>
    <n v="22490513"/>
    <n v="24960000"/>
    <n v="6854"/>
    <n v="274"/>
    <n v="5823"/>
    <n v="0"/>
    <n v="0"/>
    <n v="0"/>
    <m/>
    <n v="0"/>
    <n v="0"/>
    <n v="0"/>
    <m/>
    <m/>
    <d v="2021-03-30T00:00:00"/>
    <n v="1"/>
    <s v="O"/>
    <n v="1"/>
    <n v="30"/>
    <n v="0"/>
    <m/>
    <m/>
    <m/>
    <m/>
    <m/>
    <m/>
    <n v="1"/>
    <n v="1"/>
    <m/>
    <m/>
    <n v="3510"/>
    <s v="CREDITOS DE CONSUMO"/>
    <n v="0"/>
    <n v="0"/>
    <n v="890480123"/>
    <s v="UNIVERSIDAD DE CARTAGENA"/>
    <n v="5"/>
    <m/>
    <m/>
    <m/>
    <m/>
    <n v="2"/>
    <n v="7"/>
    <n v="1"/>
  </r>
  <r>
    <n v="3348"/>
    <s v="C"/>
    <x v="211"/>
    <x v="0"/>
    <n v="4"/>
    <n v="550016841"/>
    <d v="2020-10-29T00:00:00"/>
    <d v="2023-08-30T00:00:00"/>
    <n v="0"/>
    <n v="1"/>
    <n v="0"/>
    <n v="30"/>
    <n v="2"/>
    <n v="22490513"/>
    <n v="24960000"/>
    <n v="9940"/>
    <n v="398"/>
    <n v="8427"/>
    <n v="0"/>
    <n v="0"/>
    <n v="0"/>
    <m/>
    <n v="0"/>
    <n v="0"/>
    <n v="0"/>
    <m/>
    <m/>
    <d v="2021-03-30T00:00:00"/>
    <n v="1"/>
    <s v="O"/>
    <n v="1"/>
    <n v="30"/>
    <n v="0"/>
    <m/>
    <m/>
    <m/>
    <m/>
    <m/>
    <m/>
    <n v="1"/>
    <n v="1"/>
    <m/>
    <m/>
    <n v="5079"/>
    <s v="CREDITOS DE CONSUMO"/>
    <n v="0"/>
    <n v="0"/>
    <n v="890480123"/>
    <s v="UNIVERSIDAD DE CARTAGENA"/>
    <n v="5"/>
    <m/>
    <m/>
    <m/>
    <m/>
    <n v="2"/>
    <n v="7"/>
    <n v="1"/>
  </r>
  <r>
    <n v="3297"/>
    <s v="C"/>
    <x v="211"/>
    <x v="0"/>
    <n v="4"/>
    <n v="550016862"/>
    <d v="2020-10-29T00:00:00"/>
    <d v="2023-09-30T00:00:00"/>
    <n v="0"/>
    <n v="1"/>
    <n v="0"/>
    <n v="30"/>
    <n v="2"/>
    <n v="22490513"/>
    <n v="24960000"/>
    <n v="9754"/>
    <n v="383"/>
    <n v="8299"/>
    <n v="0"/>
    <n v="0"/>
    <n v="0"/>
    <m/>
    <n v="0"/>
    <n v="0"/>
    <n v="0"/>
    <m/>
    <m/>
    <d v="2021-03-30T00:00:00"/>
    <n v="1"/>
    <s v="O"/>
    <n v="1"/>
    <n v="30"/>
    <n v="0"/>
    <m/>
    <m/>
    <m/>
    <m/>
    <m/>
    <m/>
    <n v="1"/>
    <n v="1"/>
    <m/>
    <m/>
    <n v="5002"/>
    <s v="CREDITOS DE CONSUMO"/>
    <n v="0"/>
    <n v="0"/>
    <n v="890480123"/>
    <s v="UNIVERSIDAD DE CARTAGENA"/>
    <n v="5"/>
    <m/>
    <m/>
    <m/>
    <m/>
    <n v="2"/>
    <n v="7"/>
    <n v="1"/>
  </r>
  <r>
    <n v="3609"/>
    <s v="C"/>
    <x v="211"/>
    <x v="0"/>
    <n v="4"/>
    <n v="550017106"/>
    <d v="2020-10-29T00:00:00"/>
    <d v="2023-09-30T00:00:00"/>
    <n v="0"/>
    <n v="1"/>
    <n v="0"/>
    <n v="30"/>
    <n v="2"/>
    <n v="22490513"/>
    <n v="24960000"/>
    <n v="10659"/>
    <n v="418"/>
    <n v="9086"/>
    <n v="0"/>
    <n v="0"/>
    <n v="0"/>
    <m/>
    <n v="0"/>
    <n v="0"/>
    <n v="0"/>
    <m/>
    <m/>
    <d v="2021-03-30T00:00:00"/>
    <n v="1"/>
    <s v="O"/>
    <n v="1"/>
    <n v="30"/>
    <n v="0"/>
    <m/>
    <m/>
    <m/>
    <m/>
    <m/>
    <m/>
    <n v="1"/>
    <n v="1"/>
    <m/>
    <m/>
    <n v="5477"/>
    <s v="CREDITOS DE CONSUMO"/>
    <n v="0"/>
    <n v="0"/>
    <n v="890480123"/>
    <s v="UNIVERSIDAD DE CARTAGENA"/>
    <n v="5"/>
    <m/>
    <m/>
    <m/>
    <m/>
    <n v="2"/>
    <n v="7"/>
    <n v="1"/>
  </r>
  <r>
    <n v="3551"/>
    <s v="C"/>
    <x v="211"/>
    <x v="0"/>
    <n v="4"/>
    <n v="550017523"/>
    <d v="2020-10-29T00:00:00"/>
    <d v="2023-09-30T00:00:00"/>
    <n v="0"/>
    <n v="1"/>
    <n v="0"/>
    <n v="30"/>
    <n v="2"/>
    <n v="22490513"/>
    <n v="24960000"/>
    <n v="10478"/>
    <n v="411"/>
    <n v="8939"/>
    <n v="0"/>
    <n v="0"/>
    <n v="0"/>
    <m/>
    <n v="0"/>
    <n v="0"/>
    <n v="0"/>
    <m/>
    <m/>
    <d v="2021-03-30T00:00:00"/>
    <n v="1"/>
    <s v="O"/>
    <n v="1"/>
    <n v="30"/>
    <n v="0"/>
    <m/>
    <m/>
    <m/>
    <m/>
    <m/>
    <m/>
    <n v="1"/>
    <n v="1"/>
    <m/>
    <m/>
    <n v="5388"/>
    <s v="CREDITOS DE CONSUMO"/>
    <n v="0"/>
    <n v="0"/>
    <n v="890480123"/>
    <s v="UNIVERSIDAD DE CARTAGENA"/>
    <n v="5"/>
    <m/>
    <m/>
    <m/>
    <m/>
    <n v="2"/>
    <n v="7"/>
    <n v="1"/>
  </r>
  <r>
    <n v="10715"/>
    <s v="C"/>
    <x v="211"/>
    <x v="0"/>
    <n v="4"/>
    <n v="550018281"/>
    <d v="2020-10-29T00:00:00"/>
    <d v="2023-08-30T00:00:00"/>
    <n v="0"/>
    <n v="1"/>
    <n v="0"/>
    <n v="30"/>
    <n v="2"/>
    <n v="22490513"/>
    <n v="24960000"/>
    <n v="30331"/>
    <n v="1214"/>
    <n v="26972"/>
    <n v="0"/>
    <n v="0"/>
    <n v="0"/>
    <m/>
    <n v="0"/>
    <n v="0"/>
    <n v="0"/>
    <m/>
    <m/>
    <d v="2021-03-30T00:00:00"/>
    <n v="1"/>
    <s v="O"/>
    <n v="1"/>
    <n v="30"/>
    <n v="0"/>
    <m/>
    <m/>
    <m/>
    <m/>
    <m/>
    <m/>
    <n v="1"/>
    <n v="1"/>
    <m/>
    <m/>
    <n v="16257"/>
    <s v="CREDITOS DE CONSUMO"/>
    <n v="0"/>
    <n v="0"/>
    <n v="890480123"/>
    <s v="UNIVERSIDAD DE CARTAGENA"/>
    <n v="5"/>
    <m/>
    <m/>
    <m/>
    <m/>
    <n v="2"/>
    <n v="7"/>
    <n v="1"/>
  </r>
  <r>
    <n v="4922"/>
    <s v="C"/>
    <x v="211"/>
    <x v="0"/>
    <n v="4"/>
    <n v="550020304"/>
    <d v="2020-10-29T00:00:00"/>
    <d v="2023-08-30T00:00:00"/>
    <n v="0"/>
    <n v="1"/>
    <n v="0"/>
    <n v="30"/>
    <n v="2"/>
    <n v="22490513"/>
    <n v="24960000"/>
    <n v="14644"/>
    <n v="586"/>
    <n v="12391"/>
    <n v="0"/>
    <n v="0"/>
    <n v="0"/>
    <m/>
    <n v="0"/>
    <n v="0"/>
    <n v="0"/>
    <m/>
    <m/>
    <d v="2021-03-30T00:00:00"/>
    <n v="1"/>
    <s v="O"/>
    <n v="1"/>
    <n v="30"/>
    <n v="0"/>
    <m/>
    <m/>
    <m/>
    <m/>
    <m/>
    <m/>
    <n v="1"/>
    <n v="1"/>
    <m/>
    <m/>
    <n v="7469"/>
    <s v="CREDITOS DE CONSUMO"/>
    <n v="0"/>
    <n v="0"/>
    <n v="890480123"/>
    <s v="UNIVERSIDAD DE CARTAGENA"/>
    <n v="5"/>
    <m/>
    <m/>
    <m/>
    <m/>
    <n v="2"/>
    <n v="7"/>
    <n v="1"/>
  </r>
  <r>
    <n v="13947"/>
    <s v="C"/>
    <x v="211"/>
    <x v="0"/>
    <n v="4"/>
    <n v="550020311"/>
    <d v="2020-10-29T00:00:00"/>
    <d v="2023-08-30T00:00:00"/>
    <n v="0"/>
    <n v="1"/>
    <n v="0"/>
    <n v="30"/>
    <n v="2"/>
    <n v="22490513"/>
    <n v="24960000"/>
    <n v="39494"/>
    <n v="1581"/>
    <n v="35108"/>
    <n v="0"/>
    <n v="0"/>
    <n v="0"/>
    <m/>
    <n v="0"/>
    <n v="0"/>
    <n v="0"/>
    <m/>
    <m/>
    <d v="2021-03-30T00:00:00"/>
    <n v="1"/>
    <s v="O"/>
    <n v="1"/>
    <n v="30"/>
    <n v="0"/>
    <m/>
    <m/>
    <m/>
    <m/>
    <m/>
    <m/>
    <n v="1"/>
    <n v="1"/>
    <m/>
    <m/>
    <n v="21161"/>
    <s v="CREDITOS DE CONSUMO"/>
    <n v="0"/>
    <n v="0"/>
    <n v="890480123"/>
    <s v="UNIVERSIDAD DE CARTAGENA"/>
    <n v="5"/>
    <m/>
    <m/>
    <m/>
    <m/>
    <n v="2"/>
    <n v="7"/>
    <n v="1"/>
  </r>
  <r>
    <n v="89041"/>
    <s v="C"/>
    <x v="211"/>
    <x v="0"/>
    <n v="4"/>
    <n v="550020322"/>
    <d v="2018-12-17T00:00:00"/>
    <d v="2023-07-30T00:00:00"/>
    <n v="0"/>
    <n v="1"/>
    <n v="0"/>
    <n v="30"/>
    <n v="2"/>
    <n v="22490513"/>
    <n v="24960000"/>
    <n v="283912"/>
    <n v="10915"/>
    <n v="224144"/>
    <n v="0"/>
    <n v="0"/>
    <n v="0"/>
    <m/>
    <n v="0"/>
    <n v="0"/>
    <n v="0"/>
    <m/>
    <m/>
    <d v="2021-03-30T00:00:00"/>
    <n v="1"/>
    <s v="O"/>
    <n v="1"/>
    <n v="30"/>
    <n v="0"/>
    <m/>
    <m/>
    <m/>
    <m/>
    <m/>
    <m/>
    <n v="1"/>
    <n v="1"/>
    <m/>
    <m/>
    <n v="135103"/>
    <s v="CREDITOS DE CONSUMO"/>
    <n v="0"/>
    <n v="0"/>
    <n v="890480123"/>
    <s v="UNIVERSIDAD DE CARTAGENA"/>
    <n v="5"/>
    <m/>
    <m/>
    <m/>
    <m/>
    <n v="2"/>
    <n v="7"/>
    <n v="2"/>
  </r>
  <r>
    <n v="21807"/>
    <s v="C"/>
    <x v="211"/>
    <x v="0"/>
    <n v="4"/>
    <n v="550020354"/>
    <d v="2020-10-29T00:00:00"/>
    <d v="2023-08-30T00:00:00"/>
    <n v="0"/>
    <n v="1"/>
    <n v="0"/>
    <n v="30"/>
    <n v="2"/>
    <n v="22490513"/>
    <n v="24960000"/>
    <n v="61729"/>
    <n v="2471"/>
    <n v="54896"/>
    <n v="0"/>
    <n v="0"/>
    <n v="0"/>
    <m/>
    <n v="0"/>
    <n v="0"/>
    <n v="0"/>
    <m/>
    <m/>
    <d v="2021-03-30T00:00:00"/>
    <n v="1"/>
    <s v="O"/>
    <n v="1"/>
    <n v="30"/>
    <n v="0"/>
    <m/>
    <m/>
    <m/>
    <m/>
    <m/>
    <m/>
    <n v="1"/>
    <n v="1"/>
    <m/>
    <m/>
    <n v="33089"/>
    <s v="CREDITOS DE CONSUMO"/>
    <n v="0"/>
    <n v="0"/>
    <n v="890480123"/>
    <s v="UNIVERSIDAD DE CARTAGENA"/>
    <n v="5"/>
    <m/>
    <m/>
    <m/>
    <m/>
    <n v="2"/>
    <n v="7"/>
    <n v="1"/>
  </r>
  <r>
    <n v="25035"/>
    <s v="C"/>
    <x v="211"/>
    <x v="0"/>
    <n v="4"/>
    <n v="550020355"/>
    <d v="2020-10-29T00:00:00"/>
    <d v="2023-08-30T00:00:00"/>
    <n v="0"/>
    <n v="1"/>
    <n v="0"/>
    <n v="30"/>
    <n v="2"/>
    <n v="22490513"/>
    <n v="24960000"/>
    <n v="70899"/>
    <n v="2839"/>
    <n v="63020"/>
    <n v="0"/>
    <n v="0"/>
    <n v="0"/>
    <m/>
    <n v="0"/>
    <n v="0"/>
    <n v="0"/>
    <m/>
    <m/>
    <d v="2021-03-30T00:00:00"/>
    <n v="1"/>
    <s v="O"/>
    <n v="1"/>
    <n v="30"/>
    <n v="0"/>
    <m/>
    <m/>
    <m/>
    <m/>
    <m/>
    <m/>
    <n v="1"/>
    <n v="1"/>
    <m/>
    <m/>
    <n v="37985"/>
    <s v="CREDITOS DE CONSUMO"/>
    <n v="0"/>
    <n v="0"/>
    <n v="890480123"/>
    <s v="UNIVERSIDAD DE CARTAGENA"/>
    <n v="5"/>
    <m/>
    <m/>
    <m/>
    <m/>
    <n v="2"/>
    <n v="7"/>
    <n v="1"/>
  </r>
  <r>
    <n v="32583"/>
    <s v="C"/>
    <x v="211"/>
    <x v="0"/>
    <n v="4"/>
    <n v="550020623"/>
    <d v="2020-10-29T00:00:00"/>
    <d v="2023-09-30T00:00:00"/>
    <n v="0"/>
    <n v="1"/>
    <n v="0"/>
    <n v="30"/>
    <n v="2"/>
    <n v="22490513"/>
    <n v="24960000"/>
    <n v="91796"/>
    <n v="3600"/>
    <n v="82023"/>
    <n v="0"/>
    <n v="0"/>
    <n v="0"/>
    <m/>
    <n v="0"/>
    <n v="0"/>
    <n v="0"/>
    <m/>
    <m/>
    <d v="2021-03-30T00:00:00"/>
    <n v="1"/>
    <s v="O"/>
    <n v="1"/>
    <n v="30"/>
    <n v="0"/>
    <m/>
    <m/>
    <m/>
    <m/>
    <m/>
    <m/>
    <n v="1"/>
    <n v="1"/>
    <m/>
    <m/>
    <n v="49440"/>
    <s v="CREDITOS DE CONSUMO"/>
    <n v="0"/>
    <n v="0"/>
    <n v="890480123"/>
    <s v="UNIVERSIDAD DE CARTAGENA"/>
    <n v="5"/>
    <m/>
    <m/>
    <m/>
    <m/>
    <n v="2"/>
    <n v="7"/>
    <n v="1"/>
  </r>
  <r>
    <n v="22455"/>
    <s v="C"/>
    <x v="211"/>
    <x v="0"/>
    <n v="4"/>
    <n v="550020715"/>
    <d v="2020-10-29T00:00:00"/>
    <d v="2023-08-30T00:00:00"/>
    <n v="0"/>
    <n v="1"/>
    <n v="0"/>
    <n v="30"/>
    <n v="2"/>
    <n v="22490513"/>
    <n v="24960000"/>
    <n v="63569"/>
    <n v="2545"/>
    <n v="56527"/>
    <n v="0"/>
    <n v="0"/>
    <n v="0"/>
    <m/>
    <n v="0"/>
    <n v="0"/>
    <n v="0"/>
    <m/>
    <m/>
    <d v="2021-03-30T00:00:00"/>
    <n v="1"/>
    <s v="O"/>
    <n v="1"/>
    <n v="30"/>
    <n v="0"/>
    <m/>
    <m/>
    <m/>
    <m/>
    <m/>
    <m/>
    <n v="1"/>
    <n v="1"/>
    <m/>
    <m/>
    <n v="34072"/>
    <s v="CREDITOS DE CONSUMO"/>
    <n v="0"/>
    <n v="0"/>
    <n v="890480123"/>
    <s v="UNIVERSIDAD DE CARTAGENA"/>
    <n v="5"/>
    <m/>
    <m/>
    <m/>
    <m/>
    <n v="2"/>
    <n v="7"/>
    <n v="1"/>
  </r>
  <r>
    <n v="14028"/>
    <s v="C"/>
    <x v="211"/>
    <x v="0"/>
    <n v="4"/>
    <n v="550020885"/>
    <d v="2020-10-29T00:00:00"/>
    <d v="2023-08-30T00:00:00"/>
    <n v="0"/>
    <n v="1"/>
    <n v="0"/>
    <n v="30"/>
    <n v="2"/>
    <n v="22490513"/>
    <n v="24960000"/>
    <n v="39700"/>
    <n v="1589"/>
    <n v="35314"/>
    <n v="0"/>
    <n v="0"/>
    <n v="0"/>
    <m/>
    <n v="0"/>
    <n v="0"/>
    <n v="0"/>
    <m/>
    <m/>
    <d v="2021-03-30T00:00:00"/>
    <n v="1"/>
    <s v="O"/>
    <n v="1"/>
    <n v="30"/>
    <n v="0"/>
    <m/>
    <m/>
    <m/>
    <m/>
    <m/>
    <m/>
    <n v="1"/>
    <n v="1"/>
    <m/>
    <m/>
    <n v="21286"/>
    <s v="CREDITOS DE CONSUMO"/>
    <n v="0"/>
    <n v="0"/>
    <n v="890480123"/>
    <s v="UNIVERSIDAD DE CARTAGENA"/>
    <n v="5"/>
    <m/>
    <m/>
    <m/>
    <m/>
    <n v="2"/>
    <n v="7"/>
    <n v="1"/>
  </r>
  <r>
    <n v="23244"/>
    <s v="C"/>
    <x v="211"/>
    <x v="0"/>
    <n v="4"/>
    <n v="550020886"/>
    <d v="2020-10-29T00:00:00"/>
    <d v="2023-08-30T00:00:00"/>
    <n v="0"/>
    <n v="1"/>
    <n v="0"/>
    <n v="30"/>
    <n v="2"/>
    <n v="22490513"/>
    <n v="24960000"/>
    <n v="65833"/>
    <n v="2636"/>
    <n v="58512"/>
    <n v="0"/>
    <n v="0"/>
    <n v="0"/>
    <m/>
    <n v="0"/>
    <n v="0"/>
    <n v="0"/>
    <m/>
    <m/>
    <d v="2021-03-30T00:00:00"/>
    <n v="1"/>
    <s v="O"/>
    <n v="1"/>
    <n v="30"/>
    <n v="0"/>
    <m/>
    <m/>
    <m/>
    <m/>
    <m/>
    <m/>
    <n v="1"/>
    <n v="1"/>
    <m/>
    <m/>
    <n v="35268"/>
    <s v="CREDITOS DE CONSUMO"/>
    <n v="0"/>
    <n v="0"/>
    <n v="890480123"/>
    <s v="UNIVERSIDAD DE CARTAGENA"/>
    <n v="5"/>
    <m/>
    <m/>
    <m/>
    <m/>
    <n v="2"/>
    <n v="7"/>
    <n v="1"/>
  </r>
  <r>
    <n v="4771"/>
    <s v="C"/>
    <x v="211"/>
    <x v="0"/>
    <n v="4"/>
    <n v="550021628"/>
    <d v="2020-10-29T00:00:00"/>
    <d v="2023-08-30T00:00:00"/>
    <n v="0"/>
    <n v="1"/>
    <n v="0"/>
    <n v="30"/>
    <n v="2"/>
    <n v="22490513"/>
    <n v="24960000"/>
    <n v="14166"/>
    <n v="567"/>
    <n v="12009"/>
    <n v="0"/>
    <n v="0"/>
    <n v="0"/>
    <m/>
    <n v="0"/>
    <n v="0"/>
    <n v="0"/>
    <m/>
    <m/>
    <d v="2021-03-30T00:00:00"/>
    <n v="1"/>
    <s v="O"/>
    <n v="1"/>
    <n v="30"/>
    <n v="0"/>
    <m/>
    <m/>
    <m/>
    <m/>
    <m/>
    <m/>
    <n v="1"/>
    <n v="1"/>
    <m/>
    <m/>
    <n v="7238"/>
    <s v="CREDITOS DE CONSUMO"/>
    <n v="0"/>
    <n v="0"/>
    <n v="890480123"/>
    <s v="UNIVERSIDAD DE CARTAGENA"/>
    <n v="5"/>
    <m/>
    <m/>
    <m/>
    <m/>
    <n v="2"/>
    <n v="7"/>
    <n v="1"/>
  </r>
  <r>
    <n v="12942"/>
    <s v="C"/>
    <x v="211"/>
    <x v="0"/>
    <n v="4"/>
    <n v="550021650"/>
    <d v="2020-10-29T00:00:00"/>
    <d v="2023-08-30T00:00:00"/>
    <n v="0"/>
    <n v="1"/>
    <n v="0"/>
    <n v="30"/>
    <n v="2"/>
    <n v="22490513"/>
    <n v="24960000"/>
    <n v="36639"/>
    <n v="1467"/>
    <n v="32579"/>
    <n v="0"/>
    <n v="0"/>
    <n v="0"/>
    <m/>
    <n v="0"/>
    <n v="0"/>
    <n v="0"/>
    <m/>
    <m/>
    <d v="2021-03-30T00:00:00"/>
    <n v="1"/>
    <s v="O"/>
    <n v="1"/>
    <n v="30"/>
    <n v="0"/>
    <m/>
    <m/>
    <m/>
    <m/>
    <m/>
    <m/>
    <n v="1"/>
    <n v="1"/>
    <m/>
    <m/>
    <n v="19637"/>
    <s v="CREDITOS DE CONSUMO"/>
    <n v="0"/>
    <n v="0"/>
    <n v="890480123"/>
    <s v="UNIVERSIDAD DE CARTAGENA"/>
    <n v="5"/>
    <m/>
    <m/>
    <m/>
    <m/>
    <n v="2"/>
    <n v="7"/>
    <n v="1"/>
  </r>
  <r>
    <n v="32616"/>
    <s v="C"/>
    <x v="211"/>
    <x v="0"/>
    <n v="4"/>
    <n v="550021676"/>
    <d v="2019-06-23T00:00:00"/>
    <d v="2023-07-30T00:00:00"/>
    <n v="0"/>
    <n v="1"/>
    <n v="0"/>
    <n v="30"/>
    <n v="2"/>
    <n v="22490513"/>
    <n v="24960000"/>
    <n v="98736"/>
    <n v="3796"/>
    <n v="82105"/>
    <n v="0"/>
    <n v="0"/>
    <n v="0"/>
    <m/>
    <n v="0"/>
    <n v="0"/>
    <n v="0"/>
    <m/>
    <m/>
    <d v="2021-03-30T00:00:00"/>
    <n v="1"/>
    <s v="O"/>
    <n v="1"/>
    <n v="30"/>
    <n v="0"/>
    <m/>
    <m/>
    <m/>
    <m/>
    <m/>
    <m/>
    <n v="1"/>
    <n v="1"/>
    <m/>
    <m/>
    <n v="49489"/>
    <s v="CREDITOS DE CONSUMO"/>
    <n v="0"/>
    <n v="0"/>
    <n v="890480123"/>
    <s v="UNIVERSIDAD DE CARTAGENA"/>
    <n v="5"/>
    <m/>
    <m/>
    <m/>
    <m/>
    <n v="2"/>
    <n v="7"/>
    <n v="2"/>
  </r>
  <r>
    <n v="13341"/>
    <s v="C"/>
    <x v="211"/>
    <x v="0"/>
    <n v="4"/>
    <n v="550021979"/>
    <d v="2020-10-29T00:00:00"/>
    <d v="2023-08-30T00:00:00"/>
    <n v="0"/>
    <n v="1"/>
    <n v="0"/>
    <n v="30"/>
    <n v="2"/>
    <n v="22490513"/>
    <n v="24960000"/>
    <n v="37777"/>
    <n v="1512"/>
    <n v="33583"/>
    <n v="0"/>
    <n v="0"/>
    <n v="0"/>
    <m/>
    <n v="0"/>
    <n v="0"/>
    <n v="0"/>
    <m/>
    <m/>
    <d v="2021-03-30T00:00:00"/>
    <n v="1"/>
    <s v="O"/>
    <n v="1"/>
    <n v="30"/>
    <n v="0"/>
    <m/>
    <m/>
    <m/>
    <m/>
    <m/>
    <m/>
    <n v="1"/>
    <n v="1"/>
    <m/>
    <m/>
    <n v="20242"/>
    <s v="CREDITOS DE CONSUMO"/>
    <n v="0"/>
    <n v="0"/>
    <n v="890480123"/>
    <s v="UNIVERSIDAD DE CARTAGENA"/>
    <n v="5"/>
    <m/>
    <m/>
    <m/>
    <m/>
    <n v="2"/>
    <n v="7"/>
    <n v="1"/>
  </r>
  <r>
    <n v="26635"/>
    <s v="C"/>
    <x v="211"/>
    <x v="0"/>
    <n v="4"/>
    <n v="550022212"/>
    <d v="2019-08-17T00:00:00"/>
    <d v="2023-07-30T00:00:00"/>
    <n v="0"/>
    <n v="1"/>
    <n v="0"/>
    <n v="30"/>
    <n v="2"/>
    <n v="22490513"/>
    <n v="24960000"/>
    <n v="80639"/>
    <n v="3100"/>
    <n v="67048"/>
    <n v="0"/>
    <n v="0"/>
    <n v="0"/>
    <m/>
    <n v="0"/>
    <n v="0"/>
    <n v="0"/>
    <m/>
    <m/>
    <d v="2021-03-30T00:00:00"/>
    <n v="1"/>
    <s v="O"/>
    <n v="1"/>
    <n v="30"/>
    <n v="0"/>
    <m/>
    <m/>
    <m/>
    <m/>
    <m/>
    <m/>
    <n v="1"/>
    <n v="1"/>
    <m/>
    <m/>
    <n v="40413"/>
    <s v="CREDITOS DE CONSUMO"/>
    <n v="0"/>
    <n v="0"/>
    <n v="890480123"/>
    <s v="UNIVERSIDAD DE CARTAGENA"/>
    <n v="5"/>
    <m/>
    <m/>
    <m/>
    <m/>
    <n v="2"/>
    <n v="7"/>
    <n v="2"/>
  </r>
  <r>
    <n v="7852"/>
    <s v="C"/>
    <x v="211"/>
    <x v="0"/>
    <n v="4"/>
    <n v="550022213"/>
    <d v="2020-10-29T00:00:00"/>
    <d v="2023-08-30T00:00:00"/>
    <n v="0"/>
    <n v="1"/>
    <n v="0"/>
    <n v="30"/>
    <n v="2"/>
    <n v="22490513"/>
    <n v="24960000"/>
    <n v="23341"/>
    <n v="935"/>
    <n v="19765"/>
    <n v="0"/>
    <n v="0"/>
    <n v="0"/>
    <m/>
    <n v="0"/>
    <n v="0"/>
    <n v="0"/>
    <m/>
    <m/>
    <d v="2021-03-30T00:00:00"/>
    <n v="1"/>
    <s v="O"/>
    <n v="1"/>
    <n v="30"/>
    <n v="0"/>
    <m/>
    <m/>
    <m/>
    <m/>
    <m/>
    <m/>
    <n v="1"/>
    <n v="1"/>
    <m/>
    <m/>
    <n v="11913"/>
    <s v="CREDITOS DE CONSUMO"/>
    <n v="0"/>
    <n v="0"/>
    <n v="890480123"/>
    <s v="UNIVERSIDAD DE CARTAGENA"/>
    <n v="5"/>
    <m/>
    <m/>
    <m/>
    <m/>
    <n v="2"/>
    <n v="7"/>
    <n v="1"/>
  </r>
  <r>
    <n v="14197"/>
    <s v="C"/>
    <x v="211"/>
    <x v="0"/>
    <n v="4"/>
    <n v="550022602"/>
    <d v="2020-10-29T00:00:00"/>
    <d v="2023-09-30T00:00:00"/>
    <n v="0"/>
    <n v="1"/>
    <n v="0"/>
    <n v="30"/>
    <n v="2"/>
    <n v="22490513"/>
    <n v="24960000"/>
    <n v="40002"/>
    <n v="1569"/>
    <n v="35739"/>
    <n v="0"/>
    <n v="0"/>
    <n v="0"/>
    <m/>
    <n v="0"/>
    <n v="0"/>
    <n v="0"/>
    <m/>
    <m/>
    <d v="2021-03-30T00:00:00"/>
    <n v="1"/>
    <s v="O"/>
    <n v="1"/>
    <n v="30"/>
    <n v="0"/>
    <m/>
    <m/>
    <m/>
    <m/>
    <m/>
    <m/>
    <n v="1"/>
    <n v="1"/>
    <m/>
    <m/>
    <n v="21542"/>
    <s v="CREDITOS DE CONSUMO"/>
    <n v="0"/>
    <n v="0"/>
    <n v="890480123"/>
    <s v="UNIVERSIDAD DE CARTAGENA"/>
    <n v="5"/>
    <m/>
    <m/>
    <m/>
    <m/>
    <n v="2"/>
    <n v="7"/>
    <n v="1"/>
  </r>
  <r>
    <n v="11299"/>
    <s v="C"/>
    <x v="211"/>
    <x v="0"/>
    <n v="4"/>
    <n v="550022603"/>
    <d v="2020-10-29T00:00:00"/>
    <d v="2023-08-30T00:00:00"/>
    <n v="0"/>
    <n v="1"/>
    <n v="0"/>
    <n v="30"/>
    <n v="2"/>
    <n v="22490513"/>
    <n v="24960000"/>
    <n v="31981"/>
    <n v="1280"/>
    <n v="28444"/>
    <n v="0"/>
    <n v="0"/>
    <n v="0"/>
    <m/>
    <n v="0"/>
    <n v="0"/>
    <n v="0"/>
    <m/>
    <m/>
    <d v="2021-03-30T00:00:00"/>
    <n v="1"/>
    <s v="O"/>
    <n v="1"/>
    <n v="30"/>
    <n v="0"/>
    <m/>
    <m/>
    <m/>
    <m/>
    <m/>
    <m/>
    <n v="1"/>
    <n v="1"/>
    <m/>
    <m/>
    <n v="17145"/>
    <s v="CREDITOS DE CONSUMO"/>
    <n v="0"/>
    <n v="0"/>
    <n v="890480123"/>
    <s v="UNIVERSIDAD DE CARTAGENA"/>
    <n v="5"/>
    <m/>
    <m/>
    <m/>
    <m/>
    <n v="2"/>
    <n v="7"/>
    <n v="1"/>
  </r>
  <r>
    <n v="23189"/>
    <s v="C"/>
    <x v="211"/>
    <x v="0"/>
    <n v="4"/>
    <n v="550023059"/>
    <d v="2020-10-29T00:00:00"/>
    <d v="2023-08-30T00:00:00"/>
    <n v="0"/>
    <n v="1"/>
    <n v="0"/>
    <n v="30"/>
    <n v="2"/>
    <n v="22490513"/>
    <n v="24960000"/>
    <n v="65666"/>
    <n v="2629"/>
    <n v="58374"/>
    <n v="0"/>
    <n v="0"/>
    <n v="0"/>
    <m/>
    <n v="0"/>
    <n v="0"/>
    <n v="0"/>
    <m/>
    <m/>
    <d v="2021-03-30T00:00:00"/>
    <n v="1"/>
    <s v="O"/>
    <n v="1"/>
    <n v="30"/>
    <n v="0"/>
    <m/>
    <m/>
    <m/>
    <m/>
    <m/>
    <m/>
    <n v="1"/>
    <n v="1"/>
    <m/>
    <m/>
    <n v="35185"/>
    <s v="CREDITOS DE CONSUMO"/>
    <n v="0"/>
    <n v="0"/>
    <n v="890480123"/>
    <s v="UNIVERSIDAD DE CARTAGENA"/>
    <n v="5"/>
    <m/>
    <m/>
    <m/>
    <m/>
    <n v="2"/>
    <n v="7"/>
    <n v="1"/>
  </r>
  <r>
    <n v="43670"/>
    <s v="C"/>
    <x v="211"/>
    <x v="0"/>
    <n v="4"/>
    <n v="550023425"/>
    <d v="2020-10-29T00:00:00"/>
    <d v="2023-08-30T00:00:00"/>
    <n v="0"/>
    <n v="1"/>
    <n v="0"/>
    <n v="30"/>
    <n v="2"/>
    <n v="22490513"/>
    <n v="24960000"/>
    <n v="123621"/>
    <n v="4949"/>
    <n v="109931"/>
    <n v="0"/>
    <n v="0"/>
    <n v="0"/>
    <m/>
    <n v="0"/>
    <n v="0"/>
    <n v="0"/>
    <m/>
    <m/>
    <d v="2021-03-30T00:00:00"/>
    <n v="1"/>
    <s v="O"/>
    <n v="1"/>
    <n v="30"/>
    <n v="0"/>
    <m/>
    <m/>
    <m/>
    <m/>
    <m/>
    <m/>
    <n v="1"/>
    <n v="1"/>
    <m/>
    <m/>
    <n v="66261"/>
    <s v="CREDITOS DE CONSUMO"/>
    <n v="0"/>
    <n v="0"/>
    <n v="890480123"/>
    <s v="UNIVERSIDAD DE CARTAGENA"/>
    <n v="5"/>
    <m/>
    <m/>
    <m/>
    <m/>
    <n v="2"/>
    <n v="7"/>
    <n v="1"/>
  </r>
  <r>
    <n v="15924"/>
    <s v="C"/>
    <x v="211"/>
    <x v="0"/>
    <n v="4"/>
    <n v="550023584"/>
    <d v="2020-10-29T00:00:00"/>
    <d v="2023-08-30T00:00:00"/>
    <n v="0"/>
    <n v="1"/>
    <n v="0"/>
    <n v="30"/>
    <n v="2"/>
    <n v="22490513"/>
    <n v="24960000"/>
    <n v="45066"/>
    <n v="1804"/>
    <n v="40085"/>
    <n v="0"/>
    <n v="0"/>
    <n v="0"/>
    <m/>
    <n v="0"/>
    <n v="0"/>
    <n v="0"/>
    <m/>
    <m/>
    <d v="2021-03-30T00:00:00"/>
    <n v="1"/>
    <s v="O"/>
    <n v="1"/>
    <n v="30"/>
    <n v="0"/>
    <m/>
    <m/>
    <m/>
    <m/>
    <m/>
    <m/>
    <n v="1"/>
    <n v="1"/>
    <m/>
    <m/>
    <n v="24161"/>
    <s v="CREDITOS DE CONSUMO"/>
    <n v="0"/>
    <n v="0"/>
    <n v="890480123"/>
    <s v="UNIVERSIDAD DE CARTAGENA"/>
    <n v="5"/>
    <m/>
    <m/>
    <m/>
    <m/>
    <n v="2"/>
    <n v="7"/>
    <n v="1"/>
  </r>
  <r>
    <n v="12725"/>
    <s v="C"/>
    <x v="211"/>
    <x v="0"/>
    <n v="4"/>
    <n v="550023602"/>
    <d v="2020-10-29T00:00:00"/>
    <d v="2023-08-30T00:00:00"/>
    <n v="0"/>
    <n v="1"/>
    <n v="0"/>
    <n v="30"/>
    <n v="2"/>
    <n v="22490513"/>
    <n v="24960000"/>
    <n v="36040"/>
    <n v="1443"/>
    <n v="32034"/>
    <n v="0"/>
    <n v="0"/>
    <n v="0"/>
    <m/>
    <n v="0"/>
    <n v="0"/>
    <n v="0"/>
    <m/>
    <m/>
    <d v="2021-03-30T00:00:00"/>
    <n v="1"/>
    <s v="O"/>
    <n v="1"/>
    <n v="30"/>
    <n v="0"/>
    <m/>
    <m/>
    <m/>
    <m/>
    <m/>
    <m/>
    <n v="1"/>
    <n v="1"/>
    <m/>
    <m/>
    <n v="19309"/>
    <s v="CREDITOS DE CONSUMO"/>
    <n v="0"/>
    <n v="0"/>
    <n v="890480123"/>
    <s v="UNIVERSIDAD DE CARTAGENA"/>
    <n v="5"/>
    <m/>
    <m/>
    <m/>
    <m/>
    <n v="2"/>
    <n v="7"/>
    <n v="1"/>
  </r>
  <r>
    <n v="13376"/>
    <s v="C"/>
    <x v="211"/>
    <x v="0"/>
    <n v="4"/>
    <n v="550023738"/>
    <d v="2020-03-16T00:00:00"/>
    <d v="2023-07-30T00:00:00"/>
    <n v="0"/>
    <n v="1"/>
    <n v="0"/>
    <n v="30"/>
    <n v="2"/>
    <n v="22490513"/>
    <n v="24960000"/>
    <n v="40484"/>
    <n v="1556"/>
    <n v="33672"/>
    <n v="0"/>
    <n v="0"/>
    <n v="0"/>
    <m/>
    <n v="0"/>
    <n v="0"/>
    <n v="0"/>
    <m/>
    <m/>
    <d v="2021-03-30T00:00:00"/>
    <n v="1"/>
    <s v="O"/>
    <n v="1"/>
    <n v="30"/>
    <n v="0"/>
    <m/>
    <m/>
    <m/>
    <m/>
    <m/>
    <m/>
    <n v="1"/>
    <n v="1"/>
    <m/>
    <m/>
    <n v="20296"/>
    <s v="CREDITOS DE CONSUMO"/>
    <n v="0"/>
    <n v="0"/>
    <n v="890480123"/>
    <s v="UNIVERSIDAD DE CARTAGENA"/>
    <n v="5"/>
    <m/>
    <m/>
    <m/>
    <m/>
    <n v="2"/>
    <n v="7"/>
    <n v="2"/>
  </r>
  <r>
    <n v="9462"/>
    <s v="C"/>
    <x v="211"/>
    <x v="0"/>
    <n v="4"/>
    <n v="550023759"/>
    <d v="2020-03-20T00:00:00"/>
    <d v="2023-07-30T00:00:00"/>
    <n v="0"/>
    <n v="1"/>
    <n v="0"/>
    <n v="30"/>
    <n v="2"/>
    <n v="22490513"/>
    <n v="24960000"/>
    <n v="28652"/>
    <n v="1102"/>
    <n v="23820"/>
    <n v="0"/>
    <n v="0"/>
    <n v="0"/>
    <m/>
    <n v="0"/>
    <n v="0"/>
    <n v="0"/>
    <m/>
    <m/>
    <d v="2021-03-30T00:00:00"/>
    <n v="1"/>
    <s v="O"/>
    <n v="1"/>
    <n v="30"/>
    <n v="0"/>
    <m/>
    <m/>
    <m/>
    <m/>
    <m/>
    <m/>
    <n v="1"/>
    <n v="1"/>
    <m/>
    <m/>
    <n v="14358"/>
    <s v="CREDITOS DE CONSUMO"/>
    <n v="0"/>
    <n v="0"/>
    <n v="890480123"/>
    <s v="UNIVERSIDAD DE CARTAGENA"/>
    <n v="5"/>
    <m/>
    <m/>
    <m/>
    <m/>
    <n v="2"/>
    <n v="7"/>
    <n v="2"/>
  </r>
  <r>
    <n v="6338"/>
    <s v="C"/>
    <x v="211"/>
    <x v="0"/>
    <n v="4"/>
    <n v="550023777"/>
    <d v="2020-03-2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22211"/>
    <s v="C"/>
    <x v="211"/>
    <x v="0"/>
    <n v="4"/>
    <n v="550023791"/>
    <d v="2020-04-05T00:00:00"/>
    <d v="2023-07-30T00:00:00"/>
    <n v="0"/>
    <n v="1"/>
    <n v="0"/>
    <n v="30"/>
    <n v="2"/>
    <n v="22490513"/>
    <n v="24960000"/>
    <n v="67226"/>
    <n v="2584"/>
    <n v="55912"/>
    <n v="0"/>
    <n v="0"/>
    <n v="0"/>
    <m/>
    <n v="0"/>
    <n v="0"/>
    <n v="0"/>
    <m/>
    <m/>
    <d v="2021-03-30T00:00:00"/>
    <n v="1"/>
    <s v="O"/>
    <n v="1"/>
    <n v="30"/>
    <n v="0"/>
    <m/>
    <m/>
    <m/>
    <m/>
    <m/>
    <m/>
    <n v="1"/>
    <n v="1"/>
    <m/>
    <m/>
    <n v="33701"/>
    <s v="CREDITOS DE CONSUMO"/>
    <n v="0"/>
    <n v="0"/>
    <n v="890480123"/>
    <s v="UNIVERSIDAD DE CARTAGENA"/>
    <n v="5"/>
    <m/>
    <m/>
    <m/>
    <m/>
    <n v="2"/>
    <n v="7"/>
    <n v="2"/>
  </r>
  <r>
    <n v="6338"/>
    <s v="C"/>
    <x v="211"/>
    <x v="0"/>
    <n v="4"/>
    <n v="550023792"/>
    <d v="2020-04-0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9729"/>
    <s v="C"/>
    <x v="211"/>
    <x v="0"/>
    <n v="4"/>
    <n v="550023877"/>
    <d v="2020-05-20T00:00:00"/>
    <d v="2023-07-30T00:00:00"/>
    <n v="0"/>
    <n v="1"/>
    <n v="0"/>
    <n v="30"/>
    <n v="2"/>
    <n v="22490513"/>
    <n v="24960000"/>
    <n v="29448"/>
    <n v="1132"/>
    <n v="24491"/>
    <n v="0"/>
    <n v="0"/>
    <n v="0"/>
    <m/>
    <n v="0"/>
    <n v="0"/>
    <n v="0"/>
    <m/>
    <m/>
    <d v="2021-03-30T00:00:00"/>
    <n v="1"/>
    <s v="O"/>
    <n v="1"/>
    <n v="30"/>
    <n v="0"/>
    <m/>
    <m/>
    <m/>
    <m/>
    <m/>
    <m/>
    <n v="1"/>
    <n v="1"/>
    <m/>
    <m/>
    <n v="14762"/>
    <s v="CREDITOS DE CONSUMO"/>
    <n v="0"/>
    <n v="0"/>
    <n v="890480123"/>
    <s v="UNIVERSIDAD DE CARTAGENA"/>
    <n v="5"/>
    <m/>
    <m/>
    <m/>
    <m/>
    <n v="2"/>
    <n v="7"/>
    <n v="2"/>
  </r>
  <r>
    <n v="33033"/>
    <s v="C"/>
    <x v="211"/>
    <x v="0"/>
    <n v="4"/>
    <n v="550023935"/>
    <d v="2020-06-16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3033"/>
    <s v="C"/>
    <x v="211"/>
    <x v="0"/>
    <n v="4"/>
    <n v="550023964"/>
    <d v="2020-07-10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5659"/>
    <s v="C"/>
    <x v="211"/>
    <x v="0"/>
    <n v="4"/>
    <n v="550024420"/>
    <d v="2020-09-21T00:00:00"/>
    <d v="2023-10-30T00:00:00"/>
    <n v="0"/>
    <n v="1"/>
    <n v="0"/>
    <n v="30"/>
    <n v="2"/>
    <n v="22490513"/>
    <n v="24960000"/>
    <n v="100000"/>
    <n v="3844"/>
    <n v="89764"/>
    <n v="0"/>
    <n v="0"/>
    <n v="0"/>
    <m/>
    <n v="0"/>
    <n v="0"/>
    <n v="0"/>
    <m/>
    <m/>
    <d v="2021-03-30T00:00:00"/>
    <n v="1"/>
    <s v="O"/>
    <n v="1"/>
    <n v="30"/>
    <n v="0"/>
    <m/>
    <m/>
    <m/>
    <m/>
    <m/>
    <m/>
    <n v="1"/>
    <n v="1"/>
    <m/>
    <m/>
    <n v="54105"/>
    <s v="CREDITOS DE CONSUMO"/>
    <n v="0"/>
    <n v="0"/>
    <n v="890480123"/>
    <s v="UNIVERSIDAD DE CARTAGENA"/>
    <n v="5"/>
    <m/>
    <m/>
    <m/>
    <m/>
    <n v="2"/>
    <n v="7"/>
    <n v="2"/>
  </r>
  <r>
    <n v="26170"/>
    <s v="C"/>
    <x v="211"/>
    <x v="0"/>
    <n v="4"/>
    <n v="550025381"/>
    <d v="2021-02-08T00:00:00"/>
    <d v="2024-02-28T00:00:00"/>
    <n v="0"/>
    <n v="1"/>
    <n v="0"/>
    <n v="30"/>
    <n v="2"/>
    <n v="22490513"/>
    <n v="24960000"/>
    <n v="70000"/>
    <n v="2691"/>
    <n v="65878"/>
    <n v="0"/>
    <n v="0"/>
    <n v="0"/>
    <m/>
    <n v="0"/>
    <n v="0"/>
    <n v="0"/>
    <m/>
    <m/>
    <d v="2021-03-30T00:00:00"/>
    <n v="1"/>
    <s v="O"/>
    <n v="1"/>
    <n v="30"/>
    <n v="0"/>
    <m/>
    <m/>
    <m/>
    <m/>
    <m/>
    <m/>
    <n v="1"/>
    <n v="1"/>
    <m/>
    <m/>
    <n v="39708"/>
    <s v="CREDITOS DE CONSUMO"/>
    <n v="0"/>
    <n v="0"/>
    <n v="890480123"/>
    <s v="UNIVERSIDAD DE CARTAGENA"/>
    <n v="5"/>
    <m/>
    <m/>
    <m/>
    <m/>
    <n v="2"/>
    <n v="7"/>
    <n v="2"/>
  </r>
  <r>
    <n v="21994"/>
    <s v="C"/>
    <x v="211"/>
    <x v="0"/>
    <n v="4"/>
    <n v="550025412"/>
    <d v="2021-02-18T00:00:00"/>
    <d v="2024-03-28T00:00:00"/>
    <n v="0"/>
    <n v="1"/>
    <n v="0"/>
    <n v="30"/>
    <n v="2"/>
    <n v="22490513"/>
    <n v="24960000"/>
    <n v="59900"/>
    <n v="2303"/>
    <n v="55366"/>
    <n v="0"/>
    <n v="0"/>
    <n v="0"/>
    <m/>
    <n v="0"/>
    <n v="0"/>
    <n v="0"/>
    <m/>
    <m/>
    <d v="2021-03-30T00:00:00"/>
    <n v="1"/>
    <s v="O"/>
    <n v="1"/>
    <n v="30"/>
    <n v="0"/>
    <m/>
    <m/>
    <m/>
    <m/>
    <m/>
    <m/>
    <n v="1"/>
    <n v="1"/>
    <m/>
    <m/>
    <n v="33372"/>
    <s v="CREDITOS DE CONSUMO"/>
    <n v="0"/>
    <n v="0"/>
    <n v="890480123"/>
    <s v="UNIVERSIDAD DE CARTAGENA"/>
    <n v="5"/>
    <m/>
    <m/>
    <m/>
    <m/>
    <n v="2"/>
    <n v="7"/>
    <n v="2"/>
  </r>
  <r>
    <n v="19020"/>
    <s v="C"/>
    <x v="211"/>
    <x v="0"/>
    <n v="4"/>
    <n v="550025422"/>
    <d v="2021-02-20T00:00:00"/>
    <d v="2024-03-28T00:00:00"/>
    <n v="0"/>
    <n v="1"/>
    <n v="0"/>
    <n v="30"/>
    <n v="2"/>
    <n v="22490513"/>
    <n v="24960000"/>
    <n v="51800"/>
    <n v="1991"/>
    <n v="47880"/>
    <n v="0"/>
    <n v="0"/>
    <n v="0"/>
    <m/>
    <n v="0"/>
    <n v="0"/>
    <n v="0"/>
    <m/>
    <m/>
    <d v="2021-03-30T00:00:00"/>
    <n v="1"/>
    <s v="O"/>
    <n v="1"/>
    <n v="30"/>
    <n v="0"/>
    <m/>
    <m/>
    <m/>
    <m/>
    <m/>
    <m/>
    <n v="1"/>
    <n v="1"/>
    <m/>
    <m/>
    <n v="28860"/>
    <s v="CREDITOS DE CONSUMO"/>
    <n v="0"/>
    <n v="0"/>
    <n v="890480123"/>
    <s v="UNIVERSIDAD DE CARTAGENA"/>
    <n v="5"/>
    <m/>
    <m/>
    <m/>
    <m/>
    <n v="2"/>
    <n v="7"/>
    <n v="2"/>
  </r>
  <r>
    <n v="7649"/>
    <s v="C"/>
    <x v="211"/>
    <x v="0"/>
    <n v="4"/>
    <n v="550025435"/>
    <d v="2021-02-22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625"/>
    <s v="C"/>
    <x v="211"/>
    <x v="0"/>
    <n v="4"/>
    <n v="550025439"/>
    <d v="2021-02-22T00:00:00"/>
    <d v="2024-03-28T00:00:00"/>
    <n v="0"/>
    <n v="1"/>
    <n v="0"/>
    <n v="30"/>
    <n v="2"/>
    <n v="22490513"/>
    <n v="24960000"/>
    <n v="12092"/>
    <n v="465"/>
    <n v="11643"/>
    <n v="0"/>
    <n v="0"/>
    <n v="0"/>
    <m/>
    <n v="0"/>
    <n v="0"/>
    <n v="0"/>
    <m/>
    <m/>
    <d v="2021-03-30T00:00:00"/>
    <n v="1"/>
    <s v="O"/>
    <n v="1"/>
    <n v="30"/>
    <n v="0"/>
    <m/>
    <m/>
    <m/>
    <m/>
    <m/>
    <m/>
    <n v="1"/>
    <n v="1"/>
    <m/>
    <m/>
    <n v="7018"/>
    <s v="CREDITOS DE CONSUMO"/>
    <n v="0"/>
    <n v="0"/>
    <n v="890480123"/>
    <s v="UNIVERSIDAD DE CARTAGENA"/>
    <n v="5"/>
    <m/>
    <m/>
    <m/>
    <m/>
    <n v="2"/>
    <n v="7"/>
    <n v="2"/>
  </r>
  <r>
    <n v="7649"/>
    <s v="C"/>
    <x v="211"/>
    <x v="0"/>
    <n v="4"/>
    <n v="550025441"/>
    <d v="2021-02-23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79"/>
    <s v="C"/>
    <x v="211"/>
    <x v="0"/>
    <n v="4"/>
    <n v="550025491"/>
    <d v="2021-02-28T00:00:00"/>
    <d v="2021-04-30T00:00:00"/>
    <n v="0"/>
    <n v="1"/>
    <n v="0"/>
    <n v="30"/>
    <n v="2"/>
    <n v="0"/>
    <n v="0"/>
    <n v="6000"/>
    <n v="6000"/>
    <n v="1206"/>
    <n v="0"/>
    <n v="0"/>
    <n v="0"/>
    <m/>
    <n v="0"/>
    <n v="0"/>
    <n v="0"/>
    <m/>
    <m/>
    <d v="2021-03-30T00:00:00"/>
    <n v="1"/>
    <s v="O"/>
    <n v="1"/>
    <n v="30"/>
    <n v="0"/>
    <m/>
    <m/>
    <m/>
    <m/>
    <m/>
    <m/>
    <n v="1"/>
    <n v="1"/>
    <m/>
    <m/>
    <n v="727"/>
    <s v="CREDITOS DE CONSUMO"/>
    <n v="0"/>
    <n v="0"/>
    <n v="890480123"/>
    <s v="UNIVERSIDAD DE CARTAGENA"/>
    <n v="5"/>
    <m/>
    <m/>
    <m/>
    <m/>
    <n v="2"/>
    <n v="7"/>
    <n v="2"/>
  </r>
  <r>
    <n v="11459"/>
    <s v="C"/>
    <x v="211"/>
    <x v="0"/>
    <n v="4"/>
    <n v="550025597"/>
    <d v="2021-03-14T00:00:00"/>
    <d v="2024-03-30T00:00:00"/>
    <n v="0"/>
    <n v="1"/>
    <n v="0"/>
    <n v="30"/>
    <n v="2"/>
    <n v="22490513"/>
    <n v="24960000"/>
    <n v="30000"/>
    <n v="1153"/>
    <n v="28847"/>
    <n v="0"/>
    <n v="0"/>
    <n v="0"/>
    <m/>
    <n v="0"/>
    <n v="0"/>
    <n v="0"/>
    <m/>
    <m/>
    <d v="2021-03-30T00:00:00"/>
    <n v="1"/>
    <s v="O"/>
    <n v="1"/>
    <n v="30"/>
    <n v="0"/>
    <m/>
    <m/>
    <m/>
    <m/>
    <m/>
    <m/>
    <n v="1"/>
    <n v="1"/>
    <m/>
    <m/>
    <n v="17388"/>
    <s v="CREDITOS DE CONSUMO"/>
    <n v="0"/>
    <n v="0"/>
    <n v="890480123"/>
    <s v="UNIVERSIDAD DE CARTAGENA"/>
    <n v="5"/>
    <m/>
    <m/>
    <m/>
    <m/>
    <n v="2"/>
    <n v="7"/>
    <n v="2"/>
  </r>
  <r>
    <n v="19862"/>
    <s v="C"/>
    <x v="211"/>
    <x v="0"/>
    <n v="4"/>
    <n v="550025612"/>
    <d v="2021-03-19T00:00:00"/>
    <d v="2024-04-30T00:00:00"/>
    <n v="0"/>
    <n v="1"/>
    <n v="0"/>
    <n v="30"/>
    <n v="2"/>
    <n v="22490513"/>
    <n v="24960000"/>
    <n v="50000"/>
    <n v="1922"/>
    <n v="50000"/>
    <n v="0"/>
    <n v="0"/>
    <n v="0"/>
    <m/>
    <n v="0"/>
    <n v="0"/>
    <n v="0"/>
    <m/>
    <m/>
    <d v="2021-03-31T00:00:00"/>
    <n v="1"/>
    <s v="O"/>
    <n v="1"/>
    <n v="30"/>
    <n v="0"/>
    <m/>
    <m/>
    <m/>
    <m/>
    <m/>
    <m/>
    <n v="1"/>
    <n v="1"/>
    <m/>
    <m/>
    <n v="30138"/>
    <s v="CREDITOS DE CONSUMO"/>
    <n v="0"/>
    <n v="0"/>
    <n v="890480123"/>
    <s v="UNIVERSIDAD DE CARTAGENA"/>
    <n v="5"/>
    <m/>
    <m/>
    <m/>
    <m/>
    <n v="2"/>
    <n v="7"/>
    <n v="2"/>
  </r>
  <r>
    <n v="834"/>
    <s v="C"/>
    <x v="211"/>
    <x v="0"/>
    <n v="4"/>
    <n v="550025619"/>
    <d v="2021-03-19T00:00:00"/>
    <d v="2021-05-30T00:00:00"/>
    <n v="0"/>
    <n v="1"/>
    <n v="0"/>
    <n v="30"/>
    <n v="2"/>
    <n v="0"/>
    <n v="0"/>
    <n v="2100"/>
    <n v="2100"/>
    <n v="2100"/>
    <n v="0"/>
    <n v="0"/>
    <n v="0"/>
    <m/>
    <n v="0"/>
    <n v="0"/>
    <n v="0"/>
    <m/>
    <m/>
    <d v="2021-03-31T00:00:00"/>
    <n v="1"/>
    <s v="O"/>
    <n v="1"/>
    <n v="30"/>
    <n v="0"/>
    <m/>
    <m/>
    <m/>
    <m/>
    <m/>
    <m/>
    <n v="1"/>
    <n v="1"/>
    <m/>
    <m/>
    <n v="1266"/>
    <s v="CREDITOS DE CONSUMO"/>
    <n v="0"/>
    <n v="0"/>
    <n v="890480123"/>
    <s v="UNIVERSIDAD DE CARTAGENA"/>
    <n v="5"/>
    <m/>
    <m/>
    <m/>
    <m/>
    <n v="2"/>
    <n v="7"/>
    <n v="2"/>
  </r>
  <r>
    <n v="2383"/>
    <s v="C"/>
    <x v="211"/>
    <x v="0"/>
    <n v="4"/>
    <n v="550025677"/>
    <d v="2021-03-31T00:00:00"/>
    <d v="2021-05-30T00:00:00"/>
    <n v="0"/>
    <n v="1"/>
    <n v="0"/>
    <n v="30"/>
    <n v="2"/>
    <n v="0"/>
    <n v="0"/>
    <n v="6000"/>
    <n v="6000"/>
    <n v="6000"/>
    <n v="0"/>
    <n v="0"/>
    <n v="0"/>
    <m/>
    <n v="0"/>
    <n v="0"/>
    <n v="0"/>
    <m/>
    <m/>
    <d v="2021-03-31T00:00:00"/>
    <n v="1"/>
    <s v="O"/>
    <n v="1"/>
    <n v="30"/>
    <n v="0"/>
    <m/>
    <m/>
    <m/>
    <m/>
    <m/>
    <m/>
    <n v="1"/>
    <n v="1"/>
    <m/>
    <m/>
    <n v="3617"/>
    <s v="CREDITOS DE CONSUMO"/>
    <n v="0"/>
    <n v="0"/>
    <n v="890480123"/>
    <s v="UNIVERSIDAD DE CARTAGENA"/>
    <n v="5"/>
    <m/>
    <m/>
    <m/>
    <m/>
    <n v="2"/>
    <n v="7"/>
    <n v="2"/>
  </r>
  <r>
    <n v="0"/>
    <s v="C"/>
    <x v="212"/>
    <x v="0"/>
    <n v="4"/>
    <n v="13936"/>
    <d v="2018-04-23T00:00:00"/>
    <d v="2021-04-23T00:00:00"/>
    <n v="7"/>
    <n v="1"/>
    <n v="34"/>
    <n v="30"/>
    <n v="2"/>
    <n v="17726461"/>
    <n v="19240000"/>
    <n v="25000000"/>
    <n v="900383"/>
    <n v="1031109"/>
    <n v="3059"/>
    <n v="0"/>
    <n v="0"/>
    <m/>
    <n v="0"/>
    <n v="0"/>
    <n v="0"/>
    <m/>
    <m/>
    <d v="2021-03-30T00:00:00"/>
    <n v="1"/>
    <s v="O"/>
    <n v="1"/>
    <n v="30"/>
    <n v="143833"/>
    <m/>
    <m/>
    <m/>
    <m/>
    <m/>
    <m/>
    <n v="1"/>
    <n v="1"/>
    <m/>
    <m/>
    <n v="16565818"/>
    <s v="CREDITOS DE CONSUMO"/>
    <n v="0"/>
    <n v="0"/>
    <n v="890480123"/>
    <s v="UNIVERSIDAD DE CARTAGENA"/>
    <n v="5"/>
    <m/>
    <m/>
    <m/>
    <m/>
    <n v="1"/>
    <n v="7"/>
    <n v="2"/>
  </r>
  <r>
    <n v="0"/>
    <s v="C"/>
    <x v="213"/>
    <x v="0"/>
    <n v="4"/>
    <n v="14759"/>
    <d v="2018-10-16T00:00:00"/>
    <d v="2021-10-16T00:00:00"/>
    <n v="0"/>
    <n v="1"/>
    <n v="30"/>
    <n v="30"/>
    <n v="2"/>
    <n v="12185828"/>
    <n v="12890000"/>
    <n v="5000000"/>
    <n v="166516"/>
    <n v="877060"/>
    <n v="0"/>
    <n v="0"/>
    <n v="0"/>
    <m/>
    <n v="0"/>
    <n v="0"/>
    <n v="0"/>
    <m/>
    <m/>
    <d v="2021-03-30T00:00:00"/>
    <n v="1"/>
    <s v="O"/>
    <n v="1"/>
    <n v="30"/>
    <n v="0"/>
    <m/>
    <m/>
    <m/>
    <m/>
    <m/>
    <m/>
    <n v="1"/>
    <n v="1"/>
    <m/>
    <m/>
    <n v="1555208"/>
    <s v="CREDITOS DE CONSUMO"/>
    <n v="0"/>
    <n v="0"/>
    <n v="890480123"/>
    <s v="UNIVERSIDAD DE CARTAGENA"/>
    <n v="5"/>
    <m/>
    <m/>
    <m/>
    <m/>
    <n v="1"/>
    <n v="7"/>
    <n v="2"/>
  </r>
  <r>
    <n v="0"/>
    <s v="C"/>
    <x v="213"/>
    <x v="0"/>
    <n v="4"/>
    <n v="16188"/>
    <d v="2019-08-30T00:00:00"/>
    <d v="2024-08-30T00:00:00"/>
    <n v="0"/>
    <n v="1"/>
    <n v="19"/>
    <n v="30"/>
    <n v="2"/>
    <n v="17726461"/>
    <n v="19240000"/>
    <n v="20000000"/>
    <n v="504897"/>
    <n v="15436699"/>
    <n v="0"/>
    <n v="0"/>
    <n v="0"/>
    <m/>
    <n v="0"/>
    <n v="0"/>
    <n v="0"/>
    <m/>
    <m/>
    <d v="2021-03-30T00:00:00"/>
    <n v="1"/>
    <s v="O"/>
    <n v="1"/>
    <n v="30"/>
    <n v="0"/>
    <m/>
    <m/>
    <m/>
    <m/>
    <m/>
    <m/>
    <n v="1"/>
    <n v="1"/>
    <m/>
    <m/>
    <n v="27372444"/>
    <s v="CREDITOS DE CONSUMO"/>
    <n v="0"/>
    <n v="0"/>
    <n v="890480123"/>
    <s v="UNIVERSIDAD DE CARTAGENA"/>
    <n v="5"/>
    <m/>
    <m/>
    <m/>
    <m/>
    <n v="1"/>
    <n v="7"/>
    <n v="2"/>
  </r>
  <r>
    <n v="0"/>
    <s v="C"/>
    <x v="213"/>
    <x v="0"/>
    <n v="4"/>
    <n v="17331"/>
    <d v="2020-07-03T00:00:00"/>
    <d v="2022-07-03T00:00:00"/>
    <n v="0"/>
    <n v="1"/>
    <n v="9"/>
    <n v="30"/>
    <n v="2"/>
    <n v="9752084"/>
    <n v="10200000"/>
    <n v="8000000"/>
    <n v="368245"/>
    <n v="5172701"/>
    <n v="0"/>
    <n v="0"/>
    <n v="0"/>
    <m/>
    <n v="0"/>
    <n v="0"/>
    <n v="0"/>
    <m/>
    <m/>
    <d v="2021-03-30T00:00:00"/>
    <n v="1"/>
    <s v="O"/>
    <n v="1"/>
    <n v="30"/>
    <n v="0"/>
    <m/>
    <m/>
    <m/>
    <m/>
    <m/>
    <m/>
    <n v="1"/>
    <n v="1"/>
    <m/>
    <m/>
    <n v="9172263"/>
    <s v="CREDITOS DE CONSUMO"/>
    <n v="0"/>
    <n v="0"/>
    <n v="890480123"/>
    <s v="UNIVERSIDAD DE CARTAGENA"/>
    <n v="5"/>
    <m/>
    <m/>
    <m/>
    <m/>
    <n v="1"/>
    <n v="7"/>
    <n v="2"/>
  </r>
  <r>
    <n v="0"/>
    <s v="C"/>
    <x v="213"/>
    <x v="0"/>
    <n v="4"/>
    <n v="550006501"/>
    <d v="2015-09-13T00:00:00"/>
    <d v="2024-03-30T00:00:00"/>
    <n v="0"/>
    <n v="1"/>
    <n v="0"/>
    <n v="30"/>
    <n v="2"/>
    <n v="21474970"/>
    <n v="23720000"/>
    <n v="73179"/>
    <n v="2775"/>
    <n v="73179"/>
    <n v="2639"/>
    <n v="0"/>
    <n v="0"/>
    <m/>
    <n v="0"/>
    <n v="0"/>
    <n v="0"/>
    <m/>
    <m/>
    <d v="2021-03-30T00:00:00"/>
    <n v="1"/>
    <s v="O"/>
    <n v="1"/>
    <n v="30"/>
    <n v="0"/>
    <m/>
    <m/>
    <m/>
    <m/>
    <m/>
    <m/>
    <n v="1"/>
    <n v="1"/>
    <m/>
    <m/>
    <n v="129762"/>
    <s v="CREDITOS DE CONSUMO"/>
    <n v="0"/>
    <n v="0"/>
    <n v="890480123"/>
    <s v="UNIVERSIDAD DE CARTAGENA"/>
    <n v="5"/>
    <m/>
    <m/>
    <m/>
    <m/>
    <n v="2"/>
    <n v="7"/>
    <n v="2"/>
  </r>
  <r>
    <n v="0"/>
    <s v="C"/>
    <x v="213"/>
    <x v="0"/>
    <n v="4"/>
    <n v="550006622"/>
    <d v="2015-09-21T00:00:00"/>
    <d v="2024-01-30T00:00:00"/>
    <n v="30"/>
    <n v="1"/>
    <n v="0"/>
    <n v="30"/>
    <n v="2"/>
    <n v="21474970"/>
    <n v="23720000"/>
    <n v="93343"/>
    <n v="3540"/>
    <n v="93343"/>
    <n v="8455"/>
    <n v="0"/>
    <n v="0"/>
    <m/>
    <n v="0"/>
    <n v="0"/>
    <n v="0"/>
    <m/>
    <m/>
    <d v="2021-01-30T00:00:00"/>
    <n v="1"/>
    <s v="O"/>
    <n v="1"/>
    <n v="30"/>
    <n v="3759"/>
    <m/>
    <m/>
    <m/>
    <m/>
    <m/>
    <m/>
    <n v="1"/>
    <n v="1"/>
    <m/>
    <m/>
    <n v="165516"/>
    <s v="CREDITOS DE CONSUMO"/>
    <n v="0"/>
    <n v="0"/>
    <n v="890480123"/>
    <s v="UNIVERSIDAD DE CARTAGENA"/>
    <n v="5"/>
    <m/>
    <m/>
    <m/>
    <m/>
    <n v="2"/>
    <n v="7"/>
    <n v="2"/>
  </r>
  <r>
    <n v="0"/>
    <s v="C"/>
    <x v="213"/>
    <x v="0"/>
    <n v="4"/>
    <n v="550006679"/>
    <d v="2015-09-24T00:00:00"/>
    <d v="2024-02-28T00:00:00"/>
    <n v="0"/>
    <n v="1"/>
    <n v="0"/>
    <n v="30"/>
    <n v="2"/>
    <n v="21474970"/>
    <n v="23720000"/>
    <n v="131648"/>
    <n v="4992"/>
    <n v="131648"/>
    <n v="4739"/>
    <n v="0"/>
    <n v="0"/>
    <m/>
    <n v="0"/>
    <n v="0"/>
    <n v="0"/>
    <m/>
    <m/>
    <d v="2021-02-28T00:00:00"/>
    <n v="1"/>
    <s v="O"/>
    <n v="1"/>
    <n v="30"/>
    <n v="0"/>
    <m/>
    <m/>
    <m/>
    <m/>
    <m/>
    <m/>
    <n v="1"/>
    <n v="1"/>
    <m/>
    <m/>
    <n v="233439"/>
    <s v="CREDITOS DE CONSUMO"/>
    <n v="0"/>
    <n v="0"/>
    <n v="890480123"/>
    <s v="UNIVERSIDAD DE CARTAGENA"/>
    <n v="5"/>
    <m/>
    <m/>
    <m/>
    <m/>
    <n v="2"/>
    <n v="7"/>
    <n v="2"/>
  </r>
  <r>
    <n v="0"/>
    <s v="C"/>
    <x v="213"/>
    <x v="0"/>
    <n v="4"/>
    <n v="550006680"/>
    <d v="2015-09-24T00:00:00"/>
    <d v="2024-04-30T00:00:00"/>
    <n v="0"/>
    <n v="1"/>
    <n v="0"/>
    <n v="30"/>
    <n v="2"/>
    <n v="21474970"/>
    <n v="23720000"/>
    <n v="126713"/>
    <n v="4805"/>
    <n v="126713"/>
    <n v="2212"/>
    <n v="0"/>
    <n v="0"/>
    <m/>
    <n v="0"/>
    <n v="0"/>
    <n v="0"/>
    <m/>
    <m/>
    <d v="2021-03-31T00:00:00"/>
    <n v="1"/>
    <s v="O"/>
    <n v="1"/>
    <n v="30"/>
    <n v="0"/>
    <m/>
    <m/>
    <m/>
    <m/>
    <m/>
    <m/>
    <n v="1"/>
    <n v="1"/>
    <m/>
    <m/>
    <n v="224688"/>
    <s v="CREDITOS DE CONSUMO"/>
    <n v="0"/>
    <n v="0"/>
    <n v="890480123"/>
    <s v="UNIVERSIDAD DE CARTAGENA"/>
    <n v="5"/>
    <m/>
    <m/>
    <m/>
    <m/>
    <n v="2"/>
    <n v="7"/>
    <n v="2"/>
  </r>
  <r>
    <n v="0"/>
    <s v="C"/>
    <x v="213"/>
    <x v="0"/>
    <n v="4"/>
    <n v="550006681"/>
    <d v="2015-09-24T00:00:00"/>
    <d v="2022-11-30T00:00:00"/>
    <n v="30"/>
    <n v="1"/>
    <n v="14"/>
    <n v="30"/>
    <n v="2"/>
    <n v="21474970"/>
    <n v="23720000"/>
    <n v="192020"/>
    <n v="7281"/>
    <n v="131463"/>
    <n v="4681"/>
    <n v="0"/>
    <n v="0"/>
    <m/>
    <n v="0"/>
    <n v="0"/>
    <n v="0"/>
    <m/>
    <m/>
    <d v="2021-01-31T00:00:00"/>
    <n v="1"/>
    <s v="O"/>
    <n v="1"/>
    <n v="30"/>
    <n v="9955"/>
    <m/>
    <m/>
    <m/>
    <m/>
    <m/>
    <m/>
    <n v="1"/>
    <n v="1"/>
    <m/>
    <m/>
    <n v="233111"/>
    <s v="CREDITOS DE CONSUMO"/>
    <n v="0"/>
    <n v="0"/>
    <n v="890480123"/>
    <s v="UNIVERSIDAD DE CARTAGENA"/>
    <n v="5"/>
    <m/>
    <m/>
    <m/>
    <m/>
    <n v="2"/>
    <n v="7"/>
    <n v="2"/>
  </r>
  <r>
    <n v="0"/>
    <s v="C"/>
    <x v="213"/>
    <x v="0"/>
    <n v="4"/>
    <n v="550006711"/>
    <d v="2015-09-26T00:00:00"/>
    <d v="2022-11-30T00:00:00"/>
    <n v="30"/>
    <n v="1"/>
    <n v="14"/>
    <n v="30"/>
    <n v="2"/>
    <n v="21474970"/>
    <n v="23720000"/>
    <n v="126236"/>
    <n v="4787"/>
    <n v="86419"/>
    <n v="3119"/>
    <n v="0"/>
    <n v="0"/>
    <m/>
    <n v="0"/>
    <n v="0"/>
    <n v="0"/>
    <m/>
    <m/>
    <d v="2021-01-31T00:00:00"/>
    <n v="1"/>
    <s v="O"/>
    <n v="1"/>
    <n v="30"/>
    <n v="6532"/>
    <m/>
    <m/>
    <m/>
    <m/>
    <m/>
    <m/>
    <n v="1"/>
    <n v="1"/>
    <m/>
    <m/>
    <n v="153239"/>
    <s v="CREDITOS DE CONSUMO"/>
    <n v="0"/>
    <n v="0"/>
    <n v="890480123"/>
    <s v="UNIVERSIDAD DE CARTAGENA"/>
    <n v="5"/>
    <m/>
    <m/>
    <m/>
    <m/>
    <n v="2"/>
    <n v="7"/>
    <n v="2"/>
  </r>
  <r>
    <n v="0"/>
    <s v="C"/>
    <x v="213"/>
    <x v="0"/>
    <n v="4"/>
    <n v="550006714"/>
    <d v="2015-09-26T00:00:00"/>
    <d v="2022-11-30T00:00:00"/>
    <n v="30"/>
    <n v="1"/>
    <n v="14"/>
    <n v="30"/>
    <n v="2"/>
    <n v="21474970"/>
    <n v="23720000"/>
    <n v="25636"/>
    <n v="972"/>
    <n v="17553"/>
    <n v="631"/>
    <n v="0"/>
    <n v="0"/>
    <m/>
    <n v="0"/>
    <n v="0"/>
    <n v="0"/>
    <m/>
    <m/>
    <d v="2021-02-26T00:00:00"/>
    <n v="1"/>
    <s v="O"/>
    <n v="1"/>
    <n v="30"/>
    <n v="1332"/>
    <m/>
    <m/>
    <m/>
    <m/>
    <m/>
    <m/>
    <n v="1"/>
    <n v="1"/>
    <m/>
    <m/>
    <n v="31125"/>
    <s v="CREDITOS DE CONSUMO"/>
    <n v="0"/>
    <n v="0"/>
    <n v="890480123"/>
    <s v="UNIVERSIDAD DE CARTAGENA"/>
    <n v="5"/>
    <m/>
    <m/>
    <m/>
    <m/>
    <n v="2"/>
    <n v="7"/>
    <n v="2"/>
  </r>
  <r>
    <n v="0"/>
    <s v="C"/>
    <x v="213"/>
    <x v="0"/>
    <n v="4"/>
    <n v="550006939"/>
    <d v="2015-10-05T00:00:00"/>
    <d v="2022-11-30T00:00:00"/>
    <n v="30"/>
    <n v="1"/>
    <n v="14"/>
    <n v="30"/>
    <n v="2"/>
    <n v="21474970"/>
    <n v="23720000"/>
    <n v="29468"/>
    <n v="1117"/>
    <n v="20178"/>
    <n v="750"/>
    <n v="0"/>
    <n v="0"/>
    <m/>
    <n v="0"/>
    <n v="0"/>
    <n v="0"/>
    <m/>
    <m/>
    <d v="2021-02-26T00:00:00"/>
    <n v="1"/>
    <s v="O"/>
    <n v="1"/>
    <n v="30"/>
    <n v="1537"/>
    <m/>
    <m/>
    <m/>
    <m/>
    <m/>
    <m/>
    <n v="1"/>
    <n v="1"/>
    <m/>
    <m/>
    <n v="35780"/>
    <s v="CREDITOS DE CONSUMO"/>
    <n v="0"/>
    <n v="0"/>
    <n v="890480123"/>
    <s v="UNIVERSIDAD DE CARTAGENA"/>
    <n v="5"/>
    <m/>
    <m/>
    <m/>
    <m/>
    <n v="2"/>
    <n v="7"/>
    <n v="2"/>
  </r>
  <r>
    <n v="0"/>
    <s v="C"/>
    <x v="213"/>
    <x v="0"/>
    <n v="4"/>
    <n v="550006940"/>
    <d v="2015-10-05T00:00:00"/>
    <d v="2022-11-30T00:00:00"/>
    <n v="30"/>
    <n v="1"/>
    <n v="14"/>
    <n v="30"/>
    <n v="2"/>
    <n v="21474970"/>
    <n v="23720000"/>
    <n v="62354"/>
    <n v="2364"/>
    <n v="42697"/>
    <n v="1531"/>
    <n v="0"/>
    <n v="0"/>
    <m/>
    <n v="0"/>
    <n v="0"/>
    <n v="0"/>
    <m/>
    <m/>
    <d v="2021-02-26T00:00:00"/>
    <n v="1"/>
    <s v="O"/>
    <n v="1"/>
    <n v="30"/>
    <n v="3246"/>
    <m/>
    <m/>
    <m/>
    <m/>
    <m/>
    <m/>
    <n v="1"/>
    <n v="1"/>
    <m/>
    <m/>
    <n v="75711"/>
    <s v="CREDITOS DE CONSUMO"/>
    <n v="0"/>
    <n v="0"/>
    <n v="890480123"/>
    <s v="UNIVERSIDAD DE CARTAGENA"/>
    <n v="5"/>
    <m/>
    <m/>
    <m/>
    <m/>
    <n v="2"/>
    <n v="7"/>
    <n v="2"/>
  </r>
  <r>
    <n v="0"/>
    <s v="C"/>
    <x v="213"/>
    <x v="0"/>
    <n v="4"/>
    <n v="550006981"/>
    <d v="2015-10-09T00:00:00"/>
    <d v="2022-11-30T00:00:00"/>
    <n v="30"/>
    <n v="1"/>
    <n v="14"/>
    <n v="30"/>
    <n v="2"/>
    <n v="21474970"/>
    <n v="23720000"/>
    <n v="94833"/>
    <n v="3596"/>
    <n v="64924"/>
    <n v="2339"/>
    <n v="0"/>
    <n v="0"/>
    <m/>
    <n v="0"/>
    <n v="0"/>
    <n v="0"/>
    <m/>
    <m/>
    <d v="2021-01-31T00:00:00"/>
    <n v="1"/>
    <s v="O"/>
    <n v="1"/>
    <n v="30"/>
    <n v="4913"/>
    <m/>
    <m/>
    <m/>
    <m/>
    <m/>
    <m/>
    <n v="1"/>
    <n v="1"/>
    <m/>
    <m/>
    <n v="115124"/>
    <s v="CREDITOS DE CONSUMO"/>
    <n v="0"/>
    <n v="0"/>
    <n v="890480123"/>
    <s v="UNIVERSIDAD DE CARTAGENA"/>
    <n v="5"/>
    <m/>
    <m/>
    <m/>
    <m/>
    <n v="2"/>
    <n v="7"/>
    <n v="2"/>
  </r>
  <r>
    <n v="0"/>
    <s v="C"/>
    <x v="213"/>
    <x v="0"/>
    <n v="4"/>
    <n v="550007074"/>
    <d v="2015-10-17T00:00:00"/>
    <d v="2022-11-30T00:00:00"/>
    <n v="30"/>
    <n v="1"/>
    <n v="14"/>
    <n v="30"/>
    <n v="2"/>
    <n v="21474970"/>
    <n v="23720000"/>
    <n v="55633"/>
    <n v="2110"/>
    <n v="38081"/>
    <n v="1379"/>
    <n v="0"/>
    <n v="0"/>
    <m/>
    <n v="0"/>
    <n v="0"/>
    <n v="0"/>
    <m/>
    <m/>
    <d v="2021-02-26T00:00:00"/>
    <n v="1"/>
    <s v="O"/>
    <n v="1"/>
    <n v="30"/>
    <n v="2869"/>
    <m/>
    <m/>
    <m/>
    <m/>
    <m/>
    <m/>
    <n v="1"/>
    <n v="1"/>
    <m/>
    <m/>
    <n v="67525"/>
    <s v="CREDITOS DE CONSUMO"/>
    <n v="0"/>
    <n v="0"/>
    <n v="890480123"/>
    <s v="UNIVERSIDAD DE CARTAGENA"/>
    <n v="5"/>
    <m/>
    <m/>
    <m/>
    <m/>
    <n v="2"/>
    <n v="7"/>
    <n v="2"/>
  </r>
  <r>
    <n v="0"/>
    <s v="C"/>
    <x v="213"/>
    <x v="0"/>
    <n v="4"/>
    <n v="550007175"/>
    <d v="2015-10-27T00:00:00"/>
    <d v="2022-11-30T00:00:00"/>
    <n v="30"/>
    <n v="1"/>
    <n v="14"/>
    <n v="30"/>
    <n v="2"/>
    <n v="21474970"/>
    <n v="23720000"/>
    <n v="60226"/>
    <n v="2284"/>
    <n v="41227"/>
    <n v="1499"/>
    <n v="0"/>
    <n v="0"/>
    <m/>
    <n v="0"/>
    <n v="0"/>
    <n v="0"/>
    <m/>
    <m/>
    <d v="2021-02-26T00:00:00"/>
    <n v="1"/>
    <s v="O"/>
    <n v="1"/>
    <n v="30"/>
    <n v="3111"/>
    <m/>
    <m/>
    <m/>
    <m/>
    <m/>
    <m/>
    <n v="1"/>
    <n v="1"/>
    <m/>
    <m/>
    <n v="73104"/>
    <s v="CREDITOS DE CONSUMO"/>
    <n v="0"/>
    <n v="0"/>
    <n v="890480123"/>
    <s v="UNIVERSIDAD DE CARTAGENA"/>
    <n v="5"/>
    <m/>
    <m/>
    <m/>
    <m/>
    <n v="2"/>
    <n v="7"/>
    <n v="2"/>
  </r>
  <r>
    <n v="0"/>
    <s v="C"/>
    <x v="213"/>
    <x v="0"/>
    <n v="4"/>
    <n v="550007923"/>
    <d v="2015-12-08T00:00:00"/>
    <d v="2022-10-30T00:00:00"/>
    <n v="30"/>
    <n v="1"/>
    <n v="14"/>
    <n v="30"/>
    <n v="2"/>
    <n v="21474970"/>
    <n v="23720000"/>
    <n v="18422"/>
    <n v="713"/>
    <n v="12385"/>
    <n v="451"/>
    <n v="0"/>
    <n v="0"/>
    <m/>
    <n v="0"/>
    <n v="0"/>
    <n v="0"/>
    <m/>
    <m/>
    <d v="2021-02-26T00:00:00"/>
    <n v="1"/>
    <s v="O"/>
    <n v="1"/>
    <n v="30"/>
    <n v="986"/>
    <m/>
    <m/>
    <m/>
    <m/>
    <m/>
    <m/>
    <n v="1"/>
    <n v="1"/>
    <m/>
    <m/>
    <n v="21961"/>
    <s v="CREDITOS DE CONSUMO"/>
    <n v="0"/>
    <n v="0"/>
    <n v="890480123"/>
    <s v="UNIVERSIDAD DE CARTAGENA"/>
    <n v="5"/>
    <m/>
    <m/>
    <m/>
    <m/>
    <n v="2"/>
    <n v="7"/>
    <n v="2"/>
  </r>
  <r>
    <n v="0"/>
    <s v="C"/>
    <x v="213"/>
    <x v="0"/>
    <n v="4"/>
    <n v="550007931"/>
    <d v="2015-12-08T00:00:00"/>
    <d v="2022-10-30T00:00:00"/>
    <n v="30"/>
    <n v="1"/>
    <n v="14"/>
    <n v="30"/>
    <n v="2"/>
    <n v="21474970"/>
    <n v="23720000"/>
    <n v="60419"/>
    <n v="2338"/>
    <n v="40625"/>
    <n v="1441"/>
    <n v="0"/>
    <n v="0"/>
    <m/>
    <n v="0"/>
    <n v="0"/>
    <n v="0"/>
    <m/>
    <m/>
    <d v="2021-02-26T00:00:00"/>
    <n v="1"/>
    <s v="O"/>
    <n v="1"/>
    <n v="30"/>
    <n v="3247"/>
    <m/>
    <m/>
    <m/>
    <m/>
    <m/>
    <m/>
    <n v="1"/>
    <n v="1"/>
    <m/>
    <m/>
    <n v="72037"/>
    <s v="CREDITOS DE CONSUMO"/>
    <n v="0"/>
    <n v="0"/>
    <n v="890480123"/>
    <s v="UNIVERSIDAD DE CARTAGENA"/>
    <n v="5"/>
    <m/>
    <m/>
    <m/>
    <m/>
    <n v="2"/>
    <n v="7"/>
    <n v="2"/>
  </r>
  <r>
    <n v="0"/>
    <s v="C"/>
    <x v="213"/>
    <x v="0"/>
    <n v="4"/>
    <n v="550007932"/>
    <d v="2015-12-08T00:00:00"/>
    <d v="2022-10-30T00:00:00"/>
    <n v="30"/>
    <n v="1"/>
    <n v="14"/>
    <n v="30"/>
    <n v="2"/>
    <n v="21474970"/>
    <n v="23720000"/>
    <n v="32488"/>
    <n v="1257"/>
    <n v="21845"/>
    <n v="810"/>
    <n v="0"/>
    <n v="0"/>
    <m/>
    <n v="0"/>
    <n v="0"/>
    <n v="0"/>
    <m/>
    <m/>
    <d v="2021-02-26T00:00:00"/>
    <n v="1"/>
    <s v="O"/>
    <n v="1"/>
    <n v="30"/>
    <n v="1749"/>
    <m/>
    <m/>
    <m/>
    <m/>
    <m/>
    <m/>
    <n v="1"/>
    <n v="1"/>
    <m/>
    <m/>
    <n v="38736"/>
    <s v="CREDITOS DE CONSUMO"/>
    <n v="0"/>
    <n v="0"/>
    <n v="890480123"/>
    <s v="UNIVERSIDAD DE CARTAGENA"/>
    <n v="5"/>
    <m/>
    <m/>
    <m/>
    <m/>
    <n v="2"/>
    <n v="7"/>
    <n v="2"/>
  </r>
  <r>
    <n v="0"/>
    <s v="C"/>
    <x v="213"/>
    <x v="0"/>
    <n v="4"/>
    <n v="550008322"/>
    <d v="2016-01-17T00:00:00"/>
    <d v="2022-10-30T00:00:00"/>
    <n v="30"/>
    <n v="1"/>
    <n v="14"/>
    <n v="30"/>
    <n v="2"/>
    <n v="22490513"/>
    <n v="24960000"/>
    <n v="104651"/>
    <n v="4104"/>
    <n v="70711"/>
    <n v="2641"/>
    <n v="0"/>
    <n v="0"/>
    <m/>
    <n v="0"/>
    <n v="0"/>
    <n v="0"/>
    <m/>
    <m/>
    <d v="2021-01-31T00:00:00"/>
    <n v="1"/>
    <s v="O"/>
    <n v="1"/>
    <n v="30"/>
    <n v="5614"/>
    <m/>
    <m/>
    <m/>
    <m/>
    <m/>
    <m/>
    <n v="1"/>
    <n v="1"/>
    <m/>
    <m/>
    <n v="125385"/>
    <s v="CREDITOS DE CONSUMO"/>
    <n v="0"/>
    <n v="0"/>
    <n v="890480123"/>
    <s v="UNIVERSIDAD DE CARTAGENA"/>
    <n v="5"/>
    <m/>
    <m/>
    <m/>
    <m/>
    <n v="2"/>
    <n v="7"/>
    <n v="2"/>
  </r>
  <r>
    <n v="0"/>
    <s v="C"/>
    <x v="213"/>
    <x v="0"/>
    <n v="4"/>
    <n v="550008351"/>
    <d v="2016-01-21T00:00:00"/>
    <d v="2022-10-30T00:00:00"/>
    <n v="30"/>
    <n v="1"/>
    <n v="14"/>
    <n v="30"/>
    <n v="2"/>
    <n v="22490513"/>
    <n v="24960000"/>
    <n v="135649"/>
    <n v="5320"/>
    <n v="91649"/>
    <n v="3421"/>
    <n v="0"/>
    <n v="0"/>
    <m/>
    <n v="0"/>
    <n v="0"/>
    <n v="0"/>
    <m/>
    <m/>
    <d v="2021-01-31T00:00:00"/>
    <n v="1"/>
    <s v="O"/>
    <n v="1"/>
    <n v="30"/>
    <n v="7264"/>
    <m/>
    <m/>
    <m/>
    <m/>
    <m/>
    <m/>
    <n v="1"/>
    <n v="1"/>
    <m/>
    <m/>
    <n v="162513"/>
    <s v="CREDITOS DE CONSUMO"/>
    <n v="0"/>
    <n v="0"/>
    <n v="890480123"/>
    <s v="UNIVERSIDAD DE CARTAGENA"/>
    <n v="5"/>
    <m/>
    <m/>
    <m/>
    <m/>
    <n v="2"/>
    <n v="7"/>
    <n v="2"/>
  </r>
  <r>
    <n v="0"/>
    <s v="C"/>
    <x v="213"/>
    <x v="0"/>
    <n v="4"/>
    <n v="550008611"/>
    <d v="2016-02-09T00:00:00"/>
    <d v="2022-10-30T00:00:00"/>
    <n v="30"/>
    <n v="1"/>
    <n v="14"/>
    <n v="30"/>
    <n v="2"/>
    <n v="22490513"/>
    <n v="24960000"/>
    <n v="64451"/>
    <n v="2528"/>
    <n v="43542"/>
    <n v="1621"/>
    <n v="0"/>
    <n v="0"/>
    <m/>
    <n v="0"/>
    <n v="0"/>
    <n v="0"/>
    <m/>
    <m/>
    <d v="2021-02-26T00:00:00"/>
    <n v="1"/>
    <s v="O"/>
    <n v="1"/>
    <n v="30"/>
    <n v="3443"/>
    <m/>
    <m/>
    <m/>
    <m/>
    <m/>
    <m/>
    <n v="1"/>
    <n v="1"/>
    <m/>
    <m/>
    <n v="77209"/>
    <s v="CREDITOS DE CONSUMO"/>
    <n v="0"/>
    <n v="0"/>
    <n v="890480123"/>
    <s v="UNIVERSIDAD DE CARTAGENA"/>
    <n v="5"/>
    <m/>
    <m/>
    <m/>
    <m/>
    <n v="2"/>
    <n v="7"/>
    <n v="2"/>
  </r>
  <r>
    <n v="0"/>
    <s v="C"/>
    <x v="213"/>
    <x v="0"/>
    <n v="4"/>
    <n v="550008612"/>
    <d v="2016-02-09T00:00:00"/>
    <d v="2022-10-30T00:00:00"/>
    <n v="30"/>
    <n v="1"/>
    <n v="14"/>
    <n v="30"/>
    <n v="2"/>
    <n v="22490513"/>
    <n v="24960000"/>
    <n v="96637"/>
    <n v="3790"/>
    <n v="65292"/>
    <n v="2459"/>
    <n v="0"/>
    <n v="0"/>
    <m/>
    <n v="0"/>
    <n v="0"/>
    <n v="0"/>
    <m/>
    <m/>
    <d v="2021-01-31T00:00:00"/>
    <n v="1"/>
    <s v="O"/>
    <n v="1"/>
    <n v="30"/>
    <n v="5175"/>
    <m/>
    <m/>
    <m/>
    <m/>
    <m/>
    <m/>
    <n v="1"/>
    <n v="1"/>
    <m/>
    <m/>
    <n v="115776"/>
    <s v="CREDITOS DE CONSUMO"/>
    <n v="0"/>
    <n v="0"/>
    <n v="890480123"/>
    <s v="UNIVERSIDAD DE CARTAGENA"/>
    <n v="5"/>
    <m/>
    <m/>
    <m/>
    <m/>
    <n v="2"/>
    <n v="7"/>
    <n v="2"/>
  </r>
  <r>
    <n v="0"/>
    <s v="C"/>
    <x v="213"/>
    <x v="0"/>
    <n v="4"/>
    <n v="550008649"/>
    <d v="2016-02-16T00:00:00"/>
    <d v="2022-10-30T00:00:00"/>
    <n v="30"/>
    <n v="1"/>
    <n v="14"/>
    <n v="30"/>
    <n v="2"/>
    <n v="22490513"/>
    <n v="24960000"/>
    <n v="87381"/>
    <n v="3427"/>
    <n v="59038"/>
    <n v="2220"/>
    <n v="0"/>
    <n v="0"/>
    <m/>
    <n v="0"/>
    <n v="0"/>
    <n v="0"/>
    <m/>
    <m/>
    <d v="2021-01-31T00:00:00"/>
    <n v="1"/>
    <s v="O"/>
    <n v="1"/>
    <n v="30"/>
    <n v="4679"/>
    <m/>
    <m/>
    <m/>
    <m/>
    <m/>
    <m/>
    <n v="1"/>
    <n v="1"/>
    <m/>
    <m/>
    <n v="104687"/>
    <s v="CREDITOS DE CONSUMO"/>
    <n v="0"/>
    <n v="0"/>
    <n v="890480123"/>
    <s v="UNIVERSIDAD DE CARTAGENA"/>
    <n v="5"/>
    <m/>
    <m/>
    <m/>
    <m/>
    <n v="2"/>
    <n v="7"/>
    <n v="2"/>
  </r>
  <r>
    <n v="0"/>
    <s v="C"/>
    <x v="213"/>
    <x v="0"/>
    <n v="4"/>
    <n v="550008719"/>
    <d v="2016-02-23T00:00:00"/>
    <d v="2022-10-30T00:00:00"/>
    <n v="30"/>
    <n v="1"/>
    <n v="14"/>
    <n v="30"/>
    <n v="2"/>
    <n v="22490513"/>
    <n v="24960000"/>
    <n v="87335"/>
    <n v="3425"/>
    <n v="59011"/>
    <n v="2220"/>
    <n v="0"/>
    <n v="0"/>
    <m/>
    <n v="0"/>
    <n v="0"/>
    <n v="0"/>
    <m/>
    <m/>
    <d v="2021-01-31T00:00:00"/>
    <n v="1"/>
    <s v="O"/>
    <n v="1"/>
    <n v="30"/>
    <n v="4684"/>
    <m/>
    <m/>
    <m/>
    <m/>
    <m/>
    <m/>
    <n v="1"/>
    <n v="1"/>
    <m/>
    <m/>
    <n v="104639"/>
    <s v="CREDITOS DE CONSUMO"/>
    <n v="0"/>
    <n v="0"/>
    <n v="890480123"/>
    <s v="UNIVERSIDAD DE CARTAGENA"/>
    <n v="5"/>
    <m/>
    <m/>
    <m/>
    <m/>
    <n v="2"/>
    <n v="7"/>
    <n v="2"/>
  </r>
  <r>
    <n v="0"/>
    <s v="C"/>
    <x v="213"/>
    <x v="0"/>
    <n v="4"/>
    <n v="550008733"/>
    <d v="2016-02-26T00:00:00"/>
    <d v="2022-10-30T00:00:00"/>
    <n v="30"/>
    <n v="1"/>
    <n v="14"/>
    <n v="30"/>
    <n v="2"/>
    <n v="22490513"/>
    <n v="24960000"/>
    <n v="87330"/>
    <n v="3425"/>
    <n v="59004"/>
    <n v="2220"/>
    <n v="0"/>
    <n v="0"/>
    <m/>
    <n v="0"/>
    <n v="0"/>
    <n v="0"/>
    <m/>
    <m/>
    <d v="2021-01-31T00:00:00"/>
    <n v="1"/>
    <s v="O"/>
    <n v="1"/>
    <n v="30"/>
    <n v="4677"/>
    <m/>
    <m/>
    <m/>
    <m/>
    <m/>
    <m/>
    <n v="1"/>
    <n v="1"/>
    <m/>
    <m/>
    <n v="104626"/>
    <s v="CREDITOS DE CONSUMO"/>
    <n v="0"/>
    <n v="0"/>
    <n v="890480123"/>
    <s v="UNIVERSIDAD DE CARTAGENA"/>
    <n v="5"/>
    <m/>
    <m/>
    <m/>
    <m/>
    <n v="2"/>
    <n v="7"/>
    <n v="2"/>
  </r>
  <r>
    <n v="0"/>
    <s v="C"/>
    <x v="213"/>
    <x v="0"/>
    <n v="4"/>
    <n v="550009999"/>
    <d v="2016-06-10T00:00:00"/>
    <d v="2022-10-30T00:00:00"/>
    <n v="0"/>
    <n v="1"/>
    <n v="16"/>
    <n v="30"/>
    <n v="2"/>
    <n v="22490513"/>
    <n v="24960000"/>
    <n v="198028"/>
    <n v="7766"/>
    <n v="123187"/>
    <n v="0"/>
    <n v="0"/>
    <n v="0"/>
    <m/>
    <n v="0"/>
    <n v="0"/>
    <n v="0"/>
    <m/>
    <m/>
    <d v="2021-03-30T00:00:00"/>
    <n v="1"/>
    <s v="O"/>
    <n v="1"/>
    <n v="30"/>
    <n v="0"/>
    <m/>
    <m/>
    <m/>
    <m/>
    <m/>
    <m/>
    <n v="1"/>
    <n v="1"/>
    <m/>
    <m/>
    <n v="218436"/>
    <s v="CREDITOS DE CONSUMO"/>
    <n v="0"/>
    <n v="0"/>
    <n v="890480123"/>
    <s v="UNIVERSIDAD DE CARTAGENA"/>
    <n v="5"/>
    <m/>
    <m/>
    <m/>
    <m/>
    <n v="2"/>
    <n v="7"/>
    <n v="2"/>
  </r>
  <r>
    <n v="0"/>
    <s v="C"/>
    <x v="213"/>
    <x v="0"/>
    <n v="4"/>
    <n v="550010019"/>
    <d v="2016-06-12T00:00:00"/>
    <d v="2022-10-30T00:00:00"/>
    <n v="30"/>
    <n v="1"/>
    <n v="14"/>
    <n v="30"/>
    <n v="2"/>
    <n v="22490513"/>
    <n v="24960000"/>
    <n v="65443"/>
    <n v="2567"/>
    <n v="44211"/>
    <n v="1679"/>
    <n v="0"/>
    <n v="0"/>
    <m/>
    <n v="0"/>
    <n v="0"/>
    <n v="0"/>
    <m/>
    <m/>
    <d v="2021-02-26T00:00:00"/>
    <n v="1"/>
    <s v="O"/>
    <n v="1"/>
    <n v="30"/>
    <n v="3494"/>
    <m/>
    <m/>
    <m/>
    <m/>
    <m/>
    <m/>
    <n v="1"/>
    <n v="1"/>
    <m/>
    <m/>
    <n v="78395"/>
    <s v="CREDITOS DE CONSUMO"/>
    <n v="0"/>
    <n v="0"/>
    <n v="890480123"/>
    <s v="UNIVERSIDAD DE CARTAGENA"/>
    <n v="5"/>
    <m/>
    <m/>
    <m/>
    <m/>
    <n v="2"/>
    <n v="7"/>
    <n v="2"/>
  </r>
  <r>
    <n v="0"/>
    <s v="C"/>
    <x v="213"/>
    <x v="0"/>
    <n v="4"/>
    <n v="550011163"/>
    <d v="2016-08-15T00:00:00"/>
    <d v="2022-10-30T00:00:00"/>
    <n v="30"/>
    <n v="1"/>
    <n v="14"/>
    <n v="30"/>
    <n v="2"/>
    <n v="22490513"/>
    <n v="24960000"/>
    <n v="81390"/>
    <n v="3192"/>
    <n v="54988"/>
    <n v="2041"/>
    <n v="0"/>
    <n v="0"/>
    <m/>
    <n v="0"/>
    <n v="0"/>
    <n v="0"/>
    <m/>
    <m/>
    <d v="2021-02-26T00:00:00"/>
    <n v="1"/>
    <s v="O"/>
    <n v="1"/>
    <n v="30"/>
    <n v="4357"/>
    <m/>
    <m/>
    <m/>
    <m/>
    <m/>
    <m/>
    <n v="1"/>
    <n v="1"/>
    <m/>
    <m/>
    <n v="97505"/>
    <s v="CREDITOS DE CONSUMO"/>
    <n v="0"/>
    <n v="0"/>
    <n v="890480123"/>
    <s v="UNIVERSIDAD DE CARTAGENA"/>
    <n v="5"/>
    <m/>
    <m/>
    <m/>
    <m/>
    <n v="2"/>
    <n v="7"/>
    <n v="2"/>
  </r>
  <r>
    <n v="0"/>
    <s v="C"/>
    <x v="213"/>
    <x v="0"/>
    <n v="4"/>
    <n v="550011184"/>
    <d v="2016-08-17T00:00:00"/>
    <d v="2022-10-30T00:00:00"/>
    <n v="30"/>
    <n v="1"/>
    <n v="14"/>
    <n v="30"/>
    <n v="2"/>
    <n v="22490513"/>
    <n v="24960000"/>
    <n v="100069"/>
    <n v="3924"/>
    <n v="67620"/>
    <n v="2551"/>
    <n v="0"/>
    <n v="0"/>
    <m/>
    <n v="0"/>
    <n v="0"/>
    <n v="0"/>
    <m/>
    <m/>
    <d v="2021-01-31T00:00:00"/>
    <n v="1"/>
    <s v="O"/>
    <n v="1"/>
    <n v="30"/>
    <n v="5378"/>
    <m/>
    <m/>
    <m/>
    <m/>
    <m/>
    <m/>
    <n v="1"/>
    <n v="1"/>
    <m/>
    <m/>
    <n v="119904"/>
    <s v="CREDITOS DE CONSUMO"/>
    <n v="0"/>
    <n v="0"/>
    <n v="890480123"/>
    <s v="UNIVERSIDAD DE CARTAGENA"/>
    <n v="5"/>
    <m/>
    <m/>
    <m/>
    <m/>
    <n v="2"/>
    <n v="7"/>
    <n v="2"/>
  </r>
  <r>
    <n v="0"/>
    <s v="C"/>
    <x v="213"/>
    <x v="0"/>
    <n v="4"/>
    <n v="550011211"/>
    <d v="2016-08-19T00:00:00"/>
    <d v="2022-10-30T00:00:00"/>
    <n v="30"/>
    <n v="1"/>
    <n v="14"/>
    <n v="30"/>
    <n v="2"/>
    <n v="22490513"/>
    <n v="24960000"/>
    <n v="100068"/>
    <n v="3924"/>
    <n v="67617"/>
    <n v="2551"/>
    <n v="0"/>
    <n v="0"/>
    <m/>
    <n v="0"/>
    <n v="0"/>
    <n v="0"/>
    <m/>
    <m/>
    <d v="2021-01-31T00:00:00"/>
    <n v="1"/>
    <s v="O"/>
    <n v="1"/>
    <n v="30"/>
    <n v="5375"/>
    <m/>
    <m/>
    <m/>
    <m/>
    <m/>
    <m/>
    <n v="1"/>
    <n v="1"/>
    <m/>
    <m/>
    <n v="119899"/>
    <s v="CREDITOS DE CONSUMO"/>
    <n v="0"/>
    <n v="0"/>
    <n v="890480123"/>
    <s v="UNIVERSIDAD DE CARTAGENA"/>
    <n v="5"/>
    <m/>
    <m/>
    <m/>
    <m/>
    <n v="2"/>
    <n v="7"/>
    <n v="2"/>
  </r>
  <r>
    <n v="0"/>
    <s v="C"/>
    <x v="213"/>
    <x v="0"/>
    <n v="4"/>
    <n v="550011552"/>
    <d v="2016-09-06T00:00:00"/>
    <d v="2022-10-30T00:00:00"/>
    <n v="30"/>
    <n v="1"/>
    <n v="14"/>
    <n v="30"/>
    <n v="2"/>
    <n v="22490513"/>
    <n v="24960000"/>
    <n v="30165"/>
    <n v="1183"/>
    <n v="20381"/>
    <n v="779"/>
    <n v="0"/>
    <n v="0"/>
    <m/>
    <n v="0"/>
    <n v="0"/>
    <n v="0"/>
    <m/>
    <m/>
    <d v="2021-02-26T00:00:00"/>
    <n v="1"/>
    <s v="O"/>
    <n v="1"/>
    <n v="30"/>
    <n v="1616"/>
    <m/>
    <m/>
    <m/>
    <m/>
    <m/>
    <m/>
    <n v="1"/>
    <n v="1"/>
    <m/>
    <m/>
    <n v="36140"/>
    <s v="CREDITOS DE CONSUMO"/>
    <n v="0"/>
    <n v="0"/>
    <n v="890480123"/>
    <s v="UNIVERSIDAD DE CARTAGENA"/>
    <n v="5"/>
    <m/>
    <m/>
    <m/>
    <m/>
    <n v="2"/>
    <n v="7"/>
    <n v="2"/>
  </r>
  <r>
    <n v="0"/>
    <s v="C"/>
    <x v="213"/>
    <x v="0"/>
    <n v="4"/>
    <n v="550012243"/>
    <d v="2016-10-22T00:00:00"/>
    <d v="2022-10-30T00:00:00"/>
    <n v="30"/>
    <n v="1"/>
    <n v="14"/>
    <n v="30"/>
    <n v="2"/>
    <n v="22490513"/>
    <n v="24960000"/>
    <n v="50824"/>
    <n v="1993"/>
    <n v="34342"/>
    <n v="1291"/>
    <n v="0"/>
    <n v="0"/>
    <m/>
    <n v="0"/>
    <n v="0"/>
    <n v="0"/>
    <m/>
    <m/>
    <d v="2021-02-26T00:00:00"/>
    <n v="1"/>
    <s v="O"/>
    <n v="1"/>
    <n v="30"/>
    <n v="2729"/>
    <m/>
    <m/>
    <m/>
    <m/>
    <m/>
    <m/>
    <n v="1"/>
    <n v="1"/>
    <m/>
    <m/>
    <n v="60895"/>
    <s v="CREDITOS DE CONSUMO"/>
    <n v="0"/>
    <n v="0"/>
    <n v="890480123"/>
    <s v="UNIVERSIDAD DE CARTAGENA"/>
    <n v="5"/>
    <m/>
    <m/>
    <m/>
    <m/>
    <n v="2"/>
    <n v="7"/>
    <n v="2"/>
  </r>
  <r>
    <n v="0"/>
    <s v="C"/>
    <x v="213"/>
    <x v="0"/>
    <n v="4"/>
    <n v="550013301"/>
    <d v="2016-12-29T00:00:00"/>
    <d v="2022-10-30T00:00:00"/>
    <n v="30"/>
    <n v="1"/>
    <n v="14"/>
    <n v="30"/>
    <n v="2"/>
    <n v="22490513"/>
    <n v="24960000"/>
    <n v="91399"/>
    <n v="3584"/>
    <n v="61762"/>
    <n v="2339"/>
    <n v="0"/>
    <n v="0"/>
    <m/>
    <n v="0"/>
    <n v="0"/>
    <n v="0"/>
    <m/>
    <m/>
    <d v="2021-01-31T00:00:00"/>
    <n v="1"/>
    <s v="O"/>
    <n v="1"/>
    <n v="30"/>
    <n v="4913"/>
    <m/>
    <m/>
    <m/>
    <m/>
    <m/>
    <m/>
    <n v="1"/>
    <n v="1"/>
    <m/>
    <m/>
    <n v="109517"/>
    <s v="CREDITOS DE CONSUMO"/>
    <n v="0"/>
    <n v="0"/>
    <n v="890480123"/>
    <s v="UNIVERSIDAD DE CARTAGENA"/>
    <n v="5"/>
    <m/>
    <m/>
    <m/>
    <m/>
    <n v="2"/>
    <n v="7"/>
    <n v="2"/>
  </r>
  <r>
    <n v="0"/>
    <s v="C"/>
    <x v="213"/>
    <x v="0"/>
    <n v="4"/>
    <n v="550013302"/>
    <d v="2016-12-29T00:00:00"/>
    <d v="2022-10-30T00:00:00"/>
    <n v="30"/>
    <n v="1"/>
    <n v="14"/>
    <n v="30"/>
    <n v="2"/>
    <n v="22490513"/>
    <n v="24960000"/>
    <n v="52137"/>
    <n v="2045"/>
    <n v="35222"/>
    <n v="1320"/>
    <n v="0"/>
    <n v="0"/>
    <m/>
    <n v="0"/>
    <n v="0"/>
    <n v="0"/>
    <m/>
    <m/>
    <d v="2021-02-26T00:00:00"/>
    <n v="1"/>
    <s v="O"/>
    <n v="1"/>
    <n v="30"/>
    <n v="2784"/>
    <m/>
    <m/>
    <m/>
    <m/>
    <m/>
    <m/>
    <n v="1"/>
    <n v="1"/>
    <m/>
    <m/>
    <n v="62456"/>
    <s v="CREDITOS DE CONSUMO"/>
    <n v="0"/>
    <n v="0"/>
    <n v="890480123"/>
    <s v="UNIVERSIDAD DE CARTAGENA"/>
    <n v="5"/>
    <m/>
    <m/>
    <m/>
    <m/>
    <n v="2"/>
    <n v="7"/>
    <n v="2"/>
  </r>
  <r>
    <n v="0"/>
    <s v="C"/>
    <x v="213"/>
    <x v="0"/>
    <n v="4"/>
    <n v="550015348"/>
    <d v="2017-05-27T00:00:00"/>
    <d v="2022-10-30T00:00:00"/>
    <n v="30"/>
    <n v="1"/>
    <n v="14"/>
    <n v="30"/>
    <n v="2"/>
    <n v="22490513"/>
    <n v="24960000"/>
    <n v="147168"/>
    <n v="5772"/>
    <n v="99429"/>
    <n v="3750"/>
    <n v="0"/>
    <n v="0"/>
    <m/>
    <n v="0"/>
    <n v="0"/>
    <n v="0"/>
    <m/>
    <m/>
    <d v="2021-01-31T00:00:00"/>
    <n v="1"/>
    <s v="O"/>
    <n v="1"/>
    <n v="30"/>
    <n v="7874"/>
    <m/>
    <m/>
    <m/>
    <m/>
    <m/>
    <m/>
    <n v="1"/>
    <n v="1"/>
    <m/>
    <m/>
    <n v="176308"/>
    <s v="CREDITOS DE CONSUMO"/>
    <n v="0"/>
    <n v="0"/>
    <n v="890480123"/>
    <s v="UNIVERSIDAD DE CARTAGENA"/>
    <n v="5"/>
    <m/>
    <m/>
    <m/>
    <m/>
    <n v="2"/>
    <n v="7"/>
    <n v="2"/>
  </r>
  <r>
    <n v="0"/>
    <s v="C"/>
    <x v="213"/>
    <x v="0"/>
    <n v="4"/>
    <n v="550016422"/>
    <d v="2017-08-08T00:00:00"/>
    <d v="2022-10-30T00:00:00"/>
    <n v="30"/>
    <n v="1"/>
    <n v="14"/>
    <n v="30"/>
    <n v="2"/>
    <n v="22490513"/>
    <n v="24960000"/>
    <n v="185641"/>
    <n v="7280"/>
    <n v="125438"/>
    <n v="4681"/>
    <n v="0"/>
    <n v="0"/>
    <m/>
    <n v="0"/>
    <n v="0"/>
    <n v="0"/>
    <m/>
    <m/>
    <d v="2021-01-31T00:00:00"/>
    <n v="1"/>
    <s v="O"/>
    <n v="1"/>
    <n v="30"/>
    <n v="9963"/>
    <m/>
    <m/>
    <m/>
    <m/>
    <m/>
    <m/>
    <n v="1"/>
    <n v="1"/>
    <m/>
    <m/>
    <n v="222427"/>
    <s v="CREDITOS DE CONSUMO"/>
    <n v="0"/>
    <n v="0"/>
    <n v="890480123"/>
    <s v="UNIVERSIDAD DE CARTAGENA"/>
    <n v="5"/>
    <m/>
    <m/>
    <m/>
    <m/>
    <n v="2"/>
    <n v="7"/>
    <n v="2"/>
  </r>
  <r>
    <n v="0"/>
    <s v="C"/>
    <x v="213"/>
    <x v="0"/>
    <n v="4"/>
    <n v="550016535"/>
    <d v="2017-08-23T00:00:00"/>
    <d v="2022-10-30T00:00:00"/>
    <n v="0"/>
    <n v="1"/>
    <n v="16"/>
    <n v="30"/>
    <n v="2"/>
    <n v="22490513"/>
    <n v="24960000"/>
    <n v="188414"/>
    <n v="7389"/>
    <n v="117206"/>
    <n v="0"/>
    <n v="0"/>
    <n v="0"/>
    <m/>
    <n v="0"/>
    <n v="0"/>
    <n v="0"/>
    <m/>
    <m/>
    <d v="2021-03-30T00:00:00"/>
    <n v="1"/>
    <s v="O"/>
    <n v="1"/>
    <n v="30"/>
    <n v="0"/>
    <m/>
    <m/>
    <m/>
    <m/>
    <m/>
    <m/>
    <n v="1"/>
    <n v="1"/>
    <m/>
    <m/>
    <n v="207830"/>
    <s v="CREDITOS DE CONSUMO"/>
    <n v="0"/>
    <n v="0"/>
    <n v="890480123"/>
    <s v="UNIVERSIDAD DE CARTAGENA"/>
    <n v="5"/>
    <m/>
    <m/>
    <m/>
    <m/>
    <n v="2"/>
    <n v="7"/>
    <n v="2"/>
  </r>
  <r>
    <n v="0"/>
    <s v="C"/>
    <x v="213"/>
    <x v="0"/>
    <n v="4"/>
    <n v="550016901"/>
    <d v="2017-09-22T00:00:00"/>
    <d v="2022-10-30T00:00:00"/>
    <n v="30"/>
    <n v="1"/>
    <n v="14"/>
    <n v="30"/>
    <n v="2"/>
    <n v="22490513"/>
    <n v="24960000"/>
    <n v="76884"/>
    <n v="3015"/>
    <n v="51338"/>
    <n v="1088"/>
    <n v="0"/>
    <n v="0"/>
    <m/>
    <n v="0"/>
    <n v="0"/>
    <n v="0"/>
    <m/>
    <m/>
    <d v="2021-02-26T00:00:00"/>
    <n v="1"/>
    <s v="O"/>
    <n v="1"/>
    <n v="30"/>
    <n v="3514"/>
    <m/>
    <m/>
    <m/>
    <m/>
    <m/>
    <m/>
    <n v="1"/>
    <n v="1"/>
    <m/>
    <m/>
    <n v="91033"/>
    <s v="CREDITOS DE CONSUMO"/>
    <n v="0"/>
    <n v="0"/>
    <n v="890480123"/>
    <s v="UNIVERSIDAD DE CARTAGENA"/>
    <n v="5"/>
    <m/>
    <m/>
    <m/>
    <m/>
    <n v="2"/>
    <n v="7"/>
    <n v="2"/>
  </r>
  <r>
    <n v="0"/>
    <s v="C"/>
    <x v="213"/>
    <x v="0"/>
    <n v="4"/>
    <n v="550017145"/>
    <d v="2017-10-10T00:00:00"/>
    <d v="2022-10-30T00:00:00"/>
    <n v="30"/>
    <n v="1"/>
    <n v="14"/>
    <n v="30"/>
    <n v="2"/>
    <n v="22490513"/>
    <n v="24960000"/>
    <n v="77372"/>
    <n v="3034"/>
    <n v="52281"/>
    <n v="1949"/>
    <n v="0"/>
    <n v="0"/>
    <m/>
    <n v="0"/>
    <n v="0"/>
    <n v="0"/>
    <m/>
    <m/>
    <d v="2021-01-31T00:00:00"/>
    <n v="1"/>
    <s v="O"/>
    <n v="1"/>
    <n v="30"/>
    <n v="4156"/>
    <m/>
    <m/>
    <m/>
    <m/>
    <m/>
    <m/>
    <n v="1"/>
    <n v="1"/>
    <m/>
    <m/>
    <n v="92705"/>
    <s v="CREDITOS DE CONSUMO"/>
    <n v="0"/>
    <n v="0"/>
    <n v="890480123"/>
    <s v="UNIVERSIDAD DE CARTAGENA"/>
    <n v="5"/>
    <m/>
    <m/>
    <m/>
    <m/>
    <n v="2"/>
    <n v="7"/>
    <n v="2"/>
  </r>
  <r>
    <n v="0"/>
    <s v="C"/>
    <x v="213"/>
    <x v="0"/>
    <n v="4"/>
    <n v="550017146"/>
    <d v="2017-10-10T00:00:00"/>
    <d v="2022-10-30T00:00:00"/>
    <n v="30"/>
    <n v="1"/>
    <n v="14"/>
    <n v="30"/>
    <n v="2"/>
    <n v="22490513"/>
    <n v="24960000"/>
    <n v="32419"/>
    <n v="1271"/>
    <n v="21910"/>
    <n v="839"/>
    <n v="0"/>
    <n v="0"/>
    <m/>
    <n v="0"/>
    <n v="0"/>
    <n v="0"/>
    <m/>
    <m/>
    <d v="2021-02-26T00:00:00"/>
    <n v="1"/>
    <s v="O"/>
    <n v="1"/>
    <n v="30"/>
    <n v="1750"/>
    <m/>
    <m/>
    <m/>
    <m/>
    <m/>
    <m/>
    <n v="1"/>
    <n v="1"/>
    <m/>
    <m/>
    <n v="38851"/>
    <s v="CREDITOS DE CONSUMO"/>
    <n v="0"/>
    <n v="0"/>
    <n v="890480123"/>
    <s v="UNIVERSIDAD DE CARTAGENA"/>
    <n v="5"/>
    <m/>
    <m/>
    <m/>
    <m/>
    <n v="2"/>
    <n v="7"/>
    <n v="2"/>
  </r>
  <r>
    <n v="0"/>
    <s v="C"/>
    <x v="213"/>
    <x v="0"/>
    <n v="4"/>
    <n v="550017998"/>
    <d v="2018-01-06T00:00:00"/>
    <d v="2022-10-30T00:00:00"/>
    <n v="30"/>
    <n v="1"/>
    <n v="14"/>
    <n v="30"/>
    <n v="2"/>
    <n v="22490513"/>
    <n v="24960000"/>
    <n v="53976"/>
    <n v="2117"/>
    <n v="36467"/>
    <n v="1379"/>
    <n v="0"/>
    <n v="0"/>
    <m/>
    <n v="0"/>
    <n v="0"/>
    <n v="0"/>
    <m/>
    <m/>
    <d v="2021-02-26T00:00:00"/>
    <n v="1"/>
    <s v="O"/>
    <n v="1"/>
    <n v="30"/>
    <n v="2887"/>
    <m/>
    <m/>
    <m/>
    <m/>
    <m/>
    <m/>
    <n v="1"/>
    <n v="1"/>
    <m/>
    <m/>
    <n v="64663"/>
    <s v="CREDITOS DE CONSUMO"/>
    <n v="0"/>
    <n v="0"/>
    <n v="890480123"/>
    <s v="UNIVERSIDAD DE CARTAGENA"/>
    <n v="5"/>
    <m/>
    <m/>
    <m/>
    <m/>
    <n v="2"/>
    <n v="7"/>
    <n v="2"/>
  </r>
  <r>
    <n v="0"/>
    <s v="C"/>
    <x v="213"/>
    <x v="0"/>
    <n v="4"/>
    <n v="550018116"/>
    <d v="2018-01-29T00:00:00"/>
    <d v="2022-10-30T00:00:00"/>
    <n v="30"/>
    <n v="1"/>
    <n v="14"/>
    <n v="30"/>
    <n v="2"/>
    <n v="22490513"/>
    <n v="24960000"/>
    <n v="45166"/>
    <n v="1771"/>
    <n v="30523"/>
    <n v="1140"/>
    <n v="0"/>
    <n v="0"/>
    <m/>
    <n v="0"/>
    <n v="0"/>
    <n v="0"/>
    <m/>
    <m/>
    <d v="2021-02-26T00:00:00"/>
    <n v="1"/>
    <s v="O"/>
    <n v="1"/>
    <n v="30"/>
    <n v="2432"/>
    <m/>
    <m/>
    <m/>
    <m/>
    <m/>
    <m/>
    <n v="1"/>
    <n v="1"/>
    <m/>
    <m/>
    <n v="54124"/>
    <s v="CREDITOS DE CONSUMO"/>
    <n v="0"/>
    <n v="0"/>
    <n v="890480123"/>
    <s v="UNIVERSIDAD DE CARTAGENA"/>
    <n v="5"/>
    <m/>
    <m/>
    <m/>
    <m/>
    <n v="2"/>
    <n v="7"/>
    <n v="2"/>
  </r>
  <r>
    <n v="0"/>
    <s v="C"/>
    <x v="213"/>
    <x v="0"/>
    <n v="4"/>
    <n v="550018878"/>
    <d v="2018-05-12T00:00:00"/>
    <d v="2022-10-30T00:00:00"/>
    <n v="0"/>
    <n v="1"/>
    <n v="16"/>
    <n v="30"/>
    <n v="2"/>
    <n v="22490513"/>
    <n v="24960000"/>
    <n v="222988"/>
    <n v="8745"/>
    <n v="138715"/>
    <n v="0"/>
    <n v="0"/>
    <n v="0"/>
    <m/>
    <n v="0"/>
    <n v="0"/>
    <n v="0"/>
    <m/>
    <m/>
    <d v="2021-03-30T00:00:00"/>
    <n v="1"/>
    <s v="O"/>
    <n v="1"/>
    <n v="30"/>
    <n v="0"/>
    <m/>
    <m/>
    <m/>
    <m/>
    <m/>
    <m/>
    <n v="1"/>
    <n v="1"/>
    <m/>
    <m/>
    <n v="245970"/>
    <s v="CREDITOS DE CONSUMO"/>
    <n v="0"/>
    <n v="0"/>
    <n v="890480123"/>
    <s v="UNIVERSIDAD DE CARTAGENA"/>
    <n v="5"/>
    <m/>
    <m/>
    <m/>
    <m/>
    <n v="2"/>
    <n v="7"/>
    <n v="2"/>
  </r>
  <r>
    <n v="0"/>
    <s v="C"/>
    <x v="213"/>
    <x v="0"/>
    <n v="4"/>
    <n v="550018926"/>
    <d v="2018-05-19T00:00:00"/>
    <d v="2021-05-30T00:00:00"/>
    <n v="0"/>
    <n v="1"/>
    <n v="33"/>
    <n v="30"/>
    <n v="2"/>
    <n v="22490513"/>
    <n v="24960000"/>
    <n v="400000"/>
    <n v="15687"/>
    <n v="30510"/>
    <n v="0"/>
    <n v="0"/>
    <n v="0"/>
    <m/>
    <n v="0"/>
    <n v="0"/>
    <n v="0"/>
    <m/>
    <m/>
    <d v="2021-03-30T00:00:00"/>
    <n v="1"/>
    <s v="O"/>
    <n v="1"/>
    <n v="30"/>
    <n v="0"/>
    <m/>
    <m/>
    <m/>
    <m/>
    <m/>
    <m/>
    <n v="1"/>
    <n v="1"/>
    <m/>
    <m/>
    <n v="54101"/>
    <s v="CREDITOS DE CONSUMO"/>
    <n v="0"/>
    <n v="0"/>
    <n v="890480123"/>
    <s v="UNIVERSIDAD DE CARTAGENA"/>
    <n v="5"/>
    <m/>
    <m/>
    <m/>
    <m/>
    <n v="2"/>
    <n v="7"/>
    <n v="2"/>
  </r>
  <r>
    <n v="0"/>
    <s v="C"/>
    <x v="213"/>
    <x v="0"/>
    <n v="4"/>
    <n v="550018927"/>
    <d v="2018-05-19T00:00:00"/>
    <d v="2021-05-30T00:00:00"/>
    <n v="0"/>
    <n v="1"/>
    <n v="33"/>
    <n v="30"/>
    <n v="2"/>
    <n v="22490513"/>
    <n v="24960000"/>
    <n v="200000"/>
    <n v="7843"/>
    <n v="15277"/>
    <n v="0"/>
    <n v="0"/>
    <n v="0"/>
    <m/>
    <n v="0"/>
    <n v="0"/>
    <n v="0"/>
    <m/>
    <m/>
    <d v="2021-03-30T00:00:00"/>
    <n v="1"/>
    <s v="O"/>
    <n v="1"/>
    <n v="30"/>
    <n v="0"/>
    <m/>
    <m/>
    <m/>
    <m/>
    <m/>
    <m/>
    <n v="1"/>
    <n v="1"/>
    <m/>
    <m/>
    <n v="27089"/>
    <s v="CREDITOS DE CONSUMO"/>
    <n v="0"/>
    <n v="0"/>
    <n v="890480123"/>
    <s v="UNIVERSIDAD DE CARTAGENA"/>
    <n v="5"/>
    <m/>
    <m/>
    <m/>
    <m/>
    <n v="2"/>
    <n v="7"/>
    <n v="2"/>
  </r>
  <r>
    <n v="0"/>
    <s v="C"/>
    <x v="213"/>
    <x v="0"/>
    <n v="4"/>
    <n v="550019819"/>
    <d v="2018-10-02T00:00:00"/>
    <d v="2021-09-30T00:00:00"/>
    <n v="0"/>
    <n v="1"/>
    <n v="29"/>
    <n v="30"/>
    <n v="2"/>
    <n v="22490513"/>
    <n v="24960000"/>
    <n v="300000"/>
    <n v="11765"/>
    <n v="66192"/>
    <n v="0"/>
    <n v="0"/>
    <n v="0"/>
    <m/>
    <n v="0"/>
    <n v="0"/>
    <n v="0"/>
    <m/>
    <m/>
    <d v="2021-03-30T00:00:00"/>
    <n v="1"/>
    <s v="O"/>
    <n v="1"/>
    <n v="30"/>
    <n v="0"/>
    <m/>
    <m/>
    <m/>
    <m/>
    <m/>
    <m/>
    <n v="1"/>
    <n v="1"/>
    <m/>
    <m/>
    <n v="117372"/>
    <s v="CREDITOS DE CONSUMO"/>
    <n v="0"/>
    <n v="0"/>
    <n v="890480123"/>
    <s v="UNIVERSIDAD DE CARTAGENA"/>
    <n v="5"/>
    <m/>
    <m/>
    <m/>
    <m/>
    <n v="2"/>
    <n v="7"/>
    <n v="2"/>
  </r>
  <r>
    <n v="0"/>
    <s v="C"/>
    <x v="213"/>
    <x v="0"/>
    <n v="4"/>
    <n v="550020480"/>
    <d v="2019-01-14T00:00:00"/>
    <d v="2021-12-30T00:00:00"/>
    <n v="0"/>
    <n v="1"/>
    <n v="26"/>
    <n v="30"/>
    <n v="2"/>
    <n v="22490513"/>
    <n v="24960000"/>
    <n v="320000"/>
    <n v="12550"/>
    <n v="103034"/>
    <n v="0"/>
    <n v="0"/>
    <n v="0"/>
    <m/>
    <n v="0"/>
    <n v="0"/>
    <n v="0"/>
    <m/>
    <m/>
    <d v="2021-03-30T00:00:00"/>
    <n v="1"/>
    <s v="O"/>
    <n v="1"/>
    <n v="30"/>
    <n v="0"/>
    <m/>
    <m/>
    <m/>
    <m/>
    <m/>
    <m/>
    <n v="1"/>
    <n v="1"/>
    <m/>
    <m/>
    <n v="182701"/>
    <s v="CREDITOS DE CONSUMO"/>
    <n v="0"/>
    <n v="0"/>
    <n v="890480123"/>
    <s v="UNIVERSIDAD DE CARTAGENA"/>
    <n v="5"/>
    <m/>
    <m/>
    <m/>
    <m/>
    <n v="2"/>
    <n v="7"/>
    <n v="2"/>
  </r>
  <r>
    <n v="0"/>
    <s v="C"/>
    <x v="213"/>
    <x v="0"/>
    <n v="4"/>
    <n v="550020491"/>
    <d v="2019-01-16T00:00:00"/>
    <d v="2022-01-28T00:00:00"/>
    <n v="0"/>
    <n v="1"/>
    <n v="24"/>
    <n v="30"/>
    <n v="2"/>
    <n v="22490513"/>
    <n v="24960000"/>
    <n v="200000"/>
    <n v="7843"/>
    <n v="76779"/>
    <n v="1632"/>
    <n v="0"/>
    <n v="0"/>
    <m/>
    <n v="0"/>
    <n v="0"/>
    <n v="0"/>
    <m/>
    <m/>
    <d v="2021-02-26T00:00:00"/>
    <n v="1"/>
    <s v="O"/>
    <n v="1"/>
    <n v="30"/>
    <n v="0"/>
    <m/>
    <m/>
    <m/>
    <m/>
    <m/>
    <m/>
    <n v="1"/>
    <n v="1"/>
    <m/>
    <m/>
    <n v="136145"/>
    <s v="CREDITOS DE CONSUMO"/>
    <n v="0"/>
    <n v="0"/>
    <n v="890480123"/>
    <s v="UNIVERSIDAD DE CARTAGENA"/>
    <n v="5"/>
    <m/>
    <m/>
    <m/>
    <m/>
    <n v="2"/>
    <n v="7"/>
    <n v="2"/>
  </r>
  <r>
    <n v="0"/>
    <s v="C"/>
    <x v="213"/>
    <x v="0"/>
    <n v="4"/>
    <n v="550020581"/>
    <d v="2019-01-29T00:00:00"/>
    <d v="2022-01-28T00:00:00"/>
    <n v="0"/>
    <n v="1"/>
    <n v="25"/>
    <n v="30"/>
    <n v="2"/>
    <n v="22490513"/>
    <n v="24960000"/>
    <n v="600000"/>
    <n v="23530"/>
    <n v="212772"/>
    <n v="0"/>
    <n v="0"/>
    <n v="0"/>
    <m/>
    <n v="0"/>
    <n v="0"/>
    <n v="0"/>
    <m/>
    <m/>
    <d v="2021-03-30T00:00:00"/>
    <n v="1"/>
    <s v="O"/>
    <n v="1"/>
    <n v="30"/>
    <n v="0"/>
    <m/>
    <m/>
    <m/>
    <m/>
    <m/>
    <m/>
    <n v="1"/>
    <n v="1"/>
    <m/>
    <m/>
    <n v="377289"/>
    <s v="CREDITOS DE CONSUMO"/>
    <n v="0"/>
    <n v="0"/>
    <n v="890480123"/>
    <s v="UNIVERSIDAD DE CARTAGENA"/>
    <n v="5"/>
    <m/>
    <m/>
    <m/>
    <m/>
    <n v="2"/>
    <n v="7"/>
    <n v="2"/>
  </r>
  <r>
    <n v="0"/>
    <s v="C"/>
    <x v="213"/>
    <x v="0"/>
    <n v="4"/>
    <n v="550020680"/>
    <d v="2019-02-15T00:00:00"/>
    <d v="2022-02-28T00:00:00"/>
    <n v="0"/>
    <n v="1"/>
    <n v="24"/>
    <n v="30"/>
    <n v="2"/>
    <n v="22490513"/>
    <n v="24960000"/>
    <n v="320000"/>
    <n v="12550"/>
    <n v="123690"/>
    <n v="0"/>
    <n v="0"/>
    <n v="0"/>
    <m/>
    <n v="0"/>
    <n v="0"/>
    <n v="0"/>
    <m/>
    <m/>
    <d v="2021-03-30T00:00:00"/>
    <n v="1"/>
    <s v="O"/>
    <n v="1"/>
    <n v="30"/>
    <n v="0"/>
    <m/>
    <m/>
    <m/>
    <m/>
    <m/>
    <m/>
    <n v="1"/>
    <n v="1"/>
    <m/>
    <m/>
    <n v="219328"/>
    <s v="CREDITOS DE CONSUMO"/>
    <n v="0"/>
    <n v="0"/>
    <n v="890480123"/>
    <s v="UNIVERSIDAD DE CARTAGENA"/>
    <n v="5"/>
    <m/>
    <m/>
    <m/>
    <m/>
    <n v="2"/>
    <n v="7"/>
    <n v="2"/>
  </r>
  <r>
    <n v="0"/>
    <s v="C"/>
    <x v="213"/>
    <x v="0"/>
    <n v="4"/>
    <n v="550021128"/>
    <d v="2019-04-27T00:00:00"/>
    <d v="2022-04-30T00:00:00"/>
    <n v="0"/>
    <n v="1"/>
    <n v="22"/>
    <n v="30"/>
    <n v="2"/>
    <n v="22490513"/>
    <n v="24960000"/>
    <n v="300000"/>
    <n v="11765"/>
    <n v="134637"/>
    <n v="0"/>
    <n v="0"/>
    <n v="0"/>
    <m/>
    <n v="0"/>
    <n v="0"/>
    <n v="0"/>
    <m/>
    <m/>
    <d v="2021-03-30T00:00:00"/>
    <n v="1"/>
    <s v="O"/>
    <n v="1"/>
    <n v="30"/>
    <n v="0"/>
    <m/>
    <m/>
    <m/>
    <m/>
    <m/>
    <m/>
    <n v="1"/>
    <n v="1"/>
    <m/>
    <m/>
    <n v="238739"/>
    <s v="CREDITOS DE CONSUMO"/>
    <n v="0"/>
    <n v="0"/>
    <n v="890480123"/>
    <s v="UNIVERSIDAD DE CARTAGENA"/>
    <n v="5"/>
    <m/>
    <m/>
    <m/>
    <m/>
    <n v="2"/>
    <n v="7"/>
    <n v="2"/>
  </r>
  <r>
    <n v="0"/>
    <s v="C"/>
    <x v="213"/>
    <x v="0"/>
    <n v="4"/>
    <n v="550021277"/>
    <d v="2019-05-14T00:00:00"/>
    <d v="2022-04-30T00:00:00"/>
    <n v="0"/>
    <n v="1"/>
    <n v="22"/>
    <n v="30"/>
    <n v="2"/>
    <n v="22490513"/>
    <n v="24960000"/>
    <n v="85000"/>
    <n v="3333"/>
    <n v="38158"/>
    <n v="0"/>
    <n v="0"/>
    <n v="0"/>
    <m/>
    <n v="0"/>
    <n v="0"/>
    <n v="0"/>
    <m/>
    <m/>
    <d v="2021-03-30T00:00:00"/>
    <n v="1"/>
    <s v="O"/>
    <n v="1"/>
    <n v="30"/>
    <n v="0"/>
    <m/>
    <m/>
    <m/>
    <m/>
    <m/>
    <m/>
    <n v="1"/>
    <n v="1"/>
    <m/>
    <m/>
    <n v="67662"/>
    <s v="CREDITOS DE CONSUMO"/>
    <n v="0"/>
    <n v="0"/>
    <n v="890480123"/>
    <s v="UNIVERSIDAD DE CARTAGENA"/>
    <n v="5"/>
    <m/>
    <m/>
    <m/>
    <m/>
    <n v="2"/>
    <n v="7"/>
    <n v="2"/>
  </r>
  <r>
    <n v="0"/>
    <s v="C"/>
    <x v="213"/>
    <x v="0"/>
    <n v="4"/>
    <n v="550021280"/>
    <d v="2019-05-15T00:00:00"/>
    <d v="2022-04-30T00:00:00"/>
    <n v="0"/>
    <n v="1"/>
    <n v="22"/>
    <n v="30"/>
    <n v="2"/>
    <n v="22490513"/>
    <n v="24960000"/>
    <n v="100000"/>
    <n v="3922"/>
    <n v="44868"/>
    <n v="0"/>
    <n v="0"/>
    <n v="0"/>
    <m/>
    <n v="0"/>
    <n v="0"/>
    <n v="0"/>
    <m/>
    <m/>
    <d v="2021-03-30T00:00:00"/>
    <n v="1"/>
    <s v="O"/>
    <n v="1"/>
    <n v="30"/>
    <n v="0"/>
    <m/>
    <m/>
    <m/>
    <m/>
    <m/>
    <m/>
    <n v="1"/>
    <n v="1"/>
    <m/>
    <m/>
    <n v="79560"/>
    <s v="CREDITOS DE CONSUMO"/>
    <n v="0"/>
    <n v="0"/>
    <n v="890480123"/>
    <s v="UNIVERSIDAD DE CARTAGENA"/>
    <n v="5"/>
    <m/>
    <m/>
    <m/>
    <m/>
    <n v="2"/>
    <n v="7"/>
    <n v="2"/>
  </r>
  <r>
    <n v="0"/>
    <s v="C"/>
    <x v="213"/>
    <x v="0"/>
    <n v="4"/>
    <n v="550021326"/>
    <d v="2019-05-21T00:00:00"/>
    <d v="2022-05-30T00:00:00"/>
    <n v="0"/>
    <n v="1"/>
    <n v="21"/>
    <n v="30"/>
    <n v="2"/>
    <n v="22490513"/>
    <n v="24960000"/>
    <n v="40000"/>
    <n v="1569"/>
    <n v="19154"/>
    <n v="0"/>
    <n v="0"/>
    <n v="0"/>
    <m/>
    <n v="0"/>
    <n v="0"/>
    <n v="0"/>
    <m/>
    <m/>
    <d v="2021-03-30T00:00:00"/>
    <n v="1"/>
    <s v="O"/>
    <n v="1"/>
    <n v="30"/>
    <n v="0"/>
    <m/>
    <m/>
    <m/>
    <m/>
    <m/>
    <m/>
    <n v="1"/>
    <n v="1"/>
    <m/>
    <m/>
    <n v="33964"/>
    <s v="CREDITOS DE CONSUMO"/>
    <n v="0"/>
    <n v="0"/>
    <n v="890480123"/>
    <s v="UNIVERSIDAD DE CARTAGENA"/>
    <n v="5"/>
    <m/>
    <m/>
    <m/>
    <m/>
    <n v="2"/>
    <n v="7"/>
    <n v="2"/>
  </r>
  <r>
    <n v="0"/>
    <s v="C"/>
    <x v="213"/>
    <x v="0"/>
    <n v="4"/>
    <n v="550022097"/>
    <d v="2019-08-01T00:00:00"/>
    <d v="2022-07-30T00:00:00"/>
    <n v="0"/>
    <n v="1"/>
    <n v="19"/>
    <n v="30"/>
    <n v="2"/>
    <n v="22490513"/>
    <n v="24960000"/>
    <n v="400000"/>
    <n v="15687"/>
    <n v="215129"/>
    <n v="0"/>
    <n v="0"/>
    <n v="0"/>
    <m/>
    <n v="0"/>
    <n v="0"/>
    <n v="0"/>
    <m/>
    <m/>
    <d v="2021-03-30T00:00:00"/>
    <n v="1"/>
    <s v="O"/>
    <n v="1"/>
    <n v="30"/>
    <n v="0"/>
    <m/>
    <m/>
    <m/>
    <m/>
    <m/>
    <m/>
    <n v="1"/>
    <n v="1"/>
    <m/>
    <m/>
    <n v="381468"/>
    <s v="CREDITOS DE CONSUMO"/>
    <n v="0"/>
    <n v="0"/>
    <n v="890480123"/>
    <s v="UNIVERSIDAD DE CARTAGENA"/>
    <n v="5"/>
    <m/>
    <m/>
    <m/>
    <m/>
    <n v="2"/>
    <n v="7"/>
    <n v="2"/>
  </r>
  <r>
    <n v="0"/>
    <s v="C"/>
    <x v="213"/>
    <x v="0"/>
    <n v="4"/>
    <n v="550023010"/>
    <d v="2019-11-05T00:00:00"/>
    <d v="2022-10-30T00:00:00"/>
    <n v="0"/>
    <n v="1"/>
    <n v="16"/>
    <n v="30"/>
    <n v="2"/>
    <n v="22490513"/>
    <n v="24960000"/>
    <n v="200000"/>
    <n v="7843"/>
    <n v="124422"/>
    <n v="0"/>
    <n v="0"/>
    <n v="0"/>
    <m/>
    <n v="0"/>
    <n v="0"/>
    <n v="0"/>
    <m/>
    <m/>
    <d v="2021-03-30T00:00:00"/>
    <n v="1"/>
    <s v="O"/>
    <n v="1"/>
    <n v="30"/>
    <n v="0"/>
    <m/>
    <m/>
    <m/>
    <m/>
    <m/>
    <m/>
    <n v="1"/>
    <n v="1"/>
    <m/>
    <m/>
    <n v="220626"/>
    <s v="CREDITOS DE CONSUMO"/>
    <n v="0"/>
    <n v="0"/>
    <n v="890480123"/>
    <s v="UNIVERSIDAD DE CARTAGENA"/>
    <n v="5"/>
    <m/>
    <m/>
    <m/>
    <m/>
    <n v="2"/>
    <n v="7"/>
    <n v="2"/>
  </r>
  <r>
    <n v="0"/>
    <s v="C"/>
    <x v="213"/>
    <x v="0"/>
    <n v="4"/>
    <n v="550023046"/>
    <d v="2019-11-09T00:00:00"/>
    <d v="2022-10-30T00:00:00"/>
    <n v="0"/>
    <n v="1"/>
    <n v="15"/>
    <n v="30"/>
    <n v="2"/>
    <n v="22490513"/>
    <n v="24960000"/>
    <n v="300000"/>
    <n v="11765"/>
    <n v="194380"/>
    <n v="4115"/>
    <n v="0"/>
    <n v="0"/>
    <m/>
    <n v="0"/>
    <n v="0"/>
    <n v="0"/>
    <m/>
    <m/>
    <d v="2021-02-26T00:00:00"/>
    <n v="1"/>
    <s v="O"/>
    <n v="1"/>
    <n v="30"/>
    <n v="0"/>
    <m/>
    <m/>
    <m/>
    <m/>
    <m/>
    <m/>
    <n v="1"/>
    <n v="1"/>
    <m/>
    <m/>
    <n v="344676"/>
    <s v="CREDITOS DE CONSUMO"/>
    <n v="0"/>
    <n v="0"/>
    <n v="890480123"/>
    <s v="UNIVERSIDAD DE CARTAGENA"/>
    <n v="5"/>
    <m/>
    <m/>
    <m/>
    <m/>
    <n v="2"/>
    <n v="7"/>
    <n v="2"/>
  </r>
  <r>
    <n v="0"/>
    <s v="C"/>
    <x v="213"/>
    <x v="0"/>
    <n v="4"/>
    <n v="550025286"/>
    <d v="2021-01-31T00:00:00"/>
    <d v="2021-03-28T00:00:00"/>
    <n v="0"/>
    <n v="1"/>
    <n v="0"/>
    <n v="30"/>
    <n v="2"/>
    <n v="0"/>
    <n v="0"/>
    <n v="6000"/>
    <n v="6000"/>
    <n v="6000"/>
    <n v="0"/>
    <n v="0"/>
    <n v="0"/>
    <m/>
    <n v="0"/>
    <n v="0"/>
    <n v="0"/>
    <m/>
    <m/>
    <d v="2021-02-28T00:00:00"/>
    <n v="1"/>
    <s v="O"/>
    <n v="1"/>
    <n v="30"/>
    <n v="0"/>
    <m/>
    <m/>
    <m/>
    <m/>
    <m/>
    <m/>
    <n v="1"/>
    <n v="1"/>
    <m/>
    <m/>
    <n v="10639"/>
    <s v="CREDITOS DE CONSUMO"/>
    <n v="0"/>
    <n v="0"/>
    <n v="890480123"/>
    <s v="UNIVERSIDAD DE CARTAGENA"/>
    <n v="5"/>
    <m/>
    <m/>
    <m/>
    <m/>
    <n v="2"/>
    <n v="7"/>
    <n v="2"/>
  </r>
  <r>
    <n v="0"/>
    <s v="C"/>
    <x v="213"/>
    <x v="0"/>
    <n v="4"/>
    <n v="550025487"/>
    <d v="2021-02-28T00:00:00"/>
    <d v="2021-04-30T00:00:00"/>
    <n v="0"/>
    <n v="1"/>
    <n v="0"/>
    <n v="30"/>
    <n v="2"/>
    <n v="0"/>
    <n v="0"/>
    <n v="6000"/>
    <n v="6000"/>
    <n v="6000"/>
    <n v="0"/>
    <n v="0"/>
    <n v="0"/>
    <m/>
    <n v="0"/>
    <n v="0"/>
    <n v="0"/>
    <m/>
    <m/>
    <d v="2021-03-30T00:00:00"/>
    <n v="1"/>
    <s v="O"/>
    <n v="1"/>
    <n v="30"/>
    <n v="0"/>
    <m/>
    <m/>
    <m/>
    <m/>
    <m/>
    <m/>
    <n v="1"/>
    <n v="1"/>
    <m/>
    <m/>
    <n v="10639"/>
    <s v="CREDITOS DE CONSUMO"/>
    <n v="0"/>
    <n v="0"/>
    <n v="890480123"/>
    <s v="UNIVERSIDAD DE CARTAGENA"/>
    <n v="5"/>
    <m/>
    <m/>
    <m/>
    <m/>
    <n v="2"/>
    <n v="7"/>
    <n v="2"/>
  </r>
  <r>
    <n v="0"/>
    <s v="C"/>
    <x v="213"/>
    <x v="0"/>
    <n v="4"/>
    <n v="550025674"/>
    <d v="2021-03-31T00:00:00"/>
    <d v="2021-05-30T00:00:00"/>
    <n v="0"/>
    <n v="1"/>
    <n v="0"/>
    <n v="30"/>
    <n v="2"/>
    <n v="0"/>
    <n v="0"/>
    <n v="6000"/>
    <n v="6000"/>
    <n v="6000"/>
    <n v="0"/>
    <n v="0"/>
    <n v="0"/>
    <m/>
    <n v="0"/>
    <n v="0"/>
    <n v="0"/>
    <m/>
    <m/>
    <d v="2021-03-31T00:00:00"/>
    <n v="1"/>
    <s v="O"/>
    <n v="1"/>
    <n v="30"/>
    <n v="0"/>
    <m/>
    <m/>
    <m/>
    <m/>
    <m/>
    <m/>
    <n v="1"/>
    <n v="1"/>
    <m/>
    <m/>
    <n v="10639"/>
    <s v="CREDITOS DE CONSUMO"/>
    <n v="0"/>
    <n v="0"/>
    <n v="890480123"/>
    <s v="UNIVERSIDAD DE CARTAGENA"/>
    <n v="5"/>
    <m/>
    <m/>
    <m/>
    <m/>
    <n v="2"/>
    <n v="7"/>
    <n v="2"/>
  </r>
  <r>
    <n v="31902225"/>
    <s v="C"/>
    <x v="214"/>
    <x v="0"/>
    <n v="4"/>
    <n v="17788"/>
    <d v="2020-11-05T00:00:00"/>
    <d v="2030-11-30T00:00:00"/>
    <n v="0"/>
    <n v="1"/>
    <n v="9"/>
    <n v="30"/>
    <n v="2"/>
    <n v="16752006"/>
    <n v="18100000"/>
    <n v="35500000"/>
    <n v="611414"/>
    <n v="34375300"/>
    <n v="0"/>
    <n v="0"/>
    <n v="0"/>
    <m/>
    <n v="0"/>
    <n v="0"/>
    <n v="0"/>
    <m/>
    <m/>
    <d v="2021-03-30T00:00:00"/>
    <n v="1"/>
    <s v="O"/>
    <n v="1"/>
    <n v="30"/>
    <n v="0"/>
    <m/>
    <m/>
    <m/>
    <m/>
    <m/>
    <m/>
    <n v="1"/>
    <n v="1"/>
    <m/>
    <m/>
    <n v="2473075"/>
    <s v="CREDITOS DE CONSUMO"/>
    <n v="0"/>
    <n v="0"/>
    <n v="806002962"/>
    <s v="FONDUCAR"/>
    <n v="5"/>
    <m/>
    <m/>
    <m/>
    <m/>
    <n v="1"/>
    <n v="7"/>
    <n v="2"/>
  </r>
  <r>
    <n v="70578630"/>
    <s v="C"/>
    <x v="215"/>
    <x v="2"/>
    <n v="4"/>
    <n v="16716"/>
    <d v="2020-10-29T00:00:00"/>
    <d v="2027-02-05T00:00:00"/>
    <n v="0"/>
    <n v="1"/>
    <n v="5"/>
    <n v="30"/>
    <n v="2"/>
    <n v="9119963"/>
    <n v="9511000"/>
    <n v="80376640"/>
    <n v="1409938"/>
    <n v="76262245"/>
    <n v="0"/>
    <n v="0"/>
    <n v="0"/>
    <m/>
    <n v="0"/>
    <n v="0"/>
    <n v="0"/>
    <m/>
    <m/>
    <d v="2021-03-30T00:00:00"/>
    <n v="1"/>
    <s v="O"/>
    <n v="1"/>
    <n v="30"/>
    <n v="0"/>
    <m/>
    <m/>
    <m/>
    <m/>
    <m/>
    <m/>
    <n v="1"/>
    <n v="1"/>
    <m/>
    <m/>
    <n v="5683615"/>
    <s v="CREDITOS DE CONSUMO"/>
    <n v="0"/>
    <n v="0"/>
    <m/>
    <m/>
    <n v="5"/>
    <m/>
    <m/>
    <m/>
    <m/>
    <n v="1"/>
    <n v="7"/>
    <n v="1"/>
  </r>
  <r>
    <n v="1238830"/>
    <s v="C"/>
    <x v="215"/>
    <x v="0"/>
    <n v="4"/>
    <n v="17274"/>
    <d v="2020-06-20T00:00:00"/>
    <d v="2022-06-30T00:00:00"/>
    <n v="0"/>
    <n v="1"/>
    <n v="9"/>
    <n v="30"/>
    <n v="2"/>
    <n v="12185828"/>
    <n v="12890000"/>
    <n v="2050000"/>
    <n v="96679"/>
    <n v="1338592"/>
    <n v="0"/>
    <n v="0"/>
    <n v="0"/>
    <m/>
    <n v="0"/>
    <n v="0"/>
    <n v="0"/>
    <m/>
    <m/>
    <d v="2021-03-30T00:00:00"/>
    <n v="1"/>
    <s v="O"/>
    <n v="1"/>
    <n v="30"/>
    <n v="0"/>
    <m/>
    <m/>
    <m/>
    <m/>
    <m/>
    <m/>
    <n v="1"/>
    <n v="1"/>
    <m/>
    <m/>
    <n v="99762"/>
    <s v="CREDITOS DE CONSUMO"/>
    <n v="0"/>
    <n v="0"/>
    <n v="890480123"/>
    <s v="UNIVERSIDAD DE CARTAGENA"/>
    <n v="5"/>
    <m/>
    <m/>
    <m/>
    <m/>
    <n v="1"/>
    <n v="7"/>
    <n v="2"/>
  </r>
  <r>
    <n v="3249878"/>
    <s v="C"/>
    <x v="215"/>
    <x v="0"/>
    <n v="4"/>
    <n v="18051"/>
    <d v="2021-01-08T00:00:00"/>
    <d v="2023-01-30T00:00:00"/>
    <n v="0"/>
    <n v="1"/>
    <n v="3"/>
    <n v="30"/>
    <n v="2"/>
    <n v="16011168"/>
    <n v="17240000"/>
    <n v="4000000"/>
    <n v="195874"/>
    <n v="3511587"/>
    <n v="0"/>
    <n v="0"/>
    <n v="0"/>
    <m/>
    <n v="0"/>
    <n v="0"/>
    <n v="0"/>
    <m/>
    <m/>
    <d v="2021-03-30T00:00:00"/>
    <n v="1"/>
    <s v="O"/>
    <n v="1"/>
    <n v="30"/>
    <n v="0"/>
    <m/>
    <m/>
    <m/>
    <m/>
    <m/>
    <m/>
    <n v="1"/>
    <n v="1"/>
    <m/>
    <m/>
    <n v="261709"/>
    <s v="CREDITOS DE CONSUMO"/>
    <n v="0"/>
    <n v="0"/>
    <n v="890480123"/>
    <s v="UNIVERSIDAD DE CARTAGENA"/>
    <n v="5"/>
    <m/>
    <m/>
    <m/>
    <m/>
    <n v="1"/>
    <n v="7"/>
    <n v="2"/>
  </r>
  <r>
    <n v="272458"/>
    <s v="C"/>
    <x v="215"/>
    <x v="0"/>
    <n v="4"/>
    <n v="550023360"/>
    <d v="2020-10-29T00:00:00"/>
    <d v="2023-09-30T00:00:00"/>
    <n v="0"/>
    <n v="1"/>
    <n v="5"/>
    <n v="30"/>
    <n v="2"/>
    <n v="22490513"/>
    <n v="24960000"/>
    <n v="329447"/>
    <n v="12920"/>
    <n v="294399"/>
    <n v="0"/>
    <n v="0"/>
    <n v="0"/>
    <m/>
    <n v="0"/>
    <n v="0"/>
    <n v="0"/>
    <m/>
    <m/>
    <d v="2021-03-30T00:00:00"/>
    <n v="1"/>
    <s v="O"/>
    <n v="1"/>
    <n v="30"/>
    <n v="0"/>
    <m/>
    <m/>
    <m/>
    <m/>
    <m/>
    <m/>
    <n v="1"/>
    <n v="1"/>
    <m/>
    <m/>
    <n v="21941"/>
    <s v="CREDITOS DE CONSUMO"/>
    <n v="0"/>
    <n v="0"/>
    <n v="890480123"/>
    <s v="UNIVERSIDAD DE CARTAGENA"/>
    <n v="5"/>
    <m/>
    <m/>
    <m/>
    <m/>
    <n v="2"/>
    <n v="7"/>
    <n v="1"/>
  </r>
  <r>
    <n v="272238"/>
    <s v="C"/>
    <x v="215"/>
    <x v="0"/>
    <n v="4"/>
    <n v="550023361"/>
    <d v="2020-10-29T00:00:00"/>
    <d v="2023-09-30T00:00:00"/>
    <n v="0"/>
    <n v="1"/>
    <n v="5"/>
    <n v="30"/>
    <n v="2"/>
    <n v="22490513"/>
    <n v="24960000"/>
    <n v="329170"/>
    <n v="12909"/>
    <n v="294161"/>
    <n v="0"/>
    <n v="0"/>
    <n v="0"/>
    <m/>
    <n v="0"/>
    <n v="0"/>
    <n v="0"/>
    <m/>
    <m/>
    <d v="2021-03-30T00:00:00"/>
    <n v="1"/>
    <s v="O"/>
    <n v="1"/>
    <n v="30"/>
    <n v="0"/>
    <m/>
    <m/>
    <m/>
    <m/>
    <m/>
    <m/>
    <n v="1"/>
    <n v="1"/>
    <m/>
    <m/>
    <n v="21923"/>
    <s v="CREDITOS DE CONSUMO"/>
    <n v="0"/>
    <n v="0"/>
    <n v="890480123"/>
    <s v="UNIVERSIDAD DE CARTAGENA"/>
    <n v="5"/>
    <m/>
    <m/>
    <m/>
    <m/>
    <n v="2"/>
    <n v="7"/>
    <n v="1"/>
  </r>
  <r>
    <n v="283104"/>
    <s v="C"/>
    <x v="215"/>
    <x v="0"/>
    <n v="4"/>
    <n v="550023362"/>
    <d v="2020-10-29T00:00:00"/>
    <d v="2023-09-30T00:00:00"/>
    <n v="0"/>
    <n v="1"/>
    <n v="5"/>
    <n v="30"/>
    <n v="2"/>
    <n v="22490513"/>
    <n v="24960000"/>
    <n v="345280"/>
    <n v="13541"/>
    <n v="305902"/>
    <n v="0"/>
    <n v="0"/>
    <n v="0"/>
    <m/>
    <n v="0"/>
    <n v="0"/>
    <n v="0"/>
    <m/>
    <m/>
    <d v="2021-03-30T00:00:00"/>
    <n v="1"/>
    <s v="O"/>
    <n v="1"/>
    <n v="30"/>
    <n v="0"/>
    <m/>
    <m/>
    <m/>
    <m/>
    <m/>
    <m/>
    <n v="1"/>
    <n v="1"/>
    <m/>
    <m/>
    <n v="22798"/>
    <s v="CREDITOS DE CONSUMO"/>
    <n v="0"/>
    <n v="0"/>
    <n v="890480123"/>
    <s v="UNIVERSIDAD DE CARTAGENA"/>
    <n v="5"/>
    <m/>
    <m/>
    <m/>
    <m/>
    <n v="2"/>
    <n v="7"/>
    <n v="1"/>
  </r>
  <r>
    <n v="285544"/>
    <s v="C"/>
    <x v="215"/>
    <x v="0"/>
    <n v="4"/>
    <n v="550023363"/>
    <d v="2020-10-29T00:00:00"/>
    <d v="2023-09-30T00:00:00"/>
    <n v="0"/>
    <n v="1"/>
    <n v="5"/>
    <n v="30"/>
    <n v="2"/>
    <n v="22490513"/>
    <n v="24960000"/>
    <n v="345280"/>
    <n v="13541"/>
    <n v="308539"/>
    <n v="0"/>
    <n v="0"/>
    <n v="0"/>
    <m/>
    <n v="0"/>
    <n v="0"/>
    <n v="0"/>
    <m/>
    <m/>
    <d v="2021-03-30T00:00:00"/>
    <n v="1"/>
    <s v="O"/>
    <n v="1"/>
    <n v="30"/>
    <n v="0"/>
    <m/>
    <m/>
    <m/>
    <m/>
    <m/>
    <m/>
    <n v="1"/>
    <n v="1"/>
    <m/>
    <m/>
    <n v="22995"/>
    <s v="CREDITOS DE CONSUMO"/>
    <n v="0"/>
    <n v="0"/>
    <n v="890480123"/>
    <s v="UNIVERSIDAD DE CARTAGENA"/>
    <n v="5"/>
    <m/>
    <m/>
    <m/>
    <m/>
    <n v="2"/>
    <n v="7"/>
    <n v="1"/>
  </r>
  <r>
    <n v="115414"/>
    <s v="C"/>
    <x v="215"/>
    <x v="0"/>
    <n v="4"/>
    <n v="550023364"/>
    <d v="2020-10-29T00:00:00"/>
    <d v="2023-10-30T00:00:00"/>
    <n v="0"/>
    <n v="1"/>
    <n v="5"/>
    <n v="30"/>
    <n v="2"/>
    <n v="22490513"/>
    <n v="24960000"/>
    <n v="138917"/>
    <n v="5341"/>
    <n v="124708"/>
    <n v="0"/>
    <n v="0"/>
    <n v="0"/>
    <m/>
    <n v="0"/>
    <n v="0"/>
    <n v="0"/>
    <m/>
    <m/>
    <d v="2021-03-30T00:00:00"/>
    <n v="1"/>
    <s v="O"/>
    <n v="1"/>
    <n v="30"/>
    <n v="0"/>
    <m/>
    <m/>
    <m/>
    <m/>
    <m/>
    <m/>
    <n v="1"/>
    <n v="1"/>
    <m/>
    <m/>
    <n v="9294"/>
    <s v="CREDITOS DE CONSUMO"/>
    <n v="0"/>
    <n v="0"/>
    <n v="890480123"/>
    <s v="UNIVERSIDAD DE CARTAGENA"/>
    <n v="5"/>
    <m/>
    <m/>
    <m/>
    <m/>
    <n v="2"/>
    <n v="7"/>
    <n v="1"/>
  </r>
  <r>
    <n v="93802"/>
    <s v="C"/>
    <x v="215"/>
    <x v="0"/>
    <n v="4"/>
    <n v="550023374"/>
    <d v="2020-10-29T00:00:00"/>
    <d v="2023-09-30T00:00:00"/>
    <n v="0"/>
    <n v="1"/>
    <n v="5"/>
    <n v="30"/>
    <n v="2"/>
    <n v="22490513"/>
    <n v="24960000"/>
    <n v="113425"/>
    <n v="4448"/>
    <n v="101356"/>
    <n v="0"/>
    <n v="0"/>
    <n v="0"/>
    <m/>
    <n v="0"/>
    <n v="0"/>
    <n v="0"/>
    <m/>
    <m/>
    <d v="2021-03-30T00:00:00"/>
    <n v="1"/>
    <s v="O"/>
    <n v="1"/>
    <n v="30"/>
    <n v="0"/>
    <m/>
    <m/>
    <m/>
    <m/>
    <m/>
    <m/>
    <n v="1"/>
    <n v="1"/>
    <m/>
    <m/>
    <n v="7554"/>
    <s v="CREDITOS DE CONSUMO"/>
    <n v="0"/>
    <n v="0"/>
    <n v="890480123"/>
    <s v="UNIVERSIDAD DE CARTAGENA"/>
    <n v="5"/>
    <m/>
    <m/>
    <m/>
    <m/>
    <n v="2"/>
    <n v="7"/>
    <n v="1"/>
  </r>
  <r>
    <n v="107478"/>
    <s v="C"/>
    <x v="215"/>
    <x v="0"/>
    <n v="4"/>
    <n v="550023375"/>
    <d v="2020-10-29T00:00:00"/>
    <d v="2023-09-30T00:00:00"/>
    <n v="0"/>
    <n v="1"/>
    <n v="5"/>
    <n v="30"/>
    <n v="2"/>
    <n v="22490513"/>
    <n v="24960000"/>
    <n v="129969"/>
    <n v="5097"/>
    <n v="116133"/>
    <n v="0"/>
    <n v="0"/>
    <n v="0"/>
    <m/>
    <n v="0"/>
    <n v="0"/>
    <n v="0"/>
    <m/>
    <m/>
    <d v="2021-03-30T00:00:00"/>
    <n v="1"/>
    <s v="O"/>
    <n v="1"/>
    <n v="30"/>
    <n v="0"/>
    <m/>
    <m/>
    <m/>
    <m/>
    <m/>
    <m/>
    <n v="1"/>
    <n v="1"/>
    <m/>
    <m/>
    <n v="8655"/>
    <s v="CREDITOS DE CONSUMO"/>
    <n v="0"/>
    <n v="0"/>
    <n v="890480123"/>
    <s v="UNIVERSIDAD DE CARTAGENA"/>
    <n v="5"/>
    <m/>
    <m/>
    <m/>
    <m/>
    <n v="2"/>
    <n v="7"/>
    <n v="1"/>
  </r>
  <r>
    <n v="51789"/>
    <s v="C"/>
    <x v="215"/>
    <x v="0"/>
    <n v="4"/>
    <n v="550023451"/>
    <d v="2020-10-29T00:00:00"/>
    <d v="2023-10-30T00:00:00"/>
    <n v="0"/>
    <n v="1"/>
    <n v="5"/>
    <n v="30"/>
    <n v="2"/>
    <n v="22490513"/>
    <n v="24960000"/>
    <n v="62338"/>
    <n v="2397"/>
    <n v="55960"/>
    <n v="0"/>
    <n v="0"/>
    <n v="0"/>
    <m/>
    <n v="0"/>
    <n v="0"/>
    <n v="0"/>
    <m/>
    <m/>
    <d v="2021-03-30T00:00:00"/>
    <n v="1"/>
    <s v="O"/>
    <n v="1"/>
    <n v="30"/>
    <n v="0"/>
    <m/>
    <m/>
    <m/>
    <m/>
    <m/>
    <m/>
    <n v="1"/>
    <n v="1"/>
    <m/>
    <m/>
    <n v="4171"/>
    <s v="CREDITOS DE CONSUMO"/>
    <n v="0"/>
    <n v="0"/>
    <n v="890480123"/>
    <s v="UNIVERSIDAD DE CARTAGENA"/>
    <n v="5"/>
    <m/>
    <m/>
    <m/>
    <m/>
    <n v="2"/>
    <n v="7"/>
    <n v="1"/>
  </r>
  <r>
    <n v="62170"/>
    <s v="C"/>
    <x v="215"/>
    <x v="0"/>
    <n v="4"/>
    <n v="550023496"/>
    <d v="2020-10-29T00:00:00"/>
    <d v="2023-09-30T00:00:00"/>
    <n v="0"/>
    <n v="1"/>
    <n v="5"/>
    <n v="30"/>
    <n v="2"/>
    <n v="22490513"/>
    <n v="24960000"/>
    <n v="75171"/>
    <n v="2948"/>
    <n v="67177"/>
    <n v="0"/>
    <n v="0"/>
    <n v="0"/>
    <m/>
    <n v="0"/>
    <n v="0"/>
    <n v="0"/>
    <m/>
    <m/>
    <d v="2021-03-30T00:00:00"/>
    <n v="1"/>
    <s v="O"/>
    <n v="1"/>
    <n v="30"/>
    <n v="0"/>
    <m/>
    <m/>
    <m/>
    <m/>
    <m/>
    <m/>
    <n v="1"/>
    <n v="1"/>
    <m/>
    <m/>
    <n v="5007"/>
    <s v="CREDITOS DE CONSUMO"/>
    <n v="0"/>
    <n v="0"/>
    <n v="890480123"/>
    <s v="UNIVERSIDAD DE CARTAGENA"/>
    <n v="5"/>
    <m/>
    <m/>
    <m/>
    <m/>
    <n v="2"/>
    <n v="7"/>
    <n v="1"/>
  </r>
  <r>
    <n v="45939"/>
    <s v="C"/>
    <x v="215"/>
    <x v="0"/>
    <n v="4"/>
    <n v="550023531"/>
    <d v="2020-10-29T00:00:00"/>
    <d v="2023-09-30T00:00:00"/>
    <n v="0"/>
    <n v="1"/>
    <n v="5"/>
    <n v="30"/>
    <n v="2"/>
    <n v="22490513"/>
    <n v="24960000"/>
    <n v="55540"/>
    <n v="2178"/>
    <n v="49638"/>
    <n v="0"/>
    <n v="0"/>
    <n v="0"/>
    <m/>
    <n v="0"/>
    <n v="0"/>
    <n v="0"/>
    <m/>
    <m/>
    <d v="2021-03-30T00:00:00"/>
    <n v="1"/>
    <s v="O"/>
    <n v="1"/>
    <n v="30"/>
    <n v="0"/>
    <m/>
    <m/>
    <m/>
    <m/>
    <m/>
    <m/>
    <n v="1"/>
    <n v="1"/>
    <m/>
    <m/>
    <n v="3699"/>
    <s v="CREDITOS DE CONSUMO"/>
    <n v="0"/>
    <n v="0"/>
    <n v="890480123"/>
    <s v="UNIVERSIDAD DE CARTAGENA"/>
    <n v="5"/>
    <m/>
    <m/>
    <m/>
    <m/>
    <n v="2"/>
    <n v="7"/>
    <n v="1"/>
  </r>
  <r>
    <n v="33649"/>
    <s v="C"/>
    <x v="215"/>
    <x v="0"/>
    <n v="4"/>
    <n v="550023571"/>
    <d v="2020-10-29T00:00:00"/>
    <d v="2023-10-30T00:00:00"/>
    <n v="0"/>
    <n v="1"/>
    <n v="5"/>
    <n v="30"/>
    <n v="2"/>
    <n v="22490513"/>
    <n v="24960000"/>
    <n v="40505"/>
    <n v="1557"/>
    <n v="36359"/>
    <n v="0"/>
    <n v="0"/>
    <n v="0"/>
    <m/>
    <n v="0"/>
    <n v="0"/>
    <n v="0"/>
    <m/>
    <m/>
    <d v="2021-03-30T00:00:00"/>
    <n v="1"/>
    <s v="O"/>
    <n v="1"/>
    <n v="30"/>
    <n v="0"/>
    <m/>
    <m/>
    <m/>
    <m/>
    <m/>
    <m/>
    <n v="1"/>
    <n v="1"/>
    <m/>
    <m/>
    <n v="2710"/>
    <s v="CREDITOS DE CONSUMO"/>
    <n v="0"/>
    <n v="0"/>
    <n v="890480123"/>
    <s v="UNIVERSIDAD DE CARTAGENA"/>
    <n v="5"/>
    <m/>
    <m/>
    <m/>
    <m/>
    <n v="2"/>
    <n v="7"/>
    <n v="1"/>
  </r>
  <r>
    <n v="52074"/>
    <s v="C"/>
    <x v="215"/>
    <x v="0"/>
    <n v="4"/>
    <n v="550023582"/>
    <d v="2020-10-29T00:00:00"/>
    <d v="2023-09-30T00:00:00"/>
    <n v="0"/>
    <n v="1"/>
    <n v="5"/>
    <n v="30"/>
    <n v="2"/>
    <n v="22490513"/>
    <n v="24960000"/>
    <n v="62959"/>
    <n v="2469"/>
    <n v="56267"/>
    <n v="0"/>
    <n v="0"/>
    <n v="0"/>
    <m/>
    <n v="0"/>
    <n v="0"/>
    <n v="0"/>
    <m/>
    <m/>
    <d v="2021-03-30T00:00:00"/>
    <n v="1"/>
    <s v="O"/>
    <n v="1"/>
    <n v="30"/>
    <n v="0"/>
    <m/>
    <m/>
    <m/>
    <m/>
    <m/>
    <m/>
    <n v="1"/>
    <n v="1"/>
    <m/>
    <m/>
    <n v="4193"/>
    <s v="CREDITOS DE CONSUMO"/>
    <n v="0"/>
    <n v="0"/>
    <n v="890480123"/>
    <s v="UNIVERSIDAD DE CARTAGENA"/>
    <n v="5"/>
    <m/>
    <m/>
    <m/>
    <m/>
    <n v="2"/>
    <n v="7"/>
    <n v="1"/>
  </r>
  <r>
    <n v="58159"/>
    <s v="C"/>
    <x v="215"/>
    <x v="0"/>
    <n v="4"/>
    <n v="550023597"/>
    <d v="2020-10-29T00:00:00"/>
    <d v="2023-10-30T00:00:00"/>
    <n v="0"/>
    <n v="1"/>
    <n v="5"/>
    <n v="30"/>
    <n v="2"/>
    <n v="22490513"/>
    <n v="24960000"/>
    <n v="70018"/>
    <n v="2692"/>
    <n v="62842"/>
    <n v="0"/>
    <n v="0"/>
    <n v="0"/>
    <m/>
    <n v="0"/>
    <n v="0"/>
    <n v="0"/>
    <m/>
    <m/>
    <d v="2021-03-30T00:00:00"/>
    <n v="1"/>
    <s v="O"/>
    <n v="1"/>
    <n v="30"/>
    <n v="0"/>
    <m/>
    <m/>
    <m/>
    <m/>
    <m/>
    <m/>
    <n v="1"/>
    <n v="1"/>
    <m/>
    <m/>
    <n v="4683"/>
    <s v="CREDITOS DE CONSUMO"/>
    <n v="0"/>
    <n v="0"/>
    <n v="890480123"/>
    <s v="UNIVERSIDAD DE CARTAGENA"/>
    <n v="5"/>
    <m/>
    <m/>
    <m/>
    <m/>
    <n v="2"/>
    <n v="7"/>
    <n v="1"/>
  </r>
  <r>
    <n v="74562"/>
    <s v="C"/>
    <x v="215"/>
    <x v="0"/>
    <n v="4"/>
    <n v="550023678"/>
    <d v="2020-03-05T00:00:00"/>
    <d v="2024-04-30T00:00:00"/>
    <n v="0"/>
    <n v="1"/>
    <n v="0"/>
    <n v="30"/>
    <n v="2"/>
    <n v="22490513"/>
    <n v="24960000"/>
    <n v="80566"/>
    <n v="3097"/>
    <n v="80566"/>
    <n v="0"/>
    <n v="0"/>
    <n v="0"/>
    <m/>
    <n v="0"/>
    <n v="0"/>
    <n v="0"/>
    <m/>
    <m/>
    <d v="2021-03-31T00:00:00"/>
    <n v="1"/>
    <s v="O"/>
    <n v="1"/>
    <n v="30"/>
    <n v="0"/>
    <m/>
    <m/>
    <m/>
    <m/>
    <m/>
    <m/>
    <n v="1"/>
    <n v="1"/>
    <m/>
    <m/>
    <n v="6004"/>
    <s v="CREDITOS DE CONSUMO"/>
    <n v="0"/>
    <n v="0"/>
    <n v="890480123"/>
    <s v="UNIVERSIDAD DE CARTAGENA"/>
    <n v="5"/>
    <m/>
    <m/>
    <m/>
    <m/>
    <n v="2"/>
    <n v="7"/>
    <n v="2"/>
  </r>
  <r>
    <n v="152398"/>
    <s v="C"/>
    <x v="215"/>
    <x v="0"/>
    <n v="4"/>
    <n v="550023687"/>
    <d v="2020-03-07T00:00:00"/>
    <d v="2023-08-30T00:00:00"/>
    <n v="0"/>
    <n v="1"/>
    <n v="7"/>
    <n v="30"/>
    <n v="2"/>
    <n v="22490513"/>
    <n v="24960000"/>
    <n v="192844"/>
    <n v="7414"/>
    <n v="164671"/>
    <n v="0"/>
    <n v="0"/>
    <n v="0"/>
    <m/>
    <n v="0"/>
    <n v="0"/>
    <n v="0"/>
    <m/>
    <m/>
    <d v="2021-03-30T00:00:00"/>
    <n v="1"/>
    <s v="O"/>
    <n v="1"/>
    <n v="30"/>
    <n v="0"/>
    <m/>
    <m/>
    <m/>
    <m/>
    <m/>
    <m/>
    <n v="1"/>
    <n v="1"/>
    <m/>
    <m/>
    <n v="12273"/>
    <s v="CREDITOS DE CONSUMO"/>
    <n v="0"/>
    <n v="0"/>
    <n v="890480123"/>
    <s v="UNIVERSIDAD DE CARTAGENA"/>
    <n v="5"/>
    <m/>
    <m/>
    <m/>
    <m/>
    <n v="2"/>
    <n v="7"/>
    <n v="2"/>
  </r>
  <r>
    <n v="104020"/>
    <s v="C"/>
    <x v="215"/>
    <x v="0"/>
    <n v="4"/>
    <n v="550023688"/>
    <d v="2020-03-07T00:00:00"/>
    <d v="2023-08-30T00:00:00"/>
    <n v="0"/>
    <n v="1"/>
    <n v="7"/>
    <n v="30"/>
    <n v="2"/>
    <n v="22490513"/>
    <n v="24960000"/>
    <n v="131601"/>
    <n v="5059"/>
    <n v="112397"/>
    <n v="0"/>
    <n v="0"/>
    <n v="0"/>
    <m/>
    <n v="0"/>
    <n v="0"/>
    <n v="0"/>
    <m/>
    <m/>
    <d v="2021-03-30T00:00:00"/>
    <n v="1"/>
    <s v="O"/>
    <n v="1"/>
    <n v="30"/>
    <n v="0"/>
    <m/>
    <m/>
    <m/>
    <m/>
    <m/>
    <m/>
    <n v="1"/>
    <n v="1"/>
    <m/>
    <m/>
    <n v="8377"/>
    <s v="CREDITOS DE CONSUMO"/>
    <n v="0"/>
    <n v="0"/>
    <n v="890480123"/>
    <s v="UNIVERSIDAD DE CARTAGENA"/>
    <n v="5"/>
    <m/>
    <m/>
    <m/>
    <m/>
    <n v="2"/>
    <n v="7"/>
    <n v="2"/>
  </r>
  <r>
    <n v="140427"/>
    <s v="C"/>
    <x v="215"/>
    <x v="0"/>
    <n v="4"/>
    <n v="550023728"/>
    <d v="2020-03-15T00:00:00"/>
    <d v="2023-08-30T00:00:00"/>
    <n v="0"/>
    <n v="1"/>
    <n v="7"/>
    <n v="30"/>
    <n v="2"/>
    <n v="22490513"/>
    <n v="24960000"/>
    <n v="177667"/>
    <n v="6830"/>
    <n v="151735"/>
    <n v="0"/>
    <n v="0"/>
    <n v="0"/>
    <m/>
    <n v="0"/>
    <n v="0"/>
    <n v="0"/>
    <m/>
    <m/>
    <d v="2021-03-30T00:00:00"/>
    <n v="1"/>
    <s v="O"/>
    <n v="1"/>
    <n v="30"/>
    <n v="0"/>
    <m/>
    <m/>
    <m/>
    <m/>
    <m/>
    <m/>
    <n v="1"/>
    <n v="1"/>
    <m/>
    <m/>
    <n v="11308"/>
    <s v="CREDITOS DE CONSUMO"/>
    <n v="0"/>
    <n v="0"/>
    <n v="890480123"/>
    <s v="UNIVERSIDAD DE CARTAGENA"/>
    <n v="5"/>
    <m/>
    <m/>
    <m/>
    <m/>
    <n v="2"/>
    <n v="7"/>
    <n v="2"/>
  </r>
  <r>
    <n v="27826"/>
    <s v="C"/>
    <x v="215"/>
    <x v="0"/>
    <n v="4"/>
    <n v="550023729"/>
    <d v="2020-03-15T00:00:00"/>
    <d v="2023-08-30T00:00:00"/>
    <n v="0"/>
    <n v="1"/>
    <n v="7"/>
    <n v="30"/>
    <n v="2"/>
    <n v="22490513"/>
    <n v="24960000"/>
    <n v="35211"/>
    <n v="1354"/>
    <n v="30067"/>
    <n v="0"/>
    <n v="0"/>
    <n v="0"/>
    <m/>
    <n v="0"/>
    <n v="0"/>
    <n v="0"/>
    <m/>
    <m/>
    <d v="2021-03-30T00:00:00"/>
    <n v="1"/>
    <s v="O"/>
    <n v="1"/>
    <n v="30"/>
    <n v="0"/>
    <m/>
    <m/>
    <m/>
    <m/>
    <m/>
    <m/>
    <n v="1"/>
    <n v="1"/>
    <m/>
    <m/>
    <n v="2241"/>
    <s v="CREDITOS DE CONSUMO"/>
    <n v="0"/>
    <n v="0"/>
    <n v="890480123"/>
    <s v="UNIVERSIDAD DE CARTAGENA"/>
    <n v="5"/>
    <m/>
    <m/>
    <m/>
    <m/>
    <n v="2"/>
    <n v="7"/>
    <n v="2"/>
  </r>
  <r>
    <n v="61072"/>
    <s v="C"/>
    <x v="215"/>
    <x v="0"/>
    <n v="4"/>
    <n v="550023744"/>
    <d v="2020-03-17T00:00:00"/>
    <d v="2023-08-30T00:00:00"/>
    <n v="0"/>
    <n v="1"/>
    <n v="7"/>
    <n v="30"/>
    <n v="2"/>
    <n v="22490513"/>
    <n v="24960000"/>
    <n v="77288"/>
    <n v="2971"/>
    <n v="65990"/>
    <n v="0"/>
    <n v="0"/>
    <n v="0"/>
    <m/>
    <n v="0"/>
    <n v="0"/>
    <n v="0"/>
    <m/>
    <m/>
    <d v="2021-03-30T00:00:00"/>
    <n v="1"/>
    <s v="O"/>
    <n v="1"/>
    <n v="30"/>
    <n v="0"/>
    <m/>
    <m/>
    <m/>
    <m/>
    <m/>
    <m/>
    <n v="1"/>
    <n v="1"/>
    <m/>
    <m/>
    <n v="4918"/>
    <s v="CREDITOS DE CONSUMO"/>
    <n v="0"/>
    <n v="0"/>
    <n v="890480123"/>
    <s v="UNIVERSIDAD DE CARTAGENA"/>
    <n v="5"/>
    <m/>
    <m/>
    <m/>
    <m/>
    <n v="2"/>
    <n v="7"/>
    <n v="2"/>
  </r>
  <r>
    <n v="409516"/>
    <s v="C"/>
    <x v="215"/>
    <x v="0"/>
    <n v="4"/>
    <n v="550023745"/>
    <d v="2020-03-17T00:00:00"/>
    <d v="2023-08-30T00:00:00"/>
    <n v="0"/>
    <n v="1"/>
    <n v="7"/>
    <n v="30"/>
    <n v="2"/>
    <n v="22490513"/>
    <n v="24960000"/>
    <n v="518133"/>
    <n v="19919"/>
    <n v="442494"/>
    <n v="0"/>
    <n v="0"/>
    <n v="0"/>
    <m/>
    <n v="0"/>
    <n v="0"/>
    <n v="0"/>
    <m/>
    <m/>
    <d v="2021-03-30T00:00:00"/>
    <n v="1"/>
    <s v="O"/>
    <n v="1"/>
    <n v="30"/>
    <n v="0"/>
    <m/>
    <m/>
    <m/>
    <m/>
    <m/>
    <m/>
    <n v="1"/>
    <n v="1"/>
    <m/>
    <m/>
    <n v="32978"/>
    <s v="CREDITOS DE CONSUMO"/>
    <n v="0"/>
    <n v="0"/>
    <n v="890480123"/>
    <s v="UNIVERSIDAD DE CARTAGENA"/>
    <n v="5"/>
    <m/>
    <m/>
    <m/>
    <m/>
    <n v="2"/>
    <n v="7"/>
    <n v="2"/>
  </r>
  <r>
    <n v="41637"/>
    <s v="C"/>
    <x v="215"/>
    <x v="0"/>
    <n v="4"/>
    <n v="550023746"/>
    <d v="2020-03-17T00:00:00"/>
    <d v="2023-08-30T00:00:00"/>
    <n v="0"/>
    <n v="1"/>
    <n v="7"/>
    <n v="30"/>
    <n v="2"/>
    <n v="22490513"/>
    <n v="24960000"/>
    <n v="52676"/>
    <n v="2025"/>
    <n v="44990"/>
    <n v="0"/>
    <n v="0"/>
    <n v="0"/>
    <m/>
    <n v="0"/>
    <n v="0"/>
    <n v="0"/>
    <m/>
    <m/>
    <d v="2021-03-30T00:00:00"/>
    <n v="1"/>
    <s v="O"/>
    <n v="1"/>
    <n v="30"/>
    <n v="0"/>
    <m/>
    <m/>
    <m/>
    <m/>
    <m/>
    <m/>
    <n v="1"/>
    <n v="1"/>
    <m/>
    <m/>
    <n v="3353"/>
    <s v="CREDITOS DE CONSUMO"/>
    <n v="0"/>
    <n v="0"/>
    <n v="890480123"/>
    <s v="UNIVERSIDAD DE CARTAGENA"/>
    <n v="5"/>
    <m/>
    <m/>
    <m/>
    <m/>
    <n v="2"/>
    <n v="7"/>
    <n v="2"/>
  </r>
  <r>
    <n v="35530"/>
    <s v="C"/>
    <x v="215"/>
    <x v="0"/>
    <n v="4"/>
    <n v="550023755"/>
    <d v="2020-03-19T00:00:00"/>
    <d v="2023-08-30T00:00:00"/>
    <n v="0"/>
    <n v="1"/>
    <n v="7"/>
    <n v="30"/>
    <n v="2"/>
    <n v="22490513"/>
    <n v="24960000"/>
    <n v="44950"/>
    <n v="1728"/>
    <n v="38391"/>
    <n v="0"/>
    <n v="0"/>
    <n v="0"/>
    <m/>
    <n v="0"/>
    <n v="0"/>
    <n v="0"/>
    <m/>
    <m/>
    <d v="2021-03-30T00:00:00"/>
    <n v="1"/>
    <s v="O"/>
    <n v="1"/>
    <n v="30"/>
    <n v="0"/>
    <m/>
    <m/>
    <m/>
    <m/>
    <m/>
    <m/>
    <n v="1"/>
    <n v="1"/>
    <m/>
    <m/>
    <n v="2861"/>
    <s v="CREDITOS DE CONSUMO"/>
    <n v="0"/>
    <n v="0"/>
    <n v="890480123"/>
    <s v="UNIVERSIDAD DE CARTAGENA"/>
    <n v="5"/>
    <m/>
    <m/>
    <m/>
    <m/>
    <n v="2"/>
    <n v="7"/>
    <n v="2"/>
  </r>
  <r>
    <n v="38862"/>
    <s v="C"/>
    <x v="215"/>
    <x v="0"/>
    <n v="4"/>
    <n v="550023764"/>
    <d v="2020-03-21T00:00:00"/>
    <d v="2023-08-30T00:00:00"/>
    <n v="0"/>
    <n v="1"/>
    <n v="7"/>
    <n v="30"/>
    <n v="2"/>
    <n v="22490513"/>
    <n v="24960000"/>
    <n v="49166"/>
    <n v="1890"/>
    <n v="41992"/>
    <n v="0"/>
    <n v="0"/>
    <n v="0"/>
    <m/>
    <n v="0"/>
    <n v="0"/>
    <n v="0"/>
    <m/>
    <m/>
    <d v="2021-03-30T00:00:00"/>
    <n v="1"/>
    <s v="O"/>
    <n v="1"/>
    <n v="30"/>
    <n v="0"/>
    <m/>
    <m/>
    <m/>
    <m/>
    <m/>
    <m/>
    <n v="1"/>
    <n v="1"/>
    <m/>
    <m/>
    <n v="3130"/>
    <s v="CREDITOS DE CONSUMO"/>
    <n v="0"/>
    <n v="0"/>
    <n v="890480123"/>
    <s v="UNIVERSIDAD DE CARTAGENA"/>
    <n v="5"/>
    <m/>
    <m/>
    <m/>
    <m/>
    <n v="2"/>
    <n v="7"/>
    <n v="2"/>
  </r>
  <r>
    <n v="37290"/>
    <s v="C"/>
    <x v="215"/>
    <x v="0"/>
    <n v="4"/>
    <n v="550023828"/>
    <d v="2020-04-27T00:00:00"/>
    <d v="2023-08-30T00:00:00"/>
    <n v="0"/>
    <n v="1"/>
    <n v="7"/>
    <n v="30"/>
    <n v="2"/>
    <n v="22490513"/>
    <n v="24960000"/>
    <n v="47188"/>
    <n v="1814"/>
    <n v="40293"/>
    <n v="0"/>
    <n v="0"/>
    <n v="0"/>
    <m/>
    <n v="0"/>
    <n v="0"/>
    <n v="0"/>
    <m/>
    <m/>
    <d v="2021-03-30T00:00:00"/>
    <n v="1"/>
    <s v="O"/>
    <n v="1"/>
    <n v="30"/>
    <n v="0"/>
    <m/>
    <m/>
    <m/>
    <m/>
    <m/>
    <m/>
    <n v="1"/>
    <n v="1"/>
    <m/>
    <m/>
    <n v="3003"/>
    <s v="CREDITOS DE CONSUMO"/>
    <n v="0"/>
    <n v="0"/>
    <n v="890480123"/>
    <s v="UNIVERSIDAD DE CARTAGENA"/>
    <n v="5"/>
    <m/>
    <m/>
    <m/>
    <m/>
    <n v="2"/>
    <n v="7"/>
    <n v="2"/>
  </r>
  <r>
    <n v="20650"/>
    <s v="C"/>
    <x v="215"/>
    <x v="0"/>
    <n v="4"/>
    <n v="550023944"/>
    <d v="2020-06-22T00:00:00"/>
    <d v="2023-08-30T00:00:00"/>
    <n v="0"/>
    <n v="1"/>
    <n v="7"/>
    <n v="30"/>
    <n v="2"/>
    <n v="22490513"/>
    <n v="24960000"/>
    <n v="26124"/>
    <n v="1004"/>
    <n v="22313"/>
    <n v="0"/>
    <n v="0"/>
    <n v="0"/>
    <m/>
    <n v="0"/>
    <n v="0"/>
    <n v="0"/>
    <m/>
    <m/>
    <d v="2021-03-30T00:00:00"/>
    <n v="1"/>
    <s v="O"/>
    <n v="1"/>
    <n v="30"/>
    <n v="0"/>
    <m/>
    <m/>
    <m/>
    <m/>
    <m/>
    <m/>
    <n v="1"/>
    <n v="1"/>
    <m/>
    <m/>
    <n v="1663"/>
    <s v="CREDITOS DE CONSUMO"/>
    <n v="0"/>
    <n v="0"/>
    <n v="890480123"/>
    <s v="UNIVERSIDAD DE CARTAGENA"/>
    <n v="5"/>
    <m/>
    <m/>
    <m/>
    <m/>
    <n v="2"/>
    <n v="7"/>
    <n v="2"/>
  </r>
  <r>
    <n v="58346"/>
    <s v="C"/>
    <x v="215"/>
    <x v="0"/>
    <n v="4"/>
    <n v="550023946"/>
    <d v="2020-06-22T00:00:00"/>
    <d v="2023-08-30T00:00:00"/>
    <n v="0"/>
    <n v="1"/>
    <n v="7"/>
    <n v="30"/>
    <n v="2"/>
    <n v="22490513"/>
    <n v="24960000"/>
    <n v="73848"/>
    <n v="2839"/>
    <n v="63045"/>
    <n v="0"/>
    <n v="0"/>
    <n v="0"/>
    <m/>
    <n v="0"/>
    <n v="0"/>
    <n v="0"/>
    <m/>
    <m/>
    <d v="2021-03-30T00:00:00"/>
    <n v="1"/>
    <s v="O"/>
    <n v="1"/>
    <n v="30"/>
    <n v="0"/>
    <m/>
    <m/>
    <m/>
    <m/>
    <m/>
    <m/>
    <n v="1"/>
    <n v="1"/>
    <m/>
    <m/>
    <n v="4699"/>
    <s v="CREDITOS DE CONSUMO"/>
    <n v="0"/>
    <n v="0"/>
    <n v="890480123"/>
    <s v="UNIVERSIDAD DE CARTAGENA"/>
    <n v="5"/>
    <m/>
    <m/>
    <m/>
    <m/>
    <n v="2"/>
    <n v="7"/>
    <n v="2"/>
  </r>
  <r>
    <n v="30198"/>
    <s v="C"/>
    <x v="215"/>
    <x v="0"/>
    <n v="4"/>
    <n v="550023948"/>
    <d v="2020-06-25T00:00:00"/>
    <d v="2023-08-30T00:00:00"/>
    <n v="0"/>
    <n v="1"/>
    <n v="7"/>
    <n v="30"/>
    <n v="2"/>
    <n v="22490513"/>
    <n v="24960000"/>
    <n v="38216"/>
    <n v="1469"/>
    <n v="32630"/>
    <n v="0"/>
    <n v="0"/>
    <n v="0"/>
    <m/>
    <n v="0"/>
    <n v="0"/>
    <n v="0"/>
    <m/>
    <m/>
    <d v="2021-03-30T00:00:00"/>
    <n v="1"/>
    <s v="O"/>
    <n v="1"/>
    <n v="30"/>
    <n v="0"/>
    <m/>
    <m/>
    <m/>
    <m/>
    <m/>
    <m/>
    <n v="1"/>
    <n v="1"/>
    <m/>
    <m/>
    <n v="2432"/>
    <s v="CREDITOS DE CONSUMO"/>
    <n v="0"/>
    <n v="0"/>
    <n v="890480123"/>
    <s v="UNIVERSIDAD DE CARTAGENA"/>
    <n v="5"/>
    <m/>
    <m/>
    <m/>
    <m/>
    <n v="2"/>
    <n v="7"/>
    <n v="2"/>
  </r>
  <r>
    <n v="87529"/>
    <s v="C"/>
    <x v="215"/>
    <x v="0"/>
    <n v="4"/>
    <n v="550023949"/>
    <d v="2020-06-26T00:00:00"/>
    <d v="2023-08-30T00:00:00"/>
    <n v="0"/>
    <n v="1"/>
    <n v="7"/>
    <n v="30"/>
    <n v="2"/>
    <n v="22490513"/>
    <n v="24960000"/>
    <n v="110774"/>
    <n v="4259"/>
    <n v="94578"/>
    <n v="0"/>
    <n v="0"/>
    <n v="0"/>
    <m/>
    <n v="0"/>
    <n v="0"/>
    <n v="0"/>
    <m/>
    <m/>
    <d v="2021-03-30T00:00:00"/>
    <n v="1"/>
    <s v="O"/>
    <n v="1"/>
    <n v="30"/>
    <n v="0"/>
    <m/>
    <m/>
    <m/>
    <m/>
    <m/>
    <m/>
    <n v="1"/>
    <n v="1"/>
    <m/>
    <m/>
    <n v="7049"/>
    <s v="CREDITOS DE CONSUMO"/>
    <n v="0"/>
    <n v="0"/>
    <n v="890480123"/>
    <s v="UNIVERSIDAD DE CARTAGENA"/>
    <n v="5"/>
    <m/>
    <m/>
    <m/>
    <m/>
    <n v="2"/>
    <n v="7"/>
    <n v="2"/>
  </r>
  <r>
    <n v="94632"/>
    <s v="C"/>
    <x v="215"/>
    <x v="0"/>
    <n v="4"/>
    <n v="550023966"/>
    <d v="2020-07-10T00:00:00"/>
    <d v="2023-07-30T00:00:00"/>
    <n v="0"/>
    <n v="1"/>
    <n v="8"/>
    <n v="30"/>
    <n v="2"/>
    <n v="22490513"/>
    <n v="24960000"/>
    <n v="123000"/>
    <n v="4729"/>
    <n v="102253"/>
    <n v="0"/>
    <n v="0"/>
    <n v="0"/>
    <m/>
    <n v="0"/>
    <n v="0"/>
    <n v="0"/>
    <m/>
    <m/>
    <d v="2021-03-30T00:00:00"/>
    <n v="1"/>
    <s v="O"/>
    <n v="1"/>
    <n v="30"/>
    <n v="0"/>
    <m/>
    <m/>
    <m/>
    <m/>
    <m/>
    <m/>
    <n v="1"/>
    <n v="1"/>
    <m/>
    <m/>
    <n v="7621"/>
    <s v="CREDITOS DE CONSUMO"/>
    <n v="0"/>
    <n v="0"/>
    <n v="890480123"/>
    <s v="UNIVERSIDAD DE CARTAGENA"/>
    <n v="5"/>
    <m/>
    <m/>
    <m/>
    <m/>
    <n v="2"/>
    <n v="7"/>
    <n v="2"/>
  </r>
  <r>
    <n v="98781"/>
    <s v="C"/>
    <x v="215"/>
    <x v="0"/>
    <n v="4"/>
    <n v="550023983"/>
    <d v="2020-07-18T00:00:00"/>
    <d v="2023-08-30T00:00:00"/>
    <n v="0"/>
    <n v="1"/>
    <n v="7"/>
    <n v="30"/>
    <n v="2"/>
    <n v="22490513"/>
    <n v="24960000"/>
    <n v="125000"/>
    <n v="4806"/>
    <n v="106736"/>
    <n v="0"/>
    <n v="0"/>
    <n v="0"/>
    <m/>
    <n v="0"/>
    <n v="0"/>
    <n v="0"/>
    <m/>
    <m/>
    <d v="2021-03-30T00:00:00"/>
    <n v="1"/>
    <s v="O"/>
    <n v="1"/>
    <n v="30"/>
    <n v="0"/>
    <m/>
    <m/>
    <m/>
    <m/>
    <m/>
    <m/>
    <n v="1"/>
    <n v="1"/>
    <m/>
    <m/>
    <n v="7955"/>
    <s v="CREDITOS DE CONSUMO"/>
    <n v="0"/>
    <n v="0"/>
    <n v="890480123"/>
    <s v="UNIVERSIDAD DE CARTAGENA"/>
    <n v="5"/>
    <m/>
    <m/>
    <m/>
    <m/>
    <n v="2"/>
    <n v="7"/>
    <n v="2"/>
  </r>
  <r>
    <n v="47423"/>
    <s v="C"/>
    <x v="215"/>
    <x v="0"/>
    <n v="4"/>
    <n v="550023996"/>
    <d v="2020-07-22T00:00:00"/>
    <d v="2023-08-30T00:00:00"/>
    <n v="0"/>
    <n v="1"/>
    <n v="7"/>
    <n v="30"/>
    <n v="2"/>
    <n v="22490513"/>
    <n v="24960000"/>
    <n v="60000"/>
    <n v="2307"/>
    <n v="51242"/>
    <n v="0"/>
    <n v="0"/>
    <n v="0"/>
    <m/>
    <n v="0"/>
    <n v="0"/>
    <n v="0"/>
    <m/>
    <m/>
    <d v="2021-03-30T00:00:00"/>
    <n v="1"/>
    <s v="O"/>
    <n v="1"/>
    <n v="30"/>
    <n v="0"/>
    <m/>
    <m/>
    <m/>
    <m/>
    <m/>
    <m/>
    <n v="1"/>
    <n v="1"/>
    <m/>
    <m/>
    <n v="3819"/>
    <s v="CREDITOS DE CONSUMO"/>
    <n v="0"/>
    <n v="0"/>
    <n v="890480123"/>
    <s v="UNIVERSIDAD DE CARTAGENA"/>
    <n v="5"/>
    <m/>
    <m/>
    <m/>
    <m/>
    <n v="2"/>
    <n v="7"/>
    <n v="2"/>
  </r>
  <r>
    <n v="297037"/>
    <s v="C"/>
    <x v="215"/>
    <x v="0"/>
    <n v="4"/>
    <n v="550024168"/>
    <d v="2020-08-12T00:00:00"/>
    <d v="2023-08-30T00:00:00"/>
    <n v="0"/>
    <n v="1"/>
    <n v="7"/>
    <n v="30"/>
    <n v="2"/>
    <n v="22490513"/>
    <n v="24960000"/>
    <n v="375837"/>
    <n v="14449"/>
    <n v="320957"/>
    <n v="0"/>
    <n v="0"/>
    <n v="0"/>
    <m/>
    <n v="0"/>
    <n v="0"/>
    <n v="0"/>
    <m/>
    <m/>
    <d v="2021-03-30T00:00:00"/>
    <n v="1"/>
    <s v="O"/>
    <n v="1"/>
    <n v="30"/>
    <n v="0"/>
    <m/>
    <m/>
    <m/>
    <m/>
    <m/>
    <m/>
    <n v="1"/>
    <n v="1"/>
    <m/>
    <m/>
    <n v="23920"/>
    <s v="CREDITOS DE CONSUMO"/>
    <n v="0"/>
    <n v="0"/>
    <n v="890480123"/>
    <s v="UNIVERSIDAD DE CARTAGENA"/>
    <n v="5"/>
    <m/>
    <m/>
    <m/>
    <m/>
    <n v="2"/>
    <n v="7"/>
    <n v="2"/>
  </r>
  <r>
    <n v="74596"/>
    <s v="C"/>
    <x v="215"/>
    <x v="0"/>
    <n v="4"/>
    <n v="550024190"/>
    <d v="2020-08-18T00:00:00"/>
    <d v="2023-09-30T00:00:00"/>
    <n v="0"/>
    <n v="1"/>
    <n v="6"/>
    <n v="30"/>
    <n v="2"/>
    <n v="22490513"/>
    <n v="24960000"/>
    <n v="92025"/>
    <n v="3538"/>
    <n v="80603"/>
    <n v="0"/>
    <n v="0"/>
    <n v="0"/>
    <m/>
    <n v="0"/>
    <n v="0"/>
    <n v="0"/>
    <m/>
    <m/>
    <d v="2021-03-30T00:00:00"/>
    <n v="1"/>
    <s v="O"/>
    <n v="1"/>
    <n v="30"/>
    <n v="0"/>
    <m/>
    <m/>
    <m/>
    <m/>
    <m/>
    <m/>
    <n v="1"/>
    <n v="1"/>
    <m/>
    <m/>
    <n v="6007"/>
    <s v="CREDITOS DE CONSUMO"/>
    <n v="0"/>
    <n v="0"/>
    <n v="890480123"/>
    <s v="UNIVERSIDAD DE CARTAGENA"/>
    <n v="5"/>
    <m/>
    <m/>
    <m/>
    <m/>
    <n v="2"/>
    <n v="7"/>
    <n v="2"/>
  </r>
  <r>
    <n v="81066"/>
    <s v="C"/>
    <x v="215"/>
    <x v="0"/>
    <n v="4"/>
    <n v="550024191"/>
    <d v="2020-08-18T00:00:00"/>
    <d v="2023-09-30T00:00:00"/>
    <n v="0"/>
    <n v="1"/>
    <n v="6"/>
    <n v="30"/>
    <n v="2"/>
    <n v="22490513"/>
    <n v="24960000"/>
    <n v="100000"/>
    <n v="3844"/>
    <n v="87594"/>
    <n v="0"/>
    <n v="0"/>
    <n v="0"/>
    <m/>
    <n v="0"/>
    <n v="0"/>
    <n v="0"/>
    <m/>
    <m/>
    <d v="2021-03-30T00:00:00"/>
    <n v="1"/>
    <s v="O"/>
    <n v="1"/>
    <n v="30"/>
    <n v="0"/>
    <m/>
    <m/>
    <m/>
    <m/>
    <m/>
    <m/>
    <n v="1"/>
    <n v="1"/>
    <m/>
    <m/>
    <n v="6528"/>
    <s v="CREDITOS DE CONSUMO"/>
    <n v="0"/>
    <n v="0"/>
    <n v="890480123"/>
    <s v="UNIVERSIDAD DE CARTAGENA"/>
    <n v="5"/>
    <m/>
    <m/>
    <m/>
    <m/>
    <n v="2"/>
    <n v="7"/>
    <n v="2"/>
  </r>
  <r>
    <n v="58987"/>
    <s v="C"/>
    <x v="215"/>
    <x v="0"/>
    <n v="4"/>
    <n v="550024438"/>
    <d v="2020-09-29T00:00:00"/>
    <d v="2023-10-30T00:00:00"/>
    <n v="0"/>
    <n v="1"/>
    <n v="5"/>
    <n v="30"/>
    <n v="2"/>
    <n v="22490513"/>
    <n v="24960000"/>
    <n v="71000"/>
    <n v="2730"/>
    <n v="63737"/>
    <n v="0"/>
    <n v="0"/>
    <n v="0"/>
    <m/>
    <n v="0"/>
    <n v="0"/>
    <n v="0"/>
    <m/>
    <m/>
    <d v="2021-03-30T00:00:00"/>
    <n v="1"/>
    <s v="O"/>
    <n v="1"/>
    <n v="30"/>
    <n v="0"/>
    <m/>
    <m/>
    <m/>
    <m/>
    <m/>
    <m/>
    <n v="1"/>
    <n v="1"/>
    <m/>
    <m/>
    <n v="4750"/>
    <s v="CREDITOS DE CONSUMO"/>
    <n v="0"/>
    <n v="0"/>
    <n v="890480123"/>
    <s v="UNIVERSIDAD DE CARTAGENA"/>
    <n v="5"/>
    <m/>
    <m/>
    <m/>
    <m/>
    <n v="2"/>
    <n v="7"/>
    <n v="2"/>
  </r>
  <r>
    <n v="60882"/>
    <s v="C"/>
    <x v="215"/>
    <x v="0"/>
    <n v="4"/>
    <n v="550024864"/>
    <d v="2020-11-22T00:00:00"/>
    <d v="2023-12-30T00:00:00"/>
    <n v="0"/>
    <n v="1"/>
    <n v="3"/>
    <n v="30"/>
    <n v="2"/>
    <n v="22490513"/>
    <n v="24960000"/>
    <n v="70000"/>
    <n v="2691"/>
    <n v="65785"/>
    <n v="0"/>
    <n v="0"/>
    <n v="0"/>
    <m/>
    <n v="0"/>
    <n v="0"/>
    <n v="0"/>
    <m/>
    <m/>
    <d v="2021-03-30T00:00:00"/>
    <n v="1"/>
    <s v="O"/>
    <n v="1"/>
    <n v="30"/>
    <n v="0"/>
    <m/>
    <m/>
    <m/>
    <m/>
    <m/>
    <m/>
    <n v="1"/>
    <n v="1"/>
    <m/>
    <m/>
    <n v="4903"/>
    <s v="CREDITOS DE CONSUMO"/>
    <n v="0"/>
    <n v="0"/>
    <n v="890480123"/>
    <s v="UNIVERSIDAD DE CARTAGENA"/>
    <n v="5"/>
    <m/>
    <m/>
    <m/>
    <m/>
    <n v="2"/>
    <n v="7"/>
    <n v="2"/>
  </r>
  <r>
    <n v="101839"/>
    <s v="C"/>
    <x v="215"/>
    <x v="0"/>
    <n v="4"/>
    <n v="550025052"/>
    <d v="2020-12-23T00:00:00"/>
    <d v="2024-01-30T00:00:00"/>
    <n v="0"/>
    <n v="1"/>
    <n v="2"/>
    <n v="30"/>
    <n v="2"/>
    <n v="22490513"/>
    <n v="24960000"/>
    <n v="114600"/>
    <n v="4406"/>
    <n v="110040"/>
    <n v="0"/>
    <n v="0"/>
    <n v="0"/>
    <m/>
    <n v="0"/>
    <n v="0"/>
    <n v="0"/>
    <m/>
    <m/>
    <d v="2021-03-30T00:00:00"/>
    <n v="1"/>
    <s v="O"/>
    <n v="1"/>
    <n v="30"/>
    <n v="0"/>
    <m/>
    <m/>
    <m/>
    <m/>
    <m/>
    <m/>
    <n v="1"/>
    <n v="1"/>
    <m/>
    <m/>
    <n v="8201"/>
    <s v="CREDITOS DE CONSUMO"/>
    <n v="0"/>
    <n v="0"/>
    <n v="890480123"/>
    <s v="UNIVERSIDAD DE CARTAGENA"/>
    <n v="5"/>
    <m/>
    <m/>
    <m/>
    <m/>
    <n v="2"/>
    <n v="7"/>
    <n v="2"/>
  </r>
  <r>
    <n v="94"/>
    <s v="C"/>
    <x v="215"/>
    <x v="0"/>
    <n v="4"/>
    <n v="550025516"/>
    <d v="2021-02-28T00:00:00"/>
    <d v="2021-04-30T00:00:00"/>
    <n v="0"/>
    <n v="1"/>
    <n v="0"/>
    <n v="30"/>
    <n v="2"/>
    <n v="0"/>
    <n v="0"/>
    <n v="6000"/>
    <n v="6000"/>
    <n v="102"/>
    <n v="0"/>
    <n v="0"/>
    <n v="0"/>
    <m/>
    <n v="0"/>
    <n v="0"/>
    <n v="0"/>
    <m/>
    <m/>
    <d v="2021-03-30T00:00:00"/>
    <n v="1"/>
    <s v="O"/>
    <n v="1"/>
    <n v="30"/>
    <n v="0"/>
    <m/>
    <m/>
    <m/>
    <m/>
    <m/>
    <m/>
    <n v="1"/>
    <n v="1"/>
    <m/>
    <m/>
    <n v="8"/>
    <s v="CREDITOS DE CONSUMO"/>
    <n v="0"/>
    <n v="0"/>
    <n v="890480123"/>
    <s v="UNIVERSIDAD DE CARTAGENA"/>
    <n v="5"/>
    <m/>
    <m/>
    <m/>
    <m/>
    <n v="2"/>
    <n v="7"/>
    <n v="2"/>
  </r>
  <r>
    <n v="1943"/>
    <s v="C"/>
    <x v="215"/>
    <x v="0"/>
    <n v="4"/>
    <n v="550025622"/>
    <d v="2021-03-19T00:00:00"/>
    <d v="2021-05-30T00:00:00"/>
    <n v="0"/>
    <n v="1"/>
    <n v="0"/>
    <n v="30"/>
    <n v="2"/>
    <n v="0"/>
    <n v="0"/>
    <n v="2100"/>
    <n v="2100"/>
    <n v="2100"/>
    <n v="0"/>
    <n v="0"/>
    <n v="0"/>
    <m/>
    <n v="0"/>
    <n v="0"/>
    <n v="0"/>
    <m/>
    <m/>
    <d v="2021-03-31T00:00:00"/>
    <n v="1"/>
    <s v="O"/>
    <n v="1"/>
    <n v="30"/>
    <n v="0"/>
    <m/>
    <m/>
    <m/>
    <m/>
    <m/>
    <m/>
    <n v="1"/>
    <n v="1"/>
    <m/>
    <m/>
    <n v="157"/>
    <s v="CREDITOS DE CONSUMO"/>
    <n v="0"/>
    <n v="0"/>
    <n v="890480123"/>
    <s v="UNIVERSIDAD DE CARTAGENA"/>
    <n v="5"/>
    <m/>
    <m/>
    <m/>
    <m/>
    <n v="2"/>
    <n v="7"/>
    <n v="2"/>
  </r>
  <r>
    <n v="54794"/>
    <s v="C"/>
    <x v="215"/>
    <x v="0"/>
    <n v="4"/>
    <n v="550025627"/>
    <d v="2021-03-23T00:00:00"/>
    <d v="2024-04-30T00:00:00"/>
    <n v="0"/>
    <n v="1"/>
    <n v="0"/>
    <n v="30"/>
    <n v="2"/>
    <n v="22490513"/>
    <n v="24960000"/>
    <n v="59206"/>
    <n v="2276"/>
    <n v="59206"/>
    <n v="0"/>
    <n v="0"/>
    <n v="0"/>
    <m/>
    <n v="0"/>
    <n v="0"/>
    <n v="0"/>
    <m/>
    <m/>
    <d v="2021-03-31T00:00:00"/>
    <n v="1"/>
    <s v="O"/>
    <n v="1"/>
    <n v="30"/>
    <n v="0"/>
    <m/>
    <m/>
    <m/>
    <m/>
    <m/>
    <m/>
    <n v="1"/>
    <n v="1"/>
    <m/>
    <m/>
    <n v="4412"/>
    <s v="CREDITOS DE CONSUMO"/>
    <n v="0"/>
    <n v="0"/>
    <n v="890480123"/>
    <s v="UNIVERSIDAD DE CARTAGENA"/>
    <n v="5"/>
    <m/>
    <m/>
    <m/>
    <m/>
    <n v="2"/>
    <n v="7"/>
    <n v="2"/>
  </r>
  <r>
    <n v="107421"/>
    <s v="C"/>
    <x v="215"/>
    <x v="0"/>
    <n v="4"/>
    <n v="550025628"/>
    <d v="2021-03-23T00:00:00"/>
    <d v="2024-04-30T00:00:00"/>
    <n v="0"/>
    <n v="1"/>
    <n v="0"/>
    <n v="30"/>
    <n v="2"/>
    <n v="22490513"/>
    <n v="24960000"/>
    <n v="116071"/>
    <n v="4462"/>
    <n v="116071"/>
    <n v="0"/>
    <n v="0"/>
    <n v="0"/>
    <m/>
    <n v="0"/>
    <n v="0"/>
    <n v="0"/>
    <m/>
    <m/>
    <d v="2021-03-31T00:00:00"/>
    <n v="1"/>
    <s v="O"/>
    <n v="1"/>
    <n v="30"/>
    <n v="0"/>
    <m/>
    <m/>
    <m/>
    <m/>
    <m/>
    <m/>
    <n v="1"/>
    <n v="1"/>
    <m/>
    <m/>
    <n v="8650"/>
    <s v="CREDITOS DE CONSUMO"/>
    <n v="0"/>
    <n v="0"/>
    <n v="890480123"/>
    <s v="UNIVERSIDAD DE CARTAGENA"/>
    <n v="5"/>
    <m/>
    <m/>
    <m/>
    <m/>
    <n v="2"/>
    <n v="7"/>
    <n v="2"/>
  </r>
  <r>
    <n v="260230"/>
    <s v="C"/>
    <x v="215"/>
    <x v="0"/>
    <n v="4"/>
    <n v="550025631"/>
    <d v="2021-03-23T00:00:00"/>
    <d v="2024-04-30T00:00:00"/>
    <n v="0"/>
    <n v="1"/>
    <n v="0"/>
    <n v="30"/>
    <n v="2"/>
    <n v="22490513"/>
    <n v="24960000"/>
    <n v="281186"/>
    <n v="10810"/>
    <n v="281186"/>
    <n v="0"/>
    <n v="0"/>
    <n v="0"/>
    <m/>
    <n v="0"/>
    <n v="0"/>
    <n v="0"/>
    <m/>
    <m/>
    <d v="2021-03-31T00:00:00"/>
    <n v="1"/>
    <s v="O"/>
    <n v="1"/>
    <n v="30"/>
    <n v="0"/>
    <m/>
    <m/>
    <m/>
    <m/>
    <m/>
    <m/>
    <n v="1"/>
    <n v="1"/>
    <m/>
    <m/>
    <n v="20956"/>
    <s v="CREDITOS DE CONSUMO"/>
    <n v="0"/>
    <n v="0"/>
    <n v="890480123"/>
    <s v="UNIVERSIDAD DE CARTAGENA"/>
    <n v="5"/>
    <m/>
    <m/>
    <m/>
    <m/>
    <n v="2"/>
    <n v="7"/>
    <n v="2"/>
  </r>
  <r>
    <n v="5553"/>
    <s v="C"/>
    <x v="215"/>
    <x v="0"/>
    <n v="4"/>
    <n v="550025702"/>
    <d v="2021-03-31T00:00:00"/>
    <d v="2021-05-30T00:00:00"/>
    <n v="0"/>
    <n v="1"/>
    <n v="0"/>
    <n v="30"/>
    <n v="2"/>
    <n v="0"/>
    <n v="0"/>
    <n v="6000"/>
    <n v="6000"/>
    <n v="6000"/>
    <n v="0"/>
    <n v="0"/>
    <n v="0"/>
    <m/>
    <n v="0"/>
    <n v="0"/>
    <n v="0"/>
    <m/>
    <m/>
    <d v="2021-03-31T00:00:00"/>
    <n v="1"/>
    <s v="O"/>
    <n v="1"/>
    <n v="30"/>
    <n v="0"/>
    <m/>
    <m/>
    <m/>
    <m/>
    <m/>
    <m/>
    <n v="1"/>
    <n v="1"/>
    <m/>
    <m/>
    <n v="447"/>
    <s v="CREDITOS DE CONSUMO"/>
    <n v="0"/>
    <n v="0"/>
    <n v="890480123"/>
    <s v="UNIVERSIDAD DE CARTAGENA"/>
    <n v="5"/>
    <m/>
    <m/>
    <m/>
    <m/>
    <n v="2"/>
    <n v="7"/>
    <n v="2"/>
  </r>
  <r>
    <n v="0"/>
    <s v="C"/>
    <x v="216"/>
    <x v="0"/>
    <n v="4"/>
    <n v="13917"/>
    <d v="2018-04-19T00:00:00"/>
    <d v="2022-04-19T00:00:00"/>
    <n v="0"/>
    <n v="1"/>
    <n v="36"/>
    <n v="30"/>
    <n v="2"/>
    <n v="17726461"/>
    <n v="19240000"/>
    <n v="30000000"/>
    <n v="876968"/>
    <n v="9081036"/>
    <n v="0"/>
    <n v="0"/>
    <n v="0"/>
    <m/>
    <n v="0"/>
    <n v="0"/>
    <n v="0"/>
    <m/>
    <m/>
    <d v="2021-03-30T00:00:00"/>
    <n v="1"/>
    <s v="O"/>
    <n v="1"/>
    <n v="30"/>
    <n v="0"/>
    <m/>
    <m/>
    <m/>
    <m/>
    <m/>
    <m/>
    <n v="1"/>
    <n v="1"/>
    <m/>
    <m/>
    <n v="15838388"/>
    <s v="CREDITOS DE CONSUMO"/>
    <n v="0"/>
    <n v="0"/>
    <n v="890480123"/>
    <s v="UNIVERSIDAD DE CARTAGENA"/>
    <n v="5"/>
    <m/>
    <m/>
    <m/>
    <m/>
    <n v="1"/>
    <n v="7"/>
    <n v="2"/>
  </r>
  <r>
    <n v="3701809"/>
    <s v="C"/>
    <x v="217"/>
    <x v="0"/>
    <n v="4"/>
    <n v="12590"/>
    <d v="2017-06-09T00:00:00"/>
    <d v="2023-06-09T00:00:00"/>
    <n v="0"/>
    <n v="1"/>
    <n v="53"/>
    <n v="30"/>
    <n v="2"/>
    <n v="17726461"/>
    <n v="19240000"/>
    <n v="14000000"/>
    <n v="317148"/>
    <n v="5182355"/>
    <n v="0"/>
    <n v="0"/>
    <n v="0"/>
    <m/>
    <n v="0"/>
    <n v="0"/>
    <n v="0"/>
    <m/>
    <m/>
    <d v="2021-03-30T00:00:00"/>
    <n v="1"/>
    <s v="O"/>
    <n v="1"/>
    <n v="30"/>
    <n v="0"/>
    <m/>
    <m/>
    <m/>
    <m/>
    <m/>
    <m/>
    <n v="1"/>
    <n v="1"/>
    <m/>
    <m/>
    <n v="1480546"/>
    <s v="CREDITOS DE CONSUMO"/>
    <n v="0"/>
    <n v="0"/>
    <n v="890480123"/>
    <s v="UNIVERSIDAD DE CARTAGENA"/>
    <n v="5"/>
    <m/>
    <m/>
    <m/>
    <m/>
    <n v="1"/>
    <n v="7"/>
    <n v="2"/>
  </r>
  <r>
    <n v="45194974"/>
    <s v="C"/>
    <x v="217"/>
    <x v="0"/>
    <n v="4"/>
    <n v="15853"/>
    <d v="2019-06-27T00:00:00"/>
    <d v="2026-06-30T00:00:00"/>
    <n v="0"/>
    <n v="1"/>
    <n v="21"/>
    <n v="30"/>
    <n v="2"/>
    <n v="12185828"/>
    <n v="12890000"/>
    <n v="76879430"/>
    <n v="1364784"/>
    <n v="63270796"/>
    <n v="0"/>
    <n v="0"/>
    <n v="0"/>
    <m/>
    <n v="0"/>
    <n v="0"/>
    <n v="0"/>
    <m/>
    <m/>
    <d v="2021-03-30T00:00:00"/>
    <n v="1"/>
    <s v="O"/>
    <n v="1"/>
    <n v="30"/>
    <n v="0"/>
    <m/>
    <m/>
    <m/>
    <m/>
    <m/>
    <m/>
    <n v="1"/>
    <n v="1"/>
    <m/>
    <m/>
    <n v="18075822"/>
    <s v="CREDITOS DE CONSUMO"/>
    <n v="0"/>
    <n v="0"/>
    <n v="890480123"/>
    <s v="UNIVERSIDAD DE CARTAGENA"/>
    <n v="5"/>
    <m/>
    <m/>
    <m/>
    <m/>
    <n v="1"/>
    <n v="7"/>
    <n v="2"/>
  </r>
  <r>
    <n v="0"/>
    <s v="C"/>
    <x v="218"/>
    <x v="0"/>
    <n v="4"/>
    <n v="16346"/>
    <d v="2019-09-30T00:00:00"/>
    <d v="2021-09-30T00:00:00"/>
    <n v="0"/>
    <n v="1"/>
    <n v="19"/>
    <n v="30"/>
    <n v="2"/>
    <n v="12185828"/>
    <n v="12890000"/>
    <n v="5791000"/>
    <n v="273105"/>
    <n v="1189741"/>
    <n v="0"/>
    <n v="0"/>
    <n v="0"/>
    <m/>
    <n v="0"/>
    <n v="0"/>
    <n v="0"/>
    <m/>
    <m/>
    <d v="2021-03-30T00:00:00"/>
    <n v="1"/>
    <s v="O"/>
    <n v="1"/>
    <n v="30"/>
    <n v="0"/>
    <m/>
    <m/>
    <m/>
    <m/>
    <m/>
    <m/>
    <n v="1"/>
    <n v="1"/>
    <m/>
    <m/>
    <n v="90800880"/>
    <s v="CREDITOS DE CONSUMO"/>
    <n v="0"/>
    <n v="0"/>
    <n v="890480123"/>
    <s v="UNIVERSIDAD DE CARTAGENA"/>
    <n v="5"/>
    <m/>
    <m/>
    <m/>
    <m/>
    <n v="1"/>
    <n v="7"/>
    <n v="2"/>
  </r>
  <r>
    <n v="141664382"/>
    <s v="C"/>
    <x v="219"/>
    <x v="3"/>
    <n v="4"/>
    <n v="17818"/>
    <d v="2020-11-19T00:00:00"/>
    <d v="2030-11-30T00:00:00"/>
    <n v="0"/>
    <n v="1"/>
    <n v="7"/>
    <n v="30"/>
    <n v="2"/>
    <n v="16752006"/>
    <n v="18100000"/>
    <n v="148899000"/>
    <n v="2564478"/>
    <n v="145046257"/>
    <n v="0"/>
    <n v="0"/>
    <n v="240000000"/>
    <s v="                              "/>
    <n v="0"/>
    <n v="0"/>
    <n v="0"/>
    <m/>
    <m/>
    <d v="2021-03-30T00:00:00"/>
    <n v="2"/>
    <s v="O"/>
    <n v="1"/>
    <n v="30"/>
    <n v="0"/>
    <m/>
    <m/>
    <m/>
    <m/>
    <m/>
    <m/>
    <n v="1"/>
    <n v="1"/>
    <m/>
    <m/>
    <n v="3381875"/>
    <s v="CREDITOS DE CONSUMO"/>
    <n v="0"/>
    <n v="0"/>
    <n v="890480123"/>
    <s v="UNIVERSIDAD DE CARTAGENA"/>
    <n v="5"/>
    <m/>
    <m/>
    <m/>
    <m/>
    <n v="1"/>
    <n v="7"/>
    <n v="2"/>
  </r>
  <r>
    <n v="0"/>
    <s v="C"/>
    <x v="220"/>
    <x v="0"/>
    <n v="4"/>
    <n v="16577"/>
    <d v="2020-10-29T00:00:00"/>
    <d v="2025-01-30T00:00:00"/>
    <n v="0"/>
    <n v="1"/>
    <n v="5"/>
    <n v="30"/>
    <n v="2"/>
    <n v="12185828"/>
    <n v="12890000"/>
    <n v="3391263"/>
    <n v="85524"/>
    <n v="3130418"/>
    <n v="0"/>
    <n v="0"/>
    <n v="0"/>
    <m/>
    <n v="0"/>
    <n v="0"/>
    <n v="0"/>
    <m/>
    <m/>
    <d v="2021-03-30T00:00:00"/>
    <n v="1"/>
    <s v="O"/>
    <n v="1"/>
    <n v="30"/>
    <n v="0"/>
    <m/>
    <m/>
    <m/>
    <m/>
    <m/>
    <m/>
    <n v="1"/>
    <n v="1"/>
    <m/>
    <m/>
    <n v="4676119"/>
    <s v="CREDITOS DE CONSUMO"/>
    <n v="0"/>
    <n v="0"/>
    <n v="890480123"/>
    <s v="UNIVERSIDAD DE CARTAGENA"/>
    <n v="5"/>
    <m/>
    <m/>
    <m/>
    <m/>
    <n v="1"/>
    <n v="7"/>
    <n v="1"/>
  </r>
  <r>
    <n v="0"/>
    <s v="C"/>
    <x v="220"/>
    <x v="0"/>
    <n v="4"/>
    <n v="16584"/>
    <d v="2020-10-29T00:00:00"/>
    <d v="2024-01-30T00:00:00"/>
    <n v="0"/>
    <n v="1"/>
    <n v="5"/>
    <n v="30"/>
    <n v="2"/>
    <n v="17726461"/>
    <n v="19240000"/>
    <n v="3446715"/>
    <n v="116899"/>
    <n v="3106534"/>
    <n v="0"/>
    <n v="0"/>
    <n v="0"/>
    <m/>
    <n v="0"/>
    <n v="0"/>
    <n v="0"/>
    <m/>
    <m/>
    <d v="2021-03-30T00:00:00"/>
    <n v="1"/>
    <s v="O"/>
    <n v="1"/>
    <n v="30"/>
    <n v="0"/>
    <m/>
    <m/>
    <m/>
    <m/>
    <m/>
    <m/>
    <n v="1"/>
    <n v="1"/>
    <m/>
    <m/>
    <n v="4640442"/>
    <s v="CREDITOS DE CONSUMO"/>
    <n v="0"/>
    <n v="0"/>
    <n v="890480123"/>
    <s v="UNIVERSIDAD DE CARTAGENA"/>
    <n v="5"/>
    <m/>
    <m/>
    <m/>
    <m/>
    <n v="1"/>
    <n v="7"/>
    <n v="1"/>
  </r>
  <r>
    <n v="18595082"/>
    <s v="C"/>
    <x v="221"/>
    <x v="0"/>
    <n v="4"/>
    <n v="17780"/>
    <d v="2020-11-04T00:00:00"/>
    <d v="2027-11-30T00:00:00"/>
    <n v="0"/>
    <n v="1"/>
    <n v="6"/>
    <n v="30"/>
    <n v="2"/>
    <n v="16011168"/>
    <n v="17240000"/>
    <n v="28000000"/>
    <n v="556316"/>
    <n v="26815058"/>
    <n v="0"/>
    <n v="0"/>
    <n v="0"/>
    <m/>
    <n v="0"/>
    <n v="0"/>
    <n v="0"/>
    <m/>
    <m/>
    <d v="2021-03-30T00:00:00"/>
    <n v="1"/>
    <s v="O"/>
    <n v="1"/>
    <n v="30"/>
    <n v="0"/>
    <m/>
    <m/>
    <m/>
    <m/>
    <m/>
    <m/>
    <n v="1"/>
    <n v="1"/>
    <m/>
    <m/>
    <n v="8219976"/>
    <s v="CREDITOS DE CONSUMO"/>
    <n v="0"/>
    <n v="0"/>
    <n v="890480123"/>
    <s v="UNIVERSIDAD DE CARTAGENA"/>
    <n v="5"/>
    <m/>
    <m/>
    <m/>
    <m/>
    <n v="1"/>
    <n v="7"/>
    <n v="2"/>
  </r>
  <r>
    <n v="25236891"/>
    <s v="C"/>
    <x v="222"/>
    <x v="0"/>
    <n v="4"/>
    <n v="18261"/>
    <d v="2021-03-12T00:00:00"/>
    <d v="2028-03-30T00:00:00"/>
    <n v="0"/>
    <n v="1"/>
    <n v="0"/>
    <n v="30"/>
    <n v="2"/>
    <n v="16011168"/>
    <n v="17240000"/>
    <n v="26500000"/>
    <n v="475608"/>
    <n v="26500000"/>
    <n v="0"/>
    <n v="0"/>
    <n v="0"/>
    <m/>
    <n v="0"/>
    <n v="0"/>
    <n v="0"/>
    <n v="926046"/>
    <n v="2"/>
    <d v="2021-03-30T00:00:00"/>
    <n v="1"/>
    <s v="O"/>
    <n v="1"/>
    <n v="30"/>
    <n v="0"/>
    <m/>
    <m/>
    <m/>
    <m/>
    <m/>
    <m/>
    <n v="1"/>
    <n v="1"/>
    <m/>
    <m/>
    <n v="1263109"/>
    <s v="CREDITOS DE CONSUMO"/>
    <n v="0"/>
    <n v="0"/>
    <n v="806002962"/>
    <s v="FONDUCAR"/>
    <n v="5"/>
    <m/>
    <m/>
    <m/>
    <m/>
    <n v="1"/>
    <n v="7"/>
    <n v="2"/>
  </r>
  <r>
    <n v="23054699"/>
    <s v="C"/>
    <x v="223"/>
    <x v="0"/>
    <n v="4"/>
    <n v="17134"/>
    <d v="2020-04-08T00:00:00"/>
    <d v="2027-06-30T00:00:00"/>
    <n v="0"/>
    <n v="1"/>
    <n v="10"/>
    <n v="30"/>
    <n v="2"/>
    <n v="17726461"/>
    <n v="19240000"/>
    <n v="27325782"/>
    <n v="569956"/>
    <n v="25476075"/>
    <n v="0"/>
    <n v="0"/>
    <n v="0"/>
    <m/>
    <n v="0"/>
    <n v="0"/>
    <n v="0"/>
    <m/>
    <m/>
    <d v="2021-03-30T00:00:00"/>
    <n v="9"/>
    <s v="O"/>
    <n v="1"/>
    <n v="30"/>
    <n v="0"/>
    <m/>
    <m/>
    <m/>
    <m/>
    <m/>
    <m/>
    <n v="1"/>
    <n v="1"/>
    <m/>
    <m/>
    <n v="2421376"/>
    <s v="CREDITOS DE CONSUMO"/>
    <n v="0"/>
    <n v="0"/>
    <n v="890480123"/>
    <s v="UNIVERSIDAD DE CARTAGENA"/>
    <n v="5"/>
    <m/>
    <m/>
    <m/>
    <m/>
    <n v="1"/>
    <n v="7"/>
    <n v="2"/>
  </r>
  <r>
    <n v="349005"/>
    <s v="C"/>
    <x v="223"/>
    <x v="0"/>
    <n v="4"/>
    <n v="17241"/>
    <d v="2020-06-08T00:00:00"/>
    <d v="2022-06-30T00:00:00"/>
    <n v="0"/>
    <n v="1"/>
    <n v="9"/>
    <n v="30"/>
    <n v="2"/>
    <n v="15881442"/>
    <n v="17090000"/>
    <n v="583091"/>
    <n v="28517"/>
    <n v="385660"/>
    <n v="0"/>
    <n v="0"/>
    <n v="0"/>
    <m/>
    <n v="0"/>
    <n v="0"/>
    <n v="0"/>
    <m/>
    <m/>
    <d v="2021-03-30T00:00:00"/>
    <n v="1"/>
    <s v="O"/>
    <n v="1"/>
    <n v="30"/>
    <n v="0"/>
    <m/>
    <m/>
    <m/>
    <m/>
    <m/>
    <m/>
    <n v="1"/>
    <n v="1"/>
    <m/>
    <m/>
    <n v="36655"/>
    <s v="CREDITOS DE CONSUMO"/>
    <n v="0"/>
    <n v="0"/>
    <n v="890480123"/>
    <s v="UNIVERSIDAD DE CARTAGENA"/>
    <n v="5"/>
    <m/>
    <m/>
    <m/>
    <m/>
    <n v="1"/>
    <n v="7"/>
    <n v="2"/>
  </r>
  <r>
    <n v="1133737"/>
    <s v="C"/>
    <x v="223"/>
    <x v="0"/>
    <n v="4"/>
    <n v="17272"/>
    <d v="2020-06-20T00:00:00"/>
    <d v="2023-06-30T00:00:00"/>
    <n v="0"/>
    <n v="1"/>
    <n v="8"/>
    <n v="30"/>
    <n v="2"/>
    <n v="12185828"/>
    <n v="12890000"/>
    <n v="1600000"/>
    <n v="53285"/>
    <n v="1252810"/>
    <n v="0"/>
    <n v="0"/>
    <n v="0"/>
    <m/>
    <n v="0"/>
    <n v="0"/>
    <n v="0"/>
    <m/>
    <m/>
    <d v="2021-03-30T00:00:00"/>
    <n v="9"/>
    <s v="O"/>
    <n v="1"/>
    <n v="30"/>
    <n v="0"/>
    <m/>
    <m/>
    <m/>
    <m/>
    <m/>
    <m/>
    <n v="1"/>
    <n v="1"/>
    <m/>
    <m/>
    <n v="119073"/>
    <s v="CREDITOS DE CONSUMO"/>
    <n v="0"/>
    <n v="0"/>
    <n v="890480123"/>
    <s v="UNIVERSIDAD DE CARTAGENA"/>
    <n v="5"/>
    <m/>
    <m/>
    <m/>
    <m/>
    <n v="1"/>
    <n v="7"/>
    <n v="2"/>
  </r>
  <r>
    <n v="5450615"/>
    <s v="C"/>
    <x v="223"/>
    <x v="0"/>
    <n v="4"/>
    <n v="17752"/>
    <d v="2020-10-28T00:00:00"/>
    <d v="2024-10-30T00:00:00"/>
    <n v="0"/>
    <n v="1"/>
    <n v="4"/>
    <n v="30"/>
    <n v="2"/>
    <n v="8648788"/>
    <n v="9000000"/>
    <n v="6610240"/>
    <n v="163396"/>
    <n v="6023079"/>
    <n v="0"/>
    <n v="0"/>
    <n v="0"/>
    <m/>
    <n v="0"/>
    <n v="0"/>
    <n v="0"/>
    <m/>
    <m/>
    <d v="2021-03-30T00:00:00"/>
    <n v="9"/>
    <s v="O"/>
    <n v="1"/>
    <n v="30"/>
    <n v="0"/>
    <m/>
    <m/>
    <m/>
    <m/>
    <m/>
    <m/>
    <n v="1"/>
    <n v="1"/>
    <m/>
    <m/>
    <n v="572464"/>
    <s v="CREDITOS DE CONSUMO"/>
    <n v="0"/>
    <n v="0"/>
    <n v="890480123"/>
    <s v="UNIVERSIDAD DE CARTAGENA"/>
    <n v="5"/>
    <m/>
    <m/>
    <m/>
    <m/>
    <n v="1"/>
    <n v="7"/>
    <n v="2"/>
  </r>
  <r>
    <n v="270674"/>
    <s v="C"/>
    <x v="223"/>
    <x v="0"/>
    <n v="4"/>
    <n v="550023247"/>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386067"/>
    <s v="C"/>
    <x v="223"/>
    <x v="0"/>
    <n v="4"/>
    <n v="550023248"/>
    <d v="2019-12-14T00:00:00"/>
    <d v="2023-09-30T00:00:00"/>
    <n v="0"/>
    <n v="1"/>
    <n v="6"/>
    <n v="30"/>
    <n v="2"/>
    <n v="22490513"/>
    <n v="24960000"/>
    <n v="486982"/>
    <n v="18722"/>
    <n v="426615"/>
    <n v="0"/>
    <n v="0"/>
    <n v="0"/>
    <m/>
    <n v="0"/>
    <n v="0"/>
    <n v="0"/>
    <m/>
    <m/>
    <d v="2021-03-30T00:00:00"/>
    <n v="1"/>
    <s v="O"/>
    <n v="1"/>
    <n v="30"/>
    <n v="0"/>
    <m/>
    <m/>
    <m/>
    <m/>
    <m/>
    <m/>
    <n v="1"/>
    <n v="1"/>
    <m/>
    <m/>
    <n v="40548"/>
    <s v="CREDITOS DE CONSUMO"/>
    <n v="0"/>
    <n v="0"/>
    <n v="890480123"/>
    <s v="UNIVERSIDAD DE CARTAGENA"/>
    <n v="5"/>
    <m/>
    <m/>
    <m/>
    <m/>
    <n v="2"/>
    <n v="7"/>
    <n v="2"/>
  </r>
  <r>
    <n v="393123"/>
    <s v="C"/>
    <x v="223"/>
    <x v="0"/>
    <n v="4"/>
    <n v="550023249"/>
    <d v="2019-12-14T00:00:00"/>
    <d v="2023-09-30T00:00:00"/>
    <n v="0"/>
    <n v="1"/>
    <n v="6"/>
    <n v="30"/>
    <n v="2"/>
    <n v="22490513"/>
    <n v="24960000"/>
    <n v="495874"/>
    <n v="19064"/>
    <n v="434412"/>
    <n v="0"/>
    <n v="0"/>
    <n v="0"/>
    <m/>
    <n v="0"/>
    <n v="0"/>
    <n v="0"/>
    <m/>
    <m/>
    <d v="2021-03-30T00:00:00"/>
    <n v="1"/>
    <s v="O"/>
    <n v="1"/>
    <n v="30"/>
    <n v="0"/>
    <m/>
    <m/>
    <m/>
    <m/>
    <m/>
    <m/>
    <n v="1"/>
    <n v="1"/>
    <m/>
    <m/>
    <n v="41289"/>
    <s v="CREDITOS DE CONSUMO"/>
    <n v="0"/>
    <n v="0"/>
    <n v="890480123"/>
    <s v="UNIVERSIDAD DE CARTAGENA"/>
    <n v="5"/>
    <m/>
    <m/>
    <m/>
    <m/>
    <n v="2"/>
    <n v="7"/>
    <n v="2"/>
  </r>
  <r>
    <n v="270674"/>
    <s v="C"/>
    <x v="223"/>
    <x v="0"/>
    <n v="4"/>
    <n v="550023250"/>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406112"/>
    <s v="C"/>
    <x v="223"/>
    <x v="0"/>
    <n v="4"/>
    <n v="550023254"/>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x v="223"/>
    <x v="0"/>
    <n v="4"/>
    <n v="550023255"/>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x v="223"/>
    <x v="0"/>
    <n v="4"/>
    <n v="550023256"/>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16519"/>
    <s v="C"/>
    <x v="223"/>
    <x v="0"/>
    <n v="4"/>
    <n v="550023257"/>
    <d v="2019-12-15T00:00:00"/>
    <d v="2023-09-30T00:00:00"/>
    <n v="0"/>
    <n v="1"/>
    <n v="6"/>
    <n v="30"/>
    <n v="2"/>
    <n v="22490513"/>
    <n v="24960000"/>
    <n v="20835"/>
    <n v="801"/>
    <n v="18254"/>
    <n v="0"/>
    <n v="0"/>
    <n v="0"/>
    <m/>
    <n v="0"/>
    <n v="0"/>
    <n v="0"/>
    <m/>
    <m/>
    <d v="2021-03-30T00:00:00"/>
    <n v="1"/>
    <s v="O"/>
    <n v="1"/>
    <n v="30"/>
    <n v="0"/>
    <m/>
    <m/>
    <m/>
    <m/>
    <m/>
    <m/>
    <n v="1"/>
    <n v="1"/>
    <m/>
    <m/>
    <n v="1735"/>
    <s v="CREDITOS DE CONSUMO"/>
    <n v="0"/>
    <n v="0"/>
    <n v="890480123"/>
    <s v="UNIVERSIDAD DE CARTAGENA"/>
    <n v="5"/>
    <m/>
    <m/>
    <m/>
    <m/>
    <n v="2"/>
    <n v="7"/>
    <n v="2"/>
  </r>
  <r>
    <n v="35725"/>
    <s v="C"/>
    <x v="223"/>
    <x v="0"/>
    <n v="4"/>
    <n v="550023258"/>
    <d v="2019-12-15T00:00:00"/>
    <d v="2023-09-30T00:00:00"/>
    <n v="0"/>
    <n v="1"/>
    <n v="6"/>
    <n v="30"/>
    <n v="2"/>
    <n v="22490513"/>
    <n v="24960000"/>
    <n v="45087"/>
    <n v="1733"/>
    <n v="39477"/>
    <n v="0"/>
    <n v="0"/>
    <n v="0"/>
    <m/>
    <n v="0"/>
    <n v="0"/>
    <n v="0"/>
    <m/>
    <m/>
    <d v="2021-03-30T00:00:00"/>
    <n v="1"/>
    <s v="O"/>
    <n v="1"/>
    <n v="30"/>
    <n v="0"/>
    <m/>
    <m/>
    <m/>
    <m/>
    <m/>
    <m/>
    <n v="1"/>
    <n v="1"/>
    <m/>
    <m/>
    <n v="3752"/>
    <s v="CREDITOS DE CONSUMO"/>
    <n v="0"/>
    <n v="0"/>
    <n v="890480123"/>
    <s v="UNIVERSIDAD DE CARTAGENA"/>
    <n v="5"/>
    <m/>
    <m/>
    <m/>
    <m/>
    <n v="2"/>
    <n v="7"/>
    <n v="2"/>
  </r>
  <r>
    <n v="106688"/>
    <s v="C"/>
    <x v="223"/>
    <x v="0"/>
    <n v="4"/>
    <n v="550023526"/>
    <d v="2020-02-10T00:00:00"/>
    <d v="2023-09-30T00:00:00"/>
    <n v="0"/>
    <n v="1"/>
    <n v="6"/>
    <n v="30"/>
    <n v="2"/>
    <n v="22490513"/>
    <n v="24960000"/>
    <n v="134653"/>
    <n v="5177"/>
    <n v="117893"/>
    <n v="0"/>
    <n v="0"/>
    <n v="0"/>
    <m/>
    <n v="0"/>
    <n v="0"/>
    <n v="0"/>
    <m/>
    <m/>
    <d v="2021-03-30T00:00:00"/>
    <n v="1"/>
    <s v="O"/>
    <n v="1"/>
    <n v="30"/>
    <n v="0"/>
    <m/>
    <m/>
    <m/>
    <m/>
    <m/>
    <m/>
    <n v="1"/>
    <n v="1"/>
    <m/>
    <m/>
    <n v="11205"/>
    <s v="CREDITOS DE CONSUMO"/>
    <n v="0"/>
    <n v="0"/>
    <n v="890480123"/>
    <s v="UNIVERSIDAD DE CARTAGENA"/>
    <n v="5"/>
    <m/>
    <m/>
    <m/>
    <m/>
    <n v="2"/>
    <n v="7"/>
    <n v="2"/>
  </r>
  <r>
    <n v="27815"/>
    <s v="C"/>
    <x v="223"/>
    <x v="0"/>
    <n v="4"/>
    <n v="550023623"/>
    <d v="2020-02-26T00:00:00"/>
    <d v="2023-09-30T00:00:00"/>
    <n v="0"/>
    <n v="1"/>
    <n v="6"/>
    <n v="30"/>
    <n v="2"/>
    <n v="22490513"/>
    <n v="24960000"/>
    <n v="35098"/>
    <n v="1349"/>
    <n v="30736"/>
    <n v="0"/>
    <n v="0"/>
    <n v="0"/>
    <m/>
    <n v="0"/>
    <n v="0"/>
    <n v="0"/>
    <m/>
    <m/>
    <d v="2021-03-30T00:00:00"/>
    <n v="1"/>
    <s v="O"/>
    <n v="1"/>
    <n v="30"/>
    <n v="0"/>
    <m/>
    <m/>
    <m/>
    <m/>
    <m/>
    <m/>
    <n v="1"/>
    <n v="1"/>
    <m/>
    <m/>
    <n v="2921"/>
    <s v="CREDITOS DE CONSUMO"/>
    <n v="0"/>
    <n v="0"/>
    <n v="890480123"/>
    <s v="UNIVERSIDAD DE CARTAGENA"/>
    <n v="5"/>
    <m/>
    <m/>
    <m/>
    <m/>
    <n v="2"/>
    <n v="7"/>
    <n v="2"/>
  </r>
  <r>
    <n v="69501"/>
    <s v="C"/>
    <x v="223"/>
    <x v="0"/>
    <n v="4"/>
    <n v="550023644"/>
    <d v="2020-02-29T00:00:00"/>
    <d v="2023-09-30T00:00:00"/>
    <n v="0"/>
    <n v="1"/>
    <n v="6"/>
    <n v="30"/>
    <n v="2"/>
    <n v="22490513"/>
    <n v="24960000"/>
    <n v="87736"/>
    <n v="3373"/>
    <n v="76800"/>
    <n v="0"/>
    <n v="0"/>
    <n v="0"/>
    <m/>
    <n v="0"/>
    <n v="0"/>
    <n v="0"/>
    <m/>
    <m/>
    <d v="2021-03-30T00:00:00"/>
    <n v="1"/>
    <s v="O"/>
    <n v="1"/>
    <n v="30"/>
    <n v="0"/>
    <m/>
    <m/>
    <m/>
    <m/>
    <m/>
    <m/>
    <n v="1"/>
    <n v="1"/>
    <m/>
    <m/>
    <n v="7299"/>
    <s v="CREDITOS DE CONSUMO"/>
    <n v="0"/>
    <n v="0"/>
    <n v="890480123"/>
    <s v="UNIVERSIDAD DE CARTAGENA"/>
    <n v="5"/>
    <m/>
    <m/>
    <m/>
    <m/>
    <n v="2"/>
    <n v="7"/>
    <n v="2"/>
  </r>
  <r>
    <n v="13899"/>
    <s v="C"/>
    <x v="223"/>
    <x v="0"/>
    <n v="4"/>
    <n v="550023709"/>
    <d v="2020-03-12T00:00:00"/>
    <d v="2023-09-30T00:00:00"/>
    <n v="0"/>
    <n v="1"/>
    <n v="6"/>
    <n v="30"/>
    <n v="2"/>
    <n v="22490513"/>
    <n v="24960000"/>
    <n v="17533"/>
    <n v="674"/>
    <n v="15359"/>
    <n v="0"/>
    <n v="0"/>
    <n v="0"/>
    <m/>
    <n v="0"/>
    <n v="0"/>
    <n v="0"/>
    <m/>
    <m/>
    <d v="2021-03-30T00:00:00"/>
    <n v="1"/>
    <s v="O"/>
    <n v="1"/>
    <n v="30"/>
    <n v="0"/>
    <m/>
    <m/>
    <m/>
    <m/>
    <m/>
    <m/>
    <n v="1"/>
    <n v="1"/>
    <m/>
    <m/>
    <n v="1460"/>
    <s v="CREDITOS DE CONSUMO"/>
    <n v="0"/>
    <n v="0"/>
    <n v="890480123"/>
    <s v="UNIVERSIDAD DE CARTAGENA"/>
    <n v="5"/>
    <m/>
    <m/>
    <m/>
    <m/>
    <n v="2"/>
    <n v="7"/>
    <n v="2"/>
  </r>
  <r>
    <n v="152397"/>
    <s v="C"/>
    <x v="223"/>
    <x v="0"/>
    <n v="4"/>
    <n v="550023959"/>
    <d v="2020-07-08T00:00:00"/>
    <d v="2023-09-30T00:00:00"/>
    <n v="0"/>
    <n v="1"/>
    <n v="6"/>
    <n v="30"/>
    <n v="2"/>
    <n v="22490513"/>
    <n v="24960000"/>
    <n v="192311"/>
    <n v="7393"/>
    <n v="168403"/>
    <n v="0"/>
    <n v="0"/>
    <n v="0"/>
    <m/>
    <n v="0"/>
    <n v="0"/>
    <n v="0"/>
    <m/>
    <m/>
    <d v="2021-03-30T00:00:00"/>
    <n v="1"/>
    <s v="O"/>
    <n v="1"/>
    <n v="30"/>
    <n v="0"/>
    <m/>
    <m/>
    <m/>
    <m/>
    <m/>
    <m/>
    <n v="1"/>
    <n v="1"/>
    <m/>
    <m/>
    <n v="16006"/>
    <s v="CREDITOS DE CONSUMO"/>
    <n v="0"/>
    <n v="0"/>
    <n v="890480123"/>
    <s v="UNIVERSIDAD DE CARTAGENA"/>
    <n v="5"/>
    <m/>
    <m/>
    <m/>
    <m/>
    <n v="2"/>
    <n v="7"/>
    <n v="2"/>
  </r>
  <r>
    <n v="77293"/>
    <s v="C"/>
    <x v="223"/>
    <x v="0"/>
    <n v="4"/>
    <n v="550023982"/>
    <d v="2020-07-18T00:00:00"/>
    <d v="2023-08-30T00:00:00"/>
    <n v="0"/>
    <n v="1"/>
    <n v="7"/>
    <n v="30"/>
    <n v="2"/>
    <n v="22490513"/>
    <n v="24960000"/>
    <n v="100000"/>
    <n v="3844"/>
    <n v="85411"/>
    <n v="0"/>
    <n v="0"/>
    <n v="0"/>
    <m/>
    <n v="0"/>
    <n v="0"/>
    <n v="0"/>
    <m/>
    <m/>
    <d v="2021-03-30T00:00:00"/>
    <n v="1"/>
    <s v="O"/>
    <n v="1"/>
    <n v="30"/>
    <n v="0"/>
    <m/>
    <m/>
    <m/>
    <m/>
    <m/>
    <m/>
    <n v="1"/>
    <n v="1"/>
    <m/>
    <m/>
    <n v="8118"/>
    <s v="CREDITOS DE CONSUMO"/>
    <n v="0"/>
    <n v="0"/>
    <n v="890480123"/>
    <s v="UNIVERSIDAD DE CARTAGENA"/>
    <n v="5"/>
    <m/>
    <m/>
    <m/>
    <m/>
    <n v="2"/>
    <n v="7"/>
    <n v="2"/>
  </r>
  <r>
    <n v="11094"/>
    <s v="C"/>
    <x v="223"/>
    <x v="0"/>
    <n v="4"/>
    <n v="550024188"/>
    <d v="2020-08-16T00:00:00"/>
    <d v="2023-09-30T00:00:00"/>
    <n v="0"/>
    <n v="1"/>
    <n v="6"/>
    <n v="30"/>
    <n v="2"/>
    <n v="22490513"/>
    <n v="24960000"/>
    <n v="14000"/>
    <n v="538"/>
    <n v="12259"/>
    <n v="0"/>
    <n v="0"/>
    <n v="0"/>
    <m/>
    <n v="0"/>
    <n v="0"/>
    <n v="0"/>
    <m/>
    <m/>
    <d v="2021-03-30T00:00:00"/>
    <n v="1"/>
    <s v="O"/>
    <n v="1"/>
    <n v="30"/>
    <n v="0"/>
    <m/>
    <m/>
    <m/>
    <m/>
    <m/>
    <m/>
    <n v="1"/>
    <n v="1"/>
    <m/>
    <m/>
    <n v="1165"/>
    <s v="CREDITOS DE CONSUMO"/>
    <n v="0"/>
    <n v="0"/>
    <n v="890480123"/>
    <s v="UNIVERSIDAD DE CARTAGENA"/>
    <n v="5"/>
    <m/>
    <m/>
    <m/>
    <m/>
    <n v="2"/>
    <n v="7"/>
    <n v="2"/>
  </r>
  <r>
    <n v="39612"/>
    <s v="C"/>
    <x v="223"/>
    <x v="0"/>
    <n v="4"/>
    <n v="550024200"/>
    <d v="2020-08-20T00:00:00"/>
    <d v="2023-09-30T00:00:00"/>
    <n v="0"/>
    <n v="1"/>
    <n v="6"/>
    <n v="30"/>
    <n v="2"/>
    <n v="22490513"/>
    <n v="24960000"/>
    <n v="50000"/>
    <n v="1922"/>
    <n v="43772"/>
    <n v="0"/>
    <n v="0"/>
    <n v="0"/>
    <m/>
    <n v="0"/>
    <n v="0"/>
    <n v="0"/>
    <m/>
    <m/>
    <d v="2021-03-30T00:00:00"/>
    <n v="1"/>
    <s v="O"/>
    <n v="1"/>
    <n v="30"/>
    <n v="0"/>
    <m/>
    <m/>
    <m/>
    <m/>
    <m/>
    <m/>
    <n v="1"/>
    <n v="1"/>
    <m/>
    <m/>
    <n v="4160"/>
    <s v="CREDITOS DE CONSUMO"/>
    <n v="0"/>
    <n v="0"/>
    <n v="890480123"/>
    <s v="UNIVERSIDAD DE CARTAGENA"/>
    <n v="5"/>
    <m/>
    <m/>
    <m/>
    <m/>
    <n v="2"/>
    <n v="7"/>
    <n v="2"/>
  </r>
  <r>
    <n v="64950"/>
    <s v="C"/>
    <x v="223"/>
    <x v="0"/>
    <n v="4"/>
    <n v="550024201"/>
    <d v="2020-08-20T00:00:00"/>
    <d v="2023-09-30T00:00:00"/>
    <n v="0"/>
    <n v="1"/>
    <n v="6"/>
    <n v="30"/>
    <n v="2"/>
    <n v="22490513"/>
    <n v="24960000"/>
    <n v="81987"/>
    <n v="3152"/>
    <n v="71772"/>
    <n v="0"/>
    <n v="0"/>
    <n v="0"/>
    <m/>
    <n v="0"/>
    <n v="0"/>
    <n v="0"/>
    <m/>
    <m/>
    <d v="2021-03-30T00:00:00"/>
    <n v="1"/>
    <s v="O"/>
    <n v="1"/>
    <n v="30"/>
    <n v="0"/>
    <m/>
    <m/>
    <m/>
    <m/>
    <m/>
    <m/>
    <n v="1"/>
    <n v="1"/>
    <m/>
    <m/>
    <n v="6822"/>
    <s v="CREDITOS DE CONSUMO"/>
    <n v="0"/>
    <n v="0"/>
    <n v="890480123"/>
    <s v="UNIVERSIDAD DE CARTAGENA"/>
    <n v="5"/>
    <m/>
    <m/>
    <m/>
    <m/>
    <n v="2"/>
    <n v="7"/>
    <n v="2"/>
  </r>
  <r>
    <n v="39620"/>
    <s v="C"/>
    <x v="223"/>
    <x v="0"/>
    <n v="4"/>
    <n v="550024345"/>
    <d v="2020-09-04T00:00:00"/>
    <d v="2023-09-30T00:00:00"/>
    <n v="0"/>
    <n v="1"/>
    <n v="6"/>
    <n v="30"/>
    <n v="2"/>
    <n v="22490513"/>
    <n v="24960000"/>
    <n v="50000"/>
    <n v="1922"/>
    <n v="43781"/>
    <n v="0"/>
    <n v="0"/>
    <n v="0"/>
    <m/>
    <n v="0"/>
    <n v="0"/>
    <n v="0"/>
    <m/>
    <m/>
    <d v="2021-03-30T00:00:00"/>
    <n v="1"/>
    <s v="O"/>
    <n v="1"/>
    <n v="30"/>
    <n v="0"/>
    <m/>
    <m/>
    <m/>
    <m/>
    <m/>
    <m/>
    <n v="1"/>
    <n v="1"/>
    <m/>
    <m/>
    <n v="4161"/>
    <s v="CREDITOS DE CONSUMO"/>
    <n v="0"/>
    <n v="0"/>
    <n v="890480123"/>
    <s v="UNIVERSIDAD DE CARTAGENA"/>
    <n v="5"/>
    <m/>
    <m/>
    <m/>
    <m/>
    <n v="2"/>
    <n v="7"/>
    <n v="2"/>
  </r>
  <r>
    <n v="31685"/>
    <s v="C"/>
    <x v="223"/>
    <x v="0"/>
    <n v="4"/>
    <n v="550024371"/>
    <d v="2020-09-09T00:00:00"/>
    <d v="2023-09-30T00:00:00"/>
    <n v="0"/>
    <n v="1"/>
    <n v="6"/>
    <n v="30"/>
    <n v="2"/>
    <n v="22490513"/>
    <n v="24960000"/>
    <n v="40000"/>
    <n v="1538"/>
    <n v="35013"/>
    <n v="0"/>
    <n v="0"/>
    <n v="0"/>
    <m/>
    <n v="0"/>
    <n v="0"/>
    <n v="0"/>
    <m/>
    <m/>
    <d v="2021-03-30T00:00:00"/>
    <n v="1"/>
    <s v="O"/>
    <n v="1"/>
    <n v="30"/>
    <n v="0"/>
    <m/>
    <m/>
    <m/>
    <m/>
    <m/>
    <m/>
    <n v="1"/>
    <n v="1"/>
    <m/>
    <m/>
    <n v="3328"/>
    <s v="CREDITOS DE CONSUMO"/>
    <n v="0"/>
    <n v="0"/>
    <n v="890480123"/>
    <s v="UNIVERSIDAD DE CARTAGENA"/>
    <n v="5"/>
    <m/>
    <m/>
    <m/>
    <m/>
    <n v="2"/>
    <n v="7"/>
    <n v="2"/>
  </r>
  <r>
    <n v="42979"/>
    <s v="C"/>
    <x v="223"/>
    <x v="0"/>
    <n v="4"/>
    <n v="550024560"/>
    <d v="2020-10-03T00:00:00"/>
    <d v="2023-10-30T00:00:00"/>
    <n v="0"/>
    <n v="1"/>
    <n v="5"/>
    <n v="30"/>
    <n v="2"/>
    <n v="22490513"/>
    <n v="24960000"/>
    <n v="52950"/>
    <n v="2036"/>
    <n v="47493"/>
    <n v="0"/>
    <n v="0"/>
    <n v="0"/>
    <m/>
    <n v="0"/>
    <n v="0"/>
    <n v="0"/>
    <m/>
    <m/>
    <d v="2021-03-30T00:00:00"/>
    <n v="1"/>
    <s v="O"/>
    <n v="1"/>
    <n v="30"/>
    <n v="0"/>
    <m/>
    <m/>
    <m/>
    <m/>
    <m/>
    <m/>
    <n v="1"/>
    <n v="1"/>
    <m/>
    <m/>
    <n v="4514"/>
    <s v="CREDITOS DE CONSUMO"/>
    <n v="0"/>
    <n v="0"/>
    <n v="890480123"/>
    <s v="UNIVERSIDAD DE CARTAGENA"/>
    <n v="5"/>
    <m/>
    <m/>
    <m/>
    <m/>
    <n v="2"/>
    <n v="7"/>
    <n v="2"/>
  </r>
  <r>
    <n v="83162"/>
    <s v="C"/>
    <x v="223"/>
    <x v="0"/>
    <n v="4"/>
    <n v="550024796"/>
    <d v="2020-11-09T00:00:00"/>
    <d v="2023-11-30T00:00:00"/>
    <n v="0"/>
    <n v="1"/>
    <n v="4"/>
    <n v="30"/>
    <n v="2"/>
    <n v="22490513"/>
    <n v="24960000"/>
    <n v="100000"/>
    <n v="3844"/>
    <n v="91896"/>
    <n v="0"/>
    <n v="0"/>
    <n v="0"/>
    <m/>
    <n v="0"/>
    <n v="0"/>
    <n v="0"/>
    <m/>
    <m/>
    <d v="2021-03-30T00:00:00"/>
    <n v="1"/>
    <s v="O"/>
    <n v="1"/>
    <n v="30"/>
    <n v="0"/>
    <m/>
    <m/>
    <m/>
    <m/>
    <m/>
    <m/>
    <n v="1"/>
    <n v="1"/>
    <m/>
    <m/>
    <n v="8734"/>
    <s v="CREDITOS DE CONSUMO"/>
    <n v="0"/>
    <n v="0"/>
    <n v="890480123"/>
    <s v="UNIVERSIDAD DE CARTAGENA"/>
    <n v="5"/>
    <m/>
    <m/>
    <m/>
    <m/>
    <n v="2"/>
    <n v="7"/>
    <n v="2"/>
  </r>
  <r>
    <n v="17000"/>
    <s v="C"/>
    <x v="223"/>
    <x v="0"/>
    <n v="4"/>
    <n v="550024994"/>
    <d v="2020-12-07T00:00:00"/>
    <d v="2023-12-30T00:00:00"/>
    <n v="0"/>
    <n v="1"/>
    <n v="3"/>
    <n v="30"/>
    <n v="2"/>
    <n v="22490513"/>
    <n v="24960000"/>
    <n v="20000"/>
    <n v="769"/>
    <n v="18785"/>
    <n v="0"/>
    <n v="0"/>
    <n v="0"/>
    <m/>
    <n v="0"/>
    <n v="0"/>
    <n v="0"/>
    <m/>
    <m/>
    <d v="2021-03-30T00:00:00"/>
    <n v="1"/>
    <s v="O"/>
    <n v="1"/>
    <n v="30"/>
    <n v="0"/>
    <m/>
    <m/>
    <m/>
    <m/>
    <m/>
    <m/>
    <n v="1"/>
    <n v="1"/>
    <m/>
    <m/>
    <n v="1785"/>
    <s v="CREDITOS DE CONSUMO"/>
    <n v="0"/>
    <n v="0"/>
    <n v="890480123"/>
    <s v="UNIVERSIDAD DE CARTAGENA"/>
    <n v="5"/>
    <m/>
    <m/>
    <m/>
    <m/>
    <n v="2"/>
    <n v="7"/>
    <n v="2"/>
  </r>
  <r>
    <n v="12"/>
    <s v="C"/>
    <x v="223"/>
    <x v="0"/>
    <n v="4"/>
    <n v="550025545"/>
    <d v="2021-02-28T00:00:00"/>
    <d v="2021-04-30T00:00:00"/>
    <n v="0"/>
    <n v="1"/>
    <n v="0"/>
    <n v="30"/>
    <n v="2"/>
    <n v="0"/>
    <n v="0"/>
    <n v="6000"/>
    <n v="6000"/>
    <n v="13"/>
    <n v="0"/>
    <n v="0"/>
    <n v="0"/>
    <m/>
    <n v="0"/>
    <n v="0"/>
    <n v="0"/>
    <m/>
    <m/>
    <d v="2021-03-30T00:00:00"/>
    <n v="1"/>
    <s v="O"/>
    <n v="1"/>
    <n v="30"/>
    <n v="0"/>
    <m/>
    <m/>
    <m/>
    <m/>
    <m/>
    <m/>
    <n v="1"/>
    <n v="1"/>
    <m/>
    <m/>
    <n v="1"/>
    <s v="CREDITOS DE CONSUMO"/>
    <n v="0"/>
    <n v="0"/>
    <n v="890480123"/>
    <s v="UNIVERSIDAD DE CARTAGENA"/>
    <n v="5"/>
    <m/>
    <m/>
    <m/>
    <m/>
    <n v="2"/>
    <n v="7"/>
    <n v="2"/>
  </r>
  <r>
    <n v="87017"/>
    <s v="C"/>
    <x v="223"/>
    <x v="0"/>
    <n v="4"/>
    <n v="550025557"/>
    <d v="2021-03-01T00:00:00"/>
    <d v="2024-03-30T00:00:00"/>
    <n v="0"/>
    <n v="1"/>
    <n v="1"/>
    <n v="30"/>
    <n v="2"/>
    <n v="22490513"/>
    <n v="24960000"/>
    <n v="100000"/>
    <n v="3844"/>
    <n v="96156"/>
    <n v="0"/>
    <n v="0"/>
    <n v="0"/>
    <m/>
    <n v="0"/>
    <n v="0"/>
    <n v="0"/>
    <m/>
    <m/>
    <d v="2021-03-30T00:00:00"/>
    <n v="1"/>
    <s v="O"/>
    <n v="1"/>
    <n v="30"/>
    <n v="0"/>
    <m/>
    <m/>
    <m/>
    <m/>
    <m/>
    <m/>
    <n v="1"/>
    <n v="1"/>
    <m/>
    <m/>
    <n v="9139"/>
    <s v="CREDITOS DE CONSUMO"/>
    <n v="0"/>
    <n v="0"/>
    <n v="890480123"/>
    <s v="UNIVERSIDAD DE CARTAGENA"/>
    <n v="5"/>
    <m/>
    <m/>
    <m/>
    <m/>
    <n v="2"/>
    <n v="7"/>
    <n v="2"/>
  </r>
  <r>
    <n v="69613"/>
    <s v="C"/>
    <x v="223"/>
    <x v="0"/>
    <n v="4"/>
    <n v="550025591"/>
    <d v="2021-03-11T00:00:00"/>
    <d v="2024-03-30T00:00:00"/>
    <n v="0"/>
    <n v="1"/>
    <n v="1"/>
    <n v="30"/>
    <n v="2"/>
    <n v="22490513"/>
    <n v="24960000"/>
    <n v="80000"/>
    <n v="3076"/>
    <n v="76924"/>
    <n v="0"/>
    <n v="0"/>
    <n v="0"/>
    <m/>
    <n v="0"/>
    <n v="0"/>
    <n v="0"/>
    <m/>
    <m/>
    <d v="2021-03-30T00:00:00"/>
    <n v="1"/>
    <s v="O"/>
    <n v="1"/>
    <n v="30"/>
    <n v="0"/>
    <m/>
    <m/>
    <m/>
    <m/>
    <m/>
    <m/>
    <n v="1"/>
    <n v="1"/>
    <m/>
    <m/>
    <n v="7311"/>
    <s v="CREDITOS DE CONSUMO"/>
    <n v="0"/>
    <n v="0"/>
    <n v="890480123"/>
    <s v="UNIVERSIDAD DE CARTAGENA"/>
    <n v="5"/>
    <m/>
    <m/>
    <m/>
    <m/>
    <n v="2"/>
    <n v="7"/>
    <n v="2"/>
  </r>
  <r>
    <n v="5430"/>
    <s v="C"/>
    <x v="223"/>
    <x v="0"/>
    <n v="4"/>
    <n v="550025731"/>
    <d v="2021-03-31T00:00:00"/>
    <d v="2021-05-30T00:00:00"/>
    <n v="0"/>
    <n v="1"/>
    <n v="0"/>
    <n v="30"/>
    <n v="2"/>
    <n v="0"/>
    <n v="0"/>
    <n v="6000"/>
    <n v="6000"/>
    <n v="6000"/>
    <n v="0"/>
    <n v="0"/>
    <n v="0"/>
    <m/>
    <n v="0"/>
    <n v="0"/>
    <n v="0"/>
    <m/>
    <m/>
    <d v="2021-03-31T00:00:00"/>
    <n v="1"/>
    <s v="O"/>
    <n v="1"/>
    <n v="30"/>
    <n v="0"/>
    <m/>
    <m/>
    <m/>
    <m/>
    <m/>
    <m/>
    <n v="1"/>
    <n v="1"/>
    <m/>
    <m/>
    <n v="570"/>
    <s v="CREDITOS DE CONSUMO"/>
    <n v="0"/>
    <n v="0"/>
    <n v="890480123"/>
    <s v="UNIVERSIDAD DE CARTAGENA"/>
    <n v="5"/>
    <m/>
    <m/>
    <m/>
    <m/>
    <n v="2"/>
    <n v="7"/>
    <n v="2"/>
  </r>
  <r>
    <n v="5627601"/>
    <s v="C"/>
    <x v="224"/>
    <x v="0"/>
    <n v="4"/>
    <n v="16055"/>
    <d v="2019-07-30T00:00:00"/>
    <d v="2024-07-30T00:00:00"/>
    <n v="0"/>
    <n v="1"/>
    <n v="20"/>
    <n v="30"/>
    <n v="2"/>
    <n v="17726461"/>
    <n v="19240000"/>
    <n v="21500000"/>
    <n v="542764"/>
    <n v="16271688"/>
    <n v="0"/>
    <n v="0"/>
    <n v="0"/>
    <m/>
    <n v="0"/>
    <n v="0"/>
    <n v="0"/>
    <m/>
    <m/>
    <d v="2021-03-30T00:00:00"/>
    <n v="1"/>
    <s v="O"/>
    <n v="1"/>
    <n v="30"/>
    <n v="0"/>
    <m/>
    <m/>
    <m/>
    <m/>
    <m/>
    <m/>
    <n v="1"/>
    <n v="1"/>
    <m/>
    <m/>
    <n v="10644087"/>
    <s v="CREDITOS DE CONSUMO"/>
    <n v="0"/>
    <n v="0"/>
    <n v="890480123"/>
    <s v="UNIVERSIDAD DE CARTAGENA"/>
    <n v="5"/>
    <m/>
    <m/>
    <m/>
    <m/>
    <n v="1"/>
    <n v="7"/>
    <n v="2"/>
  </r>
  <r>
    <n v="333087"/>
    <s v="C"/>
    <x v="224"/>
    <x v="0"/>
    <n v="4"/>
    <n v="17571"/>
    <d v="2020-09-09T00:00:00"/>
    <d v="2022-09-30T00:00:00"/>
    <n v="0"/>
    <n v="1"/>
    <n v="8"/>
    <n v="30"/>
    <n v="2"/>
    <n v="15881442"/>
    <n v="17090000"/>
    <n v="1400000"/>
    <n v="68469"/>
    <n v="963089"/>
    <n v="0"/>
    <n v="0"/>
    <n v="0"/>
    <m/>
    <n v="0"/>
    <n v="0"/>
    <n v="0"/>
    <m/>
    <m/>
    <d v="2021-03-30T00:00:00"/>
    <n v="1"/>
    <s v="O"/>
    <n v="1"/>
    <n v="30"/>
    <n v="0"/>
    <m/>
    <m/>
    <m/>
    <m/>
    <m/>
    <m/>
    <n v="1"/>
    <n v="1"/>
    <m/>
    <m/>
    <n v="630002"/>
    <s v="CREDITOS DE CONSUMO"/>
    <n v="0"/>
    <n v="0"/>
    <n v="890480123"/>
    <s v="UNIVERSIDAD DE CARTAGENA"/>
    <n v="5"/>
    <m/>
    <m/>
    <m/>
    <m/>
    <n v="1"/>
    <n v="7"/>
    <n v="2"/>
  </r>
  <r>
    <n v="889273"/>
    <s v="C"/>
    <x v="224"/>
    <x v="0"/>
    <n v="4"/>
    <n v="18184"/>
    <d v="2021-02-16T00:00:00"/>
    <d v="2021-06-28T00:00:00"/>
    <n v="0"/>
    <n v="1"/>
    <n v="1"/>
    <n v="30"/>
    <n v="2"/>
    <n v="13121400"/>
    <n v="13940000"/>
    <n v="2600000"/>
    <n v="28430"/>
    <n v="2571250"/>
    <n v="0"/>
    <n v="0"/>
    <n v="0"/>
    <m/>
    <n v="0"/>
    <n v="0"/>
    <n v="0"/>
    <n v="2600000"/>
    <n v="6"/>
    <d v="2021-03-30T00:00:00"/>
    <n v="1"/>
    <s v="O"/>
    <n v="1"/>
    <n v="30"/>
    <n v="0"/>
    <m/>
    <m/>
    <m/>
    <m/>
    <m/>
    <m/>
    <n v="1"/>
    <n v="1"/>
    <m/>
    <m/>
    <n v="1681977"/>
    <s v="CREDITOS DE CONSUMO"/>
    <n v="0"/>
    <n v="0"/>
    <n v="890480123"/>
    <s v="UNIVERSIDAD DE CARTAGENA"/>
    <n v="5"/>
    <m/>
    <m/>
    <m/>
    <m/>
    <n v="1"/>
    <n v="7"/>
    <n v="2"/>
  </r>
  <r>
    <n v="0"/>
    <s v="C"/>
    <x v="225"/>
    <x v="0"/>
    <n v="4"/>
    <n v="16321"/>
    <d v="2020-10-29T00:00:00"/>
    <d v="2022-11-30T00:00:00"/>
    <n v="0"/>
    <n v="1"/>
    <n v="5"/>
    <n v="30"/>
    <n v="2"/>
    <n v="12185828"/>
    <n v="12890000"/>
    <n v="4921171"/>
    <n v="223882"/>
    <n v="4033322"/>
    <n v="0"/>
    <n v="0"/>
    <n v="0"/>
    <m/>
    <n v="0"/>
    <n v="0"/>
    <n v="0"/>
    <m/>
    <m/>
    <d v="2021-03-30T00:00:00"/>
    <n v="1"/>
    <s v="O"/>
    <n v="1"/>
    <n v="30"/>
    <n v="0"/>
    <m/>
    <m/>
    <m/>
    <m/>
    <m/>
    <m/>
    <n v="1"/>
    <n v="1"/>
    <m/>
    <m/>
    <n v="4770464"/>
    <s v="CREDITOS DE CONSUMO"/>
    <n v="0"/>
    <n v="0"/>
    <n v="890480123"/>
    <s v="UNIVERSIDAD DE CARTAGENA"/>
    <n v="5"/>
    <m/>
    <m/>
    <m/>
    <m/>
    <n v="1"/>
    <n v="7"/>
    <n v="1"/>
  </r>
  <r>
    <n v="7497703"/>
    <s v="C"/>
    <x v="226"/>
    <x v="0"/>
    <n v="4"/>
    <n v="17498"/>
    <d v="2020-08-28T00:00:00"/>
    <d v="2027-09-30T00:00:00"/>
    <n v="0"/>
    <n v="1"/>
    <n v="6"/>
    <n v="30"/>
    <n v="2"/>
    <n v="17726461"/>
    <n v="19240000"/>
    <n v="10000000"/>
    <n v="208578"/>
    <n v="9620340"/>
    <n v="0"/>
    <n v="0"/>
    <n v="0"/>
    <m/>
    <n v="0"/>
    <n v="0"/>
    <n v="0"/>
    <m/>
    <m/>
    <d v="2021-03-30T00:00:00"/>
    <n v="9"/>
    <s v="O"/>
    <n v="1"/>
    <n v="30"/>
    <n v="0"/>
    <m/>
    <m/>
    <m/>
    <m/>
    <m/>
    <m/>
    <n v="1"/>
    <n v="1"/>
    <m/>
    <m/>
    <n v="2122637"/>
    <s v="CREDITOS DE CONSUMO"/>
    <n v="0"/>
    <n v="0"/>
    <n v="890480123"/>
    <s v="UNIVERSIDAD DE CARTAGENA"/>
    <n v="5"/>
    <m/>
    <m/>
    <m/>
    <m/>
    <n v="1"/>
    <n v="7"/>
    <n v="2"/>
  </r>
  <r>
    <n v="7526546"/>
    <s v="C"/>
    <x v="226"/>
    <x v="0"/>
    <n v="4"/>
    <n v="18193"/>
    <d v="2021-02-17T00:00:00"/>
    <d v="2026-02-28T00:00:00"/>
    <n v="0"/>
    <n v="1"/>
    <n v="2"/>
    <n v="30"/>
    <n v="2"/>
    <n v="9568969"/>
    <n v="10000000"/>
    <n v="10000000"/>
    <n v="210356"/>
    <n v="9657348"/>
    <n v="0"/>
    <n v="0"/>
    <n v="0"/>
    <m/>
    <n v="0"/>
    <n v="0"/>
    <n v="0"/>
    <m/>
    <m/>
    <d v="2021-03-30T00:00:00"/>
    <n v="1"/>
    <s v="O"/>
    <n v="1"/>
    <n v="30"/>
    <n v="0"/>
    <m/>
    <m/>
    <m/>
    <m/>
    <m/>
    <m/>
    <n v="1"/>
    <n v="1"/>
    <m/>
    <m/>
    <n v="2130802"/>
    <s v="CREDITOS DE CONSUMO"/>
    <n v="0"/>
    <n v="0"/>
    <n v="890480123"/>
    <s v="UNIVERSIDAD DE CARTAGENA"/>
    <n v="5"/>
    <m/>
    <m/>
    <m/>
    <m/>
    <n v="1"/>
    <n v="7"/>
    <n v="2"/>
  </r>
  <r>
    <n v="13515539"/>
    <s v="C"/>
    <x v="227"/>
    <x v="0"/>
    <n v="4"/>
    <n v="14020"/>
    <d v="2018-05-11T00:00:00"/>
    <d v="2025-05-11T00:00:00"/>
    <n v="0"/>
    <n v="1"/>
    <n v="36"/>
    <n v="30"/>
    <n v="2"/>
    <n v="12185828"/>
    <n v="12890000"/>
    <n v="21225858"/>
    <n v="376807"/>
    <n v="14125457"/>
    <n v="0"/>
    <n v="0"/>
    <n v="0"/>
    <m/>
    <n v="0"/>
    <n v="0"/>
    <n v="0"/>
    <m/>
    <m/>
    <d v="2021-03-30T00:00:00"/>
    <n v="1"/>
    <s v="O"/>
    <n v="1"/>
    <n v="30"/>
    <n v="0"/>
    <m/>
    <m/>
    <m/>
    <m/>
    <m/>
    <m/>
    <n v="1"/>
    <n v="1"/>
    <m/>
    <m/>
    <n v="609918"/>
    <s v="CREDITOS DE CONSUMO"/>
    <n v="0"/>
    <n v="0"/>
    <n v="890480123"/>
    <s v="UNIVERSIDAD DE CARTAGENA"/>
    <n v="5"/>
    <m/>
    <m/>
    <m/>
    <m/>
    <n v="1"/>
    <n v="7"/>
    <n v="2"/>
  </r>
  <r>
    <n v="18439355"/>
    <s v="C"/>
    <x v="227"/>
    <x v="0"/>
    <n v="4"/>
    <n v="16109"/>
    <d v="2019-08-09T00:00:00"/>
    <d v="2026-08-09T00:00:00"/>
    <n v="0"/>
    <n v="1"/>
    <n v="20"/>
    <n v="30"/>
    <n v="2"/>
    <n v="17726461"/>
    <n v="19240000"/>
    <n v="22511016"/>
    <n v="469531"/>
    <n v="19271471"/>
    <n v="0"/>
    <n v="0"/>
    <n v="0"/>
    <m/>
    <n v="0"/>
    <n v="0"/>
    <n v="0"/>
    <m/>
    <m/>
    <d v="2021-03-30T00:00:00"/>
    <n v="1"/>
    <s v="O"/>
    <n v="1"/>
    <n v="30"/>
    <n v="0"/>
    <m/>
    <m/>
    <m/>
    <m/>
    <m/>
    <m/>
    <n v="1"/>
    <n v="1"/>
    <m/>
    <m/>
    <n v="832116"/>
    <s v="CREDITOS DE CONSUMO"/>
    <n v="0"/>
    <n v="0"/>
    <n v="890480123"/>
    <s v="UNIVERSIDAD DE CARTAGENA"/>
    <n v="5"/>
    <m/>
    <m/>
    <m/>
    <m/>
    <n v="1"/>
    <n v="7"/>
    <n v="2"/>
  </r>
  <r>
    <n v="82562984"/>
    <s v="C"/>
    <x v="227"/>
    <x v="0"/>
    <n v="4"/>
    <n v="17149"/>
    <d v="2020-04-14T00:00:00"/>
    <d v="2027-04-30T00:00:00"/>
    <n v="0"/>
    <n v="1"/>
    <n v="11"/>
    <n v="30"/>
    <n v="2"/>
    <n v="17726461"/>
    <n v="19240000"/>
    <n v="93000000"/>
    <n v="1939777"/>
    <n v="86288820"/>
    <n v="0"/>
    <n v="0"/>
    <n v="0"/>
    <m/>
    <n v="0"/>
    <n v="0"/>
    <n v="0"/>
    <m/>
    <m/>
    <d v="2021-03-30T00:00:00"/>
    <n v="1"/>
    <s v="O"/>
    <n v="1"/>
    <n v="30"/>
    <n v="0"/>
    <m/>
    <m/>
    <m/>
    <m/>
    <m/>
    <m/>
    <n v="1"/>
    <n v="1"/>
    <m/>
    <m/>
    <n v="3725836"/>
    <s v="CREDITOS DE CONSUMO"/>
    <n v="0"/>
    <n v="0"/>
    <n v="890480123"/>
    <s v="UNIVERSIDAD DE CARTAGENA"/>
    <n v="5"/>
    <m/>
    <m/>
    <m/>
    <m/>
    <n v="1"/>
    <n v="7"/>
    <n v="2"/>
  </r>
  <r>
    <n v="263455434"/>
    <s v="C"/>
    <x v="227"/>
    <x v="1"/>
    <n v="4"/>
    <n v="17779"/>
    <d v="2020-11-04T00:00:00"/>
    <d v="2032-11-04T00:00:00"/>
    <n v="0"/>
    <n v="1"/>
    <n v="7"/>
    <n v="30"/>
    <n v="2"/>
    <n v="11287361"/>
    <n v="11890000"/>
    <n v="280000000"/>
    <n v="2687651"/>
    <n v="275344438"/>
    <n v="0"/>
    <n v="0"/>
    <n v="409163000"/>
    <s v="                              "/>
    <n v="0"/>
    <n v="0"/>
    <n v="0"/>
    <s v="4000000/3400000/3400000"/>
    <d v="2001-07-04T00:00:00"/>
    <d v="2021-03-30T00:00:00"/>
    <n v="2"/>
    <s v="O"/>
    <n v="1"/>
    <n v="30"/>
    <n v="0"/>
    <n v="2"/>
    <n v="0"/>
    <n v="1"/>
    <n v="0"/>
    <n v="0"/>
    <n v="0"/>
    <n v="1"/>
    <n v="1"/>
    <m/>
    <m/>
    <n v="11889004"/>
    <s v="CREDITO DE VIVIENDA"/>
    <n v="0"/>
    <n v="0"/>
    <n v="890480123"/>
    <s v="UNIVERSIDAD DE CARTAGENA"/>
    <n v="5"/>
    <m/>
    <m/>
    <m/>
    <m/>
    <n v="1"/>
    <n v="7"/>
    <n v="2"/>
  </r>
  <r>
    <n v="47773314"/>
    <s v="C"/>
    <x v="228"/>
    <x v="3"/>
    <n v="4"/>
    <n v="18269"/>
    <d v="2021-03-17T00:00:00"/>
    <d v="2028-03-30T00:00:00"/>
    <n v="0"/>
    <n v="1"/>
    <n v="0"/>
    <n v="30"/>
    <n v="2"/>
    <n v="10971158"/>
    <n v="11540000"/>
    <n v="50400000"/>
    <n v="862207"/>
    <n v="50400000"/>
    <n v="0"/>
    <n v="0"/>
    <n v="56000000"/>
    <s v="                              "/>
    <n v="0"/>
    <n v="0"/>
    <n v="0"/>
    <m/>
    <m/>
    <d v="2021-03-30T00:00:00"/>
    <n v="3"/>
    <s v="O"/>
    <n v="1"/>
    <n v="30"/>
    <n v="0"/>
    <m/>
    <m/>
    <m/>
    <m/>
    <m/>
    <m/>
    <n v="1"/>
    <n v="1"/>
    <m/>
    <m/>
    <n v="2626686"/>
    <s v="CREDITOS DE CONSUMO"/>
    <n v="0"/>
    <n v="0"/>
    <n v="890480123"/>
    <s v="UNIVERSIDAD DE CARTAGENA"/>
    <n v="5"/>
    <m/>
    <m/>
    <m/>
    <m/>
    <n v="1"/>
    <n v="7"/>
    <n v="2"/>
  </r>
  <r>
    <n v="0"/>
    <s v="C"/>
    <x v="229"/>
    <x v="0"/>
    <n v="4"/>
    <n v="550025739"/>
    <d v="2021-03-31T00:00:00"/>
    <d v="2021-05-30T00:00:00"/>
    <n v="0"/>
    <n v="1"/>
    <n v="0"/>
    <n v="30"/>
    <n v="2"/>
    <n v="0"/>
    <n v="0"/>
    <n v="6000"/>
    <n v="6000"/>
    <n v="6000"/>
    <n v="0"/>
    <n v="0"/>
    <n v="0"/>
    <m/>
    <n v="0"/>
    <n v="0"/>
    <n v="0"/>
    <m/>
    <m/>
    <d v="2021-03-31T00:00:00"/>
    <n v="1"/>
    <s v="O"/>
    <n v="1"/>
    <n v="30"/>
    <n v="0"/>
    <m/>
    <m/>
    <m/>
    <m/>
    <m/>
    <m/>
    <n v="1"/>
    <n v="1"/>
    <m/>
    <m/>
    <n v="27863214"/>
    <s v="CREDITOS DE CONSUMO"/>
    <n v="0"/>
    <n v="0"/>
    <n v="890480123"/>
    <s v="UNIVERSIDAD DE CARTAGENA"/>
    <n v="5"/>
    <m/>
    <m/>
    <m/>
    <m/>
    <n v="2"/>
    <n v="7"/>
    <n v="2"/>
  </r>
  <r>
    <n v="0"/>
    <s v="C"/>
    <x v="230"/>
    <x v="0"/>
    <n v="4"/>
    <n v="17091"/>
    <d v="2020-03-16T00:00:00"/>
    <d v="2022-03-16T00:00:00"/>
    <n v="14"/>
    <n v="1"/>
    <n v="11"/>
    <n v="30"/>
    <n v="2"/>
    <n v="17726461"/>
    <n v="19240000"/>
    <n v="2000000"/>
    <n v="99584"/>
    <n v="1097302"/>
    <n v="7504"/>
    <n v="0"/>
    <n v="0"/>
    <m/>
    <n v="0"/>
    <n v="0"/>
    <n v="0"/>
    <m/>
    <m/>
    <d v="2021-03-30T00:00:00"/>
    <n v="1"/>
    <s v="O"/>
    <n v="1"/>
    <n v="30"/>
    <n v="9545"/>
    <m/>
    <m/>
    <m/>
    <m/>
    <m/>
    <m/>
    <n v="1"/>
    <n v="1"/>
    <m/>
    <m/>
    <n v="1131007"/>
    <s v="CREDITOS DE CONSUMO"/>
    <n v="0"/>
    <n v="0"/>
    <n v="890480123"/>
    <s v="UNIVERSIDAD DE CARTAGENA"/>
    <n v="5"/>
    <m/>
    <m/>
    <m/>
    <m/>
    <n v="1"/>
    <n v="7"/>
    <n v="2"/>
  </r>
  <r>
    <n v="0"/>
    <s v="C"/>
    <x v="230"/>
    <x v="0"/>
    <n v="4"/>
    <n v="17587"/>
    <d v="2020-09-14T00:00:00"/>
    <d v="2027-09-30T00:00:00"/>
    <n v="0"/>
    <n v="1"/>
    <n v="6"/>
    <n v="30"/>
    <n v="2"/>
    <n v="17726461"/>
    <n v="19240000"/>
    <n v="20500000"/>
    <n v="427585"/>
    <n v="19721648"/>
    <n v="0"/>
    <n v="0"/>
    <n v="0"/>
    <m/>
    <n v="0"/>
    <n v="0"/>
    <n v="0"/>
    <m/>
    <m/>
    <d v="2021-03-30T00:00:00"/>
    <n v="1"/>
    <s v="O"/>
    <n v="1"/>
    <n v="30"/>
    <n v="0"/>
    <m/>
    <m/>
    <m/>
    <m/>
    <m/>
    <m/>
    <n v="1"/>
    <n v="1"/>
    <m/>
    <m/>
    <n v="20327416"/>
    <s v="CREDITOS DE CONSUMO"/>
    <n v="0"/>
    <n v="0"/>
    <n v="890480123"/>
    <s v="UNIVERSIDAD DE CARTAGENA"/>
    <n v="5"/>
    <m/>
    <m/>
    <m/>
    <m/>
    <n v="1"/>
    <n v="7"/>
    <n v="2"/>
  </r>
  <r>
    <n v="0"/>
    <s v="C"/>
    <x v="230"/>
    <x v="0"/>
    <n v="4"/>
    <n v="18100"/>
    <d v="2021-01-28T00:00:00"/>
    <d v="2021-06-30T00:00:00"/>
    <n v="0"/>
    <n v="1"/>
    <n v="1"/>
    <n v="30"/>
    <n v="2"/>
    <n v="13121400"/>
    <n v="13940000"/>
    <n v="2500000"/>
    <n v="27336"/>
    <n v="2496350"/>
    <n v="3604"/>
    <n v="0"/>
    <n v="0"/>
    <m/>
    <n v="0"/>
    <n v="0"/>
    <n v="0"/>
    <n v="2500000"/>
    <n v="6"/>
    <d v="2021-03-30T00:00:00"/>
    <n v="1"/>
    <s v="O"/>
    <n v="1"/>
    <n v="30"/>
    <n v="0"/>
    <m/>
    <m/>
    <m/>
    <m/>
    <m/>
    <m/>
    <n v="1"/>
    <n v="1"/>
    <m/>
    <m/>
    <n v="2573028"/>
    <s v="CREDITOS DE CONSUMO"/>
    <n v="0"/>
    <n v="0"/>
    <n v="890480123"/>
    <s v="UNIVERSIDAD DE CARTAGENA"/>
    <n v="5"/>
    <m/>
    <m/>
    <m/>
    <m/>
    <n v="1"/>
    <n v="7"/>
    <n v="2"/>
  </r>
  <r>
    <n v="0"/>
    <s v="C"/>
    <x v="231"/>
    <x v="0"/>
    <n v="4"/>
    <n v="13178"/>
    <d v="2017-10-12T00:00:00"/>
    <d v="2023-10-12T00:00:00"/>
    <n v="0"/>
    <n v="1"/>
    <n v="42"/>
    <n v="30"/>
    <n v="2"/>
    <n v="17726461"/>
    <n v="19240000"/>
    <n v="12400000"/>
    <n v="280903"/>
    <n v="6620703"/>
    <n v="0"/>
    <n v="0"/>
    <n v="0"/>
    <m/>
    <n v="0"/>
    <n v="0"/>
    <n v="0"/>
    <m/>
    <m/>
    <d v="2021-03-30T00:00:00"/>
    <n v="1"/>
    <s v="O"/>
    <n v="1"/>
    <n v="30"/>
    <n v="0"/>
    <m/>
    <m/>
    <m/>
    <m/>
    <m/>
    <m/>
    <n v="1"/>
    <n v="1"/>
    <m/>
    <m/>
    <n v="27921767"/>
    <s v="CREDITOS DE CONSUMO"/>
    <n v="0"/>
    <n v="0"/>
    <n v="890480123"/>
    <s v="UNIVERSIDAD DE CARTAGENA"/>
    <n v="5"/>
    <m/>
    <m/>
    <m/>
    <m/>
    <n v="1"/>
    <n v="7"/>
    <n v="2"/>
  </r>
  <r>
    <n v="0"/>
    <s v="C"/>
    <x v="232"/>
    <x v="0"/>
    <n v="4"/>
    <n v="15834"/>
    <d v="2019-06-20T00:00:00"/>
    <d v="2022-06-20T00:00:00"/>
    <n v="10"/>
    <n v="1"/>
    <n v="20"/>
    <n v="30"/>
    <n v="2"/>
    <n v="12185828"/>
    <n v="12890000"/>
    <n v="15000000"/>
    <n v="499547"/>
    <n v="6982217"/>
    <n v="23420"/>
    <n v="0"/>
    <n v="0"/>
    <m/>
    <n v="0"/>
    <n v="0"/>
    <n v="0"/>
    <m/>
    <m/>
    <d v="2021-03-30T00:00:00"/>
    <n v="1"/>
    <s v="O"/>
    <n v="1"/>
    <n v="30"/>
    <n v="64263"/>
    <m/>
    <m/>
    <m/>
    <m/>
    <m/>
    <m/>
    <n v="1"/>
    <n v="1"/>
    <m/>
    <m/>
    <n v="88353213"/>
    <s v="CREDITOS DE CONSUMO"/>
    <n v="0"/>
    <n v="0"/>
    <n v="890480123"/>
    <s v="UNIVERSIDAD DE CARTAGENA"/>
    <n v="5"/>
    <m/>
    <m/>
    <m/>
    <m/>
    <n v="1"/>
    <n v="7"/>
    <n v="2"/>
  </r>
  <r>
    <n v="0"/>
    <s v="C"/>
    <x v="232"/>
    <x v="0"/>
    <n v="4"/>
    <n v="17259"/>
    <d v="2020-06-20T00:00:00"/>
    <d v="2021-06-30T00:00:00"/>
    <n v="0"/>
    <n v="1"/>
    <n v="9"/>
    <n v="30"/>
    <n v="2"/>
    <n v="12185828"/>
    <n v="12890000"/>
    <n v="730000"/>
    <n v="64923"/>
    <n v="190738"/>
    <n v="0"/>
    <n v="0"/>
    <n v="0"/>
    <m/>
    <n v="0"/>
    <n v="0"/>
    <n v="0"/>
    <m/>
    <m/>
    <d v="2021-03-30T00:00:00"/>
    <n v="1"/>
    <s v="O"/>
    <n v="1"/>
    <n v="30"/>
    <n v="0"/>
    <m/>
    <m/>
    <m/>
    <m/>
    <m/>
    <m/>
    <n v="1"/>
    <n v="1"/>
    <m/>
    <m/>
    <n v="2413605"/>
    <s v="CREDITOS DE CONSUMO"/>
    <n v="0"/>
    <n v="0"/>
    <n v="890480123"/>
    <s v="UNIVERSIDAD DE CARTAGENA"/>
    <n v="5"/>
    <m/>
    <m/>
    <m/>
    <m/>
    <n v="1"/>
    <n v="7"/>
    <n v="2"/>
  </r>
  <r>
    <n v="0"/>
    <s v="C"/>
    <x v="233"/>
    <x v="0"/>
    <n v="4"/>
    <n v="17758"/>
    <d v="2020-10-29T00:00:00"/>
    <d v="2022-10-30T00:00:00"/>
    <n v="0"/>
    <n v="1"/>
    <n v="5"/>
    <n v="30"/>
    <n v="2"/>
    <n v="15881442"/>
    <n v="17090000"/>
    <n v="4214301"/>
    <n v="206107"/>
    <n v="3441915"/>
    <n v="0"/>
    <n v="0"/>
    <n v="0"/>
    <m/>
    <n v="0"/>
    <n v="0"/>
    <n v="0"/>
    <m/>
    <m/>
    <d v="2021-03-30T00:00:00"/>
    <n v="1"/>
    <s v="O"/>
    <n v="1"/>
    <n v="30"/>
    <n v="0"/>
    <m/>
    <m/>
    <m/>
    <m/>
    <m/>
    <m/>
    <n v="1"/>
    <n v="1"/>
    <m/>
    <m/>
    <n v="19798490"/>
    <s v="CREDITOS DE CONSUMO"/>
    <n v="0"/>
    <n v="0"/>
    <n v="890480123"/>
    <s v="UNIVERSIDAD DE CARTAGENA"/>
    <n v="5"/>
    <m/>
    <m/>
    <m/>
    <m/>
    <n v="1"/>
    <n v="7"/>
    <n v="2"/>
  </r>
  <r>
    <n v="0"/>
    <s v="C"/>
    <x v="233"/>
    <x v="0"/>
    <n v="4"/>
    <n v="18234"/>
    <d v="2021-03-03T00:00:00"/>
    <d v="2021-11-30T00:00:00"/>
    <n v="0"/>
    <n v="1"/>
    <n v="1"/>
    <n v="30"/>
    <n v="2"/>
    <n v="8648788"/>
    <n v="9000000"/>
    <n v="2970000"/>
    <n v="383392"/>
    <n v="2586608"/>
    <n v="0"/>
    <n v="0"/>
    <n v="0"/>
    <m/>
    <n v="0"/>
    <n v="0"/>
    <n v="0"/>
    <m/>
    <m/>
    <d v="2021-03-30T00:00:00"/>
    <n v="1"/>
    <s v="O"/>
    <n v="1"/>
    <n v="30"/>
    <n v="0"/>
    <m/>
    <m/>
    <m/>
    <m/>
    <m/>
    <m/>
    <n v="1"/>
    <n v="1"/>
    <m/>
    <m/>
    <n v="14878616"/>
    <s v="CREDITOS DE CONSUMO"/>
    <n v="0"/>
    <n v="0"/>
    <n v="890480123"/>
    <s v="UNIVERSIDAD DE CARTAGENA"/>
    <n v="5"/>
    <m/>
    <m/>
    <m/>
    <m/>
    <n v="1"/>
    <n v="7"/>
    <n v="2"/>
  </r>
  <r>
    <n v="0"/>
    <s v="C"/>
    <x v="234"/>
    <x v="0"/>
    <n v="4"/>
    <n v="9541"/>
    <d v="2015-03-11T00:00:00"/>
    <d v="2021-03-11T00:00:00"/>
    <n v="19"/>
    <n v="1"/>
    <n v="71"/>
    <n v="30"/>
    <n v="2"/>
    <n v="17146240"/>
    <n v="18560000"/>
    <n v="35000000"/>
    <n v="781473"/>
    <n v="10769"/>
    <n v="0"/>
    <n v="0"/>
    <n v="0"/>
    <m/>
    <n v="0"/>
    <n v="0"/>
    <n v="0"/>
    <m/>
    <m/>
    <d v="2021-03-30T00:00:00"/>
    <n v="1"/>
    <s v="O"/>
    <n v="1"/>
    <n v="30"/>
    <n v="10769"/>
    <m/>
    <m/>
    <m/>
    <m/>
    <m/>
    <m/>
    <n v="1"/>
    <n v="1"/>
    <m/>
    <m/>
    <n v="14542"/>
    <s v="CREDITOS DE CONSUMO"/>
    <n v="0"/>
    <n v="0"/>
    <n v="890480123"/>
    <s v="UNIVERSIDAD DE CARTAGENA"/>
    <n v="5"/>
    <m/>
    <m/>
    <m/>
    <m/>
    <n v="1"/>
    <n v="7"/>
    <n v="2"/>
  </r>
  <r>
    <n v="0"/>
    <s v="C"/>
    <x v="234"/>
    <x v="2"/>
    <n v="4"/>
    <n v="14945"/>
    <d v="2018-11-27T00:00:00"/>
    <d v="2021-11-27T00:00:00"/>
    <n v="3"/>
    <n v="1"/>
    <n v="27"/>
    <n v="30"/>
    <n v="2"/>
    <n v="12185828"/>
    <n v="12890000"/>
    <n v="7452647"/>
    <n v="248197"/>
    <n v="2124435"/>
    <n v="23937"/>
    <n v="0"/>
    <n v="0"/>
    <m/>
    <n v="0"/>
    <n v="0"/>
    <n v="0"/>
    <m/>
    <m/>
    <d v="2021-03-02T00:00:00"/>
    <n v="1"/>
    <s v="O"/>
    <n v="1"/>
    <n v="30"/>
    <n v="226606"/>
    <m/>
    <m/>
    <m/>
    <m/>
    <m/>
    <m/>
    <n v="1"/>
    <n v="1"/>
    <m/>
    <m/>
    <n v="2868882"/>
    <s v="CREDITOS DE CONSUMO"/>
    <n v="0"/>
    <n v="0"/>
    <m/>
    <m/>
    <n v="5"/>
    <m/>
    <m/>
    <m/>
    <m/>
    <n v="1"/>
    <n v="7"/>
    <n v="2"/>
  </r>
  <r>
    <n v="0"/>
    <s v="C"/>
    <x v="234"/>
    <x v="2"/>
    <n v="4"/>
    <n v="14946"/>
    <d v="2018-11-27T00:00:00"/>
    <d v="2021-11-27T00:00:00"/>
    <n v="3"/>
    <n v="1"/>
    <n v="27"/>
    <n v="30"/>
    <n v="2"/>
    <n v="12185828"/>
    <n v="12890000"/>
    <n v="31249000"/>
    <n v="1040690"/>
    <n v="8907813"/>
    <n v="100308"/>
    <n v="0"/>
    <n v="0"/>
    <m/>
    <n v="0"/>
    <n v="0"/>
    <n v="0"/>
    <m/>
    <m/>
    <d v="2021-03-02T00:00:00"/>
    <n v="1"/>
    <s v="O"/>
    <n v="1"/>
    <n v="30"/>
    <n v="950216"/>
    <m/>
    <m/>
    <m/>
    <m/>
    <m/>
    <m/>
    <n v="1"/>
    <n v="1"/>
    <m/>
    <m/>
    <n v="12029300"/>
    <s v="CREDITOS DE CONSUMO"/>
    <n v="0"/>
    <n v="0"/>
    <m/>
    <m/>
    <n v="5"/>
    <m/>
    <m/>
    <m/>
    <m/>
    <n v="1"/>
    <n v="7"/>
    <n v="2"/>
  </r>
  <r>
    <n v="0"/>
    <s v="C"/>
    <x v="234"/>
    <x v="2"/>
    <n v="4"/>
    <n v="17084"/>
    <d v="2020-03-13T00:00:00"/>
    <d v="2026-03-30T00:00:00"/>
    <n v="0"/>
    <n v="1"/>
    <n v="11"/>
    <n v="30"/>
    <n v="2"/>
    <n v="12185828"/>
    <n v="12890000"/>
    <n v="56600000"/>
    <n v="1112018"/>
    <n v="50380821"/>
    <n v="511557"/>
    <n v="0"/>
    <n v="0"/>
    <m/>
    <n v="0"/>
    <n v="0"/>
    <n v="0"/>
    <m/>
    <m/>
    <d v="2021-03-02T00:00:00"/>
    <n v="1"/>
    <s v="O"/>
    <n v="1"/>
    <n v="30"/>
    <n v="0"/>
    <m/>
    <m/>
    <m/>
    <m/>
    <m/>
    <m/>
    <n v="1"/>
    <n v="1"/>
    <m/>
    <m/>
    <n v="68035332"/>
    <s v="CREDITOS DE CONSUMO"/>
    <n v="0"/>
    <n v="0"/>
    <m/>
    <m/>
    <n v="5"/>
    <m/>
    <m/>
    <m/>
    <m/>
    <n v="1"/>
    <n v="7"/>
    <n v="2"/>
  </r>
  <r>
    <n v="0"/>
    <s v="C"/>
    <x v="235"/>
    <x v="0"/>
    <n v="4"/>
    <n v="17816"/>
    <d v="2020-11-19T00:00:00"/>
    <d v="2027-11-30T00:00:00"/>
    <n v="0"/>
    <n v="1"/>
    <n v="4"/>
    <n v="30"/>
    <n v="2"/>
    <n v="16011168"/>
    <n v="17240000"/>
    <n v="28066021"/>
    <n v="557628"/>
    <n v="27317509"/>
    <n v="0"/>
    <n v="0"/>
    <n v="0"/>
    <m/>
    <n v="0"/>
    <n v="0"/>
    <n v="0"/>
    <m/>
    <m/>
    <d v="2021-03-30T00:00:00"/>
    <n v="1"/>
    <s v="O"/>
    <n v="1"/>
    <n v="30"/>
    <n v="0"/>
    <m/>
    <m/>
    <m/>
    <m/>
    <m/>
    <m/>
    <n v="1"/>
    <n v="1"/>
    <m/>
    <m/>
    <n v="35598693"/>
    <s v="CREDITOS DE CONSUMO"/>
    <n v="0"/>
    <n v="0"/>
    <n v="890480123"/>
    <s v="UNIVERSIDAD DE CARTAGENA"/>
    <n v="5"/>
    <m/>
    <m/>
    <m/>
    <m/>
    <n v="1"/>
    <n v="7"/>
    <n v="2"/>
  </r>
  <r>
    <n v="0"/>
    <s v="C"/>
    <x v="235"/>
    <x v="2"/>
    <n v="4"/>
    <n v="18057"/>
    <d v="2021-01-13T00:00:00"/>
    <d v="2021-07-30T00:00:00"/>
    <n v="0"/>
    <n v="1"/>
    <n v="1"/>
    <n v="30"/>
    <n v="2"/>
    <n v="7720836"/>
    <n v="8000000"/>
    <n v="6500000"/>
    <n v="1107859"/>
    <n v="5428385"/>
    <n v="39577"/>
    <n v="0"/>
    <n v="0"/>
    <m/>
    <n v="0"/>
    <n v="0"/>
    <n v="0"/>
    <m/>
    <m/>
    <d v="2021-02-26T00:00:00"/>
    <n v="1"/>
    <s v="O"/>
    <n v="1"/>
    <n v="30"/>
    <n v="0"/>
    <m/>
    <m/>
    <m/>
    <m/>
    <m/>
    <m/>
    <n v="1"/>
    <n v="1"/>
    <m/>
    <m/>
    <n v="7073976"/>
    <s v="CREDITOS DE CONSUMO"/>
    <n v="0"/>
    <n v="0"/>
    <m/>
    <m/>
    <n v="5"/>
    <m/>
    <m/>
    <m/>
    <m/>
    <n v="1"/>
    <n v="7"/>
    <n v="2"/>
  </r>
  <r>
    <n v="0"/>
    <s v="C"/>
    <x v="236"/>
    <x v="0"/>
    <n v="4"/>
    <n v="17081"/>
    <d v="2020-03-12T00:00:00"/>
    <d v="2022-03-30T00:00:00"/>
    <n v="0"/>
    <n v="1"/>
    <n v="12"/>
    <n v="30"/>
    <n v="2"/>
    <n v="15881442"/>
    <n v="17090000"/>
    <n v="5266000"/>
    <n v="257542"/>
    <n v="2839073"/>
    <n v="0"/>
    <n v="0"/>
    <n v="0"/>
    <m/>
    <n v="0"/>
    <n v="0"/>
    <n v="0"/>
    <m/>
    <m/>
    <d v="2021-03-30T00:00:00"/>
    <n v="1"/>
    <s v="O"/>
    <n v="1"/>
    <n v="30"/>
    <n v="0"/>
    <m/>
    <m/>
    <m/>
    <m/>
    <m/>
    <m/>
    <n v="1"/>
    <n v="1"/>
    <m/>
    <m/>
    <n v="4350002"/>
    <s v="CREDITOS DE CONSUMO"/>
    <n v="0"/>
    <n v="0"/>
    <n v="890480123"/>
    <s v="UNIVERSIDAD DE CARTAGENA"/>
    <n v="5"/>
    <m/>
    <m/>
    <m/>
    <m/>
    <n v="1"/>
    <n v="7"/>
    <n v="2"/>
  </r>
  <r>
    <n v="0"/>
    <s v="C"/>
    <x v="236"/>
    <x v="0"/>
    <n v="4"/>
    <n v="17717"/>
    <d v="2020-10-16T00:00:00"/>
    <d v="2027-10-30T00:00:00"/>
    <n v="0"/>
    <n v="1"/>
    <n v="5"/>
    <n v="30"/>
    <n v="2"/>
    <n v="16011168"/>
    <n v="17240000"/>
    <n v="23000000"/>
    <n v="456974"/>
    <n v="22227922"/>
    <n v="0"/>
    <n v="0"/>
    <n v="0"/>
    <m/>
    <n v="0"/>
    <n v="0"/>
    <n v="0"/>
    <m/>
    <m/>
    <d v="2021-03-30T00:00:00"/>
    <n v="1"/>
    <s v="O"/>
    <n v="1"/>
    <n v="30"/>
    <n v="0"/>
    <m/>
    <m/>
    <m/>
    <m/>
    <m/>
    <m/>
    <n v="1"/>
    <n v="1"/>
    <m/>
    <m/>
    <n v="34057424"/>
    <s v="CREDITOS DE CONSUMO"/>
    <n v="0"/>
    <n v="0"/>
    <n v="890480123"/>
    <s v="UNIVERSIDAD DE CARTAGENA"/>
    <n v="5"/>
    <m/>
    <m/>
    <m/>
    <m/>
    <n v="1"/>
    <n v="7"/>
    <n v="2"/>
  </r>
  <r>
    <n v="0"/>
    <s v="C"/>
    <x v="237"/>
    <x v="0"/>
    <n v="4"/>
    <n v="17335"/>
    <d v="2020-07-07T00:00:00"/>
    <d v="2027-07-30T00:00:00"/>
    <n v="0"/>
    <n v="1"/>
    <n v="11"/>
    <n v="30"/>
    <n v="2"/>
    <n v="17726461"/>
    <n v="19240000"/>
    <n v="45331901"/>
    <n v="945524"/>
    <n v="41940096"/>
    <n v="0"/>
    <n v="0"/>
    <n v="0"/>
    <m/>
    <n v="0"/>
    <n v="0"/>
    <n v="0"/>
    <m/>
    <m/>
    <d v="2021-03-30T00:00:00"/>
    <n v="1"/>
    <s v="O"/>
    <n v="1"/>
    <n v="30"/>
    <n v="0"/>
    <m/>
    <m/>
    <m/>
    <m/>
    <m/>
    <m/>
    <n v="1"/>
    <n v="1"/>
    <m/>
    <m/>
    <n v="46873711"/>
    <s v="CREDITOS DE CONSUMO"/>
    <n v="0"/>
    <n v="0"/>
    <n v="890480123"/>
    <s v="UNIVERSIDAD DE CARTAGENA"/>
    <n v="5"/>
    <m/>
    <m/>
    <m/>
    <m/>
    <n v="1"/>
    <n v="7"/>
    <n v="2"/>
  </r>
  <r>
    <n v="0"/>
    <s v="C"/>
    <x v="237"/>
    <x v="0"/>
    <n v="4"/>
    <n v="17336"/>
    <d v="2020-07-07T00:00:00"/>
    <d v="2027-07-30T00:00:00"/>
    <n v="0"/>
    <n v="1"/>
    <n v="10"/>
    <n v="30"/>
    <n v="2"/>
    <n v="12185828"/>
    <n v="12890000"/>
    <n v="6699240"/>
    <n v="118927"/>
    <n v="6147975"/>
    <n v="0"/>
    <n v="0"/>
    <n v="0"/>
    <m/>
    <n v="0"/>
    <n v="0"/>
    <n v="0"/>
    <m/>
    <m/>
    <d v="2021-03-30T00:00:00"/>
    <n v="1"/>
    <s v="O"/>
    <n v="1"/>
    <n v="30"/>
    <n v="0"/>
    <m/>
    <m/>
    <m/>
    <m/>
    <m/>
    <m/>
    <n v="1"/>
    <n v="1"/>
    <m/>
    <m/>
    <n v="6871191"/>
    <s v="CREDITOS DE CONSUMO"/>
    <n v="0"/>
    <n v="0"/>
    <n v="890480123"/>
    <s v="UNIVERSIDAD DE CARTAGENA"/>
    <n v="5"/>
    <m/>
    <m/>
    <m/>
    <m/>
    <n v="1"/>
    <n v="7"/>
    <n v="2"/>
  </r>
  <r>
    <n v="0"/>
    <s v="C"/>
    <x v="237"/>
    <x v="0"/>
    <n v="4"/>
    <n v="17337"/>
    <d v="2020-07-07T00:00:00"/>
    <d v="2022-07-30T00:00:00"/>
    <n v="0"/>
    <n v="1"/>
    <n v="9"/>
    <n v="30"/>
    <n v="2"/>
    <n v="15881442"/>
    <n v="17090000"/>
    <n v="1768086"/>
    <n v="86471"/>
    <n v="1143143"/>
    <n v="0"/>
    <n v="0"/>
    <n v="0"/>
    <m/>
    <n v="0"/>
    <n v="0"/>
    <n v="0"/>
    <m/>
    <m/>
    <d v="2021-03-30T00:00:00"/>
    <n v="1"/>
    <s v="O"/>
    <n v="1"/>
    <n v="30"/>
    <n v="0"/>
    <m/>
    <m/>
    <m/>
    <m/>
    <m/>
    <m/>
    <n v="1"/>
    <n v="1"/>
    <m/>
    <m/>
    <n v="1277616"/>
    <s v="CREDITOS DE CONSUMO"/>
    <n v="0"/>
    <n v="0"/>
    <n v="890480123"/>
    <s v="UNIVERSIDAD DE CARTAGENA"/>
    <n v="5"/>
    <m/>
    <m/>
    <m/>
    <m/>
    <n v="1"/>
    <n v="7"/>
    <n v="2"/>
  </r>
  <r>
    <n v="0"/>
    <s v="C"/>
    <x v="238"/>
    <x v="0"/>
    <n v="4"/>
    <n v="16602"/>
    <d v="2019-11-20T00:00:00"/>
    <d v="2021-11-30T00:00:00"/>
    <n v="0"/>
    <n v="1"/>
    <n v="16"/>
    <n v="30"/>
    <n v="2"/>
    <n v="15881442"/>
    <n v="17090000"/>
    <n v="3000000"/>
    <n v="146719"/>
    <n v="1105064"/>
    <n v="0"/>
    <n v="0"/>
    <n v="0"/>
    <m/>
    <n v="0"/>
    <n v="0"/>
    <n v="0"/>
    <m/>
    <m/>
    <d v="2021-03-30T00:00:00"/>
    <n v="1"/>
    <s v="O"/>
    <n v="1"/>
    <n v="30"/>
    <n v="0"/>
    <m/>
    <m/>
    <m/>
    <m/>
    <m/>
    <m/>
    <n v="1"/>
    <n v="1"/>
    <m/>
    <m/>
    <n v="1530745"/>
    <s v="CREDITOS DE CONSUMO"/>
    <n v="0"/>
    <n v="0"/>
    <n v="890480123"/>
    <s v="UNIVERSIDAD DE CARTAGENA"/>
    <n v="5"/>
    <m/>
    <m/>
    <m/>
    <m/>
    <n v="1"/>
    <n v="7"/>
    <n v="2"/>
  </r>
  <r>
    <n v="0"/>
    <s v="C"/>
    <x v="238"/>
    <x v="0"/>
    <n v="4"/>
    <n v="17591"/>
    <d v="2020-09-15T00:00:00"/>
    <d v="2026-09-30T00:00:00"/>
    <n v="0"/>
    <n v="1"/>
    <n v="6"/>
    <n v="30"/>
    <n v="2"/>
    <n v="17726461"/>
    <n v="19240000"/>
    <n v="37000000"/>
    <n v="838177"/>
    <n v="35181319"/>
    <n v="0"/>
    <n v="0"/>
    <n v="0"/>
    <m/>
    <n v="0"/>
    <n v="0"/>
    <n v="0"/>
    <m/>
    <m/>
    <d v="2021-03-30T00:00:00"/>
    <n v="1"/>
    <s v="O"/>
    <n v="1"/>
    <n v="30"/>
    <n v="0"/>
    <m/>
    <m/>
    <m/>
    <m/>
    <m/>
    <m/>
    <n v="1"/>
    <n v="1"/>
    <m/>
    <m/>
    <n v="48733494"/>
    <s v="CREDITOS DE CONSUMO"/>
    <n v="0"/>
    <n v="0"/>
    <n v="890480123"/>
    <s v="UNIVERSIDAD DE CARTAGENA"/>
    <n v="5"/>
    <m/>
    <m/>
    <m/>
    <m/>
    <n v="1"/>
    <n v="7"/>
    <n v="2"/>
  </r>
  <r>
    <n v="0"/>
    <s v="C"/>
    <x v="239"/>
    <x v="0"/>
    <n v="4"/>
    <n v="16171"/>
    <d v="2019-08-26T00:00:00"/>
    <d v="2021-08-26T00:00:00"/>
    <n v="4"/>
    <n v="1"/>
    <n v="18"/>
    <n v="30"/>
    <n v="2"/>
    <n v="15881442"/>
    <n v="17090000"/>
    <n v="2000000"/>
    <n v="97813"/>
    <n v="474026"/>
    <n v="828"/>
    <n v="0"/>
    <n v="0"/>
    <m/>
    <n v="0"/>
    <n v="0"/>
    <n v="0"/>
    <m/>
    <m/>
    <d v="2021-03-30T00:00:00"/>
    <n v="1"/>
    <s v="O"/>
    <n v="1"/>
    <n v="30"/>
    <n v="3795"/>
    <m/>
    <m/>
    <m/>
    <m/>
    <m/>
    <m/>
    <n v="1"/>
    <n v="1"/>
    <m/>
    <m/>
    <n v="779453"/>
    <s v="CREDITOS DE CONSUMO"/>
    <n v="0"/>
    <n v="0"/>
    <n v="890480123"/>
    <s v="UNIVERSIDAD DE CARTAGENA"/>
    <n v="5"/>
    <m/>
    <m/>
    <m/>
    <m/>
    <n v="1"/>
    <n v="7"/>
    <n v="2"/>
  </r>
  <r>
    <n v="0"/>
    <s v="C"/>
    <x v="239"/>
    <x v="0"/>
    <n v="4"/>
    <n v="16880"/>
    <d v="2020-01-23T00:00:00"/>
    <d v="2027-01-23T00:00:00"/>
    <n v="0"/>
    <n v="1"/>
    <n v="14"/>
    <n v="30"/>
    <n v="2"/>
    <n v="17726461"/>
    <n v="19240000"/>
    <n v="30000000"/>
    <n v="625734"/>
    <n v="27183455"/>
    <n v="7401"/>
    <n v="0"/>
    <n v="0"/>
    <m/>
    <n v="0"/>
    <n v="0"/>
    <n v="0"/>
    <m/>
    <m/>
    <d v="2021-03-30T00:00:00"/>
    <n v="1"/>
    <s v="O"/>
    <n v="1"/>
    <n v="30"/>
    <n v="0"/>
    <m/>
    <m/>
    <m/>
    <m/>
    <m/>
    <m/>
    <n v="1"/>
    <n v="1"/>
    <m/>
    <m/>
    <n v="44698461"/>
    <s v="CREDITOS DE CONSUMO"/>
    <n v="0"/>
    <n v="0"/>
    <n v="890480123"/>
    <s v="UNIVERSIDAD DE CARTAGENA"/>
    <n v="5"/>
    <m/>
    <m/>
    <m/>
    <m/>
    <n v="1"/>
    <n v="7"/>
    <n v="2"/>
  </r>
  <r>
    <n v="0"/>
    <s v="C"/>
    <x v="239"/>
    <x v="0"/>
    <n v="4"/>
    <n v="18322"/>
    <d v="2021-03-31T00:00:00"/>
    <d v="2021-06-30T00:00:00"/>
    <n v="0"/>
    <n v="1"/>
    <n v="1"/>
    <n v="30"/>
    <n v="2"/>
    <n v="13121400"/>
    <n v="13940000"/>
    <n v="1500000"/>
    <n v="16402"/>
    <n v="1500000"/>
    <n v="0"/>
    <n v="0"/>
    <n v="0"/>
    <m/>
    <n v="0"/>
    <n v="0"/>
    <n v="0"/>
    <n v="1500000"/>
    <n v="6"/>
    <d v="2021-03-31T00:00:00"/>
    <n v="1"/>
    <s v="O"/>
    <n v="1"/>
    <n v="30"/>
    <n v="0"/>
    <m/>
    <m/>
    <m/>
    <m/>
    <m/>
    <m/>
    <n v="1"/>
    <n v="1"/>
    <m/>
    <m/>
    <n v="2466489"/>
    <s v="CREDITOS DE CONSUMO"/>
    <n v="0"/>
    <n v="0"/>
    <n v="890480123"/>
    <s v="UNIVERSIDAD DE CARTAGENA"/>
    <n v="5"/>
    <m/>
    <m/>
    <m/>
    <m/>
    <n v="1"/>
    <n v="7"/>
    <n v="2"/>
  </r>
  <r>
    <n v="30905347"/>
    <s v="C"/>
    <x v="240"/>
    <x v="0"/>
    <n v="4"/>
    <n v="13878"/>
    <d v="2018-04-10T00:00:00"/>
    <d v="2025-04-10T00:00:00"/>
    <n v="0"/>
    <n v="1"/>
    <n v="36"/>
    <n v="30"/>
    <n v="2"/>
    <n v="12185828"/>
    <n v="12890000"/>
    <n v="85216316"/>
    <n v="1512783"/>
    <n v="56805333"/>
    <n v="0"/>
    <n v="0"/>
    <n v="0"/>
    <m/>
    <n v="0"/>
    <n v="0"/>
    <n v="0"/>
    <m/>
    <m/>
    <d v="2021-03-30T00:00:00"/>
    <n v="1"/>
    <s v="O"/>
    <n v="1"/>
    <n v="30"/>
    <n v="0"/>
    <m/>
    <m/>
    <m/>
    <m/>
    <m/>
    <m/>
    <n v="1"/>
    <n v="1"/>
    <m/>
    <m/>
    <n v="25899986"/>
    <s v="CREDITOS DE CONSUMO"/>
    <n v="0"/>
    <n v="0"/>
    <n v="890480123"/>
    <s v="UNIVERSIDAD DE CARTAGENA"/>
    <n v="5"/>
    <m/>
    <m/>
    <m/>
    <m/>
    <n v="1"/>
    <n v="7"/>
    <n v="2"/>
  </r>
  <r>
    <n v="40876054"/>
    <s v="C"/>
    <x v="240"/>
    <x v="0"/>
    <n v="4"/>
    <n v="15020"/>
    <d v="2018-12-17T00:00:00"/>
    <d v="2025-12-17T00:00:00"/>
    <n v="13"/>
    <n v="1"/>
    <n v="26"/>
    <n v="30"/>
    <n v="2"/>
    <n v="17726461"/>
    <n v="19240000"/>
    <n v="93700000"/>
    <n v="1954377"/>
    <n v="75131915"/>
    <n v="479765"/>
    <n v="0"/>
    <n v="0"/>
    <m/>
    <n v="0"/>
    <n v="0"/>
    <n v="0"/>
    <m/>
    <m/>
    <d v="2021-03-30T00:00:00"/>
    <n v="1"/>
    <s v="O"/>
    <n v="1"/>
    <n v="30"/>
    <n v="183501"/>
    <m/>
    <m/>
    <m/>
    <m/>
    <m/>
    <m/>
    <n v="1"/>
    <n v="1"/>
    <m/>
    <m/>
    <n v="34255861"/>
    <s v="CREDITOS DE CONSUMO"/>
    <n v="0"/>
    <n v="0"/>
    <n v="890480123"/>
    <s v="UNIVERSIDAD DE CARTAGENA"/>
    <n v="5"/>
    <m/>
    <m/>
    <m/>
    <m/>
    <n v="1"/>
    <n v="7"/>
    <n v="2"/>
  </r>
  <r>
    <n v="2621371"/>
    <s v="C"/>
    <x v="240"/>
    <x v="0"/>
    <n v="4"/>
    <n v="15537"/>
    <d v="2019-04-04T00:00:00"/>
    <d v="2022-04-04T00:00:00"/>
    <n v="0"/>
    <n v="1"/>
    <n v="24"/>
    <n v="30"/>
    <n v="2"/>
    <n v="9752084"/>
    <n v="10200000"/>
    <n v="13215000"/>
    <n v="424874"/>
    <n v="4818191"/>
    <n v="0"/>
    <n v="0"/>
    <n v="0"/>
    <m/>
    <n v="0"/>
    <n v="0"/>
    <n v="0"/>
    <m/>
    <m/>
    <d v="2021-03-30T00:00:00"/>
    <n v="1"/>
    <s v="O"/>
    <n v="1"/>
    <n v="30"/>
    <n v="0"/>
    <m/>
    <m/>
    <m/>
    <m/>
    <m/>
    <m/>
    <n v="1"/>
    <n v="1"/>
    <m/>
    <m/>
    <n v="2196820"/>
    <s v="CREDITOS DE CONSUMO"/>
    <n v="0"/>
    <n v="0"/>
    <n v="890480123"/>
    <s v="UNIVERSIDAD DE CARTAGENA"/>
    <n v="5"/>
    <m/>
    <m/>
    <m/>
    <m/>
    <n v="1"/>
    <n v="7"/>
    <n v="2"/>
  </r>
  <r>
    <n v="1697265"/>
    <s v="C"/>
    <x v="240"/>
    <x v="0"/>
    <n v="4"/>
    <n v="16421"/>
    <d v="2019-10-08T00:00:00"/>
    <d v="2022-10-30T00:00:00"/>
    <n v="0"/>
    <n v="1"/>
    <n v="18"/>
    <n v="30"/>
    <n v="2"/>
    <n v="12185828"/>
    <n v="12890000"/>
    <n v="8831000"/>
    <n v="196189"/>
    <n v="3119646"/>
    <n v="0"/>
    <n v="0"/>
    <n v="0"/>
    <m/>
    <n v="0"/>
    <n v="0"/>
    <n v="0"/>
    <m/>
    <m/>
    <d v="2021-03-30T00:00:00"/>
    <n v="1"/>
    <s v="O"/>
    <n v="1"/>
    <n v="30"/>
    <n v="0"/>
    <m/>
    <m/>
    <m/>
    <m/>
    <m/>
    <m/>
    <n v="1"/>
    <n v="1"/>
    <m/>
    <m/>
    <n v="1422381"/>
    <s v="CREDITOS DE CONSUMO"/>
    <n v="0"/>
    <n v="0"/>
    <n v="890480123"/>
    <s v="UNIVERSIDAD DE CARTAGENA"/>
    <n v="5"/>
    <m/>
    <m/>
    <m/>
    <m/>
    <n v="1"/>
    <n v="7"/>
    <n v="2"/>
  </r>
  <r>
    <n v="5097116"/>
    <s v="C"/>
    <x v="240"/>
    <x v="0"/>
    <n v="4"/>
    <n v="17867"/>
    <d v="2020-12-04T00:00:00"/>
    <d v="2024-12-04T00:00:00"/>
    <n v="0"/>
    <n v="1"/>
    <n v="4"/>
    <n v="30"/>
    <n v="2"/>
    <n v="16011168"/>
    <n v="17240000"/>
    <n v="10000000"/>
    <n v="283460"/>
    <n v="9368714"/>
    <n v="0"/>
    <n v="0"/>
    <n v="0"/>
    <m/>
    <n v="0"/>
    <n v="0"/>
    <n v="0"/>
    <m/>
    <m/>
    <d v="2021-03-30T00:00:00"/>
    <n v="1"/>
    <s v="O"/>
    <n v="1"/>
    <n v="30"/>
    <n v="0"/>
    <m/>
    <m/>
    <m/>
    <m/>
    <m/>
    <m/>
    <n v="1"/>
    <n v="1"/>
    <m/>
    <m/>
    <n v="4271598"/>
    <s v="CREDITOS DE CONSUMO"/>
    <n v="0"/>
    <n v="0"/>
    <n v="890480123"/>
    <s v="UNIVERSIDAD DE CARTAGENA"/>
    <n v="5"/>
    <m/>
    <m/>
    <m/>
    <m/>
    <n v="1"/>
    <n v="7"/>
    <n v="2"/>
  </r>
  <r>
    <n v="936915"/>
    <s v="C"/>
    <x v="240"/>
    <x v="0"/>
    <n v="4"/>
    <n v="18053"/>
    <d v="2021-01-12T00:00:00"/>
    <d v="2022-09-30T00:00:00"/>
    <n v="0"/>
    <n v="1"/>
    <n v="2"/>
    <n v="30"/>
    <n v="2"/>
    <n v="12185828"/>
    <n v="12890000"/>
    <n v="1895000"/>
    <n v="105176"/>
    <n v="1722089"/>
    <n v="0"/>
    <n v="0"/>
    <n v="0"/>
    <m/>
    <n v="0"/>
    <n v="0"/>
    <n v="0"/>
    <m/>
    <m/>
    <d v="2021-03-30T00:00:00"/>
    <n v="1"/>
    <s v="O"/>
    <n v="1"/>
    <n v="30"/>
    <n v="0"/>
    <m/>
    <m/>
    <m/>
    <m/>
    <m/>
    <m/>
    <n v="1"/>
    <n v="1"/>
    <m/>
    <m/>
    <n v="785174"/>
    <s v="CREDITOS DE CONSUMO"/>
    <n v="0"/>
    <n v="0"/>
    <n v="890480123"/>
    <s v="UNIVERSIDAD DE CARTAGENA"/>
    <n v="5"/>
    <m/>
    <m/>
    <m/>
    <m/>
    <n v="1"/>
    <n v="7"/>
    <n v="2"/>
  </r>
  <r>
    <n v="0"/>
    <s v="C"/>
    <x v="241"/>
    <x v="0"/>
    <n v="4"/>
    <n v="18226"/>
    <d v="2021-03-02T00:00:00"/>
    <d v="2022-03-02T00:00:00"/>
    <n v="0"/>
    <n v="1"/>
    <n v="1"/>
    <n v="30"/>
    <n v="2"/>
    <n v="12185828"/>
    <n v="12890000"/>
    <n v="1900000"/>
    <n v="168978"/>
    <n v="1749026"/>
    <n v="0"/>
    <n v="0"/>
    <n v="0"/>
    <m/>
    <n v="0"/>
    <n v="0"/>
    <n v="0"/>
    <m/>
    <m/>
    <d v="2021-03-30T00:00:00"/>
    <n v="1"/>
    <s v="O"/>
    <n v="1"/>
    <n v="30"/>
    <n v="0"/>
    <m/>
    <m/>
    <m/>
    <m/>
    <m/>
    <m/>
    <n v="1"/>
    <n v="1"/>
    <m/>
    <m/>
    <n v="47720383"/>
    <s v="CREDITOS DE CONSUMO"/>
    <n v="0"/>
    <n v="0"/>
    <n v="890480123"/>
    <s v="UNIVERSIDAD DE CARTAGENA"/>
    <n v="5"/>
    <m/>
    <m/>
    <m/>
    <m/>
    <n v="1"/>
    <n v="7"/>
    <n v="2"/>
  </r>
  <r>
    <n v="0"/>
    <s v="C"/>
    <x v="241"/>
    <x v="0"/>
    <n v="4"/>
    <n v="550025649"/>
    <d v="2021-03-31T00:00:00"/>
    <d v="2021-05-30T00:00:00"/>
    <n v="0"/>
    <n v="1"/>
    <n v="0"/>
    <n v="30"/>
    <n v="2"/>
    <n v="0"/>
    <n v="0"/>
    <n v="6000"/>
    <n v="6000"/>
    <n v="6000"/>
    <n v="0"/>
    <n v="0"/>
    <n v="0"/>
    <m/>
    <n v="0"/>
    <n v="0"/>
    <n v="0"/>
    <m/>
    <m/>
    <d v="2021-03-31T00:00:00"/>
    <n v="1"/>
    <s v="O"/>
    <n v="1"/>
    <n v="30"/>
    <n v="0"/>
    <m/>
    <m/>
    <m/>
    <m/>
    <m/>
    <m/>
    <n v="1"/>
    <n v="1"/>
    <m/>
    <m/>
    <n v="163704"/>
    <s v="CREDITOS DE CONSUMO"/>
    <n v="0"/>
    <n v="0"/>
    <n v="890480123"/>
    <s v="UNIVERSIDAD DE CARTAGENA"/>
    <n v="5"/>
    <m/>
    <m/>
    <m/>
    <m/>
    <n v="2"/>
    <n v="7"/>
    <n v="2"/>
  </r>
  <r>
    <n v="58207094"/>
    <s v="C"/>
    <x v="242"/>
    <x v="0"/>
    <n v="4"/>
    <n v="15994"/>
    <d v="2020-10-29T00:00:00"/>
    <d v="2027-02-28T00:00:00"/>
    <n v="0"/>
    <n v="1"/>
    <n v="4"/>
    <n v="30"/>
    <n v="2"/>
    <n v="17726461"/>
    <n v="19240000"/>
    <n v="65939803"/>
    <n v="1449699"/>
    <n v="63994698"/>
    <n v="912310"/>
    <n v="0"/>
    <n v="0"/>
    <m/>
    <n v="0"/>
    <n v="0"/>
    <n v="0"/>
    <m/>
    <m/>
    <d v="2021-03-02T00:00:00"/>
    <n v="1"/>
    <s v="O"/>
    <n v="1"/>
    <n v="30"/>
    <n v="0"/>
    <m/>
    <m/>
    <m/>
    <m/>
    <m/>
    <m/>
    <n v="1"/>
    <n v="1"/>
    <m/>
    <m/>
    <n v="5787604"/>
    <s v="CREDITOS DE CONSUMO"/>
    <n v="0"/>
    <n v="0"/>
    <n v="890480123"/>
    <s v="UNIVERSIDAD DE CARTAGENA"/>
    <n v="3"/>
    <n v="6"/>
    <d v="2020-04-08T00:00:00"/>
    <s v="A"/>
    <n v="4"/>
    <n v="1"/>
    <n v="7"/>
    <n v="1"/>
  </r>
  <r>
    <n v="0"/>
    <s v="C"/>
    <x v="243"/>
    <x v="2"/>
    <n v="4"/>
    <n v="16142"/>
    <d v="2019-08-16T00:00:00"/>
    <d v="2021-08-16T00:00:00"/>
    <n v="0"/>
    <n v="1"/>
    <n v="19"/>
    <n v="30"/>
    <n v="2"/>
    <n v="17726461"/>
    <n v="19240000"/>
    <n v="6000000"/>
    <n v="298752"/>
    <n v="1429781"/>
    <n v="9856"/>
    <n v="0"/>
    <n v="0"/>
    <m/>
    <n v="0"/>
    <n v="0"/>
    <n v="0"/>
    <m/>
    <m/>
    <d v="2021-03-29T00:00:00"/>
    <n v="1"/>
    <s v="O"/>
    <n v="1"/>
    <n v="30"/>
    <n v="0"/>
    <m/>
    <m/>
    <m/>
    <m/>
    <m/>
    <m/>
    <n v="1"/>
    <n v="1"/>
    <m/>
    <m/>
    <n v="16298987"/>
    <s v="CREDITOS DE CONSUMO"/>
    <n v="0"/>
    <n v="0"/>
    <m/>
    <m/>
    <n v="5"/>
    <m/>
    <m/>
    <m/>
    <m/>
    <n v="1"/>
    <n v="7"/>
    <n v="2"/>
  </r>
  <r>
    <n v="871158"/>
    <s v="C"/>
    <x v="244"/>
    <x v="0"/>
    <n v="4"/>
    <n v="17559"/>
    <d v="2020-09-04T00:00:00"/>
    <d v="2021-06-04T00:00:00"/>
    <n v="0"/>
    <n v="1"/>
    <n v="1"/>
    <n v="30"/>
    <n v="2"/>
    <n v="13121400"/>
    <n v="13940000"/>
    <n v="1000000"/>
    <n v="10935"/>
    <n v="996998"/>
    <n v="1408"/>
    <n v="0"/>
    <n v="0"/>
    <m/>
    <n v="0"/>
    <n v="0"/>
    <n v="0"/>
    <n v="1000000"/>
    <n v="6"/>
    <d v="2021-03-30T00:00:00"/>
    <n v="1"/>
    <s v="O"/>
    <n v="1"/>
    <n v="30"/>
    <n v="0"/>
    <m/>
    <m/>
    <m/>
    <m/>
    <m/>
    <m/>
    <n v="1"/>
    <n v="1"/>
    <m/>
    <m/>
    <n v="125840"/>
    <s v="CREDITOS DE CONSUMO"/>
    <n v="0"/>
    <n v="0"/>
    <n v="890480123"/>
    <s v="UNIVERSIDAD DE CARTAGENA"/>
    <n v="5"/>
    <m/>
    <m/>
    <m/>
    <m/>
    <n v="1"/>
    <n v="7"/>
    <n v="2"/>
  </r>
  <r>
    <n v="949522"/>
    <s v="C"/>
    <x v="244"/>
    <x v="0"/>
    <n v="4"/>
    <n v="17560"/>
    <d v="2020-09-04T00:00:00"/>
    <d v="2021-12-04T00:00:00"/>
    <n v="0"/>
    <n v="1"/>
    <n v="1"/>
    <n v="30"/>
    <n v="2"/>
    <n v="13121400"/>
    <n v="13940000"/>
    <n v="1090000"/>
    <n v="11919"/>
    <n v="1086682"/>
    <n v="1545"/>
    <n v="0"/>
    <n v="0"/>
    <m/>
    <n v="0"/>
    <n v="0"/>
    <n v="0"/>
    <n v="1090000"/>
    <n v="12"/>
    <d v="2021-03-30T00:00:00"/>
    <n v="1"/>
    <s v="O"/>
    <n v="1"/>
    <n v="30"/>
    <n v="0"/>
    <m/>
    <m/>
    <m/>
    <m/>
    <m/>
    <m/>
    <n v="1"/>
    <n v="1"/>
    <m/>
    <m/>
    <n v="137160"/>
    <s v="CREDITOS DE CONSUMO"/>
    <n v="0"/>
    <n v="0"/>
    <n v="890480123"/>
    <s v="UNIVERSIDAD DE CARTAGENA"/>
    <n v="5"/>
    <m/>
    <m/>
    <m/>
    <m/>
    <n v="1"/>
    <n v="7"/>
    <n v="2"/>
  </r>
  <r>
    <n v="36279473"/>
    <s v="C"/>
    <x v="244"/>
    <x v="0"/>
    <n v="4"/>
    <n v="18223"/>
    <d v="2021-03-01T00:00:00"/>
    <d v="2026-03-01T00:00:00"/>
    <n v="0"/>
    <n v="1"/>
    <n v="1"/>
    <n v="30"/>
    <n v="2"/>
    <n v="16011168"/>
    <n v="17240000"/>
    <n v="42000000"/>
    <n v="1021608"/>
    <n v="41520112"/>
    <n v="0"/>
    <n v="0"/>
    <n v="0"/>
    <m/>
    <n v="0"/>
    <n v="0"/>
    <n v="0"/>
    <m/>
    <m/>
    <d v="2021-03-30T00:00:00"/>
    <n v="1"/>
    <s v="O"/>
    <n v="1"/>
    <n v="30"/>
    <n v="0"/>
    <m/>
    <m/>
    <m/>
    <m/>
    <m/>
    <m/>
    <n v="1"/>
    <n v="1"/>
    <m/>
    <m/>
    <n v="5240639"/>
    <s v="CREDITOS DE CONSUMO"/>
    <n v="0"/>
    <n v="0"/>
    <n v="890480123"/>
    <s v="UNIVERSIDAD DE CARTAGENA"/>
    <n v="5"/>
    <m/>
    <m/>
    <m/>
    <m/>
    <n v="1"/>
    <n v="7"/>
    <n v="2"/>
  </r>
  <r>
    <n v="0"/>
    <s v="C"/>
    <x v="245"/>
    <x v="0"/>
    <n v="4"/>
    <n v="18073"/>
    <d v="2021-01-19T00:00:00"/>
    <d v="2023-01-30T00:00:00"/>
    <n v="0"/>
    <n v="1"/>
    <n v="2"/>
    <n v="30"/>
    <n v="2"/>
    <n v="15881442"/>
    <n v="17090000"/>
    <n v="1035351"/>
    <n v="50635"/>
    <n v="960922"/>
    <n v="0"/>
    <n v="0"/>
    <n v="0"/>
    <m/>
    <n v="0"/>
    <n v="0"/>
    <n v="0"/>
    <m/>
    <m/>
    <d v="2021-03-30T00:00:00"/>
    <n v="1"/>
    <s v="O"/>
    <n v="1"/>
    <n v="30"/>
    <n v="0"/>
    <m/>
    <m/>
    <m/>
    <m/>
    <m/>
    <m/>
    <n v="1"/>
    <n v="1"/>
    <m/>
    <m/>
    <n v="1198452"/>
    <s v="CREDITOS DE CONSUMO"/>
    <n v="0"/>
    <n v="0"/>
    <n v="890480123"/>
    <s v="UNIVERSIDAD DE CARTAGENA"/>
    <n v="5"/>
    <m/>
    <m/>
    <m/>
    <m/>
    <n v="1"/>
    <n v="7"/>
    <n v="2"/>
  </r>
  <r>
    <n v="0"/>
    <s v="C"/>
    <x v="245"/>
    <x v="0"/>
    <n v="4"/>
    <n v="18074"/>
    <d v="2021-01-19T00:00:00"/>
    <d v="2027-01-30T00:00:00"/>
    <n v="0"/>
    <n v="1"/>
    <n v="2"/>
    <n v="30"/>
    <n v="2"/>
    <n v="16011168"/>
    <n v="17240000"/>
    <n v="13152926"/>
    <n v="285392"/>
    <n v="12931135"/>
    <n v="0"/>
    <n v="0"/>
    <n v="0"/>
    <m/>
    <n v="0"/>
    <n v="0"/>
    <n v="0"/>
    <m/>
    <m/>
    <d v="2021-03-30T00:00:00"/>
    <n v="1"/>
    <s v="O"/>
    <n v="1"/>
    <n v="30"/>
    <n v="0"/>
    <m/>
    <m/>
    <m/>
    <m/>
    <m/>
    <m/>
    <n v="1"/>
    <n v="1"/>
    <m/>
    <m/>
    <n v="16127578"/>
    <s v="CREDITOS DE CONSUMO"/>
    <n v="0"/>
    <n v="0"/>
    <n v="890480123"/>
    <s v="UNIVERSIDAD DE CARTAGENA"/>
    <n v="5"/>
    <m/>
    <m/>
    <m/>
    <m/>
    <n v="1"/>
    <n v="7"/>
    <n v="2"/>
  </r>
  <r>
    <n v="0"/>
    <s v="C"/>
    <x v="245"/>
    <x v="0"/>
    <n v="4"/>
    <n v="18075"/>
    <d v="2021-01-19T00:00:00"/>
    <d v="2022-01-30T00:00:00"/>
    <n v="0"/>
    <n v="1"/>
    <n v="2"/>
    <n v="30"/>
    <n v="2"/>
    <n v="7720836"/>
    <n v="8000000"/>
    <n v="4267402"/>
    <n v="370664"/>
    <n v="3578457"/>
    <n v="0"/>
    <n v="0"/>
    <n v="0"/>
    <m/>
    <n v="0"/>
    <n v="0"/>
    <n v="0"/>
    <m/>
    <m/>
    <d v="2021-03-30T00:00:00"/>
    <n v="1"/>
    <s v="O"/>
    <n v="1"/>
    <n v="30"/>
    <n v="0"/>
    <m/>
    <m/>
    <m/>
    <m/>
    <m/>
    <m/>
    <n v="1"/>
    <n v="1"/>
    <m/>
    <m/>
    <n v="4463014"/>
    <s v="CREDITOS DE CONSUMO"/>
    <n v="0"/>
    <n v="0"/>
    <n v="890480123"/>
    <s v="UNIVERSIDAD DE CARTAGENA"/>
    <n v="5"/>
    <m/>
    <m/>
    <m/>
    <m/>
    <n v="1"/>
    <n v="7"/>
    <n v="2"/>
  </r>
  <r>
    <n v="0"/>
    <s v="C"/>
    <x v="245"/>
    <x v="3"/>
    <n v="4"/>
    <n v="18076"/>
    <d v="2021-01-19T00:00:00"/>
    <d v="2026-01-30T00:00:00"/>
    <n v="0"/>
    <n v="1"/>
    <n v="2"/>
    <n v="30"/>
    <n v="2"/>
    <n v="10971158"/>
    <n v="11540000"/>
    <n v="11450157"/>
    <n v="248789"/>
    <n v="11160288"/>
    <n v="0"/>
    <n v="0"/>
    <n v="62215830"/>
    <s v="                              "/>
    <n v="0"/>
    <n v="0"/>
    <n v="0"/>
    <m/>
    <m/>
    <d v="2021-03-30T00:00:00"/>
    <n v="3"/>
    <s v="O"/>
    <n v="1"/>
    <n v="30"/>
    <n v="0"/>
    <m/>
    <m/>
    <m/>
    <m/>
    <m/>
    <m/>
    <n v="1"/>
    <n v="1"/>
    <m/>
    <m/>
    <n v="13918996"/>
    <s v="CREDITOS DE CONSUMO"/>
    <n v="0"/>
    <n v="0"/>
    <n v="890480123"/>
    <s v="UNIVERSIDAD DE CARTAGENA"/>
    <n v="5"/>
    <m/>
    <m/>
    <m/>
    <m/>
    <n v="1"/>
    <n v="7"/>
    <n v="2"/>
  </r>
  <r>
    <n v="48281012"/>
    <s v="C"/>
    <x v="246"/>
    <x v="0"/>
    <n v="4"/>
    <n v="14747"/>
    <d v="2018-10-12T00:00:00"/>
    <d v="2025-10-12T00:00:00"/>
    <n v="18"/>
    <n v="1"/>
    <n v="28"/>
    <n v="30"/>
    <n v="2"/>
    <n v="17726461"/>
    <n v="19240000"/>
    <n v="93000000"/>
    <n v="1414550"/>
    <n v="74773443"/>
    <n v="662652"/>
    <n v="0"/>
    <n v="0"/>
    <m/>
    <n v="0"/>
    <n v="0"/>
    <n v="0"/>
    <s v="3500000/3500000"/>
    <d v="2021-12-06T00:00:00"/>
    <d v="2021-03-30T00:00:00"/>
    <n v="1"/>
    <s v="O"/>
    <n v="1"/>
    <n v="30"/>
    <n v="9860"/>
    <m/>
    <m/>
    <m/>
    <m/>
    <m/>
    <m/>
    <n v="1"/>
    <n v="1"/>
    <m/>
    <m/>
    <n v="26492431"/>
    <s v="CREDITOS DE CONSUMO"/>
    <n v="0"/>
    <n v="0"/>
    <n v="890480123"/>
    <s v="UNIVERSIDAD DE CARTAGENA"/>
    <n v="5"/>
    <m/>
    <m/>
    <m/>
    <m/>
    <n v="1"/>
    <n v="7"/>
    <n v="2"/>
  </r>
  <r>
    <n v="17252328"/>
    <s v="C"/>
    <x v="246"/>
    <x v="0"/>
    <n v="4"/>
    <n v="16331"/>
    <d v="2019-09-26T00:00:00"/>
    <d v="2025-09-30T00:00:00"/>
    <n v="0"/>
    <n v="1"/>
    <n v="17"/>
    <n v="30"/>
    <n v="2"/>
    <n v="12185828"/>
    <n v="12890000"/>
    <n v="32393021"/>
    <n v="636424"/>
    <n v="26718908"/>
    <n v="145304"/>
    <n v="0"/>
    <n v="0"/>
    <m/>
    <n v="0"/>
    <n v="0"/>
    <n v="0"/>
    <m/>
    <m/>
    <d v="2021-03-30T00:00:00"/>
    <n v="1"/>
    <s v="O"/>
    <n v="1"/>
    <n v="30"/>
    <n v="0"/>
    <m/>
    <m/>
    <m/>
    <m/>
    <m/>
    <m/>
    <n v="1"/>
    <n v="1"/>
    <m/>
    <m/>
    <n v="9466580"/>
    <s v="CREDITOS DE CONSUMO"/>
    <n v="0"/>
    <n v="0"/>
    <n v="890480123"/>
    <s v="UNIVERSIDAD DE CARTAGENA"/>
    <n v="5"/>
    <m/>
    <m/>
    <m/>
    <m/>
    <n v="1"/>
    <n v="7"/>
    <n v="2"/>
  </r>
  <r>
    <n v="54781581"/>
    <s v="C"/>
    <x v="246"/>
    <x v="0"/>
    <n v="4"/>
    <n v="17928"/>
    <d v="2020-12-28T00:00:00"/>
    <d v="2027-12-30T00:00:00"/>
    <n v="0"/>
    <n v="1"/>
    <n v="3"/>
    <n v="30"/>
    <n v="2"/>
    <n v="9568969"/>
    <n v="10000000"/>
    <n v="87055259"/>
    <n v="1425906"/>
    <n v="84840960"/>
    <n v="0"/>
    <n v="0"/>
    <n v="0"/>
    <m/>
    <n v="0"/>
    <n v="0"/>
    <n v="0"/>
    <m/>
    <m/>
    <d v="2021-03-30T00:00:00"/>
    <n v="9"/>
    <s v="O"/>
    <n v="1"/>
    <n v="30"/>
    <n v="0"/>
    <m/>
    <m/>
    <m/>
    <m/>
    <m/>
    <m/>
    <n v="1"/>
    <n v="1"/>
    <m/>
    <m/>
    <n v="30059379"/>
    <s v="CREDITOS DE CONSUMO"/>
    <n v="0"/>
    <n v="0"/>
    <n v="890480123"/>
    <s v="UNIVERSIDAD DE CARTAGENA"/>
    <n v="5"/>
    <m/>
    <m/>
    <m/>
    <m/>
    <n v="1"/>
    <n v="7"/>
    <n v="2"/>
  </r>
  <r>
    <n v="12717403"/>
    <s v="C"/>
    <x v="246"/>
    <x v="0"/>
    <n v="4"/>
    <n v="17929"/>
    <d v="2020-12-28T00:00:00"/>
    <d v="2023-12-30T00:00:00"/>
    <n v="0"/>
    <n v="1"/>
    <n v="3"/>
    <n v="30"/>
    <n v="2"/>
    <n v="12185828"/>
    <n v="12890000"/>
    <n v="21182633"/>
    <n v="705448"/>
    <n v="19695611"/>
    <n v="0"/>
    <n v="0"/>
    <n v="0"/>
    <m/>
    <n v="0"/>
    <n v="0"/>
    <n v="0"/>
    <m/>
    <m/>
    <d v="2021-03-30T00:00:00"/>
    <n v="9"/>
    <s v="O"/>
    <n v="1"/>
    <n v="30"/>
    <n v="0"/>
    <m/>
    <m/>
    <m/>
    <m/>
    <m/>
    <m/>
    <n v="1"/>
    <n v="1"/>
    <m/>
    <m/>
    <n v="6978208"/>
    <s v="CREDITOS DE CONSUMO"/>
    <n v="0"/>
    <n v="0"/>
    <n v="890480123"/>
    <s v="UNIVERSIDAD DE CARTAGENA"/>
    <n v="5"/>
    <m/>
    <m/>
    <m/>
    <m/>
    <n v="1"/>
    <n v="7"/>
    <n v="2"/>
  </r>
  <r>
    <n v="3320519"/>
    <s v="C"/>
    <x v="246"/>
    <x v="0"/>
    <n v="4"/>
    <n v="18146"/>
    <d v="2021-02-04T00:00:00"/>
    <d v="2021-06-28T00:00:00"/>
    <n v="0"/>
    <n v="1"/>
    <n v="1"/>
    <n v="30"/>
    <n v="2"/>
    <n v="13121400"/>
    <n v="13940000"/>
    <n v="5200000"/>
    <n v="56859"/>
    <n v="5142532"/>
    <n v="0"/>
    <n v="0"/>
    <n v="0"/>
    <m/>
    <n v="0"/>
    <n v="0"/>
    <n v="0"/>
    <n v="5200000"/>
    <n v="6"/>
    <d v="2021-03-30T00:00:00"/>
    <n v="1"/>
    <s v="O"/>
    <n v="1"/>
    <n v="30"/>
    <n v="0"/>
    <m/>
    <m/>
    <m/>
    <m/>
    <m/>
    <m/>
    <n v="1"/>
    <n v="1"/>
    <m/>
    <m/>
    <n v="1822013"/>
    <s v="CREDITOS DE CONSUMO"/>
    <n v="0"/>
    <n v="0"/>
    <n v="890480123"/>
    <s v="UNIVERSIDAD DE CARTAGENA"/>
    <n v="5"/>
    <m/>
    <m/>
    <m/>
    <m/>
    <n v="1"/>
    <n v="7"/>
    <n v="2"/>
  </r>
  <r>
    <n v="10162658"/>
    <s v="C"/>
    <x v="247"/>
    <x v="0"/>
    <n v="4"/>
    <n v="14919"/>
    <d v="2018-11-20T00:00:00"/>
    <d v="2025-11-20T00:00:00"/>
    <n v="10"/>
    <n v="1"/>
    <n v="27"/>
    <n v="30"/>
    <n v="2"/>
    <n v="17726461"/>
    <n v="19240000"/>
    <n v="21000000"/>
    <n v="438014"/>
    <n v="16644539"/>
    <n v="81780"/>
    <n v="0"/>
    <n v="0"/>
    <m/>
    <n v="0"/>
    <n v="0"/>
    <n v="0"/>
    <m/>
    <m/>
    <d v="2021-03-30T00:00:00"/>
    <n v="1"/>
    <s v="O"/>
    <n v="1"/>
    <n v="30"/>
    <n v="37020"/>
    <m/>
    <m/>
    <m/>
    <m/>
    <m/>
    <m/>
    <n v="1"/>
    <n v="1"/>
    <m/>
    <m/>
    <n v="6481881"/>
    <s v="CREDITOS DE CONSUMO"/>
    <n v="0"/>
    <n v="0"/>
    <n v="890480123"/>
    <s v="UNIVERSIDAD DE CARTAGENA"/>
    <n v="5"/>
    <m/>
    <m/>
    <m/>
    <m/>
    <n v="1"/>
    <n v="7"/>
    <n v="2"/>
  </r>
  <r>
    <n v="24961747"/>
    <s v="C"/>
    <x v="247"/>
    <x v="3"/>
    <n v="4"/>
    <n v="14987"/>
    <d v="2018-12-06T00:00:00"/>
    <d v="2025-12-06T00:00:00"/>
    <n v="0"/>
    <n v="1"/>
    <n v="28"/>
    <n v="30"/>
    <n v="2"/>
    <n v="13121400"/>
    <n v="13940000"/>
    <n v="53910000"/>
    <n v="984290"/>
    <n v="40882688"/>
    <n v="0"/>
    <n v="0"/>
    <n v="59900000"/>
    <s v="                              "/>
    <n v="0"/>
    <n v="0"/>
    <n v="0"/>
    <m/>
    <m/>
    <d v="2021-03-30T00:00:00"/>
    <n v="3"/>
    <s v="O"/>
    <n v="1"/>
    <n v="30"/>
    <n v="0"/>
    <m/>
    <m/>
    <m/>
    <m/>
    <m/>
    <m/>
    <n v="1"/>
    <n v="1"/>
    <m/>
    <m/>
    <n v="15920941"/>
    <s v="CREDITOS DE CONSUMO"/>
    <n v="0"/>
    <n v="0"/>
    <n v="890480123"/>
    <s v="UNIVERSIDAD DE CARTAGENA"/>
    <n v="5"/>
    <m/>
    <m/>
    <m/>
    <m/>
    <n v="1"/>
    <n v="7"/>
    <n v="2"/>
  </r>
  <r>
    <n v="37627707"/>
    <s v="C"/>
    <x v="247"/>
    <x v="0"/>
    <n v="4"/>
    <n v="17864"/>
    <d v="2020-12-02T00:00:00"/>
    <d v="2027-12-30T00:00:00"/>
    <n v="0"/>
    <n v="1"/>
    <n v="4"/>
    <n v="30"/>
    <n v="2"/>
    <n v="9568969"/>
    <n v="10000000"/>
    <n v="64343054"/>
    <n v="1053896"/>
    <n v="61627169"/>
    <n v="0"/>
    <n v="0"/>
    <n v="0"/>
    <m/>
    <n v="0"/>
    <n v="0"/>
    <n v="0"/>
    <m/>
    <m/>
    <d v="2021-03-30T00:00:00"/>
    <n v="1"/>
    <s v="O"/>
    <n v="1"/>
    <n v="30"/>
    <n v="0"/>
    <m/>
    <m/>
    <m/>
    <m/>
    <m/>
    <m/>
    <n v="1"/>
    <n v="1"/>
    <m/>
    <m/>
    <n v="23999462"/>
    <s v="CREDITOS DE CONSUMO"/>
    <n v="0"/>
    <n v="0"/>
    <n v="890480123"/>
    <s v="UNIVERSIDAD DE CARTAGENA"/>
    <n v="5"/>
    <m/>
    <m/>
    <m/>
    <m/>
    <n v="1"/>
    <n v="7"/>
    <n v="2"/>
  </r>
  <r>
    <n v="1201382"/>
    <s v="C"/>
    <x v="248"/>
    <x v="0"/>
    <n v="4"/>
    <n v="14745"/>
    <d v="2018-10-11T00:00:00"/>
    <d v="2025-10-11T00:00:00"/>
    <n v="0"/>
    <n v="1"/>
    <n v="30"/>
    <n v="30"/>
    <n v="2"/>
    <n v="17726461"/>
    <n v="19240000"/>
    <n v="63584110"/>
    <n v="1326226"/>
    <n v="48547762"/>
    <n v="0"/>
    <n v="0"/>
    <n v="0"/>
    <m/>
    <n v="0"/>
    <n v="0"/>
    <n v="0"/>
    <m/>
    <m/>
    <d v="2021-03-30T00:00:00"/>
    <n v="1"/>
    <s v="O"/>
    <n v="1"/>
    <n v="30"/>
    <n v="0"/>
    <m/>
    <m/>
    <m/>
    <m/>
    <m/>
    <m/>
    <n v="1"/>
    <n v="1"/>
    <m/>
    <m/>
    <n v="47346380"/>
    <s v="CREDITOS DE CONSUMO"/>
    <n v="0"/>
    <n v="0"/>
    <n v="890480123"/>
    <s v="UNIVERSIDAD DE CARTAGENA"/>
    <n v="5"/>
    <m/>
    <m/>
    <m/>
    <m/>
    <n v="1"/>
    <n v="7"/>
    <n v="2"/>
  </r>
  <r>
    <n v="15781"/>
    <s v="C"/>
    <x v="248"/>
    <x v="0"/>
    <n v="4"/>
    <n v="16573"/>
    <d v="2019-11-13T00:00:00"/>
    <d v="2021-11-30T00:00:00"/>
    <n v="0"/>
    <n v="1"/>
    <n v="17"/>
    <n v="30"/>
    <n v="2"/>
    <n v="15881442"/>
    <n v="17090000"/>
    <n v="2000000"/>
    <n v="97813"/>
    <n v="637706"/>
    <n v="0"/>
    <n v="0"/>
    <n v="0"/>
    <m/>
    <n v="0"/>
    <n v="0"/>
    <n v="0"/>
    <m/>
    <m/>
    <d v="2021-03-30T00:00:00"/>
    <n v="1"/>
    <s v="O"/>
    <n v="1"/>
    <n v="30"/>
    <n v="0"/>
    <m/>
    <m/>
    <m/>
    <m/>
    <m/>
    <m/>
    <n v="1"/>
    <n v="1"/>
    <m/>
    <m/>
    <n v="621925"/>
    <s v="CREDITOS DE CONSUMO"/>
    <n v="0"/>
    <n v="0"/>
    <n v="890480123"/>
    <s v="UNIVERSIDAD DE CARTAGENA"/>
    <n v="5"/>
    <m/>
    <m/>
    <m/>
    <m/>
    <n v="1"/>
    <n v="7"/>
    <n v="2"/>
  </r>
  <r>
    <n v="3135204"/>
    <s v="C"/>
    <x v="249"/>
    <x v="0"/>
    <n v="4"/>
    <n v="16816"/>
    <d v="2020-10-29T00:00:00"/>
    <d v="2023-03-10T00:00:00"/>
    <n v="0"/>
    <n v="1"/>
    <n v="5"/>
    <n v="30"/>
    <n v="2"/>
    <n v="9752084"/>
    <n v="10200000"/>
    <n v="10264817"/>
    <n v="411372"/>
    <n v="8568766"/>
    <n v="0"/>
    <n v="0"/>
    <n v="0"/>
    <m/>
    <n v="0"/>
    <n v="0"/>
    <n v="0"/>
    <m/>
    <m/>
    <d v="2021-03-30T00:00:00"/>
    <n v="1"/>
    <s v="O"/>
    <n v="1"/>
    <n v="30"/>
    <n v="0"/>
    <m/>
    <m/>
    <m/>
    <m/>
    <m/>
    <m/>
    <n v="1"/>
    <n v="1"/>
    <m/>
    <m/>
    <n v="5433562"/>
    <s v="CREDITOS DE CONSUMO"/>
    <n v="0"/>
    <n v="0"/>
    <n v="890480123"/>
    <s v="UNIVERSIDAD DE CARTAGENA"/>
    <n v="5"/>
    <m/>
    <m/>
    <m/>
    <m/>
    <n v="1"/>
    <n v="7"/>
    <n v="1"/>
  </r>
  <r>
    <n v="15185379"/>
    <s v="C"/>
    <x v="250"/>
    <x v="0"/>
    <n v="4"/>
    <n v="14763"/>
    <d v="2018-10-17T00:00:00"/>
    <d v="2025-10-17T00:00:00"/>
    <n v="0"/>
    <n v="1"/>
    <n v="31"/>
    <n v="30"/>
    <n v="2"/>
    <n v="17726461"/>
    <n v="19240000"/>
    <n v="85000000"/>
    <n v="1772914"/>
    <n v="64515003"/>
    <n v="0"/>
    <n v="0"/>
    <n v="0"/>
    <m/>
    <n v="0"/>
    <n v="0"/>
    <n v="0"/>
    <m/>
    <m/>
    <d v="2021-03-30T00:00:00"/>
    <n v="1"/>
    <s v="O"/>
    <n v="1"/>
    <n v="30"/>
    <n v="0"/>
    <m/>
    <m/>
    <m/>
    <m/>
    <m/>
    <m/>
    <n v="1"/>
    <n v="1"/>
    <m/>
    <m/>
    <n v="49329624"/>
    <s v="CREDITOS DE CONSUMO"/>
    <n v="0"/>
    <n v="0"/>
    <n v="890480123"/>
    <s v="UNIVERSIDAD DE CARTAGENA"/>
    <n v="5"/>
    <m/>
    <m/>
    <m/>
    <m/>
    <n v="1"/>
    <n v="7"/>
    <n v="2"/>
  </r>
  <r>
    <n v="335135"/>
    <s v="C"/>
    <x v="250"/>
    <x v="0"/>
    <n v="4"/>
    <n v="15573"/>
    <d v="2019-04-10T00:00:00"/>
    <d v="2022-04-10T00:00:00"/>
    <n v="20"/>
    <n v="1"/>
    <n v="22"/>
    <n v="30"/>
    <n v="2"/>
    <n v="12185828"/>
    <n v="12890000"/>
    <n v="3500000"/>
    <n v="116561"/>
    <n v="1423818"/>
    <n v="9560"/>
    <n v="0"/>
    <n v="0"/>
    <m/>
    <n v="0"/>
    <n v="0"/>
    <n v="0"/>
    <m/>
    <m/>
    <d v="2021-03-30T00:00:00"/>
    <n v="1"/>
    <s v="O"/>
    <n v="1"/>
    <n v="30"/>
    <n v="10984"/>
    <m/>
    <m/>
    <m/>
    <m/>
    <m/>
    <m/>
    <n v="1"/>
    <n v="1"/>
    <m/>
    <m/>
    <n v="1088683"/>
    <s v="CREDITOS DE CONSUMO"/>
    <n v="0"/>
    <n v="0"/>
    <n v="890480123"/>
    <s v="UNIVERSIDAD DE CARTAGENA"/>
    <n v="5"/>
    <m/>
    <m/>
    <m/>
    <m/>
    <n v="1"/>
    <n v="7"/>
    <n v="2"/>
  </r>
  <r>
    <n v="357232"/>
    <s v="C"/>
    <x v="250"/>
    <x v="0"/>
    <n v="4"/>
    <n v="16510"/>
    <d v="2019-10-30T00:00:00"/>
    <d v="2021-10-30T00:00:00"/>
    <n v="0"/>
    <n v="1"/>
    <n v="17"/>
    <n v="30"/>
    <n v="2"/>
    <n v="15881442"/>
    <n v="17090000"/>
    <n v="4680000"/>
    <n v="228882"/>
    <n v="1517699"/>
    <n v="0"/>
    <n v="0"/>
    <n v="0"/>
    <m/>
    <n v="0"/>
    <n v="0"/>
    <n v="0"/>
    <m/>
    <m/>
    <d v="2021-03-30T00:00:00"/>
    <n v="1"/>
    <s v="O"/>
    <n v="1"/>
    <n v="30"/>
    <n v="0"/>
    <m/>
    <m/>
    <m/>
    <m/>
    <m/>
    <m/>
    <n v="1"/>
    <n v="1"/>
    <m/>
    <m/>
    <n v="1160467"/>
    <s v="CREDITOS DE CONSUMO"/>
    <n v="0"/>
    <n v="0"/>
    <n v="890480123"/>
    <s v="UNIVERSIDAD DE CARTAGENA"/>
    <n v="5"/>
    <m/>
    <m/>
    <m/>
    <m/>
    <n v="1"/>
    <n v="7"/>
    <n v="2"/>
  </r>
  <r>
    <n v="919815"/>
    <s v="C"/>
    <x v="250"/>
    <x v="0"/>
    <n v="4"/>
    <n v="17525"/>
    <d v="2020-08-31T00:00:00"/>
    <d v="2021-08-31T00:00:00"/>
    <n v="0"/>
    <n v="1"/>
    <n v="7"/>
    <n v="30"/>
    <n v="2"/>
    <n v="9752084"/>
    <n v="10200000"/>
    <n v="9123883"/>
    <n v="801083"/>
    <n v="3907827"/>
    <n v="0"/>
    <n v="0"/>
    <n v="0"/>
    <m/>
    <n v="0"/>
    <n v="0"/>
    <n v="0"/>
    <m/>
    <m/>
    <d v="2021-03-30T00:00:00"/>
    <n v="1"/>
    <s v="O"/>
    <n v="1"/>
    <n v="30"/>
    <n v="0"/>
    <m/>
    <m/>
    <m/>
    <m/>
    <m/>
    <m/>
    <n v="1"/>
    <n v="1"/>
    <m/>
    <m/>
    <n v="2988012"/>
    <s v="CREDITOS DE CONSUMO"/>
    <n v="0"/>
    <n v="0"/>
    <n v="890480123"/>
    <s v="UNIVERSIDAD DE CARTAGENA"/>
    <n v="5"/>
    <m/>
    <m/>
    <m/>
    <m/>
    <n v="1"/>
    <n v="7"/>
    <n v="2"/>
  </r>
  <r>
    <n v="7145898"/>
    <s v="C"/>
    <x v="251"/>
    <x v="0"/>
    <n v="4"/>
    <n v="12399"/>
    <d v="2017-04-25T00:00:00"/>
    <d v="2024-04-25T00:00:00"/>
    <n v="5"/>
    <n v="1"/>
    <n v="46"/>
    <n v="30"/>
    <n v="2"/>
    <n v="12185828"/>
    <n v="12890000"/>
    <n v="36963049"/>
    <n v="656178"/>
    <n v="20178911"/>
    <n v="34110"/>
    <n v="0"/>
    <n v="0"/>
    <m/>
    <n v="0"/>
    <n v="0"/>
    <n v="0"/>
    <m/>
    <m/>
    <d v="2021-03-30T00:00:00"/>
    <n v="1"/>
    <s v="O"/>
    <n v="1"/>
    <n v="30"/>
    <n v="24211"/>
    <m/>
    <m/>
    <m/>
    <m/>
    <m/>
    <m/>
    <n v="1"/>
    <n v="1"/>
    <m/>
    <m/>
    <n v="13033013"/>
    <s v="CREDITOS DE CONSUMO"/>
    <n v="0"/>
    <n v="0"/>
    <n v="890480123"/>
    <s v="UNIVERSIDAD DE CARTAGENA"/>
    <n v="5"/>
    <m/>
    <m/>
    <m/>
    <m/>
    <n v="1"/>
    <n v="7"/>
    <n v="2"/>
  </r>
  <r>
    <n v="310830"/>
    <s v="C"/>
    <x v="251"/>
    <x v="0"/>
    <n v="4"/>
    <n v="14096"/>
    <d v="2018-06-01T00:00:00"/>
    <d v="2021-06-01T00:00:00"/>
    <n v="0"/>
    <n v="1"/>
    <n v="34"/>
    <n v="30"/>
    <n v="2"/>
    <n v="9752084"/>
    <n v="10200000"/>
    <n v="14000000"/>
    <n v="450113"/>
    <n v="877736"/>
    <n v="0"/>
    <n v="0"/>
    <n v="0"/>
    <m/>
    <n v="0"/>
    <n v="0"/>
    <n v="0"/>
    <m/>
    <m/>
    <d v="2021-03-30T00:00:00"/>
    <n v="1"/>
    <s v="O"/>
    <n v="1"/>
    <n v="30"/>
    <n v="0"/>
    <m/>
    <m/>
    <m/>
    <m/>
    <m/>
    <m/>
    <n v="1"/>
    <n v="1"/>
    <m/>
    <m/>
    <n v="566906"/>
    <s v="CREDITOS DE CONSUMO"/>
    <n v="0"/>
    <n v="0"/>
    <n v="890480123"/>
    <s v="UNIVERSIDAD DE CARTAGENA"/>
    <n v="5"/>
    <m/>
    <m/>
    <m/>
    <m/>
    <n v="1"/>
    <n v="7"/>
    <n v="2"/>
  </r>
  <r>
    <n v="1634376"/>
    <s v="C"/>
    <x v="251"/>
    <x v="0"/>
    <n v="4"/>
    <n v="18080"/>
    <d v="2021-01-20T00:00:00"/>
    <d v="2023-01-30T00:00:00"/>
    <n v="0"/>
    <n v="1"/>
    <n v="2"/>
    <n v="30"/>
    <n v="2"/>
    <n v="8648788"/>
    <n v="9000000"/>
    <n v="5000000"/>
    <n v="227619"/>
    <n v="4615224"/>
    <n v="0"/>
    <n v="0"/>
    <n v="0"/>
    <m/>
    <n v="0"/>
    <n v="0"/>
    <n v="0"/>
    <m/>
    <m/>
    <d v="2021-03-30T00:00:00"/>
    <n v="9"/>
    <s v="O"/>
    <n v="1"/>
    <n v="30"/>
    <n v="0"/>
    <m/>
    <m/>
    <m/>
    <m/>
    <m/>
    <m/>
    <n v="1"/>
    <n v="1"/>
    <m/>
    <m/>
    <n v="2980848"/>
    <s v="CREDITOS DE CONSUMO"/>
    <n v="0"/>
    <n v="0"/>
    <n v="890480123"/>
    <s v="UNIVERSIDAD DE CARTAGENA"/>
    <n v="5"/>
    <m/>
    <m/>
    <m/>
    <m/>
    <n v="1"/>
    <n v="7"/>
    <n v="2"/>
  </r>
  <r>
    <n v="2063021"/>
    <s v="C"/>
    <x v="252"/>
    <x v="0"/>
    <n v="4"/>
    <n v="16440"/>
    <d v="2019-10-11T00:00:00"/>
    <d v="2022-10-30T00:00:00"/>
    <n v="30"/>
    <n v="1"/>
    <n v="15"/>
    <n v="30"/>
    <n v="2"/>
    <n v="12185828"/>
    <n v="12890000"/>
    <n v="4512669"/>
    <n v="150286"/>
    <n v="2710269"/>
    <n v="27510"/>
    <n v="0"/>
    <n v="0"/>
    <m/>
    <n v="0"/>
    <n v="0"/>
    <n v="0"/>
    <m/>
    <m/>
    <d v="2021-03-30T00:00:00"/>
    <n v="1"/>
    <s v="O"/>
    <n v="1"/>
    <n v="30"/>
    <n v="125288"/>
    <m/>
    <m/>
    <m/>
    <m/>
    <m/>
    <m/>
    <n v="1"/>
    <n v="1"/>
    <m/>
    <m/>
    <n v="647248"/>
    <s v="CREDITOS DE CONSUMO"/>
    <n v="0"/>
    <n v="0"/>
    <n v="890480123"/>
    <s v="UNIVERSIDAD DE CARTAGENA"/>
    <n v="5"/>
    <m/>
    <m/>
    <m/>
    <m/>
    <n v="1"/>
    <n v="7"/>
    <n v="2"/>
  </r>
  <r>
    <n v="13042972"/>
    <s v="C"/>
    <x v="252"/>
    <x v="0"/>
    <n v="4"/>
    <n v="17610"/>
    <d v="2020-09-18T00:00:00"/>
    <d v="2024-09-30T00:00:00"/>
    <n v="30"/>
    <n v="1"/>
    <n v="4"/>
    <n v="30"/>
    <n v="2"/>
    <n v="9752084"/>
    <n v="10200000"/>
    <n v="18756000"/>
    <n v="473471"/>
    <n v="17135043"/>
    <n v="139170"/>
    <n v="0"/>
    <n v="0"/>
    <m/>
    <n v="0"/>
    <n v="0"/>
    <n v="0"/>
    <m/>
    <m/>
    <d v="2021-03-30T00:00:00"/>
    <n v="9"/>
    <s v="O"/>
    <n v="1"/>
    <n v="30"/>
    <n v="344866"/>
    <m/>
    <m/>
    <m/>
    <m/>
    <m/>
    <m/>
    <n v="1"/>
    <n v="1"/>
    <m/>
    <m/>
    <n v="4092071"/>
    <s v="CREDITOS DE CONSUMO"/>
    <n v="0"/>
    <n v="0"/>
    <n v="890480123"/>
    <s v="UNIVERSIDAD DE CARTAGENA"/>
    <n v="5"/>
    <m/>
    <m/>
    <m/>
    <m/>
    <n v="1"/>
    <n v="7"/>
    <n v="2"/>
  </r>
  <r>
    <n v="1242501"/>
    <s v="C"/>
    <x v="252"/>
    <x v="0"/>
    <n v="4"/>
    <n v="17723"/>
    <d v="2020-10-16T00:00:00"/>
    <d v="2024-10-30T00:00:00"/>
    <n v="30"/>
    <n v="1"/>
    <n v="3"/>
    <n v="30"/>
    <n v="2"/>
    <n v="8648788"/>
    <n v="9000000"/>
    <n v="1755606"/>
    <n v="43396"/>
    <n v="1632320"/>
    <n v="11760"/>
    <n v="0"/>
    <n v="0"/>
    <m/>
    <n v="0"/>
    <n v="0"/>
    <n v="0"/>
    <m/>
    <m/>
    <d v="2021-03-30T00:00:00"/>
    <n v="9"/>
    <s v="O"/>
    <n v="1"/>
    <n v="30"/>
    <n v="32665"/>
    <m/>
    <m/>
    <m/>
    <m/>
    <m/>
    <m/>
    <n v="1"/>
    <n v="1"/>
    <m/>
    <m/>
    <n v="389819"/>
    <s v="CREDITOS DE CONSUMO"/>
    <n v="0"/>
    <n v="0"/>
    <n v="890480123"/>
    <s v="UNIVERSIDAD DE CARTAGENA"/>
    <n v="5"/>
    <m/>
    <m/>
    <m/>
    <m/>
    <n v="1"/>
    <n v="7"/>
    <n v="2"/>
  </r>
  <r>
    <n v="16177"/>
    <s v="C"/>
    <x v="253"/>
    <x v="0"/>
    <n v="4"/>
    <n v="18266"/>
    <d v="2021-03-15T00:00:00"/>
    <d v="2022-09-30T00:00:00"/>
    <n v="0"/>
    <n v="1"/>
    <n v="0"/>
    <n v="30"/>
    <n v="2"/>
    <n v="12185828"/>
    <n v="12890000"/>
    <n v="2300000"/>
    <n v="140457"/>
    <n v="2300000"/>
    <n v="0"/>
    <n v="0"/>
    <n v="0"/>
    <m/>
    <n v="0"/>
    <n v="0"/>
    <n v="0"/>
    <m/>
    <m/>
    <d v="2021-03-30T00:00:00"/>
    <n v="1"/>
    <s v="O"/>
    <n v="1"/>
    <n v="30"/>
    <n v="0"/>
    <m/>
    <m/>
    <m/>
    <m/>
    <m/>
    <m/>
    <n v="1"/>
    <n v="1"/>
    <m/>
    <m/>
    <n v="2283823"/>
    <s v="CREDITOS DE CONSUMO"/>
    <n v="0"/>
    <n v="0"/>
    <n v="890480123"/>
    <s v="UNIVERSIDAD DE CARTAGENA"/>
    <n v="5"/>
    <m/>
    <m/>
    <m/>
    <m/>
    <n v="1"/>
    <n v="7"/>
    <n v="2"/>
  </r>
  <r>
    <n v="0"/>
    <s v="C"/>
    <x v="254"/>
    <x v="0"/>
    <n v="4"/>
    <n v="18195"/>
    <d v="2021-02-18T00:00:00"/>
    <d v="2022-02-28T00:00:00"/>
    <n v="0"/>
    <n v="1"/>
    <n v="2"/>
    <n v="30"/>
    <n v="2"/>
    <n v="12185828"/>
    <n v="12890000"/>
    <n v="1800000"/>
    <n v="160084"/>
    <n v="1496482"/>
    <n v="0"/>
    <n v="0"/>
    <n v="0"/>
    <m/>
    <n v="0"/>
    <n v="0"/>
    <n v="0"/>
    <m/>
    <m/>
    <d v="2021-03-30T00:00:00"/>
    <n v="1"/>
    <s v="O"/>
    <n v="1"/>
    <n v="30"/>
    <n v="0"/>
    <m/>
    <m/>
    <m/>
    <m/>
    <m/>
    <m/>
    <n v="1"/>
    <n v="1"/>
    <m/>
    <m/>
    <n v="3950592"/>
    <s v="CREDITOS DE CONSUMO"/>
    <n v="0"/>
    <n v="0"/>
    <n v="890480123"/>
    <s v="UNIVERSIDAD DE CARTAGENA"/>
    <n v="5"/>
    <m/>
    <m/>
    <m/>
    <m/>
    <n v="1"/>
    <n v="7"/>
    <n v="2"/>
  </r>
  <r>
    <n v="0"/>
    <s v="C"/>
    <x v="255"/>
    <x v="0"/>
    <n v="4"/>
    <n v="16038"/>
    <d v="2019-07-25T00:00:00"/>
    <d v="2021-07-30T00:00:00"/>
    <n v="0"/>
    <n v="1"/>
    <n v="20"/>
    <n v="30"/>
    <n v="2"/>
    <n v="15881442"/>
    <n v="17090000"/>
    <n v="3000000"/>
    <n v="146719"/>
    <n v="566077"/>
    <n v="0"/>
    <n v="0"/>
    <n v="0"/>
    <m/>
    <n v="0"/>
    <n v="0"/>
    <n v="0"/>
    <m/>
    <m/>
    <d v="2021-03-30T00:00:00"/>
    <n v="1"/>
    <s v="O"/>
    <n v="1"/>
    <n v="30"/>
    <n v="0"/>
    <m/>
    <m/>
    <m/>
    <m/>
    <m/>
    <m/>
    <n v="1"/>
    <n v="1"/>
    <m/>
    <m/>
    <n v="702735"/>
    <s v="CREDITOS DE CONSUMO"/>
    <n v="0"/>
    <n v="0"/>
    <n v="890480123"/>
    <s v="UNIVERSIDAD DE CARTAGENA"/>
    <n v="5"/>
    <m/>
    <m/>
    <m/>
    <m/>
    <n v="1"/>
    <n v="7"/>
    <n v="2"/>
  </r>
  <r>
    <n v="0"/>
    <s v="C"/>
    <x v="255"/>
    <x v="3"/>
    <n v="4"/>
    <n v="17140"/>
    <d v="2020-04-08T00:00:00"/>
    <d v="2027-04-30T00:00:00"/>
    <n v="0"/>
    <n v="1"/>
    <n v="13"/>
    <n v="30"/>
    <n v="2"/>
    <n v="11539671"/>
    <n v="12170000"/>
    <n v="46478688"/>
    <n v="809078"/>
    <n v="41396556"/>
    <n v="0"/>
    <n v="0"/>
    <n v="130000000"/>
    <s v="                              "/>
    <n v="0"/>
    <n v="0"/>
    <n v="0"/>
    <m/>
    <m/>
    <d v="2021-03-30T00:00:00"/>
    <n v="2"/>
    <s v="O"/>
    <n v="1"/>
    <n v="30"/>
    <n v="0"/>
    <m/>
    <m/>
    <m/>
    <m/>
    <m/>
    <m/>
    <n v="1"/>
    <n v="1"/>
    <m/>
    <m/>
    <n v="51390174"/>
    <s v="CREDITOS DE CONSUMO"/>
    <n v="0"/>
    <n v="0"/>
    <n v="890480123"/>
    <s v="UNIVERSIDAD DE CARTAGENA"/>
    <n v="5"/>
    <m/>
    <m/>
    <m/>
    <m/>
    <n v="1"/>
    <n v="7"/>
    <n v="2"/>
  </r>
  <r>
    <n v="0"/>
    <s v="C"/>
    <x v="255"/>
    <x v="0"/>
    <n v="4"/>
    <n v="17150"/>
    <d v="2020-04-14T00:00:00"/>
    <d v="2021-06-30T00:00:00"/>
    <n v="0"/>
    <n v="1"/>
    <n v="8"/>
    <n v="30"/>
    <n v="2"/>
    <n v="5841061"/>
    <n v="6000000"/>
    <n v="1000000"/>
    <n v="85993"/>
    <n v="307138"/>
    <n v="0"/>
    <n v="0"/>
    <n v="0"/>
    <m/>
    <n v="0"/>
    <n v="0"/>
    <n v="0"/>
    <m/>
    <m/>
    <d v="2021-03-30T00:00:00"/>
    <n v="1"/>
    <s v="S"/>
    <n v="1"/>
    <n v="30"/>
    <n v="0"/>
    <m/>
    <m/>
    <m/>
    <m/>
    <m/>
    <m/>
    <n v="1"/>
    <n v="1"/>
    <m/>
    <m/>
    <n v="381285"/>
    <s v="CREDITOS DE CONSUMO"/>
    <n v="0"/>
    <n v="0"/>
    <n v="890480123"/>
    <s v="UNIVERSIDAD DE CARTAGENA"/>
    <n v="5"/>
    <m/>
    <m/>
    <m/>
    <m/>
    <n v="1"/>
    <n v="7"/>
    <n v="2"/>
  </r>
  <r>
    <n v="0"/>
    <s v="C"/>
    <x v="256"/>
    <x v="0"/>
    <n v="4"/>
    <n v="17792"/>
    <d v="2020-11-07T00:00:00"/>
    <d v="2021-05-30T00:00:00"/>
    <n v="0"/>
    <n v="1"/>
    <n v="5"/>
    <n v="30"/>
    <n v="2"/>
    <n v="8648788"/>
    <n v="9000000"/>
    <n v="3179000"/>
    <n v="543279"/>
    <n v="515254"/>
    <n v="0"/>
    <n v="0"/>
    <n v="0"/>
    <m/>
    <n v="0"/>
    <n v="0"/>
    <n v="0"/>
    <m/>
    <m/>
    <d v="2021-03-30T00:00:00"/>
    <n v="1"/>
    <s v="O"/>
    <n v="1"/>
    <n v="30"/>
    <n v="0"/>
    <m/>
    <m/>
    <m/>
    <m/>
    <m/>
    <m/>
    <n v="1"/>
    <n v="1"/>
    <m/>
    <m/>
    <n v="2082093"/>
    <s v="CREDITOS DE CONSUMO"/>
    <n v="0"/>
    <n v="0"/>
    <n v="890480123"/>
    <s v="UNIVERSIDAD DE CARTAGENA"/>
    <n v="5"/>
    <m/>
    <m/>
    <m/>
    <m/>
    <n v="1"/>
    <n v="7"/>
    <n v="2"/>
  </r>
  <r>
    <n v="1038864"/>
    <s v="C"/>
    <x v="257"/>
    <x v="0"/>
    <n v="4"/>
    <n v="15382"/>
    <d v="2020-10-29T00:00:00"/>
    <d v="2023-10-30T00:00:00"/>
    <n v="0"/>
    <n v="1"/>
    <n v="5"/>
    <n v="30"/>
    <n v="2"/>
    <n v="17726461"/>
    <n v="19240000"/>
    <n v="10159609"/>
    <n v="365902"/>
    <n v="9046994"/>
    <n v="0"/>
    <n v="0"/>
    <n v="0"/>
    <m/>
    <n v="0"/>
    <n v="0"/>
    <n v="0"/>
    <m/>
    <m/>
    <d v="2021-03-30T00:00:00"/>
    <n v="1"/>
    <s v="O"/>
    <n v="1"/>
    <n v="30"/>
    <n v="0"/>
    <m/>
    <m/>
    <m/>
    <m/>
    <m/>
    <m/>
    <n v="1"/>
    <n v="1"/>
    <m/>
    <m/>
    <n v="8008130"/>
    <s v="CREDITOS DE CONSUMO"/>
    <n v="0"/>
    <n v="0"/>
    <n v="890480123"/>
    <s v="UNIVERSIDAD DE CARTAGENA"/>
    <n v="5"/>
    <m/>
    <m/>
    <m/>
    <m/>
    <n v="1"/>
    <n v="7"/>
    <n v="1"/>
  </r>
  <r>
    <n v="1579537"/>
    <s v="C"/>
    <x v="257"/>
    <x v="0"/>
    <n v="4"/>
    <n v="15383"/>
    <d v="2020-10-29T00:00:00"/>
    <d v="2024-04-30T00:00:00"/>
    <n v="0"/>
    <n v="1"/>
    <n v="5"/>
    <n v="30"/>
    <n v="2"/>
    <n v="12185828"/>
    <n v="12890000"/>
    <n v="15251419"/>
    <n v="447868"/>
    <n v="13755467"/>
    <n v="0"/>
    <n v="0"/>
    <n v="0"/>
    <m/>
    <n v="0"/>
    <n v="0"/>
    <n v="0"/>
    <m/>
    <m/>
    <d v="2021-03-30T00:00:00"/>
    <n v="1"/>
    <s v="O"/>
    <n v="1"/>
    <n v="30"/>
    <n v="0"/>
    <m/>
    <m/>
    <m/>
    <m/>
    <m/>
    <m/>
    <n v="1"/>
    <n v="1"/>
    <m/>
    <m/>
    <n v="12175930"/>
    <s v="CREDITOS DE CONSUMO"/>
    <n v="0"/>
    <n v="0"/>
    <n v="890480123"/>
    <s v="UNIVERSIDAD DE CARTAGENA"/>
    <n v="5"/>
    <m/>
    <m/>
    <m/>
    <m/>
    <n v="1"/>
    <n v="7"/>
    <n v="1"/>
  </r>
  <r>
    <n v="4481362"/>
    <s v="C"/>
    <x v="258"/>
    <x v="0"/>
    <n v="4"/>
    <n v="16066"/>
    <d v="2019-07-30T00:00:00"/>
    <d v="2026-07-30T00:00:00"/>
    <n v="0"/>
    <n v="1"/>
    <n v="68"/>
    <n v="30"/>
    <n v="2"/>
    <n v="12185828"/>
    <n v="12890000"/>
    <n v="33373775"/>
    <n v="592460"/>
    <n v="8633716"/>
    <n v="385369"/>
    <n v="0"/>
    <n v="0"/>
    <m/>
    <n v="0"/>
    <n v="0"/>
    <n v="0"/>
    <m/>
    <m/>
    <d v="2020-11-20T00:00:00"/>
    <n v="1"/>
    <s v="O"/>
    <n v="1"/>
    <n v="30"/>
    <n v="0"/>
    <m/>
    <m/>
    <m/>
    <m/>
    <m/>
    <m/>
    <n v="1"/>
    <n v="1"/>
    <m/>
    <m/>
    <n v="4152354"/>
    <s v="CREDITOS DE CONSUMO"/>
    <n v="0"/>
    <n v="0"/>
    <n v="890480123"/>
    <s v="UNIVERSIDAD DE CARTAGENA"/>
    <n v="5"/>
    <m/>
    <m/>
    <m/>
    <m/>
    <n v="1"/>
    <n v="7"/>
    <n v="2"/>
  </r>
  <r>
    <n v="245320"/>
    <s v="C"/>
    <x v="259"/>
    <x v="2"/>
    <n v="4"/>
    <n v="16683"/>
    <d v="2020-10-29T00:00:00"/>
    <d v="2021-06-12T00:00:00"/>
    <n v="0"/>
    <n v="1"/>
    <n v="5"/>
    <n v="30"/>
    <n v="2"/>
    <n v="9119963"/>
    <n v="9511000"/>
    <n v="1788781"/>
    <n v="263367"/>
    <n v="290076"/>
    <n v="10002"/>
    <n v="0"/>
    <n v="0"/>
    <m/>
    <n v="0"/>
    <n v="0"/>
    <n v="0"/>
    <m/>
    <m/>
    <d v="2020-11-13T00:00:00"/>
    <n v="9"/>
    <s v="O"/>
    <n v="1"/>
    <n v="30"/>
    <n v="0"/>
    <m/>
    <m/>
    <m/>
    <m/>
    <m/>
    <m/>
    <n v="1"/>
    <n v="1"/>
    <m/>
    <m/>
    <n v="44756"/>
    <s v="CREDITOS DE CONSUMO"/>
    <n v="0"/>
    <n v="0"/>
    <m/>
    <m/>
    <n v="5"/>
    <m/>
    <m/>
    <m/>
    <m/>
    <n v="1"/>
    <n v="7"/>
    <n v="1"/>
  </r>
  <r>
    <n v="8583762"/>
    <s v="C"/>
    <x v="259"/>
    <x v="0"/>
    <n v="4"/>
    <n v="18077"/>
    <d v="2021-01-19T00:00:00"/>
    <d v="2024-03-30T00:00:00"/>
    <n v="0"/>
    <n v="1"/>
    <n v="2"/>
    <n v="30"/>
    <n v="2"/>
    <n v="16011168"/>
    <n v="17240000"/>
    <n v="10584713"/>
    <n v="356916"/>
    <n v="10149792"/>
    <n v="0"/>
    <n v="0"/>
    <n v="0"/>
    <m/>
    <n v="0"/>
    <n v="0"/>
    <n v="0"/>
    <m/>
    <m/>
    <d v="2021-03-30T00:00:00"/>
    <n v="1"/>
    <s v="O"/>
    <n v="1"/>
    <n v="30"/>
    <n v="0"/>
    <m/>
    <m/>
    <m/>
    <m/>
    <m/>
    <m/>
    <n v="1"/>
    <n v="1"/>
    <m/>
    <m/>
    <n v="1566030"/>
    <s v="CREDITOS DE CONSUMO"/>
    <n v="0"/>
    <n v="0"/>
    <n v="890480123"/>
    <s v="UNIVERSIDAD DE CARTAGENA"/>
    <n v="5"/>
    <m/>
    <m/>
    <m/>
    <m/>
    <n v="1"/>
    <n v="7"/>
    <n v="2"/>
  </r>
  <r>
    <n v="3202426"/>
    <s v="C"/>
    <x v="259"/>
    <x v="0"/>
    <n v="4"/>
    <n v="18078"/>
    <d v="2021-01-19T00:00:00"/>
    <d v="2021-12-30T00:00:00"/>
    <n v="0"/>
    <n v="1"/>
    <n v="2"/>
    <n v="30"/>
    <n v="2"/>
    <n v="8648788"/>
    <n v="9000000"/>
    <n v="4595971"/>
    <n v="436100"/>
    <n v="3786680"/>
    <n v="0"/>
    <n v="0"/>
    <n v="0"/>
    <m/>
    <n v="0"/>
    <n v="0"/>
    <n v="0"/>
    <m/>
    <m/>
    <d v="2021-03-30T00:00:00"/>
    <n v="1"/>
    <s v="O"/>
    <n v="1"/>
    <n v="30"/>
    <n v="0"/>
    <m/>
    <m/>
    <m/>
    <m/>
    <m/>
    <m/>
    <n v="1"/>
    <n v="1"/>
    <m/>
    <m/>
    <n v="584254"/>
    <s v="CREDITOS DE CONSUMO"/>
    <n v="0"/>
    <n v="0"/>
    <n v="890480123"/>
    <s v="UNIVERSIDAD DE CARTAGENA"/>
    <n v="5"/>
    <m/>
    <m/>
    <m/>
    <m/>
    <n v="1"/>
    <n v="7"/>
    <n v="2"/>
  </r>
  <r>
    <n v="33582572"/>
    <s v="C"/>
    <x v="259"/>
    <x v="0"/>
    <n v="4"/>
    <n v="18082"/>
    <d v="2021-01-21T00:00:00"/>
    <d v="2028-01-30T00:00:00"/>
    <n v="0"/>
    <n v="1"/>
    <n v="2"/>
    <n v="30"/>
    <n v="2"/>
    <n v="9568969"/>
    <n v="10000000"/>
    <n v="40391865"/>
    <n v="661591"/>
    <n v="39709408"/>
    <n v="0"/>
    <n v="0"/>
    <n v="0"/>
    <m/>
    <n v="0"/>
    <n v="0"/>
    <n v="0"/>
    <m/>
    <m/>
    <d v="2021-03-30T00:00:00"/>
    <n v="1"/>
    <s v="O"/>
    <n v="1"/>
    <n v="30"/>
    <n v="0"/>
    <m/>
    <m/>
    <m/>
    <m/>
    <m/>
    <m/>
    <n v="1"/>
    <n v="1"/>
    <m/>
    <m/>
    <n v="6126836"/>
    <s v="CREDITOS DE CONSUMO"/>
    <n v="0"/>
    <n v="0"/>
    <n v="890480123"/>
    <s v="UNIVERSIDAD DE CARTAGENA"/>
    <n v="5"/>
    <m/>
    <m/>
    <m/>
    <m/>
    <n v="1"/>
    <n v="7"/>
    <n v="2"/>
  </r>
  <r>
    <n v="30758981"/>
    <s v="C"/>
    <x v="260"/>
    <x v="0"/>
    <n v="4"/>
    <n v="17141"/>
    <d v="2020-04-08T00:00:00"/>
    <d v="2027-04-30T00:00:00"/>
    <n v="0"/>
    <n v="1"/>
    <n v="14"/>
    <n v="30"/>
    <n v="2"/>
    <n v="17726461"/>
    <n v="19240000"/>
    <n v="38419054"/>
    <n v="801337"/>
    <n v="34645058"/>
    <n v="0"/>
    <n v="0"/>
    <n v="0"/>
    <m/>
    <n v="0"/>
    <n v="0"/>
    <n v="0"/>
    <m/>
    <m/>
    <d v="2021-03-30T00:00:00"/>
    <n v="1"/>
    <s v="O"/>
    <n v="1"/>
    <n v="30"/>
    <n v="0"/>
    <m/>
    <m/>
    <m/>
    <m/>
    <m/>
    <m/>
    <n v="1"/>
    <n v="1"/>
    <m/>
    <m/>
    <n v="3886077"/>
    <s v="CREDITOS DE CONSUMO"/>
    <n v="0"/>
    <n v="0"/>
    <n v="890480123"/>
    <s v="UNIVERSIDAD DE CARTAGENA"/>
    <n v="5"/>
    <m/>
    <m/>
    <m/>
    <m/>
    <n v="1"/>
    <n v="7"/>
    <n v="2"/>
  </r>
  <r>
    <n v="979768"/>
    <s v="C"/>
    <x v="260"/>
    <x v="0"/>
    <n v="4"/>
    <n v="17321"/>
    <d v="2020-06-30T00:00:00"/>
    <d v="2022-06-30T00:00:00"/>
    <n v="0"/>
    <n v="1"/>
    <n v="9"/>
    <n v="30"/>
    <n v="2"/>
    <n v="12185828"/>
    <n v="12890000"/>
    <n v="1690000"/>
    <n v="79701"/>
    <n v="1103551"/>
    <n v="0"/>
    <n v="0"/>
    <n v="0"/>
    <m/>
    <n v="0"/>
    <n v="0"/>
    <n v="0"/>
    <m/>
    <m/>
    <d v="2021-03-30T00:00:00"/>
    <n v="9"/>
    <s v="O"/>
    <n v="1"/>
    <n v="30"/>
    <n v="0"/>
    <m/>
    <m/>
    <m/>
    <m/>
    <m/>
    <m/>
    <n v="1"/>
    <n v="1"/>
    <m/>
    <m/>
    <n v="123783"/>
    <s v="CREDITOS DE CONSUMO"/>
    <n v="0"/>
    <n v="0"/>
    <n v="890480123"/>
    <s v="UNIVERSIDAD DE CARTAGENA"/>
    <n v="5"/>
    <m/>
    <m/>
    <m/>
    <m/>
    <n v="1"/>
    <n v="7"/>
    <n v="2"/>
  </r>
  <r>
    <n v="45395014"/>
    <s v="C"/>
    <x v="260"/>
    <x v="0"/>
    <n v="4"/>
    <n v="17492"/>
    <d v="2020-08-25T00:00:00"/>
    <d v="2027-08-30T00:00:00"/>
    <n v="0"/>
    <n v="1"/>
    <n v="7"/>
    <n v="30"/>
    <n v="2"/>
    <n v="12185828"/>
    <n v="12890000"/>
    <n v="54099233"/>
    <n v="960384"/>
    <n v="51130202"/>
    <n v="0"/>
    <n v="0"/>
    <n v="0"/>
    <m/>
    <n v="0"/>
    <n v="0"/>
    <n v="0"/>
    <m/>
    <m/>
    <d v="2021-03-30T00:00:00"/>
    <n v="9"/>
    <s v="O"/>
    <n v="1"/>
    <n v="30"/>
    <n v="0"/>
    <m/>
    <m/>
    <m/>
    <m/>
    <m/>
    <m/>
    <n v="1"/>
    <n v="1"/>
    <m/>
    <m/>
    <n v="5735188"/>
    <s v="CREDITOS DE CONSUMO"/>
    <n v="0"/>
    <n v="0"/>
    <n v="890480123"/>
    <s v="UNIVERSIDAD DE CARTAGENA"/>
    <n v="5"/>
    <m/>
    <m/>
    <m/>
    <m/>
    <n v="1"/>
    <n v="7"/>
    <n v="2"/>
  </r>
  <r>
    <n v="1756035"/>
    <s v="C"/>
    <x v="260"/>
    <x v="0"/>
    <n v="4"/>
    <n v="18148"/>
    <d v="2021-02-04T00:00:00"/>
    <d v="2021-06-28T00:00:00"/>
    <n v="0"/>
    <n v="1"/>
    <n v="1"/>
    <n v="30"/>
    <n v="2"/>
    <n v="13121400"/>
    <n v="13940000"/>
    <n v="2000000"/>
    <n v="21869"/>
    <n v="1977892"/>
    <n v="0"/>
    <n v="0"/>
    <n v="0"/>
    <m/>
    <n v="0"/>
    <n v="0"/>
    <n v="0"/>
    <n v="2000000"/>
    <n v="6"/>
    <d v="2021-03-30T00:00:00"/>
    <n v="1"/>
    <s v="O"/>
    <n v="1"/>
    <n v="30"/>
    <n v="0"/>
    <m/>
    <m/>
    <m/>
    <m/>
    <m/>
    <m/>
    <n v="1"/>
    <n v="1"/>
    <m/>
    <m/>
    <n v="221857"/>
    <s v="CREDITOS DE CONSUMO"/>
    <n v="0"/>
    <n v="0"/>
    <n v="890480123"/>
    <s v="UNIVERSIDAD DE CARTAGENA"/>
    <n v="5"/>
    <m/>
    <m/>
    <m/>
    <m/>
    <n v="1"/>
    <n v="7"/>
    <n v="2"/>
  </r>
  <r>
    <n v="208581"/>
    <s v="C"/>
    <x v="261"/>
    <x v="0"/>
    <n v="4"/>
    <n v="16755"/>
    <d v="2020-10-29T00:00:00"/>
    <d v="2024-04-27T00:00:00"/>
    <n v="0"/>
    <n v="1"/>
    <n v="5"/>
    <n v="30"/>
    <n v="2"/>
    <n v="9119963"/>
    <n v="9511000"/>
    <n v="8026474"/>
    <n v="228587"/>
    <n v="7118721"/>
    <n v="0"/>
    <n v="0"/>
    <n v="0"/>
    <m/>
    <n v="0"/>
    <n v="0"/>
    <n v="0"/>
    <m/>
    <m/>
    <d v="2021-03-30T00:00:00"/>
    <n v="9"/>
    <s v="O"/>
    <n v="1"/>
    <n v="30"/>
    <n v="0"/>
    <m/>
    <m/>
    <m/>
    <m/>
    <m/>
    <m/>
    <n v="1"/>
    <n v="1"/>
    <m/>
    <m/>
    <n v="6910140"/>
    <s v="CREDITOS DE CONSUMO"/>
    <n v="0"/>
    <n v="0"/>
    <n v="890480123"/>
    <s v="UNIVERSIDAD DE CARTAGENA"/>
    <n v="5"/>
    <m/>
    <m/>
    <m/>
    <m/>
    <n v="1"/>
    <n v="7"/>
    <n v="1"/>
  </r>
  <r>
    <n v="0"/>
    <s v="C"/>
    <x v="262"/>
    <x v="0"/>
    <n v="4"/>
    <n v="17050"/>
    <d v="2020-03-06T00:00:00"/>
    <d v="2023-03-06T00:00:00"/>
    <n v="0"/>
    <n v="1"/>
    <n v="19"/>
    <n v="30"/>
    <n v="2"/>
    <n v="9119043"/>
    <n v="9510000"/>
    <n v="55310235"/>
    <n v="1761917"/>
    <n v="26674527"/>
    <n v="0"/>
    <n v="0"/>
    <n v="0"/>
    <m/>
    <n v="0"/>
    <n v="0"/>
    <n v="0"/>
    <m/>
    <m/>
    <d v="2021-03-30T00:00:00"/>
    <n v="1"/>
    <s v="O"/>
    <n v="1"/>
    <n v="30"/>
    <n v="0"/>
    <m/>
    <m/>
    <m/>
    <m/>
    <m/>
    <m/>
    <n v="1"/>
    <n v="1"/>
    <m/>
    <m/>
    <n v="57309032"/>
    <s v="CREDITOS DE CONSUMO"/>
    <n v="0"/>
    <n v="0"/>
    <n v="890480123"/>
    <s v="UNIVERSIDAD DE CARTAGENA"/>
    <n v="5"/>
    <m/>
    <m/>
    <m/>
    <m/>
    <n v="1"/>
    <n v="7"/>
    <n v="2"/>
  </r>
  <r>
    <n v="38157069"/>
    <s v="C"/>
    <x v="263"/>
    <x v="2"/>
    <n v="4"/>
    <n v="17127"/>
    <d v="2020-04-07T00:00:00"/>
    <d v="2027-04-30T00:00:00"/>
    <n v="0"/>
    <n v="1"/>
    <n v="11"/>
    <n v="30"/>
    <n v="2"/>
    <n v="17726461"/>
    <n v="19240000"/>
    <n v="53851531"/>
    <n v="1123225"/>
    <n v="49782287"/>
    <n v="269643"/>
    <n v="0"/>
    <n v="0"/>
    <m/>
    <n v="0"/>
    <n v="0"/>
    <n v="0"/>
    <m/>
    <m/>
    <d v="2021-03-19T00:00:00"/>
    <n v="1"/>
    <s v="O"/>
    <n v="1"/>
    <n v="30"/>
    <n v="0"/>
    <m/>
    <m/>
    <m/>
    <m/>
    <m/>
    <m/>
    <n v="1"/>
    <n v="1"/>
    <m/>
    <m/>
    <n v="11625218"/>
    <s v="CREDITOS DE CONSUMO"/>
    <n v="0"/>
    <n v="0"/>
    <m/>
    <m/>
    <n v="5"/>
    <m/>
    <m/>
    <m/>
    <m/>
    <n v="1"/>
    <n v="7"/>
    <n v="2"/>
  </r>
  <r>
    <n v="0"/>
    <s v="C"/>
    <x v="264"/>
    <x v="0"/>
    <n v="4"/>
    <n v="16594"/>
    <d v="2020-10-29T00:00:00"/>
    <d v="2021-07-30T00:00:00"/>
    <n v="0"/>
    <n v="1"/>
    <n v="5"/>
    <n v="30"/>
    <n v="2"/>
    <n v="17726461"/>
    <n v="19240000"/>
    <n v="2662452"/>
    <n v="318105"/>
    <n v="1225770"/>
    <n v="0"/>
    <n v="0"/>
    <n v="0"/>
    <m/>
    <n v="0"/>
    <n v="0"/>
    <n v="0"/>
    <m/>
    <m/>
    <d v="2021-03-30T00:00:00"/>
    <n v="1"/>
    <s v="O"/>
    <n v="1"/>
    <n v="30"/>
    <n v="0"/>
    <m/>
    <m/>
    <m/>
    <m/>
    <m/>
    <m/>
    <n v="1"/>
    <n v="1"/>
    <m/>
    <m/>
    <n v="4061527"/>
    <s v="CREDITOS DE CONSUMO"/>
    <n v="0"/>
    <n v="0"/>
    <n v="890480123"/>
    <s v="UNIVERSIDAD DE CARTAGENA"/>
    <n v="5"/>
    <m/>
    <m/>
    <m/>
    <m/>
    <n v="1"/>
    <n v="7"/>
    <n v="1"/>
  </r>
  <r>
    <n v="34469688"/>
    <s v="C"/>
    <x v="265"/>
    <x v="0"/>
    <n v="4"/>
    <n v="12314"/>
    <d v="2017-04-03T00:00:00"/>
    <d v="2024-04-03T00:00:00"/>
    <n v="0"/>
    <n v="1"/>
    <n v="48"/>
    <n v="30"/>
    <n v="2"/>
    <n v="17726461"/>
    <n v="19240000"/>
    <n v="82700000"/>
    <n v="1724941"/>
    <n v="47556937"/>
    <n v="0"/>
    <n v="0"/>
    <n v="0"/>
    <m/>
    <n v="0"/>
    <n v="0"/>
    <n v="0"/>
    <m/>
    <m/>
    <d v="2021-03-30T00:00:00"/>
    <n v="1"/>
    <s v="O"/>
    <n v="1"/>
    <n v="30"/>
    <n v="0"/>
    <m/>
    <m/>
    <m/>
    <m/>
    <m/>
    <m/>
    <n v="1"/>
    <n v="1"/>
    <m/>
    <m/>
    <n v="13087249"/>
    <s v="CREDITOS DE CONSUMO"/>
    <n v="0"/>
    <n v="0"/>
    <n v="890480123"/>
    <s v="UNIVERSIDAD DE CARTAGENA"/>
    <n v="5"/>
    <m/>
    <m/>
    <m/>
    <m/>
    <n v="1"/>
    <n v="7"/>
    <n v="2"/>
  </r>
  <r>
    <n v="50456512"/>
    <s v="C"/>
    <x v="265"/>
    <x v="2"/>
    <n v="4"/>
    <n v="14435"/>
    <d v="2018-08-13T00:00:00"/>
    <d v="2025-08-13T00:00:00"/>
    <n v="0"/>
    <n v="1"/>
    <n v="31"/>
    <n v="30"/>
    <n v="2"/>
    <n v="12185828"/>
    <n v="12890000"/>
    <n v="95699554"/>
    <n v="1450181"/>
    <n v="69613544"/>
    <n v="400339"/>
    <n v="0"/>
    <n v="0"/>
    <m/>
    <n v="0"/>
    <n v="0"/>
    <n v="0"/>
    <s v="1500000/1500000"/>
    <d v="2021-12-06T00:00:00"/>
    <d v="2021-03-29T00:00:00"/>
    <n v="1"/>
    <s v="O"/>
    <n v="1"/>
    <n v="30"/>
    <n v="0"/>
    <m/>
    <m/>
    <m/>
    <m/>
    <m/>
    <m/>
    <n v="1"/>
    <n v="1"/>
    <m/>
    <m/>
    <n v="19157032"/>
    <s v="CREDITOS DE CONSUMO"/>
    <n v="0"/>
    <n v="0"/>
    <m/>
    <m/>
    <n v="5"/>
    <m/>
    <m/>
    <m/>
    <m/>
    <n v="1"/>
    <n v="7"/>
    <n v="2"/>
  </r>
  <r>
    <n v="4017910"/>
    <s v="C"/>
    <x v="265"/>
    <x v="0"/>
    <n v="4"/>
    <n v="16442"/>
    <d v="2019-10-11T00:00:00"/>
    <d v="2023-10-11T00:00:00"/>
    <n v="19"/>
    <n v="1"/>
    <n v="16"/>
    <n v="30"/>
    <n v="2"/>
    <n v="17726461"/>
    <n v="19240000"/>
    <n v="7625000"/>
    <n v="222896"/>
    <n v="5543407"/>
    <n v="51566"/>
    <n v="0"/>
    <n v="0"/>
    <m/>
    <n v="0"/>
    <n v="0"/>
    <n v="0"/>
    <m/>
    <m/>
    <d v="2021-03-30T00:00:00"/>
    <n v="1"/>
    <s v="O"/>
    <n v="1"/>
    <n v="30"/>
    <n v="31561"/>
    <m/>
    <m/>
    <m/>
    <m/>
    <m/>
    <m/>
    <n v="1"/>
    <n v="1"/>
    <m/>
    <m/>
    <n v="1525497"/>
    <s v="CREDITOS DE CONSUMO"/>
    <n v="0"/>
    <n v="0"/>
    <n v="890480123"/>
    <s v="UNIVERSIDAD DE CARTAGENA"/>
    <n v="5"/>
    <m/>
    <m/>
    <m/>
    <m/>
    <n v="1"/>
    <n v="7"/>
    <n v="2"/>
  </r>
  <r>
    <n v="520710"/>
    <s v="C"/>
    <x v="266"/>
    <x v="0"/>
    <n v="4"/>
    <n v="14743"/>
    <d v="2018-10-11T00:00:00"/>
    <d v="2021-10-11T00:00:00"/>
    <n v="0"/>
    <n v="1"/>
    <n v="30"/>
    <n v="30"/>
    <n v="2"/>
    <n v="17726461"/>
    <n v="19240000"/>
    <n v="14300000"/>
    <n v="515019"/>
    <n v="2805069"/>
    <n v="0"/>
    <n v="0"/>
    <n v="0"/>
    <m/>
    <n v="0"/>
    <n v="0"/>
    <n v="0"/>
    <m/>
    <m/>
    <d v="2021-03-30T00:00:00"/>
    <n v="1"/>
    <s v="O"/>
    <n v="1"/>
    <n v="30"/>
    <n v="0"/>
    <m/>
    <m/>
    <m/>
    <m/>
    <m/>
    <m/>
    <n v="1"/>
    <n v="1"/>
    <m/>
    <m/>
    <n v="2284359"/>
    <s v="CREDITOS DE CONSUMO"/>
    <n v="0"/>
    <n v="0"/>
    <n v="890480123"/>
    <s v="UNIVERSIDAD DE CARTAGENA"/>
    <n v="5"/>
    <m/>
    <m/>
    <m/>
    <m/>
    <n v="1"/>
    <n v="7"/>
    <n v="2"/>
  </r>
  <r>
    <n v="9179677"/>
    <s v="C"/>
    <x v="266"/>
    <x v="0"/>
    <n v="4"/>
    <n v="18202"/>
    <d v="2021-02-19T00:00:00"/>
    <d v="2026-02-28T00:00:00"/>
    <n v="0"/>
    <n v="1"/>
    <n v="0"/>
    <n v="30"/>
    <n v="2"/>
    <n v="16011168"/>
    <n v="17240000"/>
    <n v="50000000"/>
    <n v="1216200"/>
    <n v="49450940"/>
    <n v="0"/>
    <n v="0"/>
    <n v="0"/>
    <m/>
    <n v="0"/>
    <n v="0"/>
    <n v="0"/>
    <m/>
    <m/>
    <d v="2021-03-30T00:00:00"/>
    <n v="1"/>
    <s v="O"/>
    <n v="1"/>
    <n v="30"/>
    <n v="0"/>
    <m/>
    <m/>
    <m/>
    <m/>
    <m/>
    <m/>
    <n v="1"/>
    <n v="1"/>
    <m/>
    <m/>
    <n v="40271263"/>
    <s v="CREDITOS DE CONSUMO"/>
    <n v="0"/>
    <n v="0"/>
    <n v="890480123"/>
    <s v="UNIVERSIDAD DE CARTAGENA"/>
    <n v="5"/>
    <m/>
    <m/>
    <m/>
    <m/>
    <n v="1"/>
    <n v="7"/>
    <n v="2"/>
  </r>
  <r>
    <n v="4397185"/>
    <s v="C"/>
    <x v="267"/>
    <x v="0"/>
    <n v="4"/>
    <n v="16488"/>
    <d v="2020-10-29T00:00:00"/>
    <d v="2026-12-30T00:00:00"/>
    <n v="0"/>
    <n v="1"/>
    <n v="5"/>
    <n v="30"/>
    <n v="2"/>
    <n v="17726461"/>
    <n v="19240000"/>
    <n v="6543298"/>
    <n v="145977"/>
    <n v="6288820"/>
    <n v="0"/>
    <n v="0"/>
    <n v="0"/>
    <m/>
    <n v="0"/>
    <n v="0"/>
    <n v="0"/>
    <m/>
    <m/>
    <d v="2021-03-30T00:00:00"/>
    <n v="9"/>
    <s v="O"/>
    <n v="1"/>
    <n v="30"/>
    <n v="0"/>
    <m/>
    <m/>
    <m/>
    <m/>
    <m/>
    <m/>
    <n v="1"/>
    <n v="1"/>
    <m/>
    <m/>
    <n v="1891635"/>
    <s v="CREDITOS DE CONSUMO"/>
    <n v="0"/>
    <n v="0"/>
    <n v="890480123"/>
    <s v="UNIVERSIDAD DE CARTAGENA"/>
    <n v="5"/>
    <m/>
    <m/>
    <m/>
    <m/>
    <n v="1"/>
    <n v="7"/>
    <n v="1"/>
  </r>
  <r>
    <n v="0"/>
    <s v="C"/>
    <x v="268"/>
    <x v="0"/>
    <n v="4"/>
    <n v="16982"/>
    <d v="2020-02-12T00:00:00"/>
    <d v="2027-02-12T00:00:00"/>
    <n v="18"/>
    <n v="1"/>
    <n v="12"/>
    <n v="30"/>
    <n v="2"/>
    <n v="17726461"/>
    <n v="19240000"/>
    <n v="7300000"/>
    <n v="152262"/>
    <n v="6676997"/>
    <n v="59112"/>
    <n v="0"/>
    <n v="0"/>
    <m/>
    <n v="0"/>
    <n v="0"/>
    <n v="0"/>
    <m/>
    <m/>
    <d v="2021-03-30T00:00:00"/>
    <n v="1"/>
    <s v="O"/>
    <n v="1"/>
    <n v="30"/>
    <n v="8604"/>
    <m/>
    <m/>
    <m/>
    <m/>
    <m/>
    <m/>
    <n v="1"/>
    <n v="1"/>
    <m/>
    <m/>
    <n v="8138296"/>
    <s v="CREDITOS DE CONSUMO"/>
    <n v="0"/>
    <n v="0"/>
    <n v="890480123"/>
    <s v="UNIVERSIDAD DE CARTAGENA"/>
    <n v="5"/>
    <m/>
    <m/>
    <m/>
    <m/>
    <n v="1"/>
    <n v="7"/>
    <n v="2"/>
  </r>
  <r>
    <n v="0"/>
    <s v="C"/>
    <x v="268"/>
    <x v="0"/>
    <n v="4"/>
    <n v="16983"/>
    <d v="2020-02-12T00:00:00"/>
    <d v="2022-02-12T00:00:00"/>
    <n v="18"/>
    <n v="1"/>
    <n v="12"/>
    <n v="30"/>
    <n v="2"/>
    <n v="15881442"/>
    <n v="17090000"/>
    <n v="4000000"/>
    <n v="195626"/>
    <n v="2017900"/>
    <n v="15804"/>
    <n v="0"/>
    <n v="0"/>
    <m/>
    <n v="0"/>
    <n v="0"/>
    <n v="0"/>
    <m/>
    <m/>
    <d v="2021-03-30T00:00:00"/>
    <n v="1"/>
    <s v="O"/>
    <n v="1"/>
    <n v="30"/>
    <n v="27526"/>
    <m/>
    <m/>
    <m/>
    <m/>
    <m/>
    <m/>
    <n v="1"/>
    <n v="1"/>
    <m/>
    <m/>
    <n v="2459529"/>
    <s v="CREDITOS DE CONSUMO"/>
    <n v="0"/>
    <n v="0"/>
    <n v="890480123"/>
    <s v="UNIVERSIDAD DE CARTAGENA"/>
    <n v="5"/>
    <m/>
    <m/>
    <m/>
    <m/>
    <n v="1"/>
    <n v="7"/>
    <n v="2"/>
  </r>
  <r>
    <n v="0"/>
    <s v="C"/>
    <x v="269"/>
    <x v="3"/>
    <n v="4"/>
    <n v="13663"/>
    <d v="2018-02-14T00:00:00"/>
    <d v="2025-02-14T00:00:00"/>
    <n v="0"/>
    <n v="1"/>
    <n v="38"/>
    <n v="30"/>
    <n v="2"/>
    <n v="13121400"/>
    <n v="13940000"/>
    <n v="47017800"/>
    <n v="858452"/>
    <n v="30523016"/>
    <n v="0"/>
    <n v="0"/>
    <n v="47017800"/>
    <s v="                              "/>
    <n v="0"/>
    <n v="0"/>
    <n v="0"/>
    <m/>
    <m/>
    <d v="2021-03-30T00:00:00"/>
    <n v="3"/>
    <s v="O"/>
    <n v="1"/>
    <n v="30"/>
    <n v="0"/>
    <m/>
    <m/>
    <m/>
    <m/>
    <m/>
    <m/>
    <n v="1"/>
    <n v="1"/>
    <m/>
    <m/>
    <n v="47444739"/>
    <s v="CREDITOS DE CONSUMO"/>
    <n v="0"/>
    <n v="0"/>
    <n v="890480123"/>
    <s v="UNIVERSIDAD DE CARTAGENA"/>
    <n v="5"/>
    <m/>
    <m/>
    <m/>
    <m/>
    <n v="1"/>
    <n v="7"/>
    <n v="2"/>
  </r>
  <r>
    <n v="0"/>
    <s v="C"/>
    <x v="270"/>
    <x v="0"/>
    <n v="4"/>
    <n v="15919"/>
    <d v="2020-10-29T00:00:00"/>
    <d v="2026-09-03T00:00:00"/>
    <n v="0"/>
    <n v="1"/>
    <n v="5"/>
    <n v="30"/>
    <n v="2"/>
    <n v="17726461"/>
    <n v="19240000"/>
    <n v="12670470"/>
    <n v="291661"/>
    <n v="12111559"/>
    <n v="0"/>
    <n v="0"/>
    <n v="0"/>
    <m/>
    <n v="0"/>
    <n v="0"/>
    <n v="0"/>
    <m/>
    <m/>
    <d v="2021-03-30T00:00:00"/>
    <n v="1"/>
    <s v="O"/>
    <n v="1"/>
    <n v="30"/>
    <n v="0"/>
    <m/>
    <m/>
    <m/>
    <m/>
    <m/>
    <m/>
    <n v="1"/>
    <n v="1"/>
    <m/>
    <m/>
    <n v="17482526"/>
    <s v="CREDITOS DE CONSUMO"/>
    <n v="0"/>
    <n v="0"/>
    <n v="890480123"/>
    <s v="UNIVERSIDAD DE CARTAGENA"/>
    <n v="5"/>
    <m/>
    <m/>
    <m/>
    <m/>
    <n v="1"/>
    <n v="7"/>
    <n v="1"/>
  </r>
  <r>
    <n v="10785771"/>
    <s v="C"/>
    <x v="271"/>
    <x v="0"/>
    <n v="4"/>
    <n v="15181"/>
    <d v="2019-01-29T00:00:00"/>
    <d v="2026-01-29T00:00:00"/>
    <n v="0"/>
    <n v="1"/>
    <n v="26"/>
    <n v="30"/>
    <n v="2"/>
    <n v="12185828"/>
    <n v="12890000"/>
    <n v="27271104"/>
    <n v="484124"/>
    <n v="21141428"/>
    <n v="5688"/>
    <n v="0"/>
    <n v="0"/>
    <m/>
    <n v="0"/>
    <n v="0"/>
    <n v="0"/>
    <m/>
    <m/>
    <d v="2021-03-30T00:00:00"/>
    <n v="1"/>
    <s v="O"/>
    <n v="1"/>
    <n v="30"/>
    <n v="0"/>
    <m/>
    <m/>
    <m/>
    <m/>
    <m/>
    <m/>
    <n v="1"/>
    <n v="1"/>
    <m/>
    <m/>
    <n v="10355657"/>
    <s v="CREDITOS DE CONSUMO"/>
    <n v="0"/>
    <n v="0"/>
    <n v="890480123"/>
    <s v="UNIVERSIDAD DE CARTAGENA"/>
    <n v="5"/>
    <m/>
    <m/>
    <m/>
    <m/>
    <n v="1"/>
    <n v="7"/>
    <n v="2"/>
  </r>
  <r>
    <n v="10393296"/>
    <s v="C"/>
    <x v="271"/>
    <x v="0"/>
    <n v="4"/>
    <n v="15666"/>
    <d v="2019-05-03T00:00:00"/>
    <d v="2025-05-03T00:00:00"/>
    <n v="0"/>
    <n v="1"/>
    <n v="23"/>
    <n v="30"/>
    <n v="2"/>
    <n v="17726461"/>
    <n v="19240000"/>
    <n v="26000000"/>
    <n v="588989"/>
    <n v="20372128"/>
    <n v="0"/>
    <n v="0"/>
    <n v="0"/>
    <m/>
    <n v="0"/>
    <n v="0"/>
    <n v="0"/>
    <m/>
    <m/>
    <d v="2021-03-30T00:00:00"/>
    <n v="1"/>
    <s v="O"/>
    <n v="1"/>
    <n v="30"/>
    <n v="0"/>
    <m/>
    <m/>
    <m/>
    <m/>
    <m/>
    <m/>
    <n v="1"/>
    <n v="1"/>
    <m/>
    <m/>
    <n v="9978832"/>
    <s v="CREDITOS DE CONSUMO"/>
    <n v="0"/>
    <n v="0"/>
    <n v="890480123"/>
    <s v="UNIVERSIDAD DE CARTAGENA"/>
    <n v="5"/>
    <m/>
    <m/>
    <m/>
    <m/>
    <n v="1"/>
    <n v="7"/>
    <n v="2"/>
  </r>
  <r>
    <n v="8278628"/>
    <s v="C"/>
    <x v="271"/>
    <x v="0"/>
    <n v="4"/>
    <n v="16672"/>
    <d v="2019-12-10T00:00:00"/>
    <d v="2022-12-10T00:00:00"/>
    <n v="20"/>
    <n v="1"/>
    <n v="14"/>
    <n v="30"/>
    <n v="2"/>
    <n v="17726461"/>
    <n v="19240000"/>
    <n v="25000000"/>
    <n v="900383"/>
    <n v="16227121"/>
    <n v="159100"/>
    <n v="0"/>
    <n v="0"/>
    <m/>
    <n v="0"/>
    <n v="0"/>
    <n v="0"/>
    <m/>
    <m/>
    <d v="2021-03-30T00:00:00"/>
    <n v="1"/>
    <s v="O"/>
    <n v="1"/>
    <n v="30"/>
    <n v="72236"/>
    <m/>
    <m/>
    <m/>
    <m/>
    <m/>
    <m/>
    <n v="1"/>
    <n v="1"/>
    <m/>
    <m/>
    <n v="7948493"/>
    <s v="CREDITOS DE CONSUMO"/>
    <n v="0"/>
    <n v="0"/>
    <n v="890480123"/>
    <s v="UNIVERSIDAD DE CARTAGENA"/>
    <n v="5"/>
    <m/>
    <m/>
    <m/>
    <m/>
    <n v="1"/>
    <n v="7"/>
    <n v="2"/>
  </r>
  <r>
    <n v="25340425"/>
    <s v="C"/>
    <x v="271"/>
    <x v="1"/>
    <n v="4"/>
    <n v="8262"/>
    <d v="2014-04-10T00:00:00"/>
    <d v="2024-04-10T00:00:00"/>
    <n v="0"/>
    <n v="1"/>
    <n v="84"/>
    <n v="30"/>
    <n v="2"/>
    <n v="11061594"/>
    <n v="11640000"/>
    <n v="120000000"/>
    <n v="1657187"/>
    <n v="49670325"/>
    <n v="0"/>
    <n v="0"/>
    <n v="120000000"/>
    <s v="                              "/>
    <n v="0"/>
    <n v="0"/>
    <n v="0"/>
    <m/>
    <m/>
    <d v="2021-03-30T00:00:00"/>
    <n v="2"/>
    <s v="O"/>
    <n v="1"/>
    <n v="30"/>
    <n v="0"/>
    <m/>
    <m/>
    <m/>
    <m/>
    <m/>
    <m/>
    <n v="1"/>
    <n v="1"/>
    <m/>
    <m/>
    <n v="24329900"/>
    <s v="CREDITO DE VIVIENDA"/>
    <n v="0"/>
    <n v="0"/>
    <n v="890480123"/>
    <s v="UNIVERSIDAD DE CARTAGENA"/>
    <n v="5"/>
    <m/>
    <m/>
    <m/>
    <m/>
    <n v="1"/>
    <n v="7"/>
    <n v="2"/>
  </r>
  <r>
    <n v="3545017"/>
    <s v="C"/>
    <x v="272"/>
    <x v="0"/>
    <n v="4"/>
    <n v="14765"/>
    <d v="2018-10-17T00:00:00"/>
    <d v="2023-10-17T00:00:00"/>
    <n v="0"/>
    <n v="1"/>
    <n v="30"/>
    <n v="30"/>
    <n v="2"/>
    <n v="12185828"/>
    <n v="12890000"/>
    <n v="17893968"/>
    <n v="399724"/>
    <n v="10148094"/>
    <n v="0"/>
    <n v="0"/>
    <n v="0"/>
    <m/>
    <n v="0"/>
    <n v="0"/>
    <n v="0"/>
    <m/>
    <m/>
    <d v="2021-03-30T00:00:00"/>
    <n v="1"/>
    <s v="O"/>
    <n v="1"/>
    <n v="30"/>
    <n v="0"/>
    <m/>
    <m/>
    <m/>
    <m/>
    <m/>
    <m/>
    <n v="1"/>
    <n v="1"/>
    <m/>
    <m/>
    <n v="6603077"/>
    <s v="CREDITOS DE CONSUMO"/>
    <n v="0"/>
    <n v="0"/>
    <n v="890480123"/>
    <s v="UNIVERSIDAD DE CARTAGENA"/>
    <n v="5"/>
    <m/>
    <m/>
    <m/>
    <m/>
    <n v="1"/>
    <n v="7"/>
    <n v="2"/>
  </r>
  <r>
    <n v="5478134"/>
    <s v="C"/>
    <x v="272"/>
    <x v="0"/>
    <n v="4"/>
    <n v="18156"/>
    <d v="2021-02-05T00:00:00"/>
    <d v="2026-02-28T00:00:00"/>
    <n v="0"/>
    <n v="1"/>
    <n v="2"/>
    <n v="30"/>
    <n v="2"/>
    <n v="9568969"/>
    <n v="10000000"/>
    <n v="16238318"/>
    <n v="341582"/>
    <n v="15681904"/>
    <n v="0"/>
    <n v="0"/>
    <n v="0"/>
    <m/>
    <n v="0"/>
    <n v="0"/>
    <n v="0"/>
    <m/>
    <m/>
    <d v="2021-03-30T00:00:00"/>
    <n v="1"/>
    <s v="O"/>
    <n v="1"/>
    <n v="30"/>
    <n v="0"/>
    <m/>
    <m/>
    <m/>
    <m/>
    <m/>
    <m/>
    <n v="1"/>
    <n v="1"/>
    <m/>
    <m/>
    <n v="10203770"/>
    <s v="CREDITOS DE CONSUMO"/>
    <n v="0"/>
    <n v="0"/>
    <n v="890480123"/>
    <s v="UNIVERSIDAD DE CARTAGENA"/>
    <n v="5"/>
    <m/>
    <m/>
    <m/>
    <m/>
    <n v="1"/>
    <n v="7"/>
    <n v="2"/>
  </r>
  <r>
    <n v="2498211"/>
    <s v="C"/>
    <x v="273"/>
    <x v="0"/>
    <n v="4"/>
    <n v="16455"/>
    <d v="2019-10-15T00:00:00"/>
    <d v="2022-10-30T00:00:00"/>
    <n v="0"/>
    <n v="1"/>
    <n v="17"/>
    <n v="30"/>
    <n v="2"/>
    <n v="12185828"/>
    <n v="12890000"/>
    <n v="8000000"/>
    <n v="266425"/>
    <n v="4580107"/>
    <n v="0"/>
    <n v="0"/>
    <n v="0"/>
    <m/>
    <n v="0"/>
    <n v="0"/>
    <n v="0"/>
    <m/>
    <m/>
    <d v="2021-03-30T00:00:00"/>
    <n v="1"/>
    <s v="O"/>
    <n v="1"/>
    <n v="30"/>
    <n v="0"/>
    <m/>
    <m/>
    <m/>
    <m/>
    <m/>
    <m/>
    <n v="1"/>
    <n v="1"/>
    <m/>
    <m/>
    <n v="2081896"/>
    <s v="CREDITOS DE CONSUMO"/>
    <n v="0"/>
    <n v="0"/>
    <n v="890480123"/>
    <s v="UNIVERSIDAD DE CARTAGENA"/>
    <n v="5"/>
    <m/>
    <m/>
    <m/>
    <m/>
    <n v="1"/>
    <n v="7"/>
    <n v="2"/>
  </r>
  <r>
    <n v="26545112"/>
    <s v="C"/>
    <x v="273"/>
    <x v="0"/>
    <n v="4"/>
    <n v="17825"/>
    <d v="2020-11-23T00:00:00"/>
    <d v="2027-11-30T00:00:00"/>
    <n v="0"/>
    <n v="1"/>
    <n v="4"/>
    <n v="30"/>
    <n v="2"/>
    <n v="16011168"/>
    <n v="17240000"/>
    <n v="50000000"/>
    <n v="993421"/>
    <n v="48666613"/>
    <n v="0"/>
    <n v="0"/>
    <n v="0"/>
    <m/>
    <n v="0"/>
    <n v="0"/>
    <n v="0"/>
    <m/>
    <m/>
    <d v="2021-03-30T00:00:00"/>
    <n v="1"/>
    <s v="O"/>
    <n v="1"/>
    <n v="30"/>
    <n v="0"/>
    <m/>
    <m/>
    <m/>
    <m/>
    <m/>
    <m/>
    <n v="1"/>
    <n v="1"/>
    <m/>
    <m/>
    <n v="22121501"/>
    <s v="CREDITOS DE CONSUMO"/>
    <n v="0"/>
    <n v="0"/>
    <n v="890480123"/>
    <s v="UNIVERSIDAD DE CARTAGENA"/>
    <n v="5"/>
    <m/>
    <m/>
    <m/>
    <m/>
    <n v="1"/>
    <n v="7"/>
    <n v="2"/>
  </r>
  <r>
    <n v="437471"/>
    <s v="C"/>
    <x v="274"/>
    <x v="2"/>
    <n v="4"/>
    <n v="14845"/>
    <d v="2018-11-01T00:00:00"/>
    <d v="2021-11-01T00:00:00"/>
    <n v="0"/>
    <n v="1"/>
    <n v="32"/>
    <n v="30"/>
    <n v="2"/>
    <n v="12185828"/>
    <n v="12890000"/>
    <n v="5863932"/>
    <n v="195287"/>
    <n v="601682"/>
    <n v="0"/>
    <n v="0"/>
    <n v="0"/>
    <m/>
    <n v="0"/>
    <n v="0"/>
    <n v="0"/>
    <m/>
    <m/>
    <d v="2021-03-30T00:00:00"/>
    <n v="1"/>
    <s v="O"/>
    <n v="1"/>
    <n v="30"/>
    <n v="0"/>
    <m/>
    <m/>
    <m/>
    <m/>
    <m/>
    <m/>
    <n v="1"/>
    <n v="1"/>
    <m/>
    <m/>
    <n v="164211"/>
    <s v="CREDITOS DE CONSUMO"/>
    <n v="0"/>
    <n v="0"/>
    <m/>
    <m/>
    <n v="5"/>
    <m/>
    <m/>
    <m/>
    <m/>
    <n v="1"/>
    <n v="7"/>
    <n v="2"/>
  </r>
  <r>
    <n v="32852072"/>
    <s v="C"/>
    <x v="274"/>
    <x v="0"/>
    <n v="4"/>
    <n v="16832"/>
    <d v="2020-01-15T00:00:00"/>
    <d v="2025-01-15T00:00:00"/>
    <n v="15"/>
    <n v="1"/>
    <n v="13"/>
    <n v="30"/>
    <n v="2"/>
    <n v="9119963"/>
    <n v="9511000"/>
    <n v="56032793"/>
    <n v="1166414"/>
    <n v="45183541"/>
    <n v="171525"/>
    <n v="0"/>
    <n v="0"/>
    <m/>
    <n v="0"/>
    <n v="0"/>
    <n v="0"/>
    <m/>
    <m/>
    <d v="2021-03-30T00:00:00"/>
    <n v="1"/>
    <s v="O"/>
    <n v="1"/>
    <n v="30"/>
    <n v="46735"/>
    <m/>
    <m/>
    <m/>
    <m/>
    <m/>
    <m/>
    <n v="1"/>
    <n v="1"/>
    <m/>
    <m/>
    <n v="12331469"/>
    <s v="CREDITOS DE CONSUMO"/>
    <n v="0"/>
    <n v="0"/>
    <n v="890480123"/>
    <s v="UNIVERSIDAD DE CARTAGENA"/>
    <n v="5"/>
    <m/>
    <m/>
    <m/>
    <m/>
    <n v="1"/>
    <n v="7"/>
    <n v="2"/>
  </r>
  <r>
    <n v="987935"/>
    <s v="C"/>
    <x v="275"/>
    <x v="0"/>
    <n v="4"/>
    <n v="17886"/>
    <d v="2020-12-14T00:00:00"/>
    <d v="2021-12-30T00:00:00"/>
    <n v="0"/>
    <n v="1"/>
    <n v="3"/>
    <n v="30"/>
    <n v="2"/>
    <n v="16011168"/>
    <n v="17240000"/>
    <n v="30000000"/>
    <n v="2722084"/>
    <n v="22936325"/>
    <n v="0"/>
    <n v="0"/>
    <n v="0"/>
    <m/>
    <n v="0"/>
    <n v="0"/>
    <n v="0"/>
    <m/>
    <m/>
    <d v="2021-03-30T00:00:00"/>
    <n v="1"/>
    <s v="O"/>
    <n v="1"/>
    <n v="30"/>
    <n v="0"/>
    <m/>
    <m/>
    <m/>
    <m/>
    <m/>
    <m/>
    <n v="1"/>
    <n v="1"/>
    <m/>
    <m/>
    <n v="21948390"/>
    <s v="CREDITOS DE CONSUMO"/>
    <n v="0"/>
    <n v="0"/>
    <n v="890480123"/>
    <s v="UNIVERSIDAD DE CARTAGENA"/>
    <n v="5"/>
    <m/>
    <m/>
    <m/>
    <m/>
    <n v="1"/>
    <n v="7"/>
    <n v="2"/>
  </r>
  <r>
    <n v="6125395"/>
    <s v="C"/>
    <x v="276"/>
    <x v="0"/>
    <n v="4"/>
    <n v="18296"/>
    <d v="2021-03-29T00:00:00"/>
    <d v="2022-03-30T00:00:00"/>
    <n v="0"/>
    <n v="1"/>
    <n v="0"/>
    <n v="30"/>
    <n v="2"/>
    <n v="10971158"/>
    <n v="11540000"/>
    <n v="25000000"/>
    <n v="2209205"/>
    <n v="25000000"/>
    <n v="0"/>
    <n v="0"/>
    <n v="0"/>
    <m/>
    <n v="0"/>
    <n v="0"/>
    <n v="0"/>
    <m/>
    <m/>
    <d v="2021-03-30T00:00:00"/>
    <n v="1"/>
    <s v="O"/>
    <n v="1"/>
    <n v="30"/>
    <n v="0"/>
    <m/>
    <m/>
    <m/>
    <m/>
    <m/>
    <m/>
    <n v="1"/>
    <n v="1"/>
    <m/>
    <m/>
    <n v="18874605"/>
    <s v="CREDITOS DE CONSUMO"/>
    <n v="0"/>
    <n v="0"/>
    <n v="890480123"/>
    <s v="UNIVERSIDAD DE CARTAGENA"/>
    <n v="5"/>
    <m/>
    <m/>
    <m/>
    <m/>
    <n v="1"/>
    <n v="7"/>
    <n v="2"/>
  </r>
  <r>
    <n v="0"/>
    <s v="C"/>
    <x v="277"/>
    <x v="0"/>
    <n v="4"/>
    <n v="15365"/>
    <d v="2019-03-07T00:00:00"/>
    <d v="2024-01-30T00:00:00"/>
    <n v="30"/>
    <n v="1"/>
    <n v="22"/>
    <n v="30"/>
    <n v="2"/>
    <n v="17726461"/>
    <n v="19240000"/>
    <n v="20996413"/>
    <n v="541477"/>
    <n v="14751973"/>
    <n v="217380"/>
    <n v="0"/>
    <n v="0"/>
    <m/>
    <n v="0"/>
    <n v="0"/>
    <n v="0"/>
    <m/>
    <m/>
    <d v="2021-03-30T00:00:00"/>
    <n v="1"/>
    <s v="O"/>
    <n v="1"/>
    <n v="30"/>
    <n v="360832"/>
    <m/>
    <m/>
    <m/>
    <m/>
    <m/>
    <m/>
    <n v="1"/>
    <n v="1"/>
    <m/>
    <m/>
    <n v="17891751"/>
    <s v="CREDITOS DE CONSUMO"/>
    <n v="0"/>
    <n v="0"/>
    <n v="890480123"/>
    <s v="UNIVERSIDAD DE CARTAGENA"/>
    <n v="5"/>
    <m/>
    <m/>
    <m/>
    <m/>
    <n v="1"/>
    <n v="7"/>
    <n v="2"/>
  </r>
  <r>
    <n v="0"/>
    <s v="C"/>
    <x v="277"/>
    <x v="0"/>
    <n v="4"/>
    <n v="17425"/>
    <d v="2020-07-31T00:00:00"/>
    <d v="2021-07-31T00:00:00"/>
    <n v="30"/>
    <n v="1"/>
    <n v="6"/>
    <n v="30"/>
    <n v="2"/>
    <n v="12185828"/>
    <n v="12890000"/>
    <n v="2280000"/>
    <n v="202773"/>
    <n v="1006407"/>
    <n v="9990"/>
    <n v="0"/>
    <n v="0"/>
    <m/>
    <n v="0"/>
    <n v="0"/>
    <n v="0"/>
    <m/>
    <m/>
    <d v="2021-03-30T00:00:00"/>
    <n v="1"/>
    <s v="O"/>
    <n v="1"/>
    <n v="30"/>
    <n v="215495"/>
    <m/>
    <m/>
    <m/>
    <m/>
    <m/>
    <m/>
    <n v="1"/>
    <n v="1"/>
    <m/>
    <m/>
    <n v="1220609"/>
    <s v="CREDITOS DE CONSUMO"/>
    <n v="0"/>
    <n v="0"/>
    <n v="890480123"/>
    <s v="UNIVERSIDAD DE CARTAGENA"/>
    <n v="5"/>
    <m/>
    <m/>
    <m/>
    <m/>
    <n v="1"/>
    <n v="7"/>
    <n v="2"/>
  </r>
  <r>
    <n v="51805486"/>
    <s v="C"/>
    <x v="278"/>
    <x v="0"/>
    <n v="4"/>
    <n v="17954"/>
    <d v="2020-12-30T00:00:00"/>
    <d v="2027-01-30T00:00:00"/>
    <n v="0"/>
    <n v="1"/>
    <n v="3"/>
    <n v="30"/>
    <n v="2"/>
    <n v="9568969"/>
    <n v="10000000"/>
    <n v="67866034"/>
    <n v="1229963"/>
    <n v="65781771"/>
    <n v="0"/>
    <n v="0"/>
    <n v="0"/>
    <m/>
    <n v="0"/>
    <n v="0"/>
    <n v="0"/>
    <m/>
    <m/>
    <d v="2021-03-30T00:00:00"/>
    <n v="1"/>
    <s v="O"/>
    <n v="1"/>
    <n v="30"/>
    <n v="0"/>
    <m/>
    <m/>
    <m/>
    <m/>
    <m/>
    <m/>
    <n v="1"/>
    <n v="1"/>
    <m/>
    <m/>
    <n v="13976285"/>
    <s v="CREDITOS DE CONSUMO"/>
    <n v="0"/>
    <n v="0"/>
    <n v="890480123"/>
    <s v="UNIVERSIDAD DE CARTAGENA"/>
    <n v="5"/>
    <m/>
    <m/>
    <m/>
    <m/>
    <n v="1"/>
    <n v="7"/>
    <n v="2"/>
  </r>
  <r>
    <n v="17448"/>
    <s v="C"/>
    <x v="279"/>
    <x v="2"/>
    <n v="4"/>
    <n v="550023704"/>
    <d v="2020-03-11T00:00:00"/>
    <d v="2024-01-30T00:00:00"/>
    <n v="0"/>
    <n v="1"/>
    <n v="0"/>
    <n v="30"/>
    <n v="2"/>
    <n v="22490513"/>
    <n v="24960000"/>
    <n v="58830"/>
    <n v="2262"/>
    <n v="56490"/>
    <n v="0"/>
    <n v="0"/>
    <n v="0"/>
    <m/>
    <n v="0"/>
    <n v="0"/>
    <n v="0"/>
    <m/>
    <m/>
    <d v="2021-03-31T00:00:00"/>
    <n v="1"/>
    <s v="O"/>
    <n v="1"/>
    <n v="30"/>
    <n v="0"/>
    <m/>
    <m/>
    <m/>
    <m/>
    <m/>
    <m/>
    <n v="1"/>
    <n v="1"/>
    <m/>
    <m/>
    <n v="39042"/>
    <s v="CREDITOS DE CONSUMO"/>
    <n v="0"/>
    <n v="0"/>
    <m/>
    <m/>
    <n v="5"/>
    <m/>
    <m/>
    <m/>
    <m/>
    <n v="2"/>
    <n v="7"/>
    <n v="2"/>
  </r>
  <r>
    <n v="17131"/>
    <s v="C"/>
    <x v="279"/>
    <x v="2"/>
    <n v="4"/>
    <n v="550023705"/>
    <d v="2020-03-11T00:00:00"/>
    <d v="2024-01-30T00:00:00"/>
    <n v="0"/>
    <n v="1"/>
    <n v="0"/>
    <n v="30"/>
    <n v="2"/>
    <n v="22490513"/>
    <n v="24960000"/>
    <n v="57758"/>
    <n v="2220"/>
    <n v="55462"/>
    <n v="0"/>
    <n v="0"/>
    <n v="0"/>
    <m/>
    <n v="0"/>
    <n v="0"/>
    <n v="0"/>
    <m/>
    <m/>
    <d v="2021-03-31T00:00:00"/>
    <n v="1"/>
    <s v="O"/>
    <n v="1"/>
    <n v="30"/>
    <n v="0"/>
    <m/>
    <m/>
    <m/>
    <m/>
    <m/>
    <m/>
    <n v="1"/>
    <n v="1"/>
    <m/>
    <m/>
    <n v="38331"/>
    <s v="CREDITOS DE CONSUMO"/>
    <n v="0"/>
    <n v="0"/>
    <m/>
    <m/>
    <n v="5"/>
    <m/>
    <m/>
    <m/>
    <m/>
    <n v="2"/>
    <n v="7"/>
    <n v="2"/>
  </r>
  <r>
    <n v="15727"/>
    <s v="C"/>
    <x v="279"/>
    <x v="2"/>
    <n v="4"/>
    <n v="550023706"/>
    <d v="2020-03-11T00:00:00"/>
    <d v="2024-01-30T00:00:00"/>
    <n v="0"/>
    <n v="1"/>
    <n v="0"/>
    <n v="30"/>
    <n v="2"/>
    <n v="22490513"/>
    <n v="24960000"/>
    <n v="53028"/>
    <n v="2039"/>
    <n v="50918"/>
    <n v="0"/>
    <n v="0"/>
    <n v="0"/>
    <m/>
    <n v="0"/>
    <n v="0"/>
    <n v="0"/>
    <m/>
    <m/>
    <d v="2021-03-31T00:00:00"/>
    <n v="1"/>
    <s v="O"/>
    <n v="1"/>
    <n v="30"/>
    <n v="0"/>
    <m/>
    <m/>
    <m/>
    <m/>
    <m/>
    <m/>
    <n v="1"/>
    <n v="1"/>
    <m/>
    <m/>
    <n v="35191"/>
    <s v="CREDITOS DE CONSUMO"/>
    <n v="0"/>
    <n v="0"/>
    <m/>
    <m/>
    <n v="5"/>
    <m/>
    <m/>
    <m/>
    <m/>
    <n v="2"/>
    <n v="7"/>
    <n v="2"/>
  </r>
  <r>
    <n v="6479"/>
    <s v="C"/>
    <x v="279"/>
    <x v="2"/>
    <n v="4"/>
    <n v="550023707"/>
    <d v="2020-03-11T00:00:00"/>
    <d v="2024-01-30T00:00:00"/>
    <n v="0"/>
    <n v="1"/>
    <n v="0"/>
    <n v="30"/>
    <n v="2"/>
    <n v="22490513"/>
    <n v="24960000"/>
    <n v="21845"/>
    <n v="840"/>
    <n v="20975"/>
    <n v="0"/>
    <n v="0"/>
    <n v="0"/>
    <m/>
    <n v="0"/>
    <n v="0"/>
    <n v="0"/>
    <m/>
    <m/>
    <d v="2021-03-31T00:00:00"/>
    <n v="1"/>
    <s v="O"/>
    <n v="1"/>
    <n v="30"/>
    <n v="0"/>
    <m/>
    <m/>
    <m/>
    <m/>
    <m/>
    <m/>
    <n v="1"/>
    <n v="1"/>
    <m/>
    <m/>
    <n v="14496"/>
    <s v="CREDITOS DE CONSUMO"/>
    <n v="0"/>
    <n v="0"/>
    <m/>
    <m/>
    <n v="5"/>
    <m/>
    <m/>
    <m/>
    <m/>
    <n v="2"/>
    <n v="7"/>
    <n v="2"/>
  </r>
  <r>
    <n v="30905"/>
    <s v="C"/>
    <x v="279"/>
    <x v="2"/>
    <n v="4"/>
    <n v="550023754"/>
    <d v="2020-03-19T00:00:00"/>
    <d v="2024-01-30T00:00:00"/>
    <n v="0"/>
    <n v="1"/>
    <n v="0"/>
    <n v="30"/>
    <n v="2"/>
    <n v="22490513"/>
    <n v="24960000"/>
    <n v="104202"/>
    <n v="4006"/>
    <n v="100057"/>
    <n v="0"/>
    <n v="0"/>
    <n v="0"/>
    <m/>
    <n v="0"/>
    <n v="0"/>
    <n v="0"/>
    <m/>
    <m/>
    <d v="2021-03-31T00:00:00"/>
    <n v="1"/>
    <s v="O"/>
    <n v="1"/>
    <n v="30"/>
    <n v="0"/>
    <m/>
    <m/>
    <m/>
    <m/>
    <m/>
    <m/>
    <n v="1"/>
    <n v="1"/>
    <m/>
    <m/>
    <n v="69152"/>
    <s v="CREDITOS DE CONSUMO"/>
    <n v="0"/>
    <n v="0"/>
    <m/>
    <m/>
    <n v="5"/>
    <m/>
    <m/>
    <m/>
    <m/>
    <n v="2"/>
    <n v="7"/>
    <n v="2"/>
  </r>
  <r>
    <n v="39689"/>
    <s v="C"/>
    <x v="279"/>
    <x v="2"/>
    <n v="4"/>
    <n v="550023772"/>
    <d v="2020-03-24T00:00:00"/>
    <d v="2024-01-30T00:00:00"/>
    <n v="0"/>
    <n v="1"/>
    <n v="0"/>
    <n v="30"/>
    <n v="2"/>
    <n v="22490513"/>
    <n v="24960000"/>
    <n v="133819"/>
    <n v="5145"/>
    <n v="128496"/>
    <n v="0"/>
    <n v="0"/>
    <n v="0"/>
    <m/>
    <n v="0"/>
    <n v="0"/>
    <n v="0"/>
    <m/>
    <m/>
    <d v="2021-03-31T00:00:00"/>
    <n v="1"/>
    <s v="O"/>
    <n v="1"/>
    <n v="30"/>
    <n v="0"/>
    <m/>
    <m/>
    <m/>
    <m/>
    <m/>
    <m/>
    <n v="1"/>
    <n v="1"/>
    <m/>
    <m/>
    <n v="88807"/>
    <s v="CREDITOS DE CONSUMO"/>
    <n v="0"/>
    <n v="0"/>
    <m/>
    <m/>
    <n v="5"/>
    <m/>
    <m/>
    <m/>
    <m/>
    <n v="2"/>
    <n v="7"/>
    <n v="2"/>
  </r>
  <r>
    <n v="15620"/>
    <s v="C"/>
    <x v="279"/>
    <x v="2"/>
    <n v="4"/>
    <n v="550023775"/>
    <d v="2020-03-25T00:00:00"/>
    <d v="2024-01-30T00:00:00"/>
    <n v="0"/>
    <n v="1"/>
    <n v="0"/>
    <n v="30"/>
    <n v="2"/>
    <n v="22490513"/>
    <n v="24960000"/>
    <n v="52666"/>
    <n v="2025"/>
    <n v="50571"/>
    <n v="0"/>
    <n v="0"/>
    <n v="0"/>
    <m/>
    <n v="0"/>
    <n v="0"/>
    <n v="0"/>
    <m/>
    <m/>
    <d v="2021-03-31T00:00:00"/>
    <n v="1"/>
    <s v="O"/>
    <n v="1"/>
    <n v="30"/>
    <n v="0"/>
    <m/>
    <m/>
    <m/>
    <m/>
    <m/>
    <m/>
    <n v="1"/>
    <n v="1"/>
    <m/>
    <m/>
    <n v="34951"/>
    <s v="CREDITOS DE CONSUMO"/>
    <n v="0"/>
    <n v="0"/>
    <m/>
    <m/>
    <n v="5"/>
    <m/>
    <m/>
    <m/>
    <m/>
    <n v="2"/>
    <n v="7"/>
    <n v="2"/>
  </r>
  <r>
    <n v="5192"/>
    <s v="C"/>
    <x v="279"/>
    <x v="2"/>
    <n v="4"/>
    <n v="550023776"/>
    <d v="2020-03-25T00:00:00"/>
    <d v="2024-01-30T00:00:00"/>
    <n v="0"/>
    <n v="1"/>
    <n v="0"/>
    <n v="30"/>
    <n v="2"/>
    <n v="22490513"/>
    <n v="24960000"/>
    <n v="17506"/>
    <n v="673"/>
    <n v="16810"/>
    <n v="0"/>
    <n v="0"/>
    <n v="0"/>
    <m/>
    <n v="0"/>
    <n v="0"/>
    <n v="0"/>
    <m/>
    <m/>
    <d v="2021-03-31T00:00:00"/>
    <n v="1"/>
    <s v="O"/>
    <n v="1"/>
    <n v="30"/>
    <n v="0"/>
    <m/>
    <m/>
    <m/>
    <m/>
    <m/>
    <m/>
    <n v="1"/>
    <n v="1"/>
    <m/>
    <m/>
    <n v="11618"/>
    <s v="CREDITOS DE CONSUMO"/>
    <n v="0"/>
    <n v="0"/>
    <m/>
    <m/>
    <n v="5"/>
    <m/>
    <m/>
    <m/>
    <m/>
    <n v="2"/>
    <n v="7"/>
    <n v="2"/>
  </r>
  <r>
    <n v="24288"/>
    <s v="C"/>
    <x v="279"/>
    <x v="2"/>
    <n v="4"/>
    <n v="550023891"/>
    <d v="2020-05-26T00:00:00"/>
    <d v="2024-01-30T00:00:00"/>
    <n v="0"/>
    <n v="1"/>
    <n v="0"/>
    <n v="30"/>
    <n v="2"/>
    <n v="22490513"/>
    <n v="24960000"/>
    <n v="81892"/>
    <n v="3148"/>
    <n v="78636"/>
    <n v="0"/>
    <n v="0"/>
    <n v="0"/>
    <m/>
    <n v="0"/>
    <n v="0"/>
    <n v="0"/>
    <m/>
    <m/>
    <d v="2021-03-31T00:00:00"/>
    <n v="1"/>
    <s v="O"/>
    <n v="1"/>
    <n v="30"/>
    <n v="0"/>
    <m/>
    <m/>
    <m/>
    <m/>
    <m/>
    <m/>
    <n v="1"/>
    <n v="1"/>
    <m/>
    <m/>
    <n v="54348"/>
    <s v="CREDITOS DE CONSUMO"/>
    <n v="0"/>
    <n v="0"/>
    <m/>
    <m/>
    <n v="5"/>
    <m/>
    <m/>
    <m/>
    <m/>
    <n v="2"/>
    <n v="7"/>
    <n v="2"/>
  </r>
  <r>
    <n v="47281"/>
    <s v="C"/>
    <x v="279"/>
    <x v="2"/>
    <n v="4"/>
    <n v="550023915"/>
    <d v="2020-06-06T00:00:00"/>
    <d v="2024-01-30T00:00:00"/>
    <n v="0"/>
    <n v="1"/>
    <n v="0"/>
    <n v="30"/>
    <n v="2"/>
    <n v="22490513"/>
    <n v="24960000"/>
    <n v="159416"/>
    <n v="6129"/>
    <n v="153075"/>
    <n v="0"/>
    <n v="0"/>
    <n v="0"/>
    <m/>
    <n v="0"/>
    <n v="0"/>
    <n v="0"/>
    <m/>
    <m/>
    <d v="2021-03-31T00:00:00"/>
    <n v="1"/>
    <s v="O"/>
    <n v="1"/>
    <n v="30"/>
    <n v="0"/>
    <m/>
    <m/>
    <m/>
    <m/>
    <m/>
    <m/>
    <n v="1"/>
    <n v="1"/>
    <m/>
    <m/>
    <n v="105794"/>
    <s v="CREDITOS DE CONSUMO"/>
    <n v="0"/>
    <n v="0"/>
    <m/>
    <m/>
    <n v="5"/>
    <m/>
    <m/>
    <m/>
    <m/>
    <n v="2"/>
    <n v="7"/>
    <n v="2"/>
  </r>
  <r>
    <n v="47932"/>
    <s v="C"/>
    <x v="279"/>
    <x v="2"/>
    <n v="4"/>
    <n v="550023923"/>
    <d v="2020-06-08T00:00:00"/>
    <d v="2024-01-30T00:00:00"/>
    <n v="0"/>
    <n v="1"/>
    <n v="0"/>
    <n v="30"/>
    <n v="2"/>
    <n v="22490513"/>
    <n v="24960000"/>
    <n v="161613"/>
    <n v="6213"/>
    <n v="155185"/>
    <n v="0"/>
    <n v="0"/>
    <n v="0"/>
    <m/>
    <n v="0"/>
    <n v="0"/>
    <n v="0"/>
    <m/>
    <m/>
    <d v="2021-03-31T00:00:00"/>
    <n v="1"/>
    <s v="O"/>
    <n v="1"/>
    <n v="30"/>
    <n v="0"/>
    <m/>
    <m/>
    <m/>
    <m/>
    <m/>
    <m/>
    <n v="1"/>
    <n v="1"/>
    <m/>
    <m/>
    <n v="107253"/>
    <s v="CREDITOS DE CONSUMO"/>
    <n v="0"/>
    <n v="0"/>
    <m/>
    <m/>
    <n v="5"/>
    <m/>
    <m/>
    <m/>
    <m/>
    <n v="2"/>
    <n v="7"/>
    <n v="2"/>
  </r>
  <r>
    <n v="14519"/>
    <s v="C"/>
    <x v="279"/>
    <x v="2"/>
    <n v="4"/>
    <n v="550024202"/>
    <d v="2020-08-22T00:00:00"/>
    <d v="2024-01-30T00:00:00"/>
    <n v="0"/>
    <n v="1"/>
    <n v="0"/>
    <n v="30"/>
    <n v="2"/>
    <n v="22490513"/>
    <n v="24960000"/>
    <n v="48953"/>
    <n v="1882"/>
    <n v="47005"/>
    <n v="0"/>
    <n v="0"/>
    <n v="0"/>
    <m/>
    <n v="0"/>
    <n v="0"/>
    <n v="0"/>
    <m/>
    <m/>
    <d v="2021-03-31T00:00:00"/>
    <n v="1"/>
    <s v="O"/>
    <n v="1"/>
    <n v="30"/>
    <n v="0"/>
    <m/>
    <m/>
    <m/>
    <m/>
    <m/>
    <m/>
    <n v="1"/>
    <n v="1"/>
    <m/>
    <m/>
    <n v="32486"/>
    <s v="CREDITOS DE CONSUMO"/>
    <n v="0"/>
    <n v="0"/>
    <m/>
    <m/>
    <n v="5"/>
    <m/>
    <m/>
    <m/>
    <m/>
    <n v="2"/>
    <n v="7"/>
    <n v="2"/>
  </r>
  <r>
    <n v="9806"/>
    <s v="C"/>
    <x v="279"/>
    <x v="2"/>
    <n v="4"/>
    <n v="550024222"/>
    <d v="2020-08-29T00:00:00"/>
    <d v="2024-01-30T00:00:00"/>
    <n v="0"/>
    <n v="1"/>
    <n v="0"/>
    <n v="30"/>
    <n v="2"/>
    <n v="22490513"/>
    <n v="24960000"/>
    <n v="33063"/>
    <n v="1271"/>
    <n v="31748"/>
    <n v="0"/>
    <n v="0"/>
    <n v="0"/>
    <m/>
    <n v="0"/>
    <n v="0"/>
    <n v="0"/>
    <m/>
    <m/>
    <d v="2021-03-31T00:00:00"/>
    <n v="1"/>
    <s v="O"/>
    <n v="1"/>
    <n v="30"/>
    <n v="0"/>
    <m/>
    <m/>
    <m/>
    <m/>
    <m/>
    <m/>
    <n v="1"/>
    <n v="1"/>
    <m/>
    <m/>
    <n v="21942"/>
    <s v="CREDITOS DE CONSUMO"/>
    <n v="0"/>
    <n v="0"/>
    <m/>
    <m/>
    <n v="5"/>
    <m/>
    <m/>
    <m/>
    <m/>
    <n v="2"/>
    <n v="7"/>
    <n v="2"/>
  </r>
  <r>
    <n v="21445"/>
    <s v="C"/>
    <x v="279"/>
    <x v="2"/>
    <n v="4"/>
    <n v="550024570"/>
    <d v="2020-10-08T00:00:00"/>
    <d v="2024-01-30T00:00:00"/>
    <n v="0"/>
    <n v="1"/>
    <n v="0"/>
    <n v="30"/>
    <n v="2"/>
    <n v="22490513"/>
    <n v="24960000"/>
    <n v="72307"/>
    <n v="2780"/>
    <n v="69430"/>
    <n v="0"/>
    <n v="0"/>
    <n v="0"/>
    <m/>
    <n v="0"/>
    <n v="0"/>
    <n v="0"/>
    <m/>
    <m/>
    <d v="2021-03-31T00:00:00"/>
    <n v="1"/>
    <s v="O"/>
    <n v="1"/>
    <n v="30"/>
    <n v="0"/>
    <m/>
    <m/>
    <m/>
    <m/>
    <m/>
    <m/>
    <n v="1"/>
    <n v="1"/>
    <m/>
    <m/>
    <n v="47985"/>
    <s v="CREDITOS DE CONSUMO"/>
    <n v="0"/>
    <n v="0"/>
    <m/>
    <m/>
    <n v="5"/>
    <m/>
    <m/>
    <m/>
    <m/>
    <n v="2"/>
    <n v="7"/>
    <n v="2"/>
  </r>
  <r>
    <n v="16169"/>
    <s v="C"/>
    <x v="279"/>
    <x v="2"/>
    <n v="4"/>
    <n v="550024606"/>
    <d v="2020-10-15T00:00:00"/>
    <d v="2024-01-30T00:00:00"/>
    <n v="0"/>
    <n v="1"/>
    <n v="0"/>
    <n v="30"/>
    <n v="2"/>
    <n v="22490513"/>
    <n v="24960000"/>
    <n v="54516"/>
    <n v="2096"/>
    <n v="52348"/>
    <n v="0"/>
    <n v="0"/>
    <n v="0"/>
    <m/>
    <n v="0"/>
    <n v="0"/>
    <n v="0"/>
    <m/>
    <m/>
    <d v="2021-03-31T00:00:00"/>
    <n v="1"/>
    <s v="O"/>
    <n v="1"/>
    <n v="30"/>
    <n v="0"/>
    <m/>
    <m/>
    <m/>
    <m/>
    <m/>
    <m/>
    <n v="1"/>
    <n v="1"/>
    <m/>
    <m/>
    <n v="36179"/>
    <s v="CREDITOS DE CONSUMO"/>
    <n v="0"/>
    <n v="0"/>
    <m/>
    <m/>
    <n v="5"/>
    <m/>
    <m/>
    <m/>
    <m/>
    <n v="2"/>
    <n v="7"/>
    <n v="2"/>
  </r>
  <r>
    <n v="5082"/>
    <s v="C"/>
    <x v="279"/>
    <x v="2"/>
    <n v="4"/>
    <n v="550024643"/>
    <d v="2020-10-26T00:00:00"/>
    <d v="2024-01-30T00:00:00"/>
    <n v="0"/>
    <n v="1"/>
    <n v="0"/>
    <n v="30"/>
    <n v="2"/>
    <n v="22490513"/>
    <n v="24960000"/>
    <n v="17134"/>
    <n v="659"/>
    <n v="16452"/>
    <n v="0"/>
    <n v="0"/>
    <n v="0"/>
    <m/>
    <n v="0"/>
    <n v="0"/>
    <n v="0"/>
    <m/>
    <m/>
    <d v="2021-03-31T00:00:00"/>
    <n v="1"/>
    <s v="O"/>
    <n v="1"/>
    <n v="30"/>
    <n v="0"/>
    <m/>
    <m/>
    <m/>
    <m/>
    <m/>
    <m/>
    <n v="1"/>
    <n v="1"/>
    <m/>
    <m/>
    <n v="11370"/>
    <s v="CREDITOS DE CONSUMO"/>
    <n v="0"/>
    <n v="0"/>
    <m/>
    <m/>
    <n v="5"/>
    <m/>
    <m/>
    <m/>
    <m/>
    <n v="2"/>
    <n v="7"/>
    <n v="2"/>
  </r>
  <r>
    <n v="49624"/>
    <s v="C"/>
    <x v="279"/>
    <x v="2"/>
    <n v="4"/>
    <n v="550024658"/>
    <d v="2020-10-31T00:00:00"/>
    <d v="2024-01-30T00:00:00"/>
    <n v="0"/>
    <n v="1"/>
    <n v="0"/>
    <n v="30"/>
    <n v="2"/>
    <n v="22490513"/>
    <n v="24960000"/>
    <n v="167315"/>
    <n v="6432"/>
    <n v="160661"/>
    <n v="0"/>
    <n v="0"/>
    <n v="0"/>
    <m/>
    <n v="0"/>
    <n v="0"/>
    <n v="0"/>
    <m/>
    <m/>
    <d v="2021-03-31T00:00:00"/>
    <n v="1"/>
    <s v="O"/>
    <n v="1"/>
    <n v="30"/>
    <n v="0"/>
    <m/>
    <m/>
    <m/>
    <m/>
    <m/>
    <m/>
    <n v="1"/>
    <n v="1"/>
    <m/>
    <m/>
    <n v="111037"/>
    <s v="CREDITOS DE CONSUMO"/>
    <n v="0"/>
    <n v="0"/>
    <m/>
    <m/>
    <n v="5"/>
    <m/>
    <m/>
    <m/>
    <m/>
    <n v="2"/>
    <n v="7"/>
    <n v="2"/>
  </r>
  <r>
    <n v="24810"/>
    <s v="C"/>
    <x v="279"/>
    <x v="2"/>
    <n v="4"/>
    <n v="550024659"/>
    <d v="2020-10-31T00:00:00"/>
    <d v="2024-01-30T00:00:00"/>
    <n v="0"/>
    <n v="1"/>
    <n v="0"/>
    <n v="30"/>
    <n v="2"/>
    <n v="22490513"/>
    <n v="24960000"/>
    <n v="83650"/>
    <n v="3216"/>
    <n v="80323"/>
    <n v="0"/>
    <n v="0"/>
    <n v="0"/>
    <m/>
    <n v="0"/>
    <n v="0"/>
    <n v="0"/>
    <m/>
    <m/>
    <d v="2021-03-31T00:00:00"/>
    <n v="1"/>
    <s v="O"/>
    <n v="1"/>
    <n v="30"/>
    <n v="0"/>
    <m/>
    <m/>
    <m/>
    <m/>
    <m/>
    <m/>
    <n v="1"/>
    <n v="1"/>
    <m/>
    <m/>
    <n v="55513"/>
    <s v="CREDITOS DE CONSUMO"/>
    <n v="0"/>
    <n v="0"/>
    <m/>
    <m/>
    <n v="5"/>
    <m/>
    <m/>
    <m/>
    <m/>
    <n v="2"/>
    <n v="7"/>
    <n v="2"/>
  </r>
  <r>
    <n v="9221"/>
    <s v="C"/>
    <x v="279"/>
    <x v="2"/>
    <n v="4"/>
    <n v="550024795"/>
    <d v="2020-11-08T00:00:00"/>
    <d v="2024-01-30T00:00:00"/>
    <n v="0"/>
    <n v="1"/>
    <n v="0"/>
    <n v="30"/>
    <n v="2"/>
    <n v="22490513"/>
    <n v="24960000"/>
    <n v="31089"/>
    <n v="1195"/>
    <n v="29853"/>
    <n v="0"/>
    <n v="0"/>
    <n v="0"/>
    <m/>
    <n v="0"/>
    <n v="0"/>
    <n v="0"/>
    <m/>
    <m/>
    <d v="2021-03-31T00:00:00"/>
    <n v="1"/>
    <s v="O"/>
    <n v="1"/>
    <n v="30"/>
    <n v="0"/>
    <m/>
    <m/>
    <m/>
    <m/>
    <m/>
    <m/>
    <n v="1"/>
    <n v="1"/>
    <m/>
    <m/>
    <n v="20632"/>
    <s v="CREDITOS DE CONSUMO"/>
    <n v="0"/>
    <n v="0"/>
    <m/>
    <m/>
    <n v="5"/>
    <m/>
    <m/>
    <m/>
    <m/>
    <n v="2"/>
    <n v="7"/>
    <n v="2"/>
  </r>
  <r>
    <n v="37180"/>
    <s v="C"/>
    <x v="279"/>
    <x v="2"/>
    <n v="4"/>
    <n v="550024800"/>
    <d v="2020-11-10T00:00:00"/>
    <d v="2024-01-30T00:00:00"/>
    <n v="0"/>
    <n v="1"/>
    <n v="0"/>
    <n v="30"/>
    <n v="2"/>
    <n v="22490513"/>
    <n v="24960000"/>
    <n v="125359"/>
    <n v="4819"/>
    <n v="120373"/>
    <n v="0"/>
    <n v="0"/>
    <n v="0"/>
    <m/>
    <n v="0"/>
    <n v="0"/>
    <n v="0"/>
    <m/>
    <m/>
    <d v="2021-03-31T00:00:00"/>
    <n v="1"/>
    <s v="O"/>
    <n v="1"/>
    <n v="30"/>
    <n v="0"/>
    <m/>
    <m/>
    <m/>
    <m/>
    <m/>
    <m/>
    <n v="1"/>
    <n v="1"/>
    <m/>
    <m/>
    <n v="83193"/>
    <s v="CREDITOS DE CONSUMO"/>
    <n v="0"/>
    <n v="0"/>
    <m/>
    <m/>
    <n v="5"/>
    <m/>
    <m/>
    <m/>
    <m/>
    <n v="2"/>
    <n v="7"/>
    <n v="2"/>
  </r>
  <r>
    <n v="12484"/>
    <s v="C"/>
    <x v="279"/>
    <x v="2"/>
    <n v="4"/>
    <n v="550024806"/>
    <d v="2020-11-11T00:00:00"/>
    <d v="2024-01-30T00:00:00"/>
    <n v="0"/>
    <n v="1"/>
    <n v="0"/>
    <n v="30"/>
    <n v="2"/>
    <n v="22490513"/>
    <n v="24960000"/>
    <n v="42093"/>
    <n v="1618"/>
    <n v="40419"/>
    <n v="0"/>
    <n v="0"/>
    <n v="0"/>
    <m/>
    <n v="0"/>
    <n v="0"/>
    <n v="0"/>
    <m/>
    <m/>
    <d v="2021-03-31T00:00:00"/>
    <n v="1"/>
    <s v="O"/>
    <n v="1"/>
    <n v="30"/>
    <n v="0"/>
    <m/>
    <m/>
    <m/>
    <m/>
    <m/>
    <m/>
    <n v="1"/>
    <n v="1"/>
    <m/>
    <m/>
    <n v="27935"/>
    <s v="CREDITOS DE CONSUMO"/>
    <n v="0"/>
    <n v="0"/>
    <m/>
    <m/>
    <n v="5"/>
    <m/>
    <m/>
    <m/>
    <m/>
    <n v="2"/>
    <n v="7"/>
    <n v="2"/>
  </r>
  <r>
    <n v="11495"/>
    <s v="C"/>
    <x v="279"/>
    <x v="2"/>
    <n v="4"/>
    <n v="550024861"/>
    <d v="2020-11-22T00:00:00"/>
    <d v="2023-12-30T00:00:00"/>
    <n v="0"/>
    <n v="1"/>
    <n v="0"/>
    <n v="30"/>
    <n v="2"/>
    <n v="22490513"/>
    <n v="24960000"/>
    <n v="39600"/>
    <n v="1522"/>
    <n v="37217"/>
    <n v="0"/>
    <n v="0"/>
    <n v="0"/>
    <m/>
    <n v="0"/>
    <n v="0"/>
    <n v="0"/>
    <m/>
    <m/>
    <d v="2021-03-31T00:00:00"/>
    <n v="1"/>
    <s v="O"/>
    <n v="1"/>
    <n v="30"/>
    <n v="0"/>
    <m/>
    <m/>
    <m/>
    <m/>
    <m/>
    <m/>
    <n v="1"/>
    <n v="1"/>
    <m/>
    <m/>
    <n v="25722"/>
    <s v="CREDITOS DE CONSUMO"/>
    <n v="0"/>
    <n v="0"/>
    <m/>
    <m/>
    <n v="5"/>
    <m/>
    <m/>
    <m/>
    <m/>
    <n v="2"/>
    <n v="7"/>
    <n v="2"/>
  </r>
  <r>
    <n v="166682"/>
    <s v="C"/>
    <x v="279"/>
    <x v="2"/>
    <n v="4"/>
    <n v="550024868"/>
    <d v="2020-11-23T00:00:00"/>
    <d v="2023-12-30T00:00:00"/>
    <n v="0"/>
    <n v="1"/>
    <n v="0"/>
    <n v="30"/>
    <n v="2"/>
    <n v="22490513"/>
    <n v="24960000"/>
    <n v="600000"/>
    <n v="23066"/>
    <n v="539648"/>
    <n v="0"/>
    <n v="0"/>
    <n v="0"/>
    <m/>
    <n v="0"/>
    <n v="0"/>
    <n v="0"/>
    <m/>
    <m/>
    <d v="2021-03-31T00:00:00"/>
    <n v="1"/>
    <s v="O"/>
    <n v="1"/>
    <n v="30"/>
    <n v="0"/>
    <m/>
    <m/>
    <m/>
    <m/>
    <m/>
    <m/>
    <n v="1"/>
    <n v="1"/>
    <m/>
    <m/>
    <n v="372966"/>
    <s v="CREDITOS DE CONSUMO"/>
    <n v="0"/>
    <n v="0"/>
    <m/>
    <m/>
    <n v="5"/>
    <m/>
    <m/>
    <m/>
    <m/>
    <n v="2"/>
    <n v="7"/>
    <n v="2"/>
  </r>
  <r>
    <n v="36458"/>
    <s v="C"/>
    <x v="279"/>
    <x v="2"/>
    <n v="4"/>
    <n v="550024878"/>
    <d v="2020-11-26T00:00:00"/>
    <d v="2023-12-30T00:00:00"/>
    <n v="0"/>
    <n v="1"/>
    <n v="0"/>
    <n v="30"/>
    <n v="2"/>
    <n v="22490513"/>
    <n v="24960000"/>
    <n v="125600"/>
    <n v="4829"/>
    <n v="118035"/>
    <n v="0"/>
    <n v="0"/>
    <n v="0"/>
    <m/>
    <n v="0"/>
    <n v="0"/>
    <n v="0"/>
    <m/>
    <m/>
    <d v="2021-03-31T00:00:00"/>
    <n v="1"/>
    <s v="O"/>
    <n v="1"/>
    <n v="30"/>
    <n v="0"/>
    <m/>
    <m/>
    <m/>
    <m/>
    <m/>
    <m/>
    <n v="1"/>
    <n v="1"/>
    <m/>
    <m/>
    <n v="81577"/>
    <s v="CREDITOS DE CONSUMO"/>
    <n v="0"/>
    <n v="0"/>
    <m/>
    <m/>
    <n v="5"/>
    <m/>
    <m/>
    <m/>
    <m/>
    <n v="2"/>
    <n v="7"/>
    <n v="2"/>
  </r>
  <r>
    <n v="43540"/>
    <s v="C"/>
    <x v="279"/>
    <x v="2"/>
    <n v="4"/>
    <n v="550024995"/>
    <d v="2020-12-07T00:00:00"/>
    <d v="2023-12-30T00:00:00"/>
    <n v="0"/>
    <n v="1"/>
    <n v="0"/>
    <n v="30"/>
    <n v="2"/>
    <n v="22490513"/>
    <n v="24960000"/>
    <n v="150000"/>
    <n v="5767"/>
    <n v="140965"/>
    <n v="0"/>
    <n v="0"/>
    <n v="0"/>
    <m/>
    <n v="0"/>
    <n v="0"/>
    <n v="0"/>
    <m/>
    <m/>
    <d v="2021-03-31T00:00:00"/>
    <n v="1"/>
    <s v="O"/>
    <n v="1"/>
    <n v="30"/>
    <n v="0"/>
    <m/>
    <m/>
    <m/>
    <m/>
    <m/>
    <m/>
    <n v="1"/>
    <n v="1"/>
    <m/>
    <m/>
    <n v="97425"/>
    <s v="CREDITOS DE CONSUMO"/>
    <n v="0"/>
    <n v="0"/>
    <m/>
    <m/>
    <n v="5"/>
    <m/>
    <m/>
    <m/>
    <m/>
    <n v="2"/>
    <n v="7"/>
    <n v="2"/>
  </r>
  <r>
    <n v="100973"/>
    <s v="C"/>
    <x v="279"/>
    <x v="2"/>
    <n v="4"/>
    <n v="550024999"/>
    <d v="2020-12-07T00:00:00"/>
    <d v="2023-12-30T00:00:00"/>
    <n v="0"/>
    <n v="1"/>
    <n v="0"/>
    <n v="30"/>
    <n v="2"/>
    <n v="22490513"/>
    <n v="24960000"/>
    <n v="360000"/>
    <n v="13840"/>
    <n v="326908"/>
    <n v="0"/>
    <n v="0"/>
    <n v="0"/>
    <m/>
    <n v="0"/>
    <n v="0"/>
    <n v="0"/>
    <m/>
    <m/>
    <d v="2021-03-31T00:00:00"/>
    <n v="1"/>
    <s v="O"/>
    <n v="1"/>
    <n v="30"/>
    <n v="0"/>
    <m/>
    <m/>
    <m/>
    <m/>
    <m/>
    <m/>
    <n v="1"/>
    <n v="1"/>
    <m/>
    <m/>
    <n v="225935"/>
    <s v="CREDITOS DE CONSUMO"/>
    <n v="0"/>
    <n v="0"/>
    <m/>
    <m/>
    <n v="5"/>
    <m/>
    <m/>
    <m/>
    <m/>
    <n v="2"/>
    <n v="7"/>
    <n v="2"/>
  </r>
  <r>
    <n v="44488"/>
    <s v="C"/>
    <x v="279"/>
    <x v="2"/>
    <n v="4"/>
    <n v="550025031"/>
    <d v="2020-12-20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22467"/>
    <s v="C"/>
    <x v="279"/>
    <x v="2"/>
    <n v="4"/>
    <n v="550025046"/>
    <d v="2020-12-22T00:00:00"/>
    <d v="2024-01-30T00:00:00"/>
    <n v="0"/>
    <n v="1"/>
    <n v="0"/>
    <n v="30"/>
    <n v="2"/>
    <n v="22490513"/>
    <n v="24960000"/>
    <n v="75750"/>
    <n v="2912"/>
    <n v="72738"/>
    <n v="0"/>
    <n v="0"/>
    <n v="0"/>
    <m/>
    <n v="0"/>
    <n v="0"/>
    <n v="0"/>
    <m/>
    <m/>
    <d v="2021-03-31T00:00:00"/>
    <n v="1"/>
    <s v="O"/>
    <n v="1"/>
    <n v="30"/>
    <n v="0"/>
    <m/>
    <m/>
    <m/>
    <m/>
    <m/>
    <m/>
    <n v="1"/>
    <n v="1"/>
    <m/>
    <m/>
    <n v="50271"/>
    <s v="CREDITOS DE CONSUMO"/>
    <n v="0"/>
    <n v="0"/>
    <m/>
    <m/>
    <n v="5"/>
    <m/>
    <m/>
    <m/>
    <m/>
    <n v="2"/>
    <n v="7"/>
    <n v="2"/>
  </r>
  <r>
    <n v="10321"/>
    <s v="C"/>
    <x v="279"/>
    <x v="2"/>
    <n v="4"/>
    <n v="550025057"/>
    <d v="2020-12-24T00:00:00"/>
    <d v="2024-01-30T00:00:00"/>
    <n v="0"/>
    <n v="1"/>
    <n v="0"/>
    <n v="30"/>
    <n v="2"/>
    <n v="22490513"/>
    <n v="24960000"/>
    <n v="34800"/>
    <n v="1338"/>
    <n v="33415"/>
    <n v="0"/>
    <n v="0"/>
    <n v="0"/>
    <m/>
    <n v="0"/>
    <n v="0"/>
    <n v="0"/>
    <m/>
    <m/>
    <d v="2021-03-31T00:00:00"/>
    <n v="1"/>
    <s v="O"/>
    <n v="1"/>
    <n v="30"/>
    <n v="0"/>
    <m/>
    <m/>
    <m/>
    <m/>
    <m/>
    <m/>
    <n v="1"/>
    <n v="1"/>
    <m/>
    <m/>
    <n v="23094"/>
    <s v="CREDITOS DE CONSUMO"/>
    <n v="0"/>
    <n v="0"/>
    <m/>
    <m/>
    <n v="5"/>
    <m/>
    <m/>
    <m/>
    <m/>
    <n v="2"/>
    <n v="7"/>
    <n v="2"/>
  </r>
  <r>
    <n v="9579"/>
    <s v="C"/>
    <x v="279"/>
    <x v="2"/>
    <n v="4"/>
    <n v="550025058"/>
    <d v="2020-12-24T00:00:00"/>
    <d v="2024-01-30T00:00:00"/>
    <n v="0"/>
    <n v="1"/>
    <n v="0"/>
    <n v="30"/>
    <n v="2"/>
    <n v="22490513"/>
    <n v="24960000"/>
    <n v="32300"/>
    <n v="1242"/>
    <n v="31014"/>
    <n v="0"/>
    <n v="0"/>
    <n v="0"/>
    <m/>
    <n v="0"/>
    <n v="0"/>
    <n v="0"/>
    <m/>
    <m/>
    <d v="2021-03-31T00:00:00"/>
    <n v="1"/>
    <s v="O"/>
    <n v="1"/>
    <n v="30"/>
    <n v="0"/>
    <m/>
    <m/>
    <m/>
    <m/>
    <m/>
    <m/>
    <n v="1"/>
    <n v="1"/>
    <m/>
    <m/>
    <n v="21435"/>
    <s v="CREDITOS DE CONSUMO"/>
    <n v="0"/>
    <n v="0"/>
    <m/>
    <m/>
    <n v="5"/>
    <m/>
    <m/>
    <m/>
    <m/>
    <n v="2"/>
    <n v="7"/>
    <n v="2"/>
  </r>
  <r>
    <n v="44488"/>
    <s v="C"/>
    <x v="279"/>
    <x v="2"/>
    <n v="4"/>
    <n v="550025060"/>
    <d v="2020-12-25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14892"/>
    <s v="C"/>
    <x v="279"/>
    <x v="2"/>
    <n v="4"/>
    <n v="550025062"/>
    <d v="2020-12-26T00:00:00"/>
    <d v="2024-01-30T00:00:00"/>
    <n v="0"/>
    <n v="1"/>
    <n v="0"/>
    <n v="30"/>
    <n v="2"/>
    <n v="22490513"/>
    <n v="24960000"/>
    <n v="50210"/>
    <n v="1930"/>
    <n v="48214"/>
    <n v="0"/>
    <n v="0"/>
    <n v="0"/>
    <m/>
    <n v="0"/>
    <n v="0"/>
    <n v="0"/>
    <m/>
    <m/>
    <d v="2021-03-31T00:00:00"/>
    <n v="1"/>
    <s v="O"/>
    <n v="1"/>
    <n v="30"/>
    <n v="0"/>
    <m/>
    <m/>
    <m/>
    <m/>
    <m/>
    <m/>
    <n v="1"/>
    <n v="1"/>
    <m/>
    <m/>
    <n v="33322"/>
    <s v="CREDITOS DE CONSUMO"/>
    <n v="0"/>
    <n v="0"/>
    <m/>
    <m/>
    <n v="5"/>
    <m/>
    <m/>
    <m/>
    <m/>
    <n v="2"/>
    <n v="7"/>
    <n v="2"/>
  </r>
  <r>
    <n v="84975"/>
    <s v="C"/>
    <x v="279"/>
    <x v="2"/>
    <n v="4"/>
    <n v="550025063"/>
    <d v="2020-12-26T00:00:00"/>
    <d v="2024-01-30T00:00:00"/>
    <n v="0"/>
    <n v="1"/>
    <n v="0"/>
    <n v="30"/>
    <n v="2"/>
    <n v="22490513"/>
    <n v="24960000"/>
    <n v="286509"/>
    <n v="11015"/>
    <n v="275113"/>
    <n v="0"/>
    <n v="0"/>
    <n v="0"/>
    <m/>
    <n v="0"/>
    <n v="0"/>
    <n v="0"/>
    <m/>
    <m/>
    <d v="2021-03-31T00:00:00"/>
    <n v="1"/>
    <s v="O"/>
    <n v="1"/>
    <n v="30"/>
    <n v="0"/>
    <m/>
    <m/>
    <m/>
    <m/>
    <m/>
    <m/>
    <n v="1"/>
    <n v="1"/>
    <m/>
    <m/>
    <n v="190138"/>
    <s v="CREDITOS DE CONSUMO"/>
    <n v="0"/>
    <n v="0"/>
    <m/>
    <m/>
    <n v="5"/>
    <m/>
    <m/>
    <m/>
    <m/>
    <n v="2"/>
    <n v="7"/>
    <n v="2"/>
  </r>
  <r>
    <n v="59317"/>
    <s v="C"/>
    <x v="279"/>
    <x v="2"/>
    <n v="4"/>
    <n v="550025065"/>
    <d v="2020-12-28T00:00:00"/>
    <d v="2024-01-30T00:00:00"/>
    <n v="0"/>
    <n v="1"/>
    <n v="0"/>
    <n v="30"/>
    <n v="2"/>
    <n v="22490513"/>
    <n v="24960000"/>
    <n v="200000"/>
    <n v="7689"/>
    <n v="192045"/>
    <n v="0"/>
    <n v="0"/>
    <n v="0"/>
    <m/>
    <n v="0"/>
    <n v="0"/>
    <n v="0"/>
    <m/>
    <m/>
    <d v="2021-03-31T00:00:00"/>
    <n v="1"/>
    <s v="O"/>
    <n v="1"/>
    <n v="30"/>
    <n v="0"/>
    <m/>
    <m/>
    <m/>
    <m/>
    <m/>
    <m/>
    <n v="1"/>
    <n v="1"/>
    <m/>
    <m/>
    <n v="132728"/>
    <s v="CREDITOS DE CONSUMO"/>
    <n v="0"/>
    <n v="0"/>
    <m/>
    <m/>
    <n v="5"/>
    <m/>
    <m/>
    <m/>
    <m/>
    <n v="2"/>
    <n v="7"/>
    <n v="2"/>
  </r>
  <r>
    <n v="7371"/>
    <s v="C"/>
    <x v="279"/>
    <x v="2"/>
    <n v="4"/>
    <n v="550025071"/>
    <d v="2020-12-29T00:00:00"/>
    <d v="2024-01-30T00:00:00"/>
    <n v="0"/>
    <n v="1"/>
    <n v="0"/>
    <n v="30"/>
    <n v="2"/>
    <n v="22490513"/>
    <n v="24960000"/>
    <n v="24850"/>
    <n v="955"/>
    <n v="23863"/>
    <n v="0"/>
    <n v="0"/>
    <n v="0"/>
    <m/>
    <n v="0"/>
    <n v="0"/>
    <n v="0"/>
    <m/>
    <m/>
    <d v="2021-03-31T00:00:00"/>
    <n v="1"/>
    <s v="O"/>
    <n v="1"/>
    <n v="30"/>
    <n v="0"/>
    <m/>
    <m/>
    <m/>
    <m/>
    <m/>
    <m/>
    <n v="1"/>
    <n v="1"/>
    <m/>
    <m/>
    <n v="16492"/>
    <s v="CREDITOS DE CONSUMO"/>
    <n v="0"/>
    <n v="0"/>
    <m/>
    <m/>
    <n v="5"/>
    <m/>
    <m/>
    <m/>
    <m/>
    <n v="2"/>
    <n v="7"/>
    <n v="2"/>
  </r>
  <r>
    <n v="30789"/>
    <s v="C"/>
    <x v="279"/>
    <x v="2"/>
    <n v="4"/>
    <n v="550025187"/>
    <d v="2021-01-14T00:00:00"/>
    <d v="2024-01-30T00:00:00"/>
    <n v="0"/>
    <n v="1"/>
    <n v="0"/>
    <n v="30"/>
    <n v="2"/>
    <n v="22490513"/>
    <n v="24960000"/>
    <n v="103810"/>
    <n v="3991"/>
    <n v="99681"/>
    <n v="0"/>
    <n v="0"/>
    <n v="0"/>
    <m/>
    <n v="0"/>
    <n v="0"/>
    <n v="0"/>
    <m/>
    <m/>
    <d v="2021-03-31T00:00:00"/>
    <n v="1"/>
    <s v="O"/>
    <n v="1"/>
    <n v="30"/>
    <n v="0"/>
    <m/>
    <m/>
    <m/>
    <m/>
    <m/>
    <m/>
    <n v="1"/>
    <n v="1"/>
    <m/>
    <m/>
    <n v="68892"/>
    <s v="CREDITOS DE CONSUMO"/>
    <n v="0"/>
    <n v="0"/>
    <m/>
    <m/>
    <n v="5"/>
    <m/>
    <m/>
    <m/>
    <m/>
    <n v="2"/>
    <n v="7"/>
    <n v="2"/>
  </r>
  <r>
    <n v="5662"/>
    <s v="C"/>
    <x v="279"/>
    <x v="2"/>
    <n v="4"/>
    <n v="550025220"/>
    <d v="2021-01-24T00:00:00"/>
    <d v="2024-02-28T00:00:00"/>
    <n v="0"/>
    <n v="1"/>
    <n v="0"/>
    <n v="30"/>
    <n v="2"/>
    <n v="22490513"/>
    <n v="24960000"/>
    <n v="18700"/>
    <n v="719"/>
    <n v="18331"/>
    <n v="0"/>
    <n v="0"/>
    <n v="0"/>
    <m/>
    <n v="0"/>
    <n v="0"/>
    <n v="0"/>
    <m/>
    <m/>
    <d v="2021-03-31T00:00:00"/>
    <n v="1"/>
    <s v="O"/>
    <n v="1"/>
    <n v="30"/>
    <n v="0"/>
    <m/>
    <m/>
    <m/>
    <m/>
    <m/>
    <m/>
    <n v="1"/>
    <n v="1"/>
    <m/>
    <m/>
    <n v="12669"/>
    <s v="CREDITOS DE CONSUMO"/>
    <n v="0"/>
    <n v="0"/>
    <m/>
    <m/>
    <n v="5"/>
    <m/>
    <m/>
    <m/>
    <m/>
    <n v="2"/>
    <n v="7"/>
    <n v="2"/>
  </r>
  <r>
    <n v="30279"/>
    <s v="C"/>
    <x v="279"/>
    <x v="2"/>
    <n v="4"/>
    <n v="550025239"/>
    <d v="2021-01-28T00:00:00"/>
    <d v="2024-02-28T00:00:00"/>
    <n v="0"/>
    <n v="1"/>
    <n v="0"/>
    <n v="30"/>
    <n v="2"/>
    <n v="22490513"/>
    <n v="24960000"/>
    <n v="100000"/>
    <n v="3844"/>
    <n v="98030"/>
    <n v="0"/>
    <n v="0"/>
    <n v="0"/>
    <m/>
    <n v="0"/>
    <n v="0"/>
    <n v="0"/>
    <m/>
    <m/>
    <d v="2021-03-31T00:00:00"/>
    <n v="1"/>
    <s v="O"/>
    <n v="1"/>
    <n v="30"/>
    <n v="0"/>
    <m/>
    <m/>
    <m/>
    <m/>
    <m/>
    <m/>
    <n v="1"/>
    <n v="1"/>
    <m/>
    <m/>
    <n v="67751"/>
    <s v="CREDITOS DE CONSUMO"/>
    <n v="0"/>
    <n v="0"/>
    <m/>
    <m/>
    <n v="5"/>
    <m/>
    <m/>
    <m/>
    <m/>
    <n v="2"/>
    <n v="7"/>
    <n v="2"/>
  </r>
  <r>
    <n v="27672"/>
    <s v="C"/>
    <x v="279"/>
    <x v="2"/>
    <n v="4"/>
    <n v="550025407"/>
    <d v="2021-02-17T00:00:00"/>
    <d v="2024-03-28T00:00:00"/>
    <n v="0"/>
    <n v="1"/>
    <n v="0"/>
    <n v="30"/>
    <n v="2"/>
    <n v="22490513"/>
    <n v="24960000"/>
    <n v="89590"/>
    <n v="3444"/>
    <n v="89590"/>
    <n v="112"/>
    <n v="0"/>
    <n v="0"/>
    <m/>
    <n v="0"/>
    <n v="0"/>
    <n v="0"/>
    <m/>
    <m/>
    <d v="2021-03-31T00:00:00"/>
    <n v="1"/>
    <s v="O"/>
    <n v="1"/>
    <n v="30"/>
    <n v="0"/>
    <m/>
    <m/>
    <m/>
    <m/>
    <m/>
    <m/>
    <n v="1"/>
    <n v="1"/>
    <m/>
    <m/>
    <n v="61918"/>
    <s v="CREDITOS DE CONSUMO"/>
    <n v="0"/>
    <n v="0"/>
    <m/>
    <m/>
    <n v="5"/>
    <m/>
    <m/>
    <m/>
    <m/>
    <n v="2"/>
    <n v="7"/>
    <n v="2"/>
  </r>
  <r>
    <n v="14671"/>
    <s v="C"/>
    <x v="279"/>
    <x v="2"/>
    <n v="4"/>
    <n v="550025428"/>
    <d v="2021-02-21T00:00:00"/>
    <d v="2024-03-28T00:00:00"/>
    <n v="0"/>
    <n v="1"/>
    <n v="0"/>
    <n v="30"/>
    <n v="2"/>
    <n v="22490513"/>
    <n v="24960000"/>
    <n v="47500"/>
    <n v="1826"/>
    <n v="47500"/>
    <n v="60"/>
    <n v="0"/>
    <n v="0"/>
    <m/>
    <n v="0"/>
    <n v="0"/>
    <n v="0"/>
    <m/>
    <m/>
    <d v="2021-03-31T00:00:00"/>
    <n v="1"/>
    <s v="O"/>
    <n v="1"/>
    <n v="30"/>
    <n v="0"/>
    <m/>
    <m/>
    <m/>
    <m/>
    <m/>
    <m/>
    <n v="1"/>
    <n v="1"/>
    <m/>
    <m/>
    <n v="32829"/>
    <s v="CREDITOS DE CONSUMO"/>
    <n v="0"/>
    <n v="0"/>
    <m/>
    <m/>
    <n v="5"/>
    <m/>
    <m/>
    <m/>
    <m/>
    <n v="2"/>
    <n v="7"/>
    <n v="2"/>
  </r>
  <r>
    <n v="1853"/>
    <s v="C"/>
    <x v="279"/>
    <x v="2"/>
    <n v="4"/>
    <n v="550025541"/>
    <d v="2021-02-28T00:00:00"/>
    <d v="2021-04-30T00:00:00"/>
    <n v="0"/>
    <n v="1"/>
    <n v="0"/>
    <n v="30"/>
    <n v="2"/>
    <n v="0"/>
    <n v="0"/>
    <n v="6000"/>
    <n v="6000"/>
    <n v="6000"/>
    <n v="0"/>
    <n v="0"/>
    <n v="0"/>
    <m/>
    <n v="0"/>
    <n v="0"/>
    <n v="0"/>
    <m/>
    <m/>
    <d v="2021-03-30T00:00:00"/>
    <n v="1"/>
    <s v="O"/>
    <n v="1"/>
    <n v="30"/>
    <n v="0"/>
    <m/>
    <m/>
    <m/>
    <m/>
    <m/>
    <m/>
    <n v="1"/>
    <n v="1"/>
    <m/>
    <m/>
    <n v="4147"/>
    <s v="CREDITOS DE CONSUMO"/>
    <n v="0"/>
    <n v="0"/>
    <m/>
    <m/>
    <n v="5"/>
    <m/>
    <m/>
    <m/>
    <m/>
    <n v="2"/>
    <n v="7"/>
    <n v="2"/>
  </r>
  <r>
    <n v="185323"/>
    <s v="C"/>
    <x v="279"/>
    <x v="2"/>
    <n v="4"/>
    <n v="550025569"/>
    <d v="2021-03-04T00:00:00"/>
    <d v="2024-03-30T00:00:00"/>
    <n v="0"/>
    <n v="1"/>
    <n v="0"/>
    <n v="30"/>
    <n v="2"/>
    <n v="22490513"/>
    <n v="24960000"/>
    <n v="600000"/>
    <n v="23066"/>
    <n v="600000"/>
    <n v="0"/>
    <n v="0"/>
    <n v="0"/>
    <m/>
    <n v="0"/>
    <n v="0"/>
    <n v="0"/>
    <m/>
    <m/>
    <d v="2021-03-31T00:00:00"/>
    <n v="1"/>
    <s v="O"/>
    <n v="1"/>
    <n v="30"/>
    <n v="0"/>
    <m/>
    <m/>
    <m/>
    <m/>
    <m/>
    <m/>
    <n v="1"/>
    <n v="1"/>
    <m/>
    <m/>
    <n v="414677"/>
    <s v="CREDITOS DE CONSUMO"/>
    <n v="0"/>
    <n v="0"/>
    <m/>
    <m/>
    <n v="5"/>
    <m/>
    <m/>
    <m/>
    <m/>
    <n v="2"/>
    <n v="7"/>
    <n v="2"/>
  </r>
  <r>
    <n v="30887"/>
    <s v="C"/>
    <x v="279"/>
    <x v="2"/>
    <n v="4"/>
    <n v="550025570"/>
    <d v="2021-03-04T00:00:00"/>
    <d v="2024-03-30T00:00:00"/>
    <n v="0"/>
    <n v="1"/>
    <n v="0"/>
    <n v="30"/>
    <n v="2"/>
    <n v="22490513"/>
    <n v="24960000"/>
    <n v="100000"/>
    <n v="3844"/>
    <n v="100000"/>
    <n v="0"/>
    <n v="0"/>
    <n v="0"/>
    <m/>
    <n v="0"/>
    <n v="0"/>
    <n v="0"/>
    <m/>
    <m/>
    <d v="2021-03-31T00:00:00"/>
    <n v="1"/>
    <s v="O"/>
    <n v="1"/>
    <n v="30"/>
    <n v="0"/>
    <m/>
    <m/>
    <m/>
    <m/>
    <m/>
    <m/>
    <n v="1"/>
    <n v="1"/>
    <m/>
    <m/>
    <n v="69113"/>
    <s v="CREDITOS DE CONSUMO"/>
    <n v="0"/>
    <n v="0"/>
    <m/>
    <m/>
    <n v="5"/>
    <m/>
    <m/>
    <m/>
    <m/>
    <n v="2"/>
    <n v="7"/>
    <n v="2"/>
  </r>
  <r>
    <n v="46331"/>
    <s v="C"/>
    <x v="279"/>
    <x v="2"/>
    <n v="4"/>
    <n v="550025607"/>
    <d v="2021-03-18T00:00:00"/>
    <d v="2024-04-30T00:00:00"/>
    <n v="0"/>
    <n v="1"/>
    <n v="0"/>
    <n v="30"/>
    <n v="2"/>
    <n v="22490513"/>
    <n v="24960000"/>
    <n v="150000"/>
    <n v="5767"/>
    <n v="150000"/>
    <n v="0"/>
    <n v="0"/>
    <n v="0"/>
    <m/>
    <n v="0"/>
    <n v="0"/>
    <n v="0"/>
    <m/>
    <m/>
    <d v="2021-03-31T00:00:00"/>
    <n v="1"/>
    <s v="O"/>
    <n v="1"/>
    <n v="30"/>
    <n v="0"/>
    <m/>
    <m/>
    <m/>
    <m/>
    <m/>
    <m/>
    <n v="1"/>
    <n v="1"/>
    <m/>
    <m/>
    <n v="103669"/>
    <s v="CREDITOS DE CONSUMO"/>
    <n v="0"/>
    <n v="0"/>
    <m/>
    <m/>
    <n v="5"/>
    <m/>
    <m/>
    <m/>
    <m/>
    <n v="2"/>
    <n v="7"/>
    <n v="2"/>
  </r>
  <r>
    <n v="9266"/>
    <s v="C"/>
    <x v="279"/>
    <x v="2"/>
    <n v="4"/>
    <n v="550025633"/>
    <d v="2021-03-23T00:00:00"/>
    <d v="2024-04-30T00:00:00"/>
    <n v="0"/>
    <n v="1"/>
    <n v="0"/>
    <n v="30"/>
    <n v="2"/>
    <n v="22490513"/>
    <n v="24960000"/>
    <n v="30000"/>
    <n v="1153"/>
    <n v="30000"/>
    <n v="0"/>
    <n v="0"/>
    <n v="0"/>
    <m/>
    <n v="0"/>
    <n v="0"/>
    <n v="0"/>
    <m/>
    <m/>
    <d v="2021-03-31T00:00:00"/>
    <n v="1"/>
    <s v="O"/>
    <n v="1"/>
    <n v="30"/>
    <n v="0"/>
    <m/>
    <m/>
    <m/>
    <m/>
    <m/>
    <m/>
    <n v="1"/>
    <n v="1"/>
    <m/>
    <m/>
    <n v="20734"/>
    <s v="CREDITOS DE CONSUMO"/>
    <n v="0"/>
    <n v="0"/>
    <m/>
    <m/>
    <n v="5"/>
    <m/>
    <m/>
    <m/>
    <m/>
    <n v="2"/>
    <n v="7"/>
    <n v="2"/>
  </r>
  <r>
    <n v="30887"/>
    <s v="C"/>
    <x v="279"/>
    <x v="2"/>
    <n v="4"/>
    <n v="550025646"/>
    <d v="2021-03-29T00:00:00"/>
    <d v="2024-04-30T00:00:00"/>
    <n v="0"/>
    <n v="1"/>
    <n v="0"/>
    <n v="30"/>
    <n v="2"/>
    <n v="22490513"/>
    <n v="24960000"/>
    <n v="100000"/>
    <n v="3844"/>
    <n v="100000"/>
    <n v="0"/>
    <n v="0"/>
    <n v="0"/>
    <m/>
    <n v="0"/>
    <n v="0"/>
    <n v="0"/>
    <m/>
    <m/>
    <d v="2021-03-31T00:00:00"/>
    <n v="1"/>
    <s v="O"/>
    <n v="1"/>
    <n v="30"/>
    <n v="0"/>
    <m/>
    <m/>
    <m/>
    <m/>
    <m/>
    <m/>
    <n v="1"/>
    <n v="1"/>
    <m/>
    <m/>
    <n v="69113"/>
    <s v="CREDITOS DE CONSUMO"/>
    <n v="0"/>
    <n v="0"/>
    <m/>
    <m/>
    <n v="5"/>
    <m/>
    <m/>
    <m/>
    <m/>
    <n v="2"/>
    <n v="7"/>
    <n v="2"/>
  </r>
  <r>
    <n v="1853"/>
    <s v="C"/>
    <x v="279"/>
    <x v="2"/>
    <n v="4"/>
    <n v="550025728"/>
    <d v="2021-03-31T00:00:00"/>
    <d v="2021-05-30T00:00:00"/>
    <n v="0"/>
    <n v="1"/>
    <n v="0"/>
    <n v="30"/>
    <n v="2"/>
    <n v="0"/>
    <n v="0"/>
    <n v="6000"/>
    <n v="6000"/>
    <n v="6000"/>
    <n v="0"/>
    <n v="0"/>
    <n v="0"/>
    <m/>
    <n v="0"/>
    <n v="0"/>
    <n v="0"/>
    <m/>
    <m/>
    <d v="2021-03-31T00:00:00"/>
    <n v="1"/>
    <s v="O"/>
    <n v="1"/>
    <n v="30"/>
    <n v="0"/>
    <m/>
    <m/>
    <m/>
    <m/>
    <m/>
    <m/>
    <n v="1"/>
    <n v="1"/>
    <m/>
    <m/>
    <n v="4147"/>
    <s v="CREDITOS DE CONSUMO"/>
    <n v="0"/>
    <n v="0"/>
    <m/>
    <m/>
    <n v="5"/>
    <m/>
    <m/>
    <m/>
    <m/>
    <n v="2"/>
    <n v="7"/>
    <n v="2"/>
  </r>
  <r>
    <n v="25454653"/>
    <s v="C"/>
    <x v="280"/>
    <x v="0"/>
    <n v="4"/>
    <n v="18271"/>
    <d v="2021-03-17T00:00:00"/>
    <d v="2028-03-30T00:00:00"/>
    <n v="0"/>
    <n v="1"/>
    <n v="0"/>
    <n v="30"/>
    <n v="2"/>
    <n v="9568969"/>
    <n v="10000000"/>
    <n v="28351330"/>
    <n v="464376"/>
    <n v="28351330"/>
    <n v="0"/>
    <n v="0"/>
    <n v="0"/>
    <m/>
    <n v="0"/>
    <n v="0"/>
    <n v="0"/>
    <m/>
    <m/>
    <d v="2021-03-30T00:00:00"/>
    <n v="1"/>
    <s v="O"/>
    <n v="1"/>
    <n v="30"/>
    <n v="0"/>
    <m/>
    <m/>
    <m/>
    <m/>
    <m/>
    <m/>
    <n v="1"/>
    <n v="1"/>
    <m/>
    <m/>
    <n v="2896677"/>
    <s v="CREDITOS DE CONSUMO"/>
    <n v="0"/>
    <n v="0"/>
    <n v="890480123"/>
    <s v="UNIVERSIDAD DE CARTAGENA"/>
    <n v="5"/>
    <m/>
    <m/>
    <m/>
    <m/>
    <n v="1"/>
    <n v="7"/>
    <n v="2"/>
  </r>
  <r>
    <n v="48841911"/>
    <s v="C"/>
    <x v="280"/>
    <x v="0"/>
    <n v="4"/>
    <n v="18272"/>
    <d v="2021-03-17T00:00:00"/>
    <d v="2028-03-30T00:00:00"/>
    <n v="0"/>
    <n v="1"/>
    <n v="0"/>
    <n v="30"/>
    <n v="2"/>
    <n v="16011168"/>
    <n v="17240000"/>
    <n v="54400000"/>
    <n v="829244"/>
    <n v="54400000"/>
    <n v="0"/>
    <n v="0"/>
    <n v="0"/>
    <m/>
    <n v="0"/>
    <n v="0"/>
    <n v="0"/>
    <s v="1500000/1500000"/>
    <d v="2021-12-06T00:00:00"/>
    <d v="2021-03-30T00:00:00"/>
    <n v="1"/>
    <s v="O"/>
    <n v="1"/>
    <n v="30"/>
    <n v="0"/>
    <m/>
    <m/>
    <m/>
    <m/>
    <m/>
    <m/>
    <n v="1"/>
    <n v="1"/>
    <m/>
    <m/>
    <n v="5558089"/>
    <s v="CREDITOS DE CONSUMO"/>
    <n v="0"/>
    <n v="0"/>
    <n v="890480123"/>
    <s v="UNIVERSIDAD DE CARTAGENA"/>
    <n v="5"/>
    <m/>
    <m/>
    <m/>
    <m/>
    <n v="1"/>
    <n v="7"/>
    <n v="2"/>
  </r>
  <r>
    <n v="83321105"/>
    <s v="C"/>
    <x v="280"/>
    <x v="1"/>
    <n v="4"/>
    <n v="15854"/>
    <d v="2019-06-28T00:00:00"/>
    <d v="2031-06-28T00:00:00"/>
    <n v="0"/>
    <n v="1"/>
    <n v="21"/>
    <n v="30"/>
    <n v="2"/>
    <n v="12185828"/>
    <n v="12890000"/>
    <n v="100000000"/>
    <n v="1324693"/>
    <n v="92802842"/>
    <n v="62505"/>
    <n v="0"/>
    <n v="255000000"/>
    <s v="                              "/>
    <n v="0"/>
    <n v="0"/>
    <n v="0"/>
    <m/>
    <m/>
    <d v="2021-03-30T00:00:00"/>
    <n v="2"/>
    <s v="O"/>
    <n v="1"/>
    <n v="30"/>
    <n v="0"/>
    <n v="2"/>
    <n v="0"/>
    <n v="2"/>
    <n v="0"/>
    <n v="0"/>
    <n v="0"/>
    <n v="1"/>
    <n v="1"/>
    <m/>
    <m/>
    <n v="9481737"/>
    <s v="CREDITO DE VIVIENDA"/>
    <n v="0"/>
    <n v="0"/>
    <n v="890480123"/>
    <s v="UNIVERSIDAD DE CARTAGENA"/>
    <n v="5"/>
    <m/>
    <m/>
    <m/>
    <m/>
    <n v="1"/>
    <n v="7"/>
    <n v="2"/>
  </r>
  <r>
    <n v="11878686"/>
    <s v="C"/>
    <x v="281"/>
    <x v="2"/>
    <n v="4"/>
    <n v="16893"/>
    <d v="2020-10-29T00:00:00"/>
    <d v="2023-03-28T00:00:00"/>
    <n v="2"/>
    <n v="1"/>
    <n v="3"/>
    <n v="30"/>
    <n v="2"/>
    <n v="9119963"/>
    <n v="9511000"/>
    <n v="20072805"/>
    <n v="672124"/>
    <n v="17382217"/>
    <n v="57341"/>
    <n v="0"/>
    <n v="0"/>
    <m/>
    <n v="0"/>
    <n v="0"/>
    <n v="0"/>
    <s v="700000/700000"/>
    <d v="2021-12-06T00:00:00"/>
    <d v="2021-03-17T00:00:00"/>
    <n v="9"/>
    <s v="O"/>
    <n v="1"/>
    <n v="30"/>
    <n v="127587"/>
    <m/>
    <m/>
    <m/>
    <m/>
    <m/>
    <m/>
    <n v="1"/>
    <n v="1"/>
    <m/>
    <m/>
    <n v="5503531"/>
    <s v="CREDITOS DE CONSUMO"/>
    <n v="0"/>
    <n v="0"/>
    <m/>
    <m/>
    <n v="5"/>
    <m/>
    <m/>
    <m/>
    <m/>
    <n v="1"/>
    <n v="7"/>
    <n v="1"/>
  </r>
  <r>
    <n v="3390415"/>
    <s v="C"/>
    <x v="281"/>
    <x v="0"/>
    <n v="4"/>
    <n v="17791"/>
    <d v="2020-11-06T00:00:00"/>
    <d v="2023-11-30T00:00:00"/>
    <n v="0"/>
    <n v="1"/>
    <n v="4"/>
    <n v="30"/>
    <n v="2"/>
    <n v="9568969"/>
    <n v="10000000"/>
    <n v="5500000"/>
    <n v="176359"/>
    <n v="4961233"/>
    <n v="0"/>
    <n v="0"/>
    <n v="0"/>
    <m/>
    <n v="0"/>
    <n v="0"/>
    <n v="0"/>
    <m/>
    <m/>
    <d v="2021-03-30T00:00:00"/>
    <n v="1"/>
    <s v="O"/>
    <n v="1"/>
    <n v="30"/>
    <n v="0"/>
    <m/>
    <m/>
    <m/>
    <m/>
    <m/>
    <m/>
    <n v="1"/>
    <n v="1"/>
    <m/>
    <m/>
    <n v="1570818"/>
    <s v="CREDITOS DE CONSUMO"/>
    <n v="0"/>
    <n v="0"/>
    <n v="890480123"/>
    <s v="UNIVERSIDAD DE CARTAGENA"/>
    <n v="5"/>
    <m/>
    <m/>
    <m/>
    <m/>
    <n v="1"/>
    <n v="7"/>
    <n v="2"/>
  </r>
  <r>
    <n v="17343658"/>
    <s v="C"/>
    <x v="282"/>
    <x v="0"/>
    <n v="4"/>
    <n v="12797"/>
    <d v="2017-07-25T00:00:00"/>
    <d v="2024-07-25T00:00:00"/>
    <n v="5"/>
    <n v="1"/>
    <n v="43"/>
    <n v="30"/>
    <n v="2"/>
    <n v="12185828"/>
    <n v="12890000"/>
    <n v="48538689"/>
    <n v="861672"/>
    <n v="28290029"/>
    <n v="47745"/>
    <n v="0"/>
    <n v="0"/>
    <m/>
    <n v="0"/>
    <n v="0"/>
    <n v="0"/>
    <m/>
    <m/>
    <d v="2021-03-30T00:00:00"/>
    <n v="1"/>
    <s v="O"/>
    <n v="1"/>
    <n v="30"/>
    <n v="80318"/>
    <m/>
    <m/>
    <m/>
    <m/>
    <m/>
    <m/>
    <n v="1"/>
    <n v="1"/>
    <m/>
    <m/>
    <n v="10946371"/>
    <s v="CREDITOS DE CONSUMO"/>
    <n v="0"/>
    <n v="0"/>
    <n v="890480123"/>
    <s v="UNIVERSIDAD DE CARTAGENA"/>
    <n v="5"/>
    <m/>
    <m/>
    <m/>
    <m/>
    <n v="1"/>
    <n v="7"/>
    <n v="2"/>
  </r>
  <r>
    <n v="38156126"/>
    <s v="C"/>
    <x v="282"/>
    <x v="0"/>
    <n v="4"/>
    <n v="14439"/>
    <d v="2018-08-14T00:00:00"/>
    <d v="2025-08-14T00:00:00"/>
    <n v="0"/>
    <n v="1"/>
    <n v="32"/>
    <n v="30"/>
    <n v="2"/>
    <n v="17726461"/>
    <n v="19240000"/>
    <n v="82700000"/>
    <n v="1724941"/>
    <n v="62238191"/>
    <n v="0"/>
    <n v="0"/>
    <n v="0"/>
    <m/>
    <n v="0"/>
    <n v="0"/>
    <n v="0"/>
    <m/>
    <m/>
    <d v="2021-03-30T00:00:00"/>
    <n v="1"/>
    <s v="O"/>
    <n v="1"/>
    <n v="30"/>
    <n v="0"/>
    <m/>
    <m/>
    <m/>
    <m/>
    <m/>
    <m/>
    <n v="1"/>
    <n v="1"/>
    <m/>
    <m/>
    <n v="24082065"/>
    <s v="CREDITOS DE CONSUMO"/>
    <n v="0"/>
    <n v="0"/>
    <n v="890480123"/>
    <s v="UNIVERSIDAD DE CARTAGENA"/>
    <n v="5"/>
    <m/>
    <m/>
    <m/>
    <m/>
    <n v="1"/>
    <n v="7"/>
    <n v="2"/>
  </r>
  <r>
    <n v="1938996"/>
    <s v="C"/>
    <x v="282"/>
    <x v="0"/>
    <n v="4"/>
    <n v="15307"/>
    <d v="2019-02-22T00:00:00"/>
    <d v="2022-02-22T00:00:00"/>
    <n v="8"/>
    <n v="1"/>
    <n v="24"/>
    <n v="30"/>
    <n v="2"/>
    <n v="13121400"/>
    <n v="13940000"/>
    <n v="8980000"/>
    <n v="303097"/>
    <n v="3162784"/>
    <n v="9112"/>
    <n v="0"/>
    <n v="0"/>
    <m/>
    <n v="0"/>
    <n v="0"/>
    <n v="0"/>
    <m/>
    <m/>
    <d v="2021-03-30T00:00:00"/>
    <n v="1"/>
    <s v="O"/>
    <n v="1"/>
    <n v="30"/>
    <n v="37475"/>
    <m/>
    <m/>
    <m/>
    <m/>
    <m/>
    <m/>
    <n v="1"/>
    <n v="1"/>
    <m/>
    <m/>
    <n v="1223788"/>
    <s v="CREDITOS DE CONSUMO"/>
    <n v="0"/>
    <n v="0"/>
    <n v="890480123"/>
    <s v="UNIVERSIDAD DE CARTAGENA"/>
    <n v="5"/>
    <m/>
    <m/>
    <m/>
    <m/>
    <n v="1"/>
    <n v="7"/>
    <n v="2"/>
  </r>
  <r>
    <n v="2208951"/>
    <s v="C"/>
    <x v="282"/>
    <x v="0"/>
    <n v="4"/>
    <n v="16999"/>
    <d v="2020-02-19T00:00:00"/>
    <d v="2023-02-19T00:00:00"/>
    <n v="11"/>
    <n v="1"/>
    <n v="12"/>
    <n v="30"/>
    <n v="2"/>
    <n v="12185828"/>
    <n v="12890000"/>
    <n v="5278448"/>
    <n v="175789"/>
    <n v="3603120"/>
    <n v="13365"/>
    <n v="0"/>
    <n v="0"/>
    <m/>
    <n v="0"/>
    <n v="0"/>
    <n v="0"/>
    <m/>
    <m/>
    <d v="2021-03-30T00:00:00"/>
    <n v="1"/>
    <s v="O"/>
    <n v="1"/>
    <n v="30"/>
    <n v="13579"/>
    <m/>
    <m/>
    <m/>
    <m/>
    <m/>
    <m/>
    <n v="1"/>
    <n v="1"/>
    <m/>
    <m/>
    <n v="1394169"/>
    <s v="CREDITOS DE CONSUMO"/>
    <n v="0"/>
    <n v="0"/>
    <n v="890480123"/>
    <s v="UNIVERSIDAD DE CARTAGENA"/>
    <n v="5"/>
    <m/>
    <m/>
    <m/>
    <m/>
    <n v="1"/>
    <n v="7"/>
    <n v="2"/>
  </r>
  <r>
    <n v="2992853"/>
    <s v="C"/>
    <x v="282"/>
    <x v="0"/>
    <n v="4"/>
    <n v="18086"/>
    <d v="2021-01-25T00:00:00"/>
    <d v="2023-01-30T00:00:00"/>
    <n v="0"/>
    <n v="1"/>
    <n v="2"/>
    <n v="30"/>
    <n v="2"/>
    <n v="15881442"/>
    <n v="17090000"/>
    <n v="5260000"/>
    <n v="257248"/>
    <n v="4881779"/>
    <n v="0"/>
    <n v="0"/>
    <n v="0"/>
    <m/>
    <n v="0"/>
    <n v="0"/>
    <n v="0"/>
    <m/>
    <m/>
    <d v="2021-03-30T00:00:00"/>
    <n v="1"/>
    <s v="O"/>
    <n v="1"/>
    <n v="30"/>
    <n v="0"/>
    <m/>
    <m/>
    <m/>
    <m/>
    <m/>
    <m/>
    <n v="1"/>
    <n v="1"/>
    <m/>
    <m/>
    <n v="1888926"/>
    <s v="CREDITOS DE CONSUMO"/>
    <n v="0"/>
    <n v="0"/>
    <n v="890480123"/>
    <s v="UNIVERSIDAD DE CARTAGENA"/>
    <n v="5"/>
    <m/>
    <m/>
    <m/>
    <m/>
    <n v="1"/>
    <n v="7"/>
    <n v="2"/>
  </r>
  <r>
    <n v="104581"/>
    <s v="C"/>
    <x v="282"/>
    <x v="0"/>
    <n v="4"/>
    <n v="550010741"/>
    <d v="2016-07-26T00:00:00"/>
    <d v="2023-08-30T00:00:00"/>
    <n v="0"/>
    <n v="1"/>
    <n v="7"/>
    <n v="30"/>
    <n v="2"/>
    <n v="22490513"/>
    <n v="24960000"/>
    <n v="199757"/>
    <n v="7680"/>
    <n v="170586"/>
    <n v="0"/>
    <n v="0"/>
    <n v="0"/>
    <m/>
    <n v="0"/>
    <n v="0"/>
    <n v="0"/>
    <m/>
    <m/>
    <d v="2021-03-30T00:00:00"/>
    <n v="1"/>
    <s v="O"/>
    <n v="1"/>
    <n v="30"/>
    <n v="0"/>
    <m/>
    <m/>
    <m/>
    <m/>
    <m/>
    <m/>
    <n v="1"/>
    <n v="1"/>
    <m/>
    <m/>
    <n v="66005"/>
    <s v="CREDITOS DE CONSUMO"/>
    <n v="0"/>
    <n v="0"/>
    <n v="890480123"/>
    <s v="UNIVERSIDAD DE CARTAGENA"/>
    <n v="5"/>
    <m/>
    <m/>
    <m/>
    <m/>
    <n v="2"/>
    <n v="7"/>
    <n v="2"/>
  </r>
  <r>
    <n v="84545"/>
    <s v="C"/>
    <x v="282"/>
    <x v="0"/>
    <n v="4"/>
    <n v="550010742"/>
    <d v="2016-07-26T00:00:00"/>
    <d v="2023-08-30T00:00:00"/>
    <n v="0"/>
    <n v="1"/>
    <n v="7"/>
    <n v="30"/>
    <n v="2"/>
    <n v="22490513"/>
    <n v="24960000"/>
    <n v="161493"/>
    <n v="6209"/>
    <n v="137905"/>
    <n v="0"/>
    <n v="0"/>
    <n v="0"/>
    <m/>
    <n v="0"/>
    <n v="0"/>
    <n v="0"/>
    <m/>
    <m/>
    <d v="2021-03-30T00:00:00"/>
    <n v="1"/>
    <s v="O"/>
    <n v="1"/>
    <n v="30"/>
    <n v="0"/>
    <m/>
    <m/>
    <m/>
    <m/>
    <m/>
    <m/>
    <n v="1"/>
    <n v="1"/>
    <m/>
    <m/>
    <n v="53360"/>
    <s v="CREDITOS DE CONSUMO"/>
    <n v="0"/>
    <n v="0"/>
    <n v="890480123"/>
    <s v="UNIVERSIDAD DE CARTAGENA"/>
    <n v="5"/>
    <m/>
    <m/>
    <m/>
    <m/>
    <n v="2"/>
    <n v="7"/>
    <n v="2"/>
  </r>
  <r>
    <n v="67802"/>
    <s v="C"/>
    <x v="282"/>
    <x v="0"/>
    <n v="4"/>
    <n v="550010995"/>
    <d v="2016-08-03T00:00:00"/>
    <d v="2023-08-30T00:00:00"/>
    <n v="0"/>
    <n v="1"/>
    <n v="7"/>
    <n v="30"/>
    <n v="2"/>
    <n v="22490513"/>
    <n v="24960000"/>
    <n v="129491"/>
    <n v="4978"/>
    <n v="110595"/>
    <n v="0"/>
    <n v="0"/>
    <n v="0"/>
    <m/>
    <n v="0"/>
    <n v="0"/>
    <n v="0"/>
    <m/>
    <m/>
    <d v="2021-03-30T00:00:00"/>
    <n v="1"/>
    <s v="O"/>
    <n v="1"/>
    <n v="30"/>
    <n v="0"/>
    <m/>
    <m/>
    <m/>
    <m/>
    <m/>
    <m/>
    <n v="1"/>
    <n v="1"/>
    <m/>
    <m/>
    <n v="42793"/>
    <s v="CREDITOS DE CONSUMO"/>
    <n v="0"/>
    <n v="0"/>
    <n v="890480123"/>
    <s v="UNIVERSIDAD DE CARTAGENA"/>
    <n v="5"/>
    <m/>
    <m/>
    <m/>
    <m/>
    <n v="2"/>
    <n v="7"/>
    <n v="2"/>
  </r>
  <r>
    <n v="7602"/>
    <s v="C"/>
    <x v="282"/>
    <x v="0"/>
    <n v="4"/>
    <n v="550011032"/>
    <d v="2016-08-06T00:00:00"/>
    <d v="2023-08-30T00:00:00"/>
    <n v="0"/>
    <n v="1"/>
    <n v="7"/>
    <n v="30"/>
    <n v="2"/>
    <n v="22490513"/>
    <n v="24960000"/>
    <n v="14519"/>
    <n v="558"/>
    <n v="12401"/>
    <n v="0"/>
    <n v="0"/>
    <n v="0"/>
    <m/>
    <n v="0"/>
    <n v="0"/>
    <n v="0"/>
    <m/>
    <m/>
    <d v="2021-03-30T00:00:00"/>
    <n v="1"/>
    <s v="O"/>
    <n v="1"/>
    <n v="30"/>
    <n v="0"/>
    <m/>
    <m/>
    <m/>
    <m/>
    <m/>
    <m/>
    <n v="1"/>
    <n v="1"/>
    <m/>
    <m/>
    <n v="4799"/>
    <s v="CREDITOS DE CONSUMO"/>
    <n v="0"/>
    <n v="0"/>
    <n v="890480123"/>
    <s v="UNIVERSIDAD DE CARTAGENA"/>
    <n v="5"/>
    <m/>
    <m/>
    <m/>
    <m/>
    <n v="2"/>
    <n v="7"/>
    <n v="2"/>
  </r>
  <r>
    <n v="5335"/>
    <s v="C"/>
    <x v="282"/>
    <x v="0"/>
    <n v="4"/>
    <n v="550011694"/>
    <d v="2016-09-17T00:00:00"/>
    <d v="2023-08-30T00:00:00"/>
    <n v="0"/>
    <n v="1"/>
    <n v="7"/>
    <n v="30"/>
    <n v="2"/>
    <n v="22490513"/>
    <n v="24960000"/>
    <n v="10192"/>
    <n v="392"/>
    <n v="8702"/>
    <n v="0"/>
    <n v="0"/>
    <n v="0"/>
    <m/>
    <n v="0"/>
    <n v="0"/>
    <n v="0"/>
    <m/>
    <m/>
    <d v="2021-03-30T00:00:00"/>
    <n v="1"/>
    <s v="O"/>
    <n v="1"/>
    <n v="30"/>
    <n v="0"/>
    <m/>
    <m/>
    <m/>
    <m/>
    <m/>
    <m/>
    <n v="1"/>
    <n v="1"/>
    <m/>
    <m/>
    <n v="3367"/>
    <s v="CREDITOS DE CONSUMO"/>
    <n v="0"/>
    <n v="0"/>
    <n v="890480123"/>
    <s v="UNIVERSIDAD DE CARTAGENA"/>
    <n v="5"/>
    <m/>
    <m/>
    <m/>
    <m/>
    <n v="2"/>
    <n v="7"/>
    <n v="2"/>
  </r>
  <r>
    <n v="6491"/>
    <s v="C"/>
    <x v="282"/>
    <x v="0"/>
    <n v="4"/>
    <n v="550012633"/>
    <d v="2016-11-12T00:00:00"/>
    <d v="2023-08-30T00:00:00"/>
    <n v="0"/>
    <n v="1"/>
    <n v="7"/>
    <n v="30"/>
    <n v="2"/>
    <n v="22490513"/>
    <n v="24960000"/>
    <n v="12399"/>
    <n v="477"/>
    <n v="10588"/>
    <n v="0"/>
    <n v="0"/>
    <n v="0"/>
    <m/>
    <n v="0"/>
    <n v="0"/>
    <n v="0"/>
    <m/>
    <m/>
    <d v="2021-03-30T00:00:00"/>
    <n v="1"/>
    <s v="O"/>
    <n v="1"/>
    <n v="30"/>
    <n v="0"/>
    <m/>
    <m/>
    <m/>
    <m/>
    <m/>
    <m/>
    <n v="1"/>
    <n v="1"/>
    <m/>
    <m/>
    <n v="4097"/>
    <s v="CREDITOS DE CONSUMO"/>
    <n v="0"/>
    <n v="0"/>
    <n v="890480123"/>
    <s v="UNIVERSIDAD DE CARTAGENA"/>
    <n v="5"/>
    <m/>
    <m/>
    <m/>
    <m/>
    <n v="2"/>
    <n v="7"/>
    <n v="2"/>
  </r>
  <r>
    <n v="12453"/>
    <s v="C"/>
    <x v="282"/>
    <x v="0"/>
    <n v="4"/>
    <n v="550014464"/>
    <d v="2017-03-26T00:00:00"/>
    <d v="2023-08-30T00:00:00"/>
    <n v="0"/>
    <n v="1"/>
    <n v="7"/>
    <n v="30"/>
    <n v="2"/>
    <n v="22490513"/>
    <n v="24960000"/>
    <n v="23782"/>
    <n v="914"/>
    <n v="20313"/>
    <n v="0"/>
    <n v="0"/>
    <n v="0"/>
    <m/>
    <n v="0"/>
    <n v="0"/>
    <n v="0"/>
    <m/>
    <m/>
    <d v="2021-03-30T00:00:00"/>
    <n v="1"/>
    <s v="O"/>
    <n v="1"/>
    <n v="30"/>
    <n v="0"/>
    <m/>
    <m/>
    <m/>
    <m/>
    <m/>
    <m/>
    <n v="1"/>
    <n v="1"/>
    <m/>
    <m/>
    <n v="7860"/>
    <s v="CREDITOS DE CONSUMO"/>
    <n v="0"/>
    <n v="0"/>
    <n v="890480123"/>
    <s v="UNIVERSIDAD DE CARTAGENA"/>
    <n v="5"/>
    <m/>
    <m/>
    <m/>
    <m/>
    <n v="2"/>
    <n v="7"/>
    <n v="2"/>
  </r>
  <r>
    <n v="8159"/>
    <s v="C"/>
    <x v="282"/>
    <x v="0"/>
    <n v="4"/>
    <n v="550014465"/>
    <d v="2017-03-26T00:00:00"/>
    <d v="2023-08-30T00:00:00"/>
    <n v="0"/>
    <n v="1"/>
    <n v="7"/>
    <n v="30"/>
    <n v="2"/>
    <n v="22490513"/>
    <n v="24960000"/>
    <n v="15583"/>
    <n v="599"/>
    <n v="13308"/>
    <n v="0"/>
    <n v="0"/>
    <n v="0"/>
    <m/>
    <n v="0"/>
    <n v="0"/>
    <n v="0"/>
    <m/>
    <m/>
    <d v="2021-03-30T00:00:00"/>
    <n v="1"/>
    <s v="O"/>
    <n v="1"/>
    <n v="30"/>
    <n v="0"/>
    <m/>
    <m/>
    <m/>
    <m/>
    <m/>
    <m/>
    <n v="1"/>
    <n v="1"/>
    <m/>
    <m/>
    <n v="5149"/>
    <s v="CREDITOS DE CONSUMO"/>
    <n v="0"/>
    <n v="0"/>
    <n v="890480123"/>
    <s v="UNIVERSIDAD DE CARTAGENA"/>
    <n v="5"/>
    <m/>
    <m/>
    <m/>
    <m/>
    <n v="2"/>
    <n v="7"/>
    <n v="2"/>
  </r>
  <r>
    <n v="3773"/>
    <s v="C"/>
    <x v="282"/>
    <x v="0"/>
    <n v="4"/>
    <n v="550014789"/>
    <d v="2017-04-14T00:00:00"/>
    <d v="2023-08-30T00:00:00"/>
    <n v="0"/>
    <n v="1"/>
    <n v="7"/>
    <n v="30"/>
    <n v="2"/>
    <n v="22490513"/>
    <n v="24960000"/>
    <n v="7207"/>
    <n v="277"/>
    <n v="6155"/>
    <n v="0"/>
    <n v="0"/>
    <n v="0"/>
    <m/>
    <n v="0"/>
    <n v="0"/>
    <n v="0"/>
    <m/>
    <m/>
    <d v="2021-03-30T00:00:00"/>
    <n v="1"/>
    <s v="O"/>
    <n v="1"/>
    <n v="30"/>
    <n v="0"/>
    <m/>
    <m/>
    <m/>
    <m/>
    <m/>
    <m/>
    <n v="1"/>
    <n v="1"/>
    <m/>
    <m/>
    <n v="2382"/>
    <s v="CREDITOS DE CONSUMO"/>
    <n v="0"/>
    <n v="0"/>
    <n v="890480123"/>
    <s v="UNIVERSIDAD DE CARTAGENA"/>
    <n v="5"/>
    <m/>
    <m/>
    <m/>
    <m/>
    <n v="2"/>
    <n v="7"/>
    <n v="2"/>
  </r>
  <r>
    <n v="4796"/>
    <s v="C"/>
    <x v="282"/>
    <x v="0"/>
    <n v="4"/>
    <n v="550015206"/>
    <d v="2017-05-16T00:00:00"/>
    <d v="2023-08-30T00:00:00"/>
    <n v="0"/>
    <n v="1"/>
    <n v="7"/>
    <n v="30"/>
    <n v="2"/>
    <n v="22490513"/>
    <n v="24960000"/>
    <n v="9159"/>
    <n v="352"/>
    <n v="7823"/>
    <n v="0"/>
    <n v="0"/>
    <n v="0"/>
    <m/>
    <n v="0"/>
    <n v="0"/>
    <n v="0"/>
    <m/>
    <m/>
    <d v="2021-03-30T00:00:00"/>
    <n v="1"/>
    <s v="O"/>
    <n v="1"/>
    <n v="30"/>
    <n v="0"/>
    <m/>
    <m/>
    <m/>
    <m/>
    <m/>
    <m/>
    <n v="1"/>
    <n v="1"/>
    <m/>
    <m/>
    <n v="3027"/>
    <s v="CREDITOS DE CONSUMO"/>
    <n v="0"/>
    <n v="0"/>
    <n v="890480123"/>
    <s v="UNIVERSIDAD DE CARTAGENA"/>
    <n v="5"/>
    <m/>
    <m/>
    <m/>
    <m/>
    <n v="2"/>
    <n v="7"/>
    <n v="2"/>
  </r>
  <r>
    <n v="5807"/>
    <s v="C"/>
    <x v="282"/>
    <x v="0"/>
    <n v="4"/>
    <n v="550015995"/>
    <d v="2017-07-07T00:00:00"/>
    <d v="2023-08-30T00:00:00"/>
    <n v="0"/>
    <n v="1"/>
    <n v="7"/>
    <n v="30"/>
    <n v="2"/>
    <n v="22490513"/>
    <n v="24960000"/>
    <n v="11089"/>
    <n v="426"/>
    <n v="9471"/>
    <n v="0"/>
    <n v="0"/>
    <n v="0"/>
    <m/>
    <n v="0"/>
    <n v="0"/>
    <n v="0"/>
    <m/>
    <m/>
    <d v="2021-03-30T00:00:00"/>
    <n v="1"/>
    <s v="O"/>
    <n v="1"/>
    <n v="30"/>
    <n v="0"/>
    <m/>
    <m/>
    <m/>
    <m/>
    <m/>
    <m/>
    <n v="1"/>
    <n v="1"/>
    <m/>
    <m/>
    <n v="3664"/>
    <s v="CREDITOS DE CONSUMO"/>
    <n v="0"/>
    <n v="0"/>
    <n v="890480123"/>
    <s v="UNIVERSIDAD DE CARTAGENA"/>
    <n v="5"/>
    <m/>
    <m/>
    <m/>
    <m/>
    <n v="2"/>
    <n v="7"/>
    <n v="2"/>
  </r>
  <r>
    <n v="3645"/>
    <s v="C"/>
    <x v="282"/>
    <x v="0"/>
    <n v="4"/>
    <n v="550016014"/>
    <d v="2017-07-09T00:00:00"/>
    <d v="2023-08-30T00:00:00"/>
    <n v="0"/>
    <n v="1"/>
    <n v="7"/>
    <n v="30"/>
    <n v="2"/>
    <n v="22490513"/>
    <n v="24960000"/>
    <n v="6964"/>
    <n v="268"/>
    <n v="5946"/>
    <n v="0"/>
    <n v="0"/>
    <n v="0"/>
    <m/>
    <n v="0"/>
    <n v="0"/>
    <n v="0"/>
    <m/>
    <m/>
    <d v="2021-03-30T00:00:00"/>
    <n v="1"/>
    <s v="O"/>
    <n v="1"/>
    <n v="30"/>
    <n v="0"/>
    <m/>
    <m/>
    <m/>
    <m/>
    <m/>
    <m/>
    <n v="1"/>
    <n v="1"/>
    <m/>
    <m/>
    <n v="2301"/>
    <s v="CREDITOS DE CONSUMO"/>
    <n v="0"/>
    <n v="0"/>
    <n v="890480123"/>
    <s v="UNIVERSIDAD DE CARTAGENA"/>
    <n v="5"/>
    <m/>
    <m/>
    <m/>
    <m/>
    <n v="2"/>
    <n v="7"/>
    <n v="2"/>
  </r>
  <r>
    <n v="5172"/>
    <s v="C"/>
    <x v="282"/>
    <x v="0"/>
    <n v="4"/>
    <n v="550016815"/>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5172"/>
    <s v="C"/>
    <x v="282"/>
    <x v="0"/>
    <n v="4"/>
    <n v="550016816"/>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4460"/>
    <s v="C"/>
    <x v="282"/>
    <x v="0"/>
    <n v="4"/>
    <n v="550017127"/>
    <d v="2017-10-08T00:00:00"/>
    <d v="2023-08-30T00:00:00"/>
    <n v="0"/>
    <n v="1"/>
    <n v="7"/>
    <n v="30"/>
    <n v="2"/>
    <n v="22490513"/>
    <n v="24960000"/>
    <n v="8515"/>
    <n v="327"/>
    <n v="7275"/>
    <n v="0"/>
    <n v="0"/>
    <n v="0"/>
    <m/>
    <n v="0"/>
    <n v="0"/>
    <n v="0"/>
    <m/>
    <m/>
    <d v="2021-03-30T00:00:00"/>
    <n v="1"/>
    <s v="O"/>
    <n v="1"/>
    <n v="30"/>
    <n v="0"/>
    <m/>
    <m/>
    <m/>
    <m/>
    <m/>
    <m/>
    <n v="1"/>
    <n v="1"/>
    <m/>
    <m/>
    <n v="2815"/>
    <s v="CREDITOS DE CONSUMO"/>
    <n v="0"/>
    <n v="0"/>
    <n v="890480123"/>
    <s v="UNIVERSIDAD DE CARTAGENA"/>
    <n v="5"/>
    <m/>
    <m/>
    <m/>
    <m/>
    <n v="2"/>
    <n v="7"/>
    <n v="2"/>
  </r>
  <r>
    <n v="12371"/>
    <s v="C"/>
    <x v="282"/>
    <x v="0"/>
    <n v="4"/>
    <n v="550017869"/>
    <d v="2017-12-30T00:00:00"/>
    <d v="2023-08-30T00:00:00"/>
    <n v="0"/>
    <n v="1"/>
    <n v="7"/>
    <n v="30"/>
    <n v="2"/>
    <n v="22490513"/>
    <n v="24960000"/>
    <n v="23624"/>
    <n v="908"/>
    <n v="20179"/>
    <n v="0"/>
    <n v="0"/>
    <n v="0"/>
    <m/>
    <n v="0"/>
    <n v="0"/>
    <n v="0"/>
    <m/>
    <m/>
    <d v="2021-03-30T00:00:00"/>
    <n v="1"/>
    <s v="O"/>
    <n v="1"/>
    <n v="30"/>
    <n v="0"/>
    <m/>
    <m/>
    <m/>
    <m/>
    <m/>
    <m/>
    <n v="1"/>
    <n v="1"/>
    <m/>
    <m/>
    <n v="7808"/>
    <s v="CREDITOS DE CONSUMO"/>
    <n v="0"/>
    <n v="0"/>
    <n v="890480123"/>
    <s v="UNIVERSIDAD DE CARTAGENA"/>
    <n v="5"/>
    <m/>
    <m/>
    <m/>
    <m/>
    <n v="2"/>
    <n v="7"/>
    <n v="2"/>
  </r>
  <r>
    <n v="16242"/>
    <s v="C"/>
    <x v="282"/>
    <x v="0"/>
    <n v="4"/>
    <n v="550017870"/>
    <d v="2017-12-30T00:00:00"/>
    <d v="2023-08-30T00:00:00"/>
    <n v="0"/>
    <n v="1"/>
    <n v="7"/>
    <n v="30"/>
    <n v="2"/>
    <n v="22490513"/>
    <n v="24960000"/>
    <n v="31017"/>
    <n v="1192"/>
    <n v="26493"/>
    <n v="0"/>
    <n v="0"/>
    <n v="0"/>
    <m/>
    <n v="0"/>
    <n v="0"/>
    <n v="0"/>
    <m/>
    <m/>
    <d v="2021-03-30T00:00:00"/>
    <n v="1"/>
    <s v="O"/>
    <n v="1"/>
    <n v="30"/>
    <n v="0"/>
    <m/>
    <m/>
    <m/>
    <m/>
    <m/>
    <m/>
    <n v="1"/>
    <n v="1"/>
    <m/>
    <m/>
    <n v="10251"/>
    <s v="CREDITOS DE CONSUMO"/>
    <n v="0"/>
    <n v="0"/>
    <n v="890480123"/>
    <s v="UNIVERSIDAD DE CARTAGENA"/>
    <n v="5"/>
    <m/>
    <m/>
    <m/>
    <m/>
    <n v="2"/>
    <n v="7"/>
    <n v="2"/>
  </r>
  <r>
    <n v="10507"/>
    <s v="C"/>
    <x v="282"/>
    <x v="0"/>
    <n v="4"/>
    <n v="550018485"/>
    <d v="2018-03-19T00:00:00"/>
    <d v="2023-08-30T00:00:00"/>
    <n v="0"/>
    <n v="1"/>
    <n v="7"/>
    <n v="30"/>
    <n v="2"/>
    <n v="22490513"/>
    <n v="24960000"/>
    <n v="20071"/>
    <n v="772"/>
    <n v="17139"/>
    <n v="0"/>
    <n v="0"/>
    <n v="0"/>
    <m/>
    <n v="0"/>
    <n v="0"/>
    <n v="0"/>
    <m/>
    <m/>
    <d v="2021-03-30T00:00:00"/>
    <n v="1"/>
    <s v="O"/>
    <n v="1"/>
    <n v="30"/>
    <n v="0"/>
    <m/>
    <m/>
    <m/>
    <m/>
    <m/>
    <m/>
    <n v="1"/>
    <n v="1"/>
    <m/>
    <m/>
    <n v="6632"/>
    <s v="CREDITOS DE CONSUMO"/>
    <n v="0"/>
    <n v="0"/>
    <n v="890480123"/>
    <s v="UNIVERSIDAD DE CARTAGENA"/>
    <n v="5"/>
    <m/>
    <m/>
    <m/>
    <m/>
    <n v="2"/>
    <n v="7"/>
    <n v="2"/>
  </r>
  <r>
    <n v="6609"/>
    <s v="C"/>
    <x v="282"/>
    <x v="0"/>
    <n v="4"/>
    <n v="550018486"/>
    <d v="2018-03-19T00:00:00"/>
    <d v="2023-08-30T00:00:00"/>
    <n v="0"/>
    <n v="1"/>
    <n v="7"/>
    <n v="30"/>
    <n v="2"/>
    <n v="22490513"/>
    <n v="24960000"/>
    <n v="12622"/>
    <n v="485"/>
    <n v="10781"/>
    <n v="0"/>
    <n v="0"/>
    <n v="0"/>
    <m/>
    <n v="0"/>
    <n v="0"/>
    <n v="0"/>
    <m/>
    <m/>
    <d v="2021-03-30T00:00:00"/>
    <n v="1"/>
    <s v="O"/>
    <n v="1"/>
    <n v="30"/>
    <n v="0"/>
    <m/>
    <m/>
    <m/>
    <m/>
    <m/>
    <m/>
    <n v="1"/>
    <n v="1"/>
    <m/>
    <m/>
    <n v="4172"/>
    <s v="CREDITOS DE CONSUMO"/>
    <n v="0"/>
    <n v="0"/>
    <n v="890480123"/>
    <s v="UNIVERSIDAD DE CARTAGENA"/>
    <n v="5"/>
    <m/>
    <m/>
    <m/>
    <m/>
    <n v="2"/>
    <n v="7"/>
    <n v="2"/>
  </r>
  <r>
    <n v="6993"/>
    <s v="C"/>
    <x v="282"/>
    <x v="0"/>
    <n v="4"/>
    <n v="550018674"/>
    <d v="2018-04-16T00:00:00"/>
    <d v="2023-08-30T00:00:00"/>
    <n v="0"/>
    <n v="1"/>
    <n v="7"/>
    <n v="30"/>
    <n v="2"/>
    <n v="22490513"/>
    <n v="24960000"/>
    <n v="13366"/>
    <n v="514"/>
    <n v="11406"/>
    <n v="0"/>
    <n v="0"/>
    <n v="0"/>
    <m/>
    <n v="0"/>
    <n v="0"/>
    <n v="0"/>
    <m/>
    <m/>
    <d v="2021-03-30T00:00:00"/>
    <n v="1"/>
    <s v="O"/>
    <n v="1"/>
    <n v="30"/>
    <n v="0"/>
    <m/>
    <m/>
    <m/>
    <m/>
    <m/>
    <m/>
    <n v="1"/>
    <n v="1"/>
    <m/>
    <m/>
    <n v="4413"/>
    <s v="CREDITOS DE CONSUMO"/>
    <n v="0"/>
    <n v="0"/>
    <n v="890480123"/>
    <s v="UNIVERSIDAD DE CARTAGENA"/>
    <n v="5"/>
    <m/>
    <m/>
    <m/>
    <m/>
    <n v="2"/>
    <n v="7"/>
    <n v="2"/>
  </r>
  <r>
    <n v="8934"/>
    <s v="C"/>
    <x v="282"/>
    <x v="0"/>
    <n v="4"/>
    <n v="550018802"/>
    <d v="2018-05-05T00:00:00"/>
    <d v="2023-08-30T00:00:00"/>
    <n v="0"/>
    <n v="1"/>
    <n v="7"/>
    <n v="30"/>
    <n v="2"/>
    <n v="22490513"/>
    <n v="24960000"/>
    <n v="17080"/>
    <n v="657"/>
    <n v="14573"/>
    <n v="0"/>
    <n v="0"/>
    <n v="0"/>
    <m/>
    <n v="0"/>
    <n v="0"/>
    <n v="0"/>
    <m/>
    <m/>
    <d v="2021-03-30T00:00:00"/>
    <n v="1"/>
    <s v="O"/>
    <n v="1"/>
    <n v="30"/>
    <n v="0"/>
    <m/>
    <m/>
    <m/>
    <m/>
    <m/>
    <m/>
    <n v="1"/>
    <n v="1"/>
    <m/>
    <m/>
    <n v="5639"/>
    <s v="CREDITOS DE CONSUMO"/>
    <n v="0"/>
    <n v="0"/>
    <n v="890480123"/>
    <s v="UNIVERSIDAD DE CARTAGENA"/>
    <n v="5"/>
    <m/>
    <m/>
    <m/>
    <m/>
    <n v="2"/>
    <n v="7"/>
    <n v="2"/>
  </r>
  <r>
    <n v="8289"/>
    <s v="C"/>
    <x v="282"/>
    <x v="0"/>
    <n v="4"/>
    <n v="550019109"/>
    <d v="2018-06-14T00:00:00"/>
    <d v="2023-08-30T00:00:00"/>
    <n v="0"/>
    <n v="1"/>
    <n v="7"/>
    <n v="30"/>
    <n v="2"/>
    <n v="22490513"/>
    <n v="24960000"/>
    <n v="15833"/>
    <n v="609"/>
    <n v="13521"/>
    <n v="0"/>
    <n v="0"/>
    <n v="0"/>
    <m/>
    <n v="0"/>
    <n v="0"/>
    <n v="0"/>
    <m/>
    <m/>
    <d v="2021-03-30T00:00:00"/>
    <n v="1"/>
    <s v="O"/>
    <n v="1"/>
    <n v="30"/>
    <n v="0"/>
    <m/>
    <m/>
    <m/>
    <m/>
    <m/>
    <m/>
    <n v="1"/>
    <n v="1"/>
    <m/>
    <m/>
    <n v="5232"/>
    <s v="CREDITOS DE CONSUMO"/>
    <n v="0"/>
    <n v="0"/>
    <n v="890480123"/>
    <s v="UNIVERSIDAD DE CARTAGENA"/>
    <n v="5"/>
    <m/>
    <m/>
    <m/>
    <m/>
    <n v="2"/>
    <n v="7"/>
    <n v="2"/>
  </r>
  <r>
    <n v="4963"/>
    <s v="C"/>
    <x v="282"/>
    <x v="0"/>
    <n v="4"/>
    <n v="550019110"/>
    <d v="2018-06-14T00:00:00"/>
    <d v="2023-08-30T00:00:00"/>
    <n v="0"/>
    <n v="1"/>
    <n v="7"/>
    <n v="30"/>
    <n v="2"/>
    <n v="22490513"/>
    <n v="24960000"/>
    <n v="9487"/>
    <n v="365"/>
    <n v="8095"/>
    <n v="0"/>
    <n v="0"/>
    <n v="0"/>
    <m/>
    <n v="0"/>
    <n v="0"/>
    <n v="0"/>
    <m/>
    <m/>
    <d v="2021-03-30T00:00:00"/>
    <n v="1"/>
    <s v="O"/>
    <n v="1"/>
    <n v="30"/>
    <n v="0"/>
    <m/>
    <m/>
    <m/>
    <m/>
    <m/>
    <m/>
    <n v="1"/>
    <n v="1"/>
    <m/>
    <m/>
    <n v="3132"/>
    <s v="CREDITOS DE CONSUMO"/>
    <n v="0"/>
    <n v="0"/>
    <n v="890480123"/>
    <s v="UNIVERSIDAD DE CARTAGENA"/>
    <n v="5"/>
    <m/>
    <m/>
    <m/>
    <m/>
    <n v="2"/>
    <n v="7"/>
    <n v="2"/>
  </r>
  <r>
    <n v="10963"/>
    <s v="C"/>
    <x v="282"/>
    <x v="0"/>
    <n v="4"/>
    <n v="550019286"/>
    <d v="2018-07-14T00:00:00"/>
    <d v="2023-08-30T00:00:00"/>
    <n v="0"/>
    <n v="1"/>
    <n v="7"/>
    <n v="30"/>
    <n v="2"/>
    <n v="22490513"/>
    <n v="24960000"/>
    <n v="20950"/>
    <n v="805"/>
    <n v="17882"/>
    <n v="0"/>
    <n v="0"/>
    <n v="0"/>
    <m/>
    <n v="0"/>
    <n v="0"/>
    <n v="0"/>
    <m/>
    <m/>
    <d v="2021-03-30T00:00:00"/>
    <n v="1"/>
    <s v="O"/>
    <n v="1"/>
    <n v="30"/>
    <n v="0"/>
    <m/>
    <m/>
    <m/>
    <m/>
    <m/>
    <m/>
    <n v="1"/>
    <n v="1"/>
    <m/>
    <m/>
    <n v="6919"/>
    <s v="CREDITOS DE CONSUMO"/>
    <n v="0"/>
    <n v="0"/>
    <n v="890480123"/>
    <s v="UNIVERSIDAD DE CARTAGENA"/>
    <n v="5"/>
    <m/>
    <m/>
    <m/>
    <m/>
    <n v="2"/>
    <n v="7"/>
    <n v="2"/>
  </r>
  <r>
    <n v="14989"/>
    <s v="C"/>
    <x v="282"/>
    <x v="0"/>
    <n v="4"/>
    <n v="550019713"/>
    <d v="2018-09-15T00:00:00"/>
    <d v="2023-08-30T00:00:00"/>
    <n v="0"/>
    <n v="1"/>
    <n v="7"/>
    <n v="30"/>
    <n v="2"/>
    <n v="22490513"/>
    <n v="24960000"/>
    <n v="28624"/>
    <n v="1100"/>
    <n v="24450"/>
    <n v="0"/>
    <n v="0"/>
    <n v="0"/>
    <m/>
    <n v="0"/>
    <n v="0"/>
    <n v="0"/>
    <m/>
    <m/>
    <d v="2021-03-30T00:00:00"/>
    <n v="1"/>
    <s v="O"/>
    <n v="1"/>
    <n v="30"/>
    <n v="0"/>
    <m/>
    <m/>
    <m/>
    <m/>
    <m/>
    <m/>
    <n v="1"/>
    <n v="1"/>
    <m/>
    <m/>
    <n v="9461"/>
    <s v="CREDITOS DE CONSUMO"/>
    <n v="0"/>
    <n v="0"/>
    <n v="890480123"/>
    <s v="UNIVERSIDAD DE CARTAGENA"/>
    <n v="5"/>
    <m/>
    <m/>
    <m/>
    <m/>
    <n v="2"/>
    <n v="7"/>
    <n v="2"/>
  </r>
  <r>
    <n v="11568"/>
    <s v="C"/>
    <x v="282"/>
    <x v="0"/>
    <n v="4"/>
    <n v="550019852"/>
    <d v="2018-10-06T00:00:00"/>
    <d v="2023-08-30T00:00:00"/>
    <n v="0"/>
    <n v="1"/>
    <n v="7"/>
    <n v="30"/>
    <n v="2"/>
    <n v="22490513"/>
    <n v="24960000"/>
    <n v="22093"/>
    <n v="849"/>
    <n v="18869"/>
    <n v="0"/>
    <n v="0"/>
    <n v="0"/>
    <m/>
    <n v="0"/>
    <n v="0"/>
    <n v="0"/>
    <m/>
    <m/>
    <d v="2021-03-30T00:00:00"/>
    <n v="1"/>
    <s v="O"/>
    <n v="1"/>
    <n v="30"/>
    <n v="0"/>
    <m/>
    <m/>
    <m/>
    <m/>
    <m/>
    <m/>
    <n v="1"/>
    <n v="1"/>
    <m/>
    <m/>
    <n v="7301"/>
    <s v="CREDITOS DE CONSUMO"/>
    <n v="0"/>
    <n v="0"/>
    <n v="890480123"/>
    <s v="UNIVERSIDAD DE CARTAGENA"/>
    <n v="5"/>
    <m/>
    <m/>
    <m/>
    <m/>
    <n v="2"/>
    <n v="7"/>
    <n v="2"/>
  </r>
  <r>
    <n v="23088"/>
    <s v="C"/>
    <x v="282"/>
    <x v="0"/>
    <n v="4"/>
    <n v="550019853"/>
    <d v="2018-10-06T00:00:00"/>
    <d v="2023-08-30T00:00:00"/>
    <n v="0"/>
    <n v="1"/>
    <n v="7"/>
    <n v="30"/>
    <n v="2"/>
    <n v="22490513"/>
    <n v="24960000"/>
    <n v="44098"/>
    <n v="1695"/>
    <n v="37660"/>
    <n v="0"/>
    <n v="0"/>
    <n v="0"/>
    <m/>
    <n v="0"/>
    <n v="0"/>
    <n v="0"/>
    <m/>
    <m/>
    <d v="2021-03-30T00:00:00"/>
    <n v="1"/>
    <s v="O"/>
    <n v="1"/>
    <n v="30"/>
    <n v="0"/>
    <m/>
    <m/>
    <m/>
    <m/>
    <m/>
    <m/>
    <n v="1"/>
    <n v="1"/>
    <m/>
    <m/>
    <n v="14572"/>
    <s v="CREDITOS DE CONSUMO"/>
    <n v="0"/>
    <n v="0"/>
    <n v="890480123"/>
    <s v="UNIVERSIDAD DE CARTAGENA"/>
    <n v="5"/>
    <m/>
    <m/>
    <m/>
    <m/>
    <n v="2"/>
    <n v="7"/>
    <n v="2"/>
  </r>
  <r>
    <n v="17193"/>
    <s v="C"/>
    <x v="282"/>
    <x v="0"/>
    <n v="4"/>
    <n v="550020057"/>
    <d v="2018-11-09T00:00:00"/>
    <d v="2023-08-30T00:00:00"/>
    <n v="0"/>
    <n v="1"/>
    <n v="7"/>
    <n v="30"/>
    <n v="2"/>
    <n v="22490513"/>
    <n v="24960000"/>
    <n v="32835"/>
    <n v="1262"/>
    <n v="28045"/>
    <n v="0"/>
    <n v="0"/>
    <n v="0"/>
    <m/>
    <n v="0"/>
    <n v="0"/>
    <n v="0"/>
    <m/>
    <m/>
    <d v="2021-03-30T00:00:00"/>
    <n v="1"/>
    <s v="O"/>
    <n v="1"/>
    <n v="30"/>
    <n v="0"/>
    <m/>
    <m/>
    <m/>
    <m/>
    <m/>
    <m/>
    <n v="1"/>
    <n v="1"/>
    <m/>
    <m/>
    <n v="10852"/>
    <s v="CREDITOS DE CONSUMO"/>
    <n v="0"/>
    <n v="0"/>
    <n v="890480123"/>
    <s v="UNIVERSIDAD DE CARTAGENA"/>
    <n v="5"/>
    <m/>
    <m/>
    <m/>
    <m/>
    <n v="2"/>
    <n v="7"/>
    <n v="2"/>
  </r>
  <r>
    <n v="15701"/>
    <s v="C"/>
    <x v="282"/>
    <x v="0"/>
    <n v="4"/>
    <n v="550020246"/>
    <d v="2018-12-01T00:00:00"/>
    <d v="2023-08-30T00:00:00"/>
    <n v="0"/>
    <n v="1"/>
    <n v="7"/>
    <n v="30"/>
    <n v="2"/>
    <n v="22490513"/>
    <n v="24960000"/>
    <n v="30006"/>
    <n v="1154"/>
    <n v="25610"/>
    <n v="0"/>
    <n v="0"/>
    <n v="0"/>
    <m/>
    <n v="0"/>
    <n v="0"/>
    <n v="0"/>
    <m/>
    <m/>
    <d v="2021-03-30T00:00:00"/>
    <n v="1"/>
    <s v="O"/>
    <n v="1"/>
    <n v="30"/>
    <n v="0"/>
    <m/>
    <m/>
    <m/>
    <m/>
    <m/>
    <m/>
    <n v="1"/>
    <n v="1"/>
    <m/>
    <m/>
    <n v="9909"/>
    <s v="CREDITOS DE CONSUMO"/>
    <n v="0"/>
    <n v="0"/>
    <n v="890480123"/>
    <s v="UNIVERSIDAD DE CARTAGENA"/>
    <n v="5"/>
    <m/>
    <m/>
    <m/>
    <m/>
    <n v="2"/>
    <n v="7"/>
    <n v="2"/>
  </r>
  <r>
    <n v="13822"/>
    <s v="C"/>
    <x v="282"/>
    <x v="0"/>
    <n v="4"/>
    <n v="550020469"/>
    <d v="2019-01-12T00:00:00"/>
    <d v="2023-08-30T00:00:00"/>
    <n v="0"/>
    <n v="1"/>
    <n v="7"/>
    <n v="30"/>
    <n v="2"/>
    <n v="22490513"/>
    <n v="24960000"/>
    <n v="26420"/>
    <n v="1016"/>
    <n v="22546"/>
    <n v="0"/>
    <n v="0"/>
    <n v="0"/>
    <m/>
    <n v="0"/>
    <n v="0"/>
    <n v="0"/>
    <m/>
    <m/>
    <d v="2021-03-30T00:00:00"/>
    <n v="1"/>
    <s v="O"/>
    <n v="1"/>
    <n v="30"/>
    <n v="0"/>
    <m/>
    <m/>
    <m/>
    <m/>
    <m/>
    <m/>
    <n v="1"/>
    <n v="1"/>
    <m/>
    <m/>
    <n v="8724"/>
    <s v="CREDITOS DE CONSUMO"/>
    <n v="0"/>
    <n v="0"/>
    <n v="890480123"/>
    <s v="UNIVERSIDAD DE CARTAGENA"/>
    <n v="5"/>
    <m/>
    <m/>
    <m/>
    <m/>
    <n v="2"/>
    <n v="7"/>
    <n v="2"/>
  </r>
  <r>
    <n v="5537"/>
    <s v="C"/>
    <x v="282"/>
    <x v="0"/>
    <n v="4"/>
    <n v="550020470"/>
    <d v="2019-01-12T00:00:00"/>
    <d v="2023-08-30T00:00:00"/>
    <n v="0"/>
    <n v="1"/>
    <n v="7"/>
    <n v="30"/>
    <n v="2"/>
    <n v="22490513"/>
    <n v="24960000"/>
    <n v="10571"/>
    <n v="406"/>
    <n v="9031"/>
    <n v="0"/>
    <n v="0"/>
    <n v="0"/>
    <m/>
    <n v="0"/>
    <n v="0"/>
    <n v="0"/>
    <m/>
    <m/>
    <d v="2021-03-30T00:00:00"/>
    <n v="1"/>
    <s v="O"/>
    <n v="1"/>
    <n v="30"/>
    <n v="0"/>
    <m/>
    <m/>
    <m/>
    <m/>
    <m/>
    <m/>
    <n v="1"/>
    <n v="1"/>
    <m/>
    <m/>
    <n v="3494"/>
    <s v="CREDITOS DE CONSUMO"/>
    <n v="0"/>
    <n v="0"/>
    <n v="890480123"/>
    <s v="UNIVERSIDAD DE CARTAGENA"/>
    <n v="5"/>
    <m/>
    <m/>
    <m/>
    <m/>
    <n v="2"/>
    <n v="7"/>
    <n v="2"/>
  </r>
  <r>
    <n v="30566"/>
    <s v="C"/>
    <x v="282"/>
    <x v="0"/>
    <n v="4"/>
    <n v="550020810"/>
    <d v="2019-03-10T00:00:00"/>
    <d v="2023-08-30T00:00:00"/>
    <n v="0"/>
    <n v="1"/>
    <n v="7"/>
    <n v="30"/>
    <n v="2"/>
    <n v="22490513"/>
    <n v="24960000"/>
    <n v="58375"/>
    <n v="2244"/>
    <n v="49858"/>
    <n v="0"/>
    <n v="0"/>
    <n v="0"/>
    <m/>
    <n v="0"/>
    <n v="0"/>
    <n v="0"/>
    <m/>
    <m/>
    <d v="2021-03-30T00:00:00"/>
    <n v="1"/>
    <s v="O"/>
    <n v="1"/>
    <n v="30"/>
    <n v="0"/>
    <m/>
    <m/>
    <m/>
    <m/>
    <m/>
    <m/>
    <n v="1"/>
    <n v="1"/>
    <m/>
    <m/>
    <n v="19292"/>
    <s v="CREDITOS DE CONSUMO"/>
    <n v="0"/>
    <n v="0"/>
    <n v="890480123"/>
    <s v="UNIVERSIDAD DE CARTAGENA"/>
    <n v="5"/>
    <m/>
    <m/>
    <m/>
    <m/>
    <n v="2"/>
    <n v="7"/>
    <n v="2"/>
  </r>
  <r>
    <n v="12223"/>
    <s v="C"/>
    <x v="282"/>
    <x v="0"/>
    <n v="4"/>
    <n v="550020811"/>
    <d v="2019-03-10T00:00:00"/>
    <d v="2023-08-30T00:00:00"/>
    <n v="0"/>
    <n v="1"/>
    <n v="7"/>
    <n v="30"/>
    <n v="2"/>
    <n v="22490513"/>
    <n v="24960000"/>
    <n v="23347"/>
    <n v="898"/>
    <n v="19937"/>
    <n v="0"/>
    <n v="0"/>
    <n v="0"/>
    <m/>
    <n v="0"/>
    <n v="0"/>
    <n v="0"/>
    <m/>
    <m/>
    <d v="2021-03-30T00:00:00"/>
    <n v="1"/>
    <s v="O"/>
    <n v="1"/>
    <n v="30"/>
    <n v="0"/>
    <m/>
    <m/>
    <m/>
    <m/>
    <m/>
    <m/>
    <n v="1"/>
    <n v="1"/>
    <m/>
    <m/>
    <n v="7714"/>
    <s v="CREDITOS DE CONSUMO"/>
    <n v="0"/>
    <n v="0"/>
    <n v="890480123"/>
    <s v="UNIVERSIDAD DE CARTAGENA"/>
    <n v="5"/>
    <m/>
    <m/>
    <m/>
    <m/>
    <n v="2"/>
    <n v="7"/>
    <n v="2"/>
  </r>
  <r>
    <n v="19192"/>
    <s v="C"/>
    <x v="282"/>
    <x v="0"/>
    <n v="4"/>
    <n v="550020951"/>
    <d v="2019-04-01T00:00:00"/>
    <d v="2023-08-30T00:00:00"/>
    <n v="0"/>
    <n v="1"/>
    <n v="7"/>
    <n v="30"/>
    <n v="2"/>
    <n v="22490513"/>
    <n v="24960000"/>
    <n v="36656"/>
    <n v="1409"/>
    <n v="31305"/>
    <n v="0"/>
    <n v="0"/>
    <n v="0"/>
    <m/>
    <n v="0"/>
    <n v="0"/>
    <n v="0"/>
    <m/>
    <m/>
    <d v="2021-03-30T00:00:00"/>
    <n v="1"/>
    <s v="O"/>
    <n v="1"/>
    <n v="30"/>
    <n v="0"/>
    <m/>
    <m/>
    <m/>
    <m/>
    <m/>
    <m/>
    <n v="1"/>
    <n v="1"/>
    <m/>
    <m/>
    <n v="12113"/>
    <s v="CREDITOS DE CONSUMO"/>
    <n v="0"/>
    <n v="0"/>
    <n v="890480123"/>
    <s v="UNIVERSIDAD DE CARTAGENA"/>
    <n v="5"/>
    <m/>
    <m/>
    <m/>
    <m/>
    <n v="2"/>
    <n v="7"/>
    <n v="2"/>
  </r>
  <r>
    <n v="23306"/>
    <s v="C"/>
    <x v="282"/>
    <x v="0"/>
    <n v="4"/>
    <n v="550021187"/>
    <d v="2019-05-04T00:00:00"/>
    <d v="2023-08-30T00:00:00"/>
    <n v="0"/>
    <n v="1"/>
    <n v="7"/>
    <n v="30"/>
    <n v="2"/>
    <n v="22490513"/>
    <n v="24960000"/>
    <n v="44527"/>
    <n v="1712"/>
    <n v="38015"/>
    <n v="0"/>
    <n v="0"/>
    <n v="0"/>
    <m/>
    <n v="0"/>
    <n v="0"/>
    <n v="0"/>
    <m/>
    <m/>
    <d v="2021-03-30T00:00:00"/>
    <n v="1"/>
    <s v="O"/>
    <n v="1"/>
    <n v="30"/>
    <n v="0"/>
    <m/>
    <m/>
    <m/>
    <m/>
    <m/>
    <m/>
    <n v="1"/>
    <n v="1"/>
    <m/>
    <m/>
    <n v="14709"/>
    <s v="CREDITOS DE CONSUMO"/>
    <n v="0"/>
    <n v="0"/>
    <n v="890480123"/>
    <s v="UNIVERSIDAD DE CARTAGENA"/>
    <n v="5"/>
    <m/>
    <m/>
    <m/>
    <m/>
    <n v="2"/>
    <n v="7"/>
    <n v="2"/>
  </r>
  <r>
    <n v="20847"/>
    <s v="C"/>
    <x v="282"/>
    <x v="0"/>
    <n v="4"/>
    <n v="550021583"/>
    <d v="2019-06-06T00:00:00"/>
    <d v="2023-08-30T00:00:00"/>
    <n v="0"/>
    <n v="1"/>
    <n v="7"/>
    <n v="30"/>
    <n v="2"/>
    <n v="22490513"/>
    <n v="24960000"/>
    <n v="39810"/>
    <n v="1530"/>
    <n v="34004"/>
    <n v="0"/>
    <n v="0"/>
    <n v="0"/>
    <m/>
    <n v="0"/>
    <n v="0"/>
    <n v="0"/>
    <m/>
    <m/>
    <d v="2021-03-30T00:00:00"/>
    <n v="1"/>
    <s v="O"/>
    <n v="1"/>
    <n v="30"/>
    <n v="0"/>
    <m/>
    <m/>
    <m/>
    <m/>
    <m/>
    <m/>
    <n v="1"/>
    <n v="1"/>
    <m/>
    <m/>
    <n v="13157"/>
    <s v="CREDITOS DE CONSUMO"/>
    <n v="0"/>
    <n v="0"/>
    <n v="890480123"/>
    <s v="UNIVERSIDAD DE CARTAGENA"/>
    <n v="5"/>
    <m/>
    <m/>
    <m/>
    <m/>
    <n v="2"/>
    <n v="7"/>
    <n v="2"/>
  </r>
  <r>
    <n v="18697"/>
    <s v="C"/>
    <x v="282"/>
    <x v="0"/>
    <n v="4"/>
    <n v="550021973"/>
    <d v="2019-07-28T00:00:00"/>
    <d v="2023-08-30T00:00:00"/>
    <n v="0"/>
    <n v="1"/>
    <n v="7"/>
    <n v="30"/>
    <n v="2"/>
    <n v="22490513"/>
    <n v="24960000"/>
    <n v="35709"/>
    <n v="1373"/>
    <n v="30497"/>
    <n v="0"/>
    <n v="0"/>
    <n v="0"/>
    <m/>
    <n v="0"/>
    <n v="0"/>
    <n v="0"/>
    <m/>
    <m/>
    <d v="2021-03-30T00:00:00"/>
    <n v="1"/>
    <s v="O"/>
    <n v="1"/>
    <n v="30"/>
    <n v="0"/>
    <m/>
    <m/>
    <m/>
    <m/>
    <m/>
    <m/>
    <n v="1"/>
    <n v="1"/>
    <m/>
    <m/>
    <n v="11800"/>
    <s v="CREDITOS DE CONSUMO"/>
    <n v="0"/>
    <n v="0"/>
    <n v="890480123"/>
    <s v="UNIVERSIDAD DE CARTAGENA"/>
    <n v="5"/>
    <m/>
    <m/>
    <m/>
    <m/>
    <n v="2"/>
    <n v="7"/>
    <n v="2"/>
  </r>
  <r>
    <n v="7493"/>
    <s v="C"/>
    <x v="282"/>
    <x v="0"/>
    <n v="4"/>
    <n v="550021974"/>
    <d v="2019-07-28T00:00:00"/>
    <d v="2023-08-30T00:00:00"/>
    <n v="0"/>
    <n v="1"/>
    <n v="7"/>
    <n v="30"/>
    <n v="2"/>
    <n v="22490513"/>
    <n v="24960000"/>
    <n v="14309"/>
    <n v="550"/>
    <n v="12222"/>
    <n v="0"/>
    <n v="0"/>
    <n v="0"/>
    <m/>
    <n v="0"/>
    <n v="0"/>
    <n v="0"/>
    <m/>
    <m/>
    <d v="2021-03-30T00:00:00"/>
    <n v="1"/>
    <s v="O"/>
    <n v="1"/>
    <n v="30"/>
    <n v="0"/>
    <m/>
    <m/>
    <m/>
    <m/>
    <m/>
    <m/>
    <n v="1"/>
    <n v="1"/>
    <m/>
    <m/>
    <n v="4729"/>
    <s v="CREDITOS DE CONSUMO"/>
    <n v="0"/>
    <n v="0"/>
    <n v="890480123"/>
    <s v="UNIVERSIDAD DE CARTAGENA"/>
    <n v="5"/>
    <m/>
    <m/>
    <m/>
    <m/>
    <n v="2"/>
    <n v="7"/>
    <n v="2"/>
  </r>
  <r>
    <n v="19752"/>
    <s v="C"/>
    <x v="282"/>
    <x v="0"/>
    <n v="4"/>
    <n v="550022143"/>
    <d v="2019-08-07T00:00:00"/>
    <d v="2023-08-30T00:00:00"/>
    <n v="0"/>
    <n v="1"/>
    <n v="7"/>
    <n v="30"/>
    <n v="2"/>
    <n v="22490513"/>
    <n v="24960000"/>
    <n v="37721"/>
    <n v="1450"/>
    <n v="32218"/>
    <n v="0"/>
    <n v="0"/>
    <n v="0"/>
    <m/>
    <n v="0"/>
    <n v="0"/>
    <n v="0"/>
    <m/>
    <m/>
    <d v="2021-03-30T00:00:00"/>
    <n v="1"/>
    <s v="O"/>
    <n v="1"/>
    <n v="30"/>
    <n v="0"/>
    <m/>
    <m/>
    <m/>
    <m/>
    <m/>
    <m/>
    <n v="1"/>
    <n v="1"/>
    <m/>
    <m/>
    <n v="12466"/>
    <s v="CREDITOS DE CONSUMO"/>
    <n v="0"/>
    <n v="0"/>
    <n v="890480123"/>
    <s v="UNIVERSIDAD DE CARTAGENA"/>
    <n v="5"/>
    <m/>
    <m/>
    <m/>
    <m/>
    <n v="2"/>
    <n v="7"/>
    <n v="2"/>
  </r>
  <r>
    <n v="23192"/>
    <s v="C"/>
    <x v="282"/>
    <x v="0"/>
    <n v="4"/>
    <n v="550022437"/>
    <d v="2019-09-05T00:00:00"/>
    <d v="2023-08-30T00:00:00"/>
    <n v="0"/>
    <n v="1"/>
    <n v="7"/>
    <n v="30"/>
    <n v="2"/>
    <n v="22490513"/>
    <n v="24960000"/>
    <n v="44303"/>
    <n v="1703"/>
    <n v="37829"/>
    <n v="0"/>
    <n v="0"/>
    <n v="0"/>
    <m/>
    <n v="0"/>
    <n v="0"/>
    <n v="0"/>
    <m/>
    <m/>
    <d v="2021-03-30T00:00:00"/>
    <n v="1"/>
    <s v="O"/>
    <n v="1"/>
    <n v="30"/>
    <n v="0"/>
    <m/>
    <m/>
    <m/>
    <m/>
    <m/>
    <m/>
    <n v="1"/>
    <n v="1"/>
    <m/>
    <m/>
    <n v="14637"/>
    <s v="CREDITOS DE CONSUMO"/>
    <n v="0"/>
    <n v="0"/>
    <n v="890480123"/>
    <s v="UNIVERSIDAD DE CARTAGENA"/>
    <n v="5"/>
    <m/>
    <m/>
    <m/>
    <m/>
    <n v="2"/>
    <n v="7"/>
    <n v="2"/>
  </r>
  <r>
    <n v="7733"/>
    <s v="C"/>
    <x v="282"/>
    <x v="0"/>
    <n v="4"/>
    <n v="550022438"/>
    <d v="2019-09-05T00:00:00"/>
    <d v="2023-08-30T00:00:00"/>
    <n v="0"/>
    <n v="1"/>
    <n v="7"/>
    <n v="30"/>
    <n v="2"/>
    <n v="22490513"/>
    <n v="24960000"/>
    <n v="14774"/>
    <n v="568"/>
    <n v="12614"/>
    <n v="0"/>
    <n v="0"/>
    <n v="0"/>
    <m/>
    <n v="0"/>
    <n v="0"/>
    <n v="0"/>
    <m/>
    <m/>
    <d v="2021-03-30T00:00:00"/>
    <n v="1"/>
    <s v="O"/>
    <n v="1"/>
    <n v="30"/>
    <n v="0"/>
    <m/>
    <m/>
    <m/>
    <m/>
    <m/>
    <m/>
    <n v="1"/>
    <n v="1"/>
    <m/>
    <m/>
    <n v="4881"/>
    <s v="CREDITOS DE CONSUMO"/>
    <n v="0"/>
    <n v="0"/>
    <n v="890480123"/>
    <s v="UNIVERSIDAD DE CARTAGENA"/>
    <n v="5"/>
    <m/>
    <m/>
    <m/>
    <m/>
    <n v="2"/>
    <n v="7"/>
    <n v="2"/>
  </r>
  <r>
    <n v="19977"/>
    <s v="C"/>
    <x v="282"/>
    <x v="0"/>
    <n v="4"/>
    <n v="550022765"/>
    <d v="2019-10-05T00:00:00"/>
    <d v="2023-08-30T00:00:00"/>
    <n v="0"/>
    <n v="1"/>
    <n v="7"/>
    <n v="30"/>
    <n v="2"/>
    <n v="22490513"/>
    <n v="24960000"/>
    <n v="38155"/>
    <n v="1467"/>
    <n v="32586"/>
    <n v="0"/>
    <n v="0"/>
    <n v="0"/>
    <m/>
    <n v="0"/>
    <n v="0"/>
    <n v="0"/>
    <m/>
    <m/>
    <d v="2021-03-30T00:00:00"/>
    <n v="1"/>
    <s v="O"/>
    <n v="1"/>
    <n v="30"/>
    <n v="0"/>
    <m/>
    <m/>
    <m/>
    <m/>
    <m/>
    <m/>
    <n v="1"/>
    <n v="1"/>
    <m/>
    <m/>
    <n v="12609"/>
    <s v="CREDITOS DE CONSUMO"/>
    <n v="0"/>
    <n v="0"/>
    <n v="890480123"/>
    <s v="UNIVERSIDAD DE CARTAGENA"/>
    <n v="5"/>
    <m/>
    <m/>
    <m/>
    <m/>
    <n v="2"/>
    <n v="7"/>
    <n v="2"/>
  </r>
  <r>
    <n v="24698"/>
    <s v="C"/>
    <x v="282"/>
    <x v="0"/>
    <n v="4"/>
    <n v="550022996"/>
    <d v="2019-11-04T00:00:00"/>
    <d v="2023-08-30T00:00:00"/>
    <n v="0"/>
    <n v="1"/>
    <n v="7"/>
    <n v="30"/>
    <n v="2"/>
    <n v="22490513"/>
    <n v="24960000"/>
    <n v="47173"/>
    <n v="1814"/>
    <n v="40287"/>
    <n v="0"/>
    <n v="0"/>
    <n v="0"/>
    <m/>
    <n v="0"/>
    <n v="0"/>
    <n v="0"/>
    <m/>
    <m/>
    <d v="2021-03-30T00:00:00"/>
    <n v="1"/>
    <s v="O"/>
    <n v="1"/>
    <n v="30"/>
    <n v="0"/>
    <m/>
    <m/>
    <m/>
    <m/>
    <m/>
    <m/>
    <n v="1"/>
    <n v="1"/>
    <m/>
    <m/>
    <n v="15589"/>
    <s v="CREDITOS DE CONSUMO"/>
    <n v="0"/>
    <n v="0"/>
    <n v="890480123"/>
    <s v="UNIVERSIDAD DE CARTAGENA"/>
    <n v="5"/>
    <m/>
    <m/>
    <m/>
    <m/>
    <n v="2"/>
    <n v="7"/>
    <n v="2"/>
  </r>
  <r>
    <n v="8245"/>
    <s v="C"/>
    <x v="282"/>
    <x v="0"/>
    <n v="4"/>
    <n v="550022997"/>
    <d v="2019-11-04T00:00:00"/>
    <d v="2023-08-30T00:00:00"/>
    <n v="0"/>
    <n v="1"/>
    <n v="7"/>
    <n v="30"/>
    <n v="2"/>
    <n v="22490513"/>
    <n v="24960000"/>
    <n v="15745"/>
    <n v="605"/>
    <n v="13449"/>
    <n v="0"/>
    <n v="0"/>
    <n v="0"/>
    <m/>
    <n v="0"/>
    <n v="0"/>
    <n v="0"/>
    <m/>
    <m/>
    <d v="2021-03-30T00:00:00"/>
    <n v="1"/>
    <s v="O"/>
    <n v="1"/>
    <n v="30"/>
    <n v="0"/>
    <m/>
    <m/>
    <m/>
    <m/>
    <m/>
    <m/>
    <n v="1"/>
    <n v="1"/>
    <m/>
    <m/>
    <n v="5204"/>
    <s v="CREDITOS DE CONSUMO"/>
    <n v="0"/>
    <n v="0"/>
    <n v="890480123"/>
    <s v="UNIVERSIDAD DE CARTAGENA"/>
    <n v="5"/>
    <m/>
    <m/>
    <m/>
    <m/>
    <n v="2"/>
    <n v="7"/>
    <n v="2"/>
  </r>
  <r>
    <n v="29670"/>
    <s v="C"/>
    <x v="282"/>
    <x v="0"/>
    <n v="4"/>
    <n v="550023176"/>
    <d v="2019-12-01T00:00:00"/>
    <d v="2023-08-30T00:00:00"/>
    <n v="0"/>
    <n v="1"/>
    <n v="7"/>
    <n v="30"/>
    <n v="2"/>
    <n v="22490513"/>
    <n v="24960000"/>
    <n v="56671"/>
    <n v="2179"/>
    <n v="48396"/>
    <n v="0"/>
    <n v="0"/>
    <n v="0"/>
    <m/>
    <n v="0"/>
    <n v="0"/>
    <n v="0"/>
    <m/>
    <m/>
    <d v="2021-03-30T00:00:00"/>
    <n v="1"/>
    <s v="O"/>
    <n v="1"/>
    <n v="30"/>
    <n v="0"/>
    <m/>
    <m/>
    <m/>
    <m/>
    <m/>
    <m/>
    <n v="1"/>
    <n v="1"/>
    <m/>
    <m/>
    <n v="18726"/>
    <s v="CREDITOS DE CONSUMO"/>
    <n v="0"/>
    <n v="0"/>
    <n v="890480123"/>
    <s v="UNIVERSIDAD DE CARTAGENA"/>
    <n v="5"/>
    <m/>
    <m/>
    <m/>
    <m/>
    <n v="2"/>
    <n v="7"/>
    <n v="2"/>
  </r>
  <r>
    <n v="91886"/>
    <s v="C"/>
    <x v="282"/>
    <x v="0"/>
    <n v="4"/>
    <n v="550023643"/>
    <d v="2020-02-29T00:00:00"/>
    <d v="2023-08-30T00:00:00"/>
    <n v="0"/>
    <n v="1"/>
    <n v="7"/>
    <n v="30"/>
    <n v="2"/>
    <n v="22490513"/>
    <n v="24960000"/>
    <n v="175499"/>
    <n v="6747"/>
    <n v="149880"/>
    <n v="0"/>
    <n v="0"/>
    <n v="0"/>
    <m/>
    <n v="0"/>
    <n v="0"/>
    <n v="0"/>
    <m/>
    <m/>
    <d v="2021-03-30T00:00:00"/>
    <n v="1"/>
    <s v="O"/>
    <n v="1"/>
    <n v="30"/>
    <n v="0"/>
    <m/>
    <m/>
    <m/>
    <m/>
    <m/>
    <m/>
    <n v="1"/>
    <n v="1"/>
    <m/>
    <m/>
    <n v="57994"/>
    <s v="CREDITOS DE CONSUMO"/>
    <n v="0"/>
    <n v="0"/>
    <n v="890480123"/>
    <s v="UNIVERSIDAD DE CARTAGENA"/>
    <n v="5"/>
    <m/>
    <m/>
    <m/>
    <m/>
    <n v="2"/>
    <n v="7"/>
    <n v="2"/>
  </r>
  <r>
    <n v="32938"/>
    <s v="C"/>
    <x v="282"/>
    <x v="0"/>
    <n v="4"/>
    <n v="550023793"/>
    <d v="2020-04-07T00:00:00"/>
    <d v="2023-08-30T00:00:00"/>
    <n v="0"/>
    <n v="1"/>
    <n v="7"/>
    <n v="30"/>
    <n v="2"/>
    <n v="22490513"/>
    <n v="24960000"/>
    <n v="62924"/>
    <n v="2419"/>
    <n v="53726"/>
    <n v="0"/>
    <n v="0"/>
    <n v="0"/>
    <m/>
    <n v="0"/>
    <n v="0"/>
    <n v="0"/>
    <m/>
    <m/>
    <d v="2021-03-30T00:00:00"/>
    <n v="1"/>
    <s v="O"/>
    <n v="1"/>
    <n v="30"/>
    <n v="0"/>
    <m/>
    <m/>
    <m/>
    <m/>
    <m/>
    <m/>
    <n v="1"/>
    <n v="1"/>
    <m/>
    <m/>
    <n v="20788"/>
    <s v="CREDITOS DE CONSUMO"/>
    <n v="0"/>
    <n v="0"/>
    <n v="890480123"/>
    <s v="UNIVERSIDAD DE CARTAGENA"/>
    <n v="5"/>
    <m/>
    <m/>
    <m/>
    <m/>
    <n v="2"/>
    <n v="7"/>
    <n v="2"/>
  </r>
  <r>
    <n v="33725"/>
    <s v="C"/>
    <x v="282"/>
    <x v="0"/>
    <n v="4"/>
    <n v="550023865"/>
    <d v="2020-05-15T00:00:00"/>
    <d v="2023-08-30T00:00:00"/>
    <n v="0"/>
    <n v="1"/>
    <n v="7"/>
    <n v="30"/>
    <n v="2"/>
    <n v="22490513"/>
    <n v="24960000"/>
    <n v="64417"/>
    <n v="2476"/>
    <n v="55011"/>
    <n v="0"/>
    <n v="0"/>
    <n v="0"/>
    <m/>
    <n v="0"/>
    <n v="0"/>
    <n v="0"/>
    <m/>
    <m/>
    <d v="2021-03-30T00:00:00"/>
    <n v="1"/>
    <s v="O"/>
    <n v="1"/>
    <n v="30"/>
    <n v="0"/>
    <m/>
    <m/>
    <m/>
    <m/>
    <m/>
    <m/>
    <n v="1"/>
    <n v="1"/>
    <m/>
    <m/>
    <n v="21286"/>
    <s v="CREDITOS DE CONSUMO"/>
    <n v="0"/>
    <n v="0"/>
    <n v="890480123"/>
    <s v="UNIVERSIDAD DE CARTAGENA"/>
    <n v="5"/>
    <m/>
    <m/>
    <m/>
    <m/>
    <n v="2"/>
    <n v="7"/>
    <n v="2"/>
  </r>
  <r>
    <n v="25168"/>
    <s v="C"/>
    <x v="282"/>
    <x v="0"/>
    <n v="4"/>
    <n v="550023937"/>
    <d v="2020-06-18T00:00:00"/>
    <d v="2023-08-30T00:00:00"/>
    <n v="0"/>
    <n v="1"/>
    <n v="7"/>
    <n v="30"/>
    <n v="2"/>
    <n v="22490513"/>
    <n v="24960000"/>
    <n v="48078"/>
    <n v="1848"/>
    <n v="41052"/>
    <n v="0"/>
    <n v="0"/>
    <n v="0"/>
    <m/>
    <n v="0"/>
    <n v="0"/>
    <n v="0"/>
    <m/>
    <m/>
    <d v="2021-03-30T00:00:00"/>
    <n v="1"/>
    <s v="O"/>
    <n v="1"/>
    <n v="30"/>
    <n v="0"/>
    <m/>
    <m/>
    <m/>
    <m/>
    <m/>
    <m/>
    <n v="1"/>
    <n v="1"/>
    <m/>
    <m/>
    <n v="15884"/>
    <s v="CREDITOS DE CONSUMO"/>
    <n v="0"/>
    <n v="0"/>
    <n v="890480123"/>
    <s v="UNIVERSIDAD DE CARTAGENA"/>
    <n v="5"/>
    <m/>
    <m/>
    <m/>
    <m/>
    <n v="2"/>
    <n v="7"/>
    <n v="2"/>
  </r>
  <r>
    <n v="31397"/>
    <s v="C"/>
    <x v="282"/>
    <x v="0"/>
    <n v="4"/>
    <n v="550024136"/>
    <d v="2020-08-01T00:00:00"/>
    <d v="2023-08-30T00:00:00"/>
    <n v="0"/>
    <n v="1"/>
    <n v="7"/>
    <n v="30"/>
    <n v="2"/>
    <n v="22490513"/>
    <n v="24960000"/>
    <n v="60000"/>
    <n v="2307"/>
    <n v="51213"/>
    <n v="0"/>
    <n v="0"/>
    <n v="0"/>
    <m/>
    <n v="0"/>
    <n v="0"/>
    <n v="0"/>
    <m/>
    <m/>
    <d v="2021-03-30T00:00:00"/>
    <n v="1"/>
    <s v="O"/>
    <n v="1"/>
    <n v="30"/>
    <n v="0"/>
    <m/>
    <m/>
    <m/>
    <m/>
    <m/>
    <m/>
    <n v="1"/>
    <n v="1"/>
    <m/>
    <m/>
    <n v="19816"/>
    <s v="CREDITOS DE CONSUMO"/>
    <n v="0"/>
    <n v="0"/>
    <n v="890480123"/>
    <s v="UNIVERSIDAD DE CARTAGENA"/>
    <n v="5"/>
    <m/>
    <m/>
    <m/>
    <m/>
    <n v="2"/>
    <n v="7"/>
    <n v="2"/>
  </r>
  <r>
    <n v="41863"/>
    <s v="C"/>
    <x v="282"/>
    <x v="0"/>
    <n v="4"/>
    <n v="550024137"/>
    <d v="2020-08-01T00:00:00"/>
    <d v="2023-08-30T00:00:00"/>
    <n v="0"/>
    <n v="1"/>
    <n v="7"/>
    <n v="30"/>
    <n v="2"/>
    <n v="22490513"/>
    <n v="24960000"/>
    <n v="80000"/>
    <n v="3076"/>
    <n v="68285"/>
    <n v="0"/>
    <n v="0"/>
    <n v="0"/>
    <m/>
    <n v="0"/>
    <n v="0"/>
    <n v="0"/>
    <m/>
    <m/>
    <d v="2021-03-30T00:00:00"/>
    <n v="1"/>
    <s v="O"/>
    <n v="1"/>
    <n v="30"/>
    <n v="0"/>
    <m/>
    <m/>
    <m/>
    <m/>
    <m/>
    <m/>
    <n v="1"/>
    <n v="1"/>
    <m/>
    <m/>
    <n v="26422"/>
    <s v="CREDITOS DE CONSUMO"/>
    <n v="0"/>
    <n v="0"/>
    <n v="890480123"/>
    <s v="UNIVERSIDAD DE CARTAGENA"/>
    <n v="5"/>
    <m/>
    <m/>
    <m/>
    <m/>
    <n v="2"/>
    <n v="7"/>
    <n v="2"/>
  </r>
  <r>
    <n v="33795"/>
    <s v="C"/>
    <x v="282"/>
    <x v="0"/>
    <n v="4"/>
    <n v="550024623"/>
    <d v="2020-10-20T00:00:00"/>
    <d v="2023-11-30T00:00:00"/>
    <n v="0"/>
    <n v="1"/>
    <n v="4"/>
    <n v="30"/>
    <n v="2"/>
    <n v="22490513"/>
    <n v="24960000"/>
    <n v="60000"/>
    <n v="2307"/>
    <n v="55125"/>
    <n v="0"/>
    <n v="0"/>
    <n v="0"/>
    <m/>
    <n v="0"/>
    <n v="0"/>
    <n v="0"/>
    <m/>
    <m/>
    <d v="2021-03-30T00:00:00"/>
    <n v="1"/>
    <s v="O"/>
    <n v="1"/>
    <n v="30"/>
    <n v="0"/>
    <m/>
    <m/>
    <m/>
    <m/>
    <m/>
    <m/>
    <n v="1"/>
    <n v="1"/>
    <m/>
    <m/>
    <n v="21330"/>
    <s v="CREDITOS DE CONSUMO"/>
    <n v="0"/>
    <n v="0"/>
    <n v="890480123"/>
    <s v="UNIVERSIDAD DE CARTAGENA"/>
    <n v="5"/>
    <m/>
    <m/>
    <m/>
    <m/>
    <n v="2"/>
    <n v="7"/>
    <n v="2"/>
  </r>
  <r>
    <n v="11263"/>
    <s v="C"/>
    <x v="282"/>
    <x v="0"/>
    <n v="4"/>
    <n v="550024624"/>
    <d v="2020-10-20T00:00:00"/>
    <d v="2023-11-30T00:00:00"/>
    <n v="0"/>
    <n v="1"/>
    <n v="4"/>
    <n v="30"/>
    <n v="2"/>
    <n v="22490513"/>
    <n v="24960000"/>
    <n v="20000"/>
    <n v="769"/>
    <n v="18371"/>
    <n v="0"/>
    <n v="0"/>
    <n v="0"/>
    <m/>
    <n v="0"/>
    <n v="0"/>
    <n v="0"/>
    <m/>
    <m/>
    <d v="2021-03-30T00:00:00"/>
    <n v="1"/>
    <s v="O"/>
    <n v="1"/>
    <n v="30"/>
    <n v="0"/>
    <m/>
    <m/>
    <m/>
    <m/>
    <m/>
    <m/>
    <n v="1"/>
    <n v="1"/>
    <m/>
    <m/>
    <n v="7108"/>
    <s v="CREDITOS DE CONSUMO"/>
    <n v="0"/>
    <n v="0"/>
    <n v="890480123"/>
    <s v="UNIVERSIDAD DE CARTAGENA"/>
    <n v="5"/>
    <m/>
    <m/>
    <m/>
    <m/>
    <n v="2"/>
    <n v="7"/>
    <n v="2"/>
  </r>
  <r>
    <n v="28151"/>
    <s v="C"/>
    <x v="282"/>
    <x v="0"/>
    <n v="4"/>
    <n v="550024807"/>
    <d v="2020-11-11T00:00:00"/>
    <d v="2023-11-30T00:00:00"/>
    <n v="0"/>
    <n v="1"/>
    <n v="4"/>
    <n v="30"/>
    <n v="2"/>
    <n v="22490513"/>
    <n v="24960000"/>
    <n v="50000"/>
    <n v="1922"/>
    <n v="45919"/>
    <n v="0"/>
    <n v="0"/>
    <n v="0"/>
    <m/>
    <n v="0"/>
    <n v="0"/>
    <n v="0"/>
    <m/>
    <m/>
    <d v="2021-03-30T00:00:00"/>
    <n v="1"/>
    <s v="O"/>
    <n v="1"/>
    <n v="30"/>
    <n v="0"/>
    <m/>
    <m/>
    <m/>
    <m/>
    <m/>
    <m/>
    <n v="1"/>
    <n v="1"/>
    <m/>
    <m/>
    <n v="17768"/>
    <s v="CREDITOS DE CONSUMO"/>
    <n v="0"/>
    <n v="0"/>
    <n v="890480123"/>
    <s v="UNIVERSIDAD DE CARTAGENA"/>
    <n v="5"/>
    <m/>
    <m/>
    <m/>
    <m/>
    <n v="2"/>
    <n v="7"/>
    <n v="2"/>
  </r>
  <r>
    <n v="81"/>
    <s v="C"/>
    <x v="282"/>
    <x v="0"/>
    <n v="4"/>
    <n v="550025508"/>
    <d v="2021-02-28T00:00:00"/>
    <d v="2021-04-30T00:00:00"/>
    <n v="0"/>
    <n v="1"/>
    <n v="0"/>
    <n v="30"/>
    <n v="2"/>
    <n v="0"/>
    <n v="0"/>
    <n v="6000"/>
    <n v="6000"/>
    <n v="132"/>
    <n v="0"/>
    <n v="0"/>
    <n v="0"/>
    <m/>
    <n v="0"/>
    <n v="0"/>
    <n v="0"/>
    <m/>
    <m/>
    <d v="2021-03-30T00:00:00"/>
    <n v="1"/>
    <s v="O"/>
    <n v="1"/>
    <n v="30"/>
    <n v="0"/>
    <m/>
    <m/>
    <m/>
    <m/>
    <m/>
    <m/>
    <n v="1"/>
    <n v="1"/>
    <m/>
    <m/>
    <n v="51"/>
    <s v="CREDITOS DE CONSUMO"/>
    <n v="0"/>
    <n v="0"/>
    <n v="890480123"/>
    <s v="UNIVERSIDAD DE CARTAGENA"/>
    <n v="5"/>
    <m/>
    <m/>
    <m/>
    <m/>
    <n v="2"/>
    <n v="7"/>
    <n v="2"/>
  </r>
  <r>
    <n v="30653"/>
    <s v="C"/>
    <x v="282"/>
    <x v="0"/>
    <n v="4"/>
    <n v="550025625"/>
    <d v="2021-03-23T00:00:00"/>
    <d v="2024-04-30T00:00:00"/>
    <n v="0"/>
    <n v="1"/>
    <n v="0"/>
    <n v="30"/>
    <n v="2"/>
    <n v="22490513"/>
    <n v="24960000"/>
    <n v="50000"/>
    <n v="1922"/>
    <n v="50000"/>
    <n v="0"/>
    <n v="0"/>
    <n v="0"/>
    <m/>
    <n v="0"/>
    <n v="0"/>
    <n v="0"/>
    <m/>
    <m/>
    <d v="2021-03-31T00:00:00"/>
    <n v="1"/>
    <s v="O"/>
    <n v="1"/>
    <n v="30"/>
    <n v="0"/>
    <m/>
    <m/>
    <m/>
    <m/>
    <m/>
    <m/>
    <n v="1"/>
    <n v="1"/>
    <m/>
    <m/>
    <n v="19347"/>
    <s v="CREDITOS DE CONSUMO"/>
    <n v="0"/>
    <n v="0"/>
    <n v="890480123"/>
    <s v="UNIVERSIDAD DE CARTAGENA"/>
    <n v="5"/>
    <m/>
    <m/>
    <m/>
    <m/>
    <n v="2"/>
    <n v="7"/>
    <n v="2"/>
  </r>
  <r>
    <n v="42915"/>
    <s v="C"/>
    <x v="282"/>
    <x v="0"/>
    <n v="4"/>
    <n v="550025626"/>
    <d v="2021-03-23T00:00:00"/>
    <d v="2024-04-30T00:00:00"/>
    <n v="0"/>
    <n v="1"/>
    <n v="0"/>
    <n v="30"/>
    <n v="2"/>
    <n v="22490513"/>
    <n v="24960000"/>
    <n v="70000"/>
    <n v="2691"/>
    <n v="70000"/>
    <n v="0"/>
    <n v="0"/>
    <n v="0"/>
    <m/>
    <n v="0"/>
    <n v="0"/>
    <n v="0"/>
    <m/>
    <m/>
    <d v="2021-03-31T00:00:00"/>
    <n v="1"/>
    <s v="O"/>
    <n v="1"/>
    <n v="30"/>
    <n v="0"/>
    <m/>
    <m/>
    <m/>
    <m/>
    <m/>
    <m/>
    <n v="1"/>
    <n v="1"/>
    <m/>
    <m/>
    <n v="27085"/>
    <s v="CREDITOS DE CONSUMO"/>
    <n v="0"/>
    <n v="0"/>
    <n v="890480123"/>
    <s v="UNIVERSIDAD DE CARTAGENA"/>
    <n v="5"/>
    <m/>
    <m/>
    <m/>
    <m/>
    <n v="2"/>
    <n v="7"/>
    <n v="2"/>
  </r>
  <r>
    <n v="3678"/>
    <s v="C"/>
    <x v="282"/>
    <x v="0"/>
    <n v="4"/>
    <n v="550025694"/>
    <d v="2021-03-31T00:00:00"/>
    <d v="2021-05-30T00:00:00"/>
    <n v="0"/>
    <n v="1"/>
    <n v="0"/>
    <n v="30"/>
    <n v="2"/>
    <n v="0"/>
    <n v="0"/>
    <n v="6000"/>
    <n v="6000"/>
    <n v="6000"/>
    <n v="0"/>
    <n v="0"/>
    <n v="0"/>
    <m/>
    <n v="0"/>
    <n v="0"/>
    <n v="0"/>
    <m/>
    <m/>
    <d v="2021-03-31T00:00:00"/>
    <n v="1"/>
    <s v="O"/>
    <n v="1"/>
    <n v="30"/>
    <n v="0"/>
    <m/>
    <m/>
    <m/>
    <m/>
    <m/>
    <m/>
    <n v="1"/>
    <n v="1"/>
    <m/>
    <m/>
    <n v="2322"/>
    <s v="CREDITOS DE CONSUMO"/>
    <n v="0"/>
    <n v="0"/>
    <n v="890480123"/>
    <s v="UNIVERSIDAD DE CARTAGENA"/>
    <n v="5"/>
    <m/>
    <m/>
    <m/>
    <m/>
    <n v="2"/>
    <n v="7"/>
    <n v="2"/>
  </r>
  <r>
    <n v="905753"/>
    <s v="C"/>
    <x v="283"/>
    <x v="0"/>
    <n v="4"/>
    <n v="17784"/>
    <d v="2020-11-05T00:00:00"/>
    <d v="2023-11-30T00:00:00"/>
    <n v="0"/>
    <n v="1"/>
    <n v="3"/>
    <n v="30"/>
    <n v="2"/>
    <n v="16011168"/>
    <n v="17240000"/>
    <n v="8000000"/>
    <n v="281300"/>
    <n v="7445113"/>
    <n v="115886"/>
    <n v="0"/>
    <n v="0"/>
    <m/>
    <n v="0"/>
    <n v="0"/>
    <n v="0"/>
    <m/>
    <m/>
    <d v="2021-02-25T00:00:00"/>
    <n v="1"/>
    <s v="O"/>
    <n v="1"/>
    <n v="30"/>
    <n v="0"/>
    <m/>
    <m/>
    <m/>
    <m/>
    <m/>
    <m/>
    <n v="1"/>
    <n v="1"/>
    <m/>
    <m/>
    <n v="6539360"/>
    <s v="CREDITOS DE CONSUMO"/>
    <n v="0"/>
    <n v="0"/>
    <n v="890480123"/>
    <s v="UNIVERSIDAD DE CARTAGENA"/>
    <n v="5"/>
    <m/>
    <m/>
    <m/>
    <m/>
    <n v="1"/>
    <n v="7"/>
    <n v="2"/>
  </r>
  <r>
    <n v="5144856"/>
    <s v="C"/>
    <x v="284"/>
    <x v="0"/>
    <n v="4"/>
    <n v="17934"/>
    <d v="2020-12-29T00:00:00"/>
    <d v="2026-06-29T00:00:00"/>
    <n v="0"/>
    <n v="1"/>
    <n v="3"/>
    <n v="30"/>
    <n v="2"/>
    <n v="16011168"/>
    <n v="17240000"/>
    <n v="13668632"/>
    <n v="312795"/>
    <n v="13272131"/>
    <n v="5602"/>
    <n v="0"/>
    <n v="0"/>
    <m/>
    <n v="0"/>
    <n v="0"/>
    <n v="0"/>
    <m/>
    <m/>
    <d v="2021-03-30T00:00:00"/>
    <n v="1"/>
    <s v="O"/>
    <n v="1"/>
    <n v="30"/>
    <n v="0"/>
    <m/>
    <m/>
    <m/>
    <m/>
    <m/>
    <m/>
    <n v="1"/>
    <n v="1"/>
    <m/>
    <m/>
    <n v="8127275"/>
    <s v="CREDITOS DE CONSUMO"/>
    <n v="0"/>
    <n v="0"/>
    <n v="890480123"/>
    <s v="UNIVERSIDAD DE CARTAGENA"/>
    <n v="5"/>
    <m/>
    <m/>
    <m/>
    <m/>
    <n v="1"/>
    <n v="7"/>
    <n v="2"/>
  </r>
  <r>
    <n v="815141"/>
    <s v="C"/>
    <x v="285"/>
    <x v="9"/>
    <n v="4"/>
    <n v="13368"/>
    <d v="2017-11-30T00:00:00"/>
    <d v="2019-11-30T00:00:00"/>
    <n v="1170"/>
    <n v="1"/>
    <n v="0"/>
    <n v="30"/>
    <n v="2"/>
    <n v="17726461"/>
    <n v="19240000"/>
    <n v="2266049"/>
    <n v="112831"/>
    <n v="2266049"/>
    <n v="102088"/>
    <n v="0"/>
    <n v="0"/>
    <m/>
    <n v="2266049"/>
    <n v="102088"/>
    <n v="1672797"/>
    <m/>
    <m/>
    <d v="2017-11-30T00:00:00"/>
    <n v="1"/>
    <s v="O"/>
    <n v="1"/>
    <n v="30"/>
    <n v="2266049"/>
    <m/>
    <m/>
    <m/>
    <m/>
    <m/>
    <m/>
    <n v="1"/>
    <n v="1"/>
    <m/>
    <m/>
    <n v="1450908"/>
    <s v="CREDITOS DE CONSUMO"/>
    <n v="0"/>
    <n v="0"/>
    <m/>
    <m/>
    <n v="5"/>
    <m/>
    <m/>
    <m/>
    <m/>
    <n v="1"/>
    <n v="7"/>
    <n v="2"/>
  </r>
  <r>
    <n v="90463"/>
    <s v="C"/>
    <x v="286"/>
    <x v="0"/>
    <n v="4"/>
    <n v="15286"/>
    <d v="2020-10-29T00:00:00"/>
    <d v="2021-06-30T00:00:00"/>
    <n v="0"/>
    <n v="1"/>
    <n v="5"/>
    <n v="30"/>
    <n v="2"/>
    <n v="12185828"/>
    <n v="12890000"/>
    <n v="807707"/>
    <n v="105631"/>
    <n v="310311"/>
    <n v="0"/>
    <n v="0"/>
    <n v="0"/>
    <m/>
    <n v="0"/>
    <n v="0"/>
    <n v="0"/>
    <m/>
    <m/>
    <d v="2021-03-30T00:00:00"/>
    <n v="1"/>
    <s v="O"/>
    <n v="1"/>
    <n v="30"/>
    <n v="0"/>
    <m/>
    <m/>
    <m/>
    <m/>
    <m/>
    <m/>
    <n v="1"/>
    <n v="1"/>
    <m/>
    <m/>
    <n v="219848"/>
    <s v="CREDITOS DE CONSUMO"/>
    <n v="0"/>
    <n v="0"/>
    <n v="890480123"/>
    <s v="UNIVERSIDAD DE CARTAGENA"/>
    <n v="3"/>
    <n v="6"/>
    <d v="2020-04-30T00:00:00"/>
    <s v="A"/>
    <n v="3"/>
    <n v="1"/>
    <n v="7"/>
    <n v="1"/>
  </r>
  <r>
    <n v="422772"/>
    <s v="C"/>
    <x v="286"/>
    <x v="0"/>
    <n v="4"/>
    <n v="16549"/>
    <d v="2020-10-29T00:00:00"/>
    <d v="2022-05-01T00:00:00"/>
    <n v="0"/>
    <n v="1"/>
    <n v="5"/>
    <n v="30"/>
    <n v="2"/>
    <n v="15881442"/>
    <n v="17090000"/>
    <n v="1946903"/>
    <n v="122266"/>
    <n v="1450213"/>
    <n v="0"/>
    <n v="0"/>
    <n v="0"/>
    <m/>
    <n v="0"/>
    <n v="0"/>
    <n v="0"/>
    <m/>
    <m/>
    <d v="2021-03-30T00:00:00"/>
    <n v="1"/>
    <s v="O"/>
    <n v="1"/>
    <n v="30"/>
    <n v="0"/>
    <m/>
    <m/>
    <m/>
    <m/>
    <m/>
    <m/>
    <n v="1"/>
    <n v="1"/>
    <m/>
    <m/>
    <n v="1027441"/>
    <s v="CREDITOS DE CONSUMO"/>
    <n v="0"/>
    <n v="0"/>
    <n v="890480123"/>
    <s v="UNIVERSIDAD DE CARTAGENA"/>
    <n v="3"/>
    <n v="6"/>
    <d v="2020-04-30T00:00:00"/>
    <s v="A"/>
    <n v="3"/>
    <n v="1"/>
    <n v="7"/>
    <n v="1"/>
  </r>
  <r>
    <n v="1138535"/>
    <s v="C"/>
    <x v="286"/>
    <x v="0"/>
    <n v="4"/>
    <n v="16764"/>
    <d v="2020-10-29T00:00:00"/>
    <d v="2023-06-30T00:00:00"/>
    <n v="0"/>
    <n v="1"/>
    <n v="5"/>
    <n v="30"/>
    <n v="2"/>
    <n v="9119963"/>
    <n v="9511000"/>
    <n v="4545402"/>
    <n v="160552"/>
    <n v="3905461"/>
    <n v="0"/>
    <n v="0"/>
    <n v="0"/>
    <m/>
    <n v="0"/>
    <n v="0"/>
    <n v="0"/>
    <m/>
    <m/>
    <d v="2021-03-30T00:00:00"/>
    <n v="1"/>
    <s v="O"/>
    <n v="1"/>
    <n v="30"/>
    <n v="0"/>
    <m/>
    <m/>
    <m/>
    <m/>
    <m/>
    <m/>
    <n v="1"/>
    <n v="1"/>
    <m/>
    <m/>
    <n v="2766926"/>
    <s v="CREDITOS DE CONSUMO"/>
    <n v="0"/>
    <n v="0"/>
    <n v="890480123"/>
    <s v="UNIVERSIDAD DE CARTAGENA"/>
    <n v="3"/>
    <n v="6"/>
    <d v="2020-04-30T00:00:00"/>
    <s v="A"/>
    <n v="3"/>
    <n v="1"/>
    <n v="7"/>
    <n v="1"/>
  </r>
  <r>
    <n v="851117"/>
    <s v="C"/>
    <x v="286"/>
    <x v="0"/>
    <n v="4"/>
    <n v="18052"/>
    <d v="2021-01-08T00:00:00"/>
    <d v="2024-01-30T00:00:00"/>
    <n v="0"/>
    <n v="1"/>
    <n v="3"/>
    <n v="30"/>
    <n v="2"/>
    <n v="8648788"/>
    <n v="9000000"/>
    <n v="3177421"/>
    <n v="100523"/>
    <n v="2919545"/>
    <n v="0"/>
    <n v="0"/>
    <n v="0"/>
    <m/>
    <n v="0"/>
    <n v="0"/>
    <n v="0"/>
    <m/>
    <m/>
    <d v="2021-03-30T00:00:00"/>
    <n v="9"/>
    <s v="O"/>
    <n v="1"/>
    <n v="30"/>
    <n v="0"/>
    <m/>
    <m/>
    <m/>
    <m/>
    <m/>
    <m/>
    <n v="1"/>
    <n v="1"/>
    <m/>
    <m/>
    <n v="2068428"/>
    <s v="CREDITOS DE CONSUMO"/>
    <n v="0"/>
    <n v="0"/>
    <n v="890480123"/>
    <s v="UNIVERSIDAD DE CARTAGENA"/>
    <n v="5"/>
    <m/>
    <m/>
    <m/>
    <m/>
    <n v="1"/>
    <n v="7"/>
    <n v="2"/>
  </r>
  <r>
    <n v="12646642"/>
    <s v="C"/>
    <x v="287"/>
    <x v="0"/>
    <n v="4"/>
    <n v="12234"/>
    <d v="2017-03-13T00:00:00"/>
    <d v="2024-03-13T00:00:00"/>
    <n v="0"/>
    <n v="1"/>
    <n v="50"/>
    <n v="30"/>
    <n v="2"/>
    <n v="17726461"/>
    <n v="19240000"/>
    <n v="44800000"/>
    <n v="934430"/>
    <n v="24763572"/>
    <n v="0"/>
    <n v="0"/>
    <n v="0"/>
    <m/>
    <n v="0"/>
    <n v="0"/>
    <n v="0"/>
    <m/>
    <m/>
    <d v="2021-03-30T00:00:00"/>
    <n v="1"/>
    <s v="O"/>
    <n v="1"/>
    <n v="30"/>
    <n v="0"/>
    <m/>
    <m/>
    <m/>
    <m/>
    <m/>
    <m/>
    <n v="1"/>
    <n v="1"/>
    <m/>
    <m/>
    <n v="12116930"/>
    <s v="CREDITOS DE CONSUMO"/>
    <n v="0"/>
    <n v="0"/>
    <n v="890480123"/>
    <s v="UNIVERSIDAD DE CARTAGENA"/>
    <n v="5"/>
    <m/>
    <m/>
    <m/>
    <m/>
    <n v="1"/>
    <n v="7"/>
    <n v="2"/>
  </r>
  <r>
    <n v="674984"/>
    <s v="C"/>
    <x v="287"/>
    <x v="0"/>
    <n v="4"/>
    <n v="17548"/>
    <d v="2020-08-31T00:00:00"/>
    <d v="2022-02-28T00:00:00"/>
    <n v="0"/>
    <n v="1"/>
    <n v="7"/>
    <n v="30"/>
    <n v="2"/>
    <n v="12185828"/>
    <n v="12890000"/>
    <n v="2090000"/>
    <n v="127633"/>
    <n v="1321697"/>
    <n v="0"/>
    <n v="0"/>
    <n v="0"/>
    <m/>
    <n v="0"/>
    <n v="0"/>
    <n v="0"/>
    <m/>
    <m/>
    <d v="2021-03-30T00:00:00"/>
    <n v="1"/>
    <s v="O"/>
    <n v="1"/>
    <n v="30"/>
    <n v="0"/>
    <m/>
    <m/>
    <m/>
    <m/>
    <m/>
    <m/>
    <n v="1"/>
    <n v="1"/>
    <m/>
    <m/>
    <n v="646713"/>
    <s v="CREDITOS DE CONSUMO"/>
    <n v="0"/>
    <n v="0"/>
    <n v="890480123"/>
    <s v="UNIVERSIDAD DE CARTAGENA"/>
    <n v="5"/>
    <m/>
    <m/>
    <m/>
    <m/>
    <n v="1"/>
    <n v="7"/>
    <n v="2"/>
  </r>
  <r>
    <n v="12514717"/>
    <s v="C"/>
    <x v="287"/>
    <x v="0"/>
    <n v="4"/>
    <n v="17811"/>
    <d v="2020-11-18T00:00:00"/>
    <d v="2025-11-30T00:00:00"/>
    <n v="0"/>
    <n v="1"/>
    <n v="4"/>
    <n v="30"/>
    <n v="2"/>
    <n v="9568969"/>
    <n v="10000000"/>
    <n v="25873903"/>
    <n v="544273"/>
    <n v="24505248"/>
    <n v="0"/>
    <n v="0"/>
    <n v="0"/>
    <m/>
    <n v="0"/>
    <n v="0"/>
    <n v="0"/>
    <m/>
    <m/>
    <d v="2021-03-30T00:00:00"/>
    <n v="9"/>
    <s v="O"/>
    <n v="1"/>
    <n v="30"/>
    <n v="0"/>
    <m/>
    <m/>
    <m/>
    <m/>
    <m/>
    <m/>
    <n v="1"/>
    <n v="1"/>
    <m/>
    <m/>
    <n v="11990531"/>
    <s v="CREDITOS DE CONSUMO"/>
    <n v="0"/>
    <n v="0"/>
    <n v="890480123"/>
    <s v="UNIVERSIDAD DE CARTAGENA"/>
    <n v="5"/>
    <m/>
    <m/>
    <m/>
    <m/>
    <n v="1"/>
    <n v="7"/>
    <n v="2"/>
  </r>
  <r>
    <n v="1429947"/>
    <s v="C"/>
    <x v="287"/>
    <x v="0"/>
    <n v="4"/>
    <n v="18299"/>
    <d v="2021-03-30T00:00:00"/>
    <d v="2021-06-30T00:00:00"/>
    <n v="0"/>
    <n v="1"/>
    <n v="1"/>
    <n v="30"/>
    <n v="2"/>
    <n v="13121400"/>
    <n v="13940000"/>
    <n v="2800000"/>
    <n v="30617"/>
    <n v="2800000"/>
    <n v="0"/>
    <n v="0"/>
    <n v="0"/>
    <m/>
    <n v="0"/>
    <n v="0"/>
    <n v="0"/>
    <n v="2800000"/>
    <n v="6"/>
    <d v="2021-03-30T00:00:00"/>
    <n v="1"/>
    <s v="O"/>
    <n v="1"/>
    <n v="30"/>
    <n v="0"/>
    <m/>
    <m/>
    <m/>
    <m/>
    <m/>
    <m/>
    <n v="1"/>
    <n v="1"/>
    <m/>
    <m/>
    <n v="1370053"/>
    <s v="CREDITOS DE CONSUMO"/>
    <n v="0"/>
    <n v="0"/>
    <n v="890480123"/>
    <s v="UNIVERSIDAD DE CARTAGENA"/>
    <n v="5"/>
    <m/>
    <m/>
    <m/>
    <m/>
    <n v="1"/>
    <n v="7"/>
    <n v="2"/>
  </r>
  <r>
    <n v="2655616"/>
    <s v="C"/>
    <x v="287"/>
    <x v="0"/>
    <n v="4"/>
    <n v="18300"/>
    <d v="2021-03-30T00:00:00"/>
    <d v="2023-03-30T00:00:00"/>
    <n v="0"/>
    <n v="1"/>
    <n v="0"/>
    <n v="30"/>
    <n v="2"/>
    <n v="15881442"/>
    <n v="17090000"/>
    <n v="5200000"/>
    <n v="254314"/>
    <n v="5200000"/>
    <n v="0"/>
    <n v="0"/>
    <n v="0"/>
    <m/>
    <n v="0"/>
    <n v="0"/>
    <n v="0"/>
    <m/>
    <m/>
    <d v="2021-03-30T00:00:00"/>
    <n v="1"/>
    <s v="O"/>
    <n v="1"/>
    <n v="30"/>
    <n v="0"/>
    <m/>
    <m/>
    <m/>
    <m/>
    <m/>
    <m/>
    <n v="1"/>
    <n v="1"/>
    <m/>
    <m/>
    <n v="2544384"/>
    <s v="CREDITOS DE CONSUMO"/>
    <n v="0"/>
    <n v="0"/>
    <n v="890480123"/>
    <s v="UNIVERSIDAD DE CARTAGENA"/>
    <n v="5"/>
    <m/>
    <m/>
    <m/>
    <m/>
    <n v="1"/>
    <n v="7"/>
    <n v="2"/>
  </r>
  <r>
    <n v="20614"/>
    <s v="C"/>
    <x v="287"/>
    <x v="0"/>
    <n v="4"/>
    <n v="550014452"/>
    <d v="2017-03-24T00:00:00"/>
    <d v="2024-02-28T00:00:00"/>
    <n v="0"/>
    <n v="1"/>
    <n v="1"/>
    <n v="30"/>
    <n v="2"/>
    <n v="22490513"/>
    <n v="24960000"/>
    <n v="41175"/>
    <n v="1583"/>
    <n v="40364"/>
    <n v="0"/>
    <n v="0"/>
    <n v="0"/>
    <m/>
    <n v="0"/>
    <n v="0"/>
    <n v="0"/>
    <m/>
    <m/>
    <d v="2021-03-30T00:00:00"/>
    <n v="1"/>
    <s v="O"/>
    <n v="1"/>
    <n v="30"/>
    <n v="0"/>
    <m/>
    <m/>
    <m/>
    <m/>
    <m/>
    <m/>
    <n v="1"/>
    <n v="1"/>
    <m/>
    <m/>
    <n v="19750"/>
    <s v="CREDITOS DE CONSUMO"/>
    <n v="0"/>
    <n v="0"/>
    <n v="890480123"/>
    <s v="UNIVERSIDAD DE CARTAGENA"/>
    <n v="5"/>
    <m/>
    <m/>
    <m/>
    <m/>
    <n v="2"/>
    <n v="7"/>
    <n v="2"/>
  </r>
  <r>
    <n v="120929"/>
    <s v="C"/>
    <x v="287"/>
    <x v="0"/>
    <n v="4"/>
    <n v="550014482"/>
    <d v="2017-03-28T00:00:00"/>
    <d v="2024-03-28T00:00:00"/>
    <n v="0"/>
    <n v="1"/>
    <n v="0"/>
    <n v="30"/>
    <n v="2"/>
    <n v="22490513"/>
    <n v="24960000"/>
    <n v="237025"/>
    <n v="9112"/>
    <n v="236793"/>
    <n v="0"/>
    <n v="0"/>
    <n v="0"/>
    <m/>
    <n v="0"/>
    <n v="0"/>
    <n v="0"/>
    <m/>
    <m/>
    <d v="2021-03-30T00:00:00"/>
    <n v="1"/>
    <s v="O"/>
    <n v="1"/>
    <n v="30"/>
    <n v="0"/>
    <m/>
    <m/>
    <m/>
    <m/>
    <m/>
    <m/>
    <n v="1"/>
    <n v="1"/>
    <m/>
    <m/>
    <n v="115864"/>
    <s v="CREDITOS DE CONSUMO"/>
    <n v="0"/>
    <n v="0"/>
    <n v="890480123"/>
    <s v="UNIVERSIDAD DE CARTAGENA"/>
    <n v="5"/>
    <m/>
    <m/>
    <m/>
    <m/>
    <n v="2"/>
    <n v="7"/>
    <n v="2"/>
  </r>
  <r>
    <n v="120265"/>
    <s v="C"/>
    <x v="287"/>
    <x v="0"/>
    <n v="4"/>
    <n v="550014648"/>
    <d v="2017-04-01T00:00:00"/>
    <d v="2024-03-28T00:00:00"/>
    <n v="0"/>
    <n v="1"/>
    <n v="0"/>
    <n v="30"/>
    <n v="2"/>
    <n v="22490513"/>
    <n v="24960000"/>
    <n v="235735"/>
    <n v="9063"/>
    <n v="235493"/>
    <n v="0"/>
    <n v="0"/>
    <n v="0"/>
    <m/>
    <n v="0"/>
    <n v="0"/>
    <n v="0"/>
    <m/>
    <m/>
    <d v="2021-03-30T00:00:00"/>
    <n v="1"/>
    <s v="O"/>
    <n v="1"/>
    <n v="30"/>
    <n v="0"/>
    <m/>
    <m/>
    <m/>
    <m/>
    <m/>
    <m/>
    <n v="1"/>
    <n v="1"/>
    <m/>
    <m/>
    <n v="115228"/>
    <s v="CREDITOS DE CONSUMO"/>
    <n v="0"/>
    <n v="0"/>
    <n v="890480123"/>
    <s v="UNIVERSIDAD DE CARTAGENA"/>
    <n v="5"/>
    <m/>
    <m/>
    <m/>
    <m/>
    <n v="2"/>
    <n v="7"/>
    <n v="2"/>
  </r>
  <r>
    <n v="120174"/>
    <s v="C"/>
    <x v="287"/>
    <x v="0"/>
    <n v="4"/>
    <n v="550014649"/>
    <d v="2017-04-01T00:00:00"/>
    <d v="2024-03-28T00:00:00"/>
    <n v="0"/>
    <n v="1"/>
    <n v="0"/>
    <n v="30"/>
    <n v="2"/>
    <n v="22490513"/>
    <n v="24960000"/>
    <n v="235550"/>
    <n v="9056"/>
    <n v="235314"/>
    <n v="0"/>
    <n v="0"/>
    <n v="0"/>
    <m/>
    <n v="0"/>
    <n v="0"/>
    <n v="0"/>
    <m/>
    <m/>
    <d v="2021-03-30T00:00:00"/>
    <n v="1"/>
    <s v="O"/>
    <n v="1"/>
    <n v="30"/>
    <n v="0"/>
    <m/>
    <m/>
    <m/>
    <m/>
    <m/>
    <m/>
    <n v="1"/>
    <n v="1"/>
    <m/>
    <m/>
    <n v="115140"/>
    <s v="CREDITOS DE CONSUMO"/>
    <n v="0"/>
    <n v="0"/>
    <n v="890480123"/>
    <s v="UNIVERSIDAD DE CARTAGENA"/>
    <n v="5"/>
    <m/>
    <m/>
    <m/>
    <m/>
    <n v="2"/>
    <n v="7"/>
    <n v="2"/>
  </r>
  <r>
    <n v="120087"/>
    <s v="C"/>
    <x v="287"/>
    <x v="0"/>
    <n v="4"/>
    <n v="550014650"/>
    <d v="2017-04-01T00:00:00"/>
    <d v="2024-03-28T00:00:00"/>
    <n v="0"/>
    <n v="1"/>
    <n v="0"/>
    <n v="30"/>
    <n v="2"/>
    <n v="22490513"/>
    <n v="24960000"/>
    <n v="235374"/>
    <n v="9049"/>
    <n v="235145"/>
    <n v="0"/>
    <n v="0"/>
    <n v="0"/>
    <m/>
    <n v="0"/>
    <n v="0"/>
    <n v="0"/>
    <m/>
    <m/>
    <d v="2021-03-30T00:00:00"/>
    <n v="1"/>
    <s v="O"/>
    <n v="1"/>
    <n v="30"/>
    <n v="0"/>
    <m/>
    <m/>
    <m/>
    <m/>
    <m/>
    <m/>
    <n v="1"/>
    <n v="1"/>
    <m/>
    <m/>
    <n v="115058"/>
    <s v="CREDITOS DE CONSUMO"/>
    <n v="0"/>
    <n v="0"/>
    <n v="890480123"/>
    <s v="UNIVERSIDAD DE CARTAGENA"/>
    <n v="5"/>
    <m/>
    <m/>
    <m/>
    <m/>
    <n v="2"/>
    <n v="7"/>
    <n v="2"/>
  </r>
  <r>
    <n v="119984"/>
    <s v="C"/>
    <x v="287"/>
    <x v="0"/>
    <n v="4"/>
    <n v="550014692"/>
    <d v="2017-04-05T00:00:00"/>
    <d v="2024-03-28T00:00:00"/>
    <n v="0"/>
    <n v="1"/>
    <n v="0"/>
    <n v="30"/>
    <n v="2"/>
    <n v="22490513"/>
    <n v="24960000"/>
    <n v="235163"/>
    <n v="9041"/>
    <n v="234942"/>
    <n v="0"/>
    <n v="0"/>
    <n v="0"/>
    <m/>
    <n v="0"/>
    <n v="0"/>
    <n v="0"/>
    <m/>
    <m/>
    <d v="2021-03-30T00:00:00"/>
    <n v="1"/>
    <s v="O"/>
    <n v="1"/>
    <n v="30"/>
    <n v="0"/>
    <m/>
    <m/>
    <m/>
    <m/>
    <m/>
    <m/>
    <n v="1"/>
    <n v="1"/>
    <m/>
    <m/>
    <n v="114958"/>
    <s v="CREDITOS DE CONSUMO"/>
    <n v="0"/>
    <n v="0"/>
    <n v="890480123"/>
    <s v="UNIVERSIDAD DE CARTAGENA"/>
    <n v="5"/>
    <m/>
    <m/>
    <m/>
    <m/>
    <n v="2"/>
    <n v="7"/>
    <n v="2"/>
  </r>
  <r>
    <n v="118245"/>
    <s v="C"/>
    <x v="287"/>
    <x v="0"/>
    <n v="4"/>
    <n v="550014693"/>
    <d v="2017-04-05T00:00:00"/>
    <d v="2024-03-28T00:00:00"/>
    <n v="0"/>
    <n v="1"/>
    <n v="0"/>
    <n v="30"/>
    <n v="2"/>
    <n v="22490513"/>
    <n v="24960000"/>
    <n v="231748"/>
    <n v="8909"/>
    <n v="231538"/>
    <n v="0"/>
    <n v="0"/>
    <n v="0"/>
    <m/>
    <n v="0"/>
    <n v="0"/>
    <n v="0"/>
    <m/>
    <m/>
    <d v="2021-03-30T00:00:00"/>
    <n v="1"/>
    <s v="O"/>
    <n v="1"/>
    <n v="30"/>
    <n v="0"/>
    <m/>
    <m/>
    <m/>
    <m/>
    <m/>
    <m/>
    <n v="1"/>
    <n v="1"/>
    <m/>
    <m/>
    <n v="113293"/>
    <s v="CREDITOS DE CONSUMO"/>
    <n v="0"/>
    <n v="0"/>
    <n v="890480123"/>
    <s v="UNIVERSIDAD DE CARTAGENA"/>
    <n v="5"/>
    <m/>
    <m/>
    <m/>
    <m/>
    <n v="2"/>
    <n v="7"/>
    <n v="2"/>
  </r>
  <r>
    <n v="118881"/>
    <s v="C"/>
    <x v="287"/>
    <x v="0"/>
    <n v="4"/>
    <n v="550014816"/>
    <d v="2017-04-18T00:00:00"/>
    <d v="2024-03-28T00:00:00"/>
    <n v="0"/>
    <n v="1"/>
    <n v="0"/>
    <n v="30"/>
    <n v="2"/>
    <n v="22490513"/>
    <n v="24960000"/>
    <n v="236857"/>
    <n v="9106"/>
    <n v="232783"/>
    <n v="0"/>
    <n v="0"/>
    <n v="0"/>
    <m/>
    <n v="0"/>
    <n v="0"/>
    <n v="0"/>
    <m/>
    <m/>
    <d v="2021-03-30T00:00:00"/>
    <n v="1"/>
    <s v="O"/>
    <n v="1"/>
    <n v="30"/>
    <n v="0"/>
    <m/>
    <m/>
    <m/>
    <m/>
    <m/>
    <m/>
    <n v="1"/>
    <n v="1"/>
    <m/>
    <m/>
    <n v="113902"/>
    <s v="CREDITOS DE CONSUMO"/>
    <n v="0"/>
    <n v="0"/>
    <n v="890480123"/>
    <s v="UNIVERSIDAD DE CARTAGENA"/>
    <n v="5"/>
    <m/>
    <m/>
    <m/>
    <m/>
    <n v="2"/>
    <n v="7"/>
    <n v="2"/>
  </r>
  <r>
    <n v="121406"/>
    <s v="C"/>
    <x v="287"/>
    <x v="0"/>
    <n v="4"/>
    <n v="550014834"/>
    <d v="2017-04-21T00:00:00"/>
    <d v="2024-03-28T00:00:00"/>
    <n v="0"/>
    <n v="1"/>
    <n v="0"/>
    <n v="30"/>
    <n v="2"/>
    <n v="22490513"/>
    <n v="24960000"/>
    <n v="237934"/>
    <n v="9147"/>
    <n v="237726"/>
    <n v="0"/>
    <n v="0"/>
    <n v="0"/>
    <m/>
    <n v="0"/>
    <n v="0"/>
    <n v="0"/>
    <m/>
    <m/>
    <d v="2021-03-30T00:00:00"/>
    <n v="1"/>
    <s v="O"/>
    <n v="1"/>
    <n v="30"/>
    <n v="0"/>
    <m/>
    <m/>
    <m/>
    <m/>
    <m/>
    <m/>
    <n v="1"/>
    <n v="1"/>
    <m/>
    <m/>
    <n v="116320"/>
    <s v="CREDITOS DE CONSUMO"/>
    <n v="0"/>
    <n v="0"/>
    <n v="890480123"/>
    <s v="UNIVERSIDAD DE CARTAGENA"/>
    <n v="5"/>
    <m/>
    <m/>
    <m/>
    <m/>
    <n v="2"/>
    <n v="7"/>
    <n v="2"/>
  </r>
  <r>
    <n v="120624"/>
    <s v="C"/>
    <x v="287"/>
    <x v="0"/>
    <n v="4"/>
    <n v="550015062"/>
    <d v="2017-05-02T00:00:00"/>
    <d v="2024-03-28T00:00:00"/>
    <n v="0"/>
    <n v="1"/>
    <n v="0"/>
    <n v="30"/>
    <n v="2"/>
    <n v="22490513"/>
    <n v="24960000"/>
    <n v="236406"/>
    <n v="9089"/>
    <n v="236196"/>
    <n v="0"/>
    <n v="0"/>
    <n v="0"/>
    <m/>
    <n v="0"/>
    <n v="0"/>
    <n v="0"/>
    <m/>
    <m/>
    <d v="2021-03-30T00:00:00"/>
    <n v="1"/>
    <s v="O"/>
    <n v="1"/>
    <n v="30"/>
    <n v="0"/>
    <m/>
    <m/>
    <m/>
    <m/>
    <m/>
    <m/>
    <n v="1"/>
    <n v="1"/>
    <m/>
    <m/>
    <n v="115572"/>
    <s v="CREDITOS DE CONSUMO"/>
    <n v="0"/>
    <n v="0"/>
    <n v="890480123"/>
    <s v="UNIVERSIDAD DE CARTAGENA"/>
    <n v="5"/>
    <m/>
    <m/>
    <m/>
    <m/>
    <n v="2"/>
    <n v="7"/>
    <n v="2"/>
  </r>
  <r>
    <n v="120648"/>
    <s v="C"/>
    <x v="287"/>
    <x v="0"/>
    <n v="4"/>
    <n v="550015064"/>
    <d v="2017-05-02T00:00:00"/>
    <d v="2024-03-28T00:00:00"/>
    <n v="0"/>
    <n v="1"/>
    <n v="0"/>
    <n v="30"/>
    <n v="2"/>
    <n v="22490513"/>
    <n v="24960000"/>
    <n v="236454"/>
    <n v="9090"/>
    <n v="236243"/>
    <n v="0"/>
    <n v="0"/>
    <n v="0"/>
    <m/>
    <n v="0"/>
    <n v="0"/>
    <n v="0"/>
    <m/>
    <m/>
    <d v="2021-03-30T00:00:00"/>
    <n v="1"/>
    <s v="O"/>
    <n v="1"/>
    <n v="30"/>
    <n v="0"/>
    <m/>
    <m/>
    <m/>
    <m/>
    <m/>
    <m/>
    <n v="1"/>
    <n v="1"/>
    <m/>
    <m/>
    <n v="115595"/>
    <s v="CREDITOS DE CONSUMO"/>
    <n v="0"/>
    <n v="0"/>
    <n v="890480123"/>
    <s v="UNIVERSIDAD DE CARTAGENA"/>
    <n v="5"/>
    <m/>
    <m/>
    <m/>
    <m/>
    <n v="2"/>
    <n v="7"/>
    <n v="2"/>
  </r>
  <r>
    <n v="119723"/>
    <s v="C"/>
    <x v="287"/>
    <x v="0"/>
    <n v="4"/>
    <n v="550015116"/>
    <d v="2017-05-06T00:00:00"/>
    <d v="2024-03-28T00:00:00"/>
    <n v="0"/>
    <n v="1"/>
    <n v="0"/>
    <n v="30"/>
    <n v="2"/>
    <n v="22490513"/>
    <n v="24960000"/>
    <n v="234633"/>
    <n v="9020"/>
    <n v="234432"/>
    <n v="0"/>
    <n v="0"/>
    <n v="0"/>
    <m/>
    <n v="0"/>
    <n v="0"/>
    <n v="0"/>
    <m/>
    <m/>
    <d v="2021-03-30T00:00:00"/>
    <n v="1"/>
    <s v="O"/>
    <n v="1"/>
    <n v="30"/>
    <n v="0"/>
    <m/>
    <m/>
    <m/>
    <m/>
    <m/>
    <m/>
    <n v="1"/>
    <n v="1"/>
    <m/>
    <m/>
    <n v="114709"/>
    <s v="CREDITOS DE CONSUMO"/>
    <n v="0"/>
    <n v="0"/>
    <n v="890480123"/>
    <s v="UNIVERSIDAD DE CARTAGENA"/>
    <n v="5"/>
    <m/>
    <m/>
    <m/>
    <m/>
    <n v="2"/>
    <n v="7"/>
    <n v="2"/>
  </r>
  <r>
    <n v="142944"/>
    <s v="C"/>
    <x v="287"/>
    <x v="0"/>
    <n v="4"/>
    <n v="550015162"/>
    <d v="2017-05-12T00:00:00"/>
    <d v="2024-03-28T00:00:00"/>
    <n v="0"/>
    <n v="1"/>
    <n v="2"/>
    <n v="30"/>
    <n v="2"/>
    <n v="22490513"/>
    <n v="24960000"/>
    <n v="291533"/>
    <n v="11208"/>
    <n v="279901"/>
    <n v="0"/>
    <n v="0"/>
    <n v="0"/>
    <m/>
    <n v="0"/>
    <n v="0"/>
    <n v="0"/>
    <m/>
    <m/>
    <d v="2021-03-30T00:00:00"/>
    <n v="1"/>
    <s v="O"/>
    <n v="1"/>
    <n v="30"/>
    <n v="0"/>
    <m/>
    <m/>
    <m/>
    <m/>
    <m/>
    <m/>
    <n v="1"/>
    <n v="1"/>
    <m/>
    <m/>
    <n v="136957"/>
    <s v="CREDITOS DE CONSUMO"/>
    <n v="0"/>
    <n v="0"/>
    <n v="890480123"/>
    <s v="UNIVERSIDAD DE CARTAGENA"/>
    <n v="5"/>
    <m/>
    <m/>
    <m/>
    <m/>
    <n v="2"/>
    <n v="7"/>
    <n v="2"/>
  </r>
  <r>
    <n v="120081"/>
    <s v="C"/>
    <x v="287"/>
    <x v="0"/>
    <n v="4"/>
    <n v="550015175"/>
    <d v="2017-05-13T00:00:00"/>
    <d v="2024-03-28T00:00:00"/>
    <n v="0"/>
    <n v="1"/>
    <n v="0"/>
    <n v="30"/>
    <n v="2"/>
    <n v="22490513"/>
    <n v="24960000"/>
    <n v="235360"/>
    <n v="9048"/>
    <n v="235132"/>
    <n v="0"/>
    <n v="0"/>
    <n v="0"/>
    <m/>
    <n v="0"/>
    <n v="0"/>
    <n v="0"/>
    <m/>
    <m/>
    <d v="2021-03-30T00:00:00"/>
    <n v="1"/>
    <s v="O"/>
    <n v="1"/>
    <n v="30"/>
    <n v="0"/>
    <m/>
    <m/>
    <m/>
    <m/>
    <m/>
    <m/>
    <n v="1"/>
    <n v="1"/>
    <m/>
    <m/>
    <n v="115051"/>
    <s v="CREDITOS DE CONSUMO"/>
    <n v="0"/>
    <n v="0"/>
    <n v="890480123"/>
    <s v="UNIVERSIDAD DE CARTAGENA"/>
    <n v="5"/>
    <m/>
    <m/>
    <m/>
    <m/>
    <n v="2"/>
    <n v="7"/>
    <n v="2"/>
  </r>
  <r>
    <n v="119572"/>
    <s v="C"/>
    <x v="287"/>
    <x v="0"/>
    <n v="4"/>
    <n v="550015301"/>
    <d v="2017-05-23T00:00:00"/>
    <d v="2024-03-28T00:00:00"/>
    <n v="0"/>
    <n v="1"/>
    <n v="0"/>
    <n v="30"/>
    <n v="2"/>
    <n v="22490513"/>
    <n v="24960000"/>
    <n v="234385"/>
    <n v="9011"/>
    <n v="234135"/>
    <n v="0"/>
    <n v="0"/>
    <n v="0"/>
    <m/>
    <n v="0"/>
    <n v="0"/>
    <n v="0"/>
    <m/>
    <m/>
    <d v="2021-03-30T00:00:00"/>
    <n v="1"/>
    <s v="O"/>
    <n v="1"/>
    <n v="30"/>
    <n v="0"/>
    <m/>
    <m/>
    <m/>
    <m/>
    <m/>
    <m/>
    <n v="1"/>
    <n v="1"/>
    <m/>
    <m/>
    <n v="114563"/>
    <s v="CREDITOS DE CONSUMO"/>
    <n v="0"/>
    <n v="0"/>
    <n v="890480123"/>
    <s v="UNIVERSIDAD DE CARTAGENA"/>
    <n v="5"/>
    <m/>
    <m/>
    <m/>
    <m/>
    <n v="2"/>
    <n v="7"/>
    <n v="2"/>
  </r>
  <r>
    <n v="119849"/>
    <s v="C"/>
    <x v="287"/>
    <x v="0"/>
    <n v="4"/>
    <n v="550015344"/>
    <d v="2017-05-26T00:00:00"/>
    <d v="2024-03-28T00:00:00"/>
    <n v="0"/>
    <n v="1"/>
    <n v="0"/>
    <n v="30"/>
    <n v="2"/>
    <n v="22490513"/>
    <n v="24960000"/>
    <n v="234890"/>
    <n v="9030"/>
    <n v="234679"/>
    <n v="0"/>
    <n v="0"/>
    <n v="0"/>
    <m/>
    <n v="0"/>
    <n v="0"/>
    <n v="0"/>
    <m/>
    <m/>
    <d v="2021-03-30T00:00:00"/>
    <n v="1"/>
    <s v="O"/>
    <n v="1"/>
    <n v="30"/>
    <n v="0"/>
    <m/>
    <m/>
    <m/>
    <m/>
    <m/>
    <m/>
    <n v="1"/>
    <n v="1"/>
    <m/>
    <m/>
    <n v="114830"/>
    <s v="CREDITOS DE CONSUMO"/>
    <n v="0"/>
    <n v="0"/>
    <n v="890480123"/>
    <s v="UNIVERSIDAD DE CARTAGENA"/>
    <n v="5"/>
    <m/>
    <m/>
    <m/>
    <m/>
    <n v="2"/>
    <n v="7"/>
    <n v="2"/>
  </r>
  <r>
    <n v="116733"/>
    <s v="C"/>
    <x v="287"/>
    <x v="0"/>
    <n v="4"/>
    <n v="550015565"/>
    <d v="2017-06-02T00:00:00"/>
    <d v="2024-03-28T00:00:00"/>
    <n v="0"/>
    <n v="1"/>
    <n v="0"/>
    <n v="30"/>
    <n v="2"/>
    <n v="22490513"/>
    <n v="24960000"/>
    <n v="232587"/>
    <n v="8942"/>
    <n v="228576"/>
    <n v="0"/>
    <n v="0"/>
    <n v="0"/>
    <m/>
    <n v="0"/>
    <n v="0"/>
    <n v="0"/>
    <m/>
    <m/>
    <d v="2021-03-30T00:00:00"/>
    <n v="1"/>
    <s v="O"/>
    <n v="1"/>
    <n v="30"/>
    <n v="0"/>
    <m/>
    <m/>
    <m/>
    <m/>
    <m/>
    <m/>
    <n v="1"/>
    <n v="1"/>
    <m/>
    <m/>
    <n v="111843"/>
    <s v="CREDITOS DE CONSUMO"/>
    <n v="0"/>
    <n v="0"/>
    <n v="890480123"/>
    <s v="UNIVERSIDAD DE CARTAGENA"/>
    <n v="5"/>
    <m/>
    <m/>
    <m/>
    <m/>
    <n v="2"/>
    <n v="7"/>
    <n v="2"/>
  </r>
  <r>
    <n v="109950"/>
    <s v="C"/>
    <x v="287"/>
    <x v="0"/>
    <n v="4"/>
    <n v="550015591"/>
    <d v="2017-06-05T00:00:00"/>
    <d v="2024-03-28T00:00:00"/>
    <n v="0"/>
    <n v="1"/>
    <n v="0"/>
    <n v="30"/>
    <n v="2"/>
    <n v="22490513"/>
    <n v="24960000"/>
    <n v="219058"/>
    <n v="8422"/>
    <n v="215294"/>
    <n v="0"/>
    <n v="0"/>
    <n v="0"/>
    <m/>
    <n v="0"/>
    <n v="0"/>
    <n v="0"/>
    <m/>
    <m/>
    <d v="2021-03-30T00:00:00"/>
    <n v="1"/>
    <s v="O"/>
    <n v="1"/>
    <n v="30"/>
    <n v="0"/>
    <m/>
    <m/>
    <m/>
    <m/>
    <m/>
    <m/>
    <n v="1"/>
    <n v="1"/>
    <m/>
    <m/>
    <n v="105344"/>
    <s v="CREDITOS DE CONSUMO"/>
    <n v="0"/>
    <n v="0"/>
    <n v="890480123"/>
    <s v="UNIVERSIDAD DE CARTAGENA"/>
    <n v="5"/>
    <m/>
    <m/>
    <m/>
    <m/>
    <n v="2"/>
    <n v="7"/>
    <n v="2"/>
  </r>
  <r>
    <n v="71471"/>
    <s v="C"/>
    <x v="287"/>
    <x v="0"/>
    <n v="4"/>
    <n v="550015626"/>
    <d v="2017-06-09T00:00:00"/>
    <d v="2024-03-28T00:00:00"/>
    <n v="0"/>
    <n v="1"/>
    <n v="0"/>
    <n v="30"/>
    <n v="2"/>
    <n v="22490513"/>
    <n v="24960000"/>
    <n v="142396"/>
    <n v="5474"/>
    <n v="139948"/>
    <n v="0"/>
    <n v="0"/>
    <n v="0"/>
    <m/>
    <n v="0"/>
    <n v="0"/>
    <n v="0"/>
    <m/>
    <m/>
    <d v="2021-03-30T00:00:00"/>
    <n v="1"/>
    <s v="O"/>
    <n v="1"/>
    <n v="30"/>
    <n v="0"/>
    <m/>
    <m/>
    <m/>
    <m/>
    <m/>
    <m/>
    <n v="1"/>
    <n v="1"/>
    <m/>
    <m/>
    <n v="68477"/>
    <s v="CREDITOS DE CONSUMO"/>
    <n v="0"/>
    <n v="0"/>
    <n v="890480123"/>
    <s v="UNIVERSIDAD DE CARTAGENA"/>
    <n v="5"/>
    <m/>
    <m/>
    <m/>
    <m/>
    <n v="2"/>
    <n v="7"/>
    <n v="2"/>
  </r>
  <r>
    <n v="55384"/>
    <s v="C"/>
    <x v="287"/>
    <x v="0"/>
    <n v="4"/>
    <n v="550016049"/>
    <d v="2017-07-13T00:00:00"/>
    <d v="2024-03-28T00:00:00"/>
    <n v="0"/>
    <n v="1"/>
    <n v="0"/>
    <n v="30"/>
    <n v="2"/>
    <n v="22490513"/>
    <n v="24960000"/>
    <n v="110344"/>
    <n v="4242"/>
    <n v="108448"/>
    <n v="0"/>
    <n v="0"/>
    <n v="0"/>
    <m/>
    <n v="0"/>
    <n v="0"/>
    <n v="0"/>
    <m/>
    <m/>
    <d v="2021-03-30T00:00:00"/>
    <n v="1"/>
    <s v="O"/>
    <n v="1"/>
    <n v="30"/>
    <n v="0"/>
    <m/>
    <m/>
    <m/>
    <m/>
    <m/>
    <m/>
    <n v="1"/>
    <n v="1"/>
    <m/>
    <m/>
    <n v="53064"/>
    <s v="CREDITOS DE CONSUMO"/>
    <n v="0"/>
    <n v="0"/>
    <n v="890480123"/>
    <s v="UNIVERSIDAD DE CARTAGENA"/>
    <n v="5"/>
    <m/>
    <m/>
    <m/>
    <m/>
    <n v="2"/>
    <n v="7"/>
    <n v="2"/>
  </r>
  <r>
    <n v="47727"/>
    <s v="C"/>
    <x v="287"/>
    <x v="0"/>
    <n v="4"/>
    <n v="550016389"/>
    <d v="2017-08-03T00:00:00"/>
    <d v="2024-03-28T00:00:00"/>
    <n v="0"/>
    <n v="1"/>
    <n v="0"/>
    <n v="30"/>
    <n v="2"/>
    <n v="22490513"/>
    <n v="24960000"/>
    <n v="95103"/>
    <n v="3656"/>
    <n v="93454"/>
    <n v="0"/>
    <n v="0"/>
    <n v="0"/>
    <m/>
    <n v="0"/>
    <n v="0"/>
    <n v="0"/>
    <m/>
    <m/>
    <d v="2021-03-30T00:00:00"/>
    <n v="1"/>
    <s v="O"/>
    <n v="1"/>
    <n v="30"/>
    <n v="0"/>
    <m/>
    <m/>
    <m/>
    <m/>
    <m/>
    <m/>
    <n v="1"/>
    <n v="1"/>
    <m/>
    <m/>
    <n v="45727"/>
    <s v="CREDITOS DE CONSUMO"/>
    <n v="0"/>
    <n v="0"/>
    <n v="890480123"/>
    <s v="UNIVERSIDAD DE CARTAGENA"/>
    <n v="5"/>
    <m/>
    <m/>
    <m/>
    <m/>
    <n v="2"/>
    <n v="7"/>
    <n v="2"/>
  </r>
  <r>
    <n v="29931"/>
    <s v="C"/>
    <x v="287"/>
    <x v="0"/>
    <n v="4"/>
    <n v="550016790"/>
    <d v="2017-09-06T00:00:00"/>
    <d v="2024-03-28T00:00:00"/>
    <n v="0"/>
    <n v="1"/>
    <n v="0"/>
    <n v="30"/>
    <n v="2"/>
    <n v="22490513"/>
    <n v="24960000"/>
    <n v="59643"/>
    <n v="2293"/>
    <n v="58609"/>
    <n v="0"/>
    <n v="0"/>
    <n v="0"/>
    <m/>
    <n v="0"/>
    <n v="0"/>
    <n v="0"/>
    <m/>
    <m/>
    <d v="2021-03-30T00:00:00"/>
    <n v="1"/>
    <s v="O"/>
    <n v="1"/>
    <n v="30"/>
    <n v="0"/>
    <m/>
    <m/>
    <m/>
    <m/>
    <m/>
    <m/>
    <n v="1"/>
    <n v="1"/>
    <m/>
    <m/>
    <n v="28678"/>
    <s v="CREDITOS DE CONSUMO"/>
    <n v="0"/>
    <n v="0"/>
    <n v="890480123"/>
    <s v="UNIVERSIDAD DE CARTAGENA"/>
    <n v="5"/>
    <m/>
    <m/>
    <m/>
    <m/>
    <n v="2"/>
    <n v="7"/>
    <n v="2"/>
  </r>
  <r>
    <n v="41511"/>
    <s v="C"/>
    <x v="287"/>
    <x v="0"/>
    <n v="4"/>
    <n v="550017111"/>
    <d v="2017-10-05T00:00:00"/>
    <d v="2024-03-28T00:00:00"/>
    <n v="0"/>
    <n v="1"/>
    <n v="0"/>
    <n v="30"/>
    <n v="2"/>
    <n v="22490513"/>
    <n v="24960000"/>
    <n v="82696"/>
    <n v="3179"/>
    <n v="81284"/>
    <n v="0"/>
    <n v="0"/>
    <n v="0"/>
    <m/>
    <n v="0"/>
    <n v="0"/>
    <n v="0"/>
    <m/>
    <m/>
    <d v="2021-03-30T00:00:00"/>
    <n v="1"/>
    <s v="O"/>
    <n v="1"/>
    <n v="30"/>
    <n v="0"/>
    <m/>
    <m/>
    <m/>
    <m/>
    <m/>
    <m/>
    <n v="1"/>
    <n v="1"/>
    <m/>
    <m/>
    <n v="39773"/>
    <s v="CREDITOS DE CONSUMO"/>
    <n v="0"/>
    <n v="0"/>
    <n v="890480123"/>
    <s v="UNIVERSIDAD DE CARTAGENA"/>
    <n v="5"/>
    <m/>
    <m/>
    <m/>
    <m/>
    <n v="2"/>
    <n v="7"/>
    <n v="2"/>
  </r>
  <r>
    <n v="29410"/>
    <s v="C"/>
    <x v="287"/>
    <x v="0"/>
    <n v="4"/>
    <n v="550017184"/>
    <d v="2017-10-13T00:00:00"/>
    <d v="2024-03-28T00:00:00"/>
    <n v="0"/>
    <n v="1"/>
    <n v="0"/>
    <n v="30"/>
    <n v="2"/>
    <n v="22490513"/>
    <n v="24960000"/>
    <n v="57589"/>
    <n v="2214"/>
    <n v="57589"/>
    <n v="475"/>
    <n v="0"/>
    <n v="0"/>
    <m/>
    <n v="0"/>
    <n v="0"/>
    <n v="0"/>
    <m/>
    <m/>
    <d v="2021-03-30T00:00:00"/>
    <n v="1"/>
    <s v="O"/>
    <n v="1"/>
    <n v="30"/>
    <n v="0"/>
    <m/>
    <m/>
    <m/>
    <m/>
    <m/>
    <m/>
    <n v="1"/>
    <n v="1"/>
    <m/>
    <m/>
    <n v="28179"/>
    <s v="CREDITOS DE CONSUMO"/>
    <n v="0"/>
    <n v="0"/>
    <n v="890480123"/>
    <s v="UNIVERSIDAD DE CARTAGENA"/>
    <n v="5"/>
    <m/>
    <m/>
    <m/>
    <m/>
    <n v="2"/>
    <n v="7"/>
    <n v="2"/>
  </r>
  <r>
    <n v="19542"/>
    <s v="C"/>
    <x v="287"/>
    <x v="0"/>
    <n v="4"/>
    <n v="550017477"/>
    <d v="2017-11-05T00:00:00"/>
    <d v="2024-03-28T00:00:00"/>
    <n v="0"/>
    <n v="1"/>
    <n v="0"/>
    <n v="30"/>
    <n v="2"/>
    <n v="22490513"/>
    <n v="24960000"/>
    <n v="38266"/>
    <n v="1471"/>
    <n v="38266"/>
    <n v="2153"/>
    <n v="0"/>
    <n v="0"/>
    <m/>
    <n v="0"/>
    <n v="0"/>
    <n v="0"/>
    <m/>
    <m/>
    <d v="2021-03-30T00:00:00"/>
    <n v="1"/>
    <s v="O"/>
    <n v="1"/>
    <n v="30"/>
    <n v="0"/>
    <m/>
    <m/>
    <m/>
    <m/>
    <m/>
    <m/>
    <n v="1"/>
    <n v="1"/>
    <m/>
    <m/>
    <n v="18724"/>
    <s v="CREDITOS DE CONSUMO"/>
    <n v="0"/>
    <n v="0"/>
    <n v="890480123"/>
    <s v="UNIVERSIDAD DE CARTAGENA"/>
    <n v="5"/>
    <m/>
    <m/>
    <m/>
    <m/>
    <n v="2"/>
    <n v="7"/>
    <n v="2"/>
  </r>
  <r>
    <n v="27411"/>
    <s v="C"/>
    <x v="287"/>
    <x v="0"/>
    <n v="4"/>
    <n v="550017478"/>
    <d v="2017-11-05T00:00:00"/>
    <d v="2024-03-28T00:00:00"/>
    <n v="0"/>
    <n v="1"/>
    <n v="0"/>
    <n v="30"/>
    <n v="2"/>
    <n v="22490513"/>
    <n v="24960000"/>
    <n v="53674"/>
    <n v="2063"/>
    <n v="53674"/>
    <n v="3045"/>
    <n v="0"/>
    <n v="0"/>
    <m/>
    <n v="0"/>
    <n v="0"/>
    <n v="0"/>
    <m/>
    <m/>
    <d v="2021-03-30T00:00:00"/>
    <n v="1"/>
    <s v="O"/>
    <n v="1"/>
    <n v="30"/>
    <n v="0"/>
    <m/>
    <m/>
    <m/>
    <m/>
    <m/>
    <m/>
    <n v="1"/>
    <n v="1"/>
    <m/>
    <m/>
    <n v="26263"/>
    <s v="CREDITOS DE CONSUMO"/>
    <n v="0"/>
    <n v="0"/>
    <n v="890480123"/>
    <s v="UNIVERSIDAD DE CARTAGENA"/>
    <n v="5"/>
    <m/>
    <m/>
    <m/>
    <m/>
    <n v="2"/>
    <n v="7"/>
    <n v="2"/>
  </r>
  <r>
    <n v="10252"/>
    <s v="C"/>
    <x v="287"/>
    <x v="0"/>
    <n v="4"/>
    <n v="550017752"/>
    <d v="2017-12-01T00:00:00"/>
    <d v="2024-03-28T00:00:00"/>
    <n v="0"/>
    <n v="1"/>
    <n v="0"/>
    <n v="30"/>
    <n v="2"/>
    <n v="22490513"/>
    <n v="24960000"/>
    <n v="20074"/>
    <n v="772"/>
    <n v="20074"/>
    <n v="1190"/>
    <n v="0"/>
    <n v="0"/>
    <m/>
    <n v="0"/>
    <n v="0"/>
    <n v="0"/>
    <m/>
    <m/>
    <d v="2021-03-30T00:00:00"/>
    <n v="1"/>
    <s v="O"/>
    <n v="1"/>
    <n v="30"/>
    <n v="0"/>
    <m/>
    <m/>
    <m/>
    <m/>
    <m/>
    <m/>
    <n v="1"/>
    <n v="1"/>
    <m/>
    <m/>
    <n v="9822"/>
    <s v="CREDITOS DE CONSUMO"/>
    <n v="0"/>
    <n v="0"/>
    <n v="890480123"/>
    <s v="UNIVERSIDAD DE CARTAGENA"/>
    <n v="5"/>
    <m/>
    <m/>
    <m/>
    <m/>
    <n v="2"/>
    <n v="7"/>
    <n v="2"/>
  </r>
  <r>
    <n v="29887"/>
    <s v="C"/>
    <x v="287"/>
    <x v="0"/>
    <n v="4"/>
    <n v="550017754"/>
    <d v="2017-12-01T00:00:00"/>
    <d v="2024-03-28T00:00:00"/>
    <n v="0"/>
    <n v="1"/>
    <n v="0"/>
    <n v="30"/>
    <n v="2"/>
    <n v="22490513"/>
    <n v="24960000"/>
    <n v="59554"/>
    <n v="2290"/>
    <n v="58523"/>
    <n v="0"/>
    <n v="0"/>
    <n v="0"/>
    <m/>
    <n v="0"/>
    <n v="0"/>
    <n v="0"/>
    <m/>
    <m/>
    <d v="2021-03-30T00:00:00"/>
    <n v="1"/>
    <s v="O"/>
    <n v="1"/>
    <n v="30"/>
    <n v="0"/>
    <m/>
    <m/>
    <m/>
    <m/>
    <m/>
    <m/>
    <n v="1"/>
    <n v="1"/>
    <m/>
    <m/>
    <n v="28636"/>
    <s v="CREDITOS DE CONSUMO"/>
    <n v="0"/>
    <n v="0"/>
    <n v="890480123"/>
    <s v="UNIVERSIDAD DE CARTAGENA"/>
    <n v="5"/>
    <m/>
    <m/>
    <m/>
    <m/>
    <n v="2"/>
    <n v="7"/>
    <n v="2"/>
  </r>
  <r>
    <n v="9970"/>
    <s v="C"/>
    <x v="287"/>
    <x v="0"/>
    <n v="4"/>
    <n v="550017769"/>
    <d v="2017-12-03T00:00:00"/>
    <d v="2024-03-28T00:00:00"/>
    <n v="0"/>
    <n v="1"/>
    <n v="0"/>
    <n v="30"/>
    <n v="2"/>
    <n v="22490513"/>
    <n v="24960000"/>
    <n v="19523"/>
    <n v="751"/>
    <n v="19523"/>
    <n v="1117"/>
    <n v="0"/>
    <n v="0"/>
    <m/>
    <n v="0"/>
    <n v="0"/>
    <n v="0"/>
    <m/>
    <m/>
    <d v="2021-03-30T00:00:00"/>
    <n v="1"/>
    <s v="O"/>
    <n v="1"/>
    <n v="30"/>
    <n v="0"/>
    <m/>
    <m/>
    <m/>
    <m/>
    <m/>
    <m/>
    <n v="1"/>
    <n v="1"/>
    <m/>
    <m/>
    <n v="9553"/>
    <s v="CREDITOS DE CONSUMO"/>
    <n v="0"/>
    <n v="0"/>
    <n v="890480123"/>
    <s v="UNIVERSIDAD DE CARTAGENA"/>
    <n v="5"/>
    <m/>
    <m/>
    <m/>
    <m/>
    <n v="2"/>
    <n v="7"/>
    <n v="2"/>
  </r>
  <r>
    <n v="28145"/>
    <s v="C"/>
    <x v="287"/>
    <x v="0"/>
    <n v="4"/>
    <n v="550017833"/>
    <d v="2017-12-21T00:00:00"/>
    <d v="2024-03-28T00:00:00"/>
    <n v="0"/>
    <n v="1"/>
    <n v="0"/>
    <n v="30"/>
    <n v="2"/>
    <n v="22490513"/>
    <n v="24960000"/>
    <n v="55112"/>
    <n v="2119"/>
    <n v="55112"/>
    <n v="3070"/>
    <n v="0"/>
    <n v="0"/>
    <m/>
    <n v="0"/>
    <n v="0"/>
    <n v="0"/>
    <m/>
    <m/>
    <d v="2021-03-30T00:00:00"/>
    <n v="1"/>
    <s v="O"/>
    <n v="1"/>
    <n v="30"/>
    <n v="0"/>
    <m/>
    <m/>
    <m/>
    <m/>
    <m/>
    <m/>
    <n v="1"/>
    <n v="1"/>
    <m/>
    <m/>
    <n v="26967"/>
    <s v="CREDITOS DE CONSUMO"/>
    <n v="0"/>
    <n v="0"/>
    <n v="890480123"/>
    <s v="UNIVERSIDAD DE CARTAGENA"/>
    <n v="5"/>
    <m/>
    <m/>
    <m/>
    <m/>
    <n v="2"/>
    <n v="7"/>
    <n v="2"/>
  </r>
  <r>
    <n v="20946"/>
    <s v="C"/>
    <x v="287"/>
    <x v="0"/>
    <n v="4"/>
    <n v="550017853"/>
    <d v="2017-12-24T00:00:00"/>
    <d v="2024-03-28T00:00:00"/>
    <n v="0"/>
    <n v="1"/>
    <n v="0"/>
    <n v="30"/>
    <n v="2"/>
    <n v="22490513"/>
    <n v="24960000"/>
    <n v="41014"/>
    <n v="1577"/>
    <n v="41014"/>
    <n v="2348"/>
    <n v="0"/>
    <n v="0"/>
    <m/>
    <n v="0"/>
    <n v="0"/>
    <n v="0"/>
    <m/>
    <m/>
    <d v="2021-03-30T00:00:00"/>
    <n v="1"/>
    <s v="O"/>
    <n v="1"/>
    <n v="30"/>
    <n v="0"/>
    <m/>
    <m/>
    <m/>
    <m/>
    <m/>
    <m/>
    <n v="1"/>
    <n v="1"/>
    <m/>
    <m/>
    <n v="20068"/>
    <s v="CREDITOS DE CONSUMO"/>
    <n v="0"/>
    <n v="0"/>
    <n v="890480123"/>
    <s v="UNIVERSIDAD DE CARTAGENA"/>
    <n v="5"/>
    <m/>
    <m/>
    <m/>
    <m/>
    <n v="2"/>
    <n v="7"/>
    <n v="2"/>
  </r>
  <r>
    <n v="14634"/>
    <s v="C"/>
    <x v="287"/>
    <x v="0"/>
    <n v="4"/>
    <n v="550017854"/>
    <d v="2017-12-24T00:00:00"/>
    <d v="2024-03-28T00:00:00"/>
    <n v="0"/>
    <n v="1"/>
    <n v="0"/>
    <n v="30"/>
    <n v="2"/>
    <n v="22490513"/>
    <n v="24960000"/>
    <n v="28656"/>
    <n v="1102"/>
    <n v="28656"/>
    <n v="1646"/>
    <n v="0"/>
    <n v="0"/>
    <m/>
    <n v="0"/>
    <n v="0"/>
    <n v="0"/>
    <m/>
    <m/>
    <d v="2021-03-30T00:00:00"/>
    <n v="1"/>
    <s v="O"/>
    <n v="1"/>
    <n v="30"/>
    <n v="0"/>
    <m/>
    <m/>
    <m/>
    <m/>
    <m/>
    <m/>
    <n v="1"/>
    <n v="1"/>
    <m/>
    <m/>
    <n v="14022"/>
    <s v="CREDITOS DE CONSUMO"/>
    <n v="0"/>
    <n v="0"/>
    <n v="890480123"/>
    <s v="UNIVERSIDAD DE CARTAGENA"/>
    <n v="5"/>
    <m/>
    <m/>
    <m/>
    <m/>
    <n v="2"/>
    <n v="7"/>
    <n v="2"/>
  </r>
  <r>
    <n v="40912"/>
    <s v="C"/>
    <x v="287"/>
    <x v="0"/>
    <n v="4"/>
    <n v="550018241"/>
    <d v="2018-02-11T00:00:00"/>
    <d v="2024-03-28T00:00:00"/>
    <n v="0"/>
    <n v="1"/>
    <n v="0"/>
    <n v="30"/>
    <n v="2"/>
    <n v="22490513"/>
    <n v="24960000"/>
    <n v="81511"/>
    <n v="3134"/>
    <n v="80111"/>
    <n v="0"/>
    <n v="0"/>
    <n v="0"/>
    <m/>
    <n v="0"/>
    <n v="0"/>
    <n v="0"/>
    <m/>
    <m/>
    <d v="2021-03-30T00:00:00"/>
    <n v="1"/>
    <s v="O"/>
    <n v="1"/>
    <n v="30"/>
    <n v="0"/>
    <m/>
    <m/>
    <m/>
    <m/>
    <m/>
    <m/>
    <n v="1"/>
    <n v="1"/>
    <m/>
    <m/>
    <n v="39199"/>
    <s v="CREDITOS DE CONSUMO"/>
    <n v="0"/>
    <n v="0"/>
    <n v="890480123"/>
    <s v="UNIVERSIDAD DE CARTAGENA"/>
    <n v="5"/>
    <m/>
    <m/>
    <m/>
    <m/>
    <n v="2"/>
    <n v="7"/>
    <n v="2"/>
  </r>
  <r>
    <n v="48100"/>
    <s v="C"/>
    <x v="287"/>
    <x v="0"/>
    <n v="4"/>
    <n v="550018418"/>
    <d v="2018-03-08T00:00:00"/>
    <d v="2024-03-28T00:00:00"/>
    <n v="0"/>
    <n v="1"/>
    <n v="0"/>
    <n v="30"/>
    <n v="2"/>
    <n v="22490513"/>
    <n v="24960000"/>
    <n v="95829"/>
    <n v="3684"/>
    <n v="94185"/>
    <n v="0"/>
    <n v="0"/>
    <n v="0"/>
    <m/>
    <n v="0"/>
    <n v="0"/>
    <n v="0"/>
    <m/>
    <m/>
    <d v="2021-03-30T00:00:00"/>
    <n v="1"/>
    <s v="O"/>
    <n v="1"/>
    <n v="30"/>
    <n v="0"/>
    <m/>
    <m/>
    <m/>
    <m/>
    <m/>
    <m/>
    <n v="1"/>
    <n v="1"/>
    <m/>
    <m/>
    <n v="46085"/>
    <s v="CREDITOS DE CONSUMO"/>
    <n v="0"/>
    <n v="0"/>
    <n v="890480123"/>
    <s v="UNIVERSIDAD DE CARTAGENA"/>
    <n v="5"/>
    <m/>
    <m/>
    <m/>
    <m/>
    <n v="2"/>
    <n v="7"/>
    <n v="2"/>
  </r>
  <r>
    <n v="8695"/>
    <s v="C"/>
    <x v="287"/>
    <x v="0"/>
    <n v="4"/>
    <n v="550018513"/>
    <d v="2018-03-24T00:00:00"/>
    <d v="2024-03-28T00:00:00"/>
    <n v="0"/>
    <n v="1"/>
    <n v="0"/>
    <n v="30"/>
    <n v="2"/>
    <n v="22490513"/>
    <n v="24960000"/>
    <n v="17026"/>
    <n v="655"/>
    <n v="17026"/>
    <n v="1005"/>
    <n v="0"/>
    <n v="0"/>
    <m/>
    <n v="0"/>
    <n v="0"/>
    <n v="0"/>
    <m/>
    <m/>
    <d v="2021-03-30T00:00:00"/>
    <n v="1"/>
    <s v="O"/>
    <n v="1"/>
    <n v="30"/>
    <n v="0"/>
    <m/>
    <m/>
    <m/>
    <m/>
    <m/>
    <m/>
    <n v="1"/>
    <n v="1"/>
    <m/>
    <m/>
    <n v="8331"/>
    <s v="CREDITOS DE CONSUMO"/>
    <n v="0"/>
    <n v="0"/>
    <n v="890480123"/>
    <s v="UNIVERSIDAD DE CARTAGENA"/>
    <n v="5"/>
    <m/>
    <m/>
    <m/>
    <m/>
    <n v="2"/>
    <n v="7"/>
    <n v="2"/>
  </r>
  <r>
    <n v="32004"/>
    <s v="C"/>
    <x v="287"/>
    <x v="0"/>
    <n v="4"/>
    <n v="550018581"/>
    <d v="2018-04-04T00:00:00"/>
    <d v="2024-03-28T00:00:00"/>
    <n v="0"/>
    <n v="1"/>
    <n v="0"/>
    <n v="30"/>
    <n v="2"/>
    <n v="22490513"/>
    <n v="24960000"/>
    <n v="63759"/>
    <n v="2451"/>
    <n v="62668"/>
    <n v="0"/>
    <n v="0"/>
    <n v="0"/>
    <m/>
    <n v="0"/>
    <n v="0"/>
    <n v="0"/>
    <m/>
    <m/>
    <d v="2021-03-30T00:00:00"/>
    <n v="1"/>
    <s v="O"/>
    <n v="1"/>
    <n v="30"/>
    <n v="0"/>
    <m/>
    <m/>
    <m/>
    <m/>
    <m/>
    <m/>
    <n v="1"/>
    <n v="1"/>
    <m/>
    <m/>
    <n v="30664"/>
    <s v="CREDITOS DE CONSUMO"/>
    <n v="0"/>
    <n v="0"/>
    <n v="890480123"/>
    <s v="UNIVERSIDAD DE CARTAGENA"/>
    <n v="5"/>
    <m/>
    <m/>
    <m/>
    <m/>
    <n v="2"/>
    <n v="7"/>
    <n v="2"/>
  </r>
  <r>
    <n v="21710"/>
    <s v="C"/>
    <x v="287"/>
    <x v="0"/>
    <n v="4"/>
    <n v="550018582"/>
    <d v="2018-04-04T00:00:00"/>
    <d v="2024-03-28T00:00:00"/>
    <n v="0"/>
    <n v="1"/>
    <n v="0"/>
    <n v="30"/>
    <n v="2"/>
    <n v="22490513"/>
    <n v="24960000"/>
    <n v="42510"/>
    <n v="1634"/>
    <n v="42510"/>
    <n v="2417"/>
    <n v="0"/>
    <n v="0"/>
    <m/>
    <n v="0"/>
    <n v="0"/>
    <n v="0"/>
    <m/>
    <m/>
    <d v="2021-03-30T00:00:00"/>
    <n v="1"/>
    <s v="O"/>
    <n v="1"/>
    <n v="30"/>
    <n v="0"/>
    <m/>
    <m/>
    <m/>
    <m/>
    <m/>
    <m/>
    <n v="1"/>
    <n v="1"/>
    <m/>
    <m/>
    <n v="20800"/>
    <s v="CREDITOS DE CONSUMO"/>
    <n v="0"/>
    <n v="0"/>
    <n v="890480123"/>
    <s v="UNIVERSIDAD DE CARTAGENA"/>
    <n v="5"/>
    <m/>
    <m/>
    <m/>
    <m/>
    <n v="2"/>
    <n v="7"/>
    <n v="2"/>
  </r>
  <r>
    <n v="45661"/>
    <s v="C"/>
    <x v="287"/>
    <x v="0"/>
    <n v="4"/>
    <n v="550018830"/>
    <d v="2018-05-09T00:00:00"/>
    <d v="2024-03-28T00:00:00"/>
    <n v="0"/>
    <n v="1"/>
    <n v="0"/>
    <n v="30"/>
    <n v="2"/>
    <n v="22490513"/>
    <n v="24960000"/>
    <n v="90969"/>
    <n v="3497"/>
    <n v="89409"/>
    <n v="0"/>
    <n v="0"/>
    <n v="0"/>
    <m/>
    <n v="0"/>
    <n v="0"/>
    <n v="0"/>
    <m/>
    <m/>
    <d v="2021-03-30T00:00:00"/>
    <n v="1"/>
    <s v="O"/>
    <n v="1"/>
    <n v="30"/>
    <n v="0"/>
    <m/>
    <m/>
    <m/>
    <m/>
    <m/>
    <m/>
    <n v="1"/>
    <n v="1"/>
    <m/>
    <m/>
    <n v="43748"/>
    <s v="CREDITOS DE CONSUMO"/>
    <n v="0"/>
    <n v="0"/>
    <n v="890480123"/>
    <s v="UNIVERSIDAD DE CARTAGENA"/>
    <n v="5"/>
    <m/>
    <m/>
    <m/>
    <m/>
    <n v="2"/>
    <n v="7"/>
    <n v="2"/>
  </r>
  <r>
    <n v="4775"/>
    <s v="C"/>
    <x v="287"/>
    <x v="0"/>
    <n v="4"/>
    <n v="550018923"/>
    <d v="2018-05-18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775"/>
    <s v="C"/>
    <x v="287"/>
    <x v="0"/>
    <n v="4"/>
    <n v="550018974"/>
    <d v="2018-05-25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6823"/>
    <s v="C"/>
    <x v="287"/>
    <x v="0"/>
    <n v="4"/>
    <n v="550019046"/>
    <d v="2018-06-05T00:00:00"/>
    <d v="2024-03-28T00:00:00"/>
    <n v="0"/>
    <n v="1"/>
    <n v="0"/>
    <n v="30"/>
    <n v="2"/>
    <n v="22490513"/>
    <n v="24960000"/>
    <n v="93298"/>
    <n v="3587"/>
    <n v="91684"/>
    <n v="0"/>
    <n v="0"/>
    <n v="0"/>
    <m/>
    <n v="0"/>
    <n v="0"/>
    <n v="0"/>
    <m/>
    <m/>
    <d v="2021-03-30T00:00:00"/>
    <n v="1"/>
    <s v="O"/>
    <n v="1"/>
    <n v="30"/>
    <n v="0"/>
    <m/>
    <m/>
    <m/>
    <m/>
    <m/>
    <m/>
    <n v="1"/>
    <n v="1"/>
    <m/>
    <m/>
    <n v="44861"/>
    <s v="CREDITOS DE CONSUMO"/>
    <n v="0"/>
    <n v="0"/>
    <n v="890480123"/>
    <s v="UNIVERSIDAD DE CARTAGENA"/>
    <n v="5"/>
    <m/>
    <m/>
    <m/>
    <m/>
    <n v="2"/>
    <n v="7"/>
    <n v="2"/>
  </r>
  <r>
    <n v="53764"/>
    <s v="C"/>
    <x v="287"/>
    <x v="0"/>
    <n v="4"/>
    <n v="550019263"/>
    <d v="2018-07-11T00:00:00"/>
    <d v="2024-03-28T00:00:00"/>
    <n v="0"/>
    <n v="1"/>
    <n v="0"/>
    <n v="30"/>
    <n v="2"/>
    <n v="22490513"/>
    <n v="24960000"/>
    <n v="107117"/>
    <n v="4118"/>
    <n v="105277"/>
    <n v="0"/>
    <n v="0"/>
    <n v="0"/>
    <m/>
    <n v="0"/>
    <n v="0"/>
    <n v="0"/>
    <m/>
    <m/>
    <d v="2021-03-30T00:00:00"/>
    <n v="1"/>
    <s v="O"/>
    <n v="1"/>
    <n v="30"/>
    <n v="0"/>
    <m/>
    <m/>
    <m/>
    <m/>
    <m/>
    <m/>
    <n v="1"/>
    <n v="1"/>
    <m/>
    <m/>
    <n v="51513"/>
    <s v="CREDITOS DE CONSUMO"/>
    <n v="0"/>
    <n v="0"/>
    <n v="890480123"/>
    <s v="UNIVERSIDAD DE CARTAGENA"/>
    <n v="5"/>
    <m/>
    <m/>
    <m/>
    <m/>
    <n v="2"/>
    <n v="7"/>
    <n v="2"/>
  </r>
  <r>
    <n v="26376"/>
    <s v="C"/>
    <x v="287"/>
    <x v="0"/>
    <n v="4"/>
    <n v="550019493"/>
    <d v="2018-08-16T00:00:00"/>
    <d v="2024-03-28T00:00:00"/>
    <n v="0"/>
    <n v="1"/>
    <n v="0"/>
    <n v="30"/>
    <n v="2"/>
    <n v="22490513"/>
    <n v="24960000"/>
    <n v="51648"/>
    <n v="1986"/>
    <n v="51648"/>
    <n v="2877"/>
    <n v="0"/>
    <n v="0"/>
    <m/>
    <n v="0"/>
    <n v="0"/>
    <n v="0"/>
    <m/>
    <m/>
    <d v="2021-03-30T00:00:00"/>
    <n v="1"/>
    <s v="O"/>
    <n v="1"/>
    <n v="30"/>
    <n v="0"/>
    <m/>
    <m/>
    <m/>
    <m/>
    <m/>
    <m/>
    <n v="1"/>
    <n v="1"/>
    <m/>
    <m/>
    <n v="25272"/>
    <s v="CREDITOS DE CONSUMO"/>
    <n v="0"/>
    <n v="0"/>
    <n v="890480123"/>
    <s v="UNIVERSIDAD DE CARTAGENA"/>
    <n v="5"/>
    <m/>
    <m/>
    <m/>
    <m/>
    <n v="2"/>
    <n v="7"/>
    <n v="2"/>
  </r>
  <r>
    <n v="53224"/>
    <s v="C"/>
    <x v="287"/>
    <x v="0"/>
    <n v="4"/>
    <n v="550019500"/>
    <d v="2018-08-17T00:00:00"/>
    <d v="2024-03-28T00:00:00"/>
    <n v="0"/>
    <n v="1"/>
    <n v="0"/>
    <n v="30"/>
    <n v="2"/>
    <n v="22490513"/>
    <n v="24960000"/>
    <n v="106051"/>
    <n v="4077"/>
    <n v="104219"/>
    <n v="0"/>
    <n v="0"/>
    <n v="0"/>
    <m/>
    <n v="0"/>
    <n v="0"/>
    <n v="0"/>
    <m/>
    <m/>
    <d v="2021-03-30T00:00:00"/>
    <n v="1"/>
    <s v="O"/>
    <n v="1"/>
    <n v="30"/>
    <n v="0"/>
    <m/>
    <m/>
    <m/>
    <m/>
    <m/>
    <m/>
    <n v="1"/>
    <n v="1"/>
    <m/>
    <m/>
    <n v="50995"/>
    <s v="CREDITOS DE CONSUMO"/>
    <n v="0"/>
    <n v="0"/>
    <n v="890480123"/>
    <s v="UNIVERSIDAD DE CARTAGENA"/>
    <n v="5"/>
    <m/>
    <m/>
    <m/>
    <m/>
    <n v="2"/>
    <n v="7"/>
    <n v="2"/>
  </r>
  <r>
    <n v="56509"/>
    <s v="C"/>
    <x v="287"/>
    <x v="0"/>
    <n v="4"/>
    <n v="550019703"/>
    <d v="2018-09-12T00:00:00"/>
    <d v="2024-03-28T00:00:00"/>
    <n v="0"/>
    <n v="1"/>
    <n v="0"/>
    <n v="30"/>
    <n v="2"/>
    <n v="22490513"/>
    <n v="24960000"/>
    <n v="112599"/>
    <n v="4329"/>
    <n v="110651"/>
    <n v="0"/>
    <n v="0"/>
    <n v="0"/>
    <m/>
    <n v="0"/>
    <n v="0"/>
    <n v="0"/>
    <m/>
    <m/>
    <d v="2021-03-30T00:00:00"/>
    <n v="1"/>
    <s v="O"/>
    <n v="1"/>
    <n v="30"/>
    <n v="0"/>
    <m/>
    <m/>
    <m/>
    <m/>
    <m/>
    <m/>
    <n v="1"/>
    <n v="1"/>
    <m/>
    <m/>
    <n v="54142"/>
    <s v="CREDITOS DE CONSUMO"/>
    <n v="0"/>
    <n v="0"/>
    <n v="890480123"/>
    <s v="UNIVERSIDAD DE CARTAGENA"/>
    <n v="5"/>
    <m/>
    <m/>
    <m/>
    <m/>
    <n v="2"/>
    <n v="7"/>
    <n v="2"/>
  </r>
  <r>
    <n v="5297"/>
    <s v="C"/>
    <x v="287"/>
    <x v="0"/>
    <n v="4"/>
    <n v="550019774"/>
    <d v="2018-09-26T00:00:00"/>
    <d v="2024-03-28T00:00:00"/>
    <n v="0"/>
    <n v="1"/>
    <n v="0"/>
    <n v="30"/>
    <n v="2"/>
    <n v="22490513"/>
    <n v="24960000"/>
    <n v="10373"/>
    <n v="399"/>
    <n v="10373"/>
    <n v="563"/>
    <n v="0"/>
    <n v="0"/>
    <m/>
    <n v="0"/>
    <n v="0"/>
    <n v="0"/>
    <m/>
    <m/>
    <d v="2021-03-30T00:00:00"/>
    <n v="1"/>
    <s v="O"/>
    <n v="1"/>
    <n v="30"/>
    <n v="0"/>
    <m/>
    <m/>
    <m/>
    <m/>
    <m/>
    <m/>
    <n v="1"/>
    <n v="1"/>
    <m/>
    <m/>
    <n v="5076"/>
    <s v="CREDITOS DE CONSUMO"/>
    <n v="0"/>
    <n v="0"/>
    <n v="890480123"/>
    <s v="UNIVERSIDAD DE CARTAGENA"/>
    <n v="5"/>
    <m/>
    <m/>
    <m/>
    <m/>
    <n v="2"/>
    <n v="7"/>
    <n v="2"/>
  </r>
  <r>
    <n v="52011"/>
    <s v="C"/>
    <x v="287"/>
    <x v="0"/>
    <n v="4"/>
    <n v="550019833"/>
    <d v="2018-10-03T00:00:00"/>
    <d v="2024-03-28T00:00:00"/>
    <n v="0"/>
    <n v="1"/>
    <n v="0"/>
    <n v="30"/>
    <n v="2"/>
    <n v="22490513"/>
    <n v="24960000"/>
    <n v="103619"/>
    <n v="3984"/>
    <n v="101844"/>
    <n v="0"/>
    <n v="0"/>
    <n v="0"/>
    <m/>
    <n v="0"/>
    <n v="0"/>
    <n v="0"/>
    <m/>
    <m/>
    <d v="2021-03-30T00:00:00"/>
    <n v="1"/>
    <s v="O"/>
    <n v="1"/>
    <n v="30"/>
    <n v="0"/>
    <m/>
    <m/>
    <m/>
    <m/>
    <m/>
    <m/>
    <n v="1"/>
    <n v="1"/>
    <m/>
    <m/>
    <n v="49833"/>
    <s v="CREDITOS DE CONSUMO"/>
    <n v="0"/>
    <n v="0"/>
    <n v="890480123"/>
    <s v="UNIVERSIDAD DE CARTAGENA"/>
    <n v="5"/>
    <m/>
    <m/>
    <m/>
    <m/>
    <n v="2"/>
    <n v="7"/>
    <n v="2"/>
  </r>
  <r>
    <n v="13261"/>
    <s v="C"/>
    <x v="287"/>
    <x v="0"/>
    <n v="4"/>
    <n v="550019864"/>
    <d v="2018-10-09T00:00:00"/>
    <d v="2024-03-28T00:00:00"/>
    <n v="0"/>
    <n v="1"/>
    <n v="0"/>
    <n v="30"/>
    <n v="2"/>
    <n v="22490513"/>
    <n v="24960000"/>
    <n v="25966"/>
    <n v="998"/>
    <n v="25966"/>
    <n v="1474"/>
    <n v="0"/>
    <n v="0"/>
    <m/>
    <n v="0"/>
    <n v="0"/>
    <n v="0"/>
    <m/>
    <m/>
    <d v="2021-03-30T00:00:00"/>
    <n v="1"/>
    <s v="O"/>
    <n v="1"/>
    <n v="30"/>
    <n v="0"/>
    <m/>
    <m/>
    <m/>
    <m/>
    <m/>
    <m/>
    <n v="1"/>
    <n v="1"/>
    <m/>
    <m/>
    <n v="12705"/>
    <s v="CREDITOS DE CONSUMO"/>
    <n v="0"/>
    <n v="0"/>
    <n v="890480123"/>
    <s v="UNIVERSIDAD DE CARTAGENA"/>
    <n v="5"/>
    <m/>
    <m/>
    <m/>
    <m/>
    <n v="2"/>
    <n v="7"/>
    <n v="2"/>
  </r>
  <r>
    <n v="53041"/>
    <s v="C"/>
    <x v="287"/>
    <x v="0"/>
    <n v="4"/>
    <n v="550020044"/>
    <d v="2018-11-07T00:00:00"/>
    <d v="2024-03-28T00:00:00"/>
    <n v="0"/>
    <n v="1"/>
    <n v="0"/>
    <n v="30"/>
    <n v="2"/>
    <n v="22490513"/>
    <n v="24960000"/>
    <n v="105679"/>
    <n v="4063"/>
    <n v="103860"/>
    <n v="0"/>
    <n v="0"/>
    <n v="0"/>
    <m/>
    <n v="0"/>
    <n v="0"/>
    <n v="0"/>
    <m/>
    <m/>
    <d v="2021-03-30T00:00:00"/>
    <n v="1"/>
    <s v="O"/>
    <n v="1"/>
    <n v="30"/>
    <n v="0"/>
    <m/>
    <m/>
    <m/>
    <m/>
    <m/>
    <m/>
    <n v="1"/>
    <n v="1"/>
    <m/>
    <m/>
    <n v="50819"/>
    <s v="CREDITOS DE CONSUMO"/>
    <n v="0"/>
    <n v="0"/>
    <n v="890480123"/>
    <s v="UNIVERSIDAD DE CARTAGENA"/>
    <n v="5"/>
    <m/>
    <m/>
    <m/>
    <m/>
    <n v="2"/>
    <n v="7"/>
    <n v="2"/>
  </r>
  <r>
    <n v="50404"/>
    <s v="C"/>
    <x v="287"/>
    <x v="0"/>
    <n v="4"/>
    <n v="550020284"/>
    <d v="2018-12-08T00:00:00"/>
    <d v="2024-03-28T00:00:00"/>
    <n v="0"/>
    <n v="1"/>
    <n v="0"/>
    <n v="30"/>
    <n v="2"/>
    <n v="22490513"/>
    <n v="24960000"/>
    <n v="100415"/>
    <n v="3860"/>
    <n v="98696"/>
    <n v="0"/>
    <n v="0"/>
    <n v="0"/>
    <m/>
    <n v="0"/>
    <n v="0"/>
    <n v="0"/>
    <m/>
    <m/>
    <d v="2021-03-30T00:00:00"/>
    <n v="1"/>
    <s v="O"/>
    <n v="1"/>
    <n v="30"/>
    <n v="0"/>
    <m/>
    <m/>
    <m/>
    <m/>
    <m/>
    <m/>
    <n v="1"/>
    <n v="1"/>
    <m/>
    <m/>
    <n v="48292"/>
    <s v="CREDITOS DE CONSUMO"/>
    <n v="0"/>
    <n v="0"/>
    <n v="890480123"/>
    <s v="UNIVERSIDAD DE CARTAGENA"/>
    <n v="5"/>
    <m/>
    <m/>
    <m/>
    <m/>
    <n v="2"/>
    <n v="7"/>
    <n v="2"/>
  </r>
  <r>
    <n v="24531"/>
    <s v="C"/>
    <x v="287"/>
    <x v="0"/>
    <n v="4"/>
    <n v="550020347"/>
    <d v="2018-12-23T00:00:00"/>
    <d v="2024-03-28T00:00:00"/>
    <n v="0"/>
    <n v="1"/>
    <n v="0"/>
    <n v="30"/>
    <n v="2"/>
    <n v="22490513"/>
    <n v="24960000"/>
    <n v="48034"/>
    <n v="1847"/>
    <n v="48034"/>
    <n v="2683"/>
    <n v="0"/>
    <n v="0"/>
    <m/>
    <n v="0"/>
    <n v="0"/>
    <n v="0"/>
    <m/>
    <m/>
    <d v="2021-03-30T00:00:00"/>
    <n v="1"/>
    <s v="O"/>
    <n v="1"/>
    <n v="30"/>
    <n v="0"/>
    <m/>
    <m/>
    <m/>
    <m/>
    <m/>
    <m/>
    <n v="1"/>
    <n v="1"/>
    <m/>
    <m/>
    <n v="23503"/>
    <s v="CREDITOS DE CONSUMO"/>
    <n v="0"/>
    <n v="0"/>
    <n v="890480123"/>
    <s v="UNIVERSIDAD DE CARTAGENA"/>
    <n v="5"/>
    <m/>
    <m/>
    <m/>
    <m/>
    <n v="2"/>
    <n v="7"/>
    <n v="2"/>
  </r>
  <r>
    <n v="55408"/>
    <s v="C"/>
    <x v="287"/>
    <x v="0"/>
    <n v="4"/>
    <n v="550020449"/>
    <d v="2019-01-09T00:00:00"/>
    <d v="2024-03-28T00:00:00"/>
    <n v="0"/>
    <n v="1"/>
    <n v="0"/>
    <n v="30"/>
    <n v="2"/>
    <n v="22490513"/>
    <n v="24960000"/>
    <n v="110394"/>
    <n v="4244"/>
    <n v="108496"/>
    <n v="0"/>
    <n v="0"/>
    <n v="0"/>
    <m/>
    <n v="0"/>
    <n v="0"/>
    <n v="0"/>
    <m/>
    <m/>
    <d v="2021-03-30T00:00:00"/>
    <n v="1"/>
    <s v="O"/>
    <n v="1"/>
    <n v="30"/>
    <n v="0"/>
    <m/>
    <m/>
    <m/>
    <m/>
    <m/>
    <m/>
    <n v="1"/>
    <n v="1"/>
    <m/>
    <m/>
    <n v="53088"/>
    <s v="CREDITOS DE CONSUMO"/>
    <n v="0"/>
    <n v="0"/>
    <n v="890480123"/>
    <s v="UNIVERSIDAD DE CARTAGENA"/>
    <n v="5"/>
    <m/>
    <m/>
    <m/>
    <m/>
    <n v="2"/>
    <n v="7"/>
    <n v="2"/>
  </r>
  <r>
    <n v="16477"/>
    <s v="C"/>
    <x v="287"/>
    <x v="0"/>
    <n v="4"/>
    <n v="550020527"/>
    <d v="2019-01-21T00:00:00"/>
    <d v="2024-03-28T00:00:00"/>
    <n v="0"/>
    <n v="1"/>
    <n v="0"/>
    <n v="30"/>
    <n v="2"/>
    <n v="22490513"/>
    <n v="24960000"/>
    <n v="32265"/>
    <n v="1240"/>
    <n v="32265"/>
    <n v="1810"/>
    <n v="0"/>
    <n v="0"/>
    <m/>
    <n v="0"/>
    <n v="0"/>
    <n v="0"/>
    <m/>
    <m/>
    <d v="2021-03-30T00:00:00"/>
    <n v="1"/>
    <s v="O"/>
    <n v="1"/>
    <n v="30"/>
    <n v="0"/>
    <m/>
    <m/>
    <m/>
    <m/>
    <m/>
    <m/>
    <n v="1"/>
    <n v="1"/>
    <m/>
    <m/>
    <n v="15788"/>
    <s v="CREDITOS DE CONSUMO"/>
    <n v="0"/>
    <n v="0"/>
    <n v="890480123"/>
    <s v="UNIVERSIDAD DE CARTAGENA"/>
    <n v="5"/>
    <m/>
    <m/>
    <m/>
    <m/>
    <n v="2"/>
    <n v="7"/>
    <n v="2"/>
  </r>
  <r>
    <n v="28642"/>
    <s v="C"/>
    <x v="287"/>
    <x v="0"/>
    <n v="4"/>
    <n v="550020727"/>
    <d v="2019-02-22T00:00:00"/>
    <d v="2024-03-28T00:00:00"/>
    <n v="0"/>
    <n v="1"/>
    <n v="0"/>
    <n v="30"/>
    <n v="2"/>
    <n v="22490513"/>
    <n v="24960000"/>
    <n v="56084"/>
    <n v="2156"/>
    <n v="56084"/>
    <n v="3154"/>
    <n v="0"/>
    <n v="0"/>
    <m/>
    <n v="0"/>
    <n v="0"/>
    <n v="0"/>
    <m/>
    <m/>
    <d v="2021-03-30T00:00:00"/>
    <n v="1"/>
    <s v="O"/>
    <n v="1"/>
    <n v="30"/>
    <n v="0"/>
    <m/>
    <m/>
    <m/>
    <m/>
    <m/>
    <m/>
    <n v="1"/>
    <n v="1"/>
    <m/>
    <m/>
    <n v="27442"/>
    <s v="CREDITOS DE CONSUMO"/>
    <n v="0"/>
    <n v="0"/>
    <n v="890480123"/>
    <s v="UNIVERSIDAD DE CARTAGENA"/>
    <n v="5"/>
    <m/>
    <m/>
    <m/>
    <m/>
    <n v="2"/>
    <n v="7"/>
    <n v="2"/>
  </r>
  <r>
    <n v="84646"/>
    <s v="C"/>
    <x v="287"/>
    <x v="0"/>
    <n v="4"/>
    <n v="550020772"/>
    <d v="2019-03-03T00:00:00"/>
    <d v="2024-03-28T00:00:00"/>
    <n v="0"/>
    <n v="1"/>
    <n v="0"/>
    <n v="30"/>
    <n v="2"/>
    <n v="22490513"/>
    <n v="24960000"/>
    <n v="168659"/>
    <n v="6484"/>
    <n v="165746"/>
    <n v="0"/>
    <n v="0"/>
    <n v="0"/>
    <m/>
    <n v="0"/>
    <n v="0"/>
    <n v="0"/>
    <m/>
    <m/>
    <d v="2021-03-30T00:00:00"/>
    <n v="1"/>
    <s v="O"/>
    <n v="1"/>
    <n v="30"/>
    <n v="0"/>
    <m/>
    <m/>
    <m/>
    <m/>
    <m/>
    <m/>
    <n v="1"/>
    <n v="1"/>
    <m/>
    <m/>
    <n v="81100"/>
    <s v="CREDITOS DE CONSUMO"/>
    <n v="0"/>
    <n v="0"/>
    <n v="890480123"/>
    <s v="UNIVERSIDAD DE CARTAGENA"/>
    <n v="5"/>
    <m/>
    <m/>
    <m/>
    <m/>
    <n v="2"/>
    <n v="7"/>
    <n v="2"/>
  </r>
  <r>
    <n v="23983"/>
    <s v="C"/>
    <x v="287"/>
    <x v="0"/>
    <n v="4"/>
    <n v="550020905"/>
    <d v="2019-03-23T00:00:00"/>
    <d v="2024-03-28T00:00:00"/>
    <n v="0"/>
    <n v="1"/>
    <n v="0"/>
    <n v="30"/>
    <n v="2"/>
    <n v="22490513"/>
    <n v="24960000"/>
    <n v="46961"/>
    <n v="1805"/>
    <n v="46961"/>
    <n v="2605"/>
    <n v="0"/>
    <n v="0"/>
    <m/>
    <n v="0"/>
    <n v="0"/>
    <n v="0"/>
    <m/>
    <m/>
    <d v="2021-03-30T00:00:00"/>
    <n v="1"/>
    <s v="O"/>
    <n v="1"/>
    <n v="30"/>
    <n v="0"/>
    <m/>
    <m/>
    <m/>
    <m/>
    <m/>
    <m/>
    <n v="1"/>
    <n v="1"/>
    <m/>
    <m/>
    <n v="22978"/>
    <s v="CREDITOS DE CONSUMO"/>
    <n v="0"/>
    <n v="0"/>
    <n v="890480123"/>
    <s v="UNIVERSIDAD DE CARTAGENA"/>
    <n v="5"/>
    <m/>
    <m/>
    <m/>
    <m/>
    <n v="2"/>
    <n v="7"/>
    <n v="2"/>
  </r>
  <r>
    <n v="59511"/>
    <s v="C"/>
    <x v="287"/>
    <x v="0"/>
    <n v="4"/>
    <n v="550020978"/>
    <d v="2019-04-05T00:00:00"/>
    <d v="2024-03-28T00:00:00"/>
    <n v="0"/>
    <n v="1"/>
    <n v="0"/>
    <n v="30"/>
    <n v="2"/>
    <n v="22490513"/>
    <n v="24960000"/>
    <n v="118571"/>
    <n v="4558"/>
    <n v="116529"/>
    <n v="0"/>
    <n v="0"/>
    <n v="0"/>
    <m/>
    <n v="0"/>
    <n v="0"/>
    <n v="0"/>
    <m/>
    <m/>
    <d v="2021-03-30T00:00:00"/>
    <n v="1"/>
    <s v="O"/>
    <n v="1"/>
    <n v="30"/>
    <n v="0"/>
    <m/>
    <m/>
    <m/>
    <m/>
    <m/>
    <m/>
    <n v="1"/>
    <n v="1"/>
    <m/>
    <m/>
    <n v="57018"/>
    <s v="CREDITOS DE CONSUMO"/>
    <n v="0"/>
    <n v="0"/>
    <n v="890480123"/>
    <s v="UNIVERSIDAD DE CARTAGENA"/>
    <n v="5"/>
    <m/>
    <m/>
    <m/>
    <m/>
    <n v="2"/>
    <n v="7"/>
    <n v="2"/>
  </r>
  <r>
    <n v="15582"/>
    <s v="C"/>
    <x v="287"/>
    <x v="0"/>
    <n v="4"/>
    <n v="550021123"/>
    <d v="2019-04-26T00:00:00"/>
    <d v="2024-03-28T00:00:00"/>
    <n v="0"/>
    <n v="1"/>
    <n v="0"/>
    <n v="30"/>
    <n v="2"/>
    <n v="22490513"/>
    <n v="24960000"/>
    <n v="30511"/>
    <n v="1173"/>
    <n v="30511"/>
    <n v="1726"/>
    <n v="0"/>
    <n v="0"/>
    <m/>
    <n v="0"/>
    <n v="0"/>
    <n v="0"/>
    <m/>
    <m/>
    <d v="2021-03-30T00:00:00"/>
    <n v="1"/>
    <s v="O"/>
    <n v="1"/>
    <n v="30"/>
    <n v="0"/>
    <m/>
    <m/>
    <m/>
    <m/>
    <m/>
    <m/>
    <n v="1"/>
    <n v="1"/>
    <m/>
    <m/>
    <n v="14929"/>
    <s v="CREDITOS DE CONSUMO"/>
    <n v="0"/>
    <n v="0"/>
    <n v="890480123"/>
    <s v="UNIVERSIDAD DE CARTAGENA"/>
    <n v="5"/>
    <m/>
    <m/>
    <m/>
    <m/>
    <n v="2"/>
    <n v="7"/>
    <n v="2"/>
  </r>
  <r>
    <n v="36127"/>
    <s v="C"/>
    <x v="287"/>
    <x v="0"/>
    <n v="4"/>
    <n v="550021194"/>
    <d v="2019-05-05T00:00:00"/>
    <d v="2024-03-28T00:00:00"/>
    <n v="0"/>
    <n v="1"/>
    <n v="0"/>
    <n v="30"/>
    <n v="2"/>
    <n v="22490513"/>
    <n v="24960000"/>
    <n v="71977"/>
    <n v="2767"/>
    <n v="70740"/>
    <n v="0"/>
    <n v="0"/>
    <n v="0"/>
    <m/>
    <n v="0"/>
    <n v="0"/>
    <n v="0"/>
    <m/>
    <m/>
    <d v="2021-03-30T00:00:00"/>
    <n v="1"/>
    <s v="O"/>
    <n v="1"/>
    <n v="30"/>
    <n v="0"/>
    <m/>
    <m/>
    <m/>
    <m/>
    <m/>
    <m/>
    <n v="1"/>
    <n v="1"/>
    <m/>
    <m/>
    <n v="34613"/>
    <s v="CREDITOS DE CONSUMO"/>
    <n v="0"/>
    <n v="0"/>
    <n v="890480123"/>
    <s v="UNIVERSIDAD DE CARTAGENA"/>
    <n v="5"/>
    <m/>
    <m/>
    <m/>
    <m/>
    <n v="2"/>
    <n v="7"/>
    <n v="2"/>
  </r>
  <r>
    <n v="39893"/>
    <s v="C"/>
    <x v="287"/>
    <x v="0"/>
    <n v="4"/>
    <n v="550021201"/>
    <d v="2019-05-07T00:00:00"/>
    <d v="2024-03-28T00:00:00"/>
    <n v="0"/>
    <n v="1"/>
    <n v="0"/>
    <n v="30"/>
    <n v="2"/>
    <n v="22490513"/>
    <n v="24960000"/>
    <n v="79471"/>
    <n v="3055"/>
    <n v="78115"/>
    <n v="0"/>
    <n v="0"/>
    <n v="0"/>
    <m/>
    <n v="0"/>
    <n v="0"/>
    <n v="0"/>
    <m/>
    <m/>
    <d v="2021-03-30T00:00:00"/>
    <n v="1"/>
    <s v="O"/>
    <n v="1"/>
    <n v="30"/>
    <n v="0"/>
    <m/>
    <m/>
    <m/>
    <m/>
    <m/>
    <m/>
    <n v="1"/>
    <n v="1"/>
    <m/>
    <m/>
    <n v="38222"/>
    <s v="CREDITOS DE CONSUMO"/>
    <n v="0"/>
    <n v="0"/>
    <n v="890480123"/>
    <s v="UNIVERSIDAD DE CARTAGENA"/>
    <n v="5"/>
    <m/>
    <m/>
    <m/>
    <m/>
    <n v="2"/>
    <n v="7"/>
    <n v="2"/>
  </r>
  <r>
    <n v="31951"/>
    <s v="C"/>
    <x v="287"/>
    <x v="0"/>
    <n v="4"/>
    <n v="550021550"/>
    <d v="2019-06-01T00:00:00"/>
    <d v="2024-03-28T00:00:00"/>
    <n v="0"/>
    <n v="1"/>
    <n v="0"/>
    <n v="30"/>
    <n v="2"/>
    <n v="22490513"/>
    <n v="24960000"/>
    <n v="63651"/>
    <n v="2447"/>
    <n v="62563"/>
    <n v="0"/>
    <n v="0"/>
    <n v="0"/>
    <m/>
    <n v="0"/>
    <n v="0"/>
    <n v="0"/>
    <m/>
    <m/>
    <d v="2021-03-30T00:00:00"/>
    <n v="1"/>
    <s v="O"/>
    <n v="1"/>
    <n v="30"/>
    <n v="0"/>
    <m/>
    <m/>
    <m/>
    <m/>
    <m/>
    <m/>
    <n v="1"/>
    <n v="1"/>
    <m/>
    <m/>
    <n v="30612"/>
    <s v="CREDITOS DE CONSUMO"/>
    <n v="0"/>
    <n v="0"/>
    <n v="890480123"/>
    <s v="UNIVERSIDAD DE CARTAGENA"/>
    <n v="5"/>
    <m/>
    <m/>
    <m/>
    <m/>
    <n v="2"/>
    <n v="7"/>
    <n v="2"/>
  </r>
  <r>
    <n v="34017"/>
    <s v="C"/>
    <x v="287"/>
    <x v="0"/>
    <n v="4"/>
    <n v="550021591"/>
    <d v="2019-06-07T00:00:00"/>
    <d v="2024-03-28T00:00:00"/>
    <n v="0"/>
    <n v="1"/>
    <n v="0"/>
    <n v="30"/>
    <n v="2"/>
    <n v="22490513"/>
    <n v="24960000"/>
    <n v="67786"/>
    <n v="2606"/>
    <n v="66609"/>
    <n v="0"/>
    <n v="0"/>
    <n v="0"/>
    <m/>
    <n v="0"/>
    <n v="0"/>
    <n v="0"/>
    <m/>
    <m/>
    <d v="2021-03-30T00:00:00"/>
    <n v="1"/>
    <s v="O"/>
    <n v="1"/>
    <n v="30"/>
    <n v="0"/>
    <m/>
    <m/>
    <m/>
    <m/>
    <m/>
    <m/>
    <n v="1"/>
    <n v="1"/>
    <m/>
    <m/>
    <n v="32592"/>
    <s v="CREDITOS DE CONSUMO"/>
    <n v="0"/>
    <n v="0"/>
    <n v="890480123"/>
    <s v="UNIVERSIDAD DE CARTAGENA"/>
    <n v="5"/>
    <m/>
    <m/>
    <m/>
    <m/>
    <n v="2"/>
    <n v="7"/>
    <n v="2"/>
  </r>
  <r>
    <n v="17889"/>
    <s v="C"/>
    <x v="287"/>
    <x v="0"/>
    <n v="4"/>
    <n v="550021664"/>
    <d v="2019-06-20T00:00:00"/>
    <d v="2024-03-28T00:00:00"/>
    <n v="0"/>
    <n v="1"/>
    <n v="0"/>
    <n v="30"/>
    <n v="2"/>
    <n v="22490513"/>
    <n v="24960000"/>
    <n v="35028"/>
    <n v="1347"/>
    <n v="35028"/>
    <n v="1975"/>
    <n v="0"/>
    <n v="0"/>
    <m/>
    <n v="0"/>
    <n v="0"/>
    <n v="0"/>
    <m/>
    <m/>
    <d v="2021-03-30T00:00:00"/>
    <n v="1"/>
    <s v="O"/>
    <n v="1"/>
    <n v="30"/>
    <n v="0"/>
    <m/>
    <m/>
    <m/>
    <m/>
    <m/>
    <m/>
    <n v="1"/>
    <n v="1"/>
    <m/>
    <m/>
    <n v="17139"/>
    <s v="CREDITOS DE CONSUMO"/>
    <n v="0"/>
    <n v="0"/>
    <n v="890480123"/>
    <s v="UNIVERSIDAD DE CARTAGENA"/>
    <n v="5"/>
    <m/>
    <m/>
    <m/>
    <m/>
    <n v="2"/>
    <n v="7"/>
    <n v="2"/>
  </r>
  <r>
    <n v="70356"/>
    <s v="C"/>
    <x v="287"/>
    <x v="0"/>
    <n v="4"/>
    <n v="550021872"/>
    <d v="2019-07-11T00:00:00"/>
    <d v="2024-03-28T00:00:00"/>
    <n v="0"/>
    <n v="1"/>
    <n v="0"/>
    <n v="30"/>
    <n v="2"/>
    <n v="22490513"/>
    <n v="24960000"/>
    <n v="140163"/>
    <n v="5389"/>
    <n v="137765"/>
    <n v="0"/>
    <n v="0"/>
    <n v="0"/>
    <m/>
    <n v="0"/>
    <n v="0"/>
    <n v="0"/>
    <m/>
    <m/>
    <d v="2021-03-30T00:00:00"/>
    <n v="1"/>
    <s v="O"/>
    <n v="1"/>
    <n v="30"/>
    <n v="0"/>
    <m/>
    <m/>
    <m/>
    <m/>
    <m/>
    <m/>
    <n v="1"/>
    <n v="1"/>
    <m/>
    <m/>
    <n v="67409"/>
    <s v="CREDITOS DE CONSUMO"/>
    <n v="0"/>
    <n v="0"/>
    <n v="890480123"/>
    <s v="UNIVERSIDAD DE CARTAGENA"/>
    <n v="5"/>
    <m/>
    <m/>
    <m/>
    <m/>
    <n v="2"/>
    <n v="7"/>
    <n v="2"/>
  </r>
  <r>
    <n v="72520"/>
    <s v="C"/>
    <x v="287"/>
    <x v="0"/>
    <n v="4"/>
    <n v="550022181"/>
    <d v="2019-08-14T00:00:00"/>
    <d v="2024-03-28T00:00:00"/>
    <n v="0"/>
    <n v="1"/>
    <n v="0"/>
    <n v="30"/>
    <n v="2"/>
    <n v="22490513"/>
    <n v="24960000"/>
    <n v="144497"/>
    <n v="5555"/>
    <n v="142003"/>
    <n v="0"/>
    <n v="0"/>
    <n v="0"/>
    <m/>
    <n v="0"/>
    <n v="0"/>
    <n v="0"/>
    <m/>
    <m/>
    <d v="2021-03-30T00:00:00"/>
    <n v="1"/>
    <s v="O"/>
    <n v="1"/>
    <n v="30"/>
    <n v="0"/>
    <m/>
    <m/>
    <m/>
    <m/>
    <m/>
    <m/>
    <n v="1"/>
    <n v="1"/>
    <m/>
    <m/>
    <n v="69483"/>
    <s v="CREDITOS DE CONSUMO"/>
    <n v="0"/>
    <n v="0"/>
    <n v="890480123"/>
    <s v="UNIVERSIDAD DE CARTAGENA"/>
    <n v="5"/>
    <m/>
    <m/>
    <m/>
    <m/>
    <n v="2"/>
    <n v="7"/>
    <n v="2"/>
  </r>
  <r>
    <n v="70849"/>
    <s v="C"/>
    <x v="287"/>
    <x v="0"/>
    <n v="4"/>
    <n v="550022435"/>
    <d v="2019-09-04T00:00:00"/>
    <d v="2024-03-28T00:00:00"/>
    <n v="0"/>
    <n v="1"/>
    <n v="0"/>
    <n v="30"/>
    <n v="2"/>
    <n v="22490513"/>
    <n v="24960000"/>
    <n v="141165"/>
    <n v="5427"/>
    <n v="138731"/>
    <n v="0"/>
    <n v="0"/>
    <n v="0"/>
    <m/>
    <n v="0"/>
    <n v="0"/>
    <n v="0"/>
    <m/>
    <m/>
    <d v="2021-03-30T00:00:00"/>
    <n v="1"/>
    <s v="O"/>
    <n v="1"/>
    <n v="30"/>
    <n v="0"/>
    <m/>
    <m/>
    <m/>
    <m/>
    <m/>
    <m/>
    <n v="1"/>
    <n v="1"/>
    <m/>
    <m/>
    <n v="67882"/>
    <s v="CREDITOS DE CONSUMO"/>
    <n v="0"/>
    <n v="0"/>
    <n v="890480123"/>
    <s v="UNIVERSIDAD DE CARTAGENA"/>
    <n v="5"/>
    <m/>
    <m/>
    <m/>
    <m/>
    <n v="2"/>
    <n v="7"/>
    <n v="2"/>
  </r>
  <r>
    <n v="18500"/>
    <s v="C"/>
    <x v="287"/>
    <x v="0"/>
    <n v="4"/>
    <n v="550022522"/>
    <d v="2019-09-16T00:00:00"/>
    <d v="2024-03-28T00:00:00"/>
    <n v="0"/>
    <n v="1"/>
    <n v="0"/>
    <n v="30"/>
    <n v="2"/>
    <n v="22490513"/>
    <n v="24960000"/>
    <n v="36226"/>
    <n v="1393"/>
    <n v="36226"/>
    <n v="2079"/>
    <n v="0"/>
    <n v="0"/>
    <m/>
    <n v="0"/>
    <n v="0"/>
    <n v="0"/>
    <m/>
    <m/>
    <d v="2021-03-30T00:00:00"/>
    <n v="1"/>
    <s v="O"/>
    <n v="1"/>
    <n v="30"/>
    <n v="0"/>
    <m/>
    <m/>
    <m/>
    <m/>
    <m/>
    <m/>
    <n v="1"/>
    <n v="1"/>
    <m/>
    <m/>
    <n v="17726"/>
    <s v="CREDITOS DE CONSUMO"/>
    <n v="0"/>
    <n v="0"/>
    <n v="890480123"/>
    <s v="UNIVERSIDAD DE CARTAGENA"/>
    <n v="5"/>
    <m/>
    <m/>
    <m/>
    <m/>
    <n v="2"/>
    <n v="7"/>
    <n v="2"/>
  </r>
  <r>
    <n v="11095"/>
    <s v="C"/>
    <x v="287"/>
    <x v="0"/>
    <n v="4"/>
    <n v="550022547"/>
    <d v="2019-09-20T00:00:00"/>
    <d v="2024-03-28T00:00:00"/>
    <n v="0"/>
    <n v="1"/>
    <n v="0"/>
    <n v="30"/>
    <n v="2"/>
    <n v="22490513"/>
    <n v="24960000"/>
    <n v="21726"/>
    <n v="835"/>
    <n v="21726"/>
    <n v="1278"/>
    <n v="0"/>
    <n v="0"/>
    <m/>
    <n v="0"/>
    <n v="0"/>
    <n v="0"/>
    <m/>
    <m/>
    <d v="2021-03-30T00:00:00"/>
    <n v="1"/>
    <s v="O"/>
    <n v="1"/>
    <n v="30"/>
    <n v="0"/>
    <m/>
    <m/>
    <m/>
    <m/>
    <m/>
    <m/>
    <n v="1"/>
    <n v="1"/>
    <m/>
    <m/>
    <n v="10631"/>
    <s v="CREDITOS DE CONSUMO"/>
    <n v="0"/>
    <n v="0"/>
    <n v="890480123"/>
    <s v="UNIVERSIDAD DE CARTAGENA"/>
    <n v="5"/>
    <m/>
    <m/>
    <m/>
    <m/>
    <n v="2"/>
    <n v="7"/>
    <n v="2"/>
  </r>
  <r>
    <n v="74241"/>
    <s v="C"/>
    <x v="287"/>
    <x v="0"/>
    <n v="4"/>
    <n v="550022840"/>
    <d v="2019-10-13T00:00:00"/>
    <d v="2024-03-28T00:00:00"/>
    <n v="0"/>
    <n v="1"/>
    <n v="0"/>
    <n v="30"/>
    <n v="2"/>
    <n v="22490513"/>
    <n v="24960000"/>
    <n v="147931"/>
    <n v="5687"/>
    <n v="145373"/>
    <n v="0"/>
    <n v="0"/>
    <n v="0"/>
    <m/>
    <n v="0"/>
    <n v="0"/>
    <n v="0"/>
    <m/>
    <m/>
    <d v="2021-03-30T00:00:00"/>
    <n v="1"/>
    <s v="O"/>
    <n v="1"/>
    <n v="30"/>
    <n v="0"/>
    <m/>
    <m/>
    <m/>
    <m/>
    <m/>
    <m/>
    <n v="1"/>
    <n v="1"/>
    <m/>
    <m/>
    <n v="71132"/>
    <s v="CREDITOS DE CONSUMO"/>
    <n v="0"/>
    <n v="0"/>
    <n v="890480123"/>
    <s v="UNIVERSIDAD DE CARTAGENA"/>
    <n v="5"/>
    <m/>
    <m/>
    <m/>
    <m/>
    <n v="2"/>
    <n v="7"/>
    <n v="2"/>
  </r>
  <r>
    <n v="19035"/>
    <s v="C"/>
    <x v="287"/>
    <x v="0"/>
    <n v="4"/>
    <n v="550022902"/>
    <d v="2019-10-20T00:00:00"/>
    <d v="2024-03-28T00:00:00"/>
    <n v="0"/>
    <n v="1"/>
    <n v="0"/>
    <n v="30"/>
    <n v="2"/>
    <n v="22490513"/>
    <n v="24960000"/>
    <n v="37273"/>
    <n v="1433"/>
    <n v="37273"/>
    <n v="2071"/>
    <n v="0"/>
    <n v="0"/>
    <m/>
    <n v="0"/>
    <n v="0"/>
    <n v="0"/>
    <m/>
    <m/>
    <d v="2021-03-30T00:00:00"/>
    <n v="1"/>
    <s v="O"/>
    <n v="1"/>
    <n v="30"/>
    <n v="0"/>
    <m/>
    <m/>
    <m/>
    <m/>
    <m/>
    <m/>
    <n v="1"/>
    <n v="1"/>
    <m/>
    <m/>
    <n v="18238"/>
    <s v="CREDITOS DE CONSUMO"/>
    <n v="0"/>
    <n v="0"/>
    <n v="890480123"/>
    <s v="UNIVERSIDAD DE CARTAGENA"/>
    <n v="5"/>
    <m/>
    <m/>
    <m/>
    <m/>
    <n v="2"/>
    <n v="7"/>
    <n v="2"/>
  </r>
  <r>
    <n v="59168"/>
    <s v="C"/>
    <x v="287"/>
    <x v="0"/>
    <n v="4"/>
    <n v="550023067"/>
    <d v="2019-11-13T00:00:00"/>
    <d v="2024-03-28T00:00:00"/>
    <n v="0"/>
    <n v="1"/>
    <n v="0"/>
    <n v="30"/>
    <n v="2"/>
    <n v="22490513"/>
    <n v="24960000"/>
    <n v="117875"/>
    <n v="4532"/>
    <n v="115858"/>
    <n v="0"/>
    <n v="0"/>
    <n v="0"/>
    <m/>
    <n v="0"/>
    <n v="0"/>
    <n v="0"/>
    <m/>
    <m/>
    <d v="2021-03-30T00:00:00"/>
    <n v="1"/>
    <s v="O"/>
    <n v="1"/>
    <n v="30"/>
    <n v="0"/>
    <m/>
    <m/>
    <m/>
    <m/>
    <m/>
    <m/>
    <n v="1"/>
    <n v="1"/>
    <m/>
    <m/>
    <n v="56690"/>
    <s v="CREDITOS DE CONSUMO"/>
    <n v="0"/>
    <n v="0"/>
    <n v="890480123"/>
    <s v="UNIVERSIDAD DE CARTAGENA"/>
    <n v="5"/>
    <m/>
    <m/>
    <m/>
    <m/>
    <n v="2"/>
    <n v="7"/>
    <n v="2"/>
  </r>
  <r>
    <n v="7826"/>
    <s v="C"/>
    <x v="287"/>
    <x v="0"/>
    <n v="4"/>
    <n v="550023121"/>
    <d v="2019-11-22T00:00:00"/>
    <d v="2024-03-28T00:00:00"/>
    <n v="0"/>
    <n v="1"/>
    <n v="0"/>
    <n v="30"/>
    <n v="2"/>
    <n v="22490513"/>
    <n v="24960000"/>
    <n v="15325"/>
    <n v="589"/>
    <n v="15325"/>
    <n v="920"/>
    <n v="0"/>
    <n v="0"/>
    <m/>
    <n v="0"/>
    <n v="0"/>
    <n v="0"/>
    <m/>
    <m/>
    <d v="2021-03-30T00:00:00"/>
    <n v="1"/>
    <s v="O"/>
    <n v="1"/>
    <n v="30"/>
    <n v="0"/>
    <m/>
    <m/>
    <m/>
    <m/>
    <m/>
    <m/>
    <n v="1"/>
    <n v="1"/>
    <m/>
    <m/>
    <n v="7499"/>
    <s v="CREDITOS DE CONSUMO"/>
    <n v="0"/>
    <n v="0"/>
    <n v="890480123"/>
    <s v="UNIVERSIDAD DE CARTAGENA"/>
    <n v="5"/>
    <m/>
    <m/>
    <m/>
    <m/>
    <n v="2"/>
    <n v="7"/>
    <n v="2"/>
  </r>
  <r>
    <n v="57729"/>
    <s v="C"/>
    <x v="287"/>
    <x v="0"/>
    <n v="4"/>
    <n v="550023205"/>
    <d v="2019-12-05T00:00:00"/>
    <d v="2024-03-28T00:00:00"/>
    <n v="0"/>
    <n v="1"/>
    <n v="0"/>
    <n v="30"/>
    <n v="2"/>
    <n v="22490513"/>
    <n v="24960000"/>
    <n v="115013"/>
    <n v="4422"/>
    <n v="113039"/>
    <n v="0"/>
    <n v="0"/>
    <n v="0"/>
    <m/>
    <n v="0"/>
    <n v="0"/>
    <n v="0"/>
    <m/>
    <m/>
    <d v="2021-03-30T00:00:00"/>
    <n v="1"/>
    <s v="O"/>
    <n v="1"/>
    <n v="30"/>
    <n v="0"/>
    <m/>
    <m/>
    <m/>
    <m/>
    <m/>
    <m/>
    <n v="1"/>
    <n v="1"/>
    <m/>
    <m/>
    <n v="55310"/>
    <s v="CREDITOS DE CONSUMO"/>
    <n v="0"/>
    <n v="0"/>
    <n v="890480123"/>
    <s v="UNIVERSIDAD DE CARTAGENA"/>
    <n v="5"/>
    <m/>
    <m/>
    <m/>
    <m/>
    <n v="2"/>
    <n v="7"/>
    <n v="2"/>
  </r>
  <r>
    <n v="38487"/>
    <s v="C"/>
    <x v="287"/>
    <x v="0"/>
    <n v="4"/>
    <n v="550023206"/>
    <d v="2019-12-05T00:00:00"/>
    <d v="2024-03-28T00:00:00"/>
    <n v="0"/>
    <n v="1"/>
    <n v="0"/>
    <n v="30"/>
    <n v="2"/>
    <n v="22490513"/>
    <n v="24960000"/>
    <n v="76678"/>
    <n v="2948"/>
    <n v="75362"/>
    <n v="0"/>
    <n v="0"/>
    <n v="0"/>
    <m/>
    <n v="0"/>
    <n v="0"/>
    <n v="0"/>
    <m/>
    <m/>
    <d v="2021-03-30T00:00:00"/>
    <n v="1"/>
    <s v="O"/>
    <n v="1"/>
    <n v="30"/>
    <n v="0"/>
    <m/>
    <m/>
    <m/>
    <m/>
    <m/>
    <m/>
    <n v="1"/>
    <n v="1"/>
    <m/>
    <m/>
    <n v="36875"/>
    <s v="CREDITOS DE CONSUMO"/>
    <n v="0"/>
    <n v="0"/>
    <n v="890480123"/>
    <s v="UNIVERSIDAD DE CARTAGENA"/>
    <n v="5"/>
    <m/>
    <m/>
    <m/>
    <m/>
    <n v="2"/>
    <n v="7"/>
    <n v="2"/>
  </r>
  <r>
    <n v="88848"/>
    <s v="C"/>
    <x v="287"/>
    <x v="0"/>
    <n v="4"/>
    <n v="550023403"/>
    <d v="2020-01-16T00:00:00"/>
    <d v="2024-03-28T00:00:00"/>
    <n v="0"/>
    <n v="1"/>
    <n v="0"/>
    <n v="30"/>
    <n v="2"/>
    <n v="22490513"/>
    <n v="24960000"/>
    <n v="177007"/>
    <n v="6805"/>
    <n v="173975"/>
    <n v="0"/>
    <n v="0"/>
    <n v="0"/>
    <m/>
    <n v="0"/>
    <n v="0"/>
    <n v="0"/>
    <m/>
    <m/>
    <d v="2021-03-30T00:00:00"/>
    <n v="1"/>
    <s v="O"/>
    <n v="1"/>
    <n v="30"/>
    <n v="0"/>
    <m/>
    <m/>
    <m/>
    <m/>
    <m/>
    <m/>
    <n v="1"/>
    <n v="1"/>
    <m/>
    <m/>
    <n v="85127"/>
    <s v="CREDITOS DE CONSUMO"/>
    <n v="0"/>
    <n v="0"/>
    <n v="890480123"/>
    <s v="UNIVERSIDAD DE CARTAGENA"/>
    <n v="5"/>
    <m/>
    <m/>
    <m/>
    <m/>
    <n v="2"/>
    <n v="7"/>
    <n v="2"/>
  </r>
  <r>
    <n v="81076"/>
    <s v="C"/>
    <x v="287"/>
    <x v="0"/>
    <n v="4"/>
    <n v="550023508"/>
    <d v="2020-02-07T00:00:00"/>
    <d v="2024-03-28T00:00:00"/>
    <n v="0"/>
    <n v="1"/>
    <n v="0"/>
    <n v="30"/>
    <n v="2"/>
    <n v="22490513"/>
    <n v="24960000"/>
    <n v="161532"/>
    <n v="6210"/>
    <n v="158756"/>
    <n v="0"/>
    <n v="0"/>
    <n v="0"/>
    <m/>
    <n v="0"/>
    <n v="0"/>
    <n v="0"/>
    <m/>
    <m/>
    <d v="2021-03-30T00:00:00"/>
    <n v="1"/>
    <s v="O"/>
    <n v="1"/>
    <n v="30"/>
    <n v="0"/>
    <m/>
    <m/>
    <m/>
    <m/>
    <m/>
    <m/>
    <n v="1"/>
    <n v="1"/>
    <m/>
    <m/>
    <n v="77680"/>
    <s v="CREDITOS DE CONSUMO"/>
    <n v="0"/>
    <n v="0"/>
    <n v="890480123"/>
    <s v="UNIVERSIDAD DE CARTAGENA"/>
    <n v="5"/>
    <m/>
    <m/>
    <m/>
    <m/>
    <n v="2"/>
    <n v="7"/>
    <n v="2"/>
  </r>
  <r>
    <n v="123858"/>
    <s v="C"/>
    <x v="287"/>
    <x v="0"/>
    <n v="4"/>
    <n v="550023825"/>
    <d v="2020-04-25T00:00:00"/>
    <d v="2024-03-28T00:00:00"/>
    <n v="0"/>
    <n v="1"/>
    <n v="0"/>
    <n v="30"/>
    <n v="2"/>
    <n v="22490513"/>
    <n v="24960000"/>
    <n v="242740"/>
    <n v="9332"/>
    <n v="242527"/>
    <n v="0"/>
    <n v="0"/>
    <n v="0"/>
    <m/>
    <n v="0"/>
    <n v="0"/>
    <n v="0"/>
    <m/>
    <m/>
    <d v="2021-03-30T00:00:00"/>
    <n v="1"/>
    <s v="O"/>
    <n v="1"/>
    <n v="30"/>
    <n v="0"/>
    <m/>
    <m/>
    <m/>
    <m/>
    <m/>
    <m/>
    <n v="1"/>
    <n v="1"/>
    <m/>
    <m/>
    <n v="118669"/>
    <s v="CREDITOS DE CONSUMO"/>
    <n v="0"/>
    <n v="0"/>
    <n v="890480123"/>
    <s v="UNIVERSIDAD DE CARTAGENA"/>
    <n v="5"/>
    <m/>
    <m/>
    <m/>
    <m/>
    <n v="2"/>
    <n v="7"/>
    <n v="2"/>
  </r>
  <r>
    <n v="88871"/>
    <s v="C"/>
    <x v="287"/>
    <x v="0"/>
    <n v="4"/>
    <n v="550023921"/>
    <d v="2020-06-07T00:00:00"/>
    <d v="2024-03-28T00:00:00"/>
    <n v="0"/>
    <n v="1"/>
    <n v="0"/>
    <n v="30"/>
    <n v="2"/>
    <n v="22490513"/>
    <n v="24960000"/>
    <n v="177054"/>
    <n v="6807"/>
    <n v="174020"/>
    <n v="0"/>
    <n v="0"/>
    <n v="0"/>
    <m/>
    <n v="0"/>
    <n v="0"/>
    <n v="0"/>
    <m/>
    <m/>
    <d v="2021-03-30T00:00:00"/>
    <n v="1"/>
    <s v="O"/>
    <n v="1"/>
    <n v="30"/>
    <n v="0"/>
    <m/>
    <m/>
    <m/>
    <m/>
    <m/>
    <m/>
    <n v="1"/>
    <n v="1"/>
    <m/>
    <m/>
    <n v="85149"/>
    <s v="CREDITOS DE CONSUMO"/>
    <n v="0"/>
    <n v="0"/>
    <n v="890480123"/>
    <s v="UNIVERSIDAD DE CARTAGENA"/>
    <n v="5"/>
    <m/>
    <m/>
    <m/>
    <m/>
    <n v="2"/>
    <n v="7"/>
    <n v="2"/>
  </r>
  <r>
    <n v="204643"/>
    <s v="C"/>
    <x v="287"/>
    <x v="0"/>
    <n v="4"/>
    <n v="550023936"/>
    <d v="2020-06-17T00:00:00"/>
    <d v="2024-03-28T00:00:00"/>
    <n v="0"/>
    <n v="1"/>
    <n v="2"/>
    <n v="30"/>
    <n v="2"/>
    <n v="22490513"/>
    <n v="24960000"/>
    <n v="417349"/>
    <n v="16045"/>
    <n v="400715"/>
    <n v="0"/>
    <n v="0"/>
    <n v="0"/>
    <m/>
    <n v="0"/>
    <n v="0"/>
    <n v="0"/>
    <m/>
    <m/>
    <d v="2021-03-30T00:00:00"/>
    <n v="1"/>
    <s v="O"/>
    <n v="1"/>
    <n v="30"/>
    <n v="0"/>
    <m/>
    <m/>
    <m/>
    <m/>
    <m/>
    <m/>
    <n v="1"/>
    <n v="1"/>
    <m/>
    <m/>
    <n v="196072"/>
    <s v="CREDITOS DE CONSUMO"/>
    <n v="0"/>
    <n v="0"/>
    <n v="890480123"/>
    <s v="UNIVERSIDAD DE CARTAGENA"/>
    <n v="5"/>
    <m/>
    <m/>
    <m/>
    <m/>
    <n v="2"/>
    <n v="7"/>
    <n v="2"/>
  </r>
  <r>
    <n v="44348"/>
    <s v="C"/>
    <x v="287"/>
    <x v="0"/>
    <n v="4"/>
    <n v="550024007"/>
    <d v="2020-07-27T00:00:00"/>
    <d v="2024-03-28T00:00:00"/>
    <n v="0"/>
    <n v="1"/>
    <n v="0"/>
    <n v="30"/>
    <n v="2"/>
    <n v="22490513"/>
    <n v="24960000"/>
    <n v="88364"/>
    <n v="3397"/>
    <n v="86838"/>
    <n v="0"/>
    <n v="0"/>
    <n v="0"/>
    <m/>
    <n v="0"/>
    <n v="0"/>
    <n v="0"/>
    <m/>
    <m/>
    <d v="2021-03-30T00:00:00"/>
    <n v="1"/>
    <s v="O"/>
    <n v="1"/>
    <n v="30"/>
    <n v="0"/>
    <m/>
    <m/>
    <m/>
    <m/>
    <m/>
    <m/>
    <n v="1"/>
    <n v="1"/>
    <m/>
    <m/>
    <n v="42490"/>
    <s v="CREDITOS DE CONSUMO"/>
    <n v="0"/>
    <n v="0"/>
    <n v="890480123"/>
    <s v="UNIVERSIDAD DE CARTAGENA"/>
    <n v="5"/>
    <m/>
    <m/>
    <m/>
    <m/>
    <n v="2"/>
    <n v="7"/>
    <n v="2"/>
  </r>
  <r>
    <n v="132971"/>
    <s v="C"/>
    <x v="287"/>
    <x v="0"/>
    <n v="4"/>
    <n v="550024385"/>
    <d v="2020-09-12T00:00:00"/>
    <d v="2024-03-28T00:00:00"/>
    <n v="0"/>
    <n v="1"/>
    <n v="2"/>
    <n v="30"/>
    <n v="2"/>
    <n v="22490513"/>
    <n v="24960000"/>
    <n v="271188"/>
    <n v="10426"/>
    <n v="260373"/>
    <n v="0"/>
    <n v="0"/>
    <n v="0"/>
    <m/>
    <n v="0"/>
    <n v="0"/>
    <n v="0"/>
    <m/>
    <m/>
    <d v="2021-03-30T00:00:00"/>
    <n v="1"/>
    <s v="O"/>
    <n v="1"/>
    <n v="30"/>
    <n v="0"/>
    <m/>
    <m/>
    <m/>
    <m/>
    <m/>
    <m/>
    <n v="1"/>
    <n v="1"/>
    <m/>
    <m/>
    <n v="127402"/>
    <s v="CREDITOS DE CONSUMO"/>
    <n v="0"/>
    <n v="0"/>
    <n v="890480123"/>
    <s v="UNIVERSIDAD DE CARTAGENA"/>
    <n v="5"/>
    <m/>
    <m/>
    <m/>
    <m/>
    <n v="2"/>
    <n v="7"/>
    <n v="2"/>
  </r>
  <r>
    <n v="96520"/>
    <s v="C"/>
    <x v="287"/>
    <x v="0"/>
    <n v="4"/>
    <n v="550024406"/>
    <d v="2020-09-21T00:00:00"/>
    <d v="2024-03-28T00:00:00"/>
    <n v="0"/>
    <n v="1"/>
    <n v="0"/>
    <n v="30"/>
    <n v="2"/>
    <n v="22490513"/>
    <n v="24960000"/>
    <n v="192311"/>
    <n v="7393"/>
    <n v="188998"/>
    <n v="0"/>
    <n v="0"/>
    <n v="0"/>
    <m/>
    <n v="0"/>
    <n v="0"/>
    <n v="0"/>
    <m/>
    <m/>
    <d v="2021-03-30T00:00:00"/>
    <n v="1"/>
    <s v="O"/>
    <n v="1"/>
    <n v="30"/>
    <n v="0"/>
    <m/>
    <m/>
    <m/>
    <m/>
    <m/>
    <m/>
    <n v="1"/>
    <n v="1"/>
    <m/>
    <m/>
    <n v="92478"/>
    <s v="CREDITOS DE CONSUMO"/>
    <n v="0"/>
    <n v="0"/>
    <n v="890480123"/>
    <s v="UNIVERSIDAD DE CARTAGENA"/>
    <n v="5"/>
    <m/>
    <m/>
    <m/>
    <m/>
    <n v="2"/>
    <n v="7"/>
    <n v="2"/>
  </r>
  <r>
    <n v="135129"/>
    <s v="C"/>
    <x v="287"/>
    <x v="0"/>
    <n v="4"/>
    <n v="550024599"/>
    <d v="2020-10-14T00:00:00"/>
    <d v="2024-03-28T00:00:00"/>
    <n v="0"/>
    <n v="1"/>
    <n v="0"/>
    <n v="30"/>
    <n v="2"/>
    <n v="22490513"/>
    <n v="24960000"/>
    <n v="269236"/>
    <n v="10351"/>
    <n v="264598"/>
    <n v="0"/>
    <n v="0"/>
    <n v="0"/>
    <m/>
    <n v="0"/>
    <n v="0"/>
    <n v="0"/>
    <m/>
    <m/>
    <d v="2021-03-30T00:00:00"/>
    <n v="1"/>
    <s v="O"/>
    <n v="1"/>
    <n v="30"/>
    <n v="0"/>
    <m/>
    <m/>
    <m/>
    <m/>
    <m/>
    <m/>
    <n v="1"/>
    <n v="1"/>
    <m/>
    <m/>
    <n v="129469"/>
    <s v="CREDITOS DE CONSUMO"/>
    <n v="0"/>
    <n v="0"/>
    <n v="890480123"/>
    <s v="UNIVERSIDAD DE CARTAGENA"/>
    <n v="5"/>
    <m/>
    <m/>
    <m/>
    <m/>
    <n v="2"/>
    <n v="7"/>
    <n v="2"/>
  </r>
  <r>
    <n v="46931"/>
    <s v="C"/>
    <x v="287"/>
    <x v="0"/>
    <n v="4"/>
    <n v="550024812"/>
    <d v="2020-11-12T00:00:00"/>
    <d v="2023-11-30T00:00:00"/>
    <n v="0"/>
    <n v="1"/>
    <n v="4"/>
    <n v="30"/>
    <n v="2"/>
    <n v="22490513"/>
    <n v="24960000"/>
    <n v="100000"/>
    <n v="3844"/>
    <n v="91896"/>
    <n v="0"/>
    <n v="0"/>
    <n v="0"/>
    <m/>
    <n v="0"/>
    <n v="0"/>
    <n v="0"/>
    <m/>
    <m/>
    <d v="2021-03-30T00:00:00"/>
    <n v="1"/>
    <s v="O"/>
    <n v="1"/>
    <n v="30"/>
    <n v="0"/>
    <m/>
    <m/>
    <m/>
    <m/>
    <m/>
    <m/>
    <n v="1"/>
    <n v="1"/>
    <m/>
    <m/>
    <n v="44965"/>
    <s v="CREDITOS DE CONSUMO"/>
    <n v="0"/>
    <n v="0"/>
    <n v="890480123"/>
    <s v="UNIVERSIDAD DE CARTAGENA"/>
    <n v="5"/>
    <m/>
    <m/>
    <m/>
    <m/>
    <n v="2"/>
    <n v="7"/>
    <n v="2"/>
  </r>
  <r>
    <n v="23997"/>
    <s v="C"/>
    <x v="287"/>
    <x v="0"/>
    <n v="4"/>
    <n v="550025011"/>
    <d v="2020-12-10T00:00:00"/>
    <d v="2023-12-30T00:00:00"/>
    <n v="0"/>
    <n v="1"/>
    <n v="3"/>
    <n v="30"/>
    <n v="2"/>
    <n v="22490513"/>
    <n v="24960000"/>
    <n v="50000"/>
    <n v="1922"/>
    <n v="46990"/>
    <n v="0"/>
    <n v="0"/>
    <n v="0"/>
    <m/>
    <n v="0"/>
    <n v="0"/>
    <n v="0"/>
    <m/>
    <m/>
    <d v="2021-03-30T00:00:00"/>
    <n v="1"/>
    <s v="O"/>
    <n v="1"/>
    <n v="30"/>
    <n v="0"/>
    <m/>
    <m/>
    <m/>
    <m/>
    <m/>
    <m/>
    <n v="1"/>
    <n v="1"/>
    <m/>
    <m/>
    <n v="22993"/>
    <s v="CREDITOS DE CONSUMO"/>
    <n v="0"/>
    <n v="0"/>
    <n v="890480123"/>
    <s v="UNIVERSIDAD DE CARTAGENA"/>
    <n v="5"/>
    <m/>
    <m/>
    <m/>
    <m/>
    <n v="2"/>
    <n v="7"/>
    <n v="2"/>
  </r>
  <r>
    <n v="98212"/>
    <s v="C"/>
    <x v="287"/>
    <x v="0"/>
    <n v="4"/>
    <n v="550025608"/>
    <d v="2021-03-18T00:00:00"/>
    <d v="2024-04-30T00:00:00"/>
    <n v="0"/>
    <n v="1"/>
    <n v="1"/>
    <n v="30"/>
    <n v="2"/>
    <n v="22490513"/>
    <n v="24960000"/>
    <n v="200000"/>
    <n v="7689"/>
    <n v="192311"/>
    <n v="0"/>
    <n v="0"/>
    <n v="0"/>
    <m/>
    <n v="0"/>
    <n v="0"/>
    <n v="0"/>
    <m/>
    <m/>
    <d v="2021-03-30T00:00:00"/>
    <n v="1"/>
    <s v="O"/>
    <n v="1"/>
    <n v="30"/>
    <n v="0"/>
    <m/>
    <m/>
    <m/>
    <m/>
    <m/>
    <m/>
    <n v="1"/>
    <n v="1"/>
    <m/>
    <m/>
    <n v="94099"/>
    <s v="CREDITOS DE CONSUMO"/>
    <n v="0"/>
    <n v="0"/>
    <n v="890480123"/>
    <s v="UNIVERSIDAD DE CARTAGENA"/>
    <n v="5"/>
    <m/>
    <m/>
    <m/>
    <m/>
    <n v="2"/>
    <n v="7"/>
    <n v="2"/>
  </r>
  <r>
    <n v="9821"/>
    <s v="C"/>
    <x v="287"/>
    <x v="0"/>
    <n v="4"/>
    <n v="550025644"/>
    <d v="2021-03-27T00:00:00"/>
    <d v="2024-04-30T00:00:00"/>
    <n v="0"/>
    <n v="1"/>
    <n v="1"/>
    <n v="30"/>
    <n v="2"/>
    <n v="22490513"/>
    <n v="24960000"/>
    <n v="20000"/>
    <n v="769"/>
    <n v="19231"/>
    <n v="0"/>
    <n v="0"/>
    <n v="0"/>
    <m/>
    <n v="0"/>
    <n v="0"/>
    <n v="0"/>
    <m/>
    <m/>
    <d v="2021-03-30T00:00:00"/>
    <n v="1"/>
    <s v="O"/>
    <n v="1"/>
    <n v="30"/>
    <n v="0"/>
    <m/>
    <m/>
    <m/>
    <m/>
    <m/>
    <m/>
    <n v="1"/>
    <n v="1"/>
    <m/>
    <m/>
    <n v="9410"/>
    <s v="CREDITOS DE CONSUMO"/>
    <n v="0"/>
    <n v="0"/>
    <n v="890480123"/>
    <s v="UNIVERSIDAD DE CARTAGENA"/>
    <n v="5"/>
    <m/>
    <m/>
    <m/>
    <m/>
    <n v="2"/>
    <n v="7"/>
    <n v="2"/>
  </r>
  <r>
    <n v="3064"/>
    <s v="C"/>
    <x v="287"/>
    <x v="0"/>
    <n v="4"/>
    <n v="550025714"/>
    <d v="2021-03-31T00:00:00"/>
    <d v="2021-05-30T00:00:00"/>
    <n v="0"/>
    <n v="1"/>
    <n v="0"/>
    <n v="30"/>
    <n v="2"/>
    <n v="0"/>
    <n v="0"/>
    <n v="6000"/>
    <n v="6000"/>
    <n v="6000"/>
    <n v="0"/>
    <n v="0"/>
    <n v="0"/>
    <m/>
    <n v="0"/>
    <n v="0"/>
    <n v="0"/>
    <m/>
    <m/>
    <d v="2021-03-31T00:00:00"/>
    <n v="1"/>
    <s v="O"/>
    <n v="1"/>
    <n v="30"/>
    <n v="0"/>
    <m/>
    <m/>
    <m/>
    <m/>
    <m/>
    <m/>
    <n v="1"/>
    <n v="1"/>
    <m/>
    <m/>
    <n v="2936"/>
    <s v="CREDITOS DE CONSUMO"/>
    <n v="0"/>
    <n v="0"/>
    <n v="890480123"/>
    <s v="UNIVERSIDAD DE CARTAGENA"/>
    <n v="5"/>
    <m/>
    <m/>
    <m/>
    <m/>
    <n v="2"/>
    <n v="7"/>
    <n v="2"/>
  </r>
  <r>
    <n v="4807445"/>
    <s v="C"/>
    <x v="288"/>
    <x v="0"/>
    <n v="4"/>
    <n v="15849"/>
    <d v="2019-06-27T00:00:00"/>
    <d v="2022-06-30T00:00:00"/>
    <n v="0"/>
    <n v="1"/>
    <n v="21"/>
    <n v="30"/>
    <n v="2"/>
    <n v="9752084"/>
    <n v="10200000"/>
    <n v="11306250"/>
    <n v="363506"/>
    <n v="5111188"/>
    <n v="0"/>
    <n v="0"/>
    <n v="0"/>
    <m/>
    <n v="0"/>
    <n v="0"/>
    <n v="0"/>
    <m/>
    <m/>
    <d v="2021-03-30T00:00:00"/>
    <n v="1"/>
    <s v="O"/>
    <n v="1"/>
    <n v="30"/>
    <n v="0"/>
    <m/>
    <m/>
    <m/>
    <m/>
    <m/>
    <m/>
    <n v="1"/>
    <n v="1"/>
    <m/>
    <m/>
    <n v="303743"/>
    <s v="CREDITOS DE CONSUMO"/>
    <n v="0"/>
    <n v="0"/>
    <n v="890480123"/>
    <s v="UNIVERSIDAD DE CARTAGENA"/>
    <n v="5"/>
    <m/>
    <m/>
    <m/>
    <m/>
    <n v="1"/>
    <n v="7"/>
    <n v="2"/>
  </r>
  <r>
    <n v="74956500"/>
    <s v="C"/>
    <x v="288"/>
    <x v="0"/>
    <n v="4"/>
    <n v="16929"/>
    <d v="2020-02-03T00:00:00"/>
    <d v="2026-02-03T00:00:00"/>
    <n v="0"/>
    <n v="1"/>
    <n v="14"/>
    <n v="30"/>
    <n v="2"/>
    <n v="9119043"/>
    <n v="9510000"/>
    <n v="94331846"/>
    <n v="1705961"/>
    <n v="79692383"/>
    <n v="0"/>
    <n v="0"/>
    <n v="0"/>
    <m/>
    <n v="0"/>
    <n v="0"/>
    <n v="0"/>
    <m/>
    <m/>
    <d v="2021-03-30T00:00:00"/>
    <n v="1"/>
    <s v="O"/>
    <n v="1"/>
    <n v="30"/>
    <n v="0"/>
    <m/>
    <m/>
    <m/>
    <m/>
    <m/>
    <m/>
    <n v="1"/>
    <n v="1"/>
    <m/>
    <m/>
    <n v="4735883"/>
    <s v="CREDITOS DE CONSUMO"/>
    <n v="0"/>
    <n v="0"/>
    <n v="890480123"/>
    <s v="UNIVERSIDAD DE CARTAGENA"/>
    <n v="5"/>
    <m/>
    <m/>
    <m/>
    <m/>
    <n v="1"/>
    <n v="7"/>
    <n v="2"/>
  </r>
  <r>
    <n v="333069"/>
    <s v="C"/>
    <x v="288"/>
    <x v="0"/>
    <n v="4"/>
    <n v="17188"/>
    <d v="2020-05-08T00:00:00"/>
    <d v="2021-06-30T00:00:00"/>
    <n v="30"/>
    <n v="1"/>
    <n v="7"/>
    <n v="30"/>
    <n v="2"/>
    <n v="5841061"/>
    <n v="6000000"/>
    <n v="1000000"/>
    <n v="85993"/>
    <n v="354113"/>
    <n v="1650"/>
    <n v="0"/>
    <n v="0"/>
    <m/>
    <n v="0"/>
    <n v="0"/>
    <n v="0"/>
    <m/>
    <m/>
    <d v="2021-03-30T00:00:00"/>
    <n v="1"/>
    <s v="S"/>
    <n v="1"/>
    <n v="30"/>
    <n v="98625"/>
    <m/>
    <m/>
    <m/>
    <m/>
    <m/>
    <m/>
    <n v="1"/>
    <n v="1"/>
    <m/>
    <m/>
    <n v="21044"/>
    <s v="CREDITOS DE CONSUMO"/>
    <n v="0"/>
    <n v="0"/>
    <n v="890480123"/>
    <s v="UNIVERSIDAD DE CARTAGENA"/>
    <n v="5"/>
    <m/>
    <m/>
    <m/>
    <m/>
    <n v="1"/>
    <n v="7"/>
    <n v="2"/>
  </r>
  <r>
    <n v="912153"/>
    <s v="C"/>
    <x v="288"/>
    <x v="0"/>
    <n v="4"/>
    <n v="17347"/>
    <d v="2020-07-09T00:00:00"/>
    <d v="2022-07-30T00:00:00"/>
    <n v="0"/>
    <n v="1"/>
    <n v="9"/>
    <n v="30"/>
    <n v="2"/>
    <n v="15881442"/>
    <n v="17090000"/>
    <n v="1500000"/>
    <n v="73360"/>
    <n v="969784"/>
    <n v="0"/>
    <n v="0"/>
    <n v="0"/>
    <m/>
    <n v="0"/>
    <n v="0"/>
    <n v="0"/>
    <m/>
    <m/>
    <d v="2021-03-30T00:00:00"/>
    <n v="9"/>
    <s v="O"/>
    <n v="1"/>
    <n v="30"/>
    <n v="0"/>
    <m/>
    <m/>
    <m/>
    <m/>
    <m/>
    <m/>
    <n v="1"/>
    <n v="1"/>
    <m/>
    <m/>
    <n v="57631"/>
    <s v="CREDITOS DE CONSUMO"/>
    <n v="0"/>
    <n v="0"/>
    <n v="890480123"/>
    <s v="UNIVERSIDAD DE CARTAGENA"/>
    <n v="5"/>
    <m/>
    <m/>
    <m/>
    <m/>
    <n v="1"/>
    <n v="7"/>
    <n v="2"/>
  </r>
  <r>
    <n v="892264"/>
    <s v="C"/>
    <x v="288"/>
    <x v="0"/>
    <n v="4"/>
    <n v="17546"/>
    <d v="2020-08-31T00:00:00"/>
    <d v="2021-08-31T00:00:00"/>
    <n v="0"/>
    <n v="1"/>
    <n v="7"/>
    <n v="30"/>
    <n v="2"/>
    <n v="12185828"/>
    <n v="12890000"/>
    <n v="2200000"/>
    <n v="195659"/>
    <n v="948639"/>
    <n v="0"/>
    <n v="0"/>
    <n v="0"/>
    <m/>
    <n v="0"/>
    <n v="0"/>
    <n v="0"/>
    <m/>
    <m/>
    <d v="2021-03-30T00:00:00"/>
    <n v="9"/>
    <s v="O"/>
    <n v="1"/>
    <n v="30"/>
    <n v="0"/>
    <m/>
    <m/>
    <m/>
    <m/>
    <m/>
    <m/>
    <n v="1"/>
    <n v="1"/>
    <m/>
    <m/>
    <n v="56375"/>
    <s v="CREDITOS DE CONSUMO"/>
    <n v="0"/>
    <n v="0"/>
    <n v="890480123"/>
    <s v="UNIVERSIDAD DE CARTAGENA"/>
    <n v="5"/>
    <m/>
    <m/>
    <m/>
    <m/>
    <n v="1"/>
    <n v="7"/>
    <n v="2"/>
  </r>
  <r>
    <n v="0"/>
    <s v="C"/>
    <x v="289"/>
    <x v="0"/>
    <n v="4"/>
    <n v="13656"/>
    <d v="2020-10-29T00:00:00"/>
    <d v="2023-12-13T00:00:00"/>
    <n v="0"/>
    <n v="1"/>
    <n v="5"/>
    <n v="30"/>
    <n v="2"/>
    <n v="17726461"/>
    <n v="19240000"/>
    <n v="3327568"/>
    <n v="117386"/>
    <n v="2953207"/>
    <n v="0"/>
    <n v="0"/>
    <n v="0"/>
    <m/>
    <n v="0"/>
    <n v="0"/>
    <n v="0"/>
    <m/>
    <m/>
    <d v="2021-03-30T00:00:00"/>
    <n v="1"/>
    <s v="O"/>
    <n v="1"/>
    <n v="30"/>
    <n v="0"/>
    <m/>
    <m/>
    <m/>
    <m/>
    <m/>
    <m/>
    <n v="1"/>
    <n v="1"/>
    <m/>
    <m/>
    <n v="3254735"/>
    <s v="CREDITOS DE CONSUMO"/>
    <n v="0"/>
    <n v="0"/>
    <n v="890480123"/>
    <s v="UNIVERSIDAD DE CARTAGENA"/>
    <n v="5"/>
    <m/>
    <m/>
    <m/>
    <m/>
    <n v="1"/>
    <n v="7"/>
    <n v="1"/>
  </r>
  <r>
    <n v="0"/>
    <s v="C"/>
    <x v="289"/>
    <x v="0"/>
    <n v="4"/>
    <n v="17802"/>
    <d v="2020-11-11T00:00:00"/>
    <d v="2021-11-30T00:00:00"/>
    <n v="0"/>
    <n v="1"/>
    <n v="4"/>
    <n v="30"/>
    <n v="2"/>
    <n v="15881442"/>
    <n v="17090000"/>
    <n v="1200000"/>
    <n v="108810"/>
    <n v="820628"/>
    <n v="0"/>
    <n v="0"/>
    <n v="0"/>
    <m/>
    <n v="0"/>
    <n v="0"/>
    <n v="0"/>
    <m/>
    <m/>
    <d v="2021-03-30T00:00:00"/>
    <n v="1"/>
    <s v="O"/>
    <n v="1"/>
    <n v="30"/>
    <n v="0"/>
    <m/>
    <m/>
    <m/>
    <m/>
    <m/>
    <m/>
    <n v="1"/>
    <n v="1"/>
    <m/>
    <m/>
    <n v="904416"/>
    <s v="CREDITOS DE CONSUMO"/>
    <n v="0"/>
    <n v="0"/>
    <n v="890480123"/>
    <s v="UNIVERSIDAD DE CARTAGENA"/>
    <n v="5"/>
    <m/>
    <m/>
    <m/>
    <m/>
    <n v="1"/>
    <n v="7"/>
    <n v="2"/>
  </r>
  <r>
    <n v="37886806"/>
    <s v="C"/>
    <x v="290"/>
    <x v="0"/>
    <n v="4"/>
    <n v="14989"/>
    <d v="2018-12-06T00:00:00"/>
    <d v="2025-12-06T00:00:00"/>
    <n v="0"/>
    <n v="1"/>
    <n v="44"/>
    <n v="30"/>
    <n v="2"/>
    <n v="17726461"/>
    <n v="19240000"/>
    <n v="93000000"/>
    <n v="1939777"/>
    <n v="58249491"/>
    <n v="0"/>
    <n v="0"/>
    <n v="0"/>
    <m/>
    <n v="0"/>
    <n v="0"/>
    <n v="0"/>
    <m/>
    <m/>
    <d v="2021-03-30T00:00:00"/>
    <n v="1"/>
    <s v="O"/>
    <n v="1"/>
    <n v="30"/>
    <n v="0"/>
    <m/>
    <m/>
    <m/>
    <m/>
    <m/>
    <m/>
    <n v="1"/>
    <n v="1"/>
    <m/>
    <m/>
    <n v="20362685"/>
    <s v="CREDITOS DE CONSUMO"/>
    <n v="0"/>
    <n v="0"/>
    <n v="890480123"/>
    <s v="UNIVERSIDAD DE CARTAGENA"/>
    <n v="5"/>
    <m/>
    <m/>
    <m/>
    <m/>
    <n v="1"/>
    <n v="7"/>
    <n v="2"/>
  </r>
  <r>
    <n v="2068376"/>
    <s v="C"/>
    <x v="291"/>
    <x v="0"/>
    <n v="4"/>
    <n v="14652"/>
    <d v="2018-09-28T00:00:00"/>
    <d v="2021-09-28T00:00:00"/>
    <n v="2"/>
    <n v="1"/>
    <n v="29"/>
    <n v="30"/>
    <n v="2"/>
    <n v="17726461"/>
    <n v="19240000"/>
    <n v="38992000"/>
    <n v="1404309"/>
    <n v="8027679"/>
    <n v="7886"/>
    <n v="0"/>
    <n v="0"/>
    <m/>
    <n v="0"/>
    <n v="0"/>
    <n v="0"/>
    <m/>
    <m/>
    <d v="2021-03-30T00:00:00"/>
    <n v="1"/>
    <s v="O"/>
    <n v="1"/>
    <n v="30"/>
    <n v="20853"/>
    <m/>
    <m/>
    <m/>
    <m/>
    <m/>
    <m/>
    <n v="1"/>
    <n v="1"/>
    <m/>
    <m/>
    <n v="5959303"/>
    <s v="CREDITOS DE CONSUMO"/>
    <n v="0"/>
    <n v="0"/>
    <n v="890480123"/>
    <s v="UNIVERSIDAD DE CARTAGENA"/>
    <n v="5"/>
    <m/>
    <m/>
    <m/>
    <m/>
    <n v="1"/>
    <n v="7"/>
    <n v="2"/>
  </r>
  <r>
    <n v="69968"/>
    <s v="C"/>
    <x v="291"/>
    <x v="0"/>
    <n v="4"/>
    <n v="15585"/>
    <d v="2019-04-15T00:00:00"/>
    <d v="2021-04-15T00:00:00"/>
    <n v="15"/>
    <n v="1"/>
    <n v="22"/>
    <n v="30"/>
    <n v="2"/>
    <n v="15881442"/>
    <n v="17090000"/>
    <n v="4500000"/>
    <n v="220079"/>
    <n v="271555"/>
    <n v="1440"/>
    <n v="0"/>
    <n v="0"/>
    <m/>
    <n v="0"/>
    <n v="0"/>
    <n v="0"/>
    <m/>
    <m/>
    <d v="2021-03-30T00:00:00"/>
    <n v="1"/>
    <s v="O"/>
    <n v="1"/>
    <n v="30"/>
    <n v="54351"/>
    <m/>
    <m/>
    <m/>
    <m/>
    <m/>
    <m/>
    <n v="1"/>
    <n v="1"/>
    <m/>
    <m/>
    <n v="201587"/>
    <s v="CREDITOS DE CONSUMO"/>
    <n v="0"/>
    <n v="0"/>
    <n v="890480123"/>
    <s v="UNIVERSIDAD DE CARTAGENA"/>
    <n v="5"/>
    <m/>
    <m/>
    <m/>
    <m/>
    <n v="1"/>
    <n v="7"/>
    <n v="2"/>
  </r>
  <r>
    <n v="2976415"/>
    <s v="C"/>
    <x v="291"/>
    <x v="0"/>
    <n v="4"/>
    <n v="15669"/>
    <d v="2019-05-07T00:00:00"/>
    <d v="2023-05-07T00:00:00"/>
    <n v="0"/>
    <n v="1"/>
    <n v="23"/>
    <n v="30"/>
    <n v="2"/>
    <n v="12185828"/>
    <n v="12890000"/>
    <n v="20000000"/>
    <n v="528503"/>
    <n v="11551915"/>
    <n v="0"/>
    <n v="0"/>
    <n v="0"/>
    <m/>
    <n v="0"/>
    <n v="0"/>
    <n v="0"/>
    <m/>
    <m/>
    <d v="2021-03-30T00:00:00"/>
    <n v="1"/>
    <s v="O"/>
    <n v="1"/>
    <n v="30"/>
    <n v="0"/>
    <m/>
    <m/>
    <m/>
    <m/>
    <m/>
    <m/>
    <n v="1"/>
    <n v="1"/>
    <m/>
    <m/>
    <n v="8575500"/>
    <s v="CREDITOS DE CONSUMO"/>
    <n v="0"/>
    <n v="0"/>
    <n v="890480123"/>
    <s v="UNIVERSIDAD DE CARTAGENA"/>
    <n v="5"/>
    <m/>
    <m/>
    <m/>
    <m/>
    <n v="1"/>
    <n v="7"/>
    <n v="2"/>
  </r>
  <r>
    <n v="0"/>
    <s v="C"/>
    <x v="292"/>
    <x v="0"/>
    <n v="4"/>
    <n v="13669"/>
    <d v="2018-02-15T00:00:00"/>
    <d v="2023-02-15T00:00:00"/>
    <n v="0"/>
    <n v="1"/>
    <n v="38"/>
    <n v="30"/>
    <n v="2"/>
    <n v="12185828"/>
    <n v="12890000"/>
    <n v="12965597"/>
    <n v="289632"/>
    <n v="5582525"/>
    <n v="0"/>
    <n v="0"/>
    <n v="0"/>
    <m/>
    <n v="0"/>
    <n v="0"/>
    <n v="0"/>
    <m/>
    <m/>
    <d v="2021-03-30T00:00:00"/>
    <n v="1"/>
    <s v="O"/>
    <n v="1"/>
    <n v="30"/>
    <n v="0"/>
    <m/>
    <m/>
    <m/>
    <m/>
    <m/>
    <m/>
    <n v="1"/>
    <n v="1"/>
    <m/>
    <m/>
    <n v="9628088"/>
    <s v="CREDITOS DE CONSUMO"/>
    <n v="0"/>
    <n v="0"/>
    <n v="890480123"/>
    <s v="UNIVERSIDAD DE CARTAGENA"/>
    <n v="5"/>
    <m/>
    <m/>
    <m/>
    <m/>
    <n v="1"/>
    <n v="7"/>
    <n v="2"/>
  </r>
  <r>
    <n v="0"/>
    <s v="C"/>
    <x v="292"/>
    <x v="0"/>
    <n v="4"/>
    <n v="15087"/>
    <d v="2019-01-10T00:00:00"/>
    <d v="2021-07-10T00:00:00"/>
    <n v="0"/>
    <n v="1"/>
    <n v="27"/>
    <n v="30"/>
    <n v="2"/>
    <n v="9752084"/>
    <n v="10200000"/>
    <n v="12438914"/>
    <n v="468900"/>
    <n v="1337572"/>
    <n v="0"/>
    <n v="0"/>
    <n v="0"/>
    <m/>
    <n v="0"/>
    <n v="0"/>
    <n v="0"/>
    <m/>
    <m/>
    <d v="2021-03-30T00:00:00"/>
    <n v="1"/>
    <s v="O"/>
    <n v="1"/>
    <n v="30"/>
    <n v="0"/>
    <m/>
    <m/>
    <m/>
    <m/>
    <m/>
    <m/>
    <n v="1"/>
    <n v="1"/>
    <m/>
    <m/>
    <n v="2306888"/>
    <s v="CREDITOS DE CONSUMO"/>
    <n v="0"/>
    <n v="0"/>
    <n v="890480123"/>
    <s v="UNIVERSIDAD DE CARTAGENA"/>
    <n v="5"/>
    <m/>
    <m/>
    <m/>
    <m/>
    <n v="1"/>
    <n v="7"/>
    <n v="2"/>
  </r>
  <r>
    <n v="0"/>
    <s v="C"/>
    <x v="293"/>
    <x v="0"/>
    <n v="4"/>
    <n v="16797"/>
    <d v="2020-01-03T00:00:00"/>
    <d v="2022-01-03T00:00:00"/>
    <n v="0"/>
    <n v="1"/>
    <n v="15"/>
    <n v="30"/>
    <n v="2"/>
    <n v="9119963"/>
    <n v="9511000"/>
    <n v="13833747"/>
    <n v="632753"/>
    <n v="5469842"/>
    <n v="0"/>
    <n v="0"/>
    <n v="0"/>
    <m/>
    <n v="0"/>
    <n v="0"/>
    <n v="0"/>
    <m/>
    <m/>
    <d v="2021-03-30T00:00:00"/>
    <n v="1"/>
    <s v="O"/>
    <n v="1"/>
    <n v="30"/>
    <n v="0"/>
    <m/>
    <m/>
    <m/>
    <m/>
    <m/>
    <m/>
    <n v="1"/>
    <n v="1"/>
    <m/>
    <m/>
    <n v="36619686"/>
    <s v="CREDITOS DE CONSUMO"/>
    <n v="0"/>
    <n v="0"/>
    <n v="890480123"/>
    <s v="UNIVERSIDAD DE CARTAGENA"/>
    <n v="5"/>
    <m/>
    <m/>
    <m/>
    <m/>
    <n v="1"/>
    <n v="7"/>
    <n v="2"/>
  </r>
  <r>
    <n v="59797218"/>
    <s v="C"/>
    <x v="294"/>
    <x v="0"/>
    <n v="4"/>
    <n v="17978"/>
    <d v="2020-12-30T00:00:00"/>
    <d v="2027-12-30T00:00:00"/>
    <n v="0"/>
    <n v="1"/>
    <n v="3"/>
    <n v="30"/>
    <n v="2"/>
    <n v="16011168"/>
    <n v="17240000"/>
    <n v="76062844"/>
    <n v="1188863"/>
    <n v="75531520"/>
    <n v="0"/>
    <n v="0"/>
    <n v="0"/>
    <m/>
    <n v="0"/>
    <n v="0"/>
    <n v="0"/>
    <s v="2000000/2000000"/>
    <d v="2021-12-06T00:00:00"/>
    <d v="2021-03-30T00:00:00"/>
    <n v="1"/>
    <s v="O"/>
    <n v="1"/>
    <n v="30"/>
    <n v="0"/>
    <m/>
    <m/>
    <m/>
    <m/>
    <m/>
    <m/>
    <n v="1"/>
    <n v="1"/>
    <m/>
    <m/>
    <n v="15734302"/>
    <s v="CREDITOS DE CONSUMO"/>
    <n v="0"/>
    <n v="0"/>
    <n v="890480123"/>
    <s v="UNIVERSIDAD DE CARTAGENA"/>
    <n v="5"/>
    <m/>
    <m/>
    <m/>
    <m/>
    <n v="1"/>
    <n v="7"/>
    <n v="2"/>
  </r>
  <r>
    <n v="18649114"/>
    <s v="C"/>
    <x v="294"/>
    <x v="0"/>
    <n v="4"/>
    <n v="17979"/>
    <d v="2020-12-30T00:00:00"/>
    <d v="2026-12-30T00:00:00"/>
    <n v="0"/>
    <n v="1"/>
    <n v="3"/>
    <n v="30"/>
    <n v="2"/>
    <n v="11287361"/>
    <n v="11890000"/>
    <n v="24275477"/>
    <n v="465642"/>
    <n v="23556212"/>
    <n v="0"/>
    <n v="0"/>
    <n v="0"/>
    <m/>
    <n v="0"/>
    <n v="0"/>
    <n v="0"/>
    <m/>
    <m/>
    <d v="2021-03-30T00:00:00"/>
    <n v="1"/>
    <s v="O"/>
    <n v="1"/>
    <n v="30"/>
    <n v="0"/>
    <m/>
    <m/>
    <m/>
    <m/>
    <m/>
    <m/>
    <n v="1"/>
    <n v="1"/>
    <m/>
    <m/>
    <n v="4907098"/>
    <s v="CREDITOS DE CONSUMO"/>
    <n v="0"/>
    <n v="0"/>
    <n v="890480123"/>
    <s v="UNIVERSIDAD DE CARTAGENA"/>
    <n v="5"/>
    <m/>
    <m/>
    <m/>
    <m/>
    <n v="1"/>
    <n v="7"/>
    <n v="2"/>
  </r>
  <r>
    <n v="63564470"/>
    <s v="C"/>
    <x v="294"/>
    <x v="0"/>
    <n v="4"/>
    <n v="17980"/>
    <d v="2020-12-30T00:00:00"/>
    <d v="2027-12-30T00:00:00"/>
    <n v="0"/>
    <n v="1"/>
    <n v="3"/>
    <n v="30"/>
    <n v="2"/>
    <n v="9568969"/>
    <n v="10000000"/>
    <n v="82385594"/>
    <n v="1349420"/>
    <n v="80290041"/>
    <n v="0"/>
    <n v="0"/>
    <n v="0"/>
    <m/>
    <n v="0"/>
    <n v="0"/>
    <n v="0"/>
    <m/>
    <m/>
    <d v="2021-03-30T00:00:00"/>
    <n v="1"/>
    <s v="O"/>
    <n v="1"/>
    <n v="30"/>
    <n v="0"/>
    <m/>
    <m/>
    <m/>
    <m/>
    <m/>
    <m/>
    <n v="1"/>
    <n v="1"/>
    <m/>
    <m/>
    <n v="16725571"/>
    <s v="CREDITOS DE CONSUMO"/>
    <n v="0"/>
    <n v="0"/>
    <n v="890480123"/>
    <s v="UNIVERSIDAD DE CARTAGENA"/>
    <n v="5"/>
    <m/>
    <m/>
    <m/>
    <m/>
    <n v="1"/>
    <n v="7"/>
    <n v="2"/>
  </r>
  <r>
    <n v="37821828"/>
    <s v="C"/>
    <x v="295"/>
    <x v="0"/>
    <n v="4"/>
    <n v="16819"/>
    <d v="2020-01-13T00:00:00"/>
    <d v="2027-01-13T00:00:00"/>
    <n v="17"/>
    <n v="1"/>
    <n v="13"/>
    <n v="30"/>
    <n v="2"/>
    <n v="9119963"/>
    <n v="9511000"/>
    <n v="47655000"/>
    <n v="769629"/>
    <n v="41663673"/>
    <n v="179418"/>
    <n v="0"/>
    <n v="0"/>
    <m/>
    <n v="0"/>
    <n v="0"/>
    <n v="0"/>
    <m/>
    <m/>
    <d v="2021-03-30T00:00:00"/>
    <n v="1"/>
    <s v="O"/>
    <n v="1"/>
    <n v="30"/>
    <n v="3582"/>
    <m/>
    <m/>
    <m/>
    <m/>
    <m/>
    <m/>
    <n v="1"/>
    <n v="1"/>
    <m/>
    <m/>
    <n v="3841845"/>
    <s v="CREDITOS DE CONSUMO"/>
    <n v="0"/>
    <n v="0"/>
    <n v="890480123"/>
    <s v="UNIVERSIDAD DE CARTAGENA"/>
    <n v="5"/>
    <m/>
    <m/>
    <m/>
    <m/>
    <n v="1"/>
    <n v="7"/>
    <n v="2"/>
  </r>
  <r>
    <n v="4477377"/>
    <s v="C"/>
    <x v="296"/>
    <x v="0"/>
    <n v="4"/>
    <n v="15606"/>
    <d v="2019-04-16T00:00:00"/>
    <d v="2022-04-30T00:00:00"/>
    <n v="0"/>
    <n v="1"/>
    <n v="23"/>
    <n v="30"/>
    <n v="2"/>
    <n v="12185828"/>
    <n v="12890000"/>
    <n v="15000000"/>
    <n v="499547"/>
    <n v="6049428"/>
    <n v="0"/>
    <n v="0"/>
    <n v="0"/>
    <m/>
    <n v="0"/>
    <n v="0"/>
    <n v="0"/>
    <m/>
    <m/>
    <d v="2021-03-30T00:00:00"/>
    <n v="1"/>
    <s v="O"/>
    <n v="1"/>
    <n v="30"/>
    <n v="0"/>
    <m/>
    <m/>
    <m/>
    <m/>
    <m/>
    <m/>
    <n v="1"/>
    <n v="1"/>
    <m/>
    <m/>
    <n v="1572051"/>
    <s v="CREDITOS DE CONSUMO"/>
    <n v="0"/>
    <n v="0"/>
    <n v="890480123"/>
    <s v="UNIVERSIDAD DE CARTAGENA"/>
    <n v="5"/>
    <m/>
    <m/>
    <m/>
    <m/>
    <n v="1"/>
    <n v="7"/>
    <n v="2"/>
  </r>
  <r>
    <n v="22694989"/>
    <s v="C"/>
    <x v="296"/>
    <x v="0"/>
    <n v="4"/>
    <n v="15607"/>
    <d v="2019-04-16T00:00:00"/>
    <d v="2024-04-30T00:00:00"/>
    <n v="0"/>
    <n v="1"/>
    <n v="22"/>
    <n v="30"/>
    <n v="2"/>
    <n v="17726461"/>
    <n v="19240000"/>
    <n v="42000000"/>
    <n v="1060284"/>
    <n v="30663420"/>
    <n v="217717"/>
    <n v="0"/>
    <n v="0"/>
    <m/>
    <n v="0"/>
    <n v="0"/>
    <n v="0"/>
    <m/>
    <m/>
    <d v="2021-03-30T00:00:00"/>
    <n v="1"/>
    <s v="O"/>
    <n v="1"/>
    <n v="30"/>
    <n v="0"/>
    <m/>
    <m/>
    <m/>
    <m/>
    <m/>
    <m/>
    <n v="1"/>
    <n v="1"/>
    <m/>
    <m/>
    <n v="7968431"/>
    <s v="CREDITOS DE CONSUMO"/>
    <n v="0"/>
    <n v="0"/>
    <n v="890480123"/>
    <s v="UNIVERSIDAD DE CARTAGENA"/>
    <n v="5"/>
    <m/>
    <m/>
    <m/>
    <m/>
    <n v="1"/>
    <n v="7"/>
    <n v="2"/>
  </r>
  <r>
    <n v="428428"/>
    <s v="C"/>
    <x v="297"/>
    <x v="0"/>
    <n v="4"/>
    <n v="14001"/>
    <d v="2018-05-09T00:00:00"/>
    <d v="2021-05-09T00:00:00"/>
    <n v="0"/>
    <n v="1"/>
    <n v="34"/>
    <n v="30"/>
    <n v="2"/>
    <n v="12185828"/>
    <n v="12890000"/>
    <n v="7900722"/>
    <n v="263119"/>
    <n v="503874"/>
    <n v="0"/>
    <n v="0"/>
    <n v="0"/>
    <m/>
    <n v="0"/>
    <n v="0"/>
    <n v="0"/>
    <m/>
    <m/>
    <d v="2021-03-30T00:00:00"/>
    <n v="1"/>
    <s v="O"/>
    <n v="1"/>
    <n v="30"/>
    <n v="0"/>
    <m/>
    <m/>
    <m/>
    <m/>
    <m/>
    <m/>
    <n v="1"/>
    <n v="1"/>
    <m/>
    <m/>
    <n v="75446"/>
    <s v="CREDITOS DE CONSUMO"/>
    <n v="0"/>
    <n v="0"/>
    <n v="890480123"/>
    <s v="UNIVERSIDAD DE CARTAGENA"/>
    <n v="5"/>
    <m/>
    <m/>
    <m/>
    <m/>
    <n v="1"/>
    <n v="7"/>
    <n v="2"/>
  </r>
  <r>
    <n v="56111491"/>
    <s v="C"/>
    <x v="297"/>
    <x v="11"/>
    <n v="4"/>
    <n v="14190"/>
    <d v="2018-06-29T00:00:00"/>
    <d v="2025-06-29T00:00:00"/>
    <n v="0"/>
    <n v="1"/>
    <n v="33"/>
    <n v="30"/>
    <n v="2"/>
    <n v="12185828"/>
    <n v="12890000"/>
    <n v="93749040"/>
    <n v="1664258"/>
    <n v="65992736"/>
    <n v="196"/>
    <n v="0"/>
    <n v="283526000"/>
    <s v="                              "/>
    <n v="0"/>
    <n v="0"/>
    <n v="0"/>
    <m/>
    <m/>
    <d v="2021-03-31T00:00:00"/>
    <n v="2"/>
    <s v="O"/>
    <n v="1"/>
    <n v="30"/>
    <n v="0"/>
    <m/>
    <m/>
    <m/>
    <m/>
    <m/>
    <m/>
    <n v="1"/>
    <n v="1"/>
    <m/>
    <m/>
    <n v="9881245"/>
    <s v="CREDITOS DE CONSUMO"/>
    <n v="0"/>
    <n v="0"/>
    <m/>
    <m/>
    <n v="5"/>
    <m/>
    <m/>
    <m/>
    <m/>
    <n v="1"/>
    <n v="7"/>
    <n v="2"/>
  </r>
  <r>
    <n v="30157976"/>
    <s v="C"/>
    <x v="297"/>
    <x v="3"/>
    <n v="4"/>
    <n v="14191"/>
    <d v="2018-06-29T00:00:00"/>
    <d v="2025-06-29T00:00:00"/>
    <n v="0"/>
    <n v="1"/>
    <n v="33"/>
    <n v="30"/>
    <n v="2"/>
    <n v="17726461"/>
    <n v="19240000"/>
    <n v="47700000"/>
    <n v="994918"/>
    <n v="35468802"/>
    <n v="16323"/>
    <n v="0"/>
    <n v="283526000"/>
    <s v="                              "/>
    <n v="0"/>
    <n v="0"/>
    <n v="0"/>
    <m/>
    <m/>
    <d v="2021-03-30T00:00:00"/>
    <n v="2"/>
    <s v="O"/>
    <n v="1"/>
    <n v="30"/>
    <n v="0"/>
    <m/>
    <m/>
    <m/>
    <m/>
    <m/>
    <m/>
    <n v="1"/>
    <n v="1"/>
    <m/>
    <m/>
    <n v="5310826"/>
    <s v="CREDITOS DE CONSUMO"/>
    <n v="0"/>
    <n v="0"/>
    <n v="890480123"/>
    <s v="UNIVERSIDAD DE CARTAGENA"/>
    <n v="5"/>
    <m/>
    <m/>
    <m/>
    <m/>
    <n v="1"/>
    <n v="7"/>
    <n v="2"/>
  </r>
  <r>
    <n v="607229"/>
    <s v="C"/>
    <x v="297"/>
    <x v="0"/>
    <n v="4"/>
    <n v="16130"/>
    <d v="2019-08-13T00:00:00"/>
    <d v="2021-08-13T00:00:00"/>
    <n v="17"/>
    <n v="1"/>
    <n v="18"/>
    <n v="30"/>
    <n v="2"/>
    <n v="15881442"/>
    <n v="17090000"/>
    <n v="3000000"/>
    <n v="146719"/>
    <n v="714162"/>
    <n v="5287"/>
    <n v="0"/>
    <n v="0"/>
    <m/>
    <n v="0"/>
    <n v="0"/>
    <n v="0"/>
    <m/>
    <m/>
    <d v="2021-03-30T00:00:00"/>
    <n v="1"/>
    <s v="O"/>
    <n v="1"/>
    <n v="30"/>
    <n v="8817"/>
    <m/>
    <m/>
    <m/>
    <m/>
    <m/>
    <m/>
    <n v="1"/>
    <n v="1"/>
    <m/>
    <m/>
    <n v="106933"/>
    <s v="CREDITOS DE CONSUMO"/>
    <n v="0"/>
    <n v="0"/>
    <n v="890480123"/>
    <s v="UNIVERSIDAD DE CARTAGENA"/>
    <n v="5"/>
    <m/>
    <m/>
    <m/>
    <m/>
    <n v="1"/>
    <n v="7"/>
    <n v="2"/>
  </r>
  <r>
    <n v="24590462"/>
    <s v="C"/>
    <x v="297"/>
    <x v="1"/>
    <n v="4"/>
    <n v="9015"/>
    <d v="2014-10-15T00:00:00"/>
    <d v="2024-10-15T00:00:00"/>
    <n v="0"/>
    <n v="1"/>
    <n v="77"/>
    <n v="30"/>
    <n v="2"/>
    <n v="11548671"/>
    <n v="12180000"/>
    <n v="59500000"/>
    <n v="838201"/>
    <n v="28920847"/>
    <n v="0"/>
    <n v="0"/>
    <n v="85000000"/>
    <s v="                              "/>
    <n v="0"/>
    <n v="0"/>
    <n v="0"/>
    <m/>
    <m/>
    <d v="2021-03-30T00:00:00"/>
    <n v="2"/>
    <s v="O"/>
    <n v="1"/>
    <n v="30"/>
    <n v="0"/>
    <m/>
    <m/>
    <m/>
    <m/>
    <m/>
    <m/>
    <n v="1"/>
    <n v="1"/>
    <m/>
    <m/>
    <n v="4330385"/>
    <s v="CREDITO DE VIVIENDA"/>
    <n v="0"/>
    <n v="0"/>
    <n v="890480123"/>
    <s v="UNIVERSIDAD DE CARTAGENA"/>
    <n v="5"/>
    <m/>
    <m/>
    <m/>
    <m/>
    <n v="1"/>
    <n v="7"/>
    <n v="2"/>
  </r>
  <r>
    <n v="246106"/>
    <s v="C"/>
    <x v="298"/>
    <x v="0"/>
    <n v="4"/>
    <n v="12650"/>
    <d v="2017-06-30T00:00:00"/>
    <d v="2021-06-30T00:00:00"/>
    <n v="0"/>
    <n v="1"/>
    <n v="47"/>
    <n v="30"/>
    <n v="2"/>
    <n v="9752084"/>
    <n v="10200000"/>
    <n v="18000000"/>
    <n v="239120"/>
    <n v="309706"/>
    <n v="0"/>
    <n v="0"/>
    <n v="0"/>
    <m/>
    <n v="0"/>
    <n v="0"/>
    <n v="0"/>
    <n v="1500000"/>
    <n v="6"/>
    <d v="2021-03-30T00:00:00"/>
    <n v="1"/>
    <s v="O"/>
    <n v="1"/>
    <n v="30"/>
    <n v="0"/>
    <m/>
    <m/>
    <m/>
    <m/>
    <m/>
    <m/>
    <n v="1"/>
    <n v="1"/>
    <m/>
    <m/>
    <n v="63600"/>
    <s v="CREDITOS DE CONSUMO"/>
    <n v="0"/>
    <n v="0"/>
    <n v="890480123"/>
    <s v="UNIVERSIDAD DE CARTAGENA"/>
    <n v="5"/>
    <m/>
    <m/>
    <m/>
    <m/>
    <n v="1"/>
    <n v="7"/>
    <n v="2"/>
  </r>
  <r>
    <n v="56832808"/>
    <s v="C"/>
    <x v="298"/>
    <x v="0"/>
    <n v="4"/>
    <n v="14984"/>
    <d v="2018-12-06T00:00:00"/>
    <d v="2025-12-06T00:00:00"/>
    <n v="0"/>
    <n v="1"/>
    <n v="28"/>
    <n v="30"/>
    <n v="2"/>
    <n v="17726461"/>
    <n v="19240000"/>
    <n v="91000000"/>
    <n v="1898061"/>
    <n v="71519775"/>
    <n v="0"/>
    <n v="0"/>
    <n v="0"/>
    <m/>
    <n v="0"/>
    <n v="0"/>
    <n v="0"/>
    <m/>
    <m/>
    <d v="2021-03-30T00:00:00"/>
    <n v="1"/>
    <s v="O"/>
    <n v="1"/>
    <n v="30"/>
    <n v="0"/>
    <m/>
    <m/>
    <m/>
    <m/>
    <m/>
    <m/>
    <n v="1"/>
    <n v="1"/>
    <m/>
    <m/>
    <n v="14686967"/>
    <s v="CREDITOS DE CONSUMO"/>
    <n v="0"/>
    <n v="0"/>
    <n v="890480123"/>
    <s v="UNIVERSIDAD DE CARTAGENA"/>
    <n v="5"/>
    <m/>
    <m/>
    <m/>
    <m/>
    <n v="1"/>
    <n v="7"/>
    <n v="2"/>
  </r>
  <r>
    <n v="309663"/>
    <s v="C"/>
    <x v="298"/>
    <x v="0"/>
    <n v="4"/>
    <n v="15737"/>
    <d v="2019-05-27T00:00:00"/>
    <d v="2021-05-27T00:00:00"/>
    <n v="3"/>
    <n v="1"/>
    <n v="21"/>
    <n v="30"/>
    <n v="2"/>
    <n v="15881442"/>
    <n v="17090000"/>
    <n v="4000000"/>
    <n v="195626"/>
    <n v="389688"/>
    <n v="507"/>
    <n v="0"/>
    <n v="0"/>
    <m/>
    <n v="0"/>
    <n v="0"/>
    <n v="0"/>
    <m/>
    <m/>
    <d v="2021-03-30T00:00:00"/>
    <n v="1"/>
    <s v="O"/>
    <n v="1"/>
    <n v="30"/>
    <n v="6068"/>
    <m/>
    <m/>
    <m/>
    <m/>
    <m/>
    <m/>
    <n v="1"/>
    <n v="1"/>
    <m/>
    <m/>
    <n v="80025"/>
    <s v="CREDITOS DE CONSUMO"/>
    <n v="0"/>
    <n v="0"/>
    <n v="890480123"/>
    <s v="UNIVERSIDAD DE CARTAGENA"/>
    <n v="5"/>
    <m/>
    <m/>
    <m/>
    <m/>
    <n v="1"/>
    <n v="7"/>
    <n v="2"/>
  </r>
  <r>
    <n v="2228360"/>
    <s v="C"/>
    <x v="298"/>
    <x v="0"/>
    <n v="4"/>
    <n v="16228"/>
    <d v="2019-09-05T00:00:00"/>
    <d v="2022-09-05T00:00:00"/>
    <n v="0"/>
    <n v="1"/>
    <n v="19"/>
    <n v="30"/>
    <n v="2"/>
    <n v="12185828"/>
    <n v="12890000"/>
    <n v="5442694"/>
    <n v="181259"/>
    <n v="2804222"/>
    <n v="0"/>
    <n v="0"/>
    <n v="0"/>
    <m/>
    <n v="0"/>
    <n v="0"/>
    <n v="0"/>
    <m/>
    <m/>
    <d v="2021-03-30T00:00:00"/>
    <n v="1"/>
    <s v="O"/>
    <n v="1"/>
    <n v="30"/>
    <n v="0"/>
    <m/>
    <m/>
    <m/>
    <m/>
    <m/>
    <m/>
    <n v="1"/>
    <n v="1"/>
    <m/>
    <m/>
    <n v="575862"/>
    <s v="CREDITOS DE CONSUMO"/>
    <n v="0"/>
    <n v="0"/>
    <n v="890480123"/>
    <s v="UNIVERSIDAD DE CARTAGENA"/>
    <n v="5"/>
    <m/>
    <m/>
    <m/>
    <m/>
    <n v="1"/>
    <n v="7"/>
    <n v="2"/>
  </r>
  <r>
    <n v="3158970"/>
    <s v="C"/>
    <x v="298"/>
    <x v="0"/>
    <n v="4"/>
    <n v="17126"/>
    <d v="2020-04-06T00:00:00"/>
    <d v="2024-06-30T00:00:00"/>
    <n v="0"/>
    <n v="1"/>
    <n v="12"/>
    <n v="30"/>
    <n v="2"/>
    <n v="17726461"/>
    <n v="19240000"/>
    <n v="5000000"/>
    <n v="146161"/>
    <n v="3975324"/>
    <n v="0"/>
    <n v="0"/>
    <n v="0"/>
    <m/>
    <n v="0"/>
    <n v="0"/>
    <n v="0"/>
    <m/>
    <m/>
    <d v="2021-03-30T00:00:00"/>
    <n v="1"/>
    <s v="O"/>
    <n v="1"/>
    <n v="30"/>
    <n v="0"/>
    <m/>
    <m/>
    <m/>
    <m/>
    <m/>
    <m/>
    <n v="1"/>
    <n v="1"/>
    <m/>
    <m/>
    <n v="816354"/>
    <s v="CREDITOS DE CONSUMO"/>
    <n v="0"/>
    <n v="0"/>
    <n v="890480123"/>
    <s v="UNIVERSIDAD DE CARTAGENA"/>
    <n v="5"/>
    <m/>
    <m/>
    <m/>
    <m/>
    <n v="1"/>
    <n v="7"/>
    <n v="2"/>
  </r>
  <r>
    <n v="830225"/>
    <s v="C"/>
    <x v="298"/>
    <x v="0"/>
    <n v="4"/>
    <n v="17269"/>
    <d v="2020-06-20T00:00:00"/>
    <d v="2022-06-30T00:00:00"/>
    <n v="0"/>
    <n v="1"/>
    <n v="9"/>
    <n v="30"/>
    <n v="2"/>
    <n v="12185828"/>
    <n v="12890000"/>
    <n v="1600000"/>
    <n v="75456"/>
    <n v="1044775"/>
    <n v="0"/>
    <n v="0"/>
    <n v="0"/>
    <m/>
    <n v="0"/>
    <n v="0"/>
    <n v="0"/>
    <m/>
    <m/>
    <d v="2021-03-30T00:00:00"/>
    <n v="1"/>
    <s v="O"/>
    <n v="1"/>
    <n v="30"/>
    <n v="0"/>
    <m/>
    <m/>
    <m/>
    <m/>
    <m/>
    <m/>
    <n v="1"/>
    <n v="1"/>
    <m/>
    <m/>
    <n v="214550"/>
    <s v="CREDITOS DE CONSUMO"/>
    <n v="0"/>
    <n v="0"/>
    <n v="890480123"/>
    <s v="UNIVERSIDAD DE CARTAGENA"/>
    <n v="5"/>
    <m/>
    <m/>
    <m/>
    <m/>
    <n v="1"/>
    <n v="7"/>
    <n v="2"/>
  </r>
  <r>
    <n v="13493"/>
    <s v="C"/>
    <x v="298"/>
    <x v="0"/>
    <n v="4"/>
    <n v="550013465"/>
    <d v="2016-12-31T00:00:00"/>
    <d v="2023-08-30T00:00:00"/>
    <n v="0"/>
    <n v="1"/>
    <n v="6"/>
    <n v="30"/>
    <n v="2"/>
    <n v="22490513"/>
    <n v="24960000"/>
    <n v="19495"/>
    <n v="765"/>
    <n v="16980"/>
    <n v="0"/>
    <n v="0"/>
    <n v="0"/>
    <m/>
    <n v="0"/>
    <n v="0"/>
    <n v="0"/>
    <m/>
    <m/>
    <d v="2021-03-30T00:00:00"/>
    <n v="1"/>
    <s v="O"/>
    <n v="1"/>
    <n v="30"/>
    <n v="0"/>
    <m/>
    <m/>
    <m/>
    <m/>
    <m/>
    <m/>
    <n v="1"/>
    <n v="1"/>
    <m/>
    <m/>
    <n v="3487"/>
    <s v="CREDITOS DE CONSUMO"/>
    <n v="0"/>
    <n v="0"/>
    <n v="890480123"/>
    <s v="UNIVERSIDAD DE CARTAGENA"/>
    <n v="5"/>
    <m/>
    <m/>
    <m/>
    <m/>
    <n v="2"/>
    <n v="7"/>
    <n v="2"/>
  </r>
  <r>
    <n v="19885"/>
    <s v="C"/>
    <x v="298"/>
    <x v="0"/>
    <n v="4"/>
    <n v="550013466"/>
    <d v="2016-12-31T00:00:00"/>
    <d v="2023-10-30T00:00:00"/>
    <n v="0"/>
    <n v="1"/>
    <n v="5"/>
    <n v="30"/>
    <n v="2"/>
    <n v="22490513"/>
    <n v="24960000"/>
    <n v="27877"/>
    <n v="1072"/>
    <n v="25024"/>
    <n v="0"/>
    <n v="0"/>
    <n v="0"/>
    <m/>
    <n v="0"/>
    <n v="0"/>
    <n v="0"/>
    <m/>
    <m/>
    <d v="2021-03-30T00:00:00"/>
    <n v="1"/>
    <s v="O"/>
    <n v="1"/>
    <n v="30"/>
    <n v="0"/>
    <m/>
    <m/>
    <m/>
    <m/>
    <m/>
    <m/>
    <n v="1"/>
    <n v="1"/>
    <m/>
    <m/>
    <n v="5139"/>
    <s v="CREDITOS DE CONSUMO"/>
    <n v="0"/>
    <n v="0"/>
    <n v="890480123"/>
    <s v="UNIVERSIDAD DE CARTAGENA"/>
    <n v="5"/>
    <m/>
    <m/>
    <m/>
    <m/>
    <n v="2"/>
    <n v="7"/>
    <n v="2"/>
  </r>
  <r>
    <n v="127111"/>
    <s v="C"/>
    <x v="298"/>
    <x v="0"/>
    <n v="4"/>
    <n v="550013467"/>
    <d v="2016-12-31T00:00:00"/>
    <d v="2023-10-30T00:00:00"/>
    <n v="0"/>
    <n v="1"/>
    <n v="4"/>
    <n v="30"/>
    <n v="2"/>
    <n v="22490513"/>
    <n v="24960000"/>
    <n v="174528"/>
    <n v="6710"/>
    <n v="159959"/>
    <n v="2780"/>
    <n v="0"/>
    <n v="0"/>
    <m/>
    <n v="0"/>
    <n v="0"/>
    <n v="0"/>
    <m/>
    <m/>
    <d v="2021-03-30T00:00:00"/>
    <n v="1"/>
    <s v="O"/>
    <n v="1"/>
    <n v="30"/>
    <n v="0"/>
    <m/>
    <m/>
    <m/>
    <m/>
    <m/>
    <m/>
    <n v="1"/>
    <n v="1"/>
    <m/>
    <m/>
    <n v="32848"/>
    <s v="CREDITOS DE CONSUMO"/>
    <n v="0"/>
    <n v="0"/>
    <n v="890480123"/>
    <s v="UNIVERSIDAD DE CARTAGENA"/>
    <n v="5"/>
    <m/>
    <m/>
    <m/>
    <m/>
    <n v="2"/>
    <n v="7"/>
    <n v="2"/>
  </r>
  <r>
    <n v="16027"/>
    <s v="C"/>
    <x v="298"/>
    <x v="0"/>
    <n v="4"/>
    <n v="550013475"/>
    <d v="2017-01-02T00:00:00"/>
    <d v="2023-10-30T00:00:00"/>
    <n v="0"/>
    <n v="1"/>
    <n v="5"/>
    <n v="30"/>
    <n v="2"/>
    <n v="22490513"/>
    <n v="24960000"/>
    <n v="22468"/>
    <n v="864"/>
    <n v="20169"/>
    <n v="0"/>
    <n v="0"/>
    <n v="0"/>
    <m/>
    <n v="0"/>
    <n v="0"/>
    <n v="0"/>
    <m/>
    <m/>
    <d v="2021-03-30T00:00:00"/>
    <n v="1"/>
    <s v="O"/>
    <n v="1"/>
    <n v="30"/>
    <n v="0"/>
    <m/>
    <m/>
    <m/>
    <m/>
    <m/>
    <m/>
    <n v="1"/>
    <n v="1"/>
    <m/>
    <m/>
    <n v="4142"/>
    <s v="CREDITOS DE CONSUMO"/>
    <n v="0"/>
    <n v="0"/>
    <n v="890480123"/>
    <s v="UNIVERSIDAD DE CARTAGENA"/>
    <n v="5"/>
    <m/>
    <m/>
    <m/>
    <m/>
    <n v="2"/>
    <n v="7"/>
    <n v="2"/>
  </r>
  <r>
    <n v="81669"/>
    <s v="C"/>
    <x v="298"/>
    <x v="0"/>
    <n v="4"/>
    <n v="550013477"/>
    <d v="2017-01-03T00:00:00"/>
    <d v="2023-10-30T00:00:00"/>
    <n v="0"/>
    <n v="1"/>
    <n v="4"/>
    <n v="30"/>
    <n v="2"/>
    <n v="22490513"/>
    <n v="24960000"/>
    <n v="112119"/>
    <n v="4310"/>
    <n v="102774"/>
    <n v="2177"/>
    <n v="0"/>
    <n v="0"/>
    <m/>
    <n v="0"/>
    <n v="0"/>
    <n v="0"/>
    <m/>
    <m/>
    <d v="2021-02-26T00:00:00"/>
    <n v="1"/>
    <s v="O"/>
    <n v="1"/>
    <n v="30"/>
    <n v="0"/>
    <m/>
    <m/>
    <m/>
    <m/>
    <m/>
    <m/>
    <n v="1"/>
    <n v="1"/>
    <m/>
    <m/>
    <n v="21105"/>
    <s v="CREDITOS DE CONSUMO"/>
    <n v="0"/>
    <n v="0"/>
    <n v="890480123"/>
    <s v="UNIVERSIDAD DE CARTAGENA"/>
    <n v="5"/>
    <m/>
    <m/>
    <m/>
    <m/>
    <n v="2"/>
    <n v="7"/>
    <n v="2"/>
  </r>
  <r>
    <n v="16765"/>
    <s v="C"/>
    <x v="298"/>
    <x v="0"/>
    <n v="4"/>
    <n v="550013496"/>
    <d v="2017-01-04T00:00:00"/>
    <d v="2023-10-30T00:00:00"/>
    <n v="0"/>
    <n v="1"/>
    <n v="5"/>
    <n v="30"/>
    <n v="2"/>
    <n v="22490513"/>
    <n v="24960000"/>
    <n v="23499"/>
    <n v="903"/>
    <n v="21098"/>
    <n v="0"/>
    <n v="0"/>
    <n v="0"/>
    <m/>
    <n v="0"/>
    <n v="0"/>
    <n v="0"/>
    <m/>
    <m/>
    <d v="2021-03-30T00:00:00"/>
    <n v="1"/>
    <s v="O"/>
    <n v="1"/>
    <n v="30"/>
    <n v="0"/>
    <m/>
    <m/>
    <m/>
    <m/>
    <m/>
    <m/>
    <n v="1"/>
    <n v="1"/>
    <m/>
    <m/>
    <n v="4333"/>
    <s v="CREDITOS DE CONSUMO"/>
    <n v="0"/>
    <n v="0"/>
    <n v="890480123"/>
    <s v="UNIVERSIDAD DE CARTAGENA"/>
    <n v="5"/>
    <m/>
    <m/>
    <m/>
    <m/>
    <n v="2"/>
    <n v="7"/>
    <n v="2"/>
  </r>
  <r>
    <n v="145925"/>
    <s v="C"/>
    <x v="298"/>
    <x v="0"/>
    <n v="4"/>
    <n v="550013512"/>
    <d v="2017-01-05T00:00:00"/>
    <d v="2023-10-30T00:00:00"/>
    <n v="0"/>
    <n v="1"/>
    <n v="5"/>
    <n v="30"/>
    <n v="2"/>
    <n v="22490513"/>
    <n v="24960000"/>
    <n v="204588"/>
    <n v="7865"/>
    <n v="183636"/>
    <n v="0"/>
    <n v="0"/>
    <n v="0"/>
    <m/>
    <n v="0"/>
    <n v="0"/>
    <n v="0"/>
    <m/>
    <m/>
    <d v="2021-03-30T00:00:00"/>
    <n v="1"/>
    <s v="O"/>
    <n v="1"/>
    <n v="30"/>
    <n v="0"/>
    <m/>
    <m/>
    <m/>
    <m/>
    <m/>
    <m/>
    <n v="1"/>
    <n v="1"/>
    <m/>
    <m/>
    <n v="37711"/>
    <s v="CREDITOS DE CONSUMO"/>
    <n v="0"/>
    <n v="0"/>
    <n v="890480123"/>
    <s v="UNIVERSIDAD DE CARTAGENA"/>
    <n v="5"/>
    <m/>
    <m/>
    <m/>
    <m/>
    <n v="2"/>
    <n v="7"/>
    <n v="2"/>
  </r>
  <r>
    <n v="144164"/>
    <s v="C"/>
    <x v="298"/>
    <x v="0"/>
    <n v="4"/>
    <n v="550013513"/>
    <d v="2017-01-05T00:00:00"/>
    <d v="2023-10-30T00:00:00"/>
    <n v="0"/>
    <n v="1"/>
    <n v="5"/>
    <n v="30"/>
    <n v="2"/>
    <n v="22490513"/>
    <n v="24960000"/>
    <n v="202089"/>
    <n v="7769"/>
    <n v="181419"/>
    <n v="0"/>
    <n v="0"/>
    <n v="0"/>
    <m/>
    <n v="0"/>
    <n v="0"/>
    <n v="0"/>
    <m/>
    <m/>
    <d v="2021-03-30T00:00:00"/>
    <n v="1"/>
    <s v="O"/>
    <n v="1"/>
    <n v="30"/>
    <n v="0"/>
    <m/>
    <m/>
    <m/>
    <m/>
    <m/>
    <m/>
    <n v="1"/>
    <n v="1"/>
    <m/>
    <m/>
    <n v="37255"/>
    <s v="CREDITOS DE CONSUMO"/>
    <n v="0"/>
    <n v="0"/>
    <n v="890480123"/>
    <s v="UNIVERSIDAD DE CARTAGENA"/>
    <n v="5"/>
    <m/>
    <m/>
    <m/>
    <m/>
    <n v="2"/>
    <n v="7"/>
    <n v="2"/>
  </r>
  <r>
    <n v="80655"/>
    <s v="C"/>
    <x v="298"/>
    <x v="0"/>
    <n v="4"/>
    <n v="550013544"/>
    <d v="2017-01-12T00:00:00"/>
    <d v="2023-10-30T00:00:00"/>
    <n v="0"/>
    <n v="1"/>
    <n v="4"/>
    <n v="30"/>
    <n v="2"/>
    <n v="22490513"/>
    <n v="24960000"/>
    <n v="110734"/>
    <n v="4257"/>
    <n v="101498"/>
    <n v="2143"/>
    <n v="0"/>
    <n v="0"/>
    <m/>
    <n v="0"/>
    <n v="0"/>
    <n v="0"/>
    <m/>
    <m/>
    <d v="2021-02-26T00:00:00"/>
    <n v="1"/>
    <s v="O"/>
    <n v="1"/>
    <n v="30"/>
    <n v="0"/>
    <m/>
    <m/>
    <m/>
    <m/>
    <m/>
    <m/>
    <n v="1"/>
    <n v="1"/>
    <m/>
    <m/>
    <n v="20843"/>
    <s v="CREDITOS DE CONSUMO"/>
    <n v="0"/>
    <n v="0"/>
    <n v="890480123"/>
    <s v="UNIVERSIDAD DE CARTAGENA"/>
    <n v="5"/>
    <m/>
    <m/>
    <m/>
    <m/>
    <n v="2"/>
    <n v="7"/>
    <n v="2"/>
  </r>
  <r>
    <n v="51149"/>
    <s v="C"/>
    <x v="298"/>
    <x v="0"/>
    <n v="4"/>
    <n v="550013545"/>
    <d v="2017-01-12T00:00:00"/>
    <d v="2023-10-30T00:00:00"/>
    <n v="0"/>
    <n v="1"/>
    <n v="4"/>
    <n v="30"/>
    <n v="2"/>
    <n v="22490513"/>
    <n v="24960000"/>
    <n v="70231"/>
    <n v="2700"/>
    <n v="64367"/>
    <n v="1361"/>
    <n v="0"/>
    <n v="0"/>
    <m/>
    <n v="0"/>
    <n v="0"/>
    <n v="0"/>
    <m/>
    <m/>
    <d v="2021-02-26T00:00:00"/>
    <n v="1"/>
    <s v="O"/>
    <n v="1"/>
    <n v="30"/>
    <n v="0"/>
    <m/>
    <m/>
    <m/>
    <m/>
    <m/>
    <m/>
    <n v="1"/>
    <n v="1"/>
    <m/>
    <m/>
    <n v="13218"/>
    <s v="CREDITOS DE CONSUMO"/>
    <n v="0"/>
    <n v="0"/>
    <n v="890480123"/>
    <s v="UNIVERSIDAD DE CARTAGENA"/>
    <n v="5"/>
    <m/>
    <m/>
    <m/>
    <m/>
    <n v="2"/>
    <n v="7"/>
    <n v="2"/>
  </r>
  <r>
    <n v="48830"/>
    <s v="C"/>
    <x v="298"/>
    <x v="0"/>
    <n v="4"/>
    <n v="550013647"/>
    <d v="2017-01-21T00:00:00"/>
    <d v="2023-10-30T00:00:00"/>
    <n v="0"/>
    <n v="1"/>
    <n v="4"/>
    <n v="30"/>
    <n v="2"/>
    <n v="22490513"/>
    <n v="24960000"/>
    <n v="67051"/>
    <n v="2578"/>
    <n v="61449"/>
    <n v="1293"/>
    <n v="0"/>
    <n v="0"/>
    <m/>
    <n v="0"/>
    <n v="0"/>
    <n v="0"/>
    <m/>
    <m/>
    <d v="2021-02-26T00:00:00"/>
    <n v="1"/>
    <s v="O"/>
    <n v="1"/>
    <n v="30"/>
    <n v="0"/>
    <m/>
    <m/>
    <m/>
    <m/>
    <m/>
    <m/>
    <n v="1"/>
    <n v="1"/>
    <m/>
    <m/>
    <n v="12619"/>
    <s v="CREDITOS DE CONSUMO"/>
    <n v="0"/>
    <n v="0"/>
    <n v="890480123"/>
    <s v="UNIVERSIDAD DE CARTAGENA"/>
    <n v="5"/>
    <m/>
    <m/>
    <m/>
    <m/>
    <n v="2"/>
    <n v="7"/>
    <n v="2"/>
  </r>
  <r>
    <n v="76952"/>
    <s v="C"/>
    <x v="298"/>
    <x v="0"/>
    <n v="4"/>
    <n v="550013734"/>
    <d v="2017-01-31T00:00:00"/>
    <d v="2023-10-30T00:00:00"/>
    <n v="0"/>
    <n v="1"/>
    <n v="4"/>
    <n v="30"/>
    <n v="2"/>
    <n v="22490513"/>
    <n v="24960000"/>
    <n v="105652"/>
    <n v="4062"/>
    <n v="96838"/>
    <n v="2072"/>
    <n v="0"/>
    <n v="0"/>
    <m/>
    <n v="0"/>
    <n v="0"/>
    <n v="0"/>
    <m/>
    <m/>
    <d v="2021-02-26T00:00:00"/>
    <n v="1"/>
    <s v="O"/>
    <n v="1"/>
    <n v="30"/>
    <n v="0"/>
    <m/>
    <m/>
    <m/>
    <m/>
    <m/>
    <m/>
    <n v="1"/>
    <n v="1"/>
    <m/>
    <m/>
    <n v="19886"/>
    <s v="CREDITOS DE CONSUMO"/>
    <n v="0"/>
    <n v="0"/>
    <n v="890480123"/>
    <s v="UNIVERSIDAD DE CARTAGENA"/>
    <n v="5"/>
    <m/>
    <m/>
    <m/>
    <m/>
    <n v="2"/>
    <n v="7"/>
    <n v="2"/>
  </r>
  <r>
    <n v="102647"/>
    <s v="C"/>
    <x v="298"/>
    <x v="0"/>
    <n v="4"/>
    <n v="550013937"/>
    <d v="2017-02-05T00:00:00"/>
    <d v="2023-10-30T00:00:00"/>
    <n v="0"/>
    <n v="1"/>
    <n v="4"/>
    <n v="30"/>
    <n v="2"/>
    <n v="22490513"/>
    <n v="24960000"/>
    <n v="140921"/>
    <n v="5418"/>
    <n v="129173"/>
    <n v="2753"/>
    <n v="0"/>
    <n v="0"/>
    <m/>
    <n v="0"/>
    <n v="0"/>
    <n v="0"/>
    <m/>
    <m/>
    <d v="2021-02-26T00:00:00"/>
    <n v="1"/>
    <s v="O"/>
    <n v="1"/>
    <n v="30"/>
    <n v="0"/>
    <m/>
    <m/>
    <m/>
    <m/>
    <m/>
    <m/>
    <n v="1"/>
    <n v="1"/>
    <m/>
    <m/>
    <n v="26526"/>
    <s v="CREDITOS DE CONSUMO"/>
    <n v="0"/>
    <n v="0"/>
    <n v="890480123"/>
    <s v="UNIVERSIDAD DE CARTAGENA"/>
    <n v="5"/>
    <m/>
    <m/>
    <m/>
    <m/>
    <n v="2"/>
    <n v="7"/>
    <n v="2"/>
  </r>
  <r>
    <n v="75234"/>
    <s v="C"/>
    <x v="298"/>
    <x v="0"/>
    <n v="4"/>
    <n v="550013954"/>
    <d v="2017-02-07T00:00:00"/>
    <d v="2023-10-30T00:00:00"/>
    <n v="0"/>
    <n v="1"/>
    <n v="4"/>
    <n v="30"/>
    <n v="2"/>
    <n v="22490513"/>
    <n v="24960000"/>
    <n v="103281"/>
    <n v="3971"/>
    <n v="94676"/>
    <n v="2006"/>
    <n v="0"/>
    <n v="0"/>
    <m/>
    <n v="0"/>
    <n v="0"/>
    <n v="0"/>
    <m/>
    <m/>
    <d v="2021-02-26T00:00:00"/>
    <n v="1"/>
    <s v="O"/>
    <n v="1"/>
    <n v="30"/>
    <n v="0"/>
    <m/>
    <m/>
    <m/>
    <m/>
    <m/>
    <m/>
    <n v="1"/>
    <n v="1"/>
    <m/>
    <m/>
    <n v="19442"/>
    <s v="CREDITOS DE CONSUMO"/>
    <n v="0"/>
    <n v="0"/>
    <n v="890480123"/>
    <s v="UNIVERSIDAD DE CARTAGENA"/>
    <n v="5"/>
    <m/>
    <m/>
    <m/>
    <m/>
    <n v="2"/>
    <n v="7"/>
    <n v="2"/>
  </r>
  <r>
    <n v="48894"/>
    <s v="C"/>
    <x v="298"/>
    <x v="0"/>
    <n v="4"/>
    <n v="550014004"/>
    <d v="2017-02-13T00:00:00"/>
    <d v="2023-10-30T00:00:00"/>
    <n v="0"/>
    <n v="1"/>
    <n v="4"/>
    <n v="30"/>
    <n v="2"/>
    <n v="22490513"/>
    <n v="24960000"/>
    <n v="67139"/>
    <n v="2581"/>
    <n v="61529"/>
    <n v="1293"/>
    <n v="0"/>
    <n v="0"/>
    <m/>
    <n v="0"/>
    <n v="0"/>
    <n v="0"/>
    <m/>
    <m/>
    <d v="2021-02-26T00:00:00"/>
    <n v="1"/>
    <s v="O"/>
    <n v="1"/>
    <n v="30"/>
    <n v="0"/>
    <m/>
    <m/>
    <m/>
    <m/>
    <m/>
    <m/>
    <n v="1"/>
    <n v="1"/>
    <m/>
    <m/>
    <n v="12635"/>
    <s v="CREDITOS DE CONSUMO"/>
    <n v="0"/>
    <n v="0"/>
    <n v="890480123"/>
    <s v="UNIVERSIDAD DE CARTAGENA"/>
    <n v="5"/>
    <m/>
    <m/>
    <m/>
    <m/>
    <n v="2"/>
    <n v="7"/>
    <n v="2"/>
  </r>
  <r>
    <n v="23364"/>
    <s v="C"/>
    <x v="298"/>
    <x v="0"/>
    <n v="4"/>
    <n v="550014031"/>
    <d v="2017-02-16T00:00:00"/>
    <d v="2023-10-30T00:00:00"/>
    <n v="0"/>
    <n v="1"/>
    <n v="5"/>
    <n v="30"/>
    <n v="2"/>
    <n v="22490513"/>
    <n v="24960000"/>
    <n v="32751"/>
    <n v="1259"/>
    <n v="29402"/>
    <n v="0"/>
    <n v="0"/>
    <n v="0"/>
    <m/>
    <n v="0"/>
    <n v="0"/>
    <n v="0"/>
    <m/>
    <m/>
    <d v="2021-03-30T00:00:00"/>
    <n v="1"/>
    <s v="O"/>
    <n v="1"/>
    <n v="30"/>
    <n v="0"/>
    <m/>
    <m/>
    <m/>
    <m/>
    <m/>
    <m/>
    <n v="1"/>
    <n v="1"/>
    <m/>
    <m/>
    <n v="6038"/>
    <s v="CREDITOS DE CONSUMO"/>
    <n v="0"/>
    <n v="0"/>
    <n v="890480123"/>
    <s v="UNIVERSIDAD DE CARTAGENA"/>
    <n v="5"/>
    <m/>
    <m/>
    <m/>
    <m/>
    <n v="2"/>
    <n v="7"/>
    <n v="2"/>
  </r>
  <r>
    <n v="23777"/>
    <s v="C"/>
    <x v="298"/>
    <x v="0"/>
    <n v="4"/>
    <n v="550014047"/>
    <d v="2017-02-18T00:00:00"/>
    <d v="2023-10-30T00:00:00"/>
    <n v="0"/>
    <n v="1"/>
    <n v="5"/>
    <n v="30"/>
    <n v="2"/>
    <n v="22490513"/>
    <n v="24960000"/>
    <n v="33328"/>
    <n v="1281"/>
    <n v="29921"/>
    <n v="0"/>
    <n v="0"/>
    <n v="0"/>
    <m/>
    <n v="0"/>
    <n v="0"/>
    <n v="0"/>
    <m/>
    <m/>
    <d v="2021-03-30T00:00:00"/>
    <n v="1"/>
    <s v="O"/>
    <n v="1"/>
    <n v="30"/>
    <n v="0"/>
    <m/>
    <m/>
    <m/>
    <m/>
    <m/>
    <m/>
    <n v="1"/>
    <n v="1"/>
    <m/>
    <m/>
    <n v="6144"/>
    <s v="CREDITOS DE CONSUMO"/>
    <n v="0"/>
    <n v="0"/>
    <n v="890480123"/>
    <s v="UNIVERSIDAD DE CARTAGENA"/>
    <n v="5"/>
    <m/>
    <m/>
    <m/>
    <m/>
    <n v="2"/>
    <n v="7"/>
    <n v="2"/>
  </r>
  <r>
    <n v="6471"/>
    <s v="C"/>
    <x v="298"/>
    <x v="0"/>
    <n v="4"/>
    <n v="550014316"/>
    <d v="2017-03-06T00:00:00"/>
    <d v="2023-10-30T00:00:00"/>
    <n v="0"/>
    <n v="1"/>
    <n v="5"/>
    <n v="30"/>
    <n v="2"/>
    <n v="22490513"/>
    <n v="24960000"/>
    <n v="9072"/>
    <n v="349"/>
    <n v="8143"/>
    <n v="0"/>
    <n v="0"/>
    <n v="0"/>
    <m/>
    <n v="0"/>
    <n v="0"/>
    <n v="0"/>
    <m/>
    <m/>
    <d v="2021-03-30T00:00:00"/>
    <n v="1"/>
    <s v="O"/>
    <n v="1"/>
    <n v="30"/>
    <n v="0"/>
    <m/>
    <m/>
    <m/>
    <m/>
    <m/>
    <m/>
    <n v="1"/>
    <n v="1"/>
    <m/>
    <m/>
    <n v="1672"/>
    <s v="CREDITOS DE CONSUMO"/>
    <n v="0"/>
    <n v="0"/>
    <n v="890480123"/>
    <s v="UNIVERSIDAD DE CARTAGENA"/>
    <n v="5"/>
    <m/>
    <m/>
    <m/>
    <m/>
    <n v="2"/>
    <n v="7"/>
    <n v="2"/>
  </r>
  <r>
    <n v="96968"/>
    <s v="C"/>
    <x v="298"/>
    <x v="0"/>
    <n v="4"/>
    <n v="550014349"/>
    <d v="2017-03-10T00:00:00"/>
    <d v="2023-10-30T00:00:00"/>
    <n v="0"/>
    <n v="1"/>
    <n v="4"/>
    <n v="30"/>
    <n v="2"/>
    <n v="22490513"/>
    <n v="24960000"/>
    <n v="133134"/>
    <n v="5118"/>
    <n v="122027"/>
    <n v="2585"/>
    <n v="0"/>
    <n v="0"/>
    <m/>
    <n v="0"/>
    <n v="0"/>
    <n v="0"/>
    <m/>
    <m/>
    <d v="2021-02-26T00:00:00"/>
    <n v="1"/>
    <s v="O"/>
    <n v="1"/>
    <n v="30"/>
    <n v="0"/>
    <m/>
    <m/>
    <m/>
    <m/>
    <m/>
    <m/>
    <n v="1"/>
    <n v="1"/>
    <m/>
    <m/>
    <n v="25059"/>
    <s v="CREDITOS DE CONSUMO"/>
    <n v="0"/>
    <n v="0"/>
    <n v="890480123"/>
    <s v="UNIVERSIDAD DE CARTAGENA"/>
    <n v="5"/>
    <m/>
    <m/>
    <m/>
    <m/>
    <n v="2"/>
    <n v="7"/>
    <n v="2"/>
  </r>
  <r>
    <n v="42752"/>
    <s v="C"/>
    <x v="298"/>
    <x v="0"/>
    <n v="4"/>
    <n v="550014363"/>
    <d v="2017-03-11T00:00:00"/>
    <d v="2023-10-30T00:00:00"/>
    <n v="0"/>
    <n v="1"/>
    <n v="5"/>
    <n v="30"/>
    <n v="2"/>
    <n v="22490513"/>
    <n v="24960000"/>
    <n v="59929"/>
    <n v="2304"/>
    <n v="53800"/>
    <n v="0"/>
    <n v="0"/>
    <n v="0"/>
    <m/>
    <n v="0"/>
    <n v="0"/>
    <n v="0"/>
    <m/>
    <m/>
    <d v="2021-03-30T00:00:00"/>
    <n v="1"/>
    <s v="O"/>
    <n v="1"/>
    <n v="30"/>
    <n v="0"/>
    <m/>
    <m/>
    <m/>
    <m/>
    <m/>
    <m/>
    <n v="1"/>
    <n v="1"/>
    <m/>
    <m/>
    <n v="11048"/>
    <s v="CREDITOS DE CONSUMO"/>
    <n v="0"/>
    <n v="0"/>
    <n v="890480123"/>
    <s v="UNIVERSIDAD DE CARTAGENA"/>
    <n v="5"/>
    <m/>
    <m/>
    <m/>
    <m/>
    <n v="2"/>
    <n v="7"/>
    <n v="2"/>
  </r>
  <r>
    <n v="45809"/>
    <s v="C"/>
    <x v="298"/>
    <x v="0"/>
    <n v="4"/>
    <n v="550014401"/>
    <d v="2017-03-16T00:00:00"/>
    <d v="2023-10-30T00:00:00"/>
    <n v="0"/>
    <n v="1"/>
    <n v="5"/>
    <n v="30"/>
    <n v="2"/>
    <n v="22490513"/>
    <n v="24960000"/>
    <n v="64215"/>
    <n v="2469"/>
    <n v="57647"/>
    <n v="0"/>
    <n v="0"/>
    <n v="0"/>
    <m/>
    <n v="0"/>
    <n v="0"/>
    <n v="0"/>
    <m/>
    <m/>
    <d v="2021-03-30T00:00:00"/>
    <n v="1"/>
    <s v="O"/>
    <n v="1"/>
    <n v="30"/>
    <n v="0"/>
    <m/>
    <m/>
    <m/>
    <m/>
    <m/>
    <m/>
    <n v="1"/>
    <n v="1"/>
    <m/>
    <m/>
    <n v="11838"/>
    <s v="CREDITOS DE CONSUMO"/>
    <n v="0"/>
    <n v="0"/>
    <n v="890480123"/>
    <s v="UNIVERSIDAD DE CARTAGENA"/>
    <n v="5"/>
    <m/>
    <m/>
    <m/>
    <m/>
    <n v="2"/>
    <n v="7"/>
    <n v="2"/>
  </r>
  <r>
    <n v="4258"/>
    <s v="C"/>
    <x v="298"/>
    <x v="0"/>
    <n v="4"/>
    <n v="550014795"/>
    <d v="2017-04-15T00:00:00"/>
    <d v="2023-10-30T00:00:00"/>
    <n v="0"/>
    <n v="1"/>
    <n v="5"/>
    <n v="30"/>
    <n v="2"/>
    <n v="22490513"/>
    <n v="24960000"/>
    <n v="5972"/>
    <n v="230"/>
    <n v="5359"/>
    <n v="0"/>
    <n v="0"/>
    <n v="0"/>
    <m/>
    <n v="0"/>
    <n v="0"/>
    <n v="0"/>
    <m/>
    <m/>
    <d v="2021-03-30T00:00:00"/>
    <n v="1"/>
    <s v="O"/>
    <n v="1"/>
    <n v="30"/>
    <n v="0"/>
    <m/>
    <m/>
    <m/>
    <m/>
    <m/>
    <m/>
    <n v="1"/>
    <n v="1"/>
    <m/>
    <m/>
    <n v="1101"/>
    <s v="CREDITOS DE CONSUMO"/>
    <n v="0"/>
    <n v="0"/>
    <n v="890480123"/>
    <s v="UNIVERSIDAD DE CARTAGENA"/>
    <n v="5"/>
    <m/>
    <m/>
    <m/>
    <m/>
    <n v="2"/>
    <n v="7"/>
    <n v="2"/>
  </r>
  <r>
    <n v="12894"/>
    <s v="C"/>
    <x v="298"/>
    <x v="0"/>
    <n v="4"/>
    <n v="550014856"/>
    <d v="2017-04-23T00:00:00"/>
    <d v="2023-10-30T00:00:00"/>
    <n v="0"/>
    <n v="1"/>
    <n v="5"/>
    <n v="30"/>
    <n v="2"/>
    <n v="22490513"/>
    <n v="24960000"/>
    <n v="18076"/>
    <n v="695"/>
    <n v="16226"/>
    <n v="0"/>
    <n v="0"/>
    <n v="0"/>
    <m/>
    <n v="0"/>
    <n v="0"/>
    <n v="0"/>
    <m/>
    <m/>
    <d v="2021-03-30T00:00:00"/>
    <n v="1"/>
    <s v="O"/>
    <n v="1"/>
    <n v="30"/>
    <n v="0"/>
    <m/>
    <m/>
    <m/>
    <m/>
    <m/>
    <m/>
    <n v="1"/>
    <n v="1"/>
    <m/>
    <m/>
    <n v="3332"/>
    <s v="CREDITOS DE CONSUMO"/>
    <n v="0"/>
    <n v="0"/>
    <n v="890480123"/>
    <s v="UNIVERSIDAD DE CARTAGENA"/>
    <n v="5"/>
    <m/>
    <m/>
    <m/>
    <m/>
    <n v="2"/>
    <n v="7"/>
    <n v="2"/>
  </r>
  <r>
    <n v="4696"/>
    <s v="C"/>
    <x v="298"/>
    <x v="0"/>
    <n v="4"/>
    <n v="550014857"/>
    <d v="2017-04-23T00:00:00"/>
    <d v="2023-10-30T00:00:00"/>
    <n v="0"/>
    <n v="1"/>
    <n v="5"/>
    <n v="30"/>
    <n v="2"/>
    <n v="22490513"/>
    <n v="24960000"/>
    <n v="6583"/>
    <n v="253"/>
    <n v="5909"/>
    <n v="0"/>
    <n v="0"/>
    <n v="0"/>
    <m/>
    <n v="0"/>
    <n v="0"/>
    <n v="0"/>
    <m/>
    <m/>
    <d v="2021-03-30T00:00:00"/>
    <n v="1"/>
    <s v="O"/>
    <n v="1"/>
    <n v="30"/>
    <n v="0"/>
    <m/>
    <m/>
    <m/>
    <m/>
    <m/>
    <m/>
    <n v="1"/>
    <n v="1"/>
    <m/>
    <m/>
    <n v="1213"/>
    <s v="CREDITOS DE CONSUMO"/>
    <n v="0"/>
    <n v="0"/>
    <n v="890480123"/>
    <s v="UNIVERSIDAD DE CARTAGENA"/>
    <n v="5"/>
    <m/>
    <m/>
    <m/>
    <m/>
    <n v="2"/>
    <n v="7"/>
    <n v="2"/>
  </r>
  <r>
    <n v="6239"/>
    <s v="C"/>
    <x v="298"/>
    <x v="0"/>
    <n v="4"/>
    <n v="550014867"/>
    <d v="2017-04-23T00:00:00"/>
    <d v="2023-10-30T00:00:00"/>
    <n v="0"/>
    <n v="1"/>
    <n v="5"/>
    <n v="30"/>
    <n v="2"/>
    <n v="22490513"/>
    <n v="24960000"/>
    <n v="8744"/>
    <n v="336"/>
    <n v="7851"/>
    <n v="0"/>
    <n v="0"/>
    <n v="0"/>
    <m/>
    <n v="0"/>
    <n v="0"/>
    <n v="0"/>
    <m/>
    <m/>
    <d v="2021-03-30T00:00:00"/>
    <n v="1"/>
    <s v="O"/>
    <n v="1"/>
    <n v="30"/>
    <n v="0"/>
    <m/>
    <m/>
    <m/>
    <m/>
    <m/>
    <m/>
    <n v="1"/>
    <n v="1"/>
    <m/>
    <m/>
    <n v="1612"/>
    <s v="CREDITOS DE CONSUMO"/>
    <n v="0"/>
    <n v="0"/>
    <n v="890480123"/>
    <s v="UNIVERSIDAD DE CARTAGENA"/>
    <n v="5"/>
    <m/>
    <m/>
    <m/>
    <m/>
    <n v="2"/>
    <n v="7"/>
    <n v="2"/>
  </r>
  <r>
    <n v="5208"/>
    <s v="C"/>
    <x v="298"/>
    <x v="0"/>
    <n v="4"/>
    <n v="550015117"/>
    <d v="2017-05-06T00:00:00"/>
    <d v="2023-10-30T00:00:00"/>
    <n v="0"/>
    <n v="1"/>
    <n v="5"/>
    <n v="30"/>
    <n v="2"/>
    <n v="22490513"/>
    <n v="24960000"/>
    <n v="7302"/>
    <n v="281"/>
    <n v="6554"/>
    <n v="0"/>
    <n v="0"/>
    <n v="0"/>
    <m/>
    <n v="0"/>
    <n v="0"/>
    <n v="0"/>
    <m/>
    <m/>
    <d v="2021-03-30T00:00:00"/>
    <n v="1"/>
    <s v="O"/>
    <n v="1"/>
    <n v="30"/>
    <n v="0"/>
    <m/>
    <m/>
    <m/>
    <m/>
    <m/>
    <m/>
    <n v="1"/>
    <n v="1"/>
    <m/>
    <m/>
    <n v="1346"/>
    <s v="CREDITOS DE CONSUMO"/>
    <n v="0"/>
    <n v="0"/>
    <n v="890480123"/>
    <s v="UNIVERSIDAD DE CARTAGENA"/>
    <n v="5"/>
    <m/>
    <m/>
    <m/>
    <m/>
    <n v="2"/>
    <n v="7"/>
    <n v="2"/>
  </r>
  <r>
    <n v="38200"/>
    <s v="C"/>
    <x v="298"/>
    <x v="0"/>
    <n v="4"/>
    <n v="550015133"/>
    <d v="2017-05-09T00:00:00"/>
    <d v="2023-10-30T00:00:00"/>
    <n v="0"/>
    <n v="1"/>
    <n v="5"/>
    <n v="30"/>
    <n v="2"/>
    <n v="22490513"/>
    <n v="24960000"/>
    <n v="53550"/>
    <n v="2059"/>
    <n v="48072"/>
    <n v="0"/>
    <n v="0"/>
    <n v="0"/>
    <m/>
    <n v="0"/>
    <n v="0"/>
    <n v="0"/>
    <m/>
    <m/>
    <d v="2021-03-30T00:00:00"/>
    <n v="1"/>
    <s v="O"/>
    <n v="1"/>
    <n v="30"/>
    <n v="0"/>
    <m/>
    <m/>
    <m/>
    <m/>
    <m/>
    <m/>
    <n v="1"/>
    <n v="1"/>
    <m/>
    <m/>
    <n v="9872"/>
    <s v="CREDITOS DE CONSUMO"/>
    <n v="0"/>
    <n v="0"/>
    <n v="890480123"/>
    <s v="UNIVERSIDAD DE CARTAGENA"/>
    <n v="5"/>
    <m/>
    <m/>
    <m/>
    <m/>
    <n v="2"/>
    <n v="7"/>
    <n v="2"/>
  </r>
  <r>
    <n v="3947"/>
    <s v="C"/>
    <x v="298"/>
    <x v="0"/>
    <n v="4"/>
    <n v="550015134"/>
    <d v="2017-05-09T00:00:00"/>
    <d v="2023-10-30T00:00:00"/>
    <n v="0"/>
    <n v="1"/>
    <n v="5"/>
    <n v="30"/>
    <n v="2"/>
    <n v="22490513"/>
    <n v="24960000"/>
    <n v="5534"/>
    <n v="213"/>
    <n v="4967"/>
    <n v="0"/>
    <n v="0"/>
    <n v="0"/>
    <m/>
    <n v="0"/>
    <n v="0"/>
    <n v="0"/>
    <m/>
    <m/>
    <d v="2021-03-30T00:00:00"/>
    <n v="1"/>
    <s v="O"/>
    <n v="1"/>
    <n v="30"/>
    <n v="0"/>
    <m/>
    <m/>
    <m/>
    <m/>
    <m/>
    <m/>
    <n v="1"/>
    <n v="1"/>
    <m/>
    <m/>
    <n v="1020"/>
    <s v="CREDITOS DE CONSUMO"/>
    <n v="0"/>
    <n v="0"/>
    <n v="890480123"/>
    <s v="UNIVERSIDAD DE CARTAGENA"/>
    <n v="5"/>
    <m/>
    <m/>
    <m/>
    <m/>
    <n v="2"/>
    <n v="7"/>
    <n v="2"/>
  </r>
  <r>
    <n v="4250"/>
    <s v="C"/>
    <x v="298"/>
    <x v="0"/>
    <n v="4"/>
    <n v="550015564"/>
    <d v="2017-06-02T00:00:00"/>
    <d v="2023-10-30T00:00:00"/>
    <n v="0"/>
    <n v="1"/>
    <n v="5"/>
    <n v="30"/>
    <n v="2"/>
    <n v="22490513"/>
    <n v="24960000"/>
    <n v="5957"/>
    <n v="229"/>
    <n v="5348"/>
    <n v="0"/>
    <n v="0"/>
    <n v="0"/>
    <m/>
    <n v="0"/>
    <n v="0"/>
    <n v="0"/>
    <m/>
    <m/>
    <d v="2021-03-30T00:00:00"/>
    <n v="1"/>
    <s v="O"/>
    <n v="1"/>
    <n v="30"/>
    <n v="0"/>
    <m/>
    <m/>
    <m/>
    <m/>
    <m/>
    <m/>
    <n v="1"/>
    <n v="1"/>
    <m/>
    <m/>
    <n v="1098"/>
    <s v="CREDITOS DE CONSUMO"/>
    <n v="0"/>
    <n v="0"/>
    <n v="890480123"/>
    <s v="UNIVERSIDAD DE CARTAGENA"/>
    <n v="5"/>
    <m/>
    <m/>
    <m/>
    <m/>
    <n v="2"/>
    <n v="7"/>
    <n v="2"/>
  </r>
  <r>
    <n v="21811"/>
    <s v="C"/>
    <x v="298"/>
    <x v="0"/>
    <n v="4"/>
    <n v="550015566"/>
    <d v="2017-06-02T00:00:00"/>
    <d v="2023-10-30T00:00:00"/>
    <n v="0"/>
    <n v="1"/>
    <n v="5"/>
    <n v="30"/>
    <n v="2"/>
    <n v="22490513"/>
    <n v="24960000"/>
    <n v="30577"/>
    <n v="1176"/>
    <n v="27448"/>
    <n v="0"/>
    <n v="0"/>
    <n v="0"/>
    <m/>
    <n v="0"/>
    <n v="0"/>
    <n v="0"/>
    <m/>
    <m/>
    <d v="2021-03-30T00:00:00"/>
    <n v="1"/>
    <s v="O"/>
    <n v="1"/>
    <n v="30"/>
    <n v="0"/>
    <m/>
    <m/>
    <m/>
    <m/>
    <m/>
    <m/>
    <n v="1"/>
    <n v="1"/>
    <m/>
    <m/>
    <n v="5637"/>
    <s v="CREDITOS DE CONSUMO"/>
    <n v="0"/>
    <n v="0"/>
    <n v="890480123"/>
    <s v="UNIVERSIDAD DE CARTAGENA"/>
    <n v="5"/>
    <m/>
    <m/>
    <m/>
    <m/>
    <n v="2"/>
    <n v="7"/>
    <n v="2"/>
  </r>
  <r>
    <n v="19195"/>
    <s v="C"/>
    <x v="298"/>
    <x v="0"/>
    <n v="4"/>
    <n v="550015919"/>
    <d v="2017-07-02T00:00:00"/>
    <d v="2023-10-30T00:00:00"/>
    <n v="0"/>
    <n v="1"/>
    <n v="5"/>
    <n v="30"/>
    <n v="2"/>
    <n v="22490513"/>
    <n v="24960000"/>
    <n v="26907"/>
    <n v="1034"/>
    <n v="24156"/>
    <n v="0"/>
    <n v="0"/>
    <n v="0"/>
    <m/>
    <n v="0"/>
    <n v="0"/>
    <n v="0"/>
    <m/>
    <m/>
    <d v="2021-03-30T00:00:00"/>
    <n v="1"/>
    <s v="O"/>
    <n v="1"/>
    <n v="30"/>
    <n v="0"/>
    <m/>
    <m/>
    <m/>
    <m/>
    <m/>
    <m/>
    <n v="1"/>
    <n v="1"/>
    <m/>
    <m/>
    <n v="4961"/>
    <s v="CREDITOS DE CONSUMO"/>
    <n v="0"/>
    <n v="0"/>
    <n v="890480123"/>
    <s v="UNIVERSIDAD DE CARTAGENA"/>
    <n v="5"/>
    <m/>
    <m/>
    <m/>
    <m/>
    <n v="2"/>
    <n v="7"/>
    <n v="2"/>
  </r>
  <r>
    <n v="19535"/>
    <s v="C"/>
    <x v="298"/>
    <x v="0"/>
    <n v="4"/>
    <n v="550016503"/>
    <d v="2017-08-19T00:00:00"/>
    <d v="2023-10-30T00:00:00"/>
    <n v="0"/>
    <n v="1"/>
    <n v="5"/>
    <n v="30"/>
    <n v="2"/>
    <n v="22490513"/>
    <n v="24960000"/>
    <n v="27385"/>
    <n v="1053"/>
    <n v="24583"/>
    <n v="0"/>
    <n v="0"/>
    <n v="0"/>
    <m/>
    <n v="0"/>
    <n v="0"/>
    <n v="0"/>
    <m/>
    <m/>
    <d v="2021-03-30T00:00:00"/>
    <n v="1"/>
    <s v="O"/>
    <n v="1"/>
    <n v="30"/>
    <n v="0"/>
    <m/>
    <m/>
    <m/>
    <m/>
    <m/>
    <m/>
    <n v="1"/>
    <n v="1"/>
    <m/>
    <m/>
    <n v="5048"/>
    <s v="CREDITOS DE CONSUMO"/>
    <n v="0"/>
    <n v="0"/>
    <n v="890480123"/>
    <s v="UNIVERSIDAD DE CARTAGENA"/>
    <n v="5"/>
    <m/>
    <m/>
    <m/>
    <m/>
    <n v="2"/>
    <n v="7"/>
    <n v="2"/>
  </r>
  <r>
    <n v="25173"/>
    <s v="C"/>
    <x v="298"/>
    <x v="0"/>
    <n v="4"/>
    <n v="550016580"/>
    <d v="2017-08-28T00:00:00"/>
    <d v="2023-10-30T00:00:00"/>
    <n v="0"/>
    <n v="1"/>
    <n v="5"/>
    <n v="30"/>
    <n v="2"/>
    <n v="22490513"/>
    <n v="24960000"/>
    <n v="35290"/>
    <n v="1357"/>
    <n v="31679"/>
    <n v="0"/>
    <n v="0"/>
    <n v="0"/>
    <m/>
    <n v="0"/>
    <n v="0"/>
    <n v="0"/>
    <m/>
    <m/>
    <d v="2021-03-30T00:00:00"/>
    <n v="1"/>
    <s v="O"/>
    <n v="1"/>
    <n v="30"/>
    <n v="0"/>
    <m/>
    <m/>
    <m/>
    <m/>
    <m/>
    <m/>
    <n v="1"/>
    <n v="1"/>
    <m/>
    <m/>
    <n v="6506"/>
    <s v="CREDITOS DE CONSUMO"/>
    <n v="0"/>
    <n v="0"/>
    <n v="890480123"/>
    <s v="UNIVERSIDAD DE CARTAGENA"/>
    <n v="5"/>
    <m/>
    <m/>
    <m/>
    <m/>
    <n v="2"/>
    <n v="7"/>
    <n v="2"/>
  </r>
  <r>
    <n v="11718"/>
    <s v="C"/>
    <x v="298"/>
    <x v="0"/>
    <n v="4"/>
    <n v="550016789"/>
    <d v="2017-09-06T00:00:00"/>
    <d v="2023-10-30T00:00:00"/>
    <n v="0"/>
    <n v="1"/>
    <n v="5"/>
    <n v="30"/>
    <n v="2"/>
    <n v="22490513"/>
    <n v="24960000"/>
    <n v="16423"/>
    <n v="631"/>
    <n v="14746"/>
    <n v="0"/>
    <n v="0"/>
    <n v="0"/>
    <m/>
    <n v="0"/>
    <n v="0"/>
    <n v="0"/>
    <m/>
    <m/>
    <d v="2021-03-30T00:00:00"/>
    <n v="1"/>
    <s v="O"/>
    <n v="1"/>
    <n v="30"/>
    <n v="0"/>
    <m/>
    <m/>
    <m/>
    <m/>
    <m/>
    <m/>
    <n v="1"/>
    <n v="1"/>
    <m/>
    <m/>
    <n v="3028"/>
    <s v="CREDITOS DE CONSUMO"/>
    <n v="0"/>
    <n v="0"/>
    <n v="890480123"/>
    <s v="UNIVERSIDAD DE CARTAGENA"/>
    <n v="5"/>
    <m/>
    <m/>
    <m/>
    <m/>
    <n v="2"/>
    <n v="7"/>
    <n v="2"/>
  </r>
  <r>
    <n v="8740"/>
    <s v="C"/>
    <x v="298"/>
    <x v="0"/>
    <n v="4"/>
    <n v="550016803"/>
    <d v="2017-09-07T00:00:00"/>
    <d v="2023-10-30T00:00:00"/>
    <n v="0"/>
    <n v="1"/>
    <n v="5"/>
    <n v="30"/>
    <n v="2"/>
    <n v="22490513"/>
    <n v="24960000"/>
    <n v="12251"/>
    <n v="471"/>
    <n v="10998"/>
    <n v="0"/>
    <n v="0"/>
    <n v="0"/>
    <m/>
    <n v="0"/>
    <n v="0"/>
    <n v="0"/>
    <m/>
    <m/>
    <d v="2021-03-30T00:00:00"/>
    <n v="1"/>
    <s v="O"/>
    <n v="1"/>
    <n v="30"/>
    <n v="0"/>
    <m/>
    <m/>
    <m/>
    <m/>
    <m/>
    <m/>
    <n v="1"/>
    <n v="1"/>
    <m/>
    <m/>
    <n v="2258"/>
    <s v="CREDITOS DE CONSUMO"/>
    <n v="0"/>
    <n v="0"/>
    <n v="890480123"/>
    <s v="UNIVERSIDAD DE CARTAGENA"/>
    <n v="5"/>
    <m/>
    <m/>
    <m/>
    <m/>
    <n v="2"/>
    <n v="7"/>
    <n v="2"/>
  </r>
  <r>
    <n v="10474"/>
    <s v="C"/>
    <x v="298"/>
    <x v="0"/>
    <n v="4"/>
    <n v="550017225"/>
    <d v="2017-10-19T00:00:00"/>
    <d v="2023-10-30T00:00:00"/>
    <n v="0"/>
    <n v="1"/>
    <n v="5"/>
    <n v="30"/>
    <n v="2"/>
    <n v="22490513"/>
    <n v="24960000"/>
    <n v="14680"/>
    <n v="564"/>
    <n v="13181"/>
    <n v="0"/>
    <n v="0"/>
    <n v="0"/>
    <m/>
    <n v="0"/>
    <n v="0"/>
    <n v="0"/>
    <m/>
    <m/>
    <d v="2021-03-30T00:00:00"/>
    <n v="1"/>
    <s v="O"/>
    <n v="1"/>
    <n v="30"/>
    <n v="0"/>
    <m/>
    <m/>
    <m/>
    <m/>
    <m/>
    <m/>
    <n v="1"/>
    <n v="1"/>
    <m/>
    <m/>
    <n v="2707"/>
    <s v="CREDITOS DE CONSUMO"/>
    <n v="0"/>
    <n v="0"/>
    <n v="890480123"/>
    <s v="UNIVERSIDAD DE CARTAGENA"/>
    <n v="5"/>
    <m/>
    <m/>
    <m/>
    <m/>
    <n v="2"/>
    <n v="7"/>
    <n v="2"/>
  </r>
  <r>
    <n v="22995"/>
    <s v="C"/>
    <x v="298"/>
    <x v="0"/>
    <n v="4"/>
    <n v="550017269"/>
    <d v="2017-10-27T00:00:00"/>
    <d v="2023-10-30T00:00:00"/>
    <n v="0"/>
    <n v="1"/>
    <n v="5"/>
    <n v="30"/>
    <n v="2"/>
    <n v="22490513"/>
    <n v="24960000"/>
    <n v="32234"/>
    <n v="1239"/>
    <n v="28938"/>
    <n v="0"/>
    <n v="0"/>
    <n v="0"/>
    <m/>
    <n v="0"/>
    <n v="0"/>
    <n v="0"/>
    <m/>
    <m/>
    <d v="2021-03-30T00:00:00"/>
    <n v="1"/>
    <s v="O"/>
    <n v="1"/>
    <n v="30"/>
    <n v="0"/>
    <m/>
    <m/>
    <m/>
    <m/>
    <m/>
    <m/>
    <n v="1"/>
    <n v="1"/>
    <m/>
    <m/>
    <n v="5943"/>
    <s v="CREDITOS DE CONSUMO"/>
    <n v="0"/>
    <n v="0"/>
    <n v="890480123"/>
    <s v="UNIVERSIDAD DE CARTAGENA"/>
    <n v="5"/>
    <m/>
    <m/>
    <m/>
    <m/>
    <n v="2"/>
    <n v="7"/>
    <n v="2"/>
  </r>
  <r>
    <n v="16103"/>
    <s v="C"/>
    <x v="298"/>
    <x v="0"/>
    <n v="4"/>
    <n v="550017501"/>
    <d v="2017-11-11T00:00:00"/>
    <d v="2023-10-30T00:00:00"/>
    <n v="0"/>
    <n v="1"/>
    <n v="5"/>
    <n v="30"/>
    <n v="2"/>
    <n v="22490513"/>
    <n v="24960000"/>
    <n v="22573"/>
    <n v="868"/>
    <n v="20264"/>
    <n v="0"/>
    <n v="0"/>
    <n v="0"/>
    <m/>
    <n v="0"/>
    <n v="0"/>
    <n v="0"/>
    <m/>
    <m/>
    <d v="2021-03-30T00:00:00"/>
    <n v="1"/>
    <s v="O"/>
    <n v="1"/>
    <n v="30"/>
    <n v="0"/>
    <m/>
    <m/>
    <m/>
    <m/>
    <m/>
    <m/>
    <n v="1"/>
    <n v="1"/>
    <m/>
    <m/>
    <n v="4161"/>
    <s v="CREDITOS DE CONSUMO"/>
    <n v="0"/>
    <n v="0"/>
    <n v="890480123"/>
    <s v="UNIVERSIDAD DE CARTAGENA"/>
    <n v="5"/>
    <m/>
    <m/>
    <m/>
    <m/>
    <n v="2"/>
    <n v="7"/>
    <n v="2"/>
  </r>
  <r>
    <n v="12359"/>
    <s v="C"/>
    <x v="298"/>
    <x v="0"/>
    <n v="4"/>
    <n v="550017548"/>
    <d v="2017-11-18T00:00:00"/>
    <d v="2023-10-30T00:00:00"/>
    <n v="0"/>
    <n v="1"/>
    <n v="5"/>
    <n v="30"/>
    <n v="2"/>
    <n v="22490513"/>
    <n v="24960000"/>
    <n v="17325"/>
    <n v="666"/>
    <n v="15553"/>
    <n v="0"/>
    <n v="0"/>
    <n v="0"/>
    <m/>
    <n v="0"/>
    <n v="0"/>
    <n v="0"/>
    <m/>
    <m/>
    <d v="2021-03-30T00:00:00"/>
    <n v="1"/>
    <s v="O"/>
    <n v="1"/>
    <n v="30"/>
    <n v="0"/>
    <m/>
    <m/>
    <m/>
    <m/>
    <m/>
    <m/>
    <n v="1"/>
    <n v="1"/>
    <m/>
    <m/>
    <n v="3194"/>
    <s v="CREDITOS DE CONSUMO"/>
    <n v="0"/>
    <n v="0"/>
    <n v="890480123"/>
    <s v="UNIVERSIDAD DE CARTAGENA"/>
    <n v="5"/>
    <m/>
    <m/>
    <m/>
    <m/>
    <n v="2"/>
    <n v="7"/>
    <n v="2"/>
  </r>
  <r>
    <n v="5390"/>
    <s v="C"/>
    <x v="298"/>
    <x v="0"/>
    <n v="4"/>
    <n v="550017549"/>
    <d v="2017-11-18T00:00:00"/>
    <d v="2023-10-30T00:00:00"/>
    <n v="0"/>
    <n v="1"/>
    <n v="5"/>
    <n v="30"/>
    <n v="2"/>
    <n v="22490513"/>
    <n v="24960000"/>
    <n v="7553"/>
    <n v="290"/>
    <n v="6783"/>
    <n v="0"/>
    <n v="0"/>
    <n v="0"/>
    <m/>
    <n v="0"/>
    <n v="0"/>
    <n v="0"/>
    <m/>
    <m/>
    <d v="2021-03-30T00:00:00"/>
    <n v="1"/>
    <s v="O"/>
    <n v="1"/>
    <n v="30"/>
    <n v="0"/>
    <m/>
    <m/>
    <m/>
    <m/>
    <m/>
    <m/>
    <n v="1"/>
    <n v="1"/>
    <m/>
    <m/>
    <n v="1393"/>
    <s v="CREDITOS DE CONSUMO"/>
    <n v="0"/>
    <n v="0"/>
    <n v="890480123"/>
    <s v="UNIVERSIDAD DE CARTAGENA"/>
    <n v="5"/>
    <m/>
    <m/>
    <m/>
    <m/>
    <n v="2"/>
    <n v="7"/>
    <n v="2"/>
  </r>
  <r>
    <n v="5556"/>
    <s v="C"/>
    <x v="298"/>
    <x v="0"/>
    <n v="4"/>
    <n v="550017791"/>
    <d v="2017-12-07T00:00:00"/>
    <d v="2023-10-30T00:00:00"/>
    <n v="0"/>
    <n v="1"/>
    <n v="5"/>
    <n v="30"/>
    <n v="2"/>
    <n v="22490513"/>
    <n v="24960000"/>
    <n v="7792"/>
    <n v="300"/>
    <n v="6992"/>
    <n v="0"/>
    <n v="0"/>
    <n v="0"/>
    <m/>
    <n v="0"/>
    <n v="0"/>
    <n v="0"/>
    <m/>
    <m/>
    <d v="2021-03-30T00:00:00"/>
    <n v="1"/>
    <s v="O"/>
    <n v="1"/>
    <n v="30"/>
    <n v="0"/>
    <m/>
    <m/>
    <m/>
    <m/>
    <m/>
    <m/>
    <n v="1"/>
    <n v="1"/>
    <m/>
    <m/>
    <n v="1436"/>
    <s v="CREDITOS DE CONSUMO"/>
    <n v="0"/>
    <n v="0"/>
    <n v="890480123"/>
    <s v="UNIVERSIDAD DE CARTAGENA"/>
    <n v="5"/>
    <m/>
    <m/>
    <m/>
    <m/>
    <n v="2"/>
    <n v="7"/>
    <n v="2"/>
  </r>
  <r>
    <n v="27803"/>
    <s v="C"/>
    <x v="298"/>
    <x v="0"/>
    <n v="4"/>
    <n v="550017792"/>
    <d v="2017-12-07T00:00:00"/>
    <d v="2023-10-30T00:00:00"/>
    <n v="0"/>
    <n v="1"/>
    <n v="5"/>
    <n v="30"/>
    <n v="2"/>
    <n v="22490513"/>
    <n v="24960000"/>
    <n v="38974"/>
    <n v="1498"/>
    <n v="34988"/>
    <n v="0"/>
    <n v="0"/>
    <n v="0"/>
    <m/>
    <n v="0"/>
    <n v="0"/>
    <n v="0"/>
    <m/>
    <m/>
    <d v="2021-03-30T00:00:00"/>
    <n v="1"/>
    <s v="O"/>
    <n v="1"/>
    <n v="30"/>
    <n v="0"/>
    <m/>
    <m/>
    <m/>
    <m/>
    <m/>
    <m/>
    <n v="1"/>
    <n v="1"/>
    <m/>
    <m/>
    <n v="7185"/>
    <s v="CREDITOS DE CONSUMO"/>
    <n v="0"/>
    <n v="0"/>
    <n v="890480123"/>
    <s v="UNIVERSIDAD DE CARTAGENA"/>
    <n v="5"/>
    <m/>
    <m/>
    <m/>
    <m/>
    <n v="2"/>
    <n v="7"/>
    <n v="2"/>
  </r>
  <r>
    <n v="24300"/>
    <s v="C"/>
    <x v="298"/>
    <x v="0"/>
    <n v="4"/>
    <n v="550017852"/>
    <d v="2017-12-24T00:00:00"/>
    <d v="2023-10-30T00:00:00"/>
    <n v="0"/>
    <n v="1"/>
    <n v="5"/>
    <n v="30"/>
    <n v="2"/>
    <n v="22490513"/>
    <n v="24960000"/>
    <n v="34061"/>
    <n v="1309"/>
    <n v="30580"/>
    <n v="0"/>
    <n v="0"/>
    <n v="0"/>
    <m/>
    <n v="0"/>
    <n v="0"/>
    <n v="0"/>
    <m/>
    <m/>
    <d v="2021-03-30T00:00:00"/>
    <n v="1"/>
    <s v="O"/>
    <n v="1"/>
    <n v="30"/>
    <n v="0"/>
    <m/>
    <m/>
    <m/>
    <m/>
    <m/>
    <m/>
    <n v="1"/>
    <n v="1"/>
    <m/>
    <m/>
    <n v="6280"/>
    <s v="CREDITOS DE CONSUMO"/>
    <n v="0"/>
    <n v="0"/>
    <n v="890480123"/>
    <s v="UNIVERSIDAD DE CARTAGENA"/>
    <n v="5"/>
    <m/>
    <m/>
    <m/>
    <m/>
    <n v="2"/>
    <n v="7"/>
    <n v="2"/>
  </r>
  <r>
    <n v="13474"/>
    <s v="C"/>
    <x v="298"/>
    <x v="0"/>
    <n v="4"/>
    <n v="550018058"/>
    <d v="2018-01-20T00:00:00"/>
    <d v="2023-10-30T00:00:00"/>
    <n v="0"/>
    <n v="1"/>
    <n v="5"/>
    <n v="30"/>
    <n v="2"/>
    <n v="22490513"/>
    <n v="24960000"/>
    <n v="18887"/>
    <n v="726"/>
    <n v="16956"/>
    <n v="0"/>
    <n v="0"/>
    <n v="0"/>
    <m/>
    <n v="0"/>
    <n v="0"/>
    <n v="0"/>
    <m/>
    <m/>
    <d v="2021-03-30T00:00:00"/>
    <n v="1"/>
    <s v="O"/>
    <n v="1"/>
    <n v="30"/>
    <n v="0"/>
    <m/>
    <m/>
    <m/>
    <m/>
    <m/>
    <m/>
    <n v="1"/>
    <n v="1"/>
    <m/>
    <m/>
    <n v="3482"/>
    <s v="CREDITOS DE CONSUMO"/>
    <n v="0"/>
    <n v="0"/>
    <n v="890480123"/>
    <s v="UNIVERSIDAD DE CARTAGENA"/>
    <n v="5"/>
    <m/>
    <m/>
    <m/>
    <m/>
    <n v="2"/>
    <n v="7"/>
    <n v="2"/>
  </r>
  <r>
    <n v="5982"/>
    <s v="C"/>
    <x v="298"/>
    <x v="0"/>
    <n v="4"/>
    <n v="550018102"/>
    <d v="2018-01-28T00:00:00"/>
    <d v="2023-10-30T00:00:00"/>
    <n v="0"/>
    <n v="1"/>
    <n v="5"/>
    <n v="30"/>
    <n v="2"/>
    <n v="22490513"/>
    <n v="24960000"/>
    <n v="8389"/>
    <n v="323"/>
    <n v="7528"/>
    <n v="0"/>
    <n v="0"/>
    <n v="0"/>
    <m/>
    <n v="0"/>
    <n v="0"/>
    <n v="0"/>
    <m/>
    <m/>
    <d v="2021-03-30T00:00:00"/>
    <n v="1"/>
    <s v="O"/>
    <n v="1"/>
    <n v="30"/>
    <n v="0"/>
    <m/>
    <m/>
    <m/>
    <m/>
    <m/>
    <m/>
    <n v="1"/>
    <n v="1"/>
    <m/>
    <m/>
    <n v="1546"/>
    <s v="CREDITOS DE CONSUMO"/>
    <n v="0"/>
    <n v="0"/>
    <n v="890480123"/>
    <s v="UNIVERSIDAD DE CARTAGENA"/>
    <n v="5"/>
    <m/>
    <m/>
    <m/>
    <m/>
    <n v="2"/>
    <n v="7"/>
    <n v="2"/>
  </r>
  <r>
    <n v="6027"/>
    <s v="C"/>
    <x v="298"/>
    <x v="0"/>
    <n v="4"/>
    <n v="550018103"/>
    <d v="2018-01-28T00:00:00"/>
    <d v="2023-10-30T00:00:00"/>
    <n v="0"/>
    <n v="1"/>
    <n v="5"/>
    <n v="30"/>
    <n v="2"/>
    <n v="22490513"/>
    <n v="24960000"/>
    <n v="8450"/>
    <n v="325"/>
    <n v="7585"/>
    <n v="0"/>
    <n v="0"/>
    <n v="0"/>
    <m/>
    <n v="0"/>
    <n v="0"/>
    <n v="0"/>
    <m/>
    <m/>
    <d v="2021-03-30T00:00:00"/>
    <n v="1"/>
    <s v="O"/>
    <n v="1"/>
    <n v="30"/>
    <n v="0"/>
    <m/>
    <m/>
    <m/>
    <m/>
    <m/>
    <m/>
    <n v="1"/>
    <n v="1"/>
    <m/>
    <m/>
    <n v="1558"/>
    <s v="CREDITOS DE CONSUMO"/>
    <n v="0"/>
    <n v="0"/>
    <n v="890480123"/>
    <s v="UNIVERSIDAD DE CARTAGENA"/>
    <n v="5"/>
    <m/>
    <m/>
    <m/>
    <m/>
    <n v="2"/>
    <n v="7"/>
    <n v="2"/>
  </r>
  <r>
    <n v="6026"/>
    <s v="C"/>
    <x v="298"/>
    <x v="0"/>
    <n v="4"/>
    <n v="550018175"/>
    <d v="2018-02-02T00:00:00"/>
    <d v="2023-10-30T00:00:00"/>
    <n v="0"/>
    <n v="1"/>
    <n v="5"/>
    <n v="30"/>
    <n v="2"/>
    <n v="22490513"/>
    <n v="24960000"/>
    <n v="8449"/>
    <n v="325"/>
    <n v="7583"/>
    <n v="0"/>
    <n v="0"/>
    <n v="0"/>
    <m/>
    <n v="0"/>
    <n v="0"/>
    <n v="0"/>
    <m/>
    <m/>
    <d v="2021-03-30T00:00:00"/>
    <n v="1"/>
    <s v="O"/>
    <n v="1"/>
    <n v="30"/>
    <n v="0"/>
    <m/>
    <m/>
    <m/>
    <m/>
    <m/>
    <m/>
    <n v="1"/>
    <n v="1"/>
    <m/>
    <m/>
    <n v="1557"/>
    <s v="CREDITOS DE CONSUMO"/>
    <n v="0"/>
    <n v="0"/>
    <n v="890480123"/>
    <s v="UNIVERSIDAD DE CARTAGENA"/>
    <n v="5"/>
    <m/>
    <m/>
    <m/>
    <m/>
    <n v="2"/>
    <n v="7"/>
    <n v="2"/>
  </r>
  <r>
    <n v="14282"/>
    <s v="C"/>
    <x v="298"/>
    <x v="0"/>
    <n v="4"/>
    <n v="550018317"/>
    <d v="2018-02-24T00:00:00"/>
    <d v="2023-10-30T00:00:00"/>
    <n v="0"/>
    <n v="1"/>
    <n v="5"/>
    <n v="30"/>
    <n v="2"/>
    <n v="22490513"/>
    <n v="24960000"/>
    <n v="20022"/>
    <n v="770"/>
    <n v="17973"/>
    <n v="0"/>
    <n v="0"/>
    <n v="0"/>
    <m/>
    <n v="0"/>
    <n v="0"/>
    <n v="0"/>
    <m/>
    <m/>
    <d v="2021-03-30T00:00:00"/>
    <n v="1"/>
    <s v="O"/>
    <n v="1"/>
    <n v="30"/>
    <n v="0"/>
    <m/>
    <m/>
    <m/>
    <m/>
    <m/>
    <m/>
    <n v="1"/>
    <n v="1"/>
    <m/>
    <m/>
    <n v="3691"/>
    <s v="CREDITOS DE CONSUMO"/>
    <n v="0"/>
    <n v="0"/>
    <n v="890480123"/>
    <s v="UNIVERSIDAD DE CARTAGENA"/>
    <n v="5"/>
    <m/>
    <m/>
    <m/>
    <m/>
    <n v="2"/>
    <n v="7"/>
    <n v="2"/>
  </r>
  <r>
    <n v="28362"/>
    <s v="C"/>
    <x v="298"/>
    <x v="0"/>
    <n v="4"/>
    <n v="550018480"/>
    <d v="2018-03-18T00:00:00"/>
    <d v="2023-10-30T00:00:00"/>
    <n v="0"/>
    <n v="1"/>
    <n v="5"/>
    <n v="30"/>
    <n v="2"/>
    <n v="22490513"/>
    <n v="24960000"/>
    <n v="39756"/>
    <n v="1528"/>
    <n v="35691"/>
    <n v="0"/>
    <n v="0"/>
    <n v="0"/>
    <m/>
    <n v="0"/>
    <n v="0"/>
    <n v="0"/>
    <m/>
    <m/>
    <d v="2021-03-30T00:00:00"/>
    <n v="1"/>
    <s v="O"/>
    <n v="1"/>
    <n v="30"/>
    <n v="0"/>
    <m/>
    <m/>
    <m/>
    <m/>
    <m/>
    <m/>
    <n v="1"/>
    <n v="1"/>
    <m/>
    <m/>
    <n v="7329"/>
    <s v="CREDITOS DE CONSUMO"/>
    <n v="0"/>
    <n v="0"/>
    <n v="890480123"/>
    <s v="UNIVERSIDAD DE CARTAGENA"/>
    <n v="5"/>
    <m/>
    <m/>
    <m/>
    <m/>
    <n v="2"/>
    <n v="7"/>
    <n v="2"/>
  </r>
  <r>
    <n v="14579"/>
    <s v="C"/>
    <x v="298"/>
    <x v="0"/>
    <n v="4"/>
    <n v="550018481"/>
    <d v="2018-03-18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29190"/>
    <s v="C"/>
    <x v="298"/>
    <x v="0"/>
    <n v="4"/>
    <n v="550018666"/>
    <d v="2018-04-15T00:00:00"/>
    <d v="2023-10-30T00:00:00"/>
    <n v="0"/>
    <n v="1"/>
    <n v="5"/>
    <n v="30"/>
    <n v="2"/>
    <n v="22490513"/>
    <n v="24960000"/>
    <n v="40917"/>
    <n v="1573"/>
    <n v="36733"/>
    <n v="0"/>
    <n v="0"/>
    <n v="0"/>
    <m/>
    <n v="0"/>
    <n v="0"/>
    <n v="0"/>
    <m/>
    <m/>
    <d v="2021-03-30T00:00:00"/>
    <n v="1"/>
    <s v="O"/>
    <n v="1"/>
    <n v="30"/>
    <n v="0"/>
    <m/>
    <m/>
    <m/>
    <m/>
    <m/>
    <m/>
    <n v="1"/>
    <n v="1"/>
    <m/>
    <m/>
    <n v="7543"/>
    <s v="CREDITOS DE CONSUMO"/>
    <n v="0"/>
    <n v="0"/>
    <n v="890480123"/>
    <s v="UNIVERSIDAD DE CARTAGENA"/>
    <n v="5"/>
    <m/>
    <m/>
    <m/>
    <m/>
    <n v="2"/>
    <n v="7"/>
    <n v="2"/>
  </r>
  <r>
    <n v="14579"/>
    <s v="C"/>
    <x v="298"/>
    <x v="0"/>
    <n v="4"/>
    <n v="550018667"/>
    <d v="2018-04-15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9035"/>
    <s v="C"/>
    <x v="298"/>
    <x v="0"/>
    <n v="4"/>
    <n v="550018669"/>
    <d v="2018-04-16T00:00:00"/>
    <d v="2023-10-30T00:00:00"/>
    <n v="0"/>
    <n v="1"/>
    <n v="5"/>
    <n v="30"/>
    <n v="2"/>
    <n v="22490513"/>
    <n v="24960000"/>
    <n v="12666"/>
    <n v="487"/>
    <n v="11370"/>
    <n v="0"/>
    <n v="0"/>
    <n v="0"/>
    <m/>
    <n v="0"/>
    <n v="0"/>
    <n v="0"/>
    <m/>
    <m/>
    <d v="2021-03-30T00:00:00"/>
    <n v="1"/>
    <s v="O"/>
    <n v="1"/>
    <n v="30"/>
    <n v="0"/>
    <m/>
    <m/>
    <m/>
    <m/>
    <m/>
    <m/>
    <n v="1"/>
    <n v="1"/>
    <m/>
    <m/>
    <n v="2335"/>
    <s v="CREDITOS DE CONSUMO"/>
    <n v="0"/>
    <n v="0"/>
    <n v="890480123"/>
    <s v="UNIVERSIDAD DE CARTAGENA"/>
    <n v="5"/>
    <m/>
    <m/>
    <m/>
    <m/>
    <n v="2"/>
    <n v="7"/>
    <n v="2"/>
  </r>
  <r>
    <n v="30850"/>
    <s v="C"/>
    <x v="298"/>
    <x v="0"/>
    <n v="4"/>
    <n v="550018888"/>
    <d v="2018-05-13T00:00:00"/>
    <d v="2023-10-30T00:00:00"/>
    <n v="0"/>
    <n v="1"/>
    <n v="5"/>
    <n v="30"/>
    <n v="2"/>
    <n v="22490513"/>
    <n v="24960000"/>
    <n v="43243"/>
    <n v="1662"/>
    <n v="38822"/>
    <n v="0"/>
    <n v="0"/>
    <n v="0"/>
    <m/>
    <n v="0"/>
    <n v="0"/>
    <n v="0"/>
    <m/>
    <m/>
    <d v="2021-03-30T00:00:00"/>
    <n v="1"/>
    <s v="O"/>
    <n v="1"/>
    <n v="30"/>
    <n v="0"/>
    <m/>
    <m/>
    <m/>
    <m/>
    <m/>
    <m/>
    <n v="1"/>
    <n v="1"/>
    <m/>
    <m/>
    <n v="7972"/>
    <s v="CREDITOS DE CONSUMO"/>
    <n v="0"/>
    <n v="0"/>
    <n v="890480123"/>
    <s v="UNIVERSIDAD DE CARTAGENA"/>
    <n v="5"/>
    <m/>
    <m/>
    <m/>
    <m/>
    <n v="2"/>
    <n v="7"/>
    <n v="2"/>
  </r>
  <r>
    <n v="12310"/>
    <s v="C"/>
    <x v="298"/>
    <x v="0"/>
    <n v="4"/>
    <n v="550018889"/>
    <d v="2018-05-13T00:00:00"/>
    <d v="2023-10-30T00:00:00"/>
    <n v="0"/>
    <n v="1"/>
    <n v="5"/>
    <n v="30"/>
    <n v="2"/>
    <n v="22490513"/>
    <n v="24960000"/>
    <n v="17254"/>
    <n v="663"/>
    <n v="15491"/>
    <n v="0"/>
    <n v="0"/>
    <n v="0"/>
    <m/>
    <n v="0"/>
    <n v="0"/>
    <n v="0"/>
    <m/>
    <m/>
    <d v="2021-03-30T00:00:00"/>
    <n v="1"/>
    <s v="O"/>
    <n v="1"/>
    <n v="30"/>
    <n v="0"/>
    <m/>
    <m/>
    <m/>
    <m/>
    <m/>
    <m/>
    <n v="1"/>
    <n v="1"/>
    <m/>
    <m/>
    <n v="3181"/>
    <s v="CREDITOS DE CONSUMO"/>
    <n v="0"/>
    <n v="0"/>
    <n v="890480123"/>
    <s v="UNIVERSIDAD DE CARTAGENA"/>
    <n v="5"/>
    <m/>
    <m/>
    <m/>
    <m/>
    <n v="2"/>
    <n v="7"/>
    <n v="2"/>
  </r>
  <r>
    <n v="29328"/>
    <s v="C"/>
    <x v="298"/>
    <x v="0"/>
    <n v="4"/>
    <n v="550019078"/>
    <d v="2018-06-10T00:00:00"/>
    <d v="2023-10-30T00:00:00"/>
    <n v="0"/>
    <n v="1"/>
    <n v="5"/>
    <n v="30"/>
    <n v="2"/>
    <n v="22490513"/>
    <n v="24960000"/>
    <n v="41114"/>
    <n v="1581"/>
    <n v="36907"/>
    <n v="0"/>
    <n v="0"/>
    <n v="0"/>
    <m/>
    <n v="0"/>
    <n v="0"/>
    <n v="0"/>
    <m/>
    <m/>
    <d v="2021-03-30T00:00:00"/>
    <n v="1"/>
    <s v="O"/>
    <n v="1"/>
    <n v="30"/>
    <n v="0"/>
    <m/>
    <m/>
    <m/>
    <m/>
    <m/>
    <m/>
    <n v="1"/>
    <n v="1"/>
    <m/>
    <m/>
    <n v="7579"/>
    <s v="CREDITOS DE CONSUMO"/>
    <n v="0"/>
    <n v="0"/>
    <n v="890480123"/>
    <s v="UNIVERSIDAD DE CARTAGENA"/>
    <n v="5"/>
    <m/>
    <m/>
    <m/>
    <m/>
    <n v="2"/>
    <n v="7"/>
    <n v="2"/>
  </r>
  <r>
    <n v="9823"/>
    <s v="C"/>
    <x v="298"/>
    <x v="0"/>
    <n v="4"/>
    <n v="550019079"/>
    <d v="2018-06-10T00:00:00"/>
    <d v="2023-10-30T00:00:00"/>
    <n v="0"/>
    <n v="1"/>
    <n v="5"/>
    <n v="30"/>
    <n v="2"/>
    <n v="22490513"/>
    <n v="24960000"/>
    <n v="13767"/>
    <n v="529"/>
    <n v="12361"/>
    <n v="0"/>
    <n v="0"/>
    <n v="0"/>
    <m/>
    <n v="0"/>
    <n v="0"/>
    <n v="0"/>
    <m/>
    <m/>
    <d v="2021-03-30T00:00:00"/>
    <n v="1"/>
    <s v="O"/>
    <n v="1"/>
    <n v="30"/>
    <n v="0"/>
    <m/>
    <m/>
    <m/>
    <m/>
    <m/>
    <m/>
    <n v="1"/>
    <n v="1"/>
    <m/>
    <m/>
    <n v="2538"/>
    <s v="CREDITOS DE CONSUMO"/>
    <n v="0"/>
    <n v="0"/>
    <n v="890480123"/>
    <s v="UNIVERSIDAD DE CARTAGENA"/>
    <n v="5"/>
    <m/>
    <m/>
    <m/>
    <m/>
    <n v="2"/>
    <n v="7"/>
    <n v="2"/>
  </r>
  <r>
    <n v="29952"/>
    <s v="C"/>
    <x v="298"/>
    <x v="0"/>
    <n v="4"/>
    <n v="550019242"/>
    <d v="2018-07-08T00:00:00"/>
    <d v="2023-10-30T00:00:00"/>
    <n v="0"/>
    <n v="1"/>
    <n v="5"/>
    <n v="30"/>
    <n v="2"/>
    <n v="22490513"/>
    <n v="24960000"/>
    <n v="41985"/>
    <n v="1614"/>
    <n v="37692"/>
    <n v="0"/>
    <n v="0"/>
    <n v="0"/>
    <m/>
    <n v="0"/>
    <n v="0"/>
    <n v="0"/>
    <m/>
    <m/>
    <d v="2021-03-30T00:00:00"/>
    <n v="1"/>
    <s v="O"/>
    <n v="1"/>
    <n v="30"/>
    <n v="0"/>
    <m/>
    <m/>
    <m/>
    <m/>
    <m/>
    <m/>
    <n v="1"/>
    <n v="1"/>
    <m/>
    <m/>
    <n v="7740"/>
    <s v="CREDITOS DE CONSUMO"/>
    <n v="0"/>
    <n v="0"/>
    <n v="890480123"/>
    <s v="UNIVERSIDAD DE CARTAGENA"/>
    <n v="5"/>
    <m/>
    <m/>
    <m/>
    <m/>
    <n v="2"/>
    <n v="7"/>
    <n v="2"/>
  </r>
  <r>
    <n v="8275"/>
    <s v="C"/>
    <x v="298"/>
    <x v="0"/>
    <n v="4"/>
    <n v="550019243"/>
    <d v="2018-07-08T00:00:00"/>
    <d v="2023-10-30T00:00:00"/>
    <n v="0"/>
    <n v="1"/>
    <n v="5"/>
    <n v="30"/>
    <n v="2"/>
    <n v="22490513"/>
    <n v="24960000"/>
    <n v="11600"/>
    <n v="446"/>
    <n v="10413"/>
    <n v="0"/>
    <n v="0"/>
    <n v="0"/>
    <m/>
    <n v="0"/>
    <n v="0"/>
    <n v="0"/>
    <m/>
    <m/>
    <d v="2021-03-30T00:00:00"/>
    <n v="1"/>
    <s v="O"/>
    <n v="1"/>
    <n v="30"/>
    <n v="0"/>
    <m/>
    <m/>
    <m/>
    <m/>
    <m/>
    <m/>
    <n v="1"/>
    <n v="1"/>
    <m/>
    <m/>
    <n v="2138"/>
    <s v="CREDITOS DE CONSUMO"/>
    <n v="0"/>
    <n v="0"/>
    <n v="890480123"/>
    <s v="UNIVERSIDAD DE CARTAGENA"/>
    <n v="5"/>
    <m/>
    <m/>
    <m/>
    <m/>
    <n v="2"/>
    <n v="7"/>
    <n v="2"/>
  </r>
  <r>
    <n v="32386"/>
    <s v="C"/>
    <x v="298"/>
    <x v="0"/>
    <n v="4"/>
    <n v="550019452"/>
    <d v="2018-08-10T00:00:00"/>
    <d v="2023-10-30T00:00:00"/>
    <n v="0"/>
    <n v="1"/>
    <n v="5"/>
    <n v="30"/>
    <n v="2"/>
    <n v="22490513"/>
    <n v="24960000"/>
    <n v="45396"/>
    <n v="1745"/>
    <n v="40755"/>
    <n v="0"/>
    <n v="0"/>
    <n v="0"/>
    <m/>
    <n v="0"/>
    <n v="0"/>
    <n v="0"/>
    <m/>
    <m/>
    <d v="2021-03-30T00:00:00"/>
    <n v="1"/>
    <s v="O"/>
    <n v="1"/>
    <n v="30"/>
    <n v="0"/>
    <m/>
    <m/>
    <m/>
    <m/>
    <m/>
    <m/>
    <n v="1"/>
    <n v="1"/>
    <m/>
    <m/>
    <n v="8369"/>
    <s v="CREDITOS DE CONSUMO"/>
    <n v="0"/>
    <n v="0"/>
    <n v="890480123"/>
    <s v="UNIVERSIDAD DE CARTAGENA"/>
    <n v="5"/>
    <m/>
    <m/>
    <m/>
    <m/>
    <n v="2"/>
    <n v="7"/>
    <n v="2"/>
  </r>
  <r>
    <n v="30564"/>
    <s v="C"/>
    <x v="298"/>
    <x v="0"/>
    <n v="4"/>
    <n v="550019686"/>
    <d v="2018-09-09T00:00:00"/>
    <d v="2023-10-30T00:00:00"/>
    <n v="0"/>
    <n v="1"/>
    <n v="5"/>
    <n v="30"/>
    <n v="2"/>
    <n v="22490513"/>
    <n v="24960000"/>
    <n v="42844"/>
    <n v="1647"/>
    <n v="38463"/>
    <n v="0"/>
    <n v="0"/>
    <n v="0"/>
    <m/>
    <n v="0"/>
    <n v="0"/>
    <n v="0"/>
    <m/>
    <m/>
    <d v="2021-03-30T00:00:00"/>
    <n v="1"/>
    <s v="O"/>
    <n v="1"/>
    <n v="30"/>
    <n v="0"/>
    <m/>
    <m/>
    <m/>
    <m/>
    <m/>
    <m/>
    <n v="1"/>
    <n v="1"/>
    <m/>
    <m/>
    <n v="7899"/>
    <s v="CREDITOS DE CONSUMO"/>
    <n v="0"/>
    <n v="0"/>
    <n v="890480123"/>
    <s v="UNIVERSIDAD DE CARTAGENA"/>
    <n v="5"/>
    <m/>
    <m/>
    <m/>
    <m/>
    <n v="2"/>
    <n v="7"/>
    <n v="2"/>
  </r>
  <r>
    <n v="16584"/>
    <s v="C"/>
    <x v="298"/>
    <x v="0"/>
    <n v="4"/>
    <n v="550019835"/>
    <d v="2018-10-04T00:00:00"/>
    <d v="2023-10-30T00:00:00"/>
    <n v="0"/>
    <n v="1"/>
    <n v="5"/>
    <n v="30"/>
    <n v="2"/>
    <n v="22490513"/>
    <n v="24960000"/>
    <n v="23250"/>
    <n v="894"/>
    <n v="20870"/>
    <n v="0"/>
    <n v="0"/>
    <n v="0"/>
    <m/>
    <n v="0"/>
    <n v="0"/>
    <n v="0"/>
    <m/>
    <m/>
    <d v="2021-03-30T00:00:00"/>
    <n v="1"/>
    <s v="O"/>
    <n v="1"/>
    <n v="30"/>
    <n v="0"/>
    <m/>
    <m/>
    <m/>
    <m/>
    <m/>
    <m/>
    <n v="1"/>
    <n v="1"/>
    <m/>
    <m/>
    <n v="4286"/>
    <s v="CREDITOS DE CONSUMO"/>
    <n v="0"/>
    <n v="0"/>
    <n v="890480123"/>
    <s v="UNIVERSIDAD DE CARTAGENA"/>
    <n v="5"/>
    <m/>
    <m/>
    <m/>
    <m/>
    <n v="2"/>
    <n v="7"/>
    <n v="2"/>
  </r>
  <r>
    <n v="26367"/>
    <s v="C"/>
    <x v="298"/>
    <x v="0"/>
    <n v="4"/>
    <n v="550019836"/>
    <d v="2018-10-04T00:00:00"/>
    <d v="2023-10-30T00:00:00"/>
    <n v="0"/>
    <n v="1"/>
    <n v="5"/>
    <n v="30"/>
    <n v="2"/>
    <n v="22490513"/>
    <n v="24960000"/>
    <n v="36961"/>
    <n v="1421"/>
    <n v="33181"/>
    <n v="0"/>
    <n v="0"/>
    <n v="0"/>
    <m/>
    <n v="0"/>
    <n v="0"/>
    <n v="0"/>
    <m/>
    <m/>
    <d v="2021-03-30T00:00:00"/>
    <n v="1"/>
    <s v="O"/>
    <n v="1"/>
    <n v="30"/>
    <n v="0"/>
    <m/>
    <m/>
    <m/>
    <m/>
    <m/>
    <m/>
    <n v="1"/>
    <n v="1"/>
    <m/>
    <m/>
    <n v="6814"/>
    <s v="CREDITOS DE CONSUMO"/>
    <n v="0"/>
    <n v="0"/>
    <n v="890480123"/>
    <s v="UNIVERSIDAD DE CARTAGENA"/>
    <n v="5"/>
    <m/>
    <m/>
    <m/>
    <m/>
    <n v="2"/>
    <n v="7"/>
    <n v="2"/>
  </r>
  <r>
    <n v="17912"/>
    <s v="C"/>
    <x v="298"/>
    <x v="0"/>
    <n v="4"/>
    <n v="550020015"/>
    <d v="2018-11-03T00:00:00"/>
    <d v="2023-10-30T00:00:00"/>
    <n v="0"/>
    <n v="1"/>
    <n v="5"/>
    <n v="30"/>
    <n v="2"/>
    <n v="22490513"/>
    <n v="24960000"/>
    <n v="25108"/>
    <n v="965"/>
    <n v="22541"/>
    <n v="0"/>
    <n v="0"/>
    <n v="0"/>
    <m/>
    <n v="0"/>
    <n v="0"/>
    <n v="0"/>
    <m/>
    <m/>
    <d v="2021-03-30T00:00:00"/>
    <n v="1"/>
    <s v="O"/>
    <n v="1"/>
    <n v="30"/>
    <n v="0"/>
    <m/>
    <m/>
    <m/>
    <m/>
    <m/>
    <m/>
    <n v="1"/>
    <n v="1"/>
    <m/>
    <m/>
    <n v="4629"/>
    <s v="CREDITOS DE CONSUMO"/>
    <n v="0"/>
    <n v="0"/>
    <n v="890480123"/>
    <s v="UNIVERSIDAD DE CARTAGENA"/>
    <n v="5"/>
    <m/>
    <m/>
    <m/>
    <m/>
    <n v="2"/>
    <n v="7"/>
    <n v="2"/>
  </r>
  <r>
    <n v="25762"/>
    <s v="C"/>
    <x v="298"/>
    <x v="0"/>
    <n v="4"/>
    <n v="550020139"/>
    <d v="2018-11-21T00:00:00"/>
    <d v="2023-10-30T00:00:00"/>
    <n v="0"/>
    <n v="1"/>
    <n v="5"/>
    <n v="30"/>
    <n v="2"/>
    <n v="22490513"/>
    <n v="24960000"/>
    <n v="36111"/>
    <n v="1388"/>
    <n v="32419"/>
    <n v="0"/>
    <n v="0"/>
    <n v="0"/>
    <m/>
    <n v="0"/>
    <n v="0"/>
    <n v="0"/>
    <m/>
    <m/>
    <d v="2021-03-30T00:00:00"/>
    <n v="1"/>
    <s v="O"/>
    <n v="1"/>
    <n v="30"/>
    <n v="0"/>
    <m/>
    <m/>
    <m/>
    <m/>
    <m/>
    <m/>
    <n v="1"/>
    <n v="1"/>
    <m/>
    <m/>
    <n v="6657"/>
    <s v="CREDITOS DE CONSUMO"/>
    <n v="0"/>
    <n v="0"/>
    <n v="890480123"/>
    <s v="UNIVERSIDAD DE CARTAGENA"/>
    <n v="5"/>
    <m/>
    <m/>
    <m/>
    <m/>
    <n v="2"/>
    <n v="7"/>
    <n v="2"/>
  </r>
  <r>
    <n v="32216"/>
    <s v="C"/>
    <x v="298"/>
    <x v="0"/>
    <n v="4"/>
    <n v="550020195"/>
    <d v="2018-11-29T00:00:00"/>
    <d v="2023-10-30T00:00:00"/>
    <n v="0"/>
    <n v="1"/>
    <n v="5"/>
    <n v="30"/>
    <n v="2"/>
    <n v="22490513"/>
    <n v="24960000"/>
    <n v="45160"/>
    <n v="1736"/>
    <n v="40542"/>
    <n v="0"/>
    <n v="0"/>
    <n v="0"/>
    <m/>
    <n v="0"/>
    <n v="0"/>
    <n v="0"/>
    <m/>
    <m/>
    <d v="2021-03-30T00:00:00"/>
    <n v="1"/>
    <s v="O"/>
    <n v="1"/>
    <n v="30"/>
    <n v="0"/>
    <m/>
    <m/>
    <m/>
    <m/>
    <m/>
    <m/>
    <n v="1"/>
    <n v="1"/>
    <m/>
    <m/>
    <n v="8326"/>
    <s v="CREDITOS DE CONSUMO"/>
    <n v="0"/>
    <n v="0"/>
    <n v="890480123"/>
    <s v="UNIVERSIDAD DE CARTAGENA"/>
    <n v="5"/>
    <m/>
    <m/>
    <m/>
    <m/>
    <n v="2"/>
    <n v="7"/>
    <n v="2"/>
  </r>
  <r>
    <n v="40498"/>
    <s v="C"/>
    <x v="298"/>
    <x v="0"/>
    <n v="4"/>
    <n v="550020508"/>
    <d v="2019-01-19T00:00:00"/>
    <d v="2023-10-30T00:00:00"/>
    <n v="0"/>
    <n v="1"/>
    <n v="5"/>
    <n v="30"/>
    <n v="2"/>
    <n v="22490513"/>
    <n v="24960000"/>
    <n v="56767"/>
    <n v="2182"/>
    <n v="50964"/>
    <n v="0"/>
    <n v="0"/>
    <n v="0"/>
    <m/>
    <n v="0"/>
    <n v="0"/>
    <n v="0"/>
    <m/>
    <m/>
    <d v="2021-03-30T00:00:00"/>
    <n v="1"/>
    <s v="O"/>
    <n v="1"/>
    <n v="30"/>
    <n v="0"/>
    <m/>
    <m/>
    <m/>
    <m/>
    <m/>
    <m/>
    <n v="1"/>
    <n v="1"/>
    <m/>
    <m/>
    <n v="10466"/>
    <s v="CREDITOS DE CONSUMO"/>
    <n v="0"/>
    <n v="0"/>
    <n v="890480123"/>
    <s v="UNIVERSIDAD DE CARTAGENA"/>
    <n v="5"/>
    <m/>
    <m/>
    <m/>
    <m/>
    <n v="2"/>
    <n v="7"/>
    <n v="2"/>
  </r>
  <r>
    <n v="18255"/>
    <s v="C"/>
    <x v="298"/>
    <x v="0"/>
    <n v="4"/>
    <n v="550020530"/>
    <d v="2019-01-21T00:00:00"/>
    <d v="2023-10-30T00:00:00"/>
    <n v="0"/>
    <n v="1"/>
    <n v="5"/>
    <n v="30"/>
    <n v="2"/>
    <n v="22490513"/>
    <n v="24960000"/>
    <n v="25590"/>
    <n v="984"/>
    <n v="22973"/>
    <n v="0"/>
    <n v="0"/>
    <n v="0"/>
    <m/>
    <n v="0"/>
    <n v="0"/>
    <n v="0"/>
    <m/>
    <m/>
    <d v="2021-03-30T00:00:00"/>
    <n v="1"/>
    <s v="O"/>
    <n v="1"/>
    <n v="30"/>
    <n v="0"/>
    <m/>
    <m/>
    <m/>
    <m/>
    <m/>
    <m/>
    <n v="1"/>
    <n v="1"/>
    <m/>
    <m/>
    <n v="4718"/>
    <s v="CREDITOS DE CONSUMO"/>
    <n v="0"/>
    <n v="0"/>
    <n v="890480123"/>
    <s v="UNIVERSIDAD DE CARTAGENA"/>
    <n v="5"/>
    <m/>
    <m/>
    <m/>
    <m/>
    <n v="2"/>
    <n v="7"/>
    <n v="2"/>
  </r>
  <r>
    <n v="34694"/>
    <s v="C"/>
    <x v="298"/>
    <x v="0"/>
    <n v="4"/>
    <n v="550020662"/>
    <d v="2019-02-14T00:00:00"/>
    <d v="2023-10-30T00:00:00"/>
    <n v="0"/>
    <n v="1"/>
    <n v="5"/>
    <n v="30"/>
    <n v="2"/>
    <n v="22490513"/>
    <n v="24960000"/>
    <n v="48634"/>
    <n v="1870"/>
    <n v="43660"/>
    <n v="0"/>
    <n v="0"/>
    <n v="0"/>
    <m/>
    <n v="0"/>
    <n v="0"/>
    <n v="0"/>
    <m/>
    <m/>
    <d v="2021-03-30T00:00:00"/>
    <n v="1"/>
    <s v="O"/>
    <n v="1"/>
    <n v="30"/>
    <n v="0"/>
    <m/>
    <m/>
    <m/>
    <m/>
    <m/>
    <m/>
    <n v="1"/>
    <n v="1"/>
    <m/>
    <m/>
    <n v="8966"/>
    <s v="CREDITOS DE CONSUMO"/>
    <n v="0"/>
    <n v="0"/>
    <n v="890480123"/>
    <s v="UNIVERSIDAD DE CARTAGENA"/>
    <n v="5"/>
    <m/>
    <m/>
    <m/>
    <m/>
    <n v="2"/>
    <n v="7"/>
    <n v="2"/>
  </r>
  <r>
    <n v="13876"/>
    <s v="C"/>
    <x v="298"/>
    <x v="0"/>
    <n v="4"/>
    <n v="550020663"/>
    <d v="2019-02-14T00:00:00"/>
    <d v="2023-10-30T00:00:00"/>
    <n v="0"/>
    <n v="1"/>
    <n v="5"/>
    <n v="30"/>
    <n v="2"/>
    <n v="22490513"/>
    <n v="24960000"/>
    <n v="19452"/>
    <n v="748"/>
    <n v="17462"/>
    <n v="0"/>
    <n v="0"/>
    <n v="0"/>
    <m/>
    <n v="0"/>
    <n v="0"/>
    <n v="0"/>
    <m/>
    <m/>
    <d v="2021-03-30T00:00:00"/>
    <n v="1"/>
    <s v="O"/>
    <n v="1"/>
    <n v="30"/>
    <n v="0"/>
    <m/>
    <m/>
    <m/>
    <m/>
    <m/>
    <m/>
    <n v="1"/>
    <n v="1"/>
    <m/>
    <m/>
    <n v="3586"/>
    <s v="CREDITOS DE CONSUMO"/>
    <n v="0"/>
    <n v="0"/>
    <n v="890480123"/>
    <s v="UNIVERSIDAD DE CARTAGENA"/>
    <n v="5"/>
    <m/>
    <m/>
    <m/>
    <m/>
    <n v="2"/>
    <n v="7"/>
    <n v="2"/>
  </r>
  <r>
    <n v="117603"/>
    <s v="C"/>
    <x v="298"/>
    <x v="0"/>
    <n v="4"/>
    <n v="550020996"/>
    <d v="2019-04-08T00:00:00"/>
    <d v="2023-10-30T00:00:00"/>
    <n v="0"/>
    <n v="1"/>
    <n v="4"/>
    <n v="30"/>
    <n v="2"/>
    <n v="22490513"/>
    <n v="24960000"/>
    <n v="161303"/>
    <n v="6201"/>
    <n v="147995"/>
    <n v="3129"/>
    <n v="0"/>
    <n v="0"/>
    <m/>
    <n v="0"/>
    <n v="0"/>
    <n v="0"/>
    <m/>
    <m/>
    <d v="2021-02-26T00:00:00"/>
    <n v="1"/>
    <s v="O"/>
    <n v="1"/>
    <n v="30"/>
    <n v="0"/>
    <m/>
    <m/>
    <m/>
    <m/>
    <m/>
    <m/>
    <n v="1"/>
    <n v="1"/>
    <m/>
    <m/>
    <n v="30392"/>
    <s v="CREDITOS DE CONSUMO"/>
    <n v="0"/>
    <n v="0"/>
    <n v="890480123"/>
    <s v="UNIVERSIDAD DE CARTAGENA"/>
    <n v="5"/>
    <m/>
    <m/>
    <m/>
    <m/>
    <n v="2"/>
    <n v="7"/>
    <n v="2"/>
  </r>
  <r>
    <n v="49302"/>
    <s v="C"/>
    <x v="298"/>
    <x v="0"/>
    <n v="4"/>
    <n v="550021340"/>
    <d v="2019-05-23T00:00:00"/>
    <d v="2023-10-30T00:00:00"/>
    <n v="0"/>
    <n v="1"/>
    <n v="3"/>
    <n v="30"/>
    <n v="2"/>
    <n v="22490513"/>
    <n v="24960000"/>
    <n v="67505"/>
    <n v="2595"/>
    <n v="62043"/>
    <n v="1325"/>
    <n v="0"/>
    <n v="0"/>
    <m/>
    <n v="0"/>
    <n v="0"/>
    <n v="0"/>
    <m/>
    <m/>
    <d v="2021-02-26T00:00:00"/>
    <n v="1"/>
    <s v="O"/>
    <n v="1"/>
    <n v="30"/>
    <n v="0"/>
    <m/>
    <m/>
    <m/>
    <m/>
    <m/>
    <m/>
    <n v="1"/>
    <n v="1"/>
    <m/>
    <m/>
    <n v="12741"/>
    <s v="CREDITOS DE CONSUMO"/>
    <n v="0"/>
    <n v="0"/>
    <n v="890480123"/>
    <s v="UNIVERSIDAD DE CARTAGENA"/>
    <n v="5"/>
    <m/>
    <m/>
    <m/>
    <m/>
    <n v="2"/>
    <n v="7"/>
    <n v="2"/>
  </r>
  <r>
    <n v="9623"/>
    <s v="C"/>
    <x v="298"/>
    <x v="0"/>
    <n v="4"/>
    <n v="550021341"/>
    <d v="2019-05-23T00:00:00"/>
    <d v="2023-10-30T00:00:00"/>
    <n v="0"/>
    <n v="1"/>
    <n v="5"/>
    <n v="30"/>
    <n v="2"/>
    <n v="22490513"/>
    <n v="24960000"/>
    <n v="13491"/>
    <n v="519"/>
    <n v="12110"/>
    <n v="0"/>
    <n v="0"/>
    <n v="0"/>
    <m/>
    <n v="0"/>
    <n v="0"/>
    <n v="0"/>
    <m/>
    <m/>
    <d v="2021-03-30T00:00:00"/>
    <n v="1"/>
    <s v="O"/>
    <n v="1"/>
    <n v="30"/>
    <n v="0"/>
    <m/>
    <m/>
    <m/>
    <m/>
    <m/>
    <m/>
    <n v="1"/>
    <n v="1"/>
    <m/>
    <m/>
    <n v="2487"/>
    <s v="CREDITOS DE CONSUMO"/>
    <n v="0"/>
    <n v="0"/>
    <n v="890480123"/>
    <s v="UNIVERSIDAD DE CARTAGENA"/>
    <n v="5"/>
    <m/>
    <m/>
    <m/>
    <m/>
    <n v="2"/>
    <n v="7"/>
    <n v="2"/>
  </r>
  <r>
    <n v="51158"/>
    <s v="C"/>
    <x v="298"/>
    <x v="0"/>
    <n v="4"/>
    <n v="550021684"/>
    <d v="2019-06-25T00:00:00"/>
    <d v="2023-10-30T00:00:00"/>
    <n v="0"/>
    <n v="1"/>
    <n v="4"/>
    <n v="30"/>
    <n v="2"/>
    <n v="22490513"/>
    <n v="24960000"/>
    <n v="70079"/>
    <n v="2694"/>
    <n v="64379"/>
    <n v="1361"/>
    <n v="0"/>
    <n v="0"/>
    <m/>
    <n v="0"/>
    <n v="0"/>
    <n v="0"/>
    <m/>
    <m/>
    <d v="2021-02-26T00:00:00"/>
    <n v="1"/>
    <s v="O"/>
    <n v="1"/>
    <n v="30"/>
    <n v="0"/>
    <m/>
    <m/>
    <m/>
    <m/>
    <m/>
    <m/>
    <n v="1"/>
    <n v="1"/>
    <m/>
    <m/>
    <n v="13221"/>
    <s v="CREDITOS DE CONSUMO"/>
    <n v="0"/>
    <n v="0"/>
    <n v="890480123"/>
    <s v="UNIVERSIDAD DE CARTAGENA"/>
    <n v="5"/>
    <m/>
    <m/>
    <m/>
    <m/>
    <n v="2"/>
    <n v="7"/>
    <n v="2"/>
  </r>
  <r>
    <n v="15013"/>
    <s v="C"/>
    <x v="298"/>
    <x v="0"/>
    <n v="4"/>
    <n v="550021685"/>
    <d v="2019-06-25T00:00:00"/>
    <d v="2023-10-30T00:00:00"/>
    <n v="0"/>
    <n v="1"/>
    <n v="5"/>
    <n v="30"/>
    <n v="2"/>
    <n v="22490513"/>
    <n v="24960000"/>
    <n v="21045"/>
    <n v="809"/>
    <n v="18893"/>
    <n v="0"/>
    <n v="0"/>
    <n v="0"/>
    <m/>
    <n v="0"/>
    <n v="0"/>
    <n v="0"/>
    <m/>
    <m/>
    <d v="2021-03-30T00:00:00"/>
    <n v="1"/>
    <s v="O"/>
    <n v="1"/>
    <n v="30"/>
    <n v="0"/>
    <m/>
    <m/>
    <m/>
    <m/>
    <m/>
    <m/>
    <n v="1"/>
    <n v="1"/>
    <m/>
    <m/>
    <n v="3880"/>
    <s v="CREDITOS DE CONSUMO"/>
    <n v="0"/>
    <n v="0"/>
    <n v="890480123"/>
    <s v="UNIVERSIDAD DE CARTAGENA"/>
    <n v="5"/>
    <m/>
    <m/>
    <m/>
    <m/>
    <n v="2"/>
    <n v="7"/>
    <n v="2"/>
  </r>
  <r>
    <n v="49447"/>
    <s v="C"/>
    <x v="298"/>
    <x v="0"/>
    <n v="4"/>
    <n v="550021893"/>
    <d v="2019-07-16T00:00:00"/>
    <d v="2023-10-30T00:00:00"/>
    <n v="0"/>
    <n v="1"/>
    <n v="4"/>
    <n v="30"/>
    <n v="2"/>
    <n v="22490513"/>
    <n v="24960000"/>
    <n v="67793"/>
    <n v="2606"/>
    <n v="62225"/>
    <n v="1326"/>
    <n v="0"/>
    <n v="0"/>
    <m/>
    <n v="0"/>
    <n v="0"/>
    <n v="0"/>
    <m/>
    <m/>
    <d v="2021-02-26T00:00:00"/>
    <n v="1"/>
    <s v="O"/>
    <n v="1"/>
    <n v="30"/>
    <n v="0"/>
    <m/>
    <m/>
    <m/>
    <m/>
    <m/>
    <m/>
    <n v="1"/>
    <n v="1"/>
    <m/>
    <m/>
    <n v="12778"/>
    <s v="CREDITOS DE CONSUMO"/>
    <n v="0"/>
    <n v="0"/>
    <n v="890480123"/>
    <s v="UNIVERSIDAD DE CARTAGENA"/>
    <n v="5"/>
    <m/>
    <m/>
    <m/>
    <m/>
    <n v="2"/>
    <n v="7"/>
    <n v="2"/>
  </r>
  <r>
    <n v="9670"/>
    <s v="C"/>
    <x v="298"/>
    <x v="0"/>
    <n v="4"/>
    <n v="550021894"/>
    <d v="2019-07-16T00:00:00"/>
    <d v="2023-10-30T00:00:00"/>
    <n v="0"/>
    <n v="1"/>
    <n v="5"/>
    <n v="30"/>
    <n v="2"/>
    <n v="22490513"/>
    <n v="24960000"/>
    <n v="13555"/>
    <n v="521"/>
    <n v="12169"/>
    <n v="0"/>
    <n v="0"/>
    <n v="0"/>
    <m/>
    <n v="0"/>
    <n v="0"/>
    <n v="0"/>
    <m/>
    <m/>
    <d v="2021-03-30T00:00:00"/>
    <n v="1"/>
    <s v="O"/>
    <n v="1"/>
    <n v="30"/>
    <n v="0"/>
    <m/>
    <m/>
    <m/>
    <m/>
    <m/>
    <m/>
    <n v="1"/>
    <n v="1"/>
    <m/>
    <m/>
    <n v="2499"/>
    <s v="CREDITOS DE CONSUMO"/>
    <n v="0"/>
    <n v="0"/>
    <n v="890480123"/>
    <s v="UNIVERSIDAD DE CARTAGENA"/>
    <n v="5"/>
    <m/>
    <m/>
    <m/>
    <m/>
    <n v="2"/>
    <n v="7"/>
    <n v="2"/>
  </r>
  <r>
    <n v="49418"/>
    <s v="C"/>
    <x v="298"/>
    <x v="0"/>
    <n v="4"/>
    <n v="550022131"/>
    <d v="2019-08-06T00:00:00"/>
    <d v="2023-10-30T00:00:00"/>
    <n v="0"/>
    <n v="1"/>
    <n v="4"/>
    <n v="30"/>
    <n v="2"/>
    <n v="22490513"/>
    <n v="24960000"/>
    <n v="67793"/>
    <n v="2606"/>
    <n v="62189"/>
    <n v="1326"/>
    <n v="0"/>
    <n v="0"/>
    <m/>
    <n v="0"/>
    <n v="0"/>
    <n v="0"/>
    <m/>
    <m/>
    <d v="2021-02-26T00:00:00"/>
    <n v="1"/>
    <s v="O"/>
    <n v="1"/>
    <n v="30"/>
    <n v="0"/>
    <m/>
    <m/>
    <m/>
    <m/>
    <m/>
    <m/>
    <n v="1"/>
    <n v="1"/>
    <m/>
    <m/>
    <n v="12771"/>
    <s v="CREDITOS DE CONSUMO"/>
    <n v="0"/>
    <n v="0"/>
    <n v="890480123"/>
    <s v="UNIVERSIDAD DE CARTAGENA"/>
    <n v="5"/>
    <m/>
    <m/>
    <m/>
    <m/>
    <n v="2"/>
    <n v="7"/>
    <n v="2"/>
  </r>
  <r>
    <n v="20160"/>
    <s v="C"/>
    <x v="298"/>
    <x v="0"/>
    <n v="4"/>
    <n v="550022132"/>
    <d v="2019-08-06T00:00:00"/>
    <d v="2023-10-30T00:00:00"/>
    <n v="0"/>
    <n v="1"/>
    <n v="5"/>
    <n v="30"/>
    <n v="2"/>
    <n v="22490513"/>
    <n v="24960000"/>
    <n v="28262"/>
    <n v="1087"/>
    <n v="25370"/>
    <n v="0"/>
    <n v="0"/>
    <n v="0"/>
    <m/>
    <n v="0"/>
    <n v="0"/>
    <n v="0"/>
    <m/>
    <m/>
    <d v="2021-03-30T00:00:00"/>
    <n v="1"/>
    <s v="O"/>
    <n v="1"/>
    <n v="30"/>
    <n v="0"/>
    <m/>
    <m/>
    <m/>
    <m/>
    <m/>
    <m/>
    <n v="1"/>
    <n v="1"/>
    <m/>
    <m/>
    <n v="5210"/>
    <s v="CREDITOS DE CONSUMO"/>
    <n v="0"/>
    <n v="0"/>
    <n v="890480123"/>
    <s v="UNIVERSIDAD DE CARTAGENA"/>
    <n v="5"/>
    <m/>
    <m/>
    <m/>
    <m/>
    <n v="2"/>
    <n v="7"/>
    <n v="2"/>
  </r>
  <r>
    <n v="51392"/>
    <s v="C"/>
    <x v="298"/>
    <x v="0"/>
    <n v="4"/>
    <n v="550022574"/>
    <d v="2019-09-22T00:00:00"/>
    <d v="2023-10-30T00:00:00"/>
    <n v="0"/>
    <n v="1"/>
    <n v="5"/>
    <n v="30"/>
    <n v="2"/>
    <n v="22490513"/>
    <n v="24960000"/>
    <n v="72042"/>
    <n v="2770"/>
    <n v="64673"/>
    <n v="0"/>
    <n v="0"/>
    <n v="0"/>
    <m/>
    <n v="0"/>
    <n v="0"/>
    <n v="0"/>
    <m/>
    <m/>
    <d v="2021-03-30T00:00:00"/>
    <n v="1"/>
    <s v="O"/>
    <n v="1"/>
    <n v="30"/>
    <n v="0"/>
    <m/>
    <m/>
    <m/>
    <m/>
    <m/>
    <m/>
    <n v="1"/>
    <n v="1"/>
    <m/>
    <m/>
    <n v="13281"/>
    <s v="CREDITOS DE CONSUMO"/>
    <n v="0"/>
    <n v="0"/>
    <n v="890480123"/>
    <s v="UNIVERSIDAD DE CARTAGENA"/>
    <n v="5"/>
    <m/>
    <m/>
    <m/>
    <m/>
    <n v="2"/>
    <n v="7"/>
    <n v="2"/>
  </r>
  <r>
    <n v="26034"/>
    <s v="C"/>
    <x v="298"/>
    <x v="0"/>
    <n v="4"/>
    <n v="550022575"/>
    <d v="2019-09-22T00:00:00"/>
    <d v="2023-10-30T00:00:00"/>
    <n v="0"/>
    <n v="1"/>
    <n v="5"/>
    <n v="30"/>
    <n v="2"/>
    <n v="22490513"/>
    <n v="24960000"/>
    <n v="36494"/>
    <n v="1403"/>
    <n v="32762"/>
    <n v="0"/>
    <n v="0"/>
    <n v="0"/>
    <m/>
    <n v="0"/>
    <n v="0"/>
    <n v="0"/>
    <m/>
    <m/>
    <d v="2021-03-30T00:00:00"/>
    <n v="1"/>
    <s v="O"/>
    <n v="1"/>
    <n v="30"/>
    <n v="0"/>
    <m/>
    <m/>
    <m/>
    <m/>
    <m/>
    <m/>
    <n v="1"/>
    <n v="1"/>
    <m/>
    <m/>
    <n v="6728"/>
    <s v="CREDITOS DE CONSUMO"/>
    <n v="0"/>
    <n v="0"/>
    <n v="890480123"/>
    <s v="UNIVERSIDAD DE CARTAGENA"/>
    <n v="5"/>
    <m/>
    <m/>
    <m/>
    <m/>
    <n v="2"/>
    <n v="7"/>
    <n v="2"/>
  </r>
  <r>
    <n v="53156"/>
    <s v="C"/>
    <x v="298"/>
    <x v="0"/>
    <n v="4"/>
    <n v="550022835"/>
    <d v="2019-10-13T00:00:00"/>
    <d v="2023-10-30T00:00:00"/>
    <n v="0"/>
    <n v="1"/>
    <n v="4"/>
    <n v="30"/>
    <n v="2"/>
    <n v="22490513"/>
    <n v="24960000"/>
    <n v="72941"/>
    <n v="2804"/>
    <n v="66893"/>
    <n v="1427"/>
    <n v="0"/>
    <n v="0"/>
    <m/>
    <n v="0"/>
    <n v="0"/>
    <n v="0"/>
    <m/>
    <m/>
    <d v="2021-02-26T00:00:00"/>
    <n v="1"/>
    <s v="O"/>
    <n v="1"/>
    <n v="30"/>
    <n v="0"/>
    <m/>
    <m/>
    <m/>
    <m/>
    <m/>
    <m/>
    <n v="1"/>
    <n v="1"/>
    <m/>
    <m/>
    <n v="13737"/>
    <s v="CREDITOS DE CONSUMO"/>
    <n v="0"/>
    <n v="0"/>
    <n v="890480123"/>
    <s v="UNIVERSIDAD DE CARTAGENA"/>
    <n v="5"/>
    <m/>
    <m/>
    <m/>
    <m/>
    <n v="2"/>
    <n v="7"/>
    <n v="2"/>
  </r>
  <r>
    <n v="10402"/>
    <s v="C"/>
    <x v="298"/>
    <x v="0"/>
    <n v="4"/>
    <n v="550022836"/>
    <d v="2019-10-13T00:00:00"/>
    <d v="2023-10-30T00:00:00"/>
    <n v="0"/>
    <n v="1"/>
    <n v="5"/>
    <n v="30"/>
    <n v="2"/>
    <n v="22490513"/>
    <n v="24960000"/>
    <n v="14579"/>
    <n v="560"/>
    <n v="13090"/>
    <n v="0"/>
    <n v="0"/>
    <n v="0"/>
    <m/>
    <n v="0"/>
    <n v="0"/>
    <n v="0"/>
    <m/>
    <m/>
    <d v="2021-03-30T00:00:00"/>
    <n v="1"/>
    <s v="O"/>
    <n v="1"/>
    <n v="30"/>
    <n v="0"/>
    <m/>
    <m/>
    <m/>
    <m/>
    <m/>
    <m/>
    <n v="1"/>
    <n v="1"/>
    <m/>
    <m/>
    <n v="2688"/>
    <s v="CREDITOS DE CONSUMO"/>
    <n v="0"/>
    <n v="0"/>
    <n v="890480123"/>
    <s v="UNIVERSIDAD DE CARTAGENA"/>
    <n v="5"/>
    <m/>
    <m/>
    <m/>
    <m/>
    <n v="2"/>
    <n v="7"/>
    <n v="2"/>
  </r>
  <r>
    <n v="5557"/>
    <s v="C"/>
    <x v="298"/>
    <x v="0"/>
    <n v="4"/>
    <n v="550022837"/>
    <d v="2019-10-13T00:00:00"/>
    <d v="2023-10-30T00:00:00"/>
    <n v="0"/>
    <n v="1"/>
    <n v="5"/>
    <n v="30"/>
    <n v="2"/>
    <n v="22490513"/>
    <n v="24960000"/>
    <n v="7788"/>
    <n v="299"/>
    <n v="6993"/>
    <n v="0"/>
    <n v="0"/>
    <n v="0"/>
    <m/>
    <n v="0"/>
    <n v="0"/>
    <n v="0"/>
    <m/>
    <m/>
    <d v="2021-03-30T00:00:00"/>
    <n v="1"/>
    <s v="O"/>
    <n v="1"/>
    <n v="30"/>
    <n v="0"/>
    <m/>
    <m/>
    <m/>
    <m/>
    <m/>
    <m/>
    <n v="1"/>
    <n v="1"/>
    <m/>
    <m/>
    <n v="1436"/>
    <s v="CREDITOS DE CONSUMO"/>
    <n v="0"/>
    <n v="0"/>
    <n v="890480123"/>
    <s v="UNIVERSIDAD DE CARTAGENA"/>
    <n v="5"/>
    <m/>
    <m/>
    <m/>
    <m/>
    <n v="2"/>
    <n v="7"/>
    <n v="2"/>
  </r>
  <r>
    <n v="54966"/>
    <s v="C"/>
    <x v="298"/>
    <x v="0"/>
    <n v="4"/>
    <n v="550022998"/>
    <d v="2019-11-04T00:00:00"/>
    <d v="2023-10-30T00:00:00"/>
    <n v="0"/>
    <n v="1"/>
    <n v="4"/>
    <n v="30"/>
    <n v="2"/>
    <n v="22490513"/>
    <n v="24960000"/>
    <n v="75424"/>
    <n v="2900"/>
    <n v="69171"/>
    <n v="1463"/>
    <n v="0"/>
    <n v="0"/>
    <m/>
    <n v="0"/>
    <n v="0"/>
    <n v="0"/>
    <m/>
    <m/>
    <d v="2021-02-26T00:00:00"/>
    <n v="1"/>
    <s v="O"/>
    <n v="1"/>
    <n v="30"/>
    <n v="0"/>
    <m/>
    <m/>
    <m/>
    <m/>
    <m/>
    <m/>
    <n v="1"/>
    <n v="1"/>
    <m/>
    <m/>
    <n v="14205"/>
    <s v="CREDITOS DE CONSUMO"/>
    <n v="0"/>
    <n v="0"/>
    <n v="890480123"/>
    <s v="UNIVERSIDAD DE CARTAGENA"/>
    <n v="5"/>
    <m/>
    <m/>
    <m/>
    <m/>
    <n v="2"/>
    <n v="7"/>
    <n v="2"/>
  </r>
  <r>
    <n v="5383"/>
    <s v="C"/>
    <x v="298"/>
    <x v="0"/>
    <n v="4"/>
    <n v="550022999"/>
    <d v="2019-11-04T00:00:00"/>
    <d v="2023-10-30T00:00:00"/>
    <n v="0"/>
    <n v="1"/>
    <n v="5"/>
    <n v="30"/>
    <n v="2"/>
    <n v="22490513"/>
    <n v="24960000"/>
    <n v="7545"/>
    <n v="290"/>
    <n v="6774"/>
    <n v="0"/>
    <n v="0"/>
    <n v="0"/>
    <m/>
    <n v="0"/>
    <n v="0"/>
    <n v="0"/>
    <m/>
    <m/>
    <d v="2021-03-30T00:00:00"/>
    <n v="1"/>
    <s v="O"/>
    <n v="1"/>
    <n v="30"/>
    <n v="0"/>
    <m/>
    <m/>
    <m/>
    <m/>
    <m/>
    <m/>
    <n v="1"/>
    <n v="1"/>
    <m/>
    <m/>
    <n v="1391"/>
    <s v="CREDITOS DE CONSUMO"/>
    <n v="0"/>
    <n v="0"/>
    <n v="890480123"/>
    <s v="UNIVERSIDAD DE CARTAGENA"/>
    <n v="5"/>
    <m/>
    <m/>
    <m/>
    <m/>
    <n v="2"/>
    <n v="7"/>
    <n v="2"/>
  </r>
  <r>
    <n v="56816"/>
    <s v="C"/>
    <x v="298"/>
    <x v="0"/>
    <n v="4"/>
    <n v="550023218"/>
    <d v="2019-12-06T00:00:00"/>
    <d v="2023-10-30T00:00:00"/>
    <n v="0"/>
    <n v="1"/>
    <n v="4"/>
    <n v="30"/>
    <n v="2"/>
    <n v="22490513"/>
    <n v="24960000"/>
    <n v="77951"/>
    <n v="2997"/>
    <n v="71498"/>
    <n v="1529"/>
    <n v="0"/>
    <n v="0"/>
    <m/>
    <n v="0"/>
    <n v="0"/>
    <n v="0"/>
    <m/>
    <m/>
    <d v="2021-02-26T00:00:00"/>
    <n v="1"/>
    <s v="O"/>
    <n v="1"/>
    <n v="30"/>
    <n v="0"/>
    <m/>
    <m/>
    <m/>
    <m/>
    <m/>
    <m/>
    <n v="1"/>
    <n v="1"/>
    <m/>
    <m/>
    <n v="14682"/>
    <s v="CREDITOS DE CONSUMO"/>
    <n v="0"/>
    <n v="0"/>
    <n v="890480123"/>
    <s v="UNIVERSIDAD DE CARTAGENA"/>
    <n v="5"/>
    <m/>
    <m/>
    <m/>
    <m/>
    <n v="2"/>
    <n v="7"/>
    <n v="2"/>
  </r>
  <r>
    <n v="11116"/>
    <s v="C"/>
    <x v="298"/>
    <x v="0"/>
    <n v="4"/>
    <n v="550023219"/>
    <d v="2019-12-06T00:00:00"/>
    <d v="2023-10-30T00:00:00"/>
    <n v="0"/>
    <n v="1"/>
    <n v="5"/>
    <n v="30"/>
    <n v="2"/>
    <n v="22490513"/>
    <n v="24960000"/>
    <n v="15583"/>
    <n v="599"/>
    <n v="13988"/>
    <n v="0"/>
    <n v="0"/>
    <n v="0"/>
    <m/>
    <n v="0"/>
    <n v="0"/>
    <n v="0"/>
    <m/>
    <m/>
    <d v="2021-03-30T00:00:00"/>
    <n v="1"/>
    <s v="O"/>
    <n v="1"/>
    <n v="30"/>
    <n v="0"/>
    <m/>
    <m/>
    <m/>
    <m/>
    <m/>
    <m/>
    <n v="1"/>
    <n v="1"/>
    <m/>
    <m/>
    <n v="2872"/>
    <s v="CREDITOS DE CONSUMO"/>
    <n v="0"/>
    <n v="0"/>
    <n v="890480123"/>
    <s v="UNIVERSIDAD DE CARTAGENA"/>
    <n v="5"/>
    <m/>
    <m/>
    <m/>
    <m/>
    <n v="2"/>
    <n v="7"/>
    <n v="2"/>
  </r>
  <r>
    <n v="58542"/>
    <s v="C"/>
    <x v="298"/>
    <x v="0"/>
    <n v="4"/>
    <n v="550023379"/>
    <d v="2020-01-09T00:00:00"/>
    <d v="2023-10-30T00:00:00"/>
    <n v="0"/>
    <n v="1"/>
    <n v="4"/>
    <n v="30"/>
    <n v="2"/>
    <n v="22490513"/>
    <n v="24960000"/>
    <n v="80339"/>
    <n v="3089"/>
    <n v="73670"/>
    <n v="1564"/>
    <n v="0"/>
    <n v="0"/>
    <m/>
    <n v="0"/>
    <n v="0"/>
    <n v="0"/>
    <m/>
    <m/>
    <d v="2021-02-26T00:00:00"/>
    <n v="1"/>
    <s v="O"/>
    <n v="1"/>
    <n v="30"/>
    <n v="0"/>
    <m/>
    <m/>
    <m/>
    <m/>
    <m/>
    <m/>
    <n v="1"/>
    <n v="1"/>
    <m/>
    <m/>
    <n v="15128"/>
    <s v="CREDITOS DE CONSUMO"/>
    <n v="0"/>
    <n v="0"/>
    <n v="890480123"/>
    <s v="UNIVERSIDAD DE CARTAGENA"/>
    <n v="5"/>
    <m/>
    <m/>
    <m/>
    <m/>
    <n v="2"/>
    <n v="7"/>
    <n v="2"/>
  </r>
  <r>
    <n v="33541"/>
    <s v="C"/>
    <x v="298"/>
    <x v="0"/>
    <n v="4"/>
    <n v="550023399"/>
    <d v="2020-01-16T00:00:00"/>
    <d v="2023-10-30T00:00:00"/>
    <n v="0"/>
    <n v="1"/>
    <n v="5"/>
    <n v="30"/>
    <n v="2"/>
    <n v="22490513"/>
    <n v="24960000"/>
    <n v="47020"/>
    <n v="1808"/>
    <n v="42209"/>
    <n v="0"/>
    <n v="0"/>
    <n v="0"/>
    <m/>
    <n v="0"/>
    <n v="0"/>
    <n v="0"/>
    <m/>
    <m/>
    <d v="2021-03-30T00:00:00"/>
    <n v="1"/>
    <s v="O"/>
    <n v="1"/>
    <n v="30"/>
    <n v="0"/>
    <m/>
    <m/>
    <m/>
    <m/>
    <m/>
    <m/>
    <n v="1"/>
    <n v="1"/>
    <m/>
    <m/>
    <n v="8668"/>
    <s v="CREDITOS DE CONSUMO"/>
    <n v="0"/>
    <n v="0"/>
    <n v="890480123"/>
    <s v="UNIVERSIDAD DE CARTAGENA"/>
    <n v="5"/>
    <m/>
    <m/>
    <m/>
    <m/>
    <n v="2"/>
    <n v="7"/>
    <n v="2"/>
  </r>
  <r>
    <n v="60302"/>
    <s v="C"/>
    <x v="298"/>
    <x v="0"/>
    <n v="4"/>
    <n v="550023524"/>
    <d v="2020-02-10T00:00:00"/>
    <d v="2023-10-30T00:00:00"/>
    <n v="0"/>
    <n v="1"/>
    <n v="4"/>
    <n v="30"/>
    <n v="2"/>
    <n v="22490513"/>
    <n v="24960000"/>
    <n v="82740"/>
    <n v="3181"/>
    <n v="75886"/>
    <n v="1599"/>
    <n v="0"/>
    <n v="0"/>
    <m/>
    <n v="0"/>
    <n v="0"/>
    <n v="0"/>
    <m/>
    <m/>
    <d v="2021-02-26T00:00:00"/>
    <n v="1"/>
    <s v="O"/>
    <n v="1"/>
    <n v="30"/>
    <n v="0"/>
    <m/>
    <m/>
    <m/>
    <m/>
    <m/>
    <m/>
    <n v="1"/>
    <n v="1"/>
    <m/>
    <m/>
    <n v="15584"/>
    <s v="CREDITOS DE CONSUMO"/>
    <n v="0"/>
    <n v="0"/>
    <n v="890480123"/>
    <s v="UNIVERSIDAD DE CARTAGENA"/>
    <n v="5"/>
    <m/>
    <m/>
    <m/>
    <m/>
    <n v="2"/>
    <n v="7"/>
    <n v="2"/>
  </r>
  <r>
    <n v="5905"/>
    <s v="C"/>
    <x v="298"/>
    <x v="0"/>
    <n v="4"/>
    <n v="550023525"/>
    <d v="2020-02-10T00:00:00"/>
    <d v="2023-10-30T00:00:00"/>
    <n v="0"/>
    <n v="1"/>
    <n v="5"/>
    <n v="30"/>
    <n v="2"/>
    <n v="22490513"/>
    <n v="24960000"/>
    <n v="8276"/>
    <n v="318"/>
    <n v="7431"/>
    <n v="0"/>
    <n v="0"/>
    <n v="0"/>
    <m/>
    <n v="0"/>
    <n v="0"/>
    <n v="0"/>
    <m/>
    <m/>
    <d v="2021-03-30T00:00:00"/>
    <n v="1"/>
    <s v="O"/>
    <n v="1"/>
    <n v="30"/>
    <n v="0"/>
    <m/>
    <m/>
    <m/>
    <m/>
    <m/>
    <m/>
    <n v="1"/>
    <n v="1"/>
    <m/>
    <m/>
    <n v="1526"/>
    <s v="CREDITOS DE CONSUMO"/>
    <n v="0"/>
    <n v="0"/>
    <n v="890480123"/>
    <s v="UNIVERSIDAD DE CARTAGENA"/>
    <n v="5"/>
    <m/>
    <m/>
    <m/>
    <m/>
    <n v="2"/>
    <n v="7"/>
    <n v="2"/>
  </r>
  <r>
    <n v="59297"/>
    <s v="C"/>
    <x v="298"/>
    <x v="0"/>
    <n v="4"/>
    <n v="550023747"/>
    <d v="2020-03-17T00:00:00"/>
    <d v="2023-10-30T00:00:00"/>
    <n v="0"/>
    <n v="1"/>
    <n v="5"/>
    <n v="30"/>
    <n v="2"/>
    <n v="22490513"/>
    <n v="24960000"/>
    <n v="83124"/>
    <n v="3196"/>
    <n v="74621"/>
    <n v="0"/>
    <n v="0"/>
    <n v="0"/>
    <m/>
    <n v="0"/>
    <n v="0"/>
    <n v="0"/>
    <m/>
    <m/>
    <d v="2021-03-30T00:00:00"/>
    <n v="1"/>
    <s v="O"/>
    <n v="1"/>
    <n v="30"/>
    <n v="0"/>
    <m/>
    <m/>
    <m/>
    <m/>
    <m/>
    <m/>
    <n v="1"/>
    <n v="1"/>
    <m/>
    <m/>
    <n v="15324"/>
    <s v="CREDITOS DE CONSUMO"/>
    <n v="0"/>
    <n v="0"/>
    <n v="890480123"/>
    <s v="UNIVERSIDAD DE CARTAGENA"/>
    <n v="5"/>
    <m/>
    <m/>
    <m/>
    <m/>
    <n v="2"/>
    <n v="7"/>
    <n v="2"/>
  </r>
  <r>
    <n v="12052"/>
    <s v="C"/>
    <x v="298"/>
    <x v="0"/>
    <n v="4"/>
    <n v="550023748"/>
    <d v="2020-03-17T00:00:00"/>
    <d v="2023-10-30T00:00:00"/>
    <n v="0"/>
    <n v="1"/>
    <n v="5"/>
    <n v="30"/>
    <n v="2"/>
    <n v="22490513"/>
    <n v="24960000"/>
    <n v="16892"/>
    <n v="649"/>
    <n v="15167"/>
    <n v="0"/>
    <n v="0"/>
    <n v="0"/>
    <m/>
    <n v="0"/>
    <n v="0"/>
    <n v="0"/>
    <m/>
    <m/>
    <d v="2021-03-30T00:00:00"/>
    <n v="1"/>
    <s v="O"/>
    <n v="1"/>
    <n v="30"/>
    <n v="0"/>
    <m/>
    <m/>
    <m/>
    <m/>
    <m/>
    <m/>
    <n v="1"/>
    <n v="1"/>
    <m/>
    <m/>
    <n v="3115"/>
    <s v="CREDITOS DE CONSUMO"/>
    <n v="0"/>
    <n v="0"/>
    <n v="890480123"/>
    <s v="UNIVERSIDAD DE CARTAGENA"/>
    <n v="5"/>
    <m/>
    <m/>
    <m/>
    <m/>
    <n v="2"/>
    <n v="7"/>
    <n v="2"/>
  </r>
  <r>
    <n v="92417"/>
    <s v="C"/>
    <x v="298"/>
    <x v="0"/>
    <n v="4"/>
    <n v="550023820"/>
    <d v="2020-04-22T00:00:00"/>
    <d v="2023-10-30T00:00:00"/>
    <n v="0"/>
    <n v="1"/>
    <n v="5"/>
    <n v="30"/>
    <n v="2"/>
    <n v="22490513"/>
    <n v="24960000"/>
    <n v="129548"/>
    <n v="4980"/>
    <n v="116300"/>
    <n v="0"/>
    <n v="0"/>
    <n v="0"/>
    <m/>
    <n v="0"/>
    <n v="0"/>
    <n v="0"/>
    <m/>
    <m/>
    <d v="2021-03-30T00:00:00"/>
    <n v="1"/>
    <s v="O"/>
    <n v="1"/>
    <n v="30"/>
    <n v="0"/>
    <m/>
    <m/>
    <m/>
    <m/>
    <m/>
    <m/>
    <n v="1"/>
    <n v="1"/>
    <m/>
    <m/>
    <n v="23883"/>
    <s v="CREDITOS DE CONSUMO"/>
    <n v="0"/>
    <n v="0"/>
    <n v="890480123"/>
    <s v="UNIVERSIDAD DE CARTAGENA"/>
    <n v="5"/>
    <m/>
    <m/>
    <m/>
    <m/>
    <n v="2"/>
    <n v="7"/>
    <n v="2"/>
  </r>
  <r>
    <n v="142675"/>
    <s v="C"/>
    <x v="298"/>
    <x v="0"/>
    <n v="4"/>
    <n v="550024427"/>
    <d v="2020-09-24T00:00:00"/>
    <d v="2023-10-30T00:00:00"/>
    <n v="0"/>
    <n v="1"/>
    <n v="5"/>
    <n v="30"/>
    <n v="2"/>
    <n v="22490513"/>
    <n v="24960000"/>
    <n v="200000"/>
    <n v="7689"/>
    <n v="179545"/>
    <n v="0"/>
    <n v="0"/>
    <n v="0"/>
    <m/>
    <n v="0"/>
    <n v="0"/>
    <n v="0"/>
    <m/>
    <m/>
    <d v="2021-03-30T00:00:00"/>
    <n v="1"/>
    <s v="O"/>
    <n v="1"/>
    <n v="30"/>
    <n v="0"/>
    <m/>
    <m/>
    <m/>
    <m/>
    <m/>
    <m/>
    <n v="1"/>
    <n v="1"/>
    <m/>
    <m/>
    <n v="36870"/>
    <s v="CREDITOS DE CONSUMO"/>
    <n v="0"/>
    <n v="0"/>
    <n v="890480123"/>
    <s v="UNIVERSIDAD DE CARTAGENA"/>
    <n v="5"/>
    <m/>
    <m/>
    <m/>
    <m/>
    <n v="2"/>
    <n v="7"/>
    <n v="2"/>
  </r>
  <r>
    <n v="305215"/>
    <s v="C"/>
    <x v="298"/>
    <x v="0"/>
    <n v="4"/>
    <n v="550025056"/>
    <d v="2020-12-24T00:00:00"/>
    <d v="2024-01-30T00:00:00"/>
    <n v="0"/>
    <n v="1"/>
    <n v="2"/>
    <n v="30"/>
    <n v="2"/>
    <n v="22490513"/>
    <n v="24960000"/>
    <n v="400000"/>
    <n v="15378"/>
    <n v="384090"/>
    <n v="0"/>
    <n v="0"/>
    <n v="0"/>
    <m/>
    <n v="0"/>
    <n v="0"/>
    <n v="0"/>
    <m/>
    <m/>
    <d v="2021-03-30T00:00:00"/>
    <n v="1"/>
    <s v="O"/>
    <n v="1"/>
    <n v="30"/>
    <n v="0"/>
    <m/>
    <m/>
    <m/>
    <m/>
    <m/>
    <m/>
    <n v="1"/>
    <n v="1"/>
    <m/>
    <m/>
    <n v="78875"/>
    <s v="CREDITOS DE CONSUMO"/>
    <n v="0"/>
    <n v="0"/>
    <n v="890480123"/>
    <s v="UNIVERSIDAD DE CARTAGENA"/>
    <n v="5"/>
    <m/>
    <m/>
    <m/>
    <m/>
    <n v="2"/>
    <n v="7"/>
    <n v="2"/>
  </r>
  <r>
    <n v="174822"/>
    <s v="C"/>
    <x v="298"/>
    <x v="0"/>
    <n v="4"/>
    <n v="550025208"/>
    <d v="2021-01-20T00:00:00"/>
    <d v="2024-02-28T00:00:00"/>
    <n v="0"/>
    <n v="1"/>
    <n v="0"/>
    <n v="30"/>
    <n v="2"/>
    <n v="22490513"/>
    <n v="24960000"/>
    <n v="220000"/>
    <n v="8458"/>
    <n v="220000"/>
    <n v="4110"/>
    <n v="0"/>
    <n v="0"/>
    <m/>
    <n v="0"/>
    <n v="0"/>
    <n v="0"/>
    <m/>
    <m/>
    <d v="2021-02-28T00:00:00"/>
    <n v="1"/>
    <s v="O"/>
    <n v="1"/>
    <n v="30"/>
    <n v="0"/>
    <m/>
    <m/>
    <m/>
    <m/>
    <m/>
    <m/>
    <n v="1"/>
    <n v="1"/>
    <m/>
    <m/>
    <n v="45178"/>
    <s v="CREDITOS DE CONSUMO"/>
    <n v="0"/>
    <n v="0"/>
    <n v="890480123"/>
    <s v="UNIVERSIDAD DE CARTAGENA"/>
    <n v="5"/>
    <m/>
    <m/>
    <m/>
    <m/>
    <n v="2"/>
    <n v="7"/>
    <n v="2"/>
  </r>
  <r>
    <n v="1669"/>
    <s v="C"/>
    <x v="298"/>
    <x v="0"/>
    <n v="4"/>
    <n v="550025209"/>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1669"/>
    <s v="C"/>
    <x v="298"/>
    <x v="0"/>
    <n v="4"/>
    <n v="550025210"/>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4768"/>
    <s v="C"/>
    <x v="298"/>
    <x v="0"/>
    <n v="4"/>
    <n v="550025276"/>
    <d v="2021-01-31T00:00:00"/>
    <d v="2021-03-28T00:00:00"/>
    <n v="0"/>
    <n v="1"/>
    <n v="0"/>
    <n v="30"/>
    <n v="2"/>
    <n v="0"/>
    <n v="0"/>
    <n v="6000"/>
    <n v="6000"/>
    <n v="6000"/>
    <n v="0"/>
    <n v="0"/>
    <n v="0"/>
    <m/>
    <n v="0"/>
    <n v="0"/>
    <n v="0"/>
    <m/>
    <m/>
    <d v="2021-02-28T00:00:00"/>
    <n v="1"/>
    <s v="O"/>
    <n v="1"/>
    <n v="30"/>
    <n v="0"/>
    <m/>
    <m/>
    <m/>
    <m/>
    <m/>
    <m/>
    <n v="1"/>
    <n v="1"/>
    <m/>
    <m/>
    <n v="1232"/>
    <s v="CREDITOS DE CONSUMO"/>
    <n v="0"/>
    <n v="0"/>
    <n v="890480123"/>
    <s v="UNIVERSIDAD DE CARTAGENA"/>
    <n v="5"/>
    <m/>
    <m/>
    <m/>
    <m/>
    <n v="2"/>
    <n v="7"/>
    <n v="2"/>
  </r>
  <r>
    <n v="4768"/>
    <s v="C"/>
    <x v="298"/>
    <x v="0"/>
    <n v="4"/>
    <n v="550025477"/>
    <d v="2021-02-28T00:00:00"/>
    <d v="2021-04-30T00:00:00"/>
    <n v="0"/>
    <n v="1"/>
    <n v="0"/>
    <n v="30"/>
    <n v="2"/>
    <n v="0"/>
    <n v="0"/>
    <n v="6000"/>
    <n v="6000"/>
    <n v="6000"/>
    <n v="0"/>
    <n v="0"/>
    <n v="0"/>
    <m/>
    <n v="0"/>
    <n v="0"/>
    <n v="0"/>
    <m/>
    <m/>
    <d v="2021-03-30T00:00:00"/>
    <n v="1"/>
    <s v="O"/>
    <n v="1"/>
    <n v="30"/>
    <n v="0"/>
    <m/>
    <m/>
    <m/>
    <m/>
    <m/>
    <m/>
    <n v="1"/>
    <n v="1"/>
    <m/>
    <m/>
    <n v="1232"/>
    <s v="CREDITOS DE CONSUMO"/>
    <n v="0"/>
    <n v="0"/>
    <n v="890480123"/>
    <s v="UNIVERSIDAD DE CARTAGENA"/>
    <n v="5"/>
    <m/>
    <m/>
    <m/>
    <m/>
    <n v="2"/>
    <n v="7"/>
    <n v="2"/>
  </r>
  <r>
    <n v="4768"/>
    <s v="C"/>
    <x v="298"/>
    <x v="0"/>
    <n v="4"/>
    <n v="550025665"/>
    <d v="2021-03-31T00:00:00"/>
    <d v="2021-05-30T00:00:00"/>
    <n v="0"/>
    <n v="1"/>
    <n v="0"/>
    <n v="30"/>
    <n v="2"/>
    <n v="0"/>
    <n v="0"/>
    <n v="6000"/>
    <n v="6000"/>
    <n v="6000"/>
    <n v="0"/>
    <n v="0"/>
    <n v="0"/>
    <m/>
    <n v="0"/>
    <n v="0"/>
    <n v="0"/>
    <m/>
    <m/>
    <d v="2021-03-31T00:00:00"/>
    <n v="1"/>
    <s v="O"/>
    <n v="1"/>
    <n v="30"/>
    <n v="0"/>
    <m/>
    <m/>
    <m/>
    <m/>
    <m/>
    <m/>
    <n v="1"/>
    <n v="1"/>
    <m/>
    <m/>
    <n v="1232"/>
    <s v="CREDITOS DE CONSUMO"/>
    <n v="0"/>
    <n v="0"/>
    <n v="890480123"/>
    <s v="UNIVERSIDAD DE CARTAGENA"/>
    <n v="5"/>
    <m/>
    <m/>
    <m/>
    <m/>
    <n v="2"/>
    <n v="7"/>
    <n v="2"/>
  </r>
  <r>
    <n v="10773731"/>
    <s v="C"/>
    <x v="299"/>
    <x v="0"/>
    <n v="4"/>
    <n v="16236"/>
    <d v="2019-09-05T00:00:00"/>
    <d v="2026-09-05T00:00:00"/>
    <n v="0"/>
    <n v="1"/>
    <n v="19"/>
    <n v="30"/>
    <n v="2"/>
    <n v="12185828"/>
    <n v="12890000"/>
    <n v="35694561"/>
    <n v="633659"/>
    <n v="29964152"/>
    <n v="0"/>
    <n v="0"/>
    <n v="0"/>
    <m/>
    <n v="0"/>
    <n v="0"/>
    <n v="0"/>
    <m/>
    <m/>
    <d v="2021-03-30T00:00:00"/>
    <n v="1"/>
    <s v="O"/>
    <n v="1"/>
    <n v="30"/>
    <n v="0"/>
    <m/>
    <m/>
    <m/>
    <m/>
    <m/>
    <m/>
    <n v="1"/>
    <n v="1"/>
    <m/>
    <m/>
    <n v="19190421"/>
    <s v="CREDITOS DE CONSUMO"/>
    <n v="0"/>
    <n v="0"/>
    <n v="890480123"/>
    <s v="UNIVERSIDAD DE CARTAGENA"/>
    <n v="5"/>
    <m/>
    <m/>
    <m/>
    <m/>
    <n v="1"/>
    <n v="7"/>
    <n v="2"/>
  </r>
  <r>
    <n v="481280"/>
    <s v="C"/>
    <x v="299"/>
    <x v="0"/>
    <n v="4"/>
    <n v="17282"/>
    <d v="2020-06-20T00:00:00"/>
    <d v="2022-06-30T00:00:00"/>
    <n v="0"/>
    <n v="1"/>
    <n v="9"/>
    <n v="30"/>
    <n v="2"/>
    <n v="12185828"/>
    <n v="12890000"/>
    <n v="2050000"/>
    <n v="96679"/>
    <n v="1338547"/>
    <n v="0"/>
    <n v="0"/>
    <n v="0"/>
    <m/>
    <n v="0"/>
    <n v="0"/>
    <n v="0"/>
    <m/>
    <m/>
    <d v="2021-03-30T00:00:00"/>
    <n v="1"/>
    <s v="O"/>
    <n v="1"/>
    <n v="30"/>
    <n v="0"/>
    <m/>
    <m/>
    <m/>
    <m/>
    <m/>
    <m/>
    <n v="1"/>
    <n v="1"/>
    <m/>
    <m/>
    <n v="857267"/>
    <s v="CREDITOS DE CONSUMO"/>
    <n v="0"/>
    <n v="0"/>
    <n v="890480123"/>
    <s v="UNIVERSIDAD DE CARTAGENA"/>
    <n v="5"/>
    <m/>
    <m/>
    <m/>
    <m/>
    <n v="1"/>
    <n v="7"/>
    <n v="2"/>
  </r>
  <r>
    <n v="665150"/>
    <s v="C"/>
    <x v="299"/>
    <x v="0"/>
    <n v="4"/>
    <n v="17450"/>
    <d v="2020-08-12T00:00:00"/>
    <d v="2022-08-30T00:00:00"/>
    <n v="0"/>
    <n v="1"/>
    <n v="7"/>
    <n v="30"/>
    <n v="2"/>
    <n v="15881442"/>
    <n v="17090000"/>
    <n v="2500000"/>
    <n v="122266"/>
    <n v="1849931"/>
    <n v="0"/>
    <n v="0"/>
    <n v="0"/>
    <m/>
    <n v="0"/>
    <n v="0"/>
    <n v="0"/>
    <m/>
    <m/>
    <d v="2021-03-30T00:00:00"/>
    <n v="1"/>
    <s v="O"/>
    <n v="1"/>
    <n v="30"/>
    <n v="0"/>
    <m/>
    <m/>
    <m/>
    <m/>
    <m/>
    <m/>
    <n v="1"/>
    <n v="1"/>
    <m/>
    <m/>
    <n v="1184781"/>
    <s v="CREDITOS DE CONSUMO"/>
    <n v="0"/>
    <n v="0"/>
    <n v="890480123"/>
    <s v="UNIVERSIDAD DE CARTAGENA"/>
    <n v="5"/>
    <m/>
    <m/>
    <m/>
    <m/>
    <n v="1"/>
    <n v="7"/>
    <n v="2"/>
  </r>
  <r>
    <n v="0"/>
    <s v="C"/>
    <x v="300"/>
    <x v="0"/>
    <n v="4"/>
    <n v="17900"/>
    <d v="2020-12-18T00:00:00"/>
    <d v="2023-12-30T00:00:00"/>
    <n v="0"/>
    <n v="1"/>
    <n v="3"/>
    <n v="30"/>
    <n v="2"/>
    <n v="11287361"/>
    <n v="11890000"/>
    <n v="5000000"/>
    <n v="164375"/>
    <n v="4644449"/>
    <n v="0"/>
    <n v="0"/>
    <n v="0"/>
    <m/>
    <n v="0"/>
    <n v="0"/>
    <n v="0"/>
    <m/>
    <m/>
    <d v="2021-03-30T00:00:00"/>
    <n v="1"/>
    <s v="O"/>
    <n v="1"/>
    <n v="30"/>
    <n v="0"/>
    <m/>
    <m/>
    <m/>
    <m/>
    <m/>
    <m/>
    <n v="1"/>
    <n v="1"/>
    <m/>
    <m/>
    <n v="4708216"/>
    <s v="CREDITOS DE CONSUMO"/>
    <n v="0"/>
    <n v="0"/>
    <n v="890480123"/>
    <s v="UNIVERSIDAD DE CARTAGENA"/>
    <n v="5"/>
    <m/>
    <m/>
    <m/>
    <m/>
    <n v="1"/>
    <n v="7"/>
    <n v="2"/>
  </r>
  <r>
    <n v="2181848"/>
    <s v="C"/>
    <x v="301"/>
    <x v="12"/>
    <n v="4"/>
    <n v="16057"/>
    <d v="2019-07-30T00:00:00"/>
    <d v="2026-07-30T00:00:00"/>
    <n v="0"/>
    <n v="1"/>
    <n v="19"/>
    <n v="30"/>
    <n v="2"/>
    <n v="12185828"/>
    <n v="12890000"/>
    <n v="9220000"/>
    <n v="163676"/>
    <n v="7677999"/>
    <n v="0"/>
    <n v="0"/>
    <n v="0"/>
    <m/>
    <n v="767800"/>
    <n v="0"/>
    <n v="0"/>
    <m/>
    <m/>
    <d v="2021-03-30T00:00:00"/>
    <n v="1"/>
    <s v="O"/>
    <n v="1"/>
    <n v="30"/>
    <n v="0"/>
    <m/>
    <m/>
    <m/>
    <m/>
    <m/>
    <m/>
    <n v="1"/>
    <n v="1"/>
    <m/>
    <m/>
    <n v="5496151"/>
    <s v="CREDITOS DE CONSUMO"/>
    <n v="0"/>
    <n v="0"/>
    <n v="890480123"/>
    <s v="UNIVERSIDAD DE CARTAGENA"/>
    <n v="5"/>
    <m/>
    <m/>
    <m/>
    <m/>
    <n v="1"/>
    <n v="7"/>
    <n v="2"/>
  </r>
  <r>
    <n v="69492"/>
    <s v="C"/>
    <x v="301"/>
    <x v="12"/>
    <n v="4"/>
    <n v="16556"/>
    <d v="2019-11-12T00:00:00"/>
    <d v="2021-05-12T00:00:00"/>
    <n v="78"/>
    <n v="1"/>
    <n v="13"/>
    <n v="30"/>
    <n v="2"/>
    <n v="15881442"/>
    <n v="17090000"/>
    <n v="1000000"/>
    <n v="62800"/>
    <n v="244546"/>
    <n v="6784"/>
    <n v="0"/>
    <n v="0"/>
    <m/>
    <n v="24455"/>
    <n v="6784"/>
    <n v="2394"/>
    <m/>
    <m/>
    <d v="2021-01-31T00:00:00"/>
    <n v="1"/>
    <s v="O"/>
    <n v="1"/>
    <n v="30"/>
    <n v="121396"/>
    <m/>
    <m/>
    <m/>
    <m/>
    <m/>
    <m/>
    <n v="1"/>
    <n v="1"/>
    <m/>
    <m/>
    <n v="175054"/>
    <s v="CREDITOS DE CONSUMO"/>
    <n v="0"/>
    <n v="0"/>
    <n v="890480123"/>
    <s v="UNIVERSIDAD DE CARTAGENA"/>
    <n v="5"/>
    <m/>
    <m/>
    <m/>
    <m/>
    <n v="1"/>
    <n v="7"/>
    <n v="2"/>
  </r>
  <r>
    <n v="300575"/>
    <s v="C"/>
    <x v="301"/>
    <x v="12"/>
    <n v="4"/>
    <n v="16595"/>
    <d v="2019-11-18T00:00:00"/>
    <d v="2022-11-18T00:00:00"/>
    <n v="72"/>
    <n v="1"/>
    <n v="13"/>
    <n v="30"/>
    <n v="2"/>
    <n v="9752084"/>
    <n v="10200000"/>
    <n v="1638000"/>
    <n v="52663"/>
    <n v="1057733"/>
    <n v="17637"/>
    <n v="0"/>
    <n v="0"/>
    <m/>
    <n v="105773"/>
    <n v="17637"/>
    <n v="3840"/>
    <m/>
    <m/>
    <d v="2021-01-31T00:00:00"/>
    <n v="1"/>
    <s v="O"/>
    <n v="1"/>
    <n v="30"/>
    <n v="89233"/>
    <m/>
    <m/>
    <m/>
    <m/>
    <m/>
    <m/>
    <n v="1"/>
    <n v="1"/>
    <m/>
    <m/>
    <n v="757158"/>
    <s v="CREDITOS DE CONSUMO"/>
    <n v="0"/>
    <n v="0"/>
    <n v="890480123"/>
    <s v="UNIVERSIDAD DE CARTAGENA"/>
    <n v="5"/>
    <m/>
    <m/>
    <m/>
    <m/>
    <n v="1"/>
    <n v="7"/>
    <n v="2"/>
  </r>
  <r>
    <n v="0"/>
    <s v="C"/>
    <x v="302"/>
    <x v="0"/>
    <n v="4"/>
    <n v="9973"/>
    <d v="2015-07-07T00:00:00"/>
    <d v="2021-07-07T00:00:00"/>
    <n v="0"/>
    <n v="1"/>
    <n v="69"/>
    <n v="30"/>
    <n v="2"/>
    <n v="17017840"/>
    <n v="18410000"/>
    <n v="27650000"/>
    <n v="615381"/>
    <n v="1508493"/>
    <n v="0"/>
    <n v="0"/>
    <n v="0"/>
    <m/>
    <n v="0"/>
    <n v="0"/>
    <n v="0"/>
    <m/>
    <m/>
    <d v="2021-03-30T00:00:00"/>
    <n v="1"/>
    <s v="O"/>
    <n v="1"/>
    <n v="30"/>
    <n v="0"/>
    <m/>
    <m/>
    <m/>
    <m/>
    <m/>
    <m/>
    <n v="1"/>
    <n v="1"/>
    <m/>
    <m/>
    <n v="1839489"/>
    <s v="CREDITOS DE CONSUMO"/>
    <n v="0"/>
    <n v="0"/>
    <n v="890480123"/>
    <s v="UNIVERSIDAD DE CARTAGENA"/>
    <n v="5"/>
    <m/>
    <m/>
    <m/>
    <m/>
    <n v="1"/>
    <n v="7"/>
    <n v="2"/>
  </r>
  <r>
    <n v="0"/>
    <s v="C"/>
    <x v="302"/>
    <x v="0"/>
    <n v="4"/>
    <n v="14903"/>
    <d v="2018-11-16T00:00:00"/>
    <d v="2021-11-16T00:00:00"/>
    <n v="0"/>
    <n v="1"/>
    <n v="29"/>
    <n v="30"/>
    <n v="2"/>
    <n v="12185828"/>
    <n v="12890000"/>
    <n v="6036884"/>
    <n v="201047"/>
    <n v="1305254"/>
    <n v="0"/>
    <n v="0"/>
    <n v="0"/>
    <m/>
    <n v="0"/>
    <n v="0"/>
    <n v="0"/>
    <m/>
    <m/>
    <d v="2021-03-30T00:00:00"/>
    <n v="1"/>
    <s v="O"/>
    <n v="1"/>
    <n v="30"/>
    <n v="0"/>
    <m/>
    <m/>
    <m/>
    <m/>
    <m/>
    <m/>
    <n v="1"/>
    <n v="1"/>
    <m/>
    <m/>
    <n v="1591655"/>
    <s v="CREDITOS DE CONSUMO"/>
    <n v="0"/>
    <n v="0"/>
    <n v="890480123"/>
    <s v="UNIVERSIDAD DE CARTAGENA"/>
    <n v="5"/>
    <m/>
    <m/>
    <m/>
    <m/>
    <n v="1"/>
    <n v="7"/>
    <n v="2"/>
  </r>
  <r>
    <n v="0"/>
    <s v="C"/>
    <x v="302"/>
    <x v="0"/>
    <n v="4"/>
    <n v="16215"/>
    <d v="2019-09-03T00:00:00"/>
    <d v="2021-09-03T00:00:00"/>
    <n v="0"/>
    <n v="1"/>
    <n v="19"/>
    <n v="30"/>
    <n v="2"/>
    <n v="12185828"/>
    <n v="12890000"/>
    <n v="9460000"/>
    <n v="446136"/>
    <n v="2148613"/>
    <n v="0"/>
    <n v="0"/>
    <n v="0"/>
    <m/>
    <n v="0"/>
    <n v="0"/>
    <n v="0"/>
    <m/>
    <m/>
    <d v="2021-03-30T00:00:00"/>
    <n v="1"/>
    <s v="O"/>
    <n v="1"/>
    <n v="30"/>
    <n v="0"/>
    <m/>
    <m/>
    <m/>
    <m/>
    <m/>
    <m/>
    <n v="1"/>
    <n v="1"/>
    <m/>
    <m/>
    <n v="2620065"/>
    <s v="CREDITOS DE CONSUMO"/>
    <n v="0"/>
    <n v="0"/>
    <n v="890480123"/>
    <s v="UNIVERSIDAD DE CARTAGENA"/>
    <n v="5"/>
    <m/>
    <m/>
    <m/>
    <m/>
    <n v="1"/>
    <n v="7"/>
    <n v="2"/>
  </r>
  <r>
    <n v="0"/>
    <s v="C"/>
    <x v="302"/>
    <x v="0"/>
    <n v="4"/>
    <n v="17270"/>
    <d v="2020-06-20T00:00:00"/>
    <d v="2023-06-30T00:00:00"/>
    <n v="0"/>
    <n v="1"/>
    <n v="9"/>
    <n v="30"/>
    <n v="2"/>
    <n v="12185828"/>
    <n v="12890000"/>
    <n v="3380000"/>
    <n v="112565"/>
    <n v="2646195"/>
    <n v="0"/>
    <n v="0"/>
    <n v="0"/>
    <m/>
    <n v="0"/>
    <n v="0"/>
    <n v="0"/>
    <m/>
    <m/>
    <d v="2021-03-30T00:00:00"/>
    <n v="1"/>
    <s v="O"/>
    <n v="1"/>
    <n v="30"/>
    <n v="0"/>
    <m/>
    <m/>
    <m/>
    <m/>
    <m/>
    <m/>
    <n v="1"/>
    <n v="1"/>
    <m/>
    <m/>
    <n v="3226827"/>
    <s v="CREDITOS DE CONSUMO"/>
    <n v="0"/>
    <n v="0"/>
    <n v="890480123"/>
    <s v="UNIVERSIDAD DE CARTAGENA"/>
    <n v="5"/>
    <m/>
    <m/>
    <m/>
    <m/>
    <n v="1"/>
    <n v="7"/>
    <n v="2"/>
  </r>
  <r>
    <n v="0"/>
    <s v="C"/>
    <x v="302"/>
    <x v="0"/>
    <n v="4"/>
    <n v="17271"/>
    <d v="2020-06-20T00:00:00"/>
    <d v="2023-06-30T00:00:00"/>
    <n v="0"/>
    <n v="1"/>
    <n v="9"/>
    <n v="30"/>
    <n v="2"/>
    <n v="12185828"/>
    <n v="12890000"/>
    <n v="1790000"/>
    <n v="59613"/>
    <n v="1401440"/>
    <n v="0"/>
    <n v="0"/>
    <n v="0"/>
    <m/>
    <n v="0"/>
    <n v="0"/>
    <n v="0"/>
    <m/>
    <m/>
    <d v="2021-03-30T00:00:00"/>
    <n v="1"/>
    <s v="O"/>
    <n v="1"/>
    <n v="30"/>
    <n v="0"/>
    <m/>
    <m/>
    <m/>
    <m/>
    <m/>
    <m/>
    <n v="1"/>
    <n v="1"/>
    <m/>
    <m/>
    <n v="1708946"/>
    <s v="CREDITOS DE CONSUMO"/>
    <n v="0"/>
    <n v="0"/>
    <n v="890480123"/>
    <s v="UNIVERSIDAD DE CARTAGENA"/>
    <n v="5"/>
    <m/>
    <m/>
    <m/>
    <m/>
    <n v="1"/>
    <n v="7"/>
    <n v="2"/>
  </r>
  <r>
    <n v="0"/>
    <s v="C"/>
    <x v="302"/>
    <x v="0"/>
    <n v="4"/>
    <n v="17340"/>
    <d v="2020-07-09T00:00:00"/>
    <d v="2026-07-30T00:00:00"/>
    <n v="0"/>
    <n v="1"/>
    <n v="10"/>
    <n v="30"/>
    <n v="2"/>
    <n v="12185828"/>
    <n v="12890000"/>
    <n v="19750000"/>
    <n v="388028"/>
    <n v="17774027"/>
    <n v="0"/>
    <n v="0"/>
    <n v="0"/>
    <m/>
    <n v="0"/>
    <n v="0"/>
    <n v="0"/>
    <m/>
    <m/>
    <d v="2021-03-30T00:00:00"/>
    <n v="1"/>
    <s v="O"/>
    <n v="1"/>
    <n v="30"/>
    <n v="0"/>
    <m/>
    <m/>
    <m/>
    <m/>
    <m/>
    <m/>
    <n v="1"/>
    <n v="1"/>
    <m/>
    <m/>
    <n v="21674033"/>
    <s v="CREDITOS DE CONSUMO"/>
    <n v="0"/>
    <n v="0"/>
    <n v="890480123"/>
    <s v="UNIVERSIDAD DE CARTAGENA"/>
    <n v="5"/>
    <m/>
    <m/>
    <m/>
    <m/>
    <n v="1"/>
    <n v="7"/>
    <n v="2"/>
  </r>
  <r>
    <n v="0"/>
    <s v="C"/>
    <x v="302"/>
    <x v="0"/>
    <n v="4"/>
    <n v="17597"/>
    <d v="2020-09-17T00:00:00"/>
    <d v="2026-09-30T00:00:00"/>
    <n v="0"/>
    <n v="1"/>
    <n v="6"/>
    <n v="30"/>
    <n v="2"/>
    <n v="12185828"/>
    <n v="12890000"/>
    <n v="3561019"/>
    <n v="69963"/>
    <n v="3352831"/>
    <n v="0"/>
    <n v="0"/>
    <n v="0"/>
    <m/>
    <n v="0"/>
    <n v="0"/>
    <n v="0"/>
    <m/>
    <m/>
    <d v="2021-03-30T00:00:00"/>
    <n v="1"/>
    <s v="O"/>
    <n v="1"/>
    <n v="30"/>
    <n v="0"/>
    <m/>
    <m/>
    <m/>
    <m/>
    <m/>
    <m/>
    <n v="1"/>
    <n v="1"/>
    <m/>
    <m/>
    <n v="4088514"/>
    <s v="CREDITOS DE CONSUMO"/>
    <n v="0"/>
    <n v="0"/>
    <n v="890480123"/>
    <s v="UNIVERSIDAD DE CARTAGENA"/>
    <n v="5"/>
    <m/>
    <m/>
    <m/>
    <m/>
    <n v="1"/>
    <n v="7"/>
    <n v="2"/>
  </r>
  <r>
    <n v="0"/>
    <s v="C"/>
    <x v="302"/>
    <x v="0"/>
    <n v="4"/>
    <n v="17742"/>
    <d v="2020-10-22T00:00:00"/>
    <d v="2022-10-30T00:00:00"/>
    <n v="0"/>
    <n v="1"/>
    <n v="5"/>
    <n v="30"/>
    <n v="2"/>
    <n v="15881442"/>
    <n v="17090000"/>
    <n v="5200000"/>
    <n v="254314"/>
    <n v="4246927"/>
    <n v="0"/>
    <n v="0"/>
    <n v="0"/>
    <m/>
    <n v="0"/>
    <n v="0"/>
    <n v="0"/>
    <m/>
    <m/>
    <d v="2021-03-30T00:00:00"/>
    <n v="1"/>
    <s v="O"/>
    <n v="1"/>
    <n v="30"/>
    <n v="0"/>
    <m/>
    <m/>
    <m/>
    <m/>
    <m/>
    <m/>
    <n v="1"/>
    <n v="1"/>
    <m/>
    <m/>
    <n v="5178795"/>
    <s v="CREDITOS DE CONSUMO"/>
    <n v="0"/>
    <n v="0"/>
    <n v="890480123"/>
    <s v="UNIVERSIDAD DE CARTAGENA"/>
    <n v="5"/>
    <m/>
    <m/>
    <m/>
    <m/>
    <n v="1"/>
    <n v="7"/>
    <n v="2"/>
  </r>
  <r>
    <n v="0"/>
    <s v="C"/>
    <x v="302"/>
    <x v="0"/>
    <n v="4"/>
    <n v="17873"/>
    <d v="2020-12-11T00:00:00"/>
    <d v="2021-12-30T00:00:00"/>
    <n v="0"/>
    <n v="1"/>
    <n v="4"/>
    <n v="30"/>
    <n v="2"/>
    <n v="16011168"/>
    <n v="17240000"/>
    <n v="3330000"/>
    <n v="302151"/>
    <n v="2231526"/>
    <n v="0"/>
    <n v="0"/>
    <n v="0"/>
    <m/>
    <n v="0"/>
    <n v="0"/>
    <n v="0"/>
    <m/>
    <m/>
    <d v="2021-03-30T00:00:00"/>
    <n v="1"/>
    <s v="O"/>
    <n v="1"/>
    <n v="30"/>
    <n v="0"/>
    <m/>
    <m/>
    <m/>
    <m/>
    <m/>
    <m/>
    <n v="1"/>
    <n v="1"/>
    <m/>
    <m/>
    <n v="2721171"/>
    <s v="CREDITOS DE CONSUMO"/>
    <n v="0"/>
    <n v="0"/>
    <n v="890480123"/>
    <s v="UNIVERSIDAD DE CARTAGENA"/>
    <n v="5"/>
    <m/>
    <m/>
    <m/>
    <m/>
    <n v="1"/>
    <n v="7"/>
    <n v="2"/>
  </r>
  <r>
    <n v="0"/>
    <s v="C"/>
    <x v="302"/>
    <x v="0"/>
    <n v="4"/>
    <n v="18056"/>
    <d v="2021-01-13T00:00:00"/>
    <d v="2021-07-30T00:00:00"/>
    <n v="0"/>
    <n v="1"/>
    <n v="2"/>
    <n v="30"/>
    <n v="2"/>
    <n v="13121400"/>
    <n v="13940000"/>
    <n v="1500000"/>
    <n v="259654"/>
    <n v="1010453"/>
    <n v="0"/>
    <n v="0"/>
    <n v="0"/>
    <m/>
    <n v="0"/>
    <n v="0"/>
    <n v="0"/>
    <m/>
    <m/>
    <d v="2021-03-30T00:00:00"/>
    <n v="1"/>
    <s v="O"/>
    <n v="1"/>
    <n v="30"/>
    <n v="0"/>
    <m/>
    <m/>
    <m/>
    <m/>
    <m/>
    <m/>
    <n v="1"/>
    <n v="1"/>
    <m/>
    <m/>
    <n v="1232168"/>
    <s v="CREDITOS DE CONSUMO"/>
    <n v="0"/>
    <n v="0"/>
    <n v="890480123"/>
    <s v="UNIVERSIDAD DE CARTAGENA"/>
    <n v="5"/>
    <m/>
    <m/>
    <m/>
    <m/>
    <n v="1"/>
    <n v="7"/>
    <n v="2"/>
  </r>
  <r>
    <n v="0"/>
    <s v="C"/>
    <x v="302"/>
    <x v="0"/>
    <n v="4"/>
    <n v="18270"/>
    <d v="2021-03-17T00:00:00"/>
    <d v="2021-06-30T00:00:00"/>
    <n v="0"/>
    <n v="1"/>
    <n v="1"/>
    <n v="30"/>
    <n v="2"/>
    <n v="13121400"/>
    <n v="13940000"/>
    <n v="1500000"/>
    <n v="16402"/>
    <n v="1500000"/>
    <n v="0"/>
    <n v="0"/>
    <n v="0"/>
    <m/>
    <n v="0"/>
    <n v="0"/>
    <n v="0"/>
    <n v="1500000"/>
    <n v="6"/>
    <d v="2021-03-30T00:00:00"/>
    <n v="1"/>
    <s v="O"/>
    <n v="1"/>
    <n v="30"/>
    <n v="0"/>
    <m/>
    <m/>
    <m/>
    <m/>
    <m/>
    <m/>
    <n v="1"/>
    <n v="1"/>
    <m/>
    <m/>
    <n v="1829132"/>
    <s v="CREDITOS DE CONSUMO"/>
    <n v="0"/>
    <n v="0"/>
    <n v="890480123"/>
    <s v="UNIVERSIDAD DE CARTAGENA"/>
    <n v="5"/>
    <m/>
    <m/>
    <m/>
    <m/>
    <n v="1"/>
    <n v="7"/>
    <n v="2"/>
  </r>
  <r>
    <n v="0"/>
    <s v="C"/>
    <x v="302"/>
    <x v="0"/>
    <n v="4"/>
    <n v="18303"/>
    <d v="2021-03-30T00:00:00"/>
    <d v="2021-06-30T00:00:00"/>
    <n v="0"/>
    <n v="1"/>
    <n v="1"/>
    <n v="30"/>
    <n v="2"/>
    <n v="13121400"/>
    <n v="13940000"/>
    <n v="2000000"/>
    <n v="21869"/>
    <n v="2000000"/>
    <n v="0"/>
    <n v="0"/>
    <n v="0"/>
    <m/>
    <n v="0"/>
    <n v="0"/>
    <n v="0"/>
    <n v="2000000"/>
    <n v="6"/>
    <d v="2021-03-30T00:00:00"/>
    <n v="1"/>
    <s v="O"/>
    <n v="1"/>
    <n v="30"/>
    <n v="0"/>
    <m/>
    <m/>
    <m/>
    <m/>
    <m/>
    <m/>
    <n v="1"/>
    <n v="1"/>
    <m/>
    <m/>
    <n v="2438843"/>
    <s v="CREDITOS DE CONSUMO"/>
    <n v="0"/>
    <n v="0"/>
    <n v="890480123"/>
    <s v="UNIVERSIDAD DE CARTAGENA"/>
    <n v="5"/>
    <m/>
    <m/>
    <m/>
    <m/>
    <n v="1"/>
    <n v="7"/>
    <n v="2"/>
  </r>
  <r>
    <n v="0"/>
    <s v="C"/>
    <x v="302"/>
    <x v="0"/>
    <n v="4"/>
    <n v="550008954"/>
    <d v="2016-03-16T00:00:00"/>
    <d v="2024-02-28T00:00:00"/>
    <n v="0"/>
    <n v="1"/>
    <n v="1"/>
    <n v="30"/>
    <n v="2"/>
    <n v="23318977"/>
    <n v="25980000"/>
    <n v="273064"/>
    <n v="10693"/>
    <n v="267800"/>
    <n v="0"/>
    <n v="0"/>
    <n v="0"/>
    <m/>
    <n v="0"/>
    <n v="0"/>
    <n v="0"/>
    <m/>
    <m/>
    <d v="2021-03-30T00:00:00"/>
    <n v="1"/>
    <s v="O"/>
    <n v="1"/>
    <n v="30"/>
    <n v="0"/>
    <m/>
    <m/>
    <m/>
    <m/>
    <m/>
    <m/>
    <n v="1"/>
    <n v="1"/>
    <m/>
    <m/>
    <n v="326561"/>
    <s v="CREDITOS DE CONSUMO"/>
    <n v="0"/>
    <n v="0"/>
    <n v="890480123"/>
    <s v="UNIVERSIDAD DE CARTAGENA"/>
    <n v="5"/>
    <m/>
    <m/>
    <m/>
    <m/>
    <n v="2"/>
    <n v="7"/>
    <n v="2"/>
  </r>
  <r>
    <n v="0"/>
    <s v="C"/>
    <x v="302"/>
    <x v="0"/>
    <n v="4"/>
    <n v="550008960"/>
    <d v="2016-03-16T00:00:00"/>
    <d v="2023-11-30T00:00:00"/>
    <n v="0"/>
    <n v="1"/>
    <n v="4"/>
    <n v="30"/>
    <n v="2"/>
    <n v="23318977"/>
    <n v="25980000"/>
    <n v="71587"/>
    <n v="2803"/>
    <n v="65879"/>
    <n v="0"/>
    <n v="0"/>
    <n v="0"/>
    <m/>
    <n v="0"/>
    <n v="0"/>
    <n v="0"/>
    <m/>
    <m/>
    <d v="2021-03-30T00:00:00"/>
    <n v="1"/>
    <s v="O"/>
    <n v="1"/>
    <n v="30"/>
    <n v="0"/>
    <m/>
    <m/>
    <m/>
    <m/>
    <m/>
    <m/>
    <n v="1"/>
    <n v="1"/>
    <m/>
    <m/>
    <n v="80335"/>
    <s v="CREDITOS DE CONSUMO"/>
    <n v="0"/>
    <n v="0"/>
    <n v="890480123"/>
    <s v="UNIVERSIDAD DE CARTAGENA"/>
    <n v="5"/>
    <m/>
    <m/>
    <m/>
    <m/>
    <n v="2"/>
    <n v="7"/>
    <n v="2"/>
  </r>
  <r>
    <n v="0"/>
    <s v="C"/>
    <x v="302"/>
    <x v="0"/>
    <n v="4"/>
    <n v="550008973"/>
    <d v="2016-03-18T00:00:00"/>
    <d v="2023-11-30T00:00:00"/>
    <n v="0"/>
    <n v="1"/>
    <n v="4"/>
    <n v="30"/>
    <n v="2"/>
    <n v="23318977"/>
    <n v="25980000"/>
    <n v="166909"/>
    <n v="6536"/>
    <n v="153581"/>
    <n v="0"/>
    <n v="0"/>
    <n v="0"/>
    <m/>
    <n v="0"/>
    <n v="0"/>
    <n v="0"/>
    <m/>
    <m/>
    <d v="2021-03-30T00:00:00"/>
    <n v="1"/>
    <s v="O"/>
    <n v="1"/>
    <n v="30"/>
    <n v="0"/>
    <m/>
    <m/>
    <m/>
    <m/>
    <m/>
    <m/>
    <n v="1"/>
    <n v="1"/>
    <m/>
    <m/>
    <n v="187280"/>
    <s v="CREDITOS DE CONSUMO"/>
    <n v="0"/>
    <n v="0"/>
    <n v="890480123"/>
    <s v="UNIVERSIDAD DE CARTAGENA"/>
    <n v="5"/>
    <m/>
    <m/>
    <m/>
    <m/>
    <n v="2"/>
    <n v="7"/>
    <n v="2"/>
  </r>
  <r>
    <n v="0"/>
    <s v="C"/>
    <x v="302"/>
    <x v="0"/>
    <n v="4"/>
    <n v="550008974"/>
    <d v="2016-03-18T00:00:00"/>
    <d v="2023-11-30T00:00:00"/>
    <n v="0"/>
    <n v="1"/>
    <n v="4"/>
    <n v="30"/>
    <n v="2"/>
    <n v="23318977"/>
    <n v="25980000"/>
    <n v="59868"/>
    <n v="2344"/>
    <n v="55070"/>
    <n v="0"/>
    <n v="0"/>
    <n v="0"/>
    <m/>
    <n v="0"/>
    <n v="0"/>
    <n v="0"/>
    <m/>
    <m/>
    <d v="2021-03-30T00:00:00"/>
    <n v="1"/>
    <s v="O"/>
    <n v="1"/>
    <n v="30"/>
    <n v="0"/>
    <m/>
    <m/>
    <m/>
    <m/>
    <m/>
    <m/>
    <n v="1"/>
    <n v="1"/>
    <m/>
    <m/>
    <n v="67153"/>
    <s v="CREDITOS DE CONSUMO"/>
    <n v="0"/>
    <n v="0"/>
    <n v="890480123"/>
    <s v="UNIVERSIDAD DE CARTAGENA"/>
    <n v="5"/>
    <m/>
    <m/>
    <m/>
    <m/>
    <n v="2"/>
    <n v="7"/>
    <n v="2"/>
  </r>
  <r>
    <n v="0"/>
    <s v="C"/>
    <x v="302"/>
    <x v="0"/>
    <n v="4"/>
    <n v="550009011"/>
    <d v="2016-03-24T00:00:00"/>
    <d v="2023-11-30T00:00:00"/>
    <n v="0"/>
    <n v="1"/>
    <n v="4"/>
    <n v="30"/>
    <n v="2"/>
    <n v="23318977"/>
    <n v="25980000"/>
    <n v="56263"/>
    <n v="2203"/>
    <n v="51760"/>
    <n v="0"/>
    <n v="0"/>
    <n v="0"/>
    <m/>
    <n v="0"/>
    <n v="0"/>
    <n v="0"/>
    <m/>
    <m/>
    <d v="2021-03-30T00:00:00"/>
    <n v="1"/>
    <s v="O"/>
    <n v="1"/>
    <n v="30"/>
    <n v="0"/>
    <m/>
    <m/>
    <m/>
    <m/>
    <m/>
    <m/>
    <n v="1"/>
    <n v="1"/>
    <m/>
    <m/>
    <n v="63118"/>
    <s v="CREDITOS DE CONSUMO"/>
    <n v="0"/>
    <n v="0"/>
    <n v="890480123"/>
    <s v="UNIVERSIDAD DE CARTAGENA"/>
    <n v="5"/>
    <m/>
    <m/>
    <m/>
    <m/>
    <n v="2"/>
    <n v="7"/>
    <n v="2"/>
  </r>
  <r>
    <n v="0"/>
    <s v="C"/>
    <x v="302"/>
    <x v="0"/>
    <n v="4"/>
    <n v="550009246"/>
    <d v="2016-04-06T00:00:00"/>
    <d v="2023-11-30T00:00:00"/>
    <n v="0"/>
    <n v="1"/>
    <n v="4"/>
    <n v="30"/>
    <n v="2"/>
    <n v="22490513"/>
    <n v="24960000"/>
    <n v="275794"/>
    <n v="10603"/>
    <n v="253430"/>
    <n v="0"/>
    <n v="0"/>
    <n v="0"/>
    <m/>
    <n v="0"/>
    <n v="0"/>
    <n v="0"/>
    <m/>
    <m/>
    <d v="2021-03-30T00:00:00"/>
    <n v="1"/>
    <s v="O"/>
    <n v="1"/>
    <n v="30"/>
    <n v="0"/>
    <m/>
    <m/>
    <m/>
    <m/>
    <m/>
    <m/>
    <n v="1"/>
    <n v="1"/>
    <m/>
    <m/>
    <n v="309038"/>
    <s v="CREDITOS DE CONSUMO"/>
    <n v="0"/>
    <n v="0"/>
    <n v="890480123"/>
    <s v="UNIVERSIDAD DE CARTAGENA"/>
    <n v="5"/>
    <m/>
    <m/>
    <m/>
    <m/>
    <n v="2"/>
    <n v="7"/>
    <n v="2"/>
  </r>
  <r>
    <n v="0"/>
    <s v="C"/>
    <x v="302"/>
    <x v="0"/>
    <n v="4"/>
    <n v="550009284"/>
    <d v="2016-04-10T00:00:00"/>
    <d v="2023-11-30T00:00:00"/>
    <n v="0"/>
    <n v="1"/>
    <n v="4"/>
    <n v="30"/>
    <n v="2"/>
    <n v="22490513"/>
    <n v="24960000"/>
    <n v="23640"/>
    <n v="909"/>
    <n v="21722"/>
    <n v="0"/>
    <n v="0"/>
    <n v="0"/>
    <m/>
    <n v="0"/>
    <n v="0"/>
    <n v="0"/>
    <m/>
    <m/>
    <d v="2021-03-30T00:00:00"/>
    <n v="1"/>
    <s v="O"/>
    <n v="1"/>
    <n v="30"/>
    <n v="0"/>
    <m/>
    <m/>
    <m/>
    <m/>
    <m/>
    <m/>
    <n v="1"/>
    <n v="1"/>
    <m/>
    <m/>
    <n v="26488"/>
    <s v="CREDITOS DE CONSUMO"/>
    <n v="0"/>
    <n v="0"/>
    <n v="890480123"/>
    <s v="UNIVERSIDAD DE CARTAGENA"/>
    <n v="5"/>
    <m/>
    <m/>
    <m/>
    <m/>
    <n v="2"/>
    <n v="7"/>
    <n v="2"/>
  </r>
  <r>
    <n v="0"/>
    <s v="C"/>
    <x v="302"/>
    <x v="0"/>
    <n v="4"/>
    <n v="550009356"/>
    <d v="2016-04-18T00:00:00"/>
    <d v="2023-11-30T00:00:00"/>
    <n v="0"/>
    <n v="1"/>
    <n v="4"/>
    <n v="30"/>
    <n v="2"/>
    <n v="22490513"/>
    <n v="24960000"/>
    <n v="89700"/>
    <n v="3448"/>
    <n v="82431"/>
    <n v="0"/>
    <n v="0"/>
    <n v="0"/>
    <m/>
    <n v="0"/>
    <n v="0"/>
    <n v="0"/>
    <m/>
    <m/>
    <d v="2021-03-30T00:00:00"/>
    <n v="1"/>
    <s v="O"/>
    <n v="1"/>
    <n v="30"/>
    <n v="0"/>
    <m/>
    <m/>
    <m/>
    <m/>
    <m/>
    <m/>
    <n v="1"/>
    <n v="1"/>
    <m/>
    <m/>
    <n v="100518"/>
    <s v="CREDITOS DE CONSUMO"/>
    <n v="0"/>
    <n v="0"/>
    <n v="890480123"/>
    <s v="UNIVERSIDAD DE CARTAGENA"/>
    <n v="5"/>
    <m/>
    <m/>
    <m/>
    <m/>
    <n v="2"/>
    <n v="7"/>
    <n v="2"/>
  </r>
  <r>
    <n v="0"/>
    <s v="C"/>
    <x v="302"/>
    <x v="0"/>
    <n v="4"/>
    <n v="550009365"/>
    <d v="2016-04-19T00:00:00"/>
    <d v="2023-11-30T00:00:00"/>
    <n v="0"/>
    <n v="1"/>
    <n v="4"/>
    <n v="30"/>
    <n v="2"/>
    <n v="22490513"/>
    <n v="24960000"/>
    <n v="64669"/>
    <n v="2486"/>
    <n v="59427"/>
    <n v="0"/>
    <n v="0"/>
    <n v="0"/>
    <m/>
    <n v="0"/>
    <n v="0"/>
    <n v="0"/>
    <m/>
    <m/>
    <d v="2021-03-30T00:00:00"/>
    <n v="1"/>
    <s v="O"/>
    <n v="1"/>
    <n v="30"/>
    <n v="0"/>
    <m/>
    <m/>
    <m/>
    <m/>
    <m/>
    <m/>
    <n v="1"/>
    <n v="1"/>
    <m/>
    <m/>
    <n v="72467"/>
    <s v="CREDITOS DE CONSUMO"/>
    <n v="0"/>
    <n v="0"/>
    <n v="890480123"/>
    <s v="UNIVERSIDAD DE CARTAGENA"/>
    <n v="5"/>
    <m/>
    <m/>
    <m/>
    <m/>
    <n v="2"/>
    <n v="7"/>
    <n v="2"/>
  </r>
  <r>
    <n v="0"/>
    <s v="C"/>
    <x v="302"/>
    <x v="0"/>
    <n v="4"/>
    <n v="550009395"/>
    <d v="2016-04-22T00:00:00"/>
    <d v="2023-11-30T00:00:00"/>
    <n v="0"/>
    <n v="1"/>
    <n v="4"/>
    <n v="30"/>
    <n v="2"/>
    <n v="22490513"/>
    <n v="24960000"/>
    <n v="43079"/>
    <n v="1656"/>
    <n v="39576"/>
    <n v="0"/>
    <n v="0"/>
    <n v="0"/>
    <m/>
    <n v="0"/>
    <n v="0"/>
    <n v="0"/>
    <m/>
    <m/>
    <d v="2021-03-30T00:00:00"/>
    <n v="1"/>
    <s v="O"/>
    <n v="1"/>
    <n v="30"/>
    <n v="0"/>
    <m/>
    <m/>
    <m/>
    <m/>
    <m/>
    <m/>
    <n v="1"/>
    <n v="1"/>
    <m/>
    <m/>
    <n v="48260"/>
    <s v="CREDITOS DE CONSUMO"/>
    <n v="0"/>
    <n v="0"/>
    <n v="890480123"/>
    <s v="UNIVERSIDAD DE CARTAGENA"/>
    <n v="5"/>
    <m/>
    <m/>
    <m/>
    <m/>
    <n v="2"/>
    <n v="7"/>
    <n v="2"/>
  </r>
  <r>
    <n v="0"/>
    <s v="C"/>
    <x v="302"/>
    <x v="0"/>
    <n v="4"/>
    <n v="550009396"/>
    <d v="2016-04-22T00:00:00"/>
    <d v="2023-11-30T00:00:00"/>
    <n v="0"/>
    <n v="1"/>
    <n v="4"/>
    <n v="30"/>
    <n v="2"/>
    <n v="22490513"/>
    <n v="24960000"/>
    <n v="10796"/>
    <n v="415"/>
    <n v="9909"/>
    <n v="0"/>
    <n v="0"/>
    <n v="0"/>
    <m/>
    <n v="0"/>
    <n v="0"/>
    <n v="0"/>
    <m/>
    <m/>
    <d v="2021-03-30T00:00:00"/>
    <n v="1"/>
    <s v="O"/>
    <n v="1"/>
    <n v="30"/>
    <n v="0"/>
    <m/>
    <m/>
    <m/>
    <m/>
    <m/>
    <m/>
    <n v="1"/>
    <n v="1"/>
    <m/>
    <m/>
    <n v="12083"/>
    <s v="CREDITOS DE CONSUMO"/>
    <n v="0"/>
    <n v="0"/>
    <n v="890480123"/>
    <s v="UNIVERSIDAD DE CARTAGENA"/>
    <n v="5"/>
    <m/>
    <m/>
    <m/>
    <m/>
    <n v="2"/>
    <n v="7"/>
    <n v="2"/>
  </r>
  <r>
    <n v="0"/>
    <s v="C"/>
    <x v="302"/>
    <x v="0"/>
    <n v="4"/>
    <n v="550009446"/>
    <d v="2016-04-27T00:00:00"/>
    <d v="2023-11-30T00:00:00"/>
    <n v="0"/>
    <n v="1"/>
    <n v="4"/>
    <n v="30"/>
    <n v="2"/>
    <n v="22490513"/>
    <n v="24960000"/>
    <n v="5223"/>
    <n v="201"/>
    <n v="4796"/>
    <n v="0"/>
    <n v="0"/>
    <n v="0"/>
    <m/>
    <n v="0"/>
    <n v="0"/>
    <n v="0"/>
    <m/>
    <m/>
    <d v="2021-03-30T00:00:00"/>
    <n v="1"/>
    <s v="O"/>
    <n v="1"/>
    <n v="30"/>
    <n v="0"/>
    <m/>
    <m/>
    <m/>
    <m/>
    <m/>
    <m/>
    <n v="1"/>
    <n v="1"/>
    <m/>
    <m/>
    <n v="5848"/>
    <s v="CREDITOS DE CONSUMO"/>
    <n v="0"/>
    <n v="0"/>
    <n v="890480123"/>
    <s v="UNIVERSIDAD DE CARTAGENA"/>
    <n v="5"/>
    <m/>
    <m/>
    <m/>
    <m/>
    <n v="2"/>
    <n v="7"/>
    <n v="2"/>
  </r>
  <r>
    <n v="0"/>
    <s v="C"/>
    <x v="302"/>
    <x v="0"/>
    <n v="4"/>
    <n v="550009449"/>
    <d v="2016-04-27T00:00:00"/>
    <d v="2023-11-30T00:00:00"/>
    <n v="0"/>
    <n v="1"/>
    <n v="4"/>
    <n v="30"/>
    <n v="2"/>
    <n v="22490513"/>
    <n v="24960000"/>
    <n v="13636"/>
    <n v="524"/>
    <n v="12530"/>
    <n v="0"/>
    <n v="0"/>
    <n v="0"/>
    <m/>
    <n v="0"/>
    <n v="0"/>
    <n v="0"/>
    <m/>
    <m/>
    <d v="2021-03-30T00:00:00"/>
    <n v="1"/>
    <s v="O"/>
    <n v="1"/>
    <n v="30"/>
    <n v="0"/>
    <m/>
    <m/>
    <m/>
    <m/>
    <m/>
    <m/>
    <n v="1"/>
    <n v="1"/>
    <m/>
    <m/>
    <n v="15280"/>
    <s v="CREDITOS DE CONSUMO"/>
    <n v="0"/>
    <n v="0"/>
    <n v="890480123"/>
    <s v="UNIVERSIDAD DE CARTAGENA"/>
    <n v="5"/>
    <m/>
    <m/>
    <m/>
    <m/>
    <n v="2"/>
    <n v="7"/>
    <n v="2"/>
  </r>
  <r>
    <n v="0"/>
    <s v="C"/>
    <x v="302"/>
    <x v="0"/>
    <n v="4"/>
    <n v="550009502"/>
    <d v="2016-05-04T00:00:00"/>
    <d v="2023-11-30T00:00:00"/>
    <n v="0"/>
    <n v="1"/>
    <n v="4"/>
    <n v="30"/>
    <n v="2"/>
    <n v="22490513"/>
    <n v="24960000"/>
    <n v="91638"/>
    <n v="3523"/>
    <n v="84210"/>
    <n v="0"/>
    <n v="0"/>
    <n v="0"/>
    <m/>
    <n v="0"/>
    <n v="0"/>
    <n v="0"/>
    <m/>
    <m/>
    <d v="2021-03-30T00:00:00"/>
    <n v="1"/>
    <s v="O"/>
    <n v="1"/>
    <n v="30"/>
    <n v="0"/>
    <m/>
    <m/>
    <m/>
    <m/>
    <m/>
    <m/>
    <n v="1"/>
    <n v="1"/>
    <m/>
    <m/>
    <n v="102688"/>
    <s v="CREDITOS DE CONSUMO"/>
    <n v="0"/>
    <n v="0"/>
    <n v="890480123"/>
    <s v="UNIVERSIDAD DE CARTAGENA"/>
    <n v="5"/>
    <m/>
    <m/>
    <m/>
    <m/>
    <n v="2"/>
    <n v="7"/>
    <n v="2"/>
  </r>
  <r>
    <n v="0"/>
    <s v="C"/>
    <x v="302"/>
    <x v="0"/>
    <n v="4"/>
    <n v="550009584"/>
    <d v="2016-05-11T00:00:00"/>
    <d v="2023-11-30T00:00:00"/>
    <n v="0"/>
    <n v="1"/>
    <n v="4"/>
    <n v="30"/>
    <n v="2"/>
    <n v="22490513"/>
    <n v="24960000"/>
    <n v="13104"/>
    <n v="504"/>
    <n v="12042"/>
    <n v="0"/>
    <n v="0"/>
    <n v="0"/>
    <m/>
    <n v="0"/>
    <n v="0"/>
    <n v="0"/>
    <m/>
    <m/>
    <d v="2021-03-30T00:00:00"/>
    <n v="1"/>
    <s v="O"/>
    <n v="1"/>
    <n v="30"/>
    <n v="0"/>
    <m/>
    <m/>
    <m/>
    <m/>
    <m/>
    <m/>
    <n v="1"/>
    <n v="1"/>
    <m/>
    <m/>
    <n v="14684"/>
    <s v="CREDITOS DE CONSUMO"/>
    <n v="0"/>
    <n v="0"/>
    <n v="890480123"/>
    <s v="UNIVERSIDAD DE CARTAGENA"/>
    <n v="5"/>
    <m/>
    <m/>
    <m/>
    <m/>
    <n v="2"/>
    <n v="7"/>
    <n v="2"/>
  </r>
  <r>
    <n v="0"/>
    <s v="C"/>
    <x v="302"/>
    <x v="0"/>
    <n v="4"/>
    <n v="550009613"/>
    <d v="2016-05-13T00:00:00"/>
    <d v="2023-11-30T00:00:00"/>
    <n v="0"/>
    <n v="1"/>
    <n v="4"/>
    <n v="30"/>
    <n v="2"/>
    <n v="22490513"/>
    <n v="24960000"/>
    <n v="31934"/>
    <n v="1228"/>
    <n v="29345"/>
    <n v="0"/>
    <n v="0"/>
    <n v="0"/>
    <m/>
    <n v="0"/>
    <n v="0"/>
    <n v="0"/>
    <m/>
    <m/>
    <d v="2021-03-30T00:00:00"/>
    <n v="1"/>
    <s v="O"/>
    <n v="1"/>
    <n v="30"/>
    <n v="0"/>
    <m/>
    <m/>
    <m/>
    <m/>
    <m/>
    <m/>
    <n v="1"/>
    <n v="1"/>
    <m/>
    <m/>
    <n v="35784"/>
    <s v="CREDITOS DE CONSUMO"/>
    <n v="0"/>
    <n v="0"/>
    <n v="890480123"/>
    <s v="UNIVERSIDAD DE CARTAGENA"/>
    <n v="5"/>
    <m/>
    <m/>
    <m/>
    <m/>
    <n v="2"/>
    <n v="7"/>
    <n v="2"/>
  </r>
  <r>
    <n v="0"/>
    <s v="C"/>
    <x v="302"/>
    <x v="0"/>
    <n v="4"/>
    <n v="550009824"/>
    <d v="2016-05-27T00:00:00"/>
    <d v="2023-06-30T00:00:00"/>
    <n v="0"/>
    <n v="1"/>
    <n v="9"/>
    <n v="30"/>
    <n v="2"/>
    <n v="22490513"/>
    <n v="24960000"/>
    <n v="3501"/>
    <n v="135"/>
    <n v="2828"/>
    <n v="0"/>
    <n v="0"/>
    <n v="0"/>
    <m/>
    <n v="0"/>
    <n v="0"/>
    <n v="0"/>
    <m/>
    <m/>
    <d v="2021-03-30T00:00:00"/>
    <n v="1"/>
    <s v="O"/>
    <n v="1"/>
    <n v="30"/>
    <n v="0"/>
    <m/>
    <m/>
    <m/>
    <m/>
    <m/>
    <m/>
    <n v="1"/>
    <n v="1"/>
    <m/>
    <m/>
    <n v="3448"/>
    <s v="CREDITOS DE CONSUMO"/>
    <n v="0"/>
    <n v="0"/>
    <n v="890480123"/>
    <s v="UNIVERSIDAD DE CARTAGENA"/>
    <n v="5"/>
    <m/>
    <m/>
    <m/>
    <m/>
    <n v="2"/>
    <n v="7"/>
    <n v="2"/>
  </r>
  <r>
    <n v="0"/>
    <s v="C"/>
    <x v="302"/>
    <x v="0"/>
    <n v="4"/>
    <n v="550009827"/>
    <d v="2016-05-27T00:00:00"/>
    <d v="2023-11-30T00:00:00"/>
    <n v="0"/>
    <n v="1"/>
    <n v="4"/>
    <n v="30"/>
    <n v="2"/>
    <n v="22490513"/>
    <n v="24960000"/>
    <n v="11015"/>
    <n v="423"/>
    <n v="10107"/>
    <n v="0"/>
    <n v="0"/>
    <n v="0"/>
    <m/>
    <n v="0"/>
    <n v="0"/>
    <n v="0"/>
    <m/>
    <m/>
    <d v="2021-03-30T00:00:00"/>
    <n v="1"/>
    <s v="O"/>
    <n v="1"/>
    <n v="30"/>
    <n v="0"/>
    <m/>
    <m/>
    <m/>
    <m/>
    <m/>
    <m/>
    <n v="1"/>
    <n v="1"/>
    <m/>
    <m/>
    <n v="12325"/>
    <s v="CREDITOS DE CONSUMO"/>
    <n v="0"/>
    <n v="0"/>
    <n v="890480123"/>
    <s v="UNIVERSIDAD DE CARTAGENA"/>
    <n v="5"/>
    <m/>
    <m/>
    <m/>
    <m/>
    <n v="2"/>
    <n v="7"/>
    <n v="2"/>
  </r>
  <r>
    <n v="0"/>
    <s v="C"/>
    <x v="302"/>
    <x v="0"/>
    <n v="4"/>
    <n v="550010016"/>
    <d v="2016-06-12T00:00:00"/>
    <d v="2023-11-30T00:00:00"/>
    <n v="0"/>
    <n v="1"/>
    <n v="4"/>
    <n v="30"/>
    <n v="2"/>
    <n v="22490513"/>
    <n v="24960000"/>
    <n v="5605"/>
    <n v="215"/>
    <n v="5143"/>
    <n v="0"/>
    <n v="0"/>
    <n v="0"/>
    <m/>
    <n v="0"/>
    <n v="0"/>
    <n v="0"/>
    <m/>
    <m/>
    <d v="2021-03-30T00:00:00"/>
    <n v="1"/>
    <s v="O"/>
    <n v="1"/>
    <n v="30"/>
    <n v="0"/>
    <m/>
    <m/>
    <m/>
    <m/>
    <m/>
    <m/>
    <n v="1"/>
    <n v="1"/>
    <m/>
    <m/>
    <n v="6272"/>
    <s v="CREDITOS DE CONSUMO"/>
    <n v="0"/>
    <n v="0"/>
    <n v="890480123"/>
    <s v="UNIVERSIDAD DE CARTAGENA"/>
    <n v="5"/>
    <m/>
    <m/>
    <m/>
    <m/>
    <n v="2"/>
    <n v="7"/>
    <n v="2"/>
  </r>
  <r>
    <n v="0"/>
    <s v="C"/>
    <x v="302"/>
    <x v="0"/>
    <n v="4"/>
    <n v="550010581"/>
    <d v="2016-07-11T00:00:00"/>
    <d v="2023-11-30T00:00:00"/>
    <n v="0"/>
    <n v="1"/>
    <n v="4"/>
    <n v="30"/>
    <n v="2"/>
    <n v="22490513"/>
    <n v="24960000"/>
    <n v="27197"/>
    <n v="1046"/>
    <n v="24991"/>
    <n v="0"/>
    <n v="0"/>
    <n v="0"/>
    <m/>
    <n v="0"/>
    <n v="0"/>
    <n v="0"/>
    <m/>
    <m/>
    <d v="2021-03-30T00:00:00"/>
    <n v="1"/>
    <s v="O"/>
    <n v="1"/>
    <n v="30"/>
    <n v="0"/>
    <m/>
    <m/>
    <m/>
    <m/>
    <m/>
    <m/>
    <n v="1"/>
    <n v="1"/>
    <m/>
    <m/>
    <n v="30475"/>
    <s v="CREDITOS DE CONSUMO"/>
    <n v="0"/>
    <n v="0"/>
    <n v="890480123"/>
    <s v="UNIVERSIDAD DE CARTAGENA"/>
    <n v="5"/>
    <m/>
    <m/>
    <m/>
    <m/>
    <n v="2"/>
    <n v="7"/>
    <n v="2"/>
  </r>
  <r>
    <n v="0"/>
    <s v="C"/>
    <x v="302"/>
    <x v="0"/>
    <n v="4"/>
    <n v="550010702"/>
    <d v="2016-07-23T00:00:00"/>
    <d v="2023-11-30T00:00:00"/>
    <n v="0"/>
    <n v="1"/>
    <n v="4"/>
    <n v="30"/>
    <n v="2"/>
    <n v="22490513"/>
    <n v="24960000"/>
    <n v="6161"/>
    <n v="237"/>
    <n v="5660"/>
    <n v="0"/>
    <n v="0"/>
    <n v="0"/>
    <m/>
    <n v="0"/>
    <n v="0"/>
    <n v="0"/>
    <m/>
    <m/>
    <d v="2021-03-30T00:00:00"/>
    <n v="1"/>
    <s v="O"/>
    <n v="1"/>
    <n v="30"/>
    <n v="0"/>
    <m/>
    <m/>
    <m/>
    <m/>
    <m/>
    <m/>
    <n v="1"/>
    <n v="1"/>
    <m/>
    <m/>
    <n v="6902"/>
    <s v="CREDITOS DE CONSUMO"/>
    <n v="0"/>
    <n v="0"/>
    <n v="890480123"/>
    <s v="UNIVERSIDAD DE CARTAGENA"/>
    <n v="5"/>
    <m/>
    <m/>
    <m/>
    <m/>
    <n v="2"/>
    <n v="7"/>
    <n v="2"/>
  </r>
  <r>
    <n v="0"/>
    <s v="C"/>
    <x v="302"/>
    <x v="0"/>
    <n v="4"/>
    <n v="550010703"/>
    <d v="2016-07-23T00:00:00"/>
    <d v="2023-11-30T00:00:00"/>
    <n v="0"/>
    <n v="1"/>
    <n v="4"/>
    <n v="30"/>
    <n v="2"/>
    <n v="22490513"/>
    <n v="24960000"/>
    <n v="6829"/>
    <n v="263"/>
    <n v="6272"/>
    <n v="0"/>
    <n v="0"/>
    <n v="0"/>
    <m/>
    <n v="0"/>
    <n v="0"/>
    <n v="0"/>
    <m/>
    <m/>
    <d v="2021-03-30T00:00:00"/>
    <n v="1"/>
    <s v="O"/>
    <n v="1"/>
    <n v="30"/>
    <n v="0"/>
    <m/>
    <m/>
    <m/>
    <m/>
    <m/>
    <m/>
    <n v="1"/>
    <n v="1"/>
    <m/>
    <m/>
    <n v="7648"/>
    <s v="CREDITOS DE CONSUMO"/>
    <n v="0"/>
    <n v="0"/>
    <n v="890480123"/>
    <s v="UNIVERSIDAD DE CARTAGENA"/>
    <n v="5"/>
    <m/>
    <m/>
    <m/>
    <m/>
    <n v="2"/>
    <n v="7"/>
    <n v="2"/>
  </r>
  <r>
    <n v="0"/>
    <s v="C"/>
    <x v="302"/>
    <x v="0"/>
    <n v="4"/>
    <n v="550010768"/>
    <d v="2016-07-28T00:00:00"/>
    <d v="2023-11-30T00:00:00"/>
    <n v="0"/>
    <n v="1"/>
    <n v="4"/>
    <n v="30"/>
    <n v="2"/>
    <n v="22490513"/>
    <n v="24960000"/>
    <n v="10346"/>
    <n v="398"/>
    <n v="9502"/>
    <n v="0"/>
    <n v="0"/>
    <n v="0"/>
    <m/>
    <n v="0"/>
    <n v="0"/>
    <n v="0"/>
    <m/>
    <m/>
    <d v="2021-03-30T00:00:00"/>
    <n v="1"/>
    <s v="O"/>
    <n v="1"/>
    <n v="30"/>
    <n v="0"/>
    <m/>
    <m/>
    <m/>
    <m/>
    <m/>
    <m/>
    <n v="1"/>
    <n v="1"/>
    <m/>
    <m/>
    <n v="11587"/>
    <s v="CREDITOS DE CONSUMO"/>
    <n v="0"/>
    <n v="0"/>
    <n v="890480123"/>
    <s v="UNIVERSIDAD DE CARTAGENA"/>
    <n v="5"/>
    <m/>
    <m/>
    <m/>
    <m/>
    <n v="2"/>
    <n v="7"/>
    <n v="2"/>
  </r>
  <r>
    <n v="0"/>
    <s v="C"/>
    <x v="302"/>
    <x v="0"/>
    <n v="4"/>
    <n v="550010974"/>
    <d v="2016-08-02T00:00:00"/>
    <d v="2023-11-30T00:00:00"/>
    <n v="0"/>
    <n v="1"/>
    <n v="4"/>
    <n v="30"/>
    <n v="2"/>
    <n v="22490513"/>
    <n v="24960000"/>
    <n v="9146"/>
    <n v="352"/>
    <n v="8391"/>
    <n v="0"/>
    <n v="0"/>
    <n v="0"/>
    <m/>
    <n v="0"/>
    <n v="0"/>
    <n v="0"/>
    <m/>
    <m/>
    <d v="2021-03-30T00:00:00"/>
    <n v="1"/>
    <s v="O"/>
    <n v="1"/>
    <n v="30"/>
    <n v="0"/>
    <m/>
    <m/>
    <m/>
    <m/>
    <m/>
    <m/>
    <n v="1"/>
    <n v="1"/>
    <m/>
    <m/>
    <n v="10232"/>
    <s v="CREDITOS DE CONSUMO"/>
    <n v="0"/>
    <n v="0"/>
    <n v="890480123"/>
    <s v="UNIVERSIDAD DE CARTAGENA"/>
    <n v="5"/>
    <m/>
    <m/>
    <m/>
    <m/>
    <n v="2"/>
    <n v="7"/>
    <n v="2"/>
  </r>
  <r>
    <n v="0"/>
    <s v="C"/>
    <x v="302"/>
    <x v="0"/>
    <n v="4"/>
    <n v="550011539"/>
    <d v="2016-09-05T00:00:00"/>
    <d v="2023-11-30T00:00:00"/>
    <n v="0"/>
    <n v="1"/>
    <n v="4"/>
    <n v="30"/>
    <n v="2"/>
    <n v="22490513"/>
    <n v="24960000"/>
    <n v="29371"/>
    <n v="1129"/>
    <n v="26983"/>
    <n v="0"/>
    <n v="0"/>
    <n v="0"/>
    <m/>
    <n v="0"/>
    <n v="0"/>
    <n v="0"/>
    <m/>
    <m/>
    <d v="2021-03-30T00:00:00"/>
    <n v="1"/>
    <s v="O"/>
    <n v="1"/>
    <n v="30"/>
    <n v="0"/>
    <m/>
    <m/>
    <m/>
    <m/>
    <m/>
    <m/>
    <n v="1"/>
    <n v="1"/>
    <m/>
    <m/>
    <n v="32904"/>
    <s v="CREDITOS DE CONSUMO"/>
    <n v="0"/>
    <n v="0"/>
    <n v="890480123"/>
    <s v="UNIVERSIDAD DE CARTAGENA"/>
    <n v="5"/>
    <m/>
    <m/>
    <m/>
    <m/>
    <n v="2"/>
    <n v="7"/>
    <n v="2"/>
  </r>
  <r>
    <n v="0"/>
    <s v="C"/>
    <x v="302"/>
    <x v="0"/>
    <n v="4"/>
    <n v="550012260"/>
    <d v="2016-10-23T00:00:00"/>
    <d v="2023-11-30T00:00:00"/>
    <n v="0"/>
    <n v="1"/>
    <n v="4"/>
    <n v="30"/>
    <n v="2"/>
    <n v="22490513"/>
    <n v="24960000"/>
    <n v="26760"/>
    <n v="1029"/>
    <n v="24591"/>
    <n v="0"/>
    <n v="0"/>
    <n v="0"/>
    <m/>
    <n v="0"/>
    <n v="0"/>
    <n v="0"/>
    <m/>
    <m/>
    <d v="2021-03-30T00:00:00"/>
    <n v="1"/>
    <s v="O"/>
    <n v="1"/>
    <n v="30"/>
    <n v="0"/>
    <m/>
    <m/>
    <m/>
    <m/>
    <m/>
    <m/>
    <n v="1"/>
    <n v="1"/>
    <m/>
    <m/>
    <n v="29987"/>
    <s v="CREDITOS DE CONSUMO"/>
    <n v="0"/>
    <n v="0"/>
    <n v="890480123"/>
    <s v="UNIVERSIDAD DE CARTAGENA"/>
    <n v="5"/>
    <m/>
    <m/>
    <m/>
    <m/>
    <n v="2"/>
    <n v="7"/>
    <n v="2"/>
  </r>
  <r>
    <n v="0"/>
    <s v="C"/>
    <x v="302"/>
    <x v="0"/>
    <n v="4"/>
    <n v="550012582"/>
    <d v="2016-11-08T00:00:00"/>
    <d v="2023-11-30T00:00:00"/>
    <n v="0"/>
    <n v="1"/>
    <n v="4"/>
    <n v="30"/>
    <n v="2"/>
    <n v="22490513"/>
    <n v="24960000"/>
    <n v="14767"/>
    <n v="568"/>
    <n v="13569"/>
    <n v="0"/>
    <n v="0"/>
    <n v="0"/>
    <m/>
    <n v="0"/>
    <n v="0"/>
    <n v="0"/>
    <m/>
    <m/>
    <d v="2021-03-30T00:00:00"/>
    <n v="1"/>
    <s v="O"/>
    <n v="1"/>
    <n v="30"/>
    <n v="0"/>
    <m/>
    <m/>
    <m/>
    <m/>
    <m/>
    <m/>
    <n v="1"/>
    <n v="1"/>
    <m/>
    <m/>
    <n v="16546"/>
    <s v="CREDITOS DE CONSUMO"/>
    <n v="0"/>
    <n v="0"/>
    <n v="890480123"/>
    <s v="UNIVERSIDAD DE CARTAGENA"/>
    <n v="5"/>
    <m/>
    <m/>
    <m/>
    <m/>
    <n v="2"/>
    <n v="7"/>
    <n v="2"/>
  </r>
  <r>
    <n v="0"/>
    <s v="C"/>
    <x v="302"/>
    <x v="0"/>
    <n v="4"/>
    <n v="550013991"/>
    <d v="2017-02-11T00:00:00"/>
    <d v="2023-11-30T00:00:00"/>
    <n v="0"/>
    <n v="1"/>
    <n v="4"/>
    <n v="30"/>
    <n v="2"/>
    <n v="22490513"/>
    <n v="24960000"/>
    <n v="45931"/>
    <n v="1766"/>
    <n v="42207"/>
    <n v="0"/>
    <n v="0"/>
    <n v="0"/>
    <m/>
    <n v="0"/>
    <n v="0"/>
    <n v="0"/>
    <m/>
    <m/>
    <d v="2021-03-30T00:00:00"/>
    <n v="1"/>
    <s v="O"/>
    <n v="1"/>
    <n v="30"/>
    <n v="0"/>
    <m/>
    <m/>
    <m/>
    <m/>
    <m/>
    <m/>
    <n v="1"/>
    <n v="1"/>
    <m/>
    <m/>
    <n v="51468"/>
    <s v="CREDITOS DE CONSUMO"/>
    <n v="0"/>
    <n v="0"/>
    <n v="890480123"/>
    <s v="UNIVERSIDAD DE CARTAGENA"/>
    <n v="5"/>
    <m/>
    <m/>
    <m/>
    <m/>
    <n v="2"/>
    <n v="7"/>
    <n v="2"/>
  </r>
  <r>
    <n v="0"/>
    <s v="C"/>
    <x v="302"/>
    <x v="0"/>
    <n v="4"/>
    <n v="550013993"/>
    <d v="2017-02-11T00:00:00"/>
    <d v="2023-11-30T00:00:00"/>
    <n v="0"/>
    <n v="1"/>
    <n v="4"/>
    <n v="30"/>
    <n v="2"/>
    <n v="22490513"/>
    <n v="24960000"/>
    <n v="25484"/>
    <n v="980"/>
    <n v="23418"/>
    <n v="0"/>
    <n v="0"/>
    <n v="0"/>
    <m/>
    <n v="0"/>
    <n v="0"/>
    <n v="0"/>
    <m/>
    <m/>
    <d v="2021-03-30T00:00:00"/>
    <n v="1"/>
    <s v="O"/>
    <n v="1"/>
    <n v="30"/>
    <n v="0"/>
    <m/>
    <m/>
    <m/>
    <m/>
    <m/>
    <m/>
    <n v="1"/>
    <n v="1"/>
    <m/>
    <m/>
    <n v="28556"/>
    <s v="CREDITOS DE CONSUMO"/>
    <n v="0"/>
    <n v="0"/>
    <n v="890480123"/>
    <s v="UNIVERSIDAD DE CARTAGENA"/>
    <n v="5"/>
    <m/>
    <m/>
    <m/>
    <m/>
    <n v="2"/>
    <n v="7"/>
    <n v="2"/>
  </r>
  <r>
    <n v="0"/>
    <s v="C"/>
    <x v="302"/>
    <x v="0"/>
    <n v="4"/>
    <n v="550014018"/>
    <d v="2017-02-15T00:00:00"/>
    <d v="2023-11-30T00:00:00"/>
    <n v="0"/>
    <n v="1"/>
    <n v="4"/>
    <n v="30"/>
    <n v="2"/>
    <n v="22490513"/>
    <n v="24960000"/>
    <n v="53189"/>
    <n v="2045"/>
    <n v="48868"/>
    <n v="0"/>
    <n v="0"/>
    <n v="0"/>
    <m/>
    <n v="0"/>
    <n v="0"/>
    <n v="0"/>
    <m/>
    <m/>
    <d v="2021-03-30T00:00:00"/>
    <n v="1"/>
    <s v="O"/>
    <n v="1"/>
    <n v="30"/>
    <n v="0"/>
    <m/>
    <m/>
    <m/>
    <m/>
    <m/>
    <m/>
    <n v="1"/>
    <n v="1"/>
    <m/>
    <m/>
    <n v="59590"/>
    <s v="CREDITOS DE CONSUMO"/>
    <n v="0"/>
    <n v="0"/>
    <n v="890480123"/>
    <s v="UNIVERSIDAD DE CARTAGENA"/>
    <n v="5"/>
    <m/>
    <m/>
    <m/>
    <m/>
    <n v="2"/>
    <n v="7"/>
    <n v="2"/>
  </r>
  <r>
    <n v="0"/>
    <s v="C"/>
    <x v="302"/>
    <x v="0"/>
    <n v="4"/>
    <n v="550014769"/>
    <d v="2017-04-12T00:00:00"/>
    <d v="2023-11-30T00:00:00"/>
    <n v="0"/>
    <n v="1"/>
    <n v="4"/>
    <n v="30"/>
    <n v="2"/>
    <n v="22490513"/>
    <n v="24960000"/>
    <n v="23957"/>
    <n v="921"/>
    <n v="22012"/>
    <n v="0"/>
    <n v="0"/>
    <n v="0"/>
    <m/>
    <n v="0"/>
    <n v="0"/>
    <n v="0"/>
    <m/>
    <m/>
    <d v="2021-03-30T00:00:00"/>
    <n v="1"/>
    <s v="O"/>
    <n v="1"/>
    <n v="30"/>
    <n v="0"/>
    <m/>
    <m/>
    <m/>
    <m/>
    <m/>
    <m/>
    <n v="1"/>
    <n v="1"/>
    <m/>
    <m/>
    <n v="26842"/>
    <s v="CREDITOS DE CONSUMO"/>
    <n v="0"/>
    <n v="0"/>
    <n v="890480123"/>
    <s v="UNIVERSIDAD DE CARTAGENA"/>
    <n v="5"/>
    <m/>
    <m/>
    <m/>
    <m/>
    <n v="2"/>
    <n v="7"/>
    <n v="2"/>
  </r>
  <r>
    <n v="0"/>
    <s v="C"/>
    <x v="302"/>
    <x v="0"/>
    <n v="4"/>
    <n v="550015112"/>
    <d v="2017-05-06T00:00:00"/>
    <d v="2023-11-30T00:00:00"/>
    <n v="0"/>
    <n v="1"/>
    <n v="4"/>
    <n v="30"/>
    <n v="2"/>
    <n v="22490513"/>
    <n v="24960000"/>
    <n v="14989"/>
    <n v="576"/>
    <n v="13775"/>
    <n v="0"/>
    <n v="0"/>
    <n v="0"/>
    <m/>
    <n v="0"/>
    <n v="0"/>
    <n v="0"/>
    <m/>
    <m/>
    <d v="2021-03-30T00:00:00"/>
    <n v="1"/>
    <s v="O"/>
    <n v="1"/>
    <n v="30"/>
    <n v="0"/>
    <m/>
    <m/>
    <m/>
    <m/>
    <m/>
    <m/>
    <n v="1"/>
    <n v="1"/>
    <m/>
    <m/>
    <n v="16798"/>
    <s v="CREDITOS DE CONSUMO"/>
    <n v="0"/>
    <n v="0"/>
    <n v="890480123"/>
    <s v="UNIVERSIDAD DE CARTAGENA"/>
    <n v="5"/>
    <m/>
    <m/>
    <m/>
    <m/>
    <n v="2"/>
    <n v="7"/>
    <n v="2"/>
  </r>
  <r>
    <n v="0"/>
    <s v="C"/>
    <x v="302"/>
    <x v="0"/>
    <n v="4"/>
    <n v="550015113"/>
    <d v="2017-05-06T00:00:00"/>
    <d v="2023-11-30T00:00:00"/>
    <n v="0"/>
    <n v="1"/>
    <n v="4"/>
    <n v="30"/>
    <n v="2"/>
    <n v="22490513"/>
    <n v="24960000"/>
    <n v="5819"/>
    <n v="224"/>
    <n v="5333"/>
    <n v="0"/>
    <n v="0"/>
    <n v="0"/>
    <m/>
    <n v="0"/>
    <n v="0"/>
    <n v="0"/>
    <m/>
    <m/>
    <d v="2021-03-30T00:00:00"/>
    <n v="1"/>
    <s v="O"/>
    <n v="1"/>
    <n v="30"/>
    <n v="0"/>
    <m/>
    <m/>
    <m/>
    <m/>
    <m/>
    <m/>
    <n v="1"/>
    <n v="1"/>
    <m/>
    <m/>
    <n v="6503"/>
    <s v="CREDITOS DE CONSUMO"/>
    <n v="0"/>
    <n v="0"/>
    <n v="890480123"/>
    <s v="UNIVERSIDAD DE CARTAGENA"/>
    <n v="5"/>
    <m/>
    <m/>
    <m/>
    <m/>
    <n v="2"/>
    <n v="7"/>
    <n v="2"/>
  </r>
  <r>
    <n v="0"/>
    <s v="C"/>
    <x v="302"/>
    <x v="0"/>
    <n v="4"/>
    <n v="550015252"/>
    <d v="2017-05-19T00:00:00"/>
    <d v="2023-11-30T00:00:00"/>
    <n v="0"/>
    <n v="1"/>
    <n v="4"/>
    <n v="30"/>
    <n v="2"/>
    <n v="22490513"/>
    <n v="24960000"/>
    <n v="17225"/>
    <n v="662"/>
    <n v="15825"/>
    <n v="0"/>
    <n v="0"/>
    <n v="0"/>
    <m/>
    <n v="0"/>
    <n v="0"/>
    <n v="0"/>
    <m/>
    <m/>
    <d v="2021-03-30T00:00:00"/>
    <n v="1"/>
    <s v="O"/>
    <n v="1"/>
    <n v="30"/>
    <n v="0"/>
    <m/>
    <m/>
    <m/>
    <m/>
    <m/>
    <m/>
    <n v="1"/>
    <n v="1"/>
    <m/>
    <m/>
    <n v="19298"/>
    <s v="CREDITOS DE CONSUMO"/>
    <n v="0"/>
    <n v="0"/>
    <n v="890480123"/>
    <s v="UNIVERSIDAD DE CARTAGENA"/>
    <n v="5"/>
    <m/>
    <m/>
    <m/>
    <m/>
    <n v="2"/>
    <n v="7"/>
    <n v="2"/>
  </r>
  <r>
    <n v="0"/>
    <s v="C"/>
    <x v="302"/>
    <x v="0"/>
    <n v="4"/>
    <n v="550016596"/>
    <d v="2017-08-30T00:00:00"/>
    <d v="2023-11-30T00:00:00"/>
    <n v="0"/>
    <n v="1"/>
    <n v="4"/>
    <n v="30"/>
    <n v="2"/>
    <n v="22490513"/>
    <n v="24960000"/>
    <n v="8117"/>
    <n v="312"/>
    <n v="7459"/>
    <n v="0"/>
    <n v="0"/>
    <n v="0"/>
    <m/>
    <n v="0"/>
    <n v="0"/>
    <n v="0"/>
    <m/>
    <m/>
    <d v="2021-03-30T00:00:00"/>
    <n v="1"/>
    <s v="O"/>
    <n v="1"/>
    <n v="30"/>
    <n v="0"/>
    <m/>
    <m/>
    <m/>
    <m/>
    <m/>
    <m/>
    <n v="1"/>
    <n v="1"/>
    <m/>
    <m/>
    <n v="9096"/>
    <s v="CREDITOS DE CONSUMO"/>
    <n v="0"/>
    <n v="0"/>
    <n v="890480123"/>
    <s v="UNIVERSIDAD DE CARTAGENA"/>
    <n v="5"/>
    <m/>
    <m/>
    <m/>
    <m/>
    <n v="2"/>
    <n v="7"/>
    <n v="2"/>
  </r>
  <r>
    <n v="0"/>
    <s v="C"/>
    <x v="302"/>
    <x v="0"/>
    <n v="4"/>
    <n v="550016937"/>
    <d v="2017-09-28T00:00:00"/>
    <d v="2023-11-30T00:00:00"/>
    <n v="0"/>
    <n v="1"/>
    <n v="4"/>
    <n v="30"/>
    <n v="2"/>
    <n v="22490513"/>
    <n v="24960000"/>
    <n v="46014"/>
    <n v="1769"/>
    <n v="42281"/>
    <n v="0"/>
    <n v="0"/>
    <n v="0"/>
    <m/>
    <n v="0"/>
    <n v="0"/>
    <n v="0"/>
    <m/>
    <m/>
    <d v="2021-03-30T00:00:00"/>
    <n v="1"/>
    <s v="O"/>
    <n v="1"/>
    <n v="30"/>
    <n v="0"/>
    <m/>
    <m/>
    <m/>
    <m/>
    <m/>
    <m/>
    <n v="1"/>
    <n v="1"/>
    <m/>
    <m/>
    <n v="51558"/>
    <s v="CREDITOS DE CONSUMO"/>
    <n v="0"/>
    <n v="0"/>
    <n v="890480123"/>
    <s v="UNIVERSIDAD DE CARTAGENA"/>
    <n v="5"/>
    <m/>
    <m/>
    <m/>
    <m/>
    <n v="2"/>
    <n v="7"/>
    <n v="2"/>
  </r>
  <r>
    <n v="0"/>
    <s v="C"/>
    <x v="302"/>
    <x v="0"/>
    <n v="4"/>
    <n v="550017260"/>
    <d v="2017-10-26T00:00:00"/>
    <d v="2023-11-30T00:00:00"/>
    <n v="0"/>
    <n v="1"/>
    <n v="4"/>
    <n v="30"/>
    <n v="2"/>
    <n v="22490513"/>
    <n v="24960000"/>
    <n v="38926"/>
    <n v="1496"/>
    <n v="35774"/>
    <n v="0"/>
    <n v="0"/>
    <n v="0"/>
    <m/>
    <n v="0"/>
    <n v="0"/>
    <n v="0"/>
    <m/>
    <m/>
    <d v="2021-03-30T00:00:00"/>
    <n v="1"/>
    <s v="O"/>
    <n v="1"/>
    <n v="30"/>
    <n v="0"/>
    <m/>
    <m/>
    <m/>
    <m/>
    <m/>
    <m/>
    <n v="1"/>
    <n v="1"/>
    <m/>
    <m/>
    <n v="43623"/>
    <s v="CREDITOS DE CONSUMO"/>
    <n v="0"/>
    <n v="0"/>
    <n v="890480123"/>
    <s v="UNIVERSIDAD DE CARTAGENA"/>
    <n v="5"/>
    <m/>
    <m/>
    <m/>
    <m/>
    <n v="2"/>
    <n v="7"/>
    <n v="2"/>
  </r>
  <r>
    <n v="0"/>
    <s v="C"/>
    <x v="302"/>
    <x v="0"/>
    <n v="4"/>
    <n v="550017463"/>
    <d v="2017-11-04T00:00:00"/>
    <d v="2023-11-30T00:00:00"/>
    <n v="0"/>
    <n v="1"/>
    <n v="4"/>
    <n v="30"/>
    <n v="2"/>
    <n v="22490513"/>
    <n v="24960000"/>
    <n v="57504"/>
    <n v="2211"/>
    <n v="52843"/>
    <n v="0"/>
    <n v="0"/>
    <n v="0"/>
    <m/>
    <n v="0"/>
    <n v="0"/>
    <n v="0"/>
    <m/>
    <m/>
    <d v="2021-03-30T00:00:00"/>
    <n v="1"/>
    <s v="O"/>
    <n v="1"/>
    <n v="30"/>
    <n v="0"/>
    <m/>
    <m/>
    <m/>
    <m/>
    <m/>
    <m/>
    <n v="1"/>
    <n v="1"/>
    <m/>
    <m/>
    <n v="64438"/>
    <s v="CREDITOS DE CONSUMO"/>
    <n v="0"/>
    <n v="0"/>
    <n v="890480123"/>
    <s v="UNIVERSIDAD DE CARTAGENA"/>
    <n v="5"/>
    <m/>
    <m/>
    <m/>
    <m/>
    <n v="2"/>
    <n v="7"/>
    <n v="2"/>
  </r>
  <r>
    <n v="0"/>
    <s v="C"/>
    <x v="302"/>
    <x v="0"/>
    <n v="4"/>
    <n v="550017472"/>
    <d v="2017-11-05T00:00:00"/>
    <d v="2023-11-30T00:00:00"/>
    <n v="0"/>
    <n v="1"/>
    <n v="4"/>
    <n v="30"/>
    <n v="2"/>
    <n v="22490513"/>
    <n v="24960000"/>
    <n v="15554"/>
    <n v="598"/>
    <n v="14289"/>
    <n v="0"/>
    <n v="0"/>
    <n v="0"/>
    <m/>
    <n v="0"/>
    <n v="0"/>
    <n v="0"/>
    <m/>
    <m/>
    <d v="2021-03-30T00:00:00"/>
    <n v="1"/>
    <s v="O"/>
    <n v="1"/>
    <n v="30"/>
    <n v="0"/>
    <m/>
    <m/>
    <m/>
    <m/>
    <m/>
    <m/>
    <n v="1"/>
    <n v="1"/>
    <m/>
    <m/>
    <n v="17424"/>
    <s v="CREDITOS DE CONSUMO"/>
    <n v="0"/>
    <n v="0"/>
    <n v="890480123"/>
    <s v="UNIVERSIDAD DE CARTAGENA"/>
    <n v="5"/>
    <m/>
    <m/>
    <m/>
    <m/>
    <n v="2"/>
    <n v="7"/>
    <n v="2"/>
  </r>
  <r>
    <n v="0"/>
    <s v="C"/>
    <x v="302"/>
    <x v="0"/>
    <n v="4"/>
    <n v="550017535"/>
    <d v="2017-11-16T00:00:00"/>
    <d v="2023-11-30T00:00:00"/>
    <n v="0"/>
    <n v="1"/>
    <n v="4"/>
    <n v="30"/>
    <n v="2"/>
    <n v="22490513"/>
    <n v="24960000"/>
    <n v="18806"/>
    <n v="723"/>
    <n v="17279"/>
    <n v="0"/>
    <n v="0"/>
    <n v="0"/>
    <m/>
    <n v="0"/>
    <n v="0"/>
    <n v="0"/>
    <m/>
    <m/>
    <d v="2021-03-30T00:00:00"/>
    <n v="1"/>
    <s v="O"/>
    <n v="1"/>
    <n v="30"/>
    <n v="0"/>
    <m/>
    <m/>
    <m/>
    <m/>
    <m/>
    <m/>
    <n v="1"/>
    <n v="1"/>
    <m/>
    <m/>
    <n v="21070"/>
    <s v="CREDITOS DE CONSUMO"/>
    <n v="0"/>
    <n v="0"/>
    <n v="890480123"/>
    <s v="UNIVERSIDAD DE CARTAGENA"/>
    <n v="5"/>
    <m/>
    <m/>
    <m/>
    <m/>
    <n v="2"/>
    <n v="7"/>
    <n v="2"/>
  </r>
  <r>
    <n v="0"/>
    <s v="C"/>
    <x v="302"/>
    <x v="0"/>
    <n v="4"/>
    <n v="550017570"/>
    <d v="2017-11-22T00:00:00"/>
    <d v="2023-11-30T00:00:00"/>
    <n v="0"/>
    <n v="1"/>
    <n v="4"/>
    <n v="30"/>
    <n v="2"/>
    <n v="22490513"/>
    <n v="24960000"/>
    <n v="43727"/>
    <n v="1681"/>
    <n v="40183"/>
    <n v="0"/>
    <n v="0"/>
    <n v="0"/>
    <m/>
    <n v="0"/>
    <n v="0"/>
    <n v="0"/>
    <m/>
    <m/>
    <d v="2021-03-30T00:00:00"/>
    <n v="1"/>
    <s v="O"/>
    <n v="1"/>
    <n v="30"/>
    <n v="0"/>
    <m/>
    <m/>
    <m/>
    <m/>
    <m/>
    <m/>
    <n v="1"/>
    <n v="1"/>
    <m/>
    <m/>
    <n v="49000"/>
    <s v="CREDITOS DE CONSUMO"/>
    <n v="0"/>
    <n v="0"/>
    <n v="890480123"/>
    <s v="UNIVERSIDAD DE CARTAGENA"/>
    <n v="5"/>
    <m/>
    <m/>
    <m/>
    <m/>
    <n v="2"/>
    <n v="7"/>
    <n v="2"/>
  </r>
  <r>
    <n v="0"/>
    <s v="C"/>
    <x v="302"/>
    <x v="0"/>
    <n v="4"/>
    <n v="550017581"/>
    <d v="2017-11-23T00:00:00"/>
    <d v="2023-11-30T00:00:00"/>
    <n v="0"/>
    <n v="1"/>
    <n v="4"/>
    <n v="30"/>
    <n v="2"/>
    <n v="22490513"/>
    <n v="24960000"/>
    <n v="6183"/>
    <n v="238"/>
    <n v="5681"/>
    <n v="0"/>
    <n v="0"/>
    <n v="0"/>
    <m/>
    <n v="0"/>
    <n v="0"/>
    <n v="0"/>
    <m/>
    <m/>
    <d v="2021-03-30T00:00:00"/>
    <n v="1"/>
    <s v="O"/>
    <n v="1"/>
    <n v="30"/>
    <n v="0"/>
    <m/>
    <m/>
    <m/>
    <m/>
    <m/>
    <m/>
    <n v="1"/>
    <n v="1"/>
    <m/>
    <m/>
    <n v="6927"/>
    <s v="CREDITOS DE CONSUMO"/>
    <n v="0"/>
    <n v="0"/>
    <n v="890480123"/>
    <s v="UNIVERSIDAD DE CARTAGENA"/>
    <n v="5"/>
    <m/>
    <m/>
    <m/>
    <m/>
    <n v="2"/>
    <n v="7"/>
    <n v="2"/>
  </r>
  <r>
    <n v="0"/>
    <s v="C"/>
    <x v="302"/>
    <x v="0"/>
    <n v="4"/>
    <n v="550017585"/>
    <d v="2017-11-24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x v="302"/>
    <x v="0"/>
    <n v="4"/>
    <n v="550017586"/>
    <d v="2017-11-25T00:00:00"/>
    <d v="2023-11-30T00:00:00"/>
    <n v="0"/>
    <n v="1"/>
    <n v="4"/>
    <n v="30"/>
    <n v="2"/>
    <n v="22490513"/>
    <n v="24960000"/>
    <n v="29930"/>
    <n v="1151"/>
    <n v="27503"/>
    <n v="0"/>
    <n v="0"/>
    <n v="0"/>
    <m/>
    <n v="0"/>
    <n v="0"/>
    <n v="0"/>
    <m/>
    <m/>
    <d v="2021-03-30T00:00:00"/>
    <n v="1"/>
    <s v="O"/>
    <n v="1"/>
    <n v="30"/>
    <n v="0"/>
    <m/>
    <m/>
    <m/>
    <m/>
    <m/>
    <m/>
    <n v="1"/>
    <n v="1"/>
    <m/>
    <m/>
    <n v="33538"/>
    <s v="CREDITOS DE CONSUMO"/>
    <n v="0"/>
    <n v="0"/>
    <n v="890480123"/>
    <s v="UNIVERSIDAD DE CARTAGENA"/>
    <n v="5"/>
    <m/>
    <m/>
    <m/>
    <m/>
    <n v="2"/>
    <n v="7"/>
    <n v="2"/>
  </r>
  <r>
    <n v="0"/>
    <s v="C"/>
    <x v="302"/>
    <x v="0"/>
    <n v="4"/>
    <n v="550017590"/>
    <d v="2017-11-25T00:00:00"/>
    <d v="2023-11-30T00:00:00"/>
    <n v="0"/>
    <n v="1"/>
    <n v="4"/>
    <n v="30"/>
    <n v="2"/>
    <n v="22490513"/>
    <n v="24960000"/>
    <n v="5697"/>
    <n v="219"/>
    <n v="5225"/>
    <n v="0"/>
    <n v="0"/>
    <n v="0"/>
    <m/>
    <n v="0"/>
    <n v="0"/>
    <n v="0"/>
    <m/>
    <m/>
    <d v="2021-03-30T00:00:00"/>
    <n v="1"/>
    <s v="O"/>
    <n v="1"/>
    <n v="30"/>
    <n v="0"/>
    <m/>
    <m/>
    <m/>
    <m/>
    <m/>
    <m/>
    <n v="1"/>
    <n v="1"/>
    <m/>
    <m/>
    <n v="6372"/>
    <s v="CREDITOS DE CONSUMO"/>
    <n v="0"/>
    <n v="0"/>
    <n v="890480123"/>
    <s v="UNIVERSIDAD DE CARTAGENA"/>
    <n v="5"/>
    <m/>
    <m/>
    <m/>
    <m/>
    <n v="2"/>
    <n v="7"/>
    <n v="2"/>
  </r>
  <r>
    <n v="0"/>
    <s v="C"/>
    <x v="302"/>
    <x v="0"/>
    <n v="4"/>
    <n v="550017606"/>
    <d v="2017-11-28T00:00:00"/>
    <d v="2023-11-30T00:00:00"/>
    <n v="0"/>
    <n v="1"/>
    <n v="4"/>
    <n v="30"/>
    <n v="2"/>
    <n v="22490513"/>
    <n v="24960000"/>
    <n v="21228"/>
    <n v="816"/>
    <n v="19493"/>
    <n v="0"/>
    <n v="0"/>
    <n v="0"/>
    <m/>
    <n v="0"/>
    <n v="0"/>
    <n v="0"/>
    <m/>
    <m/>
    <d v="2021-03-30T00:00:00"/>
    <n v="1"/>
    <s v="O"/>
    <n v="1"/>
    <n v="30"/>
    <n v="0"/>
    <m/>
    <m/>
    <m/>
    <m/>
    <m/>
    <m/>
    <n v="1"/>
    <n v="1"/>
    <m/>
    <m/>
    <n v="23770"/>
    <s v="CREDITOS DE CONSUMO"/>
    <n v="0"/>
    <n v="0"/>
    <n v="890480123"/>
    <s v="UNIVERSIDAD DE CARTAGENA"/>
    <n v="5"/>
    <m/>
    <m/>
    <m/>
    <m/>
    <n v="2"/>
    <n v="7"/>
    <n v="2"/>
  </r>
  <r>
    <n v="0"/>
    <s v="C"/>
    <x v="302"/>
    <x v="0"/>
    <n v="4"/>
    <n v="550017750"/>
    <d v="2017-12-01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x v="302"/>
    <x v="0"/>
    <n v="4"/>
    <n v="550017757"/>
    <d v="2017-12-01T00:00:00"/>
    <d v="2023-11-30T00:00:00"/>
    <n v="0"/>
    <n v="1"/>
    <n v="4"/>
    <n v="30"/>
    <n v="2"/>
    <n v="22490513"/>
    <n v="24960000"/>
    <n v="11998"/>
    <n v="461"/>
    <n v="11023"/>
    <n v="0"/>
    <n v="0"/>
    <n v="0"/>
    <m/>
    <n v="0"/>
    <n v="0"/>
    <n v="0"/>
    <m/>
    <m/>
    <d v="2021-03-30T00:00:00"/>
    <n v="1"/>
    <s v="O"/>
    <n v="1"/>
    <n v="30"/>
    <n v="0"/>
    <m/>
    <m/>
    <m/>
    <m/>
    <m/>
    <m/>
    <n v="1"/>
    <n v="1"/>
    <m/>
    <m/>
    <n v="13441"/>
    <s v="CREDITOS DE CONSUMO"/>
    <n v="0"/>
    <n v="0"/>
    <n v="890480123"/>
    <s v="UNIVERSIDAD DE CARTAGENA"/>
    <n v="5"/>
    <m/>
    <m/>
    <m/>
    <m/>
    <n v="2"/>
    <n v="7"/>
    <n v="2"/>
  </r>
  <r>
    <n v="0"/>
    <s v="C"/>
    <x v="302"/>
    <x v="0"/>
    <n v="4"/>
    <n v="550018567"/>
    <d v="2018-04-01T00:00:00"/>
    <d v="2023-11-30T00:00:00"/>
    <n v="0"/>
    <n v="1"/>
    <n v="4"/>
    <n v="30"/>
    <n v="2"/>
    <n v="22490513"/>
    <n v="24960000"/>
    <n v="82598"/>
    <n v="3175"/>
    <n v="75887"/>
    <n v="0"/>
    <n v="0"/>
    <n v="0"/>
    <m/>
    <n v="0"/>
    <n v="0"/>
    <n v="0"/>
    <m/>
    <m/>
    <d v="2021-03-30T00:00:00"/>
    <n v="1"/>
    <s v="O"/>
    <n v="1"/>
    <n v="30"/>
    <n v="0"/>
    <m/>
    <m/>
    <m/>
    <m/>
    <m/>
    <m/>
    <n v="1"/>
    <n v="1"/>
    <m/>
    <m/>
    <n v="92538"/>
    <s v="CREDITOS DE CONSUMO"/>
    <n v="0"/>
    <n v="0"/>
    <n v="890480123"/>
    <s v="UNIVERSIDAD DE CARTAGENA"/>
    <n v="5"/>
    <m/>
    <m/>
    <m/>
    <m/>
    <n v="2"/>
    <n v="7"/>
    <n v="2"/>
  </r>
  <r>
    <n v="0"/>
    <s v="C"/>
    <x v="302"/>
    <x v="0"/>
    <n v="4"/>
    <n v="550018670"/>
    <d v="2018-04-16T00:00:00"/>
    <d v="2023-11-30T00:00:00"/>
    <n v="0"/>
    <n v="1"/>
    <n v="4"/>
    <n v="30"/>
    <n v="2"/>
    <n v="22490513"/>
    <n v="24960000"/>
    <n v="63300"/>
    <n v="2434"/>
    <n v="58159"/>
    <n v="0"/>
    <n v="0"/>
    <n v="0"/>
    <m/>
    <n v="0"/>
    <n v="0"/>
    <n v="0"/>
    <m/>
    <m/>
    <d v="2021-03-30T00:00:00"/>
    <n v="1"/>
    <s v="O"/>
    <n v="1"/>
    <n v="30"/>
    <n v="0"/>
    <m/>
    <m/>
    <m/>
    <m/>
    <m/>
    <m/>
    <n v="1"/>
    <n v="1"/>
    <m/>
    <m/>
    <n v="70920"/>
    <s v="CREDITOS DE CONSUMO"/>
    <n v="0"/>
    <n v="0"/>
    <n v="890480123"/>
    <s v="UNIVERSIDAD DE CARTAGENA"/>
    <n v="5"/>
    <m/>
    <m/>
    <m/>
    <m/>
    <n v="2"/>
    <n v="7"/>
    <n v="2"/>
  </r>
  <r>
    <n v="0"/>
    <s v="C"/>
    <x v="302"/>
    <x v="0"/>
    <n v="4"/>
    <n v="550019444"/>
    <d v="2018-08-08T00:00:00"/>
    <d v="2023-11-30T00:00:00"/>
    <n v="0"/>
    <n v="1"/>
    <n v="4"/>
    <n v="30"/>
    <n v="2"/>
    <n v="22490513"/>
    <n v="24960000"/>
    <n v="60938"/>
    <n v="2343"/>
    <n v="55998"/>
    <n v="0"/>
    <n v="0"/>
    <n v="0"/>
    <m/>
    <n v="0"/>
    <n v="0"/>
    <n v="0"/>
    <m/>
    <m/>
    <d v="2021-03-30T00:00:00"/>
    <n v="1"/>
    <s v="O"/>
    <n v="1"/>
    <n v="30"/>
    <n v="0"/>
    <m/>
    <m/>
    <m/>
    <m/>
    <m/>
    <m/>
    <n v="1"/>
    <n v="1"/>
    <m/>
    <m/>
    <n v="68285"/>
    <s v="CREDITOS DE CONSUMO"/>
    <n v="0"/>
    <n v="0"/>
    <n v="890480123"/>
    <s v="UNIVERSIDAD DE CARTAGENA"/>
    <n v="5"/>
    <m/>
    <m/>
    <m/>
    <m/>
    <n v="2"/>
    <n v="7"/>
    <n v="2"/>
  </r>
  <r>
    <n v="0"/>
    <s v="C"/>
    <x v="302"/>
    <x v="0"/>
    <n v="4"/>
    <n v="550019649"/>
    <d v="2018-09-05T00:00:00"/>
    <d v="2023-11-30T00:00:00"/>
    <n v="0"/>
    <n v="1"/>
    <n v="4"/>
    <n v="30"/>
    <n v="2"/>
    <n v="22490513"/>
    <n v="24960000"/>
    <n v="93205"/>
    <n v="3583"/>
    <n v="85651"/>
    <n v="0"/>
    <n v="0"/>
    <n v="0"/>
    <m/>
    <n v="0"/>
    <n v="0"/>
    <n v="0"/>
    <m/>
    <m/>
    <d v="2021-03-30T00:00:00"/>
    <n v="1"/>
    <s v="O"/>
    <n v="1"/>
    <n v="30"/>
    <n v="0"/>
    <m/>
    <m/>
    <m/>
    <m/>
    <m/>
    <m/>
    <n v="1"/>
    <n v="1"/>
    <m/>
    <m/>
    <n v="104445"/>
    <s v="CREDITOS DE CONSUMO"/>
    <n v="0"/>
    <n v="0"/>
    <n v="890480123"/>
    <s v="UNIVERSIDAD DE CARTAGENA"/>
    <n v="5"/>
    <m/>
    <m/>
    <m/>
    <m/>
    <n v="2"/>
    <n v="7"/>
    <n v="2"/>
  </r>
  <r>
    <n v="0"/>
    <s v="C"/>
    <x v="302"/>
    <x v="0"/>
    <n v="4"/>
    <n v="550019650"/>
    <d v="2018-09-05T00:00:00"/>
    <d v="2023-11-30T00:00:00"/>
    <n v="0"/>
    <n v="1"/>
    <n v="4"/>
    <n v="30"/>
    <n v="2"/>
    <n v="22490513"/>
    <n v="24960000"/>
    <n v="89416"/>
    <n v="3438"/>
    <n v="82148"/>
    <n v="0"/>
    <n v="0"/>
    <n v="0"/>
    <m/>
    <n v="0"/>
    <n v="0"/>
    <n v="0"/>
    <m/>
    <m/>
    <d v="2021-03-30T00:00:00"/>
    <n v="1"/>
    <s v="O"/>
    <n v="1"/>
    <n v="30"/>
    <n v="0"/>
    <m/>
    <m/>
    <m/>
    <m/>
    <m/>
    <m/>
    <n v="1"/>
    <n v="1"/>
    <m/>
    <m/>
    <n v="100173"/>
    <s v="CREDITOS DE CONSUMO"/>
    <n v="0"/>
    <n v="0"/>
    <n v="890480123"/>
    <s v="UNIVERSIDAD DE CARTAGENA"/>
    <n v="5"/>
    <m/>
    <m/>
    <m/>
    <m/>
    <n v="2"/>
    <n v="7"/>
    <n v="2"/>
  </r>
  <r>
    <n v="0"/>
    <s v="C"/>
    <x v="302"/>
    <x v="0"/>
    <n v="4"/>
    <n v="550019838"/>
    <d v="2018-10-04T00:00:00"/>
    <d v="2023-11-30T00:00:00"/>
    <n v="0"/>
    <n v="1"/>
    <n v="4"/>
    <n v="30"/>
    <n v="2"/>
    <n v="22490513"/>
    <n v="24960000"/>
    <n v="67278"/>
    <n v="2586"/>
    <n v="61809"/>
    <n v="0"/>
    <n v="0"/>
    <n v="0"/>
    <m/>
    <n v="0"/>
    <n v="0"/>
    <n v="0"/>
    <m/>
    <m/>
    <d v="2021-03-30T00:00:00"/>
    <n v="1"/>
    <s v="O"/>
    <n v="1"/>
    <n v="30"/>
    <n v="0"/>
    <m/>
    <m/>
    <m/>
    <m/>
    <m/>
    <m/>
    <n v="1"/>
    <n v="1"/>
    <m/>
    <m/>
    <n v="75371"/>
    <s v="CREDITOS DE CONSUMO"/>
    <n v="0"/>
    <n v="0"/>
    <n v="890480123"/>
    <s v="UNIVERSIDAD DE CARTAGENA"/>
    <n v="5"/>
    <m/>
    <m/>
    <m/>
    <m/>
    <n v="2"/>
    <n v="7"/>
    <n v="2"/>
  </r>
  <r>
    <n v="0"/>
    <s v="C"/>
    <x v="302"/>
    <x v="0"/>
    <n v="4"/>
    <n v="550020050"/>
    <d v="2018-11-07T00:00:00"/>
    <d v="2023-11-30T00:00:00"/>
    <n v="0"/>
    <n v="1"/>
    <n v="4"/>
    <n v="30"/>
    <n v="2"/>
    <n v="22490513"/>
    <n v="24960000"/>
    <n v="52622"/>
    <n v="2023"/>
    <n v="48357"/>
    <n v="0"/>
    <n v="0"/>
    <n v="0"/>
    <m/>
    <n v="0"/>
    <n v="0"/>
    <n v="0"/>
    <m/>
    <m/>
    <d v="2021-03-30T00:00:00"/>
    <n v="1"/>
    <s v="O"/>
    <n v="1"/>
    <n v="30"/>
    <n v="0"/>
    <m/>
    <m/>
    <m/>
    <m/>
    <m/>
    <m/>
    <n v="1"/>
    <n v="1"/>
    <m/>
    <m/>
    <n v="58968"/>
    <s v="CREDITOS DE CONSUMO"/>
    <n v="0"/>
    <n v="0"/>
    <n v="890480123"/>
    <s v="UNIVERSIDAD DE CARTAGENA"/>
    <n v="5"/>
    <m/>
    <m/>
    <m/>
    <m/>
    <n v="2"/>
    <n v="7"/>
    <n v="2"/>
  </r>
  <r>
    <n v="0"/>
    <s v="C"/>
    <x v="302"/>
    <x v="0"/>
    <n v="4"/>
    <n v="550020153"/>
    <d v="2018-11-22T00:00:00"/>
    <d v="2023-11-30T00:00:00"/>
    <n v="0"/>
    <n v="1"/>
    <n v="4"/>
    <n v="30"/>
    <n v="2"/>
    <n v="22490513"/>
    <n v="24960000"/>
    <n v="12494"/>
    <n v="480"/>
    <n v="11456"/>
    <n v="0"/>
    <n v="0"/>
    <n v="0"/>
    <m/>
    <n v="0"/>
    <n v="0"/>
    <n v="0"/>
    <m/>
    <m/>
    <d v="2021-03-30T00:00:00"/>
    <n v="1"/>
    <s v="O"/>
    <n v="1"/>
    <n v="30"/>
    <n v="0"/>
    <m/>
    <m/>
    <m/>
    <m/>
    <m/>
    <m/>
    <n v="1"/>
    <n v="1"/>
    <m/>
    <m/>
    <n v="13970"/>
    <s v="CREDITOS DE CONSUMO"/>
    <n v="0"/>
    <n v="0"/>
    <n v="890480123"/>
    <s v="UNIVERSIDAD DE CARTAGENA"/>
    <n v="5"/>
    <m/>
    <m/>
    <m/>
    <m/>
    <n v="2"/>
    <n v="7"/>
    <n v="2"/>
  </r>
  <r>
    <n v="0"/>
    <s v="C"/>
    <x v="302"/>
    <x v="0"/>
    <n v="4"/>
    <n v="550020208"/>
    <d v="2018-11-29T00:00:00"/>
    <d v="2023-11-30T00:00:00"/>
    <n v="0"/>
    <n v="1"/>
    <n v="4"/>
    <n v="30"/>
    <n v="2"/>
    <n v="22490513"/>
    <n v="24960000"/>
    <n v="16362"/>
    <n v="629"/>
    <n v="15036"/>
    <n v="0"/>
    <n v="0"/>
    <n v="0"/>
    <m/>
    <n v="0"/>
    <n v="0"/>
    <n v="0"/>
    <m/>
    <m/>
    <d v="2021-03-30T00:00:00"/>
    <n v="1"/>
    <s v="O"/>
    <n v="1"/>
    <n v="30"/>
    <n v="0"/>
    <m/>
    <m/>
    <m/>
    <m/>
    <m/>
    <m/>
    <n v="1"/>
    <n v="1"/>
    <m/>
    <m/>
    <n v="18335"/>
    <s v="CREDITOS DE CONSUMO"/>
    <n v="0"/>
    <n v="0"/>
    <n v="890480123"/>
    <s v="UNIVERSIDAD DE CARTAGENA"/>
    <n v="5"/>
    <m/>
    <m/>
    <m/>
    <m/>
    <n v="2"/>
    <n v="7"/>
    <n v="2"/>
  </r>
  <r>
    <n v="0"/>
    <s v="C"/>
    <x v="302"/>
    <x v="0"/>
    <n v="4"/>
    <n v="550020352"/>
    <d v="2018-12-24T00:00:00"/>
    <d v="2023-11-30T00:00:00"/>
    <n v="0"/>
    <n v="1"/>
    <n v="4"/>
    <n v="30"/>
    <n v="2"/>
    <n v="22490513"/>
    <n v="24960000"/>
    <n v="18554"/>
    <n v="713"/>
    <n v="17052"/>
    <n v="0"/>
    <n v="0"/>
    <n v="0"/>
    <m/>
    <n v="0"/>
    <n v="0"/>
    <n v="0"/>
    <m/>
    <m/>
    <d v="2021-03-30T00:00:00"/>
    <n v="1"/>
    <s v="O"/>
    <n v="1"/>
    <n v="30"/>
    <n v="0"/>
    <m/>
    <m/>
    <m/>
    <m/>
    <m/>
    <m/>
    <n v="1"/>
    <n v="1"/>
    <m/>
    <m/>
    <n v="20794"/>
    <s v="CREDITOS DE CONSUMO"/>
    <n v="0"/>
    <n v="0"/>
    <n v="890480123"/>
    <s v="UNIVERSIDAD DE CARTAGENA"/>
    <n v="5"/>
    <m/>
    <m/>
    <m/>
    <m/>
    <n v="2"/>
    <n v="7"/>
    <n v="2"/>
  </r>
  <r>
    <n v="0"/>
    <s v="C"/>
    <x v="302"/>
    <x v="0"/>
    <n v="4"/>
    <n v="550020485"/>
    <d v="2019-01-15T00:00:00"/>
    <d v="2023-11-30T00:00:00"/>
    <n v="0"/>
    <n v="1"/>
    <n v="4"/>
    <n v="30"/>
    <n v="2"/>
    <n v="22490513"/>
    <n v="24960000"/>
    <n v="44038"/>
    <n v="1693"/>
    <n v="40469"/>
    <n v="0"/>
    <n v="0"/>
    <n v="0"/>
    <m/>
    <n v="0"/>
    <n v="0"/>
    <n v="0"/>
    <m/>
    <m/>
    <d v="2021-03-30T00:00:00"/>
    <n v="1"/>
    <s v="O"/>
    <n v="1"/>
    <n v="30"/>
    <n v="0"/>
    <m/>
    <m/>
    <m/>
    <m/>
    <m/>
    <m/>
    <n v="1"/>
    <n v="1"/>
    <m/>
    <m/>
    <n v="49349"/>
    <s v="CREDITOS DE CONSUMO"/>
    <n v="0"/>
    <n v="0"/>
    <n v="890480123"/>
    <s v="UNIVERSIDAD DE CARTAGENA"/>
    <n v="5"/>
    <m/>
    <m/>
    <m/>
    <m/>
    <n v="2"/>
    <n v="7"/>
    <n v="2"/>
  </r>
  <r>
    <n v="0"/>
    <s v="C"/>
    <x v="302"/>
    <x v="0"/>
    <n v="4"/>
    <n v="550020486"/>
    <d v="2019-01-15T00:00:00"/>
    <d v="2023-11-30T00:00:00"/>
    <n v="0"/>
    <n v="1"/>
    <n v="4"/>
    <n v="30"/>
    <n v="2"/>
    <n v="22490513"/>
    <n v="24960000"/>
    <n v="39104"/>
    <n v="1503"/>
    <n v="35936"/>
    <n v="0"/>
    <n v="0"/>
    <n v="0"/>
    <m/>
    <n v="0"/>
    <n v="0"/>
    <n v="0"/>
    <m/>
    <m/>
    <d v="2021-03-30T00:00:00"/>
    <n v="1"/>
    <s v="O"/>
    <n v="1"/>
    <n v="30"/>
    <n v="0"/>
    <m/>
    <m/>
    <m/>
    <m/>
    <m/>
    <m/>
    <n v="1"/>
    <n v="1"/>
    <m/>
    <m/>
    <n v="43821"/>
    <s v="CREDITOS DE CONSUMO"/>
    <n v="0"/>
    <n v="0"/>
    <n v="890480123"/>
    <s v="UNIVERSIDAD DE CARTAGENA"/>
    <n v="5"/>
    <m/>
    <m/>
    <m/>
    <m/>
    <n v="2"/>
    <n v="7"/>
    <n v="2"/>
  </r>
  <r>
    <n v="0"/>
    <s v="C"/>
    <x v="302"/>
    <x v="0"/>
    <n v="4"/>
    <n v="550021069"/>
    <d v="2019-04-16T00:00:00"/>
    <d v="2023-11-30T00:00:00"/>
    <n v="0"/>
    <n v="1"/>
    <n v="4"/>
    <n v="30"/>
    <n v="2"/>
    <n v="22490513"/>
    <n v="24960000"/>
    <n v="86205"/>
    <n v="3314"/>
    <n v="79218"/>
    <n v="0"/>
    <n v="0"/>
    <n v="0"/>
    <m/>
    <n v="0"/>
    <n v="0"/>
    <n v="0"/>
    <m/>
    <m/>
    <d v="2021-03-30T00:00:00"/>
    <n v="1"/>
    <s v="O"/>
    <n v="1"/>
    <n v="30"/>
    <n v="0"/>
    <m/>
    <m/>
    <m/>
    <m/>
    <m/>
    <m/>
    <n v="1"/>
    <n v="1"/>
    <m/>
    <m/>
    <n v="96600"/>
    <s v="CREDITOS DE CONSUMO"/>
    <n v="0"/>
    <n v="0"/>
    <n v="890480123"/>
    <s v="UNIVERSIDAD DE CARTAGENA"/>
    <n v="5"/>
    <m/>
    <m/>
    <m/>
    <m/>
    <n v="2"/>
    <n v="7"/>
    <n v="2"/>
  </r>
  <r>
    <n v="0"/>
    <s v="C"/>
    <x v="302"/>
    <x v="0"/>
    <n v="4"/>
    <n v="550021071"/>
    <d v="2019-04-16T00:00:00"/>
    <d v="2023-11-30T00:00:00"/>
    <n v="0"/>
    <n v="1"/>
    <n v="4"/>
    <n v="30"/>
    <n v="2"/>
    <n v="22490513"/>
    <n v="24960000"/>
    <n v="83386"/>
    <n v="3206"/>
    <n v="76625"/>
    <n v="0"/>
    <n v="0"/>
    <n v="0"/>
    <m/>
    <n v="0"/>
    <n v="0"/>
    <n v="0"/>
    <m/>
    <m/>
    <d v="2021-03-30T00:00:00"/>
    <n v="1"/>
    <s v="O"/>
    <n v="1"/>
    <n v="30"/>
    <n v="0"/>
    <m/>
    <m/>
    <m/>
    <m/>
    <m/>
    <m/>
    <n v="1"/>
    <n v="1"/>
    <m/>
    <m/>
    <n v="93438"/>
    <s v="CREDITOS DE CONSUMO"/>
    <n v="0"/>
    <n v="0"/>
    <n v="890480123"/>
    <s v="UNIVERSIDAD DE CARTAGENA"/>
    <n v="5"/>
    <m/>
    <m/>
    <m/>
    <m/>
    <n v="2"/>
    <n v="7"/>
    <n v="2"/>
  </r>
  <r>
    <n v="0"/>
    <s v="C"/>
    <x v="302"/>
    <x v="0"/>
    <n v="4"/>
    <n v="550021077"/>
    <d v="2019-04-17T00:00:00"/>
    <d v="2023-11-30T00:00:00"/>
    <n v="0"/>
    <n v="1"/>
    <n v="4"/>
    <n v="30"/>
    <n v="2"/>
    <n v="22490513"/>
    <n v="24960000"/>
    <n v="47274"/>
    <n v="1817"/>
    <n v="43445"/>
    <n v="0"/>
    <n v="0"/>
    <n v="0"/>
    <m/>
    <n v="0"/>
    <n v="0"/>
    <n v="0"/>
    <m/>
    <m/>
    <d v="2021-03-30T00:00:00"/>
    <n v="1"/>
    <s v="O"/>
    <n v="1"/>
    <n v="30"/>
    <n v="0"/>
    <m/>
    <m/>
    <m/>
    <m/>
    <m/>
    <m/>
    <n v="1"/>
    <n v="1"/>
    <m/>
    <m/>
    <n v="52978"/>
    <s v="CREDITOS DE CONSUMO"/>
    <n v="0"/>
    <n v="0"/>
    <n v="890480123"/>
    <s v="UNIVERSIDAD DE CARTAGENA"/>
    <n v="5"/>
    <m/>
    <m/>
    <m/>
    <m/>
    <n v="2"/>
    <n v="7"/>
    <n v="2"/>
  </r>
  <r>
    <n v="0"/>
    <s v="C"/>
    <x v="302"/>
    <x v="0"/>
    <n v="4"/>
    <n v="550021080"/>
    <d v="2019-04-17T00:00:00"/>
    <d v="2023-11-30T00:00:00"/>
    <n v="0"/>
    <n v="1"/>
    <n v="4"/>
    <n v="30"/>
    <n v="2"/>
    <n v="22490513"/>
    <n v="24960000"/>
    <n v="44493"/>
    <n v="1711"/>
    <n v="40879"/>
    <n v="0"/>
    <n v="0"/>
    <n v="0"/>
    <m/>
    <n v="0"/>
    <n v="0"/>
    <n v="0"/>
    <m/>
    <m/>
    <d v="2021-03-30T00:00:00"/>
    <n v="1"/>
    <s v="O"/>
    <n v="1"/>
    <n v="30"/>
    <n v="0"/>
    <m/>
    <m/>
    <m/>
    <m/>
    <m/>
    <m/>
    <n v="1"/>
    <n v="1"/>
    <m/>
    <m/>
    <n v="49849"/>
    <s v="CREDITOS DE CONSUMO"/>
    <n v="0"/>
    <n v="0"/>
    <n v="890480123"/>
    <s v="UNIVERSIDAD DE CARTAGENA"/>
    <n v="5"/>
    <m/>
    <m/>
    <m/>
    <m/>
    <n v="2"/>
    <n v="7"/>
    <n v="2"/>
  </r>
  <r>
    <n v="0"/>
    <s v="C"/>
    <x v="302"/>
    <x v="0"/>
    <n v="4"/>
    <n v="550021090"/>
    <d v="2019-04-20T00:00:00"/>
    <d v="2023-11-30T00:00:00"/>
    <n v="0"/>
    <n v="1"/>
    <n v="4"/>
    <n v="30"/>
    <n v="2"/>
    <n v="22490513"/>
    <n v="24960000"/>
    <n v="11153"/>
    <n v="429"/>
    <n v="10248"/>
    <n v="0"/>
    <n v="0"/>
    <n v="0"/>
    <m/>
    <n v="0"/>
    <n v="0"/>
    <n v="0"/>
    <m/>
    <m/>
    <d v="2021-03-30T00:00:00"/>
    <n v="1"/>
    <s v="O"/>
    <n v="1"/>
    <n v="30"/>
    <n v="0"/>
    <m/>
    <m/>
    <m/>
    <m/>
    <m/>
    <m/>
    <n v="1"/>
    <n v="1"/>
    <m/>
    <m/>
    <n v="12496"/>
    <s v="CREDITOS DE CONSUMO"/>
    <n v="0"/>
    <n v="0"/>
    <n v="890480123"/>
    <s v="UNIVERSIDAD DE CARTAGENA"/>
    <n v="5"/>
    <m/>
    <m/>
    <m/>
    <m/>
    <n v="2"/>
    <n v="7"/>
    <n v="2"/>
  </r>
  <r>
    <n v="0"/>
    <s v="C"/>
    <x v="302"/>
    <x v="0"/>
    <n v="4"/>
    <n v="550021645"/>
    <d v="2019-06-17T00:00:00"/>
    <d v="2023-11-30T00:00:00"/>
    <n v="0"/>
    <n v="1"/>
    <n v="4"/>
    <n v="30"/>
    <n v="2"/>
    <n v="22490513"/>
    <n v="24960000"/>
    <n v="13993"/>
    <n v="538"/>
    <n v="12832"/>
    <n v="0"/>
    <n v="0"/>
    <n v="0"/>
    <m/>
    <n v="0"/>
    <n v="0"/>
    <n v="0"/>
    <m/>
    <m/>
    <d v="2021-03-30T00:00:00"/>
    <n v="1"/>
    <s v="O"/>
    <n v="1"/>
    <n v="30"/>
    <n v="0"/>
    <m/>
    <m/>
    <m/>
    <m/>
    <m/>
    <m/>
    <n v="1"/>
    <n v="1"/>
    <m/>
    <m/>
    <n v="15648"/>
    <s v="CREDITOS DE CONSUMO"/>
    <n v="0"/>
    <n v="0"/>
    <n v="890480123"/>
    <s v="UNIVERSIDAD DE CARTAGENA"/>
    <n v="5"/>
    <m/>
    <m/>
    <m/>
    <m/>
    <n v="2"/>
    <n v="7"/>
    <n v="2"/>
  </r>
  <r>
    <n v="0"/>
    <s v="C"/>
    <x v="302"/>
    <x v="0"/>
    <n v="4"/>
    <n v="550022180"/>
    <d v="2019-08-14T00:00:00"/>
    <d v="2023-11-30T00:00:00"/>
    <n v="0"/>
    <n v="1"/>
    <n v="4"/>
    <n v="30"/>
    <n v="2"/>
    <n v="22490513"/>
    <n v="24960000"/>
    <n v="80094"/>
    <n v="3079"/>
    <n v="73599"/>
    <n v="0"/>
    <n v="0"/>
    <n v="0"/>
    <m/>
    <n v="0"/>
    <n v="0"/>
    <n v="0"/>
    <m/>
    <m/>
    <d v="2021-03-30T00:00:00"/>
    <n v="1"/>
    <s v="O"/>
    <n v="1"/>
    <n v="30"/>
    <n v="0"/>
    <m/>
    <m/>
    <m/>
    <m/>
    <m/>
    <m/>
    <n v="1"/>
    <n v="1"/>
    <m/>
    <m/>
    <n v="89748"/>
    <s v="CREDITOS DE CONSUMO"/>
    <n v="0"/>
    <n v="0"/>
    <n v="890480123"/>
    <s v="UNIVERSIDAD DE CARTAGENA"/>
    <n v="5"/>
    <m/>
    <m/>
    <m/>
    <m/>
    <n v="2"/>
    <n v="7"/>
    <n v="2"/>
  </r>
  <r>
    <n v="0"/>
    <s v="C"/>
    <x v="302"/>
    <x v="0"/>
    <n v="4"/>
    <n v="550022230"/>
    <d v="2019-08-20T00:00:00"/>
    <d v="2023-11-30T00:00:00"/>
    <n v="0"/>
    <n v="1"/>
    <n v="4"/>
    <n v="30"/>
    <n v="2"/>
    <n v="22490513"/>
    <n v="24960000"/>
    <n v="6907"/>
    <n v="266"/>
    <n v="6335"/>
    <n v="0"/>
    <n v="0"/>
    <n v="0"/>
    <m/>
    <n v="0"/>
    <n v="0"/>
    <n v="0"/>
    <m/>
    <m/>
    <d v="2021-03-30T00:00:00"/>
    <n v="1"/>
    <s v="O"/>
    <n v="1"/>
    <n v="30"/>
    <n v="0"/>
    <m/>
    <m/>
    <m/>
    <m/>
    <m/>
    <m/>
    <n v="1"/>
    <n v="1"/>
    <m/>
    <m/>
    <n v="7725"/>
    <s v="CREDITOS DE CONSUMO"/>
    <n v="0"/>
    <n v="0"/>
    <n v="890480123"/>
    <s v="UNIVERSIDAD DE CARTAGENA"/>
    <n v="5"/>
    <m/>
    <m/>
    <m/>
    <m/>
    <n v="2"/>
    <n v="7"/>
    <n v="2"/>
  </r>
  <r>
    <n v="0"/>
    <s v="C"/>
    <x v="302"/>
    <x v="0"/>
    <n v="4"/>
    <n v="550022625"/>
    <d v="2019-09-30T00:00:00"/>
    <d v="2023-11-30T00:00:00"/>
    <n v="0"/>
    <n v="1"/>
    <n v="4"/>
    <n v="30"/>
    <n v="2"/>
    <n v="22490513"/>
    <n v="24960000"/>
    <n v="43872"/>
    <n v="1687"/>
    <n v="40315"/>
    <n v="0"/>
    <n v="0"/>
    <n v="0"/>
    <m/>
    <n v="0"/>
    <n v="0"/>
    <n v="0"/>
    <m/>
    <m/>
    <d v="2021-03-30T00:00:00"/>
    <n v="1"/>
    <s v="O"/>
    <n v="1"/>
    <n v="30"/>
    <n v="0"/>
    <m/>
    <m/>
    <m/>
    <m/>
    <m/>
    <m/>
    <n v="1"/>
    <n v="1"/>
    <m/>
    <m/>
    <n v="49161"/>
    <s v="CREDITOS DE CONSUMO"/>
    <n v="0"/>
    <n v="0"/>
    <n v="890480123"/>
    <s v="UNIVERSIDAD DE CARTAGENA"/>
    <n v="5"/>
    <m/>
    <m/>
    <m/>
    <m/>
    <n v="2"/>
    <n v="7"/>
    <n v="2"/>
  </r>
  <r>
    <n v="0"/>
    <s v="C"/>
    <x v="302"/>
    <x v="0"/>
    <n v="4"/>
    <n v="550022626"/>
    <d v="2019-09-30T00:00:00"/>
    <d v="2023-11-30T00:00:00"/>
    <n v="0"/>
    <n v="1"/>
    <n v="4"/>
    <n v="30"/>
    <n v="2"/>
    <n v="22490513"/>
    <n v="24960000"/>
    <n v="35422"/>
    <n v="1362"/>
    <n v="32550"/>
    <n v="0"/>
    <n v="0"/>
    <n v="0"/>
    <m/>
    <n v="0"/>
    <n v="0"/>
    <n v="0"/>
    <m/>
    <m/>
    <d v="2021-03-30T00:00:00"/>
    <n v="1"/>
    <s v="O"/>
    <n v="1"/>
    <n v="30"/>
    <n v="0"/>
    <m/>
    <m/>
    <m/>
    <m/>
    <m/>
    <m/>
    <n v="1"/>
    <n v="1"/>
    <m/>
    <m/>
    <n v="39692"/>
    <s v="CREDITOS DE CONSUMO"/>
    <n v="0"/>
    <n v="0"/>
    <n v="890480123"/>
    <s v="UNIVERSIDAD DE CARTAGENA"/>
    <n v="5"/>
    <m/>
    <m/>
    <m/>
    <m/>
    <n v="2"/>
    <n v="7"/>
    <n v="2"/>
  </r>
  <r>
    <n v="0"/>
    <s v="C"/>
    <x v="302"/>
    <x v="0"/>
    <n v="4"/>
    <n v="550022756"/>
    <d v="2019-10-04T00:00:00"/>
    <d v="2023-11-30T00:00:00"/>
    <n v="0"/>
    <n v="1"/>
    <n v="4"/>
    <n v="30"/>
    <n v="2"/>
    <n v="22490513"/>
    <n v="24960000"/>
    <n v="115525"/>
    <n v="4441"/>
    <n v="106163"/>
    <n v="0"/>
    <n v="0"/>
    <n v="0"/>
    <m/>
    <n v="0"/>
    <n v="0"/>
    <n v="0"/>
    <m/>
    <m/>
    <d v="2021-03-30T00:00:00"/>
    <n v="1"/>
    <s v="O"/>
    <n v="1"/>
    <n v="30"/>
    <n v="0"/>
    <m/>
    <m/>
    <m/>
    <m/>
    <m/>
    <m/>
    <n v="1"/>
    <n v="1"/>
    <m/>
    <m/>
    <n v="129458"/>
    <s v="CREDITOS DE CONSUMO"/>
    <n v="0"/>
    <n v="0"/>
    <n v="890480123"/>
    <s v="UNIVERSIDAD DE CARTAGENA"/>
    <n v="5"/>
    <m/>
    <m/>
    <m/>
    <m/>
    <n v="2"/>
    <n v="7"/>
    <n v="2"/>
  </r>
  <r>
    <n v="0"/>
    <s v="C"/>
    <x v="302"/>
    <x v="0"/>
    <n v="4"/>
    <n v="550022757"/>
    <d v="2019-10-04T00:00:00"/>
    <d v="2023-11-30T00:00:00"/>
    <n v="0"/>
    <n v="1"/>
    <n v="4"/>
    <n v="30"/>
    <n v="2"/>
    <n v="22490513"/>
    <n v="24960000"/>
    <n v="108388"/>
    <n v="4167"/>
    <n v="99602"/>
    <n v="0"/>
    <n v="0"/>
    <n v="0"/>
    <m/>
    <n v="0"/>
    <n v="0"/>
    <n v="0"/>
    <m/>
    <m/>
    <d v="2021-03-30T00:00:00"/>
    <n v="1"/>
    <s v="O"/>
    <n v="1"/>
    <n v="30"/>
    <n v="0"/>
    <m/>
    <m/>
    <m/>
    <m/>
    <m/>
    <m/>
    <n v="1"/>
    <n v="1"/>
    <m/>
    <m/>
    <n v="121457"/>
    <s v="CREDITOS DE CONSUMO"/>
    <n v="0"/>
    <n v="0"/>
    <n v="890480123"/>
    <s v="UNIVERSIDAD DE CARTAGENA"/>
    <n v="5"/>
    <m/>
    <m/>
    <m/>
    <m/>
    <n v="2"/>
    <n v="7"/>
    <n v="2"/>
  </r>
  <r>
    <n v="0"/>
    <s v="C"/>
    <x v="302"/>
    <x v="0"/>
    <n v="4"/>
    <n v="550022758"/>
    <d v="2019-10-04T00:00:00"/>
    <d v="2023-11-30T00:00:00"/>
    <n v="0"/>
    <n v="1"/>
    <n v="4"/>
    <n v="30"/>
    <n v="2"/>
    <n v="22490513"/>
    <n v="24960000"/>
    <n v="52217"/>
    <n v="2007"/>
    <n v="47987"/>
    <n v="0"/>
    <n v="0"/>
    <n v="0"/>
    <m/>
    <n v="0"/>
    <n v="0"/>
    <n v="0"/>
    <m/>
    <m/>
    <d v="2021-03-30T00:00:00"/>
    <n v="1"/>
    <s v="O"/>
    <n v="1"/>
    <n v="30"/>
    <n v="0"/>
    <m/>
    <m/>
    <m/>
    <m/>
    <m/>
    <m/>
    <n v="1"/>
    <n v="1"/>
    <m/>
    <m/>
    <n v="58516"/>
    <s v="CREDITOS DE CONSUMO"/>
    <n v="0"/>
    <n v="0"/>
    <n v="890480123"/>
    <s v="UNIVERSIDAD DE CARTAGENA"/>
    <n v="5"/>
    <m/>
    <m/>
    <m/>
    <m/>
    <n v="2"/>
    <n v="7"/>
    <n v="2"/>
  </r>
  <r>
    <n v="0"/>
    <s v="C"/>
    <x v="302"/>
    <x v="0"/>
    <n v="4"/>
    <n v="550023170"/>
    <d v="2019-11-29T00:00:00"/>
    <d v="2023-11-30T00:00:00"/>
    <n v="0"/>
    <n v="1"/>
    <n v="4"/>
    <n v="30"/>
    <n v="2"/>
    <n v="22490513"/>
    <n v="24960000"/>
    <n v="96634"/>
    <n v="3715"/>
    <n v="88801"/>
    <n v="0"/>
    <n v="0"/>
    <n v="0"/>
    <m/>
    <n v="0"/>
    <n v="0"/>
    <n v="0"/>
    <m/>
    <m/>
    <d v="2021-03-30T00:00:00"/>
    <n v="1"/>
    <s v="O"/>
    <n v="1"/>
    <n v="30"/>
    <n v="0"/>
    <m/>
    <m/>
    <m/>
    <m/>
    <m/>
    <m/>
    <n v="1"/>
    <n v="1"/>
    <m/>
    <m/>
    <n v="108286"/>
    <s v="CREDITOS DE CONSUMO"/>
    <n v="0"/>
    <n v="0"/>
    <n v="890480123"/>
    <s v="UNIVERSIDAD DE CARTAGENA"/>
    <n v="5"/>
    <m/>
    <m/>
    <m/>
    <m/>
    <n v="2"/>
    <n v="7"/>
    <n v="2"/>
  </r>
  <r>
    <n v="0"/>
    <s v="C"/>
    <x v="302"/>
    <x v="0"/>
    <n v="4"/>
    <n v="550023204"/>
    <d v="2019-12-05T00:00:00"/>
    <d v="2023-11-30T00:00:00"/>
    <n v="0"/>
    <n v="1"/>
    <n v="4"/>
    <n v="30"/>
    <n v="2"/>
    <n v="22490513"/>
    <n v="24960000"/>
    <n v="50099"/>
    <n v="1926"/>
    <n v="46024"/>
    <n v="0"/>
    <n v="0"/>
    <n v="0"/>
    <m/>
    <n v="0"/>
    <n v="0"/>
    <n v="0"/>
    <m/>
    <m/>
    <d v="2021-03-30T00:00:00"/>
    <n v="1"/>
    <s v="O"/>
    <n v="1"/>
    <n v="30"/>
    <n v="0"/>
    <m/>
    <m/>
    <m/>
    <m/>
    <m/>
    <m/>
    <n v="1"/>
    <n v="1"/>
    <m/>
    <m/>
    <n v="56123"/>
    <s v="CREDITOS DE CONSUMO"/>
    <n v="0"/>
    <n v="0"/>
    <n v="890480123"/>
    <s v="UNIVERSIDAD DE CARTAGENA"/>
    <n v="5"/>
    <m/>
    <m/>
    <m/>
    <m/>
    <n v="2"/>
    <n v="7"/>
    <n v="2"/>
  </r>
  <r>
    <n v="0"/>
    <s v="C"/>
    <x v="302"/>
    <x v="0"/>
    <n v="4"/>
    <n v="550023228"/>
    <d v="2019-12-07T00:00:00"/>
    <d v="2023-11-30T00:00:00"/>
    <n v="0"/>
    <n v="1"/>
    <n v="4"/>
    <n v="30"/>
    <n v="2"/>
    <n v="22490513"/>
    <n v="24960000"/>
    <n v="58389"/>
    <n v="2245"/>
    <n v="53645"/>
    <n v="0"/>
    <n v="0"/>
    <n v="0"/>
    <m/>
    <n v="0"/>
    <n v="0"/>
    <n v="0"/>
    <m/>
    <m/>
    <d v="2021-03-30T00:00:00"/>
    <n v="1"/>
    <s v="O"/>
    <n v="1"/>
    <n v="30"/>
    <n v="0"/>
    <m/>
    <m/>
    <m/>
    <m/>
    <m/>
    <m/>
    <n v="1"/>
    <n v="1"/>
    <m/>
    <m/>
    <n v="65416"/>
    <s v="CREDITOS DE CONSUMO"/>
    <n v="0"/>
    <n v="0"/>
    <n v="890480123"/>
    <s v="UNIVERSIDAD DE CARTAGENA"/>
    <n v="5"/>
    <m/>
    <m/>
    <m/>
    <m/>
    <n v="2"/>
    <n v="7"/>
    <n v="2"/>
  </r>
  <r>
    <n v="0"/>
    <s v="C"/>
    <x v="302"/>
    <x v="0"/>
    <n v="4"/>
    <n v="550023903"/>
    <d v="2020-06-03T00:00:00"/>
    <d v="2023-11-30T00:00:00"/>
    <n v="0"/>
    <n v="1"/>
    <n v="4"/>
    <n v="30"/>
    <n v="2"/>
    <n v="22490513"/>
    <n v="24960000"/>
    <n v="526170"/>
    <n v="20228"/>
    <n v="483473"/>
    <n v="0"/>
    <n v="0"/>
    <n v="0"/>
    <m/>
    <n v="0"/>
    <n v="0"/>
    <n v="0"/>
    <m/>
    <m/>
    <d v="2021-03-30T00:00:00"/>
    <n v="1"/>
    <s v="O"/>
    <n v="1"/>
    <n v="30"/>
    <n v="0"/>
    <m/>
    <m/>
    <m/>
    <m/>
    <m/>
    <m/>
    <n v="1"/>
    <n v="1"/>
    <m/>
    <m/>
    <n v="589558"/>
    <s v="CREDITOS DE CONSUMO"/>
    <n v="0"/>
    <n v="0"/>
    <n v="890480123"/>
    <s v="UNIVERSIDAD DE CARTAGENA"/>
    <n v="5"/>
    <m/>
    <m/>
    <m/>
    <m/>
    <n v="2"/>
    <n v="7"/>
    <n v="2"/>
  </r>
  <r>
    <n v="0"/>
    <s v="C"/>
    <x v="302"/>
    <x v="0"/>
    <n v="4"/>
    <n v="550023904"/>
    <d v="2020-06-03T00:00:00"/>
    <d v="2023-11-30T00:00:00"/>
    <n v="0"/>
    <n v="1"/>
    <n v="4"/>
    <n v="30"/>
    <n v="2"/>
    <n v="22490513"/>
    <n v="24960000"/>
    <n v="298150"/>
    <n v="11462"/>
    <n v="273970"/>
    <n v="0"/>
    <n v="0"/>
    <n v="0"/>
    <m/>
    <n v="0"/>
    <n v="0"/>
    <n v="0"/>
    <m/>
    <m/>
    <d v="2021-03-30T00:00:00"/>
    <n v="1"/>
    <s v="O"/>
    <n v="1"/>
    <n v="30"/>
    <n v="0"/>
    <m/>
    <m/>
    <m/>
    <m/>
    <m/>
    <m/>
    <n v="1"/>
    <n v="1"/>
    <m/>
    <m/>
    <n v="334085"/>
    <s v="CREDITOS DE CONSUMO"/>
    <n v="0"/>
    <n v="0"/>
    <n v="890480123"/>
    <s v="UNIVERSIDAD DE CARTAGENA"/>
    <n v="5"/>
    <m/>
    <m/>
    <m/>
    <m/>
    <n v="2"/>
    <n v="7"/>
    <n v="2"/>
  </r>
  <r>
    <n v="0"/>
    <s v="C"/>
    <x v="302"/>
    <x v="0"/>
    <n v="4"/>
    <n v="550024774"/>
    <d v="2020-11-05T00:00:00"/>
    <d v="2023-11-30T00:00:00"/>
    <n v="0"/>
    <n v="1"/>
    <n v="4"/>
    <n v="30"/>
    <n v="2"/>
    <n v="22490513"/>
    <n v="24960000"/>
    <n v="400000"/>
    <n v="15378"/>
    <n v="367535"/>
    <n v="0"/>
    <n v="0"/>
    <n v="0"/>
    <m/>
    <n v="0"/>
    <n v="0"/>
    <n v="0"/>
    <m/>
    <m/>
    <d v="2021-03-30T00:00:00"/>
    <n v="1"/>
    <s v="O"/>
    <n v="1"/>
    <n v="30"/>
    <n v="0"/>
    <m/>
    <m/>
    <m/>
    <m/>
    <m/>
    <m/>
    <n v="1"/>
    <n v="1"/>
    <m/>
    <m/>
    <n v="448180"/>
    <s v="CREDITOS DE CONSUMO"/>
    <n v="0"/>
    <n v="0"/>
    <n v="890480123"/>
    <s v="UNIVERSIDAD DE CARTAGENA"/>
    <n v="5"/>
    <m/>
    <m/>
    <m/>
    <m/>
    <n v="2"/>
    <n v="7"/>
    <n v="2"/>
  </r>
  <r>
    <n v="0"/>
    <s v="C"/>
    <x v="302"/>
    <x v="0"/>
    <n v="4"/>
    <n v="550024857"/>
    <d v="2020-11-22T00:00:00"/>
    <d v="2023-12-30T00:00:00"/>
    <n v="0"/>
    <n v="1"/>
    <n v="3"/>
    <n v="30"/>
    <n v="2"/>
    <n v="22490513"/>
    <n v="24960000"/>
    <n v="200000"/>
    <n v="7689"/>
    <n v="187813"/>
    <n v="0"/>
    <n v="0"/>
    <n v="0"/>
    <m/>
    <n v="0"/>
    <n v="0"/>
    <n v="0"/>
    <m/>
    <m/>
    <d v="2021-03-30T00:00:00"/>
    <n v="1"/>
    <s v="O"/>
    <n v="1"/>
    <n v="30"/>
    <n v="0"/>
    <m/>
    <m/>
    <m/>
    <m/>
    <m/>
    <m/>
    <n v="1"/>
    <n v="1"/>
    <m/>
    <m/>
    <n v="229023"/>
    <s v="CREDITOS DE CONSUMO"/>
    <n v="0"/>
    <n v="0"/>
    <n v="890480123"/>
    <s v="UNIVERSIDAD DE CARTAGENA"/>
    <n v="5"/>
    <m/>
    <m/>
    <m/>
    <m/>
    <n v="2"/>
    <n v="7"/>
    <n v="2"/>
  </r>
  <r>
    <n v="0"/>
    <s v="C"/>
    <x v="302"/>
    <x v="0"/>
    <n v="4"/>
    <n v="550025520"/>
    <d v="2021-02-28T00:00:00"/>
    <d v="2021-04-30T00:00:00"/>
    <n v="0"/>
    <n v="1"/>
    <n v="0"/>
    <n v="30"/>
    <n v="2"/>
    <n v="0"/>
    <n v="0"/>
    <n v="6000"/>
    <n v="6000"/>
    <n v="5459"/>
    <n v="0"/>
    <n v="0"/>
    <n v="0"/>
    <m/>
    <n v="0"/>
    <n v="0"/>
    <n v="0"/>
    <m/>
    <m/>
    <d v="2021-03-30T00:00:00"/>
    <n v="1"/>
    <s v="O"/>
    <n v="1"/>
    <n v="30"/>
    <n v="0"/>
    <m/>
    <m/>
    <m/>
    <m/>
    <m/>
    <m/>
    <n v="1"/>
    <n v="1"/>
    <m/>
    <m/>
    <n v="6657"/>
    <s v="CREDITOS DE CONSUMO"/>
    <n v="0"/>
    <n v="0"/>
    <n v="890480123"/>
    <s v="UNIVERSIDAD DE CARTAGENA"/>
    <n v="5"/>
    <m/>
    <m/>
    <m/>
    <m/>
    <n v="2"/>
    <n v="7"/>
    <n v="2"/>
  </r>
  <r>
    <n v="0"/>
    <s v="C"/>
    <x v="302"/>
    <x v="0"/>
    <n v="4"/>
    <n v="550025592"/>
    <d v="2021-03-11T00:00:00"/>
    <d v="2024-03-30T00:00:00"/>
    <n v="0"/>
    <n v="1"/>
    <n v="1"/>
    <n v="30"/>
    <n v="2"/>
    <n v="22490513"/>
    <n v="24960000"/>
    <n v="90000"/>
    <n v="3460"/>
    <n v="86540"/>
    <n v="0"/>
    <n v="0"/>
    <n v="0"/>
    <m/>
    <n v="0"/>
    <n v="0"/>
    <n v="0"/>
    <m/>
    <m/>
    <d v="2021-03-30T00:00:00"/>
    <n v="1"/>
    <s v="O"/>
    <n v="1"/>
    <n v="30"/>
    <n v="0"/>
    <m/>
    <m/>
    <m/>
    <m/>
    <m/>
    <m/>
    <n v="1"/>
    <n v="1"/>
    <m/>
    <m/>
    <n v="105529"/>
    <s v="CREDITOS DE CONSUMO"/>
    <n v="0"/>
    <n v="0"/>
    <n v="890480123"/>
    <s v="UNIVERSIDAD DE CARTAGENA"/>
    <n v="5"/>
    <m/>
    <m/>
    <m/>
    <m/>
    <n v="2"/>
    <n v="7"/>
    <n v="2"/>
  </r>
  <r>
    <n v="0"/>
    <s v="C"/>
    <x v="302"/>
    <x v="0"/>
    <n v="4"/>
    <n v="550025706"/>
    <d v="2021-03-31T00:00:00"/>
    <d v="2021-05-30T00:00:00"/>
    <n v="0"/>
    <n v="1"/>
    <n v="0"/>
    <n v="30"/>
    <n v="2"/>
    <n v="0"/>
    <n v="0"/>
    <n v="6000"/>
    <n v="6000"/>
    <n v="6000"/>
    <n v="0"/>
    <n v="0"/>
    <n v="0"/>
    <m/>
    <n v="0"/>
    <n v="0"/>
    <n v="0"/>
    <m/>
    <m/>
    <d v="2021-03-31T00:00:00"/>
    <n v="1"/>
    <s v="O"/>
    <n v="1"/>
    <n v="30"/>
    <n v="0"/>
    <m/>
    <m/>
    <m/>
    <m/>
    <m/>
    <m/>
    <n v="1"/>
    <n v="1"/>
    <m/>
    <m/>
    <n v="7317"/>
    <s v="CREDITOS DE CONSUMO"/>
    <n v="0"/>
    <n v="0"/>
    <n v="890480123"/>
    <s v="UNIVERSIDAD DE CARTAGENA"/>
    <n v="5"/>
    <m/>
    <m/>
    <m/>
    <m/>
    <n v="2"/>
    <n v="7"/>
    <n v="2"/>
  </r>
  <r>
    <n v="9370922"/>
    <s v="C"/>
    <x v="303"/>
    <x v="0"/>
    <n v="4"/>
    <n v="15274"/>
    <d v="2019-02-15T00:00:00"/>
    <d v="2026-02-15T00:00:00"/>
    <n v="0"/>
    <n v="1"/>
    <n v="27"/>
    <n v="30"/>
    <n v="2"/>
    <n v="17726461"/>
    <n v="19240000"/>
    <n v="24500000"/>
    <n v="511016"/>
    <n v="19542940"/>
    <n v="0"/>
    <n v="0"/>
    <n v="0"/>
    <m/>
    <n v="0"/>
    <n v="0"/>
    <n v="0"/>
    <m/>
    <m/>
    <d v="2021-03-30T00:00:00"/>
    <n v="1"/>
    <s v="O"/>
    <n v="1"/>
    <n v="30"/>
    <n v="0"/>
    <m/>
    <m/>
    <m/>
    <m/>
    <m/>
    <m/>
    <n v="1"/>
    <n v="1"/>
    <m/>
    <m/>
    <n v="10172018"/>
    <s v="CREDITOS DE CONSUMO"/>
    <n v="0"/>
    <n v="0"/>
    <n v="890480123"/>
    <s v="UNIVERSIDAD DE CARTAGENA"/>
    <n v="5"/>
    <m/>
    <m/>
    <m/>
    <m/>
    <n v="1"/>
    <n v="7"/>
    <n v="2"/>
  </r>
  <r>
    <n v="2251020"/>
    <s v="C"/>
    <x v="303"/>
    <x v="0"/>
    <n v="4"/>
    <n v="17983"/>
    <d v="2020-12-30T00:00:00"/>
    <d v="2022-12-30T00:00:00"/>
    <n v="0"/>
    <n v="1"/>
    <n v="3"/>
    <n v="30"/>
    <n v="2"/>
    <n v="15881442"/>
    <n v="17090000"/>
    <n v="5266000"/>
    <n v="257542"/>
    <n v="4694473"/>
    <n v="0"/>
    <n v="0"/>
    <n v="0"/>
    <m/>
    <n v="0"/>
    <n v="0"/>
    <n v="0"/>
    <m/>
    <m/>
    <d v="2021-03-30T00:00:00"/>
    <n v="1"/>
    <s v="O"/>
    <n v="1"/>
    <n v="30"/>
    <n v="0"/>
    <m/>
    <m/>
    <m/>
    <m/>
    <m/>
    <m/>
    <n v="1"/>
    <n v="1"/>
    <m/>
    <m/>
    <n v="2443453"/>
    <s v="CREDITOS DE CONSUMO"/>
    <n v="0"/>
    <n v="0"/>
    <n v="890480123"/>
    <s v="UNIVERSIDAD DE CARTAGENA"/>
    <n v="5"/>
    <m/>
    <m/>
    <m/>
    <m/>
    <n v="1"/>
    <n v="7"/>
    <n v="2"/>
  </r>
  <r>
    <n v="36740734"/>
    <s v="C"/>
    <x v="304"/>
    <x v="0"/>
    <n v="4"/>
    <n v="14455"/>
    <d v="2018-08-16T00:00:00"/>
    <d v="2025-08-16T00:00:00"/>
    <n v="0"/>
    <n v="1"/>
    <n v="31"/>
    <n v="30"/>
    <n v="2"/>
    <n v="17726461"/>
    <n v="19240000"/>
    <n v="93000000"/>
    <n v="1939777"/>
    <n v="70949605"/>
    <n v="488812"/>
    <n v="0"/>
    <n v="0"/>
    <m/>
    <n v="0"/>
    <n v="0"/>
    <n v="0"/>
    <m/>
    <m/>
    <d v="2021-03-30T00:00:00"/>
    <n v="1"/>
    <s v="O"/>
    <n v="1"/>
    <n v="30"/>
    <n v="0"/>
    <m/>
    <m/>
    <m/>
    <m/>
    <m/>
    <m/>
    <n v="1"/>
    <n v="1"/>
    <m/>
    <m/>
    <n v="34208871"/>
    <s v="CREDITOS DE CONSUMO"/>
    <n v="0"/>
    <n v="0"/>
    <n v="890480123"/>
    <s v="UNIVERSIDAD DE CARTAGENA"/>
    <n v="5"/>
    <m/>
    <m/>
    <m/>
    <m/>
    <n v="1"/>
    <n v="7"/>
    <n v="2"/>
  </r>
  <r>
    <n v="430108"/>
    <s v="C"/>
    <x v="304"/>
    <x v="0"/>
    <n v="4"/>
    <n v="16048"/>
    <d v="2019-07-26T00:00:00"/>
    <d v="2022-07-30T00:00:00"/>
    <n v="0"/>
    <n v="1"/>
    <n v="20"/>
    <n v="30"/>
    <n v="2"/>
    <n v="12185828"/>
    <n v="12890000"/>
    <n v="1700000"/>
    <n v="56615"/>
    <n v="830576"/>
    <n v="0"/>
    <n v="0"/>
    <n v="0"/>
    <m/>
    <n v="0"/>
    <n v="0"/>
    <n v="0"/>
    <m/>
    <m/>
    <d v="2021-03-30T00:00:00"/>
    <n v="1"/>
    <s v="O"/>
    <n v="1"/>
    <n v="30"/>
    <n v="0"/>
    <m/>
    <m/>
    <m/>
    <m/>
    <m/>
    <m/>
    <n v="1"/>
    <n v="1"/>
    <m/>
    <m/>
    <n v="400468"/>
    <s v="CREDITOS DE CONSUMO"/>
    <n v="0"/>
    <n v="0"/>
    <n v="890480123"/>
    <s v="UNIVERSIDAD DE CARTAGENA"/>
    <n v="5"/>
    <m/>
    <m/>
    <m/>
    <m/>
    <n v="1"/>
    <n v="7"/>
    <n v="2"/>
  </r>
  <r>
    <n v="3402270"/>
    <s v="C"/>
    <x v="304"/>
    <x v="0"/>
    <n v="4"/>
    <n v="17753"/>
    <d v="2020-10-28T00:00:00"/>
    <d v="2023-10-30T00:00:00"/>
    <n v="0"/>
    <n v="1"/>
    <n v="5"/>
    <n v="30"/>
    <n v="2"/>
    <n v="16011168"/>
    <n v="17240000"/>
    <n v="7400000"/>
    <n v="260203"/>
    <n v="6570084"/>
    <n v="0"/>
    <n v="0"/>
    <n v="0"/>
    <m/>
    <n v="0"/>
    <n v="0"/>
    <n v="0"/>
    <m/>
    <m/>
    <d v="2021-03-30T00:00:00"/>
    <n v="1"/>
    <s v="O"/>
    <n v="1"/>
    <n v="30"/>
    <n v="0"/>
    <m/>
    <m/>
    <m/>
    <m/>
    <m/>
    <m/>
    <n v="1"/>
    <n v="1"/>
    <m/>
    <m/>
    <n v="3167814"/>
    <s v="CREDITOS DE CONSUMO"/>
    <n v="0"/>
    <n v="0"/>
    <n v="890480123"/>
    <s v="UNIVERSIDAD DE CARTAGENA"/>
    <n v="5"/>
    <m/>
    <m/>
    <m/>
    <m/>
    <n v="1"/>
    <n v="7"/>
    <n v="2"/>
  </r>
  <r>
    <n v="1536348"/>
    <s v="C"/>
    <x v="304"/>
    <x v="0"/>
    <n v="4"/>
    <n v="18130"/>
    <d v="2021-02-03T00:00:00"/>
    <d v="2021-06-28T00:00:00"/>
    <n v="0"/>
    <n v="1"/>
    <n v="0"/>
    <n v="30"/>
    <n v="2"/>
    <n v="13121400"/>
    <n v="13940000"/>
    <n v="3000000"/>
    <n v="32803"/>
    <n v="2966824"/>
    <n v="0"/>
    <n v="0"/>
    <n v="0"/>
    <m/>
    <n v="0"/>
    <n v="0"/>
    <n v="0"/>
    <n v="3000000"/>
    <n v="6"/>
    <d v="2021-03-30T00:00:00"/>
    <n v="1"/>
    <s v="O"/>
    <n v="1"/>
    <n v="30"/>
    <n v="0"/>
    <m/>
    <m/>
    <m/>
    <m/>
    <m/>
    <m/>
    <n v="1"/>
    <n v="1"/>
    <m/>
    <m/>
    <n v="1430476"/>
    <s v="CREDITOS DE CONSUMO"/>
    <n v="0"/>
    <n v="0"/>
    <n v="890480123"/>
    <s v="UNIVERSIDAD DE CARTAGENA"/>
    <n v="5"/>
    <m/>
    <m/>
    <m/>
    <m/>
    <n v="1"/>
    <n v="7"/>
    <n v="2"/>
  </r>
  <r>
    <n v="106323"/>
    <s v="C"/>
    <x v="304"/>
    <x v="0"/>
    <n v="4"/>
    <n v="550014405"/>
    <d v="2017-03-17T00:00:00"/>
    <d v="2023-08-30T00:00:00"/>
    <n v="0"/>
    <n v="1"/>
    <n v="7"/>
    <n v="30"/>
    <n v="2"/>
    <n v="22490513"/>
    <n v="24960000"/>
    <n v="240429"/>
    <n v="9243"/>
    <n v="205319"/>
    <n v="0"/>
    <n v="0"/>
    <n v="0"/>
    <m/>
    <n v="0"/>
    <n v="0"/>
    <n v="0"/>
    <m/>
    <m/>
    <d v="2021-03-30T00:00:00"/>
    <n v="1"/>
    <s v="O"/>
    <n v="1"/>
    <n v="30"/>
    <n v="0"/>
    <m/>
    <m/>
    <m/>
    <m/>
    <m/>
    <m/>
    <n v="1"/>
    <n v="1"/>
    <m/>
    <m/>
    <n v="98996"/>
    <s v="CREDITOS DE CONSUMO"/>
    <n v="0"/>
    <n v="0"/>
    <n v="890480123"/>
    <s v="UNIVERSIDAD DE CARTAGENA"/>
    <n v="5"/>
    <m/>
    <m/>
    <m/>
    <m/>
    <n v="2"/>
    <n v="7"/>
    <n v="2"/>
  </r>
  <r>
    <n v="109847"/>
    <s v="C"/>
    <x v="304"/>
    <x v="0"/>
    <n v="4"/>
    <n v="550014447"/>
    <d v="2017-03-23T00:00:00"/>
    <d v="2023-08-30T00:00:00"/>
    <n v="0"/>
    <n v="1"/>
    <n v="8"/>
    <n v="30"/>
    <n v="2"/>
    <n v="22490513"/>
    <n v="24960000"/>
    <n v="255346"/>
    <n v="9817"/>
    <n v="212125"/>
    <n v="0"/>
    <n v="0"/>
    <n v="0"/>
    <m/>
    <n v="0"/>
    <n v="0"/>
    <n v="0"/>
    <m/>
    <m/>
    <d v="2021-03-30T00:00:00"/>
    <n v="1"/>
    <s v="O"/>
    <n v="1"/>
    <n v="30"/>
    <n v="0"/>
    <m/>
    <m/>
    <m/>
    <m/>
    <m/>
    <m/>
    <n v="1"/>
    <n v="1"/>
    <m/>
    <m/>
    <n v="102278"/>
    <s v="CREDITOS DE CONSUMO"/>
    <n v="0"/>
    <n v="0"/>
    <n v="890480123"/>
    <s v="UNIVERSIDAD DE CARTAGENA"/>
    <n v="5"/>
    <m/>
    <m/>
    <m/>
    <m/>
    <n v="2"/>
    <n v="7"/>
    <n v="2"/>
  </r>
  <r>
    <n v="100993"/>
    <s v="C"/>
    <x v="304"/>
    <x v="0"/>
    <n v="4"/>
    <n v="550014456"/>
    <d v="2017-03-25T00:00:00"/>
    <d v="2023-08-30T00:00:00"/>
    <n v="0"/>
    <n v="1"/>
    <n v="7"/>
    <n v="30"/>
    <n v="2"/>
    <n v="22490513"/>
    <n v="24960000"/>
    <n v="228362"/>
    <n v="8779"/>
    <n v="195027"/>
    <n v="0"/>
    <n v="0"/>
    <n v="0"/>
    <m/>
    <n v="0"/>
    <n v="0"/>
    <n v="0"/>
    <m/>
    <m/>
    <d v="2021-03-30T00:00:00"/>
    <n v="1"/>
    <s v="O"/>
    <n v="1"/>
    <n v="30"/>
    <n v="0"/>
    <m/>
    <m/>
    <m/>
    <m/>
    <m/>
    <m/>
    <n v="1"/>
    <n v="1"/>
    <m/>
    <m/>
    <n v="94034"/>
    <s v="CREDITOS DE CONSUMO"/>
    <n v="0"/>
    <n v="0"/>
    <n v="890480123"/>
    <s v="UNIVERSIDAD DE CARTAGENA"/>
    <n v="5"/>
    <m/>
    <m/>
    <m/>
    <m/>
    <n v="2"/>
    <n v="7"/>
    <n v="2"/>
  </r>
  <r>
    <n v="61111"/>
    <s v="C"/>
    <x v="304"/>
    <x v="0"/>
    <n v="4"/>
    <n v="550014503"/>
    <d v="2017-03-31T00:00:00"/>
    <d v="2023-08-30T00:00:00"/>
    <n v="0"/>
    <n v="1"/>
    <n v="7"/>
    <n v="30"/>
    <n v="2"/>
    <n v="22490513"/>
    <n v="24960000"/>
    <n v="138193"/>
    <n v="5313"/>
    <n v="118011"/>
    <n v="0"/>
    <n v="0"/>
    <n v="0"/>
    <m/>
    <n v="0"/>
    <n v="0"/>
    <n v="0"/>
    <m/>
    <m/>
    <d v="2021-03-30T00:00:00"/>
    <n v="1"/>
    <s v="O"/>
    <n v="1"/>
    <n v="30"/>
    <n v="0"/>
    <m/>
    <m/>
    <m/>
    <m/>
    <m/>
    <m/>
    <n v="1"/>
    <n v="1"/>
    <m/>
    <m/>
    <n v="56900"/>
    <s v="CREDITOS DE CONSUMO"/>
    <n v="0"/>
    <n v="0"/>
    <n v="890480123"/>
    <s v="UNIVERSIDAD DE CARTAGENA"/>
    <n v="5"/>
    <m/>
    <m/>
    <m/>
    <m/>
    <n v="2"/>
    <n v="7"/>
    <n v="2"/>
  </r>
  <r>
    <n v="54893"/>
    <s v="C"/>
    <x v="304"/>
    <x v="0"/>
    <n v="4"/>
    <n v="550014504"/>
    <d v="2017-03-31T00:00:00"/>
    <d v="2023-08-30T00:00:00"/>
    <n v="0"/>
    <n v="1"/>
    <n v="7"/>
    <n v="30"/>
    <n v="2"/>
    <n v="22490513"/>
    <n v="24960000"/>
    <n v="124110"/>
    <n v="4771"/>
    <n v="106003"/>
    <n v="0"/>
    <n v="0"/>
    <n v="0"/>
    <m/>
    <n v="0"/>
    <n v="0"/>
    <n v="0"/>
    <m/>
    <m/>
    <d v="2021-03-30T00:00:00"/>
    <n v="1"/>
    <s v="O"/>
    <n v="1"/>
    <n v="30"/>
    <n v="0"/>
    <m/>
    <m/>
    <m/>
    <m/>
    <m/>
    <m/>
    <n v="1"/>
    <n v="1"/>
    <m/>
    <m/>
    <n v="51110"/>
    <s v="CREDITOS DE CONSUMO"/>
    <n v="0"/>
    <n v="0"/>
    <n v="890480123"/>
    <s v="UNIVERSIDAD DE CARTAGENA"/>
    <n v="5"/>
    <m/>
    <m/>
    <m/>
    <m/>
    <n v="2"/>
    <n v="7"/>
    <n v="2"/>
  </r>
  <r>
    <n v="43209"/>
    <s v="C"/>
    <x v="304"/>
    <x v="0"/>
    <n v="4"/>
    <n v="550014668"/>
    <d v="2017-04-03T00:00:00"/>
    <d v="2023-08-30T00:00:00"/>
    <n v="0"/>
    <n v="1"/>
    <n v="7"/>
    <n v="30"/>
    <n v="2"/>
    <n v="22490513"/>
    <n v="24960000"/>
    <n v="97717"/>
    <n v="3757"/>
    <n v="83440"/>
    <n v="0"/>
    <n v="0"/>
    <n v="0"/>
    <m/>
    <n v="0"/>
    <n v="0"/>
    <n v="0"/>
    <m/>
    <m/>
    <d v="2021-03-30T00:00:00"/>
    <n v="1"/>
    <s v="O"/>
    <n v="1"/>
    <n v="30"/>
    <n v="0"/>
    <m/>
    <m/>
    <m/>
    <m/>
    <m/>
    <m/>
    <n v="1"/>
    <n v="1"/>
    <m/>
    <m/>
    <n v="40231"/>
    <s v="CREDITOS DE CONSUMO"/>
    <n v="0"/>
    <n v="0"/>
    <n v="890480123"/>
    <s v="UNIVERSIDAD DE CARTAGENA"/>
    <n v="5"/>
    <m/>
    <m/>
    <m/>
    <m/>
    <n v="2"/>
    <n v="7"/>
    <n v="2"/>
  </r>
  <r>
    <n v="4620"/>
    <s v="C"/>
    <x v="304"/>
    <x v="0"/>
    <n v="4"/>
    <n v="550014873"/>
    <d v="2017-04-24T00:00:00"/>
    <d v="2023-08-30T00:00:00"/>
    <n v="0"/>
    <n v="1"/>
    <n v="7"/>
    <n v="30"/>
    <n v="2"/>
    <n v="22490513"/>
    <n v="24960000"/>
    <n v="10441"/>
    <n v="401"/>
    <n v="8922"/>
    <n v="0"/>
    <n v="0"/>
    <n v="0"/>
    <m/>
    <n v="0"/>
    <n v="0"/>
    <n v="0"/>
    <m/>
    <m/>
    <d v="2021-03-30T00:00:00"/>
    <n v="1"/>
    <s v="O"/>
    <n v="1"/>
    <n v="30"/>
    <n v="0"/>
    <m/>
    <m/>
    <m/>
    <m/>
    <m/>
    <m/>
    <n v="1"/>
    <n v="1"/>
    <m/>
    <m/>
    <n v="4302"/>
    <s v="CREDITOS DE CONSUMO"/>
    <n v="0"/>
    <n v="0"/>
    <n v="890480123"/>
    <s v="UNIVERSIDAD DE CARTAGENA"/>
    <n v="5"/>
    <m/>
    <m/>
    <m/>
    <m/>
    <n v="2"/>
    <n v="7"/>
    <n v="2"/>
  </r>
  <r>
    <n v="9233"/>
    <s v="C"/>
    <x v="304"/>
    <x v="0"/>
    <n v="4"/>
    <n v="550015078"/>
    <d v="2017-05-03T00:00:00"/>
    <d v="2023-08-30T00:00:00"/>
    <n v="0"/>
    <n v="1"/>
    <n v="7"/>
    <n v="30"/>
    <n v="2"/>
    <n v="22490513"/>
    <n v="24960000"/>
    <n v="20872"/>
    <n v="802"/>
    <n v="17830"/>
    <n v="0"/>
    <n v="0"/>
    <n v="0"/>
    <m/>
    <n v="0"/>
    <n v="0"/>
    <n v="0"/>
    <m/>
    <m/>
    <d v="2021-03-30T00:00:00"/>
    <n v="1"/>
    <s v="O"/>
    <n v="1"/>
    <n v="30"/>
    <n v="0"/>
    <m/>
    <m/>
    <m/>
    <m/>
    <m/>
    <m/>
    <n v="1"/>
    <n v="1"/>
    <m/>
    <m/>
    <n v="8597"/>
    <s v="CREDITOS DE CONSUMO"/>
    <n v="0"/>
    <n v="0"/>
    <n v="890480123"/>
    <s v="UNIVERSIDAD DE CARTAGENA"/>
    <n v="5"/>
    <m/>
    <m/>
    <m/>
    <m/>
    <n v="2"/>
    <n v="7"/>
    <n v="2"/>
  </r>
  <r>
    <n v="5644"/>
    <s v="C"/>
    <x v="304"/>
    <x v="0"/>
    <n v="4"/>
    <n v="550015588"/>
    <d v="2017-06-05T00:00:00"/>
    <d v="2023-08-30T00:00:00"/>
    <n v="0"/>
    <n v="1"/>
    <n v="7"/>
    <n v="30"/>
    <n v="2"/>
    <n v="22490513"/>
    <n v="24960000"/>
    <n v="12756"/>
    <n v="490"/>
    <n v="10899"/>
    <n v="0"/>
    <n v="0"/>
    <n v="0"/>
    <m/>
    <n v="0"/>
    <n v="0"/>
    <n v="0"/>
    <m/>
    <m/>
    <d v="2021-03-30T00:00:00"/>
    <n v="1"/>
    <s v="O"/>
    <n v="1"/>
    <n v="30"/>
    <n v="0"/>
    <m/>
    <m/>
    <m/>
    <m/>
    <m/>
    <m/>
    <n v="1"/>
    <n v="1"/>
    <m/>
    <m/>
    <n v="5255"/>
    <s v="CREDITOS DE CONSUMO"/>
    <n v="0"/>
    <n v="0"/>
    <n v="890480123"/>
    <s v="UNIVERSIDAD DE CARTAGENA"/>
    <n v="5"/>
    <m/>
    <m/>
    <m/>
    <m/>
    <n v="2"/>
    <n v="7"/>
    <n v="2"/>
  </r>
  <r>
    <n v="2374"/>
    <s v="C"/>
    <x v="304"/>
    <x v="0"/>
    <n v="4"/>
    <n v="550015589"/>
    <d v="2017-06-05T00:00:00"/>
    <d v="2023-08-30T00:00:00"/>
    <n v="0"/>
    <n v="1"/>
    <n v="7"/>
    <n v="30"/>
    <n v="2"/>
    <n v="22490513"/>
    <n v="24960000"/>
    <n v="5364"/>
    <n v="206"/>
    <n v="4584"/>
    <n v="0"/>
    <n v="0"/>
    <n v="0"/>
    <m/>
    <n v="0"/>
    <n v="0"/>
    <n v="0"/>
    <m/>
    <m/>
    <d v="2021-03-30T00:00:00"/>
    <n v="1"/>
    <s v="O"/>
    <n v="1"/>
    <n v="30"/>
    <n v="0"/>
    <m/>
    <m/>
    <m/>
    <m/>
    <m/>
    <m/>
    <n v="1"/>
    <n v="1"/>
    <m/>
    <m/>
    <n v="2210"/>
    <s v="CREDITOS DE CONSUMO"/>
    <n v="0"/>
    <n v="0"/>
    <n v="890480123"/>
    <s v="UNIVERSIDAD DE CARTAGENA"/>
    <n v="5"/>
    <m/>
    <m/>
    <m/>
    <m/>
    <n v="2"/>
    <n v="7"/>
    <n v="2"/>
  </r>
  <r>
    <n v="2718"/>
    <s v="C"/>
    <x v="304"/>
    <x v="0"/>
    <n v="4"/>
    <n v="550016543"/>
    <d v="2017-08-24T00:00:00"/>
    <d v="2023-08-30T00:00:00"/>
    <n v="0"/>
    <n v="1"/>
    <n v="7"/>
    <n v="30"/>
    <n v="2"/>
    <n v="22490513"/>
    <n v="24960000"/>
    <n v="6144"/>
    <n v="236"/>
    <n v="5249"/>
    <n v="0"/>
    <n v="0"/>
    <n v="0"/>
    <m/>
    <n v="0"/>
    <n v="0"/>
    <n v="0"/>
    <m/>
    <m/>
    <d v="2021-03-30T00:00:00"/>
    <n v="1"/>
    <s v="O"/>
    <n v="1"/>
    <n v="30"/>
    <n v="0"/>
    <m/>
    <m/>
    <m/>
    <m/>
    <m/>
    <m/>
    <n v="1"/>
    <n v="1"/>
    <m/>
    <m/>
    <n v="2531"/>
    <s v="CREDITOS DE CONSUMO"/>
    <n v="0"/>
    <n v="0"/>
    <n v="890480123"/>
    <s v="UNIVERSIDAD DE CARTAGENA"/>
    <n v="5"/>
    <m/>
    <m/>
    <m/>
    <m/>
    <n v="2"/>
    <n v="7"/>
    <n v="2"/>
  </r>
  <r>
    <n v="13607"/>
    <s v="C"/>
    <x v="304"/>
    <x v="0"/>
    <n v="4"/>
    <n v="550016544"/>
    <d v="2017-08-24T00:00:00"/>
    <d v="2023-08-30T00:00:00"/>
    <n v="0"/>
    <n v="1"/>
    <n v="7"/>
    <n v="30"/>
    <n v="2"/>
    <n v="22490513"/>
    <n v="24960000"/>
    <n v="30770"/>
    <n v="1183"/>
    <n v="26276"/>
    <n v="0"/>
    <n v="0"/>
    <n v="0"/>
    <m/>
    <n v="0"/>
    <n v="0"/>
    <n v="0"/>
    <m/>
    <m/>
    <d v="2021-03-30T00:00:00"/>
    <n v="1"/>
    <s v="O"/>
    <n v="1"/>
    <n v="30"/>
    <n v="0"/>
    <m/>
    <m/>
    <m/>
    <m/>
    <m/>
    <m/>
    <n v="1"/>
    <n v="1"/>
    <m/>
    <m/>
    <n v="12669"/>
    <s v="CREDITOS DE CONSUMO"/>
    <n v="0"/>
    <n v="0"/>
    <n v="890480123"/>
    <s v="UNIVERSIDAD DE CARTAGENA"/>
    <n v="5"/>
    <m/>
    <m/>
    <m/>
    <m/>
    <n v="2"/>
    <n v="7"/>
    <n v="2"/>
  </r>
  <r>
    <n v="2390"/>
    <s v="C"/>
    <x v="304"/>
    <x v="0"/>
    <n v="4"/>
    <n v="550016545"/>
    <d v="2017-08-24T00:00:00"/>
    <d v="2023-08-30T00:00:00"/>
    <n v="0"/>
    <n v="1"/>
    <n v="7"/>
    <n v="30"/>
    <n v="2"/>
    <n v="22490513"/>
    <n v="24960000"/>
    <n v="5407"/>
    <n v="208"/>
    <n v="4616"/>
    <n v="0"/>
    <n v="0"/>
    <n v="0"/>
    <m/>
    <n v="0"/>
    <n v="0"/>
    <n v="0"/>
    <m/>
    <m/>
    <d v="2021-03-30T00:00:00"/>
    <n v="1"/>
    <s v="O"/>
    <n v="1"/>
    <n v="30"/>
    <n v="0"/>
    <m/>
    <m/>
    <m/>
    <m/>
    <m/>
    <m/>
    <n v="1"/>
    <n v="1"/>
    <m/>
    <m/>
    <n v="2226"/>
    <s v="CREDITOS DE CONSUMO"/>
    <n v="0"/>
    <n v="0"/>
    <n v="890480123"/>
    <s v="UNIVERSIDAD DE CARTAGENA"/>
    <n v="5"/>
    <m/>
    <m/>
    <m/>
    <m/>
    <n v="2"/>
    <n v="7"/>
    <n v="2"/>
  </r>
  <r>
    <n v="6820"/>
    <s v="C"/>
    <x v="304"/>
    <x v="0"/>
    <n v="4"/>
    <n v="550016830"/>
    <d v="2017-09-10T00:00:00"/>
    <d v="2023-08-30T00:00:00"/>
    <n v="0"/>
    <n v="1"/>
    <n v="7"/>
    <n v="30"/>
    <n v="2"/>
    <n v="22490513"/>
    <n v="24960000"/>
    <n v="15421"/>
    <n v="593"/>
    <n v="13170"/>
    <n v="0"/>
    <n v="0"/>
    <n v="0"/>
    <m/>
    <n v="0"/>
    <n v="0"/>
    <n v="0"/>
    <m/>
    <m/>
    <d v="2021-03-30T00:00:00"/>
    <n v="1"/>
    <s v="O"/>
    <n v="1"/>
    <n v="30"/>
    <n v="0"/>
    <m/>
    <m/>
    <m/>
    <m/>
    <m/>
    <m/>
    <n v="1"/>
    <n v="1"/>
    <m/>
    <m/>
    <n v="6350"/>
    <s v="CREDITOS DE CONSUMO"/>
    <n v="0"/>
    <n v="0"/>
    <n v="890480123"/>
    <s v="UNIVERSIDAD DE CARTAGENA"/>
    <n v="5"/>
    <m/>
    <m/>
    <m/>
    <m/>
    <n v="2"/>
    <n v="7"/>
    <n v="2"/>
  </r>
  <r>
    <n v="2616"/>
    <s v="C"/>
    <x v="304"/>
    <x v="0"/>
    <n v="4"/>
    <n v="550016831"/>
    <d v="2017-09-10T00:00:00"/>
    <d v="2023-08-30T00:00:00"/>
    <n v="0"/>
    <n v="1"/>
    <n v="7"/>
    <n v="30"/>
    <n v="2"/>
    <n v="22490513"/>
    <n v="24960000"/>
    <n v="5912"/>
    <n v="227"/>
    <n v="5052"/>
    <n v="0"/>
    <n v="0"/>
    <n v="0"/>
    <m/>
    <n v="0"/>
    <n v="0"/>
    <n v="0"/>
    <m/>
    <m/>
    <d v="2021-03-30T00:00:00"/>
    <n v="1"/>
    <s v="O"/>
    <n v="1"/>
    <n v="30"/>
    <n v="0"/>
    <m/>
    <m/>
    <m/>
    <m/>
    <m/>
    <m/>
    <n v="1"/>
    <n v="1"/>
    <m/>
    <m/>
    <n v="2436"/>
    <s v="CREDITOS DE CONSUMO"/>
    <n v="0"/>
    <n v="0"/>
    <n v="890480123"/>
    <s v="UNIVERSIDAD DE CARTAGENA"/>
    <n v="5"/>
    <m/>
    <m/>
    <m/>
    <m/>
    <n v="2"/>
    <n v="7"/>
    <n v="2"/>
  </r>
  <r>
    <n v="7447"/>
    <s v="C"/>
    <x v="304"/>
    <x v="0"/>
    <n v="4"/>
    <n v="550017094"/>
    <d v="2017-10-03T00:00:00"/>
    <d v="2023-08-30T00:00:00"/>
    <n v="0"/>
    <n v="1"/>
    <n v="7"/>
    <n v="30"/>
    <n v="2"/>
    <n v="22490513"/>
    <n v="24960000"/>
    <n v="16836"/>
    <n v="647"/>
    <n v="14381"/>
    <n v="0"/>
    <n v="0"/>
    <n v="0"/>
    <m/>
    <n v="0"/>
    <n v="0"/>
    <n v="0"/>
    <m/>
    <m/>
    <d v="2021-03-30T00:00:00"/>
    <n v="1"/>
    <s v="O"/>
    <n v="1"/>
    <n v="30"/>
    <n v="0"/>
    <m/>
    <m/>
    <m/>
    <m/>
    <m/>
    <m/>
    <n v="1"/>
    <n v="1"/>
    <m/>
    <m/>
    <n v="6934"/>
    <s v="CREDITOS DE CONSUMO"/>
    <n v="0"/>
    <n v="0"/>
    <n v="890480123"/>
    <s v="UNIVERSIDAD DE CARTAGENA"/>
    <n v="5"/>
    <m/>
    <m/>
    <m/>
    <m/>
    <n v="2"/>
    <n v="7"/>
    <n v="2"/>
  </r>
  <r>
    <n v="2983"/>
    <s v="C"/>
    <x v="304"/>
    <x v="0"/>
    <n v="4"/>
    <n v="550017095"/>
    <d v="2017-10-03T00:00:00"/>
    <d v="2023-08-30T00:00:00"/>
    <n v="0"/>
    <n v="1"/>
    <n v="7"/>
    <n v="30"/>
    <n v="2"/>
    <n v="22490513"/>
    <n v="24960000"/>
    <n v="6743"/>
    <n v="259"/>
    <n v="5760"/>
    <n v="0"/>
    <n v="0"/>
    <n v="0"/>
    <m/>
    <n v="0"/>
    <n v="0"/>
    <n v="0"/>
    <m/>
    <m/>
    <d v="2021-03-30T00:00:00"/>
    <n v="1"/>
    <s v="O"/>
    <n v="1"/>
    <n v="30"/>
    <n v="0"/>
    <m/>
    <m/>
    <m/>
    <m/>
    <m/>
    <m/>
    <n v="1"/>
    <n v="1"/>
    <m/>
    <m/>
    <n v="2777"/>
    <s v="CREDITOS DE CONSUMO"/>
    <n v="0"/>
    <n v="0"/>
    <n v="890480123"/>
    <s v="UNIVERSIDAD DE CARTAGENA"/>
    <n v="5"/>
    <m/>
    <m/>
    <m/>
    <m/>
    <n v="2"/>
    <n v="7"/>
    <n v="2"/>
  </r>
  <r>
    <n v="7577"/>
    <s v="C"/>
    <x v="304"/>
    <x v="0"/>
    <n v="4"/>
    <n v="550017429"/>
    <d v="2017-11-01T00:00:00"/>
    <d v="2023-08-30T00:00:00"/>
    <n v="0"/>
    <n v="1"/>
    <n v="7"/>
    <n v="30"/>
    <n v="2"/>
    <n v="22490513"/>
    <n v="24960000"/>
    <n v="17128"/>
    <n v="658"/>
    <n v="14632"/>
    <n v="0"/>
    <n v="0"/>
    <n v="0"/>
    <m/>
    <n v="0"/>
    <n v="0"/>
    <n v="0"/>
    <m/>
    <m/>
    <d v="2021-03-30T00:00:00"/>
    <n v="1"/>
    <s v="O"/>
    <n v="1"/>
    <n v="30"/>
    <n v="0"/>
    <m/>
    <m/>
    <m/>
    <m/>
    <m/>
    <m/>
    <n v="1"/>
    <n v="1"/>
    <m/>
    <m/>
    <n v="7055"/>
    <s v="CREDITOS DE CONSUMO"/>
    <n v="0"/>
    <n v="0"/>
    <n v="890480123"/>
    <s v="UNIVERSIDAD DE CARTAGENA"/>
    <n v="5"/>
    <m/>
    <m/>
    <m/>
    <m/>
    <n v="2"/>
    <n v="7"/>
    <n v="2"/>
  </r>
  <r>
    <n v="2893"/>
    <s v="C"/>
    <x v="304"/>
    <x v="0"/>
    <n v="4"/>
    <n v="550017430"/>
    <d v="2017-11-01T00:00:00"/>
    <d v="2023-08-30T00:00:00"/>
    <n v="0"/>
    <n v="1"/>
    <n v="7"/>
    <n v="30"/>
    <n v="2"/>
    <n v="22490513"/>
    <n v="24960000"/>
    <n v="6537"/>
    <n v="251"/>
    <n v="5586"/>
    <n v="0"/>
    <n v="0"/>
    <n v="0"/>
    <m/>
    <n v="0"/>
    <n v="0"/>
    <n v="0"/>
    <m/>
    <m/>
    <d v="2021-03-30T00:00:00"/>
    <n v="1"/>
    <s v="O"/>
    <n v="1"/>
    <n v="30"/>
    <n v="0"/>
    <m/>
    <m/>
    <m/>
    <m/>
    <m/>
    <m/>
    <n v="1"/>
    <n v="1"/>
    <m/>
    <m/>
    <n v="2693"/>
    <s v="CREDITOS DE CONSUMO"/>
    <n v="0"/>
    <n v="0"/>
    <n v="890480123"/>
    <s v="UNIVERSIDAD DE CARTAGENA"/>
    <n v="5"/>
    <m/>
    <m/>
    <m/>
    <m/>
    <n v="2"/>
    <n v="7"/>
    <n v="2"/>
  </r>
  <r>
    <n v="7739"/>
    <s v="C"/>
    <x v="304"/>
    <x v="0"/>
    <n v="4"/>
    <n v="550017628"/>
    <d v="2017-11-30T00:00:00"/>
    <d v="2023-08-30T00:00:00"/>
    <n v="0"/>
    <n v="1"/>
    <n v="7"/>
    <n v="30"/>
    <n v="2"/>
    <n v="22490513"/>
    <n v="24960000"/>
    <n v="17500"/>
    <n v="673"/>
    <n v="14944"/>
    <n v="0"/>
    <n v="0"/>
    <n v="0"/>
    <m/>
    <n v="0"/>
    <n v="0"/>
    <n v="0"/>
    <m/>
    <m/>
    <d v="2021-03-30T00:00:00"/>
    <n v="1"/>
    <s v="O"/>
    <n v="1"/>
    <n v="30"/>
    <n v="0"/>
    <m/>
    <m/>
    <m/>
    <m/>
    <m/>
    <m/>
    <n v="1"/>
    <n v="1"/>
    <m/>
    <m/>
    <n v="7205"/>
    <s v="CREDITOS DE CONSUMO"/>
    <n v="0"/>
    <n v="0"/>
    <n v="890480123"/>
    <s v="UNIVERSIDAD DE CARTAGENA"/>
    <n v="5"/>
    <m/>
    <m/>
    <m/>
    <m/>
    <n v="2"/>
    <n v="7"/>
    <n v="2"/>
  </r>
  <r>
    <n v="7325"/>
    <s v="C"/>
    <x v="304"/>
    <x v="0"/>
    <n v="4"/>
    <n v="550017629"/>
    <d v="2017-11-30T00:00:00"/>
    <d v="2023-08-30T00:00:00"/>
    <n v="0"/>
    <n v="1"/>
    <n v="7"/>
    <n v="30"/>
    <n v="2"/>
    <n v="22490513"/>
    <n v="24960000"/>
    <n v="16564"/>
    <n v="637"/>
    <n v="14145"/>
    <n v="0"/>
    <n v="0"/>
    <n v="0"/>
    <m/>
    <n v="0"/>
    <n v="0"/>
    <n v="0"/>
    <m/>
    <m/>
    <d v="2021-03-30T00:00:00"/>
    <n v="1"/>
    <s v="O"/>
    <n v="1"/>
    <n v="30"/>
    <n v="0"/>
    <m/>
    <m/>
    <m/>
    <m/>
    <m/>
    <m/>
    <n v="1"/>
    <n v="1"/>
    <m/>
    <m/>
    <n v="6820"/>
    <s v="CREDITOS DE CONSUMO"/>
    <n v="0"/>
    <n v="0"/>
    <n v="890480123"/>
    <s v="UNIVERSIDAD DE CARTAGENA"/>
    <n v="5"/>
    <m/>
    <m/>
    <m/>
    <m/>
    <n v="2"/>
    <n v="7"/>
    <n v="2"/>
  </r>
  <r>
    <n v="7900"/>
    <s v="C"/>
    <x v="304"/>
    <x v="0"/>
    <n v="4"/>
    <n v="550017813"/>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7900"/>
    <s v="C"/>
    <x v="304"/>
    <x v="0"/>
    <n v="4"/>
    <n v="550017814"/>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9140"/>
    <s v="C"/>
    <x v="304"/>
    <x v="0"/>
    <n v="4"/>
    <n v="550018419"/>
    <d v="2018-03-08T00:00:00"/>
    <d v="2023-08-30T00:00:00"/>
    <n v="0"/>
    <n v="1"/>
    <n v="7"/>
    <n v="30"/>
    <n v="2"/>
    <n v="22490513"/>
    <n v="24960000"/>
    <n v="20670"/>
    <n v="795"/>
    <n v="17651"/>
    <n v="0"/>
    <n v="0"/>
    <n v="0"/>
    <m/>
    <n v="0"/>
    <n v="0"/>
    <n v="0"/>
    <m/>
    <m/>
    <d v="2021-03-30T00:00:00"/>
    <n v="1"/>
    <s v="O"/>
    <n v="1"/>
    <n v="30"/>
    <n v="0"/>
    <m/>
    <m/>
    <m/>
    <m/>
    <m/>
    <m/>
    <n v="1"/>
    <n v="1"/>
    <m/>
    <m/>
    <n v="8511"/>
    <s v="CREDITOS DE CONSUMO"/>
    <n v="0"/>
    <n v="0"/>
    <n v="890480123"/>
    <s v="UNIVERSIDAD DE CARTAGENA"/>
    <n v="5"/>
    <m/>
    <m/>
    <m/>
    <m/>
    <n v="2"/>
    <n v="7"/>
    <n v="2"/>
  </r>
  <r>
    <n v="12585"/>
    <s v="C"/>
    <x v="304"/>
    <x v="0"/>
    <n v="4"/>
    <n v="550018420"/>
    <d v="2018-03-08T00:00:00"/>
    <d v="2023-08-30T00:00:00"/>
    <n v="0"/>
    <n v="1"/>
    <n v="7"/>
    <n v="30"/>
    <n v="2"/>
    <n v="22490513"/>
    <n v="24960000"/>
    <n v="28455"/>
    <n v="1094"/>
    <n v="24302"/>
    <n v="0"/>
    <n v="0"/>
    <n v="0"/>
    <m/>
    <n v="0"/>
    <n v="0"/>
    <n v="0"/>
    <m/>
    <m/>
    <d v="2021-03-30T00:00:00"/>
    <n v="1"/>
    <s v="O"/>
    <n v="1"/>
    <n v="30"/>
    <n v="0"/>
    <m/>
    <m/>
    <m/>
    <m/>
    <m/>
    <m/>
    <n v="1"/>
    <n v="1"/>
    <m/>
    <m/>
    <n v="11717"/>
    <s v="CREDITOS DE CONSUMO"/>
    <n v="0"/>
    <n v="0"/>
    <n v="890480123"/>
    <s v="UNIVERSIDAD DE CARTAGENA"/>
    <n v="5"/>
    <m/>
    <m/>
    <m/>
    <m/>
    <n v="2"/>
    <n v="7"/>
    <n v="2"/>
  </r>
  <r>
    <n v="7668"/>
    <s v="C"/>
    <x v="304"/>
    <x v="0"/>
    <n v="4"/>
    <n v="550018579"/>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668"/>
    <s v="C"/>
    <x v="304"/>
    <x v="0"/>
    <n v="4"/>
    <n v="550018580"/>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021"/>
    <s v="C"/>
    <x v="304"/>
    <x v="0"/>
    <n v="4"/>
    <n v="550018862"/>
    <d v="2018-05-11T00:00:00"/>
    <d v="2023-08-30T00:00:00"/>
    <n v="0"/>
    <n v="1"/>
    <n v="7"/>
    <n v="30"/>
    <n v="2"/>
    <n v="22490513"/>
    <n v="24960000"/>
    <n v="15873"/>
    <n v="610"/>
    <n v="13559"/>
    <n v="0"/>
    <n v="0"/>
    <n v="0"/>
    <m/>
    <n v="0"/>
    <n v="0"/>
    <n v="0"/>
    <m/>
    <m/>
    <d v="2021-03-30T00:00:00"/>
    <n v="1"/>
    <s v="O"/>
    <n v="1"/>
    <n v="30"/>
    <n v="0"/>
    <m/>
    <m/>
    <m/>
    <m/>
    <m/>
    <m/>
    <n v="1"/>
    <n v="1"/>
    <m/>
    <m/>
    <n v="6538"/>
    <s v="CREDITOS DE CONSUMO"/>
    <n v="0"/>
    <n v="0"/>
    <n v="890480123"/>
    <s v="UNIVERSIDAD DE CARTAGENA"/>
    <n v="5"/>
    <m/>
    <m/>
    <m/>
    <m/>
    <n v="2"/>
    <n v="7"/>
    <n v="2"/>
  </r>
  <r>
    <n v="3193"/>
    <s v="C"/>
    <x v="304"/>
    <x v="0"/>
    <n v="4"/>
    <n v="550018863"/>
    <d v="2018-05-11T00:00:00"/>
    <d v="2023-08-30T00:00:00"/>
    <n v="0"/>
    <n v="1"/>
    <n v="7"/>
    <n v="30"/>
    <n v="2"/>
    <n v="22490513"/>
    <n v="24960000"/>
    <n v="7216"/>
    <n v="277"/>
    <n v="6166"/>
    <n v="0"/>
    <n v="0"/>
    <n v="0"/>
    <m/>
    <n v="0"/>
    <n v="0"/>
    <n v="0"/>
    <m/>
    <m/>
    <d v="2021-03-30T00:00:00"/>
    <n v="1"/>
    <s v="O"/>
    <n v="1"/>
    <n v="30"/>
    <n v="0"/>
    <m/>
    <m/>
    <m/>
    <m/>
    <m/>
    <m/>
    <n v="1"/>
    <n v="1"/>
    <m/>
    <m/>
    <n v="2973"/>
    <s v="CREDITOS DE CONSUMO"/>
    <n v="0"/>
    <n v="0"/>
    <n v="890480123"/>
    <s v="UNIVERSIDAD DE CARTAGENA"/>
    <n v="5"/>
    <m/>
    <m/>
    <m/>
    <m/>
    <n v="2"/>
    <n v="7"/>
    <n v="2"/>
  </r>
  <r>
    <n v="15580"/>
    <s v="C"/>
    <x v="304"/>
    <x v="0"/>
    <n v="4"/>
    <n v="550019043"/>
    <d v="2018-06-05T00:00:00"/>
    <d v="2023-08-30T00:00:00"/>
    <n v="0"/>
    <n v="1"/>
    <n v="7"/>
    <n v="30"/>
    <n v="2"/>
    <n v="22490513"/>
    <n v="24960000"/>
    <n v="35236"/>
    <n v="1355"/>
    <n v="30087"/>
    <n v="0"/>
    <n v="0"/>
    <n v="0"/>
    <m/>
    <n v="0"/>
    <n v="0"/>
    <n v="0"/>
    <m/>
    <m/>
    <d v="2021-03-30T00:00:00"/>
    <n v="1"/>
    <s v="O"/>
    <n v="1"/>
    <n v="30"/>
    <n v="0"/>
    <m/>
    <m/>
    <m/>
    <m/>
    <m/>
    <m/>
    <n v="1"/>
    <n v="1"/>
    <m/>
    <m/>
    <n v="14507"/>
    <s v="CREDITOS DE CONSUMO"/>
    <n v="0"/>
    <n v="0"/>
    <n v="890480123"/>
    <s v="UNIVERSIDAD DE CARTAGENA"/>
    <n v="5"/>
    <m/>
    <m/>
    <m/>
    <m/>
    <n v="2"/>
    <n v="7"/>
    <n v="2"/>
  </r>
  <r>
    <n v="3481"/>
    <s v="C"/>
    <x v="304"/>
    <x v="0"/>
    <n v="4"/>
    <n v="550019044"/>
    <d v="2018-06-05T00:00:00"/>
    <d v="2023-08-30T00:00:00"/>
    <n v="0"/>
    <n v="1"/>
    <n v="7"/>
    <n v="30"/>
    <n v="2"/>
    <n v="22490513"/>
    <n v="24960000"/>
    <n v="7865"/>
    <n v="302"/>
    <n v="6721"/>
    <n v="0"/>
    <n v="0"/>
    <n v="0"/>
    <m/>
    <n v="0"/>
    <n v="0"/>
    <n v="0"/>
    <m/>
    <m/>
    <d v="2021-03-30T00:00:00"/>
    <n v="1"/>
    <s v="O"/>
    <n v="1"/>
    <n v="30"/>
    <n v="0"/>
    <m/>
    <m/>
    <m/>
    <m/>
    <m/>
    <m/>
    <n v="1"/>
    <n v="1"/>
    <m/>
    <m/>
    <n v="3240"/>
    <s v="CREDITOS DE CONSUMO"/>
    <n v="0"/>
    <n v="0"/>
    <n v="890480123"/>
    <s v="UNIVERSIDAD DE CARTAGENA"/>
    <n v="5"/>
    <m/>
    <m/>
    <m/>
    <m/>
    <n v="2"/>
    <n v="7"/>
    <n v="2"/>
  </r>
  <r>
    <n v="8426"/>
    <s v="C"/>
    <x v="304"/>
    <x v="0"/>
    <n v="4"/>
    <n v="550019227"/>
    <d v="2018-07-06T00:00:00"/>
    <d v="2023-08-30T00:00:00"/>
    <n v="0"/>
    <n v="1"/>
    <n v="7"/>
    <n v="30"/>
    <n v="2"/>
    <n v="22490513"/>
    <n v="24960000"/>
    <n v="19055"/>
    <n v="733"/>
    <n v="16272"/>
    <n v="0"/>
    <n v="0"/>
    <n v="0"/>
    <m/>
    <n v="0"/>
    <n v="0"/>
    <n v="0"/>
    <m/>
    <m/>
    <d v="2021-03-30T00:00:00"/>
    <n v="1"/>
    <s v="O"/>
    <n v="1"/>
    <n v="30"/>
    <n v="0"/>
    <m/>
    <m/>
    <m/>
    <m/>
    <m/>
    <m/>
    <n v="1"/>
    <n v="1"/>
    <m/>
    <m/>
    <n v="7846"/>
    <s v="CREDITOS DE CONSUMO"/>
    <n v="0"/>
    <n v="0"/>
    <n v="890480123"/>
    <s v="UNIVERSIDAD DE CARTAGENA"/>
    <n v="5"/>
    <m/>
    <m/>
    <m/>
    <m/>
    <n v="2"/>
    <n v="7"/>
    <n v="2"/>
  </r>
  <r>
    <n v="3737"/>
    <s v="C"/>
    <x v="304"/>
    <x v="0"/>
    <n v="4"/>
    <n v="550019228"/>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3737"/>
    <s v="C"/>
    <x v="304"/>
    <x v="0"/>
    <n v="4"/>
    <n v="550019229"/>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9757"/>
    <s v="C"/>
    <x v="304"/>
    <x v="0"/>
    <n v="4"/>
    <n v="550019705"/>
    <d v="2018-09-13T00:00:00"/>
    <d v="2023-08-30T00:00:00"/>
    <n v="0"/>
    <n v="1"/>
    <n v="7"/>
    <n v="30"/>
    <n v="2"/>
    <n v="22490513"/>
    <n v="24960000"/>
    <n v="22060"/>
    <n v="848"/>
    <n v="18841"/>
    <n v="0"/>
    <n v="0"/>
    <n v="0"/>
    <m/>
    <n v="0"/>
    <n v="0"/>
    <n v="0"/>
    <m/>
    <m/>
    <d v="2021-03-30T00:00:00"/>
    <n v="1"/>
    <s v="O"/>
    <n v="1"/>
    <n v="30"/>
    <n v="0"/>
    <m/>
    <m/>
    <m/>
    <m/>
    <m/>
    <m/>
    <n v="1"/>
    <n v="1"/>
    <m/>
    <m/>
    <n v="9084"/>
    <s v="CREDITOS DE CONSUMO"/>
    <n v="0"/>
    <n v="0"/>
    <n v="890480123"/>
    <s v="UNIVERSIDAD DE CARTAGENA"/>
    <n v="5"/>
    <m/>
    <m/>
    <m/>
    <m/>
    <n v="2"/>
    <n v="7"/>
    <n v="2"/>
  </r>
  <r>
    <n v="19500"/>
    <s v="C"/>
    <x v="304"/>
    <x v="0"/>
    <n v="4"/>
    <n v="550019706"/>
    <d v="2018-09-13T00:00:00"/>
    <d v="2023-08-30T00:00:00"/>
    <n v="0"/>
    <n v="1"/>
    <n v="7"/>
    <n v="30"/>
    <n v="2"/>
    <n v="22490513"/>
    <n v="24960000"/>
    <n v="44091"/>
    <n v="1695"/>
    <n v="37657"/>
    <n v="0"/>
    <n v="0"/>
    <n v="0"/>
    <m/>
    <n v="0"/>
    <n v="0"/>
    <n v="0"/>
    <m/>
    <m/>
    <d v="2021-03-30T00:00:00"/>
    <n v="1"/>
    <s v="O"/>
    <n v="1"/>
    <n v="30"/>
    <n v="0"/>
    <m/>
    <m/>
    <m/>
    <m/>
    <m/>
    <m/>
    <n v="1"/>
    <n v="1"/>
    <m/>
    <m/>
    <n v="18157"/>
    <s v="CREDITOS DE CONSUMO"/>
    <n v="0"/>
    <n v="0"/>
    <n v="890480123"/>
    <s v="UNIVERSIDAD DE CARTAGENA"/>
    <n v="5"/>
    <m/>
    <m/>
    <m/>
    <m/>
    <n v="2"/>
    <n v="7"/>
    <n v="2"/>
  </r>
  <r>
    <n v="10422"/>
    <s v="C"/>
    <x v="304"/>
    <x v="0"/>
    <n v="4"/>
    <n v="550019874"/>
    <d v="2018-10-10T00:00:00"/>
    <d v="2023-08-30T00:00:00"/>
    <n v="0"/>
    <n v="1"/>
    <n v="7"/>
    <n v="30"/>
    <n v="2"/>
    <n v="22490513"/>
    <n v="24960000"/>
    <n v="23565"/>
    <n v="906"/>
    <n v="20126"/>
    <n v="0"/>
    <n v="0"/>
    <n v="0"/>
    <m/>
    <n v="0"/>
    <n v="0"/>
    <n v="0"/>
    <m/>
    <m/>
    <d v="2021-03-30T00:00:00"/>
    <n v="1"/>
    <s v="O"/>
    <n v="1"/>
    <n v="30"/>
    <n v="0"/>
    <m/>
    <m/>
    <m/>
    <m/>
    <m/>
    <m/>
    <n v="1"/>
    <n v="1"/>
    <m/>
    <m/>
    <n v="9704"/>
    <s v="CREDITOS DE CONSUMO"/>
    <n v="0"/>
    <n v="0"/>
    <n v="890480123"/>
    <s v="UNIVERSIDAD DE CARTAGENA"/>
    <n v="5"/>
    <m/>
    <m/>
    <m/>
    <m/>
    <n v="2"/>
    <n v="7"/>
    <n v="2"/>
  </r>
  <r>
    <n v="11153"/>
    <s v="C"/>
    <x v="304"/>
    <x v="0"/>
    <n v="4"/>
    <n v="550019875"/>
    <d v="2018-10-10T00:00:00"/>
    <d v="2023-08-30T00:00:00"/>
    <n v="0"/>
    <n v="1"/>
    <n v="7"/>
    <n v="30"/>
    <n v="2"/>
    <n v="22490513"/>
    <n v="24960000"/>
    <n v="25215"/>
    <n v="969"/>
    <n v="21538"/>
    <n v="0"/>
    <n v="0"/>
    <n v="0"/>
    <m/>
    <n v="0"/>
    <n v="0"/>
    <n v="0"/>
    <m/>
    <m/>
    <d v="2021-03-30T00:00:00"/>
    <n v="1"/>
    <s v="O"/>
    <n v="1"/>
    <n v="30"/>
    <n v="0"/>
    <m/>
    <m/>
    <m/>
    <m/>
    <m/>
    <m/>
    <n v="1"/>
    <n v="1"/>
    <m/>
    <m/>
    <n v="10385"/>
    <s v="CREDITOS DE CONSUMO"/>
    <n v="0"/>
    <n v="0"/>
    <n v="890480123"/>
    <s v="UNIVERSIDAD DE CARTAGENA"/>
    <n v="5"/>
    <m/>
    <m/>
    <m/>
    <m/>
    <n v="2"/>
    <n v="7"/>
    <n v="2"/>
  </r>
  <r>
    <n v="24514"/>
    <s v="C"/>
    <x v="304"/>
    <x v="0"/>
    <n v="4"/>
    <n v="550019994"/>
    <d v="2018-10-31T00:00:00"/>
    <d v="2023-08-30T00:00:00"/>
    <n v="0"/>
    <n v="1"/>
    <n v="7"/>
    <n v="30"/>
    <n v="2"/>
    <n v="22490513"/>
    <n v="24960000"/>
    <n v="55447"/>
    <n v="2132"/>
    <n v="47338"/>
    <n v="0"/>
    <n v="0"/>
    <n v="0"/>
    <m/>
    <n v="0"/>
    <n v="0"/>
    <n v="0"/>
    <m/>
    <m/>
    <d v="2021-03-30T00:00:00"/>
    <n v="1"/>
    <s v="O"/>
    <n v="1"/>
    <n v="30"/>
    <n v="0"/>
    <m/>
    <m/>
    <m/>
    <m/>
    <m/>
    <m/>
    <n v="1"/>
    <n v="1"/>
    <m/>
    <m/>
    <n v="22824"/>
    <s v="CREDITOS DE CONSUMO"/>
    <n v="0"/>
    <n v="0"/>
    <n v="890480123"/>
    <s v="UNIVERSIDAD DE CARTAGENA"/>
    <n v="5"/>
    <m/>
    <m/>
    <m/>
    <m/>
    <n v="2"/>
    <n v="7"/>
    <n v="2"/>
  </r>
  <r>
    <n v="11670"/>
    <s v="C"/>
    <x v="304"/>
    <x v="0"/>
    <n v="4"/>
    <n v="550020256"/>
    <d v="2018-12-03T00:00:00"/>
    <d v="2023-08-30T00:00:00"/>
    <n v="0"/>
    <n v="1"/>
    <n v="7"/>
    <n v="30"/>
    <n v="2"/>
    <n v="22490513"/>
    <n v="24960000"/>
    <n v="26389"/>
    <n v="1015"/>
    <n v="22535"/>
    <n v="0"/>
    <n v="0"/>
    <n v="0"/>
    <m/>
    <n v="0"/>
    <n v="0"/>
    <n v="0"/>
    <m/>
    <m/>
    <d v="2021-03-30T00:00:00"/>
    <n v="1"/>
    <s v="O"/>
    <n v="1"/>
    <n v="30"/>
    <n v="0"/>
    <m/>
    <m/>
    <m/>
    <m/>
    <m/>
    <m/>
    <n v="1"/>
    <n v="1"/>
    <m/>
    <m/>
    <n v="10865"/>
    <s v="CREDITOS DE CONSUMO"/>
    <n v="0"/>
    <n v="0"/>
    <n v="890480123"/>
    <s v="UNIVERSIDAD DE CARTAGENA"/>
    <n v="5"/>
    <m/>
    <m/>
    <m/>
    <m/>
    <n v="2"/>
    <n v="7"/>
    <n v="2"/>
  </r>
  <r>
    <n v="4994"/>
    <s v="C"/>
    <x v="304"/>
    <x v="0"/>
    <n v="4"/>
    <n v="550020257"/>
    <d v="2018-12-03T00:00:00"/>
    <d v="2023-08-30T00:00:00"/>
    <n v="0"/>
    <n v="1"/>
    <n v="7"/>
    <n v="30"/>
    <n v="2"/>
    <n v="22490513"/>
    <n v="24960000"/>
    <n v="11291"/>
    <n v="434"/>
    <n v="9643"/>
    <n v="0"/>
    <n v="0"/>
    <n v="0"/>
    <m/>
    <n v="0"/>
    <n v="0"/>
    <n v="0"/>
    <m/>
    <m/>
    <d v="2021-03-30T00:00:00"/>
    <n v="1"/>
    <s v="O"/>
    <n v="1"/>
    <n v="30"/>
    <n v="0"/>
    <m/>
    <m/>
    <m/>
    <m/>
    <m/>
    <m/>
    <n v="1"/>
    <n v="1"/>
    <m/>
    <m/>
    <n v="4649"/>
    <s v="CREDITOS DE CONSUMO"/>
    <n v="0"/>
    <n v="0"/>
    <n v="890480123"/>
    <s v="UNIVERSIDAD DE CARTAGENA"/>
    <n v="5"/>
    <m/>
    <m/>
    <m/>
    <m/>
    <n v="2"/>
    <n v="7"/>
    <n v="2"/>
  </r>
  <r>
    <n v="5043"/>
    <s v="C"/>
    <x v="304"/>
    <x v="0"/>
    <n v="4"/>
    <n v="550020258"/>
    <d v="2018-12-03T00:00:00"/>
    <d v="2023-08-30T00:00:00"/>
    <n v="0"/>
    <n v="1"/>
    <n v="7"/>
    <n v="30"/>
    <n v="2"/>
    <n v="22490513"/>
    <n v="24960000"/>
    <n v="11401"/>
    <n v="438"/>
    <n v="9739"/>
    <n v="0"/>
    <n v="0"/>
    <n v="0"/>
    <m/>
    <n v="0"/>
    <n v="0"/>
    <n v="0"/>
    <m/>
    <m/>
    <d v="2021-03-30T00:00:00"/>
    <n v="1"/>
    <s v="O"/>
    <n v="1"/>
    <n v="30"/>
    <n v="0"/>
    <m/>
    <m/>
    <m/>
    <m/>
    <m/>
    <m/>
    <n v="1"/>
    <n v="1"/>
    <m/>
    <m/>
    <n v="4696"/>
    <s v="CREDITOS DE CONSUMO"/>
    <n v="0"/>
    <n v="0"/>
    <n v="890480123"/>
    <s v="UNIVERSIDAD DE CARTAGENA"/>
    <n v="5"/>
    <m/>
    <m/>
    <m/>
    <m/>
    <n v="2"/>
    <n v="7"/>
    <n v="2"/>
  </r>
  <r>
    <n v="12309"/>
    <s v="C"/>
    <x v="304"/>
    <x v="0"/>
    <n v="4"/>
    <n v="550020466"/>
    <d v="2019-01-12T00:00:00"/>
    <d v="2023-08-30T00:00:00"/>
    <n v="0"/>
    <n v="1"/>
    <n v="7"/>
    <n v="30"/>
    <n v="2"/>
    <n v="22490513"/>
    <n v="24960000"/>
    <n v="27832"/>
    <n v="1070"/>
    <n v="23770"/>
    <n v="0"/>
    <n v="0"/>
    <n v="0"/>
    <m/>
    <n v="0"/>
    <n v="0"/>
    <n v="0"/>
    <m/>
    <m/>
    <d v="2021-03-30T00:00:00"/>
    <n v="1"/>
    <s v="O"/>
    <n v="1"/>
    <n v="30"/>
    <n v="0"/>
    <m/>
    <m/>
    <m/>
    <m/>
    <m/>
    <m/>
    <n v="1"/>
    <n v="1"/>
    <m/>
    <m/>
    <n v="11461"/>
    <s v="CREDITOS DE CONSUMO"/>
    <n v="0"/>
    <n v="0"/>
    <n v="890480123"/>
    <s v="UNIVERSIDAD DE CARTAGENA"/>
    <n v="5"/>
    <m/>
    <m/>
    <m/>
    <m/>
    <n v="2"/>
    <n v="7"/>
    <n v="2"/>
  </r>
  <r>
    <n v="5288"/>
    <s v="C"/>
    <x v="304"/>
    <x v="0"/>
    <n v="4"/>
    <n v="550020467"/>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5288"/>
    <s v="C"/>
    <x v="304"/>
    <x v="0"/>
    <n v="4"/>
    <n v="550020468"/>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28198"/>
    <s v="C"/>
    <x v="304"/>
    <x v="0"/>
    <n v="4"/>
    <n v="550020928"/>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28198"/>
    <s v="C"/>
    <x v="304"/>
    <x v="0"/>
    <n v="4"/>
    <n v="550020929"/>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14661"/>
    <s v="C"/>
    <x v="304"/>
    <x v="0"/>
    <n v="4"/>
    <n v="550021182"/>
    <d v="2019-05-03T00:00:00"/>
    <d v="2023-08-30T00:00:00"/>
    <n v="0"/>
    <n v="1"/>
    <n v="7"/>
    <n v="30"/>
    <n v="2"/>
    <n v="22490513"/>
    <n v="24960000"/>
    <n v="33153"/>
    <n v="1275"/>
    <n v="28312"/>
    <n v="0"/>
    <n v="0"/>
    <n v="0"/>
    <m/>
    <n v="0"/>
    <n v="0"/>
    <n v="0"/>
    <m/>
    <m/>
    <d v="2021-03-30T00:00:00"/>
    <n v="1"/>
    <s v="O"/>
    <n v="1"/>
    <n v="30"/>
    <n v="0"/>
    <m/>
    <m/>
    <m/>
    <m/>
    <m/>
    <m/>
    <n v="1"/>
    <n v="1"/>
    <m/>
    <m/>
    <n v="13651"/>
    <s v="CREDITOS DE CONSUMO"/>
    <n v="0"/>
    <n v="0"/>
    <n v="890480123"/>
    <s v="UNIVERSIDAD DE CARTAGENA"/>
    <n v="5"/>
    <m/>
    <m/>
    <m/>
    <m/>
    <n v="2"/>
    <n v="7"/>
    <n v="2"/>
  </r>
  <r>
    <n v="14688"/>
    <s v="C"/>
    <x v="304"/>
    <x v="0"/>
    <n v="4"/>
    <n v="550021183"/>
    <d v="2019-05-03T00:00:00"/>
    <d v="2023-08-30T00:00:00"/>
    <n v="0"/>
    <n v="1"/>
    <n v="7"/>
    <n v="30"/>
    <n v="2"/>
    <n v="22490513"/>
    <n v="24960000"/>
    <n v="33211"/>
    <n v="1277"/>
    <n v="28363"/>
    <n v="0"/>
    <n v="0"/>
    <n v="0"/>
    <m/>
    <n v="0"/>
    <n v="0"/>
    <n v="0"/>
    <m/>
    <m/>
    <d v="2021-03-30T00:00:00"/>
    <n v="1"/>
    <s v="O"/>
    <n v="1"/>
    <n v="30"/>
    <n v="0"/>
    <m/>
    <m/>
    <m/>
    <m/>
    <m/>
    <m/>
    <n v="1"/>
    <n v="1"/>
    <m/>
    <m/>
    <n v="13675"/>
    <s v="CREDITOS DE CONSUMO"/>
    <n v="0"/>
    <n v="0"/>
    <n v="890480123"/>
    <s v="UNIVERSIDAD DE CARTAGENA"/>
    <n v="5"/>
    <m/>
    <m/>
    <m/>
    <m/>
    <n v="2"/>
    <n v="7"/>
    <n v="2"/>
  </r>
  <r>
    <n v="6294"/>
    <s v="C"/>
    <x v="304"/>
    <x v="0"/>
    <n v="4"/>
    <n v="550021195"/>
    <d v="2019-05-06T00:00:00"/>
    <d v="2023-08-30T00:00:00"/>
    <n v="0"/>
    <n v="1"/>
    <n v="7"/>
    <n v="30"/>
    <n v="2"/>
    <n v="22490513"/>
    <n v="24960000"/>
    <n v="14231"/>
    <n v="547"/>
    <n v="12155"/>
    <n v="0"/>
    <n v="0"/>
    <n v="0"/>
    <m/>
    <n v="0"/>
    <n v="0"/>
    <n v="0"/>
    <m/>
    <m/>
    <d v="2021-03-30T00:00:00"/>
    <n v="1"/>
    <s v="O"/>
    <n v="1"/>
    <n v="30"/>
    <n v="0"/>
    <m/>
    <m/>
    <m/>
    <m/>
    <m/>
    <m/>
    <n v="1"/>
    <n v="1"/>
    <m/>
    <m/>
    <n v="5861"/>
    <s v="CREDITOS DE CONSUMO"/>
    <n v="0"/>
    <n v="0"/>
    <n v="890480123"/>
    <s v="UNIVERSIDAD DE CARTAGENA"/>
    <n v="5"/>
    <m/>
    <m/>
    <m/>
    <m/>
    <n v="2"/>
    <n v="7"/>
    <n v="2"/>
  </r>
  <r>
    <n v="32298"/>
    <s v="C"/>
    <x v="304"/>
    <x v="0"/>
    <n v="4"/>
    <n v="550021890"/>
    <d v="2019-07-15T00:00:00"/>
    <d v="2023-08-30T00:00:00"/>
    <n v="0"/>
    <n v="1"/>
    <n v="7"/>
    <n v="30"/>
    <n v="2"/>
    <n v="22490513"/>
    <n v="24960000"/>
    <n v="73032"/>
    <n v="2808"/>
    <n v="62371"/>
    <n v="0"/>
    <n v="0"/>
    <n v="0"/>
    <m/>
    <n v="0"/>
    <n v="0"/>
    <n v="0"/>
    <m/>
    <m/>
    <d v="2021-03-30T00:00:00"/>
    <n v="1"/>
    <s v="O"/>
    <n v="1"/>
    <n v="30"/>
    <n v="0"/>
    <m/>
    <m/>
    <m/>
    <m/>
    <m/>
    <m/>
    <n v="1"/>
    <n v="1"/>
    <m/>
    <m/>
    <n v="30073"/>
    <s v="CREDITOS DE CONSUMO"/>
    <n v="0"/>
    <n v="0"/>
    <n v="890480123"/>
    <s v="UNIVERSIDAD DE CARTAGENA"/>
    <n v="5"/>
    <m/>
    <m/>
    <m/>
    <m/>
    <n v="2"/>
    <n v="7"/>
    <n v="2"/>
  </r>
  <r>
    <n v="16827"/>
    <s v="C"/>
    <x v="304"/>
    <x v="0"/>
    <n v="4"/>
    <n v="550021891"/>
    <d v="2019-07-15T00:00:00"/>
    <d v="2023-08-30T00:00:00"/>
    <n v="0"/>
    <n v="1"/>
    <n v="7"/>
    <n v="30"/>
    <n v="2"/>
    <n v="22490513"/>
    <n v="24960000"/>
    <n v="38054"/>
    <n v="1463"/>
    <n v="32494"/>
    <n v="0"/>
    <n v="0"/>
    <n v="0"/>
    <m/>
    <n v="0"/>
    <n v="0"/>
    <n v="0"/>
    <m/>
    <m/>
    <d v="2021-03-30T00:00:00"/>
    <n v="1"/>
    <s v="O"/>
    <n v="1"/>
    <n v="30"/>
    <n v="0"/>
    <m/>
    <m/>
    <m/>
    <m/>
    <m/>
    <m/>
    <n v="1"/>
    <n v="1"/>
    <m/>
    <m/>
    <n v="15667"/>
    <s v="CREDITOS DE CONSUMO"/>
    <n v="0"/>
    <n v="0"/>
    <n v="890480123"/>
    <s v="UNIVERSIDAD DE CARTAGENA"/>
    <n v="5"/>
    <m/>
    <m/>
    <m/>
    <m/>
    <n v="2"/>
    <n v="7"/>
    <n v="2"/>
  </r>
  <r>
    <n v="6734"/>
    <s v="C"/>
    <x v="304"/>
    <x v="0"/>
    <n v="4"/>
    <n v="550021892"/>
    <d v="2019-07-15T00:00:00"/>
    <d v="2023-08-30T00:00:00"/>
    <n v="0"/>
    <n v="1"/>
    <n v="7"/>
    <n v="30"/>
    <n v="2"/>
    <n v="22490513"/>
    <n v="24960000"/>
    <n v="15230"/>
    <n v="586"/>
    <n v="13003"/>
    <n v="0"/>
    <n v="0"/>
    <n v="0"/>
    <m/>
    <n v="0"/>
    <n v="0"/>
    <n v="0"/>
    <m/>
    <m/>
    <d v="2021-03-30T00:00:00"/>
    <n v="1"/>
    <s v="O"/>
    <n v="1"/>
    <n v="30"/>
    <n v="0"/>
    <m/>
    <m/>
    <m/>
    <m/>
    <m/>
    <m/>
    <n v="1"/>
    <n v="1"/>
    <m/>
    <m/>
    <n v="6269"/>
    <s v="CREDITOS DE CONSUMO"/>
    <n v="0"/>
    <n v="0"/>
    <n v="890480123"/>
    <s v="UNIVERSIDAD DE CARTAGENA"/>
    <n v="5"/>
    <m/>
    <m/>
    <m/>
    <m/>
    <n v="2"/>
    <n v="7"/>
    <n v="2"/>
  </r>
  <r>
    <n v="17355"/>
    <s v="C"/>
    <x v="304"/>
    <x v="0"/>
    <n v="4"/>
    <n v="550022133"/>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355"/>
    <s v="C"/>
    <x v="304"/>
    <x v="0"/>
    <n v="4"/>
    <n v="550022134"/>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830"/>
    <s v="C"/>
    <x v="304"/>
    <x v="0"/>
    <n v="4"/>
    <n v="550022441"/>
    <d v="2019-09-06T00:00:00"/>
    <d v="2023-08-30T00:00:00"/>
    <n v="0"/>
    <n v="1"/>
    <n v="7"/>
    <n v="30"/>
    <n v="2"/>
    <n v="22490513"/>
    <n v="24960000"/>
    <n v="40314"/>
    <n v="1550"/>
    <n v="34431"/>
    <n v="0"/>
    <n v="0"/>
    <n v="0"/>
    <m/>
    <n v="0"/>
    <n v="0"/>
    <n v="0"/>
    <m/>
    <m/>
    <d v="2021-03-30T00:00:00"/>
    <n v="1"/>
    <s v="O"/>
    <n v="1"/>
    <n v="30"/>
    <n v="0"/>
    <m/>
    <m/>
    <m/>
    <m/>
    <m/>
    <m/>
    <n v="1"/>
    <n v="1"/>
    <m/>
    <m/>
    <n v="16601"/>
    <s v="CREDITOS DE CONSUMO"/>
    <n v="0"/>
    <n v="0"/>
    <n v="890480123"/>
    <s v="UNIVERSIDAD DE CARTAGENA"/>
    <n v="5"/>
    <m/>
    <m/>
    <m/>
    <m/>
    <n v="2"/>
    <n v="7"/>
    <n v="2"/>
  </r>
  <r>
    <n v="7138"/>
    <s v="C"/>
    <x v="304"/>
    <x v="0"/>
    <n v="4"/>
    <n v="550022442"/>
    <d v="2019-09-06T00:00:00"/>
    <d v="2023-08-30T00:00:00"/>
    <n v="0"/>
    <n v="1"/>
    <n v="7"/>
    <n v="30"/>
    <n v="2"/>
    <n v="22490513"/>
    <n v="24960000"/>
    <n v="16137"/>
    <n v="620"/>
    <n v="13784"/>
    <n v="0"/>
    <n v="0"/>
    <n v="0"/>
    <m/>
    <n v="0"/>
    <n v="0"/>
    <n v="0"/>
    <m/>
    <m/>
    <d v="2021-03-30T00:00:00"/>
    <n v="1"/>
    <s v="O"/>
    <n v="1"/>
    <n v="30"/>
    <n v="0"/>
    <m/>
    <m/>
    <m/>
    <m/>
    <m/>
    <m/>
    <n v="1"/>
    <n v="1"/>
    <m/>
    <m/>
    <n v="6646"/>
    <s v="CREDITOS DE CONSUMO"/>
    <n v="0"/>
    <n v="0"/>
    <n v="890480123"/>
    <s v="UNIVERSIDAD DE CARTAGENA"/>
    <n v="5"/>
    <m/>
    <m/>
    <m/>
    <m/>
    <n v="2"/>
    <n v="7"/>
    <n v="2"/>
  </r>
  <r>
    <n v="3573"/>
    <s v="C"/>
    <x v="304"/>
    <x v="0"/>
    <n v="4"/>
    <n v="550022443"/>
    <d v="2019-09-06T00:00:00"/>
    <d v="2023-08-30T00:00:00"/>
    <n v="0"/>
    <n v="1"/>
    <n v="7"/>
    <n v="30"/>
    <n v="2"/>
    <n v="22490513"/>
    <n v="24960000"/>
    <n v="8076"/>
    <n v="310"/>
    <n v="6900"/>
    <n v="0"/>
    <n v="0"/>
    <n v="0"/>
    <m/>
    <n v="0"/>
    <n v="0"/>
    <n v="0"/>
    <m/>
    <m/>
    <d v="2021-03-30T00:00:00"/>
    <n v="1"/>
    <s v="O"/>
    <n v="1"/>
    <n v="30"/>
    <n v="0"/>
    <m/>
    <m/>
    <m/>
    <m/>
    <m/>
    <m/>
    <n v="1"/>
    <n v="1"/>
    <m/>
    <m/>
    <n v="3327"/>
    <s v="CREDITOS DE CONSUMO"/>
    <n v="0"/>
    <n v="0"/>
    <n v="890480123"/>
    <s v="UNIVERSIDAD DE CARTAGENA"/>
    <n v="5"/>
    <m/>
    <m/>
    <m/>
    <m/>
    <n v="2"/>
    <n v="7"/>
    <n v="2"/>
  </r>
  <r>
    <n v="18086"/>
    <s v="C"/>
    <x v="304"/>
    <x v="0"/>
    <n v="4"/>
    <n v="550022748"/>
    <d v="2019-10-04T00:00:00"/>
    <d v="2023-08-30T00:00:00"/>
    <n v="0"/>
    <n v="1"/>
    <n v="7"/>
    <n v="30"/>
    <n v="2"/>
    <n v="22490513"/>
    <n v="24960000"/>
    <n v="40909"/>
    <n v="1573"/>
    <n v="34926"/>
    <n v="0"/>
    <n v="0"/>
    <n v="0"/>
    <m/>
    <n v="0"/>
    <n v="0"/>
    <n v="0"/>
    <m/>
    <m/>
    <d v="2021-03-30T00:00:00"/>
    <n v="1"/>
    <s v="O"/>
    <n v="1"/>
    <n v="30"/>
    <n v="0"/>
    <m/>
    <m/>
    <m/>
    <m/>
    <m/>
    <m/>
    <n v="1"/>
    <n v="1"/>
    <m/>
    <m/>
    <n v="16840"/>
    <s v="CREDITOS DE CONSUMO"/>
    <n v="0"/>
    <n v="0"/>
    <n v="890480123"/>
    <s v="UNIVERSIDAD DE CARTAGENA"/>
    <n v="5"/>
    <m/>
    <m/>
    <m/>
    <m/>
    <n v="2"/>
    <n v="7"/>
    <n v="2"/>
  </r>
  <r>
    <n v="7356"/>
    <s v="C"/>
    <x v="304"/>
    <x v="0"/>
    <n v="4"/>
    <n v="550022749"/>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7356"/>
    <s v="C"/>
    <x v="304"/>
    <x v="0"/>
    <n v="4"/>
    <n v="550022750"/>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18874"/>
    <s v="C"/>
    <x v="304"/>
    <x v="0"/>
    <n v="4"/>
    <n v="550023070"/>
    <d v="2019-11-14T00:00:00"/>
    <d v="2023-08-30T00:00:00"/>
    <n v="0"/>
    <n v="1"/>
    <n v="7"/>
    <n v="30"/>
    <n v="2"/>
    <n v="22490513"/>
    <n v="24960000"/>
    <n v="42689"/>
    <n v="1641"/>
    <n v="36448"/>
    <n v="0"/>
    <n v="0"/>
    <n v="0"/>
    <m/>
    <n v="0"/>
    <n v="0"/>
    <n v="0"/>
    <m/>
    <m/>
    <d v="2021-03-30T00:00:00"/>
    <n v="1"/>
    <s v="O"/>
    <n v="1"/>
    <n v="30"/>
    <n v="0"/>
    <m/>
    <m/>
    <m/>
    <m/>
    <m/>
    <m/>
    <n v="1"/>
    <n v="1"/>
    <m/>
    <m/>
    <n v="17574"/>
    <s v="CREDITOS DE CONSUMO"/>
    <n v="0"/>
    <n v="0"/>
    <n v="890480123"/>
    <s v="UNIVERSIDAD DE CARTAGENA"/>
    <n v="5"/>
    <m/>
    <m/>
    <m/>
    <m/>
    <n v="2"/>
    <n v="7"/>
    <n v="2"/>
  </r>
  <r>
    <n v="18901"/>
    <s v="C"/>
    <x v="304"/>
    <x v="0"/>
    <n v="4"/>
    <n v="550023267"/>
    <d v="2019-12-17T00:00:00"/>
    <d v="2023-08-30T00:00:00"/>
    <n v="0"/>
    <n v="1"/>
    <n v="7"/>
    <n v="30"/>
    <n v="2"/>
    <n v="22490513"/>
    <n v="24960000"/>
    <n v="42755"/>
    <n v="1644"/>
    <n v="36499"/>
    <n v="0"/>
    <n v="0"/>
    <n v="0"/>
    <m/>
    <n v="0"/>
    <n v="0"/>
    <n v="0"/>
    <m/>
    <m/>
    <d v="2021-03-30T00:00:00"/>
    <n v="1"/>
    <s v="O"/>
    <n v="1"/>
    <n v="30"/>
    <n v="0"/>
    <m/>
    <m/>
    <m/>
    <m/>
    <m/>
    <m/>
    <n v="1"/>
    <n v="1"/>
    <m/>
    <m/>
    <n v="17598"/>
    <s v="CREDITOS DE CONSUMO"/>
    <n v="0"/>
    <n v="0"/>
    <n v="890480123"/>
    <s v="UNIVERSIDAD DE CARTAGENA"/>
    <n v="5"/>
    <m/>
    <m/>
    <m/>
    <m/>
    <n v="2"/>
    <n v="7"/>
    <n v="2"/>
  </r>
  <r>
    <n v="7559"/>
    <s v="C"/>
    <x v="304"/>
    <x v="0"/>
    <n v="4"/>
    <n v="550023268"/>
    <d v="2019-12-17T00:00:00"/>
    <d v="2023-08-30T00:00:00"/>
    <n v="0"/>
    <n v="1"/>
    <n v="7"/>
    <n v="30"/>
    <n v="2"/>
    <n v="22490513"/>
    <n v="24960000"/>
    <n v="17091"/>
    <n v="657"/>
    <n v="14598"/>
    <n v="0"/>
    <n v="0"/>
    <n v="0"/>
    <m/>
    <n v="0"/>
    <n v="0"/>
    <n v="0"/>
    <m/>
    <m/>
    <d v="2021-03-30T00:00:00"/>
    <n v="1"/>
    <s v="O"/>
    <n v="1"/>
    <n v="30"/>
    <n v="0"/>
    <m/>
    <m/>
    <m/>
    <m/>
    <m/>
    <m/>
    <n v="1"/>
    <n v="1"/>
    <m/>
    <m/>
    <n v="7039"/>
    <s v="CREDITOS DE CONSUMO"/>
    <n v="0"/>
    <n v="0"/>
    <n v="890480123"/>
    <s v="UNIVERSIDAD DE CARTAGENA"/>
    <n v="5"/>
    <m/>
    <m/>
    <m/>
    <m/>
    <n v="2"/>
    <n v="7"/>
    <n v="2"/>
  </r>
  <r>
    <n v="19401"/>
    <s v="C"/>
    <x v="304"/>
    <x v="0"/>
    <n v="4"/>
    <n v="550023436"/>
    <d v="2020-01-20T00:00:00"/>
    <d v="2023-08-30T00:00:00"/>
    <n v="0"/>
    <n v="1"/>
    <n v="7"/>
    <n v="30"/>
    <n v="2"/>
    <n v="22490513"/>
    <n v="24960000"/>
    <n v="43864"/>
    <n v="1686"/>
    <n v="37465"/>
    <n v="0"/>
    <n v="0"/>
    <n v="0"/>
    <m/>
    <n v="0"/>
    <n v="0"/>
    <n v="0"/>
    <m/>
    <m/>
    <d v="2021-03-30T00:00:00"/>
    <n v="1"/>
    <s v="O"/>
    <n v="1"/>
    <n v="30"/>
    <n v="0"/>
    <m/>
    <m/>
    <m/>
    <m/>
    <m/>
    <m/>
    <n v="1"/>
    <n v="1"/>
    <m/>
    <m/>
    <n v="18064"/>
    <s v="CREDITOS DE CONSUMO"/>
    <n v="0"/>
    <n v="0"/>
    <n v="890480123"/>
    <s v="UNIVERSIDAD DE CARTAGENA"/>
    <n v="5"/>
    <m/>
    <m/>
    <m/>
    <m/>
    <n v="2"/>
    <n v="7"/>
    <n v="2"/>
  </r>
  <r>
    <n v="7768"/>
    <s v="C"/>
    <x v="304"/>
    <x v="0"/>
    <n v="4"/>
    <n v="550023437"/>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7768"/>
    <s v="C"/>
    <x v="304"/>
    <x v="0"/>
    <n v="4"/>
    <n v="550023438"/>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41616"/>
    <s v="C"/>
    <x v="304"/>
    <x v="0"/>
    <n v="4"/>
    <n v="550023847"/>
    <d v="2020-05-07T00:00:00"/>
    <d v="2023-08-30T00:00:00"/>
    <n v="0"/>
    <n v="1"/>
    <n v="7"/>
    <n v="30"/>
    <n v="2"/>
    <n v="22490513"/>
    <n v="24960000"/>
    <n v="94112"/>
    <n v="3618"/>
    <n v="80365"/>
    <n v="0"/>
    <n v="0"/>
    <n v="0"/>
    <m/>
    <n v="0"/>
    <n v="0"/>
    <n v="0"/>
    <m/>
    <m/>
    <d v="2021-03-30T00:00:00"/>
    <n v="1"/>
    <s v="O"/>
    <n v="1"/>
    <n v="30"/>
    <n v="0"/>
    <m/>
    <m/>
    <m/>
    <m/>
    <m/>
    <m/>
    <n v="1"/>
    <n v="1"/>
    <m/>
    <m/>
    <n v="38749"/>
    <s v="CREDITOS DE CONSUMO"/>
    <n v="0"/>
    <n v="0"/>
    <n v="890480123"/>
    <s v="UNIVERSIDAD DE CARTAGENA"/>
    <n v="5"/>
    <m/>
    <m/>
    <m/>
    <m/>
    <n v="2"/>
    <n v="7"/>
    <n v="2"/>
  </r>
  <r>
    <n v="83247"/>
    <s v="C"/>
    <x v="304"/>
    <x v="0"/>
    <n v="4"/>
    <n v="550023848"/>
    <d v="2020-05-07T00:00:00"/>
    <d v="2023-08-30T00:00:00"/>
    <n v="0"/>
    <n v="1"/>
    <n v="7"/>
    <n v="30"/>
    <n v="2"/>
    <n v="22490513"/>
    <n v="24960000"/>
    <n v="188222"/>
    <n v="7236"/>
    <n v="160757"/>
    <n v="0"/>
    <n v="0"/>
    <n v="0"/>
    <m/>
    <n v="0"/>
    <n v="0"/>
    <n v="0"/>
    <m/>
    <m/>
    <d v="2021-03-30T00:00:00"/>
    <n v="1"/>
    <s v="O"/>
    <n v="1"/>
    <n v="30"/>
    <n v="0"/>
    <m/>
    <m/>
    <m/>
    <m/>
    <m/>
    <m/>
    <n v="1"/>
    <n v="1"/>
    <m/>
    <m/>
    <n v="77510"/>
    <s v="CREDITOS DE CONSUMO"/>
    <n v="0"/>
    <n v="0"/>
    <n v="890480123"/>
    <s v="UNIVERSIDAD DE CARTAGENA"/>
    <n v="5"/>
    <m/>
    <m/>
    <m/>
    <m/>
    <n v="2"/>
    <n v="7"/>
    <n v="2"/>
  </r>
  <r>
    <n v="8324"/>
    <s v="C"/>
    <x v="304"/>
    <x v="0"/>
    <n v="4"/>
    <n v="550023849"/>
    <d v="2020-05-07T00:00:00"/>
    <d v="2023-08-30T00:00:00"/>
    <n v="0"/>
    <n v="1"/>
    <n v="7"/>
    <n v="30"/>
    <n v="2"/>
    <n v="22490513"/>
    <n v="24960000"/>
    <n v="18822"/>
    <n v="724"/>
    <n v="16074"/>
    <n v="0"/>
    <n v="0"/>
    <n v="0"/>
    <m/>
    <n v="0"/>
    <n v="0"/>
    <n v="0"/>
    <m/>
    <m/>
    <d v="2021-03-30T00:00:00"/>
    <n v="1"/>
    <s v="O"/>
    <n v="1"/>
    <n v="30"/>
    <n v="0"/>
    <m/>
    <m/>
    <m/>
    <m/>
    <m/>
    <m/>
    <n v="1"/>
    <n v="1"/>
    <m/>
    <m/>
    <n v="7750"/>
    <s v="CREDITOS DE CONSUMO"/>
    <n v="0"/>
    <n v="0"/>
    <n v="890480123"/>
    <s v="UNIVERSIDAD DE CARTAGENA"/>
    <n v="5"/>
    <m/>
    <m/>
    <m/>
    <m/>
    <n v="2"/>
    <n v="7"/>
    <n v="2"/>
  </r>
  <r>
    <n v="42974"/>
    <s v="C"/>
    <x v="304"/>
    <x v="0"/>
    <n v="4"/>
    <n v="550023985"/>
    <d v="2020-07-20T00:00:00"/>
    <d v="2023-08-30T00:00:00"/>
    <n v="0"/>
    <n v="1"/>
    <n v="8"/>
    <n v="30"/>
    <n v="2"/>
    <n v="22490513"/>
    <n v="24960000"/>
    <n v="100000"/>
    <n v="3844"/>
    <n v="82986"/>
    <n v="0"/>
    <n v="0"/>
    <n v="0"/>
    <m/>
    <n v="0"/>
    <n v="0"/>
    <n v="0"/>
    <m/>
    <m/>
    <d v="2021-03-30T00:00:00"/>
    <n v="1"/>
    <s v="O"/>
    <n v="1"/>
    <n v="30"/>
    <n v="0"/>
    <m/>
    <m/>
    <m/>
    <m/>
    <m/>
    <m/>
    <n v="1"/>
    <n v="1"/>
    <m/>
    <m/>
    <n v="40012"/>
    <s v="CREDITOS DE CONSUMO"/>
    <n v="0"/>
    <n v="0"/>
    <n v="890480123"/>
    <s v="UNIVERSIDAD DE CARTAGENA"/>
    <n v="5"/>
    <m/>
    <m/>
    <m/>
    <m/>
    <n v="2"/>
    <n v="7"/>
    <n v="2"/>
  </r>
  <r>
    <n v="21993"/>
    <s v="C"/>
    <x v="304"/>
    <x v="0"/>
    <n v="4"/>
    <n v="550023986"/>
    <d v="2020-07-20T00:00:00"/>
    <d v="2023-08-30T00:00:00"/>
    <n v="0"/>
    <n v="1"/>
    <n v="7"/>
    <n v="30"/>
    <n v="2"/>
    <n v="22490513"/>
    <n v="24960000"/>
    <n v="50000"/>
    <n v="1922"/>
    <n v="42471"/>
    <n v="0"/>
    <n v="0"/>
    <n v="0"/>
    <m/>
    <n v="0"/>
    <n v="0"/>
    <n v="0"/>
    <m/>
    <m/>
    <d v="2021-03-30T00:00:00"/>
    <n v="1"/>
    <s v="O"/>
    <n v="1"/>
    <n v="30"/>
    <n v="0"/>
    <m/>
    <m/>
    <m/>
    <m/>
    <m/>
    <m/>
    <n v="1"/>
    <n v="1"/>
    <m/>
    <m/>
    <n v="20478"/>
    <s v="CREDITOS DE CONSUMO"/>
    <n v="0"/>
    <n v="0"/>
    <n v="890480123"/>
    <s v="UNIVERSIDAD DE CARTAGENA"/>
    <n v="5"/>
    <m/>
    <m/>
    <m/>
    <m/>
    <n v="2"/>
    <n v="7"/>
    <n v="2"/>
  </r>
  <r>
    <n v="8844"/>
    <s v="C"/>
    <x v="304"/>
    <x v="0"/>
    <n v="4"/>
    <n v="550023987"/>
    <d v="2020-07-20T00:00:00"/>
    <d v="2023-08-30T00:00:00"/>
    <n v="0"/>
    <n v="1"/>
    <n v="7"/>
    <n v="30"/>
    <n v="2"/>
    <n v="22490513"/>
    <n v="24960000"/>
    <n v="20000"/>
    <n v="769"/>
    <n v="17079"/>
    <n v="0"/>
    <n v="0"/>
    <n v="0"/>
    <m/>
    <n v="0"/>
    <n v="0"/>
    <n v="0"/>
    <m/>
    <m/>
    <d v="2021-03-30T00:00:00"/>
    <n v="1"/>
    <s v="O"/>
    <n v="1"/>
    <n v="30"/>
    <n v="0"/>
    <m/>
    <m/>
    <m/>
    <m/>
    <m/>
    <m/>
    <n v="1"/>
    <n v="1"/>
    <m/>
    <m/>
    <n v="8235"/>
    <s v="CREDITOS DE CONSUMO"/>
    <n v="0"/>
    <n v="0"/>
    <n v="890480123"/>
    <s v="UNIVERSIDAD DE CARTAGENA"/>
    <n v="5"/>
    <m/>
    <m/>
    <m/>
    <m/>
    <n v="2"/>
    <n v="7"/>
    <n v="2"/>
  </r>
  <r>
    <n v="92950"/>
    <s v="C"/>
    <x v="304"/>
    <x v="0"/>
    <n v="4"/>
    <n v="550024440"/>
    <d v="2020-09-29T00:00:00"/>
    <d v="2023-10-30T00:00:00"/>
    <n v="0"/>
    <n v="1"/>
    <n v="5"/>
    <n v="30"/>
    <n v="2"/>
    <n v="22490513"/>
    <n v="24960000"/>
    <n v="200000"/>
    <n v="7689"/>
    <n v="179495"/>
    <n v="0"/>
    <n v="0"/>
    <n v="0"/>
    <m/>
    <n v="0"/>
    <n v="0"/>
    <n v="0"/>
    <m/>
    <m/>
    <d v="2021-03-30T00:00:00"/>
    <n v="1"/>
    <s v="O"/>
    <n v="1"/>
    <n v="30"/>
    <n v="0"/>
    <m/>
    <m/>
    <m/>
    <m/>
    <m/>
    <m/>
    <n v="1"/>
    <n v="1"/>
    <m/>
    <m/>
    <n v="86545"/>
    <s v="CREDITOS DE CONSUMO"/>
    <n v="0"/>
    <n v="0"/>
    <n v="890480123"/>
    <s v="UNIVERSIDAD DE CARTAGENA"/>
    <n v="5"/>
    <m/>
    <m/>
    <m/>
    <m/>
    <n v="2"/>
    <n v="7"/>
    <n v="2"/>
  </r>
  <r>
    <n v="3107"/>
    <s v="C"/>
    <x v="304"/>
    <x v="0"/>
    <n v="4"/>
    <n v="550025549"/>
    <d v="2021-02-28T00:00:00"/>
    <d v="2021-04-30T00:00:00"/>
    <n v="0"/>
    <n v="1"/>
    <n v="0"/>
    <n v="30"/>
    <n v="2"/>
    <n v="0"/>
    <n v="0"/>
    <n v="6000"/>
    <n v="6000"/>
    <n v="6000"/>
    <n v="0"/>
    <n v="0"/>
    <n v="0"/>
    <m/>
    <n v="0"/>
    <n v="0"/>
    <n v="0"/>
    <m/>
    <m/>
    <d v="2021-03-30T00:00:00"/>
    <n v="1"/>
    <s v="O"/>
    <n v="1"/>
    <n v="30"/>
    <n v="0"/>
    <m/>
    <m/>
    <m/>
    <m/>
    <m/>
    <m/>
    <n v="1"/>
    <n v="1"/>
    <m/>
    <m/>
    <n v="2893"/>
    <s v="CREDITOS DE CONSUMO"/>
    <n v="0"/>
    <n v="0"/>
    <n v="890480123"/>
    <s v="UNIVERSIDAD DE CARTAGENA"/>
    <n v="5"/>
    <m/>
    <m/>
    <m/>
    <m/>
    <n v="2"/>
    <n v="7"/>
    <n v="2"/>
  </r>
  <r>
    <n v="3107"/>
    <s v="C"/>
    <x v="304"/>
    <x v="0"/>
    <n v="4"/>
    <n v="550025735"/>
    <d v="2021-03-31T00:00:00"/>
    <d v="2021-05-30T00:00:00"/>
    <n v="0"/>
    <n v="1"/>
    <n v="0"/>
    <n v="30"/>
    <n v="2"/>
    <n v="0"/>
    <n v="0"/>
    <n v="6000"/>
    <n v="6000"/>
    <n v="6000"/>
    <n v="0"/>
    <n v="0"/>
    <n v="0"/>
    <m/>
    <n v="0"/>
    <n v="0"/>
    <n v="0"/>
    <m/>
    <m/>
    <d v="2021-03-31T00:00:00"/>
    <n v="1"/>
    <s v="O"/>
    <n v="1"/>
    <n v="30"/>
    <n v="0"/>
    <m/>
    <m/>
    <m/>
    <m/>
    <m/>
    <m/>
    <n v="1"/>
    <n v="1"/>
    <m/>
    <m/>
    <n v="2893"/>
    <s v="CREDITOS DE CONSUMO"/>
    <n v="0"/>
    <n v="0"/>
    <n v="890480123"/>
    <s v="UNIVERSIDAD DE CARTAGENA"/>
    <n v="5"/>
    <m/>
    <m/>
    <m/>
    <m/>
    <n v="2"/>
    <n v="7"/>
    <n v="2"/>
  </r>
  <r>
    <n v="0"/>
    <s v="C"/>
    <x v="305"/>
    <x v="0"/>
    <n v="4"/>
    <n v="17435"/>
    <d v="2020-07-31T00:00:00"/>
    <d v="2022-07-31T00:00:00"/>
    <n v="0"/>
    <n v="1"/>
    <n v="8"/>
    <n v="30"/>
    <n v="2"/>
    <n v="12185828"/>
    <n v="12890000"/>
    <n v="2280000"/>
    <n v="107525"/>
    <n v="1580237"/>
    <n v="0"/>
    <n v="0"/>
    <n v="0"/>
    <m/>
    <n v="0"/>
    <n v="0"/>
    <n v="0"/>
    <m/>
    <m/>
    <d v="2021-03-30T00:00:00"/>
    <n v="1"/>
    <s v="O"/>
    <n v="1"/>
    <n v="30"/>
    <n v="0"/>
    <m/>
    <m/>
    <m/>
    <m/>
    <m/>
    <m/>
    <n v="1"/>
    <n v="1"/>
    <m/>
    <m/>
    <n v="3268924"/>
    <s v="CREDITOS DE CONSUMO"/>
    <n v="0"/>
    <n v="0"/>
    <n v="890480123"/>
    <s v="UNIVERSIDAD DE CARTAGENA"/>
    <n v="5"/>
    <m/>
    <m/>
    <m/>
    <m/>
    <n v="1"/>
    <n v="7"/>
    <n v="2"/>
  </r>
  <r>
    <n v="0"/>
    <s v="C"/>
    <x v="305"/>
    <x v="0"/>
    <n v="4"/>
    <n v="550025711"/>
    <d v="2021-03-31T00:00:00"/>
    <d v="2021-05-30T00:00:00"/>
    <n v="0"/>
    <n v="1"/>
    <n v="0"/>
    <n v="30"/>
    <n v="2"/>
    <n v="0"/>
    <n v="0"/>
    <n v="6000"/>
    <n v="6000"/>
    <n v="6000"/>
    <n v="0"/>
    <n v="0"/>
    <n v="0"/>
    <m/>
    <n v="0"/>
    <n v="0"/>
    <n v="0"/>
    <m/>
    <m/>
    <d v="2021-03-31T00:00:00"/>
    <n v="1"/>
    <s v="O"/>
    <n v="1"/>
    <n v="30"/>
    <n v="0"/>
    <m/>
    <m/>
    <m/>
    <m/>
    <m/>
    <m/>
    <n v="1"/>
    <n v="1"/>
    <m/>
    <m/>
    <n v="12412"/>
    <s v="CREDITOS DE CONSUMO"/>
    <n v="0"/>
    <n v="0"/>
    <n v="890480123"/>
    <s v="UNIVERSIDAD DE CARTAGENA"/>
    <n v="5"/>
    <m/>
    <m/>
    <m/>
    <m/>
    <n v="2"/>
    <n v="7"/>
    <n v="2"/>
  </r>
  <r>
    <n v="0"/>
    <s v="C"/>
    <x v="305"/>
    <x v="1"/>
    <n v="4"/>
    <n v="6083"/>
    <d v="2012-10-19T00:00:00"/>
    <d v="2022-10-19T00:00:00"/>
    <n v="11"/>
    <n v="1"/>
    <n v="100"/>
    <n v="30"/>
    <n v="2"/>
    <n v="12364645"/>
    <n v="13090000"/>
    <n v="90000000"/>
    <n v="1310281"/>
    <n v="23316849"/>
    <n v="85030"/>
    <n v="0"/>
    <n v="90000000"/>
    <s v="                              "/>
    <n v="0"/>
    <n v="0"/>
    <n v="0"/>
    <m/>
    <m/>
    <d v="2021-03-30T00:00:00"/>
    <n v="2"/>
    <s v="O"/>
    <n v="1"/>
    <n v="30"/>
    <n v="811682"/>
    <m/>
    <m/>
    <m/>
    <m/>
    <m/>
    <m/>
    <n v="1"/>
    <n v="1"/>
    <m/>
    <m/>
    <n v="48233908"/>
    <s v="CREDITO DE VIVIENDA"/>
    <n v="0"/>
    <n v="0"/>
    <n v="890480123"/>
    <s v="UNIVERSIDAD DE CARTAGENA"/>
    <n v="5"/>
    <m/>
    <m/>
    <m/>
    <m/>
    <n v="1"/>
    <n v="7"/>
    <n v="2"/>
  </r>
  <r>
    <n v="5999823"/>
    <s v="C"/>
    <x v="306"/>
    <x v="0"/>
    <n v="4"/>
    <n v="15715"/>
    <d v="2019-05-17T00:00:00"/>
    <d v="2026-05-17T00:00:00"/>
    <n v="0"/>
    <n v="1"/>
    <n v="22"/>
    <n v="30"/>
    <n v="2"/>
    <n v="17726461"/>
    <n v="19240000"/>
    <n v="20000000"/>
    <n v="417156"/>
    <n v="16822004"/>
    <n v="0"/>
    <n v="0"/>
    <n v="0"/>
    <m/>
    <n v="0"/>
    <n v="0"/>
    <n v="0"/>
    <m/>
    <m/>
    <d v="2021-03-30T00:00:00"/>
    <n v="1"/>
    <s v="O"/>
    <n v="1"/>
    <n v="30"/>
    <n v="0"/>
    <m/>
    <m/>
    <m/>
    <m/>
    <m/>
    <m/>
    <n v="1"/>
    <n v="1"/>
    <m/>
    <m/>
    <n v="10822181"/>
    <s v="CREDITOS DE CONSUMO"/>
    <n v="0"/>
    <n v="0"/>
    <n v="890480123"/>
    <s v="UNIVERSIDAD DE CARTAGENA"/>
    <n v="5"/>
    <m/>
    <m/>
    <m/>
    <m/>
    <n v="1"/>
    <n v="7"/>
    <n v="2"/>
  </r>
  <r>
    <n v="1034329"/>
    <s v="C"/>
    <x v="306"/>
    <x v="0"/>
    <n v="4"/>
    <n v="18297"/>
    <d v="2021-03-29T00:00:00"/>
    <d v="2021-06-30T00:00:00"/>
    <n v="0"/>
    <n v="1"/>
    <n v="1"/>
    <n v="30"/>
    <n v="2"/>
    <n v="13121400"/>
    <n v="13940000"/>
    <n v="2900000"/>
    <n v="31710"/>
    <n v="2900000"/>
    <n v="0"/>
    <n v="0"/>
    <n v="0"/>
    <m/>
    <n v="0"/>
    <n v="0"/>
    <n v="0"/>
    <n v="2900000"/>
    <n v="6"/>
    <d v="2021-03-30T00:00:00"/>
    <n v="1"/>
    <s v="O"/>
    <n v="1"/>
    <n v="30"/>
    <n v="0"/>
    <m/>
    <m/>
    <m/>
    <m/>
    <m/>
    <m/>
    <n v="1"/>
    <n v="1"/>
    <m/>
    <m/>
    <n v="1865671"/>
    <s v="CREDITOS DE CONSUMO"/>
    <n v="0"/>
    <n v="0"/>
    <n v="890480123"/>
    <s v="UNIVERSIDAD DE CARTAGENA"/>
    <n v="5"/>
    <m/>
    <m/>
    <m/>
    <m/>
    <n v="1"/>
    <n v="7"/>
    <n v="2"/>
  </r>
  <r>
    <n v="152847"/>
    <s v="C"/>
    <x v="306"/>
    <x v="0"/>
    <n v="4"/>
    <n v="550023140"/>
    <d v="2019-11-25T00:00:00"/>
    <d v="2023-10-30T00:00:00"/>
    <n v="0"/>
    <n v="1"/>
    <n v="4"/>
    <n v="30"/>
    <n v="2"/>
    <n v="22490513"/>
    <n v="24960000"/>
    <n v="467569"/>
    <n v="17976"/>
    <n v="428546"/>
    <n v="0"/>
    <n v="0"/>
    <n v="0"/>
    <m/>
    <n v="0"/>
    <n v="0"/>
    <n v="0"/>
    <m/>
    <m/>
    <d v="2021-03-30T00:00:00"/>
    <n v="1"/>
    <s v="O"/>
    <n v="1"/>
    <n v="30"/>
    <n v="0"/>
    <m/>
    <m/>
    <m/>
    <m/>
    <m/>
    <m/>
    <n v="1"/>
    <n v="1"/>
    <m/>
    <m/>
    <n v="275699"/>
    <s v="CREDITOS DE CONSUMO"/>
    <n v="0"/>
    <n v="0"/>
    <n v="890480123"/>
    <s v="UNIVERSIDAD DE CARTAGENA"/>
    <n v="5"/>
    <m/>
    <m/>
    <m/>
    <m/>
    <n v="2"/>
    <n v="7"/>
    <n v="2"/>
  </r>
  <r>
    <n v="153004"/>
    <s v="C"/>
    <x v="306"/>
    <x v="0"/>
    <n v="4"/>
    <n v="550023141"/>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53004"/>
    <s v="C"/>
    <x v="306"/>
    <x v="0"/>
    <n v="4"/>
    <n v="550023142"/>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49709"/>
    <s v="C"/>
    <x v="306"/>
    <x v="0"/>
    <n v="4"/>
    <n v="550023143"/>
    <d v="2019-11-25T00:00:00"/>
    <d v="2023-10-30T00:00:00"/>
    <n v="0"/>
    <n v="1"/>
    <n v="5"/>
    <n v="30"/>
    <n v="2"/>
    <n v="22490513"/>
    <n v="24960000"/>
    <n v="467569"/>
    <n v="17976"/>
    <n v="419746"/>
    <n v="0"/>
    <n v="0"/>
    <n v="0"/>
    <m/>
    <n v="0"/>
    <n v="0"/>
    <n v="0"/>
    <m/>
    <m/>
    <d v="2021-03-30T00:00:00"/>
    <n v="1"/>
    <s v="O"/>
    <n v="1"/>
    <n v="30"/>
    <n v="0"/>
    <m/>
    <m/>
    <m/>
    <m/>
    <m/>
    <m/>
    <n v="1"/>
    <n v="1"/>
    <m/>
    <m/>
    <n v="270037"/>
    <s v="CREDITOS DE CONSUMO"/>
    <n v="0"/>
    <n v="0"/>
    <n v="890480123"/>
    <s v="UNIVERSIDAD DE CARTAGENA"/>
    <n v="5"/>
    <m/>
    <m/>
    <m/>
    <m/>
    <n v="2"/>
    <n v="7"/>
    <n v="2"/>
  </r>
  <r>
    <n v="147215"/>
    <s v="C"/>
    <x v="306"/>
    <x v="0"/>
    <n v="4"/>
    <n v="550023156"/>
    <d v="2019-11-27T00:00:00"/>
    <d v="2023-10-30T00:00:00"/>
    <n v="0"/>
    <n v="1"/>
    <n v="5"/>
    <n v="30"/>
    <n v="2"/>
    <n v="22490513"/>
    <n v="24960000"/>
    <n v="459778"/>
    <n v="17676"/>
    <n v="412753"/>
    <n v="0"/>
    <n v="0"/>
    <n v="0"/>
    <m/>
    <n v="0"/>
    <n v="0"/>
    <n v="0"/>
    <m/>
    <m/>
    <d v="2021-03-30T00:00:00"/>
    <n v="1"/>
    <s v="O"/>
    <n v="1"/>
    <n v="30"/>
    <n v="0"/>
    <m/>
    <m/>
    <m/>
    <m/>
    <m/>
    <m/>
    <n v="1"/>
    <n v="1"/>
    <m/>
    <m/>
    <n v="265538"/>
    <s v="CREDITOS DE CONSUMO"/>
    <n v="0"/>
    <n v="0"/>
    <n v="890480123"/>
    <s v="UNIVERSIDAD DE CARTAGENA"/>
    <n v="5"/>
    <m/>
    <m/>
    <m/>
    <m/>
    <n v="2"/>
    <n v="7"/>
    <n v="2"/>
  </r>
  <r>
    <n v="192114"/>
    <s v="C"/>
    <x v="306"/>
    <x v="0"/>
    <n v="4"/>
    <n v="550024432"/>
    <d v="2020-09-26T00:00:00"/>
    <d v="2023-10-30T00:00:00"/>
    <n v="0"/>
    <n v="1"/>
    <n v="5"/>
    <n v="30"/>
    <n v="2"/>
    <n v="22490513"/>
    <n v="24960000"/>
    <n v="600000"/>
    <n v="23066"/>
    <n v="538639"/>
    <n v="0"/>
    <n v="0"/>
    <n v="0"/>
    <m/>
    <n v="0"/>
    <n v="0"/>
    <n v="0"/>
    <m/>
    <m/>
    <d v="2021-03-30T00:00:00"/>
    <n v="1"/>
    <s v="O"/>
    <n v="1"/>
    <n v="30"/>
    <n v="0"/>
    <m/>
    <m/>
    <m/>
    <m/>
    <m/>
    <m/>
    <n v="1"/>
    <n v="1"/>
    <m/>
    <m/>
    <n v="346525"/>
    <s v="CREDITOS DE CONSUMO"/>
    <n v="0"/>
    <n v="0"/>
    <n v="890480123"/>
    <s v="UNIVERSIDAD DE CARTAGENA"/>
    <n v="5"/>
    <m/>
    <m/>
    <m/>
    <m/>
    <n v="2"/>
    <n v="7"/>
    <n v="2"/>
  </r>
  <r>
    <n v="3293"/>
    <s v="C"/>
    <x v="306"/>
    <x v="0"/>
    <n v="4"/>
    <n v="550024436"/>
    <d v="2020-09-27T00:00:00"/>
    <d v="2023-10-30T00:00:00"/>
    <n v="0"/>
    <n v="1"/>
    <n v="3"/>
    <n v="30"/>
    <n v="2"/>
    <n v="22490513"/>
    <n v="24960000"/>
    <n v="10000"/>
    <n v="384"/>
    <n v="9232"/>
    <n v="899"/>
    <n v="0"/>
    <n v="0"/>
    <m/>
    <n v="0"/>
    <n v="0"/>
    <n v="0"/>
    <m/>
    <m/>
    <d v="2020-10-29T00:00:00"/>
    <n v="1"/>
    <s v="O"/>
    <n v="1"/>
    <n v="30"/>
    <n v="0"/>
    <m/>
    <m/>
    <m/>
    <m/>
    <m/>
    <m/>
    <n v="1"/>
    <n v="1"/>
    <m/>
    <m/>
    <n v="5939"/>
    <s v="CREDITOS DE CONSUMO"/>
    <n v="0"/>
    <n v="0"/>
    <n v="890480123"/>
    <s v="UNIVERSIDAD DE CARTAGENA"/>
    <n v="5"/>
    <m/>
    <m/>
    <m/>
    <m/>
    <n v="2"/>
    <n v="7"/>
    <n v="2"/>
  </r>
  <r>
    <n v="8134"/>
    <s v="C"/>
    <x v="306"/>
    <x v="0"/>
    <n v="4"/>
    <n v="550024581"/>
    <d v="2020-10-10T00:00:00"/>
    <d v="2023-10-30T00:00:00"/>
    <n v="0"/>
    <n v="1"/>
    <n v="5"/>
    <n v="30"/>
    <n v="2"/>
    <n v="22490513"/>
    <n v="24960000"/>
    <n v="25406"/>
    <n v="977"/>
    <n v="22806"/>
    <n v="0"/>
    <n v="0"/>
    <n v="0"/>
    <m/>
    <n v="0"/>
    <n v="0"/>
    <n v="0"/>
    <m/>
    <m/>
    <d v="2021-03-30T00:00:00"/>
    <n v="1"/>
    <s v="O"/>
    <n v="1"/>
    <n v="30"/>
    <n v="0"/>
    <m/>
    <m/>
    <m/>
    <m/>
    <m/>
    <m/>
    <n v="1"/>
    <n v="1"/>
    <m/>
    <m/>
    <n v="14672"/>
    <s v="CREDITOS DE CONSUMO"/>
    <n v="0"/>
    <n v="0"/>
    <n v="890480123"/>
    <s v="UNIVERSIDAD DE CARTAGENA"/>
    <n v="5"/>
    <m/>
    <m/>
    <m/>
    <m/>
    <n v="2"/>
    <n v="7"/>
    <n v="2"/>
  </r>
  <r>
    <n v="14797"/>
    <s v="C"/>
    <x v="306"/>
    <x v="0"/>
    <n v="4"/>
    <n v="550024583"/>
    <d v="2020-10-10T00:00:00"/>
    <d v="2023-10-30T00:00:00"/>
    <n v="0"/>
    <n v="1"/>
    <n v="5"/>
    <n v="30"/>
    <n v="2"/>
    <n v="22490513"/>
    <n v="24960000"/>
    <n v="46210"/>
    <n v="1776"/>
    <n v="41487"/>
    <n v="0"/>
    <n v="0"/>
    <n v="0"/>
    <m/>
    <n v="0"/>
    <n v="0"/>
    <n v="0"/>
    <m/>
    <m/>
    <d v="2021-03-30T00:00:00"/>
    <n v="1"/>
    <s v="O"/>
    <n v="1"/>
    <n v="30"/>
    <n v="0"/>
    <m/>
    <m/>
    <m/>
    <m/>
    <m/>
    <m/>
    <n v="1"/>
    <n v="1"/>
    <m/>
    <m/>
    <n v="26690"/>
    <s v="CREDITOS DE CONSUMO"/>
    <n v="0"/>
    <n v="0"/>
    <n v="890480123"/>
    <s v="UNIVERSIDAD DE CARTAGENA"/>
    <n v="5"/>
    <m/>
    <m/>
    <m/>
    <m/>
    <n v="2"/>
    <n v="7"/>
    <n v="2"/>
  </r>
  <r>
    <n v="2140"/>
    <s v="C"/>
    <x v="306"/>
    <x v="0"/>
    <n v="4"/>
    <n v="550025333"/>
    <d v="2021-01-31T00:00:00"/>
    <d v="2021-03-28T00:00:00"/>
    <n v="0"/>
    <n v="1"/>
    <n v="0"/>
    <n v="30"/>
    <n v="2"/>
    <n v="0"/>
    <n v="0"/>
    <n v="6000"/>
    <n v="6000"/>
    <n v="6000"/>
    <n v="0"/>
    <n v="0"/>
    <n v="0"/>
    <m/>
    <n v="0"/>
    <n v="0"/>
    <n v="0"/>
    <m/>
    <m/>
    <d v="2021-02-28T00:00:00"/>
    <n v="1"/>
    <s v="O"/>
    <n v="1"/>
    <n v="30"/>
    <n v="0"/>
    <m/>
    <m/>
    <m/>
    <m/>
    <m/>
    <m/>
    <n v="1"/>
    <n v="1"/>
    <m/>
    <m/>
    <n v="3860"/>
    <s v="CREDITOS DE CONSUMO"/>
    <n v="0"/>
    <n v="0"/>
    <n v="890480123"/>
    <s v="UNIVERSIDAD DE CARTAGENA"/>
    <n v="5"/>
    <m/>
    <m/>
    <m/>
    <m/>
    <n v="2"/>
    <n v="7"/>
    <n v="2"/>
  </r>
  <r>
    <n v="2140"/>
    <s v="C"/>
    <x v="306"/>
    <x v="0"/>
    <n v="4"/>
    <n v="550025529"/>
    <d v="2021-02-28T00:00:00"/>
    <d v="2021-04-30T00:00:00"/>
    <n v="0"/>
    <n v="1"/>
    <n v="0"/>
    <n v="30"/>
    <n v="2"/>
    <n v="0"/>
    <n v="0"/>
    <n v="6000"/>
    <n v="6000"/>
    <n v="6000"/>
    <n v="0"/>
    <n v="0"/>
    <n v="0"/>
    <m/>
    <n v="0"/>
    <n v="0"/>
    <n v="0"/>
    <m/>
    <m/>
    <d v="2021-03-30T00:00:00"/>
    <n v="1"/>
    <s v="O"/>
    <n v="1"/>
    <n v="30"/>
    <n v="0"/>
    <m/>
    <m/>
    <m/>
    <m/>
    <m/>
    <m/>
    <n v="1"/>
    <n v="1"/>
    <m/>
    <m/>
    <n v="3860"/>
    <s v="CREDITOS DE CONSUMO"/>
    <n v="0"/>
    <n v="0"/>
    <n v="890480123"/>
    <s v="UNIVERSIDAD DE CARTAGENA"/>
    <n v="5"/>
    <m/>
    <m/>
    <m/>
    <m/>
    <n v="2"/>
    <n v="7"/>
    <n v="2"/>
  </r>
  <r>
    <n v="2140"/>
    <s v="C"/>
    <x v="306"/>
    <x v="0"/>
    <n v="4"/>
    <n v="550025716"/>
    <d v="2021-03-31T00:00:00"/>
    <d v="2021-05-30T00:00:00"/>
    <n v="0"/>
    <n v="1"/>
    <n v="0"/>
    <n v="30"/>
    <n v="2"/>
    <n v="0"/>
    <n v="0"/>
    <n v="6000"/>
    <n v="6000"/>
    <n v="6000"/>
    <n v="0"/>
    <n v="0"/>
    <n v="0"/>
    <m/>
    <n v="0"/>
    <n v="0"/>
    <n v="0"/>
    <m/>
    <m/>
    <d v="2021-03-31T00:00:00"/>
    <n v="1"/>
    <s v="O"/>
    <n v="1"/>
    <n v="30"/>
    <n v="0"/>
    <m/>
    <m/>
    <m/>
    <m/>
    <m/>
    <m/>
    <n v="1"/>
    <n v="1"/>
    <m/>
    <m/>
    <n v="3860"/>
    <s v="CREDITOS DE CONSUMO"/>
    <n v="0"/>
    <n v="0"/>
    <n v="890480123"/>
    <s v="UNIVERSIDAD DE CARTAGENA"/>
    <n v="5"/>
    <m/>
    <m/>
    <m/>
    <m/>
    <n v="2"/>
    <n v="7"/>
    <n v="2"/>
  </r>
  <r>
    <n v="18141423"/>
    <s v="C"/>
    <x v="307"/>
    <x v="12"/>
    <n v="4"/>
    <n v="13859"/>
    <d v="2018-04-04T00:00:00"/>
    <d v="2025-04-04T00:00:00"/>
    <n v="86"/>
    <n v="1"/>
    <n v="32"/>
    <n v="30"/>
    <n v="2"/>
    <n v="17726461"/>
    <n v="19240000"/>
    <n v="30000000"/>
    <n v="625734"/>
    <n v="22599345"/>
    <n v="1005379"/>
    <n v="0"/>
    <n v="0"/>
    <m/>
    <n v="2259935"/>
    <n v="1005379"/>
    <n v="128347"/>
    <m/>
    <m/>
    <d v="2021-03-30T00:00:00"/>
    <n v="1"/>
    <s v="O"/>
    <n v="1"/>
    <n v="30"/>
    <n v="888721"/>
    <m/>
    <m/>
    <m/>
    <m/>
    <m/>
    <m/>
    <n v="1"/>
    <n v="1"/>
    <m/>
    <m/>
    <n v="4457922"/>
    <s v="CREDITOS DE CONSUMO"/>
    <n v="0"/>
    <n v="0"/>
    <n v="890480123"/>
    <s v="UNIVERSIDAD DE CARTAGENA"/>
    <n v="5"/>
    <m/>
    <m/>
    <m/>
    <m/>
    <n v="1"/>
    <n v="7"/>
    <n v="2"/>
  </r>
  <r>
    <n v="330229"/>
    <s v="C"/>
    <x v="308"/>
    <x v="0"/>
    <n v="4"/>
    <n v="15405"/>
    <d v="2020-10-29T00:00:00"/>
    <d v="2023-01-30T00:00:00"/>
    <n v="0"/>
    <n v="1"/>
    <n v="3"/>
    <n v="30"/>
    <n v="2"/>
    <n v="17726461"/>
    <n v="19240000"/>
    <n v="5776482"/>
    <n v="260993"/>
    <n v="5062492"/>
    <n v="74730"/>
    <n v="0"/>
    <n v="0"/>
    <m/>
    <n v="0"/>
    <n v="0"/>
    <n v="0"/>
    <m/>
    <m/>
    <d v="2021-03-30T00:00:00"/>
    <n v="1"/>
    <s v="O"/>
    <n v="1"/>
    <n v="30"/>
    <n v="0"/>
    <m/>
    <m/>
    <m/>
    <m/>
    <m/>
    <m/>
    <n v="1"/>
    <n v="1"/>
    <m/>
    <m/>
    <n v="4732263"/>
    <s v="CREDITOS DE CONSUMO"/>
    <n v="0"/>
    <n v="0"/>
    <n v="890480123"/>
    <s v="UNIVERSIDAD DE CARTAGENA"/>
    <n v="5"/>
    <m/>
    <m/>
    <m/>
    <m/>
    <n v="1"/>
    <n v="7"/>
    <n v="1"/>
  </r>
  <r>
    <n v="318441"/>
    <s v="C"/>
    <x v="308"/>
    <x v="0"/>
    <n v="4"/>
    <n v="18102"/>
    <d v="2021-01-28T00:00:00"/>
    <d v="2023-01-30T00:00:00"/>
    <n v="0"/>
    <n v="1"/>
    <n v="2"/>
    <n v="30"/>
    <n v="2"/>
    <n v="15881442"/>
    <n v="17090000"/>
    <n v="5260000"/>
    <n v="257248"/>
    <n v="4881779"/>
    <n v="0"/>
    <n v="0"/>
    <n v="0"/>
    <m/>
    <n v="0"/>
    <n v="0"/>
    <n v="0"/>
    <m/>
    <m/>
    <d v="2021-03-30T00:00:00"/>
    <n v="1"/>
    <s v="O"/>
    <n v="1"/>
    <n v="30"/>
    <n v="0"/>
    <m/>
    <m/>
    <m/>
    <m/>
    <m/>
    <m/>
    <n v="1"/>
    <n v="1"/>
    <m/>
    <m/>
    <n v="4563338"/>
    <s v="CREDITOS DE CONSUMO"/>
    <n v="0"/>
    <n v="0"/>
    <n v="890480123"/>
    <s v="UNIVERSIDAD DE CARTAGENA"/>
    <n v="5"/>
    <m/>
    <m/>
    <m/>
    <m/>
    <n v="1"/>
    <n v="7"/>
    <n v="2"/>
  </r>
  <r>
    <n v="0"/>
    <s v="C"/>
    <x v="309"/>
    <x v="0"/>
    <n v="4"/>
    <n v="13049"/>
    <d v="2017-09-11T00:00:00"/>
    <d v="2022-09-11T00:00:00"/>
    <n v="0"/>
    <n v="1"/>
    <n v="43"/>
    <n v="30"/>
    <n v="2"/>
    <n v="17726461"/>
    <n v="19240000"/>
    <n v="25000000"/>
    <n v="631121"/>
    <n v="9144465"/>
    <n v="0"/>
    <n v="0"/>
    <n v="0"/>
    <m/>
    <n v="0"/>
    <n v="0"/>
    <n v="0"/>
    <m/>
    <m/>
    <d v="2021-03-30T00:00:00"/>
    <n v="1"/>
    <s v="O"/>
    <n v="1"/>
    <n v="30"/>
    <n v="0"/>
    <m/>
    <m/>
    <m/>
    <m/>
    <m/>
    <m/>
    <n v="1"/>
    <n v="1"/>
    <m/>
    <m/>
    <n v="17828032"/>
    <s v="CREDITOS DE CONSUMO"/>
    <n v="0"/>
    <n v="0"/>
    <n v="890480123"/>
    <s v="UNIVERSIDAD DE CARTAGENA"/>
    <n v="5"/>
    <m/>
    <m/>
    <m/>
    <m/>
    <n v="1"/>
    <n v="7"/>
    <n v="2"/>
  </r>
  <r>
    <n v="0"/>
    <s v="C"/>
    <x v="310"/>
    <x v="0"/>
    <n v="4"/>
    <n v="18198"/>
    <d v="2021-02-18T00:00:00"/>
    <d v="2023-02-28T00:00:00"/>
    <n v="0"/>
    <n v="1"/>
    <n v="2"/>
    <n v="30"/>
    <n v="2"/>
    <n v="15881442"/>
    <n v="17090000"/>
    <n v="5250000"/>
    <n v="256759"/>
    <n v="4802572"/>
    <n v="0"/>
    <n v="0"/>
    <n v="0"/>
    <m/>
    <n v="0"/>
    <n v="0"/>
    <n v="0"/>
    <m/>
    <m/>
    <d v="2021-03-30T00:00:00"/>
    <n v="1"/>
    <s v="O"/>
    <n v="1"/>
    <n v="30"/>
    <n v="0"/>
    <m/>
    <m/>
    <m/>
    <m/>
    <m/>
    <m/>
    <n v="1"/>
    <n v="1"/>
    <m/>
    <m/>
    <n v="10898859"/>
    <s v="CREDITOS DE CONSUMO"/>
    <n v="0"/>
    <n v="0"/>
    <n v="890480123"/>
    <s v="UNIVERSIDAD DE CARTAGENA"/>
    <n v="5"/>
    <m/>
    <m/>
    <m/>
    <m/>
    <n v="1"/>
    <n v="7"/>
    <n v="2"/>
  </r>
  <r>
    <n v="100205566"/>
    <s v="C"/>
    <x v="311"/>
    <x v="0"/>
    <n v="4"/>
    <n v="17075"/>
    <d v="2020-03-12T00:00:00"/>
    <d v="2027-03-30T00:00:00"/>
    <n v="0"/>
    <n v="1"/>
    <n v="12"/>
    <n v="30"/>
    <n v="2"/>
    <n v="9119043"/>
    <n v="9510000"/>
    <n v="119633016"/>
    <n v="1932020"/>
    <n v="106827767"/>
    <n v="0"/>
    <n v="0"/>
    <n v="0"/>
    <m/>
    <n v="0"/>
    <n v="0"/>
    <n v="0"/>
    <m/>
    <m/>
    <d v="2021-03-30T00:00:00"/>
    <n v="1"/>
    <s v="O"/>
    <n v="1"/>
    <n v="30"/>
    <n v="0"/>
    <m/>
    <m/>
    <m/>
    <m/>
    <m/>
    <m/>
    <n v="1"/>
    <n v="1"/>
    <m/>
    <m/>
    <n v="6622201"/>
    <s v="CREDITOS DE CONSUMO"/>
    <n v="0"/>
    <n v="0"/>
    <n v="890480123"/>
    <s v="UNIVERSIDAD DE CARTAGENA"/>
    <n v="5"/>
    <m/>
    <m/>
    <m/>
    <m/>
    <n v="1"/>
    <n v="7"/>
    <n v="2"/>
  </r>
  <r>
    <n v="1744002"/>
    <s v="C"/>
    <x v="311"/>
    <x v="2"/>
    <n v="4"/>
    <n v="17502"/>
    <d v="2020-08-31T00:00:00"/>
    <d v="2022-08-31T00:00:00"/>
    <n v="0"/>
    <n v="1"/>
    <n v="7"/>
    <n v="30"/>
    <n v="2"/>
    <n v="17726461"/>
    <n v="19240000"/>
    <n v="2500000"/>
    <n v="124480"/>
    <n v="1859256"/>
    <n v="0"/>
    <n v="0"/>
    <n v="0"/>
    <m/>
    <n v="0"/>
    <n v="0"/>
    <n v="0"/>
    <m/>
    <m/>
    <d v="2021-03-31T00:00:00"/>
    <n v="1"/>
    <s v="O"/>
    <n v="1"/>
    <n v="30"/>
    <n v="0"/>
    <m/>
    <m/>
    <m/>
    <m/>
    <m/>
    <m/>
    <n v="1"/>
    <n v="1"/>
    <m/>
    <m/>
    <n v="115254"/>
    <s v="CREDITOS DE CONSUMO"/>
    <n v="0"/>
    <n v="0"/>
    <m/>
    <m/>
    <n v="5"/>
    <m/>
    <m/>
    <m/>
    <m/>
    <n v="1"/>
    <n v="7"/>
    <n v="2"/>
  </r>
  <r>
    <n v="355412"/>
    <s v="C"/>
    <x v="311"/>
    <x v="0"/>
    <n v="4"/>
    <n v="18304"/>
    <d v="2021-03-31T00:00:00"/>
    <d v="2021-04-30T00:00:00"/>
    <n v="0"/>
    <n v="1"/>
    <n v="0"/>
    <n v="30"/>
    <n v="2"/>
    <n v="23318977"/>
    <n v="25980000"/>
    <n v="378900"/>
    <n v="386263"/>
    <n v="378900"/>
    <n v="0"/>
    <n v="0"/>
    <n v="0"/>
    <m/>
    <n v="0"/>
    <n v="0"/>
    <n v="0"/>
    <m/>
    <m/>
    <d v="2021-03-31T00:00:00"/>
    <n v="1"/>
    <s v="O"/>
    <n v="1"/>
    <n v="30"/>
    <n v="0"/>
    <m/>
    <m/>
    <m/>
    <m/>
    <m/>
    <m/>
    <n v="1"/>
    <n v="1"/>
    <m/>
    <m/>
    <n v="23488"/>
    <s v="CREDITOS DE CONSUMO"/>
    <n v="0"/>
    <n v="0"/>
    <n v="890480123"/>
    <s v="UNIVERSIDAD DE CARTAGENA"/>
    <n v="5"/>
    <m/>
    <m/>
    <m/>
    <m/>
    <n v="1"/>
    <n v="7"/>
    <n v="2"/>
  </r>
  <r>
    <n v="0"/>
    <s v="C"/>
    <x v="312"/>
    <x v="0"/>
    <n v="4"/>
    <n v="16663"/>
    <d v="2019-12-05T00:00:00"/>
    <d v="2022-12-05T00:00:00"/>
    <n v="0"/>
    <n v="1"/>
    <n v="16"/>
    <n v="30"/>
    <n v="2"/>
    <n v="17726461"/>
    <n v="19240000"/>
    <n v="20000000"/>
    <n v="720306"/>
    <n v="12323248"/>
    <n v="0"/>
    <n v="0"/>
    <n v="0"/>
    <m/>
    <n v="0"/>
    <n v="0"/>
    <n v="0"/>
    <m/>
    <m/>
    <d v="2021-03-30T00:00:00"/>
    <n v="1"/>
    <s v="O"/>
    <n v="1"/>
    <n v="30"/>
    <n v="0"/>
    <m/>
    <m/>
    <m/>
    <m/>
    <m/>
    <m/>
    <n v="1"/>
    <n v="1"/>
    <m/>
    <m/>
    <n v="16850359"/>
    <s v="CREDITOS DE CONSUMO"/>
    <n v="0"/>
    <n v="0"/>
    <n v="890480123"/>
    <s v="UNIVERSIDAD DE CARTAGENA"/>
    <n v="5"/>
    <m/>
    <m/>
    <m/>
    <m/>
    <n v="1"/>
    <n v="7"/>
    <n v="2"/>
  </r>
  <r>
    <n v="0"/>
    <s v="C"/>
    <x v="313"/>
    <x v="0"/>
    <n v="4"/>
    <n v="17266"/>
    <d v="2020-06-20T00:00:00"/>
    <d v="2021-06-30T00:00:00"/>
    <n v="30"/>
    <n v="1"/>
    <n v="7"/>
    <n v="30"/>
    <n v="2"/>
    <n v="12185828"/>
    <n v="12890000"/>
    <n v="1990000"/>
    <n v="176982"/>
    <n v="709104"/>
    <n v="7020"/>
    <n v="0"/>
    <n v="0"/>
    <m/>
    <n v="0"/>
    <n v="0"/>
    <n v="0"/>
    <m/>
    <m/>
    <d v="2021-03-30T00:00:00"/>
    <n v="9"/>
    <s v="O"/>
    <n v="1"/>
    <n v="30"/>
    <n v="188762"/>
    <m/>
    <m/>
    <m/>
    <m/>
    <m/>
    <m/>
    <n v="1"/>
    <n v="1"/>
    <m/>
    <m/>
    <n v="1194146"/>
    <s v="CREDITOS DE CONSUMO"/>
    <n v="0"/>
    <n v="0"/>
    <n v="890480123"/>
    <s v="UNIVERSIDAD DE CARTAGENA"/>
    <n v="5"/>
    <m/>
    <m/>
    <m/>
    <m/>
    <n v="1"/>
    <n v="7"/>
    <n v="2"/>
  </r>
  <r>
    <n v="8049096"/>
    <s v="C"/>
    <x v="314"/>
    <x v="0"/>
    <n v="4"/>
    <n v="17189"/>
    <d v="2020-05-08T00:00:00"/>
    <d v="2027-05-30T00:00:00"/>
    <n v="0"/>
    <n v="1"/>
    <n v="10"/>
    <n v="30"/>
    <n v="2"/>
    <n v="17726461"/>
    <n v="19240000"/>
    <n v="31610000"/>
    <n v="659315"/>
    <n v="29478689"/>
    <n v="0"/>
    <n v="0"/>
    <n v="0"/>
    <m/>
    <n v="0"/>
    <n v="0"/>
    <n v="0"/>
    <m/>
    <m/>
    <d v="2021-03-30T00:00:00"/>
    <n v="9"/>
    <s v="O"/>
    <n v="1"/>
    <n v="30"/>
    <n v="0"/>
    <m/>
    <m/>
    <m/>
    <m/>
    <m/>
    <m/>
    <n v="1"/>
    <n v="1"/>
    <m/>
    <m/>
    <n v="21429593"/>
    <s v="CREDITOS DE CONSUMO"/>
    <n v="0"/>
    <n v="0"/>
    <n v="890480123"/>
    <s v="UNIVERSIDAD DE CARTAGENA"/>
    <n v="5"/>
    <m/>
    <m/>
    <m/>
    <m/>
    <n v="1"/>
    <n v="7"/>
    <n v="2"/>
  </r>
  <r>
    <n v="0"/>
    <s v="C"/>
    <x v="315"/>
    <x v="0"/>
    <n v="4"/>
    <n v="16843"/>
    <d v="2020-01-16T00:00:00"/>
    <d v="2025-01-16T00:00:00"/>
    <n v="14"/>
    <n v="1"/>
    <n v="13"/>
    <n v="30"/>
    <n v="2"/>
    <n v="9119963"/>
    <n v="9511000"/>
    <n v="55268452"/>
    <n v="1150503"/>
    <n v="44591048"/>
    <n v="157906"/>
    <n v="0"/>
    <n v="0"/>
    <m/>
    <n v="0"/>
    <n v="0"/>
    <n v="0"/>
    <m/>
    <m/>
    <d v="2021-03-30T00:00:00"/>
    <n v="1"/>
    <s v="O"/>
    <n v="1"/>
    <n v="30"/>
    <n v="69951"/>
    <m/>
    <m/>
    <m/>
    <m/>
    <m/>
    <m/>
    <n v="1"/>
    <n v="1"/>
    <m/>
    <m/>
    <n v="45741622"/>
    <s v="CREDITOS DE CONSUMO"/>
    <n v="0"/>
    <n v="0"/>
    <n v="890480123"/>
    <s v="UNIVERSIDAD DE CARTAGENA"/>
    <n v="5"/>
    <m/>
    <m/>
    <m/>
    <m/>
    <n v="1"/>
    <n v="7"/>
    <n v="2"/>
  </r>
  <r>
    <n v="0"/>
    <s v="C"/>
    <x v="316"/>
    <x v="0"/>
    <n v="4"/>
    <n v="17101"/>
    <d v="2020-03-17T00:00:00"/>
    <d v="2021-03-30T00:00:00"/>
    <n v="30"/>
    <n v="1"/>
    <n v="10"/>
    <n v="30"/>
    <n v="2"/>
    <n v="19457481"/>
    <n v="21290000"/>
    <n v="1700000"/>
    <n v="157038"/>
    <n v="169886"/>
    <n v="2520"/>
    <n v="0"/>
    <n v="0"/>
    <m/>
    <n v="0"/>
    <n v="0"/>
    <n v="0"/>
    <m/>
    <m/>
    <d v="2021-03-30T00:00:00"/>
    <n v="1"/>
    <s v="O"/>
    <n v="1"/>
    <n v="30"/>
    <n v="169886"/>
    <m/>
    <m/>
    <m/>
    <m/>
    <m/>
    <m/>
    <n v="1"/>
    <n v="1"/>
    <m/>
    <m/>
    <n v="212791"/>
    <s v="CREDITOS DE CONSUMO"/>
    <n v="0"/>
    <n v="0"/>
    <n v="890480123"/>
    <s v="UNIVERSIDAD DE CARTAGENA"/>
    <n v="5"/>
    <m/>
    <m/>
    <m/>
    <m/>
    <n v="1"/>
    <n v="7"/>
    <n v="2"/>
  </r>
  <r>
    <n v="0"/>
    <s v="C"/>
    <x v="316"/>
    <x v="0"/>
    <n v="4"/>
    <n v="17683"/>
    <d v="2020-10-07T00:00:00"/>
    <d v="2021-10-30T00:00:00"/>
    <n v="0"/>
    <n v="1"/>
    <n v="6"/>
    <n v="30"/>
    <n v="2"/>
    <n v="15881442"/>
    <n v="17090000"/>
    <n v="1000000"/>
    <n v="90675"/>
    <n v="505322"/>
    <n v="0"/>
    <n v="0"/>
    <n v="0"/>
    <m/>
    <n v="0"/>
    <n v="0"/>
    <n v="0"/>
    <m/>
    <m/>
    <d v="2021-03-30T00:00:00"/>
    <n v="1"/>
    <s v="O"/>
    <n v="1"/>
    <n v="30"/>
    <n v="0"/>
    <m/>
    <m/>
    <m/>
    <m/>
    <m/>
    <m/>
    <n v="1"/>
    <n v="1"/>
    <m/>
    <m/>
    <n v="632942"/>
    <s v="CREDITOS DE CONSUMO"/>
    <n v="0"/>
    <n v="0"/>
    <n v="890480123"/>
    <s v="UNIVERSIDAD DE CARTAGENA"/>
    <n v="5"/>
    <m/>
    <m/>
    <m/>
    <m/>
    <n v="1"/>
    <n v="7"/>
    <n v="2"/>
  </r>
  <r>
    <n v="0"/>
    <s v="C"/>
    <x v="317"/>
    <x v="0"/>
    <n v="4"/>
    <n v="17008"/>
    <d v="2020-02-21T00:00:00"/>
    <d v="2023-02-28T00:00:00"/>
    <n v="0"/>
    <n v="1"/>
    <n v="13"/>
    <n v="30"/>
    <n v="2"/>
    <n v="17726461"/>
    <n v="19240000"/>
    <n v="7000000"/>
    <n v="252107"/>
    <n v="4883907"/>
    <n v="0"/>
    <n v="0"/>
    <n v="0"/>
    <m/>
    <n v="0"/>
    <n v="0"/>
    <n v="0"/>
    <m/>
    <m/>
    <d v="2021-03-30T00:00:00"/>
    <n v="1"/>
    <s v="O"/>
    <n v="1"/>
    <n v="30"/>
    <n v="0"/>
    <m/>
    <m/>
    <m/>
    <m/>
    <m/>
    <m/>
    <n v="1"/>
    <n v="1"/>
    <m/>
    <m/>
    <n v="34367221"/>
    <s v="CREDITOS DE CONSUMO"/>
    <n v="0"/>
    <n v="0"/>
    <n v="890480123"/>
    <s v="UNIVERSIDAD DE CARTAGENA"/>
    <n v="5"/>
    <m/>
    <m/>
    <m/>
    <m/>
    <n v="1"/>
    <n v="7"/>
    <n v="2"/>
  </r>
  <r>
    <n v="0"/>
    <s v="C"/>
    <x v="318"/>
    <x v="0"/>
    <n v="4"/>
    <n v="14297"/>
    <d v="2018-07-16T00:00:00"/>
    <d v="2021-07-16T00:00:00"/>
    <n v="14"/>
    <n v="1"/>
    <n v="31"/>
    <n v="30"/>
    <n v="2"/>
    <n v="17726461"/>
    <n v="19240000"/>
    <n v="14600000"/>
    <n v="525824"/>
    <n v="2035552"/>
    <n v="13986"/>
    <n v="0"/>
    <n v="0"/>
    <m/>
    <n v="0"/>
    <n v="0"/>
    <n v="0"/>
    <m/>
    <m/>
    <d v="2021-03-30T00:00:00"/>
    <n v="1"/>
    <s v="O"/>
    <n v="1"/>
    <n v="30"/>
    <n v="7694"/>
    <m/>
    <m/>
    <m/>
    <m/>
    <m/>
    <m/>
    <n v="1"/>
    <n v="1"/>
    <m/>
    <m/>
    <n v="8012049"/>
    <s v="CREDITOS DE CONSUMO"/>
    <n v="0"/>
    <n v="0"/>
    <n v="890480123"/>
    <s v="UNIVERSIDAD DE CARTAGENA"/>
    <n v="5"/>
    <m/>
    <m/>
    <m/>
    <m/>
    <n v="1"/>
    <n v="7"/>
    <n v="2"/>
  </r>
  <r>
    <n v="0"/>
    <s v="C"/>
    <x v="318"/>
    <x v="0"/>
    <n v="4"/>
    <n v="17569"/>
    <d v="2020-09-09T00:00:00"/>
    <d v="2021-04-30T00:00:00"/>
    <n v="0"/>
    <n v="1"/>
    <n v="5"/>
    <n v="30"/>
    <n v="2"/>
    <n v="9752084"/>
    <n v="10200000"/>
    <n v="2999000"/>
    <n v="514146"/>
    <n v="107394"/>
    <n v="0"/>
    <n v="0"/>
    <n v="0"/>
    <m/>
    <n v="0"/>
    <n v="0"/>
    <n v="0"/>
    <m/>
    <m/>
    <d v="2021-03-30T00:00:00"/>
    <n v="1"/>
    <s v="O"/>
    <n v="1"/>
    <n v="30"/>
    <n v="0"/>
    <m/>
    <m/>
    <m/>
    <m/>
    <m/>
    <m/>
    <n v="1"/>
    <n v="1"/>
    <m/>
    <m/>
    <n v="422709"/>
    <s v="CREDITOS DE CONSUMO"/>
    <n v="0"/>
    <n v="0"/>
    <n v="890480123"/>
    <s v="UNIVERSIDAD DE CARTAGENA"/>
    <n v="5"/>
    <m/>
    <m/>
    <m/>
    <m/>
    <n v="1"/>
    <n v="7"/>
    <n v="2"/>
  </r>
  <r>
    <n v="0"/>
    <s v="C"/>
    <x v="318"/>
    <x v="2"/>
    <n v="4"/>
    <n v="18312"/>
    <d v="2021-03-31T00:00:00"/>
    <d v="2021-04-30T00:00:00"/>
    <n v="0"/>
    <n v="1"/>
    <n v="0"/>
    <n v="30"/>
    <n v="2"/>
    <n v="23318977"/>
    <n v="25980000"/>
    <n v="612643"/>
    <n v="624548"/>
    <n v="612643"/>
    <n v="0"/>
    <n v="0"/>
    <n v="0"/>
    <m/>
    <n v="0"/>
    <n v="0"/>
    <n v="0"/>
    <m/>
    <m/>
    <d v="2021-03-31T00:00:00"/>
    <n v="1"/>
    <s v="O"/>
    <n v="1"/>
    <n v="30"/>
    <n v="0"/>
    <m/>
    <m/>
    <m/>
    <m/>
    <m/>
    <m/>
    <n v="1"/>
    <n v="1"/>
    <m/>
    <m/>
    <n v="2411398"/>
    <s v="CREDITOS DE CONSUMO"/>
    <n v="0"/>
    <n v="0"/>
    <m/>
    <m/>
    <n v="5"/>
    <m/>
    <m/>
    <m/>
    <m/>
    <n v="1"/>
    <n v="7"/>
    <n v="2"/>
  </r>
  <r>
    <n v="0"/>
    <s v="C"/>
    <x v="319"/>
    <x v="0"/>
    <n v="4"/>
    <n v="18139"/>
    <d v="2021-02-03T00:00:00"/>
    <d v="2021-06-28T00:00:00"/>
    <n v="0"/>
    <n v="1"/>
    <n v="1"/>
    <n v="30"/>
    <n v="2"/>
    <n v="13121400"/>
    <n v="13940000"/>
    <n v="4800000"/>
    <n v="52486"/>
    <n v="4746928"/>
    <n v="0"/>
    <n v="0"/>
    <n v="0"/>
    <m/>
    <n v="0"/>
    <n v="0"/>
    <n v="0"/>
    <n v="4800000"/>
    <n v="6"/>
    <d v="2021-03-30T00:00:00"/>
    <n v="1"/>
    <s v="O"/>
    <n v="1"/>
    <n v="30"/>
    <n v="0"/>
    <m/>
    <m/>
    <m/>
    <m/>
    <m/>
    <m/>
    <n v="1"/>
    <n v="1"/>
    <m/>
    <m/>
    <n v="32730662"/>
    <s v="CREDITOS DE CONSUMO"/>
    <n v="0"/>
    <n v="0"/>
    <n v="890480123"/>
    <s v="UNIVERSIDAD DE CARTAGENA"/>
    <n v="5"/>
    <m/>
    <m/>
    <m/>
    <m/>
    <n v="1"/>
    <n v="7"/>
    <n v="2"/>
  </r>
  <r>
    <n v="1124814"/>
    <s v="C"/>
    <x v="320"/>
    <x v="0"/>
    <n v="4"/>
    <n v="16646"/>
    <d v="2020-10-29T00:00:00"/>
    <d v="2022-01-03T00:00:00"/>
    <n v="0"/>
    <n v="1"/>
    <n v="5"/>
    <n v="30"/>
    <n v="2"/>
    <n v="15881442"/>
    <n v="17090000"/>
    <n v="2971059"/>
    <n v="233883"/>
    <n v="1967388"/>
    <n v="0"/>
    <n v="0"/>
    <n v="0"/>
    <m/>
    <n v="0"/>
    <n v="0"/>
    <n v="0"/>
    <m/>
    <m/>
    <d v="2021-03-30T00:00:00"/>
    <n v="9"/>
    <s v="O"/>
    <n v="1"/>
    <n v="30"/>
    <n v="0"/>
    <m/>
    <m/>
    <m/>
    <m/>
    <m/>
    <m/>
    <n v="1"/>
    <n v="1"/>
    <m/>
    <m/>
    <n v="842574"/>
    <s v="CREDITOS DE CONSUMO"/>
    <n v="0"/>
    <n v="0"/>
    <n v="890480123"/>
    <s v="UNIVERSIDAD DE CARTAGENA"/>
    <n v="5"/>
    <m/>
    <m/>
    <m/>
    <m/>
    <n v="1"/>
    <n v="7"/>
    <n v="1"/>
  </r>
  <r>
    <n v="1165371"/>
    <s v="C"/>
    <x v="320"/>
    <x v="0"/>
    <n v="4"/>
    <n v="17615"/>
    <d v="2020-09-23T00:00:00"/>
    <d v="2022-04-30T00:00:00"/>
    <n v="0"/>
    <n v="1"/>
    <n v="6"/>
    <n v="30"/>
    <n v="2"/>
    <n v="17726461"/>
    <n v="19240000"/>
    <n v="3000000"/>
    <n v="191026"/>
    <n v="2038327"/>
    <n v="0"/>
    <n v="0"/>
    <n v="0"/>
    <m/>
    <n v="0"/>
    <n v="0"/>
    <n v="0"/>
    <m/>
    <m/>
    <d v="2021-03-30T00:00:00"/>
    <n v="9"/>
    <s v="O"/>
    <n v="1"/>
    <n v="30"/>
    <n v="0"/>
    <m/>
    <m/>
    <m/>
    <m/>
    <m/>
    <m/>
    <n v="1"/>
    <n v="1"/>
    <m/>
    <m/>
    <n v="872956"/>
    <s v="CREDITOS DE CONSUMO"/>
    <n v="0"/>
    <n v="0"/>
    <n v="890480123"/>
    <s v="UNIVERSIDAD DE CARTAGENA"/>
    <n v="5"/>
    <m/>
    <m/>
    <m/>
    <m/>
    <n v="1"/>
    <n v="7"/>
    <n v="2"/>
  </r>
  <r>
    <n v="4630221"/>
    <s v="C"/>
    <x v="321"/>
    <x v="0"/>
    <n v="4"/>
    <n v="15784"/>
    <d v="2019-05-31T00:00:00"/>
    <d v="2023-05-31T00:00:00"/>
    <n v="0"/>
    <n v="1"/>
    <n v="22"/>
    <n v="30"/>
    <n v="2"/>
    <n v="12185828"/>
    <n v="12890000"/>
    <n v="23858895"/>
    <n v="630475"/>
    <n v="14288623"/>
    <n v="0"/>
    <n v="0"/>
    <n v="0"/>
    <m/>
    <n v="0"/>
    <n v="0"/>
    <n v="0"/>
    <m/>
    <m/>
    <d v="2021-03-30T00:00:00"/>
    <n v="1"/>
    <s v="O"/>
    <n v="1"/>
    <n v="30"/>
    <n v="0"/>
    <m/>
    <m/>
    <m/>
    <m/>
    <m/>
    <m/>
    <n v="1"/>
    <n v="1"/>
    <m/>
    <m/>
    <n v="9658402"/>
    <s v="CREDITOS DE CONSUMO"/>
    <n v="0"/>
    <n v="0"/>
    <n v="890480123"/>
    <s v="UNIVERSIDAD DE CARTAGENA"/>
    <n v="5"/>
    <m/>
    <m/>
    <m/>
    <m/>
    <n v="1"/>
    <n v="7"/>
    <n v="2"/>
  </r>
  <r>
    <n v="0"/>
    <s v="C"/>
    <x v="322"/>
    <x v="0"/>
    <n v="4"/>
    <n v="14866"/>
    <d v="2018-11-13T00:00:00"/>
    <d v="2021-05-13T00:00:00"/>
    <n v="0"/>
    <n v="1"/>
    <n v="29"/>
    <n v="30"/>
    <n v="2"/>
    <n v="12185828"/>
    <n v="12890000"/>
    <n v="17800000"/>
    <n v="691278"/>
    <n v="569684"/>
    <n v="0"/>
    <n v="0"/>
    <n v="0"/>
    <m/>
    <n v="0"/>
    <n v="0"/>
    <n v="0"/>
    <m/>
    <m/>
    <d v="2021-03-30T00:00:00"/>
    <n v="1"/>
    <s v="O"/>
    <n v="1"/>
    <n v="30"/>
    <n v="0"/>
    <m/>
    <m/>
    <m/>
    <m/>
    <m/>
    <m/>
    <n v="1"/>
    <n v="1"/>
    <m/>
    <m/>
    <n v="694586"/>
    <s v="CREDITOS DE CONSUMO"/>
    <n v="0"/>
    <n v="0"/>
    <n v="890480123"/>
    <s v="UNIVERSIDAD DE CARTAGENA"/>
    <n v="5"/>
    <m/>
    <m/>
    <m/>
    <m/>
    <n v="1"/>
    <n v="7"/>
    <n v="2"/>
  </r>
  <r>
    <n v="0"/>
    <s v="C"/>
    <x v="322"/>
    <x v="0"/>
    <n v="4"/>
    <n v="14868"/>
    <d v="2018-11-13T00:00:00"/>
    <d v="2022-11-13T00:00:00"/>
    <n v="0"/>
    <n v="1"/>
    <n v="29"/>
    <n v="30"/>
    <n v="2"/>
    <n v="12185828"/>
    <n v="12890000"/>
    <n v="39466633"/>
    <n v="1042912"/>
    <n v="17691701"/>
    <n v="0"/>
    <n v="0"/>
    <n v="0"/>
    <m/>
    <n v="0"/>
    <n v="0"/>
    <n v="0"/>
    <m/>
    <m/>
    <d v="2021-03-30T00:00:00"/>
    <n v="1"/>
    <s v="O"/>
    <n v="1"/>
    <n v="30"/>
    <n v="0"/>
    <m/>
    <m/>
    <m/>
    <m/>
    <m/>
    <m/>
    <n v="1"/>
    <n v="1"/>
    <m/>
    <m/>
    <n v="21570569"/>
    <s v="CREDITOS DE CONSUMO"/>
    <n v="0"/>
    <n v="0"/>
    <n v="890480123"/>
    <s v="UNIVERSIDAD DE CARTAGENA"/>
    <n v="5"/>
    <m/>
    <m/>
    <m/>
    <m/>
    <n v="1"/>
    <n v="7"/>
    <n v="2"/>
  </r>
  <r>
    <n v="0"/>
    <s v="C"/>
    <x v="322"/>
    <x v="0"/>
    <n v="4"/>
    <n v="550020073"/>
    <d v="2018-11-13T00:00:00"/>
    <d v="2021-11-30T00:00:00"/>
    <n v="0"/>
    <n v="1"/>
    <n v="28"/>
    <n v="30"/>
    <n v="2"/>
    <n v="23318977"/>
    <n v="25980000"/>
    <n v="50000"/>
    <n v="1958"/>
    <n v="14344"/>
    <n v="0"/>
    <n v="0"/>
    <n v="0"/>
    <m/>
    <n v="0"/>
    <n v="0"/>
    <n v="0"/>
    <m/>
    <m/>
    <d v="2021-03-30T00:00:00"/>
    <n v="1"/>
    <s v="O"/>
    <n v="1"/>
    <n v="30"/>
    <n v="0"/>
    <m/>
    <m/>
    <m/>
    <m/>
    <m/>
    <m/>
    <n v="1"/>
    <n v="1"/>
    <m/>
    <m/>
    <n v="17489"/>
    <s v="CREDITOS DE CONSUMO"/>
    <n v="0"/>
    <n v="0"/>
    <n v="890480123"/>
    <s v="UNIVERSIDAD DE CARTAGENA"/>
    <n v="5"/>
    <m/>
    <m/>
    <m/>
    <m/>
    <n v="2"/>
    <n v="7"/>
    <n v="2"/>
  </r>
  <r>
    <n v="0"/>
    <s v="C"/>
    <x v="322"/>
    <x v="0"/>
    <n v="4"/>
    <n v="550025663"/>
    <d v="2021-03-31T00:00:00"/>
    <d v="2021-05-30T00:00:00"/>
    <n v="0"/>
    <n v="1"/>
    <n v="0"/>
    <n v="30"/>
    <n v="2"/>
    <n v="0"/>
    <n v="0"/>
    <n v="6000"/>
    <n v="6000"/>
    <n v="6000"/>
    <n v="0"/>
    <n v="0"/>
    <n v="0"/>
    <m/>
    <n v="0"/>
    <n v="0"/>
    <n v="0"/>
    <m/>
    <m/>
    <d v="2021-03-31T00:00:00"/>
    <n v="1"/>
    <s v="O"/>
    <n v="1"/>
    <n v="30"/>
    <n v="0"/>
    <m/>
    <m/>
    <m/>
    <m/>
    <m/>
    <m/>
    <n v="1"/>
    <n v="1"/>
    <m/>
    <m/>
    <n v="7316"/>
    <s v="CREDITOS DE CONSUMO"/>
    <n v="0"/>
    <n v="0"/>
    <n v="890480123"/>
    <s v="UNIVERSIDAD DE CARTAGENA"/>
    <n v="5"/>
    <m/>
    <m/>
    <m/>
    <m/>
    <n v="2"/>
    <n v="7"/>
    <n v="2"/>
  </r>
  <r>
    <n v="6592120"/>
    <s v="C"/>
    <x v="323"/>
    <x v="0"/>
    <n v="4"/>
    <n v="17823"/>
    <d v="2020-11-20T00:00:00"/>
    <d v="2027-11-30T00:00:00"/>
    <n v="0"/>
    <n v="1"/>
    <n v="4"/>
    <n v="30"/>
    <n v="2"/>
    <n v="16011168"/>
    <n v="17240000"/>
    <n v="20000000"/>
    <n v="397369"/>
    <n v="19466614"/>
    <n v="0"/>
    <n v="0"/>
    <n v="0"/>
    <m/>
    <n v="0"/>
    <n v="0"/>
    <n v="0"/>
    <m/>
    <m/>
    <d v="2021-03-30T00:00:00"/>
    <n v="9"/>
    <s v="O"/>
    <n v="1"/>
    <n v="30"/>
    <n v="0"/>
    <m/>
    <m/>
    <m/>
    <m/>
    <m/>
    <m/>
    <n v="1"/>
    <n v="1"/>
    <m/>
    <m/>
    <n v="12874494"/>
    <s v="CREDITOS DE CONSUMO"/>
    <n v="0"/>
    <n v="0"/>
    <n v="890480123"/>
    <s v="UNIVERSIDAD DE CARTAGENA"/>
    <n v="5"/>
    <m/>
    <m/>
    <m/>
    <m/>
    <n v="1"/>
    <n v="7"/>
    <n v="2"/>
  </r>
  <r>
    <n v="32302081"/>
    <s v="C"/>
    <x v="324"/>
    <x v="0"/>
    <n v="4"/>
    <n v="17920"/>
    <d v="2020-12-28T00:00:00"/>
    <d v="2027-12-30T00:00:00"/>
    <n v="0"/>
    <n v="1"/>
    <n v="3"/>
    <n v="30"/>
    <n v="2"/>
    <n v="9568969"/>
    <n v="10000000"/>
    <n v="40212765"/>
    <n v="658658"/>
    <n v="39190660"/>
    <n v="0"/>
    <n v="0"/>
    <n v="0"/>
    <m/>
    <n v="0"/>
    <n v="0"/>
    <n v="0"/>
    <m/>
    <m/>
    <d v="2021-03-30T00:00:00"/>
    <n v="1"/>
    <s v="O"/>
    <n v="1"/>
    <n v="30"/>
    <n v="0"/>
    <m/>
    <m/>
    <m/>
    <m/>
    <m/>
    <m/>
    <n v="1"/>
    <n v="1"/>
    <m/>
    <m/>
    <n v="6888579"/>
    <s v="CREDITOS DE CONSUMO"/>
    <n v="0"/>
    <n v="0"/>
    <n v="890480123"/>
    <s v="UNIVERSIDAD DE CARTAGENA"/>
    <n v="5"/>
    <m/>
    <m/>
    <m/>
    <m/>
    <n v="1"/>
    <n v="7"/>
    <n v="2"/>
  </r>
  <r>
    <n v="26380670"/>
    <s v="C"/>
    <x v="324"/>
    <x v="0"/>
    <n v="4"/>
    <n v="17921"/>
    <d v="2020-12-28T00:00:00"/>
    <d v="2027-12-30T00:00:00"/>
    <n v="0"/>
    <n v="1"/>
    <n v="3"/>
    <n v="30"/>
    <n v="2"/>
    <n v="16011168"/>
    <n v="17240000"/>
    <n v="32654356"/>
    <n v="648791"/>
    <n v="32006479"/>
    <n v="0"/>
    <n v="0"/>
    <n v="0"/>
    <m/>
    <n v="0"/>
    <n v="0"/>
    <n v="0"/>
    <m/>
    <m/>
    <d v="2021-03-30T00:00:00"/>
    <n v="1"/>
    <s v="O"/>
    <n v="1"/>
    <n v="30"/>
    <n v="0"/>
    <m/>
    <m/>
    <m/>
    <m/>
    <m/>
    <m/>
    <n v="1"/>
    <n v="1"/>
    <m/>
    <m/>
    <n v="5625809"/>
    <s v="CREDITOS DE CONSUMO"/>
    <n v="0"/>
    <n v="0"/>
    <n v="890480123"/>
    <s v="UNIVERSIDAD DE CARTAGENA"/>
    <n v="5"/>
    <m/>
    <m/>
    <m/>
    <m/>
    <n v="1"/>
    <n v="7"/>
    <n v="2"/>
  </r>
  <r>
    <n v="1319076"/>
    <s v="C"/>
    <x v="324"/>
    <x v="0"/>
    <n v="4"/>
    <n v="17923"/>
    <d v="2020-12-28T00:00:00"/>
    <d v="2022-12-30T00:00:00"/>
    <n v="0"/>
    <n v="1"/>
    <n v="3"/>
    <n v="30"/>
    <n v="2"/>
    <n v="15881442"/>
    <n v="17090000"/>
    <n v="1795028"/>
    <n v="87789"/>
    <n v="1600376"/>
    <n v="0"/>
    <n v="0"/>
    <n v="0"/>
    <m/>
    <n v="0"/>
    <n v="0"/>
    <n v="0"/>
    <m/>
    <m/>
    <d v="2021-03-30T00:00:00"/>
    <n v="1"/>
    <s v="O"/>
    <n v="1"/>
    <n v="30"/>
    <n v="0"/>
    <m/>
    <m/>
    <m/>
    <m/>
    <m/>
    <m/>
    <n v="1"/>
    <n v="1"/>
    <m/>
    <m/>
    <n v="281300"/>
    <s v="CREDITOS DE CONSUMO"/>
    <n v="0"/>
    <n v="0"/>
    <n v="890480123"/>
    <s v="UNIVERSIDAD DE CARTAGENA"/>
    <n v="5"/>
    <m/>
    <m/>
    <m/>
    <m/>
    <n v="1"/>
    <n v="7"/>
    <n v="2"/>
  </r>
  <r>
    <n v="556354"/>
    <s v="C"/>
    <x v="325"/>
    <x v="0"/>
    <n v="4"/>
    <n v="17909"/>
    <d v="2020-12-22T00:00:00"/>
    <d v="2021-12-30T00:00:00"/>
    <n v="0"/>
    <n v="1"/>
    <n v="3"/>
    <n v="30"/>
    <n v="2"/>
    <n v="7720836"/>
    <n v="8000000"/>
    <n v="860000"/>
    <n v="74699"/>
    <n v="651112"/>
    <n v="0"/>
    <n v="0"/>
    <n v="0"/>
    <m/>
    <n v="0"/>
    <n v="0"/>
    <n v="0"/>
    <m/>
    <m/>
    <d v="2021-03-30T00:00:00"/>
    <n v="1"/>
    <s v="O"/>
    <n v="1"/>
    <n v="30"/>
    <n v="0"/>
    <m/>
    <m/>
    <m/>
    <m/>
    <m/>
    <m/>
    <n v="1"/>
    <n v="1"/>
    <m/>
    <m/>
    <n v="94758"/>
    <s v="CREDITOS DE CONSUMO"/>
    <n v="0"/>
    <n v="0"/>
    <n v="890480123"/>
    <s v="UNIVERSIDAD DE CARTAGENA"/>
    <n v="5"/>
    <m/>
    <m/>
    <m/>
    <m/>
    <n v="1"/>
    <n v="7"/>
    <n v="2"/>
  </r>
  <r>
    <n v="32064665"/>
    <s v="C"/>
    <x v="325"/>
    <x v="3"/>
    <n v="4"/>
    <n v="17910"/>
    <d v="2020-12-22T00:00:00"/>
    <d v="2026-07-30T00:00:00"/>
    <n v="0"/>
    <n v="1"/>
    <n v="3"/>
    <n v="30"/>
    <n v="2"/>
    <n v="10971158"/>
    <n v="11540000"/>
    <n v="38805653"/>
    <n v="777143"/>
    <n v="37525929"/>
    <n v="0"/>
    <n v="0"/>
    <n v="45000000"/>
    <s v="                              "/>
    <n v="0"/>
    <n v="0"/>
    <n v="0"/>
    <m/>
    <m/>
    <d v="2021-03-30T00:00:00"/>
    <n v="3"/>
    <s v="O"/>
    <n v="1"/>
    <n v="30"/>
    <n v="0"/>
    <m/>
    <m/>
    <m/>
    <m/>
    <m/>
    <m/>
    <n v="1"/>
    <n v="1"/>
    <m/>
    <m/>
    <n v="5461264"/>
    <s v="CREDITOS DE CONSUMO"/>
    <n v="0"/>
    <n v="0"/>
    <n v="890480123"/>
    <s v="UNIVERSIDAD DE CARTAGENA"/>
    <n v="5"/>
    <m/>
    <m/>
    <m/>
    <m/>
    <n v="1"/>
    <n v="7"/>
    <n v="2"/>
  </r>
  <r>
    <n v="19987570"/>
    <s v="C"/>
    <x v="325"/>
    <x v="0"/>
    <n v="4"/>
    <n v="17911"/>
    <d v="2020-12-22T00:00:00"/>
    <d v="2027-12-30T00:00:00"/>
    <n v="0"/>
    <n v="1"/>
    <n v="3"/>
    <n v="30"/>
    <n v="2"/>
    <n v="16011168"/>
    <n v="17240000"/>
    <n v="23866292"/>
    <n v="474186"/>
    <n v="23391859"/>
    <n v="0"/>
    <n v="0"/>
    <n v="0"/>
    <m/>
    <n v="0"/>
    <n v="0"/>
    <n v="0"/>
    <m/>
    <m/>
    <d v="2021-03-30T00:00:00"/>
    <n v="1"/>
    <s v="O"/>
    <n v="1"/>
    <n v="30"/>
    <n v="0"/>
    <m/>
    <m/>
    <m/>
    <m/>
    <m/>
    <m/>
    <n v="1"/>
    <n v="1"/>
    <m/>
    <m/>
    <n v="3404289"/>
    <s v="CREDITOS DE CONSUMO"/>
    <n v="0"/>
    <n v="0"/>
    <n v="890480123"/>
    <s v="UNIVERSIDAD DE CARTAGENA"/>
    <n v="5"/>
    <m/>
    <m/>
    <m/>
    <m/>
    <n v="1"/>
    <n v="7"/>
    <n v="2"/>
  </r>
  <r>
    <n v="1035681"/>
    <s v="C"/>
    <x v="325"/>
    <x v="0"/>
    <n v="4"/>
    <n v="18187"/>
    <d v="2021-02-17T00:00:00"/>
    <d v="2023-02-28T00:00:00"/>
    <n v="0"/>
    <n v="1"/>
    <n v="2"/>
    <n v="30"/>
    <n v="2"/>
    <n v="15881442"/>
    <n v="17090000"/>
    <n v="1325000"/>
    <n v="64801"/>
    <n v="1212078"/>
    <n v="0"/>
    <n v="0"/>
    <n v="0"/>
    <m/>
    <n v="0"/>
    <n v="0"/>
    <n v="0"/>
    <m/>
    <m/>
    <d v="2021-03-30T00:00:00"/>
    <n v="9"/>
    <s v="O"/>
    <n v="1"/>
    <n v="30"/>
    <n v="0"/>
    <m/>
    <m/>
    <m/>
    <m/>
    <m/>
    <m/>
    <n v="1"/>
    <n v="1"/>
    <m/>
    <m/>
    <n v="176397"/>
    <s v="CREDITOS DE CONSUMO"/>
    <n v="0"/>
    <n v="0"/>
    <n v="890480123"/>
    <s v="UNIVERSIDAD DE CARTAGENA"/>
    <n v="5"/>
    <m/>
    <m/>
    <m/>
    <m/>
    <n v="1"/>
    <n v="7"/>
    <n v="2"/>
  </r>
  <r>
    <n v="16497316"/>
    <s v="C"/>
    <x v="326"/>
    <x v="0"/>
    <n v="4"/>
    <n v="16626"/>
    <d v="2020-10-29T00:00:00"/>
    <d v="2027-01-30T00:00:00"/>
    <n v="0"/>
    <n v="1"/>
    <n v="5"/>
    <n v="30"/>
    <n v="2"/>
    <n v="17726461"/>
    <n v="19240000"/>
    <n v="20695876"/>
    <n v="458309"/>
    <n v="19908628"/>
    <n v="0"/>
    <n v="0"/>
    <n v="0"/>
    <m/>
    <n v="0"/>
    <n v="0"/>
    <n v="0"/>
    <m/>
    <m/>
    <d v="2021-03-30T00:00:00"/>
    <n v="1"/>
    <s v="O"/>
    <n v="1"/>
    <n v="30"/>
    <n v="0"/>
    <m/>
    <m/>
    <m/>
    <m/>
    <m/>
    <m/>
    <n v="1"/>
    <n v="1"/>
    <m/>
    <m/>
    <n v="3411312"/>
    <s v="CREDITOS DE CONSUMO"/>
    <n v="0"/>
    <n v="0"/>
    <n v="890480123"/>
    <s v="UNIVERSIDAD DE CARTAGENA"/>
    <n v="5"/>
    <m/>
    <m/>
    <m/>
    <m/>
    <n v="1"/>
    <n v="7"/>
    <n v="1"/>
  </r>
  <r>
    <n v="8079597"/>
    <s v="C"/>
    <x v="326"/>
    <x v="0"/>
    <n v="4"/>
    <n v="17948"/>
    <d v="2020-12-29T00:00:00"/>
    <d v="2025-02-28T00:00:00"/>
    <n v="0"/>
    <n v="1"/>
    <n v="3"/>
    <n v="30"/>
    <n v="2"/>
    <n v="16011168"/>
    <n v="17240000"/>
    <n v="10190000"/>
    <n v="280592"/>
    <n v="9750294"/>
    <n v="4147"/>
    <n v="0"/>
    <n v="0"/>
    <m/>
    <n v="0"/>
    <n v="0"/>
    <n v="0"/>
    <m/>
    <m/>
    <d v="2021-03-30T00:00:00"/>
    <n v="1"/>
    <s v="O"/>
    <n v="1"/>
    <n v="30"/>
    <n v="0"/>
    <m/>
    <m/>
    <m/>
    <m/>
    <m/>
    <m/>
    <n v="1"/>
    <n v="1"/>
    <m/>
    <m/>
    <n v="1670697"/>
    <s v="CREDITOS DE CONSUMO"/>
    <n v="0"/>
    <n v="0"/>
    <n v="890480123"/>
    <s v="UNIVERSIDAD DE CARTAGENA"/>
    <n v="5"/>
    <m/>
    <m/>
    <m/>
    <m/>
    <n v="1"/>
    <n v="7"/>
    <n v="2"/>
  </r>
  <r>
    <n v="3295375"/>
    <s v="C"/>
    <x v="327"/>
    <x v="0"/>
    <n v="4"/>
    <n v="16119"/>
    <d v="2019-08-09T00:00:00"/>
    <d v="2023-08-30T00:00:00"/>
    <n v="0"/>
    <n v="1"/>
    <n v="21"/>
    <n v="30"/>
    <n v="2"/>
    <n v="17726461"/>
    <n v="19240000"/>
    <n v="6000000"/>
    <n v="175394"/>
    <n v="3878318"/>
    <n v="0"/>
    <n v="0"/>
    <n v="0"/>
    <m/>
    <n v="0"/>
    <n v="0"/>
    <n v="0"/>
    <m/>
    <m/>
    <d v="2021-03-30T00:00:00"/>
    <n v="1"/>
    <s v="O"/>
    <n v="1"/>
    <n v="30"/>
    <n v="0"/>
    <m/>
    <m/>
    <m/>
    <m/>
    <m/>
    <m/>
    <n v="1"/>
    <n v="1"/>
    <m/>
    <m/>
    <n v="582943"/>
    <s v="CREDITOS DE CONSUMO"/>
    <n v="0"/>
    <n v="0"/>
    <n v="890480123"/>
    <s v="UNIVERSIDAD DE CARTAGENA"/>
    <n v="5"/>
    <m/>
    <m/>
    <m/>
    <m/>
    <n v="1"/>
    <n v="7"/>
    <n v="2"/>
  </r>
  <r>
    <n v="2162647"/>
    <s v="C"/>
    <x v="327"/>
    <x v="0"/>
    <n v="4"/>
    <n v="18055"/>
    <d v="2021-01-13T00:00:00"/>
    <d v="2023-01-13T00:00:00"/>
    <n v="17"/>
    <n v="1"/>
    <n v="1"/>
    <n v="30"/>
    <n v="2"/>
    <n v="15881442"/>
    <n v="17090000"/>
    <n v="2740000"/>
    <n v="134004"/>
    <n v="2545213"/>
    <n v="19074"/>
    <n v="0"/>
    <n v="0"/>
    <m/>
    <n v="0"/>
    <n v="0"/>
    <n v="0"/>
    <m/>
    <m/>
    <d v="2021-03-30T00:00:00"/>
    <n v="1"/>
    <s v="O"/>
    <n v="1"/>
    <n v="30"/>
    <n v="1984"/>
    <m/>
    <m/>
    <m/>
    <m/>
    <m/>
    <m/>
    <n v="1"/>
    <n v="1"/>
    <m/>
    <m/>
    <n v="382566"/>
    <s v="CREDITOS DE CONSUMO"/>
    <n v="0"/>
    <n v="0"/>
    <n v="890480123"/>
    <s v="UNIVERSIDAD DE CARTAGENA"/>
    <n v="5"/>
    <m/>
    <m/>
    <m/>
    <m/>
    <n v="1"/>
    <n v="7"/>
    <n v="2"/>
  </r>
  <r>
    <n v="70091573"/>
    <s v="C"/>
    <x v="327"/>
    <x v="1"/>
    <n v="4"/>
    <n v="12986"/>
    <d v="2017-08-29T00:00:00"/>
    <d v="2029-08-29T00:00:00"/>
    <n v="0"/>
    <n v="1"/>
    <n v="43"/>
    <n v="30"/>
    <n v="2"/>
    <n v="12185828"/>
    <n v="12890000"/>
    <n v="100000000"/>
    <n v="1019199"/>
    <n v="82490582"/>
    <n v="0"/>
    <n v="0"/>
    <n v="186199050"/>
    <s v="                              "/>
    <n v="0"/>
    <n v="0"/>
    <n v="0"/>
    <s v="700000/1500000/2500000"/>
    <d v="2003-12-06T00:00:00"/>
    <d v="2021-03-30T00:00:00"/>
    <n v="2"/>
    <s v="O"/>
    <n v="1"/>
    <n v="30"/>
    <n v="0"/>
    <n v="1"/>
    <n v="0"/>
    <n v="1"/>
    <n v="0"/>
    <n v="0"/>
    <n v="0"/>
    <n v="1"/>
    <n v="1"/>
    <m/>
    <m/>
    <n v="12399009"/>
    <s v="CREDITO DE VIVIENDA"/>
    <n v="0"/>
    <n v="0"/>
    <n v="890480123"/>
    <s v="UNIVERSIDAD DE CARTAGENA"/>
    <n v="5"/>
    <m/>
    <m/>
    <m/>
    <m/>
    <n v="1"/>
    <n v="7"/>
    <n v="2"/>
  </r>
  <r>
    <n v="42994286"/>
    <s v="C"/>
    <x v="328"/>
    <x v="0"/>
    <n v="4"/>
    <n v="15393"/>
    <d v="2019-03-12T00:00:00"/>
    <d v="2026-03-30T00:00:00"/>
    <n v="0"/>
    <n v="1"/>
    <n v="26"/>
    <n v="30"/>
    <n v="2"/>
    <n v="12185828"/>
    <n v="12890000"/>
    <n v="65656969"/>
    <n v="1165560"/>
    <n v="50678411"/>
    <n v="0"/>
    <n v="0"/>
    <n v="0"/>
    <m/>
    <n v="0"/>
    <n v="0"/>
    <n v="0"/>
    <m/>
    <m/>
    <d v="2021-03-30T00:00:00"/>
    <n v="1"/>
    <s v="O"/>
    <n v="1"/>
    <n v="30"/>
    <n v="0"/>
    <m/>
    <m/>
    <m/>
    <m/>
    <m/>
    <m/>
    <n v="1"/>
    <n v="1"/>
    <m/>
    <m/>
    <n v="7684125"/>
    <s v="CREDITOS DE CONSUMO"/>
    <n v="0"/>
    <n v="0"/>
    <n v="890480123"/>
    <s v="UNIVERSIDAD DE CARTAGENA"/>
    <n v="5"/>
    <m/>
    <m/>
    <m/>
    <m/>
    <n v="1"/>
    <n v="7"/>
    <n v="2"/>
  </r>
  <r>
    <n v="5014679"/>
    <s v="C"/>
    <x v="328"/>
    <x v="0"/>
    <n v="4"/>
    <n v="16738"/>
    <d v="2019-12-27T00:00:00"/>
    <d v="2022-12-30T00:00:00"/>
    <n v="0"/>
    <n v="1"/>
    <n v="15"/>
    <n v="30"/>
    <n v="2"/>
    <n v="9119963"/>
    <n v="9511000"/>
    <n v="9595409"/>
    <n v="305667"/>
    <n v="5910924"/>
    <n v="0"/>
    <n v="0"/>
    <n v="0"/>
    <m/>
    <n v="0"/>
    <n v="0"/>
    <n v="0"/>
    <m/>
    <m/>
    <d v="2021-03-30T00:00:00"/>
    <n v="1"/>
    <s v="O"/>
    <n v="1"/>
    <n v="30"/>
    <n v="0"/>
    <m/>
    <m/>
    <m/>
    <m/>
    <m/>
    <m/>
    <n v="1"/>
    <n v="1"/>
    <m/>
    <m/>
    <n v="896245"/>
    <s v="CREDITOS DE CONSUMO"/>
    <n v="0"/>
    <n v="0"/>
    <n v="890480123"/>
    <s v="UNIVERSIDAD DE CARTAGENA"/>
    <n v="5"/>
    <m/>
    <m/>
    <m/>
    <m/>
    <n v="1"/>
    <n v="7"/>
    <n v="2"/>
  </r>
  <r>
    <n v="4556311"/>
    <s v="C"/>
    <x v="329"/>
    <x v="0"/>
    <n v="4"/>
    <n v="16997"/>
    <d v="2020-10-29T00:00:00"/>
    <d v="2027-05-30T00:00:00"/>
    <n v="0"/>
    <n v="1"/>
    <n v="5"/>
    <n v="30"/>
    <n v="2"/>
    <n v="17726461"/>
    <n v="19240000"/>
    <n v="15459455"/>
    <n v="332883"/>
    <n v="14920100"/>
    <n v="0"/>
    <n v="0"/>
    <n v="0"/>
    <m/>
    <n v="0"/>
    <n v="0"/>
    <n v="0"/>
    <m/>
    <m/>
    <d v="2021-03-30T00:00:00"/>
    <n v="9"/>
    <s v="O"/>
    <n v="1"/>
    <n v="30"/>
    <n v="0"/>
    <m/>
    <m/>
    <m/>
    <m/>
    <m/>
    <m/>
    <n v="1"/>
    <n v="1"/>
    <m/>
    <m/>
    <n v="10363789"/>
    <s v="CREDITOS DE CONSUMO"/>
    <n v="0"/>
    <n v="0"/>
    <n v="890480123"/>
    <s v="UNIVERSIDAD DE CARTAGENA"/>
    <n v="5"/>
    <m/>
    <m/>
    <m/>
    <m/>
    <n v="1"/>
    <n v="7"/>
    <n v="1"/>
  </r>
  <r>
    <n v="475535"/>
    <s v="C"/>
    <x v="329"/>
    <x v="0"/>
    <n v="4"/>
    <n v="17561"/>
    <d v="2020-09-04T00:00:00"/>
    <d v="2022-09-30T00:00:00"/>
    <n v="0"/>
    <n v="1"/>
    <n v="6"/>
    <n v="30"/>
    <n v="2"/>
    <n v="15881442"/>
    <n v="17090000"/>
    <n v="2000000"/>
    <n v="97813"/>
    <n v="1557187"/>
    <n v="0"/>
    <n v="0"/>
    <n v="0"/>
    <m/>
    <n v="0"/>
    <n v="0"/>
    <n v="0"/>
    <m/>
    <m/>
    <d v="2021-03-30T00:00:00"/>
    <n v="9"/>
    <s v="O"/>
    <n v="1"/>
    <n v="30"/>
    <n v="0"/>
    <m/>
    <m/>
    <m/>
    <m/>
    <m/>
    <m/>
    <n v="1"/>
    <n v="1"/>
    <m/>
    <m/>
    <n v="1081652"/>
    <s v="CREDITOS DE CONSUMO"/>
    <n v="0"/>
    <n v="0"/>
    <n v="890480123"/>
    <s v="UNIVERSIDAD DE CARTAGENA"/>
    <n v="5"/>
    <m/>
    <m/>
    <m/>
    <m/>
    <n v="1"/>
    <n v="7"/>
    <n v="2"/>
  </r>
  <r>
    <n v="0"/>
    <s v="C"/>
    <x v="330"/>
    <x v="0"/>
    <n v="4"/>
    <n v="17602"/>
    <d v="2020-09-18T00:00:00"/>
    <d v="2024-09-30T00:00:00"/>
    <n v="0"/>
    <n v="1"/>
    <n v="6"/>
    <n v="30"/>
    <n v="2"/>
    <n v="17726461"/>
    <n v="19240000"/>
    <n v="5000000"/>
    <n v="146161"/>
    <n v="4549325"/>
    <n v="0"/>
    <n v="0"/>
    <n v="0"/>
    <m/>
    <n v="0"/>
    <n v="0"/>
    <n v="0"/>
    <m/>
    <m/>
    <d v="2021-03-30T00:00:00"/>
    <n v="1"/>
    <s v="O"/>
    <n v="1"/>
    <n v="30"/>
    <n v="0"/>
    <m/>
    <m/>
    <m/>
    <m/>
    <m/>
    <m/>
    <n v="1"/>
    <n v="1"/>
    <m/>
    <m/>
    <n v="6428375"/>
    <s v="CREDITOS DE CONSUMO"/>
    <n v="0"/>
    <n v="0"/>
    <n v="890480123"/>
    <s v="UNIVERSIDAD DE CARTAGENA"/>
    <n v="5"/>
    <m/>
    <m/>
    <m/>
    <m/>
    <n v="1"/>
    <n v="7"/>
    <n v="2"/>
  </r>
  <r>
    <n v="0"/>
    <s v="C"/>
    <x v="331"/>
    <x v="0"/>
    <n v="4"/>
    <n v="16679"/>
    <d v="2019-12-11T00:00:00"/>
    <d v="2023-12-30T00:00:00"/>
    <n v="0"/>
    <n v="1"/>
    <n v="15"/>
    <n v="30"/>
    <n v="2"/>
    <n v="9119963"/>
    <n v="9511000"/>
    <n v="29440818"/>
    <n v="734314"/>
    <n v="21358025"/>
    <n v="0"/>
    <n v="0"/>
    <n v="0"/>
    <m/>
    <n v="0"/>
    <n v="0"/>
    <n v="0"/>
    <m/>
    <m/>
    <d v="2021-03-30T00:00:00"/>
    <n v="1"/>
    <s v="O"/>
    <n v="1"/>
    <n v="30"/>
    <n v="0"/>
    <m/>
    <m/>
    <m/>
    <m/>
    <m/>
    <m/>
    <n v="1"/>
    <n v="1"/>
    <m/>
    <m/>
    <n v="32678993"/>
    <s v="CREDITOS DE CONSUMO"/>
    <n v="0"/>
    <n v="0"/>
    <n v="890480123"/>
    <s v="UNIVERSIDAD DE CARTAGENA"/>
    <n v="5"/>
    <m/>
    <m/>
    <m/>
    <m/>
    <n v="1"/>
    <n v="7"/>
    <n v="2"/>
  </r>
  <r>
    <n v="9449691"/>
    <s v="C"/>
    <x v="332"/>
    <x v="0"/>
    <n v="4"/>
    <n v="15371"/>
    <d v="2020-10-29T00:00:00"/>
    <d v="2024-09-30T00:00:00"/>
    <n v="0"/>
    <n v="1"/>
    <n v="5"/>
    <n v="30"/>
    <n v="2"/>
    <n v="17726461"/>
    <n v="19240000"/>
    <n v="15427063"/>
    <n v="457585"/>
    <n v="14244148"/>
    <n v="0"/>
    <n v="0"/>
    <n v="0"/>
    <m/>
    <n v="0"/>
    <n v="0"/>
    <n v="0"/>
    <m/>
    <m/>
    <d v="2021-03-31T00:00:00"/>
    <n v="1"/>
    <s v="O"/>
    <n v="1"/>
    <n v="30"/>
    <n v="0"/>
    <m/>
    <m/>
    <m/>
    <m/>
    <m/>
    <m/>
    <n v="1"/>
    <n v="1"/>
    <m/>
    <m/>
    <n v="4794457"/>
    <s v="CREDITOS DE CONSUMO"/>
    <n v="0"/>
    <n v="0"/>
    <n v="890480123"/>
    <s v="UNIVERSIDAD DE CARTAGENA"/>
    <n v="5"/>
    <m/>
    <m/>
    <m/>
    <m/>
    <n v="1"/>
    <n v="7"/>
    <n v="1"/>
  </r>
  <r>
    <n v="622335"/>
    <s v="C"/>
    <x v="332"/>
    <x v="0"/>
    <n v="4"/>
    <n v="15782"/>
    <d v="2020-10-29T00:00:00"/>
    <d v="2021-07-31T00:00:00"/>
    <n v="0"/>
    <n v="1"/>
    <n v="5"/>
    <n v="30"/>
    <n v="2"/>
    <n v="15881442"/>
    <n v="17090000"/>
    <n v="2043407"/>
    <n v="242333"/>
    <n v="938087"/>
    <n v="0"/>
    <n v="0"/>
    <n v="0"/>
    <m/>
    <n v="0"/>
    <n v="0"/>
    <n v="0"/>
    <m/>
    <m/>
    <d v="2021-03-31T00:00:00"/>
    <n v="1"/>
    <s v="O"/>
    <n v="1"/>
    <n v="30"/>
    <n v="0"/>
    <m/>
    <m/>
    <m/>
    <m/>
    <m/>
    <m/>
    <n v="1"/>
    <n v="1"/>
    <m/>
    <m/>
    <n v="315752"/>
    <s v="CREDITOS DE CONSUMO"/>
    <n v="0"/>
    <n v="0"/>
    <n v="890480123"/>
    <s v="UNIVERSIDAD DE CARTAGENA"/>
    <n v="5"/>
    <m/>
    <m/>
    <m/>
    <m/>
    <n v="1"/>
    <n v="7"/>
    <n v="1"/>
  </r>
  <r>
    <n v="2113501"/>
    <s v="C"/>
    <x v="332"/>
    <x v="0"/>
    <n v="4"/>
    <n v="16608"/>
    <d v="2020-10-29T00:00:00"/>
    <d v="2023-01-30T00:00:00"/>
    <n v="0"/>
    <n v="1"/>
    <n v="5"/>
    <n v="30"/>
    <n v="2"/>
    <n v="12185828"/>
    <n v="12890000"/>
    <n v="3816321"/>
    <n v="162319"/>
    <n v="3185820"/>
    <n v="0"/>
    <n v="0"/>
    <n v="0"/>
    <m/>
    <n v="0"/>
    <n v="0"/>
    <n v="0"/>
    <m/>
    <m/>
    <d v="2021-03-31T00:00:00"/>
    <n v="1"/>
    <s v="O"/>
    <n v="1"/>
    <n v="30"/>
    <n v="0"/>
    <m/>
    <m/>
    <m/>
    <m/>
    <m/>
    <m/>
    <n v="1"/>
    <n v="1"/>
    <m/>
    <m/>
    <n v="1072319"/>
    <s v="CREDITOS DE CONSUMO"/>
    <n v="0"/>
    <n v="0"/>
    <n v="890480123"/>
    <s v="UNIVERSIDAD DE CARTAGENA"/>
    <n v="5"/>
    <m/>
    <m/>
    <m/>
    <m/>
    <n v="1"/>
    <n v="7"/>
    <n v="1"/>
  </r>
  <r>
    <n v="7862157"/>
    <s v="C"/>
    <x v="332"/>
    <x v="2"/>
    <n v="4"/>
    <n v="16728"/>
    <d v="2020-10-29T00:00:00"/>
    <d v="2023-02-28T00:00:00"/>
    <n v="0"/>
    <n v="1"/>
    <n v="5"/>
    <n v="30"/>
    <n v="2"/>
    <n v="9119963"/>
    <n v="9511000"/>
    <n v="14165590"/>
    <n v="563563"/>
    <n v="11851152"/>
    <n v="0"/>
    <n v="0"/>
    <n v="0"/>
    <m/>
    <n v="0"/>
    <n v="0"/>
    <n v="0"/>
    <m/>
    <m/>
    <d v="2021-03-31T00:00:00"/>
    <n v="1"/>
    <s v="O"/>
    <n v="1"/>
    <n v="30"/>
    <n v="0"/>
    <m/>
    <m/>
    <m/>
    <m/>
    <m/>
    <m/>
    <n v="1"/>
    <n v="1"/>
    <m/>
    <m/>
    <n v="3988995"/>
    <s v="CREDITOS DE CONSUMO"/>
    <n v="0"/>
    <n v="0"/>
    <m/>
    <m/>
    <n v="5"/>
    <m/>
    <m/>
    <m/>
    <m/>
    <n v="1"/>
    <n v="7"/>
    <n v="1"/>
  </r>
  <r>
    <n v="1604100"/>
    <s v="C"/>
    <x v="332"/>
    <x v="2"/>
    <n v="4"/>
    <n v="16954"/>
    <d v="2020-10-29T00:00:00"/>
    <d v="2021-10-30T00:00:00"/>
    <n v="0"/>
    <n v="1"/>
    <n v="5"/>
    <n v="30"/>
    <n v="2"/>
    <n v="17726461"/>
    <n v="19240000"/>
    <n v="3999282"/>
    <n v="366134"/>
    <n v="2417967"/>
    <n v="0"/>
    <n v="0"/>
    <n v="0"/>
    <m/>
    <n v="0"/>
    <n v="0"/>
    <n v="0"/>
    <m/>
    <m/>
    <d v="2021-03-31T00:00:00"/>
    <n v="1"/>
    <s v="O"/>
    <n v="1"/>
    <n v="30"/>
    <n v="0"/>
    <m/>
    <m/>
    <m/>
    <m/>
    <m/>
    <m/>
    <n v="1"/>
    <n v="1"/>
    <m/>
    <m/>
    <n v="813867"/>
    <s v="CREDITOS DE CONSUMO"/>
    <n v="0"/>
    <n v="0"/>
    <m/>
    <m/>
    <n v="5"/>
    <m/>
    <m/>
    <m/>
    <m/>
    <n v="1"/>
    <n v="7"/>
    <n v="1"/>
  </r>
  <r>
    <n v="2619511"/>
    <s v="C"/>
    <x v="332"/>
    <x v="0"/>
    <n v="4"/>
    <n v="18305"/>
    <d v="2021-03-31T00:00:00"/>
    <d v="2021-04-30T00:00:00"/>
    <n v="0"/>
    <n v="1"/>
    <n v="0"/>
    <n v="30"/>
    <n v="2"/>
    <n v="23318977"/>
    <n v="25980000"/>
    <n v="3948563"/>
    <n v="4025293"/>
    <n v="3948563"/>
    <n v="0"/>
    <n v="0"/>
    <n v="0"/>
    <m/>
    <n v="0"/>
    <n v="0"/>
    <n v="0"/>
    <m/>
    <m/>
    <d v="2021-03-31T00:00:00"/>
    <n v="1"/>
    <s v="O"/>
    <n v="1"/>
    <n v="30"/>
    <n v="0"/>
    <m/>
    <m/>
    <m/>
    <m/>
    <m/>
    <m/>
    <n v="1"/>
    <n v="1"/>
    <m/>
    <m/>
    <n v="1329052"/>
    <s v="CREDITOS DE CONSUMO"/>
    <n v="0"/>
    <n v="0"/>
    <n v="890480123"/>
    <s v="UNIVERSIDAD DE CARTAGENA"/>
    <n v="5"/>
    <m/>
    <m/>
    <m/>
    <m/>
    <n v="1"/>
    <n v="7"/>
    <n v="2"/>
  </r>
  <r>
    <n v="0"/>
    <s v="C"/>
    <x v="333"/>
    <x v="0"/>
    <n v="4"/>
    <n v="17763"/>
    <d v="2020-10-30T00:00:00"/>
    <d v="2023-10-30T00:00:00"/>
    <n v="0"/>
    <n v="1"/>
    <n v="5"/>
    <n v="30"/>
    <n v="2"/>
    <n v="13121400"/>
    <n v="13940000"/>
    <n v="4000000"/>
    <n v="135010"/>
    <n v="3533267"/>
    <n v="0"/>
    <n v="0"/>
    <n v="0"/>
    <m/>
    <n v="0"/>
    <n v="0"/>
    <n v="0"/>
    <m/>
    <m/>
    <d v="2021-03-30T00:00:00"/>
    <n v="1"/>
    <s v="O"/>
    <n v="1"/>
    <n v="30"/>
    <n v="0"/>
    <m/>
    <m/>
    <m/>
    <m/>
    <m/>
    <m/>
    <n v="1"/>
    <n v="1"/>
    <m/>
    <m/>
    <n v="12103845"/>
    <s v="CREDITOS DE CONSUMO"/>
    <n v="0"/>
    <n v="0"/>
    <n v="890480123"/>
    <s v="UNIVERSIDAD DE CARTAGENA"/>
    <n v="5"/>
    <m/>
    <m/>
    <m/>
    <m/>
    <n v="1"/>
    <n v="7"/>
    <n v="2"/>
  </r>
  <r>
    <n v="0"/>
    <s v="C"/>
    <x v="334"/>
    <x v="0"/>
    <n v="4"/>
    <n v="550025658"/>
    <d v="2021-03-31T00:00:00"/>
    <d v="2021-05-30T00:00:00"/>
    <n v="0"/>
    <n v="1"/>
    <n v="0"/>
    <n v="30"/>
    <n v="2"/>
    <n v="0"/>
    <n v="0"/>
    <n v="6000"/>
    <n v="6000"/>
    <n v="6000"/>
    <n v="0"/>
    <n v="0"/>
    <n v="0"/>
    <m/>
    <n v="0"/>
    <n v="0"/>
    <n v="0"/>
    <m/>
    <m/>
    <d v="2021-03-31T00:00:00"/>
    <n v="1"/>
    <s v="O"/>
    <n v="1"/>
    <n v="30"/>
    <n v="0"/>
    <m/>
    <m/>
    <m/>
    <m/>
    <m/>
    <m/>
    <n v="1"/>
    <n v="1"/>
    <m/>
    <m/>
    <n v="26813522"/>
    <s v="CREDITOS DE CONSUMO"/>
    <n v="0"/>
    <n v="0"/>
    <n v="890480123"/>
    <s v="UNIVERSIDAD DE CARTAGENA"/>
    <n v="5"/>
    <m/>
    <m/>
    <m/>
    <m/>
    <n v="2"/>
    <n v="7"/>
    <n v="2"/>
  </r>
  <r>
    <n v="5554564"/>
    <s v="C"/>
    <x v="335"/>
    <x v="0"/>
    <n v="4"/>
    <n v="16821"/>
    <d v="2020-01-14T00:00:00"/>
    <d v="2024-01-14T00:00:00"/>
    <n v="0"/>
    <n v="1"/>
    <n v="15"/>
    <n v="30"/>
    <n v="2"/>
    <n v="9119963"/>
    <n v="9511000"/>
    <n v="19158193"/>
    <n v="477844"/>
    <n v="13822924"/>
    <n v="0"/>
    <n v="0"/>
    <n v="0"/>
    <m/>
    <n v="0"/>
    <n v="0"/>
    <n v="0"/>
    <m/>
    <m/>
    <d v="2021-03-30T00:00:00"/>
    <n v="1"/>
    <s v="O"/>
    <n v="1"/>
    <n v="30"/>
    <n v="0"/>
    <m/>
    <m/>
    <m/>
    <m/>
    <m/>
    <m/>
    <n v="1"/>
    <n v="1"/>
    <m/>
    <m/>
    <n v="8268360"/>
    <s v="CREDITOS DE CONSUMO"/>
    <n v="0"/>
    <n v="0"/>
    <n v="890480123"/>
    <s v="UNIVERSIDAD DE CARTAGENA"/>
    <n v="5"/>
    <m/>
    <m/>
    <m/>
    <m/>
    <n v="1"/>
    <n v="7"/>
    <n v="2"/>
  </r>
  <r>
    <n v="19526757"/>
    <s v="C"/>
    <x v="336"/>
    <x v="3"/>
    <n v="4"/>
    <n v="15361"/>
    <d v="2019-03-06T00:00:00"/>
    <d v="2025-03-06T00:00:00"/>
    <n v="0"/>
    <n v="1"/>
    <n v="35"/>
    <n v="30"/>
    <n v="2"/>
    <n v="13121400"/>
    <n v="13940000"/>
    <n v="99373920"/>
    <n v="1500923"/>
    <n v="48689129"/>
    <n v="0"/>
    <n v="0"/>
    <n v="152000000"/>
    <s v="                              "/>
    <n v="0"/>
    <n v="0"/>
    <n v="0"/>
    <s v="1000000/1000000/6000000"/>
    <d v="2003-12-06T00:00:00"/>
    <d v="2021-03-30T00:00:00"/>
    <n v="2"/>
    <s v="O"/>
    <n v="1"/>
    <n v="30"/>
    <n v="0"/>
    <m/>
    <m/>
    <m/>
    <m/>
    <m/>
    <m/>
    <n v="1"/>
    <n v="1"/>
    <m/>
    <m/>
    <n v="29162372"/>
    <s v="CREDITOS DE CONSUMO"/>
    <n v="0"/>
    <n v="0"/>
    <n v="890480123"/>
    <s v="UNIVERSIDAD DE CARTAGENA"/>
    <n v="5"/>
    <m/>
    <m/>
    <m/>
    <m/>
    <n v="1"/>
    <n v="7"/>
    <n v="2"/>
  </r>
  <r>
    <n v="13312508"/>
    <s v="C"/>
    <x v="337"/>
    <x v="0"/>
    <n v="4"/>
    <n v="17299"/>
    <d v="2020-06-30T00:00:00"/>
    <d v="2027-06-30T00:00:00"/>
    <n v="0"/>
    <n v="1"/>
    <n v="9"/>
    <n v="30"/>
    <n v="2"/>
    <n v="17726461"/>
    <n v="19240000"/>
    <n v="17809628"/>
    <n v="371470"/>
    <n v="16772917"/>
    <n v="0"/>
    <n v="0"/>
    <n v="0"/>
    <m/>
    <n v="0"/>
    <n v="0"/>
    <n v="0"/>
    <m/>
    <m/>
    <d v="2021-03-30T00:00:00"/>
    <n v="1"/>
    <s v="O"/>
    <n v="1"/>
    <n v="30"/>
    <n v="0"/>
    <m/>
    <m/>
    <m/>
    <m/>
    <m/>
    <m/>
    <n v="1"/>
    <n v="1"/>
    <m/>
    <m/>
    <n v="3460409"/>
    <s v="CREDITOS DE CONSUMO"/>
    <n v="0"/>
    <n v="0"/>
    <n v="890480123"/>
    <s v="UNIVERSIDAD DE CARTAGENA"/>
    <n v="5"/>
    <m/>
    <m/>
    <m/>
    <m/>
    <n v="1"/>
    <n v="7"/>
    <n v="2"/>
  </r>
  <r>
    <n v="952429"/>
    <s v="C"/>
    <x v="337"/>
    <x v="0"/>
    <n v="4"/>
    <n v="18262"/>
    <d v="2021-03-15T00:00:00"/>
    <d v="2021-06-30T00:00:00"/>
    <n v="0"/>
    <n v="1"/>
    <n v="1"/>
    <n v="30"/>
    <n v="2"/>
    <n v="13121400"/>
    <n v="13940000"/>
    <n v="1200000"/>
    <n v="13121"/>
    <n v="1200000"/>
    <n v="0"/>
    <n v="0"/>
    <n v="0"/>
    <m/>
    <n v="0"/>
    <n v="0"/>
    <n v="0"/>
    <n v="1200000"/>
    <n v="6"/>
    <d v="2021-03-30T00:00:00"/>
    <n v="1"/>
    <s v="O"/>
    <n v="1"/>
    <n v="30"/>
    <n v="0"/>
    <m/>
    <m/>
    <m/>
    <m/>
    <m/>
    <m/>
    <n v="1"/>
    <n v="1"/>
    <m/>
    <m/>
    <n v="247571"/>
    <s v="CREDITOS DE CONSUMO"/>
    <n v="0"/>
    <n v="0"/>
    <n v="890480123"/>
    <s v="UNIVERSIDAD DE CARTAGENA"/>
    <n v="5"/>
    <m/>
    <m/>
    <m/>
    <m/>
    <n v="1"/>
    <n v="7"/>
    <n v="2"/>
  </r>
  <r>
    <n v="2655640"/>
    <s v="C"/>
    <x v="338"/>
    <x v="2"/>
    <n v="4"/>
    <n v="17389"/>
    <d v="2020-07-30T00:00:00"/>
    <d v="2021-07-30T00:00:00"/>
    <n v="0"/>
    <n v="1"/>
    <n v="7"/>
    <n v="30"/>
    <n v="2"/>
    <n v="9752084"/>
    <n v="10200000"/>
    <n v="6656093"/>
    <n v="584409"/>
    <n v="2852136"/>
    <n v="23190"/>
    <n v="0"/>
    <n v="0"/>
    <m/>
    <n v="0"/>
    <n v="0"/>
    <n v="0"/>
    <m/>
    <m/>
    <d v="2021-03-09T00:00:00"/>
    <n v="9"/>
    <s v="O"/>
    <n v="1"/>
    <n v="30"/>
    <n v="0"/>
    <m/>
    <m/>
    <m/>
    <m/>
    <m/>
    <m/>
    <n v="1"/>
    <n v="1"/>
    <m/>
    <m/>
    <n v="196496"/>
    <s v="CREDITOS DE CONSUMO"/>
    <n v="0"/>
    <n v="0"/>
    <m/>
    <m/>
    <n v="5"/>
    <m/>
    <m/>
    <m/>
    <m/>
    <n v="1"/>
    <n v="7"/>
    <n v="2"/>
  </r>
  <r>
    <n v="34469220"/>
    <s v="C"/>
    <x v="338"/>
    <x v="3"/>
    <n v="4"/>
    <n v="18011"/>
    <d v="2020-12-31T00:00:00"/>
    <d v="2026-07-31T00:00:00"/>
    <n v="0"/>
    <n v="1"/>
    <n v="2"/>
    <n v="30"/>
    <n v="2"/>
    <n v="10971158"/>
    <n v="11540000"/>
    <n v="38198474"/>
    <n v="764983"/>
    <n v="37019658"/>
    <n v="0"/>
    <n v="0"/>
    <n v="43900000"/>
    <s v="                              "/>
    <n v="0"/>
    <n v="0"/>
    <n v="0"/>
    <m/>
    <m/>
    <d v="2021-03-30T00:00:00"/>
    <n v="3"/>
    <s v="O"/>
    <n v="1"/>
    <n v="30"/>
    <n v="0"/>
    <m/>
    <m/>
    <m/>
    <m/>
    <m/>
    <m/>
    <n v="1"/>
    <n v="1"/>
    <m/>
    <m/>
    <n v="2550438"/>
    <s v="CREDITOS DE CONSUMO"/>
    <n v="0"/>
    <n v="0"/>
    <n v="890480123"/>
    <s v="UNIVERSIDAD DE CARTAGENA"/>
    <n v="5"/>
    <m/>
    <m/>
    <m/>
    <m/>
    <n v="1"/>
    <n v="7"/>
    <n v="2"/>
  </r>
  <r>
    <n v="13955465"/>
    <s v="C"/>
    <x v="338"/>
    <x v="0"/>
    <n v="4"/>
    <n v="18012"/>
    <d v="2020-12-31T00:00:00"/>
    <d v="2024-01-31T00:00:00"/>
    <n v="0"/>
    <n v="1"/>
    <n v="2"/>
    <n v="30"/>
    <n v="2"/>
    <n v="16011168"/>
    <n v="17240000"/>
    <n v="15652318"/>
    <n v="538774"/>
    <n v="14988054"/>
    <n v="199980"/>
    <n v="0"/>
    <n v="0"/>
    <m/>
    <n v="0"/>
    <n v="0"/>
    <n v="0"/>
    <m/>
    <m/>
    <d v="2021-03-09T00:00:00"/>
    <n v="1"/>
    <s v="O"/>
    <n v="1"/>
    <n v="30"/>
    <n v="0"/>
    <m/>
    <m/>
    <m/>
    <m/>
    <m/>
    <m/>
    <n v="1"/>
    <n v="1"/>
    <m/>
    <m/>
    <n v="1032589"/>
    <s v="CREDITOS DE CONSUMO"/>
    <n v="0"/>
    <n v="0"/>
    <n v="890480123"/>
    <s v="UNIVERSIDAD DE CARTAGENA"/>
    <n v="5"/>
    <m/>
    <m/>
    <m/>
    <m/>
    <n v="1"/>
    <n v="7"/>
    <n v="2"/>
  </r>
  <r>
    <n v="6802815"/>
    <s v="C"/>
    <x v="339"/>
    <x v="0"/>
    <n v="4"/>
    <n v="18098"/>
    <d v="2021-01-28T00:00:00"/>
    <d v="2028-01-30T00:00:00"/>
    <n v="0"/>
    <n v="1"/>
    <n v="2"/>
    <n v="30"/>
    <n v="2"/>
    <n v="16011168"/>
    <n v="17240000"/>
    <n v="23000000"/>
    <n v="456974"/>
    <n v="22696903"/>
    <n v="0"/>
    <n v="0"/>
    <n v="0"/>
    <m/>
    <n v="0"/>
    <n v="0"/>
    <n v="0"/>
    <m/>
    <m/>
    <d v="2021-03-30T00:00:00"/>
    <n v="9"/>
    <s v="O"/>
    <n v="1"/>
    <n v="30"/>
    <n v="0"/>
    <m/>
    <m/>
    <m/>
    <m/>
    <m/>
    <m/>
    <n v="1"/>
    <n v="1"/>
    <m/>
    <m/>
    <n v="15894088"/>
    <s v="CREDITOS DE CONSUMO"/>
    <n v="0"/>
    <n v="0"/>
    <n v="890480123"/>
    <s v="UNIVERSIDAD DE CARTAGENA"/>
    <n v="5"/>
    <m/>
    <m/>
    <m/>
    <m/>
    <n v="1"/>
    <n v="7"/>
    <n v="2"/>
  </r>
  <r>
    <n v="0"/>
    <s v="C"/>
    <x v="340"/>
    <x v="0"/>
    <n v="4"/>
    <n v="17325"/>
    <d v="2020-06-30T00:00:00"/>
    <d v="2022-06-30T00:00:00"/>
    <n v="0"/>
    <n v="1"/>
    <n v="9"/>
    <n v="30"/>
    <n v="2"/>
    <n v="12185828"/>
    <n v="12890000"/>
    <n v="1690000"/>
    <n v="79701"/>
    <n v="1103622"/>
    <n v="0"/>
    <n v="0"/>
    <n v="0"/>
    <m/>
    <n v="0"/>
    <n v="0"/>
    <n v="0"/>
    <m/>
    <m/>
    <d v="2021-03-30T00:00:00"/>
    <n v="1"/>
    <s v="O"/>
    <n v="1"/>
    <n v="30"/>
    <n v="0"/>
    <m/>
    <m/>
    <m/>
    <m/>
    <m/>
    <m/>
    <n v="1"/>
    <n v="1"/>
    <m/>
    <m/>
    <n v="9351598"/>
    <s v="CREDITOS DE CONSUMO"/>
    <n v="0"/>
    <n v="0"/>
    <n v="890480123"/>
    <s v="UNIVERSIDAD DE CARTAGENA"/>
    <n v="5"/>
    <m/>
    <m/>
    <m/>
    <m/>
    <n v="1"/>
    <n v="7"/>
    <n v="2"/>
  </r>
  <r>
    <n v="0"/>
    <s v="C"/>
    <x v="341"/>
    <x v="0"/>
    <n v="4"/>
    <n v="17256"/>
    <d v="2020-06-17T00:00:00"/>
    <d v="2025-06-30T00:00:00"/>
    <n v="0"/>
    <n v="1"/>
    <n v="9"/>
    <n v="30"/>
    <n v="2"/>
    <n v="17726461"/>
    <n v="19240000"/>
    <n v="9644629"/>
    <n v="243477"/>
    <n v="8679433"/>
    <n v="0"/>
    <n v="0"/>
    <n v="0"/>
    <m/>
    <n v="0"/>
    <n v="0"/>
    <n v="0"/>
    <m/>
    <m/>
    <d v="2021-03-30T00:00:00"/>
    <n v="1"/>
    <s v="O"/>
    <n v="1"/>
    <n v="30"/>
    <n v="0"/>
    <m/>
    <m/>
    <m/>
    <m/>
    <m/>
    <m/>
    <n v="1"/>
    <n v="1"/>
    <m/>
    <m/>
    <n v="10375490"/>
    <s v="CREDITOS DE CONSUMO"/>
    <n v="0"/>
    <n v="0"/>
    <n v="890480123"/>
    <s v="UNIVERSIDAD DE CARTAGENA"/>
    <n v="5"/>
    <m/>
    <m/>
    <m/>
    <m/>
    <n v="1"/>
    <n v="7"/>
    <n v="2"/>
  </r>
  <r>
    <n v="0"/>
    <s v="C"/>
    <x v="342"/>
    <x v="0"/>
    <n v="4"/>
    <n v="15558"/>
    <d v="2019-04-08T00:00:00"/>
    <d v="2022-04-30T00:00:00"/>
    <n v="0"/>
    <n v="1"/>
    <n v="24"/>
    <n v="30"/>
    <n v="2"/>
    <n v="17726461"/>
    <n v="19240000"/>
    <n v="8620000"/>
    <n v="310452"/>
    <n v="3178874"/>
    <n v="0"/>
    <n v="0"/>
    <n v="0"/>
    <m/>
    <n v="0"/>
    <n v="0"/>
    <n v="0"/>
    <m/>
    <m/>
    <d v="2021-03-30T00:00:00"/>
    <n v="1"/>
    <s v="O"/>
    <n v="1"/>
    <n v="30"/>
    <n v="0"/>
    <m/>
    <m/>
    <m/>
    <m/>
    <m/>
    <m/>
    <n v="1"/>
    <n v="1"/>
    <m/>
    <m/>
    <n v="5661984"/>
    <s v="CREDITOS DE CONSUMO"/>
    <n v="0"/>
    <n v="0"/>
    <n v="890480123"/>
    <s v="UNIVERSIDAD DE CARTAGENA"/>
    <n v="5"/>
    <m/>
    <m/>
    <m/>
    <m/>
    <n v="1"/>
    <n v="7"/>
    <n v="2"/>
  </r>
  <r>
    <n v="0"/>
    <s v="C"/>
    <x v="342"/>
    <x v="0"/>
    <n v="4"/>
    <n v="16229"/>
    <d v="2019-09-05T00:00:00"/>
    <d v="2022-09-05T00:00:00"/>
    <n v="0"/>
    <n v="1"/>
    <n v="19"/>
    <n v="30"/>
    <n v="2"/>
    <n v="12185828"/>
    <n v="12890000"/>
    <n v="9850311"/>
    <n v="328046"/>
    <n v="5075122"/>
    <n v="0"/>
    <n v="0"/>
    <n v="0"/>
    <m/>
    <n v="0"/>
    <n v="0"/>
    <n v="0"/>
    <m/>
    <m/>
    <d v="2021-03-30T00:00:00"/>
    <n v="1"/>
    <s v="O"/>
    <n v="1"/>
    <n v="30"/>
    <n v="0"/>
    <m/>
    <m/>
    <m/>
    <m/>
    <m/>
    <m/>
    <n v="1"/>
    <n v="1"/>
    <m/>
    <m/>
    <n v="9039446"/>
    <s v="CREDITOS DE CONSUMO"/>
    <n v="0"/>
    <n v="0"/>
    <n v="890480123"/>
    <s v="UNIVERSIDAD DE CARTAGENA"/>
    <n v="5"/>
    <m/>
    <m/>
    <m/>
    <m/>
    <n v="1"/>
    <n v="7"/>
    <n v="2"/>
  </r>
  <r>
    <n v="0"/>
    <s v="C"/>
    <x v="342"/>
    <x v="0"/>
    <n v="4"/>
    <n v="18046"/>
    <d v="2021-01-07T00:00:00"/>
    <d v="2023-01-30T00:00:00"/>
    <n v="0"/>
    <n v="1"/>
    <n v="3"/>
    <n v="30"/>
    <n v="2"/>
    <n v="15881442"/>
    <n v="17090000"/>
    <n v="3000000"/>
    <n v="146719"/>
    <n v="2633650"/>
    <n v="0"/>
    <n v="0"/>
    <n v="0"/>
    <m/>
    <n v="0"/>
    <n v="0"/>
    <n v="0"/>
    <m/>
    <m/>
    <d v="2021-03-30T00:00:00"/>
    <n v="1"/>
    <s v="O"/>
    <n v="1"/>
    <n v="30"/>
    <n v="0"/>
    <m/>
    <m/>
    <m/>
    <m/>
    <m/>
    <m/>
    <n v="1"/>
    <n v="1"/>
    <m/>
    <m/>
    <n v="4690870"/>
    <s v="CREDITOS DE CONSUMO"/>
    <n v="0"/>
    <n v="0"/>
    <n v="890480123"/>
    <s v="UNIVERSIDAD DE CARTAGENA"/>
    <n v="5"/>
    <m/>
    <m/>
    <m/>
    <m/>
    <n v="1"/>
    <n v="7"/>
    <n v="2"/>
  </r>
  <r>
    <n v="0"/>
    <s v="C"/>
    <x v="343"/>
    <x v="0"/>
    <n v="4"/>
    <n v="15189"/>
    <d v="2020-10-29T00:00:00"/>
    <d v="2021-04-30T00:00:00"/>
    <n v="0"/>
    <n v="1"/>
    <n v="5"/>
    <n v="30"/>
    <n v="2"/>
    <n v="15881442"/>
    <n v="17090000"/>
    <n v="526326"/>
    <n v="91829"/>
    <n v="90382"/>
    <n v="0"/>
    <n v="0"/>
    <n v="0"/>
    <m/>
    <n v="0"/>
    <n v="0"/>
    <n v="0"/>
    <m/>
    <m/>
    <d v="2021-03-30T00:00:00"/>
    <n v="1"/>
    <s v="O"/>
    <n v="1"/>
    <n v="30"/>
    <n v="0"/>
    <m/>
    <m/>
    <m/>
    <m/>
    <m/>
    <m/>
    <n v="1"/>
    <n v="1"/>
    <m/>
    <m/>
    <n v="3005306"/>
    <s v="CREDITOS DE CONSUMO"/>
    <n v="0"/>
    <n v="0"/>
    <n v="890480123"/>
    <s v="UNIVERSIDAD DE CARTAGENA"/>
    <n v="5"/>
    <m/>
    <m/>
    <m/>
    <m/>
    <n v="1"/>
    <n v="7"/>
    <n v="1"/>
  </r>
  <r>
    <n v="0"/>
    <s v="C"/>
    <x v="344"/>
    <x v="0"/>
    <n v="4"/>
    <n v="17914"/>
    <d v="2020-12-23T00:00:00"/>
    <d v="2023-02-28T00:00:00"/>
    <n v="0"/>
    <n v="1"/>
    <n v="21"/>
    <n v="30"/>
    <n v="2"/>
    <n v="16011168"/>
    <n v="17240000"/>
    <n v="7832857"/>
    <n v="358520"/>
    <n v="1528783"/>
    <n v="0"/>
    <n v="0"/>
    <n v="0"/>
    <m/>
    <n v="0"/>
    <n v="0"/>
    <n v="0"/>
    <m/>
    <m/>
    <d v="2021-03-30T00:00:00"/>
    <n v="9"/>
    <s v="O"/>
    <n v="1"/>
    <n v="30"/>
    <n v="0"/>
    <m/>
    <m/>
    <m/>
    <m/>
    <m/>
    <m/>
    <n v="1"/>
    <n v="1"/>
    <m/>
    <m/>
    <n v="3451666"/>
    <s v="CREDITOS DE CONSUMO"/>
    <n v="0"/>
    <n v="0"/>
    <n v="890480123"/>
    <s v="UNIVERSIDAD DE CARTAGENA"/>
    <n v="5"/>
    <m/>
    <m/>
    <m/>
    <m/>
    <n v="1"/>
    <n v="7"/>
    <n v="2"/>
  </r>
  <r>
    <n v="0"/>
    <s v="C"/>
    <x v="345"/>
    <x v="0"/>
    <n v="4"/>
    <n v="16900"/>
    <d v="2020-10-29T00:00:00"/>
    <d v="2021-09-29T00:00:00"/>
    <n v="0"/>
    <n v="1"/>
    <n v="5"/>
    <n v="30"/>
    <n v="2"/>
    <n v="15881442"/>
    <n v="17090000"/>
    <n v="1277706"/>
    <n v="125581"/>
    <n v="719777"/>
    <n v="144"/>
    <n v="0"/>
    <n v="0"/>
    <m/>
    <n v="0"/>
    <n v="0"/>
    <n v="0"/>
    <m/>
    <m/>
    <d v="2021-03-30T00:00:00"/>
    <n v="1"/>
    <s v="O"/>
    <n v="1"/>
    <n v="30"/>
    <n v="0"/>
    <m/>
    <m/>
    <m/>
    <m/>
    <m/>
    <m/>
    <n v="1"/>
    <n v="1"/>
    <m/>
    <m/>
    <n v="1038504"/>
    <s v="CREDITOS DE CONSUMO"/>
    <n v="0"/>
    <n v="0"/>
    <n v="890480123"/>
    <s v="UNIVERSIDAD DE CARTAGENA"/>
    <n v="5"/>
    <m/>
    <m/>
    <m/>
    <m/>
    <n v="1"/>
    <n v="7"/>
    <n v="1"/>
  </r>
  <r>
    <n v="0"/>
    <s v="C"/>
    <x v="345"/>
    <x v="0"/>
    <n v="4"/>
    <n v="17624"/>
    <d v="2020-09-26T00:00:00"/>
    <d v="2022-10-30T00:00:00"/>
    <n v="0"/>
    <n v="1"/>
    <n v="6"/>
    <n v="30"/>
    <n v="2"/>
    <n v="12185828"/>
    <n v="12890000"/>
    <n v="2231376"/>
    <n v="105232"/>
    <n v="1699165"/>
    <n v="0"/>
    <n v="0"/>
    <n v="0"/>
    <m/>
    <n v="0"/>
    <n v="0"/>
    <n v="0"/>
    <m/>
    <m/>
    <d v="2021-03-30T00:00:00"/>
    <n v="9"/>
    <s v="O"/>
    <n v="1"/>
    <n v="30"/>
    <n v="0"/>
    <m/>
    <m/>
    <m/>
    <m/>
    <m/>
    <m/>
    <n v="1"/>
    <n v="1"/>
    <m/>
    <m/>
    <n v="2451578"/>
    <s v="CREDITOS DE CONSUMO"/>
    <n v="0"/>
    <n v="0"/>
    <n v="890480123"/>
    <s v="UNIVERSIDAD DE CARTAGENA"/>
    <n v="5"/>
    <m/>
    <m/>
    <m/>
    <m/>
    <n v="1"/>
    <n v="7"/>
    <n v="2"/>
  </r>
  <r>
    <n v="38425137"/>
    <s v="C"/>
    <x v="346"/>
    <x v="0"/>
    <n v="4"/>
    <n v="16689"/>
    <d v="2019-12-13T00:00:00"/>
    <d v="2026-12-30T00:00:00"/>
    <n v="0"/>
    <n v="1"/>
    <n v="15"/>
    <n v="30"/>
    <n v="2"/>
    <n v="9119963"/>
    <n v="9511000"/>
    <n v="57260848"/>
    <n v="924764"/>
    <n v="49509188"/>
    <n v="0"/>
    <n v="0"/>
    <n v="0"/>
    <m/>
    <n v="0"/>
    <n v="0"/>
    <n v="0"/>
    <m/>
    <m/>
    <d v="2021-03-30T00:00:00"/>
    <n v="1"/>
    <s v="O"/>
    <n v="1"/>
    <n v="30"/>
    <n v="0"/>
    <m/>
    <m/>
    <m/>
    <m/>
    <m/>
    <m/>
    <n v="1"/>
    <n v="1"/>
    <m/>
    <m/>
    <n v="11084051"/>
    <s v="CREDITOS DE CONSUMO"/>
    <n v="0"/>
    <n v="0"/>
    <n v="890480123"/>
    <s v="UNIVERSIDAD DE CARTAGENA"/>
    <n v="5"/>
    <m/>
    <m/>
    <m/>
    <m/>
    <n v="1"/>
    <n v="7"/>
    <n v="2"/>
  </r>
  <r>
    <n v="1993198"/>
    <s v="C"/>
    <x v="347"/>
    <x v="0"/>
    <n v="4"/>
    <n v="15507"/>
    <d v="2020-10-29T00:00:00"/>
    <d v="2023-02-28T00:00:00"/>
    <n v="0"/>
    <n v="1"/>
    <n v="5"/>
    <n v="30"/>
    <n v="2"/>
    <n v="17726461"/>
    <n v="19240000"/>
    <n v="11866402"/>
    <n v="520549"/>
    <n v="10086713"/>
    <n v="0"/>
    <n v="0"/>
    <n v="0"/>
    <m/>
    <n v="0"/>
    <n v="0"/>
    <n v="0"/>
    <m/>
    <m/>
    <d v="2021-03-30T00:00:00"/>
    <n v="1"/>
    <s v="O"/>
    <n v="1"/>
    <n v="30"/>
    <n v="0"/>
    <m/>
    <m/>
    <m/>
    <m/>
    <m/>
    <m/>
    <n v="1"/>
    <n v="1"/>
    <m/>
    <m/>
    <n v="8093515"/>
    <s v="CREDITOS DE CONSUMO"/>
    <n v="0"/>
    <n v="0"/>
    <n v="890480123"/>
    <s v="UNIVERSIDAD DE CARTAGENA"/>
    <n v="5"/>
    <m/>
    <m/>
    <m/>
    <m/>
    <n v="1"/>
    <n v="7"/>
    <n v="1"/>
  </r>
  <r>
    <n v="0"/>
    <s v="C"/>
    <x v="348"/>
    <x v="0"/>
    <n v="4"/>
    <n v="17257"/>
    <d v="2020-06-20T00:00:00"/>
    <d v="2021-06-30T00:00:00"/>
    <n v="30"/>
    <n v="1"/>
    <n v="7"/>
    <n v="30"/>
    <n v="2"/>
    <n v="12185828"/>
    <n v="12890000"/>
    <n v="1650000"/>
    <n v="146744"/>
    <n v="587961"/>
    <n v="5820"/>
    <n v="0"/>
    <n v="0"/>
    <m/>
    <n v="0"/>
    <n v="0"/>
    <n v="0"/>
    <m/>
    <m/>
    <d v="2021-03-30T00:00:00"/>
    <n v="1"/>
    <s v="O"/>
    <n v="1"/>
    <n v="30"/>
    <n v="156521"/>
    <m/>
    <m/>
    <m/>
    <m/>
    <m/>
    <m/>
    <n v="1"/>
    <n v="1"/>
    <m/>
    <m/>
    <n v="1443393"/>
    <s v="CREDITOS DE CONSUMO"/>
    <n v="0"/>
    <n v="0"/>
    <n v="890480123"/>
    <s v="UNIVERSIDAD DE CARTAGENA"/>
    <n v="5"/>
    <m/>
    <m/>
    <m/>
    <m/>
    <n v="1"/>
    <n v="7"/>
    <n v="2"/>
  </r>
  <r>
    <n v="0"/>
    <s v="C"/>
    <x v="349"/>
    <x v="0"/>
    <n v="4"/>
    <n v="17794"/>
    <d v="2020-11-07T00:00:00"/>
    <d v="2021-05-30T00:00:00"/>
    <n v="0"/>
    <n v="1"/>
    <n v="4"/>
    <n v="30"/>
    <n v="2"/>
    <n v="13121400"/>
    <n v="13940000"/>
    <n v="600000"/>
    <n v="103862"/>
    <n v="201842"/>
    <n v="0"/>
    <n v="0"/>
    <n v="0"/>
    <m/>
    <n v="0"/>
    <n v="0"/>
    <n v="0"/>
    <m/>
    <m/>
    <d v="2021-03-30T00:00:00"/>
    <n v="1"/>
    <s v="O"/>
    <n v="1"/>
    <n v="30"/>
    <n v="0"/>
    <m/>
    <m/>
    <m/>
    <m/>
    <m/>
    <m/>
    <n v="1"/>
    <n v="1"/>
    <m/>
    <m/>
    <n v="1867948"/>
    <s v="CREDITOS DE CONSUMO"/>
    <n v="0"/>
    <n v="0"/>
    <n v="890480123"/>
    <s v="UNIVERSIDAD DE CARTAGENA"/>
    <n v="5"/>
    <m/>
    <m/>
    <m/>
    <m/>
    <n v="1"/>
    <n v="7"/>
    <n v="2"/>
  </r>
  <r>
    <n v="20317432"/>
    <s v="C"/>
    <x v="350"/>
    <x v="0"/>
    <n v="4"/>
    <n v="16742"/>
    <d v="2019-12-27T00:00:00"/>
    <d v="2026-12-30T00:00:00"/>
    <n v="0"/>
    <n v="1"/>
    <n v="15"/>
    <n v="30"/>
    <n v="2"/>
    <n v="9119963"/>
    <n v="9511000"/>
    <n v="28215985"/>
    <n v="455689"/>
    <n v="24396297"/>
    <n v="0"/>
    <n v="0"/>
    <n v="0"/>
    <m/>
    <n v="0"/>
    <n v="0"/>
    <n v="0"/>
    <m/>
    <m/>
    <d v="2021-03-30T00:00:00"/>
    <n v="9"/>
    <s v="O"/>
    <n v="1"/>
    <n v="30"/>
    <n v="0"/>
    <m/>
    <m/>
    <m/>
    <m/>
    <m/>
    <m/>
    <n v="1"/>
    <n v="1"/>
    <m/>
    <m/>
    <n v="4078865"/>
    <s v="CREDITOS DE CONSUMO"/>
    <n v="0"/>
    <n v="0"/>
    <n v="890480123"/>
    <s v="UNIVERSIDAD DE CARTAGENA"/>
    <n v="5"/>
    <m/>
    <m/>
    <m/>
    <m/>
    <n v="1"/>
    <n v="7"/>
    <n v="2"/>
  </r>
  <r>
    <n v="98716"/>
    <s v="C"/>
    <x v="350"/>
    <x v="2"/>
    <n v="4"/>
    <n v="550024566"/>
    <d v="2020-10-07T00:00:00"/>
    <d v="2023-10-30T00:00:00"/>
    <n v="0"/>
    <n v="1"/>
    <n v="24"/>
    <n v="30"/>
    <n v="2"/>
    <n v="22490513"/>
    <n v="24960000"/>
    <n v="300000"/>
    <n v="11533"/>
    <n v="118534"/>
    <n v="2516"/>
    <n v="0"/>
    <n v="0"/>
    <m/>
    <n v="0"/>
    <n v="0"/>
    <n v="0"/>
    <m/>
    <m/>
    <d v="2021-02-26T00:00:00"/>
    <n v="1"/>
    <s v="O"/>
    <n v="1"/>
    <n v="30"/>
    <n v="0"/>
    <m/>
    <m/>
    <m/>
    <m/>
    <m/>
    <m/>
    <n v="1"/>
    <n v="1"/>
    <m/>
    <m/>
    <n v="19818"/>
    <s v="CREDITOS DE CONSUMO"/>
    <n v="0"/>
    <n v="0"/>
    <m/>
    <m/>
    <n v="5"/>
    <m/>
    <m/>
    <m/>
    <m/>
    <n v="2"/>
    <n v="7"/>
    <n v="2"/>
  </r>
  <r>
    <n v="155339"/>
    <s v="C"/>
    <x v="350"/>
    <x v="2"/>
    <n v="4"/>
    <n v="550024607"/>
    <d v="2020-10-15T00:00:00"/>
    <d v="2023-10-30T00:00:00"/>
    <n v="0"/>
    <n v="1"/>
    <n v="22"/>
    <n v="30"/>
    <n v="2"/>
    <n v="22490513"/>
    <n v="24960000"/>
    <n v="400000"/>
    <n v="15378"/>
    <n v="186524"/>
    <n v="3977"/>
    <n v="0"/>
    <n v="0"/>
    <m/>
    <n v="0"/>
    <n v="0"/>
    <n v="0"/>
    <m/>
    <m/>
    <d v="2021-02-26T00:00:00"/>
    <n v="1"/>
    <s v="O"/>
    <n v="1"/>
    <n v="30"/>
    <n v="0"/>
    <m/>
    <m/>
    <m/>
    <m/>
    <m/>
    <m/>
    <n v="1"/>
    <n v="1"/>
    <m/>
    <m/>
    <n v="31185"/>
    <s v="CREDITOS DE CONSUMO"/>
    <n v="0"/>
    <n v="0"/>
    <m/>
    <m/>
    <n v="5"/>
    <m/>
    <m/>
    <m/>
    <m/>
    <n v="2"/>
    <n v="7"/>
    <n v="2"/>
  </r>
  <r>
    <n v="312250"/>
    <s v="C"/>
    <x v="350"/>
    <x v="2"/>
    <n v="4"/>
    <n v="550024632"/>
    <d v="2020-10-23T00:00:00"/>
    <d v="2023-11-30T00:00:00"/>
    <n v="0"/>
    <n v="1"/>
    <n v="16"/>
    <n v="30"/>
    <n v="2"/>
    <n v="22490513"/>
    <n v="24960000"/>
    <n v="600000"/>
    <n v="23066"/>
    <n v="374936"/>
    <n v="7957"/>
    <n v="0"/>
    <n v="0"/>
    <m/>
    <n v="0"/>
    <n v="0"/>
    <n v="0"/>
    <m/>
    <m/>
    <d v="2021-02-26T00:00:00"/>
    <n v="1"/>
    <s v="O"/>
    <n v="1"/>
    <n v="30"/>
    <n v="0"/>
    <m/>
    <m/>
    <m/>
    <m/>
    <m/>
    <m/>
    <n v="1"/>
    <n v="1"/>
    <m/>
    <m/>
    <n v="62686"/>
    <s v="CREDITOS DE CONSUMO"/>
    <n v="0"/>
    <n v="0"/>
    <m/>
    <m/>
    <n v="5"/>
    <m/>
    <m/>
    <m/>
    <m/>
    <n v="2"/>
    <n v="7"/>
    <n v="2"/>
  </r>
  <r>
    <n v="109743"/>
    <s v="C"/>
    <x v="350"/>
    <x v="2"/>
    <n v="4"/>
    <n v="550024802"/>
    <d v="2020-11-10T00:00:00"/>
    <d v="2023-11-30T00:00:00"/>
    <n v="0"/>
    <n v="1"/>
    <n v="10"/>
    <n v="30"/>
    <n v="2"/>
    <n v="22490513"/>
    <n v="24960000"/>
    <n v="168750"/>
    <n v="6487"/>
    <n v="131775"/>
    <n v="2789"/>
    <n v="0"/>
    <n v="0"/>
    <m/>
    <n v="0"/>
    <n v="0"/>
    <n v="0"/>
    <m/>
    <m/>
    <d v="2021-02-26T00:00:00"/>
    <n v="1"/>
    <s v="O"/>
    <n v="1"/>
    <n v="30"/>
    <n v="0"/>
    <m/>
    <m/>
    <m/>
    <m/>
    <m/>
    <m/>
    <n v="1"/>
    <n v="1"/>
    <m/>
    <m/>
    <n v="22032"/>
    <s v="CREDITOS DE CONSUMO"/>
    <n v="0"/>
    <n v="0"/>
    <m/>
    <m/>
    <n v="5"/>
    <m/>
    <m/>
    <m/>
    <m/>
    <n v="2"/>
    <n v="7"/>
    <n v="2"/>
  </r>
  <r>
    <n v="63213"/>
    <s v="C"/>
    <x v="350"/>
    <x v="2"/>
    <n v="4"/>
    <n v="550024986"/>
    <d v="2020-12-01T00:00:00"/>
    <d v="2023-12-30T00:00:00"/>
    <n v="0"/>
    <n v="1"/>
    <n v="9"/>
    <n v="30"/>
    <n v="2"/>
    <n v="22490513"/>
    <n v="24960000"/>
    <n v="94799"/>
    <n v="3644"/>
    <n v="75904"/>
    <n v="1599"/>
    <n v="0"/>
    <n v="0"/>
    <m/>
    <n v="0"/>
    <n v="0"/>
    <n v="0"/>
    <m/>
    <m/>
    <d v="2021-02-26T00:00:00"/>
    <n v="1"/>
    <s v="O"/>
    <n v="1"/>
    <n v="30"/>
    <n v="0"/>
    <m/>
    <m/>
    <m/>
    <m/>
    <m/>
    <m/>
    <n v="1"/>
    <n v="1"/>
    <m/>
    <m/>
    <n v="12691"/>
    <s v="CREDITOS DE CONSUMO"/>
    <n v="0"/>
    <n v="0"/>
    <m/>
    <m/>
    <n v="5"/>
    <m/>
    <m/>
    <m/>
    <m/>
    <n v="2"/>
    <n v="7"/>
    <n v="2"/>
  </r>
  <r>
    <n v="133373"/>
    <s v="C"/>
    <x v="350"/>
    <x v="2"/>
    <n v="4"/>
    <n v="550024987"/>
    <d v="2020-12-01T00:00:00"/>
    <d v="2023-12-30T00:00:00"/>
    <n v="0"/>
    <n v="1"/>
    <n v="9"/>
    <n v="30"/>
    <n v="2"/>
    <n v="22490513"/>
    <n v="24960000"/>
    <n v="199990"/>
    <n v="7688"/>
    <n v="160148"/>
    <n v="3400"/>
    <n v="0"/>
    <n v="0"/>
    <m/>
    <n v="0"/>
    <n v="0"/>
    <n v="0"/>
    <m/>
    <m/>
    <d v="2021-02-26T00:00:00"/>
    <n v="1"/>
    <s v="O"/>
    <n v="1"/>
    <n v="30"/>
    <n v="0"/>
    <m/>
    <m/>
    <m/>
    <m/>
    <m/>
    <m/>
    <n v="1"/>
    <n v="1"/>
    <m/>
    <m/>
    <n v="26775"/>
    <s v="CREDITOS DE CONSUMO"/>
    <n v="0"/>
    <n v="0"/>
    <m/>
    <m/>
    <n v="5"/>
    <m/>
    <m/>
    <m/>
    <m/>
    <n v="2"/>
    <n v="7"/>
    <n v="2"/>
  </r>
  <r>
    <n v="88394"/>
    <s v="C"/>
    <x v="350"/>
    <x v="2"/>
    <n v="4"/>
    <n v="550024992"/>
    <d v="2020-12-06T00:00:00"/>
    <d v="2023-12-30T00:00:00"/>
    <n v="0"/>
    <n v="1"/>
    <n v="9"/>
    <n v="30"/>
    <n v="2"/>
    <n v="22490513"/>
    <n v="24960000"/>
    <n v="132500"/>
    <n v="5094"/>
    <n v="106140"/>
    <n v="2245"/>
    <n v="0"/>
    <n v="0"/>
    <m/>
    <n v="0"/>
    <n v="0"/>
    <n v="0"/>
    <m/>
    <m/>
    <d v="2021-02-26T00:00:00"/>
    <n v="1"/>
    <s v="O"/>
    <n v="1"/>
    <n v="30"/>
    <n v="0"/>
    <m/>
    <m/>
    <m/>
    <m/>
    <m/>
    <m/>
    <n v="1"/>
    <n v="1"/>
    <m/>
    <m/>
    <n v="17746"/>
    <s v="CREDITOS DE CONSUMO"/>
    <n v="0"/>
    <n v="0"/>
    <m/>
    <m/>
    <n v="5"/>
    <m/>
    <m/>
    <m/>
    <m/>
    <n v="2"/>
    <n v="7"/>
    <n v="2"/>
  </r>
  <r>
    <n v="63356"/>
    <s v="C"/>
    <x v="350"/>
    <x v="2"/>
    <n v="4"/>
    <n v="550024993"/>
    <d v="2020-12-06T00:00:00"/>
    <d v="2023-12-30T00:00:00"/>
    <n v="0"/>
    <n v="1"/>
    <n v="9"/>
    <n v="30"/>
    <n v="2"/>
    <n v="22490513"/>
    <n v="24960000"/>
    <n v="94950"/>
    <n v="3650"/>
    <n v="76075"/>
    <n v="1631"/>
    <n v="0"/>
    <n v="0"/>
    <m/>
    <n v="0"/>
    <n v="0"/>
    <n v="0"/>
    <m/>
    <m/>
    <d v="2021-02-26T00:00:00"/>
    <n v="1"/>
    <s v="O"/>
    <n v="1"/>
    <n v="30"/>
    <n v="0"/>
    <m/>
    <m/>
    <m/>
    <m/>
    <m/>
    <m/>
    <n v="1"/>
    <n v="1"/>
    <m/>
    <m/>
    <n v="12719"/>
    <s v="CREDITOS DE CONSUMO"/>
    <n v="0"/>
    <n v="0"/>
    <m/>
    <m/>
    <n v="5"/>
    <m/>
    <m/>
    <m/>
    <m/>
    <n v="2"/>
    <n v="7"/>
    <n v="2"/>
  </r>
  <r>
    <n v="106644"/>
    <s v="C"/>
    <x v="350"/>
    <x v="2"/>
    <n v="4"/>
    <n v="550024996"/>
    <d v="2020-12-07T00:00:00"/>
    <d v="2023-12-30T00:00:00"/>
    <n v="0"/>
    <n v="1"/>
    <n v="9"/>
    <n v="30"/>
    <n v="2"/>
    <n v="22490513"/>
    <n v="24960000"/>
    <n v="159855"/>
    <n v="6145"/>
    <n v="128054"/>
    <n v="2720"/>
    <n v="0"/>
    <n v="0"/>
    <m/>
    <n v="0"/>
    <n v="0"/>
    <n v="0"/>
    <m/>
    <m/>
    <d v="2021-02-26T00:00:00"/>
    <n v="1"/>
    <s v="O"/>
    <n v="1"/>
    <n v="30"/>
    <n v="0"/>
    <m/>
    <m/>
    <m/>
    <m/>
    <m/>
    <m/>
    <n v="1"/>
    <n v="1"/>
    <m/>
    <m/>
    <n v="21410"/>
    <s v="CREDITOS DE CONSUMO"/>
    <n v="0"/>
    <n v="0"/>
    <m/>
    <m/>
    <n v="5"/>
    <m/>
    <m/>
    <m/>
    <m/>
    <n v="2"/>
    <n v="7"/>
    <n v="2"/>
  </r>
  <r>
    <n v="140290"/>
    <s v="C"/>
    <x v="350"/>
    <x v="2"/>
    <n v="4"/>
    <n v="550024997"/>
    <d v="2020-12-07T00:00:00"/>
    <d v="2023-12-30T00:00:00"/>
    <n v="0"/>
    <n v="1"/>
    <n v="9"/>
    <n v="30"/>
    <n v="2"/>
    <n v="22490513"/>
    <n v="24960000"/>
    <n v="210270"/>
    <n v="8084"/>
    <n v="168454"/>
    <n v="3571"/>
    <n v="0"/>
    <n v="0"/>
    <m/>
    <n v="0"/>
    <n v="0"/>
    <n v="0"/>
    <m/>
    <m/>
    <d v="2021-02-26T00:00:00"/>
    <n v="1"/>
    <s v="O"/>
    <n v="1"/>
    <n v="30"/>
    <n v="0"/>
    <m/>
    <m/>
    <m/>
    <m/>
    <m/>
    <m/>
    <n v="1"/>
    <n v="1"/>
    <m/>
    <m/>
    <n v="28164"/>
    <s v="CREDITOS DE CONSUMO"/>
    <n v="0"/>
    <n v="0"/>
    <m/>
    <m/>
    <n v="5"/>
    <m/>
    <m/>
    <m/>
    <m/>
    <n v="2"/>
    <n v="7"/>
    <n v="2"/>
  </r>
  <r>
    <n v="200168"/>
    <s v="C"/>
    <x v="350"/>
    <x v="2"/>
    <n v="4"/>
    <n v="550025006"/>
    <d v="2020-12-09T00:00:00"/>
    <d v="2023-12-30T00:00:00"/>
    <n v="0"/>
    <n v="1"/>
    <n v="9"/>
    <n v="30"/>
    <n v="2"/>
    <n v="22490513"/>
    <n v="24960000"/>
    <n v="300000"/>
    <n v="11533"/>
    <n v="240353"/>
    <n v="5100"/>
    <n v="0"/>
    <n v="0"/>
    <m/>
    <n v="0"/>
    <n v="0"/>
    <n v="0"/>
    <m/>
    <m/>
    <d v="2021-02-26T00:00:00"/>
    <n v="1"/>
    <s v="O"/>
    <n v="1"/>
    <n v="30"/>
    <n v="0"/>
    <m/>
    <m/>
    <m/>
    <m/>
    <m/>
    <m/>
    <n v="1"/>
    <n v="1"/>
    <m/>
    <m/>
    <n v="40185"/>
    <s v="CREDITOS DE CONSUMO"/>
    <n v="0"/>
    <n v="0"/>
    <m/>
    <m/>
    <n v="5"/>
    <m/>
    <m/>
    <m/>
    <m/>
    <n v="2"/>
    <n v="7"/>
    <n v="2"/>
  </r>
  <r>
    <n v="230438"/>
    <s v="C"/>
    <x v="350"/>
    <x v="2"/>
    <n v="4"/>
    <n v="550025009"/>
    <d v="2020-12-10T00:00:00"/>
    <d v="2023-12-30T00:00:00"/>
    <n v="0"/>
    <n v="1"/>
    <n v="10"/>
    <n v="30"/>
    <n v="2"/>
    <n v="22490513"/>
    <n v="24960000"/>
    <n v="363000"/>
    <n v="13955"/>
    <n v="276700"/>
    <n v="5882"/>
    <n v="0"/>
    <n v="0"/>
    <m/>
    <n v="0"/>
    <n v="0"/>
    <n v="0"/>
    <m/>
    <m/>
    <d v="2021-02-26T00:00:00"/>
    <n v="1"/>
    <s v="O"/>
    <n v="1"/>
    <n v="30"/>
    <n v="0"/>
    <m/>
    <m/>
    <m/>
    <m/>
    <m/>
    <m/>
    <n v="1"/>
    <n v="1"/>
    <m/>
    <m/>
    <n v="46262"/>
    <s v="CREDITOS DE CONSUMO"/>
    <n v="0"/>
    <n v="0"/>
    <m/>
    <m/>
    <n v="5"/>
    <m/>
    <m/>
    <m/>
    <m/>
    <n v="2"/>
    <n v="7"/>
    <n v="2"/>
  </r>
  <r>
    <n v="133463"/>
    <s v="C"/>
    <x v="350"/>
    <x v="2"/>
    <n v="4"/>
    <n v="550025015"/>
    <d v="2020-12-11T00:00:00"/>
    <d v="2023-12-30T00:00:00"/>
    <n v="0"/>
    <n v="1"/>
    <n v="9"/>
    <n v="30"/>
    <n v="2"/>
    <n v="22490513"/>
    <n v="24960000"/>
    <n v="200000"/>
    <n v="7689"/>
    <n v="160257"/>
    <n v="3400"/>
    <n v="0"/>
    <n v="0"/>
    <m/>
    <n v="0"/>
    <n v="0"/>
    <n v="0"/>
    <m/>
    <m/>
    <d v="2021-02-26T00:00:00"/>
    <n v="1"/>
    <s v="O"/>
    <n v="1"/>
    <n v="30"/>
    <n v="0"/>
    <m/>
    <m/>
    <m/>
    <m/>
    <m/>
    <m/>
    <n v="1"/>
    <n v="1"/>
    <m/>
    <m/>
    <n v="26794"/>
    <s v="CREDITOS DE CONSUMO"/>
    <n v="0"/>
    <n v="0"/>
    <m/>
    <m/>
    <n v="5"/>
    <m/>
    <m/>
    <m/>
    <m/>
    <n v="2"/>
    <n v="7"/>
    <n v="2"/>
  </r>
  <r>
    <n v="151932"/>
    <s v="C"/>
    <x v="350"/>
    <x v="2"/>
    <n v="4"/>
    <n v="550025025"/>
    <d v="2020-12-18T00:00:00"/>
    <d v="2024-01-30T00:00:00"/>
    <n v="0"/>
    <n v="1"/>
    <n v="8"/>
    <n v="30"/>
    <n v="2"/>
    <n v="22490513"/>
    <n v="24960000"/>
    <n v="222300"/>
    <n v="8546"/>
    <n v="182433"/>
    <n v="3876"/>
    <n v="0"/>
    <n v="0"/>
    <m/>
    <n v="0"/>
    <n v="0"/>
    <n v="0"/>
    <m/>
    <m/>
    <d v="2021-02-26T00:00:00"/>
    <n v="1"/>
    <s v="O"/>
    <n v="1"/>
    <n v="30"/>
    <n v="0"/>
    <m/>
    <m/>
    <m/>
    <m/>
    <m/>
    <m/>
    <n v="1"/>
    <n v="1"/>
    <m/>
    <m/>
    <n v="30501"/>
    <s v="CREDITOS DE CONSUMO"/>
    <n v="0"/>
    <n v="0"/>
    <m/>
    <m/>
    <n v="5"/>
    <m/>
    <m/>
    <m/>
    <m/>
    <n v="2"/>
    <n v="7"/>
    <n v="2"/>
  </r>
  <r>
    <n v="218486"/>
    <s v="C"/>
    <x v="350"/>
    <x v="2"/>
    <n v="4"/>
    <n v="550025026"/>
    <d v="2020-12-18T00:00:00"/>
    <d v="2024-01-30T00:00:00"/>
    <n v="0"/>
    <n v="1"/>
    <n v="8"/>
    <n v="30"/>
    <n v="2"/>
    <n v="22490513"/>
    <n v="24960000"/>
    <n v="319700"/>
    <n v="12291"/>
    <n v="262349"/>
    <n v="5576"/>
    <n v="0"/>
    <n v="0"/>
    <m/>
    <n v="0"/>
    <n v="0"/>
    <n v="0"/>
    <m/>
    <m/>
    <d v="2021-02-26T00:00:00"/>
    <n v="1"/>
    <s v="O"/>
    <n v="1"/>
    <n v="30"/>
    <n v="0"/>
    <m/>
    <m/>
    <m/>
    <m/>
    <m/>
    <m/>
    <n v="1"/>
    <n v="1"/>
    <m/>
    <m/>
    <n v="43863"/>
    <s v="CREDITOS DE CONSUMO"/>
    <n v="0"/>
    <n v="0"/>
    <m/>
    <m/>
    <n v="5"/>
    <m/>
    <m/>
    <m/>
    <m/>
    <n v="2"/>
    <n v="7"/>
    <n v="2"/>
  </r>
  <r>
    <n v="215049"/>
    <s v="C"/>
    <x v="350"/>
    <x v="2"/>
    <n v="4"/>
    <n v="550025178"/>
    <d v="2021-01-09T00:00:00"/>
    <d v="2024-01-30T00:00:00"/>
    <n v="0"/>
    <n v="1"/>
    <n v="6"/>
    <n v="30"/>
    <n v="2"/>
    <n v="22490513"/>
    <n v="24960000"/>
    <n v="300000"/>
    <n v="11533"/>
    <n v="258222"/>
    <n v="5475"/>
    <n v="0"/>
    <n v="0"/>
    <m/>
    <n v="0"/>
    <n v="0"/>
    <n v="0"/>
    <m/>
    <m/>
    <d v="2021-02-26T00:00:00"/>
    <n v="1"/>
    <s v="O"/>
    <n v="1"/>
    <n v="30"/>
    <n v="0"/>
    <m/>
    <m/>
    <m/>
    <m/>
    <m/>
    <m/>
    <n v="1"/>
    <n v="1"/>
    <m/>
    <m/>
    <n v="43173"/>
    <s v="CREDITOS DE CONSUMO"/>
    <n v="0"/>
    <n v="0"/>
    <m/>
    <m/>
    <n v="5"/>
    <m/>
    <m/>
    <m/>
    <m/>
    <n v="2"/>
    <n v="7"/>
    <n v="2"/>
  </r>
  <r>
    <n v="292251"/>
    <s v="C"/>
    <x v="350"/>
    <x v="2"/>
    <n v="4"/>
    <n v="550025186"/>
    <d v="2021-01-14T00:00:00"/>
    <d v="2024-01-30T00:00:00"/>
    <n v="0"/>
    <n v="1"/>
    <n v="5"/>
    <n v="30"/>
    <n v="2"/>
    <n v="22490513"/>
    <n v="24960000"/>
    <n v="400000"/>
    <n v="15378"/>
    <n v="350922"/>
    <n v="7447"/>
    <n v="0"/>
    <n v="0"/>
    <m/>
    <n v="0"/>
    <n v="0"/>
    <n v="0"/>
    <m/>
    <m/>
    <d v="2021-02-26T00:00:00"/>
    <n v="1"/>
    <s v="O"/>
    <n v="1"/>
    <n v="30"/>
    <n v="0"/>
    <m/>
    <m/>
    <m/>
    <m/>
    <m/>
    <m/>
    <n v="1"/>
    <n v="1"/>
    <m/>
    <m/>
    <n v="58671"/>
    <s v="CREDITOS DE CONSUMO"/>
    <n v="0"/>
    <n v="0"/>
    <m/>
    <m/>
    <n v="5"/>
    <m/>
    <m/>
    <m/>
    <m/>
    <n v="2"/>
    <n v="7"/>
    <n v="2"/>
  </r>
  <r>
    <n v="37038"/>
    <s v="C"/>
    <x v="350"/>
    <x v="2"/>
    <n v="4"/>
    <n v="550025195"/>
    <d v="2021-01-16T00:00:00"/>
    <d v="2024-02-28T00:00:00"/>
    <n v="0"/>
    <n v="1"/>
    <n v="1"/>
    <n v="30"/>
    <n v="2"/>
    <n v="22490513"/>
    <n v="24960000"/>
    <n v="46252"/>
    <n v="1778"/>
    <n v="44474"/>
    <n v="840"/>
    <n v="0"/>
    <n v="0"/>
    <m/>
    <n v="0"/>
    <n v="0"/>
    <n v="0"/>
    <m/>
    <m/>
    <d v="2021-02-26T00:00:00"/>
    <n v="1"/>
    <s v="O"/>
    <n v="1"/>
    <n v="30"/>
    <n v="0"/>
    <m/>
    <m/>
    <m/>
    <m/>
    <m/>
    <m/>
    <n v="1"/>
    <n v="1"/>
    <m/>
    <m/>
    <n v="7436"/>
    <s v="CREDITOS DE CONSUMO"/>
    <n v="0"/>
    <n v="0"/>
    <m/>
    <m/>
    <n v="5"/>
    <m/>
    <m/>
    <m/>
    <m/>
    <n v="2"/>
    <n v="7"/>
    <n v="2"/>
  </r>
  <r>
    <n v="60060"/>
    <s v="C"/>
    <x v="350"/>
    <x v="2"/>
    <n v="4"/>
    <n v="550025199"/>
    <d v="2021-01-17T00:00:00"/>
    <d v="2024-02-28T00:00:00"/>
    <n v="0"/>
    <n v="1"/>
    <n v="1"/>
    <n v="30"/>
    <n v="2"/>
    <n v="22490513"/>
    <n v="24960000"/>
    <n v="75000"/>
    <n v="2883"/>
    <n v="72117"/>
    <n v="1350"/>
    <n v="0"/>
    <n v="0"/>
    <m/>
    <n v="0"/>
    <n v="0"/>
    <n v="0"/>
    <m/>
    <m/>
    <d v="2021-02-26T00:00:00"/>
    <n v="1"/>
    <s v="O"/>
    <n v="1"/>
    <n v="30"/>
    <n v="0"/>
    <m/>
    <m/>
    <m/>
    <m/>
    <m/>
    <m/>
    <n v="1"/>
    <n v="1"/>
    <m/>
    <m/>
    <n v="12057"/>
    <s v="CREDITOS DE CONSUMO"/>
    <n v="0"/>
    <n v="0"/>
    <m/>
    <m/>
    <n v="5"/>
    <m/>
    <m/>
    <m/>
    <m/>
    <n v="2"/>
    <n v="7"/>
    <n v="2"/>
  </r>
  <r>
    <n v="309596"/>
    <s v="C"/>
    <x v="350"/>
    <x v="2"/>
    <n v="4"/>
    <n v="550025201"/>
    <d v="2021-01-18T00:00:00"/>
    <d v="2024-02-28T00:00:00"/>
    <n v="0"/>
    <n v="1"/>
    <n v="1"/>
    <n v="30"/>
    <n v="2"/>
    <n v="22490513"/>
    <n v="24960000"/>
    <n v="386612"/>
    <n v="14863"/>
    <n v="371749"/>
    <n v="6960"/>
    <n v="0"/>
    <n v="0"/>
    <m/>
    <n v="0"/>
    <n v="0"/>
    <n v="0"/>
    <m/>
    <m/>
    <d v="2021-02-26T00:00:00"/>
    <n v="1"/>
    <s v="O"/>
    <n v="1"/>
    <n v="30"/>
    <n v="0"/>
    <m/>
    <m/>
    <m/>
    <m/>
    <m/>
    <m/>
    <n v="1"/>
    <n v="1"/>
    <m/>
    <m/>
    <n v="62153"/>
    <s v="CREDITOS DE CONSUMO"/>
    <n v="0"/>
    <n v="0"/>
    <m/>
    <m/>
    <n v="5"/>
    <m/>
    <m/>
    <m/>
    <m/>
    <n v="2"/>
    <n v="7"/>
    <n v="2"/>
  </r>
  <r>
    <n v="162193"/>
    <s v="C"/>
    <x v="350"/>
    <x v="2"/>
    <n v="4"/>
    <n v="550025371"/>
    <d v="2021-02-08T00:00:00"/>
    <d v="2024-02-28T00:00:00"/>
    <n v="0"/>
    <n v="1"/>
    <n v="1"/>
    <n v="30"/>
    <n v="2"/>
    <n v="22490513"/>
    <n v="24960000"/>
    <n v="202540"/>
    <n v="7786"/>
    <n v="194754"/>
    <n v="3660"/>
    <n v="0"/>
    <n v="0"/>
    <m/>
    <n v="0"/>
    <n v="0"/>
    <n v="0"/>
    <m/>
    <m/>
    <d v="2021-02-26T00:00:00"/>
    <n v="1"/>
    <s v="O"/>
    <n v="1"/>
    <n v="30"/>
    <n v="0"/>
    <m/>
    <m/>
    <m/>
    <m/>
    <m/>
    <m/>
    <n v="1"/>
    <n v="1"/>
    <m/>
    <m/>
    <n v="32561"/>
    <s v="CREDITOS DE CONSUMO"/>
    <n v="0"/>
    <n v="0"/>
    <m/>
    <m/>
    <n v="5"/>
    <m/>
    <m/>
    <m/>
    <m/>
    <n v="2"/>
    <n v="7"/>
    <n v="2"/>
  </r>
  <r>
    <n v="174586"/>
    <s v="C"/>
    <x v="350"/>
    <x v="2"/>
    <n v="4"/>
    <n v="550025378"/>
    <d v="2021-02-08T00:00:00"/>
    <d v="2024-02-28T00:00:00"/>
    <n v="0"/>
    <n v="1"/>
    <n v="1"/>
    <n v="30"/>
    <n v="2"/>
    <n v="22490513"/>
    <n v="24960000"/>
    <n v="218016"/>
    <n v="8381"/>
    <n v="209635"/>
    <n v="3930"/>
    <n v="0"/>
    <n v="0"/>
    <m/>
    <n v="0"/>
    <n v="0"/>
    <n v="0"/>
    <m/>
    <m/>
    <d v="2021-02-26T00:00:00"/>
    <n v="1"/>
    <s v="O"/>
    <n v="1"/>
    <n v="30"/>
    <n v="0"/>
    <m/>
    <m/>
    <m/>
    <m/>
    <m/>
    <m/>
    <n v="1"/>
    <n v="1"/>
    <m/>
    <m/>
    <n v="35049"/>
    <s v="CREDITOS DE CONSUMO"/>
    <n v="0"/>
    <n v="0"/>
    <m/>
    <m/>
    <n v="5"/>
    <m/>
    <m/>
    <m/>
    <m/>
    <n v="2"/>
    <n v="7"/>
    <n v="2"/>
  </r>
  <r>
    <n v="77132"/>
    <s v="C"/>
    <x v="350"/>
    <x v="2"/>
    <n v="4"/>
    <n v="550025386"/>
    <d v="2021-02-09T00:00:00"/>
    <d v="2024-02-28T00:00:00"/>
    <n v="0"/>
    <n v="1"/>
    <n v="1"/>
    <n v="30"/>
    <n v="2"/>
    <n v="22490513"/>
    <n v="24960000"/>
    <n v="96320"/>
    <n v="3703"/>
    <n v="92617"/>
    <n v="1740"/>
    <n v="0"/>
    <n v="0"/>
    <m/>
    <n v="0"/>
    <n v="0"/>
    <n v="0"/>
    <m/>
    <m/>
    <d v="2021-02-26T00:00:00"/>
    <n v="1"/>
    <s v="O"/>
    <n v="1"/>
    <n v="30"/>
    <n v="0"/>
    <m/>
    <m/>
    <m/>
    <m/>
    <m/>
    <m/>
    <n v="1"/>
    <n v="1"/>
    <m/>
    <m/>
    <n v="15485"/>
    <s v="CREDITOS DE CONSUMO"/>
    <n v="0"/>
    <n v="0"/>
    <m/>
    <m/>
    <n v="5"/>
    <m/>
    <m/>
    <m/>
    <m/>
    <n v="2"/>
    <n v="7"/>
    <n v="2"/>
  </r>
  <r>
    <n v="56055"/>
    <s v="C"/>
    <x v="350"/>
    <x v="2"/>
    <n v="4"/>
    <n v="550025402"/>
    <d v="2021-02-15T00:00:00"/>
    <d v="2024-03-28T00:00:00"/>
    <n v="0"/>
    <n v="1"/>
    <n v="1"/>
    <n v="30"/>
    <n v="2"/>
    <n v="22490513"/>
    <n v="24960000"/>
    <n v="70000"/>
    <n v="2691"/>
    <n v="67309"/>
    <n v="84"/>
    <n v="0"/>
    <n v="0"/>
    <m/>
    <n v="0"/>
    <n v="0"/>
    <n v="0"/>
    <m/>
    <m/>
    <d v="2021-02-26T00:00:00"/>
    <n v="1"/>
    <s v="O"/>
    <n v="1"/>
    <n v="30"/>
    <n v="0"/>
    <m/>
    <m/>
    <m/>
    <m/>
    <m/>
    <m/>
    <n v="1"/>
    <n v="1"/>
    <m/>
    <m/>
    <n v="11254"/>
    <s v="CREDITOS DE CONSUMO"/>
    <n v="0"/>
    <n v="0"/>
    <m/>
    <m/>
    <n v="5"/>
    <m/>
    <m/>
    <m/>
    <m/>
    <n v="2"/>
    <n v="7"/>
    <n v="2"/>
  </r>
  <r>
    <n v="128695"/>
    <s v="C"/>
    <x v="350"/>
    <x v="2"/>
    <n v="4"/>
    <n v="550025429"/>
    <d v="2021-02-21T00:00:00"/>
    <d v="2024-03-28T00:00:00"/>
    <n v="0"/>
    <n v="1"/>
    <n v="1"/>
    <n v="30"/>
    <n v="2"/>
    <n v="22490513"/>
    <n v="24960000"/>
    <n v="160710"/>
    <n v="6178"/>
    <n v="154532"/>
    <n v="194"/>
    <n v="0"/>
    <n v="0"/>
    <m/>
    <n v="0"/>
    <n v="0"/>
    <n v="0"/>
    <m/>
    <m/>
    <d v="2021-02-26T00:00:00"/>
    <n v="1"/>
    <s v="O"/>
    <n v="1"/>
    <n v="30"/>
    <n v="0"/>
    <m/>
    <m/>
    <m/>
    <m/>
    <m/>
    <m/>
    <n v="1"/>
    <n v="1"/>
    <m/>
    <m/>
    <n v="25837"/>
    <s v="CREDITOS DE CONSUMO"/>
    <n v="0"/>
    <n v="0"/>
    <m/>
    <m/>
    <n v="5"/>
    <m/>
    <m/>
    <m/>
    <m/>
    <n v="2"/>
    <n v="7"/>
    <n v="2"/>
  </r>
  <r>
    <n v="66625"/>
    <s v="C"/>
    <x v="350"/>
    <x v="2"/>
    <n v="4"/>
    <n v="550025436"/>
    <d v="2021-02-22T00:00:00"/>
    <d v="2024-03-28T00:00:00"/>
    <n v="0"/>
    <n v="1"/>
    <n v="0"/>
    <n v="30"/>
    <n v="2"/>
    <n v="22490513"/>
    <n v="24960000"/>
    <n v="80000"/>
    <n v="3076"/>
    <n v="80000"/>
    <n v="100"/>
    <n v="0"/>
    <n v="0"/>
    <m/>
    <n v="0"/>
    <n v="0"/>
    <n v="0"/>
    <m/>
    <m/>
    <d v="2021-03-28T00:00:00"/>
    <n v="1"/>
    <s v="O"/>
    <n v="1"/>
    <n v="30"/>
    <n v="0"/>
    <m/>
    <m/>
    <m/>
    <m/>
    <m/>
    <m/>
    <n v="1"/>
    <n v="1"/>
    <m/>
    <m/>
    <n v="13375"/>
    <s v="CREDITOS DE CONSUMO"/>
    <n v="0"/>
    <n v="0"/>
    <m/>
    <m/>
    <n v="5"/>
    <m/>
    <m/>
    <m/>
    <m/>
    <n v="2"/>
    <n v="7"/>
    <n v="2"/>
  </r>
  <r>
    <n v="38059"/>
    <s v="C"/>
    <x v="350"/>
    <x v="2"/>
    <n v="4"/>
    <n v="550025437"/>
    <d v="2021-02-22T00:00:00"/>
    <d v="2024-03-28T00:00:00"/>
    <n v="0"/>
    <n v="1"/>
    <n v="0"/>
    <n v="30"/>
    <n v="2"/>
    <n v="22490513"/>
    <n v="24960000"/>
    <n v="45700"/>
    <n v="1757"/>
    <n v="45700"/>
    <n v="58"/>
    <n v="0"/>
    <n v="0"/>
    <m/>
    <n v="0"/>
    <n v="0"/>
    <n v="0"/>
    <m/>
    <m/>
    <d v="2021-03-28T00:00:00"/>
    <n v="1"/>
    <s v="O"/>
    <n v="1"/>
    <n v="30"/>
    <n v="0"/>
    <m/>
    <m/>
    <m/>
    <m/>
    <m/>
    <m/>
    <n v="1"/>
    <n v="1"/>
    <m/>
    <m/>
    <n v="7641"/>
    <s v="CREDITOS DE CONSUMO"/>
    <n v="0"/>
    <n v="0"/>
    <m/>
    <m/>
    <n v="5"/>
    <m/>
    <m/>
    <m/>
    <m/>
    <n v="2"/>
    <n v="7"/>
    <n v="2"/>
  </r>
  <r>
    <n v="43266"/>
    <s v="C"/>
    <x v="350"/>
    <x v="2"/>
    <n v="4"/>
    <n v="550025442"/>
    <d v="2021-02-23T00:00:00"/>
    <d v="2024-03-28T00:00:00"/>
    <n v="0"/>
    <n v="1"/>
    <n v="0"/>
    <n v="30"/>
    <n v="2"/>
    <n v="22490513"/>
    <n v="24960000"/>
    <n v="51952"/>
    <n v="1997"/>
    <n v="51952"/>
    <n v="64"/>
    <n v="0"/>
    <n v="0"/>
    <m/>
    <n v="0"/>
    <n v="0"/>
    <n v="0"/>
    <m/>
    <m/>
    <d v="2021-03-28T00:00:00"/>
    <n v="1"/>
    <s v="O"/>
    <n v="1"/>
    <n v="30"/>
    <n v="0"/>
    <m/>
    <m/>
    <m/>
    <m/>
    <m/>
    <m/>
    <n v="1"/>
    <n v="1"/>
    <m/>
    <m/>
    <n v="8686"/>
    <s v="CREDITOS DE CONSUMO"/>
    <n v="0"/>
    <n v="0"/>
    <m/>
    <m/>
    <n v="5"/>
    <m/>
    <m/>
    <m/>
    <m/>
    <n v="2"/>
    <n v="7"/>
    <n v="2"/>
  </r>
  <r>
    <n v="15757"/>
    <s v="C"/>
    <x v="350"/>
    <x v="2"/>
    <n v="4"/>
    <n v="550025452"/>
    <d v="2021-02-26T00:00:00"/>
    <d v="2024-03-28T00:00:00"/>
    <n v="0"/>
    <n v="1"/>
    <n v="0"/>
    <n v="30"/>
    <n v="2"/>
    <n v="22490513"/>
    <n v="24960000"/>
    <n v="18920"/>
    <n v="727"/>
    <n v="18920"/>
    <n v="24"/>
    <n v="0"/>
    <n v="0"/>
    <m/>
    <n v="0"/>
    <n v="0"/>
    <n v="0"/>
    <m/>
    <m/>
    <d v="2021-03-28T00:00:00"/>
    <n v="1"/>
    <s v="O"/>
    <n v="1"/>
    <n v="30"/>
    <n v="0"/>
    <m/>
    <m/>
    <m/>
    <m/>
    <m/>
    <m/>
    <n v="1"/>
    <n v="1"/>
    <m/>
    <m/>
    <n v="3163"/>
    <s v="CREDITOS DE CONSUMO"/>
    <n v="0"/>
    <n v="0"/>
    <m/>
    <m/>
    <n v="5"/>
    <m/>
    <m/>
    <m/>
    <m/>
    <n v="2"/>
    <n v="7"/>
    <n v="2"/>
  </r>
  <r>
    <n v="107432"/>
    <s v="C"/>
    <x v="350"/>
    <x v="2"/>
    <n v="4"/>
    <n v="550025453"/>
    <d v="2021-02-26T00:00:00"/>
    <d v="2024-03-28T00:00:00"/>
    <n v="0"/>
    <n v="1"/>
    <n v="0"/>
    <n v="30"/>
    <n v="2"/>
    <n v="22490513"/>
    <n v="24960000"/>
    <n v="129000"/>
    <n v="4959"/>
    <n v="129000"/>
    <n v="162"/>
    <n v="0"/>
    <n v="0"/>
    <m/>
    <n v="0"/>
    <n v="0"/>
    <n v="0"/>
    <m/>
    <m/>
    <d v="2021-03-28T00:00:00"/>
    <n v="1"/>
    <s v="O"/>
    <n v="1"/>
    <n v="30"/>
    <n v="0"/>
    <m/>
    <m/>
    <m/>
    <m/>
    <m/>
    <m/>
    <n v="1"/>
    <n v="1"/>
    <m/>
    <m/>
    <n v="21568"/>
    <s v="CREDITOS DE CONSUMO"/>
    <n v="0"/>
    <n v="0"/>
    <m/>
    <m/>
    <n v="5"/>
    <m/>
    <m/>
    <m/>
    <m/>
    <n v="2"/>
    <n v="7"/>
    <n v="2"/>
  </r>
  <r>
    <n v="4997"/>
    <s v="C"/>
    <x v="350"/>
    <x v="2"/>
    <n v="4"/>
    <n v="550025552"/>
    <d v="2021-02-28T00:00:00"/>
    <d v="2021-04-30T00:00:00"/>
    <n v="0"/>
    <n v="1"/>
    <n v="0"/>
    <n v="30"/>
    <n v="2"/>
    <n v="0"/>
    <n v="0"/>
    <n v="6000"/>
    <n v="6000"/>
    <n v="6000"/>
    <n v="0"/>
    <n v="0"/>
    <n v="0"/>
    <m/>
    <n v="0"/>
    <n v="0"/>
    <n v="0"/>
    <m/>
    <m/>
    <d v="2021-03-30T00:00:00"/>
    <n v="1"/>
    <s v="O"/>
    <n v="1"/>
    <n v="30"/>
    <n v="0"/>
    <m/>
    <m/>
    <m/>
    <m/>
    <m/>
    <m/>
    <n v="1"/>
    <n v="1"/>
    <m/>
    <m/>
    <n v="1003"/>
    <s v="CREDITOS DE CONSUMO"/>
    <n v="0"/>
    <n v="0"/>
    <m/>
    <m/>
    <n v="5"/>
    <m/>
    <m/>
    <m/>
    <m/>
    <n v="2"/>
    <n v="7"/>
    <n v="2"/>
  </r>
  <r>
    <n v="25401"/>
    <s v="C"/>
    <x v="350"/>
    <x v="2"/>
    <n v="4"/>
    <n v="550025601"/>
    <d v="2021-03-17T00:00:00"/>
    <d v="2024-04-30T00:00:00"/>
    <n v="0"/>
    <n v="1"/>
    <n v="0"/>
    <n v="30"/>
    <n v="2"/>
    <n v="22490513"/>
    <n v="24960000"/>
    <n v="30500"/>
    <n v="1173"/>
    <n v="30500"/>
    <n v="0"/>
    <n v="0"/>
    <n v="0"/>
    <m/>
    <n v="0"/>
    <n v="0"/>
    <n v="0"/>
    <m/>
    <m/>
    <d v="2021-03-31T00:00:00"/>
    <n v="1"/>
    <s v="O"/>
    <n v="1"/>
    <n v="30"/>
    <n v="0"/>
    <m/>
    <m/>
    <m/>
    <m/>
    <m/>
    <m/>
    <n v="1"/>
    <n v="1"/>
    <m/>
    <m/>
    <n v="5099"/>
    <s v="CREDITOS DE CONSUMO"/>
    <n v="0"/>
    <n v="0"/>
    <m/>
    <m/>
    <n v="5"/>
    <m/>
    <m/>
    <m/>
    <m/>
    <n v="2"/>
    <n v="7"/>
    <n v="2"/>
  </r>
  <r>
    <n v="111523"/>
    <s v="C"/>
    <x v="350"/>
    <x v="2"/>
    <n v="4"/>
    <n v="550025630"/>
    <d v="2021-03-23T00:00:00"/>
    <d v="2024-04-30T00:00:00"/>
    <n v="0"/>
    <n v="1"/>
    <n v="0"/>
    <n v="30"/>
    <n v="2"/>
    <n v="22490513"/>
    <n v="24960000"/>
    <n v="133912"/>
    <n v="5148"/>
    <n v="133912"/>
    <n v="0"/>
    <n v="0"/>
    <n v="0"/>
    <m/>
    <n v="0"/>
    <n v="0"/>
    <n v="0"/>
    <m/>
    <m/>
    <d v="2021-03-31T00:00:00"/>
    <n v="1"/>
    <s v="O"/>
    <n v="1"/>
    <n v="30"/>
    <n v="0"/>
    <m/>
    <m/>
    <m/>
    <m/>
    <m/>
    <m/>
    <n v="1"/>
    <n v="1"/>
    <m/>
    <m/>
    <n v="22389"/>
    <s v="CREDITOS DE CONSUMO"/>
    <n v="0"/>
    <n v="0"/>
    <m/>
    <m/>
    <n v="5"/>
    <m/>
    <m/>
    <m/>
    <m/>
    <n v="2"/>
    <n v="7"/>
    <n v="2"/>
  </r>
  <r>
    <n v="4997"/>
    <s v="C"/>
    <x v="350"/>
    <x v="2"/>
    <n v="4"/>
    <n v="550025738"/>
    <d v="2021-03-31T00:00:00"/>
    <d v="2021-05-30T00:00:00"/>
    <n v="0"/>
    <n v="1"/>
    <n v="0"/>
    <n v="30"/>
    <n v="2"/>
    <n v="0"/>
    <n v="0"/>
    <n v="6000"/>
    <n v="6000"/>
    <n v="6000"/>
    <n v="0"/>
    <n v="0"/>
    <n v="0"/>
    <m/>
    <n v="0"/>
    <n v="0"/>
    <n v="0"/>
    <m/>
    <m/>
    <d v="2021-03-31T00:00:00"/>
    <n v="1"/>
    <s v="O"/>
    <n v="1"/>
    <n v="30"/>
    <n v="0"/>
    <m/>
    <m/>
    <m/>
    <m/>
    <m/>
    <m/>
    <n v="1"/>
    <n v="1"/>
    <m/>
    <m/>
    <n v="1003"/>
    <s v="CREDITOS DE CONSUMO"/>
    <n v="0"/>
    <n v="0"/>
    <m/>
    <m/>
    <n v="5"/>
    <m/>
    <m/>
    <m/>
    <m/>
    <n v="2"/>
    <n v="7"/>
    <n v="2"/>
  </r>
  <r>
    <n v="0"/>
    <s v="C"/>
    <x v="351"/>
    <x v="0"/>
    <n v="4"/>
    <n v="16583"/>
    <d v="2019-11-14T00:00:00"/>
    <d v="2021-11-30T00:00:00"/>
    <n v="0"/>
    <n v="1"/>
    <n v="16"/>
    <n v="30"/>
    <n v="2"/>
    <n v="15881442"/>
    <n v="17090000"/>
    <n v="3000000"/>
    <n v="146719"/>
    <n v="1077666"/>
    <n v="0"/>
    <n v="0"/>
    <n v="0"/>
    <m/>
    <n v="0"/>
    <n v="0"/>
    <n v="0"/>
    <m/>
    <m/>
    <d v="2021-03-30T00:00:00"/>
    <n v="1"/>
    <s v="O"/>
    <n v="1"/>
    <n v="30"/>
    <n v="0"/>
    <m/>
    <m/>
    <m/>
    <m/>
    <m/>
    <m/>
    <n v="1"/>
    <n v="1"/>
    <m/>
    <m/>
    <n v="2029669"/>
    <s v="CREDITOS DE CONSUMO"/>
    <n v="0"/>
    <n v="0"/>
    <n v="890480123"/>
    <s v="UNIVERSIDAD DE CARTAGENA"/>
    <n v="5"/>
    <m/>
    <m/>
    <m/>
    <m/>
    <n v="1"/>
    <n v="7"/>
    <n v="2"/>
  </r>
  <r>
    <n v="0"/>
    <s v="C"/>
    <x v="351"/>
    <x v="0"/>
    <n v="4"/>
    <n v="17815"/>
    <d v="2020-11-19T00:00:00"/>
    <d v="2022-05-30T00:00:00"/>
    <n v="0"/>
    <n v="1"/>
    <n v="4"/>
    <n v="30"/>
    <n v="2"/>
    <n v="13121400"/>
    <n v="13940000"/>
    <n v="4300000"/>
    <n v="264468"/>
    <n v="3415436"/>
    <n v="0"/>
    <n v="0"/>
    <n v="0"/>
    <m/>
    <n v="0"/>
    <n v="0"/>
    <n v="0"/>
    <m/>
    <m/>
    <d v="2021-03-30T00:00:00"/>
    <n v="1"/>
    <s v="O"/>
    <n v="1"/>
    <n v="30"/>
    <n v="0"/>
    <m/>
    <m/>
    <m/>
    <m/>
    <m/>
    <m/>
    <n v="1"/>
    <n v="1"/>
    <m/>
    <m/>
    <n v="6432609"/>
    <s v="CREDITOS DE CONSUMO"/>
    <n v="0"/>
    <n v="0"/>
    <n v="890480123"/>
    <s v="UNIVERSIDAD DE CARTAGENA"/>
    <n v="5"/>
    <m/>
    <m/>
    <m/>
    <m/>
    <n v="1"/>
    <n v="7"/>
    <n v="2"/>
  </r>
  <r>
    <n v="0"/>
    <s v="C"/>
    <x v="351"/>
    <x v="0"/>
    <n v="4"/>
    <n v="18164"/>
    <d v="2021-02-09T00:00:00"/>
    <d v="2021-06-28T00:00:00"/>
    <n v="0"/>
    <n v="1"/>
    <n v="1"/>
    <n v="30"/>
    <n v="2"/>
    <n v="13121400"/>
    <n v="13940000"/>
    <n v="2400000"/>
    <n v="26243"/>
    <n v="2373464"/>
    <n v="0"/>
    <n v="0"/>
    <n v="0"/>
    <m/>
    <n v="0"/>
    <n v="0"/>
    <n v="0"/>
    <n v="2400000"/>
    <n v="6"/>
    <d v="2021-03-30T00:00:00"/>
    <n v="1"/>
    <s v="O"/>
    <n v="1"/>
    <n v="30"/>
    <n v="0"/>
    <m/>
    <m/>
    <m/>
    <m/>
    <m/>
    <m/>
    <n v="1"/>
    <n v="1"/>
    <m/>
    <m/>
    <n v="4470166"/>
    <s v="CREDITOS DE CONSUMO"/>
    <n v="0"/>
    <n v="0"/>
    <n v="890480123"/>
    <s v="UNIVERSIDAD DE CARTAGENA"/>
    <n v="5"/>
    <m/>
    <m/>
    <m/>
    <m/>
    <n v="1"/>
    <n v="7"/>
    <n v="2"/>
  </r>
  <r>
    <n v="7609859"/>
    <s v="C"/>
    <x v="352"/>
    <x v="0"/>
    <n v="4"/>
    <n v="16516"/>
    <d v="2020-10-29T00:00:00"/>
    <d v="2026-12-30T00:00:00"/>
    <n v="0"/>
    <n v="1"/>
    <n v="5"/>
    <n v="30"/>
    <n v="2"/>
    <n v="17726461"/>
    <n v="19240000"/>
    <n v="9347527"/>
    <n v="208538"/>
    <n v="8984049"/>
    <n v="0"/>
    <n v="0"/>
    <n v="0"/>
    <m/>
    <n v="0"/>
    <n v="0"/>
    <n v="0"/>
    <m/>
    <m/>
    <d v="2021-03-30T00:00:00"/>
    <n v="1"/>
    <s v="O"/>
    <n v="1"/>
    <n v="30"/>
    <n v="0"/>
    <m/>
    <m/>
    <m/>
    <m/>
    <m/>
    <m/>
    <n v="1"/>
    <n v="1"/>
    <m/>
    <m/>
    <n v="1374190"/>
    <s v="CREDITOS DE CONSUMO"/>
    <n v="0"/>
    <n v="0"/>
    <n v="890480123"/>
    <s v="UNIVERSIDAD DE CARTAGENA"/>
    <n v="5"/>
    <m/>
    <m/>
    <m/>
    <m/>
    <n v="1"/>
    <n v="7"/>
    <n v="1"/>
  </r>
  <r>
    <n v="3237805"/>
    <s v="C"/>
    <x v="352"/>
    <x v="0"/>
    <n v="4"/>
    <n v="17693"/>
    <d v="2020-10-08T00:00:00"/>
    <d v="2022-10-30T00:00:00"/>
    <n v="0"/>
    <n v="1"/>
    <n v="6"/>
    <n v="30"/>
    <n v="2"/>
    <n v="15881442"/>
    <n v="17090000"/>
    <n v="5000000"/>
    <n v="244532"/>
    <n v="3822489"/>
    <n v="0"/>
    <n v="0"/>
    <n v="0"/>
    <m/>
    <n v="0"/>
    <n v="0"/>
    <n v="0"/>
    <m/>
    <m/>
    <d v="2021-03-30T00:00:00"/>
    <n v="1"/>
    <s v="O"/>
    <n v="1"/>
    <n v="30"/>
    <n v="0"/>
    <m/>
    <m/>
    <m/>
    <m/>
    <m/>
    <m/>
    <n v="1"/>
    <n v="1"/>
    <m/>
    <m/>
    <n v="584684"/>
    <s v="CREDITOS DE CONSUMO"/>
    <n v="0"/>
    <n v="0"/>
    <n v="890480123"/>
    <s v="UNIVERSIDAD DE CARTAGENA"/>
    <n v="5"/>
    <m/>
    <m/>
    <m/>
    <m/>
    <n v="1"/>
    <n v="7"/>
    <n v="2"/>
  </r>
  <r>
    <n v="7885286"/>
    <s v="C"/>
    <x v="353"/>
    <x v="0"/>
    <n v="4"/>
    <n v="16750"/>
    <d v="2019-12-27T00:00:00"/>
    <d v="2022-12-27T00:00:00"/>
    <n v="3"/>
    <n v="1"/>
    <n v="14"/>
    <n v="30"/>
    <n v="2"/>
    <n v="9119963"/>
    <n v="9511000"/>
    <n v="67867497"/>
    <n v="2161959"/>
    <n v="41836424"/>
    <n v="31782"/>
    <n v="0"/>
    <n v="0"/>
    <m/>
    <n v="0"/>
    <n v="0"/>
    <n v="0"/>
    <m/>
    <m/>
    <d v="2021-03-30T00:00:00"/>
    <n v="1"/>
    <s v="O"/>
    <n v="1"/>
    <n v="30"/>
    <n v="19367"/>
    <m/>
    <m/>
    <m/>
    <m/>
    <m/>
    <m/>
    <n v="1"/>
    <n v="1"/>
    <m/>
    <m/>
    <n v="33951138"/>
    <s v="CREDITOS DE CONSUMO"/>
    <n v="0"/>
    <n v="0"/>
    <n v="890480123"/>
    <s v="UNIVERSIDAD DE CARTAGENA"/>
    <n v="5"/>
    <m/>
    <m/>
    <m/>
    <m/>
    <n v="1"/>
    <n v="7"/>
    <n v="2"/>
  </r>
  <r>
    <n v="374079"/>
    <s v="C"/>
    <x v="354"/>
    <x v="0"/>
    <n v="4"/>
    <n v="17898"/>
    <d v="2020-12-18T00:00:00"/>
    <d v="2022-12-18T00:00:00"/>
    <n v="0"/>
    <n v="1"/>
    <n v="17"/>
    <n v="30"/>
    <n v="2"/>
    <n v="12185828"/>
    <n v="12890000"/>
    <n v="1790000"/>
    <n v="84417"/>
    <n v="565302"/>
    <n v="0"/>
    <n v="0"/>
    <n v="0"/>
    <m/>
    <n v="0"/>
    <n v="0"/>
    <n v="0"/>
    <m/>
    <m/>
    <d v="2021-03-30T00:00:00"/>
    <n v="1"/>
    <s v="O"/>
    <n v="1"/>
    <n v="30"/>
    <n v="0"/>
    <m/>
    <m/>
    <m/>
    <m/>
    <m/>
    <m/>
    <n v="1"/>
    <n v="1"/>
    <m/>
    <m/>
    <n v="191223"/>
    <s v="CREDITOS DE CONSUMO"/>
    <n v="0"/>
    <n v="0"/>
    <n v="806002962"/>
    <s v="FONDUCAR"/>
    <n v="5"/>
    <m/>
    <m/>
    <m/>
    <m/>
    <n v="1"/>
    <n v="7"/>
    <n v="2"/>
  </r>
  <r>
    <n v="5134784"/>
    <s v="C"/>
    <x v="354"/>
    <x v="0"/>
    <n v="4"/>
    <n v="18191"/>
    <d v="2021-02-17T00:00:00"/>
    <d v="2025-02-28T00:00:00"/>
    <n v="0"/>
    <n v="1"/>
    <n v="2"/>
    <n v="30"/>
    <n v="2"/>
    <n v="8648788"/>
    <n v="9000000"/>
    <n v="8103230"/>
    <n v="200301"/>
    <n v="7759598"/>
    <n v="0"/>
    <n v="0"/>
    <n v="0"/>
    <m/>
    <n v="0"/>
    <n v="0"/>
    <n v="0"/>
    <m/>
    <m/>
    <d v="2021-03-30T00:00:00"/>
    <n v="1"/>
    <s v="O"/>
    <n v="1"/>
    <n v="30"/>
    <n v="0"/>
    <m/>
    <m/>
    <m/>
    <m/>
    <m/>
    <m/>
    <n v="1"/>
    <n v="1"/>
    <m/>
    <m/>
    <n v="2624814"/>
    <s v="CREDITOS DE CONSUMO"/>
    <n v="0"/>
    <n v="0"/>
    <n v="806002962"/>
    <s v="FONDUCAR"/>
    <n v="5"/>
    <m/>
    <m/>
    <m/>
    <m/>
    <n v="1"/>
    <n v="7"/>
    <n v="2"/>
  </r>
  <r>
    <n v="14808305"/>
    <s v="C"/>
    <x v="354"/>
    <x v="0"/>
    <n v="4"/>
    <n v="18222"/>
    <d v="2021-03-01T00:00:00"/>
    <d v="2028-03-25T00:00:00"/>
    <n v="0"/>
    <n v="1"/>
    <n v="1"/>
    <n v="30"/>
    <n v="2"/>
    <n v="9568969"/>
    <n v="10000000"/>
    <n v="22720000"/>
    <n v="372138"/>
    <n v="22378057"/>
    <n v="0"/>
    <n v="0"/>
    <n v="0"/>
    <m/>
    <n v="0"/>
    <n v="0"/>
    <n v="0"/>
    <m/>
    <m/>
    <d v="2021-03-30T00:00:00"/>
    <n v="1"/>
    <s v="O"/>
    <n v="1"/>
    <n v="30"/>
    <n v="0"/>
    <m/>
    <m/>
    <m/>
    <m/>
    <m/>
    <m/>
    <n v="1"/>
    <n v="1"/>
    <m/>
    <m/>
    <n v="7569752"/>
    <s v="CREDITOS DE CONSUMO"/>
    <n v="0"/>
    <n v="0"/>
    <n v="806002962"/>
    <s v="FONDUCAR"/>
    <n v="5"/>
    <m/>
    <m/>
    <m/>
    <m/>
    <n v="1"/>
    <n v="7"/>
    <n v="2"/>
  </r>
  <r>
    <n v="11589195"/>
    <s v="C"/>
    <x v="355"/>
    <x v="0"/>
    <n v="4"/>
    <n v="15334"/>
    <d v="2020-10-29T00:00:00"/>
    <d v="2024-10-30T00:00:00"/>
    <n v="0"/>
    <n v="1"/>
    <n v="5"/>
    <n v="30"/>
    <n v="2"/>
    <n v="17726461"/>
    <n v="19240000"/>
    <n v="14025564"/>
    <n v="409999"/>
    <n v="12979828"/>
    <n v="0"/>
    <n v="0"/>
    <n v="0"/>
    <m/>
    <n v="0"/>
    <n v="0"/>
    <n v="0"/>
    <m/>
    <m/>
    <d v="2021-03-30T00:00:00"/>
    <n v="1"/>
    <s v="O"/>
    <n v="1"/>
    <n v="30"/>
    <n v="0"/>
    <m/>
    <m/>
    <m/>
    <m/>
    <m/>
    <m/>
    <n v="1"/>
    <n v="1"/>
    <m/>
    <m/>
    <n v="1390633"/>
    <s v="CREDITOS DE CONSUMO"/>
    <n v="0"/>
    <n v="0"/>
    <n v="890480123"/>
    <s v="UNIVERSIDAD DE CARTAGENA"/>
    <n v="5"/>
    <m/>
    <m/>
    <m/>
    <m/>
    <n v="1"/>
    <n v="7"/>
    <n v="1"/>
  </r>
  <r>
    <n v="48221920"/>
    <s v="C"/>
    <x v="355"/>
    <x v="2"/>
    <n v="4"/>
    <n v="16930"/>
    <d v="2020-10-29T00:00:00"/>
    <d v="2026-03-03T00:00:00"/>
    <n v="0"/>
    <n v="1"/>
    <n v="5"/>
    <n v="30"/>
    <n v="2"/>
    <n v="9119043"/>
    <n v="9510000"/>
    <n v="58016642"/>
    <n v="1148122"/>
    <n v="54008260"/>
    <n v="342025"/>
    <n v="0"/>
    <n v="0"/>
    <m/>
    <n v="0"/>
    <n v="0"/>
    <n v="0"/>
    <m/>
    <m/>
    <d v="2021-03-05T00:00:00"/>
    <n v="1"/>
    <s v="O"/>
    <n v="1"/>
    <n v="30"/>
    <n v="0"/>
    <m/>
    <m/>
    <m/>
    <m/>
    <m/>
    <m/>
    <n v="1"/>
    <n v="1"/>
    <m/>
    <m/>
    <n v="5786340"/>
    <s v="CREDITOS DE CONSUMO"/>
    <n v="0"/>
    <n v="0"/>
    <m/>
    <m/>
    <n v="5"/>
    <m/>
    <m/>
    <m/>
    <m/>
    <n v="1"/>
    <n v="7"/>
    <n v="1"/>
  </r>
  <r>
    <n v="8752897"/>
    <s v="C"/>
    <x v="355"/>
    <x v="0"/>
    <n v="4"/>
    <n v="17469"/>
    <d v="2020-08-19T00:00:00"/>
    <d v="2024-10-30T00:00:00"/>
    <n v="0"/>
    <n v="1"/>
    <n v="6"/>
    <n v="30"/>
    <n v="2"/>
    <n v="9752084"/>
    <n v="10200000"/>
    <n v="11056057"/>
    <n v="279096"/>
    <n v="9803192"/>
    <n v="0"/>
    <n v="0"/>
    <n v="0"/>
    <m/>
    <n v="0"/>
    <n v="0"/>
    <n v="0"/>
    <m/>
    <m/>
    <d v="2021-03-30T00:00:00"/>
    <n v="1"/>
    <s v="O"/>
    <n v="1"/>
    <n v="30"/>
    <n v="0"/>
    <m/>
    <m/>
    <m/>
    <m/>
    <m/>
    <m/>
    <n v="1"/>
    <n v="1"/>
    <m/>
    <m/>
    <n v="1050295"/>
    <s v="CREDITOS DE CONSUMO"/>
    <n v="0"/>
    <n v="0"/>
    <n v="890480123"/>
    <s v="UNIVERSIDAD DE CARTAGENA"/>
    <n v="5"/>
    <m/>
    <m/>
    <m/>
    <m/>
    <n v="1"/>
    <n v="7"/>
    <n v="2"/>
  </r>
  <r>
    <n v="12451003"/>
    <s v="C"/>
    <x v="356"/>
    <x v="0"/>
    <n v="4"/>
    <n v="17110"/>
    <d v="2020-03-19T00:00:00"/>
    <d v="2027-03-30T00:00:00"/>
    <n v="30"/>
    <n v="1"/>
    <n v="10"/>
    <n v="30"/>
    <n v="2"/>
    <n v="12185828"/>
    <n v="12890000"/>
    <n v="15349778"/>
    <n v="272493"/>
    <n v="14003285"/>
    <n v="142170"/>
    <n v="0"/>
    <n v="0"/>
    <m/>
    <n v="0"/>
    <n v="0"/>
    <n v="0"/>
    <m/>
    <m/>
    <d v="2021-03-30T00:00:00"/>
    <n v="9"/>
    <s v="O"/>
    <n v="1"/>
    <n v="30"/>
    <n v="133813"/>
    <m/>
    <m/>
    <m/>
    <m/>
    <m/>
    <m/>
    <n v="1"/>
    <n v="1"/>
    <m/>
    <m/>
    <n v="1552282"/>
    <s v="CREDITOS DE CONSUMO"/>
    <n v="0"/>
    <n v="0"/>
    <n v="890480123"/>
    <s v="UNIVERSIDAD DE CARTAGENA"/>
    <n v="5"/>
    <m/>
    <m/>
    <m/>
    <m/>
    <n v="1"/>
    <n v="7"/>
    <n v="2"/>
  </r>
  <r>
    <n v="2872684"/>
    <s v="C"/>
    <x v="357"/>
    <x v="0"/>
    <n v="4"/>
    <n v="17129"/>
    <d v="2020-04-07T00:00:00"/>
    <d v="2027-04-30T00:00:00"/>
    <n v="0"/>
    <n v="1"/>
    <n v="15"/>
    <n v="30"/>
    <n v="2"/>
    <n v="17726461"/>
    <n v="19240000"/>
    <n v="5765170"/>
    <n v="120249"/>
    <n v="5157166"/>
    <n v="0"/>
    <n v="0"/>
    <n v="0"/>
    <m/>
    <n v="0"/>
    <n v="0"/>
    <n v="0"/>
    <m/>
    <m/>
    <d v="2021-03-30T00:00:00"/>
    <n v="9"/>
    <s v="O"/>
    <n v="1"/>
    <n v="30"/>
    <n v="0"/>
    <m/>
    <m/>
    <m/>
    <m/>
    <m/>
    <m/>
    <n v="1"/>
    <n v="1"/>
    <m/>
    <m/>
    <n v="2284482"/>
    <s v="CREDITOS DE CONSUMO"/>
    <n v="0"/>
    <n v="0"/>
    <n v="890480123"/>
    <s v="UNIVERSIDAD DE CARTAGENA"/>
    <n v="5"/>
    <m/>
    <m/>
    <m/>
    <m/>
    <n v="1"/>
    <n v="7"/>
    <n v="2"/>
  </r>
  <r>
    <n v="627635"/>
    <s v="C"/>
    <x v="357"/>
    <x v="0"/>
    <n v="4"/>
    <n v="17130"/>
    <d v="2020-04-07T00:00:00"/>
    <d v="2022-04-30T00:00:00"/>
    <n v="0"/>
    <n v="1"/>
    <n v="11"/>
    <n v="30"/>
    <n v="2"/>
    <n v="9119043"/>
    <n v="9510000"/>
    <n v="2009467"/>
    <n v="91912"/>
    <n v="1126757"/>
    <n v="0"/>
    <n v="0"/>
    <n v="0"/>
    <m/>
    <n v="0"/>
    <n v="0"/>
    <n v="0"/>
    <m/>
    <m/>
    <d v="2021-03-30T00:00:00"/>
    <n v="1"/>
    <s v="O"/>
    <n v="1"/>
    <n v="30"/>
    <n v="0"/>
    <m/>
    <m/>
    <m/>
    <m/>
    <m/>
    <m/>
    <n v="1"/>
    <n v="1"/>
    <m/>
    <m/>
    <n v="499122"/>
    <s v="CREDITOS DE CONSUMO"/>
    <n v="0"/>
    <n v="0"/>
    <n v="890480123"/>
    <s v="UNIVERSIDAD DE CARTAGENA"/>
    <n v="5"/>
    <m/>
    <m/>
    <m/>
    <m/>
    <n v="1"/>
    <n v="7"/>
    <n v="2"/>
  </r>
  <r>
    <n v="3055706"/>
    <s v="C"/>
    <x v="358"/>
    <x v="0"/>
    <n v="4"/>
    <n v="17562"/>
    <d v="2020-09-04T00:00:00"/>
    <d v="2023-09-30T00:00:00"/>
    <n v="0"/>
    <n v="1"/>
    <n v="6"/>
    <n v="30"/>
    <n v="2"/>
    <n v="17726461"/>
    <n v="19240000"/>
    <n v="4000000"/>
    <n v="144061"/>
    <n v="3460791"/>
    <n v="0"/>
    <n v="0"/>
    <n v="0"/>
    <m/>
    <n v="0"/>
    <n v="0"/>
    <n v="0"/>
    <m/>
    <m/>
    <d v="2021-03-30T00:00:00"/>
    <n v="9"/>
    <s v="O"/>
    <n v="1"/>
    <n v="30"/>
    <n v="0"/>
    <m/>
    <m/>
    <m/>
    <m/>
    <m/>
    <m/>
    <n v="1"/>
    <n v="1"/>
    <m/>
    <m/>
    <n v="405085"/>
    <s v="CREDITOS DE CONSUMO"/>
    <n v="0"/>
    <n v="0"/>
    <n v="890480123"/>
    <s v="UNIVERSIDAD DE CARTAGENA"/>
    <n v="5"/>
    <m/>
    <m/>
    <m/>
    <m/>
    <n v="1"/>
    <n v="7"/>
    <n v="2"/>
  </r>
  <r>
    <n v="1346097"/>
    <s v="C"/>
    <x v="358"/>
    <x v="0"/>
    <n v="4"/>
    <n v="18240"/>
    <d v="2021-03-03T00:00:00"/>
    <d v="2023-03-30T00:00:00"/>
    <n v="0"/>
    <n v="1"/>
    <n v="1"/>
    <n v="30"/>
    <n v="2"/>
    <n v="12185828"/>
    <n v="12890000"/>
    <n v="1600000"/>
    <n v="75456"/>
    <n v="1524544"/>
    <n v="0"/>
    <n v="0"/>
    <n v="0"/>
    <m/>
    <n v="0"/>
    <n v="0"/>
    <n v="0"/>
    <m/>
    <m/>
    <d v="2021-03-30T00:00:00"/>
    <n v="9"/>
    <s v="O"/>
    <n v="1"/>
    <n v="30"/>
    <n v="0"/>
    <m/>
    <m/>
    <m/>
    <m/>
    <m/>
    <m/>
    <n v="1"/>
    <n v="1"/>
    <m/>
    <m/>
    <n v="178447"/>
    <s v="CREDITOS DE CONSUMO"/>
    <n v="0"/>
    <n v="0"/>
    <n v="890480123"/>
    <s v="UNIVERSIDAD DE CARTAGENA"/>
    <n v="5"/>
    <m/>
    <m/>
    <m/>
    <m/>
    <n v="1"/>
    <n v="7"/>
    <n v="2"/>
  </r>
  <r>
    <n v="1502337"/>
    <s v="C"/>
    <x v="359"/>
    <x v="0"/>
    <n v="4"/>
    <n v="18286"/>
    <d v="2021-03-23T00:00:00"/>
    <d v="2022-03-30T00:00:00"/>
    <n v="0"/>
    <n v="1"/>
    <n v="0"/>
    <n v="30"/>
    <n v="2"/>
    <n v="19457481"/>
    <n v="21290000"/>
    <n v="1817052"/>
    <n v="167850"/>
    <n v="1817052"/>
    <n v="0"/>
    <n v="0"/>
    <n v="0"/>
    <m/>
    <n v="0"/>
    <n v="0"/>
    <n v="0"/>
    <m/>
    <m/>
    <d v="2021-03-30T00:00:00"/>
    <n v="1"/>
    <s v="O"/>
    <n v="1"/>
    <n v="30"/>
    <n v="0"/>
    <m/>
    <m/>
    <m/>
    <m/>
    <m/>
    <m/>
    <n v="1"/>
    <n v="1"/>
    <m/>
    <m/>
    <n v="314715"/>
    <s v="CREDITOS DE CONSUMO"/>
    <n v="0"/>
    <n v="0"/>
    <n v="890480123"/>
    <s v="UNIVERSIDAD DE CARTAGENA"/>
    <n v="5"/>
    <m/>
    <m/>
    <m/>
    <m/>
    <n v="1"/>
    <n v="7"/>
    <n v="2"/>
  </r>
  <r>
    <n v="421347"/>
    <s v="C"/>
    <x v="360"/>
    <x v="0"/>
    <n v="4"/>
    <n v="18069"/>
    <d v="2021-01-18T00:00:00"/>
    <d v="2023-01-30T00:00:00"/>
    <n v="0"/>
    <n v="1"/>
    <n v="2"/>
    <n v="30"/>
    <n v="2"/>
    <n v="12185828"/>
    <n v="12890000"/>
    <n v="2309000"/>
    <n v="108893"/>
    <n v="2137113"/>
    <n v="0"/>
    <n v="0"/>
    <n v="0"/>
    <m/>
    <n v="0"/>
    <n v="0"/>
    <n v="0"/>
    <m/>
    <m/>
    <d v="2021-03-30T00:00:00"/>
    <n v="9"/>
    <s v="O"/>
    <n v="1"/>
    <n v="30"/>
    <n v="0"/>
    <m/>
    <m/>
    <m/>
    <m/>
    <m/>
    <m/>
    <n v="1"/>
    <n v="1"/>
    <m/>
    <m/>
    <n v="1715766"/>
    <s v="CREDITOS DE CONSUMO"/>
    <n v="0"/>
    <n v="0"/>
    <n v="890480123"/>
    <s v="UNIVERSIDAD DE CARTAGENA"/>
    <n v="5"/>
    <m/>
    <m/>
    <m/>
    <m/>
    <n v="1"/>
    <n v="7"/>
    <n v="2"/>
  </r>
  <r>
    <n v="0"/>
    <s v="C"/>
    <x v="361"/>
    <x v="3"/>
    <n v="4"/>
    <n v="13039"/>
    <d v="2017-09-08T00:00:00"/>
    <d v="2022-09-08T00:00:00"/>
    <n v="0"/>
    <n v="1"/>
    <n v="43"/>
    <n v="30"/>
    <n v="2"/>
    <n v="13121400"/>
    <n v="13940000"/>
    <n v="30056413"/>
    <n v="685745"/>
    <n v="10424461"/>
    <n v="0"/>
    <n v="0"/>
    <n v="65000000"/>
    <s v="                              "/>
    <n v="0"/>
    <n v="0"/>
    <n v="0"/>
    <m/>
    <m/>
    <d v="2021-03-30T00:00:00"/>
    <n v="3"/>
    <s v="O"/>
    <n v="1"/>
    <n v="30"/>
    <n v="0"/>
    <m/>
    <m/>
    <m/>
    <m/>
    <m/>
    <m/>
    <n v="1"/>
    <n v="1"/>
    <m/>
    <m/>
    <n v="28144798"/>
    <s v="CREDITOS DE CONSUMO"/>
    <n v="0"/>
    <n v="0"/>
    <n v="890480123"/>
    <s v="UNIVERSIDAD DE CARTAGENA"/>
    <n v="5"/>
    <m/>
    <m/>
    <m/>
    <m/>
    <n v="1"/>
    <n v="7"/>
    <n v="2"/>
  </r>
  <r>
    <n v="60292870"/>
    <s v="C"/>
    <x v="362"/>
    <x v="0"/>
    <n v="4"/>
    <n v="15227"/>
    <d v="2019-02-05T00:00:00"/>
    <d v="2026-02-05T00:00:00"/>
    <n v="0"/>
    <n v="1"/>
    <n v="26"/>
    <n v="30"/>
    <n v="2"/>
    <n v="17726461"/>
    <n v="19240000"/>
    <n v="93000000"/>
    <n v="1939777"/>
    <n v="74844785"/>
    <n v="0"/>
    <n v="0"/>
    <n v="0"/>
    <m/>
    <n v="0"/>
    <n v="0"/>
    <n v="0"/>
    <m/>
    <m/>
    <d v="2021-03-30T00:00:00"/>
    <n v="1"/>
    <s v="O"/>
    <n v="1"/>
    <n v="30"/>
    <n v="0"/>
    <m/>
    <m/>
    <m/>
    <m/>
    <m/>
    <m/>
    <n v="1"/>
    <n v="1"/>
    <m/>
    <m/>
    <n v="14551915"/>
    <s v="CREDITOS DE CONSUMO"/>
    <n v="0"/>
    <n v="0"/>
    <n v="890480123"/>
    <s v="UNIVERSIDAD DE CARTAGENA"/>
    <n v="5"/>
    <m/>
    <m/>
    <m/>
    <m/>
    <n v="1"/>
    <n v="7"/>
    <n v="2"/>
  </r>
  <r>
    <n v="640585"/>
    <s v="C"/>
    <x v="363"/>
    <x v="0"/>
    <n v="4"/>
    <n v="18089"/>
    <d v="2021-01-26T00:00:00"/>
    <d v="2022-01-30T00:00:00"/>
    <n v="0"/>
    <n v="1"/>
    <n v="2"/>
    <n v="30"/>
    <n v="2"/>
    <n v="7720836"/>
    <n v="8000000"/>
    <n v="1700000"/>
    <n v="147661"/>
    <n v="1425558"/>
    <n v="0"/>
    <n v="0"/>
    <n v="0"/>
    <m/>
    <n v="0"/>
    <n v="0"/>
    <n v="0"/>
    <m/>
    <m/>
    <d v="2021-03-30T00:00:00"/>
    <n v="1"/>
    <s v="O"/>
    <n v="1"/>
    <n v="30"/>
    <n v="0"/>
    <m/>
    <m/>
    <m/>
    <m/>
    <m/>
    <m/>
    <n v="1"/>
    <n v="1"/>
    <m/>
    <m/>
    <n v="784973"/>
    <s v="CREDITOS DE CONSUMO"/>
    <n v="0"/>
    <n v="0"/>
    <n v="890480123"/>
    <s v="UNIVERSIDAD DE CARTAGENA"/>
    <n v="5"/>
    <m/>
    <m/>
    <m/>
    <m/>
    <n v="1"/>
    <n v="7"/>
    <n v="2"/>
  </r>
  <r>
    <n v="588850"/>
    <s v="C"/>
    <x v="363"/>
    <x v="0"/>
    <n v="4"/>
    <n v="18205"/>
    <d v="2021-02-23T00:00:00"/>
    <d v="2021-08-28T00:00:00"/>
    <n v="0"/>
    <n v="1"/>
    <n v="4"/>
    <n v="30"/>
    <n v="2"/>
    <n v="7720836"/>
    <n v="8000000"/>
    <n v="4437000"/>
    <n v="756242"/>
    <n v="1310428"/>
    <n v="0"/>
    <n v="0"/>
    <n v="0"/>
    <m/>
    <n v="0"/>
    <n v="0"/>
    <n v="0"/>
    <m/>
    <m/>
    <d v="2021-03-30T00:00:00"/>
    <n v="1"/>
    <s v="O"/>
    <n v="1"/>
    <n v="30"/>
    <n v="0"/>
    <m/>
    <m/>
    <m/>
    <m/>
    <m/>
    <m/>
    <n v="1"/>
    <n v="1"/>
    <m/>
    <m/>
    <n v="721578"/>
    <s v="CREDITOS DE CONSUMO"/>
    <n v="0"/>
    <n v="0"/>
    <n v="890480123"/>
    <s v="UNIVERSIDAD DE CARTAGENA"/>
    <n v="5"/>
    <m/>
    <m/>
    <m/>
    <m/>
    <n v="1"/>
    <n v="7"/>
    <n v="2"/>
  </r>
  <r>
    <n v="21826715"/>
    <s v="C"/>
    <x v="363"/>
    <x v="1"/>
    <n v="4"/>
    <n v="9226"/>
    <d v="2014-12-22T00:00:00"/>
    <d v="2025-01-30T00:00:00"/>
    <n v="0"/>
    <n v="1"/>
    <n v="86"/>
    <n v="30"/>
    <n v="2"/>
    <n v="11566670"/>
    <n v="12200000"/>
    <n v="120000000"/>
    <n v="1691726"/>
    <n v="48573193"/>
    <n v="0"/>
    <n v="0"/>
    <n v="322000000"/>
    <s v="                              "/>
    <n v="0"/>
    <n v="0"/>
    <n v="0"/>
    <m/>
    <m/>
    <d v="2021-03-30T00:00:00"/>
    <n v="2"/>
    <s v="O"/>
    <n v="1"/>
    <n v="30"/>
    <n v="0"/>
    <m/>
    <m/>
    <m/>
    <m/>
    <m/>
    <m/>
    <n v="1"/>
    <n v="1"/>
    <m/>
    <m/>
    <n v="26746478"/>
    <s v="CREDITO DE VIVIENDA"/>
    <n v="0"/>
    <n v="0"/>
    <n v="890480123"/>
    <s v="UNIVERSIDAD DE CARTAGENA"/>
    <n v="5"/>
    <m/>
    <m/>
    <m/>
    <m/>
    <n v="1"/>
    <n v="7"/>
    <n v="2"/>
  </r>
  <r>
    <n v="9101182"/>
    <s v="C"/>
    <x v="364"/>
    <x v="0"/>
    <n v="4"/>
    <n v="18246"/>
    <d v="2021-03-08T00:00:00"/>
    <d v="2025-03-30T00:00:00"/>
    <n v="0"/>
    <n v="1"/>
    <n v="1"/>
    <n v="30"/>
    <n v="2"/>
    <n v="16011168"/>
    <n v="17240000"/>
    <n v="11505396"/>
    <n v="326132"/>
    <n v="11266699"/>
    <n v="0"/>
    <n v="0"/>
    <n v="0"/>
    <m/>
    <n v="0"/>
    <n v="0"/>
    <n v="0"/>
    <m/>
    <m/>
    <d v="2021-03-30T00:00:00"/>
    <n v="9"/>
    <s v="O"/>
    <n v="1"/>
    <n v="30"/>
    <n v="0"/>
    <m/>
    <m/>
    <m/>
    <m/>
    <m/>
    <m/>
    <n v="1"/>
    <n v="1"/>
    <m/>
    <m/>
    <n v="2165517"/>
    <s v="CREDITOS DE CONSUMO"/>
    <n v="0"/>
    <n v="0"/>
    <n v="890480123"/>
    <s v="UNIVERSIDAD DE CARTAGENA"/>
    <n v="5"/>
    <m/>
    <m/>
    <m/>
    <m/>
    <n v="1"/>
    <n v="7"/>
    <n v="2"/>
  </r>
  <r>
    <n v="381095"/>
    <s v="C"/>
    <x v="365"/>
    <x v="0"/>
    <n v="4"/>
    <n v="17320"/>
    <d v="2020-06-30T00:00:00"/>
    <d v="2022-06-30T00:00:00"/>
    <n v="0"/>
    <n v="1"/>
    <n v="9"/>
    <n v="30"/>
    <n v="2"/>
    <n v="12185828"/>
    <n v="12890000"/>
    <n v="2090000"/>
    <n v="98565"/>
    <n v="1364662"/>
    <n v="0"/>
    <n v="0"/>
    <n v="0"/>
    <m/>
    <n v="0"/>
    <n v="0"/>
    <n v="0"/>
    <m/>
    <m/>
    <d v="2021-03-30T00:00:00"/>
    <n v="1"/>
    <s v="O"/>
    <n v="1"/>
    <n v="30"/>
    <n v="0"/>
    <m/>
    <m/>
    <m/>
    <m/>
    <m/>
    <m/>
    <n v="1"/>
    <n v="1"/>
    <m/>
    <m/>
    <n v="983567"/>
    <s v="CREDITOS DE CONSUMO"/>
    <n v="0"/>
    <n v="0"/>
    <n v="890480123"/>
    <s v="UNIVERSIDAD DE CARTAGENA"/>
    <n v="5"/>
    <m/>
    <m/>
    <m/>
    <m/>
    <n v="1"/>
    <n v="7"/>
    <n v="2"/>
  </r>
  <r>
    <n v="545501"/>
    <s v="C"/>
    <x v="365"/>
    <x v="0"/>
    <n v="4"/>
    <n v="17670"/>
    <d v="2020-10-02T00:00:00"/>
    <d v="2023-10-02T00:00:00"/>
    <n v="0"/>
    <n v="1"/>
    <n v="6"/>
    <n v="30"/>
    <n v="2"/>
    <n v="12185828"/>
    <n v="12890000"/>
    <n v="2280000"/>
    <n v="75931"/>
    <n v="1953385"/>
    <n v="0"/>
    <n v="0"/>
    <n v="0"/>
    <m/>
    <n v="0"/>
    <n v="0"/>
    <n v="0"/>
    <m/>
    <m/>
    <d v="2021-03-30T00:00:00"/>
    <n v="1"/>
    <s v="O"/>
    <n v="1"/>
    <n v="30"/>
    <n v="0"/>
    <m/>
    <m/>
    <m/>
    <m/>
    <m/>
    <m/>
    <n v="1"/>
    <n v="1"/>
    <m/>
    <m/>
    <n v="1407884"/>
    <s v="CREDITOS DE CONSUMO"/>
    <n v="0"/>
    <n v="0"/>
    <n v="890480123"/>
    <s v="UNIVERSIDAD DE CARTAGENA"/>
    <n v="5"/>
    <m/>
    <m/>
    <m/>
    <m/>
    <n v="1"/>
    <n v="7"/>
    <n v="2"/>
  </r>
  <r>
    <n v="837778"/>
    <s v="C"/>
    <x v="365"/>
    <x v="0"/>
    <n v="4"/>
    <n v="18321"/>
    <d v="2021-03-31T00:00:00"/>
    <d v="2021-06-30T00:00:00"/>
    <n v="0"/>
    <n v="1"/>
    <n v="1"/>
    <n v="30"/>
    <n v="2"/>
    <n v="13121400"/>
    <n v="13940000"/>
    <n v="3000000"/>
    <n v="32804"/>
    <n v="3000000"/>
    <n v="0"/>
    <n v="0"/>
    <n v="0"/>
    <m/>
    <n v="0"/>
    <n v="0"/>
    <n v="0"/>
    <n v="3000000"/>
    <n v="6"/>
    <d v="2021-03-31T00:00:00"/>
    <n v="1"/>
    <s v="O"/>
    <n v="1"/>
    <n v="30"/>
    <n v="0"/>
    <m/>
    <m/>
    <m/>
    <m/>
    <m/>
    <m/>
    <n v="1"/>
    <n v="1"/>
    <m/>
    <m/>
    <n v="2162222"/>
    <s v="CREDITOS DE CONSUMO"/>
    <n v="0"/>
    <n v="0"/>
    <n v="890480123"/>
    <s v="UNIVERSIDAD DE CARTAGENA"/>
    <n v="5"/>
    <m/>
    <m/>
    <m/>
    <m/>
    <n v="1"/>
    <n v="7"/>
    <n v="2"/>
  </r>
  <r>
    <n v="2880759"/>
    <s v="C"/>
    <x v="366"/>
    <x v="0"/>
    <n v="4"/>
    <n v="17890"/>
    <d v="2020-12-16T00:00:00"/>
    <d v="2022-12-30T00:00:00"/>
    <n v="0"/>
    <n v="1"/>
    <n v="3"/>
    <n v="30"/>
    <n v="2"/>
    <n v="16011168"/>
    <n v="17240000"/>
    <n v="6000000"/>
    <n v="293811"/>
    <n v="5349616"/>
    <n v="0"/>
    <n v="0"/>
    <n v="0"/>
    <m/>
    <n v="0"/>
    <n v="0"/>
    <n v="0"/>
    <m/>
    <m/>
    <d v="2021-03-30T00:00:00"/>
    <n v="1"/>
    <s v="O"/>
    <n v="1"/>
    <n v="30"/>
    <n v="0"/>
    <m/>
    <m/>
    <m/>
    <m/>
    <m/>
    <m/>
    <n v="1"/>
    <n v="1"/>
    <m/>
    <m/>
    <n v="2468857"/>
    <s v="CREDITOS DE CONSUMO"/>
    <n v="0"/>
    <n v="0"/>
    <n v="890480123"/>
    <s v="UNIVERSIDAD DE CARTAGENA"/>
    <n v="5"/>
    <m/>
    <m/>
    <m/>
    <m/>
    <n v="1"/>
    <n v="7"/>
    <n v="2"/>
  </r>
  <r>
    <n v="1866391"/>
    <s v="C"/>
    <x v="367"/>
    <x v="0"/>
    <n v="4"/>
    <n v="17246"/>
    <d v="2020-06-11T00:00:00"/>
    <d v="2022-06-30T00:00:00"/>
    <n v="30"/>
    <n v="1"/>
    <n v="7"/>
    <n v="30"/>
    <n v="2"/>
    <n v="15881442"/>
    <n v="17090000"/>
    <n v="3000000"/>
    <n v="146719"/>
    <n v="2114669"/>
    <n v="27840"/>
    <n v="0"/>
    <n v="0"/>
    <m/>
    <n v="0"/>
    <n v="0"/>
    <n v="0"/>
    <m/>
    <m/>
    <d v="2021-03-30T00:00:00"/>
    <n v="9"/>
    <s v="O"/>
    <n v="1"/>
    <n v="30"/>
    <n v="130411"/>
    <m/>
    <m/>
    <m/>
    <m/>
    <m/>
    <m/>
    <n v="1"/>
    <n v="1"/>
    <m/>
    <m/>
    <n v="248278"/>
    <s v="CREDITOS DE CONSUMO"/>
    <n v="0"/>
    <n v="0"/>
    <n v="890480123"/>
    <s v="UNIVERSIDAD DE CARTAGENA"/>
    <n v="5"/>
    <m/>
    <m/>
    <m/>
    <m/>
    <n v="1"/>
    <n v="7"/>
    <n v="2"/>
  </r>
  <r>
    <n v="16981653"/>
    <s v="C"/>
    <x v="367"/>
    <x v="0"/>
    <n v="4"/>
    <n v="17567"/>
    <d v="2020-09-07T00:00:00"/>
    <d v="2027-09-30T00:00:00"/>
    <n v="0"/>
    <n v="1"/>
    <n v="6"/>
    <n v="30"/>
    <n v="2"/>
    <n v="17726461"/>
    <n v="19240000"/>
    <n v="20000000"/>
    <n v="417156"/>
    <n v="19240647"/>
    <n v="0"/>
    <n v="0"/>
    <n v="0"/>
    <m/>
    <n v="0"/>
    <n v="0"/>
    <n v="0"/>
    <m/>
    <m/>
    <d v="2021-03-30T00:00:00"/>
    <n v="9"/>
    <s v="O"/>
    <n v="1"/>
    <n v="30"/>
    <n v="0"/>
    <m/>
    <m/>
    <m/>
    <m/>
    <m/>
    <m/>
    <n v="1"/>
    <n v="1"/>
    <m/>
    <m/>
    <n v="2258994"/>
    <s v="CREDITOS DE CONSUMO"/>
    <n v="0"/>
    <n v="0"/>
    <n v="890480123"/>
    <s v="UNIVERSIDAD DE CARTAGENA"/>
    <n v="5"/>
    <m/>
    <m/>
    <m/>
    <m/>
    <n v="1"/>
    <n v="7"/>
    <n v="2"/>
  </r>
  <r>
    <n v="77635954"/>
    <s v="C"/>
    <x v="368"/>
    <x v="0"/>
    <n v="4"/>
    <n v="17168"/>
    <d v="2020-04-22T00:00:00"/>
    <d v="2027-04-22T00:00:00"/>
    <n v="8"/>
    <n v="1"/>
    <n v="10"/>
    <n v="30"/>
    <n v="2"/>
    <n v="17726461"/>
    <n v="19240000"/>
    <n v="93740000"/>
    <n v="1955211"/>
    <n v="87017734"/>
    <n v="342632"/>
    <n v="0"/>
    <n v="0"/>
    <m/>
    <n v="0"/>
    <n v="0"/>
    <n v="0"/>
    <m/>
    <m/>
    <d v="2021-03-30T00:00:00"/>
    <n v="1"/>
    <s v="O"/>
    <n v="1"/>
    <n v="30"/>
    <n v="37680"/>
    <m/>
    <m/>
    <m/>
    <m/>
    <m/>
    <m/>
    <n v="1"/>
    <n v="1"/>
    <m/>
    <m/>
    <n v="9381780"/>
    <s v="CREDITOS DE CONSUMO"/>
    <n v="0"/>
    <n v="0"/>
    <n v="890480123"/>
    <s v="UNIVERSIDAD DE CARTAGENA"/>
    <n v="5"/>
    <m/>
    <m/>
    <m/>
    <m/>
    <n v="1"/>
    <n v="7"/>
    <n v="2"/>
  </r>
  <r>
    <n v="3555767"/>
    <s v="C"/>
    <x v="368"/>
    <x v="0"/>
    <n v="4"/>
    <n v="18171"/>
    <d v="2021-02-10T00:00:00"/>
    <d v="2021-06-28T00:00:00"/>
    <n v="0"/>
    <n v="1"/>
    <n v="1"/>
    <n v="30"/>
    <n v="2"/>
    <n v="13121400"/>
    <n v="13940000"/>
    <n v="4030000"/>
    <n v="44066"/>
    <n v="3985458"/>
    <n v="0"/>
    <n v="0"/>
    <n v="0"/>
    <m/>
    <n v="0"/>
    <n v="0"/>
    <n v="0"/>
    <n v="4030000"/>
    <n v="6"/>
    <d v="2021-03-30T00:00:00"/>
    <n v="1"/>
    <s v="O"/>
    <n v="1"/>
    <n v="30"/>
    <n v="0"/>
    <m/>
    <m/>
    <m/>
    <m/>
    <m/>
    <m/>
    <n v="1"/>
    <n v="1"/>
    <m/>
    <m/>
    <n v="429691"/>
    <s v="CREDITOS DE CONSUMO"/>
    <n v="0"/>
    <n v="0"/>
    <n v="890480123"/>
    <s v="UNIVERSIDAD DE CARTAGENA"/>
    <n v="5"/>
    <m/>
    <m/>
    <m/>
    <m/>
    <n v="1"/>
    <n v="7"/>
    <n v="2"/>
  </r>
  <r>
    <n v="147278632"/>
    <s v="C"/>
    <x v="368"/>
    <x v="1"/>
    <n v="4"/>
    <n v="14800"/>
    <d v="2018-10-25T00:00:00"/>
    <d v="2030-10-25T00:00:00"/>
    <n v="0"/>
    <n v="1"/>
    <n v="29"/>
    <n v="30"/>
    <n v="2"/>
    <n v="12185828"/>
    <n v="12890000"/>
    <n v="185000000"/>
    <n v="1881383"/>
    <n v="165076258"/>
    <n v="195578"/>
    <n v="0"/>
    <n v="272238000"/>
    <s v="                              "/>
    <n v="0"/>
    <n v="0"/>
    <n v="0"/>
    <s v="1750000/1750000/3500000"/>
    <d v="2003-12-06T00:00:00"/>
    <d v="2021-03-30T00:00:00"/>
    <n v="2"/>
    <s v="O"/>
    <n v="1"/>
    <n v="30"/>
    <n v="0"/>
    <n v="2"/>
    <n v="0"/>
    <n v="1"/>
    <n v="0"/>
    <n v="0"/>
    <n v="0"/>
    <n v="1"/>
    <n v="1"/>
    <m/>
    <m/>
    <n v="17797626"/>
    <s v="CREDITO DE VIVIENDA"/>
    <n v="0"/>
    <n v="0"/>
    <n v="890480123"/>
    <s v="UNIVERSIDAD DE CARTAGENA"/>
    <n v="5"/>
    <m/>
    <m/>
    <m/>
    <m/>
    <n v="1"/>
    <n v="7"/>
    <n v="2"/>
  </r>
  <r>
    <n v="17426987"/>
    <s v="C"/>
    <x v="369"/>
    <x v="0"/>
    <n v="4"/>
    <n v="15609"/>
    <d v="2020-10-29T00:00:00"/>
    <d v="2026-06-30T00:00:00"/>
    <n v="0"/>
    <n v="1"/>
    <n v="5"/>
    <n v="30"/>
    <n v="2"/>
    <n v="12185828"/>
    <n v="12890000"/>
    <n v="19908858"/>
    <n v="406832"/>
    <n v="18752299"/>
    <n v="0"/>
    <n v="0"/>
    <n v="0"/>
    <m/>
    <n v="0"/>
    <n v="0"/>
    <n v="0"/>
    <m/>
    <m/>
    <d v="2021-03-30T00:00:00"/>
    <n v="1"/>
    <s v="O"/>
    <n v="1"/>
    <n v="30"/>
    <n v="0"/>
    <m/>
    <m/>
    <m/>
    <m/>
    <m/>
    <m/>
    <n v="1"/>
    <n v="1"/>
    <m/>
    <m/>
    <n v="1325312"/>
    <s v="CREDITOS DE CONSUMO"/>
    <n v="0"/>
    <n v="0"/>
    <n v="890480123"/>
    <s v="UNIVERSIDAD DE CARTAGENA"/>
    <n v="5"/>
    <m/>
    <m/>
    <m/>
    <m/>
    <n v="1"/>
    <n v="7"/>
    <n v="1"/>
  </r>
  <r>
    <n v="190526"/>
    <s v="C"/>
    <x v="369"/>
    <x v="0"/>
    <n v="4"/>
    <n v="17734"/>
    <d v="2020-10-20T00:00:00"/>
    <d v="2021-04-30T00:00:00"/>
    <n v="0"/>
    <n v="1"/>
    <n v="5"/>
    <n v="30"/>
    <n v="2"/>
    <n v="13121400"/>
    <n v="13940000"/>
    <n v="1200000"/>
    <n v="207724"/>
    <n v="205015"/>
    <n v="0"/>
    <n v="0"/>
    <n v="0"/>
    <m/>
    <n v="0"/>
    <n v="0"/>
    <n v="0"/>
    <m/>
    <m/>
    <d v="2021-03-30T00:00:00"/>
    <n v="1"/>
    <s v="O"/>
    <n v="1"/>
    <n v="30"/>
    <n v="0"/>
    <m/>
    <m/>
    <m/>
    <m/>
    <m/>
    <m/>
    <n v="1"/>
    <n v="1"/>
    <m/>
    <m/>
    <n v="14489"/>
    <s v="CREDITOS DE CONSUMO"/>
    <n v="0"/>
    <n v="0"/>
    <n v="890480123"/>
    <s v="UNIVERSIDAD DE CARTAGENA"/>
    <n v="5"/>
    <m/>
    <m/>
    <m/>
    <m/>
    <n v="1"/>
    <n v="7"/>
    <n v="2"/>
  </r>
  <r>
    <n v="4183758"/>
    <s v="C"/>
    <x v="369"/>
    <x v="0"/>
    <n v="4"/>
    <n v="17930"/>
    <d v="2020-12-28T00:00:00"/>
    <d v="2022-12-30T00:00:00"/>
    <n v="0"/>
    <n v="1"/>
    <n v="3"/>
    <n v="30"/>
    <n v="2"/>
    <n v="15881442"/>
    <n v="17090000"/>
    <n v="5050000"/>
    <n v="246978"/>
    <n v="4501930"/>
    <n v="0"/>
    <n v="0"/>
    <n v="0"/>
    <m/>
    <n v="0"/>
    <n v="0"/>
    <n v="0"/>
    <m/>
    <m/>
    <d v="2021-03-30T00:00:00"/>
    <n v="9"/>
    <s v="O"/>
    <n v="1"/>
    <n v="30"/>
    <n v="0"/>
    <m/>
    <m/>
    <m/>
    <m/>
    <m/>
    <m/>
    <n v="1"/>
    <n v="1"/>
    <m/>
    <m/>
    <n v="318172"/>
    <s v="CREDITOS DE CONSUMO"/>
    <n v="0"/>
    <n v="0"/>
    <n v="890480123"/>
    <s v="UNIVERSIDAD DE CARTAGENA"/>
    <n v="5"/>
    <m/>
    <m/>
    <m/>
    <m/>
    <n v="1"/>
    <n v="7"/>
    <n v="2"/>
  </r>
  <r>
    <n v="221591"/>
    <s v="C"/>
    <x v="369"/>
    <x v="0"/>
    <n v="4"/>
    <n v="550020080"/>
    <d v="2020-10-29T00:00:00"/>
    <d v="2024-01-28T00:00:00"/>
    <n v="0"/>
    <n v="1"/>
    <n v="1"/>
    <n v="30"/>
    <n v="2"/>
    <n v="22490513"/>
    <n v="24960000"/>
    <n v="243428"/>
    <n v="9547"/>
    <n v="238443"/>
    <n v="0"/>
    <n v="0"/>
    <n v="0"/>
    <m/>
    <n v="0"/>
    <n v="0"/>
    <n v="0"/>
    <m/>
    <m/>
    <d v="2021-03-30T00:00:00"/>
    <n v="1"/>
    <s v="O"/>
    <n v="1"/>
    <n v="30"/>
    <n v="0"/>
    <m/>
    <m/>
    <m/>
    <m/>
    <m/>
    <m/>
    <n v="1"/>
    <n v="1"/>
    <m/>
    <m/>
    <n v="16852"/>
    <s v="CREDITOS DE CONSUMO"/>
    <n v="0"/>
    <n v="0"/>
    <n v="890480123"/>
    <s v="UNIVERSIDAD DE CARTAGENA"/>
    <n v="5"/>
    <m/>
    <m/>
    <m/>
    <m/>
    <n v="2"/>
    <n v="7"/>
    <n v="1"/>
  </r>
  <r>
    <n v="113522"/>
    <s v="C"/>
    <x v="369"/>
    <x v="0"/>
    <n v="4"/>
    <n v="550020081"/>
    <d v="2020-10-29T00:00:00"/>
    <d v="2021-12-30T00:00:00"/>
    <n v="0"/>
    <n v="1"/>
    <n v="5"/>
    <n v="30"/>
    <n v="2"/>
    <n v="22490513"/>
    <n v="24960000"/>
    <n v="181735"/>
    <n v="14879"/>
    <n v="122155"/>
    <n v="0"/>
    <n v="0"/>
    <n v="0"/>
    <m/>
    <n v="0"/>
    <n v="0"/>
    <n v="0"/>
    <m/>
    <m/>
    <d v="2021-03-30T00:00:00"/>
    <n v="1"/>
    <s v="O"/>
    <n v="1"/>
    <n v="30"/>
    <n v="0"/>
    <m/>
    <m/>
    <m/>
    <m/>
    <m/>
    <m/>
    <n v="1"/>
    <n v="1"/>
    <m/>
    <m/>
    <n v="8633"/>
    <s v="CREDITOS DE CONSUMO"/>
    <n v="0"/>
    <n v="0"/>
    <n v="890480123"/>
    <s v="UNIVERSIDAD DE CARTAGENA"/>
    <n v="5"/>
    <m/>
    <m/>
    <m/>
    <m/>
    <n v="2"/>
    <n v="7"/>
    <n v="1"/>
  </r>
  <r>
    <n v="17047"/>
    <s v="C"/>
    <x v="369"/>
    <x v="0"/>
    <n v="4"/>
    <n v="550020462"/>
    <d v="2020-10-29T00:00:00"/>
    <d v="2022-02-28T00:00:00"/>
    <n v="0"/>
    <n v="1"/>
    <n v="5"/>
    <n v="30"/>
    <n v="2"/>
    <n v="22490513"/>
    <n v="24960000"/>
    <n v="25544"/>
    <n v="1863"/>
    <n v="18343"/>
    <n v="0"/>
    <n v="0"/>
    <n v="0"/>
    <m/>
    <n v="0"/>
    <n v="0"/>
    <n v="0"/>
    <m/>
    <m/>
    <d v="2021-03-30T00:00:00"/>
    <n v="1"/>
    <s v="O"/>
    <n v="1"/>
    <n v="30"/>
    <n v="0"/>
    <m/>
    <m/>
    <m/>
    <m/>
    <m/>
    <m/>
    <n v="1"/>
    <n v="1"/>
    <m/>
    <m/>
    <n v="1296"/>
    <s v="CREDITOS DE CONSUMO"/>
    <n v="0"/>
    <n v="0"/>
    <n v="890480123"/>
    <s v="UNIVERSIDAD DE CARTAGENA"/>
    <n v="5"/>
    <m/>
    <m/>
    <m/>
    <m/>
    <n v="2"/>
    <n v="7"/>
    <n v="1"/>
  </r>
  <r>
    <n v="8973"/>
    <s v="C"/>
    <x v="369"/>
    <x v="0"/>
    <n v="4"/>
    <n v="550021233"/>
    <d v="2020-10-29T00:00:00"/>
    <d v="2022-06-30T00:00:00"/>
    <n v="0"/>
    <n v="1"/>
    <n v="5"/>
    <n v="30"/>
    <n v="2"/>
    <n v="22490513"/>
    <n v="24960000"/>
    <n v="12334"/>
    <n v="745"/>
    <n v="9655"/>
    <n v="0"/>
    <n v="0"/>
    <n v="0"/>
    <m/>
    <n v="0"/>
    <n v="0"/>
    <n v="0"/>
    <m/>
    <m/>
    <d v="2021-03-30T00:00:00"/>
    <n v="1"/>
    <s v="O"/>
    <n v="1"/>
    <n v="30"/>
    <n v="0"/>
    <m/>
    <m/>
    <m/>
    <m/>
    <m/>
    <m/>
    <n v="1"/>
    <n v="1"/>
    <m/>
    <m/>
    <n v="682"/>
    <s v="CREDITOS DE CONSUMO"/>
    <n v="0"/>
    <n v="0"/>
    <n v="890480123"/>
    <s v="UNIVERSIDAD DE CARTAGENA"/>
    <n v="5"/>
    <m/>
    <m/>
    <m/>
    <m/>
    <n v="2"/>
    <n v="7"/>
    <n v="1"/>
  </r>
  <r>
    <n v="22868"/>
    <s v="C"/>
    <x v="369"/>
    <x v="0"/>
    <n v="4"/>
    <n v="550021569"/>
    <d v="2020-10-29T00:00:00"/>
    <d v="2022-06-30T00:00:00"/>
    <n v="0"/>
    <n v="1"/>
    <n v="5"/>
    <n v="30"/>
    <n v="2"/>
    <n v="22490513"/>
    <n v="24960000"/>
    <n v="31413"/>
    <n v="1898"/>
    <n v="24607"/>
    <n v="0"/>
    <n v="0"/>
    <n v="0"/>
    <m/>
    <n v="0"/>
    <n v="0"/>
    <n v="0"/>
    <m/>
    <m/>
    <d v="2021-03-30T00:00:00"/>
    <n v="1"/>
    <s v="O"/>
    <n v="1"/>
    <n v="30"/>
    <n v="0"/>
    <m/>
    <m/>
    <m/>
    <m/>
    <m/>
    <m/>
    <n v="1"/>
    <n v="1"/>
    <m/>
    <m/>
    <n v="1739"/>
    <s v="CREDITOS DE CONSUMO"/>
    <n v="0"/>
    <n v="0"/>
    <n v="890480123"/>
    <s v="UNIVERSIDAD DE CARTAGENA"/>
    <n v="5"/>
    <m/>
    <m/>
    <m/>
    <m/>
    <n v="2"/>
    <n v="7"/>
    <n v="1"/>
  </r>
  <r>
    <n v="10033"/>
    <s v="C"/>
    <x v="369"/>
    <x v="0"/>
    <n v="4"/>
    <n v="550021826"/>
    <d v="2020-10-29T00:00:00"/>
    <d v="2022-08-30T00:00:00"/>
    <n v="0"/>
    <n v="1"/>
    <n v="5"/>
    <n v="30"/>
    <n v="2"/>
    <n v="22490513"/>
    <n v="24960000"/>
    <n v="13381"/>
    <n v="748"/>
    <n v="10796"/>
    <n v="0"/>
    <n v="0"/>
    <n v="0"/>
    <m/>
    <n v="0"/>
    <n v="0"/>
    <n v="0"/>
    <m/>
    <m/>
    <d v="2021-03-30T00:00:00"/>
    <n v="1"/>
    <s v="O"/>
    <n v="1"/>
    <n v="30"/>
    <n v="0"/>
    <m/>
    <m/>
    <m/>
    <m/>
    <m/>
    <m/>
    <n v="1"/>
    <n v="1"/>
    <m/>
    <m/>
    <n v="763"/>
    <s v="CREDITOS DE CONSUMO"/>
    <n v="0"/>
    <n v="0"/>
    <n v="890480123"/>
    <s v="UNIVERSIDAD DE CARTAGENA"/>
    <n v="5"/>
    <m/>
    <m/>
    <m/>
    <m/>
    <n v="2"/>
    <n v="7"/>
    <n v="1"/>
  </r>
  <r>
    <n v="14431"/>
    <s v="C"/>
    <x v="369"/>
    <x v="0"/>
    <n v="4"/>
    <n v="550022116"/>
    <d v="2020-10-29T00:00:00"/>
    <d v="2022-07-30T00:00:00"/>
    <n v="0"/>
    <n v="1"/>
    <n v="5"/>
    <n v="30"/>
    <n v="2"/>
    <n v="22490513"/>
    <n v="24960000"/>
    <n v="19519"/>
    <n v="1133"/>
    <n v="15529"/>
    <n v="0"/>
    <n v="0"/>
    <n v="0"/>
    <m/>
    <n v="0"/>
    <n v="0"/>
    <n v="0"/>
    <m/>
    <m/>
    <d v="2021-03-30T00:00:00"/>
    <n v="1"/>
    <s v="O"/>
    <n v="1"/>
    <n v="30"/>
    <n v="0"/>
    <m/>
    <m/>
    <m/>
    <m/>
    <m/>
    <m/>
    <n v="1"/>
    <n v="1"/>
    <m/>
    <m/>
    <n v="1098"/>
    <s v="CREDITOS DE CONSUMO"/>
    <n v="0"/>
    <n v="0"/>
    <n v="890480123"/>
    <s v="UNIVERSIDAD DE CARTAGENA"/>
    <n v="5"/>
    <m/>
    <m/>
    <m/>
    <m/>
    <n v="2"/>
    <n v="7"/>
    <n v="1"/>
  </r>
  <r>
    <n v="11003"/>
    <s v="C"/>
    <x v="369"/>
    <x v="0"/>
    <n v="4"/>
    <n v="550022486"/>
    <d v="2020-10-29T00:00:00"/>
    <d v="2022-10-30T00:00:00"/>
    <n v="0"/>
    <n v="1"/>
    <n v="5"/>
    <n v="30"/>
    <n v="2"/>
    <n v="22490513"/>
    <n v="24960000"/>
    <n v="14320"/>
    <n v="746"/>
    <n v="11840"/>
    <n v="0"/>
    <n v="0"/>
    <n v="0"/>
    <m/>
    <n v="0"/>
    <n v="0"/>
    <n v="0"/>
    <m/>
    <m/>
    <d v="2021-03-30T00:00:00"/>
    <n v="1"/>
    <s v="O"/>
    <n v="1"/>
    <n v="30"/>
    <n v="0"/>
    <m/>
    <m/>
    <m/>
    <m/>
    <m/>
    <m/>
    <n v="1"/>
    <n v="1"/>
    <m/>
    <m/>
    <n v="837"/>
    <s v="CREDITOS DE CONSUMO"/>
    <n v="0"/>
    <n v="0"/>
    <n v="890480123"/>
    <s v="UNIVERSIDAD DE CARTAGENA"/>
    <n v="5"/>
    <m/>
    <m/>
    <m/>
    <m/>
    <n v="2"/>
    <n v="7"/>
    <n v="1"/>
  </r>
  <r>
    <n v="17235"/>
    <s v="C"/>
    <x v="369"/>
    <x v="0"/>
    <n v="4"/>
    <n v="550022811"/>
    <d v="2020-10-29T00:00:00"/>
    <d v="2022-11-30T00:00:00"/>
    <n v="0"/>
    <n v="1"/>
    <n v="5"/>
    <n v="30"/>
    <n v="2"/>
    <n v="22490513"/>
    <n v="24960000"/>
    <n v="22208"/>
    <n v="1121"/>
    <n v="18546"/>
    <n v="0"/>
    <n v="0"/>
    <n v="0"/>
    <m/>
    <n v="0"/>
    <n v="0"/>
    <n v="0"/>
    <m/>
    <m/>
    <d v="2021-03-30T00:00:00"/>
    <n v="1"/>
    <s v="O"/>
    <n v="1"/>
    <n v="30"/>
    <n v="0"/>
    <m/>
    <m/>
    <m/>
    <m/>
    <m/>
    <m/>
    <n v="1"/>
    <n v="1"/>
    <m/>
    <m/>
    <n v="1311"/>
    <s v="CREDITOS DE CONSUMO"/>
    <n v="0"/>
    <n v="0"/>
    <n v="890480123"/>
    <s v="UNIVERSIDAD DE CARTAGENA"/>
    <n v="5"/>
    <m/>
    <m/>
    <m/>
    <m/>
    <n v="2"/>
    <n v="7"/>
    <n v="1"/>
  </r>
  <r>
    <n v="35932"/>
    <s v="C"/>
    <x v="369"/>
    <x v="0"/>
    <n v="4"/>
    <n v="550023278"/>
    <d v="2020-10-29T00:00:00"/>
    <d v="2022-12-30T00:00:00"/>
    <n v="0"/>
    <n v="1"/>
    <n v="5"/>
    <n v="30"/>
    <n v="2"/>
    <n v="22490513"/>
    <n v="24960000"/>
    <n v="45862"/>
    <n v="2245"/>
    <n v="38665"/>
    <n v="0"/>
    <n v="0"/>
    <n v="0"/>
    <m/>
    <n v="0"/>
    <n v="0"/>
    <n v="0"/>
    <m/>
    <m/>
    <d v="2021-03-30T00:00:00"/>
    <n v="1"/>
    <s v="O"/>
    <n v="1"/>
    <n v="30"/>
    <n v="0"/>
    <m/>
    <m/>
    <m/>
    <m/>
    <m/>
    <m/>
    <n v="1"/>
    <n v="1"/>
    <m/>
    <m/>
    <n v="2733"/>
    <s v="CREDITOS DE CONSUMO"/>
    <n v="0"/>
    <n v="0"/>
    <n v="890480123"/>
    <s v="UNIVERSIDAD DE CARTAGENA"/>
    <n v="5"/>
    <m/>
    <m/>
    <m/>
    <m/>
    <n v="2"/>
    <n v="7"/>
    <n v="1"/>
  </r>
  <r>
    <n v="38843"/>
    <s v="C"/>
    <x v="369"/>
    <x v="0"/>
    <n v="4"/>
    <n v="550023581"/>
    <d v="2020-10-29T00:00:00"/>
    <d v="2023-02-28T00:00:00"/>
    <n v="0"/>
    <n v="1"/>
    <n v="5"/>
    <n v="30"/>
    <n v="2"/>
    <n v="22490513"/>
    <n v="24960000"/>
    <n v="48757"/>
    <n v="2254"/>
    <n v="41797"/>
    <n v="0"/>
    <n v="0"/>
    <n v="0"/>
    <m/>
    <n v="0"/>
    <n v="0"/>
    <n v="0"/>
    <m/>
    <m/>
    <d v="2021-03-30T00:00:00"/>
    <n v="1"/>
    <s v="O"/>
    <n v="1"/>
    <n v="30"/>
    <n v="0"/>
    <m/>
    <m/>
    <m/>
    <m/>
    <m/>
    <m/>
    <n v="1"/>
    <n v="1"/>
    <m/>
    <m/>
    <n v="2954"/>
    <s v="CREDITOS DE CONSUMO"/>
    <n v="0"/>
    <n v="0"/>
    <n v="890480123"/>
    <s v="UNIVERSIDAD DE CARTAGENA"/>
    <n v="5"/>
    <m/>
    <m/>
    <m/>
    <m/>
    <n v="2"/>
    <n v="7"/>
    <n v="1"/>
  </r>
  <r>
    <n v="45968"/>
    <s v="C"/>
    <x v="369"/>
    <x v="0"/>
    <n v="4"/>
    <n v="550023780"/>
    <d v="2020-04-01T00:00:00"/>
    <d v="2024-04-30T00:00:00"/>
    <n v="0"/>
    <n v="1"/>
    <n v="0"/>
    <n v="30"/>
    <n v="2"/>
    <n v="22490513"/>
    <n v="24960000"/>
    <n v="49464"/>
    <n v="1902"/>
    <n v="49464"/>
    <n v="0"/>
    <n v="0"/>
    <n v="0"/>
    <m/>
    <n v="0"/>
    <n v="0"/>
    <n v="0"/>
    <m/>
    <m/>
    <d v="2021-03-31T00:00:00"/>
    <n v="1"/>
    <s v="O"/>
    <n v="1"/>
    <n v="30"/>
    <n v="0"/>
    <m/>
    <m/>
    <m/>
    <m/>
    <m/>
    <m/>
    <n v="1"/>
    <n v="1"/>
    <m/>
    <m/>
    <n v="3496"/>
    <s v="CREDITOS DE CONSUMO"/>
    <n v="0"/>
    <n v="0"/>
    <n v="890480123"/>
    <s v="UNIVERSIDAD DE CARTAGENA"/>
    <n v="5"/>
    <m/>
    <m/>
    <m/>
    <m/>
    <n v="2"/>
    <n v="7"/>
    <n v="2"/>
  </r>
  <r>
    <n v="68980"/>
    <s v="C"/>
    <x v="369"/>
    <x v="0"/>
    <n v="4"/>
    <n v="550023781"/>
    <d v="2020-04-01T00:00:00"/>
    <d v="2023-12-30T00:00:00"/>
    <n v="0"/>
    <n v="1"/>
    <n v="3"/>
    <n v="30"/>
    <n v="2"/>
    <n v="22490513"/>
    <n v="24960000"/>
    <n v="78998"/>
    <n v="3037"/>
    <n v="74226"/>
    <n v="0"/>
    <n v="0"/>
    <n v="0"/>
    <m/>
    <n v="0"/>
    <n v="0"/>
    <n v="0"/>
    <m/>
    <m/>
    <d v="2021-03-30T00:00:00"/>
    <n v="1"/>
    <s v="O"/>
    <n v="1"/>
    <n v="30"/>
    <n v="0"/>
    <m/>
    <m/>
    <m/>
    <m/>
    <m/>
    <m/>
    <n v="1"/>
    <n v="1"/>
    <m/>
    <m/>
    <n v="5246"/>
    <s v="CREDITOS DE CONSUMO"/>
    <n v="0"/>
    <n v="0"/>
    <n v="890480123"/>
    <s v="UNIVERSIDAD DE CARTAGENA"/>
    <n v="5"/>
    <m/>
    <m/>
    <m/>
    <m/>
    <n v="2"/>
    <n v="7"/>
    <n v="2"/>
  </r>
  <r>
    <n v="31412"/>
    <s v="C"/>
    <x v="369"/>
    <x v="0"/>
    <n v="4"/>
    <n v="550023834"/>
    <d v="2020-04-30T00:00:00"/>
    <d v="2023-12-30T00:00:00"/>
    <n v="0"/>
    <n v="1"/>
    <n v="3"/>
    <n v="30"/>
    <n v="2"/>
    <n v="22490513"/>
    <n v="24960000"/>
    <n v="35978"/>
    <n v="1383"/>
    <n v="33801"/>
    <n v="0"/>
    <n v="0"/>
    <n v="0"/>
    <m/>
    <n v="0"/>
    <n v="0"/>
    <n v="0"/>
    <m/>
    <m/>
    <d v="2021-03-30T00:00:00"/>
    <n v="1"/>
    <s v="O"/>
    <n v="1"/>
    <n v="30"/>
    <n v="0"/>
    <m/>
    <m/>
    <m/>
    <m/>
    <m/>
    <m/>
    <n v="1"/>
    <n v="1"/>
    <m/>
    <m/>
    <n v="2389"/>
    <s v="CREDITOS DE CONSUMO"/>
    <n v="0"/>
    <n v="0"/>
    <n v="890480123"/>
    <s v="UNIVERSIDAD DE CARTAGENA"/>
    <n v="5"/>
    <m/>
    <m/>
    <m/>
    <m/>
    <n v="2"/>
    <n v="7"/>
    <n v="2"/>
  </r>
  <r>
    <n v="40177"/>
    <s v="C"/>
    <x v="369"/>
    <x v="0"/>
    <n v="4"/>
    <n v="550023910"/>
    <d v="2020-06-05T00:00:00"/>
    <d v="2023-12-30T00:00:00"/>
    <n v="0"/>
    <n v="1"/>
    <n v="3"/>
    <n v="30"/>
    <n v="2"/>
    <n v="22490513"/>
    <n v="24960000"/>
    <n v="46004"/>
    <n v="1769"/>
    <n v="43232"/>
    <n v="0"/>
    <n v="0"/>
    <n v="0"/>
    <m/>
    <n v="0"/>
    <n v="0"/>
    <n v="0"/>
    <m/>
    <m/>
    <d v="2021-03-30T00:00:00"/>
    <n v="1"/>
    <s v="O"/>
    <n v="1"/>
    <n v="30"/>
    <n v="0"/>
    <m/>
    <m/>
    <m/>
    <m/>
    <m/>
    <m/>
    <n v="1"/>
    <n v="1"/>
    <m/>
    <m/>
    <n v="3055"/>
    <s v="CREDITOS DE CONSUMO"/>
    <n v="0"/>
    <n v="0"/>
    <n v="890480123"/>
    <s v="UNIVERSIDAD DE CARTAGENA"/>
    <n v="5"/>
    <m/>
    <m/>
    <m/>
    <m/>
    <n v="2"/>
    <n v="7"/>
    <n v="2"/>
  </r>
  <r>
    <n v="32874"/>
    <s v="C"/>
    <x v="369"/>
    <x v="0"/>
    <n v="4"/>
    <n v="550023960"/>
    <d v="2020-07-08T00:00:00"/>
    <d v="2023-12-30T00:00:00"/>
    <n v="0"/>
    <n v="1"/>
    <n v="3"/>
    <n v="30"/>
    <n v="2"/>
    <n v="22490513"/>
    <n v="24960000"/>
    <n v="37644"/>
    <n v="1447"/>
    <n v="35374"/>
    <n v="0"/>
    <n v="0"/>
    <n v="0"/>
    <m/>
    <n v="0"/>
    <n v="0"/>
    <n v="0"/>
    <m/>
    <m/>
    <d v="2021-03-30T00:00:00"/>
    <n v="1"/>
    <s v="O"/>
    <n v="1"/>
    <n v="30"/>
    <n v="0"/>
    <m/>
    <m/>
    <m/>
    <m/>
    <m/>
    <m/>
    <n v="1"/>
    <n v="1"/>
    <m/>
    <m/>
    <n v="2500"/>
    <s v="CREDITOS DE CONSUMO"/>
    <n v="0"/>
    <n v="0"/>
    <n v="890480123"/>
    <s v="UNIVERSIDAD DE CARTAGENA"/>
    <n v="5"/>
    <m/>
    <m/>
    <m/>
    <m/>
    <n v="2"/>
    <n v="7"/>
    <n v="2"/>
  </r>
  <r>
    <n v="33570"/>
    <s v="C"/>
    <x v="369"/>
    <x v="0"/>
    <n v="4"/>
    <n v="550024152"/>
    <d v="2020-08-05T00:00:00"/>
    <d v="2023-12-30T00:00:00"/>
    <n v="0"/>
    <n v="1"/>
    <n v="3"/>
    <n v="30"/>
    <n v="2"/>
    <n v="22490513"/>
    <n v="24960000"/>
    <n v="38462"/>
    <n v="1479"/>
    <n v="36123"/>
    <n v="0"/>
    <n v="0"/>
    <n v="0"/>
    <m/>
    <n v="0"/>
    <n v="0"/>
    <n v="0"/>
    <m/>
    <m/>
    <d v="2021-03-30T00:00:00"/>
    <n v="1"/>
    <s v="O"/>
    <n v="1"/>
    <n v="30"/>
    <n v="0"/>
    <m/>
    <m/>
    <m/>
    <m/>
    <m/>
    <m/>
    <n v="1"/>
    <n v="1"/>
    <m/>
    <m/>
    <n v="2553"/>
    <s v="CREDITOS DE CONSUMO"/>
    <n v="0"/>
    <n v="0"/>
    <n v="890480123"/>
    <s v="UNIVERSIDAD DE CARTAGENA"/>
    <n v="5"/>
    <m/>
    <m/>
    <m/>
    <m/>
    <n v="2"/>
    <n v="7"/>
    <n v="2"/>
  </r>
  <r>
    <n v="17452"/>
    <s v="C"/>
    <x v="369"/>
    <x v="0"/>
    <n v="4"/>
    <n v="550024851"/>
    <d v="2020-11-19T00:00:00"/>
    <d v="2023-12-30T00:00:00"/>
    <n v="0"/>
    <n v="1"/>
    <n v="3"/>
    <n v="30"/>
    <n v="2"/>
    <n v="22490513"/>
    <n v="24960000"/>
    <n v="20000"/>
    <n v="769"/>
    <n v="18779"/>
    <n v="0"/>
    <n v="0"/>
    <n v="0"/>
    <m/>
    <n v="0"/>
    <n v="0"/>
    <n v="0"/>
    <m/>
    <m/>
    <d v="2021-03-30T00:00:00"/>
    <n v="1"/>
    <s v="O"/>
    <n v="1"/>
    <n v="30"/>
    <n v="0"/>
    <m/>
    <m/>
    <m/>
    <m/>
    <m/>
    <m/>
    <n v="1"/>
    <n v="1"/>
    <m/>
    <m/>
    <n v="1327"/>
    <s v="CREDITOS DE CONSUMO"/>
    <n v="0"/>
    <n v="0"/>
    <n v="890480123"/>
    <s v="UNIVERSIDAD DE CARTAGENA"/>
    <n v="5"/>
    <m/>
    <m/>
    <m/>
    <m/>
    <n v="2"/>
    <n v="7"/>
    <n v="2"/>
  </r>
  <r>
    <n v="2923"/>
    <s v="C"/>
    <x v="369"/>
    <x v="0"/>
    <n v="4"/>
    <n v="550025338"/>
    <d v="2021-01-31T00:00:00"/>
    <d v="2021-03-28T00:00:00"/>
    <n v="0"/>
    <n v="1"/>
    <n v="0"/>
    <n v="30"/>
    <n v="2"/>
    <n v="0"/>
    <n v="0"/>
    <n v="6000"/>
    <n v="6000"/>
    <n v="3145"/>
    <n v="0"/>
    <n v="0"/>
    <n v="0"/>
    <m/>
    <n v="0"/>
    <n v="0"/>
    <n v="0"/>
    <m/>
    <m/>
    <d v="2021-03-30T00:00:00"/>
    <n v="1"/>
    <s v="O"/>
    <n v="1"/>
    <n v="30"/>
    <n v="0"/>
    <m/>
    <m/>
    <m/>
    <m/>
    <m/>
    <m/>
    <n v="1"/>
    <n v="1"/>
    <m/>
    <m/>
    <n v="222"/>
    <s v="CREDITOS DE CONSUMO"/>
    <n v="0"/>
    <n v="0"/>
    <n v="890480123"/>
    <s v="UNIVERSIDAD DE CARTAGENA"/>
    <n v="5"/>
    <m/>
    <m/>
    <m/>
    <m/>
    <n v="2"/>
    <n v="7"/>
    <n v="2"/>
  </r>
  <r>
    <n v="5576"/>
    <s v="C"/>
    <x v="369"/>
    <x v="0"/>
    <n v="4"/>
    <n v="550025534"/>
    <d v="2021-02-28T00:00:00"/>
    <d v="2021-04-30T00:00:00"/>
    <n v="0"/>
    <n v="1"/>
    <n v="0"/>
    <n v="30"/>
    <n v="2"/>
    <n v="0"/>
    <n v="0"/>
    <n v="6000"/>
    <n v="6000"/>
    <n v="6000"/>
    <n v="0"/>
    <n v="0"/>
    <n v="0"/>
    <m/>
    <n v="0"/>
    <n v="0"/>
    <n v="0"/>
    <m/>
    <m/>
    <d v="2021-03-30T00:00:00"/>
    <n v="1"/>
    <s v="O"/>
    <n v="1"/>
    <n v="30"/>
    <n v="0"/>
    <m/>
    <m/>
    <m/>
    <m/>
    <m/>
    <m/>
    <n v="1"/>
    <n v="1"/>
    <m/>
    <m/>
    <n v="424"/>
    <s v="CREDITOS DE CONSUMO"/>
    <n v="0"/>
    <n v="0"/>
    <n v="890480123"/>
    <s v="UNIVERSIDAD DE CARTAGENA"/>
    <n v="5"/>
    <m/>
    <m/>
    <m/>
    <m/>
    <n v="2"/>
    <n v="7"/>
    <n v="2"/>
  </r>
  <r>
    <n v="92933"/>
    <s v="C"/>
    <x v="369"/>
    <x v="0"/>
    <n v="4"/>
    <n v="550025611"/>
    <d v="2021-03-19T00:00:00"/>
    <d v="2024-04-30T00:00:00"/>
    <n v="0"/>
    <n v="1"/>
    <n v="0"/>
    <n v="30"/>
    <n v="2"/>
    <n v="22490513"/>
    <n v="24960000"/>
    <n v="100000"/>
    <n v="3844"/>
    <n v="100000"/>
    <n v="0"/>
    <n v="0"/>
    <n v="0"/>
    <m/>
    <n v="0"/>
    <n v="0"/>
    <n v="0"/>
    <m/>
    <m/>
    <d v="2021-03-31T00:00:00"/>
    <n v="1"/>
    <s v="O"/>
    <n v="1"/>
    <n v="30"/>
    <n v="0"/>
    <m/>
    <m/>
    <m/>
    <m/>
    <m/>
    <m/>
    <n v="1"/>
    <n v="1"/>
    <m/>
    <m/>
    <n v="7067"/>
    <s v="CREDITOS DE CONSUMO"/>
    <n v="0"/>
    <n v="0"/>
    <n v="890480123"/>
    <s v="UNIVERSIDAD DE CARTAGENA"/>
    <n v="5"/>
    <m/>
    <m/>
    <m/>
    <m/>
    <n v="2"/>
    <n v="7"/>
    <n v="2"/>
  </r>
  <r>
    <n v="1952"/>
    <s v="C"/>
    <x v="369"/>
    <x v="0"/>
    <n v="4"/>
    <n v="550025623"/>
    <d v="2021-03-19T00:00:00"/>
    <d v="2021-05-30T00:00:00"/>
    <n v="0"/>
    <n v="1"/>
    <n v="0"/>
    <n v="30"/>
    <n v="2"/>
    <n v="0"/>
    <n v="0"/>
    <n v="2100"/>
    <n v="2100"/>
    <n v="2100"/>
    <n v="0"/>
    <n v="0"/>
    <n v="0"/>
    <m/>
    <n v="0"/>
    <n v="0"/>
    <n v="0"/>
    <m/>
    <m/>
    <d v="2021-03-31T00:00:00"/>
    <n v="1"/>
    <s v="O"/>
    <n v="1"/>
    <n v="30"/>
    <n v="0"/>
    <m/>
    <m/>
    <m/>
    <m/>
    <m/>
    <m/>
    <n v="1"/>
    <n v="1"/>
    <m/>
    <m/>
    <n v="148"/>
    <s v="CREDITOS DE CONSUMO"/>
    <n v="0"/>
    <n v="0"/>
    <n v="890480123"/>
    <s v="UNIVERSIDAD DE CARTAGENA"/>
    <n v="5"/>
    <m/>
    <m/>
    <m/>
    <m/>
    <n v="2"/>
    <n v="7"/>
    <n v="2"/>
  </r>
  <r>
    <n v="5576"/>
    <s v="C"/>
    <x v="369"/>
    <x v="0"/>
    <n v="4"/>
    <n v="550025721"/>
    <d v="2021-03-31T00:00:00"/>
    <d v="2021-05-30T00:00:00"/>
    <n v="0"/>
    <n v="1"/>
    <n v="0"/>
    <n v="30"/>
    <n v="2"/>
    <n v="0"/>
    <n v="0"/>
    <n v="6000"/>
    <n v="6000"/>
    <n v="6000"/>
    <n v="0"/>
    <n v="0"/>
    <n v="0"/>
    <m/>
    <n v="0"/>
    <n v="0"/>
    <n v="0"/>
    <m/>
    <m/>
    <d v="2021-03-31T00:00:00"/>
    <n v="1"/>
    <s v="O"/>
    <n v="1"/>
    <n v="30"/>
    <n v="0"/>
    <m/>
    <m/>
    <m/>
    <m/>
    <m/>
    <m/>
    <n v="1"/>
    <n v="1"/>
    <m/>
    <m/>
    <n v="424"/>
    <s v="CREDITOS DE CONSUMO"/>
    <n v="0"/>
    <n v="0"/>
    <n v="890480123"/>
    <s v="UNIVERSIDAD DE CARTAGENA"/>
    <n v="5"/>
    <m/>
    <m/>
    <m/>
    <m/>
    <n v="2"/>
    <n v="7"/>
    <n v="2"/>
  </r>
  <r>
    <n v="1478430"/>
    <s v="C"/>
    <x v="370"/>
    <x v="0"/>
    <n v="4"/>
    <n v="17547"/>
    <d v="2020-08-31T00:00:00"/>
    <d v="2023-08-31T00:00:00"/>
    <n v="0"/>
    <n v="1"/>
    <n v="7"/>
    <n v="30"/>
    <n v="2"/>
    <n v="12185828"/>
    <n v="12890000"/>
    <n v="3380000"/>
    <n v="112565"/>
    <n v="2815135"/>
    <n v="0"/>
    <n v="0"/>
    <n v="0"/>
    <m/>
    <n v="0"/>
    <n v="0"/>
    <n v="0"/>
    <m/>
    <m/>
    <d v="2021-03-30T00:00:00"/>
    <n v="9"/>
    <s v="O"/>
    <n v="1"/>
    <n v="30"/>
    <n v="0"/>
    <m/>
    <m/>
    <m/>
    <m/>
    <m/>
    <m/>
    <n v="1"/>
    <n v="1"/>
    <m/>
    <m/>
    <n v="1336705"/>
    <s v="CREDITOS DE CONSUMO"/>
    <n v="0"/>
    <n v="0"/>
    <n v="890480123"/>
    <s v="UNIVERSIDAD DE CARTAGENA"/>
    <n v="5"/>
    <m/>
    <m/>
    <m/>
    <m/>
    <n v="1"/>
    <n v="7"/>
    <n v="2"/>
  </r>
  <r>
    <n v="24475937"/>
    <s v="C"/>
    <x v="371"/>
    <x v="0"/>
    <n v="4"/>
    <n v="18233"/>
    <d v="2021-03-03T00:00:00"/>
    <d v="2028-03-03T00:00:00"/>
    <n v="0"/>
    <n v="1"/>
    <n v="1"/>
    <n v="30"/>
    <n v="2"/>
    <n v="16011168"/>
    <n v="17240000"/>
    <n v="27000000"/>
    <n v="536447"/>
    <n v="26787769"/>
    <n v="0"/>
    <n v="0"/>
    <n v="0"/>
    <m/>
    <n v="0"/>
    <n v="0"/>
    <n v="0"/>
    <m/>
    <m/>
    <d v="2021-03-30T00:00:00"/>
    <n v="9"/>
    <s v="O"/>
    <n v="1"/>
    <n v="30"/>
    <n v="0"/>
    <m/>
    <m/>
    <m/>
    <m/>
    <m/>
    <m/>
    <n v="1"/>
    <n v="1"/>
    <m/>
    <m/>
    <n v="2311832"/>
    <s v="CREDITOS DE CONSUMO"/>
    <n v="0"/>
    <n v="0"/>
    <n v="890480123"/>
    <s v="UNIVERSIDAD DE CARTAGENA"/>
    <n v="5"/>
    <m/>
    <m/>
    <m/>
    <m/>
    <n v="1"/>
    <n v="7"/>
    <n v="2"/>
  </r>
  <r>
    <n v="582065"/>
    <s v="C"/>
    <x v="372"/>
    <x v="0"/>
    <n v="4"/>
    <n v="16720"/>
    <d v="2019-12-20T00:00:00"/>
    <d v="2021-12-30T00:00:00"/>
    <n v="0"/>
    <n v="1"/>
    <n v="15"/>
    <n v="30"/>
    <n v="2"/>
    <n v="15881442"/>
    <n v="17090000"/>
    <n v="1500000"/>
    <n v="73360"/>
    <n v="618581"/>
    <n v="0"/>
    <n v="0"/>
    <n v="0"/>
    <m/>
    <n v="0"/>
    <n v="0"/>
    <n v="0"/>
    <m/>
    <m/>
    <d v="2021-03-31T00:00:00"/>
    <n v="1"/>
    <s v="O"/>
    <n v="1"/>
    <n v="30"/>
    <n v="0"/>
    <m/>
    <m/>
    <m/>
    <m/>
    <m/>
    <m/>
    <n v="1"/>
    <n v="1"/>
    <m/>
    <m/>
    <n v="36516"/>
    <s v="CREDITOS DE CONSUMO"/>
    <n v="0"/>
    <n v="0"/>
    <n v="890480123"/>
    <s v="UNIVERSIDAD DE CARTAGENA"/>
    <n v="5"/>
    <m/>
    <m/>
    <m/>
    <m/>
    <n v="1"/>
    <n v="7"/>
    <n v="2"/>
  </r>
  <r>
    <n v="985170"/>
    <s v="C"/>
    <x v="372"/>
    <x v="0"/>
    <n v="4"/>
    <n v="16981"/>
    <d v="2020-02-12T00:00:00"/>
    <d v="2023-02-12T00:00:00"/>
    <n v="0"/>
    <n v="1"/>
    <n v="13"/>
    <n v="30"/>
    <n v="2"/>
    <n v="17726461"/>
    <n v="19240000"/>
    <n v="1500000"/>
    <n v="54023"/>
    <n v="1046975"/>
    <n v="9288"/>
    <n v="0"/>
    <n v="0"/>
    <m/>
    <n v="0"/>
    <n v="0"/>
    <n v="0"/>
    <m/>
    <m/>
    <d v="2021-03-31T00:00:00"/>
    <n v="1"/>
    <s v="O"/>
    <n v="1"/>
    <n v="30"/>
    <n v="0"/>
    <m/>
    <m/>
    <m/>
    <m/>
    <m/>
    <m/>
    <n v="1"/>
    <n v="1"/>
    <m/>
    <m/>
    <n v="61805"/>
    <s v="CREDITOS DE CONSUMO"/>
    <n v="0"/>
    <n v="0"/>
    <n v="890480123"/>
    <s v="UNIVERSIDAD DE CARTAGENA"/>
    <n v="5"/>
    <m/>
    <m/>
    <m/>
    <m/>
    <n v="1"/>
    <n v="7"/>
    <n v="2"/>
  </r>
  <r>
    <n v="55733580"/>
    <s v="C"/>
    <x v="372"/>
    <x v="0"/>
    <n v="4"/>
    <n v="17482"/>
    <d v="2020-08-21T00:00:00"/>
    <d v="2027-09-30T00:00:00"/>
    <n v="0"/>
    <n v="1"/>
    <n v="6"/>
    <n v="30"/>
    <n v="2"/>
    <n v="17726461"/>
    <n v="19240000"/>
    <n v="61562628"/>
    <n v="1284062"/>
    <n v="59230024"/>
    <n v="0"/>
    <n v="0"/>
    <n v="0"/>
    <m/>
    <n v="0"/>
    <n v="0"/>
    <n v="0"/>
    <m/>
    <m/>
    <d v="2021-03-31T00:00:00"/>
    <n v="9"/>
    <s v="O"/>
    <n v="1"/>
    <n v="30"/>
    <n v="0"/>
    <m/>
    <m/>
    <m/>
    <m/>
    <m/>
    <m/>
    <n v="1"/>
    <n v="1"/>
    <m/>
    <m/>
    <n v="3496444"/>
    <s v="CREDITOS DE CONSUMO"/>
    <n v="0"/>
    <n v="0"/>
    <n v="890480123"/>
    <s v="UNIVERSIDAD DE CARTAGENA"/>
    <n v="5"/>
    <m/>
    <m/>
    <m/>
    <m/>
    <n v="1"/>
    <n v="7"/>
    <n v="2"/>
  </r>
  <r>
    <n v="3772879"/>
    <s v="C"/>
    <x v="372"/>
    <x v="2"/>
    <n v="4"/>
    <n v="18310"/>
    <d v="2021-03-31T00:00:00"/>
    <d v="2021-04-30T00:00:00"/>
    <n v="0"/>
    <n v="1"/>
    <n v="0"/>
    <n v="30"/>
    <n v="2"/>
    <n v="23318977"/>
    <n v="25980000"/>
    <n v="4009570"/>
    <n v="4087486"/>
    <n v="4009570"/>
    <n v="0"/>
    <n v="0"/>
    <n v="0"/>
    <m/>
    <n v="0"/>
    <n v="0"/>
    <n v="0"/>
    <m/>
    <m/>
    <d v="2021-03-31T00:00:00"/>
    <n v="1"/>
    <s v="O"/>
    <n v="1"/>
    <n v="30"/>
    <n v="0"/>
    <m/>
    <m/>
    <m/>
    <m/>
    <m/>
    <m/>
    <n v="1"/>
    <n v="1"/>
    <m/>
    <m/>
    <n v="236691"/>
    <s v="CREDITOS DE CONSUMO"/>
    <n v="0"/>
    <n v="0"/>
    <m/>
    <m/>
    <n v="5"/>
    <m/>
    <m/>
    <m/>
    <m/>
    <n v="1"/>
    <n v="7"/>
    <n v="2"/>
  </r>
  <r>
    <n v="7770308"/>
    <s v="C"/>
    <x v="373"/>
    <x v="3"/>
    <n v="4"/>
    <n v="13033"/>
    <d v="2017-09-07T00:00:00"/>
    <d v="2024-09-07T00:00:00"/>
    <n v="0"/>
    <n v="1"/>
    <n v="43"/>
    <n v="30"/>
    <n v="2"/>
    <n v="13121400"/>
    <n v="13940000"/>
    <n v="31990000"/>
    <n v="584074"/>
    <n v="19067203"/>
    <n v="0"/>
    <n v="0"/>
    <n v="52990000"/>
    <s v="                              "/>
    <n v="0"/>
    <n v="0"/>
    <n v="0"/>
    <m/>
    <m/>
    <d v="2021-03-30T00:00:00"/>
    <n v="3"/>
    <s v="O"/>
    <n v="1"/>
    <n v="30"/>
    <n v="0"/>
    <m/>
    <m/>
    <m/>
    <m/>
    <m/>
    <m/>
    <n v="1"/>
    <n v="1"/>
    <m/>
    <m/>
    <n v="11296895"/>
    <s v="CREDITOS DE CONSUMO"/>
    <n v="0"/>
    <n v="0"/>
    <n v="890480123"/>
    <s v="UNIVERSIDAD DE CARTAGENA"/>
    <n v="5"/>
    <m/>
    <m/>
    <m/>
    <m/>
    <n v="1"/>
    <n v="7"/>
    <n v="2"/>
  </r>
  <r>
    <n v="23458825"/>
    <s v="C"/>
    <x v="373"/>
    <x v="0"/>
    <n v="4"/>
    <n v="15155"/>
    <d v="2019-01-24T00:00:00"/>
    <d v="2026-01-24T00:00:00"/>
    <n v="6"/>
    <n v="1"/>
    <n v="25"/>
    <n v="30"/>
    <n v="2"/>
    <n v="17726461"/>
    <n v="19240000"/>
    <n v="71100000"/>
    <n v="1482991"/>
    <n v="57564541"/>
    <n v="169890"/>
    <n v="0"/>
    <n v="0"/>
    <m/>
    <n v="0"/>
    <n v="0"/>
    <n v="0"/>
    <m/>
    <m/>
    <d v="2021-03-30T00:00:00"/>
    <n v="1"/>
    <s v="O"/>
    <n v="1"/>
    <n v="30"/>
    <n v="59784"/>
    <m/>
    <m/>
    <m/>
    <m/>
    <m/>
    <m/>
    <n v="1"/>
    <n v="1"/>
    <m/>
    <m/>
    <n v="34105716"/>
    <s v="CREDITOS DE CONSUMO"/>
    <n v="0"/>
    <n v="0"/>
    <n v="890480123"/>
    <s v="UNIVERSIDAD DE CARTAGENA"/>
    <n v="5"/>
    <m/>
    <m/>
    <m/>
    <m/>
    <n v="1"/>
    <n v="7"/>
    <n v="2"/>
  </r>
  <r>
    <n v="1508933"/>
    <s v="C"/>
    <x v="373"/>
    <x v="0"/>
    <n v="4"/>
    <n v="17109"/>
    <d v="2020-03-19T00:00:00"/>
    <d v="2021-09-30T00:00:00"/>
    <n v="0"/>
    <n v="1"/>
    <n v="12"/>
    <n v="30"/>
    <n v="2"/>
    <n v="12185828"/>
    <n v="12890000"/>
    <n v="10474000"/>
    <n v="639630"/>
    <n v="3702700"/>
    <n v="0"/>
    <n v="0"/>
    <n v="0"/>
    <m/>
    <n v="0"/>
    <n v="0"/>
    <n v="0"/>
    <m/>
    <m/>
    <d v="2021-03-30T00:00:00"/>
    <n v="1"/>
    <s v="O"/>
    <n v="1"/>
    <n v="30"/>
    <n v="0"/>
    <m/>
    <m/>
    <m/>
    <m/>
    <m/>
    <m/>
    <n v="1"/>
    <n v="1"/>
    <m/>
    <m/>
    <n v="2193767"/>
    <s v="CREDITOS DE CONSUMO"/>
    <n v="0"/>
    <n v="0"/>
    <n v="890480123"/>
    <s v="UNIVERSIDAD DE CARTAGENA"/>
    <n v="5"/>
    <m/>
    <m/>
    <m/>
    <m/>
    <n v="1"/>
    <n v="7"/>
    <n v="2"/>
  </r>
  <r>
    <n v="4075221"/>
    <s v="C"/>
    <x v="373"/>
    <x v="0"/>
    <n v="4"/>
    <n v="18277"/>
    <d v="2021-03-18T00:00:00"/>
    <d v="2024-03-30T00:00:00"/>
    <n v="0"/>
    <n v="1"/>
    <n v="0"/>
    <n v="30"/>
    <n v="2"/>
    <n v="16011168"/>
    <n v="17240000"/>
    <n v="10000000"/>
    <n v="351625"/>
    <n v="10000000"/>
    <n v="0"/>
    <n v="0"/>
    <n v="0"/>
    <m/>
    <n v="0"/>
    <n v="0"/>
    <n v="0"/>
    <m/>
    <m/>
    <d v="2021-03-30T00:00:00"/>
    <n v="1"/>
    <s v="O"/>
    <n v="1"/>
    <n v="30"/>
    <n v="0"/>
    <m/>
    <m/>
    <m/>
    <m/>
    <m/>
    <m/>
    <n v="1"/>
    <n v="1"/>
    <m/>
    <m/>
    <n v="5924779"/>
    <s v="CREDITOS DE CONSUMO"/>
    <n v="0"/>
    <n v="0"/>
    <n v="890480123"/>
    <s v="UNIVERSIDAD DE CARTAGENA"/>
    <n v="5"/>
    <m/>
    <m/>
    <m/>
    <m/>
    <n v="1"/>
    <n v="7"/>
    <n v="2"/>
  </r>
  <r>
    <n v="1311106"/>
    <s v="C"/>
    <x v="374"/>
    <x v="5"/>
    <n v="4"/>
    <n v="13363"/>
    <d v="2020-10-29T00:00:00"/>
    <d v="2022-03-28T00:00:00"/>
    <n v="0"/>
    <n v="1"/>
    <n v="5"/>
    <n v="30"/>
    <n v="2"/>
    <n v="9752084"/>
    <n v="10200000"/>
    <n v="2271007"/>
    <n v="151941"/>
    <n v="1574579"/>
    <n v="0"/>
    <n v="0"/>
    <n v="0"/>
    <m/>
    <n v="1574579"/>
    <n v="0"/>
    <n v="0"/>
    <m/>
    <m/>
    <d v="2021-03-30T00:00:00"/>
    <n v="1"/>
    <s v="O"/>
    <n v="1"/>
    <n v="30"/>
    <n v="0"/>
    <m/>
    <m/>
    <m/>
    <m/>
    <m/>
    <m/>
    <n v="1"/>
    <n v="1"/>
    <m/>
    <m/>
    <n v="263473"/>
    <s v="CREDITOS DE CONSUMO"/>
    <n v="0"/>
    <n v="0"/>
    <n v="890480123"/>
    <s v="UNIVERSIDAD DE CARTAGENA"/>
    <n v="5"/>
    <m/>
    <m/>
    <m/>
    <m/>
    <n v="1"/>
    <n v="7"/>
    <n v="1"/>
  </r>
  <r>
    <n v="5014259"/>
    <s v="C"/>
    <x v="374"/>
    <x v="9"/>
    <n v="4"/>
    <n v="15766"/>
    <d v="2019-05-30T00:00:00"/>
    <d v="2019-06-30T00:00:00"/>
    <n v="630"/>
    <n v="1"/>
    <n v="0"/>
    <n v="30"/>
    <n v="2"/>
    <n v="23318977"/>
    <n v="25980000"/>
    <n v="6021896"/>
    <n v="6158193"/>
    <n v="6021896"/>
    <n v="408870"/>
    <n v="0"/>
    <n v="0"/>
    <m/>
    <n v="6021896"/>
    <n v="408870"/>
    <n v="2541749"/>
    <m/>
    <m/>
    <d v="2020-02-29T00:00:00"/>
    <n v="1"/>
    <s v="O"/>
    <n v="1"/>
    <n v="30"/>
    <n v="6021896"/>
    <m/>
    <m/>
    <m/>
    <m/>
    <m/>
    <m/>
    <n v="1"/>
    <n v="1"/>
    <m/>
    <m/>
    <n v="1007637"/>
    <s v="CREDITOS DE CONSUMO"/>
    <n v="0"/>
    <n v="0"/>
    <m/>
    <m/>
    <n v="5"/>
    <m/>
    <m/>
    <m/>
    <m/>
    <n v="1"/>
    <n v="7"/>
    <n v="2"/>
  </r>
  <r>
    <n v="33774916"/>
    <s v="C"/>
    <x v="374"/>
    <x v="13"/>
    <n v="4"/>
    <n v="13375"/>
    <d v="2017-11-30T00:00:00"/>
    <d v="2029-11-30T00:00:00"/>
    <n v="630"/>
    <n v="1"/>
    <n v="18"/>
    <n v="30"/>
    <n v="2"/>
    <n v="12185828"/>
    <n v="12890000"/>
    <n v="43184820"/>
    <n v="572066"/>
    <n v="40562135"/>
    <n v="2501820"/>
    <n v="0"/>
    <n v="70000000"/>
    <s v="                              "/>
    <n v="1668641"/>
    <n v="2501820"/>
    <n v="7001890"/>
    <m/>
    <m/>
    <d v="2019-05-30T00:00:00"/>
    <n v="2"/>
    <s v="O"/>
    <n v="1"/>
    <n v="30"/>
    <n v="3926033"/>
    <n v="2"/>
    <n v="0"/>
    <n v="1"/>
    <n v="0"/>
    <n v="0"/>
    <n v="0"/>
    <n v="1"/>
    <n v="1"/>
    <m/>
    <m/>
    <n v="6787219"/>
    <s v="CREDITO DE VIVIENDA"/>
    <n v="0"/>
    <n v="0"/>
    <m/>
    <m/>
    <n v="5"/>
    <m/>
    <m/>
    <m/>
    <m/>
    <n v="1"/>
    <n v="7"/>
    <n v="2"/>
  </r>
  <r>
    <n v="0"/>
    <s v="C"/>
    <x v="375"/>
    <x v="0"/>
    <n v="4"/>
    <n v="550019350"/>
    <d v="2018-07-22T00:00:00"/>
    <d v="2023-12-30T00:00:00"/>
    <n v="0"/>
    <n v="1"/>
    <n v="2"/>
    <n v="30"/>
    <n v="2"/>
    <n v="22490513"/>
    <n v="24960000"/>
    <n v="11708"/>
    <n v="459"/>
    <n v="11224"/>
    <n v="0"/>
    <n v="0"/>
    <n v="0"/>
    <m/>
    <n v="0"/>
    <n v="0"/>
    <n v="0"/>
    <m/>
    <m/>
    <d v="2021-03-30T00:00:00"/>
    <n v="1"/>
    <s v="O"/>
    <n v="1"/>
    <n v="30"/>
    <n v="0"/>
    <m/>
    <m/>
    <m/>
    <m/>
    <m/>
    <m/>
    <n v="1"/>
    <n v="1"/>
    <m/>
    <m/>
    <n v="77311"/>
    <s v="CREDITOS DE CONSUMO"/>
    <n v="0"/>
    <n v="0"/>
    <n v="890480123"/>
    <s v="UNIVERSIDAD DE CARTAGENA"/>
    <n v="5"/>
    <m/>
    <m/>
    <m/>
    <m/>
    <n v="2"/>
    <n v="7"/>
    <n v="2"/>
  </r>
  <r>
    <n v="0"/>
    <s v="C"/>
    <x v="375"/>
    <x v="0"/>
    <n v="4"/>
    <n v="550019511"/>
    <d v="2018-08-18T00:00:00"/>
    <d v="2024-02-28T00:00:00"/>
    <n v="0"/>
    <n v="1"/>
    <n v="1"/>
    <n v="30"/>
    <n v="2"/>
    <n v="22490513"/>
    <n v="24960000"/>
    <n v="9253"/>
    <n v="356"/>
    <n v="8900"/>
    <n v="0"/>
    <n v="0"/>
    <n v="0"/>
    <m/>
    <n v="0"/>
    <n v="0"/>
    <n v="0"/>
    <m/>
    <m/>
    <d v="2021-03-30T00:00:00"/>
    <n v="1"/>
    <s v="O"/>
    <n v="1"/>
    <n v="30"/>
    <n v="0"/>
    <m/>
    <m/>
    <m/>
    <m/>
    <m/>
    <m/>
    <n v="1"/>
    <n v="1"/>
    <m/>
    <m/>
    <n v="61303"/>
    <s v="CREDITOS DE CONSUMO"/>
    <n v="0"/>
    <n v="0"/>
    <n v="890480123"/>
    <s v="UNIVERSIDAD DE CARTAGENA"/>
    <n v="5"/>
    <m/>
    <m/>
    <m/>
    <m/>
    <n v="2"/>
    <n v="7"/>
    <n v="2"/>
  </r>
  <r>
    <n v="0"/>
    <s v="C"/>
    <x v="375"/>
    <x v="0"/>
    <n v="4"/>
    <n v="550020716"/>
    <d v="2019-02-19T00:00:00"/>
    <d v="2024-02-28T00:00:00"/>
    <n v="0"/>
    <n v="1"/>
    <n v="1"/>
    <n v="30"/>
    <n v="2"/>
    <n v="22490513"/>
    <n v="24960000"/>
    <n v="14275"/>
    <n v="549"/>
    <n v="13716"/>
    <n v="0"/>
    <n v="0"/>
    <n v="0"/>
    <m/>
    <n v="0"/>
    <n v="0"/>
    <n v="0"/>
    <m/>
    <m/>
    <d v="2021-03-30T00:00:00"/>
    <n v="1"/>
    <s v="O"/>
    <n v="1"/>
    <n v="30"/>
    <n v="0"/>
    <m/>
    <m/>
    <m/>
    <m/>
    <m/>
    <m/>
    <n v="1"/>
    <n v="1"/>
    <m/>
    <m/>
    <n v="94476"/>
    <s v="CREDITOS DE CONSUMO"/>
    <n v="0"/>
    <n v="0"/>
    <n v="890480123"/>
    <s v="UNIVERSIDAD DE CARTAGENA"/>
    <n v="5"/>
    <m/>
    <m/>
    <m/>
    <m/>
    <n v="2"/>
    <n v="7"/>
    <n v="2"/>
  </r>
  <r>
    <n v="0"/>
    <s v="C"/>
    <x v="375"/>
    <x v="0"/>
    <n v="4"/>
    <n v="550020991"/>
    <d v="2019-04-07T00:00:00"/>
    <d v="2024-02-28T00:00:00"/>
    <n v="0"/>
    <n v="1"/>
    <n v="2"/>
    <n v="30"/>
    <n v="2"/>
    <n v="22490513"/>
    <n v="24960000"/>
    <n v="37171"/>
    <n v="1429"/>
    <n v="35692"/>
    <n v="0"/>
    <n v="0"/>
    <n v="0"/>
    <m/>
    <n v="0"/>
    <n v="0"/>
    <n v="0"/>
    <m/>
    <m/>
    <d v="2021-03-30T00:00:00"/>
    <n v="1"/>
    <s v="O"/>
    <n v="1"/>
    <n v="30"/>
    <n v="0"/>
    <m/>
    <m/>
    <m/>
    <m/>
    <m/>
    <m/>
    <n v="1"/>
    <n v="1"/>
    <m/>
    <m/>
    <n v="245847"/>
    <s v="CREDITOS DE CONSUMO"/>
    <n v="0"/>
    <n v="0"/>
    <n v="890480123"/>
    <s v="UNIVERSIDAD DE CARTAGENA"/>
    <n v="5"/>
    <m/>
    <m/>
    <m/>
    <m/>
    <n v="2"/>
    <n v="7"/>
    <n v="2"/>
  </r>
  <r>
    <n v="0"/>
    <s v="C"/>
    <x v="375"/>
    <x v="0"/>
    <n v="4"/>
    <n v="550020999"/>
    <d v="2019-04-09T00:00:00"/>
    <d v="2024-02-28T00:00:00"/>
    <n v="0"/>
    <n v="1"/>
    <n v="2"/>
    <n v="30"/>
    <n v="2"/>
    <n v="22490513"/>
    <n v="24960000"/>
    <n v="111546"/>
    <n v="4288"/>
    <n v="107102"/>
    <n v="0"/>
    <n v="0"/>
    <n v="0"/>
    <m/>
    <n v="0"/>
    <n v="0"/>
    <n v="0"/>
    <m/>
    <m/>
    <d v="2021-03-30T00:00:00"/>
    <n v="1"/>
    <s v="O"/>
    <n v="1"/>
    <n v="30"/>
    <n v="0"/>
    <m/>
    <m/>
    <m/>
    <m/>
    <m/>
    <m/>
    <n v="1"/>
    <n v="1"/>
    <m/>
    <m/>
    <n v="737720"/>
    <s v="CREDITOS DE CONSUMO"/>
    <n v="0"/>
    <n v="0"/>
    <n v="890480123"/>
    <s v="UNIVERSIDAD DE CARTAGENA"/>
    <n v="5"/>
    <m/>
    <m/>
    <m/>
    <m/>
    <n v="2"/>
    <n v="7"/>
    <n v="2"/>
  </r>
  <r>
    <n v="0"/>
    <s v="C"/>
    <x v="375"/>
    <x v="0"/>
    <n v="4"/>
    <n v="550021034"/>
    <d v="2019-04-12T00:00:00"/>
    <d v="2024-02-28T00:00:00"/>
    <n v="0"/>
    <n v="1"/>
    <n v="2"/>
    <n v="30"/>
    <n v="2"/>
    <n v="22490513"/>
    <n v="24960000"/>
    <n v="195521"/>
    <n v="7517"/>
    <n v="187706"/>
    <n v="0"/>
    <n v="0"/>
    <n v="0"/>
    <m/>
    <n v="0"/>
    <n v="0"/>
    <n v="0"/>
    <m/>
    <m/>
    <d v="2021-03-30T00:00:00"/>
    <n v="1"/>
    <s v="O"/>
    <n v="1"/>
    <n v="30"/>
    <n v="0"/>
    <m/>
    <m/>
    <m/>
    <m/>
    <m/>
    <m/>
    <n v="1"/>
    <n v="1"/>
    <m/>
    <m/>
    <n v="1292921"/>
    <s v="CREDITOS DE CONSUMO"/>
    <n v="0"/>
    <n v="0"/>
    <n v="890480123"/>
    <s v="UNIVERSIDAD DE CARTAGENA"/>
    <n v="5"/>
    <m/>
    <m/>
    <m/>
    <m/>
    <n v="2"/>
    <n v="7"/>
    <n v="2"/>
  </r>
  <r>
    <n v="0"/>
    <s v="C"/>
    <x v="375"/>
    <x v="0"/>
    <n v="4"/>
    <n v="550021035"/>
    <d v="2019-04-12T00:00:00"/>
    <d v="2024-02-28T00:00:00"/>
    <n v="0"/>
    <n v="1"/>
    <n v="2"/>
    <n v="30"/>
    <n v="2"/>
    <n v="22490513"/>
    <n v="24960000"/>
    <n v="37192"/>
    <n v="1430"/>
    <n v="35711"/>
    <n v="0"/>
    <n v="0"/>
    <n v="0"/>
    <m/>
    <n v="0"/>
    <n v="0"/>
    <n v="0"/>
    <m/>
    <m/>
    <d v="2021-03-30T00:00:00"/>
    <n v="1"/>
    <s v="O"/>
    <n v="1"/>
    <n v="30"/>
    <n v="0"/>
    <m/>
    <m/>
    <m/>
    <m/>
    <m/>
    <m/>
    <n v="1"/>
    <n v="1"/>
    <m/>
    <m/>
    <n v="245978"/>
    <s v="CREDITOS DE CONSUMO"/>
    <n v="0"/>
    <n v="0"/>
    <n v="890480123"/>
    <s v="UNIVERSIDAD DE CARTAGENA"/>
    <n v="5"/>
    <m/>
    <m/>
    <m/>
    <m/>
    <n v="2"/>
    <n v="7"/>
    <n v="2"/>
  </r>
  <r>
    <n v="0"/>
    <s v="C"/>
    <x v="375"/>
    <x v="0"/>
    <n v="4"/>
    <n v="550021045"/>
    <d v="2019-04-13T00:00:00"/>
    <d v="2024-02-28T00:00:00"/>
    <n v="0"/>
    <n v="1"/>
    <n v="2"/>
    <n v="30"/>
    <n v="2"/>
    <n v="22490513"/>
    <n v="24960000"/>
    <n v="209794"/>
    <n v="8065"/>
    <n v="201422"/>
    <n v="0"/>
    <n v="0"/>
    <n v="0"/>
    <m/>
    <n v="0"/>
    <n v="0"/>
    <n v="0"/>
    <m/>
    <m/>
    <d v="2021-03-30T00:00:00"/>
    <n v="1"/>
    <s v="O"/>
    <n v="1"/>
    <n v="30"/>
    <n v="0"/>
    <m/>
    <m/>
    <m/>
    <m/>
    <m/>
    <m/>
    <n v="1"/>
    <n v="1"/>
    <m/>
    <m/>
    <n v="1387397"/>
    <s v="CREDITOS DE CONSUMO"/>
    <n v="0"/>
    <n v="0"/>
    <n v="890480123"/>
    <s v="UNIVERSIDAD DE CARTAGENA"/>
    <n v="5"/>
    <m/>
    <m/>
    <m/>
    <m/>
    <n v="2"/>
    <n v="7"/>
    <n v="2"/>
  </r>
  <r>
    <n v="0"/>
    <s v="C"/>
    <x v="375"/>
    <x v="0"/>
    <n v="4"/>
    <n v="550021046"/>
    <d v="2019-04-13T00:00:00"/>
    <d v="2024-02-28T00:00:00"/>
    <n v="0"/>
    <n v="1"/>
    <n v="2"/>
    <n v="30"/>
    <n v="2"/>
    <n v="22490513"/>
    <n v="24960000"/>
    <n v="228211"/>
    <n v="8773"/>
    <n v="219110"/>
    <n v="0"/>
    <n v="0"/>
    <n v="0"/>
    <m/>
    <n v="0"/>
    <n v="0"/>
    <n v="0"/>
    <m/>
    <m/>
    <d v="2021-03-30T00:00:00"/>
    <n v="1"/>
    <s v="O"/>
    <n v="1"/>
    <n v="30"/>
    <n v="0"/>
    <m/>
    <m/>
    <m/>
    <m/>
    <m/>
    <m/>
    <n v="1"/>
    <n v="1"/>
    <m/>
    <m/>
    <n v="1509233"/>
    <s v="CREDITOS DE CONSUMO"/>
    <n v="0"/>
    <n v="0"/>
    <n v="890480123"/>
    <s v="UNIVERSIDAD DE CARTAGENA"/>
    <n v="5"/>
    <m/>
    <m/>
    <m/>
    <m/>
    <n v="2"/>
    <n v="7"/>
    <n v="2"/>
  </r>
  <r>
    <n v="0"/>
    <s v="C"/>
    <x v="375"/>
    <x v="0"/>
    <n v="4"/>
    <n v="550021063"/>
    <d v="2019-04-16T00:00:00"/>
    <d v="2024-02-28T00:00:00"/>
    <n v="0"/>
    <n v="1"/>
    <n v="2"/>
    <n v="30"/>
    <n v="2"/>
    <n v="22490513"/>
    <n v="24960000"/>
    <n v="79917"/>
    <n v="3072"/>
    <n v="76738"/>
    <n v="0"/>
    <n v="0"/>
    <n v="0"/>
    <m/>
    <n v="0"/>
    <n v="0"/>
    <n v="0"/>
    <m/>
    <m/>
    <d v="2021-03-30T00:00:00"/>
    <n v="1"/>
    <s v="O"/>
    <n v="1"/>
    <n v="30"/>
    <n v="0"/>
    <m/>
    <m/>
    <m/>
    <m/>
    <m/>
    <m/>
    <n v="1"/>
    <n v="1"/>
    <m/>
    <m/>
    <n v="528572"/>
    <s v="CREDITOS DE CONSUMO"/>
    <n v="0"/>
    <n v="0"/>
    <n v="890480123"/>
    <s v="UNIVERSIDAD DE CARTAGENA"/>
    <n v="5"/>
    <m/>
    <m/>
    <m/>
    <m/>
    <n v="2"/>
    <n v="7"/>
    <n v="2"/>
  </r>
  <r>
    <n v="0"/>
    <s v="C"/>
    <x v="375"/>
    <x v="0"/>
    <n v="4"/>
    <n v="550021105"/>
    <d v="2019-04-23T00:00:00"/>
    <d v="2024-02-28T00:00:00"/>
    <n v="0"/>
    <n v="1"/>
    <n v="2"/>
    <n v="30"/>
    <n v="2"/>
    <n v="22490513"/>
    <n v="24960000"/>
    <n v="19958"/>
    <n v="767"/>
    <n v="19145"/>
    <n v="0"/>
    <n v="0"/>
    <n v="0"/>
    <m/>
    <n v="0"/>
    <n v="0"/>
    <n v="0"/>
    <m/>
    <m/>
    <d v="2021-03-30T00:00:00"/>
    <n v="1"/>
    <s v="O"/>
    <n v="1"/>
    <n v="30"/>
    <n v="0"/>
    <m/>
    <m/>
    <m/>
    <m/>
    <m/>
    <m/>
    <n v="1"/>
    <n v="1"/>
    <m/>
    <m/>
    <n v="131871"/>
    <s v="CREDITOS DE CONSUMO"/>
    <n v="0"/>
    <n v="0"/>
    <n v="890480123"/>
    <s v="UNIVERSIDAD DE CARTAGENA"/>
    <n v="5"/>
    <m/>
    <m/>
    <m/>
    <m/>
    <n v="2"/>
    <n v="7"/>
    <n v="2"/>
  </r>
  <r>
    <n v="0"/>
    <s v="C"/>
    <x v="375"/>
    <x v="0"/>
    <n v="4"/>
    <n v="550021188"/>
    <d v="2019-05-04T00:00:00"/>
    <d v="2024-02-28T00:00:00"/>
    <n v="0"/>
    <n v="1"/>
    <n v="1"/>
    <n v="30"/>
    <n v="2"/>
    <n v="22490513"/>
    <n v="24960000"/>
    <n v="60099"/>
    <n v="2310"/>
    <n v="57724"/>
    <n v="0"/>
    <n v="0"/>
    <n v="0"/>
    <m/>
    <n v="0"/>
    <n v="0"/>
    <n v="0"/>
    <m/>
    <m/>
    <d v="2021-03-30T00:00:00"/>
    <n v="1"/>
    <s v="O"/>
    <n v="1"/>
    <n v="30"/>
    <n v="0"/>
    <m/>
    <m/>
    <m/>
    <m/>
    <m/>
    <m/>
    <n v="1"/>
    <n v="1"/>
    <m/>
    <m/>
    <n v="397604"/>
    <s v="CREDITOS DE CONSUMO"/>
    <n v="0"/>
    <n v="0"/>
    <n v="890480123"/>
    <s v="UNIVERSIDAD DE CARTAGENA"/>
    <n v="5"/>
    <m/>
    <m/>
    <m/>
    <m/>
    <n v="2"/>
    <n v="7"/>
    <n v="2"/>
  </r>
  <r>
    <n v="0"/>
    <s v="C"/>
    <x v="375"/>
    <x v="0"/>
    <n v="4"/>
    <n v="550024555"/>
    <d v="2020-10-02T00:00:00"/>
    <d v="2024-02-28T00:00:00"/>
    <n v="0"/>
    <n v="1"/>
    <n v="1"/>
    <n v="30"/>
    <n v="2"/>
    <n v="22490513"/>
    <n v="24960000"/>
    <n v="384622"/>
    <n v="14787"/>
    <n v="369472"/>
    <n v="0"/>
    <n v="0"/>
    <n v="0"/>
    <m/>
    <n v="0"/>
    <n v="0"/>
    <n v="0"/>
    <m/>
    <m/>
    <d v="2021-03-30T00:00:00"/>
    <n v="1"/>
    <s v="O"/>
    <n v="1"/>
    <n v="30"/>
    <n v="0"/>
    <m/>
    <m/>
    <m/>
    <m/>
    <m/>
    <m/>
    <n v="1"/>
    <n v="1"/>
    <m/>
    <m/>
    <n v="2544928"/>
    <s v="CREDITOS DE CONSUMO"/>
    <n v="0"/>
    <n v="0"/>
    <n v="890480123"/>
    <s v="UNIVERSIDAD DE CARTAGENA"/>
    <n v="5"/>
    <m/>
    <m/>
    <m/>
    <m/>
    <n v="2"/>
    <n v="7"/>
    <n v="2"/>
  </r>
  <r>
    <n v="0"/>
    <s v="C"/>
    <x v="375"/>
    <x v="0"/>
    <n v="4"/>
    <n v="550025204"/>
    <d v="2021-01-19T00:00:00"/>
    <d v="2024-02-28T00:00:00"/>
    <n v="0"/>
    <n v="1"/>
    <n v="4"/>
    <n v="30"/>
    <n v="2"/>
    <n v="22490513"/>
    <n v="24960000"/>
    <n v="600000"/>
    <n v="23066"/>
    <n v="541182"/>
    <n v="0"/>
    <n v="0"/>
    <n v="0"/>
    <m/>
    <n v="0"/>
    <n v="0"/>
    <n v="0"/>
    <m/>
    <m/>
    <d v="2021-03-30T00:00:00"/>
    <n v="1"/>
    <s v="O"/>
    <n v="1"/>
    <n v="30"/>
    <n v="0"/>
    <m/>
    <m/>
    <m/>
    <m/>
    <m/>
    <m/>
    <n v="1"/>
    <n v="1"/>
    <m/>
    <m/>
    <n v="3727669"/>
    <s v="CREDITOS DE CONSUMO"/>
    <n v="0"/>
    <n v="0"/>
    <n v="890480123"/>
    <s v="UNIVERSIDAD DE CARTAGENA"/>
    <n v="5"/>
    <m/>
    <m/>
    <m/>
    <m/>
    <n v="2"/>
    <n v="7"/>
    <n v="2"/>
  </r>
  <r>
    <n v="0"/>
    <s v="C"/>
    <x v="375"/>
    <x v="0"/>
    <n v="4"/>
    <n v="550025205"/>
    <d v="2021-01-19T00:00:00"/>
    <d v="2024-02-28T00:00:00"/>
    <n v="0"/>
    <n v="1"/>
    <n v="4"/>
    <n v="30"/>
    <n v="2"/>
    <n v="22490513"/>
    <n v="24960000"/>
    <n v="200000"/>
    <n v="7689"/>
    <n v="180383"/>
    <n v="0"/>
    <n v="0"/>
    <n v="0"/>
    <m/>
    <n v="0"/>
    <n v="0"/>
    <n v="0"/>
    <m/>
    <m/>
    <d v="2021-03-30T00:00:00"/>
    <n v="1"/>
    <s v="O"/>
    <n v="1"/>
    <n v="30"/>
    <n v="0"/>
    <m/>
    <m/>
    <m/>
    <m/>
    <m/>
    <m/>
    <n v="1"/>
    <n v="1"/>
    <m/>
    <m/>
    <n v="1242481"/>
    <s v="CREDITOS DE CONSUMO"/>
    <n v="0"/>
    <n v="0"/>
    <n v="890480123"/>
    <s v="UNIVERSIDAD DE CARTAGENA"/>
    <n v="5"/>
    <m/>
    <m/>
    <m/>
    <m/>
    <n v="2"/>
    <n v="7"/>
    <n v="2"/>
  </r>
  <r>
    <n v="0"/>
    <s v="C"/>
    <x v="375"/>
    <x v="0"/>
    <n v="4"/>
    <n v="550025375"/>
    <d v="2021-02-08T00:00:00"/>
    <d v="2024-02-28T00:00:00"/>
    <n v="0"/>
    <n v="1"/>
    <n v="2"/>
    <n v="30"/>
    <n v="2"/>
    <n v="22490513"/>
    <n v="24960000"/>
    <n v="100000"/>
    <n v="3844"/>
    <n v="94112"/>
    <n v="0"/>
    <n v="0"/>
    <n v="0"/>
    <m/>
    <n v="0"/>
    <n v="0"/>
    <n v="0"/>
    <m/>
    <m/>
    <d v="2021-03-30T00:00:00"/>
    <n v="1"/>
    <s v="O"/>
    <n v="1"/>
    <n v="30"/>
    <n v="0"/>
    <m/>
    <m/>
    <m/>
    <m/>
    <m/>
    <m/>
    <n v="1"/>
    <n v="1"/>
    <m/>
    <m/>
    <n v="648245"/>
    <s v="CREDITOS DE CONSUMO"/>
    <n v="0"/>
    <n v="0"/>
    <n v="890480123"/>
    <s v="UNIVERSIDAD DE CARTAGENA"/>
    <n v="5"/>
    <m/>
    <m/>
    <m/>
    <m/>
    <n v="2"/>
    <n v="7"/>
    <n v="2"/>
  </r>
  <r>
    <n v="0"/>
    <s v="C"/>
    <x v="375"/>
    <x v="0"/>
    <n v="4"/>
    <n v="550025472"/>
    <d v="2021-02-28T00:00:00"/>
    <d v="2021-04-30T00:00:00"/>
    <n v="0"/>
    <n v="1"/>
    <n v="0"/>
    <n v="30"/>
    <n v="2"/>
    <n v="0"/>
    <n v="0"/>
    <n v="6000"/>
    <n v="6000"/>
    <n v="195"/>
    <n v="0"/>
    <n v="0"/>
    <n v="0"/>
    <m/>
    <n v="0"/>
    <n v="0"/>
    <n v="0"/>
    <m/>
    <m/>
    <d v="2021-03-30T00:00:00"/>
    <n v="1"/>
    <s v="O"/>
    <n v="1"/>
    <n v="30"/>
    <n v="0"/>
    <m/>
    <m/>
    <m/>
    <m/>
    <m/>
    <m/>
    <n v="1"/>
    <n v="1"/>
    <m/>
    <m/>
    <n v="1343"/>
    <s v="CREDITOS DE CONSUMO"/>
    <n v="0"/>
    <n v="0"/>
    <n v="890480123"/>
    <s v="UNIVERSIDAD DE CARTAGENA"/>
    <n v="5"/>
    <m/>
    <m/>
    <m/>
    <m/>
    <n v="2"/>
    <n v="7"/>
    <n v="2"/>
  </r>
  <r>
    <n v="0"/>
    <s v="C"/>
    <x v="375"/>
    <x v="0"/>
    <n v="4"/>
    <n v="550025661"/>
    <d v="2021-03-31T00:00:00"/>
    <d v="2021-05-30T00:00:00"/>
    <n v="0"/>
    <n v="1"/>
    <n v="0"/>
    <n v="30"/>
    <n v="2"/>
    <n v="0"/>
    <n v="0"/>
    <n v="6000"/>
    <n v="6000"/>
    <n v="6000"/>
    <n v="0"/>
    <n v="0"/>
    <n v="0"/>
    <m/>
    <n v="0"/>
    <n v="0"/>
    <n v="0"/>
    <m/>
    <m/>
    <d v="2021-03-31T00:00:00"/>
    <n v="1"/>
    <s v="O"/>
    <n v="1"/>
    <n v="30"/>
    <n v="0"/>
    <m/>
    <m/>
    <m/>
    <m/>
    <m/>
    <m/>
    <n v="1"/>
    <n v="1"/>
    <m/>
    <m/>
    <n v="41328"/>
    <s v="CREDITOS DE CONSUMO"/>
    <n v="0"/>
    <n v="0"/>
    <n v="890480123"/>
    <s v="UNIVERSIDAD DE CARTAGENA"/>
    <n v="5"/>
    <m/>
    <m/>
    <m/>
    <m/>
    <n v="2"/>
    <n v="7"/>
    <n v="2"/>
  </r>
  <r>
    <n v="2258900"/>
    <s v="C"/>
    <x v="376"/>
    <x v="0"/>
    <n v="4"/>
    <n v="17806"/>
    <d v="2020-11-13T00:00:00"/>
    <d v="2023-11-30T00:00:00"/>
    <n v="0"/>
    <n v="1"/>
    <n v="4"/>
    <n v="30"/>
    <n v="2"/>
    <n v="12185828"/>
    <n v="12890000"/>
    <n v="3450000"/>
    <n v="114896"/>
    <n v="3125481"/>
    <n v="0"/>
    <n v="0"/>
    <n v="0"/>
    <m/>
    <n v="0"/>
    <n v="0"/>
    <n v="0"/>
    <m/>
    <m/>
    <d v="2021-03-30T00:00:00"/>
    <n v="9"/>
    <s v="O"/>
    <n v="1"/>
    <n v="30"/>
    <n v="0"/>
    <m/>
    <m/>
    <m/>
    <m/>
    <m/>
    <m/>
    <n v="1"/>
    <n v="1"/>
    <m/>
    <m/>
    <n v="866581"/>
    <s v="CREDITOS DE CONSUMO"/>
    <n v="0"/>
    <n v="0"/>
    <n v="890480123"/>
    <s v="UNIVERSIDAD DE CARTAGENA"/>
    <n v="5"/>
    <m/>
    <m/>
    <m/>
    <m/>
    <n v="1"/>
    <n v="7"/>
    <n v="2"/>
  </r>
  <r>
    <n v="873384"/>
    <s v="C"/>
    <x v="376"/>
    <x v="0"/>
    <n v="4"/>
    <n v="18040"/>
    <d v="2021-01-04T00:00:00"/>
    <d v="2022-07-30T00:00:00"/>
    <n v="0"/>
    <n v="1"/>
    <n v="3"/>
    <n v="30"/>
    <n v="2"/>
    <n v="15881442"/>
    <n v="17090000"/>
    <n v="1446137"/>
    <n v="90818"/>
    <n v="1208440"/>
    <n v="0"/>
    <n v="0"/>
    <n v="0"/>
    <m/>
    <n v="0"/>
    <n v="0"/>
    <n v="0"/>
    <m/>
    <m/>
    <d v="2021-03-30T00:00:00"/>
    <n v="1"/>
    <s v="O"/>
    <n v="1"/>
    <n v="30"/>
    <n v="0"/>
    <m/>
    <m/>
    <m/>
    <m/>
    <m/>
    <m/>
    <n v="1"/>
    <n v="1"/>
    <m/>
    <m/>
    <n v="335056"/>
    <s v="CREDITOS DE CONSUMO"/>
    <n v="0"/>
    <n v="0"/>
    <n v="890480123"/>
    <s v="UNIVERSIDAD DE CARTAGENA"/>
    <n v="5"/>
    <m/>
    <m/>
    <m/>
    <m/>
    <n v="1"/>
    <n v="7"/>
    <n v="2"/>
  </r>
  <r>
    <n v="3245572"/>
    <s v="C"/>
    <x v="376"/>
    <x v="0"/>
    <n v="4"/>
    <n v="18041"/>
    <d v="2021-01-04T00:00:00"/>
    <d v="2022-08-30T00:00:00"/>
    <n v="0"/>
    <n v="1"/>
    <n v="3"/>
    <n v="30"/>
    <n v="2"/>
    <n v="16011168"/>
    <n v="17240000"/>
    <n v="5317274"/>
    <n v="318680"/>
    <n v="4490670"/>
    <n v="0"/>
    <n v="0"/>
    <n v="0"/>
    <m/>
    <n v="0"/>
    <n v="0"/>
    <n v="0"/>
    <m/>
    <m/>
    <d v="2021-03-30T00:00:00"/>
    <n v="1"/>
    <s v="O"/>
    <n v="1"/>
    <n v="30"/>
    <n v="0"/>
    <m/>
    <m/>
    <m/>
    <m/>
    <m/>
    <m/>
    <n v="1"/>
    <n v="1"/>
    <m/>
    <m/>
    <n v="1245098"/>
    <s v="CREDITOS DE CONSUMO"/>
    <n v="0"/>
    <n v="0"/>
    <n v="890480123"/>
    <s v="UNIVERSIDAD DE CARTAGENA"/>
    <n v="5"/>
    <m/>
    <m/>
    <m/>
    <m/>
    <n v="1"/>
    <n v="7"/>
    <n v="2"/>
  </r>
  <r>
    <n v="370947"/>
    <s v="C"/>
    <x v="377"/>
    <x v="0"/>
    <n v="4"/>
    <n v="17623"/>
    <d v="2020-09-26T00:00:00"/>
    <d v="2024-09-30T00:00:00"/>
    <n v="0"/>
    <n v="1"/>
    <n v="6"/>
    <n v="30"/>
    <n v="2"/>
    <n v="13121400"/>
    <n v="13940000"/>
    <n v="16000000"/>
    <n v="430205"/>
    <n v="14424831"/>
    <n v="0"/>
    <n v="0"/>
    <n v="0"/>
    <m/>
    <n v="0"/>
    <n v="0"/>
    <n v="0"/>
    <m/>
    <m/>
    <d v="2021-03-30T00:00:00"/>
    <n v="1"/>
    <s v="O"/>
    <n v="1"/>
    <n v="30"/>
    <n v="0"/>
    <m/>
    <m/>
    <m/>
    <m/>
    <m/>
    <m/>
    <n v="1"/>
    <n v="1"/>
    <m/>
    <m/>
    <n v="14053884"/>
    <s v="CREDITOS DE CONSUMO"/>
    <n v="0"/>
    <n v="0"/>
    <n v="890480123"/>
    <s v="UNIVERSIDAD DE CARTAGENA"/>
    <n v="5"/>
    <m/>
    <m/>
    <m/>
    <m/>
    <n v="1"/>
    <n v="7"/>
    <n v="2"/>
  </r>
  <r>
    <n v="0"/>
    <s v="C"/>
    <x v="378"/>
    <x v="0"/>
    <n v="4"/>
    <n v="14079"/>
    <d v="2020-10-29T00:00:00"/>
    <d v="2022-09-28T00:00:00"/>
    <n v="0"/>
    <n v="1"/>
    <n v="5"/>
    <n v="30"/>
    <n v="2"/>
    <n v="17726461"/>
    <n v="19240000"/>
    <n v="2624016"/>
    <n v="140574"/>
    <n v="2060862"/>
    <n v="0"/>
    <n v="0"/>
    <n v="0"/>
    <m/>
    <n v="0"/>
    <n v="0"/>
    <n v="0"/>
    <m/>
    <m/>
    <d v="2021-03-30T00:00:00"/>
    <n v="1"/>
    <s v="O"/>
    <n v="1"/>
    <n v="30"/>
    <n v="0"/>
    <m/>
    <m/>
    <m/>
    <m/>
    <m/>
    <m/>
    <n v="1"/>
    <n v="1"/>
    <m/>
    <m/>
    <n v="15105268"/>
    <s v="CREDITOS DE CONSUMO"/>
    <n v="0"/>
    <n v="0"/>
    <n v="890480123"/>
    <s v="UNIVERSIDAD DE CARTAGENA"/>
    <n v="5"/>
    <m/>
    <m/>
    <m/>
    <m/>
    <n v="1"/>
    <n v="7"/>
    <n v="1"/>
  </r>
  <r>
    <n v="16726063"/>
    <s v="C"/>
    <x v="379"/>
    <x v="0"/>
    <n v="4"/>
    <n v="18220"/>
    <d v="2021-03-01T00:00:00"/>
    <d v="2024-03-01T00:00:00"/>
    <n v="0"/>
    <n v="1"/>
    <n v="1"/>
    <n v="30"/>
    <n v="2"/>
    <n v="8648788"/>
    <n v="9000000"/>
    <n v="25400000"/>
    <n v="803568"/>
    <n v="24773390"/>
    <n v="0"/>
    <n v="0"/>
    <n v="0"/>
    <m/>
    <n v="0"/>
    <n v="0"/>
    <n v="0"/>
    <m/>
    <m/>
    <d v="2021-03-30T00:00:00"/>
    <n v="1"/>
    <s v="O"/>
    <n v="1"/>
    <n v="30"/>
    <n v="0"/>
    <m/>
    <m/>
    <m/>
    <m/>
    <m/>
    <m/>
    <n v="1"/>
    <n v="1"/>
    <m/>
    <m/>
    <n v="8047327"/>
    <s v="CREDITOS DE CONSUMO"/>
    <n v="0"/>
    <n v="0"/>
    <n v="890480123"/>
    <s v="UNIVERSIDAD DE CARTAGENA"/>
    <n v="5"/>
    <m/>
    <m/>
    <m/>
    <m/>
    <n v="1"/>
    <n v="7"/>
    <n v="2"/>
  </r>
  <r>
    <n v="3507467"/>
    <s v="C"/>
    <x v="380"/>
    <x v="0"/>
    <n v="4"/>
    <n v="10989"/>
    <d v="2016-04-08T00:00:00"/>
    <d v="2022-04-08T00:00:00"/>
    <n v="0"/>
    <n v="1"/>
    <n v="60"/>
    <n v="30"/>
    <n v="2"/>
    <n v="17726461"/>
    <n v="19240000"/>
    <n v="30000000"/>
    <n v="679603"/>
    <n v="7099308"/>
    <n v="0"/>
    <n v="0"/>
    <n v="0"/>
    <m/>
    <n v="0"/>
    <n v="0"/>
    <n v="0"/>
    <m/>
    <m/>
    <d v="2021-03-30T00:00:00"/>
    <n v="1"/>
    <s v="O"/>
    <n v="1"/>
    <n v="30"/>
    <n v="0"/>
    <m/>
    <m/>
    <m/>
    <m/>
    <m/>
    <m/>
    <n v="1"/>
    <n v="1"/>
    <m/>
    <m/>
    <n v="3591841"/>
    <s v="CREDITOS DE CONSUMO"/>
    <n v="0"/>
    <n v="0"/>
    <n v="890480123"/>
    <s v="UNIVERSIDAD DE CARTAGENA"/>
    <n v="5"/>
    <m/>
    <m/>
    <m/>
    <m/>
    <n v="1"/>
    <n v="7"/>
    <n v="2"/>
  </r>
  <r>
    <n v="16764281"/>
    <s v="C"/>
    <x v="380"/>
    <x v="0"/>
    <n v="4"/>
    <n v="12524"/>
    <d v="2017-05-24T00:00:00"/>
    <d v="2024-05-24T00:00:00"/>
    <n v="0"/>
    <n v="1"/>
    <n v="46"/>
    <n v="30"/>
    <n v="2"/>
    <n v="12185828"/>
    <n v="12890000"/>
    <n v="60879730"/>
    <n v="1080753"/>
    <n v="33931832"/>
    <n v="64362"/>
    <n v="0"/>
    <n v="0"/>
    <m/>
    <n v="0"/>
    <n v="0"/>
    <n v="0"/>
    <m/>
    <m/>
    <d v="2021-03-30T00:00:00"/>
    <n v="1"/>
    <s v="O"/>
    <n v="1"/>
    <n v="30"/>
    <n v="0"/>
    <m/>
    <m/>
    <m/>
    <m/>
    <m/>
    <m/>
    <n v="1"/>
    <n v="1"/>
    <m/>
    <m/>
    <n v="17167551"/>
    <s v="CREDITOS DE CONSUMO"/>
    <n v="0"/>
    <n v="0"/>
    <n v="890480123"/>
    <s v="UNIVERSIDAD DE CARTAGENA"/>
    <n v="5"/>
    <m/>
    <m/>
    <m/>
    <m/>
    <n v="1"/>
    <n v="7"/>
    <n v="2"/>
  </r>
  <r>
    <n v="1196462"/>
    <s v="C"/>
    <x v="380"/>
    <x v="0"/>
    <n v="4"/>
    <n v="15106"/>
    <d v="2019-01-16T00:00:00"/>
    <d v="2022-01-16T00:00:00"/>
    <n v="0"/>
    <n v="1"/>
    <n v="26"/>
    <n v="30"/>
    <n v="2"/>
    <n v="12185828"/>
    <n v="12890000"/>
    <n v="7779000"/>
    <n v="259065"/>
    <n v="2421705"/>
    <n v="0"/>
    <n v="0"/>
    <n v="0"/>
    <m/>
    <n v="0"/>
    <n v="0"/>
    <n v="0"/>
    <m/>
    <m/>
    <d v="2021-03-30T00:00:00"/>
    <n v="1"/>
    <s v="O"/>
    <n v="1"/>
    <n v="30"/>
    <n v="0"/>
    <m/>
    <m/>
    <m/>
    <m/>
    <m/>
    <m/>
    <n v="1"/>
    <n v="1"/>
    <m/>
    <m/>
    <n v="1225243"/>
    <s v="CREDITOS DE CONSUMO"/>
    <n v="0"/>
    <n v="0"/>
    <n v="890480123"/>
    <s v="UNIVERSIDAD DE CARTAGENA"/>
    <n v="5"/>
    <m/>
    <m/>
    <m/>
    <m/>
    <n v="1"/>
    <n v="7"/>
    <n v="2"/>
  </r>
  <r>
    <n v="2324765"/>
    <s v="C"/>
    <x v="380"/>
    <x v="0"/>
    <n v="4"/>
    <n v="18060"/>
    <d v="2021-01-14T00:00:00"/>
    <d v="2023-01-30T00:00:00"/>
    <n v="0"/>
    <n v="1"/>
    <n v="2"/>
    <n v="30"/>
    <n v="2"/>
    <n v="15881442"/>
    <n v="17090000"/>
    <n v="5070000"/>
    <n v="247956"/>
    <n v="4705452"/>
    <n v="0"/>
    <n v="0"/>
    <n v="0"/>
    <m/>
    <n v="0"/>
    <n v="0"/>
    <n v="0"/>
    <m/>
    <m/>
    <d v="2021-03-30T00:00:00"/>
    <n v="1"/>
    <s v="O"/>
    <n v="1"/>
    <n v="30"/>
    <n v="0"/>
    <m/>
    <m/>
    <m/>
    <m/>
    <m/>
    <m/>
    <n v="1"/>
    <n v="1"/>
    <m/>
    <m/>
    <n v="2380687"/>
    <s v="CREDITOS DE CONSUMO"/>
    <n v="0"/>
    <n v="0"/>
    <n v="890480123"/>
    <s v="UNIVERSIDAD DE CARTAGENA"/>
    <n v="5"/>
    <m/>
    <m/>
    <m/>
    <m/>
    <n v="1"/>
    <n v="7"/>
    <n v="2"/>
  </r>
  <r>
    <n v="332811"/>
    <s v="C"/>
    <x v="380"/>
    <x v="0"/>
    <n v="4"/>
    <n v="18061"/>
    <d v="2021-01-14T00:00:00"/>
    <d v="2021-07-30T00:00:00"/>
    <n v="0"/>
    <n v="1"/>
    <n v="2"/>
    <n v="30"/>
    <n v="2"/>
    <n v="13121400"/>
    <n v="13940000"/>
    <n v="1000000"/>
    <n v="173103"/>
    <n v="673628"/>
    <n v="0"/>
    <n v="0"/>
    <n v="0"/>
    <m/>
    <n v="0"/>
    <n v="0"/>
    <n v="0"/>
    <m/>
    <m/>
    <d v="2021-03-30T00:00:00"/>
    <n v="1"/>
    <s v="O"/>
    <n v="1"/>
    <n v="30"/>
    <n v="0"/>
    <m/>
    <m/>
    <m/>
    <m/>
    <m/>
    <m/>
    <n v="1"/>
    <n v="1"/>
    <m/>
    <m/>
    <n v="340817"/>
    <s v="CREDITOS DE CONSUMO"/>
    <n v="0"/>
    <n v="0"/>
    <n v="890480123"/>
    <s v="UNIVERSIDAD DE CARTAGENA"/>
    <n v="5"/>
    <m/>
    <m/>
    <m/>
    <m/>
    <n v="1"/>
    <n v="7"/>
    <n v="2"/>
  </r>
  <r>
    <n v="2198680"/>
    <s v="C"/>
    <x v="380"/>
    <x v="0"/>
    <n v="4"/>
    <n v="18178"/>
    <d v="2021-02-11T00:00:00"/>
    <d v="2021-06-28T00:00:00"/>
    <n v="0"/>
    <n v="1"/>
    <n v="1"/>
    <n v="30"/>
    <n v="2"/>
    <n v="13121400"/>
    <n v="13940000"/>
    <n v="4500000"/>
    <n v="49205"/>
    <n v="4450250"/>
    <n v="0"/>
    <n v="0"/>
    <n v="0"/>
    <m/>
    <n v="0"/>
    <n v="0"/>
    <n v="0"/>
    <n v="4500000"/>
    <n v="6"/>
    <d v="2021-03-30T00:00:00"/>
    <n v="1"/>
    <s v="O"/>
    <n v="1"/>
    <n v="30"/>
    <n v="0"/>
    <m/>
    <m/>
    <m/>
    <m/>
    <m/>
    <m/>
    <n v="1"/>
    <n v="1"/>
    <m/>
    <m/>
    <n v="2251570"/>
    <s v="CREDITOS DE CONSUMO"/>
    <n v="0"/>
    <n v="0"/>
    <n v="890480123"/>
    <s v="UNIVERSIDAD DE CARTAGENA"/>
    <n v="5"/>
    <m/>
    <m/>
    <m/>
    <m/>
    <n v="1"/>
    <n v="7"/>
    <n v="2"/>
  </r>
  <r>
    <n v="31251"/>
    <s v="C"/>
    <x v="380"/>
    <x v="0"/>
    <n v="4"/>
    <n v="550000673"/>
    <d v="2014-08-22T00:00:00"/>
    <d v="2024-02-28T00:00:00"/>
    <n v="0"/>
    <n v="1"/>
    <n v="1"/>
    <n v="30"/>
    <n v="2"/>
    <n v="21474970"/>
    <n v="23720000"/>
    <n v="64547"/>
    <n v="2448"/>
    <n v="63254"/>
    <n v="0"/>
    <n v="0"/>
    <n v="0"/>
    <m/>
    <n v="0"/>
    <n v="0"/>
    <n v="0"/>
    <m/>
    <m/>
    <d v="2021-03-30T00:00:00"/>
    <n v="1"/>
    <s v="O"/>
    <n v="1"/>
    <n v="30"/>
    <n v="0"/>
    <m/>
    <m/>
    <m/>
    <m/>
    <m/>
    <m/>
    <n v="1"/>
    <n v="1"/>
    <m/>
    <m/>
    <n v="32003"/>
    <s v="CREDITOS DE CONSUMO"/>
    <n v="0"/>
    <n v="0"/>
    <n v="890480123"/>
    <s v="UNIVERSIDAD DE CARTAGENA"/>
    <n v="5"/>
    <m/>
    <m/>
    <m/>
    <m/>
    <n v="2"/>
    <n v="7"/>
    <n v="2"/>
  </r>
  <r>
    <n v="18921"/>
    <s v="C"/>
    <x v="380"/>
    <x v="0"/>
    <n v="4"/>
    <n v="550000674"/>
    <d v="2014-08-22T00:00:00"/>
    <d v="2024-02-28T00:00:00"/>
    <n v="0"/>
    <n v="1"/>
    <n v="1"/>
    <n v="30"/>
    <n v="2"/>
    <n v="21474970"/>
    <n v="23720000"/>
    <n v="39080"/>
    <n v="1482"/>
    <n v="38297"/>
    <n v="0"/>
    <n v="0"/>
    <n v="0"/>
    <m/>
    <n v="0"/>
    <n v="0"/>
    <n v="0"/>
    <m/>
    <m/>
    <d v="2021-03-30T00:00:00"/>
    <n v="1"/>
    <s v="O"/>
    <n v="1"/>
    <n v="30"/>
    <n v="0"/>
    <m/>
    <m/>
    <m/>
    <m/>
    <m/>
    <m/>
    <n v="1"/>
    <n v="1"/>
    <m/>
    <m/>
    <n v="19376"/>
    <s v="CREDITOS DE CONSUMO"/>
    <n v="0"/>
    <n v="0"/>
    <n v="890480123"/>
    <s v="UNIVERSIDAD DE CARTAGENA"/>
    <n v="5"/>
    <m/>
    <m/>
    <m/>
    <m/>
    <n v="2"/>
    <n v="7"/>
    <n v="2"/>
  </r>
  <r>
    <n v="21407"/>
    <s v="C"/>
    <x v="380"/>
    <x v="0"/>
    <n v="4"/>
    <n v="550000675"/>
    <d v="2014-08-22T00:00:00"/>
    <d v="2024-03-30T00:00:00"/>
    <n v="0"/>
    <n v="1"/>
    <n v="0"/>
    <n v="30"/>
    <n v="2"/>
    <n v="21474970"/>
    <n v="23720000"/>
    <n v="44143"/>
    <n v="1674"/>
    <n v="43328"/>
    <n v="0"/>
    <n v="0"/>
    <n v="0"/>
    <m/>
    <n v="0"/>
    <n v="0"/>
    <n v="0"/>
    <m/>
    <m/>
    <d v="2021-03-30T00:00:00"/>
    <n v="1"/>
    <s v="O"/>
    <n v="1"/>
    <n v="30"/>
    <n v="0"/>
    <m/>
    <m/>
    <m/>
    <m/>
    <m/>
    <m/>
    <n v="1"/>
    <n v="1"/>
    <m/>
    <m/>
    <n v="21921"/>
    <s v="CREDITOS DE CONSUMO"/>
    <n v="0"/>
    <n v="0"/>
    <n v="890480123"/>
    <s v="UNIVERSIDAD DE CARTAGENA"/>
    <n v="5"/>
    <m/>
    <m/>
    <m/>
    <m/>
    <n v="2"/>
    <n v="7"/>
    <n v="2"/>
  </r>
  <r>
    <n v="2677"/>
    <s v="C"/>
    <x v="380"/>
    <x v="0"/>
    <n v="4"/>
    <n v="550000679"/>
    <d v="2014-08-22T00:00:00"/>
    <d v="2024-03-30T00:00:00"/>
    <n v="0"/>
    <n v="1"/>
    <n v="0"/>
    <n v="30"/>
    <n v="2"/>
    <n v="21474970"/>
    <n v="23720000"/>
    <n v="5528"/>
    <n v="210"/>
    <n v="5418"/>
    <n v="0"/>
    <n v="0"/>
    <n v="0"/>
    <m/>
    <n v="0"/>
    <n v="0"/>
    <n v="0"/>
    <m/>
    <m/>
    <d v="2021-03-30T00:00:00"/>
    <n v="1"/>
    <s v="O"/>
    <n v="1"/>
    <n v="30"/>
    <n v="0"/>
    <m/>
    <m/>
    <m/>
    <m/>
    <m/>
    <m/>
    <n v="1"/>
    <n v="1"/>
    <m/>
    <m/>
    <n v="2741"/>
    <s v="CREDITOS DE CONSUMO"/>
    <n v="0"/>
    <n v="0"/>
    <n v="890480123"/>
    <s v="UNIVERSIDAD DE CARTAGENA"/>
    <n v="5"/>
    <m/>
    <m/>
    <m/>
    <m/>
    <n v="2"/>
    <n v="7"/>
    <n v="2"/>
  </r>
  <r>
    <n v="5517"/>
    <s v="C"/>
    <x v="380"/>
    <x v="0"/>
    <n v="4"/>
    <n v="550000685"/>
    <d v="2014-08-23T00:00:00"/>
    <d v="2024-03-30T00:00:00"/>
    <n v="0"/>
    <n v="1"/>
    <n v="0"/>
    <n v="30"/>
    <n v="2"/>
    <n v="21474970"/>
    <n v="23720000"/>
    <n v="11368"/>
    <n v="431"/>
    <n v="11167"/>
    <n v="0"/>
    <n v="0"/>
    <n v="0"/>
    <m/>
    <n v="0"/>
    <n v="0"/>
    <n v="0"/>
    <m/>
    <m/>
    <d v="2021-03-30T00:00:00"/>
    <n v="1"/>
    <s v="O"/>
    <n v="1"/>
    <n v="30"/>
    <n v="0"/>
    <m/>
    <m/>
    <m/>
    <m/>
    <m/>
    <m/>
    <n v="1"/>
    <n v="1"/>
    <m/>
    <m/>
    <n v="5650"/>
    <s v="CREDITOS DE CONSUMO"/>
    <n v="0"/>
    <n v="0"/>
    <n v="890480123"/>
    <s v="UNIVERSIDAD DE CARTAGENA"/>
    <n v="5"/>
    <m/>
    <m/>
    <m/>
    <m/>
    <n v="2"/>
    <n v="7"/>
    <n v="2"/>
  </r>
  <r>
    <n v="22924"/>
    <s v="C"/>
    <x v="380"/>
    <x v="0"/>
    <n v="4"/>
    <n v="550000686"/>
    <d v="2014-08-23T00:00:00"/>
    <d v="2024-03-30T00:00:00"/>
    <n v="0"/>
    <n v="1"/>
    <n v="0"/>
    <n v="30"/>
    <n v="2"/>
    <n v="21474970"/>
    <n v="23720000"/>
    <n v="47266"/>
    <n v="1792"/>
    <n v="46399"/>
    <n v="0"/>
    <n v="0"/>
    <n v="0"/>
    <m/>
    <n v="0"/>
    <n v="0"/>
    <n v="0"/>
    <m/>
    <m/>
    <d v="2021-03-30T00:00:00"/>
    <n v="1"/>
    <s v="O"/>
    <n v="1"/>
    <n v="30"/>
    <n v="0"/>
    <m/>
    <m/>
    <m/>
    <m/>
    <m/>
    <m/>
    <n v="1"/>
    <n v="1"/>
    <m/>
    <m/>
    <n v="23475"/>
    <s v="CREDITOS DE CONSUMO"/>
    <n v="0"/>
    <n v="0"/>
    <n v="890480123"/>
    <s v="UNIVERSIDAD DE CARTAGENA"/>
    <n v="5"/>
    <m/>
    <m/>
    <m/>
    <m/>
    <n v="2"/>
    <n v="7"/>
    <n v="2"/>
  </r>
  <r>
    <n v="19284"/>
    <s v="C"/>
    <x v="380"/>
    <x v="0"/>
    <n v="4"/>
    <n v="550000699"/>
    <d v="2014-08-25T00:00:00"/>
    <d v="2024-03-30T00:00:00"/>
    <n v="0"/>
    <n v="1"/>
    <n v="0"/>
    <n v="30"/>
    <n v="2"/>
    <n v="21474970"/>
    <n v="23720000"/>
    <n v="39748"/>
    <n v="1507"/>
    <n v="39032"/>
    <n v="0"/>
    <n v="0"/>
    <n v="0"/>
    <m/>
    <n v="0"/>
    <n v="0"/>
    <n v="0"/>
    <m/>
    <m/>
    <d v="2021-03-30T00:00:00"/>
    <n v="1"/>
    <s v="O"/>
    <n v="1"/>
    <n v="30"/>
    <n v="0"/>
    <m/>
    <m/>
    <m/>
    <m/>
    <m/>
    <m/>
    <n v="1"/>
    <n v="1"/>
    <m/>
    <m/>
    <n v="19748"/>
    <s v="CREDITOS DE CONSUMO"/>
    <n v="0"/>
    <n v="0"/>
    <n v="890480123"/>
    <s v="UNIVERSIDAD DE CARTAGENA"/>
    <n v="5"/>
    <m/>
    <m/>
    <m/>
    <m/>
    <n v="2"/>
    <n v="7"/>
    <n v="2"/>
  </r>
  <r>
    <n v="5933"/>
    <s v="C"/>
    <x v="380"/>
    <x v="0"/>
    <n v="4"/>
    <n v="550000700"/>
    <d v="2014-08-25T00:00:00"/>
    <d v="2024-03-30T00:00:00"/>
    <n v="0"/>
    <n v="1"/>
    <n v="0"/>
    <n v="30"/>
    <n v="2"/>
    <n v="21474970"/>
    <n v="23720000"/>
    <n v="12240"/>
    <n v="464"/>
    <n v="12008"/>
    <n v="0"/>
    <n v="0"/>
    <n v="0"/>
    <m/>
    <n v="0"/>
    <n v="0"/>
    <n v="0"/>
    <m/>
    <m/>
    <d v="2021-03-30T00:00:00"/>
    <n v="1"/>
    <s v="O"/>
    <n v="1"/>
    <n v="30"/>
    <n v="0"/>
    <m/>
    <m/>
    <m/>
    <m/>
    <m/>
    <m/>
    <n v="1"/>
    <n v="1"/>
    <m/>
    <m/>
    <n v="6075"/>
    <s v="CREDITOS DE CONSUMO"/>
    <n v="0"/>
    <n v="0"/>
    <n v="890480123"/>
    <s v="UNIVERSIDAD DE CARTAGENA"/>
    <n v="5"/>
    <m/>
    <m/>
    <m/>
    <m/>
    <n v="2"/>
    <n v="7"/>
    <n v="2"/>
  </r>
  <r>
    <n v="7575"/>
    <s v="C"/>
    <x v="380"/>
    <x v="0"/>
    <n v="4"/>
    <n v="550000738"/>
    <d v="2014-08-29T00:00:00"/>
    <d v="2024-03-30T00:00:00"/>
    <n v="0"/>
    <n v="1"/>
    <n v="0"/>
    <n v="30"/>
    <n v="2"/>
    <n v="21474970"/>
    <n v="23720000"/>
    <n v="15628"/>
    <n v="593"/>
    <n v="15333"/>
    <n v="0"/>
    <n v="0"/>
    <n v="0"/>
    <m/>
    <n v="0"/>
    <n v="0"/>
    <n v="0"/>
    <m/>
    <m/>
    <d v="2021-03-30T00:00:00"/>
    <n v="1"/>
    <s v="O"/>
    <n v="1"/>
    <n v="30"/>
    <n v="0"/>
    <m/>
    <m/>
    <m/>
    <m/>
    <m/>
    <m/>
    <n v="1"/>
    <n v="1"/>
    <m/>
    <m/>
    <n v="7758"/>
    <s v="CREDITOS DE CONSUMO"/>
    <n v="0"/>
    <n v="0"/>
    <n v="890480123"/>
    <s v="UNIVERSIDAD DE CARTAGENA"/>
    <n v="5"/>
    <m/>
    <m/>
    <m/>
    <m/>
    <n v="2"/>
    <n v="7"/>
    <n v="2"/>
  </r>
  <r>
    <n v="9029"/>
    <s v="C"/>
    <x v="380"/>
    <x v="0"/>
    <n v="4"/>
    <n v="550000739"/>
    <d v="2014-08-29T00:00:00"/>
    <d v="2024-03-30T00:00:00"/>
    <n v="0"/>
    <n v="1"/>
    <n v="0"/>
    <n v="30"/>
    <n v="2"/>
    <n v="21474970"/>
    <n v="23720000"/>
    <n v="18617"/>
    <n v="706"/>
    <n v="18274"/>
    <n v="0"/>
    <n v="0"/>
    <n v="0"/>
    <m/>
    <n v="0"/>
    <n v="0"/>
    <n v="0"/>
    <m/>
    <m/>
    <d v="2021-03-30T00:00:00"/>
    <n v="1"/>
    <s v="O"/>
    <n v="1"/>
    <n v="30"/>
    <n v="0"/>
    <m/>
    <m/>
    <m/>
    <m/>
    <m/>
    <m/>
    <n v="1"/>
    <n v="1"/>
    <m/>
    <m/>
    <n v="9245"/>
    <s v="CREDITOS DE CONSUMO"/>
    <n v="0"/>
    <n v="0"/>
    <n v="890480123"/>
    <s v="UNIVERSIDAD DE CARTAGENA"/>
    <n v="5"/>
    <m/>
    <m/>
    <m/>
    <m/>
    <n v="2"/>
    <n v="7"/>
    <n v="2"/>
  </r>
  <r>
    <n v="1337"/>
    <s v="C"/>
    <x v="380"/>
    <x v="0"/>
    <n v="4"/>
    <n v="550000748"/>
    <d v="2014-08-30T00:00:00"/>
    <d v="2023-05-30T00:00:00"/>
    <n v="0"/>
    <n v="1"/>
    <n v="10"/>
    <n v="30"/>
    <n v="2"/>
    <n v="21474970"/>
    <n v="23720000"/>
    <n v="3456"/>
    <n v="131"/>
    <n v="2706"/>
    <n v="0"/>
    <n v="0"/>
    <n v="0"/>
    <m/>
    <n v="0"/>
    <n v="0"/>
    <n v="0"/>
    <m/>
    <m/>
    <d v="2021-03-30T00:00:00"/>
    <n v="1"/>
    <s v="O"/>
    <n v="1"/>
    <n v="30"/>
    <n v="0"/>
    <m/>
    <m/>
    <m/>
    <m/>
    <m/>
    <m/>
    <n v="1"/>
    <n v="1"/>
    <m/>
    <m/>
    <n v="1369"/>
    <s v="CREDITOS DE CONSUMO"/>
    <n v="0"/>
    <n v="0"/>
    <n v="890480123"/>
    <s v="UNIVERSIDAD DE CARTAGENA"/>
    <n v="5"/>
    <m/>
    <m/>
    <m/>
    <m/>
    <n v="2"/>
    <n v="7"/>
    <n v="2"/>
  </r>
  <r>
    <n v="3160"/>
    <s v="C"/>
    <x v="380"/>
    <x v="0"/>
    <n v="4"/>
    <n v="550000749"/>
    <d v="2014-08-30T00:00:00"/>
    <d v="2024-03-30T00:00:00"/>
    <n v="0"/>
    <n v="1"/>
    <n v="0"/>
    <n v="30"/>
    <n v="2"/>
    <n v="21474970"/>
    <n v="23720000"/>
    <n v="6511"/>
    <n v="247"/>
    <n v="6396"/>
    <n v="0"/>
    <n v="0"/>
    <n v="0"/>
    <m/>
    <n v="0"/>
    <n v="0"/>
    <n v="0"/>
    <m/>
    <m/>
    <d v="2021-03-30T00:00:00"/>
    <n v="1"/>
    <s v="O"/>
    <n v="1"/>
    <n v="30"/>
    <n v="0"/>
    <m/>
    <m/>
    <m/>
    <m/>
    <m/>
    <m/>
    <n v="1"/>
    <n v="1"/>
    <m/>
    <m/>
    <n v="3236"/>
    <s v="CREDITOS DE CONSUMO"/>
    <n v="0"/>
    <n v="0"/>
    <n v="890480123"/>
    <s v="UNIVERSIDAD DE CARTAGENA"/>
    <n v="5"/>
    <m/>
    <m/>
    <m/>
    <m/>
    <n v="2"/>
    <n v="7"/>
    <n v="2"/>
  </r>
  <r>
    <n v="31415"/>
    <s v="C"/>
    <x v="380"/>
    <x v="0"/>
    <n v="4"/>
    <n v="550000759"/>
    <d v="2014-08-31T00:00:00"/>
    <d v="2024-03-30T00:00:00"/>
    <n v="0"/>
    <n v="1"/>
    <n v="0"/>
    <n v="30"/>
    <n v="2"/>
    <n v="21474970"/>
    <n v="23720000"/>
    <n v="64756"/>
    <n v="2456"/>
    <n v="63586"/>
    <n v="0"/>
    <n v="0"/>
    <n v="0"/>
    <m/>
    <n v="0"/>
    <n v="0"/>
    <n v="0"/>
    <m/>
    <m/>
    <d v="2021-03-30T00:00:00"/>
    <n v="1"/>
    <s v="O"/>
    <n v="1"/>
    <n v="30"/>
    <n v="0"/>
    <m/>
    <m/>
    <m/>
    <m/>
    <m/>
    <m/>
    <n v="1"/>
    <n v="1"/>
    <m/>
    <m/>
    <n v="32171"/>
    <s v="CREDITOS DE CONSUMO"/>
    <n v="0"/>
    <n v="0"/>
    <n v="890480123"/>
    <s v="UNIVERSIDAD DE CARTAGENA"/>
    <n v="5"/>
    <m/>
    <m/>
    <m/>
    <m/>
    <n v="2"/>
    <n v="7"/>
    <n v="2"/>
  </r>
  <r>
    <n v="3466"/>
    <s v="C"/>
    <x v="380"/>
    <x v="0"/>
    <n v="4"/>
    <n v="550000761"/>
    <d v="2014-09-01T00:00:00"/>
    <d v="2024-03-30T00:00:00"/>
    <n v="0"/>
    <n v="1"/>
    <n v="0"/>
    <n v="30"/>
    <n v="2"/>
    <n v="21474970"/>
    <n v="23720000"/>
    <n v="7153"/>
    <n v="271"/>
    <n v="7015"/>
    <n v="0"/>
    <n v="0"/>
    <n v="0"/>
    <m/>
    <n v="0"/>
    <n v="0"/>
    <n v="0"/>
    <m/>
    <m/>
    <d v="2021-03-30T00:00:00"/>
    <n v="1"/>
    <s v="O"/>
    <n v="1"/>
    <n v="30"/>
    <n v="0"/>
    <m/>
    <m/>
    <m/>
    <m/>
    <m/>
    <m/>
    <n v="1"/>
    <n v="1"/>
    <m/>
    <m/>
    <n v="3549"/>
    <s v="CREDITOS DE CONSUMO"/>
    <n v="0"/>
    <n v="0"/>
    <n v="890480123"/>
    <s v="UNIVERSIDAD DE CARTAGENA"/>
    <n v="5"/>
    <m/>
    <m/>
    <m/>
    <m/>
    <n v="2"/>
    <n v="7"/>
    <n v="2"/>
  </r>
  <r>
    <n v="12471"/>
    <s v="C"/>
    <x v="380"/>
    <x v="0"/>
    <n v="4"/>
    <n v="550000765"/>
    <d v="2014-09-02T00:00:00"/>
    <d v="2024-03-30T00:00:00"/>
    <n v="0"/>
    <n v="1"/>
    <n v="0"/>
    <n v="30"/>
    <n v="2"/>
    <n v="21474970"/>
    <n v="23720000"/>
    <n v="25721"/>
    <n v="975"/>
    <n v="25242"/>
    <n v="0"/>
    <n v="0"/>
    <n v="0"/>
    <m/>
    <n v="0"/>
    <n v="0"/>
    <n v="0"/>
    <m/>
    <m/>
    <d v="2021-03-30T00:00:00"/>
    <n v="1"/>
    <s v="O"/>
    <n v="1"/>
    <n v="30"/>
    <n v="0"/>
    <m/>
    <m/>
    <m/>
    <m/>
    <m/>
    <m/>
    <n v="1"/>
    <n v="1"/>
    <m/>
    <m/>
    <n v="12771"/>
    <s v="CREDITOS DE CONSUMO"/>
    <n v="0"/>
    <n v="0"/>
    <n v="890480123"/>
    <s v="UNIVERSIDAD DE CARTAGENA"/>
    <n v="5"/>
    <m/>
    <m/>
    <m/>
    <m/>
    <n v="2"/>
    <n v="7"/>
    <n v="2"/>
  </r>
  <r>
    <n v="3210"/>
    <s v="C"/>
    <x v="380"/>
    <x v="0"/>
    <n v="4"/>
    <n v="550000785"/>
    <d v="2014-09-05T00:00:00"/>
    <d v="2024-03-30T00:00:00"/>
    <n v="0"/>
    <n v="1"/>
    <n v="0"/>
    <n v="30"/>
    <n v="2"/>
    <n v="21474970"/>
    <n v="23720000"/>
    <n v="6616"/>
    <n v="251"/>
    <n v="6497"/>
    <n v="0"/>
    <n v="0"/>
    <n v="0"/>
    <m/>
    <n v="0"/>
    <n v="0"/>
    <n v="0"/>
    <m/>
    <m/>
    <d v="2021-03-30T00:00:00"/>
    <n v="1"/>
    <s v="O"/>
    <n v="1"/>
    <n v="30"/>
    <n v="0"/>
    <m/>
    <m/>
    <m/>
    <m/>
    <m/>
    <m/>
    <n v="1"/>
    <n v="1"/>
    <m/>
    <m/>
    <n v="3287"/>
    <s v="CREDITOS DE CONSUMO"/>
    <n v="0"/>
    <n v="0"/>
    <n v="890480123"/>
    <s v="UNIVERSIDAD DE CARTAGENA"/>
    <n v="5"/>
    <m/>
    <m/>
    <m/>
    <m/>
    <n v="2"/>
    <n v="7"/>
    <n v="2"/>
  </r>
  <r>
    <n v="1331"/>
    <s v="C"/>
    <x v="380"/>
    <x v="0"/>
    <n v="4"/>
    <n v="550000796"/>
    <d v="2014-09-06T00:00:00"/>
    <d v="2023-05-30T00:00:00"/>
    <n v="0"/>
    <n v="1"/>
    <n v="10"/>
    <n v="30"/>
    <n v="2"/>
    <n v="21474970"/>
    <n v="23720000"/>
    <n v="3445"/>
    <n v="131"/>
    <n v="2693"/>
    <n v="0"/>
    <n v="0"/>
    <n v="0"/>
    <m/>
    <n v="0"/>
    <n v="0"/>
    <n v="0"/>
    <m/>
    <m/>
    <d v="2021-03-30T00:00:00"/>
    <n v="1"/>
    <s v="O"/>
    <n v="1"/>
    <n v="30"/>
    <n v="0"/>
    <m/>
    <m/>
    <m/>
    <m/>
    <m/>
    <m/>
    <n v="1"/>
    <n v="1"/>
    <m/>
    <m/>
    <n v="1362"/>
    <s v="CREDITOS DE CONSUMO"/>
    <n v="0"/>
    <n v="0"/>
    <n v="890480123"/>
    <s v="UNIVERSIDAD DE CARTAGENA"/>
    <n v="5"/>
    <m/>
    <m/>
    <m/>
    <m/>
    <n v="2"/>
    <n v="7"/>
    <n v="2"/>
  </r>
  <r>
    <n v="3299"/>
    <s v="C"/>
    <x v="380"/>
    <x v="0"/>
    <n v="4"/>
    <n v="550000806"/>
    <d v="2014-09-07T00:00:00"/>
    <d v="2024-03-30T00:00:00"/>
    <n v="0"/>
    <n v="1"/>
    <n v="0"/>
    <n v="30"/>
    <n v="2"/>
    <n v="21474970"/>
    <n v="23720000"/>
    <n v="6803"/>
    <n v="258"/>
    <n v="6677"/>
    <n v="0"/>
    <n v="0"/>
    <n v="0"/>
    <m/>
    <n v="0"/>
    <n v="0"/>
    <n v="0"/>
    <m/>
    <m/>
    <d v="2021-03-30T00:00:00"/>
    <n v="1"/>
    <s v="O"/>
    <n v="1"/>
    <n v="30"/>
    <n v="0"/>
    <m/>
    <m/>
    <m/>
    <m/>
    <m/>
    <m/>
    <n v="1"/>
    <n v="1"/>
    <m/>
    <m/>
    <n v="3378"/>
    <s v="CREDITOS DE CONSUMO"/>
    <n v="0"/>
    <n v="0"/>
    <n v="890480123"/>
    <s v="UNIVERSIDAD DE CARTAGENA"/>
    <n v="5"/>
    <m/>
    <m/>
    <m/>
    <m/>
    <n v="2"/>
    <n v="7"/>
    <n v="2"/>
  </r>
  <r>
    <n v="7437"/>
    <s v="C"/>
    <x v="380"/>
    <x v="0"/>
    <n v="4"/>
    <n v="550000807"/>
    <d v="2014-09-07T00:00:00"/>
    <d v="2024-03-30T00:00:00"/>
    <n v="0"/>
    <n v="1"/>
    <n v="0"/>
    <n v="30"/>
    <n v="2"/>
    <n v="21474970"/>
    <n v="23720000"/>
    <n v="15339"/>
    <n v="582"/>
    <n v="15054"/>
    <n v="0"/>
    <n v="0"/>
    <n v="0"/>
    <m/>
    <n v="0"/>
    <n v="0"/>
    <n v="0"/>
    <m/>
    <m/>
    <d v="2021-03-30T00:00:00"/>
    <n v="1"/>
    <s v="O"/>
    <n v="1"/>
    <n v="30"/>
    <n v="0"/>
    <m/>
    <m/>
    <m/>
    <m/>
    <m/>
    <m/>
    <n v="1"/>
    <n v="1"/>
    <m/>
    <m/>
    <n v="7617"/>
    <s v="CREDITOS DE CONSUMO"/>
    <n v="0"/>
    <n v="0"/>
    <n v="890480123"/>
    <s v="UNIVERSIDAD DE CARTAGENA"/>
    <n v="5"/>
    <m/>
    <m/>
    <m/>
    <m/>
    <n v="2"/>
    <n v="7"/>
    <n v="2"/>
  </r>
  <r>
    <n v="3775"/>
    <s v="C"/>
    <x v="380"/>
    <x v="0"/>
    <n v="4"/>
    <n v="550000808"/>
    <d v="2014-09-07T00:00:00"/>
    <d v="2024-03-30T00:00:00"/>
    <n v="0"/>
    <n v="1"/>
    <n v="0"/>
    <n v="30"/>
    <n v="2"/>
    <n v="21474970"/>
    <n v="23720000"/>
    <n v="7772"/>
    <n v="295"/>
    <n v="7641"/>
    <n v="0"/>
    <n v="0"/>
    <n v="0"/>
    <m/>
    <n v="0"/>
    <n v="0"/>
    <n v="0"/>
    <m/>
    <m/>
    <d v="2021-03-30T00:00:00"/>
    <n v="1"/>
    <s v="O"/>
    <n v="1"/>
    <n v="30"/>
    <n v="0"/>
    <m/>
    <m/>
    <m/>
    <m/>
    <m/>
    <m/>
    <n v="1"/>
    <n v="1"/>
    <m/>
    <m/>
    <n v="3866"/>
    <s v="CREDITOS DE CONSUMO"/>
    <n v="0"/>
    <n v="0"/>
    <n v="890480123"/>
    <s v="UNIVERSIDAD DE CARTAGENA"/>
    <n v="5"/>
    <m/>
    <m/>
    <m/>
    <m/>
    <n v="2"/>
    <n v="7"/>
    <n v="2"/>
  </r>
  <r>
    <n v="3774"/>
    <s v="C"/>
    <x v="380"/>
    <x v="0"/>
    <n v="4"/>
    <n v="550000858"/>
    <d v="2014-09-12T00:00:00"/>
    <d v="2024-03-30T00:00:00"/>
    <n v="0"/>
    <n v="1"/>
    <n v="0"/>
    <n v="30"/>
    <n v="2"/>
    <n v="21474970"/>
    <n v="23720000"/>
    <n v="7769"/>
    <n v="295"/>
    <n v="7638"/>
    <n v="0"/>
    <n v="0"/>
    <n v="0"/>
    <m/>
    <n v="0"/>
    <n v="0"/>
    <n v="0"/>
    <m/>
    <m/>
    <d v="2021-03-30T00:00:00"/>
    <n v="1"/>
    <s v="O"/>
    <n v="1"/>
    <n v="30"/>
    <n v="0"/>
    <m/>
    <m/>
    <m/>
    <m/>
    <m/>
    <m/>
    <n v="1"/>
    <n v="1"/>
    <m/>
    <m/>
    <n v="3864"/>
    <s v="CREDITOS DE CONSUMO"/>
    <n v="0"/>
    <n v="0"/>
    <n v="890480123"/>
    <s v="UNIVERSIDAD DE CARTAGENA"/>
    <n v="5"/>
    <m/>
    <m/>
    <m/>
    <m/>
    <n v="2"/>
    <n v="7"/>
    <n v="2"/>
  </r>
  <r>
    <n v="4543"/>
    <s v="C"/>
    <x v="380"/>
    <x v="0"/>
    <n v="4"/>
    <n v="550000866"/>
    <d v="2014-09-13T00:00:00"/>
    <d v="2024-03-30T00:00:00"/>
    <n v="0"/>
    <n v="1"/>
    <n v="0"/>
    <n v="30"/>
    <n v="2"/>
    <n v="21474970"/>
    <n v="23720000"/>
    <n v="9353"/>
    <n v="355"/>
    <n v="9195"/>
    <n v="0"/>
    <n v="0"/>
    <n v="0"/>
    <m/>
    <n v="0"/>
    <n v="0"/>
    <n v="0"/>
    <m/>
    <m/>
    <d v="2021-03-30T00:00:00"/>
    <n v="1"/>
    <s v="O"/>
    <n v="1"/>
    <n v="30"/>
    <n v="0"/>
    <m/>
    <m/>
    <m/>
    <m/>
    <m/>
    <m/>
    <n v="1"/>
    <n v="1"/>
    <m/>
    <m/>
    <n v="4652"/>
    <s v="CREDITOS DE CONSUMO"/>
    <n v="0"/>
    <n v="0"/>
    <n v="890480123"/>
    <s v="UNIVERSIDAD DE CARTAGENA"/>
    <n v="5"/>
    <m/>
    <m/>
    <m/>
    <m/>
    <n v="2"/>
    <n v="7"/>
    <n v="2"/>
  </r>
  <r>
    <n v="2563"/>
    <s v="C"/>
    <x v="380"/>
    <x v="0"/>
    <n v="4"/>
    <n v="550000882"/>
    <d v="2014-09-15T00:00:00"/>
    <d v="2024-03-30T00:00:00"/>
    <n v="0"/>
    <n v="1"/>
    <n v="0"/>
    <n v="30"/>
    <n v="2"/>
    <n v="21474970"/>
    <n v="23720000"/>
    <n v="5289"/>
    <n v="201"/>
    <n v="5187"/>
    <n v="0"/>
    <n v="0"/>
    <n v="0"/>
    <m/>
    <n v="0"/>
    <n v="0"/>
    <n v="0"/>
    <m/>
    <m/>
    <d v="2021-03-30T00:00:00"/>
    <n v="1"/>
    <s v="O"/>
    <n v="1"/>
    <n v="30"/>
    <n v="0"/>
    <m/>
    <m/>
    <m/>
    <m/>
    <m/>
    <m/>
    <n v="1"/>
    <n v="1"/>
    <m/>
    <m/>
    <n v="2624"/>
    <s v="CREDITOS DE CONSUMO"/>
    <n v="0"/>
    <n v="0"/>
    <n v="890480123"/>
    <s v="UNIVERSIDAD DE CARTAGENA"/>
    <n v="5"/>
    <m/>
    <m/>
    <m/>
    <m/>
    <n v="2"/>
    <n v="7"/>
    <n v="2"/>
  </r>
  <r>
    <n v="1495"/>
    <s v="C"/>
    <x v="380"/>
    <x v="0"/>
    <n v="4"/>
    <n v="550000893"/>
    <d v="2014-09-16T00:00:00"/>
    <d v="2023-05-30T00:00:00"/>
    <n v="0"/>
    <n v="1"/>
    <n v="10"/>
    <n v="30"/>
    <n v="2"/>
    <n v="21474970"/>
    <n v="23720000"/>
    <n v="3860"/>
    <n v="146"/>
    <n v="3025"/>
    <n v="0"/>
    <n v="0"/>
    <n v="0"/>
    <m/>
    <n v="0"/>
    <n v="0"/>
    <n v="0"/>
    <m/>
    <m/>
    <d v="2021-03-30T00:00:00"/>
    <n v="1"/>
    <s v="O"/>
    <n v="1"/>
    <n v="30"/>
    <n v="0"/>
    <m/>
    <m/>
    <m/>
    <m/>
    <m/>
    <m/>
    <n v="1"/>
    <n v="1"/>
    <m/>
    <m/>
    <n v="1530"/>
    <s v="CREDITOS DE CONSUMO"/>
    <n v="0"/>
    <n v="0"/>
    <n v="890480123"/>
    <s v="UNIVERSIDAD DE CARTAGENA"/>
    <n v="5"/>
    <m/>
    <m/>
    <m/>
    <m/>
    <n v="2"/>
    <n v="7"/>
    <n v="2"/>
  </r>
  <r>
    <n v="4034"/>
    <s v="C"/>
    <x v="380"/>
    <x v="0"/>
    <n v="4"/>
    <n v="550000904"/>
    <d v="2014-09-17T00:00:00"/>
    <d v="2024-03-30T00:00:00"/>
    <n v="0"/>
    <n v="1"/>
    <n v="0"/>
    <n v="30"/>
    <n v="2"/>
    <n v="21474970"/>
    <n v="23720000"/>
    <n v="8314"/>
    <n v="315"/>
    <n v="8164"/>
    <n v="0"/>
    <n v="0"/>
    <n v="0"/>
    <m/>
    <n v="0"/>
    <n v="0"/>
    <n v="0"/>
    <m/>
    <m/>
    <d v="2021-03-30T00:00:00"/>
    <n v="1"/>
    <s v="O"/>
    <n v="1"/>
    <n v="30"/>
    <n v="0"/>
    <m/>
    <m/>
    <m/>
    <m/>
    <m/>
    <m/>
    <n v="1"/>
    <n v="1"/>
    <m/>
    <m/>
    <n v="4130"/>
    <s v="CREDITOS DE CONSUMO"/>
    <n v="0"/>
    <n v="0"/>
    <n v="890480123"/>
    <s v="UNIVERSIDAD DE CARTAGENA"/>
    <n v="5"/>
    <m/>
    <m/>
    <m/>
    <m/>
    <n v="2"/>
    <n v="7"/>
    <n v="2"/>
  </r>
  <r>
    <n v="4483"/>
    <s v="C"/>
    <x v="380"/>
    <x v="0"/>
    <n v="4"/>
    <n v="550000939"/>
    <d v="2014-09-19T00:00:00"/>
    <d v="2024-03-30T00:00:00"/>
    <n v="0"/>
    <n v="1"/>
    <n v="0"/>
    <n v="30"/>
    <n v="2"/>
    <n v="21474970"/>
    <n v="23720000"/>
    <n v="9227"/>
    <n v="350"/>
    <n v="9074"/>
    <n v="0"/>
    <n v="0"/>
    <n v="0"/>
    <m/>
    <n v="0"/>
    <n v="0"/>
    <n v="0"/>
    <m/>
    <m/>
    <d v="2021-03-30T00:00:00"/>
    <n v="1"/>
    <s v="O"/>
    <n v="1"/>
    <n v="30"/>
    <n v="0"/>
    <m/>
    <m/>
    <m/>
    <m/>
    <m/>
    <m/>
    <n v="1"/>
    <n v="1"/>
    <m/>
    <m/>
    <n v="4591"/>
    <s v="CREDITOS DE CONSUMO"/>
    <n v="0"/>
    <n v="0"/>
    <n v="890480123"/>
    <s v="UNIVERSIDAD DE CARTAGENA"/>
    <n v="5"/>
    <m/>
    <m/>
    <m/>
    <m/>
    <n v="2"/>
    <n v="7"/>
    <n v="2"/>
  </r>
  <r>
    <n v="3429"/>
    <s v="C"/>
    <x v="380"/>
    <x v="0"/>
    <n v="4"/>
    <n v="550000943"/>
    <d v="2014-09-19T00:00:00"/>
    <d v="2024-03-30T00:00:00"/>
    <n v="0"/>
    <n v="1"/>
    <n v="0"/>
    <n v="30"/>
    <n v="2"/>
    <n v="21474970"/>
    <n v="23720000"/>
    <n v="7076"/>
    <n v="268"/>
    <n v="6941"/>
    <n v="0"/>
    <n v="0"/>
    <n v="0"/>
    <m/>
    <n v="0"/>
    <n v="0"/>
    <n v="0"/>
    <m/>
    <m/>
    <d v="2021-03-30T00:00:00"/>
    <n v="1"/>
    <s v="O"/>
    <n v="1"/>
    <n v="30"/>
    <n v="0"/>
    <m/>
    <m/>
    <m/>
    <m/>
    <m/>
    <m/>
    <n v="1"/>
    <n v="1"/>
    <m/>
    <m/>
    <n v="3512"/>
    <s v="CREDITOS DE CONSUMO"/>
    <n v="0"/>
    <n v="0"/>
    <n v="890480123"/>
    <s v="UNIVERSIDAD DE CARTAGENA"/>
    <n v="5"/>
    <m/>
    <m/>
    <m/>
    <m/>
    <n v="2"/>
    <n v="7"/>
    <n v="2"/>
  </r>
  <r>
    <n v="8748"/>
    <s v="C"/>
    <x v="380"/>
    <x v="0"/>
    <n v="4"/>
    <n v="550001000"/>
    <d v="2014-09-23T00:00:00"/>
    <d v="2024-03-30T00:00:00"/>
    <n v="0"/>
    <n v="1"/>
    <n v="0"/>
    <n v="30"/>
    <n v="2"/>
    <n v="21474970"/>
    <n v="23720000"/>
    <n v="18028"/>
    <n v="684"/>
    <n v="17706"/>
    <n v="0"/>
    <n v="0"/>
    <n v="0"/>
    <m/>
    <n v="0"/>
    <n v="0"/>
    <n v="0"/>
    <m/>
    <m/>
    <d v="2021-03-30T00:00:00"/>
    <n v="1"/>
    <s v="O"/>
    <n v="1"/>
    <n v="30"/>
    <n v="0"/>
    <m/>
    <m/>
    <m/>
    <m/>
    <m/>
    <m/>
    <n v="1"/>
    <n v="1"/>
    <m/>
    <m/>
    <n v="8958"/>
    <s v="CREDITOS DE CONSUMO"/>
    <n v="0"/>
    <n v="0"/>
    <n v="890480123"/>
    <s v="UNIVERSIDAD DE CARTAGENA"/>
    <n v="5"/>
    <m/>
    <m/>
    <m/>
    <m/>
    <n v="2"/>
    <n v="7"/>
    <n v="2"/>
  </r>
  <r>
    <n v="7429"/>
    <s v="C"/>
    <x v="380"/>
    <x v="0"/>
    <n v="4"/>
    <n v="550001033"/>
    <d v="2014-09-25T00:00:00"/>
    <d v="2024-03-30T00:00:00"/>
    <n v="0"/>
    <n v="1"/>
    <n v="0"/>
    <n v="30"/>
    <n v="2"/>
    <n v="21474970"/>
    <n v="23720000"/>
    <n v="15320"/>
    <n v="581"/>
    <n v="15036"/>
    <n v="0"/>
    <n v="0"/>
    <n v="0"/>
    <m/>
    <n v="0"/>
    <n v="0"/>
    <n v="0"/>
    <m/>
    <m/>
    <d v="2021-03-30T00:00:00"/>
    <n v="1"/>
    <s v="O"/>
    <n v="1"/>
    <n v="30"/>
    <n v="0"/>
    <m/>
    <m/>
    <m/>
    <m/>
    <m/>
    <m/>
    <n v="1"/>
    <n v="1"/>
    <m/>
    <m/>
    <n v="7607"/>
    <s v="CREDITOS DE CONSUMO"/>
    <n v="0"/>
    <n v="0"/>
    <n v="890480123"/>
    <s v="UNIVERSIDAD DE CARTAGENA"/>
    <n v="5"/>
    <m/>
    <m/>
    <m/>
    <m/>
    <n v="2"/>
    <n v="7"/>
    <n v="2"/>
  </r>
  <r>
    <n v="14598"/>
    <s v="C"/>
    <x v="380"/>
    <x v="0"/>
    <n v="4"/>
    <n v="550001128"/>
    <d v="2014-10-04T00:00:00"/>
    <d v="2024-03-30T00:00:00"/>
    <n v="0"/>
    <n v="1"/>
    <n v="0"/>
    <n v="30"/>
    <n v="2"/>
    <n v="21474970"/>
    <n v="23720000"/>
    <n v="30094"/>
    <n v="1141"/>
    <n v="29547"/>
    <n v="0"/>
    <n v="0"/>
    <n v="0"/>
    <m/>
    <n v="0"/>
    <n v="0"/>
    <n v="0"/>
    <m/>
    <m/>
    <d v="2021-03-30T00:00:00"/>
    <n v="1"/>
    <s v="O"/>
    <n v="1"/>
    <n v="30"/>
    <n v="0"/>
    <m/>
    <m/>
    <m/>
    <m/>
    <m/>
    <m/>
    <n v="1"/>
    <n v="1"/>
    <m/>
    <m/>
    <n v="14949"/>
    <s v="CREDITOS DE CONSUMO"/>
    <n v="0"/>
    <n v="0"/>
    <n v="890480123"/>
    <s v="UNIVERSIDAD DE CARTAGENA"/>
    <n v="5"/>
    <m/>
    <m/>
    <m/>
    <m/>
    <n v="2"/>
    <n v="7"/>
    <n v="2"/>
  </r>
  <r>
    <n v="13820"/>
    <s v="C"/>
    <x v="380"/>
    <x v="0"/>
    <n v="4"/>
    <n v="550001135"/>
    <d v="2014-10-04T00:00:00"/>
    <d v="2024-03-30T00:00:00"/>
    <n v="0"/>
    <n v="1"/>
    <n v="0"/>
    <n v="30"/>
    <n v="2"/>
    <n v="21474970"/>
    <n v="23720000"/>
    <n v="28491"/>
    <n v="1080"/>
    <n v="27972"/>
    <n v="0"/>
    <n v="0"/>
    <n v="0"/>
    <m/>
    <n v="0"/>
    <n v="0"/>
    <n v="0"/>
    <m/>
    <m/>
    <d v="2021-03-30T00:00:00"/>
    <n v="1"/>
    <s v="O"/>
    <n v="1"/>
    <n v="30"/>
    <n v="0"/>
    <m/>
    <m/>
    <m/>
    <m/>
    <m/>
    <m/>
    <n v="1"/>
    <n v="1"/>
    <m/>
    <m/>
    <n v="14152"/>
    <s v="CREDITOS DE CONSUMO"/>
    <n v="0"/>
    <n v="0"/>
    <n v="890480123"/>
    <s v="UNIVERSIDAD DE CARTAGENA"/>
    <n v="5"/>
    <m/>
    <m/>
    <m/>
    <m/>
    <n v="2"/>
    <n v="7"/>
    <n v="2"/>
  </r>
  <r>
    <n v="3288"/>
    <s v="C"/>
    <x v="380"/>
    <x v="0"/>
    <n v="4"/>
    <n v="550001211"/>
    <d v="2014-10-11T00:00:00"/>
    <d v="2024-03-30T00:00:00"/>
    <n v="0"/>
    <n v="1"/>
    <n v="0"/>
    <n v="30"/>
    <n v="2"/>
    <n v="21474970"/>
    <n v="23720000"/>
    <n v="6781"/>
    <n v="257"/>
    <n v="6656"/>
    <n v="0"/>
    <n v="0"/>
    <n v="0"/>
    <m/>
    <n v="0"/>
    <n v="0"/>
    <n v="0"/>
    <m/>
    <m/>
    <d v="2021-03-30T00:00:00"/>
    <n v="1"/>
    <s v="O"/>
    <n v="1"/>
    <n v="30"/>
    <n v="0"/>
    <m/>
    <m/>
    <m/>
    <m/>
    <m/>
    <m/>
    <n v="1"/>
    <n v="1"/>
    <m/>
    <m/>
    <n v="3368"/>
    <s v="CREDITOS DE CONSUMO"/>
    <n v="0"/>
    <n v="0"/>
    <n v="890480123"/>
    <s v="UNIVERSIDAD DE CARTAGENA"/>
    <n v="5"/>
    <m/>
    <m/>
    <m/>
    <m/>
    <n v="2"/>
    <n v="7"/>
    <n v="2"/>
  </r>
  <r>
    <n v="10209"/>
    <s v="C"/>
    <x v="380"/>
    <x v="0"/>
    <n v="4"/>
    <n v="550001212"/>
    <d v="2014-10-11T00:00:00"/>
    <d v="2024-03-30T00:00:00"/>
    <n v="0"/>
    <n v="1"/>
    <n v="0"/>
    <n v="30"/>
    <n v="2"/>
    <n v="21474970"/>
    <n v="23720000"/>
    <n v="21033"/>
    <n v="798"/>
    <n v="20663"/>
    <n v="0"/>
    <n v="0"/>
    <n v="0"/>
    <m/>
    <n v="0"/>
    <n v="0"/>
    <n v="0"/>
    <m/>
    <m/>
    <d v="2021-03-30T00:00:00"/>
    <n v="1"/>
    <s v="O"/>
    <n v="1"/>
    <n v="30"/>
    <n v="0"/>
    <m/>
    <m/>
    <m/>
    <m/>
    <m/>
    <m/>
    <n v="1"/>
    <n v="1"/>
    <m/>
    <m/>
    <n v="10454"/>
    <s v="CREDITOS DE CONSUMO"/>
    <n v="0"/>
    <n v="0"/>
    <n v="890480123"/>
    <s v="UNIVERSIDAD DE CARTAGENA"/>
    <n v="5"/>
    <m/>
    <m/>
    <m/>
    <m/>
    <n v="2"/>
    <n v="7"/>
    <n v="2"/>
  </r>
  <r>
    <n v="13910"/>
    <s v="C"/>
    <x v="380"/>
    <x v="0"/>
    <n v="4"/>
    <n v="550001220"/>
    <d v="2014-10-12T00:00:00"/>
    <d v="2024-03-30T00:00:00"/>
    <n v="0"/>
    <n v="1"/>
    <n v="0"/>
    <n v="30"/>
    <n v="2"/>
    <n v="21474970"/>
    <n v="23720000"/>
    <n v="28682"/>
    <n v="1088"/>
    <n v="28155"/>
    <n v="0"/>
    <n v="0"/>
    <n v="0"/>
    <m/>
    <n v="0"/>
    <n v="0"/>
    <n v="0"/>
    <m/>
    <m/>
    <d v="2021-03-30T00:00:00"/>
    <n v="1"/>
    <s v="O"/>
    <n v="1"/>
    <n v="30"/>
    <n v="0"/>
    <m/>
    <m/>
    <m/>
    <m/>
    <m/>
    <m/>
    <n v="1"/>
    <n v="1"/>
    <m/>
    <m/>
    <n v="14245"/>
    <s v="CREDITOS DE CONSUMO"/>
    <n v="0"/>
    <n v="0"/>
    <n v="890480123"/>
    <s v="UNIVERSIDAD DE CARTAGENA"/>
    <n v="5"/>
    <m/>
    <m/>
    <m/>
    <m/>
    <n v="2"/>
    <n v="7"/>
    <n v="2"/>
  </r>
  <r>
    <n v="49"/>
    <s v="C"/>
    <x v="380"/>
    <x v="0"/>
    <n v="4"/>
    <n v="550001233"/>
    <d v="2014-10-13T00:00:00"/>
    <d v="2021-04-30T00:00:00"/>
    <n v="0"/>
    <n v="1"/>
    <n v="0"/>
    <n v="30"/>
    <n v="2"/>
    <n v="21474970"/>
    <n v="23720000"/>
    <n v="4975"/>
    <n v="4975"/>
    <n v="99"/>
    <n v="0"/>
    <n v="0"/>
    <n v="0"/>
    <m/>
    <n v="0"/>
    <n v="0"/>
    <n v="0"/>
    <m/>
    <m/>
    <d v="2021-03-30T00:00:00"/>
    <n v="1"/>
    <s v="O"/>
    <n v="1"/>
    <n v="30"/>
    <n v="0"/>
    <m/>
    <m/>
    <m/>
    <m/>
    <m/>
    <m/>
    <n v="1"/>
    <n v="1"/>
    <m/>
    <m/>
    <n v="50"/>
    <s v="CREDITOS DE CONSUMO"/>
    <n v="0"/>
    <n v="0"/>
    <n v="890480123"/>
    <s v="UNIVERSIDAD DE CARTAGENA"/>
    <n v="5"/>
    <m/>
    <m/>
    <m/>
    <m/>
    <n v="2"/>
    <n v="7"/>
    <n v="2"/>
  </r>
  <r>
    <n v="13915"/>
    <s v="C"/>
    <x v="380"/>
    <x v="0"/>
    <n v="4"/>
    <n v="550001237"/>
    <d v="2014-10-13T00:00:00"/>
    <d v="2024-03-30T00:00:00"/>
    <n v="0"/>
    <n v="1"/>
    <n v="0"/>
    <n v="30"/>
    <n v="2"/>
    <n v="21474970"/>
    <n v="23720000"/>
    <n v="28691"/>
    <n v="1088"/>
    <n v="28164"/>
    <n v="0"/>
    <n v="0"/>
    <n v="0"/>
    <m/>
    <n v="0"/>
    <n v="0"/>
    <n v="0"/>
    <m/>
    <m/>
    <d v="2021-03-30T00:00:00"/>
    <n v="1"/>
    <s v="O"/>
    <n v="1"/>
    <n v="30"/>
    <n v="0"/>
    <m/>
    <m/>
    <m/>
    <m/>
    <m/>
    <m/>
    <n v="1"/>
    <n v="1"/>
    <m/>
    <m/>
    <n v="14249"/>
    <s v="CREDITOS DE CONSUMO"/>
    <n v="0"/>
    <n v="0"/>
    <n v="890480123"/>
    <s v="UNIVERSIDAD DE CARTAGENA"/>
    <n v="5"/>
    <m/>
    <m/>
    <m/>
    <m/>
    <n v="2"/>
    <n v="7"/>
    <n v="2"/>
  </r>
  <r>
    <n v="20224"/>
    <s v="C"/>
    <x v="380"/>
    <x v="0"/>
    <n v="4"/>
    <n v="550001274"/>
    <d v="2014-10-15T00:00:00"/>
    <d v="2024-03-30T00:00:00"/>
    <n v="0"/>
    <n v="1"/>
    <n v="0"/>
    <n v="30"/>
    <n v="2"/>
    <n v="21474970"/>
    <n v="23720000"/>
    <n v="41691"/>
    <n v="1581"/>
    <n v="40935"/>
    <n v="0"/>
    <n v="0"/>
    <n v="0"/>
    <m/>
    <n v="0"/>
    <n v="0"/>
    <n v="0"/>
    <m/>
    <m/>
    <d v="2021-03-30T00:00:00"/>
    <n v="1"/>
    <s v="O"/>
    <n v="1"/>
    <n v="30"/>
    <n v="0"/>
    <m/>
    <m/>
    <m/>
    <m/>
    <m/>
    <m/>
    <n v="1"/>
    <n v="1"/>
    <m/>
    <m/>
    <n v="20711"/>
    <s v="CREDITOS DE CONSUMO"/>
    <n v="0"/>
    <n v="0"/>
    <n v="890480123"/>
    <s v="UNIVERSIDAD DE CARTAGENA"/>
    <n v="5"/>
    <m/>
    <m/>
    <m/>
    <m/>
    <n v="2"/>
    <n v="7"/>
    <n v="2"/>
  </r>
  <r>
    <n v="19825"/>
    <s v="C"/>
    <x v="380"/>
    <x v="0"/>
    <n v="4"/>
    <n v="550001275"/>
    <d v="2014-10-15T00:00:00"/>
    <d v="2024-03-30T00:00:00"/>
    <n v="0"/>
    <n v="1"/>
    <n v="0"/>
    <n v="30"/>
    <n v="2"/>
    <n v="21474970"/>
    <n v="23720000"/>
    <n v="40883"/>
    <n v="1550"/>
    <n v="40126"/>
    <n v="0"/>
    <n v="0"/>
    <n v="0"/>
    <m/>
    <n v="0"/>
    <n v="0"/>
    <n v="0"/>
    <m/>
    <m/>
    <d v="2021-03-30T00:00:00"/>
    <n v="1"/>
    <s v="O"/>
    <n v="1"/>
    <n v="30"/>
    <n v="0"/>
    <m/>
    <m/>
    <m/>
    <m/>
    <m/>
    <m/>
    <n v="1"/>
    <n v="1"/>
    <m/>
    <m/>
    <n v="20301"/>
    <s v="CREDITOS DE CONSUMO"/>
    <n v="0"/>
    <n v="0"/>
    <n v="890480123"/>
    <s v="UNIVERSIDAD DE CARTAGENA"/>
    <n v="5"/>
    <m/>
    <m/>
    <m/>
    <m/>
    <n v="2"/>
    <n v="7"/>
    <n v="2"/>
  </r>
  <r>
    <n v="9929"/>
    <s v="C"/>
    <x v="380"/>
    <x v="0"/>
    <n v="4"/>
    <n v="550001295"/>
    <d v="2014-10-16T00:00:00"/>
    <d v="2024-03-30T00:00:00"/>
    <n v="0"/>
    <n v="1"/>
    <n v="0"/>
    <n v="30"/>
    <n v="2"/>
    <n v="21474970"/>
    <n v="23720000"/>
    <n v="20475"/>
    <n v="776"/>
    <n v="20096"/>
    <n v="0"/>
    <n v="0"/>
    <n v="0"/>
    <m/>
    <n v="0"/>
    <n v="0"/>
    <n v="0"/>
    <m/>
    <m/>
    <d v="2021-03-30T00:00:00"/>
    <n v="1"/>
    <s v="O"/>
    <n v="1"/>
    <n v="30"/>
    <n v="0"/>
    <m/>
    <m/>
    <m/>
    <m/>
    <m/>
    <m/>
    <n v="1"/>
    <n v="1"/>
    <m/>
    <m/>
    <n v="10167"/>
    <s v="CREDITOS DE CONSUMO"/>
    <n v="0"/>
    <n v="0"/>
    <n v="890480123"/>
    <s v="UNIVERSIDAD DE CARTAGENA"/>
    <n v="5"/>
    <m/>
    <m/>
    <m/>
    <m/>
    <n v="2"/>
    <n v="7"/>
    <n v="2"/>
  </r>
  <r>
    <n v="3067"/>
    <s v="C"/>
    <x v="380"/>
    <x v="0"/>
    <n v="4"/>
    <n v="550001842"/>
    <d v="2014-11-09T00:00:00"/>
    <d v="2024-03-30T00:00:00"/>
    <n v="0"/>
    <n v="1"/>
    <n v="0"/>
    <n v="30"/>
    <n v="2"/>
    <n v="21474970"/>
    <n v="23720000"/>
    <n v="6317"/>
    <n v="240"/>
    <n v="6208"/>
    <n v="0"/>
    <n v="0"/>
    <n v="0"/>
    <m/>
    <n v="0"/>
    <n v="0"/>
    <n v="0"/>
    <m/>
    <m/>
    <d v="2021-03-30T00:00:00"/>
    <n v="1"/>
    <s v="O"/>
    <n v="1"/>
    <n v="30"/>
    <n v="0"/>
    <m/>
    <m/>
    <m/>
    <m/>
    <m/>
    <m/>
    <n v="1"/>
    <n v="1"/>
    <m/>
    <m/>
    <n v="3141"/>
    <s v="CREDITOS DE CONSUMO"/>
    <n v="0"/>
    <n v="0"/>
    <n v="890480123"/>
    <s v="UNIVERSIDAD DE CARTAGENA"/>
    <n v="5"/>
    <m/>
    <m/>
    <m/>
    <m/>
    <n v="2"/>
    <n v="7"/>
    <n v="2"/>
  </r>
  <r>
    <n v="4484"/>
    <s v="C"/>
    <x v="380"/>
    <x v="0"/>
    <n v="4"/>
    <n v="550001966"/>
    <d v="2014-11-17T00:00:00"/>
    <d v="2024-03-30T00:00:00"/>
    <n v="0"/>
    <n v="1"/>
    <n v="0"/>
    <n v="30"/>
    <n v="2"/>
    <n v="21474970"/>
    <n v="23720000"/>
    <n v="9230"/>
    <n v="350"/>
    <n v="9077"/>
    <n v="0"/>
    <n v="0"/>
    <n v="0"/>
    <m/>
    <n v="0"/>
    <n v="0"/>
    <n v="0"/>
    <m/>
    <m/>
    <d v="2021-03-30T00:00:00"/>
    <n v="1"/>
    <s v="O"/>
    <n v="1"/>
    <n v="30"/>
    <n v="0"/>
    <m/>
    <m/>
    <m/>
    <m/>
    <m/>
    <m/>
    <n v="1"/>
    <n v="1"/>
    <m/>
    <m/>
    <n v="4593"/>
    <s v="CREDITOS DE CONSUMO"/>
    <n v="0"/>
    <n v="0"/>
    <n v="890480123"/>
    <s v="UNIVERSIDAD DE CARTAGENA"/>
    <n v="5"/>
    <m/>
    <m/>
    <m/>
    <m/>
    <n v="2"/>
    <n v="7"/>
    <n v="2"/>
  </r>
  <r>
    <n v="1077"/>
    <s v="C"/>
    <x v="380"/>
    <x v="0"/>
    <n v="4"/>
    <n v="550001967"/>
    <d v="2014-11-17T00:00:00"/>
    <d v="2023-05-30T00:00:00"/>
    <n v="0"/>
    <n v="1"/>
    <n v="10"/>
    <n v="30"/>
    <n v="2"/>
    <n v="21474970"/>
    <n v="23720000"/>
    <n v="2795"/>
    <n v="106"/>
    <n v="2179"/>
    <n v="0"/>
    <n v="0"/>
    <n v="0"/>
    <m/>
    <n v="0"/>
    <n v="0"/>
    <n v="0"/>
    <m/>
    <m/>
    <d v="2021-03-30T00:00:00"/>
    <n v="1"/>
    <s v="O"/>
    <n v="1"/>
    <n v="30"/>
    <n v="0"/>
    <m/>
    <m/>
    <m/>
    <m/>
    <m/>
    <m/>
    <n v="1"/>
    <n v="1"/>
    <m/>
    <m/>
    <n v="1102"/>
    <s v="CREDITOS DE CONSUMO"/>
    <n v="0"/>
    <n v="0"/>
    <n v="890480123"/>
    <s v="UNIVERSIDAD DE CARTAGENA"/>
    <n v="5"/>
    <m/>
    <m/>
    <m/>
    <m/>
    <n v="2"/>
    <n v="7"/>
    <n v="2"/>
  </r>
  <r>
    <n v="2828"/>
    <s v="C"/>
    <x v="380"/>
    <x v="0"/>
    <n v="4"/>
    <n v="550002203"/>
    <d v="2014-11-29T00:00:00"/>
    <d v="2024-03-30T00:00:00"/>
    <n v="0"/>
    <n v="1"/>
    <n v="1"/>
    <n v="30"/>
    <n v="2"/>
    <n v="21474970"/>
    <n v="23720000"/>
    <n v="5845"/>
    <n v="222"/>
    <n v="5723"/>
    <n v="0"/>
    <n v="0"/>
    <n v="0"/>
    <m/>
    <n v="0"/>
    <n v="0"/>
    <n v="0"/>
    <m/>
    <m/>
    <d v="2021-03-30T00:00:00"/>
    <n v="1"/>
    <s v="O"/>
    <n v="1"/>
    <n v="30"/>
    <n v="0"/>
    <m/>
    <m/>
    <m/>
    <m/>
    <m/>
    <m/>
    <n v="1"/>
    <n v="1"/>
    <m/>
    <m/>
    <n v="2895"/>
    <s v="CREDITOS DE CONSUMO"/>
    <n v="0"/>
    <n v="0"/>
    <n v="890480123"/>
    <s v="UNIVERSIDAD DE CARTAGENA"/>
    <n v="5"/>
    <m/>
    <m/>
    <m/>
    <m/>
    <n v="2"/>
    <n v="7"/>
    <n v="2"/>
  </r>
  <r>
    <n v="2947"/>
    <s v="C"/>
    <x v="380"/>
    <x v="0"/>
    <n v="4"/>
    <n v="550002348"/>
    <d v="2014-12-03T00:00:00"/>
    <d v="2024-03-30T00:00:00"/>
    <n v="0"/>
    <n v="1"/>
    <n v="0"/>
    <n v="30"/>
    <n v="2"/>
    <n v="21474970"/>
    <n v="23720000"/>
    <n v="6063"/>
    <n v="230"/>
    <n v="5964"/>
    <n v="0"/>
    <n v="0"/>
    <n v="0"/>
    <m/>
    <n v="0"/>
    <n v="0"/>
    <n v="0"/>
    <m/>
    <m/>
    <d v="2021-03-30T00:00:00"/>
    <n v="1"/>
    <s v="O"/>
    <n v="1"/>
    <n v="30"/>
    <n v="0"/>
    <m/>
    <m/>
    <m/>
    <m/>
    <m/>
    <m/>
    <n v="1"/>
    <n v="1"/>
    <m/>
    <m/>
    <n v="3017"/>
    <s v="CREDITOS DE CONSUMO"/>
    <n v="0"/>
    <n v="0"/>
    <n v="890480123"/>
    <s v="UNIVERSIDAD DE CARTAGENA"/>
    <n v="5"/>
    <m/>
    <m/>
    <m/>
    <m/>
    <n v="2"/>
    <n v="7"/>
    <n v="2"/>
  </r>
  <r>
    <n v="49"/>
    <s v="C"/>
    <x v="380"/>
    <x v="0"/>
    <n v="4"/>
    <n v="550002411"/>
    <d v="2014-12-06T00:00:00"/>
    <d v="2021-04-30T00:00:00"/>
    <n v="0"/>
    <n v="1"/>
    <n v="0"/>
    <n v="30"/>
    <n v="2"/>
    <n v="21474970"/>
    <n v="23720000"/>
    <n v="4867"/>
    <n v="4867"/>
    <n v="99"/>
    <n v="0"/>
    <n v="0"/>
    <n v="0"/>
    <m/>
    <n v="0"/>
    <n v="0"/>
    <n v="0"/>
    <m/>
    <m/>
    <d v="2021-03-30T00:00:00"/>
    <n v="1"/>
    <s v="O"/>
    <n v="1"/>
    <n v="30"/>
    <n v="0"/>
    <m/>
    <m/>
    <m/>
    <m/>
    <m/>
    <m/>
    <n v="1"/>
    <n v="1"/>
    <m/>
    <m/>
    <n v="50"/>
    <s v="CREDITOS DE CONSUMO"/>
    <n v="0"/>
    <n v="0"/>
    <n v="890480123"/>
    <s v="UNIVERSIDAD DE CARTAGENA"/>
    <n v="5"/>
    <m/>
    <m/>
    <m/>
    <m/>
    <n v="2"/>
    <n v="7"/>
    <n v="2"/>
  </r>
  <r>
    <n v="4695"/>
    <s v="C"/>
    <x v="380"/>
    <x v="0"/>
    <n v="4"/>
    <n v="550003100"/>
    <d v="2015-01-24T00:00:00"/>
    <d v="2024-03-30T00:00:00"/>
    <n v="0"/>
    <n v="1"/>
    <n v="0"/>
    <n v="30"/>
    <n v="2"/>
    <n v="21474970"/>
    <n v="23720000"/>
    <n v="9674"/>
    <n v="367"/>
    <n v="9504"/>
    <n v="0"/>
    <n v="0"/>
    <n v="0"/>
    <m/>
    <n v="0"/>
    <n v="0"/>
    <n v="0"/>
    <m/>
    <m/>
    <d v="2021-03-30T00:00:00"/>
    <n v="1"/>
    <s v="O"/>
    <n v="1"/>
    <n v="30"/>
    <n v="0"/>
    <m/>
    <m/>
    <m/>
    <m/>
    <m/>
    <m/>
    <n v="1"/>
    <n v="1"/>
    <m/>
    <m/>
    <n v="4809"/>
    <s v="CREDITOS DE CONSUMO"/>
    <n v="0"/>
    <n v="0"/>
    <n v="890480123"/>
    <s v="UNIVERSIDAD DE CARTAGENA"/>
    <n v="5"/>
    <m/>
    <m/>
    <m/>
    <m/>
    <n v="2"/>
    <n v="7"/>
    <n v="2"/>
  </r>
  <r>
    <n v="8784"/>
    <s v="C"/>
    <x v="380"/>
    <x v="0"/>
    <n v="4"/>
    <n v="550003187"/>
    <d v="2015-01-29T00:00:00"/>
    <d v="2024-03-30T00:00:00"/>
    <n v="0"/>
    <n v="1"/>
    <n v="0"/>
    <n v="30"/>
    <n v="2"/>
    <n v="21474970"/>
    <n v="23720000"/>
    <n v="18104"/>
    <n v="686"/>
    <n v="17780"/>
    <n v="0"/>
    <n v="0"/>
    <n v="0"/>
    <m/>
    <n v="0"/>
    <n v="0"/>
    <n v="0"/>
    <m/>
    <m/>
    <d v="2021-03-30T00:00:00"/>
    <n v="1"/>
    <s v="O"/>
    <n v="1"/>
    <n v="30"/>
    <n v="0"/>
    <m/>
    <m/>
    <m/>
    <m/>
    <m/>
    <m/>
    <n v="1"/>
    <n v="1"/>
    <m/>
    <m/>
    <n v="8996"/>
    <s v="CREDITOS DE CONSUMO"/>
    <n v="0"/>
    <n v="0"/>
    <n v="890480123"/>
    <s v="UNIVERSIDAD DE CARTAGENA"/>
    <n v="5"/>
    <m/>
    <m/>
    <m/>
    <m/>
    <n v="2"/>
    <n v="7"/>
    <n v="2"/>
  </r>
  <r>
    <n v="820"/>
    <s v="C"/>
    <x v="380"/>
    <x v="0"/>
    <n v="4"/>
    <n v="550003788"/>
    <d v="2015-03-12T00:00:00"/>
    <d v="2023-05-30T00:00:00"/>
    <n v="0"/>
    <n v="1"/>
    <n v="10"/>
    <n v="30"/>
    <n v="2"/>
    <n v="21474970"/>
    <n v="23720000"/>
    <n v="2117"/>
    <n v="80"/>
    <n v="1659"/>
    <n v="0"/>
    <n v="0"/>
    <n v="0"/>
    <m/>
    <n v="0"/>
    <n v="0"/>
    <n v="0"/>
    <m/>
    <m/>
    <d v="2021-03-30T00:00:00"/>
    <n v="1"/>
    <s v="O"/>
    <n v="1"/>
    <n v="30"/>
    <n v="0"/>
    <m/>
    <m/>
    <m/>
    <m/>
    <m/>
    <m/>
    <n v="1"/>
    <n v="1"/>
    <m/>
    <m/>
    <n v="839"/>
    <s v="CREDITOS DE CONSUMO"/>
    <n v="0"/>
    <n v="0"/>
    <n v="890480123"/>
    <s v="UNIVERSIDAD DE CARTAGENA"/>
    <n v="5"/>
    <m/>
    <m/>
    <m/>
    <m/>
    <n v="2"/>
    <n v="7"/>
    <n v="2"/>
  </r>
  <r>
    <n v="6656"/>
    <s v="C"/>
    <x v="380"/>
    <x v="0"/>
    <n v="4"/>
    <n v="550003795"/>
    <d v="2015-03-14T00:00:00"/>
    <d v="2024-03-30T00:00:00"/>
    <n v="0"/>
    <n v="1"/>
    <n v="0"/>
    <n v="30"/>
    <n v="2"/>
    <n v="21474970"/>
    <n v="23720000"/>
    <n v="13728"/>
    <n v="521"/>
    <n v="13472"/>
    <n v="0"/>
    <n v="0"/>
    <n v="0"/>
    <m/>
    <n v="0"/>
    <n v="0"/>
    <n v="0"/>
    <m/>
    <m/>
    <d v="2021-03-30T00:00:00"/>
    <n v="1"/>
    <s v="O"/>
    <n v="1"/>
    <n v="30"/>
    <n v="0"/>
    <m/>
    <m/>
    <m/>
    <m/>
    <m/>
    <m/>
    <n v="1"/>
    <n v="1"/>
    <m/>
    <m/>
    <n v="6816"/>
    <s v="CREDITOS DE CONSUMO"/>
    <n v="0"/>
    <n v="0"/>
    <n v="890480123"/>
    <s v="UNIVERSIDAD DE CARTAGENA"/>
    <n v="5"/>
    <m/>
    <m/>
    <m/>
    <m/>
    <n v="2"/>
    <n v="7"/>
    <n v="2"/>
  </r>
  <r>
    <n v="9849"/>
    <s v="C"/>
    <x v="380"/>
    <x v="0"/>
    <n v="4"/>
    <n v="550005614"/>
    <d v="2015-07-16T00:00:00"/>
    <d v="2024-03-30T00:00:00"/>
    <n v="0"/>
    <n v="1"/>
    <n v="0"/>
    <n v="30"/>
    <n v="2"/>
    <n v="21474970"/>
    <n v="23720000"/>
    <n v="20310"/>
    <n v="770"/>
    <n v="19936"/>
    <n v="0"/>
    <n v="0"/>
    <n v="0"/>
    <m/>
    <n v="0"/>
    <n v="0"/>
    <n v="0"/>
    <m/>
    <m/>
    <d v="2021-03-30T00:00:00"/>
    <n v="1"/>
    <s v="O"/>
    <n v="1"/>
    <n v="30"/>
    <n v="0"/>
    <m/>
    <m/>
    <m/>
    <m/>
    <m/>
    <m/>
    <n v="1"/>
    <n v="1"/>
    <m/>
    <m/>
    <n v="10087"/>
    <s v="CREDITOS DE CONSUMO"/>
    <n v="0"/>
    <n v="0"/>
    <n v="890480123"/>
    <s v="UNIVERSIDAD DE CARTAGENA"/>
    <n v="5"/>
    <m/>
    <m/>
    <m/>
    <m/>
    <n v="2"/>
    <n v="7"/>
    <n v="2"/>
  </r>
  <r>
    <n v="9819"/>
    <s v="C"/>
    <x v="380"/>
    <x v="0"/>
    <n v="4"/>
    <n v="550005633"/>
    <d v="2015-07-18T00:00:00"/>
    <d v="2024-03-30T00:00:00"/>
    <n v="0"/>
    <n v="1"/>
    <n v="0"/>
    <n v="30"/>
    <n v="2"/>
    <n v="21474970"/>
    <n v="23720000"/>
    <n v="20246"/>
    <n v="768"/>
    <n v="19874"/>
    <n v="0"/>
    <n v="0"/>
    <n v="0"/>
    <m/>
    <n v="0"/>
    <n v="0"/>
    <n v="0"/>
    <m/>
    <m/>
    <d v="2021-03-30T00:00:00"/>
    <n v="1"/>
    <s v="O"/>
    <n v="1"/>
    <n v="30"/>
    <n v="0"/>
    <m/>
    <m/>
    <m/>
    <m/>
    <m/>
    <m/>
    <n v="1"/>
    <n v="1"/>
    <m/>
    <m/>
    <n v="10055"/>
    <s v="CREDITOS DE CONSUMO"/>
    <n v="0"/>
    <n v="0"/>
    <n v="890480123"/>
    <s v="UNIVERSIDAD DE CARTAGENA"/>
    <n v="5"/>
    <m/>
    <m/>
    <m/>
    <m/>
    <n v="2"/>
    <n v="7"/>
    <n v="2"/>
  </r>
  <r>
    <n v="5157"/>
    <s v="C"/>
    <x v="380"/>
    <x v="0"/>
    <n v="4"/>
    <n v="550005712"/>
    <d v="2015-07-25T00:00:00"/>
    <d v="2024-03-30T00:00:00"/>
    <n v="0"/>
    <n v="1"/>
    <n v="0"/>
    <n v="30"/>
    <n v="2"/>
    <n v="21474970"/>
    <n v="23720000"/>
    <n v="10642"/>
    <n v="404"/>
    <n v="10437"/>
    <n v="0"/>
    <n v="0"/>
    <n v="0"/>
    <m/>
    <n v="0"/>
    <n v="0"/>
    <n v="0"/>
    <m/>
    <m/>
    <d v="2021-03-30T00:00:00"/>
    <n v="1"/>
    <s v="O"/>
    <n v="1"/>
    <n v="30"/>
    <n v="0"/>
    <m/>
    <m/>
    <m/>
    <m/>
    <m/>
    <m/>
    <n v="1"/>
    <n v="1"/>
    <m/>
    <m/>
    <n v="5280"/>
    <s v="CREDITOS DE CONSUMO"/>
    <n v="0"/>
    <n v="0"/>
    <n v="890480123"/>
    <s v="UNIVERSIDAD DE CARTAGENA"/>
    <n v="5"/>
    <m/>
    <m/>
    <m/>
    <m/>
    <n v="2"/>
    <n v="7"/>
    <n v="2"/>
  </r>
  <r>
    <n v="4347"/>
    <s v="C"/>
    <x v="380"/>
    <x v="0"/>
    <n v="4"/>
    <n v="550006037"/>
    <d v="2015-08-18T00:00:00"/>
    <d v="2024-03-30T00:00:00"/>
    <n v="0"/>
    <n v="1"/>
    <n v="0"/>
    <n v="30"/>
    <n v="2"/>
    <n v="21474970"/>
    <n v="23720000"/>
    <n v="8973"/>
    <n v="340"/>
    <n v="8799"/>
    <n v="0"/>
    <n v="0"/>
    <n v="0"/>
    <m/>
    <n v="0"/>
    <n v="0"/>
    <n v="0"/>
    <m/>
    <m/>
    <d v="2021-03-30T00:00:00"/>
    <n v="1"/>
    <s v="O"/>
    <n v="1"/>
    <n v="30"/>
    <n v="0"/>
    <m/>
    <m/>
    <m/>
    <m/>
    <m/>
    <m/>
    <n v="1"/>
    <n v="1"/>
    <m/>
    <m/>
    <n v="4452"/>
    <s v="CREDITOS DE CONSUMO"/>
    <n v="0"/>
    <n v="0"/>
    <n v="890480123"/>
    <s v="UNIVERSIDAD DE CARTAGENA"/>
    <n v="5"/>
    <m/>
    <m/>
    <m/>
    <m/>
    <n v="2"/>
    <n v="7"/>
    <n v="2"/>
  </r>
  <r>
    <n v="15120"/>
    <s v="C"/>
    <x v="380"/>
    <x v="0"/>
    <n v="4"/>
    <n v="550006038"/>
    <d v="2015-08-18T00:00:00"/>
    <d v="2024-03-30T00:00:00"/>
    <n v="0"/>
    <n v="1"/>
    <n v="0"/>
    <n v="30"/>
    <n v="2"/>
    <n v="21474970"/>
    <n v="23720000"/>
    <n v="31160"/>
    <n v="1182"/>
    <n v="30604"/>
    <n v="0"/>
    <n v="0"/>
    <n v="0"/>
    <m/>
    <n v="0"/>
    <n v="0"/>
    <n v="0"/>
    <m/>
    <m/>
    <d v="2021-03-30T00:00:00"/>
    <n v="1"/>
    <s v="O"/>
    <n v="1"/>
    <n v="30"/>
    <n v="0"/>
    <m/>
    <m/>
    <m/>
    <m/>
    <m/>
    <m/>
    <n v="1"/>
    <n v="1"/>
    <m/>
    <m/>
    <n v="15484"/>
    <s v="CREDITOS DE CONSUMO"/>
    <n v="0"/>
    <n v="0"/>
    <n v="890480123"/>
    <s v="UNIVERSIDAD DE CARTAGENA"/>
    <n v="5"/>
    <m/>
    <m/>
    <m/>
    <m/>
    <n v="2"/>
    <n v="7"/>
    <n v="2"/>
  </r>
  <r>
    <n v="3265"/>
    <s v="C"/>
    <x v="380"/>
    <x v="0"/>
    <n v="4"/>
    <n v="550006039"/>
    <d v="2015-08-18T00:00:00"/>
    <d v="2024-03-30T00:00:00"/>
    <n v="0"/>
    <n v="1"/>
    <n v="0"/>
    <n v="30"/>
    <n v="2"/>
    <n v="21474970"/>
    <n v="23720000"/>
    <n v="6731"/>
    <n v="255"/>
    <n v="6608"/>
    <n v="0"/>
    <n v="0"/>
    <n v="0"/>
    <m/>
    <n v="0"/>
    <n v="0"/>
    <n v="0"/>
    <m/>
    <m/>
    <d v="2021-03-30T00:00:00"/>
    <n v="1"/>
    <s v="O"/>
    <n v="1"/>
    <n v="30"/>
    <n v="0"/>
    <m/>
    <m/>
    <m/>
    <m/>
    <m/>
    <m/>
    <n v="1"/>
    <n v="1"/>
    <m/>
    <m/>
    <n v="3343"/>
    <s v="CREDITOS DE CONSUMO"/>
    <n v="0"/>
    <n v="0"/>
    <n v="890480123"/>
    <s v="UNIVERSIDAD DE CARTAGENA"/>
    <n v="5"/>
    <m/>
    <m/>
    <m/>
    <m/>
    <n v="2"/>
    <n v="7"/>
    <n v="2"/>
  </r>
  <r>
    <n v="10620"/>
    <s v="C"/>
    <x v="380"/>
    <x v="0"/>
    <n v="4"/>
    <n v="550006629"/>
    <d v="2015-09-21T00:00:00"/>
    <d v="2024-03-30T00:00:00"/>
    <n v="0"/>
    <n v="1"/>
    <n v="0"/>
    <n v="30"/>
    <n v="2"/>
    <n v="21474970"/>
    <n v="23720000"/>
    <n v="21897"/>
    <n v="830"/>
    <n v="21496"/>
    <n v="0"/>
    <n v="0"/>
    <n v="0"/>
    <m/>
    <n v="0"/>
    <n v="0"/>
    <n v="0"/>
    <m/>
    <m/>
    <d v="2021-03-30T00:00:00"/>
    <n v="1"/>
    <s v="O"/>
    <n v="1"/>
    <n v="30"/>
    <n v="0"/>
    <m/>
    <m/>
    <m/>
    <m/>
    <m/>
    <m/>
    <n v="1"/>
    <n v="1"/>
    <m/>
    <m/>
    <n v="10876"/>
    <s v="CREDITOS DE CONSUMO"/>
    <n v="0"/>
    <n v="0"/>
    <n v="890480123"/>
    <s v="UNIVERSIDAD DE CARTAGENA"/>
    <n v="5"/>
    <m/>
    <m/>
    <m/>
    <m/>
    <n v="2"/>
    <n v="7"/>
    <n v="2"/>
  </r>
  <r>
    <n v="1157"/>
    <s v="C"/>
    <x v="380"/>
    <x v="0"/>
    <n v="4"/>
    <n v="550007812"/>
    <d v="2015-12-02T00:00:00"/>
    <d v="2023-05-30T00:00:00"/>
    <n v="0"/>
    <n v="1"/>
    <n v="10"/>
    <n v="30"/>
    <n v="2"/>
    <n v="21474970"/>
    <n v="23720000"/>
    <n v="3007"/>
    <n v="114"/>
    <n v="2342"/>
    <n v="0"/>
    <n v="0"/>
    <n v="0"/>
    <m/>
    <n v="0"/>
    <n v="0"/>
    <n v="0"/>
    <m/>
    <m/>
    <d v="2021-03-30T00:00:00"/>
    <n v="1"/>
    <s v="O"/>
    <n v="1"/>
    <n v="30"/>
    <n v="0"/>
    <m/>
    <m/>
    <m/>
    <m/>
    <m/>
    <m/>
    <n v="1"/>
    <n v="1"/>
    <m/>
    <m/>
    <n v="1185"/>
    <s v="CREDITOS DE CONSUMO"/>
    <n v="0"/>
    <n v="0"/>
    <n v="890480123"/>
    <s v="UNIVERSIDAD DE CARTAGENA"/>
    <n v="5"/>
    <m/>
    <m/>
    <m/>
    <m/>
    <n v="2"/>
    <n v="7"/>
    <n v="2"/>
  </r>
  <r>
    <n v="2705"/>
    <s v="C"/>
    <x v="380"/>
    <x v="0"/>
    <n v="4"/>
    <n v="550007835"/>
    <d v="2015-12-03T00:00:00"/>
    <d v="2024-03-30T00:00:00"/>
    <n v="0"/>
    <n v="1"/>
    <n v="1"/>
    <n v="30"/>
    <n v="2"/>
    <n v="21474970"/>
    <n v="23720000"/>
    <n v="5588"/>
    <n v="212"/>
    <n v="5476"/>
    <n v="0"/>
    <n v="0"/>
    <n v="0"/>
    <m/>
    <n v="0"/>
    <n v="0"/>
    <n v="0"/>
    <m/>
    <m/>
    <d v="2021-03-30T00:00:00"/>
    <n v="1"/>
    <s v="O"/>
    <n v="1"/>
    <n v="30"/>
    <n v="0"/>
    <m/>
    <m/>
    <m/>
    <m/>
    <m/>
    <m/>
    <n v="1"/>
    <n v="1"/>
    <m/>
    <m/>
    <n v="2771"/>
    <s v="CREDITOS DE CONSUMO"/>
    <n v="0"/>
    <n v="0"/>
    <n v="890480123"/>
    <s v="UNIVERSIDAD DE CARTAGENA"/>
    <n v="5"/>
    <m/>
    <m/>
    <m/>
    <m/>
    <n v="2"/>
    <n v="7"/>
    <n v="2"/>
  </r>
  <r>
    <n v="8885"/>
    <s v="C"/>
    <x v="380"/>
    <x v="0"/>
    <n v="4"/>
    <n v="550007972"/>
    <d v="2015-12-16T00:00:00"/>
    <d v="2024-03-30T00:00:00"/>
    <n v="0"/>
    <n v="1"/>
    <n v="0"/>
    <n v="30"/>
    <n v="2"/>
    <n v="22490513"/>
    <n v="24960000"/>
    <n v="18324"/>
    <n v="704"/>
    <n v="17984"/>
    <n v="0"/>
    <n v="0"/>
    <n v="0"/>
    <m/>
    <n v="0"/>
    <n v="0"/>
    <n v="0"/>
    <m/>
    <m/>
    <d v="2021-03-30T00:00:00"/>
    <n v="1"/>
    <s v="O"/>
    <n v="1"/>
    <n v="30"/>
    <n v="0"/>
    <m/>
    <m/>
    <m/>
    <m/>
    <m/>
    <m/>
    <n v="1"/>
    <n v="1"/>
    <m/>
    <m/>
    <n v="9099"/>
    <s v="CREDITOS DE CONSUMO"/>
    <n v="0"/>
    <n v="0"/>
    <n v="890480123"/>
    <s v="UNIVERSIDAD DE CARTAGENA"/>
    <n v="5"/>
    <m/>
    <m/>
    <m/>
    <m/>
    <n v="2"/>
    <n v="7"/>
    <n v="2"/>
  </r>
  <r>
    <n v="3545"/>
    <s v="C"/>
    <x v="380"/>
    <x v="0"/>
    <n v="4"/>
    <n v="550007974"/>
    <d v="2015-12-16T00:00:00"/>
    <d v="2024-03-30T00:00:00"/>
    <n v="0"/>
    <n v="1"/>
    <n v="0"/>
    <n v="30"/>
    <n v="2"/>
    <n v="22490513"/>
    <n v="24960000"/>
    <n v="7291"/>
    <n v="280"/>
    <n v="7175"/>
    <n v="0"/>
    <n v="0"/>
    <n v="0"/>
    <m/>
    <n v="0"/>
    <n v="0"/>
    <n v="0"/>
    <m/>
    <m/>
    <d v="2021-03-30T00:00:00"/>
    <n v="1"/>
    <s v="O"/>
    <n v="1"/>
    <n v="30"/>
    <n v="0"/>
    <m/>
    <m/>
    <m/>
    <m/>
    <m/>
    <m/>
    <n v="1"/>
    <n v="1"/>
    <m/>
    <m/>
    <n v="3630"/>
    <s v="CREDITOS DE CONSUMO"/>
    <n v="0"/>
    <n v="0"/>
    <n v="890480123"/>
    <s v="UNIVERSIDAD DE CARTAGENA"/>
    <n v="5"/>
    <m/>
    <m/>
    <m/>
    <m/>
    <n v="2"/>
    <n v="7"/>
    <n v="2"/>
  </r>
  <r>
    <n v="7841"/>
    <s v="C"/>
    <x v="380"/>
    <x v="0"/>
    <n v="4"/>
    <n v="550010662"/>
    <d v="2016-07-20T00:00:00"/>
    <d v="2024-03-30T00:00:00"/>
    <n v="0"/>
    <n v="1"/>
    <n v="0"/>
    <n v="30"/>
    <n v="2"/>
    <n v="22490513"/>
    <n v="24960000"/>
    <n v="16162"/>
    <n v="621"/>
    <n v="15871"/>
    <n v="0"/>
    <n v="0"/>
    <n v="0"/>
    <m/>
    <n v="0"/>
    <n v="0"/>
    <n v="0"/>
    <m/>
    <m/>
    <d v="2021-03-30T00:00:00"/>
    <n v="1"/>
    <s v="O"/>
    <n v="1"/>
    <n v="30"/>
    <n v="0"/>
    <m/>
    <m/>
    <m/>
    <m/>
    <m/>
    <m/>
    <n v="1"/>
    <n v="1"/>
    <m/>
    <m/>
    <n v="8030"/>
    <s v="CREDITOS DE CONSUMO"/>
    <n v="0"/>
    <n v="0"/>
    <n v="890480123"/>
    <s v="UNIVERSIDAD DE CARTAGENA"/>
    <n v="5"/>
    <m/>
    <m/>
    <m/>
    <m/>
    <n v="2"/>
    <n v="7"/>
    <n v="2"/>
  </r>
  <r>
    <n v="40898"/>
    <s v="C"/>
    <x v="380"/>
    <x v="0"/>
    <n v="4"/>
    <n v="550010663"/>
    <d v="2016-07-20T00:00:00"/>
    <d v="2024-03-30T00:00:00"/>
    <n v="0"/>
    <n v="1"/>
    <n v="0"/>
    <n v="30"/>
    <n v="2"/>
    <n v="22490513"/>
    <n v="24960000"/>
    <n v="84272"/>
    <n v="3240"/>
    <n v="82780"/>
    <n v="0"/>
    <n v="0"/>
    <n v="0"/>
    <m/>
    <n v="0"/>
    <n v="0"/>
    <n v="0"/>
    <m/>
    <m/>
    <d v="2021-03-30T00:00:00"/>
    <n v="1"/>
    <s v="O"/>
    <n v="1"/>
    <n v="30"/>
    <n v="0"/>
    <m/>
    <m/>
    <m/>
    <m/>
    <m/>
    <m/>
    <n v="1"/>
    <n v="1"/>
    <m/>
    <m/>
    <n v="41882"/>
    <s v="CREDITOS DE CONSUMO"/>
    <n v="0"/>
    <n v="0"/>
    <n v="890480123"/>
    <s v="UNIVERSIDAD DE CARTAGENA"/>
    <n v="5"/>
    <m/>
    <m/>
    <m/>
    <m/>
    <n v="2"/>
    <n v="7"/>
    <n v="2"/>
  </r>
  <r>
    <n v="41164"/>
    <s v="C"/>
    <x v="380"/>
    <x v="0"/>
    <n v="4"/>
    <n v="550010664"/>
    <d v="2016-07-20T00:00:00"/>
    <d v="2024-03-30T00:00:00"/>
    <n v="0"/>
    <n v="1"/>
    <n v="0"/>
    <n v="30"/>
    <n v="2"/>
    <n v="22490513"/>
    <n v="24960000"/>
    <n v="84830"/>
    <n v="3261"/>
    <n v="83318"/>
    <n v="0"/>
    <n v="0"/>
    <n v="0"/>
    <m/>
    <n v="0"/>
    <n v="0"/>
    <n v="0"/>
    <m/>
    <m/>
    <d v="2021-03-30T00:00:00"/>
    <n v="1"/>
    <s v="O"/>
    <n v="1"/>
    <n v="30"/>
    <n v="0"/>
    <m/>
    <m/>
    <m/>
    <m/>
    <m/>
    <m/>
    <n v="1"/>
    <n v="1"/>
    <m/>
    <m/>
    <n v="42154"/>
    <s v="CREDITOS DE CONSUMO"/>
    <n v="0"/>
    <n v="0"/>
    <n v="890480123"/>
    <s v="UNIVERSIDAD DE CARTAGENA"/>
    <n v="5"/>
    <m/>
    <m/>
    <m/>
    <m/>
    <n v="2"/>
    <n v="7"/>
    <n v="2"/>
  </r>
  <r>
    <n v="6370"/>
    <s v="C"/>
    <x v="380"/>
    <x v="0"/>
    <n v="4"/>
    <n v="550010709"/>
    <d v="2016-07-23T00:00:00"/>
    <d v="2024-03-30T00:00:00"/>
    <n v="0"/>
    <n v="1"/>
    <n v="0"/>
    <n v="30"/>
    <n v="2"/>
    <n v="22490513"/>
    <n v="24960000"/>
    <n v="13134"/>
    <n v="505"/>
    <n v="12894"/>
    <n v="0"/>
    <n v="0"/>
    <n v="0"/>
    <m/>
    <n v="0"/>
    <n v="0"/>
    <n v="0"/>
    <m/>
    <m/>
    <d v="2021-03-30T00:00:00"/>
    <n v="1"/>
    <s v="O"/>
    <n v="1"/>
    <n v="30"/>
    <n v="0"/>
    <m/>
    <m/>
    <m/>
    <m/>
    <m/>
    <m/>
    <n v="1"/>
    <n v="1"/>
    <m/>
    <m/>
    <n v="6524"/>
    <s v="CREDITOS DE CONSUMO"/>
    <n v="0"/>
    <n v="0"/>
    <n v="890480123"/>
    <s v="UNIVERSIDAD DE CARTAGENA"/>
    <n v="5"/>
    <m/>
    <m/>
    <m/>
    <m/>
    <n v="2"/>
    <n v="7"/>
    <n v="2"/>
  </r>
  <r>
    <n v="9549"/>
    <s v="C"/>
    <x v="380"/>
    <x v="0"/>
    <n v="4"/>
    <n v="550010710"/>
    <d v="2016-07-23T00:00:00"/>
    <d v="2024-03-30T00:00:00"/>
    <n v="0"/>
    <n v="1"/>
    <n v="0"/>
    <n v="30"/>
    <n v="2"/>
    <n v="22490513"/>
    <n v="24960000"/>
    <n v="19688"/>
    <n v="757"/>
    <n v="19328"/>
    <n v="0"/>
    <n v="0"/>
    <n v="0"/>
    <m/>
    <n v="0"/>
    <n v="0"/>
    <n v="0"/>
    <m/>
    <m/>
    <d v="2021-03-30T00:00:00"/>
    <n v="1"/>
    <s v="O"/>
    <n v="1"/>
    <n v="30"/>
    <n v="0"/>
    <m/>
    <m/>
    <m/>
    <m/>
    <m/>
    <m/>
    <n v="1"/>
    <n v="1"/>
    <m/>
    <m/>
    <n v="9779"/>
    <s v="CREDITOS DE CONSUMO"/>
    <n v="0"/>
    <n v="0"/>
    <n v="890480123"/>
    <s v="UNIVERSIDAD DE CARTAGENA"/>
    <n v="5"/>
    <m/>
    <m/>
    <m/>
    <m/>
    <n v="2"/>
    <n v="7"/>
    <n v="2"/>
  </r>
  <r>
    <n v="39882"/>
    <s v="C"/>
    <x v="380"/>
    <x v="0"/>
    <n v="4"/>
    <n v="550010784"/>
    <d v="2016-07-29T00:00:00"/>
    <d v="2024-03-30T00:00:00"/>
    <n v="0"/>
    <n v="1"/>
    <n v="0"/>
    <n v="30"/>
    <n v="2"/>
    <n v="22490513"/>
    <n v="24960000"/>
    <n v="82200"/>
    <n v="3160"/>
    <n v="80724"/>
    <n v="0"/>
    <n v="0"/>
    <n v="0"/>
    <m/>
    <n v="0"/>
    <n v="0"/>
    <n v="0"/>
    <m/>
    <m/>
    <d v="2021-03-30T00:00:00"/>
    <n v="1"/>
    <s v="O"/>
    <n v="1"/>
    <n v="30"/>
    <n v="0"/>
    <m/>
    <m/>
    <m/>
    <m/>
    <m/>
    <m/>
    <n v="1"/>
    <n v="1"/>
    <m/>
    <m/>
    <n v="40842"/>
    <s v="CREDITOS DE CONSUMO"/>
    <n v="0"/>
    <n v="0"/>
    <n v="890480123"/>
    <s v="UNIVERSIDAD DE CARTAGENA"/>
    <n v="5"/>
    <m/>
    <m/>
    <m/>
    <m/>
    <n v="2"/>
    <n v="7"/>
    <n v="2"/>
  </r>
  <r>
    <n v="4342"/>
    <s v="C"/>
    <x v="380"/>
    <x v="0"/>
    <n v="4"/>
    <n v="550011003"/>
    <d v="2016-08-04T00:00:00"/>
    <d v="2024-03-30T00:00:00"/>
    <n v="0"/>
    <n v="1"/>
    <n v="0"/>
    <n v="30"/>
    <n v="2"/>
    <n v="22490513"/>
    <n v="24960000"/>
    <n v="8935"/>
    <n v="344"/>
    <n v="8788"/>
    <n v="0"/>
    <n v="0"/>
    <n v="0"/>
    <m/>
    <n v="0"/>
    <n v="0"/>
    <n v="0"/>
    <m/>
    <m/>
    <d v="2021-03-30T00:00:00"/>
    <n v="1"/>
    <s v="O"/>
    <n v="1"/>
    <n v="30"/>
    <n v="0"/>
    <m/>
    <m/>
    <m/>
    <m/>
    <m/>
    <m/>
    <n v="1"/>
    <n v="1"/>
    <m/>
    <m/>
    <n v="4446"/>
    <s v="CREDITOS DE CONSUMO"/>
    <n v="0"/>
    <n v="0"/>
    <n v="890480123"/>
    <s v="UNIVERSIDAD DE CARTAGENA"/>
    <n v="5"/>
    <m/>
    <m/>
    <m/>
    <m/>
    <n v="2"/>
    <n v="7"/>
    <n v="2"/>
  </r>
  <r>
    <n v="28041"/>
    <s v="C"/>
    <x v="380"/>
    <x v="0"/>
    <n v="4"/>
    <n v="550011190"/>
    <d v="2016-08-18T00:00:00"/>
    <d v="2024-03-30T00:00:00"/>
    <n v="0"/>
    <n v="1"/>
    <n v="0"/>
    <n v="30"/>
    <n v="2"/>
    <n v="22490513"/>
    <n v="24960000"/>
    <n v="57791"/>
    <n v="2222"/>
    <n v="56757"/>
    <n v="0"/>
    <n v="0"/>
    <n v="0"/>
    <m/>
    <n v="0"/>
    <n v="0"/>
    <n v="0"/>
    <m/>
    <m/>
    <d v="2021-03-30T00:00:00"/>
    <n v="1"/>
    <s v="O"/>
    <n v="1"/>
    <n v="30"/>
    <n v="0"/>
    <m/>
    <m/>
    <m/>
    <m/>
    <m/>
    <m/>
    <n v="1"/>
    <n v="1"/>
    <m/>
    <m/>
    <n v="28716"/>
    <s v="CREDITOS DE CONSUMO"/>
    <n v="0"/>
    <n v="0"/>
    <n v="890480123"/>
    <s v="UNIVERSIDAD DE CARTAGENA"/>
    <n v="5"/>
    <m/>
    <m/>
    <m/>
    <m/>
    <n v="2"/>
    <n v="7"/>
    <n v="2"/>
  </r>
  <r>
    <n v="23297"/>
    <s v="C"/>
    <x v="380"/>
    <x v="0"/>
    <n v="4"/>
    <n v="550011191"/>
    <d v="2016-08-18T00:00:00"/>
    <d v="2024-03-30T00:00:00"/>
    <n v="0"/>
    <n v="1"/>
    <n v="0"/>
    <n v="30"/>
    <n v="2"/>
    <n v="22490513"/>
    <n v="24960000"/>
    <n v="48011"/>
    <n v="1846"/>
    <n v="47155"/>
    <n v="0"/>
    <n v="0"/>
    <n v="0"/>
    <m/>
    <n v="0"/>
    <n v="0"/>
    <n v="0"/>
    <m/>
    <m/>
    <d v="2021-03-30T00:00:00"/>
    <n v="1"/>
    <s v="O"/>
    <n v="1"/>
    <n v="30"/>
    <n v="0"/>
    <m/>
    <m/>
    <m/>
    <m/>
    <m/>
    <m/>
    <n v="1"/>
    <n v="1"/>
    <m/>
    <m/>
    <n v="23858"/>
    <s v="CREDITOS DE CONSUMO"/>
    <n v="0"/>
    <n v="0"/>
    <n v="890480123"/>
    <s v="UNIVERSIDAD DE CARTAGENA"/>
    <n v="5"/>
    <m/>
    <m/>
    <m/>
    <m/>
    <n v="2"/>
    <n v="7"/>
    <n v="2"/>
  </r>
  <r>
    <n v="19516"/>
    <s v="C"/>
    <x v="380"/>
    <x v="0"/>
    <n v="4"/>
    <n v="550011326"/>
    <d v="2016-08-30T00:00:00"/>
    <d v="2024-03-30T00:00:00"/>
    <n v="0"/>
    <n v="1"/>
    <n v="0"/>
    <n v="30"/>
    <n v="2"/>
    <n v="22490513"/>
    <n v="24960000"/>
    <n v="40222"/>
    <n v="1546"/>
    <n v="39501"/>
    <n v="0"/>
    <n v="0"/>
    <n v="0"/>
    <m/>
    <n v="0"/>
    <n v="0"/>
    <n v="0"/>
    <m/>
    <m/>
    <d v="2021-03-30T00:00:00"/>
    <n v="1"/>
    <s v="O"/>
    <n v="1"/>
    <n v="30"/>
    <n v="0"/>
    <m/>
    <m/>
    <m/>
    <m/>
    <m/>
    <m/>
    <n v="1"/>
    <n v="1"/>
    <m/>
    <m/>
    <n v="19985"/>
    <s v="CREDITOS DE CONSUMO"/>
    <n v="0"/>
    <n v="0"/>
    <n v="890480123"/>
    <s v="UNIVERSIDAD DE CARTAGENA"/>
    <n v="5"/>
    <m/>
    <m/>
    <m/>
    <m/>
    <n v="2"/>
    <n v="7"/>
    <n v="2"/>
  </r>
  <r>
    <n v="5531"/>
    <s v="C"/>
    <x v="380"/>
    <x v="0"/>
    <n v="4"/>
    <n v="550012004"/>
    <d v="2016-10-02T00:00:00"/>
    <d v="2024-03-30T00:00:00"/>
    <n v="0"/>
    <n v="1"/>
    <n v="0"/>
    <n v="30"/>
    <n v="2"/>
    <n v="22490513"/>
    <n v="24960000"/>
    <n v="11402"/>
    <n v="438"/>
    <n v="11195"/>
    <n v="0"/>
    <n v="0"/>
    <n v="0"/>
    <m/>
    <n v="0"/>
    <n v="0"/>
    <n v="0"/>
    <m/>
    <m/>
    <d v="2021-03-30T00:00:00"/>
    <n v="1"/>
    <s v="O"/>
    <n v="1"/>
    <n v="30"/>
    <n v="0"/>
    <m/>
    <m/>
    <m/>
    <m/>
    <m/>
    <m/>
    <n v="1"/>
    <n v="1"/>
    <m/>
    <m/>
    <n v="5664"/>
    <s v="CREDITOS DE CONSUMO"/>
    <n v="0"/>
    <n v="0"/>
    <n v="890480123"/>
    <s v="UNIVERSIDAD DE CARTAGENA"/>
    <n v="5"/>
    <m/>
    <m/>
    <m/>
    <m/>
    <n v="2"/>
    <n v="7"/>
    <n v="2"/>
  </r>
  <r>
    <n v="4110"/>
    <s v="C"/>
    <x v="380"/>
    <x v="0"/>
    <n v="4"/>
    <n v="550012005"/>
    <d v="2016-10-02T00:00:00"/>
    <d v="2024-03-30T00:00:00"/>
    <n v="0"/>
    <n v="1"/>
    <n v="0"/>
    <n v="30"/>
    <n v="2"/>
    <n v="22490513"/>
    <n v="24960000"/>
    <n v="8479"/>
    <n v="326"/>
    <n v="8319"/>
    <n v="0"/>
    <n v="0"/>
    <n v="0"/>
    <m/>
    <n v="0"/>
    <n v="0"/>
    <n v="0"/>
    <m/>
    <m/>
    <d v="2021-03-30T00:00:00"/>
    <n v="1"/>
    <s v="O"/>
    <n v="1"/>
    <n v="30"/>
    <n v="0"/>
    <m/>
    <m/>
    <m/>
    <m/>
    <m/>
    <m/>
    <n v="1"/>
    <n v="1"/>
    <m/>
    <m/>
    <n v="4209"/>
    <s v="CREDITOS DE CONSUMO"/>
    <n v="0"/>
    <n v="0"/>
    <n v="890480123"/>
    <s v="UNIVERSIDAD DE CARTAGENA"/>
    <n v="5"/>
    <m/>
    <m/>
    <m/>
    <m/>
    <n v="2"/>
    <n v="7"/>
    <n v="2"/>
  </r>
  <r>
    <n v="4612"/>
    <s v="C"/>
    <x v="380"/>
    <x v="0"/>
    <n v="4"/>
    <n v="550012019"/>
    <d v="2016-10-04T00:00:00"/>
    <d v="2024-03-30T00:00:00"/>
    <n v="0"/>
    <n v="1"/>
    <n v="0"/>
    <n v="30"/>
    <n v="2"/>
    <n v="22490513"/>
    <n v="24960000"/>
    <n v="9501"/>
    <n v="365"/>
    <n v="9334"/>
    <n v="0"/>
    <n v="0"/>
    <n v="0"/>
    <m/>
    <n v="0"/>
    <n v="0"/>
    <n v="0"/>
    <m/>
    <m/>
    <d v="2021-03-30T00:00:00"/>
    <n v="1"/>
    <s v="O"/>
    <n v="1"/>
    <n v="30"/>
    <n v="0"/>
    <m/>
    <m/>
    <m/>
    <m/>
    <m/>
    <m/>
    <n v="1"/>
    <n v="1"/>
    <m/>
    <m/>
    <n v="4722"/>
    <s v="CREDITOS DE CONSUMO"/>
    <n v="0"/>
    <n v="0"/>
    <n v="890480123"/>
    <s v="UNIVERSIDAD DE CARTAGENA"/>
    <n v="5"/>
    <m/>
    <m/>
    <m/>
    <m/>
    <n v="2"/>
    <n v="7"/>
    <n v="2"/>
  </r>
  <r>
    <n v="13946"/>
    <s v="C"/>
    <x v="380"/>
    <x v="0"/>
    <n v="4"/>
    <n v="550012390"/>
    <d v="2016-11-01T00:00:00"/>
    <d v="2024-03-30T00:00:00"/>
    <n v="0"/>
    <n v="1"/>
    <n v="0"/>
    <n v="30"/>
    <n v="2"/>
    <n v="22490513"/>
    <n v="24960000"/>
    <n v="28739"/>
    <n v="1105"/>
    <n v="28228"/>
    <n v="0"/>
    <n v="0"/>
    <n v="0"/>
    <m/>
    <n v="0"/>
    <n v="0"/>
    <n v="0"/>
    <m/>
    <m/>
    <d v="2021-03-30T00:00:00"/>
    <n v="1"/>
    <s v="O"/>
    <n v="1"/>
    <n v="30"/>
    <n v="0"/>
    <m/>
    <m/>
    <m/>
    <m/>
    <m/>
    <m/>
    <n v="1"/>
    <n v="1"/>
    <m/>
    <m/>
    <n v="14282"/>
    <s v="CREDITOS DE CONSUMO"/>
    <n v="0"/>
    <n v="0"/>
    <n v="890480123"/>
    <s v="UNIVERSIDAD DE CARTAGENA"/>
    <n v="5"/>
    <m/>
    <m/>
    <m/>
    <m/>
    <n v="2"/>
    <n v="7"/>
    <n v="2"/>
  </r>
  <r>
    <n v="6453"/>
    <s v="C"/>
    <x v="380"/>
    <x v="0"/>
    <n v="4"/>
    <n v="550012996"/>
    <d v="2016-12-05T00:00:00"/>
    <d v="2024-03-30T00:00:00"/>
    <n v="0"/>
    <n v="1"/>
    <n v="0"/>
    <n v="30"/>
    <n v="2"/>
    <n v="22490513"/>
    <n v="24960000"/>
    <n v="13309"/>
    <n v="512"/>
    <n v="13062"/>
    <n v="0"/>
    <n v="0"/>
    <n v="0"/>
    <m/>
    <n v="0"/>
    <n v="0"/>
    <n v="0"/>
    <m/>
    <m/>
    <d v="2021-03-30T00:00:00"/>
    <n v="1"/>
    <s v="O"/>
    <n v="1"/>
    <n v="30"/>
    <n v="0"/>
    <m/>
    <m/>
    <m/>
    <m/>
    <m/>
    <m/>
    <n v="1"/>
    <n v="1"/>
    <m/>
    <m/>
    <n v="6609"/>
    <s v="CREDITOS DE CONSUMO"/>
    <n v="0"/>
    <n v="0"/>
    <n v="890480123"/>
    <s v="UNIVERSIDAD DE CARTAGENA"/>
    <n v="5"/>
    <m/>
    <m/>
    <m/>
    <m/>
    <n v="2"/>
    <n v="7"/>
    <n v="2"/>
  </r>
  <r>
    <n v="7860"/>
    <s v="C"/>
    <x v="380"/>
    <x v="0"/>
    <n v="4"/>
    <n v="550013013"/>
    <d v="2016-12-06T00:00:00"/>
    <d v="2024-03-30T00:00:00"/>
    <n v="0"/>
    <n v="1"/>
    <n v="0"/>
    <n v="30"/>
    <n v="2"/>
    <n v="22490513"/>
    <n v="24960000"/>
    <n v="16201"/>
    <n v="623"/>
    <n v="15908"/>
    <n v="0"/>
    <n v="0"/>
    <n v="0"/>
    <m/>
    <n v="0"/>
    <n v="0"/>
    <n v="0"/>
    <m/>
    <m/>
    <d v="2021-03-30T00:00:00"/>
    <n v="1"/>
    <s v="O"/>
    <n v="1"/>
    <n v="30"/>
    <n v="0"/>
    <m/>
    <m/>
    <m/>
    <m/>
    <m/>
    <m/>
    <n v="1"/>
    <n v="1"/>
    <m/>
    <m/>
    <n v="8048"/>
    <s v="CREDITOS DE CONSUMO"/>
    <n v="0"/>
    <n v="0"/>
    <n v="890480123"/>
    <s v="UNIVERSIDAD DE CARTAGENA"/>
    <n v="5"/>
    <m/>
    <m/>
    <m/>
    <m/>
    <n v="2"/>
    <n v="7"/>
    <n v="2"/>
  </r>
  <r>
    <n v="6355"/>
    <s v="C"/>
    <x v="380"/>
    <x v="0"/>
    <n v="4"/>
    <n v="550013920"/>
    <d v="2017-02-04T00:00:00"/>
    <d v="2024-03-30T00:00:00"/>
    <n v="0"/>
    <n v="1"/>
    <n v="0"/>
    <n v="30"/>
    <n v="2"/>
    <n v="22490513"/>
    <n v="24960000"/>
    <n v="13102"/>
    <n v="504"/>
    <n v="12863"/>
    <n v="0"/>
    <n v="0"/>
    <n v="0"/>
    <m/>
    <n v="0"/>
    <n v="0"/>
    <n v="0"/>
    <m/>
    <m/>
    <d v="2021-03-30T00:00:00"/>
    <n v="1"/>
    <s v="O"/>
    <n v="1"/>
    <n v="30"/>
    <n v="0"/>
    <m/>
    <m/>
    <m/>
    <m/>
    <m/>
    <m/>
    <n v="1"/>
    <n v="1"/>
    <m/>
    <m/>
    <n v="6508"/>
    <s v="CREDITOS DE CONSUMO"/>
    <n v="0"/>
    <n v="0"/>
    <n v="890480123"/>
    <s v="UNIVERSIDAD DE CARTAGENA"/>
    <n v="5"/>
    <m/>
    <m/>
    <m/>
    <m/>
    <n v="2"/>
    <n v="7"/>
    <n v="2"/>
  </r>
  <r>
    <n v="16608"/>
    <s v="C"/>
    <x v="380"/>
    <x v="0"/>
    <n v="4"/>
    <n v="550013921"/>
    <d v="2017-02-04T00:00:00"/>
    <d v="2024-03-30T00:00:00"/>
    <n v="0"/>
    <n v="1"/>
    <n v="0"/>
    <n v="30"/>
    <n v="2"/>
    <n v="22490513"/>
    <n v="24960000"/>
    <n v="34238"/>
    <n v="1316"/>
    <n v="33616"/>
    <n v="0"/>
    <n v="0"/>
    <n v="0"/>
    <m/>
    <n v="0"/>
    <n v="0"/>
    <n v="0"/>
    <m/>
    <m/>
    <d v="2021-03-30T00:00:00"/>
    <n v="1"/>
    <s v="O"/>
    <n v="1"/>
    <n v="30"/>
    <n v="0"/>
    <m/>
    <m/>
    <m/>
    <m/>
    <m/>
    <m/>
    <n v="1"/>
    <n v="1"/>
    <m/>
    <m/>
    <n v="17008"/>
    <s v="CREDITOS DE CONSUMO"/>
    <n v="0"/>
    <n v="0"/>
    <n v="890480123"/>
    <s v="UNIVERSIDAD DE CARTAGENA"/>
    <n v="5"/>
    <m/>
    <m/>
    <m/>
    <m/>
    <n v="2"/>
    <n v="7"/>
    <n v="2"/>
  </r>
  <r>
    <n v="14082"/>
    <s v="C"/>
    <x v="380"/>
    <x v="0"/>
    <n v="4"/>
    <n v="550013939"/>
    <d v="2017-02-05T00:00:00"/>
    <d v="2024-03-30T00:00:00"/>
    <n v="0"/>
    <n v="1"/>
    <n v="0"/>
    <n v="30"/>
    <n v="2"/>
    <n v="22490513"/>
    <n v="24960000"/>
    <n v="29024"/>
    <n v="1116"/>
    <n v="28502"/>
    <n v="0"/>
    <n v="0"/>
    <n v="0"/>
    <m/>
    <n v="0"/>
    <n v="0"/>
    <n v="0"/>
    <m/>
    <m/>
    <d v="2021-03-30T00:00:00"/>
    <n v="1"/>
    <s v="O"/>
    <n v="1"/>
    <n v="30"/>
    <n v="0"/>
    <m/>
    <m/>
    <m/>
    <m/>
    <m/>
    <m/>
    <n v="1"/>
    <n v="1"/>
    <m/>
    <m/>
    <n v="14420"/>
    <s v="CREDITOS DE CONSUMO"/>
    <n v="0"/>
    <n v="0"/>
    <n v="890480123"/>
    <s v="UNIVERSIDAD DE CARTAGENA"/>
    <n v="5"/>
    <m/>
    <m/>
    <m/>
    <m/>
    <n v="2"/>
    <n v="7"/>
    <n v="2"/>
  </r>
  <r>
    <n v="22653"/>
    <s v="C"/>
    <x v="380"/>
    <x v="0"/>
    <n v="4"/>
    <n v="550014681"/>
    <d v="2017-04-04T00:00:00"/>
    <d v="2024-03-30T00:00:00"/>
    <n v="0"/>
    <n v="1"/>
    <n v="0"/>
    <n v="30"/>
    <n v="2"/>
    <n v="22490513"/>
    <n v="24960000"/>
    <n v="46687"/>
    <n v="1795"/>
    <n v="45850"/>
    <n v="0"/>
    <n v="0"/>
    <n v="0"/>
    <m/>
    <n v="0"/>
    <n v="0"/>
    <n v="0"/>
    <m/>
    <m/>
    <d v="2021-03-30T00:00:00"/>
    <n v="1"/>
    <s v="O"/>
    <n v="1"/>
    <n v="30"/>
    <n v="0"/>
    <m/>
    <m/>
    <m/>
    <m/>
    <m/>
    <m/>
    <n v="1"/>
    <n v="1"/>
    <m/>
    <m/>
    <n v="23197"/>
    <s v="CREDITOS DE CONSUMO"/>
    <n v="0"/>
    <n v="0"/>
    <n v="890480123"/>
    <s v="UNIVERSIDAD DE CARTAGENA"/>
    <n v="5"/>
    <m/>
    <m/>
    <m/>
    <m/>
    <n v="2"/>
    <n v="7"/>
    <n v="2"/>
  </r>
  <r>
    <n v="16450"/>
    <s v="C"/>
    <x v="380"/>
    <x v="0"/>
    <n v="4"/>
    <n v="550014712"/>
    <d v="2017-04-06T00:00:00"/>
    <d v="2024-03-30T00:00:00"/>
    <n v="0"/>
    <n v="1"/>
    <n v="0"/>
    <n v="30"/>
    <n v="2"/>
    <n v="22490513"/>
    <n v="24960000"/>
    <n v="33906"/>
    <n v="1304"/>
    <n v="33296"/>
    <n v="0"/>
    <n v="0"/>
    <n v="0"/>
    <m/>
    <n v="0"/>
    <n v="0"/>
    <n v="0"/>
    <m/>
    <m/>
    <d v="2021-03-30T00:00:00"/>
    <n v="1"/>
    <s v="O"/>
    <n v="1"/>
    <n v="30"/>
    <n v="0"/>
    <m/>
    <m/>
    <m/>
    <m/>
    <m/>
    <m/>
    <n v="1"/>
    <n v="1"/>
    <m/>
    <m/>
    <n v="16846"/>
    <s v="CREDITOS DE CONSUMO"/>
    <n v="0"/>
    <n v="0"/>
    <n v="890480123"/>
    <s v="UNIVERSIDAD DE CARTAGENA"/>
    <n v="5"/>
    <m/>
    <m/>
    <m/>
    <m/>
    <n v="2"/>
    <n v="7"/>
    <n v="2"/>
  </r>
  <r>
    <n v="24050"/>
    <s v="C"/>
    <x v="380"/>
    <x v="0"/>
    <n v="4"/>
    <n v="550015097"/>
    <d v="2017-05-04T00:00:00"/>
    <d v="2024-03-30T00:00:00"/>
    <n v="0"/>
    <n v="1"/>
    <n v="0"/>
    <n v="30"/>
    <n v="2"/>
    <n v="22490513"/>
    <n v="24960000"/>
    <n v="49560"/>
    <n v="1905"/>
    <n v="48678"/>
    <n v="0"/>
    <n v="0"/>
    <n v="0"/>
    <m/>
    <n v="0"/>
    <n v="0"/>
    <n v="0"/>
    <m/>
    <m/>
    <d v="2021-03-30T00:00:00"/>
    <n v="1"/>
    <s v="O"/>
    <n v="1"/>
    <n v="30"/>
    <n v="0"/>
    <m/>
    <m/>
    <m/>
    <m/>
    <m/>
    <m/>
    <n v="1"/>
    <n v="1"/>
    <m/>
    <m/>
    <n v="24628"/>
    <s v="CREDITOS DE CONSUMO"/>
    <n v="0"/>
    <n v="0"/>
    <n v="890480123"/>
    <s v="UNIVERSIDAD DE CARTAGENA"/>
    <n v="5"/>
    <m/>
    <m/>
    <m/>
    <m/>
    <n v="2"/>
    <n v="7"/>
    <n v="2"/>
  </r>
  <r>
    <n v="22831"/>
    <s v="C"/>
    <x v="380"/>
    <x v="0"/>
    <n v="4"/>
    <n v="550015383"/>
    <d v="2017-05-30T00:00:00"/>
    <d v="2024-03-30T00:00:00"/>
    <n v="0"/>
    <n v="1"/>
    <n v="0"/>
    <n v="30"/>
    <n v="2"/>
    <n v="22490513"/>
    <n v="24960000"/>
    <n v="47061"/>
    <n v="1809"/>
    <n v="46210"/>
    <n v="0"/>
    <n v="0"/>
    <n v="0"/>
    <m/>
    <n v="0"/>
    <n v="0"/>
    <n v="0"/>
    <m/>
    <m/>
    <d v="2021-03-30T00:00:00"/>
    <n v="1"/>
    <s v="O"/>
    <n v="1"/>
    <n v="30"/>
    <n v="0"/>
    <m/>
    <m/>
    <m/>
    <m/>
    <m/>
    <m/>
    <n v="1"/>
    <n v="1"/>
    <m/>
    <m/>
    <n v="23379"/>
    <s v="CREDITOS DE CONSUMO"/>
    <n v="0"/>
    <n v="0"/>
    <n v="890480123"/>
    <s v="UNIVERSIDAD DE CARTAGENA"/>
    <n v="5"/>
    <m/>
    <m/>
    <m/>
    <m/>
    <n v="2"/>
    <n v="7"/>
    <n v="2"/>
  </r>
  <r>
    <n v="10098"/>
    <s v="C"/>
    <x v="380"/>
    <x v="0"/>
    <n v="4"/>
    <n v="550015927"/>
    <d v="2017-07-03T00:00:00"/>
    <d v="2024-03-30T00:00:00"/>
    <n v="0"/>
    <n v="1"/>
    <n v="0"/>
    <n v="30"/>
    <n v="2"/>
    <n v="22490513"/>
    <n v="24960000"/>
    <n v="20810"/>
    <n v="800"/>
    <n v="20439"/>
    <n v="0"/>
    <n v="0"/>
    <n v="0"/>
    <m/>
    <n v="0"/>
    <n v="0"/>
    <n v="0"/>
    <m/>
    <m/>
    <d v="2021-03-30T00:00:00"/>
    <n v="1"/>
    <s v="O"/>
    <n v="1"/>
    <n v="30"/>
    <n v="0"/>
    <m/>
    <m/>
    <m/>
    <m/>
    <m/>
    <m/>
    <n v="1"/>
    <n v="1"/>
    <m/>
    <m/>
    <n v="10341"/>
    <s v="CREDITOS DE CONSUMO"/>
    <n v="0"/>
    <n v="0"/>
    <n v="890480123"/>
    <s v="UNIVERSIDAD DE CARTAGENA"/>
    <n v="5"/>
    <m/>
    <m/>
    <m/>
    <m/>
    <n v="2"/>
    <n v="7"/>
    <n v="2"/>
  </r>
  <r>
    <n v="5446"/>
    <s v="C"/>
    <x v="380"/>
    <x v="0"/>
    <n v="4"/>
    <n v="550015943"/>
    <d v="2017-07-04T00:00:00"/>
    <d v="2024-03-30T00:00:00"/>
    <n v="0"/>
    <n v="1"/>
    <n v="0"/>
    <n v="30"/>
    <n v="2"/>
    <n v="22490513"/>
    <n v="24960000"/>
    <n v="11225"/>
    <n v="432"/>
    <n v="11024"/>
    <n v="0"/>
    <n v="0"/>
    <n v="0"/>
    <m/>
    <n v="0"/>
    <n v="0"/>
    <n v="0"/>
    <m/>
    <m/>
    <d v="2021-03-30T00:00:00"/>
    <n v="1"/>
    <s v="O"/>
    <n v="1"/>
    <n v="30"/>
    <n v="0"/>
    <m/>
    <m/>
    <m/>
    <m/>
    <m/>
    <m/>
    <n v="1"/>
    <n v="1"/>
    <m/>
    <m/>
    <n v="5578"/>
    <s v="CREDITOS DE CONSUMO"/>
    <n v="0"/>
    <n v="0"/>
    <n v="890480123"/>
    <s v="UNIVERSIDAD DE CARTAGENA"/>
    <n v="5"/>
    <m/>
    <m/>
    <m/>
    <m/>
    <n v="2"/>
    <n v="7"/>
    <n v="2"/>
  </r>
  <r>
    <n v="9331"/>
    <s v="C"/>
    <x v="380"/>
    <x v="0"/>
    <n v="4"/>
    <n v="550016360"/>
    <d v="2017-08-01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9331"/>
    <s v="C"/>
    <x v="380"/>
    <x v="0"/>
    <n v="4"/>
    <n v="550016436"/>
    <d v="2017-08-10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3375"/>
    <s v="C"/>
    <x v="380"/>
    <x v="0"/>
    <n v="4"/>
    <n v="550016498"/>
    <d v="2017-08-18T00:00:00"/>
    <d v="2024-03-30T00:00:00"/>
    <n v="0"/>
    <n v="1"/>
    <n v="0"/>
    <n v="30"/>
    <n v="2"/>
    <n v="22490513"/>
    <n v="24960000"/>
    <n v="6967"/>
    <n v="268"/>
    <n v="6832"/>
    <n v="0"/>
    <n v="0"/>
    <n v="0"/>
    <m/>
    <n v="0"/>
    <n v="0"/>
    <n v="0"/>
    <m/>
    <m/>
    <d v="2021-03-30T00:00:00"/>
    <n v="1"/>
    <s v="O"/>
    <n v="1"/>
    <n v="30"/>
    <n v="0"/>
    <m/>
    <m/>
    <m/>
    <m/>
    <m/>
    <m/>
    <n v="1"/>
    <n v="1"/>
    <m/>
    <m/>
    <n v="3457"/>
    <s v="CREDITOS DE CONSUMO"/>
    <n v="0"/>
    <n v="0"/>
    <n v="890480123"/>
    <s v="UNIVERSIDAD DE CARTAGENA"/>
    <n v="5"/>
    <m/>
    <m/>
    <m/>
    <m/>
    <n v="2"/>
    <n v="7"/>
    <n v="2"/>
  </r>
  <r>
    <n v="8594"/>
    <s v="C"/>
    <x v="380"/>
    <x v="0"/>
    <n v="4"/>
    <n v="550016791"/>
    <d v="2017-09-06T00:00:00"/>
    <d v="2024-03-30T00:00:00"/>
    <n v="0"/>
    <n v="1"/>
    <n v="0"/>
    <n v="30"/>
    <n v="2"/>
    <n v="22490513"/>
    <n v="24960000"/>
    <n v="17712"/>
    <n v="681"/>
    <n v="17394"/>
    <n v="0"/>
    <n v="0"/>
    <n v="0"/>
    <m/>
    <n v="0"/>
    <n v="0"/>
    <n v="0"/>
    <m/>
    <m/>
    <d v="2021-03-30T00:00:00"/>
    <n v="1"/>
    <s v="O"/>
    <n v="1"/>
    <n v="30"/>
    <n v="0"/>
    <m/>
    <m/>
    <m/>
    <m/>
    <m/>
    <m/>
    <n v="1"/>
    <n v="1"/>
    <m/>
    <m/>
    <n v="8800"/>
    <s v="CREDITOS DE CONSUMO"/>
    <n v="0"/>
    <n v="0"/>
    <n v="890480123"/>
    <s v="UNIVERSIDAD DE CARTAGENA"/>
    <n v="5"/>
    <m/>
    <m/>
    <m/>
    <m/>
    <n v="2"/>
    <n v="7"/>
    <n v="2"/>
  </r>
  <r>
    <n v="6309"/>
    <s v="C"/>
    <x v="380"/>
    <x v="0"/>
    <n v="4"/>
    <n v="550016804"/>
    <d v="2017-09-07T00:00:00"/>
    <d v="2024-03-30T00:00:00"/>
    <n v="0"/>
    <n v="1"/>
    <n v="0"/>
    <n v="30"/>
    <n v="2"/>
    <n v="22490513"/>
    <n v="24960000"/>
    <n v="13006"/>
    <n v="500"/>
    <n v="12770"/>
    <n v="0"/>
    <n v="0"/>
    <n v="0"/>
    <m/>
    <n v="0"/>
    <n v="0"/>
    <n v="0"/>
    <m/>
    <m/>
    <d v="2021-03-30T00:00:00"/>
    <n v="1"/>
    <s v="O"/>
    <n v="1"/>
    <n v="30"/>
    <n v="0"/>
    <m/>
    <m/>
    <m/>
    <m/>
    <m/>
    <m/>
    <n v="1"/>
    <n v="1"/>
    <m/>
    <m/>
    <n v="6461"/>
    <s v="CREDITOS DE CONSUMO"/>
    <n v="0"/>
    <n v="0"/>
    <n v="890480123"/>
    <s v="UNIVERSIDAD DE CARTAGENA"/>
    <n v="5"/>
    <m/>
    <m/>
    <m/>
    <m/>
    <n v="2"/>
    <n v="7"/>
    <n v="2"/>
  </r>
  <r>
    <n v="48"/>
    <s v="C"/>
    <x v="380"/>
    <x v="0"/>
    <n v="4"/>
    <n v="550016812"/>
    <d v="2017-09-08T00:00:00"/>
    <d v="2021-04-30T00:00:00"/>
    <n v="0"/>
    <n v="1"/>
    <n v="0"/>
    <n v="30"/>
    <n v="2"/>
    <n v="22490513"/>
    <n v="24960000"/>
    <n v="4513"/>
    <n v="4513"/>
    <n v="98"/>
    <n v="0"/>
    <n v="0"/>
    <n v="0"/>
    <m/>
    <n v="0"/>
    <n v="0"/>
    <n v="0"/>
    <m/>
    <m/>
    <d v="2021-03-30T00:00:00"/>
    <n v="1"/>
    <s v="O"/>
    <n v="1"/>
    <n v="30"/>
    <n v="0"/>
    <m/>
    <m/>
    <m/>
    <m/>
    <m/>
    <m/>
    <n v="1"/>
    <n v="1"/>
    <m/>
    <m/>
    <n v="50"/>
    <s v="CREDITOS DE CONSUMO"/>
    <n v="0"/>
    <n v="0"/>
    <n v="890480123"/>
    <s v="UNIVERSIDAD DE CARTAGENA"/>
    <n v="5"/>
    <m/>
    <m/>
    <m/>
    <m/>
    <n v="2"/>
    <n v="7"/>
    <n v="2"/>
  </r>
  <r>
    <n v="8743"/>
    <s v="C"/>
    <x v="380"/>
    <x v="0"/>
    <n v="4"/>
    <n v="550017223"/>
    <d v="2017-10-19T00:00:00"/>
    <d v="2024-03-30T00:00:00"/>
    <n v="0"/>
    <n v="1"/>
    <n v="0"/>
    <n v="30"/>
    <n v="2"/>
    <n v="22490513"/>
    <n v="24960000"/>
    <n v="18025"/>
    <n v="693"/>
    <n v="17696"/>
    <n v="0"/>
    <n v="0"/>
    <n v="0"/>
    <m/>
    <n v="0"/>
    <n v="0"/>
    <n v="0"/>
    <m/>
    <m/>
    <d v="2021-03-30T00:00:00"/>
    <n v="1"/>
    <s v="O"/>
    <n v="1"/>
    <n v="30"/>
    <n v="0"/>
    <m/>
    <m/>
    <m/>
    <m/>
    <m/>
    <m/>
    <n v="1"/>
    <n v="1"/>
    <m/>
    <m/>
    <n v="8953"/>
    <s v="CREDITOS DE CONSUMO"/>
    <n v="0"/>
    <n v="0"/>
    <n v="890480123"/>
    <s v="UNIVERSIDAD DE CARTAGENA"/>
    <n v="5"/>
    <m/>
    <m/>
    <m/>
    <m/>
    <n v="2"/>
    <n v="7"/>
    <n v="2"/>
  </r>
  <r>
    <n v="14789"/>
    <s v="C"/>
    <x v="380"/>
    <x v="0"/>
    <n v="4"/>
    <n v="550017224"/>
    <d v="2017-10-19T00:00:00"/>
    <d v="2024-03-30T00:00:00"/>
    <n v="0"/>
    <n v="1"/>
    <n v="0"/>
    <n v="30"/>
    <n v="2"/>
    <n v="22490513"/>
    <n v="24960000"/>
    <n v="30479"/>
    <n v="1172"/>
    <n v="29934"/>
    <n v="0"/>
    <n v="0"/>
    <n v="0"/>
    <m/>
    <n v="0"/>
    <n v="0"/>
    <n v="0"/>
    <m/>
    <m/>
    <d v="2021-03-30T00:00:00"/>
    <n v="1"/>
    <s v="O"/>
    <n v="1"/>
    <n v="30"/>
    <n v="0"/>
    <m/>
    <m/>
    <m/>
    <m/>
    <m/>
    <m/>
    <n v="1"/>
    <n v="1"/>
    <m/>
    <m/>
    <n v="15145"/>
    <s v="CREDITOS DE CONSUMO"/>
    <n v="0"/>
    <n v="0"/>
    <n v="890480123"/>
    <s v="UNIVERSIDAD DE CARTAGENA"/>
    <n v="5"/>
    <m/>
    <m/>
    <m/>
    <m/>
    <n v="2"/>
    <n v="7"/>
    <n v="2"/>
  </r>
  <r>
    <n v="14712"/>
    <s v="C"/>
    <x v="380"/>
    <x v="0"/>
    <n v="4"/>
    <n v="550017441"/>
    <d v="2017-11-02T00:00:00"/>
    <d v="2024-03-30T00:00:00"/>
    <n v="0"/>
    <n v="1"/>
    <n v="0"/>
    <n v="30"/>
    <n v="2"/>
    <n v="22490513"/>
    <n v="24960000"/>
    <n v="30317"/>
    <n v="1166"/>
    <n v="29778"/>
    <n v="0"/>
    <n v="0"/>
    <n v="0"/>
    <m/>
    <n v="0"/>
    <n v="0"/>
    <n v="0"/>
    <m/>
    <m/>
    <d v="2021-03-30T00:00:00"/>
    <n v="1"/>
    <s v="O"/>
    <n v="1"/>
    <n v="30"/>
    <n v="0"/>
    <m/>
    <m/>
    <m/>
    <m/>
    <m/>
    <m/>
    <n v="1"/>
    <n v="1"/>
    <m/>
    <m/>
    <n v="15066"/>
    <s v="CREDITOS DE CONSUMO"/>
    <n v="0"/>
    <n v="0"/>
    <n v="890480123"/>
    <s v="UNIVERSIDAD DE CARTAGENA"/>
    <n v="5"/>
    <m/>
    <m/>
    <m/>
    <m/>
    <n v="2"/>
    <n v="7"/>
    <n v="2"/>
  </r>
  <r>
    <n v="17746"/>
    <s v="C"/>
    <x v="380"/>
    <x v="0"/>
    <n v="4"/>
    <n v="550017807"/>
    <d v="2017-12-15T00:00:00"/>
    <d v="2024-03-30T00:00:00"/>
    <n v="0"/>
    <n v="1"/>
    <n v="0"/>
    <n v="30"/>
    <n v="2"/>
    <n v="22490513"/>
    <n v="24960000"/>
    <n v="36567"/>
    <n v="1406"/>
    <n v="35920"/>
    <n v="0"/>
    <n v="0"/>
    <n v="0"/>
    <m/>
    <n v="0"/>
    <n v="0"/>
    <n v="0"/>
    <m/>
    <m/>
    <d v="2021-03-30T00:00:00"/>
    <n v="1"/>
    <s v="O"/>
    <n v="1"/>
    <n v="30"/>
    <n v="0"/>
    <m/>
    <m/>
    <m/>
    <m/>
    <m/>
    <m/>
    <n v="1"/>
    <n v="1"/>
    <m/>
    <m/>
    <n v="18174"/>
    <s v="CREDITOS DE CONSUMO"/>
    <n v="0"/>
    <n v="0"/>
    <n v="890480123"/>
    <s v="UNIVERSIDAD DE CARTAGENA"/>
    <n v="5"/>
    <m/>
    <m/>
    <m/>
    <m/>
    <n v="2"/>
    <n v="7"/>
    <n v="2"/>
  </r>
  <r>
    <n v="15334"/>
    <s v="C"/>
    <x v="380"/>
    <x v="0"/>
    <n v="4"/>
    <n v="550018012"/>
    <d v="2018-01-11T00:00:00"/>
    <d v="2024-03-30T00:00:00"/>
    <n v="0"/>
    <n v="1"/>
    <n v="0"/>
    <n v="30"/>
    <n v="2"/>
    <n v="22490513"/>
    <n v="24960000"/>
    <n v="31594"/>
    <n v="1215"/>
    <n v="31038"/>
    <n v="0"/>
    <n v="0"/>
    <n v="0"/>
    <m/>
    <n v="0"/>
    <n v="0"/>
    <n v="0"/>
    <m/>
    <m/>
    <d v="2021-03-30T00:00:00"/>
    <n v="1"/>
    <s v="O"/>
    <n v="1"/>
    <n v="30"/>
    <n v="0"/>
    <m/>
    <m/>
    <m/>
    <m/>
    <m/>
    <m/>
    <n v="1"/>
    <n v="1"/>
    <m/>
    <m/>
    <n v="15704"/>
    <s v="CREDITOS DE CONSUMO"/>
    <n v="0"/>
    <n v="0"/>
    <n v="890480123"/>
    <s v="UNIVERSIDAD DE CARTAGENA"/>
    <n v="5"/>
    <m/>
    <m/>
    <m/>
    <m/>
    <n v="2"/>
    <n v="7"/>
    <n v="2"/>
  </r>
  <r>
    <n v="11720"/>
    <s v="C"/>
    <x v="380"/>
    <x v="0"/>
    <n v="4"/>
    <n v="550018014"/>
    <d v="2018-01-12T00:00:00"/>
    <d v="2024-03-30T00:00:00"/>
    <n v="0"/>
    <n v="1"/>
    <n v="0"/>
    <n v="30"/>
    <n v="2"/>
    <n v="22490513"/>
    <n v="24960000"/>
    <n v="24157"/>
    <n v="929"/>
    <n v="23723"/>
    <n v="0"/>
    <n v="0"/>
    <n v="0"/>
    <m/>
    <n v="0"/>
    <n v="0"/>
    <n v="0"/>
    <m/>
    <m/>
    <d v="2021-03-30T00:00:00"/>
    <n v="1"/>
    <s v="O"/>
    <n v="1"/>
    <n v="30"/>
    <n v="0"/>
    <m/>
    <m/>
    <m/>
    <m/>
    <m/>
    <m/>
    <n v="1"/>
    <n v="1"/>
    <m/>
    <m/>
    <n v="12003"/>
    <s v="CREDITOS DE CONSUMO"/>
    <n v="0"/>
    <n v="0"/>
    <n v="890480123"/>
    <s v="UNIVERSIDAD DE CARTAGENA"/>
    <n v="5"/>
    <m/>
    <m/>
    <m/>
    <m/>
    <n v="2"/>
    <n v="7"/>
    <n v="2"/>
  </r>
  <r>
    <n v="8484"/>
    <s v="C"/>
    <x v="380"/>
    <x v="0"/>
    <n v="4"/>
    <n v="550018020"/>
    <d v="2018-01-15T00:00:00"/>
    <d v="2024-03-30T00:00:00"/>
    <n v="0"/>
    <n v="1"/>
    <n v="0"/>
    <n v="30"/>
    <n v="2"/>
    <n v="22490513"/>
    <n v="24960000"/>
    <n v="17481"/>
    <n v="672"/>
    <n v="17172"/>
    <n v="0"/>
    <n v="0"/>
    <n v="0"/>
    <m/>
    <n v="0"/>
    <n v="0"/>
    <n v="0"/>
    <m/>
    <m/>
    <d v="2021-03-30T00:00:00"/>
    <n v="1"/>
    <s v="O"/>
    <n v="1"/>
    <n v="30"/>
    <n v="0"/>
    <m/>
    <m/>
    <m/>
    <m/>
    <m/>
    <m/>
    <n v="1"/>
    <n v="1"/>
    <m/>
    <m/>
    <n v="8688"/>
    <s v="CREDITOS DE CONSUMO"/>
    <n v="0"/>
    <n v="0"/>
    <n v="890480123"/>
    <s v="UNIVERSIDAD DE CARTAGENA"/>
    <n v="5"/>
    <m/>
    <m/>
    <m/>
    <m/>
    <n v="2"/>
    <n v="7"/>
    <n v="2"/>
  </r>
  <r>
    <n v="8971"/>
    <s v="C"/>
    <x v="380"/>
    <x v="0"/>
    <n v="4"/>
    <n v="550018190"/>
    <d v="2018-02-04T00:00:00"/>
    <d v="2024-03-30T00:00:00"/>
    <n v="0"/>
    <n v="1"/>
    <n v="0"/>
    <n v="30"/>
    <n v="2"/>
    <n v="22490513"/>
    <n v="24960000"/>
    <n v="18474"/>
    <n v="710"/>
    <n v="18159"/>
    <n v="0"/>
    <n v="0"/>
    <n v="0"/>
    <m/>
    <n v="0"/>
    <n v="0"/>
    <n v="0"/>
    <m/>
    <m/>
    <d v="2021-03-30T00:00:00"/>
    <n v="1"/>
    <s v="O"/>
    <n v="1"/>
    <n v="30"/>
    <n v="0"/>
    <m/>
    <m/>
    <m/>
    <m/>
    <m/>
    <m/>
    <n v="1"/>
    <n v="1"/>
    <m/>
    <m/>
    <n v="9188"/>
    <s v="CREDITOS DE CONSUMO"/>
    <n v="0"/>
    <n v="0"/>
    <n v="890480123"/>
    <s v="UNIVERSIDAD DE CARTAGENA"/>
    <n v="5"/>
    <m/>
    <m/>
    <m/>
    <m/>
    <n v="2"/>
    <n v="7"/>
    <n v="2"/>
  </r>
  <r>
    <n v="11867"/>
    <s v="C"/>
    <x v="380"/>
    <x v="0"/>
    <n v="4"/>
    <n v="550018191"/>
    <d v="2018-02-04T00:00:00"/>
    <d v="2024-03-30T00:00:00"/>
    <n v="0"/>
    <n v="1"/>
    <n v="0"/>
    <n v="30"/>
    <n v="2"/>
    <n v="22490513"/>
    <n v="24960000"/>
    <n v="24464"/>
    <n v="941"/>
    <n v="24019"/>
    <n v="0"/>
    <n v="0"/>
    <n v="0"/>
    <m/>
    <n v="0"/>
    <n v="0"/>
    <n v="0"/>
    <m/>
    <m/>
    <d v="2021-03-30T00:00:00"/>
    <n v="1"/>
    <s v="O"/>
    <n v="1"/>
    <n v="30"/>
    <n v="0"/>
    <m/>
    <m/>
    <m/>
    <m/>
    <m/>
    <m/>
    <n v="1"/>
    <n v="1"/>
    <m/>
    <m/>
    <n v="12152"/>
    <s v="CREDITOS DE CONSUMO"/>
    <n v="0"/>
    <n v="0"/>
    <n v="890480123"/>
    <s v="UNIVERSIDAD DE CARTAGENA"/>
    <n v="5"/>
    <m/>
    <m/>
    <m/>
    <m/>
    <n v="2"/>
    <n v="7"/>
    <n v="2"/>
  </r>
  <r>
    <n v="23471"/>
    <s v="C"/>
    <x v="380"/>
    <x v="0"/>
    <n v="4"/>
    <n v="550018370"/>
    <d v="2018-03-02T00:00:00"/>
    <d v="2024-03-30T00:00:00"/>
    <n v="0"/>
    <n v="1"/>
    <n v="0"/>
    <n v="30"/>
    <n v="2"/>
    <n v="22490513"/>
    <n v="24960000"/>
    <n v="48376"/>
    <n v="1860"/>
    <n v="47507"/>
    <n v="0"/>
    <n v="0"/>
    <n v="0"/>
    <m/>
    <n v="0"/>
    <n v="0"/>
    <n v="0"/>
    <m/>
    <m/>
    <d v="2021-03-30T00:00:00"/>
    <n v="1"/>
    <s v="O"/>
    <n v="1"/>
    <n v="30"/>
    <n v="0"/>
    <m/>
    <m/>
    <m/>
    <m/>
    <m/>
    <m/>
    <n v="1"/>
    <n v="1"/>
    <m/>
    <m/>
    <n v="24036"/>
    <s v="CREDITOS DE CONSUMO"/>
    <n v="0"/>
    <n v="0"/>
    <n v="890480123"/>
    <s v="UNIVERSIDAD DE CARTAGENA"/>
    <n v="5"/>
    <m/>
    <m/>
    <m/>
    <m/>
    <n v="2"/>
    <n v="7"/>
    <n v="2"/>
  </r>
  <r>
    <n v="18713"/>
    <s v="C"/>
    <x v="380"/>
    <x v="0"/>
    <n v="4"/>
    <n v="550018577"/>
    <d v="2018-04-04T00:00:00"/>
    <d v="2024-03-30T00:00:00"/>
    <n v="0"/>
    <n v="1"/>
    <n v="0"/>
    <n v="30"/>
    <n v="2"/>
    <n v="22490513"/>
    <n v="24960000"/>
    <n v="38567"/>
    <n v="1483"/>
    <n v="37876"/>
    <n v="0"/>
    <n v="0"/>
    <n v="0"/>
    <m/>
    <n v="0"/>
    <n v="0"/>
    <n v="0"/>
    <m/>
    <m/>
    <d v="2021-03-30T00:00:00"/>
    <n v="1"/>
    <s v="O"/>
    <n v="1"/>
    <n v="30"/>
    <n v="0"/>
    <m/>
    <m/>
    <m/>
    <m/>
    <m/>
    <m/>
    <n v="1"/>
    <n v="1"/>
    <m/>
    <m/>
    <n v="19163"/>
    <s v="CREDITOS DE CONSUMO"/>
    <n v="0"/>
    <n v="0"/>
    <n v="890480123"/>
    <s v="UNIVERSIDAD DE CARTAGENA"/>
    <n v="5"/>
    <m/>
    <m/>
    <m/>
    <m/>
    <n v="2"/>
    <n v="7"/>
    <n v="2"/>
  </r>
  <r>
    <n v="4198"/>
    <s v="C"/>
    <x v="380"/>
    <x v="0"/>
    <n v="4"/>
    <n v="550019037"/>
    <d v="2018-06-05T00:00:00"/>
    <d v="2024-03-30T00:00:00"/>
    <n v="0"/>
    <n v="1"/>
    <n v="0"/>
    <n v="30"/>
    <n v="2"/>
    <n v="22490513"/>
    <n v="24960000"/>
    <n v="8664"/>
    <n v="333"/>
    <n v="8497"/>
    <n v="0"/>
    <n v="0"/>
    <n v="0"/>
    <m/>
    <n v="0"/>
    <n v="0"/>
    <n v="0"/>
    <m/>
    <m/>
    <d v="2021-03-30T00:00:00"/>
    <n v="1"/>
    <s v="O"/>
    <n v="1"/>
    <n v="30"/>
    <n v="0"/>
    <m/>
    <m/>
    <m/>
    <m/>
    <m/>
    <m/>
    <n v="1"/>
    <n v="1"/>
    <m/>
    <m/>
    <n v="4299"/>
    <s v="CREDITOS DE CONSUMO"/>
    <n v="0"/>
    <n v="0"/>
    <n v="890480123"/>
    <s v="UNIVERSIDAD DE CARTAGENA"/>
    <n v="5"/>
    <m/>
    <m/>
    <m/>
    <m/>
    <n v="2"/>
    <n v="7"/>
    <n v="2"/>
  </r>
  <r>
    <n v="38808"/>
    <s v="C"/>
    <x v="380"/>
    <x v="0"/>
    <n v="4"/>
    <n v="550019038"/>
    <d v="2018-06-05T00:00:00"/>
    <d v="2024-03-30T00:00:00"/>
    <n v="0"/>
    <n v="1"/>
    <n v="0"/>
    <n v="30"/>
    <n v="2"/>
    <n v="22490513"/>
    <n v="24960000"/>
    <n v="79974"/>
    <n v="3075"/>
    <n v="78549"/>
    <n v="0"/>
    <n v="0"/>
    <n v="0"/>
    <m/>
    <n v="0"/>
    <n v="0"/>
    <n v="0"/>
    <m/>
    <m/>
    <d v="2021-03-30T00:00:00"/>
    <n v="1"/>
    <s v="O"/>
    <n v="1"/>
    <n v="30"/>
    <n v="0"/>
    <m/>
    <m/>
    <m/>
    <m/>
    <m/>
    <m/>
    <n v="1"/>
    <n v="1"/>
    <m/>
    <m/>
    <n v="39741"/>
    <s v="CREDITOS DE CONSUMO"/>
    <n v="0"/>
    <n v="0"/>
    <n v="890480123"/>
    <s v="UNIVERSIDAD DE CARTAGENA"/>
    <n v="5"/>
    <m/>
    <m/>
    <m/>
    <m/>
    <n v="2"/>
    <n v="7"/>
    <n v="2"/>
  </r>
  <r>
    <n v="19351"/>
    <s v="C"/>
    <x v="380"/>
    <x v="0"/>
    <n v="4"/>
    <n v="550019039"/>
    <d v="2018-06-05T00:00:00"/>
    <d v="2024-03-30T00:00:00"/>
    <n v="0"/>
    <n v="1"/>
    <n v="0"/>
    <n v="30"/>
    <n v="2"/>
    <n v="22490513"/>
    <n v="24960000"/>
    <n v="39876"/>
    <n v="1533"/>
    <n v="39168"/>
    <n v="0"/>
    <n v="0"/>
    <n v="0"/>
    <m/>
    <n v="0"/>
    <n v="0"/>
    <n v="0"/>
    <m/>
    <m/>
    <d v="2021-03-30T00:00:00"/>
    <n v="1"/>
    <s v="O"/>
    <n v="1"/>
    <n v="30"/>
    <n v="0"/>
    <m/>
    <m/>
    <m/>
    <m/>
    <m/>
    <m/>
    <n v="1"/>
    <n v="1"/>
    <m/>
    <m/>
    <n v="19817"/>
    <s v="CREDITOS DE CONSUMO"/>
    <n v="0"/>
    <n v="0"/>
    <n v="890480123"/>
    <s v="UNIVERSIDAD DE CARTAGENA"/>
    <n v="5"/>
    <m/>
    <m/>
    <m/>
    <m/>
    <n v="2"/>
    <n v="7"/>
    <n v="2"/>
  </r>
  <r>
    <n v="13534"/>
    <s v="C"/>
    <x v="380"/>
    <x v="0"/>
    <n v="4"/>
    <n v="550019235"/>
    <d v="2018-07-07T00:00:00"/>
    <d v="2024-03-30T00:00:00"/>
    <n v="0"/>
    <n v="1"/>
    <n v="0"/>
    <n v="30"/>
    <n v="2"/>
    <n v="22490513"/>
    <n v="24960000"/>
    <n v="27905"/>
    <n v="1073"/>
    <n v="27394"/>
    <n v="0"/>
    <n v="0"/>
    <n v="0"/>
    <m/>
    <n v="0"/>
    <n v="0"/>
    <n v="0"/>
    <m/>
    <m/>
    <d v="2021-03-30T00:00:00"/>
    <n v="1"/>
    <s v="O"/>
    <n v="1"/>
    <n v="30"/>
    <n v="0"/>
    <m/>
    <m/>
    <m/>
    <m/>
    <m/>
    <m/>
    <n v="1"/>
    <n v="1"/>
    <m/>
    <m/>
    <n v="13860"/>
    <s v="CREDITOS DE CONSUMO"/>
    <n v="0"/>
    <n v="0"/>
    <n v="890480123"/>
    <s v="UNIVERSIDAD DE CARTAGENA"/>
    <n v="5"/>
    <m/>
    <m/>
    <m/>
    <m/>
    <n v="2"/>
    <n v="7"/>
    <n v="2"/>
  </r>
  <r>
    <n v="6920"/>
    <s v="C"/>
    <x v="380"/>
    <x v="0"/>
    <n v="4"/>
    <n v="550019236"/>
    <d v="2018-07-07T00:00:00"/>
    <d v="2024-03-30T00:00:00"/>
    <n v="0"/>
    <n v="1"/>
    <n v="0"/>
    <n v="30"/>
    <n v="2"/>
    <n v="22490513"/>
    <n v="24960000"/>
    <n v="14257"/>
    <n v="548"/>
    <n v="14006"/>
    <n v="0"/>
    <n v="0"/>
    <n v="0"/>
    <m/>
    <n v="0"/>
    <n v="0"/>
    <n v="0"/>
    <m/>
    <m/>
    <d v="2021-03-30T00:00:00"/>
    <n v="1"/>
    <s v="O"/>
    <n v="1"/>
    <n v="30"/>
    <n v="0"/>
    <m/>
    <m/>
    <m/>
    <m/>
    <m/>
    <m/>
    <n v="1"/>
    <n v="1"/>
    <m/>
    <m/>
    <n v="7086"/>
    <s v="CREDITOS DE CONSUMO"/>
    <n v="0"/>
    <n v="0"/>
    <n v="890480123"/>
    <s v="UNIVERSIDAD DE CARTAGENA"/>
    <n v="5"/>
    <m/>
    <m/>
    <m/>
    <m/>
    <n v="2"/>
    <n v="7"/>
    <n v="2"/>
  </r>
  <r>
    <n v="8079"/>
    <s v="C"/>
    <x v="380"/>
    <x v="0"/>
    <n v="4"/>
    <n v="550019570"/>
    <d v="2018-08-26T00:00:00"/>
    <d v="2024-03-30T00:00:00"/>
    <n v="0"/>
    <n v="1"/>
    <n v="0"/>
    <n v="30"/>
    <n v="2"/>
    <n v="22490513"/>
    <n v="24960000"/>
    <n v="16662"/>
    <n v="641"/>
    <n v="16352"/>
    <n v="0"/>
    <n v="0"/>
    <n v="0"/>
    <m/>
    <n v="0"/>
    <n v="0"/>
    <n v="0"/>
    <m/>
    <m/>
    <d v="2021-03-30T00:00:00"/>
    <n v="1"/>
    <s v="O"/>
    <n v="1"/>
    <n v="30"/>
    <n v="0"/>
    <m/>
    <m/>
    <m/>
    <m/>
    <m/>
    <m/>
    <n v="1"/>
    <n v="1"/>
    <m/>
    <m/>
    <n v="8273"/>
    <s v="CREDITOS DE CONSUMO"/>
    <n v="0"/>
    <n v="0"/>
    <n v="890480123"/>
    <s v="UNIVERSIDAD DE CARTAGENA"/>
    <n v="5"/>
    <m/>
    <m/>
    <m/>
    <m/>
    <n v="2"/>
    <n v="7"/>
    <n v="2"/>
  </r>
  <r>
    <n v="19214"/>
    <s v="C"/>
    <x v="380"/>
    <x v="0"/>
    <n v="4"/>
    <n v="550019610"/>
    <d v="2018-08-31T00:00:00"/>
    <d v="2024-03-30T00:00:00"/>
    <n v="0"/>
    <n v="1"/>
    <n v="0"/>
    <n v="30"/>
    <n v="2"/>
    <n v="22490513"/>
    <n v="24960000"/>
    <n v="39588"/>
    <n v="1522"/>
    <n v="38890"/>
    <n v="0"/>
    <n v="0"/>
    <n v="0"/>
    <m/>
    <n v="0"/>
    <n v="0"/>
    <n v="0"/>
    <m/>
    <m/>
    <d v="2021-03-30T00:00:00"/>
    <n v="1"/>
    <s v="O"/>
    <n v="1"/>
    <n v="30"/>
    <n v="0"/>
    <m/>
    <m/>
    <m/>
    <m/>
    <m/>
    <m/>
    <n v="1"/>
    <n v="1"/>
    <m/>
    <m/>
    <n v="19676"/>
    <s v="CREDITOS DE CONSUMO"/>
    <n v="0"/>
    <n v="0"/>
    <n v="890480123"/>
    <s v="UNIVERSIDAD DE CARTAGENA"/>
    <n v="5"/>
    <m/>
    <m/>
    <m/>
    <m/>
    <n v="2"/>
    <n v="7"/>
    <n v="2"/>
  </r>
  <r>
    <n v="12229"/>
    <s v="C"/>
    <x v="380"/>
    <x v="0"/>
    <n v="4"/>
    <n v="550019628"/>
    <d v="2018-09-02T00:00:00"/>
    <d v="2024-03-30T00:00:00"/>
    <n v="0"/>
    <n v="1"/>
    <n v="0"/>
    <n v="30"/>
    <n v="2"/>
    <n v="22490513"/>
    <n v="24960000"/>
    <n v="25194"/>
    <n v="969"/>
    <n v="24752"/>
    <n v="0"/>
    <n v="0"/>
    <n v="0"/>
    <m/>
    <n v="0"/>
    <n v="0"/>
    <n v="0"/>
    <m/>
    <m/>
    <d v="2021-03-30T00:00:00"/>
    <n v="1"/>
    <s v="O"/>
    <n v="1"/>
    <n v="30"/>
    <n v="0"/>
    <m/>
    <m/>
    <m/>
    <m/>
    <m/>
    <m/>
    <n v="1"/>
    <n v="1"/>
    <m/>
    <m/>
    <n v="12523"/>
    <s v="CREDITOS DE CONSUMO"/>
    <n v="0"/>
    <n v="0"/>
    <n v="890480123"/>
    <s v="UNIVERSIDAD DE CARTAGENA"/>
    <n v="5"/>
    <m/>
    <m/>
    <m/>
    <m/>
    <n v="2"/>
    <n v="7"/>
    <n v="2"/>
  </r>
  <r>
    <n v="22586"/>
    <s v="C"/>
    <x v="380"/>
    <x v="0"/>
    <n v="4"/>
    <n v="550019809"/>
    <d v="2018-10-01T00:00:00"/>
    <d v="2024-03-30T00:00:00"/>
    <n v="0"/>
    <n v="1"/>
    <n v="0"/>
    <n v="30"/>
    <n v="2"/>
    <n v="22490513"/>
    <n v="24960000"/>
    <n v="46547"/>
    <n v="1789"/>
    <n v="45715"/>
    <n v="0"/>
    <n v="0"/>
    <n v="0"/>
    <m/>
    <n v="0"/>
    <n v="0"/>
    <n v="0"/>
    <m/>
    <m/>
    <d v="2021-03-30T00:00:00"/>
    <n v="1"/>
    <s v="O"/>
    <n v="1"/>
    <n v="30"/>
    <n v="0"/>
    <m/>
    <m/>
    <m/>
    <m/>
    <m/>
    <m/>
    <n v="1"/>
    <n v="1"/>
    <m/>
    <m/>
    <n v="23129"/>
    <s v="CREDITOS DE CONSUMO"/>
    <n v="0"/>
    <n v="0"/>
    <n v="890480123"/>
    <s v="UNIVERSIDAD DE CARTAGENA"/>
    <n v="5"/>
    <m/>
    <m/>
    <m/>
    <m/>
    <n v="2"/>
    <n v="7"/>
    <n v="2"/>
  </r>
  <r>
    <n v="26420"/>
    <s v="C"/>
    <x v="380"/>
    <x v="0"/>
    <n v="4"/>
    <n v="550019820"/>
    <d v="2018-10-02T00:00:00"/>
    <d v="2024-03-30T00:00:00"/>
    <n v="0"/>
    <n v="1"/>
    <n v="0"/>
    <n v="30"/>
    <n v="2"/>
    <n v="22490513"/>
    <n v="24960000"/>
    <n v="54446"/>
    <n v="2093"/>
    <n v="53475"/>
    <n v="0"/>
    <n v="0"/>
    <n v="0"/>
    <m/>
    <n v="0"/>
    <n v="0"/>
    <n v="0"/>
    <m/>
    <m/>
    <d v="2021-03-30T00:00:00"/>
    <n v="1"/>
    <s v="O"/>
    <n v="1"/>
    <n v="30"/>
    <n v="0"/>
    <m/>
    <m/>
    <m/>
    <m/>
    <m/>
    <m/>
    <n v="1"/>
    <n v="1"/>
    <m/>
    <m/>
    <n v="27055"/>
    <s v="CREDITOS DE CONSUMO"/>
    <n v="0"/>
    <n v="0"/>
    <n v="890480123"/>
    <s v="UNIVERSIDAD DE CARTAGENA"/>
    <n v="5"/>
    <m/>
    <m/>
    <m/>
    <m/>
    <n v="2"/>
    <n v="7"/>
    <n v="2"/>
  </r>
  <r>
    <n v="26726"/>
    <s v="C"/>
    <x v="380"/>
    <x v="0"/>
    <n v="4"/>
    <n v="550019980"/>
    <d v="2018-10-29T00:00:00"/>
    <d v="2024-03-30T00:00:00"/>
    <n v="0"/>
    <n v="1"/>
    <n v="0"/>
    <n v="30"/>
    <n v="2"/>
    <n v="22490513"/>
    <n v="24960000"/>
    <n v="55089"/>
    <n v="2118"/>
    <n v="54094"/>
    <n v="0"/>
    <n v="0"/>
    <n v="0"/>
    <m/>
    <n v="0"/>
    <n v="0"/>
    <n v="0"/>
    <m/>
    <m/>
    <d v="2021-03-30T00:00:00"/>
    <n v="1"/>
    <s v="O"/>
    <n v="1"/>
    <n v="30"/>
    <n v="0"/>
    <m/>
    <m/>
    <m/>
    <m/>
    <m/>
    <m/>
    <n v="1"/>
    <n v="1"/>
    <m/>
    <m/>
    <n v="27368"/>
    <s v="CREDITOS DE CONSUMO"/>
    <n v="0"/>
    <n v="0"/>
    <n v="890480123"/>
    <s v="UNIVERSIDAD DE CARTAGENA"/>
    <n v="5"/>
    <m/>
    <m/>
    <m/>
    <m/>
    <n v="2"/>
    <n v="7"/>
    <n v="2"/>
  </r>
  <r>
    <n v="15214"/>
    <s v="C"/>
    <x v="380"/>
    <x v="0"/>
    <n v="4"/>
    <n v="550020335"/>
    <d v="2018-12-19T00:00:00"/>
    <d v="2024-03-30T00:00:00"/>
    <n v="0"/>
    <n v="1"/>
    <n v="0"/>
    <n v="30"/>
    <n v="2"/>
    <n v="22490513"/>
    <n v="24960000"/>
    <n v="31341"/>
    <n v="1205"/>
    <n v="30795"/>
    <n v="0"/>
    <n v="0"/>
    <n v="0"/>
    <m/>
    <n v="0"/>
    <n v="0"/>
    <n v="0"/>
    <m/>
    <m/>
    <d v="2021-03-30T00:00:00"/>
    <n v="1"/>
    <s v="O"/>
    <n v="1"/>
    <n v="30"/>
    <n v="0"/>
    <m/>
    <m/>
    <m/>
    <m/>
    <m/>
    <m/>
    <n v="1"/>
    <n v="1"/>
    <m/>
    <m/>
    <n v="15581"/>
    <s v="CREDITOS DE CONSUMO"/>
    <n v="0"/>
    <n v="0"/>
    <n v="890480123"/>
    <s v="UNIVERSIDAD DE CARTAGENA"/>
    <n v="5"/>
    <m/>
    <m/>
    <m/>
    <m/>
    <n v="2"/>
    <n v="7"/>
    <n v="2"/>
  </r>
  <r>
    <n v="4048"/>
    <s v="C"/>
    <x v="380"/>
    <x v="0"/>
    <n v="4"/>
    <n v="550020345"/>
    <d v="2018-12-21T00:00:00"/>
    <d v="2024-03-30T00:00:00"/>
    <n v="0"/>
    <n v="1"/>
    <n v="0"/>
    <n v="30"/>
    <n v="2"/>
    <n v="22490513"/>
    <n v="24960000"/>
    <n v="8349"/>
    <n v="321"/>
    <n v="8194"/>
    <n v="0"/>
    <n v="0"/>
    <n v="0"/>
    <m/>
    <n v="0"/>
    <n v="0"/>
    <n v="0"/>
    <m/>
    <m/>
    <d v="2021-03-30T00:00:00"/>
    <n v="1"/>
    <s v="O"/>
    <n v="1"/>
    <n v="30"/>
    <n v="0"/>
    <m/>
    <m/>
    <m/>
    <m/>
    <m/>
    <m/>
    <n v="1"/>
    <n v="1"/>
    <m/>
    <m/>
    <n v="4146"/>
    <s v="CREDITOS DE CONSUMO"/>
    <n v="0"/>
    <n v="0"/>
    <n v="890480123"/>
    <s v="UNIVERSIDAD DE CARTAGENA"/>
    <n v="5"/>
    <m/>
    <m/>
    <m/>
    <m/>
    <n v="2"/>
    <n v="7"/>
    <n v="2"/>
  </r>
  <r>
    <n v="12177"/>
    <s v="C"/>
    <x v="380"/>
    <x v="0"/>
    <n v="4"/>
    <n v="550020443"/>
    <d v="2019-01-08T00:00:00"/>
    <d v="2024-03-30T00:00:00"/>
    <n v="0"/>
    <n v="1"/>
    <n v="0"/>
    <n v="30"/>
    <n v="2"/>
    <n v="22490513"/>
    <n v="24960000"/>
    <n v="25083"/>
    <n v="964"/>
    <n v="24646"/>
    <n v="0"/>
    <n v="0"/>
    <n v="0"/>
    <m/>
    <n v="0"/>
    <n v="0"/>
    <n v="0"/>
    <m/>
    <m/>
    <d v="2021-03-30T00:00:00"/>
    <n v="1"/>
    <s v="O"/>
    <n v="1"/>
    <n v="30"/>
    <n v="0"/>
    <m/>
    <m/>
    <m/>
    <m/>
    <m/>
    <m/>
    <n v="1"/>
    <n v="1"/>
    <m/>
    <m/>
    <n v="12469"/>
    <s v="CREDITOS DE CONSUMO"/>
    <n v="0"/>
    <n v="0"/>
    <n v="890480123"/>
    <s v="UNIVERSIDAD DE CARTAGENA"/>
    <n v="5"/>
    <m/>
    <m/>
    <m/>
    <m/>
    <n v="2"/>
    <n v="7"/>
    <n v="2"/>
  </r>
  <r>
    <n v="16210"/>
    <s v="C"/>
    <x v="380"/>
    <x v="0"/>
    <n v="4"/>
    <n v="550020540"/>
    <d v="2019-01-22T00:00:00"/>
    <d v="2024-03-30T00:00:00"/>
    <n v="0"/>
    <n v="1"/>
    <n v="0"/>
    <n v="30"/>
    <n v="2"/>
    <n v="22490513"/>
    <n v="24960000"/>
    <n v="33401"/>
    <n v="1284"/>
    <n v="32810"/>
    <n v="0"/>
    <n v="0"/>
    <n v="0"/>
    <m/>
    <n v="0"/>
    <n v="0"/>
    <n v="0"/>
    <m/>
    <m/>
    <d v="2021-03-30T00:00:00"/>
    <n v="1"/>
    <s v="O"/>
    <n v="1"/>
    <n v="30"/>
    <n v="0"/>
    <m/>
    <m/>
    <m/>
    <m/>
    <m/>
    <m/>
    <n v="1"/>
    <n v="1"/>
    <m/>
    <m/>
    <n v="16600"/>
    <s v="CREDITOS DE CONSUMO"/>
    <n v="0"/>
    <n v="0"/>
    <n v="890480123"/>
    <s v="UNIVERSIDAD DE CARTAGENA"/>
    <n v="5"/>
    <m/>
    <m/>
    <m/>
    <m/>
    <n v="2"/>
    <n v="7"/>
    <n v="2"/>
  </r>
  <r>
    <n v="11128"/>
    <s v="C"/>
    <x v="380"/>
    <x v="0"/>
    <n v="4"/>
    <n v="550020625"/>
    <d v="2019-02-06T00:00:00"/>
    <d v="2024-03-30T00:00:00"/>
    <n v="0"/>
    <n v="1"/>
    <n v="0"/>
    <n v="30"/>
    <n v="2"/>
    <n v="22490513"/>
    <n v="24960000"/>
    <n v="22943"/>
    <n v="882"/>
    <n v="22524"/>
    <n v="0"/>
    <n v="0"/>
    <n v="0"/>
    <m/>
    <n v="0"/>
    <n v="0"/>
    <n v="0"/>
    <m/>
    <m/>
    <d v="2021-03-30T00:00:00"/>
    <n v="1"/>
    <s v="O"/>
    <n v="1"/>
    <n v="30"/>
    <n v="0"/>
    <m/>
    <m/>
    <m/>
    <m/>
    <m/>
    <m/>
    <n v="1"/>
    <n v="1"/>
    <m/>
    <m/>
    <n v="11396"/>
    <s v="CREDITOS DE CONSUMO"/>
    <n v="0"/>
    <n v="0"/>
    <n v="890480123"/>
    <s v="UNIVERSIDAD DE CARTAGENA"/>
    <n v="5"/>
    <m/>
    <m/>
    <m/>
    <m/>
    <n v="2"/>
    <n v="7"/>
    <n v="2"/>
  </r>
  <r>
    <n v="21461"/>
    <s v="C"/>
    <x v="380"/>
    <x v="0"/>
    <n v="4"/>
    <n v="550020848"/>
    <d v="2019-03-15T00:00:00"/>
    <d v="2024-03-30T00:00:00"/>
    <n v="0"/>
    <n v="1"/>
    <n v="0"/>
    <n v="30"/>
    <n v="2"/>
    <n v="22490513"/>
    <n v="24960000"/>
    <n v="44214"/>
    <n v="1700"/>
    <n v="43437"/>
    <n v="0"/>
    <n v="0"/>
    <n v="0"/>
    <m/>
    <n v="0"/>
    <n v="0"/>
    <n v="0"/>
    <m/>
    <m/>
    <d v="2021-03-30T00:00:00"/>
    <n v="1"/>
    <s v="O"/>
    <n v="1"/>
    <n v="30"/>
    <n v="0"/>
    <m/>
    <m/>
    <m/>
    <m/>
    <m/>
    <m/>
    <n v="1"/>
    <n v="1"/>
    <m/>
    <m/>
    <n v="21976"/>
    <s v="CREDITOS DE CONSUMO"/>
    <n v="0"/>
    <n v="0"/>
    <n v="890480123"/>
    <s v="UNIVERSIDAD DE CARTAGENA"/>
    <n v="5"/>
    <m/>
    <m/>
    <m/>
    <m/>
    <n v="2"/>
    <n v="7"/>
    <n v="2"/>
  </r>
  <r>
    <n v="6173"/>
    <s v="C"/>
    <x v="380"/>
    <x v="0"/>
    <n v="4"/>
    <n v="550020849"/>
    <d v="2019-03-15T00:00:00"/>
    <d v="2024-03-30T00:00:00"/>
    <n v="0"/>
    <n v="1"/>
    <n v="0"/>
    <n v="30"/>
    <n v="2"/>
    <n v="22490513"/>
    <n v="24960000"/>
    <n v="12720"/>
    <n v="489"/>
    <n v="12495"/>
    <n v="0"/>
    <n v="0"/>
    <n v="0"/>
    <m/>
    <n v="0"/>
    <n v="0"/>
    <n v="0"/>
    <m/>
    <m/>
    <d v="2021-03-30T00:00:00"/>
    <n v="1"/>
    <s v="O"/>
    <n v="1"/>
    <n v="30"/>
    <n v="0"/>
    <m/>
    <m/>
    <m/>
    <m/>
    <m/>
    <m/>
    <n v="1"/>
    <n v="1"/>
    <m/>
    <m/>
    <n v="6322"/>
    <s v="CREDITOS DE CONSUMO"/>
    <n v="0"/>
    <n v="0"/>
    <n v="890480123"/>
    <s v="UNIVERSIDAD DE CARTAGENA"/>
    <n v="5"/>
    <m/>
    <m/>
    <m/>
    <m/>
    <n v="2"/>
    <n v="7"/>
    <n v="2"/>
  </r>
  <r>
    <n v="17561"/>
    <s v="C"/>
    <x v="380"/>
    <x v="0"/>
    <n v="4"/>
    <n v="550020860"/>
    <d v="2019-03-17T00:00:00"/>
    <d v="2024-03-30T00:00:00"/>
    <n v="0"/>
    <n v="1"/>
    <n v="0"/>
    <n v="30"/>
    <n v="2"/>
    <n v="22490513"/>
    <n v="24960000"/>
    <n v="36178"/>
    <n v="1391"/>
    <n v="35545"/>
    <n v="0"/>
    <n v="0"/>
    <n v="0"/>
    <m/>
    <n v="0"/>
    <n v="0"/>
    <n v="0"/>
    <m/>
    <m/>
    <d v="2021-03-30T00:00:00"/>
    <n v="1"/>
    <s v="O"/>
    <n v="1"/>
    <n v="30"/>
    <n v="0"/>
    <m/>
    <m/>
    <m/>
    <m/>
    <m/>
    <m/>
    <n v="1"/>
    <n v="1"/>
    <m/>
    <m/>
    <n v="17984"/>
    <s v="CREDITOS DE CONSUMO"/>
    <n v="0"/>
    <n v="0"/>
    <n v="890480123"/>
    <s v="UNIVERSIDAD DE CARTAGENA"/>
    <n v="5"/>
    <m/>
    <m/>
    <m/>
    <m/>
    <n v="2"/>
    <n v="7"/>
    <n v="2"/>
  </r>
  <r>
    <n v="23795"/>
    <s v="C"/>
    <x v="380"/>
    <x v="0"/>
    <n v="4"/>
    <n v="550020955"/>
    <d v="2019-04-02T00:00:00"/>
    <d v="2024-03-30T00:00:00"/>
    <n v="0"/>
    <n v="1"/>
    <n v="0"/>
    <n v="30"/>
    <n v="2"/>
    <n v="22490513"/>
    <n v="24960000"/>
    <n v="49026"/>
    <n v="1885"/>
    <n v="48163"/>
    <n v="0"/>
    <n v="0"/>
    <n v="0"/>
    <m/>
    <n v="0"/>
    <n v="0"/>
    <n v="0"/>
    <m/>
    <m/>
    <d v="2021-03-30T00:00:00"/>
    <n v="1"/>
    <s v="O"/>
    <n v="1"/>
    <n v="30"/>
    <n v="0"/>
    <m/>
    <m/>
    <m/>
    <m/>
    <m/>
    <m/>
    <n v="1"/>
    <n v="1"/>
    <m/>
    <m/>
    <n v="24368"/>
    <s v="CREDITOS DE CONSUMO"/>
    <n v="0"/>
    <n v="0"/>
    <n v="890480123"/>
    <s v="UNIVERSIDAD DE CARTAGENA"/>
    <n v="5"/>
    <m/>
    <m/>
    <m/>
    <m/>
    <n v="2"/>
    <n v="7"/>
    <n v="2"/>
  </r>
  <r>
    <n v="5233"/>
    <s v="C"/>
    <x v="380"/>
    <x v="0"/>
    <n v="4"/>
    <n v="550020961"/>
    <d v="2019-04-03T00:00:00"/>
    <d v="2024-03-30T00:00:00"/>
    <n v="0"/>
    <n v="1"/>
    <n v="0"/>
    <n v="30"/>
    <n v="2"/>
    <n v="22490513"/>
    <n v="24960000"/>
    <n v="10775"/>
    <n v="414"/>
    <n v="10591"/>
    <n v="0"/>
    <n v="0"/>
    <n v="0"/>
    <m/>
    <n v="0"/>
    <n v="0"/>
    <n v="0"/>
    <m/>
    <m/>
    <d v="2021-03-30T00:00:00"/>
    <n v="1"/>
    <s v="O"/>
    <n v="1"/>
    <n v="30"/>
    <n v="0"/>
    <m/>
    <m/>
    <m/>
    <m/>
    <m/>
    <m/>
    <n v="1"/>
    <n v="1"/>
    <m/>
    <m/>
    <n v="5358"/>
    <s v="CREDITOS DE CONSUMO"/>
    <n v="0"/>
    <n v="0"/>
    <n v="890480123"/>
    <s v="UNIVERSIDAD DE CARTAGENA"/>
    <n v="5"/>
    <m/>
    <m/>
    <m/>
    <m/>
    <n v="2"/>
    <n v="7"/>
    <n v="2"/>
  </r>
  <r>
    <n v="6873"/>
    <s v="C"/>
    <x v="380"/>
    <x v="0"/>
    <n v="4"/>
    <n v="550021281"/>
    <d v="2019-05-15T00:00:00"/>
    <d v="2024-03-30T00:00:00"/>
    <n v="0"/>
    <n v="1"/>
    <n v="0"/>
    <n v="30"/>
    <n v="2"/>
    <n v="22490513"/>
    <n v="24960000"/>
    <n v="14158"/>
    <n v="544"/>
    <n v="13911"/>
    <n v="0"/>
    <n v="0"/>
    <n v="0"/>
    <m/>
    <n v="0"/>
    <n v="0"/>
    <n v="0"/>
    <m/>
    <m/>
    <d v="2021-03-30T00:00:00"/>
    <n v="1"/>
    <s v="O"/>
    <n v="1"/>
    <n v="30"/>
    <n v="0"/>
    <m/>
    <m/>
    <m/>
    <m/>
    <m/>
    <m/>
    <n v="1"/>
    <n v="1"/>
    <m/>
    <m/>
    <n v="7038"/>
    <s v="CREDITOS DE CONSUMO"/>
    <n v="0"/>
    <n v="0"/>
    <n v="890480123"/>
    <s v="UNIVERSIDAD DE CARTAGENA"/>
    <n v="5"/>
    <m/>
    <m/>
    <m/>
    <m/>
    <n v="2"/>
    <n v="7"/>
    <n v="2"/>
  </r>
  <r>
    <n v="7990"/>
    <s v="C"/>
    <x v="380"/>
    <x v="0"/>
    <n v="4"/>
    <n v="550021316"/>
    <d v="2019-05-18T00:00:00"/>
    <d v="2024-03-30T00:00:00"/>
    <n v="0"/>
    <n v="1"/>
    <n v="0"/>
    <n v="30"/>
    <n v="2"/>
    <n v="22490513"/>
    <n v="24960000"/>
    <n v="16474"/>
    <n v="633"/>
    <n v="16172"/>
    <n v="0"/>
    <n v="0"/>
    <n v="0"/>
    <m/>
    <n v="0"/>
    <n v="0"/>
    <n v="0"/>
    <m/>
    <m/>
    <d v="2021-03-30T00:00:00"/>
    <n v="1"/>
    <s v="O"/>
    <n v="1"/>
    <n v="30"/>
    <n v="0"/>
    <m/>
    <m/>
    <m/>
    <m/>
    <m/>
    <m/>
    <n v="1"/>
    <n v="1"/>
    <m/>
    <m/>
    <n v="8182"/>
    <s v="CREDITOS DE CONSUMO"/>
    <n v="0"/>
    <n v="0"/>
    <n v="890480123"/>
    <s v="UNIVERSIDAD DE CARTAGENA"/>
    <n v="5"/>
    <m/>
    <m/>
    <m/>
    <m/>
    <n v="2"/>
    <n v="7"/>
    <n v="2"/>
  </r>
  <r>
    <n v="728"/>
    <s v="C"/>
    <x v="380"/>
    <x v="0"/>
    <n v="4"/>
    <n v="550021333"/>
    <d v="2019-05-22T00:00:00"/>
    <d v="2022-05-30T00:00:00"/>
    <n v="0"/>
    <n v="1"/>
    <n v="21"/>
    <n v="30"/>
    <n v="2"/>
    <n v="22490513"/>
    <n v="24960000"/>
    <n v="3100"/>
    <n v="122"/>
    <n v="1473"/>
    <n v="0"/>
    <n v="0"/>
    <n v="0"/>
    <m/>
    <n v="0"/>
    <n v="0"/>
    <n v="0"/>
    <m/>
    <m/>
    <d v="2021-03-30T00:00:00"/>
    <n v="1"/>
    <s v="O"/>
    <n v="1"/>
    <n v="30"/>
    <n v="0"/>
    <m/>
    <m/>
    <m/>
    <m/>
    <m/>
    <m/>
    <n v="1"/>
    <n v="1"/>
    <m/>
    <m/>
    <n v="745"/>
    <s v="CREDITOS DE CONSUMO"/>
    <n v="0"/>
    <n v="0"/>
    <n v="890480123"/>
    <s v="UNIVERSIDAD DE CARTAGENA"/>
    <n v="5"/>
    <m/>
    <m/>
    <m/>
    <m/>
    <n v="2"/>
    <n v="7"/>
    <n v="2"/>
  </r>
  <r>
    <n v="16050"/>
    <s v="C"/>
    <x v="380"/>
    <x v="0"/>
    <n v="4"/>
    <n v="550021414"/>
    <d v="2019-05-30T00:00:00"/>
    <d v="2024-03-30T00:00:00"/>
    <n v="0"/>
    <n v="1"/>
    <n v="0"/>
    <n v="30"/>
    <n v="2"/>
    <n v="22490513"/>
    <n v="24960000"/>
    <n v="33064"/>
    <n v="1271"/>
    <n v="32485"/>
    <n v="0"/>
    <n v="0"/>
    <n v="0"/>
    <m/>
    <n v="0"/>
    <n v="0"/>
    <n v="0"/>
    <m/>
    <m/>
    <d v="2021-03-30T00:00:00"/>
    <n v="1"/>
    <s v="O"/>
    <n v="1"/>
    <n v="30"/>
    <n v="0"/>
    <m/>
    <m/>
    <m/>
    <m/>
    <m/>
    <m/>
    <n v="1"/>
    <n v="1"/>
    <m/>
    <m/>
    <n v="16435"/>
    <s v="CREDITOS DE CONSUMO"/>
    <n v="0"/>
    <n v="0"/>
    <n v="890480123"/>
    <s v="UNIVERSIDAD DE CARTAGENA"/>
    <n v="5"/>
    <m/>
    <m/>
    <m/>
    <m/>
    <n v="2"/>
    <n v="7"/>
    <n v="2"/>
  </r>
  <r>
    <n v="37864"/>
    <s v="C"/>
    <x v="380"/>
    <x v="0"/>
    <n v="4"/>
    <n v="550021638"/>
    <d v="2019-06-15T00:00:00"/>
    <d v="2024-03-30T00:00:00"/>
    <n v="0"/>
    <n v="1"/>
    <n v="0"/>
    <n v="30"/>
    <n v="2"/>
    <n v="22490513"/>
    <n v="24960000"/>
    <n v="78024"/>
    <n v="3000"/>
    <n v="76640"/>
    <n v="0"/>
    <n v="0"/>
    <n v="0"/>
    <m/>
    <n v="0"/>
    <n v="0"/>
    <n v="0"/>
    <m/>
    <m/>
    <d v="2021-03-30T00:00:00"/>
    <n v="1"/>
    <s v="O"/>
    <n v="1"/>
    <n v="30"/>
    <n v="0"/>
    <m/>
    <m/>
    <m/>
    <m/>
    <m/>
    <m/>
    <n v="1"/>
    <n v="1"/>
    <m/>
    <m/>
    <n v="38776"/>
    <s v="CREDITOS DE CONSUMO"/>
    <n v="0"/>
    <n v="0"/>
    <n v="890480123"/>
    <s v="UNIVERSIDAD DE CARTAGENA"/>
    <n v="5"/>
    <m/>
    <m/>
    <m/>
    <m/>
    <n v="2"/>
    <n v="7"/>
    <n v="2"/>
  </r>
  <r>
    <n v="5426"/>
    <s v="C"/>
    <x v="380"/>
    <x v="0"/>
    <n v="4"/>
    <n v="550021660"/>
    <d v="2019-06-20T00:00:00"/>
    <d v="2024-03-30T00:00:00"/>
    <n v="0"/>
    <n v="1"/>
    <n v="0"/>
    <n v="30"/>
    <n v="2"/>
    <n v="22490513"/>
    <n v="24960000"/>
    <n v="11181"/>
    <n v="430"/>
    <n v="10982"/>
    <n v="0"/>
    <n v="0"/>
    <n v="0"/>
    <m/>
    <n v="0"/>
    <n v="0"/>
    <n v="0"/>
    <m/>
    <m/>
    <d v="2021-03-30T00:00:00"/>
    <n v="1"/>
    <s v="O"/>
    <n v="1"/>
    <n v="30"/>
    <n v="0"/>
    <m/>
    <m/>
    <m/>
    <m/>
    <m/>
    <m/>
    <n v="1"/>
    <n v="1"/>
    <m/>
    <m/>
    <n v="5556"/>
    <s v="CREDITOS DE CONSUMO"/>
    <n v="0"/>
    <n v="0"/>
    <n v="890480123"/>
    <s v="UNIVERSIDAD DE CARTAGENA"/>
    <n v="5"/>
    <m/>
    <m/>
    <m/>
    <m/>
    <n v="2"/>
    <n v="7"/>
    <n v="2"/>
  </r>
  <r>
    <n v="15930"/>
    <s v="C"/>
    <x v="380"/>
    <x v="0"/>
    <n v="4"/>
    <n v="550021817"/>
    <d v="2019-07-02T00:00:00"/>
    <d v="2024-03-30T00:00:00"/>
    <n v="0"/>
    <n v="1"/>
    <n v="0"/>
    <n v="30"/>
    <n v="2"/>
    <n v="22490513"/>
    <n v="24960000"/>
    <n v="32814"/>
    <n v="1262"/>
    <n v="32244"/>
    <n v="0"/>
    <n v="0"/>
    <n v="0"/>
    <m/>
    <n v="0"/>
    <n v="0"/>
    <n v="0"/>
    <m/>
    <m/>
    <d v="2021-03-30T00:00:00"/>
    <n v="1"/>
    <s v="O"/>
    <n v="1"/>
    <n v="30"/>
    <n v="0"/>
    <m/>
    <m/>
    <m/>
    <m/>
    <m/>
    <m/>
    <n v="1"/>
    <n v="1"/>
    <m/>
    <m/>
    <n v="16314"/>
    <s v="CREDITOS DE CONSUMO"/>
    <n v="0"/>
    <n v="0"/>
    <n v="890480123"/>
    <s v="UNIVERSIDAD DE CARTAGENA"/>
    <n v="5"/>
    <m/>
    <m/>
    <m/>
    <m/>
    <n v="2"/>
    <n v="7"/>
    <n v="2"/>
  </r>
  <r>
    <n v="6297"/>
    <s v="C"/>
    <x v="380"/>
    <x v="0"/>
    <n v="4"/>
    <n v="550021846"/>
    <d v="2019-07-08T00:00:00"/>
    <d v="2024-03-30T00:00:00"/>
    <n v="0"/>
    <n v="1"/>
    <n v="0"/>
    <n v="30"/>
    <n v="2"/>
    <n v="22490513"/>
    <n v="24960000"/>
    <n v="12980"/>
    <n v="499"/>
    <n v="12745"/>
    <n v="0"/>
    <n v="0"/>
    <n v="0"/>
    <m/>
    <n v="0"/>
    <n v="0"/>
    <n v="0"/>
    <m/>
    <m/>
    <d v="2021-03-30T00:00:00"/>
    <n v="1"/>
    <s v="O"/>
    <n v="1"/>
    <n v="30"/>
    <n v="0"/>
    <m/>
    <m/>
    <m/>
    <m/>
    <m/>
    <m/>
    <n v="1"/>
    <n v="1"/>
    <m/>
    <m/>
    <n v="6448"/>
    <s v="CREDITOS DE CONSUMO"/>
    <n v="0"/>
    <n v="0"/>
    <n v="890480123"/>
    <s v="UNIVERSIDAD DE CARTAGENA"/>
    <n v="5"/>
    <m/>
    <m/>
    <m/>
    <m/>
    <n v="2"/>
    <n v="7"/>
    <n v="2"/>
  </r>
  <r>
    <n v="16943"/>
    <s v="C"/>
    <x v="380"/>
    <x v="0"/>
    <n v="4"/>
    <n v="550022177"/>
    <d v="2019-08-13T00:00:00"/>
    <d v="2024-03-30T00:00:00"/>
    <n v="0"/>
    <n v="1"/>
    <n v="0"/>
    <n v="30"/>
    <n v="2"/>
    <n v="22490513"/>
    <n v="24960000"/>
    <n v="34910"/>
    <n v="1342"/>
    <n v="34293"/>
    <n v="0"/>
    <n v="0"/>
    <n v="0"/>
    <m/>
    <n v="0"/>
    <n v="0"/>
    <n v="0"/>
    <m/>
    <m/>
    <d v="2021-03-30T00:00:00"/>
    <n v="1"/>
    <s v="O"/>
    <n v="1"/>
    <n v="30"/>
    <n v="0"/>
    <m/>
    <m/>
    <m/>
    <m/>
    <m/>
    <m/>
    <n v="1"/>
    <n v="1"/>
    <m/>
    <m/>
    <n v="17350"/>
    <s v="CREDITOS DE CONSUMO"/>
    <n v="0"/>
    <n v="0"/>
    <n v="890480123"/>
    <s v="UNIVERSIDAD DE CARTAGENA"/>
    <n v="5"/>
    <m/>
    <m/>
    <m/>
    <m/>
    <n v="2"/>
    <n v="7"/>
    <n v="2"/>
  </r>
  <r>
    <n v="16945"/>
    <s v="C"/>
    <x v="380"/>
    <x v="0"/>
    <n v="4"/>
    <n v="550022186"/>
    <d v="2019-08-15T00:00:00"/>
    <d v="2024-03-30T00:00:00"/>
    <n v="0"/>
    <n v="1"/>
    <n v="0"/>
    <n v="30"/>
    <n v="2"/>
    <n v="22490513"/>
    <n v="24960000"/>
    <n v="34915"/>
    <n v="1342"/>
    <n v="34298"/>
    <n v="0"/>
    <n v="0"/>
    <n v="0"/>
    <m/>
    <n v="0"/>
    <n v="0"/>
    <n v="0"/>
    <m/>
    <m/>
    <d v="2021-03-30T00:00:00"/>
    <n v="1"/>
    <s v="O"/>
    <n v="1"/>
    <n v="30"/>
    <n v="0"/>
    <m/>
    <m/>
    <m/>
    <m/>
    <m/>
    <m/>
    <n v="1"/>
    <n v="1"/>
    <m/>
    <m/>
    <n v="17353"/>
    <s v="CREDITOS DE CONSUMO"/>
    <n v="0"/>
    <n v="0"/>
    <n v="890480123"/>
    <s v="UNIVERSIDAD DE CARTAGENA"/>
    <n v="5"/>
    <m/>
    <m/>
    <m/>
    <m/>
    <n v="2"/>
    <n v="7"/>
    <n v="2"/>
  </r>
  <r>
    <n v="11293"/>
    <s v="C"/>
    <x v="380"/>
    <x v="0"/>
    <n v="4"/>
    <n v="550022192"/>
    <d v="2019-08-15T00:00:00"/>
    <d v="2024-03-30T00:00:00"/>
    <n v="0"/>
    <n v="1"/>
    <n v="0"/>
    <n v="30"/>
    <n v="2"/>
    <n v="22490513"/>
    <n v="24960000"/>
    <n v="23257"/>
    <n v="894"/>
    <n v="22857"/>
    <n v="0"/>
    <n v="0"/>
    <n v="0"/>
    <m/>
    <n v="0"/>
    <n v="0"/>
    <n v="0"/>
    <m/>
    <m/>
    <d v="2021-03-30T00:00:00"/>
    <n v="1"/>
    <s v="O"/>
    <n v="1"/>
    <n v="30"/>
    <n v="0"/>
    <m/>
    <m/>
    <m/>
    <m/>
    <m/>
    <m/>
    <n v="1"/>
    <n v="1"/>
    <m/>
    <m/>
    <n v="11564"/>
    <s v="CREDITOS DE CONSUMO"/>
    <n v="0"/>
    <n v="0"/>
    <n v="890480123"/>
    <s v="UNIVERSIDAD DE CARTAGENA"/>
    <n v="5"/>
    <m/>
    <m/>
    <m/>
    <m/>
    <n v="2"/>
    <n v="7"/>
    <n v="2"/>
  </r>
  <r>
    <n v="11691"/>
    <s v="C"/>
    <x v="380"/>
    <x v="0"/>
    <n v="4"/>
    <n v="550022463"/>
    <d v="2019-09-10T00:00:00"/>
    <d v="2024-03-30T00:00:00"/>
    <n v="0"/>
    <n v="1"/>
    <n v="0"/>
    <n v="30"/>
    <n v="2"/>
    <n v="22490513"/>
    <n v="24960000"/>
    <n v="24095"/>
    <n v="926"/>
    <n v="23664"/>
    <n v="0"/>
    <n v="0"/>
    <n v="0"/>
    <m/>
    <n v="0"/>
    <n v="0"/>
    <n v="0"/>
    <m/>
    <m/>
    <d v="2021-03-30T00:00:00"/>
    <n v="1"/>
    <s v="O"/>
    <n v="1"/>
    <n v="30"/>
    <n v="0"/>
    <m/>
    <m/>
    <m/>
    <m/>
    <m/>
    <m/>
    <n v="1"/>
    <n v="1"/>
    <m/>
    <m/>
    <n v="11973"/>
    <s v="CREDITOS DE CONSUMO"/>
    <n v="0"/>
    <n v="0"/>
    <n v="890480123"/>
    <s v="UNIVERSIDAD DE CARTAGENA"/>
    <n v="5"/>
    <m/>
    <m/>
    <m/>
    <m/>
    <n v="2"/>
    <n v="7"/>
    <n v="2"/>
  </r>
  <r>
    <n v="29250"/>
    <s v="C"/>
    <x v="380"/>
    <x v="0"/>
    <n v="4"/>
    <n v="550022464"/>
    <d v="2019-09-10T00:00:00"/>
    <d v="2024-03-30T00:00:00"/>
    <n v="0"/>
    <n v="1"/>
    <n v="0"/>
    <n v="30"/>
    <n v="2"/>
    <n v="22490513"/>
    <n v="24960000"/>
    <n v="60267"/>
    <n v="2317"/>
    <n v="59203"/>
    <n v="0"/>
    <n v="0"/>
    <n v="0"/>
    <m/>
    <n v="0"/>
    <n v="0"/>
    <n v="0"/>
    <m/>
    <m/>
    <d v="2021-03-30T00:00:00"/>
    <n v="1"/>
    <s v="O"/>
    <n v="1"/>
    <n v="30"/>
    <n v="0"/>
    <m/>
    <m/>
    <m/>
    <m/>
    <m/>
    <m/>
    <n v="1"/>
    <n v="1"/>
    <m/>
    <m/>
    <n v="29953"/>
    <s v="CREDITOS DE CONSUMO"/>
    <n v="0"/>
    <n v="0"/>
    <n v="890480123"/>
    <s v="UNIVERSIDAD DE CARTAGENA"/>
    <n v="5"/>
    <m/>
    <m/>
    <m/>
    <m/>
    <n v="2"/>
    <n v="7"/>
    <n v="2"/>
  </r>
  <r>
    <n v="15119"/>
    <s v="C"/>
    <x v="380"/>
    <x v="0"/>
    <n v="4"/>
    <n v="550022740"/>
    <d v="2019-10-02T00:00:00"/>
    <d v="2024-03-30T00:00:00"/>
    <n v="0"/>
    <n v="1"/>
    <n v="0"/>
    <n v="30"/>
    <n v="2"/>
    <n v="22490513"/>
    <n v="24960000"/>
    <n v="31171"/>
    <n v="1198"/>
    <n v="30601"/>
    <n v="0"/>
    <n v="0"/>
    <n v="0"/>
    <m/>
    <n v="0"/>
    <n v="0"/>
    <n v="0"/>
    <m/>
    <m/>
    <d v="2021-03-30T00:00:00"/>
    <n v="1"/>
    <s v="O"/>
    <n v="1"/>
    <n v="30"/>
    <n v="0"/>
    <m/>
    <m/>
    <m/>
    <m/>
    <m/>
    <m/>
    <n v="1"/>
    <n v="1"/>
    <m/>
    <m/>
    <n v="15482"/>
    <s v="CREDITOS DE CONSUMO"/>
    <n v="0"/>
    <n v="0"/>
    <n v="890480123"/>
    <s v="UNIVERSIDAD DE CARTAGENA"/>
    <n v="5"/>
    <m/>
    <m/>
    <m/>
    <m/>
    <n v="2"/>
    <n v="7"/>
    <n v="2"/>
  </r>
  <r>
    <n v="11644"/>
    <s v="C"/>
    <x v="380"/>
    <x v="0"/>
    <n v="4"/>
    <n v="550022754"/>
    <d v="2019-10-04T00:00:00"/>
    <d v="2024-03-30T00:00:00"/>
    <n v="0"/>
    <n v="1"/>
    <n v="0"/>
    <n v="30"/>
    <n v="2"/>
    <n v="22490513"/>
    <n v="24960000"/>
    <n v="23997"/>
    <n v="923"/>
    <n v="23569"/>
    <n v="0"/>
    <n v="0"/>
    <n v="0"/>
    <m/>
    <n v="0"/>
    <n v="0"/>
    <n v="0"/>
    <m/>
    <m/>
    <d v="2021-03-30T00:00:00"/>
    <n v="1"/>
    <s v="O"/>
    <n v="1"/>
    <n v="30"/>
    <n v="0"/>
    <m/>
    <m/>
    <m/>
    <m/>
    <m/>
    <m/>
    <n v="1"/>
    <n v="1"/>
    <m/>
    <m/>
    <n v="11925"/>
    <s v="CREDITOS DE CONSUMO"/>
    <n v="0"/>
    <n v="0"/>
    <n v="890480123"/>
    <s v="UNIVERSIDAD DE CARTAGENA"/>
    <n v="5"/>
    <m/>
    <m/>
    <m/>
    <m/>
    <n v="2"/>
    <n v="7"/>
    <n v="2"/>
  </r>
  <r>
    <n v="6059"/>
    <s v="C"/>
    <x v="380"/>
    <x v="0"/>
    <n v="4"/>
    <n v="550022802"/>
    <d v="2019-10-10T00:00:00"/>
    <d v="2024-03-30T00:00:00"/>
    <n v="0"/>
    <n v="1"/>
    <n v="0"/>
    <n v="30"/>
    <n v="2"/>
    <n v="22490513"/>
    <n v="24960000"/>
    <n v="12481"/>
    <n v="480"/>
    <n v="12264"/>
    <n v="0"/>
    <n v="0"/>
    <n v="0"/>
    <m/>
    <n v="0"/>
    <n v="0"/>
    <n v="0"/>
    <m/>
    <m/>
    <d v="2021-03-30T00:00:00"/>
    <n v="1"/>
    <s v="O"/>
    <n v="1"/>
    <n v="30"/>
    <n v="0"/>
    <m/>
    <m/>
    <m/>
    <m/>
    <m/>
    <m/>
    <n v="1"/>
    <n v="1"/>
    <m/>
    <m/>
    <n v="6205"/>
    <s v="CREDITOS DE CONSUMO"/>
    <n v="0"/>
    <n v="0"/>
    <n v="890480123"/>
    <s v="UNIVERSIDAD DE CARTAGENA"/>
    <n v="5"/>
    <m/>
    <m/>
    <m/>
    <m/>
    <n v="2"/>
    <n v="7"/>
    <n v="2"/>
  </r>
  <r>
    <n v="31267"/>
    <s v="C"/>
    <x v="380"/>
    <x v="0"/>
    <n v="4"/>
    <n v="550023018"/>
    <d v="2019-11-06T00:00:00"/>
    <d v="2024-03-30T00:00:00"/>
    <n v="0"/>
    <n v="1"/>
    <n v="0"/>
    <n v="30"/>
    <n v="2"/>
    <n v="22490513"/>
    <n v="24960000"/>
    <n v="64444"/>
    <n v="2478"/>
    <n v="63287"/>
    <n v="0"/>
    <n v="0"/>
    <n v="0"/>
    <m/>
    <n v="0"/>
    <n v="0"/>
    <n v="0"/>
    <m/>
    <m/>
    <d v="2021-03-30T00:00:00"/>
    <n v="1"/>
    <s v="O"/>
    <n v="1"/>
    <n v="30"/>
    <n v="0"/>
    <m/>
    <m/>
    <m/>
    <m/>
    <m/>
    <m/>
    <n v="1"/>
    <n v="1"/>
    <m/>
    <m/>
    <n v="32020"/>
    <s v="CREDITOS DE CONSUMO"/>
    <n v="0"/>
    <n v="0"/>
    <n v="890480123"/>
    <s v="UNIVERSIDAD DE CARTAGENA"/>
    <n v="5"/>
    <m/>
    <m/>
    <m/>
    <m/>
    <n v="2"/>
    <n v="7"/>
    <n v="2"/>
  </r>
  <r>
    <n v="16799"/>
    <s v="C"/>
    <x v="380"/>
    <x v="0"/>
    <n v="4"/>
    <n v="550023166"/>
    <d v="2019-11-28T00:00:00"/>
    <d v="2024-03-30T00:00:00"/>
    <n v="0"/>
    <n v="1"/>
    <n v="0"/>
    <n v="30"/>
    <n v="2"/>
    <n v="22490513"/>
    <n v="24960000"/>
    <n v="34608"/>
    <n v="1330"/>
    <n v="34003"/>
    <n v="0"/>
    <n v="0"/>
    <n v="0"/>
    <m/>
    <n v="0"/>
    <n v="0"/>
    <n v="0"/>
    <m/>
    <m/>
    <d v="2021-03-30T00:00:00"/>
    <n v="1"/>
    <s v="O"/>
    <n v="1"/>
    <n v="30"/>
    <n v="0"/>
    <m/>
    <m/>
    <m/>
    <m/>
    <m/>
    <m/>
    <n v="1"/>
    <n v="1"/>
    <m/>
    <m/>
    <n v="17204"/>
    <s v="CREDITOS DE CONSUMO"/>
    <n v="0"/>
    <n v="0"/>
    <n v="890480123"/>
    <s v="UNIVERSIDAD DE CARTAGENA"/>
    <n v="5"/>
    <m/>
    <m/>
    <m/>
    <m/>
    <n v="2"/>
    <n v="7"/>
    <n v="2"/>
  </r>
  <r>
    <n v="18036"/>
    <s v="C"/>
    <x v="380"/>
    <x v="0"/>
    <n v="4"/>
    <n v="550023481"/>
    <d v="2020-01-27T00:00:00"/>
    <d v="2024-03-30T00:00:00"/>
    <n v="0"/>
    <n v="1"/>
    <n v="0"/>
    <n v="30"/>
    <n v="2"/>
    <n v="22490513"/>
    <n v="24960000"/>
    <n v="37175"/>
    <n v="1429"/>
    <n v="36506"/>
    <n v="0"/>
    <n v="0"/>
    <n v="0"/>
    <m/>
    <n v="0"/>
    <n v="0"/>
    <n v="0"/>
    <m/>
    <m/>
    <d v="2021-03-30T00:00:00"/>
    <n v="1"/>
    <s v="O"/>
    <n v="1"/>
    <n v="30"/>
    <n v="0"/>
    <m/>
    <m/>
    <m/>
    <m/>
    <m/>
    <m/>
    <n v="1"/>
    <n v="1"/>
    <m/>
    <m/>
    <n v="18470"/>
    <s v="CREDITOS DE CONSUMO"/>
    <n v="0"/>
    <n v="0"/>
    <n v="890480123"/>
    <s v="UNIVERSIDAD DE CARTAGENA"/>
    <n v="5"/>
    <m/>
    <m/>
    <m/>
    <m/>
    <n v="2"/>
    <n v="7"/>
    <n v="2"/>
  </r>
  <r>
    <n v="54142"/>
    <s v="C"/>
    <x v="380"/>
    <x v="0"/>
    <n v="4"/>
    <n v="550023495"/>
    <d v="2020-02-03T00:00:00"/>
    <d v="2024-03-30T00:00:00"/>
    <n v="0"/>
    <n v="1"/>
    <n v="0"/>
    <n v="30"/>
    <n v="2"/>
    <n v="22490513"/>
    <n v="24960000"/>
    <n v="111567"/>
    <n v="4289"/>
    <n v="109587"/>
    <n v="0"/>
    <n v="0"/>
    <n v="0"/>
    <m/>
    <n v="0"/>
    <n v="0"/>
    <n v="0"/>
    <m/>
    <m/>
    <d v="2021-03-30T00:00:00"/>
    <n v="1"/>
    <s v="O"/>
    <n v="1"/>
    <n v="30"/>
    <n v="0"/>
    <m/>
    <m/>
    <m/>
    <m/>
    <m/>
    <m/>
    <n v="1"/>
    <n v="1"/>
    <m/>
    <m/>
    <n v="55445"/>
    <s v="CREDITOS DE CONSUMO"/>
    <n v="0"/>
    <n v="0"/>
    <n v="890480123"/>
    <s v="UNIVERSIDAD DE CARTAGENA"/>
    <n v="5"/>
    <m/>
    <m/>
    <m/>
    <m/>
    <n v="2"/>
    <n v="7"/>
    <n v="2"/>
  </r>
  <r>
    <n v="58244"/>
    <s v="C"/>
    <x v="380"/>
    <x v="0"/>
    <n v="4"/>
    <n v="550023567"/>
    <d v="2020-02-18T00:00:00"/>
    <d v="2024-03-30T00:00:00"/>
    <n v="0"/>
    <n v="1"/>
    <n v="0"/>
    <n v="30"/>
    <n v="2"/>
    <n v="22490513"/>
    <n v="24960000"/>
    <n v="120028"/>
    <n v="4614"/>
    <n v="117889"/>
    <n v="0"/>
    <n v="0"/>
    <n v="0"/>
    <m/>
    <n v="0"/>
    <n v="0"/>
    <n v="0"/>
    <m/>
    <m/>
    <d v="2021-03-30T00:00:00"/>
    <n v="1"/>
    <s v="O"/>
    <n v="1"/>
    <n v="30"/>
    <n v="0"/>
    <m/>
    <m/>
    <m/>
    <m/>
    <m/>
    <m/>
    <n v="1"/>
    <n v="1"/>
    <m/>
    <m/>
    <n v="59645"/>
    <s v="CREDITOS DE CONSUMO"/>
    <n v="0"/>
    <n v="0"/>
    <n v="890480123"/>
    <s v="UNIVERSIDAD DE CARTAGENA"/>
    <n v="5"/>
    <m/>
    <m/>
    <m/>
    <m/>
    <n v="2"/>
    <n v="7"/>
    <n v="2"/>
  </r>
  <r>
    <n v="7416"/>
    <s v="C"/>
    <x v="380"/>
    <x v="0"/>
    <n v="4"/>
    <n v="550023568"/>
    <d v="2020-02-18T00:00:00"/>
    <d v="2024-03-30T00:00:00"/>
    <n v="0"/>
    <n v="1"/>
    <n v="0"/>
    <n v="30"/>
    <n v="2"/>
    <n v="22490513"/>
    <n v="24960000"/>
    <n v="15268"/>
    <n v="587"/>
    <n v="15010"/>
    <n v="0"/>
    <n v="0"/>
    <n v="0"/>
    <m/>
    <n v="0"/>
    <n v="0"/>
    <n v="0"/>
    <m/>
    <m/>
    <d v="2021-03-30T00:00:00"/>
    <n v="1"/>
    <s v="O"/>
    <n v="1"/>
    <n v="30"/>
    <n v="0"/>
    <m/>
    <m/>
    <m/>
    <m/>
    <m/>
    <m/>
    <n v="1"/>
    <n v="1"/>
    <m/>
    <m/>
    <n v="7594"/>
    <s v="CREDITOS DE CONSUMO"/>
    <n v="0"/>
    <n v="0"/>
    <n v="890480123"/>
    <s v="UNIVERSIDAD DE CARTAGENA"/>
    <n v="5"/>
    <m/>
    <m/>
    <m/>
    <m/>
    <n v="2"/>
    <n v="7"/>
    <n v="2"/>
  </r>
  <r>
    <n v="22788"/>
    <s v="C"/>
    <x v="380"/>
    <x v="0"/>
    <n v="4"/>
    <n v="550023731"/>
    <d v="2020-03-16T00:00:00"/>
    <d v="2024-03-30T00:00:00"/>
    <n v="0"/>
    <n v="1"/>
    <n v="0"/>
    <n v="30"/>
    <n v="2"/>
    <n v="22490513"/>
    <n v="24960000"/>
    <n v="46972"/>
    <n v="1806"/>
    <n v="46124"/>
    <n v="0"/>
    <n v="0"/>
    <n v="0"/>
    <m/>
    <n v="0"/>
    <n v="0"/>
    <n v="0"/>
    <m/>
    <m/>
    <d v="2021-03-30T00:00:00"/>
    <n v="1"/>
    <s v="O"/>
    <n v="1"/>
    <n v="30"/>
    <n v="0"/>
    <m/>
    <m/>
    <m/>
    <m/>
    <m/>
    <m/>
    <n v="1"/>
    <n v="1"/>
    <m/>
    <m/>
    <n v="23336"/>
    <s v="CREDITOS DE CONSUMO"/>
    <n v="0"/>
    <n v="0"/>
    <n v="890480123"/>
    <s v="UNIVERSIDAD DE CARTAGENA"/>
    <n v="5"/>
    <m/>
    <m/>
    <m/>
    <m/>
    <n v="2"/>
    <n v="7"/>
    <n v="2"/>
  </r>
  <r>
    <n v="37226"/>
    <s v="C"/>
    <x v="380"/>
    <x v="0"/>
    <n v="4"/>
    <n v="550023813"/>
    <d v="2020-04-20T00:00:00"/>
    <d v="2024-03-30T00:00:00"/>
    <n v="0"/>
    <n v="1"/>
    <n v="0"/>
    <n v="30"/>
    <n v="2"/>
    <n v="22490513"/>
    <n v="24960000"/>
    <n v="76713"/>
    <n v="2949"/>
    <n v="75348"/>
    <n v="0"/>
    <n v="0"/>
    <n v="0"/>
    <m/>
    <n v="0"/>
    <n v="0"/>
    <n v="0"/>
    <m/>
    <m/>
    <d v="2021-03-30T00:00:00"/>
    <n v="1"/>
    <s v="O"/>
    <n v="1"/>
    <n v="30"/>
    <n v="0"/>
    <m/>
    <m/>
    <m/>
    <m/>
    <m/>
    <m/>
    <n v="1"/>
    <n v="1"/>
    <m/>
    <m/>
    <n v="38122"/>
    <s v="CREDITOS DE CONSUMO"/>
    <n v="0"/>
    <n v="0"/>
    <n v="890480123"/>
    <s v="UNIVERSIDAD DE CARTAGENA"/>
    <n v="5"/>
    <m/>
    <m/>
    <m/>
    <m/>
    <n v="2"/>
    <n v="7"/>
    <n v="2"/>
  </r>
  <r>
    <n v="22348"/>
    <s v="C"/>
    <x v="380"/>
    <x v="0"/>
    <n v="4"/>
    <n v="550023814"/>
    <d v="2020-04-20T00:00:00"/>
    <d v="2024-03-30T00:00:00"/>
    <n v="0"/>
    <n v="1"/>
    <n v="0"/>
    <n v="30"/>
    <n v="2"/>
    <n v="22490513"/>
    <n v="24960000"/>
    <n v="46048"/>
    <n v="1770"/>
    <n v="45234"/>
    <n v="0"/>
    <n v="0"/>
    <n v="0"/>
    <m/>
    <n v="0"/>
    <n v="0"/>
    <n v="0"/>
    <m/>
    <m/>
    <d v="2021-03-30T00:00:00"/>
    <n v="1"/>
    <s v="O"/>
    <n v="1"/>
    <n v="30"/>
    <n v="0"/>
    <m/>
    <m/>
    <m/>
    <m/>
    <m/>
    <m/>
    <n v="1"/>
    <n v="1"/>
    <m/>
    <m/>
    <n v="22886"/>
    <s v="CREDITOS DE CONSUMO"/>
    <n v="0"/>
    <n v="0"/>
    <n v="890480123"/>
    <s v="UNIVERSIDAD DE CARTAGENA"/>
    <n v="5"/>
    <m/>
    <m/>
    <m/>
    <m/>
    <n v="2"/>
    <n v="7"/>
    <n v="2"/>
  </r>
  <r>
    <n v="23367"/>
    <s v="C"/>
    <x v="380"/>
    <x v="0"/>
    <n v="4"/>
    <n v="550023841"/>
    <d v="2020-05-05T00:00:00"/>
    <d v="2024-03-30T00:00:00"/>
    <n v="0"/>
    <n v="1"/>
    <n v="0"/>
    <n v="30"/>
    <n v="2"/>
    <n v="22490513"/>
    <n v="24960000"/>
    <n v="48156"/>
    <n v="1851"/>
    <n v="47295"/>
    <n v="0"/>
    <n v="0"/>
    <n v="0"/>
    <m/>
    <n v="0"/>
    <n v="0"/>
    <n v="0"/>
    <m/>
    <m/>
    <d v="2021-03-30T00:00:00"/>
    <n v="1"/>
    <s v="O"/>
    <n v="1"/>
    <n v="30"/>
    <n v="0"/>
    <m/>
    <m/>
    <m/>
    <m/>
    <m/>
    <m/>
    <n v="1"/>
    <n v="1"/>
    <m/>
    <m/>
    <n v="23928"/>
    <s v="CREDITOS DE CONSUMO"/>
    <n v="0"/>
    <n v="0"/>
    <n v="890480123"/>
    <s v="UNIVERSIDAD DE CARTAGENA"/>
    <n v="5"/>
    <m/>
    <m/>
    <m/>
    <m/>
    <n v="2"/>
    <n v="7"/>
    <n v="2"/>
  </r>
  <r>
    <n v="19469"/>
    <s v="C"/>
    <x v="380"/>
    <x v="0"/>
    <n v="4"/>
    <n v="550023842"/>
    <d v="2020-05-05T00:00:00"/>
    <d v="2024-03-30T00:00:00"/>
    <n v="0"/>
    <n v="1"/>
    <n v="0"/>
    <n v="30"/>
    <n v="2"/>
    <n v="22490513"/>
    <n v="24960000"/>
    <n v="40125"/>
    <n v="1543"/>
    <n v="39407"/>
    <n v="0"/>
    <n v="0"/>
    <n v="0"/>
    <m/>
    <n v="0"/>
    <n v="0"/>
    <n v="0"/>
    <m/>
    <m/>
    <d v="2021-03-30T00:00:00"/>
    <n v="1"/>
    <s v="O"/>
    <n v="1"/>
    <n v="30"/>
    <n v="0"/>
    <m/>
    <m/>
    <m/>
    <m/>
    <m/>
    <m/>
    <n v="1"/>
    <n v="1"/>
    <m/>
    <m/>
    <n v="19938"/>
    <s v="CREDITOS DE CONSUMO"/>
    <n v="0"/>
    <n v="0"/>
    <n v="890480123"/>
    <s v="UNIVERSIDAD DE CARTAGENA"/>
    <n v="5"/>
    <m/>
    <m/>
    <m/>
    <m/>
    <n v="2"/>
    <n v="7"/>
    <n v="2"/>
  </r>
  <r>
    <n v="13148"/>
    <s v="C"/>
    <x v="380"/>
    <x v="0"/>
    <n v="4"/>
    <n v="550024153"/>
    <d v="2020-08-06T00:00:00"/>
    <d v="2024-03-30T00:00:00"/>
    <n v="0"/>
    <n v="1"/>
    <n v="0"/>
    <n v="30"/>
    <n v="2"/>
    <n v="22490513"/>
    <n v="24960000"/>
    <n v="27093"/>
    <n v="1042"/>
    <n v="26612"/>
    <n v="0"/>
    <n v="0"/>
    <n v="0"/>
    <m/>
    <n v="0"/>
    <n v="0"/>
    <n v="0"/>
    <m/>
    <m/>
    <d v="2021-03-30T00:00:00"/>
    <n v="1"/>
    <s v="O"/>
    <n v="1"/>
    <n v="30"/>
    <n v="0"/>
    <m/>
    <m/>
    <m/>
    <m/>
    <m/>
    <m/>
    <n v="1"/>
    <n v="1"/>
    <m/>
    <m/>
    <n v="13464"/>
    <s v="CREDITOS DE CONSUMO"/>
    <n v="0"/>
    <n v="0"/>
    <n v="890480123"/>
    <s v="UNIVERSIDAD DE CARTAGENA"/>
    <n v="5"/>
    <m/>
    <m/>
    <m/>
    <m/>
    <n v="2"/>
    <n v="7"/>
    <n v="2"/>
  </r>
  <r>
    <n v="37194"/>
    <s v="C"/>
    <x v="380"/>
    <x v="0"/>
    <n v="4"/>
    <n v="550024154"/>
    <d v="2020-08-06T00:00:00"/>
    <d v="2024-03-30T00:00:00"/>
    <n v="0"/>
    <n v="1"/>
    <n v="0"/>
    <n v="30"/>
    <n v="2"/>
    <n v="22490513"/>
    <n v="24960000"/>
    <n v="76646"/>
    <n v="2947"/>
    <n v="75283"/>
    <n v="0"/>
    <n v="0"/>
    <n v="0"/>
    <m/>
    <n v="0"/>
    <n v="0"/>
    <n v="0"/>
    <m/>
    <m/>
    <d v="2021-03-30T00:00:00"/>
    <n v="1"/>
    <s v="O"/>
    <n v="1"/>
    <n v="30"/>
    <n v="0"/>
    <m/>
    <m/>
    <m/>
    <m/>
    <m/>
    <m/>
    <n v="1"/>
    <n v="1"/>
    <m/>
    <m/>
    <n v="38089"/>
    <s v="CREDITOS DE CONSUMO"/>
    <n v="0"/>
    <n v="0"/>
    <n v="890480123"/>
    <s v="UNIVERSIDAD DE CARTAGENA"/>
    <n v="5"/>
    <m/>
    <m/>
    <m/>
    <m/>
    <n v="2"/>
    <n v="7"/>
    <n v="2"/>
  </r>
  <r>
    <n v="42418"/>
    <s v="C"/>
    <x v="380"/>
    <x v="0"/>
    <n v="4"/>
    <n v="550024155"/>
    <d v="2020-08-06T00:00:00"/>
    <d v="2024-03-30T00:00:00"/>
    <n v="0"/>
    <n v="1"/>
    <n v="0"/>
    <n v="30"/>
    <n v="2"/>
    <n v="22490513"/>
    <n v="24960000"/>
    <n v="87403"/>
    <n v="3360"/>
    <n v="85857"/>
    <n v="0"/>
    <n v="0"/>
    <n v="0"/>
    <m/>
    <n v="0"/>
    <n v="0"/>
    <n v="0"/>
    <m/>
    <m/>
    <d v="2021-03-30T00:00:00"/>
    <n v="1"/>
    <s v="O"/>
    <n v="1"/>
    <n v="30"/>
    <n v="0"/>
    <m/>
    <m/>
    <m/>
    <m/>
    <m/>
    <m/>
    <n v="1"/>
    <n v="1"/>
    <m/>
    <m/>
    <n v="43439"/>
    <s v="CREDITOS DE CONSUMO"/>
    <n v="0"/>
    <n v="0"/>
    <n v="890480123"/>
    <s v="UNIVERSIDAD DE CARTAGENA"/>
    <n v="5"/>
    <m/>
    <m/>
    <m/>
    <m/>
    <n v="2"/>
    <n v="7"/>
    <n v="2"/>
  </r>
  <r>
    <n v="31913"/>
    <s v="C"/>
    <x v="380"/>
    <x v="0"/>
    <n v="4"/>
    <n v="550024156"/>
    <d v="2020-08-06T00:00:00"/>
    <d v="2024-03-30T00:00:00"/>
    <n v="0"/>
    <n v="1"/>
    <n v="0"/>
    <n v="30"/>
    <n v="2"/>
    <n v="22490513"/>
    <n v="24960000"/>
    <n v="65770"/>
    <n v="2529"/>
    <n v="64594"/>
    <n v="0"/>
    <n v="0"/>
    <n v="0"/>
    <m/>
    <n v="0"/>
    <n v="0"/>
    <n v="0"/>
    <m/>
    <m/>
    <d v="2021-03-30T00:00:00"/>
    <n v="1"/>
    <s v="O"/>
    <n v="1"/>
    <n v="30"/>
    <n v="0"/>
    <m/>
    <m/>
    <m/>
    <m/>
    <m/>
    <m/>
    <n v="1"/>
    <n v="1"/>
    <m/>
    <m/>
    <n v="32681"/>
    <s v="CREDITOS DE CONSUMO"/>
    <n v="0"/>
    <n v="0"/>
    <n v="890480123"/>
    <s v="UNIVERSIDAD DE CARTAGENA"/>
    <n v="5"/>
    <m/>
    <m/>
    <m/>
    <m/>
    <n v="2"/>
    <n v="7"/>
    <n v="2"/>
  </r>
  <r>
    <n v="33932"/>
    <s v="C"/>
    <x v="380"/>
    <x v="0"/>
    <n v="4"/>
    <n v="550024157"/>
    <d v="2020-08-06T00:00:00"/>
    <d v="2024-03-30T00:00:00"/>
    <n v="0"/>
    <n v="1"/>
    <n v="0"/>
    <n v="30"/>
    <n v="2"/>
    <n v="22490513"/>
    <n v="24960000"/>
    <n v="69917"/>
    <n v="2688"/>
    <n v="68680"/>
    <n v="0"/>
    <n v="0"/>
    <n v="0"/>
    <m/>
    <n v="0"/>
    <n v="0"/>
    <n v="0"/>
    <m/>
    <m/>
    <d v="2021-03-30T00:00:00"/>
    <n v="1"/>
    <s v="O"/>
    <n v="1"/>
    <n v="30"/>
    <n v="0"/>
    <m/>
    <m/>
    <m/>
    <m/>
    <m/>
    <m/>
    <n v="1"/>
    <n v="1"/>
    <m/>
    <m/>
    <n v="34748"/>
    <s v="CREDITOS DE CONSUMO"/>
    <n v="0"/>
    <n v="0"/>
    <n v="890480123"/>
    <s v="UNIVERSIDAD DE CARTAGENA"/>
    <n v="5"/>
    <m/>
    <m/>
    <m/>
    <m/>
    <n v="2"/>
    <n v="7"/>
    <n v="2"/>
  </r>
  <r>
    <n v="2625"/>
    <s v="C"/>
    <x v="380"/>
    <x v="0"/>
    <n v="4"/>
    <n v="550024172"/>
    <d v="2020-08-13T00:00:00"/>
    <d v="2024-03-30T00:00:00"/>
    <n v="0"/>
    <n v="1"/>
    <n v="1"/>
    <n v="30"/>
    <n v="2"/>
    <n v="22490513"/>
    <n v="24960000"/>
    <n v="5421"/>
    <n v="208"/>
    <n v="5313"/>
    <n v="0"/>
    <n v="0"/>
    <n v="0"/>
    <m/>
    <n v="0"/>
    <n v="0"/>
    <n v="0"/>
    <m/>
    <m/>
    <d v="2021-03-30T00:00:00"/>
    <n v="1"/>
    <s v="O"/>
    <n v="1"/>
    <n v="30"/>
    <n v="0"/>
    <m/>
    <m/>
    <m/>
    <m/>
    <m/>
    <m/>
    <n v="1"/>
    <n v="1"/>
    <m/>
    <m/>
    <n v="2688"/>
    <s v="CREDITOS DE CONSUMO"/>
    <n v="0"/>
    <n v="0"/>
    <n v="890480123"/>
    <s v="UNIVERSIDAD DE CARTAGENA"/>
    <n v="5"/>
    <m/>
    <m/>
    <m/>
    <m/>
    <n v="2"/>
    <n v="7"/>
    <n v="2"/>
  </r>
  <r>
    <n v="4352"/>
    <s v="C"/>
    <x v="380"/>
    <x v="0"/>
    <n v="4"/>
    <n v="550024221"/>
    <d v="2020-08-29T00:00:00"/>
    <d v="2024-03-30T00:00:00"/>
    <n v="0"/>
    <n v="1"/>
    <n v="0"/>
    <n v="30"/>
    <n v="2"/>
    <n v="22490513"/>
    <n v="24960000"/>
    <n v="8956"/>
    <n v="344"/>
    <n v="8809"/>
    <n v="0"/>
    <n v="0"/>
    <n v="0"/>
    <m/>
    <n v="0"/>
    <n v="0"/>
    <n v="0"/>
    <m/>
    <m/>
    <d v="2021-03-30T00:00:00"/>
    <n v="1"/>
    <s v="O"/>
    <n v="1"/>
    <n v="30"/>
    <n v="0"/>
    <m/>
    <m/>
    <m/>
    <m/>
    <m/>
    <m/>
    <n v="1"/>
    <n v="1"/>
    <m/>
    <m/>
    <n v="4457"/>
    <s v="CREDITOS DE CONSUMO"/>
    <n v="0"/>
    <n v="0"/>
    <n v="890480123"/>
    <s v="UNIVERSIDAD DE CARTAGENA"/>
    <n v="5"/>
    <m/>
    <m/>
    <m/>
    <m/>
    <n v="2"/>
    <n v="7"/>
    <n v="2"/>
  </r>
  <r>
    <n v="43460"/>
    <s v="C"/>
    <x v="380"/>
    <x v="0"/>
    <n v="4"/>
    <n v="550024365"/>
    <d v="2020-09-07T00:00:00"/>
    <d v="2024-03-30T00:00:00"/>
    <n v="0"/>
    <n v="1"/>
    <n v="0"/>
    <n v="30"/>
    <n v="2"/>
    <n v="22490513"/>
    <n v="24960000"/>
    <n v="89561"/>
    <n v="3443"/>
    <n v="87966"/>
    <n v="0"/>
    <n v="0"/>
    <n v="0"/>
    <m/>
    <n v="0"/>
    <n v="0"/>
    <n v="0"/>
    <m/>
    <m/>
    <d v="2021-03-30T00:00:00"/>
    <n v="1"/>
    <s v="O"/>
    <n v="1"/>
    <n v="30"/>
    <n v="0"/>
    <m/>
    <m/>
    <m/>
    <m/>
    <m/>
    <m/>
    <n v="1"/>
    <n v="1"/>
    <m/>
    <m/>
    <n v="44506"/>
    <s v="CREDITOS DE CONSUMO"/>
    <n v="0"/>
    <n v="0"/>
    <n v="890480123"/>
    <s v="UNIVERSIDAD DE CARTAGENA"/>
    <n v="5"/>
    <m/>
    <m/>
    <m/>
    <m/>
    <n v="2"/>
    <n v="7"/>
    <n v="2"/>
  </r>
  <r>
    <n v="38230"/>
    <s v="C"/>
    <x v="380"/>
    <x v="0"/>
    <n v="4"/>
    <n v="550024614"/>
    <d v="2020-10-16T00:00:00"/>
    <d v="2024-03-30T00:00:00"/>
    <n v="0"/>
    <n v="1"/>
    <n v="0"/>
    <n v="30"/>
    <n v="2"/>
    <n v="22490513"/>
    <n v="24960000"/>
    <n v="78791"/>
    <n v="3029"/>
    <n v="77380"/>
    <n v="0"/>
    <n v="0"/>
    <n v="0"/>
    <m/>
    <n v="0"/>
    <n v="0"/>
    <n v="0"/>
    <m/>
    <m/>
    <d v="2021-03-30T00:00:00"/>
    <n v="1"/>
    <s v="O"/>
    <n v="1"/>
    <n v="30"/>
    <n v="0"/>
    <m/>
    <m/>
    <m/>
    <m/>
    <m/>
    <m/>
    <n v="1"/>
    <n v="1"/>
    <m/>
    <m/>
    <n v="39150"/>
    <s v="CREDITOS DE CONSUMO"/>
    <n v="0"/>
    <n v="0"/>
    <n v="890480123"/>
    <s v="UNIVERSIDAD DE CARTAGENA"/>
    <n v="5"/>
    <m/>
    <m/>
    <m/>
    <m/>
    <n v="2"/>
    <n v="7"/>
    <n v="2"/>
  </r>
  <r>
    <n v="45522"/>
    <s v="C"/>
    <x v="380"/>
    <x v="0"/>
    <n v="4"/>
    <n v="550024778"/>
    <d v="2020-11-06T00:00:00"/>
    <d v="2024-03-30T00:00:00"/>
    <n v="0"/>
    <n v="1"/>
    <n v="0"/>
    <n v="30"/>
    <n v="2"/>
    <n v="22490513"/>
    <n v="24960000"/>
    <n v="93799"/>
    <n v="3606"/>
    <n v="92139"/>
    <n v="0"/>
    <n v="0"/>
    <n v="0"/>
    <m/>
    <n v="0"/>
    <n v="0"/>
    <n v="0"/>
    <m/>
    <m/>
    <d v="2021-03-30T00:00:00"/>
    <n v="1"/>
    <s v="O"/>
    <n v="1"/>
    <n v="30"/>
    <n v="0"/>
    <m/>
    <m/>
    <m/>
    <m/>
    <m/>
    <m/>
    <n v="1"/>
    <n v="1"/>
    <m/>
    <m/>
    <n v="46617"/>
    <s v="CREDITOS DE CONSUMO"/>
    <n v="0"/>
    <n v="0"/>
    <n v="890480123"/>
    <s v="UNIVERSIDAD DE CARTAGENA"/>
    <n v="5"/>
    <m/>
    <m/>
    <m/>
    <m/>
    <n v="2"/>
    <n v="7"/>
    <n v="2"/>
  </r>
  <r>
    <n v="12004"/>
    <s v="C"/>
    <x v="380"/>
    <x v="0"/>
    <n v="4"/>
    <n v="550024811"/>
    <d v="2020-11-12T00:00:00"/>
    <d v="2024-03-30T00:00:00"/>
    <n v="0"/>
    <n v="1"/>
    <n v="0"/>
    <n v="30"/>
    <n v="2"/>
    <n v="22490513"/>
    <n v="24960000"/>
    <n v="24753"/>
    <n v="952"/>
    <n v="24297"/>
    <n v="0"/>
    <n v="0"/>
    <n v="0"/>
    <m/>
    <n v="0"/>
    <n v="0"/>
    <n v="0"/>
    <m/>
    <m/>
    <d v="2021-03-30T00:00:00"/>
    <n v="1"/>
    <s v="O"/>
    <n v="1"/>
    <n v="30"/>
    <n v="0"/>
    <m/>
    <m/>
    <m/>
    <m/>
    <m/>
    <m/>
    <n v="1"/>
    <n v="1"/>
    <m/>
    <m/>
    <n v="12293"/>
    <s v="CREDITOS DE CONSUMO"/>
    <n v="0"/>
    <n v="0"/>
    <n v="890480123"/>
    <s v="UNIVERSIDAD DE CARTAGENA"/>
    <n v="5"/>
    <m/>
    <m/>
    <m/>
    <m/>
    <n v="2"/>
    <n v="7"/>
    <n v="2"/>
  </r>
  <r>
    <n v="8509"/>
    <s v="C"/>
    <x v="380"/>
    <x v="0"/>
    <n v="4"/>
    <n v="550024814"/>
    <d v="2020-11-13T00:00:00"/>
    <d v="2024-03-30T00:00:00"/>
    <n v="0"/>
    <n v="1"/>
    <n v="0"/>
    <n v="30"/>
    <n v="2"/>
    <n v="22490513"/>
    <n v="24960000"/>
    <n v="17533"/>
    <n v="674"/>
    <n v="17222"/>
    <n v="0"/>
    <n v="0"/>
    <n v="0"/>
    <m/>
    <n v="0"/>
    <n v="0"/>
    <n v="0"/>
    <m/>
    <m/>
    <d v="2021-03-30T00:00:00"/>
    <n v="1"/>
    <s v="O"/>
    <n v="1"/>
    <n v="30"/>
    <n v="0"/>
    <m/>
    <m/>
    <m/>
    <m/>
    <m/>
    <m/>
    <n v="1"/>
    <n v="1"/>
    <m/>
    <m/>
    <n v="8713"/>
    <s v="CREDITOS DE CONSUMO"/>
    <n v="0"/>
    <n v="0"/>
    <n v="890480123"/>
    <s v="UNIVERSIDAD DE CARTAGENA"/>
    <n v="5"/>
    <m/>
    <m/>
    <m/>
    <m/>
    <n v="2"/>
    <n v="7"/>
    <n v="2"/>
  </r>
  <r>
    <n v="47507"/>
    <s v="C"/>
    <x v="380"/>
    <x v="0"/>
    <n v="4"/>
    <n v="550025562"/>
    <d v="2021-03-02T00:00:00"/>
    <d v="2024-03-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54727"/>
    <s v="C"/>
    <x v="380"/>
    <x v="0"/>
    <n v="4"/>
    <n v="550025617"/>
    <d v="2021-03-19T00:00:00"/>
    <d v="2024-04-30T00:00:00"/>
    <n v="0"/>
    <n v="1"/>
    <n v="1"/>
    <n v="30"/>
    <n v="2"/>
    <n v="22490513"/>
    <n v="24960000"/>
    <n v="115200"/>
    <n v="4429"/>
    <n v="110771"/>
    <n v="0"/>
    <n v="0"/>
    <n v="0"/>
    <m/>
    <n v="0"/>
    <n v="0"/>
    <n v="0"/>
    <m/>
    <m/>
    <d v="2021-03-30T00:00:00"/>
    <n v="1"/>
    <s v="O"/>
    <n v="1"/>
    <n v="30"/>
    <n v="0"/>
    <m/>
    <m/>
    <m/>
    <m/>
    <m/>
    <m/>
    <n v="1"/>
    <n v="1"/>
    <m/>
    <m/>
    <n v="56044"/>
    <s v="CREDITOS DE CONSUMO"/>
    <n v="0"/>
    <n v="0"/>
    <n v="890480123"/>
    <s v="UNIVERSIDAD DE CARTAGENA"/>
    <n v="5"/>
    <m/>
    <m/>
    <m/>
    <m/>
    <n v="2"/>
    <n v="7"/>
    <n v="2"/>
  </r>
  <r>
    <n v="47507"/>
    <s v="C"/>
    <x v="380"/>
    <x v="0"/>
    <n v="4"/>
    <n v="550025618"/>
    <d v="2021-03-19T00:00:00"/>
    <d v="2024-04-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2964"/>
    <s v="C"/>
    <x v="380"/>
    <x v="0"/>
    <n v="4"/>
    <n v="550025680"/>
    <d v="2021-03-31T00:00:00"/>
    <d v="2021-05-30T00:00:00"/>
    <n v="0"/>
    <n v="1"/>
    <n v="0"/>
    <n v="30"/>
    <n v="2"/>
    <n v="0"/>
    <n v="0"/>
    <n v="6000"/>
    <n v="6000"/>
    <n v="6000"/>
    <n v="0"/>
    <n v="0"/>
    <n v="0"/>
    <m/>
    <n v="0"/>
    <n v="0"/>
    <n v="0"/>
    <m/>
    <m/>
    <d v="2021-03-31T00:00:00"/>
    <n v="1"/>
    <s v="O"/>
    <n v="1"/>
    <n v="30"/>
    <n v="0"/>
    <m/>
    <m/>
    <m/>
    <m/>
    <m/>
    <m/>
    <n v="1"/>
    <n v="1"/>
    <m/>
    <m/>
    <n v="3036"/>
    <s v="CREDITOS DE CONSUMO"/>
    <n v="0"/>
    <n v="0"/>
    <n v="890480123"/>
    <s v="UNIVERSIDAD DE CARTAGENA"/>
    <n v="5"/>
    <m/>
    <m/>
    <m/>
    <m/>
    <n v="2"/>
    <n v="7"/>
    <n v="2"/>
  </r>
  <r>
    <n v="2773123"/>
    <s v="C"/>
    <x v="381"/>
    <x v="0"/>
    <n v="4"/>
    <n v="17881"/>
    <d v="2020-12-14T00:00:00"/>
    <d v="2021-12-30T00:00:00"/>
    <n v="0"/>
    <n v="1"/>
    <n v="2"/>
    <n v="30"/>
    <n v="2"/>
    <n v="8648788"/>
    <n v="9000000"/>
    <n v="3898560"/>
    <n v="340300"/>
    <n v="3268482"/>
    <n v="26691"/>
    <n v="0"/>
    <n v="0"/>
    <m/>
    <n v="0"/>
    <n v="0"/>
    <n v="0"/>
    <m/>
    <m/>
    <d v="2021-02-26T00:00:00"/>
    <n v="1"/>
    <s v="O"/>
    <n v="1"/>
    <n v="30"/>
    <n v="0"/>
    <m/>
    <m/>
    <m/>
    <m/>
    <m/>
    <m/>
    <n v="1"/>
    <n v="1"/>
    <m/>
    <m/>
    <n v="495359"/>
    <s v="CREDITOS DE CONSUMO"/>
    <n v="0"/>
    <n v="0"/>
    <n v="890480123"/>
    <s v="UNIVERSIDAD DE CARTAGENA"/>
    <n v="5"/>
    <m/>
    <m/>
    <m/>
    <m/>
    <n v="1"/>
    <n v="7"/>
    <n v="2"/>
  </r>
  <r>
    <n v="73359035"/>
    <s v="C"/>
    <x v="381"/>
    <x v="0"/>
    <n v="4"/>
    <n v="17990"/>
    <d v="2020-12-31T00:00:00"/>
    <d v="2026-10-31T00:00:00"/>
    <n v="0"/>
    <n v="1"/>
    <n v="2"/>
    <n v="30"/>
    <n v="2"/>
    <n v="9568969"/>
    <n v="10000000"/>
    <n v="88460819"/>
    <n v="1653972"/>
    <n v="86463051"/>
    <n v="781389"/>
    <n v="0"/>
    <n v="0"/>
    <m/>
    <n v="0"/>
    <n v="0"/>
    <n v="0"/>
    <m/>
    <m/>
    <d v="2021-02-26T00:00:00"/>
    <n v="1"/>
    <s v="O"/>
    <n v="1"/>
    <n v="30"/>
    <n v="0"/>
    <m/>
    <m/>
    <m/>
    <m/>
    <m/>
    <m/>
    <n v="1"/>
    <n v="1"/>
    <m/>
    <m/>
    <n v="13104016"/>
    <s v="CREDITOS DE CONSUMO"/>
    <n v="0"/>
    <n v="0"/>
    <n v="890480123"/>
    <s v="UNIVERSIDAD DE CARTAGENA"/>
    <n v="5"/>
    <m/>
    <m/>
    <m/>
    <m/>
    <n v="1"/>
    <n v="7"/>
    <n v="2"/>
  </r>
  <r>
    <n v="11540903"/>
    <s v="C"/>
    <x v="381"/>
    <x v="0"/>
    <n v="4"/>
    <n v="17991"/>
    <d v="2020-12-31T00:00:00"/>
    <d v="2024-04-30T00:00:00"/>
    <n v="0"/>
    <n v="1"/>
    <n v="2"/>
    <n v="30"/>
    <n v="2"/>
    <n v="16011168"/>
    <n v="17240000"/>
    <n v="14171603"/>
    <n v="459507"/>
    <n v="13602437"/>
    <n v="205699"/>
    <n v="0"/>
    <n v="0"/>
    <m/>
    <n v="0"/>
    <n v="0"/>
    <n v="0"/>
    <m/>
    <m/>
    <d v="2021-02-26T00:00:00"/>
    <n v="1"/>
    <s v="O"/>
    <n v="1"/>
    <n v="30"/>
    <n v="0"/>
    <m/>
    <m/>
    <m/>
    <m/>
    <m/>
    <m/>
    <n v="1"/>
    <n v="1"/>
    <m/>
    <m/>
    <n v="2061534"/>
    <s v="CREDITOS DE CONSUMO"/>
    <n v="0"/>
    <n v="0"/>
    <n v="890480123"/>
    <s v="UNIVERSIDAD DE CARTAGENA"/>
    <n v="5"/>
    <m/>
    <m/>
    <m/>
    <m/>
    <n v="1"/>
    <n v="7"/>
    <n v="2"/>
  </r>
  <r>
    <n v="1657436"/>
    <s v="C"/>
    <x v="381"/>
    <x v="0"/>
    <n v="4"/>
    <n v="17992"/>
    <d v="2020-12-31T00:00:00"/>
    <d v="2022-03-31T00:00:00"/>
    <n v="0"/>
    <n v="1"/>
    <n v="2"/>
    <n v="30"/>
    <n v="2"/>
    <n v="8648788"/>
    <n v="9000000"/>
    <n v="2240503"/>
    <n v="158123"/>
    <n v="1953501"/>
    <n v="15947"/>
    <n v="0"/>
    <n v="0"/>
    <m/>
    <n v="0"/>
    <n v="0"/>
    <n v="0"/>
    <m/>
    <m/>
    <d v="2021-02-26T00:00:00"/>
    <n v="1"/>
    <s v="O"/>
    <n v="1"/>
    <n v="30"/>
    <n v="0"/>
    <m/>
    <m/>
    <m/>
    <m/>
    <m/>
    <m/>
    <n v="1"/>
    <n v="1"/>
    <m/>
    <m/>
    <n v="296065"/>
    <s v="CREDITOS DE CONSUMO"/>
    <n v="0"/>
    <n v="0"/>
    <n v="890480123"/>
    <s v="UNIVERSIDAD DE CARTAGENA"/>
    <n v="5"/>
    <m/>
    <m/>
    <m/>
    <m/>
    <n v="1"/>
    <n v="7"/>
    <n v="2"/>
  </r>
  <r>
    <n v="43063644"/>
    <s v="C"/>
    <x v="382"/>
    <x v="0"/>
    <n v="4"/>
    <n v="17942"/>
    <d v="2020-12-29T00:00:00"/>
    <d v="2026-12-29T00:00:00"/>
    <n v="0"/>
    <n v="1"/>
    <n v="3"/>
    <n v="30"/>
    <n v="2"/>
    <n v="9568969"/>
    <n v="10000000"/>
    <n v="50361775"/>
    <n v="922085"/>
    <n v="48787811"/>
    <n v="12881"/>
    <n v="0"/>
    <n v="0"/>
    <m/>
    <n v="0"/>
    <n v="0"/>
    <n v="0"/>
    <m/>
    <m/>
    <d v="2021-03-30T00:00:00"/>
    <n v="1"/>
    <s v="O"/>
    <n v="1"/>
    <n v="30"/>
    <n v="0"/>
    <m/>
    <m/>
    <m/>
    <m/>
    <m/>
    <m/>
    <n v="1"/>
    <n v="1"/>
    <m/>
    <m/>
    <n v="5724167"/>
    <s v="CREDITOS DE CONSUMO"/>
    <n v="0"/>
    <n v="0"/>
    <n v="890480123"/>
    <s v="UNIVERSIDAD DE CARTAGENA"/>
    <n v="5"/>
    <m/>
    <m/>
    <m/>
    <m/>
    <n v="1"/>
    <n v="7"/>
    <n v="2"/>
  </r>
  <r>
    <n v="56750585"/>
    <s v="C"/>
    <x v="382"/>
    <x v="0"/>
    <n v="4"/>
    <n v="17943"/>
    <d v="2020-12-29T00:00:00"/>
    <d v="2027-12-29T00:00:00"/>
    <n v="0"/>
    <n v="1"/>
    <n v="3"/>
    <n v="30"/>
    <n v="2"/>
    <n v="9568969"/>
    <n v="10000000"/>
    <n v="65970858"/>
    <n v="1080558"/>
    <n v="64294066"/>
    <n v="16922"/>
    <n v="0"/>
    <n v="0"/>
    <m/>
    <n v="0"/>
    <n v="0"/>
    <n v="0"/>
    <m/>
    <m/>
    <d v="2021-03-30T00:00:00"/>
    <n v="1"/>
    <s v="O"/>
    <n v="1"/>
    <n v="30"/>
    <n v="0"/>
    <m/>
    <m/>
    <m/>
    <m/>
    <m/>
    <m/>
    <n v="1"/>
    <n v="1"/>
    <m/>
    <m/>
    <n v="7543481"/>
    <s v="CREDITOS DE CONSUMO"/>
    <n v="0"/>
    <n v="0"/>
    <n v="890480123"/>
    <s v="UNIVERSIDAD DE CARTAGENA"/>
    <n v="5"/>
    <m/>
    <m/>
    <m/>
    <m/>
    <n v="1"/>
    <n v="7"/>
    <n v="2"/>
  </r>
  <r>
    <n v="2030475"/>
    <s v="C"/>
    <x v="382"/>
    <x v="0"/>
    <n v="4"/>
    <n v="17944"/>
    <d v="2020-12-29T00:00:00"/>
    <d v="2022-12-29T00:00:00"/>
    <n v="0"/>
    <n v="1"/>
    <n v="3"/>
    <n v="30"/>
    <n v="2"/>
    <n v="15881442"/>
    <n v="17090000"/>
    <n v="2580163"/>
    <n v="126187"/>
    <n v="2300373"/>
    <n v="966"/>
    <n v="0"/>
    <n v="0"/>
    <m/>
    <n v="0"/>
    <n v="0"/>
    <n v="0"/>
    <m/>
    <m/>
    <d v="2021-03-30T00:00:00"/>
    <n v="1"/>
    <s v="O"/>
    <n v="1"/>
    <n v="30"/>
    <n v="0"/>
    <m/>
    <m/>
    <m/>
    <m/>
    <m/>
    <m/>
    <n v="1"/>
    <n v="1"/>
    <m/>
    <m/>
    <n v="269898"/>
    <s v="CREDITOS DE CONSUMO"/>
    <n v="0"/>
    <n v="0"/>
    <n v="890480123"/>
    <s v="UNIVERSIDAD DE CARTAGENA"/>
    <n v="5"/>
    <m/>
    <m/>
    <m/>
    <m/>
    <n v="1"/>
    <n v="7"/>
    <n v="2"/>
  </r>
  <r>
    <n v="73604989"/>
    <s v="C"/>
    <x v="382"/>
    <x v="0"/>
    <n v="4"/>
    <n v="17945"/>
    <d v="2020-12-29T00:00:00"/>
    <d v="2025-12-29T00:00:00"/>
    <n v="0"/>
    <n v="1"/>
    <n v="3"/>
    <n v="30"/>
    <n v="2"/>
    <n v="16011168"/>
    <n v="17240000"/>
    <n v="83835221"/>
    <n v="1265417"/>
    <n v="83388816"/>
    <n v="35378"/>
    <n v="0"/>
    <n v="0"/>
    <m/>
    <n v="0"/>
    <n v="0"/>
    <n v="0"/>
    <s v="5000000/5000000"/>
    <d v="2021-12-06T00:00:00"/>
    <d v="2021-03-30T00:00:00"/>
    <n v="1"/>
    <s v="O"/>
    <n v="1"/>
    <n v="30"/>
    <n v="0"/>
    <m/>
    <m/>
    <m/>
    <m/>
    <m/>
    <m/>
    <n v="1"/>
    <n v="1"/>
    <m/>
    <m/>
    <n v="9783827"/>
    <s v="CREDITOS DE CONSUMO"/>
    <n v="0"/>
    <n v="0"/>
    <n v="890480123"/>
    <s v="UNIVERSIDAD DE CARTAGENA"/>
    <n v="5"/>
    <m/>
    <m/>
    <m/>
    <m/>
    <n v="1"/>
    <n v="7"/>
    <n v="2"/>
  </r>
  <r>
    <n v="26670249"/>
    <s v="C"/>
    <x v="382"/>
    <x v="3"/>
    <n v="4"/>
    <n v="17946"/>
    <d v="2020-12-29T00:00:00"/>
    <d v="2023-04-29T00:00:00"/>
    <n v="1"/>
    <n v="1"/>
    <n v="2"/>
    <n v="30"/>
    <n v="2"/>
    <n v="11287361"/>
    <n v="11890000"/>
    <n v="33388510"/>
    <n v="1361927"/>
    <n v="30215350"/>
    <n v="9474"/>
    <n v="0"/>
    <n v="120000000"/>
    <s v="                              "/>
    <n v="0"/>
    <n v="0"/>
    <n v="0"/>
    <m/>
    <m/>
    <d v="2021-03-30T00:00:00"/>
    <n v="2"/>
    <s v="O"/>
    <n v="1"/>
    <n v="30"/>
    <n v="121"/>
    <m/>
    <m/>
    <m/>
    <m/>
    <m/>
    <m/>
    <n v="1"/>
    <n v="1"/>
    <m/>
    <m/>
    <n v="3545101"/>
    <s v="CREDITOS DE CONSUMO"/>
    <n v="0"/>
    <n v="0"/>
    <n v="890480123"/>
    <s v="UNIVERSIDAD DE CARTAGENA"/>
    <n v="5"/>
    <m/>
    <m/>
    <m/>
    <m/>
    <n v="1"/>
    <n v="7"/>
    <n v="2"/>
  </r>
  <r>
    <n v="39304718"/>
    <s v="C"/>
    <x v="382"/>
    <x v="3"/>
    <n v="4"/>
    <n v="17947"/>
    <d v="2020-12-29T00:00:00"/>
    <d v="2025-06-29T00:00:00"/>
    <n v="0"/>
    <n v="1"/>
    <n v="3"/>
    <n v="30"/>
    <n v="2"/>
    <n v="10971158"/>
    <n v="11540000"/>
    <n v="46559719"/>
    <n v="1096356"/>
    <n v="44529235"/>
    <n v="13423"/>
    <n v="0"/>
    <n v="50000000"/>
    <s v="                              "/>
    <n v="0"/>
    <n v="0"/>
    <n v="0"/>
    <m/>
    <m/>
    <d v="2021-03-30T00:00:00"/>
    <n v="3"/>
    <s v="O"/>
    <n v="1"/>
    <n v="30"/>
    <n v="0"/>
    <m/>
    <m/>
    <m/>
    <m/>
    <m/>
    <m/>
    <n v="1"/>
    <n v="1"/>
    <m/>
    <m/>
    <n v="5224517"/>
    <s v="CREDITOS DE CONSUMO"/>
    <n v="0"/>
    <n v="0"/>
    <n v="890480123"/>
    <s v="UNIVERSIDAD DE CARTAGENA"/>
    <n v="5"/>
    <m/>
    <m/>
    <m/>
    <m/>
    <n v="1"/>
    <n v="7"/>
    <n v="2"/>
  </r>
  <r>
    <n v="7585803"/>
    <s v="C"/>
    <x v="383"/>
    <x v="0"/>
    <n v="4"/>
    <n v="14565"/>
    <d v="2018-09-10T00:00:00"/>
    <d v="2023-09-10T00:00:00"/>
    <n v="0"/>
    <n v="1"/>
    <n v="31"/>
    <n v="30"/>
    <n v="2"/>
    <n v="17726461"/>
    <n v="19240000"/>
    <n v="16000000"/>
    <n v="403918"/>
    <n v="9338326"/>
    <n v="0"/>
    <n v="0"/>
    <n v="0"/>
    <m/>
    <n v="0"/>
    <n v="0"/>
    <n v="0"/>
    <m/>
    <m/>
    <d v="2021-03-30T00:00:00"/>
    <n v="1"/>
    <s v="O"/>
    <n v="1"/>
    <n v="30"/>
    <n v="0"/>
    <m/>
    <m/>
    <m/>
    <m/>
    <m/>
    <m/>
    <n v="1"/>
    <n v="1"/>
    <m/>
    <m/>
    <n v="1752523"/>
    <s v="CREDITOS DE CONSUMO"/>
    <n v="0"/>
    <n v="0"/>
    <n v="890480123"/>
    <s v="UNIVERSIDAD DE CARTAGENA"/>
    <n v="5"/>
    <m/>
    <m/>
    <m/>
    <m/>
    <n v="1"/>
    <n v="7"/>
    <n v="2"/>
  </r>
  <r>
    <n v="49986338"/>
    <s v="C"/>
    <x v="383"/>
    <x v="0"/>
    <n v="4"/>
    <n v="15039"/>
    <d v="2018-12-21T00:00:00"/>
    <d v="2024-12-21T00:00:00"/>
    <n v="9"/>
    <n v="1"/>
    <n v="26"/>
    <n v="30"/>
    <n v="2"/>
    <n v="12185828"/>
    <n v="12890000"/>
    <n v="86143402"/>
    <n v="1529971"/>
    <n v="61534522"/>
    <n v="186993"/>
    <n v="0"/>
    <n v="0"/>
    <m/>
    <n v="0"/>
    <n v="0"/>
    <n v="0"/>
    <s v="1000000/1000000"/>
    <d v="2021-12-06T00:00:00"/>
    <d v="2021-03-30T00:00:00"/>
    <n v="1"/>
    <s v="O"/>
    <n v="1"/>
    <n v="30"/>
    <n v="153015"/>
    <m/>
    <m/>
    <m/>
    <m/>
    <m/>
    <m/>
    <n v="1"/>
    <n v="1"/>
    <m/>
    <m/>
    <n v="11548184"/>
    <s v="CREDITOS DE CONSUMO"/>
    <n v="0"/>
    <n v="0"/>
    <n v="890480123"/>
    <s v="UNIVERSIDAD DE CARTAGENA"/>
    <n v="5"/>
    <m/>
    <m/>
    <m/>
    <m/>
    <n v="1"/>
    <n v="7"/>
    <n v="2"/>
  </r>
  <r>
    <n v="48664297"/>
    <s v="C"/>
    <x v="383"/>
    <x v="0"/>
    <n v="4"/>
    <n v="16763"/>
    <d v="2019-12-30T00:00:00"/>
    <d v="2024-12-30T00:00:00"/>
    <n v="0"/>
    <n v="1"/>
    <n v="15"/>
    <n v="30"/>
    <n v="2"/>
    <n v="9119963"/>
    <n v="9511000"/>
    <n v="75759112"/>
    <n v="1577049"/>
    <n v="59907053"/>
    <n v="0"/>
    <n v="0"/>
    <n v="0"/>
    <m/>
    <n v="0"/>
    <n v="0"/>
    <n v="0"/>
    <m/>
    <m/>
    <d v="2021-03-30T00:00:00"/>
    <n v="1"/>
    <s v="O"/>
    <n v="1"/>
    <n v="30"/>
    <n v="0"/>
    <m/>
    <m/>
    <m/>
    <m/>
    <m/>
    <m/>
    <n v="1"/>
    <n v="1"/>
    <m/>
    <m/>
    <n v="11242756"/>
    <s v="CREDITOS DE CONSUMO"/>
    <n v="0"/>
    <n v="0"/>
    <n v="890480123"/>
    <s v="UNIVERSIDAD DE CARTAGENA"/>
    <n v="5"/>
    <m/>
    <m/>
    <m/>
    <m/>
    <n v="1"/>
    <n v="7"/>
    <n v="2"/>
  </r>
  <r>
    <n v="3491740"/>
    <s v="C"/>
    <x v="383"/>
    <x v="0"/>
    <n v="4"/>
    <n v="18218"/>
    <d v="2021-03-01T00:00:00"/>
    <d v="2021-07-01T00:00:00"/>
    <n v="0"/>
    <n v="1"/>
    <n v="1"/>
    <n v="30"/>
    <n v="2"/>
    <n v="13121400"/>
    <n v="13940000"/>
    <n v="4300000"/>
    <n v="47018"/>
    <n v="4298425"/>
    <n v="0"/>
    <n v="0"/>
    <n v="0"/>
    <m/>
    <n v="0"/>
    <n v="0"/>
    <n v="0"/>
    <n v="4300000"/>
    <n v="7"/>
    <d v="2021-03-30T00:00:00"/>
    <n v="1"/>
    <s v="O"/>
    <n v="1"/>
    <n v="30"/>
    <n v="0"/>
    <m/>
    <m/>
    <m/>
    <m/>
    <m/>
    <m/>
    <n v="1"/>
    <n v="1"/>
    <m/>
    <m/>
    <n v="806685"/>
    <s v="CREDITOS DE CONSUMO"/>
    <n v="0"/>
    <n v="0"/>
    <n v="890480123"/>
    <s v="UNIVERSIDAD DE CARTAGENA"/>
    <n v="5"/>
    <m/>
    <m/>
    <m/>
    <m/>
    <n v="1"/>
    <n v="7"/>
    <n v="2"/>
  </r>
  <r>
    <n v="17245588"/>
    <s v="C"/>
    <x v="384"/>
    <x v="0"/>
    <n v="4"/>
    <n v="11542"/>
    <d v="2016-09-02T00:00:00"/>
    <d v="2023-09-02T00:00:00"/>
    <n v="0"/>
    <n v="1"/>
    <n v="55"/>
    <n v="30"/>
    <n v="2"/>
    <n v="17726461"/>
    <n v="19240000"/>
    <n v="57000000"/>
    <n v="1188895"/>
    <n v="27676551"/>
    <n v="0"/>
    <n v="0"/>
    <n v="0"/>
    <m/>
    <n v="0"/>
    <n v="0"/>
    <n v="0"/>
    <m/>
    <m/>
    <d v="2021-03-30T00:00:00"/>
    <n v="1"/>
    <s v="O"/>
    <n v="1"/>
    <n v="30"/>
    <n v="0"/>
    <m/>
    <m/>
    <m/>
    <m/>
    <m/>
    <m/>
    <n v="1"/>
    <n v="1"/>
    <m/>
    <m/>
    <n v="10430963"/>
    <s v="CREDITOS DE CONSUMO"/>
    <n v="0"/>
    <n v="0"/>
    <n v="890480123"/>
    <s v="UNIVERSIDAD DE CARTAGENA"/>
    <n v="5"/>
    <m/>
    <m/>
    <m/>
    <m/>
    <n v="1"/>
    <n v="7"/>
    <n v="2"/>
  </r>
  <r>
    <n v="14730435"/>
    <s v="C"/>
    <x v="384"/>
    <x v="0"/>
    <n v="4"/>
    <n v="14290"/>
    <d v="2018-07-16T00:00:00"/>
    <d v="2025-07-16T00:00:00"/>
    <n v="14"/>
    <n v="1"/>
    <n v="31"/>
    <n v="30"/>
    <n v="2"/>
    <n v="12185828"/>
    <n v="12890000"/>
    <n v="32917383"/>
    <n v="584358"/>
    <n v="23640112"/>
    <n v="111440"/>
    <n v="0"/>
    <n v="0"/>
    <m/>
    <n v="0"/>
    <n v="0"/>
    <n v="0"/>
    <m/>
    <m/>
    <d v="2021-03-30T00:00:00"/>
    <n v="1"/>
    <s v="O"/>
    <n v="1"/>
    <n v="30"/>
    <n v="123042"/>
    <m/>
    <m/>
    <m/>
    <m/>
    <m/>
    <m/>
    <n v="1"/>
    <n v="1"/>
    <m/>
    <m/>
    <n v="8909677"/>
    <s v="CREDITOS DE CONSUMO"/>
    <n v="0"/>
    <n v="0"/>
    <n v="890480123"/>
    <s v="UNIVERSIDAD DE CARTAGENA"/>
    <n v="5"/>
    <m/>
    <m/>
    <m/>
    <m/>
    <n v="1"/>
    <n v="7"/>
    <n v="2"/>
  </r>
  <r>
    <n v="0"/>
    <s v="C"/>
    <x v="385"/>
    <x v="0"/>
    <n v="4"/>
    <n v="15998"/>
    <d v="2019-07-17T00:00:00"/>
    <d v="2022-07-30T00:00:00"/>
    <n v="0"/>
    <n v="1"/>
    <n v="20"/>
    <n v="30"/>
    <n v="2"/>
    <n v="17726461"/>
    <n v="19240000"/>
    <n v="10000000"/>
    <n v="360153"/>
    <n v="5093511"/>
    <n v="0"/>
    <n v="0"/>
    <n v="0"/>
    <m/>
    <n v="0"/>
    <n v="0"/>
    <n v="0"/>
    <m/>
    <m/>
    <d v="2021-03-30T00:00:00"/>
    <n v="1"/>
    <s v="O"/>
    <n v="1"/>
    <n v="30"/>
    <n v="0"/>
    <m/>
    <m/>
    <m/>
    <m/>
    <m/>
    <m/>
    <n v="1"/>
    <n v="1"/>
    <m/>
    <m/>
    <n v="38712979"/>
    <s v="CREDITOS DE CONSUMO"/>
    <n v="0"/>
    <n v="0"/>
    <n v="890480123"/>
    <s v="UNIVERSIDAD DE CARTAGENA"/>
    <n v="5"/>
    <m/>
    <m/>
    <m/>
    <m/>
    <n v="1"/>
    <n v="7"/>
    <n v="2"/>
  </r>
  <r>
    <n v="0"/>
    <s v="C"/>
    <x v="386"/>
    <x v="0"/>
    <n v="4"/>
    <n v="13822"/>
    <d v="2018-03-27T00:00:00"/>
    <d v="2021-03-27T00:00:00"/>
    <n v="3"/>
    <n v="1"/>
    <n v="35"/>
    <n v="30"/>
    <n v="2"/>
    <n v="17726461"/>
    <n v="19240000"/>
    <n v="11000000"/>
    <n v="396169"/>
    <n v="19302"/>
    <n v="0"/>
    <n v="0"/>
    <n v="0"/>
    <m/>
    <n v="0"/>
    <n v="0"/>
    <n v="0"/>
    <m/>
    <m/>
    <d v="2021-03-30T00:00:00"/>
    <n v="1"/>
    <s v="O"/>
    <n v="1"/>
    <n v="30"/>
    <n v="19302"/>
    <m/>
    <m/>
    <m/>
    <m/>
    <m/>
    <m/>
    <n v="1"/>
    <n v="1"/>
    <m/>
    <m/>
    <n v="23526530"/>
    <s v="CREDITOS DE CONSUMO"/>
    <n v="0"/>
    <n v="0"/>
    <n v="890480123"/>
    <s v="UNIVERSIDAD DE CARTAGENA"/>
    <n v="5"/>
    <m/>
    <m/>
    <m/>
    <m/>
    <n v="1"/>
    <n v="7"/>
    <n v="2"/>
  </r>
  <r>
    <n v="4353063"/>
    <s v="C"/>
    <x v="387"/>
    <x v="0"/>
    <n v="4"/>
    <n v="17739"/>
    <d v="2020-10-21T00:00:00"/>
    <d v="2023-10-30T00:00:00"/>
    <n v="0"/>
    <n v="1"/>
    <n v="5"/>
    <n v="30"/>
    <n v="2"/>
    <n v="16011168"/>
    <n v="17240000"/>
    <n v="6000000"/>
    <n v="210975"/>
    <n v="5327094"/>
    <n v="0"/>
    <n v="0"/>
    <n v="0"/>
    <m/>
    <n v="0"/>
    <n v="0"/>
    <n v="0"/>
    <m/>
    <m/>
    <d v="2021-03-30T00:00:00"/>
    <n v="9"/>
    <s v="O"/>
    <n v="1"/>
    <n v="30"/>
    <n v="0"/>
    <m/>
    <m/>
    <m/>
    <m/>
    <m/>
    <m/>
    <n v="1"/>
    <n v="1"/>
    <m/>
    <m/>
    <n v="974031"/>
    <s v="CREDITOS DE CONSUMO"/>
    <n v="0"/>
    <n v="0"/>
    <n v="890480123"/>
    <s v="UNIVERSIDAD DE CARTAGENA"/>
    <n v="5"/>
    <m/>
    <m/>
    <m/>
    <m/>
    <n v="1"/>
    <n v="7"/>
    <n v="2"/>
  </r>
  <r>
    <n v="2242546"/>
    <s v="C"/>
    <x v="387"/>
    <x v="0"/>
    <n v="4"/>
    <n v="18176"/>
    <d v="2021-02-11T00:00:00"/>
    <d v="2023-02-28T00:00:00"/>
    <n v="0"/>
    <n v="1"/>
    <n v="2"/>
    <n v="30"/>
    <n v="2"/>
    <n v="15881442"/>
    <n v="17090000"/>
    <n v="3000000"/>
    <n v="146719"/>
    <n v="2744332"/>
    <n v="0"/>
    <n v="0"/>
    <n v="0"/>
    <m/>
    <n v="0"/>
    <n v="0"/>
    <n v="0"/>
    <m/>
    <m/>
    <d v="2021-03-30T00:00:00"/>
    <n v="9"/>
    <s v="O"/>
    <n v="1"/>
    <n v="30"/>
    <n v="0"/>
    <m/>
    <m/>
    <m/>
    <m/>
    <m/>
    <m/>
    <n v="1"/>
    <n v="1"/>
    <m/>
    <m/>
    <n v="501786"/>
    <s v="CREDITOS DE CONSUMO"/>
    <n v="0"/>
    <n v="0"/>
    <n v="890480123"/>
    <s v="UNIVERSIDAD DE CARTAGENA"/>
    <n v="5"/>
    <m/>
    <m/>
    <m/>
    <m/>
    <n v="1"/>
    <n v="7"/>
    <n v="2"/>
  </r>
  <r>
    <n v="0"/>
    <s v="C"/>
    <x v="388"/>
    <x v="1"/>
    <n v="4"/>
    <n v="12604"/>
    <d v="2017-06-14T00:00:00"/>
    <d v="2023-06-14T00:00:00"/>
    <n v="0"/>
    <n v="1"/>
    <n v="46"/>
    <n v="30"/>
    <n v="2"/>
    <n v="12185828"/>
    <n v="12890000"/>
    <n v="100000000"/>
    <n v="1964696"/>
    <n v="43888472"/>
    <n v="0"/>
    <n v="0"/>
    <n v="350000000"/>
    <s v="                              "/>
    <n v="0"/>
    <n v="0"/>
    <n v="0"/>
    <m/>
    <m/>
    <d v="2021-03-30T00:00:00"/>
    <n v="2"/>
    <s v="O"/>
    <n v="1"/>
    <n v="30"/>
    <n v="0"/>
    <n v="1"/>
    <n v="0"/>
    <n v="1"/>
    <n v="0"/>
    <n v="0"/>
    <n v="0"/>
    <n v="2"/>
    <n v="1"/>
    <m/>
    <m/>
    <n v="59089844"/>
    <s v="CREDITO DE VIVIENDA"/>
    <n v="0"/>
    <n v="0"/>
    <n v="890480123"/>
    <s v="UNIVERSIDAD DE CARTAGENA"/>
    <n v="5"/>
    <m/>
    <m/>
    <m/>
    <m/>
    <n v="1"/>
    <n v="7"/>
    <n v="2"/>
  </r>
  <r>
    <n v="0"/>
    <s v="C"/>
    <x v="389"/>
    <x v="0"/>
    <n v="4"/>
    <n v="16669"/>
    <d v="2020-10-29T00:00:00"/>
    <d v="2022-04-10T00:00:00"/>
    <n v="0"/>
    <n v="1"/>
    <n v="5"/>
    <n v="30"/>
    <n v="2"/>
    <n v="15881442"/>
    <n v="17090000"/>
    <n v="3452014"/>
    <n v="228094"/>
    <n v="2498803"/>
    <n v="0"/>
    <n v="0"/>
    <n v="0"/>
    <m/>
    <n v="0"/>
    <n v="0"/>
    <n v="0"/>
    <m/>
    <m/>
    <d v="2021-03-30T00:00:00"/>
    <n v="9"/>
    <s v="O"/>
    <n v="1"/>
    <n v="30"/>
    <n v="0"/>
    <m/>
    <m/>
    <m/>
    <m/>
    <m/>
    <m/>
    <n v="1"/>
    <n v="1"/>
    <m/>
    <m/>
    <n v="3410263"/>
    <s v="CREDITOS DE CONSUMO"/>
    <n v="0"/>
    <n v="0"/>
    <n v="890480123"/>
    <s v="UNIVERSIDAD DE CARTAGENA"/>
    <n v="5"/>
    <m/>
    <m/>
    <m/>
    <m/>
    <n v="1"/>
    <n v="7"/>
    <n v="1"/>
  </r>
  <r>
    <n v="0"/>
    <s v="C"/>
    <x v="389"/>
    <x v="0"/>
    <n v="4"/>
    <n v="18133"/>
    <d v="2021-02-03T00:00:00"/>
    <d v="2025-02-28T00:00:00"/>
    <n v="0"/>
    <n v="1"/>
    <n v="2"/>
    <n v="30"/>
    <n v="2"/>
    <n v="16011168"/>
    <n v="17240000"/>
    <n v="5102216"/>
    <n v="144627"/>
    <n v="4879112"/>
    <n v="0"/>
    <n v="0"/>
    <n v="0"/>
    <m/>
    <n v="0"/>
    <n v="0"/>
    <n v="0"/>
    <m/>
    <m/>
    <d v="2021-03-30T00:00:00"/>
    <n v="1"/>
    <s v="O"/>
    <n v="1"/>
    <n v="30"/>
    <n v="0"/>
    <m/>
    <m/>
    <m/>
    <m/>
    <m/>
    <m/>
    <n v="1"/>
    <n v="1"/>
    <m/>
    <m/>
    <n v="6658811"/>
    <s v="CREDITOS DE CONSUMO"/>
    <n v="0"/>
    <n v="0"/>
    <n v="890480123"/>
    <s v="UNIVERSIDAD DE CARTAGENA"/>
    <n v="5"/>
    <m/>
    <m/>
    <m/>
    <m/>
    <n v="1"/>
    <n v="7"/>
    <n v="2"/>
  </r>
  <r>
    <n v="0"/>
    <s v="C"/>
    <x v="389"/>
    <x v="0"/>
    <n v="4"/>
    <n v="18138"/>
    <d v="2021-02-03T00:00:00"/>
    <d v="2023-02-28T00:00:00"/>
    <n v="0"/>
    <n v="1"/>
    <n v="2"/>
    <n v="30"/>
    <n v="2"/>
    <n v="12185828"/>
    <n v="12890000"/>
    <n v="3369000"/>
    <n v="158883"/>
    <n v="3083844"/>
    <n v="0"/>
    <n v="0"/>
    <n v="0"/>
    <m/>
    <n v="0"/>
    <n v="0"/>
    <n v="0"/>
    <m/>
    <m/>
    <d v="2021-03-30T00:00:00"/>
    <n v="1"/>
    <s v="O"/>
    <n v="1"/>
    <n v="30"/>
    <n v="0"/>
    <m/>
    <m/>
    <m/>
    <m/>
    <m/>
    <m/>
    <n v="1"/>
    <n v="1"/>
    <m/>
    <m/>
    <n v="4208703"/>
    <s v="CREDITOS DE CONSUMO"/>
    <n v="0"/>
    <n v="0"/>
    <n v="890480123"/>
    <s v="UNIVERSIDAD DE CARTAGENA"/>
    <n v="5"/>
    <m/>
    <m/>
    <m/>
    <m/>
    <n v="1"/>
    <n v="7"/>
    <n v="2"/>
  </r>
  <r>
    <n v="96938"/>
    <s v="C"/>
    <x v="390"/>
    <x v="0"/>
    <n v="4"/>
    <n v="17324"/>
    <d v="2020-06-30T00:00:00"/>
    <d v="2021-06-30T00:00:00"/>
    <n v="30"/>
    <n v="1"/>
    <n v="7"/>
    <n v="30"/>
    <n v="2"/>
    <n v="12185828"/>
    <n v="12890000"/>
    <n v="435000"/>
    <n v="38687"/>
    <n v="157043"/>
    <n v="1530"/>
    <n v="0"/>
    <n v="0"/>
    <m/>
    <n v="0"/>
    <n v="0"/>
    <n v="0"/>
    <m/>
    <m/>
    <d v="2021-03-30T00:00:00"/>
    <n v="1"/>
    <s v="O"/>
    <n v="1"/>
    <n v="30"/>
    <n v="43300"/>
    <m/>
    <m/>
    <m/>
    <m/>
    <m/>
    <m/>
    <n v="1"/>
    <n v="1"/>
    <m/>
    <m/>
    <n v="60105"/>
    <s v="CREDITOS DE CONSUMO"/>
    <n v="0"/>
    <n v="0"/>
    <n v="890480123"/>
    <s v="UNIVERSIDAD DE CARTAGENA"/>
    <n v="5"/>
    <m/>
    <m/>
    <m/>
    <m/>
    <n v="1"/>
    <n v="7"/>
    <n v="2"/>
  </r>
  <r>
    <n v="70630"/>
    <s v="C"/>
    <x v="390"/>
    <x v="0"/>
    <n v="4"/>
    <n v="17433"/>
    <d v="2020-07-31T00:00:00"/>
    <d v="2021-07-31T00:00:00"/>
    <n v="0"/>
    <n v="1"/>
    <n v="8"/>
    <n v="30"/>
    <n v="2"/>
    <n v="12185828"/>
    <n v="12890000"/>
    <n v="330000"/>
    <n v="29349"/>
    <n v="114422"/>
    <n v="0"/>
    <n v="0"/>
    <n v="0"/>
    <m/>
    <n v="0"/>
    <n v="0"/>
    <n v="0"/>
    <m/>
    <m/>
    <d v="2021-03-30T00:00:00"/>
    <n v="1"/>
    <s v="O"/>
    <n v="1"/>
    <n v="30"/>
    <n v="0"/>
    <m/>
    <m/>
    <m/>
    <m/>
    <m/>
    <m/>
    <n v="1"/>
    <n v="1"/>
    <m/>
    <m/>
    <n v="43792"/>
    <s v="CREDITOS DE CONSUMO"/>
    <n v="0"/>
    <n v="0"/>
    <n v="890480123"/>
    <s v="UNIVERSIDAD DE CARTAGENA"/>
    <n v="5"/>
    <m/>
    <m/>
    <m/>
    <m/>
    <n v="1"/>
    <n v="7"/>
    <n v="2"/>
  </r>
  <r>
    <n v="407575"/>
    <s v="C"/>
    <x v="390"/>
    <x v="0"/>
    <n v="4"/>
    <n v="17882"/>
    <d v="2020-12-14T00:00:00"/>
    <d v="2021-06-30T00:00:00"/>
    <n v="0"/>
    <n v="1"/>
    <n v="3"/>
    <n v="30"/>
    <n v="2"/>
    <n v="13121400"/>
    <n v="13940000"/>
    <n v="1300000"/>
    <n v="225034"/>
    <n v="660285"/>
    <n v="0"/>
    <n v="0"/>
    <n v="0"/>
    <m/>
    <n v="0"/>
    <n v="0"/>
    <n v="0"/>
    <m/>
    <m/>
    <d v="2021-03-30T00:00:00"/>
    <n v="1"/>
    <s v="O"/>
    <n v="1"/>
    <n v="30"/>
    <n v="0"/>
    <m/>
    <m/>
    <m/>
    <m/>
    <m/>
    <m/>
    <n v="1"/>
    <n v="1"/>
    <m/>
    <m/>
    <n v="252710"/>
    <s v="CREDITOS DE CONSUMO"/>
    <n v="0"/>
    <n v="0"/>
    <n v="890480123"/>
    <s v="UNIVERSIDAD DE CARTAGENA"/>
    <n v="5"/>
    <m/>
    <m/>
    <m/>
    <m/>
    <n v="1"/>
    <n v="7"/>
    <n v="2"/>
  </r>
  <r>
    <n v="2898232"/>
    <s v="C"/>
    <x v="390"/>
    <x v="0"/>
    <n v="4"/>
    <n v="17906"/>
    <d v="2020-12-22T00:00:00"/>
    <d v="2022-12-30T00:00:00"/>
    <n v="0"/>
    <n v="1"/>
    <n v="3"/>
    <n v="30"/>
    <n v="2"/>
    <n v="15881442"/>
    <n v="17090000"/>
    <n v="5266818"/>
    <n v="257582"/>
    <n v="4695229"/>
    <n v="0"/>
    <n v="0"/>
    <n v="0"/>
    <m/>
    <n v="0"/>
    <n v="0"/>
    <n v="0"/>
    <m/>
    <m/>
    <d v="2021-03-30T00:00:00"/>
    <n v="1"/>
    <s v="O"/>
    <n v="1"/>
    <n v="30"/>
    <n v="0"/>
    <m/>
    <m/>
    <m/>
    <m/>
    <m/>
    <m/>
    <n v="1"/>
    <n v="1"/>
    <m/>
    <m/>
    <n v="1796997"/>
    <s v="CREDITOS DE CONSUMO"/>
    <n v="0"/>
    <n v="0"/>
    <n v="890480123"/>
    <s v="UNIVERSIDAD DE CARTAGENA"/>
    <n v="5"/>
    <m/>
    <m/>
    <m/>
    <m/>
    <n v="1"/>
    <n v="7"/>
    <n v="2"/>
  </r>
  <r>
    <n v="40203195"/>
    <s v="C"/>
    <x v="390"/>
    <x v="0"/>
    <n v="4"/>
    <n v="17907"/>
    <d v="2020-12-22T00:00:00"/>
    <d v="2027-12-30T00:00:00"/>
    <n v="0"/>
    <n v="1"/>
    <n v="3"/>
    <n v="30"/>
    <n v="2"/>
    <n v="16011168"/>
    <n v="17240000"/>
    <n v="66451382"/>
    <n v="1320284"/>
    <n v="65130468"/>
    <n v="0"/>
    <n v="0"/>
    <n v="0"/>
    <m/>
    <n v="0"/>
    <n v="0"/>
    <n v="0"/>
    <m/>
    <m/>
    <d v="2021-03-30T00:00:00"/>
    <n v="1"/>
    <s v="O"/>
    <n v="1"/>
    <n v="30"/>
    <n v="0"/>
    <m/>
    <m/>
    <m/>
    <m/>
    <m/>
    <m/>
    <n v="1"/>
    <n v="1"/>
    <m/>
    <m/>
    <n v="24927273"/>
    <s v="CREDITOS DE CONSUMO"/>
    <n v="0"/>
    <n v="0"/>
    <n v="890480123"/>
    <s v="UNIVERSIDAD DE CARTAGENA"/>
    <n v="5"/>
    <m/>
    <m/>
    <m/>
    <m/>
    <n v="1"/>
    <n v="7"/>
    <n v="2"/>
  </r>
  <r>
    <n v="183132"/>
    <s v="C"/>
    <x v="390"/>
    <x v="0"/>
    <n v="4"/>
    <n v="18134"/>
    <d v="2021-02-03T00:00:00"/>
    <d v="2021-06-28T00:00:00"/>
    <n v="0"/>
    <n v="1"/>
    <n v="1"/>
    <n v="30"/>
    <n v="2"/>
    <n v="13121400"/>
    <n v="13940000"/>
    <n v="300000"/>
    <n v="3280"/>
    <n v="296680"/>
    <n v="0"/>
    <n v="0"/>
    <n v="0"/>
    <m/>
    <n v="0"/>
    <n v="0"/>
    <n v="0"/>
    <n v="300000"/>
    <n v="6"/>
    <d v="2021-03-30T00:00:00"/>
    <n v="1"/>
    <s v="O"/>
    <n v="1"/>
    <n v="30"/>
    <n v="0"/>
    <m/>
    <m/>
    <m/>
    <m/>
    <m/>
    <m/>
    <n v="1"/>
    <n v="1"/>
    <m/>
    <m/>
    <n v="113548"/>
    <s v="CREDITOS DE CONSUMO"/>
    <n v="0"/>
    <n v="0"/>
    <n v="890480123"/>
    <s v="UNIVERSIDAD DE CARTAGENA"/>
    <n v="5"/>
    <m/>
    <m/>
    <m/>
    <m/>
    <n v="1"/>
    <n v="7"/>
    <n v="2"/>
  </r>
  <r>
    <n v="1234543"/>
    <s v="C"/>
    <x v="390"/>
    <x v="0"/>
    <n v="4"/>
    <n v="18278"/>
    <d v="2021-03-18T00:00:00"/>
    <d v="2021-06-30T00:00:00"/>
    <n v="0"/>
    <n v="1"/>
    <n v="1"/>
    <n v="30"/>
    <n v="2"/>
    <n v="13121400"/>
    <n v="13940000"/>
    <n v="2000000"/>
    <n v="21869"/>
    <n v="2000000"/>
    <n v="0"/>
    <n v="0"/>
    <n v="0"/>
    <m/>
    <n v="0"/>
    <n v="0"/>
    <n v="0"/>
    <n v="2000000"/>
    <n v="6"/>
    <d v="2021-03-30T00:00:00"/>
    <n v="1"/>
    <s v="O"/>
    <n v="1"/>
    <n v="30"/>
    <n v="0"/>
    <m/>
    <m/>
    <m/>
    <m/>
    <m/>
    <m/>
    <n v="1"/>
    <n v="1"/>
    <m/>
    <m/>
    <n v="765457"/>
    <s v="CREDITOS DE CONSUMO"/>
    <n v="0"/>
    <n v="0"/>
    <n v="890480123"/>
    <s v="UNIVERSIDAD DE CARTAGENA"/>
    <n v="5"/>
    <m/>
    <m/>
    <m/>
    <m/>
    <n v="1"/>
    <n v="7"/>
    <n v="2"/>
  </r>
  <r>
    <n v="39327413"/>
    <s v="C"/>
    <x v="391"/>
    <x v="0"/>
    <n v="4"/>
    <n v="17288"/>
    <d v="2020-06-26T00:00:00"/>
    <d v="2027-06-30T00:00:00"/>
    <n v="0"/>
    <n v="1"/>
    <n v="9"/>
    <n v="30"/>
    <n v="2"/>
    <n v="17726461"/>
    <n v="19240000"/>
    <n v="45000000"/>
    <n v="938602"/>
    <n v="42382458"/>
    <n v="0"/>
    <n v="0"/>
    <n v="0"/>
    <m/>
    <n v="0"/>
    <n v="0"/>
    <n v="0"/>
    <m/>
    <m/>
    <d v="2021-03-30T00:00:00"/>
    <n v="1"/>
    <s v="O"/>
    <n v="1"/>
    <n v="30"/>
    <n v="0"/>
    <m/>
    <m/>
    <m/>
    <m/>
    <m/>
    <m/>
    <n v="1"/>
    <n v="1"/>
    <m/>
    <m/>
    <n v="3055045"/>
    <s v="CREDITOS DE CONSUMO"/>
    <n v="0"/>
    <n v="0"/>
    <n v="890480123"/>
    <s v="UNIVERSIDAD DE CARTAGENA"/>
    <n v="5"/>
    <m/>
    <m/>
    <m/>
    <m/>
    <n v="1"/>
    <n v="7"/>
    <n v="2"/>
  </r>
  <r>
    <n v="1722559"/>
    <s v="C"/>
    <x v="391"/>
    <x v="0"/>
    <n v="4"/>
    <n v="18054"/>
    <d v="2021-01-13T00:00:00"/>
    <d v="2023-01-30T00:00:00"/>
    <n v="0"/>
    <n v="1"/>
    <n v="2"/>
    <n v="30"/>
    <n v="2"/>
    <n v="16011168"/>
    <n v="17240000"/>
    <n v="2000000"/>
    <n v="97937"/>
    <n v="1856371"/>
    <n v="0"/>
    <n v="0"/>
    <n v="0"/>
    <m/>
    <n v="0"/>
    <n v="0"/>
    <n v="0"/>
    <m/>
    <m/>
    <d v="2021-03-30T00:00:00"/>
    <n v="1"/>
    <s v="O"/>
    <n v="1"/>
    <n v="30"/>
    <n v="0"/>
    <m/>
    <m/>
    <m/>
    <m/>
    <m/>
    <m/>
    <n v="1"/>
    <n v="1"/>
    <m/>
    <m/>
    <n v="133812"/>
    <s v="CREDITOS DE CONSUMO"/>
    <n v="0"/>
    <n v="0"/>
    <n v="890480123"/>
    <s v="UNIVERSIDAD DE CARTAGENA"/>
    <n v="5"/>
    <m/>
    <m/>
    <m/>
    <m/>
    <n v="1"/>
    <n v="7"/>
    <n v="2"/>
  </r>
  <r>
    <n v="273480"/>
    <s v="C"/>
    <x v="391"/>
    <x v="0"/>
    <n v="4"/>
    <n v="18276"/>
    <d v="2021-03-18T00:00:00"/>
    <d v="2021-06-30T00:00:00"/>
    <n v="0"/>
    <n v="1"/>
    <n v="0"/>
    <n v="30"/>
    <n v="2"/>
    <n v="13121400"/>
    <n v="13940000"/>
    <n v="294725"/>
    <n v="100398"/>
    <n v="294725"/>
    <n v="0"/>
    <n v="0"/>
    <n v="0"/>
    <m/>
    <n v="0"/>
    <n v="0"/>
    <n v="0"/>
    <m/>
    <m/>
    <d v="2021-03-30T00:00:00"/>
    <n v="1"/>
    <s v="O"/>
    <n v="1"/>
    <n v="30"/>
    <n v="0"/>
    <m/>
    <m/>
    <m/>
    <m/>
    <m/>
    <m/>
    <n v="1"/>
    <n v="1"/>
    <m/>
    <m/>
    <n v="21245"/>
    <s v="CREDITOS DE CONSUMO"/>
    <n v="0"/>
    <n v="0"/>
    <n v="890480123"/>
    <s v="UNIVERSIDAD DE CARTAGENA"/>
    <n v="5"/>
    <m/>
    <m/>
    <m/>
    <m/>
    <n v="1"/>
    <n v="7"/>
    <n v="2"/>
  </r>
  <r>
    <n v="0"/>
    <s v="C"/>
    <x v="392"/>
    <x v="0"/>
    <n v="4"/>
    <n v="15448"/>
    <d v="2020-10-29T00:00:00"/>
    <d v="2022-04-30T00:00:00"/>
    <n v="0"/>
    <n v="1"/>
    <n v="5"/>
    <n v="30"/>
    <n v="2"/>
    <n v="17726461"/>
    <n v="19240000"/>
    <n v="2814900"/>
    <n v="179240"/>
    <n v="1993499"/>
    <n v="0"/>
    <n v="0"/>
    <n v="0"/>
    <m/>
    <n v="0"/>
    <n v="0"/>
    <n v="0"/>
    <m/>
    <m/>
    <d v="2021-03-30T00:00:00"/>
    <n v="1"/>
    <s v="O"/>
    <n v="1"/>
    <n v="30"/>
    <n v="0"/>
    <m/>
    <m/>
    <m/>
    <m/>
    <m/>
    <m/>
    <n v="1"/>
    <n v="1"/>
    <m/>
    <m/>
    <n v="3265737"/>
    <s v="CREDITOS DE CONSUMO"/>
    <n v="0"/>
    <n v="0"/>
    <n v="890480123"/>
    <s v="UNIVERSIDAD DE CARTAGENA"/>
    <n v="5"/>
    <m/>
    <m/>
    <m/>
    <m/>
    <n v="1"/>
    <n v="7"/>
    <n v="1"/>
  </r>
  <r>
    <n v="0"/>
    <s v="C"/>
    <x v="392"/>
    <x v="0"/>
    <n v="4"/>
    <n v="17187"/>
    <d v="2020-05-07T00:00:00"/>
    <d v="2021-11-30T00:00:00"/>
    <n v="0"/>
    <n v="1"/>
    <n v="10"/>
    <n v="30"/>
    <n v="2"/>
    <n v="15881442"/>
    <n v="17090000"/>
    <n v="3100000"/>
    <n v="194681"/>
    <n v="1456221"/>
    <n v="0"/>
    <n v="0"/>
    <n v="0"/>
    <m/>
    <n v="0"/>
    <n v="0"/>
    <n v="0"/>
    <m/>
    <m/>
    <d v="2021-03-30T00:00:00"/>
    <n v="1"/>
    <s v="O"/>
    <n v="1"/>
    <n v="30"/>
    <n v="0"/>
    <m/>
    <m/>
    <m/>
    <m/>
    <m/>
    <m/>
    <n v="1"/>
    <n v="1"/>
    <m/>
    <m/>
    <n v="2385572"/>
    <s v="CREDITOS DE CONSUMO"/>
    <n v="0"/>
    <n v="0"/>
    <n v="890480123"/>
    <s v="UNIVERSIDAD DE CARTAGENA"/>
    <n v="5"/>
    <m/>
    <m/>
    <m/>
    <m/>
    <n v="1"/>
    <n v="7"/>
    <n v="2"/>
  </r>
  <r>
    <n v="0"/>
    <s v="C"/>
    <x v="392"/>
    <x v="0"/>
    <n v="4"/>
    <n v="550005361"/>
    <d v="2020-10-29T00:00:00"/>
    <d v="2023-09-30T00:00:00"/>
    <n v="0"/>
    <n v="1"/>
    <n v="5"/>
    <n v="30"/>
    <n v="2"/>
    <n v="21474970"/>
    <n v="23720000"/>
    <n v="89490"/>
    <n v="3463"/>
    <n v="79839"/>
    <n v="0"/>
    <n v="0"/>
    <n v="0"/>
    <m/>
    <n v="0"/>
    <n v="0"/>
    <n v="0"/>
    <m/>
    <m/>
    <d v="2021-03-30T00:00:00"/>
    <n v="1"/>
    <s v="O"/>
    <n v="1"/>
    <n v="30"/>
    <n v="0"/>
    <m/>
    <m/>
    <m/>
    <m/>
    <m/>
    <m/>
    <n v="1"/>
    <n v="1"/>
    <m/>
    <m/>
    <n v="130792"/>
    <s v="CREDITOS DE CONSUMO"/>
    <n v="0"/>
    <n v="0"/>
    <n v="890480123"/>
    <s v="UNIVERSIDAD DE CARTAGENA"/>
    <n v="5"/>
    <m/>
    <m/>
    <m/>
    <m/>
    <n v="2"/>
    <n v="7"/>
    <n v="1"/>
  </r>
  <r>
    <n v="0"/>
    <s v="C"/>
    <x v="392"/>
    <x v="0"/>
    <n v="4"/>
    <n v="550005473"/>
    <d v="2020-10-29T00:00:00"/>
    <d v="2023-08-30T00:00:00"/>
    <n v="0"/>
    <n v="1"/>
    <n v="5"/>
    <n v="30"/>
    <n v="2"/>
    <n v="21474970"/>
    <n v="23720000"/>
    <n v="55388"/>
    <n v="2189"/>
    <n v="49178"/>
    <n v="0"/>
    <n v="0"/>
    <n v="0"/>
    <m/>
    <n v="0"/>
    <n v="0"/>
    <n v="0"/>
    <m/>
    <m/>
    <d v="2021-03-30T00:00:00"/>
    <n v="1"/>
    <s v="O"/>
    <n v="1"/>
    <n v="30"/>
    <n v="0"/>
    <m/>
    <m/>
    <m/>
    <m/>
    <m/>
    <m/>
    <n v="1"/>
    <n v="1"/>
    <m/>
    <m/>
    <n v="80563"/>
    <s v="CREDITOS DE CONSUMO"/>
    <n v="0"/>
    <n v="0"/>
    <n v="890480123"/>
    <s v="UNIVERSIDAD DE CARTAGENA"/>
    <n v="5"/>
    <m/>
    <m/>
    <m/>
    <m/>
    <n v="2"/>
    <n v="7"/>
    <n v="1"/>
  </r>
  <r>
    <n v="0"/>
    <s v="C"/>
    <x v="392"/>
    <x v="0"/>
    <n v="4"/>
    <n v="550005490"/>
    <d v="2020-10-29T00:00:00"/>
    <d v="2023-08-30T00:00:00"/>
    <n v="0"/>
    <n v="1"/>
    <n v="5"/>
    <n v="30"/>
    <n v="2"/>
    <n v="21474970"/>
    <n v="23720000"/>
    <n v="16293"/>
    <n v="644"/>
    <n v="14459"/>
    <n v="0"/>
    <n v="0"/>
    <n v="0"/>
    <m/>
    <n v="0"/>
    <n v="0"/>
    <n v="0"/>
    <m/>
    <m/>
    <d v="2021-03-30T00:00:00"/>
    <n v="1"/>
    <s v="O"/>
    <n v="1"/>
    <n v="30"/>
    <n v="0"/>
    <m/>
    <m/>
    <m/>
    <m/>
    <m/>
    <m/>
    <n v="1"/>
    <n v="1"/>
    <m/>
    <m/>
    <n v="23687"/>
    <s v="CREDITOS DE CONSUMO"/>
    <n v="0"/>
    <n v="0"/>
    <n v="890480123"/>
    <s v="UNIVERSIDAD DE CARTAGENA"/>
    <n v="5"/>
    <m/>
    <m/>
    <m/>
    <m/>
    <n v="2"/>
    <n v="7"/>
    <n v="1"/>
  </r>
  <r>
    <n v="0"/>
    <s v="C"/>
    <x v="392"/>
    <x v="0"/>
    <n v="4"/>
    <n v="550005513"/>
    <d v="2020-10-29T00:00:00"/>
    <d v="2023-09-30T00:00:00"/>
    <n v="0"/>
    <n v="1"/>
    <n v="5"/>
    <n v="30"/>
    <n v="2"/>
    <n v="21474970"/>
    <n v="23720000"/>
    <n v="7486"/>
    <n v="290"/>
    <n v="6661"/>
    <n v="0"/>
    <n v="0"/>
    <n v="0"/>
    <m/>
    <n v="0"/>
    <n v="0"/>
    <n v="0"/>
    <m/>
    <m/>
    <d v="2021-03-30T00:00:00"/>
    <n v="1"/>
    <s v="O"/>
    <n v="1"/>
    <n v="30"/>
    <n v="0"/>
    <m/>
    <m/>
    <m/>
    <m/>
    <m/>
    <m/>
    <n v="1"/>
    <n v="1"/>
    <m/>
    <m/>
    <n v="10912"/>
    <s v="CREDITOS DE CONSUMO"/>
    <n v="0"/>
    <n v="0"/>
    <n v="890480123"/>
    <s v="UNIVERSIDAD DE CARTAGENA"/>
    <n v="5"/>
    <m/>
    <m/>
    <m/>
    <m/>
    <n v="2"/>
    <n v="7"/>
    <n v="1"/>
  </r>
  <r>
    <n v="0"/>
    <s v="C"/>
    <x v="392"/>
    <x v="0"/>
    <n v="4"/>
    <n v="550005526"/>
    <d v="2020-10-29T00:00:00"/>
    <d v="2023-08-30T00:00:00"/>
    <n v="0"/>
    <n v="1"/>
    <n v="5"/>
    <n v="30"/>
    <n v="2"/>
    <n v="21474970"/>
    <n v="23720000"/>
    <n v="6784"/>
    <n v="268"/>
    <n v="6024"/>
    <n v="0"/>
    <n v="0"/>
    <n v="0"/>
    <m/>
    <n v="0"/>
    <n v="0"/>
    <n v="0"/>
    <m/>
    <m/>
    <d v="2021-03-30T00:00:00"/>
    <n v="1"/>
    <s v="O"/>
    <n v="1"/>
    <n v="30"/>
    <n v="0"/>
    <m/>
    <m/>
    <m/>
    <m/>
    <m/>
    <m/>
    <n v="1"/>
    <n v="1"/>
    <m/>
    <m/>
    <n v="9869"/>
    <s v="CREDITOS DE CONSUMO"/>
    <n v="0"/>
    <n v="0"/>
    <n v="890480123"/>
    <s v="UNIVERSIDAD DE CARTAGENA"/>
    <n v="5"/>
    <m/>
    <m/>
    <m/>
    <m/>
    <n v="2"/>
    <n v="7"/>
    <n v="1"/>
  </r>
  <r>
    <n v="0"/>
    <s v="C"/>
    <x v="392"/>
    <x v="0"/>
    <n v="4"/>
    <n v="550005565"/>
    <d v="2020-10-29T00:00:00"/>
    <d v="2023-08-30T00:00:00"/>
    <n v="0"/>
    <n v="1"/>
    <n v="5"/>
    <n v="30"/>
    <n v="2"/>
    <n v="21474970"/>
    <n v="23720000"/>
    <n v="2717"/>
    <n v="107"/>
    <n v="2413"/>
    <n v="0"/>
    <n v="0"/>
    <n v="0"/>
    <m/>
    <n v="0"/>
    <n v="0"/>
    <n v="0"/>
    <m/>
    <m/>
    <d v="2021-03-30T00:00:00"/>
    <n v="1"/>
    <s v="O"/>
    <n v="1"/>
    <n v="30"/>
    <n v="0"/>
    <m/>
    <m/>
    <m/>
    <m/>
    <m/>
    <m/>
    <n v="1"/>
    <n v="1"/>
    <m/>
    <m/>
    <n v="3953"/>
    <s v="CREDITOS DE CONSUMO"/>
    <n v="0"/>
    <n v="0"/>
    <n v="890480123"/>
    <s v="UNIVERSIDAD DE CARTAGENA"/>
    <n v="5"/>
    <m/>
    <m/>
    <m/>
    <m/>
    <n v="2"/>
    <n v="7"/>
    <n v="1"/>
  </r>
  <r>
    <n v="0"/>
    <s v="C"/>
    <x v="392"/>
    <x v="0"/>
    <n v="4"/>
    <n v="550005611"/>
    <d v="2020-10-29T00:00:00"/>
    <d v="2023-08-30T00:00:00"/>
    <n v="0"/>
    <n v="1"/>
    <n v="5"/>
    <n v="30"/>
    <n v="2"/>
    <n v="21474970"/>
    <n v="23720000"/>
    <n v="2205"/>
    <n v="87"/>
    <n v="1939"/>
    <n v="0"/>
    <n v="0"/>
    <n v="0"/>
    <m/>
    <n v="0"/>
    <n v="0"/>
    <n v="0"/>
    <m/>
    <m/>
    <d v="2021-03-30T00:00:00"/>
    <n v="1"/>
    <s v="O"/>
    <n v="1"/>
    <n v="30"/>
    <n v="0"/>
    <m/>
    <m/>
    <m/>
    <m/>
    <m/>
    <m/>
    <n v="1"/>
    <n v="1"/>
    <m/>
    <m/>
    <n v="3176"/>
    <s v="CREDITOS DE CONSUMO"/>
    <n v="0"/>
    <n v="0"/>
    <n v="890480123"/>
    <s v="UNIVERSIDAD DE CARTAGENA"/>
    <n v="5"/>
    <m/>
    <m/>
    <m/>
    <m/>
    <n v="2"/>
    <n v="7"/>
    <n v="1"/>
  </r>
  <r>
    <n v="0"/>
    <s v="C"/>
    <x v="392"/>
    <x v="0"/>
    <n v="4"/>
    <n v="550005680"/>
    <d v="2020-10-29T00:00:00"/>
    <d v="2023-07-30T00:00:00"/>
    <n v="0"/>
    <n v="1"/>
    <n v="5"/>
    <n v="30"/>
    <n v="2"/>
    <n v="21474970"/>
    <n v="23720000"/>
    <n v="480"/>
    <n v="19"/>
    <n v="426"/>
    <n v="0"/>
    <n v="0"/>
    <n v="0"/>
    <m/>
    <n v="0"/>
    <n v="0"/>
    <n v="0"/>
    <m/>
    <m/>
    <d v="2021-03-30T00:00:00"/>
    <n v="1"/>
    <s v="O"/>
    <n v="1"/>
    <n v="30"/>
    <n v="0"/>
    <m/>
    <m/>
    <m/>
    <m/>
    <m/>
    <m/>
    <n v="1"/>
    <n v="1"/>
    <m/>
    <m/>
    <n v="698"/>
    <s v="CREDITOS DE CONSUMO"/>
    <n v="0"/>
    <n v="0"/>
    <n v="890480123"/>
    <s v="UNIVERSIDAD DE CARTAGENA"/>
    <n v="5"/>
    <m/>
    <m/>
    <m/>
    <m/>
    <n v="2"/>
    <n v="7"/>
    <n v="1"/>
  </r>
  <r>
    <n v="0"/>
    <s v="C"/>
    <x v="392"/>
    <x v="0"/>
    <n v="4"/>
    <n v="550006367"/>
    <d v="2020-10-29T00:00:00"/>
    <d v="2023-08-30T00:00:00"/>
    <n v="0"/>
    <n v="1"/>
    <n v="5"/>
    <n v="30"/>
    <n v="2"/>
    <n v="21474970"/>
    <n v="23720000"/>
    <n v="1275"/>
    <n v="50"/>
    <n v="1134"/>
    <n v="0"/>
    <n v="0"/>
    <n v="0"/>
    <m/>
    <n v="0"/>
    <n v="0"/>
    <n v="0"/>
    <m/>
    <m/>
    <d v="2021-03-30T00:00:00"/>
    <n v="1"/>
    <s v="O"/>
    <n v="1"/>
    <n v="30"/>
    <n v="0"/>
    <m/>
    <m/>
    <m/>
    <m/>
    <m/>
    <m/>
    <n v="1"/>
    <n v="1"/>
    <m/>
    <m/>
    <n v="1858"/>
    <s v="CREDITOS DE CONSUMO"/>
    <n v="0"/>
    <n v="0"/>
    <n v="890480123"/>
    <s v="UNIVERSIDAD DE CARTAGENA"/>
    <n v="5"/>
    <m/>
    <m/>
    <m/>
    <m/>
    <n v="2"/>
    <n v="7"/>
    <n v="1"/>
  </r>
  <r>
    <n v="0"/>
    <s v="C"/>
    <x v="392"/>
    <x v="0"/>
    <n v="4"/>
    <n v="550006986"/>
    <d v="2020-10-29T00:00:00"/>
    <d v="2023-08-30T00:00:00"/>
    <n v="0"/>
    <n v="1"/>
    <n v="5"/>
    <n v="30"/>
    <n v="2"/>
    <n v="21474970"/>
    <n v="23720000"/>
    <n v="1671"/>
    <n v="66"/>
    <n v="1484"/>
    <n v="0"/>
    <n v="0"/>
    <n v="0"/>
    <m/>
    <n v="0"/>
    <n v="0"/>
    <n v="0"/>
    <m/>
    <m/>
    <d v="2021-03-30T00:00:00"/>
    <n v="1"/>
    <s v="O"/>
    <n v="1"/>
    <n v="30"/>
    <n v="0"/>
    <m/>
    <m/>
    <m/>
    <m/>
    <m/>
    <m/>
    <n v="1"/>
    <n v="1"/>
    <m/>
    <m/>
    <n v="2431"/>
    <s v="CREDITOS DE CONSUMO"/>
    <n v="0"/>
    <n v="0"/>
    <n v="890480123"/>
    <s v="UNIVERSIDAD DE CARTAGENA"/>
    <n v="5"/>
    <m/>
    <m/>
    <m/>
    <m/>
    <n v="2"/>
    <n v="7"/>
    <n v="1"/>
  </r>
  <r>
    <n v="0"/>
    <s v="C"/>
    <x v="392"/>
    <x v="0"/>
    <n v="4"/>
    <n v="550007908"/>
    <d v="2020-10-29T00:00:00"/>
    <d v="2023-07-30T00:00:00"/>
    <n v="0"/>
    <n v="1"/>
    <n v="5"/>
    <n v="30"/>
    <n v="2"/>
    <n v="21474970"/>
    <n v="23720000"/>
    <n v="2082"/>
    <n v="84"/>
    <n v="1825"/>
    <n v="0"/>
    <n v="0"/>
    <n v="0"/>
    <m/>
    <n v="0"/>
    <n v="0"/>
    <n v="0"/>
    <m/>
    <m/>
    <d v="2021-03-30T00:00:00"/>
    <n v="1"/>
    <s v="O"/>
    <n v="1"/>
    <n v="30"/>
    <n v="0"/>
    <m/>
    <m/>
    <m/>
    <m/>
    <m/>
    <m/>
    <n v="1"/>
    <n v="1"/>
    <m/>
    <m/>
    <n v="2990"/>
    <s v="CREDITOS DE CONSUMO"/>
    <n v="0"/>
    <n v="0"/>
    <n v="890480123"/>
    <s v="UNIVERSIDAD DE CARTAGENA"/>
    <n v="5"/>
    <m/>
    <m/>
    <m/>
    <m/>
    <n v="2"/>
    <n v="7"/>
    <n v="1"/>
  </r>
  <r>
    <n v="0"/>
    <s v="C"/>
    <x v="392"/>
    <x v="0"/>
    <n v="4"/>
    <n v="550008129"/>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x v="392"/>
    <x v="0"/>
    <n v="4"/>
    <n v="550008301"/>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x v="392"/>
    <x v="0"/>
    <n v="4"/>
    <n v="550009654"/>
    <d v="2020-10-29T00:00:00"/>
    <d v="2023-07-30T00:00:00"/>
    <n v="0"/>
    <n v="1"/>
    <n v="5"/>
    <n v="30"/>
    <n v="2"/>
    <n v="22490513"/>
    <n v="24960000"/>
    <n v="32488"/>
    <n v="1329"/>
    <n v="28724"/>
    <n v="0"/>
    <n v="0"/>
    <n v="0"/>
    <m/>
    <n v="0"/>
    <n v="0"/>
    <n v="0"/>
    <m/>
    <m/>
    <d v="2021-03-30T00:00:00"/>
    <n v="1"/>
    <s v="O"/>
    <n v="1"/>
    <n v="30"/>
    <n v="0"/>
    <m/>
    <m/>
    <m/>
    <m/>
    <m/>
    <m/>
    <n v="1"/>
    <n v="1"/>
    <m/>
    <m/>
    <n v="47055"/>
    <s v="CREDITOS DE CONSUMO"/>
    <n v="0"/>
    <n v="0"/>
    <n v="890480123"/>
    <s v="UNIVERSIDAD DE CARTAGENA"/>
    <n v="5"/>
    <m/>
    <m/>
    <m/>
    <m/>
    <n v="2"/>
    <n v="7"/>
    <n v="1"/>
  </r>
  <r>
    <n v="0"/>
    <s v="C"/>
    <x v="392"/>
    <x v="0"/>
    <n v="4"/>
    <n v="550010070"/>
    <d v="2020-10-29T00:00:00"/>
    <d v="2023-08-30T00:00:00"/>
    <n v="0"/>
    <n v="1"/>
    <n v="5"/>
    <n v="30"/>
    <n v="2"/>
    <n v="22490513"/>
    <n v="24960000"/>
    <n v="7060"/>
    <n v="283"/>
    <n v="6266"/>
    <n v="0"/>
    <n v="0"/>
    <n v="0"/>
    <m/>
    <n v="0"/>
    <n v="0"/>
    <n v="0"/>
    <m/>
    <m/>
    <d v="2021-03-30T00:00:00"/>
    <n v="1"/>
    <s v="O"/>
    <n v="1"/>
    <n v="30"/>
    <n v="0"/>
    <m/>
    <m/>
    <m/>
    <m/>
    <m/>
    <m/>
    <n v="1"/>
    <n v="1"/>
    <m/>
    <m/>
    <n v="10265"/>
    <s v="CREDITOS DE CONSUMO"/>
    <n v="0"/>
    <n v="0"/>
    <n v="890480123"/>
    <s v="UNIVERSIDAD DE CARTAGENA"/>
    <n v="5"/>
    <m/>
    <m/>
    <m/>
    <m/>
    <n v="2"/>
    <n v="7"/>
    <n v="1"/>
  </r>
  <r>
    <n v="0"/>
    <s v="C"/>
    <x v="392"/>
    <x v="0"/>
    <n v="4"/>
    <n v="550010551"/>
    <d v="2020-10-29T00:00:00"/>
    <d v="2023-07-30T00:00:00"/>
    <n v="0"/>
    <n v="1"/>
    <n v="5"/>
    <n v="30"/>
    <n v="2"/>
    <n v="22490513"/>
    <n v="24960000"/>
    <n v="4382"/>
    <n v="179"/>
    <n v="3874"/>
    <n v="0"/>
    <n v="0"/>
    <n v="0"/>
    <m/>
    <n v="0"/>
    <n v="0"/>
    <n v="0"/>
    <m/>
    <m/>
    <d v="2021-03-30T00:00:00"/>
    <n v="1"/>
    <s v="O"/>
    <n v="1"/>
    <n v="30"/>
    <n v="0"/>
    <m/>
    <m/>
    <m/>
    <m/>
    <m/>
    <m/>
    <n v="1"/>
    <n v="1"/>
    <m/>
    <m/>
    <n v="6346"/>
    <s v="CREDITOS DE CONSUMO"/>
    <n v="0"/>
    <n v="0"/>
    <n v="890480123"/>
    <s v="UNIVERSIDAD DE CARTAGENA"/>
    <n v="5"/>
    <m/>
    <m/>
    <m/>
    <m/>
    <n v="2"/>
    <n v="7"/>
    <n v="1"/>
  </r>
  <r>
    <n v="0"/>
    <s v="C"/>
    <x v="392"/>
    <x v="0"/>
    <n v="4"/>
    <n v="550010691"/>
    <d v="2020-10-29T00:00:00"/>
    <d v="2023-08-30T00:00:00"/>
    <n v="0"/>
    <n v="1"/>
    <n v="5"/>
    <n v="30"/>
    <n v="2"/>
    <n v="22490513"/>
    <n v="24960000"/>
    <n v="108719"/>
    <n v="4353"/>
    <n v="96700"/>
    <n v="0"/>
    <n v="0"/>
    <n v="0"/>
    <m/>
    <n v="0"/>
    <n v="0"/>
    <n v="0"/>
    <m/>
    <m/>
    <d v="2021-03-30T00:00:00"/>
    <n v="1"/>
    <s v="O"/>
    <n v="1"/>
    <n v="30"/>
    <n v="0"/>
    <m/>
    <m/>
    <m/>
    <m/>
    <m/>
    <m/>
    <n v="1"/>
    <n v="1"/>
    <m/>
    <m/>
    <n v="158413"/>
    <s v="CREDITOS DE CONSUMO"/>
    <n v="0"/>
    <n v="0"/>
    <n v="890480123"/>
    <s v="UNIVERSIDAD DE CARTAGENA"/>
    <n v="5"/>
    <m/>
    <m/>
    <m/>
    <m/>
    <n v="2"/>
    <n v="7"/>
    <n v="1"/>
  </r>
  <r>
    <n v="0"/>
    <s v="C"/>
    <x v="392"/>
    <x v="0"/>
    <n v="4"/>
    <n v="550010740"/>
    <d v="2020-10-29T00:00:00"/>
    <d v="2023-08-30T00:00:00"/>
    <n v="0"/>
    <n v="1"/>
    <n v="5"/>
    <n v="30"/>
    <n v="2"/>
    <n v="22490513"/>
    <n v="24960000"/>
    <n v="22233"/>
    <n v="890"/>
    <n v="19777"/>
    <n v="0"/>
    <n v="0"/>
    <n v="0"/>
    <m/>
    <n v="0"/>
    <n v="0"/>
    <n v="0"/>
    <m/>
    <m/>
    <d v="2021-03-30T00:00:00"/>
    <n v="1"/>
    <s v="O"/>
    <n v="1"/>
    <n v="30"/>
    <n v="0"/>
    <m/>
    <m/>
    <m/>
    <m/>
    <m/>
    <m/>
    <n v="1"/>
    <n v="1"/>
    <m/>
    <m/>
    <n v="32399"/>
    <s v="CREDITOS DE CONSUMO"/>
    <n v="0"/>
    <n v="0"/>
    <n v="890480123"/>
    <s v="UNIVERSIDAD DE CARTAGENA"/>
    <n v="5"/>
    <m/>
    <m/>
    <m/>
    <m/>
    <n v="2"/>
    <n v="7"/>
    <n v="1"/>
  </r>
  <r>
    <n v="0"/>
    <s v="C"/>
    <x v="392"/>
    <x v="0"/>
    <n v="4"/>
    <n v="550010753"/>
    <d v="2020-10-29T00:00:00"/>
    <d v="2023-09-30T00:00:00"/>
    <n v="0"/>
    <n v="1"/>
    <n v="5"/>
    <n v="30"/>
    <n v="2"/>
    <n v="22490513"/>
    <n v="24960000"/>
    <n v="10220"/>
    <n v="401"/>
    <n v="9134"/>
    <n v="0"/>
    <n v="0"/>
    <n v="0"/>
    <m/>
    <n v="0"/>
    <n v="0"/>
    <n v="0"/>
    <m/>
    <m/>
    <d v="2021-03-30T00:00:00"/>
    <n v="1"/>
    <s v="O"/>
    <n v="1"/>
    <n v="30"/>
    <n v="0"/>
    <m/>
    <m/>
    <m/>
    <m/>
    <m/>
    <m/>
    <n v="1"/>
    <n v="1"/>
    <m/>
    <m/>
    <n v="14963"/>
    <s v="CREDITOS DE CONSUMO"/>
    <n v="0"/>
    <n v="0"/>
    <n v="890480123"/>
    <s v="UNIVERSIDAD DE CARTAGENA"/>
    <n v="5"/>
    <m/>
    <m/>
    <m/>
    <m/>
    <n v="2"/>
    <n v="7"/>
    <n v="1"/>
  </r>
  <r>
    <n v="0"/>
    <s v="C"/>
    <x v="392"/>
    <x v="0"/>
    <n v="4"/>
    <n v="550010764"/>
    <d v="2020-10-29T00:00:00"/>
    <d v="2023-08-30T00:00:00"/>
    <n v="0"/>
    <n v="1"/>
    <n v="5"/>
    <n v="30"/>
    <n v="2"/>
    <n v="22490513"/>
    <n v="24960000"/>
    <n v="11190"/>
    <n v="448"/>
    <n v="9953"/>
    <n v="0"/>
    <n v="0"/>
    <n v="0"/>
    <m/>
    <n v="0"/>
    <n v="0"/>
    <n v="0"/>
    <m/>
    <m/>
    <d v="2021-03-30T00:00:00"/>
    <n v="1"/>
    <s v="O"/>
    <n v="1"/>
    <n v="30"/>
    <n v="0"/>
    <m/>
    <m/>
    <m/>
    <m/>
    <m/>
    <m/>
    <n v="1"/>
    <n v="1"/>
    <m/>
    <m/>
    <n v="16305"/>
    <s v="CREDITOS DE CONSUMO"/>
    <n v="0"/>
    <n v="0"/>
    <n v="890480123"/>
    <s v="UNIVERSIDAD DE CARTAGENA"/>
    <n v="5"/>
    <m/>
    <m/>
    <m/>
    <m/>
    <n v="2"/>
    <n v="7"/>
    <n v="1"/>
  </r>
  <r>
    <n v="0"/>
    <s v="C"/>
    <x v="392"/>
    <x v="0"/>
    <n v="4"/>
    <n v="550010827"/>
    <d v="2020-10-29T00:00:00"/>
    <d v="2023-09-30T00:00:00"/>
    <n v="0"/>
    <n v="1"/>
    <n v="5"/>
    <n v="30"/>
    <n v="2"/>
    <n v="22490513"/>
    <n v="24960000"/>
    <n v="7418"/>
    <n v="291"/>
    <n v="6599"/>
    <n v="0"/>
    <n v="0"/>
    <n v="0"/>
    <m/>
    <n v="0"/>
    <n v="0"/>
    <n v="0"/>
    <m/>
    <m/>
    <d v="2021-03-30T00:00:00"/>
    <n v="1"/>
    <s v="O"/>
    <n v="1"/>
    <n v="30"/>
    <n v="0"/>
    <m/>
    <m/>
    <m/>
    <m/>
    <m/>
    <m/>
    <n v="1"/>
    <n v="1"/>
    <m/>
    <m/>
    <n v="10810"/>
    <s v="CREDITOS DE CONSUMO"/>
    <n v="0"/>
    <n v="0"/>
    <n v="890480123"/>
    <s v="UNIVERSIDAD DE CARTAGENA"/>
    <n v="5"/>
    <m/>
    <m/>
    <m/>
    <m/>
    <n v="2"/>
    <n v="7"/>
    <n v="1"/>
  </r>
  <r>
    <n v="0"/>
    <s v="C"/>
    <x v="392"/>
    <x v="0"/>
    <n v="4"/>
    <n v="550010828"/>
    <d v="2020-10-29T00:00:00"/>
    <d v="2023-08-30T00:00:00"/>
    <n v="0"/>
    <n v="1"/>
    <n v="5"/>
    <n v="30"/>
    <n v="2"/>
    <n v="22490513"/>
    <n v="24960000"/>
    <n v="3465"/>
    <n v="139"/>
    <n v="3079"/>
    <n v="0"/>
    <n v="0"/>
    <n v="0"/>
    <m/>
    <n v="0"/>
    <n v="0"/>
    <n v="0"/>
    <m/>
    <m/>
    <d v="2021-03-30T00:00:00"/>
    <n v="1"/>
    <s v="O"/>
    <n v="1"/>
    <n v="30"/>
    <n v="0"/>
    <m/>
    <m/>
    <m/>
    <m/>
    <m/>
    <m/>
    <n v="1"/>
    <n v="1"/>
    <m/>
    <m/>
    <n v="5044"/>
    <s v="CREDITOS DE CONSUMO"/>
    <n v="0"/>
    <n v="0"/>
    <n v="890480123"/>
    <s v="UNIVERSIDAD DE CARTAGENA"/>
    <n v="5"/>
    <m/>
    <m/>
    <m/>
    <m/>
    <n v="2"/>
    <n v="7"/>
    <n v="1"/>
  </r>
  <r>
    <n v="0"/>
    <s v="C"/>
    <x v="392"/>
    <x v="0"/>
    <n v="4"/>
    <n v="550010963"/>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x v="392"/>
    <x v="0"/>
    <n v="4"/>
    <n v="550010982"/>
    <d v="2020-10-29T00:00:00"/>
    <d v="2023-09-30T00:00:00"/>
    <n v="0"/>
    <n v="1"/>
    <n v="5"/>
    <n v="30"/>
    <n v="2"/>
    <n v="22490513"/>
    <n v="24960000"/>
    <n v="9281"/>
    <n v="364"/>
    <n v="8273"/>
    <n v="0"/>
    <n v="0"/>
    <n v="0"/>
    <m/>
    <n v="0"/>
    <n v="0"/>
    <n v="0"/>
    <m/>
    <m/>
    <d v="2021-03-30T00:00:00"/>
    <n v="1"/>
    <s v="O"/>
    <n v="1"/>
    <n v="30"/>
    <n v="0"/>
    <m/>
    <m/>
    <m/>
    <m/>
    <m/>
    <m/>
    <n v="1"/>
    <n v="1"/>
    <m/>
    <m/>
    <n v="13553"/>
    <s v="CREDITOS DE CONSUMO"/>
    <n v="0"/>
    <n v="0"/>
    <n v="890480123"/>
    <s v="UNIVERSIDAD DE CARTAGENA"/>
    <n v="5"/>
    <m/>
    <m/>
    <m/>
    <m/>
    <n v="2"/>
    <n v="7"/>
    <n v="1"/>
  </r>
  <r>
    <n v="0"/>
    <s v="C"/>
    <x v="392"/>
    <x v="0"/>
    <n v="4"/>
    <n v="550010987"/>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x v="392"/>
    <x v="0"/>
    <n v="4"/>
    <n v="550010996"/>
    <d v="2020-10-29T00:00:00"/>
    <d v="2023-08-30T00:00:00"/>
    <n v="0"/>
    <n v="1"/>
    <n v="5"/>
    <n v="30"/>
    <n v="2"/>
    <n v="22490513"/>
    <n v="24960000"/>
    <n v="3344"/>
    <n v="134"/>
    <n v="2974"/>
    <n v="0"/>
    <n v="0"/>
    <n v="0"/>
    <m/>
    <n v="0"/>
    <n v="0"/>
    <n v="0"/>
    <m/>
    <m/>
    <d v="2021-03-30T00:00:00"/>
    <n v="1"/>
    <s v="O"/>
    <n v="1"/>
    <n v="30"/>
    <n v="0"/>
    <m/>
    <m/>
    <m/>
    <m/>
    <m/>
    <m/>
    <n v="1"/>
    <n v="1"/>
    <m/>
    <m/>
    <n v="4872"/>
    <s v="CREDITOS DE CONSUMO"/>
    <n v="0"/>
    <n v="0"/>
    <n v="890480123"/>
    <s v="UNIVERSIDAD DE CARTAGENA"/>
    <n v="5"/>
    <m/>
    <m/>
    <m/>
    <m/>
    <n v="2"/>
    <n v="7"/>
    <n v="1"/>
  </r>
  <r>
    <n v="0"/>
    <s v="C"/>
    <x v="392"/>
    <x v="0"/>
    <n v="4"/>
    <n v="550011005"/>
    <d v="2020-10-29T00:00:00"/>
    <d v="2023-08-30T00:00:00"/>
    <n v="0"/>
    <n v="1"/>
    <n v="5"/>
    <n v="30"/>
    <n v="2"/>
    <n v="22490513"/>
    <n v="24960000"/>
    <n v="8547"/>
    <n v="342"/>
    <n v="7603"/>
    <n v="0"/>
    <n v="0"/>
    <n v="0"/>
    <m/>
    <n v="0"/>
    <n v="0"/>
    <n v="0"/>
    <m/>
    <m/>
    <d v="2021-03-30T00:00:00"/>
    <n v="1"/>
    <s v="O"/>
    <n v="1"/>
    <n v="30"/>
    <n v="0"/>
    <m/>
    <m/>
    <m/>
    <m/>
    <m/>
    <m/>
    <n v="1"/>
    <n v="1"/>
    <m/>
    <m/>
    <n v="12455"/>
    <s v="CREDITOS DE CONSUMO"/>
    <n v="0"/>
    <n v="0"/>
    <n v="890480123"/>
    <s v="UNIVERSIDAD DE CARTAGENA"/>
    <n v="5"/>
    <m/>
    <m/>
    <m/>
    <m/>
    <n v="2"/>
    <n v="7"/>
    <n v="1"/>
  </r>
  <r>
    <n v="0"/>
    <s v="C"/>
    <x v="392"/>
    <x v="0"/>
    <n v="4"/>
    <n v="550011028"/>
    <d v="2020-10-29T00:00:00"/>
    <d v="2023-09-30T00:00:00"/>
    <n v="0"/>
    <n v="1"/>
    <n v="5"/>
    <n v="30"/>
    <n v="2"/>
    <n v="22490513"/>
    <n v="24960000"/>
    <n v="4259"/>
    <n v="167"/>
    <n v="3780"/>
    <n v="0"/>
    <n v="0"/>
    <n v="0"/>
    <m/>
    <n v="0"/>
    <n v="0"/>
    <n v="0"/>
    <m/>
    <m/>
    <d v="2021-03-30T00:00:00"/>
    <n v="1"/>
    <s v="O"/>
    <n v="1"/>
    <n v="30"/>
    <n v="0"/>
    <m/>
    <m/>
    <m/>
    <m/>
    <m/>
    <m/>
    <n v="1"/>
    <n v="1"/>
    <m/>
    <m/>
    <n v="6192"/>
    <s v="CREDITOS DE CONSUMO"/>
    <n v="0"/>
    <n v="0"/>
    <n v="890480123"/>
    <s v="UNIVERSIDAD DE CARTAGENA"/>
    <n v="5"/>
    <m/>
    <m/>
    <m/>
    <m/>
    <n v="2"/>
    <n v="7"/>
    <n v="1"/>
  </r>
  <r>
    <n v="0"/>
    <s v="C"/>
    <x v="392"/>
    <x v="0"/>
    <n v="4"/>
    <n v="550012580"/>
    <d v="2020-10-29T00:00:00"/>
    <d v="2023-08-30T00:00:00"/>
    <n v="0"/>
    <n v="1"/>
    <n v="5"/>
    <n v="30"/>
    <n v="2"/>
    <n v="22490513"/>
    <n v="24960000"/>
    <n v="8314"/>
    <n v="333"/>
    <n v="7395"/>
    <n v="0"/>
    <n v="0"/>
    <n v="0"/>
    <m/>
    <n v="0"/>
    <n v="0"/>
    <n v="0"/>
    <m/>
    <m/>
    <d v="2021-03-30T00:00:00"/>
    <n v="1"/>
    <s v="O"/>
    <n v="1"/>
    <n v="30"/>
    <n v="0"/>
    <m/>
    <m/>
    <m/>
    <m/>
    <m/>
    <m/>
    <n v="1"/>
    <n v="1"/>
    <m/>
    <m/>
    <n v="12114"/>
    <s v="CREDITOS DE CONSUMO"/>
    <n v="0"/>
    <n v="0"/>
    <n v="890480123"/>
    <s v="UNIVERSIDAD DE CARTAGENA"/>
    <n v="5"/>
    <m/>
    <m/>
    <m/>
    <m/>
    <n v="2"/>
    <n v="7"/>
    <n v="1"/>
  </r>
  <r>
    <n v="0"/>
    <s v="C"/>
    <x v="392"/>
    <x v="0"/>
    <n v="4"/>
    <n v="550012623"/>
    <d v="2020-10-29T00:00:00"/>
    <d v="2023-08-30T00:00:00"/>
    <n v="0"/>
    <n v="1"/>
    <n v="5"/>
    <n v="30"/>
    <n v="2"/>
    <n v="22490513"/>
    <n v="24960000"/>
    <n v="3498"/>
    <n v="140"/>
    <n v="3108"/>
    <n v="0"/>
    <n v="0"/>
    <n v="0"/>
    <m/>
    <n v="0"/>
    <n v="0"/>
    <n v="0"/>
    <m/>
    <m/>
    <d v="2021-03-30T00:00:00"/>
    <n v="1"/>
    <s v="O"/>
    <n v="1"/>
    <n v="30"/>
    <n v="0"/>
    <m/>
    <m/>
    <m/>
    <m/>
    <m/>
    <m/>
    <n v="1"/>
    <n v="1"/>
    <m/>
    <m/>
    <n v="5092"/>
    <s v="CREDITOS DE CONSUMO"/>
    <n v="0"/>
    <n v="0"/>
    <n v="890480123"/>
    <s v="UNIVERSIDAD DE CARTAGENA"/>
    <n v="5"/>
    <m/>
    <m/>
    <m/>
    <m/>
    <n v="2"/>
    <n v="7"/>
    <n v="1"/>
  </r>
  <r>
    <n v="0"/>
    <s v="C"/>
    <x v="392"/>
    <x v="0"/>
    <n v="4"/>
    <n v="550013039"/>
    <d v="2020-10-29T00:00:00"/>
    <d v="2023-08-30T00:00:00"/>
    <n v="0"/>
    <n v="1"/>
    <n v="5"/>
    <n v="30"/>
    <n v="2"/>
    <n v="22490513"/>
    <n v="24960000"/>
    <n v="8729"/>
    <n v="349"/>
    <n v="7758"/>
    <n v="0"/>
    <n v="0"/>
    <n v="0"/>
    <m/>
    <n v="0"/>
    <n v="0"/>
    <n v="0"/>
    <m/>
    <m/>
    <d v="2021-03-30T00:00:00"/>
    <n v="1"/>
    <s v="O"/>
    <n v="1"/>
    <n v="30"/>
    <n v="0"/>
    <m/>
    <m/>
    <m/>
    <m/>
    <m/>
    <m/>
    <n v="1"/>
    <n v="1"/>
    <m/>
    <m/>
    <n v="12709"/>
    <s v="CREDITOS DE CONSUMO"/>
    <n v="0"/>
    <n v="0"/>
    <n v="890480123"/>
    <s v="UNIVERSIDAD DE CARTAGENA"/>
    <n v="5"/>
    <m/>
    <m/>
    <m/>
    <m/>
    <n v="2"/>
    <n v="7"/>
    <n v="1"/>
  </r>
  <r>
    <n v="0"/>
    <s v="C"/>
    <x v="392"/>
    <x v="0"/>
    <n v="4"/>
    <n v="550013135"/>
    <d v="2020-10-29T00:00:00"/>
    <d v="2023-08-30T00:00:00"/>
    <n v="0"/>
    <n v="1"/>
    <n v="5"/>
    <n v="30"/>
    <n v="2"/>
    <n v="22490513"/>
    <n v="24960000"/>
    <n v="13790"/>
    <n v="552"/>
    <n v="12261"/>
    <n v="0"/>
    <n v="0"/>
    <n v="0"/>
    <m/>
    <n v="0"/>
    <n v="0"/>
    <n v="0"/>
    <m/>
    <m/>
    <d v="2021-03-30T00:00:00"/>
    <n v="1"/>
    <s v="O"/>
    <n v="1"/>
    <n v="30"/>
    <n v="0"/>
    <m/>
    <m/>
    <m/>
    <m/>
    <m/>
    <m/>
    <n v="1"/>
    <n v="1"/>
    <m/>
    <m/>
    <n v="20086"/>
    <s v="CREDITOS DE CONSUMO"/>
    <n v="0"/>
    <n v="0"/>
    <n v="890480123"/>
    <s v="UNIVERSIDAD DE CARTAGENA"/>
    <n v="5"/>
    <m/>
    <m/>
    <m/>
    <m/>
    <n v="2"/>
    <n v="7"/>
    <n v="1"/>
  </r>
  <r>
    <n v="0"/>
    <s v="C"/>
    <x v="392"/>
    <x v="0"/>
    <n v="4"/>
    <n v="550014658"/>
    <d v="2020-10-29T00:00:00"/>
    <d v="2023-08-30T00:00:00"/>
    <n v="0"/>
    <n v="1"/>
    <n v="5"/>
    <n v="30"/>
    <n v="2"/>
    <n v="22490513"/>
    <n v="24960000"/>
    <n v="11572"/>
    <n v="463"/>
    <n v="10295"/>
    <n v="0"/>
    <n v="0"/>
    <n v="0"/>
    <m/>
    <n v="0"/>
    <n v="0"/>
    <n v="0"/>
    <m/>
    <m/>
    <d v="2021-03-30T00:00:00"/>
    <n v="1"/>
    <s v="O"/>
    <n v="1"/>
    <n v="30"/>
    <n v="0"/>
    <m/>
    <m/>
    <m/>
    <m/>
    <m/>
    <m/>
    <n v="1"/>
    <n v="1"/>
    <m/>
    <m/>
    <n v="16865"/>
    <s v="CREDITOS DE CONSUMO"/>
    <n v="0"/>
    <n v="0"/>
    <n v="890480123"/>
    <s v="UNIVERSIDAD DE CARTAGENA"/>
    <n v="5"/>
    <m/>
    <m/>
    <m/>
    <m/>
    <n v="2"/>
    <n v="7"/>
    <n v="1"/>
  </r>
  <r>
    <n v="0"/>
    <s v="C"/>
    <x v="392"/>
    <x v="0"/>
    <n v="4"/>
    <n v="550014659"/>
    <d v="2020-10-29T00:00:00"/>
    <d v="2023-08-30T00:00:00"/>
    <n v="0"/>
    <n v="1"/>
    <n v="5"/>
    <n v="30"/>
    <n v="2"/>
    <n v="22490513"/>
    <n v="24960000"/>
    <n v="23062"/>
    <n v="923"/>
    <n v="20496"/>
    <n v="0"/>
    <n v="0"/>
    <n v="0"/>
    <m/>
    <n v="0"/>
    <n v="0"/>
    <n v="0"/>
    <m/>
    <m/>
    <d v="2021-03-30T00:00:00"/>
    <n v="1"/>
    <s v="O"/>
    <n v="1"/>
    <n v="30"/>
    <n v="0"/>
    <m/>
    <m/>
    <m/>
    <m/>
    <m/>
    <m/>
    <n v="1"/>
    <n v="1"/>
    <m/>
    <m/>
    <n v="33576"/>
    <s v="CREDITOS DE CONSUMO"/>
    <n v="0"/>
    <n v="0"/>
    <n v="890480123"/>
    <s v="UNIVERSIDAD DE CARTAGENA"/>
    <n v="5"/>
    <m/>
    <m/>
    <m/>
    <m/>
    <n v="2"/>
    <n v="7"/>
    <n v="1"/>
  </r>
  <r>
    <n v="0"/>
    <s v="C"/>
    <x v="392"/>
    <x v="0"/>
    <n v="4"/>
    <n v="550015100"/>
    <d v="2020-10-29T00:00:00"/>
    <d v="2023-08-30T00:00:00"/>
    <n v="0"/>
    <n v="1"/>
    <n v="5"/>
    <n v="30"/>
    <n v="2"/>
    <n v="22490513"/>
    <n v="24960000"/>
    <n v="12867"/>
    <n v="515"/>
    <n v="11445"/>
    <n v="0"/>
    <n v="0"/>
    <n v="0"/>
    <m/>
    <n v="0"/>
    <n v="0"/>
    <n v="0"/>
    <m/>
    <m/>
    <d v="2021-03-30T00:00:00"/>
    <n v="1"/>
    <s v="O"/>
    <n v="1"/>
    <n v="30"/>
    <n v="0"/>
    <m/>
    <m/>
    <m/>
    <m/>
    <m/>
    <m/>
    <n v="1"/>
    <n v="1"/>
    <m/>
    <m/>
    <n v="18749"/>
    <s v="CREDITOS DE CONSUMO"/>
    <n v="0"/>
    <n v="0"/>
    <n v="890480123"/>
    <s v="UNIVERSIDAD DE CARTAGENA"/>
    <n v="5"/>
    <m/>
    <m/>
    <m/>
    <m/>
    <n v="2"/>
    <n v="7"/>
    <n v="1"/>
  </r>
  <r>
    <n v="0"/>
    <s v="C"/>
    <x v="392"/>
    <x v="0"/>
    <n v="4"/>
    <n v="550015140"/>
    <d v="2020-10-29T00:00:00"/>
    <d v="2023-08-30T00:00:00"/>
    <n v="0"/>
    <n v="1"/>
    <n v="5"/>
    <n v="30"/>
    <n v="2"/>
    <n v="22490513"/>
    <n v="24960000"/>
    <n v="5137"/>
    <n v="206"/>
    <n v="4567"/>
    <n v="0"/>
    <n v="0"/>
    <n v="0"/>
    <m/>
    <n v="0"/>
    <n v="0"/>
    <n v="0"/>
    <m/>
    <m/>
    <d v="2021-03-30T00:00:00"/>
    <n v="1"/>
    <s v="O"/>
    <n v="1"/>
    <n v="30"/>
    <n v="0"/>
    <m/>
    <m/>
    <m/>
    <m/>
    <m/>
    <m/>
    <n v="1"/>
    <n v="1"/>
    <m/>
    <m/>
    <n v="7482"/>
    <s v="CREDITOS DE CONSUMO"/>
    <n v="0"/>
    <n v="0"/>
    <n v="890480123"/>
    <s v="UNIVERSIDAD DE CARTAGENA"/>
    <n v="5"/>
    <m/>
    <m/>
    <m/>
    <m/>
    <n v="2"/>
    <n v="7"/>
    <n v="1"/>
  </r>
  <r>
    <n v="0"/>
    <s v="C"/>
    <x v="392"/>
    <x v="0"/>
    <n v="4"/>
    <n v="550015621"/>
    <d v="2020-10-29T00:00:00"/>
    <d v="2023-08-30T00:00:00"/>
    <n v="0"/>
    <n v="1"/>
    <n v="5"/>
    <n v="30"/>
    <n v="2"/>
    <n v="22490513"/>
    <n v="24960000"/>
    <n v="11457"/>
    <n v="459"/>
    <n v="10189"/>
    <n v="0"/>
    <n v="0"/>
    <n v="0"/>
    <m/>
    <n v="0"/>
    <n v="0"/>
    <n v="0"/>
    <m/>
    <m/>
    <d v="2021-03-30T00:00:00"/>
    <n v="1"/>
    <s v="O"/>
    <n v="1"/>
    <n v="30"/>
    <n v="0"/>
    <m/>
    <m/>
    <m/>
    <m/>
    <m/>
    <m/>
    <n v="1"/>
    <n v="1"/>
    <m/>
    <m/>
    <n v="16692"/>
    <s v="CREDITOS DE CONSUMO"/>
    <n v="0"/>
    <n v="0"/>
    <n v="890480123"/>
    <s v="UNIVERSIDAD DE CARTAGENA"/>
    <n v="5"/>
    <m/>
    <m/>
    <m/>
    <m/>
    <n v="2"/>
    <n v="7"/>
    <n v="1"/>
  </r>
  <r>
    <n v="0"/>
    <s v="C"/>
    <x v="392"/>
    <x v="0"/>
    <n v="4"/>
    <n v="550015914"/>
    <d v="2020-10-29T00:00:00"/>
    <d v="2023-09-30T00:00:00"/>
    <n v="0"/>
    <n v="1"/>
    <n v="5"/>
    <n v="30"/>
    <n v="2"/>
    <n v="22490513"/>
    <n v="24960000"/>
    <n v="3960"/>
    <n v="155"/>
    <n v="3513"/>
    <n v="0"/>
    <n v="0"/>
    <n v="0"/>
    <m/>
    <n v="0"/>
    <n v="0"/>
    <n v="0"/>
    <m/>
    <m/>
    <d v="2021-03-30T00:00:00"/>
    <n v="1"/>
    <s v="O"/>
    <n v="1"/>
    <n v="30"/>
    <n v="0"/>
    <m/>
    <m/>
    <m/>
    <m/>
    <m/>
    <m/>
    <n v="1"/>
    <n v="1"/>
    <m/>
    <m/>
    <n v="5755"/>
    <s v="CREDITOS DE CONSUMO"/>
    <n v="0"/>
    <n v="0"/>
    <n v="890480123"/>
    <s v="UNIVERSIDAD DE CARTAGENA"/>
    <n v="5"/>
    <m/>
    <m/>
    <m/>
    <m/>
    <n v="2"/>
    <n v="7"/>
    <n v="1"/>
  </r>
  <r>
    <n v="0"/>
    <s v="C"/>
    <x v="392"/>
    <x v="0"/>
    <n v="4"/>
    <n v="550016000"/>
    <d v="2020-10-29T00:00:00"/>
    <d v="2023-08-30T00:00:00"/>
    <n v="0"/>
    <n v="1"/>
    <n v="5"/>
    <n v="30"/>
    <n v="2"/>
    <n v="22490513"/>
    <n v="24960000"/>
    <n v="7730"/>
    <n v="309"/>
    <n v="6878"/>
    <n v="0"/>
    <n v="0"/>
    <n v="0"/>
    <m/>
    <n v="0"/>
    <n v="0"/>
    <n v="0"/>
    <m/>
    <m/>
    <d v="2021-03-30T00:00:00"/>
    <n v="1"/>
    <s v="O"/>
    <n v="1"/>
    <n v="30"/>
    <n v="0"/>
    <m/>
    <m/>
    <m/>
    <m/>
    <m/>
    <m/>
    <n v="1"/>
    <n v="1"/>
    <m/>
    <m/>
    <n v="11268"/>
    <s v="CREDITOS DE CONSUMO"/>
    <n v="0"/>
    <n v="0"/>
    <n v="890480123"/>
    <s v="UNIVERSIDAD DE CARTAGENA"/>
    <n v="5"/>
    <m/>
    <m/>
    <m/>
    <m/>
    <n v="2"/>
    <n v="7"/>
    <n v="1"/>
  </r>
  <r>
    <n v="0"/>
    <s v="C"/>
    <x v="392"/>
    <x v="0"/>
    <n v="4"/>
    <n v="550016097"/>
    <d v="2020-10-29T00:00:00"/>
    <d v="2023-08-30T00:00:00"/>
    <n v="0"/>
    <n v="1"/>
    <n v="5"/>
    <n v="30"/>
    <n v="2"/>
    <n v="22490513"/>
    <n v="24960000"/>
    <n v="4872"/>
    <n v="195"/>
    <n v="4332"/>
    <n v="0"/>
    <n v="0"/>
    <n v="0"/>
    <m/>
    <n v="0"/>
    <n v="0"/>
    <n v="0"/>
    <m/>
    <m/>
    <d v="2021-03-30T00:00:00"/>
    <n v="1"/>
    <s v="O"/>
    <n v="1"/>
    <n v="30"/>
    <n v="0"/>
    <m/>
    <m/>
    <m/>
    <m/>
    <m/>
    <m/>
    <n v="1"/>
    <n v="1"/>
    <m/>
    <m/>
    <n v="7097"/>
    <s v="CREDITOS DE CONSUMO"/>
    <n v="0"/>
    <n v="0"/>
    <n v="890480123"/>
    <s v="UNIVERSIDAD DE CARTAGENA"/>
    <n v="5"/>
    <m/>
    <m/>
    <m/>
    <m/>
    <n v="2"/>
    <n v="7"/>
    <n v="1"/>
  </r>
  <r>
    <n v="0"/>
    <s v="C"/>
    <x v="392"/>
    <x v="0"/>
    <n v="4"/>
    <n v="550016135"/>
    <d v="2020-10-29T00:00:00"/>
    <d v="2023-08-30T00:00:00"/>
    <n v="0"/>
    <n v="1"/>
    <n v="5"/>
    <n v="30"/>
    <n v="2"/>
    <n v="22490513"/>
    <n v="24960000"/>
    <n v="5430"/>
    <n v="217"/>
    <n v="4817"/>
    <n v="0"/>
    <n v="0"/>
    <n v="0"/>
    <m/>
    <n v="0"/>
    <n v="0"/>
    <n v="0"/>
    <m/>
    <m/>
    <d v="2021-03-30T00:00:00"/>
    <n v="1"/>
    <s v="O"/>
    <n v="1"/>
    <n v="30"/>
    <n v="0"/>
    <m/>
    <m/>
    <m/>
    <m/>
    <m/>
    <m/>
    <n v="1"/>
    <n v="1"/>
    <m/>
    <m/>
    <n v="7891"/>
    <s v="CREDITOS DE CONSUMO"/>
    <n v="0"/>
    <n v="0"/>
    <n v="890480123"/>
    <s v="UNIVERSIDAD DE CARTAGENA"/>
    <n v="5"/>
    <m/>
    <m/>
    <m/>
    <m/>
    <n v="2"/>
    <n v="7"/>
    <n v="1"/>
  </r>
  <r>
    <n v="0"/>
    <s v="C"/>
    <x v="392"/>
    <x v="0"/>
    <n v="4"/>
    <n v="550016756"/>
    <d v="2020-10-29T00:00:00"/>
    <d v="2023-08-30T00:00:00"/>
    <n v="0"/>
    <n v="1"/>
    <n v="5"/>
    <n v="30"/>
    <n v="2"/>
    <n v="22490513"/>
    <n v="24960000"/>
    <n v="3326"/>
    <n v="133"/>
    <n v="2959"/>
    <n v="0"/>
    <n v="0"/>
    <n v="0"/>
    <m/>
    <n v="0"/>
    <n v="0"/>
    <n v="0"/>
    <m/>
    <m/>
    <d v="2021-03-30T00:00:00"/>
    <n v="1"/>
    <s v="O"/>
    <n v="1"/>
    <n v="30"/>
    <n v="0"/>
    <m/>
    <m/>
    <m/>
    <m/>
    <m/>
    <m/>
    <n v="1"/>
    <n v="1"/>
    <m/>
    <m/>
    <n v="4847"/>
    <s v="CREDITOS DE CONSUMO"/>
    <n v="0"/>
    <n v="0"/>
    <n v="890480123"/>
    <s v="UNIVERSIDAD DE CARTAGENA"/>
    <n v="5"/>
    <m/>
    <m/>
    <m/>
    <m/>
    <n v="2"/>
    <n v="7"/>
    <n v="1"/>
  </r>
  <r>
    <n v="0"/>
    <s v="C"/>
    <x v="392"/>
    <x v="0"/>
    <n v="4"/>
    <n v="550016763"/>
    <d v="2020-10-29T00:00:00"/>
    <d v="2023-08-30T00:00:00"/>
    <n v="0"/>
    <n v="1"/>
    <n v="5"/>
    <n v="30"/>
    <n v="2"/>
    <n v="22490513"/>
    <n v="24960000"/>
    <n v="5012"/>
    <n v="201"/>
    <n v="4457"/>
    <n v="0"/>
    <n v="0"/>
    <n v="0"/>
    <m/>
    <n v="0"/>
    <n v="0"/>
    <n v="0"/>
    <m/>
    <m/>
    <d v="2021-03-30T00:00:00"/>
    <n v="1"/>
    <s v="O"/>
    <n v="1"/>
    <n v="30"/>
    <n v="0"/>
    <m/>
    <m/>
    <m/>
    <m/>
    <m/>
    <m/>
    <n v="1"/>
    <n v="1"/>
    <m/>
    <m/>
    <n v="7301"/>
    <s v="CREDITOS DE CONSUMO"/>
    <n v="0"/>
    <n v="0"/>
    <n v="890480123"/>
    <s v="UNIVERSIDAD DE CARTAGENA"/>
    <n v="5"/>
    <m/>
    <m/>
    <m/>
    <m/>
    <n v="2"/>
    <n v="7"/>
    <n v="1"/>
  </r>
  <r>
    <n v="0"/>
    <s v="C"/>
    <x v="392"/>
    <x v="0"/>
    <n v="4"/>
    <n v="550017086"/>
    <d v="2020-10-29T00:00:00"/>
    <d v="2023-08-30T00:00:00"/>
    <n v="0"/>
    <n v="1"/>
    <n v="5"/>
    <n v="30"/>
    <n v="2"/>
    <n v="22490513"/>
    <n v="24960000"/>
    <n v="8118"/>
    <n v="325"/>
    <n v="7221"/>
    <n v="0"/>
    <n v="0"/>
    <n v="0"/>
    <m/>
    <n v="0"/>
    <n v="0"/>
    <n v="0"/>
    <m/>
    <m/>
    <d v="2021-03-30T00:00:00"/>
    <n v="1"/>
    <s v="O"/>
    <n v="1"/>
    <n v="30"/>
    <n v="0"/>
    <m/>
    <m/>
    <m/>
    <m/>
    <m/>
    <m/>
    <n v="1"/>
    <n v="1"/>
    <m/>
    <m/>
    <n v="11829"/>
    <s v="CREDITOS DE CONSUMO"/>
    <n v="0"/>
    <n v="0"/>
    <n v="890480123"/>
    <s v="UNIVERSIDAD DE CARTAGENA"/>
    <n v="5"/>
    <m/>
    <m/>
    <m/>
    <m/>
    <n v="2"/>
    <n v="7"/>
    <n v="1"/>
  </r>
  <r>
    <n v="0"/>
    <s v="C"/>
    <x v="392"/>
    <x v="0"/>
    <n v="4"/>
    <n v="550017093"/>
    <d v="2020-10-29T00:00:00"/>
    <d v="2023-09-30T00:00:00"/>
    <n v="0"/>
    <n v="1"/>
    <n v="5"/>
    <n v="30"/>
    <n v="2"/>
    <n v="22490513"/>
    <n v="24960000"/>
    <n v="4029"/>
    <n v="158"/>
    <n v="3570"/>
    <n v="0"/>
    <n v="0"/>
    <n v="0"/>
    <m/>
    <n v="0"/>
    <n v="0"/>
    <n v="0"/>
    <m/>
    <m/>
    <d v="2021-03-30T00:00:00"/>
    <n v="1"/>
    <s v="O"/>
    <n v="1"/>
    <n v="30"/>
    <n v="0"/>
    <m/>
    <m/>
    <m/>
    <m/>
    <m/>
    <m/>
    <n v="1"/>
    <n v="1"/>
    <m/>
    <m/>
    <n v="5848"/>
    <s v="CREDITOS DE CONSUMO"/>
    <n v="0"/>
    <n v="0"/>
    <n v="890480123"/>
    <s v="UNIVERSIDAD DE CARTAGENA"/>
    <n v="5"/>
    <m/>
    <m/>
    <m/>
    <m/>
    <n v="2"/>
    <n v="7"/>
    <n v="1"/>
  </r>
  <r>
    <n v="0"/>
    <s v="C"/>
    <x v="392"/>
    <x v="0"/>
    <n v="4"/>
    <n v="550017293"/>
    <d v="2020-10-29T00:00:00"/>
    <d v="2023-08-30T00:00:00"/>
    <n v="0"/>
    <n v="1"/>
    <n v="5"/>
    <n v="30"/>
    <n v="2"/>
    <n v="22490513"/>
    <n v="24960000"/>
    <n v="9668"/>
    <n v="387"/>
    <n v="8598"/>
    <n v="0"/>
    <n v="0"/>
    <n v="0"/>
    <m/>
    <n v="0"/>
    <n v="0"/>
    <n v="0"/>
    <m/>
    <m/>
    <d v="2021-03-30T00:00:00"/>
    <n v="1"/>
    <s v="O"/>
    <n v="1"/>
    <n v="30"/>
    <n v="0"/>
    <m/>
    <m/>
    <m/>
    <m/>
    <m/>
    <m/>
    <n v="1"/>
    <n v="1"/>
    <m/>
    <m/>
    <n v="14085"/>
    <s v="CREDITOS DE CONSUMO"/>
    <n v="0"/>
    <n v="0"/>
    <n v="890480123"/>
    <s v="UNIVERSIDAD DE CARTAGENA"/>
    <n v="5"/>
    <m/>
    <m/>
    <m/>
    <m/>
    <n v="2"/>
    <n v="7"/>
    <n v="1"/>
  </r>
  <r>
    <n v="0"/>
    <s v="C"/>
    <x v="392"/>
    <x v="0"/>
    <n v="4"/>
    <n v="550017294"/>
    <d v="2020-10-29T00:00:00"/>
    <d v="2023-08-30T00:00:00"/>
    <n v="0"/>
    <n v="1"/>
    <n v="5"/>
    <n v="30"/>
    <n v="2"/>
    <n v="22490513"/>
    <n v="24960000"/>
    <n v="4608"/>
    <n v="184"/>
    <n v="4102"/>
    <n v="0"/>
    <n v="0"/>
    <n v="0"/>
    <m/>
    <n v="0"/>
    <n v="0"/>
    <n v="0"/>
    <m/>
    <m/>
    <d v="2021-03-30T00:00:00"/>
    <n v="1"/>
    <s v="O"/>
    <n v="1"/>
    <n v="30"/>
    <n v="0"/>
    <m/>
    <m/>
    <m/>
    <m/>
    <m/>
    <m/>
    <n v="1"/>
    <n v="1"/>
    <m/>
    <m/>
    <n v="6720"/>
    <s v="CREDITOS DE CONSUMO"/>
    <n v="0"/>
    <n v="0"/>
    <n v="890480123"/>
    <s v="UNIVERSIDAD DE CARTAGENA"/>
    <n v="5"/>
    <m/>
    <m/>
    <m/>
    <m/>
    <n v="2"/>
    <n v="7"/>
    <n v="1"/>
  </r>
  <r>
    <n v="0"/>
    <s v="C"/>
    <x v="392"/>
    <x v="0"/>
    <n v="4"/>
    <n v="550017785"/>
    <d v="2020-10-29T00:00:00"/>
    <d v="2023-09-30T00:00:00"/>
    <n v="0"/>
    <n v="1"/>
    <n v="5"/>
    <n v="30"/>
    <n v="2"/>
    <n v="22490513"/>
    <n v="24960000"/>
    <n v="13440"/>
    <n v="527"/>
    <n v="12012"/>
    <n v="0"/>
    <n v="0"/>
    <n v="0"/>
    <m/>
    <n v="0"/>
    <n v="0"/>
    <n v="0"/>
    <m/>
    <m/>
    <d v="2021-03-30T00:00:00"/>
    <n v="1"/>
    <s v="O"/>
    <n v="1"/>
    <n v="30"/>
    <n v="0"/>
    <m/>
    <m/>
    <m/>
    <m/>
    <m/>
    <m/>
    <n v="1"/>
    <n v="1"/>
    <m/>
    <m/>
    <n v="19678"/>
    <s v="CREDITOS DE CONSUMO"/>
    <n v="0"/>
    <n v="0"/>
    <n v="890480123"/>
    <s v="UNIVERSIDAD DE CARTAGENA"/>
    <n v="5"/>
    <m/>
    <m/>
    <m/>
    <m/>
    <n v="2"/>
    <n v="7"/>
    <n v="1"/>
  </r>
  <r>
    <n v="0"/>
    <s v="C"/>
    <x v="392"/>
    <x v="0"/>
    <n v="4"/>
    <n v="550017803"/>
    <d v="2020-10-29T00:00:00"/>
    <d v="2023-08-30T00:00:00"/>
    <n v="0"/>
    <n v="1"/>
    <n v="5"/>
    <n v="30"/>
    <n v="2"/>
    <n v="22490513"/>
    <n v="24960000"/>
    <n v="8402"/>
    <n v="336"/>
    <n v="7475"/>
    <n v="0"/>
    <n v="0"/>
    <n v="0"/>
    <m/>
    <n v="0"/>
    <n v="0"/>
    <n v="0"/>
    <m/>
    <m/>
    <d v="2021-03-30T00:00:00"/>
    <n v="1"/>
    <s v="O"/>
    <n v="1"/>
    <n v="30"/>
    <n v="0"/>
    <m/>
    <m/>
    <m/>
    <m/>
    <m/>
    <m/>
    <n v="1"/>
    <n v="1"/>
    <m/>
    <m/>
    <n v="12245"/>
    <s v="CREDITOS DE CONSUMO"/>
    <n v="0"/>
    <n v="0"/>
    <n v="890480123"/>
    <s v="UNIVERSIDAD DE CARTAGENA"/>
    <n v="5"/>
    <m/>
    <m/>
    <m/>
    <m/>
    <n v="2"/>
    <n v="7"/>
    <n v="1"/>
  </r>
  <r>
    <n v="0"/>
    <s v="C"/>
    <x v="392"/>
    <x v="0"/>
    <n v="4"/>
    <n v="550017804"/>
    <d v="2020-10-29T00:00:00"/>
    <d v="2023-08-30T00:00:00"/>
    <n v="0"/>
    <n v="1"/>
    <n v="5"/>
    <n v="30"/>
    <n v="2"/>
    <n v="22490513"/>
    <n v="24960000"/>
    <n v="8276"/>
    <n v="331"/>
    <n v="7363"/>
    <n v="0"/>
    <n v="0"/>
    <n v="0"/>
    <m/>
    <n v="0"/>
    <n v="0"/>
    <n v="0"/>
    <m/>
    <m/>
    <d v="2021-03-30T00:00:00"/>
    <n v="1"/>
    <s v="O"/>
    <n v="1"/>
    <n v="30"/>
    <n v="0"/>
    <m/>
    <m/>
    <m/>
    <m/>
    <m/>
    <m/>
    <n v="1"/>
    <n v="1"/>
    <m/>
    <m/>
    <n v="12062"/>
    <s v="CREDITOS DE CONSUMO"/>
    <n v="0"/>
    <n v="0"/>
    <n v="890480123"/>
    <s v="UNIVERSIDAD DE CARTAGENA"/>
    <n v="5"/>
    <m/>
    <m/>
    <m/>
    <m/>
    <n v="2"/>
    <n v="7"/>
    <n v="1"/>
  </r>
  <r>
    <n v="0"/>
    <s v="C"/>
    <x v="392"/>
    <x v="0"/>
    <n v="4"/>
    <n v="550018529"/>
    <d v="2020-10-29T00:00:00"/>
    <d v="2023-08-30T00:00:00"/>
    <n v="0"/>
    <n v="1"/>
    <n v="5"/>
    <n v="30"/>
    <n v="2"/>
    <n v="22490513"/>
    <n v="24960000"/>
    <n v="15620"/>
    <n v="625"/>
    <n v="13885"/>
    <n v="0"/>
    <n v="0"/>
    <n v="0"/>
    <m/>
    <n v="0"/>
    <n v="0"/>
    <n v="0"/>
    <m/>
    <m/>
    <d v="2021-03-30T00:00:00"/>
    <n v="1"/>
    <s v="O"/>
    <n v="1"/>
    <n v="30"/>
    <n v="0"/>
    <m/>
    <m/>
    <m/>
    <m/>
    <m/>
    <m/>
    <n v="1"/>
    <n v="1"/>
    <m/>
    <m/>
    <n v="22746"/>
    <s v="CREDITOS DE CONSUMO"/>
    <n v="0"/>
    <n v="0"/>
    <n v="890480123"/>
    <s v="UNIVERSIDAD DE CARTAGENA"/>
    <n v="5"/>
    <m/>
    <m/>
    <m/>
    <m/>
    <n v="2"/>
    <n v="7"/>
    <n v="1"/>
  </r>
  <r>
    <n v="0"/>
    <s v="C"/>
    <x v="392"/>
    <x v="0"/>
    <n v="4"/>
    <n v="550018765"/>
    <d v="2020-10-29T00:00:00"/>
    <d v="2023-08-30T00:00:00"/>
    <n v="0"/>
    <n v="1"/>
    <n v="5"/>
    <n v="30"/>
    <n v="2"/>
    <n v="22490513"/>
    <n v="24960000"/>
    <n v="97044"/>
    <n v="3885"/>
    <n v="86311"/>
    <n v="0"/>
    <n v="0"/>
    <n v="0"/>
    <m/>
    <n v="0"/>
    <n v="0"/>
    <n v="0"/>
    <m/>
    <m/>
    <d v="2021-03-30T00:00:00"/>
    <n v="1"/>
    <s v="O"/>
    <n v="1"/>
    <n v="30"/>
    <n v="0"/>
    <m/>
    <m/>
    <m/>
    <m/>
    <m/>
    <m/>
    <n v="1"/>
    <n v="1"/>
    <m/>
    <m/>
    <n v="141394"/>
    <s v="CREDITOS DE CONSUMO"/>
    <n v="0"/>
    <n v="0"/>
    <n v="890480123"/>
    <s v="UNIVERSIDAD DE CARTAGENA"/>
    <n v="5"/>
    <m/>
    <m/>
    <m/>
    <m/>
    <n v="2"/>
    <n v="7"/>
    <n v="1"/>
  </r>
  <r>
    <n v="0"/>
    <s v="C"/>
    <x v="392"/>
    <x v="0"/>
    <n v="4"/>
    <n v="550019017"/>
    <d v="2020-10-29T00:00:00"/>
    <d v="2023-09-30T00:00:00"/>
    <n v="0"/>
    <n v="1"/>
    <n v="5"/>
    <n v="30"/>
    <n v="2"/>
    <n v="22490513"/>
    <n v="24960000"/>
    <n v="19710"/>
    <n v="773"/>
    <n v="17614"/>
    <n v="0"/>
    <n v="0"/>
    <n v="0"/>
    <m/>
    <n v="0"/>
    <n v="0"/>
    <n v="0"/>
    <m/>
    <m/>
    <d v="2021-03-30T00:00:00"/>
    <n v="1"/>
    <s v="O"/>
    <n v="1"/>
    <n v="30"/>
    <n v="0"/>
    <m/>
    <m/>
    <m/>
    <m/>
    <m/>
    <m/>
    <n v="1"/>
    <n v="1"/>
    <m/>
    <m/>
    <n v="28855"/>
    <s v="CREDITOS DE CONSUMO"/>
    <n v="0"/>
    <n v="0"/>
    <n v="890480123"/>
    <s v="UNIVERSIDAD DE CARTAGENA"/>
    <n v="5"/>
    <m/>
    <m/>
    <m/>
    <m/>
    <n v="2"/>
    <n v="7"/>
    <n v="1"/>
  </r>
  <r>
    <n v="0"/>
    <s v="C"/>
    <x v="392"/>
    <x v="0"/>
    <n v="4"/>
    <n v="550019040"/>
    <d v="2020-10-29T00:00:00"/>
    <d v="2023-09-30T00:00:00"/>
    <n v="0"/>
    <n v="1"/>
    <n v="5"/>
    <n v="30"/>
    <n v="2"/>
    <n v="22490513"/>
    <n v="24960000"/>
    <n v="11824"/>
    <n v="464"/>
    <n v="10566"/>
    <n v="0"/>
    <n v="0"/>
    <n v="0"/>
    <m/>
    <n v="0"/>
    <n v="0"/>
    <n v="0"/>
    <m/>
    <m/>
    <d v="2021-03-30T00:00:00"/>
    <n v="1"/>
    <s v="O"/>
    <n v="1"/>
    <n v="30"/>
    <n v="0"/>
    <m/>
    <m/>
    <m/>
    <m/>
    <m/>
    <m/>
    <n v="1"/>
    <n v="1"/>
    <m/>
    <m/>
    <n v="17309"/>
    <s v="CREDITOS DE CONSUMO"/>
    <n v="0"/>
    <n v="0"/>
    <n v="890480123"/>
    <s v="UNIVERSIDAD DE CARTAGENA"/>
    <n v="5"/>
    <m/>
    <m/>
    <m/>
    <m/>
    <n v="2"/>
    <n v="7"/>
    <n v="1"/>
  </r>
  <r>
    <n v="0"/>
    <s v="C"/>
    <x v="392"/>
    <x v="0"/>
    <n v="4"/>
    <n v="550019241"/>
    <d v="2020-10-29T00:00:00"/>
    <d v="2023-08-30T00:00:00"/>
    <n v="0"/>
    <n v="1"/>
    <n v="5"/>
    <n v="30"/>
    <n v="2"/>
    <n v="22490513"/>
    <n v="24960000"/>
    <n v="21112"/>
    <n v="845"/>
    <n v="18769"/>
    <n v="0"/>
    <n v="0"/>
    <n v="0"/>
    <m/>
    <n v="0"/>
    <n v="0"/>
    <n v="0"/>
    <m/>
    <m/>
    <d v="2021-03-30T00:00:00"/>
    <n v="1"/>
    <s v="O"/>
    <n v="1"/>
    <n v="30"/>
    <n v="0"/>
    <m/>
    <m/>
    <m/>
    <m/>
    <m/>
    <m/>
    <n v="1"/>
    <n v="1"/>
    <m/>
    <m/>
    <n v="30747"/>
    <s v="CREDITOS DE CONSUMO"/>
    <n v="0"/>
    <n v="0"/>
    <n v="890480123"/>
    <s v="UNIVERSIDAD DE CARTAGENA"/>
    <n v="5"/>
    <m/>
    <m/>
    <m/>
    <m/>
    <n v="2"/>
    <n v="7"/>
    <n v="1"/>
  </r>
  <r>
    <n v="0"/>
    <s v="C"/>
    <x v="392"/>
    <x v="0"/>
    <n v="4"/>
    <n v="550019279"/>
    <d v="2020-10-29T00:00:00"/>
    <d v="2023-08-30T00:00:00"/>
    <n v="0"/>
    <n v="1"/>
    <n v="5"/>
    <n v="30"/>
    <n v="2"/>
    <n v="22490513"/>
    <n v="24960000"/>
    <n v="8417"/>
    <n v="337"/>
    <n v="7486"/>
    <n v="0"/>
    <n v="0"/>
    <n v="0"/>
    <m/>
    <n v="0"/>
    <n v="0"/>
    <n v="0"/>
    <m/>
    <m/>
    <d v="2021-03-30T00:00:00"/>
    <n v="1"/>
    <s v="O"/>
    <n v="1"/>
    <n v="30"/>
    <n v="0"/>
    <m/>
    <m/>
    <m/>
    <m/>
    <m/>
    <m/>
    <n v="1"/>
    <n v="1"/>
    <m/>
    <m/>
    <n v="12264"/>
    <s v="CREDITOS DE CONSUMO"/>
    <n v="0"/>
    <n v="0"/>
    <n v="890480123"/>
    <s v="UNIVERSIDAD DE CARTAGENA"/>
    <n v="5"/>
    <m/>
    <m/>
    <m/>
    <m/>
    <n v="2"/>
    <n v="7"/>
    <n v="1"/>
  </r>
  <r>
    <n v="0"/>
    <s v="C"/>
    <x v="392"/>
    <x v="0"/>
    <n v="4"/>
    <n v="550019404"/>
    <d v="2020-10-29T00:00:00"/>
    <d v="2023-08-30T00:00:00"/>
    <n v="0"/>
    <n v="1"/>
    <n v="5"/>
    <n v="30"/>
    <n v="2"/>
    <n v="22490513"/>
    <n v="24960000"/>
    <n v="22528"/>
    <n v="902"/>
    <n v="20022"/>
    <n v="0"/>
    <n v="0"/>
    <n v="0"/>
    <m/>
    <n v="0"/>
    <n v="0"/>
    <n v="0"/>
    <m/>
    <m/>
    <d v="2021-03-30T00:00:00"/>
    <n v="1"/>
    <s v="O"/>
    <n v="1"/>
    <n v="30"/>
    <n v="0"/>
    <m/>
    <m/>
    <m/>
    <m/>
    <m/>
    <m/>
    <n v="1"/>
    <n v="1"/>
    <m/>
    <m/>
    <n v="32800"/>
    <s v="CREDITOS DE CONSUMO"/>
    <n v="0"/>
    <n v="0"/>
    <n v="890480123"/>
    <s v="UNIVERSIDAD DE CARTAGENA"/>
    <n v="5"/>
    <m/>
    <m/>
    <m/>
    <m/>
    <n v="2"/>
    <n v="7"/>
    <n v="1"/>
  </r>
  <r>
    <n v="0"/>
    <s v="C"/>
    <x v="392"/>
    <x v="0"/>
    <n v="4"/>
    <n v="550019407"/>
    <d v="2020-10-29T00:00:00"/>
    <d v="2023-08-30T00:00:00"/>
    <n v="0"/>
    <n v="1"/>
    <n v="5"/>
    <n v="30"/>
    <n v="2"/>
    <n v="22490513"/>
    <n v="24960000"/>
    <n v="9019"/>
    <n v="361"/>
    <n v="7998"/>
    <n v="0"/>
    <n v="0"/>
    <n v="0"/>
    <m/>
    <n v="0"/>
    <n v="0"/>
    <n v="0"/>
    <m/>
    <m/>
    <d v="2021-03-30T00:00:00"/>
    <n v="1"/>
    <s v="O"/>
    <n v="1"/>
    <n v="30"/>
    <n v="0"/>
    <m/>
    <m/>
    <m/>
    <m/>
    <m/>
    <m/>
    <n v="1"/>
    <n v="1"/>
    <m/>
    <m/>
    <n v="13102"/>
    <s v="CREDITOS DE CONSUMO"/>
    <n v="0"/>
    <n v="0"/>
    <n v="890480123"/>
    <s v="UNIVERSIDAD DE CARTAGENA"/>
    <n v="5"/>
    <m/>
    <m/>
    <m/>
    <m/>
    <n v="2"/>
    <n v="7"/>
    <n v="1"/>
  </r>
  <r>
    <n v="0"/>
    <s v="C"/>
    <x v="392"/>
    <x v="0"/>
    <n v="4"/>
    <n v="550019638"/>
    <d v="2020-10-29T00:00:00"/>
    <d v="2023-08-30T00:00:00"/>
    <n v="0"/>
    <n v="1"/>
    <n v="5"/>
    <n v="30"/>
    <n v="2"/>
    <n v="22490513"/>
    <n v="24960000"/>
    <n v="21919"/>
    <n v="878"/>
    <n v="19479"/>
    <n v="0"/>
    <n v="0"/>
    <n v="0"/>
    <m/>
    <n v="0"/>
    <n v="0"/>
    <n v="0"/>
    <m/>
    <m/>
    <d v="2021-03-30T00:00:00"/>
    <n v="1"/>
    <s v="O"/>
    <n v="1"/>
    <n v="30"/>
    <n v="0"/>
    <m/>
    <m/>
    <m/>
    <m/>
    <m/>
    <m/>
    <n v="1"/>
    <n v="1"/>
    <m/>
    <m/>
    <n v="31910"/>
    <s v="CREDITOS DE CONSUMO"/>
    <n v="0"/>
    <n v="0"/>
    <n v="890480123"/>
    <s v="UNIVERSIDAD DE CARTAGENA"/>
    <n v="5"/>
    <m/>
    <m/>
    <m/>
    <m/>
    <n v="2"/>
    <n v="7"/>
    <n v="1"/>
  </r>
  <r>
    <n v="0"/>
    <s v="C"/>
    <x v="392"/>
    <x v="0"/>
    <n v="4"/>
    <n v="550019804"/>
    <d v="2020-10-29T00:00:00"/>
    <d v="2023-08-30T00:00:00"/>
    <n v="0"/>
    <n v="1"/>
    <n v="5"/>
    <n v="30"/>
    <n v="2"/>
    <n v="22490513"/>
    <n v="24960000"/>
    <n v="32606"/>
    <n v="1305"/>
    <n v="28999"/>
    <n v="0"/>
    <n v="0"/>
    <n v="0"/>
    <m/>
    <n v="0"/>
    <n v="0"/>
    <n v="0"/>
    <m/>
    <m/>
    <d v="2021-03-30T00:00:00"/>
    <n v="1"/>
    <s v="O"/>
    <n v="1"/>
    <n v="30"/>
    <n v="0"/>
    <m/>
    <m/>
    <m/>
    <m/>
    <m/>
    <m/>
    <n v="1"/>
    <n v="1"/>
    <m/>
    <m/>
    <n v="47506"/>
    <s v="CREDITOS DE CONSUMO"/>
    <n v="0"/>
    <n v="0"/>
    <n v="890480123"/>
    <s v="UNIVERSIDAD DE CARTAGENA"/>
    <n v="5"/>
    <m/>
    <m/>
    <m/>
    <m/>
    <n v="2"/>
    <n v="7"/>
    <n v="1"/>
  </r>
  <r>
    <n v="0"/>
    <s v="C"/>
    <x v="392"/>
    <x v="0"/>
    <n v="4"/>
    <n v="550019805"/>
    <d v="2020-10-29T00:00:00"/>
    <d v="2023-08-30T00:00:00"/>
    <n v="0"/>
    <n v="1"/>
    <n v="5"/>
    <n v="30"/>
    <n v="2"/>
    <n v="22490513"/>
    <n v="24960000"/>
    <n v="10121"/>
    <n v="405"/>
    <n v="9004"/>
    <n v="0"/>
    <n v="0"/>
    <n v="0"/>
    <m/>
    <n v="0"/>
    <n v="0"/>
    <n v="0"/>
    <m/>
    <m/>
    <d v="2021-03-30T00:00:00"/>
    <n v="1"/>
    <s v="O"/>
    <n v="1"/>
    <n v="30"/>
    <n v="0"/>
    <m/>
    <m/>
    <m/>
    <m/>
    <m/>
    <m/>
    <n v="1"/>
    <n v="1"/>
    <m/>
    <m/>
    <n v="14750"/>
    <s v="CREDITOS DE CONSUMO"/>
    <n v="0"/>
    <n v="0"/>
    <n v="890480123"/>
    <s v="UNIVERSIDAD DE CARTAGENA"/>
    <n v="5"/>
    <m/>
    <m/>
    <m/>
    <m/>
    <n v="2"/>
    <n v="7"/>
    <n v="1"/>
  </r>
  <r>
    <n v="0"/>
    <s v="C"/>
    <x v="392"/>
    <x v="0"/>
    <n v="4"/>
    <n v="550020035"/>
    <d v="2020-10-29T00:00:00"/>
    <d v="2023-08-30T00:00:00"/>
    <n v="0"/>
    <n v="1"/>
    <n v="5"/>
    <n v="30"/>
    <n v="2"/>
    <n v="22490513"/>
    <n v="24960000"/>
    <n v="26653"/>
    <n v="1067"/>
    <n v="23708"/>
    <n v="0"/>
    <n v="0"/>
    <n v="0"/>
    <m/>
    <n v="0"/>
    <n v="0"/>
    <n v="0"/>
    <m/>
    <m/>
    <d v="2021-03-30T00:00:00"/>
    <n v="1"/>
    <s v="O"/>
    <n v="1"/>
    <n v="30"/>
    <n v="0"/>
    <m/>
    <m/>
    <m/>
    <m/>
    <m/>
    <m/>
    <n v="1"/>
    <n v="1"/>
    <m/>
    <m/>
    <n v="38838"/>
    <s v="CREDITOS DE CONSUMO"/>
    <n v="0"/>
    <n v="0"/>
    <n v="890480123"/>
    <s v="UNIVERSIDAD DE CARTAGENA"/>
    <n v="5"/>
    <m/>
    <m/>
    <m/>
    <m/>
    <n v="2"/>
    <n v="7"/>
    <n v="1"/>
  </r>
  <r>
    <n v="0"/>
    <s v="C"/>
    <x v="392"/>
    <x v="0"/>
    <n v="4"/>
    <n v="550020036"/>
    <d v="2020-10-29T00:00:00"/>
    <d v="2023-08-30T00:00:00"/>
    <n v="0"/>
    <n v="1"/>
    <n v="5"/>
    <n v="30"/>
    <n v="2"/>
    <n v="22490513"/>
    <n v="24960000"/>
    <n v="10660"/>
    <n v="427"/>
    <n v="9461"/>
    <n v="0"/>
    <n v="0"/>
    <n v="0"/>
    <m/>
    <n v="0"/>
    <n v="0"/>
    <n v="0"/>
    <m/>
    <m/>
    <d v="2021-03-30T00:00:00"/>
    <n v="1"/>
    <s v="O"/>
    <n v="1"/>
    <n v="30"/>
    <n v="0"/>
    <m/>
    <m/>
    <m/>
    <m/>
    <m/>
    <m/>
    <n v="1"/>
    <n v="1"/>
    <m/>
    <m/>
    <n v="15499"/>
    <s v="CREDITOS DE CONSUMO"/>
    <n v="0"/>
    <n v="0"/>
    <n v="890480123"/>
    <s v="UNIVERSIDAD DE CARTAGENA"/>
    <n v="5"/>
    <m/>
    <m/>
    <m/>
    <m/>
    <n v="2"/>
    <n v="7"/>
    <n v="1"/>
  </r>
  <r>
    <n v="0"/>
    <s v="C"/>
    <x v="392"/>
    <x v="0"/>
    <n v="4"/>
    <n v="550020199"/>
    <d v="2020-10-29T00:00:00"/>
    <d v="2023-08-30T00:00:00"/>
    <n v="0"/>
    <n v="1"/>
    <n v="5"/>
    <n v="30"/>
    <n v="2"/>
    <n v="22490513"/>
    <n v="24960000"/>
    <n v="36337"/>
    <n v="1455"/>
    <n v="32320"/>
    <n v="0"/>
    <n v="0"/>
    <n v="0"/>
    <m/>
    <n v="0"/>
    <n v="0"/>
    <n v="0"/>
    <m/>
    <m/>
    <d v="2021-03-30T00:00:00"/>
    <n v="1"/>
    <s v="O"/>
    <n v="1"/>
    <n v="30"/>
    <n v="0"/>
    <m/>
    <m/>
    <m/>
    <m/>
    <m/>
    <m/>
    <n v="1"/>
    <n v="1"/>
    <m/>
    <m/>
    <n v="52946"/>
    <s v="CREDITOS DE CONSUMO"/>
    <n v="0"/>
    <n v="0"/>
    <n v="890480123"/>
    <s v="UNIVERSIDAD DE CARTAGENA"/>
    <n v="5"/>
    <m/>
    <m/>
    <m/>
    <m/>
    <n v="2"/>
    <n v="7"/>
    <n v="1"/>
  </r>
  <r>
    <n v="0"/>
    <s v="C"/>
    <x v="392"/>
    <x v="0"/>
    <n v="4"/>
    <n v="550020375"/>
    <d v="2020-10-29T00:00:00"/>
    <d v="2023-08-30T00:00:00"/>
    <n v="0"/>
    <n v="1"/>
    <n v="5"/>
    <n v="30"/>
    <n v="2"/>
    <n v="22490513"/>
    <n v="24960000"/>
    <n v="27248"/>
    <n v="1091"/>
    <n v="24211"/>
    <n v="0"/>
    <n v="0"/>
    <n v="0"/>
    <m/>
    <n v="0"/>
    <n v="0"/>
    <n v="0"/>
    <m/>
    <m/>
    <d v="2021-03-30T00:00:00"/>
    <n v="1"/>
    <s v="O"/>
    <n v="1"/>
    <n v="30"/>
    <n v="0"/>
    <m/>
    <m/>
    <m/>
    <m/>
    <m/>
    <m/>
    <n v="1"/>
    <n v="1"/>
    <m/>
    <m/>
    <n v="39662"/>
    <s v="CREDITOS DE CONSUMO"/>
    <n v="0"/>
    <n v="0"/>
    <n v="890480123"/>
    <s v="UNIVERSIDAD DE CARTAGENA"/>
    <n v="5"/>
    <m/>
    <m/>
    <m/>
    <m/>
    <n v="2"/>
    <n v="7"/>
    <n v="1"/>
  </r>
  <r>
    <n v="0"/>
    <s v="C"/>
    <x v="392"/>
    <x v="0"/>
    <n v="4"/>
    <n v="550020376"/>
    <d v="2020-10-29T00:00:00"/>
    <d v="2023-08-30T00:00:00"/>
    <n v="0"/>
    <n v="1"/>
    <n v="5"/>
    <n v="30"/>
    <n v="2"/>
    <n v="22490513"/>
    <n v="24960000"/>
    <n v="11707"/>
    <n v="469"/>
    <n v="10411"/>
    <n v="0"/>
    <n v="0"/>
    <n v="0"/>
    <m/>
    <n v="0"/>
    <n v="0"/>
    <n v="0"/>
    <m/>
    <m/>
    <d v="2021-03-30T00:00:00"/>
    <n v="1"/>
    <s v="O"/>
    <n v="1"/>
    <n v="30"/>
    <n v="0"/>
    <m/>
    <m/>
    <m/>
    <m/>
    <m/>
    <m/>
    <n v="1"/>
    <n v="1"/>
    <m/>
    <m/>
    <n v="17055"/>
    <s v="CREDITOS DE CONSUMO"/>
    <n v="0"/>
    <n v="0"/>
    <n v="890480123"/>
    <s v="UNIVERSIDAD DE CARTAGENA"/>
    <n v="5"/>
    <m/>
    <m/>
    <m/>
    <m/>
    <n v="2"/>
    <n v="7"/>
    <n v="1"/>
  </r>
  <r>
    <n v="0"/>
    <s v="C"/>
    <x v="392"/>
    <x v="0"/>
    <n v="4"/>
    <n v="550021028"/>
    <d v="2020-10-29T00:00:00"/>
    <d v="2023-08-30T00:00:00"/>
    <n v="0"/>
    <n v="1"/>
    <n v="5"/>
    <n v="30"/>
    <n v="2"/>
    <n v="22490513"/>
    <n v="24960000"/>
    <n v="13191"/>
    <n v="528"/>
    <n v="11734"/>
    <n v="0"/>
    <n v="0"/>
    <n v="0"/>
    <m/>
    <n v="0"/>
    <n v="0"/>
    <n v="0"/>
    <m/>
    <m/>
    <d v="2021-03-30T00:00:00"/>
    <n v="1"/>
    <s v="O"/>
    <n v="1"/>
    <n v="30"/>
    <n v="0"/>
    <m/>
    <m/>
    <m/>
    <m/>
    <m/>
    <m/>
    <n v="1"/>
    <n v="1"/>
    <m/>
    <m/>
    <n v="19223"/>
    <s v="CREDITOS DE CONSUMO"/>
    <n v="0"/>
    <n v="0"/>
    <n v="890480123"/>
    <s v="UNIVERSIDAD DE CARTAGENA"/>
    <n v="5"/>
    <m/>
    <m/>
    <m/>
    <m/>
    <n v="2"/>
    <n v="7"/>
    <n v="1"/>
  </r>
  <r>
    <n v="0"/>
    <s v="C"/>
    <x v="392"/>
    <x v="0"/>
    <n v="4"/>
    <n v="550021033"/>
    <d v="2020-10-29T00:00:00"/>
    <d v="2023-08-30T00:00:00"/>
    <n v="0"/>
    <n v="1"/>
    <n v="5"/>
    <n v="30"/>
    <n v="2"/>
    <n v="22490513"/>
    <n v="24960000"/>
    <n v="49632"/>
    <n v="1987"/>
    <n v="44134"/>
    <n v="0"/>
    <n v="0"/>
    <n v="0"/>
    <m/>
    <n v="0"/>
    <n v="0"/>
    <n v="0"/>
    <m/>
    <m/>
    <d v="2021-03-30T00:00:00"/>
    <n v="1"/>
    <s v="O"/>
    <n v="1"/>
    <n v="30"/>
    <n v="0"/>
    <m/>
    <m/>
    <m/>
    <m/>
    <m/>
    <m/>
    <n v="1"/>
    <n v="1"/>
    <m/>
    <m/>
    <n v="72300"/>
    <s v="CREDITOS DE CONSUMO"/>
    <n v="0"/>
    <n v="0"/>
    <n v="890480123"/>
    <s v="UNIVERSIDAD DE CARTAGENA"/>
    <n v="5"/>
    <m/>
    <m/>
    <m/>
    <m/>
    <n v="2"/>
    <n v="7"/>
    <n v="1"/>
  </r>
  <r>
    <n v="0"/>
    <s v="C"/>
    <x v="392"/>
    <x v="0"/>
    <n v="4"/>
    <n v="550021173"/>
    <d v="2020-10-29T00:00:00"/>
    <d v="2023-09-30T00:00:00"/>
    <n v="0"/>
    <n v="1"/>
    <n v="5"/>
    <n v="30"/>
    <n v="2"/>
    <n v="22490513"/>
    <n v="24960000"/>
    <n v="33089"/>
    <n v="1298"/>
    <n v="29560"/>
    <n v="0"/>
    <n v="0"/>
    <n v="0"/>
    <m/>
    <n v="0"/>
    <n v="0"/>
    <n v="0"/>
    <m/>
    <m/>
    <d v="2021-03-30T00:00:00"/>
    <n v="1"/>
    <s v="O"/>
    <n v="1"/>
    <n v="30"/>
    <n v="0"/>
    <m/>
    <m/>
    <m/>
    <m/>
    <m/>
    <m/>
    <n v="1"/>
    <n v="1"/>
    <m/>
    <m/>
    <n v="48425"/>
    <s v="CREDITOS DE CONSUMO"/>
    <n v="0"/>
    <n v="0"/>
    <n v="890480123"/>
    <s v="UNIVERSIDAD DE CARTAGENA"/>
    <n v="5"/>
    <m/>
    <m/>
    <m/>
    <m/>
    <n v="2"/>
    <n v="7"/>
    <n v="1"/>
  </r>
  <r>
    <n v="0"/>
    <s v="C"/>
    <x v="392"/>
    <x v="0"/>
    <n v="4"/>
    <n v="550021180"/>
    <d v="2020-10-29T00:00:00"/>
    <d v="2023-08-30T00:00:00"/>
    <n v="0"/>
    <n v="1"/>
    <n v="5"/>
    <n v="30"/>
    <n v="2"/>
    <n v="22490513"/>
    <n v="24960000"/>
    <n v="13263"/>
    <n v="531"/>
    <n v="11797"/>
    <n v="0"/>
    <n v="0"/>
    <n v="0"/>
    <m/>
    <n v="0"/>
    <n v="0"/>
    <n v="0"/>
    <m/>
    <m/>
    <d v="2021-03-30T00:00:00"/>
    <n v="1"/>
    <s v="O"/>
    <n v="1"/>
    <n v="30"/>
    <n v="0"/>
    <m/>
    <m/>
    <m/>
    <m/>
    <m/>
    <m/>
    <n v="1"/>
    <n v="1"/>
    <m/>
    <m/>
    <n v="19326"/>
    <s v="CREDITOS DE CONSUMO"/>
    <n v="0"/>
    <n v="0"/>
    <n v="890480123"/>
    <s v="UNIVERSIDAD DE CARTAGENA"/>
    <n v="5"/>
    <m/>
    <m/>
    <m/>
    <m/>
    <n v="2"/>
    <n v="7"/>
    <n v="1"/>
  </r>
  <r>
    <n v="0"/>
    <s v="C"/>
    <x v="392"/>
    <x v="0"/>
    <n v="4"/>
    <n v="550021422"/>
    <d v="2020-10-29T00:00:00"/>
    <d v="2023-08-30T00:00:00"/>
    <n v="0"/>
    <n v="1"/>
    <n v="5"/>
    <n v="30"/>
    <n v="2"/>
    <n v="22490513"/>
    <n v="24960000"/>
    <n v="34291"/>
    <n v="1373"/>
    <n v="30500"/>
    <n v="0"/>
    <n v="0"/>
    <n v="0"/>
    <m/>
    <n v="0"/>
    <n v="0"/>
    <n v="0"/>
    <m/>
    <m/>
    <d v="2021-03-30T00:00:00"/>
    <n v="1"/>
    <s v="O"/>
    <n v="1"/>
    <n v="30"/>
    <n v="0"/>
    <m/>
    <m/>
    <m/>
    <m/>
    <m/>
    <m/>
    <n v="1"/>
    <n v="1"/>
    <m/>
    <m/>
    <n v="49965"/>
    <s v="CREDITOS DE CONSUMO"/>
    <n v="0"/>
    <n v="0"/>
    <n v="890480123"/>
    <s v="UNIVERSIDAD DE CARTAGENA"/>
    <n v="5"/>
    <m/>
    <m/>
    <m/>
    <m/>
    <n v="2"/>
    <n v="7"/>
    <n v="1"/>
  </r>
  <r>
    <n v="0"/>
    <s v="C"/>
    <x v="392"/>
    <x v="0"/>
    <n v="4"/>
    <n v="550021423"/>
    <d v="2020-10-29T00:00:00"/>
    <d v="2023-08-30T00:00:00"/>
    <n v="0"/>
    <n v="1"/>
    <n v="5"/>
    <n v="30"/>
    <n v="2"/>
    <n v="22490513"/>
    <n v="24960000"/>
    <n v="13743"/>
    <n v="550"/>
    <n v="12222"/>
    <n v="0"/>
    <n v="0"/>
    <n v="0"/>
    <m/>
    <n v="0"/>
    <n v="0"/>
    <n v="0"/>
    <m/>
    <m/>
    <d v="2021-03-30T00:00:00"/>
    <n v="1"/>
    <s v="O"/>
    <n v="1"/>
    <n v="30"/>
    <n v="0"/>
    <m/>
    <m/>
    <m/>
    <m/>
    <m/>
    <m/>
    <n v="1"/>
    <n v="1"/>
    <m/>
    <m/>
    <n v="20022"/>
    <s v="CREDITOS DE CONSUMO"/>
    <n v="0"/>
    <n v="0"/>
    <n v="890480123"/>
    <s v="UNIVERSIDAD DE CARTAGENA"/>
    <n v="5"/>
    <m/>
    <m/>
    <m/>
    <m/>
    <n v="2"/>
    <n v="7"/>
    <n v="1"/>
  </r>
  <r>
    <n v="0"/>
    <s v="C"/>
    <x v="392"/>
    <x v="0"/>
    <n v="4"/>
    <n v="550021699"/>
    <d v="2020-10-29T00:00:00"/>
    <d v="2023-08-30T00:00:00"/>
    <n v="0"/>
    <n v="1"/>
    <n v="5"/>
    <n v="30"/>
    <n v="2"/>
    <n v="22490513"/>
    <n v="24960000"/>
    <n v="48442"/>
    <n v="1939"/>
    <n v="43090"/>
    <n v="0"/>
    <n v="0"/>
    <n v="0"/>
    <m/>
    <n v="0"/>
    <n v="0"/>
    <n v="0"/>
    <m/>
    <m/>
    <d v="2021-03-30T00:00:00"/>
    <n v="1"/>
    <s v="O"/>
    <n v="1"/>
    <n v="30"/>
    <n v="0"/>
    <m/>
    <m/>
    <m/>
    <m/>
    <m/>
    <m/>
    <n v="1"/>
    <n v="1"/>
    <m/>
    <m/>
    <n v="70590"/>
    <s v="CREDITOS DE CONSUMO"/>
    <n v="0"/>
    <n v="0"/>
    <n v="890480123"/>
    <s v="UNIVERSIDAD DE CARTAGENA"/>
    <n v="5"/>
    <m/>
    <m/>
    <m/>
    <m/>
    <n v="2"/>
    <n v="7"/>
    <n v="1"/>
  </r>
  <r>
    <n v="0"/>
    <s v="C"/>
    <x v="392"/>
    <x v="0"/>
    <n v="4"/>
    <n v="550022122"/>
    <d v="2020-10-29T00:00:00"/>
    <d v="2023-08-30T00:00:00"/>
    <n v="0"/>
    <n v="1"/>
    <n v="5"/>
    <n v="30"/>
    <n v="2"/>
    <n v="22490513"/>
    <n v="24960000"/>
    <n v="36623"/>
    <n v="1466"/>
    <n v="32567"/>
    <n v="0"/>
    <n v="0"/>
    <n v="0"/>
    <m/>
    <n v="0"/>
    <n v="0"/>
    <n v="0"/>
    <m/>
    <m/>
    <d v="2021-03-30T00:00:00"/>
    <n v="1"/>
    <s v="O"/>
    <n v="1"/>
    <n v="30"/>
    <n v="0"/>
    <m/>
    <m/>
    <m/>
    <m/>
    <m/>
    <m/>
    <n v="1"/>
    <n v="1"/>
    <m/>
    <m/>
    <n v="53351"/>
    <s v="CREDITOS DE CONSUMO"/>
    <n v="0"/>
    <n v="0"/>
    <n v="890480123"/>
    <s v="UNIVERSIDAD DE CARTAGENA"/>
    <n v="5"/>
    <m/>
    <m/>
    <m/>
    <m/>
    <n v="2"/>
    <n v="7"/>
    <n v="1"/>
  </r>
  <r>
    <n v="0"/>
    <s v="C"/>
    <x v="392"/>
    <x v="0"/>
    <n v="4"/>
    <n v="550022123"/>
    <d v="2020-10-29T00:00:00"/>
    <d v="2023-09-30T00:00:00"/>
    <n v="0"/>
    <n v="1"/>
    <n v="5"/>
    <n v="30"/>
    <n v="2"/>
    <n v="22490513"/>
    <n v="24960000"/>
    <n v="15036"/>
    <n v="590"/>
    <n v="13436"/>
    <n v="0"/>
    <n v="0"/>
    <n v="0"/>
    <m/>
    <n v="0"/>
    <n v="0"/>
    <n v="0"/>
    <m/>
    <m/>
    <d v="2021-03-30T00:00:00"/>
    <n v="1"/>
    <s v="O"/>
    <n v="1"/>
    <n v="30"/>
    <n v="0"/>
    <m/>
    <m/>
    <m/>
    <m/>
    <m/>
    <m/>
    <n v="1"/>
    <n v="1"/>
    <m/>
    <m/>
    <n v="22011"/>
    <s v="CREDITOS DE CONSUMO"/>
    <n v="0"/>
    <n v="0"/>
    <n v="890480123"/>
    <s v="UNIVERSIDAD DE CARTAGENA"/>
    <n v="5"/>
    <m/>
    <m/>
    <m/>
    <m/>
    <n v="2"/>
    <n v="7"/>
    <n v="1"/>
  </r>
  <r>
    <n v="0"/>
    <s v="C"/>
    <x v="392"/>
    <x v="0"/>
    <n v="4"/>
    <n v="550022431"/>
    <d v="2020-10-29T00:00:00"/>
    <d v="2023-08-30T00:00:00"/>
    <n v="0"/>
    <n v="1"/>
    <n v="5"/>
    <n v="30"/>
    <n v="2"/>
    <n v="22490513"/>
    <n v="24960000"/>
    <n v="37769"/>
    <n v="1512"/>
    <n v="33574"/>
    <n v="0"/>
    <n v="0"/>
    <n v="0"/>
    <m/>
    <n v="0"/>
    <n v="0"/>
    <n v="0"/>
    <m/>
    <m/>
    <d v="2021-03-30T00:00:00"/>
    <n v="1"/>
    <s v="O"/>
    <n v="1"/>
    <n v="30"/>
    <n v="0"/>
    <m/>
    <m/>
    <m/>
    <m/>
    <m/>
    <m/>
    <n v="1"/>
    <n v="1"/>
    <m/>
    <m/>
    <n v="55001"/>
    <s v="CREDITOS DE CONSUMO"/>
    <n v="0"/>
    <n v="0"/>
    <n v="890480123"/>
    <s v="UNIVERSIDAD DE CARTAGENA"/>
    <n v="5"/>
    <m/>
    <m/>
    <m/>
    <m/>
    <n v="2"/>
    <n v="7"/>
    <n v="1"/>
  </r>
  <r>
    <n v="0"/>
    <s v="C"/>
    <x v="392"/>
    <x v="0"/>
    <n v="4"/>
    <n v="550022432"/>
    <d v="2020-10-29T00:00:00"/>
    <d v="2023-08-30T00:00:00"/>
    <n v="0"/>
    <n v="1"/>
    <n v="5"/>
    <n v="30"/>
    <n v="2"/>
    <n v="22490513"/>
    <n v="24960000"/>
    <n v="15164"/>
    <n v="607"/>
    <n v="13488"/>
    <n v="0"/>
    <n v="0"/>
    <n v="0"/>
    <m/>
    <n v="0"/>
    <n v="0"/>
    <n v="0"/>
    <m/>
    <m/>
    <d v="2021-03-30T00:00:00"/>
    <n v="1"/>
    <s v="O"/>
    <n v="1"/>
    <n v="30"/>
    <n v="0"/>
    <m/>
    <m/>
    <m/>
    <m/>
    <m/>
    <m/>
    <n v="1"/>
    <n v="1"/>
    <m/>
    <m/>
    <n v="22096"/>
    <s v="CREDITOS DE CONSUMO"/>
    <n v="0"/>
    <n v="0"/>
    <n v="890480123"/>
    <s v="UNIVERSIDAD DE CARTAGENA"/>
    <n v="5"/>
    <m/>
    <m/>
    <m/>
    <m/>
    <n v="2"/>
    <n v="7"/>
    <n v="1"/>
  </r>
  <r>
    <n v="0"/>
    <s v="C"/>
    <x v="392"/>
    <x v="0"/>
    <n v="4"/>
    <n v="550022752"/>
    <d v="2020-10-29T00:00:00"/>
    <d v="2023-08-30T00:00:00"/>
    <n v="0"/>
    <n v="1"/>
    <n v="5"/>
    <n v="30"/>
    <n v="2"/>
    <n v="22490513"/>
    <n v="24960000"/>
    <n v="46679"/>
    <n v="1869"/>
    <n v="41518"/>
    <n v="0"/>
    <n v="0"/>
    <n v="0"/>
    <m/>
    <n v="0"/>
    <n v="0"/>
    <n v="0"/>
    <m/>
    <m/>
    <d v="2021-03-30T00:00:00"/>
    <n v="1"/>
    <s v="O"/>
    <n v="1"/>
    <n v="30"/>
    <n v="0"/>
    <m/>
    <m/>
    <m/>
    <m/>
    <m/>
    <m/>
    <n v="1"/>
    <n v="1"/>
    <m/>
    <m/>
    <n v="68015"/>
    <s v="CREDITOS DE CONSUMO"/>
    <n v="0"/>
    <n v="0"/>
    <n v="890480123"/>
    <s v="UNIVERSIDAD DE CARTAGENA"/>
    <n v="5"/>
    <m/>
    <m/>
    <m/>
    <m/>
    <n v="2"/>
    <n v="7"/>
    <n v="1"/>
  </r>
  <r>
    <n v="0"/>
    <s v="C"/>
    <x v="392"/>
    <x v="0"/>
    <n v="4"/>
    <n v="550022987"/>
    <d v="2020-10-29T00:00:00"/>
    <d v="2023-08-30T00:00:00"/>
    <n v="0"/>
    <n v="1"/>
    <n v="5"/>
    <n v="30"/>
    <n v="2"/>
    <n v="22490513"/>
    <n v="24960000"/>
    <n v="39993"/>
    <n v="1601"/>
    <n v="35568"/>
    <n v="0"/>
    <n v="0"/>
    <n v="0"/>
    <m/>
    <n v="0"/>
    <n v="0"/>
    <n v="0"/>
    <m/>
    <m/>
    <d v="2021-03-30T00:00:00"/>
    <n v="1"/>
    <s v="O"/>
    <n v="1"/>
    <n v="30"/>
    <n v="0"/>
    <m/>
    <m/>
    <m/>
    <m/>
    <m/>
    <m/>
    <n v="1"/>
    <n v="1"/>
    <m/>
    <m/>
    <n v="58267"/>
    <s v="CREDITOS DE CONSUMO"/>
    <n v="0"/>
    <n v="0"/>
    <n v="890480123"/>
    <s v="UNIVERSIDAD DE CARTAGENA"/>
    <n v="5"/>
    <m/>
    <m/>
    <m/>
    <m/>
    <n v="2"/>
    <n v="7"/>
    <n v="1"/>
  </r>
  <r>
    <n v="0"/>
    <s v="C"/>
    <x v="392"/>
    <x v="0"/>
    <n v="4"/>
    <n v="550022988"/>
    <d v="2020-10-29T00:00:00"/>
    <d v="2023-08-30T00:00:00"/>
    <n v="0"/>
    <n v="1"/>
    <n v="5"/>
    <n v="30"/>
    <n v="2"/>
    <n v="22490513"/>
    <n v="24960000"/>
    <n v="16001"/>
    <n v="641"/>
    <n v="14217"/>
    <n v="0"/>
    <n v="0"/>
    <n v="0"/>
    <m/>
    <n v="0"/>
    <n v="0"/>
    <n v="0"/>
    <m/>
    <m/>
    <d v="2021-03-30T00:00:00"/>
    <n v="1"/>
    <s v="O"/>
    <n v="1"/>
    <n v="30"/>
    <n v="0"/>
    <m/>
    <m/>
    <m/>
    <m/>
    <m/>
    <m/>
    <n v="1"/>
    <n v="1"/>
    <m/>
    <m/>
    <n v="23290"/>
    <s v="CREDITOS DE CONSUMO"/>
    <n v="0"/>
    <n v="0"/>
    <n v="890480123"/>
    <s v="UNIVERSIDAD DE CARTAGENA"/>
    <n v="5"/>
    <m/>
    <m/>
    <m/>
    <m/>
    <n v="2"/>
    <n v="7"/>
    <n v="1"/>
  </r>
  <r>
    <n v="0"/>
    <s v="C"/>
    <x v="392"/>
    <x v="0"/>
    <n v="4"/>
    <n v="550023252"/>
    <d v="2020-10-29T00:00:00"/>
    <d v="2023-08-30T00:00:00"/>
    <n v="0"/>
    <n v="1"/>
    <n v="5"/>
    <n v="30"/>
    <n v="2"/>
    <n v="22490513"/>
    <n v="24960000"/>
    <n v="42050"/>
    <n v="1684"/>
    <n v="37399"/>
    <n v="0"/>
    <n v="0"/>
    <n v="0"/>
    <m/>
    <n v="0"/>
    <n v="0"/>
    <n v="0"/>
    <m/>
    <m/>
    <d v="2021-03-30T00:00:00"/>
    <n v="1"/>
    <s v="O"/>
    <n v="1"/>
    <n v="30"/>
    <n v="0"/>
    <m/>
    <m/>
    <m/>
    <m/>
    <m/>
    <m/>
    <n v="1"/>
    <n v="1"/>
    <m/>
    <m/>
    <n v="61267"/>
    <s v="CREDITOS DE CONSUMO"/>
    <n v="0"/>
    <n v="0"/>
    <n v="890480123"/>
    <s v="UNIVERSIDAD DE CARTAGENA"/>
    <n v="5"/>
    <m/>
    <m/>
    <m/>
    <m/>
    <n v="2"/>
    <n v="7"/>
    <n v="1"/>
  </r>
  <r>
    <n v="0"/>
    <s v="C"/>
    <x v="392"/>
    <x v="0"/>
    <n v="4"/>
    <n v="550023253"/>
    <d v="2020-10-29T00:00:00"/>
    <d v="2023-08-30T00:00:00"/>
    <n v="0"/>
    <n v="1"/>
    <n v="5"/>
    <n v="30"/>
    <n v="2"/>
    <n v="22490513"/>
    <n v="24960000"/>
    <n v="16820"/>
    <n v="673"/>
    <n v="14964"/>
    <n v="0"/>
    <n v="0"/>
    <n v="0"/>
    <m/>
    <n v="0"/>
    <n v="0"/>
    <n v="0"/>
    <m/>
    <m/>
    <d v="2021-03-30T00:00:00"/>
    <n v="1"/>
    <s v="O"/>
    <n v="1"/>
    <n v="30"/>
    <n v="0"/>
    <m/>
    <m/>
    <m/>
    <m/>
    <m/>
    <m/>
    <n v="1"/>
    <n v="1"/>
    <m/>
    <m/>
    <n v="24514"/>
    <s v="CREDITOS DE CONSUMO"/>
    <n v="0"/>
    <n v="0"/>
    <n v="890480123"/>
    <s v="UNIVERSIDAD DE CARTAGENA"/>
    <n v="5"/>
    <m/>
    <m/>
    <m/>
    <m/>
    <n v="2"/>
    <n v="7"/>
    <n v="1"/>
  </r>
  <r>
    <n v="0"/>
    <s v="C"/>
    <x v="392"/>
    <x v="0"/>
    <n v="4"/>
    <n v="550023294"/>
    <d v="2020-10-29T00:00:00"/>
    <d v="2023-08-30T00:00:00"/>
    <n v="0"/>
    <n v="1"/>
    <n v="5"/>
    <n v="30"/>
    <n v="2"/>
    <n v="22490513"/>
    <n v="24960000"/>
    <n v="42112"/>
    <n v="1686"/>
    <n v="37456"/>
    <n v="0"/>
    <n v="0"/>
    <n v="0"/>
    <m/>
    <n v="0"/>
    <n v="0"/>
    <n v="0"/>
    <m/>
    <m/>
    <d v="2021-03-30T00:00:00"/>
    <n v="1"/>
    <s v="O"/>
    <n v="1"/>
    <n v="30"/>
    <n v="0"/>
    <m/>
    <m/>
    <m/>
    <m/>
    <m/>
    <m/>
    <n v="1"/>
    <n v="1"/>
    <m/>
    <m/>
    <n v="61360"/>
    <s v="CREDITOS DE CONSUMO"/>
    <n v="0"/>
    <n v="0"/>
    <n v="890480123"/>
    <s v="UNIVERSIDAD DE CARTAGENA"/>
    <n v="5"/>
    <m/>
    <m/>
    <m/>
    <m/>
    <n v="2"/>
    <n v="7"/>
    <n v="1"/>
  </r>
  <r>
    <n v="0"/>
    <s v="C"/>
    <x v="392"/>
    <x v="0"/>
    <n v="4"/>
    <n v="550023295"/>
    <d v="2020-10-29T00:00:00"/>
    <d v="2023-08-30T00:00:00"/>
    <n v="0"/>
    <n v="1"/>
    <n v="5"/>
    <n v="30"/>
    <n v="2"/>
    <n v="22490513"/>
    <n v="24960000"/>
    <n v="16903"/>
    <n v="677"/>
    <n v="15033"/>
    <n v="0"/>
    <n v="0"/>
    <n v="0"/>
    <m/>
    <n v="0"/>
    <n v="0"/>
    <n v="0"/>
    <m/>
    <m/>
    <d v="2021-03-30T00:00:00"/>
    <n v="1"/>
    <s v="O"/>
    <n v="1"/>
    <n v="30"/>
    <n v="0"/>
    <m/>
    <m/>
    <m/>
    <m/>
    <m/>
    <m/>
    <n v="1"/>
    <n v="1"/>
    <m/>
    <m/>
    <n v="24627"/>
    <s v="CREDITOS DE CONSUMO"/>
    <n v="0"/>
    <n v="0"/>
    <n v="890480123"/>
    <s v="UNIVERSIDAD DE CARTAGENA"/>
    <n v="5"/>
    <m/>
    <m/>
    <m/>
    <m/>
    <n v="2"/>
    <n v="7"/>
    <n v="1"/>
  </r>
  <r>
    <n v="0"/>
    <s v="C"/>
    <x v="392"/>
    <x v="0"/>
    <n v="4"/>
    <n v="550023621"/>
    <d v="2020-10-29T00:00:00"/>
    <d v="2023-09-30T00:00:00"/>
    <n v="0"/>
    <n v="1"/>
    <n v="5"/>
    <n v="30"/>
    <n v="2"/>
    <n v="22490513"/>
    <n v="24960000"/>
    <n v="43176"/>
    <n v="1693"/>
    <n v="38588"/>
    <n v="0"/>
    <n v="0"/>
    <n v="0"/>
    <m/>
    <n v="0"/>
    <n v="0"/>
    <n v="0"/>
    <m/>
    <m/>
    <d v="2021-03-30T00:00:00"/>
    <n v="1"/>
    <s v="O"/>
    <n v="1"/>
    <n v="30"/>
    <n v="0"/>
    <m/>
    <m/>
    <m/>
    <m/>
    <m/>
    <m/>
    <n v="1"/>
    <n v="1"/>
    <m/>
    <m/>
    <n v="63215"/>
    <s v="CREDITOS DE CONSUMO"/>
    <n v="0"/>
    <n v="0"/>
    <n v="890480123"/>
    <s v="UNIVERSIDAD DE CARTAGENA"/>
    <n v="5"/>
    <m/>
    <m/>
    <m/>
    <m/>
    <n v="2"/>
    <n v="7"/>
    <n v="1"/>
  </r>
  <r>
    <n v="0"/>
    <s v="C"/>
    <x v="392"/>
    <x v="0"/>
    <n v="4"/>
    <n v="550023622"/>
    <d v="2020-10-29T00:00:00"/>
    <d v="2023-09-30T00:00:00"/>
    <n v="0"/>
    <n v="1"/>
    <n v="5"/>
    <n v="30"/>
    <n v="2"/>
    <n v="22490513"/>
    <n v="24960000"/>
    <n v="8672"/>
    <n v="340"/>
    <n v="7744"/>
    <n v="0"/>
    <n v="0"/>
    <n v="0"/>
    <m/>
    <n v="0"/>
    <n v="0"/>
    <n v="0"/>
    <m/>
    <m/>
    <d v="2021-03-30T00:00:00"/>
    <n v="1"/>
    <s v="O"/>
    <n v="1"/>
    <n v="30"/>
    <n v="0"/>
    <m/>
    <m/>
    <m/>
    <m/>
    <m/>
    <m/>
    <n v="1"/>
    <n v="1"/>
    <m/>
    <m/>
    <n v="12686"/>
    <s v="CREDITOS DE CONSUMO"/>
    <n v="0"/>
    <n v="0"/>
    <n v="890480123"/>
    <s v="UNIVERSIDAD DE CARTAGENA"/>
    <n v="5"/>
    <m/>
    <m/>
    <m/>
    <m/>
    <n v="2"/>
    <n v="7"/>
    <n v="1"/>
  </r>
  <r>
    <n v="0"/>
    <s v="C"/>
    <x v="392"/>
    <x v="0"/>
    <n v="4"/>
    <n v="550023850"/>
    <d v="2020-05-07T00:00:00"/>
    <d v="2023-07-30T00:00:00"/>
    <n v="0"/>
    <n v="1"/>
    <n v="8"/>
    <n v="30"/>
    <n v="2"/>
    <n v="22490513"/>
    <n v="24960000"/>
    <n v="169400"/>
    <n v="6513"/>
    <n v="140590"/>
    <n v="0"/>
    <n v="0"/>
    <n v="0"/>
    <m/>
    <n v="0"/>
    <n v="0"/>
    <n v="0"/>
    <m/>
    <m/>
    <d v="2021-03-30T00:00:00"/>
    <n v="1"/>
    <s v="O"/>
    <n v="1"/>
    <n v="30"/>
    <n v="0"/>
    <m/>
    <m/>
    <m/>
    <m/>
    <m/>
    <m/>
    <n v="1"/>
    <n v="1"/>
    <m/>
    <m/>
    <n v="230314"/>
    <s v="CREDITOS DE CONSUMO"/>
    <n v="0"/>
    <n v="0"/>
    <n v="890480123"/>
    <s v="UNIVERSIDAD DE CARTAGENA"/>
    <n v="5"/>
    <m/>
    <m/>
    <m/>
    <m/>
    <n v="2"/>
    <n v="7"/>
    <n v="2"/>
  </r>
  <r>
    <n v="0"/>
    <s v="C"/>
    <x v="392"/>
    <x v="0"/>
    <n v="4"/>
    <n v="550023908"/>
    <d v="2020-06-05T00:00:00"/>
    <d v="2023-07-30T00:00:00"/>
    <n v="0"/>
    <n v="1"/>
    <n v="8"/>
    <n v="30"/>
    <n v="2"/>
    <n v="22490513"/>
    <n v="24960000"/>
    <n v="48078"/>
    <n v="1848"/>
    <n v="39986"/>
    <n v="0"/>
    <n v="0"/>
    <n v="0"/>
    <m/>
    <n v="0"/>
    <n v="0"/>
    <n v="0"/>
    <m/>
    <m/>
    <d v="2021-03-30T00:00:00"/>
    <n v="1"/>
    <s v="O"/>
    <n v="1"/>
    <n v="30"/>
    <n v="0"/>
    <m/>
    <m/>
    <m/>
    <m/>
    <m/>
    <m/>
    <n v="1"/>
    <n v="1"/>
    <m/>
    <m/>
    <n v="65505"/>
    <s v="CREDITOS DE CONSUMO"/>
    <n v="0"/>
    <n v="0"/>
    <n v="890480123"/>
    <s v="UNIVERSIDAD DE CARTAGENA"/>
    <n v="5"/>
    <m/>
    <m/>
    <m/>
    <m/>
    <n v="2"/>
    <n v="7"/>
    <n v="2"/>
  </r>
  <r>
    <n v="0"/>
    <s v="C"/>
    <x v="392"/>
    <x v="0"/>
    <n v="4"/>
    <n v="550023909"/>
    <d v="2020-06-05T00:00:00"/>
    <d v="2023-07-30T00:00:00"/>
    <n v="0"/>
    <n v="1"/>
    <n v="8"/>
    <n v="30"/>
    <n v="2"/>
    <n v="22490513"/>
    <n v="24960000"/>
    <n v="48140"/>
    <n v="1851"/>
    <n v="40030"/>
    <n v="0"/>
    <n v="0"/>
    <n v="0"/>
    <m/>
    <n v="0"/>
    <n v="0"/>
    <n v="0"/>
    <m/>
    <m/>
    <d v="2021-03-30T00:00:00"/>
    <n v="1"/>
    <s v="O"/>
    <n v="1"/>
    <n v="30"/>
    <n v="0"/>
    <m/>
    <m/>
    <m/>
    <m/>
    <m/>
    <m/>
    <n v="1"/>
    <n v="1"/>
    <m/>
    <m/>
    <n v="65577"/>
    <s v="CREDITOS DE CONSUMO"/>
    <n v="0"/>
    <n v="0"/>
    <n v="890480123"/>
    <s v="UNIVERSIDAD DE CARTAGENA"/>
    <n v="5"/>
    <m/>
    <m/>
    <m/>
    <m/>
    <n v="2"/>
    <n v="7"/>
    <n v="2"/>
  </r>
  <r>
    <n v="0"/>
    <s v="C"/>
    <x v="392"/>
    <x v="0"/>
    <n v="4"/>
    <n v="550023957"/>
    <d v="2020-07-06T00:00:00"/>
    <d v="2023-07-30T00:00:00"/>
    <n v="0"/>
    <n v="1"/>
    <n v="8"/>
    <n v="30"/>
    <n v="2"/>
    <n v="22490513"/>
    <n v="24960000"/>
    <n v="50000"/>
    <n v="1922"/>
    <n v="41581"/>
    <n v="0"/>
    <n v="0"/>
    <n v="0"/>
    <m/>
    <n v="0"/>
    <n v="0"/>
    <n v="0"/>
    <m/>
    <m/>
    <d v="2021-03-30T00:00:00"/>
    <n v="1"/>
    <s v="O"/>
    <n v="1"/>
    <n v="30"/>
    <n v="0"/>
    <m/>
    <m/>
    <m/>
    <m/>
    <m/>
    <m/>
    <n v="1"/>
    <n v="1"/>
    <m/>
    <m/>
    <n v="68118"/>
    <s v="CREDITOS DE CONSUMO"/>
    <n v="0"/>
    <n v="0"/>
    <n v="890480123"/>
    <s v="UNIVERSIDAD DE CARTAGENA"/>
    <n v="5"/>
    <m/>
    <m/>
    <m/>
    <m/>
    <n v="2"/>
    <n v="7"/>
    <n v="2"/>
  </r>
  <r>
    <n v="0"/>
    <s v="C"/>
    <x v="392"/>
    <x v="0"/>
    <n v="4"/>
    <n v="550023972"/>
    <d v="2020-07-15T00:00:00"/>
    <d v="2023-07-30T00:00:00"/>
    <n v="0"/>
    <n v="1"/>
    <n v="8"/>
    <n v="30"/>
    <n v="2"/>
    <n v="22490513"/>
    <n v="24960000"/>
    <n v="20000"/>
    <n v="769"/>
    <n v="16630"/>
    <n v="0"/>
    <n v="0"/>
    <n v="0"/>
    <m/>
    <n v="0"/>
    <n v="0"/>
    <n v="0"/>
    <m/>
    <m/>
    <d v="2021-03-30T00:00:00"/>
    <n v="1"/>
    <s v="O"/>
    <n v="1"/>
    <n v="30"/>
    <n v="0"/>
    <m/>
    <m/>
    <m/>
    <m/>
    <m/>
    <m/>
    <n v="1"/>
    <n v="1"/>
    <m/>
    <m/>
    <n v="27243"/>
    <s v="CREDITOS DE CONSUMO"/>
    <n v="0"/>
    <n v="0"/>
    <n v="890480123"/>
    <s v="UNIVERSIDAD DE CARTAGENA"/>
    <n v="5"/>
    <m/>
    <m/>
    <m/>
    <m/>
    <n v="2"/>
    <n v="7"/>
    <n v="2"/>
  </r>
  <r>
    <n v="0"/>
    <s v="C"/>
    <x v="392"/>
    <x v="0"/>
    <n v="4"/>
    <n v="550024185"/>
    <d v="2020-08-15T00:00:00"/>
    <d v="2023-08-30T00:00:00"/>
    <n v="0"/>
    <n v="1"/>
    <n v="7"/>
    <n v="30"/>
    <n v="2"/>
    <n v="22490513"/>
    <n v="24960000"/>
    <n v="30000"/>
    <n v="1153"/>
    <n v="25607"/>
    <n v="0"/>
    <n v="0"/>
    <n v="0"/>
    <m/>
    <n v="0"/>
    <n v="0"/>
    <n v="0"/>
    <m/>
    <m/>
    <d v="2021-03-30T00:00:00"/>
    <n v="1"/>
    <s v="O"/>
    <n v="1"/>
    <n v="30"/>
    <n v="0"/>
    <m/>
    <m/>
    <m/>
    <m/>
    <m/>
    <m/>
    <n v="1"/>
    <n v="1"/>
    <m/>
    <m/>
    <n v="41949"/>
    <s v="CREDITOS DE CONSUMO"/>
    <n v="0"/>
    <n v="0"/>
    <n v="890480123"/>
    <s v="UNIVERSIDAD DE CARTAGENA"/>
    <n v="5"/>
    <m/>
    <m/>
    <m/>
    <m/>
    <n v="2"/>
    <n v="7"/>
    <n v="2"/>
  </r>
  <r>
    <n v="0"/>
    <s v="C"/>
    <x v="392"/>
    <x v="0"/>
    <n v="4"/>
    <n v="550024424"/>
    <d v="2020-09-22T00:00:00"/>
    <d v="2023-10-30T00:00:00"/>
    <n v="0"/>
    <n v="1"/>
    <n v="5"/>
    <n v="30"/>
    <n v="2"/>
    <n v="22490513"/>
    <n v="24960000"/>
    <n v="50000"/>
    <n v="1922"/>
    <n v="44885"/>
    <n v="0"/>
    <n v="0"/>
    <n v="0"/>
    <m/>
    <n v="0"/>
    <n v="0"/>
    <n v="0"/>
    <m/>
    <m/>
    <d v="2021-03-30T00:00:00"/>
    <n v="1"/>
    <s v="O"/>
    <n v="1"/>
    <n v="30"/>
    <n v="0"/>
    <m/>
    <m/>
    <m/>
    <m/>
    <m/>
    <m/>
    <n v="1"/>
    <n v="1"/>
    <m/>
    <m/>
    <n v="73530"/>
    <s v="CREDITOS DE CONSUMO"/>
    <n v="0"/>
    <n v="0"/>
    <n v="890480123"/>
    <s v="UNIVERSIDAD DE CARTAGENA"/>
    <n v="5"/>
    <m/>
    <m/>
    <m/>
    <m/>
    <n v="2"/>
    <n v="7"/>
    <n v="2"/>
  </r>
  <r>
    <n v="0"/>
    <s v="C"/>
    <x v="392"/>
    <x v="0"/>
    <n v="4"/>
    <n v="550025173"/>
    <d v="2021-01-04T00:00:00"/>
    <d v="2024-01-30T00:00:00"/>
    <n v="0"/>
    <n v="1"/>
    <n v="3"/>
    <n v="30"/>
    <n v="2"/>
    <n v="22490513"/>
    <n v="24960000"/>
    <n v="50000"/>
    <n v="1922"/>
    <n v="46001"/>
    <n v="0"/>
    <n v="0"/>
    <n v="0"/>
    <m/>
    <n v="0"/>
    <n v="0"/>
    <n v="0"/>
    <m/>
    <m/>
    <d v="2021-03-30T00:00:00"/>
    <n v="1"/>
    <s v="O"/>
    <n v="1"/>
    <n v="30"/>
    <n v="0"/>
    <m/>
    <m/>
    <m/>
    <m/>
    <m/>
    <m/>
    <n v="1"/>
    <n v="1"/>
    <m/>
    <m/>
    <n v="75359"/>
    <s v="CREDITOS DE CONSUMO"/>
    <n v="0"/>
    <n v="0"/>
    <n v="890480123"/>
    <s v="UNIVERSIDAD DE CARTAGENA"/>
    <n v="5"/>
    <m/>
    <m/>
    <m/>
    <m/>
    <n v="2"/>
    <n v="7"/>
    <n v="2"/>
  </r>
  <r>
    <n v="0"/>
    <s v="C"/>
    <x v="392"/>
    <x v="0"/>
    <n v="4"/>
    <n v="550025175"/>
    <d v="2021-01-07T00:00:00"/>
    <d v="2024-01-30T00:00:00"/>
    <n v="0"/>
    <n v="1"/>
    <n v="3"/>
    <n v="30"/>
    <n v="2"/>
    <n v="22490513"/>
    <n v="24960000"/>
    <n v="40000"/>
    <n v="1538"/>
    <n v="36793"/>
    <n v="0"/>
    <n v="0"/>
    <n v="0"/>
    <m/>
    <n v="0"/>
    <n v="0"/>
    <n v="0"/>
    <m/>
    <m/>
    <d v="2021-03-30T00:00:00"/>
    <n v="1"/>
    <s v="O"/>
    <n v="1"/>
    <n v="30"/>
    <n v="0"/>
    <m/>
    <m/>
    <m/>
    <m/>
    <m/>
    <m/>
    <n v="1"/>
    <n v="1"/>
    <m/>
    <m/>
    <n v="60274"/>
    <s v="CREDITOS DE CONSUMO"/>
    <n v="0"/>
    <n v="0"/>
    <n v="890480123"/>
    <s v="UNIVERSIDAD DE CARTAGENA"/>
    <n v="5"/>
    <m/>
    <m/>
    <m/>
    <m/>
    <n v="2"/>
    <n v="7"/>
    <n v="2"/>
  </r>
  <r>
    <n v="0"/>
    <s v="C"/>
    <x v="392"/>
    <x v="0"/>
    <n v="4"/>
    <n v="550025364"/>
    <d v="2021-02-02T00:00:00"/>
    <d v="2024-02-28T00:00:00"/>
    <n v="0"/>
    <n v="1"/>
    <n v="2"/>
    <n v="30"/>
    <n v="2"/>
    <n v="22490513"/>
    <n v="24960000"/>
    <n v="50000"/>
    <n v="1922"/>
    <n v="47056"/>
    <n v="0"/>
    <n v="0"/>
    <n v="0"/>
    <m/>
    <n v="0"/>
    <n v="0"/>
    <n v="0"/>
    <m/>
    <m/>
    <d v="2021-03-30T00:00:00"/>
    <n v="1"/>
    <s v="O"/>
    <n v="1"/>
    <n v="30"/>
    <n v="0"/>
    <m/>
    <m/>
    <m/>
    <m/>
    <m/>
    <m/>
    <n v="1"/>
    <n v="1"/>
    <m/>
    <m/>
    <n v="77087"/>
    <s v="CREDITOS DE CONSUMO"/>
    <n v="0"/>
    <n v="0"/>
    <n v="890480123"/>
    <s v="UNIVERSIDAD DE CARTAGENA"/>
    <n v="5"/>
    <m/>
    <m/>
    <m/>
    <m/>
    <n v="2"/>
    <n v="7"/>
    <n v="2"/>
  </r>
  <r>
    <n v="0"/>
    <s v="C"/>
    <x v="392"/>
    <x v="0"/>
    <n v="4"/>
    <n v="550025485"/>
    <d v="2021-02-28T00:00:00"/>
    <d v="2021-04-30T00:00:00"/>
    <n v="0"/>
    <n v="1"/>
    <n v="0"/>
    <n v="30"/>
    <n v="2"/>
    <n v="0"/>
    <n v="0"/>
    <n v="6000"/>
    <n v="6000"/>
    <n v="425"/>
    <n v="0"/>
    <n v="0"/>
    <n v="0"/>
    <m/>
    <n v="0"/>
    <n v="0"/>
    <n v="0"/>
    <m/>
    <m/>
    <d v="2021-03-30T00:00:00"/>
    <n v="1"/>
    <s v="O"/>
    <n v="1"/>
    <n v="30"/>
    <n v="0"/>
    <m/>
    <m/>
    <m/>
    <m/>
    <m/>
    <m/>
    <n v="1"/>
    <n v="1"/>
    <m/>
    <m/>
    <n v="696"/>
    <s v="CREDITOS DE CONSUMO"/>
    <n v="0"/>
    <n v="0"/>
    <n v="890480123"/>
    <s v="UNIVERSIDAD DE CARTAGENA"/>
    <n v="5"/>
    <m/>
    <m/>
    <m/>
    <m/>
    <n v="2"/>
    <n v="7"/>
    <n v="2"/>
  </r>
  <r>
    <n v="0"/>
    <s v="C"/>
    <x v="392"/>
    <x v="0"/>
    <n v="4"/>
    <n v="550025672"/>
    <d v="2021-03-31T00:00:00"/>
    <d v="2021-05-30T00:00:00"/>
    <n v="0"/>
    <n v="1"/>
    <n v="0"/>
    <n v="30"/>
    <n v="2"/>
    <n v="0"/>
    <n v="0"/>
    <n v="6000"/>
    <n v="6000"/>
    <n v="6000"/>
    <n v="0"/>
    <n v="0"/>
    <n v="0"/>
    <m/>
    <n v="0"/>
    <n v="0"/>
    <n v="0"/>
    <m/>
    <m/>
    <d v="2021-03-31T00:00:00"/>
    <n v="1"/>
    <s v="O"/>
    <n v="1"/>
    <n v="30"/>
    <n v="0"/>
    <m/>
    <m/>
    <m/>
    <m/>
    <m/>
    <m/>
    <n v="1"/>
    <n v="1"/>
    <m/>
    <m/>
    <n v="9829"/>
    <s v="CREDITOS DE CONSUMO"/>
    <n v="0"/>
    <n v="0"/>
    <n v="890480123"/>
    <s v="UNIVERSIDAD DE CARTAGENA"/>
    <n v="5"/>
    <m/>
    <m/>
    <m/>
    <m/>
    <n v="2"/>
    <n v="7"/>
    <n v="2"/>
  </r>
  <r>
    <n v="486440"/>
    <s v="C"/>
    <x v="393"/>
    <x v="0"/>
    <n v="4"/>
    <n v="17744"/>
    <d v="2020-10-23T00:00:00"/>
    <d v="2022-10-30T00:00:00"/>
    <n v="0"/>
    <n v="1"/>
    <n v="5"/>
    <n v="30"/>
    <n v="2"/>
    <n v="12185828"/>
    <n v="12890000"/>
    <n v="2090000"/>
    <n v="98565"/>
    <n v="1695142"/>
    <n v="0"/>
    <n v="0"/>
    <n v="0"/>
    <m/>
    <n v="0"/>
    <n v="0"/>
    <n v="0"/>
    <m/>
    <m/>
    <d v="2021-03-30T00:00:00"/>
    <n v="1"/>
    <s v="O"/>
    <n v="1"/>
    <n v="30"/>
    <n v="0"/>
    <m/>
    <m/>
    <m/>
    <m/>
    <m/>
    <m/>
    <n v="1"/>
    <n v="1"/>
    <m/>
    <m/>
    <n v="1208702"/>
    <s v="CREDITOS DE CONSUMO"/>
    <n v="0"/>
    <n v="0"/>
    <n v="890480123"/>
    <s v="UNIVERSIDAD DE CARTAGENA"/>
    <n v="5"/>
    <m/>
    <m/>
    <m/>
    <m/>
    <n v="1"/>
    <n v="7"/>
    <n v="2"/>
  </r>
  <r>
    <n v="1104799"/>
    <s v="C"/>
    <x v="393"/>
    <x v="0"/>
    <n v="4"/>
    <n v="18298"/>
    <d v="2021-03-29T00:00:00"/>
    <d v="2023-03-30T00:00:00"/>
    <n v="0"/>
    <n v="1"/>
    <n v="0"/>
    <n v="30"/>
    <n v="2"/>
    <n v="16011168"/>
    <n v="17240000"/>
    <n v="3850000"/>
    <n v="188529"/>
    <n v="3850000"/>
    <n v="0"/>
    <n v="0"/>
    <n v="0"/>
    <m/>
    <n v="0"/>
    <n v="0"/>
    <n v="0"/>
    <m/>
    <m/>
    <d v="2021-03-30T00:00:00"/>
    <n v="1"/>
    <s v="O"/>
    <n v="1"/>
    <n v="30"/>
    <n v="0"/>
    <m/>
    <m/>
    <m/>
    <m/>
    <m/>
    <m/>
    <n v="1"/>
    <n v="1"/>
    <m/>
    <m/>
    <n v="2745201"/>
    <s v="CREDITOS DE CONSUMO"/>
    <n v="0"/>
    <n v="0"/>
    <n v="890480123"/>
    <s v="UNIVERSIDAD DE CARTAGENA"/>
    <n v="5"/>
    <m/>
    <m/>
    <m/>
    <m/>
    <n v="1"/>
    <n v="7"/>
    <n v="2"/>
  </r>
  <r>
    <n v="59429702"/>
    <s v="C"/>
    <x v="394"/>
    <x v="0"/>
    <n v="4"/>
    <n v="17089"/>
    <d v="2020-03-16T00:00:00"/>
    <d v="2027-03-30T00:00:00"/>
    <n v="0"/>
    <n v="1"/>
    <n v="12"/>
    <n v="30"/>
    <n v="2"/>
    <n v="12185828"/>
    <n v="12890000"/>
    <n v="71610143"/>
    <n v="1271242"/>
    <n v="64675780"/>
    <n v="0"/>
    <n v="0"/>
    <n v="0"/>
    <m/>
    <n v="0"/>
    <n v="0"/>
    <n v="0"/>
    <m/>
    <m/>
    <d v="2021-03-30T00:00:00"/>
    <n v="9"/>
    <s v="O"/>
    <n v="1"/>
    <n v="30"/>
    <n v="0"/>
    <m/>
    <m/>
    <m/>
    <m/>
    <m/>
    <m/>
    <n v="1"/>
    <n v="1"/>
    <m/>
    <m/>
    <n v="5246078"/>
    <s v="CREDITOS DE CONSUMO"/>
    <n v="0"/>
    <n v="0"/>
    <n v="890480123"/>
    <s v="UNIVERSIDAD DE CARTAGENA"/>
    <n v="5"/>
    <m/>
    <m/>
    <m/>
    <m/>
    <n v="1"/>
    <n v="7"/>
    <n v="2"/>
  </r>
  <r>
    <n v="35096301"/>
    <s v="C"/>
    <x v="394"/>
    <x v="0"/>
    <n v="4"/>
    <n v="17494"/>
    <d v="2020-08-25T00:00:00"/>
    <d v="2027-08-30T00:00:00"/>
    <n v="0"/>
    <n v="1"/>
    <n v="7"/>
    <n v="30"/>
    <n v="2"/>
    <n v="17726461"/>
    <n v="19240000"/>
    <n v="40000000"/>
    <n v="834313"/>
    <n v="38194380"/>
    <n v="0"/>
    <n v="0"/>
    <n v="0"/>
    <m/>
    <n v="0"/>
    <n v="0"/>
    <n v="0"/>
    <m/>
    <m/>
    <d v="2021-03-30T00:00:00"/>
    <n v="9"/>
    <s v="O"/>
    <n v="1"/>
    <n v="30"/>
    <n v="0"/>
    <m/>
    <m/>
    <m/>
    <m/>
    <m/>
    <m/>
    <n v="1"/>
    <n v="1"/>
    <m/>
    <m/>
    <n v="3098079"/>
    <s v="CREDITOS DE CONSUMO"/>
    <n v="0"/>
    <n v="0"/>
    <n v="890480123"/>
    <s v="UNIVERSIDAD DE CARTAGENA"/>
    <n v="5"/>
    <m/>
    <m/>
    <m/>
    <m/>
    <n v="1"/>
    <n v="7"/>
    <n v="2"/>
  </r>
  <r>
    <n v="3193541"/>
    <s v="C"/>
    <x v="394"/>
    <x v="0"/>
    <n v="4"/>
    <n v="17687"/>
    <d v="2020-10-07T00:00:00"/>
    <d v="2023-10-30T00:00:00"/>
    <n v="0"/>
    <n v="1"/>
    <n v="6"/>
    <n v="30"/>
    <n v="2"/>
    <n v="13121400"/>
    <n v="13940000"/>
    <n v="4100000"/>
    <n v="138385"/>
    <n v="3475446"/>
    <n v="0"/>
    <n v="0"/>
    <n v="0"/>
    <m/>
    <n v="0"/>
    <n v="0"/>
    <n v="0"/>
    <m/>
    <m/>
    <d v="2021-03-30T00:00:00"/>
    <n v="1"/>
    <s v="O"/>
    <n v="1"/>
    <n v="30"/>
    <n v="0"/>
    <m/>
    <m/>
    <m/>
    <m/>
    <m/>
    <m/>
    <n v="1"/>
    <n v="1"/>
    <m/>
    <m/>
    <n v="281905"/>
    <s v="CREDITOS DE CONSUMO"/>
    <n v="0"/>
    <n v="0"/>
    <n v="890480123"/>
    <s v="UNIVERSIDAD DE CARTAGENA"/>
    <n v="5"/>
    <m/>
    <m/>
    <m/>
    <m/>
    <n v="1"/>
    <n v="7"/>
    <n v="2"/>
  </r>
  <r>
    <n v="421576"/>
    <s v="C"/>
    <x v="394"/>
    <x v="0"/>
    <n v="4"/>
    <n v="17745"/>
    <d v="2020-10-26T00:00:00"/>
    <d v="2021-04-30T00:00:00"/>
    <n v="0"/>
    <n v="1"/>
    <n v="5"/>
    <n v="30"/>
    <n v="2"/>
    <n v="12185828"/>
    <n v="12890000"/>
    <n v="2690000"/>
    <n v="464402"/>
    <n v="458790"/>
    <n v="0"/>
    <n v="0"/>
    <n v="0"/>
    <m/>
    <n v="0"/>
    <n v="0"/>
    <n v="0"/>
    <m/>
    <m/>
    <d v="2021-03-30T00:00:00"/>
    <n v="1"/>
    <s v="O"/>
    <n v="1"/>
    <n v="30"/>
    <n v="0"/>
    <m/>
    <m/>
    <m/>
    <m/>
    <m/>
    <m/>
    <n v="1"/>
    <n v="1"/>
    <m/>
    <m/>
    <n v="37214"/>
    <s v="CREDITOS DE CONSUMO"/>
    <n v="0"/>
    <n v="0"/>
    <n v="890480123"/>
    <s v="UNIVERSIDAD DE CARTAGENA"/>
    <n v="5"/>
    <m/>
    <m/>
    <m/>
    <m/>
    <n v="1"/>
    <n v="7"/>
    <n v="2"/>
  </r>
  <r>
    <n v="54896691"/>
    <s v="C"/>
    <x v="394"/>
    <x v="0"/>
    <n v="4"/>
    <n v="18007"/>
    <d v="2020-12-31T00:00:00"/>
    <d v="2026-12-31T00:00:00"/>
    <n v="0"/>
    <n v="1"/>
    <n v="3"/>
    <n v="30"/>
    <n v="2"/>
    <n v="16011168"/>
    <n v="17240000"/>
    <n v="61302354"/>
    <n v="1330138"/>
    <n v="59742623"/>
    <n v="0"/>
    <n v="0"/>
    <n v="0"/>
    <m/>
    <n v="0"/>
    <n v="0"/>
    <n v="0"/>
    <m/>
    <m/>
    <d v="2021-03-30T00:00:00"/>
    <n v="1"/>
    <s v="O"/>
    <n v="1"/>
    <n v="30"/>
    <n v="0"/>
    <m/>
    <m/>
    <m/>
    <m/>
    <m/>
    <m/>
    <n v="1"/>
    <n v="1"/>
    <m/>
    <m/>
    <n v="4845932"/>
    <s v="CREDITOS DE CONSUMO"/>
    <n v="0"/>
    <n v="0"/>
    <n v="890480123"/>
    <s v="UNIVERSIDAD DE CARTAGENA"/>
    <n v="5"/>
    <m/>
    <m/>
    <m/>
    <m/>
    <n v="1"/>
    <n v="7"/>
    <n v="2"/>
  </r>
  <r>
    <n v="1265372"/>
    <s v="C"/>
    <x v="394"/>
    <x v="0"/>
    <n v="4"/>
    <n v="18079"/>
    <d v="2021-01-20T00:00:00"/>
    <d v="2022-01-30T00:00:00"/>
    <n v="0"/>
    <n v="1"/>
    <n v="2"/>
    <n v="30"/>
    <n v="2"/>
    <n v="8648788"/>
    <n v="9000000"/>
    <n v="1641000"/>
    <n v="143241"/>
    <n v="1377071"/>
    <n v="0"/>
    <n v="0"/>
    <n v="0"/>
    <m/>
    <n v="0"/>
    <n v="0"/>
    <n v="0"/>
    <m/>
    <m/>
    <d v="2021-03-30T00:00:00"/>
    <n v="1"/>
    <s v="O"/>
    <n v="1"/>
    <n v="30"/>
    <n v="0"/>
    <m/>
    <m/>
    <m/>
    <m/>
    <m/>
    <m/>
    <n v="1"/>
    <n v="1"/>
    <m/>
    <m/>
    <n v="111699"/>
    <s v="CREDITOS DE CONSUMO"/>
    <n v="0"/>
    <n v="0"/>
    <n v="890480123"/>
    <s v="UNIVERSIDAD DE CARTAGENA"/>
    <n v="5"/>
    <m/>
    <m/>
    <m/>
    <m/>
    <n v="1"/>
    <n v="7"/>
    <n v="2"/>
  </r>
  <r>
    <n v="4089275"/>
    <s v="C"/>
    <x v="394"/>
    <x v="0"/>
    <n v="4"/>
    <n v="18141"/>
    <d v="2021-02-03T00:00:00"/>
    <d v="2021-06-28T00:00:00"/>
    <n v="0"/>
    <n v="1"/>
    <n v="1"/>
    <n v="30"/>
    <n v="2"/>
    <n v="13121400"/>
    <n v="13940000"/>
    <n v="4500000"/>
    <n v="49205"/>
    <n v="4450250"/>
    <n v="0"/>
    <n v="0"/>
    <n v="0"/>
    <m/>
    <n v="0"/>
    <n v="0"/>
    <n v="0"/>
    <n v="4500000"/>
    <n v="6"/>
    <d v="2021-03-30T00:00:00"/>
    <n v="1"/>
    <s v="O"/>
    <n v="1"/>
    <n v="30"/>
    <n v="0"/>
    <m/>
    <m/>
    <m/>
    <m/>
    <m/>
    <m/>
    <n v="1"/>
    <n v="1"/>
    <m/>
    <m/>
    <n v="360975"/>
    <s v="CREDITOS DE CONSUMO"/>
    <n v="0"/>
    <n v="0"/>
    <n v="890480123"/>
    <s v="UNIVERSIDAD DE CARTAGENA"/>
    <n v="5"/>
    <m/>
    <m/>
    <m/>
    <m/>
    <n v="1"/>
    <n v="7"/>
    <n v="2"/>
  </r>
  <r>
    <n v="167541"/>
    <s v="C"/>
    <x v="394"/>
    <x v="0"/>
    <n v="4"/>
    <n v="550021007"/>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08"/>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09"/>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10"/>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335185"/>
    <s v="C"/>
    <x v="394"/>
    <x v="0"/>
    <n v="4"/>
    <n v="550021011"/>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x v="394"/>
    <x v="0"/>
    <n v="4"/>
    <n v="550021012"/>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x v="394"/>
    <x v="0"/>
    <n v="4"/>
    <n v="550021013"/>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167541"/>
    <s v="C"/>
    <x v="394"/>
    <x v="0"/>
    <n v="4"/>
    <n v="550021023"/>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71341"/>
    <s v="C"/>
    <x v="394"/>
    <x v="0"/>
    <n v="4"/>
    <n v="550021024"/>
    <d v="2020-10-29T00:00:00"/>
    <d v="2024-03-28T00:00:00"/>
    <n v="0"/>
    <n v="1"/>
    <n v="2"/>
    <n v="30"/>
    <n v="2"/>
    <n v="22490513"/>
    <n v="24960000"/>
    <n v="194207"/>
    <n v="7466"/>
    <n v="186466"/>
    <n v="0"/>
    <n v="0"/>
    <n v="0"/>
    <m/>
    <n v="0"/>
    <n v="0"/>
    <n v="0"/>
    <m/>
    <m/>
    <d v="2021-03-30T00:00:00"/>
    <n v="1"/>
    <s v="O"/>
    <n v="1"/>
    <n v="30"/>
    <n v="0"/>
    <m/>
    <m/>
    <m/>
    <m/>
    <m/>
    <m/>
    <n v="1"/>
    <n v="1"/>
    <m/>
    <m/>
    <n v="15125"/>
    <s v="CREDITOS DE CONSUMO"/>
    <n v="0"/>
    <n v="0"/>
    <n v="890480123"/>
    <s v="UNIVERSIDAD DE CARTAGENA"/>
    <n v="3"/>
    <n v="6"/>
    <d v="2020-05-11T00:00:00"/>
    <s v="A"/>
    <n v="3"/>
    <n v="2"/>
    <n v="7"/>
    <n v="1"/>
  </r>
  <r>
    <n v="170480"/>
    <s v="C"/>
    <x v="394"/>
    <x v="0"/>
    <n v="4"/>
    <n v="550021025"/>
    <d v="2020-10-29T00:00:00"/>
    <d v="2024-03-28T00:00:00"/>
    <n v="0"/>
    <n v="1"/>
    <n v="2"/>
    <n v="30"/>
    <n v="2"/>
    <n v="22490513"/>
    <n v="24960000"/>
    <n v="193229"/>
    <n v="7429"/>
    <n v="185529"/>
    <n v="0"/>
    <n v="0"/>
    <n v="0"/>
    <m/>
    <n v="0"/>
    <n v="0"/>
    <n v="0"/>
    <m/>
    <m/>
    <d v="2021-03-30T00:00:00"/>
    <n v="1"/>
    <s v="O"/>
    <n v="1"/>
    <n v="30"/>
    <n v="0"/>
    <m/>
    <m/>
    <m/>
    <m/>
    <m/>
    <m/>
    <n v="1"/>
    <n v="1"/>
    <m/>
    <m/>
    <n v="15049"/>
    <s v="CREDITOS DE CONSUMO"/>
    <n v="0"/>
    <n v="0"/>
    <n v="890480123"/>
    <s v="UNIVERSIDAD DE CARTAGENA"/>
    <n v="3"/>
    <n v="6"/>
    <d v="2020-05-11T00:00:00"/>
    <s v="A"/>
    <n v="3"/>
    <n v="2"/>
    <n v="7"/>
    <n v="1"/>
  </r>
  <r>
    <n v="36623"/>
    <s v="C"/>
    <x v="394"/>
    <x v="0"/>
    <n v="4"/>
    <n v="550021026"/>
    <d v="2020-10-29T00:00:00"/>
    <d v="2024-03-28T00:00:00"/>
    <n v="0"/>
    <n v="1"/>
    <n v="2"/>
    <n v="30"/>
    <n v="2"/>
    <n v="22490513"/>
    <n v="24960000"/>
    <n v="41521"/>
    <n v="1596"/>
    <n v="39856"/>
    <n v="0"/>
    <n v="0"/>
    <n v="0"/>
    <m/>
    <n v="0"/>
    <n v="0"/>
    <n v="0"/>
    <m/>
    <m/>
    <d v="2021-03-30T00:00:00"/>
    <n v="1"/>
    <s v="O"/>
    <n v="1"/>
    <n v="30"/>
    <n v="0"/>
    <m/>
    <m/>
    <m/>
    <m/>
    <m/>
    <m/>
    <n v="1"/>
    <n v="1"/>
    <m/>
    <m/>
    <n v="3233"/>
    <s v="CREDITOS DE CONSUMO"/>
    <n v="0"/>
    <n v="0"/>
    <n v="890480123"/>
    <s v="UNIVERSIDAD DE CARTAGENA"/>
    <n v="3"/>
    <n v="6"/>
    <d v="2020-05-11T00:00:00"/>
    <s v="A"/>
    <n v="3"/>
    <n v="2"/>
    <n v="7"/>
    <n v="1"/>
  </r>
  <r>
    <n v="61336"/>
    <s v="C"/>
    <x v="394"/>
    <x v="0"/>
    <n v="4"/>
    <n v="550021172"/>
    <d v="2020-10-29T00:00:00"/>
    <d v="2024-03-28T00:00:00"/>
    <n v="0"/>
    <n v="1"/>
    <n v="2"/>
    <n v="30"/>
    <n v="2"/>
    <n v="22490513"/>
    <n v="24960000"/>
    <n v="69551"/>
    <n v="2674"/>
    <n v="66750"/>
    <n v="0"/>
    <n v="0"/>
    <n v="0"/>
    <m/>
    <n v="0"/>
    <n v="0"/>
    <n v="0"/>
    <m/>
    <m/>
    <d v="2021-03-30T00:00:00"/>
    <n v="1"/>
    <s v="O"/>
    <n v="1"/>
    <n v="30"/>
    <n v="0"/>
    <m/>
    <m/>
    <m/>
    <m/>
    <m/>
    <m/>
    <n v="1"/>
    <n v="1"/>
    <m/>
    <m/>
    <n v="5414"/>
    <s v="CREDITOS DE CONSUMO"/>
    <n v="0"/>
    <n v="0"/>
    <n v="890480123"/>
    <s v="UNIVERSIDAD DE CARTAGENA"/>
    <n v="3"/>
    <n v="6"/>
    <d v="2020-05-11T00:00:00"/>
    <s v="A"/>
    <n v="3"/>
    <n v="2"/>
    <n v="7"/>
    <n v="1"/>
  </r>
  <r>
    <n v="25246"/>
    <s v="C"/>
    <x v="394"/>
    <x v="0"/>
    <n v="4"/>
    <n v="550021181"/>
    <d v="2020-10-29T00:00:00"/>
    <d v="2024-03-28T00:00:00"/>
    <n v="0"/>
    <n v="1"/>
    <n v="2"/>
    <n v="30"/>
    <n v="2"/>
    <n v="22490513"/>
    <n v="24960000"/>
    <n v="28629"/>
    <n v="1101"/>
    <n v="27474"/>
    <n v="0"/>
    <n v="0"/>
    <n v="0"/>
    <m/>
    <n v="0"/>
    <n v="0"/>
    <n v="0"/>
    <m/>
    <m/>
    <d v="2021-03-30T00:00:00"/>
    <n v="1"/>
    <s v="O"/>
    <n v="1"/>
    <n v="30"/>
    <n v="0"/>
    <m/>
    <m/>
    <m/>
    <m/>
    <m/>
    <m/>
    <n v="1"/>
    <n v="1"/>
    <m/>
    <m/>
    <n v="2228"/>
    <s v="CREDITOS DE CONSUMO"/>
    <n v="0"/>
    <n v="0"/>
    <n v="890480123"/>
    <s v="UNIVERSIDAD DE CARTAGENA"/>
    <n v="3"/>
    <n v="6"/>
    <d v="2020-05-11T00:00:00"/>
    <s v="A"/>
    <n v="3"/>
    <n v="2"/>
    <n v="7"/>
    <n v="1"/>
  </r>
  <r>
    <n v="18949"/>
    <s v="C"/>
    <x v="394"/>
    <x v="0"/>
    <n v="4"/>
    <n v="550021191"/>
    <d v="2020-10-29T00:00:00"/>
    <d v="2024-03-28T00:00:00"/>
    <n v="0"/>
    <n v="1"/>
    <n v="2"/>
    <n v="30"/>
    <n v="2"/>
    <n v="22490513"/>
    <n v="24960000"/>
    <n v="21494"/>
    <n v="826"/>
    <n v="20622"/>
    <n v="0"/>
    <n v="0"/>
    <n v="0"/>
    <m/>
    <n v="0"/>
    <n v="0"/>
    <n v="0"/>
    <m/>
    <m/>
    <d v="2021-03-30T00:00:00"/>
    <n v="1"/>
    <s v="O"/>
    <n v="1"/>
    <n v="30"/>
    <n v="0"/>
    <m/>
    <m/>
    <m/>
    <m/>
    <m/>
    <m/>
    <n v="1"/>
    <n v="1"/>
    <m/>
    <m/>
    <n v="1673"/>
    <s v="CREDITOS DE CONSUMO"/>
    <n v="0"/>
    <n v="0"/>
    <n v="890480123"/>
    <s v="UNIVERSIDAD DE CARTAGENA"/>
    <n v="3"/>
    <n v="6"/>
    <d v="2020-05-11T00:00:00"/>
    <s v="A"/>
    <n v="3"/>
    <n v="2"/>
    <n v="7"/>
    <n v="1"/>
  </r>
  <r>
    <n v="57282"/>
    <s v="C"/>
    <x v="394"/>
    <x v="0"/>
    <n v="4"/>
    <n v="550021549"/>
    <d v="2020-10-29T00:00:00"/>
    <d v="2024-03-28T00:00:00"/>
    <n v="0"/>
    <n v="1"/>
    <n v="1"/>
    <n v="30"/>
    <n v="2"/>
    <n v="22490513"/>
    <n v="24960000"/>
    <n v="64904"/>
    <n v="2495"/>
    <n v="62339"/>
    <n v="0"/>
    <n v="0"/>
    <n v="0"/>
    <m/>
    <n v="0"/>
    <n v="0"/>
    <n v="0"/>
    <m/>
    <m/>
    <d v="2021-03-30T00:00:00"/>
    <n v="1"/>
    <s v="O"/>
    <n v="1"/>
    <n v="30"/>
    <n v="0"/>
    <m/>
    <m/>
    <m/>
    <m/>
    <m/>
    <m/>
    <n v="1"/>
    <n v="1"/>
    <m/>
    <m/>
    <n v="5057"/>
    <s v="CREDITOS DE CONSUMO"/>
    <n v="0"/>
    <n v="0"/>
    <n v="890480123"/>
    <s v="UNIVERSIDAD DE CARTAGENA"/>
    <n v="3"/>
    <n v="6"/>
    <d v="2020-05-11T00:00:00"/>
    <s v="A"/>
    <n v="3"/>
    <n v="2"/>
    <n v="7"/>
    <n v="1"/>
  </r>
  <r>
    <n v="33517"/>
    <s v="C"/>
    <x v="394"/>
    <x v="0"/>
    <n v="4"/>
    <n v="550021830"/>
    <d v="2020-10-29T00:00:00"/>
    <d v="2024-03-28T00:00:00"/>
    <n v="0"/>
    <n v="1"/>
    <n v="2"/>
    <n v="30"/>
    <n v="2"/>
    <n v="22490513"/>
    <n v="24960000"/>
    <n v="37989"/>
    <n v="1460"/>
    <n v="36476"/>
    <n v="0"/>
    <n v="0"/>
    <n v="0"/>
    <m/>
    <n v="0"/>
    <n v="0"/>
    <n v="0"/>
    <m/>
    <m/>
    <d v="2021-03-30T00:00:00"/>
    <n v="1"/>
    <s v="O"/>
    <n v="1"/>
    <n v="30"/>
    <n v="0"/>
    <m/>
    <m/>
    <m/>
    <m/>
    <m/>
    <m/>
    <n v="1"/>
    <n v="1"/>
    <m/>
    <m/>
    <n v="2959"/>
    <s v="CREDITOS DE CONSUMO"/>
    <n v="0"/>
    <n v="0"/>
    <n v="890480123"/>
    <s v="UNIVERSIDAD DE CARTAGENA"/>
    <n v="3"/>
    <n v="6"/>
    <d v="2020-05-11T00:00:00"/>
    <s v="A"/>
    <n v="3"/>
    <n v="2"/>
    <n v="7"/>
    <n v="1"/>
  </r>
  <r>
    <n v="20125"/>
    <s v="C"/>
    <x v="394"/>
    <x v="0"/>
    <n v="4"/>
    <n v="550021855"/>
    <d v="2020-10-29T00:00:00"/>
    <d v="2024-03-28T00:00:00"/>
    <n v="0"/>
    <n v="1"/>
    <n v="2"/>
    <n v="30"/>
    <n v="2"/>
    <n v="22490513"/>
    <n v="24960000"/>
    <n v="22816"/>
    <n v="877"/>
    <n v="21902"/>
    <n v="0"/>
    <n v="0"/>
    <n v="0"/>
    <m/>
    <n v="0"/>
    <n v="0"/>
    <n v="0"/>
    <m/>
    <m/>
    <d v="2021-03-30T00:00:00"/>
    <n v="1"/>
    <s v="O"/>
    <n v="1"/>
    <n v="30"/>
    <n v="0"/>
    <m/>
    <m/>
    <m/>
    <m/>
    <m/>
    <m/>
    <n v="1"/>
    <n v="1"/>
    <m/>
    <m/>
    <n v="1777"/>
    <s v="CREDITOS DE CONSUMO"/>
    <n v="0"/>
    <n v="0"/>
    <n v="890480123"/>
    <s v="UNIVERSIDAD DE CARTAGENA"/>
    <n v="3"/>
    <n v="6"/>
    <d v="2020-05-11T00:00:00"/>
    <s v="A"/>
    <n v="3"/>
    <n v="2"/>
    <n v="7"/>
    <n v="1"/>
  </r>
  <r>
    <n v="6707"/>
    <s v="C"/>
    <x v="394"/>
    <x v="0"/>
    <n v="4"/>
    <n v="550021856"/>
    <d v="2020-10-29T00:00:00"/>
    <d v="2024-03-28T00:00:00"/>
    <n v="0"/>
    <n v="1"/>
    <n v="1"/>
    <n v="30"/>
    <n v="2"/>
    <n v="22490513"/>
    <n v="24960000"/>
    <n v="7584"/>
    <n v="292"/>
    <n v="7299"/>
    <n v="0"/>
    <n v="0"/>
    <n v="0"/>
    <m/>
    <n v="0"/>
    <n v="0"/>
    <n v="0"/>
    <m/>
    <m/>
    <d v="2021-03-30T00:00:00"/>
    <n v="1"/>
    <s v="O"/>
    <n v="1"/>
    <n v="30"/>
    <n v="0"/>
    <m/>
    <m/>
    <m/>
    <m/>
    <m/>
    <m/>
    <n v="1"/>
    <n v="1"/>
    <m/>
    <m/>
    <n v="592"/>
    <s v="CREDITOS DE CONSUMO"/>
    <n v="0"/>
    <n v="0"/>
    <n v="890480123"/>
    <s v="UNIVERSIDAD DE CARTAGENA"/>
    <n v="3"/>
    <n v="6"/>
    <d v="2020-05-11T00:00:00"/>
    <s v="A"/>
    <n v="3"/>
    <n v="2"/>
    <n v="7"/>
    <n v="1"/>
  </r>
  <r>
    <n v="34468"/>
    <s v="C"/>
    <x v="394"/>
    <x v="0"/>
    <n v="4"/>
    <n v="550022115"/>
    <d v="2020-10-29T00:00:00"/>
    <d v="2024-03-28T00:00:00"/>
    <n v="0"/>
    <n v="1"/>
    <n v="2"/>
    <n v="30"/>
    <n v="2"/>
    <n v="22490513"/>
    <n v="24960000"/>
    <n v="39075"/>
    <n v="1502"/>
    <n v="37511"/>
    <n v="0"/>
    <n v="0"/>
    <n v="0"/>
    <m/>
    <n v="0"/>
    <n v="0"/>
    <n v="0"/>
    <m/>
    <m/>
    <d v="2021-03-30T00:00:00"/>
    <n v="1"/>
    <s v="O"/>
    <n v="1"/>
    <n v="30"/>
    <n v="0"/>
    <m/>
    <m/>
    <m/>
    <m/>
    <m/>
    <m/>
    <n v="1"/>
    <n v="1"/>
    <m/>
    <m/>
    <n v="3043"/>
    <s v="CREDITOS DE CONSUMO"/>
    <n v="0"/>
    <n v="0"/>
    <n v="890480123"/>
    <s v="UNIVERSIDAD DE CARTAGENA"/>
    <n v="3"/>
    <n v="6"/>
    <d v="2020-05-11T00:00:00"/>
    <s v="A"/>
    <n v="3"/>
    <n v="2"/>
    <n v="7"/>
    <n v="1"/>
  </r>
  <r>
    <n v="13814"/>
    <s v="C"/>
    <x v="394"/>
    <x v="0"/>
    <n v="4"/>
    <n v="550022124"/>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3814"/>
    <s v="C"/>
    <x v="394"/>
    <x v="0"/>
    <n v="4"/>
    <n v="550022125"/>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4156"/>
    <s v="C"/>
    <x v="394"/>
    <x v="0"/>
    <n v="4"/>
    <n v="550022472"/>
    <d v="2020-10-29T00:00:00"/>
    <d v="2024-03-28T00:00:00"/>
    <n v="0"/>
    <n v="1"/>
    <n v="1"/>
    <n v="30"/>
    <n v="2"/>
    <n v="22490513"/>
    <n v="24960000"/>
    <n v="16041"/>
    <n v="617"/>
    <n v="15406"/>
    <n v="0"/>
    <n v="0"/>
    <n v="0"/>
    <m/>
    <n v="0"/>
    <n v="0"/>
    <n v="0"/>
    <m/>
    <m/>
    <d v="2021-03-30T00:00:00"/>
    <n v="1"/>
    <s v="O"/>
    <n v="1"/>
    <n v="30"/>
    <n v="0"/>
    <m/>
    <m/>
    <m/>
    <m/>
    <m/>
    <m/>
    <n v="1"/>
    <n v="1"/>
    <m/>
    <m/>
    <n v="1250"/>
    <s v="CREDITOS DE CONSUMO"/>
    <n v="0"/>
    <n v="0"/>
    <n v="890480123"/>
    <s v="UNIVERSIDAD DE CARTAGENA"/>
    <n v="3"/>
    <n v="6"/>
    <d v="2020-05-11T00:00:00"/>
    <s v="A"/>
    <n v="3"/>
    <n v="2"/>
    <n v="7"/>
    <n v="1"/>
  </r>
  <r>
    <n v="49536"/>
    <s v="C"/>
    <x v="394"/>
    <x v="0"/>
    <n v="4"/>
    <n v="550022473"/>
    <d v="2020-10-29T00:00:00"/>
    <d v="2024-03-28T00:00:00"/>
    <n v="0"/>
    <n v="1"/>
    <n v="2"/>
    <n v="30"/>
    <n v="2"/>
    <n v="22490513"/>
    <n v="24960000"/>
    <n v="56160"/>
    <n v="2159"/>
    <n v="53909"/>
    <n v="0"/>
    <n v="0"/>
    <n v="0"/>
    <m/>
    <n v="0"/>
    <n v="0"/>
    <n v="0"/>
    <m/>
    <m/>
    <d v="2021-03-30T00:00:00"/>
    <n v="1"/>
    <s v="O"/>
    <n v="1"/>
    <n v="30"/>
    <n v="0"/>
    <m/>
    <m/>
    <m/>
    <m/>
    <m/>
    <m/>
    <n v="1"/>
    <n v="1"/>
    <m/>
    <m/>
    <n v="4373"/>
    <s v="CREDITOS DE CONSUMO"/>
    <n v="0"/>
    <n v="0"/>
    <n v="890480123"/>
    <s v="UNIVERSIDAD DE CARTAGENA"/>
    <n v="3"/>
    <n v="6"/>
    <d v="2020-05-11T00:00:00"/>
    <s v="A"/>
    <n v="3"/>
    <n v="2"/>
    <n v="7"/>
    <n v="1"/>
  </r>
  <r>
    <n v="58115"/>
    <s v="C"/>
    <x v="394"/>
    <x v="0"/>
    <n v="4"/>
    <n v="550022854"/>
    <d v="2020-10-29T00:00:00"/>
    <d v="2024-03-28T00:00:00"/>
    <n v="0"/>
    <n v="1"/>
    <n v="2"/>
    <n v="30"/>
    <n v="2"/>
    <n v="22490513"/>
    <n v="24960000"/>
    <n v="65884"/>
    <n v="2533"/>
    <n v="63245"/>
    <n v="0"/>
    <n v="0"/>
    <n v="0"/>
    <m/>
    <n v="0"/>
    <n v="0"/>
    <n v="0"/>
    <m/>
    <m/>
    <d v="2021-03-30T00:00:00"/>
    <n v="1"/>
    <s v="O"/>
    <n v="1"/>
    <n v="30"/>
    <n v="0"/>
    <m/>
    <m/>
    <m/>
    <m/>
    <m/>
    <m/>
    <n v="1"/>
    <n v="1"/>
    <m/>
    <m/>
    <n v="5130"/>
    <s v="CREDITOS DE CONSUMO"/>
    <n v="0"/>
    <n v="0"/>
    <n v="890480123"/>
    <s v="UNIVERSIDAD DE CARTAGENA"/>
    <n v="3"/>
    <n v="6"/>
    <d v="2020-05-11T00:00:00"/>
    <s v="A"/>
    <n v="3"/>
    <n v="2"/>
    <n v="7"/>
    <n v="1"/>
  </r>
  <r>
    <n v="14861"/>
    <s v="C"/>
    <x v="394"/>
    <x v="0"/>
    <n v="4"/>
    <n v="550022868"/>
    <d v="2020-10-29T00:00:00"/>
    <d v="2024-03-28T00:00:00"/>
    <n v="0"/>
    <n v="1"/>
    <n v="1"/>
    <n v="30"/>
    <n v="2"/>
    <n v="22490513"/>
    <n v="24960000"/>
    <n v="16840"/>
    <n v="647"/>
    <n v="16173"/>
    <n v="0"/>
    <n v="0"/>
    <n v="0"/>
    <m/>
    <n v="0"/>
    <n v="0"/>
    <n v="0"/>
    <m/>
    <m/>
    <d v="2021-03-30T00:00:00"/>
    <n v="1"/>
    <s v="O"/>
    <n v="1"/>
    <n v="30"/>
    <n v="0"/>
    <m/>
    <m/>
    <m/>
    <m/>
    <m/>
    <m/>
    <n v="1"/>
    <n v="1"/>
    <m/>
    <m/>
    <n v="1312"/>
    <s v="CREDITOS DE CONSUMO"/>
    <n v="0"/>
    <n v="0"/>
    <n v="890480123"/>
    <s v="UNIVERSIDAD DE CARTAGENA"/>
    <n v="3"/>
    <n v="6"/>
    <d v="2020-05-11T00:00:00"/>
    <s v="A"/>
    <n v="3"/>
    <n v="2"/>
    <n v="7"/>
    <n v="1"/>
  </r>
  <r>
    <n v="66948"/>
    <s v="C"/>
    <x v="394"/>
    <x v="0"/>
    <n v="4"/>
    <n v="550023017"/>
    <d v="2020-10-29T00:00:00"/>
    <d v="2024-03-28T00:00:00"/>
    <n v="0"/>
    <n v="1"/>
    <n v="2"/>
    <n v="30"/>
    <n v="2"/>
    <n v="22490513"/>
    <n v="24960000"/>
    <n v="75907"/>
    <n v="2918"/>
    <n v="72858"/>
    <n v="0"/>
    <n v="0"/>
    <n v="0"/>
    <m/>
    <n v="0"/>
    <n v="0"/>
    <n v="0"/>
    <m/>
    <m/>
    <d v="2021-03-30T00:00:00"/>
    <n v="1"/>
    <s v="O"/>
    <n v="1"/>
    <n v="30"/>
    <n v="0"/>
    <m/>
    <m/>
    <m/>
    <m/>
    <m/>
    <m/>
    <n v="1"/>
    <n v="1"/>
    <m/>
    <m/>
    <n v="5910"/>
    <s v="CREDITOS DE CONSUMO"/>
    <n v="0"/>
    <n v="0"/>
    <n v="890480123"/>
    <s v="UNIVERSIDAD DE CARTAGENA"/>
    <n v="3"/>
    <n v="6"/>
    <d v="2020-05-11T00:00:00"/>
    <s v="A"/>
    <n v="3"/>
    <n v="2"/>
    <n v="7"/>
    <n v="1"/>
  </r>
  <r>
    <n v="14528"/>
    <s v="C"/>
    <x v="394"/>
    <x v="0"/>
    <n v="4"/>
    <n v="550023199"/>
    <d v="2020-10-29T00:00:00"/>
    <d v="2024-03-28T00:00:00"/>
    <n v="0"/>
    <n v="1"/>
    <n v="2"/>
    <n v="30"/>
    <n v="2"/>
    <n v="22490513"/>
    <n v="24960000"/>
    <n v="16479"/>
    <n v="634"/>
    <n v="15811"/>
    <n v="0"/>
    <n v="0"/>
    <n v="0"/>
    <m/>
    <n v="0"/>
    <n v="0"/>
    <n v="0"/>
    <m/>
    <m/>
    <d v="2021-03-30T00:00:00"/>
    <n v="1"/>
    <s v="O"/>
    <n v="1"/>
    <n v="30"/>
    <n v="0"/>
    <m/>
    <m/>
    <m/>
    <m/>
    <m/>
    <m/>
    <n v="1"/>
    <n v="1"/>
    <m/>
    <m/>
    <n v="1283"/>
    <s v="CREDITOS DE CONSUMO"/>
    <n v="0"/>
    <n v="0"/>
    <n v="890480123"/>
    <s v="UNIVERSIDAD DE CARTAGENA"/>
    <n v="3"/>
    <n v="6"/>
    <d v="2020-05-11T00:00:00"/>
    <s v="A"/>
    <n v="3"/>
    <n v="2"/>
    <n v="7"/>
    <n v="1"/>
  </r>
  <r>
    <n v="74475"/>
    <s v="C"/>
    <x v="394"/>
    <x v="0"/>
    <n v="4"/>
    <n v="550023201"/>
    <d v="2020-10-29T00:00:00"/>
    <d v="2024-03-28T00:00:00"/>
    <n v="0"/>
    <n v="1"/>
    <n v="1"/>
    <n v="30"/>
    <n v="2"/>
    <n v="22490513"/>
    <n v="24960000"/>
    <n v="84394"/>
    <n v="3245"/>
    <n v="81049"/>
    <n v="0"/>
    <n v="0"/>
    <n v="0"/>
    <m/>
    <n v="0"/>
    <n v="0"/>
    <n v="0"/>
    <m/>
    <m/>
    <d v="2021-03-30T00:00:00"/>
    <n v="1"/>
    <s v="O"/>
    <n v="1"/>
    <n v="30"/>
    <n v="0"/>
    <m/>
    <m/>
    <m/>
    <m/>
    <m/>
    <m/>
    <n v="1"/>
    <n v="1"/>
    <m/>
    <m/>
    <n v="6574"/>
    <s v="CREDITOS DE CONSUMO"/>
    <n v="0"/>
    <n v="0"/>
    <n v="890480123"/>
    <s v="UNIVERSIDAD DE CARTAGENA"/>
    <n v="3"/>
    <n v="6"/>
    <d v="2020-05-11T00:00:00"/>
    <s v="A"/>
    <n v="3"/>
    <n v="2"/>
    <n v="7"/>
    <n v="1"/>
  </r>
  <r>
    <n v="74548"/>
    <s v="C"/>
    <x v="394"/>
    <x v="0"/>
    <n v="4"/>
    <n v="550023311"/>
    <d v="2020-10-29T00:00:00"/>
    <d v="2024-03-28T00:00:00"/>
    <n v="0"/>
    <n v="1"/>
    <n v="1"/>
    <n v="30"/>
    <n v="2"/>
    <n v="22490513"/>
    <n v="24960000"/>
    <n v="84480"/>
    <n v="3248"/>
    <n v="81129"/>
    <n v="0"/>
    <n v="0"/>
    <n v="0"/>
    <m/>
    <n v="0"/>
    <n v="0"/>
    <n v="0"/>
    <m/>
    <m/>
    <d v="2021-03-30T00:00:00"/>
    <n v="1"/>
    <s v="O"/>
    <n v="1"/>
    <n v="30"/>
    <n v="0"/>
    <m/>
    <m/>
    <m/>
    <m/>
    <m/>
    <m/>
    <n v="1"/>
    <n v="1"/>
    <m/>
    <m/>
    <n v="6581"/>
    <s v="CREDITOS DE CONSUMO"/>
    <n v="0"/>
    <n v="0"/>
    <n v="890480123"/>
    <s v="UNIVERSIDAD DE CARTAGENA"/>
    <n v="3"/>
    <n v="6"/>
    <d v="2020-05-11T00:00:00"/>
    <s v="A"/>
    <n v="3"/>
    <n v="2"/>
    <n v="7"/>
    <n v="1"/>
  </r>
  <r>
    <n v="7443"/>
    <s v="C"/>
    <x v="394"/>
    <x v="0"/>
    <n v="4"/>
    <n v="550023344"/>
    <d v="2020-10-29T00:00:00"/>
    <d v="2024-03-28T00:00:00"/>
    <n v="0"/>
    <n v="1"/>
    <n v="2"/>
    <n v="30"/>
    <n v="2"/>
    <n v="22490513"/>
    <n v="24960000"/>
    <n v="8450"/>
    <n v="325"/>
    <n v="8100"/>
    <n v="0"/>
    <n v="0"/>
    <n v="0"/>
    <m/>
    <n v="0"/>
    <n v="0"/>
    <n v="0"/>
    <m/>
    <m/>
    <d v="2021-03-30T00:00:00"/>
    <n v="1"/>
    <s v="O"/>
    <n v="1"/>
    <n v="30"/>
    <n v="0"/>
    <m/>
    <m/>
    <m/>
    <m/>
    <m/>
    <m/>
    <n v="1"/>
    <n v="1"/>
    <m/>
    <m/>
    <n v="657"/>
    <s v="CREDITOS DE CONSUMO"/>
    <n v="0"/>
    <n v="0"/>
    <n v="890480123"/>
    <s v="UNIVERSIDAD DE CARTAGENA"/>
    <n v="3"/>
    <n v="6"/>
    <d v="2020-05-11T00:00:00"/>
    <s v="A"/>
    <n v="3"/>
    <n v="2"/>
    <n v="7"/>
    <n v="1"/>
  </r>
  <r>
    <n v="15282"/>
    <s v="C"/>
    <x v="394"/>
    <x v="0"/>
    <n v="4"/>
    <n v="550023509"/>
    <d v="2020-10-29T00:00:00"/>
    <d v="2024-03-28T00:00:00"/>
    <n v="0"/>
    <n v="1"/>
    <n v="1"/>
    <n v="30"/>
    <n v="2"/>
    <n v="22490513"/>
    <n v="24960000"/>
    <n v="17302"/>
    <n v="665"/>
    <n v="16631"/>
    <n v="0"/>
    <n v="0"/>
    <n v="0"/>
    <m/>
    <n v="0"/>
    <n v="0"/>
    <n v="0"/>
    <m/>
    <m/>
    <d v="2021-03-30T00:00:00"/>
    <n v="1"/>
    <s v="O"/>
    <n v="1"/>
    <n v="30"/>
    <n v="0"/>
    <m/>
    <m/>
    <m/>
    <m/>
    <m/>
    <m/>
    <n v="1"/>
    <n v="1"/>
    <m/>
    <m/>
    <n v="1349"/>
    <s v="CREDITOS DE CONSUMO"/>
    <n v="0"/>
    <n v="0"/>
    <n v="890480123"/>
    <s v="UNIVERSIDAD DE CARTAGENA"/>
    <n v="3"/>
    <n v="6"/>
    <d v="2020-05-11T00:00:00"/>
    <s v="A"/>
    <n v="3"/>
    <n v="2"/>
    <n v="7"/>
    <n v="1"/>
  </r>
  <r>
    <n v="37866"/>
    <s v="C"/>
    <x v="394"/>
    <x v="0"/>
    <n v="4"/>
    <n v="550023715"/>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37866"/>
    <s v="C"/>
    <x v="394"/>
    <x v="0"/>
    <n v="4"/>
    <n v="550023718"/>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75757"/>
    <s v="C"/>
    <x v="394"/>
    <x v="0"/>
    <n v="4"/>
    <n v="550023724"/>
    <d v="2020-03-14T00:00:00"/>
    <d v="2024-03-28T00:00:00"/>
    <n v="0"/>
    <n v="1"/>
    <n v="2"/>
    <n v="30"/>
    <n v="2"/>
    <n v="22490513"/>
    <n v="24960000"/>
    <n v="85873"/>
    <n v="3301"/>
    <n v="82444"/>
    <n v="0"/>
    <n v="0"/>
    <n v="0"/>
    <m/>
    <n v="0"/>
    <n v="0"/>
    <n v="0"/>
    <m/>
    <m/>
    <d v="2021-03-30T00:00:00"/>
    <n v="1"/>
    <s v="O"/>
    <n v="1"/>
    <n v="30"/>
    <n v="0"/>
    <m/>
    <m/>
    <m/>
    <m/>
    <m/>
    <m/>
    <n v="1"/>
    <n v="1"/>
    <m/>
    <m/>
    <n v="6687"/>
    <s v="CREDITOS DE CONSUMO"/>
    <n v="0"/>
    <n v="0"/>
    <n v="890480123"/>
    <s v="UNIVERSIDAD DE CARTAGENA"/>
    <n v="5"/>
    <m/>
    <m/>
    <m/>
    <m/>
    <n v="2"/>
    <n v="7"/>
    <n v="2"/>
  </r>
  <r>
    <n v="75907"/>
    <s v="C"/>
    <x v="394"/>
    <x v="0"/>
    <n v="4"/>
    <n v="550023821"/>
    <d v="2020-04-22T00:00:00"/>
    <d v="2024-03-28T00:00:00"/>
    <n v="0"/>
    <n v="1"/>
    <n v="1"/>
    <n v="30"/>
    <n v="2"/>
    <n v="22490513"/>
    <n v="24960000"/>
    <n v="86017"/>
    <n v="3307"/>
    <n v="82608"/>
    <n v="0"/>
    <n v="0"/>
    <n v="0"/>
    <m/>
    <n v="0"/>
    <n v="0"/>
    <n v="0"/>
    <m/>
    <m/>
    <d v="2021-03-30T00:00:00"/>
    <n v="1"/>
    <s v="O"/>
    <n v="1"/>
    <n v="30"/>
    <n v="0"/>
    <m/>
    <m/>
    <m/>
    <m/>
    <m/>
    <m/>
    <n v="1"/>
    <n v="1"/>
    <m/>
    <m/>
    <n v="6701"/>
    <s v="CREDITOS DE CONSUMO"/>
    <n v="0"/>
    <n v="0"/>
    <n v="890480123"/>
    <s v="UNIVERSIDAD DE CARTAGENA"/>
    <n v="5"/>
    <m/>
    <m/>
    <m/>
    <m/>
    <n v="2"/>
    <n v="7"/>
    <n v="2"/>
  </r>
  <r>
    <n v="186621"/>
    <s v="C"/>
    <x v="394"/>
    <x v="0"/>
    <n v="4"/>
    <n v="550025023"/>
    <d v="2020-12-17T00:00:00"/>
    <d v="2024-03-28T00:00:00"/>
    <n v="0"/>
    <n v="1"/>
    <n v="2"/>
    <n v="30"/>
    <n v="2"/>
    <n v="22490513"/>
    <n v="24960000"/>
    <n v="211542"/>
    <n v="8133"/>
    <n v="203095"/>
    <n v="0"/>
    <n v="0"/>
    <n v="0"/>
    <m/>
    <n v="0"/>
    <n v="0"/>
    <n v="0"/>
    <m/>
    <m/>
    <d v="2021-03-30T00:00:00"/>
    <n v="1"/>
    <s v="O"/>
    <n v="1"/>
    <n v="30"/>
    <n v="0"/>
    <m/>
    <m/>
    <m/>
    <m/>
    <m/>
    <m/>
    <n v="1"/>
    <n v="1"/>
    <m/>
    <m/>
    <n v="16474"/>
    <s v="CREDITOS DE CONSUMO"/>
    <n v="0"/>
    <n v="0"/>
    <n v="890480123"/>
    <s v="UNIVERSIDAD DE CARTAGENA"/>
    <n v="5"/>
    <m/>
    <m/>
    <m/>
    <m/>
    <n v="2"/>
    <n v="7"/>
    <n v="2"/>
  </r>
  <r>
    <n v="21054"/>
    <s v="C"/>
    <x v="394"/>
    <x v="0"/>
    <n v="4"/>
    <n v="550025189"/>
    <d v="2021-01-14T00:00:00"/>
    <d v="2024-03-28T00:00:00"/>
    <n v="0"/>
    <n v="1"/>
    <n v="1"/>
    <n v="30"/>
    <n v="2"/>
    <n v="22490513"/>
    <n v="24960000"/>
    <n v="23847"/>
    <n v="917"/>
    <n v="22912"/>
    <n v="0"/>
    <n v="0"/>
    <n v="0"/>
    <m/>
    <n v="0"/>
    <n v="0"/>
    <n v="0"/>
    <m/>
    <m/>
    <d v="2021-03-30T00:00:00"/>
    <n v="1"/>
    <s v="O"/>
    <n v="1"/>
    <n v="30"/>
    <n v="0"/>
    <m/>
    <m/>
    <m/>
    <m/>
    <m/>
    <m/>
    <n v="1"/>
    <n v="1"/>
    <m/>
    <m/>
    <n v="1858"/>
    <s v="CREDITOS DE CONSUMO"/>
    <n v="0"/>
    <n v="0"/>
    <n v="890480123"/>
    <s v="UNIVERSIDAD DE CARTAGENA"/>
    <n v="5"/>
    <m/>
    <m/>
    <m/>
    <m/>
    <n v="2"/>
    <n v="7"/>
    <n v="2"/>
  </r>
  <r>
    <n v="43239"/>
    <s v="C"/>
    <x v="394"/>
    <x v="0"/>
    <n v="4"/>
    <n v="550025193"/>
    <d v="2021-01-16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12155"/>
    <s v="C"/>
    <x v="394"/>
    <x v="0"/>
    <n v="4"/>
    <n v="550025202"/>
    <d v="2021-01-18T00:00:00"/>
    <d v="2024-02-28T00:00:00"/>
    <n v="0"/>
    <n v="1"/>
    <n v="2"/>
    <n v="30"/>
    <n v="2"/>
    <n v="22490513"/>
    <n v="24960000"/>
    <n v="14070"/>
    <n v="541"/>
    <n v="13228"/>
    <n v="0"/>
    <n v="0"/>
    <n v="0"/>
    <m/>
    <n v="0"/>
    <n v="0"/>
    <n v="0"/>
    <m/>
    <m/>
    <d v="2021-03-30T00:00:00"/>
    <n v="1"/>
    <s v="O"/>
    <n v="1"/>
    <n v="30"/>
    <n v="0"/>
    <m/>
    <m/>
    <m/>
    <m/>
    <m/>
    <m/>
    <n v="1"/>
    <n v="1"/>
    <m/>
    <m/>
    <n v="1073"/>
    <s v="CREDITOS DE CONSUMO"/>
    <n v="0"/>
    <n v="0"/>
    <n v="890480123"/>
    <s v="UNIVERSIDAD DE CARTAGENA"/>
    <n v="5"/>
    <m/>
    <m/>
    <m/>
    <m/>
    <n v="2"/>
    <n v="7"/>
    <n v="2"/>
  </r>
  <r>
    <n v="43239"/>
    <s v="C"/>
    <x v="394"/>
    <x v="0"/>
    <n v="4"/>
    <n v="550025206"/>
    <d v="2021-01-19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60534"/>
    <s v="C"/>
    <x v="394"/>
    <x v="0"/>
    <n v="4"/>
    <n v="550025387"/>
    <d v="2021-02-11T00:00:00"/>
    <d v="2024-02-28T00:00:00"/>
    <n v="0"/>
    <n v="1"/>
    <n v="2"/>
    <n v="30"/>
    <n v="2"/>
    <n v="22490513"/>
    <n v="24960000"/>
    <n v="70000"/>
    <n v="2691"/>
    <n v="65878"/>
    <n v="0"/>
    <n v="0"/>
    <n v="0"/>
    <m/>
    <n v="0"/>
    <n v="0"/>
    <n v="0"/>
    <m/>
    <m/>
    <d v="2021-03-30T00:00:00"/>
    <n v="1"/>
    <s v="O"/>
    <n v="1"/>
    <n v="30"/>
    <n v="0"/>
    <m/>
    <m/>
    <m/>
    <m/>
    <m/>
    <m/>
    <n v="1"/>
    <n v="1"/>
    <m/>
    <m/>
    <n v="5344"/>
    <s v="CREDITOS DE CONSUMO"/>
    <n v="0"/>
    <n v="0"/>
    <n v="890480123"/>
    <s v="UNIVERSIDAD DE CARTAGENA"/>
    <n v="5"/>
    <m/>
    <m/>
    <m/>
    <m/>
    <n v="2"/>
    <n v="7"/>
    <n v="2"/>
  </r>
  <r>
    <n v="8494"/>
    <s v="C"/>
    <x v="394"/>
    <x v="0"/>
    <n v="4"/>
    <n v="550025443"/>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494"/>
    <s v="C"/>
    <x v="394"/>
    <x v="0"/>
    <n v="4"/>
    <n v="550025444"/>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8356"/>
    <s v="C"/>
    <x v="394"/>
    <x v="0"/>
    <n v="4"/>
    <n v="550025634"/>
    <d v="2021-03-24T00:00:00"/>
    <d v="2024-04-30T00:00:00"/>
    <n v="0"/>
    <n v="1"/>
    <n v="1"/>
    <n v="30"/>
    <n v="2"/>
    <n v="22490513"/>
    <n v="24960000"/>
    <n v="100000"/>
    <n v="3844"/>
    <n v="96156"/>
    <n v="0"/>
    <n v="0"/>
    <n v="0"/>
    <m/>
    <n v="0"/>
    <n v="0"/>
    <n v="0"/>
    <m/>
    <m/>
    <d v="2021-03-30T00:00:00"/>
    <n v="1"/>
    <s v="O"/>
    <n v="1"/>
    <n v="30"/>
    <n v="0"/>
    <m/>
    <m/>
    <m/>
    <m/>
    <m/>
    <m/>
    <n v="1"/>
    <n v="1"/>
    <m/>
    <m/>
    <n v="7800"/>
    <s v="CREDITOS DE CONSUMO"/>
    <n v="0"/>
    <n v="0"/>
    <n v="890480123"/>
    <s v="UNIVERSIDAD DE CARTAGENA"/>
    <n v="5"/>
    <m/>
    <m/>
    <m/>
    <m/>
    <n v="2"/>
    <n v="7"/>
    <n v="2"/>
  </r>
  <r>
    <n v="5513"/>
    <s v="C"/>
    <x v="394"/>
    <x v="0"/>
    <n v="4"/>
    <n v="550025709"/>
    <d v="2021-03-31T00:00:00"/>
    <d v="2021-05-30T00:00:00"/>
    <n v="0"/>
    <n v="1"/>
    <n v="0"/>
    <n v="30"/>
    <n v="2"/>
    <n v="0"/>
    <n v="0"/>
    <n v="6000"/>
    <n v="6000"/>
    <n v="6000"/>
    <n v="0"/>
    <n v="0"/>
    <n v="0"/>
    <m/>
    <n v="0"/>
    <n v="0"/>
    <n v="0"/>
    <m/>
    <m/>
    <d v="2021-03-31T00:00:00"/>
    <n v="1"/>
    <s v="O"/>
    <n v="1"/>
    <n v="30"/>
    <n v="0"/>
    <m/>
    <m/>
    <m/>
    <m/>
    <m/>
    <m/>
    <n v="1"/>
    <n v="1"/>
    <m/>
    <m/>
    <n v="487"/>
    <s v="CREDITOS DE CONSUMO"/>
    <n v="0"/>
    <n v="0"/>
    <n v="890480123"/>
    <s v="UNIVERSIDAD DE CARTAGENA"/>
    <n v="5"/>
    <m/>
    <m/>
    <m/>
    <m/>
    <n v="2"/>
    <n v="7"/>
    <n v="2"/>
  </r>
  <r>
    <n v="16192134"/>
    <s v="C"/>
    <x v="395"/>
    <x v="3"/>
    <n v="4"/>
    <n v="12028"/>
    <d v="2017-01-25T00:00:00"/>
    <d v="2024-01-25T00:00:00"/>
    <n v="5"/>
    <n v="1"/>
    <n v="49"/>
    <n v="30"/>
    <n v="2"/>
    <n v="13121400"/>
    <n v="13940000"/>
    <n v="44271000"/>
    <n v="808301"/>
    <n v="22857183"/>
    <n v="41640"/>
    <n v="0"/>
    <n v="49190000"/>
    <s v="                              "/>
    <n v="0"/>
    <n v="0"/>
    <n v="0"/>
    <m/>
    <m/>
    <d v="2021-03-30T00:00:00"/>
    <n v="3"/>
    <s v="O"/>
    <n v="1"/>
    <n v="30"/>
    <n v="8126"/>
    <m/>
    <m/>
    <m/>
    <m/>
    <m/>
    <m/>
    <n v="1"/>
    <n v="1"/>
    <m/>
    <m/>
    <n v="6665049"/>
    <s v="CREDITOS DE CONSUMO"/>
    <n v="0"/>
    <n v="0"/>
    <n v="890480123"/>
    <s v="UNIVERSIDAD DE CARTAGENA"/>
    <n v="5"/>
    <m/>
    <m/>
    <m/>
    <m/>
    <n v="1"/>
    <n v="7"/>
    <n v="2"/>
  </r>
  <r>
    <n v="51409931"/>
    <s v="C"/>
    <x v="395"/>
    <x v="0"/>
    <n v="4"/>
    <n v="14624"/>
    <d v="2018-09-19T00:00:00"/>
    <d v="2025-09-19T00:00:00"/>
    <n v="11"/>
    <n v="1"/>
    <n v="29"/>
    <n v="30"/>
    <n v="2"/>
    <n v="17726461"/>
    <n v="19240000"/>
    <n v="93700000"/>
    <n v="1954377"/>
    <n v="72571422"/>
    <n v="391985"/>
    <n v="0"/>
    <n v="0"/>
    <m/>
    <n v="0"/>
    <n v="0"/>
    <n v="0"/>
    <m/>
    <m/>
    <d v="2021-03-30T00:00:00"/>
    <n v="1"/>
    <s v="O"/>
    <n v="1"/>
    <n v="30"/>
    <n v="202445"/>
    <m/>
    <m/>
    <m/>
    <m/>
    <m/>
    <m/>
    <n v="1"/>
    <n v="1"/>
    <m/>
    <m/>
    <n v="21161491"/>
    <s v="CREDITOS DE CONSUMO"/>
    <n v="0"/>
    <n v="0"/>
    <n v="890480123"/>
    <s v="UNIVERSIDAD DE CARTAGENA"/>
    <n v="5"/>
    <m/>
    <m/>
    <m/>
    <m/>
    <n v="1"/>
    <n v="7"/>
    <n v="2"/>
  </r>
  <r>
    <n v="1370347"/>
    <s v="C"/>
    <x v="395"/>
    <x v="0"/>
    <n v="4"/>
    <n v="16409"/>
    <d v="2019-10-07T00:00:00"/>
    <d v="2021-10-07T00:00:00"/>
    <n v="0"/>
    <n v="1"/>
    <n v="18"/>
    <n v="30"/>
    <n v="2"/>
    <n v="12185828"/>
    <n v="12890000"/>
    <n v="7167000"/>
    <n v="337998"/>
    <n v="1934413"/>
    <n v="0"/>
    <n v="0"/>
    <n v="0"/>
    <m/>
    <n v="0"/>
    <n v="0"/>
    <n v="0"/>
    <m/>
    <m/>
    <d v="2021-03-30T00:00:00"/>
    <n v="1"/>
    <s v="O"/>
    <n v="1"/>
    <n v="30"/>
    <n v="0"/>
    <m/>
    <m/>
    <m/>
    <m/>
    <m/>
    <m/>
    <n v="1"/>
    <n v="1"/>
    <m/>
    <m/>
    <n v="564066"/>
    <s v="CREDITOS DE CONSUMO"/>
    <n v="0"/>
    <n v="0"/>
    <n v="890480123"/>
    <s v="UNIVERSIDAD DE CARTAGENA"/>
    <n v="5"/>
    <m/>
    <m/>
    <m/>
    <m/>
    <n v="1"/>
    <n v="7"/>
    <n v="2"/>
  </r>
  <r>
    <n v="36871088"/>
    <s v="C"/>
    <x v="395"/>
    <x v="0"/>
    <n v="4"/>
    <n v="16457"/>
    <d v="2019-10-16T00:00:00"/>
    <d v="2026-10-30T00:00:00"/>
    <n v="0"/>
    <n v="1"/>
    <n v="17"/>
    <n v="30"/>
    <n v="2"/>
    <n v="12185828"/>
    <n v="12890000"/>
    <n v="60547349"/>
    <n v="1074853"/>
    <n v="52048062"/>
    <n v="0"/>
    <n v="0"/>
    <n v="0"/>
    <m/>
    <n v="0"/>
    <n v="0"/>
    <n v="0"/>
    <m/>
    <m/>
    <d v="2021-03-30T00:00:00"/>
    <n v="1"/>
    <s v="O"/>
    <n v="1"/>
    <n v="30"/>
    <n v="0"/>
    <m/>
    <m/>
    <m/>
    <m/>
    <m/>
    <m/>
    <n v="1"/>
    <n v="1"/>
    <m/>
    <m/>
    <n v="15176974"/>
    <s v="CREDITOS DE CONSUMO"/>
    <n v="0"/>
    <n v="0"/>
    <n v="890480123"/>
    <s v="UNIVERSIDAD DE CARTAGENA"/>
    <n v="5"/>
    <m/>
    <m/>
    <m/>
    <m/>
    <n v="1"/>
    <n v="7"/>
    <n v="2"/>
  </r>
  <r>
    <n v="283356"/>
    <s v="C"/>
    <x v="395"/>
    <x v="0"/>
    <n v="4"/>
    <n v="550020137"/>
    <d v="2018-11-21T00:00:00"/>
    <d v="2024-03-30T00:00:00"/>
    <n v="0"/>
    <n v="1"/>
    <n v="0"/>
    <n v="30"/>
    <n v="2"/>
    <n v="22490513"/>
    <n v="24960000"/>
    <n v="399992"/>
    <n v="15687"/>
    <n v="399992"/>
    <n v="0"/>
    <n v="0"/>
    <n v="0"/>
    <m/>
    <n v="0"/>
    <n v="0"/>
    <n v="0"/>
    <m/>
    <m/>
    <d v="2021-03-31T00:00:00"/>
    <n v="1"/>
    <s v="O"/>
    <n v="1"/>
    <n v="30"/>
    <n v="0"/>
    <m/>
    <m/>
    <m/>
    <m/>
    <m/>
    <m/>
    <n v="1"/>
    <n v="1"/>
    <m/>
    <m/>
    <n v="116636"/>
    <s v="CREDITOS DE CONSUMO"/>
    <n v="0"/>
    <n v="0"/>
    <n v="890480123"/>
    <s v="UNIVERSIDAD DE CARTAGENA"/>
    <n v="5"/>
    <m/>
    <m/>
    <m/>
    <m/>
    <n v="2"/>
    <n v="7"/>
    <n v="2"/>
  </r>
  <r>
    <n v="10125"/>
    <s v="C"/>
    <x v="395"/>
    <x v="0"/>
    <n v="4"/>
    <n v="550020138"/>
    <d v="2018-11-21T00:00:00"/>
    <d v="2023-12-30T00:00:00"/>
    <n v="0"/>
    <n v="1"/>
    <n v="2"/>
    <n v="30"/>
    <n v="2"/>
    <n v="22490513"/>
    <n v="24960000"/>
    <n v="14933"/>
    <n v="586"/>
    <n v="14292"/>
    <n v="0"/>
    <n v="0"/>
    <n v="0"/>
    <m/>
    <n v="0"/>
    <n v="0"/>
    <n v="0"/>
    <m/>
    <m/>
    <d v="2021-03-30T00:00:00"/>
    <n v="1"/>
    <s v="O"/>
    <n v="1"/>
    <n v="30"/>
    <n v="0"/>
    <m/>
    <m/>
    <m/>
    <m/>
    <m/>
    <m/>
    <n v="1"/>
    <n v="1"/>
    <m/>
    <m/>
    <n v="4167"/>
    <s v="CREDITOS DE CONSUMO"/>
    <n v="0"/>
    <n v="0"/>
    <n v="890480123"/>
    <s v="UNIVERSIDAD DE CARTAGENA"/>
    <n v="5"/>
    <m/>
    <m/>
    <m/>
    <m/>
    <n v="2"/>
    <n v="7"/>
    <n v="2"/>
  </r>
  <r>
    <n v="149701"/>
    <s v="C"/>
    <x v="395"/>
    <x v="0"/>
    <n v="4"/>
    <n v="550020254"/>
    <d v="2018-12-03T00:00:00"/>
    <d v="2024-01-28T00:00:00"/>
    <n v="0"/>
    <n v="1"/>
    <n v="1"/>
    <n v="30"/>
    <n v="2"/>
    <n v="22490513"/>
    <n v="24960000"/>
    <n v="215739"/>
    <n v="8461"/>
    <n v="211321"/>
    <n v="0"/>
    <n v="0"/>
    <n v="0"/>
    <m/>
    <n v="0"/>
    <n v="0"/>
    <n v="0"/>
    <m/>
    <m/>
    <d v="2021-03-30T00:00:00"/>
    <n v="1"/>
    <s v="O"/>
    <n v="1"/>
    <n v="30"/>
    <n v="0"/>
    <m/>
    <m/>
    <m/>
    <m/>
    <m/>
    <m/>
    <n v="1"/>
    <n v="1"/>
    <m/>
    <m/>
    <n v="61620"/>
    <s v="CREDITOS DE CONSUMO"/>
    <n v="0"/>
    <n v="0"/>
    <n v="890480123"/>
    <s v="UNIVERSIDAD DE CARTAGENA"/>
    <n v="5"/>
    <m/>
    <m/>
    <m/>
    <m/>
    <n v="2"/>
    <n v="7"/>
    <n v="2"/>
  </r>
  <r>
    <n v="34595"/>
    <s v="C"/>
    <x v="395"/>
    <x v="0"/>
    <n v="4"/>
    <n v="550020305"/>
    <d v="2018-12-12T00:00:00"/>
    <d v="2023-07-30T00:00:00"/>
    <n v="0"/>
    <n v="1"/>
    <n v="7"/>
    <n v="30"/>
    <n v="2"/>
    <n v="22490513"/>
    <n v="24960000"/>
    <n v="57578"/>
    <n v="2258"/>
    <n v="48835"/>
    <n v="0"/>
    <n v="0"/>
    <n v="0"/>
    <m/>
    <n v="0"/>
    <n v="0"/>
    <n v="0"/>
    <m/>
    <m/>
    <d v="2021-03-30T00:00:00"/>
    <n v="1"/>
    <s v="O"/>
    <n v="1"/>
    <n v="30"/>
    <n v="0"/>
    <m/>
    <m/>
    <m/>
    <m/>
    <m/>
    <m/>
    <n v="1"/>
    <n v="1"/>
    <m/>
    <m/>
    <n v="14240"/>
    <s v="CREDITOS DE CONSUMO"/>
    <n v="0"/>
    <n v="0"/>
    <n v="890480123"/>
    <s v="UNIVERSIDAD DE CARTAGENA"/>
    <n v="5"/>
    <m/>
    <m/>
    <m/>
    <m/>
    <n v="2"/>
    <n v="7"/>
    <n v="2"/>
  </r>
  <r>
    <n v="23646"/>
    <s v="C"/>
    <x v="395"/>
    <x v="0"/>
    <n v="4"/>
    <n v="550020555"/>
    <d v="2019-01-26T00:00:00"/>
    <d v="2023-07-30T00:00:00"/>
    <n v="0"/>
    <n v="1"/>
    <n v="7"/>
    <n v="30"/>
    <n v="2"/>
    <n v="22490513"/>
    <n v="24960000"/>
    <n v="39357"/>
    <n v="1543"/>
    <n v="33379"/>
    <n v="0"/>
    <n v="0"/>
    <n v="0"/>
    <m/>
    <n v="0"/>
    <n v="0"/>
    <n v="0"/>
    <m/>
    <m/>
    <d v="2021-03-30T00:00:00"/>
    <n v="1"/>
    <s v="O"/>
    <n v="1"/>
    <n v="30"/>
    <n v="0"/>
    <m/>
    <m/>
    <m/>
    <m/>
    <m/>
    <m/>
    <n v="1"/>
    <n v="1"/>
    <m/>
    <m/>
    <n v="9733"/>
    <s v="CREDITOS DE CONSUMO"/>
    <n v="0"/>
    <n v="0"/>
    <n v="890480123"/>
    <s v="UNIVERSIDAD DE CARTAGENA"/>
    <n v="5"/>
    <m/>
    <m/>
    <m/>
    <m/>
    <n v="2"/>
    <n v="7"/>
    <n v="2"/>
  </r>
  <r>
    <n v="8369"/>
    <s v="C"/>
    <x v="395"/>
    <x v="0"/>
    <n v="4"/>
    <n v="550020564"/>
    <d v="2019-01-27T00:00:00"/>
    <d v="2023-07-30T00:00:00"/>
    <n v="0"/>
    <n v="1"/>
    <n v="7"/>
    <n v="30"/>
    <n v="2"/>
    <n v="22490513"/>
    <n v="24960000"/>
    <n v="13925"/>
    <n v="546"/>
    <n v="11814"/>
    <n v="0"/>
    <n v="0"/>
    <n v="0"/>
    <m/>
    <n v="0"/>
    <n v="0"/>
    <n v="0"/>
    <m/>
    <m/>
    <d v="2021-03-30T00:00:00"/>
    <n v="1"/>
    <s v="O"/>
    <n v="1"/>
    <n v="30"/>
    <n v="0"/>
    <m/>
    <m/>
    <m/>
    <m/>
    <m/>
    <m/>
    <n v="1"/>
    <n v="1"/>
    <m/>
    <m/>
    <n v="3445"/>
    <s v="CREDITOS DE CONSUMO"/>
    <n v="0"/>
    <n v="0"/>
    <n v="890480123"/>
    <s v="UNIVERSIDAD DE CARTAGENA"/>
    <n v="5"/>
    <m/>
    <m/>
    <m/>
    <m/>
    <n v="2"/>
    <n v="7"/>
    <n v="2"/>
  </r>
  <r>
    <n v="7390"/>
    <s v="C"/>
    <x v="395"/>
    <x v="0"/>
    <n v="4"/>
    <n v="550020567"/>
    <d v="2019-01-27T00:00:00"/>
    <d v="2023-07-30T00:00:00"/>
    <n v="0"/>
    <n v="1"/>
    <n v="7"/>
    <n v="30"/>
    <n v="2"/>
    <n v="22490513"/>
    <n v="24960000"/>
    <n v="12295"/>
    <n v="482"/>
    <n v="10432"/>
    <n v="0"/>
    <n v="0"/>
    <n v="0"/>
    <m/>
    <n v="0"/>
    <n v="0"/>
    <n v="0"/>
    <m/>
    <m/>
    <d v="2021-03-30T00:00:00"/>
    <n v="1"/>
    <s v="O"/>
    <n v="1"/>
    <n v="30"/>
    <n v="0"/>
    <m/>
    <m/>
    <m/>
    <m/>
    <m/>
    <m/>
    <n v="1"/>
    <n v="1"/>
    <m/>
    <m/>
    <n v="3042"/>
    <s v="CREDITOS DE CONSUMO"/>
    <n v="0"/>
    <n v="0"/>
    <n v="890480123"/>
    <s v="UNIVERSIDAD DE CARTAGENA"/>
    <n v="5"/>
    <m/>
    <m/>
    <m/>
    <m/>
    <n v="2"/>
    <n v="7"/>
    <n v="2"/>
  </r>
  <r>
    <n v="81146"/>
    <s v="C"/>
    <x v="395"/>
    <x v="0"/>
    <n v="4"/>
    <n v="550020568"/>
    <d v="2019-01-28T00:00:00"/>
    <d v="2023-07-30T00:00:00"/>
    <n v="0"/>
    <n v="1"/>
    <n v="7"/>
    <n v="30"/>
    <n v="2"/>
    <n v="22490513"/>
    <n v="24960000"/>
    <n v="135047"/>
    <n v="5296"/>
    <n v="114548"/>
    <n v="0"/>
    <n v="0"/>
    <n v="0"/>
    <m/>
    <n v="0"/>
    <n v="0"/>
    <n v="0"/>
    <m/>
    <m/>
    <d v="2021-03-30T00:00:00"/>
    <n v="1"/>
    <s v="O"/>
    <n v="1"/>
    <n v="30"/>
    <n v="0"/>
    <m/>
    <m/>
    <m/>
    <m/>
    <m/>
    <m/>
    <n v="1"/>
    <n v="1"/>
    <m/>
    <m/>
    <n v="33402"/>
    <s v="CREDITOS DE CONSUMO"/>
    <n v="0"/>
    <n v="0"/>
    <n v="890480123"/>
    <s v="UNIVERSIDAD DE CARTAGENA"/>
    <n v="5"/>
    <m/>
    <m/>
    <m/>
    <m/>
    <n v="2"/>
    <n v="7"/>
    <n v="2"/>
  </r>
  <r>
    <n v="23326"/>
    <s v="C"/>
    <x v="395"/>
    <x v="0"/>
    <n v="4"/>
    <n v="550020569"/>
    <d v="2019-01-28T00:00:00"/>
    <d v="2022-01-28T00:00:00"/>
    <n v="0"/>
    <n v="1"/>
    <n v="25"/>
    <n v="30"/>
    <n v="2"/>
    <n v="22490513"/>
    <n v="24960000"/>
    <n v="92899"/>
    <n v="3643"/>
    <n v="32927"/>
    <n v="0"/>
    <n v="0"/>
    <n v="0"/>
    <m/>
    <n v="0"/>
    <n v="0"/>
    <n v="0"/>
    <m/>
    <m/>
    <d v="2021-03-30T00:00:00"/>
    <n v="1"/>
    <s v="O"/>
    <n v="1"/>
    <n v="30"/>
    <n v="0"/>
    <m/>
    <m/>
    <m/>
    <m/>
    <m/>
    <m/>
    <n v="1"/>
    <n v="1"/>
    <m/>
    <m/>
    <n v="9601"/>
    <s v="CREDITOS DE CONSUMO"/>
    <n v="0"/>
    <n v="0"/>
    <n v="890480123"/>
    <s v="UNIVERSIDAD DE CARTAGENA"/>
    <n v="5"/>
    <m/>
    <m/>
    <m/>
    <m/>
    <n v="2"/>
    <n v="7"/>
    <n v="2"/>
  </r>
  <r>
    <n v="5244"/>
    <s v="C"/>
    <x v="395"/>
    <x v="0"/>
    <n v="4"/>
    <n v="550020574"/>
    <d v="2019-01-28T00:00:00"/>
    <d v="2022-01-28T00:00:00"/>
    <n v="0"/>
    <n v="1"/>
    <n v="25"/>
    <n v="30"/>
    <n v="2"/>
    <n v="22490513"/>
    <n v="24960000"/>
    <n v="20900"/>
    <n v="820"/>
    <n v="7402"/>
    <n v="0"/>
    <n v="0"/>
    <n v="0"/>
    <m/>
    <n v="0"/>
    <n v="0"/>
    <n v="0"/>
    <m/>
    <m/>
    <d v="2021-03-30T00:00:00"/>
    <n v="1"/>
    <s v="O"/>
    <n v="1"/>
    <n v="30"/>
    <n v="0"/>
    <m/>
    <m/>
    <m/>
    <m/>
    <m/>
    <m/>
    <n v="1"/>
    <n v="1"/>
    <m/>
    <m/>
    <n v="2158"/>
    <s v="CREDITOS DE CONSUMO"/>
    <n v="0"/>
    <n v="0"/>
    <n v="890480123"/>
    <s v="UNIVERSIDAD DE CARTAGENA"/>
    <n v="5"/>
    <m/>
    <m/>
    <m/>
    <m/>
    <n v="2"/>
    <n v="7"/>
    <n v="2"/>
  </r>
  <r>
    <n v="27372"/>
    <s v="C"/>
    <x v="395"/>
    <x v="0"/>
    <n v="4"/>
    <n v="550020721"/>
    <d v="2019-02-21T00:00:00"/>
    <d v="2022-02-28T00:00:00"/>
    <n v="0"/>
    <n v="1"/>
    <n v="24"/>
    <n v="30"/>
    <n v="2"/>
    <n v="22490513"/>
    <n v="24960000"/>
    <n v="100000"/>
    <n v="3922"/>
    <n v="38639"/>
    <n v="0"/>
    <n v="0"/>
    <n v="0"/>
    <m/>
    <n v="0"/>
    <n v="0"/>
    <n v="0"/>
    <m/>
    <m/>
    <d v="2021-03-30T00:00:00"/>
    <n v="1"/>
    <s v="O"/>
    <n v="1"/>
    <n v="30"/>
    <n v="0"/>
    <m/>
    <m/>
    <m/>
    <m/>
    <m/>
    <m/>
    <n v="1"/>
    <n v="1"/>
    <m/>
    <m/>
    <n v="11267"/>
    <s v="CREDITOS DE CONSUMO"/>
    <n v="0"/>
    <n v="0"/>
    <n v="890480123"/>
    <s v="UNIVERSIDAD DE CARTAGENA"/>
    <n v="5"/>
    <m/>
    <m/>
    <m/>
    <m/>
    <n v="2"/>
    <n v="7"/>
    <n v="2"/>
  </r>
  <r>
    <n v="48217"/>
    <s v="C"/>
    <x v="395"/>
    <x v="0"/>
    <n v="4"/>
    <n v="550020736"/>
    <d v="2019-02-23T00:00:00"/>
    <d v="2022-02-28T00:00:00"/>
    <n v="0"/>
    <n v="1"/>
    <n v="24"/>
    <n v="30"/>
    <n v="2"/>
    <n v="22490513"/>
    <n v="24960000"/>
    <n v="176287"/>
    <n v="6914"/>
    <n v="68064"/>
    <n v="0"/>
    <n v="0"/>
    <n v="0"/>
    <m/>
    <n v="0"/>
    <n v="0"/>
    <n v="0"/>
    <m/>
    <m/>
    <d v="2021-03-30T00:00:00"/>
    <n v="1"/>
    <s v="O"/>
    <n v="1"/>
    <n v="30"/>
    <n v="0"/>
    <m/>
    <m/>
    <m/>
    <m/>
    <m/>
    <m/>
    <n v="1"/>
    <n v="1"/>
    <m/>
    <m/>
    <n v="19847"/>
    <s v="CREDITOS DE CONSUMO"/>
    <n v="0"/>
    <n v="0"/>
    <n v="890480123"/>
    <s v="UNIVERSIDAD DE CARTAGENA"/>
    <n v="5"/>
    <m/>
    <m/>
    <m/>
    <m/>
    <n v="2"/>
    <n v="7"/>
    <n v="2"/>
  </r>
  <r>
    <n v="59156"/>
    <s v="C"/>
    <x v="395"/>
    <x v="0"/>
    <n v="4"/>
    <n v="550021058"/>
    <d v="2019-04-15T00:00:00"/>
    <d v="2022-03-30T00:00:00"/>
    <n v="0"/>
    <n v="1"/>
    <n v="23"/>
    <n v="30"/>
    <n v="2"/>
    <n v="22490513"/>
    <n v="24960000"/>
    <n v="200000"/>
    <n v="7843"/>
    <n v="83506"/>
    <n v="0"/>
    <n v="0"/>
    <n v="0"/>
    <m/>
    <n v="0"/>
    <n v="0"/>
    <n v="0"/>
    <m/>
    <m/>
    <d v="2021-03-30T00:00:00"/>
    <n v="1"/>
    <s v="O"/>
    <n v="1"/>
    <n v="30"/>
    <n v="0"/>
    <m/>
    <m/>
    <m/>
    <m/>
    <m/>
    <m/>
    <n v="1"/>
    <n v="1"/>
    <m/>
    <m/>
    <n v="24350"/>
    <s v="CREDITOS DE CONSUMO"/>
    <n v="0"/>
    <n v="0"/>
    <n v="890480123"/>
    <s v="UNIVERSIDAD DE CARTAGENA"/>
    <n v="5"/>
    <m/>
    <m/>
    <m/>
    <m/>
    <n v="2"/>
    <n v="7"/>
    <n v="2"/>
  </r>
  <r>
    <n v="62818"/>
    <s v="C"/>
    <x v="395"/>
    <x v="0"/>
    <n v="4"/>
    <n v="550021094"/>
    <d v="2019-04-21T00:00:00"/>
    <d v="2022-04-30T00:00:00"/>
    <n v="0"/>
    <n v="1"/>
    <n v="22"/>
    <n v="30"/>
    <n v="2"/>
    <n v="22490513"/>
    <n v="24960000"/>
    <n v="197800"/>
    <n v="7757"/>
    <n v="88676"/>
    <n v="0"/>
    <n v="0"/>
    <n v="0"/>
    <m/>
    <n v="0"/>
    <n v="0"/>
    <n v="0"/>
    <m/>
    <m/>
    <d v="2021-03-30T00:00:00"/>
    <n v="1"/>
    <s v="O"/>
    <n v="1"/>
    <n v="30"/>
    <n v="0"/>
    <m/>
    <m/>
    <m/>
    <m/>
    <m/>
    <m/>
    <n v="1"/>
    <n v="1"/>
    <m/>
    <m/>
    <n v="25858"/>
    <s v="CREDITOS DE CONSUMO"/>
    <n v="0"/>
    <n v="0"/>
    <n v="890480123"/>
    <s v="UNIVERSIDAD DE CARTAGENA"/>
    <n v="5"/>
    <m/>
    <m/>
    <m/>
    <m/>
    <n v="2"/>
    <n v="7"/>
    <n v="2"/>
  </r>
  <r>
    <n v="95265"/>
    <s v="C"/>
    <x v="395"/>
    <x v="0"/>
    <n v="4"/>
    <n v="550021103"/>
    <d v="2019-04-23T00:00:00"/>
    <d v="2022-04-30T00:00:00"/>
    <n v="0"/>
    <n v="1"/>
    <n v="22"/>
    <n v="30"/>
    <n v="2"/>
    <n v="22490513"/>
    <n v="24960000"/>
    <n v="300000"/>
    <n v="11765"/>
    <n v="134478"/>
    <n v="0"/>
    <n v="0"/>
    <n v="0"/>
    <m/>
    <n v="0"/>
    <n v="0"/>
    <n v="0"/>
    <m/>
    <m/>
    <d v="2021-03-30T00:00:00"/>
    <n v="1"/>
    <s v="O"/>
    <n v="1"/>
    <n v="30"/>
    <n v="0"/>
    <m/>
    <m/>
    <m/>
    <m/>
    <m/>
    <m/>
    <n v="1"/>
    <n v="1"/>
    <m/>
    <m/>
    <n v="39213"/>
    <s v="CREDITOS DE CONSUMO"/>
    <n v="0"/>
    <n v="0"/>
    <n v="890480123"/>
    <s v="UNIVERSIDAD DE CARTAGENA"/>
    <n v="5"/>
    <m/>
    <m/>
    <m/>
    <m/>
    <n v="2"/>
    <n v="7"/>
    <n v="2"/>
  </r>
  <r>
    <n v="10350"/>
    <s v="C"/>
    <x v="395"/>
    <x v="0"/>
    <n v="4"/>
    <n v="550021120"/>
    <d v="2019-04-26T00:00:00"/>
    <d v="2022-04-30T00:00:00"/>
    <n v="0"/>
    <n v="1"/>
    <n v="22"/>
    <n v="30"/>
    <n v="2"/>
    <n v="22490513"/>
    <n v="24960000"/>
    <n v="32543"/>
    <n v="1276"/>
    <n v="14610"/>
    <n v="0"/>
    <n v="0"/>
    <n v="0"/>
    <m/>
    <n v="0"/>
    <n v="0"/>
    <n v="0"/>
    <m/>
    <m/>
    <d v="2021-03-30T00:00:00"/>
    <n v="1"/>
    <s v="O"/>
    <n v="1"/>
    <n v="30"/>
    <n v="0"/>
    <m/>
    <m/>
    <m/>
    <m/>
    <m/>
    <m/>
    <n v="1"/>
    <n v="1"/>
    <m/>
    <m/>
    <n v="4260"/>
    <s v="CREDITOS DE CONSUMO"/>
    <n v="0"/>
    <n v="0"/>
    <n v="890480123"/>
    <s v="UNIVERSIDAD DE CARTAGENA"/>
    <n v="5"/>
    <m/>
    <m/>
    <m/>
    <m/>
    <n v="2"/>
    <n v="7"/>
    <n v="2"/>
  </r>
  <r>
    <n v="8315"/>
    <s v="C"/>
    <x v="395"/>
    <x v="0"/>
    <n v="4"/>
    <n v="550021132"/>
    <d v="2019-04-27T00:00:00"/>
    <d v="2022-04-30T00:00:00"/>
    <n v="0"/>
    <n v="1"/>
    <n v="22"/>
    <n v="30"/>
    <n v="2"/>
    <n v="22490513"/>
    <n v="24960000"/>
    <n v="26179"/>
    <n v="1027"/>
    <n v="11738"/>
    <n v="0"/>
    <n v="0"/>
    <n v="0"/>
    <m/>
    <n v="0"/>
    <n v="0"/>
    <n v="0"/>
    <m/>
    <m/>
    <d v="2021-03-30T00:00:00"/>
    <n v="1"/>
    <s v="O"/>
    <n v="1"/>
    <n v="30"/>
    <n v="0"/>
    <m/>
    <m/>
    <m/>
    <m/>
    <m/>
    <m/>
    <n v="1"/>
    <n v="1"/>
    <m/>
    <m/>
    <n v="3423"/>
    <s v="CREDITOS DE CONSUMO"/>
    <n v="0"/>
    <n v="0"/>
    <n v="890480123"/>
    <s v="UNIVERSIDAD DE CARTAGENA"/>
    <n v="5"/>
    <m/>
    <m/>
    <m/>
    <m/>
    <n v="2"/>
    <n v="7"/>
    <n v="2"/>
  </r>
  <r>
    <n v="12146"/>
    <s v="C"/>
    <x v="395"/>
    <x v="0"/>
    <n v="4"/>
    <n v="550021141"/>
    <d v="2019-04-28T00:00:00"/>
    <d v="2022-04-30T00:00:00"/>
    <n v="0"/>
    <n v="1"/>
    <n v="22"/>
    <n v="30"/>
    <n v="2"/>
    <n v="22490513"/>
    <n v="24960000"/>
    <n v="38247"/>
    <n v="1500"/>
    <n v="17145"/>
    <n v="0"/>
    <n v="0"/>
    <n v="0"/>
    <m/>
    <n v="0"/>
    <n v="0"/>
    <n v="0"/>
    <m/>
    <m/>
    <d v="2021-03-30T00:00:00"/>
    <n v="1"/>
    <s v="O"/>
    <n v="1"/>
    <n v="30"/>
    <n v="0"/>
    <m/>
    <m/>
    <m/>
    <m/>
    <m/>
    <m/>
    <n v="1"/>
    <n v="1"/>
    <m/>
    <m/>
    <n v="4999"/>
    <s v="CREDITOS DE CONSUMO"/>
    <n v="0"/>
    <n v="0"/>
    <n v="890480123"/>
    <s v="UNIVERSIDAD DE CARTAGENA"/>
    <n v="5"/>
    <m/>
    <m/>
    <m/>
    <m/>
    <n v="2"/>
    <n v="7"/>
    <n v="2"/>
  </r>
  <r>
    <n v="3482"/>
    <s v="C"/>
    <x v="395"/>
    <x v="0"/>
    <n v="4"/>
    <n v="550021142"/>
    <d v="2019-04-28T00:00:00"/>
    <d v="2022-04-30T00:00:00"/>
    <n v="0"/>
    <n v="1"/>
    <n v="22"/>
    <n v="30"/>
    <n v="2"/>
    <n v="22490513"/>
    <n v="24960000"/>
    <n v="10950"/>
    <n v="429"/>
    <n v="4915"/>
    <n v="0"/>
    <n v="0"/>
    <n v="0"/>
    <m/>
    <n v="0"/>
    <n v="0"/>
    <n v="0"/>
    <m/>
    <m/>
    <d v="2021-03-30T00:00:00"/>
    <n v="1"/>
    <s v="O"/>
    <n v="1"/>
    <n v="30"/>
    <n v="0"/>
    <m/>
    <m/>
    <m/>
    <m/>
    <m/>
    <m/>
    <n v="1"/>
    <n v="1"/>
    <m/>
    <m/>
    <n v="1433"/>
    <s v="CREDITOS DE CONSUMO"/>
    <n v="0"/>
    <n v="0"/>
    <n v="890480123"/>
    <s v="UNIVERSIDAD DE CARTAGENA"/>
    <n v="5"/>
    <m/>
    <m/>
    <m/>
    <m/>
    <n v="2"/>
    <n v="7"/>
    <n v="2"/>
  </r>
  <r>
    <n v="50031"/>
    <s v="C"/>
    <x v="395"/>
    <x v="0"/>
    <n v="4"/>
    <n v="550021322"/>
    <d v="2019-05-19T00:00:00"/>
    <d v="2022-05-30T00:00:00"/>
    <n v="0"/>
    <n v="1"/>
    <n v="21"/>
    <n v="30"/>
    <n v="2"/>
    <n v="22490513"/>
    <n v="24960000"/>
    <n v="147667"/>
    <n v="5791"/>
    <n v="70625"/>
    <n v="0"/>
    <n v="0"/>
    <n v="0"/>
    <m/>
    <n v="0"/>
    <n v="0"/>
    <n v="0"/>
    <m/>
    <m/>
    <d v="2021-03-30T00:00:00"/>
    <n v="1"/>
    <s v="O"/>
    <n v="1"/>
    <n v="30"/>
    <n v="0"/>
    <m/>
    <m/>
    <m/>
    <m/>
    <m/>
    <m/>
    <n v="1"/>
    <n v="1"/>
    <m/>
    <m/>
    <n v="20594"/>
    <s v="CREDITOS DE CONSUMO"/>
    <n v="0"/>
    <n v="0"/>
    <n v="890480123"/>
    <s v="UNIVERSIDAD DE CARTAGENA"/>
    <n v="5"/>
    <m/>
    <m/>
    <m/>
    <m/>
    <n v="2"/>
    <n v="7"/>
    <n v="2"/>
  </r>
  <r>
    <n v="19928"/>
    <s v="C"/>
    <x v="395"/>
    <x v="0"/>
    <n v="4"/>
    <n v="550021323"/>
    <d v="2019-05-19T00:00:00"/>
    <d v="2022-05-30T00:00:00"/>
    <n v="0"/>
    <n v="1"/>
    <n v="21"/>
    <n v="30"/>
    <n v="2"/>
    <n v="22490513"/>
    <n v="24960000"/>
    <n v="58819"/>
    <n v="2307"/>
    <n v="28131"/>
    <n v="0"/>
    <n v="0"/>
    <n v="0"/>
    <m/>
    <n v="0"/>
    <n v="0"/>
    <n v="0"/>
    <m/>
    <m/>
    <d v="2021-03-30T00:00:00"/>
    <n v="1"/>
    <s v="O"/>
    <n v="1"/>
    <n v="30"/>
    <n v="0"/>
    <m/>
    <m/>
    <m/>
    <m/>
    <m/>
    <m/>
    <n v="1"/>
    <n v="1"/>
    <m/>
    <m/>
    <n v="8203"/>
    <s v="CREDITOS DE CONSUMO"/>
    <n v="0"/>
    <n v="0"/>
    <n v="890480123"/>
    <s v="UNIVERSIDAD DE CARTAGENA"/>
    <n v="5"/>
    <m/>
    <m/>
    <m/>
    <m/>
    <n v="2"/>
    <n v="7"/>
    <n v="2"/>
  </r>
  <r>
    <n v="101681"/>
    <s v="C"/>
    <x v="395"/>
    <x v="0"/>
    <n v="4"/>
    <n v="550021327"/>
    <d v="2019-05-21T00:00:00"/>
    <d v="2022-05-30T00:00:00"/>
    <n v="0"/>
    <n v="1"/>
    <n v="21"/>
    <n v="30"/>
    <n v="2"/>
    <n v="22490513"/>
    <n v="24960000"/>
    <n v="300000"/>
    <n v="11765"/>
    <n v="143535"/>
    <n v="0"/>
    <n v="0"/>
    <n v="0"/>
    <m/>
    <n v="0"/>
    <n v="0"/>
    <n v="0"/>
    <m/>
    <m/>
    <d v="2021-03-30T00:00:00"/>
    <n v="1"/>
    <s v="O"/>
    <n v="1"/>
    <n v="30"/>
    <n v="0"/>
    <m/>
    <m/>
    <m/>
    <m/>
    <m/>
    <m/>
    <n v="1"/>
    <n v="1"/>
    <m/>
    <m/>
    <n v="41854"/>
    <s v="CREDITOS DE CONSUMO"/>
    <n v="0"/>
    <n v="0"/>
    <n v="890480123"/>
    <s v="UNIVERSIDAD DE CARTAGENA"/>
    <n v="5"/>
    <m/>
    <m/>
    <m/>
    <m/>
    <n v="2"/>
    <n v="7"/>
    <n v="2"/>
  </r>
  <r>
    <n v="8629"/>
    <s v="C"/>
    <x v="395"/>
    <x v="0"/>
    <n v="4"/>
    <n v="550021371"/>
    <d v="2019-05-26T00:00:00"/>
    <d v="2022-05-30T00:00:00"/>
    <n v="0"/>
    <n v="1"/>
    <n v="21"/>
    <n v="30"/>
    <n v="2"/>
    <n v="22490513"/>
    <n v="24960000"/>
    <n v="25463"/>
    <n v="999"/>
    <n v="12181"/>
    <n v="0"/>
    <n v="0"/>
    <n v="0"/>
    <m/>
    <n v="0"/>
    <n v="0"/>
    <n v="0"/>
    <m/>
    <m/>
    <d v="2021-03-30T00:00:00"/>
    <n v="1"/>
    <s v="O"/>
    <n v="1"/>
    <n v="30"/>
    <n v="0"/>
    <m/>
    <m/>
    <m/>
    <m/>
    <m/>
    <m/>
    <n v="1"/>
    <n v="1"/>
    <m/>
    <m/>
    <n v="3552"/>
    <s v="CREDITOS DE CONSUMO"/>
    <n v="0"/>
    <n v="0"/>
    <n v="890480123"/>
    <s v="UNIVERSIDAD DE CARTAGENA"/>
    <n v="5"/>
    <m/>
    <m/>
    <m/>
    <m/>
    <n v="2"/>
    <n v="7"/>
    <n v="2"/>
  </r>
  <r>
    <n v="67771"/>
    <s v="C"/>
    <x v="395"/>
    <x v="0"/>
    <n v="4"/>
    <n v="550021383"/>
    <d v="2019-05-27T00:00:00"/>
    <d v="2022-05-30T00:00:00"/>
    <n v="0"/>
    <n v="1"/>
    <n v="21"/>
    <n v="30"/>
    <n v="2"/>
    <n v="22490513"/>
    <n v="24960000"/>
    <n v="200000"/>
    <n v="7843"/>
    <n v="95667"/>
    <n v="0"/>
    <n v="0"/>
    <n v="0"/>
    <m/>
    <n v="0"/>
    <n v="0"/>
    <n v="0"/>
    <m/>
    <m/>
    <d v="2021-03-30T00:00:00"/>
    <n v="1"/>
    <s v="O"/>
    <n v="1"/>
    <n v="30"/>
    <n v="0"/>
    <m/>
    <m/>
    <m/>
    <m/>
    <m/>
    <m/>
    <n v="1"/>
    <n v="1"/>
    <m/>
    <m/>
    <n v="27896"/>
    <s v="CREDITOS DE CONSUMO"/>
    <n v="0"/>
    <n v="0"/>
    <n v="890480123"/>
    <s v="UNIVERSIDAD DE CARTAGENA"/>
    <n v="5"/>
    <m/>
    <m/>
    <m/>
    <m/>
    <n v="2"/>
    <n v="7"/>
    <n v="2"/>
  </r>
  <r>
    <n v="26120"/>
    <s v="C"/>
    <x v="395"/>
    <x v="0"/>
    <n v="4"/>
    <n v="550021924"/>
    <d v="2019-07-21T00:00:00"/>
    <d v="2022-07-30T00:00:00"/>
    <n v="0"/>
    <n v="1"/>
    <n v="19"/>
    <n v="30"/>
    <n v="2"/>
    <n v="22490513"/>
    <n v="24960000"/>
    <n v="68587"/>
    <n v="2690"/>
    <n v="36871"/>
    <n v="0"/>
    <n v="0"/>
    <n v="0"/>
    <m/>
    <n v="0"/>
    <n v="0"/>
    <n v="0"/>
    <m/>
    <m/>
    <d v="2021-03-30T00:00:00"/>
    <n v="1"/>
    <s v="O"/>
    <n v="1"/>
    <n v="30"/>
    <n v="0"/>
    <m/>
    <m/>
    <m/>
    <m/>
    <m/>
    <m/>
    <n v="1"/>
    <n v="1"/>
    <m/>
    <m/>
    <n v="10751"/>
    <s v="CREDITOS DE CONSUMO"/>
    <n v="0"/>
    <n v="0"/>
    <n v="890480123"/>
    <s v="UNIVERSIDAD DE CARTAGENA"/>
    <n v="5"/>
    <m/>
    <m/>
    <m/>
    <m/>
    <n v="2"/>
    <n v="7"/>
    <n v="2"/>
  </r>
  <r>
    <n v="76109"/>
    <s v="C"/>
    <x v="395"/>
    <x v="0"/>
    <n v="4"/>
    <n v="550021943"/>
    <d v="2019-07-23T00:00:00"/>
    <d v="2022-07-30T00:00:00"/>
    <n v="0"/>
    <n v="1"/>
    <n v="19"/>
    <n v="30"/>
    <n v="2"/>
    <n v="22490513"/>
    <n v="24960000"/>
    <n v="200000"/>
    <n v="7843"/>
    <n v="107437"/>
    <n v="0"/>
    <n v="0"/>
    <n v="0"/>
    <m/>
    <n v="0"/>
    <n v="0"/>
    <n v="0"/>
    <m/>
    <m/>
    <d v="2021-03-30T00:00:00"/>
    <n v="1"/>
    <s v="O"/>
    <n v="1"/>
    <n v="30"/>
    <n v="0"/>
    <m/>
    <m/>
    <m/>
    <m/>
    <m/>
    <m/>
    <n v="1"/>
    <n v="1"/>
    <m/>
    <m/>
    <n v="31328"/>
    <s v="CREDITOS DE CONSUMO"/>
    <n v="0"/>
    <n v="0"/>
    <n v="890480123"/>
    <s v="UNIVERSIDAD DE CARTAGENA"/>
    <n v="5"/>
    <m/>
    <m/>
    <m/>
    <m/>
    <n v="2"/>
    <n v="7"/>
    <n v="2"/>
  </r>
  <r>
    <n v="76101"/>
    <s v="C"/>
    <x v="395"/>
    <x v="0"/>
    <n v="4"/>
    <n v="550021964"/>
    <d v="2019-07-26T00:00:00"/>
    <d v="2022-07-30T00:00:00"/>
    <n v="0"/>
    <n v="1"/>
    <n v="19"/>
    <n v="30"/>
    <n v="2"/>
    <n v="22490513"/>
    <n v="24960000"/>
    <n v="200000"/>
    <n v="7843"/>
    <n v="107426"/>
    <n v="0"/>
    <n v="0"/>
    <n v="0"/>
    <m/>
    <n v="0"/>
    <n v="0"/>
    <n v="0"/>
    <m/>
    <m/>
    <d v="2021-03-30T00:00:00"/>
    <n v="1"/>
    <s v="O"/>
    <n v="1"/>
    <n v="30"/>
    <n v="0"/>
    <m/>
    <m/>
    <m/>
    <m/>
    <m/>
    <m/>
    <n v="1"/>
    <n v="1"/>
    <m/>
    <m/>
    <n v="31325"/>
    <s v="CREDITOS DE CONSUMO"/>
    <n v="0"/>
    <n v="0"/>
    <n v="890480123"/>
    <s v="UNIVERSIDAD DE CARTAGENA"/>
    <n v="5"/>
    <m/>
    <m/>
    <m/>
    <m/>
    <n v="2"/>
    <n v="7"/>
    <n v="2"/>
  </r>
  <r>
    <n v="60183"/>
    <s v="C"/>
    <x v="395"/>
    <x v="0"/>
    <n v="4"/>
    <n v="550022257"/>
    <d v="2019-08-24T00:00:00"/>
    <d v="2022-08-30T00:00:00"/>
    <n v="0"/>
    <n v="1"/>
    <n v="18"/>
    <n v="30"/>
    <n v="2"/>
    <n v="22490513"/>
    <n v="24960000"/>
    <n v="150000"/>
    <n v="5883"/>
    <n v="84955"/>
    <n v="0"/>
    <n v="0"/>
    <n v="0"/>
    <m/>
    <n v="0"/>
    <n v="0"/>
    <n v="0"/>
    <m/>
    <m/>
    <d v="2021-03-30T00:00:00"/>
    <n v="1"/>
    <s v="O"/>
    <n v="1"/>
    <n v="30"/>
    <n v="0"/>
    <m/>
    <m/>
    <m/>
    <m/>
    <m/>
    <m/>
    <n v="1"/>
    <n v="1"/>
    <m/>
    <m/>
    <n v="24772"/>
    <s v="CREDITOS DE CONSUMO"/>
    <n v="0"/>
    <n v="0"/>
    <n v="890480123"/>
    <s v="UNIVERSIDAD DE CARTAGENA"/>
    <n v="5"/>
    <m/>
    <m/>
    <m/>
    <m/>
    <n v="2"/>
    <n v="7"/>
    <n v="2"/>
  </r>
  <r>
    <n v="28047"/>
    <s v="C"/>
    <x v="395"/>
    <x v="0"/>
    <n v="4"/>
    <n v="550022567"/>
    <d v="2019-09-22T00:00:00"/>
    <d v="2022-09-30T00:00:00"/>
    <n v="0"/>
    <n v="1"/>
    <n v="17"/>
    <n v="30"/>
    <n v="2"/>
    <n v="22490513"/>
    <n v="24960000"/>
    <n v="66600"/>
    <n v="2612"/>
    <n v="39592"/>
    <n v="0"/>
    <n v="0"/>
    <n v="0"/>
    <m/>
    <n v="0"/>
    <n v="0"/>
    <n v="0"/>
    <m/>
    <m/>
    <d v="2021-03-30T00:00:00"/>
    <n v="1"/>
    <s v="O"/>
    <n v="1"/>
    <n v="30"/>
    <n v="0"/>
    <m/>
    <m/>
    <m/>
    <m/>
    <m/>
    <m/>
    <n v="1"/>
    <n v="1"/>
    <m/>
    <m/>
    <n v="11545"/>
    <s v="CREDITOS DE CONSUMO"/>
    <n v="0"/>
    <n v="0"/>
    <n v="890480123"/>
    <s v="UNIVERSIDAD DE CARTAGENA"/>
    <n v="5"/>
    <m/>
    <m/>
    <m/>
    <m/>
    <n v="2"/>
    <n v="7"/>
    <n v="2"/>
  </r>
  <r>
    <n v="8426"/>
    <s v="C"/>
    <x v="395"/>
    <x v="0"/>
    <n v="4"/>
    <n v="550022570"/>
    <d v="2019-09-22T00:00:00"/>
    <d v="2022-09-30T00:00:00"/>
    <n v="0"/>
    <n v="1"/>
    <n v="17"/>
    <n v="30"/>
    <n v="2"/>
    <n v="22490513"/>
    <n v="24960000"/>
    <n v="20000"/>
    <n v="784"/>
    <n v="11894"/>
    <n v="0"/>
    <n v="0"/>
    <n v="0"/>
    <m/>
    <n v="0"/>
    <n v="0"/>
    <n v="0"/>
    <m/>
    <m/>
    <d v="2021-03-30T00:00:00"/>
    <n v="1"/>
    <s v="O"/>
    <n v="1"/>
    <n v="30"/>
    <n v="0"/>
    <m/>
    <m/>
    <m/>
    <m/>
    <m/>
    <m/>
    <n v="1"/>
    <n v="1"/>
    <m/>
    <m/>
    <n v="3468"/>
    <s v="CREDITOS DE CONSUMO"/>
    <n v="0"/>
    <n v="0"/>
    <n v="890480123"/>
    <s v="UNIVERSIDAD DE CARTAGENA"/>
    <n v="5"/>
    <m/>
    <m/>
    <m/>
    <m/>
    <n v="2"/>
    <n v="7"/>
    <n v="2"/>
  </r>
  <r>
    <n v="9480"/>
    <s v="C"/>
    <x v="395"/>
    <x v="0"/>
    <n v="4"/>
    <n v="550022571"/>
    <d v="2019-09-22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140320"/>
    <s v="C"/>
    <x v="395"/>
    <x v="0"/>
    <n v="4"/>
    <n v="550022573"/>
    <d v="2019-09-22T00:00:00"/>
    <d v="2022-09-30T00:00:00"/>
    <n v="0"/>
    <n v="1"/>
    <n v="17"/>
    <n v="30"/>
    <n v="2"/>
    <n v="22490513"/>
    <n v="24960000"/>
    <n v="333713"/>
    <n v="13087"/>
    <n v="198079"/>
    <n v="0"/>
    <n v="0"/>
    <n v="0"/>
    <m/>
    <n v="0"/>
    <n v="0"/>
    <n v="0"/>
    <m/>
    <m/>
    <d v="2021-03-30T00:00:00"/>
    <n v="1"/>
    <s v="O"/>
    <n v="1"/>
    <n v="30"/>
    <n v="0"/>
    <m/>
    <m/>
    <m/>
    <m/>
    <m/>
    <m/>
    <n v="1"/>
    <n v="1"/>
    <m/>
    <m/>
    <n v="57759"/>
    <s v="CREDITOS DE CONSUMO"/>
    <n v="0"/>
    <n v="0"/>
    <n v="890480123"/>
    <s v="UNIVERSIDAD DE CARTAGENA"/>
    <n v="5"/>
    <m/>
    <m/>
    <m/>
    <m/>
    <n v="2"/>
    <n v="7"/>
    <n v="2"/>
  </r>
  <r>
    <n v="9637"/>
    <s v="C"/>
    <x v="395"/>
    <x v="0"/>
    <n v="4"/>
    <n v="550022624"/>
    <d v="2019-09-29T00:00:00"/>
    <d v="2022-09-30T00:00:00"/>
    <n v="0"/>
    <n v="1"/>
    <n v="17"/>
    <n v="30"/>
    <n v="2"/>
    <n v="22490513"/>
    <n v="24960000"/>
    <n v="22892"/>
    <n v="898"/>
    <n v="13604"/>
    <n v="0"/>
    <n v="0"/>
    <n v="0"/>
    <m/>
    <n v="0"/>
    <n v="0"/>
    <n v="0"/>
    <m/>
    <m/>
    <d v="2021-03-30T00:00:00"/>
    <n v="1"/>
    <s v="O"/>
    <n v="1"/>
    <n v="30"/>
    <n v="0"/>
    <m/>
    <m/>
    <m/>
    <m/>
    <m/>
    <m/>
    <n v="1"/>
    <n v="1"/>
    <m/>
    <m/>
    <n v="3967"/>
    <s v="CREDITOS DE CONSUMO"/>
    <n v="0"/>
    <n v="0"/>
    <n v="890480123"/>
    <s v="UNIVERSIDAD DE CARTAGENA"/>
    <n v="5"/>
    <m/>
    <m/>
    <m/>
    <m/>
    <n v="2"/>
    <n v="7"/>
    <n v="2"/>
  </r>
  <r>
    <n v="8546"/>
    <s v="C"/>
    <x v="395"/>
    <x v="0"/>
    <n v="4"/>
    <n v="550022767"/>
    <d v="2019-10-05T00:00:00"/>
    <d v="2022-09-30T00:00:00"/>
    <n v="0"/>
    <n v="1"/>
    <n v="17"/>
    <n v="30"/>
    <n v="2"/>
    <n v="22490513"/>
    <n v="24960000"/>
    <n v="20281"/>
    <n v="795"/>
    <n v="12064"/>
    <n v="0"/>
    <n v="0"/>
    <n v="0"/>
    <m/>
    <n v="0"/>
    <n v="0"/>
    <n v="0"/>
    <m/>
    <m/>
    <d v="2021-03-30T00:00:00"/>
    <n v="1"/>
    <s v="O"/>
    <n v="1"/>
    <n v="30"/>
    <n v="0"/>
    <m/>
    <m/>
    <m/>
    <m/>
    <m/>
    <m/>
    <n v="1"/>
    <n v="1"/>
    <m/>
    <m/>
    <n v="3518"/>
    <s v="CREDITOS DE CONSUMO"/>
    <n v="0"/>
    <n v="0"/>
    <n v="890480123"/>
    <s v="UNIVERSIDAD DE CARTAGENA"/>
    <n v="5"/>
    <m/>
    <m/>
    <m/>
    <m/>
    <n v="2"/>
    <n v="7"/>
    <n v="2"/>
  </r>
  <r>
    <n v="5547"/>
    <s v="C"/>
    <x v="395"/>
    <x v="0"/>
    <n v="4"/>
    <n v="550022773"/>
    <d v="2019-10-06T00:00:00"/>
    <d v="2022-09-30T00:00:00"/>
    <n v="0"/>
    <n v="1"/>
    <n v="17"/>
    <n v="30"/>
    <n v="2"/>
    <n v="22490513"/>
    <n v="24960000"/>
    <n v="13180"/>
    <n v="517"/>
    <n v="7830"/>
    <n v="0"/>
    <n v="0"/>
    <n v="0"/>
    <m/>
    <n v="0"/>
    <n v="0"/>
    <n v="0"/>
    <m/>
    <m/>
    <d v="2021-03-30T00:00:00"/>
    <n v="1"/>
    <s v="O"/>
    <n v="1"/>
    <n v="30"/>
    <n v="0"/>
    <m/>
    <m/>
    <m/>
    <m/>
    <m/>
    <m/>
    <n v="1"/>
    <n v="1"/>
    <m/>
    <m/>
    <n v="2283"/>
    <s v="CREDITOS DE CONSUMO"/>
    <n v="0"/>
    <n v="0"/>
    <n v="890480123"/>
    <s v="UNIVERSIDAD DE CARTAGENA"/>
    <n v="5"/>
    <m/>
    <m/>
    <m/>
    <m/>
    <n v="2"/>
    <n v="7"/>
    <n v="2"/>
  </r>
  <r>
    <n v="11838"/>
    <s v="C"/>
    <x v="395"/>
    <x v="0"/>
    <n v="4"/>
    <n v="550022775"/>
    <d v="2019-10-06T00:00:00"/>
    <d v="2022-09-30T00:00:00"/>
    <n v="0"/>
    <n v="1"/>
    <n v="17"/>
    <n v="30"/>
    <n v="2"/>
    <n v="22490513"/>
    <n v="24960000"/>
    <n v="28119"/>
    <n v="1103"/>
    <n v="16711"/>
    <n v="0"/>
    <n v="0"/>
    <n v="0"/>
    <m/>
    <n v="0"/>
    <n v="0"/>
    <n v="0"/>
    <m/>
    <m/>
    <d v="2021-03-30T00:00:00"/>
    <n v="1"/>
    <s v="O"/>
    <n v="1"/>
    <n v="30"/>
    <n v="0"/>
    <m/>
    <m/>
    <m/>
    <m/>
    <m/>
    <m/>
    <n v="1"/>
    <n v="1"/>
    <m/>
    <m/>
    <n v="4873"/>
    <s v="CREDITOS DE CONSUMO"/>
    <n v="0"/>
    <n v="0"/>
    <n v="890480123"/>
    <s v="UNIVERSIDAD DE CARTAGENA"/>
    <n v="5"/>
    <m/>
    <m/>
    <m/>
    <m/>
    <n v="2"/>
    <n v="7"/>
    <n v="2"/>
  </r>
  <r>
    <n v="6322"/>
    <s v="C"/>
    <x v="395"/>
    <x v="0"/>
    <n v="4"/>
    <n v="550022846"/>
    <d v="2019-10-14T00:00:00"/>
    <d v="2022-09-30T00:00:00"/>
    <n v="0"/>
    <n v="1"/>
    <n v="17"/>
    <n v="30"/>
    <n v="2"/>
    <n v="22490513"/>
    <n v="24960000"/>
    <n v="15000"/>
    <n v="588"/>
    <n v="8924"/>
    <n v="0"/>
    <n v="0"/>
    <n v="0"/>
    <m/>
    <n v="0"/>
    <n v="0"/>
    <n v="0"/>
    <m/>
    <m/>
    <d v="2021-03-30T00:00:00"/>
    <n v="1"/>
    <s v="O"/>
    <n v="1"/>
    <n v="30"/>
    <n v="0"/>
    <m/>
    <m/>
    <m/>
    <m/>
    <m/>
    <m/>
    <n v="1"/>
    <n v="1"/>
    <m/>
    <m/>
    <n v="2602"/>
    <s v="CREDITOS DE CONSUMO"/>
    <n v="0"/>
    <n v="0"/>
    <n v="890480123"/>
    <s v="UNIVERSIDAD DE CARTAGENA"/>
    <n v="5"/>
    <m/>
    <m/>
    <m/>
    <m/>
    <n v="2"/>
    <n v="7"/>
    <n v="2"/>
  </r>
  <r>
    <n v="9480"/>
    <s v="C"/>
    <x v="395"/>
    <x v="0"/>
    <n v="4"/>
    <n v="550022847"/>
    <d v="2019-10-14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263954"/>
    <s v="C"/>
    <x v="395"/>
    <x v="0"/>
    <n v="4"/>
    <n v="550022936"/>
    <d v="2019-10-23T00:00:00"/>
    <d v="2022-10-30T00:00:00"/>
    <n v="0"/>
    <n v="1"/>
    <n v="16"/>
    <n v="30"/>
    <n v="2"/>
    <n v="22490513"/>
    <n v="24960000"/>
    <n v="600000"/>
    <n v="23530"/>
    <n v="372603"/>
    <n v="0"/>
    <n v="0"/>
    <n v="0"/>
    <m/>
    <n v="0"/>
    <n v="0"/>
    <n v="0"/>
    <m/>
    <m/>
    <d v="2021-03-30T00:00:00"/>
    <n v="1"/>
    <s v="O"/>
    <n v="1"/>
    <n v="30"/>
    <n v="0"/>
    <m/>
    <m/>
    <m/>
    <m/>
    <m/>
    <m/>
    <n v="1"/>
    <n v="1"/>
    <m/>
    <m/>
    <n v="108649"/>
    <s v="CREDITOS DE CONSUMO"/>
    <n v="0"/>
    <n v="0"/>
    <n v="890480123"/>
    <s v="UNIVERSIDAD DE CARTAGENA"/>
    <n v="5"/>
    <m/>
    <m/>
    <m/>
    <m/>
    <n v="2"/>
    <n v="7"/>
    <n v="2"/>
  </r>
  <r>
    <n v="91823"/>
    <s v="C"/>
    <x v="395"/>
    <x v="0"/>
    <n v="4"/>
    <n v="550023159"/>
    <d v="2019-11-27T00:00:00"/>
    <d v="2022-11-30T00:00:00"/>
    <n v="0"/>
    <n v="1"/>
    <n v="15"/>
    <n v="30"/>
    <n v="2"/>
    <n v="22490513"/>
    <n v="24960000"/>
    <n v="200000"/>
    <n v="7843"/>
    <n v="129619"/>
    <n v="0"/>
    <n v="0"/>
    <n v="0"/>
    <m/>
    <n v="0"/>
    <n v="0"/>
    <n v="0"/>
    <m/>
    <m/>
    <d v="2021-03-30T00:00:00"/>
    <n v="1"/>
    <s v="O"/>
    <n v="1"/>
    <n v="30"/>
    <n v="0"/>
    <m/>
    <m/>
    <m/>
    <m/>
    <m/>
    <m/>
    <n v="1"/>
    <n v="1"/>
    <m/>
    <m/>
    <n v="37796"/>
    <s v="CREDITOS DE CONSUMO"/>
    <n v="0"/>
    <n v="0"/>
    <n v="890480123"/>
    <s v="UNIVERSIDAD DE CARTAGENA"/>
    <n v="5"/>
    <m/>
    <m/>
    <m/>
    <m/>
    <n v="2"/>
    <n v="7"/>
    <n v="2"/>
  </r>
  <r>
    <n v="17760"/>
    <s v="C"/>
    <x v="395"/>
    <x v="0"/>
    <n v="4"/>
    <n v="550023191"/>
    <d v="2019-12-03T00:00:00"/>
    <d v="2022-11-30T00:00:00"/>
    <n v="0"/>
    <n v="1"/>
    <n v="15"/>
    <n v="30"/>
    <n v="2"/>
    <n v="22490513"/>
    <n v="24960000"/>
    <n v="38650"/>
    <n v="1516"/>
    <n v="25071"/>
    <n v="0"/>
    <n v="0"/>
    <n v="0"/>
    <m/>
    <n v="0"/>
    <n v="0"/>
    <n v="0"/>
    <m/>
    <m/>
    <d v="2021-03-30T00:00:00"/>
    <n v="1"/>
    <s v="O"/>
    <n v="1"/>
    <n v="30"/>
    <n v="0"/>
    <m/>
    <m/>
    <m/>
    <m/>
    <m/>
    <m/>
    <n v="1"/>
    <n v="1"/>
    <m/>
    <m/>
    <n v="7311"/>
    <s v="CREDITOS DE CONSUMO"/>
    <n v="0"/>
    <n v="0"/>
    <n v="890480123"/>
    <s v="UNIVERSIDAD DE CARTAGENA"/>
    <n v="5"/>
    <m/>
    <m/>
    <m/>
    <m/>
    <n v="2"/>
    <n v="7"/>
    <n v="2"/>
  </r>
  <r>
    <n v="183556"/>
    <s v="C"/>
    <x v="395"/>
    <x v="0"/>
    <n v="4"/>
    <n v="550023203"/>
    <d v="2019-12-05T00:00:00"/>
    <d v="2022-11-30T00:00:00"/>
    <n v="0"/>
    <n v="1"/>
    <n v="15"/>
    <n v="30"/>
    <n v="2"/>
    <n v="22490513"/>
    <n v="24960000"/>
    <n v="400000"/>
    <n v="15687"/>
    <n v="259112"/>
    <n v="0"/>
    <n v="0"/>
    <n v="0"/>
    <m/>
    <n v="0"/>
    <n v="0"/>
    <n v="0"/>
    <m/>
    <m/>
    <d v="2021-03-30T00:00:00"/>
    <n v="1"/>
    <s v="O"/>
    <n v="1"/>
    <n v="30"/>
    <n v="0"/>
    <m/>
    <m/>
    <m/>
    <m/>
    <m/>
    <m/>
    <n v="1"/>
    <n v="1"/>
    <m/>
    <m/>
    <n v="75556"/>
    <s v="CREDITOS DE CONSUMO"/>
    <n v="0"/>
    <n v="0"/>
    <n v="890480123"/>
    <s v="UNIVERSIDAD DE CARTAGENA"/>
    <n v="5"/>
    <m/>
    <m/>
    <m/>
    <m/>
    <n v="2"/>
    <n v="7"/>
    <n v="2"/>
  </r>
  <r>
    <n v="29756"/>
    <s v="C"/>
    <x v="395"/>
    <x v="0"/>
    <n v="4"/>
    <n v="550023217"/>
    <d v="2019-12-06T00:00:00"/>
    <d v="2022-11-30T00:00:00"/>
    <n v="0"/>
    <n v="1"/>
    <n v="15"/>
    <n v="30"/>
    <n v="2"/>
    <n v="22490513"/>
    <n v="24960000"/>
    <n v="64738"/>
    <n v="2539"/>
    <n v="42004"/>
    <n v="0"/>
    <n v="0"/>
    <n v="0"/>
    <m/>
    <n v="0"/>
    <n v="0"/>
    <n v="0"/>
    <m/>
    <m/>
    <d v="2021-03-30T00:00:00"/>
    <n v="1"/>
    <s v="O"/>
    <n v="1"/>
    <n v="30"/>
    <n v="0"/>
    <m/>
    <m/>
    <m/>
    <m/>
    <m/>
    <m/>
    <n v="1"/>
    <n v="1"/>
    <m/>
    <m/>
    <n v="12248"/>
    <s v="CREDITOS DE CONSUMO"/>
    <n v="0"/>
    <n v="0"/>
    <n v="890480123"/>
    <s v="UNIVERSIDAD DE CARTAGENA"/>
    <n v="5"/>
    <m/>
    <m/>
    <m/>
    <m/>
    <n v="2"/>
    <n v="7"/>
    <n v="2"/>
  </r>
  <r>
    <n v="75870"/>
    <s v="C"/>
    <x v="395"/>
    <x v="0"/>
    <n v="4"/>
    <n v="550023220"/>
    <d v="2019-12-06T00:00:00"/>
    <d v="2022-11-30T00:00:00"/>
    <n v="0"/>
    <n v="1"/>
    <n v="15"/>
    <n v="30"/>
    <n v="2"/>
    <n v="22490513"/>
    <n v="24960000"/>
    <n v="165000"/>
    <n v="6471"/>
    <n v="107100"/>
    <n v="0"/>
    <n v="0"/>
    <n v="0"/>
    <m/>
    <n v="0"/>
    <n v="0"/>
    <n v="0"/>
    <m/>
    <m/>
    <d v="2021-03-30T00:00:00"/>
    <n v="1"/>
    <s v="O"/>
    <n v="1"/>
    <n v="30"/>
    <n v="0"/>
    <m/>
    <m/>
    <m/>
    <m/>
    <m/>
    <m/>
    <n v="1"/>
    <n v="1"/>
    <m/>
    <m/>
    <n v="31230"/>
    <s v="CREDITOS DE CONSUMO"/>
    <n v="0"/>
    <n v="0"/>
    <n v="890480123"/>
    <s v="UNIVERSIDAD DE CARTAGENA"/>
    <n v="5"/>
    <m/>
    <m/>
    <m/>
    <m/>
    <n v="2"/>
    <n v="7"/>
    <n v="2"/>
  </r>
  <r>
    <n v="191437"/>
    <s v="C"/>
    <x v="395"/>
    <x v="0"/>
    <n v="4"/>
    <n v="550023396"/>
    <d v="2020-01-15T00:00:00"/>
    <d v="2022-12-30T00:00:00"/>
    <n v="0"/>
    <n v="1"/>
    <n v="14"/>
    <n v="30"/>
    <n v="2"/>
    <n v="22490513"/>
    <n v="24960000"/>
    <n v="400000"/>
    <n v="15687"/>
    <n v="270236"/>
    <n v="0"/>
    <n v="0"/>
    <n v="0"/>
    <m/>
    <n v="0"/>
    <n v="0"/>
    <n v="0"/>
    <m/>
    <m/>
    <d v="2021-03-30T00:00:00"/>
    <n v="1"/>
    <s v="O"/>
    <n v="1"/>
    <n v="30"/>
    <n v="0"/>
    <m/>
    <m/>
    <m/>
    <m/>
    <m/>
    <m/>
    <n v="1"/>
    <n v="1"/>
    <m/>
    <m/>
    <n v="78799"/>
    <s v="CREDITOS DE CONSUMO"/>
    <n v="0"/>
    <n v="0"/>
    <n v="890480123"/>
    <s v="UNIVERSIDAD DE CARTAGENA"/>
    <n v="5"/>
    <m/>
    <m/>
    <m/>
    <m/>
    <n v="2"/>
    <n v="7"/>
    <n v="2"/>
  </r>
  <r>
    <n v="47861"/>
    <s v="C"/>
    <x v="395"/>
    <x v="0"/>
    <n v="4"/>
    <n v="550023397"/>
    <d v="2020-01-15T00:00:00"/>
    <d v="2022-12-30T00:00:00"/>
    <n v="0"/>
    <n v="1"/>
    <n v="14"/>
    <n v="30"/>
    <n v="2"/>
    <n v="22490513"/>
    <n v="24960000"/>
    <n v="100000"/>
    <n v="3922"/>
    <n v="67562"/>
    <n v="0"/>
    <n v="0"/>
    <n v="0"/>
    <m/>
    <n v="0"/>
    <n v="0"/>
    <n v="0"/>
    <m/>
    <m/>
    <d v="2021-03-30T00:00:00"/>
    <n v="1"/>
    <s v="O"/>
    <n v="1"/>
    <n v="30"/>
    <n v="0"/>
    <m/>
    <m/>
    <m/>
    <m/>
    <m/>
    <m/>
    <n v="1"/>
    <n v="1"/>
    <m/>
    <m/>
    <n v="19701"/>
    <s v="CREDITOS DE CONSUMO"/>
    <n v="0"/>
    <n v="0"/>
    <n v="890480123"/>
    <s v="UNIVERSIDAD DE CARTAGENA"/>
    <n v="5"/>
    <m/>
    <m/>
    <m/>
    <m/>
    <n v="2"/>
    <n v="7"/>
    <n v="2"/>
  </r>
  <r>
    <n v="99423"/>
    <s v="C"/>
    <x v="395"/>
    <x v="0"/>
    <n v="4"/>
    <n v="550023410"/>
    <d v="2020-01-17T00:00:00"/>
    <d v="2023-01-29T00:00:00"/>
    <n v="0"/>
    <n v="1"/>
    <n v="13"/>
    <n v="30"/>
    <n v="2"/>
    <n v="22490513"/>
    <n v="24960000"/>
    <n v="200000"/>
    <n v="7843"/>
    <n v="140348"/>
    <n v="0"/>
    <n v="0"/>
    <n v="0"/>
    <m/>
    <n v="0"/>
    <n v="0"/>
    <n v="0"/>
    <m/>
    <m/>
    <d v="2021-03-30T00:00:00"/>
    <n v="1"/>
    <s v="O"/>
    <n v="1"/>
    <n v="30"/>
    <n v="0"/>
    <m/>
    <m/>
    <m/>
    <m/>
    <m/>
    <m/>
    <n v="1"/>
    <n v="1"/>
    <m/>
    <m/>
    <n v="40925"/>
    <s v="CREDITOS DE CONSUMO"/>
    <n v="0"/>
    <n v="0"/>
    <n v="890480123"/>
    <s v="UNIVERSIDAD DE CARTAGENA"/>
    <n v="5"/>
    <m/>
    <m/>
    <m/>
    <m/>
    <n v="2"/>
    <n v="7"/>
    <n v="2"/>
  </r>
  <r>
    <n v="13984"/>
    <s v="C"/>
    <x v="395"/>
    <x v="0"/>
    <n v="4"/>
    <n v="550023449"/>
    <d v="2020-01-21T00:00:00"/>
    <d v="2023-01-29T00:00:00"/>
    <n v="0"/>
    <n v="1"/>
    <n v="13"/>
    <n v="30"/>
    <n v="2"/>
    <n v="22490513"/>
    <n v="24960000"/>
    <n v="28140"/>
    <n v="1104"/>
    <n v="19740"/>
    <n v="0"/>
    <n v="0"/>
    <n v="0"/>
    <m/>
    <n v="0"/>
    <n v="0"/>
    <n v="0"/>
    <m/>
    <m/>
    <d v="2021-03-30T00:00:00"/>
    <n v="1"/>
    <s v="O"/>
    <n v="1"/>
    <n v="30"/>
    <n v="0"/>
    <m/>
    <m/>
    <m/>
    <m/>
    <m/>
    <m/>
    <n v="1"/>
    <n v="1"/>
    <m/>
    <m/>
    <n v="5756"/>
    <s v="CREDITOS DE CONSUMO"/>
    <n v="0"/>
    <n v="0"/>
    <n v="890480123"/>
    <s v="UNIVERSIDAD DE CARTAGENA"/>
    <n v="5"/>
    <m/>
    <m/>
    <m/>
    <m/>
    <n v="2"/>
    <n v="7"/>
    <n v="2"/>
  </r>
  <r>
    <n v="31431"/>
    <s v="C"/>
    <x v="395"/>
    <x v="0"/>
    <n v="4"/>
    <n v="550023473"/>
    <d v="2020-01-25T00:00:00"/>
    <d v="2023-01-29T00:00:00"/>
    <n v="0"/>
    <n v="1"/>
    <n v="13"/>
    <n v="30"/>
    <n v="2"/>
    <n v="22490513"/>
    <n v="24960000"/>
    <n v="63232"/>
    <n v="2480"/>
    <n v="44369"/>
    <n v="0"/>
    <n v="0"/>
    <n v="0"/>
    <m/>
    <n v="0"/>
    <n v="0"/>
    <n v="0"/>
    <m/>
    <m/>
    <d v="2021-03-30T00:00:00"/>
    <n v="1"/>
    <s v="O"/>
    <n v="1"/>
    <n v="30"/>
    <n v="0"/>
    <m/>
    <m/>
    <m/>
    <m/>
    <m/>
    <m/>
    <n v="1"/>
    <n v="1"/>
    <m/>
    <m/>
    <n v="12938"/>
    <s v="CREDITOS DE CONSUMO"/>
    <n v="0"/>
    <n v="0"/>
    <n v="890480123"/>
    <s v="UNIVERSIDAD DE CARTAGENA"/>
    <n v="5"/>
    <m/>
    <m/>
    <m/>
    <m/>
    <n v="2"/>
    <n v="7"/>
    <n v="2"/>
  </r>
  <r>
    <n v="49695"/>
    <s v="C"/>
    <x v="395"/>
    <x v="0"/>
    <n v="4"/>
    <n v="550023516"/>
    <d v="2020-02-09T00:00:00"/>
    <d v="2023-01-29T00:00:00"/>
    <n v="0"/>
    <n v="1"/>
    <n v="13"/>
    <n v="30"/>
    <n v="2"/>
    <n v="22490513"/>
    <n v="24960000"/>
    <n v="100000"/>
    <n v="3922"/>
    <n v="70151"/>
    <n v="0"/>
    <n v="0"/>
    <n v="0"/>
    <m/>
    <n v="0"/>
    <n v="0"/>
    <n v="0"/>
    <m/>
    <m/>
    <d v="2021-03-30T00:00:00"/>
    <n v="1"/>
    <s v="O"/>
    <n v="1"/>
    <n v="30"/>
    <n v="0"/>
    <m/>
    <m/>
    <m/>
    <m/>
    <m/>
    <m/>
    <n v="1"/>
    <n v="1"/>
    <m/>
    <m/>
    <n v="20456"/>
    <s v="CREDITOS DE CONSUMO"/>
    <n v="0"/>
    <n v="0"/>
    <n v="890480123"/>
    <s v="UNIVERSIDAD DE CARTAGENA"/>
    <n v="5"/>
    <m/>
    <m/>
    <m/>
    <m/>
    <n v="2"/>
    <n v="7"/>
    <n v="2"/>
  </r>
  <r>
    <n v="4250"/>
    <s v="C"/>
    <x v="395"/>
    <x v="0"/>
    <n v="4"/>
    <n v="550025512"/>
    <d v="2021-02-28T00:00:00"/>
    <d v="2021-04-30T00:00:00"/>
    <n v="0"/>
    <n v="1"/>
    <n v="0"/>
    <n v="30"/>
    <n v="2"/>
    <n v="0"/>
    <n v="0"/>
    <n v="6000"/>
    <n v="6000"/>
    <n v="6000"/>
    <n v="0"/>
    <n v="0"/>
    <n v="0"/>
    <m/>
    <n v="0"/>
    <n v="0"/>
    <n v="0"/>
    <m/>
    <m/>
    <d v="2021-03-30T00:00:00"/>
    <n v="1"/>
    <s v="O"/>
    <n v="1"/>
    <n v="30"/>
    <n v="0"/>
    <m/>
    <m/>
    <m/>
    <m/>
    <m/>
    <m/>
    <n v="1"/>
    <n v="1"/>
    <m/>
    <m/>
    <n v="1750"/>
    <s v="CREDITOS DE CONSUMO"/>
    <n v="0"/>
    <n v="0"/>
    <n v="890480123"/>
    <s v="UNIVERSIDAD DE CARTAGENA"/>
    <n v="5"/>
    <m/>
    <m/>
    <m/>
    <m/>
    <n v="2"/>
    <n v="7"/>
    <n v="2"/>
  </r>
  <r>
    <n v="4250"/>
    <s v="C"/>
    <x v="395"/>
    <x v="0"/>
    <n v="4"/>
    <n v="550025698"/>
    <d v="2021-03-31T00:00:00"/>
    <d v="2021-05-30T00:00:00"/>
    <n v="0"/>
    <n v="1"/>
    <n v="0"/>
    <n v="30"/>
    <n v="2"/>
    <n v="0"/>
    <n v="0"/>
    <n v="6000"/>
    <n v="6000"/>
    <n v="6000"/>
    <n v="0"/>
    <n v="0"/>
    <n v="0"/>
    <m/>
    <n v="0"/>
    <n v="0"/>
    <n v="0"/>
    <m/>
    <m/>
    <d v="2021-03-31T00:00:00"/>
    <n v="1"/>
    <s v="O"/>
    <n v="1"/>
    <n v="30"/>
    <n v="0"/>
    <m/>
    <m/>
    <m/>
    <m/>
    <m/>
    <m/>
    <n v="1"/>
    <n v="1"/>
    <m/>
    <m/>
    <n v="1750"/>
    <s v="CREDITOS DE CONSUMO"/>
    <n v="0"/>
    <n v="0"/>
    <n v="890480123"/>
    <s v="UNIVERSIDAD DE CARTAGENA"/>
    <n v="5"/>
    <m/>
    <m/>
    <m/>
    <m/>
    <n v="2"/>
    <n v="7"/>
    <n v="2"/>
  </r>
  <r>
    <n v="4252728"/>
    <s v="C"/>
    <x v="396"/>
    <x v="0"/>
    <n v="4"/>
    <n v="17932"/>
    <d v="2020-12-28T00:00:00"/>
    <d v="2023-12-30T00:00:00"/>
    <n v="0"/>
    <n v="1"/>
    <n v="3"/>
    <n v="30"/>
    <n v="2"/>
    <n v="8648788"/>
    <n v="9000000"/>
    <n v="7500000"/>
    <n v="237274"/>
    <n v="6946371"/>
    <n v="0"/>
    <n v="0"/>
    <n v="0"/>
    <m/>
    <n v="0"/>
    <n v="0"/>
    <n v="0"/>
    <m/>
    <m/>
    <d v="2021-03-31T00:00:00"/>
    <n v="1"/>
    <s v="O"/>
    <n v="1"/>
    <n v="30"/>
    <n v="0"/>
    <m/>
    <m/>
    <m/>
    <m/>
    <m/>
    <m/>
    <n v="1"/>
    <n v="1"/>
    <m/>
    <m/>
    <n v="2693643"/>
    <s v="CREDITOS DE CONSUMO"/>
    <n v="0"/>
    <n v="0"/>
    <n v="890480123"/>
    <s v="UNIVERSIDAD DE CARTAGENA"/>
    <n v="5"/>
    <m/>
    <m/>
    <m/>
    <m/>
    <n v="1"/>
    <n v="7"/>
    <n v="2"/>
  </r>
  <r>
    <n v="442445"/>
    <s v="C"/>
    <x v="396"/>
    <x v="0"/>
    <n v="4"/>
    <n v="18315"/>
    <d v="2021-03-31T00:00:00"/>
    <d v="2021-04-30T00:00:00"/>
    <n v="0"/>
    <n v="1"/>
    <n v="0"/>
    <n v="30"/>
    <n v="2"/>
    <n v="23318977"/>
    <n v="25980000"/>
    <n v="722686"/>
    <n v="736730"/>
    <n v="722686"/>
    <n v="0"/>
    <n v="0"/>
    <n v="0"/>
    <m/>
    <n v="0"/>
    <n v="0"/>
    <n v="0"/>
    <m/>
    <m/>
    <d v="2021-03-31T00:00:00"/>
    <n v="1"/>
    <s v="O"/>
    <n v="1"/>
    <n v="30"/>
    <n v="0"/>
    <m/>
    <m/>
    <m/>
    <m/>
    <m/>
    <m/>
    <n v="1"/>
    <n v="1"/>
    <m/>
    <m/>
    <n v="280241"/>
    <s v="CREDITOS DE CONSUMO"/>
    <n v="0"/>
    <n v="0"/>
    <n v="890480123"/>
    <s v="UNIVERSIDAD DE CARTAGENA"/>
    <n v="5"/>
    <m/>
    <m/>
    <m/>
    <m/>
    <n v="1"/>
    <n v="7"/>
    <n v="2"/>
  </r>
  <r>
    <n v="0"/>
    <s v="C"/>
    <x v="397"/>
    <x v="0"/>
    <n v="4"/>
    <n v="16181"/>
    <d v="2019-08-29T00:00:00"/>
    <d v="2021-08-29T00:00:00"/>
    <n v="1"/>
    <n v="1"/>
    <n v="18"/>
    <n v="30"/>
    <n v="2"/>
    <n v="12185828"/>
    <n v="12890000"/>
    <n v="14955700"/>
    <n v="705315"/>
    <n v="3422334"/>
    <n v="1158"/>
    <n v="0"/>
    <n v="0"/>
    <m/>
    <n v="0"/>
    <n v="0"/>
    <n v="0"/>
    <m/>
    <m/>
    <d v="2021-03-30T00:00:00"/>
    <n v="1"/>
    <s v="O"/>
    <n v="1"/>
    <n v="30"/>
    <n v="700"/>
    <m/>
    <m/>
    <m/>
    <m/>
    <m/>
    <m/>
    <n v="1"/>
    <n v="1"/>
    <m/>
    <m/>
    <n v="36175883"/>
    <s v="CREDITOS DE CONSUMO"/>
    <n v="0"/>
    <n v="0"/>
    <n v="890480123"/>
    <s v="UNIVERSIDAD DE CARTAGENA"/>
    <n v="5"/>
    <m/>
    <m/>
    <m/>
    <m/>
    <n v="1"/>
    <n v="7"/>
    <n v="2"/>
  </r>
  <r>
    <n v="0"/>
    <s v="C"/>
    <x v="397"/>
    <x v="0"/>
    <n v="4"/>
    <n v="550021338"/>
    <d v="2019-05-23T00:00:00"/>
    <d v="2022-05-30T00:00:00"/>
    <n v="0"/>
    <n v="1"/>
    <n v="21"/>
    <n v="30"/>
    <n v="2"/>
    <n v="22490513"/>
    <n v="24960000"/>
    <n v="100000"/>
    <n v="3922"/>
    <n v="47825"/>
    <n v="0"/>
    <n v="0"/>
    <n v="0"/>
    <m/>
    <n v="0"/>
    <n v="0"/>
    <n v="0"/>
    <m/>
    <m/>
    <d v="2021-03-30T00:00:00"/>
    <n v="1"/>
    <s v="O"/>
    <n v="1"/>
    <n v="30"/>
    <n v="0"/>
    <m/>
    <m/>
    <m/>
    <m/>
    <m/>
    <m/>
    <n v="1"/>
    <n v="1"/>
    <m/>
    <m/>
    <n v="505535"/>
    <s v="CREDITOS DE CONSUMO"/>
    <n v="0"/>
    <n v="0"/>
    <n v="890480123"/>
    <s v="UNIVERSIDAD DE CARTAGENA"/>
    <n v="5"/>
    <m/>
    <m/>
    <m/>
    <m/>
    <n v="2"/>
    <n v="7"/>
    <n v="2"/>
  </r>
  <r>
    <n v="0"/>
    <s v="C"/>
    <x v="397"/>
    <x v="0"/>
    <n v="4"/>
    <n v="550021339"/>
    <d v="2019-05-23T00:00:00"/>
    <d v="2022-05-30T00:00:00"/>
    <n v="0"/>
    <n v="1"/>
    <n v="21"/>
    <n v="30"/>
    <n v="2"/>
    <n v="22490513"/>
    <n v="24960000"/>
    <n v="75000"/>
    <n v="2941"/>
    <n v="35882"/>
    <n v="0"/>
    <n v="0"/>
    <n v="0"/>
    <m/>
    <n v="0"/>
    <n v="0"/>
    <n v="0"/>
    <m/>
    <m/>
    <d v="2021-03-30T00:00:00"/>
    <n v="1"/>
    <s v="O"/>
    <n v="1"/>
    <n v="30"/>
    <n v="0"/>
    <m/>
    <m/>
    <m/>
    <m/>
    <m/>
    <m/>
    <n v="1"/>
    <n v="1"/>
    <m/>
    <m/>
    <n v="379292"/>
    <s v="CREDITOS DE CONSUMO"/>
    <n v="0"/>
    <n v="0"/>
    <n v="890480123"/>
    <s v="UNIVERSIDAD DE CARTAGENA"/>
    <n v="5"/>
    <m/>
    <m/>
    <m/>
    <m/>
    <n v="2"/>
    <n v="7"/>
    <n v="2"/>
  </r>
  <r>
    <n v="0"/>
    <s v="C"/>
    <x v="397"/>
    <x v="0"/>
    <n v="4"/>
    <n v="550021345"/>
    <d v="2019-05-24T00:00:00"/>
    <d v="2022-05-30T00:00:00"/>
    <n v="0"/>
    <n v="1"/>
    <n v="21"/>
    <n v="30"/>
    <n v="2"/>
    <n v="22490513"/>
    <n v="24960000"/>
    <n v="18750"/>
    <n v="735"/>
    <n v="8976"/>
    <n v="0"/>
    <n v="0"/>
    <n v="0"/>
    <m/>
    <n v="0"/>
    <n v="0"/>
    <n v="0"/>
    <m/>
    <m/>
    <d v="2021-03-30T00:00:00"/>
    <n v="1"/>
    <s v="O"/>
    <n v="1"/>
    <n v="30"/>
    <n v="0"/>
    <m/>
    <m/>
    <m/>
    <m/>
    <m/>
    <m/>
    <n v="1"/>
    <n v="1"/>
    <m/>
    <m/>
    <n v="94881"/>
    <s v="CREDITOS DE CONSUMO"/>
    <n v="0"/>
    <n v="0"/>
    <n v="890480123"/>
    <s v="UNIVERSIDAD DE CARTAGENA"/>
    <n v="5"/>
    <m/>
    <m/>
    <m/>
    <m/>
    <n v="2"/>
    <n v="7"/>
    <n v="2"/>
  </r>
  <r>
    <n v="0"/>
    <s v="C"/>
    <x v="397"/>
    <x v="0"/>
    <n v="4"/>
    <n v="550021349"/>
    <d v="2019-05-24T00:00:00"/>
    <d v="2022-05-30T00:00:00"/>
    <n v="0"/>
    <n v="1"/>
    <n v="21"/>
    <n v="30"/>
    <n v="2"/>
    <n v="22490513"/>
    <n v="24960000"/>
    <n v="300000"/>
    <n v="11765"/>
    <n v="143483"/>
    <n v="0"/>
    <n v="0"/>
    <n v="0"/>
    <m/>
    <n v="0"/>
    <n v="0"/>
    <n v="0"/>
    <m/>
    <m/>
    <d v="2021-03-30T00:00:00"/>
    <n v="1"/>
    <s v="O"/>
    <n v="1"/>
    <n v="30"/>
    <n v="0"/>
    <m/>
    <m/>
    <m/>
    <m/>
    <m/>
    <m/>
    <n v="1"/>
    <n v="1"/>
    <m/>
    <m/>
    <n v="1516691"/>
    <s v="CREDITOS DE CONSUMO"/>
    <n v="0"/>
    <n v="0"/>
    <n v="890480123"/>
    <s v="UNIVERSIDAD DE CARTAGENA"/>
    <n v="5"/>
    <m/>
    <m/>
    <m/>
    <m/>
    <n v="2"/>
    <n v="7"/>
    <n v="2"/>
  </r>
  <r>
    <n v="0"/>
    <s v="C"/>
    <x v="397"/>
    <x v="0"/>
    <n v="4"/>
    <n v="550021370"/>
    <d v="2019-05-26T00:00:00"/>
    <d v="2022-05-30T00:00:00"/>
    <n v="0"/>
    <n v="1"/>
    <n v="21"/>
    <n v="30"/>
    <n v="2"/>
    <n v="22490513"/>
    <n v="24960000"/>
    <n v="18500"/>
    <n v="726"/>
    <n v="8840"/>
    <n v="0"/>
    <n v="0"/>
    <n v="0"/>
    <m/>
    <n v="0"/>
    <n v="0"/>
    <n v="0"/>
    <m/>
    <m/>
    <d v="2021-03-30T00:00:00"/>
    <n v="1"/>
    <s v="O"/>
    <n v="1"/>
    <n v="30"/>
    <n v="0"/>
    <m/>
    <m/>
    <m/>
    <m/>
    <m/>
    <m/>
    <n v="1"/>
    <n v="1"/>
    <m/>
    <m/>
    <n v="93444"/>
    <s v="CREDITOS DE CONSUMO"/>
    <n v="0"/>
    <n v="0"/>
    <n v="890480123"/>
    <s v="UNIVERSIDAD DE CARTAGENA"/>
    <n v="5"/>
    <m/>
    <m/>
    <m/>
    <m/>
    <n v="2"/>
    <n v="7"/>
    <n v="2"/>
  </r>
  <r>
    <n v="0"/>
    <s v="C"/>
    <x v="397"/>
    <x v="0"/>
    <n v="4"/>
    <n v="550021372"/>
    <d v="2019-05-26T00:00:00"/>
    <d v="2022-05-30T00:00:00"/>
    <n v="0"/>
    <n v="1"/>
    <n v="21"/>
    <n v="30"/>
    <n v="2"/>
    <n v="22490513"/>
    <n v="24960000"/>
    <n v="14900"/>
    <n v="584"/>
    <n v="7142"/>
    <n v="0"/>
    <n v="0"/>
    <n v="0"/>
    <m/>
    <n v="0"/>
    <n v="0"/>
    <n v="0"/>
    <m/>
    <m/>
    <d v="2021-03-30T00:00:00"/>
    <n v="1"/>
    <s v="O"/>
    <n v="1"/>
    <n v="30"/>
    <n v="0"/>
    <m/>
    <m/>
    <m/>
    <m/>
    <m/>
    <m/>
    <n v="1"/>
    <n v="1"/>
    <m/>
    <m/>
    <n v="75495"/>
    <s v="CREDITOS DE CONSUMO"/>
    <n v="0"/>
    <n v="0"/>
    <n v="890480123"/>
    <s v="UNIVERSIDAD DE CARTAGENA"/>
    <n v="5"/>
    <m/>
    <m/>
    <m/>
    <m/>
    <n v="2"/>
    <n v="7"/>
    <n v="2"/>
  </r>
  <r>
    <n v="0"/>
    <s v="C"/>
    <x v="397"/>
    <x v="0"/>
    <n v="4"/>
    <n v="550021373"/>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x v="397"/>
    <x v="0"/>
    <n v="4"/>
    <n v="550021374"/>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x v="397"/>
    <x v="0"/>
    <n v="4"/>
    <n v="550021377"/>
    <d v="2019-05-26T00:00:00"/>
    <d v="2022-05-30T00:00:00"/>
    <n v="0"/>
    <n v="1"/>
    <n v="21"/>
    <n v="30"/>
    <n v="2"/>
    <n v="22490513"/>
    <n v="24960000"/>
    <n v="35000"/>
    <n v="1373"/>
    <n v="16728"/>
    <n v="0"/>
    <n v="0"/>
    <n v="0"/>
    <m/>
    <n v="0"/>
    <n v="0"/>
    <n v="0"/>
    <m/>
    <m/>
    <d v="2021-03-30T00:00:00"/>
    <n v="1"/>
    <s v="O"/>
    <n v="1"/>
    <n v="30"/>
    <n v="0"/>
    <m/>
    <m/>
    <m/>
    <m/>
    <m/>
    <m/>
    <n v="1"/>
    <n v="1"/>
    <m/>
    <m/>
    <n v="176824"/>
    <s v="CREDITOS DE CONSUMO"/>
    <n v="0"/>
    <n v="0"/>
    <n v="890480123"/>
    <s v="UNIVERSIDAD DE CARTAGENA"/>
    <n v="5"/>
    <m/>
    <m/>
    <m/>
    <m/>
    <n v="2"/>
    <n v="7"/>
    <n v="2"/>
  </r>
  <r>
    <n v="0"/>
    <s v="C"/>
    <x v="397"/>
    <x v="0"/>
    <n v="4"/>
    <n v="550025659"/>
    <d v="2021-03-31T00:00:00"/>
    <d v="2021-05-30T00:00:00"/>
    <n v="0"/>
    <n v="1"/>
    <n v="0"/>
    <n v="30"/>
    <n v="2"/>
    <n v="0"/>
    <n v="0"/>
    <n v="6000"/>
    <n v="6000"/>
    <n v="6000"/>
    <n v="0"/>
    <n v="0"/>
    <n v="0"/>
    <m/>
    <n v="0"/>
    <n v="0"/>
    <n v="0"/>
    <m/>
    <m/>
    <d v="2021-03-31T00:00:00"/>
    <n v="1"/>
    <s v="O"/>
    <n v="1"/>
    <n v="30"/>
    <n v="0"/>
    <m/>
    <m/>
    <m/>
    <m/>
    <m/>
    <m/>
    <n v="1"/>
    <n v="1"/>
    <m/>
    <m/>
    <n v="63423"/>
    <s v="CREDITOS DE CONSUMO"/>
    <n v="0"/>
    <n v="0"/>
    <n v="890480123"/>
    <s v="UNIVERSIDAD DE CARTAGENA"/>
    <n v="5"/>
    <m/>
    <m/>
    <m/>
    <m/>
    <n v="2"/>
    <n v="7"/>
    <n v="2"/>
  </r>
  <r>
    <n v="4799397"/>
    <s v="C"/>
    <x v="398"/>
    <x v="0"/>
    <n v="4"/>
    <n v="14786"/>
    <d v="2020-10-29T00:00:00"/>
    <d v="2026-02-19T00:00:00"/>
    <n v="0"/>
    <n v="1"/>
    <n v="5"/>
    <n v="30"/>
    <n v="2"/>
    <n v="17726461"/>
    <n v="19240000"/>
    <n v="6753798"/>
    <n v="165450"/>
    <n v="6347947"/>
    <n v="0"/>
    <n v="0"/>
    <n v="0"/>
    <m/>
    <n v="0"/>
    <n v="0"/>
    <n v="0"/>
    <m/>
    <m/>
    <d v="2021-03-30T00:00:00"/>
    <n v="1"/>
    <s v="O"/>
    <n v="1"/>
    <n v="30"/>
    <n v="0"/>
    <m/>
    <m/>
    <m/>
    <m/>
    <m/>
    <m/>
    <n v="1"/>
    <n v="1"/>
    <m/>
    <m/>
    <n v="1548550"/>
    <s v="CREDITOS DE CONSUMO"/>
    <n v="0"/>
    <n v="0"/>
    <n v="890480123"/>
    <s v="UNIVERSIDAD DE CARTAGENA"/>
    <n v="5"/>
    <m/>
    <m/>
    <m/>
    <m/>
    <n v="1"/>
    <n v="7"/>
    <n v="1"/>
  </r>
  <r>
    <n v="1521250"/>
    <s v="C"/>
    <x v="398"/>
    <x v="0"/>
    <n v="4"/>
    <n v="17542"/>
    <d v="2020-08-31T00:00:00"/>
    <d v="2022-08-31T00:00:00"/>
    <n v="30"/>
    <n v="1"/>
    <n v="5"/>
    <n v="30"/>
    <n v="2"/>
    <n v="12185828"/>
    <n v="12890000"/>
    <n v="2590000"/>
    <n v="122145"/>
    <n v="2012089"/>
    <n v="20310"/>
    <n v="0"/>
    <n v="0"/>
    <m/>
    <n v="0"/>
    <n v="0"/>
    <n v="0"/>
    <m/>
    <m/>
    <d v="2021-03-30T00:00:00"/>
    <n v="9"/>
    <s v="O"/>
    <n v="1"/>
    <n v="30"/>
    <n v="113789"/>
    <m/>
    <m/>
    <m/>
    <m/>
    <m/>
    <m/>
    <n v="1"/>
    <n v="1"/>
    <m/>
    <m/>
    <n v="490839"/>
    <s v="CREDITOS DE CONSUMO"/>
    <n v="0"/>
    <n v="0"/>
    <n v="890480123"/>
    <s v="UNIVERSIDAD DE CARTAGENA"/>
    <n v="5"/>
    <m/>
    <m/>
    <m/>
    <m/>
    <n v="1"/>
    <n v="7"/>
    <n v="2"/>
  </r>
  <r>
    <n v="4871127"/>
    <s v="C"/>
    <x v="399"/>
    <x v="0"/>
    <n v="4"/>
    <n v="16656"/>
    <d v="2020-10-29T00:00:00"/>
    <d v="2023-12-30T00:00:00"/>
    <n v="0"/>
    <n v="1"/>
    <n v="4"/>
    <n v="30"/>
    <n v="2"/>
    <n v="17726461"/>
    <n v="19240000"/>
    <n v="8451922"/>
    <n v="292252"/>
    <n v="7752713"/>
    <n v="0"/>
    <n v="0"/>
    <n v="0"/>
    <m/>
    <n v="0"/>
    <n v="0"/>
    <n v="0"/>
    <m/>
    <m/>
    <d v="2021-03-30T00:00:00"/>
    <n v="1"/>
    <s v="O"/>
    <n v="1"/>
    <n v="30"/>
    <n v="0"/>
    <m/>
    <m/>
    <m/>
    <m/>
    <m/>
    <m/>
    <n v="1"/>
    <n v="1"/>
    <m/>
    <m/>
    <n v="2881586"/>
    <s v="CREDITOS DE CONSUMO"/>
    <n v="0"/>
    <n v="0"/>
    <n v="890480123"/>
    <s v="UNIVERSIDAD DE CARTAGENA"/>
    <n v="5"/>
    <m/>
    <m/>
    <m/>
    <m/>
    <n v="1"/>
    <n v="7"/>
    <n v="1"/>
  </r>
  <r>
    <n v="5054737"/>
    <s v="C"/>
    <x v="399"/>
    <x v="0"/>
    <n v="4"/>
    <n v="17372"/>
    <d v="2020-07-22T00:00:00"/>
    <d v="2024-07-30T00:00:00"/>
    <n v="30"/>
    <n v="1"/>
    <n v="6"/>
    <n v="30"/>
    <n v="2"/>
    <n v="9752084"/>
    <n v="10200000"/>
    <n v="9155394"/>
    <n v="231116"/>
    <n v="8044939"/>
    <n v="65280"/>
    <n v="0"/>
    <n v="0"/>
    <m/>
    <n v="0"/>
    <n v="0"/>
    <n v="0"/>
    <m/>
    <m/>
    <d v="2021-03-30T00:00:00"/>
    <n v="1"/>
    <s v="O"/>
    <n v="1"/>
    <n v="30"/>
    <n v="179487"/>
    <m/>
    <m/>
    <m/>
    <m/>
    <m/>
    <m/>
    <n v="1"/>
    <n v="1"/>
    <m/>
    <m/>
    <n v="2990202"/>
    <s v="CREDITOS DE CONSUMO"/>
    <n v="0"/>
    <n v="0"/>
    <n v="890480123"/>
    <s v="UNIVERSIDAD DE CARTAGENA"/>
    <n v="5"/>
    <m/>
    <m/>
    <m/>
    <m/>
    <n v="1"/>
    <n v="7"/>
    <n v="2"/>
  </r>
  <r>
    <n v="19141"/>
    <s v="C"/>
    <x v="399"/>
    <x v="0"/>
    <n v="4"/>
    <n v="550023209"/>
    <d v="2020-10-29T00:00:00"/>
    <d v="2023-11-30T00:00:00"/>
    <n v="0"/>
    <n v="1"/>
    <n v="4"/>
    <n v="30"/>
    <n v="2"/>
    <n v="22490513"/>
    <n v="24960000"/>
    <n v="33179"/>
    <n v="1276"/>
    <n v="30464"/>
    <n v="0"/>
    <n v="0"/>
    <n v="0"/>
    <m/>
    <n v="0"/>
    <n v="0"/>
    <n v="0"/>
    <m/>
    <m/>
    <d v="2021-03-30T00:00:00"/>
    <n v="1"/>
    <s v="O"/>
    <n v="1"/>
    <n v="30"/>
    <n v="0"/>
    <m/>
    <m/>
    <m/>
    <m/>
    <m/>
    <m/>
    <n v="1"/>
    <n v="1"/>
    <m/>
    <m/>
    <n v="11323"/>
    <s v="CREDITOS DE CONSUMO"/>
    <n v="0"/>
    <n v="0"/>
    <n v="890480123"/>
    <s v="UNIVERSIDAD DE CARTAGENA"/>
    <n v="5"/>
    <m/>
    <m/>
    <m/>
    <m/>
    <n v="2"/>
    <n v="7"/>
    <n v="1"/>
  </r>
  <r>
    <n v="108381"/>
    <s v="C"/>
    <x v="399"/>
    <x v="0"/>
    <n v="4"/>
    <n v="550023210"/>
    <d v="2020-10-29T00:00:00"/>
    <d v="2023-11-30T00:00:00"/>
    <n v="0"/>
    <n v="1"/>
    <n v="4"/>
    <n v="30"/>
    <n v="2"/>
    <n v="22490513"/>
    <n v="24960000"/>
    <n v="187718"/>
    <n v="7217"/>
    <n v="172495"/>
    <n v="0"/>
    <n v="0"/>
    <n v="0"/>
    <m/>
    <n v="0"/>
    <n v="0"/>
    <n v="0"/>
    <m/>
    <m/>
    <d v="2021-03-30T00:00:00"/>
    <n v="1"/>
    <s v="O"/>
    <n v="1"/>
    <n v="30"/>
    <n v="0"/>
    <m/>
    <m/>
    <m/>
    <m/>
    <m/>
    <m/>
    <n v="1"/>
    <n v="1"/>
    <m/>
    <m/>
    <n v="64114"/>
    <s v="CREDITOS DE CONSUMO"/>
    <n v="0"/>
    <n v="0"/>
    <n v="890480123"/>
    <s v="UNIVERSIDAD DE CARTAGENA"/>
    <n v="5"/>
    <m/>
    <m/>
    <m/>
    <m/>
    <n v="2"/>
    <n v="7"/>
    <n v="1"/>
  </r>
  <r>
    <n v="46953"/>
    <s v="C"/>
    <x v="399"/>
    <x v="0"/>
    <n v="4"/>
    <n v="550023211"/>
    <d v="2020-10-29T00:00:00"/>
    <d v="2023-11-30T00:00:00"/>
    <n v="0"/>
    <n v="1"/>
    <n v="4"/>
    <n v="30"/>
    <n v="2"/>
    <n v="22490513"/>
    <n v="24960000"/>
    <n v="81319"/>
    <n v="3126"/>
    <n v="74728"/>
    <n v="0"/>
    <n v="0"/>
    <n v="0"/>
    <m/>
    <n v="0"/>
    <n v="0"/>
    <n v="0"/>
    <m/>
    <m/>
    <d v="2021-03-30T00:00:00"/>
    <n v="1"/>
    <s v="O"/>
    <n v="1"/>
    <n v="30"/>
    <n v="0"/>
    <m/>
    <m/>
    <m/>
    <m/>
    <m/>
    <m/>
    <n v="1"/>
    <n v="1"/>
    <m/>
    <m/>
    <n v="27775"/>
    <s v="CREDITOS DE CONSUMO"/>
    <n v="0"/>
    <n v="0"/>
    <n v="890480123"/>
    <s v="UNIVERSIDAD DE CARTAGENA"/>
    <n v="5"/>
    <m/>
    <m/>
    <m/>
    <m/>
    <n v="2"/>
    <n v="7"/>
    <n v="1"/>
  </r>
  <r>
    <n v="36236"/>
    <s v="C"/>
    <x v="399"/>
    <x v="0"/>
    <n v="4"/>
    <n v="550023212"/>
    <d v="2020-10-29T00:00:00"/>
    <d v="2023-11-30T00:00:00"/>
    <n v="0"/>
    <n v="1"/>
    <n v="4"/>
    <n v="30"/>
    <n v="2"/>
    <n v="22490513"/>
    <n v="24960000"/>
    <n v="62763"/>
    <n v="2413"/>
    <n v="57672"/>
    <n v="0"/>
    <n v="0"/>
    <n v="0"/>
    <m/>
    <n v="0"/>
    <n v="0"/>
    <n v="0"/>
    <m/>
    <m/>
    <d v="2021-03-30T00:00:00"/>
    <n v="1"/>
    <s v="O"/>
    <n v="1"/>
    <n v="30"/>
    <n v="0"/>
    <m/>
    <m/>
    <m/>
    <m/>
    <m/>
    <m/>
    <n v="1"/>
    <n v="1"/>
    <m/>
    <m/>
    <n v="21436"/>
    <s v="CREDITOS DE CONSUMO"/>
    <n v="0"/>
    <n v="0"/>
    <n v="890480123"/>
    <s v="UNIVERSIDAD DE CARTAGENA"/>
    <n v="5"/>
    <m/>
    <m/>
    <m/>
    <m/>
    <n v="2"/>
    <n v="7"/>
    <n v="1"/>
  </r>
  <r>
    <n v="50032"/>
    <s v="C"/>
    <x v="399"/>
    <x v="0"/>
    <n v="4"/>
    <n v="550023215"/>
    <d v="2020-10-29T00:00:00"/>
    <d v="2023-11-30T00:00:00"/>
    <n v="0"/>
    <n v="1"/>
    <n v="4"/>
    <n v="30"/>
    <n v="2"/>
    <n v="22490513"/>
    <n v="24960000"/>
    <n v="86654"/>
    <n v="3331"/>
    <n v="79629"/>
    <n v="0"/>
    <n v="0"/>
    <n v="0"/>
    <m/>
    <n v="0"/>
    <n v="0"/>
    <n v="0"/>
    <m/>
    <m/>
    <d v="2021-03-30T00:00:00"/>
    <n v="1"/>
    <s v="O"/>
    <n v="1"/>
    <n v="30"/>
    <n v="0"/>
    <m/>
    <m/>
    <m/>
    <m/>
    <m/>
    <m/>
    <n v="1"/>
    <n v="1"/>
    <m/>
    <m/>
    <n v="29597"/>
    <s v="CREDITOS DE CONSUMO"/>
    <n v="0"/>
    <n v="0"/>
    <n v="890480123"/>
    <s v="UNIVERSIDAD DE CARTAGENA"/>
    <n v="5"/>
    <m/>
    <m/>
    <m/>
    <m/>
    <n v="2"/>
    <n v="7"/>
    <n v="1"/>
  </r>
  <r>
    <n v="30215"/>
    <s v="C"/>
    <x v="399"/>
    <x v="0"/>
    <n v="4"/>
    <n v="550023226"/>
    <d v="2020-10-29T00:00:00"/>
    <d v="2023-11-30T00:00:00"/>
    <n v="0"/>
    <n v="1"/>
    <n v="4"/>
    <n v="30"/>
    <n v="2"/>
    <n v="22490513"/>
    <n v="24960000"/>
    <n v="52337"/>
    <n v="2012"/>
    <n v="48089"/>
    <n v="0"/>
    <n v="0"/>
    <n v="0"/>
    <m/>
    <n v="0"/>
    <n v="0"/>
    <n v="0"/>
    <m/>
    <m/>
    <d v="2021-03-30T00:00:00"/>
    <n v="1"/>
    <s v="O"/>
    <n v="1"/>
    <n v="30"/>
    <n v="0"/>
    <m/>
    <m/>
    <m/>
    <m/>
    <m/>
    <m/>
    <n v="1"/>
    <n v="1"/>
    <m/>
    <m/>
    <n v="17874"/>
    <s v="CREDITOS DE CONSUMO"/>
    <n v="0"/>
    <n v="0"/>
    <n v="890480123"/>
    <s v="UNIVERSIDAD DE CARTAGENA"/>
    <n v="5"/>
    <m/>
    <m/>
    <m/>
    <m/>
    <n v="2"/>
    <n v="7"/>
    <n v="1"/>
  </r>
  <r>
    <n v="39831"/>
    <s v="C"/>
    <x v="399"/>
    <x v="0"/>
    <n v="4"/>
    <n v="550023232"/>
    <d v="2020-10-29T00:00:00"/>
    <d v="2023-11-30T00:00:00"/>
    <n v="0"/>
    <n v="1"/>
    <n v="4"/>
    <n v="30"/>
    <n v="2"/>
    <n v="22490513"/>
    <n v="24960000"/>
    <n v="69028"/>
    <n v="2654"/>
    <n v="63393"/>
    <n v="0"/>
    <n v="0"/>
    <n v="0"/>
    <m/>
    <n v="0"/>
    <n v="0"/>
    <n v="0"/>
    <m/>
    <m/>
    <d v="2021-03-30T00:00:00"/>
    <n v="1"/>
    <s v="O"/>
    <n v="1"/>
    <n v="30"/>
    <n v="0"/>
    <m/>
    <m/>
    <m/>
    <m/>
    <m/>
    <m/>
    <n v="1"/>
    <n v="1"/>
    <m/>
    <m/>
    <n v="23562"/>
    <s v="CREDITOS DE CONSUMO"/>
    <n v="0"/>
    <n v="0"/>
    <n v="890480123"/>
    <s v="UNIVERSIDAD DE CARTAGENA"/>
    <n v="5"/>
    <m/>
    <m/>
    <m/>
    <m/>
    <n v="2"/>
    <n v="7"/>
    <n v="1"/>
  </r>
  <r>
    <n v="192022"/>
    <s v="C"/>
    <x v="399"/>
    <x v="0"/>
    <n v="4"/>
    <n v="550023242"/>
    <d v="2020-10-29T00:00:00"/>
    <d v="2023-11-30T00:00:00"/>
    <n v="0"/>
    <n v="1"/>
    <n v="4"/>
    <n v="30"/>
    <n v="2"/>
    <n v="22490513"/>
    <n v="24960000"/>
    <n v="332586"/>
    <n v="12786"/>
    <n v="305615"/>
    <n v="0"/>
    <n v="0"/>
    <n v="0"/>
    <m/>
    <n v="0"/>
    <n v="0"/>
    <n v="0"/>
    <m/>
    <m/>
    <d v="2021-03-30T00:00:00"/>
    <n v="1"/>
    <s v="O"/>
    <n v="1"/>
    <n v="30"/>
    <n v="0"/>
    <m/>
    <m/>
    <m/>
    <m/>
    <m/>
    <m/>
    <n v="1"/>
    <n v="1"/>
    <m/>
    <m/>
    <n v="113593"/>
    <s v="CREDITOS DE CONSUMO"/>
    <n v="0"/>
    <n v="0"/>
    <n v="890480123"/>
    <s v="UNIVERSIDAD DE CARTAGENA"/>
    <n v="5"/>
    <m/>
    <m/>
    <m/>
    <m/>
    <n v="2"/>
    <n v="7"/>
    <n v="1"/>
  </r>
  <r>
    <n v="96186"/>
    <s v="C"/>
    <x v="399"/>
    <x v="0"/>
    <n v="4"/>
    <n v="550023276"/>
    <d v="2020-10-29T00:00:00"/>
    <d v="2023-11-30T00:00:00"/>
    <n v="0"/>
    <n v="1"/>
    <n v="4"/>
    <n v="30"/>
    <n v="2"/>
    <n v="22490513"/>
    <n v="24960000"/>
    <n v="166589"/>
    <n v="6404"/>
    <n v="153086"/>
    <n v="0"/>
    <n v="0"/>
    <n v="0"/>
    <m/>
    <n v="0"/>
    <n v="0"/>
    <n v="0"/>
    <m/>
    <m/>
    <d v="2021-03-30T00:00:00"/>
    <n v="1"/>
    <s v="O"/>
    <n v="1"/>
    <n v="30"/>
    <n v="0"/>
    <m/>
    <m/>
    <m/>
    <m/>
    <m/>
    <m/>
    <n v="1"/>
    <n v="1"/>
    <m/>
    <m/>
    <n v="56900"/>
    <s v="CREDITOS DE CONSUMO"/>
    <n v="0"/>
    <n v="0"/>
    <n v="890480123"/>
    <s v="UNIVERSIDAD DE CARTAGENA"/>
    <n v="5"/>
    <m/>
    <m/>
    <m/>
    <m/>
    <n v="2"/>
    <n v="7"/>
    <n v="1"/>
  </r>
  <r>
    <n v="34460"/>
    <s v="C"/>
    <x v="399"/>
    <x v="0"/>
    <n v="4"/>
    <n v="550023285"/>
    <d v="2020-10-29T00:00:00"/>
    <d v="2023-11-30T00:00:00"/>
    <n v="0"/>
    <n v="1"/>
    <n v="4"/>
    <n v="30"/>
    <n v="2"/>
    <n v="22490513"/>
    <n v="24960000"/>
    <n v="59681"/>
    <n v="2294"/>
    <n v="54846"/>
    <n v="0"/>
    <n v="0"/>
    <n v="0"/>
    <m/>
    <n v="0"/>
    <n v="0"/>
    <n v="0"/>
    <m/>
    <m/>
    <d v="2021-03-30T00:00:00"/>
    <n v="1"/>
    <s v="O"/>
    <n v="1"/>
    <n v="30"/>
    <n v="0"/>
    <m/>
    <m/>
    <m/>
    <m/>
    <m/>
    <m/>
    <n v="1"/>
    <n v="1"/>
    <m/>
    <m/>
    <n v="20386"/>
    <s v="CREDITOS DE CONSUMO"/>
    <n v="0"/>
    <n v="0"/>
    <n v="890480123"/>
    <s v="UNIVERSIDAD DE CARTAGENA"/>
    <n v="5"/>
    <m/>
    <m/>
    <m/>
    <m/>
    <n v="2"/>
    <n v="7"/>
    <n v="1"/>
  </r>
  <r>
    <n v="12250"/>
    <s v="C"/>
    <x v="399"/>
    <x v="0"/>
    <n v="4"/>
    <n v="550023286"/>
    <d v="2020-10-29T00:00:00"/>
    <d v="2023-11-30T00:00:00"/>
    <n v="0"/>
    <n v="1"/>
    <n v="4"/>
    <n v="30"/>
    <n v="2"/>
    <n v="22490513"/>
    <n v="24960000"/>
    <n v="21216"/>
    <n v="816"/>
    <n v="19496"/>
    <n v="0"/>
    <n v="0"/>
    <n v="0"/>
    <m/>
    <n v="0"/>
    <n v="0"/>
    <n v="0"/>
    <m/>
    <m/>
    <d v="2021-03-30T00:00:00"/>
    <n v="1"/>
    <s v="O"/>
    <n v="1"/>
    <n v="30"/>
    <n v="0"/>
    <m/>
    <m/>
    <m/>
    <m/>
    <m/>
    <m/>
    <n v="1"/>
    <n v="1"/>
    <m/>
    <m/>
    <n v="7246"/>
    <s v="CREDITOS DE CONSUMO"/>
    <n v="0"/>
    <n v="0"/>
    <n v="890480123"/>
    <s v="UNIVERSIDAD DE CARTAGENA"/>
    <n v="5"/>
    <m/>
    <m/>
    <m/>
    <m/>
    <n v="2"/>
    <n v="7"/>
    <n v="1"/>
  </r>
  <r>
    <n v="98349"/>
    <s v="C"/>
    <x v="399"/>
    <x v="0"/>
    <n v="4"/>
    <n v="550023288"/>
    <d v="2020-10-29T00:00:00"/>
    <d v="2023-11-30T00:00:00"/>
    <n v="0"/>
    <n v="1"/>
    <n v="4"/>
    <n v="30"/>
    <n v="2"/>
    <n v="22490513"/>
    <n v="24960000"/>
    <n v="170360"/>
    <n v="6549"/>
    <n v="156528"/>
    <n v="0"/>
    <n v="0"/>
    <n v="0"/>
    <m/>
    <n v="0"/>
    <n v="0"/>
    <n v="0"/>
    <m/>
    <m/>
    <d v="2021-03-30T00:00:00"/>
    <n v="1"/>
    <s v="O"/>
    <n v="1"/>
    <n v="30"/>
    <n v="0"/>
    <m/>
    <m/>
    <m/>
    <m/>
    <m/>
    <m/>
    <n v="1"/>
    <n v="1"/>
    <m/>
    <m/>
    <n v="58179"/>
    <s v="CREDITOS DE CONSUMO"/>
    <n v="0"/>
    <n v="0"/>
    <n v="890480123"/>
    <s v="UNIVERSIDAD DE CARTAGENA"/>
    <n v="5"/>
    <m/>
    <m/>
    <m/>
    <m/>
    <n v="2"/>
    <n v="7"/>
    <n v="1"/>
  </r>
  <r>
    <n v="53543"/>
    <s v="C"/>
    <x v="399"/>
    <x v="0"/>
    <n v="4"/>
    <n v="550023289"/>
    <d v="2020-10-29T00:00:00"/>
    <d v="2023-11-30T00:00:00"/>
    <n v="0"/>
    <n v="1"/>
    <n v="4"/>
    <n v="30"/>
    <n v="2"/>
    <n v="22490513"/>
    <n v="24960000"/>
    <n v="92746"/>
    <n v="3566"/>
    <n v="85217"/>
    <n v="0"/>
    <n v="0"/>
    <n v="0"/>
    <m/>
    <n v="0"/>
    <n v="0"/>
    <n v="0"/>
    <m/>
    <m/>
    <d v="2021-03-30T00:00:00"/>
    <n v="1"/>
    <s v="O"/>
    <n v="1"/>
    <n v="30"/>
    <n v="0"/>
    <m/>
    <m/>
    <m/>
    <m/>
    <m/>
    <m/>
    <n v="1"/>
    <n v="1"/>
    <m/>
    <m/>
    <n v="31674"/>
    <s v="CREDITOS DE CONSUMO"/>
    <n v="0"/>
    <n v="0"/>
    <n v="890480123"/>
    <s v="UNIVERSIDAD DE CARTAGENA"/>
    <n v="5"/>
    <m/>
    <m/>
    <m/>
    <m/>
    <n v="2"/>
    <n v="7"/>
    <n v="1"/>
  </r>
  <r>
    <n v="34209"/>
    <s v="C"/>
    <x v="399"/>
    <x v="0"/>
    <n v="4"/>
    <n v="550023293"/>
    <d v="2020-10-29T00:00:00"/>
    <d v="2023-11-30T00:00:00"/>
    <n v="0"/>
    <n v="1"/>
    <n v="4"/>
    <n v="30"/>
    <n v="2"/>
    <n v="22490513"/>
    <n v="24960000"/>
    <n v="59248"/>
    <n v="2278"/>
    <n v="54445"/>
    <n v="0"/>
    <n v="0"/>
    <n v="0"/>
    <m/>
    <n v="0"/>
    <n v="0"/>
    <n v="0"/>
    <m/>
    <m/>
    <d v="2021-03-30T00:00:00"/>
    <n v="1"/>
    <s v="O"/>
    <n v="1"/>
    <n v="30"/>
    <n v="0"/>
    <m/>
    <m/>
    <m/>
    <m/>
    <m/>
    <m/>
    <n v="1"/>
    <n v="1"/>
    <m/>
    <m/>
    <n v="20236"/>
    <s v="CREDITOS DE CONSUMO"/>
    <n v="0"/>
    <n v="0"/>
    <n v="890480123"/>
    <s v="UNIVERSIDAD DE CARTAGENA"/>
    <n v="5"/>
    <m/>
    <m/>
    <m/>
    <m/>
    <n v="2"/>
    <n v="7"/>
    <n v="1"/>
  </r>
  <r>
    <n v="6905"/>
    <s v="C"/>
    <x v="399"/>
    <x v="0"/>
    <n v="4"/>
    <n v="550023297"/>
    <d v="2020-10-29T00:00:00"/>
    <d v="2023-11-30T00:00:00"/>
    <n v="0"/>
    <n v="1"/>
    <n v="4"/>
    <n v="30"/>
    <n v="2"/>
    <n v="22490513"/>
    <n v="24960000"/>
    <n v="11959"/>
    <n v="460"/>
    <n v="10989"/>
    <n v="0"/>
    <n v="0"/>
    <n v="0"/>
    <m/>
    <n v="0"/>
    <n v="0"/>
    <n v="0"/>
    <m/>
    <m/>
    <d v="2021-03-30T00:00:00"/>
    <n v="1"/>
    <s v="O"/>
    <n v="1"/>
    <n v="30"/>
    <n v="0"/>
    <m/>
    <m/>
    <m/>
    <m/>
    <m/>
    <m/>
    <n v="1"/>
    <n v="1"/>
    <m/>
    <m/>
    <n v="4084"/>
    <s v="CREDITOS DE CONSUMO"/>
    <n v="0"/>
    <n v="0"/>
    <n v="890480123"/>
    <s v="UNIVERSIDAD DE CARTAGENA"/>
    <n v="5"/>
    <m/>
    <m/>
    <m/>
    <m/>
    <n v="2"/>
    <n v="7"/>
    <n v="1"/>
  </r>
  <r>
    <n v="19074"/>
    <s v="C"/>
    <x v="399"/>
    <x v="0"/>
    <n v="4"/>
    <n v="550023298"/>
    <d v="2020-10-29T00:00:00"/>
    <d v="2023-11-30T00:00:00"/>
    <n v="0"/>
    <n v="1"/>
    <n v="4"/>
    <n v="30"/>
    <n v="2"/>
    <n v="22490513"/>
    <n v="24960000"/>
    <n v="33048"/>
    <n v="1271"/>
    <n v="30357"/>
    <n v="0"/>
    <n v="0"/>
    <n v="0"/>
    <m/>
    <n v="0"/>
    <n v="0"/>
    <n v="0"/>
    <m/>
    <m/>
    <d v="2021-03-30T00:00:00"/>
    <n v="1"/>
    <s v="O"/>
    <n v="1"/>
    <n v="30"/>
    <n v="0"/>
    <m/>
    <m/>
    <m/>
    <m/>
    <m/>
    <m/>
    <n v="1"/>
    <n v="1"/>
    <m/>
    <m/>
    <n v="11283"/>
    <s v="CREDITOS DE CONSUMO"/>
    <n v="0"/>
    <n v="0"/>
    <n v="890480123"/>
    <s v="UNIVERSIDAD DE CARTAGENA"/>
    <n v="5"/>
    <m/>
    <m/>
    <m/>
    <m/>
    <n v="2"/>
    <n v="7"/>
    <n v="1"/>
  </r>
  <r>
    <n v="34416"/>
    <s v="C"/>
    <x v="399"/>
    <x v="0"/>
    <n v="4"/>
    <n v="550023302"/>
    <d v="2020-10-29T00:00:00"/>
    <d v="2023-11-30T00:00:00"/>
    <n v="0"/>
    <n v="1"/>
    <n v="4"/>
    <n v="30"/>
    <n v="2"/>
    <n v="22490513"/>
    <n v="24960000"/>
    <n v="59609"/>
    <n v="2292"/>
    <n v="54776"/>
    <n v="0"/>
    <n v="0"/>
    <n v="0"/>
    <m/>
    <n v="0"/>
    <n v="0"/>
    <n v="0"/>
    <m/>
    <m/>
    <d v="2021-03-30T00:00:00"/>
    <n v="1"/>
    <s v="O"/>
    <n v="1"/>
    <n v="30"/>
    <n v="0"/>
    <m/>
    <m/>
    <m/>
    <m/>
    <m/>
    <m/>
    <n v="1"/>
    <n v="1"/>
    <m/>
    <m/>
    <n v="20360"/>
    <s v="CREDITOS DE CONSUMO"/>
    <n v="0"/>
    <n v="0"/>
    <n v="890480123"/>
    <s v="UNIVERSIDAD DE CARTAGENA"/>
    <n v="5"/>
    <m/>
    <m/>
    <m/>
    <m/>
    <n v="2"/>
    <n v="7"/>
    <n v="1"/>
  </r>
  <r>
    <n v="59081"/>
    <s v="C"/>
    <x v="399"/>
    <x v="0"/>
    <n v="4"/>
    <n v="550023323"/>
    <d v="2020-10-29T00:00:00"/>
    <d v="2023-11-30T00:00:00"/>
    <n v="0"/>
    <n v="1"/>
    <n v="4"/>
    <n v="30"/>
    <n v="2"/>
    <n v="22490513"/>
    <n v="24960000"/>
    <n v="102347"/>
    <n v="3935"/>
    <n v="94031"/>
    <n v="0"/>
    <n v="0"/>
    <n v="0"/>
    <m/>
    <n v="0"/>
    <n v="0"/>
    <n v="0"/>
    <m/>
    <m/>
    <d v="2021-03-30T00:00:00"/>
    <n v="1"/>
    <s v="O"/>
    <n v="1"/>
    <n v="30"/>
    <n v="0"/>
    <m/>
    <m/>
    <m/>
    <m/>
    <m/>
    <m/>
    <n v="1"/>
    <n v="1"/>
    <m/>
    <m/>
    <n v="34950"/>
    <s v="CREDITOS DE CONSUMO"/>
    <n v="0"/>
    <n v="0"/>
    <n v="890480123"/>
    <s v="UNIVERSIDAD DE CARTAGENA"/>
    <n v="5"/>
    <m/>
    <m/>
    <m/>
    <m/>
    <n v="2"/>
    <n v="7"/>
    <n v="1"/>
  </r>
  <r>
    <n v="25293"/>
    <s v="C"/>
    <x v="399"/>
    <x v="0"/>
    <n v="4"/>
    <n v="550023530"/>
    <d v="2020-10-29T00:00:00"/>
    <d v="2023-11-30T00:00:00"/>
    <n v="0"/>
    <n v="1"/>
    <n v="4"/>
    <n v="30"/>
    <n v="2"/>
    <n v="22490513"/>
    <n v="24960000"/>
    <n v="43807"/>
    <n v="1684"/>
    <n v="40256"/>
    <n v="0"/>
    <n v="0"/>
    <n v="0"/>
    <m/>
    <n v="0"/>
    <n v="0"/>
    <n v="0"/>
    <m/>
    <m/>
    <d v="2021-03-30T00:00:00"/>
    <n v="1"/>
    <s v="O"/>
    <n v="1"/>
    <n v="30"/>
    <n v="0"/>
    <m/>
    <m/>
    <m/>
    <m/>
    <m/>
    <m/>
    <n v="1"/>
    <n v="1"/>
    <m/>
    <m/>
    <n v="14963"/>
    <s v="CREDITOS DE CONSUMO"/>
    <n v="0"/>
    <n v="0"/>
    <n v="890480123"/>
    <s v="UNIVERSIDAD DE CARTAGENA"/>
    <n v="5"/>
    <m/>
    <m/>
    <m/>
    <m/>
    <n v="2"/>
    <n v="7"/>
    <n v="1"/>
  </r>
  <r>
    <n v="20715"/>
    <s v="C"/>
    <x v="399"/>
    <x v="0"/>
    <n v="4"/>
    <n v="550023799"/>
    <d v="2020-04-10T00:00:00"/>
    <d v="2023-10-30T00:00:00"/>
    <n v="0"/>
    <n v="1"/>
    <n v="5"/>
    <n v="30"/>
    <n v="2"/>
    <n v="22490513"/>
    <n v="24960000"/>
    <n v="36726"/>
    <n v="1412"/>
    <n v="32970"/>
    <n v="0"/>
    <n v="0"/>
    <n v="0"/>
    <m/>
    <n v="0"/>
    <n v="0"/>
    <n v="0"/>
    <m/>
    <m/>
    <d v="2021-03-30T00:00:00"/>
    <n v="1"/>
    <s v="O"/>
    <n v="1"/>
    <n v="30"/>
    <n v="0"/>
    <m/>
    <m/>
    <m/>
    <m/>
    <m/>
    <m/>
    <n v="1"/>
    <n v="1"/>
    <m/>
    <m/>
    <n v="12255"/>
    <s v="CREDITOS DE CONSUMO"/>
    <n v="0"/>
    <n v="0"/>
    <n v="890480123"/>
    <s v="UNIVERSIDAD DE CARTAGENA"/>
    <n v="5"/>
    <m/>
    <m/>
    <m/>
    <m/>
    <n v="2"/>
    <n v="7"/>
    <n v="2"/>
  </r>
  <r>
    <n v="20294"/>
    <s v="C"/>
    <x v="399"/>
    <x v="0"/>
    <n v="4"/>
    <n v="550023837"/>
    <d v="2020-05-04T00:00:00"/>
    <d v="2023-10-30T00:00:00"/>
    <n v="0"/>
    <n v="1"/>
    <n v="5"/>
    <n v="30"/>
    <n v="2"/>
    <n v="22490513"/>
    <n v="24960000"/>
    <n v="35978"/>
    <n v="1383"/>
    <n v="32299"/>
    <n v="0"/>
    <n v="0"/>
    <n v="0"/>
    <m/>
    <n v="0"/>
    <n v="0"/>
    <n v="0"/>
    <m/>
    <m/>
    <d v="2021-03-30T00:00:00"/>
    <n v="1"/>
    <s v="O"/>
    <n v="1"/>
    <n v="30"/>
    <n v="0"/>
    <m/>
    <m/>
    <m/>
    <m/>
    <m/>
    <m/>
    <n v="1"/>
    <n v="1"/>
    <m/>
    <m/>
    <n v="12005"/>
    <s v="CREDITOS DE CONSUMO"/>
    <n v="0"/>
    <n v="0"/>
    <n v="890480123"/>
    <s v="UNIVERSIDAD DE CARTAGENA"/>
    <n v="5"/>
    <m/>
    <m/>
    <m/>
    <m/>
    <n v="2"/>
    <n v="7"/>
    <n v="2"/>
  </r>
  <r>
    <n v="15577"/>
    <s v="C"/>
    <x v="399"/>
    <x v="0"/>
    <n v="4"/>
    <n v="550023901"/>
    <d v="2020-06-01T00:00:00"/>
    <d v="2023-10-30T00:00:00"/>
    <n v="0"/>
    <n v="1"/>
    <n v="5"/>
    <n v="30"/>
    <n v="2"/>
    <n v="22490513"/>
    <n v="24960000"/>
    <n v="27621"/>
    <n v="1062"/>
    <n v="24792"/>
    <n v="0"/>
    <n v="0"/>
    <n v="0"/>
    <m/>
    <n v="0"/>
    <n v="0"/>
    <n v="0"/>
    <m/>
    <m/>
    <d v="2021-03-30T00:00:00"/>
    <n v="1"/>
    <s v="O"/>
    <n v="1"/>
    <n v="30"/>
    <n v="0"/>
    <m/>
    <m/>
    <m/>
    <m/>
    <m/>
    <m/>
    <n v="1"/>
    <n v="1"/>
    <m/>
    <m/>
    <n v="9215"/>
    <s v="CREDITOS DE CONSUMO"/>
    <n v="0"/>
    <n v="0"/>
    <n v="890480123"/>
    <s v="UNIVERSIDAD DE CARTAGENA"/>
    <n v="5"/>
    <m/>
    <m/>
    <m/>
    <m/>
    <n v="2"/>
    <n v="7"/>
    <n v="2"/>
  </r>
  <r>
    <n v="10385"/>
    <s v="C"/>
    <x v="399"/>
    <x v="0"/>
    <n v="4"/>
    <n v="550023918"/>
    <d v="2020-06-06T00:00:00"/>
    <d v="2023-10-30T00:00:00"/>
    <n v="0"/>
    <n v="1"/>
    <n v="5"/>
    <n v="30"/>
    <n v="2"/>
    <n v="22490513"/>
    <n v="24960000"/>
    <n v="18413"/>
    <n v="708"/>
    <n v="16528"/>
    <n v="0"/>
    <n v="0"/>
    <n v="0"/>
    <m/>
    <n v="0"/>
    <n v="0"/>
    <n v="0"/>
    <m/>
    <m/>
    <d v="2021-03-30T00:00:00"/>
    <n v="1"/>
    <s v="O"/>
    <n v="1"/>
    <n v="30"/>
    <n v="0"/>
    <m/>
    <m/>
    <m/>
    <m/>
    <m/>
    <m/>
    <n v="1"/>
    <n v="1"/>
    <m/>
    <m/>
    <n v="6143"/>
    <s v="CREDITOS DE CONSUMO"/>
    <n v="0"/>
    <n v="0"/>
    <n v="890480123"/>
    <s v="UNIVERSIDAD DE CARTAGENA"/>
    <n v="5"/>
    <m/>
    <m/>
    <m/>
    <m/>
    <n v="2"/>
    <n v="7"/>
    <n v="2"/>
  </r>
  <r>
    <n v="22617"/>
    <s v="C"/>
    <x v="399"/>
    <x v="0"/>
    <n v="4"/>
    <n v="550023955"/>
    <d v="2020-07-01T00:00:00"/>
    <d v="2023-10-30T00:00:00"/>
    <n v="0"/>
    <n v="1"/>
    <n v="5"/>
    <n v="30"/>
    <n v="2"/>
    <n v="22490513"/>
    <n v="24960000"/>
    <n v="40094"/>
    <n v="1541"/>
    <n v="35996"/>
    <n v="0"/>
    <n v="0"/>
    <n v="0"/>
    <m/>
    <n v="0"/>
    <n v="0"/>
    <n v="0"/>
    <m/>
    <m/>
    <d v="2021-03-30T00:00:00"/>
    <n v="1"/>
    <s v="O"/>
    <n v="1"/>
    <n v="30"/>
    <n v="0"/>
    <m/>
    <m/>
    <m/>
    <m/>
    <m/>
    <m/>
    <n v="1"/>
    <n v="1"/>
    <m/>
    <m/>
    <n v="13379"/>
    <s v="CREDITOS DE CONSUMO"/>
    <n v="0"/>
    <n v="0"/>
    <n v="890480123"/>
    <s v="UNIVERSIDAD DE CARTAGENA"/>
    <n v="5"/>
    <m/>
    <m/>
    <m/>
    <m/>
    <n v="2"/>
    <n v="7"/>
    <n v="2"/>
  </r>
  <r>
    <n v="5346"/>
    <s v="C"/>
    <x v="399"/>
    <x v="0"/>
    <n v="4"/>
    <n v="550023965"/>
    <d v="2020-07-10T00:00:00"/>
    <d v="2023-10-30T00:00:00"/>
    <n v="0"/>
    <n v="1"/>
    <n v="5"/>
    <n v="30"/>
    <n v="2"/>
    <n v="22490513"/>
    <n v="24960000"/>
    <n v="9478"/>
    <n v="364"/>
    <n v="8508"/>
    <n v="0"/>
    <n v="0"/>
    <n v="0"/>
    <m/>
    <n v="0"/>
    <n v="0"/>
    <n v="0"/>
    <m/>
    <m/>
    <d v="2021-03-30T00:00:00"/>
    <n v="1"/>
    <s v="O"/>
    <n v="1"/>
    <n v="30"/>
    <n v="0"/>
    <m/>
    <m/>
    <m/>
    <m/>
    <m/>
    <m/>
    <n v="1"/>
    <n v="1"/>
    <m/>
    <m/>
    <n v="3162"/>
    <s v="CREDITOS DE CONSUMO"/>
    <n v="0"/>
    <n v="0"/>
    <n v="890480123"/>
    <s v="UNIVERSIDAD DE CARTAGENA"/>
    <n v="5"/>
    <m/>
    <m/>
    <m/>
    <m/>
    <n v="2"/>
    <n v="7"/>
    <n v="2"/>
  </r>
  <r>
    <n v="14025"/>
    <s v="C"/>
    <x v="399"/>
    <x v="0"/>
    <n v="4"/>
    <n v="550024135"/>
    <d v="2020-08-01T00:00:00"/>
    <d v="2023-10-30T00:00:00"/>
    <n v="0"/>
    <n v="1"/>
    <n v="5"/>
    <n v="30"/>
    <n v="2"/>
    <n v="22490513"/>
    <n v="24960000"/>
    <n v="24865"/>
    <n v="956"/>
    <n v="22321"/>
    <n v="0"/>
    <n v="0"/>
    <n v="0"/>
    <m/>
    <n v="0"/>
    <n v="0"/>
    <n v="0"/>
    <m/>
    <m/>
    <d v="2021-03-30T00:00:00"/>
    <n v="1"/>
    <s v="O"/>
    <n v="1"/>
    <n v="30"/>
    <n v="0"/>
    <m/>
    <m/>
    <m/>
    <m/>
    <m/>
    <m/>
    <n v="1"/>
    <n v="1"/>
    <m/>
    <m/>
    <n v="8296"/>
    <s v="CREDITOS DE CONSUMO"/>
    <n v="0"/>
    <n v="0"/>
    <n v="890480123"/>
    <s v="UNIVERSIDAD DE CARTAGENA"/>
    <n v="5"/>
    <m/>
    <m/>
    <m/>
    <m/>
    <n v="2"/>
    <n v="7"/>
    <n v="2"/>
  </r>
  <r>
    <n v="10767"/>
    <s v="C"/>
    <x v="399"/>
    <x v="0"/>
    <n v="4"/>
    <n v="550024142"/>
    <d v="2020-08-03T00:00:00"/>
    <d v="2023-10-30T00:00:00"/>
    <n v="0"/>
    <n v="1"/>
    <n v="5"/>
    <n v="30"/>
    <n v="2"/>
    <n v="22490513"/>
    <n v="24960000"/>
    <n v="19112"/>
    <n v="735"/>
    <n v="17136"/>
    <n v="0"/>
    <n v="0"/>
    <n v="0"/>
    <m/>
    <n v="0"/>
    <n v="0"/>
    <n v="0"/>
    <m/>
    <m/>
    <d v="2021-03-30T00:00:00"/>
    <n v="1"/>
    <s v="O"/>
    <n v="1"/>
    <n v="30"/>
    <n v="0"/>
    <m/>
    <m/>
    <m/>
    <m/>
    <m/>
    <m/>
    <n v="1"/>
    <n v="1"/>
    <m/>
    <m/>
    <n v="6369"/>
    <s v="CREDITOS DE CONSUMO"/>
    <n v="0"/>
    <n v="0"/>
    <n v="890480123"/>
    <s v="UNIVERSIDAD DE CARTAGENA"/>
    <n v="5"/>
    <m/>
    <m/>
    <m/>
    <m/>
    <n v="2"/>
    <n v="7"/>
    <n v="2"/>
  </r>
  <r>
    <n v="27520"/>
    <s v="C"/>
    <x v="399"/>
    <x v="0"/>
    <n v="4"/>
    <n v="550024370"/>
    <d v="2020-09-09T00:00:00"/>
    <d v="2023-09-30T00:00:00"/>
    <n v="0"/>
    <n v="1"/>
    <n v="6"/>
    <n v="30"/>
    <n v="2"/>
    <n v="22490513"/>
    <n v="24960000"/>
    <n v="50000"/>
    <n v="1922"/>
    <n v="43800"/>
    <n v="0"/>
    <n v="0"/>
    <n v="0"/>
    <m/>
    <n v="0"/>
    <n v="0"/>
    <n v="0"/>
    <m/>
    <m/>
    <d v="2021-03-30T00:00:00"/>
    <n v="1"/>
    <s v="O"/>
    <n v="1"/>
    <n v="30"/>
    <n v="0"/>
    <m/>
    <m/>
    <m/>
    <m/>
    <m/>
    <m/>
    <n v="1"/>
    <n v="1"/>
    <m/>
    <m/>
    <n v="16280"/>
    <s v="CREDITOS DE CONSUMO"/>
    <n v="0"/>
    <n v="0"/>
    <n v="890480123"/>
    <s v="UNIVERSIDAD DE CARTAGENA"/>
    <n v="5"/>
    <m/>
    <m/>
    <m/>
    <m/>
    <n v="2"/>
    <n v="7"/>
    <n v="2"/>
  </r>
  <r>
    <n v="29566"/>
    <s v="C"/>
    <x v="399"/>
    <x v="0"/>
    <n v="4"/>
    <n v="550025365"/>
    <d v="2021-02-02T00:00:00"/>
    <d v="2024-02-28T00:00:00"/>
    <n v="0"/>
    <n v="1"/>
    <n v="2"/>
    <n v="30"/>
    <n v="2"/>
    <n v="22490513"/>
    <n v="24960000"/>
    <n v="50000"/>
    <n v="1922"/>
    <n v="47056"/>
    <n v="0"/>
    <n v="0"/>
    <n v="0"/>
    <m/>
    <n v="0"/>
    <n v="0"/>
    <n v="0"/>
    <m/>
    <m/>
    <d v="2021-03-30T00:00:00"/>
    <n v="1"/>
    <s v="O"/>
    <n v="1"/>
    <n v="30"/>
    <n v="0"/>
    <m/>
    <m/>
    <m/>
    <m/>
    <m/>
    <m/>
    <n v="1"/>
    <n v="1"/>
    <m/>
    <m/>
    <n v="17490"/>
    <s v="CREDITOS DE CONSUMO"/>
    <n v="0"/>
    <n v="0"/>
    <n v="890480123"/>
    <s v="UNIVERSIDAD DE CARTAGENA"/>
    <n v="5"/>
    <m/>
    <m/>
    <m/>
    <m/>
    <n v="2"/>
    <n v="7"/>
    <n v="2"/>
  </r>
  <r>
    <n v="23652"/>
    <s v="C"/>
    <x v="399"/>
    <x v="0"/>
    <n v="4"/>
    <n v="550025366"/>
    <d v="2021-02-02T00:00:00"/>
    <d v="2024-02-28T00:00:00"/>
    <n v="0"/>
    <n v="1"/>
    <n v="2"/>
    <n v="30"/>
    <n v="2"/>
    <n v="22490513"/>
    <n v="24960000"/>
    <n v="40000"/>
    <n v="1538"/>
    <n v="37644"/>
    <n v="0"/>
    <n v="0"/>
    <n v="0"/>
    <m/>
    <n v="0"/>
    <n v="0"/>
    <n v="0"/>
    <m/>
    <m/>
    <d v="2021-03-30T00:00:00"/>
    <n v="1"/>
    <s v="O"/>
    <n v="1"/>
    <n v="30"/>
    <n v="0"/>
    <m/>
    <m/>
    <m/>
    <m/>
    <m/>
    <m/>
    <n v="1"/>
    <n v="1"/>
    <m/>
    <m/>
    <n v="13992"/>
    <s v="CREDITOS DE CONSUMO"/>
    <n v="0"/>
    <n v="0"/>
    <n v="890480123"/>
    <s v="UNIVERSIDAD DE CARTAGENA"/>
    <n v="5"/>
    <m/>
    <m/>
    <m/>
    <m/>
    <n v="2"/>
    <n v="7"/>
    <n v="2"/>
  </r>
  <r>
    <n v="30247"/>
    <s v="C"/>
    <x v="399"/>
    <x v="0"/>
    <n v="4"/>
    <n v="550025457"/>
    <d v="2021-02-27T00:00:00"/>
    <d v="2024-03-28T00:00:00"/>
    <n v="0"/>
    <n v="1"/>
    <n v="1"/>
    <n v="30"/>
    <n v="2"/>
    <n v="22490513"/>
    <n v="24960000"/>
    <n v="50000"/>
    <n v="1922"/>
    <n v="48140"/>
    <n v="0"/>
    <n v="0"/>
    <n v="0"/>
    <m/>
    <n v="0"/>
    <n v="0"/>
    <n v="0"/>
    <m/>
    <m/>
    <d v="2021-03-30T00:00:00"/>
    <n v="1"/>
    <s v="O"/>
    <n v="1"/>
    <n v="30"/>
    <n v="0"/>
    <m/>
    <m/>
    <m/>
    <m/>
    <m/>
    <m/>
    <n v="1"/>
    <n v="1"/>
    <m/>
    <m/>
    <n v="17893"/>
    <s v="CREDITOS DE CONSUMO"/>
    <n v="0"/>
    <n v="0"/>
    <n v="890480123"/>
    <s v="UNIVERSIDAD DE CARTAGENA"/>
    <n v="5"/>
    <m/>
    <m/>
    <m/>
    <m/>
    <n v="2"/>
    <n v="7"/>
    <n v="2"/>
  </r>
  <r>
    <n v="36"/>
    <s v="C"/>
    <x v="399"/>
    <x v="0"/>
    <n v="4"/>
    <n v="550025558"/>
    <d v="2021-03-01T00:00:00"/>
    <d v="2021-04-30T00:00:00"/>
    <n v="0"/>
    <n v="1"/>
    <n v="0"/>
    <n v="30"/>
    <n v="2"/>
    <n v="0"/>
    <n v="0"/>
    <n v="5500"/>
    <n v="5500"/>
    <n v="57"/>
    <n v="0"/>
    <n v="0"/>
    <n v="0"/>
    <m/>
    <n v="0"/>
    <n v="0"/>
    <n v="0"/>
    <m/>
    <m/>
    <d v="2021-03-30T00:00:00"/>
    <n v="1"/>
    <s v="O"/>
    <n v="1"/>
    <n v="30"/>
    <n v="0"/>
    <m/>
    <m/>
    <m/>
    <m/>
    <m/>
    <m/>
    <n v="1"/>
    <n v="1"/>
    <m/>
    <m/>
    <n v="21"/>
    <s v="CREDITOS DE CONSUMO"/>
    <n v="0"/>
    <n v="0"/>
    <n v="890480123"/>
    <s v="UNIVERSIDAD DE CARTAGENA"/>
    <n v="5"/>
    <m/>
    <m/>
    <m/>
    <m/>
    <n v="2"/>
    <n v="7"/>
    <n v="2"/>
  </r>
  <r>
    <n v="1319"/>
    <s v="C"/>
    <x v="399"/>
    <x v="0"/>
    <n v="4"/>
    <n v="550025647"/>
    <d v="2021-03-30T00:00:00"/>
    <d v="2021-04-30T00:00:00"/>
    <n v="0"/>
    <n v="1"/>
    <n v="0"/>
    <n v="30"/>
    <n v="2"/>
    <n v="0"/>
    <n v="0"/>
    <n v="2100"/>
    <n v="2100"/>
    <n v="2100"/>
    <n v="0"/>
    <n v="0"/>
    <n v="0"/>
    <m/>
    <n v="0"/>
    <n v="0"/>
    <n v="0"/>
    <m/>
    <m/>
    <d v="2021-03-30T00:00:00"/>
    <n v="1"/>
    <s v="O"/>
    <n v="1"/>
    <n v="30"/>
    <n v="0"/>
    <m/>
    <m/>
    <m/>
    <m/>
    <m/>
    <m/>
    <n v="1"/>
    <n v="1"/>
    <m/>
    <m/>
    <n v="781"/>
    <s v="CREDITOS DE CONSUMO"/>
    <n v="0"/>
    <n v="0"/>
    <n v="890480123"/>
    <s v="UNIVERSIDAD DE CARTAGENA"/>
    <n v="5"/>
    <m/>
    <m/>
    <m/>
    <m/>
    <n v="2"/>
    <n v="7"/>
    <n v="2"/>
  </r>
  <r>
    <n v="3770"/>
    <s v="C"/>
    <x v="399"/>
    <x v="0"/>
    <n v="4"/>
    <n v="550025648"/>
    <d v="2021-03-30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3770"/>
    <s v="C"/>
    <x v="399"/>
    <x v="0"/>
    <n v="4"/>
    <n v="550025710"/>
    <d v="2021-03-31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8286049"/>
    <s v="C"/>
    <x v="400"/>
    <x v="0"/>
    <n v="4"/>
    <n v="16009"/>
    <d v="2020-10-29T00:00:00"/>
    <d v="2025-01-30T00:00:00"/>
    <n v="0"/>
    <n v="1"/>
    <n v="5"/>
    <n v="30"/>
    <n v="2"/>
    <n v="12185828"/>
    <n v="12890000"/>
    <n v="12843898"/>
    <n v="323908"/>
    <n v="11855968"/>
    <n v="0"/>
    <n v="0"/>
    <n v="0"/>
    <m/>
    <n v="0"/>
    <n v="0"/>
    <n v="0"/>
    <m/>
    <m/>
    <d v="2021-03-30T00:00:00"/>
    <n v="1"/>
    <s v="O"/>
    <n v="1"/>
    <n v="30"/>
    <n v="0"/>
    <m/>
    <m/>
    <m/>
    <m/>
    <m/>
    <m/>
    <n v="1"/>
    <n v="1"/>
    <m/>
    <m/>
    <n v="3569919"/>
    <s v="CREDITOS DE CONSUMO"/>
    <n v="0"/>
    <n v="0"/>
    <n v="890480123"/>
    <s v="UNIVERSIDAD DE CARTAGENA"/>
    <n v="3"/>
    <n v="6"/>
    <d v="2020-04-08T00:00:00"/>
    <s v="A"/>
    <n v="4"/>
    <n v="1"/>
    <n v="7"/>
    <n v="1"/>
  </r>
  <r>
    <n v="149153"/>
    <s v="C"/>
    <x v="400"/>
    <x v="0"/>
    <n v="4"/>
    <n v="16761"/>
    <d v="2020-10-29T00:00:00"/>
    <d v="2021-07-30T00:00:00"/>
    <n v="0"/>
    <n v="1"/>
    <n v="5"/>
    <n v="30"/>
    <n v="2"/>
    <n v="9752084"/>
    <n v="10200000"/>
    <n v="470793"/>
    <n v="54459"/>
    <n v="213414"/>
    <n v="0"/>
    <n v="0"/>
    <n v="0"/>
    <m/>
    <n v="0"/>
    <n v="0"/>
    <n v="0"/>
    <m/>
    <m/>
    <d v="2021-03-30T00:00:00"/>
    <n v="1"/>
    <s v="O"/>
    <n v="1"/>
    <n v="30"/>
    <n v="0"/>
    <m/>
    <m/>
    <m/>
    <m/>
    <m/>
    <m/>
    <n v="1"/>
    <n v="1"/>
    <m/>
    <m/>
    <n v="64261"/>
    <s v="CREDITOS DE CONSUMO"/>
    <n v="0"/>
    <n v="0"/>
    <n v="890480123"/>
    <s v="UNIVERSIDAD DE CARTAGENA"/>
    <n v="3"/>
    <n v="6"/>
    <d v="2020-04-08T00:00:00"/>
    <s v="A"/>
    <n v="4"/>
    <n v="1"/>
    <n v="7"/>
    <n v="1"/>
  </r>
  <r>
    <n v="1655478"/>
    <s v="C"/>
    <x v="400"/>
    <x v="0"/>
    <n v="4"/>
    <n v="16944"/>
    <d v="2020-10-29T00:00:00"/>
    <d v="2022-08-04T00:00:00"/>
    <n v="0"/>
    <n v="1"/>
    <n v="5"/>
    <n v="30"/>
    <n v="2"/>
    <n v="17726461"/>
    <n v="19240000"/>
    <n v="3010692"/>
    <n v="167799"/>
    <n v="2368716"/>
    <n v="0"/>
    <n v="0"/>
    <n v="0"/>
    <m/>
    <n v="0"/>
    <n v="0"/>
    <n v="0"/>
    <m/>
    <m/>
    <d v="2021-03-30T00:00:00"/>
    <n v="1"/>
    <s v="O"/>
    <n v="1"/>
    <n v="30"/>
    <n v="0"/>
    <m/>
    <m/>
    <m/>
    <m/>
    <m/>
    <m/>
    <n v="1"/>
    <n v="1"/>
    <m/>
    <m/>
    <n v="713238"/>
    <s v="CREDITOS DE CONSUMO"/>
    <n v="0"/>
    <n v="0"/>
    <n v="890480123"/>
    <s v="UNIVERSIDAD DE CARTAGENA"/>
    <n v="3"/>
    <n v="6"/>
    <d v="2020-04-08T00:00:00"/>
    <s v="A"/>
    <n v="4"/>
    <n v="1"/>
    <n v="7"/>
    <n v="1"/>
  </r>
  <r>
    <n v="683281"/>
    <s v="C"/>
    <x v="401"/>
    <x v="0"/>
    <n v="4"/>
    <n v="14487"/>
    <d v="2018-08-23T00:00:00"/>
    <d v="2021-08-23T00:00:00"/>
    <n v="7"/>
    <n v="1"/>
    <n v="30"/>
    <n v="30"/>
    <n v="2"/>
    <n v="12185828"/>
    <n v="12890000"/>
    <n v="8000000"/>
    <n v="266425"/>
    <n v="1330567"/>
    <n v="3066"/>
    <n v="0"/>
    <n v="0"/>
    <m/>
    <n v="0"/>
    <n v="0"/>
    <n v="0"/>
    <m/>
    <m/>
    <d v="2021-03-30T00:00:00"/>
    <n v="1"/>
    <s v="O"/>
    <n v="1"/>
    <n v="30"/>
    <n v="38082"/>
    <m/>
    <m/>
    <m/>
    <m/>
    <m/>
    <m/>
    <n v="1"/>
    <n v="1"/>
    <m/>
    <m/>
    <n v="647286"/>
    <s v="CREDITOS DE CONSUMO"/>
    <n v="0"/>
    <n v="0"/>
    <n v="890480123"/>
    <s v="UNIVERSIDAD DE CARTAGENA"/>
    <n v="5"/>
    <m/>
    <m/>
    <m/>
    <m/>
    <n v="1"/>
    <n v="7"/>
    <n v="2"/>
  </r>
  <r>
    <n v="22135496"/>
    <s v="C"/>
    <x v="401"/>
    <x v="0"/>
    <n v="4"/>
    <n v="15244"/>
    <d v="2019-02-07T00:00:00"/>
    <d v="2025-02-07T00:00:00"/>
    <n v="0"/>
    <n v="1"/>
    <n v="26"/>
    <n v="30"/>
    <n v="2"/>
    <n v="12185828"/>
    <n v="12890000"/>
    <n v="60214399"/>
    <n v="1183030"/>
    <n v="43104898"/>
    <n v="0"/>
    <n v="0"/>
    <n v="0"/>
    <m/>
    <n v="0"/>
    <n v="0"/>
    <n v="0"/>
    <m/>
    <m/>
    <d v="2021-03-30T00:00:00"/>
    <n v="1"/>
    <s v="O"/>
    <n v="1"/>
    <n v="30"/>
    <n v="0"/>
    <m/>
    <m/>
    <m/>
    <m/>
    <m/>
    <m/>
    <n v="1"/>
    <n v="1"/>
    <m/>
    <m/>
    <n v="20969402"/>
    <s v="CREDITOS DE CONSUMO"/>
    <n v="0"/>
    <n v="0"/>
    <n v="890480123"/>
    <s v="UNIVERSIDAD DE CARTAGENA"/>
    <n v="5"/>
    <m/>
    <m/>
    <m/>
    <m/>
    <n v="1"/>
    <n v="7"/>
    <n v="2"/>
  </r>
  <r>
    <n v="1058808"/>
    <s v="C"/>
    <x v="401"/>
    <x v="0"/>
    <n v="4"/>
    <n v="18256"/>
    <d v="2021-03-11T00:00:00"/>
    <d v="2022-09-30T00:00:00"/>
    <n v="0"/>
    <n v="1"/>
    <n v="1"/>
    <n v="30"/>
    <n v="2"/>
    <n v="15881442"/>
    <n v="17090000"/>
    <n v="2200000"/>
    <n v="138161"/>
    <n v="2061839"/>
    <n v="0"/>
    <n v="0"/>
    <n v="0"/>
    <m/>
    <n v="0"/>
    <n v="0"/>
    <n v="0"/>
    <m/>
    <m/>
    <d v="2021-03-30T00:00:00"/>
    <n v="1"/>
    <s v="O"/>
    <n v="1"/>
    <n v="30"/>
    <n v="0"/>
    <m/>
    <m/>
    <m/>
    <m/>
    <m/>
    <m/>
    <n v="1"/>
    <n v="1"/>
    <m/>
    <m/>
    <n v="1003031"/>
    <s v="CREDITOS DE CONSUMO"/>
    <n v="0"/>
    <n v="0"/>
    <n v="890480123"/>
    <s v="UNIVERSIDAD DE CARTAGENA"/>
    <n v="5"/>
    <m/>
    <m/>
    <m/>
    <m/>
    <n v="1"/>
    <n v="7"/>
    <n v="2"/>
  </r>
  <r>
    <n v="14611740"/>
    <s v="C"/>
    <x v="402"/>
    <x v="0"/>
    <n v="4"/>
    <n v="15122"/>
    <d v="2019-01-18T00:00:00"/>
    <d v="2024-01-18T00:00:00"/>
    <n v="0"/>
    <n v="1"/>
    <n v="27"/>
    <n v="30"/>
    <n v="2"/>
    <n v="17726461"/>
    <n v="19240000"/>
    <n v="30000000"/>
    <n v="757346"/>
    <n v="19262312"/>
    <n v="0"/>
    <n v="0"/>
    <n v="0"/>
    <m/>
    <n v="0"/>
    <n v="0"/>
    <n v="0"/>
    <m/>
    <m/>
    <d v="2021-03-30T00:00:00"/>
    <n v="1"/>
    <s v="O"/>
    <n v="1"/>
    <n v="30"/>
    <n v="0"/>
    <m/>
    <m/>
    <m/>
    <m/>
    <m/>
    <m/>
    <n v="1"/>
    <n v="1"/>
    <m/>
    <m/>
    <n v="4650572"/>
    <s v="CREDITOS DE CONSUMO"/>
    <n v="0"/>
    <n v="0"/>
    <n v="890480123"/>
    <s v="UNIVERSIDAD DE CARTAGENA"/>
    <n v="5"/>
    <m/>
    <m/>
    <m/>
    <m/>
    <n v="1"/>
    <n v="7"/>
    <n v="2"/>
  </r>
  <r>
    <n v="0"/>
    <s v="C"/>
    <x v="403"/>
    <x v="0"/>
    <n v="4"/>
    <n v="16251"/>
    <d v="2020-10-29T00:00:00"/>
    <d v="2021-11-09T00:00:00"/>
    <n v="0"/>
    <n v="1"/>
    <n v="4"/>
    <n v="30"/>
    <n v="2"/>
    <n v="15881442"/>
    <n v="17090000"/>
    <n v="2618620"/>
    <n v="237443"/>
    <n v="1776641"/>
    <n v="26655"/>
    <n v="0"/>
    <n v="0"/>
    <m/>
    <n v="0"/>
    <n v="0"/>
    <n v="0"/>
    <m/>
    <m/>
    <d v="2021-02-26T00:00:00"/>
    <n v="1"/>
    <s v="O"/>
    <n v="1"/>
    <n v="30"/>
    <n v="0"/>
    <m/>
    <m/>
    <m/>
    <m/>
    <m/>
    <m/>
    <n v="1"/>
    <n v="1"/>
    <m/>
    <m/>
    <n v="2396187"/>
    <s v="CREDITOS DE CONSUMO"/>
    <n v="0"/>
    <n v="0"/>
    <n v="890480123"/>
    <s v="UNIVERSIDAD DE CARTAGENA"/>
    <n v="5"/>
    <m/>
    <m/>
    <m/>
    <m/>
    <n v="1"/>
    <n v="7"/>
    <n v="1"/>
  </r>
  <r>
    <n v="10780205"/>
    <s v="C"/>
    <x v="404"/>
    <x v="0"/>
    <n v="4"/>
    <n v="14567"/>
    <d v="2018-09-10T00:00:00"/>
    <d v="2025-09-10T00:00:00"/>
    <n v="0"/>
    <n v="1"/>
    <n v="31"/>
    <n v="30"/>
    <n v="2"/>
    <n v="17726461"/>
    <n v="19240000"/>
    <n v="25000000"/>
    <n v="521445"/>
    <n v="18866964"/>
    <n v="0"/>
    <n v="0"/>
    <n v="0"/>
    <m/>
    <n v="0"/>
    <n v="0"/>
    <n v="0"/>
    <m/>
    <m/>
    <d v="2021-03-30T00:00:00"/>
    <n v="1"/>
    <s v="O"/>
    <n v="1"/>
    <n v="30"/>
    <n v="0"/>
    <m/>
    <m/>
    <m/>
    <m/>
    <m/>
    <m/>
    <n v="1"/>
    <n v="1"/>
    <m/>
    <m/>
    <n v="8086759"/>
    <s v="CREDITOS DE CONSUMO"/>
    <n v="0"/>
    <n v="0"/>
    <n v="890480123"/>
    <s v="UNIVERSIDAD DE CARTAGENA"/>
    <n v="5"/>
    <m/>
    <m/>
    <m/>
    <m/>
    <n v="1"/>
    <n v="7"/>
    <n v="2"/>
  </r>
  <r>
    <n v="14499706"/>
    <s v="C"/>
    <x v="404"/>
    <x v="2"/>
    <n v="4"/>
    <n v="14581"/>
    <d v="2018-09-13T00:00:00"/>
    <d v="2024-09-13T00:00:00"/>
    <n v="0"/>
    <n v="1"/>
    <n v="30"/>
    <n v="30"/>
    <n v="2"/>
    <n v="12185828"/>
    <n v="12890000"/>
    <n v="37929634"/>
    <n v="745202"/>
    <n v="25376644"/>
    <n v="145999"/>
    <n v="0"/>
    <n v="0"/>
    <m/>
    <n v="0"/>
    <n v="0"/>
    <n v="0"/>
    <m/>
    <m/>
    <d v="2021-03-29T00:00:00"/>
    <n v="1"/>
    <s v="O"/>
    <n v="1"/>
    <n v="30"/>
    <n v="0"/>
    <m/>
    <m/>
    <m/>
    <m/>
    <m/>
    <m/>
    <n v="1"/>
    <n v="1"/>
    <m/>
    <m/>
    <n v="10876938"/>
    <s v="CREDITOS DE CONSUMO"/>
    <n v="0"/>
    <n v="0"/>
    <m/>
    <m/>
    <n v="5"/>
    <m/>
    <m/>
    <m/>
    <m/>
    <n v="1"/>
    <n v="7"/>
    <n v="2"/>
  </r>
  <r>
    <n v="3397450"/>
    <s v="C"/>
    <x v="404"/>
    <x v="2"/>
    <n v="4"/>
    <n v="16978"/>
    <d v="2020-02-12T00:00:00"/>
    <d v="2022-02-12T00:00:00"/>
    <n v="0"/>
    <n v="1"/>
    <n v="12"/>
    <n v="30"/>
    <n v="2"/>
    <n v="12185828"/>
    <n v="12890000"/>
    <n v="12172000"/>
    <n v="574035"/>
    <n v="5946043"/>
    <n v="36234"/>
    <n v="0"/>
    <n v="0"/>
    <m/>
    <n v="0"/>
    <n v="0"/>
    <n v="0"/>
    <m/>
    <m/>
    <d v="2021-03-29T00:00:00"/>
    <n v="1"/>
    <s v="O"/>
    <n v="1"/>
    <n v="30"/>
    <n v="0"/>
    <m/>
    <m/>
    <m/>
    <m/>
    <m/>
    <m/>
    <n v="1"/>
    <n v="1"/>
    <m/>
    <m/>
    <n v="2548593"/>
    <s v="CREDITOS DE CONSUMO"/>
    <n v="0"/>
    <n v="0"/>
    <m/>
    <m/>
    <n v="5"/>
    <m/>
    <m/>
    <m/>
    <m/>
    <n v="1"/>
    <n v="7"/>
    <n v="2"/>
  </r>
  <r>
    <n v="45058"/>
    <s v="C"/>
    <x v="404"/>
    <x v="0"/>
    <n v="4"/>
    <n v="550013575"/>
    <d v="2017-01-16T00:00:00"/>
    <d v="2023-11-30T00:00:00"/>
    <n v="0"/>
    <n v="1"/>
    <n v="0"/>
    <n v="30"/>
    <n v="2"/>
    <n v="22490513"/>
    <n v="24960000"/>
    <n v="85827"/>
    <n v="3300"/>
    <n v="78858"/>
    <n v="0"/>
    <n v="0"/>
    <n v="0"/>
    <m/>
    <n v="0"/>
    <n v="0"/>
    <n v="0"/>
    <m/>
    <m/>
    <d v="2021-03-30T00:00:00"/>
    <n v="1"/>
    <s v="O"/>
    <n v="1"/>
    <n v="30"/>
    <n v="0"/>
    <m/>
    <m/>
    <m/>
    <m/>
    <m/>
    <m/>
    <n v="1"/>
    <n v="1"/>
    <m/>
    <m/>
    <n v="33800"/>
    <s v="CREDITOS DE CONSUMO"/>
    <n v="0"/>
    <n v="0"/>
    <n v="890480123"/>
    <s v="UNIVERSIDAD DE CARTAGENA"/>
    <n v="5"/>
    <m/>
    <m/>
    <m/>
    <m/>
    <n v="2"/>
    <n v="7"/>
    <n v="2"/>
  </r>
  <r>
    <n v="45255"/>
    <s v="C"/>
    <x v="404"/>
    <x v="0"/>
    <n v="4"/>
    <n v="550013635"/>
    <d v="2017-01-20T00:00:00"/>
    <d v="2023-11-30T00:00:00"/>
    <n v="0"/>
    <n v="1"/>
    <n v="0"/>
    <n v="30"/>
    <n v="2"/>
    <n v="22490513"/>
    <n v="24960000"/>
    <n v="86192"/>
    <n v="3314"/>
    <n v="79204"/>
    <n v="0"/>
    <n v="0"/>
    <n v="0"/>
    <m/>
    <n v="0"/>
    <n v="0"/>
    <n v="0"/>
    <m/>
    <m/>
    <d v="2021-03-30T00:00:00"/>
    <n v="1"/>
    <s v="O"/>
    <n v="1"/>
    <n v="30"/>
    <n v="0"/>
    <m/>
    <m/>
    <m/>
    <m/>
    <m/>
    <m/>
    <n v="1"/>
    <n v="1"/>
    <m/>
    <m/>
    <n v="33949"/>
    <s v="CREDITOS DE CONSUMO"/>
    <n v="0"/>
    <n v="0"/>
    <n v="890480123"/>
    <s v="UNIVERSIDAD DE CARTAGENA"/>
    <n v="5"/>
    <m/>
    <m/>
    <m/>
    <m/>
    <n v="2"/>
    <n v="7"/>
    <n v="2"/>
  </r>
  <r>
    <n v="32267"/>
    <s v="C"/>
    <x v="404"/>
    <x v="0"/>
    <n v="4"/>
    <n v="550013654"/>
    <d v="2017-01-22T00:00:00"/>
    <d v="2023-11-30T00:00:00"/>
    <n v="0"/>
    <n v="1"/>
    <n v="0"/>
    <n v="30"/>
    <n v="2"/>
    <n v="22490513"/>
    <n v="24960000"/>
    <n v="61458"/>
    <n v="2363"/>
    <n v="56473"/>
    <n v="0"/>
    <n v="0"/>
    <n v="0"/>
    <m/>
    <n v="0"/>
    <n v="0"/>
    <n v="0"/>
    <m/>
    <m/>
    <d v="2021-03-30T00:00:00"/>
    <n v="1"/>
    <s v="O"/>
    <n v="1"/>
    <n v="30"/>
    <n v="0"/>
    <m/>
    <m/>
    <m/>
    <m/>
    <m/>
    <m/>
    <n v="1"/>
    <n v="1"/>
    <m/>
    <m/>
    <n v="24206"/>
    <s v="CREDITOS DE CONSUMO"/>
    <n v="0"/>
    <n v="0"/>
    <n v="890480123"/>
    <s v="UNIVERSIDAD DE CARTAGENA"/>
    <n v="5"/>
    <m/>
    <m/>
    <m/>
    <m/>
    <n v="2"/>
    <n v="7"/>
    <n v="2"/>
  </r>
  <r>
    <n v="46980"/>
    <s v="C"/>
    <x v="404"/>
    <x v="0"/>
    <n v="4"/>
    <n v="550013662"/>
    <d v="2017-01-23T00:00:00"/>
    <d v="2023-11-30T00:00:00"/>
    <n v="0"/>
    <n v="1"/>
    <n v="0"/>
    <n v="30"/>
    <n v="2"/>
    <n v="22490513"/>
    <n v="24960000"/>
    <n v="89476"/>
    <n v="3440"/>
    <n v="82223"/>
    <n v="0"/>
    <n v="0"/>
    <n v="0"/>
    <m/>
    <n v="0"/>
    <n v="0"/>
    <n v="0"/>
    <m/>
    <m/>
    <d v="2021-03-30T00:00:00"/>
    <n v="1"/>
    <s v="O"/>
    <n v="1"/>
    <n v="30"/>
    <n v="0"/>
    <m/>
    <m/>
    <m/>
    <m/>
    <m/>
    <m/>
    <n v="1"/>
    <n v="1"/>
    <m/>
    <m/>
    <n v="35243"/>
    <s v="CREDITOS DE CONSUMO"/>
    <n v="0"/>
    <n v="0"/>
    <n v="890480123"/>
    <s v="UNIVERSIDAD DE CARTAGENA"/>
    <n v="5"/>
    <m/>
    <m/>
    <m/>
    <m/>
    <n v="2"/>
    <n v="7"/>
    <n v="2"/>
  </r>
  <r>
    <n v="16510"/>
    <s v="C"/>
    <x v="404"/>
    <x v="0"/>
    <n v="4"/>
    <n v="550013663"/>
    <d v="2017-01-23T00:00:00"/>
    <d v="2023-11-30T00:00:00"/>
    <n v="0"/>
    <n v="1"/>
    <n v="0"/>
    <n v="30"/>
    <n v="2"/>
    <n v="22490513"/>
    <n v="24960000"/>
    <n v="31457"/>
    <n v="1209"/>
    <n v="28895"/>
    <n v="0"/>
    <n v="0"/>
    <n v="0"/>
    <m/>
    <n v="0"/>
    <n v="0"/>
    <n v="0"/>
    <m/>
    <m/>
    <d v="2021-03-30T00:00:00"/>
    <n v="1"/>
    <s v="O"/>
    <n v="1"/>
    <n v="30"/>
    <n v="0"/>
    <m/>
    <m/>
    <m/>
    <m/>
    <m/>
    <m/>
    <n v="1"/>
    <n v="1"/>
    <m/>
    <m/>
    <n v="12385"/>
    <s v="CREDITOS DE CONSUMO"/>
    <n v="0"/>
    <n v="0"/>
    <n v="890480123"/>
    <s v="UNIVERSIDAD DE CARTAGENA"/>
    <n v="5"/>
    <m/>
    <m/>
    <m/>
    <m/>
    <n v="2"/>
    <n v="7"/>
    <n v="2"/>
  </r>
  <r>
    <n v="32990"/>
    <s v="C"/>
    <x v="404"/>
    <x v="0"/>
    <n v="4"/>
    <n v="550013671"/>
    <d v="2017-01-24T00:00:00"/>
    <d v="2023-11-30T00:00:00"/>
    <n v="0"/>
    <n v="1"/>
    <n v="0"/>
    <n v="30"/>
    <n v="2"/>
    <n v="22490513"/>
    <n v="24960000"/>
    <n v="62827"/>
    <n v="2415"/>
    <n v="57737"/>
    <n v="0"/>
    <n v="0"/>
    <n v="0"/>
    <m/>
    <n v="0"/>
    <n v="0"/>
    <n v="0"/>
    <m/>
    <m/>
    <d v="2021-03-30T00:00:00"/>
    <n v="1"/>
    <s v="O"/>
    <n v="1"/>
    <n v="30"/>
    <n v="0"/>
    <m/>
    <m/>
    <m/>
    <m/>
    <m/>
    <m/>
    <n v="1"/>
    <n v="1"/>
    <m/>
    <m/>
    <n v="24747"/>
    <s v="CREDITOS DE CONSUMO"/>
    <n v="0"/>
    <n v="0"/>
    <n v="890480123"/>
    <s v="UNIVERSIDAD DE CARTAGENA"/>
    <n v="5"/>
    <m/>
    <m/>
    <m/>
    <m/>
    <n v="2"/>
    <n v="7"/>
    <n v="2"/>
  </r>
  <r>
    <n v="18260"/>
    <s v="C"/>
    <x v="404"/>
    <x v="0"/>
    <n v="4"/>
    <n v="550013675"/>
    <d v="2017-01-24T00:00:00"/>
    <d v="2023-11-30T00:00:00"/>
    <n v="0"/>
    <n v="1"/>
    <n v="0"/>
    <n v="30"/>
    <n v="2"/>
    <n v="22490513"/>
    <n v="24960000"/>
    <n v="34793"/>
    <n v="1338"/>
    <n v="31958"/>
    <n v="0"/>
    <n v="0"/>
    <n v="0"/>
    <m/>
    <n v="0"/>
    <n v="0"/>
    <n v="0"/>
    <m/>
    <m/>
    <d v="2021-03-30T00:00:00"/>
    <n v="1"/>
    <s v="O"/>
    <n v="1"/>
    <n v="30"/>
    <n v="0"/>
    <m/>
    <m/>
    <m/>
    <m/>
    <m/>
    <m/>
    <n v="1"/>
    <n v="1"/>
    <m/>
    <m/>
    <n v="13698"/>
    <s v="CREDITOS DE CONSUMO"/>
    <n v="0"/>
    <n v="0"/>
    <n v="890480123"/>
    <s v="UNIVERSIDAD DE CARTAGENA"/>
    <n v="5"/>
    <m/>
    <m/>
    <m/>
    <m/>
    <n v="2"/>
    <n v="7"/>
    <n v="2"/>
  </r>
  <r>
    <n v="49462"/>
    <s v="C"/>
    <x v="404"/>
    <x v="0"/>
    <n v="4"/>
    <n v="550013683"/>
    <d v="2017-01-26T00:00:00"/>
    <d v="2023-11-30T00:00:00"/>
    <n v="0"/>
    <n v="1"/>
    <n v="0"/>
    <n v="30"/>
    <n v="2"/>
    <n v="22490513"/>
    <n v="24960000"/>
    <n v="94211"/>
    <n v="3622"/>
    <n v="86565"/>
    <n v="0"/>
    <n v="0"/>
    <n v="0"/>
    <m/>
    <n v="0"/>
    <n v="0"/>
    <n v="0"/>
    <m/>
    <m/>
    <d v="2021-03-30T00:00:00"/>
    <n v="1"/>
    <s v="O"/>
    <n v="1"/>
    <n v="30"/>
    <n v="0"/>
    <m/>
    <m/>
    <m/>
    <m/>
    <m/>
    <m/>
    <n v="1"/>
    <n v="1"/>
    <m/>
    <m/>
    <n v="37103"/>
    <s v="CREDITOS DE CONSUMO"/>
    <n v="0"/>
    <n v="0"/>
    <n v="890480123"/>
    <s v="UNIVERSIDAD DE CARTAGENA"/>
    <n v="5"/>
    <m/>
    <m/>
    <m/>
    <m/>
    <n v="2"/>
    <n v="7"/>
    <n v="2"/>
  </r>
  <r>
    <n v="24765"/>
    <s v="C"/>
    <x v="404"/>
    <x v="0"/>
    <n v="4"/>
    <n v="550013684"/>
    <d v="2017-01-26T00:00:00"/>
    <d v="2023-11-30T00:00:00"/>
    <n v="0"/>
    <n v="1"/>
    <n v="0"/>
    <n v="30"/>
    <n v="2"/>
    <n v="22490513"/>
    <n v="24960000"/>
    <n v="47163"/>
    <n v="1813"/>
    <n v="43342"/>
    <n v="0"/>
    <n v="0"/>
    <n v="0"/>
    <m/>
    <n v="0"/>
    <n v="0"/>
    <n v="0"/>
    <m/>
    <m/>
    <d v="2021-03-30T00:00:00"/>
    <n v="1"/>
    <s v="O"/>
    <n v="1"/>
    <n v="30"/>
    <n v="0"/>
    <m/>
    <m/>
    <m/>
    <m/>
    <m/>
    <m/>
    <n v="1"/>
    <n v="1"/>
    <m/>
    <m/>
    <n v="18577"/>
    <s v="CREDITOS DE CONSUMO"/>
    <n v="0"/>
    <n v="0"/>
    <n v="890480123"/>
    <s v="UNIVERSIDAD DE CARTAGENA"/>
    <n v="5"/>
    <m/>
    <m/>
    <m/>
    <m/>
    <n v="2"/>
    <n v="7"/>
    <n v="2"/>
  </r>
  <r>
    <n v="35021"/>
    <s v="C"/>
    <x v="404"/>
    <x v="0"/>
    <n v="4"/>
    <n v="550013688"/>
    <d v="2017-01-26T00:00:00"/>
    <d v="2023-11-30T00:00:00"/>
    <n v="0"/>
    <n v="1"/>
    <n v="0"/>
    <n v="30"/>
    <n v="2"/>
    <n v="22490513"/>
    <n v="24960000"/>
    <n v="66702"/>
    <n v="2564"/>
    <n v="61292"/>
    <n v="0"/>
    <n v="0"/>
    <n v="0"/>
    <m/>
    <n v="0"/>
    <n v="0"/>
    <n v="0"/>
    <m/>
    <m/>
    <d v="2021-03-30T00:00:00"/>
    <n v="1"/>
    <s v="O"/>
    <n v="1"/>
    <n v="30"/>
    <n v="0"/>
    <m/>
    <m/>
    <m/>
    <m/>
    <m/>
    <m/>
    <n v="1"/>
    <n v="1"/>
    <m/>
    <m/>
    <n v="26271"/>
    <s v="CREDITOS DE CONSUMO"/>
    <n v="0"/>
    <n v="0"/>
    <n v="890480123"/>
    <s v="UNIVERSIDAD DE CARTAGENA"/>
    <n v="5"/>
    <m/>
    <m/>
    <m/>
    <m/>
    <n v="2"/>
    <n v="7"/>
    <n v="2"/>
  </r>
  <r>
    <n v="25718"/>
    <s v="C"/>
    <x v="404"/>
    <x v="0"/>
    <n v="4"/>
    <n v="550013692"/>
    <d v="2017-01-27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10143"/>
    <s v="C"/>
    <x v="404"/>
    <x v="0"/>
    <n v="4"/>
    <n v="550013701"/>
    <d v="2017-01-28T00:00:00"/>
    <d v="2023-11-30T00:00:00"/>
    <n v="0"/>
    <n v="1"/>
    <n v="0"/>
    <n v="30"/>
    <n v="2"/>
    <n v="22490513"/>
    <n v="24960000"/>
    <n v="19329"/>
    <n v="743"/>
    <n v="17752"/>
    <n v="0"/>
    <n v="0"/>
    <n v="0"/>
    <m/>
    <n v="0"/>
    <n v="0"/>
    <n v="0"/>
    <m/>
    <m/>
    <d v="2021-03-30T00:00:00"/>
    <n v="1"/>
    <s v="O"/>
    <n v="1"/>
    <n v="30"/>
    <n v="0"/>
    <m/>
    <m/>
    <m/>
    <m/>
    <m/>
    <m/>
    <n v="1"/>
    <n v="1"/>
    <m/>
    <m/>
    <n v="7609"/>
    <s v="CREDITOS DE CONSUMO"/>
    <n v="0"/>
    <n v="0"/>
    <n v="890480123"/>
    <s v="UNIVERSIDAD DE CARTAGENA"/>
    <n v="5"/>
    <m/>
    <m/>
    <m/>
    <m/>
    <n v="2"/>
    <n v="7"/>
    <n v="2"/>
  </r>
  <r>
    <n v="7942"/>
    <s v="C"/>
    <x v="404"/>
    <x v="0"/>
    <n v="4"/>
    <n v="550013706"/>
    <d v="2017-01-29T00:00:00"/>
    <d v="2023-11-30T00:00:00"/>
    <n v="0"/>
    <n v="1"/>
    <n v="0"/>
    <n v="30"/>
    <n v="2"/>
    <n v="22490513"/>
    <n v="24960000"/>
    <n v="15125"/>
    <n v="581"/>
    <n v="13900"/>
    <n v="0"/>
    <n v="0"/>
    <n v="0"/>
    <m/>
    <n v="0"/>
    <n v="0"/>
    <n v="0"/>
    <m/>
    <m/>
    <d v="2021-03-30T00:00:00"/>
    <n v="1"/>
    <s v="O"/>
    <n v="1"/>
    <n v="30"/>
    <n v="0"/>
    <m/>
    <m/>
    <m/>
    <m/>
    <m/>
    <m/>
    <n v="1"/>
    <n v="1"/>
    <m/>
    <m/>
    <n v="5958"/>
    <s v="CREDITOS DE CONSUMO"/>
    <n v="0"/>
    <n v="0"/>
    <n v="890480123"/>
    <s v="UNIVERSIDAD DE CARTAGENA"/>
    <n v="5"/>
    <m/>
    <m/>
    <m/>
    <m/>
    <n v="2"/>
    <n v="7"/>
    <n v="2"/>
  </r>
  <r>
    <n v="17146"/>
    <s v="C"/>
    <x v="404"/>
    <x v="0"/>
    <n v="4"/>
    <n v="550013710"/>
    <d v="2017-01-30T00:00:00"/>
    <d v="2023-11-30T00:00:00"/>
    <n v="0"/>
    <n v="1"/>
    <n v="0"/>
    <n v="30"/>
    <n v="2"/>
    <n v="22490513"/>
    <n v="24960000"/>
    <n v="32662"/>
    <n v="1256"/>
    <n v="30008"/>
    <n v="0"/>
    <n v="0"/>
    <n v="0"/>
    <m/>
    <n v="0"/>
    <n v="0"/>
    <n v="0"/>
    <m/>
    <m/>
    <d v="2021-03-30T00:00:00"/>
    <n v="1"/>
    <s v="O"/>
    <n v="1"/>
    <n v="30"/>
    <n v="0"/>
    <m/>
    <m/>
    <m/>
    <m/>
    <m/>
    <m/>
    <n v="1"/>
    <n v="1"/>
    <m/>
    <m/>
    <n v="12862"/>
    <s v="CREDITOS DE CONSUMO"/>
    <n v="0"/>
    <n v="0"/>
    <n v="890480123"/>
    <s v="UNIVERSIDAD DE CARTAGENA"/>
    <n v="5"/>
    <m/>
    <m/>
    <m/>
    <m/>
    <n v="2"/>
    <n v="7"/>
    <n v="2"/>
  </r>
  <r>
    <n v="25718"/>
    <s v="C"/>
    <x v="404"/>
    <x v="0"/>
    <n v="4"/>
    <n v="550013718"/>
    <d v="2017-01-30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51308"/>
    <s v="C"/>
    <x v="404"/>
    <x v="0"/>
    <n v="4"/>
    <n v="550013729"/>
    <d v="2017-01-31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25708"/>
    <s v="C"/>
    <x v="404"/>
    <x v="0"/>
    <n v="4"/>
    <n v="550013730"/>
    <d v="2017-01-31T00:00:00"/>
    <d v="2023-11-30T00:00:00"/>
    <n v="0"/>
    <n v="1"/>
    <n v="0"/>
    <n v="30"/>
    <n v="2"/>
    <n v="22490513"/>
    <n v="24960000"/>
    <n v="48960"/>
    <n v="1882"/>
    <n v="44993"/>
    <n v="0"/>
    <n v="0"/>
    <n v="0"/>
    <m/>
    <n v="0"/>
    <n v="0"/>
    <n v="0"/>
    <m/>
    <m/>
    <d v="2021-03-30T00:00:00"/>
    <n v="1"/>
    <s v="O"/>
    <n v="1"/>
    <n v="30"/>
    <n v="0"/>
    <m/>
    <m/>
    <m/>
    <m/>
    <m/>
    <m/>
    <n v="1"/>
    <n v="1"/>
    <m/>
    <m/>
    <n v="19285"/>
    <s v="CREDITOS DE CONSUMO"/>
    <n v="0"/>
    <n v="0"/>
    <n v="890480123"/>
    <s v="UNIVERSIDAD DE CARTAGENA"/>
    <n v="5"/>
    <m/>
    <m/>
    <m/>
    <m/>
    <n v="2"/>
    <n v="7"/>
    <n v="2"/>
  </r>
  <r>
    <n v="51308"/>
    <s v="C"/>
    <x v="404"/>
    <x v="0"/>
    <n v="4"/>
    <n v="550013878"/>
    <d v="2017-02-02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17097"/>
    <s v="C"/>
    <x v="404"/>
    <x v="0"/>
    <n v="4"/>
    <n v="550013879"/>
    <d v="2017-02-02T00:00:00"/>
    <d v="2023-11-30T00:00:00"/>
    <n v="0"/>
    <n v="1"/>
    <n v="0"/>
    <n v="30"/>
    <n v="2"/>
    <n v="22490513"/>
    <n v="24960000"/>
    <n v="32566"/>
    <n v="1252"/>
    <n v="29922"/>
    <n v="0"/>
    <n v="0"/>
    <n v="0"/>
    <m/>
    <n v="0"/>
    <n v="0"/>
    <n v="0"/>
    <m/>
    <m/>
    <d v="2021-03-30T00:00:00"/>
    <n v="1"/>
    <s v="O"/>
    <n v="1"/>
    <n v="30"/>
    <n v="0"/>
    <m/>
    <m/>
    <m/>
    <m/>
    <m/>
    <m/>
    <n v="1"/>
    <n v="1"/>
    <m/>
    <m/>
    <n v="12825"/>
    <s v="CREDITOS DE CONSUMO"/>
    <n v="0"/>
    <n v="0"/>
    <n v="890480123"/>
    <s v="UNIVERSIDAD DE CARTAGENA"/>
    <n v="5"/>
    <m/>
    <m/>
    <m/>
    <m/>
    <n v="2"/>
    <n v="7"/>
    <n v="2"/>
  </r>
  <r>
    <n v="34210"/>
    <s v="C"/>
    <x v="404"/>
    <x v="0"/>
    <n v="4"/>
    <n v="550013932"/>
    <d v="2017-02-05T00:00:00"/>
    <d v="2023-11-30T00:00:00"/>
    <n v="0"/>
    <n v="1"/>
    <n v="0"/>
    <n v="30"/>
    <n v="2"/>
    <n v="22490513"/>
    <n v="24960000"/>
    <n v="65161"/>
    <n v="2505"/>
    <n v="59872"/>
    <n v="0"/>
    <n v="0"/>
    <n v="0"/>
    <m/>
    <n v="0"/>
    <n v="0"/>
    <n v="0"/>
    <m/>
    <m/>
    <d v="2021-03-30T00:00:00"/>
    <n v="1"/>
    <s v="O"/>
    <n v="1"/>
    <n v="30"/>
    <n v="0"/>
    <m/>
    <m/>
    <m/>
    <m/>
    <m/>
    <m/>
    <n v="1"/>
    <n v="1"/>
    <m/>
    <m/>
    <n v="25662"/>
    <s v="CREDITOS DE CONSUMO"/>
    <n v="0"/>
    <n v="0"/>
    <n v="890480123"/>
    <s v="UNIVERSIDAD DE CARTAGENA"/>
    <n v="5"/>
    <m/>
    <m/>
    <m/>
    <m/>
    <n v="2"/>
    <n v="7"/>
    <n v="2"/>
  </r>
  <r>
    <n v="22259"/>
    <s v="C"/>
    <x v="404"/>
    <x v="0"/>
    <n v="4"/>
    <n v="550013934"/>
    <d v="2017-02-05T00:00:00"/>
    <d v="2023-11-30T00:00:00"/>
    <n v="0"/>
    <n v="1"/>
    <n v="0"/>
    <n v="30"/>
    <n v="2"/>
    <n v="22490513"/>
    <n v="24960000"/>
    <n v="42392"/>
    <n v="1630"/>
    <n v="38956"/>
    <n v="0"/>
    <n v="0"/>
    <n v="0"/>
    <m/>
    <n v="0"/>
    <n v="0"/>
    <n v="0"/>
    <m/>
    <m/>
    <d v="2021-03-30T00:00:00"/>
    <n v="1"/>
    <s v="O"/>
    <n v="1"/>
    <n v="30"/>
    <n v="0"/>
    <m/>
    <m/>
    <m/>
    <m/>
    <m/>
    <m/>
    <n v="1"/>
    <n v="1"/>
    <m/>
    <m/>
    <n v="16697"/>
    <s v="CREDITOS DE CONSUMO"/>
    <n v="0"/>
    <n v="0"/>
    <n v="890480123"/>
    <s v="UNIVERSIDAD DE CARTAGENA"/>
    <n v="5"/>
    <m/>
    <m/>
    <m/>
    <m/>
    <n v="2"/>
    <n v="7"/>
    <n v="2"/>
  </r>
  <r>
    <n v="49743"/>
    <s v="C"/>
    <x v="404"/>
    <x v="0"/>
    <n v="4"/>
    <n v="550013956"/>
    <d v="2017-02-07T00:00:00"/>
    <d v="2023-11-30T00:00:00"/>
    <n v="0"/>
    <n v="1"/>
    <n v="0"/>
    <n v="30"/>
    <n v="2"/>
    <n v="22490513"/>
    <n v="24960000"/>
    <n v="94735"/>
    <n v="3642"/>
    <n v="87058"/>
    <n v="0"/>
    <n v="0"/>
    <n v="0"/>
    <m/>
    <n v="0"/>
    <n v="0"/>
    <n v="0"/>
    <m/>
    <m/>
    <d v="2021-03-30T00:00:00"/>
    <n v="1"/>
    <s v="O"/>
    <n v="1"/>
    <n v="30"/>
    <n v="0"/>
    <m/>
    <m/>
    <m/>
    <m/>
    <m/>
    <m/>
    <n v="1"/>
    <n v="1"/>
    <m/>
    <m/>
    <n v="37315"/>
    <s v="CREDITOS DE CONSUMO"/>
    <n v="0"/>
    <n v="0"/>
    <n v="890480123"/>
    <s v="UNIVERSIDAD DE CARTAGENA"/>
    <n v="5"/>
    <m/>
    <m/>
    <m/>
    <m/>
    <n v="2"/>
    <n v="7"/>
    <n v="2"/>
  </r>
  <r>
    <n v="11669"/>
    <s v="C"/>
    <x v="404"/>
    <x v="0"/>
    <n v="4"/>
    <n v="550013966"/>
    <d v="2017-02-09T00:00:00"/>
    <d v="2023-11-30T00:00:00"/>
    <n v="0"/>
    <n v="1"/>
    <n v="0"/>
    <n v="30"/>
    <n v="2"/>
    <n v="22490513"/>
    <n v="24960000"/>
    <n v="22224"/>
    <n v="854"/>
    <n v="20423"/>
    <n v="0"/>
    <n v="0"/>
    <n v="0"/>
    <m/>
    <n v="0"/>
    <n v="0"/>
    <n v="0"/>
    <m/>
    <m/>
    <d v="2021-03-30T00:00:00"/>
    <n v="1"/>
    <s v="O"/>
    <n v="1"/>
    <n v="30"/>
    <n v="0"/>
    <m/>
    <m/>
    <m/>
    <m/>
    <m/>
    <m/>
    <n v="1"/>
    <n v="1"/>
    <m/>
    <m/>
    <n v="8754"/>
    <s v="CREDITOS DE CONSUMO"/>
    <n v="0"/>
    <n v="0"/>
    <n v="890480123"/>
    <s v="UNIVERSIDAD DE CARTAGENA"/>
    <n v="5"/>
    <m/>
    <m/>
    <m/>
    <m/>
    <n v="2"/>
    <n v="7"/>
    <n v="2"/>
  </r>
  <r>
    <n v="11661"/>
    <s v="C"/>
    <x v="404"/>
    <x v="0"/>
    <n v="4"/>
    <n v="550013988"/>
    <d v="2017-02-11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8774"/>
    <s v="C"/>
    <x v="404"/>
    <x v="0"/>
    <n v="4"/>
    <n v="550013994"/>
    <d v="2017-02-11T00:00:00"/>
    <d v="2023-11-30T00:00:00"/>
    <n v="0"/>
    <n v="1"/>
    <n v="0"/>
    <n v="30"/>
    <n v="2"/>
    <n v="22490513"/>
    <n v="24960000"/>
    <n v="16708"/>
    <n v="642"/>
    <n v="15355"/>
    <n v="0"/>
    <n v="0"/>
    <n v="0"/>
    <m/>
    <n v="0"/>
    <n v="0"/>
    <n v="0"/>
    <m/>
    <m/>
    <d v="2021-03-30T00:00:00"/>
    <n v="1"/>
    <s v="O"/>
    <n v="1"/>
    <n v="30"/>
    <n v="0"/>
    <m/>
    <m/>
    <m/>
    <m/>
    <m/>
    <m/>
    <n v="1"/>
    <n v="1"/>
    <m/>
    <m/>
    <n v="6581"/>
    <s v="CREDITOS DE CONSUMO"/>
    <n v="0"/>
    <n v="0"/>
    <n v="890480123"/>
    <s v="UNIVERSIDAD DE CARTAGENA"/>
    <n v="5"/>
    <m/>
    <m/>
    <m/>
    <m/>
    <n v="2"/>
    <n v="7"/>
    <n v="2"/>
  </r>
  <r>
    <n v="11661"/>
    <s v="C"/>
    <x v="404"/>
    <x v="0"/>
    <n v="4"/>
    <n v="550014003"/>
    <d v="2017-02-13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6682"/>
    <s v="C"/>
    <x v="404"/>
    <x v="0"/>
    <n v="4"/>
    <n v="550014057"/>
    <d v="2017-02-19T00:00:00"/>
    <d v="2023-11-30T00:00:00"/>
    <n v="0"/>
    <n v="1"/>
    <n v="0"/>
    <n v="30"/>
    <n v="2"/>
    <n v="22490513"/>
    <n v="24960000"/>
    <n v="12743"/>
    <n v="490"/>
    <n v="11695"/>
    <n v="0"/>
    <n v="0"/>
    <n v="0"/>
    <m/>
    <n v="0"/>
    <n v="0"/>
    <n v="0"/>
    <m/>
    <m/>
    <d v="2021-03-30T00:00:00"/>
    <n v="1"/>
    <s v="O"/>
    <n v="1"/>
    <n v="30"/>
    <n v="0"/>
    <m/>
    <m/>
    <m/>
    <m/>
    <m/>
    <m/>
    <n v="1"/>
    <n v="1"/>
    <m/>
    <m/>
    <n v="5013"/>
    <s v="CREDITOS DE CONSUMO"/>
    <n v="0"/>
    <n v="0"/>
    <n v="890480123"/>
    <s v="UNIVERSIDAD DE CARTAGENA"/>
    <n v="5"/>
    <m/>
    <m/>
    <m/>
    <m/>
    <n v="2"/>
    <n v="7"/>
    <n v="2"/>
  </r>
  <r>
    <n v="75758"/>
    <s v="C"/>
    <x v="404"/>
    <x v="0"/>
    <n v="4"/>
    <n v="550014367"/>
    <d v="2017-03-12T00:00:00"/>
    <d v="2023-11-30T00:00:00"/>
    <n v="0"/>
    <n v="1"/>
    <n v="0"/>
    <n v="30"/>
    <n v="2"/>
    <n v="22490513"/>
    <n v="24960000"/>
    <n v="144283"/>
    <n v="5547"/>
    <n v="132588"/>
    <n v="0"/>
    <n v="0"/>
    <n v="0"/>
    <m/>
    <n v="0"/>
    <n v="0"/>
    <n v="0"/>
    <m/>
    <m/>
    <d v="2021-03-30T00:00:00"/>
    <n v="1"/>
    <s v="O"/>
    <n v="1"/>
    <n v="30"/>
    <n v="0"/>
    <m/>
    <m/>
    <m/>
    <m/>
    <m/>
    <m/>
    <n v="1"/>
    <n v="1"/>
    <m/>
    <m/>
    <n v="56830"/>
    <s v="CREDITOS DE CONSUMO"/>
    <n v="0"/>
    <n v="0"/>
    <n v="890480123"/>
    <s v="UNIVERSIDAD DE CARTAGENA"/>
    <n v="5"/>
    <m/>
    <m/>
    <m/>
    <m/>
    <n v="2"/>
    <n v="7"/>
    <n v="2"/>
  </r>
  <r>
    <n v="69913"/>
    <s v="C"/>
    <x v="404"/>
    <x v="0"/>
    <n v="4"/>
    <n v="550014368"/>
    <d v="2017-03-12T00:00:00"/>
    <d v="2023-11-30T00:00:00"/>
    <n v="0"/>
    <n v="1"/>
    <n v="0"/>
    <n v="30"/>
    <n v="2"/>
    <n v="22490513"/>
    <n v="24960000"/>
    <n v="133156"/>
    <n v="5119"/>
    <n v="122358"/>
    <n v="0"/>
    <n v="0"/>
    <n v="0"/>
    <m/>
    <n v="0"/>
    <n v="0"/>
    <n v="0"/>
    <m/>
    <m/>
    <d v="2021-03-30T00:00:00"/>
    <n v="1"/>
    <s v="O"/>
    <n v="1"/>
    <n v="30"/>
    <n v="0"/>
    <m/>
    <m/>
    <m/>
    <m/>
    <m/>
    <m/>
    <n v="1"/>
    <n v="1"/>
    <m/>
    <m/>
    <n v="52445"/>
    <s v="CREDITOS DE CONSUMO"/>
    <n v="0"/>
    <n v="0"/>
    <n v="890480123"/>
    <s v="UNIVERSIDAD DE CARTAGENA"/>
    <n v="5"/>
    <m/>
    <m/>
    <m/>
    <m/>
    <n v="2"/>
    <n v="7"/>
    <n v="2"/>
  </r>
  <r>
    <n v="63289"/>
    <s v="C"/>
    <x v="404"/>
    <x v="0"/>
    <n v="4"/>
    <n v="550014384"/>
    <d v="2017-03-14T00:00:00"/>
    <d v="2023-11-30T00:00:00"/>
    <n v="0"/>
    <n v="1"/>
    <n v="0"/>
    <n v="30"/>
    <n v="2"/>
    <n v="22490513"/>
    <n v="24960000"/>
    <n v="120535"/>
    <n v="4634"/>
    <n v="110765"/>
    <n v="0"/>
    <n v="0"/>
    <n v="0"/>
    <m/>
    <n v="0"/>
    <n v="0"/>
    <n v="0"/>
    <m/>
    <m/>
    <d v="2021-03-30T00:00:00"/>
    <n v="1"/>
    <s v="O"/>
    <n v="1"/>
    <n v="30"/>
    <n v="0"/>
    <m/>
    <m/>
    <m/>
    <m/>
    <m/>
    <m/>
    <n v="1"/>
    <n v="1"/>
    <m/>
    <m/>
    <n v="47476"/>
    <s v="CREDITOS DE CONSUMO"/>
    <n v="0"/>
    <n v="0"/>
    <n v="890480123"/>
    <s v="UNIVERSIDAD DE CARTAGENA"/>
    <n v="5"/>
    <m/>
    <m/>
    <m/>
    <m/>
    <n v="2"/>
    <n v="7"/>
    <n v="2"/>
  </r>
  <r>
    <n v="31605"/>
    <s v="C"/>
    <x v="404"/>
    <x v="0"/>
    <n v="4"/>
    <n v="550014385"/>
    <d v="2017-03-14T00:00:00"/>
    <d v="2023-11-30T00:00:00"/>
    <n v="0"/>
    <n v="1"/>
    <n v="0"/>
    <n v="30"/>
    <n v="2"/>
    <n v="22490513"/>
    <n v="24960000"/>
    <n v="60207"/>
    <n v="2315"/>
    <n v="55314"/>
    <n v="0"/>
    <n v="0"/>
    <n v="0"/>
    <m/>
    <n v="0"/>
    <n v="0"/>
    <n v="0"/>
    <m/>
    <m/>
    <d v="2021-03-30T00:00:00"/>
    <n v="1"/>
    <s v="O"/>
    <n v="1"/>
    <n v="30"/>
    <n v="0"/>
    <m/>
    <m/>
    <m/>
    <m/>
    <m/>
    <m/>
    <n v="1"/>
    <n v="1"/>
    <m/>
    <m/>
    <n v="23709"/>
    <s v="CREDITOS DE CONSUMO"/>
    <n v="0"/>
    <n v="0"/>
    <n v="890480123"/>
    <s v="UNIVERSIDAD DE CARTAGENA"/>
    <n v="5"/>
    <m/>
    <m/>
    <m/>
    <m/>
    <n v="2"/>
    <n v="7"/>
    <n v="2"/>
  </r>
  <r>
    <n v="18906"/>
    <s v="C"/>
    <x v="404"/>
    <x v="0"/>
    <n v="4"/>
    <n v="550014387"/>
    <d v="2017-03-14T00:00:00"/>
    <d v="2023-11-30T00:00:00"/>
    <n v="0"/>
    <n v="1"/>
    <n v="0"/>
    <n v="30"/>
    <n v="2"/>
    <n v="22490513"/>
    <n v="24960000"/>
    <n v="36014"/>
    <n v="1385"/>
    <n v="33089"/>
    <n v="0"/>
    <n v="0"/>
    <n v="0"/>
    <m/>
    <n v="0"/>
    <n v="0"/>
    <n v="0"/>
    <m/>
    <m/>
    <d v="2021-03-30T00:00:00"/>
    <n v="1"/>
    <s v="O"/>
    <n v="1"/>
    <n v="30"/>
    <n v="0"/>
    <m/>
    <m/>
    <m/>
    <m/>
    <m/>
    <m/>
    <n v="1"/>
    <n v="1"/>
    <m/>
    <m/>
    <n v="14183"/>
    <s v="CREDITOS DE CONSUMO"/>
    <n v="0"/>
    <n v="0"/>
    <n v="890480123"/>
    <s v="UNIVERSIDAD DE CARTAGENA"/>
    <n v="5"/>
    <m/>
    <m/>
    <m/>
    <m/>
    <n v="2"/>
    <n v="7"/>
    <n v="2"/>
  </r>
  <r>
    <n v="27540"/>
    <s v="C"/>
    <x v="404"/>
    <x v="0"/>
    <n v="4"/>
    <n v="550014390"/>
    <d v="2017-03-15T00:00:00"/>
    <d v="2023-11-30T00:00:00"/>
    <n v="0"/>
    <n v="1"/>
    <n v="0"/>
    <n v="30"/>
    <n v="2"/>
    <n v="22490513"/>
    <n v="24960000"/>
    <n v="52448"/>
    <n v="2016"/>
    <n v="48199"/>
    <n v="0"/>
    <n v="0"/>
    <n v="0"/>
    <m/>
    <n v="0"/>
    <n v="0"/>
    <n v="0"/>
    <m/>
    <m/>
    <d v="2021-03-30T00:00:00"/>
    <n v="1"/>
    <s v="O"/>
    <n v="1"/>
    <n v="30"/>
    <n v="0"/>
    <m/>
    <m/>
    <m/>
    <m/>
    <m/>
    <m/>
    <n v="1"/>
    <n v="1"/>
    <m/>
    <m/>
    <n v="20659"/>
    <s v="CREDITOS DE CONSUMO"/>
    <n v="0"/>
    <n v="0"/>
    <n v="890480123"/>
    <s v="UNIVERSIDAD DE CARTAGENA"/>
    <n v="5"/>
    <m/>
    <m/>
    <m/>
    <m/>
    <n v="2"/>
    <n v="7"/>
    <n v="2"/>
  </r>
  <r>
    <n v="5582"/>
    <s v="C"/>
    <x v="404"/>
    <x v="0"/>
    <n v="4"/>
    <n v="550014417"/>
    <d v="2017-03-19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5582"/>
    <s v="C"/>
    <x v="404"/>
    <x v="0"/>
    <n v="4"/>
    <n v="550014434"/>
    <d v="2017-03-21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22337"/>
    <s v="C"/>
    <x v="404"/>
    <x v="0"/>
    <n v="4"/>
    <n v="550014446"/>
    <d v="2017-03-23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x v="404"/>
    <x v="0"/>
    <n v="4"/>
    <n v="550014451"/>
    <d v="2017-03-24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x v="404"/>
    <x v="0"/>
    <n v="4"/>
    <n v="550014454"/>
    <d v="2017-03-25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495"/>
    <s v="C"/>
    <x v="404"/>
    <x v="0"/>
    <n v="4"/>
    <n v="550014461"/>
    <d v="2017-03-26T00:00:00"/>
    <d v="2023-11-30T00:00:00"/>
    <n v="0"/>
    <n v="1"/>
    <n v="0"/>
    <n v="30"/>
    <n v="2"/>
    <n v="22490513"/>
    <n v="24960000"/>
    <n v="42847"/>
    <n v="1647"/>
    <n v="39370"/>
    <n v="0"/>
    <n v="0"/>
    <n v="0"/>
    <m/>
    <n v="0"/>
    <n v="0"/>
    <n v="0"/>
    <m/>
    <m/>
    <d v="2021-03-30T00:00:00"/>
    <n v="1"/>
    <s v="O"/>
    <n v="1"/>
    <n v="30"/>
    <n v="0"/>
    <m/>
    <m/>
    <m/>
    <m/>
    <m/>
    <m/>
    <n v="1"/>
    <n v="1"/>
    <m/>
    <m/>
    <n v="16875"/>
    <s v="CREDITOS DE CONSUMO"/>
    <n v="0"/>
    <n v="0"/>
    <n v="890480123"/>
    <s v="UNIVERSIDAD DE CARTAGENA"/>
    <n v="5"/>
    <m/>
    <m/>
    <m/>
    <m/>
    <n v="2"/>
    <n v="7"/>
    <n v="2"/>
  </r>
  <r>
    <n v="28735"/>
    <s v="C"/>
    <x v="404"/>
    <x v="0"/>
    <n v="4"/>
    <n v="550014471"/>
    <d v="2017-03-27T00:00:00"/>
    <d v="2023-11-30T00:00:00"/>
    <n v="0"/>
    <n v="1"/>
    <n v="0"/>
    <n v="30"/>
    <n v="2"/>
    <n v="22490513"/>
    <n v="24960000"/>
    <n v="54729"/>
    <n v="2104"/>
    <n v="50290"/>
    <n v="0"/>
    <n v="0"/>
    <n v="0"/>
    <m/>
    <n v="0"/>
    <n v="0"/>
    <n v="0"/>
    <m/>
    <m/>
    <d v="2021-03-30T00:00:00"/>
    <n v="1"/>
    <s v="O"/>
    <n v="1"/>
    <n v="30"/>
    <n v="0"/>
    <m/>
    <m/>
    <m/>
    <m/>
    <m/>
    <m/>
    <n v="1"/>
    <n v="1"/>
    <m/>
    <m/>
    <n v="21555"/>
    <s v="CREDITOS DE CONSUMO"/>
    <n v="0"/>
    <n v="0"/>
    <n v="890480123"/>
    <s v="UNIVERSIDAD DE CARTAGENA"/>
    <n v="5"/>
    <m/>
    <m/>
    <m/>
    <m/>
    <n v="2"/>
    <n v="7"/>
    <n v="2"/>
  </r>
  <r>
    <n v="4649"/>
    <s v="C"/>
    <x v="404"/>
    <x v="0"/>
    <n v="4"/>
    <n v="550014481"/>
    <d v="2017-03-28T00:00:00"/>
    <d v="2023-11-30T00:00:00"/>
    <n v="0"/>
    <n v="1"/>
    <n v="0"/>
    <n v="30"/>
    <n v="2"/>
    <n v="22490513"/>
    <n v="24960000"/>
    <n v="8863"/>
    <n v="341"/>
    <n v="8137"/>
    <n v="0"/>
    <n v="0"/>
    <n v="0"/>
    <m/>
    <n v="0"/>
    <n v="0"/>
    <n v="0"/>
    <m/>
    <m/>
    <d v="2021-03-30T00:00:00"/>
    <n v="1"/>
    <s v="O"/>
    <n v="1"/>
    <n v="30"/>
    <n v="0"/>
    <m/>
    <m/>
    <m/>
    <m/>
    <m/>
    <m/>
    <n v="1"/>
    <n v="1"/>
    <m/>
    <m/>
    <n v="3488"/>
    <s v="CREDITOS DE CONSUMO"/>
    <n v="0"/>
    <n v="0"/>
    <n v="890480123"/>
    <s v="UNIVERSIDAD DE CARTAGENA"/>
    <n v="5"/>
    <m/>
    <m/>
    <m/>
    <m/>
    <n v="2"/>
    <n v="7"/>
    <n v="2"/>
  </r>
  <r>
    <n v="9275"/>
    <s v="C"/>
    <x v="404"/>
    <x v="0"/>
    <n v="4"/>
    <n v="550014484"/>
    <d v="2017-03-29T00:00:00"/>
    <d v="2023-11-30T00:00:00"/>
    <n v="0"/>
    <n v="1"/>
    <n v="0"/>
    <n v="30"/>
    <n v="2"/>
    <n v="22490513"/>
    <n v="24960000"/>
    <n v="17678"/>
    <n v="680"/>
    <n v="16232"/>
    <n v="0"/>
    <n v="0"/>
    <n v="0"/>
    <m/>
    <n v="0"/>
    <n v="0"/>
    <n v="0"/>
    <m/>
    <m/>
    <d v="2021-03-30T00:00:00"/>
    <n v="1"/>
    <s v="O"/>
    <n v="1"/>
    <n v="30"/>
    <n v="0"/>
    <m/>
    <m/>
    <m/>
    <m/>
    <m/>
    <m/>
    <n v="1"/>
    <n v="1"/>
    <m/>
    <m/>
    <n v="6957"/>
    <s v="CREDITOS DE CONSUMO"/>
    <n v="0"/>
    <n v="0"/>
    <n v="890480123"/>
    <s v="UNIVERSIDAD DE CARTAGENA"/>
    <n v="5"/>
    <m/>
    <m/>
    <m/>
    <m/>
    <n v="2"/>
    <n v="7"/>
    <n v="2"/>
  </r>
  <r>
    <n v="4652"/>
    <s v="C"/>
    <x v="404"/>
    <x v="0"/>
    <n v="4"/>
    <n v="550014778"/>
    <d v="2017-04-13T00:00:00"/>
    <d v="2023-11-30T00:00:00"/>
    <n v="0"/>
    <n v="1"/>
    <n v="0"/>
    <n v="30"/>
    <n v="2"/>
    <n v="22490513"/>
    <n v="24960000"/>
    <n v="8867"/>
    <n v="341"/>
    <n v="8142"/>
    <n v="0"/>
    <n v="0"/>
    <n v="0"/>
    <m/>
    <n v="0"/>
    <n v="0"/>
    <n v="0"/>
    <m/>
    <m/>
    <d v="2021-03-30T00:00:00"/>
    <n v="1"/>
    <s v="O"/>
    <n v="1"/>
    <n v="30"/>
    <n v="0"/>
    <m/>
    <m/>
    <m/>
    <m/>
    <m/>
    <m/>
    <n v="1"/>
    <n v="1"/>
    <m/>
    <m/>
    <n v="3490"/>
    <s v="CREDITOS DE CONSUMO"/>
    <n v="0"/>
    <n v="0"/>
    <n v="890480123"/>
    <s v="UNIVERSIDAD DE CARTAGENA"/>
    <n v="5"/>
    <m/>
    <m/>
    <m/>
    <m/>
    <n v="2"/>
    <n v="7"/>
    <n v="2"/>
  </r>
  <r>
    <n v="8683"/>
    <s v="C"/>
    <x v="404"/>
    <x v="0"/>
    <n v="4"/>
    <n v="550014802"/>
    <d v="2017-04-16T00:00:00"/>
    <d v="2023-11-30T00:00:00"/>
    <n v="0"/>
    <n v="1"/>
    <n v="0"/>
    <n v="30"/>
    <n v="2"/>
    <n v="22490513"/>
    <n v="24960000"/>
    <n v="16538"/>
    <n v="636"/>
    <n v="15197"/>
    <n v="0"/>
    <n v="0"/>
    <n v="0"/>
    <m/>
    <n v="0"/>
    <n v="0"/>
    <n v="0"/>
    <m/>
    <m/>
    <d v="2021-03-30T00:00:00"/>
    <n v="1"/>
    <s v="O"/>
    <n v="1"/>
    <n v="30"/>
    <n v="0"/>
    <m/>
    <m/>
    <m/>
    <m/>
    <m/>
    <m/>
    <n v="1"/>
    <n v="1"/>
    <m/>
    <m/>
    <n v="6514"/>
    <s v="CREDITOS DE CONSUMO"/>
    <n v="0"/>
    <n v="0"/>
    <n v="890480123"/>
    <s v="UNIVERSIDAD DE CARTAGENA"/>
    <n v="5"/>
    <m/>
    <m/>
    <m/>
    <m/>
    <n v="2"/>
    <n v="7"/>
    <n v="2"/>
  </r>
  <r>
    <n v="9212"/>
    <s v="C"/>
    <x v="404"/>
    <x v="0"/>
    <n v="4"/>
    <n v="550015173"/>
    <d v="2017-05-13T00:00:00"/>
    <d v="2023-11-30T00:00:00"/>
    <n v="0"/>
    <n v="1"/>
    <n v="0"/>
    <n v="30"/>
    <n v="2"/>
    <n v="22490513"/>
    <n v="24960000"/>
    <n v="17555"/>
    <n v="675"/>
    <n v="16123"/>
    <n v="0"/>
    <n v="0"/>
    <n v="0"/>
    <m/>
    <n v="0"/>
    <n v="0"/>
    <n v="0"/>
    <m/>
    <m/>
    <d v="2021-03-30T00:00:00"/>
    <n v="1"/>
    <s v="O"/>
    <n v="1"/>
    <n v="30"/>
    <n v="0"/>
    <m/>
    <m/>
    <m/>
    <m/>
    <m/>
    <m/>
    <n v="1"/>
    <n v="1"/>
    <m/>
    <m/>
    <n v="6911"/>
    <s v="CREDITOS DE CONSUMO"/>
    <n v="0"/>
    <n v="0"/>
    <n v="890480123"/>
    <s v="UNIVERSIDAD DE CARTAGENA"/>
    <n v="5"/>
    <m/>
    <m/>
    <m/>
    <m/>
    <n v="2"/>
    <n v="7"/>
    <n v="2"/>
  </r>
  <r>
    <n v="27678"/>
    <s v="C"/>
    <x v="404"/>
    <x v="0"/>
    <n v="4"/>
    <n v="550015174"/>
    <d v="2017-05-13T00:00:00"/>
    <d v="2023-11-30T00:00:00"/>
    <n v="0"/>
    <n v="1"/>
    <n v="0"/>
    <n v="30"/>
    <n v="2"/>
    <n v="22490513"/>
    <n v="24960000"/>
    <n v="52715"/>
    <n v="2027"/>
    <n v="48441"/>
    <n v="0"/>
    <n v="0"/>
    <n v="0"/>
    <m/>
    <n v="0"/>
    <n v="0"/>
    <n v="0"/>
    <m/>
    <m/>
    <d v="2021-03-30T00:00:00"/>
    <n v="1"/>
    <s v="O"/>
    <n v="1"/>
    <n v="30"/>
    <n v="0"/>
    <m/>
    <m/>
    <m/>
    <m/>
    <m/>
    <m/>
    <n v="1"/>
    <n v="1"/>
    <m/>
    <m/>
    <n v="20763"/>
    <s v="CREDITOS DE CONSUMO"/>
    <n v="0"/>
    <n v="0"/>
    <n v="890480123"/>
    <s v="UNIVERSIDAD DE CARTAGENA"/>
    <n v="5"/>
    <m/>
    <m/>
    <m/>
    <m/>
    <n v="2"/>
    <n v="7"/>
    <n v="2"/>
  </r>
  <r>
    <n v="43426"/>
    <s v="C"/>
    <x v="404"/>
    <x v="0"/>
    <n v="4"/>
    <n v="550015623"/>
    <d v="2017-06-09T00:00:00"/>
    <d v="2023-11-30T00:00:00"/>
    <n v="0"/>
    <n v="1"/>
    <n v="0"/>
    <n v="30"/>
    <n v="2"/>
    <n v="22490513"/>
    <n v="24960000"/>
    <n v="82706"/>
    <n v="3180"/>
    <n v="76001"/>
    <n v="0"/>
    <n v="0"/>
    <n v="0"/>
    <m/>
    <n v="0"/>
    <n v="0"/>
    <n v="0"/>
    <m/>
    <m/>
    <d v="2021-03-30T00:00:00"/>
    <n v="1"/>
    <s v="O"/>
    <n v="1"/>
    <n v="30"/>
    <n v="0"/>
    <m/>
    <m/>
    <m/>
    <m/>
    <m/>
    <m/>
    <n v="1"/>
    <n v="1"/>
    <m/>
    <m/>
    <n v="32575"/>
    <s v="CREDITOS DE CONSUMO"/>
    <n v="0"/>
    <n v="0"/>
    <n v="890480123"/>
    <s v="UNIVERSIDAD DE CARTAGENA"/>
    <n v="5"/>
    <m/>
    <m/>
    <m/>
    <m/>
    <n v="2"/>
    <n v="7"/>
    <n v="2"/>
  </r>
  <r>
    <n v="30809"/>
    <s v="C"/>
    <x v="404"/>
    <x v="0"/>
    <n v="4"/>
    <n v="550015648"/>
    <d v="2017-06-11T00:00:00"/>
    <d v="2023-11-30T00:00:00"/>
    <n v="0"/>
    <n v="1"/>
    <n v="0"/>
    <n v="30"/>
    <n v="2"/>
    <n v="22490513"/>
    <n v="24960000"/>
    <n v="58695"/>
    <n v="2257"/>
    <n v="53921"/>
    <n v="0"/>
    <n v="0"/>
    <n v="0"/>
    <m/>
    <n v="0"/>
    <n v="0"/>
    <n v="0"/>
    <m/>
    <m/>
    <d v="2021-03-30T00:00:00"/>
    <n v="1"/>
    <s v="O"/>
    <n v="1"/>
    <n v="30"/>
    <n v="0"/>
    <m/>
    <m/>
    <m/>
    <m/>
    <m/>
    <m/>
    <n v="1"/>
    <n v="1"/>
    <m/>
    <m/>
    <n v="23112"/>
    <s v="CREDITOS DE CONSUMO"/>
    <n v="0"/>
    <n v="0"/>
    <n v="890480123"/>
    <s v="UNIVERSIDAD DE CARTAGENA"/>
    <n v="5"/>
    <m/>
    <m/>
    <m/>
    <m/>
    <n v="2"/>
    <n v="7"/>
    <n v="2"/>
  </r>
  <r>
    <n v="12903"/>
    <s v="C"/>
    <x v="404"/>
    <x v="0"/>
    <n v="4"/>
    <n v="550015676"/>
    <d v="2017-06-18T00:00:00"/>
    <d v="2023-11-30T00:00:00"/>
    <n v="0"/>
    <n v="1"/>
    <n v="0"/>
    <n v="30"/>
    <n v="2"/>
    <n v="22490513"/>
    <n v="24960000"/>
    <n v="24587"/>
    <n v="945"/>
    <n v="22583"/>
    <n v="0"/>
    <n v="0"/>
    <n v="0"/>
    <m/>
    <n v="0"/>
    <n v="0"/>
    <n v="0"/>
    <m/>
    <m/>
    <d v="2021-03-30T00:00:00"/>
    <n v="1"/>
    <s v="O"/>
    <n v="1"/>
    <n v="30"/>
    <n v="0"/>
    <m/>
    <m/>
    <m/>
    <m/>
    <m/>
    <m/>
    <n v="1"/>
    <n v="1"/>
    <m/>
    <m/>
    <n v="9680"/>
    <s v="CREDITOS DE CONSUMO"/>
    <n v="0"/>
    <n v="0"/>
    <n v="890480123"/>
    <s v="UNIVERSIDAD DE CARTAGENA"/>
    <n v="5"/>
    <m/>
    <m/>
    <m/>
    <m/>
    <n v="2"/>
    <n v="7"/>
    <n v="2"/>
  </r>
  <r>
    <n v="44221"/>
    <s v="C"/>
    <x v="404"/>
    <x v="0"/>
    <n v="4"/>
    <n v="550015686"/>
    <d v="2017-06-21T00:00:00"/>
    <d v="2023-11-30T00:00:00"/>
    <n v="0"/>
    <n v="1"/>
    <n v="0"/>
    <n v="30"/>
    <n v="2"/>
    <n v="22490513"/>
    <n v="24960000"/>
    <n v="84232"/>
    <n v="3238"/>
    <n v="77393"/>
    <n v="0"/>
    <n v="0"/>
    <n v="0"/>
    <m/>
    <n v="0"/>
    <n v="0"/>
    <n v="0"/>
    <m/>
    <m/>
    <d v="2021-03-30T00:00:00"/>
    <n v="1"/>
    <s v="O"/>
    <n v="1"/>
    <n v="30"/>
    <n v="0"/>
    <m/>
    <m/>
    <m/>
    <m/>
    <m/>
    <m/>
    <n v="1"/>
    <n v="1"/>
    <m/>
    <m/>
    <n v="33172"/>
    <s v="CREDITOS DE CONSUMO"/>
    <n v="0"/>
    <n v="0"/>
    <n v="890480123"/>
    <s v="UNIVERSIDAD DE CARTAGENA"/>
    <n v="5"/>
    <m/>
    <m/>
    <m/>
    <m/>
    <n v="2"/>
    <n v="7"/>
    <n v="2"/>
  </r>
  <r>
    <n v="138355"/>
    <s v="C"/>
    <x v="404"/>
    <x v="0"/>
    <n v="4"/>
    <n v="550015690"/>
    <d v="2017-06-21T00:00:00"/>
    <d v="2023-11-30T00:00:00"/>
    <n v="0"/>
    <n v="1"/>
    <n v="0"/>
    <n v="30"/>
    <n v="2"/>
    <n v="22490513"/>
    <n v="24960000"/>
    <n v="275185"/>
    <n v="10579"/>
    <n v="242141"/>
    <n v="0"/>
    <n v="0"/>
    <n v="0"/>
    <m/>
    <n v="0"/>
    <n v="0"/>
    <n v="0"/>
    <m/>
    <m/>
    <d v="2021-03-30T00:00:00"/>
    <n v="1"/>
    <s v="O"/>
    <n v="1"/>
    <n v="30"/>
    <n v="0"/>
    <m/>
    <m/>
    <m/>
    <m/>
    <m/>
    <m/>
    <n v="1"/>
    <n v="1"/>
    <m/>
    <m/>
    <n v="103786"/>
    <s v="CREDITOS DE CONSUMO"/>
    <n v="0"/>
    <n v="0"/>
    <n v="890480123"/>
    <s v="UNIVERSIDAD DE CARTAGENA"/>
    <n v="5"/>
    <m/>
    <m/>
    <m/>
    <m/>
    <n v="2"/>
    <n v="7"/>
    <n v="2"/>
  </r>
  <r>
    <n v="121805"/>
    <s v="C"/>
    <x v="404"/>
    <x v="0"/>
    <n v="4"/>
    <n v="550015696"/>
    <d v="2017-06-22T00:00:00"/>
    <d v="2023-11-30T00:00:00"/>
    <n v="0"/>
    <n v="1"/>
    <n v="0"/>
    <n v="30"/>
    <n v="2"/>
    <n v="22490513"/>
    <n v="24960000"/>
    <n v="242256"/>
    <n v="9313"/>
    <n v="213177"/>
    <n v="0"/>
    <n v="0"/>
    <n v="0"/>
    <m/>
    <n v="0"/>
    <n v="0"/>
    <n v="0"/>
    <m/>
    <m/>
    <d v="2021-03-30T00:00:00"/>
    <n v="1"/>
    <s v="O"/>
    <n v="1"/>
    <n v="30"/>
    <n v="0"/>
    <m/>
    <m/>
    <m/>
    <m/>
    <m/>
    <m/>
    <n v="1"/>
    <n v="1"/>
    <m/>
    <m/>
    <n v="91372"/>
    <s v="CREDITOS DE CONSUMO"/>
    <n v="0"/>
    <n v="0"/>
    <n v="890480123"/>
    <s v="UNIVERSIDAD DE CARTAGENA"/>
    <n v="5"/>
    <m/>
    <m/>
    <m/>
    <m/>
    <n v="2"/>
    <n v="7"/>
    <n v="2"/>
  </r>
  <r>
    <n v="119292"/>
    <s v="C"/>
    <x v="404"/>
    <x v="0"/>
    <n v="4"/>
    <n v="550015697"/>
    <d v="2017-06-22T00:00:00"/>
    <d v="2023-11-30T00:00:00"/>
    <n v="0"/>
    <n v="1"/>
    <n v="0"/>
    <n v="30"/>
    <n v="2"/>
    <n v="22490513"/>
    <n v="24960000"/>
    <n v="237268"/>
    <n v="9122"/>
    <n v="208779"/>
    <n v="0"/>
    <n v="0"/>
    <n v="0"/>
    <m/>
    <n v="0"/>
    <n v="0"/>
    <n v="0"/>
    <m/>
    <m/>
    <d v="2021-03-30T00:00:00"/>
    <n v="1"/>
    <s v="O"/>
    <n v="1"/>
    <n v="30"/>
    <n v="0"/>
    <m/>
    <m/>
    <m/>
    <m/>
    <m/>
    <m/>
    <n v="1"/>
    <n v="1"/>
    <m/>
    <m/>
    <n v="89487"/>
    <s v="CREDITOS DE CONSUMO"/>
    <n v="0"/>
    <n v="0"/>
    <n v="890480123"/>
    <s v="UNIVERSIDAD DE CARTAGENA"/>
    <n v="5"/>
    <m/>
    <m/>
    <m/>
    <m/>
    <n v="2"/>
    <n v="7"/>
    <n v="2"/>
  </r>
  <r>
    <n v="113289"/>
    <s v="C"/>
    <x v="404"/>
    <x v="0"/>
    <n v="4"/>
    <n v="550015698"/>
    <d v="2017-06-22T00:00:00"/>
    <d v="2023-11-30T00:00:00"/>
    <n v="0"/>
    <n v="1"/>
    <n v="0"/>
    <n v="30"/>
    <n v="2"/>
    <n v="22490513"/>
    <n v="24960000"/>
    <n v="222886"/>
    <n v="8569"/>
    <n v="198272"/>
    <n v="0"/>
    <n v="0"/>
    <n v="0"/>
    <m/>
    <n v="0"/>
    <n v="0"/>
    <n v="0"/>
    <m/>
    <m/>
    <d v="2021-03-30T00:00:00"/>
    <n v="1"/>
    <s v="O"/>
    <n v="1"/>
    <n v="30"/>
    <n v="0"/>
    <m/>
    <m/>
    <m/>
    <m/>
    <m/>
    <m/>
    <n v="1"/>
    <n v="1"/>
    <m/>
    <m/>
    <n v="84983"/>
    <s v="CREDITOS DE CONSUMO"/>
    <n v="0"/>
    <n v="0"/>
    <n v="890480123"/>
    <s v="UNIVERSIDAD DE CARTAGENA"/>
    <n v="5"/>
    <m/>
    <m/>
    <m/>
    <m/>
    <n v="2"/>
    <n v="7"/>
    <n v="2"/>
  </r>
  <r>
    <n v="37251"/>
    <s v="C"/>
    <x v="404"/>
    <x v="0"/>
    <n v="4"/>
    <n v="550015699"/>
    <d v="2017-06-22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37251"/>
    <s v="C"/>
    <x v="404"/>
    <x v="0"/>
    <n v="4"/>
    <n v="550015707"/>
    <d v="2017-06-23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40929"/>
    <s v="C"/>
    <x v="404"/>
    <x v="0"/>
    <n v="4"/>
    <n v="550016823"/>
    <d v="2017-09-09T00:00:00"/>
    <d v="2023-11-30T00:00:00"/>
    <n v="0"/>
    <n v="1"/>
    <n v="0"/>
    <n v="30"/>
    <n v="2"/>
    <n v="22490513"/>
    <n v="24960000"/>
    <n v="77950"/>
    <n v="2997"/>
    <n v="71631"/>
    <n v="0"/>
    <n v="0"/>
    <n v="0"/>
    <m/>
    <n v="0"/>
    <n v="0"/>
    <n v="0"/>
    <m/>
    <m/>
    <d v="2021-03-30T00:00:00"/>
    <n v="1"/>
    <s v="O"/>
    <n v="1"/>
    <n v="30"/>
    <n v="0"/>
    <m/>
    <m/>
    <m/>
    <m/>
    <m/>
    <m/>
    <n v="1"/>
    <n v="1"/>
    <m/>
    <m/>
    <n v="30702"/>
    <s v="CREDITOS DE CONSUMO"/>
    <n v="0"/>
    <n v="0"/>
    <n v="890480123"/>
    <s v="UNIVERSIDAD DE CARTAGENA"/>
    <n v="5"/>
    <m/>
    <m/>
    <m/>
    <m/>
    <n v="2"/>
    <n v="7"/>
    <n v="2"/>
  </r>
  <r>
    <n v="11139"/>
    <s v="C"/>
    <x v="404"/>
    <x v="0"/>
    <n v="4"/>
    <n v="550017257"/>
    <d v="2017-10-26T00:00:00"/>
    <d v="2023-11-30T00:00:00"/>
    <n v="0"/>
    <n v="1"/>
    <n v="0"/>
    <n v="30"/>
    <n v="2"/>
    <n v="22490513"/>
    <n v="24960000"/>
    <n v="21229"/>
    <n v="816"/>
    <n v="19495"/>
    <n v="0"/>
    <n v="0"/>
    <n v="0"/>
    <m/>
    <n v="0"/>
    <n v="0"/>
    <n v="0"/>
    <m/>
    <m/>
    <d v="2021-03-30T00:00:00"/>
    <n v="1"/>
    <s v="O"/>
    <n v="1"/>
    <n v="30"/>
    <n v="0"/>
    <m/>
    <m/>
    <m/>
    <m/>
    <m/>
    <m/>
    <n v="1"/>
    <n v="1"/>
    <m/>
    <m/>
    <n v="8356"/>
    <s v="CREDITOS DE CONSUMO"/>
    <n v="0"/>
    <n v="0"/>
    <n v="890480123"/>
    <s v="UNIVERSIDAD DE CARTAGENA"/>
    <n v="5"/>
    <m/>
    <m/>
    <m/>
    <m/>
    <n v="2"/>
    <n v="7"/>
    <n v="2"/>
  </r>
  <r>
    <n v="65581"/>
    <s v="C"/>
    <x v="404"/>
    <x v="0"/>
    <n v="4"/>
    <n v="550017263"/>
    <d v="2017-10-27T00:00:00"/>
    <d v="2023-11-30T00:00:00"/>
    <n v="0"/>
    <n v="1"/>
    <n v="0"/>
    <n v="30"/>
    <n v="2"/>
    <n v="22490513"/>
    <n v="24960000"/>
    <n v="124910"/>
    <n v="4802"/>
    <n v="114776"/>
    <n v="0"/>
    <n v="0"/>
    <n v="0"/>
    <m/>
    <n v="0"/>
    <n v="0"/>
    <n v="0"/>
    <m/>
    <m/>
    <d v="2021-03-30T00:00:00"/>
    <n v="1"/>
    <s v="O"/>
    <n v="1"/>
    <n v="30"/>
    <n v="0"/>
    <m/>
    <m/>
    <m/>
    <m/>
    <m/>
    <m/>
    <n v="1"/>
    <n v="1"/>
    <m/>
    <m/>
    <n v="49195"/>
    <s v="CREDITOS DE CONSUMO"/>
    <n v="0"/>
    <n v="0"/>
    <n v="890480123"/>
    <s v="UNIVERSIDAD DE CARTAGENA"/>
    <n v="5"/>
    <m/>
    <m/>
    <m/>
    <m/>
    <n v="2"/>
    <n v="7"/>
    <n v="2"/>
  </r>
  <r>
    <n v="21852"/>
    <s v="C"/>
    <x v="404"/>
    <x v="0"/>
    <n v="4"/>
    <n v="550017275"/>
    <d v="2017-10-28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21852"/>
    <s v="C"/>
    <x v="404"/>
    <x v="0"/>
    <n v="4"/>
    <n v="550017451"/>
    <d v="2017-11-03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43744"/>
    <s v="C"/>
    <x v="404"/>
    <x v="0"/>
    <n v="4"/>
    <n v="550017473"/>
    <d v="2017-11-05T00:00:00"/>
    <d v="2023-11-30T00:00:00"/>
    <n v="0"/>
    <n v="1"/>
    <n v="0"/>
    <n v="30"/>
    <n v="2"/>
    <n v="22490513"/>
    <n v="24960000"/>
    <n v="83313"/>
    <n v="3203"/>
    <n v="76559"/>
    <n v="0"/>
    <n v="0"/>
    <n v="0"/>
    <m/>
    <n v="0"/>
    <n v="0"/>
    <n v="0"/>
    <m/>
    <m/>
    <d v="2021-03-30T00:00:00"/>
    <n v="1"/>
    <s v="O"/>
    <n v="1"/>
    <n v="30"/>
    <n v="0"/>
    <m/>
    <m/>
    <m/>
    <m/>
    <m/>
    <m/>
    <n v="1"/>
    <n v="1"/>
    <m/>
    <m/>
    <n v="32815"/>
    <s v="CREDITOS DE CONSUMO"/>
    <n v="0"/>
    <n v="0"/>
    <n v="890480123"/>
    <s v="UNIVERSIDAD DE CARTAGENA"/>
    <n v="5"/>
    <m/>
    <m/>
    <m/>
    <m/>
    <n v="2"/>
    <n v="7"/>
    <n v="2"/>
  </r>
  <r>
    <n v="43710"/>
    <s v="C"/>
    <x v="404"/>
    <x v="0"/>
    <n v="4"/>
    <n v="550017481"/>
    <d v="2017-11-06T00:00:00"/>
    <d v="2023-11-30T00:00:00"/>
    <n v="0"/>
    <n v="1"/>
    <n v="0"/>
    <n v="30"/>
    <n v="2"/>
    <n v="22490513"/>
    <n v="24960000"/>
    <n v="83246"/>
    <n v="3200"/>
    <n v="76499"/>
    <n v="0"/>
    <n v="0"/>
    <n v="0"/>
    <m/>
    <n v="0"/>
    <n v="0"/>
    <n v="0"/>
    <m/>
    <m/>
    <d v="2021-03-30T00:00:00"/>
    <n v="1"/>
    <s v="O"/>
    <n v="1"/>
    <n v="30"/>
    <n v="0"/>
    <m/>
    <m/>
    <m/>
    <m/>
    <m/>
    <m/>
    <n v="1"/>
    <n v="1"/>
    <m/>
    <m/>
    <n v="32789"/>
    <s v="CREDITOS DE CONSUMO"/>
    <n v="0"/>
    <n v="0"/>
    <n v="890480123"/>
    <s v="UNIVERSIDAD DE CARTAGENA"/>
    <n v="5"/>
    <m/>
    <m/>
    <m/>
    <m/>
    <n v="2"/>
    <n v="7"/>
    <n v="2"/>
  </r>
  <r>
    <n v="21854"/>
    <s v="C"/>
    <x v="404"/>
    <x v="0"/>
    <n v="4"/>
    <n v="550017486"/>
    <d v="2017-11-07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21854"/>
    <s v="C"/>
    <x v="404"/>
    <x v="0"/>
    <n v="4"/>
    <n v="550017494"/>
    <d v="2017-11-09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32785"/>
    <s v="C"/>
    <x v="404"/>
    <x v="0"/>
    <n v="4"/>
    <n v="550017502"/>
    <d v="2017-11-11T00:00:00"/>
    <d v="2023-11-30T00:00:00"/>
    <n v="0"/>
    <n v="1"/>
    <n v="0"/>
    <n v="30"/>
    <n v="2"/>
    <n v="22490513"/>
    <n v="24960000"/>
    <n v="62438"/>
    <n v="2400"/>
    <n v="57379"/>
    <n v="0"/>
    <n v="0"/>
    <n v="0"/>
    <m/>
    <n v="0"/>
    <n v="0"/>
    <n v="0"/>
    <m/>
    <m/>
    <d v="2021-03-30T00:00:00"/>
    <n v="1"/>
    <s v="O"/>
    <n v="1"/>
    <n v="30"/>
    <n v="0"/>
    <m/>
    <m/>
    <m/>
    <m/>
    <m/>
    <m/>
    <n v="1"/>
    <n v="1"/>
    <m/>
    <m/>
    <n v="24594"/>
    <s v="CREDITOS DE CONSUMO"/>
    <n v="0"/>
    <n v="0"/>
    <n v="890480123"/>
    <s v="UNIVERSIDAD DE CARTAGENA"/>
    <n v="5"/>
    <m/>
    <m/>
    <m/>
    <m/>
    <n v="2"/>
    <n v="7"/>
    <n v="2"/>
  </r>
  <r>
    <n v="33441"/>
    <s v="C"/>
    <x v="404"/>
    <x v="0"/>
    <n v="4"/>
    <n v="550017510"/>
    <d v="2017-11-13T00:00:00"/>
    <d v="2023-11-30T00:00:00"/>
    <n v="0"/>
    <n v="1"/>
    <n v="0"/>
    <n v="30"/>
    <n v="2"/>
    <n v="22490513"/>
    <n v="24960000"/>
    <n v="63702"/>
    <n v="2449"/>
    <n v="58526"/>
    <n v="0"/>
    <n v="0"/>
    <n v="0"/>
    <m/>
    <n v="0"/>
    <n v="0"/>
    <n v="0"/>
    <m/>
    <m/>
    <d v="2021-03-30T00:00:00"/>
    <n v="1"/>
    <s v="O"/>
    <n v="1"/>
    <n v="30"/>
    <n v="0"/>
    <m/>
    <m/>
    <m/>
    <m/>
    <m/>
    <m/>
    <n v="1"/>
    <n v="1"/>
    <m/>
    <m/>
    <n v="25085"/>
    <s v="CREDITOS DE CONSUMO"/>
    <n v="0"/>
    <n v="0"/>
    <n v="890480123"/>
    <s v="UNIVERSIDAD DE CARTAGENA"/>
    <n v="5"/>
    <m/>
    <m/>
    <m/>
    <m/>
    <n v="2"/>
    <n v="7"/>
    <n v="2"/>
  </r>
  <r>
    <n v="25108"/>
    <s v="C"/>
    <x v="404"/>
    <x v="0"/>
    <n v="4"/>
    <n v="550017527"/>
    <d v="2017-11-15T00:00:00"/>
    <d v="2023-11-30T00:00:00"/>
    <n v="0"/>
    <n v="1"/>
    <n v="0"/>
    <n v="30"/>
    <n v="2"/>
    <n v="22490513"/>
    <n v="24960000"/>
    <n v="47822"/>
    <n v="1839"/>
    <n v="43942"/>
    <n v="0"/>
    <n v="0"/>
    <n v="0"/>
    <m/>
    <n v="0"/>
    <n v="0"/>
    <n v="0"/>
    <m/>
    <m/>
    <d v="2021-03-30T00:00:00"/>
    <n v="1"/>
    <s v="O"/>
    <n v="1"/>
    <n v="30"/>
    <n v="0"/>
    <m/>
    <m/>
    <m/>
    <m/>
    <m/>
    <m/>
    <n v="1"/>
    <n v="1"/>
    <m/>
    <m/>
    <n v="18834"/>
    <s v="CREDITOS DE CONSUMO"/>
    <n v="0"/>
    <n v="0"/>
    <n v="890480123"/>
    <s v="UNIVERSIDAD DE CARTAGENA"/>
    <n v="5"/>
    <m/>
    <m/>
    <m/>
    <m/>
    <n v="2"/>
    <n v="7"/>
    <n v="2"/>
  </r>
  <r>
    <n v="19175"/>
    <s v="C"/>
    <x v="404"/>
    <x v="0"/>
    <n v="4"/>
    <n v="550017871"/>
    <d v="2017-12-31T00:00:00"/>
    <d v="2023-11-30T00:00:00"/>
    <n v="0"/>
    <n v="1"/>
    <n v="0"/>
    <n v="30"/>
    <n v="2"/>
    <n v="22490513"/>
    <n v="24960000"/>
    <n v="36536"/>
    <n v="1405"/>
    <n v="33560"/>
    <n v="0"/>
    <n v="0"/>
    <n v="0"/>
    <m/>
    <n v="0"/>
    <n v="0"/>
    <n v="0"/>
    <m/>
    <m/>
    <d v="2021-03-30T00:00:00"/>
    <n v="1"/>
    <s v="O"/>
    <n v="1"/>
    <n v="30"/>
    <n v="0"/>
    <m/>
    <m/>
    <m/>
    <m/>
    <m/>
    <m/>
    <n v="1"/>
    <n v="1"/>
    <m/>
    <m/>
    <n v="14385"/>
    <s v="CREDITOS DE CONSUMO"/>
    <n v="0"/>
    <n v="0"/>
    <n v="890480123"/>
    <s v="UNIVERSIDAD DE CARTAGENA"/>
    <n v="5"/>
    <m/>
    <m/>
    <m/>
    <m/>
    <n v="2"/>
    <n v="7"/>
    <n v="2"/>
  </r>
  <r>
    <n v="36164"/>
    <s v="C"/>
    <x v="404"/>
    <x v="0"/>
    <n v="4"/>
    <n v="550018030"/>
    <d v="2018-01-16T00:00:00"/>
    <d v="2023-11-30T00:00:00"/>
    <n v="0"/>
    <n v="1"/>
    <n v="0"/>
    <n v="30"/>
    <n v="2"/>
    <n v="22490513"/>
    <n v="24960000"/>
    <n v="68888"/>
    <n v="2648"/>
    <n v="63293"/>
    <n v="0"/>
    <n v="0"/>
    <n v="0"/>
    <m/>
    <n v="0"/>
    <n v="0"/>
    <n v="0"/>
    <m/>
    <m/>
    <d v="2021-03-30T00:00:00"/>
    <n v="1"/>
    <s v="O"/>
    <n v="1"/>
    <n v="30"/>
    <n v="0"/>
    <m/>
    <m/>
    <m/>
    <m/>
    <m/>
    <m/>
    <n v="1"/>
    <n v="1"/>
    <m/>
    <m/>
    <n v="27129"/>
    <s v="CREDITOS DE CONSUMO"/>
    <n v="0"/>
    <n v="0"/>
    <n v="890480123"/>
    <s v="UNIVERSIDAD DE CARTAGENA"/>
    <n v="5"/>
    <m/>
    <m/>
    <m/>
    <m/>
    <n v="2"/>
    <n v="7"/>
    <n v="2"/>
  </r>
  <r>
    <n v="40640"/>
    <s v="C"/>
    <x v="404"/>
    <x v="0"/>
    <n v="4"/>
    <n v="550018080"/>
    <d v="2018-01-25T00:00:00"/>
    <d v="2023-11-30T00:00:00"/>
    <n v="0"/>
    <n v="1"/>
    <n v="0"/>
    <n v="30"/>
    <n v="2"/>
    <n v="22490513"/>
    <n v="24960000"/>
    <n v="77415"/>
    <n v="2976"/>
    <n v="71127"/>
    <n v="0"/>
    <n v="0"/>
    <n v="0"/>
    <m/>
    <n v="0"/>
    <n v="0"/>
    <n v="0"/>
    <m/>
    <m/>
    <d v="2021-03-30T00:00:00"/>
    <n v="1"/>
    <s v="O"/>
    <n v="1"/>
    <n v="30"/>
    <n v="0"/>
    <m/>
    <m/>
    <m/>
    <m/>
    <m/>
    <m/>
    <n v="1"/>
    <n v="1"/>
    <m/>
    <m/>
    <n v="30487"/>
    <s v="CREDITOS DE CONSUMO"/>
    <n v="0"/>
    <n v="0"/>
    <n v="890480123"/>
    <s v="UNIVERSIDAD DE CARTAGENA"/>
    <n v="5"/>
    <m/>
    <m/>
    <m/>
    <m/>
    <n v="2"/>
    <n v="7"/>
    <n v="2"/>
  </r>
  <r>
    <n v="24383"/>
    <s v="C"/>
    <x v="404"/>
    <x v="0"/>
    <n v="4"/>
    <n v="550018104"/>
    <d v="2018-01-28T00:00:00"/>
    <d v="2023-11-30T00:00:00"/>
    <n v="0"/>
    <n v="1"/>
    <n v="0"/>
    <n v="30"/>
    <n v="2"/>
    <n v="22490513"/>
    <n v="24960000"/>
    <n v="46448"/>
    <n v="1786"/>
    <n v="42674"/>
    <n v="0"/>
    <n v="0"/>
    <n v="0"/>
    <m/>
    <n v="0"/>
    <n v="0"/>
    <n v="0"/>
    <m/>
    <m/>
    <d v="2021-03-30T00:00:00"/>
    <n v="1"/>
    <s v="O"/>
    <n v="1"/>
    <n v="30"/>
    <n v="0"/>
    <m/>
    <m/>
    <m/>
    <m/>
    <m/>
    <m/>
    <n v="1"/>
    <n v="1"/>
    <m/>
    <m/>
    <n v="18291"/>
    <s v="CREDITOS DE CONSUMO"/>
    <n v="0"/>
    <n v="0"/>
    <n v="890480123"/>
    <s v="UNIVERSIDAD DE CARTAGENA"/>
    <n v="5"/>
    <m/>
    <m/>
    <m/>
    <m/>
    <n v="2"/>
    <n v="7"/>
    <n v="2"/>
  </r>
  <r>
    <n v="42332"/>
    <s v="C"/>
    <x v="404"/>
    <x v="0"/>
    <n v="4"/>
    <n v="550018384"/>
    <d v="2018-03-04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42332"/>
    <s v="C"/>
    <x v="404"/>
    <x v="0"/>
    <n v="4"/>
    <n v="550018446"/>
    <d v="2018-03-10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22309"/>
    <s v="C"/>
    <x v="404"/>
    <x v="0"/>
    <n v="4"/>
    <n v="550018508"/>
    <d v="2018-03-23T00:00:00"/>
    <d v="2023-11-30T00:00:00"/>
    <n v="0"/>
    <n v="1"/>
    <n v="0"/>
    <n v="30"/>
    <n v="2"/>
    <n v="22490513"/>
    <n v="24960000"/>
    <n v="42490"/>
    <n v="1634"/>
    <n v="39044"/>
    <n v="0"/>
    <n v="0"/>
    <n v="0"/>
    <m/>
    <n v="0"/>
    <n v="0"/>
    <n v="0"/>
    <m/>
    <m/>
    <d v="2021-03-30T00:00:00"/>
    <n v="1"/>
    <s v="O"/>
    <n v="1"/>
    <n v="30"/>
    <n v="0"/>
    <m/>
    <m/>
    <m/>
    <m/>
    <m/>
    <m/>
    <n v="1"/>
    <n v="1"/>
    <m/>
    <m/>
    <n v="16735"/>
    <s v="CREDITOS DE CONSUMO"/>
    <n v="0"/>
    <n v="0"/>
    <n v="890480123"/>
    <s v="UNIVERSIDAD DE CARTAGENA"/>
    <n v="5"/>
    <m/>
    <m/>
    <m/>
    <m/>
    <n v="2"/>
    <n v="7"/>
    <n v="2"/>
  </r>
  <r>
    <n v="66823"/>
    <s v="C"/>
    <x v="404"/>
    <x v="0"/>
    <n v="4"/>
    <n v="550018571"/>
    <d v="2018-04-02T00:00:00"/>
    <d v="2023-11-30T00:00:00"/>
    <n v="0"/>
    <n v="1"/>
    <n v="0"/>
    <n v="30"/>
    <n v="2"/>
    <n v="22490513"/>
    <n v="24960000"/>
    <n v="127415"/>
    <n v="4898"/>
    <n v="116950"/>
    <n v="0"/>
    <n v="0"/>
    <n v="0"/>
    <m/>
    <n v="0"/>
    <n v="0"/>
    <n v="0"/>
    <m/>
    <m/>
    <d v="2021-03-30T00:00:00"/>
    <n v="1"/>
    <s v="O"/>
    <n v="1"/>
    <n v="30"/>
    <n v="0"/>
    <m/>
    <m/>
    <m/>
    <m/>
    <m/>
    <m/>
    <n v="1"/>
    <n v="1"/>
    <m/>
    <m/>
    <n v="50127"/>
    <s v="CREDITOS DE CONSUMO"/>
    <n v="0"/>
    <n v="0"/>
    <n v="890480123"/>
    <s v="UNIVERSIDAD DE CARTAGENA"/>
    <n v="5"/>
    <m/>
    <m/>
    <m/>
    <m/>
    <n v="2"/>
    <n v="7"/>
    <n v="2"/>
  </r>
  <r>
    <n v="46819"/>
    <s v="C"/>
    <x v="404"/>
    <x v="0"/>
    <n v="4"/>
    <n v="550018748"/>
    <d v="2018-04-29T00:00:00"/>
    <d v="2023-11-30T00:00:00"/>
    <n v="0"/>
    <n v="1"/>
    <n v="0"/>
    <n v="30"/>
    <n v="2"/>
    <n v="22490513"/>
    <n v="24960000"/>
    <n v="89178"/>
    <n v="3428"/>
    <n v="81940"/>
    <n v="0"/>
    <n v="0"/>
    <n v="0"/>
    <m/>
    <n v="0"/>
    <n v="0"/>
    <n v="0"/>
    <m/>
    <m/>
    <d v="2021-03-30T00:00:00"/>
    <n v="1"/>
    <s v="O"/>
    <n v="1"/>
    <n v="30"/>
    <n v="0"/>
    <m/>
    <m/>
    <m/>
    <m/>
    <m/>
    <m/>
    <n v="1"/>
    <n v="1"/>
    <m/>
    <m/>
    <n v="35121"/>
    <s v="CREDITOS DE CONSUMO"/>
    <n v="0"/>
    <n v="0"/>
    <n v="890480123"/>
    <s v="UNIVERSIDAD DE CARTAGENA"/>
    <n v="5"/>
    <m/>
    <m/>
    <m/>
    <m/>
    <n v="2"/>
    <n v="7"/>
    <n v="2"/>
  </r>
  <r>
    <n v="23353"/>
    <s v="C"/>
    <x v="404"/>
    <x v="0"/>
    <n v="4"/>
    <n v="550018913"/>
    <d v="2018-05-17T00:00:00"/>
    <d v="2023-11-30T00:00:00"/>
    <n v="0"/>
    <n v="1"/>
    <n v="0"/>
    <n v="30"/>
    <n v="2"/>
    <n v="22490513"/>
    <n v="24960000"/>
    <n v="44480"/>
    <n v="1710"/>
    <n v="40871"/>
    <n v="0"/>
    <n v="0"/>
    <n v="0"/>
    <m/>
    <n v="0"/>
    <n v="0"/>
    <n v="0"/>
    <m/>
    <m/>
    <d v="2021-03-30T00:00:00"/>
    <n v="1"/>
    <s v="O"/>
    <n v="1"/>
    <n v="30"/>
    <n v="0"/>
    <m/>
    <m/>
    <m/>
    <m/>
    <m/>
    <m/>
    <n v="1"/>
    <n v="1"/>
    <m/>
    <m/>
    <n v="17518"/>
    <s v="CREDITOS DE CONSUMO"/>
    <n v="0"/>
    <n v="0"/>
    <n v="890480123"/>
    <s v="UNIVERSIDAD DE CARTAGENA"/>
    <n v="5"/>
    <m/>
    <m/>
    <m/>
    <m/>
    <n v="2"/>
    <n v="7"/>
    <n v="2"/>
  </r>
  <r>
    <n v="5423"/>
    <s v="C"/>
    <x v="404"/>
    <x v="0"/>
    <n v="4"/>
    <n v="550019278"/>
    <d v="2018-07-13T00:00:00"/>
    <d v="2023-11-30T00:00:00"/>
    <n v="0"/>
    <n v="1"/>
    <n v="0"/>
    <n v="30"/>
    <n v="2"/>
    <n v="22490513"/>
    <n v="24960000"/>
    <n v="10329"/>
    <n v="397"/>
    <n v="9491"/>
    <n v="0"/>
    <n v="0"/>
    <n v="0"/>
    <m/>
    <n v="0"/>
    <n v="0"/>
    <n v="0"/>
    <m/>
    <m/>
    <d v="2021-03-30T00:00:00"/>
    <n v="1"/>
    <s v="O"/>
    <n v="1"/>
    <n v="30"/>
    <n v="0"/>
    <m/>
    <m/>
    <m/>
    <m/>
    <m/>
    <m/>
    <n v="1"/>
    <n v="1"/>
    <m/>
    <m/>
    <n v="4068"/>
    <s v="CREDITOS DE CONSUMO"/>
    <n v="0"/>
    <n v="0"/>
    <n v="890480123"/>
    <s v="UNIVERSIDAD DE CARTAGENA"/>
    <n v="5"/>
    <m/>
    <m/>
    <m/>
    <m/>
    <n v="2"/>
    <n v="7"/>
    <n v="2"/>
  </r>
  <r>
    <n v="53727"/>
    <s v="C"/>
    <x v="404"/>
    <x v="0"/>
    <n v="4"/>
    <n v="550019292"/>
    <d v="2018-07-15T00:00:00"/>
    <d v="2023-11-30T00:00:00"/>
    <n v="0"/>
    <n v="1"/>
    <n v="0"/>
    <n v="30"/>
    <n v="2"/>
    <n v="22490513"/>
    <n v="24960000"/>
    <n v="102326"/>
    <n v="3934"/>
    <n v="94030"/>
    <n v="0"/>
    <n v="0"/>
    <n v="0"/>
    <m/>
    <n v="0"/>
    <n v="0"/>
    <n v="0"/>
    <m/>
    <m/>
    <d v="2021-03-30T00:00:00"/>
    <n v="1"/>
    <s v="O"/>
    <n v="1"/>
    <n v="30"/>
    <n v="0"/>
    <m/>
    <m/>
    <m/>
    <m/>
    <m/>
    <m/>
    <n v="1"/>
    <n v="1"/>
    <m/>
    <m/>
    <n v="40303"/>
    <s v="CREDITOS DE CONSUMO"/>
    <n v="0"/>
    <n v="0"/>
    <n v="890480123"/>
    <s v="UNIVERSIDAD DE CARTAGENA"/>
    <n v="5"/>
    <m/>
    <m/>
    <m/>
    <m/>
    <n v="2"/>
    <n v="7"/>
    <n v="2"/>
  </r>
  <r>
    <n v="26599"/>
    <s v="C"/>
    <x v="404"/>
    <x v="0"/>
    <n v="4"/>
    <n v="550019337"/>
    <d v="2018-07-20T00:00:00"/>
    <d v="2023-11-30T00:00:00"/>
    <n v="0"/>
    <n v="1"/>
    <n v="0"/>
    <n v="30"/>
    <n v="2"/>
    <n v="22490513"/>
    <n v="24960000"/>
    <n v="50656"/>
    <n v="1947"/>
    <n v="46552"/>
    <n v="0"/>
    <n v="0"/>
    <n v="0"/>
    <m/>
    <n v="0"/>
    <n v="0"/>
    <n v="0"/>
    <m/>
    <m/>
    <d v="2021-03-30T00:00:00"/>
    <n v="1"/>
    <s v="O"/>
    <n v="1"/>
    <n v="30"/>
    <n v="0"/>
    <m/>
    <m/>
    <m/>
    <m/>
    <m/>
    <m/>
    <n v="1"/>
    <n v="1"/>
    <m/>
    <m/>
    <n v="19953"/>
    <s v="CREDITOS DE CONSUMO"/>
    <n v="0"/>
    <n v="0"/>
    <n v="890480123"/>
    <s v="UNIVERSIDAD DE CARTAGENA"/>
    <n v="5"/>
    <m/>
    <m/>
    <m/>
    <m/>
    <n v="2"/>
    <n v="7"/>
    <n v="2"/>
  </r>
  <r>
    <n v="24271"/>
    <s v="C"/>
    <x v="404"/>
    <x v="0"/>
    <n v="4"/>
    <n v="550019466"/>
    <d v="2018-08-12T00:00:00"/>
    <d v="2023-11-30T00:00:00"/>
    <n v="0"/>
    <n v="1"/>
    <n v="0"/>
    <n v="30"/>
    <n v="2"/>
    <n v="22490513"/>
    <n v="24960000"/>
    <n v="46229"/>
    <n v="1777"/>
    <n v="42478"/>
    <n v="0"/>
    <n v="0"/>
    <n v="0"/>
    <m/>
    <n v="0"/>
    <n v="0"/>
    <n v="0"/>
    <m/>
    <m/>
    <d v="2021-03-30T00:00:00"/>
    <n v="1"/>
    <s v="O"/>
    <n v="1"/>
    <n v="30"/>
    <n v="0"/>
    <m/>
    <m/>
    <m/>
    <m/>
    <m/>
    <m/>
    <n v="1"/>
    <n v="1"/>
    <m/>
    <m/>
    <n v="18207"/>
    <s v="CREDITOS DE CONSUMO"/>
    <n v="0"/>
    <n v="0"/>
    <n v="890480123"/>
    <s v="UNIVERSIDAD DE CARTAGENA"/>
    <n v="5"/>
    <m/>
    <m/>
    <m/>
    <m/>
    <n v="2"/>
    <n v="7"/>
    <n v="2"/>
  </r>
  <r>
    <n v="36580"/>
    <s v="C"/>
    <x v="404"/>
    <x v="0"/>
    <n v="4"/>
    <n v="550019491"/>
    <d v="2018-08-16T00:00:00"/>
    <d v="2023-11-30T00:00:00"/>
    <n v="0"/>
    <n v="1"/>
    <n v="0"/>
    <n v="30"/>
    <n v="2"/>
    <n v="22490513"/>
    <n v="24960000"/>
    <n v="69665"/>
    <n v="2678"/>
    <n v="64020"/>
    <n v="0"/>
    <n v="0"/>
    <n v="0"/>
    <m/>
    <n v="0"/>
    <n v="0"/>
    <n v="0"/>
    <m/>
    <m/>
    <d v="2021-03-30T00:00:00"/>
    <n v="1"/>
    <s v="O"/>
    <n v="1"/>
    <n v="30"/>
    <n v="0"/>
    <m/>
    <m/>
    <m/>
    <m/>
    <m/>
    <m/>
    <n v="1"/>
    <n v="1"/>
    <m/>
    <m/>
    <n v="27440"/>
    <s v="CREDITOS DE CONSUMO"/>
    <n v="0"/>
    <n v="0"/>
    <n v="890480123"/>
    <s v="UNIVERSIDAD DE CARTAGENA"/>
    <n v="5"/>
    <m/>
    <m/>
    <m/>
    <m/>
    <n v="2"/>
    <n v="7"/>
    <n v="2"/>
  </r>
  <r>
    <n v="18304"/>
    <s v="C"/>
    <x v="404"/>
    <x v="0"/>
    <n v="4"/>
    <n v="550019639"/>
    <d v="2018-09-04T00:00:00"/>
    <d v="2023-11-30T00:00:00"/>
    <n v="0"/>
    <n v="1"/>
    <n v="0"/>
    <n v="30"/>
    <n v="2"/>
    <n v="22490513"/>
    <n v="24960000"/>
    <n v="34875"/>
    <n v="1341"/>
    <n v="32034"/>
    <n v="0"/>
    <n v="0"/>
    <n v="0"/>
    <m/>
    <n v="0"/>
    <n v="0"/>
    <n v="0"/>
    <m/>
    <m/>
    <d v="2021-03-30T00:00:00"/>
    <n v="1"/>
    <s v="O"/>
    <n v="1"/>
    <n v="30"/>
    <n v="0"/>
    <m/>
    <m/>
    <m/>
    <m/>
    <m/>
    <m/>
    <n v="1"/>
    <n v="1"/>
    <m/>
    <m/>
    <n v="13730"/>
    <s v="CREDITOS DE CONSUMO"/>
    <n v="0"/>
    <n v="0"/>
    <n v="890480123"/>
    <s v="UNIVERSIDAD DE CARTAGENA"/>
    <n v="5"/>
    <m/>
    <m/>
    <m/>
    <m/>
    <n v="2"/>
    <n v="7"/>
    <n v="2"/>
  </r>
  <r>
    <n v="21557"/>
    <s v="C"/>
    <x v="404"/>
    <x v="0"/>
    <n v="4"/>
    <n v="550020022"/>
    <d v="2018-11-04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557"/>
    <s v="C"/>
    <x v="404"/>
    <x v="0"/>
    <n v="4"/>
    <n v="550020068"/>
    <d v="2018-11-11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476"/>
    <s v="C"/>
    <x v="404"/>
    <x v="0"/>
    <n v="4"/>
    <n v="550020098"/>
    <d v="2018-11-18T00:00:00"/>
    <d v="2023-11-30T00:00:00"/>
    <n v="0"/>
    <n v="1"/>
    <n v="0"/>
    <n v="30"/>
    <n v="2"/>
    <n v="22490513"/>
    <n v="24960000"/>
    <n v="40904"/>
    <n v="1573"/>
    <n v="37587"/>
    <n v="0"/>
    <n v="0"/>
    <n v="0"/>
    <m/>
    <n v="0"/>
    <n v="0"/>
    <n v="0"/>
    <m/>
    <m/>
    <d v="2021-03-30T00:00:00"/>
    <n v="1"/>
    <s v="O"/>
    <n v="1"/>
    <n v="30"/>
    <n v="0"/>
    <m/>
    <m/>
    <m/>
    <m/>
    <m/>
    <m/>
    <n v="1"/>
    <n v="1"/>
    <m/>
    <m/>
    <n v="16111"/>
    <s v="CREDITOS DE CONSUMO"/>
    <n v="0"/>
    <n v="0"/>
    <n v="890480123"/>
    <s v="UNIVERSIDAD DE CARTAGENA"/>
    <n v="5"/>
    <m/>
    <m/>
    <m/>
    <m/>
    <n v="2"/>
    <n v="7"/>
    <n v="2"/>
  </r>
  <r>
    <n v="11562"/>
    <s v="C"/>
    <x v="404"/>
    <x v="0"/>
    <n v="4"/>
    <n v="550020121"/>
    <d v="2018-11-20T00:00:00"/>
    <d v="2023-11-30T00:00:00"/>
    <n v="0"/>
    <n v="1"/>
    <n v="0"/>
    <n v="30"/>
    <n v="2"/>
    <n v="22490513"/>
    <n v="24960000"/>
    <n v="22018"/>
    <n v="846"/>
    <n v="20236"/>
    <n v="0"/>
    <n v="0"/>
    <n v="0"/>
    <m/>
    <n v="0"/>
    <n v="0"/>
    <n v="0"/>
    <m/>
    <m/>
    <d v="2021-03-30T00:00:00"/>
    <n v="1"/>
    <s v="O"/>
    <n v="1"/>
    <n v="30"/>
    <n v="0"/>
    <m/>
    <m/>
    <m/>
    <m/>
    <m/>
    <m/>
    <n v="1"/>
    <n v="1"/>
    <m/>
    <m/>
    <n v="8674"/>
    <s v="CREDITOS DE CONSUMO"/>
    <n v="0"/>
    <n v="0"/>
    <n v="890480123"/>
    <s v="UNIVERSIDAD DE CARTAGENA"/>
    <n v="5"/>
    <m/>
    <m/>
    <m/>
    <m/>
    <n v="2"/>
    <n v="7"/>
    <n v="2"/>
  </r>
  <r>
    <n v="46281"/>
    <s v="C"/>
    <x v="404"/>
    <x v="0"/>
    <n v="4"/>
    <n v="550020287"/>
    <d v="2018-12-09T00:00:00"/>
    <d v="2023-11-30T00:00:00"/>
    <n v="0"/>
    <n v="1"/>
    <n v="0"/>
    <n v="30"/>
    <n v="2"/>
    <n v="22490513"/>
    <n v="24960000"/>
    <n v="88145"/>
    <n v="3389"/>
    <n v="80999"/>
    <n v="0"/>
    <n v="0"/>
    <n v="0"/>
    <m/>
    <n v="0"/>
    <n v="0"/>
    <n v="0"/>
    <m/>
    <m/>
    <d v="2021-03-30T00:00:00"/>
    <n v="1"/>
    <s v="O"/>
    <n v="1"/>
    <n v="30"/>
    <n v="0"/>
    <m/>
    <m/>
    <m/>
    <m/>
    <m/>
    <m/>
    <n v="1"/>
    <n v="1"/>
    <m/>
    <m/>
    <n v="34718"/>
    <s v="CREDITOS DE CONSUMO"/>
    <n v="0"/>
    <n v="0"/>
    <n v="890480123"/>
    <s v="UNIVERSIDAD DE CARTAGENA"/>
    <n v="5"/>
    <m/>
    <m/>
    <m/>
    <m/>
    <n v="2"/>
    <n v="7"/>
    <n v="2"/>
  </r>
  <r>
    <n v="73945"/>
    <s v="C"/>
    <x v="404"/>
    <x v="0"/>
    <n v="4"/>
    <n v="550020433"/>
    <d v="2019-01-07T00:00:00"/>
    <d v="2023-11-30T00:00:00"/>
    <n v="0"/>
    <n v="1"/>
    <n v="0"/>
    <n v="30"/>
    <n v="2"/>
    <n v="22490513"/>
    <n v="24960000"/>
    <n v="141022"/>
    <n v="5422"/>
    <n v="129414"/>
    <n v="0"/>
    <n v="0"/>
    <n v="0"/>
    <m/>
    <n v="0"/>
    <n v="0"/>
    <n v="0"/>
    <m/>
    <m/>
    <d v="2021-03-30T00:00:00"/>
    <n v="1"/>
    <s v="O"/>
    <n v="1"/>
    <n v="30"/>
    <n v="0"/>
    <m/>
    <m/>
    <m/>
    <m/>
    <m/>
    <m/>
    <n v="1"/>
    <n v="1"/>
    <m/>
    <m/>
    <n v="55469"/>
    <s v="CREDITOS DE CONSUMO"/>
    <n v="0"/>
    <n v="0"/>
    <n v="890480123"/>
    <s v="UNIVERSIDAD DE CARTAGENA"/>
    <n v="5"/>
    <m/>
    <m/>
    <m/>
    <m/>
    <n v="2"/>
    <n v="7"/>
    <n v="2"/>
  </r>
  <r>
    <n v="49255"/>
    <s v="C"/>
    <x v="404"/>
    <x v="0"/>
    <n v="4"/>
    <n v="550020434"/>
    <d v="2019-01-07T00:00:00"/>
    <d v="2023-11-30T00:00:00"/>
    <n v="0"/>
    <n v="1"/>
    <n v="0"/>
    <n v="30"/>
    <n v="2"/>
    <n v="22490513"/>
    <n v="24960000"/>
    <n v="93982"/>
    <n v="3613"/>
    <n v="86204"/>
    <n v="0"/>
    <n v="0"/>
    <n v="0"/>
    <m/>
    <n v="0"/>
    <n v="0"/>
    <n v="0"/>
    <m/>
    <m/>
    <d v="2021-03-30T00:00:00"/>
    <n v="1"/>
    <s v="O"/>
    <n v="1"/>
    <n v="30"/>
    <n v="0"/>
    <m/>
    <m/>
    <m/>
    <m/>
    <m/>
    <m/>
    <n v="1"/>
    <n v="1"/>
    <m/>
    <m/>
    <n v="36949"/>
    <s v="CREDITOS DE CONSUMO"/>
    <n v="0"/>
    <n v="0"/>
    <n v="890480123"/>
    <s v="UNIVERSIDAD DE CARTAGENA"/>
    <n v="5"/>
    <m/>
    <m/>
    <m/>
    <m/>
    <n v="2"/>
    <n v="7"/>
    <n v="2"/>
  </r>
  <r>
    <n v="23359"/>
    <s v="C"/>
    <x v="404"/>
    <x v="0"/>
    <n v="4"/>
    <n v="550020507"/>
    <d v="2019-01-19T00:00:00"/>
    <d v="2023-11-30T00:00:00"/>
    <n v="0"/>
    <n v="1"/>
    <n v="0"/>
    <n v="30"/>
    <n v="2"/>
    <n v="22490513"/>
    <n v="24960000"/>
    <n v="44494"/>
    <n v="1711"/>
    <n v="40882"/>
    <n v="0"/>
    <n v="0"/>
    <n v="0"/>
    <m/>
    <n v="0"/>
    <n v="0"/>
    <n v="0"/>
    <m/>
    <m/>
    <d v="2021-03-30T00:00:00"/>
    <n v="1"/>
    <s v="O"/>
    <n v="1"/>
    <n v="30"/>
    <n v="0"/>
    <m/>
    <m/>
    <m/>
    <m/>
    <m/>
    <m/>
    <n v="1"/>
    <n v="1"/>
    <m/>
    <m/>
    <n v="17523"/>
    <s v="CREDITOS DE CONSUMO"/>
    <n v="0"/>
    <n v="0"/>
    <n v="890480123"/>
    <s v="UNIVERSIDAD DE CARTAGENA"/>
    <n v="5"/>
    <m/>
    <m/>
    <m/>
    <m/>
    <n v="2"/>
    <n v="7"/>
    <n v="2"/>
  </r>
  <r>
    <n v="11690"/>
    <s v="C"/>
    <x v="404"/>
    <x v="0"/>
    <n v="4"/>
    <n v="550020558"/>
    <d v="2019-01-26T00:00:00"/>
    <d v="2023-11-30T00:00:00"/>
    <n v="0"/>
    <n v="1"/>
    <n v="0"/>
    <n v="30"/>
    <n v="2"/>
    <n v="22490513"/>
    <n v="24960000"/>
    <n v="22267"/>
    <n v="856"/>
    <n v="20460"/>
    <n v="0"/>
    <n v="0"/>
    <n v="0"/>
    <m/>
    <n v="0"/>
    <n v="0"/>
    <n v="0"/>
    <m/>
    <m/>
    <d v="2021-03-30T00:00:00"/>
    <n v="1"/>
    <s v="O"/>
    <n v="1"/>
    <n v="30"/>
    <n v="0"/>
    <m/>
    <m/>
    <m/>
    <m/>
    <m/>
    <m/>
    <n v="1"/>
    <n v="1"/>
    <m/>
    <m/>
    <n v="8770"/>
    <s v="CREDITOS DE CONSUMO"/>
    <n v="0"/>
    <n v="0"/>
    <n v="890480123"/>
    <s v="UNIVERSIDAD DE CARTAGENA"/>
    <n v="5"/>
    <m/>
    <m/>
    <m/>
    <m/>
    <n v="2"/>
    <n v="7"/>
    <n v="2"/>
  </r>
  <r>
    <n v="4878"/>
    <s v="C"/>
    <x v="404"/>
    <x v="0"/>
    <n v="4"/>
    <n v="550020559"/>
    <d v="2019-01-26T00:00:00"/>
    <d v="2023-11-30T00:00:00"/>
    <n v="0"/>
    <n v="1"/>
    <n v="0"/>
    <n v="30"/>
    <n v="2"/>
    <n v="22490513"/>
    <n v="24960000"/>
    <n v="9308"/>
    <n v="358"/>
    <n v="8538"/>
    <n v="0"/>
    <n v="0"/>
    <n v="0"/>
    <m/>
    <n v="0"/>
    <n v="0"/>
    <n v="0"/>
    <m/>
    <m/>
    <d v="2021-03-30T00:00:00"/>
    <n v="1"/>
    <s v="O"/>
    <n v="1"/>
    <n v="30"/>
    <n v="0"/>
    <m/>
    <m/>
    <m/>
    <m/>
    <m/>
    <m/>
    <n v="1"/>
    <n v="1"/>
    <m/>
    <m/>
    <n v="3660"/>
    <s v="CREDITOS DE CONSUMO"/>
    <n v="0"/>
    <n v="0"/>
    <n v="890480123"/>
    <s v="UNIVERSIDAD DE CARTAGENA"/>
    <n v="5"/>
    <m/>
    <m/>
    <m/>
    <m/>
    <n v="2"/>
    <n v="7"/>
    <n v="2"/>
  </r>
  <r>
    <n v="24916"/>
    <s v="C"/>
    <x v="404"/>
    <x v="0"/>
    <n v="4"/>
    <n v="550020695"/>
    <d v="2019-02-17T00:00:00"/>
    <d v="2023-11-30T00:00:00"/>
    <n v="0"/>
    <n v="1"/>
    <n v="0"/>
    <n v="30"/>
    <n v="2"/>
    <n v="22490513"/>
    <n v="24960000"/>
    <n v="47451"/>
    <n v="1824"/>
    <n v="43606"/>
    <n v="0"/>
    <n v="0"/>
    <n v="0"/>
    <m/>
    <n v="0"/>
    <n v="0"/>
    <n v="0"/>
    <m/>
    <m/>
    <d v="2021-03-30T00:00:00"/>
    <n v="1"/>
    <s v="O"/>
    <n v="1"/>
    <n v="30"/>
    <n v="0"/>
    <m/>
    <m/>
    <m/>
    <m/>
    <m/>
    <m/>
    <n v="1"/>
    <n v="1"/>
    <m/>
    <m/>
    <n v="18690"/>
    <s v="CREDITOS DE CONSUMO"/>
    <n v="0"/>
    <n v="0"/>
    <n v="890480123"/>
    <s v="UNIVERSIDAD DE CARTAGENA"/>
    <n v="5"/>
    <m/>
    <m/>
    <m/>
    <m/>
    <n v="2"/>
    <n v="7"/>
    <n v="2"/>
  </r>
  <r>
    <n v="83000"/>
    <s v="C"/>
    <x v="404"/>
    <x v="0"/>
    <n v="4"/>
    <n v="550020774"/>
    <d v="2019-03-04T00:00:00"/>
    <d v="2023-11-30T00:00:00"/>
    <n v="0"/>
    <n v="1"/>
    <n v="0"/>
    <n v="30"/>
    <n v="2"/>
    <n v="22490513"/>
    <n v="24960000"/>
    <n v="158309"/>
    <n v="6086"/>
    <n v="145262"/>
    <n v="0"/>
    <n v="0"/>
    <n v="0"/>
    <m/>
    <n v="0"/>
    <n v="0"/>
    <n v="0"/>
    <m/>
    <m/>
    <d v="2021-03-30T00:00:00"/>
    <n v="1"/>
    <s v="O"/>
    <n v="1"/>
    <n v="30"/>
    <n v="0"/>
    <m/>
    <m/>
    <m/>
    <m/>
    <m/>
    <m/>
    <n v="1"/>
    <n v="1"/>
    <m/>
    <m/>
    <n v="62262"/>
    <s v="CREDITOS DE CONSUMO"/>
    <n v="0"/>
    <n v="0"/>
    <n v="890480123"/>
    <s v="UNIVERSIDAD DE CARTAGENA"/>
    <n v="5"/>
    <m/>
    <m/>
    <m/>
    <m/>
    <n v="2"/>
    <n v="7"/>
    <n v="2"/>
  </r>
  <r>
    <n v="29192"/>
    <s v="C"/>
    <x v="404"/>
    <x v="0"/>
    <n v="4"/>
    <n v="550020873"/>
    <d v="2019-03-19T00:00:00"/>
    <d v="2023-11-30T00:00:00"/>
    <n v="0"/>
    <n v="1"/>
    <n v="0"/>
    <n v="30"/>
    <n v="2"/>
    <n v="22490513"/>
    <n v="24960000"/>
    <n v="55596"/>
    <n v="2137"/>
    <n v="51091"/>
    <n v="0"/>
    <n v="0"/>
    <n v="0"/>
    <m/>
    <n v="0"/>
    <n v="0"/>
    <n v="0"/>
    <m/>
    <m/>
    <d v="2021-03-30T00:00:00"/>
    <n v="1"/>
    <s v="O"/>
    <n v="1"/>
    <n v="30"/>
    <n v="0"/>
    <m/>
    <m/>
    <m/>
    <m/>
    <m/>
    <m/>
    <n v="1"/>
    <n v="1"/>
    <m/>
    <m/>
    <n v="21899"/>
    <s v="CREDITOS DE CONSUMO"/>
    <n v="0"/>
    <n v="0"/>
    <n v="890480123"/>
    <s v="UNIVERSIDAD DE CARTAGENA"/>
    <n v="5"/>
    <m/>
    <m/>
    <m/>
    <m/>
    <n v="2"/>
    <n v="7"/>
    <n v="2"/>
  </r>
  <r>
    <n v="69543"/>
    <s v="C"/>
    <x v="404"/>
    <x v="0"/>
    <n v="4"/>
    <n v="550021930"/>
    <d v="2019-07-21T00:00:00"/>
    <d v="2023-11-30T00:00:00"/>
    <n v="0"/>
    <n v="1"/>
    <n v="0"/>
    <n v="30"/>
    <n v="2"/>
    <n v="22490513"/>
    <n v="24960000"/>
    <n v="132600"/>
    <n v="5098"/>
    <n v="121710"/>
    <n v="0"/>
    <n v="0"/>
    <n v="0"/>
    <m/>
    <n v="0"/>
    <n v="0"/>
    <n v="0"/>
    <m/>
    <m/>
    <d v="2021-03-30T00:00:00"/>
    <n v="1"/>
    <s v="O"/>
    <n v="1"/>
    <n v="30"/>
    <n v="0"/>
    <m/>
    <m/>
    <m/>
    <m/>
    <m/>
    <m/>
    <n v="1"/>
    <n v="1"/>
    <m/>
    <m/>
    <n v="52167"/>
    <s v="CREDITOS DE CONSUMO"/>
    <n v="0"/>
    <n v="0"/>
    <n v="890480123"/>
    <s v="UNIVERSIDAD DE CARTAGENA"/>
    <n v="5"/>
    <m/>
    <m/>
    <m/>
    <m/>
    <n v="2"/>
    <n v="7"/>
    <n v="2"/>
  </r>
  <r>
    <n v="47994"/>
    <s v="C"/>
    <x v="404"/>
    <x v="0"/>
    <n v="4"/>
    <n v="550022519"/>
    <d v="2019-09-15T00:00:00"/>
    <d v="2023-11-30T00:00:00"/>
    <n v="0"/>
    <n v="1"/>
    <n v="0"/>
    <n v="30"/>
    <n v="2"/>
    <n v="22490513"/>
    <n v="24960000"/>
    <n v="91405"/>
    <n v="3514"/>
    <n v="83996"/>
    <n v="0"/>
    <n v="0"/>
    <n v="0"/>
    <m/>
    <n v="0"/>
    <n v="0"/>
    <n v="0"/>
    <m/>
    <m/>
    <d v="2021-03-30T00:00:00"/>
    <n v="1"/>
    <s v="O"/>
    <n v="1"/>
    <n v="30"/>
    <n v="0"/>
    <m/>
    <m/>
    <m/>
    <m/>
    <m/>
    <m/>
    <n v="1"/>
    <n v="1"/>
    <m/>
    <m/>
    <n v="36002"/>
    <s v="CREDITOS DE CONSUMO"/>
    <n v="0"/>
    <n v="0"/>
    <n v="890480123"/>
    <s v="UNIVERSIDAD DE CARTAGENA"/>
    <n v="5"/>
    <m/>
    <m/>
    <m/>
    <m/>
    <n v="2"/>
    <n v="7"/>
    <n v="2"/>
  </r>
  <r>
    <n v="93534"/>
    <s v="C"/>
    <x v="404"/>
    <x v="0"/>
    <n v="4"/>
    <n v="550022546"/>
    <d v="2019-09-20T00:00:00"/>
    <d v="2023-11-30T00:00:00"/>
    <n v="0"/>
    <n v="1"/>
    <n v="0"/>
    <n v="30"/>
    <n v="2"/>
    <n v="22490513"/>
    <n v="24960000"/>
    <n v="178379"/>
    <n v="6858"/>
    <n v="163699"/>
    <n v="0"/>
    <n v="0"/>
    <n v="0"/>
    <m/>
    <n v="0"/>
    <n v="0"/>
    <n v="0"/>
    <m/>
    <m/>
    <d v="2021-03-30T00:00:00"/>
    <n v="1"/>
    <s v="O"/>
    <n v="1"/>
    <n v="30"/>
    <n v="0"/>
    <m/>
    <m/>
    <m/>
    <m/>
    <m/>
    <m/>
    <n v="1"/>
    <n v="1"/>
    <m/>
    <m/>
    <n v="70165"/>
    <s v="CREDITOS DE CONSUMO"/>
    <n v="0"/>
    <n v="0"/>
    <n v="890480123"/>
    <s v="UNIVERSIDAD DE CARTAGENA"/>
    <n v="5"/>
    <m/>
    <m/>
    <m/>
    <m/>
    <n v="2"/>
    <n v="7"/>
    <n v="2"/>
  </r>
  <r>
    <n v="74813"/>
    <s v="C"/>
    <x v="404"/>
    <x v="0"/>
    <n v="4"/>
    <n v="550022576"/>
    <d v="2019-09-22T00:00:00"/>
    <d v="2023-11-30T00:00:00"/>
    <n v="0"/>
    <n v="1"/>
    <n v="0"/>
    <n v="30"/>
    <n v="2"/>
    <n v="22490513"/>
    <n v="24960000"/>
    <n v="142664"/>
    <n v="5485"/>
    <n v="130933"/>
    <n v="0"/>
    <n v="0"/>
    <n v="0"/>
    <m/>
    <n v="0"/>
    <n v="0"/>
    <n v="0"/>
    <m/>
    <m/>
    <d v="2021-03-30T00:00:00"/>
    <n v="1"/>
    <s v="O"/>
    <n v="1"/>
    <n v="30"/>
    <n v="0"/>
    <m/>
    <m/>
    <m/>
    <m/>
    <m/>
    <m/>
    <n v="1"/>
    <n v="1"/>
    <m/>
    <m/>
    <n v="56120"/>
    <s v="CREDITOS DE CONSUMO"/>
    <n v="0"/>
    <n v="0"/>
    <n v="890480123"/>
    <s v="UNIVERSIDAD DE CARTAGENA"/>
    <n v="5"/>
    <m/>
    <m/>
    <m/>
    <m/>
    <n v="2"/>
    <n v="7"/>
    <n v="2"/>
  </r>
  <r>
    <n v="74804"/>
    <s v="C"/>
    <x v="404"/>
    <x v="0"/>
    <n v="4"/>
    <n v="550022605"/>
    <d v="2019-09-26T00:00:00"/>
    <d v="2023-11-30T00:00:00"/>
    <n v="0"/>
    <n v="1"/>
    <n v="0"/>
    <n v="30"/>
    <n v="2"/>
    <n v="22490513"/>
    <n v="24960000"/>
    <n v="142664"/>
    <n v="5485"/>
    <n v="130919"/>
    <n v="0"/>
    <n v="0"/>
    <n v="0"/>
    <m/>
    <n v="0"/>
    <n v="0"/>
    <n v="0"/>
    <m/>
    <m/>
    <d v="2021-03-30T00:00:00"/>
    <n v="1"/>
    <s v="O"/>
    <n v="1"/>
    <n v="30"/>
    <n v="0"/>
    <m/>
    <m/>
    <m/>
    <m/>
    <m/>
    <m/>
    <n v="1"/>
    <n v="1"/>
    <m/>
    <m/>
    <n v="56115"/>
    <s v="CREDITOS DE CONSUMO"/>
    <n v="0"/>
    <n v="0"/>
    <n v="890480123"/>
    <s v="UNIVERSIDAD DE CARTAGENA"/>
    <n v="5"/>
    <m/>
    <m/>
    <m/>
    <m/>
    <n v="2"/>
    <n v="7"/>
    <n v="2"/>
  </r>
  <r>
    <n v="74776"/>
    <s v="C"/>
    <x v="404"/>
    <x v="0"/>
    <n v="4"/>
    <n v="550022743"/>
    <d v="2019-10-03T00:00:00"/>
    <d v="2023-11-30T00:00:00"/>
    <n v="0"/>
    <n v="1"/>
    <n v="0"/>
    <n v="30"/>
    <n v="2"/>
    <n v="22490513"/>
    <n v="24960000"/>
    <n v="142664"/>
    <n v="5485"/>
    <n v="130869"/>
    <n v="0"/>
    <n v="0"/>
    <n v="0"/>
    <m/>
    <n v="0"/>
    <n v="0"/>
    <n v="0"/>
    <m/>
    <m/>
    <d v="2021-03-30T00:00:00"/>
    <n v="1"/>
    <s v="O"/>
    <n v="1"/>
    <n v="30"/>
    <n v="0"/>
    <m/>
    <m/>
    <m/>
    <m/>
    <m/>
    <m/>
    <n v="1"/>
    <n v="1"/>
    <m/>
    <m/>
    <n v="56093"/>
    <s v="CREDITOS DE CONSUMO"/>
    <n v="0"/>
    <n v="0"/>
    <n v="890480123"/>
    <s v="UNIVERSIDAD DE CARTAGENA"/>
    <n v="5"/>
    <m/>
    <m/>
    <m/>
    <m/>
    <n v="2"/>
    <n v="7"/>
    <n v="2"/>
  </r>
  <r>
    <n v="26480"/>
    <s v="C"/>
    <x v="404"/>
    <x v="0"/>
    <n v="4"/>
    <n v="550022753"/>
    <d v="2019-10-04T00:00:00"/>
    <d v="2023-11-30T00:00:00"/>
    <n v="0"/>
    <n v="1"/>
    <n v="0"/>
    <n v="30"/>
    <n v="2"/>
    <n v="22490513"/>
    <n v="24960000"/>
    <n v="50432"/>
    <n v="1939"/>
    <n v="46344"/>
    <n v="0"/>
    <n v="0"/>
    <n v="0"/>
    <m/>
    <n v="0"/>
    <n v="0"/>
    <n v="0"/>
    <m/>
    <m/>
    <d v="2021-03-30T00:00:00"/>
    <n v="1"/>
    <s v="O"/>
    <n v="1"/>
    <n v="30"/>
    <n v="0"/>
    <m/>
    <m/>
    <m/>
    <m/>
    <m/>
    <m/>
    <n v="1"/>
    <n v="1"/>
    <m/>
    <m/>
    <n v="19864"/>
    <s v="CREDITOS DE CONSUMO"/>
    <n v="0"/>
    <n v="0"/>
    <n v="890480123"/>
    <s v="UNIVERSIDAD DE CARTAGENA"/>
    <n v="5"/>
    <m/>
    <m/>
    <m/>
    <m/>
    <n v="2"/>
    <n v="7"/>
    <n v="2"/>
  </r>
  <r>
    <n v="74907"/>
    <s v="C"/>
    <x v="404"/>
    <x v="0"/>
    <n v="4"/>
    <n v="550022812"/>
    <d v="2019-10-11T00:00:00"/>
    <d v="2023-11-30T00:00:00"/>
    <n v="0"/>
    <n v="1"/>
    <n v="0"/>
    <n v="30"/>
    <n v="2"/>
    <n v="22490513"/>
    <n v="24960000"/>
    <n v="142664"/>
    <n v="5485"/>
    <n v="131099"/>
    <n v="0"/>
    <n v="0"/>
    <n v="0"/>
    <m/>
    <n v="0"/>
    <n v="0"/>
    <n v="0"/>
    <m/>
    <m/>
    <d v="2021-03-30T00:00:00"/>
    <n v="1"/>
    <s v="O"/>
    <n v="1"/>
    <n v="30"/>
    <n v="0"/>
    <m/>
    <m/>
    <m/>
    <m/>
    <m/>
    <m/>
    <n v="1"/>
    <n v="1"/>
    <m/>
    <m/>
    <n v="56192"/>
    <s v="CREDITOS DE CONSUMO"/>
    <n v="0"/>
    <n v="0"/>
    <n v="890480123"/>
    <s v="UNIVERSIDAD DE CARTAGENA"/>
    <n v="5"/>
    <m/>
    <m/>
    <m/>
    <m/>
    <n v="2"/>
    <n v="7"/>
    <n v="2"/>
  </r>
  <r>
    <n v="36344"/>
    <s v="C"/>
    <x v="404"/>
    <x v="0"/>
    <n v="4"/>
    <n v="550022957"/>
    <d v="2019-10-25T00:00:00"/>
    <d v="2023-11-30T00:00:00"/>
    <n v="0"/>
    <n v="1"/>
    <n v="0"/>
    <n v="30"/>
    <n v="2"/>
    <n v="22490513"/>
    <n v="24960000"/>
    <n v="69218"/>
    <n v="2661"/>
    <n v="63608"/>
    <n v="0"/>
    <n v="0"/>
    <n v="0"/>
    <m/>
    <n v="0"/>
    <n v="0"/>
    <n v="0"/>
    <m/>
    <m/>
    <d v="2021-03-30T00:00:00"/>
    <n v="1"/>
    <s v="O"/>
    <n v="1"/>
    <n v="30"/>
    <n v="0"/>
    <m/>
    <m/>
    <m/>
    <m/>
    <m/>
    <m/>
    <n v="1"/>
    <n v="1"/>
    <m/>
    <m/>
    <n v="27264"/>
    <s v="CREDITOS DE CONSUMO"/>
    <n v="0"/>
    <n v="0"/>
    <n v="890480123"/>
    <s v="UNIVERSIDAD DE CARTAGENA"/>
    <n v="5"/>
    <m/>
    <m/>
    <m/>
    <m/>
    <n v="2"/>
    <n v="7"/>
    <n v="2"/>
  </r>
  <r>
    <n v="7609"/>
    <s v="C"/>
    <x v="404"/>
    <x v="0"/>
    <n v="4"/>
    <n v="550022965"/>
    <d v="2019-10-28T00:00:00"/>
    <d v="2023-11-30T00:00:00"/>
    <n v="0"/>
    <n v="1"/>
    <n v="0"/>
    <n v="30"/>
    <n v="2"/>
    <n v="22490513"/>
    <n v="24960000"/>
    <n v="14491"/>
    <n v="557"/>
    <n v="13317"/>
    <n v="0"/>
    <n v="0"/>
    <n v="0"/>
    <m/>
    <n v="0"/>
    <n v="0"/>
    <n v="0"/>
    <m/>
    <m/>
    <d v="2021-03-30T00:00:00"/>
    <n v="1"/>
    <s v="O"/>
    <n v="1"/>
    <n v="30"/>
    <n v="0"/>
    <m/>
    <m/>
    <m/>
    <m/>
    <m/>
    <m/>
    <n v="1"/>
    <n v="1"/>
    <m/>
    <m/>
    <n v="5708"/>
    <s v="CREDITOS DE CONSUMO"/>
    <n v="0"/>
    <n v="0"/>
    <n v="890480123"/>
    <s v="UNIVERSIDAD DE CARTAGENA"/>
    <n v="5"/>
    <m/>
    <m/>
    <m/>
    <m/>
    <n v="2"/>
    <n v="7"/>
    <n v="2"/>
  </r>
  <r>
    <n v="40041"/>
    <s v="C"/>
    <x v="404"/>
    <x v="0"/>
    <n v="4"/>
    <n v="550023093"/>
    <d v="2019-11-17T00:00:00"/>
    <d v="2023-11-30T00:00:00"/>
    <n v="0"/>
    <n v="1"/>
    <n v="0"/>
    <n v="30"/>
    <n v="2"/>
    <n v="22490513"/>
    <n v="24960000"/>
    <n v="76260"/>
    <n v="2932"/>
    <n v="70077"/>
    <n v="0"/>
    <n v="0"/>
    <n v="0"/>
    <m/>
    <n v="0"/>
    <n v="0"/>
    <n v="0"/>
    <m/>
    <m/>
    <d v="2021-03-30T00:00:00"/>
    <n v="1"/>
    <s v="O"/>
    <n v="1"/>
    <n v="30"/>
    <n v="0"/>
    <m/>
    <m/>
    <m/>
    <m/>
    <m/>
    <m/>
    <n v="1"/>
    <n v="1"/>
    <m/>
    <m/>
    <n v="30036"/>
    <s v="CREDITOS DE CONSUMO"/>
    <n v="0"/>
    <n v="0"/>
    <n v="890480123"/>
    <s v="UNIVERSIDAD DE CARTAGENA"/>
    <n v="5"/>
    <m/>
    <m/>
    <m/>
    <m/>
    <n v="2"/>
    <n v="7"/>
    <n v="2"/>
  </r>
  <r>
    <n v="119866"/>
    <s v="C"/>
    <x v="404"/>
    <x v="0"/>
    <n v="4"/>
    <n v="550023224"/>
    <d v="2019-12-07T00:00:00"/>
    <d v="2023-11-30T00:00:00"/>
    <n v="0"/>
    <n v="1"/>
    <n v="0"/>
    <n v="30"/>
    <n v="2"/>
    <n v="22490513"/>
    <n v="24960000"/>
    <n v="228742"/>
    <n v="8794"/>
    <n v="209784"/>
    <n v="0"/>
    <n v="0"/>
    <n v="0"/>
    <m/>
    <n v="0"/>
    <n v="0"/>
    <n v="0"/>
    <m/>
    <m/>
    <d v="2021-03-30T00:00:00"/>
    <n v="1"/>
    <s v="O"/>
    <n v="1"/>
    <n v="30"/>
    <n v="0"/>
    <m/>
    <m/>
    <m/>
    <m/>
    <m/>
    <m/>
    <n v="1"/>
    <n v="1"/>
    <m/>
    <m/>
    <n v="89918"/>
    <s v="CREDITOS DE CONSUMO"/>
    <n v="0"/>
    <n v="0"/>
    <n v="890480123"/>
    <s v="UNIVERSIDAD DE CARTAGENA"/>
    <n v="5"/>
    <m/>
    <m/>
    <m/>
    <m/>
    <n v="2"/>
    <n v="7"/>
    <n v="2"/>
  </r>
  <r>
    <n v="82550"/>
    <s v="C"/>
    <x v="404"/>
    <x v="0"/>
    <n v="4"/>
    <n v="550023390"/>
    <d v="2020-01-12T00:00:00"/>
    <d v="2023-11-30T00:00:00"/>
    <n v="0"/>
    <n v="1"/>
    <n v="0"/>
    <n v="30"/>
    <n v="2"/>
    <n v="22490513"/>
    <n v="24960000"/>
    <n v="157229"/>
    <n v="6045"/>
    <n v="144475"/>
    <n v="0"/>
    <n v="0"/>
    <n v="0"/>
    <m/>
    <n v="0"/>
    <n v="0"/>
    <n v="0"/>
    <m/>
    <m/>
    <d v="2021-03-30T00:00:00"/>
    <n v="1"/>
    <s v="O"/>
    <n v="1"/>
    <n v="30"/>
    <n v="0"/>
    <m/>
    <m/>
    <m/>
    <m/>
    <m/>
    <m/>
    <n v="1"/>
    <n v="1"/>
    <m/>
    <m/>
    <n v="61925"/>
    <s v="CREDITOS DE CONSUMO"/>
    <n v="0"/>
    <n v="0"/>
    <n v="890480123"/>
    <s v="UNIVERSIDAD DE CARTAGENA"/>
    <n v="5"/>
    <m/>
    <m/>
    <m/>
    <m/>
    <n v="2"/>
    <n v="7"/>
    <n v="2"/>
  </r>
  <r>
    <n v="84835"/>
    <s v="C"/>
    <x v="404"/>
    <x v="0"/>
    <n v="4"/>
    <n v="550023510"/>
    <d v="2020-02-08T00:00:00"/>
    <d v="2023-11-30T00:00:00"/>
    <n v="0"/>
    <n v="1"/>
    <n v="0"/>
    <n v="30"/>
    <n v="2"/>
    <n v="22490513"/>
    <n v="24960000"/>
    <n v="161916"/>
    <n v="6225"/>
    <n v="148474"/>
    <n v="0"/>
    <n v="0"/>
    <n v="0"/>
    <m/>
    <n v="0"/>
    <n v="0"/>
    <n v="0"/>
    <m/>
    <m/>
    <d v="2021-03-30T00:00:00"/>
    <n v="1"/>
    <s v="O"/>
    <n v="1"/>
    <n v="30"/>
    <n v="0"/>
    <m/>
    <m/>
    <m/>
    <m/>
    <m/>
    <m/>
    <n v="1"/>
    <n v="1"/>
    <m/>
    <m/>
    <n v="63639"/>
    <s v="CREDITOS DE CONSUMO"/>
    <n v="0"/>
    <n v="0"/>
    <n v="890480123"/>
    <s v="UNIVERSIDAD DE CARTAGENA"/>
    <n v="5"/>
    <m/>
    <m/>
    <m/>
    <m/>
    <n v="2"/>
    <n v="7"/>
    <n v="2"/>
  </r>
  <r>
    <n v="17761"/>
    <s v="C"/>
    <x v="404"/>
    <x v="0"/>
    <n v="4"/>
    <n v="550023774"/>
    <d v="2020-03-25T00:00:00"/>
    <d v="2023-11-30T00:00:00"/>
    <n v="0"/>
    <n v="1"/>
    <n v="0"/>
    <n v="30"/>
    <n v="2"/>
    <n v="22490513"/>
    <n v="24960000"/>
    <n v="33824"/>
    <n v="1300"/>
    <n v="31084"/>
    <n v="0"/>
    <n v="0"/>
    <n v="0"/>
    <m/>
    <n v="0"/>
    <n v="0"/>
    <n v="0"/>
    <m/>
    <m/>
    <d v="2021-03-30T00:00:00"/>
    <n v="1"/>
    <s v="O"/>
    <n v="1"/>
    <n v="30"/>
    <n v="0"/>
    <m/>
    <m/>
    <m/>
    <m/>
    <m/>
    <m/>
    <n v="1"/>
    <n v="1"/>
    <m/>
    <m/>
    <n v="13323"/>
    <s v="CREDITOS DE CONSUMO"/>
    <n v="0"/>
    <n v="0"/>
    <n v="890480123"/>
    <s v="UNIVERSIDAD DE CARTAGENA"/>
    <n v="5"/>
    <m/>
    <m/>
    <m/>
    <m/>
    <n v="2"/>
    <n v="7"/>
    <n v="2"/>
  </r>
  <r>
    <n v="130586"/>
    <s v="C"/>
    <x v="404"/>
    <x v="0"/>
    <n v="4"/>
    <n v="550023878"/>
    <d v="2020-05-20T00:00:00"/>
    <d v="2023-11-30T00:00:00"/>
    <n v="0"/>
    <n v="1"/>
    <n v="0"/>
    <n v="30"/>
    <n v="2"/>
    <n v="22490513"/>
    <n v="24960000"/>
    <n v="259957"/>
    <n v="9994"/>
    <n v="228545"/>
    <n v="0"/>
    <n v="0"/>
    <n v="0"/>
    <m/>
    <n v="0"/>
    <n v="0"/>
    <n v="0"/>
    <m/>
    <m/>
    <d v="2021-03-30T00:00:00"/>
    <n v="1"/>
    <s v="O"/>
    <n v="1"/>
    <n v="30"/>
    <n v="0"/>
    <m/>
    <m/>
    <m/>
    <m/>
    <m/>
    <m/>
    <n v="1"/>
    <n v="1"/>
    <m/>
    <m/>
    <n v="97959"/>
    <s v="CREDITOS DE CONSUMO"/>
    <n v="0"/>
    <n v="0"/>
    <n v="890480123"/>
    <s v="UNIVERSIDAD DE CARTAGENA"/>
    <n v="5"/>
    <m/>
    <m/>
    <m/>
    <m/>
    <n v="2"/>
    <n v="7"/>
    <n v="2"/>
  </r>
  <r>
    <n v="26248"/>
    <s v="C"/>
    <x v="404"/>
    <x v="0"/>
    <n v="4"/>
    <n v="550024616"/>
    <d v="2020-10-17T00:00:00"/>
    <d v="2023-11-30T00:00:00"/>
    <n v="0"/>
    <n v="1"/>
    <n v="0"/>
    <n v="30"/>
    <n v="2"/>
    <n v="22490513"/>
    <n v="24960000"/>
    <n v="50000"/>
    <n v="1922"/>
    <n v="45938"/>
    <n v="0"/>
    <n v="0"/>
    <n v="0"/>
    <m/>
    <n v="0"/>
    <n v="0"/>
    <n v="0"/>
    <m/>
    <m/>
    <d v="2021-03-30T00:00:00"/>
    <n v="1"/>
    <s v="O"/>
    <n v="1"/>
    <n v="30"/>
    <n v="0"/>
    <m/>
    <m/>
    <m/>
    <m/>
    <m/>
    <m/>
    <n v="1"/>
    <n v="1"/>
    <m/>
    <m/>
    <n v="19690"/>
    <s v="CREDITOS DE CONSUMO"/>
    <n v="0"/>
    <n v="0"/>
    <n v="890480123"/>
    <s v="UNIVERSIDAD DE CARTAGENA"/>
    <n v="5"/>
    <m/>
    <m/>
    <m/>
    <m/>
    <n v="2"/>
    <n v="7"/>
    <n v="2"/>
  </r>
  <r>
    <n v="105006"/>
    <s v="C"/>
    <x v="404"/>
    <x v="0"/>
    <n v="4"/>
    <n v="550024622"/>
    <d v="2020-10-20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105006"/>
    <s v="C"/>
    <x v="404"/>
    <x v="0"/>
    <n v="4"/>
    <n v="550024640"/>
    <d v="2020-10-26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52508"/>
    <s v="C"/>
    <x v="404"/>
    <x v="0"/>
    <n v="4"/>
    <n v="550024650"/>
    <d v="2020-10-27T00:00:00"/>
    <d v="2023-11-30T00:00:00"/>
    <n v="0"/>
    <n v="1"/>
    <n v="0"/>
    <n v="30"/>
    <n v="2"/>
    <n v="22490513"/>
    <n v="24960000"/>
    <n v="100000"/>
    <n v="3844"/>
    <n v="91896"/>
    <n v="0"/>
    <n v="0"/>
    <n v="0"/>
    <m/>
    <n v="0"/>
    <n v="0"/>
    <n v="0"/>
    <m/>
    <m/>
    <d v="2021-03-30T00:00:00"/>
    <n v="1"/>
    <s v="O"/>
    <n v="1"/>
    <n v="30"/>
    <n v="0"/>
    <m/>
    <m/>
    <m/>
    <m/>
    <m/>
    <m/>
    <n v="1"/>
    <n v="1"/>
    <m/>
    <m/>
    <n v="39388"/>
    <s v="CREDITOS DE CONSUMO"/>
    <n v="0"/>
    <n v="0"/>
    <n v="890480123"/>
    <s v="UNIVERSIDAD DE CARTAGENA"/>
    <n v="5"/>
    <m/>
    <m/>
    <m/>
    <m/>
    <n v="2"/>
    <n v="7"/>
    <n v="2"/>
  </r>
  <r>
    <n v="157191"/>
    <s v="C"/>
    <x v="404"/>
    <x v="0"/>
    <n v="4"/>
    <n v="550024781"/>
    <d v="2020-11-07T00:00:00"/>
    <d v="2023-11-30T00:00:00"/>
    <n v="0"/>
    <n v="1"/>
    <n v="0"/>
    <n v="30"/>
    <n v="2"/>
    <n v="22490513"/>
    <n v="24960000"/>
    <n v="300000"/>
    <n v="11533"/>
    <n v="275108"/>
    <n v="0"/>
    <n v="0"/>
    <n v="0"/>
    <m/>
    <n v="0"/>
    <n v="0"/>
    <n v="0"/>
    <m/>
    <m/>
    <d v="2021-03-30T00:00:00"/>
    <n v="1"/>
    <s v="O"/>
    <n v="1"/>
    <n v="30"/>
    <n v="0"/>
    <m/>
    <m/>
    <m/>
    <m/>
    <m/>
    <m/>
    <n v="1"/>
    <n v="1"/>
    <m/>
    <m/>
    <n v="117917"/>
    <s v="CREDITOS DE CONSUMO"/>
    <n v="0"/>
    <n v="0"/>
    <n v="890480123"/>
    <s v="UNIVERSIDAD DE CARTAGENA"/>
    <n v="5"/>
    <m/>
    <m/>
    <m/>
    <m/>
    <n v="2"/>
    <n v="7"/>
    <n v="2"/>
  </r>
  <r>
    <n v="105006"/>
    <s v="C"/>
    <x v="404"/>
    <x v="0"/>
    <n v="4"/>
    <n v="550024792"/>
    <d v="2020-11-08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224049"/>
    <s v="C"/>
    <x v="404"/>
    <x v="0"/>
    <n v="4"/>
    <n v="550025237"/>
    <d v="2021-01-28T00:00:00"/>
    <d v="2024-02-28T00:00:00"/>
    <n v="0"/>
    <n v="1"/>
    <n v="0"/>
    <n v="30"/>
    <n v="2"/>
    <n v="22490513"/>
    <n v="24960000"/>
    <n v="400000"/>
    <n v="15378"/>
    <n v="392119"/>
    <n v="0"/>
    <n v="0"/>
    <n v="0"/>
    <m/>
    <n v="0"/>
    <n v="0"/>
    <n v="0"/>
    <m/>
    <m/>
    <d v="2021-03-30T00:00:00"/>
    <n v="1"/>
    <s v="O"/>
    <n v="1"/>
    <n v="30"/>
    <n v="0"/>
    <m/>
    <m/>
    <m/>
    <m/>
    <m/>
    <m/>
    <n v="1"/>
    <n v="1"/>
    <m/>
    <m/>
    <n v="168070"/>
    <s v="CREDITOS DE CONSUMO"/>
    <n v="0"/>
    <n v="0"/>
    <n v="890480123"/>
    <s v="UNIVERSIDAD DE CARTAGENA"/>
    <n v="5"/>
    <m/>
    <m/>
    <m/>
    <m/>
    <n v="2"/>
    <n v="7"/>
    <n v="2"/>
  </r>
  <r>
    <n v="49566"/>
    <s v="C"/>
    <x v="404"/>
    <x v="0"/>
    <n v="4"/>
    <n v="550025419"/>
    <d v="2021-02-20T00:00:00"/>
    <d v="2024-03-28T00:00:00"/>
    <n v="0"/>
    <n v="1"/>
    <n v="0"/>
    <n v="30"/>
    <n v="2"/>
    <n v="22490513"/>
    <n v="24960000"/>
    <n v="90100"/>
    <n v="3464"/>
    <n v="86748"/>
    <n v="0"/>
    <n v="0"/>
    <n v="0"/>
    <m/>
    <n v="0"/>
    <n v="0"/>
    <n v="0"/>
    <m/>
    <m/>
    <d v="2021-03-30T00:00:00"/>
    <n v="1"/>
    <s v="O"/>
    <n v="1"/>
    <n v="30"/>
    <n v="0"/>
    <m/>
    <m/>
    <m/>
    <m/>
    <m/>
    <m/>
    <n v="1"/>
    <n v="1"/>
    <m/>
    <m/>
    <n v="37182"/>
    <s v="CREDITOS DE CONSUMO"/>
    <n v="0"/>
    <n v="0"/>
    <n v="890480123"/>
    <s v="UNIVERSIDAD DE CARTAGENA"/>
    <n v="5"/>
    <m/>
    <m/>
    <m/>
    <m/>
    <n v="2"/>
    <n v="7"/>
    <n v="2"/>
  </r>
  <r>
    <n v="167"/>
    <s v="C"/>
    <x v="404"/>
    <x v="0"/>
    <n v="4"/>
    <n v="550025519"/>
    <d v="2021-02-28T00:00:00"/>
    <d v="2021-04-30T00:00:00"/>
    <n v="0"/>
    <n v="1"/>
    <n v="0"/>
    <n v="30"/>
    <n v="2"/>
    <n v="0"/>
    <n v="0"/>
    <n v="6000"/>
    <n v="6000"/>
    <n v="292"/>
    <n v="0"/>
    <n v="0"/>
    <n v="0"/>
    <m/>
    <n v="0"/>
    <n v="0"/>
    <n v="0"/>
    <m/>
    <m/>
    <d v="2021-03-30T00:00:00"/>
    <n v="1"/>
    <s v="O"/>
    <n v="1"/>
    <n v="30"/>
    <n v="0"/>
    <m/>
    <m/>
    <m/>
    <m/>
    <m/>
    <m/>
    <n v="1"/>
    <n v="1"/>
    <m/>
    <m/>
    <n v="125"/>
    <s v="CREDITOS DE CONSUMO"/>
    <n v="0"/>
    <n v="0"/>
    <n v="890480123"/>
    <s v="UNIVERSIDAD DE CARTAGENA"/>
    <n v="5"/>
    <m/>
    <m/>
    <m/>
    <m/>
    <n v="2"/>
    <n v="7"/>
    <n v="2"/>
  </r>
  <r>
    <n v="164824"/>
    <s v="C"/>
    <x v="404"/>
    <x v="0"/>
    <n v="4"/>
    <n v="550025586"/>
    <d v="2021-03-10T00:00:00"/>
    <d v="2024-03-30T00:00:00"/>
    <n v="0"/>
    <n v="1"/>
    <n v="0"/>
    <n v="30"/>
    <n v="2"/>
    <n v="22490513"/>
    <n v="24960000"/>
    <n v="300000"/>
    <n v="11533"/>
    <n v="288467"/>
    <n v="0"/>
    <n v="0"/>
    <n v="0"/>
    <m/>
    <n v="0"/>
    <n v="0"/>
    <n v="0"/>
    <m/>
    <m/>
    <d v="2021-03-30T00:00:00"/>
    <n v="1"/>
    <s v="O"/>
    <n v="1"/>
    <n v="30"/>
    <n v="0"/>
    <m/>
    <m/>
    <m/>
    <m/>
    <m/>
    <m/>
    <n v="1"/>
    <n v="1"/>
    <m/>
    <m/>
    <n v="123643"/>
    <s v="CREDITOS DE CONSUMO"/>
    <n v="0"/>
    <n v="0"/>
    <n v="890480123"/>
    <s v="UNIVERSIDAD DE CARTAGENA"/>
    <n v="5"/>
    <m/>
    <m/>
    <m/>
    <m/>
    <n v="2"/>
    <n v="7"/>
    <n v="2"/>
  </r>
  <r>
    <n v="3428"/>
    <s v="C"/>
    <x v="404"/>
    <x v="0"/>
    <n v="4"/>
    <n v="550025705"/>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9287448"/>
    <s v="C"/>
    <x v="405"/>
    <x v="0"/>
    <n v="4"/>
    <n v="17698"/>
    <d v="2020-10-08T00:00:00"/>
    <d v="2025-10-30T00:00:00"/>
    <n v="0"/>
    <n v="1"/>
    <n v="7"/>
    <n v="30"/>
    <n v="2"/>
    <n v="16011168"/>
    <n v="17240000"/>
    <n v="18800000"/>
    <n v="457291"/>
    <n v="17249872"/>
    <n v="0"/>
    <n v="0"/>
    <n v="0"/>
    <m/>
    <n v="0"/>
    <n v="0"/>
    <n v="0"/>
    <m/>
    <m/>
    <d v="2021-03-30T00:00:00"/>
    <n v="1"/>
    <s v="O"/>
    <n v="1"/>
    <n v="30"/>
    <n v="0"/>
    <m/>
    <m/>
    <m/>
    <m/>
    <m/>
    <m/>
    <n v="1"/>
    <n v="1"/>
    <m/>
    <m/>
    <n v="7962424"/>
    <s v="CREDITOS DE CONSUMO"/>
    <n v="0"/>
    <n v="0"/>
    <n v="890480123"/>
    <s v="UNIVERSIDAD DE CARTAGENA"/>
    <n v="5"/>
    <m/>
    <m/>
    <m/>
    <m/>
    <n v="1"/>
    <n v="7"/>
    <n v="2"/>
  </r>
  <r>
    <n v="4038051"/>
    <s v="C"/>
    <x v="405"/>
    <x v="0"/>
    <n v="4"/>
    <n v="18264"/>
    <d v="2021-03-15T00:00:00"/>
    <d v="2025-03-30T00:00:00"/>
    <n v="0"/>
    <n v="1"/>
    <n v="0"/>
    <n v="30"/>
    <n v="2"/>
    <n v="16011168"/>
    <n v="17240000"/>
    <n v="7500000"/>
    <n v="212595"/>
    <n v="7500000"/>
    <n v="0"/>
    <n v="0"/>
    <n v="0"/>
    <m/>
    <n v="0"/>
    <n v="0"/>
    <n v="0"/>
    <m/>
    <m/>
    <d v="2021-03-30T00:00:00"/>
    <n v="1"/>
    <s v="O"/>
    <n v="1"/>
    <n v="30"/>
    <n v="0"/>
    <m/>
    <m/>
    <m/>
    <m/>
    <m/>
    <m/>
    <n v="1"/>
    <n v="1"/>
    <m/>
    <m/>
    <n v="3461949"/>
    <s v="CREDITOS DE CONSUMO"/>
    <n v="0"/>
    <n v="0"/>
    <n v="890480123"/>
    <s v="UNIVERSIDAD DE CARTAGENA"/>
    <n v="5"/>
    <m/>
    <m/>
    <m/>
    <m/>
    <n v="1"/>
    <n v="7"/>
    <n v="2"/>
  </r>
  <r>
    <n v="1340683"/>
    <s v="C"/>
    <x v="405"/>
    <x v="0"/>
    <n v="4"/>
    <n v="18265"/>
    <d v="2021-03-15T00:00:00"/>
    <d v="2023-03-30T00:00:00"/>
    <n v="0"/>
    <n v="1"/>
    <n v="0"/>
    <n v="30"/>
    <n v="2"/>
    <n v="12185828"/>
    <n v="12890000"/>
    <n v="2490093"/>
    <n v="117434"/>
    <n v="2490093"/>
    <n v="0"/>
    <n v="0"/>
    <n v="0"/>
    <m/>
    <n v="0"/>
    <n v="0"/>
    <n v="0"/>
    <m/>
    <m/>
    <d v="2021-03-30T00:00:00"/>
    <n v="1"/>
    <s v="O"/>
    <n v="1"/>
    <n v="30"/>
    <n v="0"/>
    <m/>
    <m/>
    <m/>
    <m/>
    <m/>
    <m/>
    <n v="1"/>
    <n v="1"/>
    <m/>
    <m/>
    <n v="1149410"/>
    <s v="CREDITOS DE CONSUMO"/>
    <n v="0"/>
    <n v="0"/>
    <n v="890480123"/>
    <s v="UNIVERSIDAD DE CARTAGENA"/>
    <n v="5"/>
    <m/>
    <m/>
    <m/>
    <m/>
    <n v="1"/>
    <n v="7"/>
    <n v="2"/>
  </r>
  <r>
    <n v="3230"/>
    <s v="C"/>
    <x v="405"/>
    <x v="0"/>
    <n v="4"/>
    <n v="550025734"/>
    <d v="2021-03-31T00:00:00"/>
    <d v="2021-05-30T00:00:00"/>
    <n v="0"/>
    <n v="1"/>
    <n v="0"/>
    <n v="30"/>
    <n v="2"/>
    <n v="0"/>
    <n v="0"/>
    <n v="6000"/>
    <n v="6000"/>
    <n v="6000"/>
    <n v="0"/>
    <n v="0"/>
    <n v="0"/>
    <m/>
    <n v="0"/>
    <n v="0"/>
    <n v="0"/>
    <m/>
    <m/>
    <d v="2021-03-31T00:00:00"/>
    <n v="1"/>
    <s v="O"/>
    <n v="1"/>
    <n v="30"/>
    <n v="0"/>
    <m/>
    <m/>
    <m/>
    <m/>
    <m/>
    <m/>
    <n v="1"/>
    <n v="1"/>
    <m/>
    <m/>
    <n v="2770"/>
    <s v="CREDITOS DE CONSUMO"/>
    <n v="0"/>
    <n v="0"/>
    <n v="890480123"/>
    <s v="UNIVERSIDAD DE CARTAGENA"/>
    <n v="5"/>
    <m/>
    <m/>
    <m/>
    <m/>
    <n v="2"/>
    <n v="7"/>
    <n v="2"/>
  </r>
  <r>
    <n v="18981578"/>
    <s v="C"/>
    <x v="405"/>
    <x v="1"/>
    <n v="4"/>
    <n v="12988"/>
    <d v="2017-08-29T00:00:00"/>
    <d v="2029-08-29T00:00:00"/>
    <n v="0"/>
    <n v="1"/>
    <n v="116"/>
    <n v="30"/>
    <n v="2"/>
    <n v="12185828"/>
    <n v="12890000"/>
    <n v="110000000"/>
    <n v="1457162"/>
    <n v="35255087"/>
    <n v="0"/>
    <n v="0"/>
    <n v="159685500"/>
    <s v="                              "/>
    <n v="0"/>
    <n v="0"/>
    <n v="0"/>
    <m/>
    <m/>
    <d v="2021-03-30T00:00:00"/>
    <n v="2"/>
    <s v="O"/>
    <n v="1"/>
    <n v="30"/>
    <n v="0"/>
    <n v="2"/>
    <n v="0"/>
    <n v="1"/>
    <n v="0"/>
    <n v="0"/>
    <n v="0"/>
    <n v="1"/>
    <n v="1"/>
    <m/>
    <m/>
    <n v="16273509"/>
    <s v="CREDITO DE VIVIENDA"/>
    <n v="0"/>
    <n v="0"/>
    <n v="890480123"/>
    <s v="UNIVERSIDAD DE CARTAGENA"/>
    <n v="5"/>
    <m/>
    <m/>
    <m/>
    <m/>
    <n v="1"/>
    <n v="7"/>
    <n v="2"/>
  </r>
  <r>
    <n v="13673948"/>
    <s v="C"/>
    <x v="406"/>
    <x v="0"/>
    <n v="4"/>
    <n v="15984"/>
    <d v="2020-10-29T00:00:00"/>
    <d v="2024-09-30T00:00:00"/>
    <n v="0"/>
    <n v="1"/>
    <n v="5"/>
    <n v="30"/>
    <n v="2"/>
    <n v="12185828"/>
    <n v="12890000"/>
    <n v="24968691"/>
    <n v="670715"/>
    <n v="22838675"/>
    <n v="0"/>
    <n v="0"/>
    <n v="0"/>
    <m/>
    <n v="0"/>
    <n v="0"/>
    <n v="0"/>
    <m/>
    <m/>
    <d v="2021-03-30T00:00:00"/>
    <n v="9"/>
    <s v="O"/>
    <n v="1"/>
    <n v="30"/>
    <n v="0"/>
    <m/>
    <m/>
    <m/>
    <m/>
    <m/>
    <m/>
    <n v="1"/>
    <n v="1"/>
    <m/>
    <m/>
    <n v="9164727"/>
    <s v="CREDITOS DE CONSUMO"/>
    <n v="0"/>
    <n v="0"/>
    <n v="890480123"/>
    <s v="UNIVERSIDAD DE CARTAGENA"/>
    <n v="5"/>
    <m/>
    <m/>
    <m/>
    <m/>
    <n v="1"/>
    <n v="7"/>
    <n v="1"/>
  </r>
  <r>
    <n v="0"/>
    <s v="C"/>
    <x v="407"/>
    <x v="0"/>
    <n v="4"/>
    <n v="10295"/>
    <d v="2015-09-22T00:00:00"/>
    <d v="2021-09-30T00:00:00"/>
    <n v="0"/>
    <n v="1"/>
    <n v="66"/>
    <n v="30"/>
    <n v="2"/>
    <n v="17283037"/>
    <n v="18720000"/>
    <n v="20000000"/>
    <n v="448087"/>
    <n v="2522813"/>
    <n v="0"/>
    <n v="0"/>
    <n v="0"/>
    <m/>
    <n v="0"/>
    <n v="0"/>
    <n v="0"/>
    <m/>
    <m/>
    <d v="2021-03-30T00:00:00"/>
    <n v="1"/>
    <s v="O"/>
    <n v="1"/>
    <n v="30"/>
    <n v="0"/>
    <m/>
    <m/>
    <m/>
    <m/>
    <m/>
    <m/>
    <n v="1"/>
    <n v="1"/>
    <m/>
    <m/>
    <n v="17710544"/>
    <s v="CREDITOS DE CONSUMO"/>
    <n v="0"/>
    <n v="0"/>
    <n v="890480123"/>
    <s v="UNIVERSIDAD DE CARTAGENA"/>
    <n v="5"/>
    <m/>
    <m/>
    <m/>
    <m/>
    <n v="1"/>
    <n v="7"/>
    <n v="2"/>
  </r>
  <r>
    <n v="211983"/>
    <s v="C"/>
    <x v="408"/>
    <x v="0"/>
    <n v="4"/>
    <n v="15467"/>
    <d v="2020-10-29T00:00:00"/>
    <d v="2022-05-30T00:00:00"/>
    <n v="0"/>
    <n v="1"/>
    <n v="5"/>
    <n v="30"/>
    <n v="2"/>
    <n v="9752084"/>
    <n v="10200000"/>
    <n v="7564250"/>
    <n v="431258"/>
    <n v="5684331"/>
    <n v="0"/>
    <n v="0"/>
    <n v="0"/>
    <m/>
    <n v="0"/>
    <n v="0"/>
    <n v="0"/>
    <m/>
    <m/>
    <d v="2021-03-30T00:00:00"/>
    <n v="1"/>
    <s v="O"/>
    <n v="1"/>
    <n v="30"/>
    <n v="0"/>
    <m/>
    <m/>
    <m/>
    <m/>
    <m/>
    <m/>
    <n v="1"/>
    <n v="1"/>
    <m/>
    <m/>
    <n v="5472348"/>
    <s v="CREDITOS DE CONSUMO"/>
    <n v="0"/>
    <n v="0"/>
    <n v="890480123"/>
    <s v="UNIVERSIDAD DE CARTAGENA"/>
    <n v="5"/>
    <m/>
    <m/>
    <m/>
    <m/>
    <n v="1"/>
    <n v="7"/>
    <n v="1"/>
  </r>
  <r>
    <n v="71268"/>
    <s v="C"/>
    <x v="408"/>
    <x v="0"/>
    <n v="4"/>
    <n v="17901"/>
    <d v="2020-12-18T00:00:00"/>
    <d v="2021-12-30T00:00:00"/>
    <n v="0"/>
    <n v="1"/>
    <n v="3"/>
    <n v="30"/>
    <n v="2"/>
    <n v="15881442"/>
    <n v="17090000"/>
    <n v="2500000"/>
    <n v="226687"/>
    <n v="1911057"/>
    <n v="0"/>
    <n v="0"/>
    <n v="0"/>
    <m/>
    <n v="0"/>
    <n v="0"/>
    <n v="0"/>
    <m/>
    <m/>
    <d v="2021-03-30T00:00:00"/>
    <n v="1"/>
    <s v="O"/>
    <n v="1"/>
    <n v="30"/>
    <n v="0"/>
    <m/>
    <m/>
    <m/>
    <m/>
    <m/>
    <m/>
    <n v="1"/>
    <n v="1"/>
    <m/>
    <m/>
    <n v="1839789"/>
    <s v="CREDITOS DE CONSUMO"/>
    <n v="0"/>
    <n v="0"/>
    <n v="890480123"/>
    <s v="UNIVERSIDAD DE CARTAGENA"/>
    <n v="5"/>
    <m/>
    <m/>
    <m/>
    <m/>
    <n v="1"/>
    <n v="7"/>
    <n v="2"/>
  </r>
  <r>
    <n v="5941305"/>
    <s v="C"/>
    <x v="409"/>
    <x v="0"/>
    <n v="4"/>
    <n v="17341"/>
    <d v="2020-07-09T00:00:00"/>
    <d v="2023-01-30T00:00:00"/>
    <n v="0"/>
    <n v="1"/>
    <n v="9"/>
    <n v="30"/>
    <n v="2"/>
    <n v="9752084"/>
    <n v="10200000"/>
    <n v="9954286"/>
    <n v="375239"/>
    <n v="7130259"/>
    <n v="0"/>
    <n v="0"/>
    <n v="0"/>
    <m/>
    <n v="0"/>
    <n v="0"/>
    <n v="0"/>
    <m/>
    <m/>
    <d v="2021-03-30T00:00:00"/>
    <n v="9"/>
    <s v="O"/>
    <n v="1"/>
    <n v="30"/>
    <n v="0"/>
    <m/>
    <m/>
    <m/>
    <m/>
    <m/>
    <m/>
    <n v="1"/>
    <n v="1"/>
    <m/>
    <m/>
    <n v="1188954"/>
    <s v="CREDITOS DE CONSUMO"/>
    <n v="0"/>
    <n v="0"/>
    <n v="890480123"/>
    <s v="UNIVERSIDAD DE CARTAGENA"/>
    <n v="5"/>
    <m/>
    <m/>
    <m/>
    <m/>
    <n v="1"/>
    <n v="7"/>
    <n v="2"/>
  </r>
  <r>
    <n v="1701369"/>
    <s v="C"/>
    <x v="409"/>
    <x v="0"/>
    <n v="4"/>
    <n v="17737"/>
    <d v="2020-10-21T00:00:00"/>
    <d v="2022-10-30T00:00:00"/>
    <n v="0"/>
    <n v="1"/>
    <n v="5"/>
    <n v="30"/>
    <n v="2"/>
    <n v="15881442"/>
    <n v="17090000"/>
    <n v="2500000"/>
    <n v="122266"/>
    <n v="2041841"/>
    <n v="0"/>
    <n v="0"/>
    <n v="0"/>
    <m/>
    <n v="0"/>
    <n v="0"/>
    <n v="0"/>
    <m/>
    <m/>
    <d v="2021-03-30T00:00:00"/>
    <n v="1"/>
    <s v="O"/>
    <n v="1"/>
    <n v="30"/>
    <n v="0"/>
    <m/>
    <m/>
    <m/>
    <m/>
    <m/>
    <m/>
    <n v="1"/>
    <n v="1"/>
    <m/>
    <m/>
    <n v="340472"/>
    <s v="CREDITOS DE CONSUMO"/>
    <n v="0"/>
    <n v="0"/>
    <n v="890480123"/>
    <s v="UNIVERSIDAD DE CARTAGENA"/>
    <n v="5"/>
    <m/>
    <m/>
    <m/>
    <m/>
    <n v="1"/>
    <n v="7"/>
    <n v="2"/>
  </r>
  <r>
    <n v="6976536"/>
    <s v="C"/>
    <x v="409"/>
    <x v="0"/>
    <n v="4"/>
    <n v="17871"/>
    <d v="2020-12-10T00:00:00"/>
    <d v="2023-12-30T00:00:00"/>
    <n v="0"/>
    <n v="1"/>
    <n v="4"/>
    <n v="30"/>
    <n v="2"/>
    <n v="16011168"/>
    <n v="17240000"/>
    <n v="9333990"/>
    <n v="328207"/>
    <n v="8372658"/>
    <n v="0"/>
    <n v="0"/>
    <n v="0"/>
    <m/>
    <n v="0"/>
    <n v="0"/>
    <n v="0"/>
    <m/>
    <m/>
    <d v="2021-03-30T00:00:00"/>
    <n v="1"/>
    <s v="O"/>
    <n v="1"/>
    <n v="30"/>
    <n v="0"/>
    <m/>
    <m/>
    <m/>
    <m/>
    <m/>
    <m/>
    <n v="1"/>
    <n v="1"/>
    <m/>
    <m/>
    <n v="1396122"/>
    <s v="CREDITOS DE CONSUMO"/>
    <n v="0"/>
    <n v="0"/>
    <n v="890480123"/>
    <s v="UNIVERSIDAD DE CARTAGENA"/>
    <n v="5"/>
    <m/>
    <m/>
    <m/>
    <m/>
    <n v="1"/>
    <n v="7"/>
    <n v="2"/>
  </r>
  <r>
    <n v="617432"/>
    <s v="C"/>
    <x v="409"/>
    <x v="0"/>
    <n v="4"/>
    <n v="18099"/>
    <d v="2021-01-28T00:00:00"/>
    <d v="2021-07-30T00:00:00"/>
    <n v="0"/>
    <n v="1"/>
    <n v="2"/>
    <n v="30"/>
    <n v="2"/>
    <n v="13121400"/>
    <n v="13940000"/>
    <n v="1100000"/>
    <n v="190413"/>
    <n v="740991"/>
    <n v="0"/>
    <n v="0"/>
    <n v="0"/>
    <m/>
    <n v="0"/>
    <n v="0"/>
    <n v="0"/>
    <m/>
    <m/>
    <d v="2021-03-30T00:00:00"/>
    <n v="1"/>
    <s v="O"/>
    <n v="1"/>
    <n v="30"/>
    <n v="0"/>
    <m/>
    <m/>
    <m/>
    <m/>
    <m/>
    <m/>
    <n v="1"/>
    <n v="1"/>
    <m/>
    <m/>
    <n v="123559"/>
    <s v="CREDITOS DE CONSUMO"/>
    <n v="0"/>
    <n v="0"/>
    <n v="890480123"/>
    <s v="UNIVERSIDAD DE CARTAGENA"/>
    <n v="5"/>
    <m/>
    <m/>
    <m/>
    <m/>
    <n v="1"/>
    <n v="7"/>
    <n v="2"/>
  </r>
  <r>
    <n v="1236068"/>
    <s v="C"/>
    <x v="409"/>
    <x v="0"/>
    <n v="4"/>
    <n v="18136"/>
    <d v="2021-02-03T00:00:00"/>
    <d v="2021-06-28T00:00:00"/>
    <n v="0"/>
    <n v="1"/>
    <n v="1"/>
    <n v="30"/>
    <n v="2"/>
    <n v="13121400"/>
    <n v="13940000"/>
    <n v="1500000"/>
    <n v="16402"/>
    <n v="1483426"/>
    <n v="0"/>
    <n v="0"/>
    <n v="0"/>
    <m/>
    <n v="0"/>
    <n v="0"/>
    <n v="0"/>
    <n v="1500000"/>
    <n v="6"/>
    <d v="2021-03-30T00:00:00"/>
    <n v="1"/>
    <s v="O"/>
    <n v="1"/>
    <n v="30"/>
    <n v="0"/>
    <m/>
    <m/>
    <m/>
    <m/>
    <m/>
    <m/>
    <n v="1"/>
    <n v="1"/>
    <m/>
    <m/>
    <n v="247358"/>
    <s v="CREDITOS DE CONSUMO"/>
    <n v="0"/>
    <n v="0"/>
    <n v="890480123"/>
    <s v="UNIVERSIDAD DE CARTAGENA"/>
    <n v="5"/>
    <m/>
    <m/>
    <m/>
    <m/>
    <n v="1"/>
    <n v="7"/>
    <n v="2"/>
  </r>
  <r>
    <n v="131238"/>
    <s v="C"/>
    <x v="409"/>
    <x v="0"/>
    <n v="4"/>
    <n v="550019496"/>
    <d v="2018-08-17T00:00:00"/>
    <d v="2024-01-30T00:00:00"/>
    <n v="0"/>
    <n v="1"/>
    <n v="2"/>
    <n v="30"/>
    <n v="2"/>
    <n v="22490513"/>
    <n v="24960000"/>
    <n v="164025"/>
    <n v="6306"/>
    <n v="157501"/>
    <n v="0"/>
    <n v="0"/>
    <n v="0"/>
    <m/>
    <n v="0"/>
    <n v="0"/>
    <n v="0"/>
    <m/>
    <m/>
    <d v="2021-03-30T00:00:00"/>
    <n v="1"/>
    <s v="O"/>
    <n v="1"/>
    <n v="30"/>
    <n v="0"/>
    <m/>
    <m/>
    <m/>
    <m/>
    <m/>
    <m/>
    <n v="1"/>
    <n v="1"/>
    <m/>
    <m/>
    <n v="26263"/>
    <s v="CREDITOS DE CONSUMO"/>
    <n v="0"/>
    <n v="0"/>
    <n v="890480123"/>
    <s v="UNIVERSIDAD DE CARTAGENA"/>
    <n v="5"/>
    <m/>
    <m/>
    <m/>
    <m/>
    <n v="2"/>
    <n v="7"/>
    <n v="2"/>
  </r>
  <r>
    <n v="174682"/>
    <s v="C"/>
    <x v="409"/>
    <x v="0"/>
    <n v="4"/>
    <n v="550019503"/>
    <d v="2018-08-17T00:00:00"/>
    <d v="2024-02-28T00:00:00"/>
    <n v="0"/>
    <n v="1"/>
    <n v="1"/>
    <n v="30"/>
    <n v="2"/>
    <n v="22490513"/>
    <n v="24960000"/>
    <n v="218048"/>
    <n v="8383"/>
    <n v="209639"/>
    <n v="0"/>
    <n v="0"/>
    <n v="0"/>
    <m/>
    <n v="0"/>
    <n v="0"/>
    <n v="0"/>
    <m/>
    <m/>
    <d v="2021-03-30T00:00:00"/>
    <n v="1"/>
    <s v="O"/>
    <n v="1"/>
    <n v="30"/>
    <n v="0"/>
    <m/>
    <m/>
    <m/>
    <m/>
    <m/>
    <m/>
    <n v="1"/>
    <n v="1"/>
    <m/>
    <m/>
    <n v="34957"/>
    <s v="CREDITOS DE CONSUMO"/>
    <n v="0"/>
    <n v="0"/>
    <n v="890480123"/>
    <s v="UNIVERSIDAD DE CARTAGENA"/>
    <n v="5"/>
    <m/>
    <m/>
    <m/>
    <m/>
    <n v="2"/>
    <n v="7"/>
    <n v="2"/>
  </r>
  <r>
    <n v="247063"/>
    <s v="C"/>
    <x v="409"/>
    <x v="0"/>
    <n v="4"/>
    <n v="550019526"/>
    <d v="2018-08-20T00:00:00"/>
    <d v="2024-02-28T00:00:00"/>
    <n v="0"/>
    <n v="1"/>
    <n v="1"/>
    <n v="30"/>
    <n v="2"/>
    <n v="22490513"/>
    <n v="24960000"/>
    <n v="308355"/>
    <n v="11855"/>
    <n v="296504"/>
    <n v="0"/>
    <n v="0"/>
    <n v="0"/>
    <m/>
    <n v="0"/>
    <n v="0"/>
    <n v="0"/>
    <m/>
    <m/>
    <d v="2021-03-30T00:00:00"/>
    <n v="1"/>
    <s v="O"/>
    <n v="1"/>
    <n v="30"/>
    <n v="0"/>
    <m/>
    <m/>
    <m/>
    <m/>
    <m/>
    <m/>
    <n v="1"/>
    <n v="1"/>
    <m/>
    <m/>
    <n v="49441"/>
    <s v="CREDITOS DE CONSUMO"/>
    <n v="0"/>
    <n v="0"/>
    <n v="890480123"/>
    <s v="UNIVERSIDAD DE CARTAGENA"/>
    <n v="5"/>
    <m/>
    <m/>
    <m/>
    <m/>
    <n v="2"/>
    <n v="7"/>
    <n v="2"/>
  </r>
  <r>
    <n v="130184"/>
    <s v="C"/>
    <x v="409"/>
    <x v="0"/>
    <n v="4"/>
    <n v="550019541"/>
    <d v="2018-08-22T00:00:00"/>
    <d v="2024-02-28T00:00:00"/>
    <n v="0"/>
    <n v="1"/>
    <n v="1"/>
    <n v="30"/>
    <n v="2"/>
    <n v="22490513"/>
    <n v="24960000"/>
    <n v="162515"/>
    <n v="6248"/>
    <n v="156236"/>
    <n v="0"/>
    <n v="0"/>
    <n v="0"/>
    <m/>
    <n v="0"/>
    <n v="0"/>
    <n v="0"/>
    <m/>
    <m/>
    <d v="2021-03-30T00:00:00"/>
    <n v="1"/>
    <s v="O"/>
    <n v="1"/>
    <n v="30"/>
    <n v="0"/>
    <m/>
    <m/>
    <m/>
    <m/>
    <m/>
    <m/>
    <n v="1"/>
    <n v="1"/>
    <m/>
    <m/>
    <n v="26052"/>
    <s v="CREDITOS DE CONSUMO"/>
    <n v="0"/>
    <n v="0"/>
    <n v="890480123"/>
    <s v="UNIVERSIDAD DE CARTAGENA"/>
    <n v="5"/>
    <m/>
    <m/>
    <m/>
    <m/>
    <n v="2"/>
    <n v="7"/>
    <n v="2"/>
  </r>
  <r>
    <n v="97312"/>
    <s v="C"/>
    <x v="409"/>
    <x v="0"/>
    <n v="4"/>
    <n v="550019551"/>
    <d v="2018-08-24T00:00:00"/>
    <d v="2024-02-28T00:00:00"/>
    <n v="0"/>
    <n v="1"/>
    <n v="1"/>
    <n v="30"/>
    <n v="2"/>
    <n v="22490513"/>
    <n v="24960000"/>
    <n v="121444"/>
    <n v="4669"/>
    <n v="116786"/>
    <n v="0"/>
    <n v="0"/>
    <n v="0"/>
    <m/>
    <n v="0"/>
    <n v="0"/>
    <n v="0"/>
    <m/>
    <m/>
    <d v="2021-03-30T00:00:00"/>
    <n v="1"/>
    <s v="O"/>
    <n v="1"/>
    <n v="30"/>
    <n v="0"/>
    <m/>
    <m/>
    <m/>
    <m/>
    <m/>
    <m/>
    <n v="1"/>
    <n v="1"/>
    <m/>
    <m/>
    <n v="19474"/>
    <s v="CREDITOS DE CONSUMO"/>
    <n v="0"/>
    <n v="0"/>
    <n v="890480123"/>
    <s v="UNIVERSIDAD DE CARTAGENA"/>
    <n v="5"/>
    <m/>
    <m/>
    <m/>
    <m/>
    <n v="2"/>
    <n v="7"/>
    <n v="2"/>
  </r>
  <r>
    <n v="194731"/>
    <s v="C"/>
    <x v="409"/>
    <x v="0"/>
    <n v="4"/>
    <n v="550019559"/>
    <d v="2018-08-25T00:00:00"/>
    <d v="2024-02-28T00:00:00"/>
    <n v="0"/>
    <n v="1"/>
    <n v="1"/>
    <n v="30"/>
    <n v="2"/>
    <n v="22490513"/>
    <n v="24960000"/>
    <n v="243003"/>
    <n v="9342"/>
    <n v="233700"/>
    <n v="0"/>
    <n v="0"/>
    <n v="0"/>
    <m/>
    <n v="0"/>
    <n v="0"/>
    <n v="0"/>
    <m/>
    <m/>
    <d v="2021-03-30T00:00:00"/>
    <n v="1"/>
    <s v="O"/>
    <n v="1"/>
    <n v="30"/>
    <n v="0"/>
    <m/>
    <m/>
    <m/>
    <m/>
    <m/>
    <m/>
    <n v="1"/>
    <n v="1"/>
    <m/>
    <m/>
    <n v="38969"/>
    <s v="CREDITOS DE CONSUMO"/>
    <n v="0"/>
    <n v="0"/>
    <n v="890480123"/>
    <s v="UNIVERSIDAD DE CARTAGENA"/>
    <n v="5"/>
    <m/>
    <m/>
    <m/>
    <m/>
    <n v="2"/>
    <n v="7"/>
    <n v="2"/>
  </r>
  <r>
    <n v="66160"/>
    <s v="C"/>
    <x v="409"/>
    <x v="0"/>
    <n v="4"/>
    <n v="550019560"/>
    <d v="2018-08-25T00:00:00"/>
    <d v="2024-02-28T00:00:00"/>
    <n v="0"/>
    <n v="1"/>
    <n v="1"/>
    <n v="30"/>
    <n v="2"/>
    <n v="22490513"/>
    <n v="24960000"/>
    <n v="80996"/>
    <n v="3114"/>
    <n v="79400"/>
    <n v="0"/>
    <n v="0"/>
    <n v="0"/>
    <m/>
    <n v="0"/>
    <n v="0"/>
    <n v="0"/>
    <m/>
    <m/>
    <d v="2021-03-30T00:00:00"/>
    <n v="1"/>
    <s v="O"/>
    <n v="1"/>
    <n v="30"/>
    <n v="0"/>
    <m/>
    <m/>
    <m/>
    <m/>
    <m/>
    <m/>
    <n v="1"/>
    <n v="1"/>
    <m/>
    <m/>
    <n v="13240"/>
    <s v="CREDITOS DE CONSUMO"/>
    <n v="0"/>
    <n v="0"/>
    <n v="890480123"/>
    <s v="UNIVERSIDAD DE CARTAGENA"/>
    <n v="5"/>
    <m/>
    <m/>
    <m/>
    <m/>
    <n v="2"/>
    <n v="7"/>
    <n v="2"/>
  </r>
  <r>
    <n v="33078"/>
    <s v="C"/>
    <x v="409"/>
    <x v="0"/>
    <n v="4"/>
    <n v="550019571"/>
    <d v="2018-08-26T00:00:00"/>
    <d v="2024-02-28T00:00:00"/>
    <n v="0"/>
    <n v="1"/>
    <n v="1"/>
    <n v="30"/>
    <n v="2"/>
    <n v="22490513"/>
    <n v="24960000"/>
    <n v="40495"/>
    <n v="1557"/>
    <n v="39697"/>
    <n v="0"/>
    <n v="0"/>
    <n v="0"/>
    <m/>
    <n v="0"/>
    <n v="0"/>
    <n v="0"/>
    <m/>
    <m/>
    <d v="2021-03-30T00:00:00"/>
    <n v="1"/>
    <s v="O"/>
    <n v="1"/>
    <n v="30"/>
    <n v="0"/>
    <m/>
    <m/>
    <m/>
    <m/>
    <m/>
    <m/>
    <n v="1"/>
    <n v="1"/>
    <m/>
    <m/>
    <n v="6619"/>
    <s v="CREDITOS DE CONSUMO"/>
    <n v="0"/>
    <n v="0"/>
    <n v="890480123"/>
    <s v="UNIVERSIDAD DE CARTAGENA"/>
    <n v="5"/>
    <m/>
    <m/>
    <m/>
    <m/>
    <n v="2"/>
    <n v="7"/>
    <n v="2"/>
  </r>
  <r>
    <n v="15550"/>
    <s v="C"/>
    <x v="409"/>
    <x v="0"/>
    <n v="4"/>
    <n v="550019734"/>
    <d v="2018-09-18T00:00:00"/>
    <d v="2024-02-28T00:00:00"/>
    <n v="0"/>
    <n v="1"/>
    <n v="1"/>
    <n v="30"/>
    <n v="2"/>
    <n v="22490513"/>
    <n v="24960000"/>
    <n v="19037"/>
    <n v="732"/>
    <n v="18662"/>
    <n v="0"/>
    <n v="0"/>
    <n v="0"/>
    <m/>
    <n v="0"/>
    <n v="0"/>
    <n v="0"/>
    <m/>
    <m/>
    <d v="2021-03-30T00:00:00"/>
    <n v="1"/>
    <s v="O"/>
    <n v="1"/>
    <n v="30"/>
    <n v="0"/>
    <m/>
    <m/>
    <m/>
    <m/>
    <m/>
    <m/>
    <n v="1"/>
    <n v="1"/>
    <m/>
    <m/>
    <n v="3112"/>
    <s v="CREDITOS DE CONSUMO"/>
    <n v="0"/>
    <n v="0"/>
    <n v="890480123"/>
    <s v="UNIVERSIDAD DE CARTAGENA"/>
    <n v="5"/>
    <m/>
    <m/>
    <m/>
    <m/>
    <n v="2"/>
    <n v="7"/>
    <n v="2"/>
  </r>
  <r>
    <n v="35307"/>
    <s v="C"/>
    <x v="409"/>
    <x v="0"/>
    <n v="4"/>
    <n v="550019803"/>
    <d v="2018-10-01T00:00:00"/>
    <d v="2024-02-28T00:00:00"/>
    <n v="0"/>
    <n v="1"/>
    <n v="1"/>
    <n v="30"/>
    <n v="2"/>
    <n v="22490513"/>
    <n v="24960000"/>
    <n v="43224"/>
    <n v="1662"/>
    <n v="42372"/>
    <n v="0"/>
    <n v="0"/>
    <n v="0"/>
    <m/>
    <n v="0"/>
    <n v="0"/>
    <n v="0"/>
    <m/>
    <m/>
    <d v="2021-03-30T00:00:00"/>
    <n v="1"/>
    <s v="O"/>
    <n v="1"/>
    <n v="30"/>
    <n v="0"/>
    <m/>
    <m/>
    <m/>
    <m/>
    <m/>
    <m/>
    <n v="1"/>
    <n v="1"/>
    <m/>
    <m/>
    <n v="7065"/>
    <s v="CREDITOS DE CONSUMO"/>
    <n v="0"/>
    <n v="0"/>
    <n v="890480123"/>
    <s v="UNIVERSIDAD DE CARTAGENA"/>
    <n v="5"/>
    <m/>
    <m/>
    <m/>
    <m/>
    <n v="2"/>
    <n v="7"/>
    <n v="2"/>
  </r>
  <r>
    <n v="181473"/>
    <s v="C"/>
    <x v="409"/>
    <x v="0"/>
    <n v="4"/>
    <n v="550020768"/>
    <d v="2019-03-02T00:00:00"/>
    <d v="2024-02-28T00:00:00"/>
    <n v="0"/>
    <n v="1"/>
    <n v="1"/>
    <n v="30"/>
    <n v="2"/>
    <n v="22490513"/>
    <n v="24960000"/>
    <n v="226602"/>
    <n v="8712"/>
    <n v="217789"/>
    <n v="0"/>
    <n v="0"/>
    <n v="0"/>
    <m/>
    <n v="0"/>
    <n v="0"/>
    <n v="0"/>
    <m/>
    <m/>
    <d v="2021-03-30T00:00:00"/>
    <n v="1"/>
    <s v="O"/>
    <n v="1"/>
    <n v="30"/>
    <n v="0"/>
    <m/>
    <m/>
    <m/>
    <m/>
    <m/>
    <m/>
    <n v="1"/>
    <n v="1"/>
    <m/>
    <m/>
    <n v="36316"/>
    <s v="CREDITOS DE CONSUMO"/>
    <n v="0"/>
    <n v="0"/>
    <n v="890480123"/>
    <s v="UNIVERSIDAD DE CARTAGENA"/>
    <n v="5"/>
    <m/>
    <m/>
    <m/>
    <m/>
    <n v="2"/>
    <n v="7"/>
    <n v="2"/>
  </r>
  <r>
    <n v="9566"/>
    <s v="C"/>
    <x v="409"/>
    <x v="0"/>
    <n v="4"/>
    <n v="550020867"/>
    <d v="2019-03-18T00:00:00"/>
    <d v="2024-02-28T00:00:00"/>
    <n v="0"/>
    <n v="1"/>
    <n v="1"/>
    <n v="30"/>
    <n v="2"/>
    <n v="22490513"/>
    <n v="24960000"/>
    <n v="11711"/>
    <n v="450"/>
    <n v="11480"/>
    <n v="0"/>
    <n v="0"/>
    <n v="0"/>
    <m/>
    <n v="0"/>
    <n v="0"/>
    <n v="0"/>
    <m/>
    <m/>
    <d v="2021-03-30T00:00:00"/>
    <n v="1"/>
    <s v="O"/>
    <n v="1"/>
    <n v="30"/>
    <n v="0"/>
    <m/>
    <m/>
    <m/>
    <m/>
    <m/>
    <m/>
    <n v="1"/>
    <n v="1"/>
    <m/>
    <m/>
    <n v="1914"/>
    <s v="CREDITOS DE CONSUMO"/>
    <n v="0"/>
    <n v="0"/>
    <n v="890480123"/>
    <s v="UNIVERSIDAD DE CARTAGENA"/>
    <n v="5"/>
    <m/>
    <m/>
    <m/>
    <m/>
    <n v="2"/>
    <n v="7"/>
    <n v="2"/>
  </r>
  <r>
    <n v="23918"/>
    <s v="C"/>
    <x v="409"/>
    <x v="0"/>
    <n v="4"/>
    <n v="550020868"/>
    <d v="2019-03-18T00:00:00"/>
    <d v="2024-02-28T00:00:00"/>
    <n v="0"/>
    <n v="1"/>
    <n v="1"/>
    <n v="30"/>
    <n v="2"/>
    <n v="22490513"/>
    <n v="24960000"/>
    <n v="29282"/>
    <n v="1126"/>
    <n v="28705"/>
    <n v="0"/>
    <n v="0"/>
    <n v="0"/>
    <m/>
    <n v="0"/>
    <n v="0"/>
    <n v="0"/>
    <m/>
    <m/>
    <d v="2021-03-30T00:00:00"/>
    <n v="1"/>
    <s v="O"/>
    <n v="1"/>
    <n v="30"/>
    <n v="0"/>
    <m/>
    <m/>
    <m/>
    <m/>
    <m/>
    <m/>
    <n v="1"/>
    <n v="1"/>
    <m/>
    <m/>
    <n v="4787"/>
    <s v="CREDITOS DE CONSUMO"/>
    <n v="0"/>
    <n v="0"/>
    <n v="890480123"/>
    <s v="UNIVERSIDAD DE CARTAGENA"/>
    <n v="5"/>
    <m/>
    <m/>
    <m/>
    <m/>
    <n v="2"/>
    <n v="7"/>
    <n v="2"/>
  </r>
  <r>
    <n v="24858"/>
    <s v="C"/>
    <x v="409"/>
    <x v="0"/>
    <n v="4"/>
    <n v="550021114"/>
    <d v="2019-04-24T00:00:00"/>
    <d v="2024-02-28T00:00:00"/>
    <n v="0"/>
    <n v="1"/>
    <n v="1"/>
    <n v="30"/>
    <n v="2"/>
    <n v="22490513"/>
    <n v="24960000"/>
    <n v="30433"/>
    <n v="1170"/>
    <n v="29833"/>
    <n v="0"/>
    <n v="0"/>
    <n v="0"/>
    <m/>
    <n v="0"/>
    <n v="0"/>
    <n v="0"/>
    <m/>
    <m/>
    <d v="2021-03-30T00:00:00"/>
    <n v="1"/>
    <s v="O"/>
    <n v="1"/>
    <n v="30"/>
    <n v="0"/>
    <m/>
    <m/>
    <m/>
    <m/>
    <m/>
    <m/>
    <n v="1"/>
    <n v="1"/>
    <m/>
    <m/>
    <n v="4975"/>
    <s v="CREDITOS DE CONSUMO"/>
    <n v="0"/>
    <n v="0"/>
    <n v="890480123"/>
    <s v="UNIVERSIDAD DE CARTAGENA"/>
    <n v="5"/>
    <m/>
    <m/>
    <m/>
    <m/>
    <n v="2"/>
    <n v="7"/>
    <n v="2"/>
  </r>
  <r>
    <n v="31546"/>
    <s v="C"/>
    <x v="409"/>
    <x v="0"/>
    <n v="4"/>
    <n v="550021258"/>
    <d v="2019-05-13T00:00:00"/>
    <d v="2024-02-28T00:00:00"/>
    <n v="0"/>
    <n v="1"/>
    <n v="1"/>
    <n v="30"/>
    <n v="2"/>
    <n v="22490513"/>
    <n v="24960000"/>
    <n v="38620"/>
    <n v="1485"/>
    <n v="37859"/>
    <n v="0"/>
    <n v="0"/>
    <n v="0"/>
    <m/>
    <n v="0"/>
    <n v="0"/>
    <n v="0"/>
    <m/>
    <m/>
    <d v="2021-03-30T00:00:00"/>
    <n v="1"/>
    <s v="O"/>
    <n v="1"/>
    <n v="30"/>
    <n v="0"/>
    <m/>
    <m/>
    <m/>
    <m/>
    <m/>
    <m/>
    <n v="1"/>
    <n v="1"/>
    <m/>
    <m/>
    <n v="6313"/>
    <s v="CREDITOS DE CONSUMO"/>
    <n v="0"/>
    <n v="0"/>
    <n v="890480123"/>
    <s v="UNIVERSIDAD DE CARTAGENA"/>
    <n v="5"/>
    <m/>
    <m/>
    <m/>
    <m/>
    <n v="2"/>
    <n v="7"/>
    <n v="2"/>
  </r>
  <r>
    <n v="25855"/>
    <s v="C"/>
    <x v="409"/>
    <x v="0"/>
    <n v="4"/>
    <n v="550021584"/>
    <d v="2019-06-06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25855"/>
    <s v="C"/>
    <x v="409"/>
    <x v="0"/>
    <n v="4"/>
    <n v="550021594"/>
    <d v="2019-06-08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11241"/>
    <s v="C"/>
    <x v="409"/>
    <x v="0"/>
    <n v="4"/>
    <n v="550021652"/>
    <d v="2019-06-18T00:00:00"/>
    <d v="2024-02-28T00:00:00"/>
    <n v="0"/>
    <n v="1"/>
    <n v="1"/>
    <n v="30"/>
    <n v="2"/>
    <n v="22490513"/>
    <n v="24960000"/>
    <n v="13762"/>
    <n v="529"/>
    <n v="13491"/>
    <n v="0"/>
    <n v="0"/>
    <n v="0"/>
    <m/>
    <n v="0"/>
    <n v="0"/>
    <n v="0"/>
    <m/>
    <m/>
    <d v="2021-03-30T00:00:00"/>
    <n v="1"/>
    <s v="O"/>
    <n v="1"/>
    <n v="30"/>
    <n v="0"/>
    <m/>
    <m/>
    <m/>
    <m/>
    <m/>
    <m/>
    <n v="1"/>
    <n v="1"/>
    <m/>
    <m/>
    <n v="2250"/>
    <s v="CREDITOS DE CONSUMO"/>
    <n v="0"/>
    <n v="0"/>
    <n v="890480123"/>
    <s v="UNIVERSIDAD DE CARTAGENA"/>
    <n v="5"/>
    <m/>
    <m/>
    <m/>
    <m/>
    <n v="2"/>
    <n v="7"/>
    <n v="2"/>
  </r>
  <r>
    <n v="28540"/>
    <s v="C"/>
    <x v="409"/>
    <x v="0"/>
    <n v="4"/>
    <n v="550021879"/>
    <d v="2019-07-13T00:00:00"/>
    <d v="2024-02-28T00:00:00"/>
    <n v="0"/>
    <n v="1"/>
    <n v="1"/>
    <n v="30"/>
    <n v="2"/>
    <n v="22490513"/>
    <n v="24960000"/>
    <n v="34939"/>
    <n v="1343"/>
    <n v="34251"/>
    <n v="0"/>
    <n v="0"/>
    <n v="0"/>
    <m/>
    <n v="0"/>
    <n v="0"/>
    <n v="0"/>
    <m/>
    <m/>
    <d v="2021-03-30T00:00:00"/>
    <n v="1"/>
    <s v="O"/>
    <n v="1"/>
    <n v="30"/>
    <n v="0"/>
    <m/>
    <m/>
    <m/>
    <m/>
    <m/>
    <m/>
    <n v="1"/>
    <n v="1"/>
    <m/>
    <m/>
    <n v="5711"/>
    <s v="CREDITOS DE CONSUMO"/>
    <n v="0"/>
    <n v="0"/>
    <n v="890480123"/>
    <s v="UNIVERSIDAD DE CARTAGENA"/>
    <n v="5"/>
    <m/>
    <m/>
    <m/>
    <m/>
    <n v="2"/>
    <n v="7"/>
    <n v="2"/>
  </r>
  <r>
    <n v="22846"/>
    <s v="C"/>
    <x v="409"/>
    <x v="0"/>
    <n v="4"/>
    <n v="550021880"/>
    <d v="2019-07-13T00:00:00"/>
    <d v="2024-02-28T00:00:00"/>
    <n v="0"/>
    <n v="1"/>
    <n v="1"/>
    <n v="30"/>
    <n v="2"/>
    <n v="22490513"/>
    <n v="24960000"/>
    <n v="27969"/>
    <n v="1075"/>
    <n v="27418"/>
    <n v="0"/>
    <n v="0"/>
    <n v="0"/>
    <m/>
    <n v="0"/>
    <n v="0"/>
    <n v="0"/>
    <m/>
    <m/>
    <d v="2021-03-30T00:00:00"/>
    <n v="1"/>
    <s v="O"/>
    <n v="1"/>
    <n v="30"/>
    <n v="0"/>
    <m/>
    <m/>
    <m/>
    <m/>
    <m/>
    <m/>
    <n v="1"/>
    <n v="1"/>
    <m/>
    <m/>
    <n v="4572"/>
    <s v="CREDITOS DE CONSUMO"/>
    <n v="0"/>
    <n v="0"/>
    <n v="890480123"/>
    <s v="UNIVERSIDAD DE CARTAGENA"/>
    <n v="5"/>
    <m/>
    <m/>
    <m/>
    <m/>
    <n v="2"/>
    <n v="7"/>
    <n v="2"/>
  </r>
  <r>
    <n v="35316"/>
    <s v="C"/>
    <x v="409"/>
    <x v="0"/>
    <n v="4"/>
    <n v="550022126"/>
    <d v="2019-08-05T00:00:00"/>
    <d v="2024-02-28T00:00:00"/>
    <n v="0"/>
    <n v="1"/>
    <n v="1"/>
    <n v="30"/>
    <n v="2"/>
    <n v="22490513"/>
    <n v="24960000"/>
    <n v="43235"/>
    <n v="1662"/>
    <n v="42383"/>
    <n v="0"/>
    <n v="0"/>
    <n v="0"/>
    <m/>
    <n v="0"/>
    <n v="0"/>
    <n v="0"/>
    <m/>
    <m/>
    <d v="2021-03-30T00:00:00"/>
    <n v="1"/>
    <s v="O"/>
    <n v="1"/>
    <n v="30"/>
    <n v="0"/>
    <m/>
    <m/>
    <m/>
    <m/>
    <m/>
    <m/>
    <n v="1"/>
    <n v="1"/>
    <m/>
    <m/>
    <n v="7067"/>
    <s v="CREDITOS DE CONSUMO"/>
    <n v="0"/>
    <n v="0"/>
    <n v="890480123"/>
    <s v="UNIVERSIDAD DE CARTAGENA"/>
    <n v="5"/>
    <m/>
    <m/>
    <m/>
    <m/>
    <n v="2"/>
    <n v="7"/>
    <n v="2"/>
  </r>
  <r>
    <n v="6064"/>
    <s v="C"/>
    <x v="409"/>
    <x v="0"/>
    <n v="4"/>
    <n v="550022215"/>
    <d v="2019-08-17T00:00:00"/>
    <d v="2024-02-28T00:00:00"/>
    <n v="0"/>
    <n v="1"/>
    <n v="1"/>
    <n v="30"/>
    <n v="2"/>
    <n v="22490513"/>
    <n v="24960000"/>
    <n v="7424"/>
    <n v="285"/>
    <n v="7278"/>
    <n v="0"/>
    <n v="0"/>
    <n v="0"/>
    <m/>
    <n v="0"/>
    <n v="0"/>
    <n v="0"/>
    <m/>
    <m/>
    <d v="2021-03-30T00:00:00"/>
    <n v="1"/>
    <s v="O"/>
    <n v="1"/>
    <n v="30"/>
    <n v="0"/>
    <m/>
    <m/>
    <m/>
    <m/>
    <m/>
    <m/>
    <n v="1"/>
    <n v="1"/>
    <m/>
    <m/>
    <n v="1214"/>
    <s v="CREDITOS DE CONSUMO"/>
    <n v="0"/>
    <n v="0"/>
    <n v="890480123"/>
    <s v="UNIVERSIDAD DE CARTAGENA"/>
    <n v="5"/>
    <m/>
    <m/>
    <m/>
    <m/>
    <n v="2"/>
    <n v="7"/>
    <n v="2"/>
  </r>
  <r>
    <n v="30325"/>
    <s v="C"/>
    <x v="409"/>
    <x v="0"/>
    <n v="4"/>
    <n v="550022487"/>
    <d v="2019-09-12T00:00:00"/>
    <d v="2024-02-28T00:00:00"/>
    <n v="0"/>
    <n v="1"/>
    <n v="1"/>
    <n v="30"/>
    <n v="2"/>
    <n v="22490513"/>
    <n v="24960000"/>
    <n v="37125"/>
    <n v="1427"/>
    <n v="36394"/>
    <n v="0"/>
    <n v="0"/>
    <n v="0"/>
    <m/>
    <n v="0"/>
    <n v="0"/>
    <n v="0"/>
    <m/>
    <m/>
    <d v="2021-03-30T00:00:00"/>
    <n v="1"/>
    <s v="O"/>
    <n v="1"/>
    <n v="30"/>
    <n v="0"/>
    <m/>
    <m/>
    <m/>
    <m/>
    <m/>
    <m/>
    <n v="1"/>
    <n v="1"/>
    <m/>
    <m/>
    <n v="6069"/>
    <s v="CREDITOS DE CONSUMO"/>
    <n v="0"/>
    <n v="0"/>
    <n v="890480123"/>
    <s v="UNIVERSIDAD DE CARTAGENA"/>
    <n v="5"/>
    <m/>
    <m/>
    <m/>
    <m/>
    <n v="2"/>
    <n v="7"/>
    <n v="2"/>
  </r>
  <r>
    <n v="11784"/>
    <s v="C"/>
    <x v="409"/>
    <x v="0"/>
    <n v="4"/>
    <n v="550022782"/>
    <d v="2019-10-07T00:00:00"/>
    <d v="2024-02-28T00:00:00"/>
    <n v="0"/>
    <n v="1"/>
    <n v="1"/>
    <n v="30"/>
    <n v="2"/>
    <n v="22490513"/>
    <n v="24960000"/>
    <n v="14427"/>
    <n v="555"/>
    <n v="14142"/>
    <n v="0"/>
    <n v="0"/>
    <n v="0"/>
    <m/>
    <n v="0"/>
    <n v="0"/>
    <n v="0"/>
    <m/>
    <m/>
    <d v="2021-03-30T00:00:00"/>
    <n v="1"/>
    <s v="O"/>
    <n v="1"/>
    <n v="30"/>
    <n v="0"/>
    <m/>
    <m/>
    <m/>
    <m/>
    <m/>
    <m/>
    <n v="1"/>
    <n v="1"/>
    <m/>
    <m/>
    <n v="2358"/>
    <s v="CREDITOS DE CONSUMO"/>
    <n v="0"/>
    <n v="0"/>
    <n v="890480123"/>
    <s v="UNIVERSIDAD DE CARTAGENA"/>
    <n v="5"/>
    <m/>
    <m/>
    <m/>
    <m/>
    <n v="2"/>
    <n v="7"/>
    <n v="2"/>
  </r>
  <r>
    <n v="42358"/>
    <s v="C"/>
    <x v="409"/>
    <x v="0"/>
    <n v="4"/>
    <n v="550022783"/>
    <d v="2019-10-07T00:00:00"/>
    <d v="2024-02-28T00:00:00"/>
    <n v="0"/>
    <n v="1"/>
    <n v="1"/>
    <n v="30"/>
    <n v="2"/>
    <n v="22490513"/>
    <n v="24960000"/>
    <n v="51857"/>
    <n v="1994"/>
    <n v="50835"/>
    <n v="0"/>
    <n v="0"/>
    <n v="0"/>
    <m/>
    <n v="0"/>
    <n v="0"/>
    <n v="0"/>
    <m/>
    <m/>
    <d v="2021-03-30T00:00:00"/>
    <n v="1"/>
    <s v="O"/>
    <n v="1"/>
    <n v="30"/>
    <n v="0"/>
    <m/>
    <m/>
    <m/>
    <m/>
    <m/>
    <m/>
    <n v="1"/>
    <n v="1"/>
    <m/>
    <m/>
    <n v="8477"/>
    <s v="CREDITOS DE CONSUMO"/>
    <n v="0"/>
    <n v="0"/>
    <n v="890480123"/>
    <s v="UNIVERSIDAD DE CARTAGENA"/>
    <n v="5"/>
    <m/>
    <m/>
    <m/>
    <m/>
    <n v="2"/>
    <n v="7"/>
    <n v="2"/>
  </r>
  <r>
    <n v="30368"/>
    <s v="C"/>
    <x v="409"/>
    <x v="0"/>
    <n v="4"/>
    <n v="550022977"/>
    <d v="2019-10-31T00:00:00"/>
    <d v="2024-02-28T00:00:00"/>
    <n v="0"/>
    <n v="1"/>
    <n v="1"/>
    <n v="30"/>
    <n v="2"/>
    <n v="22490513"/>
    <n v="24960000"/>
    <n v="37177"/>
    <n v="1429"/>
    <n v="36445"/>
    <n v="0"/>
    <n v="0"/>
    <n v="0"/>
    <m/>
    <n v="0"/>
    <n v="0"/>
    <n v="0"/>
    <m/>
    <m/>
    <d v="2021-03-30T00:00:00"/>
    <n v="1"/>
    <s v="O"/>
    <n v="1"/>
    <n v="30"/>
    <n v="0"/>
    <m/>
    <m/>
    <m/>
    <m/>
    <m/>
    <m/>
    <n v="1"/>
    <n v="1"/>
    <m/>
    <m/>
    <n v="6077"/>
    <s v="CREDITOS DE CONSUMO"/>
    <n v="0"/>
    <n v="0"/>
    <n v="890480123"/>
    <s v="UNIVERSIDAD DE CARTAGENA"/>
    <n v="5"/>
    <m/>
    <m/>
    <m/>
    <m/>
    <n v="2"/>
    <n v="7"/>
    <n v="2"/>
  </r>
  <r>
    <n v="24271"/>
    <s v="C"/>
    <x v="409"/>
    <x v="0"/>
    <n v="4"/>
    <n v="550022978"/>
    <d v="2019-10-31T00:00:00"/>
    <d v="2024-02-28T00:00:00"/>
    <n v="0"/>
    <n v="1"/>
    <n v="1"/>
    <n v="30"/>
    <n v="2"/>
    <n v="22490513"/>
    <n v="24960000"/>
    <n v="29713"/>
    <n v="1142"/>
    <n v="29128"/>
    <n v="0"/>
    <n v="0"/>
    <n v="0"/>
    <m/>
    <n v="0"/>
    <n v="0"/>
    <n v="0"/>
    <m/>
    <m/>
    <d v="2021-03-30T00:00:00"/>
    <n v="1"/>
    <s v="O"/>
    <n v="1"/>
    <n v="30"/>
    <n v="0"/>
    <m/>
    <m/>
    <m/>
    <m/>
    <m/>
    <m/>
    <n v="1"/>
    <n v="1"/>
    <m/>
    <m/>
    <n v="4857"/>
    <s v="CREDITOS DE CONSUMO"/>
    <n v="0"/>
    <n v="0"/>
    <n v="890480123"/>
    <s v="UNIVERSIDAD DE CARTAGENA"/>
    <n v="5"/>
    <m/>
    <m/>
    <m/>
    <m/>
    <n v="2"/>
    <n v="7"/>
    <n v="2"/>
  </r>
  <r>
    <n v="71870"/>
    <s v="C"/>
    <x v="409"/>
    <x v="0"/>
    <n v="4"/>
    <n v="550024010"/>
    <d v="2020-07-28T00:00:00"/>
    <d v="2024-02-28T00:00:00"/>
    <n v="0"/>
    <n v="1"/>
    <n v="1"/>
    <n v="30"/>
    <n v="2"/>
    <n v="22490513"/>
    <n v="24960000"/>
    <n v="87986"/>
    <n v="3383"/>
    <n v="86252"/>
    <n v="0"/>
    <n v="0"/>
    <n v="0"/>
    <m/>
    <n v="0"/>
    <n v="0"/>
    <n v="0"/>
    <m/>
    <m/>
    <d v="2021-03-30T00:00:00"/>
    <n v="1"/>
    <s v="O"/>
    <n v="1"/>
    <n v="30"/>
    <n v="0"/>
    <m/>
    <m/>
    <m/>
    <m/>
    <m/>
    <m/>
    <n v="1"/>
    <n v="1"/>
    <m/>
    <m/>
    <n v="14382"/>
    <s v="CREDITOS DE CONSUMO"/>
    <n v="0"/>
    <n v="0"/>
    <n v="890480123"/>
    <s v="UNIVERSIDAD DE CARTAGENA"/>
    <n v="5"/>
    <m/>
    <m/>
    <m/>
    <m/>
    <n v="2"/>
    <n v="7"/>
    <n v="2"/>
  </r>
  <r>
    <n v="147237"/>
    <s v="C"/>
    <x v="409"/>
    <x v="0"/>
    <n v="4"/>
    <n v="550024143"/>
    <d v="2020-08-03T00:00:00"/>
    <d v="2024-02-28T00:00:00"/>
    <n v="0"/>
    <n v="1"/>
    <n v="1"/>
    <n v="30"/>
    <n v="2"/>
    <n v="22490513"/>
    <n v="24960000"/>
    <n v="183953"/>
    <n v="7072"/>
    <n v="176702"/>
    <n v="0"/>
    <n v="0"/>
    <n v="0"/>
    <m/>
    <n v="0"/>
    <n v="0"/>
    <n v="0"/>
    <m/>
    <m/>
    <d v="2021-03-30T00:00:00"/>
    <n v="1"/>
    <s v="O"/>
    <n v="1"/>
    <n v="30"/>
    <n v="0"/>
    <m/>
    <m/>
    <m/>
    <m/>
    <m/>
    <m/>
    <n v="1"/>
    <n v="1"/>
    <m/>
    <m/>
    <n v="29465"/>
    <s v="CREDITOS DE CONSUMO"/>
    <n v="0"/>
    <n v="0"/>
    <n v="890480123"/>
    <s v="UNIVERSIDAD DE CARTAGENA"/>
    <n v="5"/>
    <m/>
    <m/>
    <m/>
    <m/>
    <n v="2"/>
    <n v="7"/>
    <n v="2"/>
  </r>
  <r>
    <n v="225494"/>
    <s v="C"/>
    <x v="409"/>
    <x v="0"/>
    <n v="4"/>
    <n v="550024167"/>
    <d v="2020-08-12T00:00:00"/>
    <d v="2024-02-28T00:00:00"/>
    <n v="0"/>
    <n v="1"/>
    <n v="1"/>
    <n v="30"/>
    <n v="2"/>
    <n v="22490513"/>
    <n v="24960000"/>
    <n v="281764"/>
    <n v="10832"/>
    <n v="270619"/>
    <n v="0"/>
    <n v="0"/>
    <n v="0"/>
    <m/>
    <n v="0"/>
    <n v="0"/>
    <n v="0"/>
    <m/>
    <m/>
    <d v="2021-03-30T00:00:00"/>
    <n v="1"/>
    <s v="O"/>
    <n v="1"/>
    <n v="30"/>
    <n v="0"/>
    <m/>
    <m/>
    <m/>
    <m/>
    <m/>
    <m/>
    <n v="1"/>
    <n v="1"/>
    <m/>
    <m/>
    <n v="45125"/>
    <s v="CREDITOS DE CONSUMO"/>
    <n v="0"/>
    <n v="0"/>
    <n v="890480123"/>
    <s v="UNIVERSIDAD DE CARTAGENA"/>
    <n v="5"/>
    <m/>
    <m/>
    <m/>
    <m/>
    <n v="2"/>
    <n v="7"/>
    <n v="2"/>
  </r>
  <r>
    <n v="153978"/>
    <s v="C"/>
    <x v="409"/>
    <x v="0"/>
    <n v="4"/>
    <n v="550024400"/>
    <d v="2020-09-21T00:00:00"/>
    <d v="2024-02-28T00:00:00"/>
    <n v="0"/>
    <n v="1"/>
    <n v="1"/>
    <n v="30"/>
    <n v="2"/>
    <n v="22490513"/>
    <n v="24960000"/>
    <n v="192311"/>
    <n v="7393"/>
    <n v="184791"/>
    <n v="0"/>
    <n v="0"/>
    <n v="0"/>
    <m/>
    <n v="0"/>
    <n v="0"/>
    <n v="0"/>
    <m/>
    <m/>
    <d v="2021-03-30T00:00:00"/>
    <n v="1"/>
    <s v="O"/>
    <n v="1"/>
    <n v="30"/>
    <n v="0"/>
    <m/>
    <m/>
    <m/>
    <m/>
    <m/>
    <m/>
    <n v="1"/>
    <n v="1"/>
    <m/>
    <m/>
    <n v="30813"/>
    <s v="CREDITOS DE CONSUMO"/>
    <n v="0"/>
    <n v="0"/>
    <n v="890480123"/>
    <s v="UNIVERSIDAD DE CARTAGENA"/>
    <n v="5"/>
    <m/>
    <m/>
    <m/>
    <m/>
    <n v="2"/>
    <n v="7"/>
    <n v="2"/>
  </r>
  <r>
    <n v="38287"/>
    <s v="C"/>
    <x v="409"/>
    <x v="0"/>
    <n v="4"/>
    <n v="550024618"/>
    <d v="2020-10-18T00:00:00"/>
    <d v="2023-11-30T00:00:00"/>
    <n v="0"/>
    <n v="1"/>
    <n v="4"/>
    <n v="30"/>
    <n v="2"/>
    <n v="22490513"/>
    <n v="24960000"/>
    <n v="50000"/>
    <n v="1922"/>
    <n v="45949"/>
    <n v="0"/>
    <n v="0"/>
    <n v="0"/>
    <m/>
    <n v="0"/>
    <n v="0"/>
    <n v="0"/>
    <m/>
    <m/>
    <d v="2021-03-30T00:00:00"/>
    <n v="1"/>
    <s v="O"/>
    <n v="1"/>
    <n v="30"/>
    <n v="0"/>
    <m/>
    <m/>
    <m/>
    <m/>
    <m/>
    <m/>
    <n v="1"/>
    <n v="1"/>
    <m/>
    <m/>
    <n v="7662"/>
    <s v="CREDITOS DE CONSUMO"/>
    <n v="0"/>
    <n v="0"/>
    <n v="890480123"/>
    <s v="UNIVERSIDAD DE CARTAGENA"/>
    <n v="5"/>
    <m/>
    <m/>
    <m/>
    <m/>
    <n v="2"/>
    <n v="7"/>
    <n v="2"/>
  </r>
  <r>
    <n v="22972"/>
    <s v="C"/>
    <x v="409"/>
    <x v="0"/>
    <n v="4"/>
    <n v="550024625"/>
    <d v="2020-10-21T00:00:00"/>
    <d v="2023-11-30T00:00:00"/>
    <n v="0"/>
    <n v="1"/>
    <n v="4"/>
    <n v="30"/>
    <n v="2"/>
    <n v="22490513"/>
    <n v="24960000"/>
    <n v="30000"/>
    <n v="1153"/>
    <n v="27569"/>
    <n v="0"/>
    <n v="0"/>
    <n v="0"/>
    <m/>
    <n v="0"/>
    <n v="0"/>
    <n v="0"/>
    <m/>
    <m/>
    <d v="2021-03-30T00:00:00"/>
    <n v="1"/>
    <s v="O"/>
    <n v="1"/>
    <n v="30"/>
    <n v="0"/>
    <m/>
    <m/>
    <m/>
    <m/>
    <m/>
    <m/>
    <n v="1"/>
    <n v="1"/>
    <m/>
    <m/>
    <n v="4597"/>
    <s v="CREDITOS DE CONSUMO"/>
    <n v="0"/>
    <n v="0"/>
    <n v="890480123"/>
    <s v="UNIVERSIDAD DE CARTAGENA"/>
    <n v="5"/>
    <m/>
    <m/>
    <m/>
    <m/>
    <n v="2"/>
    <n v="7"/>
    <n v="2"/>
  </r>
  <r>
    <n v="39155"/>
    <s v="C"/>
    <x v="409"/>
    <x v="0"/>
    <n v="4"/>
    <n v="550024832"/>
    <d v="2020-11-17T00:00:00"/>
    <d v="2023-12-30T00:00:00"/>
    <n v="0"/>
    <n v="1"/>
    <n v="3"/>
    <n v="30"/>
    <n v="2"/>
    <n v="22490513"/>
    <n v="24960000"/>
    <n v="50000"/>
    <n v="1922"/>
    <n v="46990"/>
    <n v="0"/>
    <n v="0"/>
    <n v="0"/>
    <m/>
    <n v="0"/>
    <n v="0"/>
    <n v="0"/>
    <m/>
    <m/>
    <d v="2021-03-30T00:00:00"/>
    <n v="1"/>
    <s v="O"/>
    <n v="1"/>
    <n v="30"/>
    <n v="0"/>
    <m/>
    <m/>
    <m/>
    <m/>
    <m/>
    <m/>
    <n v="1"/>
    <n v="1"/>
    <m/>
    <m/>
    <n v="7835"/>
    <s v="CREDITOS DE CONSUMO"/>
    <n v="0"/>
    <n v="0"/>
    <n v="890480123"/>
    <s v="UNIVERSIDAD DE CARTAGENA"/>
    <n v="5"/>
    <m/>
    <m/>
    <m/>
    <m/>
    <n v="2"/>
    <n v="7"/>
    <n v="2"/>
  </r>
  <r>
    <n v="4099"/>
    <s v="C"/>
    <x v="409"/>
    <x v="0"/>
    <n v="4"/>
    <n v="550025517"/>
    <d v="2021-02-28T00:00:00"/>
    <d v="2021-04-30T00:00:00"/>
    <n v="0"/>
    <n v="1"/>
    <n v="0"/>
    <n v="30"/>
    <n v="2"/>
    <n v="0"/>
    <n v="0"/>
    <n v="6000"/>
    <n v="6000"/>
    <n v="4919"/>
    <n v="0"/>
    <n v="0"/>
    <n v="0"/>
    <m/>
    <n v="0"/>
    <n v="0"/>
    <n v="0"/>
    <m/>
    <m/>
    <d v="2021-03-30T00:00:00"/>
    <n v="1"/>
    <s v="O"/>
    <n v="1"/>
    <n v="30"/>
    <n v="0"/>
    <m/>
    <m/>
    <m/>
    <m/>
    <m/>
    <m/>
    <n v="1"/>
    <n v="1"/>
    <m/>
    <m/>
    <n v="820"/>
    <s v="CREDITOS DE CONSUMO"/>
    <n v="0"/>
    <n v="0"/>
    <n v="890480123"/>
    <s v="UNIVERSIDAD DE CARTAGENA"/>
    <n v="5"/>
    <m/>
    <m/>
    <m/>
    <m/>
    <n v="2"/>
    <n v="7"/>
    <n v="2"/>
  </r>
  <r>
    <n v="5000"/>
    <s v="C"/>
    <x v="409"/>
    <x v="0"/>
    <n v="4"/>
    <n v="550025703"/>
    <d v="2021-03-31T00:00:00"/>
    <d v="2021-05-30T00:00:00"/>
    <n v="0"/>
    <n v="1"/>
    <n v="0"/>
    <n v="30"/>
    <n v="2"/>
    <n v="0"/>
    <n v="0"/>
    <n v="6000"/>
    <n v="6000"/>
    <n v="6000"/>
    <n v="0"/>
    <n v="0"/>
    <n v="0"/>
    <m/>
    <n v="0"/>
    <n v="0"/>
    <n v="0"/>
    <m/>
    <m/>
    <d v="2021-03-31T00:00:00"/>
    <n v="1"/>
    <s v="O"/>
    <n v="1"/>
    <n v="30"/>
    <n v="0"/>
    <m/>
    <m/>
    <m/>
    <m/>
    <m/>
    <m/>
    <n v="1"/>
    <n v="1"/>
    <m/>
    <m/>
    <n v="1000"/>
    <s v="CREDITOS DE CONSUMO"/>
    <n v="0"/>
    <n v="0"/>
    <n v="890480123"/>
    <s v="UNIVERSIDAD DE CARTAGENA"/>
    <n v="5"/>
    <m/>
    <m/>
    <m/>
    <m/>
    <n v="2"/>
    <n v="7"/>
    <n v="2"/>
  </r>
  <r>
    <n v="0"/>
    <s v="C"/>
    <x v="410"/>
    <x v="0"/>
    <n v="4"/>
    <n v="16830"/>
    <d v="2020-10-29T00:00:00"/>
    <d v="2022-09-15T00:00:00"/>
    <n v="0"/>
    <n v="1"/>
    <n v="5"/>
    <n v="30"/>
    <n v="2"/>
    <n v="17726461"/>
    <n v="19240000"/>
    <n v="7669023"/>
    <n v="410844"/>
    <n v="6075238"/>
    <n v="0"/>
    <n v="0"/>
    <n v="0"/>
    <m/>
    <n v="0"/>
    <n v="0"/>
    <n v="0"/>
    <m/>
    <m/>
    <d v="2021-03-30T00:00:00"/>
    <n v="9"/>
    <s v="O"/>
    <n v="1"/>
    <n v="30"/>
    <n v="0"/>
    <m/>
    <m/>
    <m/>
    <m/>
    <m/>
    <m/>
    <n v="1"/>
    <n v="1"/>
    <m/>
    <m/>
    <n v="8652393"/>
    <s v="CREDITOS DE CONSUMO"/>
    <n v="0"/>
    <n v="0"/>
    <n v="890480123"/>
    <s v="UNIVERSIDAD DE CARTAGENA"/>
    <n v="5"/>
    <m/>
    <m/>
    <m/>
    <m/>
    <n v="1"/>
    <n v="7"/>
    <n v="1"/>
  </r>
  <r>
    <n v="1330544"/>
    <s v="C"/>
    <x v="411"/>
    <x v="0"/>
    <n v="4"/>
    <n v="17339"/>
    <d v="2020-07-07T00:00:00"/>
    <d v="2027-07-30T00:00:00"/>
    <n v="0"/>
    <n v="1"/>
    <n v="8"/>
    <n v="30"/>
    <n v="2"/>
    <n v="17726461"/>
    <n v="19240000"/>
    <n v="4150000"/>
    <n v="86560"/>
    <n v="3936424"/>
    <n v="0"/>
    <n v="0"/>
    <n v="0"/>
    <m/>
    <n v="0"/>
    <n v="0"/>
    <n v="0"/>
    <m/>
    <m/>
    <d v="2021-03-30T00:00:00"/>
    <n v="9"/>
    <s v="O"/>
    <n v="1"/>
    <n v="30"/>
    <n v="0"/>
    <m/>
    <m/>
    <m/>
    <m/>
    <m/>
    <m/>
    <n v="1"/>
    <n v="1"/>
    <m/>
    <m/>
    <n v="2605880"/>
    <s v="CREDITOS DE CONSUMO"/>
    <n v="0"/>
    <n v="0"/>
    <n v="890480123"/>
    <s v="UNIVERSIDAD DE CARTAGENA"/>
    <n v="5"/>
    <m/>
    <m/>
    <m/>
    <m/>
    <n v="1"/>
    <n v="7"/>
    <n v="2"/>
  </r>
  <r>
    <n v="2477101"/>
    <s v="C"/>
    <x v="411"/>
    <x v="0"/>
    <n v="4"/>
    <n v="17919"/>
    <d v="2020-12-28T00:00:00"/>
    <d v="2025-12-30T00:00:00"/>
    <n v="0"/>
    <n v="1"/>
    <n v="3"/>
    <n v="30"/>
    <n v="2"/>
    <n v="16011168"/>
    <n v="17240000"/>
    <n v="7582000"/>
    <n v="184425"/>
    <n v="7328522"/>
    <n v="0"/>
    <n v="0"/>
    <n v="0"/>
    <m/>
    <n v="0"/>
    <n v="0"/>
    <n v="0"/>
    <m/>
    <m/>
    <d v="2021-03-30T00:00:00"/>
    <n v="1"/>
    <s v="O"/>
    <n v="1"/>
    <n v="30"/>
    <n v="0"/>
    <m/>
    <m/>
    <m/>
    <m/>
    <m/>
    <m/>
    <n v="1"/>
    <n v="1"/>
    <m/>
    <m/>
    <n v="4851421"/>
    <s v="CREDITOS DE CONSUMO"/>
    <n v="0"/>
    <n v="0"/>
    <n v="890480123"/>
    <s v="UNIVERSIDAD DE CARTAGENA"/>
    <n v="5"/>
    <m/>
    <m/>
    <m/>
    <m/>
    <n v="1"/>
    <n v="7"/>
    <n v="2"/>
  </r>
  <r>
    <n v="714647"/>
    <s v="C"/>
    <x v="412"/>
    <x v="0"/>
    <n v="4"/>
    <n v="16176"/>
    <d v="2019-08-26T00:00:00"/>
    <d v="2021-08-26T00:00:00"/>
    <n v="4"/>
    <n v="1"/>
    <n v="18"/>
    <n v="30"/>
    <n v="2"/>
    <n v="15881442"/>
    <n v="17090000"/>
    <n v="4968000"/>
    <n v="242967"/>
    <n v="1177059"/>
    <n v="2060"/>
    <n v="0"/>
    <n v="0"/>
    <m/>
    <n v="0"/>
    <n v="0"/>
    <n v="0"/>
    <m/>
    <m/>
    <d v="2021-03-30T00:00:00"/>
    <n v="1"/>
    <s v="O"/>
    <n v="1"/>
    <n v="30"/>
    <n v="9006"/>
    <m/>
    <m/>
    <m/>
    <m/>
    <m/>
    <m/>
    <n v="1"/>
    <n v="1"/>
    <m/>
    <m/>
    <n v="462412"/>
    <s v="CREDITOS DE CONSUMO"/>
    <n v="0"/>
    <n v="0"/>
    <n v="890480123"/>
    <s v="UNIVERSIDAD DE CARTAGENA"/>
    <n v="5"/>
    <m/>
    <m/>
    <m/>
    <m/>
    <n v="1"/>
    <n v="7"/>
    <n v="2"/>
  </r>
  <r>
    <n v="46190040"/>
    <s v="C"/>
    <x v="412"/>
    <x v="0"/>
    <n v="4"/>
    <n v="17158"/>
    <d v="2020-04-16T00:00:00"/>
    <d v="2027-04-30T00:00:00"/>
    <n v="0"/>
    <n v="1"/>
    <n v="11"/>
    <n v="30"/>
    <n v="2"/>
    <n v="17726461"/>
    <n v="19240000"/>
    <n v="82000000"/>
    <n v="1710341"/>
    <n v="76077348"/>
    <n v="0"/>
    <n v="0"/>
    <n v="0"/>
    <m/>
    <n v="0"/>
    <n v="0"/>
    <n v="0"/>
    <m/>
    <m/>
    <d v="2021-03-30T00:00:00"/>
    <n v="1"/>
    <s v="O"/>
    <n v="1"/>
    <n v="30"/>
    <n v="0"/>
    <m/>
    <m/>
    <m/>
    <m/>
    <m/>
    <m/>
    <n v="1"/>
    <n v="1"/>
    <m/>
    <m/>
    <n v="29887308"/>
    <s v="CREDITOS DE CONSUMO"/>
    <n v="0"/>
    <n v="0"/>
    <n v="890480123"/>
    <s v="UNIVERSIDAD DE CARTAGENA"/>
    <n v="5"/>
    <m/>
    <m/>
    <m/>
    <m/>
    <n v="1"/>
    <n v="7"/>
    <n v="2"/>
  </r>
  <r>
    <n v="142930"/>
    <s v="C"/>
    <x v="412"/>
    <x v="0"/>
    <n v="4"/>
    <n v="550022766"/>
    <d v="2019-10-05T00:00:00"/>
    <d v="2023-11-30T00:00:00"/>
    <n v="0"/>
    <n v="1"/>
    <n v="4"/>
    <n v="30"/>
    <n v="2"/>
    <n v="22490513"/>
    <n v="24960000"/>
    <n v="256402"/>
    <n v="9857"/>
    <n v="235413"/>
    <n v="0"/>
    <n v="0"/>
    <n v="0"/>
    <m/>
    <n v="0"/>
    <n v="0"/>
    <n v="0"/>
    <m/>
    <m/>
    <d v="2021-03-30T00:00:00"/>
    <n v="1"/>
    <s v="O"/>
    <n v="1"/>
    <n v="30"/>
    <n v="0"/>
    <m/>
    <m/>
    <m/>
    <m/>
    <m/>
    <m/>
    <n v="1"/>
    <n v="1"/>
    <m/>
    <m/>
    <n v="92483"/>
    <s v="CREDITOS DE CONSUMO"/>
    <n v="0"/>
    <n v="0"/>
    <n v="890480123"/>
    <s v="UNIVERSIDAD DE CARTAGENA"/>
    <n v="5"/>
    <m/>
    <m/>
    <m/>
    <m/>
    <n v="2"/>
    <n v="7"/>
    <n v="2"/>
  </r>
  <r>
    <n v="230352"/>
    <s v="C"/>
    <x v="412"/>
    <x v="0"/>
    <n v="4"/>
    <n v="550022804"/>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x v="412"/>
    <x v="0"/>
    <n v="4"/>
    <n v="550022805"/>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x v="412"/>
    <x v="0"/>
    <n v="4"/>
    <n v="550022806"/>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8"/>
    <s v="C"/>
    <x v="412"/>
    <x v="0"/>
    <n v="4"/>
    <n v="550022814"/>
    <d v="2019-10-11T00:00:00"/>
    <d v="2023-11-30T00:00:00"/>
    <n v="0"/>
    <n v="1"/>
    <n v="4"/>
    <n v="30"/>
    <n v="2"/>
    <n v="22490513"/>
    <n v="24960000"/>
    <n v="412908"/>
    <n v="15874"/>
    <n v="379411"/>
    <n v="0"/>
    <n v="0"/>
    <n v="0"/>
    <m/>
    <n v="0"/>
    <n v="0"/>
    <n v="0"/>
    <m/>
    <m/>
    <d v="2021-03-30T00:00:00"/>
    <n v="1"/>
    <s v="O"/>
    <n v="1"/>
    <n v="30"/>
    <n v="0"/>
    <m/>
    <m/>
    <m/>
    <m/>
    <m/>
    <m/>
    <n v="1"/>
    <n v="1"/>
    <m/>
    <m/>
    <n v="149053"/>
    <s v="CREDITOS DE CONSUMO"/>
    <n v="0"/>
    <n v="0"/>
    <n v="890480123"/>
    <s v="UNIVERSIDAD DE CARTAGENA"/>
    <n v="5"/>
    <m/>
    <m/>
    <m/>
    <m/>
    <n v="2"/>
    <n v="7"/>
    <n v="2"/>
  </r>
  <r>
    <n v="230361"/>
    <s v="C"/>
    <x v="412"/>
    <x v="0"/>
    <n v="4"/>
    <n v="550022821"/>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2"/>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3"/>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4"/>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86"/>
    <s v="C"/>
    <x v="412"/>
    <x v="0"/>
    <n v="4"/>
    <n v="550022858"/>
    <d v="2019-10-15T00:00:00"/>
    <d v="2023-11-30T00:00:00"/>
    <n v="0"/>
    <n v="1"/>
    <n v="4"/>
    <n v="30"/>
    <n v="2"/>
    <n v="22490513"/>
    <n v="24960000"/>
    <n v="412960"/>
    <n v="15876"/>
    <n v="379457"/>
    <n v="0"/>
    <n v="0"/>
    <n v="0"/>
    <m/>
    <n v="0"/>
    <n v="0"/>
    <n v="0"/>
    <m/>
    <m/>
    <d v="2021-03-30T00:00:00"/>
    <n v="1"/>
    <s v="O"/>
    <n v="1"/>
    <n v="30"/>
    <n v="0"/>
    <m/>
    <m/>
    <m/>
    <m/>
    <m/>
    <m/>
    <n v="1"/>
    <n v="1"/>
    <m/>
    <m/>
    <n v="149071"/>
    <s v="CREDITOS DE CONSUMO"/>
    <n v="0"/>
    <n v="0"/>
    <n v="890480123"/>
    <s v="UNIVERSIDAD DE CARTAGENA"/>
    <n v="5"/>
    <m/>
    <m/>
    <m/>
    <m/>
    <n v="2"/>
    <n v="7"/>
    <n v="2"/>
  </r>
  <r>
    <n v="148365"/>
    <s v="C"/>
    <x v="412"/>
    <x v="0"/>
    <n v="4"/>
    <n v="550022880"/>
    <d v="2019-10-18T00:00:00"/>
    <d v="2023-11-30T00:00:00"/>
    <n v="0"/>
    <n v="1"/>
    <n v="4"/>
    <n v="30"/>
    <n v="2"/>
    <n v="22490513"/>
    <n v="24960000"/>
    <n v="266268"/>
    <n v="10237"/>
    <n v="244364"/>
    <n v="0"/>
    <n v="0"/>
    <n v="0"/>
    <m/>
    <n v="0"/>
    <n v="0"/>
    <n v="0"/>
    <m/>
    <m/>
    <d v="2021-03-30T00:00:00"/>
    <n v="1"/>
    <s v="O"/>
    <n v="1"/>
    <n v="30"/>
    <n v="0"/>
    <m/>
    <m/>
    <m/>
    <m/>
    <m/>
    <m/>
    <n v="1"/>
    <n v="1"/>
    <m/>
    <m/>
    <n v="95999"/>
    <s v="CREDITOS DE CONSUMO"/>
    <n v="0"/>
    <n v="0"/>
    <n v="890480123"/>
    <s v="UNIVERSIDAD DE CARTAGENA"/>
    <n v="5"/>
    <m/>
    <m/>
    <m/>
    <m/>
    <n v="2"/>
    <n v="7"/>
    <n v="2"/>
  </r>
  <r>
    <n v="222820"/>
    <s v="C"/>
    <x v="412"/>
    <x v="0"/>
    <n v="4"/>
    <n v="550022891"/>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2"/>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3"/>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4"/>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37"/>
    <s v="C"/>
    <x v="412"/>
    <x v="0"/>
    <n v="4"/>
    <n v="550022917"/>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18"/>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19"/>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20"/>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49"/>
    <s v="C"/>
    <x v="412"/>
    <x v="0"/>
    <n v="4"/>
    <n v="550022946"/>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2849"/>
    <s v="C"/>
    <x v="412"/>
    <x v="0"/>
    <n v="4"/>
    <n v="550022947"/>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7769"/>
    <s v="C"/>
    <x v="412"/>
    <x v="0"/>
    <n v="4"/>
    <n v="550022948"/>
    <d v="2019-10-24T00:00:00"/>
    <d v="2023-11-30T00:00:00"/>
    <n v="0"/>
    <n v="1"/>
    <n v="4"/>
    <n v="30"/>
    <n v="2"/>
    <n v="22490513"/>
    <n v="24960000"/>
    <n v="408277"/>
    <n v="15696"/>
    <n v="375147"/>
    <n v="0"/>
    <n v="0"/>
    <n v="0"/>
    <m/>
    <n v="0"/>
    <n v="0"/>
    <n v="0"/>
    <m/>
    <m/>
    <d v="2021-03-30T00:00:00"/>
    <n v="1"/>
    <s v="O"/>
    <n v="1"/>
    <n v="30"/>
    <n v="0"/>
    <m/>
    <m/>
    <m/>
    <m/>
    <m/>
    <m/>
    <n v="1"/>
    <n v="1"/>
    <m/>
    <m/>
    <n v="147378"/>
    <s v="CREDITOS DE CONSUMO"/>
    <n v="0"/>
    <n v="0"/>
    <n v="890480123"/>
    <s v="UNIVERSIDAD DE CARTAGENA"/>
    <n v="5"/>
    <m/>
    <m/>
    <m/>
    <m/>
    <n v="2"/>
    <n v="7"/>
    <n v="2"/>
  </r>
  <r>
    <n v="254703"/>
    <s v="C"/>
    <x v="412"/>
    <x v="0"/>
    <n v="4"/>
    <n v="550023006"/>
    <d v="2019-11-05T00:00:00"/>
    <d v="2023-11-30T00:00:00"/>
    <n v="0"/>
    <n v="1"/>
    <n v="4"/>
    <n v="30"/>
    <n v="2"/>
    <n v="22490513"/>
    <n v="24960000"/>
    <n v="456533"/>
    <n v="17551"/>
    <n v="419509"/>
    <n v="0"/>
    <n v="0"/>
    <n v="0"/>
    <m/>
    <n v="0"/>
    <n v="0"/>
    <n v="0"/>
    <m/>
    <m/>
    <d v="2021-03-30T00:00:00"/>
    <n v="1"/>
    <s v="O"/>
    <n v="1"/>
    <n v="30"/>
    <n v="0"/>
    <m/>
    <m/>
    <m/>
    <m/>
    <m/>
    <m/>
    <n v="1"/>
    <n v="1"/>
    <m/>
    <m/>
    <n v="164806"/>
    <s v="CREDITOS DE CONSUMO"/>
    <n v="0"/>
    <n v="0"/>
    <n v="890480123"/>
    <s v="UNIVERSIDAD DE CARTAGENA"/>
    <n v="5"/>
    <m/>
    <m/>
    <m/>
    <m/>
    <n v="2"/>
    <n v="7"/>
    <n v="2"/>
  </r>
  <r>
    <n v="169788"/>
    <s v="C"/>
    <x v="412"/>
    <x v="0"/>
    <n v="4"/>
    <n v="550023050"/>
    <d v="2019-11-10T00:00:00"/>
    <d v="2023-11-30T00:00:00"/>
    <n v="0"/>
    <n v="1"/>
    <n v="4"/>
    <n v="30"/>
    <n v="2"/>
    <n v="22490513"/>
    <n v="24960000"/>
    <n v="304353"/>
    <n v="11701"/>
    <n v="279649"/>
    <n v="0"/>
    <n v="0"/>
    <n v="0"/>
    <m/>
    <n v="0"/>
    <n v="0"/>
    <n v="0"/>
    <m/>
    <m/>
    <d v="2021-03-30T00:00:00"/>
    <n v="1"/>
    <s v="O"/>
    <n v="1"/>
    <n v="30"/>
    <n v="0"/>
    <m/>
    <m/>
    <m/>
    <m/>
    <m/>
    <m/>
    <n v="1"/>
    <n v="1"/>
    <m/>
    <m/>
    <n v="109861"/>
    <s v="CREDITOS DE CONSUMO"/>
    <n v="0"/>
    <n v="0"/>
    <n v="890480123"/>
    <s v="UNIVERSIDAD DE CARTAGENA"/>
    <n v="5"/>
    <m/>
    <m/>
    <m/>
    <m/>
    <n v="2"/>
    <n v="7"/>
    <n v="2"/>
  </r>
  <r>
    <n v="82305"/>
    <s v="C"/>
    <x v="412"/>
    <x v="0"/>
    <n v="4"/>
    <n v="550023109"/>
    <d v="2019-11-21T00:00:00"/>
    <d v="2023-11-30T00:00:00"/>
    <n v="0"/>
    <n v="1"/>
    <n v="4"/>
    <n v="30"/>
    <n v="2"/>
    <n v="22490513"/>
    <n v="24960000"/>
    <n v="147699"/>
    <n v="5678"/>
    <n v="135561"/>
    <n v="0"/>
    <n v="0"/>
    <n v="0"/>
    <m/>
    <n v="0"/>
    <n v="0"/>
    <n v="0"/>
    <m/>
    <m/>
    <d v="2021-03-30T00:00:00"/>
    <n v="1"/>
    <s v="O"/>
    <n v="1"/>
    <n v="30"/>
    <n v="0"/>
    <m/>
    <m/>
    <m/>
    <m/>
    <m/>
    <m/>
    <n v="1"/>
    <n v="1"/>
    <m/>
    <m/>
    <n v="53256"/>
    <s v="CREDITOS DE CONSUMO"/>
    <n v="0"/>
    <n v="0"/>
    <n v="890480123"/>
    <s v="UNIVERSIDAD DE CARTAGENA"/>
    <n v="5"/>
    <m/>
    <m/>
    <m/>
    <m/>
    <n v="2"/>
    <n v="7"/>
    <n v="2"/>
  </r>
  <r>
    <n v="247204"/>
    <s v="C"/>
    <x v="412"/>
    <x v="0"/>
    <n v="4"/>
    <n v="550023112"/>
    <d v="2019-11-21T00:00:00"/>
    <d v="2023-11-30T00:00:00"/>
    <n v="0"/>
    <n v="1"/>
    <n v="4"/>
    <n v="30"/>
    <n v="2"/>
    <n v="22490513"/>
    <n v="24960000"/>
    <n v="443097"/>
    <n v="17035"/>
    <n v="407158"/>
    <n v="0"/>
    <n v="0"/>
    <n v="0"/>
    <m/>
    <n v="0"/>
    <n v="0"/>
    <n v="0"/>
    <m/>
    <m/>
    <d v="2021-03-30T00:00:00"/>
    <n v="1"/>
    <s v="O"/>
    <n v="1"/>
    <n v="30"/>
    <n v="0"/>
    <m/>
    <m/>
    <m/>
    <m/>
    <m/>
    <m/>
    <n v="1"/>
    <n v="1"/>
    <m/>
    <m/>
    <n v="159954"/>
    <s v="CREDITOS DE CONSUMO"/>
    <n v="0"/>
    <n v="0"/>
    <n v="890480123"/>
    <s v="UNIVERSIDAD DE CARTAGENA"/>
    <n v="5"/>
    <m/>
    <m/>
    <m/>
    <m/>
    <n v="2"/>
    <n v="7"/>
    <n v="2"/>
  </r>
  <r>
    <n v="164787"/>
    <s v="C"/>
    <x v="412"/>
    <x v="0"/>
    <n v="4"/>
    <n v="550023113"/>
    <d v="2019-11-21T00:00:00"/>
    <d v="2023-11-30T00:00:00"/>
    <n v="0"/>
    <n v="1"/>
    <n v="4"/>
    <n v="30"/>
    <n v="2"/>
    <n v="22490513"/>
    <n v="24960000"/>
    <n v="295368"/>
    <n v="11355"/>
    <n v="271413"/>
    <n v="0"/>
    <n v="0"/>
    <n v="0"/>
    <m/>
    <n v="0"/>
    <n v="0"/>
    <n v="0"/>
    <m/>
    <m/>
    <d v="2021-03-30T00:00:00"/>
    <n v="1"/>
    <s v="O"/>
    <n v="1"/>
    <n v="30"/>
    <n v="0"/>
    <m/>
    <m/>
    <m/>
    <m/>
    <m/>
    <m/>
    <n v="1"/>
    <n v="1"/>
    <m/>
    <m/>
    <n v="106626"/>
    <s v="CREDITOS DE CONSUMO"/>
    <n v="0"/>
    <n v="0"/>
    <n v="890480123"/>
    <s v="UNIVERSIDAD DE CARTAGENA"/>
    <n v="5"/>
    <m/>
    <m/>
    <m/>
    <m/>
    <n v="2"/>
    <n v="7"/>
    <n v="2"/>
  </r>
  <r>
    <n v="82320"/>
    <s v="C"/>
    <x v="412"/>
    <x v="0"/>
    <n v="4"/>
    <n v="550023165"/>
    <d v="2019-11-28T00:00:00"/>
    <d v="2023-11-30T00:00:00"/>
    <n v="0"/>
    <n v="1"/>
    <n v="4"/>
    <n v="30"/>
    <n v="2"/>
    <n v="22490513"/>
    <n v="24960000"/>
    <n v="147699"/>
    <n v="5678"/>
    <n v="135585"/>
    <n v="0"/>
    <n v="0"/>
    <n v="0"/>
    <m/>
    <n v="0"/>
    <n v="0"/>
    <n v="0"/>
    <m/>
    <m/>
    <d v="2021-03-30T00:00:00"/>
    <n v="1"/>
    <s v="O"/>
    <n v="1"/>
    <n v="30"/>
    <n v="0"/>
    <m/>
    <m/>
    <m/>
    <m/>
    <m/>
    <m/>
    <n v="1"/>
    <n v="1"/>
    <m/>
    <m/>
    <n v="53265"/>
    <s v="CREDITOS DE CONSUMO"/>
    <n v="0"/>
    <n v="0"/>
    <n v="890480123"/>
    <s v="UNIVERSIDAD DE CARTAGENA"/>
    <n v="5"/>
    <m/>
    <m/>
    <m/>
    <m/>
    <n v="2"/>
    <n v="7"/>
    <n v="2"/>
  </r>
  <r>
    <n v="83622"/>
    <s v="C"/>
    <x v="412"/>
    <x v="0"/>
    <n v="4"/>
    <n v="550023200"/>
    <d v="2019-12-04T00:00:00"/>
    <d v="2023-11-30T00:00:00"/>
    <n v="0"/>
    <n v="1"/>
    <n v="4"/>
    <n v="30"/>
    <n v="2"/>
    <n v="22490513"/>
    <n v="24960000"/>
    <n v="149987"/>
    <n v="5766"/>
    <n v="137729"/>
    <n v="0"/>
    <n v="0"/>
    <n v="0"/>
    <m/>
    <n v="0"/>
    <n v="0"/>
    <n v="0"/>
    <m/>
    <m/>
    <d v="2021-03-30T00:00:00"/>
    <n v="1"/>
    <s v="O"/>
    <n v="1"/>
    <n v="30"/>
    <n v="0"/>
    <m/>
    <m/>
    <m/>
    <m/>
    <m/>
    <m/>
    <n v="1"/>
    <n v="1"/>
    <m/>
    <m/>
    <n v="54107"/>
    <s v="CREDITOS DE CONSUMO"/>
    <n v="0"/>
    <n v="0"/>
    <n v="890480123"/>
    <s v="UNIVERSIDAD DE CARTAGENA"/>
    <n v="5"/>
    <m/>
    <m/>
    <m/>
    <m/>
    <n v="2"/>
    <n v="7"/>
    <n v="2"/>
  </r>
  <r>
    <n v="127468"/>
    <s v="C"/>
    <x v="412"/>
    <x v="0"/>
    <n v="4"/>
    <n v="550023270"/>
    <d v="2019-12-17T00:00:00"/>
    <d v="2023-11-30T00:00:00"/>
    <n v="0"/>
    <n v="1"/>
    <n v="4"/>
    <n v="30"/>
    <n v="2"/>
    <n v="22490513"/>
    <n v="24960000"/>
    <n v="228736"/>
    <n v="8794"/>
    <n v="209946"/>
    <n v="0"/>
    <n v="0"/>
    <n v="0"/>
    <m/>
    <n v="0"/>
    <n v="0"/>
    <n v="0"/>
    <m/>
    <m/>
    <d v="2021-03-30T00:00:00"/>
    <n v="1"/>
    <s v="O"/>
    <n v="1"/>
    <n v="30"/>
    <n v="0"/>
    <m/>
    <m/>
    <m/>
    <m/>
    <m/>
    <m/>
    <n v="1"/>
    <n v="1"/>
    <m/>
    <m/>
    <n v="82478"/>
    <s v="CREDITOS DE CONSUMO"/>
    <n v="0"/>
    <n v="0"/>
    <n v="890480123"/>
    <s v="UNIVERSIDAD DE CARTAGENA"/>
    <n v="5"/>
    <m/>
    <m/>
    <m/>
    <m/>
    <n v="2"/>
    <n v="7"/>
    <n v="2"/>
  </r>
  <r>
    <n v="45124"/>
    <s v="C"/>
    <x v="412"/>
    <x v="0"/>
    <n v="4"/>
    <n v="550023663"/>
    <d v="2020-03-02T00:00:00"/>
    <d v="2023-11-30T00:00:00"/>
    <n v="0"/>
    <n v="1"/>
    <n v="4"/>
    <n v="30"/>
    <n v="2"/>
    <n v="22490513"/>
    <n v="24960000"/>
    <n v="80951"/>
    <n v="3112"/>
    <n v="74321"/>
    <n v="0"/>
    <n v="0"/>
    <n v="0"/>
    <m/>
    <n v="0"/>
    <n v="0"/>
    <n v="0"/>
    <m/>
    <m/>
    <d v="2021-03-30T00:00:00"/>
    <n v="1"/>
    <s v="O"/>
    <n v="1"/>
    <n v="30"/>
    <n v="0"/>
    <m/>
    <m/>
    <m/>
    <m/>
    <m/>
    <m/>
    <n v="1"/>
    <n v="1"/>
    <m/>
    <m/>
    <n v="29197"/>
    <s v="CREDITOS DE CONSUMO"/>
    <n v="0"/>
    <n v="0"/>
    <n v="890480123"/>
    <s v="UNIVERSIDAD DE CARTAGENA"/>
    <n v="5"/>
    <m/>
    <m/>
    <m/>
    <m/>
    <n v="2"/>
    <n v="7"/>
    <n v="2"/>
  </r>
  <r>
    <n v="278657"/>
    <s v="C"/>
    <x v="412"/>
    <x v="0"/>
    <n v="4"/>
    <n v="550023796"/>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78657"/>
    <s v="C"/>
    <x v="412"/>
    <x v="0"/>
    <n v="4"/>
    <n v="550023797"/>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91991"/>
    <s v="C"/>
    <x v="412"/>
    <x v="0"/>
    <n v="4"/>
    <n v="550023802"/>
    <d v="2020-04-11T00:00:00"/>
    <d v="2023-11-30T00:00:00"/>
    <n v="0"/>
    <n v="1"/>
    <n v="4"/>
    <n v="30"/>
    <n v="2"/>
    <n v="22490513"/>
    <n v="24960000"/>
    <n v="523377"/>
    <n v="20121"/>
    <n v="480924"/>
    <n v="0"/>
    <n v="0"/>
    <n v="0"/>
    <m/>
    <n v="0"/>
    <n v="0"/>
    <n v="0"/>
    <m/>
    <m/>
    <d v="2021-03-30T00:00:00"/>
    <n v="1"/>
    <s v="O"/>
    <n v="1"/>
    <n v="30"/>
    <n v="0"/>
    <m/>
    <m/>
    <m/>
    <m/>
    <m/>
    <m/>
    <n v="1"/>
    <n v="1"/>
    <m/>
    <m/>
    <n v="188933"/>
    <s v="CREDITOS DE CONSUMO"/>
    <n v="0"/>
    <n v="0"/>
    <n v="890480123"/>
    <s v="UNIVERSIDAD DE CARTAGENA"/>
    <n v="5"/>
    <m/>
    <m/>
    <m/>
    <m/>
    <n v="2"/>
    <n v="7"/>
    <n v="2"/>
  </r>
  <r>
    <n v="142972"/>
    <s v="C"/>
    <x v="412"/>
    <x v="0"/>
    <n v="4"/>
    <n v="550023833"/>
    <d v="2020-04-30T00:00:00"/>
    <d v="2023-11-30T00:00:00"/>
    <n v="0"/>
    <n v="1"/>
    <n v="4"/>
    <n v="30"/>
    <n v="2"/>
    <n v="22490513"/>
    <n v="24960000"/>
    <n v="256463"/>
    <n v="9860"/>
    <n v="235483"/>
    <n v="0"/>
    <n v="0"/>
    <n v="0"/>
    <m/>
    <n v="0"/>
    <n v="0"/>
    <n v="0"/>
    <m/>
    <m/>
    <d v="2021-03-30T00:00:00"/>
    <n v="1"/>
    <s v="O"/>
    <n v="1"/>
    <n v="30"/>
    <n v="0"/>
    <m/>
    <m/>
    <m/>
    <m/>
    <m/>
    <m/>
    <n v="1"/>
    <n v="1"/>
    <m/>
    <m/>
    <n v="92511"/>
    <s v="CREDITOS DE CONSUMO"/>
    <n v="0"/>
    <n v="0"/>
    <n v="890480123"/>
    <s v="UNIVERSIDAD DE CARTAGENA"/>
    <n v="5"/>
    <m/>
    <m/>
    <m/>
    <m/>
    <n v="2"/>
    <n v="7"/>
    <n v="2"/>
  </r>
  <r>
    <n v="299241"/>
    <s v="C"/>
    <x v="412"/>
    <x v="0"/>
    <n v="4"/>
    <n v="550023859"/>
    <d v="2020-05-12T00:00:00"/>
    <d v="2023-11-30T00:00:00"/>
    <n v="0"/>
    <n v="1"/>
    <n v="4"/>
    <n v="30"/>
    <n v="2"/>
    <n v="22490513"/>
    <n v="24960000"/>
    <n v="536391"/>
    <n v="20621"/>
    <n v="492865"/>
    <n v="0"/>
    <n v="0"/>
    <n v="0"/>
    <m/>
    <n v="0"/>
    <n v="0"/>
    <n v="0"/>
    <m/>
    <m/>
    <d v="2021-03-30T00:00:00"/>
    <n v="1"/>
    <s v="O"/>
    <n v="1"/>
    <n v="30"/>
    <n v="0"/>
    <m/>
    <m/>
    <m/>
    <m/>
    <m/>
    <m/>
    <n v="1"/>
    <n v="1"/>
    <m/>
    <m/>
    <n v="193624"/>
    <s v="CREDITOS DE CONSUMO"/>
    <n v="0"/>
    <n v="0"/>
    <n v="890480123"/>
    <s v="UNIVERSIDAD DE CARTAGENA"/>
    <n v="5"/>
    <m/>
    <m/>
    <m/>
    <m/>
    <n v="2"/>
    <n v="7"/>
    <n v="2"/>
  </r>
  <r>
    <n v="314825"/>
    <s v="C"/>
    <x v="412"/>
    <x v="0"/>
    <n v="4"/>
    <n v="550024214"/>
    <d v="2020-08-24T00:00:00"/>
    <d v="2023-11-30T00:00:00"/>
    <n v="0"/>
    <n v="1"/>
    <n v="4"/>
    <n v="30"/>
    <n v="2"/>
    <n v="22490513"/>
    <n v="24960000"/>
    <n v="564308"/>
    <n v="21695"/>
    <n v="518533"/>
    <n v="0"/>
    <n v="0"/>
    <n v="0"/>
    <m/>
    <n v="0"/>
    <n v="0"/>
    <n v="0"/>
    <m/>
    <m/>
    <d v="2021-03-30T00:00:00"/>
    <n v="1"/>
    <s v="O"/>
    <n v="1"/>
    <n v="30"/>
    <n v="0"/>
    <m/>
    <m/>
    <m/>
    <m/>
    <m/>
    <m/>
    <n v="1"/>
    <n v="1"/>
    <m/>
    <m/>
    <n v="203708"/>
    <s v="CREDITOS DE CONSUMO"/>
    <n v="0"/>
    <n v="0"/>
    <n v="890480123"/>
    <s v="UNIVERSIDAD DE CARTAGENA"/>
    <n v="5"/>
    <m/>
    <m/>
    <m/>
    <m/>
    <n v="2"/>
    <n v="7"/>
    <n v="2"/>
  </r>
  <r>
    <n v="321863"/>
    <s v="C"/>
    <x v="412"/>
    <x v="0"/>
    <n v="4"/>
    <n v="550024565"/>
    <d v="2020-10-06T00:00:00"/>
    <d v="2023-11-30T00:00:00"/>
    <n v="0"/>
    <n v="1"/>
    <n v="4"/>
    <n v="30"/>
    <n v="2"/>
    <n v="22490513"/>
    <n v="24960000"/>
    <n v="576934"/>
    <n v="22180"/>
    <n v="530125"/>
    <n v="0"/>
    <n v="0"/>
    <n v="0"/>
    <m/>
    <n v="0"/>
    <n v="0"/>
    <n v="0"/>
    <m/>
    <m/>
    <d v="2021-03-30T00:00:00"/>
    <n v="1"/>
    <s v="O"/>
    <n v="1"/>
    <n v="30"/>
    <n v="0"/>
    <m/>
    <m/>
    <m/>
    <m/>
    <m/>
    <m/>
    <n v="1"/>
    <n v="1"/>
    <m/>
    <m/>
    <n v="208262"/>
    <s v="CREDITOS DE CONSUMO"/>
    <n v="0"/>
    <n v="0"/>
    <n v="890480123"/>
    <s v="UNIVERSIDAD DE CARTAGENA"/>
    <n v="5"/>
    <m/>
    <m/>
    <m/>
    <m/>
    <n v="2"/>
    <n v="7"/>
    <n v="2"/>
  </r>
  <r>
    <n v="164053"/>
    <s v="C"/>
    <x v="412"/>
    <x v="0"/>
    <n v="4"/>
    <n v="550024608"/>
    <d v="2020-10-15T00:00:00"/>
    <d v="2023-11-30T00:00:00"/>
    <n v="0"/>
    <n v="1"/>
    <n v="4"/>
    <n v="30"/>
    <n v="2"/>
    <n v="22490513"/>
    <n v="24960000"/>
    <n v="294078"/>
    <n v="11306"/>
    <n v="270204"/>
    <n v="0"/>
    <n v="0"/>
    <n v="0"/>
    <m/>
    <n v="0"/>
    <n v="0"/>
    <n v="0"/>
    <m/>
    <m/>
    <d v="2021-03-30T00:00:00"/>
    <n v="1"/>
    <s v="O"/>
    <n v="1"/>
    <n v="30"/>
    <n v="0"/>
    <m/>
    <m/>
    <m/>
    <m/>
    <m/>
    <m/>
    <n v="1"/>
    <n v="1"/>
    <m/>
    <m/>
    <n v="106151"/>
    <s v="CREDITOS DE CONSUMO"/>
    <n v="0"/>
    <n v="0"/>
    <n v="890480123"/>
    <s v="UNIVERSIDAD DE CARTAGENA"/>
    <n v="5"/>
    <m/>
    <m/>
    <m/>
    <m/>
    <n v="2"/>
    <n v="7"/>
    <n v="2"/>
  </r>
  <r>
    <n v="334742"/>
    <s v="C"/>
    <x v="412"/>
    <x v="0"/>
    <n v="4"/>
    <n v="550024784"/>
    <d v="2020-11-07T00:00:00"/>
    <d v="2023-11-30T00:00:00"/>
    <n v="0"/>
    <n v="1"/>
    <n v="4"/>
    <n v="30"/>
    <n v="2"/>
    <n v="22490513"/>
    <n v="24960000"/>
    <n v="600000"/>
    <n v="23066"/>
    <n v="551337"/>
    <n v="0"/>
    <n v="0"/>
    <n v="0"/>
    <m/>
    <n v="0"/>
    <n v="0"/>
    <n v="0"/>
    <m/>
    <m/>
    <d v="2021-03-30T00:00:00"/>
    <n v="1"/>
    <s v="O"/>
    <n v="1"/>
    <n v="30"/>
    <n v="0"/>
    <m/>
    <m/>
    <m/>
    <m/>
    <m/>
    <m/>
    <n v="1"/>
    <n v="1"/>
    <m/>
    <m/>
    <n v="216595"/>
    <s v="CREDITOS DE CONSUMO"/>
    <n v="0"/>
    <n v="0"/>
    <n v="890480123"/>
    <s v="UNIVERSIDAD DE CARTAGENA"/>
    <n v="5"/>
    <m/>
    <m/>
    <m/>
    <m/>
    <n v="2"/>
    <n v="7"/>
    <n v="2"/>
  </r>
  <r>
    <n v="228050"/>
    <s v="C"/>
    <x v="412"/>
    <x v="0"/>
    <n v="4"/>
    <n v="550024873"/>
    <d v="2020-11-24T00:00:00"/>
    <d v="2023-12-30T00:00:00"/>
    <n v="0"/>
    <n v="1"/>
    <n v="3"/>
    <n v="30"/>
    <n v="2"/>
    <n v="22490513"/>
    <n v="24960000"/>
    <n v="400000"/>
    <n v="15378"/>
    <n v="375610"/>
    <n v="0"/>
    <n v="0"/>
    <n v="0"/>
    <m/>
    <n v="0"/>
    <n v="0"/>
    <n v="0"/>
    <m/>
    <m/>
    <d v="2021-03-30T00:00:00"/>
    <n v="1"/>
    <s v="O"/>
    <n v="1"/>
    <n v="30"/>
    <n v="0"/>
    <m/>
    <m/>
    <m/>
    <m/>
    <m/>
    <m/>
    <n v="1"/>
    <n v="1"/>
    <m/>
    <m/>
    <n v="147560"/>
    <s v="CREDITOS DE CONSUMO"/>
    <n v="0"/>
    <n v="0"/>
    <n v="890480123"/>
    <s v="UNIVERSIDAD DE CARTAGENA"/>
    <n v="5"/>
    <m/>
    <m/>
    <m/>
    <m/>
    <n v="2"/>
    <n v="7"/>
    <n v="2"/>
  </r>
  <r>
    <n v="233189"/>
    <s v="C"/>
    <x v="412"/>
    <x v="0"/>
    <n v="4"/>
    <n v="550025053"/>
    <d v="2020-12-23T00:00:00"/>
    <d v="2024-01-30T00:00:00"/>
    <n v="0"/>
    <n v="1"/>
    <n v="2"/>
    <n v="30"/>
    <n v="2"/>
    <n v="22490513"/>
    <n v="24960000"/>
    <n v="400000"/>
    <n v="15378"/>
    <n v="384075"/>
    <n v="0"/>
    <n v="0"/>
    <n v="0"/>
    <m/>
    <n v="0"/>
    <n v="0"/>
    <n v="0"/>
    <m/>
    <m/>
    <d v="2021-03-30T00:00:00"/>
    <n v="1"/>
    <s v="O"/>
    <n v="1"/>
    <n v="30"/>
    <n v="0"/>
    <m/>
    <m/>
    <m/>
    <m/>
    <m/>
    <m/>
    <n v="1"/>
    <n v="1"/>
    <m/>
    <m/>
    <n v="150886"/>
    <s v="CREDITOS DE CONSUMO"/>
    <n v="0"/>
    <n v="0"/>
    <n v="890480123"/>
    <s v="UNIVERSIDAD DE CARTAGENA"/>
    <n v="5"/>
    <m/>
    <m/>
    <m/>
    <m/>
    <n v="2"/>
    <n v="7"/>
    <n v="2"/>
  </r>
  <r>
    <n v="175141"/>
    <s v="C"/>
    <x v="412"/>
    <x v="0"/>
    <n v="4"/>
    <n v="550025571"/>
    <d v="2021-03-04T00:00:00"/>
    <d v="2024-03-30T00:00:00"/>
    <n v="0"/>
    <n v="1"/>
    <n v="1"/>
    <n v="30"/>
    <n v="2"/>
    <n v="22490513"/>
    <n v="24960000"/>
    <n v="300000"/>
    <n v="11533"/>
    <n v="288467"/>
    <n v="0"/>
    <n v="0"/>
    <n v="0"/>
    <m/>
    <n v="0"/>
    <n v="0"/>
    <n v="0"/>
    <m/>
    <m/>
    <d v="2021-03-30T00:00:00"/>
    <n v="1"/>
    <s v="O"/>
    <n v="1"/>
    <n v="30"/>
    <n v="0"/>
    <m/>
    <m/>
    <m/>
    <m/>
    <m/>
    <m/>
    <n v="1"/>
    <n v="1"/>
    <m/>
    <m/>
    <n v="113326"/>
    <s v="CREDITOS DE CONSUMO"/>
    <n v="0"/>
    <n v="0"/>
    <n v="890480123"/>
    <s v="UNIVERSIDAD DE CARTAGENA"/>
    <n v="5"/>
    <m/>
    <m/>
    <m/>
    <m/>
    <n v="2"/>
    <n v="7"/>
    <n v="2"/>
  </r>
  <r>
    <n v="3643"/>
    <s v="C"/>
    <x v="412"/>
    <x v="0"/>
    <n v="4"/>
    <n v="550025683"/>
    <d v="2021-03-31T00:00:00"/>
    <d v="2021-05-30T00:00:00"/>
    <n v="0"/>
    <n v="1"/>
    <n v="0"/>
    <n v="30"/>
    <n v="2"/>
    <n v="0"/>
    <n v="0"/>
    <n v="6000"/>
    <n v="6000"/>
    <n v="6000"/>
    <n v="0"/>
    <n v="0"/>
    <n v="0"/>
    <m/>
    <n v="0"/>
    <n v="0"/>
    <n v="0"/>
    <m/>
    <m/>
    <d v="2021-03-31T00:00:00"/>
    <n v="1"/>
    <s v="O"/>
    <n v="1"/>
    <n v="30"/>
    <n v="0"/>
    <m/>
    <m/>
    <m/>
    <m/>
    <m/>
    <m/>
    <n v="1"/>
    <n v="1"/>
    <m/>
    <m/>
    <n v="2357"/>
    <s v="CREDITOS DE CONSUMO"/>
    <n v="0"/>
    <n v="0"/>
    <n v="890480123"/>
    <s v="UNIVERSIDAD DE CARTAGENA"/>
    <n v="5"/>
    <m/>
    <m/>
    <m/>
    <m/>
    <n v="2"/>
    <n v="7"/>
    <n v="2"/>
  </r>
  <r>
    <n v="508643"/>
    <s v="C"/>
    <x v="413"/>
    <x v="0"/>
    <n v="4"/>
    <n v="17667"/>
    <d v="2020-10-02T00:00:00"/>
    <d v="2022-10-30T00:00:00"/>
    <n v="0"/>
    <n v="1"/>
    <n v="6"/>
    <n v="30"/>
    <n v="2"/>
    <n v="15881442"/>
    <n v="17090000"/>
    <n v="5000000"/>
    <n v="244532"/>
    <n v="3822489"/>
    <n v="0"/>
    <n v="0"/>
    <n v="0"/>
    <m/>
    <n v="0"/>
    <n v="0"/>
    <n v="0"/>
    <m/>
    <m/>
    <d v="2021-03-30T00:00:00"/>
    <n v="9"/>
    <s v="O"/>
    <n v="1"/>
    <n v="30"/>
    <n v="0"/>
    <m/>
    <m/>
    <m/>
    <m/>
    <m/>
    <m/>
    <n v="1"/>
    <n v="1"/>
    <m/>
    <m/>
    <n v="3313846"/>
    <s v="CREDITOS DE CONSUMO"/>
    <n v="0"/>
    <n v="0"/>
    <n v="890480123"/>
    <s v="UNIVERSIDAD DE CARTAGENA"/>
    <n v="5"/>
    <m/>
    <m/>
    <m/>
    <m/>
    <n v="1"/>
    <n v="7"/>
    <n v="2"/>
  </r>
  <r>
    <n v="7028126"/>
    <s v="C"/>
    <x v="414"/>
    <x v="0"/>
    <n v="4"/>
    <n v="13945"/>
    <d v="2018-04-25T00:00:00"/>
    <d v="2024-04-25T00:00:00"/>
    <n v="5"/>
    <n v="1"/>
    <n v="34"/>
    <n v="30"/>
    <n v="2"/>
    <n v="17726461"/>
    <n v="19240000"/>
    <n v="24500000"/>
    <n v="555009"/>
    <n v="15766457"/>
    <n v="38735"/>
    <n v="0"/>
    <n v="0"/>
    <m/>
    <n v="0"/>
    <n v="0"/>
    <n v="0"/>
    <m/>
    <m/>
    <d v="2021-03-30T00:00:00"/>
    <n v="1"/>
    <s v="O"/>
    <n v="1"/>
    <n v="30"/>
    <n v="33499"/>
    <m/>
    <m/>
    <m/>
    <m/>
    <m/>
    <m/>
    <n v="1"/>
    <n v="1"/>
    <m/>
    <m/>
    <n v="8738331"/>
    <s v="CREDITOS DE CONSUMO"/>
    <n v="0"/>
    <n v="0"/>
    <n v="890480123"/>
    <s v="UNIVERSIDAD DE CARTAGENA"/>
    <n v="5"/>
    <m/>
    <m/>
    <m/>
    <m/>
    <n v="1"/>
    <n v="7"/>
    <n v="2"/>
  </r>
  <r>
    <n v="2548981"/>
    <s v="C"/>
    <x v="414"/>
    <x v="0"/>
    <n v="4"/>
    <n v="16120"/>
    <d v="2019-08-12T00:00:00"/>
    <d v="2022-08-12T00:00:00"/>
    <n v="18"/>
    <n v="1"/>
    <n v="18"/>
    <n v="30"/>
    <n v="2"/>
    <n v="12185828"/>
    <n v="12890000"/>
    <n v="10899000"/>
    <n v="362971"/>
    <n v="5718223"/>
    <n v="34362"/>
    <n v="0"/>
    <n v="0"/>
    <m/>
    <n v="0"/>
    <n v="0"/>
    <n v="0"/>
    <m/>
    <m/>
    <d v="2021-03-30T00:00:00"/>
    <n v="1"/>
    <s v="O"/>
    <n v="1"/>
    <n v="30"/>
    <n v="77158"/>
    <m/>
    <m/>
    <m/>
    <m/>
    <m/>
    <m/>
    <n v="1"/>
    <n v="1"/>
    <m/>
    <m/>
    <n v="3169242"/>
    <s v="CREDITOS DE CONSUMO"/>
    <n v="0"/>
    <n v="0"/>
    <n v="890480123"/>
    <s v="UNIVERSIDAD DE CARTAGENA"/>
    <n v="5"/>
    <m/>
    <m/>
    <m/>
    <m/>
    <n v="1"/>
    <n v="7"/>
    <n v="2"/>
  </r>
  <r>
    <n v="5388906"/>
    <s v="C"/>
    <x v="414"/>
    <x v="0"/>
    <n v="4"/>
    <n v="18063"/>
    <d v="2021-01-14T00:00:00"/>
    <d v="2022-01-30T00:00:00"/>
    <n v="0"/>
    <n v="1"/>
    <n v="2"/>
    <n v="30"/>
    <n v="2"/>
    <n v="7720836"/>
    <n v="8000000"/>
    <n v="13231255"/>
    <n v="654076"/>
    <n v="12089134"/>
    <n v="0"/>
    <n v="0"/>
    <n v="0"/>
    <m/>
    <n v="0"/>
    <n v="0"/>
    <n v="0"/>
    <s v="3000000/3000000"/>
    <d v="2021-12-06T00:00:00"/>
    <d v="2021-03-30T00:00:00"/>
    <n v="1"/>
    <s v="O"/>
    <n v="1"/>
    <n v="30"/>
    <n v="0"/>
    <m/>
    <m/>
    <m/>
    <m/>
    <m/>
    <m/>
    <n v="1"/>
    <n v="1"/>
    <m/>
    <m/>
    <n v="6700228"/>
    <s v="CREDITOS DE CONSUMO"/>
    <n v="0"/>
    <n v="0"/>
    <n v="890480123"/>
    <s v="UNIVERSIDAD DE CARTAGENA"/>
    <n v="5"/>
    <m/>
    <m/>
    <m/>
    <m/>
    <n v="1"/>
    <n v="7"/>
    <n v="2"/>
  </r>
  <r>
    <n v="0"/>
    <s v="C"/>
    <x v="415"/>
    <x v="0"/>
    <n v="4"/>
    <n v="16624"/>
    <d v="2019-11-28T00:00:00"/>
    <d v="2021-11-30T00:00:00"/>
    <n v="0"/>
    <n v="1"/>
    <n v="15"/>
    <n v="30"/>
    <n v="2"/>
    <n v="15881442"/>
    <n v="17090000"/>
    <n v="3176781"/>
    <n v="155365"/>
    <n v="1172766"/>
    <n v="0"/>
    <n v="0"/>
    <n v="0"/>
    <m/>
    <n v="0"/>
    <n v="0"/>
    <n v="0"/>
    <m/>
    <m/>
    <d v="2021-03-30T00:00:00"/>
    <n v="1"/>
    <s v="O"/>
    <n v="1"/>
    <n v="30"/>
    <n v="0"/>
    <m/>
    <m/>
    <m/>
    <m/>
    <m/>
    <m/>
    <n v="1"/>
    <n v="1"/>
    <m/>
    <m/>
    <n v="17851574"/>
    <s v="CREDITOS DE CONSUMO"/>
    <n v="0"/>
    <n v="0"/>
    <n v="890480123"/>
    <s v="UNIVERSIDAD DE CARTAGENA"/>
    <n v="5"/>
    <m/>
    <m/>
    <m/>
    <m/>
    <n v="1"/>
    <n v="7"/>
    <n v="2"/>
  </r>
  <r>
    <n v="3811940"/>
    <s v="C"/>
    <x v="416"/>
    <x v="2"/>
    <n v="4"/>
    <n v="12906"/>
    <d v="2017-08-10T00:00:00"/>
    <d v="2021-04-30T00:00:00"/>
    <n v="0"/>
    <n v="1"/>
    <n v="0"/>
    <n v="30"/>
    <n v="2"/>
    <n v="13121400"/>
    <n v="13940000"/>
    <n v="5270000"/>
    <n v="5327625"/>
    <n v="5270000"/>
    <n v="0"/>
    <n v="0"/>
    <n v="0"/>
    <m/>
    <n v="0"/>
    <n v="0"/>
    <n v="0"/>
    <m/>
    <m/>
    <d v="2021-02-27T00:00:00"/>
    <n v="1"/>
    <s v="O"/>
    <n v="1"/>
    <n v="30"/>
    <n v="0"/>
    <m/>
    <m/>
    <m/>
    <m/>
    <m/>
    <m/>
    <n v="1"/>
    <n v="1"/>
    <m/>
    <m/>
    <n v="1458060"/>
    <s v="CREDITOS DE CONSUMO"/>
    <n v="0"/>
    <n v="0"/>
    <m/>
    <m/>
    <n v="5"/>
    <m/>
    <m/>
    <m/>
    <m/>
    <n v="1"/>
    <n v="7"/>
    <n v="2"/>
  </r>
  <r>
    <n v="2287164"/>
    <s v="C"/>
    <x v="416"/>
    <x v="2"/>
    <n v="4"/>
    <n v="12907"/>
    <d v="2017-08-10T00:00:00"/>
    <d v="2021-07-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2287164"/>
    <s v="C"/>
    <x v="416"/>
    <x v="2"/>
    <n v="4"/>
    <n v="12908"/>
    <d v="2017-08-10T00:00:00"/>
    <d v="2022-01-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x v="416"/>
    <x v="2"/>
    <n v="4"/>
    <n v="12911"/>
    <d v="2017-08-11T00:00:00"/>
    <d v="2022-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2"/>
    <d v="2017-08-11T00:00:00"/>
    <d v="2022-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3"/>
    <d v="2017-08-11T00:00:00"/>
    <d v="2022-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x v="416"/>
    <x v="2"/>
    <n v="4"/>
    <n v="12914"/>
    <d v="2017-08-11T00:00:00"/>
    <d v="2023-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5"/>
    <d v="2017-08-11T00:00:00"/>
    <d v="2023-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6"/>
    <d v="2017-08-11T00:00:00"/>
    <d v="2023-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x v="416"/>
    <x v="2"/>
    <n v="4"/>
    <n v="12917"/>
    <d v="2017-08-11T00:00:00"/>
    <d v="2024-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8"/>
    <d v="2017-08-11T00:00:00"/>
    <d v="2024-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9"/>
    <d v="2017-08-11T00:00:00"/>
    <d v="2024-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62"/>
    <d v="2017-08-18T00:00:00"/>
    <d v="2025-06-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x v="416"/>
    <x v="2"/>
    <n v="4"/>
    <n v="12963"/>
    <d v="2017-08-18T00:00:00"/>
    <d v="2025-04-30T00:00:00"/>
    <n v="0"/>
    <n v="1"/>
    <n v="0"/>
    <n v="30"/>
    <n v="2"/>
    <n v="13121400"/>
    <n v="13940000"/>
    <n v="5270000"/>
    <n v="5327625"/>
    <n v="5270000"/>
    <n v="0"/>
    <n v="0"/>
    <n v="0"/>
    <m/>
    <n v="0"/>
    <n v="0"/>
    <n v="0"/>
    <m/>
    <m/>
    <d v="2021-03-31T00:00:00"/>
    <n v="1"/>
    <s v="O"/>
    <n v="1"/>
    <n v="30"/>
    <n v="0"/>
    <m/>
    <m/>
    <m/>
    <m/>
    <m/>
    <m/>
    <n v="1"/>
    <n v="1"/>
    <m/>
    <m/>
    <n v="1458060"/>
    <s v="CREDITOS DE CONSUMO"/>
    <n v="0"/>
    <n v="0"/>
    <m/>
    <m/>
    <n v="5"/>
    <m/>
    <m/>
    <m/>
    <m/>
    <n v="1"/>
    <n v="7"/>
    <n v="2"/>
  </r>
  <r>
    <n v="2287164"/>
    <s v="C"/>
    <x v="416"/>
    <x v="2"/>
    <n v="4"/>
    <n v="12964"/>
    <d v="2017-08-18T00:00:00"/>
    <d v="2025-12-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6492198"/>
    <s v="C"/>
    <x v="416"/>
    <x v="0"/>
    <n v="4"/>
    <n v="16334"/>
    <d v="2019-09-26T00:00:00"/>
    <d v="2024-09-30T00:00:00"/>
    <n v="0"/>
    <n v="1"/>
    <n v="18"/>
    <n v="30"/>
    <n v="2"/>
    <n v="17726461"/>
    <n v="19240000"/>
    <n v="64300000"/>
    <n v="1623244"/>
    <n v="50450396"/>
    <n v="0"/>
    <n v="0"/>
    <n v="0"/>
    <m/>
    <n v="0"/>
    <n v="0"/>
    <n v="0"/>
    <m/>
    <m/>
    <d v="2021-03-30T00:00:00"/>
    <n v="1"/>
    <s v="O"/>
    <n v="1"/>
    <n v="30"/>
    <n v="0"/>
    <m/>
    <m/>
    <m/>
    <m/>
    <m/>
    <m/>
    <n v="1"/>
    <n v="1"/>
    <m/>
    <m/>
    <n v="13958198"/>
    <s v="CREDITOS DE CONSUMO"/>
    <n v="0"/>
    <n v="0"/>
    <n v="890480123"/>
    <s v="UNIVERSIDAD DE CARTAGENA"/>
    <n v="5"/>
    <m/>
    <m/>
    <m/>
    <m/>
    <n v="1"/>
    <n v="7"/>
    <n v="2"/>
  </r>
  <r>
    <n v="184595"/>
    <s v="C"/>
    <x v="416"/>
    <x v="0"/>
    <n v="4"/>
    <n v="17121"/>
    <d v="2020-04-03T00:00:00"/>
    <d v="2021-06-30T00:00:00"/>
    <n v="0"/>
    <n v="1"/>
    <n v="9"/>
    <n v="30"/>
    <n v="2"/>
    <n v="5841061"/>
    <n v="6000000"/>
    <n v="1000000"/>
    <n v="85993"/>
    <n v="255203"/>
    <n v="0"/>
    <n v="0"/>
    <n v="0"/>
    <m/>
    <n v="0"/>
    <n v="0"/>
    <n v="0"/>
    <m/>
    <m/>
    <d v="2021-03-30T00:00:00"/>
    <n v="1"/>
    <s v="S"/>
    <n v="1"/>
    <n v="30"/>
    <n v="0"/>
    <m/>
    <m/>
    <m/>
    <m/>
    <m/>
    <m/>
    <n v="1"/>
    <n v="1"/>
    <m/>
    <m/>
    <n v="70608"/>
    <s v="CREDITOS DE CONSUMO"/>
    <n v="0"/>
    <n v="0"/>
    <n v="890480123"/>
    <s v="UNIVERSIDAD DE CARTAGENA"/>
    <n v="5"/>
    <m/>
    <m/>
    <m/>
    <m/>
    <n v="1"/>
    <n v="7"/>
    <n v="2"/>
  </r>
  <r>
    <n v="13575417"/>
    <s v="C"/>
    <x v="416"/>
    <x v="0"/>
    <n v="4"/>
    <n v="18213"/>
    <d v="2021-02-27T00:00:00"/>
    <d v="2021-03-27T00:00:00"/>
    <n v="3"/>
    <n v="1"/>
    <n v="0"/>
    <n v="30"/>
    <n v="2"/>
    <n v="23318977"/>
    <n v="25980000"/>
    <n v="18767989"/>
    <n v="19132698"/>
    <n v="18767989"/>
    <n v="401181"/>
    <n v="0"/>
    <n v="0"/>
    <m/>
    <n v="0"/>
    <n v="0"/>
    <n v="0"/>
    <m/>
    <m/>
    <d v="2021-02-27T00:00:00"/>
    <n v="1"/>
    <s v="O"/>
    <n v="1"/>
    <n v="30"/>
    <n v="18767989"/>
    <m/>
    <m/>
    <m/>
    <m/>
    <m/>
    <m/>
    <n v="1"/>
    <n v="1"/>
    <m/>
    <m/>
    <n v="5192572"/>
    <s v="CREDITOS DE CONSUMO"/>
    <n v="0"/>
    <n v="0"/>
    <n v="890480123"/>
    <s v="UNIVERSIDAD DE CARTAGENA"/>
    <n v="5"/>
    <m/>
    <m/>
    <m/>
    <m/>
    <n v="1"/>
    <n v="7"/>
    <n v="2"/>
  </r>
  <r>
    <n v="21122566"/>
    <s v="C"/>
    <x v="416"/>
    <x v="1"/>
    <n v="4"/>
    <n v="9042"/>
    <d v="2014-10-21T00:00:00"/>
    <d v="2024-10-30T00:00:00"/>
    <n v="0"/>
    <n v="1"/>
    <n v="77"/>
    <n v="30"/>
    <n v="2"/>
    <n v="11548671"/>
    <n v="12180000"/>
    <n v="60000000"/>
    <n v="845244"/>
    <n v="29201909"/>
    <n v="0"/>
    <n v="0"/>
    <n v="135000000"/>
    <s v="                              "/>
    <n v="0"/>
    <n v="0"/>
    <n v="0"/>
    <m/>
    <m/>
    <d v="2021-03-30T00:00:00"/>
    <n v="2"/>
    <s v="O"/>
    <n v="1"/>
    <n v="30"/>
    <n v="0"/>
    <m/>
    <m/>
    <m/>
    <m/>
    <m/>
    <m/>
    <n v="1"/>
    <n v="1"/>
    <m/>
    <m/>
    <n v="8079343"/>
    <s v="CREDITO DE VIVIENDA"/>
    <n v="0"/>
    <n v="0"/>
    <n v="890480123"/>
    <s v="UNIVERSIDAD DE CARTAGENA"/>
    <n v="5"/>
    <m/>
    <m/>
    <m/>
    <m/>
    <n v="1"/>
    <n v="7"/>
    <n v="2"/>
  </r>
  <r>
    <n v="0"/>
    <s v="C"/>
    <x v="417"/>
    <x v="3"/>
    <n v="4"/>
    <n v="15608"/>
    <d v="2019-04-16T00:00:00"/>
    <d v="2026-04-30T00:00:00"/>
    <n v="0"/>
    <n v="1"/>
    <n v="22"/>
    <n v="30"/>
    <n v="2"/>
    <n v="13121400"/>
    <n v="13940000"/>
    <n v="61000000"/>
    <n v="668874"/>
    <n v="48461104"/>
    <n v="0"/>
    <n v="0"/>
    <n v="89000000"/>
    <s v="                              "/>
    <n v="0"/>
    <n v="0"/>
    <n v="0"/>
    <s v="2000000/3000000/1000000"/>
    <d v="2003-12-06T00:00:00"/>
    <d v="2021-03-30T00:00:00"/>
    <n v="3"/>
    <s v="O"/>
    <n v="1"/>
    <n v="30"/>
    <n v="0"/>
    <m/>
    <m/>
    <m/>
    <m/>
    <m/>
    <m/>
    <n v="1"/>
    <n v="1"/>
    <m/>
    <m/>
    <n v="52533969"/>
    <s v="CREDITOS DE CONSUMO"/>
    <n v="0"/>
    <n v="0"/>
    <n v="890480123"/>
    <s v="UNIVERSIDAD DE CARTAGENA"/>
    <n v="5"/>
    <m/>
    <m/>
    <m/>
    <m/>
    <n v="1"/>
    <n v="7"/>
    <n v="1"/>
  </r>
  <r>
    <n v="0"/>
    <s v="C"/>
    <x v="417"/>
    <x v="0"/>
    <n v="4"/>
    <n v="17826"/>
    <d v="2020-11-23T00:00:00"/>
    <d v="2021-11-30T00:00:00"/>
    <n v="0"/>
    <n v="1"/>
    <n v="4"/>
    <n v="30"/>
    <n v="2"/>
    <n v="15881442"/>
    <n v="17090000"/>
    <n v="1100000"/>
    <n v="99742"/>
    <n v="752263"/>
    <n v="0"/>
    <n v="0"/>
    <n v="0"/>
    <m/>
    <n v="0"/>
    <n v="0"/>
    <n v="0"/>
    <m/>
    <m/>
    <d v="2021-03-30T00:00:00"/>
    <n v="1"/>
    <s v="O"/>
    <n v="1"/>
    <n v="30"/>
    <n v="0"/>
    <m/>
    <m/>
    <m/>
    <m/>
    <m/>
    <m/>
    <n v="1"/>
    <n v="1"/>
    <m/>
    <m/>
    <n v="815486"/>
    <s v="CREDITOS DE CONSUMO"/>
    <n v="0"/>
    <n v="0"/>
    <n v="890480123"/>
    <s v="UNIVERSIDAD DE CARTAGENA"/>
    <n v="5"/>
    <m/>
    <m/>
    <m/>
    <m/>
    <n v="1"/>
    <n v="7"/>
    <n v="2"/>
  </r>
  <r>
    <n v="0"/>
    <s v="C"/>
    <x v="417"/>
    <x v="0"/>
    <n v="4"/>
    <n v="550023811"/>
    <d v="2020-04-19T00:00:00"/>
    <d v="2023-05-30T00:00:00"/>
    <n v="0"/>
    <n v="1"/>
    <n v="10"/>
    <n v="30"/>
    <n v="2"/>
    <n v="22490513"/>
    <n v="24960000"/>
    <n v="563010"/>
    <n v="21645"/>
    <n v="442199"/>
    <n v="0"/>
    <n v="0"/>
    <n v="0"/>
    <m/>
    <n v="0"/>
    <n v="0"/>
    <n v="0"/>
    <m/>
    <m/>
    <d v="2021-03-30T00:00:00"/>
    <n v="1"/>
    <s v="O"/>
    <n v="1"/>
    <n v="30"/>
    <n v="0"/>
    <m/>
    <m/>
    <m/>
    <m/>
    <m/>
    <m/>
    <n v="1"/>
    <n v="1"/>
    <m/>
    <m/>
    <n v="479363"/>
    <s v="CREDITOS DE CONSUMO"/>
    <n v="0"/>
    <n v="0"/>
    <n v="890480123"/>
    <s v="UNIVERSIDAD DE CARTAGENA"/>
    <n v="5"/>
    <m/>
    <m/>
    <m/>
    <m/>
    <n v="2"/>
    <n v="7"/>
    <n v="1"/>
  </r>
  <r>
    <n v="0"/>
    <s v="C"/>
    <x v="417"/>
    <x v="0"/>
    <n v="4"/>
    <n v="550023812"/>
    <d v="2020-04-19T00:00:00"/>
    <d v="2023-05-30T00:00:00"/>
    <n v="0"/>
    <n v="1"/>
    <n v="10"/>
    <n v="30"/>
    <n v="2"/>
    <n v="22490513"/>
    <n v="24960000"/>
    <n v="32450"/>
    <n v="1248"/>
    <n v="25447"/>
    <n v="0"/>
    <n v="0"/>
    <n v="0"/>
    <m/>
    <n v="0"/>
    <n v="0"/>
    <n v="0"/>
    <m/>
    <m/>
    <d v="2021-03-30T00:00:00"/>
    <n v="1"/>
    <s v="O"/>
    <n v="1"/>
    <n v="30"/>
    <n v="0"/>
    <m/>
    <m/>
    <m/>
    <m/>
    <m/>
    <m/>
    <n v="1"/>
    <n v="1"/>
    <m/>
    <m/>
    <n v="27586"/>
    <s v="CREDITOS DE CONSUMO"/>
    <n v="0"/>
    <n v="0"/>
    <n v="890480123"/>
    <s v="UNIVERSIDAD DE CARTAGENA"/>
    <n v="5"/>
    <m/>
    <m/>
    <m/>
    <m/>
    <n v="2"/>
    <n v="7"/>
    <n v="1"/>
  </r>
  <r>
    <n v="0"/>
    <s v="C"/>
    <x v="417"/>
    <x v="0"/>
    <n v="4"/>
    <n v="550023827"/>
    <d v="2020-04-27T00:00:00"/>
    <d v="2023-05-30T00:00:00"/>
    <n v="0"/>
    <n v="1"/>
    <n v="10"/>
    <n v="30"/>
    <n v="2"/>
    <n v="22490513"/>
    <n v="24960000"/>
    <n v="200000"/>
    <n v="7689"/>
    <n v="157087"/>
    <n v="0"/>
    <n v="0"/>
    <n v="0"/>
    <m/>
    <n v="0"/>
    <n v="0"/>
    <n v="0"/>
    <m/>
    <m/>
    <d v="2021-03-30T00:00:00"/>
    <n v="1"/>
    <s v="O"/>
    <n v="1"/>
    <n v="30"/>
    <n v="0"/>
    <m/>
    <m/>
    <m/>
    <m/>
    <m/>
    <m/>
    <n v="1"/>
    <n v="1"/>
    <m/>
    <m/>
    <n v="170289"/>
    <s v="CREDITOS DE CONSUMO"/>
    <n v="0"/>
    <n v="0"/>
    <n v="890480123"/>
    <s v="UNIVERSIDAD DE CARTAGENA"/>
    <n v="5"/>
    <m/>
    <m/>
    <m/>
    <m/>
    <n v="2"/>
    <n v="7"/>
    <n v="1"/>
  </r>
  <r>
    <n v="0"/>
    <s v="C"/>
    <x v="417"/>
    <x v="0"/>
    <n v="4"/>
    <n v="550024381"/>
    <d v="2020-09-11T00:00:00"/>
    <d v="2023-09-30T00:00:00"/>
    <n v="0"/>
    <n v="1"/>
    <n v="6"/>
    <n v="30"/>
    <n v="2"/>
    <n v="22490513"/>
    <n v="24960000"/>
    <n v="600000"/>
    <n v="23066"/>
    <n v="525634"/>
    <n v="0"/>
    <n v="0"/>
    <n v="0"/>
    <m/>
    <n v="0"/>
    <n v="0"/>
    <n v="0"/>
    <m/>
    <m/>
    <d v="2021-03-30T00:00:00"/>
    <n v="1"/>
    <s v="O"/>
    <n v="1"/>
    <n v="30"/>
    <n v="0"/>
    <m/>
    <m/>
    <m/>
    <m/>
    <m/>
    <m/>
    <n v="1"/>
    <n v="1"/>
    <m/>
    <m/>
    <n v="569810"/>
    <s v="CREDITOS DE CONSUMO"/>
    <n v="0"/>
    <n v="0"/>
    <n v="890480123"/>
    <s v="UNIVERSIDAD DE CARTAGENA"/>
    <n v="5"/>
    <m/>
    <m/>
    <m/>
    <m/>
    <n v="2"/>
    <n v="7"/>
    <n v="1"/>
  </r>
  <r>
    <n v="0"/>
    <s v="C"/>
    <x v="417"/>
    <x v="0"/>
    <n v="4"/>
    <n v="550024404"/>
    <d v="2020-09-21T00:00:00"/>
    <d v="2023-10-30T00:00:00"/>
    <n v="0"/>
    <n v="1"/>
    <n v="5"/>
    <n v="30"/>
    <n v="2"/>
    <n v="22490513"/>
    <n v="24960000"/>
    <n v="441803"/>
    <n v="16985"/>
    <n v="396573"/>
    <n v="0"/>
    <n v="0"/>
    <n v="0"/>
    <m/>
    <n v="0"/>
    <n v="0"/>
    <n v="0"/>
    <m/>
    <m/>
    <d v="2021-03-30T00:00:00"/>
    <n v="1"/>
    <s v="O"/>
    <n v="1"/>
    <n v="30"/>
    <n v="0"/>
    <m/>
    <m/>
    <m/>
    <m/>
    <m/>
    <m/>
    <n v="1"/>
    <n v="1"/>
    <m/>
    <m/>
    <n v="429903"/>
    <s v="CREDITOS DE CONSUMO"/>
    <n v="0"/>
    <n v="0"/>
    <n v="890480123"/>
    <s v="UNIVERSIDAD DE CARTAGENA"/>
    <n v="5"/>
    <m/>
    <m/>
    <m/>
    <m/>
    <n v="2"/>
    <n v="7"/>
    <n v="1"/>
  </r>
  <r>
    <n v="0"/>
    <s v="C"/>
    <x v="417"/>
    <x v="0"/>
    <n v="4"/>
    <n v="550024428"/>
    <d v="2020-09-24T00:00:00"/>
    <d v="2023-10-30T00:00:00"/>
    <n v="0"/>
    <n v="1"/>
    <n v="5"/>
    <n v="30"/>
    <n v="2"/>
    <n v="22490513"/>
    <n v="24960000"/>
    <n v="200000"/>
    <n v="7689"/>
    <n v="179409"/>
    <n v="0"/>
    <n v="0"/>
    <n v="0"/>
    <m/>
    <n v="0"/>
    <n v="0"/>
    <n v="0"/>
    <m/>
    <m/>
    <d v="2021-03-30T00:00:00"/>
    <n v="1"/>
    <s v="O"/>
    <n v="1"/>
    <n v="30"/>
    <n v="0"/>
    <m/>
    <m/>
    <m/>
    <m/>
    <m/>
    <m/>
    <n v="1"/>
    <n v="1"/>
    <m/>
    <m/>
    <n v="194487"/>
    <s v="CREDITOS DE CONSUMO"/>
    <n v="0"/>
    <n v="0"/>
    <n v="890480123"/>
    <s v="UNIVERSIDAD DE CARTAGENA"/>
    <n v="5"/>
    <m/>
    <m/>
    <m/>
    <m/>
    <n v="2"/>
    <n v="7"/>
    <n v="1"/>
  </r>
  <r>
    <n v="0"/>
    <s v="C"/>
    <x v="417"/>
    <x v="0"/>
    <n v="4"/>
    <n v="550024644"/>
    <d v="2020-10-26T00:00:00"/>
    <d v="2023-11-30T00:00:00"/>
    <n v="0"/>
    <n v="1"/>
    <n v="4"/>
    <n v="30"/>
    <n v="2"/>
    <n v="22490513"/>
    <n v="24960000"/>
    <n v="70000"/>
    <n v="2691"/>
    <n v="64277"/>
    <n v="0"/>
    <n v="0"/>
    <n v="0"/>
    <m/>
    <n v="0"/>
    <n v="0"/>
    <n v="0"/>
    <m/>
    <m/>
    <d v="2021-03-30T00:00:00"/>
    <n v="1"/>
    <s v="O"/>
    <n v="1"/>
    <n v="30"/>
    <n v="0"/>
    <m/>
    <m/>
    <m/>
    <m/>
    <m/>
    <m/>
    <n v="1"/>
    <n v="1"/>
    <m/>
    <m/>
    <n v="69679"/>
    <s v="CREDITOS DE CONSUMO"/>
    <n v="0"/>
    <n v="0"/>
    <n v="890480123"/>
    <s v="UNIVERSIDAD DE CARTAGENA"/>
    <n v="5"/>
    <m/>
    <m/>
    <m/>
    <m/>
    <n v="2"/>
    <n v="7"/>
    <n v="1"/>
  </r>
  <r>
    <n v="0"/>
    <s v="C"/>
    <x v="417"/>
    <x v="0"/>
    <n v="4"/>
    <n v="550025713"/>
    <d v="2021-03-31T00:00:00"/>
    <d v="2021-05-30T00:00:00"/>
    <n v="0"/>
    <n v="1"/>
    <n v="0"/>
    <n v="30"/>
    <n v="2"/>
    <n v="0"/>
    <n v="0"/>
    <n v="6000"/>
    <n v="6000"/>
    <n v="6000"/>
    <n v="0"/>
    <n v="0"/>
    <n v="0"/>
    <m/>
    <n v="0"/>
    <n v="0"/>
    <n v="0"/>
    <m/>
    <m/>
    <d v="2021-03-31T00:00:00"/>
    <n v="1"/>
    <s v="O"/>
    <n v="1"/>
    <n v="30"/>
    <n v="0"/>
    <m/>
    <m/>
    <m/>
    <m/>
    <m/>
    <m/>
    <n v="1"/>
    <n v="1"/>
    <m/>
    <m/>
    <n v="6504"/>
    <s v="CREDITOS DE CONSUMO"/>
    <n v="0"/>
    <n v="0"/>
    <n v="890480123"/>
    <s v="UNIVERSIDAD DE CARTAGENA"/>
    <n v="5"/>
    <m/>
    <m/>
    <m/>
    <m/>
    <n v="2"/>
    <n v="7"/>
    <n v="1"/>
  </r>
  <r>
    <n v="0"/>
    <s v="C"/>
    <x v="418"/>
    <x v="0"/>
    <n v="4"/>
    <n v="12562"/>
    <d v="2020-10-29T00:00:00"/>
    <d v="2022-10-02T00:00:00"/>
    <n v="0"/>
    <n v="1"/>
    <n v="5"/>
    <n v="30"/>
    <n v="2"/>
    <n v="17726461"/>
    <n v="19240000"/>
    <n v="1892937"/>
    <n v="97674"/>
    <n v="1531659"/>
    <n v="0"/>
    <n v="0"/>
    <n v="0"/>
    <m/>
    <n v="0"/>
    <n v="0"/>
    <n v="0"/>
    <m/>
    <m/>
    <d v="2021-03-30T00:00:00"/>
    <n v="1"/>
    <s v="O"/>
    <n v="1"/>
    <n v="30"/>
    <n v="0"/>
    <m/>
    <m/>
    <m/>
    <m/>
    <m/>
    <m/>
    <n v="1"/>
    <n v="1"/>
    <m/>
    <m/>
    <n v="10828288"/>
    <s v="CREDITOS DE CONSUMO"/>
    <n v="0"/>
    <n v="0"/>
    <n v="890480123"/>
    <s v="UNIVERSIDAD DE CARTAGENA"/>
    <n v="5"/>
    <m/>
    <m/>
    <m/>
    <m/>
    <n v="1"/>
    <n v="7"/>
    <n v="1"/>
  </r>
  <r>
    <n v="0"/>
    <s v="C"/>
    <x v="419"/>
    <x v="0"/>
    <n v="4"/>
    <n v="12488"/>
    <d v="2017-05-16T00:00:00"/>
    <d v="2021-05-16T00:00:00"/>
    <n v="0"/>
    <n v="1"/>
    <n v="47"/>
    <n v="30"/>
    <n v="2"/>
    <n v="9752084"/>
    <n v="10200000"/>
    <n v="25000000"/>
    <n v="631092"/>
    <n v="453941"/>
    <n v="0"/>
    <n v="0"/>
    <n v="0"/>
    <m/>
    <n v="0"/>
    <n v="0"/>
    <n v="0"/>
    <m/>
    <m/>
    <d v="2021-03-30T00:00:00"/>
    <n v="1"/>
    <s v="O"/>
    <n v="1"/>
    <n v="30"/>
    <n v="0"/>
    <m/>
    <m/>
    <m/>
    <m/>
    <m/>
    <m/>
    <n v="1"/>
    <n v="1"/>
    <m/>
    <m/>
    <n v="37774102"/>
    <s v="CREDITOS DE CONSUMO"/>
    <n v="0"/>
    <n v="0"/>
    <n v="890480123"/>
    <s v="UNIVERSIDAD DE CARTAGENA"/>
    <n v="5"/>
    <m/>
    <m/>
    <m/>
    <m/>
    <n v="1"/>
    <n v="7"/>
    <n v="2"/>
  </r>
  <r>
    <n v="7311315"/>
    <s v="C"/>
    <x v="420"/>
    <x v="0"/>
    <n v="4"/>
    <n v="13238"/>
    <d v="2020-10-29T00:00:00"/>
    <d v="2025-02-27T00:00:00"/>
    <n v="0"/>
    <n v="1"/>
    <n v="5"/>
    <n v="30"/>
    <n v="2"/>
    <n v="17726461"/>
    <n v="19240000"/>
    <n v="12396337"/>
    <n v="347723"/>
    <n v="11372600"/>
    <n v="0"/>
    <n v="0"/>
    <n v="0"/>
    <m/>
    <n v="0"/>
    <n v="0"/>
    <n v="0"/>
    <m/>
    <m/>
    <d v="2021-03-30T00:00:00"/>
    <n v="1"/>
    <s v="O"/>
    <n v="1"/>
    <n v="30"/>
    <n v="0"/>
    <m/>
    <m/>
    <m/>
    <m/>
    <m/>
    <m/>
    <n v="1"/>
    <n v="1"/>
    <m/>
    <m/>
    <n v="4061285"/>
    <s v="CREDITOS DE CONSUMO"/>
    <n v="0"/>
    <n v="0"/>
    <n v="890480123"/>
    <s v="UNIVERSIDAD DE CARTAGENA"/>
    <n v="5"/>
    <m/>
    <m/>
    <m/>
    <m/>
    <n v="1"/>
    <n v="7"/>
    <n v="1"/>
  </r>
  <r>
    <n v="3001027"/>
    <s v="C"/>
    <x v="420"/>
    <x v="0"/>
    <n v="4"/>
    <n v="17751"/>
    <d v="2020-10-26T00:00:00"/>
    <d v="2025-10-30T00:00:00"/>
    <n v="0"/>
    <n v="1"/>
    <n v="5"/>
    <n v="30"/>
    <n v="2"/>
    <n v="9568969"/>
    <n v="10000000"/>
    <n v="5000000"/>
    <n v="105178"/>
    <n v="4668035"/>
    <n v="0"/>
    <n v="0"/>
    <n v="0"/>
    <m/>
    <n v="0"/>
    <n v="0"/>
    <n v="0"/>
    <m/>
    <m/>
    <d v="2021-03-30T00:00:00"/>
    <n v="1"/>
    <s v="O"/>
    <n v="1"/>
    <n v="30"/>
    <n v="0"/>
    <m/>
    <m/>
    <m/>
    <m/>
    <m/>
    <m/>
    <n v="1"/>
    <n v="1"/>
    <m/>
    <m/>
    <n v="1667008"/>
    <s v="CREDITOS DE CONSUMO"/>
    <n v="0"/>
    <n v="0"/>
    <n v="890480123"/>
    <s v="UNIVERSIDAD DE CARTAGENA"/>
    <n v="5"/>
    <m/>
    <m/>
    <m/>
    <m/>
    <n v="1"/>
    <n v="7"/>
    <n v="2"/>
  </r>
  <r>
    <n v="0"/>
    <s v="C"/>
    <x v="421"/>
    <x v="0"/>
    <n v="4"/>
    <n v="16492"/>
    <d v="2019-10-24T00:00:00"/>
    <d v="2021-10-24T00:00:00"/>
    <n v="6"/>
    <n v="1"/>
    <n v="16"/>
    <n v="30"/>
    <n v="2"/>
    <n v="15881442"/>
    <n v="17090000"/>
    <n v="1500000"/>
    <n v="73360"/>
    <n v="491342"/>
    <n v="1290"/>
    <n v="0"/>
    <n v="0"/>
    <m/>
    <n v="0"/>
    <n v="0"/>
    <n v="0"/>
    <m/>
    <m/>
    <d v="2021-03-30T00:00:00"/>
    <n v="1"/>
    <s v="O"/>
    <n v="1"/>
    <n v="30"/>
    <n v="3962"/>
    <m/>
    <m/>
    <m/>
    <m/>
    <m/>
    <m/>
    <n v="1"/>
    <n v="1"/>
    <m/>
    <m/>
    <n v="1912139"/>
    <s v="CREDITOS DE CONSUMO"/>
    <n v="0"/>
    <n v="0"/>
    <n v="890480123"/>
    <s v="UNIVERSIDAD DE CARTAGENA"/>
    <n v="5"/>
    <m/>
    <m/>
    <m/>
    <m/>
    <n v="1"/>
    <n v="7"/>
    <n v="2"/>
  </r>
  <r>
    <n v="0"/>
    <s v="C"/>
    <x v="421"/>
    <x v="0"/>
    <n v="4"/>
    <n v="16493"/>
    <d v="2019-10-24T00:00:00"/>
    <d v="2022-10-30T00:00:00"/>
    <n v="0"/>
    <n v="1"/>
    <n v="17"/>
    <n v="30"/>
    <n v="2"/>
    <n v="12185828"/>
    <n v="12890000"/>
    <n v="8993347"/>
    <n v="299507"/>
    <n v="5148746"/>
    <n v="0"/>
    <n v="0"/>
    <n v="0"/>
    <m/>
    <n v="0"/>
    <n v="0"/>
    <n v="0"/>
    <m/>
    <m/>
    <d v="2021-03-30T00:00:00"/>
    <n v="1"/>
    <s v="O"/>
    <n v="1"/>
    <n v="30"/>
    <n v="0"/>
    <m/>
    <m/>
    <m/>
    <m/>
    <m/>
    <m/>
    <n v="1"/>
    <n v="1"/>
    <m/>
    <m/>
    <n v="20037201"/>
    <s v="CREDITOS DE CONSUMO"/>
    <n v="0"/>
    <n v="0"/>
    <n v="890480123"/>
    <s v="UNIVERSIDAD DE CARTAGENA"/>
    <n v="5"/>
    <m/>
    <m/>
    <m/>
    <m/>
    <n v="1"/>
    <n v="7"/>
    <n v="2"/>
  </r>
  <r>
    <n v="0"/>
    <s v="C"/>
    <x v="421"/>
    <x v="0"/>
    <n v="4"/>
    <n v="17675"/>
    <d v="2020-10-02T00:00:00"/>
    <d v="2025-10-30T00:00:00"/>
    <n v="0"/>
    <n v="1"/>
    <n v="7"/>
    <n v="30"/>
    <n v="2"/>
    <n v="16011168"/>
    <n v="17240000"/>
    <n v="11000000"/>
    <n v="267564"/>
    <n v="10093025"/>
    <n v="0"/>
    <n v="0"/>
    <n v="0"/>
    <m/>
    <n v="0"/>
    <n v="0"/>
    <n v="0"/>
    <m/>
    <m/>
    <d v="2021-03-30T00:00:00"/>
    <n v="1"/>
    <s v="O"/>
    <n v="1"/>
    <n v="30"/>
    <n v="0"/>
    <m/>
    <m/>
    <m/>
    <m/>
    <m/>
    <m/>
    <n v="1"/>
    <n v="1"/>
    <m/>
    <m/>
    <n v="39278683"/>
    <s v="CREDITOS DE CONSUMO"/>
    <n v="0"/>
    <n v="0"/>
    <n v="890480123"/>
    <s v="UNIVERSIDAD DE CARTAGENA"/>
    <n v="5"/>
    <m/>
    <m/>
    <m/>
    <m/>
    <n v="1"/>
    <n v="7"/>
    <n v="2"/>
  </r>
  <r>
    <n v="0"/>
    <s v="C"/>
    <x v="421"/>
    <x v="0"/>
    <n v="4"/>
    <n v="550020106"/>
    <d v="2018-11-19T00:00:00"/>
    <d v="2021-11-30T00:00:00"/>
    <n v="0"/>
    <n v="1"/>
    <n v="28"/>
    <n v="30"/>
    <n v="2"/>
    <n v="22490513"/>
    <n v="24960000"/>
    <n v="450000"/>
    <n v="17648"/>
    <n v="108784"/>
    <n v="0"/>
    <n v="0"/>
    <n v="0"/>
    <m/>
    <n v="0"/>
    <n v="0"/>
    <n v="0"/>
    <m/>
    <m/>
    <d v="2021-03-30T00:00:00"/>
    <n v="1"/>
    <s v="O"/>
    <n v="1"/>
    <n v="30"/>
    <n v="0"/>
    <m/>
    <m/>
    <m/>
    <m/>
    <m/>
    <m/>
    <n v="1"/>
    <n v="1"/>
    <m/>
    <m/>
    <n v="423351"/>
    <s v="CREDITOS DE CONSUMO"/>
    <n v="0"/>
    <n v="0"/>
    <n v="890480123"/>
    <s v="UNIVERSIDAD DE CARTAGENA"/>
    <n v="5"/>
    <m/>
    <m/>
    <m/>
    <m/>
    <n v="2"/>
    <n v="7"/>
    <n v="2"/>
  </r>
  <r>
    <n v="0"/>
    <s v="C"/>
    <x v="421"/>
    <x v="0"/>
    <n v="4"/>
    <n v="550025725"/>
    <d v="2021-03-31T00:00:00"/>
    <d v="2021-05-30T00:00:00"/>
    <n v="0"/>
    <n v="1"/>
    <n v="0"/>
    <n v="30"/>
    <n v="2"/>
    <n v="0"/>
    <n v="0"/>
    <n v="6000"/>
    <n v="6000"/>
    <n v="6000"/>
    <n v="0"/>
    <n v="0"/>
    <n v="0"/>
    <m/>
    <n v="0"/>
    <n v="0"/>
    <n v="0"/>
    <m/>
    <m/>
    <d v="2021-03-31T00:00:00"/>
    <n v="1"/>
    <s v="O"/>
    <n v="1"/>
    <n v="30"/>
    <n v="0"/>
    <m/>
    <m/>
    <m/>
    <m/>
    <m/>
    <m/>
    <n v="1"/>
    <n v="1"/>
    <m/>
    <m/>
    <n v="23350"/>
    <s v="CREDITOS DE CONSUMO"/>
    <n v="0"/>
    <n v="0"/>
    <n v="890480123"/>
    <s v="UNIVERSIDAD DE CARTAGENA"/>
    <n v="5"/>
    <m/>
    <m/>
    <m/>
    <m/>
    <n v="2"/>
    <n v="7"/>
    <n v="2"/>
  </r>
  <r>
    <n v="0"/>
    <s v="C"/>
    <x v="422"/>
    <x v="0"/>
    <n v="4"/>
    <n v="18091"/>
    <d v="2021-01-27T00:00:00"/>
    <d v="2022-07-30T00:00:00"/>
    <n v="0"/>
    <n v="1"/>
    <n v="2"/>
    <n v="30"/>
    <n v="2"/>
    <n v="15881442"/>
    <n v="17090000"/>
    <n v="3000000"/>
    <n v="188401"/>
    <n v="2700299"/>
    <n v="0"/>
    <n v="0"/>
    <n v="0"/>
    <m/>
    <n v="0"/>
    <n v="0"/>
    <n v="0"/>
    <m/>
    <m/>
    <d v="2021-03-30T00:00:00"/>
    <n v="1"/>
    <s v="O"/>
    <n v="1"/>
    <n v="30"/>
    <n v="0"/>
    <m/>
    <m/>
    <m/>
    <m/>
    <m/>
    <m/>
    <n v="1"/>
    <n v="1"/>
    <m/>
    <m/>
    <n v="4790498"/>
    <s v="CREDITOS DE CONSUMO"/>
    <n v="0"/>
    <n v="0"/>
    <n v="890480123"/>
    <s v="UNIVERSIDAD DE CARTAGENA"/>
    <n v="5"/>
    <m/>
    <m/>
    <m/>
    <m/>
    <n v="1"/>
    <n v="7"/>
    <n v="2"/>
  </r>
  <r>
    <n v="3758452"/>
    <s v="C"/>
    <x v="423"/>
    <x v="0"/>
    <n v="4"/>
    <n v="17973"/>
    <d v="2020-12-30T00:00:00"/>
    <d v="2027-08-30T00:00:00"/>
    <n v="0"/>
    <n v="1"/>
    <n v="3"/>
    <n v="30"/>
    <n v="2"/>
    <n v="9568969"/>
    <n v="10000000"/>
    <n v="5752448"/>
    <n v="97540"/>
    <n v="5596088"/>
    <n v="0"/>
    <n v="0"/>
    <n v="0"/>
    <m/>
    <n v="0"/>
    <n v="0"/>
    <n v="0"/>
    <m/>
    <m/>
    <d v="2021-03-30T00:00:00"/>
    <n v="1"/>
    <s v="O"/>
    <n v="1"/>
    <n v="30"/>
    <n v="0"/>
    <m/>
    <m/>
    <m/>
    <m/>
    <m/>
    <m/>
    <n v="1"/>
    <n v="1"/>
    <m/>
    <m/>
    <n v="1837636"/>
    <s v="CREDITOS DE CONSUMO"/>
    <n v="0"/>
    <n v="0"/>
    <n v="890480123"/>
    <s v="UNIVERSIDAD DE CARTAGENA"/>
    <n v="5"/>
    <m/>
    <m/>
    <m/>
    <m/>
    <n v="1"/>
    <n v="7"/>
    <n v="2"/>
  </r>
  <r>
    <n v="676099"/>
    <s v="C"/>
    <x v="423"/>
    <x v="0"/>
    <n v="4"/>
    <n v="17974"/>
    <d v="2020-12-30T00:00:00"/>
    <d v="2022-03-30T00:00:00"/>
    <n v="0"/>
    <n v="1"/>
    <n v="3"/>
    <n v="30"/>
    <n v="2"/>
    <n v="15881442"/>
    <n v="17090000"/>
    <n v="1234665"/>
    <n v="91293"/>
    <n v="1006667"/>
    <n v="0"/>
    <n v="0"/>
    <n v="0"/>
    <m/>
    <n v="0"/>
    <n v="0"/>
    <n v="0"/>
    <m/>
    <m/>
    <d v="2021-03-30T00:00:00"/>
    <n v="1"/>
    <s v="O"/>
    <n v="1"/>
    <n v="30"/>
    <n v="0"/>
    <m/>
    <m/>
    <m/>
    <m/>
    <m/>
    <m/>
    <n v="1"/>
    <n v="1"/>
    <m/>
    <m/>
    <n v="330568"/>
    <s v="CREDITOS DE CONSUMO"/>
    <n v="0"/>
    <n v="0"/>
    <n v="890480123"/>
    <s v="UNIVERSIDAD DE CARTAGENA"/>
    <n v="5"/>
    <m/>
    <m/>
    <m/>
    <m/>
    <n v="1"/>
    <n v="7"/>
    <n v="2"/>
  </r>
  <r>
    <n v="16800413"/>
    <s v="C"/>
    <x v="423"/>
    <x v="0"/>
    <n v="4"/>
    <n v="17975"/>
    <d v="2020-12-30T00:00:00"/>
    <d v="2026-06-30T00:00:00"/>
    <n v="0"/>
    <n v="1"/>
    <n v="3"/>
    <n v="30"/>
    <n v="2"/>
    <n v="16011168"/>
    <n v="17240000"/>
    <n v="25763195"/>
    <n v="589570"/>
    <n v="25014711"/>
    <n v="0"/>
    <n v="0"/>
    <n v="0"/>
    <m/>
    <n v="0"/>
    <n v="0"/>
    <n v="0"/>
    <m/>
    <m/>
    <d v="2021-03-30T00:00:00"/>
    <n v="1"/>
    <s v="O"/>
    <n v="1"/>
    <n v="30"/>
    <n v="0"/>
    <m/>
    <m/>
    <m/>
    <m/>
    <m/>
    <m/>
    <n v="1"/>
    <n v="1"/>
    <m/>
    <m/>
    <n v="8214298"/>
    <s v="CREDITOS DE CONSUMO"/>
    <n v="0"/>
    <n v="0"/>
    <n v="890480123"/>
    <s v="UNIVERSIDAD DE CARTAGENA"/>
    <n v="5"/>
    <m/>
    <m/>
    <m/>
    <m/>
    <n v="1"/>
    <n v="7"/>
    <n v="2"/>
  </r>
  <r>
    <n v="45022449"/>
    <s v="C"/>
    <x v="424"/>
    <x v="0"/>
    <n v="4"/>
    <n v="14791"/>
    <d v="2018-10-23T00:00:00"/>
    <d v="2025-10-23T00:00:00"/>
    <n v="7"/>
    <n v="1"/>
    <n v="28"/>
    <n v="30"/>
    <n v="2"/>
    <n v="17726461"/>
    <n v="19240000"/>
    <n v="83209490"/>
    <n v="1735568"/>
    <n v="65090195"/>
    <n v="224189"/>
    <n v="0"/>
    <n v="0"/>
    <m/>
    <n v="0"/>
    <n v="0"/>
    <n v="0"/>
    <m/>
    <m/>
    <d v="2021-03-30T00:00:00"/>
    <n v="1"/>
    <s v="O"/>
    <n v="1"/>
    <n v="30"/>
    <n v="48763"/>
    <m/>
    <m/>
    <m/>
    <m/>
    <m/>
    <m/>
    <n v="1"/>
    <n v="1"/>
    <m/>
    <m/>
    <n v="20067746"/>
    <s v="CREDITOS DE CONSUMO"/>
    <n v="0"/>
    <n v="0"/>
    <n v="890480123"/>
    <s v="UNIVERSIDAD DE CARTAGENA"/>
    <n v="5"/>
    <m/>
    <m/>
    <m/>
    <m/>
    <n v="1"/>
    <n v="7"/>
    <n v="2"/>
  </r>
  <r>
    <n v="49233976"/>
    <s v="C"/>
    <x v="424"/>
    <x v="3"/>
    <n v="4"/>
    <n v="16828"/>
    <d v="2020-01-14T00:00:00"/>
    <d v="2027-01-30T00:00:00"/>
    <n v="0"/>
    <n v="1"/>
    <n v="14"/>
    <n v="30"/>
    <n v="2"/>
    <n v="13121400"/>
    <n v="13940000"/>
    <n v="80000000"/>
    <n v="1460642"/>
    <n v="71178916"/>
    <n v="0"/>
    <n v="0"/>
    <n v="93690000"/>
    <s v="                              "/>
    <n v="0"/>
    <n v="0"/>
    <n v="0"/>
    <m/>
    <m/>
    <d v="2021-03-30T00:00:00"/>
    <n v="3"/>
    <s v="O"/>
    <n v="1"/>
    <n v="30"/>
    <n v="0"/>
    <m/>
    <m/>
    <m/>
    <m/>
    <m/>
    <m/>
    <n v="1"/>
    <n v="1"/>
    <m/>
    <m/>
    <n v="21944940"/>
    <s v="CREDITOS DE CONSUMO"/>
    <n v="0"/>
    <n v="0"/>
    <n v="890480123"/>
    <s v="UNIVERSIDAD DE CARTAGENA"/>
    <n v="5"/>
    <m/>
    <m/>
    <m/>
    <m/>
    <n v="1"/>
    <n v="7"/>
    <n v="2"/>
  </r>
  <r>
    <n v="21807268"/>
    <s v="C"/>
    <x v="424"/>
    <x v="0"/>
    <n v="4"/>
    <n v="17478"/>
    <d v="2020-08-21T00:00:00"/>
    <d v="2027-08-30T00:00:00"/>
    <n v="0"/>
    <n v="1"/>
    <n v="7"/>
    <n v="30"/>
    <n v="2"/>
    <n v="17726461"/>
    <n v="19240000"/>
    <n v="33000000"/>
    <n v="688308"/>
    <n v="31527369"/>
    <n v="0"/>
    <n v="0"/>
    <n v="0"/>
    <m/>
    <n v="0"/>
    <n v="0"/>
    <n v="0"/>
    <m/>
    <m/>
    <d v="2021-03-30T00:00:00"/>
    <n v="1"/>
    <s v="O"/>
    <n v="1"/>
    <n v="30"/>
    <n v="0"/>
    <m/>
    <m/>
    <m/>
    <m/>
    <m/>
    <m/>
    <n v="1"/>
    <n v="1"/>
    <m/>
    <m/>
    <n v="9720101"/>
    <s v="CREDITOS DE CONSUMO"/>
    <n v="0"/>
    <n v="0"/>
    <n v="890480123"/>
    <s v="UNIVERSIDAD DE CARTAGENA"/>
    <n v="5"/>
    <m/>
    <m/>
    <m/>
    <m/>
    <n v="1"/>
    <n v="7"/>
    <n v="2"/>
  </r>
  <r>
    <n v="3653061"/>
    <s v="C"/>
    <x v="424"/>
    <x v="0"/>
    <n v="4"/>
    <n v="17722"/>
    <d v="2020-10-16T00:00:00"/>
    <d v="2022-04-30T00:00:00"/>
    <n v="0"/>
    <n v="1"/>
    <n v="5"/>
    <n v="30"/>
    <n v="2"/>
    <n v="12185828"/>
    <n v="12890000"/>
    <n v="7136129"/>
    <n v="435792"/>
    <n v="5281330"/>
    <n v="0"/>
    <n v="0"/>
    <n v="0"/>
    <m/>
    <n v="0"/>
    <n v="0"/>
    <n v="0"/>
    <m/>
    <m/>
    <d v="2021-03-30T00:00:00"/>
    <n v="1"/>
    <s v="O"/>
    <n v="1"/>
    <n v="30"/>
    <n v="0"/>
    <m/>
    <m/>
    <m/>
    <m/>
    <m/>
    <m/>
    <n v="1"/>
    <n v="1"/>
    <m/>
    <m/>
    <n v="1628269"/>
    <s v="CREDITOS DE CONSUMO"/>
    <n v="0"/>
    <n v="0"/>
    <n v="890480123"/>
    <s v="UNIVERSIDAD DE CARTAGENA"/>
    <n v="5"/>
    <m/>
    <m/>
    <m/>
    <m/>
    <n v="1"/>
    <n v="7"/>
    <n v="2"/>
  </r>
  <r>
    <n v="0"/>
    <s v="C"/>
    <x v="425"/>
    <x v="0"/>
    <n v="4"/>
    <n v="550003075"/>
    <d v="2015-01-21T00:00:00"/>
    <d v="2024-03-30T00:00:00"/>
    <n v="0"/>
    <n v="1"/>
    <n v="0"/>
    <n v="30"/>
    <n v="2"/>
    <n v="21474970"/>
    <n v="23720000"/>
    <n v="53939"/>
    <n v="2045"/>
    <n v="52951"/>
    <n v="0"/>
    <n v="0"/>
    <n v="0"/>
    <m/>
    <n v="0"/>
    <n v="0"/>
    <n v="0"/>
    <m/>
    <m/>
    <d v="2021-03-30T00:00:00"/>
    <n v="1"/>
    <s v="O"/>
    <n v="1"/>
    <n v="30"/>
    <n v="0"/>
    <m/>
    <m/>
    <m/>
    <m/>
    <m/>
    <m/>
    <n v="1"/>
    <n v="1"/>
    <m/>
    <m/>
    <n v="204774"/>
    <s v="CREDITOS DE CONSUMO"/>
    <n v="0"/>
    <n v="0"/>
    <n v="890480123"/>
    <s v="UNIVERSIDAD DE CARTAGENA"/>
    <n v="5"/>
    <m/>
    <m/>
    <m/>
    <m/>
    <n v="2"/>
    <n v="7"/>
    <n v="2"/>
  </r>
  <r>
    <n v="0"/>
    <s v="C"/>
    <x v="425"/>
    <x v="0"/>
    <n v="4"/>
    <n v="550003165"/>
    <d v="2015-01-28T00:00:00"/>
    <d v="2024-02-28T00:00:00"/>
    <n v="0"/>
    <n v="1"/>
    <n v="1"/>
    <n v="30"/>
    <n v="2"/>
    <n v="21474970"/>
    <n v="23720000"/>
    <n v="76033"/>
    <n v="2883"/>
    <n v="74511"/>
    <n v="0"/>
    <n v="0"/>
    <n v="0"/>
    <m/>
    <n v="0"/>
    <n v="0"/>
    <n v="0"/>
    <m/>
    <m/>
    <d v="2021-03-30T00:00:00"/>
    <n v="1"/>
    <s v="O"/>
    <n v="1"/>
    <n v="30"/>
    <n v="0"/>
    <m/>
    <m/>
    <m/>
    <m/>
    <m/>
    <m/>
    <n v="1"/>
    <n v="1"/>
    <m/>
    <m/>
    <n v="288151"/>
    <s v="CREDITOS DE CONSUMO"/>
    <n v="0"/>
    <n v="0"/>
    <n v="890480123"/>
    <s v="UNIVERSIDAD DE CARTAGENA"/>
    <n v="5"/>
    <m/>
    <m/>
    <m/>
    <m/>
    <n v="2"/>
    <n v="7"/>
    <n v="2"/>
  </r>
  <r>
    <n v="0"/>
    <s v="C"/>
    <x v="425"/>
    <x v="0"/>
    <n v="4"/>
    <n v="550003166"/>
    <d v="2015-01-28T00:00:00"/>
    <d v="2023-11-30T00:00:00"/>
    <n v="0"/>
    <n v="1"/>
    <n v="4"/>
    <n v="30"/>
    <n v="2"/>
    <n v="21474970"/>
    <n v="23720000"/>
    <n v="79233"/>
    <n v="3004"/>
    <n v="72703"/>
    <n v="0"/>
    <n v="0"/>
    <n v="0"/>
    <m/>
    <n v="0"/>
    <n v="0"/>
    <n v="0"/>
    <m/>
    <m/>
    <d v="2021-03-30T00:00:00"/>
    <n v="1"/>
    <s v="O"/>
    <n v="1"/>
    <n v="30"/>
    <n v="0"/>
    <m/>
    <m/>
    <m/>
    <m/>
    <m/>
    <m/>
    <n v="1"/>
    <n v="1"/>
    <m/>
    <m/>
    <n v="281159"/>
    <s v="CREDITOS DE CONSUMO"/>
    <n v="0"/>
    <n v="0"/>
    <n v="890480123"/>
    <s v="UNIVERSIDAD DE CARTAGENA"/>
    <n v="5"/>
    <m/>
    <m/>
    <m/>
    <m/>
    <n v="2"/>
    <n v="7"/>
    <n v="2"/>
  </r>
  <r>
    <n v="0"/>
    <s v="C"/>
    <x v="425"/>
    <x v="0"/>
    <n v="4"/>
    <n v="550003167"/>
    <d v="2015-01-28T00:00:00"/>
    <d v="2023-11-30T00:00:00"/>
    <n v="0"/>
    <n v="1"/>
    <n v="4"/>
    <n v="30"/>
    <n v="2"/>
    <n v="21474970"/>
    <n v="23720000"/>
    <n v="90845"/>
    <n v="3445"/>
    <n v="83370"/>
    <n v="0"/>
    <n v="0"/>
    <n v="0"/>
    <m/>
    <n v="0"/>
    <n v="0"/>
    <n v="0"/>
    <m/>
    <m/>
    <d v="2021-03-30T00:00:00"/>
    <n v="1"/>
    <s v="O"/>
    <n v="1"/>
    <n v="30"/>
    <n v="0"/>
    <m/>
    <m/>
    <m/>
    <m/>
    <m/>
    <m/>
    <n v="1"/>
    <n v="1"/>
    <m/>
    <m/>
    <n v="322411"/>
    <s v="CREDITOS DE CONSUMO"/>
    <n v="0"/>
    <n v="0"/>
    <n v="890480123"/>
    <s v="UNIVERSIDAD DE CARTAGENA"/>
    <n v="5"/>
    <m/>
    <m/>
    <m/>
    <m/>
    <n v="2"/>
    <n v="7"/>
    <n v="2"/>
  </r>
  <r>
    <n v="0"/>
    <s v="C"/>
    <x v="425"/>
    <x v="0"/>
    <n v="4"/>
    <n v="550003168"/>
    <d v="2015-01-28T00:00:00"/>
    <d v="2023-11-30T00:00:00"/>
    <n v="0"/>
    <n v="1"/>
    <n v="4"/>
    <n v="30"/>
    <n v="2"/>
    <n v="21474970"/>
    <n v="23720000"/>
    <n v="90795"/>
    <n v="3443"/>
    <n v="83324"/>
    <n v="0"/>
    <n v="0"/>
    <n v="0"/>
    <m/>
    <n v="0"/>
    <n v="0"/>
    <n v="0"/>
    <m/>
    <m/>
    <d v="2021-03-30T00:00:00"/>
    <n v="1"/>
    <s v="O"/>
    <n v="1"/>
    <n v="30"/>
    <n v="0"/>
    <m/>
    <m/>
    <m/>
    <m/>
    <m/>
    <m/>
    <n v="1"/>
    <n v="1"/>
    <m/>
    <m/>
    <n v="322233"/>
    <s v="CREDITOS DE CONSUMO"/>
    <n v="0"/>
    <n v="0"/>
    <n v="890480123"/>
    <s v="UNIVERSIDAD DE CARTAGENA"/>
    <n v="5"/>
    <m/>
    <m/>
    <m/>
    <m/>
    <n v="2"/>
    <n v="7"/>
    <n v="2"/>
  </r>
  <r>
    <n v="0"/>
    <s v="C"/>
    <x v="425"/>
    <x v="0"/>
    <n v="4"/>
    <n v="550003330"/>
    <d v="2015-02-02T00:00:00"/>
    <d v="2023-11-30T00:00:00"/>
    <n v="0"/>
    <n v="1"/>
    <n v="4"/>
    <n v="30"/>
    <n v="2"/>
    <n v="21474970"/>
    <n v="23720000"/>
    <n v="42563"/>
    <n v="1614"/>
    <n v="39061"/>
    <n v="0"/>
    <n v="0"/>
    <n v="0"/>
    <m/>
    <n v="0"/>
    <n v="0"/>
    <n v="0"/>
    <m/>
    <m/>
    <d v="2021-03-30T00:00:00"/>
    <n v="1"/>
    <s v="O"/>
    <n v="1"/>
    <n v="30"/>
    <n v="0"/>
    <m/>
    <m/>
    <m/>
    <m/>
    <m/>
    <m/>
    <n v="1"/>
    <n v="1"/>
    <m/>
    <m/>
    <n v="151058"/>
    <s v="CREDITOS DE CONSUMO"/>
    <n v="0"/>
    <n v="0"/>
    <n v="890480123"/>
    <s v="UNIVERSIDAD DE CARTAGENA"/>
    <n v="5"/>
    <m/>
    <m/>
    <m/>
    <m/>
    <n v="2"/>
    <n v="7"/>
    <n v="2"/>
  </r>
  <r>
    <n v="0"/>
    <s v="C"/>
    <x v="425"/>
    <x v="0"/>
    <n v="4"/>
    <n v="550003334"/>
    <d v="2015-02-02T00:00:00"/>
    <d v="2023-11-30T00:00:00"/>
    <n v="0"/>
    <n v="1"/>
    <n v="4"/>
    <n v="30"/>
    <n v="2"/>
    <n v="21474970"/>
    <n v="23720000"/>
    <n v="43851"/>
    <n v="1663"/>
    <n v="40243"/>
    <n v="0"/>
    <n v="0"/>
    <n v="0"/>
    <m/>
    <n v="0"/>
    <n v="0"/>
    <n v="0"/>
    <m/>
    <m/>
    <d v="2021-03-30T00:00:00"/>
    <n v="1"/>
    <s v="O"/>
    <n v="1"/>
    <n v="30"/>
    <n v="0"/>
    <m/>
    <m/>
    <m/>
    <m/>
    <m/>
    <m/>
    <n v="1"/>
    <n v="1"/>
    <m/>
    <m/>
    <n v="155629"/>
    <s v="CREDITOS DE CONSUMO"/>
    <n v="0"/>
    <n v="0"/>
    <n v="890480123"/>
    <s v="UNIVERSIDAD DE CARTAGENA"/>
    <n v="5"/>
    <m/>
    <m/>
    <m/>
    <m/>
    <n v="2"/>
    <n v="7"/>
    <n v="2"/>
  </r>
  <r>
    <n v="0"/>
    <s v="C"/>
    <x v="425"/>
    <x v="0"/>
    <n v="4"/>
    <n v="550003336"/>
    <d v="2015-02-02T00:00:00"/>
    <d v="2023-11-30T00:00:00"/>
    <n v="0"/>
    <n v="1"/>
    <n v="4"/>
    <n v="30"/>
    <n v="2"/>
    <n v="21474970"/>
    <n v="23720000"/>
    <n v="101532"/>
    <n v="3850"/>
    <n v="93180"/>
    <n v="0"/>
    <n v="0"/>
    <n v="0"/>
    <m/>
    <n v="0"/>
    <n v="0"/>
    <n v="0"/>
    <m/>
    <m/>
    <d v="2021-03-30T00:00:00"/>
    <n v="1"/>
    <s v="O"/>
    <n v="1"/>
    <n v="30"/>
    <n v="0"/>
    <m/>
    <m/>
    <m/>
    <m/>
    <m/>
    <m/>
    <n v="1"/>
    <n v="1"/>
    <m/>
    <m/>
    <n v="360349"/>
    <s v="CREDITOS DE CONSUMO"/>
    <n v="0"/>
    <n v="0"/>
    <n v="890480123"/>
    <s v="UNIVERSIDAD DE CARTAGENA"/>
    <n v="5"/>
    <m/>
    <m/>
    <m/>
    <m/>
    <n v="2"/>
    <n v="7"/>
    <n v="2"/>
  </r>
  <r>
    <n v="0"/>
    <s v="C"/>
    <x v="425"/>
    <x v="0"/>
    <n v="4"/>
    <n v="550003344"/>
    <d v="2015-02-02T00:00:00"/>
    <d v="2023-11-30T00:00:00"/>
    <n v="0"/>
    <n v="1"/>
    <n v="4"/>
    <n v="30"/>
    <n v="2"/>
    <n v="21474970"/>
    <n v="23720000"/>
    <n v="18387"/>
    <n v="697"/>
    <n v="16865"/>
    <n v="0"/>
    <n v="0"/>
    <n v="0"/>
    <m/>
    <n v="0"/>
    <n v="0"/>
    <n v="0"/>
    <m/>
    <m/>
    <d v="2021-03-30T00:00:00"/>
    <n v="1"/>
    <s v="O"/>
    <n v="1"/>
    <n v="30"/>
    <n v="0"/>
    <m/>
    <m/>
    <m/>
    <m/>
    <m/>
    <m/>
    <n v="1"/>
    <n v="1"/>
    <m/>
    <m/>
    <n v="65221"/>
    <s v="CREDITOS DE CONSUMO"/>
    <n v="0"/>
    <n v="0"/>
    <n v="890480123"/>
    <s v="UNIVERSIDAD DE CARTAGENA"/>
    <n v="5"/>
    <m/>
    <m/>
    <m/>
    <m/>
    <n v="2"/>
    <n v="7"/>
    <n v="2"/>
  </r>
  <r>
    <n v="0"/>
    <s v="C"/>
    <x v="425"/>
    <x v="0"/>
    <n v="4"/>
    <n v="550003375"/>
    <d v="2015-02-06T00:00:00"/>
    <d v="2023-11-30T00:00:00"/>
    <n v="0"/>
    <n v="1"/>
    <n v="4"/>
    <n v="30"/>
    <n v="2"/>
    <n v="21474970"/>
    <n v="23720000"/>
    <n v="64143"/>
    <n v="2432"/>
    <n v="58868"/>
    <n v="0"/>
    <n v="0"/>
    <n v="0"/>
    <m/>
    <n v="0"/>
    <n v="0"/>
    <n v="0"/>
    <m/>
    <m/>
    <d v="2021-03-30T00:00:00"/>
    <n v="1"/>
    <s v="O"/>
    <n v="1"/>
    <n v="30"/>
    <n v="0"/>
    <m/>
    <m/>
    <m/>
    <m/>
    <m/>
    <m/>
    <n v="1"/>
    <n v="1"/>
    <m/>
    <m/>
    <n v="227656"/>
    <s v="CREDITOS DE CONSUMO"/>
    <n v="0"/>
    <n v="0"/>
    <n v="890480123"/>
    <s v="UNIVERSIDAD DE CARTAGENA"/>
    <n v="5"/>
    <m/>
    <m/>
    <m/>
    <m/>
    <n v="2"/>
    <n v="7"/>
    <n v="2"/>
  </r>
  <r>
    <n v="0"/>
    <s v="C"/>
    <x v="425"/>
    <x v="0"/>
    <n v="4"/>
    <n v="550003441"/>
    <d v="2015-02-12T00:00:00"/>
    <d v="2023-11-30T00:00:00"/>
    <n v="0"/>
    <n v="1"/>
    <n v="4"/>
    <n v="30"/>
    <n v="2"/>
    <n v="21474970"/>
    <n v="23720000"/>
    <n v="22355"/>
    <n v="848"/>
    <n v="20515"/>
    <n v="0"/>
    <n v="0"/>
    <n v="0"/>
    <m/>
    <n v="0"/>
    <n v="0"/>
    <n v="0"/>
    <m/>
    <m/>
    <d v="2021-03-30T00:00:00"/>
    <n v="1"/>
    <s v="O"/>
    <n v="1"/>
    <n v="30"/>
    <n v="0"/>
    <m/>
    <m/>
    <m/>
    <m/>
    <m/>
    <m/>
    <n v="1"/>
    <n v="1"/>
    <m/>
    <m/>
    <n v="79336"/>
    <s v="CREDITOS DE CONSUMO"/>
    <n v="0"/>
    <n v="0"/>
    <n v="890480123"/>
    <s v="UNIVERSIDAD DE CARTAGENA"/>
    <n v="5"/>
    <m/>
    <m/>
    <m/>
    <m/>
    <n v="2"/>
    <n v="7"/>
    <n v="2"/>
  </r>
  <r>
    <n v="0"/>
    <s v="C"/>
    <x v="425"/>
    <x v="0"/>
    <n v="4"/>
    <n v="550003460"/>
    <d v="2015-02-13T00:00:00"/>
    <d v="2023-11-30T00:00:00"/>
    <n v="0"/>
    <n v="1"/>
    <n v="4"/>
    <n v="30"/>
    <n v="2"/>
    <n v="21474970"/>
    <n v="23720000"/>
    <n v="24982"/>
    <n v="947"/>
    <n v="22927"/>
    <n v="0"/>
    <n v="0"/>
    <n v="0"/>
    <m/>
    <n v="0"/>
    <n v="0"/>
    <n v="0"/>
    <m/>
    <m/>
    <d v="2021-03-30T00:00:00"/>
    <n v="1"/>
    <s v="O"/>
    <n v="1"/>
    <n v="30"/>
    <n v="0"/>
    <m/>
    <m/>
    <m/>
    <m/>
    <m/>
    <m/>
    <n v="1"/>
    <n v="1"/>
    <m/>
    <m/>
    <n v="88664"/>
    <s v="CREDITOS DE CONSUMO"/>
    <n v="0"/>
    <n v="0"/>
    <n v="890480123"/>
    <s v="UNIVERSIDAD DE CARTAGENA"/>
    <n v="5"/>
    <m/>
    <m/>
    <m/>
    <m/>
    <n v="2"/>
    <n v="7"/>
    <n v="2"/>
  </r>
  <r>
    <n v="0"/>
    <s v="C"/>
    <x v="425"/>
    <x v="0"/>
    <n v="4"/>
    <n v="550003480"/>
    <d v="2015-02-17T00:00:00"/>
    <d v="2023-11-30T00:00:00"/>
    <n v="0"/>
    <n v="1"/>
    <n v="4"/>
    <n v="30"/>
    <n v="2"/>
    <n v="21474970"/>
    <n v="23720000"/>
    <n v="27792"/>
    <n v="1054"/>
    <n v="25504"/>
    <n v="0"/>
    <n v="0"/>
    <n v="0"/>
    <m/>
    <n v="0"/>
    <n v="0"/>
    <n v="0"/>
    <m/>
    <m/>
    <d v="2021-03-30T00:00:00"/>
    <n v="1"/>
    <s v="O"/>
    <n v="1"/>
    <n v="30"/>
    <n v="0"/>
    <m/>
    <m/>
    <m/>
    <m/>
    <m/>
    <m/>
    <n v="1"/>
    <n v="1"/>
    <m/>
    <m/>
    <n v="98630"/>
    <s v="CREDITOS DE CONSUMO"/>
    <n v="0"/>
    <n v="0"/>
    <n v="890480123"/>
    <s v="UNIVERSIDAD DE CARTAGENA"/>
    <n v="5"/>
    <m/>
    <m/>
    <m/>
    <m/>
    <n v="2"/>
    <n v="7"/>
    <n v="2"/>
  </r>
  <r>
    <n v="0"/>
    <s v="C"/>
    <x v="425"/>
    <x v="0"/>
    <n v="4"/>
    <n v="550003481"/>
    <d v="2015-02-17T00:00:00"/>
    <d v="2023-11-30T00:00:00"/>
    <n v="0"/>
    <n v="1"/>
    <n v="4"/>
    <n v="30"/>
    <n v="2"/>
    <n v="21474970"/>
    <n v="23720000"/>
    <n v="9510"/>
    <n v="361"/>
    <n v="8716"/>
    <n v="0"/>
    <n v="0"/>
    <n v="0"/>
    <m/>
    <n v="0"/>
    <n v="0"/>
    <n v="0"/>
    <m/>
    <m/>
    <d v="2021-03-30T00:00:00"/>
    <n v="1"/>
    <s v="O"/>
    <n v="1"/>
    <n v="30"/>
    <n v="0"/>
    <m/>
    <m/>
    <m/>
    <m/>
    <m/>
    <m/>
    <n v="1"/>
    <n v="1"/>
    <m/>
    <m/>
    <n v="33707"/>
    <s v="CREDITOS DE CONSUMO"/>
    <n v="0"/>
    <n v="0"/>
    <n v="890480123"/>
    <s v="UNIVERSIDAD DE CARTAGENA"/>
    <n v="5"/>
    <m/>
    <m/>
    <m/>
    <m/>
    <n v="2"/>
    <n v="7"/>
    <n v="2"/>
  </r>
  <r>
    <n v="0"/>
    <s v="C"/>
    <x v="425"/>
    <x v="0"/>
    <n v="4"/>
    <n v="550003508"/>
    <d v="2015-02-19T00:00:00"/>
    <d v="2023-11-30T00:00:00"/>
    <n v="0"/>
    <n v="1"/>
    <n v="4"/>
    <n v="30"/>
    <n v="2"/>
    <n v="21474970"/>
    <n v="23720000"/>
    <n v="22242"/>
    <n v="843"/>
    <n v="20399"/>
    <n v="0"/>
    <n v="0"/>
    <n v="0"/>
    <m/>
    <n v="0"/>
    <n v="0"/>
    <n v="0"/>
    <m/>
    <m/>
    <d v="2021-03-30T00:00:00"/>
    <n v="1"/>
    <s v="O"/>
    <n v="1"/>
    <n v="30"/>
    <n v="0"/>
    <m/>
    <m/>
    <m/>
    <m/>
    <m/>
    <m/>
    <n v="1"/>
    <n v="1"/>
    <m/>
    <m/>
    <n v="78888"/>
    <s v="CREDITOS DE CONSUMO"/>
    <n v="0"/>
    <n v="0"/>
    <n v="890480123"/>
    <s v="UNIVERSIDAD DE CARTAGENA"/>
    <n v="5"/>
    <m/>
    <m/>
    <m/>
    <m/>
    <n v="2"/>
    <n v="7"/>
    <n v="2"/>
  </r>
  <r>
    <n v="0"/>
    <s v="C"/>
    <x v="425"/>
    <x v="0"/>
    <n v="4"/>
    <n v="550003530"/>
    <d v="2015-02-21T00:00:00"/>
    <d v="2023-11-30T00:00:00"/>
    <n v="0"/>
    <n v="1"/>
    <n v="4"/>
    <n v="30"/>
    <n v="2"/>
    <n v="21474970"/>
    <n v="23720000"/>
    <n v="32547"/>
    <n v="1234"/>
    <n v="29862"/>
    <n v="0"/>
    <n v="0"/>
    <n v="0"/>
    <m/>
    <n v="0"/>
    <n v="0"/>
    <n v="0"/>
    <m/>
    <m/>
    <d v="2021-03-30T00:00:00"/>
    <n v="1"/>
    <s v="O"/>
    <n v="1"/>
    <n v="30"/>
    <n v="0"/>
    <m/>
    <m/>
    <m/>
    <m/>
    <m/>
    <m/>
    <n v="1"/>
    <n v="1"/>
    <m/>
    <m/>
    <n v="115483"/>
    <s v="CREDITOS DE CONSUMO"/>
    <n v="0"/>
    <n v="0"/>
    <n v="890480123"/>
    <s v="UNIVERSIDAD DE CARTAGENA"/>
    <n v="5"/>
    <m/>
    <m/>
    <m/>
    <m/>
    <n v="2"/>
    <n v="7"/>
    <n v="2"/>
  </r>
  <r>
    <n v="0"/>
    <s v="C"/>
    <x v="425"/>
    <x v="0"/>
    <n v="4"/>
    <n v="550003735"/>
    <d v="2015-03-05T00:00:00"/>
    <d v="2023-11-30T00:00:00"/>
    <n v="0"/>
    <n v="1"/>
    <n v="4"/>
    <n v="30"/>
    <n v="2"/>
    <n v="21474970"/>
    <n v="23720000"/>
    <n v="44639"/>
    <n v="1693"/>
    <n v="40964"/>
    <n v="0"/>
    <n v="0"/>
    <n v="0"/>
    <m/>
    <n v="0"/>
    <n v="0"/>
    <n v="0"/>
    <m/>
    <m/>
    <d v="2021-03-30T00:00:00"/>
    <n v="1"/>
    <s v="O"/>
    <n v="1"/>
    <n v="30"/>
    <n v="0"/>
    <m/>
    <m/>
    <m/>
    <m/>
    <m/>
    <m/>
    <n v="1"/>
    <n v="1"/>
    <m/>
    <m/>
    <n v="158417"/>
    <s v="CREDITOS DE CONSUMO"/>
    <n v="0"/>
    <n v="0"/>
    <n v="890480123"/>
    <s v="UNIVERSIDAD DE CARTAGENA"/>
    <n v="5"/>
    <m/>
    <m/>
    <m/>
    <m/>
    <n v="2"/>
    <n v="7"/>
    <n v="2"/>
  </r>
  <r>
    <n v="0"/>
    <s v="C"/>
    <x v="425"/>
    <x v="0"/>
    <n v="4"/>
    <n v="550003740"/>
    <d v="2015-03-06T00:00:00"/>
    <d v="2023-11-30T00:00:00"/>
    <n v="0"/>
    <n v="1"/>
    <n v="4"/>
    <n v="30"/>
    <n v="2"/>
    <n v="21474970"/>
    <n v="23720000"/>
    <n v="86925"/>
    <n v="3296"/>
    <n v="79774"/>
    <n v="0"/>
    <n v="0"/>
    <n v="0"/>
    <m/>
    <n v="0"/>
    <n v="0"/>
    <n v="0"/>
    <m/>
    <m/>
    <d v="2021-03-30T00:00:00"/>
    <n v="1"/>
    <s v="O"/>
    <n v="1"/>
    <n v="30"/>
    <n v="0"/>
    <m/>
    <m/>
    <m/>
    <m/>
    <m/>
    <m/>
    <n v="1"/>
    <n v="1"/>
    <m/>
    <m/>
    <n v="308504"/>
    <s v="CREDITOS DE CONSUMO"/>
    <n v="0"/>
    <n v="0"/>
    <n v="890480123"/>
    <s v="UNIVERSIDAD DE CARTAGENA"/>
    <n v="5"/>
    <m/>
    <m/>
    <m/>
    <m/>
    <n v="2"/>
    <n v="7"/>
    <n v="2"/>
  </r>
  <r>
    <n v="0"/>
    <s v="C"/>
    <x v="425"/>
    <x v="0"/>
    <n v="4"/>
    <n v="550003760"/>
    <d v="2015-03-09T00:00:00"/>
    <d v="2023-11-30T00:00:00"/>
    <n v="0"/>
    <n v="1"/>
    <n v="4"/>
    <n v="30"/>
    <n v="2"/>
    <n v="21474970"/>
    <n v="23720000"/>
    <n v="10462"/>
    <n v="397"/>
    <n v="9600"/>
    <n v="0"/>
    <n v="0"/>
    <n v="0"/>
    <m/>
    <n v="0"/>
    <n v="0"/>
    <n v="0"/>
    <m/>
    <m/>
    <d v="2021-03-30T00:00:00"/>
    <n v="1"/>
    <s v="O"/>
    <n v="1"/>
    <n v="30"/>
    <n v="0"/>
    <m/>
    <m/>
    <m/>
    <m/>
    <m/>
    <m/>
    <n v="1"/>
    <n v="1"/>
    <m/>
    <m/>
    <n v="37125"/>
    <s v="CREDITOS DE CONSUMO"/>
    <n v="0"/>
    <n v="0"/>
    <n v="890480123"/>
    <s v="UNIVERSIDAD DE CARTAGENA"/>
    <n v="5"/>
    <m/>
    <m/>
    <m/>
    <m/>
    <n v="2"/>
    <n v="7"/>
    <n v="2"/>
  </r>
  <r>
    <n v="0"/>
    <s v="C"/>
    <x v="425"/>
    <x v="0"/>
    <n v="4"/>
    <n v="550003771"/>
    <d v="2015-03-10T00:00:00"/>
    <d v="2023-11-30T00:00:00"/>
    <n v="0"/>
    <n v="1"/>
    <n v="4"/>
    <n v="30"/>
    <n v="2"/>
    <n v="21474970"/>
    <n v="23720000"/>
    <n v="11040"/>
    <n v="419"/>
    <n v="10126"/>
    <n v="0"/>
    <n v="0"/>
    <n v="0"/>
    <m/>
    <n v="0"/>
    <n v="0"/>
    <n v="0"/>
    <m/>
    <m/>
    <d v="2021-03-30T00:00:00"/>
    <n v="1"/>
    <s v="O"/>
    <n v="1"/>
    <n v="30"/>
    <n v="0"/>
    <m/>
    <m/>
    <m/>
    <m/>
    <m/>
    <m/>
    <n v="1"/>
    <n v="1"/>
    <m/>
    <m/>
    <n v="39160"/>
    <s v="CREDITOS DE CONSUMO"/>
    <n v="0"/>
    <n v="0"/>
    <n v="890480123"/>
    <s v="UNIVERSIDAD DE CARTAGENA"/>
    <n v="5"/>
    <m/>
    <m/>
    <m/>
    <m/>
    <n v="2"/>
    <n v="7"/>
    <n v="2"/>
  </r>
  <r>
    <n v="0"/>
    <s v="C"/>
    <x v="425"/>
    <x v="0"/>
    <n v="4"/>
    <n v="550003816"/>
    <d v="2015-03-17T00:00:00"/>
    <d v="2023-11-30T00:00:00"/>
    <n v="0"/>
    <n v="1"/>
    <n v="4"/>
    <n v="30"/>
    <n v="2"/>
    <n v="21474970"/>
    <n v="23720000"/>
    <n v="22666"/>
    <n v="859"/>
    <n v="20804"/>
    <n v="0"/>
    <n v="0"/>
    <n v="0"/>
    <m/>
    <n v="0"/>
    <n v="0"/>
    <n v="0"/>
    <m/>
    <m/>
    <d v="2021-03-30T00:00:00"/>
    <n v="1"/>
    <s v="O"/>
    <n v="1"/>
    <n v="30"/>
    <n v="0"/>
    <m/>
    <m/>
    <m/>
    <m/>
    <m/>
    <m/>
    <n v="1"/>
    <n v="1"/>
    <m/>
    <m/>
    <n v="80454"/>
    <s v="CREDITOS DE CONSUMO"/>
    <n v="0"/>
    <n v="0"/>
    <n v="890480123"/>
    <s v="UNIVERSIDAD DE CARTAGENA"/>
    <n v="5"/>
    <m/>
    <m/>
    <m/>
    <m/>
    <n v="2"/>
    <n v="7"/>
    <n v="2"/>
  </r>
  <r>
    <n v="0"/>
    <s v="C"/>
    <x v="425"/>
    <x v="0"/>
    <n v="4"/>
    <n v="550003885"/>
    <d v="2015-03-26T00:00:00"/>
    <d v="2023-11-30T00:00:00"/>
    <n v="0"/>
    <n v="1"/>
    <n v="4"/>
    <n v="30"/>
    <n v="2"/>
    <n v="21474970"/>
    <n v="23720000"/>
    <n v="10615"/>
    <n v="403"/>
    <n v="9739"/>
    <n v="0"/>
    <n v="0"/>
    <n v="0"/>
    <m/>
    <n v="0"/>
    <n v="0"/>
    <n v="0"/>
    <m/>
    <m/>
    <d v="2021-03-30T00:00:00"/>
    <n v="1"/>
    <s v="O"/>
    <n v="1"/>
    <n v="30"/>
    <n v="0"/>
    <m/>
    <m/>
    <m/>
    <m/>
    <m/>
    <m/>
    <n v="1"/>
    <n v="1"/>
    <m/>
    <m/>
    <n v="37663"/>
    <s v="CREDITOS DE CONSUMO"/>
    <n v="0"/>
    <n v="0"/>
    <n v="890480123"/>
    <s v="UNIVERSIDAD DE CARTAGENA"/>
    <n v="5"/>
    <m/>
    <m/>
    <m/>
    <m/>
    <n v="2"/>
    <n v="7"/>
    <n v="2"/>
  </r>
  <r>
    <n v="0"/>
    <s v="C"/>
    <x v="425"/>
    <x v="0"/>
    <n v="4"/>
    <n v="550003900"/>
    <d v="2015-03-27T00:00:00"/>
    <d v="2023-11-30T00:00:00"/>
    <n v="0"/>
    <n v="1"/>
    <n v="4"/>
    <n v="30"/>
    <n v="2"/>
    <n v="21474970"/>
    <n v="23720000"/>
    <n v="58332"/>
    <n v="2212"/>
    <n v="53533"/>
    <n v="0"/>
    <n v="0"/>
    <n v="0"/>
    <m/>
    <n v="0"/>
    <n v="0"/>
    <n v="0"/>
    <m/>
    <m/>
    <d v="2021-03-30T00:00:00"/>
    <n v="1"/>
    <s v="O"/>
    <n v="1"/>
    <n v="30"/>
    <n v="0"/>
    <m/>
    <m/>
    <m/>
    <m/>
    <m/>
    <m/>
    <n v="1"/>
    <n v="1"/>
    <m/>
    <m/>
    <n v="207024"/>
    <s v="CREDITOS DE CONSUMO"/>
    <n v="0"/>
    <n v="0"/>
    <n v="890480123"/>
    <s v="UNIVERSIDAD DE CARTAGENA"/>
    <n v="5"/>
    <m/>
    <m/>
    <m/>
    <m/>
    <n v="2"/>
    <n v="7"/>
    <n v="2"/>
  </r>
  <r>
    <n v="0"/>
    <s v="C"/>
    <x v="425"/>
    <x v="0"/>
    <n v="4"/>
    <n v="550004144"/>
    <d v="2015-04-08T00:00:00"/>
    <d v="2023-11-30T00:00:00"/>
    <n v="0"/>
    <n v="1"/>
    <n v="4"/>
    <n v="30"/>
    <n v="2"/>
    <n v="21474970"/>
    <n v="23720000"/>
    <n v="10472"/>
    <n v="397"/>
    <n v="9611"/>
    <n v="0"/>
    <n v="0"/>
    <n v="0"/>
    <m/>
    <n v="0"/>
    <n v="0"/>
    <n v="0"/>
    <m/>
    <m/>
    <d v="2021-03-30T00:00:00"/>
    <n v="1"/>
    <s v="O"/>
    <n v="1"/>
    <n v="30"/>
    <n v="0"/>
    <m/>
    <m/>
    <m/>
    <m/>
    <m/>
    <m/>
    <n v="1"/>
    <n v="1"/>
    <m/>
    <m/>
    <n v="37168"/>
    <s v="CREDITOS DE CONSUMO"/>
    <n v="0"/>
    <n v="0"/>
    <n v="890480123"/>
    <s v="UNIVERSIDAD DE CARTAGENA"/>
    <n v="5"/>
    <m/>
    <m/>
    <m/>
    <m/>
    <n v="2"/>
    <n v="7"/>
    <n v="2"/>
  </r>
  <r>
    <n v="0"/>
    <s v="C"/>
    <x v="425"/>
    <x v="0"/>
    <n v="4"/>
    <n v="550004170"/>
    <d v="2015-04-11T00:00:00"/>
    <d v="2023-11-30T00:00:00"/>
    <n v="0"/>
    <n v="1"/>
    <n v="4"/>
    <n v="30"/>
    <n v="2"/>
    <n v="21474970"/>
    <n v="23720000"/>
    <n v="10921"/>
    <n v="414"/>
    <n v="10019"/>
    <n v="0"/>
    <n v="0"/>
    <n v="0"/>
    <m/>
    <n v="0"/>
    <n v="0"/>
    <n v="0"/>
    <m/>
    <m/>
    <d v="2021-03-30T00:00:00"/>
    <n v="1"/>
    <s v="O"/>
    <n v="1"/>
    <n v="30"/>
    <n v="0"/>
    <m/>
    <m/>
    <m/>
    <m/>
    <m/>
    <m/>
    <n v="1"/>
    <n v="1"/>
    <m/>
    <m/>
    <n v="38746"/>
    <s v="CREDITOS DE CONSUMO"/>
    <n v="0"/>
    <n v="0"/>
    <n v="890480123"/>
    <s v="UNIVERSIDAD DE CARTAGENA"/>
    <n v="5"/>
    <m/>
    <m/>
    <m/>
    <m/>
    <n v="2"/>
    <n v="7"/>
    <n v="2"/>
  </r>
  <r>
    <n v="0"/>
    <s v="C"/>
    <x v="425"/>
    <x v="0"/>
    <n v="4"/>
    <n v="550004206"/>
    <d v="2015-04-14T00:00:00"/>
    <d v="2023-11-30T00:00:00"/>
    <n v="0"/>
    <n v="1"/>
    <n v="4"/>
    <n v="30"/>
    <n v="2"/>
    <n v="21474970"/>
    <n v="23720000"/>
    <n v="6841"/>
    <n v="259"/>
    <n v="6279"/>
    <n v="0"/>
    <n v="0"/>
    <n v="0"/>
    <m/>
    <n v="0"/>
    <n v="0"/>
    <n v="0"/>
    <m/>
    <m/>
    <d v="2021-03-30T00:00:00"/>
    <n v="1"/>
    <s v="O"/>
    <n v="1"/>
    <n v="30"/>
    <n v="0"/>
    <m/>
    <m/>
    <m/>
    <m/>
    <m/>
    <m/>
    <n v="1"/>
    <n v="1"/>
    <m/>
    <m/>
    <n v="24282"/>
    <s v="CREDITOS DE CONSUMO"/>
    <n v="0"/>
    <n v="0"/>
    <n v="890480123"/>
    <s v="UNIVERSIDAD DE CARTAGENA"/>
    <n v="5"/>
    <m/>
    <m/>
    <m/>
    <m/>
    <n v="2"/>
    <n v="7"/>
    <n v="2"/>
  </r>
  <r>
    <n v="0"/>
    <s v="C"/>
    <x v="425"/>
    <x v="0"/>
    <n v="4"/>
    <n v="550004209"/>
    <d v="2015-04-15T00:00:00"/>
    <d v="2023-11-30T00:00:00"/>
    <n v="0"/>
    <n v="1"/>
    <n v="4"/>
    <n v="30"/>
    <n v="2"/>
    <n v="21474970"/>
    <n v="23720000"/>
    <n v="6518"/>
    <n v="247"/>
    <n v="5983"/>
    <n v="0"/>
    <n v="0"/>
    <n v="0"/>
    <m/>
    <n v="0"/>
    <n v="0"/>
    <n v="0"/>
    <m/>
    <m/>
    <d v="2021-03-30T00:00:00"/>
    <n v="1"/>
    <s v="O"/>
    <n v="1"/>
    <n v="30"/>
    <n v="0"/>
    <m/>
    <m/>
    <m/>
    <m/>
    <m/>
    <m/>
    <n v="1"/>
    <n v="1"/>
    <m/>
    <m/>
    <n v="23138"/>
    <s v="CREDITOS DE CONSUMO"/>
    <n v="0"/>
    <n v="0"/>
    <n v="890480123"/>
    <s v="UNIVERSIDAD DE CARTAGENA"/>
    <n v="5"/>
    <m/>
    <m/>
    <m/>
    <m/>
    <n v="2"/>
    <n v="7"/>
    <n v="2"/>
  </r>
  <r>
    <n v="0"/>
    <s v="C"/>
    <x v="425"/>
    <x v="0"/>
    <n v="4"/>
    <n v="550004210"/>
    <d v="2015-04-15T00:00:00"/>
    <d v="2023-11-30T00:00:00"/>
    <n v="0"/>
    <n v="1"/>
    <n v="4"/>
    <n v="30"/>
    <n v="2"/>
    <n v="21474970"/>
    <n v="23720000"/>
    <n v="16841"/>
    <n v="639"/>
    <n v="15439"/>
    <n v="0"/>
    <n v="0"/>
    <n v="0"/>
    <m/>
    <n v="0"/>
    <n v="0"/>
    <n v="0"/>
    <m/>
    <m/>
    <d v="2021-03-30T00:00:00"/>
    <n v="1"/>
    <s v="O"/>
    <n v="1"/>
    <n v="30"/>
    <n v="0"/>
    <m/>
    <m/>
    <m/>
    <m/>
    <m/>
    <m/>
    <n v="1"/>
    <n v="1"/>
    <m/>
    <m/>
    <n v="59706"/>
    <s v="CREDITOS DE CONSUMO"/>
    <n v="0"/>
    <n v="0"/>
    <n v="890480123"/>
    <s v="UNIVERSIDAD DE CARTAGENA"/>
    <n v="5"/>
    <m/>
    <m/>
    <m/>
    <m/>
    <n v="2"/>
    <n v="7"/>
    <n v="2"/>
  </r>
  <r>
    <n v="0"/>
    <s v="C"/>
    <x v="425"/>
    <x v="0"/>
    <n v="4"/>
    <n v="550004486"/>
    <d v="2015-05-04T00:00:00"/>
    <d v="2023-11-30T00:00:00"/>
    <n v="0"/>
    <n v="1"/>
    <n v="4"/>
    <n v="30"/>
    <n v="2"/>
    <n v="21474970"/>
    <n v="23720000"/>
    <n v="8976"/>
    <n v="340"/>
    <n v="8238"/>
    <n v="0"/>
    <n v="0"/>
    <n v="0"/>
    <m/>
    <n v="0"/>
    <n v="0"/>
    <n v="0"/>
    <m/>
    <m/>
    <d v="2021-03-30T00:00:00"/>
    <n v="1"/>
    <s v="O"/>
    <n v="1"/>
    <n v="30"/>
    <n v="0"/>
    <m/>
    <m/>
    <m/>
    <m/>
    <m/>
    <m/>
    <n v="1"/>
    <n v="1"/>
    <m/>
    <m/>
    <n v="31858"/>
    <s v="CREDITOS DE CONSUMO"/>
    <n v="0"/>
    <n v="0"/>
    <n v="890480123"/>
    <s v="UNIVERSIDAD DE CARTAGENA"/>
    <n v="5"/>
    <m/>
    <m/>
    <m/>
    <m/>
    <n v="2"/>
    <n v="7"/>
    <n v="2"/>
  </r>
  <r>
    <n v="0"/>
    <s v="C"/>
    <x v="425"/>
    <x v="0"/>
    <n v="4"/>
    <n v="550004803"/>
    <d v="2015-05-23T00:00:00"/>
    <d v="2023-11-30T00:00:00"/>
    <n v="0"/>
    <n v="1"/>
    <n v="4"/>
    <n v="30"/>
    <n v="2"/>
    <n v="21474970"/>
    <n v="23720000"/>
    <n v="17628"/>
    <n v="668"/>
    <n v="16179"/>
    <n v="0"/>
    <n v="0"/>
    <n v="0"/>
    <m/>
    <n v="0"/>
    <n v="0"/>
    <n v="0"/>
    <m/>
    <m/>
    <d v="2021-03-30T00:00:00"/>
    <n v="1"/>
    <s v="O"/>
    <n v="1"/>
    <n v="30"/>
    <n v="0"/>
    <m/>
    <m/>
    <m/>
    <m/>
    <m/>
    <m/>
    <n v="1"/>
    <n v="1"/>
    <m/>
    <m/>
    <n v="62568"/>
    <s v="CREDITOS DE CONSUMO"/>
    <n v="0"/>
    <n v="0"/>
    <n v="890480123"/>
    <s v="UNIVERSIDAD DE CARTAGENA"/>
    <n v="5"/>
    <m/>
    <m/>
    <m/>
    <m/>
    <n v="2"/>
    <n v="7"/>
    <n v="2"/>
  </r>
  <r>
    <n v="0"/>
    <s v="C"/>
    <x v="425"/>
    <x v="0"/>
    <n v="4"/>
    <n v="550004840"/>
    <d v="2015-05-26T00:00:00"/>
    <d v="2023-11-30T00:00:00"/>
    <n v="0"/>
    <n v="1"/>
    <n v="4"/>
    <n v="30"/>
    <n v="2"/>
    <n v="21474970"/>
    <n v="23720000"/>
    <n v="6162"/>
    <n v="234"/>
    <n v="5643"/>
    <n v="0"/>
    <n v="0"/>
    <n v="0"/>
    <m/>
    <n v="0"/>
    <n v="0"/>
    <n v="0"/>
    <m/>
    <m/>
    <d v="2021-03-30T00:00:00"/>
    <n v="1"/>
    <s v="O"/>
    <n v="1"/>
    <n v="30"/>
    <n v="0"/>
    <m/>
    <m/>
    <m/>
    <m/>
    <m/>
    <m/>
    <n v="1"/>
    <n v="1"/>
    <m/>
    <m/>
    <n v="21823"/>
    <s v="CREDITOS DE CONSUMO"/>
    <n v="0"/>
    <n v="0"/>
    <n v="890480123"/>
    <s v="UNIVERSIDAD DE CARTAGENA"/>
    <n v="5"/>
    <m/>
    <m/>
    <m/>
    <m/>
    <n v="2"/>
    <n v="7"/>
    <n v="2"/>
  </r>
  <r>
    <n v="0"/>
    <s v="C"/>
    <x v="425"/>
    <x v="0"/>
    <n v="4"/>
    <n v="550005041"/>
    <d v="2015-06-02T00:00:00"/>
    <d v="2023-11-30T00:00:00"/>
    <n v="0"/>
    <n v="1"/>
    <n v="4"/>
    <n v="30"/>
    <n v="2"/>
    <n v="21474970"/>
    <n v="23720000"/>
    <n v="18897"/>
    <n v="717"/>
    <n v="17339"/>
    <n v="0"/>
    <n v="0"/>
    <n v="0"/>
    <m/>
    <n v="0"/>
    <n v="0"/>
    <n v="0"/>
    <m/>
    <m/>
    <d v="2021-03-30T00:00:00"/>
    <n v="1"/>
    <s v="O"/>
    <n v="1"/>
    <n v="30"/>
    <n v="0"/>
    <m/>
    <m/>
    <m/>
    <m/>
    <m/>
    <m/>
    <n v="1"/>
    <n v="1"/>
    <m/>
    <m/>
    <n v="67054"/>
    <s v="CREDITOS DE CONSUMO"/>
    <n v="0"/>
    <n v="0"/>
    <n v="890480123"/>
    <s v="UNIVERSIDAD DE CARTAGENA"/>
    <n v="5"/>
    <m/>
    <m/>
    <m/>
    <m/>
    <n v="2"/>
    <n v="7"/>
    <n v="2"/>
  </r>
  <r>
    <n v="0"/>
    <s v="C"/>
    <x v="425"/>
    <x v="0"/>
    <n v="4"/>
    <n v="550005574"/>
    <d v="2015-07-10T00:00:00"/>
    <d v="2023-11-30T00:00:00"/>
    <n v="0"/>
    <n v="1"/>
    <n v="4"/>
    <n v="30"/>
    <n v="2"/>
    <n v="21474970"/>
    <n v="23720000"/>
    <n v="11117"/>
    <n v="422"/>
    <n v="10194"/>
    <n v="0"/>
    <n v="0"/>
    <n v="0"/>
    <m/>
    <n v="0"/>
    <n v="0"/>
    <n v="0"/>
    <m/>
    <m/>
    <d v="2021-03-30T00:00:00"/>
    <n v="1"/>
    <s v="O"/>
    <n v="1"/>
    <n v="30"/>
    <n v="0"/>
    <m/>
    <m/>
    <m/>
    <m/>
    <m/>
    <m/>
    <n v="1"/>
    <n v="1"/>
    <m/>
    <m/>
    <n v="39423"/>
    <s v="CREDITOS DE CONSUMO"/>
    <n v="0"/>
    <n v="0"/>
    <n v="890480123"/>
    <s v="UNIVERSIDAD DE CARTAGENA"/>
    <n v="5"/>
    <m/>
    <m/>
    <m/>
    <m/>
    <n v="2"/>
    <n v="7"/>
    <n v="2"/>
  </r>
  <r>
    <n v="0"/>
    <s v="C"/>
    <x v="425"/>
    <x v="0"/>
    <n v="4"/>
    <n v="550005729"/>
    <d v="2015-07-26T00:00:00"/>
    <d v="2023-11-30T00:00:00"/>
    <n v="0"/>
    <n v="1"/>
    <n v="4"/>
    <n v="30"/>
    <n v="2"/>
    <n v="21474970"/>
    <n v="23720000"/>
    <n v="9152"/>
    <n v="347"/>
    <n v="8395"/>
    <n v="0"/>
    <n v="0"/>
    <n v="0"/>
    <m/>
    <n v="0"/>
    <n v="0"/>
    <n v="0"/>
    <m/>
    <m/>
    <d v="2021-03-30T00:00:00"/>
    <n v="1"/>
    <s v="O"/>
    <n v="1"/>
    <n v="30"/>
    <n v="0"/>
    <m/>
    <m/>
    <m/>
    <m/>
    <m/>
    <m/>
    <n v="1"/>
    <n v="1"/>
    <m/>
    <m/>
    <n v="32465"/>
    <s v="CREDITOS DE CONSUMO"/>
    <n v="0"/>
    <n v="0"/>
    <n v="890480123"/>
    <s v="UNIVERSIDAD DE CARTAGENA"/>
    <n v="5"/>
    <m/>
    <m/>
    <m/>
    <m/>
    <n v="2"/>
    <n v="7"/>
    <n v="2"/>
  </r>
  <r>
    <n v="0"/>
    <s v="C"/>
    <x v="425"/>
    <x v="0"/>
    <n v="4"/>
    <n v="550006394"/>
    <d v="2015-09-05T00:00:00"/>
    <d v="2023-11-30T00:00:00"/>
    <n v="0"/>
    <n v="1"/>
    <n v="4"/>
    <n v="30"/>
    <n v="2"/>
    <n v="21474970"/>
    <n v="23720000"/>
    <n v="32416"/>
    <n v="1229"/>
    <n v="29743"/>
    <n v="0"/>
    <n v="0"/>
    <n v="0"/>
    <m/>
    <n v="0"/>
    <n v="0"/>
    <n v="0"/>
    <m/>
    <m/>
    <d v="2021-03-30T00:00:00"/>
    <n v="1"/>
    <s v="O"/>
    <n v="1"/>
    <n v="30"/>
    <n v="0"/>
    <m/>
    <m/>
    <m/>
    <m/>
    <m/>
    <m/>
    <n v="1"/>
    <n v="1"/>
    <m/>
    <m/>
    <n v="115023"/>
    <s v="CREDITOS DE CONSUMO"/>
    <n v="0"/>
    <n v="0"/>
    <n v="890480123"/>
    <s v="UNIVERSIDAD DE CARTAGENA"/>
    <n v="5"/>
    <m/>
    <m/>
    <m/>
    <m/>
    <n v="2"/>
    <n v="7"/>
    <n v="2"/>
  </r>
  <r>
    <n v="0"/>
    <s v="C"/>
    <x v="425"/>
    <x v="0"/>
    <n v="4"/>
    <n v="550006568"/>
    <d v="2015-09-17T00:00:00"/>
    <d v="2023-11-30T00:00:00"/>
    <n v="0"/>
    <n v="1"/>
    <n v="4"/>
    <n v="30"/>
    <n v="2"/>
    <n v="21474970"/>
    <n v="23720000"/>
    <n v="18813"/>
    <n v="713"/>
    <n v="17267"/>
    <n v="0"/>
    <n v="0"/>
    <n v="0"/>
    <m/>
    <n v="0"/>
    <n v="0"/>
    <n v="0"/>
    <m/>
    <m/>
    <d v="2021-03-30T00:00:00"/>
    <n v="1"/>
    <s v="O"/>
    <n v="1"/>
    <n v="30"/>
    <n v="0"/>
    <m/>
    <m/>
    <m/>
    <m/>
    <m/>
    <m/>
    <n v="1"/>
    <n v="1"/>
    <m/>
    <m/>
    <n v="66776"/>
    <s v="CREDITOS DE CONSUMO"/>
    <n v="0"/>
    <n v="0"/>
    <n v="890480123"/>
    <s v="UNIVERSIDAD DE CARTAGENA"/>
    <n v="5"/>
    <m/>
    <m/>
    <m/>
    <m/>
    <n v="2"/>
    <n v="7"/>
    <n v="2"/>
  </r>
  <r>
    <n v="0"/>
    <s v="C"/>
    <x v="425"/>
    <x v="0"/>
    <n v="4"/>
    <n v="550006628"/>
    <d v="2015-09-21T00:00:00"/>
    <d v="2023-11-30T00:00:00"/>
    <n v="0"/>
    <n v="1"/>
    <n v="4"/>
    <n v="30"/>
    <n v="2"/>
    <n v="21474970"/>
    <n v="23720000"/>
    <n v="10014"/>
    <n v="380"/>
    <n v="9189"/>
    <n v="0"/>
    <n v="0"/>
    <n v="0"/>
    <m/>
    <n v="0"/>
    <n v="0"/>
    <n v="0"/>
    <m/>
    <m/>
    <d v="2021-03-30T00:00:00"/>
    <n v="1"/>
    <s v="O"/>
    <n v="1"/>
    <n v="30"/>
    <n v="0"/>
    <m/>
    <m/>
    <m/>
    <m/>
    <m/>
    <m/>
    <n v="1"/>
    <n v="1"/>
    <m/>
    <m/>
    <n v="35536"/>
    <s v="CREDITOS DE CONSUMO"/>
    <n v="0"/>
    <n v="0"/>
    <n v="890480123"/>
    <s v="UNIVERSIDAD DE CARTAGENA"/>
    <n v="5"/>
    <m/>
    <m/>
    <m/>
    <m/>
    <n v="2"/>
    <n v="7"/>
    <n v="2"/>
  </r>
  <r>
    <n v="0"/>
    <s v="C"/>
    <x v="425"/>
    <x v="0"/>
    <n v="4"/>
    <n v="550007888"/>
    <d v="2015-12-06T00:00:00"/>
    <d v="2023-11-30T00:00:00"/>
    <n v="0"/>
    <n v="1"/>
    <n v="4"/>
    <n v="30"/>
    <n v="2"/>
    <n v="21474970"/>
    <n v="23720000"/>
    <n v="12563"/>
    <n v="476"/>
    <n v="11529"/>
    <n v="0"/>
    <n v="0"/>
    <n v="0"/>
    <m/>
    <n v="0"/>
    <n v="0"/>
    <n v="0"/>
    <m/>
    <m/>
    <d v="2021-03-30T00:00:00"/>
    <n v="1"/>
    <s v="O"/>
    <n v="1"/>
    <n v="30"/>
    <n v="0"/>
    <m/>
    <m/>
    <m/>
    <m/>
    <m/>
    <m/>
    <n v="1"/>
    <n v="1"/>
    <m/>
    <m/>
    <n v="44585"/>
    <s v="CREDITOS DE CONSUMO"/>
    <n v="0"/>
    <n v="0"/>
    <n v="890480123"/>
    <s v="UNIVERSIDAD DE CARTAGENA"/>
    <n v="5"/>
    <m/>
    <m/>
    <m/>
    <m/>
    <n v="2"/>
    <n v="7"/>
    <n v="2"/>
  </r>
  <r>
    <n v="0"/>
    <s v="C"/>
    <x v="425"/>
    <x v="0"/>
    <n v="4"/>
    <n v="550008341"/>
    <d v="2016-01-20T00:00:00"/>
    <d v="2023-11-30T00:00:00"/>
    <n v="0"/>
    <n v="1"/>
    <n v="4"/>
    <n v="30"/>
    <n v="2"/>
    <n v="22490513"/>
    <n v="24960000"/>
    <n v="45237"/>
    <n v="1739"/>
    <n v="41571"/>
    <n v="0"/>
    <n v="0"/>
    <n v="0"/>
    <m/>
    <n v="0"/>
    <n v="0"/>
    <n v="0"/>
    <m/>
    <m/>
    <d v="2021-03-30T00:00:00"/>
    <n v="1"/>
    <s v="O"/>
    <n v="1"/>
    <n v="30"/>
    <n v="0"/>
    <m/>
    <m/>
    <m/>
    <m/>
    <m/>
    <m/>
    <n v="1"/>
    <n v="1"/>
    <m/>
    <m/>
    <n v="160765"/>
    <s v="CREDITOS DE CONSUMO"/>
    <n v="0"/>
    <n v="0"/>
    <n v="890480123"/>
    <s v="UNIVERSIDAD DE CARTAGENA"/>
    <n v="5"/>
    <m/>
    <m/>
    <m/>
    <m/>
    <n v="2"/>
    <n v="7"/>
    <n v="2"/>
  </r>
  <r>
    <n v="0"/>
    <s v="C"/>
    <x v="425"/>
    <x v="0"/>
    <n v="4"/>
    <n v="550008369"/>
    <d v="2016-01-22T00:00:00"/>
    <d v="2023-11-30T00:00:00"/>
    <n v="0"/>
    <n v="1"/>
    <n v="4"/>
    <n v="30"/>
    <n v="2"/>
    <n v="22490513"/>
    <n v="24960000"/>
    <n v="67764"/>
    <n v="2605"/>
    <n v="62273"/>
    <n v="0"/>
    <n v="0"/>
    <n v="0"/>
    <m/>
    <n v="0"/>
    <n v="0"/>
    <n v="0"/>
    <m/>
    <m/>
    <d v="2021-03-30T00:00:00"/>
    <n v="1"/>
    <s v="O"/>
    <n v="1"/>
    <n v="30"/>
    <n v="0"/>
    <m/>
    <m/>
    <m/>
    <m/>
    <m/>
    <m/>
    <n v="1"/>
    <n v="1"/>
    <m/>
    <m/>
    <n v="240824"/>
    <s v="CREDITOS DE CONSUMO"/>
    <n v="0"/>
    <n v="0"/>
    <n v="890480123"/>
    <s v="UNIVERSIDAD DE CARTAGENA"/>
    <n v="5"/>
    <m/>
    <m/>
    <m/>
    <m/>
    <n v="2"/>
    <n v="7"/>
    <n v="2"/>
  </r>
  <r>
    <n v="0"/>
    <s v="C"/>
    <x v="425"/>
    <x v="0"/>
    <n v="4"/>
    <n v="550008370"/>
    <d v="2016-01-22T00:00:00"/>
    <d v="2023-11-30T00:00:00"/>
    <n v="0"/>
    <n v="1"/>
    <n v="4"/>
    <n v="30"/>
    <n v="2"/>
    <n v="22490513"/>
    <n v="24960000"/>
    <n v="17103"/>
    <n v="658"/>
    <n v="15713"/>
    <n v="0"/>
    <n v="0"/>
    <n v="0"/>
    <m/>
    <n v="0"/>
    <n v="0"/>
    <n v="0"/>
    <m/>
    <m/>
    <d v="2021-03-30T00:00:00"/>
    <n v="1"/>
    <s v="O"/>
    <n v="1"/>
    <n v="30"/>
    <n v="0"/>
    <m/>
    <m/>
    <m/>
    <m/>
    <m/>
    <m/>
    <n v="1"/>
    <n v="1"/>
    <m/>
    <m/>
    <n v="60766"/>
    <s v="CREDITOS DE CONSUMO"/>
    <n v="0"/>
    <n v="0"/>
    <n v="890480123"/>
    <s v="UNIVERSIDAD DE CARTAGENA"/>
    <n v="5"/>
    <m/>
    <m/>
    <m/>
    <m/>
    <n v="2"/>
    <n v="7"/>
    <n v="2"/>
  </r>
  <r>
    <n v="0"/>
    <s v="C"/>
    <x v="425"/>
    <x v="0"/>
    <n v="4"/>
    <n v="550008405"/>
    <d v="2016-01-27T00:00:00"/>
    <d v="2023-11-30T00:00:00"/>
    <n v="0"/>
    <n v="1"/>
    <n v="4"/>
    <n v="30"/>
    <n v="2"/>
    <n v="22490513"/>
    <n v="24960000"/>
    <n v="14477"/>
    <n v="557"/>
    <n v="13286"/>
    <n v="0"/>
    <n v="0"/>
    <n v="0"/>
    <m/>
    <n v="0"/>
    <n v="0"/>
    <n v="0"/>
    <m/>
    <m/>
    <d v="2021-03-30T00:00:00"/>
    <n v="1"/>
    <s v="O"/>
    <n v="1"/>
    <n v="30"/>
    <n v="0"/>
    <m/>
    <m/>
    <m/>
    <m/>
    <m/>
    <m/>
    <n v="1"/>
    <n v="1"/>
    <m/>
    <m/>
    <n v="51380"/>
    <s v="CREDITOS DE CONSUMO"/>
    <n v="0"/>
    <n v="0"/>
    <n v="890480123"/>
    <s v="UNIVERSIDAD DE CARTAGENA"/>
    <n v="5"/>
    <m/>
    <m/>
    <m/>
    <m/>
    <n v="2"/>
    <n v="7"/>
    <n v="2"/>
  </r>
  <r>
    <n v="0"/>
    <s v="C"/>
    <x v="425"/>
    <x v="0"/>
    <n v="4"/>
    <n v="550008413"/>
    <d v="2016-01-28T00:00:00"/>
    <d v="2023-11-30T00:00:00"/>
    <n v="0"/>
    <n v="1"/>
    <n v="4"/>
    <n v="30"/>
    <n v="2"/>
    <n v="22490513"/>
    <n v="24960000"/>
    <n v="16426"/>
    <n v="631"/>
    <n v="15097"/>
    <n v="0"/>
    <n v="0"/>
    <n v="0"/>
    <m/>
    <n v="0"/>
    <n v="0"/>
    <n v="0"/>
    <m/>
    <m/>
    <d v="2021-03-30T00:00:00"/>
    <n v="1"/>
    <s v="O"/>
    <n v="1"/>
    <n v="30"/>
    <n v="0"/>
    <m/>
    <m/>
    <m/>
    <m/>
    <m/>
    <m/>
    <n v="1"/>
    <n v="1"/>
    <m/>
    <m/>
    <n v="58383"/>
    <s v="CREDITOS DE CONSUMO"/>
    <n v="0"/>
    <n v="0"/>
    <n v="890480123"/>
    <s v="UNIVERSIDAD DE CARTAGENA"/>
    <n v="5"/>
    <m/>
    <m/>
    <m/>
    <m/>
    <n v="2"/>
    <n v="7"/>
    <n v="2"/>
  </r>
  <r>
    <n v="0"/>
    <s v="C"/>
    <x v="425"/>
    <x v="0"/>
    <n v="4"/>
    <n v="550008592"/>
    <d v="2016-02-04T00:00:00"/>
    <d v="2023-11-30T00:00:00"/>
    <n v="0"/>
    <n v="1"/>
    <n v="4"/>
    <n v="30"/>
    <n v="2"/>
    <n v="22490513"/>
    <n v="24960000"/>
    <n v="10998"/>
    <n v="423"/>
    <n v="10091"/>
    <n v="0"/>
    <n v="0"/>
    <n v="0"/>
    <m/>
    <n v="0"/>
    <n v="0"/>
    <n v="0"/>
    <m/>
    <m/>
    <d v="2021-03-30T00:00:00"/>
    <n v="1"/>
    <s v="O"/>
    <n v="1"/>
    <n v="30"/>
    <n v="0"/>
    <m/>
    <m/>
    <m/>
    <m/>
    <m/>
    <m/>
    <n v="1"/>
    <n v="1"/>
    <m/>
    <m/>
    <n v="39024"/>
    <s v="CREDITOS DE CONSUMO"/>
    <n v="0"/>
    <n v="0"/>
    <n v="890480123"/>
    <s v="UNIVERSIDAD DE CARTAGENA"/>
    <n v="5"/>
    <m/>
    <m/>
    <m/>
    <m/>
    <n v="2"/>
    <n v="7"/>
    <n v="2"/>
  </r>
  <r>
    <n v="0"/>
    <s v="C"/>
    <x v="425"/>
    <x v="0"/>
    <n v="4"/>
    <n v="550008601"/>
    <d v="2016-02-07T00:00:00"/>
    <d v="2023-11-30T00:00:00"/>
    <n v="0"/>
    <n v="1"/>
    <n v="4"/>
    <n v="30"/>
    <n v="2"/>
    <n v="22490513"/>
    <n v="24960000"/>
    <n v="21958"/>
    <n v="844"/>
    <n v="20179"/>
    <n v="0"/>
    <n v="0"/>
    <n v="0"/>
    <m/>
    <n v="0"/>
    <n v="0"/>
    <n v="0"/>
    <m/>
    <m/>
    <d v="2021-03-30T00:00:00"/>
    <n v="1"/>
    <s v="O"/>
    <n v="1"/>
    <n v="30"/>
    <n v="0"/>
    <m/>
    <m/>
    <m/>
    <m/>
    <m/>
    <m/>
    <n v="1"/>
    <n v="1"/>
    <m/>
    <m/>
    <n v="78037"/>
    <s v="CREDITOS DE CONSUMO"/>
    <n v="0"/>
    <n v="0"/>
    <n v="890480123"/>
    <s v="UNIVERSIDAD DE CARTAGENA"/>
    <n v="5"/>
    <m/>
    <m/>
    <m/>
    <m/>
    <n v="2"/>
    <n v="7"/>
    <n v="2"/>
  </r>
  <r>
    <n v="0"/>
    <s v="C"/>
    <x v="425"/>
    <x v="0"/>
    <n v="4"/>
    <n v="550008603"/>
    <d v="2016-02-08T00:00:00"/>
    <d v="2023-11-30T00:00:00"/>
    <n v="0"/>
    <n v="1"/>
    <n v="4"/>
    <n v="30"/>
    <n v="2"/>
    <n v="22490513"/>
    <n v="24960000"/>
    <n v="21956"/>
    <n v="844"/>
    <n v="20177"/>
    <n v="0"/>
    <n v="0"/>
    <n v="0"/>
    <m/>
    <n v="0"/>
    <n v="0"/>
    <n v="0"/>
    <m/>
    <m/>
    <d v="2021-03-30T00:00:00"/>
    <n v="1"/>
    <s v="O"/>
    <n v="1"/>
    <n v="30"/>
    <n v="0"/>
    <m/>
    <m/>
    <m/>
    <m/>
    <m/>
    <m/>
    <n v="1"/>
    <n v="1"/>
    <m/>
    <m/>
    <n v="78029"/>
    <s v="CREDITOS DE CONSUMO"/>
    <n v="0"/>
    <n v="0"/>
    <n v="890480123"/>
    <s v="UNIVERSIDAD DE CARTAGENA"/>
    <n v="5"/>
    <m/>
    <m/>
    <m/>
    <m/>
    <n v="2"/>
    <n v="7"/>
    <n v="2"/>
  </r>
  <r>
    <n v="0"/>
    <s v="C"/>
    <x v="425"/>
    <x v="0"/>
    <n v="4"/>
    <n v="550009065"/>
    <d v="2016-03-31T00:00:00"/>
    <d v="2023-11-30T00:00:00"/>
    <n v="0"/>
    <n v="1"/>
    <n v="4"/>
    <n v="30"/>
    <n v="2"/>
    <n v="22490513"/>
    <n v="24960000"/>
    <n v="10621"/>
    <n v="408"/>
    <n v="9754"/>
    <n v="0"/>
    <n v="0"/>
    <n v="0"/>
    <m/>
    <n v="0"/>
    <n v="0"/>
    <n v="0"/>
    <m/>
    <m/>
    <d v="2021-03-30T00:00:00"/>
    <n v="1"/>
    <s v="O"/>
    <n v="1"/>
    <n v="30"/>
    <n v="0"/>
    <m/>
    <m/>
    <m/>
    <m/>
    <m/>
    <m/>
    <n v="1"/>
    <n v="1"/>
    <m/>
    <m/>
    <n v="37721"/>
    <s v="CREDITOS DE CONSUMO"/>
    <n v="0"/>
    <n v="0"/>
    <n v="890480123"/>
    <s v="UNIVERSIDAD DE CARTAGENA"/>
    <n v="5"/>
    <m/>
    <m/>
    <m/>
    <m/>
    <n v="2"/>
    <n v="7"/>
    <n v="2"/>
  </r>
  <r>
    <n v="0"/>
    <s v="C"/>
    <x v="425"/>
    <x v="0"/>
    <n v="4"/>
    <n v="550009212"/>
    <d v="2016-04-03T00:00:00"/>
    <d v="2023-11-30T00:00:00"/>
    <n v="0"/>
    <n v="1"/>
    <n v="4"/>
    <n v="30"/>
    <n v="2"/>
    <n v="22490513"/>
    <n v="24960000"/>
    <n v="41102"/>
    <n v="1580"/>
    <n v="37765"/>
    <n v="0"/>
    <n v="0"/>
    <n v="0"/>
    <m/>
    <n v="0"/>
    <n v="0"/>
    <n v="0"/>
    <m/>
    <m/>
    <d v="2021-03-30T00:00:00"/>
    <n v="1"/>
    <s v="O"/>
    <n v="1"/>
    <n v="30"/>
    <n v="0"/>
    <m/>
    <m/>
    <m/>
    <m/>
    <m/>
    <m/>
    <n v="1"/>
    <n v="1"/>
    <m/>
    <m/>
    <n v="146046"/>
    <s v="CREDITOS DE CONSUMO"/>
    <n v="0"/>
    <n v="0"/>
    <n v="890480123"/>
    <s v="UNIVERSIDAD DE CARTAGENA"/>
    <n v="5"/>
    <m/>
    <m/>
    <m/>
    <m/>
    <n v="2"/>
    <n v="7"/>
    <n v="2"/>
  </r>
  <r>
    <n v="0"/>
    <s v="C"/>
    <x v="425"/>
    <x v="0"/>
    <n v="4"/>
    <n v="550009585"/>
    <d v="2016-05-11T00:00:00"/>
    <d v="2023-11-30T00:00:00"/>
    <n v="0"/>
    <n v="1"/>
    <n v="4"/>
    <n v="30"/>
    <n v="2"/>
    <n v="22490513"/>
    <n v="24960000"/>
    <n v="18290"/>
    <n v="703"/>
    <n v="16808"/>
    <n v="0"/>
    <n v="0"/>
    <n v="0"/>
    <m/>
    <n v="0"/>
    <n v="0"/>
    <n v="0"/>
    <m/>
    <m/>
    <d v="2021-03-30T00:00:00"/>
    <n v="1"/>
    <s v="O"/>
    <n v="1"/>
    <n v="30"/>
    <n v="0"/>
    <m/>
    <m/>
    <m/>
    <m/>
    <m/>
    <m/>
    <n v="1"/>
    <n v="1"/>
    <m/>
    <m/>
    <n v="65000"/>
    <s v="CREDITOS DE CONSUMO"/>
    <n v="0"/>
    <n v="0"/>
    <n v="890480123"/>
    <s v="UNIVERSIDAD DE CARTAGENA"/>
    <n v="5"/>
    <m/>
    <m/>
    <m/>
    <m/>
    <n v="2"/>
    <n v="7"/>
    <n v="2"/>
  </r>
  <r>
    <n v="0"/>
    <s v="C"/>
    <x v="425"/>
    <x v="0"/>
    <n v="4"/>
    <n v="550009984"/>
    <d v="2016-06-08T00:00:00"/>
    <d v="2023-11-30T00:00:00"/>
    <n v="0"/>
    <n v="1"/>
    <n v="4"/>
    <n v="30"/>
    <n v="2"/>
    <n v="22490513"/>
    <n v="24960000"/>
    <n v="16735"/>
    <n v="643"/>
    <n v="15380"/>
    <n v="0"/>
    <n v="0"/>
    <n v="0"/>
    <m/>
    <n v="0"/>
    <n v="0"/>
    <n v="0"/>
    <m/>
    <m/>
    <d v="2021-03-30T00:00:00"/>
    <n v="1"/>
    <s v="O"/>
    <n v="1"/>
    <n v="30"/>
    <n v="0"/>
    <m/>
    <m/>
    <m/>
    <m/>
    <m/>
    <m/>
    <n v="1"/>
    <n v="1"/>
    <m/>
    <m/>
    <n v="59478"/>
    <s v="CREDITOS DE CONSUMO"/>
    <n v="0"/>
    <n v="0"/>
    <n v="890480123"/>
    <s v="UNIVERSIDAD DE CARTAGENA"/>
    <n v="5"/>
    <m/>
    <m/>
    <m/>
    <m/>
    <n v="2"/>
    <n v="7"/>
    <n v="2"/>
  </r>
  <r>
    <n v="0"/>
    <s v="C"/>
    <x v="425"/>
    <x v="0"/>
    <n v="4"/>
    <n v="550009992"/>
    <d v="2016-06-09T00:00:00"/>
    <d v="2023-11-30T00:00:00"/>
    <n v="0"/>
    <n v="1"/>
    <n v="4"/>
    <n v="30"/>
    <n v="2"/>
    <n v="22490513"/>
    <n v="24960000"/>
    <n v="15097"/>
    <n v="580"/>
    <n v="13875"/>
    <n v="0"/>
    <n v="0"/>
    <n v="0"/>
    <m/>
    <n v="0"/>
    <n v="0"/>
    <n v="0"/>
    <m/>
    <m/>
    <d v="2021-03-30T00:00:00"/>
    <n v="1"/>
    <s v="O"/>
    <n v="1"/>
    <n v="30"/>
    <n v="0"/>
    <m/>
    <m/>
    <m/>
    <m/>
    <m/>
    <m/>
    <n v="1"/>
    <n v="1"/>
    <m/>
    <m/>
    <n v="53658"/>
    <s v="CREDITOS DE CONSUMO"/>
    <n v="0"/>
    <n v="0"/>
    <n v="890480123"/>
    <s v="UNIVERSIDAD DE CARTAGENA"/>
    <n v="5"/>
    <m/>
    <m/>
    <m/>
    <m/>
    <n v="2"/>
    <n v="7"/>
    <n v="2"/>
  </r>
  <r>
    <n v="0"/>
    <s v="C"/>
    <x v="425"/>
    <x v="0"/>
    <n v="4"/>
    <n v="550010631"/>
    <d v="2016-07-18T00:00:00"/>
    <d v="2023-11-30T00:00:00"/>
    <n v="0"/>
    <n v="1"/>
    <n v="4"/>
    <n v="30"/>
    <n v="2"/>
    <n v="22490513"/>
    <n v="24960000"/>
    <n v="8755"/>
    <n v="337"/>
    <n v="8039"/>
    <n v="0"/>
    <n v="0"/>
    <n v="0"/>
    <m/>
    <n v="0"/>
    <n v="0"/>
    <n v="0"/>
    <m/>
    <m/>
    <d v="2021-03-30T00:00:00"/>
    <n v="1"/>
    <s v="O"/>
    <n v="1"/>
    <n v="30"/>
    <n v="0"/>
    <m/>
    <m/>
    <m/>
    <m/>
    <m/>
    <m/>
    <n v="1"/>
    <n v="1"/>
    <m/>
    <m/>
    <n v="31089"/>
    <s v="CREDITOS DE CONSUMO"/>
    <n v="0"/>
    <n v="0"/>
    <n v="890480123"/>
    <s v="UNIVERSIDAD DE CARTAGENA"/>
    <n v="5"/>
    <m/>
    <m/>
    <m/>
    <m/>
    <n v="2"/>
    <n v="7"/>
    <n v="2"/>
  </r>
  <r>
    <n v="0"/>
    <s v="C"/>
    <x v="425"/>
    <x v="0"/>
    <n v="4"/>
    <n v="550011112"/>
    <d v="2016-08-11T00:00:00"/>
    <d v="2023-11-30T00:00:00"/>
    <n v="0"/>
    <n v="1"/>
    <n v="4"/>
    <n v="30"/>
    <n v="2"/>
    <n v="22490513"/>
    <n v="24960000"/>
    <n v="35876"/>
    <n v="1379"/>
    <n v="32965"/>
    <n v="0"/>
    <n v="0"/>
    <n v="0"/>
    <m/>
    <n v="0"/>
    <n v="0"/>
    <n v="0"/>
    <m/>
    <m/>
    <d v="2021-03-30T00:00:00"/>
    <n v="1"/>
    <s v="O"/>
    <n v="1"/>
    <n v="30"/>
    <n v="0"/>
    <m/>
    <m/>
    <m/>
    <m/>
    <m/>
    <m/>
    <n v="1"/>
    <n v="1"/>
    <m/>
    <m/>
    <n v="127483"/>
    <s v="CREDITOS DE CONSUMO"/>
    <n v="0"/>
    <n v="0"/>
    <n v="890480123"/>
    <s v="UNIVERSIDAD DE CARTAGENA"/>
    <n v="5"/>
    <m/>
    <m/>
    <m/>
    <m/>
    <n v="2"/>
    <n v="7"/>
    <n v="2"/>
  </r>
  <r>
    <n v="0"/>
    <s v="C"/>
    <x v="425"/>
    <x v="0"/>
    <n v="4"/>
    <n v="550011571"/>
    <d v="2016-09-08T00:00:00"/>
    <d v="2023-11-30T00:00:00"/>
    <n v="0"/>
    <n v="1"/>
    <n v="4"/>
    <n v="30"/>
    <n v="2"/>
    <n v="22490513"/>
    <n v="24960000"/>
    <n v="10832"/>
    <n v="416"/>
    <n v="9944"/>
    <n v="0"/>
    <n v="0"/>
    <n v="0"/>
    <m/>
    <n v="0"/>
    <n v="0"/>
    <n v="0"/>
    <m/>
    <m/>
    <d v="2021-03-30T00:00:00"/>
    <n v="1"/>
    <s v="O"/>
    <n v="1"/>
    <n v="30"/>
    <n v="0"/>
    <m/>
    <m/>
    <m/>
    <m/>
    <m/>
    <m/>
    <n v="1"/>
    <n v="1"/>
    <m/>
    <m/>
    <n v="38456"/>
    <s v="CREDITOS DE CONSUMO"/>
    <n v="0"/>
    <n v="0"/>
    <n v="890480123"/>
    <s v="UNIVERSIDAD DE CARTAGENA"/>
    <n v="5"/>
    <m/>
    <m/>
    <m/>
    <m/>
    <n v="2"/>
    <n v="7"/>
    <n v="2"/>
  </r>
  <r>
    <n v="0"/>
    <s v="C"/>
    <x v="425"/>
    <x v="0"/>
    <n v="4"/>
    <n v="550012174"/>
    <d v="2016-10-18T00:00:00"/>
    <d v="2023-11-30T00:00:00"/>
    <n v="0"/>
    <n v="1"/>
    <n v="4"/>
    <n v="30"/>
    <n v="2"/>
    <n v="22490513"/>
    <n v="24960000"/>
    <n v="17178"/>
    <n v="660"/>
    <n v="15784"/>
    <n v="0"/>
    <n v="0"/>
    <n v="0"/>
    <m/>
    <n v="0"/>
    <n v="0"/>
    <n v="0"/>
    <m/>
    <m/>
    <d v="2021-03-30T00:00:00"/>
    <n v="1"/>
    <s v="O"/>
    <n v="1"/>
    <n v="30"/>
    <n v="0"/>
    <m/>
    <m/>
    <m/>
    <m/>
    <m/>
    <m/>
    <n v="1"/>
    <n v="1"/>
    <m/>
    <m/>
    <n v="61040"/>
    <s v="CREDITOS DE CONSUMO"/>
    <n v="0"/>
    <n v="0"/>
    <n v="890480123"/>
    <s v="UNIVERSIDAD DE CARTAGENA"/>
    <n v="5"/>
    <m/>
    <m/>
    <m/>
    <m/>
    <n v="2"/>
    <n v="7"/>
    <n v="2"/>
  </r>
  <r>
    <n v="0"/>
    <s v="C"/>
    <x v="425"/>
    <x v="0"/>
    <n v="4"/>
    <n v="550012333"/>
    <d v="2016-10-28T00:00:00"/>
    <d v="2023-11-30T00:00:00"/>
    <n v="0"/>
    <n v="1"/>
    <n v="4"/>
    <n v="30"/>
    <n v="2"/>
    <n v="22490513"/>
    <n v="24960000"/>
    <n v="12443"/>
    <n v="478"/>
    <n v="11427"/>
    <n v="0"/>
    <n v="0"/>
    <n v="0"/>
    <m/>
    <n v="0"/>
    <n v="0"/>
    <n v="0"/>
    <m/>
    <m/>
    <d v="2021-03-30T00:00:00"/>
    <n v="1"/>
    <s v="O"/>
    <n v="1"/>
    <n v="30"/>
    <n v="0"/>
    <m/>
    <m/>
    <m/>
    <m/>
    <m/>
    <m/>
    <n v="1"/>
    <n v="1"/>
    <m/>
    <m/>
    <n v="44191"/>
    <s v="CREDITOS DE CONSUMO"/>
    <n v="0"/>
    <n v="0"/>
    <n v="890480123"/>
    <s v="UNIVERSIDAD DE CARTAGENA"/>
    <n v="5"/>
    <m/>
    <m/>
    <m/>
    <m/>
    <n v="2"/>
    <n v="7"/>
    <n v="2"/>
  </r>
  <r>
    <n v="0"/>
    <s v="C"/>
    <x v="425"/>
    <x v="0"/>
    <n v="4"/>
    <n v="550012990"/>
    <d v="2016-12-05T00:00:00"/>
    <d v="2023-11-30T00:00:00"/>
    <n v="0"/>
    <n v="1"/>
    <n v="4"/>
    <n v="30"/>
    <n v="2"/>
    <n v="22490513"/>
    <n v="24960000"/>
    <n v="14092"/>
    <n v="542"/>
    <n v="12941"/>
    <n v="0"/>
    <n v="0"/>
    <n v="0"/>
    <m/>
    <n v="0"/>
    <n v="0"/>
    <n v="0"/>
    <m/>
    <m/>
    <d v="2021-03-30T00:00:00"/>
    <n v="1"/>
    <s v="O"/>
    <n v="1"/>
    <n v="30"/>
    <n v="0"/>
    <m/>
    <m/>
    <m/>
    <m/>
    <m/>
    <m/>
    <n v="1"/>
    <n v="1"/>
    <m/>
    <m/>
    <n v="50046"/>
    <s v="CREDITOS DE CONSUMO"/>
    <n v="0"/>
    <n v="0"/>
    <n v="890480123"/>
    <s v="UNIVERSIDAD DE CARTAGENA"/>
    <n v="5"/>
    <m/>
    <m/>
    <m/>
    <m/>
    <n v="2"/>
    <n v="7"/>
    <n v="2"/>
  </r>
  <r>
    <n v="0"/>
    <s v="C"/>
    <x v="425"/>
    <x v="0"/>
    <n v="4"/>
    <n v="550013031"/>
    <d v="2016-12-07T00:00:00"/>
    <d v="2023-11-30T00:00:00"/>
    <n v="0"/>
    <n v="1"/>
    <n v="4"/>
    <n v="30"/>
    <n v="2"/>
    <n v="22490513"/>
    <n v="24960000"/>
    <n v="25960"/>
    <n v="998"/>
    <n v="23848"/>
    <n v="0"/>
    <n v="0"/>
    <n v="0"/>
    <m/>
    <n v="0"/>
    <n v="0"/>
    <n v="0"/>
    <m/>
    <m/>
    <d v="2021-03-30T00:00:00"/>
    <n v="1"/>
    <s v="O"/>
    <n v="1"/>
    <n v="30"/>
    <n v="0"/>
    <m/>
    <m/>
    <m/>
    <m/>
    <m/>
    <m/>
    <n v="1"/>
    <n v="1"/>
    <m/>
    <m/>
    <n v="92226"/>
    <s v="CREDITOS DE CONSUMO"/>
    <n v="0"/>
    <n v="0"/>
    <n v="890480123"/>
    <s v="UNIVERSIDAD DE CARTAGENA"/>
    <n v="5"/>
    <m/>
    <m/>
    <m/>
    <m/>
    <n v="2"/>
    <n v="7"/>
    <n v="2"/>
  </r>
  <r>
    <n v="0"/>
    <s v="C"/>
    <x v="425"/>
    <x v="0"/>
    <n v="4"/>
    <n v="550013234"/>
    <d v="2016-12-24T00:00:00"/>
    <d v="2023-11-30T00:00:00"/>
    <n v="0"/>
    <n v="1"/>
    <n v="4"/>
    <n v="30"/>
    <n v="2"/>
    <n v="22490513"/>
    <n v="24960000"/>
    <n v="28013"/>
    <n v="1077"/>
    <n v="25728"/>
    <n v="0"/>
    <n v="0"/>
    <n v="0"/>
    <m/>
    <n v="0"/>
    <n v="0"/>
    <n v="0"/>
    <m/>
    <m/>
    <d v="2021-03-30T00:00:00"/>
    <n v="1"/>
    <s v="O"/>
    <n v="1"/>
    <n v="30"/>
    <n v="0"/>
    <m/>
    <m/>
    <m/>
    <m/>
    <m/>
    <m/>
    <n v="1"/>
    <n v="1"/>
    <m/>
    <m/>
    <n v="99496"/>
    <s v="CREDITOS DE CONSUMO"/>
    <n v="0"/>
    <n v="0"/>
    <n v="890480123"/>
    <s v="UNIVERSIDAD DE CARTAGENA"/>
    <n v="5"/>
    <m/>
    <m/>
    <m/>
    <m/>
    <n v="2"/>
    <n v="7"/>
    <n v="2"/>
  </r>
  <r>
    <n v="0"/>
    <s v="C"/>
    <x v="425"/>
    <x v="0"/>
    <n v="4"/>
    <n v="550013469"/>
    <d v="2016-12-31T00:00:00"/>
    <d v="2023-11-30T00:00:00"/>
    <n v="0"/>
    <n v="1"/>
    <n v="4"/>
    <n v="30"/>
    <n v="2"/>
    <n v="22490513"/>
    <n v="24960000"/>
    <n v="12055"/>
    <n v="463"/>
    <n v="11076"/>
    <n v="0"/>
    <n v="0"/>
    <n v="0"/>
    <m/>
    <n v="0"/>
    <n v="0"/>
    <n v="0"/>
    <m/>
    <m/>
    <d v="2021-03-30T00:00:00"/>
    <n v="1"/>
    <s v="O"/>
    <n v="1"/>
    <n v="30"/>
    <n v="0"/>
    <m/>
    <m/>
    <m/>
    <m/>
    <m/>
    <m/>
    <n v="1"/>
    <n v="1"/>
    <m/>
    <m/>
    <n v="42833"/>
    <s v="CREDITOS DE CONSUMO"/>
    <n v="0"/>
    <n v="0"/>
    <n v="890480123"/>
    <s v="UNIVERSIDAD DE CARTAGENA"/>
    <n v="5"/>
    <m/>
    <m/>
    <m/>
    <m/>
    <n v="2"/>
    <n v="7"/>
    <n v="2"/>
  </r>
  <r>
    <n v="0"/>
    <s v="C"/>
    <x v="425"/>
    <x v="0"/>
    <n v="4"/>
    <n v="550013579"/>
    <d v="2017-01-16T00:00:00"/>
    <d v="2023-11-30T00:00:00"/>
    <n v="0"/>
    <n v="1"/>
    <n v="4"/>
    <n v="30"/>
    <n v="2"/>
    <n v="22490513"/>
    <n v="24960000"/>
    <n v="25583"/>
    <n v="984"/>
    <n v="23505"/>
    <n v="0"/>
    <n v="0"/>
    <n v="0"/>
    <m/>
    <n v="0"/>
    <n v="0"/>
    <n v="0"/>
    <m/>
    <m/>
    <d v="2021-03-30T00:00:00"/>
    <n v="1"/>
    <s v="O"/>
    <n v="1"/>
    <n v="30"/>
    <n v="0"/>
    <m/>
    <m/>
    <m/>
    <m/>
    <m/>
    <m/>
    <n v="1"/>
    <n v="1"/>
    <m/>
    <m/>
    <n v="90899"/>
    <s v="CREDITOS DE CONSUMO"/>
    <n v="0"/>
    <n v="0"/>
    <n v="890480123"/>
    <s v="UNIVERSIDAD DE CARTAGENA"/>
    <n v="5"/>
    <m/>
    <m/>
    <m/>
    <m/>
    <n v="2"/>
    <n v="7"/>
    <n v="2"/>
  </r>
  <r>
    <n v="0"/>
    <s v="C"/>
    <x v="425"/>
    <x v="0"/>
    <n v="4"/>
    <n v="550014431"/>
    <d v="2017-03-21T00:00:00"/>
    <d v="2023-11-30T00:00:00"/>
    <n v="0"/>
    <n v="1"/>
    <n v="4"/>
    <n v="30"/>
    <n v="2"/>
    <n v="22490513"/>
    <n v="24960000"/>
    <n v="28152"/>
    <n v="1082"/>
    <n v="25872"/>
    <n v="0"/>
    <n v="0"/>
    <n v="0"/>
    <m/>
    <n v="0"/>
    <n v="0"/>
    <n v="0"/>
    <m/>
    <m/>
    <d v="2021-03-30T00:00:00"/>
    <n v="1"/>
    <s v="O"/>
    <n v="1"/>
    <n v="30"/>
    <n v="0"/>
    <m/>
    <m/>
    <m/>
    <m/>
    <m/>
    <m/>
    <n v="1"/>
    <n v="1"/>
    <m/>
    <m/>
    <n v="100053"/>
    <s v="CREDITOS DE CONSUMO"/>
    <n v="0"/>
    <n v="0"/>
    <n v="890480123"/>
    <s v="UNIVERSIDAD DE CARTAGENA"/>
    <n v="5"/>
    <m/>
    <m/>
    <m/>
    <m/>
    <n v="2"/>
    <n v="7"/>
    <n v="2"/>
  </r>
  <r>
    <n v="0"/>
    <s v="C"/>
    <x v="425"/>
    <x v="0"/>
    <n v="4"/>
    <n v="550015341"/>
    <d v="2017-05-26T00:00:00"/>
    <d v="2023-11-30T00:00:00"/>
    <n v="0"/>
    <n v="1"/>
    <n v="4"/>
    <n v="30"/>
    <n v="2"/>
    <n v="22490513"/>
    <n v="24960000"/>
    <n v="12519"/>
    <n v="481"/>
    <n v="11494"/>
    <n v="0"/>
    <n v="0"/>
    <n v="0"/>
    <m/>
    <n v="0"/>
    <n v="0"/>
    <n v="0"/>
    <m/>
    <m/>
    <d v="2021-03-30T00:00:00"/>
    <n v="1"/>
    <s v="O"/>
    <n v="1"/>
    <n v="30"/>
    <n v="0"/>
    <m/>
    <m/>
    <m/>
    <m/>
    <m/>
    <m/>
    <n v="1"/>
    <n v="1"/>
    <m/>
    <m/>
    <n v="44450"/>
    <s v="CREDITOS DE CONSUMO"/>
    <n v="0"/>
    <n v="0"/>
    <n v="890480123"/>
    <s v="UNIVERSIDAD DE CARTAGENA"/>
    <n v="5"/>
    <m/>
    <m/>
    <m/>
    <m/>
    <n v="2"/>
    <n v="7"/>
    <n v="2"/>
  </r>
  <r>
    <n v="0"/>
    <s v="C"/>
    <x v="425"/>
    <x v="0"/>
    <n v="4"/>
    <n v="550015403"/>
    <d v="2017-05-31T00:00:00"/>
    <d v="2023-11-30T00:00:00"/>
    <n v="0"/>
    <n v="1"/>
    <n v="4"/>
    <n v="30"/>
    <n v="2"/>
    <n v="22490513"/>
    <n v="24960000"/>
    <n v="105346"/>
    <n v="4050"/>
    <n v="96806"/>
    <n v="0"/>
    <n v="0"/>
    <n v="0"/>
    <m/>
    <n v="0"/>
    <n v="0"/>
    <n v="0"/>
    <m/>
    <m/>
    <d v="2021-03-30T00:00:00"/>
    <n v="1"/>
    <s v="O"/>
    <n v="1"/>
    <n v="30"/>
    <n v="0"/>
    <m/>
    <m/>
    <m/>
    <m/>
    <m/>
    <m/>
    <n v="1"/>
    <n v="1"/>
    <m/>
    <m/>
    <n v="374371"/>
    <s v="CREDITOS DE CONSUMO"/>
    <n v="0"/>
    <n v="0"/>
    <n v="890480123"/>
    <s v="UNIVERSIDAD DE CARTAGENA"/>
    <n v="5"/>
    <m/>
    <m/>
    <m/>
    <m/>
    <n v="2"/>
    <n v="7"/>
    <n v="2"/>
  </r>
  <r>
    <n v="0"/>
    <s v="C"/>
    <x v="425"/>
    <x v="0"/>
    <n v="4"/>
    <n v="550016105"/>
    <d v="2017-07-21T00:00:00"/>
    <d v="2023-11-30T00:00:00"/>
    <n v="0"/>
    <n v="1"/>
    <n v="4"/>
    <n v="30"/>
    <n v="2"/>
    <n v="22490513"/>
    <n v="24960000"/>
    <n v="62345"/>
    <n v="2397"/>
    <n v="57290"/>
    <n v="0"/>
    <n v="0"/>
    <n v="0"/>
    <m/>
    <n v="0"/>
    <n v="0"/>
    <n v="0"/>
    <m/>
    <m/>
    <d v="2021-03-30T00:00:00"/>
    <n v="1"/>
    <s v="O"/>
    <n v="1"/>
    <n v="30"/>
    <n v="0"/>
    <m/>
    <m/>
    <m/>
    <m/>
    <m/>
    <m/>
    <n v="1"/>
    <n v="1"/>
    <m/>
    <m/>
    <n v="221554"/>
    <s v="CREDITOS DE CONSUMO"/>
    <n v="0"/>
    <n v="0"/>
    <n v="890480123"/>
    <s v="UNIVERSIDAD DE CARTAGENA"/>
    <n v="5"/>
    <m/>
    <m/>
    <m/>
    <m/>
    <n v="2"/>
    <n v="7"/>
    <n v="2"/>
  </r>
  <r>
    <n v="0"/>
    <s v="C"/>
    <x v="425"/>
    <x v="0"/>
    <n v="4"/>
    <n v="550016140"/>
    <d v="2017-07-26T00:00:00"/>
    <d v="2023-11-30T00:00:00"/>
    <n v="0"/>
    <n v="1"/>
    <n v="4"/>
    <n v="30"/>
    <n v="2"/>
    <n v="22490513"/>
    <n v="24960000"/>
    <n v="31101"/>
    <n v="1196"/>
    <n v="28570"/>
    <n v="0"/>
    <n v="0"/>
    <n v="0"/>
    <m/>
    <n v="0"/>
    <n v="0"/>
    <n v="0"/>
    <m/>
    <m/>
    <d v="2021-03-30T00:00:00"/>
    <n v="1"/>
    <s v="O"/>
    <n v="1"/>
    <n v="30"/>
    <n v="0"/>
    <m/>
    <m/>
    <m/>
    <m/>
    <m/>
    <m/>
    <n v="1"/>
    <n v="1"/>
    <m/>
    <m/>
    <n v="110487"/>
    <s v="CREDITOS DE CONSUMO"/>
    <n v="0"/>
    <n v="0"/>
    <n v="890480123"/>
    <s v="UNIVERSIDAD DE CARTAGENA"/>
    <n v="5"/>
    <m/>
    <m/>
    <m/>
    <m/>
    <n v="2"/>
    <n v="7"/>
    <n v="2"/>
  </r>
  <r>
    <n v="0"/>
    <s v="C"/>
    <x v="425"/>
    <x v="0"/>
    <n v="4"/>
    <n v="550016912"/>
    <d v="2017-09-24T00:00:00"/>
    <d v="2023-11-30T00:00:00"/>
    <n v="0"/>
    <n v="1"/>
    <n v="4"/>
    <n v="30"/>
    <n v="2"/>
    <n v="22490513"/>
    <n v="24960000"/>
    <n v="61577"/>
    <n v="2367"/>
    <n v="56579"/>
    <n v="0"/>
    <n v="0"/>
    <n v="0"/>
    <m/>
    <n v="0"/>
    <n v="0"/>
    <n v="0"/>
    <m/>
    <m/>
    <d v="2021-03-30T00:00:00"/>
    <n v="1"/>
    <s v="O"/>
    <n v="1"/>
    <n v="30"/>
    <n v="0"/>
    <m/>
    <m/>
    <m/>
    <m/>
    <m/>
    <m/>
    <n v="1"/>
    <n v="1"/>
    <m/>
    <m/>
    <n v="218804"/>
    <s v="CREDITOS DE CONSUMO"/>
    <n v="0"/>
    <n v="0"/>
    <n v="890480123"/>
    <s v="UNIVERSIDAD DE CARTAGENA"/>
    <n v="5"/>
    <m/>
    <m/>
    <m/>
    <m/>
    <n v="2"/>
    <n v="7"/>
    <n v="2"/>
  </r>
  <r>
    <n v="0"/>
    <s v="C"/>
    <x v="425"/>
    <x v="0"/>
    <n v="4"/>
    <n v="550017288"/>
    <d v="2017-10-30T00:00:00"/>
    <d v="2023-11-30T00:00:00"/>
    <n v="0"/>
    <n v="1"/>
    <n v="4"/>
    <n v="30"/>
    <n v="2"/>
    <n v="22490513"/>
    <n v="24960000"/>
    <n v="65008"/>
    <n v="2499"/>
    <n v="59731"/>
    <n v="0"/>
    <n v="0"/>
    <n v="0"/>
    <m/>
    <n v="0"/>
    <n v="0"/>
    <n v="0"/>
    <m/>
    <m/>
    <d v="2021-03-30T00:00:00"/>
    <n v="1"/>
    <s v="O"/>
    <n v="1"/>
    <n v="30"/>
    <n v="0"/>
    <m/>
    <m/>
    <m/>
    <m/>
    <m/>
    <m/>
    <n v="1"/>
    <n v="1"/>
    <m/>
    <m/>
    <n v="230994"/>
    <s v="CREDITOS DE CONSUMO"/>
    <n v="0"/>
    <n v="0"/>
    <n v="890480123"/>
    <s v="UNIVERSIDAD DE CARTAGENA"/>
    <n v="5"/>
    <m/>
    <m/>
    <m/>
    <m/>
    <n v="2"/>
    <n v="7"/>
    <n v="2"/>
  </r>
  <r>
    <n v="0"/>
    <s v="C"/>
    <x v="425"/>
    <x v="0"/>
    <n v="4"/>
    <n v="550017613"/>
    <d v="2017-11-29T00:00:00"/>
    <d v="2023-11-30T00:00:00"/>
    <n v="0"/>
    <n v="1"/>
    <n v="4"/>
    <n v="30"/>
    <n v="2"/>
    <n v="22490513"/>
    <n v="24960000"/>
    <n v="17037"/>
    <n v="655"/>
    <n v="15655"/>
    <n v="0"/>
    <n v="0"/>
    <n v="0"/>
    <m/>
    <n v="0"/>
    <n v="0"/>
    <n v="0"/>
    <m/>
    <m/>
    <d v="2021-03-30T00:00:00"/>
    <n v="1"/>
    <s v="O"/>
    <n v="1"/>
    <n v="30"/>
    <n v="0"/>
    <m/>
    <m/>
    <m/>
    <m/>
    <m/>
    <m/>
    <n v="1"/>
    <n v="1"/>
    <m/>
    <m/>
    <n v="60541"/>
    <s v="CREDITOS DE CONSUMO"/>
    <n v="0"/>
    <n v="0"/>
    <n v="890480123"/>
    <s v="UNIVERSIDAD DE CARTAGENA"/>
    <n v="5"/>
    <m/>
    <m/>
    <m/>
    <m/>
    <n v="2"/>
    <n v="7"/>
    <n v="2"/>
  </r>
  <r>
    <n v="0"/>
    <s v="C"/>
    <x v="425"/>
    <x v="0"/>
    <n v="4"/>
    <n v="550017761"/>
    <d v="2017-12-02T00:00:00"/>
    <d v="2023-11-30T00:00:00"/>
    <n v="0"/>
    <n v="1"/>
    <n v="4"/>
    <n v="30"/>
    <n v="2"/>
    <n v="22490513"/>
    <n v="24960000"/>
    <n v="34367"/>
    <n v="1321"/>
    <n v="31574"/>
    <n v="0"/>
    <n v="0"/>
    <n v="0"/>
    <m/>
    <n v="0"/>
    <n v="0"/>
    <n v="0"/>
    <m/>
    <m/>
    <d v="2021-03-30T00:00:00"/>
    <n v="1"/>
    <s v="O"/>
    <n v="1"/>
    <n v="30"/>
    <n v="0"/>
    <m/>
    <m/>
    <m/>
    <m/>
    <m/>
    <m/>
    <n v="1"/>
    <n v="1"/>
    <m/>
    <m/>
    <n v="122104"/>
    <s v="CREDITOS DE CONSUMO"/>
    <n v="0"/>
    <n v="0"/>
    <n v="890480123"/>
    <s v="UNIVERSIDAD DE CARTAGENA"/>
    <n v="5"/>
    <m/>
    <m/>
    <m/>
    <m/>
    <n v="2"/>
    <n v="7"/>
    <n v="2"/>
  </r>
  <r>
    <n v="0"/>
    <s v="C"/>
    <x v="425"/>
    <x v="0"/>
    <n v="4"/>
    <n v="550018015"/>
    <d v="2018-01-12T00:00:00"/>
    <d v="2023-11-30T00:00:00"/>
    <n v="0"/>
    <n v="1"/>
    <n v="4"/>
    <n v="30"/>
    <n v="2"/>
    <n v="22490513"/>
    <n v="24960000"/>
    <n v="68889"/>
    <n v="2648"/>
    <n v="63291"/>
    <n v="0"/>
    <n v="0"/>
    <n v="0"/>
    <m/>
    <n v="0"/>
    <n v="0"/>
    <n v="0"/>
    <m/>
    <m/>
    <d v="2021-03-30T00:00:00"/>
    <n v="1"/>
    <s v="O"/>
    <n v="1"/>
    <n v="30"/>
    <n v="0"/>
    <m/>
    <m/>
    <m/>
    <m/>
    <m/>
    <m/>
    <n v="1"/>
    <n v="1"/>
    <m/>
    <m/>
    <n v="244761"/>
    <s v="CREDITOS DE CONSUMO"/>
    <n v="0"/>
    <n v="0"/>
    <n v="890480123"/>
    <s v="UNIVERSIDAD DE CARTAGENA"/>
    <n v="5"/>
    <m/>
    <m/>
    <m/>
    <m/>
    <n v="2"/>
    <n v="7"/>
    <n v="2"/>
  </r>
  <r>
    <n v="0"/>
    <s v="C"/>
    <x v="425"/>
    <x v="0"/>
    <n v="4"/>
    <n v="550019025"/>
    <d v="2018-06-03T00:00:00"/>
    <d v="2023-11-30T00:00:00"/>
    <n v="0"/>
    <n v="1"/>
    <n v="4"/>
    <n v="30"/>
    <n v="2"/>
    <n v="22490513"/>
    <n v="24960000"/>
    <n v="125322"/>
    <n v="4818"/>
    <n v="115143"/>
    <n v="0"/>
    <n v="0"/>
    <n v="0"/>
    <m/>
    <n v="0"/>
    <n v="0"/>
    <n v="0"/>
    <m/>
    <m/>
    <d v="2021-03-30T00:00:00"/>
    <n v="1"/>
    <s v="O"/>
    <n v="1"/>
    <n v="30"/>
    <n v="0"/>
    <m/>
    <m/>
    <m/>
    <m/>
    <m/>
    <m/>
    <n v="1"/>
    <n v="1"/>
    <m/>
    <m/>
    <n v="445284"/>
    <s v="CREDITOS DE CONSUMO"/>
    <n v="0"/>
    <n v="0"/>
    <n v="890480123"/>
    <s v="UNIVERSIDAD DE CARTAGENA"/>
    <n v="5"/>
    <m/>
    <m/>
    <m/>
    <m/>
    <n v="2"/>
    <n v="7"/>
    <n v="2"/>
  </r>
  <r>
    <n v="0"/>
    <s v="C"/>
    <x v="425"/>
    <x v="0"/>
    <n v="4"/>
    <n v="550019072"/>
    <d v="2018-06-09T00:00:00"/>
    <d v="2023-11-30T00:00:00"/>
    <n v="0"/>
    <n v="1"/>
    <n v="4"/>
    <n v="30"/>
    <n v="2"/>
    <n v="22490513"/>
    <n v="24960000"/>
    <n v="55095"/>
    <n v="2118"/>
    <n v="50618"/>
    <n v="0"/>
    <n v="0"/>
    <n v="0"/>
    <m/>
    <n v="0"/>
    <n v="0"/>
    <n v="0"/>
    <m/>
    <m/>
    <d v="2021-03-30T00:00:00"/>
    <n v="1"/>
    <s v="O"/>
    <n v="1"/>
    <n v="30"/>
    <n v="0"/>
    <m/>
    <m/>
    <m/>
    <m/>
    <m/>
    <m/>
    <n v="1"/>
    <n v="1"/>
    <m/>
    <m/>
    <n v="195751"/>
    <s v="CREDITOS DE CONSUMO"/>
    <n v="0"/>
    <n v="0"/>
    <n v="890480123"/>
    <s v="UNIVERSIDAD DE CARTAGENA"/>
    <n v="5"/>
    <m/>
    <m/>
    <m/>
    <m/>
    <n v="2"/>
    <n v="7"/>
    <n v="2"/>
  </r>
  <r>
    <n v="0"/>
    <s v="C"/>
    <x v="425"/>
    <x v="0"/>
    <n v="4"/>
    <n v="550019084"/>
    <d v="2018-06-11T00:00:00"/>
    <d v="2023-11-30T00:00:00"/>
    <n v="0"/>
    <n v="1"/>
    <n v="4"/>
    <n v="30"/>
    <n v="2"/>
    <n v="22490513"/>
    <n v="24960000"/>
    <n v="98139"/>
    <n v="3773"/>
    <n v="90184"/>
    <n v="0"/>
    <n v="0"/>
    <n v="0"/>
    <m/>
    <n v="0"/>
    <n v="0"/>
    <n v="0"/>
    <m/>
    <m/>
    <d v="2021-03-30T00:00:00"/>
    <n v="1"/>
    <s v="O"/>
    <n v="1"/>
    <n v="30"/>
    <n v="0"/>
    <m/>
    <m/>
    <m/>
    <m/>
    <m/>
    <m/>
    <n v="1"/>
    <n v="1"/>
    <m/>
    <m/>
    <n v="348762"/>
    <s v="CREDITOS DE CONSUMO"/>
    <n v="0"/>
    <n v="0"/>
    <n v="890480123"/>
    <s v="UNIVERSIDAD DE CARTAGENA"/>
    <n v="5"/>
    <m/>
    <m/>
    <m/>
    <m/>
    <n v="2"/>
    <n v="7"/>
    <n v="2"/>
  </r>
  <r>
    <n v="0"/>
    <s v="C"/>
    <x v="425"/>
    <x v="0"/>
    <n v="4"/>
    <n v="550019333"/>
    <d v="2018-07-20T00:00:00"/>
    <d v="2023-11-30T00:00:00"/>
    <n v="0"/>
    <n v="1"/>
    <n v="4"/>
    <n v="30"/>
    <n v="2"/>
    <n v="22490513"/>
    <n v="24960000"/>
    <n v="83942"/>
    <n v="3227"/>
    <n v="77127"/>
    <n v="0"/>
    <n v="0"/>
    <n v="0"/>
    <m/>
    <n v="0"/>
    <n v="0"/>
    <n v="0"/>
    <m/>
    <m/>
    <d v="2021-03-30T00:00:00"/>
    <n v="1"/>
    <s v="O"/>
    <n v="1"/>
    <n v="30"/>
    <n v="0"/>
    <m/>
    <m/>
    <m/>
    <m/>
    <m/>
    <m/>
    <n v="1"/>
    <n v="1"/>
    <m/>
    <m/>
    <n v="298268"/>
    <s v="CREDITOS DE CONSUMO"/>
    <n v="0"/>
    <n v="0"/>
    <n v="890480123"/>
    <s v="UNIVERSIDAD DE CARTAGENA"/>
    <n v="5"/>
    <m/>
    <m/>
    <m/>
    <m/>
    <n v="2"/>
    <n v="7"/>
    <n v="2"/>
  </r>
  <r>
    <n v="0"/>
    <s v="C"/>
    <x v="425"/>
    <x v="0"/>
    <n v="4"/>
    <n v="550019593"/>
    <d v="2018-08-29T00:00:00"/>
    <d v="2023-11-30T00:00:00"/>
    <n v="0"/>
    <n v="1"/>
    <n v="4"/>
    <n v="30"/>
    <n v="2"/>
    <n v="22490513"/>
    <n v="24960000"/>
    <n v="65326"/>
    <n v="2511"/>
    <n v="60019"/>
    <n v="0"/>
    <n v="0"/>
    <n v="0"/>
    <m/>
    <n v="0"/>
    <n v="0"/>
    <n v="0"/>
    <m/>
    <m/>
    <d v="2021-03-30T00:00:00"/>
    <n v="1"/>
    <s v="O"/>
    <n v="1"/>
    <n v="30"/>
    <n v="0"/>
    <m/>
    <m/>
    <m/>
    <m/>
    <m/>
    <m/>
    <n v="1"/>
    <n v="1"/>
    <m/>
    <m/>
    <n v="232107"/>
    <s v="CREDITOS DE CONSUMO"/>
    <n v="0"/>
    <n v="0"/>
    <n v="890480123"/>
    <s v="UNIVERSIDAD DE CARTAGENA"/>
    <n v="5"/>
    <m/>
    <m/>
    <m/>
    <m/>
    <n v="2"/>
    <n v="7"/>
    <n v="2"/>
  </r>
  <r>
    <n v="0"/>
    <s v="C"/>
    <x v="425"/>
    <x v="0"/>
    <n v="4"/>
    <n v="550019714"/>
    <d v="2018-09-15T00:00:00"/>
    <d v="2023-11-30T00:00:00"/>
    <n v="0"/>
    <n v="1"/>
    <n v="4"/>
    <n v="30"/>
    <n v="2"/>
    <n v="22490513"/>
    <n v="24960000"/>
    <n v="34498"/>
    <n v="1326"/>
    <n v="31695"/>
    <n v="0"/>
    <n v="0"/>
    <n v="0"/>
    <m/>
    <n v="0"/>
    <n v="0"/>
    <n v="0"/>
    <m/>
    <m/>
    <d v="2021-03-30T00:00:00"/>
    <n v="1"/>
    <s v="O"/>
    <n v="1"/>
    <n v="30"/>
    <n v="0"/>
    <m/>
    <m/>
    <m/>
    <m/>
    <m/>
    <m/>
    <n v="1"/>
    <n v="1"/>
    <m/>
    <m/>
    <n v="122572"/>
    <s v="CREDITOS DE CONSUMO"/>
    <n v="0"/>
    <n v="0"/>
    <n v="890480123"/>
    <s v="UNIVERSIDAD DE CARTAGENA"/>
    <n v="5"/>
    <m/>
    <m/>
    <m/>
    <m/>
    <n v="2"/>
    <n v="7"/>
    <n v="2"/>
  </r>
  <r>
    <n v="0"/>
    <s v="C"/>
    <x v="425"/>
    <x v="0"/>
    <n v="4"/>
    <n v="550020069"/>
    <d v="2018-11-11T00:00:00"/>
    <d v="2023-11-30T00:00:00"/>
    <n v="0"/>
    <n v="1"/>
    <n v="4"/>
    <n v="30"/>
    <n v="2"/>
    <n v="22490513"/>
    <n v="24960000"/>
    <n v="35684"/>
    <n v="1372"/>
    <n v="32792"/>
    <n v="0"/>
    <n v="0"/>
    <n v="0"/>
    <m/>
    <n v="0"/>
    <n v="0"/>
    <n v="0"/>
    <m/>
    <m/>
    <d v="2021-03-30T00:00:00"/>
    <n v="1"/>
    <s v="O"/>
    <n v="1"/>
    <n v="30"/>
    <n v="0"/>
    <m/>
    <m/>
    <m/>
    <m/>
    <m/>
    <m/>
    <n v="1"/>
    <n v="1"/>
    <m/>
    <m/>
    <n v="126814"/>
    <s v="CREDITOS DE CONSUMO"/>
    <n v="0"/>
    <n v="0"/>
    <n v="890480123"/>
    <s v="UNIVERSIDAD DE CARTAGENA"/>
    <n v="5"/>
    <m/>
    <m/>
    <m/>
    <m/>
    <n v="2"/>
    <n v="7"/>
    <n v="2"/>
  </r>
  <r>
    <n v="0"/>
    <s v="C"/>
    <x v="425"/>
    <x v="0"/>
    <n v="4"/>
    <n v="550020740"/>
    <d v="2019-02-24T00:00:00"/>
    <d v="2023-11-30T00:00:00"/>
    <n v="0"/>
    <n v="1"/>
    <n v="4"/>
    <n v="30"/>
    <n v="2"/>
    <n v="22490513"/>
    <n v="24960000"/>
    <n v="46706"/>
    <n v="1796"/>
    <n v="42904"/>
    <n v="0"/>
    <n v="0"/>
    <n v="0"/>
    <m/>
    <n v="0"/>
    <n v="0"/>
    <n v="0"/>
    <m/>
    <m/>
    <d v="2021-03-30T00:00:00"/>
    <n v="1"/>
    <s v="O"/>
    <n v="1"/>
    <n v="30"/>
    <n v="0"/>
    <m/>
    <m/>
    <m/>
    <m/>
    <m/>
    <m/>
    <n v="1"/>
    <n v="1"/>
    <m/>
    <m/>
    <n v="165920"/>
    <s v="CREDITOS DE CONSUMO"/>
    <n v="0"/>
    <n v="0"/>
    <n v="890480123"/>
    <s v="UNIVERSIDAD DE CARTAGENA"/>
    <n v="5"/>
    <m/>
    <m/>
    <m/>
    <m/>
    <n v="2"/>
    <n v="7"/>
    <n v="2"/>
  </r>
  <r>
    <n v="0"/>
    <s v="C"/>
    <x v="425"/>
    <x v="0"/>
    <n v="4"/>
    <n v="550020819"/>
    <d v="2019-03-12T00:00:00"/>
    <d v="2023-11-30T00:00:00"/>
    <n v="0"/>
    <n v="1"/>
    <n v="4"/>
    <n v="30"/>
    <n v="2"/>
    <n v="22490513"/>
    <n v="24960000"/>
    <n v="161721"/>
    <n v="6217"/>
    <n v="148607"/>
    <n v="0"/>
    <n v="0"/>
    <n v="0"/>
    <m/>
    <n v="0"/>
    <n v="0"/>
    <n v="0"/>
    <m/>
    <m/>
    <d v="2021-03-30T00:00:00"/>
    <n v="1"/>
    <s v="O"/>
    <n v="1"/>
    <n v="30"/>
    <n v="0"/>
    <m/>
    <m/>
    <m/>
    <m/>
    <m/>
    <m/>
    <n v="1"/>
    <n v="1"/>
    <m/>
    <m/>
    <n v="574697"/>
    <s v="CREDITOS DE CONSUMO"/>
    <n v="0"/>
    <n v="0"/>
    <n v="890480123"/>
    <s v="UNIVERSIDAD DE CARTAGENA"/>
    <n v="5"/>
    <m/>
    <m/>
    <m/>
    <m/>
    <n v="2"/>
    <n v="7"/>
    <n v="2"/>
  </r>
  <r>
    <n v="0"/>
    <s v="C"/>
    <x v="425"/>
    <x v="0"/>
    <n v="4"/>
    <n v="550020851"/>
    <d v="2019-03-15T00:00:00"/>
    <d v="2023-11-30T00:00:00"/>
    <n v="0"/>
    <n v="1"/>
    <n v="4"/>
    <n v="30"/>
    <n v="2"/>
    <n v="22490513"/>
    <n v="24960000"/>
    <n v="96168"/>
    <n v="3697"/>
    <n v="88356"/>
    <n v="0"/>
    <n v="0"/>
    <n v="0"/>
    <m/>
    <n v="0"/>
    <n v="0"/>
    <n v="0"/>
    <m/>
    <m/>
    <d v="2021-03-30T00:00:00"/>
    <n v="1"/>
    <s v="O"/>
    <n v="1"/>
    <n v="30"/>
    <n v="0"/>
    <m/>
    <m/>
    <m/>
    <m/>
    <m/>
    <m/>
    <n v="1"/>
    <n v="1"/>
    <m/>
    <m/>
    <n v="341693"/>
    <s v="CREDITOS DE CONSUMO"/>
    <n v="0"/>
    <n v="0"/>
    <n v="890480123"/>
    <s v="UNIVERSIDAD DE CARTAGENA"/>
    <n v="5"/>
    <m/>
    <m/>
    <m/>
    <m/>
    <n v="2"/>
    <n v="7"/>
    <n v="2"/>
  </r>
  <r>
    <n v="0"/>
    <s v="C"/>
    <x v="425"/>
    <x v="0"/>
    <n v="4"/>
    <n v="550020948"/>
    <d v="2019-03-31T00:00:00"/>
    <d v="2023-11-30T00:00:00"/>
    <n v="0"/>
    <n v="1"/>
    <n v="4"/>
    <n v="30"/>
    <n v="2"/>
    <n v="22490513"/>
    <n v="24960000"/>
    <n v="86474"/>
    <n v="3324"/>
    <n v="79467"/>
    <n v="0"/>
    <n v="0"/>
    <n v="0"/>
    <m/>
    <n v="0"/>
    <n v="0"/>
    <n v="0"/>
    <m/>
    <m/>
    <d v="2021-03-30T00:00:00"/>
    <n v="1"/>
    <s v="O"/>
    <n v="1"/>
    <n v="30"/>
    <n v="0"/>
    <m/>
    <m/>
    <m/>
    <m/>
    <m/>
    <m/>
    <n v="1"/>
    <n v="1"/>
    <m/>
    <m/>
    <n v="307317"/>
    <s v="CREDITOS DE CONSUMO"/>
    <n v="0"/>
    <n v="0"/>
    <n v="890480123"/>
    <s v="UNIVERSIDAD DE CARTAGENA"/>
    <n v="5"/>
    <m/>
    <m/>
    <m/>
    <m/>
    <n v="2"/>
    <n v="7"/>
    <n v="2"/>
  </r>
  <r>
    <n v="0"/>
    <s v="C"/>
    <x v="425"/>
    <x v="0"/>
    <n v="4"/>
    <n v="550020976"/>
    <d v="2019-04-05T00:00:00"/>
    <d v="2023-11-30T00:00:00"/>
    <n v="0"/>
    <n v="1"/>
    <n v="4"/>
    <n v="30"/>
    <n v="2"/>
    <n v="22490513"/>
    <n v="24960000"/>
    <n v="56597"/>
    <n v="2176"/>
    <n v="52001"/>
    <n v="0"/>
    <n v="0"/>
    <n v="0"/>
    <m/>
    <n v="0"/>
    <n v="0"/>
    <n v="0"/>
    <m/>
    <m/>
    <d v="2021-03-30T00:00:00"/>
    <n v="1"/>
    <s v="O"/>
    <n v="1"/>
    <n v="30"/>
    <n v="0"/>
    <m/>
    <m/>
    <m/>
    <m/>
    <m/>
    <m/>
    <n v="1"/>
    <n v="1"/>
    <m/>
    <m/>
    <n v="201100"/>
    <s v="CREDITOS DE CONSUMO"/>
    <n v="0"/>
    <n v="0"/>
    <n v="890480123"/>
    <s v="UNIVERSIDAD DE CARTAGENA"/>
    <n v="5"/>
    <m/>
    <m/>
    <m/>
    <m/>
    <n v="2"/>
    <n v="7"/>
    <n v="2"/>
  </r>
  <r>
    <n v="0"/>
    <s v="C"/>
    <x v="425"/>
    <x v="0"/>
    <n v="4"/>
    <n v="550021303"/>
    <d v="2019-05-17T00:00:00"/>
    <d v="2023-11-30T00:00:00"/>
    <n v="0"/>
    <n v="1"/>
    <n v="4"/>
    <n v="30"/>
    <n v="2"/>
    <n v="22490513"/>
    <n v="24960000"/>
    <n v="56341"/>
    <n v="2166"/>
    <n v="51770"/>
    <n v="0"/>
    <n v="0"/>
    <n v="0"/>
    <m/>
    <n v="0"/>
    <n v="0"/>
    <n v="0"/>
    <m/>
    <m/>
    <d v="2021-03-30T00:00:00"/>
    <n v="1"/>
    <s v="O"/>
    <n v="1"/>
    <n v="30"/>
    <n v="0"/>
    <m/>
    <m/>
    <m/>
    <m/>
    <m/>
    <m/>
    <n v="1"/>
    <n v="1"/>
    <m/>
    <m/>
    <n v="200207"/>
    <s v="CREDITOS DE CONSUMO"/>
    <n v="0"/>
    <n v="0"/>
    <n v="890480123"/>
    <s v="UNIVERSIDAD DE CARTAGENA"/>
    <n v="5"/>
    <m/>
    <m/>
    <m/>
    <m/>
    <n v="2"/>
    <n v="7"/>
    <n v="2"/>
  </r>
  <r>
    <n v="0"/>
    <s v="C"/>
    <x v="425"/>
    <x v="0"/>
    <n v="4"/>
    <n v="550021603"/>
    <d v="2019-06-09T00:00:00"/>
    <d v="2023-11-30T00:00:00"/>
    <n v="0"/>
    <n v="1"/>
    <n v="4"/>
    <n v="30"/>
    <n v="2"/>
    <n v="22490513"/>
    <n v="24960000"/>
    <n v="61669"/>
    <n v="2371"/>
    <n v="56661"/>
    <n v="0"/>
    <n v="0"/>
    <n v="0"/>
    <m/>
    <n v="0"/>
    <n v="0"/>
    <n v="0"/>
    <m/>
    <m/>
    <d v="2021-03-30T00:00:00"/>
    <n v="1"/>
    <s v="O"/>
    <n v="1"/>
    <n v="30"/>
    <n v="0"/>
    <m/>
    <m/>
    <m/>
    <m/>
    <m/>
    <m/>
    <n v="1"/>
    <n v="1"/>
    <m/>
    <m/>
    <n v="219121"/>
    <s v="CREDITOS DE CONSUMO"/>
    <n v="0"/>
    <n v="0"/>
    <n v="890480123"/>
    <s v="UNIVERSIDAD DE CARTAGENA"/>
    <n v="5"/>
    <m/>
    <m/>
    <m/>
    <m/>
    <n v="2"/>
    <n v="7"/>
    <n v="2"/>
  </r>
  <r>
    <n v="0"/>
    <s v="C"/>
    <x v="425"/>
    <x v="0"/>
    <n v="4"/>
    <n v="550021604"/>
    <d v="2019-06-09T00:00:00"/>
    <d v="2023-11-30T00:00:00"/>
    <n v="0"/>
    <n v="1"/>
    <n v="4"/>
    <n v="30"/>
    <n v="2"/>
    <n v="22490513"/>
    <n v="24960000"/>
    <n v="30806"/>
    <n v="1184"/>
    <n v="28306"/>
    <n v="0"/>
    <n v="0"/>
    <n v="0"/>
    <m/>
    <n v="0"/>
    <n v="0"/>
    <n v="0"/>
    <m/>
    <m/>
    <d v="2021-03-30T00:00:00"/>
    <n v="1"/>
    <s v="O"/>
    <n v="1"/>
    <n v="30"/>
    <n v="0"/>
    <m/>
    <m/>
    <m/>
    <m/>
    <m/>
    <m/>
    <n v="1"/>
    <n v="1"/>
    <m/>
    <m/>
    <n v="109466"/>
    <s v="CREDITOS DE CONSUMO"/>
    <n v="0"/>
    <n v="0"/>
    <n v="890480123"/>
    <s v="UNIVERSIDAD DE CARTAGENA"/>
    <n v="5"/>
    <m/>
    <m/>
    <m/>
    <m/>
    <n v="2"/>
    <n v="7"/>
    <n v="2"/>
  </r>
  <r>
    <n v="0"/>
    <s v="C"/>
    <x v="425"/>
    <x v="0"/>
    <n v="4"/>
    <n v="550021847"/>
    <d v="2019-07-08T00:00:00"/>
    <d v="2023-11-30T00:00:00"/>
    <n v="0"/>
    <n v="1"/>
    <n v="4"/>
    <n v="30"/>
    <n v="2"/>
    <n v="22490513"/>
    <n v="24960000"/>
    <n v="64414"/>
    <n v="2476"/>
    <n v="59194"/>
    <n v="0"/>
    <n v="0"/>
    <n v="0"/>
    <m/>
    <n v="0"/>
    <n v="0"/>
    <n v="0"/>
    <m/>
    <m/>
    <d v="2021-03-30T00:00:00"/>
    <n v="1"/>
    <s v="O"/>
    <n v="1"/>
    <n v="30"/>
    <n v="0"/>
    <m/>
    <m/>
    <m/>
    <m/>
    <m/>
    <m/>
    <n v="1"/>
    <n v="1"/>
    <m/>
    <m/>
    <n v="228917"/>
    <s v="CREDITOS DE CONSUMO"/>
    <n v="0"/>
    <n v="0"/>
    <n v="890480123"/>
    <s v="UNIVERSIDAD DE CARTAGENA"/>
    <n v="5"/>
    <m/>
    <m/>
    <m/>
    <m/>
    <n v="2"/>
    <n v="7"/>
    <n v="2"/>
  </r>
  <r>
    <n v="0"/>
    <s v="C"/>
    <x v="425"/>
    <x v="0"/>
    <n v="4"/>
    <n v="550022231"/>
    <d v="2019-08-20T00:00:00"/>
    <d v="2023-11-30T00:00:00"/>
    <n v="0"/>
    <n v="1"/>
    <n v="4"/>
    <n v="30"/>
    <n v="2"/>
    <n v="22490513"/>
    <n v="24960000"/>
    <n v="69855"/>
    <n v="2686"/>
    <n v="64187"/>
    <n v="0"/>
    <n v="0"/>
    <n v="0"/>
    <m/>
    <n v="0"/>
    <n v="0"/>
    <n v="0"/>
    <m/>
    <m/>
    <d v="2021-03-30T00:00:00"/>
    <n v="1"/>
    <s v="O"/>
    <n v="1"/>
    <n v="30"/>
    <n v="0"/>
    <m/>
    <m/>
    <m/>
    <m/>
    <m/>
    <m/>
    <n v="1"/>
    <n v="1"/>
    <m/>
    <m/>
    <n v="248226"/>
    <s v="CREDITOS DE CONSUMO"/>
    <n v="0"/>
    <n v="0"/>
    <n v="890480123"/>
    <s v="UNIVERSIDAD DE CARTAGENA"/>
    <n v="5"/>
    <m/>
    <m/>
    <m/>
    <m/>
    <n v="2"/>
    <n v="7"/>
    <n v="2"/>
  </r>
  <r>
    <n v="0"/>
    <s v="C"/>
    <x v="425"/>
    <x v="0"/>
    <n v="4"/>
    <n v="550023129"/>
    <d v="2019-11-23T00:00:00"/>
    <d v="2023-11-30T00:00:00"/>
    <n v="0"/>
    <n v="1"/>
    <n v="4"/>
    <n v="30"/>
    <n v="2"/>
    <n v="22490513"/>
    <n v="24960000"/>
    <n v="218731"/>
    <n v="8409"/>
    <n v="200682"/>
    <n v="0"/>
    <n v="0"/>
    <n v="0"/>
    <m/>
    <n v="0"/>
    <n v="0"/>
    <n v="0"/>
    <m/>
    <m/>
    <d v="2021-03-30T00:00:00"/>
    <n v="1"/>
    <s v="O"/>
    <n v="1"/>
    <n v="30"/>
    <n v="0"/>
    <m/>
    <m/>
    <m/>
    <m/>
    <m/>
    <m/>
    <n v="1"/>
    <n v="1"/>
    <m/>
    <m/>
    <n v="776084"/>
    <s v="CREDITOS DE CONSUMO"/>
    <n v="0"/>
    <n v="0"/>
    <n v="890480123"/>
    <s v="UNIVERSIDAD DE CARTAGENA"/>
    <n v="5"/>
    <m/>
    <m/>
    <m/>
    <m/>
    <n v="2"/>
    <n v="7"/>
    <n v="2"/>
  </r>
  <r>
    <n v="0"/>
    <s v="C"/>
    <x v="425"/>
    <x v="0"/>
    <n v="4"/>
    <n v="550024883"/>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x v="425"/>
    <x v="0"/>
    <n v="4"/>
    <n v="550024884"/>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x v="425"/>
    <x v="0"/>
    <n v="4"/>
    <n v="550025010"/>
    <d v="2020-12-10T00:00:00"/>
    <d v="2023-12-30T00:00:00"/>
    <n v="0"/>
    <n v="1"/>
    <n v="3"/>
    <n v="30"/>
    <n v="2"/>
    <n v="22490513"/>
    <n v="24960000"/>
    <n v="300000"/>
    <n v="11533"/>
    <n v="281816"/>
    <n v="0"/>
    <n v="0"/>
    <n v="0"/>
    <m/>
    <n v="0"/>
    <n v="0"/>
    <n v="0"/>
    <m/>
    <m/>
    <d v="2021-03-30T00:00:00"/>
    <n v="1"/>
    <s v="O"/>
    <n v="1"/>
    <n v="30"/>
    <n v="0"/>
    <m/>
    <m/>
    <m/>
    <m/>
    <m/>
    <m/>
    <n v="1"/>
    <n v="1"/>
    <m/>
    <m/>
    <n v="1089847"/>
    <s v="CREDITOS DE CONSUMO"/>
    <n v="0"/>
    <n v="0"/>
    <n v="890480123"/>
    <s v="UNIVERSIDAD DE CARTAGENA"/>
    <n v="5"/>
    <m/>
    <m/>
    <m/>
    <m/>
    <n v="2"/>
    <n v="7"/>
    <n v="2"/>
  </r>
  <r>
    <n v="0"/>
    <s v="C"/>
    <x v="425"/>
    <x v="0"/>
    <n v="4"/>
    <n v="550025229"/>
    <d v="2021-01-26T00:00:00"/>
    <d v="2024-02-28T00:00:00"/>
    <n v="0"/>
    <n v="1"/>
    <n v="1"/>
    <n v="30"/>
    <n v="2"/>
    <n v="22490513"/>
    <n v="24960000"/>
    <n v="100000"/>
    <n v="3844"/>
    <n v="98016"/>
    <n v="0"/>
    <n v="0"/>
    <n v="0"/>
    <m/>
    <n v="0"/>
    <n v="0"/>
    <n v="0"/>
    <m/>
    <m/>
    <d v="2021-03-30T00:00:00"/>
    <n v="1"/>
    <s v="O"/>
    <n v="1"/>
    <n v="30"/>
    <n v="0"/>
    <m/>
    <m/>
    <m/>
    <m/>
    <m/>
    <m/>
    <n v="1"/>
    <n v="1"/>
    <m/>
    <m/>
    <n v="379050"/>
    <s v="CREDITOS DE CONSUMO"/>
    <n v="0"/>
    <n v="0"/>
    <n v="890480123"/>
    <s v="UNIVERSIDAD DE CARTAGENA"/>
    <n v="5"/>
    <m/>
    <m/>
    <m/>
    <m/>
    <n v="2"/>
    <n v="7"/>
    <n v="2"/>
  </r>
  <r>
    <n v="0"/>
    <s v="C"/>
    <x v="425"/>
    <x v="0"/>
    <n v="4"/>
    <n v="550025533"/>
    <d v="2021-02-28T00:00:00"/>
    <d v="2021-04-30T00:00:00"/>
    <n v="0"/>
    <n v="1"/>
    <n v="0"/>
    <n v="30"/>
    <n v="2"/>
    <n v="0"/>
    <n v="0"/>
    <n v="6000"/>
    <n v="6000"/>
    <n v="973"/>
    <n v="0"/>
    <n v="0"/>
    <n v="0"/>
    <m/>
    <n v="0"/>
    <n v="0"/>
    <n v="0"/>
    <m/>
    <m/>
    <d v="2021-03-30T00:00:00"/>
    <n v="1"/>
    <s v="O"/>
    <n v="1"/>
    <n v="30"/>
    <n v="0"/>
    <m/>
    <m/>
    <m/>
    <m/>
    <m/>
    <m/>
    <n v="1"/>
    <n v="1"/>
    <m/>
    <m/>
    <n v="3763"/>
    <s v="CREDITOS DE CONSUMO"/>
    <n v="0"/>
    <n v="0"/>
    <n v="890480123"/>
    <s v="UNIVERSIDAD DE CARTAGENA"/>
    <n v="5"/>
    <m/>
    <m/>
    <m/>
    <m/>
    <n v="2"/>
    <n v="7"/>
    <n v="2"/>
  </r>
  <r>
    <n v="0"/>
    <s v="C"/>
    <x v="425"/>
    <x v="0"/>
    <n v="4"/>
    <n v="550025720"/>
    <d v="2021-03-31T00:00:00"/>
    <d v="2021-05-30T00:00:00"/>
    <n v="0"/>
    <n v="1"/>
    <n v="0"/>
    <n v="30"/>
    <n v="2"/>
    <n v="0"/>
    <n v="0"/>
    <n v="6000"/>
    <n v="6000"/>
    <n v="6000"/>
    <n v="0"/>
    <n v="0"/>
    <n v="0"/>
    <m/>
    <n v="0"/>
    <n v="0"/>
    <n v="0"/>
    <m/>
    <m/>
    <d v="2021-03-31T00:00:00"/>
    <n v="1"/>
    <s v="O"/>
    <n v="1"/>
    <n v="30"/>
    <n v="0"/>
    <m/>
    <m/>
    <m/>
    <m/>
    <m/>
    <m/>
    <n v="1"/>
    <n v="1"/>
    <m/>
    <m/>
    <n v="23203"/>
    <s v="CREDITOS DE CONSUMO"/>
    <n v="0"/>
    <n v="0"/>
    <n v="890480123"/>
    <s v="UNIVERSIDAD DE CARTAGENA"/>
    <n v="5"/>
    <m/>
    <m/>
    <m/>
    <m/>
    <n v="2"/>
    <n v="7"/>
    <n v="2"/>
  </r>
  <r>
    <n v="1815699"/>
    <s v="C"/>
    <x v="426"/>
    <x v="0"/>
    <n v="4"/>
    <n v="13646"/>
    <d v="2018-02-09T00:00:00"/>
    <d v="2023-02-09T00:00:00"/>
    <n v="0"/>
    <n v="1"/>
    <n v="37"/>
    <n v="30"/>
    <n v="2"/>
    <n v="17726461"/>
    <n v="19240000"/>
    <n v="16000000"/>
    <n v="403918"/>
    <n v="7558323"/>
    <n v="0"/>
    <n v="0"/>
    <n v="0"/>
    <m/>
    <n v="0"/>
    <n v="0"/>
    <n v="0"/>
    <m/>
    <m/>
    <d v="2021-03-30T00:00:00"/>
    <n v="1"/>
    <s v="O"/>
    <n v="1"/>
    <n v="30"/>
    <n v="0"/>
    <m/>
    <m/>
    <m/>
    <m/>
    <m/>
    <m/>
    <n v="1"/>
    <n v="1"/>
    <m/>
    <m/>
    <n v="5742624"/>
    <s v="CREDITOS DE CONSUMO"/>
    <n v="0"/>
    <n v="0"/>
    <n v="890480123"/>
    <s v="UNIVERSIDAD DE CARTAGENA"/>
    <n v="5"/>
    <m/>
    <m/>
    <m/>
    <m/>
    <n v="1"/>
    <n v="7"/>
    <n v="2"/>
  </r>
  <r>
    <n v="100784"/>
    <s v="C"/>
    <x v="426"/>
    <x v="0"/>
    <n v="4"/>
    <n v="16271"/>
    <d v="2019-09-13T00:00:00"/>
    <d v="2021-09-30T00:00:00"/>
    <n v="0"/>
    <n v="1"/>
    <n v="18"/>
    <n v="30"/>
    <n v="2"/>
    <n v="15881442"/>
    <n v="17090000"/>
    <n v="1500000"/>
    <n v="73360"/>
    <n v="419542"/>
    <n v="0"/>
    <n v="0"/>
    <n v="0"/>
    <m/>
    <n v="0"/>
    <n v="0"/>
    <n v="0"/>
    <m/>
    <m/>
    <d v="2021-03-30T00:00:00"/>
    <n v="1"/>
    <s v="O"/>
    <n v="1"/>
    <n v="30"/>
    <n v="0"/>
    <m/>
    <m/>
    <m/>
    <m/>
    <m/>
    <m/>
    <n v="1"/>
    <n v="1"/>
    <m/>
    <m/>
    <n v="318758"/>
    <s v="CREDITOS DE CONSUMO"/>
    <n v="0"/>
    <n v="0"/>
    <n v="890480123"/>
    <s v="UNIVERSIDAD DE CARTAGENA"/>
    <n v="5"/>
    <m/>
    <m/>
    <m/>
    <m/>
    <n v="1"/>
    <n v="7"/>
    <n v="2"/>
  </r>
  <r>
    <n v="8834332"/>
    <s v="C"/>
    <x v="426"/>
    <x v="0"/>
    <n v="4"/>
    <n v="16765"/>
    <d v="2019-12-30T00:00:00"/>
    <d v="2026-12-30T00:00:00"/>
    <n v="0"/>
    <n v="1"/>
    <n v="15"/>
    <n v="30"/>
    <n v="2"/>
    <n v="9119963"/>
    <n v="9511000"/>
    <n v="42533045"/>
    <n v="686910"/>
    <n v="36775212"/>
    <n v="0"/>
    <n v="0"/>
    <n v="0"/>
    <m/>
    <n v="0"/>
    <n v="0"/>
    <n v="0"/>
    <m/>
    <m/>
    <d v="2021-03-30T00:00:00"/>
    <n v="1"/>
    <s v="O"/>
    <n v="1"/>
    <n v="30"/>
    <n v="0"/>
    <m/>
    <m/>
    <m/>
    <m/>
    <m/>
    <m/>
    <n v="1"/>
    <n v="1"/>
    <m/>
    <m/>
    <n v="27940880"/>
    <s v="CREDITOS DE CONSUMO"/>
    <n v="0"/>
    <n v="0"/>
    <n v="890480123"/>
    <s v="UNIVERSIDAD DE CARTAGENA"/>
    <n v="5"/>
    <m/>
    <m/>
    <m/>
    <m/>
    <n v="1"/>
    <n v="7"/>
    <n v="2"/>
  </r>
  <r>
    <n v="57442931"/>
    <s v="C"/>
    <x v="427"/>
    <x v="0"/>
    <n v="4"/>
    <n v="18026"/>
    <d v="2020-12-31T00:00:00"/>
    <d v="2026-12-31T00:00:00"/>
    <n v="0"/>
    <n v="1"/>
    <n v="3"/>
    <n v="30"/>
    <n v="2"/>
    <n v="16011168"/>
    <n v="17240000"/>
    <n v="94245245"/>
    <n v="2044932"/>
    <n v="91847303"/>
    <n v="0"/>
    <n v="0"/>
    <n v="0"/>
    <m/>
    <n v="0"/>
    <n v="0"/>
    <n v="0"/>
    <m/>
    <m/>
    <d v="2021-03-30T00:00:00"/>
    <n v="1"/>
    <s v="O"/>
    <n v="1"/>
    <n v="30"/>
    <n v="0"/>
    <m/>
    <m/>
    <m/>
    <m/>
    <m/>
    <m/>
    <n v="1"/>
    <n v="1"/>
    <m/>
    <m/>
    <n v="34404372"/>
    <s v="CREDITOS DE CONSUMO"/>
    <n v="0"/>
    <n v="0"/>
    <n v="890480123"/>
    <s v="UNIVERSIDAD DE CARTAGENA"/>
    <n v="5"/>
    <m/>
    <m/>
    <m/>
    <m/>
    <n v="1"/>
    <n v="7"/>
    <n v="2"/>
  </r>
  <r>
    <n v="1422558"/>
    <s v="C"/>
    <x v="427"/>
    <x v="0"/>
    <n v="4"/>
    <n v="18188"/>
    <d v="2021-02-17T00:00:00"/>
    <d v="2021-06-28T00:00:00"/>
    <n v="0"/>
    <n v="1"/>
    <n v="1"/>
    <n v="30"/>
    <n v="2"/>
    <n v="13121400"/>
    <n v="13940000"/>
    <n v="2300000"/>
    <n v="25149"/>
    <n v="2274572"/>
    <n v="0"/>
    <n v="0"/>
    <n v="0"/>
    <m/>
    <n v="0"/>
    <n v="0"/>
    <n v="0"/>
    <n v="2300000"/>
    <n v="6"/>
    <d v="2021-03-30T00:00:00"/>
    <n v="1"/>
    <s v="O"/>
    <n v="1"/>
    <n v="30"/>
    <n v="0"/>
    <m/>
    <m/>
    <m/>
    <m/>
    <m/>
    <m/>
    <n v="1"/>
    <n v="1"/>
    <m/>
    <m/>
    <n v="852014"/>
    <s v="CREDITOS DE CONSUMO"/>
    <n v="0"/>
    <n v="0"/>
    <n v="890480123"/>
    <s v="UNIVERSIDAD DE CARTAGENA"/>
    <n v="5"/>
    <m/>
    <m/>
    <m/>
    <m/>
    <n v="1"/>
    <n v="7"/>
    <n v="2"/>
  </r>
  <r>
    <n v="5278806"/>
    <s v="C"/>
    <x v="428"/>
    <x v="0"/>
    <n v="4"/>
    <n v="14428"/>
    <d v="2018-08-10T00:00:00"/>
    <d v="2022-08-10T00:00:00"/>
    <n v="0"/>
    <n v="1"/>
    <n v="32"/>
    <n v="30"/>
    <n v="2"/>
    <n v="9752084"/>
    <n v="10200000"/>
    <n v="16793209"/>
    <n v="423923"/>
    <n v="6272190"/>
    <n v="0"/>
    <n v="0"/>
    <n v="0"/>
    <m/>
    <n v="0"/>
    <n v="0"/>
    <n v="0"/>
    <m/>
    <m/>
    <d v="2021-03-30T00:00:00"/>
    <n v="1"/>
    <s v="O"/>
    <n v="1"/>
    <n v="30"/>
    <n v="0"/>
    <m/>
    <m/>
    <m/>
    <m/>
    <m/>
    <m/>
    <n v="1"/>
    <n v="1"/>
    <m/>
    <m/>
    <n v="993384"/>
    <s v="CREDITOS DE CONSUMO"/>
    <n v="0"/>
    <n v="0"/>
    <n v="890480123"/>
    <s v="UNIVERSIDAD DE CARTAGENA"/>
    <n v="5"/>
    <m/>
    <m/>
    <m/>
    <m/>
    <n v="1"/>
    <n v="7"/>
    <n v="2"/>
  </r>
  <r>
    <n v="48612697"/>
    <s v="C"/>
    <x v="428"/>
    <x v="3"/>
    <n v="4"/>
    <n v="15929"/>
    <d v="2019-07-03T00:00:00"/>
    <d v="2026-07-03T00:00:00"/>
    <n v="0"/>
    <n v="1"/>
    <n v="21"/>
    <n v="30"/>
    <n v="2"/>
    <n v="13121400"/>
    <n v="13940000"/>
    <n v="70000000"/>
    <n v="857463"/>
    <n v="57760804"/>
    <n v="0"/>
    <n v="0"/>
    <n v="100000000"/>
    <s v="                              "/>
    <n v="0"/>
    <n v="0"/>
    <n v="0"/>
    <s v="3000000/3000000"/>
    <d v="2021-12-06T00:00:00"/>
    <d v="2021-03-30T00:00:00"/>
    <n v="3"/>
    <s v="O"/>
    <n v="1"/>
    <n v="30"/>
    <n v="0"/>
    <m/>
    <m/>
    <m/>
    <m/>
    <m/>
    <m/>
    <n v="1"/>
    <n v="1"/>
    <m/>
    <m/>
    <n v="9148107"/>
    <s v="CREDITOS DE CONSUMO"/>
    <n v="0"/>
    <n v="0"/>
    <n v="890480123"/>
    <s v="UNIVERSIDAD DE CARTAGENA"/>
    <n v="5"/>
    <m/>
    <m/>
    <m/>
    <m/>
    <n v="1"/>
    <n v="7"/>
    <n v="2"/>
  </r>
  <r>
    <n v="4626010"/>
    <s v="C"/>
    <x v="428"/>
    <x v="0"/>
    <n v="4"/>
    <n v="16340"/>
    <d v="2019-09-27T00:00:00"/>
    <d v="2022-09-30T00:00:00"/>
    <n v="0"/>
    <n v="1"/>
    <n v="18"/>
    <n v="30"/>
    <n v="2"/>
    <n v="12185828"/>
    <n v="12890000"/>
    <n v="10085000"/>
    <n v="335862"/>
    <n v="5496548"/>
    <n v="0"/>
    <n v="0"/>
    <n v="0"/>
    <m/>
    <n v="0"/>
    <n v="0"/>
    <n v="0"/>
    <m/>
    <m/>
    <d v="2021-03-30T00:00:00"/>
    <n v="1"/>
    <s v="O"/>
    <n v="1"/>
    <n v="30"/>
    <n v="0"/>
    <m/>
    <m/>
    <m/>
    <m/>
    <m/>
    <m/>
    <n v="1"/>
    <n v="1"/>
    <m/>
    <m/>
    <n v="870538"/>
    <s v="CREDITOS DE CONSUMO"/>
    <n v="0"/>
    <n v="0"/>
    <n v="890480123"/>
    <s v="UNIVERSIDAD DE CARTAGENA"/>
    <n v="5"/>
    <m/>
    <m/>
    <m/>
    <m/>
    <n v="1"/>
    <n v="7"/>
    <n v="2"/>
  </r>
  <r>
    <n v="52771775"/>
    <s v="C"/>
    <x v="428"/>
    <x v="0"/>
    <n v="4"/>
    <n v="17067"/>
    <d v="2020-03-11T00:00:00"/>
    <d v="2027-03-30T00:00:00"/>
    <n v="0"/>
    <n v="1"/>
    <n v="15"/>
    <n v="30"/>
    <n v="2"/>
    <n v="17726461"/>
    <n v="19240000"/>
    <n v="70000000"/>
    <n v="1460047"/>
    <n v="62702552"/>
    <n v="0"/>
    <n v="0"/>
    <n v="0"/>
    <m/>
    <n v="0"/>
    <n v="0"/>
    <n v="0"/>
    <m/>
    <m/>
    <d v="2021-03-30T00:00:00"/>
    <n v="1"/>
    <s v="O"/>
    <n v="1"/>
    <n v="30"/>
    <n v="0"/>
    <m/>
    <m/>
    <m/>
    <m/>
    <m/>
    <m/>
    <n v="1"/>
    <n v="1"/>
    <m/>
    <m/>
    <n v="9930777"/>
    <s v="CREDITOS DE CONSUMO"/>
    <n v="0"/>
    <n v="0"/>
    <n v="890480123"/>
    <s v="UNIVERSIDAD DE CARTAGENA"/>
    <n v="5"/>
    <m/>
    <m/>
    <m/>
    <m/>
    <n v="1"/>
    <n v="7"/>
    <n v="2"/>
  </r>
  <r>
    <n v="3537334"/>
    <s v="C"/>
    <x v="428"/>
    <x v="0"/>
    <n v="4"/>
    <n v="17875"/>
    <d v="2020-12-11T00:00:00"/>
    <d v="2022-12-30T00:00:00"/>
    <n v="0"/>
    <n v="1"/>
    <n v="4"/>
    <n v="30"/>
    <n v="2"/>
    <n v="15881442"/>
    <n v="17090000"/>
    <n v="5000000"/>
    <n v="244532"/>
    <n v="4203002"/>
    <n v="0"/>
    <n v="0"/>
    <n v="0"/>
    <m/>
    <n v="0"/>
    <n v="0"/>
    <n v="0"/>
    <m/>
    <m/>
    <d v="2021-03-30T00:00:00"/>
    <n v="1"/>
    <s v="O"/>
    <n v="1"/>
    <n v="30"/>
    <n v="0"/>
    <m/>
    <m/>
    <m/>
    <m/>
    <m/>
    <m/>
    <n v="1"/>
    <n v="1"/>
    <m/>
    <m/>
    <n v="665668"/>
    <s v="CREDITOS DE CONSUMO"/>
    <n v="0"/>
    <n v="0"/>
    <n v="890480123"/>
    <s v="UNIVERSIDAD DE CARTAGENA"/>
    <n v="5"/>
    <m/>
    <m/>
    <m/>
    <m/>
    <n v="1"/>
    <n v="7"/>
    <n v="2"/>
  </r>
  <r>
    <n v="1133900"/>
    <s v="C"/>
    <x v="428"/>
    <x v="0"/>
    <n v="4"/>
    <n v="18065"/>
    <d v="2021-01-14T00:00:00"/>
    <d v="2021-07-30T00:00:00"/>
    <n v="0"/>
    <n v="1"/>
    <n v="2"/>
    <n v="30"/>
    <n v="2"/>
    <n v="13121400"/>
    <n v="13940000"/>
    <n v="2000000"/>
    <n v="346206"/>
    <n v="1347281"/>
    <n v="0"/>
    <n v="0"/>
    <n v="0"/>
    <m/>
    <n v="0"/>
    <n v="0"/>
    <n v="0"/>
    <m/>
    <m/>
    <d v="2021-03-30T00:00:00"/>
    <n v="1"/>
    <s v="O"/>
    <n v="1"/>
    <n v="30"/>
    <n v="0"/>
    <m/>
    <m/>
    <m/>
    <m/>
    <m/>
    <m/>
    <n v="1"/>
    <n v="1"/>
    <m/>
    <m/>
    <n v="213381"/>
    <s v="CREDITOS DE CONSUMO"/>
    <n v="0"/>
    <n v="0"/>
    <n v="890480123"/>
    <s v="UNIVERSIDAD DE CARTAGENA"/>
    <n v="5"/>
    <m/>
    <m/>
    <m/>
    <m/>
    <n v="1"/>
    <n v="7"/>
    <n v="2"/>
  </r>
  <r>
    <n v="127521"/>
    <s v="C"/>
    <x v="428"/>
    <x v="0"/>
    <n v="4"/>
    <n v="550006467"/>
    <d v="2015-09-11T00:00:00"/>
    <d v="2024-01-30T00:00:00"/>
    <n v="0"/>
    <n v="1"/>
    <n v="2"/>
    <n v="30"/>
    <n v="2"/>
    <n v="21474970"/>
    <n v="23720000"/>
    <n v="157897"/>
    <n v="5987"/>
    <n v="151518"/>
    <n v="0"/>
    <n v="0"/>
    <n v="0"/>
    <m/>
    <n v="0"/>
    <n v="0"/>
    <n v="0"/>
    <m/>
    <m/>
    <d v="2021-03-30T00:00:00"/>
    <n v="1"/>
    <s v="O"/>
    <n v="1"/>
    <n v="30"/>
    <n v="0"/>
    <m/>
    <m/>
    <m/>
    <m/>
    <m/>
    <m/>
    <n v="1"/>
    <n v="1"/>
    <m/>
    <m/>
    <n v="23997"/>
    <s v="CREDITOS DE CONSUMO"/>
    <n v="0"/>
    <n v="0"/>
    <n v="890480123"/>
    <s v="UNIVERSIDAD DE CARTAGENA"/>
    <n v="5"/>
    <m/>
    <m/>
    <m/>
    <m/>
    <n v="2"/>
    <n v="7"/>
    <n v="2"/>
  </r>
  <r>
    <n v="67497"/>
    <s v="C"/>
    <x v="428"/>
    <x v="0"/>
    <n v="4"/>
    <n v="550006485"/>
    <d v="2015-09-12T00:00:00"/>
    <d v="2024-02-28T00:00:00"/>
    <n v="0"/>
    <n v="1"/>
    <n v="1"/>
    <n v="30"/>
    <n v="2"/>
    <n v="21474970"/>
    <n v="23720000"/>
    <n v="81837"/>
    <n v="3103"/>
    <n v="80199"/>
    <n v="0"/>
    <n v="0"/>
    <n v="0"/>
    <m/>
    <n v="0"/>
    <n v="0"/>
    <n v="0"/>
    <m/>
    <m/>
    <d v="2021-03-30T00:00:00"/>
    <n v="1"/>
    <s v="O"/>
    <n v="1"/>
    <n v="30"/>
    <n v="0"/>
    <m/>
    <m/>
    <m/>
    <m/>
    <m/>
    <m/>
    <n v="1"/>
    <n v="1"/>
    <m/>
    <m/>
    <n v="12702"/>
    <s v="CREDITOS DE CONSUMO"/>
    <n v="0"/>
    <n v="0"/>
    <n v="890480123"/>
    <s v="UNIVERSIDAD DE CARTAGENA"/>
    <n v="5"/>
    <m/>
    <m/>
    <m/>
    <m/>
    <n v="2"/>
    <n v="7"/>
    <n v="2"/>
  </r>
  <r>
    <n v="121793"/>
    <s v="C"/>
    <x v="428"/>
    <x v="0"/>
    <n v="4"/>
    <n v="550006521"/>
    <d v="2015-09-14T00:00:00"/>
    <d v="2024-03-30T00:00:00"/>
    <n v="0"/>
    <n v="1"/>
    <n v="0"/>
    <n v="30"/>
    <n v="2"/>
    <n v="21474970"/>
    <n v="23720000"/>
    <n v="147306"/>
    <n v="5586"/>
    <n v="144712"/>
    <n v="0"/>
    <n v="0"/>
    <n v="0"/>
    <m/>
    <n v="0"/>
    <n v="0"/>
    <n v="0"/>
    <m/>
    <m/>
    <d v="2021-03-30T00:00:00"/>
    <n v="1"/>
    <s v="O"/>
    <n v="1"/>
    <n v="30"/>
    <n v="0"/>
    <m/>
    <m/>
    <m/>
    <m/>
    <m/>
    <m/>
    <n v="1"/>
    <n v="1"/>
    <m/>
    <m/>
    <n v="22919"/>
    <s v="CREDITOS DE CONSUMO"/>
    <n v="0"/>
    <n v="0"/>
    <n v="890480123"/>
    <s v="UNIVERSIDAD DE CARTAGENA"/>
    <n v="5"/>
    <m/>
    <m/>
    <m/>
    <m/>
    <n v="2"/>
    <n v="7"/>
    <n v="2"/>
  </r>
  <r>
    <n v="120689"/>
    <s v="C"/>
    <x v="428"/>
    <x v="0"/>
    <n v="4"/>
    <n v="550006522"/>
    <d v="2015-09-14T00:00:00"/>
    <d v="2024-03-30T00:00:00"/>
    <n v="0"/>
    <n v="1"/>
    <n v="0"/>
    <n v="30"/>
    <n v="2"/>
    <n v="21474970"/>
    <n v="23720000"/>
    <n v="145978"/>
    <n v="5535"/>
    <n v="143401"/>
    <n v="0"/>
    <n v="0"/>
    <n v="0"/>
    <m/>
    <n v="0"/>
    <n v="0"/>
    <n v="0"/>
    <m/>
    <m/>
    <d v="2021-03-30T00:00:00"/>
    <n v="1"/>
    <s v="O"/>
    <n v="1"/>
    <n v="30"/>
    <n v="0"/>
    <m/>
    <m/>
    <m/>
    <m/>
    <m/>
    <m/>
    <n v="1"/>
    <n v="1"/>
    <m/>
    <m/>
    <n v="22712"/>
    <s v="CREDITOS DE CONSUMO"/>
    <n v="0"/>
    <n v="0"/>
    <n v="890480123"/>
    <s v="UNIVERSIDAD DE CARTAGENA"/>
    <n v="5"/>
    <m/>
    <m/>
    <m/>
    <m/>
    <n v="2"/>
    <n v="7"/>
    <n v="2"/>
  </r>
  <r>
    <n v="44468"/>
    <s v="C"/>
    <x v="428"/>
    <x v="0"/>
    <n v="4"/>
    <n v="550006524"/>
    <d v="2015-09-14T00:00:00"/>
    <d v="2024-03-30T00:00:00"/>
    <n v="0"/>
    <n v="1"/>
    <n v="0"/>
    <n v="30"/>
    <n v="2"/>
    <n v="21474970"/>
    <n v="23720000"/>
    <n v="52924"/>
    <n v="2007"/>
    <n v="52836"/>
    <n v="0"/>
    <n v="0"/>
    <n v="0"/>
    <m/>
    <n v="0"/>
    <n v="0"/>
    <n v="0"/>
    <m/>
    <m/>
    <d v="2021-03-30T00:00:00"/>
    <n v="1"/>
    <s v="O"/>
    <n v="1"/>
    <n v="30"/>
    <n v="0"/>
    <m/>
    <m/>
    <m/>
    <m/>
    <m/>
    <m/>
    <n v="1"/>
    <n v="1"/>
    <m/>
    <m/>
    <n v="8368"/>
    <s v="CREDITOS DE CONSUMO"/>
    <n v="0"/>
    <n v="0"/>
    <n v="890480123"/>
    <s v="UNIVERSIDAD DE CARTAGENA"/>
    <n v="5"/>
    <m/>
    <m/>
    <m/>
    <m/>
    <n v="2"/>
    <n v="7"/>
    <n v="2"/>
  </r>
  <r>
    <n v="89422"/>
    <s v="C"/>
    <x v="428"/>
    <x v="0"/>
    <n v="4"/>
    <n v="550006544"/>
    <d v="2015-09-15T00:00:00"/>
    <d v="2024-03-30T00:00:00"/>
    <n v="0"/>
    <n v="1"/>
    <n v="0"/>
    <n v="30"/>
    <n v="2"/>
    <n v="21474970"/>
    <n v="23720000"/>
    <n v="106447"/>
    <n v="4036"/>
    <n v="106250"/>
    <n v="0"/>
    <n v="0"/>
    <n v="0"/>
    <m/>
    <n v="0"/>
    <n v="0"/>
    <n v="0"/>
    <m/>
    <m/>
    <d v="2021-03-30T00:00:00"/>
    <n v="1"/>
    <s v="O"/>
    <n v="1"/>
    <n v="30"/>
    <n v="0"/>
    <m/>
    <m/>
    <m/>
    <m/>
    <m/>
    <m/>
    <n v="1"/>
    <n v="1"/>
    <m/>
    <m/>
    <n v="16828"/>
    <s v="CREDITOS DE CONSUMO"/>
    <n v="0"/>
    <n v="0"/>
    <n v="890480123"/>
    <s v="UNIVERSIDAD DE CARTAGENA"/>
    <n v="5"/>
    <m/>
    <m/>
    <m/>
    <m/>
    <n v="2"/>
    <n v="7"/>
    <n v="2"/>
  </r>
  <r>
    <n v="124807"/>
    <s v="C"/>
    <x v="428"/>
    <x v="0"/>
    <n v="4"/>
    <n v="550006697"/>
    <d v="2015-09-25T00:00:00"/>
    <d v="2024-03-30T00:00:00"/>
    <n v="0"/>
    <n v="1"/>
    <n v="0"/>
    <n v="30"/>
    <n v="2"/>
    <n v="21474970"/>
    <n v="23720000"/>
    <n v="148762"/>
    <n v="5641"/>
    <n v="148293"/>
    <n v="0"/>
    <n v="0"/>
    <n v="0"/>
    <m/>
    <n v="0"/>
    <n v="0"/>
    <n v="0"/>
    <m/>
    <m/>
    <d v="2021-03-30T00:00:00"/>
    <n v="1"/>
    <s v="O"/>
    <n v="1"/>
    <n v="30"/>
    <n v="0"/>
    <m/>
    <m/>
    <m/>
    <m/>
    <m/>
    <m/>
    <n v="1"/>
    <n v="1"/>
    <m/>
    <m/>
    <n v="23486"/>
    <s v="CREDITOS DE CONSUMO"/>
    <n v="0"/>
    <n v="0"/>
    <n v="890480123"/>
    <s v="UNIVERSIDAD DE CARTAGENA"/>
    <n v="5"/>
    <m/>
    <m/>
    <m/>
    <m/>
    <n v="2"/>
    <n v="7"/>
    <n v="2"/>
  </r>
  <r>
    <n v="83235"/>
    <s v="C"/>
    <x v="428"/>
    <x v="0"/>
    <n v="4"/>
    <n v="550006755"/>
    <d v="2015-09-29T00:00:00"/>
    <d v="2024-03-30T00:00:00"/>
    <n v="0"/>
    <n v="1"/>
    <n v="0"/>
    <n v="30"/>
    <n v="2"/>
    <n v="21474970"/>
    <n v="23720000"/>
    <n v="99107"/>
    <n v="3758"/>
    <n v="98899"/>
    <n v="0"/>
    <n v="0"/>
    <n v="0"/>
    <m/>
    <n v="0"/>
    <n v="0"/>
    <n v="0"/>
    <m/>
    <m/>
    <d v="2021-03-30T00:00:00"/>
    <n v="1"/>
    <s v="O"/>
    <n v="1"/>
    <n v="30"/>
    <n v="0"/>
    <m/>
    <m/>
    <m/>
    <m/>
    <m/>
    <m/>
    <n v="1"/>
    <n v="1"/>
    <m/>
    <m/>
    <n v="15664"/>
    <s v="CREDITOS DE CONSUMO"/>
    <n v="0"/>
    <n v="0"/>
    <n v="890480123"/>
    <s v="UNIVERSIDAD DE CARTAGENA"/>
    <n v="5"/>
    <m/>
    <m/>
    <m/>
    <m/>
    <n v="2"/>
    <n v="7"/>
    <n v="2"/>
  </r>
  <r>
    <n v="122920"/>
    <s v="C"/>
    <x v="428"/>
    <x v="0"/>
    <n v="4"/>
    <n v="550006997"/>
    <d v="2015-10-10T00:00:00"/>
    <d v="2024-03-30T00:00:00"/>
    <n v="0"/>
    <n v="1"/>
    <n v="0"/>
    <n v="30"/>
    <n v="2"/>
    <n v="21474970"/>
    <n v="23720000"/>
    <n v="146382"/>
    <n v="5551"/>
    <n v="146052"/>
    <n v="0"/>
    <n v="0"/>
    <n v="0"/>
    <m/>
    <n v="0"/>
    <n v="0"/>
    <n v="0"/>
    <m/>
    <m/>
    <d v="2021-03-30T00:00:00"/>
    <n v="1"/>
    <s v="O"/>
    <n v="1"/>
    <n v="30"/>
    <n v="0"/>
    <m/>
    <m/>
    <m/>
    <m/>
    <m/>
    <m/>
    <n v="1"/>
    <n v="1"/>
    <m/>
    <m/>
    <n v="23132"/>
    <s v="CREDITOS DE CONSUMO"/>
    <n v="0"/>
    <n v="0"/>
    <n v="890480123"/>
    <s v="UNIVERSIDAD DE CARTAGENA"/>
    <n v="5"/>
    <m/>
    <m/>
    <m/>
    <m/>
    <n v="2"/>
    <n v="7"/>
    <n v="2"/>
  </r>
  <r>
    <n v="119911"/>
    <s v="C"/>
    <x v="428"/>
    <x v="0"/>
    <n v="4"/>
    <n v="550007050"/>
    <d v="2015-10-15T00:00:00"/>
    <d v="2024-03-30T00:00:00"/>
    <n v="0"/>
    <n v="1"/>
    <n v="0"/>
    <n v="30"/>
    <n v="2"/>
    <n v="21474970"/>
    <n v="23720000"/>
    <n v="142790"/>
    <n v="5415"/>
    <n v="142476"/>
    <n v="0"/>
    <n v="0"/>
    <n v="0"/>
    <m/>
    <n v="0"/>
    <n v="0"/>
    <n v="0"/>
    <m/>
    <m/>
    <d v="2021-03-30T00:00:00"/>
    <n v="1"/>
    <s v="O"/>
    <n v="1"/>
    <n v="30"/>
    <n v="0"/>
    <m/>
    <m/>
    <m/>
    <m/>
    <m/>
    <m/>
    <n v="1"/>
    <n v="1"/>
    <m/>
    <m/>
    <n v="22565"/>
    <s v="CREDITOS DE CONSUMO"/>
    <n v="0"/>
    <n v="0"/>
    <n v="890480123"/>
    <s v="UNIVERSIDAD DE CARTAGENA"/>
    <n v="5"/>
    <m/>
    <m/>
    <m/>
    <m/>
    <n v="2"/>
    <n v="7"/>
    <n v="2"/>
  </r>
  <r>
    <n v="40728"/>
    <s v="C"/>
    <x v="428"/>
    <x v="0"/>
    <n v="4"/>
    <n v="550007073"/>
    <d v="2015-10-17T00:00:00"/>
    <d v="2024-03-30T00:00:00"/>
    <n v="0"/>
    <n v="1"/>
    <n v="0"/>
    <n v="30"/>
    <n v="2"/>
    <n v="21474970"/>
    <n v="23720000"/>
    <n v="48491"/>
    <n v="1839"/>
    <n v="48392"/>
    <n v="0"/>
    <n v="0"/>
    <n v="0"/>
    <m/>
    <n v="0"/>
    <n v="0"/>
    <n v="0"/>
    <m/>
    <m/>
    <d v="2021-03-30T00:00:00"/>
    <n v="1"/>
    <s v="O"/>
    <n v="1"/>
    <n v="30"/>
    <n v="0"/>
    <m/>
    <m/>
    <m/>
    <m/>
    <m/>
    <m/>
    <n v="1"/>
    <n v="1"/>
    <m/>
    <m/>
    <n v="7664"/>
    <s v="CREDITOS DE CONSUMO"/>
    <n v="0"/>
    <n v="0"/>
    <n v="890480123"/>
    <s v="UNIVERSIDAD DE CARTAGENA"/>
    <n v="5"/>
    <m/>
    <m/>
    <m/>
    <m/>
    <n v="2"/>
    <n v="7"/>
    <n v="2"/>
  </r>
  <r>
    <n v="106784"/>
    <s v="C"/>
    <x v="428"/>
    <x v="0"/>
    <n v="4"/>
    <n v="550007077"/>
    <d v="2015-10-17T00:00:00"/>
    <d v="2024-03-30T00:00:00"/>
    <n v="0"/>
    <n v="1"/>
    <n v="0"/>
    <n v="30"/>
    <n v="2"/>
    <n v="21474970"/>
    <n v="23720000"/>
    <n v="127140"/>
    <n v="4821"/>
    <n v="126879"/>
    <n v="0"/>
    <n v="0"/>
    <n v="0"/>
    <m/>
    <n v="0"/>
    <n v="0"/>
    <n v="0"/>
    <m/>
    <m/>
    <d v="2021-03-30T00:00:00"/>
    <n v="1"/>
    <s v="O"/>
    <n v="1"/>
    <n v="30"/>
    <n v="0"/>
    <m/>
    <m/>
    <m/>
    <m/>
    <m/>
    <m/>
    <n v="1"/>
    <n v="1"/>
    <m/>
    <m/>
    <n v="20095"/>
    <s v="CREDITOS DE CONSUMO"/>
    <n v="0"/>
    <n v="0"/>
    <n v="890480123"/>
    <s v="UNIVERSIDAD DE CARTAGENA"/>
    <n v="5"/>
    <m/>
    <m/>
    <m/>
    <m/>
    <n v="2"/>
    <n v="7"/>
    <n v="2"/>
  </r>
  <r>
    <n v="108743"/>
    <s v="C"/>
    <x v="428"/>
    <x v="0"/>
    <n v="4"/>
    <n v="550007142"/>
    <d v="2015-10-24T00:00:00"/>
    <d v="2024-03-30T00:00:00"/>
    <n v="0"/>
    <n v="1"/>
    <n v="0"/>
    <n v="30"/>
    <n v="2"/>
    <n v="21474970"/>
    <n v="23720000"/>
    <n v="129496"/>
    <n v="4910"/>
    <n v="129207"/>
    <n v="0"/>
    <n v="0"/>
    <n v="0"/>
    <m/>
    <n v="0"/>
    <n v="0"/>
    <n v="0"/>
    <m/>
    <m/>
    <d v="2021-03-30T00:00:00"/>
    <n v="1"/>
    <s v="O"/>
    <n v="1"/>
    <n v="30"/>
    <n v="0"/>
    <m/>
    <m/>
    <m/>
    <m/>
    <m/>
    <m/>
    <n v="1"/>
    <n v="1"/>
    <m/>
    <m/>
    <n v="20464"/>
    <s v="CREDITOS DE CONSUMO"/>
    <n v="0"/>
    <n v="0"/>
    <n v="890480123"/>
    <s v="UNIVERSIDAD DE CARTAGENA"/>
    <n v="5"/>
    <m/>
    <m/>
    <m/>
    <m/>
    <n v="2"/>
    <n v="7"/>
    <n v="2"/>
  </r>
  <r>
    <n v="98884"/>
    <s v="C"/>
    <x v="428"/>
    <x v="0"/>
    <n v="4"/>
    <n v="550007194"/>
    <d v="2015-10-29T00:00:00"/>
    <d v="2024-03-30T00:00:00"/>
    <n v="0"/>
    <n v="1"/>
    <n v="0"/>
    <n v="30"/>
    <n v="2"/>
    <n v="21474970"/>
    <n v="23720000"/>
    <n v="117747"/>
    <n v="4465"/>
    <n v="117493"/>
    <n v="0"/>
    <n v="0"/>
    <n v="0"/>
    <m/>
    <n v="0"/>
    <n v="0"/>
    <n v="0"/>
    <m/>
    <m/>
    <d v="2021-03-30T00:00:00"/>
    <n v="1"/>
    <s v="O"/>
    <n v="1"/>
    <n v="30"/>
    <n v="0"/>
    <m/>
    <m/>
    <m/>
    <m/>
    <m/>
    <m/>
    <n v="1"/>
    <n v="1"/>
    <m/>
    <m/>
    <n v="18609"/>
    <s v="CREDITOS DE CONSUMO"/>
    <n v="0"/>
    <n v="0"/>
    <n v="890480123"/>
    <s v="UNIVERSIDAD DE CARTAGENA"/>
    <n v="5"/>
    <m/>
    <m/>
    <m/>
    <m/>
    <n v="2"/>
    <n v="7"/>
    <n v="2"/>
  </r>
  <r>
    <n v="30394"/>
    <s v="C"/>
    <x v="428"/>
    <x v="0"/>
    <n v="4"/>
    <n v="550007195"/>
    <d v="2015-10-29T00:00:00"/>
    <d v="2024-03-30T00:00:00"/>
    <n v="0"/>
    <n v="1"/>
    <n v="0"/>
    <n v="30"/>
    <n v="2"/>
    <n v="21474970"/>
    <n v="23720000"/>
    <n v="36166"/>
    <n v="1371"/>
    <n v="36114"/>
    <n v="0"/>
    <n v="0"/>
    <n v="0"/>
    <m/>
    <n v="0"/>
    <n v="0"/>
    <n v="0"/>
    <m/>
    <m/>
    <d v="2021-03-30T00:00:00"/>
    <n v="1"/>
    <s v="O"/>
    <n v="1"/>
    <n v="30"/>
    <n v="0"/>
    <m/>
    <m/>
    <m/>
    <m/>
    <m/>
    <m/>
    <n v="1"/>
    <n v="1"/>
    <m/>
    <m/>
    <n v="5720"/>
    <s v="CREDITOS DE CONSUMO"/>
    <n v="0"/>
    <n v="0"/>
    <n v="890480123"/>
    <s v="UNIVERSIDAD DE CARTAGENA"/>
    <n v="5"/>
    <m/>
    <m/>
    <m/>
    <m/>
    <n v="2"/>
    <n v="7"/>
    <n v="2"/>
  </r>
  <r>
    <n v="25034"/>
    <s v="C"/>
    <x v="428"/>
    <x v="0"/>
    <n v="4"/>
    <n v="550007631"/>
    <d v="2015-11-27T00:00:00"/>
    <d v="2024-03-30T00:00:00"/>
    <n v="0"/>
    <n v="1"/>
    <n v="0"/>
    <n v="30"/>
    <n v="2"/>
    <n v="21474970"/>
    <n v="23720000"/>
    <n v="29796"/>
    <n v="1130"/>
    <n v="29745"/>
    <n v="0"/>
    <n v="0"/>
    <n v="0"/>
    <m/>
    <n v="0"/>
    <n v="0"/>
    <n v="0"/>
    <m/>
    <m/>
    <d v="2021-03-30T00:00:00"/>
    <n v="1"/>
    <s v="O"/>
    <n v="1"/>
    <n v="30"/>
    <n v="0"/>
    <m/>
    <m/>
    <m/>
    <m/>
    <m/>
    <m/>
    <n v="1"/>
    <n v="1"/>
    <m/>
    <m/>
    <n v="4711"/>
    <s v="CREDITOS DE CONSUMO"/>
    <n v="0"/>
    <n v="0"/>
    <n v="890480123"/>
    <s v="UNIVERSIDAD DE CARTAGENA"/>
    <n v="5"/>
    <m/>
    <m/>
    <m/>
    <m/>
    <n v="2"/>
    <n v="7"/>
    <n v="2"/>
  </r>
  <r>
    <n v="28289"/>
    <s v="C"/>
    <x v="428"/>
    <x v="0"/>
    <n v="4"/>
    <n v="550007802"/>
    <d v="2015-12-02T00:00:00"/>
    <d v="2024-03-30T00:00:00"/>
    <n v="0"/>
    <n v="1"/>
    <n v="0"/>
    <n v="30"/>
    <n v="2"/>
    <n v="21474970"/>
    <n v="23720000"/>
    <n v="33679"/>
    <n v="1277"/>
    <n v="33612"/>
    <n v="0"/>
    <n v="0"/>
    <n v="0"/>
    <m/>
    <n v="0"/>
    <n v="0"/>
    <n v="0"/>
    <m/>
    <m/>
    <d v="2021-03-30T00:00:00"/>
    <n v="1"/>
    <s v="O"/>
    <n v="1"/>
    <n v="30"/>
    <n v="0"/>
    <m/>
    <m/>
    <m/>
    <m/>
    <m/>
    <m/>
    <n v="1"/>
    <n v="1"/>
    <m/>
    <m/>
    <n v="5323"/>
    <s v="CREDITOS DE CONSUMO"/>
    <n v="0"/>
    <n v="0"/>
    <n v="890480123"/>
    <s v="UNIVERSIDAD DE CARTAGENA"/>
    <n v="5"/>
    <m/>
    <m/>
    <m/>
    <m/>
    <n v="2"/>
    <n v="7"/>
    <n v="2"/>
  </r>
  <r>
    <n v="17848"/>
    <s v="C"/>
    <x v="428"/>
    <x v="0"/>
    <n v="4"/>
    <n v="550008008"/>
    <d v="2015-12-22T00:00:00"/>
    <d v="2024-03-30T00:00:00"/>
    <n v="0"/>
    <n v="1"/>
    <n v="0"/>
    <n v="30"/>
    <n v="2"/>
    <n v="22490513"/>
    <n v="24960000"/>
    <n v="21593"/>
    <n v="830"/>
    <n v="21206"/>
    <n v="0"/>
    <n v="0"/>
    <n v="0"/>
    <m/>
    <n v="0"/>
    <n v="0"/>
    <n v="0"/>
    <m/>
    <m/>
    <d v="2021-03-30T00:00:00"/>
    <n v="1"/>
    <s v="O"/>
    <n v="1"/>
    <n v="30"/>
    <n v="0"/>
    <m/>
    <m/>
    <m/>
    <m/>
    <m/>
    <m/>
    <n v="1"/>
    <n v="1"/>
    <m/>
    <m/>
    <n v="3358"/>
    <s v="CREDITOS DE CONSUMO"/>
    <n v="0"/>
    <n v="0"/>
    <n v="890480123"/>
    <s v="UNIVERSIDAD DE CARTAGENA"/>
    <n v="5"/>
    <m/>
    <m/>
    <m/>
    <m/>
    <n v="2"/>
    <n v="7"/>
    <n v="2"/>
  </r>
  <r>
    <n v="17176"/>
    <s v="C"/>
    <x v="428"/>
    <x v="0"/>
    <n v="4"/>
    <n v="550008038"/>
    <d v="2015-12-23T00:00:00"/>
    <d v="2024-03-30T00:00:00"/>
    <n v="0"/>
    <n v="1"/>
    <n v="0"/>
    <n v="30"/>
    <n v="2"/>
    <n v="22490513"/>
    <n v="24960000"/>
    <n v="20764"/>
    <n v="798"/>
    <n v="20408"/>
    <n v="0"/>
    <n v="0"/>
    <n v="0"/>
    <m/>
    <n v="0"/>
    <n v="0"/>
    <n v="0"/>
    <m/>
    <m/>
    <d v="2021-03-30T00:00:00"/>
    <n v="1"/>
    <s v="O"/>
    <n v="1"/>
    <n v="30"/>
    <n v="0"/>
    <m/>
    <m/>
    <m/>
    <m/>
    <m/>
    <m/>
    <n v="1"/>
    <n v="1"/>
    <m/>
    <m/>
    <n v="3232"/>
    <s v="CREDITOS DE CONSUMO"/>
    <n v="0"/>
    <n v="0"/>
    <n v="890480123"/>
    <s v="UNIVERSIDAD DE CARTAGENA"/>
    <n v="5"/>
    <m/>
    <m/>
    <m/>
    <m/>
    <n v="2"/>
    <n v="7"/>
    <n v="2"/>
  </r>
  <r>
    <n v="23516"/>
    <s v="C"/>
    <x v="428"/>
    <x v="0"/>
    <n v="4"/>
    <n v="550008691"/>
    <d v="2016-02-20T00:00:00"/>
    <d v="2024-03-30T00:00:00"/>
    <n v="0"/>
    <n v="1"/>
    <n v="0"/>
    <n v="30"/>
    <n v="2"/>
    <n v="22490513"/>
    <n v="24960000"/>
    <n v="27986"/>
    <n v="1076"/>
    <n v="27941"/>
    <n v="0"/>
    <n v="0"/>
    <n v="0"/>
    <m/>
    <n v="0"/>
    <n v="0"/>
    <n v="0"/>
    <m/>
    <m/>
    <d v="2021-03-30T00:00:00"/>
    <n v="1"/>
    <s v="O"/>
    <n v="1"/>
    <n v="30"/>
    <n v="0"/>
    <m/>
    <m/>
    <m/>
    <m/>
    <m/>
    <m/>
    <n v="1"/>
    <n v="1"/>
    <m/>
    <m/>
    <n v="4425"/>
    <s v="CREDITOS DE CONSUMO"/>
    <n v="0"/>
    <n v="0"/>
    <n v="890480123"/>
    <s v="UNIVERSIDAD DE CARTAGENA"/>
    <n v="5"/>
    <m/>
    <m/>
    <m/>
    <m/>
    <n v="2"/>
    <n v="7"/>
    <n v="2"/>
  </r>
  <r>
    <n v="7461"/>
    <s v="C"/>
    <x v="428"/>
    <x v="0"/>
    <n v="4"/>
    <n v="550008692"/>
    <d v="2016-02-20T00:00:00"/>
    <d v="2024-03-30T00:00:00"/>
    <n v="0"/>
    <n v="1"/>
    <n v="0"/>
    <n v="30"/>
    <n v="2"/>
    <n v="22490513"/>
    <n v="24960000"/>
    <n v="9008"/>
    <n v="346"/>
    <n v="8865"/>
    <n v="0"/>
    <n v="0"/>
    <n v="0"/>
    <m/>
    <n v="0"/>
    <n v="0"/>
    <n v="0"/>
    <m/>
    <m/>
    <d v="2021-03-30T00:00:00"/>
    <n v="1"/>
    <s v="O"/>
    <n v="1"/>
    <n v="30"/>
    <n v="0"/>
    <m/>
    <m/>
    <m/>
    <m/>
    <m/>
    <m/>
    <n v="1"/>
    <n v="1"/>
    <m/>
    <m/>
    <n v="1404"/>
    <s v="CREDITOS DE CONSUMO"/>
    <n v="0"/>
    <n v="0"/>
    <n v="890480123"/>
    <s v="UNIVERSIDAD DE CARTAGENA"/>
    <n v="5"/>
    <m/>
    <m/>
    <m/>
    <m/>
    <n v="2"/>
    <n v="7"/>
    <n v="2"/>
  </r>
  <r>
    <n v="59676"/>
    <s v="C"/>
    <x v="428"/>
    <x v="0"/>
    <n v="4"/>
    <n v="550009222"/>
    <d v="2016-04-04T00:00:00"/>
    <d v="2024-03-30T00:00:00"/>
    <n v="0"/>
    <n v="1"/>
    <n v="0"/>
    <n v="30"/>
    <n v="2"/>
    <n v="22490513"/>
    <n v="24960000"/>
    <n v="70994"/>
    <n v="2729"/>
    <n v="70906"/>
    <n v="0"/>
    <n v="0"/>
    <n v="0"/>
    <m/>
    <n v="0"/>
    <n v="0"/>
    <n v="0"/>
    <m/>
    <m/>
    <d v="2021-03-30T00:00:00"/>
    <n v="1"/>
    <s v="O"/>
    <n v="1"/>
    <n v="30"/>
    <n v="0"/>
    <m/>
    <m/>
    <m/>
    <m/>
    <m/>
    <m/>
    <n v="1"/>
    <n v="1"/>
    <m/>
    <m/>
    <n v="11230"/>
    <s v="CREDITOS DE CONSUMO"/>
    <n v="0"/>
    <n v="0"/>
    <n v="890480123"/>
    <s v="UNIVERSIDAD DE CARTAGENA"/>
    <n v="5"/>
    <m/>
    <m/>
    <m/>
    <m/>
    <n v="2"/>
    <n v="7"/>
    <n v="2"/>
  </r>
  <r>
    <n v="31157"/>
    <s v="C"/>
    <x v="428"/>
    <x v="0"/>
    <n v="4"/>
    <n v="550009517"/>
    <d v="2016-05-06T00:00:00"/>
    <d v="2024-03-30T00:00:00"/>
    <n v="0"/>
    <n v="1"/>
    <n v="0"/>
    <n v="30"/>
    <n v="2"/>
    <n v="22490513"/>
    <n v="24960000"/>
    <n v="37055"/>
    <n v="1425"/>
    <n v="37020"/>
    <n v="0"/>
    <n v="0"/>
    <n v="0"/>
    <m/>
    <n v="0"/>
    <n v="0"/>
    <n v="0"/>
    <m/>
    <m/>
    <d v="2021-03-30T00:00:00"/>
    <n v="1"/>
    <s v="O"/>
    <n v="1"/>
    <n v="30"/>
    <n v="0"/>
    <m/>
    <m/>
    <m/>
    <m/>
    <m/>
    <m/>
    <n v="1"/>
    <n v="1"/>
    <m/>
    <m/>
    <n v="5863"/>
    <s v="CREDITOS DE CONSUMO"/>
    <n v="0"/>
    <n v="0"/>
    <n v="890480123"/>
    <s v="UNIVERSIDAD DE CARTAGENA"/>
    <n v="5"/>
    <m/>
    <m/>
    <m/>
    <m/>
    <n v="2"/>
    <n v="7"/>
    <n v="2"/>
  </r>
  <r>
    <n v="15865"/>
    <s v="C"/>
    <x v="428"/>
    <x v="0"/>
    <n v="4"/>
    <n v="550010350"/>
    <d v="2016-06-29T00:00:00"/>
    <d v="2024-03-30T00:00:00"/>
    <n v="0"/>
    <n v="1"/>
    <n v="0"/>
    <n v="30"/>
    <n v="2"/>
    <n v="22490513"/>
    <n v="24960000"/>
    <n v="19180"/>
    <n v="737"/>
    <n v="18851"/>
    <n v="0"/>
    <n v="0"/>
    <n v="0"/>
    <m/>
    <n v="0"/>
    <n v="0"/>
    <n v="0"/>
    <m/>
    <m/>
    <d v="2021-03-30T00:00:00"/>
    <n v="1"/>
    <s v="O"/>
    <n v="1"/>
    <n v="30"/>
    <n v="0"/>
    <m/>
    <m/>
    <m/>
    <m/>
    <m/>
    <m/>
    <n v="1"/>
    <n v="1"/>
    <m/>
    <m/>
    <n v="2986"/>
    <s v="CREDITOS DE CONSUMO"/>
    <n v="0"/>
    <n v="0"/>
    <n v="890480123"/>
    <s v="UNIVERSIDAD DE CARTAGENA"/>
    <n v="5"/>
    <m/>
    <m/>
    <m/>
    <m/>
    <n v="2"/>
    <n v="7"/>
    <n v="2"/>
  </r>
  <r>
    <n v="22781"/>
    <s v="C"/>
    <x v="428"/>
    <x v="0"/>
    <n v="4"/>
    <n v="550010538"/>
    <d v="2016-07-06T00:00:00"/>
    <d v="2024-03-30T00:00:00"/>
    <n v="0"/>
    <n v="1"/>
    <n v="0"/>
    <n v="30"/>
    <n v="2"/>
    <n v="22490513"/>
    <n v="24960000"/>
    <n v="27079"/>
    <n v="1041"/>
    <n v="27068"/>
    <n v="0"/>
    <n v="0"/>
    <n v="0"/>
    <m/>
    <n v="0"/>
    <n v="0"/>
    <n v="0"/>
    <m/>
    <m/>
    <d v="2021-03-30T00:00:00"/>
    <n v="1"/>
    <s v="O"/>
    <n v="1"/>
    <n v="30"/>
    <n v="0"/>
    <m/>
    <m/>
    <m/>
    <m/>
    <m/>
    <m/>
    <n v="1"/>
    <n v="1"/>
    <m/>
    <m/>
    <n v="4287"/>
    <s v="CREDITOS DE CONSUMO"/>
    <n v="0"/>
    <n v="0"/>
    <n v="890480123"/>
    <s v="UNIVERSIDAD DE CARTAGENA"/>
    <n v="5"/>
    <m/>
    <m/>
    <m/>
    <m/>
    <n v="2"/>
    <n v="7"/>
    <n v="2"/>
  </r>
  <r>
    <n v="18618"/>
    <s v="C"/>
    <x v="428"/>
    <x v="0"/>
    <n v="4"/>
    <n v="550010785"/>
    <d v="2016-07-29T00:00:00"/>
    <d v="2024-03-30T00:00:00"/>
    <n v="0"/>
    <n v="1"/>
    <n v="0"/>
    <n v="30"/>
    <n v="2"/>
    <n v="22490513"/>
    <n v="24960000"/>
    <n v="22510"/>
    <n v="865"/>
    <n v="22121"/>
    <n v="0"/>
    <n v="0"/>
    <n v="0"/>
    <m/>
    <n v="0"/>
    <n v="0"/>
    <n v="0"/>
    <m/>
    <m/>
    <d v="2021-03-30T00:00:00"/>
    <n v="1"/>
    <s v="O"/>
    <n v="1"/>
    <n v="30"/>
    <n v="0"/>
    <m/>
    <m/>
    <m/>
    <m/>
    <m/>
    <m/>
    <n v="1"/>
    <n v="1"/>
    <m/>
    <m/>
    <n v="3503"/>
    <s v="CREDITOS DE CONSUMO"/>
    <n v="0"/>
    <n v="0"/>
    <n v="890480123"/>
    <s v="UNIVERSIDAD DE CARTAGENA"/>
    <n v="5"/>
    <m/>
    <m/>
    <m/>
    <m/>
    <n v="2"/>
    <n v="7"/>
    <n v="2"/>
  </r>
  <r>
    <n v="18797"/>
    <s v="C"/>
    <x v="428"/>
    <x v="0"/>
    <n v="4"/>
    <n v="550011572"/>
    <d v="2016-09-08T00:00:00"/>
    <d v="2024-03-30T00:00:00"/>
    <n v="0"/>
    <n v="1"/>
    <n v="0"/>
    <n v="30"/>
    <n v="2"/>
    <n v="22490513"/>
    <n v="24960000"/>
    <n v="22731"/>
    <n v="874"/>
    <n v="22334"/>
    <n v="0"/>
    <n v="0"/>
    <n v="0"/>
    <m/>
    <n v="0"/>
    <n v="0"/>
    <n v="0"/>
    <m/>
    <m/>
    <d v="2021-03-30T00:00:00"/>
    <n v="1"/>
    <s v="O"/>
    <n v="1"/>
    <n v="30"/>
    <n v="0"/>
    <m/>
    <m/>
    <m/>
    <m/>
    <m/>
    <m/>
    <n v="1"/>
    <n v="1"/>
    <m/>
    <m/>
    <n v="3537"/>
    <s v="CREDITOS DE CONSUMO"/>
    <n v="0"/>
    <n v="0"/>
    <n v="890480123"/>
    <s v="UNIVERSIDAD DE CARTAGENA"/>
    <n v="5"/>
    <m/>
    <m/>
    <m/>
    <m/>
    <n v="2"/>
    <n v="7"/>
    <n v="2"/>
  </r>
  <r>
    <n v="15319"/>
    <s v="C"/>
    <x v="428"/>
    <x v="0"/>
    <n v="4"/>
    <n v="550011848"/>
    <d v="2016-09-29T00:00:00"/>
    <d v="2024-03-30T00:00:00"/>
    <n v="0"/>
    <n v="1"/>
    <n v="0"/>
    <n v="30"/>
    <n v="2"/>
    <n v="22490513"/>
    <n v="24960000"/>
    <n v="18506"/>
    <n v="711"/>
    <n v="18202"/>
    <n v="0"/>
    <n v="0"/>
    <n v="0"/>
    <m/>
    <n v="0"/>
    <n v="0"/>
    <n v="0"/>
    <m/>
    <m/>
    <d v="2021-03-30T00:00:00"/>
    <n v="1"/>
    <s v="O"/>
    <n v="1"/>
    <n v="30"/>
    <n v="0"/>
    <m/>
    <m/>
    <m/>
    <m/>
    <m/>
    <m/>
    <n v="1"/>
    <n v="1"/>
    <m/>
    <m/>
    <n v="2883"/>
    <s v="CREDITOS DE CONSUMO"/>
    <n v="0"/>
    <n v="0"/>
    <n v="890480123"/>
    <s v="UNIVERSIDAD DE CARTAGENA"/>
    <n v="5"/>
    <m/>
    <m/>
    <m/>
    <m/>
    <n v="2"/>
    <n v="7"/>
    <n v="2"/>
  </r>
  <r>
    <n v="29376"/>
    <s v="C"/>
    <x v="428"/>
    <x v="0"/>
    <n v="4"/>
    <n v="550012647"/>
    <d v="2016-11-13T00:00:00"/>
    <d v="2024-03-30T00:00:00"/>
    <n v="0"/>
    <n v="1"/>
    <n v="0"/>
    <n v="30"/>
    <n v="2"/>
    <n v="22490513"/>
    <n v="24960000"/>
    <n v="34928"/>
    <n v="1343"/>
    <n v="34904"/>
    <n v="0"/>
    <n v="0"/>
    <n v="0"/>
    <m/>
    <n v="0"/>
    <n v="0"/>
    <n v="0"/>
    <m/>
    <m/>
    <d v="2021-03-30T00:00:00"/>
    <n v="1"/>
    <s v="O"/>
    <n v="1"/>
    <n v="30"/>
    <n v="0"/>
    <m/>
    <m/>
    <m/>
    <m/>
    <m/>
    <m/>
    <n v="1"/>
    <n v="1"/>
    <m/>
    <m/>
    <n v="5528"/>
    <s v="CREDITOS DE CONSUMO"/>
    <n v="0"/>
    <n v="0"/>
    <n v="890480123"/>
    <s v="UNIVERSIDAD DE CARTAGENA"/>
    <n v="5"/>
    <m/>
    <m/>
    <m/>
    <m/>
    <n v="2"/>
    <n v="7"/>
    <n v="2"/>
  </r>
  <r>
    <n v="49834"/>
    <s v="C"/>
    <x v="428"/>
    <x v="0"/>
    <n v="4"/>
    <n v="550013626"/>
    <d v="2017-01-19T00:00:00"/>
    <d v="2024-03-30T00:00:00"/>
    <n v="0"/>
    <n v="1"/>
    <n v="0"/>
    <n v="30"/>
    <n v="2"/>
    <n v="22490513"/>
    <n v="24960000"/>
    <n v="59271"/>
    <n v="2279"/>
    <n v="59212"/>
    <n v="0"/>
    <n v="0"/>
    <n v="0"/>
    <m/>
    <n v="0"/>
    <n v="0"/>
    <n v="0"/>
    <m/>
    <m/>
    <d v="2021-03-30T00:00:00"/>
    <n v="1"/>
    <s v="O"/>
    <n v="1"/>
    <n v="30"/>
    <n v="0"/>
    <m/>
    <m/>
    <m/>
    <m/>
    <m/>
    <m/>
    <n v="1"/>
    <n v="1"/>
    <m/>
    <m/>
    <n v="9378"/>
    <s v="CREDITOS DE CONSUMO"/>
    <n v="0"/>
    <n v="0"/>
    <n v="890480123"/>
    <s v="UNIVERSIDAD DE CARTAGENA"/>
    <n v="5"/>
    <m/>
    <m/>
    <m/>
    <m/>
    <n v="2"/>
    <n v="7"/>
    <n v="2"/>
  </r>
  <r>
    <n v="41287"/>
    <s v="C"/>
    <x v="428"/>
    <x v="0"/>
    <n v="4"/>
    <n v="550013967"/>
    <d v="2017-02-09T00:00:00"/>
    <d v="2024-03-30T00:00:00"/>
    <n v="0"/>
    <n v="1"/>
    <n v="0"/>
    <n v="30"/>
    <n v="2"/>
    <n v="22490513"/>
    <n v="24960000"/>
    <n v="49084"/>
    <n v="1887"/>
    <n v="49056"/>
    <n v="0"/>
    <n v="0"/>
    <n v="0"/>
    <m/>
    <n v="0"/>
    <n v="0"/>
    <n v="0"/>
    <m/>
    <m/>
    <d v="2021-03-30T00:00:00"/>
    <n v="1"/>
    <s v="O"/>
    <n v="1"/>
    <n v="30"/>
    <n v="0"/>
    <m/>
    <m/>
    <m/>
    <m/>
    <m/>
    <m/>
    <n v="1"/>
    <n v="1"/>
    <m/>
    <m/>
    <n v="7769"/>
    <s v="CREDITOS DE CONSUMO"/>
    <n v="0"/>
    <n v="0"/>
    <n v="890480123"/>
    <s v="UNIVERSIDAD DE CARTAGENA"/>
    <n v="5"/>
    <m/>
    <m/>
    <m/>
    <m/>
    <n v="2"/>
    <n v="7"/>
    <n v="2"/>
  </r>
  <r>
    <n v="17825"/>
    <s v="C"/>
    <x v="428"/>
    <x v="0"/>
    <n v="4"/>
    <n v="550013987"/>
    <d v="2017-02-11T00:00:00"/>
    <d v="2024-03-30T00:00:00"/>
    <n v="0"/>
    <n v="1"/>
    <n v="0"/>
    <n v="30"/>
    <n v="2"/>
    <n v="22490513"/>
    <n v="24960000"/>
    <n v="21565"/>
    <n v="829"/>
    <n v="21179"/>
    <n v="0"/>
    <n v="0"/>
    <n v="0"/>
    <m/>
    <n v="0"/>
    <n v="0"/>
    <n v="0"/>
    <m/>
    <m/>
    <d v="2021-03-30T00:00:00"/>
    <n v="1"/>
    <s v="O"/>
    <n v="1"/>
    <n v="30"/>
    <n v="0"/>
    <m/>
    <m/>
    <m/>
    <m/>
    <m/>
    <m/>
    <n v="1"/>
    <n v="1"/>
    <m/>
    <m/>
    <n v="3354"/>
    <s v="CREDITOS DE CONSUMO"/>
    <n v="0"/>
    <n v="0"/>
    <n v="890480123"/>
    <s v="UNIVERSIDAD DE CARTAGENA"/>
    <n v="5"/>
    <m/>
    <m/>
    <m/>
    <m/>
    <n v="2"/>
    <n v="7"/>
    <n v="2"/>
  </r>
  <r>
    <n v="64174"/>
    <s v="C"/>
    <x v="428"/>
    <x v="0"/>
    <n v="4"/>
    <n v="550014657"/>
    <d v="2017-04-02T00:00:00"/>
    <d v="2024-03-30T00:00:00"/>
    <n v="0"/>
    <n v="1"/>
    <n v="0"/>
    <n v="30"/>
    <n v="2"/>
    <n v="22490513"/>
    <n v="24960000"/>
    <n v="76306"/>
    <n v="2934"/>
    <n v="76251"/>
    <n v="0"/>
    <n v="0"/>
    <n v="0"/>
    <m/>
    <n v="0"/>
    <n v="0"/>
    <n v="0"/>
    <m/>
    <m/>
    <d v="2021-03-30T00:00:00"/>
    <n v="1"/>
    <s v="O"/>
    <n v="1"/>
    <n v="30"/>
    <n v="0"/>
    <m/>
    <m/>
    <m/>
    <m/>
    <m/>
    <m/>
    <n v="1"/>
    <n v="1"/>
    <m/>
    <m/>
    <n v="12077"/>
    <s v="CREDITOS DE CONSUMO"/>
    <n v="0"/>
    <n v="0"/>
    <n v="890480123"/>
    <s v="UNIVERSIDAD DE CARTAGENA"/>
    <n v="5"/>
    <m/>
    <m/>
    <m/>
    <m/>
    <n v="2"/>
    <n v="7"/>
    <n v="2"/>
  </r>
  <r>
    <n v="23649"/>
    <s v="C"/>
    <x v="428"/>
    <x v="0"/>
    <n v="4"/>
    <n v="550015345"/>
    <d v="2017-05-26T00:00:00"/>
    <d v="2024-03-30T00:00:00"/>
    <n v="0"/>
    <n v="1"/>
    <n v="0"/>
    <n v="30"/>
    <n v="2"/>
    <n v="22490513"/>
    <n v="24960000"/>
    <n v="28100"/>
    <n v="1080"/>
    <n v="28099"/>
    <n v="0"/>
    <n v="0"/>
    <n v="0"/>
    <m/>
    <n v="0"/>
    <n v="0"/>
    <n v="0"/>
    <m/>
    <m/>
    <d v="2021-03-30T00:00:00"/>
    <n v="1"/>
    <s v="O"/>
    <n v="1"/>
    <n v="30"/>
    <n v="0"/>
    <m/>
    <m/>
    <m/>
    <m/>
    <m/>
    <m/>
    <n v="1"/>
    <n v="1"/>
    <m/>
    <m/>
    <n v="4450"/>
    <s v="CREDITOS DE CONSUMO"/>
    <n v="0"/>
    <n v="0"/>
    <n v="890480123"/>
    <s v="UNIVERSIDAD DE CARTAGENA"/>
    <n v="5"/>
    <m/>
    <m/>
    <m/>
    <m/>
    <n v="2"/>
    <n v="7"/>
    <n v="2"/>
  </r>
  <r>
    <n v="33057"/>
    <s v="C"/>
    <x v="428"/>
    <x v="0"/>
    <n v="4"/>
    <n v="550015596"/>
    <d v="2017-06-06T00:00:00"/>
    <d v="2024-03-30T00:00:00"/>
    <n v="0"/>
    <n v="1"/>
    <n v="0"/>
    <n v="30"/>
    <n v="2"/>
    <n v="22490513"/>
    <n v="24960000"/>
    <n v="39289"/>
    <n v="1510"/>
    <n v="39278"/>
    <n v="0"/>
    <n v="0"/>
    <n v="0"/>
    <m/>
    <n v="0"/>
    <n v="0"/>
    <n v="0"/>
    <m/>
    <m/>
    <d v="2021-03-30T00:00:00"/>
    <n v="1"/>
    <s v="O"/>
    <n v="1"/>
    <n v="30"/>
    <n v="0"/>
    <m/>
    <m/>
    <m/>
    <m/>
    <m/>
    <m/>
    <n v="1"/>
    <n v="1"/>
    <m/>
    <m/>
    <n v="6221"/>
    <s v="CREDITOS DE CONSUMO"/>
    <n v="0"/>
    <n v="0"/>
    <n v="890480123"/>
    <s v="UNIVERSIDAD DE CARTAGENA"/>
    <n v="5"/>
    <m/>
    <m/>
    <m/>
    <m/>
    <n v="2"/>
    <n v="7"/>
    <n v="2"/>
  </r>
  <r>
    <n v="44772"/>
    <s v="C"/>
    <x v="428"/>
    <x v="0"/>
    <n v="4"/>
    <n v="550015615"/>
    <d v="2017-06-08T00:00:00"/>
    <d v="2024-03-30T00:00:00"/>
    <n v="0"/>
    <n v="1"/>
    <n v="0"/>
    <n v="30"/>
    <n v="2"/>
    <n v="22490513"/>
    <n v="24960000"/>
    <n v="53264"/>
    <n v="2048"/>
    <n v="53197"/>
    <n v="0"/>
    <n v="0"/>
    <n v="0"/>
    <m/>
    <n v="0"/>
    <n v="0"/>
    <n v="0"/>
    <m/>
    <m/>
    <d v="2021-03-30T00:00:00"/>
    <n v="1"/>
    <s v="O"/>
    <n v="1"/>
    <n v="30"/>
    <n v="0"/>
    <m/>
    <m/>
    <m/>
    <m/>
    <m/>
    <m/>
    <n v="1"/>
    <n v="1"/>
    <m/>
    <m/>
    <n v="8425"/>
    <s v="CREDITOS DE CONSUMO"/>
    <n v="0"/>
    <n v="0"/>
    <n v="890480123"/>
    <s v="UNIVERSIDAD DE CARTAGENA"/>
    <n v="5"/>
    <m/>
    <m/>
    <m/>
    <m/>
    <n v="2"/>
    <n v="7"/>
    <n v="2"/>
  </r>
  <r>
    <n v="84784"/>
    <s v="C"/>
    <x v="428"/>
    <x v="0"/>
    <n v="4"/>
    <n v="550016769"/>
    <d v="2017-09-05T00:00:00"/>
    <d v="2024-03-30T00:00:00"/>
    <n v="0"/>
    <n v="1"/>
    <n v="0"/>
    <n v="30"/>
    <n v="2"/>
    <n v="22490513"/>
    <n v="24960000"/>
    <n v="100836"/>
    <n v="3877"/>
    <n v="100739"/>
    <n v="0"/>
    <n v="0"/>
    <n v="0"/>
    <m/>
    <n v="0"/>
    <n v="0"/>
    <n v="0"/>
    <m/>
    <m/>
    <d v="2021-03-30T00:00:00"/>
    <n v="1"/>
    <s v="O"/>
    <n v="1"/>
    <n v="30"/>
    <n v="0"/>
    <m/>
    <m/>
    <m/>
    <m/>
    <m/>
    <m/>
    <n v="1"/>
    <n v="1"/>
    <m/>
    <m/>
    <n v="15955"/>
    <s v="CREDITOS DE CONSUMO"/>
    <n v="0"/>
    <n v="0"/>
    <n v="890480123"/>
    <s v="UNIVERSIDAD DE CARTAGENA"/>
    <n v="5"/>
    <m/>
    <m/>
    <m/>
    <m/>
    <n v="2"/>
    <n v="7"/>
    <n v="2"/>
  </r>
  <r>
    <n v="59507"/>
    <s v="C"/>
    <x v="428"/>
    <x v="0"/>
    <n v="4"/>
    <n v="550016770"/>
    <d v="2017-09-05T00:00:00"/>
    <d v="2024-03-30T00:00:00"/>
    <n v="0"/>
    <n v="1"/>
    <n v="0"/>
    <n v="30"/>
    <n v="2"/>
    <n v="22490513"/>
    <n v="24960000"/>
    <n v="70785"/>
    <n v="2721"/>
    <n v="70705"/>
    <n v="0"/>
    <n v="0"/>
    <n v="0"/>
    <m/>
    <n v="0"/>
    <n v="0"/>
    <n v="0"/>
    <m/>
    <m/>
    <d v="2021-03-30T00:00:00"/>
    <n v="1"/>
    <s v="O"/>
    <n v="1"/>
    <n v="30"/>
    <n v="0"/>
    <m/>
    <m/>
    <m/>
    <m/>
    <m/>
    <m/>
    <n v="1"/>
    <n v="1"/>
    <m/>
    <m/>
    <n v="11198"/>
    <s v="CREDITOS DE CONSUMO"/>
    <n v="0"/>
    <n v="0"/>
    <n v="890480123"/>
    <s v="UNIVERSIDAD DE CARTAGENA"/>
    <n v="5"/>
    <m/>
    <m/>
    <m/>
    <m/>
    <n v="2"/>
    <n v="7"/>
    <n v="2"/>
  </r>
  <r>
    <n v="44442"/>
    <s v="C"/>
    <x v="428"/>
    <x v="0"/>
    <n v="4"/>
    <n v="550017169"/>
    <d v="2017-10-12T00:00:00"/>
    <d v="2024-03-30T00:00:00"/>
    <n v="0"/>
    <n v="1"/>
    <n v="0"/>
    <n v="30"/>
    <n v="2"/>
    <n v="22490513"/>
    <n v="24960000"/>
    <n v="52857"/>
    <n v="2032"/>
    <n v="52805"/>
    <n v="0"/>
    <n v="0"/>
    <n v="0"/>
    <m/>
    <n v="0"/>
    <n v="0"/>
    <n v="0"/>
    <m/>
    <m/>
    <d v="2021-03-30T00:00:00"/>
    <n v="1"/>
    <s v="O"/>
    <n v="1"/>
    <n v="30"/>
    <n v="0"/>
    <m/>
    <m/>
    <m/>
    <m/>
    <m/>
    <m/>
    <n v="1"/>
    <n v="1"/>
    <m/>
    <m/>
    <n v="8363"/>
    <s v="CREDITOS DE CONSUMO"/>
    <n v="0"/>
    <n v="0"/>
    <n v="890480123"/>
    <s v="UNIVERSIDAD DE CARTAGENA"/>
    <n v="5"/>
    <m/>
    <m/>
    <m/>
    <m/>
    <n v="2"/>
    <n v="7"/>
    <n v="2"/>
  </r>
  <r>
    <n v="24208"/>
    <s v="C"/>
    <x v="428"/>
    <x v="0"/>
    <n v="4"/>
    <n v="550017425"/>
    <d v="2017-11-01T00:00:00"/>
    <d v="2024-03-30T00:00:00"/>
    <n v="0"/>
    <n v="1"/>
    <n v="0"/>
    <n v="30"/>
    <n v="2"/>
    <n v="22490513"/>
    <n v="24960000"/>
    <n v="28780"/>
    <n v="1106"/>
    <n v="28764"/>
    <n v="0"/>
    <n v="0"/>
    <n v="0"/>
    <m/>
    <n v="0"/>
    <n v="0"/>
    <n v="0"/>
    <m/>
    <m/>
    <d v="2021-03-30T00:00:00"/>
    <n v="1"/>
    <s v="O"/>
    <n v="1"/>
    <n v="30"/>
    <n v="0"/>
    <m/>
    <m/>
    <m/>
    <m/>
    <m/>
    <m/>
    <n v="1"/>
    <n v="1"/>
    <m/>
    <m/>
    <n v="4556"/>
    <s v="CREDITOS DE CONSUMO"/>
    <n v="0"/>
    <n v="0"/>
    <n v="890480123"/>
    <s v="UNIVERSIDAD DE CARTAGENA"/>
    <n v="5"/>
    <m/>
    <m/>
    <m/>
    <m/>
    <n v="2"/>
    <n v="7"/>
    <n v="2"/>
  </r>
  <r>
    <n v="63577"/>
    <s v="C"/>
    <x v="428"/>
    <x v="0"/>
    <n v="4"/>
    <n v="550017780"/>
    <d v="2017-12-05T00:00:00"/>
    <d v="2024-03-30T00:00:00"/>
    <n v="0"/>
    <n v="1"/>
    <n v="0"/>
    <n v="30"/>
    <n v="2"/>
    <n v="22490513"/>
    <n v="24960000"/>
    <n v="75627"/>
    <n v="2907"/>
    <n v="75541"/>
    <n v="0"/>
    <n v="0"/>
    <n v="0"/>
    <m/>
    <n v="0"/>
    <n v="0"/>
    <n v="0"/>
    <m/>
    <m/>
    <d v="2021-03-30T00:00:00"/>
    <n v="1"/>
    <s v="O"/>
    <n v="1"/>
    <n v="30"/>
    <n v="0"/>
    <m/>
    <m/>
    <m/>
    <m/>
    <m/>
    <m/>
    <n v="1"/>
    <n v="1"/>
    <m/>
    <m/>
    <n v="11964"/>
    <s v="CREDITOS DE CONSUMO"/>
    <n v="0"/>
    <n v="0"/>
    <n v="890480123"/>
    <s v="UNIVERSIDAD DE CARTAGENA"/>
    <n v="5"/>
    <m/>
    <m/>
    <m/>
    <m/>
    <n v="2"/>
    <n v="7"/>
    <n v="2"/>
  </r>
  <r>
    <n v="22674"/>
    <s v="C"/>
    <x v="428"/>
    <x v="0"/>
    <n v="4"/>
    <n v="550018060"/>
    <d v="2018-01-21T00:00:00"/>
    <d v="2024-03-30T00:00:00"/>
    <n v="0"/>
    <n v="1"/>
    <n v="0"/>
    <n v="30"/>
    <n v="2"/>
    <n v="22490513"/>
    <n v="24960000"/>
    <n v="26957"/>
    <n v="1036"/>
    <n v="26941"/>
    <n v="0"/>
    <n v="0"/>
    <n v="0"/>
    <m/>
    <n v="0"/>
    <n v="0"/>
    <n v="0"/>
    <m/>
    <m/>
    <d v="2021-03-30T00:00:00"/>
    <n v="1"/>
    <s v="O"/>
    <n v="1"/>
    <n v="30"/>
    <n v="0"/>
    <m/>
    <m/>
    <m/>
    <m/>
    <m/>
    <m/>
    <n v="1"/>
    <n v="1"/>
    <m/>
    <m/>
    <n v="4267"/>
    <s v="CREDITOS DE CONSUMO"/>
    <n v="0"/>
    <n v="0"/>
    <n v="890480123"/>
    <s v="UNIVERSIDAD DE CARTAGENA"/>
    <n v="5"/>
    <m/>
    <m/>
    <m/>
    <m/>
    <n v="2"/>
    <n v="7"/>
    <n v="2"/>
  </r>
  <r>
    <n v="14036"/>
    <s v="C"/>
    <x v="428"/>
    <x v="0"/>
    <n v="4"/>
    <n v="550018266"/>
    <d v="2018-02-15T00:00:00"/>
    <d v="2024-03-30T00:00:00"/>
    <n v="0"/>
    <n v="1"/>
    <n v="0"/>
    <n v="30"/>
    <n v="2"/>
    <n v="22490513"/>
    <n v="24960000"/>
    <n v="16708"/>
    <n v="642"/>
    <n v="16677"/>
    <n v="0"/>
    <n v="0"/>
    <n v="0"/>
    <m/>
    <n v="0"/>
    <n v="0"/>
    <n v="0"/>
    <m/>
    <m/>
    <d v="2021-03-30T00:00:00"/>
    <n v="1"/>
    <s v="O"/>
    <n v="1"/>
    <n v="30"/>
    <n v="0"/>
    <m/>
    <m/>
    <m/>
    <m/>
    <m/>
    <m/>
    <n v="1"/>
    <n v="1"/>
    <m/>
    <m/>
    <n v="2641"/>
    <s v="CREDITOS DE CONSUMO"/>
    <n v="0"/>
    <n v="0"/>
    <n v="890480123"/>
    <s v="UNIVERSIDAD DE CARTAGENA"/>
    <n v="5"/>
    <m/>
    <m/>
    <m/>
    <m/>
    <n v="2"/>
    <n v="7"/>
    <n v="2"/>
  </r>
  <r>
    <n v="11773"/>
    <s v="C"/>
    <x v="428"/>
    <x v="0"/>
    <n v="4"/>
    <n v="550018284"/>
    <d v="2018-02-16T00:00:00"/>
    <d v="2024-03-30T00:00:00"/>
    <n v="0"/>
    <n v="1"/>
    <n v="0"/>
    <n v="30"/>
    <n v="2"/>
    <n v="22490513"/>
    <n v="24960000"/>
    <n v="13989"/>
    <n v="538"/>
    <n v="13989"/>
    <n v="1"/>
    <n v="0"/>
    <n v="0"/>
    <m/>
    <n v="0"/>
    <n v="0"/>
    <n v="0"/>
    <m/>
    <m/>
    <d v="2021-03-30T00:00:00"/>
    <n v="1"/>
    <s v="O"/>
    <n v="1"/>
    <n v="30"/>
    <n v="0"/>
    <m/>
    <m/>
    <m/>
    <m/>
    <m/>
    <m/>
    <n v="1"/>
    <n v="1"/>
    <m/>
    <m/>
    <n v="2216"/>
    <s v="CREDITOS DE CONSUMO"/>
    <n v="0"/>
    <n v="0"/>
    <n v="890480123"/>
    <s v="UNIVERSIDAD DE CARTAGENA"/>
    <n v="5"/>
    <m/>
    <m/>
    <m/>
    <m/>
    <n v="2"/>
    <n v="7"/>
    <n v="2"/>
  </r>
  <r>
    <n v="39788"/>
    <s v="C"/>
    <x v="428"/>
    <x v="0"/>
    <n v="4"/>
    <n v="550018938"/>
    <d v="2018-05-20T00:00:00"/>
    <d v="2024-03-30T00:00:00"/>
    <n v="0"/>
    <n v="1"/>
    <n v="0"/>
    <n v="30"/>
    <n v="2"/>
    <n v="22490513"/>
    <n v="24960000"/>
    <n v="47294"/>
    <n v="1818"/>
    <n v="47275"/>
    <n v="0"/>
    <n v="0"/>
    <n v="0"/>
    <m/>
    <n v="0"/>
    <n v="0"/>
    <n v="0"/>
    <m/>
    <m/>
    <d v="2021-03-30T00:00:00"/>
    <n v="1"/>
    <s v="O"/>
    <n v="1"/>
    <n v="30"/>
    <n v="0"/>
    <m/>
    <m/>
    <m/>
    <m/>
    <m/>
    <m/>
    <n v="1"/>
    <n v="1"/>
    <m/>
    <m/>
    <n v="7487"/>
    <s v="CREDITOS DE CONSUMO"/>
    <n v="0"/>
    <n v="0"/>
    <n v="890480123"/>
    <s v="UNIVERSIDAD DE CARTAGENA"/>
    <n v="5"/>
    <m/>
    <m/>
    <m/>
    <m/>
    <n v="2"/>
    <n v="7"/>
    <n v="2"/>
  </r>
  <r>
    <n v="44197"/>
    <s v="C"/>
    <x v="428"/>
    <x v="0"/>
    <n v="4"/>
    <n v="550019862"/>
    <d v="2018-10-09T00:00:00"/>
    <d v="2024-03-30T00:00:00"/>
    <n v="0"/>
    <n v="1"/>
    <n v="0"/>
    <n v="30"/>
    <n v="2"/>
    <n v="22490513"/>
    <n v="24960000"/>
    <n v="52554"/>
    <n v="2020"/>
    <n v="52514"/>
    <n v="0"/>
    <n v="0"/>
    <n v="0"/>
    <m/>
    <n v="0"/>
    <n v="0"/>
    <n v="0"/>
    <m/>
    <m/>
    <d v="2021-03-30T00:00:00"/>
    <n v="1"/>
    <s v="O"/>
    <n v="1"/>
    <n v="30"/>
    <n v="0"/>
    <m/>
    <m/>
    <m/>
    <m/>
    <m/>
    <m/>
    <n v="1"/>
    <n v="1"/>
    <m/>
    <m/>
    <n v="8317"/>
    <s v="CREDITOS DE CONSUMO"/>
    <n v="0"/>
    <n v="0"/>
    <n v="890480123"/>
    <s v="UNIVERSIDAD DE CARTAGENA"/>
    <n v="5"/>
    <m/>
    <m/>
    <m/>
    <m/>
    <n v="2"/>
    <n v="7"/>
    <n v="2"/>
  </r>
  <r>
    <n v="208607"/>
    <s v="C"/>
    <x v="428"/>
    <x v="0"/>
    <n v="4"/>
    <n v="550020158"/>
    <d v="2018-11-23T00:00:00"/>
    <d v="2024-03-30T00:00:00"/>
    <n v="0"/>
    <n v="1"/>
    <n v="0"/>
    <n v="30"/>
    <n v="2"/>
    <n v="22490513"/>
    <n v="24960000"/>
    <n v="250010"/>
    <n v="9612"/>
    <n v="247863"/>
    <n v="0"/>
    <n v="0"/>
    <n v="0"/>
    <m/>
    <n v="0"/>
    <n v="0"/>
    <n v="0"/>
    <m/>
    <m/>
    <d v="2021-03-30T00:00:00"/>
    <n v="1"/>
    <s v="O"/>
    <n v="1"/>
    <n v="30"/>
    <n v="0"/>
    <m/>
    <m/>
    <m/>
    <m/>
    <m/>
    <m/>
    <n v="1"/>
    <n v="1"/>
    <m/>
    <m/>
    <n v="39256"/>
    <s v="CREDITOS DE CONSUMO"/>
    <n v="0"/>
    <n v="0"/>
    <n v="890480123"/>
    <s v="UNIVERSIDAD DE CARTAGENA"/>
    <n v="5"/>
    <m/>
    <m/>
    <m/>
    <m/>
    <n v="2"/>
    <n v="7"/>
    <n v="2"/>
  </r>
  <r>
    <n v="221886"/>
    <s v="C"/>
    <x v="428"/>
    <x v="0"/>
    <n v="4"/>
    <n v="550020159"/>
    <d v="2018-11-23T00:00:00"/>
    <d v="2024-03-30T00:00:00"/>
    <n v="0"/>
    <n v="1"/>
    <n v="0"/>
    <n v="30"/>
    <n v="2"/>
    <n v="22490513"/>
    <n v="24960000"/>
    <n v="268243"/>
    <n v="10313"/>
    <n v="263641"/>
    <n v="0"/>
    <n v="0"/>
    <n v="0"/>
    <m/>
    <n v="0"/>
    <n v="0"/>
    <n v="0"/>
    <m/>
    <m/>
    <d v="2021-03-30T00:00:00"/>
    <n v="1"/>
    <s v="O"/>
    <n v="1"/>
    <n v="30"/>
    <n v="0"/>
    <m/>
    <m/>
    <m/>
    <m/>
    <m/>
    <m/>
    <n v="1"/>
    <n v="1"/>
    <m/>
    <m/>
    <n v="41755"/>
    <s v="CREDITOS DE CONSUMO"/>
    <n v="0"/>
    <n v="0"/>
    <n v="890480123"/>
    <s v="UNIVERSIDAD DE CARTAGENA"/>
    <n v="5"/>
    <m/>
    <m/>
    <m/>
    <m/>
    <n v="2"/>
    <n v="7"/>
    <n v="2"/>
  </r>
  <r>
    <n v="38621"/>
    <s v="C"/>
    <x v="428"/>
    <x v="0"/>
    <n v="4"/>
    <n v="550020184"/>
    <d v="2018-11-27T00:00:00"/>
    <d v="2024-03-30T00:00:00"/>
    <n v="0"/>
    <n v="1"/>
    <n v="0"/>
    <n v="30"/>
    <n v="2"/>
    <n v="22490513"/>
    <n v="24960000"/>
    <n v="45915"/>
    <n v="1765"/>
    <n v="45889"/>
    <n v="0"/>
    <n v="0"/>
    <n v="0"/>
    <m/>
    <n v="0"/>
    <n v="0"/>
    <n v="0"/>
    <m/>
    <m/>
    <d v="2021-03-30T00:00:00"/>
    <n v="1"/>
    <s v="O"/>
    <n v="1"/>
    <n v="30"/>
    <n v="0"/>
    <m/>
    <m/>
    <m/>
    <m/>
    <m/>
    <m/>
    <n v="1"/>
    <n v="1"/>
    <m/>
    <m/>
    <n v="7268"/>
    <s v="CREDITOS DE CONSUMO"/>
    <n v="0"/>
    <n v="0"/>
    <n v="890480123"/>
    <s v="UNIVERSIDAD DE CARTAGENA"/>
    <n v="5"/>
    <m/>
    <m/>
    <m/>
    <m/>
    <n v="2"/>
    <n v="7"/>
    <n v="2"/>
  </r>
  <r>
    <n v="116808"/>
    <s v="C"/>
    <x v="428"/>
    <x v="0"/>
    <n v="4"/>
    <n v="550020526"/>
    <d v="2019-01-21T00:00:00"/>
    <d v="2024-03-30T00:00:00"/>
    <n v="0"/>
    <n v="1"/>
    <n v="0"/>
    <n v="30"/>
    <n v="2"/>
    <n v="22490513"/>
    <n v="24960000"/>
    <n v="138910"/>
    <n v="5340"/>
    <n v="138789"/>
    <n v="0"/>
    <n v="0"/>
    <n v="0"/>
    <m/>
    <n v="0"/>
    <n v="0"/>
    <n v="0"/>
    <m/>
    <m/>
    <d v="2021-03-30T00:00:00"/>
    <n v="1"/>
    <s v="O"/>
    <n v="1"/>
    <n v="30"/>
    <n v="0"/>
    <m/>
    <m/>
    <m/>
    <m/>
    <m/>
    <m/>
    <n v="1"/>
    <n v="1"/>
    <m/>
    <m/>
    <n v="21981"/>
    <s v="CREDITOS DE CONSUMO"/>
    <n v="0"/>
    <n v="0"/>
    <n v="890480123"/>
    <s v="UNIVERSIDAD DE CARTAGENA"/>
    <n v="5"/>
    <m/>
    <m/>
    <m/>
    <m/>
    <n v="2"/>
    <n v="7"/>
    <n v="2"/>
  </r>
  <r>
    <n v="123478"/>
    <s v="C"/>
    <x v="428"/>
    <x v="0"/>
    <n v="4"/>
    <n v="550020596"/>
    <d v="2019-02-01T00:00:00"/>
    <d v="2024-03-30T00:00:00"/>
    <n v="0"/>
    <n v="1"/>
    <n v="0"/>
    <n v="30"/>
    <n v="2"/>
    <n v="22490513"/>
    <n v="24960000"/>
    <n v="149291"/>
    <n v="5739"/>
    <n v="146715"/>
    <n v="0"/>
    <n v="0"/>
    <n v="0"/>
    <m/>
    <n v="0"/>
    <n v="0"/>
    <n v="0"/>
    <m/>
    <m/>
    <d v="2021-03-30T00:00:00"/>
    <n v="1"/>
    <s v="O"/>
    <n v="1"/>
    <n v="30"/>
    <n v="0"/>
    <m/>
    <m/>
    <m/>
    <m/>
    <m/>
    <m/>
    <n v="1"/>
    <n v="1"/>
    <m/>
    <m/>
    <n v="23237"/>
    <s v="CREDITOS DE CONSUMO"/>
    <n v="0"/>
    <n v="0"/>
    <n v="890480123"/>
    <s v="UNIVERSIDAD DE CARTAGENA"/>
    <n v="5"/>
    <m/>
    <m/>
    <m/>
    <m/>
    <n v="2"/>
    <n v="7"/>
    <n v="2"/>
  </r>
  <r>
    <n v="129840"/>
    <s v="C"/>
    <x v="428"/>
    <x v="0"/>
    <n v="4"/>
    <n v="550020908"/>
    <d v="2019-03-24T00:00:00"/>
    <d v="2024-03-30T00:00:00"/>
    <n v="0"/>
    <n v="1"/>
    <n v="0"/>
    <n v="30"/>
    <n v="2"/>
    <n v="22490513"/>
    <n v="24960000"/>
    <n v="154451"/>
    <n v="5938"/>
    <n v="154274"/>
    <n v="0"/>
    <n v="0"/>
    <n v="0"/>
    <m/>
    <n v="0"/>
    <n v="0"/>
    <n v="0"/>
    <m/>
    <m/>
    <d v="2021-03-30T00:00:00"/>
    <n v="1"/>
    <s v="O"/>
    <n v="1"/>
    <n v="30"/>
    <n v="0"/>
    <m/>
    <m/>
    <m/>
    <m/>
    <m/>
    <m/>
    <n v="1"/>
    <n v="1"/>
    <m/>
    <m/>
    <n v="24434"/>
    <s v="CREDITOS DE CONSUMO"/>
    <n v="0"/>
    <n v="0"/>
    <n v="890480123"/>
    <s v="UNIVERSIDAD DE CARTAGENA"/>
    <n v="5"/>
    <m/>
    <m/>
    <m/>
    <m/>
    <n v="2"/>
    <n v="7"/>
    <n v="2"/>
  </r>
  <r>
    <n v="76749"/>
    <s v="C"/>
    <x v="428"/>
    <x v="0"/>
    <n v="4"/>
    <n v="550021573"/>
    <d v="2019-06-05T00:00:00"/>
    <d v="2024-03-30T00:00:00"/>
    <n v="0"/>
    <n v="1"/>
    <n v="0"/>
    <n v="30"/>
    <n v="2"/>
    <n v="22490513"/>
    <n v="24960000"/>
    <n v="91281"/>
    <n v="3509"/>
    <n v="91192"/>
    <n v="0"/>
    <n v="0"/>
    <n v="0"/>
    <m/>
    <n v="0"/>
    <n v="0"/>
    <n v="0"/>
    <m/>
    <m/>
    <d v="2021-03-30T00:00:00"/>
    <n v="1"/>
    <s v="O"/>
    <n v="1"/>
    <n v="30"/>
    <n v="0"/>
    <m/>
    <m/>
    <m/>
    <m/>
    <m/>
    <m/>
    <n v="1"/>
    <n v="1"/>
    <m/>
    <m/>
    <n v="14443"/>
    <s v="CREDITOS DE CONSUMO"/>
    <n v="0"/>
    <n v="0"/>
    <n v="890480123"/>
    <s v="UNIVERSIDAD DE CARTAGENA"/>
    <n v="5"/>
    <m/>
    <m/>
    <m/>
    <m/>
    <n v="2"/>
    <n v="7"/>
    <n v="2"/>
  </r>
  <r>
    <n v="147109"/>
    <s v="C"/>
    <x v="428"/>
    <x v="0"/>
    <n v="4"/>
    <n v="550021605"/>
    <d v="2019-06-09T00:00:00"/>
    <d v="2024-03-30T00:00:00"/>
    <n v="0"/>
    <n v="1"/>
    <n v="0"/>
    <n v="30"/>
    <n v="2"/>
    <n v="22490513"/>
    <n v="24960000"/>
    <n v="177857"/>
    <n v="6838"/>
    <n v="174793"/>
    <n v="0"/>
    <n v="0"/>
    <n v="0"/>
    <m/>
    <n v="0"/>
    <n v="0"/>
    <n v="0"/>
    <m/>
    <m/>
    <d v="2021-03-30T00:00:00"/>
    <n v="1"/>
    <s v="O"/>
    <n v="1"/>
    <n v="30"/>
    <n v="0"/>
    <m/>
    <m/>
    <m/>
    <m/>
    <m/>
    <m/>
    <n v="1"/>
    <n v="1"/>
    <m/>
    <m/>
    <n v="27684"/>
    <s v="CREDITOS DE CONSUMO"/>
    <n v="0"/>
    <n v="0"/>
    <n v="890480123"/>
    <s v="UNIVERSIDAD DE CARTAGENA"/>
    <n v="5"/>
    <m/>
    <m/>
    <m/>
    <m/>
    <n v="2"/>
    <n v="7"/>
    <n v="2"/>
  </r>
  <r>
    <n v="163833"/>
    <s v="C"/>
    <x v="428"/>
    <x v="0"/>
    <n v="4"/>
    <n v="550022227"/>
    <d v="2019-08-19T00:00:00"/>
    <d v="2024-03-30T00:00:00"/>
    <n v="0"/>
    <n v="1"/>
    <n v="0"/>
    <n v="30"/>
    <n v="2"/>
    <n v="22490513"/>
    <n v="24960000"/>
    <n v="198063"/>
    <n v="7614"/>
    <n v="194664"/>
    <n v="0"/>
    <n v="0"/>
    <n v="0"/>
    <m/>
    <n v="0"/>
    <n v="0"/>
    <n v="0"/>
    <m/>
    <m/>
    <d v="2021-03-30T00:00:00"/>
    <n v="1"/>
    <s v="O"/>
    <n v="1"/>
    <n v="30"/>
    <n v="0"/>
    <m/>
    <m/>
    <m/>
    <m/>
    <m/>
    <m/>
    <n v="1"/>
    <n v="1"/>
    <m/>
    <m/>
    <n v="30831"/>
    <s v="CREDITOS DE CONSUMO"/>
    <n v="0"/>
    <n v="0"/>
    <n v="890480123"/>
    <s v="UNIVERSIDAD DE CARTAGENA"/>
    <n v="5"/>
    <m/>
    <m/>
    <m/>
    <m/>
    <n v="2"/>
    <n v="7"/>
    <n v="2"/>
  </r>
  <r>
    <n v="56966"/>
    <s v="C"/>
    <x v="428"/>
    <x v="0"/>
    <n v="4"/>
    <n v="550022250"/>
    <d v="2019-08-23T00:00:00"/>
    <d v="2024-03-30T00:00:00"/>
    <n v="0"/>
    <n v="1"/>
    <n v="0"/>
    <n v="30"/>
    <n v="2"/>
    <n v="22490513"/>
    <n v="24960000"/>
    <n v="67770"/>
    <n v="2605"/>
    <n v="67686"/>
    <n v="0"/>
    <n v="0"/>
    <n v="0"/>
    <m/>
    <n v="0"/>
    <n v="0"/>
    <n v="0"/>
    <m/>
    <m/>
    <d v="2021-03-30T00:00:00"/>
    <n v="1"/>
    <s v="O"/>
    <n v="1"/>
    <n v="30"/>
    <n v="0"/>
    <m/>
    <m/>
    <m/>
    <m/>
    <m/>
    <m/>
    <n v="1"/>
    <n v="1"/>
    <m/>
    <m/>
    <n v="10720"/>
    <s v="CREDITOS DE CONSUMO"/>
    <n v="0"/>
    <n v="0"/>
    <n v="890480123"/>
    <s v="UNIVERSIDAD DE CARTAGENA"/>
    <n v="5"/>
    <m/>
    <m/>
    <m/>
    <m/>
    <n v="2"/>
    <n v="7"/>
    <n v="2"/>
  </r>
  <r>
    <n v="45902"/>
    <s v="C"/>
    <x v="428"/>
    <x v="0"/>
    <n v="4"/>
    <n v="550022251"/>
    <d v="2019-08-23T00:00:00"/>
    <d v="2024-03-30T00:00:00"/>
    <n v="0"/>
    <n v="1"/>
    <n v="0"/>
    <n v="30"/>
    <n v="2"/>
    <n v="22490513"/>
    <n v="24960000"/>
    <n v="54599"/>
    <n v="2099"/>
    <n v="54540"/>
    <n v="0"/>
    <n v="0"/>
    <n v="0"/>
    <m/>
    <n v="0"/>
    <n v="0"/>
    <n v="0"/>
    <m/>
    <m/>
    <d v="2021-03-30T00:00:00"/>
    <n v="1"/>
    <s v="O"/>
    <n v="1"/>
    <n v="30"/>
    <n v="0"/>
    <m/>
    <m/>
    <m/>
    <m/>
    <m/>
    <m/>
    <n v="1"/>
    <n v="1"/>
    <m/>
    <m/>
    <n v="8638"/>
    <s v="CREDITOS DE CONSUMO"/>
    <n v="0"/>
    <n v="0"/>
    <n v="890480123"/>
    <s v="UNIVERSIDAD DE CARTAGENA"/>
    <n v="5"/>
    <m/>
    <m/>
    <m/>
    <m/>
    <n v="2"/>
    <n v="7"/>
    <n v="2"/>
  </r>
  <r>
    <n v="443874"/>
    <s v="C"/>
    <x v="428"/>
    <x v="0"/>
    <n v="4"/>
    <n v="550023990"/>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43874"/>
    <s v="C"/>
    <x v="428"/>
    <x v="0"/>
    <n v="4"/>
    <n v="550023991"/>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55295"/>
    <s v="C"/>
    <x v="428"/>
    <x v="0"/>
    <n v="4"/>
    <n v="550024394"/>
    <d v="2020-09-16T00:00:00"/>
    <d v="2024-03-30T00:00:00"/>
    <n v="0"/>
    <n v="1"/>
    <n v="0"/>
    <n v="30"/>
    <n v="2"/>
    <n v="22490513"/>
    <n v="24960000"/>
    <n v="550439"/>
    <n v="21161"/>
    <n v="540974"/>
    <n v="0"/>
    <n v="0"/>
    <n v="0"/>
    <m/>
    <n v="0"/>
    <n v="0"/>
    <n v="0"/>
    <m/>
    <m/>
    <d v="2021-03-30T00:00:00"/>
    <n v="1"/>
    <s v="O"/>
    <n v="1"/>
    <n v="30"/>
    <n v="0"/>
    <m/>
    <m/>
    <m/>
    <m/>
    <m/>
    <m/>
    <n v="1"/>
    <n v="1"/>
    <m/>
    <m/>
    <n v="85679"/>
    <s v="CREDITOS DE CONSUMO"/>
    <n v="0"/>
    <n v="0"/>
    <n v="890480123"/>
    <s v="UNIVERSIDAD DE CARTAGENA"/>
    <n v="5"/>
    <m/>
    <m/>
    <m/>
    <m/>
    <n v="2"/>
    <n v="7"/>
    <n v="2"/>
  </r>
  <r>
    <n v="197315"/>
    <s v="C"/>
    <x v="428"/>
    <x v="0"/>
    <n v="4"/>
    <n v="550024395"/>
    <d v="2020-09-16T00:00:00"/>
    <d v="2024-03-30T00:00:00"/>
    <n v="0"/>
    <n v="1"/>
    <n v="0"/>
    <n v="30"/>
    <n v="2"/>
    <n v="22490513"/>
    <n v="24960000"/>
    <n v="238551"/>
    <n v="9171"/>
    <n v="234446"/>
    <n v="0"/>
    <n v="0"/>
    <n v="0"/>
    <m/>
    <n v="0"/>
    <n v="0"/>
    <n v="0"/>
    <m/>
    <m/>
    <d v="2021-03-30T00:00:00"/>
    <n v="1"/>
    <s v="O"/>
    <n v="1"/>
    <n v="30"/>
    <n v="0"/>
    <m/>
    <m/>
    <m/>
    <m/>
    <m/>
    <m/>
    <n v="1"/>
    <n v="1"/>
    <m/>
    <m/>
    <n v="37131"/>
    <s v="CREDITOS DE CONSUMO"/>
    <n v="0"/>
    <n v="0"/>
    <n v="890480123"/>
    <s v="UNIVERSIDAD DE CARTAGENA"/>
    <n v="5"/>
    <m/>
    <m/>
    <m/>
    <m/>
    <n v="2"/>
    <n v="7"/>
    <n v="2"/>
  </r>
  <r>
    <n v="310283"/>
    <s v="C"/>
    <x v="428"/>
    <x v="0"/>
    <n v="4"/>
    <n v="550024780"/>
    <d v="2020-11-07T00:00:00"/>
    <d v="2024-03-30T00:00:00"/>
    <n v="0"/>
    <n v="1"/>
    <n v="0"/>
    <n v="30"/>
    <n v="2"/>
    <n v="22490513"/>
    <n v="24960000"/>
    <n v="375138"/>
    <n v="14422"/>
    <n v="368673"/>
    <n v="0"/>
    <n v="0"/>
    <n v="0"/>
    <m/>
    <n v="0"/>
    <n v="0"/>
    <n v="0"/>
    <m/>
    <m/>
    <d v="2021-03-30T00:00:00"/>
    <n v="1"/>
    <s v="O"/>
    <n v="1"/>
    <n v="30"/>
    <n v="0"/>
    <m/>
    <m/>
    <m/>
    <m/>
    <m/>
    <m/>
    <n v="1"/>
    <n v="1"/>
    <m/>
    <m/>
    <n v="58390"/>
    <s v="CREDITOS DE CONSUMO"/>
    <n v="0"/>
    <n v="0"/>
    <n v="890480123"/>
    <s v="UNIVERSIDAD DE CARTAGENA"/>
    <n v="5"/>
    <m/>
    <m/>
    <m/>
    <m/>
    <n v="2"/>
    <n v="7"/>
    <n v="2"/>
  </r>
  <r>
    <n v="161853"/>
    <s v="C"/>
    <x v="428"/>
    <x v="0"/>
    <n v="4"/>
    <n v="550025580"/>
    <d v="2021-03-10T00:00:00"/>
    <d v="2024-03-30T00:00:00"/>
    <n v="0"/>
    <n v="1"/>
    <n v="1"/>
    <n v="30"/>
    <n v="2"/>
    <n v="22490513"/>
    <n v="24960000"/>
    <n v="200000"/>
    <n v="7689"/>
    <n v="192311"/>
    <n v="0"/>
    <n v="0"/>
    <n v="0"/>
    <m/>
    <n v="0"/>
    <n v="0"/>
    <n v="0"/>
    <m/>
    <m/>
    <d v="2021-03-30T00:00:00"/>
    <n v="1"/>
    <s v="O"/>
    <n v="1"/>
    <n v="30"/>
    <n v="0"/>
    <m/>
    <m/>
    <m/>
    <m/>
    <m/>
    <m/>
    <n v="1"/>
    <n v="1"/>
    <m/>
    <m/>
    <n v="30458"/>
    <s v="CREDITOS DE CONSUMO"/>
    <n v="0"/>
    <n v="0"/>
    <n v="890480123"/>
    <s v="UNIVERSIDAD DE CARTAGENA"/>
    <n v="5"/>
    <m/>
    <m/>
    <m/>
    <m/>
    <n v="2"/>
    <n v="7"/>
    <n v="2"/>
  </r>
  <r>
    <n v="5050"/>
    <s v="C"/>
    <x v="428"/>
    <x v="0"/>
    <n v="4"/>
    <n v="550025736"/>
    <d v="2021-03-31T00:00:00"/>
    <d v="2021-05-30T00:00:00"/>
    <n v="0"/>
    <n v="1"/>
    <n v="0"/>
    <n v="30"/>
    <n v="2"/>
    <n v="0"/>
    <n v="0"/>
    <n v="6000"/>
    <n v="6000"/>
    <n v="6000"/>
    <n v="0"/>
    <n v="0"/>
    <n v="0"/>
    <m/>
    <n v="0"/>
    <n v="0"/>
    <n v="0"/>
    <m/>
    <m/>
    <d v="2021-03-31T00:00:00"/>
    <n v="1"/>
    <s v="O"/>
    <n v="1"/>
    <n v="30"/>
    <n v="0"/>
    <m/>
    <m/>
    <m/>
    <m/>
    <m/>
    <m/>
    <n v="1"/>
    <n v="1"/>
    <m/>
    <m/>
    <n v="950"/>
    <s v="CREDITOS DE CONSUMO"/>
    <n v="0"/>
    <n v="0"/>
    <n v="890480123"/>
    <s v="UNIVERSIDAD DE CARTAGENA"/>
    <n v="5"/>
    <m/>
    <m/>
    <m/>
    <m/>
    <n v="2"/>
    <n v="7"/>
    <n v="2"/>
  </r>
  <r>
    <n v="0"/>
    <s v="C"/>
    <x v="429"/>
    <x v="0"/>
    <n v="4"/>
    <n v="550025722"/>
    <d v="2021-03-31T00:00:00"/>
    <d v="2021-05-30T00:00:00"/>
    <n v="0"/>
    <n v="1"/>
    <n v="0"/>
    <n v="30"/>
    <n v="2"/>
    <n v="0"/>
    <n v="0"/>
    <n v="6000"/>
    <n v="6000"/>
    <n v="6000"/>
    <n v="0"/>
    <n v="0"/>
    <n v="0"/>
    <m/>
    <n v="0"/>
    <n v="0"/>
    <n v="0"/>
    <m/>
    <m/>
    <d v="2021-03-31T00:00:00"/>
    <n v="1"/>
    <s v="O"/>
    <n v="1"/>
    <n v="30"/>
    <n v="0"/>
    <m/>
    <m/>
    <m/>
    <m/>
    <m/>
    <m/>
    <n v="1"/>
    <n v="1"/>
    <m/>
    <m/>
    <n v="28595864"/>
    <s v="CREDITOS DE CONSUMO"/>
    <n v="0"/>
    <n v="0"/>
    <n v="890480123"/>
    <s v="UNIVERSIDAD DE CARTAGENA"/>
    <n v="5"/>
    <m/>
    <m/>
    <m/>
    <m/>
    <n v="2"/>
    <n v="7"/>
    <n v="2"/>
  </r>
  <r>
    <n v="1018237"/>
    <s v="C"/>
    <x v="430"/>
    <x v="0"/>
    <n v="4"/>
    <n v="16028"/>
    <d v="2019-07-23T00:00:00"/>
    <d v="2024-07-23T00:00:00"/>
    <n v="7"/>
    <n v="1"/>
    <n v="19"/>
    <n v="30"/>
    <n v="2"/>
    <n v="12185828"/>
    <n v="12890000"/>
    <n v="5022660"/>
    <n v="112199"/>
    <n v="3675707"/>
    <n v="8701"/>
    <n v="0"/>
    <n v="0"/>
    <m/>
    <n v="0"/>
    <n v="0"/>
    <n v="0"/>
    <m/>
    <m/>
    <d v="2021-03-30T00:00:00"/>
    <n v="1"/>
    <s v="O"/>
    <n v="1"/>
    <n v="30"/>
    <n v="2498"/>
    <m/>
    <m/>
    <m/>
    <m/>
    <m/>
    <m/>
    <n v="1"/>
    <n v="1"/>
    <m/>
    <m/>
    <n v="2657470"/>
    <s v="CREDITOS DE CONSUMO"/>
    <n v="0"/>
    <n v="0"/>
    <n v="890480123"/>
    <s v="UNIVERSIDAD DE CARTAGENA"/>
    <n v="5"/>
    <m/>
    <m/>
    <m/>
    <m/>
    <n v="1"/>
    <n v="7"/>
    <n v="2"/>
  </r>
  <r>
    <n v="677619"/>
    <s v="C"/>
    <x v="430"/>
    <x v="0"/>
    <n v="4"/>
    <n v="16306"/>
    <d v="2019-09-20T00:00:00"/>
    <d v="2022-09-20T00:00:00"/>
    <n v="10"/>
    <n v="1"/>
    <n v="17"/>
    <n v="30"/>
    <n v="2"/>
    <n v="12185828"/>
    <n v="12890000"/>
    <n v="4475676"/>
    <n v="149054"/>
    <n v="2446121"/>
    <n v="8260"/>
    <n v="0"/>
    <n v="0"/>
    <m/>
    <n v="0"/>
    <n v="0"/>
    <n v="0"/>
    <m/>
    <m/>
    <d v="2021-03-30T00:00:00"/>
    <n v="1"/>
    <s v="O"/>
    <n v="1"/>
    <n v="30"/>
    <n v="5350"/>
    <m/>
    <m/>
    <m/>
    <m/>
    <m/>
    <m/>
    <n v="1"/>
    <n v="1"/>
    <m/>
    <m/>
    <n v="1768502"/>
    <s v="CREDITOS DE CONSUMO"/>
    <n v="0"/>
    <n v="0"/>
    <n v="890480123"/>
    <s v="UNIVERSIDAD DE CARTAGENA"/>
    <n v="5"/>
    <m/>
    <m/>
    <m/>
    <m/>
    <n v="1"/>
    <n v="7"/>
    <n v="2"/>
  </r>
  <r>
    <n v="775827"/>
    <s v="C"/>
    <x v="430"/>
    <x v="0"/>
    <n v="4"/>
    <n v="17603"/>
    <d v="2020-09-18T00:00:00"/>
    <d v="2023-09-30T00:00:00"/>
    <n v="0"/>
    <n v="1"/>
    <n v="6"/>
    <n v="30"/>
    <n v="2"/>
    <n v="13121400"/>
    <n v="13940000"/>
    <n v="3259521"/>
    <n v="110017"/>
    <n v="2800636"/>
    <n v="0"/>
    <n v="0"/>
    <n v="0"/>
    <m/>
    <n v="0"/>
    <n v="0"/>
    <n v="0"/>
    <m/>
    <m/>
    <d v="2021-03-30T00:00:00"/>
    <n v="1"/>
    <s v="O"/>
    <n v="1"/>
    <n v="30"/>
    <n v="0"/>
    <m/>
    <m/>
    <m/>
    <m/>
    <m/>
    <m/>
    <n v="1"/>
    <n v="1"/>
    <m/>
    <m/>
    <n v="2024809"/>
    <s v="CREDITOS DE CONSUMO"/>
    <n v="0"/>
    <n v="0"/>
    <n v="890480123"/>
    <s v="UNIVERSIDAD DE CARTAGENA"/>
    <n v="5"/>
    <m/>
    <m/>
    <m/>
    <m/>
    <n v="1"/>
    <n v="7"/>
    <n v="2"/>
  </r>
  <r>
    <n v="3274075"/>
    <s v="C"/>
    <x v="430"/>
    <x v="0"/>
    <n v="4"/>
    <n v="17760"/>
    <d v="2020-10-30T00:00:00"/>
    <d v="2024-10-30T00:00:00"/>
    <n v="0"/>
    <n v="1"/>
    <n v="5"/>
    <n v="30"/>
    <n v="2"/>
    <n v="8648788"/>
    <n v="9000000"/>
    <n v="12971751"/>
    <n v="320644"/>
    <n v="11818997"/>
    <n v="0"/>
    <n v="0"/>
    <n v="0"/>
    <m/>
    <n v="0"/>
    <n v="0"/>
    <n v="0"/>
    <m/>
    <m/>
    <d v="2021-03-30T00:00:00"/>
    <n v="1"/>
    <s v="O"/>
    <n v="1"/>
    <n v="30"/>
    <n v="0"/>
    <m/>
    <m/>
    <m/>
    <m/>
    <m/>
    <m/>
    <n v="1"/>
    <n v="1"/>
    <m/>
    <m/>
    <n v="8544922"/>
    <s v="CREDITOS DE CONSUMO"/>
    <n v="0"/>
    <n v="0"/>
    <n v="890480123"/>
    <s v="UNIVERSIDAD DE CARTAGENA"/>
    <n v="5"/>
    <m/>
    <m/>
    <m/>
    <m/>
    <n v="1"/>
    <n v="7"/>
    <n v="2"/>
  </r>
  <r>
    <n v="9774416"/>
    <s v="C"/>
    <x v="430"/>
    <x v="3"/>
    <n v="4"/>
    <n v="17887"/>
    <d v="2020-12-15T00:00:00"/>
    <d v="2027-12-30T00:00:00"/>
    <n v="0"/>
    <n v="1"/>
    <n v="3"/>
    <n v="30"/>
    <n v="2"/>
    <n v="16011168"/>
    <n v="17240000"/>
    <n v="36000000"/>
    <n v="715263"/>
    <n v="35284404"/>
    <n v="0"/>
    <n v="0"/>
    <n v="22330000"/>
    <s v="                              "/>
    <n v="0"/>
    <n v="0"/>
    <n v="0"/>
    <m/>
    <m/>
    <d v="2021-03-30T00:00:00"/>
    <n v="3"/>
    <s v="O"/>
    <n v="1"/>
    <n v="30"/>
    <n v="0"/>
    <m/>
    <m/>
    <m/>
    <m/>
    <m/>
    <m/>
    <n v="1"/>
    <n v="1"/>
    <m/>
    <m/>
    <n v="25509988"/>
    <s v="CREDITOS DE CONSUMO"/>
    <n v="0"/>
    <n v="0"/>
    <n v="890480123"/>
    <s v="UNIVERSIDAD DE CARTAGENA"/>
    <n v="5"/>
    <m/>
    <m/>
    <m/>
    <m/>
    <n v="1"/>
    <n v="7"/>
    <n v="2"/>
  </r>
  <r>
    <n v="334231"/>
    <s v="C"/>
    <x v="431"/>
    <x v="0"/>
    <n v="4"/>
    <n v="11907"/>
    <d v="2016-12-21T00:00:00"/>
    <d v="2021-12-21T00:00:00"/>
    <n v="9"/>
    <n v="1"/>
    <n v="50"/>
    <n v="30"/>
    <n v="2"/>
    <n v="12185828"/>
    <n v="12890000"/>
    <n v="5967123"/>
    <n v="133296"/>
    <n v="1166663"/>
    <n v="3474"/>
    <n v="0"/>
    <n v="0"/>
    <m/>
    <n v="0"/>
    <n v="0"/>
    <n v="0"/>
    <m/>
    <m/>
    <d v="2021-03-30T00:00:00"/>
    <n v="1"/>
    <s v="O"/>
    <n v="1"/>
    <n v="30"/>
    <n v="25710"/>
    <m/>
    <m/>
    <m/>
    <m/>
    <m/>
    <m/>
    <n v="1"/>
    <n v="1"/>
    <m/>
    <m/>
    <n v="832432"/>
    <s v="CREDITOS DE CONSUMO"/>
    <n v="0"/>
    <n v="0"/>
    <n v="890480123"/>
    <s v="UNIVERSIDAD DE CARTAGENA"/>
    <n v="5"/>
    <m/>
    <m/>
    <m/>
    <m/>
    <n v="1"/>
    <n v="7"/>
    <n v="2"/>
  </r>
  <r>
    <n v="44383"/>
    <s v="C"/>
    <x v="431"/>
    <x v="0"/>
    <n v="4"/>
    <n v="14420"/>
    <d v="2018-08-08T00:00:00"/>
    <d v="2021-08-08T00:00:00"/>
    <n v="0"/>
    <n v="1"/>
    <n v="32"/>
    <n v="30"/>
    <n v="2"/>
    <n v="9752084"/>
    <n v="10200000"/>
    <n v="1261000"/>
    <n v="40542"/>
    <n v="154923"/>
    <n v="0"/>
    <n v="0"/>
    <n v="0"/>
    <m/>
    <n v="0"/>
    <n v="0"/>
    <n v="0"/>
    <m/>
    <m/>
    <d v="2021-03-30T00:00:00"/>
    <n v="1"/>
    <s v="O"/>
    <n v="1"/>
    <n v="30"/>
    <n v="0"/>
    <m/>
    <m/>
    <m/>
    <m/>
    <m/>
    <m/>
    <n v="1"/>
    <n v="1"/>
    <m/>
    <m/>
    <n v="110540"/>
    <s v="CREDITOS DE CONSUMO"/>
    <n v="0"/>
    <n v="0"/>
    <n v="890480123"/>
    <s v="UNIVERSIDAD DE CARTAGENA"/>
    <n v="5"/>
    <m/>
    <m/>
    <m/>
    <m/>
    <n v="1"/>
    <n v="7"/>
    <n v="2"/>
  </r>
  <r>
    <n v="13809009"/>
    <s v="C"/>
    <x v="431"/>
    <x v="0"/>
    <n v="4"/>
    <n v="15242"/>
    <d v="2019-02-07T00:00:00"/>
    <d v="2026-02-07T00:00:00"/>
    <n v="0"/>
    <n v="1"/>
    <n v="26"/>
    <n v="30"/>
    <n v="2"/>
    <n v="17726461"/>
    <n v="19240000"/>
    <n v="60000000"/>
    <n v="1251469"/>
    <n v="48201657"/>
    <n v="0"/>
    <n v="0"/>
    <n v="0"/>
    <m/>
    <n v="0"/>
    <n v="0"/>
    <n v="0"/>
    <m/>
    <m/>
    <d v="2021-03-30T00:00:00"/>
    <n v="1"/>
    <s v="O"/>
    <n v="1"/>
    <n v="30"/>
    <n v="0"/>
    <m/>
    <m/>
    <m/>
    <m/>
    <m/>
    <m/>
    <n v="1"/>
    <n v="1"/>
    <m/>
    <m/>
    <n v="34392648"/>
    <s v="CREDITOS DE CONSUMO"/>
    <n v="0"/>
    <n v="0"/>
    <n v="890480123"/>
    <s v="UNIVERSIDAD DE CARTAGENA"/>
    <n v="5"/>
    <m/>
    <m/>
    <m/>
    <m/>
    <n v="1"/>
    <n v="7"/>
    <n v="2"/>
  </r>
  <r>
    <n v="675760"/>
    <s v="C"/>
    <x v="431"/>
    <x v="0"/>
    <n v="4"/>
    <n v="17666"/>
    <d v="2020-10-02T00:00:00"/>
    <d v="2023-10-02T00:00:00"/>
    <n v="0"/>
    <n v="1"/>
    <n v="6"/>
    <n v="30"/>
    <n v="2"/>
    <n v="12185828"/>
    <n v="12890000"/>
    <n v="2753236"/>
    <n v="91691"/>
    <n v="2358803"/>
    <n v="0"/>
    <n v="0"/>
    <n v="0"/>
    <m/>
    <n v="0"/>
    <n v="0"/>
    <n v="0"/>
    <m/>
    <m/>
    <d v="2021-03-30T00:00:00"/>
    <n v="1"/>
    <s v="O"/>
    <n v="1"/>
    <n v="30"/>
    <n v="0"/>
    <m/>
    <m/>
    <m/>
    <m/>
    <m/>
    <m/>
    <n v="1"/>
    <n v="1"/>
    <m/>
    <m/>
    <n v="1683043"/>
    <s v="CREDITOS DE CONSUMO"/>
    <n v="0"/>
    <n v="0"/>
    <n v="890480123"/>
    <s v="UNIVERSIDAD DE CARTAGENA"/>
    <n v="5"/>
    <m/>
    <m/>
    <m/>
    <m/>
    <n v="1"/>
    <n v="7"/>
    <n v="2"/>
  </r>
  <r>
    <n v="3010077"/>
    <s v="C"/>
    <x v="431"/>
    <x v="0"/>
    <n v="4"/>
    <n v="17696"/>
    <d v="2020-10-08T00:00:00"/>
    <d v="2023-10-30T00:00:00"/>
    <n v="0"/>
    <n v="1"/>
    <n v="6"/>
    <n v="30"/>
    <n v="2"/>
    <n v="8648788"/>
    <n v="9000000"/>
    <n v="12460160"/>
    <n v="394196"/>
    <n v="10506961"/>
    <n v="0"/>
    <n v="0"/>
    <n v="0"/>
    <m/>
    <n v="0"/>
    <n v="0"/>
    <n v="0"/>
    <m/>
    <m/>
    <d v="2021-03-30T00:00:00"/>
    <n v="1"/>
    <s v="O"/>
    <n v="1"/>
    <n v="30"/>
    <n v="0"/>
    <m/>
    <m/>
    <m/>
    <m/>
    <m/>
    <m/>
    <n v="1"/>
    <n v="1"/>
    <m/>
    <m/>
    <n v="7496884"/>
    <s v="CREDITOS DE CONSUMO"/>
    <n v="0"/>
    <n v="0"/>
    <n v="890480123"/>
    <s v="UNIVERSIDAD DE CARTAGENA"/>
    <n v="5"/>
    <m/>
    <m/>
    <m/>
    <m/>
    <n v="1"/>
    <n v="7"/>
    <n v="2"/>
  </r>
  <r>
    <n v="666892"/>
    <s v="C"/>
    <x v="431"/>
    <x v="0"/>
    <n v="4"/>
    <n v="18199"/>
    <d v="2021-02-18T00:00:00"/>
    <d v="2022-02-28T00:00:00"/>
    <n v="0"/>
    <n v="1"/>
    <n v="2"/>
    <n v="30"/>
    <n v="2"/>
    <n v="12185828"/>
    <n v="12890000"/>
    <n v="2800000"/>
    <n v="249020"/>
    <n v="2327850"/>
    <n v="0"/>
    <n v="0"/>
    <n v="0"/>
    <m/>
    <n v="0"/>
    <n v="0"/>
    <n v="0"/>
    <m/>
    <m/>
    <d v="2021-03-30T00:00:00"/>
    <n v="1"/>
    <s v="O"/>
    <n v="1"/>
    <n v="30"/>
    <n v="0"/>
    <m/>
    <m/>
    <m/>
    <m/>
    <m/>
    <m/>
    <n v="1"/>
    <n v="1"/>
    <m/>
    <m/>
    <n v="1660958"/>
    <s v="CREDITOS DE CONSUMO"/>
    <n v="0"/>
    <n v="0"/>
    <n v="890480123"/>
    <s v="UNIVERSIDAD DE CARTAGENA"/>
    <n v="5"/>
    <m/>
    <m/>
    <m/>
    <m/>
    <n v="1"/>
    <n v="7"/>
    <n v="2"/>
  </r>
  <r>
    <n v="479937"/>
    <s v="C"/>
    <x v="431"/>
    <x v="0"/>
    <n v="4"/>
    <n v="18200"/>
    <d v="2021-02-18T00:00:00"/>
    <d v="2021-12-28T00:00:00"/>
    <n v="0"/>
    <n v="1"/>
    <n v="2"/>
    <n v="30"/>
    <n v="2"/>
    <n v="12185828"/>
    <n v="12890000"/>
    <n v="2100000"/>
    <n v="221907"/>
    <n v="1675266"/>
    <n v="0"/>
    <n v="0"/>
    <n v="0"/>
    <m/>
    <n v="0"/>
    <n v="0"/>
    <n v="0"/>
    <m/>
    <m/>
    <d v="2021-03-30T00:00:00"/>
    <n v="1"/>
    <s v="O"/>
    <n v="1"/>
    <n v="30"/>
    <n v="0"/>
    <m/>
    <m/>
    <m/>
    <m/>
    <m/>
    <m/>
    <n v="1"/>
    <n v="1"/>
    <m/>
    <m/>
    <n v="1195329"/>
    <s v="CREDITOS DE CONSUMO"/>
    <n v="0"/>
    <n v="0"/>
    <n v="890480123"/>
    <s v="UNIVERSIDAD DE CARTAGENA"/>
    <n v="5"/>
    <m/>
    <m/>
    <m/>
    <m/>
    <n v="1"/>
    <n v="7"/>
    <n v="2"/>
  </r>
  <r>
    <n v="859452"/>
    <s v="C"/>
    <x v="431"/>
    <x v="0"/>
    <n v="4"/>
    <n v="18280"/>
    <d v="2021-03-19T00:00:00"/>
    <d v="2021-06-30T00:00:00"/>
    <n v="0"/>
    <n v="1"/>
    <n v="1"/>
    <n v="30"/>
    <n v="2"/>
    <n v="13121400"/>
    <n v="13940000"/>
    <n v="3000000"/>
    <n v="32804"/>
    <n v="3000000"/>
    <n v="0"/>
    <n v="0"/>
    <n v="0"/>
    <m/>
    <n v="0"/>
    <n v="0"/>
    <n v="0"/>
    <n v="3000000"/>
    <n v="6"/>
    <d v="2021-03-30T00:00:00"/>
    <n v="1"/>
    <s v="O"/>
    <n v="1"/>
    <n v="30"/>
    <n v="0"/>
    <m/>
    <m/>
    <m/>
    <m/>
    <m/>
    <m/>
    <n v="1"/>
    <n v="1"/>
    <m/>
    <m/>
    <n v="2140548"/>
    <s v="CREDITOS DE CONSUMO"/>
    <n v="0"/>
    <n v="0"/>
    <n v="890480123"/>
    <s v="UNIVERSIDAD DE CARTAGENA"/>
    <n v="5"/>
    <m/>
    <m/>
    <m/>
    <m/>
    <n v="1"/>
    <n v="7"/>
    <n v="2"/>
  </r>
  <r>
    <n v="0"/>
    <s v="C"/>
    <x v="432"/>
    <x v="0"/>
    <n v="4"/>
    <n v="17543"/>
    <d v="2020-08-31T00:00:00"/>
    <d v="2021-11-30T00:00:00"/>
    <n v="0"/>
    <n v="1"/>
    <n v="7"/>
    <n v="30"/>
    <n v="2"/>
    <n v="12185828"/>
    <n v="12890000"/>
    <n v="1350000"/>
    <n v="97484"/>
    <n v="745263"/>
    <n v="0"/>
    <n v="0"/>
    <n v="0"/>
    <m/>
    <n v="0"/>
    <n v="0"/>
    <n v="0"/>
    <m/>
    <m/>
    <d v="2021-03-30T00:00:00"/>
    <n v="1"/>
    <s v="O"/>
    <n v="1"/>
    <n v="30"/>
    <n v="0"/>
    <m/>
    <m/>
    <m/>
    <m/>
    <m/>
    <m/>
    <n v="1"/>
    <n v="1"/>
    <m/>
    <m/>
    <n v="9450681"/>
    <s v="CREDITOS DE CONSUMO"/>
    <n v="0"/>
    <n v="0"/>
    <n v="890480123"/>
    <s v="UNIVERSIDAD DE CARTAGENA"/>
    <n v="5"/>
    <m/>
    <m/>
    <m/>
    <m/>
    <n v="1"/>
    <n v="7"/>
    <n v="2"/>
  </r>
  <r>
    <n v="0"/>
    <s v="C"/>
    <x v="432"/>
    <x v="0"/>
    <n v="4"/>
    <n v="17827"/>
    <d v="2020-11-23T00:00:00"/>
    <d v="2021-09-30T00:00:00"/>
    <n v="0"/>
    <n v="1"/>
    <n v="4"/>
    <n v="30"/>
    <n v="2"/>
    <n v="13121400"/>
    <n v="13940000"/>
    <n v="1069190"/>
    <n v="113454"/>
    <n v="655250"/>
    <n v="0"/>
    <n v="0"/>
    <n v="0"/>
    <m/>
    <n v="0"/>
    <n v="0"/>
    <n v="0"/>
    <m/>
    <m/>
    <d v="2021-03-30T00:00:00"/>
    <n v="1"/>
    <s v="O"/>
    <n v="1"/>
    <n v="30"/>
    <n v="0"/>
    <m/>
    <m/>
    <m/>
    <m/>
    <m/>
    <m/>
    <n v="1"/>
    <n v="1"/>
    <m/>
    <m/>
    <n v="8309226"/>
    <s v="CREDITOS DE CONSUMO"/>
    <n v="0"/>
    <n v="0"/>
    <n v="890480123"/>
    <s v="UNIVERSIDAD DE CARTAGENA"/>
    <n v="5"/>
    <m/>
    <m/>
    <m/>
    <m/>
    <n v="1"/>
    <n v="7"/>
    <n v="2"/>
  </r>
  <r>
    <n v="4847816"/>
    <s v="C"/>
    <x v="433"/>
    <x v="0"/>
    <n v="4"/>
    <n v="15785"/>
    <d v="2019-05-31T00:00:00"/>
    <d v="2024-05-31T00:00:00"/>
    <n v="0"/>
    <n v="1"/>
    <n v="22"/>
    <n v="30"/>
    <n v="2"/>
    <n v="17726461"/>
    <n v="19240000"/>
    <n v="45000000"/>
    <n v="1136019"/>
    <n v="32835122"/>
    <n v="0"/>
    <n v="0"/>
    <n v="0"/>
    <m/>
    <n v="0"/>
    <n v="0"/>
    <n v="0"/>
    <m/>
    <m/>
    <d v="2021-03-30T00:00:00"/>
    <n v="1"/>
    <s v="O"/>
    <n v="1"/>
    <n v="30"/>
    <n v="0"/>
    <m/>
    <m/>
    <m/>
    <m/>
    <m/>
    <m/>
    <n v="1"/>
    <n v="1"/>
    <m/>
    <m/>
    <n v="27987306"/>
    <s v="CREDITOS DE CONSUMO"/>
    <n v="0"/>
    <n v="0"/>
    <n v="890480123"/>
    <s v="UNIVERSIDAD DE CARTAGENA"/>
    <n v="5"/>
    <m/>
    <m/>
    <m/>
    <m/>
    <n v="1"/>
    <n v="7"/>
    <n v="2"/>
  </r>
  <r>
    <n v="496734"/>
    <s v="C"/>
    <x v="433"/>
    <x v="0"/>
    <n v="4"/>
    <n v="15831"/>
    <d v="2019-06-19T00:00:00"/>
    <d v="2022-06-30T00:00:00"/>
    <n v="0"/>
    <n v="1"/>
    <n v="21"/>
    <n v="30"/>
    <n v="2"/>
    <n v="12185828"/>
    <n v="12890000"/>
    <n v="7300000"/>
    <n v="243113"/>
    <n v="3364467"/>
    <n v="0"/>
    <n v="0"/>
    <n v="0"/>
    <m/>
    <n v="0"/>
    <n v="0"/>
    <n v="0"/>
    <m/>
    <m/>
    <d v="2021-03-30T00:00:00"/>
    <n v="1"/>
    <s v="O"/>
    <n v="1"/>
    <n v="30"/>
    <n v="0"/>
    <m/>
    <m/>
    <m/>
    <m/>
    <m/>
    <m/>
    <n v="1"/>
    <n v="1"/>
    <m/>
    <m/>
    <n v="2867733"/>
    <s v="CREDITOS DE CONSUMO"/>
    <n v="0"/>
    <n v="0"/>
    <n v="890480123"/>
    <s v="UNIVERSIDAD DE CARTAGENA"/>
    <n v="5"/>
    <m/>
    <m/>
    <m/>
    <m/>
    <n v="1"/>
    <n v="7"/>
    <n v="2"/>
  </r>
  <r>
    <n v="4709132"/>
    <s v="C"/>
    <x v="434"/>
    <x v="0"/>
    <n v="4"/>
    <n v="18029"/>
    <d v="2020-12-31T00:00:00"/>
    <d v="2023-06-30T00:00:00"/>
    <n v="0"/>
    <n v="1"/>
    <n v="3"/>
    <n v="30"/>
    <n v="2"/>
    <n v="16011168"/>
    <n v="17240000"/>
    <n v="5791095"/>
    <n v="235509"/>
    <n v="5309565"/>
    <n v="0"/>
    <n v="0"/>
    <n v="0"/>
    <m/>
    <n v="0"/>
    <n v="0"/>
    <n v="0"/>
    <m/>
    <m/>
    <d v="2021-03-30T00:00:00"/>
    <n v="1"/>
    <s v="O"/>
    <n v="1"/>
    <n v="30"/>
    <n v="0"/>
    <m/>
    <m/>
    <m/>
    <m/>
    <m/>
    <m/>
    <n v="1"/>
    <n v="1"/>
    <m/>
    <m/>
    <n v="600433"/>
    <s v="CREDITOS DE CONSUMO"/>
    <n v="0"/>
    <n v="0"/>
    <n v="890480123"/>
    <s v="UNIVERSIDAD DE CARTAGENA"/>
    <n v="5"/>
    <m/>
    <m/>
    <m/>
    <m/>
    <n v="1"/>
    <n v="7"/>
    <n v="2"/>
  </r>
  <r>
    <n v="5367364"/>
    <s v="C"/>
    <x v="434"/>
    <x v="2"/>
    <n v="4"/>
    <n v="18030"/>
    <d v="2020-12-31T00:00:00"/>
    <d v="2022-04-30T00:00:00"/>
    <n v="0"/>
    <n v="1"/>
    <n v="3"/>
    <n v="30"/>
    <n v="2"/>
    <n v="16011168"/>
    <n v="17240000"/>
    <n v="7306305"/>
    <n v="510148"/>
    <n v="6051725"/>
    <n v="0"/>
    <n v="0"/>
    <n v="0"/>
    <m/>
    <n v="0"/>
    <n v="0"/>
    <n v="0"/>
    <m/>
    <m/>
    <d v="2021-03-31T00:00:00"/>
    <n v="1"/>
    <s v="O"/>
    <n v="1"/>
    <n v="30"/>
    <n v="0"/>
    <m/>
    <m/>
    <m/>
    <m/>
    <m/>
    <m/>
    <n v="1"/>
    <n v="1"/>
    <m/>
    <m/>
    <n v="684361"/>
    <s v="CREDITOS DE CONSUMO"/>
    <n v="0"/>
    <n v="0"/>
    <m/>
    <m/>
    <n v="5"/>
    <m/>
    <m/>
    <m/>
    <m/>
    <n v="1"/>
    <n v="7"/>
    <n v="2"/>
  </r>
  <r>
    <n v="80247220"/>
    <s v="C"/>
    <x v="434"/>
    <x v="2"/>
    <n v="4"/>
    <n v="18031"/>
    <d v="2020-12-31T00:00:00"/>
    <d v="2026-06-30T00:00:00"/>
    <n v="0"/>
    <n v="1"/>
    <n v="3"/>
    <n v="30"/>
    <n v="2"/>
    <n v="9568969"/>
    <n v="10000000"/>
    <n v="93759927"/>
    <n v="1832601"/>
    <n v="90479065"/>
    <n v="0"/>
    <n v="0"/>
    <n v="0"/>
    <m/>
    <n v="0"/>
    <n v="0"/>
    <n v="0"/>
    <m/>
    <m/>
    <d v="2021-03-31T00:00:00"/>
    <n v="1"/>
    <s v="O"/>
    <n v="1"/>
    <n v="30"/>
    <n v="0"/>
    <m/>
    <m/>
    <m/>
    <m/>
    <m/>
    <m/>
    <n v="1"/>
    <n v="1"/>
    <m/>
    <m/>
    <n v="10231845"/>
    <s v="CREDITOS DE CONSUMO"/>
    <n v="0"/>
    <n v="0"/>
    <m/>
    <m/>
    <n v="5"/>
    <m/>
    <m/>
    <m/>
    <m/>
    <n v="1"/>
    <n v="7"/>
    <n v="2"/>
  </r>
  <r>
    <n v="6310247"/>
    <s v="C"/>
    <x v="434"/>
    <x v="0"/>
    <n v="4"/>
    <n v="18318"/>
    <d v="2021-03-31T00:00:00"/>
    <d v="2021-04-30T00:00:00"/>
    <n v="0"/>
    <n v="1"/>
    <n v="0"/>
    <n v="30"/>
    <n v="2"/>
    <n v="23318977"/>
    <n v="25980000"/>
    <n v="7114829"/>
    <n v="7253088"/>
    <n v="7114829"/>
    <n v="0"/>
    <n v="0"/>
    <n v="0"/>
    <m/>
    <n v="0"/>
    <n v="0"/>
    <n v="0"/>
    <m/>
    <m/>
    <d v="2021-03-31T00:00:00"/>
    <n v="1"/>
    <s v="O"/>
    <n v="1"/>
    <n v="30"/>
    <n v="0"/>
    <m/>
    <m/>
    <m/>
    <m/>
    <m/>
    <m/>
    <n v="1"/>
    <n v="1"/>
    <m/>
    <m/>
    <n v="804582"/>
    <s v="CREDITOS DE CONSUMO"/>
    <n v="0"/>
    <n v="0"/>
    <n v="890480123"/>
    <s v="UNIVERSIDAD DE CARTAGENA"/>
    <n v="5"/>
    <m/>
    <m/>
    <m/>
    <m/>
    <n v="1"/>
    <n v="7"/>
    <n v="2"/>
  </r>
  <r>
    <n v="15449201"/>
    <s v="C"/>
    <x v="435"/>
    <x v="0"/>
    <n v="4"/>
    <n v="12462"/>
    <d v="2017-05-10T00:00:00"/>
    <d v="2024-05-10T00:00:00"/>
    <n v="0"/>
    <n v="1"/>
    <n v="47"/>
    <n v="30"/>
    <n v="2"/>
    <n v="17726461"/>
    <n v="19240000"/>
    <n v="82730000"/>
    <n v="1725567"/>
    <n v="48024563"/>
    <n v="0"/>
    <n v="0"/>
    <n v="0"/>
    <m/>
    <n v="0"/>
    <n v="0"/>
    <n v="0"/>
    <m/>
    <m/>
    <d v="2021-03-30T00:00:00"/>
    <n v="1"/>
    <s v="O"/>
    <n v="1"/>
    <n v="30"/>
    <n v="0"/>
    <m/>
    <m/>
    <m/>
    <m/>
    <m/>
    <m/>
    <n v="1"/>
    <n v="1"/>
    <m/>
    <m/>
    <n v="32575362"/>
    <s v="CREDITOS DE CONSUMO"/>
    <n v="0"/>
    <n v="0"/>
    <n v="890480123"/>
    <s v="UNIVERSIDAD DE CARTAGENA"/>
    <n v="5"/>
    <m/>
    <m/>
    <m/>
    <m/>
    <n v="1"/>
    <n v="7"/>
    <n v="2"/>
  </r>
  <r>
    <n v="297554"/>
    <s v="C"/>
    <x v="435"/>
    <x v="0"/>
    <n v="4"/>
    <n v="14418"/>
    <d v="2018-08-08T00:00:00"/>
    <d v="2021-08-08T00:00:00"/>
    <n v="0"/>
    <n v="1"/>
    <n v="32"/>
    <n v="30"/>
    <n v="2"/>
    <n v="13121400"/>
    <n v="13940000"/>
    <n v="7299980"/>
    <n v="246392"/>
    <n v="924959"/>
    <n v="0"/>
    <n v="0"/>
    <n v="0"/>
    <m/>
    <n v="0"/>
    <n v="0"/>
    <n v="0"/>
    <m/>
    <m/>
    <d v="2021-03-30T00:00:00"/>
    <n v="1"/>
    <s v="O"/>
    <n v="1"/>
    <n v="30"/>
    <n v="0"/>
    <m/>
    <m/>
    <m/>
    <m/>
    <m/>
    <m/>
    <n v="1"/>
    <n v="1"/>
    <m/>
    <m/>
    <n v="627405"/>
    <s v="CREDITOS DE CONSUMO"/>
    <n v="0"/>
    <n v="0"/>
    <n v="890480123"/>
    <s v="UNIVERSIDAD DE CARTAGENA"/>
    <n v="5"/>
    <m/>
    <m/>
    <m/>
    <m/>
    <n v="1"/>
    <n v="7"/>
    <n v="2"/>
  </r>
  <r>
    <n v="797687"/>
    <s v="C"/>
    <x v="435"/>
    <x v="0"/>
    <n v="4"/>
    <n v="16627"/>
    <d v="2019-11-28T00:00:00"/>
    <d v="2022-11-28T00:00:00"/>
    <n v="2"/>
    <n v="1"/>
    <n v="15"/>
    <n v="30"/>
    <n v="2"/>
    <n v="17726461"/>
    <n v="19240000"/>
    <n v="4000000"/>
    <n v="144061"/>
    <n v="2479647"/>
    <n v="2442"/>
    <n v="0"/>
    <n v="0"/>
    <m/>
    <n v="0"/>
    <n v="0"/>
    <n v="0"/>
    <m/>
    <m/>
    <d v="2021-03-30T00:00:00"/>
    <n v="1"/>
    <s v="O"/>
    <n v="1"/>
    <n v="30"/>
    <n v="749"/>
    <m/>
    <m/>
    <m/>
    <m/>
    <m/>
    <m/>
    <n v="1"/>
    <n v="1"/>
    <m/>
    <m/>
    <n v="1681960"/>
    <s v="CREDITOS DE CONSUMO"/>
    <n v="0"/>
    <n v="0"/>
    <n v="890480123"/>
    <s v="UNIVERSIDAD DE CARTAGENA"/>
    <n v="5"/>
    <m/>
    <m/>
    <m/>
    <m/>
    <n v="1"/>
    <n v="7"/>
    <n v="2"/>
  </r>
  <r>
    <n v="433726"/>
    <s v="C"/>
    <x v="435"/>
    <x v="0"/>
    <n v="4"/>
    <n v="17003"/>
    <d v="2020-02-20T00:00:00"/>
    <d v="2022-02-28T00:00:00"/>
    <n v="0"/>
    <n v="1"/>
    <n v="13"/>
    <n v="30"/>
    <n v="2"/>
    <n v="12185828"/>
    <n v="12890000"/>
    <n v="2761312"/>
    <n v="130224"/>
    <n v="1348257"/>
    <n v="0"/>
    <n v="0"/>
    <n v="0"/>
    <m/>
    <n v="0"/>
    <n v="0"/>
    <n v="0"/>
    <m/>
    <m/>
    <d v="2021-03-30T00:00:00"/>
    <n v="1"/>
    <s v="O"/>
    <n v="1"/>
    <n v="30"/>
    <n v="0"/>
    <m/>
    <m/>
    <m/>
    <m/>
    <m/>
    <m/>
    <n v="1"/>
    <n v="1"/>
    <m/>
    <m/>
    <n v="914531"/>
    <s v="CREDITOS DE CONSUMO"/>
    <n v="0"/>
    <n v="0"/>
    <n v="890480123"/>
    <s v="UNIVERSIDAD DE CARTAGENA"/>
    <n v="5"/>
    <m/>
    <m/>
    <m/>
    <m/>
    <n v="1"/>
    <n v="7"/>
    <n v="2"/>
  </r>
  <r>
    <n v="14137046"/>
    <s v="C"/>
    <x v="435"/>
    <x v="3"/>
    <n v="4"/>
    <n v="17756"/>
    <d v="2020-10-29T00:00:00"/>
    <d v="2027-10-30T00:00:00"/>
    <n v="0"/>
    <n v="1"/>
    <n v="5"/>
    <n v="30"/>
    <n v="2"/>
    <n v="10971158"/>
    <n v="11540000"/>
    <n v="45990000"/>
    <n v="617826"/>
    <n v="43945670"/>
    <n v="0"/>
    <n v="0"/>
    <n v="63990000"/>
    <s v="                              "/>
    <n v="0"/>
    <n v="0"/>
    <n v="0"/>
    <s v="1000000/1000000"/>
    <d v="2021-12-06T00:00:00"/>
    <d v="2021-03-30T00:00:00"/>
    <n v="3"/>
    <s v="O"/>
    <n v="1"/>
    <n v="30"/>
    <n v="0"/>
    <m/>
    <m/>
    <m/>
    <m/>
    <m/>
    <m/>
    <n v="1"/>
    <n v="1"/>
    <m/>
    <m/>
    <n v="29808624"/>
    <s v="CREDITOS DE CONSUMO"/>
    <n v="0"/>
    <n v="0"/>
    <n v="890480123"/>
    <s v="UNIVERSIDAD DE CARTAGENA"/>
    <n v="5"/>
    <m/>
    <m/>
    <m/>
    <m/>
    <n v="1"/>
    <n v="7"/>
    <n v="2"/>
  </r>
  <r>
    <n v="1510182"/>
    <s v="C"/>
    <x v="435"/>
    <x v="0"/>
    <n v="4"/>
    <n v="17937"/>
    <d v="2020-12-29T00:00:00"/>
    <d v="2022-12-30T00:00:00"/>
    <n v="0"/>
    <n v="1"/>
    <n v="3"/>
    <n v="30"/>
    <n v="2"/>
    <n v="15881442"/>
    <n v="17090000"/>
    <n v="5266000"/>
    <n v="257542"/>
    <n v="4694473"/>
    <n v="0"/>
    <n v="0"/>
    <n v="0"/>
    <m/>
    <n v="0"/>
    <n v="0"/>
    <n v="0"/>
    <m/>
    <m/>
    <d v="2021-03-30T00:00:00"/>
    <n v="1"/>
    <s v="O"/>
    <n v="1"/>
    <n v="30"/>
    <n v="0"/>
    <m/>
    <m/>
    <m/>
    <m/>
    <m/>
    <m/>
    <n v="1"/>
    <n v="1"/>
    <m/>
    <m/>
    <n v="3184291"/>
    <s v="CREDITOS DE CONSUMO"/>
    <n v="0"/>
    <n v="0"/>
    <n v="890480123"/>
    <s v="UNIVERSIDAD DE CARTAGENA"/>
    <n v="5"/>
    <m/>
    <m/>
    <m/>
    <m/>
    <n v="1"/>
    <n v="7"/>
    <n v="2"/>
  </r>
  <r>
    <n v="1930163"/>
    <s v="C"/>
    <x v="435"/>
    <x v="0"/>
    <n v="4"/>
    <n v="18210"/>
    <d v="2021-02-25T00:00:00"/>
    <d v="2021-06-28T00:00:00"/>
    <n v="0"/>
    <n v="1"/>
    <n v="1"/>
    <n v="30"/>
    <n v="2"/>
    <n v="13121400"/>
    <n v="13940000"/>
    <n v="6000000"/>
    <n v="65607"/>
    <n v="6000000"/>
    <n v="3"/>
    <n v="0"/>
    <n v="0"/>
    <m/>
    <n v="0"/>
    <n v="0"/>
    <n v="0"/>
    <n v="6000000"/>
    <n v="6"/>
    <d v="2021-03-30T00:00:00"/>
    <n v="1"/>
    <s v="O"/>
    <n v="1"/>
    <n v="30"/>
    <n v="0"/>
    <m/>
    <m/>
    <m/>
    <m/>
    <m/>
    <m/>
    <n v="1"/>
    <n v="1"/>
    <m/>
    <m/>
    <n v="4069837"/>
    <s v="CREDITOS DE CONSUMO"/>
    <n v="0"/>
    <n v="0"/>
    <n v="890480123"/>
    <s v="UNIVERSIDAD DE CARTAGENA"/>
    <n v="5"/>
    <m/>
    <m/>
    <m/>
    <m/>
    <n v="1"/>
    <n v="7"/>
    <n v="2"/>
  </r>
  <r>
    <n v="13302302"/>
    <s v="C"/>
    <x v="436"/>
    <x v="0"/>
    <n v="4"/>
    <n v="18260"/>
    <d v="2021-03-12T00:00:00"/>
    <d v="2028-03-30T00:00:00"/>
    <n v="0"/>
    <n v="1"/>
    <n v="3"/>
    <n v="30"/>
    <n v="2"/>
    <n v="16011168"/>
    <n v="17240000"/>
    <n v="35000000"/>
    <n v="695395"/>
    <n v="34304605"/>
    <n v="0"/>
    <n v="0"/>
    <n v="0"/>
    <m/>
    <n v="0"/>
    <n v="0"/>
    <n v="0"/>
    <m/>
    <m/>
    <d v="2021-03-30T00:00:00"/>
    <n v="1"/>
    <s v="O"/>
    <n v="1"/>
    <n v="30"/>
    <n v="0"/>
    <m/>
    <m/>
    <m/>
    <m/>
    <m/>
    <m/>
    <n v="1"/>
    <n v="1"/>
    <m/>
    <m/>
    <n v="21002303"/>
    <s v="CREDITOS DE CONSUMO"/>
    <n v="0"/>
    <n v="0"/>
    <n v="890480123"/>
    <s v="UNIVERSIDAD DE CARTAGENA"/>
    <n v="5"/>
    <m/>
    <m/>
    <m/>
    <m/>
    <n v="1"/>
    <n v="7"/>
    <n v="2"/>
  </r>
  <r>
    <n v="4617209"/>
    <s v="C"/>
    <x v="437"/>
    <x v="0"/>
    <n v="4"/>
    <n v="15012"/>
    <d v="2018-12-13T00:00:00"/>
    <d v="2022-12-13T00:00:00"/>
    <n v="17"/>
    <n v="1"/>
    <n v="26"/>
    <n v="30"/>
    <n v="2"/>
    <n v="12185828"/>
    <n v="12890000"/>
    <n v="20000000"/>
    <n v="528503"/>
    <n v="10103348"/>
    <n v="57256"/>
    <n v="0"/>
    <n v="0"/>
    <m/>
    <n v="0"/>
    <n v="0"/>
    <n v="0"/>
    <m/>
    <m/>
    <d v="2021-03-30T00:00:00"/>
    <n v="1"/>
    <s v="O"/>
    <n v="1"/>
    <n v="30"/>
    <n v="153608"/>
    <m/>
    <m/>
    <m/>
    <m/>
    <m/>
    <m/>
    <n v="1"/>
    <n v="1"/>
    <m/>
    <m/>
    <n v="5486139"/>
    <s v="CREDITOS DE CONSUMO"/>
    <n v="0"/>
    <n v="0"/>
    <n v="890480123"/>
    <s v="UNIVERSIDAD DE CARTAGENA"/>
    <n v="5"/>
    <m/>
    <m/>
    <m/>
    <m/>
    <n v="1"/>
    <n v="7"/>
    <n v="2"/>
  </r>
  <r>
    <n v="2691864"/>
    <s v="C"/>
    <x v="437"/>
    <x v="0"/>
    <n v="4"/>
    <n v="16439"/>
    <d v="2019-10-11T00:00:00"/>
    <d v="2024-10-30T00:00:00"/>
    <n v="0"/>
    <n v="1"/>
    <n v="17"/>
    <n v="30"/>
    <n v="2"/>
    <n v="12185828"/>
    <n v="12890000"/>
    <n v="7600806"/>
    <n v="169790"/>
    <n v="5890321"/>
    <n v="0"/>
    <n v="0"/>
    <n v="0"/>
    <m/>
    <n v="0"/>
    <n v="0"/>
    <n v="0"/>
    <m/>
    <m/>
    <d v="2021-03-30T00:00:00"/>
    <n v="1"/>
    <s v="O"/>
    <n v="1"/>
    <n v="30"/>
    <n v="0"/>
    <m/>
    <m/>
    <m/>
    <m/>
    <m/>
    <m/>
    <n v="1"/>
    <n v="1"/>
    <m/>
    <m/>
    <n v="3198457"/>
    <s v="CREDITOS DE CONSUMO"/>
    <n v="0"/>
    <n v="0"/>
    <n v="890480123"/>
    <s v="UNIVERSIDAD DE CARTAGENA"/>
    <n v="5"/>
    <m/>
    <m/>
    <m/>
    <m/>
    <n v="1"/>
    <n v="7"/>
    <n v="2"/>
  </r>
  <r>
    <n v="21780733"/>
    <s v="C"/>
    <x v="437"/>
    <x v="3"/>
    <n v="4"/>
    <n v="18255"/>
    <d v="2021-03-11T00:00:00"/>
    <d v="2028-03-30T00:00:00"/>
    <n v="0"/>
    <n v="1"/>
    <n v="2"/>
    <n v="30"/>
    <n v="2"/>
    <n v="10971158"/>
    <n v="11540000"/>
    <n v="48490000"/>
    <n v="829532"/>
    <n v="47660468"/>
    <n v="0"/>
    <n v="0"/>
    <n v="59490000"/>
    <s v="                              "/>
    <n v="0"/>
    <n v="0"/>
    <n v="0"/>
    <m/>
    <m/>
    <d v="2021-03-30T00:00:00"/>
    <n v="3"/>
    <s v="O"/>
    <n v="1"/>
    <n v="30"/>
    <n v="0"/>
    <m/>
    <m/>
    <m/>
    <m/>
    <m/>
    <m/>
    <n v="1"/>
    <n v="1"/>
    <m/>
    <m/>
    <n v="25879735"/>
    <s v="CREDITOS DE CONSUMO"/>
    <n v="0"/>
    <n v="0"/>
    <n v="890480123"/>
    <s v="UNIVERSIDAD DE CARTAGENA"/>
    <n v="5"/>
    <m/>
    <m/>
    <m/>
    <m/>
    <n v="1"/>
    <n v="7"/>
    <n v="2"/>
  </r>
  <r>
    <n v="195499"/>
    <s v="C"/>
    <x v="437"/>
    <x v="0"/>
    <n v="4"/>
    <n v="550023511"/>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2"/>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3"/>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4"/>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202250"/>
    <s v="C"/>
    <x v="437"/>
    <x v="0"/>
    <n v="4"/>
    <n v="550023638"/>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39"/>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40"/>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41"/>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8493"/>
    <s v="C"/>
    <x v="437"/>
    <x v="0"/>
    <n v="4"/>
    <n v="550023642"/>
    <d v="2020-02-29T00:00:00"/>
    <d v="2023-03-30T00:00:00"/>
    <n v="0"/>
    <n v="1"/>
    <n v="11"/>
    <n v="30"/>
    <n v="2"/>
    <n v="22490513"/>
    <n v="24960000"/>
    <n v="600000"/>
    <n v="23067"/>
    <n v="456223"/>
    <n v="158"/>
    <n v="0"/>
    <n v="0"/>
    <m/>
    <n v="0"/>
    <n v="0"/>
    <n v="0"/>
    <m/>
    <m/>
    <d v="2021-03-30T00:00:00"/>
    <n v="1"/>
    <s v="O"/>
    <n v="1"/>
    <n v="30"/>
    <n v="0"/>
    <m/>
    <m/>
    <m/>
    <m/>
    <m/>
    <m/>
    <n v="1"/>
    <n v="1"/>
    <m/>
    <m/>
    <n v="247730"/>
    <s v="CREDITOS DE CONSUMO"/>
    <n v="0"/>
    <n v="0"/>
    <n v="890480123"/>
    <s v="UNIVERSIDAD DE CARTAGENA"/>
    <n v="5"/>
    <m/>
    <m/>
    <m/>
    <m/>
    <n v="2"/>
    <n v="7"/>
    <n v="2"/>
  </r>
  <r>
    <n v="356568"/>
    <s v="C"/>
    <x v="437"/>
    <x v="0"/>
    <n v="4"/>
    <n v="550024619"/>
    <d v="2020-10-19T00:00:00"/>
    <d v="2023-11-30T00:00:00"/>
    <n v="0"/>
    <n v="1"/>
    <n v="3"/>
    <n v="30"/>
    <n v="2"/>
    <n v="22490513"/>
    <n v="24960000"/>
    <n v="831700"/>
    <n v="31974"/>
    <n v="780239"/>
    <n v="16559"/>
    <n v="0"/>
    <n v="0"/>
    <m/>
    <n v="0"/>
    <n v="0"/>
    <n v="0"/>
    <m/>
    <m/>
    <d v="2021-02-26T00:00:00"/>
    <n v="1"/>
    <s v="O"/>
    <n v="1"/>
    <n v="30"/>
    <n v="0"/>
    <m/>
    <m/>
    <m/>
    <m/>
    <m/>
    <m/>
    <n v="1"/>
    <n v="1"/>
    <m/>
    <m/>
    <n v="423671"/>
    <s v="CREDITOS DE CONSUMO"/>
    <n v="0"/>
    <n v="0"/>
    <n v="890480123"/>
    <s v="UNIVERSIDAD DE CARTAGENA"/>
    <n v="5"/>
    <m/>
    <m/>
    <m/>
    <m/>
    <n v="2"/>
    <n v="7"/>
    <n v="2"/>
  </r>
  <r>
    <n v="167982"/>
    <s v="C"/>
    <x v="437"/>
    <x v="0"/>
    <n v="4"/>
    <n v="550024620"/>
    <d v="2020-10-19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1975"/>
    <s v="C"/>
    <x v="437"/>
    <x v="0"/>
    <n v="4"/>
    <n v="550024628"/>
    <d v="2020-10-23T00:00:00"/>
    <d v="2023-11-30T00:00:00"/>
    <n v="0"/>
    <n v="1"/>
    <n v="4"/>
    <n v="30"/>
    <n v="2"/>
    <n v="22490513"/>
    <n v="24960000"/>
    <n v="600000"/>
    <n v="23066"/>
    <n v="551371"/>
    <n v="0"/>
    <n v="0"/>
    <n v="0"/>
    <m/>
    <n v="0"/>
    <n v="0"/>
    <n v="0"/>
    <m/>
    <m/>
    <d v="2021-03-30T00:00:00"/>
    <n v="1"/>
    <s v="O"/>
    <n v="1"/>
    <n v="30"/>
    <n v="0"/>
    <m/>
    <m/>
    <m/>
    <m/>
    <m/>
    <m/>
    <n v="1"/>
    <n v="1"/>
    <m/>
    <m/>
    <n v="299396"/>
    <s v="CREDITOS DE CONSUMO"/>
    <n v="0"/>
    <n v="0"/>
    <n v="890480123"/>
    <s v="UNIVERSIDAD DE CARTAGENA"/>
    <n v="5"/>
    <m/>
    <m/>
    <m/>
    <m/>
    <n v="2"/>
    <n v="7"/>
    <n v="2"/>
  </r>
  <r>
    <n v="82229"/>
    <s v="C"/>
    <x v="437"/>
    <x v="0"/>
    <n v="4"/>
    <n v="550024631"/>
    <d v="2020-10-23T00:00:00"/>
    <d v="2023-11-30T00:00:00"/>
    <n v="0"/>
    <n v="1"/>
    <n v="4"/>
    <n v="30"/>
    <n v="2"/>
    <n v="22490513"/>
    <n v="24960000"/>
    <n v="195800"/>
    <n v="7527"/>
    <n v="179932"/>
    <n v="0"/>
    <n v="0"/>
    <n v="0"/>
    <m/>
    <n v="0"/>
    <n v="0"/>
    <n v="0"/>
    <m/>
    <m/>
    <d v="2021-03-30T00:00:00"/>
    <n v="1"/>
    <s v="O"/>
    <n v="1"/>
    <n v="30"/>
    <n v="0"/>
    <m/>
    <m/>
    <m/>
    <m/>
    <m/>
    <m/>
    <n v="1"/>
    <n v="1"/>
    <m/>
    <m/>
    <n v="97703"/>
    <s v="CREDITOS DE CONSUMO"/>
    <n v="0"/>
    <n v="0"/>
    <n v="890480123"/>
    <s v="UNIVERSIDAD DE CARTAGENA"/>
    <n v="5"/>
    <m/>
    <m/>
    <m/>
    <m/>
    <n v="2"/>
    <n v="7"/>
    <n v="2"/>
  </r>
  <r>
    <n v="167982"/>
    <s v="C"/>
    <x v="437"/>
    <x v="0"/>
    <n v="4"/>
    <n v="550024651"/>
    <d v="2020-10-27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7687"/>
    <s v="C"/>
    <x v="437"/>
    <x v="0"/>
    <n v="4"/>
    <n v="550024842"/>
    <d v="2020-11-18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x v="437"/>
    <x v="0"/>
    <n v="4"/>
    <n v="550024849"/>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x v="437"/>
    <x v="0"/>
    <n v="4"/>
    <n v="550024850"/>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68113"/>
    <s v="C"/>
    <x v="437"/>
    <x v="0"/>
    <n v="4"/>
    <n v="550025075"/>
    <d v="2020-12-31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268113"/>
    <s v="C"/>
    <x v="437"/>
    <x v="0"/>
    <n v="4"/>
    <n v="550025172"/>
    <d v="2021-01-04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58738"/>
    <s v="C"/>
    <x v="437"/>
    <x v="0"/>
    <n v="4"/>
    <n v="550025174"/>
    <d v="2021-01-04T00:00:00"/>
    <d v="2024-01-30T00:00:00"/>
    <n v="0"/>
    <n v="1"/>
    <n v="1"/>
    <n v="30"/>
    <n v="2"/>
    <n v="22490513"/>
    <n v="24960000"/>
    <n v="131450"/>
    <n v="5053"/>
    <n v="128529"/>
    <n v="2721"/>
    <n v="0"/>
    <n v="0"/>
    <m/>
    <n v="0"/>
    <n v="0"/>
    <n v="0"/>
    <m/>
    <m/>
    <d v="2021-02-26T00:00:00"/>
    <n v="1"/>
    <s v="O"/>
    <n v="1"/>
    <n v="30"/>
    <n v="0"/>
    <m/>
    <m/>
    <m/>
    <m/>
    <m/>
    <m/>
    <n v="1"/>
    <n v="1"/>
    <m/>
    <m/>
    <n v="69791"/>
    <s v="CREDITOS DE CONSUMO"/>
    <n v="0"/>
    <n v="0"/>
    <n v="890480123"/>
    <s v="UNIVERSIDAD DE CARTAGENA"/>
    <n v="5"/>
    <m/>
    <m/>
    <m/>
    <m/>
    <n v="2"/>
    <n v="7"/>
    <n v="2"/>
  </r>
  <r>
    <n v="274199"/>
    <s v="C"/>
    <x v="437"/>
    <x v="0"/>
    <n v="4"/>
    <n v="550025211"/>
    <d v="2021-01-21T00:00:00"/>
    <d v="2024-02-28T00:00:00"/>
    <n v="0"/>
    <n v="1"/>
    <n v="0"/>
    <n v="30"/>
    <n v="2"/>
    <n v="22490513"/>
    <n v="24960000"/>
    <n v="600000"/>
    <n v="23066"/>
    <n v="600000"/>
    <n v="11250"/>
    <n v="0"/>
    <n v="0"/>
    <m/>
    <n v="0"/>
    <n v="0"/>
    <n v="0"/>
    <m/>
    <m/>
    <d v="2021-02-28T00:00:00"/>
    <n v="1"/>
    <s v="O"/>
    <n v="1"/>
    <n v="30"/>
    <n v="0"/>
    <m/>
    <m/>
    <m/>
    <m/>
    <m/>
    <m/>
    <n v="1"/>
    <n v="1"/>
    <m/>
    <m/>
    <n v="325801"/>
    <s v="CREDITOS DE CONSUMO"/>
    <n v="0"/>
    <n v="0"/>
    <n v="890480123"/>
    <s v="UNIVERSIDAD DE CARTAGENA"/>
    <n v="5"/>
    <m/>
    <m/>
    <m/>
    <m/>
    <n v="2"/>
    <n v="7"/>
    <n v="2"/>
  </r>
  <r>
    <n v="137099"/>
    <s v="C"/>
    <x v="437"/>
    <x v="0"/>
    <n v="4"/>
    <n v="550025212"/>
    <d v="2021-01-21T00:00:00"/>
    <d v="2024-02-28T00:00:00"/>
    <n v="0"/>
    <n v="1"/>
    <n v="0"/>
    <n v="30"/>
    <n v="2"/>
    <n v="22490513"/>
    <n v="24960000"/>
    <n v="300000"/>
    <n v="11533"/>
    <n v="300000"/>
    <n v="5610"/>
    <n v="0"/>
    <n v="0"/>
    <m/>
    <n v="0"/>
    <n v="0"/>
    <n v="0"/>
    <m/>
    <m/>
    <d v="2021-02-28T00:00:00"/>
    <n v="1"/>
    <s v="O"/>
    <n v="1"/>
    <n v="30"/>
    <n v="0"/>
    <m/>
    <m/>
    <m/>
    <m/>
    <m/>
    <m/>
    <n v="1"/>
    <n v="1"/>
    <m/>
    <m/>
    <n v="162901"/>
    <s v="CREDITOS DE CONSUMO"/>
    <n v="0"/>
    <n v="0"/>
    <n v="890480123"/>
    <s v="UNIVERSIDAD DE CARTAGENA"/>
    <n v="5"/>
    <m/>
    <m/>
    <m/>
    <m/>
    <n v="2"/>
    <n v="7"/>
    <n v="2"/>
  </r>
  <r>
    <n v="74182"/>
    <s v="C"/>
    <x v="437"/>
    <x v="0"/>
    <n v="4"/>
    <n v="550025248"/>
    <d v="2021-01-30T00:00:00"/>
    <d v="2024-01-30T00:00:00"/>
    <n v="0"/>
    <n v="1"/>
    <n v="2"/>
    <n v="30"/>
    <n v="2"/>
    <n v="22490513"/>
    <n v="24960000"/>
    <n v="169050"/>
    <n v="6499"/>
    <n v="162326"/>
    <n v="0"/>
    <n v="0"/>
    <n v="0"/>
    <m/>
    <n v="0"/>
    <n v="0"/>
    <n v="0"/>
    <m/>
    <m/>
    <d v="2021-03-30T00:00:00"/>
    <n v="1"/>
    <s v="O"/>
    <n v="1"/>
    <n v="30"/>
    <n v="0"/>
    <m/>
    <m/>
    <m/>
    <m/>
    <m/>
    <m/>
    <n v="1"/>
    <n v="1"/>
    <m/>
    <m/>
    <n v="88144"/>
    <s v="CREDITOS DE CONSUMO"/>
    <n v="0"/>
    <n v="0"/>
    <n v="890480123"/>
    <s v="UNIVERSIDAD DE CARTAGENA"/>
    <n v="5"/>
    <m/>
    <m/>
    <m/>
    <m/>
    <n v="2"/>
    <n v="7"/>
    <n v="2"/>
  </r>
  <r>
    <n v="87764"/>
    <s v="C"/>
    <x v="437"/>
    <x v="0"/>
    <n v="4"/>
    <n v="550025249"/>
    <d v="2021-01-30T00:00:00"/>
    <d v="2024-01-30T00:00:00"/>
    <n v="0"/>
    <n v="1"/>
    <n v="2"/>
    <n v="30"/>
    <n v="2"/>
    <n v="22490513"/>
    <n v="24960000"/>
    <n v="200000"/>
    <n v="7689"/>
    <n v="192045"/>
    <n v="0"/>
    <n v="0"/>
    <n v="0"/>
    <m/>
    <n v="0"/>
    <n v="0"/>
    <n v="0"/>
    <m/>
    <m/>
    <d v="2021-03-30T00:00:00"/>
    <n v="1"/>
    <s v="O"/>
    <n v="1"/>
    <n v="30"/>
    <n v="0"/>
    <m/>
    <m/>
    <m/>
    <m/>
    <m/>
    <m/>
    <n v="1"/>
    <n v="1"/>
    <m/>
    <m/>
    <n v="104281"/>
    <s v="CREDITOS DE CONSUMO"/>
    <n v="0"/>
    <n v="0"/>
    <n v="890480123"/>
    <s v="UNIVERSIDAD DE CARTAGENA"/>
    <n v="5"/>
    <m/>
    <m/>
    <m/>
    <m/>
    <n v="2"/>
    <n v="7"/>
    <n v="2"/>
  </r>
  <r>
    <n v="2742"/>
    <s v="C"/>
    <x v="437"/>
    <x v="0"/>
    <n v="4"/>
    <n v="550025340"/>
    <d v="2021-01-31T00:00:00"/>
    <d v="2021-03-28T00:00:00"/>
    <n v="0"/>
    <n v="1"/>
    <n v="0"/>
    <n v="30"/>
    <n v="2"/>
    <n v="0"/>
    <n v="0"/>
    <n v="6000"/>
    <n v="6000"/>
    <n v="6000"/>
    <n v="0"/>
    <n v="0"/>
    <n v="0"/>
    <m/>
    <n v="0"/>
    <n v="0"/>
    <n v="0"/>
    <m/>
    <m/>
    <d v="2021-02-28T00:00:00"/>
    <n v="1"/>
    <s v="O"/>
    <n v="1"/>
    <n v="30"/>
    <n v="0"/>
    <m/>
    <m/>
    <m/>
    <m/>
    <m/>
    <m/>
    <n v="1"/>
    <n v="1"/>
    <m/>
    <m/>
    <n v="3258"/>
    <s v="CREDITOS DE CONSUMO"/>
    <n v="0"/>
    <n v="0"/>
    <n v="890480123"/>
    <s v="UNIVERSIDAD DE CARTAGENA"/>
    <n v="5"/>
    <m/>
    <m/>
    <m/>
    <m/>
    <n v="2"/>
    <n v="7"/>
    <n v="2"/>
  </r>
  <r>
    <n v="2742"/>
    <s v="C"/>
    <x v="437"/>
    <x v="0"/>
    <n v="4"/>
    <n v="550025536"/>
    <d v="2021-02-28T00:00:00"/>
    <d v="2021-04-30T00:00:00"/>
    <n v="0"/>
    <n v="1"/>
    <n v="0"/>
    <n v="30"/>
    <n v="2"/>
    <n v="0"/>
    <n v="0"/>
    <n v="6000"/>
    <n v="6000"/>
    <n v="6000"/>
    <n v="0"/>
    <n v="0"/>
    <n v="0"/>
    <m/>
    <n v="0"/>
    <n v="0"/>
    <n v="0"/>
    <m/>
    <m/>
    <d v="2021-03-30T00:00:00"/>
    <n v="1"/>
    <s v="O"/>
    <n v="1"/>
    <n v="30"/>
    <n v="0"/>
    <m/>
    <m/>
    <m/>
    <m/>
    <m/>
    <m/>
    <n v="1"/>
    <n v="1"/>
    <m/>
    <m/>
    <n v="3258"/>
    <s v="CREDITOS DE CONSUMO"/>
    <n v="0"/>
    <n v="0"/>
    <n v="890480123"/>
    <s v="UNIVERSIDAD DE CARTAGENA"/>
    <n v="5"/>
    <m/>
    <m/>
    <m/>
    <m/>
    <n v="2"/>
    <n v="7"/>
    <n v="2"/>
  </r>
  <r>
    <n v="2742"/>
    <s v="C"/>
    <x v="437"/>
    <x v="0"/>
    <n v="4"/>
    <n v="550025723"/>
    <d v="2021-03-31T00:00:00"/>
    <d v="2021-05-30T00:00:00"/>
    <n v="0"/>
    <n v="1"/>
    <n v="0"/>
    <n v="30"/>
    <n v="2"/>
    <n v="0"/>
    <n v="0"/>
    <n v="6000"/>
    <n v="6000"/>
    <n v="6000"/>
    <n v="0"/>
    <n v="0"/>
    <n v="0"/>
    <m/>
    <n v="0"/>
    <n v="0"/>
    <n v="0"/>
    <m/>
    <m/>
    <d v="2021-03-31T00:00:00"/>
    <n v="1"/>
    <s v="O"/>
    <n v="1"/>
    <n v="30"/>
    <n v="0"/>
    <m/>
    <m/>
    <m/>
    <m/>
    <m/>
    <m/>
    <n v="1"/>
    <n v="1"/>
    <m/>
    <m/>
    <n v="3258"/>
    <s v="CREDITOS DE CONSUMO"/>
    <n v="0"/>
    <n v="0"/>
    <n v="890480123"/>
    <s v="UNIVERSIDAD DE CARTAGENA"/>
    <n v="5"/>
    <m/>
    <m/>
    <m/>
    <m/>
    <n v="2"/>
    <n v="7"/>
    <n v="2"/>
  </r>
  <r>
    <n v="0"/>
    <s v="C"/>
    <x v="438"/>
    <x v="0"/>
    <n v="4"/>
    <n v="15306"/>
    <d v="2020-10-29T00:00:00"/>
    <d v="2021-11-30T00:00:00"/>
    <n v="0"/>
    <n v="1"/>
    <n v="5"/>
    <n v="30"/>
    <n v="2"/>
    <n v="12185828"/>
    <n v="12890000"/>
    <n v="390101"/>
    <n v="32184"/>
    <n v="246011"/>
    <n v="0"/>
    <n v="0"/>
    <n v="0"/>
    <m/>
    <n v="0"/>
    <n v="0"/>
    <n v="0"/>
    <m/>
    <m/>
    <d v="2021-03-30T00:00:00"/>
    <n v="1"/>
    <s v="O"/>
    <n v="1"/>
    <n v="30"/>
    <n v="0"/>
    <m/>
    <m/>
    <m/>
    <m/>
    <m/>
    <m/>
    <n v="1"/>
    <n v="1"/>
    <m/>
    <m/>
    <n v="1165028"/>
    <s v="CREDITOS DE CONSUMO"/>
    <n v="0"/>
    <n v="0"/>
    <n v="890480123"/>
    <s v="UNIVERSIDAD DE CARTAGENA"/>
    <n v="5"/>
    <m/>
    <m/>
    <m/>
    <m/>
    <n v="1"/>
    <n v="7"/>
    <n v="1"/>
  </r>
  <r>
    <n v="0"/>
    <s v="C"/>
    <x v="438"/>
    <x v="0"/>
    <n v="4"/>
    <n v="17115"/>
    <d v="2020-03-24T00:00:00"/>
    <d v="2023-03-30T00:00:00"/>
    <n v="0"/>
    <n v="1"/>
    <n v="12"/>
    <n v="30"/>
    <n v="2"/>
    <n v="9752084"/>
    <n v="10200000"/>
    <n v="2200000"/>
    <n v="70732"/>
    <n v="1536528"/>
    <n v="0"/>
    <n v="0"/>
    <n v="0"/>
    <m/>
    <n v="0"/>
    <n v="0"/>
    <n v="0"/>
    <m/>
    <m/>
    <d v="2021-03-30T00:00:00"/>
    <n v="1"/>
    <s v="O"/>
    <n v="1"/>
    <n v="30"/>
    <n v="0"/>
    <m/>
    <m/>
    <m/>
    <m/>
    <m/>
    <m/>
    <n v="1"/>
    <n v="1"/>
    <m/>
    <m/>
    <n v="7276497"/>
    <s v="CREDITOS DE CONSUMO"/>
    <n v="0"/>
    <n v="0"/>
    <n v="890480123"/>
    <s v="UNIVERSIDAD DE CARTAGENA"/>
    <n v="5"/>
    <m/>
    <m/>
    <m/>
    <m/>
    <n v="1"/>
    <n v="7"/>
    <n v="2"/>
  </r>
  <r>
    <n v="14687083"/>
    <s v="C"/>
    <x v="439"/>
    <x v="0"/>
    <n v="4"/>
    <n v="16166"/>
    <d v="2019-08-23T00:00:00"/>
    <d v="2026-08-23T00:00:00"/>
    <n v="7"/>
    <n v="1"/>
    <n v="18"/>
    <n v="30"/>
    <n v="2"/>
    <n v="17726461"/>
    <n v="19240000"/>
    <n v="19000000"/>
    <n v="396298"/>
    <n v="16497429"/>
    <n v="56819"/>
    <n v="0"/>
    <n v="0"/>
    <m/>
    <n v="0"/>
    <n v="0"/>
    <n v="0"/>
    <m/>
    <m/>
    <d v="2021-03-30T00:00:00"/>
    <n v="1"/>
    <s v="O"/>
    <n v="1"/>
    <n v="30"/>
    <n v="12452"/>
    <m/>
    <m/>
    <m/>
    <m/>
    <m/>
    <m/>
    <n v="1"/>
    <n v="1"/>
    <m/>
    <m/>
    <n v="1810346"/>
    <s v="CREDITOS DE CONSUMO"/>
    <n v="0"/>
    <n v="0"/>
    <n v="890480123"/>
    <s v="UNIVERSIDAD DE CARTAGENA"/>
    <n v="5"/>
    <m/>
    <m/>
    <m/>
    <m/>
    <n v="1"/>
    <n v="7"/>
    <n v="2"/>
  </r>
  <r>
    <n v="0"/>
    <s v="C"/>
    <x v="440"/>
    <x v="0"/>
    <n v="4"/>
    <n v="10477"/>
    <d v="2015-11-09T00:00:00"/>
    <d v="2021-11-09T00:00:00"/>
    <n v="0"/>
    <n v="1"/>
    <n v="65"/>
    <n v="30"/>
    <n v="2"/>
    <n v="17794523"/>
    <n v="19320000"/>
    <n v="39000000"/>
    <n v="884980"/>
    <n v="5326134"/>
    <n v="0"/>
    <n v="0"/>
    <n v="0"/>
    <m/>
    <n v="0"/>
    <n v="0"/>
    <n v="0"/>
    <m/>
    <m/>
    <d v="2021-03-30T00:00:00"/>
    <n v="1"/>
    <s v="O"/>
    <n v="1"/>
    <n v="30"/>
    <n v="0"/>
    <m/>
    <m/>
    <m/>
    <m/>
    <m/>
    <m/>
    <n v="1"/>
    <n v="1"/>
    <m/>
    <m/>
    <n v="11619238"/>
    <s v="CREDITOS DE CONSUMO"/>
    <n v="0"/>
    <n v="0"/>
    <n v="890480123"/>
    <s v="UNIVERSIDAD DE CARTAGENA"/>
    <n v="5"/>
    <m/>
    <m/>
    <m/>
    <m/>
    <n v="1"/>
    <n v="7"/>
    <n v="2"/>
  </r>
  <r>
    <n v="0"/>
    <s v="C"/>
    <x v="440"/>
    <x v="0"/>
    <n v="4"/>
    <n v="18201"/>
    <d v="2021-02-19T00:00:00"/>
    <d v="2022-08-28T00:00:00"/>
    <n v="0"/>
    <n v="1"/>
    <n v="2"/>
    <n v="30"/>
    <n v="2"/>
    <n v="9568969"/>
    <n v="10000000"/>
    <n v="11984577"/>
    <n v="717382"/>
    <n v="10639663"/>
    <n v="0"/>
    <n v="0"/>
    <n v="0"/>
    <m/>
    <n v="0"/>
    <n v="0"/>
    <n v="0"/>
    <m/>
    <m/>
    <d v="2021-03-30T00:00:00"/>
    <n v="1"/>
    <s v="O"/>
    <n v="1"/>
    <n v="30"/>
    <n v="0"/>
    <m/>
    <m/>
    <m/>
    <m/>
    <m/>
    <m/>
    <n v="1"/>
    <n v="1"/>
    <m/>
    <m/>
    <n v="23210977"/>
    <s v="CREDITOS DE CONSUMO"/>
    <n v="0"/>
    <n v="0"/>
    <n v="890480123"/>
    <s v="UNIVERSIDAD DE CARTAGENA"/>
    <n v="5"/>
    <m/>
    <m/>
    <m/>
    <m/>
    <n v="1"/>
    <n v="7"/>
    <n v="2"/>
  </r>
  <r>
    <n v="0"/>
    <s v="C"/>
    <x v="440"/>
    <x v="0"/>
    <n v="4"/>
    <n v="18237"/>
    <d v="2021-03-03T00:00:00"/>
    <d v="2021-07-03T00:00:00"/>
    <n v="0"/>
    <n v="1"/>
    <n v="1"/>
    <n v="30"/>
    <n v="2"/>
    <n v="15881442"/>
    <n v="17090000"/>
    <n v="2481226"/>
    <n v="640965"/>
    <n v="1869826"/>
    <n v="0"/>
    <n v="0"/>
    <n v="0"/>
    <m/>
    <n v="0"/>
    <n v="0"/>
    <n v="0"/>
    <m/>
    <m/>
    <d v="2021-03-30T00:00:00"/>
    <n v="1"/>
    <s v="O"/>
    <n v="1"/>
    <n v="30"/>
    <n v="0"/>
    <m/>
    <m/>
    <m/>
    <m/>
    <m/>
    <m/>
    <n v="1"/>
    <n v="1"/>
    <m/>
    <m/>
    <n v="4079123"/>
    <s v="CREDITOS DE CONSUMO"/>
    <n v="0"/>
    <n v="0"/>
    <n v="890480123"/>
    <s v="UNIVERSIDAD DE CARTAGENA"/>
    <n v="5"/>
    <m/>
    <m/>
    <m/>
    <m/>
    <n v="1"/>
    <n v="7"/>
    <n v="2"/>
  </r>
  <r>
    <n v="607653"/>
    <s v="C"/>
    <x v="441"/>
    <x v="0"/>
    <n v="4"/>
    <n v="15199"/>
    <d v="2020-10-29T00:00:00"/>
    <d v="2022-02-28T00:00:00"/>
    <n v="0"/>
    <n v="1"/>
    <n v="5"/>
    <n v="30"/>
    <n v="2"/>
    <n v="12185828"/>
    <n v="12890000"/>
    <n v="1612425"/>
    <n v="109695"/>
    <n v="1136024"/>
    <n v="0"/>
    <n v="0"/>
    <n v="0"/>
    <m/>
    <n v="0"/>
    <n v="0"/>
    <n v="0"/>
    <m/>
    <m/>
    <d v="2021-03-30T00:00:00"/>
    <n v="1"/>
    <s v="O"/>
    <n v="1"/>
    <n v="30"/>
    <n v="0"/>
    <m/>
    <m/>
    <m/>
    <m/>
    <m/>
    <m/>
    <n v="1"/>
    <n v="1"/>
    <m/>
    <m/>
    <n v="528371"/>
    <s v="CREDITOS DE CONSUMO"/>
    <n v="0"/>
    <n v="0"/>
    <n v="890480123"/>
    <s v="UNIVERSIDAD DE CARTAGENA"/>
    <n v="5"/>
    <m/>
    <m/>
    <m/>
    <m/>
    <n v="1"/>
    <n v="7"/>
    <n v="1"/>
  </r>
  <r>
    <n v="24016766"/>
    <s v="C"/>
    <x v="441"/>
    <x v="0"/>
    <n v="4"/>
    <n v="18263"/>
    <d v="2021-03-15T00:00:00"/>
    <d v="2025-03-30T00:00:00"/>
    <n v="0"/>
    <n v="1"/>
    <n v="0"/>
    <n v="30"/>
    <n v="2"/>
    <n v="16011168"/>
    <n v="17240000"/>
    <n v="44900000"/>
    <n v="1272735"/>
    <n v="44900000"/>
    <n v="0"/>
    <n v="0"/>
    <n v="0"/>
    <m/>
    <n v="0"/>
    <n v="0"/>
    <n v="0"/>
    <m/>
    <m/>
    <d v="2021-03-30T00:00:00"/>
    <n v="9"/>
    <s v="O"/>
    <n v="1"/>
    <n v="30"/>
    <n v="0"/>
    <m/>
    <m/>
    <m/>
    <m/>
    <m/>
    <m/>
    <n v="1"/>
    <n v="1"/>
    <m/>
    <m/>
    <n v="20883234"/>
    <s v="CREDITOS DE CONSUMO"/>
    <n v="0"/>
    <n v="0"/>
    <n v="890480123"/>
    <s v="UNIVERSIDAD DE CARTAGENA"/>
    <n v="5"/>
    <m/>
    <m/>
    <m/>
    <m/>
    <n v="1"/>
    <n v="7"/>
    <n v="2"/>
  </r>
  <r>
    <n v="15877122"/>
    <s v="C"/>
    <x v="442"/>
    <x v="3"/>
    <n v="4"/>
    <n v="17146"/>
    <d v="2020-04-08T00:00:00"/>
    <d v="2025-10-30T00:00:00"/>
    <n v="0"/>
    <n v="1"/>
    <n v="11"/>
    <n v="30"/>
    <n v="2"/>
    <n v="13121400"/>
    <n v="13940000"/>
    <n v="29164737"/>
    <n v="622665"/>
    <n v="25402492"/>
    <n v="0"/>
    <n v="0"/>
    <n v="69000000"/>
    <s v="                              "/>
    <n v="0"/>
    <n v="0"/>
    <n v="0"/>
    <m/>
    <m/>
    <d v="2021-03-30T00:00:00"/>
    <n v="3"/>
    <s v="O"/>
    <n v="1"/>
    <n v="30"/>
    <n v="0"/>
    <m/>
    <m/>
    <m/>
    <m/>
    <m/>
    <m/>
    <n v="1"/>
    <n v="1"/>
    <m/>
    <m/>
    <n v="9525370"/>
    <s v="CREDITOS DE CONSUMO"/>
    <n v="0"/>
    <n v="0"/>
    <n v="890480123"/>
    <s v="UNIVERSIDAD DE CARTAGENA"/>
    <n v="5"/>
    <m/>
    <m/>
    <m/>
    <m/>
    <n v="1"/>
    <n v="7"/>
    <n v="2"/>
  </r>
  <r>
    <n v="2928862"/>
    <s v="C"/>
    <x v="442"/>
    <x v="0"/>
    <n v="4"/>
    <n v="17147"/>
    <d v="2020-04-08T00:00:00"/>
    <d v="2025-10-30T00:00:00"/>
    <n v="0"/>
    <n v="1"/>
    <n v="11"/>
    <n v="30"/>
    <n v="2"/>
    <n v="17726461"/>
    <n v="19240000"/>
    <n v="5262792"/>
    <n v="125372"/>
    <n v="4686012"/>
    <n v="0"/>
    <n v="0"/>
    <n v="0"/>
    <m/>
    <n v="0"/>
    <n v="0"/>
    <n v="0"/>
    <m/>
    <m/>
    <d v="2021-03-30T00:00:00"/>
    <n v="1"/>
    <s v="O"/>
    <n v="1"/>
    <n v="30"/>
    <n v="0"/>
    <m/>
    <m/>
    <m/>
    <m/>
    <m/>
    <m/>
    <n v="1"/>
    <n v="1"/>
    <m/>
    <m/>
    <n v="1757150"/>
    <s v="CREDITOS DE CONSUMO"/>
    <n v="0"/>
    <n v="0"/>
    <n v="890480123"/>
    <s v="UNIVERSIDAD DE CARTAGENA"/>
    <n v="5"/>
    <m/>
    <m/>
    <m/>
    <m/>
    <n v="1"/>
    <n v="7"/>
    <n v="2"/>
  </r>
  <r>
    <n v="8591225"/>
    <s v="C"/>
    <x v="442"/>
    <x v="0"/>
    <n v="4"/>
    <n v="17370"/>
    <d v="2020-07-17T00:00:00"/>
    <d v="2023-07-30T00:00:00"/>
    <n v="30"/>
    <n v="1"/>
    <n v="6"/>
    <n v="30"/>
    <n v="2"/>
    <n v="12185828"/>
    <n v="12890000"/>
    <n v="16450000"/>
    <n v="547837"/>
    <n v="13745471"/>
    <n v="139140"/>
    <n v="0"/>
    <n v="0"/>
    <m/>
    <n v="0"/>
    <n v="0"/>
    <n v="0"/>
    <m/>
    <m/>
    <d v="2021-03-30T00:00:00"/>
    <n v="1"/>
    <s v="O"/>
    <n v="1"/>
    <n v="30"/>
    <n v="452273"/>
    <m/>
    <m/>
    <m/>
    <m/>
    <m/>
    <m/>
    <n v="1"/>
    <n v="1"/>
    <m/>
    <m/>
    <n v="5154246"/>
    <s v="CREDITOS DE CONSUMO"/>
    <n v="0"/>
    <n v="0"/>
    <n v="890480123"/>
    <s v="UNIVERSIDAD DE CARTAGENA"/>
    <n v="5"/>
    <m/>
    <m/>
    <m/>
    <m/>
    <n v="1"/>
    <n v="7"/>
    <n v="2"/>
  </r>
  <r>
    <n v="0"/>
    <s v="C"/>
    <x v="443"/>
    <x v="0"/>
    <n v="4"/>
    <n v="17346"/>
    <d v="2020-07-09T00:00:00"/>
    <d v="2024-01-30T00:00:00"/>
    <n v="0"/>
    <n v="1"/>
    <n v="9"/>
    <n v="30"/>
    <n v="2"/>
    <n v="17726461"/>
    <n v="19240000"/>
    <n v="40000000"/>
    <n v="1284976"/>
    <n v="32683290"/>
    <n v="0"/>
    <n v="0"/>
    <n v="0"/>
    <m/>
    <n v="0"/>
    <n v="0"/>
    <n v="0"/>
    <m/>
    <m/>
    <d v="2021-03-30T00:00:00"/>
    <n v="1"/>
    <s v="O"/>
    <n v="1"/>
    <n v="30"/>
    <n v="0"/>
    <m/>
    <m/>
    <m/>
    <m/>
    <m/>
    <m/>
    <n v="1"/>
    <n v="1"/>
    <m/>
    <m/>
    <n v="68740183"/>
    <s v="CREDITOS DE CONSUMO"/>
    <n v="0"/>
    <n v="0"/>
    <n v="890480123"/>
    <s v="UNIVERSIDAD DE CARTAGENA"/>
    <n v="5"/>
    <m/>
    <m/>
    <m/>
    <m/>
    <n v="1"/>
    <n v="7"/>
    <n v="2"/>
  </r>
  <r>
    <n v="0"/>
    <s v="C"/>
    <x v="444"/>
    <x v="0"/>
    <n v="4"/>
    <n v="550025490"/>
    <d v="2021-02-28T00:00:00"/>
    <d v="2021-04-30T00:00:00"/>
    <n v="0"/>
    <n v="1"/>
    <n v="0"/>
    <n v="30"/>
    <n v="2"/>
    <n v="0"/>
    <n v="0"/>
    <n v="6000"/>
    <n v="6000"/>
    <n v="6000"/>
    <n v="0"/>
    <n v="0"/>
    <n v="0"/>
    <m/>
    <n v="0"/>
    <n v="0"/>
    <n v="0"/>
    <m/>
    <m/>
    <d v="2021-03-30T00:00:00"/>
    <n v="1"/>
    <s v="O"/>
    <n v="1"/>
    <n v="30"/>
    <n v="0"/>
    <m/>
    <m/>
    <m/>
    <m/>
    <m/>
    <m/>
    <n v="1"/>
    <n v="1"/>
    <m/>
    <m/>
    <n v="9277456"/>
    <s v="CREDITOS DE CONSUMO"/>
    <n v="0"/>
    <n v="0"/>
    <n v="890480123"/>
    <s v="UNIVERSIDAD DE CARTAGENA"/>
    <n v="5"/>
    <m/>
    <m/>
    <m/>
    <m/>
    <n v="2"/>
    <n v="7"/>
    <n v="2"/>
  </r>
  <r>
    <n v="0"/>
    <s v="C"/>
    <x v="444"/>
    <x v="0"/>
    <n v="4"/>
    <n v="550025676"/>
    <d v="2021-03-31T00:00:00"/>
    <d v="2021-05-30T00:00:00"/>
    <n v="0"/>
    <n v="1"/>
    <n v="0"/>
    <n v="30"/>
    <n v="2"/>
    <n v="0"/>
    <n v="0"/>
    <n v="6000"/>
    <n v="6000"/>
    <n v="6000"/>
    <n v="0"/>
    <n v="0"/>
    <n v="0"/>
    <m/>
    <n v="0"/>
    <n v="0"/>
    <n v="0"/>
    <m/>
    <m/>
    <d v="2021-03-31T00:00:00"/>
    <n v="1"/>
    <s v="O"/>
    <n v="1"/>
    <n v="30"/>
    <n v="0"/>
    <m/>
    <m/>
    <m/>
    <m/>
    <m/>
    <m/>
    <n v="1"/>
    <n v="1"/>
    <m/>
    <m/>
    <n v="9277456"/>
    <s v="CREDITOS DE CONSUMO"/>
    <n v="0"/>
    <n v="0"/>
    <n v="890480123"/>
    <s v="UNIVERSIDAD DE CARTAGENA"/>
    <n v="5"/>
    <m/>
    <m/>
    <m/>
    <m/>
    <n v="2"/>
    <n v="7"/>
    <n v="2"/>
  </r>
  <r>
    <n v="974469"/>
    <s v="C"/>
    <x v="445"/>
    <x v="2"/>
    <n v="4"/>
    <n v="16075"/>
    <d v="2019-07-31T00:00:00"/>
    <d v="2021-07-31T00:00:00"/>
    <n v="30"/>
    <n v="1"/>
    <n v="18"/>
    <n v="30"/>
    <n v="2"/>
    <n v="9752084"/>
    <n v="10200000"/>
    <n v="21400500"/>
    <n v="985078"/>
    <n v="4810952"/>
    <n v="39060"/>
    <n v="0"/>
    <n v="0"/>
    <m/>
    <n v="0"/>
    <n v="0"/>
    <n v="0"/>
    <m/>
    <m/>
    <d v="2021-03-30T00:00:00"/>
    <n v="1"/>
    <s v="O"/>
    <n v="1"/>
    <n v="30"/>
    <n v="949412"/>
    <m/>
    <m/>
    <m/>
    <m/>
    <m/>
    <m/>
    <n v="1"/>
    <n v="1"/>
    <m/>
    <m/>
    <n v="3836483"/>
    <s v="CREDITOS DE CONSUMO"/>
    <n v="0"/>
    <n v="0"/>
    <m/>
    <m/>
    <n v="5"/>
    <m/>
    <m/>
    <m/>
    <m/>
    <n v="1"/>
    <n v="7"/>
    <n v="2"/>
  </r>
  <r>
    <n v="3527127"/>
    <s v="C"/>
    <x v="445"/>
    <x v="0"/>
    <n v="4"/>
    <n v="16869"/>
    <d v="2020-01-22T00:00:00"/>
    <d v="2022-07-30T00:00:00"/>
    <n v="0"/>
    <n v="1"/>
    <n v="14"/>
    <n v="30"/>
    <n v="2"/>
    <n v="9119963"/>
    <n v="9511000"/>
    <n v="31016758"/>
    <n v="1160137"/>
    <n v="17413426"/>
    <n v="0"/>
    <n v="0"/>
    <n v="0"/>
    <m/>
    <n v="0"/>
    <n v="0"/>
    <n v="0"/>
    <m/>
    <m/>
    <d v="2021-03-30T00:00:00"/>
    <n v="1"/>
    <s v="O"/>
    <n v="1"/>
    <n v="30"/>
    <n v="0"/>
    <m/>
    <m/>
    <m/>
    <m/>
    <m/>
    <m/>
    <n v="1"/>
    <n v="1"/>
    <m/>
    <m/>
    <n v="13886299"/>
    <s v="CREDITOS DE CONSUMO"/>
    <n v="0"/>
    <n v="0"/>
    <n v="890480123"/>
    <s v="UNIVERSIDAD DE CARTAGENA"/>
    <n v="5"/>
    <m/>
    <m/>
    <m/>
    <m/>
    <n v="1"/>
    <n v="7"/>
    <n v="2"/>
  </r>
  <r>
    <n v="2471930"/>
    <s v="C"/>
    <x v="445"/>
    <x v="0"/>
    <n v="4"/>
    <n v="18206"/>
    <d v="2021-02-23T00:00:00"/>
    <d v="2022-02-28T00:00:00"/>
    <n v="0"/>
    <n v="1"/>
    <n v="1"/>
    <n v="30"/>
    <n v="2"/>
    <n v="8648788"/>
    <n v="9000000"/>
    <n v="13266310"/>
    <n v="1157999"/>
    <n v="12203921"/>
    <n v="0"/>
    <n v="0"/>
    <n v="0"/>
    <m/>
    <n v="0"/>
    <n v="0"/>
    <n v="0"/>
    <m/>
    <m/>
    <d v="2021-03-30T00:00:00"/>
    <n v="1"/>
    <s v="O"/>
    <n v="1"/>
    <n v="30"/>
    <n v="0"/>
    <m/>
    <m/>
    <m/>
    <m/>
    <m/>
    <m/>
    <n v="1"/>
    <n v="1"/>
    <m/>
    <m/>
    <n v="9731991"/>
    <s v="CREDITOS DE CONSUMO"/>
    <n v="0"/>
    <n v="0"/>
    <n v="890480123"/>
    <s v="UNIVERSIDAD DE CARTAGENA"/>
    <n v="5"/>
    <m/>
    <m/>
    <m/>
    <m/>
    <n v="1"/>
    <n v="7"/>
    <n v="2"/>
  </r>
  <r>
    <n v="17970414"/>
    <s v="C"/>
    <x v="446"/>
    <x v="0"/>
    <n v="4"/>
    <n v="11933"/>
    <d v="2016-12-29T00:00:00"/>
    <d v="2023-12-29T00:00:00"/>
    <n v="0"/>
    <n v="1"/>
    <n v="52"/>
    <n v="30"/>
    <n v="2"/>
    <n v="12185828"/>
    <n v="12890000"/>
    <n v="62658779"/>
    <n v="1112335"/>
    <n v="29579150"/>
    <n v="0"/>
    <n v="0"/>
    <n v="0"/>
    <m/>
    <n v="0"/>
    <n v="0"/>
    <n v="0"/>
    <m/>
    <m/>
    <d v="2021-03-30T00:00:00"/>
    <n v="1"/>
    <s v="O"/>
    <n v="1"/>
    <n v="30"/>
    <n v="0"/>
    <m/>
    <m/>
    <m/>
    <m/>
    <m/>
    <m/>
    <n v="1"/>
    <n v="1"/>
    <m/>
    <m/>
    <n v="11608736"/>
    <s v="CREDITOS DE CONSUMO"/>
    <n v="0"/>
    <n v="0"/>
    <n v="890480123"/>
    <s v="UNIVERSIDAD DE CARTAGENA"/>
    <n v="5"/>
    <m/>
    <m/>
    <m/>
    <m/>
    <n v="1"/>
    <n v="7"/>
    <n v="2"/>
  </r>
  <r>
    <n v="1639303"/>
    <s v="C"/>
    <x v="446"/>
    <x v="0"/>
    <n v="4"/>
    <n v="12651"/>
    <d v="2017-06-30T00:00:00"/>
    <d v="2021-06-30T00:00:00"/>
    <n v="0"/>
    <n v="1"/>
    <n v="45"/>
    <n v="30"/>
    <n v="2"/>
    <n v="9752084"/>
    <n v="10200000"/>
    <n v="22000000"/>
    <n v="276830"/>
    <n v="2698280"/>
    <n v="0"/>
    <n v="0"/>
    <n v="0"/>
    <m/>
    <n v="0"/>
    <n v="0"/>
    <n v="0"/>
    <n v="2000000"/>
    <n v="6"/>
    <d v="2021-03-30T00:00:00"/>
    <n v="1"/>
    <s v="O"/>
    <n v="1"/>
    <n v="30"/>
    <n v="0"/>
    <m/>
    <m/>
    <m/>
    <m/>
    <m/>
    <m/>
    <n v="1"/>
    <n v="1"/>
    <m/>
    <m/>
    <n v="1058977"/>
    <s v="CREDITOS DE CONSUMO"/>
    <n v="0"/>
    <n v="0"/>
    <n v="890480123"/>
    <s v="UNIVERSIDAD DE CARTAGENA"/>
    <n v="5"/>
    <m/>
    <m/>
    <m/>
    <m/>
    <n v="1"/>
    <n v="7"/>
    <n v="2"/>
  </r>
  <r>
    <n v="30113830"/>
    <s v="C"/>
    <x v="446"/>
    <x v="0"/>
    <n v="4"/>
    <n v="14154"/>
    <d v="2018-06-21T00:00:00"/>
    <d v="2025-06-21T00:00:00"/>
    <n v="0"/>
    <n v="1"/>
    <n v="35"/>
    <n v="30"/>
    <n v="2"/>
    <n v="17726461"/>
    <n v="19240000"/>
    <n v="69200000"/>
    <n v="1443361"/>
    <n v="49567110"/>
    <n v="0"/>
    <n v="0"/>
    <n v="0"/>
    <m/>
    <n v="0"/>
    <n v="0"/>
    <n v="0"/>
    <m/>
    <m/>
    <d v="2021-03-30T00:00:00"/>
    <n v="1"/>
    <s v="O"/>
    <n v="1"/>
    <n v="30"/>
    <n v="0"/>
    <m/>
    <m/>
    <m/>
    <m/>
    <m/>
    <m/>
    <n v="1"/>
    <n v="1"/>
    <m/>
    <m/>
    <n v="19453280"/>
    <s v="CREDITOS DE CONSUMO"/>
    <n v="0"/>
    <n v="0"/>
    <n v="890480123"/>
    <s v="UNIVERSIDAD DE CARTAGENA"/>
    <n v="5"/>
    <m/>
    <m/>
    <m/>
    <m/>
    <n v="1"/>
    <n v="7"/>
    <n v="2"/>
  </r>
  <r>
    <n v="634739"/>
    <s v="C"/>
    <x v="446"/>
    <x v="0"/>
    <n v="4"/>
    <n v="17264"/>
    <d v="2020-06-20T00:00:00"/>
    <d v="2022-06-30T00:00:00"/>
    <n v="0"/>
    <n v="1"/>
    <n v="9"/>
    <n v="30"/>
    <n v="2"/>
    <n v="12185828"/>
    <n v="12890000"/>
    <n v="1600000"/>
    <n v="75456"/>
    <n v="1044775"/>
    <n v="0"/>
    <n v="0"/>
    <n v="0"/>
    <m/>
    <n v="0"/>
    <n v="0"/>
    <n v="0"/>
    <m/>
    <m/>
    <d v="2021-03-30T00:00:00"/>
    <n v="1"/>
    <s v="O"/>
    <n v="1"/>
    <n v="30"/>
    <n v="0"/>
    <m/>
    <m/>
    <m/>
    <m/>
    <m/>
    <m/>
    <n v="1"/>
    <n v="1"/>
    <m/>
    <m/>
    <n v="410036"/>
    <s v="CREDITOS DE CONSUMO"/>
    <n v="0"/>
    <n v="0"/>
    <n v="890480123"/>
    <s v="UNIVERSIDAD DE CARTAGENA"/>
    <n v="5"/>
    <m/>
    <m/>
    <m/>
    <m/>
    <n v="1"/>
    <n v="7"/>
    <n v="2"/>
  </r>
  <r>
    <n v="10099356"/>
    <s v="C"/>
    <x v="446"/>
    <x v="0"/>
    <n v="4"/>
    <n v="17628"/>
    <d v="2020-09-28T00:00:00"/>
    <d v="2023-09-30T00:00:00"/>
    <n v="0"/>
    <n v="1"/>
    <n v="6"/>
    <n v="30"/>
    <n v="2"/>
    <n v="12185828"/>
    <n v="12890000"/>
    <n v="19387000"/>
    <n v="645648"/>
    <n v="16623454"/>
    <n v="0"/>
    <n v="0"/>
    <n v="0"/>
    <m/>
    <n v="0"/>
    <n v="0"/>
    <n v="0"/>
    <m/>
    <m/>
    <d v="2021-03-30T00:00:00"/>
    <n v="1"/>
    <s v="O"/>
    <n v="1"/>
    <n v="30"/>
    <n v="0"/>
    <m/>
    <m/>
    <m/>
    <m/>
    <m/>
    <m/>
    <n v="1"/>
    <n v="1"/>
    <m/>
    <m/>
    <n v="6524098"/>
    <s v="CREDITOS DE CONSUMO"/>
    <n v="0"/>
    <n v="0"/>
    <n v="890480123"/>
    <s v="UNIVERSIDAD DE CARTAGENA"/>
    <n v="5"/>
    <m/>
    <m/>
    <m/>
    <m/>
    <n v="1"/>
    <n v="7"/>
    <n v="2"/>
  </r>
  <r>
    <n v="1091627"/>
    <s v="C"/>
    <x v="446"/>
    <x v="0"/>
    <n v="4"/>
    <n v="17747"/>
    <d v="2020-10-26T00:00:00"/>
    <d v="2022-10-30T00:00:00"/>
    <n v="0"/>
    <n v="1"/>
    <n v="5"/>
    <n v="30"/>
    <n v="2"/>
    <n v="15881442"/>
    <n v="17090000"/>
    <n v="2200000"/>
    <n v="107594"/>
    <n v="1796809"/>
    <n v="0"/>
    <n v="0"/>
    <n v="0"/>
    <m/>
    <n v="0"/>
    <n v="0"/>
    <n v="0"/>
    <m/>
    <m/>
    <d v="2021-03-30T00:00:00"/>
    <n v="1"/>
    <s v="O"/>
    <n v="1"/>
    <n v="30"/>
    <n v="0"/>
    <m/>
    <m/>
    <m/>
    <m/>
    <m/>
    <m/>
    <n v="1"/>
    <n v="1"/>
    <m/>
    <m/>
    <n v="705182"/>
    <s v="CREDITOS DE CONSUMO"/>
    <n v="0"/>
    <n v="0"/>
    <n v="890480123"/>
    <s v="UNIVERSIDAD DE CARTAGENA"/>
    <n v="5"/>
    <m/>
    <m/>
    <m/>
    <m/>
    <n v="1"/>
    <n v="7"/>
    <n v="2"/>
  </r>
  <r>
    <n v="2238239"/>
    <s v="C"/>
    <x v="446"/>
    <x v="0"/>
    <n v="4"/>
    <n v="18212"/>
    <d v="2021-02-26T00:00:00"/>
    <d v="2022-02-28T00:00:00"/>
    <n v="0"/>
    <n v="1"/>
    <n v="1"/>
    <n v="30"/>
    <n v="2"/>
    <n v="7720836"/>
    <n v="8000000"/>
    <n v="4006340"/>
    <n v="347988"/>
    <n v="3684122"/>
    <n v="0"/>
    <n v="0"/>
    <n v="0"/>
    <m/>
    <n v="0"/>
    <n v="0"/>
    <n v="0"/>
    <m/>
    <m/>
    <d v="2021-03-30T00:00:00"/>
    <n v="1"/>
    <s v="O"/>
    <n v="1"/>
    <n v="30"/>
    <n v="0"/>
    <m/>
    <m/>
    <m/>
    <m/>
    <m/>
    <m/>
    <n v="1"/>
    <n v="1"/>
    <m/>
    <m/>
    <n v="1445883"/>
    <s v="CREDITOS DE CONSUMO"/>
    <n v="0"/>
    <n v="0"/>
    <n v="890480123"/>
    <s v="UNIVERSIDAD DE CARTAGENA"/>
    <n v="5"/>
    <m/>
    <m/>
    <m/>
    <m/>
    <n v="1"/>
    <n v="7"/>
    <n v="2"/>
  </r>
  <r>
    <n v="7351"/>
    <s v="C"/>
    <x v="446"/>
    <x v="0"/>
    <n v="4"/>
    <n v="550018326"/>
    <d v="2018-02-26T00:00:00"/>
    <d v="2023-12-30T00:00:00"/>
    <n v="0"/>
    <n v="1"/>
    <n v="1"/>
    <n v="30"/>
    <n v="2"/>
    <n v="22490513"/>
    <n v="24960000"/>
    <n v="12595"/>
    <n v="484"/>
    <n v="12099"/>
    <n v="271"/>
    <n v="0"/>
    <n v="0"/>
    <m/>
    <n v="0"/>
    <n v="0"/>
    <n v="0"/>
    <m/>
    <m/>
    <d v="2021-02-26T00:00:00"/>
    <n v="1"/>
    <s v="O"/>
    <n v="1"/>
    <n v="30"/>
    <n v="0"/>
    <m/>
    <m/>
    <m/>
    <m/>
    <m/>
    <m/>
    <n v="1"/>
    <n v="1"/>
    <m/>
    <m/>
    <n v="4748"/>
    <s v="CREDITOS DE CONSUMO"/>
    <n v="0"/>
    <n v="0"/>
    <n v="890480123"/>
    <s v="UNIVERSIDAD DE CARTAGENA"/>
    <n v="5"/>
    <m/>
    <m/>
    <m/>
    <m/>
    <n v="2"/>
    <n v="7"/>
    <n v="2"/>
  </r>
  <r>
    <n v="24752"/>
    <s v="C"/>
    <x v="446"/>
    <x v="0"/>
    <n v="4"/>
    <n v="550018333"/>
    <d v="2018-02-27T00:00:00"/>
    <d v="2024-01-30T00:00:00"/>
    <n v="30"/>
    <n v="1"/>
    <n v="0"/>
    <n v="30"/>
    <n v="2"/>
    <n v="22490513"/>
    <n v="24960000"/>
    <n v="40839"/>
    <n v="1570"/>
    <n v="40741"/>
    <n v="881"/>
    <n v="0"/>
    <n v="0"/>
    <m/>
    <n v="0"/>
    <n v="0"/>
    <n v="0"/>
    <m/>
    <m/>
    <d v="2021-02-26T00:00:00"/>
    <n v="1"/>
    <s v="O"/>
    <n v="1"/>
    <n v="30"/>
    <n v="1527"/>
    <m/>
    <m/>
    <m/>
    <m/>
    <m/>
    <m/>
    <n v="1"/>
    <n v="1"/>
    <m/>
    <m/>
    <n v="15989"/>
    <s v="CREDITOS DE CONSUMO"/>
    <n v="0"/>
    <n v="0"/>
    <n v="890480123"/>
    <s v="UNIVERSIDAD DE CARTAGENA"/>
    <n v="5"/>
    <m/>
    <m/>
    <m/>
    <m/>
    <n v="2"/>
    <n v="7"/>
    <n v="2"/>
  </r>
  <r>
    <n v="179376"/>
    <s v="C"/>
    <x v="446"/>
    <x v="0"/>
    <n v="4"/>
    <n v="550018365"/>
    <d v="2018-03-02T00:00:00"/>
    <d v="2024-01-30T00:00:00"/>
    <n v="0"/>
    <n v="1"/>
    <n v="2"/>
    <n v="30"/>
    <n v="2"/>
    <n v="22490513"/>
    <n v="24960000"/>
    <n v="307482"/>
    <n v="11821"/>
    <n v="295252"/>
    <n v="0"/>
    <n v="0"/>
    <n v="0"/>
    <m/>
    <n v="0"/>
    <n v="0"/>
    <n v="0"/>
    <m/>
    <m/>
    <d v="2021-03-30T00:00:00"/>
    <n v="1"/>
    <s v="O"/>
    <n v="1"/>
    <n v="30"/>
    <n v="0"/>
    <m/>
    <m/>
    <m/>
    <m/>
    <m/>
    <m/>
    <n v="1"/>
    <n v="1"/>
    <m/>
    <m/>
    <n v="115876"/>
    <s v="CREDITOS DE CONSUMO"/>
    <n v="0"/>
    <n v="0"/>
    <n v="890480123"/>
    <s v="UNIVERSIDAD DE CARTAGENA"/>
    <n v="5"/>
    <m/>
    <m/>
    <m/>
    <m/>
    <n v="2"/>
    <n v="7"/>
    <n v="2"/>
  </r>
  <r>
    <n v="179587"/>
    <s v="C"/>
    <x v="446"/>
    <x v="0"/>
    <n v="4"/>
    <n v="550018373"/>
    <d v="2018-03-03T00:00:00"/>
    <d v="2024-01-30T00:00:00"/>
    <n v="0"/>
    <n v="1"/>
    <n v="2"/>
    <n v="30"/>
    <n v="2"/>
    <n v="22490513"/>
    <n v="24960000"/>
    <n v="307843"/>
    <n v="11835"/>
    <n v="295599"/>
    <n v="0"/>
    <n v="0"/>
    <n v="0"/>
    <m/>
    <n v="0"/>
    <n v="0"/>
    <n v="0"/>
    <m/>
    <m/>
    <d v="2021-03-30T00:00:00"/>
    <n v="1"/>
    <s v="O"/>
    <n v="1"/>
    <n v="30"/>
    <n v="0"/>
    <m/>
    <m/>
    <m/>
    <m/>
    <m/>
    <m/>
    <n v="1"/>
    <n v="1"/>
    <m/>
    <m/>
    <n v="116012"/>
    <s v="CREDITOS DE CONSUMO"/>
    <n v="0"/>
    <n v="0"/>
    <n v="890480123"/>
    <s v="UNIVERSIDAD DE CARTAGENA"/>
    <n v="5"/>
    <m/>
    <m/>
    <m/>
    <m/>
    <n v="2"/>
    <n v="7"/>
    <n v="2"/>
  </r>
  <r>
    <n v="176018"/>
    <s v="C"/>
    <x v="446"/>
    <x v="0"/>
    <n v="4"/>
    <n v="550018385"/>
    <d v="2018-03-04T00:00:00"/>
    <d v="2024-01-30T00:00:00"/>
    <n v="0"/>
    <n v="1"/>
    <n v="2"/>
    <n v="30"/>
    <n v="2"/>
    <n v="22490513"/>
    <n v="24960000"/>
    <n v="301725"/>
    <n v="11600"/>
    <n v="289724"/>
    <n v="0"/>
    <n v="0"/>
    <n v="0"/>
    <m/>
    <n v="0"/>
    <n v="0"/>
    <n v="0"/>
    <m/>
    <m/>
    <d v="2021-03-30T00:00:00"/>
    <n v="1"/>
    <s v="O"/>
    <n v="1"/>
    <n v="30"/>
    <n v="0"/>
    <m/>
    <m/>
    <m/>
    <m/>
    <m/>
    <m/>
    <n v="1"/>
    <n v="1"/>
    <m/>
    <m/>
    <n v="113706"/>
    <s v="CREDITOS DE CONSUMO"/>
    <n v="0"/>
    <n v="0"/>
    <n v="890480123"/>
    <s v="UNIVERSIDAD DE CARTAGENA"/>
    <n v="5"/>
    <m/>
    <m/>
    <m/>
    <m/>
    <n v="2"/>
    <n v="7"/>
    <n v="2"/>
  </r>
  <r>
    <n v="176007"/>
    <s v="C"/>
    <x v="446"/>
    <x v="0"/>
    <n v="4"/>
    <n v="550018386"/>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76007"/>
    <s v="C"/>
    <x v="446"/>
    <x v="0"/>
    <n v="4"/>
    <n v="550018387"/>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62386"/>
    <s v="C"/>
    <x v="446"/>
    <x v="0"/>
    <n v="4"/>
    <n v="550018396"/>
    <d v="2018-03-05T00:00:00"/>
    <d v="2024-01-30T00:00:00"/>
    <n v="0"/>
    <n v="1"/>
    <n v="2"/>
    <n v="30"/>
    <n v="2"/>
    <n v="22490513"/>
    <n v="24960000"/>
    <n v="278357"/>
    <n v="10701"/>
    <n v="267286"/>
    <n v="0"/>
    <n v="0"/>
    <n v="0"/>
    <m/>
    <n v="0"/>
    <n v="0"/>
    <n v="0"/>
    <m/>
    <m/>
    <d v="2021-03-30T00:00:00"/>
    <n v="1"/>
    <s v="O"/>
    <n v="1"/>
    <n v="30"/>
    <n v="0"/>
    <m/>
    <m/>
    <m/>
    <m/>
    <m/>
    <m/>
    <n v="1"/>
    <n v="1"/>
    <m/>
    <m/>
    <n v="104900"/>
    <s v="CREDITOS DE CONSUMO"/>
    <n v="0"/>
    <n v="0"/>
    <n v="890480123"/>
    <s v="UNIVERSIDAD DE CARTAGENA"/>
    <n v="5"/>
    <m/>
    <m/>
    <m/>
    <m/>
    <n v="2"/>
    <n v="7"/>
    <n v="2"/>
  </r>
  <r>
    <n v="42020"/>
    <s v="C"/>
    <x v="446"/>
    <x v="0"/>
    <n v="4"/>
    <n v="550018397"/>
    <d v="2018-03-05T00:00:00"/>
    <d v="2024-01-30T00:00:00"/>
    <n v="30"/>
    <n v="1"/>
    <n v="0"/>
    <n v="30"/>
    <n v="2"/>
    <n v="22490513"/>
    <n v="24960000"/>
    <n v="69465"/>
    <n v="2671"/>
    <n v="69164"/>
    <n v="1493"/>
    <n v="0"/>
    <n v="0"/>
    <m/>
    <n v="0"/>
    <n v="0"/>
    <n v="0"/>
    <m/>
    <m/>
    <d v="2021-02-26T00:00:00"/>
    <n v="1"/>
    <s v="O"/>
    <n v="1"/>
    <n v="30"/>
    <n v="2451"/>
    <m/>
    <m/>
    <m/>
    <m/>
    <m/>
    <m/>
    <n v="1"/>
    <n v="1"/>
    <m/>
    <m/>
    <n v="27144"/>
    <s v="CREDITOS DE CONSUMO"/>
    <n v="0"/>
    <n v="0"/>
    <n v="890480123"/>
    <s v="UNIVERSIDAD DE CARTAGENA"/>
    <n v="5"/>
    <m/>
    <m/>
    <m/>
    <m/>
    <n v="2"/>
    <n v="7"/>
    <n v="2"/>
  </r>
  <r>
    <n v="115996"/>
    <s v="C"/>
    <x v="446"/>
    <x v="0"/>
    <n v="4"/>
    <n v="550018402"/>
    <d v="2018-03-05T00:00:00"/>
    <d v="2024-01-30T00:00:00"/>
    <n v="0"/>
    <n v="1"/>
    <n v="2"/>
    <n v="30"/>
    <n v="2"/>
    <n v="22490513"/>
    <n v="24960000"/>
    <n v="198837"/>
    <n v="7644"/>
    <n v="190929"/>
    <n v="0"/>
    <n v="0"/>
    <n v="0"/>
    <m/>
    <n v="0"/>
    <n v="0"/>
    <n v="0"/>
    <m/>
    <m/>
    <d v="2021-03-30T00:00:00"/>
    <n v="1"/>
    <s v="O"/>
    <n v="1"/>
    <n v="30"/>
    <n v="0"/>
    <m/>
    <m/>
    <m/>
    <m/>
    <m/>
    <m/>
    <n v="1"/>
    <n v="1"/>
    <m/>
    <m/>
    <n v="74933"/>
    <s v="CREDITOS DE CONSUMO"/>
    <n v="0"/>
    <n v="0"/>
    <n v="890480123"/>
    <s v="UNIVERSIDAD DE CARTAGENA"/>
    <n v="5"/>
    <m/>
    <m/>
    <m/>
    <m/>
    <n v="2"/>
    <n v="7"/>
    <n v="2"/>
  </r>
  <r>
    <n v="143663"/>
    <s v="C"/>
    <x v="446"/>
    <x v="0"/>
    <n v="4"/>
    <n v="550018414"/>
    <d v="2018-03-07T00:00:00"/>
    <d v="2024-01-30T00:00:00"/>
    <n v="0"/>
    <n v="1"/>
    <n v="2"/>
    <n v="30"/>
    <n v="2"/>
    <n v="22490513"/>
    <n v="24960000"/>
    <n v="246262"/>
    <n v="9467"/>
    <n v="236468"/>
    <n v="0"/>
    <n v="0"/>
    <n v="0"/>
    <m/>
    <n v="0"/>
    <n v="0"/>
    <n v="0"/>
    <m/>
    <m/>
    <d v="2021-03-30T00:00:00"/>
    <n v="1"/>
    <s v="O"/>
    <n v="1"/>
    <n v="30"/>
    <n v="0"/>
    <m/>
    <m/>
    <m/>
    <m/>
    <m/>
    <m/>
    <n v="1"/>
    <n v="1"/>
    <m/>
    <m/>
    <n v="92805"/>
    <s v="CREDITOS DE CONSUMO"/>
    <n v="0"/>
    <n v="0"/>
    <n v="890480123"/>
    <s v="UNIVERSIDAD DE CARTAGENA"/>
    <n v="5"/>
    <m/>
    <m/>
    <m/>
    <m/>
    <n v="2"/>
    <n v="7"/>
    <n v="2"/>
  </r>
  <r>
    <n v="170560"/>
    <s v="C"/>
    <x v="446"/>
    <x v="0"/>
    <n v="4"/>
    <n v="550018426"/>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x v="446"/>
    <x v="0"/>
    <n v="4"/>
    <n v="550018427"/>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x v="446"/>
    <x v="0"/>
    <n v="4"/>
    <n v="550018428"/>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29483"/>
    <s v="C"/>
    <x v="446"/>
    <x v="0"/>
    <n v="4"/>
    <n v="550018443"/>
    <d v="2018-03-10T00:00:00"/>
    <d v="2024-01-30T00:00:00"/>
    <n v="30"/>
    <n v="1"/>
    <n v="0"/>
    <n v="30"/>
    <n v="2"/>
    <n v="22490513"/>
    <n v="24960000"/>
    <n v="48759"/>
    <n v="1875"/>
    <n v="48529"/>
    <n v="1051"/>
    <n v="0"/>
    <n v="0"/>
    <m/>
    <n v="0"/>
    <n v="0"/>
    <n v="0"/>
    <m/>
    <m/>
    <d v="2021-02-26T00:00:00"/>
    <n v="1"/>
    <s v="O"/>
    <n v="1"/>
    <n v="30"/>
    <n v="1697"/>
    <m/>
    <m/>
    <m/>
    <m/>
    <m/>
    <m/>
    <n v="1"/>
    <n v="1"/>
    <m/>
    <m/>
    <n v="19046"/>
    <s v="CREDITOS DE CONSUMO"/>
    <n v="0"/>
    <n v="0"/>
    <n v="890480123"/>
    <s v="UNIVERSIDAD DE CARTAGENA"/>
    <n v="5"/>
    <m/>
    <m/>
    <m/>
    <m/>
    <n v="2"/>
    <n v="7"/>
    <n v="2"/>
  </r>
  <r>
    <n v="170560"/>
    <s v="C"/>
    <x v="446"/>
    <x v="0"/>
    <n v="4"/>
    <n v="550018444"/>
    <d v="2018-03-10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66758"/>
    <s v="C"/>
    <x v="446"/>
    <x v="0"/>
    <n v="4"/>
    <n v="550018453"/>
    <d v="2018-03-12T00:00:00"/>
    <d v="2024-01-30T00:00:00"/>
    <n v="0"/>
    <n v="1"/>
    <n v="2"/>
    <n v="30"/>
    <n v="2"/>
    <n v="22490513"/>
    <n v="24960000"/>
    <n v="285853"/>
    <n v="10990"/>
    <n v="274482"/>
    <n v="0"/>
    <n v="0"/>
    <n v="0"/>
    <m/>
    <n v="0"/>
    <n v="0"/>
    <n v="0"/>
    <m/>
    <m/>
    <d v="2021-03-30T00:00:00"/>
    <n v="1"/>
    <s v="O"/>
    <n v="1"/>
    <n v="30"/>
    <n v="0"/>
    <m/>
    <m/>
    <m/>
    <m/>
    <m/>
    <m/>
    <n v="1"/>
    <n v="1"/>
    <m/>
    <m/>
    <n v="107724"/>
    <s v="CREDITOS DE CONSUMO"/>
    <n v="0"/>
    <n v="0"/>
    <n v="890480123"/>
    <s v="UNIVERSIDAD DE CARTAGENA"/>
    <n v="5"/>
    <m/>
    <m/>
    <m/>
    <m/>
    <n v="2"/>
    <n v="7"/>
    <n v="2"/>
  </r>
  <r>
    <n v="166789"/>
    <s v="C"/>
    <x v="446"/>
    <x v="0"/>
    <n v="4"/>
    <n v="550018454"/>
    <d v="2018-03-12T00:00:00"/>
    <d v="2024-01-30T00:00:00"/>
    <n v="0"/>
    <n v="1"/>
    <n v="2"/>
    <n v="30"/>
    <n v="2"/>
    <n v="22490513"/>
    <n v="24960000"/>
    <n v="285906"/>
    <n v="10992"/>
    <n v="274533"/>
    <n v="0"/>
    <n v="0"/>
    <n v="0"/>
    <m/>
    <n v="0"/>
    <n v="0"/>
    <n v="0"/>
    <m/>
    <m/>
    <d v="2021-03-30T00:00:00"/>
    <n v="1"/>
    <s v="O"/>
    <n v="1"/>
    <n v="30"/>
    <n v="0"/>
    <m/>
    <m/>
    <m/>
    <m/>
    <m/>
    <m/>
    <n v="1"/>
    <n v="1"/>
    <m/>
    <m/>
    <n v="107744"/>
    <s v="CREDITOS DE CONSUMO"/>
    <n v="0"/>
    <n v="0"/>
    <n v="890480123"/>
    <s v="UNIVERSIDAD DE CARTAGENA"/>
    <n v="5"/>
    <m/>
    <m/>
    <m/>
    <m/>
    <n v="2"/>
    <n v="7"/>
    <n v="2"/>
  </r>
  <r>
    <n v="17304"/>
    <s v="C"/>
    <x v="446"/>
    <x v="0"/>
    <n v="4"/>
    <n v="550018455"/>
    <d v="2018-03-12T00:00:00"/>
    <d v="2024-01-30T00:00:00"/>
    <n v="30"/>
    <n v="1"/>
    <n v="0"/>
    <n v="30"/>
    <n v="2"/>
    <n v="22490513"/>
    <n v="24960000"/>
    <n v="28572"/>
    <n v="1098"/>
    <n v="28482"/>
    <n v="611"/>
    <n v="0"/>
    <n v="0"/>
    <m/>
    <n v="0"/>
    <n v="0"/>
    <n v="0"/>
    <m/>
    <m/>
    <d v="2021-02-26T00:00:00"/>
    <n v="1"/>
    <s v="O"/>
    <n v="1"/>
    <n v="30"/>
    <n v="1057"/>
    <m/>
    <m/>
    <m/>
    <m/>
    <m/>
    <m/>
    <n v="1"/>
    <n v="1"/>
    <m/>
    <m/>
    <n v="11178"/>
    <s v="CREDITOS DE CONSUMO"/>
    <n v="0"/>
    <n v="0"/>
    <n v="890480123"/>
    <s v="UNIVERSIDAD DE CARTAGENA"/>
    <n v="5"/>
    <m/>
    <m/>
    <m/>
    <m/>
    <n v="2"/>
    <n v="7"/>
    <n v="2"/>
  </r>
  <r>
    <n v="21144"/>
    <s v="C"/>
    <x v="446"/>
    <x v="0"/>
    <n v="4"/>
    <n v="550018662"/>
    <d v="2018-04-14T00:00:00"/>
    <d v="2024-01-30T00:00:00"/>
    <n v="30"/>
    <n v="1"/>
    <n v="0"/>
    <n v="30"/>
    <n v="2"/>
    <n v="22490513"/>
    <n v="24960000"/>
    <n v="34913"/>
    <n v="1342"/>
    <n v="34803"/>
    <n v="747"/>
    <n v="0"/>
    <n v="0"/>
    <m/>
    <n v="0"/>
    <n v="0"/>
    <n v="0"/>
    <m/>
    <m/>
    <d v="2021-02-26T00:00:00"/>
    <n v="1"/>
    <s v="O"/>
    <n v="1"/>
    <n v="30"/>
    <n v="1284"/>
    <m/>
    <m/>
    <m/>
    <m/>
    <m/>
    <m/>
    <n v="1"/>
    <n v="1"/>
    <m/>
    <m/>
    <n v="13659"/>
    <s v="CREDITOS DE CONSUMO"/>
    <n v="0"/>
    <n v="0"/>
    <n v="890480123"/>
    <s v="UNIVERSIDAD DE CARTAGENA"/>
    <n v="5"/>
    <m/>
    <m/>
    <m/>
    <m/>
    <n v="2"/>
    <n v="7"/>
    <n v="2"/>
  </r>
  <r>
    <n v="81295"/>
    <s v="C"/>
    <x v="446"/>
    <x v="0"/>
    <n v="4"/>
    <n v="550018664"/>
    <d v="2018-04-15T00:00:00"/>
    <d v="2024-01-30T00:00:00"/>
    <n v="30"/>
    <n v="1"/>
    <n v="0"/>
    <n v="30"/>
    <n v="2"/>
    <n v="22490513"/>
    <n v="24960000"/>
    <n v="134309"/>
    <n v="5163"/>
    <n v="133811"/>
    <n v="2825"/>
    <n v="0"/>
    <n v="0"/>
    <m/>
    <n v="0"/>
    <n v="0"/>
    <n v="0"/>
    <m/>
    <m/>
    <d v="2021-02-26T00:00:00"/>
    <n v="1"/>
    <s v="O"/>
    <n v="1"/>
    <n v="30"/>
    <n v="4856"/>
    <m/>
    <m/>
    <m/>
    <m/>
    <m/>
    <m/>
    <n v="1"/>
    <n v="1"/>
    <m/>
    <m/>
    <n v="52516"/>
    <s v="CREDITOS DE CONSUMO"/>
    <n v="0"/>
    <n v="0"/>
    <n v="890480123"/>
    <s v="UNIVERSIDAD DE CARTAGENA"/>
    <n v="5"/>
    <m/>
    <m/>
    <m/>
    <m/>
    <n v="2"/>
    <n v="7"/>
    <n v="2"/>
  </r>
  <r>
    <n v="60048"/>
    <s v="C"/>
    <x v="446"/>
    <x v="0"/>
    <n v="4"/>
    <n v="550018881"/>
    <d v="2018-05-12T00:00:00"/>
    <d v="2024-01-30T00:00:00"/>
    <n v="30"/>
    <n v="1"/>
    <n v="0"/>
    <n v="30"/>
    <n v="2"/>
    <n v="22490513"/>
    <n v="24960000"/>
    <n v="99212"/>
    <n v="3814"/>
    <n v="98838"/>
    <n v="2107"/>
    <n v="0"/>
    <n v="0"/>
    <m/>
    <n v="0"/>
    <n v="0"/>
    <n v="0"/>
    <m/>
    <m/>
    <d v="2021-02-26T00:00:00"/>
    <n v="1"/>
    <s v="O"/>
    <n v="1"/>
    <n v="30"/>
    <n v="3576"/>
    <m/>
    <m/>
    <m/>
    <m/>
    <m/>
    <m/>
    <n v="1"/>
    <n v="1"/>
    <m/>
    <m/>
    <n v="38790"/>
    <s v="CREDITOS DE CONSUMO"/>
    <n v="0"/>
    <n v="0"/>
    <n v="890480123"/>
    <s v="UNIVERSIDAD DE CARTAGENA"/>
    <n v="5"/>
    <m/>
    <m/>
    <m/>
    <m/>
    <n v="2"/>
    <n v="7"/>
    <n v="2"/>
  </r>
  <r>
    <n v="40979"/>
    <s v="C"/>
    <x v="446"/>
    <x v="0"/>
    <n v="4"/>
    <n v="550019010"/>
    <d v="2018-06-02T00:00:00"/>
    <d v="2024-01-30T00:00:00"/>
    <n v="30"/>
    <n v="1"/>
    <n v="0"/>
    <n v="30"/>
    <n v="2"/>
    <n v="22490513"/>
    <n v="24960000"/>
    <n v="67745"/>
    <n v="2604"/>
    <n v="67451"/>
    <n v="1428"/>
    <n v="0"/>
    <n v="0"/>
    <m/>
    <n v="0"/>
    <n v="0"/>
    <n v="0"/>
    <m/>
    <m/>
    <d v="2021-02-26T00:00:00"/>
    <n v="1"/>
    <s v="O"/>
    <n v="1"/>
    <n v="30"/>
    <n v="2411"/>
    <m/>
    <m/>
    <m/>
    <m/>
    <m/>
    <m/>
    <n v="1"/>
    <n v="1"/>
    <m/>
    <m/>
    <n v="26472"/>
    <s v="CREDITOS DE CONSUMO"/>
    <n v="0"/>
    <n v="0"/>
    <n v="890480123"/>
    <s v="UNIVERSIDAD DE CARTAGENA"/>
    <n v="5"/>
    <m/>
    <m/>
    <m/>
    <m/>
    <n v="2"/>
    <n v="7"/>
    <n v="2"/>
  </r>
  <r>
    <n v="14170"/>
    <s v="C"/>
    <x v="446"/>
    <x v="0"/>
    <n v="4"/>
    <n v="550019011"/>
    <d v="2018-06-02T00:00:00"/>
    <d v="2024-01-30T00:00:00"/>
    <n v="30"/>
    <n v="1"/>
    <n v="0"/>
    <n v="30"/>
    <n v="2"/>
    <n v="22490513"/>
    <n v="24960000"/>
    <n v="23364"/>
    <n v="898"/>
    <n v="23323"/>
    <n v="509"/>
    <n v="0"/>
    <n v="0"/>
    <m/>
    <n v="0"/>
    <n v="0"/>
    <n v="0"/>
    <m/>
    <m/>
    <d v="2021-02-26T00:00:00"/>
    <n v="1"/>
    <s v="O"/>
    <n v="1"/>
    <n v="30"/>
    <n v="894"/>
    <m/>
    <m/>
    <m/>
    <m/>
    <m/>
    <m/>
    <n v="1"/>
    <n v="1"/>
    <m/>
    <m/>
    <n v="9153"/>
    <s v="CREDITOS DE CONSUMO"/>
    <n v="0"/>
    <n v="0"/>
    <n v="890480123"/>
    <s v="UNIVERSIDAD DE CARTAGENA"/>
    <n v="5"/>
    <m/>
    <m/>
    <m/>
    <m/>
    <n v="2"/>
    <n v="7"/>
    <n v="2"/>
  </r>
  <r>
    <n v="64109"/>
    <s v="C"/>
    <x v="446"/>
    <x v="0"/>
    <n v="4"/>
    <n v="550019204"/>
    <d v="2018-07-03T00:00:00"/>
    <d v="2024-01-30T00:00:00"/>
    <n v="30"/>
    <n v="1"/>
    <n v="0"/>
    <n v="30"/>
    <n v="2"/>
    <n v="22490513"/>
    <n v="24960000"/>
    <n v="105947"/>
    <n v="4073"/>
    <n v="105523"/>
    <n v="2244"/>
    <n v="0"/>
    <n v="0"/>
    <m/>
    <n v="0"/>
    <n v="0"/>
    <n v="0"/>
    <m/>
    <m/>
    <d v="2021-02-26T00:00:00"/>
    <n v="1"/>
    <s v="O"/>
    <n v="1"/>
    <n v="30"/>
    <n v="3792"/>
    <m/>
    <m/>
    <m/>
    <m/>
    <m/>
    <m/>
    <n v="1"/>
    <n v="1"/>
    <m/>
    <m/>
    <n v="41414"/>
    <s v="CREDITOS DE CONSUMO"/>
    <n v="0"/>
    <n v="0"/>
    <n v="890480123"/>
    <s v="UNIVERSIDAD DE CARTAGENA"/>
    <n v="5"/>
    <m/>
    <m/>
    <m/>
    <m/>
    <n v="2"/>
    <n v="7"/>
    <n v="2"/>
  </r>
  <r>
    <n v="197548"/>
    <s v="C"/>
    <x v="446"/>
    <x v="0"/>
    <n v="4"/>
    <n v="550019483"/>
    <d v="2018-08-15T00:00:00"/>
    <d v="2024-01-30T00:00:00"/>
    <n v="0"/>
    <n v="1"/>
    <n v="2"/>
    <n v="30"/>
    <n v="2"/>
    <n v="22490513"/>
    <n v="24960000"/>
    <n v="338629"/>
    <n v="13018"/>
    <n v="325162"/>
    <n v="0"/>
    <n v="0"/>
    <n v="0"/>
    <m/>
    <n v="0"/>
    <n v="0"/>
    <n v="0"/>
    <m/>
    <m/>
    <d v="2021-03-30T00:00:00"/>
    <n v="1"/>
    <s v="O"/>
    <n v="1"/>
    <n v="30"/>
    <n v="0"/>
    <m/>
    <m/>
    <m/>
    <m/>
    <m/>
    <m/>
    <n v="1"/>
    <n v="1"/>
    <m/>
    <m/>
    <n v="127614"/>
    <s v="CREDITOS DE CONSUMO"/>
    <n v="0"/>
    <n v="0"/>
    <n v="890480123"/>
    <s v="UNIVERSIDAD DE CARTAGENA"/>
    <n v="5"/>
    <m/>
    <m/>
    <m/>
    <m/>
    <n v="2"/>
    <n v="7"/>
    <n v="2"/>
  </r>
  <r>
    <n v="197511"/>
    <s v="C"/>
    <x v="446"/>
    <x v="0"/>
    <n v="4"/>
    <n v="550019484"/>
    <d v="2018-08-15T00:00:00"/>
    <d v="2024-01-30T00:00:00"/>
    <n v="0"/>
    <n v="1"/>
    <n v="2"/>
    <n v="30"/>
    <n v="2"/>
    <n v="22490513"/>
    <n v="24960000"/>
    <n v="338569"/>
    <n v="13016"/>
    <n v="325102"/>
    <n v="0"/>
    <n v="0"/>
    <n v="0"/>
    <m/>
    <n v="0"/>
    <n v="0"/>
    <n v="0"/>
    <m/>
    <m/>
    <d v="2021-03-30T00:00:00"/>
    <n v="1"/>
    <s v="O"/>
    <n v="1"/>
    <n v="30"/>
    <n v="0"/>
    <m/>
    <m/>
    <m/>
    <m/>
    <m/>
    <m/>
    <n v="1"/>
    <n v="1"/>
    <m/>
    <m/>
    <n v="127591"/>
    <s v="CREDITOS DE CONSUMO"/>
    <n v="0"/>
    <n v="0"/>
    <n v="890480123"/>
    <s v="UNIVERSIDAD DE CARTAGENA"/>
    <n v="5"/>
    <m/>
    <m/>
    <m/>
    <m/>
    <n v="2"/>
    <n v="7"/>
    <n v="2"/>
  </r>
  <r>
    <n v="640518"/>
    <s v="C"/>
    <x v="446"/>
    <x v="0"/>
    <n v="4"/>
    <n v="550019509"/>
    <d v="2018-08-17T00:00:00"/>
    <d v="2024-01-30T00:00:00"/>
    <n v="0"/>
    <n v="1"/>
    <n v="2"/>
    <n v="30"/>
    <n v="2"/>
    <n v="22490513"/>
    <n v="24960000"/>
    <n v="1097959"/>
    <n v="42211"/>
    <n v="1054288"/>
    <n v="0"/>
    <n v="0"/>
    <n v="0"/>
    <m/>
    <n v="0"/>
    <n v="0"/>
    <n v="0"/>
    <m/>
    <m/>
    <d v="2021-03-30T00:00:00"/>
    <n v="1"/>
    <s v="O"/>
    <n v="1"/>
    <n v="30"/>
    <n v="0"/>
    <m/>
    <m/>
    <m/>
    <m/>
    <m/>
    <m/>
    <n v="1"/>
    <n v="1"/>
    <m/>
    <m/>
    <n v="413770"/>
    <s v="CREDITOS DE CONSUMO"/>
    <n v="0"/>
    <n v="0"/>
    <n v="890480123"/>
    <s v="UNIVERSIDAD DE CARTAGENA"/>
    <n v="5"/>
    <m/>
    <m/>
    <m/>
    <m/>
    <n v="2"/>
    <n v="7"/>
    <n v="2"/>
  </r>
  <r>
    <n v="55764"/>
    <s v="C"/>
    <x v="446"/>
    <x v="0"/>
    <n v="4"/>
    <n v="550019612"/>
    <d v="2018-08-31T00:00:00"/>
    <d v="2024-01-30T00:00:00"/>
    <n v="30"/>
    <n v="1"/>
    <n v="0"/>
    <n v="30"/>
    <n v="2"/>
    <n v="22490513"/>
    <n v="24960000"/>
    <n v="92091"/>
    <n v="3540"/>
    <n v="91787"/>
    <n v="1939"/>
    <n v="0"/>
    <n v="0"/>
    <m/>
    <n v="0"/>
    <n v="0"/>
    <n v="0"/>
    <m/>
    <m/>
    <d v="2021-02-26T00:00:00"/>
    <n v="1"/>
    <s v="O"/>
    <n v="1"/>
    <n v="30"/>
    <n v="3369"/>
    <m/>
    <m/>
    <m/>
    <m/>
    <m/>
    <m/>
    <n v="1"/>
    <n v="1"/>
    <m/>
    <m/>
    <n v="36023"/>
    <s v="CREDITOS DE CONSUMO"/>
    <n v="0"/>
    <n v="0"/>
    <n v="890480123"/>
    <s v="UNIVERSIDAD DE CARTAGENA"/>
    <n v="5"/>
    <m/>
    <m/>
    <m/>
    <m/>
    <n v="2"/>
    <n v="7"/>
    <n v="2"/>
  </r>
  <r>
    <n v="63024"/>
    <s v="C"/>
    <x v="446"/>
    <x v="0"/>
    <n v="4"/>
    <n v="550019869"/>
    <d v="2018-10-10T00:00:00"/>
    <d v="2024-01-30T00:00:00"/>
    <n v="30"/>
    <n v="1"/>
    <n v="0"/>
    <n v="30"/>
    <n v="2"/>
    <n v="22490513"/>
    <n v="24960000"/>
    <n v="104139"/>
    <n v="4004"/>
    <n v="103736"/>
    <n v="2209"/>
    <n v="0"/>
    <n v="0"/>
    <m/>
    <n v="0"/>
    <n v="0"/>
    <n v="0"/>
    <m/>
    <m/>
    <d v="2021-02-26T00:00:00"/>
    <n v="1"/>
    <s v="O"/>
    <n v="1"/>
    <n v="30"/>
    <n v="3729"/>
    <m/>
    <m/>
    <m/>
    <m/>
    <m/>
    <m/>
    <n v="1"/>
    <n v="1"/>
    <m/>
    <m/>
    <n v="40712"/>
    <s v="CREDITOS DE CONSUMO"/>
    <n v="0"/>
    <n v="0"/>
    <n v="890480123"/>
    <s v="UNIVERSIDAD DE CARTAGENA"/>
    <n v="5"/>
    <m/>
    <m/>
    <m/>
    <m/>
    <n v="2"/>
    <n v="7"/>
    <n v="2"/>
  </r>
  <r>
    <n v="50913"/>
    <s v="C"/>
    <x v="446"/>
    <x v="0"/>
    <n v="4"/>
    <n v="550020023"/>
    <d v="2018-11-04T00:00:00"/>
    <d v="2024-01-30T00:00:00"/>
    <n v="30"/>
    <n v="1"/>
    <n v="0"/>
    <n v="30"/>
    <n v="2"/>
    <n v="22490513"/>
    <n v="24960000"/>
    <n v="84075"/>
    <n v="3232"/>
    <n v="83802"/>
    <n v="1769"/>
    <n v="0"/>
    <n v="0"/>
    <m/>
    <n v="0"/>
    <n v="0"/>
    <n v="0"/>
    <m/>
    <m/>
    <d v="2021-02-26T00:00:00"/>
    <n v="1"/>
    <s v="O"/>
    <n v="1"/>
    <n v="30"/>
    <n v="3077"/>
    <m/>
    <m/>
    <m/>
    <m/>
    <m/>
    <m/>
    <n v="1"/>
    <n v="1"/>
    <m/>
    <m/>
    <n v="32889"/>
    <s v="CREDITOS DE CONSUMO"/>
    <n v="0"/>
    <n v="0"/>
    <n v="890480123"/>
    <s v="UNIVERSIDAD DE CARTAGENA"/>
    <n v="5"/>
    <m/>
    <m/>
    <m/>
    <m/>
    <n v="2"/>
    <n v="7"/>
    <n v="2"/>
  </r>
  <r>
    <n v="180667"/>
    <s v="C"/>
    <x v="446"/>
    <x v="0"/>
    <n v="4"/>
    <n v="550020205"/>
    <d v="2018-11-29T00:00:00"/>
    <d v="2024-01-30T00:00:00"/>
    <n v="0"/>
    <n v="1"/>
    <n v="2"/>
    <n v="30"/>
    <n v="2"/>
    <n v="22490513"/>
    <n v="24960000"/>
    <n v="309695"/>
    <n v="11906"/>
    <n v="297377"/>
    <n v="0"/>
    <n v="0"/>
    <n v="0"/>
    <m/>
    <n v="0"/>
    <n v="0"/>
    <n v="0"/>
    <m/>
    <m/>
    <d v="2021-03-30T00:00:00"/>
    <n v="1"/>
    <s v="O"/>
    <n v="1"/>
    <n v="30"/>
    <n v="0"/>
    <m/>
    <m/>
    <m/>
    <m/>
    <m/>
    <m/>
    <n v="1"/>
    <n v="1"/>
    <m/>
    <m/>
    <n v="116710"/>
    <s v="CREDITOS DE CONSUMO"/>
    <n v="0"/>
    <n v="0"/>
    <n v="890480123"/>
    <s v="UNIVERSIDAD DE CARTAGENA"/>
    <n v="5"/>
    <m/>
    <m/>
    <m/>
    <m/>
    <n v="2"/>
    <n v="7"/>
    <n v="2"/>
  </r>
  <r>
    <n v="28364"/>
    <s v="C"/>
    <x v="446"/>
    <x v="0"/>
    <n v="4"/>
    <n v="550020414"/>
    <d v="2019-01-04T00:00:00"/>
    <d v="2024-01-30T00:00:00"/>
    <n v="30"/>
    <n v="1"/>
    <n v="0"/>
    <n v="30"/>
    <n v="2"/>
    <n v="22490513"/>
    <n v="24960000"/>
    <n v="46889"/>
    <n v="1803"/>
    <n v="46686"/>
    <n v="1017"/>
    <n v="0"/>
    <n v="0"/>
    <m/>
    <n v="0"/>
    <n v="0"/>
    <n v="0"/>
    <m/>
    <m/>
    <d v="2021-02-26T00:00:00"/>
    <n v="1"/>
    <s v="O"/>
    <n v="1"/>
    <n v="30"/>
    <n v="1653"/>
    <m/>
    <m/>
    <m/>
    <m/>
    <m/>
    <m/>
    <n v="1"/>
    <n v="1"/>
    <m/>
    <m/>
    <n v="18322"/>
    <s v="CREDITOS DE CONSUMO"/>
    <n v="0"/>
    <n v="0"/>
    <n v="890480123"/>
    <s v="UNIVERSIDAD DE CARTAGENA"/>
    <n v="5"/>
    <m/>
    <m/>
    <m/>
    <m/>
    <n v="2"/>
    <n v="7"/>
    <n v="2"/>
  </r>
  <r>
    <n v="13854"/>
    <s v="C"/>
    <x v="446"/>
    <x v="0"/>
    <n v="4"/>
    <n v="550020417"/>
    <d v="2019-01-04T00:00:00"/>
    <d v="2024-01-30T00:00:00"/>
    <n v="30"/>
    <n v="1"/>
    <n v="0"/>
    <n v="30"/>
    <n v="2"/>
    <n v="22490513"/>
    <n v="24960000"/>
    <n v="22917"/>
    <n v="881"/>
    <n v="22803"/>
    <n v="507"/>
    <n v="0"/>
    <n v="0"/>
    <m/>
    <n v="0"/>
    <n v="0"/>
    <n v="0"/>
    <m/>
    <m/>
    <d v="2021-02-26T00:00:00"/>
    <n v="1"/>
    <s v="O"/>
    <n v="1"/>
    <n v="30"/>
    <n v="798"/>
    <m/>
    <m/>
    <m/>
    <m/>
    <m/>
    <m/>
    <n v="1"/>
    <n v="1"/>
    <m/>
    <m/>
    <n v="8949"/>
    <s v="CREDITOS DE CONSUMO"/>
    <n v="0"/>
    <n v="0"/>
    <n v="890480123"/>
    <s v="UNIVERSIDAD DE CARTAGENA"/>
    <n v="5"/>
    <m/>
    <m/>
    <m/>
    <m/>
    <n v="2"/>
    <n v="7"/>
    <n v="2"/>
  </r>
  <r>
    <n v="13862"/>
    <s v="C"/>
    <x v="446"/>
    <x v="0"/>
    <n v="4"/>
    <n v="550020420"/>
    <d v="2019-01-04T00:00:00"/>
    <d v="2024-01-30T00:00:00"/>
    <n v="30"/>
    <n v="1"/>
    <n v="0"/>
    <n v="30"/>
    <n v="2"/>
    <n v="22490513"/>
    <n v="24960000"/>
    <n v="22933"/>
    <n v="882"/>
    <n v="22817"/>
    <n v="507"/>
    <n v="0"/>
    <n v="0"/>
    <m/>
    <n v="0"/>
    <n v="0"/>
    <n v="0"/>
    <m/>
    <m/>
    <d v="2021-02-26T00:00:00"/>
    <n v="1"/>
    <s v="O"/>
    <n v="1"/>
    <n v="30"/>
    <n v="787"/>
    <m/>
    <m/>
    <m/>
    <m/>
    <m/>
    <m/>
    <n v="1"/>
    <n v="1"/>
    <m/>
    <m/>
    <n v="8955"/>
    <s v="CREDITOS DE CONSUMO"/>
    <n v="0"/>
    <n v="0"/>
    <n v="890480123"/>
    <s v="UNIVERSIDAD DE CARTAGENA"/>
    <n v="5"/>
    <m/>
    <m/>
    <m/>
    <m/>
    <n v="2"/>
    <n v="7"/>
    <n v="2"/>
  </r>
  <r>
    <n v="36022"/>
    <s v="C"/>
    <x v="446"/>
    <x v="0"/>
    <n v="4"/>
    <n v="550020424"/>
    <d v="2019-01-05T00:00:00"/>
    <d v="2024-01-30T00:00:00"/>
    <n v="30"/>
    <n v="1"/>
    <n v="0"/>
    <n v="30"/>
    <n v="2"/>
    <n v="22490513"/>
    <n v="24960000"/>
    <n v="59541"/>
    <n v="2289"/>
    <n v="59292"/>
    <n v="1258"/>
    <n v="0"/>
    <n v="0"/>
    <m/>
    <n v="0"/>
    <n v="0"/>
    <n v="0"/>
    <m/>
    <m/>
    <d v="2021-02-26T00:00:00"/>
    <n v="1"/>
    <s v="O"/>
    <n v="1"/>
    <n v="30"/>
    <n v="2120"/>
    <m/>
    <m/>
    <m/>
    <m/>
    <m/>
    <m/>
    <n v="1"/>
    <n v="1"/>
    <m/>
    <m/>
    <n v="23270"/>
    <s v="CREDITOS DE CONSUMO"/>
    <n v="0"/>
    <n v="0"/>
    <n v="890480123"/>
    <s v="UNIVERSIDAD DE CARTAGENA"/>
    <n v="5"/>
    <m/>
    <m/>
    <m/>
    <m/>
    <n v="2"/>
    <n v="7"/>
    <n v="2"/>
  </r>
  <r>
    <n v="41284"/>
    <s v="C"/>
    <x v="446"/>
    <x v="0"/>
    <n v="4"/>
    <n v="550020599"/>
    <d v="2019-02-02T00:00:00"/>
    <d v="2024-01-30T00:00:00"/>
    <n v="30"/>
    <n v="1"/>
    <n v="0"/>
    <n v="30"/>
    <n v="2"/>
    <n v="22490513"/>
    <n v="24960000"/>
    <n v="68164"/>
    <n v="2621"/>
    <n v="67953"/>
    <n v="1459"/>
    <n v="0"/>
    <n v="0"/>
    <m/>
    <n v="0"/>
    <n v="0"/>
    <n v="0"/>
    <m/>
    <m/>
    <d v="2021-02-26T00:00:00"/>
    <n v="1"/>
    <s v="O"/>
    <n v="1"/>
    <n v="30"/>
    <n v="2489"/>
    <m/>
    <m/>
    <m/>
    <m/>
    <m/>
    <m/>
    <n v="1"/>
    <n v="1"/>
    <m/>
    <m/>
    <n v="26669"/>
    <s v="CREDITOS DE CONSUMO"/>
    <n v="0"/>
    <n v="0"/>
    <n v="890480123"/>
    <s v="UNIVERSIDAD DE CARTAGENA"/>
    <n v="5"/>
    <m/>
    <m/>
    <m/>
    <m/>
    <n v="2"/>
    <n v="7"/>
    <n v="2"/>
  </r>
  <r>
    <n v="46726"/>
    <s v="C"/>
    <x v="446"/>
    <x v="0"/>
    <n v="4"/>
    <n v="550020602"/>
    <d v="2019-02-03T00:00:00"/>
    <d v="2024-01-30T00:00:00"/>
    <n v="30"/>
    <n v="1"/>
    <n v="0"/>
    <n v="30"/>
    <n v="2"/>
    <n v="22490513"/>
    <n v="24960000"/>
    <n v="77232"/>
    <n v="2969"/>
    <n v="76910"/>
    <n v="1632"/>
    <n v="0"/>
    <n v="0"/>
    <m/>
    <n v="0"/>
    <n v="0"/>
    <n v="0"/>
    <m/>
    <m/>
    <d v="2021-02-26T00:00:00"/>
    <n v="1"/>
    <s v="O"/>
    <n v="1"/>
    <n v="30"/>
    <n v="2754"/>
    <m/>
    <m/>
    <m/>
    <m/>
    <m/>
    <m/>
    <n v="1"/>
    <n v="1"/>
    <m/>
    <m/>
    <n v="30184"/>
    <s v="CREDITOS DE CONSUMO"/>
    <n v="0"/>
    <n v="0"/>
    <n v="890480123"/>
    <s v="UNIVERSIDAD DE CARTAGENA"/>
    <n v="5"/>
    <m/>
    <m/>
    <m/>
    <m/>
    <n v="2"/>
    <n v="7"/>
    <n v="2"/>
  </r>
  <r>
    <n v="94081"/>
    <s v="C"/>
    <x v="446"/>
    <x v="0"/>
    <n v="4"/>
    <n v="550020769"/>
    <d v="2019-03-02T00:00:00"/>
    <d v="2024-01-30T00:00:00"/>
    <n v="30"/>
    <n v="1"/>
    <n v="0"/>
    <n v="30"/>
    <n v="2"/>
    <n v="22490513"/>
    <n v="24960000"/>
    <n v="155462"/>
    <n v="5977"/>
    <n v="154857"/>
    <n v="3297"/>
    <n v="0"/>
    <n v="0"/>
    <m/>
    <n v="0"/>
    <n v="0"/>
    <n v="0"/>
    <m/>
    <m/>
    <d v="2021-02-26T00:00:00"/>
    <n v="1"/>
    <s v="O"/>
    <n v="1"/>
    <n v="30"/>
    <n v="5571"/>
    <m/>
    <m/>
    <m/>
    <m/>
    <m/>
    <m/>
    <n v="1"/>
    <n v="1"/>
    <m/>
    <m/>
    <n v="60776"/>
    <s v="CREDITOS DE CONSUMO"/>
    <n v="0"/>
    <n v="0"/>
    <n v="890480123"/>
    <s v="UNIVERSIDAD DE CARTAGENA"/>
    <n v="5"/>
    <m/>
    <m/>
    <m/>
    <m/>
    <n v="2"/>
    <n v="7"/>
    <n v="2"/>
  </r>
  <r>
    <n v="76191"/>
    <s v="C"/>
    <x v="446"/>
    <x v="0"/>
    <n v="4"/>
    <n v="550020984"/>
    <d v="2019-04-06T00:00:00"/>
    <d v="2024-01-30T00:00:00"/>
    <n v="30"/>
    <n v="1"/>
    <n v="0"/>
    <n v="30"/>
    <n v="2"/>
    <n v="22490513"/>
    <n v="24960000"/>
    <n v="125842"/>
    <n v="4838"/>
    <n v="125409"/>
    <n v="2653"/>
    <n v="0"/>
    <n v="0"/>
    <m/>
    <n v="0"/>
    <n v="0"/>
    <n v="0"/>
    <m/>
    <m/>
    <d v="2021-02-26T00:00:00"/>
    <n v="1"/>
    <s v="O"/>
    <n v="1"/>
    <n v="30"/>
    <n v="4571"/>
    <m/>
    <m/>
    <m/>
    <m/>
    <m/>
    <m/>
    <n v="1"/>
    <n v="1"/>
    <m/>
    <m/>
    <n v="49218"/>
    <s v="CREDITOS DE CONSUMO"/>
    <n v="0"/>
    <n v="0"/>
    <n v="890480123"/>
    <s v="UNIVERSIDAD DE CARTAGENA"/>
    <n v="5"/>
    <m/>
    <m/>
    <m/>
    <m/>
    <n v="2"/>
    <n v="7"/>
    <n v="2"/>
  </r>
  <r>
    <n v="14888"/>
    <s v="C"/>
    <x v="446"/>
    <x v="0"/>
    <n v="4"/>
    <n v="550020985"/>
    <d v="2019-04-06T00:00:00"/>
    <d v="2024-01-30T00:00:00"/>
    <n v="30"/>
    <n v="1"/>
    <n v="0"/>
    <n v="30"/>
    <n v="2"/>
    <n v="22490513"/>
    <n v="24960000"/>
    <n v="24634"/>
    <n v="947"/>
    <n v="24505"/>
    <n v="541"/>
    <n v="0"/>
    <n v="0"/>
    <m/>
    <n v="0"/>
    <n v="0"/>
    <n v="0"/>
    <m/>
    <m/>
    <d v="2021-02-26T00:00:00"/>
    <n v="1"/>
    <s v="O"/>
    <n v="1"/>
    <n v="30"/>
    <n v="852"/>
    <m/>
    <m/>
    <m/>
    <m/>
    <m/>
    <m/>
    <n v="1"/>
    <n v="1"/>
    <m/>
    <m/>
    <n v="9617"/>
    <s v="CREDITOS DE CONSUMO"/>
    <n v="0"/>
    <n v="0"/>
    <n v="890480123"/>
    <s v="UNIVERSIDAD DE CARTAGENA"/>
    <n v="5"/>
    <m/>
    <m/>
    <m/>
    <m/>
    <n v="2"/>
    <n v="7"/>
    <n v="2"/>
  </r>
  <r>
    <n v="71598"/>
    <s v="C"/>
    <x v="446"/>
    <x v="0"/>
    <n v="4"/>
    <n v="550021247"/>
    <d v="2019-05-11T00:00:00"/>
    <d v="2024-01-30T00:00:00"/>
    <n v="30"/>
    <n v="1"/>
    <n v="0"/>
    <n v="30"/>
    <n v="2"/>
    <n v="22490513"/>
    <n v="24960000"/>
    <n v="118286"/>
    <n v="4547"/>
    <n v="117850"/>
    <n v="2485"/>
    <n v="0"/>
    <n v="0"/>
    <m/>
    <n v="0"/>
    <n v="0"/>
    <n v="0"/>
    <m/>
    <m/>
    <d v="2021-02-26T00:00:00"/>
    <n v="1"/>
    <s v="O"/>
    <n v="1"/>
    <n v="30"/>
    <n v="4280"/>
    <m/>
    <m/>
    <m/>
    <m/>
    <m/>
    <m/>
    <n v="1"/>
    <n v="1"/>
    <m/>
    <m/>
    <n v="46252"/>
    <s v="CREDITOS DE CONSUMO"/>
    <n v="0"/>
    <n v="0"/>
    <n v="890480123"/>
    <s v="UNIVERSIDAD DE CARTAGENA"/>
    <n v="5"/>
    <m/>
    <m/>
    <m/>
    <m/>
    <n v="2"/>
    <n v="7"/>
    <n v="2"/>
  </r>
  <r>
    <n v="23357"/>
    <s v="C"/>
    <x v="446"/>
    <x v="0"/>
    <n v="4"/>
    <n v="550021248"/>
    <d v="2019-05-11T00:00:00"/>
    <d v="2024-01-30T00:00:00"/>
    <n v="30"/>
    <n v="1"/>
    <n v="0"/>
    <n v="30"/>
    <n v="2"/>
    <n v="22490513"/>
    <n v="24960000"/>
    <n v="38596"/>
    <n v="1484"/>
    <n v="38446"/>
    <n v="846"/>
    <n v="0"/>
    <n v="0"/>
    <m/>
    <n v="0"/>
    <n v="0"/>
    <n v="0"/>
    <m/>
    <m/>
    <d v="2021-02-26T00:00:00"/>
    <n v="1"/>
    <s v="O"/>
    <n v="1"/>
    <n v="30"/>
    <n v="1380"/>
    <m/>
    <m/>
    <m/>
    <m/>
    <m/>
    <m/>
    <n v="1"/>
    <n v="1"/>
    <m/>
    <m/>
    <n v="15089"/>
    <s v="CREDITOS DE CONSUMO"/>
    <n v="0"/>
    <n v="0"/>
    <n v="890480123"/>
    <s v="UNIVERSIDAD DE CARTAGENA"/>
    <n v="5"/>
    <m/>
    <m/>
    <m/>
    <m/>
    <n v="2"/>
    <n v="7"/>
    <n v="2"/>
  </r>
  <r>
    <n v="62285"/>
    <s v="C"/>
    <x v="446"/>
    <x v="0"/>
    <n v="4"/>
    <n v="550021398"/>
    <d v="2019-05-28T00:00:00"/>
    <d v="2024-01-30T00:00:00"/>
    <n v="30"/>
    <n v="1"/>
    <n v="0"/>
    <n v="30"/>
    <n v="2"/>
    <n v="22490513"/>
    <n v="24960000"/>
    <n v="102949"/>
    <n v="3958"/>
    <n v="102521"/>
    <n v="2176"/>
    <n v="0"/>
    <n v="0"/>
    <m/>
    <n v="0"/>
    <n v="0"/>
    <n v="0"/>
    <m/>
    <m/>
    <d v="2021-02-26T00:00:00"/>
    <n v="1"/>
    <s v="O"/>
    <n v="1"/>
    <n v="30"/>
    <n v="3663"/>
    <m/>
    <m/>
    <m/>
    <m/>
    <m/>
    <m/>
    <n v="1"/>
    <n v="1"/>
    <m/>
    <m/>
    <n v="40236"/>
    <s v="CREDITOS DE CONSUMO"/>
    <n v="0"/>
    <n v="0"/>
    <n v="890480123"/>
    <s v="UNIVERSIDAD DE CARTAGENA"/>
    <n v="5"/>
    <m/>
    <m/>
    <m/>
    <m/>
    <n v="2"/>
    <n v="7"/>
    <n v="2"/>
  </r>
  <r>
    <n v="49734"/>
    <s v="C"/>
    <x v="446"/>
    <x v="0"/>
    <n v="4"/>
    <n v="550021560"/>
    <d v="2019-06-02T00:00:00"/>
    <d v="2024-01-30T00:00:00"/>
    <n v="30"/>
    <n v="1"/>
    <n v="0"/>
    <n v="30"/>
    <n v="2"/>
    <n v="22490513"/>
    <n v="24960000"/>
    <n v="82217"/>
    <n v="3161"/>
    <n v="81862"/>
    <n v="1734"/>
    <n v="0"/>
    <n v="0"/>
    <m/>
    <n v="0"/>
    <n v="0"/>
    <n v="0"/>
    <m/>
    <m/>
    <d v="2021-02-26T00:00:00"/>
    <n v="1"/>
    <s v="O"/>
    <n v="1"/>
    <n v="30"/>
    <n v="2910"/>
    <m/>
    <m/>
    <m/>
    <m/>
    <m/>
    <m/>
    <n v="1"/>
    <n v="1"/>
    <m/>
    <m/>
    <n v="32128"/>
    <s v="CREDITOS DE CONSUMO"/>
    <n v="0"/>
    <n v="0"/>
    <n v="890480123"/>
    <s v="UNIVERSIDAD DE CARTAGENA"/>
    <n v="5"/>
    <m/>
    <m/>
    <m/>
    <m/>
    <n v="2"/>
    <n v="7"/>
    <n v="2"/>
  </r>
  <r>
    <n v="39026"/>
    <s v="C"/>
    <x v="446"/>
    <x v="0"/>
    <n v="4"/>
    <n v="550021873"/>
    <d v="2019-07-11T00:00:00"/>
    <d v="2024-01-30T00:00:00"/>
    <n v="30"/>
    <n v="1"/>
    <n v="0"/>
    <n v="30"/>
    <n v="2"/>
    <n v="22490513"/>
    <n v="24960000"/>
    <n v="64517"/>
    <n v="2480"/>
    <n v="64237"/>
    <n v="1390"/>
    <n v="0"/>
    <n v="0"/>
    <m/>
    <n v="0"/>
    <n v="0"/>
    <n v="0"/>
    <m/>
    <m/>
    <d v="2021-02-26T00:00:00"/>
    <n v="1"/>
    <s v="O"/>
    <n v="1"/>
    <n v="30"/>
    <n v="2295"/>
    <m/>
    <m/>
    <m/>
    <m/>
    <m/>
    <m/>
    <n v="1"/>
    <n v="1"/>
    <m/>
    <m/>
    <n v="25211"/>
    <s v="CREDITOS DE CONSUMO"/>
    <n v="0"/>
    <n v="0"/>
    <n v="890480123"/>
    <s v="UNIVERSIDAD DE CARTAGENA"/>
    <n v="5"/>
    <m/>
    <m/>
    <m/>
    <m/>
    <n v="2"/>
    <n v="7"/>
    <n v="2"/>
  </r>
  <r>
    <n v="19480"/>
    <s v="C"/>
    <x v="446"/>
    <x v="0"/>
    <n v="4"/>
    <n v="550021908"/>
    <d v="2019-07-19T00:00:00"/>
    <d v="2024-01-30T00:00:00"/>
    <n v="30"/>
    <n v="1"/>
    <n v="0"/>
    <n v="30"/>
    <n v="2"/>
    <n v="22490513"/>
    <n v="24960000"/>
    <n v="32190"/>
    <n v="1238"/>
    <n v="32064"/>
    <n v="710"/>
    <n v="0"/>
    <n v="0"/>
    <m/>
    <n v="0"/>
    <n v="0"/>
    <n v="0"/>
    <m/>
    <m/>
    <d v="2021-02-26T00:00:00"/>
    <n v="1"/>
    <s v="O"/>
    <n v="1"/>
    <n v="30"/>
    <n v="1143"/>
    <m/>
    <m/>
    <m/>
    <m/>
    <m/>
    <m/>
    <n v="1"/>
    <n v="1"/>
    <m/>
    <m/>
    <n v="12584"/>
    <s v="CREDITOS DE CONSUMO"/>
    <n v="0"/>
    <n v="0"/>
    <n v="890480123"/>
    <s v="UNIVERSIDAD DE CARTAGENA"/>
    <n v="5"/>
    <m/>
    <m/>
    <m/>
    <m/>
    <n v="2"/>
    <n v="7"/>
    <n v="2"/>
  </r>
  <r>
    <n v="36607"/>
    <s v="C"/>
    <x v="446"/>
    <x v="0"/>
    <n v="4"/>
    <n v="550021923"/>
    <d v="2019-07-21T00:00:00"/>
    <d v="2024-01-30T00:00:00"/>
    <n v="30"/>
    <n v="1"/>
    <n v="0"/>
    <n v="30"/>
    <n v="2"/>
    <n v="22490513"/>
    <n v="24960000"/>
    <n v="60456"/>
    <n v="2324"/>
    <n v="60254"/>
    <n v="1291"/>
    <n v="0"/>
    <n v="0"/>
    <m/>
    <n v="0"/>
    <n v="0"/>
    <n v="0"/>
    <m/>
    <m/>
    <d v="2021-02-26T00:00:00"/>
    <n v="1"/>
    <s v="O"/>
    <n v="1"/>
    <n v="30"/>
    <n v="2208"/>
    <m/>
    <m/>
    <m/>
    <m/>
    <m/>
    <m/>
    <n v="1"/>
    <n v="1"/>
    <m/>
    <m/>
    <n v="23647"/>
    <s v="CREDITOS DE CONSUMO"/>
    <n v="0"/>
    <n v="0"/>
    <n v="890480123"/>
    <s v="UNIVERSIDAD DE CARTAGENA"/>
    <n v="5"/>
    <m/>
    <m/>
    <m/>
    <m/>
    <n v="2"/>
    <n v="7"/>
    <n v="2"/>
  </r>
  <r>
    <n v="81748"/>
    <s v="C"/>
    <x v="446"/>
    <x v="0"/>
    <n v="4"/>
    <n v="550022121"/>
    <d v="2019-08-04T00:00:00"/>
    <d v="2024-01-30T00:00:00"/>
    <n v="30"/>
    <n v="1"/>
    <n v="0"/>
    <n v="30"/>
    <n v="2"/>
    <n v="22490513"/>
    <n v="24960000"/>
    <n v="135107"/>
    <n v="5194"/>
    <n v="134557"/>
    <n v="2856"/>
    <n v="0"/>
    <n v="0"/>
    <m/>
    <n v="0"/>
    <n v="0"/>
    <n v="0"/>
    <m/>
    <m/>
    <d v="2021-02-26T00:00:00"/>
    <n v="1"/>
    <s v="O"/>
    <n v="1"/>
    <n v="30"/>
    <n v="4827"/>
    <m/>
    <m/>
    <m/>
    <m/>
    <m/>
    <m/>
    <n v="1"/>
    <n v="1"/>
    <m/>
    <m/>
    <n v="52809"/>
    <s v="CREDITOS DE CONSUMO"/>
    <n v="0"/>
    <n v="0"/>
    <n v="890480123"/>
    <s v="UNIVERSIDAD DE CARTAGENA"/>
    <n v="5"/>
    <m/>
    <m/>
    <m/>
    <m/>
    <n v="2"/>
    <n v="7"/>
    <n v="2"/>
  </r>
  <r>
    <n v="121446"/>
    <s v="C"/>
    <x v="446"/>
    <x v="0"/>
    <n v="4"/>
    <n v="550022595"/>
    <d v="2019-09-25T00:00:00"/>
    <d v="2024-01-30T00:00:00"/>
    <n v="0"/>
    <n v="1"/>
    <n v="2"/>
    <n v="30"/>
    <n v="2"/>
    <n v="22490513"/>
    <n v="24960000"/>
    <n v="208177"/>
    <n v="8003"/>
    <n v="199898"/>
    <n v="0"/>
    <n v="0"/>
    <n v="0"/>
    <m/>
    <n v="0"/>
    <n v="0"/>
    <n v="0"/>
    <m/>
    <m/>
    <d v="2021-03-30T00:00:00"/>
    <n v="1"/>
    <s v="O"/>
    <n v="1"/>
    <n v="30"/>
    <n v="0"/>
    <m/>
    <m/>
    <m/>
    <m/>
    <m/>
    <m/>
    <n v="1"/>
    <n v="1"/>
    <m/>
    <m/>
    <n v="78452"/>
    <s v="CREDITOS DE CONSUMO"/>
    <n v="0"/>
    <n v="0"/>
    <n v="890480123"/>
    <s v="UNIVERSIDAD DE CARTAGENA"/>
    <n v="5"/>
    <m/>
    <m/>
    <m/>
    <m/>
    <n v="2"/>
    <n v="7"/>
    <n v="2"/>
  </r>
  <r>
    <n v="113103"/>
    <s v="C"/>
    <x v="446"/>
    <x v="0"/>
    <n v="4"/>
    <n v="550022764"/>
    <d v="2019-10-05T00:00:00"/>
    <d v="2024-01-30T00:00:00"/>
    <n v="0"/>
    <n v="1"/>
    <n v="1"/>
    <n v="30"/>
    <n v="2"/>
    <n v="22490513"/>
    <n v="24960000"/>
    <n v="193808"/>
    <n v="7451"/>
    <n v="186166"/>
    <n v="0"/>
    <n v="0"/>
    <n v="0"/>
    <m/>
    <n v="0"/>
    <n v="0"/>
    <n v="0"/>
    <m/>
    <m/>
    <d v="2021-03-30T00:00:00"/>
    <n v="1"/>
    <s v="O"/>
    <n v="1"/>
    <n v="30"/>
    <n v="0"/>
    <m/>
    <m/>
    <m/>
    <m/>
    <m/>
    <m/>
    <n v="1"/>
    <n v="1"/>
    <m/>
    <m/>
    <n v="73063"/>
    <s v="CREDITOS DE CONSUMO"/>
    <n v="0"/>
    <n v="0"/>
    <n v="890480123"/>
    <s v="UNIVERSIDAD DE CARTAGENA"/>
    <n v="5"/>
    <m/>
    <m/>
    <m/>
    <m/>
    <n v="2"/>
    <n v="7"/>
    <n v="2"/>
  </r>
  <r>
    <n v="137108"/>
    <s v="C"/>
    <x v="446"/>
    <x v="0"/>
    <n v="4"/>
    <n v="550023307"/>
    <d v="2019-12-26T00:00:00"/>
    <d v="2024-01-30T00:00:00"/>
    <n v="0"/>
    <n v="1"/>
    <n v="2"/>
    <n v="30"/>
    <n v="2"/>
    <n v="22490513"/>
    <n v="24960000"/>
    <n v="235027"/>
    <n v="9036"/>
    <n v="225678"/>
    <n v="0"/>
    <n v="0"/>
    <n v="0"/>
    <m/>
    <n v="0"/>
    <n v="0"/>
    <n v="0"/>
    <m/>
    <m/>
    <d v="2021-03-30T00:00:00"/>
    <n v="1"/>
    <s v="O"/>
    <n v="1"/>
    <n v="30"/>
    <n v="0"/>
    <m/>
    <m/>
    <m/>
    <m/>
    <m/>
    <m/>
    <n v="1"/>
    <n v="1"/>
    <m/>
    <m/>
    <n v="88570"/>
    <s v="CREDITOS DE CONSUMO"/>
    <n v="0"/>
    <n v="0"/>
    <n v="890480123"/>
    <s v="UNIVERSIDAD DE CARTAGENA"/>
    <n v="5"/>
    <m/>
    <m/>
    <m/>
    <m/>
    <n v="2"/>
    <n v="7"/>
    <n v="2"/>
  </r>
  <r>
    <n v="251399"/>
    <s v="C"/>
    <x v="446"/>
    <x v="0"/>
    <n v="4"/>
    <n v="550023308"/>
    <d v="2019-12-26T00:00:00"/>
    <d v="2024-01-30T00:00:00"/>
    <n v="0"/>
    <n v="1"/>
    <n v="2"/>
    <n v="30"/>
    <n v="2"/>
    <n v="22490513"/>
    <n v="24960000"/>
    <n v="430940"/>
    <n v="16567"/>
    <n v="413801"/>
    <n v="0"/>
    <n v="0"/>
    <n v="0"/>
    <m/>
    <n v="0"/>
    <n v="0"/>
    <n v="0"/>
    <m/>
    <m/>
    <d v="2021-03-30T00:00:00"/>
    <n v="1"/>
    <s v="O"/>
    <n v="1"/>
    <n v="30"/>
    <n v="0"/>
    <m/>
    <m/>
    <m/>
    <m/>
    <m/>
    <m/>
    <n v="1"/>
    <n v="1"/>
    <m/>
    <m/>
    <n v="162402"/>
    <s v="CREDITOS DE CONSUMO"/>
    <n v="0"/>
    <n v="0"/>
    <n v="890480123"/>
    <s v="UNIVERSIDAD DE CARTAGENA"/>
    <n v="5"/>
    <m/>
    <m/>
    <m/>
    <m/>
    <n v="2"/>
    <n v="7"/>
    <n v="2"/>
  </r>
  <r>
    <n v="89127"/>
    <s v="C"/>
    <x v="446"/>
    <x v="0"/>
    <n v="4"/>
    <n v="550023551"/>
    <d v="2020-02-13T00:00:00"/>
    <d v="2024-01-30T00:00:00"/>
    <n v="30"/>
    <n v="1"/>
    <n v="0"/>
    <n v="30"/>
    <n v="2"/>
    <n v="22490513"/>
    <n v="24960000"/>
    <n v="147260"/>
    <n v="5661"/>
    <n v="146702"/>
    <n v="3127"/>
    <n v="0"/>
    <n v="0"/>
    <m/>
    <n v="0"/>
    <n v="0"/>
    <n v="0"/>
    <m/>
    <m/>
    <d v="2021-02-26T00:00:00"/>
    <n v="1"/>
    <s v="O"/>
    <n v="1"/>
    <n v="30"/>
    <n v="5308"/>
    <m/>
    <m/>
    <m/>
    <m/>
    <m/>
    <m/>
    <n v="1"/>
    <n v="1"/>
    <m/>
    <m/>
    <n v="57575"/>
    <s v="CREDITOS DE CONSUMO"/>
    <n v="0"/>
    <n v="0"/>
    <n v="890480123"/>
    <s v="UNIVERSIDAD DE CARTAGENA"/>
    <n v="5"/>
    <m/>
    <m/>
    <m/>
    <m/>
    <n v="2"/>
    <n v="7"/>
    <n v="2"/>
  </r>
  <r>
    <n v="120388"/>
    <s v="C"/>
    <x v="446"/>
    <x v="0"/>
    <n v="4"/>
    <n v="550023693"/>
    <d v="2020-03-09T00:00:00"/>
    <d v="2024-01-30T00:00:00"/>
    <n v="0"/>
    <n v="1"/>
    <n v="2"/>
    <n v="30"/>
    <n v="2"/>
    <n v="22490513"/>
    <n v="24960000"/>
    <n v="206365"/>
    <n v="7934"/>
    <n v="198157"/>
    <n v="0"/>
    <n v="0"/>
    <n v="0"/>
    <m/>
    <n v="0"/>
    <n v="0"/>
    <n v="0"/>
    <m/>
    <m/>
    <d v="2021-03-30T00:00:00"/>
    <n v="1"/>
    <s v="O"/>
    <n v="1"/>
    <n v="30"/>
    <n v="0"/>
    <m/>
    <m/>
    <m/>
    <m/>
    <m/>
    <m/>
    <n v="1"/>
    <n v="1"/>
    <m/>
    <m/>
    <n v="77769"/>
    <s v="CREDITOS DE CONSUMO"/>
    <n v="0"/>
    <n v="0"/>
    <n v="890480123"/>
    <s v="UNIVERSIDAD DE CARTAGENA"/>
    <n v="5"/>
    <m/>
    <m/>
    <m/>
    <m/>
    <n v="2"/>
    <n v="7"/>
    <n v="2"/>
  </r>
  <r>
    <n v="104736"/>
    <s v="C"/>
    <x v="446"/>
    <x v="0"/>
    <n v="4"/>
    <n v="550023809"/>
    <d v="2020-04-15T00:00:00"/>
    <d v="2024-01-30T00:00:00"/>
    <n v="30"/>
    <n v="1"/>
    <n v="0"/>
    <n v="30"/>
    <n v="2"/>
    <n v="22490513"/>
    <n v="24960000"/>
    <n v="173064"/>
    <n v="6653"/>
    <n v="172394"/>
    <n v="3671"/>
    <n v="0"/>
    <n v="0"/>
    <m/>
    <n v="0"/>
    <n v="0"/>
    <n v="0"/>
    <m/>
    <m/>
    <d v="2021-02-26T00:00:00"/>
    <n v="1"/>
    <s v="O"/>
    <n v="1"/>
    <n v="30"/>
    <n v="6223"/>
    <m/>
    <m/>
    <m/>
    <m/>
    <m/>
    <m/>
    <n v="1"/>
    <n v="1"/>
    <m/>
    <m/>
    <n v="67658"/>
    <s v="CREDITOS DE CONSUMO"/>
    <n v="0"/>
    <n v="0"/>
    <n v="890480123"/>
    <s v="UNIVERSIDAD DE CARTAGENA"/>
    <n v="5"/>
    <m/>
    <m/>
    <m/>
    <m/>
    <n v="2"/>
    <n v="7"/>
    <n v="2"/>
  </r>
  <r>
    <n v="17104"/>
    <s v="C"/>
    <x v="446"/>
    <x v="0"/>
    <n v="4"/>
    <n v="550023810"/>
    <d v="2020-04-15T00:00:00"/>
    <d v="2024-01-30T00:00:00"/>
    <n v="30"/>
    <n v="1"/>
    <n v="0"/>
    <n v="30"/>
    <n v="2"/>
    <n v="22490513"/>
    <n v="24960000"/>
    <n v="28217"/>
    <n v="1085"/>
    <n v="28153"/>
    <n v="611"/>
    <n v="0"/>
    <n v="0"/>
    <m/>
    <n v="0"/>
    <n v="0"/>
    <n v="0"/>
    <m/>
    <m/>
    <d v="2021-02-26T00:00:00"/>
    <n v="1"/>
    <s v="O"/>
    <n v="1"/>
    <n v="30"/>
    <n v="1053"/>
    <m/>
    <m/>
    <m/>
    <m/>
    <m/>
    <m/>
    <n v="1"/>
    <n v="1"/>
    <m/>
    <m/>
    <n v="11049"/>
    <s v="CREDITOS DE CONSUMO"/>
    <n v="0"/>
    <n v="0"/>
    <n v="890480123"/>
    <s v="UNIVERSIDAD DE CARTAGENA"/>
    <n v="5"/>
    <m/>
    <m/>
    <m/>
    <m/>
    <n v="2"/>
    <n v="7"/>
    <n v="2"/>
  </r>
  <r>
    <n v="147438"/>
    <s v="C"/>
    <x v="446"/>
    <x v="0"/>
    <n v="4"/>
    <n v="550023856"/>
    <d v="2020-05-11T00:00:00"/>
    <d v="2024-01-30T00:00:00"/>
    <n v="0"/>
    <n v="1"/>
    <n v="2"/>
    <n v="30"/>
    <n v="2"/>
    <n v="22490513"/>
    <n v="24960000"/>
    <n v="252734"/>
    <n v="9716"/>
    <n v="242682"/>
    <n v="0"/>
    <n v="0"/>
    <n v="0"/>
    <m/>
    <n v="0"/>
    <n v="0"/>
    <n v="0"/>
    <m/>
    <m/>
    <d v="2021-03-30T00:00:00"/>
    <n v="1"/>
    <s v="O"/>
    <n v="1"/>
    <n v="30"/>
    <n v="0"/>
    <m/>
    <m/>
    <m/>
    <m/>
    <m/>
    <m/>
    <n v="1"/>
    <n v="1"/>
    <m/>
    <m/>
    <n v="95244"/>
    <s v="CREDITOS DE CONSUMO"/>
    <n v="0"/>
    <n v="0"/>
    <n v="890480123"/>
    <s v="UNIVERSIDAD DE CARTAGENA"/>
    <n v="5"/>
    <m/>
    <m/>
    <m/>
    <m/>
    <n v="2"/>
    <n v="7"/>
    <n v="2"/>
  </r>
  <r>
    <n v="107190"/>
    <s v="C"/>
    <x v="446"/>
    <x v="0"/>
    <n v="4"/>
    <n v="550023926"/>
    <d v="2020-06-11T00:00:00"/>
    <d v="2024-01-30T00:00:00"/>
    <n v="30"/>
    <n v="1"/>
    <n v="0"/>
    <n v="30"/>
    <n v="2"/>
    <n v="22490513"/>
    <n v="24960000"/>
    <n v="177071"/>
    <n v="6807"/>
    <n v="176434"/>
    <n v="3741"/>
    <n v="0"/>
    <n v="0"/>
    <m/>
    <n v="0"/>
    <n v="0"/>
    <n v="0"/>
    <m/>
    <m/>
    <d v="2021-02-26T00:00:00"/>
    <n v="1"/>
    <s v="O"/>
    <n v="1"/>
    <n v="30"/>
    <n v="6417"/>
    <m/>
    <m/>
    <m/>
    <m/>
    <m/>
    <m/>
    <n v="1"/>
    <n v="1"/>
    <m/>
    <m/>
    <n v="69244"/>
    <s v="CREDITOS DE CONSUMO"/>
    <n v="0"/>
    <n v="0"/>
    <n v="890480123"/>
    <s v="UNIVERSIDAD DE CARTAGENA"/>
    <n v="5"/>
    <m/>
    <m/>
    <m/>
    <m/>
    <n v="2"/>
    <n v="7"/>
    <n v="2"/>
  </r>
  <r>
    <n v="32147"/>
    <s v="C"/>
    <x v="446"/>
    <x v="0"/>
    <n v="4"/>
    <n v="550023927"/>
    <d v="2020-06-11T00:00:00"/>
    <d v="2024-01-30T00:00:00"/>
    <n v="30"/>
    <n v="1"/>
    <n v="0"/>
    <n v="30"/>
    <n v="2"/>
    <n v="22490513"/>
    <n v="24960000"/>
    <n v="53126"/>
    <n v="2042"/>
    <n v="52913"/>
    <n v="1152"/>
    <n v="0"/>
    <n v="0"/>
    <m/>
    <n v="0"/>
    <n v="0"/>
    <n v="0"/>
    <m/>
    <m/>
    <d v="2021-02-26T00:00:00"/>
    <n v="1"/>
    <s v="O"/>
    <n v="1"/>
    <n v="30"/>
    <n v="1910"/>
    <m/>
    <m/>
    <m/>
    <m/>
    <m/>
    <m/>
    <n v="1"/>
    <n v="1"/>
    <m/>
    <m/>
    <n v="20766"/>
    <s v="CREDITOS DE CONSUMO"/>
    <n v="0"/>
    <n v="0"/>
    <n v="890480123"/>
    <s v="UNIVERSIDAD DE CARTAGENA"/>
    <n v="5"/>
    <m/>
    <m/>
    <m/>
    <m/>
    <n v="2"/>
    <n v="7"/>
    <n v="2"/>
  </r>
  <r>
    <n v="161354"/>
    <s v="C"/>
    <x v="446"/>
    <x v="0"/>
    <n v="4"/>
    <n v="550024173"/>
    <d v="2020-08-13T00:00:00"/>
    <d v="2024-01-30T00:00:00"/>
    <n v="0"/>
    <n v="1"/>
    <n v="2"/>
    <n v="30"/>
    <n v="2"/>
    <n v="22490513"/>
    <n v="24960000"/>
    <n v="276587"/>
    <n v="10633"/>
    <n v="265587"/>
    <n v="0"/>
    <n v="0"/>
    <n v="0"/>
    <m/>
    <n v="0"/>
    <n v="0"/>
    <n v="0"/>
    <m/>
    <m/>
    <d v="2021-03-30T00:00:00"/>
    <n v="1"/>
    <s v="O"/>
    <n v="1"/>
    <n v="30"/>
    <n v="0"/>
    <m/>
    <m/>
    <m/>
    <m/>
    <m/>
    <m/>
    <n v="1"/>
    <n v="1"/>
    <m/>
    <m/>
    <n v="104233"/>
    <s v="CREDITOS DE CONSUMO"/>
    <n v="0"/>
    <n v="0"/>
    <n v="890480123"/>
    <s v="UNIVERSIDAD DE CARTAGENA"/>
    <n v="5"/>
    <m/>
    <m/>
    <m/>
    <m/>
    <n v="2"/>
    <n v="7"/>
    <n v="2"/>
  </r>
  <r>
    <n v="94870"/>
    <s v="C"/>
    <x v="446"/>
    <x v="0"/>
    <n v="4"/>
    <n v="550024174"/>
    <d v="2020-08-13T00:00:00"/>
    <d v="2024-01-30T00:00:00"/>
    <n v="30"/>
    <n v="1"/>
    <n v="0"/>
    <n v="30"/>
    <n v="2"/>
    <n v="22490513"/>
    <n v="24960000"/>
    <n v="156741"/>
    <n v="6026"/>
    <n v="156155"/>
    <n v="3331"/>
    <n v="0"/>
    <n v="0"/>
    <m/>
    <n v="0"/>
    <n v="0"/>
    <n v="0"/>
    <m/>
    <m/>
    <d v="2021-02-26T00:00:00"/>
    <n v="1"/>
    <s v="O"/>
    <n v="1"/>
    <n v="30"/>
    <n v="5645"/>
    <m/>
    <m/>
    <m/>
    <m/>
    <m/>
    <m/>
    <n v="1"/>
    <n v="1"/>
    <m/>
    <m/>
    <n v="61285"/>
    <s v="CREDITOS DE CONSUMO"/>
    <n v="0"/>
    <n v="0"/>
    <n v="890480123"/>
    <s v="UNIVERSIDAD DE CARTAGENA"/>
    <n v="5"/>
    <m/>
    <m/>
    <m/>
    <m/>
    <n v="2"/>
    <n v="7"/>
    <n v="2"/>
  </r>
  <r>
    <n v="114045"/>
    <s v="C"/>
    <x v="446"/>
    <x v="0"/>
    <n v="4"/>
    <n v="550024338"/>
    <d v="2020-09-02T00:00:00"/>
    <d v="2024-01-30T00:00:00"/>
    <n v="30"/>
    <n v="1"/>
    <n v="0"/>
    <n v="30"/>
    <n v="2"/>
    <n v="22490513"/>
    <n v="24960000"/>
    <n v="188398"/>
    <n v="7243"/>
    <n v="187718"/>
    <n v="3979"/>
    <n v="0"/>
    <n v="0"/>
    <m/>
    <n v="0"/>
    <n v="0"/>
    <n v="0"/>
    <m/>
    <m/>
    <d v="2021-02-26T00:00:00"/>
    <n v="1"/>
    <s v="O"/>
    <n v="1"/>
    <n v="30"/>
    <n v="6811"/>
    <m/>
    <m/>
    <m/>
    <m/>
    <m/>
    <m/>
    <n v="1"/>
    <n v="1"/>
    <m/>
    <m/>
    <n v="73673"/>
    <s v="CREDITOS DE CONSUMO"/>
    <n v="0"/>
    <n v="0"/>
    <n v="890480123"/>
    <s v="UNIVERSIDAD DE CARTAGENA"/>
    <n v="5"/>
    <m/>
    <m/>
    <m/>
    <m/>
    <n v="2"/>
    <n v="7"/>
    <n v="2"/>
  </r>
  <r>
    <n v="28482"/>
    <s v="C"/>
    <x v="446"/>
    <x v="0"/>
    <n v="4"/>
    <n v="550024339"/>
    <d v="2020-09-02T00:00:00"/>
    <d v="2024-01-30T00:00:00"/>
    <n v="30"/>
    <n v="1"/>
    <n v="0"/>
    <n v="30"/>
    <n v="2"/>
    <n v="22490513"/>
    <n v="24960000"/>
    <n v="47100"/>
    <n v="1811"/>
    <n v="46881"/>
    <n v="1017"/>
    <n v="0"/>
    <n v="0"/>
    <m/>
    <n v="0"/>
    <n v="0"/>
    <n v="0"/>
    <m/>
    <m/>
    <d v="2021-02-26T00:00:00"/>
    <n v="1"/>
    <s v="O"/>
    <n v="1"/>
    <n v="30"/>
    <n v="1648"/>
    <m/>
    <m/>
    <m/>
    <m/>
    <m/>
    <m/>
    <n v="1"/>
    <n v="1"/>
    <m/>
    <m/>
    <n v="18399"/>
    <s v="CREDITOS DE CONSUMO"/>
    <n v="0"/>
    <n v="0"/>
    <n v="890480123"/>
    <s v="UNIVERSIDAD DE CARTAGENA"/>
    <n v="5"/>
    <m/>
    <m/>
    <m/>
    <m/>
    <n v="2"/>
    <n v="7"/>
    <n v="2"/>
  </r>
  <r>
    <n v="19798"/>
    <s v="C"/>
    <x v="446"/>
    <x v="0"/>
    <n v="4"/>
    <n v="550024562"/>
    <d v="2020-10-04T00:00:00"/>
    <d v="2024-01-30T00:00:00"/>
    <n v="30"/>
    <n v="1"/>
    <n v="0"/>
    <n v="30"/>
    <n v="2"/>
    <n v="22490513"/>
    <n v="24960000"/>
    <n v="32789"/>
    <n v="1261"/>
    <n v="32587"/>
    <n v="711"/>
    <n v="0"/>
    <n v="0"/>
    <m/>
    <n v="0"/>
    <n v="0"/>
    <n v="0"/>
    <m/>
    <m/>
    <d v="2021-02-26T00:00:00"/>
    <n v="1"/>
    <s v="O"/>
    <n v="1"/>
    <n v="30"/>
    <n v="1091"/>
    <m/>
    <m/>
    <m/>
    <m/>
    <m/>
    <m/>
    <n v="1"/>
    <n v="1"/>
    <m/>
    <m/>
    <n v="12789"/>
    <s v="CREDITOS DE CONSUMO"/>
    <n v="0"/>
    <n v="0"/>
    <n v="890480123"/>
    <s v="UNIVERSIDAD DE CARTAGENA"/>
    <n v="5"/>
    <m/>
    <m/>
    <m/>
    <m/>
    <n v="2"/>
    <n v="7"/>
    <n v="2"/>
  </r>
  <r>
    <n v="95073"/>
    <s v="C"/>
    <x v="446"/>
    <x v="0"/>
    <n v="4"/>
    <n v="550024578"/>
    <d v="2020-10-10T00:00:00"/>
    <d v="2024-01-30T00:00:00"/>
    <n v="30"/>
    <n v="1"/>
    <n v="0"/>
    <n v="30"/>
    <n v="2"/>
    <n v="22490513"/>
    <n v="24960000"/>
    <n v="157200"/>
    <n v="6044"/>
    <n v="156490"/>
    <n v="3331"/>
    <n v="0"/>
    <n v="0"/>
    <m/>
    <n v="0"/>
    <n v="0"/>
    <n v="0"/>
    <m/>
    <m/>
    <d v="2021-02-26T00:00:00"/>
    <n v="1"/>
    <s v="O"/>
    <n v="1"/>
    <n v="30"/>
    <n v="5530"/>
    <m/>
    <m/>
    <m/>
    <m/>
    <m/>
    <m/>
    <n v="1"/>
    <n v="1"/>
    <m/>
    <m/>
    <n v="61417"/>
    <s v="CREDITOS DE CONSUMO"/>
    <n v="0"/>
    <n v="0"/>
    <n v="890480123"/>
    <s v="UNIVERSIDAD DE CARTAGENA"/>
    <n v="5"/>
    <m/>
    <m/>
    <m/>
    <m/>
    <n v="2"/>
    <n v="7"/>
    <n v="2"/>
  </r>
  <r>
    <n v="19923"/>
    <s v="C"/>
    <x v="446"/>
    <x v="0"/>
    <n v="4"/>
    <n v="550024586"/>
    <d v="2020-10-11T00:00:00"/>
    <d v="2024-01-30T00:00:00"/>
    <n v="30"/>
    <n v="1"/>
    <n v="0"/>
    <n v="30"/>
    <n v="2"/>
    <n v="22490513"/>
    <n v="24960000"/>
    <n v="32885"/>
    <n v="1264"/>
    <n v="32793"/>
    <n v="711"/>
    <n v="0"/>
    <n v="0"/>
    <m/>
    <n v="0"/>
    <n v="0"/>
    <n v="0"/>
    <m/>
    <m/>
    <d v="2021-02-26T00:00:00"/>
    <n v="1"/>
    <s v="O"/>
    <n v="1"/>
    <n v="30"/>
    <n v="1222"/>
    <m/>
    <m/>
    <m/>
    <m/>
    <m/>
    <m/>
    <n v="1"/>
    <n v="1"/>
    <m/>
    <m/>
    <n v="12870"/>
    <s v="CREDITOS DE CONSUMO"/>
    <n v="0"/>
    <n v="0"/>
    <n v="890480123"/>
    <s v="UNIVERSIDAD DE CARTAGENA"/>
    <n v="5"/>
    <m/>
    <m/>
    <m/>
    <m/>
    <n v="2"/>
    <n v="7"/>
    <n v="2"/>
  </r>
  <r>
    <n v="113007"/>
    <s v="C"/>
    <x v="446"/>
    <x v="0"/>
    <n v="4"/>
    <n v="550024782"/>
    <d v="2020-11-07T00:00:00"/>
    <d v="2023-11-30T00:00:00"/>
    <n v="0"/>
    <n v="1"/>
    <n v="3"/>
    <n v="30"/>
    <n v="2"/>
    <n v="22490513"/>
    <n v="24960000"/>
    <n v="198349"/>
    <n v="7625"/>
    <n v="186008"/>
    <n v="3945"/>
    <n v="0"/>
    <n v="0"/>
    <m/>
    <n v="0"/>
    <n v="0"/>
    <n v="0"/>
    <m/>
    <m/>
    <d v="2021-02-26T00:00:00"/>
    <n v="1"/>
    <s v="O"/>
    <n v="1"/>
    <n v="30"/>
    <n v="0"/>
    <m/>
    <m/>
    <m/>
    <m/>
    <m/>
    <m/>
    <n v="1"/>
    <n v="1"/>
    <m/>
    <m/>
    <n v="73001"/>
    <s v="CREDITOS DE CONSUMO"/>
    <n v="0"/>
    <n v="0"/>
    <n v="890480123"/>
    <s v="UNIVERSIDAD DE CARTAGENA"/>
    <n v="5"/>
    <m/>
    <m/>
    <m/>
    <m/>
    <n v="2"/>
    <n v="7"/>
    <n v="2"/>
  </r>
  <r>
    <n v="11832"/>
    <s v="C"/>
    <x v="446"/>
    <x v="0"/>
    <n v="4"/>
    <n v="550024819"/>
    <d v="2020-11-17T00:00:00"/>
    <d v="2023-12-30T00:00:00"/>
    <n v="0"/>
    <n v="1"/>
    <n v="2"/>
    <n v="30"/>
    <n v="2"/>
    <n v="22490513"/>
    <n v="24960000"/>
    <n v="20346"/>
    <n v="782"/>
    <n v="19475"/>
    <n v="409"/>
    <n v="0"/>
    <n v="0"/>
    <m/>
    <n v="0"/>
    <n v="0"/>
    <n v="0"/>
    <m/>
    <m/>
    <d v="2021-02-26T00:00:00"/>
    <n v="1"/>
    <s v="O"/>
    <n v="1"/>
    <n v="30"/>
    <n v="0"/>
    <m/>
    <m/>
    <m/>
    <m/>
    <m/>
    <m/>
    <n v="1"/>
    <n v="1"/>
    <m/>
    <m/>
    <n v="7643"/>
    <s v="CREDITOS DE CONSUMO"/>
    <n v="0"/>
    <n v="0"/>
    <n v="890480123"/>
    <s v="UNIVERSIDAD DE CARTAGENA"/>
    <n v="5"/>
    <m/>
    <m/>
    <m/>
    <m/>
    <n v="2"/>
    <n v="7"/>
    <n v="2"/>
  </r>
  <r>
    <n v="15773"/>
    <s v="C"/>
    <x v="446"/>
    <x v="0"/>
    <n v="4"/>
    <n v="550025392"/>
    <d v="2021-02-12T00:00:00"/>
    <d v="2024-02-28T00:00:00"/>
    <n v="0"/>
    <n v="1"/>
    <n v="1"/>
    <n v="30"/>
    <n v="2"/>
    <n v="22490513"/>
    <n v="24960000"/>
    <n v="27000"/>
    <n v="1038"/>
    <n v="25962"/>
    <n v="480"/>
    <n v="0"/>
    <n v="0"/>
    <m/>
    <n v="0"/>
    <n v="0"/>
    <n v="0"/>
    <m/>
    <m/>
    <d v="2021-02-26T00:00:00"/>
    <n v="1"/>
    <s v="O"/>
    <n v="1"/>
    <n v="30"/>
    <n v="0"/>
    <m/>
    <m/>
    <m/>
    <m/>
    <m/>
    <m/>
    <n v="1"/>
    <n v="1"/>
    <m/>
    <m/>
    <n v="10189"/>
    <s v="CREDITOS DE CONSUMO"/>
    <n v="0"/>
    <n v="0"/>
    <n v="890480123"/>
    <s v="UNIVERSIDAD DE CARTAGENA"/>
    <n v="5"/>
    <m/>
    <m/>
    <m/>
    <m/>
    <n v="2"/>
    <n v="7"/>
    <n v="2"/>
  </r>
  <r>
    <n v="3645"/>
    <s v="C"/>
    <x v="446"/>
    <x v="0"/>
    <n v="4"/>
    <n v="550025503"/>
    <d v="2021-02-28T00:00:00"/>
    <d v="2021-04-30T00:00:00"/>
    <n v="0"/>
    <n v="1"/>
    <n v="0"/>
    <n v="30"/>
    <n v="2"/>
    <n v="0"/>
    <n v="0"/>
    <n v="6000"/>
    <n v="6000"/>
    <n v="6000"/>
    <n v="0"/>
    <n v="0"/>
    <n v="0"/>
    <m/>
    <n v="0"/>
    <n v="0"/>
    <n v="0"/>
    <m/>
    <m/>
    <d v="2021-03-30T00:00:00"/>
    <n v="1"/>
    <s v="O"/>
    <n v="1"/>
    <n v="30"/>
    <n v="0"/>
    <m/>
    <m/>
    <m/>
    <m/>
    <m/>
    <m/>
    <n v="1"/>
    <n v="1"/>
    <m/>
    <m/>
    <n v="2355"/>
    <s v="CREDITOS DE CONSUMO"/>
    <n v="0"/>
    <n v="0"/>
    <n v="890480123"/>
    <s v="UNIVERSIDAD DE CARTAGENA"/>
    <n v="5"/>
    <m/>
    <m/>
    <m/>
    <m/>
    <n v="2"/>
    <n v="7"/>
    <n v="2"/>
  </r>
  <r>
    <n v="30377"/>
    <s v="C"/>
    <x v="446"/>
    <x v="0"/>
    <n v="4"/>
    <n v="550025635"/>
    <d v="2021-03-24T00:00:00"/>
    <d v="2024-04-30T00:00:00"/>
    <n v="0"/>
    <n v="1"/>
    <n v="0"/>
    <n v="30"/>
    <n v="2"/>
    <n v="22490513"/>
    <n v="24960000"/>
    <n v="50000"/>
    <n v="1922"/>
    <n v="50000"/>
    <n v="0"/>
    <n v="0"/>
    <n v="0"/>
    <m/>
    <n v="0"/>
    <n v="0"/>
    <n v="0"/>
    <m/>
    <m/>
    <d v="2021-03-31T00:00:00"/>
    <n v="1"/>
    <s v="O"/>
    <n v="1"/>
    <n v="30"/>
    <n v="0"/>
    <m/>
    <m/>
    <m/>
    <m/>
    <m/>
    <m/>
    <n v="1"/>
    <n v="1"/>
    <m/>
    <m/>
    <n v="19623"/>
    <s v="CREDITOS DE CONSUMO"/>
    <n v="0"/>
    <n v="0"/>
    <n v="890480123"/>
    <s v="UNIVERSIDAD DE CARTAGENA"/>
    <n v="5"/>
    <m/>
    <m/>
    <m/>
    <m/>
    <n v="2"/>
    <n v="7"/>
    <n v="2"/>
  </r>
  <r>
    <n v="3645"/>
    <s v="C"/>
    <x v="446"/>
    <x v="0"/>
    <n v="4"/>
    <n v="550025689"/>
    <d v="2021-03-31T00:00:00"/>
    <d v="2021-05-30T00:00:00"/>
    <n v="0"/>
    <n v="1"/>
    <n v="0"/>
    <n v="30"/>
    <n v="2"/>
    <n v="0"/>
    <n v="0"/>
    <n v="6000"/>
    <n v="6000"/>
    <n v="6000"/>
    <n v="0"/>
    <n v="0"/>
    <n v="0"/>
    <m/>
    <n v="0"/>
    <n v="0"/>
    <n v="0"/>
    <m/>
    <m/>
    <d v="2021-03-31T00:00:00"/>
    <n v="1"/>
    <s v="O"/>
    <n v="1"/>
    <n v="30"/>
    <n v="0"/>
    <m/>
    <m/>
    <m/>
    <m/>
    <m/>
    <m/>
    <n v="1"/>
    <n v="1"/>
    <m/>
    <m/>
    <n v="2355"/>
    <s v="CREDITOS DE CONSUMO"/>
    <n v="0"/>
    <n v="0"/>
    <n v="890480123"/>
    <s v="UNIVERSIDAD DE CARTAGENA"/>
    <n v="5"/>
    <m/>
    <m/>
    <m/>
    <m/>
    <n v="2"/>
    <n v="7"/>
    <n v="2"/>
  </r>
  <r>
    <n v="25718599"/>
    <s v="C"/>
    <x v="447"/>
    <x v="0"/>
    <n v="4"/>
    <n v="15547"/>
    <d v="2019-04-05T00:00:00"/>
    <d v="2025-12-05T00:00:00"/>
    <n v="25"/>
    <n v="1"/>
    <n v="22"/>
    <n v="30"/>
    <n v="2"/>
    <n v="17726461"/>
    <n v="19240000"/>
    <n v="52723339"/>
    <n v="1127761"/>
    <n v="43412511"/>
    <n v="532400"/>
    <n v="0"/>
    <n v="0"/>
    <m/>
    <n v="0"/>
    <n v="0"/>
    <n v="0"/>
    <m/>
    <m/>
    <d v="2021-03-30T00:00:00"/>
    <n v="1"/>
    <s v="O"/>
    <n v="1"/>
    <n v="30"/>
    <n v="163998"/>
    <m/>
    <m/>
    <m/>
    <m/>
    <m/>
    <m/>
    <n v="1"/>
    <n v="1"/>
    <m/>
    <m/>
    <n v="17693912"/>
    <s v="CREDITOS DE CONSUMO"/>
    <n v="0"/>
    <n v="0"/>
    <n v="890480123"/>
    <s v="UNIVERSIDAD DE CARTAGENA"/>
    <n v="5"/>
    <m/>
    <m/>
    <m/>
    <m/>
    <n v="1"/>
    <n v="7"/>
    <n v="2"/>
  </r>
  <r>
    <n v="3078728"/>
    <s v="C"/>
    <x v="447"/>
    <x v="0"/>
    <n v="4"/>
    <n v="15572"/>
    <d v="2019-04-10T00:00:00"/>
    <d v="2026-04-10T00:00:00"/>
    <n v="20"/>
    <n v="1"/>
    <n v="22"/>
    <n v="30"/>
    <n v="2"/>
    <n v="12185828"/>
    <n v="12890000"/>
    <n v="6439206"/>
    <n v="114310"/>
    <n v="5196835"/>
    <n v="35060"/>
    <n v="0"/>
    <n v="0"/>
    <m/>
    <n v="0"/>
    <n v="0"/>
    <n v="0"/>
    <m/>
    <m/>
    <d v="2021-03-30T00:00:00"/>
    <n v="1"/>
    <s v="O"/>
    <n v="1"/>
    <n v="30"/>
    <n v="17934"/>
    <m/>
    <m/>
    <m/>
    <m/>
    <m/>
    <m/>
    <n v="1"/>
    <n v="1"/>
    <m/>
    <m/>
    <n v="2118107"/>
    <s v="CREDITOS DE CONSUMO"/>
    <n v="0"/>
    <n v="0"/>
    <n v="890480123"/>
    <s v="UNIVERSIDAD DE CARTAGENA"/>
    <n v="5"/>
    <m/>
    <m/>
    <m/>
    <m/>
    <n v="1"/>
    <n v="7"/>
    <n v="2"/>
  </r>
  <r>
    <n v="1632275"/>
    <s v="C"/>
    <x v="447"/>
    <x v="0"/>
    <n v="4"/>
    <n v="16935"/>
    <d v="2020-02-04T00:00:00"/>
    <d v="2023-02-04T00:00:00"/>
    <n v="0"/>
    <n v="1"/>
    <n v="14"/>
    <n v="30"/>
    <n v="2"/>
    <n v="9119043"/>
    <n v="9510000"/>
    <n v="4292623"/>
    <n v="136742"/>
    <n v="2755249"/>
    <n v="0"/>
    <n v="0"/>
    <n v="0"/>
    <m/>
    <n v="0"/>
    <n v="0"/>
    <n v="0"/>
    <m/>
    <m/>
    <d v="2021-03-30T00:00:00"/>
    <n v="1"/>
    <s v="O"/>
    <n v="1"/>
    <n v="30"/>
    <n v="0"/>
    <m/>
    <m/>
    <m/>
    <m/>
    <m/>
    <m/>
    <n v="1"/>
    <n v="1"/>
    <m/>
    <m/>
    <n v="1122974"/>
    <s v="CREDITOS DE CONSUMO"/>
    <n v="0"/>
    <n v="0"/>
    <n v="890480123"/>
    <s v="UNIVERSIDAD DE CARTAGENA"/>
    <n v="5"/>
    <m/>
    <m/>
    <m/>
    <m/>
    <n v="1"/>
    <n v="7"/>
    <n v="2"/>
  </r>
  <r>
    <n v="313548"/>
    <s v="C"/>
    <x v="447"/>
    <x v="0"/>
    <n v="4"/>
    <n v="17254"/>
    <d v="2020-06-16T00:00:00"/>
    <d v="2021-06-30T00:00:00"/>
    <n v="0"/>
    <n v="1"/>
    <n v="9"/>
    <n v="30"/>
    <n v="2"/>
    <n v="15881442"/>
    <n v="17090000"/>
    <n v="2000000"/>
    <n v="181350"/>
    <n v="529264"/>
    <n v="0"/>
    <n v="0"/>
    <n v="0"/>
    <m/>
    <n v="0"/>
    <n v="0"/>
    <n v="0"/>
    <m/>
    <m/>
    <d v="2021-03-30T00:00:00"/>
    <n v="1"/>
    <s v="O"/>
    <n v="1"/>
    <n v="30"/>
    <n v="0"/>
    <m/>
    <m/>
    <m/>
    <m/>
    <m/>
    <m/>
    <n v="1"/>
    <n v="1"/>
    <m/>
    <m/>
    <n v="215716"/>
    <s v="CREDITOS DE CONSUMO"/>
    <n v="0"/>
    <n v="0"/>
    <n v="890480123"/>
    <s v="UNIVERSIDAD DE CARTAGENA"/>
    <n v="5"/>
    <m/>
    <m/>
    <m/>
    <m/>
    <n v="1"/>
    <n v="7"/>
    <n v="2"/>
  </r>
  <r>
    <n v="42845"/>
    <s v="C"/>
    <x v="447"/>
    <x v="0"/>
    <n v="4"/>
    <n v="550024793"/>
    <d v="2020-11-08T00:00:00"/>
    <d v="2023-11-30T00:00:00"/>
    <n v="0"/>
    <n v="1"/>
    <n v="29"/>
    <n v="30"/>
    <n v="2"/>
    <n v="22490513"/>
    <n v="24960000"/>
    <n v="300000"/>
    <n v="11533"/>
    <n v="72321"/>
    <n v="0"/>
    <n v="0"/>
    <n v="0"/>
    <m/>
    <n v="0"/>
    <n v="0"/>
    <n v="0"/>
    <m/>
    <m/>
    <d v="2021-03-30T00:00:00"/>
    <n v="1"/>
    <s v="O"/>
    <n v="1"/>
    <n v="30"/>
    <n v="0"/>
    <m/>
    <m/>
    <m/>
    <m/>
    <m/>
    <m/>
    <n v="1"/>
    <n v="1"/>
    <m/>
    <m/>
    <n v="29476"/>
    <s v="CREDITOS DE CONSUMO"/>
    <n v="0"/>
    <n v="0"/>
    <n v="890480123"/>
    <s v="UNIVERSIDAD DE CARTAGENA"/>
    <n v="5"/>
    <m/>
    <m/>
    <m/>
    <m/>
    <n v="2"/>
    <n v="7"/>
    <n v="2"/>
  </r>
  <r>
    <n v="16697"/>
    <s v="C"/>
    <x v="447"/>
    <x v="0"/>
    <n v="4"/>
    <n v="550024801"/>
    <d v="2020-11-10T00:00:00"/>
    <d v="2023-11-30T00:00:00"/>
    <n v="0"/>
    <n v="1"/>
    <n v="28"/>
    <n v="30"/>
    <n v="2"/>
    <n v="22490513"/>
    <n v="24960000"/>
    <n v="100000"/>
    <n v="3844"/>
    <n v="28184"/>
    <n v="0"/>
    <n v="0"/>
    <n v="0"/>
    <m/>
    <n v="0"/>
    <n v="0"/>
    <n v="0"/>
    <m/>
    <m/>
    <d v="2021-03-30T00:00:00"/>
    <n v="1"/>
    <s v="O"/>
    <n v="1"/>
    <n v="30"/>
    <n v="0"/>
    <m/>
    <m/>
    <m/>
    <m/>
    <m/>
    <m/>
    <n v="1"/>
    <n v="1"/>
    <m/>
    <m/>
    <n v="11487"/>
    <s v="CREDITOS DE CONSUMO"/>
    <n v="0"/>
    <n v="0"/>
    <n v="890480123"/>
    <s v="UNIVERSIDAD DE CARTAGENA"/>
    <n v="5"/>
    <m/>
    <m/>
    <m/>
    <m/>
    <n v="2"/>
    <n v="7"/>
    <n v="2"/>
  </r>
  <r>
    <n v="31298"/>
    <s v="C"/>
    <x v="447"/>
    <x v="0"/>
    <n v="4"/>
    <n v="550024804"/>
    <d v="2020-11-11T00:00:00"/>
    <d v="2023-11-30T00:00:00"/>
    <n v="0"/>
    <n v="1"/>
    <n v="28"/>
    <n v="30"/>
    <n v="2"/>
    <n v="22490513"/>
    <n v="24960000"/>
    <n v="200000"/>
    <n v="7689"/>
    <n v="52830"/>
    <n v="0"/>
    <n v="0"/>
    <n v="0"/>
    <m/>
    <n v="0"/>
    <n v="0"/>
    <n v="0"/>
    <m/>
    <m/>
    <d v="2021-03-30T00:00:00"/>
    <n v="1"/>
    <s v="O"/>
    <n v="1"/>
    <n v="30"/>
    <n v="0"/>
    <m/>
    <m/>
    <m/>
    <m/>
    <m/>
    <m/>
    <n v="1"/>
    <n v="1"/>
    <m/>
    <m/>
    <n v="21532"/>
    <s v="CREDITOS DE CONSUMO"/>
    <n v="0"/>
    <n v="0"/>
    <n v="890480123"/>
    <s v="UNIVERSIDAD DE CARTAGENA"/>
    <n v="5"/>
    <m/>
    <m/>
    <m/>
    <m/>
    <n v="2"/>
    <n v="7"/>
    <n v="2"/>
  </r>
  <r>
    <n v="16744"/>
    <s v="C"/>
    <x v="447"/>
    <x v="0"/>
    <n v="4"/>
    <n v="550024816"/>
    <d v="2020-11-13T00:00:00"/>
    <d v="2023-11-30T00:00:00"/>
    <n v="0"/>
    <n v="1"/>
    <n v="28"/>
    <n v="30"/>
    <n v="2"/>
    <n v="22490513"/>
    <n v="24960000"/>
    <n v="100000"/>
    <n v="3844"/>
    <n v="28264"/>
    <n v="0"/>
    <n v="0"/>
    <n v="0"/>
    <m/>
    <n v="0"/>
    <n v="0"/>
    <n v="0"/>
    <m/>
    <m/>
    <d v="2021-03-30T00:00:00"/>
    <n v="1"/>
    <s v="O"/>
    <n v="1"/>
    <n v="30"/>
    <n v="0"/>
    <m/>
    <m/>
    <m/>
    <m/>
    <m/>
    <m/>
    <n v="1"/>
    <n v="1"/>
    <m/>
    <m/>
    <n v="11520"/>
    <s v="CREDITOS DE CONSUMO"/>
    <n v="0"/>
    <n v="0"/>
    <n v="890480123"/>
    <s v="UNIVERSIDAD DE CARTAGENA"/>
    <n v="5"/>
    <m/>
    <m/>
    <m/>
    <m/>
    <n v="2"/>
    <n v="7"/>
    <n v="2"/>
  </r>
  <r>
    <n v="15145"/>
    <s v="C"/>
    <x v="447"/>
    <x v="0"/>
    <n v="4"/>
    <n v="550024824"/>
    <d v="2020-11-17T00:00:00"/>
    <d v="2023-12-30T00:00:00"/>
    <n v="0"/>
    <n v="1"/>
    <n v="28"/>
    <n v="30"/>
    <n v="2"/>
    <n v="22490513"/>
    <n v="24960000"/>
    <n v="100000"/>
    <n v="3844"/>
    <n v="25565"/>
    <n v="0"/>
    <n v="0"/>
    <n v="0"/>
    <m/>
    <n v="0"/>
    <n v="0"/>
    <n v="0"/>
    <m/>
    <m/>
    <d v="2021-03-30T00:00:00"/>
    <n v="1"/>
    <s v="O"/>
    <n v="1"/>
    <n v="30"/>
    <n v="0"/>
    <m/>
    <m/>
    <m/>
    <m/>
    <m/>
    <m/>
    <n v="1"/>
    <n v="1"/>
    <m/>
    <m/>
    <n v="10420"/>
    <s v="CREDITOS DE CONSUMO"/>
    <n v="0"/>
    <n v="0"/>
    <n v="890480123"/>
    <s v="UNIVERSIDAD DE CARTAGENA"/>
    <n v="5"/>
    <m/>
    <m/>
    <m/>
    <m/>
    <n v="2"/>
    <n v="7"/>
    <n v="2"/>
  </r>
  <r>
    <n v="15165"/>
    <s v="C"/>
    <x v="447"/>
    <x v="0"/>
    <n v="4"/>
    <n v="550024841"/>
    <d v="2020-11-18T00:00:00"/>
    <d v="2023-12-30T00:00:00"/>
    <n v="0"/>
    <n v="1"/>
    <n v="28"/>
    <n v="30"/>
    <n v="2"/>
    <n v="22490513"/>
    <n v="24960000"/>
    <n v="100000"/>
    <n v="3844"/>
    <n v="25599"/>
    <n v="0"/>
    <n v="0"/>
    <n v="0"/>
    <m/>
    <n v="0"/>
    <n v="0"/>
    <n v="0"/>
    <m/>
    <m/>
    <d v="2021-03-30T00:00:00"/>
    <n v="1"/>
    <s v="O"/>
    <n v="1"/>
    <n v="30"/>
    <n v="0"/>
    <m/>
    <m/>
    <m/>
    <m/>
    <m/>
    <m/>
    <n v="1"/>
    <n v="1"/>
    <m/>
    <m/>
    <n v="10434"/>
    <s v="CREDITOS DE CONSUMO"/>
    <n v="0"/>
    <n v="0"/>
    <n v="890480123"/>
    <s v="UNIVERSIDAD DE CARTAGENA"/>
    <n v="5"/>
    <m/>
    <m/>
    <m/>
    <m/>
    <n v="2"/>
    <n v="7"/>
    <n v="2"/>
  </r>
  <r>
    <n v="26408"/>
    <s v="C"/>
    <x v="447"/>
    <x v="0"/>
    <n v="4"/>
    <n v="550024863"/>
    <d v="2020-11-22T00:00:00"/>
    <d v="2023-12-30T00:00:00"/>
    <n v="0"/>
    <n v="1"/>
    <n v="27"/>
    <n v="30"/>
    <n v="2"/>
    <n v="22490513"/>
    <n v="24960000"/>
    <n v="150000"/>
    <n v="5767"/>
    <n v="44577"/>
    <n v="0"/>
    <n v="0"/>
    <n v="0"/>
    <m/>
    <n v="0"/>
    <n v="0"/>
    <n v="0"/>
    <m/>
    <m/>
    <d v="2021-03-30T00:00:00"/>
    <n v="1"/>
    <s v="O"/>
    <n v="1"/>
    <n v="30"/>
    <n v="0"/>
    <m/>
    <m/>
    <m/>
    <m/>
    <m/>
    <m/>
    <n v="1"/>
    <n v="1"/>
    <m/>
    <m/>
    <n v="18169"/>
    <s v="CREDITOS DE CONSUMO"/>
    <n v="0"/>
    <n v="0"/>
    <n v="890480123"/>
    <s v="UNIVERSIDAD DE CARTAGENA"/>
    <n v="5"/>
    <m/>
    <m/>
    <m/>
    <m/>
    <n v="2"/>
    <n v="7"/>
    <n v="2"/>
  </r>
  <r>
    <n v="24624"/>
    <s v="C"/>
    <x v="447"/>
    <x v="0"/>
    <n v="4"/>
    <n v="550025034"/>
    <d v="2020-12-21T00:00:00"/>
    <d v="2024-01-30T00:00:00"/>
    <n v="0"/>
    <n v="1"/>
    <n v="28"/>
    <n v="30"/>
    <n v="2"/>
    <n v="22490513"/>
    <n v="24960000"/>
    <n v="150000"/>
    <n v="5767"/>
    <n v="41565"/>
    <n v="0"/>
    <n v="0"/>
    <n v="0"/>
    <m/>
    <n v="0"/>
    <n v="0"/>
    <n v="0"/>
    <m/>
    <m/>
    <d v="2021-03-30T00:00:00"/>
    <n v="1"/>
    <s v="O"/>
    <n v="1"/>
    <n v="30"/>
    <n v="0"/>
    <m/>
    <m/>
    <m/>
    <m/>
    <m/>
    <m/>
    <n v="1"/>
    <n v="1"/>
    <m/>
    <m/>
    <n v="16941"/>
    <s v="CREDITOS DE CONSUMO"/>
    <n v="0"/>
    <n v="0"/>
    <n v="890480123"/>
    <s v="UNIVERSIDAD DE CARTAGENA"/>
    <n v="5"/>
    <m/>
    <m/>
    <m/>
    <m/>
    <n v="2"/>
    <n v="7"/>
    <n v="2"/>
  </r>
  <r>
    <n v="100357"/>
    <s v="C"/>
    <x v="447"/>
    <x v="0"/>
    <n v="4"/>
    <n v="550025219"/>
    <d v="2021-01-24T00:00:00"/>
    <d v="2024-02-28T00:00:00"/>
    <n v="0"/>
    <n v="1"/>
    <n v="2"/>
    <n v="30"/>
    <n v="2"/>
    <n v="22490513"/>
    <n v="24960000"/>
    <n v="180000"/>
    <n v="6920"/>
    <n v="169400"/>
    <n v="0"/>
    <n v="0"/>
    <n v="0"/>
    <m/>
    <n v="0"/>
    <n v="0"/>
    <n v="0"/>
    <m/>
    <m/>
    <d v="2021-03-30T00:00:00"/>
    <n v="1"/>
    <s v="O"/>
    <n v="1"/>
    <n v="30"/>
    <n v="0"/>
    <m/>
    <m/>
    <m/>
    <m/>
    <m/>
    <m/>
    <n v="1"/>
    <n v="1"/>
    <m/>
    <m/>
    <n v="69043"/>
    <s v="CREDITOS DE CONSUMO"/>
    <n v="0"/>
    <n v="0"/>
    <n v="890480123"/>
    <s v="UNIVERSIDAD DE CARTAGENA"/>
    <n v="5"/>
    <m/>
    <m/>
    <m/>
    <m/>
    <n v="2"/>
    <n v="7"/>
    <n v="2"/>
  </r>
  <r>
    <n v="111507"/>
    <s v="C"/>
    <x v="447"/>
    <x v="0"/>
    <n v="4"/>
    <n v="550025223"/>
    <d v="2021-01-25T00:00:00"/>
    <d v="2024-02-28T00:00:00"/>
    <n v="0"/>
    <n v="1"/>
    <n v="2"/>
    <n v="30"/>
    <n v="2"/>
    <n v="22490513"/>
    <n v="24960000"/>
    <n v="200000"/>
    <n v="7689"/>
    <n v="188222"/>
    <n v="0"/>
    <n v="0"/>
    <n v="0"/>
    <m/>
    <n v="0"/>
    <n v="0"/>
    <n v="0"/>
    <m/>
    <m/>
    <d v="2021-03-30T00:00:00"/>
    <n v="1"/>
    <s v="O"/>
    <n v="1"/>
    <n v="30"/>
    <n v="0"/>
    <m/>
    <m/>
    <m/>
    <m/>
    <m/>
    <m/>
    <n v="1"/>
    <n v="1"/>
    <m/>
    <m/>
    <n v="76715"/>
    <s v="CREDITOS DE CONSUMO"/>
    <n v="0"/>
    <n v="0"/>
    <n v="890480123"/>
    <s v="UNIVERSIDAD DE CARTAGENA"/>
    <n v="5"/>
    <m/>
    <m/>
    <m/>
    <m/>
    <n v="2"/>
    <n v="7"/>
    <n v="2"/>
  </r>
  <r>
    <n v="27877"/>
    <s v="C"/>
    <x v="447"/>
    <x v="0"/>
    <n v="4"/>
    <n v="550025242"/>
    <d v="2021-01-29T00:00:00"/>
    <d v="2024-02-28T00:00:00"/>
    <n v="0"/>
    <n v="1"/>
    <n v="2"/>
    <n v="30"/>
    <n v="2"/>
    <n v="22490513"/>
    <n v="24960000"/>
    <n v="50000"/>
    <n v="1922"/>
    <n v="47056"/>
    <n v="0"/>
    <n v="0"/>
    <n v="0"/>
    <m/>
    <n v="0"/>
    <n v="0"/>
    <n v="0"/>
    <m/>
    <m/>
    <d v="2021-03-30T00:00:00"/>
    <n v="1"/>
    <s v="O"/>
    <n v="1"/>
    <n v="30"/>
    <n v="0"/>
    <m/>
    <m/>
    <m/>
    <m/>
    <m/>
    <m/>
    <n v="1"/>
    <n v="1"/>
    <m/>
    <m/>
    <n v="19179"/>
    <s v="CREDITOS DE CONSUMO"/>
    <n v="0"/>
    <n v="0"/>
    <n v="890480123"/>
    <s v="UNIVERSIDAD DE CARTAGENA"/>
    <n v="5"/>
    <m/>
    <m/>
    <m/>
    <m/>
    <n v="2"/>
    <n v="7"/>
    <n v="2"/>
  </r>
  <r>
    <n v="51360"/>
    <s v="C"/>
    <x v="447"/>
    <x v="0"/>
    <n v="4"/>
    <n v="550025247"/>
    <d v="2021-01-30T00:00:00"/>
    <d v="2024-01-30T00:00:00"/>
    <n v="0"/>
    <n v="1"/>
    <n v="27"/>
    <n v="30"/>
    <n v="2"/>
    <n v="22490513"/>
    <n v="24960000"/>
    <n v="300000"/>
    <n v="11533"/>
    <n v="86695"/>
    <n v="0"/>
    <n v="0"/>
    <n v="0"/>
    <m/>
    <n v="0"/>
    <n v="0"/>
    <n v="0"/>
    <m/>
    <m/>
    <d v="2021-03-30T00:00:00"/>
    <n v="1"/>
    <s v="O"/>
    <n v="1"/>
    <n v="30"/>
    <n v="0"/>
    <m/>
    <m/>
    <m/>
    <m/>
    <m/>
    <m/>
    <n v="1"/>
    <n v="1"/>
    <m/>
    <m/>
    <n v="35335"/>
    <s v="CREDITOS DE CONSUMO"/>
    <n v="0"/>
    <n v="0"/>
    <n v="890480123"/>
    <s v="UNIVERSIDAD DE CARTAGENA"/>
    <n v="5"/>
    <m/>
    <m/>
    <m/>
    <m/>
    <n v="2"/>
    <n v="7"/>
    <n v="2"/>
  </r>
  <r>
    <n v="3554"/>
    <s v="C"/>
    <x v="447"/>
    <x v="0"/>
    <n v="4"/>
    <n v="550025554"/>
    <d v="2021-02-28T00:00:00"/>
    <d v="2021-04-30T00:00:00"/>
    <n v="0"/>
    <n v="1"/>
    <n v="0"/>
    <n v="30"/>
    <n v="2"/>
    <n v="0"/>
    <n v="0"/>
    <n v="6000"/>
    <n v="6000"/>
    <n v="6000"/>
    <n v="0"/>
    <n v="0"/>
    <n v="0"/>
    <m/>
    <n v="0"/>
    <n v="0"/>
    <n v="0"/>
    <m/>
    <m/>
    <d v="2021-03-30T00:00:00"/>
    <n v="1"/>
    <s v="O"/>
    <n v="1"/>
    <n v="30"/>
    <n v="0"/>
    <m/>
    <m/>
    <m/>
    <m/>
    <m/>
    <m/>
    <n v="1"/>
    <n v="1"/>
    <m/>
    <m/>
    <n v="2446"/>
    <s v="CREDITOS DE CONSUMO"/>
    <n v="0"/>
    <n v="0"/>
    <n v="890480123"/>
    <s v="UNIVERSIDAD DE CARTAGENA"/>
    <n v="5"/>
    <m/>
    <m/>
    <m/>
    <m/>
    <n v="2"/>
    <n v="7"/>
    <n v="2"/>
  </r>
  <r>
    <n v="351999"/>
    <s v="C"/>
    <x v="447"/>
    <x v="0"/>
    <n v="4"/>
    <n v="550025594"/>
    <d v="2021-03-14T00:00:00"/>
    <d v="2024-03-30T00:00:00"/>
    <n v="0"/>
    <n v="1"/>
    <n v="0"/>
    <n v="30"/>
    <n v="2"/>
    <n v="22490513"/>
    <n v="24960000"/>
    <n v="600000"/>
    <n v="23066"/>
    <n v="594167"/>
    <n v="0"/>
    <n v="0"/>
    <n v="0"/>
    <m/>
    <n v="0"/>
    <n v="0"/>
    <n v="0"/>
    <m/>
    <m/>
    <d v="2021-03-30T00:00:00"/>
    <n v="1"/>
    <s v="O"/>
    <n v="1"/>
    <n v="30"/>
    <n v="0"/>
    <m/>
    <m/>
    <m/>
    <m/>
    <m/>
    <m/>
    <n v="1"/>
    <n v="1"/>
    <m/>
    <m/>
    <n v="242168"/>
    <s v="CREDITOS DE CONSUMO"/>
    <n v="0"/>
    <n v="0"/>
    <n v="890480123"/>
    <s v="UNIVERSIDAD DE CARTAGENA"/>
    <n v="5"/>
    <m/>
    <m/>
    <m/>
    <m/>
    <n v="2"/>
    <n v="7"/>
    <n v="2"/>
  </r>
  <r>
    <n v="355454"/>
    <s v="C"/>
    <x v="447"/>
    <x v="0"/>
    <n v="4"/>
    <n v="550025595"/>
    <d v="2021-03-14T00:00:00"/>
    <d v="2024-03-30T00:00:00"/>
    <n v="0"/>
    <n v="1"/>
    <n v="0"/>
    <n v="30"/>
    <n v="2"/>
    <n v="22490513"/>
    <n v="24960000"/>
    <n v="600000"/>
    <n v="23066"/>
    <n v="600000"/>
    <n v="0"/>
    <n v="0"/>
    <n v="0"/>
    <m/>
    <n v="0"/>
    <n v="0"/>
    <n v="0"/>
    <m/>
    <m/>
    <d v="2021-03-30T00:00:00"/>
    <n v="1"/>
    <s v="O"/>
    <n v="1"/>
    <n v="30"/>
    <n v="0"/>
    <m/>
    <m/>
    <m/>
    <m/>
    <m/>
    <m/>
    <n v="1"/>
    <n v="1"/>
    <m/>
    <m/>
    <n v="244546"/>
    <s v="CREDITOS DE CONSUMO"/>
    <n v="0"/>
    <n v="0"/>
    <n v="890480123"/>
    <s v="UNIVERSIDAD DE CARTAGENA"/>
    <n v="5"/>
    <m/>
    <m/>
    <m/>
    <m/>
    <n v="2"/>
    <n v="7"/>
    <n v="2"/>
  </r>
  <r>
    <n v="207348"/>
    <s v="C"/>
    <x v="447"/>
    <x v="0"/>
    <n v="4"/>
    <n v="550025596"/>
    <d v="2021-03-14T00:00:00"/>
    <d v="2024-03-30T00:00:00"/>
    <n v="0"/>
    <n v="1"/>
    <n v="0"/>
    <n v="30"/>
    <n v="2"/>
    <n v="22490513"/>
    <n v="24960000"/>
    <n v="350000"/>
    <n v="13455"/>
    <n v="350000"/>
    <n v="0"/>
    <n v="0"/>
    <n v="0"/>
    <m/>
    <n v="0"/>
    <n v="0"/>
    <n v="0"/>
    <m/>
    <m/>
    <d v="2021-03-30T00:00:00"/>
    <n v="1"/>
    <s v="O"/>
    <n v="1"/>
    <n v="30"/>
    <n v="0"/>
    <m/>
    <m/>
    <m/>
    <m/>
    <m/>
    <m/>
    <n v="1"/>
    <n v="1"/>
    <m/>
    <m/>
    <n v="142652"/>
    <s v="CREDITOS DE CONSUMO"/>
    <n v="0"/>
    <n v="0"/>
    <n v="890480123"/>
    <s v="UNIVERSIDAD DE CARTAGENA"/>
    <n v="5"/>
    <m/>
    <m/>
    <m/>
    <m/>
    <n v="2"/>
    <n v="7"/>
    <n v="2"/>
  </r>
  <r>
    <n v="3554"/>
    <s v="C"/>
    <x v="447"/>
    <x v="0"/>
    <n v="4"/>
    <n v="550025740"/>
    <d v="2021-03-31T00:00:00"/>
    <d v="2021-05-30T00:00:00"/>
    <n v="0"/>
    <n v="1"/>
    <n v="0"/>
    <n v="30"/>
    <n v="2"/>
    <n v="0"/>
    <n v="0"/>
    <n v="6000"/>
    <n v="6000"/>
    <n v="6000"/>
    <n v="0"/>
    <n v="0"/>
    <n v="0"/>
    <m/>
    <n v="0"/>
    <n v="0"/>
    <n v="0"/>
    <m/>
    <m/>
    <d v="2021-03-31T00:00:00"/>
    <n v="1"/>
    <s v="O"/>
    <n v="1"/>
    <n v="30"/>
    <n v="0"/>
    <m/>
    <m/>
    <m/>
    <m/>
    <m/>
    <m/>
    <n v="1"/>
    <n v="1"/>
    <m/>
    <m/>
    <n v="2446"/>
    <s v="CREDITOS DE CONSUMO"/>
    <n v="0"/>
    <n v="0"/>
    <n v="890480123"/>
    <s v="UNIVERSIDAD DE CARTAGENA"/>
    <n v="5"/>
    <m/>
    <m/>
    <m/>
    <m/>
    <n v="2"/>
    <n v="7"/>
    <n v="2"/>
  </r>
  <r>
    <n v="0"/>
    <s v="C"/>
    <x v="448"/>
    <x v="0"/>
    <n v="4"/>
    <n v="15354"/>
    <d v="2019-03-05T00:00:00"/>
    <d v="2022-03-05T00:00:00"/>
    <n v="0"/>
    <n v="1"/>
    <n v="25"/>
    <n v="30"/>
    <n v="2"/>
    <n v="17726461"/>
    <n v="19240000"/>
    <n v="30000000"/>
    <n v="1080460"/>
    <n v="10703387"/>
    <n v="0"/>
    <n v="0"/>
    <n v="0"/>
    <m/>
    <n v="0"/>
    <n v="0"/>
    <n v="0"/>
    <m/>
    <m/>
    <d v="2021-03-30T00:00:00"/>
    <n v="1"/>
    <s v="O"/>
    <n v="1"/>
    <n v="30"/>
    <n v="0"/>
    <m/>
    <m/>
    <m/>
    <m/>
    <m/>
    <m/>
    <n v="1"/>
    <n v="1"/>
    <m/>
    <m/>
    <n v="21177470"/>
    <s v="CREDITOS DE CONSUMO"/>
    <n v="0"/>
    <n v="0"/>
    <n v="890480123"/>
    <s v="UNIVERSIDAD DE CARTAGENA"/>
    <n v="5"/>
    <m/>
    <m/>
    <m/>
    <m/>
    <n v="1"/>
    <n v="7"/>
    <n v="2"/>
  </r>
  <r>
    <n v="0"/>
    <s v="C"/>
    <x v="448"/>
    <x v="0"/>
    <n v="4"/>
    <n v="18225"/>
    <d v="2021-03-02T00:00:00"/>
    <d v="2021-06-30T00:00:00"/>
    <n v="0"/>
    <n v="1"/>
    <n v="1"/>
    <n v="30"/>
    <n v="2"/>
    <n v="13121400"/>
    <n v="13940000"/>
    <n v="1500000"/>
    <n v="16402"/>
    <n v="1483598"/>
    <n v="0"/>
    <n v="0"/>
    <n v="0"/>
    <m/>
    <n v="0"/>
    <n v="0"/>
    <n v="0"/>
    <n v="1500000"/>
    <n v="6"/>
    <d v="2021-03-30T00:00:00"/>
    <n v="1"/>
    <s v="O"/>
    <n v="1"/>
    <n v="30"/>
    <n v="0"/>
    <m/>
    <m/>
    <m/>
    <m/>
    <m/>
    <m/>
    <n v="1"/>
    <n v="1"/>
    <m/>
    <m/>
    <n v="2935412"/>
    <s v="CREDITOS DE CONSUMO"/>
    <n v="0"/>
    <n v="0"/>
    <n v="890480123"/>
    <s v="UNIVERSIDAD DE CARTAGENA"/>
    <n v="5"/>
    <m/>
    <m/>
    <m/>
    <m/>
    <n v="1"/>
    <n v="7"/>
    <n v="2"/>
  </r>
  <r>
    <n v="0"/>
    <s v="C"/>
    <x v="448"/>
    <x v="0"/>
    <n v="4"/>
    <n v="550000618"/>
    <d v="2014-08-16T00:00:00"/>
    <d v="2023-12-30T00:00:00"/>
    <n v="0"/>
    <n v="1"/>
    <n v="3"/>
    <n v="30"/>
    <n v="2"/>
    <n v="21474970"/>
    <n v="23720000"/>
    <n v="3323"/>
    <n v="126"/>
    <n v="3119"/>
    <n v="0"/>
    <n v="0"/>
    <n v="0"/>
    <m/>
    <n v="0"/>
    <n v="0"/>
    <n v="0"/>
    <m/>
    <m/>
    <d v="2021-03-30T00:00:00"/>
    <n v="1"/>
    <s v="O"/>
    <n v="1"/>
    <n v="30"/>
    <n v="0"/>
    <m/>
    <m/>
    <m/>
    <m/>
    <m/>
    <m/>
    <n v="1"/>
    <n v="1"/>
    <m/>
    <m/>
    <n v="6171"/>
    <s v="CREDITOS DE CONSUMO"/>
    <n v="0"/>
    <n v="0"/>
    <n v="890480123"/>
    <s v="UNIVERSIDAD DE CARTAGENA"/>
    <n v="5"/>
    <m/>
    <m/>
    <m/>
    <m/>
    <n v="2"/>
    <n v="7"/>
    <n v="2"/>
  </r>
  <r>
    <n v="0"/>
    <s v="C"/>
    <x v="448"/>
    <x v="0"/>
    <n v="4"/>
    <n v="550000664"/>
    <d v="2014-08-21T00:00:00"/>
    <d v="2023-11-30T00:00:00"/>
    <n v="0"/>
    <n v="1"/>
    <n v="4"/>
    <n v="30"/>
    <n v="2"/>
    <n v="21474970"/>
    <n v="23720000"/>
    <n v="34387"/>
    <n v="1304"/>
    <n v="31549"/>
    <n v="0"/>
    <n v="0"/>
    <n v="0"/>
    <m/>
    <n v="0"/>
    <n v="0"/>
    <n v="0"/>
    <m/>
    <m/>
    <d v="2021-03-30T00:00:00"/>
    <n v="1"/>
    <s v="O"/>
    <n v="1"/>
    <n v="30"/>
    <n v="0"/>
    <m/>
    <m/>
    <m/>
    <m/>
    <m/>
    <m/>
    <n v="1"/>
    <n v="1"/>
    <m/>
    <m/>
    <n v="62422"/>
    <s v="CREDITOS DE CONSUMO"/>
    <n v="0"/>
    <n v="0"/>
    <n v="890480123"/>
    <s v="UNIVERSIDAD DE CARTAGENA"/>
    <n v="5"/>
    <m/>
    <m/>
    <m/>
    <m/>
    <n v="2"/>
    <n v="7"/>
    <n v="2"/>
  </r>
  <r>
    <n v="0"/>
    <s v="C"/>
    <x v="448"/>
    <x v="0"/>
    <n v="4"/>
    <n v="550000706"/>
    <d v="2014-08-26T00:00:00"/>
    <d v="2023-11-30T00:00:00"/>
    <n v="0"/>
    <n v="1"/>
    <n v="4"/>
    <n v="30"/>
    <n v="2"/>
    <n v="21474970"/>
    <n v="23720000"/>
    <n v="5129"/>
    <n v="194"/>
    <n v="4709"/>
    <n v="0"/>
    <n v="0"/>
    <n v="0"/>
    <m/>
    <n v="0"/>
    <n v="0"/>
    <n v="0"/>
    <m/>
    <m/>
    <d v="2021-03-30T00:00:00"/>
    <n v="1"/>
    <s v="O"/>
    <n v="1"/>
    <n v="30"/>
    <n v="0"/>
    <m/>
    <m/>
    <m/>
    <m/>
    <m/>
    <m/>
    <n v="1"/>
    <n v="1"/>
    <m/>
    <m/>
    <n v="9317"/>
    <s v="CREDITOS DE CONSUMO"/>
    <n v="0"/>
    <n v="0"/>
    <n v="890480123"/>
    <s v="UNIVERSIDAD DE CARTAGENA"/>
    <n v="5"/>
    <m/>
    <m/>
    <m/>
    <m/>
    <n v="2"/>
    <n v="7"/>
    <n v="2"/>
  </r>
  <r>
    <n v="0"/>
    <s v="C"/>
    <x v="448"/>
    <x v="0"/>
    <n v="4"/>
    <n v="550000708"/>
    <d v="2014-08-26T00:00:00"/>
    <d v="2023-11-30T00:00:00"/>
    <n v="0"/>
    <n v="1"/>
    <n v="4"/>
    <n v="30"/>
    <n v="2"/>
    <n v="21474970"/>
    <n v="23720000"/>
    <n v="11945"/>
    <n v="453"/>
    <n v="10962"/>
    <n v="0"/>
    <n v="0"/>
    <n v="0"/>
    <m/>
    <n v="0"/>
    <n v="0"/>
    <n v="0"/>
    <m/>
    <m/>
    <d v="2021-03-30T00:00:00"/>
    <n v="1"/>
    <s v="O"/>
    <n v="1"/>
    <n v="30"/>
    <n v="0"/>
    <m/>
    <m/>
    <m/>
    <m/>
    <m/>
    <m/>
    <n v="1"/>
    <n v="1"/>
    <m/>
    <m/>
    <n v="21689"/>
    <s v="CREDITOS DE CONSUMO"/>
    <n v="0"/>
    <n v="0"/>
    <n v="890480123"/>
    <s v="UNIVERSIDAD DE CARTAGENA"/>
    <n v="5"/>
    <m/>
    <m/>
    <m/>
    <m/>
    <n v="2"/>
    <n v="7"/>
    <n v="2"/>
  </r>
  <r>
    <n v="0"/>
    <s v="C"/>
    <x v="448"/>
    <x v="0"/>
    <n v="4"/>
    <n v="550000712"/>
    <d v="2014-08-26T00:00:00"/>
    <d v="2023-11-30T00:00:00"/>
    <n v="0"/>
    <n v="1"/>
    <n v="4"/>
    <n v="30"/>
    <n v="2"/>
    <n v="21474970"/>
    <n v="23720000"/>
    <n v="7413"/>
    <n v="281"/>
    <n v="6797"/>
    <n v="0"/>
    <n v="0"/>
    <n v="0"/>
    <m/>
    <n v="0"/>
    <n v="0"/>
    <n v="0"/>
    <m/>
    <m/>
    <d v="2021-03-30T00:00:00"/>
    <n v="1"/>
    <s v="O"/>
    <n v="1"/>
    <n v="30"/>
    <n v="0"/>
    <m/>
    <m/>
    <m/>
    <m/>
    <m/>
    <m/>
    <n v="1"/>
    <n v="1"/>
    <m/>
    <m/>
    <n v="13448"/>
    <s v="CREDITOS DE CONSUMO"/>
    <n v="0"/>
    <n v="0"/>
    <n v="890480123"/>
    <s v="UNIVERSIDAD DE CARTAGENA"/>
    <n v="5"/>
    <m/>
    <m/>
    <m/>
    <m/>
    <n v="2"/>
    <n v="7"/>
    <n v="2"/>
  </r>
  <r>
    <n v="0"/>
    <s v="C"/>
    <x v="448"/>
    <x v="0"/>
    <n v="4"/>
    <n v="550000783"/>
    <d v="2014-09-05T00:00:00"/>
    <d v="2023-11-30T00:00:00"/>
    <n v="0"/>
    <n v="1"/>
    <n v="4"/>
    <n v="30"/>
    <n v="2"/>
    <n v="21474970"/>
    <n v="23720000"/>
    <n v="9755"/>
    <n v="370"/>
    <n v="8937"/>
    <n v="0"/>
    <n v="0"/>
    <n v="0"/>
    <m/>
    <n v="0"/>
    <n v="0"/>
    <n v="0"/>
    <m/>
    <m/>
    <d v="2021-03-30T00:00:00"/>
    <n v="1"/>
    <s v="O"/>
    <n v="1"/>
    <n v="30"/>
    <n v="0"/>
    <m/>
    <m/>
    <m/>
    <m/>
    <m/>
    <m/>
    <n v="1"/>
    <n v="1"/>
    <m/>
    <m/>
    <n v="17682"/>
    <s v="CREDITOS DE CONSUMO"/>
    <n v="0"/>
    <n v="0"/>
    <n v="890480123"/>
    <s v="UNIVERSIDAD DE CARTAGENA"/>
    <n v="5"/>
    <m/>
    <m/>
    <m/>
    <m/>
    <n v="2"/>
    <n v="7"/>
    <n v="2"/>
  </r>
  <r>
    <n v="0"/>
    <s v="C"/>
    <x v="448"/>
    <x v="0"/>
    <n v="4"/>
    <n v="550000833"/>
    <d v="2014-09-10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x v="448"/>
    <x v="0"/>
    <n v="4"/>
    <n v="550000861"/>
    <d v="2014-09-13T00:00:00"/>
    <d v="2024-01-30T00:00:00"/>
    <n v="0"/>
    <n v="1"/>
    <n v="2"/>
    <n v="30"/>
    <n v="2"/>
    <n v="21474970"/>
    <n v="23720000"/>
    <n v="3262"/>
    <n v="124"/>
    <n v="3129"/>
    <n v="0"/>
    <n v="0"/>
    <n v="0"/>
    <m/>
    <n v="0"/>
    <n v="0"/>
    <n v="0"/>
    <m/>
    <m/>
    <d v="2021-03-30T00:00:00"/>
    <n v="1"/>
    <s v="O"/>
    <n v="1"/>
    <n v="30"/>
    <n v="0"/>
    <m/>
    <m/>
    <m/>
    <m/>
    <m/>
    <m/>
    <n v="1"/>
    <n v="1"/>
    <m/>
    <m/>
    <n v="6191"/>
    <s v="CREDITOS DE CONSUMO"/>
    <n v="0"/>
    <n v="0"/>
    <n v="890480123"/>
    <s v="UNIVERSIDAD DE CARTAGENA"/>
    <n v="5"/>
    <m/>
    <m/>
    <m/>
    <m/>
    <n v="2"/>
    <n v="7"/>
    <n v="2"/>
  </r>
  <r>
    <n v="0"/>
    <s v="C"/>
    <x v="448"/>
    <x v="0"/>
    <n v="4"/>
    <n v="550000864"/>
    <d v="2014-09-13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x v="448"/>
    <x v="0"/>
    <n v="4"/>
    <n v="550001060"/>
    <d v="2014-09-27T00:00:00"/>
    <d v="2024-02-28T00:00:00"/>
    <n v="0"/>
    <n v="1"/>
    <n v="0"/>
    <n v="30"/>
    <n v="2"/>
    <n v="21474970"/>
    <n v="23720000"/>
    <n v="2793"/>
    <n v="106"/>
    <n v="2793"/>
    <n v="301"/>
    <n v="0"/>
    <n v="0"/>
    <m/>
    <n v="0"/>
    <n v="0"/>
    <n v="0"/>
    <m/>
    <m/>
    <d v="2021-02-28T00:00:00"/>
    <n v="1"/>
    <s v="O"/>
    <n v="1"/>
    <n v="30"/>
    <n v="0"/>
    <m/>
    <m/>
    <m/>
    <m/>
    <m/>
    <m/>
    <n v="1"/>
    <n v="1"/>
    <m/>
    <m/>
    <n v="5526"/>
    <s v="CREDITOS DE CONSUMO"/>
    <n v="0"/>
    <n v="0"/>
    <n v="890480123"/>
    <s v="UNIVERSIDAD DE CARTAGENA"/>
    <n v="5"/>
    <m/>
    <m/>
    <m/>
    <m/>
    <n v="2"/>
    <n v="7"/>
    <n v="2"/>
  </r>
  <r>
    <n v="0"/>
    <s v="C"/>
    <x v="448"/>
    <x v="0"/>
    <n v="4"/>
    <n v="550001061"/>
    <d v="2014-09-27T00:00:00"/>
    <d v="2023-11-30T00:00:00"/>
    <n v="0"/>
    <n v="1"/>
    <n v="4"/>
    <n v="30"/>
    <n v="2"/>
    <n v="21474970"/>
    <n v="23720000"/>
    <n v="9571"/>
    <n v="363"/>
    <n v="8771"/>
    <n v="0"/>
    <n v="0"/>
    <n v="0"/>
    <m/>
    <n v="0"/>
    <n v="0"/>
    <n v="0"/>
    <m/>
    <m/>
    <d v="2021-03-30T00:00:00"/>
    <n v="1"/>
    <s v="O"/>
    <n v="1"/>
    <n v="30"/>
    <n v="0"/>
    <m/>
    <m/>
    <m/>
    <m/>
    <m/>
    <m/>
    <n v="1"/>
    <n v="1"/>
    <m/>
    <m/>
    <n v="17354"/>
    <s v="CREDITOS DE CONSUMO"/>
    <n v="0"/>
    <n v="0"/>
    <n v="890480123"/>
    <s v="UNIVERSIDAD DE CARTAGENA"/>
    <n v="5"/>
    <m/>
    <m/>
    <m/>
    <m/>
    <n v="2"/>
    <n v="7"/>
    <n v="2"/>
  </r>
  <r>
    <n v="0"/>
    <s v="C"/>
    <x v="448"/>
    <x v="0"/>
    <n v="4"/>
    <n v="550001107"/>
    <d v="2014-10-01T00:00:00"/>
    <d v="2023-11-30T00:00:00"/>
    <n v="0"/>
    <n v="1"/>
    <n v="4"/>
    <n v="30"/>
    <n v="2"/>
    <n v="21474970"/>
    <n v="23720000"/>
    <n v="7463"/>
    <n v="283"/>
    <n v="6843"/>
    <n v="0"/>
    <n v="0"/>
    <n v="0"/>
    <m/>
    <n v="0"/>
    <n v="0"/>
    <n v="0"/>
    <m/>
    <m/>
    <d v="2021-03-30T00:00:00"/>
    <n v="1"/>
    <s v="O"/>
    <n v="1"/>
    <n v="30"/>
    <n v="0"/>
    <m/>
    <m/>
    <m/>
    <m/>
    <m/>
    <m/>
    <n v="1"/>
    <n v="1"/>
    <m/>
    <m/>
    <n v="13539"/>
    <s v="CREDITOS DE CONSUMO"/>
    <n v="0"/>
    <n v="0"/>
    <n v="890480123"/>
    <s v="UNIVERSIDAD DE CARTAGENA"/>
    <n v="5"/>
    <m/>
    <m/>
    <m/>
    <m/>
    <n v="2"/>
    <n v="7"/>
    <n v="2"/>
  </r>
  <r>
    <n v="0"/>
    <s v="C"/>
    <x v="448"/>
    <x v="0"/>
    <n v="4"/>
    <n v="550001117"/>
    <d v="2014-10-03T00:00:00"/>
    <d v="2023-11-30T00:00:00"/>
    <n v="0"/>
    <n v="1"/>
    <n v="4"/>
    <n v="30"/>
    <n v="2"/>
    <n v="21474970"/>
    <n v="23720000"/>
    <n v="30005"/>
    <n v="1138"/>
    <n v="27535"/>
    <n v="0"/>
    <n v="0"/>
    <n v="0"/>
    <m/>
    <n v="0"/>
    <n v="0"/>
    <n v="0"/>
    <m/>
    <m/>
    <d v="2021-03-30T00:00:00"/>
    <n v="1"/>
    <s v="O"/>
    <n v="1"/>
    <n v="30"/>
    <n v="0"/>
    <m/>
    <m/>
    <m/>
    <m/>
    <m/>
    <m/>
    <n v="1"/>
    <n v="1"/>
    <m/>
    <m/>
    <n v="54480"/>
    <s v="CREDITOS DE CONSUMO"/>
    <n v="0"/>
    <n v="0"/>
    <n v="890480123"/>
    <s v="UNIVERSIDAD DE CARTAGENA"/>
    <n v="5"/>
    <m/>
    <m/>
    <m/>
    <m/>
    <n v="2"/>
    <n v="7"/>
    <n v="2"/>
  </r>
  <r>
    <n v="0"/>
    <s v="C"/>
    <x v="448"/>
    <x v="0"/>
    <n v="4"/>
    <n v="550001129"/>
    <d v="2014-10-04T00:00:00"/>
    <d v="2023-06-30T00:00:00"/>
    <n v="0"/>
    <n v="1"/>
    <n v="9"/>
    <n v="30"/>
    <n v="2"/>
    <n v="21474970"/>
    <n v="23720000"/>
    <n v="3317"/>
    <n v="126"/>
    <n v="2672"/>
    <n v="0"/>
    <n v="0"/>
    <n v="0"/>
    <m/>
    <n v="0"/>
    <n v="0"/>
    <n v="0"/>
    <m/>
    <m/>
    <d v="2021-03-30T00:00:00"/>
    <n v="1"/>
    <s v="O"/>
    <n v="1"/>
    <n v="30"/>
    <n v="0"/>
    <m/>
    <m/>
    <m/>
    <m/>
    <m/>
    <m/>
    <n v="1"/>
    <n v="1"/>
    <m/>
    <m/>
    <n v="5287"/>
    <s v="CREDITOS DE CONSUMO"/>
    <n v="0"/>
    <n v="0"/>
    <n v="890480123"/>
    <s v="UNIVERSIDAD DE CARTAGENA"/>
    <n v="5"/>
    <m/>
    <m/>
    <m/>
    <m/>
    <n v="2"/>
    <n v="7"/>
    <n v="2"/>
  </r>
  <r>
    <n v="0"/>
    <s v="C"/>
    <x v="448"/>
    <x v="0"/>
    <n v="4"/>
    <n v="550001169"/>
    <d v="2014-10-08T00:00:00"/>
    <d v="2023-11-30T00:00:00"/>
    <n v="0"/>
    <n v="1"/>
    <n v="4"/>
    <n v="30"/>
    <n v="2"/>
    <n v="21474970"/>
    <n v="23720000"/>
    <n v="9911"/>
    <n v="376"/>
    <n v="9095"/>
    <n v="0"/>
    <n v="0"/>
    <n v="0"/>
    <m/>
    <n v="0"/>
    <n v="0"/>
    <n v="0"/>
    <m/>
    <m/>
    <d v="2021-03-30T00:00:00"/>
    <n v="1"/>
    <s v="O"/>
    <n v="1"/>
    <n v="30"/>
    <n v="0"/>
    <m/>
    <m/>
    <m/>
    <m/>
    <m/>
    <m/>
    <n v="1"/>
    <n v="1"/>
    <m/>
    <m/>
    <n v="17995"/>
    <s v="CREDITOS DE CONSUMO"/>
    <n v="0"/>
    <n v="0"/>
    <n v="890480123"/>
    <s v="UNIVERSIDAD DE CARTAGENA"/>
    <n v="5"/>
    <m/>
    <m/>
    <m/>
    <m/>
    <n v="2"/>
    <n v="7"/>
    <n v="2"/>
  </r>
  <r>
    <n v="0"/>
    <s v="C"/>
    <x v="448"/>
    <x v="0"/>
    <n v="4"/>
    <n v="550001267"/>
    <d v="2014-10-15T00:00:00"/>
    <d v="2023-11-30T00:00:00"/>
    <n v="0"/>
    <n v="1"/>
    <n v="4"/>
    <n v="30"/>
    <n v="2"/>
    <n v="21474970"/>
    <n v="23720000"/>
    <n v="8427"/>
    <n v="320"/>
    <n v="7733"/>
    <n v="0"/>
    <n v="0"/>
    <n v="0"/>
    <m/>
    <n v="0"/>
    <n v="0"/>
    <n v="0"/>
    <m/>
    <m/>
    <d v="2021-03-30T00:00:00"/>
    <n v="1"/>
    <s v="O"/>
    <n v="1"/>
    <n v="30"/>
    <n v="0"/>
    <m/>
    <m/>
    <m/>
    <m/>
    <m/>
    <m/>
    <n v="1"/>
    <n v="1"/>
    <m/>
    <m/>
    <n v="15300"/>
    <s v="CREDITOS DE CONSUMO"/>
    <n v="0"/>
    <n v="0"/>
    <n v="890480123"/>
    <s v="UNIVERSIDAD DE CARTAGENA"/>
    <n v="5"/>
    <m/>
    <m/>
    <m/>
    <m/>
    <n v="2"/>
    <n v="7"/>
    <n v="2"/>
  </r>
  <r>
    <n v="0"/>
    <s v="C"/>
    <x v="448"/>
    <x v="0"/>
    <n v="4"/>
    <n v="550001379"/>
    <d v="2014-10-23T00:00:00"/>
    <d v="2023-11-30T00:00:00"/>
    <n v="0"/>
    <n v="1"/>
    <n v="4"/>
    <n v="30"/>
    <n v="2"/>
    <n v="21474970"/>
    <n v="23720000"/>
    <n v="10093"/>
    <n v="383"/>
    <n v="9262"/>
    <n v="0"/>
    <n v="0"/>
    <n v="0"/>
    <m/>
    <n v="0"/>
    <n v="0"/>
    <n v="0"/>
    <m/>
    <m/>
    <d v="2021-03-30T00:00:00"/>
    <n v="1"/>
    <s v="O"/>
    <n v="1"/>
    <n v="30"/>
    <n v="0"/>
    <m/>
    <m/>
    <m/>
    <m/>
    <m/>
    <m/>
    <n v="1"/>
    <n v="1"/>
    <m/>
    <m/>
    <n v="18325"/>
    <s v="CREDITOS DE CONSUMO"/>
    <n v="0"/>
    <n v="0"/>
    <n v="890480123"/>
    <s v="UNIVERSIDAD DE CARTAGENA"/>
    <n v="5"/>
    <m/>
    <m/>
    <m/>
    <m/>
    <n v="2"/>
    <n v="7"/>
    <n v="2"/>
  </r>
  <r>
    <n v="0"/>
    <s v="C"/>
    <x v="448"/>
    <x v="0"/>
    <n v="4"/>
    <n v="550001777"/>
    <d v="2014-11-01T00:00:00"/>
    <d v="2023-11-30T00:00:00"/>
    <n v="0"/>
    <n v="1"/>
    <n v="4"/>
    <n v="30"/>
    <n v="2"/>
    <n v="21474970"/>
    <n v="23720000"/>
    <n v="8079"/>
    <n v="306"/>
    <n v="7417"/>
    <n v="0"/>
    <n v="0"/>
    <n v="0"/>
    <m/>
    <n v="0"/>
    <n v="0"/>
    <n v="0"/>
    <m/>
    <m/>
    <d v="2021-03-30T00:00:00"/>
    <n v="1"/>
    <s v="O"/>
    <n v="1"/>
    <n v="30"/>
    <n v="0"/>
    <m/>
    <m/>
    <m/>
    <m/>
    <m/>
    <m/>
    <n v="1"/>
    <n v="1"/>
    <m/>
    <m/>
    <n v="14675"/>
    <s v="CREDITOS DE CONSUMO"/>
    <n v="0"/>
    <n v="0"/>
    <n v="890480123"/>
    <s v="UNIVERSIDAD DE CARTAGENA"/>
    <n v="5"/>
    <m/>
    <m/>
    <m/>
    <m/>
    <n v="2"/>
    <n v="7"/>
    <n v="2"/>
  </r>
  <r>
    <n v="0"/>
    <s v="C"/>
    <x v="448"/>
    <x v="0"/>
    <n v="4"/>
    <n v="550001829"/>
    <d v="2014-11-08T00:00:00"/>
    <d v="2023-11-30T00:00:00"/>
    <n v="0"/>
    <n v="1"/>
    <n v="4"/>
    <n v="30"/>
    <n v="2"/>
    <n v="21474970"/>
    <n v="23720000"/>
    <n v="9250"/>
    <n v="351"/>
    <n v="8482"/>
    <n v="0"/>
    <n v="0"/>
    <n v="0"/>
    <m/>
    <n v="0"/>
    <n v="0"/>
    <n v="0"/>
    <m/>
    <m/>
    <d v="2021-03-30T00:00:00"/>
    <n v="1"/>
    <s v="O"/>
    <n v="1"/>
    <n v="30"/>
    <n v="0"/>
    <m/>
    <m/>
    <m/>
    <m/>
    <m/>
    <m/>
    <n v="1"/>
    <n v="1"/>
    <m/>
    <m/>
    <n v="16782"/>
    <s v="CREDITOS DE CONSUMO"/>
    <n v="0"/>
    <n v="0"/>
    <n v="890480123"/>
    <s v="UNIVERSIDAD DE CARTAGENA"/>
    <n v="5"/>
    <m/>
    <m/>
    <m/>
    <m/>
    <n v="2"/>
    <n v="7"/>
    <n v="2"/>
  </r>
  <r>
    <n v="0"/>
    <s v="C"/>
    <x v="448"/>
    <x v="0"/>
    <n v="4"/>
    <n v="550001839"/>
    <d v="2014-11-09T00:00:00"/>
    <d v="2023-11-30T00:00:00"/>
    <n v="0"/>
    <n v="1"/>
    <n v="4"/>
    <n v="30"/>
    <n v="2"/>
    <n v="21474970"/>
    <n v="23720000"/>
    <n v="14120"/>
    <n v="535"/>
    <n v="12961"/>
    <n v="0"/>
    <n v="0"/>
    <n v="0"/>
    <m/>
    <n v="0"/>
    <n v="0"/>
    <n v="0"/>
    <m/>
    <m/>
    <d v="2021-03-30T00:00:00"/>
    <n v="1"/>
    <s v="O"/>
    <n v="1"/>
    <n v="30"/>
    <n v="0"/>
    <m/>
    <m/>
    <m/>
    <m/>
    <m/>
    <m/>
    <n v="1"/>
    <n v="1"/>
    <m/>
    <m/>
    <n v="25644"/>
    <s v="CREDITOS DE CONSUMO"/>
    <n v="0"/>
    <n v="0"/>
    <n v="890480123"/>
    <s v="UNIVERSIDAD DE CARTAGENA"/>
    <n v="5"/>
    <m/>
    <m/>
    <m/>
    <m/>
    <n v="2"/>
    <n v="7"/>
    <n v="2"/>
  </r>
  <r>
    <n v="0"/>
    <s v="C"/>
    <x v="448"/>
    <x v="0"/>
    <n v="4"/>
    <n v="550001910"/>
    <d v="2014-11-12T00:00:00"/>
    <d v="2023-11-30T00:00:00"/>
    <n v="0"/>
    <n v="1"/>
    <n v="4"/>
    <n v="30"/>
    <n v="2"/>
    <n v="21474970"/>
    <n v="23720000"/>
    <n v="9735"/>
    <n v="369"/>
    <n v="8919"/>
    <n v="0"/>
    <n v="0"/>
    <n v="0"/>
    <m/>
    <n v="0"/>
    <n v="0"/>
    <n v="0"/>
    <m/>
    <m/>
    <d v="2021-03-30T00:00:00"/>
    <n v="1"/>
    <s v="O"/>
    <n v="1"/>
    <n v="30"/>
    <n v="0"/>
    <m/>
    <m/>
    <m/>
    <m/>
    <m/>
    <m/>
    <n v="1"/>
    <n v="1"/>
    <m/>
    <m/>
    <n v="17647"/>
    <s v="CREDITOS DE CONSUMO"/>
    <n v="0"/>
    <n v="0"/>
    <n v="890480123"/>
    <s v="UNIVERSIDAD DE CARTAGENA"/>
    <n v="5"/>
    <m/>
    <m/>
    <m/>
    <m/>
    <n v="2"/>
    <n v="7"/>
    <n v="2"/>
  </r>
  <r>
    <n v="0"/>
    <s v="C"/>
    <x v="448"/>
    <x v="0"/>
    <n v="4"/>
    <n v="550001987"/>
    <d v="2014-11-18T00:00:00"/>
    <d v="2023-11-30T00:00:00"/>
    <n v="0"/>
    <n v="1"/>
    <n v="4"/>
    <n v="30"/>
    <n v="2"/>
    <n v="21474970"/>
    <n v="23720000"/>
    <n v="15616"/>
    <n v="592"/>
    <n v="14331"/>
    <n v="0"/>
    <n v="0"/>
    <n v="0"/>
    <m/>
    <n v="0"/>
    <n v="0"/>
    <n v="0"/>
    <m/>
    <m/>
    <d v="2021-03-30T00:00:00"/>
    <n v="1"/>
    <s v="O"/>
    <n v="1"/>
    <n v="30"/>
    <n v="0"/>
    <m/>
    <m/>
    <m/>
    <m/>
    <m/>
    <m/>
    <n v="1"/>
    <n v="1"/>
    <m/>
    <m/>
    <n v="28355"/>
    <s v="CREDITOS DE CONSUMO"/>
    <n v="0"/>
    <n v="0"/>
    <n v="890480123"/>
    <s v="UNIVERSIDAD DE CARTAGENA"/>
    <n v="5"/>
    <m/>
    <m/>
    <m/>
    <m/>
    <n v="2"/>
    <n v="7"/>
    <n v="2"/>
  </r>
  <r>
    <n v="0"/>
    <s v="C"/>
    <x v="448"/>
    <x v="0"/>
    <n v="4"/>
    <n v="550002060"/>
    <d v="2014-11-22T00:00:00"/>
    <d v="2023-11-30T00:00:00"/>
    <n v="0"/>
    <n v="1"/>
    <n v="4"/>
    <n v="30"/>
    <n v="2"/>
    <n v="21474970"/>
    <n v="23720000"/>
    <n v="8086"/>
    <n v="307"/>
    <n v="7420"/>
    <n v="0"/>
    <n v="0"/>
    <n v="0"/>
    <m/>
    <n v="0"/>
    <n v="0"/>
    <n v="0"/>
    <m/>
    <m/>
    <d v="2021-03-30T00:00:00"/>
    <n v="1"/>
    <s v="O"/>
    <n v="1"/>
    <n v="30"/>
    <n v="0"/>
    <m/>
    <m/>
    <m/>
    <m/>
    <m/>
    <m/>
    <n v="1"/>
    <n v="1"/>
    <m/>
    <m/>
    <n v="14681"/>
    <s v="CREDITOS DE CONSUMO"/>
    <n v="0"/>
    <n v="0"/>
    <n v="890480123"/>
    <s v="UNIVERSIDAD DE CARTAGENA"/>
    <n v="5"/>
    <m/>
    <m/>
    <m/>
    <m/>
    <n v="2"/>
    <n v="7"/>
    <n v="2"/>
  </r>
  <r>
    <n v="0"/>
    <s v="C"/>
    <x v="448"/>
    <x v="0"/>
    <n v="4"/>
    <n v="550002087"/>
    <d v="2014-11-24T00:00:00"/>
    <d v="2023-11-30T00:00:00"/>
    <n v="0"/>
    <n v="1"/>
    <n v="4"/>
    <n v="30"/>
    <n v="2"/>
    <n v="21474970"/>
    <n v="23720000"/>
    <n v="5991"/>
    <n v="227"/>
    <n v="5487"/>
    <n v="0"/>
    <n v="0"/>
    <n v="0"/>
    <m/>
    <n v="0"/>
    <n v="0"/>
    <n v="0"/>
    <m/>
    <m/>
    <d v="2021-03-30T00:00:00"/>
    <n v="1"/>
    <s v="O"/>
    <n v="1"/>
    <n v="30"/>
    <n v="0"/>
    <m/>
    <m/>
    <m/>
    <m/>
    <m/>
    <m/>
    <n v="1"/>
    <n v="1"/>
    <m/>
    <m/>
    <n v="10856"/>
    <s v="CREDITOS DE CONSUMO"/>
    <n v="0"/>
    <n v="0"/>
    <n v="890480123"/>
    <s v="UNIVERSIDAD DE CARTAGENA"/>
    <n v="5"/>
    <m/>
    <m/>
    <m/>
    <m/>
    <n v="2"/>
    <n v="7"/>
    <n v="2"/>
  </r>
  <r>
    <n v="0"/>
    <s v="C"/>
    <x v="448"/>
    <x v="0"/>
    <n v="4"/>
    <n v="550002158"/>
    <d v="2014-11-27T00:00:00"/>
    <d v="2023-11-30T00:00:00"/>
    <n v="0"/>
    <n v="1"/>
    <n v="4"/>
    <n v="30"/>
    <n v="2"/>
    <n v="21474970"/>
    <n v="23720000"/>
    <n v="8358"/>
    <n v="317"/>
    <n v="7671"/>
    <n v="0"/>
    <n v="0"/>
    <n v="0"/>
    <m/>
    <n v="0"/>
    <n v="0"/>
    <n v="0"/>
    <m/>
    <m/>
    <d v="2021-03-30T00:00:00"/>
    <n v="1"/>
    <s v="O"/>
    <n v="1"/>
    <n v="30"/>
    <n v="0"/>
    <m/>
    <m/>
    <m/>
    <m/>
    <m/>
    <m/>
    <n v="1"/>
    <n v="1"/>
    <m/>
    <m/>
    <n v="15178"/>
    <s v="CREDITOS DE CONSUMO"/>
    <n v="0"/>
    <n v="0"/>
    <n v="890480123"/>
    <s v="UNIVERSIDAD DE CARTAGENA"/>
    <n v="5"/>
    <m/>
    <m/>
    <m/>
    <m/>
    <n v="2"/>
    <n v="7"/>
    <n v="2"/>
  </r>
  <r>
    <n v="0"/>
    <s v="C"/>
    <x v="448"/>
    <x v="0"/>
    <n v="4"/>
    <n v="550002209"/>
    <d v="2014-11-29T00:00:00"/>
    <d v="2024-02-28T00:00:00"/>
    <n v="0"/>
    <n v="1"/>
    <n v="0"/>
    <n v="30"/>
    <n v="2"/>
    <n v="21474970"/>
    <n v="23720000"/>
    <n v="49543"/>
    <n v="1879"/>
    <n v="49543"/>
    <n v="1799"/>
    <n v="0"/>
    <n v="0"/>
    <m/>
    <n v="0"/>
    <n v="0"/>
    <n v="0"/>
    <m/>
    <m/>
    <d v="2021-02-28T00:00:00"/>
    <n v="1"/>
    <s v="O"/>
    <n v="1"/>
    <n v="30"/>
    <n v="0"/>
    <m/>
    <m/>
    <m/>
    <m/>
    <m/>
    <m/>
    <n v="1"/>
    <n v="1"/>
    <m/>
    <m/>
    <n v="98024"/>
    <s v="CREDITOS DE CONSUMO"/>
    <n v="0"/>
    <n v="0"/>
    <n v="890480123"/>
    <s v="UNIVERSIDAD DE CARTAGENA"/>
    <n v="5"/>
    <m/>
    <m/>
    <m/>
    <m/>
    <n v="2"/>
    <n v="7"/>
    <n v="2"/>
  </r>
  <r>
    <n v="0"/>
    <s v="C"/>
    <x v="448"/>
    <x v="0"/>
    <n v="4"/>
    <n v="550002413"/>
    <d v="2014-12-06T00:00:00"/>
    <d v="2023-11-30T00:00:00"/>
    <n v="0"/>
    <n v="1"/>
    <n v="4"/>
    <n v="30"/>
    <n v="2"/>
    <n v="21474970"/>
    <n v="23720000"/>
    <n v="6882"/>
    <n v="261"/>
    <n v="6316"/>
    <n v="0"/>
    <n v="0"/>
    <n v="0"/>
    <m/>
    <n v="0"/>
    <n v="0"/>
    <n v="0"/>
    <m/>
    <m/>
    <d v="2021-03-30T00:00:00"/>
    <n v="1"/>
    <s v="O"/>
    <n v="1"/>
    <n v="30"/>
    <n v="0"/>
    <m/>
    <m/>
    <m/>
    <m/>
    <m/>
    <m/>
    <n v="1"/>
    <n v="1"/>
    <m/>
    <m/>
    <n v="12497"/>
    <s v="CREDITOS DE CONSUMO"/>
    <n v="0"/>
    <n v="0"/>
    <n v="890480123"/>
    <s v="UNIVERSIDAD DE CARTAGENA"/>
    <n v="5"/>
    <m/>
    <m/>
    <m/>
    <m/>
    <n v="2"/>
    <n v="7"/>
    <n v="2"/>
  </r>
  <r>
    <n v="0"/>
    <s v="C"/>
    <x v="448"/>
    <x v="0"/>
    <n v="4"/>
    <n v="550002481"/>
    <d v="2014-12-13T00:00:00"/>
    <d v="2023-11-30T00:00:00"/>
    <n v="0"/>
    <n v="1"/>
    <n v="4"/>
    <n v="30"/>
    <n v="2"/>
    <n v="21474970"/>
    <n v="23720000"/>
    <n v="9386"/>
    <n v="356"/>
    <n v="8605"/>
    <n v="0"/>
    <n v="0"/>
    <n v="0"/>
    <m/>
    <n v="0"/>
    <n v="0"/>
    <n v="0"/>
    <m/>
    <m/>
    <d v="2021-03-30T00:00:00"/>
    <n v="1"/>
    <s v="O"/>
    <n v="1"/>
    <n v="30"/>
    <n v="0"/>
    <m/>
    <m/>
    <m/>
    <m/>
    <m/>
    <m/>
    <n v="1"/>
    <n v="1"/>
    <m/>
    <m/>
    <n v="17026"/>
    <s v="CREDITOS DE CONSUMO"/>
    <n v="0"/>
    <n v="0"/>
    <n v="890480123"/>
    <s v="UNIVERSIDAD DE CARTAGENA"/>
    <n v="5"/>
    <m/>
    <m/>
    <m/>
    <m/>
    <n v="2"/>
    <n v="7"/>
    <n v="2"/>
  </r>
  <r>
    <n v="0"/>
    <s v="C"/>
    <x v="448"/>
    <x v="0"/>
    <n v="4"/>
    <n v="550002496"/>
    <d v="2014-12-14T00:00:00"/>
    <d v="2023-11-30T00:00:00"/>
    <n v="0"/>
    <n v="1"/>
    <n v="4"/>
    <n v="30"/>
    <n v="2"/>
    <n v="21474970"/>
    <n v="23720000"/>
    <n v="28866"/>
    <n v="1095"/>
    <n v="26483"/>
    <n v="0"/>
    <n v="0"/>
    <n v="0"/>
    <m/>
    <n v="0"/>
    <n v="0"/>
    <n v="0"/>
    <m/>
    <m/>
    <d v="2021-03-30T00:00:00"/>
    <n v="1"/>
    <s v="O"/>
    <n v="1"/>
    <n v="30"/>
    <n v="0"/>
    <m/>
    <m/>
    <m/>
    <m/>
    <m/>
    <m/>
    <n v="1"/>
    <n v="1"/>
    <m/>
    <m/>
    <n v="52399"/>
    <s v="CREDITOS DE CONSUMO"/>
    <n v="0"/>
    <n v="0"/>
    <n v="890480123"/>
    <s v="UNIVERSIDAD DE CARTAGENA"/>
    <n v="5"/>
    <m/>
    <m/>
    <m/>
    <m/>
    <n v="2"/>
    <n v="7"/>
    <n v="2"/>
  </r>
  <r>
    <n v="0"/>
    <s v="C"/>
    <x v="448"/>
    <x v="0"/>
    <n v="4"/>
    <n v="550003032"/>
    <d v="2015-01-17T00:00:00"/>
    <d v="2024-02-28T00:00:00"/>
    <n v="0"/>
    <n v="1"/>
    <n v="1"/>
    <n v="30"/>
    <n v="2"/>
    <n v="21474970"/>
    <n v="23720000"/>
    <n v="159523"/>
    <n v="6049"/>
    <n v="156329"/>
    <n v="0"/>
    <n v="0"/>
    <n v="0"/>
    <m/>
    <n v="0"/>
    <n v="0"/>
    <n v="0"/>
    <m/>
    <m/>
    <d v="2021-03-30T00:00:00"/>
    <n v="1"/>
    <s v="O"/>
    <n v="1"/>
    <n v="30"/>
    <n v="0"/>
    <m/>
    <m/>
    <m/>
    <m/>
    <m/>
    <m/>
    <n v="1"/>
    <n v="1"/>
    <m/>
    <m/>
    <n v="309309"/>
    <s v="CREDITOS DE CONSUMO"/>
    <n v="0"/>
    <n v="0"/>
    <n v="890480123"/>
    <s v="UNIVERSIDAD DE CARTAGENA"/>
    <n v="5"/>
    <m/>
    <m/>
    <m/>
    <m/>
    <n v="2"/>
    <n v="7"/>
    <n v="2"/>
  </r>
  <r>
    <n v="0"/>
    <s v="C"/>
    <x v="448"/>
    <x v="0"/>
    <n v="4"/>
    <n v="550003067"/>
    <d v="2015-01-20T00:00:00"/>
    <d v="2023-11-30T00:00:00"/>
    <n v="0"/>
    <n v="1"/>
    <n v="4"/>
    <n v="30"/>
    <n v="2"/>
    <n v="21474970"/>
    <n v="23720000"/>
    <n v="6609"/>
    <n v="251"/>
    <n v="6063"/>
    <n v="0"/>
    <n v="0"/>
    <n v="0"/>
    <m/>
    <n v="0"/>
    <n v="0"/>
    <n v="0"/>
    <m/>
    <m/>
    <d v="2021-03-30T00:00:00"/>
    <n v="1"/>
    <s v="O"/>
    <n v="1"/>
    <n v="30"/>
    <n v="0"/>
    <m/>
    <m/>
    <m/>
    <m/>
    <m/>
    <m/>
    <n v="1"/>
    <n v="1"/>
    <m/>
    <m/>
    <n v="11996"/>
    <s v="CREDITOS DE CONSUMO"/>
    <n v="0"/>
    <n v="0"/>
    <n v="890480123"/>
    <s v="UNIVERSIDAD DE CARTAGENA"/>
    <n v="5"/>
    <m/>
    <m/>
    <m/>
    <m/>
    <n v="2"/>
    <n v="7"/>
    <n v="2"/>
  </r>
  <r>
    <n v="0"/>
    <s v="C"/>
    <x v="448"/>
    <x v="0"/>
    <n v="4"/>
    <n v="550003073"/>
    <d v="2015-01-21T00:00:00"/>
    <d v="2023-11-30T00:00:00"/>
    <n v="0"/>
    <n v="1"/>
    <n v="4"/>
    <n v="30"/>
    <n v="2"/>
    <n v="21474970"/>
    <n v="23720000"/>
    <n v="43372"/>
    <n v="1645"/>
    <n v="39793"/>
    <n v="0"/>
    <n v="0"/>
    <n v="0"/>
    <m/>
    <n v="0"/>
    <n v="0"/>
    <n v="0"/>
    <m/>
    <m/>
    <d v="2021-03-30T00:00:00"/>
    <n v="1"/>
    <s v="O"/>
    <n v="1"/>
    <n v="30"/>
    <n v="0"/>
    <m/>
    <m/>
    <m/>
    <m/>
    <m/>
    <m/>
    <n v="1"/>
    <n v="1"/>
    <m/>
    <m/>
    <n v="78733"/>
    <s v="CREDITOS DE CONSUMO"/>
    <n v="0"/>
    <n v="0"/>
    <n v="890480123"/>
    <s v="UNIVERSIDAD DE CARTAGENA"/>
    <n v="5"/>
    <m/>
    <m/>
    <m/>
    <m/>
    <n v="2"/>
    <n v="7"/>
    <n v="2"/>
  </r>
  <r>
    <n v="0"/>
    <s v="C"/>
    <x v="448"/>
    <x v="0"/>
    <n v="4"/>
    <n v="550003074"/>
    <d v="2015-01-21T00:00:00"/>
    <d v="2023-11-30T00:00:00"/>
    <n v="0"/>
    <n v="1"/>
    <n v="4"/>
    <n v="30"/>
    <n v="2"/>
    <n v="21474970"/>
    <n v="23720000"/>
    <n v="22253"/>
    <n v="844"/>
    <n v="20406"/>
    <n v="0"/>
    <n v="0"/>
    <n v="0"/>
    <m/>
    <n v="0"/>
    <n v="0"/>
    <n v="0"/>
    <m/>
    <m/>
    <d v="2021-03-30T00:00:00"/>
    <n v="1"/>
    <s v="O"/>
    <n v="1"/>
    <n v="30"/>
    <n v="0"/>
    <m/>
    <m/>
    <m/>
    <m/>
    <m/>
    <m/>
    <n v="1"/>
    <n v="1"/>
    <m/>
    <m/>
    <n v="40375"/>
    <s v="CREDITOS DE CONSUMO"/>
    <n v="0"/>
    <n v="0"/>
    <n v="890480123"/>
    <s v="UNIVERSIDAD DE CARTAGENA"/>
    <n v="5"/>
    <m/>
    <m/>
    <m/>
    <m/>
    <n v="2"/>
    <n v="7"/>
    <n v="2"/>
  </r>
  <r>
    <n v="0"/>
    <s v="C"/>
    <x v="448"/>
    <x v="0"/>
    <n v="4"/>
    <n v="550003099"/>
    <d v="2015-01-24T00:00:00"/>
    <d v="2023-11-30T00:00:00"/>
    <n v="0"/>
    <n v="1"/>
    <n v="4"/>
    <n v="30"/>
    <n v="2"/>
    <n v="21474970"/>
    <n v="23720000"/>
    <n v="19878"/>
    <n v="754"/>
    <n v="18237"/>
    <n v="0"/>
    <n v="0"/>
    <n v="0"/>
    <m/>
    <n v="0"/>
    <n v="0"/>
    <n v="0"/>
    <m/>
    <m/>
    <d v="2021-03-30T00:00:00"/>
    <n v="1"/>
    <s v="O"/>
    <n v="1"/>
    <n v="30"/>
    <n v="0"/>
    <m/>
    <m/>
    <m/>
    <m/>
    <m/>
    <m/>
    <n v="1"/>
    <n v="1"/>
    <m/>
    <m/>
    <n v="36083"/>
    <s v="CREDITOS DE CONSUMO"/>
    <n v="0"/>
    <n v="0"/>
    <n v="890480123"/>
    <s v="UNIVERSIDAD DE CARTAGENA"/>
    <n v="5"/>
    <m/>
    <m/>
    <m/>
    <m/>
    <n v="2"/>
    <n v="7"/>
    <n v="2"/>
  </r>
  <r>
    <n v="0"/>
    <s v="C"/>
    <x v="448"/>
    <x v="0"/>
    <n v="4"/>
    <n v="550003101"/>
    <d v="2015-01-24T00:00:00"/>
    <d v="2023-11-30T00:00:00"/>
    <n v="0"/>
    <n v="1"/>
    <n v="4"/>
    <n v="30"/>
    <n v="2"/>
    <n v="21474970"/>
    <n v="23720000"/>
    <n v="5084"/>
    <n v="193"/>
    <n v="4664"/>
    <n v="0"/>
    <n v="0"/>
    <n v="0"/>
    <m/>
    <n v="0"/>
    <n v="0"/>
    <n v="0"/>
    <m/>
    <m/>
    <d v="2021-03-30T00:00:00"/>
    <n v="1"/>
    <s v="O"/>
    <n v="1"/>
    <n v="30"/>
    <n v="0"/>
    <m/>
    <m/>
    <m/>
    <m/>
    <m/>
    <m/>
    <n v="1"/>
    <n v="1"/>
    <m/>
    <m/>
    <n v="9228"/>
    <s v="CREDITOS DE CONSUMO"/>
    <n v="0"/>
    <n v="0"/>
    <n v="890480123"/>
    <s v="UNIVERSIDAD DE CARTAGENA"/>
    <n v="5"/>
    <m/>
    <m/>
    <m/>
    <m/>
    <n v="2"/>
    <n v="7"/>
    <n v="2"/>
  </r>
  <r>
    <n v="0"/>
    <s v="C"/>
    <x v="448"/>
    <x v="0"/>
    <n v="4"/>
    <n v="550003130"/>
    <d v="2015-01-26T00:00:00"/>
    <d v="2023-11-30T00:00:00"/>
    <n v="0"/>
    <n v="1"/>
    <n v="4"/>
    <n v="30"/>
    <n v="2"/>
    <n v="21474970"/>
    <n v="23720000"/>
    <n v="18004"/>
    <n v="683"/>
    <n v="16518"/>
    <n v="0"/>
    <n v="0"/>
    <n v="0"/>
    <m/>
    <n v="0"/>
    <n v="0"/>
    <n v="0"/>
    <m/>
    <m/>
    <d v="2021-03-30T00:00:00"/>
    <n v="1"/>
    <s v="O"/>
    <n v="1"/>
    <n v="30"/>
    <n v="0"/>
    <m/>
    <m/>
    <m/>
    <m/>
    <m/>
    <m/>
    <n v="1"/>
    <n v="1"/>
    <m/>
    <m/>
    <n v="32682"/>
    <s v="CREDITOS DE CONSUMO"/>
    <n v="0"/>
    <n v="0"/>
    <n v="890480123"/>
    <s v="UNIVERSIDAD DE CARTAGENA"/>
    <n v="5"/>
    <m/>
    <m/>
    <m/>
    <m/>
    <n v="2"/>
    <n v="7"/>
    <n v="2"/>
  </r>
  <r>
    <n v="0"/>
    <s v="C"/>
    <x v="448"/>
    <x v="0"/>
    <n v="4"/>
    <n v="550003133"/>
    <d v="2015-01-26T00:00:00"/>
    <d v="2023-06-30T00:00:00"/>
    <n v="0"/>
    <n v="1"/>
    <n v="9"/>
    <n v="30"/>
    <n v="2"/>
    <n v="21474970"/>
    <n v="23720000"/>
    <n v="2966"/>
    <n v="112"/>
    <n v="2381"/>
    <n v="0"/>
    <n v="0"/>
    <n v="0"/>
    <m/>
    <n v="0"/>
    <n v="0"/>
    <n v="0"/>
    <m/>
    <m/>
    <d v="2021-03-30T00:00:00"/>
    <n v="1"/>
    <s v="O"/>
    <n v="1"/>
    <n v="30"/>
    <n v="0"/>
    <m/>
    <m/>
    <m/>
    <m/>
    <m/>
    <m/>
    <n v="1"/>
    <n v="1"/>
    <m/>
    <m/>
    <n v="4711"/>
    <s v="CREDITOS DE CONSUMO"/>
    <n v="0"/>
    <n v="0"/>
    <n v="890480123"/>
    <s v="UNIVERSIDAD DE CARTAGENA"/>
    <n v="5"/>
    <m/>
    <m/>
    <m/>
    <m/>
    <n v="2"/>
    <n v="7"/>
    <n v="2"/>
  </r>
  <r>
    <n v="0"/>
    <s v="C"/>
    <x v="448"/>
    <x v="0"/>
    <n v="4"/>
    <n v="550003138"/>
    <d v="2015-01-26T00:00:00"/>
    <d v="2024-02-28T00:00:00"/>
    <n v="0"/>
    <n v="1"/>
    <n v="1"/>
    <n v="30"/>
    <n v="2"/>
    <n v="21474970"/>
    <n v="23720000"/>
    <n v="75770"/>
    <n v="2873"/>
    <n v="74253"/>
    <n v="0"/>
    <n v="0"/>
    <n v="0"/>
    <m/>
    <n v="0"/>
    <n v="0"/>
    <n v="0"/>
    <m/>
    <m/>
    <d v="2021-03-30T00:00:00"/>
    <n v="1"/>
    <s v="O"/>
    <n v="1"/>
    <n v="30"/>
    <n v="0"/>
    <m/>
    <m/>
    <m/>
    <m/>
    <m/>
    <m/>
    <n v="1"/>
    <n v="1"/>
    <m/>
    <m/>
    <n v="146915"/>
    <s v="CREDITOS DE CONSUMO"/>
    <n v="0"/>
    <n v="0"/>
    <n v="890480123"/>
    <s v="UNIVERSIDAD DE CARTAGENA"/>
    <n v="5"/>
    <m/>
    <m/>
    <m/>
    <m/>
    <n v="2"/>
    <n v="7"/>
    <n v="2"/>
  </r>
  <r>
    <n v="0"/>
    <s v="C"/>
    <x v="448"/>
    <x v="0"/>
    <n v="4"/>
    <n v="550003147"/>
    <d v="2015-01-27T00:00:00"/>
    <d v="2023-11-30T00:00:00"/>
    <n v="0"/>
    <n v="1"/>
    <n v="4"/>
    <n v="30"/>
    <n v="2"/>
    <n v="21474970"/>
    <n v="23720000"/>
    <n v="6554"/>
    <n v="249"/>
    <n v="6013"/>
    <n v="0"/>
    <n v="0"/>
    <n v="0"/>
    <m/>
    <n v="0"/>
    <n v="0"/>
    <n v="0"/>
    <m/>
    <m/>
    <d v="2021-03-30T00:00:00"/>
    <n v="1"/>
    <s v="O"/>
    <n v="1"/>
    <n v="30"/>
    <n v="0"/>
    <m/>
    <m/>
    <m/>
    <m/>
    <m/>
    <m/>
    <n v="1"/>
    <n v="1"/>
    <m/>
    <m/>
    <n v="11897"/>
    <s v="CREDITOS DE CONSUMO"/>
    <n v="0"/>
    <n v="0"/>
    <n v="890480123"/>
    <s v="UNIVERSIDAD DE CARTAGENA"/>
    <n v="5"/>
    <m/>
    <m/>
    <m/>
    <m/>
    <n v="2"/>
    <n v="7"/>
    <n v="2"/>
  </r>
  <r>
    <n v="0"/>
    <s v="C"/>
    <x v="448"/>
    <x v="0"/>
    <n v="4"/>
    <n v="550003169"/>
    <d v="2015-01-28T00:00:00"/>
    <d v="2023-11-30T00:00:00"/>
    <n v="0"/>
    <n v="1"/>
    <n v="4"/>
    <n v="30"/>
    <n v="2"/>
    <n v="21474970"/>
    <n v="23720000"/>
    <n v="8592"/>
    <n v="326"/>
    <n v="7885"/>
    <n v="0"/>
    <n v="0"/>
    <n v="0"/>
    <m/>
    <n v="0"/>
    <n v="0"/>
    <n v="0"/>
    <m/>
    <m/>
    <d v="2021-03-30T00:00:00"/>
    <n v="1"/>
    <s v="O"/>
    <n v="1"/>
    <n v="30"/>
    <n v="0"/>
    <m/>
    <m/>
    <m/>
    <m/>
    <m/>
    <m/>
    <n v="1"/>
    <n v="1"/>
    <m/>
    <m/>
    <n v="15601"/>
    <s v="CREDITOS DE CONSUMO"/>
    <n v="0"/>
    <n v="0"/>
    <n v="890480123"/>
    <s v="UNIVERSIDAD DE CARTAGENA"/>
    <n v="5"/>
    <m/>
    <m/>
    <m/>
    <m/>
    <n v="2"/>
    <n v="7"/>
    <n v="2"/>
  </r>
  <r>
    <n v="0"/>
    <s v="C"/>
    <x v="448"/>
    <x v="0"/>
    <n v="4"/>
    <n v="550003337"/>
    <d v="2015-02-02T00:00:00"/>
    <d v="2023-11-30T00:00:00"/>
    <n v="0"/>
    <n v="1"/>
    <n v="4"/>
    <n v="30"/>
    <n v="2"/>
    <n v="21474970"/>
    <n v="23720000"/>
    <n v="17672"/>
    <n v="670"/>
    <n v="16218"/>
    <n v="0"/>
    <n v="0"/>
    <n v="0"/>
    <m/>
    <n v="0"/>
    <n v="0"/>
    <n v="0"/>
    <m/>
    <m/>
    <d v="2021-03-30T00:00:00"/>
    <n v="1"/>
    <s v="O"/>
    <n v="1"/>
    <n v="30"/>
    <n v="0"/>
    <m/>
    <m/>
    <m/>
    <m/>
    <m/>
    <m/>
    <n v="1"/>
    <n v="1"/>
    <m/>
    <m/>
    <n v="32088"/>
    <s v="CREDITOS DE CONSUMO"/>
    <n v="0"/>
    <n v="0"/>
    <n v="890480123"/>
    <s v="UNIVERSIDAD DE CARTAGENA"/>
    <n v="5"/>
    <m/>
    <m/>
    <m/>
    <m/>
    <n v="2"/>
    <n v="7"/>
    <n v="2"/>
  </r>
  <r>
    <n v="0"/>
    <s v="C"/>
    <x v="448"/>
    <x v="0"/>
    <n v="4"/>
    <n v="550003345"/>
    <d v="2015-02-03T00:00:00"/>
    <d v="2023-11-30T00:00:00"/>
    <n v="0"/>
    <n v="1"/>
    <n v="4"/>
    <n v="30"/>
    <n v="2"/>
    <n v="21474970"/>
    <n v="23720000"/>
    <n v="36085"/>
    <n v="1368"/>
    <n v="33111"/>
    <n v="0"/>
    <n v="0"/>
    <n v="0"/>
    <m/>
    <n v="0"/>
    <n v="0"/>
    <n v="0"/>
    <m/>
    <m/>
    <d v="2021-03-30T00:00:00"/>
    <n v="1"/>
    <s v="O"/>
    <n v="1"/>
    <n v="30"/>
    <n v="0"/>
    <m/>
    <m/>
    <m/>
    <m/>
    <m/>
    <m/>
    <n v="1"/>
    <n v="1"/>
    <m/>
    <m/>
    <n v="65512"/>
    <s v="CREDITOS DE CONSUMO"/>
    <n v="0"/>
    <n v="0"/>
    <n v="890480123"/>
    <s v="UNIVERSIDAD DE CARTAGENA"/>
    <n v="5"/>
    <m/>
    <m/>
    <m/>
    <m/>
    <n v="2"/>
    <n v="7"/>
    <n v="2"/>
  </r>
  <r>
    <n v="0"/>
    <s v="C"/>
    <x v="448"/>
    <x v="0"/>
    <n v="4"/>
    <n v="550003370"/>
    <d v="2015-02-06T00:00:00"/>
    <d v="2023-11-30T00:00:00"/>
    <n v="0"/>
    <n v="1"/>
    <n v="4"/>
    <n v="30"/>
    <n v="2"/>
    <n v="21474970"/>
    <n v="23720000"/>
    <n v="43183"/>
    <n v="1637"/>
    <n v="39625"/>
    <n v="0"/>
    <n v="0"/>
    <n v="0"/>
    <m/>
    <n v="0"/>
    <n v="0"/>
    <n v="0"/>
    <m/>
    <m/>
    <d v="2021-03-30T00:00:00"/>
    <n v="1"/>
    <s v="O"/>
    <n v="1"/>
    <n v="30"/>
    <n v="0"/>
    <m/>
    <m/>
    <m/>
    <m/>
    <m/>
    <m/>
    <n v="1"/>
    <n v="1"/>
    <m/>
    <m/>
    <n v="78401"/>
    <s v="CREDITOS DE CONSUMO"/>
    <n v="0"/>
    <n v="0"/>
    <n v="890480123"/>
    <s v="UNIVERSIDAD DE CARTAGENA"/>
    <n v="5"/>
    <m/>
    <m/>
    <m/>
    <m/>
    <n v="2"/>
    <n v="7"/>
    <n v="2"/>
  </r>
  <r>
    <n v="0"/>
    <s v="C"/>
    <x v="448"/>
    <x v="0"/>
    <n v="4"/>
    <n v="550003410"/>
    <d v="2015-02-10T00:00:00"/>
    <d v="2024-02-28T00:00:00"/>
    <n v="0"/>
    <n v="1"/>
    <n v="1"/>
    <n v="30"/>
    <n v="2"/>
    <n v="21474970"/>
    <n v="23720000"/>
    <n v="96774"/>
    <n v="3670"/>
    <n v="94836"/>
    <n v="0"/>
    <n v="0"/>
    <n v="0"/>
    <m/>
    <n v="0"/>
    <n v="0"/>
    <n v="0"/>
    <m/>
    <m/>
    <d v="2021-03-30T00:00:00"/>
    <n v="1"/>
    <s v="O"/>
    <n v="1"/>
    <n v="30"/>
    <n v="0"/>
    <m/>
    <m/>
    <m/>
    <m/>
    <m/>
    <m/>
    <n v="1"/>
    <n v="1"/>
    <m/>
    <m/>
    <n v="187640"/>
    <s v="CREDITOS DE CONSUMO"/>
    <n v="0"/>
    <n v="0"/>
    <n v="890480123"/>
    <s v="UNIVERSIDAD DE CARTAGENA"/>
    <n v="5"/>
    <m/>
    <m/>
    <m/>
    <m/>
    <n v="2"/>
    <n v="7"/>
    <n v="2"/>
  </r>
  <r>
    <n v="0"/>
    <s v="C"/>
    <x v="448"/>
    <x v="0"/>
    <n v="4"/>
    <n v="550003411"/>
    <d v="2015-02-10T00:00:00"/>
    <d v="2023-11-30T00:00:00"/>
    <n v="0"/>
    <n v="1"/>
    <n v="4"/>
    <n v="30"/>
    <n v="2"/>
    <n v="21474970"/>
    <n v="23720000"/>
    <n v="7346"/>
    <n v="279"/>
    <n v="6734"/>
    <n v="0"/>
    <n v="0"/>
    <n v="0"/>
    <m/>
    <n v="0"/>
    <n v="0"/>
    <n v="0"/>
    <m/>
    <m/>
    <d v="2021-03-30T00:00:00"/>
    <n v="1"/>
    <s v="O"/>
    <n v="1"/>
    <n v="30"/>
    <n v="0"/>
    <m/>
    <m/>
    <m/>
    <m/>
    <m/>
    <m/>
    <n v="1"/>
    <n v="1"/>
    <m/>
    <m/>
    <n v="13324"/>
    <s v="CREDITOS DE CONSUMO"/>
    <n v="0"/>
    <n v="0"/>
    <n v="890480123"/>
    <s v="UNIVERSIDAD DE CARTAGENA"/>
    <n v="5"/>
    <m/>
    <m/>
    <m/>
    <m/>
    <n v="2"/>
    <n v="7"/>
    <n v="2"/>
  </r>
  <r>
    <n v="0"/>
    <s v="C"/>
    <x v="448"/>
    <x v="0"/>
    <n v="4"/>
    <n v="550003442"/>
    <d v="2015-02-12T00:00:00"/>
    <d v="2023-11-30T00:00:00"/>
    <n v="0"/>
    <n v="1"/>
    <n v="4"/>
    <n v="30"/>
    <n v="2"/>
    <n v="21474970"/>
    <n v="23720000"/>
    <n v="26791"/>
    <n v="1016"/>
    <n v="24585"/>
    <n v="0"/>
    <n v="0"/>
    <n v="0"/>
    <m/>
    <n v="0"/>
    <n v="0"/>
    <n v="0"/>
    <m/>
    <m/>
    <d v="2021-03-30T00:00:00"/>
    <n v="1"/>
    <s v="O"/>
    <n v="1"/>
    <n v="30"/>
    <n v="0"/>
    <m/>
    <m/>
    <m/>
    <m/>
    <m/>
    <m/>
    <n v="1"/>
    <n v="1"/>
    <m/>
    <m/>
    <n v="48643"/>
    <s v="CREDITOS DE CONSUMO"/>
    <n v="0"/>
    <n v="0"/>
    <n v="890480123"/>
    <s v="UNIVERSIDAD DE CARTAGENA"/>
    <n v="5"/>
    <m/>
    <m/>
    <m/>
    <m/>
    <n v="2"/>
    <n v="7"/>
    <n v="2"/>
  </r>
  <r>
    <n v="0"/>
    <s v="C"/>
    <x v="448"/>
    <x v="0"/>
    <n v="4"/>
    <n v="550003477"/>
    <d v="2015-02-17T00:00:00"/>
    <d v="2023-11-30T00:00:00"/>
    <n v="0"/>
    <n v="1"/>
    <n v="4"/>
    <n v="30"/>
    <n v="2"/>
    <n v="21474970"/>
    <n v="23720000"/>
    <n v="21514"/>
    <n v="816"/>
    <n v="19740"/>
    <n v="0"/>
    <n v="0"/>
    <n v="0"/>
    <m/>
    <n v="0"/>
    <n v="0"/>
    <n v="0"/>
    <m/>
    <m/>
    <d v="2021-03-30T00:00:00"/>
    <n v="1"/>
    <s v="O"/>
    <n v="1"/>
    <n v="30"/>
    <n v="0"/>
    <m/>
    <m/>
    <m/>
    <m/>
    <m/>
    <m/>
    <n v="1"/>
    <n v="1"/>
    <m/>
    <m/>
    <n v="39057"/>
    <s v="CREDITOS DE CONSUMO"/>
    <n v="0"/>
    <n v="0"/>
    <n v="890480123"/>
    <s v="UNIVERSIDAD DE CARTAGENA"/>
    <n v="5"/>
    <m/>
    <m/>
    <m/>
    <m/>
    <n v="2"/>
    <n v="7"/>
    <n v="2"/>
  </r>
  <r>
    <n v="0"/>
    <s v="C"/>
    <x v="448"/>
    <x v="0"/>
    <n v="4"/>
    <n v="550003497"/>
    <d v="2015-02-18T00:00:00"/>
    <d v="2023-11-30T00:00:00"/>
    <n v="0"/>
    <n v="1"/>
    <n v="4"/>
    <n v="30"/>
    <n v="2"/>
    <n v="21474970"/>
    <n v="23720000"/>
    <n v="23747"/>
    <n v="900"/>
    <n v="21785"/>
    <n v="0"/>
    <n v="0"/>
    <n v="0"/>
    <m/>
    <n v="0"/>
    <n v="0"/>
    <n v="0"/>
    <m/>
    <m/>
    <d v="2021-03-30T00:00:00"/>
    <n v="1"/>
    <s v="O"/>
    <n v="1"/>
    <n v="30"/>
    <n v="0"/>
    <m/>
    <m/>
    <m/>
    <m/>
    <m/>
    <m/>
    <n v="1"/>
    <n v="1"/>
    <m/>
    <m/>
    <n v="43103"/>
    <s v="CREDITOS DE CONSUMO"/>
    <n v="0"/>
    <n v="0"/>
    <n v="890480123"/>
    <s v="UNIVERSIDAD DE CARTAGENA"/>
    <n v="5"/>
    <m/>
    <m/>
    <m/>
    <m/>
    <n v="2"/>
    <n v="7"/>
    <n v="2"/>
  </r>
  <r>
    <n v="0"/>
    <s v="C"/>
    <x v="448"/>
    <x v="0"/>
    <n v="4"/>
    <n v="550003533"/>
    <d v="2015-02-21T00:00:00"/>
    <d v="2023-11-30T00:00:00"/>
    <n v="0"/>
    <n v="1"/>
    <n v="4"/>
    <n v="30"/>
    <n v="2"/>
    <n v="21474970"/>
    <n v="23720000"/>
    <n v="32141"/>
    <n v="1219"/>
    <n v="29495"/>
    <n v="0"/>
    <n v="0"/>
    <n v="0"/>
    <m/>
    <n v="0"/>
    <n v="0"/>
    <n v="0"/>
    <m/>
    <m/>
    <d v="2021-03-30T00:00:00"/>
    <n v="1"/>
    <s v="O"/>
    <n v="1"/>
    <n v="30"/>
    <n v="0"/>
    <m/>
    <m/>
    <m/>
    <m/>
    <m/>
    <m/>
    <n v="1"/>
    <n v="1"/>
    <m/>
    <m/>
    <n v="58358"/>
    <s v="CREDITOS DE CONSUMO"/>
    <n v="0"/>
    <n v="0"/>
    <n v="890480123"/>
    <s v="UNIVERSIDAD DE CARTAGENA"/>
    <n v="5"/>
    <m/>
    <m/>
    <m/>
    <m/>
    <n v="2"/>
    <n v="7"/>
    <n v="2"/>
  </r>
  <r>
    <n v="0"/>
    <s v="C"/>
    <x v="448"/>
    <x v="0"/>
    <n v="4"/>
    <n v="550003545"/>
    <d v="2015-02-22T00:00:00"/>
    <d v="2023-11-30T00:00:00"/>
    <n v="0"/>
    <n v="1"/>
    <n v="4"/>
    <n v="30"/>
    <n v="2"/>
    <n v="21474970"/>
    <n v="23720000"/>
    <n v="42177"/>
    <n v="1599"/>
    <n v="38709"/>
    <n v="0"/>
    <n v="0"/>
    <n v="0"/>
    <m/>
    <n v="0"/>
    <n v="0"/>
    <n v="0"/>
    <m/>
    <m/>
    <d v="2021-03-30T00:00:00"/>
    <n v="1"/>
    <s v="O"/>
    <n v="1"/>
    <n v="30"/>
    <n v="0"/>
    <m/>
    <m/>
    <m/>
    <m/>
    <m/>
    <m/>
    <n v="1"/>
    <n v="1"/>
    <m/>
    <m/>
    <n v="76589"/>
    <s v="CREDITOS DE CONSUMO"/>
    <n v="0"/>
    <n v="0"/>
    <n v="890480123"/>
    <s v="UNIVERSIDAD DE CARTAGENA"/>
    <n v="5"/>
    <m/>
    <m/>
    <m/>
    <m/>
    <n v="2"/>
    <n v="7"/>
    <n v="2"/>
  </r>
  <r>
    <n v="0"/>
    <s v="C"/>
    <x v="448"/>
    <x v="0"/>
    <n v="4"/>
    <n v="550003554"/>
    <d v="2015-02-23T00:00:00"/>
    <d v="2023-11-30T00:00:00"/>
    <n v="0"/>
    <n v="1"/>
    <n v="4"/>
    <n v="30"/>
    <n v="2"/>
    <n v="21474970"/>
    <n v="23720000"/>
    <n v="34724"/>
    <n v="1317"/>
    <n v="31850"/>
    <n v="0"/>
    <n v="0"/>
    <n v="0"/>
    <m/>
    <n v="0"/>
    <n v="0"/>
    <n v="0"/>
    <m/>
    <m/>
    <d v="2021-03-30T00:00:00"/>
    <n v="1"/>
    <s v="O"/>
    <n v="1"/>
    <n v="30"/>
    <n v="0"/>
    <m/>
    <m/>
    <m/>
    <m/>
    <m/>
    <m/>
    <n v="1"/>
    <n v="1"/>
    <m/>
    <m/>
    <n v="63018"/>
    <s v="CREDITOS DE CONSUMO"/>
    <n v="0"/>
    <n v="0"/>
    <n v="890480123"/>
    <s v="UNIVERSIDAD DE CARTAGENA"/>
    <n v="5"/>
    <m/>
    <m/>
    <m/>
    <m/>
    <n v="2"/>
    <n v="7"/>
    <n v="2"/>
  </r>
  <r>
    <n v="0"/>
    <s v="C"/>
    <x v="448"/>
    <x v="0"/>
    <n v="4"/>
    <n v="550003557"/>
    <d v="2015-02-24T00:00:00"/>
    <d v="2023-11-30T00:00:00"/>
    <n v="0"/>
    <n v="1"/>
    <n v="4"/>
    <n v="30"/>
    <n v="2"/>
    <n v="21474970"/>
    <n v="23720000"/>
    <n v="11868"/>
    <n v="450"/>
    <n v="10891"/>
    <n v="0"/>
    <n v="0"/>
    <n v="0"/>
    <m/>
    <n v="0"/>
    <n v="0"/>
    <n v="0"/>
    <m/>
    <m/>
    <d v="2021-03-30T00:00:00"/>
    <n v="1"/>
    <s v="O"/>
    <n v="1"/>
    <n v="30"/>
    <n v="0"/>
    <m/>
    <m/>
    <m/>
    <m/>
    <m/>
    <m/>
    <n v="1"/>
    <n v="1"/>
    <m/>
    <m/>
    <n v="21549"/>
    <s v="CREDITOS DE CONSUMO"/>
    <n v="0"/>
    <n v="0"/>
    <n v="890480123"/>
    <s v="UNIVERSIDAD DE CARTAGENA"/>
    <n v="5"/>
    <m/>
    <m/>
    <m/>
    <m/>
    <n v="2"/>
    <n v="7"/>
    <n v="2"/>
  </r>
  <r>
    <n v="0"/>
    <s v="C"/>
    <x v="448"/>
    <x v="0"/>
    <n v="4"/>
    <n v="550003566"/>
    <d v="2015-02-25T00:00:00"/>
    <d v="2023-11-30T00:00:00"/>
    <n v="0"/>
    <n v="1"/>
    <n v="4"/>
    <n v="30"/>
    <n v="2"/>
    <n v="21474970"/>
    <n v="23720000"/>
    <n v="7466"/>
    <n v="283"/>
    <n v="6846"/>
    <n v="0"/>
    <n v="0"/>
    <n v="0"/>
    <m/>
    <n v="0"/>
    <n v="0"/>
    <n v="0"/>
    <m/>
    <m/>
    <d v="2021-03-30T00:00:00"/>
    <n v="1"/>
    <s v="O"/>
    <n v="1"/>
    <n v="30"/>
    <n v="0"/>
    <m/>
    <m/>
    <m/>
    <m/>
    <m/>
    <m/>
    <n v="1"/>
    <n v="1"/>
    <m/>
    <m/>
    <n v="13545"/>
    <s v="CREDITOS DE CONSUMO"/>
    <n v="0"/>
    <n v="0"/>
    <n v="890480123"/>
    <s v="UNIVERSIDAD DE CARTAGENA"/>
    <n v="5"/>
    <m/>
    <m/>
    <m/>
    <m/>
    <n v="2"/>
    <n v="7"/>
    <n v="2"/>
  </r>
  <r>
    <n v="0"/>
    <s v="C"/>
    <x v="448"/>
    <x v="0"/>
    <n v="4"/>
    <n v="550003578"/>
    <d v="2015-02-26T00:00:00"/>
    <d v="2023-11-30T00:00:00"/>
    <n v="0"/>
    <n v="1"/>
    <n v="4"/>
    <n v="30"/>
    <n v="2"/>
    <n v="21474970"/>
    <n v="23720000"/>
    <n v="5863"/>
    <n v="222"/>
    <n v="5373"/>
    <n v="0"/>
    <n v="0"/>
    <n v="0"/>
    <m/>
    <n v="0"/>
    <n v="0"/>
    <n v="0"/>
    <m/>
    <m/>
    <d v="2021-03-30T00:00:00"/>
    <n v="1"/>
    <s v="O"/>
    <n v="1"/>
    <n v="30"/>
    <n v="0"/>
    <m/>
    <m/>
    <m/>
    <m/>
    <m/>
    <m/>
    <n v="1"/>
    <n v="1"/>
    <m/>
    <m/>
    <n v="10631"/>
    <s v="CREDITOS DE CONSUMO"/>
    <n v="0"/>
    <n v="0"/>
    <n v="890480123"/>
    <s v="UNIVERSIDAD DE CARTAGENA"/>
    <n v="5"/>
    <m/>
    <m/>
    <m/>
    <m/>
    <n v="2"/>
    <n v="7"/>
    <n v="2"/>
  </r>
  <r>
    <n v="0"/>
    <s v="C"/>
    <x v="448"/>
    <x v="0"/>
    <n v="4"/>
    <n v="550003607"/>
    <d v="2015-02-28T00:00:00"/>
    <d v="2023-11-30T00:00:00"/>
    <n v="0"/>
    <n v="1"/>
    <n v="4"/>
    <n v="30"/>
    <n v="2"/>
    <n v="21474970"/>
    <n v="23720000"/>
    <n v="6266"/>
    <n v="238"/>
    <n v="5749"/>
    <n v="0"/>
    <n v="0"/>
    <n v="0"/>
    <m/>
    <n v="0"/>
    <n v="0"/>
    <n v="0"/>
    <m/>
    <m/>
    <d v="2021-03-30T00:00:00"/>
    <n v="1"/>
    <s v="O"/>
    <n v="1"/>
    <n v="30"/>
    <n v="0"/>
    <m/>
    <m/>
    <m/>
    <m/>
    <m/>
    <m/>
    <n v="1"/>
    <n v="1"/>
    <m/>
    <m/>
    <n v="11375"/>
    <s v="CREDITOS DE CONSUMO"/>
    <n v="0"/>
    <n v="0"/>
    <n v="890480123"/>
    <s v="UNIVERSIDAD DE CARTAGENA"/>
    <n v="5"/>
    <m/>
    <m/>
    <m/>
    <m/>
    <n v="2"/>
    <n v="7"/>
    <n v="2"/>
  </r>
  <r>
    <n v="0"/>
    <s v="C"/>
    <x v="448"/>
    <x v="0"/>
    <n v="4"/>
    <n v="550003608"/>
    <d v="2015-02-28T00:00:00"/>
    <d v="2023-11-30T00:00:00"/>
    <n v="0"/>
    <n v="1"/>
    <n v="4"/>
    <n v="30"/>
    <n v="2"/>
    <n v="21474970"/>
    <n v="23720000"/>
    <n v="5676"/>
    <n v="215"/>
    <n v="5204"/>
    <n v="0"/>
    <n v="0"/>
    <n v="0"/>
    <m/>
    <n v="0"/>
    <n v="0"/>
    <n v="0"/>
    <m/>
    <m/>
    <d v="2021-03-30T00:00:00"/>
    <n v="1"/>
    <s v="O"/>
    <n v="1"/>
    <n v="30"/>
    <n v="0"/>
    <m/>
    <m/>
    <m/>
    <m/>
    <m/>
    <m/>
    <n v="1"/>
    <n v="1"/>
    <m/>
    <m/>
    <n v="10296"/>
    <s v="CREDITOS DE CONSUMO"/>
    <n v="0"/>
    <n v="0"/>
    <n v="890480123"/>
    <s v="UNIVERSIDAD DE CARTAGENA"/>
    <n v="5"/>
    <m/>
    <m/>
    <m/>
    <m/>
    <n v="2"/>
    <n v="7"/>
    <n v="2"/>
  </r>
  <r>
    <n v="0"/>
    <s v="C"/>
    <x v="448"/>
    <x v="0"/>
    <n v="4"/>
    <n v="550003703"/>
    <d v="2015-03-01T00:00:00"/>
    <d v="2023-11-30T00:00:00"/>
    <n v="0"/>
    <n v="1"/>
    <n v="4"/>
    <n v="30"/>
    <n v="2"/>
    <n v="21474970"/>
    <n v="23720000"/>
    <n v="9124"/>
    <n v="346"/>
    <n v="8368"/>
    <n v="0"/>
    <n v="0"/>
    <n v="0"/>
    <m/>
    <n v="0"/>
    <n v="0"/>
    <n v="0"/>
    <m/>
    <m/>
    <d v="2021-03-30T00:00:00"/>
    <n v="1"/>
    <s v="O"/>
    <n v="1"/>
    <n v="30"/>
    <n v="0"/>
    <m/>
    <m/>
    <m/>
    <m/>
    <m/>
    <m/>
    <n v="1"/>
    <n v="1"/>
    <m/>
    <m/>
    <n v="16557"/>
    <s v="CREDITOS DE CONSUMO"/>
    <n v="0"/>
    <n v="0"/>
    <n v="890480123"/>
    <s v="UNIVERSIDAD DE CARTAGENA"/>
    <n v="5"/>
    <m/>
    <m/>
    <m/>
    <m/>
    <n v="2"/>
    <n v="7"/>
    <n v="2"/>
  </r>
  <r>
    <n v="0"/>
    <s v="C"/>
    <x v="448"/>
    <x v="0"/>
    <n v="4"/>
    <n v="550003705"/>
    <d v="2015-03-01T00:00:00"/>
    <d v="2023-11-30T00:00:00"/>
    <n v="0"/>
    <n v="1"/>
    <n v="4"/>
    <n v="30"/>
    <n v="2"/>
    <n v="21474970"/>
    <n v="23720000"/>
    <n v="7624"/>
    <n v="289"/>
    <n v="6988"/>
    <n v="0"/>
    <n v="0"/>
    <n v="0"/>
    <m/>
    <n v="0"/>
    <n v="0"/>
    <n v="0"/>
    <m/>
    <m/>
    <d v="2021-03-30T00:00:00"/>
    <n v="1"/>
    <s v="O"/>
    <n v="1"/>
    <n v="30"/>
    <n v="0"/>
    <m/>
    <m/>
    <m/>
    <m/>
    <m/>
    <m/>
    <n v="1"/>
    <n v="1"/>
    <m/>
    <m/>
    <n v="13826"/>
    <s v="CREDITOS DE CONSUMO"/>
    <n v="0"/>
    <n v="0"/>
    <n v="890480123"/>
    <s v="UNIVERSIDAD DE CARTAGENA"/>
    <n v="5"/>
    <m/>
    <m/>
    <m/>
    <m/>
    <n v="2"/>
    <n v="7"/>
    <n v="2"/>
  </r>
  <r>
    <n v="0"/>
    <s v="C"/>
    <x v="448"/>
    <x v="0"/>
    <n v="4"/>
    <n v="550003706"/>
    <d v="2015-03-01T00:00:00"/>
    <d v="2023-11-30T00:00:00"/>
    <n v="0"/>
    <n v="1"/>
    <n v="4"/>
    <n v="30"/>
    <n v="2"/>
    <n v="21474970"/>
    <n v="23720000"/>
    <n v="13675"/>
    <n v="519"/>
    <n v="12549"/>
    <n v="0"/>
    <n v="0"/>
    <n v="0"/>
    <m/>
    <n v="0"/>
    <n v="0"/>
    <n v="0"/>
    <m/>
    <m/>
    <d v="2021-03-30T00:00:00"/>
    <n v="1"/>
    <s v="O"/>
    <n v="1"/>
    <n v="30"/>
    <n v="0"/>
    <m/>
    <m/>
    <m/>
    <m/>
    <m/>
    <m/>
    <n v="1"/>
    <n v="1"/>
    <m/>
    <m/>
    <n v="24829"/>
    <s v="CREDITOS DE CONSUMO"/>
    <n v="0"/>
    <n v="0"/>
    <n v="890480123"/>
    <s v="UNIVERSIDAD DE CARTAGENA"/>
    <n v="5"/>
    <m/>
    <m/>
    <m/>
    <m/>
    <n v="2"/>
    <n v="7"/>
    <n v="2"/>
  </r>
  <r>
    <n v="0"/>
    <s v="C"/>
    <x v="448"/>
    <x v="0"/>
    <n v="4"/>
    <n v="550003775"/>
    <d v="2015-03-11T00:00:00"/>
    <d v="2024-02-28T00:00:00"/>
    <n v="0"/>
    <n v="1"/>
    <n v="0"/>
    <n v="30"/>
    <n v="2"/>
    <n v="21474970"/>
    <n v="23720000"/>
    <n v="49750"/>
    <n v="1886"/>
    <n v="49750"/>
    <n v="1799"/>
    <n v="0"/>
    <n v="0"/>
    <m/>
    <n v="0"/>
    <n v="0"/>
    <n v="0"/>
    <m/>
    <m/>
    <d v="2021-02-28T00:00:00"/>
    <n v="1"/>
    <s v="O"/>
    <n v="1"/>
    <n v="30"/>
    <n v="0"/>
    <m/>
    <m/>
    <m/>
    <m/>
    <m/>
    <m/>
    <n v="1"/>
    <n v="1"/>
    <m/>
    <m/>
    <n v="98434"/>
    <s v="CREDITOS DE CONSUMO"/>
    <n v="0"/>
    <n v="0"/>
    <n v="890480123"/>
    <s v="UNIVERSIDAD DE CARTAGENA"/>
    <n v="5"/>
    <m/>
    <m/>
    <m/>
    <m/>
    <n v="2"/>
    <n v="7"/>
    <n v="2"/>
  </r>
  <r>
    <n v="0"/>
    <s v="C"/>
    <x v="448"/>
    <x v="0"/>
    <n v="4"/>
    <n v="550003906"/>
    <d v="2015-03-28T00:00:00"/>
    <d v="2023-11-30T00:00:00"/>
    <n v="0"/>
    <n v="1"/>
    <n v="4"/>
    <n v="30"/>
    <n v="2"/>
    <n v="21474970"/>
    <n v="23720000"/>
    <n v="20969"/>
    <n v="795"/>
    <n v="19244"/>
    <n v="0"/>
    <n v="0"/>
    <n v="0"/>
    <m/>
    <n v="0"/>
    <n v="0"/>
    <n v="0"/>
    <m/>
    <m/>
    <d v="2021-03-30T00:00:00"/>
    <n v="1"/>
    <s v="O"/>
    <n v="1"/>
    <n v="30"/>
    <n v="0"/>
    <m/>
    <m/>
    <m/>
    <m/>
    <m/>
    <m/>
    <n v="1"/>
    <n v="1"/>
    <m/>
    <m/>
    <n v="38076"/>
    <s v="CREDITOS DE CONSUMO"/>
    <n v="0"/>
    <n v="0"/>
    <n v="890480123"/>
    <s v="UNIVERSIDAD DE CARTAGENA"/>
    <n v="5"/>
    <m/>
    <m/>
    <m/>
    <m/>
    <n v="2"/>
    <n v="7"/>
    <n v="2"/>
  </r>
  <r>
    <n v="0"/>
    <s v="C"/>
    <x v="448"/>
    <x v="0"/>
    <n v="4"/>
    <n v="550003912"/>
    <d v="2015-03-29T00:00:00"/>
    <d v="2023-11-30T00:00:00"/>
    <n v="0"/>
    <n v="1"/>
    <n v="4"/>
    <n v="30"/>
    <n v="2"/>
    <n v="21474970"/>
    <n v="23720000"/>
    <n v="6824"/>
    <n v="259"/>
    <n v="6262"/>
    <n v="0"/>
    <n v="0"/>
    <n v="0"/>
    <m/>
    <n v="0"/>
    <n v="0"/>
    <n v="0"/>
    <m/>
    <m/>
    <d v="2021-03-30T00:00:00"/>
    <n v="1"/>
    <s v="O"/>
    <n v="1"/>
    <n v="30"/>
    <n v="0"/>
    <m/>
    <m/>
    <m/>
    <m/>
    <m/>
    <m/>
    <n v="1"/>
    <n v="1"/>
    <m/>
    <m/>
    <n v="12390"/>
    <s v="CREDITOS DE CONSUMO"/>
    <n v="0"/>
    <n v="0"/>
    <n v="890480123"/>
    <s v="UNIVERSIDAD DE CARTAGENA"/>
    <n v="5"/>
    <m/>
    <m/>
    <m/>
    <m/>
    <n v="2"/>
    <n v="7"/>
    <n v="2"/>
  </r>
  <r>
    <n v="0"/>
    <s v="C"/>
    <x v="448"/>
    <x v="0"/>
    <n v="4"/>
    <n v="550004059"/>
    <d v="2015-04-02T00:00:00"/>
    <d v="2023-11-30T00:00:00"/>
    <n v="0"/>
    <n v="1"/>
    <n v="4"/>
    <n v="30"/>
    <n v="2"/>
    <n v="21474970"/>
    <n v="23720000"/>
    <n v="22531"/>
    <n v="854"/>
    <n v="20679"/>
    <n v="0"/>
    <n v="0"/>
    <n v="0"/>
    <m/>
    <n v="0"/>
    <n v="0"/>
    <n v="0"/>
    <m/>
    <m/>
    <d v="2021-03-30T00:00:00"/>
    <n v="1"/>
    <s v="O"/>
    <n v="1"/>
    <n v="30"/>
    <n v="0"/>
    <m/>
    <m/>
    <m/>
    <m/>
    <m/>
    <m/>
    <n v="1"/>
    <n v="1"/>
    <m/>
    <m/>
    <n v="40915"/>
    <s v="CREDITOS DE CONSUMO"/>
    <n v="0"/>
    <n v="0"/>
    <n v="890480123"/>
    <s v="UNIVERSIDAD DE CARTAGENA"/>
    <n v="5"/>
    <m/>
    <m/>
    <m/>
    <m/>
    <n v="2"/>
    <n v="7"/>
    <n v="2"/>
  </r>
  <r>
    <n v="0"/>
    <s v="C"/>
    <x v="448"/>
    <x v="0"/>
    <n v="4"/>
    <n v="550004138"/>
    <d v="2015-04-08T00:00:00"/>
    <d v="2023-11-30T00:00:00"/>
    <n v="0"/>
    <n v="1"/>
    <n v="4"/>
    <n v="30"/>
    <n v="2"/>
    <n v="21474970"/>
    <n v="23720000"/>
    <n v="42567"/>
    <n v="1614"/>
    <n v="39066"/>
    <n v="0"/>
    <n v="0"/>
    <n v="0"/>
    <m/>
    <n v="0"/>
    <n v="0"/>
    <n v="0"/>
    <m/>
    <m/>
    <d v="2021-03-30T00:00:00"/>
    <n v="1"/>
    <s v="O"/>
    <n v="1"/>
    <n v="30"/>
    <n v="0"/>
    <m/>
    <m/>
    <m/>
    <m/>
    <m/>
    <m/>
    <n v="1"/>
    <n v="1"/>
    <m/>
    <m/>
    <n v="77295"/>
    <s v="CREDITOS DE CONSUMO"/>
    <n v="0"/>
    <n v="0"/>
    <n v="890480123"/>
    <s v="UNIVERSIDAD DE CARTAGENA"/>
    <n v="5"/>
    <m/>
    <m/>
    <m/>
    <m/>
    <n v="2"/>
    <n v="7"/>
    <n v="2"/>
  </r>
  <r>
    <n v="0"/>
    <s v="C"/>
    <x v="448"/>
    <x v="0"/>
    <n v="4"/>
    <n v="550004213"/>
    <d v="2015-04-15T00:00:00"/>
    <d v="2023-11-30T00:00:00"/>
    <n v="0"/>
    <n v="1"/>
    <n v="4"/>
    <n v="30"/>
    <n v="2"/>
    <n v="21474970"/>
    <n v="23720000"/>
    <n v="6073"/>
    <n v="230"/>
    <n v="5562"/>
    <n v="0"/>
    <n v="0"/>
    <n v="0"/>
    <m/>
    <n v="0"/>
    <n v="0"/>
    <n v="0"/>
    <m/>
    <m/>
    <d v="2021-03-30T00:00:00"/>
    <n v="1"/>
    <s v="O"/>
    <n v="1"/>
    <n v="30"/>
    <n v="0"/>
    <m/>
    <m/>
    <m/>
    <m/>
    <m/>
    <m/>
    <n v="1"/>
    <n v="1"/>
    <m/>
    <m/>
    <n v="11005"/>
    <s v="CREDITOS DE CONSUMO"/>
    <n v="0"/>
    <n v="0"/>
    <n v="890480123"/>
    <s v="UNIVERSIDAD DE CARTAGENA"/>
    <n v="5"/>
    <m/>
    <m/>
    <m/>
    <m/>
    <n v="2"/>
    <n v="7"/>
    <n v="2"/>
  </r>
  <r>
    <n v="0"/>
    <s v="C"/>
    <x v="448"/>
    <x v="0"/>
    <n v="4"/>
    <n v="550004233"/>
    <d v="2015-04-18T00:00:00"/>
    <d v="2023-11-30T00:00:00"/>
    <n v="0"/>
    <n v="1"/>
    <n v="4"/>
    <n v="30"/>
    <n v="2"/>
    <n v="21474970"/>
    <n v="23720000"/>
    <n v="6950"/>
    <n v="264"/>
    <n v="6376"/>
    <n v="0"/>
    <n v="0"/>
    <n v="0"/>
    <m/>
    <n v="0"/>
    <n v="0"/>
    <n v="0"/>
    <m/>
    <m/>
    <d v="2021-03-30T00:00:00"/>
    <n v="1"/>
    <s v="O"/>
    <n v="1"/>
    <n v="30"/>
    <n v="0"/>
    <m/>
    <m/>
    <m/>
    <m/>
    <m/>
    <m/>
    <n v="1"/>
    <n v="1"/>
    <m/>
    <m/>
    <n v="12615"/>
    <s v="CREDITOS DE CONSUMO"/>
    <n v="0"/>
    <n v="0"/>
    <n v="890480123"/>
    <s v="UNIVERSIDAD DE CARTAGENA"/>
    <n v="5"/>
    <m/>
    <m/>
    <m/>
    <m/>
    <n v="2"/>
    <n v="7"/>
    <n v="2"/>
  </r>
  <r>
    <n v="0"/>
    <s v="C"/>
    <x v="448"/>
    <x v="0"/>
    <n v="4"/>
    <n v="550004234"/>
    <d v="2015-04-18T00:00:00"/>
    <d v="2023-11-30T00:00:00"/>
    <n v="0"/>
    <n v="1"/>
    <n v="4"/>
    <n v="30"/>
    <n v="2"/>
    <n v="21474970"/>
    <n v="23720000"/>
    <n v="14118"/>
    <n v="535"/>
    <n v="12958"/>
    <n v="0"/>
    <n v="0"/>
    <n v="0"/>
    <m/>
    <n v="0"/>
    <n v="0"/>
    <n v="0"/>
    <m/>
    <m/>
    <d v="2021-03-30T00:00:00"/>
    <n v="1"/>
    <s v="O"/>
    <n v="1"/>
    <n v="30"/>
    <n v="0"/>
    <m/>
    <m/>
    <m/>
    <m/>
    <m/>
    <m/>
    <n v="1"/>
    <n v="1"/>
    <m/>
    <m/>
    <n v="25638"/>
    <s v="CREDITOS DE CONSUMO"/>
    <n v="0"/>
    <n v="0"/>
    <n v="890480123"/>
    <s v="UNIVERSIDAD DE CARTAGENA"/>
    <n v="5"/>
    <m/>
    <m/>
    <m/>
    <m/>
    <n v="2"/>
    <n v="7"/>
    <n v="2"/>
  </r>
  <r>
    <n v="0"/>
    <s v="C"/>
    <x v="448"/>
    <x v="0"/>
    <n v="4"/>
    <n v="550004235"/>
    <d v="2015-04-18T00:00:00"/>
    <d v="2023-11-30T00:00:00"/>
    <n v="0"/>
    <n v="1"/>
    <n v="4"/>
    <n v="30"/>
    <n v="2"/>
    <n v="21474970"/>
    <n v="23720000"/>
    <n v="22131"/>
    <n v="839"/>
    <n v="20298"/>
    <n v="0"/>
    <n v="0"/>
    <n v="0"/>
    <m/>
    <n v="0"/>
    <n v="0"/>
    <n v="0"/>
    <m/>
    <m/>
    <d v="2021-03-30T00:00:00"/>
    <n v="1"/>
    <s v="O"/>
    <n v="1"/>
    <n v="30"/>
    <n v="0"/>
    <m/>
    <m/>
    <m/>
    <m/>
    <m/>
    <m/>
    <n v="1"/>
    <n v="1"/>
    <m/>
    <m/>
    <n v="40161"/>
    <s v="CREDITOS DE CONSUMO"/>
    <n v="0"/>
    <n v="0"/>
    <n v="890480123"/>
    <s v="UNIVERSIDAD DE CARTAGENA"/>
    <n v="5"/>
    <m/>
    <m/>
    <m/>
    <m/>
    <n v="2"/>
    <n v="7"/>
    <n v="2"/>
  </r>
  <r>
    <n v="0"/>
    <s v="C"/>
    <x v="448"/>
    <x v="0"/>
    <n v="4"/>
    <n v="550004245"/>
    <d v="2015-04-20T00:00:00"/>
    <d v="2023-11-30T00:00:00"/>
    <n v="0"/>
    <n v="1"/>
    <n v="4"/>
    <n v="30"/>
    <n v="2"/>
    <n v="21474970"/>
    <n v="23720000"/>
    <n v="22937"/>
    <n v="870"/>
    <n v="21048"/>
    <n v="0"/>
    <n v="0"/>
    <n v="0"/>
    <m/>
    <n v="0"/>
    <n v="0"/>
    <n v="0"/>
    <m/>
    <m/>
    <d v="2021-03-30T00:00:00"/>
    <n v="1"/>
    <s v="O"/>
    <n v="1"/>
    <n v="30"/>
    <n v="0"/>
    <m/>
    <m/>
    <m/>
    <m/>
    <m/>
    <m/>
    <n v="1"/>
    <n v="1"/>
    <m/>
    <m/>
    <n v="41645"/>
    <s v="CREDITOS DE CONSUMO"/>
    <n v="0"/>
    <n v="0"/>
    <n v="890480123"/>
    <s v="UNIVERSIDAD DE CARTAGENA"/>
    <n v="5"/>
    <m/>
    <m/>
    <m/>
    <m/>
    <n v="2"/>
    <n v="7"/>
    <n v="2"/>
  </r>
  <r>
    <n v="0"/>
    <s v="C"/>
    <x v="448"/>
    <x v="0"/>
    <n v="4"/>
    <n v="550004252"/>
    <d v="2015-04-21T00:00:00"/>
    <d v="2023-11-30T00:00:00"/>
    <n v="0"/>
    <n v="1"/>
    <n v="4"/>
    <n v="30"/>
    <n v="2"/>
    <n v="21474970"/>
    <n v="23720000"/>
    <n v="13691"/>
    <n v="519"/>
    <n v="12565"/>
    <n v="0"/>
    <n v="0"/>
    <n v="0"/>
    <m/>
    <n v="0"/>
    <n v="0"/>
    <n v="0"/>
    <m/>
    <m/>
    <d v="2021-03-30T00:00:00"/>
    <n v="1"/>
    <s v="O"/>
    <n v="1"/>
    <n v="30"/>
    <n v="0"/>
    <m/>
    <m/>
    <m/>
    <m/>
    <m/>
    <m/>
    <n v="1"/>
    <n v="1"/>
    <m/>
    <m/>
    <n v="24861"/>
    <s v="CREDITOS DE CONSUMO"/>
    <n v="0"/>
    <n v="0"/>
    <n v="890480123"/>
    <s v="UNIVERSIDAD DE CARTAGENA"/>
    <n v="5"/>
    <m/>
    <m/>
    <m/>
    <m/>
    <n v="2"/>
    <n v="7"/>
    <n v="2"/>
  </r>
  <r>
    <n v="0"/>
    <s v="C"/>
    <x v="448"/>
    <x v="0"/>
    <n v="4"/>
    <n v="550004283"/>
    <d v="2015-04-24T00:00:00"/>
    <d v="2023-11-30T00:00:00"/>
    <n v="0"/>
    <n v="1"/>
    <n v="4"/>
    <n v="30"/>
    <n v="2"/>
    <n v="21474970"/>
    <n v="23720000"/>
    <n v="6936"/>
    <n v="263"/>
    <n v="6366"/>
    <n v="0"/>
    <n v="0"/>
    <n v="0"/>
    <m/>
    <n v="0"/>
    <n v="0"/>
    <n v="0"/>
    <m/>
    <m/>
    <d v="2021-03-30T00:00:00"/>
    <n v="1"/>
    <s v="O"/>
    <n v="1"/>
    <n v="30"/>
    <n v="0"/>
    <m/>
    <m/>
    <m/>
    <m/>
    <m/>
    <m/>
    <n v="1"/>
    <n v="1"/>
    <m/>
    <m/>
    <n v="12596"/>
    <s v="CREDITOS DE CONSUMO"/>
    <n v="0"/>
    <n v="0"/>
    <n v="890480123"/>
    <s v="UNIVERSIDAD DE CARTAGENA"/>
    <n v="5"/>
    <m/>
    <m/>
    <m/>
    <m/>
    <n v="2"/>
    <n v="7"/>
    <n v="2"/>
  </r>
  <r>
    <n v="0"/>
    <s v="C"/>
    <x v="448"/>
    <x v="0"/>
    <n v="4"/>
    <n v="550004287"/>
    <d v="2015-04-24T00:00:00"/>
    <d v="2023-11-30T00:00:00"/>
    <n v="0"/>
    <n v="1"/>
    <n v="4"/>
    <n v="30"/>
    <n v="2"/>
    <n v="21474970"/>
    <n v="23720000"/>
    <n v="20564"/>
    <n v="780"/>
    <n v="18871"/>
    <n v="0"/>
    <n v="0"/>
    <n v="0"/>
    <m/>
    <n v="0"/>
    <n v="0"/>
    <n v="0"/>
    <m/>
    <m/>
    <d v="2021-03-30T00:00:00"/>
    <n v="1"/>
    <s v="O"/>
    <n v="1"/>
    <n v="30"/>
    <n v="0"/>
    <m/>
    <m/>
    <m/>
    <m/>
    <m/>
    <m/>
    <n v="1"/>
    <n v="1"/>
    <m/>
    <m/>
    <n v="37338"/>
    <s v="CREDITOS DE CONSUMO"/>
    <n v="0"/>
    <n v="0"/>
    <n v="890480123"/>
    <s v="UNIVERSIDAD DE CARTAGENA"/>
    <n v="5"/>
    <m/>
    <m/>
    <m/>
    <m/>
    <n v="2"/>
    <n v="7"/>
    <n v="2"/>
  </r>
  <r>
    <n v="0"/>
    <s v="C"/>
    <x v="448"/>
    <x v="0"/>
    <n v="4"/>
    <n v="550004323"/>
    <d v="2015-04-28T00:00:00"/>
    <d v="2023-11-30T00:00:00"/>
    <n v="0"/>
    <n v="1"/>
    <n v="4"/>
    <n v="30"/>
    <n v="2"/>
    <n v="21474970"/>
    <n v="23720000"/>
    <n v="7599"/>
    <n v="288"/>
    <n v="6965"/>
    <n v="0"/>
    <n v="0"/>
    <n v="0"/>
    <m/>
    <n v="0"/>
    <n v="0"/>
    <n v="0"/>
    <m/>
    <m/>
    <d v="2021-03-30T00:00:00"/>
    <n v="1"/>
    <s v="O"/>
    <n v="1"/>
    <n v="30"/>
    <n v="0"/>
    <m/>
    <m/>
    <m/>
    <m/>
    <m/>
    <m/>
    <n v="1"/>
    <n v="1"/>
    <m/>
    <m/>
    <n v="13781"/>
    <s v="CREDITOS DE CONSUMO"/>
    <n v="0"/>
    <n v="0"/>
    <n v="890480123"/>
    <s v="UNIVERSIDAD DE CARTAGENA"/>
    <n v="5"/>
    <m/>
    <m/>
    <m/>
    <m/>
    <n v="2"/>
    <n v="7"/>
    <n v="2"/>
  </r>
  <r>
    <n v="0"/>
    <s v="C"/>
    <x v="448"/>
    <x v="0"/>
    <n v="4"/>
    <n v="550004453"/>
    <d v="2015-05-01T00:00:00"/>
    <d v="2023-11-30T00:00:00"/>
    <n v="0"/>
    <n v="1"/>
    <n v="4"/>
    <n v="30"/>
    <n v="2"/>
    <n v="21474970"/>
    <n v="23720000"/>
    <n v="15394"/>
    <n v="584"/>
    <n v="14126"/>
    <n v="0"/>
    <n v="0"/>
    <n v="0"/>
    <m/>
    <n v="0"/>
    <n v="0"/>
    <n v="0"/>
    <m/>
    <m/>
    <d v="2021-03-30T00:00:00"/>
    <n v="1"/>
    <s v="O"/>
    <n v="1"/>
    <n v="30"/>
    <n v="0"/>
    <m/>
    <m/>
    <m/>
    <m/>
    <m/>
    <m/>
    <n v="1"/>
    <n v="1"/>
    <m/>
    <m/>
    <n v="27950"/>
    <s v="CREDITOS DE CONSUMO"/>
    <n v="0"/>
    <n v="0"/>
    <n v="890480123"/>
    <s v="UNIVERSIDAD DE CARTAGENA"/>
    <n v="5"/>
    <m/>
    <m/>
    <m/>
    <m/>
    <n v="2"/>
    <n v="7"/>
    <n v="2"/>
  </r>
  <r>
    <n v="0"/>
    <s v="C"/>
    <x v="448"/>
    <x v="0"/>
    <n v="4"/>
    <n v="550004473"/>
    <d v="2015-05-02T00:00:00"/>
    <d v="2023-11-30T00:00:00"/>
    <n v="0"/>
    <n v="1"/>
    <n v="4"/>
    <n v="30"/>
    <n v="2"/>
    <n v="21474970"/>
    <n v="23720000"/>
    <n v="11171"/>
    <n v="424"/>
    <n v="10242"/>
    <n v="0"/>
    <n v="0"/>
    <n v="0"/>
    <m/>
    <n v="0"/>
    <n v="0"/>
    <n v="0"/>
    <m/>
    <m/>
    <d v="2021-03-30T00:00:00"/>
    <n v="1"/>
    <s v="O"/>
    <n v="1"/>
    <n v="30"/>
    <n v="0"/>
    <m/>
    <m/>
    <m/>
    <m/>
    <m/>
    <m/>
    <n v="1"/>
    <n v="1"/>
    <m/>
    <m/>
    <n v="20264"/>
    <s v="CREDITOS DE CONSUMO"/>
    <n v="0"/>
    <n v="0"/>
    <n v="890480123"/>
    <s v="UNIVERSIDAD DE CARTAGENA"/>
    <n v="5"/>
    <m/>
    <m/>
    <m/>
    <m/>
    <n v="2"/>
    <n v="7"/>
    <n v="2"/>
  </r>
  <r>
    <n v="0"/>
    <s v="C"/>
    <x v="448"/>
    <x v="0"/>
    <n v="4"/>
    <n v="550004513"/>
    <d v="2015-05-06T00:00:00"/>
    <d v="2023-06-30T00:00:00"/>
    <n v="0"/>
    <n v="1"/>
    <n v="9"/>
    <n v="30"/>
    <n v="2"/>
    <n v="21474970"/>
    <n v="23720000"/>
    <n v="3070"/>
    <n v="116"/>
    <n v="2480"/>
    <n v="0"/>
    <n v="0"/>
    <n v="0"/>
    <m/>
    <n v="0"/>
    <n v="0"/>
    <n v="0"/>
    <m/>
    <m/>
    <d v="2021-03-30T00:00:00"/>
    <n v="1"/>
    <s v="O"/>
    <n v="1"/>
    <n v="30"/>
    <n v="0"/>
    <m/>
    <m/>
    <m/>
    <m/>
    <m/>
    <m/>
    <n v="1"/>
    <n v="1"/>
    <m/>
    <m/>
    <n v="4907"/>
    <s v="CREDITOS DE CONSUMO"/>
    <n v="0"/>
    <n v="0"/>
    <n v="890480123"/>
    <s v="UNIVERSIDAD DE CARTAGENA"/>
    <n v="5"/>
    <m/>
    <m/>
    <m/>
    <m/>
    <n v="2"/>
    <n v="7"/>
    <n v="2"/>
  </r>
  <r>
    <n v="0"/>
    <s v="C"/>
    <x v="448"/>
    <x v="0"/>
    <n v="4"/>
    <n v="550004559"/>
    <d v="2015-05-08T00:00:00"/>
    <d v="2023-11-30T00:00:00"/>
    <n v="0"/>
    <n v="1"/>
    <n v="4"/>
    <n v="30"/>
    <n v="2"/>
    <n v="21474970"/>
    <n v="23720000"/>
    <n v="13435"/>
    <n v="509"/>
    <n v="12332"/>
    <n v="0"/>
    <n v="0"/>
    <n v="0"/>
    <m/>
    <n v="0"/>
    <n v="0"/>
    <n v="0"/>
    <m/>
    <m/>
    <d v="2021-03-30T00:00:00"/>
    <n v="1"/>
    <s v="O"/>
    <n v="1"/>
    <n v="30"/>
    <n v="0"/>
    <m/>
    <m/>
    <m/>
    <m/>
    <m/>
    <m/>
    <n v="1"/>
    <n v="1"/>
    <m/>
    <m/>
    <n v="24400"/>
    <s v="CREDITOS DE CONSUMO"/>
    <n v="0"/>
    <n v="0"/>
    <n v="890480123"/>
    <s v="UNIVERSIDAD DE CARTAGENA"/>
    <n v="5"/>
    <m/>
    <m/>
    <m/>
    <m/>
    <n v="2"/>
    <n v="7"/>
    <n v="2"/>
  </r>
  <r>
    <n v="0"/>
    <s v="C"/>
    <x v="448"/>
    <x v="0"/>
    <n v="4"/>
    <n v="550004582"/>
    <d v="2015-05-09T00:00:00"/>
    <d v="2023-11-30T00:00:00"/>
    <n v="0"/>
    <n v="1"/>
    <n v="4"/>
    <n v="30"/>
    <n v="2"/>
    <n v="21474970"/>
    <n v="23720000"/>
    <n v="6866"/>
    <n v="260"/>
    <n v="6302"/>
    <n v="0"/>
    <n v="0"/>
    <n v="0"/>
    <m/>
    <n v="0"/>
    <n v="0"/>
    <n v="0"/>
    <m/>
    <m/>
    <d v="2021-03-30T00:00:00"/>
    <n v="1"/>
    <s v="O"/>
    <n v="1"/>
    <n v="30"/>
    <n v="0"/>
    <m/>
    <m/>
    <m/>
    <m/>
    <m/>
    <m/>
    <n v="1"/>
    <n v="1"/>
    <m/>
    <m/>
    <n v="12469"/>
    <s v="CREDITOS DE CONSUMO"/>
    <n v="0"/>
    <n v="0"/>
    <n v="890480123"/>
    <s v="UNIVERSIDAD DE CARTAGENA"/>
    <n v="5"/>
    <m/>
    <m/>
    <m/>
    <m/>
    <n v="2"/>
    <n v="7"/>
    <n v="2"/>
  </r>
  <r>
    <n v="0"/>
    <s v="C"/>
    <x v="448"/>
    <x v="0"/>
    <n v="4"/>
    <n v="550004639"/>
    <d v="2015-05-13T00:00:00"/>
    <d v="2023-11-30T00:00:00"/>
    <n v="0"/>
    <n v="1"/>
    <n v="4"/>
    <n v="30"/>
    <n v="2"/>
    <n v="21474970"/>
    <n v="23720000"/>
    <n v="15725"/>
    <n v="596"/>
    <n v="14432"/>
    <n v="0"/>
    <n v="0"/>
    <n v="0"/>
    <m/>
    <n v="0"/>
    <n v="0"/>
    <n v="0"/>
    <m/>
    <m/>
    <d v="2021-03-30T00:00:00"/>
    <n v="1"/>
    <s v="O"/>
    <n v="1"/>
    <n v="30"/>
    <n v="0"/>
    <m/>
    <m/>
    <m/>
    <m/>
    <m/>
    <m/>
    <n v="1"/>
    <n v="1"/>
    <m/>
    <m/>
    <n v="28555"/>
    <s v="CREDITOS DE CONSUMO"/>
    <n v="0"/>
    <n v="0"/>
    <n v="890480123"/>
    <s v="UNIVERSIDAD DE CARTAGENA"/>
    <n v="5"/>
    <m/>
    <m/>
    <m/>
    <m/>
    <n v="2"/>
    <n v="7"/>
    <n v="2"/>
  </r>
  <r>
    <n v="0"/>
    <s v="C"/>
    <x v="448"/>
    <x v="0"/>
    <n v="4"/>
    <n v="550004663"/>
    <d v="2015-05-14T00:00:00"/>
    <d v="2023-11-30T00:00:00"/>
    <n v="0"/>
    <n v="1"/>
    <n v="4"/>
    <n v="30"/>
    <n v="2"/>
    <n v="21474970"/>
    <n v="23720000"/>
    <n v="6671"/>
    <n v="253"/>
    <n v="6122"/>
    <n v="0"/>
    <n v="0"/>
    <n v="0"/>
    <m/>
    <n v="0"/>
    <n v="0"/>
    <n v="0"/>
    <m/>
    <m/>
    <d v="2021-03-30T00:00:00"/>
    <n v="1"/>
    <s v="O"/>
    <n v="1"/>
    <n v="30"/>
    <n v="0"/>
    <m/>
    <m/>
    <m/>
    <m/>
    <m/>
    <m/>
    <n v="1"/>
    <n v="1"/>
    <m/>
    <m/>
    <n v="12113"/>
    <s v="CREDITOS DE CONSUMO"/>
    <n v="0"/>
    <n v="0"/>
    <n v="890480123"/>
    <s v="UNIVERSIDAD DE CARTAGENA"/>
    <n v="5"/>
    <m/>
    <m/>
    <m/>
    <m/>
    <n v="2"/>
    <n v="7"/>
    <n v="2"/>
  </r>
  <r>
    <n v="0"/>
    <s v="C"/>
    <x v="448"/>
    <x v="0"/>
    <n v="4"/>
    <n v="550004670"/>
    <d v="2015-05-15T00:00:00"/>
    <d v="2023-11-30T00:00:00"/>
    <n v="0"/>
    <n v="1"/>
    <n v="4"/>
    <n v="30"/>
    <n v="2"/>
    <n v="21474970"/>
    <n v="23720000"/>
    <n v="5830"/>
    <n v="221"/>
    <n v="5341"/>
    <n v="0"/>
    <n v="0"/>
    <n v="0"/>
    <m/>
    <n v="0"/>
    <n v="0"/>
    <n v="0"/>
    <m/>
    <m/>
    <d v="2021-03-30T00:00:00"/>
    <n v="1"/>
    <s v="O"/>
    <n v="1"/>
    <n v="30"/>
    <n v="0"/>
    <m/>
    <m/>
    <m/>
    <m/>
    <m/>
    <m/>
    <n v="1"/>
    <n v="1"/>
    <m/>
    <m/>
    <n v="10568"/>
    <s v="CREDITOS DE CONSUMO"/>
    <n v="0"/>
    <n v="0"/>
    <n v="890480123"/>
    <s v="UNIVERSIDAD DE CARTAGENA"/>
    <n v="5"/>
    <m/>
    <m/>
    <m/>
    <m/>
    <n v="2"/>
    <n v="7"/>
    <n v="2"/>
  </r>
  <r>
    <n v="0"/>
    <s v="C"/>
    <x v="448"/>
    <x v="0"/>
    <n v="4"/>
    <n v="550004681"/>
    <d v="2015-05-16T00:00:00"/>
    <d v="2023-11-30T00:00:00"/>
    <n v="0"/>
    <n v="1"/>
    <n v="4"/>
    <n v="30"/>
    <n v="2"/>
    <n v="21474970"/>
    <n v="23720000"/>
    <n v="22418"/>
    <n v="850"/>
    <n v="20574"/>
    <n v="0"/>
    <n v="0"/>
    <n v="0"/>
    <m/>
    <n v="0"/>
    <n v="0"/>
    <n v="0"/>
    <m/>
    <m/>
    <d v="2021-03-30T00:00:00"/>
    <n v="1"/>
    <s v="O"/>
    <n v="1"/>
    <n v="30"/>
    <n v="0"/>
    <m/>
    <m/>
    <m/>
    <m/>
    <m/>
    <m/>
    <n v="1"/>
    <n v="1"/>
    <m/>
    <m/>
    <n v="40707"/>
    <s v="CREDITOS DE CONSUMO"/>
    <n v="0"/>
    <n v="0"/>
    <n v="890480123"/>
    <s v="UNIVERSIDAD DE CARTAGENA"/>
    <n v="5"/>
    <m/>
    <m/>
    <m/>
    <m/>
    <n v="2"/>
    <n v="7"/>
    <n v="2"/>
  </r>
  <r>
    <n v="0"/>
    <s v="C"/>
    <x v="448"/>
    <x v="0"/>
    <n v="4"/>
    <n v="550004722"/>
    <d v="2015-05-19T00:00:00"/>
    <d v="2023-11-30T00:00:00"/>
    <n v="0"/>
    <n v="1"/>
    <n v="4"/>
    <n v="30"/>
    <n v="2"/>
    <n v="21474970"/>
    <n v="23720000"/>
    <n v="7010"/>
    <n v="266"/>
    <n v="6432"/>
    <n v="0"/>
    <n v="0"/>
    <n v="0"/>
    <m/>
    <n v="0"/>
    <n v="0"/>
    <n v="0"/>
    <m/>
    <m/>
    <d v="2021-03-30T00:00:00"/>
    <n v="1"/>
    <s v="O"/>
    <n v="1"/>
    <n v="30"/>
    <n v="0"/>
    <m/>
    <m/>
    <m/>
    <m/>
    <m/>
    <m/>
    <n v="1"/>
    <n v="1"/>
    <m/>
    <m/>
    <n v="12726"/>
    <s v="CREDITOS DE CONSUMO"/>
    <n v="0"/>
    <n v="0"/>
    <n v="890480123"/>
    <s v="UNIVERSIDAD DE CARTAGENA"/>
    <n v="5"/>
    <m/>
    <m/>
    <m/>
    <m/>
    <n v="2"/>
    <n v="7"/>
    <n v="2"/>
  </r>
  <r>
    <n v="0"/>
    <s v="C"/>
    <x v="448"/>
    <x v="0"/>
    <n v="4"/>
    <n v="550004780"/>
    <d v="2015-05-22T00:00:00"/>
    <d v="2023-11-30T00:00:00"/>
    <n v="0"/>
    <n v="1"/>
    <n v="4"/>
    <n v="30"/>
    <n v="2"/>
    <n v="21474970"/>
    <n v="23720000"/>
    <n v="12184"/>
    <n v="462"/>
    <n v="11182"/>
    <n v="0"/>
    <n v="0"/>
    <n v="0"/>
    <m/>
    <n v="0"/>
    <n v="0"/>
    <n v="0"/>
    <m/>
    <m/>
    <d v="2021-03-30T00:00:00"/>
    <n v="1"/>
    <s v="O"/>
    <n v="1"/>
    <n v="30"/>
    <n v="0"/>
    <m/>
    <m/>
    <m/>
    <m/>
    <m/>
    <m/>
    <n v="1"/>
    <n v="1"/>
    <m/>
    <m/>
    <n v="22124"/>
    <s v="CREDITOS DE CONSUMO"/>
    <n v="0"/>
    <n v="0"/>
    <n v="890480123"/>
    <s v="UNIVERSIDAD DE CARTAGENA"/>
    <n v="5"/>
    <m/>
    <m/>
    <m/>
    <m/>
    <n v="2"/>
    <n v="7"/>
    <n v="2"/>
  </r>
  <r>
    <n v="0"/>
    <s v="C"/>
    <x v="448"/>
    <x v="0"/>
    <n v="4"/>
    <n v="550005060"/>
    <d v="2015-06-04T00:00:00"/>
    <d v="2023-11-30T00:00:00"/>
    <n v="0"/>
    <n v="1"/>
    <n v="4"/>
    <n v="30"/>
    <n v="2"/>
    <n v="21474970"/>
    <n v="23720000"/>
    <n v="9342"/>
    <n v="354"/>
    <n v="8566"/>
    <n v="0"/>
    <n v="0"/>
    <n v="0"/>
    <m/>
    <n v="0"/>
    <n v="0"/>
    <n v="0"/>
    <m/>
    <m/>
    <d v="2021-03-30T00:00:00"/>
    <n v="1"/>
    <s v="O"/>
    <n v="1"/>
    <n v="30"/>
    <n v="0"/>
    <m/>
    <m/>
    <m/>
    <m/>
    <m/>
    <m/>
    <n v="1"/>
    <n v="1"/>
    <m/>
    <m/>
    <n v="16948"/>
    <s v="CREDITOS DE CONSUMO"/>
    <n v="0"/>
    <n v="0"/>
    <n v="890480123"/>
    <s v="UNIVERSIDAD DE CARTAGENA"/>
    <n v="5"/>
    <m/>
    <m/>
    <m/>
    <m/>
    <n v="2"/>
    <n v="7"/>
    <n v="2"/>
  </r>
  <r>
    <n v="0"/>
    <s v="C"/>
    <x v="448"/>
    <x v="0"/>
    <n v="4"/>
    <n v="550005213"/>
    <d v="2015-06-20T00:00:00"/>
    <d v="2023-11-30T00:00:00"/>
    <n v="0"/>
    <n v="1"/>
    <n v="4"/>
    <n v="30"/>
    <n v="2"/>
    <n v="21474970"/>
    <n v="23720000"/>
    <n v="8063"/>
    <n v="306"/>
    <n v="7397"/>
    <n v="0"/>
    <n v="0"/>
    <n v="0"/>
    <m/>
    <n v="0"/>
    <n v="0"/>
    <n v="0"/>
    <m/>
    <m/>
    <d v="2021-03-30T00:00:00"/>
    <n v="1"/>
    <s v="O"/>
    <n v="1"/>
    <n v="30"/>
    <n v="0"/>
    <m/>
    <m/>
    <m/>
    <m/>
    <m/>
    <m/>
    <n v="1"/>
    <n v="1"/>
    <m/>
    <m/>
    <n v="14635"/>
    <s v="CREDITOS DE CONSUMO"/>
    <n v="0"/>
    <n v="0"/>
    <n v="890480123"/>
    <s v="UNIVERSIDAD DE CARTAGENA"/>
    <n v="5"/>
    <m/>
    <m/>
    <m/>
    <m/>
    <n v="2"/>
    <n v="7"/>
    <n v="2"/>
  </r>
  <r>
    <n v="0"/>
    <s v="C"/>
    <x v="448"/>
    <x v="0"/>
    <n v="4"/>
    <n v="550005265"/>
    <d v="2015-06-23T00:00:00"/>
    <d v="2023-11-30T00:00:00"/>
    <n v="0"/>
    <n v="1"/>
    <n v="4"/>
    <n v="30"/>
    <n v="2"/>
    <n v="21474970"/>
    <n v="23720000"/>
    <n v="5202"/>
    <n v="197"/>
    <n v="4774"/>
    <n v="0"/>
    <n v="0"/>
    <n v="0"/>
    <m/>
    <n v="0"/>
    <n v="0"/>
    <n v="0"/>
    <m/>
    <m/>
    <d v="2021-03-30T00:00:00"/>
    <n v="1"/>
    <s v="O"/>
    <n v="1"/>
    <n v="30"/>
    <n v="0"/>
    <m/>
    <m/>
    <m/>
    <m/>
    <m/>
    <m/>
    <n v="1"/>
    <n v="1"/>
    <m/>
    <m/>
    <n v="9446"/>
    <s v="CREDITOS DE CONSUMO"/>
    <n v="0"/>
    <n v="0"/>
    <n v="890480123"/>
    <s v="UNIVERSIDAD DE CARTAGENA"/>
    <n v="5"/>
    <m/>
    <m/>
    <m/>
    <m/>
    <n v="2"/>
    <n v="7"/>
    <n v="2"/>
  </r>
  <r>
    <n v="0"/>
    <s v="C"/>
    <x v="448"/>
    <x v="0"/>
    <n v="4"/>
    <n v="550005331"/>
    <d v="2015-06-27T00:00:00"/>
    <d v="2023-11-30T00:00:00"/>
    <n v="0"/>
    <n v="1"/>
    <n v="4"/>
    <n v="30"/>
    <n v="2"/>
    <n v="21474970"/>
    <n v="23720000"/>
    <n v="14769"/>
    <n v="560"/>
    <n v="13546"/>
    <n v="0"/>
    <n v="0"/>
    <n v="0"/>
    <m/>
    <n v="0"/>
    <n v="0"/>
    <n v="0"/>
    <m/>
    <m/>
    <d v="2021-03-30T00:00:00"/>
    <n v="1"/>
    <s v="O"/>
    <n v="1"/>
    <n v="30"/>
    <n v="0"/>
    <m/>
    <m/>
    <m/>
    <m/>
    <m/>
    <m/>
    <n v="1"/>
    <n v="1"/>
    <m/>
    <m/>
    <n v="26802"/>
    <s v="CREDITOS DE CONSUMO"/>
    <n v="0"/>
    <n v="0"/>
    <n v="890480123"/>
    <s v="UNIVERSIDAD DE CARTAGENA"/>
    <n v="5"/>
    <m/>
    <m/>
    <m/>
    <m/>
    <n v="2"/>
    <n v="7"/>
    <n v="2"/>
  </r>
  <r>
    <n v="0"/>
    <s v="C"/>
    <x v="448"/>
    <x v="0"/>
    <n v="4"/>
    <n v="550005332"/>
    <d v="2015-06-27T00:00:00"/>
    <d v="2023-11-30T00:00:00"/>
    <n v="0"/>
    <n v="1"/>
    <n v="4"/>
    <n v="30"/>
    <n v="2"/>
    <n v="21474970"/>
    <n v="23720000"/>
    <n v="6835"/>
    <n v="259"/>
    <n v="6273"/>
    <n v="0"/>
    <n v="0"/>
    <n v="0"/>
    <m/>
    <n v="0"/>
    <n v="0"/>
    <n v="0"/>
    <m/>
    <m/>
    <d v="2021-03-30T00:00:00"/>
    <n v="1"/>
    <s v="O"/>
    <n v="1"/>
    <n v="30"/>
    <n v="0"/>
    <m/>
    <m/>
    <m/>
    <m/>
    <m/>
    <m/>
    <n v="1"/>
    <n v="1"/>
    <m/>
    <m/>
    <n v="12412"/>
    <s v="CREDITOS DE CONSUMO"/>
    <n v="0"/>
    <n v="0"/>
    <n v="890480123"/>
    <s v="UNIVERSIDAD DE CARTAGENA"/>
    <n v="5"/>
    <m/>
    <m/>
    <m/>
    <m/>
    <n v="2"/>
    <n v="7"/>
    <n v="2"/>
  </r>
  <r>
    <n v="0"/>
    <s v="C"/>
    <x v="448"/>
    <x v="0"/>
    <n v="4"/>
    <n v="550005707"/>
    <d v="2015-07-25T00:00:00"/>
    <d v="2023-11-30T00:00:00"/>
    <n v="0"/>
    <n v="1"/>
    <n v="4"/>
    <n v="30"/>
    <n v="2"/>
    <n v="21474970"/>
    <n v="23720000"/>
    <n v="20637"/>
    <n v="783"/>
    <n v="18937"/>
    <n v="0"/>
    <n v="0"/>
    <n v="0"/>
    <m/>
    <n v="0"/>
    <n v="0"/>
    <n v="0"/>
    <m/>
    <m/>
    <d v="2021-03-30T00:00:00"/>
    <n v="1"/>
    <s v="O"/>
    <n v="1"/>
    <n v="30"/>
    <n v="0"/>
    <m/>
    <m/>
    <m/>
    <m/>
    <m/>
    <m/>
    <n v="1"/>
    <n v="1"/>
    <m/>
    <m/>
    <n v="37468"/>
    <s v="CREDITOS DE CONSUMO"/>
    <n v="0"/>
    <n v="0"/>
    <n v="890480123"/>
    <s v="UNIVERSIDAD DE CARTAGENA"/>
    <n v="5"/>
    <m/>
    <m/>
    <m/>
    <m/>
    <n v="2"/>
    <n v="7"/>
    <n v="2"/>
  </r>
  <r>
    <n v="0"/>
    <s v="C"/>
    <x v="448"/>
    <x v="0"/>
    <n v="4"/>
    <n v="550005716"/>
    <d v="2015-07-26T00:00:00"/>
    <d v="2023-11-30T00:00:00"/>
    <n v="0"/>
    <n v="1"/>
    <n v="4"/>
    <n v="30"/>
    <n v="2"/>
    <n v="21474970"/>
    <n v="23720000"/>
    <n v="12460"/>
    <n v="472"/>
    <n v="11437"/>
    <n v="0"/>
    <n v="0"/>
    <n v="0"/>
    <m/>
    <n v="0"/>
    <n v="0"/>
    <n v="0"/>
    <m/>
    <m/>
    <d v="2021-03-30T00:00:00"/>
    <n v="1"/>
    <s v="O"/>
    <n v="1"/>
    <n v="30"/>
    <n v="0"/>
    <m/>
    <m/>
    <m/>
    <m/>
    <m/>
    <m/>
    <n v="1"/>
    <n v="1"/>
    <m/>
    <m/>
    <n v="22629"/>
    <s v="CREDITOS DE CONSUMO"/>
    <n v="0"/>
    <n v="0"/>
    <n v="890480123"/>
    <s v="UNIVERSIDAD DE CARTAGENA"/>
    <n v="5"/>
    <m/>
    <m/>
    <m/>
    <m/>
    <n v="2"/>
    <n v="7"/>
    <n v="2"/>
  </r>
  <r>
    <n v="0"/>
    <s v="C"/>
    <x v="448"/>
    <x v="0"/>
    <n v="4"/>
    <n v="550005738"/>
    <d v="2015-07-27T00:00:00"/>
    <d v="2023-11-30T00:00:00"/>
    <n v="0"/>
    <n v="1"/>
    <n v="4"/>
    <n v="30"/>
    <n v="2"/>
    <n v="21474970"/>
    <n v="23720000"/>
    <n v="10770"/>
    <n v="408"/>
    <n v="9883"/>
    <n v="0"/>
    <n v="0"/>
    <n v="0"/>
    <m/>
    <n v="0"/>
    <n v="0"/>
    <n v="0"/>
    <m/>
    <m/>
    <d v="2021-03-30T00:00:00"/>
    <n v="1"/>
    <s v="O"/>
    <n v="1"/>
    <n v="30"/>
    <n v="0"/>
    <m/>
    <m/>
    <m/>
    <m/>
    <m/>
    <m/>
    <n v="1"/>
    <n v="1"/>
    <m/>
    <m/>
    <n v="19554"/>
    <s v="CREDITOS DE CONSUMO"/>
    <n v="0"/>
    <n v="0"/>
    <n v="890480123"/>
    <s v="UNIVERSIDAD DE CARTAGENA"/>
    <n v="5"/>
    <m/>
    <m/>
    <m/>
    <m/>
    <n v="2"/>
    <n v="7"/>
    <n v="2"/>
  </r>
  <r>
    <n v="0"/>
    <s v="C"/>
    <x v="448"/>
    <x v="0"/>
    <n v="4"/>
    <n v="550005774"/>
    <d v="2015-07-30T00:00:00"/>
    <d v="2023-11-30T00:00:00"/>
    <n v="0"/>
    <n v="1"/>
    <n v="4"/>
    <n v="30"/>
    <n v="2"/>
    <n v="21474970"/>
    <n v="23720000"/>
    <n v="17492"/>
    <n v="663"/>
    <n v="16054"/>
    <n v="0"/>
    <n v="0"/>
    <n v="0"/>
    <m/>
    <n v="0"/>
    <n v="0"/>
    <n v="0"/>
    <m/>
    <m/>
    <d v="2021-03-30T00:00:00"/>
    <n v="1"/>
    <s v="O"/>
    <n v="1"/>
    <n v="30"/>
    <n v="0"/>
    <m/>
    <m/>
    <m/>
    <m/>
    <m/>
    <m/>
    <n v="1"/>
    <n v="1"/>
    <m/>
    <m/>
    <n v="31764"/>
    <s v="CREDITOS DE CONSUMO"/>
    <n v="0"/>
    <n v="0"/>
    <n v="890480123"/>
    <s v="UNIVERSIDAD DE CARTAGENA"/>
    <n v="5"/>
    <m/>
    <m/>
    <m/>
    <m/>
    <n v="2"/>
    <n v="7"/>
    <n v="2"/>
  </r>
  <r>
    <n v="0"/>
    <s v="C"/>
    <x v="448"/>
    <x v="0"/>
    <n v="4"/>
    <n v="550005961"/>
    <d v="2015-08-08T00:00:00"/>
    <d v="2023-11-30T00:00:00"/>
    <n v="0"/>
    <n v="1"/>
    <n v="4"/>
    <n v="30"/>
    <n v="2"/>
    <n v="21474970"/>
    <n v="23720000"/>
    <n v="18774"/>
    <n v="712"/>
    <n v="17212"/>
    <n v="0"/>
    <n v="0"/>
    <n v="0"/>
    <m/>
    <n v="0"/>
    <n v="0"/>
    <n v="0"/>
    <m/>
    <m/>
    <d v="2021-03-30T00:00:00"/>
    <n v="1"/>
    <s v="O"/>
    <n v="1"/>
    <n v="30"/>
    <n v="0"/>
    <m/>
    <m/>
    <m/>
    <m/>
    <m/>
    <m/>
    <n v="1"/>
    <n v="1"/>
    <m/>
    <m/>
    <n v="34055"/>
    <s v="CREDITOS DE CONSUMO"/>
    <n v="0"/>
    <n v="0"/>
    <n v="890480123"/>
    <s v="UNIVERSIDAD DE CARTAGENA"/>
    <n v="5"/>
    <m/>
    <m/>
    <m/>
    <m/>
    <n v="2"/>
    <n v="7"/>
    <n v="2"/>
  </r>
  <r>
    <n v="0"/>
    <s v="C"/>
    <x v="448"/>
    <x v="0"/>
    <n v="4"/>
    <n v="550006011"/>
    <d v="2015-08-15T00:00:00"/>
    <d v="2023-11-30T00:00:00"/>
    <n v="0"/>
    <n v="1"/>
    <n v="4"/>
    <n v="30"/>
    <n v="2"/>
    <n v="21474970"/>
    <n v="23720000"/>
    <n v="12623"/>
    <n v="479"/>
    <n v="11583"/>
    <n v="0"/>
    <n v="0"/>
    <n v="0"/>
    <m/>
    <n v="0"/>
    <n v="0"/>
    <n v="0"/>
    <m/>
    <m/>
    <d v="2021-03-30T00:00:00"/>
    <n v="1"/>
    <s v="O"/>
    <n v="1"/>
    <n v="30"/>
    <n v="0"/>
    <m/>
    <m/>
    <m/>
    <m/>
    <m/>
    <m/>
    <n v="1"/>
    <n v="1"/>
    <m/>
    <m/>
    <n v="22918"/>
    <s v="CREDITOS DE CONSUMO"/>
    <n v="0"/>
    <n v="0"/>
    <n v="890480123"/>
    <s v="UNIVERSIDAD DE CARTAGENA"/>
    <n v="5"/>
    <m/>
    <m/>
    <m/>
    <m/>
    <n v="2"/>
    <n v="7"/>
    <n v="2"/>
  </r>
  <r>
    <n v="0"/>
    <s v="C"/>
    <x v="448"/>
    <x v="0"/>
    <n v="4"/>
    <n v="550006161"/>
    <d v="2015-08-26T00:00:00"/>
    <d v="2023-11-30T00:00:00"/>
    <n v="0"/>
    <n v="1"/>
    <n v="4"/>
    <n v="30"/>
    <n v="2"/>
    <n v="21474970"/>
    <n v="23720000"/>
    <n v="25845"/>
    <n v="980"/>
    <n v="23704"/>
    <n v="0"/>
    <n v="0"/>
    <n v="0"/>
    <m/>
    <n v="0"/>
    <n v="0"/>
    <n v="0"/>
    <m/>
    <m/>
    <d v="2021-03-30T00:00:00"/>
    <n v="1"/>
    <s v="O"/>
    <n v="1"/>
    <n v="30"/>
    <n v="0"/>
    <m/>
    <m/>
    <m/>
    <m/>
    <m/>
    <m/>
    <n v="1"/>
    <n v="1"/>
    <m/>
    <m/>
    <n v="46900"/>
    <s v="CREDITOS DE CONSUMO"/>
    <n v="0"/>
    <n v="0"/>
    <n v="890480123"/>
    <s v="UNIVERSIDAD DE CARTAGENA"/>
    <n v="5"/>
    <m/>
    <m/>
    <m/>
    <m/>
    <n v="2"/>
    <n v="7"/>
    <n v="2"/>
  </r>
  <r>
    <n v="0"/>
    <s v="C"/>
    <x v="448"/>
    <x v="0"/>
    <n v="4"/>
    <n v="550006173"/>
    <d v="2015-08-27T00:00:00"/>
    <d v="2023-11-30T00:00:00"/>
    <n v="0"/>
    <n v="1"/>
    <n v="4"/>
    <n v="30"/>
    <n v="2"/>
    <n v="21474970"/>
    <n v="23720000"/>
    <n v="10506"/>
    <n v="398"/>
    <n v="9643"/>
    <n v="0"/>
    <n v="0"/>
    <n v="0"/>
    <m/>
    <n v="0"/>
    <n v="0"/>
    <n v="0"/>
    <m/>
    <m/>
    <d v="2021-03-30T00:00:00"/>
    <n v="1"/>
    <s v="O"/>
    <n v="1"/>
    <n v="30"/>
    <n v="0"/>
    <m/>
    <m/>
    <m/>
    <m/>
    <m/>
    <m/>
    <n v="1"/>
    <n v="1"/>
    <m/>
    <m/>
    <n v="19080"/>
    <s v="CREDITOS DE CONSUMO"/>
    <n v="0"/>
    <n v="0"/>
    <n v="890480123"/>
    <s v="UNIVERSIDAD DE CARTAGENA"/>
    <n v="5"/>
    <m/>
    <m/>
    <m/>
    <m/>
    <n v="2"/>
    <n v="7"/>
    <n v="2"/>
  </r>
  <r>
    <n v="0"/>
    <s v="C"/>
    <x v="448"/>
    <x v="0"/>
    <n v="4"/>
    <n v="550006220"/>
    <d v="2015-08-30T00:00:00"/>
    <d v="2023-11-30T00:00:00"/>
    <n v="0"/>
    <n v="1"/>
    <n v="4"/>
    <n v="30"/>
    <n v="2"/>
    <n v="21474970"/>
    <n v="23720000"/>
    <n v="23593"/>
    <n v="895"/>
    <n v="21643"/>
    <n v="0"/>
    <n v="0"/>
    <n v="0"/>
    <m/>
    <n v="0"/>
    <n v="0"/>
    <n v="0"/>
    <m/>
    <m/>
    <d v="2021-03-30T00:00:00"/>
    <n v="1"/>
    <s v="O"/>
    <n v="1"/>
    <n v="30"/>
    <n v="0"/>
    <m/>
    <m/>
    <m/>
    <m/>
    <m/>
    <m/>
    <n v="1"/>
    <n v="1"/>
    <m/>
    <m/>
    <n v="42822"/>
    <s v="CREDITOS DE CONSUMO"/>
    <n v="0"/>
    <n v="0"/>
    <n v="890480123"/>
    <s v="UNIVERSIDAD DE CARTAGENA"/>
    <n v="5"/>
    <m/>
    <m/>
    <m/>
    <m/>
    <n v="2"/>
    <n v="7"/>
    <n v="2"/>
  </r>
  <r>
    <n v="0"/>
    <s v="C"/>
    <x v="448"/>
    <x v="0"/>
    <n v="4"/>
    <n v="550006230"/>
    <d v="2015-08-31T00:00:00"/>
    <d v="2024-02-28T00:00:00"/>
    <n v="0"/>
    <n v="1"/>
    <n v="0"/>
    <n v="30"/>
    <n v="2"/>
    <n v="21474970"/>
    <n v="23720000"/>
    <n v="52979"/>
    <n v="2009"/>
    <n v="52979"/>
    <n v="1919"/>
    <n v="0"/>
    <n v="0"/>
    <m/>
    <n v="0"/>
    <n v="0"/>
    <n v="0"/>
    <m/>
    <m/>
    <d v="2021-02-28T00:00:00"/>
    <n v="1"/>
    <s v="O"/>
    <n v="1"/>
    <n v="30"/>
    <n v="0"/>
    <m/>
    <m/>
    <m/>
    <m/>
    <m/>
    <m/>
    <n v="1"/>
    <n v="1"/>
    <m/>
    <m/>
    <n v="104823"/>
    <s v="CREDITOS DE CONSUMO"/>
    <n v="0"/>
    <n v="0"/>
    <n v="890480123"/>
    <s v="UNIVERSIDAD DE CARTAGENA"/>
    <n v="5"/>
    <m/>
    <m/>
    <m/>
    <m/>
    <n v="2"/>
    <n v="7"/>
    <n v="2"/>
  </r>
  <r>
    <n v="0"/>
    <s v="C"/>
    <x v="448"/>
    <x v="0"/>
    <n v="4"/>
    <n v="550007999"/>
    <d v="2015-12-21T00:00:00"/>
    <d v="2023-05-30T00:00:00"/>
    <n v="0"/>
    <n v="1"/>
    <n v="9"/>
    <n v="30"/>
    <n v="2"/>
    <n v="22490513"/>
    <n v="24960000"/>
    <n v="3374"/>
    <n v="132"/>
    <n v="2707"/>
    <n v="0"/>
    <n v="0"/>
    <n v="0"/>
    <m/>
    <n v="0"/>
    <n v="0"/>
    <n v="0"/>
    <m/>
    <m/>
    <d v="2021-03-30T00:00:00"/>
    <n v="1"/>
    <s v="O"/>
    <n v="1"/>
    <n v="30"/>
    <n v="0"/>
    <m/>
    <m/>
    <m/>
    <m/>
    <m/>
    <m/>
    <n v="1"/>
    <n v="1"/>
    <m/>
    <m/>
    <n v="5356"/>
    <s v="CREDITOS DE CONSUMO"/>
    <n v="0"/>
    <n v="0"/>
    <n v="890480123"/>
    <s v="UNIVERSIDAD DE CARTAGENA"/>
    <n v="5"/>
    <m/>
    <m/>
    <m/>
    <m/>
    <n v="2"/>
    <n v="7"/>
    <n v="2"/>
  </r>
  <r>
    <n v="0"/>
    <s v="C"/>
    <x v="448"/>
    <x v="0"/>
    <n v="4"/>
    <n v="550008046"/>
    <d v="2015-12-23T00:00:00"/>
    <d v="2023-11-30T00:00:00"/>
    <n v="0"/>
    <n v="1"/>
    <n v="4"/>
    <n v="30"/>
    <n v="2"/>
    <n v="22490513"/>
    <n v="24960000"/>
    <n v="16686"/>
    <n v="641"/>
    <n v="15336"/>
    <n v="0"/>
    <n v="0"/>
    <n v="0"/>
    <m/>
    <n v="0"/>
    <n v="0"/>
    <n v="0"/>
    <m/>
    <m/>
    <d v="2021-03-30T00:00:00"/>
    <n v="1"/>
    <s v="O"/>
    <n v="1"/>
    <n v="30"/>
    <n v="0"/>
    <m/>
    <m/>
    <m/>
    <m/>
    <m/>
    <m/>
    <n v="1"/>
    <n v="1"/>
    <m/>
    <m/>
    <n v="30344"/>
    <s v="CREDITOS DE CONSUMO"/>
    <n v="0"/>
    <n v="0"/>
    <n v="890480123"/>
    <s v="UNIVERSIDAD DE CARTAGENA"/>
    <n v="5"/>
    <m/>
    <m/>
    <m/>
    <m/>
    <n v="2"/>
    <n v="7"/>
    <n v="2"/>
  </r>
  <r>
    <n v="0"/>
    <s v="C"/>
    <x v="448"/>
    <x v="0"/>
    <n v="4"/>
    <n v="550008081"/>
    <d v="2015-12-25T00:00:00"/>
    <d v="2023-11-30T00:00:00"/>
    <n v="0"/>
    <n v="1"/>
    <n v="4"/>
    <n v="30"/>
    <n v="2"/>
    <n v="22490513"/>
    <n v="24960000"/>
    <n v="14118"/>
    <n v="543"/>
    <n v="12964"/>
    <n v="0"/>
    <n v="0"/>
    <n v="0"/>
    <m/>
    <n v="0"/>
    <n v="0"/>
    <n v="0"/>
    <m/>
    <m/>
    <d v="2021-03-30T00:00:00"/>
    <n v="1"/>
    <s v="O"/>
    <n v="1"/>
    <n v="30"/>
    <n v="0"/>
    <m/>
    <m/>
    <m/>
    <m/>
    <m/>
    <m/>
    <n v="1"/>
    <n v="1"/>
    <m/>
    <m/>
    <n v="25650"/>
    <s v="CREDITOS DE CONSUMO"/>
    <n v="0"/>
    <n v="0"/>
    <n v="890480123"/>
    <s v="UNIVERSIDAD DE CARTAGENA"/>
    <n v="5"/>
    <m/>
    <m/>
    <m/>
    <m/>
    <n v="2"/>
    <n v="7"/>
    <n v="2"/>
  </r>
  <r>
    <n v="0"/>
    <s v="C"/>
    <x v="448"/>
    <x v="0"/>
    <n v="4"/>
    <n v="550008084"/>
    <d v="2015-12-26T00:00:00"/>
    <d v="2023-05-30T00:00:00"/>
    <n v="0"/>
    <n v="1"/>
    <n v="9"/>
    <n v="30"/>
    <n v="2"/>
    <n v="22490513"/>
    <n v="24960000"/>
    <n v="3748"/>
    <n v="147"/>
    <n v="3003"/>
    <n v="0"/>
    <n v="0"/>
    <n v="0"/>
    <m/>
    <n v="0"/>
    <n v="0"/>
    <n v="0"/>
    <m/>
    <m/>
    <d v="2021-03-30T00:00:00"/>
    <n v="1"/>
    <s v="O"/>
    <n v="1"/>
    <n v="30"/>
    <n v="0"/>
    <m/>
    <m/>
    <m/>
    <m/>
    <m/>
    <m/>
    <n v="1"/>
    <n v="1"/>
    <m/>
    <m/>
    <n v="5942"/>
    <s v="CREDITOS DE CONSUMO"/>
    <n v="0"/>
    <n v="0"/>
    <n v="890480123"/>
    <s v="UNIVERSIDAD DE CARTAGENA"/>
    <n v="5"/>
    <m/>
    <m/>
    <m/>
    <m/>
    <n v="2"/>
    <n v="7"/>
    <n v="2"/>
  </r>
  <r>
    <n v="0"/>
    <s v="C"/>
    <x v="448"/>
    <x v="0"/>
    <n v="4"/>
    <n v="550008087"/>
    <d v="2015-12-26T00:00:00"/>
    <d v="2023-11-30T00:00:00"/>
    <n v="0"/>
    <n v="1"/>
    <n v="4"/>
    <n v="30"/>
    <n v="2"/>
    <n v="22490513"/>
    <n v="24960000"/>
    <n v="5646"/>
    <n v="217"/>
    <n v="5179"/>
    <n v="0"/>
    <n v="0"/>
    <n v="0"/>
    <m/>
    <n v="0"/>
    <n v="0"/>
    <n v="0"/>
    <m/>
    <m/>
    <d v="2021-03-30T00:00:00"/>
    <n v="1"/>
    <s v="O"/>
    <n v="1"/>
    <n v="30"/>
    <n v="0"/>
    <m/>
    <m/>
    <m/>
    <m/>
    <m/>
    <m/>
    <n v="1"/>
    <n v="1"/>
    <m/>
    <m/>
    <n v="10247"/>
    <s v="CREDITOS DE CONSUMO"/>
    <n v="0"/>
    <n v="0"/>
    <n v="890480123"/>
    <s v="UNIVERSIDAD DE CARTAGENA"/>
    <n v="5"/>
    <m/>
    <m/>
    <m/>
    <m/>
    <n v="2"/>
    <n v="7"/>
    <n v="2"/>
  </r>
  <r>
    <n v="0"/>
    <s v="C"/>
    <x v="448"/>
    <x v="0"/>
    <n v="4"/>
    <n v="550008095"/>
    <d v="2015-12-27T00:00:00"/>
    <d v="2023-11-30T00:00:00"/>
    <n v="0"/>
    <n v="1"/>
    <n v="4"/>
    <n v="30"/>
    <n v="2"/>
    <n v="22490513"/>
    <n v="24960000"/>
    <n v="10288"/>
    <n v="396"/>
    <n v="9449"/>
    <n v="0"/>
    <n v="0"/>
    <n v="0"/>
    <m/>
    <n v="0"/>
    <n v="0"/>
    <n v="0"/>
    <m/>
    <m/>
    <d v="2021-03-30T00:00:00"/>
    <n v="1"/>
    <s v="O"/>
    <n v="1"/>
    <n v="30"/>
    <n v="0"/>
    <m/>
    <m/>
    <m/>
    <m/>
    <m/>
    <m/>
    <n v="1"/>
    <n v="1"/>
    <m/>
    <m/>
    <n v="18696"/>
    <s v="CREDITOS DE CONSUMO"/>
    <n v="0"/>
    <n v="0"/>
    <n v="890480123"/>
    <s v="UNIVERSIDAD DE CARTAGENA"/>
    <n v="5"/>
    <m/>
    <m/>
    <m/>
    <m/>
    <n v="2"/>
    <n v="7"/>
    <n v="2"/>
  </r>
  <r>
    <n v="0"/>
    <s v="C"/>
    <x v="448"/>
    <x v="0"/>
    <n v="4"/>
    <n v="550008373"/>
    <d v="2016-01-23T00:00:00"/>
    <d v="2023-11-30T00:00:00"/>
    <n v="0"/>
    <n v="1"/>
    <n v="4"/>
    <n v="30"/>
    <n v="2"/>
    <n v="22490513"/>
    <n v="24960000"/>
    <n v="14484"/>
    <n v="557"/>
    <n v="13293"/>
    <n v="0"/>
    <n v="0"/>
    <n v="0"/>
    <m/>
    <n v="0"/>
    <n v="0"/>
    <n v="0"/>
    <m/>
    <m/>
    <d v="2021-03-30T00:00:00"/>
    <n v="1"/>
    <s v="O"/>
    <n v="1"/>
    <n v="30"/>
    <n v="0"/>
    <m/>
    <m/>
    <m/>
    <m/>
    <m/>
    <m/>
    <n v="1"/>
    <n v="1"/>
    <m/>
    <m/>
    <n v="26301"/>
    <s v="CREDITOS DE CONSUMO"/>
    <n v="0"/>
    <n v="0"/>
    <n v="890480123"/>
    <s v="UNIVERSIDAD DE CARTAGENA"/>
    <n v="5"/>
    <m/>
    <m/>
    <m/>
    <m/>
    <n v="2"/>
    <n v="7"/>
    <n v="2"/>
  </r>
  <r>
    <n v="0"/>
    <s v="C"/>
    <x v="448"/>
    <x v="0"/>
    <n v="4"/>
    <n v="550008374"/>
    <d v="2016-01-23T00:00:00"/>
    <d v="2023-11-30T00:00:00"/>
    <n v="0"/>
    <n v="1"/>
    <n v="4"/>
    <n v="30"/>
    <n v="2"/>
    <n v="22490513"/>
    <n v="24960000"/>
    <n v="7365"/>
    <n v="283"/>
    <n v="6758"/>
    <n v="0"/>
    <n v="0"/>
    <n v="0"/>
    <m/>
    <n v="0"/>
    <n v="0"/>
    <n v="0"/>
    <m/>
    <m/>
    <d v="2021-03-30T00:00:00"/>
    <n v="1"/>
    <s v="O"/>
    <n v="1"/>
    <n v="30"/>
    <n v="0"/>
    <m/>
    <m/>
    <m/>
    <m/>
    <m/>
    <m/>
    <n v="1"/>
    <n v="1"/>
    <m/>
    <m/>
    <n v="13371"/>
    <s v="CREDITOS DE CONSUMO"/>
    <n v="0"/>
    <n v="0"/>
    <n v="890480123"/>
    <s v="UNIVERSIDAD DE CARTAGENA"/>
    <n v="5"/>
    <m/>
    <m/>
    <m/>
    <m/>
    <n v="2"/>
    <n v="7"/>
    <n v="2"/>
  </r>
  <r>
    <n v="0"/>
    <s v="C"/>
    <x v="448"/>
    <x v="0"/>
    <n v="4"/>
    <n v="550008376"/>
    <d v="2016-01-23T00:00:00"/>
    <d v="2023-05-30T00:00:00"/>
    <n v="0"/>
    <n v="1"/>
    <n v="9"/>
    <n v="30"/>
    <n v="2"/>
    <n v="22490513"/>
    <n v="24960000"/>
    <n v="3836"/>
    <n v="150"/>
    <n v="3077"/>
    <n v="0"/>
    <n v="0"/>
    <n v="0"/>
    <m/>
    <n v="0"/>
    <n v="0"/>
    <n v="0"/>
    <m/>
    <m/>
    <d v="2021-03-30T00:00:00"/>
    <n v="1"/>
    <s v="O"/>
    <n v="1"/>
    <n v="30"/>
    <n v="0"/>
    <m/>
    <m/>
    <m/>
    <m/>
    <m/>
    <m/>
    <n v="1"/>
    <n v="1"/>
    <m/>
    <m/>
    <n v="6088"/>
    <s v="CREDITOS DE CONSUMO"/>
    <n v="0"/>
    <n v="0"/>
    <n v="890480123"/>
    <s v="UNIVERSIDAD DE CARTAGENA"/>
    <n v="5"/>
    <m/>
    <m/>
    <m/>
    <m/>
    <n v="2"/>
    <n v="7"/>
    <n v="2"/>
  </r>
  <r>
    <n v="0"/>
    <s v="C"/>
    <x v="448"/>
    <x v="0"/>
    <n v="4"/>
    <n v="550008377"/>
    <d v="2016-01-23T00:00:00"/>
    <d v="2023-11-30T00:00:00"/>
    <n v="0"/>
    <n v="1"/>
    <n v="4"/>
    <n v="30"/>
    <n v="2"/>
    <n v="22490513"/>
    <n v="24960000"/>
    <n v="11577"/>
    <n v="445"/>
    <n v="10639"/>
    <n v="0"/>
    <n v="0"/>
    <n v="0"/>
    <m/>
    <n v="0"/>
    <n v="0"/>
    <n v="0"/>
    <m/>
    <m/>
    <d v="2021-03-30T00:00:00"/>
    <n v="1"/>
    <s v="O"/>
    <n v="1"/>
    <n v="30"/>
    <n v="0"/>
    <m/>
    <m/>
    <m/>
    <m/>
    <m/>
    <m/>
    <n v="1"/>
    <n v="1"/>
    <m/>
    <m/>
    <n v="21050"/>
    <s v="CREDITOS DE CONSUMO"/>
    <n v="0"/>
    <n v="0"/>
    <n v="890480123"/>
    <s v="UNIVERSIDAD DE CARTAGENA"/>
    <n v="5"/>
    <m/>
    <m/>
    <m/>
    <m/>
    <n v="2"/>
    <n v="7"/>
    <n v="2"/>
  </r>
  <r>
    <n v="0"/>
    <s v="C"/>
    <x v="448"/>
    <x v="0"/>
    <n v="4"/>
    <n v="550008393"/>
    <d v="2016-01-26T00:00:00"/>
    <d v="2023-11-30T00:00:00"/>
    <n v="0"/>
    <n v="1"/>
    <n v="4"/>
    <n v="30"/>
    <n v="2"/>
    <n v="22490513"/>
    <n v="24960000"/>
    <n v="11849"/>
    <n v="456"/>
    <n v="10887"/>
    <n v="0"/>
    <n v="0"/>
    <n v="0"/>
    <m/>
    <n v="0"/>
    <n v="0"/>
    <n v="0"/>
    <m/>
    <m/>
    <d v="2021-03-30T00:00:00"/>
    <n v="1"/>
    <s v="O"/>
    <n v="1"/>
    <n v="30"/>
    <n v="0"/>
    <m/>
    <m/>
    <m/>
    <m/>
    <m/>
    <m/>
    <n v="1"/>
    <n v="1"/>
    <m/>
    <m/>
    <n v="21541"/>
    <s v="CREDITOS DE CONSUMO"/>
    <n v="0"/>
    <n v="0"/>
    <n v="890480123"/>
    <s v="UNIVERSIDAD DE CARTAGENA"/>
    <n v="5"/>
    <m/>
    <m/>
    <m/>
    <m/>
    <n v="2"/>
    <n v="7"/>
    <n v="2"/>
  </r>
  <r>
    <n v="0"/>
    <s v="C"/>
    <x v="448"/>
    <x v="0"/>
    <n v="4"/>
    <n v="550008407"/>
    <d v="2016-01-28T00:00:00"/>
    <d v="2023-11-30T00:00:00"/>
    <n v="0"/>
    <n v="1"/>
    <n v="4"/>
    <n v="30"/>
    <n v="2"/>
    <n v="22490513"/>
    <n v="24960000"/>
    <n v="6354"/>
    <n v="244"/>
    <n v="5840"/>
    <n v="0"/>
    <n v="0"/>
    <n v="0"/>
    <m/>
    <n v="0"/>
    <n v="0"/>
    <n v="0"/>
    <m/>
    <m/>
    <d v="2021-03-30T00:00:00"/>
    <n v="1"/>
    <s v="O"/>
    <n v="1"/>
    <n v="30"/>
    <n v="0"/>
    <m/>
    <m/>
    <m/>
    <m/>
    <m/>
    <m/>
    <n v="1"/>
    <n v="1"/>
    <m/>
    <m/>
    <n v="11555"/>
    <s v="CREDITOS DE CONSUMO"/>
    <n v="0"/>
    <n v="0"/>
    <n v="890480123"/>
    <s v="UNIVERSIDAD DE CARTAGENA"/>
    <n v="5"/>
    <m/>
    <m/>
    <m/>
    <m/>
    <n v="2"/>
    <n v="7"/>
    <n v="2"/>
  </r>
  <r>
    <n v="0"/>
    <s v="C"/>
    <x v="448"/>
    <x v="0"/>
    <n v="4"/>
    <n v="550008408"/>
    <d v="2016-01-28T00:00:00"/>
    <d v="2023-05-30T00:00:00"/>
    <n v="0"/>
    <n v="1"/>
    <n v="9"/>
    <n v="30"/>
    <n v="2"/>
    <n v="22490513"/>
    <n v="24960000"/>
    <n v="2380"/>
    <n v="93"/>
    <n v="1905"/>
    <n v="0"/>
    <n v="0"/>
    <n v="0"/>
    <m/>
    <n v="0"/>
    <n v="0"/>
    <n v="0"/>
    <m/>
    <m/>
    <d v="2021-03-30T00:00:00"/>
    <n v="1"/>
    <s v="O"/>
    <n v="1"/>
    <n v="30"/>
    <n v="0"/>
    <m/>
    <m/>
    <m/>
    <m/>
    <m/>
    <m/>
    <n v="1"/>
    <n v="1"/>
    <m/>
    <m/>
    <n v="3769"/>
    <s v="CREDITOS DE CONSUMO"/>
    <n v="0"/>
    <n v="0"/>
    <n v="890480123"/>
    <s v="UNIVERSIDAD DE CARTAGENA"/>
    <n v="5"/>
    <m/>
    <m/>
    <m/>
    <m/>
    <n v="2"/>
    <n v="7"/>
    <n v="2"/>
  </r>
  <r>
    <n v="0"/>
    <s v="C"/>
    <x v="448"/>
    <x v="0"/>
    <n v="4"/>
    <n v="550008409"/>
    <d v="2016-01-28T00:00:00"/>
    <d v="2023-11-30T00:00:00"/>
    <n v="0"/>
    <n v="1"/>
    <n v="4"/>
    <n v="30"/>
    <n v="2"/>
    <n v="22490513"/>
    <n v="24960000"/>
    <n v="10097"/>
    <n v="388"/>
    <n v="9280"/>
    <n v="0"/>
    <n v="0"/>
    <n v="0"/>
    <m/>
    <n v="0"/>
    <n v="0"/>
    <n v="0"/>
    <m/>
    <m/>
    <d v="2021-03-30T00:00:00"/>
    <n v="1"/>
    <s v="O"/>
    <n v="1"/>
    <n v="30"/>
    <n v="0"/>
    <m/>
    <m/>
    <m/>
    <m/>
    <m/>
    <m/>
    <n v="1"/>
    <n v="1"/>
    <m/>
    <m/>
    <n v="18361"/>
    <s v="CREDITOS DE CONSUMO"/>
    <n v="0"/>
    <n v="0"/>
    <n v="890480123"/>
    <s v="UNIVERSIDAD DE CARTAGENA"/>
    <n v="5"/>
    <m/>
    <m/>
    <m/>
    <m/>
    <n v="2"/>
    <n v="7"/>
    <n v="2"/>
  </r>
  <r>
    <n v="0"/>
    <s v="C"/>
    <x v="448"/>
    <x v="0"/>
    <n v="4"/>
    <n v="550008426"/>
    <d v="2016-01-30T00:00:00"/>
    <d v="2023-11-30T00:00:00"/>
    <n v="0"/>
    <n v="1"/>
    <n v="4"/>
    <n v="30"/>
    <n v="2"/>
    <n v="22490513"/>
    <n v="24960000"/>
    <n v="41153"/>
    <n v="1582"/>
    <n v="37811"/>
    <n v="0"/>
    <n v="0"/>
    <n v="0"/>
    <m/>
    <n v="0"/>
    <n v="0"/>
    <n v="0"/>
    <m/>
    <m/>
    <d v="2021-03-30T00:00:00"/>
    <n v="1"/>
    <s v="O"/>
    <n v="1"/>
    <n v="30"/>
    <n v="0"/>
    <m/>
    <m/>
    <m/>
    <m/>
    <m/>
    <m/>
    <n v="1"/>
    <n v="1"/>
    <m/>
    <m/>
    <n v="74812"/>
    <s v="CREDITOS DE CONSUMO"/>
    <n v="0"/>
    <n v="0"/>
    <n v="890480123"/>
    <s v="UNIVERSIDAD DE CARTAGENA"/>
    <n v="5"/>
    <m/>
    <m/>
    <m/>
    <m/>
    <n v="2"/>
    <n v="7"/>
    <n v="2"/>
  </r>
  <r>
    <n v="0"/>
    <s v="C"/>
    <x v="448"/>
    <x v="0"/>
    <n v="4"/>
    <n v="550008437"/>
    <d v="2016-01-30T00:00:00"/>
    <d v="2023-11-30T00:00:00"/>
    <n v="0"/>
    <n v="1"/>
    <n v="4"/>
    <n v="30"/>
    <n v="2"/>
    <n v="22490513"/>
    <n v="24960000"/>
    <n v="7829"/>
    <n v="301"/>
    <n v="7195"/>
    <n v="0"/>
    <n v="0"/>
    <n v="0"/>
    <m/>
    <n v="0"/>
    <n v="0"/>
    <n v="0"/>
    <m/>
    <m/>
    <d v="2021-03-30T00:00:00"/>
    <n v="1"/>
    <s v="O"/>
    <n v="1"/>
    <n v="30"/>
    <n v="0"/>
    <m/>
    <m/>
    <m/>
    <m/>
    <m/>
    <m/>
    <n v="1"/>
    <n v="1"/>
    <m/>
    <m/>
    <n v="14236"/>
    <s v="CREDITOS DE CONSUMO"/>
    <n v="0"/>
    <n v="0"/>
    <n v="890480123"/>
    <s v="UNIVERSIDAD DE CARTAGENA"/>
    <n v="5"/>
    <m/>
    <m/>
    <m/>
    <m/>
    <n v="2"/>
    <n v="7"/>
    <n v="2"/>
  </r>
  <r>
    <n v="0"/>
    <s v="C"/>
    <x v="448"/>
    <x v="0"/>
    <n v="4"/>
    <n v="550008445"/>
    <d v="2016-01-31T00:00:00"/>
    <d v="2023-11-30T00:00:00"/>
    <n v="0"/>
    <n v="1"/>
    <n v="4"/>
    <n v="30"/>
    <n v="2"/>
    <n v="22490513"/>
    <n v="24960000"/>
    <n v="8174"/>
    <n v="314"/>
    <n v="7512"/>
    <n v="0"/>
    <n v="0"/>
    <n v="0"/>
    <m/>
    <n v="0"/>
    <n v="0"/>
    <n v="0"/>
    <m/>
    <m/>
    <d v="2021-03-30T00:00:00"/>
    <n v="1"/>
    <s v="O"/>
    <n v="1"/>
    <n v="30"/>
    <n v="0"/>
    <m/>
    <m/>
    <m/>
    <m/>
    <m/>
    <m/>
    <n v="1"/>
    <n v="1"/>
    <m/>
    <m/>
    <n v="14863"/>
    <s v="CREDITOS DE CONSUMO"/>
    <n v="0"/>
    <n v="0"/>
    <n v="890480123"/>
    <s v="UNIVERSIDAD DE CARTAGENA"/>
    <n v="5"/>
    <m/>
    <m/>
    <m/>
    <m/>
    <n v="2"/>
    <n v="7"/>
    <n v="2"/>
  </r>
  <r>
    <n v="0"/>
    <s v="C"/>
    <x v="448"/>
    <x v="0"/>
    <n v="4"/>
    <n v="550008571"/>
    <d v="2016-02-01T00:00:00"/>
    <d v="2024-02-28T00:00:00"/>
    <n v="0"/>
    <n v="1"/>
    <n v="1"/>
    <n v="30"/>
    <n v="2"/>
    <n v="22490513"/>
    <n v="24960000"/>
    <n v="60456"/>
    <n v="2324"/>
    <n v="59265"/>
    <n v="0"/>
    <n v="0"/>
    <n v="0"/>
    <m/>
    <n v="0"/>
    <n v="0"/>
    <n v="0"/>
    <m/>
    <m/>
    <d v="2021-03-30T00:00:00"/>
    <n v="1"/>
    <s v="O"/>
    <n v="1"/>
    <n v="30"/>
    <n v="0"/>
    <m/>
    <m/>
    <m/>
    <m/>
    <m/>
    <m/>
    <n v="1"/>
    <n v="1"/>
    <m/>
    <m/>
    <n v="117260"/>
    <s v="CREDITOS DE CONSUMO"/>
    <n v="0"/>
    <n v="0"/>
    <n v="890480123"/>
    <s v="UNIVERSIDAD DE CARTAGENA"/>
    <n v="5"/>
    <m/>
    <m/>
    <m/>
    <m/>
    <n v="2"/>
    <n v="7"/>
    <n v="2"/>
  </r>
  <r>
    <n v="0"/>
    <s v="C"/>
    <x v="448"/>
    <x v="0"/>
    <n v="4"/>
    <n v="550008591"/>
    <d v="2016-02-04T00:00:00"/>
    <d v="2023-05-30T00:00:00"/>
    <n v="0"/>
    <n v="1"/>
    <n v="9"/>
    <n v="30"/>
    <n v="2"/>
    <n v="22490513"/>
    <n v="24960000"/>
    <n v="3420"/>
    <n v="134"/>
    <n v="2741"/>
    <n v="0"/>
    <n v="0"/>
    <n v="0"/>
    <m/>
    <n v="0"/>
    <n v="0"/>
    <n v="0"/>
    <m/>
    <m/>
    <d v="2021-03-30T00:00:00"/>
    <n v="1"/>
    <s v="O"/>
    <n v="1"/>
    <n v="30"/>
    <n v="0"/>
    <m/>
    <m/>
    <m/>
    <m/>
    <m/>
    <m/>
    <n v="1"/>
    <n v="1"/>
    <m/>
    <m/>
    <n v="5423"/>
    <s v="CREDITOS DE CONSUMO"/>
    <n v="0"/>
    <n v="0"/>
    <n v="890480123"/>
    <s v="UNIVERSIDAD DE CARTAGENA"/>
    <n v="5"/>
    <m/>
    <m/>
    <m/>
    <m/>
    <n v="2"/>
    <n v="7"/>
    <n v="2"/>
  </r>
  <r>
    <n v="0"/>
    <s v="C"/>
    <x v="448"/>
    <x v="0"/>
    <n v="4"/>
    <n v="550008610"/>
    <d v="2016-02-09T00:00:00"/>
    <d v="2023-11-30T00:00:00"/>
    <n v="0"/>
    <n v="1"/>
    <n v="4"/>
    <n v="30"/>
    <n v="2"/>
    <n v="22490513"/>
    <n v="24960000"/>
    <n v="17264"/>
    <n v="664"/>
    <n v="15859"/>
    <n v="0"/>
    <n v="0"/>
    <n v="0"/>
    <m/>
    <n v="0"/>
    <n v="0"/>
    <n v="0"/>
    <m/>
    <m/>
    <d v="2021-03-30T00:00:00"/>
    <n v="1"/>
    <s v="O"/>
    <n v="1"/>
    <n v="30"/>
    <n v="0"/>
    <m/>
    <m/>
    <m/>
    <m/>
    <m/>
    <m/>
    <n v="1"/>
    <n v="1"/>
    <m/>
    <m/>
    <n v="31378"/>
    <s v="CREDITOS DE CONSUMO"/>
    <n v="0"/>
    <n v="0"/>
    <n v="890480123"/>
    <s v="UNIVERSIDAD DE CARTAGENA"/>
    <n v="5"/>
    <m/>
    <m/>
    <m/>
    <m/>
    <n v="2"/>
    <n v="7"/>
    <n v="2"/>
  </r>
  <r>
    <n v="0"/>
    <s v="C"/>
    <x v="448"/>
    <x v="0"/>
    <n v="4"/>
    <n v="550008617"/>
    <d v="2016-02-10T00:00:00"/>
    <d v="2023-11-30T00:00:00"/>
    <n v="0"/>
    <n v="1"/>
    <n v="4"/>
    <n v="30"/>
    <n v="2"/>
    <n v="22490513"/>
    <n v="24960000"/>
    <n v="42891"/>
    <n v="1649"/>
    <n v="39407"/>
    <n v="0"/>
    <n v="0"/>
    <n v="0"/>
    <m/>
    <n v="0"/>
    <n v="0"/>
    <n v="0"/>
    <m/>
    <m/>
    <d v="2021-03-30T00:00:00"/>
    <n v="1"/>
    <s v="O"/>
    <n v="1"/>
    <n v="30"/>
    <n v="0"/>
    <m/>
    <m/>
    <m/>
    <m/>
    <m/>
    <m/>
    <n v="1"/>
    <n v="1"/>
    <m/>
    <m/>
    <n v="77970"/>
    <s v="CREDITOS DE CONSUMO"/>
    <n v="0"/>
    <n v="0"/>
    <n v="890480123"/>
    <s v="UNIVERSIDAD DE CARTAGENA"/>
    <n v="5"/>
    <m/>
    <m/>
    <m/>
    <m/>
    <n v="2"/>
    <n v="7"/>
    <n v="2"/>
  </r>
  <r>
    <n v="0"/>
    <s v="C"/>
    <x v="448"/>
    <x v="0"/>
    <n v="4"/>
    <n v="550008643"/>
    <d v="2016-02-15T00:00:00"/>
    <d v="2023-11-30T00:00:00"/>
    <n v="0"/>
    <n v="1"/>
    <n v="4"/>
    <n v="30"/>
    <n v="2"/>
    <n v="22490513"/>
    <n v="24960000"/>
    <n v="8988"/>
    <n v="346"/>
    <n v="8248"/>
    <n v="0"/>
    <n v="0"/>
    <n v="0"/>
    <m/>
    <n v="0"/>
    <n v="0"/>
    <n v="0"/>
    <m/>
    <m/>
    <d v="2021-03-30T00:00:00"/>
    <n v="1"/>
    <s v="O"/>
    <n v="1"/>
    <n v="30"/>
    <n v="0"/>
    <m/>
    <m/>
    <m/>
    <m/>
    <m/>
    <m/>
    <n v="1"/>
    <n v="1"/>
    <m/>
    <m/>
    <n v="16319"/>
    <s v="CREDITOS DE CONSUMO"/>
    <n v="0"/>
    <n v="0"/>
    <n v="890480123"/>
    <s v="UNIVERSIDAD DE CARTAGENA"/>
    <n v="5"/>
    <m/>
    <m/>
    <m/>
    <m/>
    <n v="2"/>
    <n v="7"/>
    <n v="2"/>
  </r>
  <r>
    <n v="0"/>
    <s v="C"/>
    <x v="448"/>
    <x v="0"/>
    <n v="4"/>
    <n v="550008656"/>
    <d v="2016-02-17T00:00:00"/>
    <d v="2023-11-30T00:00:00"/>
    <n v="0"/>
    <n v="1"/>
    <n v="4"/>
    <n v="30"/>
    <n v="2"/>
    <n v="22490513"/>
    <n v="24960000"/>
    <n v="7852"/>
    <n v="302"/>
    <n v="7214"/>
    <n v="0"/>
    <n v="0"/>
    <n v="0"/>
    <m/>
    <n v="0"/>
    <n v="0"/>
    <n v="0"/>
    <m/>
    <m/>
    <d v="2021-03-30T00:00:00"/>
    <n v="1"/>
    <s v="O"/>
    <n v="1"/>
    <n v="30"/>
    <n v="0"/>
    <m/>
    <m/>
    <m/>
    <m/>
    <m/>
    <m/>
    <n v="1"/>
    <n v="1"/>
    <m/>
    <m/>
    <n v="14274"/>
    <s v="CREDITOS DE CONSUMO"/>
    <n v="0"/>
    <n v="0"/>
    <n v="890480123"/>
    <s v="UNIVERSIDAD DE CARTAGENA"/>
    <n v="5"/>
    <m/>
    <m/>
    <m/>
    <m/>
    <n v="2"/>
    <n v="7"/>
    <n v="2"/>
  </r>
  <r>
    <n v="0"/>
    <s v="C"/>
    <x v="448"/>
    <x v="0"/>
    <n v="4"/>
    <n v="550008666"/>
    <d v="2016-02-13T00:00:00"/>
    <d v="2023-11-30T00:00:00"/>
    <n v="0"/>
    <n v="1"/>
    <n v="4"/>
    <n v="30"/>
    <n v="2"/>
    <n v="22490513"/>
    <n v="24960000"/>
    <n v="14418"/>
    <n v="554"/>
    <n v="13235"/>
    <n v="0"/>
    <n v="0"/>
    <n v="0"/>
    <m/>
    <n v="0"/>
    <n v="0"/>
    <n v="0"/>
    <m/>
    <m/>
    <d v="2021-03-30T00:00:00"/>
    <n v="1"/>
    <s v="O"/>
    <n v="1"/>
    <n v="30"/>
    <n v="0"/>
    <m/>
    <m/>
    <m/>
    <m/>
    <m/>
    <m/>
    <n v="1"/>
    <n v="1"/>
    <m/>
    <m/>
    <n v="26186"/>
    <s v="CREDITOS DE CONSUMO"/>
    <n v="0"/>
    <n v="0"/>
    <n v="890480123"/>
    <s v="UNIVERSIDAD DE CARTAGENA"/>
    <n v="5"/>
    <m/>
    <m/>
    <m/>
    <m/>
    <n v="2"/>
    <n v="7"/>
    <n v="2"/>
  </r>
  <r>
    <n v="0"/>
    <s v="C"/>
    <x v="448"/>
    <x v="0"/>
    <n v="4"/>
    <n v="550008667"/>
    <d v="2016-02-13T00:00:00"/>
    <d v="2023-11-30T00:00:00"/>
    <n v="0"/>
    <n v="1"/>
    <n v="4"/>
    <n v="30"/>
    <n v="2"/>
    <n v="22490513"/>
    <n v="24960000"/>
    <n v="9455"/>
    <n v="363"/>
    <n v="8691"/>
    <n v="0"/>
    <n v="0"/>
    <n v="0"/>
    <m/>
    <n v="0"/>
    <n v="0"/>
    <n v="0"/>
    <m/>
    <m/>
    <d v="2021-03-30T00:00:00"/>
    <n v="1"/>
    <s v="O"/>
    <n v="1"/>
    <n v="30"/>
    <n v="0"/>
    <m/>
    <m/>
    <m/>
    <m/>
    <m/>
    <m/>
    <n v="1"/>
    <n v="1"/>
    <m/>
    <m/>
    <n v="17196"/>
    <s v="CREDITOS DE CONSUMO"/>
    <n v="0"/>
    <n v="0"/>
    <n v="890480123"/>
    <s v="UNIVERSIDAD DE CARTAGENA"/>
    <n v="5"/>
    <m/>
    <m/>
    <m/>
    <m/>
    <n v="2"/>
    <n v="7"/>
    <n v="2"/>
  </r>
  <r>
    <n v="0"/>
    <s v="C"/>
    <x v="448"/>
    <x v="0"/>
    <n v="4"/>
    <n v="550008669"/>
    <d v="2016-02-13T00:00:00"/>
    <d v="2023-11-30T00:00:00"/>
    <n v="0"/>
    <n v="1"/>
    <n v="4"/>
    <n v="30"/>
    <n v="2"/>
    <n v="22490513"/>
    <n v="24960000"/>
    <n v="7876"/>
    <n v="303"/>
    <n v="7238"/>
    <n v="0"/>
    <n v="0"/>
    <n v="0"/>
    <m/>
    <n v="0"/>
    <n v="0"/>
    <n v="0"/>
    <m/>
    <m/>
    <d v="2021-03-30T00:00:00"/>
    <n v="1"/>
    <s v="O"/>
    <n v="1"/>
    <n v="30"/>
    <n v="0"/>
    <m/>
    <m/>
    <m/>
    <m/>
    <m/>
    <m/>
    <n v="1"/>
    <n v="1"/>
    <m/>
    <m/>
    <n v="14321"/>
    <s v="CREDITOS DE CONSUMO"/>
    <n v="0"/>
    <n v="0"/>
    <n v="890480123"/>
    <s v="UNIVERSIDAD DE CARTAGENA"/>
    <n v="5"/>
    <m/>
    <m/>
    <m/>
    <m/>
    <n v="2"/>
    <n v="7"/>
    <n v="2"/>
  </r>
  <r>
    <n v="0"/>
    <s v="C"/>
    <x v="448"/>
    <x v="0"/>
    <n v="4"/>
    <n v="550008680"/>
    <d v="2016-02-19T00:00:00"/>
    <d v="2023-11-30T00:00:00"/>
    <n v="0"/>
    <n v="1"/>
    <n v="4"/>
    <n v="30"/>
    <n v="2"/>
    <n v="22490513"/>
    <n v="24960000"/>
    <n v="13601"/>
    <n v="523"/>
    <n v="12499"/>
    <n v="0"/>
    <n v="0"/>
    <n v="0"/>
    <m/>
    <n v="0"/>
    <n v="0"/>
    <n v="0"/>
    <m/>
    <m/>
    <d v="2021-03-30T00:00:00"/>
    <n v="1"/>
    <s v="O"/>
    <n v="1"/>
    <n v="30"/>
    <n v="0"/>
    <m/>
    <m/>
    <m/>
    <m/>
    <m/>
    <m/>
    <n v="1"/>
    <n v="1"/>
    <m/>
    <m/>
    <n v="24730"/>
    <s v="CREDITOS DE CONSUMO"/>
    <n v="0"/>
    <n v="0"/>
    <n v="890480123"/>
    <s v="UNIVERSIDAD DE CARTAGENA"/>
    <n v="5"/>
    <m/>
    <m/>
    <m/>
    <m/>
    <n v="2"/>
    <n v="7"/>
    <n v="2"/>
  </r>
  <r>
    <n v="0"/>
    <s v="C"/>
    <x v="448"/>
    <x v="0"/>
    <n v="4"/>
    <n v="550008690"/>
    <d v="2016-02-20T00:00:00"/>
    <d v="2023-11-30T00:00:00"/>
    <n v="0"/>
    <n v="1"/>
    <n v="4"/>
    <n v="30"/>
    <n v="2"/>
    <n v="22490513"/>
    <n v="24960000"/>
    <n v="9662"/>
    <n v="371"/>
    <n v="8881"/>
    <n v="0"/>
    <n v="0"/>
    <n v="0"/>
    <m/>
    <n v="0"/>
    <n v="0"/>
    <n v="0"/>
    <m/>
    <m/>
    <d v="2021-03-30T00:00:00"/>
    <n v="1"/>
    <s v="O"/>
    <n v="1"/>
    <n v="30"/>
    <n v="0"/>
    <m/>
    <m/>
    <m/>
    <m/>
    <m/>
    <m/>
    <n v="1"/>
    <n v="1"/>
    <m/>
    <m/>
    <n v="17572"/>
    <s v="CREDITOS DE CONSUMO"/>
    <n v="0"/>
    <n v="0"/>
    <n v="890480123"/>
    <s v="UNIVERSIDAD DE CARTAGENA"/>
    <n v="5"/>
    <m/>
    <m/>
    <m/>
    <m/>
    <n v="2"/>
    <n v="7"/>
    <n v="2"/>
  </r>
  <r>
    <n v="0"/>
    <s v="C"/>
    <x v="448"/>
    <x v="0"/>
    <n v="4"/>
    <n v="550008980"/>
    <d v="2016-03-19T00:00:00"/>
    <d v="2023-11-30T00:00:00"/>
    <n v="0"/>
    <n v="1"/>
    <n v="4"/>
    <n v="30"/>
    <n v="2"/>
    <n v="22490513"/>
    <n v="24960000"/>
    <n v="13094"/>
    <n v="503"/>
    <n v="12035"/>
    <n v="0"/>
    <n v="0"/>
    <n v="0"/>
    <m/>
    <n v="0"/>
    <n v="0"/>
    <n v="0"/>
    <m/>
    <m/>
    <d v="2021-03-30T00:00:00"/>
    <n v="1"/>
    <s v="O"/>
    <n v="1"/>
    <n v="30"/>
    <n v="0"/>
    <m/>
    <m/>
    <m/>
    <m/>
    <m/>
    <m/>
    <n v="1"/>
    <n v="1"/>
    <m/>
    <m/>
    <n v="23812"/>
    <s v="CREDITOS DE CONSUMO"/>
    <n v="0"/>
    <n v="0"/>
    <n v="890480123"/>
    <s v="UNIVERSIDAD DE CARTAGENA"/>
    <n v="5"/>
    <m/>
    <m/>
    <m/>
    <m/>
    <n v="2"/>
    <n v="7"/>
    <n v="2"/>
  </r>
  <r>
    <n v="0"/>
    <s v="C"/>
    <x v="448"/>
    <x v="0"/>
    <n v="4"/>
    <n v="550009003"/>
    <d v="2016-03-23T00:00:00"/>
    <d v="2023-11-30T00:00:00"/>
    <n v="0"/>
    <n v="1"/>
    <n v="4"/>
    <n v="30"/>
    <n v="2"/>
    <n v="22490513"/>
    <n v="24960000"/>
    <n v="5658"/>
    <n v="218"/>
    <n v="5187"/>
    <n v="0"/>
    <n v="0"/>
    <n v="0"/>
    <m/>
    <n v="0"/>
    <n v="0"/>
    <n v="0"/>
    <m/>
    <m/>
    <d v="2021-03-30T00:00:00"/>
    <n v="1"/>
    <s v="O"/>
    <n v="1"/>
    <n v="30"/>
    <n v="0"/>
    <m/>
    <m/>
    <m/>
    <m/>
    <m/>
    <m/>
    <n v="1"/>
    <n v="1"/>
    <m/>
    <m/>
    <n v="10263"/>
    <s v="CREDITOS DE CONSUMO"/>
    <n v="0"/>
    <n v="0"/>
    <n v="890480123"/>
    <s v="UNIVERSIDAD DE CARTAGENA"/>
    <n v="5"/>
    <m/>
    <m/>
    <m/>
    <m/>
    <n v="2"/>
    <n v="7"/>
    <n v="2"/>
  </r>
  <r>
    <n v="0"/>
    <s v="C"/>
    <x v="448"/>
    <x v="0"/>
    <n v="4"/>
    <n v="550009008"/>
    <d v="2016-03-24T00:00:00"/>
    <d v="2023-11-30T00:00:00"/>
    <n v="0"/>
    <n v="1"/>
    <n v="4"/>
    <n v="30"/>
    <n v="2"/>
    <n v="22490513"/>
    <n v="24960000"/>
    <n v="6696"/>
    <n v="257"/>
    <n v="6155"/>
    <n v="0"/>
    <n v="0"/>
    <n v="0"/>
    <m/>
    <n v="0"/>
    <n v="0"/>
    <n v="0"/>
    <m/>
    <m/>
    <d v="2021-03-30T00:00:00"/>
    <n v="1"/>
    <s v="O"/>
    <n v="1"/>
    <n v="30"/>
    <n v="0"/>
    <m/>
    <m/>
    <m/>
    <m/>
    <m/>
    <m/>
    <n v="1"/>
    <n v="1"/>
    <m/>
    <m/>
    <n v="12178"/>
    <s v="CREDITOS DE CONSUMO"/>
    <n v="0"/>
    <n v="0"/>
    <n v="890480123"/>
    <s v="UNIVERSIDAD DE CARTAGENA"/>
    <n v="5"/>
    <m/>
    <m/>
    <m/>
    <m/>
    <n v="2"/>
    <n v="7"/>
    <n v="2"/>
  </r>
  <r>
    <n v="0"/>
    <s v="C"/>
    <x v="448"/>
    <x v="0"/>
    <n v="4"/>
    <n v="550009010"/>
    <d v="2016-03-24T00:00:00"/>
    <d v="2023-11-30T00:00:00"/>
    <n v="0"/>
    <n v="1"/>
    <n v="4"/>
    <n v="30"/>
    <n v="2"/>
    <n v="22490513"/>
    <n v="24960000"/>
    <n v="15846"/>
    <n v="609"/>
    <n v="14552"/>
    <n v="0"/>
    <n v="0"/>
    <n v="0"/>
    <m/>
    <n v="0"/>
    <n v="0"/>
    <n v="0"/>
    <m/>
    <m/>
    <d v="2021-03-30T00:00:00"/>
    <n v="1"/>
    <s v="O"/>
    <n v="1"/>
    <n v="30"/>
    <n v="0"/>
    <m/>
    <m/>
    <m/>
    <m/>
    <m/>
    <m/>
    <n v="1"/>
    <n v="1"/>
    <m/>
    <m/>
    <n v="28792"/>
    <s v="CREDITOS DE CONSUMO"/>
    <n v="0"/>
    <n v="0"/>
    <n v="890480123"/>
    <s v="UNIVERSIDAD DE CARTAGENA"/>
    <n v="5"/>
    <m/>
    <m/>
    <m/>
    <m/>
    <n v="2"/>
    <n v="7"/>
    <n v="2"/>
  </r>
  <r>
    <n v="0"/>
    <s v="C"/>
    <x v="448"/>
    <x v="0"/>
    <n v="4"/>
    <n v="550009012"/>
    <d v="2016-03-24T00:00:00"/>
    <d v="2023-11-30T00:00:00"/>
    <n v="0"/>
    <n v="1"/>
    <n v="4"/>
    <n v="30"/>
    <n v="2"/>
    <n v="22490513"/>
    <n v="24960000"/>
    <n v="15019"/>
    <n v="577"/>
    <n v="13803"/>
    <n v="0"/>
    <n v="0"/>
    <n v="0"/>
    <m/>
    <n v="0"/>
    <n v="0"/>
    <n v="0"/>
    <m/>
    <m/>
    <d v="2021-03-30T00:00:00"/>
    <n v="1"/>
    <s v="O"/>
    <n v="1"/>
    <n v="30"/>
    <n v="0"/>
    <m/>
    <m/>
    <m/>
    <m/>
    <m/>
    <m/>
    <n v="1"/>
    <n v="1"/>
    <m/>
    <m/>
    <n v="27310"/>
    <s v="CREDITOS DE CONSUMO"/>
    <n v="0"/>
    <n v="0"/>
    <n v="890480123"/>
    <s v="UNIVERSIDAD DE CARTAGENA"/>
    <n v="5"/>
    <m/>
    <m/>
    <m/>
    <m/>
    <n v="2"/>
    <n v="7"/>
    <n v="2"/>
  </r>
  <r>
    <n v="0"/>
    <s v="C"/>
    <x v="448"/>
    <x v="0"/>
    <n v="4"/>
    <n v="550009018"/>
    <d v="2016-03-26T00:00:00"/>
    <d v="2023-11-30T00:00:00"/>
    <n v="0"/>
    <n v="1"/>
    <n v="4"/>
    <n v="30"/>
    <n v="2"/>
    <n v="22490513"/>
    <n v="24960000"/>
    <n v="9053"/>
    <n v="348"/>
    <n v="8309"/>
    <n v="0"/>
    <n v="0"/>
    <n v="0"/>
    <m/>
    <n v="0"/>
    <n v="0"/>
    <n v="0"/>
    <m/>
    <m/>
    <d v="2021-03-30T00:00:00"/>
    <n v="1"/>
    <s v="O"/>
    <n v="1"/>
    <n v="30"/>
    <n v="0"/>
    <m/>
    <m/>
    <m/>
    <m/>
    <m/>
    <m/>
    <n v="1"/>
    <n v="1"/>
    <m/>
    <m/>
    <n v="16440"/>
    <s v="CREDITOS DE CONSUMO"/>
    <n v="0"/>
    <n v="0"/>
    <n v="890480123"/>
    <s v="UNIVERSIDAD DE CARTAGENA"/>
    <n v="5"/>
    <m/>
    <m/>
    <m/>
    <m/>
    <n v="2"/>
    <n v="7"/>
    <n v="2"/>
  </r>
  <r>
    <n v="0"/>
    <s v="C"/>
    <x v="448"/>
    <x v="0"/>
    <n v="4"/>
    <n v="550009316"/>
    <d v="2016-04-13T00:00:00"/>
    <d v="2023-11-30T00:00:00"/>
    <n v="0"/>
    <n v="1"/>
    <n v="4"/>
    <n v="30"/>
    <n v="2"/>
    <n v="22490513"/>
    <n v="24960000"/>
    <n v="22598"/>
    <n v="869"/>
    <n v="20757"/>
    <n v="0"/>
    <n v="0"/>
    <n v="0"/>
    <m/>
    <n v="0"/>
    <n v="0"/>
    <n v="0"/>
    <m/>
    <m/>
    <d v="2021-03-30T00:00:00"/>
    <n v="1"/>
    <s v="O"/>
    <n v="1"/>
    <n v="30"/>
    <n v="0"/>
    <m/>
    <m/>
    <m/>
    <m/>
    <m/>
    <m/>
    <n v="1"/>
    <n v="1"/>
    <m/>
    <m/>
    <n v="41069"/>
    <s v="CREDITOS DE CONSUMO"/>
    <n v="0"/>
    <n v="0"/>
    <n v="890480123"/>
    <s v="UNIVERSIDAD DE CARTAGENA"/>
    <n v="5"/>
    <m/>
    <m/>
    <m/>
    <m/>
    <n v="2"/>
    <n v="7"/>
    <n v="2"/>
  </r>
  <r>
    <n v="0"/>
    <s v="C"/>
    <x v="448"/>
    <x v="0"/>
    <n v="4"/>
    <n v="550009399"/>
    <d v="2016-04-22T00:00:00"/>
    <d v="2023-11-30T00:00:00"/>
    <n v="0"/>
    <n v="1"/>
    <n v="4"/>
    <n v="30"/>
    <n v="2"/>
    <n v="22490513"/>
    <n v="24960000"/>
    <n v="21755"/>
    <n v="836"/>
    <n v="19994"/>
    <n v="0"/>
    <n v="0"/>
    <n v="0"/>
    <m/>
    <n v="0"/>
    <n v="0"/>
    <n v="0"/>
    <m/>
    <m/>
    <d v="2021-03-30T00:00:00"/>
    <n v="1"/>
    <s v="O"/>
    <n v="1"/>
    <n v="30"/>
    <n v="0"/>
    <m/>
    <m/>
    <m/>
    <m/>
    <m/>
    <m/>
    <n v="1"/>
    <n v="1"/>
    <m/>
    <m/>
    <n v="39560"/>
    <s v="CREDITOS DE CONSUMO"/>
    <n v="0"/>
    <n v="0"/>
    <n v="890480123"/>
    <s v="UNIVERSIDAD DE CARTAGENA"/>
    <n v="5"/>
    <m/>
    <m/>
    <m/>
    <m/>
    <n v="2"/>
    <n v="7"/>
    <n v="2"/>
  </r>
  <r>
    <n v="0"/>
    <s v="C"/>
    <x v="448"/>
    <x v="0"/>
    <n v="4"/>
    <n v="550009509"/>
    <d v="2016-05-05T00:00:00"/>
    <d v="2023-11-30T00:00:00"/>
    <n v="0"/>
    <n v="1"/>
    <n v="4"/>
    <n v="30"/>
    <n v="2"/>
    <n v="22490513"/>
    <n v="24960000"/>
    <n v="16404"/>
    <n v="631"/>
    <n v="15072"/>
    <n v="0"/>
    <n v="0"/>
    <n v="0"/>
    <m/>
    <n v="0"/>
    <n v="0"/>
    <n v="0"/>
    <m/>
    <m/>
    <d v="2021-03-30T00:00:00"/>
    <n v="1"/>
    <s v="O"/>
    <n v="1"/>
    <n v="30"/>
    <n v="0"/>
    <m/>
    <m/>
    <m/>
    <m/>
    <m/>
    <m/>
    <n v="1"/>
    <n v="1"/>
    <m/>
    <m/>
    <n v="29821"/>
    <s v="CREDITOS DE CONSUMO"/>
    <n v="0"/>
    <n v="0"/>
    <n v="890480123"/>
    <s v="UNIVERSIDAD DE CARTAGENA"/>
    <n v="5"/>
    <m/>
    <m/>
    <m/>
    <m/>
    <n v="2"/>
    <n v="7"/>
    <n v="2"/>
  </r>
  <r>
    <n v="0"/>
    <s v="C"/>
    <x v="448"/>
    <x v="0"/>
    <n v="4"/>
    <n v="550009603"/>
    <d v="2016-05-13T00:00:00"/>
    <d v="2023-11-30T00:00:00"/>
    <n v="0"/>
    <n v="1"/>
    <n v="4"/>
    <n v="30"/>
    <n v="2"/>
    <n v="22490513"/>
    <n v="24960000"/>
    <n v="24227"/>
    <n v="931"/>
    <n v="22257"/>
    <n v="0"/>
    <n v="0"/>
    <n v="0"/>
    <m/>
    <n v="0"/>
    <n v="0"/>
    <n v="0"/>
    <m/>
    <m/>
    <d v="2021-03-30T00:00:00"/>
    <n v="1"/>
    <s v="O"/>
    <n v="1"/>
    <n v="30"/>
    <n v="0"/>
    <m/>
    <m/>
    <m/>
    <m/>
    <m/>
    <m/>
    <n v="1"/>
    <n v="1"/>
    <m/>
    <m/>
    <n v="44037"/>
    <s v="CREDITOS DE CONSUMO"/>
    <n v="0"/>
    <n v="0"/>
    <n v="890480123"/>
    <s v="UNIVERSIDAD DE CARTAGENA"/>
    <n v="5"/>
    <m/>
    <m/>
    <m/>
    <m/>
    <n v="2"/>
    <n v="7"/>
    <n v="2"/>
  </r>
  <r>
    <n v="0"/>
    <s v="C"/>
    <x v="448"/>
    <x v="0"/>
    <n v="4"/>
    <n v="550010641"/>
    <d v="2016-07-19T00:00:00"/>
    <d v="2023-11-30T00:00:00"/>
    <n v="0"/>
    <n v="1"/>
    <n v="4"/>
    <n v="30"/>
    <n v="2"/>
    <n v="22490513"/>
    <n v="24960000"/>
    <n v="20964"/>
    <n v="806"/>
    <n v="19254"/>
    <n v="0"/>
    <n v="0"/>
    <n v="0"/>
    <m/>
    <n v="0"/>
    <n v="0"/>
    <n v="0"/>
    <m/>
    <m/>
    <d v="2021-03-30T00:00:00"/>
    <n v="1"/>
    <s v="O"/>
    <n v="1"/>
    <n v="30"/>
    <n v="0"/>
    <m/>
    <m/>
    <m/>
    <m/>
    <m/>
    <m/>
    <n v="1"/>
    <n v="1"/>
    <m/>
    <m/>
    <n v="38096"/>
    <s v="CREDITOS DE CONSUMO"/>
    <n v="0"/>
    <n v="0"/>
    <n v="890480123"/>
    <s v="UNIVERSIDAD DE CARTAGENA"/>
    <n v="5"/>
    <m/>
    <m/>
    <m/>
    <m/>
    <n v="2"/>
    <n v="7"/>
    <n v="2"/>
  </r>
  <r>
    <n v="0"/>
    <s v="C"/>
    <x v="448"/>
    <x v="0"/>
    <n v="4"/>
    <n v="550010660"/>
    <d v="2016-07-20T00:00:00"/>
    <d v="2023-11-30T00:00:00"/>
    <n v="0"/>
    <n v="1"/>
    <n v="4"/>
    <n v="30"/>
    <n v="2"/>
    <n v="22490513"/>
    <n v="24960000"/>
    <n v="6169"/>
    <n v="237"/>
    <n v="5670"/>
    <n v="0"/>
    <n v="0"/>
    <n v="0"/>
    <m/>
    <n v="0"/>
    <n v="0"/>
    <n v="0"/>
    <m/>
    <m/>
    <d v="2021-03-30T00:00:00"/>
    <n v="1"/>
    <s v="O"/>
    <n v="1"/>
    <n v="30"/>
    <n v="0"/>
    <m/>
    <m/>
    <m/>
    <m/>
    <m/>
    <m/>
    <n v="1"/>
    <n v="1"/>
    <m/>
    <m/>
    <n v="11219"/>
    <s v="CREDITOS DE CONSUMO"/>
    <n v="0"/>
    <n v="0"/>
    <n v="890480123"/>
    <s v="UNIVERSIDAD DE CARTAGENA"/>
    <n v="5"/>
    <m/>
    <m/>
    <m/>
    <m/>
    <n v="2"/>
    <n v="7"/>
    <n v="2"/>
  </r>
  <r>
    <n v="0"/>
    <s v="C"/>
    <x v="448"/>
    <x v="0"/>
    <n v="4"/>
    <n v="550010989"/>
    <d v="2016-08-03T00:00:00"/>
    <d v="2023-11-30T00:00:00"/>
    <n v="0"/>
    <n v="1"/>
    <n v="4"/>
    <n v="30"/>
    <n v="2"/>
    <n v="22490513"/>
    <n v="24960000"/>
    <n v="22075"/>
    <n v="849"/>
    <n v="20285"/>
    <n v="0"/>
    <n v="0"/>
    <n v="0"/>
    <m/>
    <n v="0"/>
    <n v="0"/>
    <n v="0"/>
    <m/>
    <m/>
    <d v="2021-03-30T00:00:00"/>
    <n v="1"/>
    <s v="O"/>
    <n v="1"/>
    <n v="30"/>
    <n v="0"/>
    <m/>
    <m/>
    <m/>
    <m/>
    <m/>
    <m/>
    <n v="1"/>
    <n v="1"/>
    <m/>
    <m/>
    <n v="40135"/>
    <s v="CREDITOS DE CONSUMO"/>
    <n v="0"/>
    <n v="0"/>
    <n v="890480123"/>
    <s v="UNIVERSIDAD DE CARTAGENA"/>
    <n v="5"/>
    <m/>
    <m/>
    <m/>
    <m/>
    <n v="2"/>
    <n v="7"/>
    <n v="2"/>
  </r>
  <r>
    <n v="0"/>
    <s v="C"/>
    <x v="448"/>
    <x v="0"/>
    <n v="4"/>
    <n v="550011105"/>
    <d v="2016-08-11T00:00:00"/>
    <d v="2023-11-30T00:00:00"/>
    <n v="0"/>
    <n v="1"/>
    <n v="4"/>
    <n v="30"/>
    <n v="2"/>
    <n v="22490513"/>
    <n v="24960000"/>
    <n v="5116"/>
    <n v="197"/>
    <n v="4699"/>
    <n v="0"/>
    <n v="0"/>
    <n v="0"/>
    <m/>
    <n v="0"/>
    <n v="0"/>
    <n v="0"/>
    <m/>
    <m/>
    <d v="2021-03-30T00:00:00"/>
    <n v="1"/>
    <s v="O"/>
    <n v="1"/>
    <n v="30"/>
    <n v="0"/>
    <m/>
    <m/>
    <m/>
    <m/>
    <m/>
    <m/>
    <n v="1"/>
    <n v="1"/>
    <m/>
    <m/>
    <n v="9297"/>
    <s v="CREDITOS DE CONSUMO"/>
    <n v="0"/>
    <n v="0"/>
    <n v="890480123"/>
    <s v="UNIVERSIDAD DE CARTAGENA"/>
    <n v="5"/>
    <m/>
    <m/>
    <m/>
    <m/>
    <n v="2"/>
    <n v="7"/>
    <n v="2"/>
  </r>
  <r>
    <n v="0"/>
    <s v="C"/>
    <x v="448"/>
    <x v="0"/>
    <n v="4"/>
    <n v="550011229"/>
    <d v="2016-08-20T00:00:00"/>
    <d v="2023-11-30T00:00:00"/>
    <n v="0"/>
    <n v="1"/>
    <n v="4"/>
    <n v="30"/>
    <n v="2"/>
    <n v="22490513"/>
    <n v="24960000"/>
    <n v="13800"/>
    <n v="531"/>
    <n v="12676"/>
    <n v="0"/>
    <n v="0"/>
    <n v="0"/>
    <m/>
    <n v="0"/>
    <n v="0"/>
    <n v="0"/>
    <m/>
    <m/>
    <d v="2021-03-30T00:00:00"/>
    <n v="1"/>
    <s v="O"/>
    <n v="1"/>
    <n v="30"/>
    <n v="0"/>
    <m/>
    <m/>
    <m/>
    <m/>
    <m/>
    <m/>
    <n v="1"/>
    <n v="1"/>
    <m/>
    <m/>
    <n v="25080"/>
    <s v="CREDITOS DE CONSUMO"/>
    <n v="0"/>
    <n v="0"/>
    <n v="890480123"/>
    <s v="UNIVERSIDAD DE CARTAGENA"/>
    <n v="5"/>
    <m/>
    <m/>
    <m/>
    <m/>
    <n v="2"/>
    <n v="7"/>
    <n v="2"/>
  </r>
  <r>
    <n v="0"/>
    <s v="C"/>
    <x v="448"/>
    <x v="0"/>
    <n v="4"/>
    <n v="550011343"/>
    <d v="2016-08-31T00:00:00"/>
    <d v="2023-11-30T00:00:00"/>
    <n v="0"/>
    <n v="1"/>
    <n v="4"/>
    <n v="30"/>
    <n v="2"/>
    <n v="22490513"/>
    <n v="24960000"/>
    <n v="40312"/>
    <n v="1550"/>
    <n v="37044"/>
    <n v="0"/>
    <n v="0"/>
    <n v="0"/>
    <m/>
    <n v="0"/>
    <n v="0"/>
    <n v="0"/>
    <m/>
    <m/>
    <d v="2021-03-30T00:00:00"/>
    <n v="1"/>
    <s v="O"/>
    <n v="1"/>
    <n v="30"/>
    <n v="0"/>
    <m/>
    <m/>
    <m/>
    <m/>
    <m/>
    <m/>
    <n v="1"/>
    <n v="1"/>
    <m/>
    <m/>
    <n v="73294"/>
    <s v="CREDITOS DE CONSUMO"/>
    <n v="0"/>
    <n v="0"/>
    <n v="890480123"/>
    <s v="UNIVERSIDAD DE CARTAGENA"/>
    <n v="5"/>
    <m/>
    <m/>
    <m/>
    <m/>
    <n v="2"/>
    <n v="7"/>
    <n v="2"/>
  </r>
  <r>
    <n v="0"/>
    <s v="C"/>
    <x v="448"/>
    <x v="0"/>
    <n v="4"/>
    <n v="550011697"/>
    <d v="2016-09-17T00:00:00"/>
    <d v="2023-11-30T00:00:00"/>
    <n v="0"/>
    <n v="1"/>
    <n v="4"/>
    <n v="30"/>
    <n v="2"/>
    <n v="22490513"/>
    <n v="24960000"/>
    <n v="10132"/>
    <n v="390"/>
    <n v="9308"/>
    <n v="0"/>
    <n v="0"/>
    <n v="0"/>
    <m/>
    <n v="0"/>
    <n v="0"/>
    <n v="0"/>
    <m/>
    <m/>
    <d v="2021-03-30T00:00:00"/>
    <n v="1"/>
    <s v="O"/>
    <n v="1"/>
    <n v="30"/>
    <n v="0"/>
    <m/>
    <m/>
    <m/>
    <m/>
    <m/>
    <m/>
    <n v="1"/>
    <n v="1"/>
    <m/>
    <m/>
    <n v="18417"/>
    <s v="CREDITOS DE CONSUMO"/>
    <n v="0"/>
    <n v="0"/>
    <n v="890480123"/>
    <s v="UNIVERSIDAD DE CARTAGENA"/>
    <n v="5"/>
    <m/>
    <m/>
    <m/>
    <m/>
    <n v="2"/>
    <n v="7"/>
    <n v="2"/>
  </r>
  <r>
    <n v="0"/>
    <s v="C"/>
    <x v="448"/>
    <x v="0"/>
    <n v="4"/>
    <n v="550011755"/>
    <d v="2016-09-22T00:00:00"/>
    <d v="2023-11-30T00:00:00"/>
    <n v="0"/>
    <n v="1"/>
    <n v="4"/>
    <n v="30"/>
    <n v="2"/>
    <n v="22490513"/>
    <n v="24960000"/>
    <n v="12615"/>
    <n v="485"/>
    <n v="11579"/>
    <n v="0"/>
    <n v="0"/>
    <n v="0"/>
    <m/>
    <n v="0"/>
    <n v="0"/>
    <n v="0"/>
    <m/>
    <m/>
    <d v="2021-03-30T00:00:00"/>
    <n v="1"/>
    <s v="O"/>
    <n v="1"/>
    <n v="30"/>
    <n v="0"/>
    <m/>
    <m/>
    <m/>
    <m/>
    <m/>
    <m/>
    <n v="1"/>
    <n v="1"/>
    <m/>
    <m/>
    <n v="22910"/>
    <s v="CREDITOS DE CONSUMO"/>
    <n v="0"/>
    <n v="0"/>
    <n v="890480123"/>
    <s v="UNIVERSIDAD DE CARTAGENA"/>
    <n v="5"/>
    <m/>
    <m/>
    <m/>
    <m/>
    <n v="2"/>
    <n v="7"/>
    <n v="2"/>
  </r>
  <r>
    <n v="0"/>
    <s v="C"/>
    <x v="448"/>
    <x v="0"/>
    <n v="4"/>
    <n v="550011758"/>
    <d v="2016-09-22T00:00:00"/>
    <d v="2023-11-30T00:00:00"/>
    <n v="0"/>
    <n v="1"/>
    <n v="4"/>
    <n v="30"/>
    <n v="2"/>
    <n v="22490513"/>
    <n v="24960000"/>
    <n v="7303"/>
    <n v="281"/>
    <n v="6700"/>
    <n v="0"/>
    <n v="0"/>
    <n v="0"/>
    <m/>
    <n v="0"/>
    <n v="0"/>
    <n v="0"/>
    <m/>
    <m/>
    <d v="2021-03-30T00:00:00"/>
    <n v="1"/>
    <s v="O"/>
    <n v="1"/>
    <n v="30"/>
    <n v="0"/>
    <m/>
    <m/>
    <m/>
    <m/>
    <m/>
    <m/>
    <n v="1"/>
    <n v="1"/>
    <m/>
    <m/>
    <n v="13257"/>
    <s v="CREDITOS DE CONSUMO"/>
    <n v="0"/>
    <n v="0"/>
    <n v="890480123"/>
    <s v="UNIVERSIDAD DE CARTAGENA"/>
    <n v="5"/>
    <m/>
    <m/>
    <m/>
    <m/>
    <n v="2"/>
    <n v="7"/>
    <n v="2"/>
  </r>
  <r>
    <n v="0"/>
    <s v="C"/>
    <x v="448"/>
    <x v="0"/>
    <n v="4"/>
    <n v="550011776"/>
    <d v="2016-09-23T00:00:00"/>
    <d v="2023-11-30T00:00:00"/>
    <n v="0"/>
    <n v="1"/>
    <n v="4"/>
    <n v="30"/>
    <n v="2"/>
    <n v="22490513"/>
    <n v="24960000"/>
    <n v="18375"/>
    <n v="706"/>
    <n v="16888"/>
    <n v="0"/>
    <n v="0"/>
    <n v="0"/>
    <m/>
    <n v="0"/>
    <n v="0"/>
    <n v="0"/>
    <m/>
    <m/>
    <d v="2021-03-30T00:00:00"/>
    <n v="1"/>
    <s v="O"/>
    <n v="1"/>
    <n v="30"/>
    <n v="0"/>
    <m/>
    <m/>
    <m/>
    <m/>
    <m/>
    <m/>
    <n v="1"/>
    <n v="1"/>
    <m/>
    <m/>
    <n v="33414"/>
    <s v="CREDITOS DE CONSUMO"/>
    <n v="0"/>
    <n v="0"/>
    <n v="890480123"/>
    <s v="UNIVERSIDAD DE CARTAGENA"/>
    <n v="5"/>
    <m/>
    <m/>
    <m/>
    <m/>
    <n v="2"/>
    <n v="7"/>
    <n v="2"/>
  </r>
  <r>
    <n v="0"/>
    <s v="C"/>
    <x v="448"/>
    <x v="0"/>
    <n v="4"/>
    <n v="550011788"/>
    <d v="2016-09-24T00:00:00"/>
    <d v="2023-11-30T00:00:00"/>
    <n v="0"/>
    <n v="1"/>
    <n v="4"/>
    <n v="30"/>
    <n v="2"/>
    <n v="22490513"/>
    <n v="24960000"/>
    <n v="10736"/>
    <n v="413"/>
    <n v="9854"/>
    <n v="0"/>
    <n v="0"/>
    <n v="0"/>
    <m/>
    <n v="0"/>
    <n v="0"/>
    <n v="0"/>
    <m/>
    <m/>
    <d v="2021-03-30T00:00:00"/>
    <n v="1"/>
    <s v="O"/>
    <n v="1"/>
    <n v="30"/>
    <n v="0"/>
    <m/>
    <m/>
    <m/>
    <m/>
    <m/>
    <m/>
    <n v="1"/>
    <n v="1"/>
    <m/>
    <m/>
    <n v="19497"/>
    <s v="CREDITOS DE CONSUMO"/>
    <n v="0"/>
    <n v="0"/>
    <n v="890480123"/>
    <s v="UNIVERSIDAD DE CARTAGENA"/>
    <n v="5"/>
    <m/>
    <m/>
    <m/>
    <m/>
    <n v="2"/>
    <n v="7"/>
    <n v="2"/>
  </r>
  <r>
    <n v="0"/>
    <s v="C"/>
    <x v="448"/>
    <x v="0"/>
    <n v="4"/>
    <n v="550011805"/>
    <d v="2016-09-25T00:00:00"/>
    <d v="2023-11-30T00:00:00"/>
    <n v="0"/>
    <n v="1"/>
    <n v="4"/>
    <n v="30"/>
    <n v="2"/>
    <n v="22490513"/>
    <n v="24960000"/>
    <n v="24707"/>
    <n v="950"/>
    <n v="22688"/>
    <n v="0"/>
    <n v="0"/>
    <n v="0"/>
    <m/>
    <n v="0"/>
    <n v="0"/>
    <n v="0"/>
    <m/>
    <m/>
    <d v="2021-03-30T00:00:00"/>
    <n v="1"/>
    <s v="O"/>
    <n v="1"/>
    <n v="30"/>
    <n v="0"/>
    <m/>
    <m/>
    <m/>
    <m/>
    <m/>
    <m/>
    <n v="1"/>
    <n v="1"/>
    <m/>
    <m/>
    <n v="44890"/>
    <s v="CREDITOS DE CONSUMO"/>
    <n v="0"/>
    <n v="0"/>
    <n v="890480123"/>
    <s v="UNIVERSIDAD DE CARTAGENA"/>
    <n v="5"/>
    <m/>
    <m/>
    <m/>
    <m/>
    <n v="2"/>
    <n v="7"/>
    <n v="2"/>
  </r>
  <r>
    <n v="0"/>
    <s v="C"/>
    <x v="448"/>
    <x v="0"/>
    <n v="4"/>
    <n v="550012066"/>
    <d v="2016-10-08T00:00:00"/>
    <d v="2023-11-30T00:00:00"/>
    <n v="0"/>
    <n v="1"/>
    <n v="4"/>
    <n v="30"/>
    <n v="2"/>
    <n v="22490513"/>
    <n v="24960000"/>
    <n v="10734"/>
    <n v="413"/>
    <n v="9852"/>
    <n v="0"/>
    <n v="0"/>
    <n v="0"/>
    <m/>
    <n v="0"/>
    <n v="0"/>
    <n v="0"/>
    <m/>
    <m/>
    <d v="2021-03-30T00:00:00"/>
    <n v="1"/>
    <s v="O"/>
    <n v="1"/>
    <n v="30"/>
    <n v="0"/>
    <m/>
    <m/>
    <m/>
    <m/>
    <m/>
    <m/>
    <n v="1"/>
    <n v="1"/>
    <m/>
    <m/>
    <n v="19493"/>
    <s v="CREDITOS DE CONSUMO"/>
    <n v="0"/>
    <n v="0"/>
    <n v="890480123"/>
    <s v="UNIVERSIDAD DE CARTAGENA"/>
    <n v="5"/>
    <m/>
    <m/>
    <m/>
    <m/>
    <n v="2"/>
    <n v="7"/>
    <n v="2"/>
  </r>
  <r>
    <n v="0"/>
    <s v="C"/>
    <x v="448"/>
    <x v="0"/>
    <n v="4"/>
    <n v="550012085"/>
    <d v="2016-10-10T00:00:00"/>
    <d v="2023-11-30T00:00:00"/>
    <n v="0"/>
    <n v="1"/>
    <n v="4"/>
    <n v="30"/>
    <n v="2"/>
    <n v="22490513"/>
    <n v="24960000"/>
    <n v="15276"/>
    <n v="587"/>
    <n v="14039"/>
    <n v="0"/>
    <n v="0"/>
    <n v="0"/>
    <m/>
    <n v="0"/>
    <n v="0"/>
    <n v="0"/>
    <m/>
    <m/>
    <d v="2021-03-30T00:00:00"/>
    <n v="1"/>
    <s v="O"/>
    <n v="1"/>
    <n v="30"/>
    <n v="0"/>
    <m/>
    <m/>
    <m/>
    <m/>
    <m/>
    <m/>
    <n v="1"/>
    <n v="1"/>
    <m/>
    <m/>
    <n v="27777"/>
    <s v="CREDITOS DE CONSUMO"/>
    <n v="0"/>
    <n v="0"/>
    <n v="890480123"/>
    <s v="UNIVERSIDAD DE CARTAGENA"/>
    <n v="5"/>
    <m/>
    <m/>
    <m/>
    <m/>
    <n v="2"/>
    <n v="7"/>
    <n v="2"/>
  </r>
  <r>
    <n v="0"/>
    <s v="C"/>
    <x v="448"/>
    <x v="0"/>
    <n v="4"/>
    <n v="550012102"/>
    <d v="2016-10-11T00:00:00"/>
    <d v="2023-11-30T00:00:00"/>
    <n v="0"/>
    <n v="1"/>
    <n v="4"/>
    <n v="30"/>
    <n v="2"/>
    <n v="22490513"/>
    <n v="24960000"/>
    <n v="18399"/>
    <n v="707"/>
    <n v="16909"/>
    <n v="0"/>
    <n v="0"/>
    <n v="0"/>
    <m/>
    <n v="0"/>
    <n v="0"/>
    <n v="0"/>
    <m/>
    <m/>
    <d v="2021-03-30T00:00:00"/>
    <n v="1"/>
    <s v="O"/>
    <n v="1"/>
    <n v="30"/>
    <n v="0"/>
    <m/>
    <m/>
    <m/>
    <m/>
    <m/>
    <m/>
    <n v="1"/>
    <n v="1"/>
    <m/>
    <m/>
    <n v="33456"/>
    <s v="CREDITOS DE CONSUMO"/>
    <n v="0"/>
    <n v="0"/>
    <n v="890480123"/>
    <s v="UNIVERSIDAD DE CARTAGENA"/>
    <n v="5"/>
    <m/>
    <m/>
    <m/>
    <m/>
    <n v="2"/>
    <n v="7"/>
    <n v="2"/>
  </r>
  <r>
    <n v="0"/>
    <s v="C"/>
    <x v="448"/>
    <x v="0"/>
    <n v="4"/>
    <n v="550012529"/>
    <d v="2016-11-03T00:00:00"/>
    <d v="2024-02-28T00:00:00"/>
    <n v="0"/>
    <n v="1"/>
    <n v="0"/>
    <n v="30"/>
    <n v="2"/>
    <n v="22490513"/>
    <n v="24960000"/>
    <n v="48869"/>
    <n v="1879"/>
    <n v="48869"/>
    <n v="1859"/>
    <n v="0"/>
    <n v="0"/>
    <m/>
    <n v="0"/>
    <n v="0"/>
    <n v="0"/>
    <m/>
    <m/>
    <d v="2021-02-28T00:00:00"/>
    <n v="1"/>
    <s v="O"/>
    <n v="1"/>
    <n v="30"/>
    <n v="0"/>
    <m/>
    <m/>
    <m/>
    <m/>
    <m/>
    <m/>
    <n v="1"/>
    <n v="1"/>
    <m/>
    <m/>
    <n v="96691"/>
    <s v="CREDITOS DE CONSUMO"/>
    <n v="0"/>
    <n v="0"/>
    <n v="890480123"/>
    <s v="UNIVERSIDAD DE CARTAGENA"/>
    <n v="5"/>
    <m/>
    <m/>
    <m/>
    <m/>
    <n v="2"/>
    <n v="7"/>
    <n v="2"/>
  </r>
  <r>
    <n v="0"/>
    <s v="C"/>
    <x v="448"/>
    <x v="0"/>
    <n v="4"/>
    <n v="550012609"/>
    <d v="2016-11-10T00:00:00"/>
    <d v="2023-11-30T00:00:00"/>
    <n v="0"/>
    <n v="1"/>
    <n v="4"/>
    <n v="30"/>
    <n v="2"/>
    <n v="22490513"/>
    <n v="24960000"/>
    <n v="5645"/>
    <n v="217"/>
    <n v="5178"/>
    <n v="0"/>
    <n v="0"/>
    <n v="0"/>
    <m/>
    <n v="0"/>
    <n v="0"/>
    <n v="0"/>
    <m/>
    <m/>
    <d v="2021-03-30T00:00:00"/>
    <n v="1"/>
    <s v="O"/>
    <n v="1"/>
    <n v="30"/>
    <n v="0"/>
    <m/>
    <m/>
    <m/>
    <m/>
    <m/>
    <m/>
    <n v="1"/>
    <n v="1"/>
    <m/>
    <m/>
    <n v="10245"/>
    <s v="CREDITOS DE CONSUMO"/>
    <n v="0"/>
    <n v="0"/>
    <n v="890480123"/>
    <s v="UNIVERSIDAD DE CARTAGENA"/>
    <n v="5"/>
    <m/>
    <m/>
    <m/>
    <m/>
    <n v="2"/>
    <n v="7"/>
    <n v="2"/>
  </r>
  <r>
    <n v="0"/>
    <s v="C"/>
    <x v="448"/>
    <x v="0"/>
    <n v="4"/>
    <n v="550013075"/>
    <d v="2016-12-13T00:00:00"/>
    <d v="2023-11-30T00:00:00"/>
    <n v="0"/>
    <n v="1"/>
    <n v="4"/>
    <n v="30"/>
    <n v="2"/>
    <n v="22490513"/>
    <n v="24960000"/>
    <n v="27051"/>
    <n v="1040"/>
    <n v="24858"/>
    <n v="0"/>
    <n v="0"/>
    <n v="0"/>
    <m/>
    <n v="0"/>
    <n v="0"/>
    <n v="0"/>
    <m/>
    <m/>
    <d v="2021-03-30T00:00:00"/>
    <n v="1"/>
    <s v="O"/>
    <n v="1"/>
    <n v="30"/>
    <n v="0"/>
    <m/>
    <m/>
    <m/>
    <m/>
    <m/>
    <m/>
    <n v="1"/>
    <n v="1"/>
    <m/>
    <m/>
    <n v="49183"/>
    <s v="CREDITOS DE CONSUMO"/>
    <n v="0"/>
    <n v="0"/>
    <n v="890480123"/>
    <s v="UNIVERSIDAD DE CARTAGENA"/>
    <n v="5"/>
    <m/>
    <m/>
    <m/>
    <m/>
    <n v="2"/>
    <n v="7"/>
    <n v="2"/>
  </r>
  <r>
    <n v="0"/>
    <s v="C"/>
    <x v="448"/>
    <x v="0"/>
    <n v="4"/>
    <n v="550013093"/>
    <d v="2016-12-15T00:00:00"/>
    <d v="2023-05-30T00:00:00"/>
    <n v="0"/>
    <n v="1"/>
    <n v="9"/>
    <n v="30"/>
    <n v="2"/>
    <n v="22490513"/>
    <n v="24960000"/>
    <n v="3694"/>
    <n v="145"/>
    <n v="2958"/>
    <n v="0"/>
    <n v="0"/>
    <n v="0"/>
    <m/>
    <n v="0"/>
    <n v="0"/>
    <n v="0"/>
    <m/>
    <m/>
    <d v="2021-03-30T00:00:00"/>
    <n v="1"/>
    <s v="O"/>
    <n v="1"/>
    <n v="30"/>
    <n v="0"/>
    <m/>
    <m/>
    <m/>
    <m/>
    <m/>
    <m/>
    <n v="1"/>
    <n v="1"/>
    <m/>
    <m/>
    <n v="5853"/>
    <s v="CREDITOS DE CONSUMO"/>
    <n v="0"/>
    <n v="0"/>
    <n v="890480123"/>
    <s v="UNIVERSIDAD DE CARTAGENA"/>
    <n v="5"/>
    <m/>
    <m/>
    <m/>
    <m/>
    <n v="2"/>
    <n v="7"/>
    <n v="2"/>
  </r>
  <r>
    <n v="0"/>
    <s v="C"/>
    <x v="448"/>
    <x v="0"/>
    <n v="4"/>
    <n v="550013147"/>
    <d v="2016-12-20T00:00:00"/>
    <d v="2023-11-30T00:00:00"/>
    <n v="0"/>
    <n v="1"/>
    <n v="4"/>
    <n v="30"/>
    <n v="2"/>
    <n v="22490513"/>
    <n v="24960000"/>
    <n v="15457"/>
    <n v="594"/>
    <n v="14202"/>
    <n v="0"/>
    <n v="0"/>
    <n v="0"/>
    <m/>
    <n v="0"/>
    <n v="0"/>
    <n v="0"/>
    <m/>
    <m/>
    <d v="2021-03-30T00:00:00"/>
    <n v="1"/>
    <s v="O"/>
    <n v="1"/>
    <n v="30"/>
    <n v="0"/>
    <m/>
    <m/>
    <m/>
    <m/>
    <m/>
    <m/>
    <n v="1"/>
    <n v="1"/>
    <m/>
    <m/>
    <n v="28100"/>
    <s v="CREDITOS DE CONSUMO"/>
    <n v="0"/>
    <n v="0"/>
    <n v="890480123"/>
    <s v="UNIVERSIDAD DE CARTAGENA"/>
    <n v="5"/>
    <m/>
    <m/>
    <m/>
    <m/>
    <n v="2"/>
    <n v="7"/>
    <n v="2"/>
  </r>
  <r>
    <n v="0"/>
    <s v="C"/>
    <x v="448"/>
    <x v="0"/>
    <n v="4"/>
    <n v="550013232"/>
    <d v="2016-12-24T00:00:00"/>
    <d v="2023-11-30T00:00:00"/>
    <n v="0"/>
    <n v="1"/>
    <n v="4"/>
    <n v="30"/>
    <n v="2"/>
    <n v="22490513"/>
    <n v="24960000"/>
    <n v="12958"/>
    <n v="498"/>
    <n v="11908"/>
    <n v="0"/>
    <n v="0"/>
    <n v="0"/>
    <m/>
    <n v="0"/>
    <n v="0"/>
    <n v="0"/>
    <m/>
    <m/>
    <d v="2021-03-30T00:00:00"/>
    <n v="1"/>
    <s v="O"/>
    <n v="1"/>
    <n v="30"/>
    <n v="0"/>
    <m/>
    <m/>
    <m/>
    <m/>
    <m/>
    <m/>
    <n v="1"/>
    <n v="1"/>
    <m/>
    <m/>
    <n v="23561"/>
    <s v="CREDITOS DE CONSUMO"/>
    <n v="0"/>
    <n v="0"/>
    <n v="890480123"/>
    <s v="UNIVERSIDAD DE CARTAGENA"/>
    <n v="5"/>
    <m/>
    <m/>
    <m/>
    <m/>
    <n v="2"/>
    <n v="7"/>
    <n v="2"/>
  </r>
  <r>
    <n v="0"/>
    <s v="C"/>
    <x v="448"/>
    <x v="0"/>
    <n v="4"/>
    <n v="550013263"/>
    <d v="2016-12-26T00:00:00"/>
    <d v="2023-11-30T00:00:00"/>
    <n v="0"/>
    <n v="1"/>
    <n v="4"/>
    <n v="30"/>
    <n v="2"/>
    <n v="22490513"/>
    <n v="24960000"/>
    <n v="10806"/>
    <n v="415"/>
    <n v="9922"/>
    <n v="0"/>
    <n v="0"/>
    <n v="0"/>
    <m/>
    <n v="0"/>
    <n v="0"/>
    <n v="0"/>
    <m/>
    <m/>
    <d v="2021-03-30T00:00:00"/>
    <n v="1"/>
    <s v="O"/>
    <n v="1"/>
    <n v="30"/>
    <n v="0"/>
    <m/>
    <m/>
    <m/>
    <m/>
    <m/>
    <m/>
    <n v="1"/>
    <n v="1"/>
    <m/>
    <m/>
    <n v="19631"/>
    <s v="CREDITOS DE CONSUMO"/>
    <n v="0"/>
    <n v="0"/>
    <n v="890480123"/>
    <s v="UNIVERSIDAD DE CARTAGENA"/>
    <n v="5"/>
    <m/>
    <m/>
    <m/>
    <m/>
    <n v="2"/>
    <n v="7"/>
    <n v="2"/>
  </r>
  <r>
    <n v="0"/>
    <s v="C"/>
    <x v="448"/>
    <x v="0"/>
    <n v="4"/>
    <n v="550013470"/>
    <d v="2016-12-31T00:00:00"/>
    <d v="2023-11-30T00:00:00"/>
    <n v="0"/>
    <n v="1"/>
    <n v="4"/>
    <n v="30"/>
    <n v="2"/>
    <n v="22490513"/>
    <n v="24960000"/>
    <n v="17139"/>
    <n v="659"/>
    <n v="15746"/>
    <n v="0"/>
    <n v="0"/>
    <n v="0"/>
    <m/>
    <n v="0"/>
    <n v="0"/>
    <n v="0"/>
    <m/>
    <m/>
    <d v="2021-03-30T00:00:00"/>
    <n v="1"/>
    <s v="O"/>
    <n v="1"/>
    <n v="30"/>
    <n v="0"/>
    <m/>
    <m/>
    <m/>
    <m/>
    <m/>
    <m/>
    <n v="1"/>
    <n v="1"/>
    <m/>
    <m/>
    <n v="31155"/>
    <s v="CREDITOS DE CONSUMO"/>
    <n v="0"/>
    <n v="0"/>
    <n v="890480123"/>
    <s v="UNIVERSIDAD DE CARTAGENA"/>
    <n v="5"/>
    <m/>
    <m/>
    <m/>
    <m/>
    <n v="2"/>
    <n v="7"/>
    <n v="2"/>
  </r>
  <r>
    <n v="0"/>
    <s v="C"/>
    <x v="448"/>
    <x v="0"/>
    <n v="4"/>
    <n v="550013494"/>
    <d v="2017-01-04T00:00:00"/>
    <d v="2023-11-30T00:00:00"/>
    <n v="0"/>
    <n v="1"/>
    <n v="4"/>
    <n v="30"/>
    <n v="2"/>
    <n v="22490513"/>
    <n v="24960000"/>
    <n v="5779"/>
    <n v="222"/>
    <n v="5298"/>
    <n v="0"/>
    <n v="0"/>
    <n v="0"/>
    <m/>
    <n v="0"/>
    <n v="0"/>
    <n v="0"/>
    <m/>
    <m/>
    <d v="2021-03-30T00:00:00"/>
    <n v="1"/>
    <s v="O"/>
    <n v="1"/>
    <n v="30"/>
    <n v="0"/>
    <m/>
    <m/>
    <m/>
    <m/>
    <m/>
    <m/>
    <n v="1"/>
    <n v="1"/>
    <m/>
    <m/>
    <n v="10482"/>
    <s v="CREDITOS DE CONSUMO"/>
    <n v="0"/>
    <n v="0"/>
    <n v="890480123"/>
    <s v="UNIVERSIDAD DE CARTAGENA"/>
    <n v="5"/>
    <m/>
    <m/>
    <m/>
    <m/>
    <n v="2"/>
    <n v="7"/>
    <n v="2"/>
  </r>
  <r>
    <n v="0"/>
    <s v="C"/>
    <x v="448"/>
    <x v="0"/>
    <n v="4"/>
    <n v="550013731"/>
    <d v="2017-01-31T00:00:00"/>
    <d v="2023-11-30T00:00:00"/>
    <n v="0"/>
    <n v="1"/>
    <n v="4"/>
    <n v="30"/>
    <n v="2"/>
    <n v="22490513"/>
    <n v="24960000"/>
    <n v="11725"/>
    <n v="451"/>
    <n v="10774"/>
    <n v="0"/>
    <n v="0"/>
    <n v="0"/>
    <m/>
    <n v="0"/>
    <n v="0"/>
    <n v="0"/>
    <m/>
    <m/>
    <d v="2021-03-30T00:00:00"/>
    <n v="1"/>
    <s v="O"/>
    <n v="1"/>
    <n v="30"/>
    <n v="0"/>
    <m/>
    <m/>
    <m/>
    <m/>
    <m/>
    <m/>
    <n v="1"/>
    <n v="1"/>
    <m/>
    <m/>
    <n v="21317"/>
    <s v="CREDITOS DE CONSUMO"/>
    <n v="0"/>
    <n v="0"/>
    <n v="890480123"/>
    <s v="UNIVERSIDAD DE CARTAGENA"/>
    <n v="5"/>
    <m/>
    <m/>
    <m/>
    <m/>
    <n v="2"/>
    <n v="7"/>
    <n v="2"/>
  </r>
  <r>
    <n v="0"/>
    <s v="C"/>
    <x v="448"/>
    <x v="0"/>
    <n v="4"/>
    <n v="550013884"/>
    <d v="2017-02-02T00:00:00"/>
    <d v="2023-11-30T00:00:00"/>
    <n v="0"/>
    <n v="1"/>
    <n v="4"/>
    <n v="30"/>
    <n v="2"/>
    <n v="22490513"/>
    <n v="24960000"/>
    <n v="5507"/>
    <n v="212"/>
    <n v="5051"/>
    <n v="0"/>
    <n v="0"/>
    <n v="0"/>
    <m/>
    <n v="0"/>
    <n v="0"/>
    <n v="0"/>
    <m/>
    <m/>
    <d v="2021-03-30T00:00:00"/>
    <n v="1"/>
    <s v="O"/>
    <n v="1"/>
    <n v="30"/>
    <n v="0"/>
    <m/>
    <m/>
    <m/>
    <m/>
    <m/>
    <m/>
    <n v="1"/>
    <n v="1"/>
    <m/>
    <m/>
    <n v="9994"/>
    <s v="CREDITOS DE CONSUMO"/>
    <n v="0"/>
    <n v="0"/>
    <n v="890480123"/>
    <s v="UNIVERSIDAD DE CARTAGENA"/>
    <n v="5"/>
    <m/>
    <m/>
    <m/>
    <m/>
    <n v="2"/>
    <n v="7"/>
    <n v="2"/>
  </r>
  <r>
    <n v="0"/>
    <s v="C"/>
    <x v="448"/>
    <x v="0"/>
    <n v="4"/>
    <n v="550013909"/>
    <d v="2017-02-04T00:00:00"/>
    <d v="2023-11-30T00:00:00"/>
    <n v="0"/>
    <n v="1"/>
    <n v="4"/>
    <n v="30"/>
    <n v="2"/>
    <n v="22490513"/>
    <n v="24960000"/>
    <n v="11724"/>
    <n v="451"/>
    <n v="10772"/>
    <n v="0"/>
    <n v="0"/>
    <n v="0"/>
    <m/>
    <n v="0"/>
    <n v="0"/>
    <n v="0"/>
    <m/>
    <m/>
    <d v="2021-03-30T00:00:00"/>
    <n v="1"/>
    <s v="O"/>
    <n v="1"/>
    <n v="30"/>
    <n v="0"/>
    <m/>
    <m/>
    <m/>
    <m/>
    <m/>
    <m/>
    <n v="1"/>
    <n v="1"/>
    <m/>
    <m/>
    <n v="21313"/>
    <s v="CREDITOS DE CONSUMO"/>
    <n v="0"/>
    <n v="0"/>
    <n v="890480123"/>
    <s v="UNIVERSIDAD DE CARTAGENA"/>
    <n v="5"/>
    <m/>
    <m/>
    <m/>
    <m/>
    <n v="2"/>
    <n v="7"/>
    <n v="2"/>
  </r>
  <r>
    <n v="0"/>
    <s v="C"/>
    <x v="448"/>
    <x v="0"/>
    <n v="4"/>
    <n v="550014036"/>
    <d v="2017-02-17T00:00:00"/>
    <d v="2023-11-30T00:00:00"/>
    <n v="0"/>
    <n v="1"/>
    <n v="4"/>
    <n v="30"/>
    <n v="2"/>
    <n v="22490513"/>
    <n v="24960000"/>
    <n v="14654"/>
    <n v="563"/>
    <n v="13468"/>
    <n v="0"/>
    <n v="0"/>
    <n v="0"/>
    <m/>
    <n v="0"/>
    <n v="0"/>
    <n v="0"/>
    <m/>
    <m/>
    <d v="2021-03-30T00:00:00"/>
    <n v="1"/>
    <s v="O"/>
    <n v="1"/>
    <n v="30"/>
    <n v="0"/>
    <m/>
    <m/>
    <m/>
    <m/>
    <m/>
    <m/>
    <n v="1"/>
    <n v="1"/>
    <m/>
    <m/>
    <n v="26647"/>
    <s v="CREDITOS DE CONSUMO"/>
    <n v="0"/>
    <n v="0"/>
    <n v="890480123"/>
    <s v="UNIVERSIDAD DE CARTAGENA"/>
    <n v="5"/>
    <m/>
    <m/>
    <m/>
    <m/>
    <n v="2"/>
    <n v="7"/>
    <n v="2"/>
  </r>
  <r>
    <n v="0"/>
    <s v="C"/>
    <x v="448"/>
    <x v="0"/>
    <n v="4"/>
    <n v="550014290"/>
    <d v="2017-03-04T00:00:00"/>
    <d v="2023-11-30T00:00:00"/>
    <n v="0"/>
    <n v="1"/>
    <n v="4"/>
    <n v="30"/>
    <n v="2"/>
    <n v="22490513"/>
    <n v="24960000"/>
    <n v="35828"/>
    <n v="1377"/>
    <n v="32923"/>
    <n v="0"/>
    <n v="0"/>
    <n v="0"/>
    <m/>
    <n v="0"/>
    <n v="0"/>
    <n v="0"/>
    <m/>
    <m/>
    <d v="2021-03-30T00:00:00"/>
    <n v="1"/>
    <s v="O"/>
    <n v="1"/>
    <n v="30"/>
    <n v="0"/>
    <m/>
    <m/>
    <m/>
    <m/>
    <m/>
    <m/>
    <n v="1"/>
    <n v="1"/>
    <m/>
    <m/>
    <n v="65141"/>
    <s v="CREDITOS DE CONSUMO"/>
    <n v="0"/>
    <n v="0"/>
    <n v="890480123"/>
    <s v="UNIVERSIDAD DE CARTAGENA"/>
    <n v="5"/>
    <m/>
    <m/>
    <m/>
    <m/>
    <n v="2"/>
    <n v="7"/>
    <n v="2"/>
  </r>
  <r>
    <n v="0"/>
    <s v="C"/>
    <x v="448"/>
    <x v="0"/>
    <n v="4"/>
    <n v="550014470"/>
    <d v="2017-03-27T00:00:00"/>
    <d v="2023-11-30T00:00:00"/>
    <n v="0"/>
    <n v="1"/>
    <n v="4"/>
    <n v="30"/>
    <n v="2"/>
    <n v="22490513"/>
    <n v="24960000"/>
    <n v="12687"/>
    <n v="488"/>
    <n v="11643"/>
    <n v="0"/>
    <n v="0"/>
    <n v="0"/>
    <m/>
    <n v="0"/>
    <n v="0"/>
    <n v="0"/>
    <m/>
    <m/>
    <d v="2021-03-30T00:00:00"/>
    <n v="1"/>
    <s v="O"/>
    <n v="1"/>
    <n v="30"/>
    <n v="0"/>
    <m/>
    <m/>
    <m/>
    <m/>
    <m/>
    <m/>
    <n v="1"/>
    <n v="1"/>
    <m/>
    <m/>
    <n v="23037"/>
    <s v="CREDITOS DE CONSUMO"/>
    <n v="0"/>
    <n v="0"/>
    <n v="890480123"/>
    <s v="UNIVERSIDAD DE CARTAGENA"/>
    <n v="5"/>
    <m/>
    <m/>
    <m/>
    <m/>
    <n v="2"/>
    <n v="7"/>
    <n v="2"/>
  </r>
  <r>
    <n v="0"/>
    <s v="C"/>
    <x v="448"/>
    <x v="0"/>
    <n v="4"/>
    <n v="550014501"/>
    <d v="2017-03-31T00:00:00"/>
    <d v="2023-11-30T00:00:00"/>
    <n v="0"/>
    <n v="1"/>
    <n v="4"/>
    <n v="30"/>
    <n v="2"/>
    <n v="22490513"/>
    <n v="24960000"/>
    <n v="12684"/>
    <n v="488"/>
    <n v="11640"/>
    <n v="0"/>
    <n v="0"/>
    <n v="0"/>
    <m/>
    <n v="0"/>
    <n v="0"/>
    <n v="0"/>
    <m/>
    <m/>
    <d v="2021-03-30T00:00:00"/>
    <n v="1"/>
    <s v="O"/>
    <n v="1"/>
    <n v="30"/>
    <n v="0"/>
    <m/>
    <m/>
    <m/>
    <m/>
    <m/>
    <m/>
    <n v="1"/>
    <n v="1"/>
    <m/>
    <m/>
    <n v="23031"/>
    <s v="CREDITOS DE CONSUMO"/>
    <n v="0"/>
    <n v="0"/>
    <n v="890480123"/>
    <s v="UNIVERSIDAD DE CARTAGENA"/>
    <n v="5"/>
    <m/>
    <m/>
    <m/>
    <m/>
    <n v="2"/>
    <n v="7"/>
    <n v="2"/>
  </r>
  <r>
    <n v="0"/>
    <s v="C"/>
    <x v="448"/>
    <x v="0"/>
    <n v="4"/>
    <n v="550014651"/>
    <d v="2017-04-01T00:00:00"/>
    <d v="2023-11-30T00:00:00"/>
    <n v="0"/>
    <n v="1"/>
    <n v="4"/>
    <n v="30"/>
    <n v="2"/>
    <n v="22490513"/>
    <n v="24960000"/>
    <n v="15828"/>
    <n v="609"/>
    <n v="14535"/>
    <n v="0"/>
    <n v="0"/>
    <n v="0"/>
    <m/>
    <n v="0"/>
    <n v="0"/>
    <n v="0"/>
    <m/>
    <m/>
    <d v="2021-03-30T00:00:00"/>
    <n v="1"/>
    <s v="O"/>
    <n v="1"/>
    <n v="30"/>
    <n v="0"/>
    <m/>
    <m/>
    <m/>
    <m/>
    <m/>
    <m/>
    <n v="1"/>
    <n v="1"/>
    <m/>
    <m/>
    <n v="28758"/>
    <s v="CREDITOS DE CONSUMO"/>
    <n v="0"/>
    <n v="0"/>
    <n v="890480123"/>
    <s v="UNIVERSIDAD DE CARTAGENA"/>
    <n v="5"/>
    <m/>
    <m/>
    <m/>
    <m/>
    <n v="2"/>
    <n v="7"/>
    <n v="2"/>
  </r>
  <r>
    <n v="0"/>
    <s v="C"/>
    <x v="448"/>
    <x v="0"/>
    <n v="4"/>
    <n v="550014772"/>
    <d v="2017-04-12T00:00:00"/>
    <d v="2023-11-30T00:00:00"/>
    <n v="0"/>
    <n v="1"/>
    <n v="4"/>
    <n v="30"/>
    <n v="2"/>
    <n v="22490513"/>
    <n v="24960000"/>
    <n v="12680"/>
    <n v="487"/>
    <n v="11640"/>
    <n v="0"/>
    <n v="0"/>
    <n v="0"/>
    <m/>
    <n v="0"/>
    <n v="0"/>
    <n v="0"/>
    <m/>
    <m/>
    <d v="2021-03-30T00:00:00"/>
    <n v="1"/>
    <s v="O"/>
    <n v="1"/>
    <n v="30"/>
    <n v="0"/>
    <m/>
    <m/>
    <m/>
    <m/>
    <m/>
    <m/>
    <n v="1"/>
    <n v="1"/>
    <m/>
    <m/>
    <n v="23031"/>
    <s v="CREDITOS DE CONSUMO"/>
    <n v="0"/>
    <n v="0"/>
    <n v="890480123"/>
    <s v="UNIVERSIDAD DE CARTAGENA"/>
    <n v="5"/>
    <m/>
    <m/>
    <m/>
    <m/>
    <n v="2"/>
    <n v="7"/>
    <n v="2"/>
  </r>
  <r>
    <n v="0"/>
    <s v="C"/>
    <x v="448"/>
    <x v="0"/>
    <n v="4"/>
    <n v="550014838"/>
    <d v="2017-04-22T00:00:00"/>
    <d v="2023-11-30T00:00:00"/>
    <n v="0"/>
    <n v="1"/>
    <n v="4"/>
    <n v="30"/>
    <n v="2"/>
    <n v="22490513"/>
    <n v="24960000"/>
    <n v="12606"/>
    <n v="485"/>
    <n v="11570"/>
    <n v="0"/>
    <n v="0"/>
    <n v="0"/>
    <m/>
    <n v="0"/>
    <n v="0"/>
    <n v="0"/>
    <m/>
    <m/>
    <d v="2021-03-30T00:00:00"/>
    <n v="1"/>
    <s v="O"/>
    <n v="1"/>
    <n v="30"/>
    <n v="0"/>
    <m/>
    <m/>
    <m/>
    <m/>
    <m/>
    <m/>
    <n v="1"/>
    <n v="1"/>
    <m/>
    <m/>
    <n v="22892"/>
    <s v="CREDITOS DE CONSUMO"/>
    <n v="0"/>
    <n v="0"/>
    <n v="890480123"/>
    <s v="UNIVERSIDAD DE CARTAGENA"/>
    <n v="5"/>
    <m/>
    <m/>
    <m/>
    <m/>
    <n v="2"/>
    <n v="7"/>
    <n v="2"/>
  </r>
  <r>
    <n v="0"/>
    <s v="C"/>
    <x v="448"/>
    <x v="0"/>
    <n v="4"/>
    <n v="550014877"/>
    <d v="2017-04-24T00:00:00"/>
    <d v="2023-11-30T00:00:00"/>
    <n v="0"/>
    <n v="1"/>
    <n v="4"/>
    <n v="30"/>
    <n v="2"/>
    <n v="22490513"/>
    <n v="24960000"/>
    <n v="7005"/>
    <n v="269"/>
    <n v="6433"/>
    <n v="0"/>
    <n v="0"/>
    <n v="0"/>
    <m/>
    <n v="0"/>
    <n v="0"/>
    <n v="0"/>
    <m/>
    <m/>
    <d v="2021-03-30T00:00:00"/>
    <n v="1"/>
    <s v="O"/>
    <n v="1"/>
    <n v="30"/>
    <n v="0"/>
    <m/>
    <m/>
    <m/>
    <m/>
    <m/>
    <m/>
    <n v="1"/>
    <n v="1"/>
    <m/>
    <m/>
    <n v="12728"/>
    <s v="CREDITOS DE CONSUMO"/>
    <n v="0"/>
    <n v="0"/>
    <n v="890480123"/>
    <s v="UNIVERSIDAD DE CARTAGENA"/>
    <n v="5"/>
    <m/>
    <m/>
    <m/>
    <m/>
    <n v="2"/>
    <n v="7"/>
    <n v="2"/>
  </r>
  <r>
    <n v="0"/>
    <s v="C"/>
    <x v="448"/>
    <x v="0"/>
    <n v="4"/>
    <n v="550014912"/>
    <d v="2017-04-29T00:00:00"/>
    <d v="2023-11-30T00:00:00"/>
    <n v="0"/>
    <n v="1"/>
    <n v="4"/>
    <n v="30"/>
    <n v="2"/>
    <n v="22490513"/>
    <n v="24960000"/>
    <n v="7301"/>
    <n v="281"/>
    <n v="6698"/>
    <n v="0"/>
    <n v="0"/>
    <n v="0"/>
    <m/>
    <n v="0"/>
    <n v="0"/>
    <n v="0"/>
    <m/>
    <m/>
    <d v="2021-03-30T00:00:00"/>
    <n v="1"/>
    <s v="O"/>
    <n v="1"/>
    <n v="30"/>
    <n v="0"/>
    <m/>
    <m/>
    <m/>
    <m/>
    <m/>
    <m/>
    <n v="1"/>
    <n v="1"/>
    <m/>
    <m/>
    <n v="13252"/>
    <s v="CREDITOS DE CONSUMO"/>
    <n v="0"/>
    <n v="0"/>
    <n v="890480123"/>
    <s v="UNIVERSIDAD DE CARTAGENA"/>
    <n v="5"/>
    <m/>
    <m/>
    <m/>
    <m/>
    <n v="2"/>
    <n v="7"/>
    <n v="2"/>
  </r>
  <r>
    <n v="0"/>
    <s v="C"/>
    <x v="448"/>
    <x v="0"/>
    <n v="4"/>
    <n v="550015103"/>
    <d v="2017-05-05T00:00:00"/>
    <d v="2023-11-30T00:00:00"/>
    <n v="0"/>
    <n v="1"/>
    <n v="4"/>
    <n v="30"/>
    <n v="2"/>
    <n v="22490513"/>
    <n v="24960000"/>
    <n v="11670"/>
    <n v="449"/>
    <n v="10723"/>
    <n v="0"/>
    <n v="0"/>
    <n v="0"/>
    <m/>
    <n v="0"/>
    <n v="0"/>
    <n v="0"/>
    <m/>
    <m/>
    <d v="2021-03-30T00:00:00"/>
    <n v="1"/>
    <s v="O"/>
    <n v="1"/>
    <n v="30"/>
    <n v="0"/>
    <m/>
    <m/>
    <m/>
    <m/>
    <m/>
    <m/>
    <n v="1"/>
    <n v="1"/>
    <m/>
    <m/>
    <n v="21216"/>
    <s v="CREDITOS DE CONSUMO"/>
    <n v="0"/>
    <n v="0"/>
    <n v="890480123"/>
    <s v="UNIVERSIDAD DE CARTAGENA"/>
    <n v="5"/>
    <m/>
    <m/>
    <m/>
    <m/>
    <n v="2"/>
    <n v="7"/>
    <n v="2"/>
  </r>
  <r>
    <n v="0"/>
    <s v="C"/>
    <x v="448"/>
    <x v="0"/>
    <n v="4"/>
    <n v="550015130"/>
    <d v="2017-05-08T00:00:00"/>
    <d v="2023-11-30T00:00:00"/>
    <n v="0"/>
    <n v="1"/>
    <n v="4"/>
    <n v="30"/>
    <n v="2"/>
    <n v="22490513"/>
    <n v="24960000"/>
    <n v="11658"/>
    <n v="448"/>
    <n v="10713"/>
    <n v="0"/>
    <n v="0"/>
    <n v="0"/>
    <m/>
    <n v="0"/>
    <n v="0"/>
    <n v="0"/>
    <m/>
    <m/>
    <d v="2021-03-30T00:00:00"/>
    <n v="1"/>
    <s v="O"/>
    <n v="1"/>
    <n v="30"/>
    <n v="0"/>
    <m/>
    <m/>
    <m/>
    <m/>
    <m/>
    <m/>
    <n v="1"/>
    <n v="1"/>
    <m/>
    <m/>
    <n v="21197"/>
    <s v="CREDITOS DE CONSUMO"/>
    <n v="0"/>
    <n v="0"/>
    <n v="890480123"/>
    <s v="UNIVERSIDAD DE CARTAGENA"/>
    <n v="5"/>
    <m/>
    <m/>
    <m/>
    <m/>
    <n v="2"/>
    <n v="7"/>
    <n v="2"/>
  </r>
  <r>
    <n v="0"/>
    <s v="C"/>
    <x v="448"/>
    <x v="0"/>
    <n v="4"/>
    <n v="550015131"/>
    <d v="2017-05-08T00:00:00"/>
    <d v="2023-11-30T00:00:00"/>
    <n v="0"/>
    <n v="1"/>
    <n v="4"/>
    <n v="30"/>
    <n v="2"/>
    <n v="22490513"/>
    <n v="24960000"/>
    <n v="7377"/>
    <n v="284"/>
    <n v="6767"/>
    <n v="0"/>
    <n v="0"/>
    <n v="0"/>
    <m/>
    <n v="0"/>
    <n v="0"/>
    <n v="0"/>
    <m/>
    <m/>
    <d v="2021-03-30T00:00:00"/>
    <n v="1"/>
    <s v="O"/>
    <n v="1"/>
    <n v="30"/>
    <n v="0"/>
    <m/>
    <m/>
    <m/>
    <m/>
    <m/>
    <m/>
    <n v="1"/>
    <n v="1"/>
    <m/>
    <m/>
    <n v="13389"/>
    <s v="CREDITOS DE CONSUMO"/>
    <n v="0"/>
    <n v="0"/>
    <n v="890480123"/>
    <s v="UNIVERSIDAD DE CARTAGENA"/>
    <n v="5"/>
    <m/>
    <m/>
    <m/>
    <m/>
    <n v="2"/>
    <n v="7"/>
    <n v="2"/>
  </r>
  <r>
    <n v="0"/>
    <s v="C"/>
    <x v="448"/>
    <x v="0"/>
    <n v="4"/>
    <n v="550015143"/>
    <d v="2017-05-10T00:00:00"/>
    <d v="2023-11-30T00:00:00"/>
    <n v="0"/>
    <n v="1"/>
    <n v="4"/>
    <n v="30"/>
    <n v="2"/>
    <n v="22490513"/>
    <n v="24960000"/>
    <n v="10909"/>
    <n v="419"/>
    <n v="10011"/>
    <n v="0"/>
    <n v="0"/>
    <n v="0"/>
    <m/>
    <n v="0"/>
    <n v="0"/>
    <n v="0"/>
    <m/>
    <m/>
    <d v="2021-03-30T00:00:00"/>
    <n v="1"/>
    <s v="O"/>
    <n v="1"/>
    <n v="30"/>
    <n v="0"/>
    <m/>
    <m/>
    <m/>
    <m/>
    <m/>
    <m/>
    <n v="1"/>
    <n v="1"/>
    <m/>
    <m/>
    <n v="19807"/>
    <s v="CREDITOS DE CONSUMO"/>
    <n v="0"/>
    <n v="0"/>
    <n v="890480123"/>
    <s v="UNIVERSIDAD DE CARTAGENA"/>
    <n v="5"/>
    <m/>
    <m/>
    <m/>
    <m/>
    <n v="2"/>
    <n v="7"/>
    <n v="2"/>
  </r>
  <r>
    <n v="0"/>
    <s v="C"/>
    <x v="448"/>
    <x v="0"/>
    <n v="4"/>
    <n v="550015664"/>
    <d v="2017-06-15T00:00:00"/>
    <d v="2024-02-28T00:00:00"/>
    <n v="0"/>
    <n v="1"/>
    <n v="0"/>
    <n v="30"/>
    <n v="2"/>
    <n v="22490513"/>
    <n v="24960000"/>
    <n v="50866"/>
    <n v="1956"/>
    <n v="50866"/>
    <n v="1919"/>
    <n v="0"/>
    <n v="0"/>
    <m/>
    <n v="0"/>
    <n v="0"/>
    <n v="0"/>
    <m/>
    <m/>
    <d v="2021-02-28T00:00:00"/>
    <n v="1"/>
    <s v="O"/>
    <n v="1"/>
    <n v="30"/>
    <n v="0"/>
    <m/>
    <m/>
    <m/>
    <m/>
    <m/>
    <m/>
    <n v="1"/>
    <n v="1"/>
    <m/>
    <m/>
    <n v="100642"/>
    <s v="CREDITOS DE CONSUMO"/>
    <n v="0"/>
    <n v="0"/>
    <n v="890480123"/>
    <s v="UNIVERSIDAD DE CARTAGENA"/>
    <n v="5"/>
    <m/>
    <m/>
    <m/>
    <m/>
    <n v="2"/>
    <n v="7"/>
    <n v="2"/>
  </r>
  <r>
    <n v="0"/>
    <s v="C"/>
    <x v="448"/>
    <x v="0"/>
    <n v="4"/>
    <n v="550015680"/>
    <d v="2017-06-19T00:00:00"/>
    <d v="2023-11-30T00:00:00"/>
    <n v="0"/>
    <n v="1"/>
    <n v="4"/>
    <n v="30"/>
    <n v="2"/>
    <n v="22490513"/>
    <n v="24960000"/>
    <n v="18256"/>
    <n v="702"/>
    <n v="16776"/>
    <n v="0"/>
    <n v="0"/>
    <n v="0"/>
    <m/>
    <n v="0"/>
    <n v="0"/>
    <n v="0"/>
    <m/>
    <m/>
    <d v="2021-03-30T00:00:00"/>
    <n v="1"/>
    <s v="O"/>
    <n v="1"/>
    <n v="30"/>
    <n v="0"/>
    <m/>
    <m/>
    <m/>
    <m/>
    <m/>
    <m/>
    <n v="1"/>
    <n v="1"/>
    <m/>
    <m/>
    <n v="33193"/>
    <s v="CREDITOS DE CONSUMO"/>
    <n v="0"/>
    <n v="0"/>
    <n v="890480123"/>
    <s v="UNIVERSIDAD DE CARTAGENA"/>
    <n v="5"/>
    <m/>
    <m/>
    <m/>
    <m/>
    <n v="2"/>
    <n v="7"/>
    <n v="2"/>
  </r>
  <r>
    <n v="0"/>
    <s v="C"/>
    <x v="448"/>
    <x v="0"/>
    <n v="4"/>
    <n v="550015929"/>
    <d v="2017-07-03T00:00:00"/>
    <d v="2023-11-30T00:00:00"/>
    <n v="0"/>
    <n v="1"/>
    <n v="4"/>
    <n v="30"/>
    <n v="2"/>
    <n v="22490513"/>
    <n v="24960000"/>
    <n v="19035"/>
    <n v="732"/>
    <n v="17486"/>
    <n v="0"/>
    <n v="0"/>
    <n v="0"/>
    <m/>
    <n v="0"/>
    <n v="0"/>
    <n v="0"/>
    <m/>
    <m/>
    <d v="2021-03-30T00:00:00"/>
    <n v="1"/>
    <s v="O"/>
    <n v="1"/>
    <n v="30"/>
    <n v="0"/>
    <m/>
    <m/>
    <m/>
    <m/>
    <m/>
    <m/>
    <n v="1"/>
    <n v="1"/>
    <m/>
    <m/>
    <n v="34597"/>
    <s v="CREDITOS DE CONSUMO"/>
    <n v="0"/>
    <n v="0"/>
    <n v="890480123"/>
    <s v="UNIVERSIDAD DE CARTAGENA"/>
    <n v="5"/>
    <m/>
    <m/>
    <m/>
    <m/>
    <n v="2"/>
    <n v="7"/>
    <n v="2"/>
  </r>
  <r>
    <n v="0"/>
    <s v="C"/>
    <x v="448"/>
    <x v="0"/>
    <n v="4"/>
    <n v="550015931"/>
    <d v="2017-07-03T00:00:00"/>
    <d v="2023-11-30T00:00:00"/>
    <n v="0"/>
    <n v="1"/>
    <n v="4"/>
    <n v="30"/>
    <n v="2"/>
    <n v="22490513"/>
    <n v="24960000"/>
    <n v="13129"/>
    <n v="505"/>
    <n v="12063"/>
    <n v="0"/>
    <n v="0"/>
    <n v="0"/>
    <m/>
    <n v="0"/>
    <n v="0"/>
    <n v="0"/>
    <m/>
    <m/>
    <d v="2021-03-30T00:00:00"/>
    <n v="1"/>
    <s v="O"/>
    <n v="1"/>
    <n v="30"/>
    <n v="0"/>
    <m/>
    <m/>
    <m/>
    <m/>
    <m/>
    <m/>
    <n v="1"/>
    <n v="1"/>
    <m/>
    <m/>
    <n v="23868"/>
    <s v="CREDITOS DE CONSUMO"/>
    <n v="0"/>
    <n v="0"/>
    <n v="890480123"/>
    <s v="UNIVERSIDAD DE CARTAGENA"/>
    <n v="5"/>
    <m/>
    <m/>
    <m/>
    <m/>
    <n v="2"/>
    <n v="7"/>
    <n v="2"/>
  </r>
  <r>
    <n v="0"/>
    <s v="C"/>
    <x v="448"/>
    <x v="0"/>
    <n v="4"/>
    <n v="550015932"/>
    <d v="2017-07-03T00:00:00"/>
    <d v="2023-11-30T00:00:00"/>
    <n v="0"/>
    <n v="1"/>
    <n v="4"/>
    <n v="30"/>
    <n v="2"/>
    <n v="22490513"/>
    <n v="24960000"/>
    <n v="15832"/>
    <n v="609"/>
    <n v="14539"/>
    <n v="0"/>
    <n v="0"/>
    <n v="0"/>
    <m/>
    <n v="0"/>
    <n v="0"/>
    <n v="0"/>
    <m/>
    <m/>
    <d v="2021-03-30T00:00:00"/>
    <n v="1"/>
    <s v="O"/>
    <n v="1"/>
    <n v="30"/>
    <n v="0"/>
    <m/>
    <m/>
    <m/>
    <m/>
    <m/>
    <m/>
    <n v="1"/>
    <n v="1"/>
    <m/>
    <m/>
    <n v="28766"/>
    <s v="CREDITOS DE CONSUMO"/>
    <n v="0"/>
    <n v="0"/>
    <n v="890480123"/>
    <s v="UNIVERSIDAD DE CARTAGENA"/>
    <n v="5"/>
    <m/>
    <m/>
    <m/>
    <m/>
    <n v="2"/>
    <n v="7"/>
    <n v="2"/>
  </r>
  <r>
    <n v="0"/>
    <s v="C"/>
    <x v="448"/>
    <x v="0"/>
    <n v="4"/>
    <n v="550016030"/>
    <d v="2017-07-11T00:00:00"/>
    <d v="2023-11-30T00:00:00"/>
    <n v="0"/>
    <n v="1"/>
    <n v="4"/>
    <n v="30"/>
    <n v="2"/>
    <n v="22490513"/>
    <n v="24960000"/>
    <n v="7843"/>
    <n v="302"/>
    <n v="7205"/>
    <n v="0"/>
    <n v="0"/>
    <n v="0"/>
    <m/>
    <n v="0"/>
    <n v="0"/>
    <n v="0"/>
    <m/>
    <m/>
    <d v="2021-03-30T00:00:00"/>
    <n v="1"/>
    <s v="O"/>
    <n v="1"/>
    <n v="30"/>
    <n v="0"/>
    <m/>
    <m/>
    <m/>
    <m/>
    <m/>
    <m/>
    <n v="1"/>
    <n v="1"/>
    <m/>
    <m/>
    <n v="14256"/>
    <s v="CREDITOS DE CONSUMO"/>
    <n v="0"/>
    <n v="0"/>
    <n v="890480123"/>
    <s v="UNIVERSIDAD DE CARTAGENA"/>
    <n v="5"/>
    <m/>
    <m/>
    <m/>
    <m/>
    <n v="2"/>
    <n v="7"/>
    <n v="2"/>
  </r>
  <r>
    <n v="0"/>
    <s v="C"/>
    <x v="448"/>
    <x v="0"/>
    <n v="4"/>
    <n v="550016366"/>
    <d v="2017-08-01T00:00:00"/>
    <d v="2023-11-30T00:00:00"/>
    <n v="0"/>
    <n v="1"/>
    <n v="4"/>
    <n v="30"/>
    <n v="2"/>
    <n v="22490513"/>
    <n v="24960000"/>
    <n v="14155"/>
    <n v="544"/>
    <n v="12999"/>
    <n v="0"/>
    <n v="0"/>
    <n v="0"/>
    <m/>
    <n v="0"/>
    <n v="0"/>
    <n v="0"/>
    <m/>
    <m/>
    <d v="2021-03-30T00:00:00"/>
    <n v="1"/>
    <s v="O"/>
    <n v="1"/>
    <n v="30"/>
    <n v="0"/>
    <m/>
    <m/>
    <m/>
    <m/>
    <m/>
    <m/>
    <n v="1"/>
    <n v="1"/>
    <m/>
    <m/>
    <n v="25719"/>
    <s v="CREDITOS DE CONSUMO"/>
    <n v="0"/>
    <n v="0"/>
    <n v="890480123"/>
    <s v="UNIVERSIDAD DE CARTAGENA"/>
    <n v="5"/>
    <m/>
    <m/>
    <m/>
    <m/>
    <n v="2"/>
    <n v="7"/>
    <n v="2"/>
  </r>
  <r>
    <n v="0"/>
    <s v="C"/>
    <x v="448"/>
    <x v="0"/>
    <n v="4"/>
    <n v="550016380"/>
    <d v="2017-08-02T00:00:00"/>
    <d v="2023-11-30T00:00:00"/>
    <n v="0"/>
    <n v="1"/>
    <n v="4"/>
    <n v="30"/>
    <n v="2"/>
    <n v="22490513"/>
    <n v="24960000"/>
    <n v="24172"/>
    <n v="929"/>
    <n v="22206"/>
    <n v="0"/>
    <n v="0"/>
    <n v="0"/>
    <m/>
    <n v="0"/>
    <n v="0"/>
    <n v="0"/>
    <m/>
    <m/>
    <d v="2021-03-30T00:00:00"/>
    <n v="1"/>
    <s v="O"/>
    <n v="1"/>
    <n v="30"/>
    <n v="0"/>
    <m/>
    <m/>
    <m/>
    <m/>
    <m/>
    <m/>
    <n v="1"/>
    <n v="1"/>
    <m/>
    <m/>
    <n v="43936"/>
    <s v="CREDITOS DE CONSUMO"/>
    <n v="0"/>
    <n v="0"/>
    <n v="890480123"/>
    <s v="UNIVERSIDAD DE CARTAGENA"/>
    <n v="5"/>
    <m/>
    <m/>
    <m/>
    <m/>
    <n v="2"/>
    <n v="7"/>
    <n v="2"/>
  </r>
  <r>
    <n v="0"/>
    <s v="C"/>
    <x v="448"/>
    <x v="0"/>
    <n v="4"/>
    <n v="550016502"/>
    <d v="2017-08-19T00:00:00"/>
    <d v="2023-11-30T00:00:00"/>
    <n v="0"/>
    <n v="1"/>
    <n v="4"/>
    <n v="30"/>
    <n v="2"/>
    <n v="22490513"/>
    <n v="24960000"/>
    <n v="14119"/>
    <n v="543"/>
    <n v="12965"/>
    <n v="0"/>
    <n v="0"/>
    <n v="0"/>
    <m/>
    <n v="0"/>
    <n v="0"/>
    <n v="0"/>
    <m/>
    <m/>
    <d v="2021-03-30T00:00:00"/>
    <n v="1"/>
    <s v="O"/>
    <n v="1"/>
    <n v="30"/>
    <n v="0"/>
    <m/>
    <m/>
    <m/>
    <m/>
    <m/>
    <m/>
    <n v="1"/>
    <n v="1"/>
    <m/>
    <m/>
    <n v="25652"/>
    <s v="CREDITOS DE CONSUMO"/>
    <n v="0"/>
    <n v="0"/>
    <n v="890480123"/>
    <s v="UNIVERSIDAD DE CARTAGENA"/>
    <n v="5"/>
    <m/>
    <m/>
    <m/>
    <m/>
    <n v="2"/>
    <n v="7"/>
    <n v="2"/>
  </r>
  <r>
    <n v="0"/>
    <s v="C"/>
    <x v="448"/>
    <x v="0"/>
    <n v="4"/>
    <n v="550016822"/>
    <d v="2017-09-09T00:00:00"/>
    <d v="2023-11-30T00:00:00"/>
    <n v="0"/>
    <n v="1"/>
    <n v="4"/>
    <n v="30"/>
    <n v="2"/>
    <n v="22490513"/>
    <n v="24960000"/>
    <n v="28302"/>
    <n v="1088"/>
    <n v="26007"/>
    <n v="0"/>
    <n v="0"/>
    <n v="0"/>
    <m/>
    <n v="0"/>
    <n v="0"/>
    <n v="0"/>
    <m/>
    <m/>
    <d v="2021-03-30T00:00:00"/>
    <n v="1"/>
    <s v="O"/>
    <n v="1"/>
    <n v="30"/>
    <n v="0"/>
    <m/>
    <m/>
    <m/>
    <m/>
    <m/>
    <m/>
    <n v="1"/>
    <n v="1"/>
    <m/>
    <m/>
    <n v="51457"/>
    <s v="CREDITOS DE CONSUMO"/>
    <n v="0"/>
    <n v="0"/>
    <n v="890480123"/>
    <s v="UNIVERSIDAD DE CARTAGENA"/>
    <n v="5"/>
    <m/>
    <m/>
    <m/>
    <m/>
    <n v="2"/>
    <n v="7"/>
    <n v="2"/>
  </r>
  <r>
    <n v="0"/>
    <s v="C"/>
    <x v="448"/>
    <x v="0"/>
    <n v="4"/>
    <n v="550017122"/>
    <d v="2017-10-08T00:00:00"/>
    <d v="2023-11-30T00:00:00"/>
    <n v="0"/>
    <n v="1"/>
    <n v="4"/>
    <n v="30"/>
    <n v="2"/>
    <n v="22490513"/>
    <n v="24960000"/>
    <n v="18563"/>
    <n v="714"/>
    <n v="17057"/>
    <n v="0"/>
    <n v="0"/>
    <n v="0"/>
    <m/>
    <n v="0"/>
    <n v="0"/>
    <n v="0"/>
    <m/>
    <m/>
    <d v="2021-03-30T00:00:00"/>
    <n v="1"/>
    <s v="O"/>
    <n v="1"/>
    <n v="30"/>
    <n v="0"/>
    <m/>
    <m/>
    <m/>
    <m/>
    <m/>
    <m/>
    <n v="1"/>
    <n v="1"/>
    <m/>
    <m/>
    <n v="33749"/>
    <s v="CREDITOS DE CONSUMO"/>
    <n v="0"/>
    <n v="0"/>
    <n v="890480123"/>
    <s v="UNIVERSIDAD DE CARTAGENA"/>
    <n v="5"/>
    <m/>
    <m/>
    <m/>
    <m/>
    <n v="2"/>
    <n v="7"/>
    <n v="2"/>
  </r>
  <r>
    <n v="0"/>
    <s v="C"/>
    <x v="448"/>
    <x v="0"/>
    <n v="4"/>
    <n v="550017507"/>
    <d v="2017-11-12T00:00:00"/>
    <d v="2023-11-30T00:00:00"/>
    <n v="0"/>
    <n v="1"/>
    <n v="4"/>
    <n v="30"/>
    <n v="2"/>
    <n v="22490513"/>
    <n v="24960000"/>
    <n v="18338"/>
    <n v="705"/>
    <n v="16852"/>
    <n v="0"/>
    <n v="0"/>
    <n v="0"/>
    <m/>
    <n v="0"/>
    <n v="0"/>
    <n v="0"/>
    <m/>
    <m/>
    <d v="2021-03-30T00:00:00"/>
    <n v="1"/>
    <s v="O"/>
    <n v="1"/>
    <n v="30"/>
    <n v="0"/>
    <m/>
    <m/>
    <m/>
    <m/>
    <m/>
    <m/>
    <n v="1"/>
    <n v="1"/>
    <m/>
    <m/>
    <n v="33343"/>
    <s v="CREDITOS DE CONSUMO"/>
    <n v="0"/>
    <n v="0"/>
    <n v="890480123"/>
    <s v="UNIVERSIDAD DE CARTAGENA"/>
    <n v="5"/>
    <m/>
    <m/>
    <m/>
    <m/>
    <n v="2"/>
    <n v="7"/>
    <n v="2"/>
  </r>
  <r>
    <n v="0"/>
    <s v="C"/>
    <x v="448"/>
    <x v="0"/>
    <n v="4"/>
    <n v="550017551"/>
    <d v="2017-11-18T00:00:00"/>
    <d v="2023-11-30T00:00:00"/>
    <n v="0"/>
    <n v="1"/>
    <n v="4"/>
    <n v="30"/>
    <n v="2"/>
    <n v="22490513"/>
    <n v="24960000"/>
    <n v="38571"/>
    <n v="1483"/>
    <n v="35444"/>
    <n v="0"/>
    <n v="0"/>
    <n v="0"/>
    <m/>
    <n v="0"/>
    <n v="0"/>
    <n v="0"/>
    <m/>
    <m/>
    <d v="2021-03-30T00:00:00"/>
    <n v="1"/>
    <s v="O"/>
    <n v="1"/>
    <n v="30"/>
    <n v="0"/>
    <m/>
    <m/>
    <m/>
    <m/>
    <m/>
    <m/>
    <n v="1"/>
    <n v="1"/>
    <m/>
    <m/>
    <n v="70129"/>
    <s v="CREDITOS DE CONSUMO"/>
    <n v="0"/>
    <n v="0"/>
    <n v="890480123"/>
    <s v="UNIVERSIDAD DE CARTAGENA"/>
    <n v="5"/>
    <m/>
    <m/>
    <m/>
    <m/>
    <n v="2"/>
    <n v="7"/>
    <n v="2"/>
  </r>
  <r>
    <n v="0"/>
    <s v="C"/>
    <x v="448"/>
    <x v="0"/>
    <n v="4"/>
    <n v="550017554"/>
    <d v="2017-11-19T00:00:00"/>
    <d v="2023-11-30T00:00:00"/>
    <n v="0"/>
    <n v="1"/>
    <n v="4"/>
    <n v="30"/>
    <n v="2"/>
    <n v="22490513"/>
    <n v="24960000"/>
    <n v="20779"/>
    <n v="799"/>
    <n v="19088"/>
    <n v="0"/>
    <n v="0"/>
    <n v="0"/>
    <m/>
    <n v="0"/>
    <n v="0"/>
    <n v="0"/>
    <m/>
    <m/>
    <d v="2021-03-30T00:00:00"/>
    <n v="1"/>
    <s v="O"/>
    <n v="1"/>
    <n v="30"/>
    <n v="0"/>
    <m/>
    <m/>
    <m/>
    <m/>
    <m/>
    <m/>
    <n v="1"/>
    <n v="1"/>
    <m/>
    <m/>
    <n v="37767"/>
    <s v="CREDITOS DE CONSUMO"/>
    <n v="0"/>
    <n v="0"/>
    <n v="890480123"/>
    <s v="UNIVERSIDAD DE CARTAGENA"/>
    <n v="5"/>
    <m/>
    <m/>
    <m/>
    <m/>
    <n v="2"/>
    <n v="7"/>
    <n v="2"/>
  </r>
  <r>
    <n v="0"/>
    <s v="C"/>
    <x v="448"/>
    <x v="0"/>
    <n v="4"/>
    <n v="550017569"/>
    <d v="2017-11-22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x v="448"/>
    <x v="0"/>
    <n v="4"/>
    <n v="550017573"/>
    <d v="2017-11-23T00:00:00"/>
    <d v="2023-11-30T00:00:00"/>
    <n v="0"/>
    <n v="1"/>
    <n v="4"/>
    <n v="30"/>
    <n v="2"/>
    <n v="22490513"/>
    <n v="24960000"/>
    <n v="13080"/>
    <n v="503"/>
    <n v="12018"/>
    <n v="0"/>
    <n v="0"/>
    <n v="0"/>
    <m/>
    <n v="0"/>
    <n v="0"/>
    <n v="0"/>
    <m/>
    <m/>
    <d v="2021-03-30T00:00:00"/>
    <n v="1"/>
    <s v="O"/>
    <n v="1"/>
    <n v="30"/>
    <n v="0"/>
    <m/>
    <m/>
    <m/>
    <m/>
    <m/>
    <m/>
    <n v="1"/>
    <n v="1"/>
    <m/>
    <m/>
    <n v="23779"/>
    <s v="CREDITOS DE CONSUMO"/>
    <n v="0"/>
    <n v="0"/>
    <n v="890480123"/>
    <s v="UNIVERSIDAD DE CARTAGENA"/>
    <n v="5"/>
    <m/>
    <m/>
    <m/>
    <m/>
    <n v="2"/>
    <n v="7"/>
    <n v="2"/>
  </r>
  <r>
    <n v="0"/>
    <s v="C"/>
    <x v="448"/>
    <x v="0"/>
    <n v="4"/>
    <n v="550017575"/>
    <d v="2017-11-23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x v="448"/>
    <x v="0"/>
    <n v="4"/>
    <n v="550017593"/>
    <d v="2017-11-26T00:00:00"/>
    <d v="2023-11-30T00:00:00"/>
    <n v="0"/>
    <n v="1"/>
    <n v="4"/>
    <n v="30"/>
    <n v="2"/>
    <n v="22490513"/>
    <n v="24960000"/>
    <n v="15404"/>
    <n v="592"/>
    <n v="14154"/>
    <n v="0"/>
    <n v="0"/>
    <n v="0"/>
    <m/>
    <n v="0"/>
    <n v="0"/>
    <n v="0"/>
    <m/>
    <m/>
    <d v="2021-03-30T00:00:00"/>
    <n v="1"/>
    <s v="O"/>
    <n v="1"/>
    <n v="30"/>
    <n v="0"/>
    <m/>
    <m/>
    <m/>
    <m/>
    <m/>
    <m/>
    <n v="1"/>
    <n v="1"/>
    <m/>
    <m/>
    <n v="28005"/>
    <s v="CREDITOS DE CONSUMO"/>
    <n v="0"/>
    <n v="0"/>
    <n v="890480123"/>
    <s v="UNIVERSIDAD DE CARTAGENA"/>
    <n v="5"/>
    <m/>
    <m/>
    <m/>
    <m/>
    <n v="2"/>
    <n v="7"/>
    <n v="2"/>
  </r>
  <r>
    <n v="0"/>
    <s v="C"/>
    <x v="448"/>
    <x v="0"/>
    <n v="4"/>
    <n v="550017995"/>
    <d v="2018-01-05T00:00:00"/>
    <d v="2023-11-30T00:00:00"/>
    <n v="0"/>
    <n v="1"/>
    <n v="4"/>
    <n v="30"/>
    <n v="2"/>
    <n v="22490513"/>
    <n v="24960000"/>
    <n v="14146"/>
    <n v="544"/>
    <n v="12990"/>
    <n v="0"/>
    <n v="0"/>
    <n v="0"/>
    <m/>
    <n v="0"/>
    <n v="0"/>
    <n v="0"/>
    <m/>
    <m/>
    <d v="2021-03-30T00:00:00"/>
    <n v="1"/>
    <s v="O"/>
    <n v="1"/>
    <n v="30"/>
    <n v="0"/>
    <m/>
    <m/>
    <m/>
    <m/>
    <m/>
    <m/>
    <n v="1"/>
    <n v="1"/>
    <m/>
    <m/>
    <n v="25702"/>
    <s v="CREDITOS DE CONSUMO"/>
    <n v="0"/>
    <n v="0"/>
    <n v="890480123"/>
    <s v="UNIVERSIDAD DE CARTAGENA"/>
    <n v="5"/>
    <m/>
    <m/>
    <m/>
    <m/>
    <n v="2"/>
    <n v="7"/>
    <n v="2"/>
  </r>
  <r>
    <n v="0"/>
    <s v="C"/>
    <x v="448"/>
    <x v="0"/>
    <n v="4"/>
    <n v="550017999"/>
    <d v="2018-01-07T00:00:00"/>
    <d v="2023-11-30T00:00:00"/>
    <n v="0"/>
    <n v="1"/>
    <n v="4"/>
    <n v="30"/>
    <n v="2"/>
    <n v="22490513"/>
    <n v="24960000"/>
    <n v="20194"/>
    <n v="776"/>
    <n v="18558"/>
    <n v="0"/>
    <n v="0"/>
    <n v="0"/>
    <m/>
    <n v="0"/>
    <n v="0"/>
    <n v="0"/>
    <m/>
    <m/>
    <d v="2021-03-30T00:00:00"/>
    <n v="1"/>
    <s v="O"/>
    <n v="1"/>
    <n v="30"/>
    <n v="0"/>
    <m/>
    <m/>
    <m/>
    <m/>
    <m/>
    <m/>
    <n v="1"/>
    <n v="1"/>
    <m/>
    <m/>
    <n v="36718"/>
    <s v="CREDITOS DE CONSUMO"/>
    <n v="0"/>
    <n v="0"/>
    <n v="890480123"/>
    <s v="UNIVERSIDAD DE CARTAGENA"/>
    <n v="5"/>
    <m/>
    <m/>
    <m/>
    <m/>
    <n v="2"/>
    <n v="7"/>
    <n v="2"/>
  </r>
  <r>
    <n v="0"/>
    <s v="C"/>
    <x v="448"/>
    <x v="0"/>
    <n v="4"/>
    <n v="550018000"/>
    <d v="2018-01-07T00:00:00"/>
    <d v="2023-11-30T00:00:00"/>
    <n v="0"/>
    <n v="1"/>
    <n v="4"/>
    <n v="30"/>
    <n v="2"/>
    <n v="22490513"/>
    <n v="24960000"/>
    <n v="25466"/>
    <n v="979"/>
    <n v="23402"/>
    <n v="0"/>
    <n v="0"/>
    <n v="0"/>
    <m/>
    <n v="0"/>
    <n v="0"/>
    <n v="0"/>
    <m/>
    <m/>
    <d v="2021-03-30T00:00:00"/>
    <n v="1"/>
    <s v="O"/>
    <n v="1"/>
    <n v="30"/>
    <n v="0"/>
    <m/>
    <m/>
    <m/>
    <m/>
    <m/>
    <m/>
    <n v="1"/>
    <n v="1"/>
    <m/>
    <m/>
    <n v="46303"/>
    <s v="CREDITOS DE CONSUMO"/>
    <n v="0"/>
    <n v="0"/>
    <n v="890480123"/>
    <s v="UNIVERSIDAD DE CARTAGENA"/>
    <n v="5"/>
    <m/>
    <m/>
    <m/>
    <m/>
    <n v="2"/>
    <n v="7"/>
    <n v="2"/>
  </r>
  <r>
    <n v="0"/>
    <s v="C"/>
    <x v="448"/>
    <x v="0"/>
    <n v="4"/>
    <n v="550018013"/>
    <d v="2018-01-12T00:00:00"/>
    <d v="2023-11-30T00:00:00"/>
    <n v="0"/>
    <n v="1"/>
    <n v="4"/>
    <n v="30"/>
    <n v="2"/>
    <n v="22490513"/>
    <n v="24960000"/>
    <n v="16182"/>
    <n v="622"/>
    <n v="14854"/>
    <n v="0"/>
    <n v="0"/>
    <n v="0"/>
    <m/>
    <n v="0"/>
    <n v="0"/>
    <n v="0"/>
    <m/>
    <m/>
    <d v="2021-03-30T00:00:00"/>
    <n v="1"/>
    <s v="O"/>
    <n v="1"/>
    <n v="30"/>
    <n v="0"/>
    <m/>
    <m/>
    <m/>
    <m/>
    <m/>
    <m/>
    <n v="1"/>
    <n v="1"/>
    <m/>
    <m/>
    <n v="29390"/>
    <s v="CREDITOS DE CONSUMO"/>
    <n v="0"/>
    <n v="0"/>
    <n v="890480123"/>
    <s v="UNIVERSIDAD DE CARTAGENA"/>
    <n v="5"/>
    <m/>
    <m/>
    <m/>
    <m/>
    <n v="2"/>
    <n v="7"/>
    <n v="2"/>
  </r>
  <r>
    <n v="0"/>
    <s v="C"/>
    <x v="448"/>
    <x v="0"/>
    <n v="4"/>
    <n v="550018019"/>
    <d v="2018-01-15T00:00:00"/>
    <d v="2024-02-28T00:00:00"/>
    <n v="0"/>
    <n v="1"/>
    <n v="0"/>
    <n v="30"/>
    <n v="2"/>
    <n v="22490513"/>
    <n v="24960000"/>
    <n v="52893"/>
    <n v="2033"/>
    <n v="52893"/>
    <n v="1980"/>
    <n v="0"/>
    <n v="0"/>
    <m/>
    <n v="0"/>
    <n v="0"/>
    <n v="0"/>
    <m/>
    <m/>
    <d v="2021-02-28T00:00:00"/>
    <n v="1"/>
    <s v="O"/>
    <n v="1"/>
    <n v="30"/>
    <n v="0"/>
    <m/>
    <m/>
    <m/>
    <m/>
    <m/>
    <m/>
    <n v="1"/>
    <n v="1"/>
    <m/>
    <m/>
    <n v="104653"/>
    <s v="CREDITOS DE CONSUMO"/>
    <n v="0"/>
    <n v="0"/>
    <n v="890480123"/>
    <s v="UNIVERSIDAD DE CARTAGENA"/>
    <n v="5"/>
    <m/>
    <m/>
    <m/>
    <m/>
    <n v="2"/>
    <n v="7"/>
    <n v="2"/>
  </r>
  <r>
    <n v="0"/>
    <s v="C"/>
    <x v="448"/>
    <x v="0"/>
    <n v="4"/>
    <n v="550018021"/>
    <d v="2018-01-15T00:00:00"/>
    <d v="2023-11-30T00:00:00"/>
    <n v="0"/>
    <n v="1"/>
    <n v="4"/>
    <n v="30"/>
    <n v="2"/>
    <n v="22490513"/>
    <n v="24960000"/>
    <n v="17717"/>
    <n v="681"/>
    <n v="16269"/>
    <n v="0"/>
    <n v="0"/>
    <n v="0"/>
    <m/>
    <n v="0"/>
    <n v="0"/>
    <n v="0"/>
    <m/>
    <m/>
    <d v="2021-03-30T00:00:00"/>
    <n v="1"/>
    <s v="O"/>
    <n v="1"/>
    <n v="30"/>
    <n v="0"/>
    <m/>
    <m/>
    <m/>
    <m/>
    <m/>
    <m/>
    <n v="1"/>
    <n v="1"/>
    <m/>
    <m/>
    <n v="32189"/>
    <s v="CREDITOS DE CONSUMO"/>
    <n v="0"/>
    <n v="0"/>
    <n v="890480123"/>
    <s v="UNIVERSIDAD DE CARTAGENA"/>
    <n v="5"/>
    <m/>
    <m/>
    <m/>
    <m/>
    <n v="2"/>
    <n v="7"/>
    <n v="2"/>
  </r>
  <r>
    <n v="0"/>
    <s v="C"/>
    <x v="448"/>
    <x v="0"/>
    <n v="4"/>
    <n v="550018038"/>
    <d v="2018-01-18T00:00:00"/>
    <d v="2023-11-30T00:00:00"/>
    <n v="0"/>
    <n v="1"/>
    <n v="4"/>
    <n v="30"/>
    <n v="2"/>
    <n v="22490513"/>
    <n v="24960000"/>
    <n v="16055"/>
    <n v="617"/>
    <n v="14741"/>
    <n v="0"/>
    <n v="0"/>
    <n v="0"/>
    <m/>
    <n v="0"/>
    <n v="0"/>
    <n v="0"/>
    <m/>
    <m/>
    <d v="2021-03-30T00:00:00"/>
    <n v="1"/>
    <s v="O"/>
    <n v="1"/>
    <n v="30"/>
    <n v="0"/>
    <m/>
    <m/>
    <m/>
    <m/>
    <m/>
    <m/>
    <n v="1"/>
    <n v="1"/>
    <m/>
    <m/>
    <n v="29166"/>
    <s v="CREDITOS DE CONSUMO"/>
    <n v="0"/>
    <n v="0"/>
    <n v="890480123"/>
    <s v="UNIVERSIDAD DE CARTAGENA"/>
    <n v="5"/>
    <m/>
    <m/>
    <m/>
    <m/>
    <n v="2"/>
    <n v="7"/>
    <n v="2"/>
  </r>
  <r>
    <n v="0"/>
    <s v="C"/>
    <x v="448"/>
    <x v="0"/>
    <n v="4"/>
    <n v="550018334"/>
    <d v="2018-02-27T00:00:00"/>
    <d v="2023-11-30T00:00:00"/>
    <n v="0"/>
    <n v="1"/>
    <n v="4"/>
    <n v="30"/>
    <n v="2"/>
    <n v="22490513"/>
    <n v="24960000"/>
    <n v="19362"/>
    <n v="744"/>
    <n v="17782"/>
    <n v="0"/>
    <n v="0"/>
    <n v="0"/>
    <m/>
    <n v="0"/>
    <n v="0"/>
    <n v="0"/>
    <m/>
    <m/>
    <d v="2021-03-30T00:00:00"/>
    <n v="1"/>
    <s v="O"/>
    <n v="1"/>
    <n v="30"/>
    <n v="0"/>
    <m/>
    <m/>
    <m/>
    <m/>
    <m/>
    <m/>
    <n v="1"/>
    <n v="1"/>
    <m/>
    <m/>
    <n v="35183"/>
    <s v="CREDITOS DE CONSUMO"/>
    <n v="0"/>
    <n v="0"/>
    <n v="890480123"/>
    <s v="UNIVERSIDAD DE CARTAGENA"/>
    <n v="5"/>
    <m/>
    <m/>
    <m/>
    <m/>
    <n v="2"/>
    <n v="7"/>
    <n v="2"/>
  </r>
  <r>
    <n v="0"/>
    <s v="C"/>
    <x v="448"/>
    <x v="0"/>
    <n v="4"/>
    <n v="550018518"/>
    <d v="2018-03-25T00:00:00"/>
    <d v="2023-11-30T00:00:00"/>
    <n v="0"/>
    <n v="1"/>
    <n v="4"/>
    <n v="30"/>
    <n v="2"/>
    <n v="22490513"/>
    <n v="24960000"/>
    <n v="22853"/>
    <n v="879"/>
    <n v="20985"/>
    <n v="0"/>
    <n v="0"/>
    <n v="0"/>
    <m/>
    <n v="0"/>
    <n v="0"/>
    <n v="0"/>
    <m/>
    <m/>
    <d v="2021-03-30T00:00:00"/>
    <n v="1"/>
    <s v="O"/>
    <n v="1"/>
    <n v="30"/>
    <n v="0"/>
    <m/>
    <m/>
    <m/>
    <m/>
    <m/>
    <m/>
    <n v="1"/>
    <n v="1"/>
    <m/>
    <m/>
    <n v="41520"/>
    <s v="CREDITOS DE CONSUMO"/>
    <n v="0"/>
    <n v="0"/>
    <n v="890480123"/>
    <s v="UNIVERSIDAD DE CARTAGENA"/>
    <n v="5"/>
    <m/>
    <m/>
    <m/>
    <m/>
    <n v="2"/>
    <n v="7"/>
    <n v="2"/>
  </r>
  <r>
    <n v="0"/>
    <s v="C"/>
    <x v="448"/>
    <x v="0"/>
    <n v="4"/>
    <n v="550018530"/>
    <d v="2018-03-27T00:00:00"/>
    <d v="2023-11-30T00:00:00"/>
    <n v="0"/>
    <n v="1"/>
    <n v="4"/>
    <n v="30"/>
    <n v="2"/>
    <n v="22490513"/>
    <n v="24960000"/>
    <n v="20011"/>
    <n v="769"/>
    <n v="18390"/>
    <n v="0"/>
    <n v="0"/>
    <n v="0"/>
    <m/>
    <n v="0"/>
    <n v="0"/>
    <n v="0"/>
    <m/>
    <m/>
    <d v="2021-03-30T00:00:00"/>
    <n v="1"/>
    <s v="O"/>
    <n v="1"/>
    <n v="30"/>
    <n v="0"/>
    <m/>
    <m/>
    <m/>
    <m/>
    <m/>
    <m/>
    <n v="1"/>
    <n v="1"/>
    <m/>
    <m/>
    <n v="36386"/>
    <s v="CREDITOS DE CONSUMO"/>
    <n v="0"/>
    <n v="0"/>
    <n v="890480123"/>
    <s v="UNIVERSIDAD DE CARTAGENA"/>
    <n v="5"/>
    <m/>
    <m/>
    <m/>
    <m/>
    <n v="2"/>
    <n v="7"/>
    <n v="2"/>
  </r>
  <r>
    <n v="0"/>
    <s v="C"/>
    <x v="448"/>
    <x v="0"/>
    <n v="4"/>
    <n v="550018588"/>
    <d v="2018-04-05T00:00:00"/>
    <d v="2023-11-30T00:00:00"/>
    <n v="0"/>
    <n v="1"/>
    <n v="4"/>
    <n v="30"/>
    <n v="2"/>
    <n v="22490513"/>
    <n v="24960000"/>
    <n v="17151"/>
    <n v="659"/>
    <n v="15759"/>
    <n v="0"/>
    <n v="0"/>
    <n v="0"/>
    <m/>
    <n v="0"/>
    <n v="0"/>
    <n v="0"/>
    <m/>
    <m/>
    <d v="2021-03-30T00:00:00"/>
    <n v="1"/>
    <s v="O"/>
    <n v="1"/>
    <n v="30"/>
    <n v="0"/>
    <m/>
    <m/>
    <m/>
    <m/>
    <m/>
    <m/>
    <n v="1"/>
    <n v="1"/>
    <m/>
    <m/>
    <n v="31180"/>
    <s v="CREDITOS DE CONSUMO"/>
    <n v="0"/>
    <n v="0"/>
    <n v="890480123"/>
    <s v="UNIVERSIDAD DE CARTAGENA"/>
    <n v="5"/>
    <m/>
    <m/>
    <m/>
    <m/>
    <n v="2"/>
    <n v="7"/>
    <n v="2"/>
  </r>
  <r>
    <n v="0"/>
    <s v="C"/>
    <x v="448"/>
    <x v="0"/>
    <n v="4"/>
    <n v="550018591"/>
    <d v="2018-04-06T00:00:00"/>
    <d v="2023-11-30T00:00:00"/>
    <n v="0"/>
    <n v="1"/>
    <n v="4"/>
    <n v="30"/>
    <n v="2"/>
    <n v="22490513"/>
    <n v="24960000"/>
    <n v="22024"/>
    <n v="847"/>
    <n v="20238"/>
    <n v="0"/>
    <n v="0"/>
    <n v="0"/>
    <m/>
    <n v="0"/>
    <n v="0"/>
    <n v="0"/>
    <m/>
    <m/>
    <d v="2021-03-30T00:00:00"/>
    <n v="1"/>
    <s v="O"/>
    <n v="1"/>
    <n v="30"/>
    <n v="0"/>
    <m/>
    <m/>
    <m/>
    <m/>
    <m/>
    <m/>
    <n v="1"/>
    <n v="1"/>
    <m/>
    <m/>
    <n v="40043"/>
    <s v="CREDITOS DE CONSUMO"/>
    <n v="0"/>
    <n v="0"/>
    <n v="890480123"/>
    <s v="UNIVERSIDAD DE CARTAGENA"/>
    <n v="5"/>
    <m/>
    <m/>
    <m/>
    <m/>
    <n v="2"/>
    <n v="7"/>
    <n v="2"/>
  </r>
  <r>
    <n v="0"/>
    <s v="C"/>
    <x v="448"/>
    <x v="0"/>
    <n v="4"/>
    <n v="550018603"/>
    <d v="2018-04-08T00:00:00"/>
    <d v="2023-11-30T00:00:00"/>
    <n v="0"/>
    <n v="1"/>
    <n v="4"/>
    <n v="30"/>
    <n v="2"/>
    <n v="22490513"/>
    <n v="24960000"/>
    <n v="13708"/>
    <n v="527"/>
    <n v="12595"/>
    <n v="0"/>
    <n v="0"/>
    <n v="0"/>
    <m/>
    <n v="0"/>
    <n v="0"/>
    <n v="0"/>
    <m/>
    <m/>
    <d v="2021-03-30T00:00:00"/>
    <n v="1"/>
    <s v="O"/>
    <n v="1"/>
    <n v="30"/>
    <n v="0"/>
    <m/>
    <m/>
    <m/>
    <m/>
    <m/>
    <m/>
    <n v="1"/>
    <n v="1"/>
    <m/>
    <m/>
    <n v="24920"/>
    <s v="CREDITOS DE CONSUMO"/>
    <n v="0"/>
    <n v="0"/>
    <n v="890480123"/>
    <s v="UNIVERSIDAD DE CARTAGENA"/>
    <n v="5"/>
    <m/>
    <m/>
    <m/>
    <m/>
    <n v="2"/>
    <n v="7"/>
    <n v="2"/>
  </r>
  <r>
    <n v="0"/>
    <s v="C"/>
    <x v="448"/>
    <x v="0"/>
    <n v="4"/>
    <n v="550018635"/>
    <d v="2018-04-12T00:00:00"/>
    <d v="2024-02-28T00:00:00"/>
    <n v="0"/>
    <n v="1"/>
    <n v="0"/>
    <n v="30"/>
    <n v="2"/>
    <n v="22490513"/>
    <n v="24960000"/>
    <n v="46368"/>
    <n v="1783"/>
    <n v="46368"/>
    <n v="1740"/>
    <n v="0"/>
    <n v="0"/>
    <m/>
    <n v="0"/>
    <n v="0"/>
    <n v="0"/>
    <m/>
    <m/>
    <d v="2021-02-28T00:00:00"/>
    <n v="1"/>
    <s v="O"/>
    <n v="1"/>
    <n v="30"/>
    <n v="0"/>
    <m/>
    <m/>
    <m/>
    <m/>
    <m/>
    <m/>
    <n v="1"/>
    <n v="1"/>
    <m/>
    <m/>
    <n v="91743"/>
    <s v="CREDITOS DE CONSUMO"/>
    <n v="0"/>
    <n v="0"/>
    <n v="890480123"/>
    <s v="UNIVERSIDAD DE CARTAGENA"/>
    <n v="5"/>
    <m/>
    <m/>
    <m/>
    <m/>
    <n v="2"/>
    <n v="7"/>
    <n v="2"/>
  </r>
  <r>
    <n v="0"/>
    <s v="C"/>
    <x v="448"/>
    <x v="0"/>
    <n v="4"/>
    <n v="550018750"/>
    <d v="2018-04-29T00:00:00"/>
    <d v="2023-11-30T00:00:00"/>
    <n v="0"/>
    <n v="1"/>
    <n v="4"/>
    <n v="30"/>
    <n v="2"/>
    <n v="22490513"/>
    <n v="24960000"/>
    <n v="8203"/>
    <n v="315"/>
    <n v="7535"/>
    <n v="0"/>
    <n v="0"/>
    <n v="0"/>
    <m/>
    <n v="0"/>
    <n v="0"/>
    <n v="0"/>
    <m/>
    <m/>
    <d v="2021-03-30T00:00:00"/>
    <n v="1"/>
    <s v="O"/>
    <n v="1"/>
    <n v="30"/>
    <n v="0"/>
    <m/>
    <m/>
    <m/>
    <m/>
    <m/>
    <m/>
    <n v="1"/>
    <n v="1"/>
    <m/>
    <m/>
    <n v="14909"/>
    <s v="CREDITOS DE CONSUMO"/>
    <n v="0"/>
    <n v="0"/>
    <n v="890480123"/>
    <s v="UNIVERSIDAD DE CARTAGENA"/>
    <n v="5"/>
    <m/>
    <m/>
    <m/>
    <m/>
    <n v="2"/>
    <n v="7"/>
    <n v="2"/>
  </r>
  <r>
    <n v="0"/>
    <s v="C"/>
    <x v="448"/>
    <x v="0"/>
    <n v="4"/>
    <n v="550018767"/>
    <d v="2018-05-02T00:00:00"/>
    <d v="2024-02-28T00:00:00"/>
    <n v="0"/>
    <n v="1"/>
    <n v="0"/>
    <n v="30"/>
    <n v="2"/>
    <n v="22490513"/>
    <n v="24960000"/>
    <n v="46799"/>
    <n v="1799"/>
    <n v="46799"/>
    <n v="1741"/>
    <n v="0"/>
    <n v="0"/>
    <m/>
    <n v="0"/>
    <n v="0"/>
    <n v="0"/>
    <m/>
    <m/>
    <d v="2021-02-28T00:00:00"/>
    <n v="1"/>
    <s v="O"/>
    <n v="1"/>
    <n v="30"/>
    <n v="0"/>
    <m/>
    <m/>
    <m/>
    <m/>
    <m/>
    <m/>
    <n v="1"/>
    <n v="1"/>
    <m/>
    <m/>
    <n v="92595"/>
    <s v="CREDITOS DE CONSUMO"/>
    <n v="0"/>
    <n v="0"/>
    <n v="890480123"/>
    <s v="UNIVERSIDAD DE CARTAGENA"/>
    <n v="5"/>
    <m/>
    <m/>
    <m/>
    <m/>
    <n v="2"/>
    <n v="7"/>
    <n v="2"/>
  </r>
  <r>
    <n v="0"/>
    <s v="C"/>
    <x v="448"/>
    <x v="0"/>
    <n v="4"/>
    <n v="550019018"/>
    <d v="2018-06-02T00:00:00"/>
    <d v="2023-11-30T00:00:00"/>
    <n v="0"/>
    <n v="1"/>
    <n v="4"/>
    <n v="30"/>
    <n v="2"/>
    <n v="22490513"/>
    <n v="24960000"/>
    <n v="21310"/>
    <n v="819"/>
    <n v="19568"/>
    <n v="0"/>
    <n v="0"/>
    <n v="0"/>
    <m/>
    <n v="0"/>
    <n v="0"/>
    <n v="0"/>
    <m/>
    <m/>
    <d v="2021-03-30T00:00:00"/>
    <n v="1"/>
    <s v="O"/>
    <n v="1"/>
    <n v="30"/>
    <n v="0"/>
    <m/>
    <m/>
    <m/>
    <m/>
    <m/>
    <m/>
    <n v="1"/>
    <n v="1"/>
    <m/>
    <m/>
    <n v="38717"/>
    <s v="CREDITOS DE CONSUMO"/>
    <n v="0"/>
    <n v="0"/>
    <n v="890480123"/>
    <s v="UNIVERSIDAD DE CARTAGENA"/>
    <n v="5"/>
    <m/>
    <m/>
    <m/>
    <m/>
    <n v="2"/>
    <n v="7"/>
    <n v="2"/>
  </r>
  <r>
    <n v="0"/>
    <s v="C"/>
    <x v="448"/>
    <x v="0"/>
    <n v="4"/>
    <n v="550019199"/>
    <d v="2018-07-02T00:00:00"/>
    <d v="2024-02-28T00:00:00"/>
    <n v="0"/>
    <n v="1"/>
    <n v="1"/>
    <n v="30"/>
    <n v="2"/>
    <n v="22490513"/>
    <n v="24960000"/>
    <n v="91628"/>
    <n v="3523"/>
    <n v="89822"/>
    <n v="0"/>
    <n v="0"/>
    <n v="0"/>
    <m/>
    <n v="0"/>
    <n v="0"/>
    <n v="0"/>
    <m/>
    <m/>
    <d v="2021-03-30T00:00:00"/>
    <n v="1"/>
    <s v="O"/>
    <n v="1"/>
    <n v="30"/>
    <n v="0"/>
    <m/>
    <m/>
    <m/>
    <m/>
    <m/>
    <m/>
    <n v="1"/>
    <n v="1"/>
    <m/>
    <m/>
    <n v="177720"/>
    <s v="CREDITOS DE CONSUMO"/>
    <n v="0"/>
    <n v="0"/>
    <n v="890480123"/>
    <s v="UNIVERSIDAD DE CARTAGENA"/>
    <n v="5"/>
    <m/>
    <m/>
    <m/>
    <m/>
    <n v="2"/>
    <n v="7"/>
    <n v="2"/>
  </r>
  <r>
    <n v="0"/>
    <s v="C"/>
    <x v="448"/>
    <x v="0"/>
    <n v="4"/>
    <n v="550019201"/>
    <d v="2018-07-02T00:00:00"/>
    <d v="2023-11-30T00:00:00"/>
    <n v="0"/>
    <n v="1"/>
    <n v="4"/>
    <n v="30"/>
    <n v="2"/>
    <n v="22490513"/>
    <n v="24960000"/>
    <n v="7726"/>
    <n v="297"/>
    <n v="7100"/>
    <n v="0"/>
    <n v="0"/>
    <n v="0"/>
    <m/>
    <n v="0"/>
    <n v="0"/>
    <n v="0"/>
    <m/>
    <m/>
    <d v="2021-03-30T00:00:00"/>
    <n v="1"/>
    <s v="O"/>
    <n v="1"/>
    <n v="30"/>
    <n v="0"/>
    <m/>
    <m/>
    <m/>
    <m/>
    <m/>
    <m/>
    <n v="1"/>
    <n v="1"/>
    <m/>
    <m/>
    <n v="14048"/>
    <s v="CREDITOS DE CONSUMO"/>
    <n v="0"/>
    <n v="0"/>
    <n v="890480123"/>
    <s v="UNIVERSIDAD DE CARTAGENA"/>
    <n v="5"/>
    <m/>
    <m/>
    <m/>
    <m/>
    <n v="2"/>
    <n v="7"/>
    <n v="2"/>
  </r>
  <r>
    <n v="0"/>
    <s v="C"/>
    <x v="448"/>
    <x v="0"/>
    <n v="4"/>
    <n v="550019230"/>
    <d v="2018-07-06T00:00:00"/>
    <d v="2023-11-30T00:00:00"/>
    <n v="0"/>
    <n v="1"/>
    <n v="4"/>
    <n v="30"/>
    <n v="2"/>
    <n v="22490513"/>
    <n v="24960000"/>
    <n v="23848"/>
    <n v="917"/>
    <n v="21913"/>
    <n v="0"/>
    <n v="0"/>
    <n v="0"/>
    <m/>
    <n v="0"/>
    <n v="0"/>
    <n v="0"/>
    <m/>
    <m/>
    <d v="2021-03-30T00:00:00"/>
    <n v="1"/>
    <s v="O"/>
    <n v="1"/>
    <n v="30"/>
    <n v="0"/>
    <m/>
    <m/>
    <m/>
    <m/>
    <m/>
    <m/>
    <n v="1"/>
    <n v="1"/>
    <m/>
    <m/>
    <n v="43357"/>
    <s v="CREDITOS DE CONSUMO"/>
    <n v="0"/>
    <n v="0"/>
    <n v="890480123"/>
    <s v="UNIVERSIDAD DE CARTAGENA"/>
    <n v="5"/>
    <m/>
    <m/>
    <m/>
    <m/>
    <n v="2"/>
    <n v="7"/>
    <n v="2"/>
  </r>
  <r>
    <n v="0"/>
    <s v="C"/>
    <x v="448"/>
    <x v="0"/>
    <n v="4"/>
    <n v="550019264"/>
    <d v="2018-07-11T00:00:00"/>
    <d v="2023-11-30T00:00:00"/>
    <n v="0"/>
    <n v="1"/>
    <n v="4"/>
    <n v="30"/>
    <n v="2"/>
    <n v="22490513"/>
    <n v="24960000"/>
    <n v="20085"/>
    <n v="772"/>
    <n v="18457"/>
    <n v="0"/>
    <n v="0"/>
    <n v="0"/>
    <m/>
    <n v="0"/>
    <n v="0"/>
    <n v="0"/>
    <m/>
    <m/>
    <d v="2021-03-30T00:00:00"/>
    <n v="1"/>
    <s v="O"/>
    <n v="1"/>
    <n v="30"/>
    <n v="0"/>
    <m/>
    <m/>
    <m/>
    <m/>
    <m/>
    <m/>
    <n v="1"/>
    <n v="1"/>
    <m/>
    <m/>
    <n v="36519"/>
    <s v="CREDITOS DE CONSUMO"/>
    <n v="0"/>
    <n v="0"/>
    <n v="890480123"/>
    <s v="UNIVERSIDAD DE CARTAGENA"/>
    <n v="5"/>
    <m/>
    <m/>
    <m/>
    <m/>
    <n v="2"/>
    <n v="7"/>
    <n v="2"/>
  </r>
  <r>
    <n v="0"/>
    <s v="C"/>
    <x v="448"/>
    <x v="0"/>
    <n v="4"/>
    <n v="550019267"/>
    <d v="2018-07-12T00:00:00"/>
    <d v="2024-02-28T00:00:00"/>
    <n v="0"/>
    <n v="1"/>
    <n v="0"/>
    <n v="30"/>
    <n v="2"/>
    <n v="22490513"/>
    <n v="24960000"/>
    <n v="59425"/>
    <n v="2285"/>
    <n v="59425"/>
    <n v="188"/>
    <n v="0"/>
    <n v="0"/>
    <m/>
    <n v="0"/>
    <n v="0"/>
    <n v="0"/>
    <m/>
    <m/>
    <d v="2021-03-30T00:00:00"/>
    <n v="1"/>
    <s v="O"/>
    <n v="1"/>
    <n v="30"/>
    <n v="0"/>
    <m/>
    <m/>
    <m/>
    <m/>
    <m/>
    <m/>
    <n v="1"/>
    <n v="1"/>
    <m/>
    <m/>
    <n v="117577"/>
    <s v="CREDITOS DE CONSUMO"/>
    <n v="0"/>
    <n v="0"/>
    <n v="890480123"/>
    <s v="UNIVERSIDAD DE CARTAGENA"/>
    <n v="5"/>
    <m/>
    <m/>
    <m/>
    <m/>
    <n v="2"/>
    <n v="7"/>
    <n v="2"/>
  </r>
  <r>
    <n v="0"/>
    <s v="C"/>
    <x v="448"/>
    <x v="0"/>
    <n v="4"/>
    <n v="550019297"/>
    <d v="2018-07-15T00:00:00"/>
    <d v="2023-11-30T00:00:00"/>
    <n v="0"/>
    <n v="1"/>
    <n v="4"/>
    <n v="30"/>
    <n v="2"/>
    <n v="22490513"/>
    <n v="24960000"/>
    <n v="18218"/>
    <n v="700"/>
    <n v="16743"/>
    <n v="0"/>
    <n v="0"/>
    <n v="0"/>
    <m/>
    <n v="0"/>
    <n v="0"/>
    <n v="0"/>
    <m/>
    <m/>
    <d v="2021-03-30T00:00:00"/>
    <n v="1"/>
    <s v="O"/>
    <n v="1"/>
    <n v="30"/>
    <n v="0"/>
    <m/>
    <m/>
    <m/>
    <m/>
    <m/>
    <m/>
    <n v="1"/>
    <n v="1"/>
    <m/>
    <m/>
    <n v="33127"/>
    <s v="CREDITOS DE CONSUMO"/>
    <n v="0"/>
    <n v="0"/>
    <n v="890480123"/>
    <s v="UNIVERSIDAD DE CARTAGENA"/>
    <n v="5"/>
    <m/>
    <m/>
    <m/>
    <m/>
    <n v="2"/>
    <n v="7"/>
    <n v="2"/>
  </r>
  <r>
    <n v="0"/>
    <s v="C"/>
    <x v="448"/>
    <x v="0"/>
    <n v="4"/>
    <n v="550019304"/>
    <d v="2018-07-16T00:00:00"/>
    <d v="2023-11-30T00:00:00"/>
    <n v="0"/>
    <n v="1"/>
    <n v="4"/>
    <n v="30"/>
    <n v="2"/>
    <n v="22490513"/>
    <n v="24960000"/>
    <n v="26485"/>
    <n v="1018"/>
    <n v="24340"/>
    <n v="0"/>
    <n v="0"/>
    <n v="0"/>
    <m/>
    <n v="0"/>
    <n v="0"/>
    <n v="0"/>
    <m/>
    <m/>
    <d v="2021-03-30T00:00:00"/>
    <n v="1"/>
    <s v="O"/>
    <n v="1"/>
    <n v="30"/>
    <n v="0"/>
    <m/>
    <m/>
    <m/>
    <m/>
    <m/>
    <m/>
    <n v="1"/>
    <n v="1"/>
    <m/>
    <m/>
    <n v="48158"/>
    <s v="CREDITOS DE CONSUMO"/>
    <n v="0"/>
    <n v="0"/>
    <n v="890480123"/>
    <s v="UNIVERSIDAD DE CARTAGENA"/>
    <n v="5"/>
    <m/>
    <m/>
    <m/>
    <m/>
    <n v="2"/>
    <n v="7"/>
    <n v="2"/>
  </r>
  <r>
    <n v="0"/>
    <s v="C"/>
    <x v="448"/>
    <x v="0"/>
    <n v="4"/>
    <n v="550019309"/>
    <d v="2018-07-17T00:00:00"/>
    <d v="2023-11-30T00:00:00"/>
    <n v="0"/>
    <n v="1"/>
    <n v="4"/>
    <n v="30"/>
    <n v="2"/>
    <n v="22490513"/>
    <n v="24960000"/>
    <n v="26307"/>
    <n v="1011"/>
    <n v="24161"/>
    <n v="0"/>
    <n v="0"/>
    <n v="0"/>
    <m/>
    <n v="0"/>
    <n v="0"/>
    <n v="0"/>
    <m/>
    <m/>
    <d v="2021-03-30T00:00:00"/>
    <n v="1"/>
    <s v="O"/>
    <n v="1"/>
    <n v="30"/>
    <n v="0"/>
    <m/>
    <m/>
    <m/>
    <m/>
    <m/>
    <m/>
    <n v="1"/>
    <n v="1"/>
    <m/>
    <m/>
    <n v="47805"/>
    <s v="CREDITOS DE CONSUMO"/>
    <n v="0"/>
    <n v="0"/>
    <n v="890480123"/>
    <s v="UNIVERSIDAD DE CARTAGENA"/>
    <n v="5"/>
    <m/>
    <m/>
    <m/>
    <m/>
    <n v="2"/>
    <n v="7"/>
    <n v="2"/>
  </r>
  <r>
    <n v="0"/>
    <s v="C"/>
    <x v="448"/>
    <x v="0"/>
    <n v="4"/>
    <n v="550019324"/>
    <d v="2018-07-19T00:00:00"/>
    <d v="2024-02-28T00:00:00"/>
    <n v="0"/>
    <n v="1"/>
    <n v="1"/>
    <n v="30"/>
    <n v="2"/>
    <n v="22490513"/>
    <n v="24960000"/>
    <n v="76011"/>
    <n v="2922"/>
    <n v="74514"/>
    <n v="0"/>
    <n v="0"/>
    <n v="0"/>
    <m/>
    <n v="0"/>
    <n v="0"/>
    <n v="0"/>
    <m/>
    <m/>
    <d v="2021-03-30T00:00:00"/>
    <n v="1"/>
    <s v="O"/>
    <n v="1"/>
    <n v="30"/>
    <n v="0"/>
    <m/>
    <m/>
    <m/>
    <m/>
    <m/>
    <m/>
    <n v="1"/>
    <n v="1"/>
    <m/>
    <m/>
    <n v="147432"/>
    <s v="CREDITOS DE CONSUMO"/>
    <n v="0"/>
    <n v="0"/>
    <n v="890480123"/>
    <s v="UNIVERSIDAD DE CARTAGENA"/>
    <n v="5"/>
    <m/>
    <m/>
    <m/>
    <m/>
    <n v="2"/>
    <n v="7"/>
    <n v="2"/>
  </r>
  <r>
    <n v="0"/>
    <s v="C"/>
    <x v="448"/>
    <x v="0"/>
    <n v="4"/>
    <n v="550019379"/>
    <d v="2018-07-29T00:00:00"/>
    <d v="2023-11-30T00:00:00"/>
    <n v="0"/>
    <n v="1"/>
    <n v="4"/>
    <n v="30"/>
    <n v="2"/>
    <n v="22490513"/>
    <n v="24960000"/>
    <n v="26339"/>
    <n v="1013"/>
    <n v="24188"/>
    <n v="0"/>
    <n v="0"/>
    <n v="0"/>
    <m/>
    <n v="0"/>
    <n v="0"/>
    <n v="0"/>
    <m/>
    <m/>
    <d v="2021-03-30T00:00:00"/>
    <n v="1"/>
    <s v="O"/>
    <n v="1"/>
    <n v="30"/>
    <n v="0"/>
    <m/>
    <m/>
    <m/>
    <m/>
    <m/>
    <m/>
    <n v="1"/>
    <n v="1"/>
    <m/>
    <m/>
    <n v="47858"/>
    <s v="CREDITOS DE CONSUMO"/>
    <n v="0"/>
    <n v="0"/>
    <n v="890480123"/>
    <s v="UNIVERSIDAD DE CARTAGENA"/>
    <n v="5"/>
    <m/>
    <m/>
    <m/>
    <m/>
    <n v="2"/>
    <n v="7"/>
    <n v="2"/>
  </r>
  <r>
    <n v="0"/>
    <s v="C"/>
    <x v="448"/>
    <x v="0"/>
    <n v="4"/>
    <n v="550019624"/>
    <d v="2018-09-01T00:00:00"/>
    <d v="2023-11-30T00:00:00"/>
    <n v="0"/>
    <n v="1"/>
    <n v="4"/>
    <n v="30"/>
    <n v="2"/>
    <n v="22490513"/>
    <n v="24960000"/>
    <n v="19069"/>
    <n v="733"/>
    <n v="17517"/>
    <n v="0"/>
    <n v="0"/>
    <n v="0"/>
    <m/>
    <n v="0"/>
    <n v="0"/>
    <n v="0"/>
    <m/>
    <m/>
    <d v="2021-03-30T00:00:00"/>
    <n v="1"/>
    <s v="O"/>
    <n v="1"/>
    <n v="30"/>
    <n v="0"/>
    <m/>
    <m/>
    <m/>
    <m/>
    <m/>
    <m/>
    <n v="1"/>
    <n v="1"/>
    <m/>
    <m/>
    <n v="34659"/>
    <s v="CREDITOS DE CONSUMO"/>
    <n v="0"/>
    <n v="0"/>
    <n v="890480123"/>
    <s v="UNIVERSIDAD DE CARTAGENA"/>
    <n v="5"/>
    <m/>
    <m/>
    <m/>
    <m/>
    <n v="2"/>
    <n v="7"/>
    <n v="2"/>
  </r>
  <r>
    <n v="0"/>
    <s v="C"/>
    <x v="448"/>
    <x v="0"/>
    <n v="4"/>
    <n v="550019661"/>
    <d v="2018-09-06T00:00:00"/>
    <d v="2023-11-30T00:00:00"/>
    <n v="0"/>
    <n v="1"/>
    <n v="4"/>
    <n v="30"/>
    <n v="2"/>
    <n v="22490513"/>
    <n v="24960000"/>
    <n v="22992"/>
    <n v="884"/>
    <n v="21112"/>
    <n v="0"/>
    <n v="0"/>
    <n v="0"/>
    <m/>
    <n v="0"/>
    <n v="0"/>
    <n v="0"/>
    <m/>
    <m/>
    <d v="2021-03-30T00:00:00"/>
    <n v="1"/>
    <s v="O"/>
    <n v="1"/>
    <n v="30"/>
    <n v="0"/>
    <m/>
    <m/>
    <m/>
    <m/>
    <m/>
    <m/>
    <n v="1"/>
    <n v="1"/>
    <m/>
    <m/>
    <n v="41772"/>
    <s v="CREDITOS DE CONSUMO"/>
    <n v="0"/>
    <n v="0"/>
    <n v="890480123"/>
    <s v="UNIVERSIDAD DE CARTAGENA"/>
    <n v="5"/>
    <m/>
    <m/>
    <m/>
    <m/>
    <n v="2"/>
    <n v="7"/>
    <n v="2"/>
  </r>
  <r>
    <n v="0"/>
    <s v="C"/>
    <x v="448"/>
    <x v="0"/>
    <n v="4"/>
    <n v="550019680"/>
    <d v="2018-09-08T00:00:00"/>
    <d v="2023-11-30T00:00:00"/>
    <n v="0"/>
    <n v="1"/>
    <n v="4"/>
    <n v="30"/>
    <n v="2"/>
    <n v="22490513"/>
    <n v="24960000"/>
    <n v="27269"/>
    <n v="1048"/>
    <n v="25059"/>
    <n v="0"/>
    <n v="0"/>
    <n v="0"/>
    <m/>
    <n v="0"/>
    <n v="0"/>
    <n v="0"/>
    <m/>
    <m/>
    <d v="2021-03-30T00:00:00"/>
    <n v="1"/>
    <s v="O"/>
    <n v="1"/>
    <n v="30"/>
    <n v="0"/>
    <m/>
    <m/>
    <m/>
    <m/>
    <m/>
    <m/>
    <n v="1"/>
    <n v="1"/>
    <m/>
    <m/>
    <n v="49581"/>
    <s v="CREDITOS DE CONSUMO"/>
    <n v="0"/>
    <n v="0"/>
    <n v="890480123"/>
    <s v="UNIVERSIDAD DE CARTAGENA"/>
    <n v="5"/>
    <m/>
    <m/>
    <m/>
    <m/>
    <n v="2"/>
    <n v="7"/>
    <n v="2"/>
  </r>
  <r>
    <n v="0"/>
    <s v="C"/>
    <x v="448"/>
    <x v="0"/>
    <n v="4"/>
    <n v="550019688"/>
    <d v="2018-09-09T00:00:00"/>
    <d v="2023-11-30T00:00:00"/>
    <n v="0"/>
    <n v="1"/>
    <n v="4"/>
    <n v="30"/>
    <n v="2"/>
    <n v="22490513"/>
    <n v="24960000"/>
    <n v="19026"/>
    <n v="731"/>
    <n v="17480"/>
    <n v="0"/>
    <n v="0"/>
    <n v="0"/>
    <m/>
    <n v="0"/>
    <n v="0"/>
    <n v="0"/>
    <m/>
    <m/>
    <d v="2021-03-30T00:00:00"/>
    <n v="1"/>
    <s v="O"/>
    <n v="1"/>
    <n v="30"/>
    <n v="0"/>
    <m/>
    <m/>
    <m/>
    <m/>
    <m/>
    <m/>
    <n v="1"/>
    <n v="1"/>
    <m/>
    <m/>
    <n v="34586"/>
    <s v="CREDITOS DE CONSUMO"/>
    <n v="0"/>
    <n v="0"/>
    <n v="890480123"/>
    <s v="UNIVERSIDAD DE CARTAGENA"/>
    <n v="5"/>
    <m/>
    <m/>
    <m/>
    <m/>
    <n v="2"/>
    <n v="7"/>
    <n v="2"/>
  </r>
  <r>
    <n v="0"/>
    <s v="C"/>
    <x v="448"/>
    <x v="0"/>
    <n v="4"/>
    <n v="550019781"/>
    <d v="2018-09-29T00:00:00"/>
    <d v="2023-11-30T00:00:00"/>
    <n v="0"/>
    <n v="1"/>
    <n v="4"/>
    <n v="30"/>
    <n v="2"/>
    <n v="22490513"/>
    <n v="24960000"/>
    <n v="10516"/>
    <n v="404"/>
    <n v="9646"/>
    <n v="0"/>
    <n v="0"/>
    <n v="0"/>
    <m/>
    <n v="0"/>
    <n v="0"/>
    <n v="0"/>
    <m/>
    <m/>
    <d v="2021-03-30T00:00:00"/>
    <n v="1"/>
    <s v="O"/>
    <n v="1"/>
    <n v="30"/>
    <n v="0"/>
    <m/>
    <m/>
    <m/>
    <m/>
    <m/>
    <m/>
    <n v="1"/>
    <n v="1"/>
    <m/>
    <m/>
    <n v="19085"/>
    <s v="CREDITOS DE CONSUMO"/>
    <n v="0"/>
    <n v="0"/>
    <n v="890480123"/>
    <s v="UNIVERSIDAD DE CARTAGENA"/>
    <n v="5"/>
    <m/>
    <m/>
    <m/>
    <m/>
    <n v="2"/>
    <n v="7"/>
    <n v="2"/>
  </r>
  <r>
    <n v="0"/>
    <s v="C"/>
    <x v="448"/>
    <x v="0"/>
    <n v="4"/>
    <n v="550019782"/>
    <d v="2018-09-29T00:00:00"/>
    <d v="2023-11-30T00:00:00"/>
    <n v="0"/>
    <n v="1"/>
    <n v="4"/>
    <n v="30"/>
    <n v="2"/>
    <n v="22490513"/>
    <n v="24960000"/>
    <n v="19588"/>
    <n v="753"/>
    <n v="17985"/>
    <n v="0"/>
    <n v="0"/>
    <n v="0"/>
    <m/>
    <n v="0"/>
    <n v="0"/>
    <n v="0"/>
    <m/>
    <m/>
    <d v="2021-03-30T00:00:00"/>
    <n v="1"/>
    <s v="O"/>
    <n v="1"/>
    <n v="30"/>
    <n v="0"/>
    <m/>
    <m/>
    <m/>
    <m/>
    <m/>
    <m/>
    <n v="1"/>
    <n v="1"/>
    <m/>
    <m/>
    <n v="35585"/>
    <s v="CREDITOS DE CONSUMO"/>
    <n v="0"/>
    <n v="0"/>
    <n v="890480123"/>
    <s v="UNIVERSIDAD DE CARTAGENA"/>
    <n v="5"/>
    <m/>
    <m/>
    <m/>
    <m/>
    <n v="2"/>
    <n v="7"/>
    <n v="2"/>
  </r>
  <r>
    <n v="0"/>
    <s v="C"/>
    <x v="448"/>
    <x v="0"/>
    <n v="4"/>
    <n v="550019785"/>
    <d v="2018-09-29T00:00:00"/>
    <d v="2023-11-30T00:00:00"/>
    <n v="0"/>
    <n v="1"/>
    <n v="4"/>
    <n v="30"/>
    <n v="2"/>
    <n v="22490513"/>
    <n v="24960000"/>
    <n v="19636"/>
    <n v="755"/>
    <n v="18044"/>
    <n v="0"/>
    <n v="0"/>
    <n v="0"/>
    <m/>
    <n v="0"/>
    <n v="0"/>
    <n v="0"/>
    <m/>
    <m/>
    <d v="2021-03-30T00:00:00"/>
    <n v="1"/>
    <s v="O"/>
    <n v="1"/>
    <n v="30"/>
    <n v="0"/>
    <m/>
    <m/>
    <m/>
    <m/>
    <m/>
    <m/>
    <n v="1"/>
    <n v="1"/>
    <m/>
    <m/>
    <n v="35702"/>
    <s v="CREDITOS DE CONSUMO"/>
    <n v="0"/>
    <n v="0"/>
    <n v="890480123"/>
    <s v="UNIVERSIDAD DE CARTAGENA"/>
    <n v="5"/>
    <m/>
    <m/>
    <m/>
    <m/>
    <n v="2"/>
    <n v="7"/>
    <n v="2"/>
  </r>
  <r>
    <n v="0"/>
    <s v="C"/>
    <x v="448"/>
    <x v="0"/>
    <n v="4"/>
    <n v="550019786"/>
    <d v="2018-09-29T00:00:00"/>
    <d v="2023-11-30T00:00:00"/>
    <n v="0"/>
    <n v="1"/>
    <n v="4"/>
    <n v="30"/>
    <n v="2"/>
    <n v="22490513"/>
    <n v="24960000"/>
    <n v="9793"/>
    <n v="376"/>
    <n v="8998"/>
    <n v="0"/>
    <n v="0"/>
    <n v="0"/>
    <m/>
    <n v="0"/>
    <n v="0"/>
    <n v="0"/>
    <m/>
    <m/>
    <d v="2021-03-30T00:00:00"/>
    <n v="1"/>
    <s v="O"/>
    <n v="1"/>
    <n v="30"/>
    <n v="0"/>
    <m/>
    <m/>
    <m/>
    <m/>
    <m/>
    <m/>
    <n v="1"/>
    <n v="1"/>
    <m/>
    <m/>
    <n v="17803"/>
    <s v="CREDITOS DE CONSUMO"/>
    <n v="0"/>
    <n v="0"/>
    <n v="890480123"/>
    <s v="UNIVERSIDAD DE CARTAGENA"/>
    <n v="5"/>
    <m/>
    <m/>
    <m/>
    <m/>
    <n v="2"/>
    <n v="7"/>
    <n v="2"/>
  </r>
  <r>
    <n v="0"/>
    <s v="C"/>
    <x v="448"/>
    <x v="0"/>
    <n v="4"/>
    <n v="550019800"/>
    <d v="2018-09-30T00:00:00"/>
    <d v="2023-11-30T00:00:00"/>
    <n v="0"/>
    <n v="1"/>
    <n v="4"/>
    <n v="30"/>
    <n v="2"/>
    <n v="22490513"/>
    <n v="24960000"/>
    <n v="5990"/>
    <n v="230"/>
    <n v="5506"/>
    <n v="0"/>
    <n v="0"/>
    <n v="0"/>
    <m/>
    <n v="0"/>
    <n v="0"/>
    <n v="0"/>
    <m/>
    <m/>
    <d v="2021-03-30T00:00:00"/>
    <n v="1"/>
    <s v="O"/>
    <n v="1"/>
    <n v="30"/>
    <n v="0"/>
    <m/>
    <m/>
    <m/>
    <m/>
    <m/>
    <m/>
    <n v="1"/>
    <n v="1"/>
    <m/>
    <m/>
    <n v="10894"/>
    <s v="CREDITOS DE CONSUMO"/>
    <n v="0"/>
    <n v="0"/>
    <n v="890480123"/>
    <s v="UNIVERSIDAD DE CARTAGENA"/>
    <n v="5"/>
    <m/>
    <m/>
    <m/>
    <m/>
    <n v="2"/>
    <n v="7"/>
    <n v="2"/>
  </r>
  <r>
    <n v="0"/>
    <s v="C"/>
    <x v="448"/>
    <x v="0"/>
    <n v="4"/>
    <n v="550019817"/>
    <d v="2018-10-02T00:00:00"/>
    <d v="2023-11-30T00:00:00"/>
    <n v="0"/>
    <n v="1"/>
    <n v="4"/>
    <n v="30"/>
    <n v="2"/>
    <n v="22490513"/>
    <n v="24960000"/>
    <n v="6799"/>
    <n v="261"/>
    <n v="6242"/>
    <n v="0"/>
    <n v="0"/>
    <n v="0"/>
    <m/>
    <n v="0"/>
    <n v="0"/>
    <n v="0"/>
    <m/>
    <m/>
    <d v="2021-03-30T00:00:00"/>
    <n v="1"/>
    <s v="O"/>
    <n v="1"/>
    <n v="30"/>
    <n v="0"/>
    <m/>
    <m/>
    <m/>
    <m/>
    <m/>
    <m/>
    <n v="1"/>
    <n v="1"/>
    <m/>
    <m/>
    <n v="12350"/>
    <s v="CREDITOS DE CONSUMO"/>
    <n v="0"/>
    <n v="0"/>
    <n v="890480123"/>
    <s v="UNIVERSIDAD DE CARTAGENA"/>
    <n v="5"/>
    <m/>
    <m/>
    <m/>
    <m/>
    <n v="2"/>
    <n v="7"/>
    <n v="2"/>
  </r>
  <r>
    <n v="0"/>
    <s v="C"/>
    <x v="448"/>
    <x v="0"/>
    <n v="4"/>
    <n v="550019832"/>
    <d v="2018-10-03T00:00:00"/>
    <d v="2023-11-30T00:00:00"/>
    <n v="0"/>
    <n v="1"/>
    <n v="4"/>
    <n v="30"/>
    <n v="2"/>
    <n v="22490513"/>
    <n v="24960000"/>
    <n v="11567"/>
    <n v="445"/>
    <n v="10623"/>
    <n v="0"/>
    <n v="0"/>
    <n v="0"/>
    <m/>
    <n v="0"/>
    <n v="0"/>
    <n v="0"/>
    <m/>
    <m/>
    <d v="2021-03-30T00:00:00"/>
    <n v="1"/>
    <s v="O"/>
    <n v="1"/>
    <n v="30"/>
    <n v="0"/>
    <m/>
    <m/>
    <m/>
    <m/>
    <m/>
    <m/>
    <n v="1"/>
    <n v="1"/>
    <m/>
    <m/>
    <n v="21019"/>
    <s v="CREDITOS DE CONSUMO"/>
    <n v="0"/>
    <n v="0"/>
    <n v="890480123"/>
    <s v="UNIVERSIDAD DE CARTAGENA"/>
    <n v="5"/>
    <m/>
    <m/>
    <m/>
    <m/>
    <n v="2"/>
    <n v="7"/>
    <n v="2"/>
  </r>
  <r>
    <n v="0"/>
    <s v="C"/>
    <x v="448"/>
    <x v="0"/>
    <n v="4"/>
    <n v="550019844"/>
    <d v="2018-10-05T00:00:00"/>
    <d v="2023-11-30T00:00:00"/>
    <n v="0"/>
    <n v="1"/>
    <n v="4"/>
    <n v="30"/>
    <n v="2"/>
    <n v="22490513"/>
    <n v="24960000"/>
    <n v="11302"/>
    <n v="435"/>
    <n v="10384"/>
    <n v="0"/>
    <n v="0"/>
    <n v="0"/>
    <m/>
    <n v="0"/>
    <n v="0"/>
    <n v="0"/>
    <m/>
    <m/>
    <d v="2021-03-30T00:00:00"/>
    <n v="1"/>
    <s v="O"/>
    <n v="1"/>
    <n v="30"/>
    <n v="0"/>
    <m/>
    <m/>
    <m/>
    <m/>
    <m/>
    <m/>
    <n v="1"/>
    <n v="1"/>
    <m/>
    <m/>
    <n v="20546"/>
    <s v="CREDITOS DE CONSUMO"/>
    <n v="0"/>
    <n v="0"/>
    <n v="890480123"/>
    <s v="UNIVERSIDAD DE CARTAGENA"/>
    <n v="5"/>
    <m/>
    <m/>
    <m/>
    <m/>
    <n v="2"/>
    <n v="7"/>
    <n v="2"/>
  </r>
  <r>
    <n v="0"/>
    <s v="C"/>
    <x v="448"/>
    <x v="0"/>
    <n v="4"/>
    <n v="550019845"/>
    <d v="2018-10-05T00:00:00"/>
    <d v="2023-11-30T00:00:00"/>
    <n v="0"/>
    <n v="1"/>
    <n v="4"/>
    <n v="30"/>
    <n v="2"/>
    <n v="22490513"/>
    <n v="24960000"/>
    <n v="5661"/>
    <n v="218"/>
    <n v="5186"/>
    <n v="0"/>
    <n v="0"/>
    <n v="0"/>
    <m/>
    <n v="0"/>
    <n v="0"/>
    <n v="0"/>
    <m/>
    <m/>
    <d v="2021-03-30T00:00:00"/>
    <n v="1"/>
    <s v="O"/>
    <n v="1"/>
    <n v="30"/>
    <n v="0"/>
    <m/>
    <m/>
    <m/>
    <m/>
    <m/>
    <m/>
    <n v="1"/>
    <n v="1"/>
    <m/>
    <m/>
    <n v="10261"/>
    <s v="CREDITOS DE CONSUMO"/>
    <n v="0"/>
    <n v="0"/>
    <n v="890480123"/>
    <s v="UNIVERSIDAD DE CARTAGENA"/>
    <n v="5"/>
    <m/>
    <m/>
    <m/>
    <m/>
    <n v="2"/>
    <n v="7"/>
    <n v="2"/>
  </r>
  <r>
    <n v="0"/>
    <s v="C"/>
    <x v="448"/>
    <x v="0"/>
    <n v="4"/>
    <n v="550019993"/>
    <d v="2018-10-31T00:00:00"/>
    <d v="2023-11-30T00:00:00"/>
    <n v="0"/>
    <n v="1"/>
    <n v="4"/>
    <n v="30"/>
    <n v="2"/>
    <n v="22490513"/>
    <n v="24960000"/>
    <n v="29210"/>
    <n v="1123"/>
    <n v="26836"/>
    <n v="0"/>
    <n v="0"/>
    <n v="0"/>
    <m/>
    <n v="0"/>
    <n v="0"/>
    <n v="0"/>
    <m/>
    <m/>
    <d v="2021-03-30T00:00:00"/>
    <n v="1"/>
    <s v="O"/>
    <n v="1"/>
    <n v="30"/>
    <n v="0"/>
    <m/>
    <m/>
    <m/>
    <m/>
    <m/>
    <m/>
    <n v="1"/>
    <n v="1"/>
    <m/>
    <m/>
    <n v="53097"/>
    <s v="CREDITOS DE CONSUMO"/>
    <n v="0"/>
    <n v="0"/>
    <n v="890480123"/>
    <s v="UNIVERSIDAD DE CARTAGENA"/>
    <n v="5"/>
    <m/>
    <m/>
    <m/>
    <m/>
    <n v="2"/>
    <n v="7"/>
    <n v="2"/>
  </r>
  <r>
    <n v="0"/>
    <s v="C"/>
    <x v="448"/>
    <x v="0"/>
    <n v="4"/>
    <n v="550020033"/>
    <d v="2018-11-06T00:00:00"/>
    <d v="2024-02-28T00:00:00"/>
    <n v="0"/>
    <n v="1"/>
    <n v="0"/>
    <n v="30"/>
    <n v="2"/>
    <n v="22490513"/>
    <n v="24960000"/>
    <n v="56206"/>
    <n v="2161"/>
    <n v="56206"/>
    <n v="2100"/>
    <n v="0"/>
    <n v="0"/>
    <m/>
    <n v="0"/>
    <n v="0"/>
    <n v="0"/>
    <m/>
    <m/>
    <d v="2021-02-28T00:00:00"/>
    <n v="1"/>
    <s v="O"/>
    <n v="1"/>
    <n v="30"/>
    <n v="0"/>
    <m/>
    <m/>
    <m/>
    <m/>
    <m/>
    <m/>
    <n v="1"/>
    <n v="1"/>
    <m/>
    <m/>
    <n v="111208"/>
    <s v="CREDITOS DE CONSUMO"/>
    <n v="0"/>
    <n v="0"/>
    <n v="890480123"/>
    <s v="UNIVERSIDAD DE CARTAGENA"/>
    <n v="5"/>
    <m/>
    <m/>
    <m/>
    <m/>
    <n v="2"/>
    <n v="7"/>
    <n v="2"/>
  </r>
  <r>
    <n v="0"/>
    <s v="C"/>
    <x v="448"/>
    <x v="0"/>
    <n v="4"/>
    <n v="550020196"/>
    <d v="2018-11-29T00:00:00"/>
    <d v="2023-11-30T00:00:00"/>
    <n v="0"/>
    <n v="1"/>
    <n v="4"/>
    <n v="30"/>
    <n v="2"/>
    <n v="22490513"/>
    <n v="24960000"/>
    <n v="23943"/>
    <n v="920"/>
    <n v="22002"/>
    <n v="0"/>
    <n v="0"/>
    <n v="0"/>
    <m/>
    <n v="0"/>
    <n v="0"/>
    <n v="0"/>
    <m/>
    <m/>
    <d v="2021-03-30T00:00:00"/>
    <n v="1"/>
    <s v="O"/>
    <n v="1"/>
    <n v="30"/>
    <n v="0"/>
    <m/>
    <m/>
    <m/>
    <m/>
    <m/>
    <m/>
    <n v="1"/>
    <n v="1"/>
    <m/>
    <m/>
    <n v="43533"/>
    <s v="CREDITOS DE CONSUMO"/>
    <n v="0"/>
    <n v="0"/>
    <n v="890480123"/>
    <s v="UNIVERSIDAD DE CARTAGENA"/>
    <n v="5"/>
    <m/>
    <m/>
    <m/>
    <m/>
    <n v="2"/>
    <n v="7"/>
    <n v="2"/>
  </r>
  <r>
    <n v="0"/>
    <s v="C"/>
    <x v="448"/>
    <x v="0"/>
    <n v="4"/>
    <n v="550020307"/>
    <d v="2018-12-12T00:00:00"/>
    <d v="2023-11-30T00:00:00"/>
    <n v="0"/>
    <n v="1"/>
    <n v="4"/>
    <n v="30"/>
    <n v="2"/>
    <n v="22490513"/>
    <n v="24960000"/>
    <n v="29934"/>
    <n v="1151"/>
    <n v="27507"/>
    <n v="0"/>
    <n v="0"/>
    <n v="0"/>
    <m/>
    <n v="0"/>
    <n v="0"/>
    <n v="0"/>
    <m/>
    <m/>
    <d v="2021-03-30T00:00:00"/>
    <n v="1"/>
    <s v="O"/>
    <n v="1"/>
    <n v="30"/>
    <n v="0"/>
    <m/>
    <m/>
    <m/>
    <m/>
    <m/>
    <m/>
    <n v="1"/>
    <n v="1"/>
    <m/>
    <m/>
    <n v="54425"/>
    <s v="CREDITOS DE CONSUMO"/>
    <n v="0"/>
    <n v="0"/>
    <n v="890480123"/>
    <s v="UNIVERSIDAD DE CARTAGENA"/>
    <n v="5"/>
    <m/>
    <m/>
    <m/>
    <m/>
    <n v="2"/>
    <n v="7"/>
    <n v="2"/>
  </r>
  <r>
    <n v="0"/>
    <s v="C"/>
    <x v="448"/>
    <x v="0"/>
    <n v="4"/>
    <n v="550020331"/>
    <d v="2018-12-18T00:00:00"/>
    <d v="2023-11-30T00:00:00"/>
    <n v="0"/>
    <n v="1"/>
    <n v="4"/>
    <n v="30"/>
    <n v="2"/>
    <n v="22490513"/>
    <n v="24960000"/>
    <n v="11623"/>
    <n v="447"/>
    <n v="10669"/>
    <n v="0"/>
    <n v="0"/>
    <n v="0"/>
    <m/>
    <n v="0"/>
    <n v="0"/>
    <n v="0"/>
    <m/>
    <m/>
    <d v="2021-03-30T00:00:00"/>
    <n v="1"/>
    <s v="O"/>
    <n v="1"/>
    <n v="30"/>
    <n v="0"/>
    <m/>
    <m/>
    <m/>
    <m/>
    <m/>
    <m/>
    <n v="1"/>
    <n v="1"/>
    <m/>
    <m/>
    <n v="21109"/>
    <s v="CREDITOS DE CONSUMO"/>
    <n v="0"/>
    <n v="0"/>
    <n v="890480123"/>
    <s v="UNIVERSIDAD DE CARTAGENA"/>
    <n v="5"/>
    <m/>
    <m/>
    <m/>
    <m/>
    <n v="2"/>
    <n v="7"/>
    <n v="2"/>
  </r>
  <r>
    <n v="0"/>
    <s v="C"/>
    <x v="448"/>
    <x v="0"/>
    <n v="4"/>
    <n v="550020356"/>
    <d v="2018-12-24T00:00:00"/>
    <d v="2024-02-28T00:00:00"/>
    <n v="0"/>
    <n v="1"/>
    <n v="0"/>
    <n v="30"/>
    <n v="2"/>
    <n v="22490513"/>
    <n v="24960000"/>
    <n v="44012"/>
    <n v="1692"/>
    <n v="44012"/>
    <n v="1678"/>
    <n v="0"/>
    <n v="0"/>
    <m/>
    <n v="0"/>
    <n v="0"/>
    <n v="0"/>
    <m/>
    <m/>
    <d v="2021-02-28T00:00:00"/>
    <n v="1"/>
    <s v="O"/>
    <n v="1"/>
    <n v="30"/>
    <n v="0"/>
    <m/>
    <m/>
    <m/>
    <m/>
    <m/>
    <m/>
    <n v="1"/>
    <n v="1"/>
    <m/>
    <m/>
    <n v="87081"/>
    <s v="CREDITOS DE CONSUMO"/>
    <n v="0"/>
    <n v="0"/>
    <n v="890480123"/>
    <s v="UNIVERSIDAD DE CARTAGENA"/>
    <n v="5"/>
    <m/>
    <m/>
    <m/>
    <m/>
    <n v="2"/>
    <n v="7"/>
    <n v="2"/>
  </r>
  <r>
    <n v="0"/>
    <s v="C"/>
    <x v="448"/>
    <x v="0"/>
    <n v="4"/>
    <n v="550020401"/>
    <d v="2019-01-02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x v="448"/>
    <x v="0"/>
    <n v="4"/>
    <n v="550020415"/>
    <d v="2019-01-04T00:00:00"/>
    <d v="2023-11-30T00:00:00"/>
    <n v="0"/>
    <n v="1"/>
    <n v="4"/>
    <n v="30"/>
    <n v="2"/>
    <n v="22490513"/>
    <n v="24960000"/>
    <n v="22246"/>
    <n v="855"/>
    <n v="20441"/>
    <n v="0"/>
    <n v="0"/>
    <n v="0"/>
    <m/>
    <n v="0"/>
    <n v="0"/>
    <n v="0"/>
    <m/>
    <m/>
    <d v="2021-03-30T00:00:00"/>
    <n v="1"/>
    <s v="O"/>
    <n v="1"/>
    <n v="30"/>
    <n v="0"/>
    <m/>
    <m/>
    <m/>
    <m/>
    <m/>
    <m/>
    <n v="1"/>
    <n v="1"/>
    <m/>
    <m/>
    <n v="40444"/>
    <s v="CREDITOS DE CONSUMO"/>
    <n v="0"/>
    <n v="0"/>
    <n v="890480123"/>
    <s v="UNIVERSIDAD DE CARTAGENA"/>
    <n v="5"/>
    <m/>
    <m/>
    <m/>
    <m/>
    <n v="2"/>
    <n v="7"/>
    <n v="2"/>
  </r>
  <r>
    <n v="0"/>
    <s v="C"/>
    <x v="448"/>
    <x v="0"/>
    <n v="4"/>
    <n v="550020416"/>
    <d v="2019-01-04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x v="448"/>
    <x v="0"/>
    <n v="4"/>
    <n v="550020442"/>
    <d v="2019-01-08T00:00:00"/>
    <d v="2023-11-30T00:00:00"/>
    <n v="0"/>
    <n v="1"/>
    <n v="4"/>
    <n v="30"/>
    <n v="2"/>
    <n v="22490513"/>
    <n v="24960000"/>
    <n v="11623"/>
    <n v="447"/>
    <n v="10676"/>
    <n v="0"/>
    <n v="0"/>
    <n v="0"/>
    <m/>
    <n v="0"/>
    <n v="0"/>
    <n v="0"/>
    <m/>
    <m/>
    <d v="2021-03-30T00:00:00"/>
    <n v="1"/>
    <s v="O"/>
    <n v="1"/>
    <n v="30"/>
    <n v="0"/>
    <m/>
    <m/>
    <m/>
    <m/>
    <m/>
    <m/>
    <n v="1"/>
    <n v="1"/>
    <m/>
    <m/>
    <n v="21123"/>
    <s v="CREDITOS DE CONSUMO"/>
    <n v="0"/>
    <n v="0"/>
    <n v="890480123"/>
    <s v="UNIVERSIDAD DE CARTAGENA"/>
    <n v="5"/>
    <m/>
    <m/>
    <m/>
    <m/>
    <n v="2"/>
    <n v="7"/>
    <n v="2"/>
  </r>
  <r>
    <n v="0"/>
    <s v="C"/>
    <x v="448"/>
    <x v="0"/>
    <n v="4"/>
    <n v="550020639"/>
    <d v="2019-02-11T00:00:00"/>
    <d v="2023-11-30T00:00:00"/>
    <n v="0"/>
    <n v="1"/>
    <n v="4"/>
    <n v="30"/>
    <n v="2"/>
    <n v="22490513"/>
    <n v="24960000"/>
    <n v="24057"/>
    <n v="925"/>
    <n v="22102"/>
    <n v="0"/>
    <n v="0"/>
    <n v="0"/>
    <m/>
    <n v="0"/>
    <n v="0"/>
    <n v="0"/>
    <m/>
    <m/>
    <d v="2021-03-30T00:00:00"/>
    <n v="1"/>
    <s v="O"/>
    <n v="1"/>
    <n v="30"/>
    <n v="0"/>
    <m/>
    <m/>
    <m/>
    <m/>
    <m/>
    <m/>
    <n v="1"/>
    <n v="1"/>
    <m/>
    <m/>
    <n v="43731"/>
    <s v="CREDITOS DE CONSUMO"/>
    <n v="0"/>
    <n v="0"/>
    <n v="890480123"/>
    <s v="UNIVERSIDAD DE CARTAGENA"/>
    <n v="5"/>
    <m/>
    <m/>
    <m/>
    <m/>
    <n v="2"/>
    <n v="7"/>
    <n v="2"/>
  </r>
  <r>
    <n v="0"/>
    <s v="C"/>
    <x v="448"/>
    <x v="0"/>
    <n v="4"/>
    <n v="550020821"/>
    <d v="2019-03-12T00:00:00"/>
    <d v="2024-02-28T00:00:00"/>
    <n v="0"/>
    <n v="1"/>
    <n v="1"/>
    <n v="30"/>
    <n v="2"/>
    <n v="22490513"/>
    <n v="24960000"/>
    <n v="59491"/>
    <n v="2287"/>
    <n v="58319"/>
    <n v="0"/>
    <n v="0"/>
    <n v="0"/>
    <m/>
    <n v="0"/>
    <n v="0"/>
    <n v="0"/>
    <m/>
    <m/>
    <d v="2021-03-30T00:00:00"/>
    <n v="1"/>
    <s v="O"/>
    <n v="1"/>
    <n v="30"/>
    <n v="0"/>
    <m/>
    <m/>
    <m/>
    <m/>
    <m/>
    <m/>
    <n v="1"/>
    <n v="1"/>
    <m/>
    <m/>
    <n v="115389"/>
    <s v="CREDITOS DE CONSUMO"/>
    <n v="0"/>
    <n v="0"/>
    <n v="890480123"/>
    <s v="UNIVERSIDAD DE CARTAGENA"/>
    <n v="5"/>
    <m/>
    <m/>
    <m/>
    <m/>
    <n v="2"/>
    <n v="7"/>
    <n v="2"/>
  </r>
  <r>
    <n v="0"/>
    <s v="C"/>
    <x v="448"/>
    <x v="0"/>
    <n v="4"/>
    <n v="550020823"/>
    <d v="2019-03-12T00:00:00"/>
    <d v="2023-11-30T00:00:00"/>
    <n v="0"/>
    <n v="1"/>
    <n v="4"/>
    <n v="30"/>
    <n v="2"/>
    <n v="22490513"/>
    <n v="24960000"/>
    <n v="13593"/>
    <n v="523"/>
    <n v="12490"/>
    <n v="0"/>
    <n v="0"/>
    <n v="0"/>
    <m/>
    <n v="0"/>
    <n v="0"/>
    <n v="0"/>
    <m/>
    <m/>
    <d v="2021-03-30T00:00:00"/>
    <n v="1"/>
    <s v="O"/>
    <n v="1"/>
    <n v="30"/>
    <n v="0"/>
    <m/>
    <m/>
    <m/>
    <m/>
    <m/>
    <m/>
    <n v="1"/>
    <n v="1"/>
    <m/>
    <m/>
    <n v="24712"/>
    <s v="CREDITOS DE CONSUMO"/>
    <n v="0"/>
    <n v="0"/>
    <n v="890480123"/>
    <s v="UNIVERSIDAD DE CARTAGENA"/>
    <n v="5"/>
    <m/>
    <m/>
    <m/>
    <m/>
    <n v="2"/>
    <n v="7"/>
    <n v="2"/>
  </r>
  <r>
    <n v="0"/>
    <s v="C"/>
    <x v="448"/>
    <x v="0"/>
    <n v="4"/>
    <n v="550020847"/>
    <d v="2019-03-15T00:00:00"/>
    <d v="2023-11-30T00:00:00"/>
    <n v="0"/>
    <n v="1"/>
    <n v="4"/>
    <n v="30"/>
    <n v="2"/>
    <n v="22490513"/>
    <n v="24960000"/>
    <n v="11545"/>
    <n v="444"/>
    <n v="10608"/>
    <n v="0"/>
    <n v="0"/>
    <n v="0"/>
    <m/>
    <n v="0"/>
    <n v="0"/>
    <n v="0"/>
    <m/>
    <m/>
    <d v="2021-03-30T00:00:00"/>
    <n v="1"/>
    <s v="O"/>
    <n v="1"/>
    <n v="30"/>
    <n v="0"/>
    <m/>
    <m/>
    <m/>
    <m/>
    <m/>
    <m/>
    <n v="1"/>
    <n v="1"/>
    <m/>
    <m/>
    <n v="20989"/>
    <s v="CREDITOS DE CONSUMO"/>
    <n v="0"/>
    <n v="0"/>
    <n v="890480123"/>
    <s v="UNIVERSIDAD DE CARTAGENA"/>
    <n v="5"/>
    <m/>
    <m/>
    <m/>
    <m/>
    <n v="2"/>
    <n v="7"/>
    <n v="2"/>
  </r>
  <r>
    <n v="0"/>
    <s v="C"/>
    <x v="448"/>
    <x v="0"/>
    <n v="4"/>
    <n v="550020850"/>
    <d v="2019-03-15T00:00:00"/>
    <d v="2023-11-30T00:00:00"/>
    <n v="0"/>
    <n v="1"/>
    <n v="4"/>
    <n v="30"/>
    <n v="2"/>
    <n v="22490513"/>
    <n v="24960000"/>
    <n v="13888"/>
    <n v="534"/>
    <n v="12756"/>
    <n v="0"/>
    <n v="0"/>
    <n v="0"/>
    <m/>
    <n v="0"/>
    <n v="0"/>
    <n v="0"/>
    <m/>
    <m/>
    <d v="2021-03-30T00:00:00"/>
    <n v="1"/>
    <s v="O"/>
    <n v="1"/>
    <n v="30"/>
    <n v="0"/>
    <m/>
    <m/>
    <m/>
    <m/>
    <m/>
    <m/>
    <n v="1"/>
    <n v="1"/>
    <m/>
    <m/>
    <n v="25239"/>
    <s v="CREDITOS DE CONSUMO"/>
    <n v="0"/>
    <n v="0"/>
    <n v="890480123"/>
    <s v="UNIVERSIDAD DE CARTAGENA"/>
    <n v="5"/>
    <m/>
    <m/>
    <m/>
    <m/>
    <n v="2"/>
    <n v="7"/>
    <n v="2"/>
  </r>
  <r>
    <n v="0"/>
    <s v="C"/>
    <x v="448"/>
    <x v="0"/>
    <n v="4"/>
    <n v="550020852"/>
    <d v="2019-03-15T00:00:00"/>
    <d v="2023-11-30T00:00:00"/>
    <n v="0"/>
    <n v="1"/>
    <n v="4"/>
    <n v="30"/>
    <n v="2"/>
    <n v="22490513"/>
    <n v="24960000"/>
    <n v="28670"/>
    <n v="1102"/>
    <n v="26347"/>
    <n v="0"/>
    <n v="0"/>
    <n v="0"/>
    <m/>
    <n v="0"/>
    <n v="0"/>
    <n v="0"/>
    <m/>
    <m/>
    <d v="2021-03-30T00:00:00"/>
    <n v="1"/>
    <s v="O"/>
    <n v="1"/>
    <n v="30"/>
    <n v="0"/>
    <m/>
    <m/>
    <m/>
    <m/>
    <m/>
    <m/>
    <n v="1"/>
    <n v="1"/>
    <m/>
    <m/>
    <n v="52130"/>
    <s v="CREDITOS DE CONSUMO"/>
    <n v="0"/>
    <n v="0"/>
    <n v="890480123"/>
    <s v="UNIVERSIDAD DE CARTAGENA"/>
    <n v="5"/>
    <m/>
    <m/>
    <m/>
    <m/>
    <n v="2"/>
    <n v="7"/>
    <n v="2"/>
  </r>
  <r>
    <n v="0"/>
    <s v="C"/>
    <x v="448"/>
    <x v="0"/>
    <n v="4"/>
    <n v="550020858"/>
    <d v="2019-03-17T00:00:00"/>
    <d v="2023-11-30T00:00:00"/>
    <n v="0"/>
    <n v="1"/>
    <n v="4"/>
    <n v="30"/>
    <n v="2"/>
    <n v="22490513"/>
    <n v="24960000"/>
    <n v="24638"/>
    <n v="947"/>
    <n v="22627"/>
    <n v="0"/>
    <n v="0"/>
    <n v="0"/>
    <m/>
    <n v="0"/>
    <n v="0"/>
    <n v="0"/>
    <m/>
    <m/>
    <d v="2021-03-30T00:00:00"/>
    <n v="1"/>
    <s v="O"/>
    <n v="1"/>
    <n v="30"/>
    <n v="0"/>
    <m/>
    <m/>
    <m/>
    <m/>
    <m/>
    <m/>
    <n v="1"/>
    <n v="1"/>
    <m/>
    <m/>
    <n v="44769"/>
    <s v="CREDITOS DE CONSUMO"/>
    <n v="0"/>
    <n v="0"/>
    <n v="890480123"/>
    <s v="UNIVERSIDAD DE CARTAGENA"/>
    <n v="5"/>
    <m/>
    <m/>
    <m/>
    <m/>
    <n v="2"/>
    <n v="7"/>
    <n v="2"/>
  </r>
  <r>
    <n v="0"/>
    <s v="C"/>
    <x v="448"/>
    <x v="0"/>
    <n v="4"/>
    <n v="550020859"/>
    <d v="2019-03-17T00:00:00"/>
    <d v="2024-02-28T00:00:00"/>
    <n v="0"/>
    <n v="1"/>
    <n v="1"/>
    <n v="30"/>
    <n v="2"/>
    <n v="22490513"/>
    <n v="24960000"/>
    <n v="59481"/>
    <n v="2287"/>
    <n v="58309"/>
    <n v="0"/>
    <n v="0"/>
    <n v="0"/>
    <m/>
    <n v="0"/>
    <n v="0"/>
    <n v="0"/>
    <m/>
    <m/>
    <d v="2021-03-30T00:00:00"/>
    <n v="1"/>
    <s v="O"/>
    <n v="1"/>
    <n v="30"/>
    <n v="0"/>
    <m/>
    <m/>
    <m/>
    <m/>
    <m/>
    <m/>
    <n v="1"/>
    <n v="1"/>
    <m/>
    <m/>
    <n v="115369"/>
    <s v="CREDITOS DE CONSUMO"/>
    <n v="0"/>
    <n v="0"/>
    <n v="890480123"/>
    <s v="UNIVERSIDAD DE CARTAGENA"/>
    <n v="5"/>
    <m/>
    <m/>
    <m/>
    <m/>
    <n v="2"/>
    <n v="7"/>
    <n v="2"/>
  </r>
  <r>
    <n v="0"/>
    <s v="C"/>
    <x v="448"/>
    <x v="0"/>
    <n v="4"/>
    <n v="550020938"/>
    <d v="2019-03-29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x v="448"/>
    <x v="0"/>
    <n v="4"/>
    <n v="550020947"/>
    <d v="2019-03-31T00:00:00"/>
    <d v="2023-11-30T00:00:00"/>
    <n v="0"/>
    <n v="1"/>
    <n v="4"/>
    <n v="30"/>
    <n v="2"/>
    <n v="22490513"/>
    <n v="24960000"/>
    <n v="15055"/>
    <n v="579"/>
    <n v="13834"/>
    <n v="0"/>
    <n v="0"/>
    <n v="0"/>
    <m/>
    <n v="0"/>
    <n v="0"/>
    <n v="0"/>
    <m/>
    <m/>
    <d v="2021-03-30T00:00:00"/>
    <n v="1"/>
    <s v="O"/>
    <n v="1"/>
    <n v="30"/>
    <n v="0"/>
    <m/>
    <m/>
    <m/>
    <m/>
    <m/>
    <m/>
    <n v="1"/>
    <n v="1"/>
    <m/>
    <m/>
    <n v="27372"/>
    <s v="CREDITOS DE CONSUMO"/>
    <n v="0"/>
    <n v="0"/>
    <n v="890480123"/>
    <s v="UNIVERSIDAD DE CARTAGENA"/>
    <n v="5"/>
    <m/>
    <m/>
    <m/>
    <m/>
    <n v="2"/>
    <n v="7"/>
    <n v="2"/>
  </r>
  <r>
    <n v="0"/>
    <s v="C"/>
    <x v="448"/>
    <x v="0"/>
    <n v="4"/>
    <n v="550020957"/>
    <d v="2019-04-02T00:00:00"/>
    <d v="2023-11-30T00:00:00"/>
    <n v="0"/>
    <n v="1"/>
    <n v="4"/>
    <n v="30"/>
    <n v="2"/>
    <n v="22490513"/>
    <n v="24960000"/>
    <n v="33573"/>
    <n v="1291"/>
    <n v="30850"/>
    <n v="0"/>
    <n v="0"/>
    <n v="0"/>
    <m/>
    <n v="0"/>
    <n v="0"/>
    <n v="0"/>
    <m/>
    <m/>
    <d v="2021-03-30T00:00:00"/>
    <n v="1"/>
    <s v="O"/>
    <n v="1"/>
    <n v="30"/>
    <n v="0"/>
    <m/>
    <m/>
    <m/>
    <m/>
    <m/>
    <m/>
    <n v="1"/>
    <n v="1"/>
    <m/>
    <m/>
    <n v="61039"/>
    <s v="CREDITOS DE CONSUMO"/>
    <n v="0"/>
    <n v="0"/>
    <n v="890480123"/>
    <s v="UNIVERSIDAD DE CARTAGENA"/>
    <n v="5"/>
    <m/>
    <m/>
    <m/>
    <m/>
    <n v="2"/>
    <n v="7"/>
    <n v="2"/>
  </r>
  <r>
    <n v="0"/>
    <s v="C"/>
    <x v="448"/>
    <x v="0"/>
    <n v="4"/>
    <n v="550021048"/>
    <d v="2019-04-13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x v="448"/>
    <x v="0"/>
    <n v="4"/>
    <n v="550021107"/>
    <d v="2019-04-23T00:00:00"/>
    <d v="2023-11-30T00:00:00"/>
    <n v="0"/>
    <n v="1"/>
    <n v="4"/>
    <n v="30"/>
    <n v="2"/>
    <n v="22490513"/>
    <n v="24960000"/>
    <n v="19391"/>
    <n v="745"/>
    <n v="17808"/>
    <n v="0"/>
    <n v="0"/>
    <n v="0"/>
    <m/>
    <n v="0"/>
    <n v="0"/>
    <n v="0"/>
    <m/>
    <m/>
    <d v="2021-03-30T00:00:00"/>
    <n v="1"/>
    <s v="O"/>
    <n v="1"/>
    <n v="30"/>
    <n v="0"/>
    <m/>
    <m/>
    <m/>
    <m/>
    <m/>
    <m/>
    <n v="1"/>
    <n v="1"/>
    <m/>
    <m/>
    <n v="35234"/>
    <s v="CREDITOS DE CONSUMO"/>
    <n v="0"/>
    <n v="0"/>
    <n v="890480123"/>
    <s v="UNIVERSIDAD DE CARTAGENA"/>
    <n v="5"/>
    <m/>
    <m/>
    <m/>
    <m/>
    <n v="2"/>
    <n v="7"/>
    <n v="2"/>
  </r>
  <r>
    <n v="0"/>
    <s v="C"/>
    <x v="448"/>
    <x v="0"/>
    <n v="4"/>
    <n v="550021165"/>
    <d v="2019-05-01T00:00:00"/>
    <d v="2024-02-28T00:00:00"/>
    <n v="0"/>
    <n v="1"/>
    <n v="1"/>
    <n v="30"/>
    <n v="2"/>
    <n v="22490513"/>
    <n v="24960000"/>
    <n v="71854"/>
    <n v="2762"/>
    <n v="70439"/>
    <n v="0"/>
    <n v="0"/>
    <n v="0"/>
    <m/>
    <n v="0"/>
    <n v="0"/>
    <n v="0"/>
    <m/>
    <m/>
    <d v="2021-03-30T00:00:00"/>
    <n v="1"/>
    <s v="O"/>
    <n v="1"/>
    <n v="30"/>
    <n v="0"/>
    <m/>
    <m/>
    <m/>
    <m/>
    <m/>
    <m/>
    <n v="1"/>
    <n v="1"/>
    <m/>
    <m/>
    <n v="139369"/>
    <s v="CREDITOS DE CONSUMO"/>
    <n v="0"/>
    <n v="0"/>
    <n v="890480123"/>
    <s v="UNIVERSIDAD DE CARTAGENA"/>
    <n v="5"/>
    <m/>
    <m/>
    <m/>
    <m/>
    <n v="2"/>
    <n v="7"/>
    <n v="2"/>
  </r>
  <r>
    <n v="0"/>
    <s v="C"/>
    <x v="448"/>
    <x v="0"/>
    <n v="4"/>
    <n v="550021189"/>
    <d v="2019-05-04T00:00:00"/>
    <d v="2023-11-30T00:00:00"/>
    <n v="0"/>
    <n v="1"/>
    <n v="4"/>
    <n v="30"/>
    <n v="2"/>
    <n v="22490513"/>
    <n v="24960000"/>
    <n v="24899"/>
    <n v="957"/>
    <n v="22882"/>
    <n v="0"/>
    <n v="0"/>
    <n v="0"/>
    <m/>
    <n v="0"/>
    <n v="0"/>
    <n v="0"/>
    <m/>
    <m/>
    <d v="2021-03-30T00:00:00"/>
    <n v="1"/>
    <s v="O"/>
    <n v="1"/>
    <n v="30"/>
    <n v="0"/>
    <m/>
    <m/>
    <m/>
    <m/>
    <m/>
    <m/>
    <n v="1"/>
    <n v="1"/>
    <m/>
    <m/>
    <n v="45274"/>
    <s v="CREDITOS DE CONSUMO"/>
    <n v="0"/>
    <n v="0"/>
    <n v="890480123"/>
    <s v="UNIVERSIDAD DE CARTAGENA"/>
    <n v="5"/>
    <m/>
    <m/>
    <m/>
    <m/>
    <n v="2"/>
    <n v="7"/>
    <n v="2"/>
  </r>
  <r>
    <n v="0"/>
    <s v="C"/>
    <x v="448"/>
    <x v="0"/>
    <n v="4"/>
    <n v="550021566"/>
    <d v="2019-06-03T00:00:00"/>
    <d v="2024-02-28T00:00:00"/>
    <n v="0"/>
    <n v="1"/>
    <n v="0"/>
    <n v="30"/>
    <n v="2"/>
    <n v="22490513"/>
    <n v="24960000"/>
    <n v="52190"/>
    <n v="2006"/>
    <n v="52190"/>
    <n v="1979"/>
    <n v="0"/>
    <n v="0"/>
    <m/>
    <n v="0"/>
    <n v="0"/>
    <n v="0"/>
    <m/>
    <m/>
    <d v="2021-02-28T00:00:00"/>
    <n v="1"/>
    <s v="O"/>
    <n v="1"/>
    <n v="30"/>
    <n v="0"/>
    <m/>
    <m/>
    <m/>
    <m/>
    <m/>
    <m/>
    <n v="1"/>
    <n v="1"/>
    <m/>
    <m/>
    <n v="103262"/>
    <s v="CREDITOS DE CONSUMO"/>
    <n v="0"/>
    <n v="0"/>
    <n v="890480123"/>
    <s v="UNIVERSIDAD DE CARTAGENA"/>
    <n v="5"/>
    <m/>
    <m/>
    <m/>
    <m/>
    <n v="2"/>
    <n v="7"/>
    <n v="2"/>
  </r>
  <r>
    <n v="0"/>
    <s v="C"/>
    <x v="448"/>
    <x v="0"/>
    <n v="4"/>
    <n v="550021567"/>
    <d v="2019-06-03T00:00:00"/>
    <d v="2023-11-30T00:00:00"/>
    <n v="0"/>
    <n v="1"/>
    <n v="4"/>
    <n v="30"/>
    <n v="2"/>
    <n v="22490513"/>
    <n v="24960000"/>
    <n v="20203"/>
    <n v="777"/>
    <n v="18565"/>
    <n v="0"/>
    <n v="0"/>
    <n v="0"/>
    <m/>
    <n v="0"/>
    <n v="0"/>
    <n v="0"/>
    <m/>
    <m/>
    <d v="2021-03-30T00:00:00"/>
    <n v="1"/>
    <s v="O"/>
    <n v="1"/>
    <n v="30"/>
    <n v="0"/>
    <m/>
    <m/>
    <m/>
    <m/>
    <m/>
    <m/>
    <n v="1"/>
    <n v="1"/>
    <m/>
    <m/>
    <n v="36732"/>
    <s v="CREDITOS DE CONSUMO"/>
    <n v="0"/>
    <n v="0"/>
    <n v="890480123"/>
    <s v="UNIVERSIDAD DE CARTAGENA"/>
    <n v="5"/>
    <m/>
    <m/>
    <m/>
    <m/>
    <n v="2"/>
    <n v="7"/>
    <n v="2"/>
  </r>
  <r>
    <n v="0"/>
    <s v="C"/>
    <x v="448"/>
    <x v="0"/>
    <n v="4"/>
    <n v="550021637"/>
    <d v="2019-06-15T00:00:00"/>
    <d v="2023-11-30T00:00:00"/>
    <n v="0"/>
    <n v="1"/>
    <n v="4"/>
    <n v="30"/>
    <n v="2"/>
    <n v="22490513"/>
    <n v="24960000"/>
    <n v="34374"/>
    <n v="1321"/>
    <n v="31583"/>
    <n v="0"/>
    <n v="0"/>
    <n v="0"/>
    <m/>
    <n v="0"/>
    <n v="0"/>
    <n v="0"/>
    <m/>
    <m/>
    <d v="2021-03-30T00:00:00"/>
    <n v="1"/>
    <s v="O"/>
    <n v="1"/>
    <n v="30"/>
    <n v="0"/>
    <m/>
    <m/>
    <m/>
    <m/>
    <m/>
    <m/>
    <n v="1"/>
    <n v="1"/>
    <m/>
    <m/>
    <n v="62489"/>
    <s v="CREDITOS DE CONSUMO"/>
    <n v="0"/>
    <n v="0"/>
    <n v="890480123"/>
    <s v="UNIVERSIDAD DE CARTAGENA"/>
    <n v="5"/>
    <m/>
    <m/>
    <m/>
    <m/>
    <n v="2"/>
    <n v="7"/>
    <n v="2"/>
  </r>
  <r>
    <n v="0"/>
    <s v="C"/>
    <x v="448"/>
    <x v="0"/>
    <n v="4"/>
    <n v="550021698"/>
    <d v="2019-06-30T00:00:00"/>
    <d v="2023-11-30T00:00:00"/>
    <n v="0"/>
    <n v="1"/>
    <n v="4"/>
    <n v="30"/>
    <n v="2"/>
    <n v="22490513"/>
    <n v="24960000"/>
    <n v="27737"/>
    <n v="1066"/>
    <n v="25481"/>
    <n v="0"/>
    <n v="0"/>
    <n v="0"/>
    <m/>
    <n v="0"/>
    <n v="0"/>
    <n v="0"/>
    <m/>
    <m/>
    <d v="2021-03-30T00:00:00"/>
    <n v="1"/>
    <s v="O"/>
    <n v="1"/>
    <n v="30"/>
    <n v="0"/>
    <m/>
    <m/>
    <m/>
    <m/>
    <m/>
    <m/>
    <n v="1"/>
    <n v="1"/>
    <m/>
    <m/>
    <n v="50416"/>
    <s v="CREDITOS DE CONSUMO"/>
    <n v="0"/>
    <n v="0"/>
    <n v="890480123"/>
    <s v="UNIVERSIDAD DE CARTAGENA"/>
    <n v="5"/>
    <m/>
    <m/>
    <m/>
    <m/>
    <n v="2"/>
    <n v="7"/>
    <n v="2"/>
  </r>
  <r>
    <n v="0"/>
    <s v="C"/>
    <x v="448"/>
    <x v="0"/>
    <n v="4"/>
    <n v="550021928"/>
    <d v="2019-07-21T00:00:00"/>
    <d v="2023-11-30T00:00:00"/>
    <n v="0"/>
    <n v="1"/>
    <n v="4"/>
    <n v="30"/>
    <n v="2"/>
    <n v="22490513"/>
    <n v="24960000"/>
    <n v="35808"/>
    <n v="1377"/>
    <n v="32902"/>
    <n v="0"/>
    <n v="0"/>
    <n v="0"/>
    <m/>
    <n v="0"/>
    <n v="0"/>
    <n v="0"/>
    <m/>
    <m/>
    <d v="2021-03-30T00:00:00"/>
    <n v="1"/>
    <s v="O"/>
    <n v="1"/>
    <n v="30"/>
    <n v="0"/>
    <m/>
    <m/>
    <m/>
    <m/>
    <m/>
    <m/>
    <n v="1"/>
    <n v="1"/>
    <m/>
    <m/>
    <n v="65099"/>
    <s v="CREDITOS DE CONSUMO"/>
    <n v="0"/>
    <n v="0"/>
    <n v="890480123"/>
    <s v="UNIVERSIDAD DE CARTAGENA"/>
    <n v="5"/>
    <m/>
    <m/>
    <m/>
    <m/>
    <n v="2"/>
    <n v="7"/>
    <n v="2"/>
  </r>
  <r>
    <n v="0"/>
    <s v="C"/>
    <x v="448"/>
    <x v="0"/>
    <n v="4"/>
    <n v="550021929"/>
    <d v="2019-07-21T00:00:00"/>
    <d v="2023-11-30T00:00:00"/>
    <n v="0"/>
    <n v="1"/>
    <n v="4"/>
    <n v="30"/>
    <n v="2"/>
    <n v="22490513"/>
    <n v="24960000"/>
    <n v="27117"/>
    <n v="1043"/>
    <n v="24917"/>
    <n v="0"/>
    <n v="0"/>
    <n v="0"/>
    <m/>
    <n v="0"/>
    <n v="0"/>
    <n v="0"/>
    <m/>
    <m/>
    <d v="2021-03-30T00:00:00"/>
    <n v="1"/>
    <s v="O"/>
    <n v="1"/>
    <n v="30"/>
    <n v="0"/>
    <m/>
    <m/>
    <m/>
    <m/>
    <m/>
    <m/>
    <n v="1"/>
    <n v="1"/>
    <m/>
    <m/>
    <n v="49300"/>
    <s v="CREDITOS DE CONSUMO"/>
    <n v="0"/>
    <n v="0"/>
    <n v="890480123"/>
    <s v="UNIVERSIDAD DE CARTAGENA"/>
    <n v="5"/>
    <m/>
    <m/>
    <m/>
    <m/>
    <n v="2"/>
    <n v="7"/>
    <n v="2"/>
  </r>
  <r>
    <n v="0"/>
    <s v="C"/>
    <x v="448"/>
    <x v="0"/>
    <n v="4"/>
    <n v="550021940"/>
    <d v="2019-07-23T00:00:00"/>
    <d v="2023-11-30T00:00:00"/>
    <n v="0"/>
    <n v="1"/>
    <n v="4"/>
    <n v="30"/>
    <n v="2"/>
    <n v="22490513"/>
    <n v="24960000"/>
    <n v="21511"/>
    <n v="827"/>
    <n v="19767"/>
    <n v="0"/>
    <n v="0"/>
    <n v="0"/>
    <m/>
    <n v="0"/>
    <n v="0"/>
    <n v="0"/>
    <m/>
    <m/>
    <d v="2021-03-30T00:00:00"/>
    <n v="1"/>
    <s v="O"/>
    <n v="1"/>
    <n v="30"/>
    <n v="0"/>
    <m/>
    <m/>
    <m/>
    <m/>
    <m/>
    <m/>
    <n v="1"/>
    <n v="1"/>
    <m/>
    <m/>
    <n v="39110"/>
    <s v="CREDITOS DE CONSUMO"/>
    <n v="0"/>
    <n v="0"/>
    <n v="890480123"/>
    <s v="UNIVERSIDAD DE CARTAGENA"/>
    <n v="5"/>
    <m/>
    <m/>
    <m/>
    <m/>
    <n v="2"/>
    <n v="7"/>
    <n v="2"/>
  </r>
  <r>
    <n v="0"/>
    <s v="C"/>
    <x v="448"/>
    <x v="0"/>
    <n v="4"/>
    <n v="550022165"/>
    <d v="2019-08-10T00:00:00"/>
    <d v="2024-02-28T00:00:00"/>
    <n v="0"/>
    <n v="1"/>
    <n v="1"/>
    <n v="30"/>
    <n v="2"/>
    <n v="22490513"/>
    <n v="24960000"/>
    <n v="68926"/>
    <n v="2650"/>
    <n v="67568"/>
    <n v="0"/>
    <n v="0"/>
    <n v="0"/>
    <m/>
    <n v="0"/>
    <n v="0"/>
    <n v="0"/>
    <m/>
    <m/>
    <d v="2021-03-30T00:00:00"/>
    <n v="1"/>
    <s v="O"/>
    <n v="1"/>
    <n v="30"/>
    <n v="0"/>
    <m/>
    <m/>
    <m/>
    <m/>
    <m/>
    <m/>
    <n v="1"/>
    <n v="1"/>
    <m/>
    <m/>
    <n v="133688"/>
    <s v="CREDITOS DE CONSUMO"/>
    <n v="0"/>
    <n v="0"/>
    <n v="890480123"/>
    <s v="UNIVERSIDAD DE CARTAGENA"/>
    <n v="5"/>
    <m/>
    <m/>
    <m/>
    <m/>
    <n v="2"/>
    <n v="7"/>
    <n v="2"/>
  </r>
  <r>
    <n v="0"/>
    <s v="C"/>
    <x v="448"/>
    <x v="0"/>
    <n v="4"/>
    <n v="550022225"/>
    <d v="2019-08-18T00:00:00"/>
    <d v="2023-11-30T00:00:00"/>
    <n v="0"/>
    <n v="1"/>
    <n v="4"/>
    <n v="30"/>
    <n v="2"/>
    <n v="22490513"/>
    <n v="24960000"/>
    <n v="29562"/>
    <n v="1137"/>
    <n v="27152"/>
    <n v="0"/>
    <n v="0"/>
    <n v="0"/>
    <m/>
    <n v="0"/>
    <n v="0"/>
    <n v="0"/>
    <m/>
    <m/>
    <d v="2021-03-30T00:00:00"/>
    <n v="1"/>
    <s v="O"/>
    <n v="1"/>
    <n v="30"/>
    <n v="0"/>
    <m/>
    <m/>
    <m/>
    <m/>
    <m/>
    <m/>
    <n v="1"/>
    <n v="1"/>
    <m/>
    <m/>
    <n v="53722"/>
    <s v="CREDITOS DE CONSUMO"/>
    <n v="0"/>
    <n v="0"/>
    <n v="890480123"/>
    <s v="UNIVERSIDAD DE CARTAGENA"/>
    <n v="5"/>
    <m/>
    <m/>
    <m/>
    <m/>
    <n v="2"/>
    <n v="7"/>
    <n v="2"/>
  </r>
  <r>
    <n v="0"/>
    <s v="C"/>
    <x v="448"/>
    <x v="0"/>
    <n v="4"/>
    <n v="550022511"/>
    <d v="2019-09-14T00:00:00"/>
    <d v="2023-11-30T00:00:00"/>
    <n v="0"/>
    <n v="1"/>
    <n v="4"/>
    <n v="30"/>
    <n v="2"/>
    <n v="22490513"/>
    <n v="24960000"/>
    <n v="33266"/>
    <n v="1279"/>
    <n v="30551"/>
    <n v="0"/>
    <n v="0"/>
    <n v="0"/>
    <m/>
    <n v="0"/>
    <n v="0"/>
    <n v="0"/>
    <m/>
    <m/>
    <d v="2021-03-30T00:00:00"/>
    <n v="1"/>
    <s v="O"/>
    <n v="1"/>
    <n v="30"/>
    <n v="0"/>
    <m/>
    <m/>
    <m/>
    <m/>
    <m/>
    <m/>
    <n v="1"/>
    <n v="1"/>
    <m/>
    <m/>
    <n v="60447"/>
    <s v="CREDITOS DE CONSUMO"/>
    <n v="0"/>
    <n v="0"/>
    <n v="890480123"/>
    <s v="UNIVERSIDAD DE CARTAGENA"/>
    <n v="5"/>
    <m/>
    <m/>
    <m/>
    <m/>
    <n v="2"/>
    <n v="7"/>
    <n v="2"/>
  </r>
  <r>
    <n v="0"/>
    <s v="C"/>
    <x v="448"/>
    <x v="0"/>
    <n v="4"/>
    <n v="550022549"/>
    <d v="2019-09-20T00:00:00"/>
    <d v="2024-02-28T00:00:00"/>
    <n v="0"/>
    <n v="1"/>
    <n v="0"/>
    <n v="30"/>
    <n v="2"/>
    <n v="22490513"/>
    <n v="24960000"/>
    <n v="49719"/>
    <n v="1911"/>
    <n v="49719"/>
    <n v="1860"/>
    <n v="0"/>
    <n v="0"/>
    <m/>
    <n v="0"/>
    <n v="0"/>
    <n v="0"/>
    <m/>
    <m/>
    <d v="2021-02-28T00:00:00"/>
    <n v="1"/>
    <s v="O"/>
    <n v="1"/>
    <n v="30"/>
    <n v="0"/>
    <m/>
    <m/>
    <m/>
    <m/>
    <m/>
    <m/>
    <n v="1"/>
    <n v="1"/>
    <m/>
    <m/>
    <n v="98373"/>
    <s v="CREDITOS DE CONSUMO"/>
    <n v="0"/>
    <n v="0"/>
    <n v="890480123"/>
    <s v="UNIVERSIDAD DE CARTAGENA"/>
    <n v="5"/>
    <m/>
    <m/>
    <m/>
    <m/>
    <n v="2"/>
    <n v="7"/>
    <n v="2"/>
  </r>
  <r>
    <n v="0"/>
    <s v="C"/>
    <x v="448"/>
    <x v="0"/>
    <n v="4"/>
    <n v="550022768"/>
    <d v="2019-10-05T00:00:00"/>
    <d v="2024-02-28T00:00:00"/>
    <n v="0"/>
    <n v="1"/>
    <n v="0"/>
    <n v="30"/>
    <n v="2"/>
    <n v="22490513"/>
    <n v="24960000"/>
    <n v="55273"/>
    <n v="2125"/>
    <n v="55273"/>
    <n v="2099"/>
    <n v="0"/>
    <n v="0"/>
    <m/>
    <n v="0"/>
    <n v="0"/>
    <n v="0"/>
    <m/>
    <m/>
    <d v="2021-02-28T00:00:00"/>
    <n v="1"/>
    <s v="O"/>
    <n v="1"/>
    <n v="30"/>
    <n v="0"/>
    <m/>
    <m/>
    <m/>
    <m/>
    <m/>
    <m/>
    <n v="1"/>
    <n v="1"/>
    <m/>
    <m/>
    <n v="109362"/>
    <s v="CREDITOS DE CONSUMO"/>
    <n v="0"/>
    <n v="0"/>
    <n v="890480123"/>
    <s v="UNIVERSIDAD DE CARTAGENA"/>
    <n v="5"/>
    <m/>
    <m/>
    <m/>
    <m/>
    <n v="2"/>
    <n v="7"/>
    <n v="2"/>
  </r>
  <r>
    <n v="0"/>
    <s v="C"/>
    <x v="448"/>
    <x v="0"/>
    <n v="4"/>
    <n v="550022807"/>
    <d v="2019-10-10T00:00:00"/>
    <d v="2023-11-30T00:00:00"/>
    <n v="0"/>
    <n v="1"/>
    <n v="4"/>
    <n v="30"/>
    <n v="2"/>
    <n v="22490513"/>
    <n v="24960000"/>
    <n v="20280"/>
    <n v="780"/>
    <n v="18635"/>
    <n v="0"/>
    <n v="0"/>
    <n v="0"/>
    <m/>
    <n v="0"/>
    <n v="0"/>
    <n v="0"/>
    <m/>
    <m/>
    <d v="2021-03-30T00:00:00"/>
    <n v="1"/>
    <s v="O"/>
    <n v="1"/>
    <n v="30"/>
    <n v="0"/>
    <m/>
    <m/>
    <m/>
    <m/>
    <m/>
    <m/>
    <n v="1"/>
    <n v="1"/>
    <m/>
    <m/>
    <n v="36871"/>
    <s v="CREDITOS DE CONSUMO"/>
    <n v="0"/>
    <n v="0"/>
    <n v="890480123"/>
    <s v="UNIVERSIDAD DE CARTAGENA"/>
    <n v="5"/>
    <m/>
    <m/>
    <m/>
    <m/>
    <n v="2"/>
    <n v="7"/>
    <n v="2"/>
  </r>
  <r>
    <n v="0"/>
    <s v="C"/>
    <x v="448"/>
    <x v="0"/>
    <n v="4"/>
    <n v="550022813"/>
    <d v="2019-10-11T00:00:00"/>
    <d v="2023-11-30T00:00:00"/>
    <n v="0"/>
    <n v="1"/>
    <n v="4"/>
    <n v="30"/>
    <n v="2"/>
    <n v="22490513"/>
    <n v="24960000"/>
    <n v="17896"/>
    <n v="688"/>
    <n v="16429"/>
    <n v="0"/>
    <n v="0"/>
    <n v="0"/>
    <m/>
    <n v="0"/>
    <n v="0"/>
    <n v="0"/>
    <m/>
    <m/>
    <d v="2021-03-30T00:00:00"/>
    <n v="1"/>
    <s v="O"/>
    <n v="1"/>
    <n v="30"/>
    <n v="0"/>
    <m/>
    <m/>
    <m/>
    <m/>
    <m/>
    <m/>
    <n v="1"/>
    <n v="1"/>
    <m/>
    <m/>
    <n v="32506"/>
    <s v="CREDITOS DE CONSUMO"/>
    <n v="0"/>
    <n v="0"/>
    <n v="890480123"/>
    <s v="UNIVERSIDAD DE CARTAGENA"/>
    <n v="5"/>
    <m/>
    <m/>
    <m/>
    <m/>
    <n v="2"/>
    <n v="7"/>
    <n v="2"/>
  </r>
  <r>
    <n v="0"/>
    <s v="C"/>
    <x v="448"/>
    <x v="0"/>
    <n v="4"/>
    <n v="550023057"/>
    <d v="2019-11-12T00:00:00"/>
    <d v="2024-02-28T00:00:00"/>
    <n v="0"/>
    <n v="1"/>
    <n v="1"/>
    <n v="30"/>
    <n v="2"/>
    <n v="22490513"/>
    <n v="24960000"/>
    <n v="121152"/>
    <n v="4658"/>
    <n v="118765"/>
    <n v="0"/>
    <n v="0"/>
    <n v="0"/>
    <m/>
    <n v="0"/>
    <n v="0"/>
    <n v="0"/>
    <m/>
    <m/>
    <d v="2021-03-30T00:00:00"/>
    <n v="1"/>
    <s v="O"/>
    <n v="1"/>
    <n v="30"/>
    <n v="0"/>
    <m/>
    <m/>
    <m/>
    <m/>
    <m/>
    <m/>
    <n v="1"/>
    <n v="1"/>
    <m/>
    <m/>
    <n v="234986"/>
    <s v="CREDITOS DE CONSUMO"/>
    <n v="0"/>
    <n v="0"/>
    <n v="890480123"/>
    <s v="UNIVERSIDAD DE CARTAGENA"/>
    <n v="5"/>
    <m/>
    <m/>
    <m/>
    <m/>
    <n v="2"/>
    <n v="7"/>
    <n v="2"/>
  </r>
  <r>
    <n v="0"/>
    <s v="C"/>
    <x v="448"/>
    <x v="0"/>
    <n v="4"/>
    <n v="550023282"/>
    <d v="2019-12-19T00:00:00"/>
    <d v="2024-02-28T00:00:00"/>
    <n v="0"/>
    <n v="1"/>
    <n v="1"/>
    <n v="30"/>
    <n v="2"/>
    <n v="22490513"/>
    <n v="24960000"/>
    <n v="75422"/>
    <n v="2900"/>
    <n v="73936"/>
    <n v="0"/>
    <n v="0"/>
    <n v="0"/>
    <m/>
    <n v="0"/>
    <n v="0"/>
    <n v="0"/>
    <m/>
    <m/>
    <d v="2021-03-30T00:00:00"/>
    <n v="1"/>
    <s v="O"/>
    <n v="1"/>
    <n v="30"/>
    <n v="0"/>
    <m/>
    <m/>
    <m/>
    <m/>
    <m/>
    <m/>
    <n v="1"/>
    <n v="1"/>
    <m/>
    <m/>
    <n v="146288"/>
    <s v="CREDITOS DE CONSUMO"/>
    <n v="0"/>
    <n v="0"/>
    <n v="890480123"/>
    <s v="UNIVERSIDAD DE CARTAGENA"/>
    <n v="5"/>
    <m/>
    <m/>
    <m/>
    <m/>
    <n v="2"/>
    <n v="7"/>
    <n v="2"/>
  </r>
  <r>
    <n v="0"/>
    <s v="C"/>
    <x v="448"/>
    <x v="0"/>
    <n v="4"/>
    <n v="550023283"/>
    <d v="2019-12-19T00:00:00"/>
    <d v="2023-11-30T00:00:00"/>
    <n v="0"/>
    <n v="1"/>
    <n v="4"/>
    <n v="30"/>
    <n v="2"/>
    <n v="22490513"/>
    <n v="24960000"/>
    <n v="32213"/>
    <n v="1238"/>
    <n v="29604"/>
    <n v="0"/>
    <n v="0"/>
    <n v="0"/>
    <m/>
    <n v="0"/>
    <n v="0"/>
    <n v="0"/>
    <m/>
    <m/>
    <d v="2021-03-30T00:00:00"/>
    <n v="1"/>
    <s v="O"/>
    <n v="1"/>
    <n v="30"/>
    <n v="0"/>
    <m/>
    <m/>
    <m/>
    <m/>
    <m/>
    <m/>
    <n v="1"/>
    <n v="1"/>
    <m/>
    <m/>
    <n v="58574"/>
    <s v="CREDITOS DE CONSUMO"/>
    <n v="0"/>
    <n v="0"/>
    <n v="890480123"/>
    <s v="UNIVERSIDAD DE CARTAGENA"/>
    <n v="5"/>
    <m/>
    <m/>
    <m/>
    <m/>
    <n v="2"/>
    <n v="7"/>
    <n v="2"/>
  </r>
  <r>
    <n v="0"/>
    <s v="C"/>
    <x v="448"/>
    <x v="0"/>
    <n v="4"/>
    <n v="550023309"/>
    <d v="2019-12-26T00:00:00"/>
    <d v="2024-02-28T00:00:00"/>
    <n v="0"/>
    <n v="1"/>
    <n v="1"/>
    <n v="30"/>
    <n v="2"/>
    <n v="22490513"/>
    <n v="24960000"/>
    <n v="75410"/>
    <n v="2899"/>
    <n v="73924"/>
    <n v="0"/>
    <n v="0"/>
    <n v="0"/>
    <m/>
    <n v="0"/>
    <n v="0"/>
    <n v="0"/>
    <m/>
    <m/>
    <d v="2021-03-30T00:00:00"/>
    <n v="1"/>
    <s v="O"/>
    <n v="1"/>
    <n v="30"/>
    <n v="0"/>
    <m/>
    <m/>
    <m/>
    <m/>
    <m/>
    <m/>
    <n v="1"/>
    <n v="1"/>
    <m/>
    <m/>
    <n v="146264"/>
    <s v="CREDITOS DE CONSUMO"/>
    <n v="0"/>
    <n v="0"/>
    <n v="890480123"/>
    <s v="UNIVERSIDAD DE CARTAGENA"/>
    <n v="5"/>
    <m/>
    <m/>
    <m/>
    <m/>
    <n v="2"/>
    <n v="7"/>
    <n v="2"/>
  </r>
  <r>
    <n v="0"/>
    <s v="C"/>
    <x v="448"/>
    <x v="0"/>
    <n v="4"/>
    <n v="550023337"/>
    <d v="2020-01-02T00:00:00"/>
    <d v="2023-11-30T00:00:00"/>
    <n v="0"/>
    <n v="1"/>
    <n v="4"/>
    <n v="30"/>
    <n v="2"/>
    <n v="22490513"/>
    <n v="24960000"/>
    <n v="39266"/>
    <n v="1510"/>
    <n v="36078"/>
    <n v="0"/>
    <n v="0"/>
    <n v="0"/>
    <m/>
    <n v="0"/>
    <n v="0"/>
    <n v="0"/>
    <m/>
    <m/>
    <d v="2021-03-30T00:00:00"/>
    <n v="1"/>
    <s v="O"/>
    <n v="1"/>
    <n v="30"/>
    <n v="0"/>
    <m/>
    <m/>
    <m/>
    <m/>
    <m/>
    <m/>
    <n v="1"/>
    <n v="1"/>
    <m/>
    <m/>
    <n v="71383"/>
    <s v="CREDITOS DE CONSUMO"/>
    <n v="0"/>
    <n v="0"/>
    <n v="890480123"/>
    <s v="UNIVERSIDAD DE CARTAGENA"/>
    <n v="5"/>
    <m/>
    <m/>
    <m/>
    <m/>
    <n v="2"/>
    <n v="7"/>
    <n v="2"/>
  </r>
  <r>
    <n v="0"/>
    <s v="C"/>
    <x v="448"/>
    <x v="0"/>
    <n v="4"/>
    <n v="550023341"/>
    <d v="2020-01-02T00:00:00"/>
    <d v="2024-02-28T00:00:00"/>
    <n v="0"/>
    <n v="1"/>
    <n v="1"/>
    <n v="30"/>
    <n v="2"/>
    <n v="22490513"/>
    <n v="24960000"/>
    <n v="75399"/>
    <n v="2899"/>
    <n v="73913"/>
    <n v="0"/>
    <n v="0"/>
    <n v="0"/>
    <m/>
    <n v="0"/>
    <n v="0"/>
    <n v="0"/>
    <m/>
    <m/>
    <d v="2021-03-30T00:00:00"/>
    <n v="1"/>
    <s v="O"/>
    <n v="1"/>
    <n v="30"/>
    <n v="0"/>
    <m/>
    <m/>
    <m/>
    <m/>
    <m/>
    <m/>
    <n v="1"/>
    <n v="1"/>
    <m/>
    <m/>
    <n v="146243"/>
    <s v="CREDITOS DE CONSUMO"/>
    <n v="0"/>
    <n v="0"/>
    <n v="890480123"/>
    <s v="UNIVERSIDAD DE CARTAGENA"/>
    <n v="5"/>
    <m/>
    <m/>
    <m/>
    <m/>
    <n v="2"/>
    <n v="7"/>
    <n v="2"/>
  </r>
  <r>
    <n v="0"/>
    <s v="C"/>
    <x v="448"/>
    <x v="0"/>
    <n v="4"/>
    <n v="550023385"/>
    <d v="2020-01-11T00:00:00"/>
    <d v="2023-11-30T00:00:00"/>
    <n v="0"/>
    <n v="1"/>
    <n v="4"/>
    <n v="30"/>
    <n v="2"/>
    <n v="22490513"/>
    <n v="24960000"/>
    <n v="15683"/>
    <n v="603"/>
    <n v="14405"/>
    <n v="0"/>
    <n v="0"/>
    <n v="0"/>
    <m/>
    <n v="0"/>
    <n v="0"/>
    <n v="0"/>
    <m/>
    <m/>
    <d v="2021-03-30T00:00:00"/>
    <n v="1"/>
    <s v="O"/>
    <n v="1"/>
    <n v="30"/>
    <n v="0"/>
    <m/>
    <m/>
    <m/>
    <m/>
    <m/>
    <m/>
    <n v="1"/>
    <n v="1"/>
    <m/>
    <m/>
    <n v="28501"/>
    <s v="CREDITOS DE CONSUMO"/>
    <n v="0"/>
    <n v="0"/>
    <n v="890480123"/>
    <s v="UNIVERSIDAD DE CARTAGENA"/>
    <n v="5"/>
    <m/>
    <m/>
    <m/>
    <m/>
    <n v="2"/>
    <n v="7"/>
    <n v="2"/>
  </r>
  <r>
    <n v="0"/>
    <s v="C"/>
    <x v="448"/>
    <x v="0"/>
    <n v="4"/>
    <n v="550023517"/>
    <d v="2020-02-09T00:00:00"/>
    <d v="2023-11-30T00:00:00"/>
    <n v="0"/>
    <n v="1"/>
    <n v="4"/>
    <n v="30"/>
    <n v="2"/>
    <n v="22490513"/>
    <n v="24960000"/>
    <n v="32228"/>
    <n v="1239"/>
    <n v="29616"/>
    <n v="0"/>
    <n v="0"/>
    <n v="0"/>
    <m/>
    <n v="0"/>
    <n v="0"/>
    <n v="0"/>
    <m/>
    <m/>
    <d v="2021-03-30T00:00:00"/>
    <n v="1"/>
    <s v="O"/>
    <n v="1"/>
    <n v="30"/>
    <n v="0"/>
    <m/>
    <m/>
    <m/>
    <m/>
    <m/>
    <m/>
    <n v="1"/>
    <n v="1"/>
    <m/>
    <m/>
    <n v="58597"/>
    <s v="CREDITOS DE CONSUMO"/>
    <n v="0"/>
    <n v="0"/>
    <n v="890480123"/>
    <s v="UNIVERSIDAD DE CARTAGENA"/>
    <n v="5"/>
    <m/>
    <m/>
    <m/>
    <m/>
    <n v="2"/>
    <n v="7"/>
    <n v="2"/>
  </r>
  <r>
    <n v="0"/>
    <s v="C"/>
    <x v="448"/>
    <x v="0"/>
    <n v="4"/>
    <n v="550023518"/>
    <d v="2020-02-09T00:00:00"/>
    <d v="2023-11-30T00:00:00"/>
    <n v="0"/>
    <n v="1"/>
    <n v="4"/>
    <n v="30"/>
    <n v="2"/>
    <n v="22490513"/>
    <n v="24960000"/>
    <n v="36586"/>
    <n v="1407"/>
    <n v="33602"/>
    <n v="0"/>
    <n v="0"/>
    <n v="0"/>
    <m/>
    <n v="0"/>
    <n v="0"/>
    <n v="0"/>
    <m/>
    <m/>
    <d v="2021-03-30T00:00:00"/>
    <n v="1"/>
    <s v="O"/>
    <n v="1"/>
    <n v="30"/>
    <n v="0"/>
    <m/>
    <m/>
    <m/>
    <m/>
    <m/>
    <m/>
    <n v="1"/>
    <n v="1"/>
    <m/>
    <m/>
    <n v="66484"/>
    <s v="CREDITOS DE CONSUMO"/>
    <n v="0"/>
    <n v="0"/>
    <n v="890480123"/>
    <s v="UNIVERSIDAD DE CARTAGENA"/>
    <n v="5"/>
    <m/>
    <m/>
    <m/>
    <m/>
    <n v="2"/>
    <n v="7"/>
    <n v="2"/>
  </r>
  <r>
    <n v="0"/>
    <s v="C"/>
    <x v="448"/>
    <x v="0"/>
    <n v="4"/>
    <n v="550023613"/>
    <d v="2020-02-25T00:00:00"/>
    <d v="2023-11-30T00:00:00"/>
    <n v="0"/>
    <n v="1"/>
    <n v="4"/>
    <n v="30"/>
    <n v="2"/>
    <n v="22490513"/>
    <n v="24960000"/>
    <n v="31535"/>
    <n v="1212"/>
    <n v="28963"/>
    <n v="0"/>
    <n v="0"/>
    <n v="0"/>
    <m/>
    <n v="0"/>
    <n v="0"/>
    <n v="0"/>
    <m/>
    <m/>
    <d v="2021-03-30T00:00:00"/>
    <n v="1"/>
    <s v="O"/>
    <n v="1"/>
    <n v="30"/>
    <n v="0"/>
    <m/>
    <m/>
    <m/>
    <m/>
    <m/>
    <m/>
    <n v="1"/>
    <n v="1"/>
    <m/>
    <m/>
    <n v="57305"/>
    <s v="CREDITOS DE CONSUMO"/>
    <n v="0"/>
    <n v="0"/>
    <n v="890480123"/>
    <s v="UNIVERSIDAD DE CARTAGENA"/>
    <n v="5"/>
    <m/>
    <m/>
    <m/>
    <m/>
    <n v="2"/>
    <n v="7"/>
    <n v="2"/>
  </r>
  <r>
    <n v="0"/>
    <s v="C"/>
    <x v="448"/>
    <x v="0"/>
    <n v="4"/>
    <n v="550023660"/>
    <d v="2020-03-02T00:00:00"/>
    <d v="2023-11-30T00:00:00"/>
    <n v="0"/>
    <n v="1"/>
    <n v="4"/>
    <n v="30"/>
    <n v="2"/>
    <n v="22490513"/>
    <n v="24960000"/>
    <n v="33478"/>
    <n v="1287"/>
    <n v="30764"/>
    <n v="0"/>
    <n v="0"/>
    <n v="0"/>
    <m/>
    <n v="0"/>
    <n v="0"/>
    <n v="0"/>
    <m/>
    <m/>
    <d v="2021-03-30T00:00:00"/>
    <n v="1"/>
    <s v="O"/>
    <n v="1"/>
    <n v="30"/>
    <n v="0"/>
    <m/>
    <m/>
    <m/>
    <m/>
    <m/>
    <m/>
    <n v="1"/>
    <n v="1"/>
    <m/>
    <m/>
    <n v="60869"/>
    <s v="CREDITOS DE CONSUMO"/>
    <n v="0"/>
    <n v="0"/>
    <n v="890480123"/>
    <s v="UNIVERSIDAD DE CARTAGENA"/>
    <n v="5"/>
    <m/>
    <m/>
    <m/>
    <m/>
    <n v="2"/>
    <n v="7"/>
    <n v="2"/>
  </r>
  <r>
    <n v="0"/>
    <s v="C"/>
    <x v="448"/>
    <x v="0"/>
    <n v="4"/>
    <n v="550023662"/>
    <d v="2020-03-02T00:00:00"/>
    <d v="2023-11-30T00:00:00"/>
    <n v="0"/>
    <n v="1"/>
    <n v="4"/>
    <n v="30"/>
    <n v="2"/>
    <n v="22490513"/>
    <n v="24960000"/>
    <n v="20041"/>
    <n v="770"/>
    <n v="18419"/>
    <n v="0"/>
    <n v="0"/>
    <n v="0"/>
    <m/>
    <n v="0"/>
    <n v="0"/>
    <n v="0"/>
    <m/>
    <m/>
    <d v="2021-03-30T00:00:00"/>
    <n v="1"/>
    <s v="O"/>
    <n v="1"/>
    <n v="30"/>
    <n v="0"/>
    <m/>
    <m/>
    <m/>
    <m/>
    <m/>
    <m/>
    <n v="1"/>
    <n v="1"/>
    <m/>
    <m/>
    <n v="36444"/>
    <s v="CREDITOS DE CONSUMO"/>
    <n v="0"/>
    <n v="0"/>
    <n v="890480123"/>
    <s v="UNIVERSIDAD DE CARTAGENA"/>
    <n v="5"/>
    <m/>
    <m/>
    <m/>
    <m/>
    <n v="2"/>
    <n v="7"/>
    <n v="2"/>
  </r>
  <r>
    <n v="0"/>
    <s v="C"/>
    <x v="448"/>
    <x v="0"/>
    <n v="4"/>
    <n v="550023677"/>
    <d v="2020-03-05T00:00:00"/>
    <d v="2024-02-28T00:00:00"/>
    <n v="0"/>
    <n v="1"/>
    <n v="0"/>
    <n v="30"/>
    <n v="2"/>
    <n v="22490513"/>
    <n v="24960000"/>
    <n v="43877"/>
    <n v="1687"/>
    <n v="43877"/>
    <n v="1621"/>
    <n v="0"/>
    <n v="0"/>
    <m/>
    <n v="0"/>
    <n v="0"/>
    <n v="0"/>
    <m/>
    <m/>
    <d v="2021-02-28T00:00:00"/>
    <n v="1"/>
    <s v="O"/>
    <n v="1"/>
    <n v="30"/>
    <n v="0"/>
    <m/>
    <m/>
    <m/>
    <m/>
    <m/>
    <m/>
    <n v="1"/>
    <n v="1"/>
    <m/>
    <m/>
    <n v="86814"/>
    <s v="CREDITOS DE CONSUMO"/>
    <n v="0"/>
    <n v="0"/>
    <n v="890480123"/>
    <s v="UNIVERSIDAD DE CARTAGENA"/>
    <n v="5"/>
    <m/>
    <m/>
    <m/>
    <m/>
    <n v="2"/>
    <n v="7"/>
    <n v="2"/>
  </r>
  <r>
    <n v="0"/>
    <s v="C"/>
    <x v="448"/>
    <x v="0"/>
    <n v="4"/>
    <n v="550023697"/>
    <d v="2020-03-10T00:00:00"/>
    <d v="2023-11-30T00:00:00"/>
    <n v="0"/>
    <n v="1"/>
    <n v="4"/>
    <n v="30"/>
    <n v="2"/>
    <n v="22490513"/>
    <n v="24960000"/>
    <n v="33065"/>
    <n v="1271"/>
    <n v="30372"/>
    <n v="0"/>
    <n v="0"/>
    <n v="0"/>
    <m/>
    <n v="0"/>
    <n v="0"/>
    <n v="0"/>
    <m/>
    <m/>
    <d v="2021-03-30T00:00:00"/>
    <n v="1"/>
    <s v="O"/>
    <n v="1"/>
    <n v="30"/>
    <n v="0"/>
    <m/>
    <m/>
    <m/>
    <m/>
    <m/>
    <m/>
    <n v="1"/>
    <n v="1"/>
    <m/>
    <m/>
    <n v="60093"/>
    <s v="CREDITOS DE CONSUMO"/>
    <n v="0"/>
    <n v="0"/>
    <n v="890480123"/>
    <s v="UNIVERSIDAD DE CARTAGENA"/>
    <n v="5"/>
    <m/>
    <m/>
    <m/>
    <m/>
    <n v="2"/>
    <n v="7"/>
    <n v="2"/>
  </r>
  <r>
    <n v="0"/>
    <s v="C"/>
    <x v="448"/>
    <x v="0"/>
    <n v="4"/>
    <n v="550023823"/>
    <d v="2020-04-23T00:00:00"/>
    <d v="2024-02-28T00:00:00"/>
    <n v="0"/>
    <n v="1"/>
    <n v="1"/>
    <n v="30"/>
    <n v="2"/>
    <n v="22490513"/>
    <n v="24960000"/>
    <n v="79727"/>
    <n v="3065"/>
    <n v="78156"/>
    <n v="0"/>
    <n v="0"/>
    <n v="0"/>
    <m/>
    <n v="0"/>
    <n v="0"/>
    <n v="0"/>
    <m/>
    <m/>
    <d v="2021-03-30T00:00:00"/>
    <n v="1"/>
    <s v="O"/>
    <n v="1"/>
    <n v="30"/>
    <n v="0"/>
    <m/>
    <m/>
    <m/>
    <m/>
    <m/>
    <m/>
    <n v="1"/>
    <n v="1"/>
    <m/>
    <m/>
    <n v="154638"/>
    <s v="CREDITOS DE CONSUMO"/>
    <n v="0"/>
    <n v="0"/>
    <n v="890480123"/>
    <s v="UNIVERSIDAD DE CARTAGENA"/>
    <n v="5"/>
    <m/>
    <m/>
    <m/>
    <m/>
    <n v="2"/>
    <n v="7"/>
    <n v="2"/>
  </r>
  <r>
    <n v="0"/>
    <s v="C"/>
    <x v="448"/>
    <x v="0"/>
    <n v="4"/>
    <n v="550023872"/>
    <d v="2020-05-18T00:00:00"/>
    <d v="2024-02-28T00:00:00"/>
    <n v="0"/>
    <n v="1"/>
    <n v="1"/>
    <n v="30"/>
    <n v="2"/>
    <n v="22490513"/>
    <n v="24960000"/>
    <n v="97996"/>
    <n v="3767"/>
    <n v="96066"/>
    <n v="0"/>
    <n v="0"/>
    <n v="0"/>
    <m/>
    <n v="0"/>
    <n v="0"/>
    <n v="0"/>
    <m/>
    <m/>
    <d v="2021-03-30T00:00:00"/>
    <n v="1"/>
    <s v="O"/>
    <n v="1"/>
    <n v="30"/>
    <n v="0"/>
    <m/>
    <m/>
    <m/>
    <m/>
    <m/>
    <m/>
    <n v="1"/>
    <n v="1"/>
    <m/>
    <m/>
    <n v="190074"/>
    <s v="CREDITOS DE CONSUMO"/>
    <n v="0"/>
    <n v="0"/>
    <n v="890480123"/>
    <s v="UNIVERSIDAD DE CARTAGENA"/>
    <n v="5"/>
    <m/>
    <m/>
    <m/>
    <m/>
    <n v="2"/>
    <n v="7"/>
    <n v="2"/>
  </r>
  <r>
    <n v="0"/>
    <s v="C"/>
    <x v="448"/>
    <x v="0"/>
    <n v="4"/>
    <n v="550023880"/>
    <d v="2020-05-20T00:00:00"/>
    <d v="2024-02-28T00:00:00"/>
    <n v="0"/>
    <n v="1"/>
    <n v="1"/>
    <n v="30"/>
    <n v="2"/>
    <n v="22490513"/>
    <n v="24960000"/>
    <n v="65313"/>
    <n v="2511"/>
    <n v="64026"/>
    <n v="0"/>
    <n v="0"/>
    <n v="0"/>
    <m/>
    <n v="0"/>
    <n v="0"/>
    <n v="0"/>
    <m/>
    <m/>
    <d v="2021-03-30T00:00:00"/>
    <n v="1"/>
    <s v="O"/>
    <n v="1"/>
    <n v="30"/>
    <n v="0"/>
    <m/>
    <m/>
    <m/>
    <m/>
    <m/>
    <m/>
    <n v="1"/>
    <n v="1"/>
    <m/>
    <m/>
    <n v="126680"/>
    <s v="CREDITOS DE CONSUMO"/>
    <n v="0"/>
    <n v="0"/>
    <n v="890480123"/>
    <s v="UNIVERSIDAD DE CARTAGENA"/>
    <n v="5"/>
    <m/>
    <m/>
    <m/>
    <m/>
    <n v="2"/>
    <n v="7"/>
    <n v="2"/>
  </r>
  <r>
    <n v="0"/>
    <s v="C"/>
    <x v="448"/>
    <x v="0"/>
    <n v="4"/>
    <n v="550023885"/>
    <d v="2020-05-21T00:00:00"/>
    <d v="2023-11-30T00:00:00"/>
    <n v="0"/>
    <n v="1"/>
    <n v="4"/>
    <n v="30"/>
    <n v="2"/>
    <n v="22490513"/>
    <n v="24960000"/>
    <n v="11211"/>
    <n v="431"/>
    <n v="10302"/>
    <n v="0"/>
    <n v="0"/>
    <n v="0"/>
    <m/>
    <n v="0"/>
    <n v="0"/>
    <n v="0"/>
    <m/>
    <m/>
    <d v="2021-03-30T00:00:00"/>
    <n v="1"/>
    <s v="O"/>
    <n v="1"/>
    <n v="30"/>
    <n v="0"/>
    <m/>
    <m/>
    <m/>
    <m/>
    <m/>
    <m/>
    <n v="1"/>
    <n v="1"/>
    <m/>
    <m/>
    <n v="20383"/>
    <s v="CREDITOS DE CONSUMO"/>
    <n v="0"/>
    <n v="0"/>
    <n v="890480123"/>
    <s v="UNIVERSIDAD DE CARTAGENA"/>
    <n v="5"/>
    <m/>
    <m/>
    <m/>
    <m/>
    <n v="2"/>
    <n v="7"/>
    <n v="2"/>
  </r>
  <r>
    <n v="0"/>
    <s v="C"/>
    <x v="448"/>
    <x v="0"/>
    <n v="4"/>
    <n v="550023934"/>
    <d v="2020-06-15T00:00:00"/>
    <d v="2024-02-28T00:00:00"/>
    <n v="0"/>
    <n v="1"/>
    <n v="0"/>
    <n v="30"/>
    <n v="2"/>
    <n v="22490513"/>
    <n v="24960000"/>
    <n v="44849"/>
    <n v="1724"/>
    <n v="44849"/>
    <n v="1680"/>
    <n v="0"/>
    <n v="0"/>
    <m/>
    <n v="0"/>
    <n v="0"/>
    <n v="0"/>
    <m/>
    <m/>
    <d v="2021-02-28T00:00:00"/>
    <n v="1"/>
    <s v="O"/>
    <n v="1"/>
    <n v="30"/>
    <n v="0"/>
    <m/>
    <m/>
    <m/>
    <m/>
    <m/>
    <m/>
    <n v="1"/>
    <n v="1"/>
    <m/>
    <m/>
    <n v="88737"/>
    <s v="CREDITOS DE CONSUMO"/>
    <n v="0"/>
    <n v="0"/>
    <n v="890480123"/>
    <s v="UNIVERSIDAD DE CARTAGENA"/>
    <n v="5"/>
    <m/>
    <m/>
    <m/>
    <m/>
    <n v="2"/>
    <n v="7"/>
    <n v="2"/>
  </r>
  <r>
    <n v="0"/>
    <s v="C"/>
    <x v="448"/>
    <x v="0"/>
    <n v="4"/>
    <n v="550023992"/>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x v="448"/>
    <x v="0"/>
    <n v="4"/>
    <n v="550023993"/>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x v="448"/>
    <x v="0"/>
    <n v="4"/>
    <n v="550024147"/>
    <d v="2020-08-04T00:00:00"/>
    <d v="2024-02-28T00:00:00"/>
    <n v="0"/>
    <n v="1"/>
    <n v="1"/>
    <n v="30"/>
    <n v="2"/>
    <n v="22490513"/>
    <n v="24960000"/>
    <n v="88721"/>
    <n v="3411"/>
    <n v="86973"/>
    <n v="0"/>
    <n v="0"/>
    <n v="0"/>
    <m/>
    <n v="0"/>
    <n v="0"/>
    <n v="0"/>
    <m/>
    <m/>
    <d v="2021-03-30T00:00:00"/>
    <n v="1"/>
    <s v="O"/>
    <n v="1"/>
    <n v="30"/>
    <n v="0"/>
    <m/>
    <m/>
    <m/>
    <m/>
    <m/>
    <m/>
    <n v="1"/>
    <n v="1"/>
    <m/>
    <m/>
    <n v="172083"/>
    <s v="CREDITOS DE CONSUMO"/>
    <n v="0"/>
    <n v="0"/>
    <n v="890480123"/>
    <s v="UNIVERSIDAD DE CARTAGENA"/>
    <n v="5"/>
    <m/>
    <m/>
    <m/>
    <m/>
    <n v="2"/>
    <n v="7"/>
    <n v="2"/>
  </r>
  <r>
    <n v="0"/>
    <s v="C"/>
    <x v="448"/>
    <x v="0"/>
    <n v="4"/>
    <n v="550024337"/>
    <d v="2020-09-01T00:00:00"/>
    <d v="2023-11-30T00:00:00"/>
    <n v="0"/>
    <n v="1"/>
    <n v="4"/>
    <n v="30"/>
    <n v="2"/>
    <n v="22490513"/>
    <n v="24960000"/>
    <n v="25336"/>
    <n v="974"/>
    <n v="23282"/>
    <n v="0"/>
    <n v="0"/>
    <n v="0"/>
    <m/>
    <n v="0"/>
    <n v="0"/>
    <n v="0"/>
    <m/>
    <m/>
    <d v="2021-03-30T00:00:00"/>
    <n v="1"/>
    <s v="O"/>
    <n v="1"/>
    <n v="30"/>
    <n v="0"/>
    <m/>
    <m/>
    <m/>
    <m/>
    <m/>
    <m/>
    <n v="1"/>
    <n v="1"/>
    <m/>
    <m/>
    <n v="46065"/>
    <s v="CREDITOS DE CONSUMO"/>
    <n v="0"/>
    <n v="0"/>
    <n v="890480123"/>
    <s v="UNIVERSIDAD DE CARTAGENA"/>
    <n v="5"/>
    <m/>
    <m/>
    <m/>
    <m/>
    <n v="2"/>
    <n v="7"/>
    <n v="2"/>
  </r>
  <r>
    <n v="0"/>
    <s v="C"/>
    <x v="448"/>
    <x v="0"/>
    <n v="4"/>
    <n v="550024341"/>
    <d v="2020-09-03T00:00:00"/>
    <d v="2024-02-28T00:00:00"/>
    <n v="0"/>
    <n v="1"/>
    <n v="1"/>
    <n v="30"/>
    <n v="2"/>
    <n v="22490513"/>
    <n v="24960000"/>
    <n v="90500"/>
    <n v="3479"/>
    <n v="88717"/>
    <n v="0"/>
    <n v="0"/>
    <n v="0"/>
    <m/>
    <n v="0"/>
    <n v="0"/>
    <n v="0"/>
    <m/>
    <m/>
    <d v="2021-03-30T00:00:00"/>
    <n v="1"/>
    <s v="O"/>
    <n v="1"/>
    <n v="30"/>
    <n v="0"/>
    <m/>
    <m/>
    <m/>
    <m/>
    <m/>
    <m/>
    <n v="1"/>
    <n v="1"/>
    <m/>
    <m/>
    <n v="175533"/>
    <s v="CREDITOS DE CONSUMO"/>
    <n v="0"/>
    <n v="0"/>
    <n v="890480123"/>
    <s v="UNIVERSIDAD DE CARTAGENA"/>
    <n v="5"/>
    <m/>
    <m/>
    <m/>
    <m/>
    <n v="2"/>
    <n v="7"/>
    <n v="2"/>
  </r>
  <r>
    <n v="0"/>
    <s v="C"/>
    <x v="448"/>
    <x v="0"/>
    <n v="4"/>
    <n v="550024403"/>
    <d v="2020-09-21T00:00:00"/>
    <d v="2024-02-28T00:00:00"/>
    <n v="0"/>
    <n v="1"/>
    <n v="0"/>
    <n v="30"/>
    <n v="2"/>
    <n v="22490513"/>
    <n v="24960000"/>
    <n v="46166"/>
    <n v="1775"/>
    <n v="46166"/>
    <n v="1740"/>
    <n v="0"/>
    <n v="0"/>
    <m/>
    <n v="0"/>
    <n v="0"/>
    <n v="0"/>
    <m/>
    <m/>
    <d v="2021-02-28T00:00:00"/>
    <n v="1"/>
    <s v="O"/>
    <n v="1"/>
    <n v="30"/>
    <n v="0"/>
    <m/>
    <m/>
    <m/>
    <m/>
    <m/>
    <m/>
    <n v="1"/>
    <n v="1"/>
    <m/>
    <m/>
    <n v="91343"/>
    <s v="CREDITOS DE CONSUMO"/>
    <n v="0"/>
    <n v="0"/>
    <n v="890480123"/>
    <s v="UNIVERSIDAD DE CARTAGENA"/>
    <n v="5"/>
    <m/>
    <m/>
    <m/>
    <m/>
    <n v="2"/>
    <n v="7"/>
    <n v="2"/>
  </r>
  <r>
    <n v="0"/>
    <s v="C"/>
    <x v="448"/>
    <x v="0"/>
    <n v="4"/>
    <n v="550024429"/>
    <d v="2020-09-24T00:00:00"/>
    <d v="2024-02-28T00:00:00"/>
    <n v="0"/>
    <n v="1"/>
    <n v="0"/>
    <n v="30"/>
    <n v="2"/>
    <n v="22490513"/>
    <n v="24960000"/>
    <n v="47779"/>
    <n v="1837"/>
    <n v="47779"/>
    <n v="1800"/>
    <n v="0"/>
    <n v="0"/>
    <m/>
    <n v="0"/>
    <n v="0"/>
    <n v="0"/>
    <m/>
    <m/>
    <d v="2021-02-28T00:00:00"/>
    <n v="1"/>
    <s v="O"/>
    <n v="1"/>
    <n v="30"/>
    <n v="0"/>
    <m/>
    <m/>
    <m/>
    <m/>
    <m/>
    <m/>
    <n v="1"/>
    <n v="1"/>
    <m/>
    <m/>
    <n v="94534"/>
    <s v="CREDITOS DE CONSUMO"/>
    <n v="0"/>
    <n v="0"/>
    <n v="890480123"/>
    <s v="UNIVERSIDAD DE CARTAGENA"/>
    <n v="5"/>
    <m/>
    <m/>
    <m/>
    <m/>
    <n v="2"/>
    <n v="7"/>
    <n v="2"/>
  </r>
  <r>
    <n v="0"/>
    <s v="C"/>
    <x v="448"/>
    <x v="0"/>
    <n v="4"/>
    <n v="550024571"/>
    <d v="2020-10-08T00:00:00"/>
    <d v="2024-02-28T00:00:00"/>
    <n v="0"/>
    <n v="1"/>
    <n v="0"/>
    <n v="30"/>
    <n v="2"/>
    <n v="22490513"/>
    <n v="24960000"/>
    <n v="46185"/>
    <n v="1776"/>
    <n v="46185"/>
    <n v="1740"/>
    <n v="0"/>
    <n v="0"/>
    <m/>
    <n v="0"/>
    <n v="0"/>
    <n v="0"/>
    <m/>
    <m/>
    <d v="2021-02-28T00:00:00"/>
    <n v="1"/>
    <s v="O"/>
    <n v="1"/>
    <n v="30"/>
    <n v="0"/>
    <m/>
    <m/>
    <m/>
    <m/>
    <m/>
    <m/>
    <n v="1"/>
    <n v="1"/>
    <m/>
    <m/>
    <n v="91381"/>
    <s v="CREDITOS DE CONSUMO"/>
    <n v="0"/>
    <n v="0"/>
    <n v="890480123"/>
    <s v="UNIVERSIDAD DE CARTAGENA"/>
    <n v="5"/>
    <m/>
    <m/>
    <m/>
    <m/>
    <n v="2"/>
    <n v="7"/>
    <n v="2"/>
  </r>
  <r>
    <n v="0"/>
    <s v="C"/>
    <x v="448"/>
    <x v="0"/>
    <n v="4"/>
    <n v="550024576"/>
    <d v="2020-10-09T00:00:00"/>
    <d v="2024-02-28T00:00:00"/>
    <n v="0"/>
    <n v="1"/>
    <n v="1"/>
    <n v="30"/>
    <n v="2"/>
    <n v="22490513"/>
    <n v="24960000"/>
    <n v="64658"/>
    <n v="2486"/>
    <n v="63384"/>
    <n v="0"/>
    <n v="0"/>
    <n v="0"/>
    <m/>
    <n v="0"/>
    <n v="0"/>
    <n v="0"/>
    <m/>
    <m/>
    <d v="2021-03-30T00:00:00"/>
    <n v="1"/>
    <s v="O"/>
    <n v="1"/>
    <n v="30"/>
    <n v="0"/>
    <m/>
    <m/>
    <m/>
    <m/>
    <m/>
    <m/>
    <n v="1"/>
    <n v="1"/>
    <m/>
    <m/>
    <n v="125410"/>
    <s v="CREDITOS DE CONSUMO"/>
    <n v="0"/>
    <n v="0"/>
    <n v="890480123"/>
    <s v="UNIVERSIDAD DE CARTAGENA"/>
    <n v="5"/>
    <m/>
    <m/>
    <m/>
    <m/>
    <n v="2"/>
    <n v="7"/>
    <n v="2"/>
  </r>
  <r>
    <n v="0"/>
    <s v="C"/>
    <x v="448"/>
    <x v="0"/>
    <n v="4"/>
    <n v="550024773"/>
    <d v="2020-11-05T00:00:00"/>
    <d v="2024-02-28T00:00:00"/>
    <n v="0"/>
    <n v="1"/>
    <n v="1"/>
    <n v="30"/>
    <n v="2"/>
    <n v="22490513"/>
    <n v="24960000"/>
    <n v="144098"/>
    <n v="5540"/>
    <n v="141259"/>
    <n v="0"/>
    <n v="0"/>
    <n v="0"/>
    <m/>
    <n v="0"/>
    <n v="0"/>
    <n v="0"/>
    <m/>
    <m/>
    <d v="2021-03-30T00:00:00"/>
    <n v="1"/>
    <s v="O"/>
    <n v="1"/>
    <n v="30"/>
    <n v="0"/>
    <m/>
    <m/>
    <m/>
    <m/>
    <m/>
    <m/>
    <n v="1"/>
    <n v="1"/>
    <m/>
    <m/>
    <n v="279492"/>
    <s v="CREDITOS DE CONSUMO"/>
    <n v="0"/>
    <n v="0"/>
    <n v="890480123"/>
    <s v="UNIVERSIDAD DE CARTAGENA"/>
    <n v="5"/>
    <m/>
    <m/>
    <m/>
    <m/>
    <n v="2"/>
    <n v="7"/>
    <n v="2"/>
  </r>
  <r>
    <n v="0"/>
    <s v="C"/>
    <x v="448"/>
    <x v="0"/>
    <n v="4"/>
    <n v="550024783"/>
    <d v="2020-11-07T00:00:00"/>
    <d v="2024-02-28T00:00:00"/>
    <n v="0"/>
    <n v="1"/>
    <n v="1"/>
    <n v="30"/>
    <n v="2"/>
    <n v="22490513"/>
    <n v="24960000"/>
    <n v="144093"/>
    <n v="5540"/>
    <n v="141254"/>
    <n v="0"/>
    <n v="0"/>
    <n v="0"/>
    <m/>
    <n v="0"/>
    <n v="0"/>
    <n v="0"/>
    <m/>
    <m/>
    <d v="2021-03-30T00:00:00"/>
    <n v="1"/>
    <s v="O"/>
    <n v="1"/>
    <n v="30"/>
    <n v="0"/>
    <m/>
    <m/>
    <m/>
    <m/>
    <m/>
    <m/>
    <n v="1"/>
    <n v="1"/>
    <m/>
    <m/>
    <n v="279482"/>
    <s v="CREDITOS DE CONSUMO"/>
    <n v="0"/>
    <n v="0"/>
    <n v="890480123"/>
    <s v="UNIVERSIDAD DE CARTAGENA"/>
    <n v="5"/>
    <m/>
    <m/>
    <m/>
    <m/>
    <n v="2"/>
    <n v="7"/>
    <n v="2"/>
  </r>
  <r>
    <n v="0"/>
    <s v="C"/>
    <x v="448"/>
    <x v="0"/>
    <n v="4"/>
    <n v="550025368"/>
    <d v="2021-02-05T00:00:00"/>
    <d v="2024-02-28T00:00:00"/>
    <n v="0"/>
    <n v="1"/>
    <n v="0"/>
    <n v="30"/>
    <n v="2"/>
    <n v="22490513"/>
    <n v="24960000"/>
    <n v="40000"/>
    <n v="1538"/>
    <n v="40000"/>
    <n v="750"/>
    <n v="0"/>
    <n v="0"/>
    <m/>
    <n v="0"/>
    <n v="0"/>
    <n v="0"/>
    <m/>
    <m/>
    <d v="2021-02-28T00:00:00"/>
    <n v="1"/>
    <s v="O"/>
    <n v="1"/>
    <n v="30"/>
    <n v="0"/>
    <m/>
    <m/>
    <m/>
    <m/>
    <m/>
    <m/>
    <n v="1"/>
    <n v="1"/>
    <m/>
    <m/>
    <n v="79143"/>
    <s v="CREDITOS DE CONSUMO"/>
    <n v="0"/>
    <n v="0"/>
    <n v="890480123"/>
    <s v="UNIVERSIDAD DE CARTAGENA"/>
    <n v="5"/>
    <m/>
    <m/>
    <m/>
    <m/>
    <n v="2"/>
    <n v="7"/>
    <n v="2"/>
  </r>
  <r>
    <n v="0"/>
    <s v="C"/>
    <x v="448"/>
    <x v="0"/>
    <n v="4"/>
    <n v="550025372"/>
    <d v="2021-02-08T00:00:00"/>
    <d v="2024-02-28T00:00:00"/>
    <n v="0"/>
    <n v="1"/>
    <n v="0"/>
    <n v="30"/>
    <n v="2"/>
    <n v="22490513"/>
    <n v="24960000"/>
    <n v="50000"/>
    <n v="1922"/>
    <n v="50000"/>
    <n v="930"/>
    <n v="0"/>
    <n v="0"/>
    <m/>
    <n v="0"/>
    <n v="0"/>
    <n v="0"/>
    <m/>
    <m/>
    <d v="2021-02-28T00:00:00"/>
    <n v="1"/>
    <s v="O"/>
    <n v="1"/>
    <n v="30"/>
    <n v="0"/>
    <m/>
    <m/>
    <m/>
    <m/>
    <m/>
    <m/>
    <n v="1"/>
    <n v="1"/>
    <m/>
    <m/>
    <n v="98929"/>
    <s v="CREDITOS DE CONSUMO"/>
    <n v="0"/>
    <n v="0"/>
    <n v="890480123"/>
    <s v="UNIVERSIDAD DE CARTAGENA"/>
    <n v="5"/>
    <m/>
    <m/>
    <m/>
    <m/>
    <n v="2"/>
    <n v="7"/>
    <n v="2"/>
  </r>
  <r>
    <n v="0"/>
    <s v="C"/>
    <x v="448"/>
    <x v="0"/>
    <n v="4"/>
    <n v="550025388"/>
    <d v="2021-02-11T00:00:00"/>
    <d v="2024-02-28T00:00:00"/>
    <n v="0"/>
    <n v="1"/>
    <n v="0"/>
    <n v="30"/>
    <n v="2"/>
    <n v="22490513"/>
    <n v="24960000"/>
    <n v="11900"/>
    <n v="457"/>
    <n v="11900"/>
    <n v="210"/>
    <n v="0"/>
    <n v="0"/>
    <m/>
    <n v="0"/>
    <n v="0"/>
    <n v="0"/>
    <m/>
    <m/>
    <d v="2021-02-28T00:00:00"/>
    <n v="1"/>
    <s v="O"/>
    <n v="1"/>
    <n v="30"/>
    <n v="0"/>
    <m/>
    <m/>
    <m/>
    <m/>
    <m/>
    <m/>
    <n v="1"/>
    <n v="1"/>
    <m/>
    <m/>
    <n v="23545"/>
    <s v="CREDITOS DE CONSUMO"/>
    <n v="0"/>
    <n v="0"/>
    <n v="890480123"/>
    <s v="UNIVERSIDAD DE CARTAGENA"/>
    <n v="5"/>
    <m/>
    <m/>
    <m/>
    <m/>
    <n v="2"/>
    <n v="7"/>
    <n v="2"/>
  </r>
  <r>
    <n v="0"/>
    <s v="C"/>
    <x v="448"/>
    <x v="0"/>
    <n v="4"/>
    <n v="550025389"/>
    <d v="2021-02-11T00:00:00"/>
    <d v="2024-02-28T00:00:00"/>
    <n v="0"/>
    <n v="1"/>
    <n v="0"/>
    <n v="30"/>
    <n v="2"/>
    <n v="22490513"/>
    <n v="24960000"/>
    <n v="26170"/>
    <n v="1006"/>
    <n v="26170"/>
    <n v="480"/>
    <n v="0"/>
    <n v="0"/>
    <m/>
    <n v="0"/>
    <n v="0"/>
    <n v="0"/>
    <m/>
    <m/>
    <d v="2021-02-28T00:00:00"/>
    <n v="1"/>
    <s v="O"/>
    <n v="1"/>
    <n v="30"/>
    <n v="0"/>
    <m/>
    <m/>
    <m/>
    <m/>
    <m/>
    <m/>
    <n v="1"/>
    <n v="1"/>
    <m/>
    <m/>
    <n v="51780"/>
    <s v="CREDITOS DE CONSUMO"/>
    <n v="0"/>
    <n v="0"/>
    <n v="890480123"/>
    <s v="UNIVERSIDAD DE CARTAGENA"/>
    <n v="5"/>
    <m/>
    <m/>
    <m/>
    <m/>
    <n v="2"/>
    <n v="7"/>
    <n v="2"/>
  </r>
  <r>
    <n v="0"/>
    <s v="C"/>
    <x v="449"/>
    <x v="0"/>
    <n v="4"/>
    <n v="16762"/>
    <d v="2019-12-30T00:00:00"/>
    <d v="2024-12-30T00:00:00"/>
    <n v="0"/>
    <n v="1"/>
    <n v="15"/>
    <n v="30"/>
    <n v="2"/>
    <n v="9119963"/>
    <n v="9511000"/>
    <n v="7000000"/>
    <n v="145716"/>
    <n v="5535266"/>
    <n v="0"/>
    <n v="0"/>
    <n v="0"/>
    <m/>
    <n v="0"/>
    <n v="0"/>
    <n v="0"/>
    <m/>
    <m/>
    <d v="2021-03-30T00:00:00"/>
    <n v="1"/>
    <s v="O"/>
    <n v="1"/>
    <n v="30"/>
    <n v="0"/>
    <m/>
    <m/>
    <m/>
    <m/>
    <m/>
    <m/>
    <n v="1"/>
    <n v="1"/>
    <m/>
    <m/>
    <n v="9699160"/>
    <s v="CREDITOS DE CONSUMO"/>
    <n v="0"/>
    <n v="0"/>
    <n v="890480123"/>
    <s v="UNIVERSIDAD DE CARTAGENA"/>
    <n v="5"/>
    <m/>
    <m/>
    <m/>
    <m/>
    <n v="1"/>
    <n v="7"/>
    <n v="2"/>
  </r>
  <r>
    <n v="0"/>
    <s v="C"/>
    <x v="450"/>
    <x v="0"/>
    <n v="4"/>
    <n v="17388"/>
    <d v="2020-07-29T00:00:00"/>
    <d v="2024-07-30T00:00:00"/>
    <n v="0"/>
    <n v="1"/>
    <n v="8"/>
    <n v="30"/>
    <n v="2"/>
    <n v="9752084"/>
    <n v="10200000"/>
    <n v="11183210"/>
    <n v="282305"/>
    <n v="9606945"/>
    <n v="0"/>
    <n v="0"/>
    <n v="0"/>
    <m/>
    <n v="0"/>
    <n v="0"/>
    <n v="0"/>
    <m/>
    <m/>
    <d v="2021-03-30T00:00:00"/>
    <n v="1"/>
    <s v="O"/>
    <n v="1"/>
    <n v="30"/>
    <n v="0"/>
    <m/>
    <m/>
    <m/>
    <m/>
    <m/>
    <m/>
    <n v="1"/>
    <n v="1"/>
    <m/>
    <m/>
    <n v="12411436"/>
    <s v="CREDITOS DE CONSUMO"/>
    <n v="0"/>
    <n v="0"/>
    <n v="890480123"/>
    <s v="UNIVERSIDAD DE CARTAGENA"/>
    <n v="5"/>
    <m/>
    <m/>
    <m/>
    <m/>
    <n v="1"/>
    <n v="7"/>
    <n v="2"/>
  </r>
  <r>
    <n v="7562"/>
    <s v="C"/>
    <x v="451"/>
    <x v="0"/>
    <n v="4"/>
    <n v="550016444"/>
    <d v="2020-10-29T00:00:00"/>
    <d v="2024-04-30T00:00:00"/>
    <n v="0"/>
    <n v="1"/>
    <n v="0"/>
    <n v="30"/>
    <n v="2"/>
    <n v="22490513"/>
    <n v="24960000"/>
    <n v="21177"/>
    <n v="814"/>
    <n v="21177"/>
    <n v="0"/>
    <n v="0"/>
    <n v="0"/>
    <m/>
    <n v="0"/>
    <n v="0"/>
    <n v="0"/>
    <m/>
    <m/>
    <d v="2021-03-31T00:00:00"/>
    <n v="1"/>
    <s v="O"/>
    <n v="1"/>
    <n v="30"/>
    <n v="0"/>
    <m/>
    <m/>
    <m/>
    <m/>
    <m/>
    <m/>
    <n v="1"/>
    <n v="1"/>
    <m/>
    <m/>
    <n v="13615"/>
    <s v="CREDITOS DE CONSUMO"/>
    <n v="0"/>
    <n v="0"/>
    <n v="890480123"/>
    <s v="UNIVERSIDAD DE CARTAGENA"/>
    <n v="5"/>
    <m/>
    <m/>
    <m/>
    <m/>
    <n v="2"/>
    <n v="7"/>
    <n v="1"/>
  </r>
  <r>
    <n v="3384"/>
    <s v="C"/>
    <x v="451"/>
    <x v="0"/>
    <n v="4"/>
    <n v="550016451"/>
    <d v="2020-10-29T00:00:00"/>
    <d v="2024-04-30T00:00:00"/>
    <n v="0"/>
    <n v="1"/>
    <n v="0"/>
    <n v="30"/>
    <n v="2"/>
    <n v="22490513"/>
    <n v="24960000"/>
    <n v="9477"/>
    <n v="364"/>
    <n v="9477"/>
    <n v="0"/>
    <n v="0"/>
    <n v="0"/>
    <m/>
    <n v="0"/>
    <n v="0"/>
    <n v="0"/>
    <m/>
    <m/>
    <d v="2021-03-31T00:00:00"/>
    <n v="1"/>
    <s v="O"/>
    <n v="1"/>
    <n v="30"/>
    <n v="0"/>
    <m/>
    <m/>
    <m/>
    <m/>
    <m/>
    <m/>
    <n v="1"/>
    <n v="1"/>
    <m/>
    <m/>
    <n v="6093"/>
    <s v="CREDITOS DE CONSUMO"/>
    <n v="0"/>
    <n v="0"/>
    <n v="890480123"/>
    <s v="UNIVERSIDAD DE CARTAGENA"/>
    <n v="5"/>
    <m/>
    <m/>
    <m/>
    <m/>
    <n v="2"/>
    <n v="7"/>
    <n v="1"/>
  </r>
  <r>
    <n v="860"/>
    <s v="C"/>
    <x v="451"/>
    <x v="0"/>
    <n v="4"/>
    <n v="550016456"/>
    <d v="2020-10-29T00:00:00"/>
    <d v="2024-04-30T00:00:00"/>
    <n v="0"/>
    <n v="1"/>
    <n v="0"/>
    <n v="30"/>
    <n v="2"/>
    <n v="22490513"/>
    <n v="24960000"/>
    <n v="2409"/>
    <n v="93"/>
    <n v="2409"/>
    <n v="0"/>
    <n v="0"/>
    <n v="0"/>
    <m/>
    <n v="0"/>
    <n v="0"/>
    <n v="0"/>
    <m/>
    <m/>
    <d v="2021-03-31T00:00:00"/>
    <n v="1"/>
    <s v="O"/>
    <n v="1"/>
    <n v="30"/>
    <n v="0"/>
    <m/>
    <m/>
    <m/>
    <m/>
    <m/>
    <m/>
    <n v="1"/>
    <n v="1"/>
    <m/>
    <m/>
    <n v="1549"/>
    <s v="CREDITOS DE CONSUMO"/>
    <n v="0"/>
    <n v="0"/>
    <n v="890480123"/>
    <s v="UNIVERSIDAD DE CARTAGENA"/>
    <n v="5"/>
    <m/>
    <m/>
    <m/>
    <m/>
    <n v="2"/>
    <n v="7"/>
    <n v="1"/>
  </r>
  <r>
    <n v="21734"/>
    <s v="C"/>
    <x v="451"/>
    <x v="0"/>
    <n v="4"/>
    <n v="550016494"/>
    <d v="2020-10-29T00:00:00"/>
    <d v="2024-04-30T00:00:00"/>
    <n v="0"/>
    <n v="1"/>
    <n v="0"/>
    <n v="30"/>
    <n v="2"/>
    <n v="22490513"/>
    <n v="24960000"/>
    <n v="60867"/>
    <n v="2340"/>
    <n v="60867"/>
    <n v="0"/>
    <n v="0"/>
    <n v="0"/>
    <m/>
    <n v="0"/>
    <n v="0"/>
    <n v="0"/>
    <m/>
    <m/>
    <d v="2021-03-31T00:00:00"/>
    <n v="1"/>
    <s v="O"/>
    <n v="1"/>
    <n v="30"/>
    <n v="0"/>
    <m/>
    <m/>
    <m/>
    <m/>
    <m/>
    <m/>
    <n v="1"/>
    <n v="1"/>
    <m/>
    <m/>
    <n v="39133"/>
    <s v="CREDITOS DE CONSUMO"/>
    <n v="0"/>
    <n v="0"/>
    <n v="890480123"/>
    <s v="UNIVERSIDAD DE CARTAGENA"/>
    <n v="5"/>
    <m/>
    <m/>
    <m/>
    <m/>
    <n v="2"/>
    <n v="7"/>
    <n v="1"/>
  </r>
  <r>
    <n v="13384"/>
    <s v="C"/>
    <x v="451"/>
    <x v="0"/>
    <n v="4"/>
    <n v="550016528"/>
    <d v="2020-10-29T00:00:00"/>
    <d v="2024-04-30T00:00:00"/>
    <n v="0"/>
    <n v="1"/>
    <n v="0"/>
    <n v="30"/>
    <n v="2"/>
    <n v="22490513"/>
    <n v="24960000"/>
    <n v="37482"/>
    <n v="1441"/>
    <n v="37482"/>
    <n v="0"/>
    <n v="0"/>
    <n v="0"/>
    <m/>
    <n v="0"/>
    <n v="0"/>
    <n v="0"/>
    <m/>
    <m/>
    <d v="2021-03-31T00:00:00"/>
    <n v="1"/>
    <s v="O"/>
    <n v="1"/>
    <n v="30"/>
    <n v="0"/>
    <m/>
    <m/>
    <m/>
    <m/>
    <m/>
    <m/>
    <n v="1"/>
    <n v="1"/>
    <m/>
    <m/>
    <n v="24098"/>
    <s v="CREDITOS DE CONSUMO"/>
    <n v="0"/>
    <n v="0"/>
    <n v="890480123"/>
    <s v="UNIVERSIDAD DE CARTAGENA"/>
    <n v="5"/>
    <m/>
    <m/>
    <m/>
    <m/>
    <n v="2"/>
    <n v="7"/>
    <n v="1"/>
  </r>
  <r>
    <n v="15616"/>
    <s v="C"/>
    <x v="451"/>
    <x v="0"/>
    <n v="4"/>
    <n v="550016529"/>
    <d v="2020-10-29T00:00:00"/>
    <d v="2024-04-30T00:00:00"/>
    <n v="0"/>
    <n v="1"/>
    <n v="0"/>
    <n v="30"/>
    <n v="2"/>
    <n v="22490513"/>
    <n v="24960000"/>
    <n v="43734"/>
    <n v="1681"/>
    <n v="43734"/>
    <n v="0"/>
    <n v="0"/>
    <n v="0"/>
    <m/>
    <n v="0"/>
    <n v="0"/>
    <n v="0"/>
    <m/>
    <m/>
    <d v="2021-03-31T00:00:00"/>
    <n v="1"/>
    <s v="O"/>
    <n v="1"/>
    <n v="30"/>
    <n v="0"/>
    <m/>
    <m/>
    <m/>
    <m/>
    <m/>
    <m/>
    <n v="1"/>
    <n v="1"/>
    <m/>
    <m/>
    <n v="28118"/>
    <s v="CREDITOS DE CONSUMO"/>
    <n v="0"/>
    <n v="0"/>
    <n v="890480123"/>
    <s v="UNIVERSIDAD DE CARTAGENA"/>
    <n v="5"/>
    <m/>
    <m/>
    <m/>
    <m/>
    <n v="2"/>
    <n v="7"/>
    <n v="1"/>
  </r>
  <r>
    <n v="1932"/>
    <s v="C"/>
    <x v="451"/>
    <x v="0"/>
    <n v="4"/>
    <n v="550016530"/>
    <d v="2020-10-29T00:00:00"/>
    <d v="2024-04-30T00:00:00"/>
    <n v="0"/>
    <n v="1"/>
    <n v="0"/>
    <n v="30"/>
    <n v="2"/>
    <n v="22490513"/>
    <n v="24960000"/>
    <n v="5410"/>
    <n v="208"/>
    <n v="5410"/>
    <n v="0"/>
    <n v="0"/>
    <n v="0"/>
    <m/>
    <n v="0"/>
    <n v="0"/>
    <n v="0"/>
    <m/>
    <m/>
    <d v="2021-03-31T00:00:00"/>
    <n v="1"/>
    <s v="O"/>
    <n v="1"/>
    <n v="30"/>
    <n v="0"/>
    <m/>
    <m/>
    <m/>
    <m/>
    <m/>
    <m/>
    <n v="1"/>
    <n v="1"/>
    <m/>
    <m/>
    <n v="3478"/>
    <s v="CREDITOS DE CONSUMO"/>
    <n v="0"/>
    <n v="0"/>
    <n v="890480123"/>
    <s v="UNIVERSIDAD DE CARTAGENA"/>
    <n v="5"/>
    <m/>
    <m/>
    <m/>
    <m/>
    <n v="2"/>
    <n v="7"/>
    <n v="1"/>
  </r>
  <r>
    <n v="202890"/>
    <s v="C"/>
    <x v="451"/>
    <x v="0"/>
    <n v="4"/>
    <n v="550023886"/>
    <d v="2020-05-22T00:00:00"/>
    <d v="2024-04-30T00:00:00"/>
    <n v="0"/>
    <n v="1"/>
    <n v="0"/>
    <n v="30"/>
    <n v="2"/>
    <n v="22490513"/>
    <n v="24960000"/>
    <n v="568201"/>
    <n v="21844"/>
    <n v="568201"/>
    <n v="0"/>
    <n v="0"/>
    <n v="0"/>
    <m/>
    <n v="0"/>
    <n v="0"/>
    <n v="0"/>
    <m/>
    <m/>
    <d v="2021-03-31T00:00:00"/>
    <n v="1"/>
    <s v="O"/>
    <n v="1"/>
    <n v="30"/>
    <n v="0"/>
    <m/>
    <m/>
    <m/>
    <m/>
    <m/>
    <m/>
    <n v="1"/>
    <n v="1"/>
    <m/>
    <m/>
    <n v="365311"/>
    <s v="CREDITOS DE CONSUMO"/>
    <n v="0"/>
    <n v="0"/>
    <n v="890480123"/>
    <s v="UNIVERSIDAD DE CARTAGENA"/>
    <n v="5"/>
    <m/>
    <m/>
    <m/>
    <m/>
    <n v="2"/>
    <n v="7"/>
    <n v="2"/>
  </r>
  <r>
    <n v="292119"/>
    <s v="C"/>
    <x v="451"/>
    <x v="0"/>
    <n v="4"/>
    <n v="550023924"/>
    <d v="2020-06-09T00:00:00"/>
    <d v="2024-04-30T00:00:00"/>
    <n v="0"/>
    <n v="1"/>
    <n v="0"/>
    <n v="30"/>
    <n v="2"/>
    <n v="22490513"/>
    <n v="24960000"/>
    <n v="818087"/>
    <n v="31451"/>
    <n v="818087"/>
    <n v="0"/>
    <n v="0"/>
    <n v="0"/>
    <m/>
    <n v="0"/>
    <n v="0"/>
    <n v="0"/>
    <m/>
    <m/>
    <d v="2021-03-31T00:00:00"/>
    <n v="1"/>
    <s v="O"/>
    <n v="1"/>
    <n v="30"/>
    <n v="0"/>
    <m/>
    <m/>
    <m/>
    <m/>
    <m/>
    <m/>
    <n v="1"/>
    <n v="1"/>
    <m/>
    <m/>
    <n v="525968"/>
    <s v="CREDITOS DE CONSUMO"/>
    <n v="0"/>
    <n v="0"/>
    <n v="890480123"/>
    <s v="UNIVERSIDAD DE CARTAGENA"/>
    <n v="5"/>
    <m/>
    <m/>
    <m/>
    <m/>
    <n v="2"/>
    <n v="7"/>
    <n v="2"/>
  </r>
  <r>
    <n v="178785"/>
    <s v="C"/>
    <x v="451"/>
    <x v="0"/>
    <n v="4"/>
    <n v="550023962"/>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78785"/>
    <s v="C"/>
    <x v="451"/>
    <x v="0"/>
    <n v="4"/>
    <n v="550023963"/>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85938"/>
    <s v="C"/>
    <x v="451"/>
    <x v="0"/>
    <n v="4"/>
    <n v="550023969"/>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x v="451"/>
    <x v="0"/>
    <n v="4"/>
    <n v="550023970"/>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x v="451"/>
    <x v="0"/>
    <n v="4"/>
    <n v="550023971"/>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2388"/>
    <s v="C"/>
    <x v="451"/>
    <x v="0"/>
    <n v="4"/>
    <n v="550023977"/>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3978"/>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4002"/>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4003"/>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31973"/>
    <s v="C"/>
    <x v="451"/>
    <x v="0"/>
    <n v="4"/>
    <n v="550024787"/>
    <d v="2020-11-07T00:00:00"/>
    <d v="2024-04-30T00:00:00"/>
    <n v="0"/>
    <n v="1"/>
    <n v="0"/>
    <n v="30"/>
    <n v="2"/>
    <n v="22490513"/>
    <n v="24960000"/>
    <n v="89542"/>
    <n v="3442"/>
    <n v="89542"/>
    <n v="0"/>
    <n v="0"/>
    <n v="0"/>
    <m/>
    <n v="0"/>
    <n v="0"/>
    <n v="0"/>
    <m/>
    <m/>
    <d v="2021-03-31T00:00:00"/>
    <n v="1"/>
    <s v="O"/>
    <n v="1"/>
    <n v="30"/>
    <n v="0"/>
    <m/>
    <m/>
    <m/>
    <m/>
    <m/>
    <m/>
    <n v="1"/>
    <n v="1"/>
    <m/>
    <m/>
    <n v="57569"/>
    <s v="CREDITOS DE CONSUMO"/>
    <n v="0"/>
    <n v="0"/>
    <n v="890480123"/>
    <s v="UNIVERSIDAD DE CARTAGENA"/>
    <n v="5"/>
    <m/>
    <m/>
    <m/>
    <m/>
    <n v="2"/>
    <n v="7"/>
    <n v="2"/>
  </r>
  <r>
    <n v="201821"/>
    <s v="C"/>
    <x v="451"/>
    <x v="0"/>
    <n v="4"/>
    <n v="550024844"/>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201821"/>
    <s v="C"/>
    <x v="451"/>
    <x v="0"/>
    <n v="4"/>
    <n v="550024845"/>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333994"/>
    <s v="C"/>
    <x v="451"/>
    <x v="0"/>
    <n v="4"/>
    <n v="550024859"/>
    <d v="2020-11-22T00:00:00"/>
    <d v="2024-04-30T00:00:00"/>
    <n v="0"/>
    <n v="1"/>
    <n v="0"/>
    <n v="30"/>
    <n v="2"/>
    <n v="22490513"/>
    <n v="24960000"/>
    <n v="935359"/>
    <n v="35960"/>
    <n v="935359"/>
    <n v="0"/>
    <n v="0"/>
    <n v="0"/>
    <m/>
    <n v="0"/>
    <n v="0"/>
    <n v="0"/>
    <m/>
    <m/>
    <d v="2021-03-31T00:00:00"/>
    <n v="1"/>
    <s v="O"/>
    <n v="1"/>
    <n v="30"/>
    <n v="0"/>
    <m/>
    <m/>
    <m/>
    <m/>
    <m/>
    <m/>
    <n v="1"/>
    <n v="1"/>
    <m/>
    <m/>
    <n v="601365"/>
    <s v="CREDITOS DE CONSUMO"/>
    <n v="0"/>
    <n v="0"/>
    <n v="890480123"/>
    <s v="UNIVERSIDAD DE CARTAGENA"/>
    <n v="5"/>
    <m/>
    <m/>
    <m/>
    <m/>
    <n v="2"/>
    <n v="7"/>
    <n v="2"/>
  </r>
  <r>
    <n v="121578"/>
    <s v="C"/>
    <x v="451"/>
    <x v="0"/>
    <n v="4"/>
    <n v="550024991"/>
    <d v="2020-12-06T00:00:00"/>
    <d v="2024-04-30T00:00:00"/>
    <n v="0"/>
    <n v="1"/>
    <n v="0"/>
    <n v="30"/>
    <n v="2"/>
    <n v="22490513"/>
    <n v="24960000"/>
    <n v="340484"/>
    <n v="13090"/>
    <n v="340484"/>
    <n v="0"/>
    <n v="0"/>
    <n v="0"/>
    <m/>
    <n v="0"/>
    <n v="0"/>
    <n v="0"/>
    <m/>
    <m/>
    <d v="2021-03-31T00:00:00"/>
    <n v="1"/>
    <s v="O"/>
    <n v="1"/>
    <n v="30"/>
    <n v="0"/>
    <m/>
    <m/>
    <m/>
    <m/>
    <m/>
    <m/>
    <n v="1"/>
    <n v="1"/>
    <m/>
    <m/>
    <n v="218906"/>
    <s v="CREDITOS DE CONSUMO"/>
    <n v="0"/>
    <n v="0"/>
    <n v="890480123"/>
    <s v="UNIVERSIDAD DE CARTAGENA"/>
    <n v="5"/>
    <m/>
    <m/>
    <m/>
    <m/>
    <n v="2"/>
    <n v="7"/>
    <n v="2"/>
  </r>
  <r>
    <n v="67274"/>
    <s v="C"/>
    <x v="451"/>
    <x v="0"/>
    <n v="4"/>
    <n v="550025018"/>
    <d v="2020-12-13T00:00:00"/>
    <d v="2024-04-30T00:00:00"/>
    <n v="0"/>
    <n v="1"/>
    <n v="0"/>
    <n v="30"/>
    <n v="2"/>
    <n v="22490513"/>
    <n v="24960000"/>
    <n v="188403"/>
    <n v="7243"/>
    <n v="188403"/>
    <n v="0"/>
    <n v="0"/>
    <n v="0"/>
    <m/>
    <n v="0"/>
    <n v="0"/>
    <n v="0"/>
    <m/>
    <m/>
    <d v="2021-03-31T00:00:00"/>
    <n v="1"/>
    <s v="O"/>
    <n v="1"/>
    <n v="30"/>
    <n v="0"/>
    <m/>
    <m/>
    <m/>
    <m/>
    <m/>
    <m/>
    <n v="1"/>
    <n v="1"/>
    <m/>
    <m/>
    <n v="121129"/>
    <s v="CREDITOS DE CONSUMO"/>
    <n v="0"/>
    <n v="0"/>
    <n v="890480123"/>
    <s v="UNIVERSIDAD DE CARTAGENA"/>
    <n v="5"/>
    <m/>
    <m/>
    <m/>
    <m/>
    <n v="2"/>
    <n v="7"/>
    <n v="2"/>
  </r>
  <r>
    <n v="2142"/>
    <s v="C"/>
    <x v="451"/>
    <x v="0"/>
    <n v="4"/>
    <n v="550025730"/>
    <d v="2021-03-31T00:00:00"/>
    <d v="2021-05-30T00:00:00"/>
    <n v="0"/>
    <n v="1"/>
    <n v="0"/>
    <n v="30"/>
    <n v="2"/>
    <n v="0"/>
    <n v="0"/>
    <n v="6000"/>
    <n v="6000"/>
    <n v="6000"/>
    <n v="0"/>
    <n v="0"/>
    <n v="0"/>
    <m/>
    <n v="0"/>
    <n v="0"/>
    <n v="0"/>
    <m/>
    <m/>
    <d v="2021-03-31T00:00:00"/>
    <n v="1"/>
    <s v="O"/>
    <n v="1"/>
    <n v="30"/>
    <n v="0"/>
    <m/>
    <m/>
    <m/>
    <m/>
    <m/>
    <m/>
    <n v="1"/>
    <n v="1"/>
    <m/>
    <m/>
    <n v="3858"/>
    <s v="CREDITOS DE CONSUMO"/>
    <n v="0"/>
    <n v="0"/>
    <n v="890480123"/>
    <s v="UNIVERSIDAD DE CARTAGENA"/>
    <n v="5"/>
    <m/>
    <m/>
    <m/>
    <m/>
    <n v="2"/>
    <n v="7"/>
    <n v="2"/>
  </r>
  <r>
    <n v="2829754"/>
    <s v="C"/>
    <x v="452"/>
    <x v="0"/>
    <n v="4"/>
    <n v="17933"/>
    <d v="2020-12-29T00:00:00"/>
    <d v="2024-11-29T00:00:00"/>
    <n v="0"/>
    <n v="1"/>
    <n v="3"/>
    <n v="30"/>
    <n v="2"/>
    <n v="16011168"/>
    <n v="17240000"/>
    <n v="4566848"/>
    <n v="131424"/>
    <n v="4352543"/>
    <n v="1835"/>
    <n v="0"/>
    <n v="0"/>
    <m/>
    <n v="0"/>
    <n v="0"/>
    <n v="0"/>
    <m/>
    <m/>
    <d v="2021-03-30T00:00:00"/>
    <n v="1"/>
    <s v="O"/>
    <n v="1"/>
    <n v="30"/>
    <n v="0"/>
    <m/>
    <m/>
    <m/>
    <m/>
    <m/>
    <m/>
    <n v="1"/>
    <n v="1"/>
    <m/>
    <m/>
    <n v="1522789"/>
    <s v="CREDITOS DE CONSUMO"/>
    <n v="0"/>
    <n v="0"/>
    <n v="890480123"/>
    <s v="UNIVERSIDAD DE CARTAGENA"/>
    <n v="5"/>
    <m/>
    <m/>
    <m/>
    <m/>
    <n v="1"/>
    <n v="7"/>
    <n v="2"/>
  </r>
  <r>
    <n v="5748567"/>
    <s v="C"/>
    <x v="452"/>
    <x v="0"/>
    <n v="4"/>
    <n v="18045"/>
    <d v="2021-01-07T00:00:00"/>
    <d v="2022-01-30T00:00:00"/>
    <n v="0"/>
    <n v="1"/>
    <n v="3"/>
    <n v="30"/>
    <n v="2"/>
    <n v="7720836"/>
    <n v="8000000"/>
    <n v="11272661"/>
    <n v="852959"/>
    <n v="8842071"/>
    <n v="0"/>
    <n v="0"/>
    <n v="0"/>
    <m/>
    <n v="0"/>
    <n v="0"/>
    <n v="0"/>
    <n v="1500000"/>
    <n v="6"/>
    <d v="2021-03-30T00:00:00"/>
    <n v="1"/>
    <s v="O"/>
    <n v="1"/>
    <n v="30"/>
    <n v="0"/>
    <m/>
    <m/>
    <m/>
    <m/>
    <m/>
    <m/>
    <n v="1"/>
    <n v="1"/>
    <m/>
    <m/>
    <n v="3093504"/>
    <s v="CREDITOS DE CONSUMO"/>
    <n v="0"/>
    <n v="0"/>
    <n v="890480123"/>
    <s v="UNIVERSIDAD DE CARTAGENA"/>
    <n v="5"/>
    <m/>
    <m/>
    <m/>
    <m/>
    <n v="1"/>
    <n v="7"/>
    <n v="2"/>
  </r>
  <r>
    <n v="0"/>
    <s v="C"/>
    <x v="453"/>
    <x v="0"/>
    <n v="4"/>
    <n v="16657"/>
    <d v="2020-10-29T00:00:00"/>
    <d v="2022-02-05T00:00:00"/>
    <n v="0"/>
    <n v="1"/>
    <n v="5"/>
    <n v="30"/>
    <n v="2"/>
    <n v="17726461"/>
    <n v="19240000"/>
    <n v="2020334"/>
    <n v="151150"/>
    <n v="1389878"/>
    <n v="0"/>
    <n v="0"/>
    <n v="0"/>
    <m/>
    <n v="0"/>
    <n v="0"/>
    <n v="0"/>
    <m/>
    <m/>
    <d v="2021-03-30T00:00:00"/>
    <n v="1"/>
    <s v="O"/>
    <n v="1"/>
    <n v="30"/>
    <n v="0"/>
    <m/>
    <m/>
    <m/>
    <m/>
    <m/>
    <m/>
    <n v="1"/>
    <n v="1"/>
    <m/>
    <m/>
    <n v="9823893"/>
    <s v="CREDITOS DE CONSUMO"/>
    <n v="0"/>
    <n v="0"/>
    <n v="890480123"/>
    <s v="UNIVERSIDAD DE CARTAGENA"/>
    <n v="5"/>
    <m/>
    <m/>
    <m/>
    <m/>
    <n v="1"/>
    <n v="7"/>
    <n v="1"/>
  </r>
  <r>
    <n v="0"/>
    <s v="C"/>
    <x v="454"/>
    <x v="0"/>
    <n v="4"/>
    <n v="15579"/>
    <d v="2019-04-11T00:00:00"/>
    <d v="2022-04-11T00:00:00"/>
    <n v="0"/>
    <n v="1"/>
    <n v="24"/>
    <n v="30"/>
    <n v="2"/>
    <n v="12185828"/>
    <n v="12890000"/>
    <n v="17850000"/>
    <n v="594461"/>
    <n v="6593730"/>
    <n v="0"/>
    <n v="0"/>
    <n v="0"/>
    <m/>
    <n v="0"/>
    <n v="0"/>
    <n v="0"/>
    <m/>
    <m/>
    <d v="2021-03-30T00:00:00"/>
    <n v="1"/>
    <s v="O"/>
    <n v="1"/>
    <n v="30"/>
    <n v="0"/>
    <m/>
    <m/>
    <m/>
    <m/>
    <m/>
    <m/>
    <n v="1"/>
    <n v="1"/>
    <m/>
    <m/>
    <n v="9199435"/>
    <s v="CREDITOS DE CONSUMO"/>
    <n v="0"/>
    <n v="0"/>
    <n v="890480123"/>
    <s v="UNIVERSIDAD DE CARTAGENA"/>
    <n v="5"/>
    <m/>
    <m/>
    <m/>
    <m/>
    <n v="1"/>
    <n v="7"/>
    <n v="2"/>
  </r>
  <r>
    <n v="66725460"/>
    <s v="C"/>
    <x v="455"/>
    <x v="0"/>
    <n v="4"/>
    <n v="16868"/>
    <d v="2020-01-22T00:00:00"/>
    <d v="2027-01-22T00:00:00"/>
    <n v="8"/>
    <n v="1"/>
    <n v="13"/>
    <n v="30"/>
    <n v="2"/>
    <n v="9119963"/>
    <n v="9511000"/>
    <n v="103120119"/>
    <n v="1665393"/>
    <n v="90185163"/>
    <n v="182696"/>
    <n v="0"/>
    <n v="0"/>
    <m/>
    <n v="0"/>
    <n v="0"/>
    <n v="0"/>
    <m/>
    <m/>
    <d v="2021-03-30T00:00:00"/>
    <n v="1"/>
    <s v="O"/>
    <n v="1"/>
    <n v="30"/>
    <n v="37281"/>
    <m/>
    <m/>
    <m/>
    <m/>
    <m/>
    <m/>
    <n v="1"/>
    <n v="1"/>
    <m/>
    <m/>
    <n v="23459703"/>
    <s v="CREDITOS DE CONSUMO"/>
    <n v="0"/>
    <n v="0"/>
    <n v="890480123"/>
    <s v="UNIVERSIDAD DE CARTAGENA"/>
    <n v="5"/>
    <m/>
    <m/>
    <m/>
    <m/>
    <n v="1"/>
    <n v="7"/>
    <n v="2"/>
  </r>
  <r>
    <n v="873908"/>
    <s v="C"/>
    <x v="455"/>
    <x v="0"/>
    <n v="4"/>
    <n v="18068"/>
    <d v="2021-01-15T00:00:00"/>
    <d v="2023-01-30T00:00:00"/>
    <n v="0"/>
    <n v="1"/>
    <n v="13"/>
    <n v="30"/>
    <n v="2"/>
    <n v="15881442"/>
    <n v="17090000"/>
    <n v="2500000"/>
    <n v="122266"/>
    <n v="1181162"/>
    <n v="0"/>
    <n v="0"/>
    <n v="0"/>
    <m/>
    <n v="0"/>
    <n v="0"/>
    <n v="0"/>
    <m/>
    <m/>
    <d v="2021-03-30T00:00:00"/>
    <n v="1"/>
    <s v="O"/>
    <n v="1"/>
    <n v="30"/>
    <n v="0"/>
    <m/>
    <m/>
    <m/>
    <m/>
    <m/>
    <m/>
    <n v="1"/>
    <n v="1"/>
    <m/>
    <m/>
    <n v="307254"/>
    <s v="CREDITOS DE CONSUMO"/>
    <n v="0"/>
    <n v="0"/>
    <n v="890480123"/>
    <s v="UNIVERSIDAD DE CARTAGENA"/>
    <n v="5"/>
    <m/>
    <m/>
    <m/>
    <m/>
    <n v="1"/>
    <n v="7"/>
    <n v="2"/>
  </r>
  <r>
    <n v="1849680"/>
    <s v="C"/>
    <x v="455"/>
    <x v="0"/>
    <n v="4"/>
    <n v="18268"/>
    <d v="2021-03-17T00:00:00"/>
    <d v="2021-06-30T00:00:00"/>
    <n v="0"/>
    <n v="1"/>
    <n v="1"/>
    <n v="30"/>
    <n v="2"/>
    <n v="13121400"/>
    <n v="13940000"/>
    <n v="2500000"/>
    <n v="27336"/>
    <n v="2500000"/>
    <n v="0"/>
    <n v="0"/>
    <n v="0"/>
    <m/>
    <n v="0"/>
    <n v="0"/>
    <n v="0"/>
    <n v="2500000"/>
    <n v="6"/>
    <d v="2021-03-30T00:00:00"/>
    <n v="1"/>
    <s v="O"/>
    <n v="1"/>
    <n v="30"/>
    <n v="0"/>
    <m/>
    <m/>
    <m/>
    <m/>
    <m/>
    <m/>
    <n v="1"/>
    <n v="1"/>
    <m/>
    <m/>
    <n v="650320"/>
    <s v="CREDITOS DE CONSUMO"/>
    <n v="0"/>
    <n v="0"/>
    <n v="890480123"/>
    <s v="UNIVERSIDAD DE CARTAGENA"/>
    <n v="5"/>
    <m/>
    <m/>
    <m/>
    <m/>
    <n v="1"/>
    <n v="7"/>
    <n v="2"/>
  </r>
  <r>
    <n v="1050346"/>
    <s v="C"/>
    <x v="456"/>
    <x v="0"/>
    <n v="4"/>
    <n v="11808"/>
    <d v="2016-11-22T00:00:00"/>
    <d v="2023-11-22T00:00:00"/>
    <n v="0"/>
    <n v="1"/>
    <n v="54"/>
    <n v="30"/>
    <n v="2"/>
    <n v="12185828"/>
    <n v="12890000"/>
    <n v="28125615"/>
    <n v="499293"/>
    <n v="12848238"/>
    <n v="0"/>
    <n v="0"/>
    <n v="0"/>
    <m/>
    <n v="0"/>
    <n v="0"/>
    <n v="0"/>
    <m/>
    <m/>
    <d v="2021-03-30T00:00:00"/>
    <n v="1"/>
    <s v="O"/>
    <n v="1"/>
    <n v="30"/>
    <n v="0"/>
    <m/>
    <m/>
    <m/>
    <m/>
    <m/>
    <m/>
    <n v="1"/>
    <n v="1"/>
    <m/>
    <m/>
    <n v="11797892"/>
    <s v="CREDITOS DE CONSUMO"/>
    <n v="0"/>
    <n v="0"/>
    <n v="890480123"/>
    <s v="UNIVERSIDAD DE CARTAGENA"/>
    <n v="5"/>
    <m/>
    <m/>
    <m/>
    <m/>
    <n v="1"/>
    <n v="7"/>
    <n v="2"/>
  </r>
  <r>
    <n v="852959"/>
    <s v="C"/>
    <x v="456"/>
    <x v="0"/>
    <n v="4"/>
    <n v="14325"/>
    <d v="2018-07-19T00:00:00"/>
    <d v="2023-07-19T00:00:00"/>
    <n v="11"/>
    <n v="1"/>
    <n v="31"/>
    <n v="30"/>
    <n v="2"/>
    <n v="17726461"/>
    <n v="19240000"/>
    <n v="18000000"/>
    <n v="454407"/>
    <n v="10433729"/>
    <n v="56111"/>
    <n v="0"/>
    <n v="0"/>
    <m/>
    <n v="0"/>
    <n v="0"/>
    <n v="0"/>
    <m/>
    <m/>
    <d v="2021-03-30T00:00:00"/>
    <n v="1"/>
    <s v="O"/>
    <n v="1"/>
    <n v="30"/>
    <n v="75099"/>
    <m/>
    <m/>
    <m/>
    <m/>
    <m/>
    <m/>
    <n v="1"/>
    <n v="1"/>
    <m/>
    <m/>
    <n v="9580770"/>
    <s v="CREDITOS DE CONSUMO"/>
    <n v="0"/>
    <n v="0"/>
    <n v="890480123"/>
    <s v="UNIVERSIDAD DE CARTAGENA"/>
    <n v="5"/>
    <m/>
    <m/>
    <m/>
    <m/>
    <n v="1"/>
    <n v="7"/>
    <n v="2"/>
  </r>
  <r>
    <n v="1653639"/>
    <s v="C"/>
    <x v="456"/>
    <x v="0"/>
    <n v="4"/>
    <n v="14374"/>
    <d v="2018-07-31T00:00:00"/>
    <d v="2023-07-31T00:00:00"/>
    <n v="0"/>
    <n v="1"/>
    <n v="32"/>
    <n v="30"/>
    <n v="2"/>
    <n v="12185828"/>
    <n v="12890000"/>
    <n v="37344462"/>
    <n v="834218"/>
    <n v="20227951"/>
    <n v="0"/>
    <n v="0"/>
    <n v="0"/>
    <m/>
    <n v="0"/>
    <n v="0"/>
    <n v="0"/>
    <m/>
    <m/>
    <d v="2021-03-30T00:00:00"/>
    <n v="1"/>
    <s v="O"/>
    <n v="1"/>
    <n v="30"/>
    <n v="0"/>
    <m/>
    <m/>
    <m/>
    <m/>
    <m/>
    <m/>
    <n v="1"/>
    <n v="1"/>
    <m/>
    <m/>
    <n v="18574312"/>
    <s v="CREDITOS DE CONSUMO"/>
    <n v="0"/>
    <n v="0"/>
    <n v="890480123"/>
    <s v="UNIVERSIDAD DE CARTAGENA"/>
    <n v="5"/>
    <m/>
    <m/>
    <m/>
    <m/>
    <n v="1"/>
    <n v="7"/>
    <n v="2"/>
  </r>
  <r>
    <n v="0"/>
    <s v="C"/>
    <x v="457"/>
    <x v="0"/>
    <n v="4"/>
    <n v="17797"/>
    <d v="2020-11-09T00:00:00"/>
    <d v="2023-11-09T00:00:00"/>
    <n v="0"/>
    <n v="1"/>
    <n v="5"/>
    <n v="30"/>
    <n v="2"/>
    <n v="9568969"/>
    <n v="10000000"/>
    <n v="3060000"/>
    <n v="98120"/>
    <n v="2677726"/>
    <n v="0"/>
    <n v="0"/>
    <n v="0"/>
    <m/>
    <n v="0"/>
    <n v="0"/>
    <n v="0"/>
    <m/>
    <m/>
    <d v="2021-03-30T00:00:00"/>
    <n v="1"/>
    <s v="O"/>
    <n v="1"/>
    <n v="30"/>
    <n v="0"/>
    <m/>
    <m/>
    <m/>
    <m/>
    <m/>
    <m/>
    <n v="1"/>
    <n v="1"/>
    <m/>
    <m/>
    <n v="20637362"/>
    <s v="CREDITOS DE CONSUMO"/>
    <n v="0"/>
    <n v="0"/>
    <n v="890480123"/>
    <s v="UNIVERSIDAD DE CARTAGENA"/>
    <n v="5"/>
    <m/>
    <m/>
    <m/>
    <m/>
    <n v="1"/>
    <n v="7"/>
    <n v="2"/>
  </r>
  <r>
    <n v="0"/>
    <s v="C"/>
    <x v="458"/>
    <x v="0"/>
    <n v="4"/>
    <n v="13873"/>
    <d v="2020-10-29T00:00:00"/>
    <d v="2022-08-09T00:00:00"/>
    <n v="0"/>
    <n v="1"/>
    <n v="5"/>
    <n v="30"/>
    <n v="2"/>
    <n v="12185828"/>
    <n v="12890000"/>
    <n v="753561"/>
    <n v="40027"/>
    <n v="585860"/>
    <n v="0"/>
    <n v="0"/>
    <n v="0"/>
    <m/>
    <n v="0"/>
    <n v="0"/>
    <n v="0"/>
    <m/>
    <m/>
    <d v="2021-03-30T00:00:00"/>
    <n v="1"/>
    <s v="O"/>
    <n v="1"/>
    <n v="30"/>
    <n v="0"/>
    <m/>
    <m/>
    <m/>
    <m/>
    <m/>
    <m/>
    <n v="1"/>
    <n v="1"/>
    <m/>
    <m/>
    <n v="855305"/>
    <s v="CREDITOS DE CONSUMO"/>
    <n v="0"/>
    <n v="0"/>
    <n v="890480123"/>
    <s v="UNIVERSIDAD DE CARTAGENA"/>
    <n v="5"/>
    <m/>
    <m/>
    <m/>
    <m/>
    <n v="1"/>
    <n v="7"/>
    <n v="1"/>
  </r>
  <r>
    <n v="0"/>
    <s v="C"/>
    <x v="458"/>
    <x v="0"/>
    <n v="4"/>
    <n v="17592"/>
    <d v="2020-09-15T00:00:00"/>
    <d v="2021-10-30T00:00:00"/>
    <n v="0"/>
    <n v="1"/>
    <n v="6"/>
    <n v="30"/>
    <n v="2"/>
    <n v="9752084"/>
    <n v="10200000"/>
    <n v="1128190"/>
    <n v="99056"/>
    <n v="568054"/>
    <n v="0"/>
    <n v="0"/>
    <n v="0"/>
    <m/>
    <n v="0"/>
    <n v="0"/>
    <n v="0"/>
    <m/>
    <m/>
    <d v="2021-03-30T00:00:00"/>
    <n v="1"/>
    <s v="O"/>
    <n v="1"/>
    <n v="30"/>
    <n v="0"/>
    <m/>
    <m/>
    <m/>
    <m/>
    <m/>
    <m/>
    <n v="1"/>
    <n v="1"/>
    <m/>
    <m/>
    <n v="829310"/>
    <s v="CREDITOS DE CONSUMO"/>
    <n v="0"/>
    <n v="0"/>
    <n v="890480123"/>
    <s v="UNIVERSIDAD DE CARTAGENA"/>
    <n v="5"/>
    <m/>
    <m/>
    <m/>
    <m/>
    <n v="1"/>
    <n v="7"/>
    <n v="2"/>
  </r>
  <r>
    <n v="0"/>
    <s v="C"/>
    <x v="459"/>
    <x v="0"/>
    <n v="4"/>
    <n v="550018097"/>
    <d v="2018-01-27T00:00:00"/>
    <d v="2023-12-30T00:00:00"/>
    <n v="0"/>
    <n v="1"/>
    <n v="3"/>
    <n v="30"/>
    <n v="2"/>
    <n v="22490513"/>
    <n v="24960000"/>
    <n v="97176"/>
    <n v="3736"/>
    <n v="91321"/>
    <n v="0"/>
    <n v="0"/>
    <n v="0"/>
    <m/>
    <n v="0"/>
    <n v="0"/>
    <n v="0"/>
    <m/>
    <m/>
    <d v="2021-03-30T00:00:00"/>
    <n v="1"/>
    <s v="O"/>
    <n v="1"/>
    <n v="30"/>
    <n v="0"/>
    <m/>
    <m/>
    <m/>
    <m/>
    <m/>
    <m/>
    <n v="1"/>
    <n v="1"/>
    <m/>
    <m/>
    <n v="688386"/>
    <s v="CREDITOS DE CONSUMO"/>
    <n v="0"/>
    <n v="0"/>
    <n v="890480123"/>
    <s v="UNIVERSIDAD DE CARTAGENA"/>
    <n v="5"/>
    <m/>
    <m/>
    <m/>
    <m/>
    <n v="2"/>
    <n v="7"/>
    <n v="2"/>
  </r>
  <r>
    <n v="0"/>
    <s v="C"/>
    <x v="459"/>
    <x v="0"/>
    <n v="4"/>
    <n v="550018124"/>
    <d v="2018-01-30T00:00:00"/>
    <d v="2024-01-30T00:00:00"/>
    <n v="0"/>
    <n v="1"/>
    <n v="2"/>
    <n v="30"/>
    <n v="2"/>
    <n v="22490513"/>
    <n v="24960000"/>
    <n v="279432"/>
    <n v="10743"/>
    <n v="268317"/>
    <n v="0"/>
    <n v="0"/>
    <n v="0"/>
    <m/>
    <n v="0"/>
    <n v="0"/>
    <n v="0"/>
    <m/>
    <m/>
    <d v="2021-03-30T00:00:00"/>
    <n v="1"/>
    <s v="O"/>
    <n v="1"/>
    <n v="30"/>
    <n v="0"/>
    <m/>
    <m/>
    <m/>
    <m/>
    <m/>
    <m/>
    <n v="1"/>
    <n v="1"/>
    <m/>
    <m/>
    <n v="2022597"/>
    <s v="CREDITOS DE CONSUMO"/>
    <n v="0"/>
    <n v="0"/>
    <n v="890480123"/>
    <s v="UNIVERSIDAD DE CARTAGENA"/>
    <n v="5"/>
    <m/>
    <m/>
    <m/>
    <m/>
    <n v="2"/>
    <n v="7"/>
    <n v="2"/>
  </r>
  <r>
    <n v="0"/>
    <s v="C"/>
    <x v="459"/>
    <x v="0"/>
    <n v="4"/>
    <n v="550018125"/>
    <d v="2018-01-30T00:00:00"/>
    <d v="2024-02-28T00:00:00"/>
    <n v="0"/>
    <n v="1"/>
    <n v="0"/>
    <n v="30"/>
    <n v="2"/>
    <n v="22490513"/>
    <n v="24960000"/>
    <n v="233205"/>
    <n v="8965"/>
    <n v="233205"/>
    <n v="4101"/>
    <n v="0"/>
    <n v="0"/>
    <m/>
    <n v="0"/>
    <n v="0"/>
    <n v="0"/>
    <m/>
    <m/>
    <d v="2021-03-30T00:00:00"/>
    <n v="1"/>
    <s v="O"/>
    <n v="1"/>
    <n v="30"/>
    <n v="0"/>
    <m/>
    <m/>
    <m/>
    <m/>
    <m/>
    <m/>
    <n v="1"/>
    <n v="1"/>
    <m/>
    <m/>
    <n v="1757920"/>
    <s v="CREDITOS DE CONSUMO"/>
    <n v="0"/>
    <n v="0"/>
    <n v="890480123"/>
    <s v="UNIVERSIDAD DE CARTAGENA"/>
    <n v="5"/>
    <m/>
    <m/>
    <m/>
    <m/>
    <n v="2"/>
    <n v="7"/>
    <n v="2"/>
  </r>
  <r>
    <n v="0"/>
    <s v="C"/>
    <x v="459"/>
    <x v="0"/>
    <n v="4"/>
    <n v="550018493"/>
    <d v="2018-03-20T00:00:00"/>
    <d v="2021-04-30T00:00:00"/>
    <n v="0"/>
    <n v="1"/>
    <n v="35"/>
    <n v="30"/>
    <n v="2"/>
    <n v="22490513"/>
    <n v="24960000"/>
    <n v="40000"/>
    <n v="1538"/>
    <n v="1499"/>
    <n v="0"/>
    <n v="0"/>
    <n v="0"/>
    <m/>
    <n v="0"/>
    <n v="0"/>
    <n v="0"/>
    <m/>
    <m/>
    <d v="2021-03-30T00:00:00"/>
    <n v="1"/>
    <s v="O"/>
    <n v="1"/>
    <n v="30"/>
    <n v="0"/>
    <m/>
    <m/>
    <m/>
    <m/>
    <m/>
    <m/>
    <n v="1"/>
    <n v="1"/>
    <m/>
    <m/>
    <n v="11300"/>
    <s v="CREDITOS DE CONSUMO"/>
    <n v="0"/>
    <n v="0"/>
    <n v="890480123"/>
    <s v="UNIVERSIDAD DE CARTAGENA"/>
    <n v="5"/>
    <m/>
    <m/>
    <m/>
    <m/>
    <n v="2"/>
    <n v="7"/>
    <n v="2"/>
  </r>
  <r>
    <n v="0"/>
    <s v="C"/>
    <x v="459"/>
    <x v="0"/>
    <n v="4"/>
    <n v="550018604"/>
    <d v="2018-04-08T00:00:00"/>
    <d v="2021-04-30T00:00:00"/>
    <n v="0"/>
    <n v="1"/>
    <n v="35"/>
    <n v="30"/>
    <n v="2"/>
    <n v="22490513"/>
    <n v="24960000"/>
    <n v="9271"/>
    <n v="356"/>
    <n v="356"/>
    <n v="0"/>
    <n v="0"/>
    <n v="0"/>
    <m/>
    <n v="0"/>
    <n v="0"/>
    <n v="0"/>
    <m/>
    <m/>
    <d v="2021-03-30T00:00:00"/>
    <n v="1"/>
    <s v="O"/>
    <n v="1"/>
    <n v="30"/>
    <n v="0"/>
    <m/>
    <m/>
    <m/>
    <m/>
    <m/>
    <m/>
    <n v="1"/>
    <n v="1"/>
    <m/>
    <m/>
    <n v="2684"/>
    <s v="CREDITOS DE CONSUMO"/>
    <n v="0"/>
    <n v="0"/>
    <n v="890480123"/>
    <s v="UNIVERSIDAD DE CARTAGENA"/>
    <n v="5"/>
    <m/>
    <m/>
    <m/>
    <m/>
    <n v="2"/>
    <n v="7"/>
    <n v="2"/>
  </r>
  <r>
    <n v="0"/>
    <s v="C"/>
    <x v="459"/>
    <x v="0"/>
    <n v="4"/>
    <n v="550018614"/>
    <d v="2018-04-09T00:00:00"/>
    <d v="2021-04-30T00:00:00"/>
    <n v="0"/>
    <n v="1"/>
    <n v="35"/>
    <n v="30"/>
    <n v="2"/>
    <n v="22490513"/>
    <n v="24960000"/>
    <n v="30000"/>
    <n v="1153"/>
    <n v="1134"/>
    <n v="0"/>
    <n v="0"/>
    <n v="0"/>
    <m/>
    <n v="0"/>
    <n v="0"/>
    <n v="0"/>
    <m/>
    <m/>
    <d v="2021-03-30T00:00:00"/>
    <n v="1"/>
    <s v="O"/>
    <n v="1"/>
    <n v="30"/>
    <n v="0"/>
    <m/>
    <m/>
    <m/>
    <m/>
    <m/>
    <m/>
    <n v="1"/>
    <n v="1"/>
    <m/>
    <m/>
    <n v="8548"/>
    <s v="CREDITOS DE CONSUMO"/>
    <n v="0"/>
    <n v="0"/>
    <n v="890480123"/>
    <s v="UNIVERSIDAD DE CARTAGENA"/>
    <n v="5"/>
    <m/>
    <m/>
    <m/>
    <m/>
    <n v="2"/>
    <n v="7"/>
    <n v="2"/>
  </r>
  <r>
    <n v="0"/>
    <s v="C"/>
    <x v="459"/>
    <x v="0"/>
    <n v="4"/>
    <n v="550018953"/>
    <d v="2018-05-22T00:00:00"/>
    <d v="2021-06-30T00:00:00"/>
    <n v="0"/>
    <n v="1"/>
    <n v="33"/>
    <n v="30"/>
    <n v="2"/>
    <n v="22490513"/>
    <n v="24960000"/>
    <n v="30000"/>
    <n v="1153"/>
    <n v="3346"/>
    <n v="0"/>
    <n v="0"/>
    <n v="0"/>
    <m/>
    <n v="0"/>
    <n v="0"/>
    <n v="0"/>
    <m/>
    <m/>
    <d v="2021-03-30T00:00:00"/>
    <n v="1"/>
    <s v="O"/>
    <n v="1"/>
    <n v="30"/>
    <n v="0"/>
    <m/>
    <m/>
    <m/>
    <m/>
    <m/>
    <m/>
    <n v="1"/>
    <n v="1"/>
    <m/>
    <m/>
    <n v="25222"/>
    <s v="CREDITOS DE CONSUMO"/>
    <n v="0"/>
    <n v="0"/>
    <n v="890480123"/>
    <s v="UNIVERSIDAD DE CARTAGENA"/>
    <n v="5"/>
    <m/>
    <m/>
    <m/>
    <m/>
    <n v="2"/>
    <n v="7"/>
    <n v="2"/>
  </r>
  <r>
    <n v="0"/>
    <s v="C"/>
    <x v="459"/>
    <x v="0"/>
    <n v="4"/>
    <n v="550019180"/>
    <d v="2018-06-27T00:00:00"/>
    <d v="2021-07-30T00:00:00"/>
    <n v="0"/>
    <n v="1"/>
    <n v="32"/>
    <n v="30"/>
    <n v="2"/>
    <n v="22490513"/>
    <n v="24960000"/>
    <n v="60000"/>
    <n v="2307"/>
    <n v="8794"/>
    <n v="0"/>
    <n v="0"/>
    <n v="0"/>
    <m/>
    <n v="0"/>
    <n v="0"/>
    <n v="0"/>
    <m/>
    <m/>
    <d v="2021-03-30T00:00:00"/>
    <n v="1"/>
    <s v="O"/>
    <n v="1"/>
    <n v="30"/>
    <n v="0"/>
    <m/>
    <m/>
    <m/>
    <m/>
    <m/>
    <m/>
    <n v="1"/>
    <n v="1"/>
    <m/>
    <m/>
    <n v="66290"/>
    <s v="CREDITOS DE CONSUMO"/>
    <n v="0"/>
    <n v="0"/>
    <n v="890480123"/>
    <s v="UNIVERSIDAD DE CARTAGENA"/>
    <n v="5"/>
    <m/>
    <m/>
    <m/>
    <m/>
    <n v="2"/>
    <n v="7"/>
    <n v="2"/>
  </r>
  <r>
    <n v="0"/>
    <s v="C"/>
    <x v="459"/>
    <x v="0"/>
    <n v="4"/>
    <n v="550019533"/>
    <d v="2018-08-21T00:00:00"/>
    <d v="2021-09-30T00:00:00"/>
    <n v="0"/>
    <n v="1"/>
    <n v="30"/>
    <n v="30"/>
    <n v="2"/>
    <n v="22490513"/>
    <n v="24960000"/>
    <n v="100000"/>
    <n v="3844"/>
    <n v="21645"/>
    <n v="0"/>
    <n v="0"/>
    <n v="0"/>
    <m/>
    <n v="0"/>
    <n v="0"/>
    <n v="0"/>
    <m/>
    <m/>
    <d v="2021-03-30T00:00:00"/>
    <n v="1"/>
    <s v="O"/>
    <n v="1"/>
    <n v="30"/>
    <n v="0"/>
    <m/>
    <m/>
    <m/>
    <m/>
    <m/>
    <m/>
    <n v="1"/>
    <n v="1"/>
    <m/>
    <m/>
    <n v="163162"/>
    <s v="CREDITOS DE CONSUMO"/>
    <n v="0"/>
    <n v="0"/>
    <n v="890480123"/>
    <s v="UNIVERSIDAD DE CARTAGENA"/>
    <n v="5"/>
    <m/>
    <m/>
    <m/>
    <m/>
    <n v="2"/>
    <n v="7"/>
    <n v="2"/>
  </r>
  <r>
    <n v="0"/>
    <s v="C"/>
    <x v="459"/>
    <x v="0"/>
    <n v="4"/>
    <n v="550019927"/>
    <d v="2018-10-20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x v="459"/>
    <x v="0"/>
    <n v="4"/>
    <n v="550019929"/>
    <d v="2018-10-20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x v="459"/>
    <x v="0"/>
    <n v="4"/>
    <n v="550019954"/>
    <d v="2018-10-23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x v="459"/>
    <x v="0"/>
    <n v="4"/>
    <n v="550020071"/>
    <d v="2018-11-12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x v="459"/>
    <x v="0"/>
    <n v="4"/>
    <n v="550020650"/>
    <d v="2019-02-12T00:00:00"/>
    <d v="2022-02-28T00:00:00"/>
    <n v="0"/>
    <n v="1"/>
    <n v="25"/>
    <n v="30"/>
    <n v="2"/>
    <n v="22490513"/>
    <n v="24960000"/>
    <n v="50000"/>
    <n v="1922"/>
    <n v="18953"/>
    <n v="0"/>
    <n v="0"/>
    <n v="0"/>
    <m/>
    <n v="0"/>
    <n v="0"/>
    <n v="0"/>
    <m/>
    <m/>
    <d v="2021-03-30T00:00:00"/>
    <n v="1"/>
    <s v="O"/>
    <n v="1"/>
    <n v="30"/>
    <n v="0"/>
    <m/>
    <m/>
    <m/>
    <m/>
    <m/>
    <m/>
    <n v="1"/>
    <n v="1"/>
    <m/>
    <m/>
    <n v="142869"/>
    <s v="CREDITOS DE CONSUMO"/>
    <n v="0"/>
    <n v="0"/>
    <n v="890480123"/>
    <s v="UNIVERSIDAD DE CARTAGENA"/>
    <n v="5"/>
    <m/>
    <m/>
    <m/>
    <m/>
    <n v="2"/>
    <n v="7"/>
    <n v="2"/>
  </r>
  <r>
    <n v="0"/>
    <s v="C"/>
    <x v="459"/>
    <x v="0"/>
    <n v="4"/>
    <n v="550020855"/>
    <d v="2019-03-16T00:00:00"/>
    <d v="2022-04-30T00:00:00"/>
    <n v="0"/>
    <n v="1"/>
    <n v="23"/>
    <n v="30"/>
    <n v="2"/>
    <n v="22490513"/>
    <n v="24960000"/>
    <n v="46304"/>
    <n v="1780"/>
    <n v="20374"/>
    <n v="0"/>
    <n v="0"/>
    <n v="0"/>
    <m/>
    <n v="0"/>
    <n v="0"/>
    <n v="0"/>
    <m/>
    <m/>
    <d v="2021-03-30T00:00:00"/>
    <n v="1"/>
    <s v="O"/>
    <n v="1"/>
    <n v="30"/>
    <n v="0"/>
    <m/>
    <m/>
    <m/>
    <m/>
    <m/>
    <m/>
    <n v="1"/>
    <n v="1"/>
    <m/>
    <m/>
    <n v="153581"/>
    <s v="CREDITOS DE CONSUMO"/>
    <n v="0"/>
    <n v="0"/>
    <n v="890480123"/>
    <s v="UNIVERSIDAD DE CARTAGENA"/>
    <n v="5"/>
    <m/>
    <m/>
    <m/>
    <m/>
    <n v="2"/>
    <n v="7"/>
    <n v="2"/>
  </r>
  <r>
    <n v="0"/>
    <s v="C"/>
    <x v="459"/>
    <x v="0"/>
    <n v="4"/>
    <n v="550020869"/>
    <d v="2019-03-18T00:00:00"/>
    <d v="2022-04-30T00:00:00"/>
    <n v="0"/>
    <n v="1"/>
    <n v="23"/>
    <n v="30"/>
    <n v="2"/>
    <n v="22490513"/>
    <n v="24960000"/>
    <n v="5900"/>
    <n v="227"/>
    <n v="2589"/>
    <n v="0"/>
    <n v="0"/>
    <n v="0"/>
    <m/>
    <n v="0"/>
    <n v="0"/>
    <n v="0"/>
    <m/>
    <m/>
    <d v="2021-03-30T00:00:00"/>
    <n v="1"/>
    <s v="O"/>
    <n v="1"/>
    <n v="30"/>
    <n v="0"/>
    <m/>
    <m/>
    <m/>
    <m/>
    <m/>
    <m/>
    <n v="1"/>
    <n v="1"/>
    <m/>
    <m/>
    <n v="19516"/>
    <s v="CREDITOS DE CONSUMO"/>
    <n v="0"/>
    <n v="0"/>
    <n v="890480123"/>
    <s v="UNIVERSIDAD DE CARTAGENA"/>
    <n v="5"/>
    <m/>
    <m/>
    <m/>
    <m/>
    <n v="2"/>
    <n v="7"/>
    <n v="2"/>
  </r>
  <r>
    <n v="0"/>
    <s v="C"/>
    <x v="459"/>
    <x v="0"/>
    <n v="4"/>
    <n v="550021329"/>
    <d v="2019-05-21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x v="459"/>
    <x v="0"/>
    <n v="4"/>
    <n v="550021350"/>
    <d v="2019-05-24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x v="459"/>
    <x v="0"/>
    <n v="4"/>
    <n v="550021609"/>
    <d v="2019-06-10T00:00:00"/>
    <d v="2022-06-30T00:00:00"/>
    <n v="0"/>
    <n v="1"/>
    <n v="21"/>
    <n v="30"/>
    <n v="2"/>
    <n v="22490513"/>
    <n v="24960000"/>
    <n v="67000"/>
    <n v="2576"/>
    <n v="33393"/>
    <n v="0"/>
    <n v="0"/>
    <n v="0"/>
    <m/>
    <n v="0"/>
    <n v="0"/>
    <n v="0"/>
    <m/>
    <m/>
    <d v="2021-03-30T00:00:00"/>
    <n v="1"/>
    <s v="O"/>
    <n v="1"/>
    <n v="30"/>
    <n v="0"/>
    <m/>
    <m/>
    <m/>
    <m/>
    <m/>
    <m/>
    <n v="1"/>
    <n v="1"/>
    <m/>
    <m/>
    <n v="251719"/>
    <s v="CREDITOS DE CONSUMO"/>
    <n v="0"/>
    <n v="0"/>
    <n v="890480123"/>
    <s v="UNIVERSIDAD DE CARTAGENA"/>
    <n v="5"/>
    <m/>
    <m/>
    <m/>
    <m/>
    <n v="2"/>
    <n v="7"/>
    <n v="2"/>
  </r>
  <r>
    <n v="0"/>
    <s v="C"/>
    <x v="459"/>
    <x v="0"/>
    <n v="4"/>
    <n v="550021610"/>
    <d v="2019-06-10T00:00:00"/>
    <d v="2022-06-30T00:00:00"/>
    <n v="0"/>
    <n v="1"/>
    <n v="21"/>
    <n v="30"/>
    <n v="2"/>
    <n v="22490513"/>
    <n v="24960000"/>
    <n v="33500"/>
    <n v="1288"/>
    <n v="16703"/>
    <n v="0"/>
    <n v="0"/>
    <n v="0"/>
    <m/>
    <n v="0"/>
    <n v="0"/>
    <n v="0"/>
    <m/>
    <m/>
    <d v="2021-03-30T00:00:00"/>
    <n v="1"/>
    <s v="O"/>
    <n v="1"/>
    <n v="30"/>
    <n v="0"/>
    <m/>
    <m/>
    <m/>
    <m/>
    <m/>
    <m/>
    <n v="1"/>
    <n v="1"/>
    <m/>
    <m/>
    <n v="125909"/>
    <s v="CREDITOS DE CONSUMO"/>
    <n v="0"/>
    <n v="0"/>
    <n v="890480123"/>
    <s v="UNIVERSIDAD DE CARTAGENA"/>
    <n v="5"/>
    <m/>
    <m/>
    <m/>
    <m/>
    <n v="2"/>
    <n v="7"/>
    <n v="2"/>
  </r>
  <r>
    <n v="0"/>
    <s v="C"/>
    <x v="459"/>
    <x v="0"/>
    <n v="4"/>
    <n v="550022558"/>
    <d v="2019-09-21T00:00:00"/>
    <d v="2022-10-30T00:00:00"/>
    <n v="0"/>
    <n v="1"/>
    <n v="17"/>
    <n v="30"/>
    <n v="2"/>
    <n v="22490513"/>
    <n v="24960000"/>
    <n v="39961"/>
    <n v="1536"/>
    <n v="24373"/>
    <n v="0"/>
    <n v="0"/>
    <n v="0"/>
    <m/>
    <n v="0"/>
    <n v="0"/>
    <n v="0"/>
    <m/>
    <m/>
    <d v="2021-03-30T00:00:00"/>
    <n v="1"/>
    <s v="O"/>
    <n v="1"/>
    <n v="30"/>
    <n v="0"/>
    <m/>
    <m/>
    <m/>
    <m/>
    <m/>
    <m/>
    <n v="1"/>
    <n v="1"/>
    <m/>
    <m/>
    <n v="183726"/>
    <s v="CREDITOS DE CONSUMO"/>
    <n v="0"/>
    <n v="0"/>
    <n v="890480123"/>
    <s v="UNIVERSIDAD DE CARTAGENA"/>
    <n v="5"/>
    <m/>
    <m/>
    <m/>
    <m/>
    <n v="2"/>
    <n v="7"/>
    <n v="2"/>
  </r>
  <r>
    <n v="0"/>
    <s v="C"/>
    <x v="459"/>
    <x v="0"/>
    <n v="4"/>
    <n v="550022585"/>
    <d v="2019-09-23T00:00:00"/>
    <d v="2022-10-30T00:00:00"/>
    <n v="0"/>
    <n v="1"/>
    <n v="17"/>
    <n v="30"/>
    <n v="2"/>
    <n v="22490513"/>
    <n v="24960000"/>
    <n v="50000"/>
    <n v="1922"/>
    <n v="30494"/>
    <n v="0"/>
    <n v="0"/>
    <n v="0"/>
    <m/>
    <n v="0"/>
    <n v="0"/>
    <n v="0"/>
    <m/>
    <m/>
    <d v="2021-03-30T00:00:00"/>
    <n v="1"/>
    <s v="O"/>
    <n v="1"/>
    <n v="30"/>
    <n v="0"/>
    <m/>
    <m/>
    <m/>
    <m/>
    <m/>
    <m/>
    <n v="1"/>
    <n v="1"/>
    <m/>
    <m/>
    <n v="229866"/>
    <s v="CREDITOS DE CONSUMO"/>
    <n v="0"/>
    <n v="0"/>
    <n v="890480123"/>
    <s v="UNIVERSIDAD DE CARTAGENA"/>
    <n v="5"/>
    <m/>
    <m/>
    <m/>
    <m/>
    <n v="2"/>
    <n v="7"/>
    <n v="2"/>
  </r>
  <r>
    <n v="0"/>
    <s v="C"/>
    <x v="459"/>
    <x v="0"/>
    <n v="4"/>
    <n v="550022887"/>
    <d v="2019-10-19T00:00:00"/>
    <d v="2022-11-30T00:00:00"/>
    <n v="0"/>
    <n v="1"/>
    <n v="16"/>
    <n v="30"/>
    <n v="2"/>
    <n v="22490513"/>
    <n v="24960000"/>
    <n v="42928"/>
    <n v="1650"/>
    <n v="27316"/>
    <n v="0"/>
    <n v="0"/>
    <n v="0"/>
    <m/>
    <n v="0"/>
    <n v="0"/>
    <n v="0"/>
    <m/>
    <m/>
    <d v="2021-03-30T00:00:00"/>
    <n v="1"/>
    <s v="O"/>
    <n v="1"/>
    <n v="30"/>
    <n v="0"/>
    <m/>
    <m/>
    <m/>
    <m/>
    <m/>
    <m/>
    <n v="1"/>
    <n v="1"/>
    <m/>
    <m/>
    <n v="205910"/>
    <s v="CREDITOS DE CONSUMO"/>
    <n v="0"/>
    <n v="0"/>
    <n v="890480123"/>
    <s v="UNIVERSIDAD DE CARTAGENA"/>
    <n v="5"/>
    <m/>
    <m/>
    <m/>
    <m/>
    <n v="2"/>
    <n v="7"/>
    <n v="2"/>
  </r>
  <r>
    <n v="0"/>
    <s v="C"/>
    <x v="459"/>
    <x v="0"/>
    <n v="4"/>
    <n v="550023102"/>
    <d v="2019-11-19T00:00:00"/>
    <d v="2022-12-30T00:00:00"/>
    <n v="0"/>
    <n v="1"/>
    <n v="15"/>
    <n v="30"/>
    <n v="2"/>
    <n v="22490513"/>
    <n v="24960000"/>
    <n v="150000"/>
    <n v="5767"/>
    <n v="99329"/>
    <n v="0"/>
    <n v="0"/>
    <n v="0"/>
    <m/>
    <n v="0"/>
    <n v="0"/>
    <n v="0"/>
    <m/>
    <m/>
    <d v="2021-03-30T00:00:00"/>
    <n v="1"/>
    <s v="O"/>
    <n v="1"/>
    <n v="30"/>
    <n v="0"/>
    <m/>
    <m/>
    <m/>
    <m/>
    <m/>
    <m/>
    <n v="1"/>
    <n v="1"/>
    <m/>
    <m/>
    <n v="748751"/>
    <s v="CREDITOS DE CONSUMO"/>
    <n v="0"/>
    <n v="0"/>
    <n v="890480123"/>
    <s v="UNIVERSIDAD DE CARTAGENA"/>
    <n v="5"/>
    <m/>
    <m/>
    <m/>
    <m/>
    <n v="2"/>
    <n v="7"/>
    <n v="2"/>
  </r>
  <r>
    <n v="0"/>
    <s v="C"/>
    <x v="459"/>
    <x v="0"/>
    <n v="4"/>
    <n v="550023134"/>
    <d v="2019-11-23T00:00:00"/>
    <d v="2022-12-30T00:00:00"/>
    <n v="0"/>
    <n v="1"/>
    <n v="15"/>
    <n v="30"/>
    <n v="2"/>
    <n v="22490513"/>
    <n v="24960000"/>
    <n v="30000"/>
    <n v="1153"/>
    <n v="19869"/>
    <n v="0"/>
    <n v="0"/>
    <n v="0"/>
    <m/>
    <n v="0"/>
    <n v="0"/>
    <n v="0"/>
    <m/>
    <m/>
    <d v="2021-03-30T00:00:00"/>
    <n v="1"/>
    <s v="O"/>
    <n v="1"/>
    <n v="30"/>
    <n v="0"/>
    <m/>
    <m/>
    <m/>
    <m/>
    <m/>
    <m/>
    <n v="1"/>
    <n v="1"/>
    <m/>
    <m/>
    <n v="149774"/>
    <s v="CREDITOS DE CONSUMO"/>
    <n v="0"/>
    <n v="0"/>
    <n v="890480123"/>
    <s v="UNIVERSIDAD DE CARTAGENA"/>
    <n v="5"/>
    <m/>
    <m/>
    <m/>
    <m/>
    <n v="2"/>
    <n v="7"/>
    <n v="2"/>
  </r>
  <r>
    <n v="0"/>
    <s v="C"/>
    <x v="459"/>
    <x v="0"/>
    <n v="4"/>
    <n v="550023589"/>
    <d v="2020-02-21T00:00:00"/>
    <d v="2023-03-30T00:00:00"/>
    <n v="0"/>
    <n v="1"/>
    <n v="12"/>
    <n v="30"/>
    <n v="2"/>
    <n v="22490513"/>
    <n v="24960000"/>
    <n v="100000"/>
    <n v="3844"/>
    <n v="73740"/>
    <n v="0"/>
    <n v="0"/>
    <n v="0"/>
    <m/>
    <n v="0"/>
    <n v="0"/>
    <n v="0"/>
    <m/>
    <m/>
    <d v="2021-03-30T00:00:00"/>
    <n v="1"/>
    <s v="O"/>
    <n v="1"/>
    <n v="30"/>
    <n v="0"/>
    <m/>
    <m/>
    <m/>
    <m/>
    <m/>
    <m/>
    <n v="1"/>
    <n v="1"/>
    <m/>
    <m/>
    <n v="555859"/>
    <s v="CREDITOS DE CONSUMO"/>
    <n v="0"/>
    <n v="0"/>
    <n v="890480123"/>
    <s v="UNIVERSIDAD DE CARTAGENA"/>
    <n v="5"/>
    <m/>
    <m/>
    <m/>
    <m/>
    <n v="2"/>
    <n v="7"/>
    <n v="2"/>
  </r>
  <r>
    <n v="0"/>
    <s v="C"/>
    <x v="459"/>
    <x v="0"/>
    <n v="4"/>
    <n v="550023631"/>
    <d v="2020-02-28T00:00:00"/>
    <d v="2023-03-30T00:00:00"/>
    <n v="0"/>
    <n v="1"/>
    <n v="12"/>
    <n v="30"/>
    <n v="2"/>
    <n v="22490513"/>
    <n v="24960000"/>
    <n v="20000"/>
    <n v="769"/>
    <n v="14736"/>
    <n v="0"/>
    <n v="0"/>
    <n v="0"/>
    <m/>
    <n v="0"/>
    <n v="0"/>
    <n v="0"/>
    <m/>
    <m/>
    <d v="2021-03-30T00:00:00"/>
    <n v="1"/>
    <s v="O"/>
    <n v="1"/>
    <n v="30"/>
    <n v="0"/>
    <m/>
    <m/>
    <m/>
    <m/>
    <m/>
    <m/>
    <n v="1"/>
    <n v="1"/>
    <m/>
    <m/>
    <n v="111081"/>
    <s v="CREDITOS DE CONSUMO"/>
    <n v="0"/>
    <n v="0"/>
    <n v="890480123"/>
    <s v="UNIVERSIDAD DE CARTAGENA"/>
    <n v="5"/>
    <m/>
    <m/>
    <m/>
    <m/>
    <n v="2"/>
    <n v="7"/>
    <n v="2"/>
  </r>
  <r>
    <n v="0"/>
    <s v="C"/>
    <x v="459"/>
    <x v="0"/>
    <n v="4"/>
    <n v="550023751"/>
    <d v="2020-03-18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x v="459"/>
    <x v="0"/>
    <n v="4"/>
    <n v="550023769"/>
    <d v="2020-03-23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x v="459"/>
    <x v="0"/>
    <n v="4"/>
    <n v="550025504"/>
    <d v="2021-02-28T00:00:00"/>
    <d v="2021-04-30T00:00:00"/>
    <n v="0"/>
    <n v="1"/>
    <n v="0"/>
    <n v="30"/>
    <n v="2"/>
    <n v="0"/>
    <n v="0"/>
    <n v="6000"/>
    <n v="6000"/>
    <n v="6000"/>
    <n v="0"/>
    <n v="0"/>
    <n v="0"/>
    <m/>
    <n v="0"/>
    <n v="0"/>
    <n v="0"/>
    <m/>
    <m/>
    <d v="2021-03-30T00:00:00"/>
    <n v="1"/>
    <s v="O"/>
    <n v="1"/>
    <n v="30"/>
    <n v="0"/>
    <m/>
    <m/>
    <m/>
    <m/>
    <m/>
    <m/>
    <n v="1"/>
    <n v="1"/>
    <m/>
    <m/>
    <n v="45229"/>
    <s v="CREDITOS DE CONSUMO"/>
    <n v="0"/>
    <n v="0"/>
    <n v="890480123"/>
    <s v="UNIVERSIDAD DE CARTAGENA"/>
    <n v="5"/>
    <m/>
    <m/>
    <m/>
    <m/>
    <n v="2"/>
    <n v="7"/>
    <n v="2"/>
  </r>
  <r>
    <n v="0"/>
    <s v="C"/>
    <x v="459"/>
    <x v="0"/>
    <n v="4"/>
    <n v="550025690"/>
    <d v="2021-03-31T00:00:00"/>
    <d v="2021-05-30T00:00:00"/>
    <n v="0"/>
    <n v="1"/>
    <n v="0"/>
    <n v="30"/>
    <n v="2"/>
    <n v="0"/>
    <n v="0"/>
    <n v="6000"/>
    <n v="6000"/>
    <n v="6000"/>
    <n v="0"/>
    <n v="0"/>
    <n v="0"/>
    <m/>
    <n v="0"/>
    <n v="0"/>
    <n v="0"/>
    <m/>
    <m/>
    <d v="2021-03-31T00:00:00"/>
    <n v="1"/>
    <s v="O"/>
    <n v="1"/>
    <n v="30"/>
    <n v="0"/>
    <m/>
    <m/>
    <m/>
    <m/>
    <m/>
    <m/>
    <n v="1"/>
    <n v="1"/>
    <m/>
    <m/>
    <n v="45229"/>
    <s v="CREDITOS DE CONSUMO"/>
    <n v="0"/>
    <n v="0"/>
    <n v="890480123"/>
    <s v="UNIVERSIDAD DE CARTAGENA"/>
    <n v="5"/>
    <m/>
    <m/>
    <m/>
    <m/>
    <n v="2"/>
    <n v="7"/>
    <n v="2"/>
  </r>
  <r>
    <n v="15244311"/>
    <s v="C"/>
    <x v="460"/>
    <x v="0"/>
    <n v="4"/>
    <n v="17939"/>
    <d v="2020-12-29T00:00:00"/>
    <d v="2027-12-30T00:00:00"/>
    <n v="0"/>
    <n v="1"/>
    <n v="3"/>
    <n v="30"/>
    <n v="2"/>
    <n v="16011168"/>
    <n v="17240000"/>
    <n v="27054509"/>
    <n v="537530"/>
    <n v="26516716"/>
    <n v="0"/>
    <n v="0"/>
    <n v="0"/>
    <m/>
    <n v="0"/>
    <n v="0"/>
    <n v="0"/>
    <m/>
    <m/>
    <d v="2021-03-30T00:00:00"/>
    <n v="1"/>
    <s v="O"/>
    <n v="1"/>
    <n v="30"/>
    <n v="0"/>
    <m/>
    <m/>
    <m/>
    <m/>
    <m/>
    <m/>
    <n v="1"/>
    <n v="1"/>
    <m/>
    <m/>
    <n v="11272405"/>
    <s v="CREDITOS DE CONSUMO"/>
    <n v="0"/>
    <n v="0"/>
    <n v="890480123"/>
    <s v="UNIVERSIDAD DE CARTAGENA"/>
    <n v="5"/>
    <m/>
    <m/>
    <m/>
    <m/>
    <n v="1"/>
    <n v="7"/>
    <n v="2"/>
  </r>
  <r>
    <n v="7518498"/>
    <s v="C"/>
    <x v="460"/>
    <x v="0"/>
    <n v="4"/>
    <n v="17940"/>
    <d v="2020-12-29T00:00:00"/>
    <d v="2023-12-30T00:00:00"/>
    <n v="0"/>
    <n v="1"/>
    <n v="2"/>
    <n v="30"/>
    <n v="2"/>
    <n v="12185828"/>
    <n v="12890000"/>
    <n v="13908145"/>
    <n v="463185"/>
    <n v="13078051"/>
    <n v="0"/>
    <n v="0"/>
    <n v="0"/>
    <m/>
    <n v="0"/>
    <n v="0"/>
    <n v="0"/>
    <m/>
    <m/>
    <d v="2021-03-31T00:00:00"/>
    <n v="9"/>
    <s v="O"/>
    <n v="1"/>
    <n v="30"/>
    <n v="0"/>
    <m/>
    <m/>
    <m/>
    <m/>
    <m/>
    <m/>
    <n v="1"/>
    <n v="1"/>
    <m/>
    <m/>
    <n v="5559553"/>
    <s v="CREDITOS DE CONSUMO"/>
    <n v="0"/>
    <n v="0"/>
    <n v="890480123"/>
    <s v="UNIVERSIDAD DE CARTAGENA"/>
    <n v="5"/>
    <m/>
    <m/>
    <m/>
    <m/>
    <n v="1"/>
    <n v="7"/>
    <n v="2"/>
  </r>
  <r>
    <n v="2315501"/>
    <s v="C"/>
    <x v="461"/>
    <x v="0"/>
    <n v="4"/>
    <n v="17490"/>
    <d v="2020-08-25T00:00:00"/>
    <d v="2022-08-30T00:00:00"/>
    <n v="0"/>
    <n v="1"/>
    <n v="7"/>
    <n v="30"/>
    <n v="2"/>
    <n v="15881442"/>
    <n v="17090000"/>
    <n v="4680000"/>
    <n v="228882"/>
    <n v="3463119"/>
    <n v="0"/>
    <n v="0"/>
    <n v="0"/>
    <m/>
    <n v="0"/>
    <n v="0"/>
    <n v="0"/>
    <m/>
    <m/>
    <d v="2021-03-30T00:00:00"/>
    <n v="1"/>
    <s v="O"/>
    <n v="1"/>
    <n v="30"/>
    <n v="0"/>
    <m/>
    <m/>
    <m/>
    <m/>
    <m/>
    <m/>
    <n v="1"/>
    <n v="1"/>
    <m/>
    <m/>
    <n v="1147618"/>
    <s v="CREDITOS DE CONSUMO"/>
    <n v="0"/>
    <n v="0"/>
    <n v="890480123"/>
    <s v="UNIVERSIDAD DE CARTAGENA"/>
    <n v="5"/>
    <m/>
    <m/>
    <m/>
    <m/>
    <n v="1"/>
    <n v="7"/>
    <n v="2"/>
  </r>
  <r>
    <n v="50750921"/>
    <s v="C"/>
    <x v="461"/>
    <x v="0"/>
    <n v="4"/>
    <n v="17605"/>
    <d v="2020-09-18T00:00:00"/>
    <d v="2027-09-30T00:00:00"/>
    <n v="0"/>
    <n v="1"/>
    <n v="6"/>
    <n v="30"/>
    <n v="2"/>
    <n v="17726461"/>
    <n v="19240000"/>
    <n v="78900000"/>
    <n v="1645681"/>
    <n v="75904311"/>
    <n v="0"/>
    <n v="0"/>
    <n v="0"/>
    <m/>
    <n v="0"/>
    <n v="0"/>
    <n v="0"/>
    <m/>
    <m/>
    <d v="2021-03-30T00:00:00"/>
    <n v="1"/>
    <s v="O"/>
    <n v="1"/>
    <n v="30"/>
    <n v="0"/>
    <m/>
    <m/>
    <m/>
    <m/>
    <m/>
    <m/>
    <n v="1"/>
    <n v="1"/>
    <m/>
    <m/>
    <n v="25153390"/>
    <s v="CREDITOS DE CONSUMO"/>
    <n v="0"/>
    <n v="0"/>
    <n v="890480123"/>
    <s v="UNIVERSIDAD DE CARTAGENA"/>
    <n v="5"/>
    <m/>
    <m/>
    <m/>
    <m/>
    <n v="1"/>
    <n v="7"/>
    <n v="2"/>
  </r>
  <r>
    <n v="33487641"/>
    <s v="C"/>
    <x v="461"/>
    <x v="0"/>
    <n v="4"/>
    <n v="18162"/>
    <d v="2021-02-09T00:00:00"/>
    <d v="2028-02-28T00:00:00"/>
    <n v="0"/>
    <n v="1"/>
    <n v="2"/>
    <n v="30"/>
    <n v="2"/>
    <n v="9568969"/>
    <n v="10000000"/>
    <n v="51364697"/>
    <n v="841319"/>
    <n v="50084929"/>
    <n v="0"/>
    <n v="0"/>
    <n v="0"/>
    <m/>
    <n v="0"/>
    <n v="0"/>
    <n v="0"/>
    <m/>
    <m/>
    <d v="2021-03-30T00:00:00"/>
    <n v="1"/>
    <s v="O"/>
    <n v="1"/>
    <n v="30"/>
    <n v="0"/>
    <m/>
    <m/>
    <m/>
    <m/>
    <m/>
    <m/>
    <n v="1"/>
    <n v="1"/>
    <m/>
    <m/>
    <n v="16597288"/>
    <s v="CREDITOS DE CONSUMO"/>
    <n v="0"/>
    <n v="0"/>
    <n v="890480123"/>
    <s v="UNIVERSIDAD DE CARTAGENA"/>
    <n v="5"/>
    <m/>
    <m/>
    <m/>
    <m/>
    <n v="1"/>
    <n v="7"/>
    <n v="2"/>
  </r>
  <r>
    <n v="6451069"/>
    <s v="C"/>
    <x v="461"/>
    <x v="0"/>
    <n v="4"/>
    <n v="18250"/>
    <d v="2021-03-09T00:00:00"/>
    <d v="2024-03-30T00:00:00"/>
    <n v="0"/>
    <n v="1"/>
    <n v="1"/>
    <n v="30"/>
    <n v="2"/>
    <n v="16011168"/>
    <n v="17240000"/>
    <n v="10000000"/>
    <n v="351625"/>
    <n v="9648375"/>
    <n v="0"/>
    <n v="0"/>
    <n v="0"/>
    <m/>
    <n v="0"/>
    <n v="0"/>
    <n v="0"/>
    <m/>
    <m/>
    <d v="2021-03-30T00:00:00"/>
    <n v="1"/>
    <s v="O"/>
    <n v="1"/>
    <n v="30"/>
    <n v="0"/>
    <m/>
    <m/>
    <m/>
    <m/>
    <m/>
    <m/>
    <n v="1"/>
    <n v="1"/>
    <m/>
    <m/>
    <n v="3197306"/>
    <s v="CREDITOS DE CONSUMO"/>
    <n v="0"/>
    <n v="0"/>
    <n v="890480123"/>
    <s v="UNIVERSIDAD DE CARTAGENA"/>
    <n v="5"/>
    <m/>
    <m/>
    <m/>
    <m/>
    <n v="1"/>
    <n v="7"/>
    <n v="2"/>
  </r>
  <r>
    <n v="2005851"/>
    <s v="C"/>
    <x v="461"/>
    <x v="2"/>
    <n v="4"/>
    <n v="18301"/>
    <d v="2021-03-30T00:00:00"/>
    <d v="2021-06-30T00:00:00"/>
    <n v="0"/>
    <n v="1"/>
    <n v="0"/>
    <n v="30"/>
    <n v="2"/>
    <n v="13121400"/>
    <n v="13940000"/>
    <n v="3000000"/>
    <n v="3032804"/>
    <n v="3000000"/>
    <n v="0"/>
    <n v="0"/>
    <n v="0"/>
    <m/>
    <n v="0"/>
    <n v="0"/>
    <n v="0"/>
    <m/>
    <m/>
    <d v="2021-03-31T00:00:00"/>
    <n v="1"/>
    <s v="O"/>
    <n v="1"/>
    <n v="30"/>
    <n v="0"/>
    <m/>
    <m/>
    <m/>
    <m/>
    <m/>
    <m/>
    <n v="1"/>
    <n v="1"/>
    <m/>
    <m/>
    <n v="994149"/>
    <s v="CREDITOS DE CONSUMO"/>
    <n v="0"/>
    <n v="0"/>
    <m/>
    <m/>
    <n v="5"/>
    <m/>
    <m/>
    <m/>
    <m/>
    <n v="1"/>
    <n v="7"/>
    <n v="2"/>
  </r>
  <r>
    <n v="2005851"/>
    <s v="C"/>
    <x v="461"/>
    <x v="0"/>
    <n v="4"/>
    <n v="18302"/>
    <d v="2021-03-30T00:00:00"/>
    <d v="2021-06-30T00:00:00"/>
    <n v="0"/>
    <n v="1"/>
    <n v="1"/>
    <n v="30"/>
    <n v="2"/>
    <n v="13121400"/>
    <n v="13940000"/>
    <n v="3000000"/>
    <n v="32804"/>
    <n v="3000000"/>
    <n v="0"/>
    <n v="0"/>
    <n v="0"/>
    <m/>
    <n v="0"/>
    <n v="0"/>
    <n v="0"/>
    <n v="3000000"/>
    <n v="6"/>
    <d v="2021-03-30T00:00:00"/>
    <n v="1"/>
    <s v="O"/>
    <n v="1"/>
    <n v="30"/>
    <n v="0"/>
    <m/>
    <m/>
    <m/>
    <m/>
    <m/>
    <m/>
    <n v="1"/>
    <n v="1"/>
    <m/>
    <m/>
    <n v="994149"/>
    <s v="CREDITOS DE CONSUMO"/>
    <n v="0"/>
    <n v="0"/>
    <n v="890480123"/>
    <s v="UNIVERSIDAD DE CARTAGENA"/>
    <n v="5"/>
    <m/>
    <m/>
    <m/>
    <m/>
    <n v="1"/>
    <n v="7"/>
    <n v="2"/>
  </r>
  <r>
    <n v="12761"/>
    <s v="C"/>
    <x v="461"/>
    <x v="0"/>
    <n v="4"/>
    <n v="550000028"/>
    <d v="2014-06-06T00:00:00"/>
    <d v="2024-01-30T00:00:00"/>
    <n v="0"/>
    <n v="1"/>
    <n v="2"/>
    <n v="30"/>
    <n v="2"/>
    <n v="21474970"/>
    <n v="23720000"/>
    <n v="19889"/>
    <n v="754"/>
    <n v="19086"/>
    <n v="0"/>
    <n v="0"/>
    <n v="0"/>
    <m/>
    <n v="0"/>
    <n v="0"/>
    <n v="0"/>
    <m/>
    <m/>
    <d v="2021-03-30T00:00:00"/>
    <n v="1"/>
    <s v="O"/>
    <n v="1"/>
    <n v="30"/>
    <n v="0"/>
    <m/>
    <m/>
    <m/>
    <m/>
    <m/>
    <m/>
    <n v="1"/>
    <n v="1"/>
    <m/>
    <m/>
    <n v="6325"/>
    <s v="CREDITOS DE CONSUMO"/>
    <n v="0"/>
    <n v="0"/>
    <n v="890480123"/>
    <s v="UNIVERSIDAD DE CARTAGENA"/>
    <n v="5"/>
    <m/>
    <m/>
    <m/>
    <m/>
    <n v="2"/>
    <n v="7"/>
    <n v="2"/>
  </r>
  <r>
    <n v="12375"/>
    <s v="C"/>
    <x v="461"/>
    <x v="0"/>
    <n v="4"/>
    <n v="550000029"/>
    <d v="2014-06-06T00:00:00"/>
    <d v="2024-01-30T00:00:00"/>
    <n v="0"/>
    <n v="1"/>
    <n v="2"/>
    <n v="30"/>
    <n v="2"/>
    <n v="21474970"/>
    <n v="23720000"/>
    <n v="19287"/>
    <n v="731"/>
    <n v="18508"/>
    <n v="0"/>
    <n v="0"/>
    <n v="0"/>
    <m/>
    <n v="0"/>
    <n v="0"/>
    <n v="0"/>
    <m/>
    <m/>
    <d v="2021-03-30T00:00:00"/>
    <n v="1"/>
    <s v="O"/>
    <n v="1"/>
    <n v="30"/>
    <n v="0"/>
    <m/>
    <m/>
    <m/>
    <m/>
    <m/>
    <m/>
    <n v="1"/>
    <n v="1"/>
    <m/>
    <m/>
    <n v="6133"/>
    <s v="CREDITOS DE CONSUMO"/>
    <n v="0"/>
    <n v="0"/>
    <n v="890480123"/>
    <s v="UNIVERSIDAD DE CARTAGENA"/>
    <n v="5"/>
    <m/>
    <m/>
    <m/>
    <m/>
    <n v="2"/>
    <n v="7"/>
    <n v="2"/>
  </r>
  <r>
    <n v="12367"/>
    <s v="C"/>
    <x v="461"/>
    <x v="0"/>
    <n v="4"/>
    <n v="550000030"/>
    <d v="2014-06-06T00:00:00"/>
    <d v="2024-01-30T00:00:00"/>
    <n v="0"/>
    <n v="1"/>
    <n v="2"/>
    <n v="30"/>
    <n v="2"/>
    <n v="21474970"/>
    <n v="23720000"/>
    <n v="19275"/>
    <n v="731"/>
    <n v="18496"/>
    <n v="0"/>
    <n v="0"/>
    <n v="0"/>
    <m/>
    <n v="0"/>
    <n v="0"/>
    <n v="0"/>
    <m/>
    <m/>
    <d v="2021-03-30T00:00:00"/>
    <n v="1"/>
    <s v="O"/>
    <n v="1"/>
    <n v="30"/>
    <n v="0"/>
    <m/>
    <m/>
    <m/>
    <m/>
    <m/>
    <m/>
    <n v="1"/>
    <n v="1"/>
    <m/>
    <m/>
    <n v="6129"/>
    <s v="CREDITOS DE CONSUMO"/>
    <n v="0"/>
    <n v="0"/>
    <n v="890480123"/>
    <s v="UNIVERSIDAD DE CARTAGENA"/>
    <n v="5"/>
    <m/>
    <m/>
    <m/>
    <m/>
    <n v="2"/>
    <n v="7"/>
    <n v="2"/>
  </r>
  <r>
    <n v="12482"/>
    <s v="C"/>
    <x v="461"/>
    <x v="0"/>
    <n v="4"/>
    <n v="550000031"/>
    <d v="2014-06-06T00:00:00"/>
    <d v="2024-01-30T00:00:00"/>
    <n v="0"/>
    <n v="1"/>
    <n v="2"/>
    <n v="30"/>
    <n v="2"/>
    <n v="21474970"/>
    <n v="23720000"/>
    <n v="19455"/>
    <n v="738"/>
    <n v="18668"/>
    <n v="0"/>
    <n v="0"/>
    <n v="0"/>
    <m/>
    <n v="0"/>
    <n v="0"/>
    <n v="0"/>
    <m/>
    <m/>
    <d v="2021-03-30T00:00:00"/>
    <n v="1"/>
    <s v="O"/>
    <n v="1"/>
    <n v="30"/>
    <n v="0"/>
    <m/>
    <m/>
    <m/>
    <m/>
    <m/>
    <m/>
    <n v="1"/>
    <n v="1"/>
    <m/>
    <m/>
    <n v="6186"/>
    <s v="CREDITOS DE CONSUMO"/>
    <n v="0"/>
    <n v="0"/>
    <n v="890480123"/>
    <s v="UNIVERSIDAD DE CARTAGENA"/>
    <n v="5"/>
    <m/>
    <m/>
    <m/>
    <m/>
    <n v="2"/>
    <n v="7"/>
    <n v="2"/>
  </r>
  <r>
    <n v="13018"/>
    <s v="C"/>
    <x v="461"/>
    <x v="0"/>
    <n v="4"/>
    <n v="550000037"/>
    <d v="2014-06-07T00:00:00"/>
    <d v="2024-01-30T00:00:00"/>
    <n v="0"/>
    <n v="1"/>
    <n v="2"/>
    <n v="30"/>
    <n v="2"/>
    <n v="21474970"/>
    <n v="23720000"/>
    <n v="20288"/>
    <n v="769"/>
    <n v="19469"/>
    <n v="0"/>
    <n v="0"/>
    <n v="0"/>
    <m/>
    <n v="0"/>
    <n v="0"/>
    <n v="0"/>
    <m/>
    <m/>
    <d v="2021-03-30T00:00:00"/>
    <n v="1"/>
    <s v="O"/>
    <n v="1"/>
    <n v="30"/>
    <n v="0"/>
    <m/>
    <m/>
    <m/>
    <m/>
    <m/>
    <m/>
    <n v="1"/>
    <n v="1"/>
    <m/>
    <m/>
    <n v="6451"/>
    <s v="CREDITOS DE CONSUMO"/>
    <n v="0"/>
    <n v="0"/>
    <n v="890480123"/>
    <s v="UNIVERSIDAD DE CARTAGENA"/>
    <n v="5"/>
    <m/>
    <m/>
    <m/>
    <m/>
    <n v="2"/>
    <n v="7"/>
    <n v="2"/>
  </r>
  <r>
    <n v="12993"/>
    <s v="C"/>
    <x v="461"/>
    <x v="0"/>
    <n v="4"/>
    <n v="550000038"/>
    <d v="2014-06-07T00:00:00"/>
    <d v="2024-01-30T00:00:00"/>
    <n v="0"/>
    <n v="1"/>
    <n v="2"/>
    <n v="30"/>
    <n v="2"/>
    <n v="21474970"/>
    <n v="23720000"/>
    <n v="20251"/>
    <n v="768"/>
    <n v="19432"/>
    <n v="0"/>
    <n v="0"/>
    <n v="0"/>
    <m/>
    <n v="0"/>
    <n v="0"/>
    <n v="0"/>
    <m/>
    <m/>
    <d v="2021-03-30T00:00:00"/>
    <n v="1"/>
    <s v="O"/>
    <n v="1"/>
    <n v="30"/>
    <n v="0"/>
    <m/>
    <m/>
    <m/>
    <m/>
    <m/>
    <m/>
    <n v="1"/>
    <n v="1"/>
    <m/>
    <m/>
    <n v="6439"/>
    <s v="CREDITOS DE CONSUMO"/>
    <n v="0"/>
    <n v="0"/>
    <n v="890480123"/>
    <s v="UNIVERSIDAD DE CARTAGENA"/>
    <n v="5"/>
    <m/>
    <m/>
    <m/>
    <m/>
    <n v="2"/>
    <n v="7"/>
    <n v="2"/>
  </r>
  <r>
    <n v="13017"/>
    <s v="C"/>
    <x v="461"/>
    <x v="0"/>
    <n v="4"/>
    <n v="550000039"/>
    <d v="2014-06-07T00:00:00"/>
    <d v="2024-01-30T00:00:00"/>
    <n v="0"/>
    <n v="1"/>
    <n v="2"/>
    <n v="30"/>
    <n v="2"/>
    <n v="21474970"/>
    <n v="23720000"/>
    <n v="20287"/>
    <n v="769"/>
    <n v="19468"/>
    <n v="0"/>
    <n v="0"/>
    <n v="0"/>
    <m/>
    <n v="0"/>
    <n v="0"/>
    <n v="0"/>
    <m/>
    <m/>
    <d v="2021-03-30T00:00:00"/>
    <n v="1"/>
    <s v="O"/>
    <n v="1"/>
    <n v="30"/>
    <n v="0"/>
    <m/>
    <m/>
    <m/>
    <m/>
    <m/>
    <m/>
    <n v="1"/>
    <n v="1"/>
    <m/>
    <m/>
    <n v="6451"/>
    <s v="CREDITOS DE CONSUMO"/>
    <n v="0"/>
    <n v="0"/>
    <n v="890480123"/>
    <s v="UNIVERSIDAD DE CARTAGENA"/>
    <n v="5"/>
    <m/>
    <m/>
    <m/>
    <m/>
    <n v="2"/>
    <n v="7"/>
    <n v="2"/>
  </r>
  <r>
    <n v="13269"/>
    <s v="C"/>
    <x v="461"/>
    <x v="0"/>
    <n v="4"/>
    <n v="550000040"/>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x v="461"/>
    <x v="0"/>
    <n v="4"/>
    <n v="550000041"/>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x v="461"/>
    <x v="0"/>
    <n v="4"/>
    <n v="550000042"/>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301"/>
    <s v="C"/>
    <x v="461"/>
    <x v="0"/>
    <n v="4"/>
    <n v="550000053"/>
    <d v="2014-06-09T00:00:00"/>
    <d v="2024-01-30T00:00:00"/>
    <n v="0"/>
    <n v="1"/>
    <n v="2"/>
    <n v="30"/>
    <n v="2"/>
    <n v="21474970"/>
    <n v="23720000"/>
    <n v="20731"/>
    <n v="786"/>
    <n v="19894"/>
    <n v="0"/>
    <n v="0"/>
    <n v="0"/>
    <m/>
    <n v="0"/>
    <n v="0"/>
    <n v="0"/>
    <m/>
    <m/>
    <d v="2021-03-30T00:00:00"/>
    <n v="1"/>
    <s v="O"/>
    <n v="1"/>
    <n v="30"/>
    <n v="0"/>
    <m/>
    <m/>
    <m/>
    <m/>
    <m/>
    <m/>
    <n v="1"/>
    <n v="1"/>
    <m/>
    <m/>
    <n v="6593"/>
    <s v="CREDITOS DE CONSUMO"/>
    <n v="0"/>
    <n v="0"/>
    <n v="890480123"/>
    <s v="UNIVERSIDAD DE CARTAGENA"/>
    <n v="5"/>
    <m/>
    <m/>
    <m/>
    <m/>
    <n v="2"/>
    <n v="7"/>
    <n v="2"/>
  </r>
  <r>
    <n v="13567"/>
    <s v="C"/>
    <x v="461"/>
    <x v="0"/>
    <n v="4"/>
    <n v="550000054"/>
    <d v="2014-06-09T00:00:00"/>
    <d v="2024-01-30T00:00:00"/>
    <n v="0"/>
    <n v="1"/>
    <n v="2"/>
    <n v="30"/>
    <n v="2"/>
    <n v="21474970"/>
    <n v="23720000"/>
    <n v="21146"/>
    <n v="802"/>
    <n v="20291"/>
    <n v="0"/>
    <n v="0"/>
    <n v="0"/>
    <m/>
    <n v="0"/>
    <n v="0"/>
    <n v="0"/>
    <m/>
    <m/>
    <d v="2021-03-30T00:00:00"/>
    <n v="1"/>
    <s v="O"/>
    <n v="1"/>
    <n v="30"/>
    <n v="0"/>
    <m/>
    <m/>
    <m/>
    <m/>
    <m/>
    <m/>
    <n v="1"/>
    <n v="1"/>
    <m/>
    <m/>
    <n v="6724"/>
    <s v="CREDITOS DE CONSUMO"/>
    <n v="0"/>
    <n v="0"/>
    <n v="890480123"/>
    <s v="UNIVERSIDAD DE CARTAGENA"/>
    <n v="5"/>
    <m/>
    <m/>
    <m/>
    <m/>
    <n v="2"/>
    <n v="7"/>
    <n v="2"/>
  </r>
  <r>
    <n v="12831"/>
    <s v="C"/>
    <x v="461"/>
    <x v="0"/>
    <n v="4"/>
    <n v="550000055"/>
    <d v="2014-06-09T00:00:00"/>
    <d v="2024-01-30T00:00:00"/>
    <n v="0"/>
    <n v="1"/>
    <n v="2"/>
    <n v="30"/>
    <n v="2"/>
    <n v="21474970"/>
    <n v="23720000"/>
    <n v="19997"/>
    <n v="758"/>
    <n v="19190"/>
    <n v="0"/>
    <n v="0"/>
    <n v="0"/>
    <m/>
    <n v="0"/>
    <n v="0"/>
    <n v="0"/>
    <m/>
    <m/>
    <d v="2021-03-30T00:00:00"/>
    <n v="1"/>
    <s v="O"/>
    <n v="1"/>
    <n v="30"/>
    <n v="0"/>
    <m/>
    <m/>
    <m/>
    <m/>
    <m/>
    <m/>
    <n v="1"/>
    <n v="1"/>
    <m/>
    <m/>
    <n v="6359"/>
    <s v="CREDITOS DE CONSUMO"/>
    <n v="0"/>
    <n v="0"/>
    <n v="890480123"/>
    <s v="UNIVERSIDAD DE CARTAGENA"/>
    <n v="5"/>
    <m/>
    <m/>
    <m/>
    <m/>
    <n v="2"/>
    <n v="7"/>
    <n v="2"/>
  </r>
  <r>
    <n v="13085"/>
    <s v="C"/>
    <x v="461"/>
    <x v="0"/>
    <n v="4"/>
    <n v="550000056"/>
    <d v="2014-06-09T00:00:00"/>
    <d v="2024-01-30T00:00:00"/>
    <n v="0"/>
    <n v="1"/>
    <n v="2"/>
    <n v="30"/>
    <n v="2"/>
    <n v="21474970"/>
    <n v="23720000"/>
    <n v="20393"/>
    <n v="773"/>
    <n v="19570"/>
    <n v="0"/>
    <n v="0"/>
    <n v="0"/>
    <m/>
    <n v="0"/>
    <n v="0"/>
    <n v="0"/>
    <m/>
    <m/>
    <d v="2021-03-30T00:00:00"/>
    <n v="1"/>
    <s v="O"/>
    <n v="1"/>
    <n v="30"/>
    <n v="0"/>
    <m/>
    <m/>
    <m/>
    <m/>
    <m/>
    <m/>
    <n v="1"/>
    <n v="1"/>
    <m/>
    <m/>
    <n v="6485"/>
    <s v="CREDITOS DE CONSUMO"/>
    <n v="0"/>
    <n v="0"/>
    <n v="890480123"/>
    <s v="UNIVERSIDAD DE CARTAGENA"/>
    <n v="5"/>
    <m/>
    <m/>
    <m/>
    <m/>
    <n v="2"/>
    <n v="7"/>
    <n v="2"/>
  </r>
  <r>
    <n v="14125"/>
    <s v="C"/>
    <x v="461"/>
    <x v="0"/>
    <n v="4"/>
    <n v="550000057"/>
    <d v="2014-06-09T00:00:00"/>
    <d v="2024-01-30T00:00:00"/>
    <n v="0"/>
    <n v="1"/>
    <n v="2"/>
    <n v="30"/>
    <n v="2"/>
    <n v="21474970"/>
    <n v="23720000"/>
    <n v="22016"/>
    <n v="835"/>
    <n v="21126"/>
    <n v="0"/>
    <n v="0"/>
    <n v="0"/>
    <m/>
    <n v="0"/>
    <n v="0"/>
    <n v="0"/>
    <m/>
    <m/>
    <d v="2021-03-30T00:00:00"/>
    <n v="1"/>
    <s v="O"/>
    <n v="1"/>
    <n v="30"/>
    <n v="0"/>
    <m/>
    <m/>
    <m/>
    <m/>
    <m/>
    <m/>
    <n v="1"/>
    <n v="1"/>
    <m/>
    <m/>
    <n v="7001"/>
    <s v="CREDITOS DE CONSUMO"/>
    <n v="0"/>
    <n v="0"/>
    <n v="890480123"/>
    <s v="UNIVERSIDAD DE CARTAGENA"/>
    <n v="5"/>
    <m/>
    <m/>
    <m/>
    <m/>
    <n v="2"/>
    <n v="7"/>
    <n v="2"/>
  </r>
  <r>
    <n v="14366"/>
    <s v="C"/>
    <x v="461"/>
    <x v="0"/>
    <n v="4"/>
    <n v="550000058"/>
    <d v="2014-06-09T00:00:00"/>
    <d v="2024-01-30T00:00:00"/>
    <n v="0"/>
    <n v="1"/>
    <n v="2"/>
    <n v="30"/>
    <n v="2"/>
    <n v="21474970"/>
    <n v="23720000"/>
    <n v="22390"/>
    <n v="849"/>
    <n v="21486"/>
    <n v="0"/>
    <n v="0"/>
    <n v="0"/>
    <m/>
    <n v="0"/>
    <n v="0"/>
    <n v="0"/>
    <m/>
    <m/>
    <d v="2021-03-30T00:00:00"/>
    <n v="1"/>
    <s v="O"/>
    <n v="1"/>
    <n v="30"/>
    <n v="0"/>
    <m/>
    <m/>
    <m/>
    <m/>
    <m/>
    <m/>
    <n v="1"/>
    <n v="1"/>
    <m/>
    <m/>
    <n v="7120"/>
    <s v="CREDITOS DE CONSUMO"/>
    <n v="0"/>
    <n v="0"/>
    <n v="890480123"/>
    <s v="UNIVERSIDAD DE CARTAGENA"/>
    <n v="5"/>
    <m/>
    <m/>
    <m/>
    <m/>
    <n v="2"/>
    <n v="7"/>
    <n v="2"/>
  </r>
  <r>
    <n v="14537"/>
    <s v="C"/>
    <x v="461"/>
    <x v="0"/>
    <n v="4"/>
    <n v="550000066"/>
    <d v="2014-06-10T00:00:00"/>
    <d v="2024-01-30T00:00:00"/>
    <n v="0"/>
    <n v="1"/>
    <n v="2"/>
    <n v="30"/>
    <n v="2"/>
    <n v="21474970"/>
    <n v="23720000"/>
    <n v="22657"/>
    <n v="859"/>
    <n v="21741"/>
    <n v="0"/>
    <n v="0"/>
    <n v="0"/>
    <m/>
    <n v="0"/>
    <n v="0"/>
    <n v="0"/>
    <m/>
    <m/>
    <d v="2021-03-30T00:00:00"/>
    <n v="1"/>
    <s v="O"/>
    <n v="1"/>
    <n v="30"/>
    <n v="0"/>
    <m/>
    <m/>
    <m/>
    <m/>
    <m/>
    <m/>
    <n v="1"/>
    <n v="1"/>
    <m/>
    <m/>
    <n v="7204"/>
    <s v="CREDITOS DE CONSUMO"/>
    <n v="0"/>
    <n v="0"/>
    <n v="890480123"/>
    <s v="UNIVERSIDAD DE CARTAGENA"/>
    <n v="5"/>
    <m/>
    <m/>
    <m/>
    <m/>
    <n v="2"/>
    <n v="7"/>
    <n v="2"/>
  </r>
  <r>
    <n v="7671"/>
    <s v="C"/>
    <x v="461"/>
    <x v="0"/>
    <n v="4"/>
    <n v="550000067"/>
    <d v="2014-06-10T00:00:00"/>
    <d v="2024-01-30T00:00:00"/>
    <n v="0"/>
    <n v="1"/>
    <n v="2"/>
    <n v="30"/>
    <n v="2"/>
    <n v="21474970"/>
    <n v="23720000"/>
    <n v="11955"/>
    <n v="453"/>
    <n v="11473"/>
    <n v="0"/>
    <n v="0"/>
    <n v="0"/>
    <m/>
    <n v="0"/>
    <n v="0"/>
    <n v="0"/>
    <m/>
    <m/>
    <d v="2021-03-30T00:00:00"/>
    <n v="1"/>
    <s v="O"/>
    <n v="1"/>
    <n v="30"/>
    <n v="0"/>
    <m/>
    <m/>
    <m/>
    <m/>
    <m/>
    <m/>
    <n v="1"/>
    <n v="1"/>
    <m/>
    <m/>
    <n v="3802"/>
    <s v="CREDITOS DE CONSUMO"/>
    <n v="0"/>
    <n v="0"/>
    <n v="890480123"/>
    <s v="UNIVERSIDAD DE CARTAGENA"/>
    <n v="5"/>
    <m/>
    <m/>
    <m/>
    <m/>
    <n v="2"/>
    <n v="7"/>
    <n v="2"/>
  </r>
  <r>
    <n v="11526"/>
    <s v="C"/>
    <x v="461"/>
    <x v="0"/>
    <n v="4"/>
    <n v="550000134"/>
    <d v="2014-06-28T00:00:00"/>
    <d v="2024-01-30T00:00:00"/>
    <n v="0"/>
    <n v="1"/>
    <n v="2"/>
    <n v="30"/>
    <n v="2"/>
    <n v="21474970"/>
    <n v="23720000"/>
    <n v="17965"/>
    <n v="681"/>
    <n v="17239"/>
    <n v="0"/>
    <n v="0"/>
    <n v="0"/>
    <m/>
    <n v="0"/>
    <n v="0"/>
    <n v="0"/>
    <m/>
    <m/>
    <d v="2021-03-30T00:00:00"/>
    <n v="1"/>
    <s v="O"/>
    <n v="1"/>
    <n v="30"/>
    <n v="0"/>
    <m/>
    <m/>
    <m/>
    <m/>
    <m/>
    <m/>
    <n v="1"/>
    <n v="1"/>
    <m/>
    <m/>
    <n v="5713"/>
    <s v="CREDITOS DE CONSUMO"/>
    <n v="0"/>
    <n v="0"/>
    <n v="890480123"/>
    <s v="UNIVERSIDAD DE CARTAGENA"/>
    <n v="5"/>
    <m/>
    <m/>
    <m/>
    <m/>
    <n v="2"/>
    <n v="7"/>
    <n v="2"/>
  </r>
  <r>
    <n v="7144"/>
    <s v="C"/>
    <x v="461"/>
    <x v="0"/>
    <n v="4"/>
    <n v="550000504"/>
    <d v="2014-08-04T00:00:00"/>
    <d v="2024-01-30T00:00:00"/>
    <n v="0"/>
    <n v="1"/>
    <n v="0"/>
    <n v="30"/>
    <n v="2"/>
    <n v="21474970"/>
    <n v="23720000"/>
    <n v="10803"/>
    <n v="410"/>
    <n v="10685"/>
    <n v="205"/>
    <n v="0"/>
    <n v="0"/>
    <m/>
    <n v="0"/>
    <n v="0"/>
    <n v="0"/>
    <m/>
    <m/>
    <d v="2021-02-26T00:00:00"/>
    <n v="1"/>
    <s v="O"/>
    <n v="1"/>
    <n v="30"/>
    <n v="0"/>
    <m/>
    <m/>
    <m/>
    <m/>
    <m/>
    <m/>
    <n v="1"/>
    <n v="1"/>
    <m/>
    <m/>
    <n v="3541"/>
    <s v="CREDITOS DE CONSUMO"/>
    <n v="0"/>
    <n v="0"/>
    <n v="890480123"/>
    <s v="UNIVERSIDAD DE CARTAGENA"/>
    <n v="5"/>
    <m/>
    <m/>
    <m/>
    <m/>
    <n v="2"/>
    <n v="7"/>
    <n v="2"/>
  </r>
  <r>
    <n v="7029"/>
    <s v="C"/>
    <x v="461"/>
    <x v="0"/>
    <n v="4"/>
    <n v="550000758"/>
    <d v="2014-08-31T00:00:00"/>
    <d v="2024-01-30T00:00:00"/>
    <n v="0"/>
    <n v="1"/>
    <n v="2"/>
    <n v="30"/>
    <n v="2"/>
    <n v="21474970"/>
    <n v="23720000"/>
    <n v="10954"/>
    <n v="415"/>
    <n v="10512"/>
    <n v="0"/>
    <n v="0"/>
    <n v="0"/>
    <m/>
    <n v="0"/>
    <n v="0"/>
    <n v="0"/>
    <m/>
    <m/>
    <d v="2021-03-30T00:00:00"/>
    <n v="1"/>
    <s v="O"/>
    <n v="1"/>
    <n v="30"/>
    <n v="0"/>
    <m/>
    <m/>
    <m/>
    <m/>
    <m/>
    <m/>
    <n v="1"/>
    <n v="1"/>
    <m/>
    <m/>
    <n v="3483"/>
    <s v="CREDITOS DE CONSUMO"/>
    <n v="0"/>
    <n v="0"/>
    <n v="890480123"/>
    <s v="UNIVERSIDAD DE CARTAGENA"/>
    <n v="5"/>
    <m/>
    <m/>
    <m/>
    <m/>
    <n v="2"/>
    <n v="7"/>
    <n v="2"/>
  </r>
  <r>
    <n v="17328"/>
    <s v="C"/>
    <x v="461"/>
    <x v="0"/>
    <n v="4"/>
    <n v="550004037"/>
    <d v="2015-04-01T00:00:00"/>
    <d v="2024-01-30T00:00:00"/>
    <n v="0"/>
    <n v="1"/>
    <n v="2"/>
    <n v="30"/>
    <n v="2"/>
    <n v="21474970"/>
    <n v="23720000"/>
    <n v="27007"/>
    <n v="1024"/>
    <n v="25916"/>
    <n v="0"/>
    <n v="0"/>
    <n v="0"/>
    <m/>
    <n v="0"/>
    <n v="0"/>
    <n v="0"/>
    <m/>
    <m/>
    <d v="2021-03-30T00:00:00"/>
    <n v="1"/>
    <s v="O"/>
    <n v="1"/>
    <n v="30"/>
    <n v="0"/>
    <m/>
    <m/>
    <m/>
    <m/>
    <m/>
    <m/>
    <n v="1"/>
    <n v="1"/>
    <m/>
    <m/>
    <n v="8588"/>
    <s v="CREDITOS DE CONSUMO"/>
    <n v="0"/>
    <n v="0"/>
    <n v="890480123"/>
    <s v="UNIVERSIDAD DE CARTAGENA"/>
    <n v="5"/>
    <m/>
    <m/>
    <m/>
    <m/>
    <n v="2"/>
    <n v="7"/>
    <n v="2"/>
  </r>
  <r>
    <n v="16490"/>
    <s v="C"/>
    <x v="461"/>
    <x v="0"/>
    <n v="4"/>
    <n v="550004038"/>
    <d v="2015-04-01T00:00:00"/>
    <d v="2024-01-30T00:00:00"/>
    <n v="0"/>
    <n v="1"/>
    <n v="2"/>
    <n v="30"/>
    <n v="2"/>
    <n v="21474970"/>
    <n v="23720000"/>
    <n v="25702"/>
    <n v="975"/>
    <n v="24663"/>
    <n v="0"/>
    <n v="0"/>
    <n v="0"/>
    <m/>
    <n v="0"/>
    <n v="0"/>
    <n v="0"/>
    <m/>
    <m/>
    <d v="2021-03-30T00:00:00"/>
    <n v="1"/>
    <s v="O"/>
    <n v="1"/>
    <n v="30"/>
    <n v="0"/>
    <m/>
    <m/>
    <m/>
    <m/>
    <m/>
    <m/>
    <n v="1"/>
    <n v="1"/>
    <m/>
    <m/>
    <n v="8173"/>
    <s v="CREDITOS DE CONSUMO"/>
    <n v="0"/>
    <n v="0"/>
    <n v="890480123"/>
    <s v="UNIVERSIDAD DE CARTAGENA"/>
    <n v="5"/>
    <m/>
    <m/>
    <m/>
    <m/>
    <n v="2"/>
    <n v="7"/>
    <n v="2"/>
  </r>
  <r>
    <n v="14720"/>
    <s v="C"/>
    <x v="461"/>
    <x v="0"/>
    <n v="4"/>
    <n v="550004039"/>
    <d v="2015-04-01T00:00:00"/>
    <d v="2024-01-30T00:00:00"/>
    <n v="0"/>
    <n v="1"/>
    <n v="2"/>
    <n v="30"/>
    <n v="2"/>
    <n v="21474970"/>
    <n v="23720000"/>
    <n v="22942"/>
    <n v="870"/>
    <n v="22015"/>
    <n v="0"/>
    <n v="0"/>
    <n v="0"/>
    <m/>
    <n v="0"/>
    <n v="0"/>
    <n v="0"/>
    <m/>
    <m/>
    <d v="2021-03-30T00:00:00"/>
    <n v="1"/>
    <s v="O"/>
    <n v="1"/>
    <n v="30"/>
    <n v="0"/>
    <m/>
    <m/>
    <m/>
    <m/>
    <m/>
    <m/>
    <n v="1"/>
    <n v="1"/>
    <m/>
    <m/>
    <n v="7295"/>
    <s v="CREDITOS DE CONSUMO"/>
    <n v="0"/>
    <n v="0"/>
    <n v="890480123"/>
    <s v="UNIVERSIDAD DE CARTAGENA"/>
    <n v="5"/>
    <m/>
    <m/>
    <m/>
    <m/>
    <n v="2"/>
    <n v="7"/>
    <n v="2"/>
  </r>
  <r>
    <n v="14750"/>
    <s v="C"/>
    <x v="461"/>
    <x v="0"/>
    <n v="4"/>
    <n v="550004040"/>
    <d v="2015-04-01T00:00:00"/>
    <d v="2024-01-30T00:00:00"/>
    <n v="0"/>
    <n v="1"/>
    <n v="2"/>
    <n v="30"/>
    <n v="2"/>
    <n v="21474970"/>
    <n v="23720000"/>
    <n v="22990"/>
    <n v="872"/>
    <n v="22060"/>
    <n v="0"/>
    <n v="0"/>
    <n v="0"/>
    <m/>
    <n v="0"/>
    <n v="0"/>
    <n v="0"/>
    <m/>
    <m/>
    <d v="2021-03-30T00:00:00"/>
    <n v="1"/>
    <s v="O"/>
    <n v="1"/>
    <n v="30"/>
    <n v="0"/>
    <m/>
    <m/>
    <m/>
    <m/>
    <m/>
    <m/>
    <n v="1"/>
    <n v="1"/>
    <m/>
    <m/>
    <n v="7310"/>
    <s v="CREDITOS DE CONSUMO"/>
    <n v="0"/>
    <n v="0"/>
    <n v="890480123"/>
    <s v="UNIVERSIDAD DE CARTAGENA"/>
    <n v="5"/>
    <m/>
    <m/>
    <m/>
    <m/>
    <n v="2"/>
    <n v="7"/>
    <n v="2"/>
  </r>
  <r>
    <n v="14609"/>
    <s v="C"/>
    <x v="461"/>
    <x v="0"/>
    <n v="4"/>
    <n v="550004041"/>
    <d v="2015-04-01T00:00:00"/>
    <d v="2024-01-30T00:00:00"/>
    <n v="0"/>
    <n v="1"/>
    <n v="2"/>
    <n v="30"/>
    <n v="2"/>
    <n v="21474970"/>
    <n v="23720000"/>
    <n v="22770"/>
    <n v="863"/>
    <n v="21850"/>
    <n v="0"/>
    <n v="0"/>
    <n v="0"/>
    <m/>
    <n v="0"/>
    <n v="0"/>
    <n v="0"/>
    <m/>
    <m/>
    <d v="2021-03-30T00:00:00"/>
    <n v="1"/>
    <s v="O"/>
    <n v="1"/>
    <n v="30"/>
    <n v="0"/>
    <m/>
    <m/>
    <m/>
    <m/>
    <m/>
    <m/>
    <n v="1"/>
    <n v="1"/>
    <m/>
    <m/>
    <n v="7241"/>
    <s v="CREDITOS DE CONSUMO"/>
    <n v="0"/>
    <n v="0"/>
    <n v="890480123"/>
    <s v="UNIVERSIDAD DE CARTAGENA"/>
    <n v="5"/>
    <m/>
    <m/>
    <m/>
    <m/>
    <n v="2"/>
    <n v="7"/>
    <n v="2"/>
  </r>
  <r>
    <n v="9670"/>
    <s v="C"/>
    <x v="461"/>
    <x v="0"/>
    <n v="4"/>
    <n v="550004042"/>
    <d v="2015-04-01T00:00:00"/>
    <d v="2024-01-30T00:00:00"/>
    <n v="0"/>
    <n v="1"/>
    <n v="2"/>
    <n v="30"/>
    <n v="2"/>
    <n v="21474970"/>
    <n v="23720000"/>
    <n v="15071"/>
    <n v="571"/>
    <n v="14463"/>
    <n v="0"/>
    <n v="0"/>
    <n v="0"/>
    <m/>
    <n v="0"/>
    <n v="0"/>
    <n v="0"/>
    <m/>
    <m/>
    <d v="2021-03-30T00:00:00"/>
    <n v="1"/>
    <s v="O"/>
    <n v="1"/>
    <n v="30"/>
    <n v="0"/>
    <m/>
    <m/>
    <m/>
    <m/>
    <m/>
    <m/>
    <n v="1"/>
    <n v="1"/>
    <m/>
    <m/>
    <n v="4793"/>
    <s v="CREDITOS DE CONSUMO"/>
    <n v="0"/>
    <n v="0"/>
    <n v="890480123"/>
    <s v="UNIVERSIDAD DE CARTAGENA"/>
    <n v="5"/>
    <m/>
    <m/>
    <m/>
    <m/>
    <n v="2"/>
    <n v="7"/>
    <n v="2"/>
  </r>
  <r>
    <n v="10188"/>
    <s v="C"/>
    <x v="461"/>
    <x v="0"/>
    <n v="4"/>
    <n v="550004478"/>
    <d v="2015-05-03T00:00:00"/>
    <d v="2024-01-30T00:00:00"/>
    <n v="0"/>
    <n v="1"/>
    <n v="2"/>
    <n v="30"/>
    <n v="2"/>
    <n v="21474970"/>
    <n v="23720000"/>
    <n v="15880"/>
    <n v="602"/>
    <n v="15238"/>
    <n v="0"/>
    <n v="0"/>
    <n v="0"/>
    <m/>
    <n v="0"/>
    <n v="0"/>
    <n v="0"/>
    <m/>
    <m/>
    <d v="2021-03-30T00:00:00"/>
    <n v="1"/>
    <s v="O"/>
    <n v="1"/>
    <n v="30"/>
    <n v="0"/>
    <m/>
    <m/>
    <m/>
    <m/>
    <m/>
    <m/>
    <n v="1"/>
    <n v="1"/>
    <m/>
    <m/>
    <n v="5050"/>
    <s v="CREDITOS DE CONSUMO"/>
    <n v="0"/>
    <n v="0"/>
    <n v="890480123"/>
    <s v="UNIVERSIDAD DE CARTAGENA"/>
    <n v="5"/>
    <m/>
    <m/>
    <m/>
    <m/>
    <n v="2"/>
    <n v="7"/>
    <n v="2"/>
  </r>
  <r>
    <n v="22347"/>
    <s v="C"/>
    <x v="461"/>
    <x v="0"/>
    <n v="4"/>
    <n v="550004531"/>
    <d v="2015-05-07T00:00:00"/>
    <d v="2024-01-30T00:00:00"/>
    <n v="0"/>
    <n v="1"/>
    <n v="2"/>
    <n v="30"/>
    <n v="2"/>
    <n v="21474970"/>
    <n v="23720000"/>
    <n v="34831"/>
    <n v="1321"/>
    <n v="33423"/>
    <n v="0"/>
    <n v="0"/>
    <n v="0"/>
    <m/>
    <n v="0"/>
    <n v="0"/>
    <n v="0"/>
    <m/>
    <m/>
    <d v="2021-03-30T00:00:00"/>
    <n v="1"/>
    <s v="O"/>
    <n v="1"/>
    <n v="30"/>
    <n v="0"/>
    <m/>
    <m/>
    <m/>
    <m/>
    <m/>
    <m/>
    <n v="1"/>
    <n v="1"/>
    <m/>
    <m/>
    <n v="11076"/>
    <s v="CREDITOS DE CONSUMO"/>
    <n v="0"/>
    <n v="0"/>
    <n v="890480123"/>
    <s v="UNIVERSIDAD DE CARTAGENA"/>
    <n v="5"/>
    <m/>
    <m/>
    <m/>
    <m/>
    <n v="2"/>
    <n v="7"/>
    <n v="2"/>
  </r>
  <r>
    <n v="21952"/>
    <s v="C"/>
    <x v="461"/>
    <x v="0"/>
    <n v="4"/>
    <n v="550004532"/>
    <d v="2015-05-07T00:00:00"/>
    <d v="2024-01-30T00:00:00"/>
    <n v="0"/>
    <n v="1"/>
    <n v="2"/>
    <n v="30"/>
    <n v="2"/>
    <n v="21474970"/>
    <n v="23720000"/>
    <n v="34214"/>
    <n v="1297"/>
    <n v="32832"/>
    <n v="0"/>
    <n v="0"/>
    <n v="0"/>
    <m/>
    <n v="0"/>
    <n v="0"/>
    <n v="0"/>
    <m/>
    <m/>
    <d v="2021-03-30T00:00:00"/>
    <n v="1"/>
    <s v="O"/>
    <n v="1"/>
    <n v="30"/>
    <n v="0"/>
    <m/>
    <m/>
    <m/>
    <m/>
    <m/>
    <m/>
    <n v="1"/>
    <n v="1"/>
    <m/>
    <m/>
    <n v="10880"/>
    <s v="CREDITOS DE CONSUMO"/>
    <n v="0"/>
    <n v="0"/>
    <n v="890480123"/>
    <s v="UNIVERSIDAD DE CARTAGENA"/>
    <n v="5"/>
    <m/>
    <m/>
    <m/>
    <m/>
    <n v="2"/>
    <n v="7"/>
    <n v="2"/>
  </r>
  <r>
    <n v="22092"/>
    <s v="C"/>
    <x v="461"/>
    <x v="0"/>
    <n v="4"/>
    <n v="550004533"/>
    <d v="2015-05-07T00:00:00"/>
    <d v="2024-01-30T00:00:00"/>
    <n v="0"/>
    <n v="1"/>
    <n v="2"/>
    <n v="30"/>
    <n v="2"/>
    <n v="21474970"/>
    <n v="23720000"/>
    <n v="34433"/>
    <n v="1306"/>
    <n v="33041"/>
    <n v="0"/>
    <n v="0"/>
    <n v="0"/>
    <m/>
    <n v="0"/>
    <n v="0"/>
    <n v="0"/>
    <m/>
    <m/>
    <d v="2021-03-30T00:00:00"/>
    <n v="1"/>
    <s v="O"/>
    <n v="1"/>
    <n v="30"/>
    <n v="0"/>
    <m/>
    <m/>
    <m/>
    <m/>
    <m/>
    <m/>
    <n v="1"/>
    <n v="1"/>
    <m/>
    <m/>
    <n v="10949"/>
    <s v="CREDITOS DE CONSUMO"/>
    <n v="0"/>
    <n v="0"/>
    <n v="890480123"/>
    <s v="UNIVERSIDAD DE CARTAGENA"/>
    <n v="5"/>
    <m/>
    <m/>
    <m/>
    <m/>
    <n v="2"/>
    <n v="7"/>
    <n v="2"/>
  </r>
  <r>
    <n v="25026"/>
    <s v="C"/>
    <x v="461"/>
    <x v="0"/>
    <n v="4"/>
    <n v="550004534"/>
    <d v="2015-05-07T00:00:00"/>
    <d v="2024-01-30T00:00:00"/>
    <n v="0"/>
    <n v="1"/>
    <n v="2"/>
    <n v="30"/>
    <n v="2"/>
    <n v="21474970"/>
    <n v="23720000"/>
    <n v="39006"/>
    <n v="1479"/>
    <n v="37430"/>
    <n v="0"/>
    <n v="0"/>
    <n v="0"/>
    <m/>
    <n v="0"/>
    <n v="0"/>
    <n v="0"/>
    <m/>
    <m/>
    <d v="2021-03-30T00:00:00"/>
    <n v="1"/>
    <s v="O"/>
    <n v="1"/>
    <n v="30"/>
    <n v="0"/>
    <m/>
    <m/>
    <m/>
    <m/>
    <m/>
    <m/>
    <n v="1"/>
    <n v="1"/>
    <m/>
    <m/>
    <n v="12404"/>
    <s v="CREDITOS DE CONSUMO"/>
    <n v="0"/>
    <n v="0"/>
    <n v="890480123"/>
    <s v="UNIVERSIDAD DE CARTAGENA"/>
    <n v="5"/>
    <m/>
    <m/>
    <m/>
    <m/>
    <n v="2"/>
    <n v="7"/>
    <n v="2"/>
  </r>
  <r>
    <n v="1425"/>
    <s v="C"/>
    <x v="461"/>
    <x v="0"/>
    <n v="4"/>
    <n v="550004540"/>
    <d v="2015-05-07T00:00:00"/>
    <d v="2023-05-30T00:00:00"/>
    <n v="0"/>
    <n v="1"/>
    <n v="9"/>
    <n v="30"/>
    <n v="2"/>
    <n v="21474970"/>
    <n v="23720000"/>
    <n v="2691"/>
    <n v="104"/>
    <n v="2131"/>
    <n v="0"/>
    <n v="0"/>
    <n v="0"/>
    <m/>
    <n v="0"/>
    <n v="0"/>
    <n v="0"/>
    <m/>
    <m/>
    <d v="2021-03-30T00:00:00"/>
    <n v="1"/>
    <s v="O"/>
    <n v="1"/>
    <n v="30"/>
    <n v="0"/>
    <m/>
    <m/>
    <m/>
    <m/>
    <m/>
    <m/>
    <n v="1"/>
    <n v="1"/>
    <m/>
    <m/>
    <n v="706"/>
    <s v="CREDITOS DE CONSUMO"/>
    <n v="0"/>
    <n v="0"/>
    <n v="890480123"/>
    <s v="UNIVERSIDAD DE CARTAGENA"/>
    <n v="5"/>
    <m/>
    <m/>
    <m/>
    <m/>
    <n v="2"/>
    <n v="7"/>
    <n v="2"/>
  </r>
  <r>
    <n v="25650"/>
    <s v="C"/>
    <x v="461"/>
    <x v="0"/>
    <n v="4"/>
    <n v="550004555"/>
    <d v="2015-05-08T00:00:00"/>
    <d v="2024-01-30T00:00:00"/>
    <n v="0"/>
    <n v="1"/>
    <n v="2"/>
    <n v="30"/>
    <n v="2"/>
    <n v="21474970"/>
    <n v="23720000"/>
    <n v="39978"/>
    <n v="1516"/>
    <n v="38362"/>
    <n v="0"/>
    <n v="0"/>
    <n v="0"/>
    <m/>
    <n v="0"/>
    <n v="0"/>
    <n v="0"/>
    <m/>
    <m/>
    <d v="2021-03-30T00:00:00"/>
    <n v="1"/>
    <s v="O"/>
    <n v="1"/>
    <n v="30"/>
    <n v="0"/>
    <m/>
    <m/>
    <m/>
    <m/>
    <m/>
    <m/>
    <n v="1"/>
    <n v="1"/>
    <m/>
    <m/>
    <n v="12712"/>
    <s v="CREDITOS DE CONSUMO"/>
    <n v="0"/>
    <n v="0"/>
    <n v="890480123"/>
    <s v="UNIVERSIDAD DE CARTAGENA"/>
    <n v="5"/>
    <m/>
    <m/>
    <m/>
    <m/>
    <n v="2"/>
    <n v="7"/>
    <n v="2"/>
  </r>
  <r>
    <n v="26426"/>
    <s v="C"/>
    <x v="461"/>
    <x v="0"/>
    <n v="4"/>
    <n v="550004556"/>
    <d v="2015-05-08T00:00:00"/>
    <d v="2024-01-30T00:00:00"/>
    <n v="0"/>
    <n v="1"/>
    <n v="2"/>
    <n v="30"/>
    <n v="2"/>
    <n v="21474970"/>
    <n v="23720000"/>
    <n v="41189"/>
    <n v="1562"/>
    <n v="39524"/>
    <n v="0"/>
    <n v="0"/>
    <n v="0"/>
    <m/>
    <n v="0"/>
    <n v="0"/>
    <n v="0"/>
    <m/>
    <m/>
    <d v="2021-03-30T00:00:00"/>
    <n v="1"/>
    <s v="O"/>
    <n v="1"/>
    <n v="30"/>
    <n v="0"/>
    <m/>
    <m/>
    <m/>
    <m/>
    <m/>
    <m/>
    <n v="1"/>
    <n v="1"/>
    <m/>
    <m/>
    <n v="13098"/>
    <s v="CREDITOS DE CONSUMO"/>
    <n v="0"/>
    <n v="0"/>
    <n v="890480123"/>
    <s v="UNIVERSIDAD DE CARTAGENA"/>
    <n v="5"/>
    <m/>
    <m/>
    <m/>
    <m/>
    <n v="2"/>
    <n v="7"/>
    <n v="2"/>
  </r>
  <r>
    <n v="26398"/>
    <s v="C"/>
    <x v="461"/>
    <x v="0"/>
    <n v="4"/>
    <n v="550004557"/>
    <d v="2015-05-08T00:00:00"/>
    <d v="2024-01-30T00:00:00"/>
    <n v="0"/>
    <n v="1"/>
    <n v="2"/>
    <n v="30"/>
    <n v="2"/>
    <n v="21474970"/>
    <n v="23720000"/>
    <n v="41144"/>
    <n v="1560"/>
    <n v="39482"/>
    <n v="0"/>
    <n v="0"/>
    <n v="0"/>
    <m/>
    <n v="0"/>
    <n v="0"/>
    <n v="0"/>
    <m/>
    <m/>
    <d v="2021-03-30T00:00:00"/>
    <n v="1"/>
    <s v="O"/>
    <n v="1"/>
    <n v="30"/>
    <n v="0"/>
    <m/>
    <m/>
    <m/>
    <m/>
    <m/>
    <m/>
    <n v="1"/>
    <n v="1"/>
    <m/>
    <m/>
    <n v="13084"/>
    <s v="CREDITOS DE CONSUMO"/>
    <n v="0"/>
    <n v="0"/>
    <n v="890480123"/>
    <s v="UNIVERSIDAD DE CARTAGENA"/>
    <n v="5"/>
    <m/>
    <m/>
    <m/>
    <m/>
    <n v="2"/>
    <n v="7"/>
    <n v="2"/>
  </r>
  <r>
    <n v="26762"/>
    <s v="C"/>
    <x v="461"/>
    <x v="0"/>
    <n v="4"/>
    <n v="550004558"/>
    <d v="2015-05-08T00:00:00"/>
    <d v="2024-01-30T00:00:00"/>
    <n v="0"/>
    <n v="1"/>
    <n v="2"/>
    <n v="30"/>
    <n v="2"/>
    <n v="21474970"/>
    <n v="23720000"/>
    <n v="41712"/>
    <n v="1582"/>
    <n v="40026"/>
    <n v="0"/>
    <n v="0"/>
    <n v="0"/>
    <m/>
    <n v="0"/>
    <n v="0"/>
    <n v="0"/>
    <m/>
    <m/>
    <d v="2021-03-30T00:00:00"/>
    <n v="1"/>
    <s v="O"/>
    <n v="1"/>
    <n v="30"/>
    <n v="0"/>
    <m/>
    <m/>
    <m/>
    <m/>
    <m/>
    <m/>
    <n v="1"/>
    <n v="1"/>
    <m/>
    <m/>
    <n v="13264"/>
    <s v="CREDITOS DE CONSUMO"/>
    <n v="0"/>
    <n v="0"/>
    <n v="890480123"/>
    <s v="UNIVERSIDAD DE CARTAGENA"/>
    <n v="5"/>
    <m/>
    <m/>
    <m/>
    <m/>
    <n v="2"/>
    <n v="7"/>
    <n v="2"/>
  </r>
  <r>
    <n v="26288"/>
    <s v="C"/>
    <x v="461"/>
    <x v="0"/>
    <n v="4"/>
    <n v="550004587"/>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x v="461"/>
    <x v="0"/>
    <n v="4"/>
    <n v="550004588"/>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x v="461"/>
    <x v="0"/>
    <n v="4"/>
    <n v="550004589"/>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35398"/>
    <s v="C"/>
    <x v="461"/>
    <x v="0"/>
    <n v="4"/>
    <n v="550004590"/>
    <d v="2015-05-09T00:00:00"/>
    <d v="2024-01-30T00:00:00"/>
    <n v="0"/>
    <n v="1"/>
    <n v="2"/>
    <n v="30"/>
    <n v="2"/>
    <n v="21474970"/>
    <n v="23720000"/>
    <n v="55170"/>
    <n v="2092"/>
    <n v="52941"/>
    <n v="0"/>
    <n v="0"/>
    <n v="0"/>
    <m/>
    <n v="0"/>
    <n v="0"/>
    <n v="0"/>
    <m/>
    <m/>
    <d v="2021-03-30T00:00:00"/>
    <n v="1"/>
    <s v="O"/>
    <n v="1"/>
    <n v="30"/>
    <n v="0"/>
    <m/>
    <m/>
    <m/>
    <m/>
    <m/>
    <m/>
    <n v="1"/>
    <n v="1"/>
    <m/>
    <m/>
    <n v="17543"/>
    <s v="CREDITOS DE CONSUMO"/>
    <n v="0"/>
    <n v="0"/>
    <n v="890480123"/>
    <s v="UNIVERSIDAD DE CARTAGENA"/>
    <n v="5"/>
    <m/>
    <m/>
    <m/>
    <m/>
    <n v="2"/>
    <n v="7"/>
    <n v="2"/>
  </r>
  <r>
    <n v="256"/>
    <s v="C"/>
    <x v="461"/>
    <x v="0"/>
    <n v="4"/>
    <n v="550005163"/>
    <d v="2015-06-13T00:00:00"/>
    <d v="2023-05-30T00:00:00"/>
    <n v="0"/>
    <n v="1"/>
    <n v="10"/>
    <n v="30"/>
    <n v="2"/>
    <n v="21474970"/>
    <n v="23720000"/>
    <n v="484"/>
    <n v="18"/>
    <n v="383"/>
    <n v="0"/>
    <n v="0"/>
    <n v="0"/>
    <m/>
    <n v="0"/>
    <n v="0"/>
    <n v="0"/>
    <m/>
    <m/>
    <d v="2021-03-30T00:00:00"/>
    <n v="1"/>
    <s v="O"/>
    <n v="1"/>
    <n v="30"/>
    <n v="0"/>
    <m/>
    <m/>
    <m/>
    <m/>
    <m/>
    <m/>
    <n v="1"/>
    <n v="1"/>
    <m/>
    <m/>
    <n v="127"/>
    <s v="CREDITOS DE CONSUMO"/>
    <n v="0"/>
    <n v="0"/>
    <n v="890480123"/>
    <s v="UNIVERSIDAD DE CARTAGENA"/>
    <n v="5"/>
    <m/>
    <m/>
    <m/>
    <m/>
    <n v="2"/>
    <n v="7"/>
    <n v="2"/>
  </r>
  <r>
    <n v="77"/>
    <s v="C"/>
    <x v="461"/>
    <x v="0"/>
    <n v="4"/>
    <n v="550005164"/>
    <d v="2015-06-13T00:00:00"/>
    <d v="2023-05-30T00:00:00"/>
    <n v="0"/>
    <n v="1"/>
    <n v="10"/>
    <n v="30"/>
    <n v="2"/>
    <n v="21474970"/>
    <n v="23720000"/>
    <n v="151"/>
    <n v="6"/>
    <n v="115"/>
    <n v="0"/>
    <n v="0"/>
    <n v="0"/>
    <m/>
    <n v="0"/>
    <n v="0"/>
    <n v="0"/>
    <m/>
    <m/>
    <d v="2021-03-30T00:00:00"/>
    <n v="1"/>
    <s v="O"/>
    <n v="1"/>
    <n v="30"/>
    <n v="0"/>
    <m/>
    <m/>
    <m/>
    <m/>
    <m/>
    <m/>
    <n v="1"/>
    <n v="1"/>
    <m/>
    <m/>
    <n v="38"/>
    <s v="CREDITOS DE CONSUMO"/>
    <n v="0"/>
    <n v="0"/>
    <n v="890480123"/>
    <s v="UNIVERSIDAD DE CARTAGENA"/>
    <n v="5"/>
    <m/>
    <m/>
    <m/>
    <m/>
    <n v="2"/>
    <n v="7"/>
    <n v="2"/>
  </r>
  <r>
    <n v="565"/>
    <s v="C"/>
    <x v="461"/>
    <x v="0"/>
    <n v="4"/>
    <n v="550005165"/>
    <d v="2015-06-13T00:00:00"/>
    <d v="2023-06-30T00:00:00"/>
    <n v="0"/>
    <n v="1"/>
    <n v="9"/>
    <n v="30"/>
    <n v="2"/>
    <n v="21474970"/>
    <n v="23720000"/>
    <n v="1050"/>
    <n v="40"/>
    <n v="845"/>
    <n v="0"/>
    <n v="0"/>
    <n v="0"/>
    <m/>
    <n v="0"/>
    <n v="0"/>
    <n v="0"/>
    <m/>
    <m/>
    <d v="2021-03-30T00:00:00"/>
    <n v="1"/>
    <s v="O"/>
    <n v="1"/>
    <n v="30"/>
    <n v="0"/>
    <m/>
    <m/>
    <m/>
    <m/>
    <m/>
    <m/>
    <n v="1"/>
    <n v="1"/>
    <m/>
    <m/>
    <n v="280"/>
    <s v="CREDITOS DE CONSUMO"/>
    <n v="0"/>
    <n v="0"/>
    <n v="890480123"/>
    <s v="UNIVERSIDAD DE CARTAGENA"/>
    <n v="5"/>
    <m/>
    <m/>
    <m/>
    <m/>
    <n v="2"/>
    <n v="7"/>
    <n v="2"/>
  </r>
  <r>
    <n v="699"/>
    <s v="C"/>
    <x v="461"/>
    <x v="0"/>
    <n v="4"/>
    <n v="550005178"/>
    <d v="2015-06-14T00:00:00"/>
    <d v="2023-06-30T00:00:00"/>
    <n v="0"/>
    <n v="1"/>
    <n v="9"/>
    <n v="30"/>
    <n v="2"/>
    <n v="21474970"/>
    <n v="23720000"/>
    <n v="1295"/>
    <n v="49"/>
    <n v="1045"/>
    <n v="0"/>
    <n v="0"/>
    <n v="0"/>
    <m/>
    <n v="0"/>
    <n v="0"/>
    <n v="0"/>
    <m/>
    <m/>
    <d v="2021-03-30T00:00:00"/>
    <n v="1"/>
    <s v="O"/>
    <n v="1"/>
    <n v="30"/>
    <n v="0"/>
    <m/>
    <m/>
    <m/>
    <m/>
    <m/>
    <m/>
    <n v="1"/>
    <n v="1"/>
    <m/>
    <m/>
    <n v="346"/>
    <s v="CREDITOS DE CONSUMO"/>
    <n v="0"/>
    <n v="0"/>
    <n v="890480123"/>
    <s v="UNIVERSIDAD DE CARTAGENA"/>
    <n v="5"/>
    <m/>
    <m/>
    <m/>
    <m/>
    <n v="2"/>
    <n v="7"/>
    <n v="2"/>
  </r>
  <r>
    <n v="1750"/>
    <s v="C"/>
    <x v="461"/>
    <x v="0"/>
    <n v="4"/>
    <n v="550005479"/>
    <d v="2015-07-02T00:00:00"/>
    <d v="2023-06-30T00:00:00"/>
    <n v="0"/>
    <n v="1"/>
    <n v="9"/>
    <n v="30"/>
    <n v="2"/>
    <n v="21474970"/>
    <n v="23720000"/>
    <n v="3245"/>
    <n v="123"/>
    <n v="2617"/>
    <n v="0"/>
    <n v="0"/>
    <n v="0"/>
    <m/>
    <n v="0"/>
    <n v="0"/>
    <n v="0"/>
    <m/>
    <m/>
    <d v="2021-03-30T00:00:00"/>
    <n v="1"/>
    <s v="O"/>
    <n v="1"/>
    <n v="30"/>
    <n v="0"/>
    <m/>
    <m/>
    <m/>
    <m/>
    <m/>
    <m/>
    <n v="1"/>
    <n v="1"/>
    <m/>
    <m/>
    <n v="867"/>
    <s v="CREDITOS DE CONSUMO"/>
    <n v="0"/>
    <n v="0"/>
    <n v="890480123"/>
    <s v="UNIVERSIDAD DE CARTAGENA"/>
    <n v="5"/>
    <m/>
    <m/>
    <m/>
    <m/>
    <n v="2"/>
    <n v="7"/>
    <n v="2"/>
  </r>
  <r>
    <n v="1828"/>
    <s v="C"/>
    <x v="461"/>
    <x v="0"/>
    <n v="4"/>
    <n v="550005491"/>
    <d v="2015-07-03T00:00:00"/>
    <d v="2023-06-30T00:00:00"/>
    <n v="0"/>
    <n v="1"/>
    <n v="9"/>
    <n v="30"/>
    <n v="2"/>
    <n v="21474970"/>
    <n v="23720000"/>
    <n v="3385"/>
    <n v="128"/>
    <n v="2733"/>
    <n v="0"/>
    <n v="0"/>
    <n v="0"/>
    <m/>
    <n v="0"/>
    <n v="0"/>
    <n v="0"/>
    <m/>
    <m/>
    <d v="2021-03-30T00:00:00"/>
    <n v="1"/>
    <s v="O"/>
    <n v="1"/>
    <n v="30"/>
    <n v="0"/>
    <m/>
    <m/>
    <m/>
    <m/>
    <m/>
    <m/>
    <n v="1"/>
    <n v="1"/>
    <m/>
    <m/>
    <n v="905"/>
    <s v="CREDITOS DE CONSUMO"/>
    <n v="0"/>
    <n v="0"/>
    <n v="890480123"/>
    <s v="UNIVERSIDAD DE CARTAGENA"/>
    <n v="5"/>
    <m/>
    <m/>
    <m/>
    <m/>
    <n v="2"/>
    <n v="7"/>
    <n v="2"/>
  </r>
  <r>
    <n v="595"/>
    <s v="C"/>
    <x v="461"/>
    <x v="0"/>
    <n v="4"/>
    <n v="550005494"/>
    <d v="2015-07-03T00:00:00"/>
    <d v="2023-06-30T00:00:00"/>
    <n v="0"/>
    <n v="1"/>
    <n v="9"/>
    <n v="30"/>
    <n v="2"/>
    <n v="21474970"/>
    <n v="23720000"/>
    <n v="1105"/>
    <n v="42"/>
    <n v="890"/>
    <n v="0"/>
    <n v="0"/>
    <n v="0"/>
    <m/>
    <n v="0"/>
    <n v="0"/>
    <n v="0"/>
    <m/>
    <m/>
    <d v="2021-03-30T00:00:00"/>
    <n v="1"/>
    <s v="O"/>
    <n v="1"/>
    <n v="30"/>
    <n v="0"/>
    <m/>
    <m/>
    <m/>
    <m/>
    <m/>
    <m/>
    <n v="1"/>
    <n v="1"/>
    <m/>
    <m/>
    <n v="295"/>
    <s v="CREDITOS DE CONSUMO"/>
    <n v="0"/>
    <n v="0"/>
    <n v="890480123"/>
    <s v="UNIVERSIDAD DE CARTAGENA"/>
    <n v="5"/>
    <m/>
    <m/>
    <m/>
    <m/>
    <n v="2"/>
    <n v="7"/>
    <n v="2"/>
  </r>
  <r>
    <n v="6173"/>
    <s v="C"/>
    <x v="461"/>
    <x v="0"/>
    <n v="4"/>
    <n v="550005771"/>
    <d v="2015-07-29T00:00:00"/>
    <d v="2024-01-30T00:00:00"/>
    <n v="0"/>
    <n v="1"/>
    <n v="2"/>
    <n v="30"/>
    <n v="2"/>
    <n v="21474970"/>
    <n v="23720000"/>
    <n v="9621"/>
    <n v="365"/>
    <n v="9232"/>
    <n v="0"/>
    <n v="0"/>
    <n v="0"/>
    <m/>
    <n v="0"/>
    <n v="0"/>
    <n v="0"/>
    <m/>
    <m/>
    <d v="2021-03-30T00:00:00"/>
    <n v="1"/>
    <s v="O"/>
    <n v="1"/>
    <n v="30"/>
    <n v="0"/>
    <m/>
    <m/>
    <m/>
    <m/>
    <m/>
    <m/>
    <n v="1"/>
    <n v="1"/>
    <m/>
    <m/>
    <n v="3059"/>
    <s v="CREDITOS DE CONSUMO"/>
    <n v="0"/>
    <n v="0"/>
    <n v="890480123"/>
    <s v="UNIVERSIDAD DE CARTAGENA"/>
    <n v="5"/>
    <m/>
    <m/>
    <m/>
    <m/>
    <n v="2"/>
    <n v="7"/>
    <n v="2"/>
  </r>
  <r>
    <n v="6337"/>
    <s v="C"/>
    <x v="461"/>
    <x v="0"/>
    <n v="4"/>
    <n v="550006371"/>
    <d v="2015-09-02T00:00:00"/>
    <d v="2024-01-30T00:00:00"/>
    <n v="0"/>
    <n v="1"/>
    <n v="2"/>
    <n v="30"/>
    <n v="2"/>
    <n v="21474970"/>
    <n v="23720000"/>
    <n v="9878"/>
    <n v="375"/>
    <n v="9478"/>
    <n v="0"/>
    <n v="0"/>
    <n v="0"/>
    <m/>
    <n v="0"/>
    <n v="0"/>
    <n v="0"/>
    <m/>
    <m/>
    <d v="2021-03-30T00:00:00"/>
    <n v="1"/>
    <s v="O"/>
    <n v="1"/>
    <n v="30"/>
    <n v="0"/>
    <m/>
    <m/>
    <m/>
    <m/>
    <m/>
    <m/>
    <n v="1"/>
    <n v="1"/>
    <m/>
    <m/>
    <n v="3141"/>
    <s v="CREDITOS DE CONSUMO"/>
    <n v="0"/>
    <n v="0"/>
    <n v="890480123"/>
    <s v="UNIVERSIDAD DE CARTAGENA"/>
    <n v="5"/>
    <m/>
    <m/>
    <m/>
    <m/>
    <n v="2"/>
    <n v="7"/>
    <n v="2"/>
  </r>
  <r>
    <n v="1431"/>
    <s v="C"/>
    <x v="461"/>
    <x v="0"/>
    <n v="4"/>
    <n v="550006372"/>
    <d v="2015-09-02T00:00:00"/>
    <d v="2023-06-30T00:00:00"/>
    <n v="0"/>
    <n v="1"/>
    <n v="9"/>
    <n v="30"/>
    <n v="2"/>
    <n v="21474970"/>
    <n v="23720000"/>
    <n v="2682"/>
    <n v="102"/>
    <n v="2140"/>
    <n v="0"/>
    <n v="0"/>
    <n v="0"/>
    <m/>
    <n v="0"/>
    <n v="0"/>
    <n v="0"/>
    <m/>
    <m/>
    <d v="2021-03-30T00:00:00"/>
    <n v="1"/>
    <s v="O"/>
    <n v="1"/>
    <n v="30"/>
    <n v="0"/>
    <m/>
    <m/>
    <m/>
    <m/>
    <m/>
    <m/>
    <n v="1"/>
    <n v="1"/>
    <m/>
    <m/>
    <n v="709"/>
    <s v="CREDITOS DE CONSUMO"/>
    <n v="0"/>
    <n v="0"/>
    <n v="890480123"/>
    <s v="UNIVERSIDAD DE CARTAGENA"/>
    <n v="5"/>
    <m/>
    <m/>
    <m/>
    <m/>
    <n v="2"/>
    <n v="7"/>
    <n v="2"/>
  </r>
  <r>
    <n v="7217"/>
    <s v="C"/>
    <x v="461"/>
    <x v="0"/>
    <n v="4"/>
    <n v="550006957"/>
    <d v="2015-10-07T00:00:00"/>
    <d v="2024-01-30T00:00:00"/>
    <n v="0"/>
    <n v="1"/>
    <n v="2"/>
    <n v="30"/>
    <n v="2"/>
    <n v="21474970"/>
    <n v="23720000"/>
    <n v="11249"/>
    <n v="427"/>
    <n v="10793"/>
    <n v="0"/>
    <n v="0"/>
    <n v="0"/>
    <m/>
    <n v="0"/>
    <n v="0"/>
    <n v="0"/>
    <m/>
    <m/>
    <d v="2021-03-30T00:00:00"/>
    <n v="1"/>
    <s v="O"/>
    <n v="1"/>
    <n v="30"/>
    <n v="0"/>
    <m/>
    <m/>
    <m/>
    <m/>
    <m/>
    <m/>
    <n v="1"/>
    <n v="1"/>
    <m/>
    <m/>
    <n v="3576"/>
    <s v="CREDITOS DE CONSUMO"/>
    <n v="0"/>
    <n v="0"/>
    <n v="890480123"/>
    <s v="UNIVERSIDAD DE CARTAGENA"/>
    <n v="5"/>
    <m/>
    <m/>
    <m/>
    <m/>
    <n v="2"/>
    <n v="7"/>
    <n v="2"/>
  </r>
  <r>
    <n v="11967"/>
    <s v="C"/>
    <x v="461"/>
    <x v="0"/>
    <n v="4"/>
    <n v="550007199"/>
    <d v="2015-10-29T00:00:00"/>
    <d v="2024-01-30T00:00:00"/>
    <n v="0"/>
    <n v="1"/>
    <n v="2"/>
    <n v="30"/>
    <n v="2"/>
    <n v="21474970"/>
    <n v="23720000"/>
    <n v="18651"/>
    <n v="707"/>
    <n v="17898"/>
    <n v="0"/>
    <n v="0"/>
    <n v="0"/>
    <m/>
    <n v="0"/>
    <n v="0"/>
    <n v="0"/>
    <m/>
    <m/>
    <d v="2021-03-30T00:00:00"/>
    <n v="1"/>
    <s v="O"/>
    <n v="1"/>
    <n v="30"/>
    <n v="0"/>
    <m/>
    <m/>
    <m/>
    <m/>
    <m/>
    <m/>
    <n v="1"/>
    <n v="1"/>
    <m/>
    <m/>
    <n v="5931"/>
    <s v="CREDITOS DE CONSUMO"/>
    <n v="0"/>
    <n v="0"/>
    <n v="890480123"/>
    <s v="UNIVERSIDAD DE CARTAGENA"/>
    <n v="5"/>
    <m/>
    <m/>
    <m/>
    <m/>
    <n v="2"/>
    <n v="7"/>
    <n v="2"/>
  </r>
  <r>
    <n v="10822"/>
    <s v="C"/>
    <x v="461"/>
    <x v="0"/>
    <n v="4"/>
    <n v="550007811"/>
    <d v="2015-12-02T00:00:00"/>
    <d v="2024-01-30T00:00:00"/>
    <n v="0"/>
    <n v="1"/>
    <n v="2"/>
    <n v="30"/>
    <n v="2"/>
    <n v="21474970"/>
    <n v="23720000"/>
    <n v="16868"/>
    <n v="640"/>
    <n v="16186"/>
    <n v="0"/>
    <n v="0"/>
    <n v="0"/>
    <m/>
    <n v="0"/>
    <n v="0"/>
    <n v="0"/>
    <m/>
    <m/>
    <d v="2021-03-30T00:00:00"/>
    <n v="1"/>
    <s v="O"/>
    <n v="1"/>
    <n v="30"/>
    <n v="0"/>
    <m/>
    <m/>
    <m/>
    <m/>
    <m/>
    <m/>
    <n v="1"/>
    <n v="1"/>
    <m/>
    <m/>
    <n v="5364"/>
    <s v="CREDITOS DE CONSUMO"/>
    <n v="0"/>
    <n v="0"/>
    <n v="890480123"/>
    <s v="UNIVERSIDAD DE CARTAGENA"/>
    <n v="5"/>
    <m/>
    <m/>
    <m/>
    <m/>
    <n v="2"/>
    <n v="7"/>
    <n v="2"/>
  </r>
  <r>
    <n v="3715"/>
    <s v="C"/>
    <x v="461"/>
    <x v="0"/>
    <n v="4"/>
    <n v="550008096"/>
    <d v="2015-12-27T00:00:00"/>
    <d v="2024-01-30T00:00:00"/>
    <n v="0"/>
    <n v="1"/>
    <n v="2"/>
    <n v="30"/>
    <n v="2"/>
    <n v="22490513"/>
    <n v="24960000"/>
    <n v="5788"/>
    <n v="223"/>
    <n v="5556"/>
    <n v="0"/>
    <n v="0"/>
    <n v="0"/>
    <m/>
    <n v="0"/>
    <n v="0"/>
    <n v="0"/>
    <m/>
    <m/>
    <d v="2021-03-30T00:00:00"/>
    <n v="1"/>
    <s v="O"/>
    <n v="1"/>
    <n v="30"/>
    <n v="0"/>
    <m/>
    <m/>
    <m/>
    <m/>
    <m/>
    <m/>
    <n v="1"/>
    <n v="1"/>
    <m/>
    <m/>
    <n v="1841"/>
    <s v="CREDITOS DE CONSUMO"/>
    <n v="0"/>
    <n v="0"/>
    <n v="890480123"/>
    <s v="UNIVERSIDAD DE CARTAGENA"/>
    <n v="5"/>
    <m/>
    <m/>
    <m/>
    <m/>
    <n v="2"/>
    <n v="7"/>
    <n v="2"/>
  </r>
  <r>
    <n v="481"/>
    <s v="C"/>
    <x v="461"/>
    <x v="0"/>
    <n v="4"/>
    <n v="550008101"/>
    <d v="2015-12-27T00:00:00"/>
    <d v="2023-05-30T00:00:00"/>
    <n v="0"/>
    <n v="1"/>
    <n v="9"/>
    <n v="30"/>
    <n v="2"/>
    <n v="22490513"/>
    <n v="24960000"/>
    <n v="896"/>
    <n v="35"/>
    <n v="719"/>
    <n v="0"/>
    <n v="0"/>
    <n v="0"/>
    <m/>
    <n v="0"/>
    <n v="0"/>
    <n v="0"/>
    <m/>
    <m/>
    <d v="2021-03-30T00:00:00"/>
    <n v="1"/>
    <s v="O"/>
    <n v="1"/>
    <n v="30"/>
    <n v="0"/>
    <m/>
    <m/>
    <m/>
    <m/>
    <m/>
    <m/>
    <n v="1"/>
    <n v="1"/>
    <m/>
    <m/>
    <n v="238"/>
    <s v="CREDITOS DE CONSUMO"/>
    <n v="0"/>
    <n v="0"/>
    <n v="890480123"/>
    <s v="UNIVERSIDAD DE CARTAGENA"/>
    <n v="5"/>
    <m/>
    <m/>
    <m/>
    <m/>
    <n v="2"/>
    <n v="7"/>
    <n v="2"/>
  </r>
  <r>
    <n v="9812"/>
    <s v="C"/>
    <x v="461"/>
    <x v="0"/>
    <n v="4"/>
    <n v="550008109"/>
    <d v="2015-12-28T00:00:00"/>
    <d v="2024-01-30T00:00:00"/>
    <n v="0"/>
    <n v="1"/>
    <n v="2"/>
    <n v="30"/>
    <n v="2"/>
    <n v="22490513"/>
    <n v="24960000"/>
    <n v="15284"/>
    <n v="588"/>
    <n v="14675"/>
    <n v="0"/>
    <n v="0"/>
    <n v="0"/>
    <m/>
    <n v="0"/>
    <n v="0"/>
    <n v="0"/>
    <m/>
    <m/>
    <d v="2021-03-30T00:00:00"/>
    <n v="1"/>
    <s v="O"/>
    <n v="1"/>
    <n v="30"/>
    <n v="0"/>
    <m/>
    <m/>
    <m/>
    <m/>
    <m/>
    <m/>
    <n v="1"/>
    <n v="1"/>
    <m/>
    <m/>
    <n v="4863"/>
    <s v="CREDITOS DE CONSUMO"/>
    <n v="0"/>
    <n v="0"/>
    <n v="890480123"/>
    <s v="UNIVERSIDAD DE CARTAGENA"/>
    <n v="5"/>
    <m/>
    <m/>
    <m/>
    <m/>
    <n v="2"/>
    <n v="7"/>
    <n v="2"/>
  </r>
  <r>
    <n v="12388"/>
    <s v="C"/>
    <x v="461"/>
    <x v="0"/>
    <n v="4"/>
    <n v="550008567"/>
    <d v="2016-02-01T00:00:00"/>
    <d v="2024-01-30T00:00:00"/>
    <n v="0"/>
    <n v="1"/>
    <n v="2"/>
    <n v="30"/>
    <n v="2"/>
    <n v="22490513"/>
    <n v="24960000"/>
    <n v="19295"/>
    <n v="742"/>
    <n v="18528"/>
    <n v="0"/>
    <n v="0"/>
    <n v="0"/>
    <m/>
    <n v="0"/>
    <n v="0"/>
    <n v="0"/>
    <m/>
    <m/>
    <d v="2021-03-30T00:00:00"/>
    <n v="1"/>
    <s v="O"/>
    <n v="1"/>
    <n v="30"/>
    <n v="0"/>
    <m/>
    <m/>
    <m/>
    <m/>
    <m/>
    <m/>
    <n v="1"/>
    <n v="1"/>
    <m/>
    <m/>
    <n v="6140"/>
    <s v="CREDITOS DE CONSUMO"/>
    <n v="0"/>
    <n v="0"/>
    <n v="890480123"/>
    <s v="UNIVERSIDAD DE CARTAGENA"/>
    <n v="5"/>
    <m/>
    <m/>
    <m/>
    <m/>
    <n v="2"/>
    <n v="7"/>
    <n v="2"/>
  </r>
  <r>
    <n v="19845"/>
    <s v="C"/>
    <x v="461"/>
    <x v="0"/>
    <n v="4"/>
    <n v="550008878"/>
    <d v="2016-03-03T00:00:00"/>
    <d v="2024-01-30T00:00:00"/>
    <n v="0"/>
    <n v="1"/>
    <n v="2"/>
    <n v="30"/>
    <n v="2"/>
    <n v="22490513"/>
    <n v="24960000"/>
    <n v="30909"/>
    <n v="1188"/>
    <n v="29680"/>
    <n v="0"/>
    <n v="0"/>
    <n v="0"/>
    <m/>
    <n v="0"/>
    <n v="0"/>
    <n v="0"/>
    <m/>
    <m/>
    <d v="2021-03-30T00:00:00"/>
    <n v="1"/>
    <s v="O"/>
    <n v="1"/>
    <n v="30"/>
    <n v="0"/>
    <m/>
    <m/>
    <m/>
    <m/>
    <m/>
    <m/>
    <n v="1"/>
    <n v="1"/>
    <m/>
    <m/>
    <n v="9835"/>
    <s v="CREDITOS DE CONSUMO"/>
    <n v="0"/>
    <n v="0"/>
    <n v="890480123"/>
    <s v="UNIVERSIDAD DE CARTAGENA"/>
    <n v="5"/>
    <m/>
    <m/>
    <m/>
    <m/>
    <n v="2"/>
    <n v="7"/>
    <n v="2"/>
  </r>
  <r>
    <n v="17928"/>
    <s v="C"/>
    <x v="461"/>
    <x v="0"/>
    <n v="4"/>
    <n v="550009203"/>
    <d v="2016-04-02T00:00:00"/>
    <d v="2024-01-30T00:00:00"/>
    <n v="0"/>
    <n v="1"/>
    <n v="2"/>
    <n v="30"/>
    <n v="2"/>
    <n v="22490513"/>
    <n v="24960000"/>
    <n v="27926"/>
    <n v="1074"/>
    <n v="26814"/>
    <n v="0"/>
    <n v="0"/>
    <n v="0"/>
    <m/>
    <n v="0"/>
    <n v="0"/>
    <n v="0"/>
    <m/>
    <m/>
    <d v="2021-03-30T00:00:00"/>
    <n v="1"/>
    <s v="O"/>
    <n v="1"/>
    <n v="30"/>
    <n v="0"/>
    <m/>
    <m/>
    <m/>
    <m/>
    <m/>
    <m/>
    <n v="1"/>
    <n v="1"/>
    <m/>
    <m/>
    <n v="8886"/>
    <s v="CREDITOS DE CONSUMO"/>
    <n v="0"/>
    <n v="0"/>
    <n v="890480123"/>
    <s v="UNIVERSIDAD DE CARTAGENA"/>
    <n v="5"/>
    <m/>
    <m/>
    <m/>
    <m/>
    <n v="2"/>
    <n v="7"/>
    <n v="2"/>
  </r>
  <r>
    <n v="22382"/>
    <s v="C"/>
    <x v="461"/>
    <x v="0"/>
    <n v="4"/>
    <n v="550009468"/>
    <d v="2016-05-01T00:00:00"/>
    <d v="2024-01-30T00:00:00"/>
    <n v="0"/>
    <n v="1"/>
    <n v="2"/>
    <n v="30"/>
    <n v="2"/>
    <n v="22490513"/>
    <n v="24960000"/>
    <n v="34862"/>
    <n v="1340"/>
    <n v="33476"/>
    <n v="0"/>
    <n v="0"/>
    <n v="0"/>
    <m/>
    <n v="0"/>
    <n v="0"/>
    <n v="0"/>
    <m/>
    <m/>
    <d v="2021-03-30T00:00:00"/>
    <n v="1"/>
    <s v="O"/>
    <n v="1"/>
    <n v="30"/>
    <n v="0"/>
    <m/>
    <m/>
    <m/>
    <m/>
    <m/>
    <m/>
    <n v="1"/>
    <n v="1"/>
    <m/>
    <m/>
    <n v="11094"/>
    <s v="CREDITOS DE CONSUMO"/>
    <n v="0"/>
    <n v="0"/>
    <n v="890480123"/>
    <s v="UNIVERSIDAD DE CARTAGENA"/>
    <n v="5"/>
    <m/>
    <m/>
    <m/>
    <m/>
    <n v="2"/>
    <n v="7"/>
    <n v="2"/>
  </r>
  <r>
    <n v="24364"/>
    <s v="C"/>
    <x v="461"/>
    <x v="0"/>
    <n v="4"/>
    <n v="550009874"/>
    <d v="2016-06-01T00:00:00"/>
    <d v="2024-01-30T00:00:00"/>
    <n v="0"/>
    <n v="1"/>
    <n v="2"/>
    <n v="30"/>
    <n v="2"/>
    <n v="22490513"/>
    <n v="24960000"/>
    <n v="37949"/>
    <n v="1459"/>
    <n v="36439"/>
    <n v="0"/>
    <n v="0"/>
    <n v="0"/>
    <m/>
    <n v="0"/>
    <n v="0"/>
    <n v="0"/>
    <m/>
    <m/>
    <d v="2021-03-30T00:00:00"/>
    <n v="1"/>
    <s v="O"/>
    <n v="1"/>
    <n v="30"/>
    <n v="0"/>
    <m/>
    <m/>
    <m/>
    <m/>
    <m/>
    <m/>
    <n v="1"/>
    <n v="1"/>
    <m/>
    <m/>
    <n v="12075"/>
    <s v="CREDITOS DE CONSUMO"/>
    <n v="0"/>
    <n v="0"/>
    <n v="890480123"/>
    <s v="UNIVERSIDAD DE CARTAGENA"/>
    <n v="5"/>
    <m/>
    <m/>
    <m/>
    <m/>
    <n v="2"/>
    <n v="7"/>
    <n v="2"/>
  </r>
  <r>
    <n v="1171"/>
    <s v="C"/>
    <x v="461"/>
    <x v="0"/>
    <n v="4"/>
    <n v="550009875"/>
    <d v="2016-06-01T00:00:00"/>
    <d v="2023-05-30T00:00:00"/>
    <n v="0"/>
    <n v="1"/>
    <n v="9"/>
    <n v="30"/>
    <n v="2"/>
    <n v="22490513"/>
    <n v="24960000"/>
    <n v="2196"/>
    <n v="86"/>
    <n v="1752"/>
    <n v="0"/>
    <n v="0"/>
    <n v="0"/>
    <m/>
    <n v="0"/>
    <n v="0"/>
    <n v="0"/>
    <m/>
    <m/>
    <d v="2021-03-30T00:00:00"/>
    <n v="1"/>
    <s v="O"/>
    <n v="1"/>
    <n v="30"/>
    <n v="0"/>
    <m/>
    <m/>
    <m/>
    <m/>
    <m/>
    <m/>
    <n v="1"/>
    <n v="1"/>
    <m/>
    <m/>
    <n v="581"/>
    <s v="CREDITOS DE CONSUMO"/>
    <n v="0"/>
    <n v="0"/>
    <n v="890480123"/>
    <s v="UNIVERSIDAD DE CARTAGENA"/>
    <n v="5"/>
    <m/>
    <m/>
    <m/>
    <m/>
    <n v="2"/>
    <n v="7"/>
    <n v="2"/>
  </r>
  <r>
    <n v="10903"/>
    <s v="C"/>
    <x v="461"/>
    <x v="0"/>
    <n v="4"/>
    <n v="550010526"/>
    <d v="2016-07-05T00:00:00"/>
    <d v="2024-01-30T00:00:00"/>
    <n v="0"/>
    <n v="1"/>
    <n v="2"/>
    <n v="30"/>
    <n v="2"/>
    <n v="22490513"/>
    <n v="24960000"/>
    <n v="16982"/>
    <n v="653"/>
    <n v="16306"/>
    <n v="0"/>
    <n v="0"/>
    <n v="0"/>
    <m/>
    <n v="0"/>
    <n v="0"/>
    <n v="0"/>
    <m/>
    <m/>
    <d v="2021-03-30T00:00:00"/>
    <n v="1"/>
    <s v="O"/>
    <n v="1"/>
    <n v="30"/>
    <n v="0"/>
    <m/>
    <m/>
    <m/>
    <m/>
    <m/>
    <m/>
    <n v="1"/>
    <n v="1"/>
    <m/>
    <m/>
    <n v="5403"/>
    <s v="CREDITOS DE CONSUMO"/>
    <n v="0"/>
    <n v="0"/>
    <n v="890480123"/>
    <s v="UNIVERSIDAD DE CARTAGENA"/>
    <n v="5"/>
    <m/>
    <m/>
    <m/>
    <m/>
    <n v="2"/>
    <n v="7"/>
    <n v="2"/>
  </r>
  <r>
    <n v="27459"/>
    <s v="C"/>
    <x v="461"/>
    <x v="0"/>
    <n v="4"/>
    <n v="550010789"/>
    <d v="2016-07-29T00:00:00"/>
    <d v="2024-01-30T00:00:00"/>
    <n v="0"/>
    <n v="1"/>
    <n v="2"/>
    <n v="30"/>
    <n v="2"/>
    <n v="22490513"/>
    <n v="24960000"/>
    <n v="42768"/>
    <n v="1644"/>
    <n v="41068"/>
    <n v="0"/>
    <n v="0"/>
    <n v="0"/>
    <m/>
    <n v="0"/>
    <n v="0"/>
    <n v="0"/>
    <m/>
    <m/>
    <d v="2021-03-30T00:00:00"/>
    <n v="1"/>
    <s v="O"/>
    <n v="1"/>
    <n v="30"/>
    <n v="0"/>
    <m/>
    <m/>
    <m/>
    <m/>
    <m/>
    <m/>
    <n v="1"/>
    <n v="1"/>
    <m/>
    <m/>
    <n v="13609"/>
    <s v="CREDITOS DE CONSUMO"/>
    <n v="0"/>
    <n v="0"/>
    <n v="890480123"/>
    <s v="UNIVERSIDAD DE CARTAGENA"/>
    <n v="5"/>
    <m/>
    <m/>
    <m/>
    <m/>
    <n v="2"/>
    <n v="7"/>
    <n v="2"/>
  </r>
  <r>
    <n v="1470"/>
    <s v="C"/>
    <x v="461"/>
    <x v="0"/>
    <n v="4"/>
    <n v="550010964"/>
    <d v="2016-08-01T00:00:00"/>
    <d v="2023-05-30T00:00:00"/>
    <n v="0"/>
    <n v="1"/>
    <n v="9"/>
    <n v="30"/>
    <n v="2"/>
    <n v="22490513"/>
    <n v="24960000"/>
    <n v="2777"/>
    <n v="109"/>
    <n v="2199"/>
    <n v="0"/>
    <n v="0"/>
    <n v="0"/>
    <m/>
    <n v="0"/>
    <n v="0"/>
    <n v="0"/>
    <m/>
    <m/>
    <d v="2021-03-30T00:00:00"/>
    <n v="1"/>
    <s v="O"/>
    <n v="1"/>
    <n v="30"/>
    <n v="0"/>
    <m/>
    <m/>
    <m/>
    <m/>
    <m/>
    <m/>
    <n v="1"/>
    <n v="1"/>
    <m/>
    <m/>
    <n v="729"/>
    <s v="CREDITOS DE CONSUMO"/>
    <n v="0"/>
    <n v="0"/>
    <n v="890480123"/>
    <s v="UNIVERSIDAD DE CARTAGENA"/>
    <n v="5"/>
    <m/>
    <m/>
    <m/>
    <m/>
    <n v="2"/>
    <n v="7"/>
    <n v="2"/>
  </r>
  <r>
    <n v="49100"/>
    <s v="C"/>
    <x v="461"/>
    <x v="0"/>
    <n v="4"/>
    <n v="550011192"/>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00"/>
    <s v="C"/>
    <x v="461"/>
    <x v="0"/>
    <n v="4"/>
    <n v="550011193"/>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63"/>
    <s v="C"/>
    <x v="461"/>
    <x v="0"/>
    <n v="4"/>
    <n v="550011194"/>
    <d v="2016-08-18T00:00:00"/>
    <d v="2024-01-30T00:00:00"/>
    <n v="0"/>
    <n v="1"/>
    <n v="2"/>
    <n v="30"/>
    <n v="2"/>
    <n v="22490513"/>
    <n v="24960000"/>
    <n v="76646"/>
    <n v="2947"/>
    <n v="73530"/>
    <n v="0"/>
    <n v="0"/>
    <n v="0"/>
    <m/>
    <n v="0"/>
    <n v="0"/>
    <n v="0"/>
    <m/>
    <m/>
    <d v="2021-03-30T00:00:00"/>
    <n v="1"/>
    <s v="O"/>
    <n v="1"/>
    <n v="30"/>
    <n v="0"/>
    <m/>
    <m/>
    <m/>
    <m/>
    <m/>
    <m/>
    <n v="1"/>
    <n v="1"/>
    <m/>
    <m/>
    <n v="24367"/>
    <s v="CREDITOS DE CONSUMO"/>
    <n v="0"/>
    <n v="0"/>
    <n v="890480123"/>
    <s v="UNIVERSIDAD DE CARTAGENA"/>
    <n v="5"/>
    <m/>
    <m/>
    <m/>
    <m/>
    <n v="2"/>
    <n v="7"/>
    <n v="2"/>
  </r>
  <r>
    <n v="48971"/>
    <s v="C"/>
    <x v="461"/>
    <x v="0"/>
    <n v="4"/>
    <n v="550011195"/>
    <d v="2016-08-18T00:00:00"/>
    <d v="2024-01-30T00:00:00"/>
    <n v="0"/>
    <n v="1"/>
    <n v="1"/>
    <n v="30"/>
    <n v="2"/>
    <n v="22490513"/>
    <n v="24960000"/>
    <n v="74965"/>
    <n v="2882"/>
    <n v="73243"/>
    <n v="202"/>
    <n v="0"/>
    <n v="0"/>
    <m/>
    <n v="0"/>
    <n v="0"/>
    <n v="0"/>
    <m/>
    <m/>
    <d v="2021-03-30T00:00:00"/>
    <n v="1"/>
    <s v="O"/>
    <n v="1"/>
    <n v="30"/>
    <n v="0"/>
    <m/>
    <m/>
    <m/>
    <m/>
    <m/>
    <m/>
    <n v="1"/>
    <n v="1"/>
    <m/>
    <m/>
    <n v="24272"/>
    <s v="CREDITOS DE CONSUMO"/>
    <n v="0"/>
    <n v="0"/>
    <n v="890480123"/>
    <s v="UNIVERSIDAD DE CARTAGENA"/>
    <n v="5"/>
    <m/>
    <m/>
    <m/>
    <m/>
    <n v="2"/>
    <n v="7"/>
    <n v="2"/>
  </r>
  <r>
    <n v="52413"/>
    <s v="C"/>
    <x v="461"/>
    <x v="0"/>
    <n v="4"/>
    <n v="550011204"/>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52413"/>
    <s v="C"/>
    <x v="461"/>
    <x v="0"/>
    <n v="4"/>
    <n v="550011205"/>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31797"/>
    <s v="C"/>
    <x v="461"/>
    <x v="0"/>
    <n v="4"/>
    <n v="550011206"/>
    <d v="2016-08-19T00:00:00"/>
    <d v="2024-01-30T00:00:00"/>
    <n v="0"/>
    <n v="1"/>
    <n v="2"/>
    <n v="30"/>
    <n v="2"/>
    <n v="22490513"/>
    <n v="24960000"/>
    <n v="49526"/>
    <n v="1904"/>
    <n v="47556"/>
    <n v="0"/>
    <n v="0"/>
    <n v="0"/>
    <m/>
    <n v="0"/>
    <n v="0"/>
    <n v="0"/>
    <m/>
    <m/>
    <d v="2021-03-30T00:00:00"/>
    <n v="1"/>
    <s v="O"/>
    <n v="1"/>
    <n v="30"/>
    <n v="0"/>
    <m/>
    <m/>
    <m/>
    <m/>
    <m/>
    <m/>
    <n v="1"/>
    <n v="1"/>
    <m/>
    <m/>
    <n v="15759"/>
    <s v="CREDITOS DE CONSUMO"/>
    <n v="0"/>
    <n v="0"/>
    <n v="890480123"/>
    <s v="UNIVERSIDAD DE CARTAGENA"/>
    <n v="5"/>
    <m/>
    <m/>
    <m/>
    <m/>
    <n v="2"/>
    <n v="7"/>
    <n v="2"/>
  </r>
  <r>
    <n v="27451"/>
    <s v="C"/>
    <x v="461"/>
    <x v="0"/>
    <n v="4"/>
    <n v="550011349"/>
    <d v="2016-08-31T00:00:00"/>
    <d v="2024-01-30T00:00:00"/>
    <n v="0"/>
    <n v="1"/>
    <n v="2"/>
    <n v="30"/>
    <n v="2"/>
    <n v="22490513"/>
    <n v="24960000"/>
    <n v="42757"/>
    <n v="1644"/>
    <n v="41056"/>
    <n v="0"/>
    <n v="0"/>
    <n v="0"/>
    <m/>
    <n v="0"/>
    <n v="0"/>
    <n v="0"/>
    <m/>
    <m/>
    <d v="2021-03-30T00:00:00"/>
    <n v="1"/>
    <s v="O"/>
    <n v="1"/>
    <n v="30"/>
    <n v="0"/>
    <m/>
    <m/>
    <m/>
    <m/>
    <m/>
    <m/>
    <n v="1"/>
    <n v="1"/>
    <m/>
    <m/>
    <n v="13605"/>
    <s v="CREDITOS DE CONSUMO"/>
    <n v="0"/>
    <n v="0"/>
    <n v="890480123"/>
    <s v="UNIVERSIDAD DE CARTAGENA"/>
    <n v="5"/>
    <m/>
    <m/>
    <m/>
    <m/>
    <n v="2"/>
    <n v="7"/>
    <n v="2"/>
  </r>
  <r>
    <n v="1442"/>
    <s v="C"/>
    <x v="461"/>
    <x v="0"/>
    <n v="4"/>
    <n v="550011857"/>
    <d v="2016-09-30T00:00:00"/>
    <d v="2023-06-30T00:00:00"/>
    <n v="0"/>
    <n v="1"/>
    <n v="9"/>
    <n v="30"/>
    <n v="2"/>
    <n v="22490513"/>
    <n v="24960000"/>
    <n v="2699"/>
    <n v="104"/>
    <n v="2157"/>
    <n v="0"/>
    <n v="0"/>
    <n v="0"/>
    <m/>
    <n v="0"/>
    <n v="0"/>
    <n v="0"/>
    <m/>
    <m/>
    <d v="2021-03-30T00:00:00"/>
    <n v="1"/>
    <s v="O"/>
    <n v="1"/>
    <n v="30"/>
    <n v="0"/>
    <m/>
    <m/>
    <m/>
    <m/>
    <m/>
    <m/>
    <n v="1"/>
    <n v="1"/>
    <m/>
    <m/>
    <n v="715"/>
    <s v="CREDITOS DE CONSUMO"/>
    <n v="0"/>
    <n v="0"/>
    <n v="890480123"/>
    <s v="UNIVERSIDAD DE CARTAGENA"/>
    <n v="5"/>
    <m/>
    <m/>
    <m/>
    <m/>
    <n v="2"/>
    <n v="7"/>
    <n v="2"/>
  </r>
  <r>
    <n v="45274"/>
    <s v="C"/>
    <x v="461"/>
    <x v="0"/>
    <n v="4"/>
    <n v="550012063"/>
    <d v="2016-10-08T00:00:00"/>
    <d v="2024-01-30T00:00:00"/>
    <n v="0"/>
    <n v="1"/>
    <n v="1"/>
    <n v="30"/>
    <n v="2"/>
    <n v="22490513"/>
    <n v="24960000"/>
    <n v="69347"/>
    <n v="2666"/>
    <n v="67713"/>
    <n v="1429"/>
    <n v="0"/>
    <n v="0"/>
    <m/>
    <n v="0"/>
    <n v="0"/>
    <n v="0"/>
    <m/>
    <m/>
    <d v="2021-02-26T00:00:00"/>
    <n v="1"/>
    <s v="O"/>
    <n v="1"/>
    <n v="30"/>
    <n v="0"/>
    <m/>
    <m/>
    <m/>
    <m/>
    <m/>
    <m/>
    <n v="1"/>
    <n v="1"/>
    <m/>
    <m/>
    <n v="22439"/>
    <s v="CREDITOS DE CONSUMO"/>
    <n v="0"/>
    <n v="0"/>
    <n v="890480123"/>
    <s v="UNIVERSIDAD DE CARTAGENA"/>
    <n v="5"/>
    <m/>
    <m/>
    <m/>
    <m/>
    <n v="2"/>
    <n v="7"/>
    <n v="2"/>
  </r>
  <r>
    <n v="31445"/>
    <s v="C"/>
    <x v="461"/>
    <x v="0"/>
    <n v="4"/>
    <n v="550012370"/>
    <d v="2016-10-31T00:00:00"/>
    <d v="2024-01-30T00:00:00"/>
    <n v="0"/>
    <n v="1"/>
    <n v="2"/>
    <n v="30"/>
    <n v="2"/>
    <n v="22490513"/>
    <n v="24960000"/>
    <n v="48978"/>
    <n v="1883"/>
    <n v="47030"/>
    <n v="0"/>
    <n v="0"/>
    <n v="0"/>
    <m/>
    <n v="0"/>
    <n v="0"/>
    <n v="0"/>
    <m/>
    <m/>
    <d v="2021-03-30T00:00:00"/>
    <n v="1"/>
    <s v="O"/>
    <n v="1"/>
    <n v="30"/>
    <n v="0"/>
    <m/>
    <m/>
    <m/>
    <m/>
    <m/>
    <m/>
    <n v="1"/>
    <n v="1"/>
    <m/>
    <m/>
    <n v="15585"/>
    <s v="CREDITOS DE CONSUMO"/>
    <n v="0"/>
    <n v="0"/>
    <n v="890480123"/>
    <s v="UNIVERSIDAD DE CARTAGENA"/>
    <n v="5"/>
    <m/>
    <m/>
    <m/>
    <m/>
    <n v="2"/>
    <n v="7"/>
    <n v="2"/>
  </r>
  <r>
    <n v="7476"/>
    <s v="C"/>
    <x v="461"/>
    <x v="0"/>
    <n v="4"/>
    <n v="550012987"/>
    <d v="2016-12-04T00:00:00"/>
    <d v="2024-01-30T00:00:00"/>
    <n v="0"/>
    <n v="1"/>
    <n v="2"/>
    <n v="30"/>
    <n v="2"/>
    <n v="22490513"/>
    <n v="24960000"/>
    <n v="11646"/>
    <n v="448"/>
    <n v="11182"/>
    <n v="0"/>
    <n v="0"/>
    <n v="0"/>
    <m/>
    <n v="0"/>
    <n v="0"/>
    <n v="0"/>
    <m/>
    <m/>
    <d v="2021-03-30T00:00:00"/>
    <n v="1"/>
    <s v="O"/>
    <n v="1"/>
    <n v="30"/>
    <n v="0"/>
    <m/>
    <m/>
    <m/>
    <m/>
    <m/>
    <m/>
    <n v="1"/>
    <n v="1"/>
    <m/>
    <m/>
    <n v="3706"/>
    <s v="CREDITOS DE CONSUMO"/>
    <n v="0"/>
    <n v="0"/>
    <n v="890480123"/>
    <s v="UNIVERSIDAD DE CARTAGENA"/>
    <n v="5"/>
    <m/>
    <m/>
    <m/>
    <m/>
    <n v="2"/>
    <n v="7"/>
    <n v="2"/>
  </r>
  <r>
    <n v="8513"/>
    <s v="C"/>
    <x v="461"/>
    <x v="0"/>
    <n v="4"/>
    <n v="550012988"/>
    <d v="2016-12-04T00:00:00"/>
    <d v="2024-01-30T00:00:00"/>
    <n v="0"/>
    <n v="1"/>
    <n v="2"/>
    <n v="30"/>
    <n v="2"/>
    <n v="22490513"/>
    <n v="24960000"/>
    <n v="13259"/>
    <n v="510"/>
    <n v="12732"/>
    <n v="0"/>
    <n v="0"/>
    <n v="0"/>
    <m/>
    <n v="0"/>
    <n v="0"/>
    <n v="0"/>
    <m/>
    <m/>
    <d v="2021-03-30T00:00:00"/>
    <n v="1"/>
    <s v="O"/>
    <n v="1"/>
    <n v="30"/>
    <n v="0"/>
    <m/>
    <m/>
    <m/>
    <m/>
    <m/>
    <m/>
    <n v="1"/>
    <n v="1"/>
    <m/>
    <m/>
    <n v="4219"/>
    <s v="CREDITOS DE CONSUMO"/>
    <n v="0"/>
    <n v="0"/>
    <n v="890480123"/>
    <s v="UNIVERSIDAD DE CARTAGENA"/>
    <n v="5"/>
    <m/>
    <m/>
    <m/>
    <m/>
    <n v="2"/>
    <n v="7"/>
    <n v="2"/>
  </r>
  <r>
    <n v="811"/>
    <s v="C"/>
    <x v="461"/>
    <x v="0"/>
    <n v="4"/>
    <n v="550012989"/>
    <d v="2016-12-04T00:00:00"/>
    <d v="2023-05-30T00:00:00"/>
    <n v="0"/>
    <n v="1"/>
    <n v="10"/>
    <n v="30"/>
    <n v="2"/>
    <n v="22490513"/>
    <n v="24960000"/>
    <n v="1541"/>
    <n v="59"/>
    <n v="1213"/>
    <n v="0"/>
    <n v="0"/>
    <n v="0"/>
    <m/>
    <n v="0"/>
    <n v="0"/>
    <n v="0"/>
    <m/>
    <m/>
    <d v="2021-03-30T00:00:00"/>
    <n v="1"/>
    <s v="O"/>
    <n v="1"/>
    <n v="30"/>
    <n v="0"/>
    <m/>
    <m/>
    <m/>
    <m/>
    <m/>
    <m/>
    <n v="1"/>
    <n v="1"/>
    <m/>
    <m/>
    <n v="402"/>
    <s v="CREDITOS DE CONSUMO"/>
    <n v="0"/>
    <n v="0"/>
    <n v="890480123"/>
    <s v="UNIVERSIDAD DE CARTAGENA"/>
    <n v="5"/>
    <m/>
    <m/>
    <m/>
    <m/>
    <n v="2"/>
    <n v="7"/>
    <n v="2"/>
  </r>
  <r>
    <n v="9064"/>
    <s v="C"/>
    <x v="461"/>
    <x v="0"/>
    <n v="4"/>
    <n v="550013221"/>
    <d v="2016-12-24T00:00:00"/>
    <d v="2024-01-30T00:00:00"/>
    <n v="0"/>
    <n v="1"/>
    <n v="2"/>
    <n v="30"/>
    <n v="2"/>
    <n v="22490513"/>
    <n v="24960000"/>
    <n v="14118"/>
    <n v="543"/>
    <n v="13556"/>
    <n v="0"/>
    <n v="0"/>
    <n v="0"/>
    <m/>
    <n v="0"/>
    <n v="0"/>
    <n v="0"/>
    <m/>
    <m/>
    <d v="2021-03-30T00:00:00"/>
    <n v="1"/>
    <s v="O"/>
    <n v="1"/>
    <n v="30"/>
    <n v="0"/>
    <m/>
    <m/>
    <m/>
    <m/>
    <m/>
    <m/>
    <n v="1"/>
    <n v="1"/>
    <m/>
    <m/>
    <n v="4492"/>
    <s v="CREDITOS DE CONSUMO"/>
    <n v="0"/>
    <n v="0"/>
    <n v="890480123"/>
    <s v="UNIVERSIDAD DE CARTAGENA"/>
    <n v="5"/>
    <m/>
    <m/>
    <m/>
    <m/>
    <n v="2"/>
    <n v="7"/>
    <n v="2"/>
  </r>
  <r>
    <n v="9645"/>
    <s v="C"/>
    <x v="461"/>
    <x v="0"/>
    <n v="4"/>
    <n v="550013888"/>
    <d v="2017-02-02T00:00:00"/>
    <d v="2024-01-30T00:00:00"/>
    <n v="0"/>
    <n v="1"/>
    <n v="2"/>
    <n v="30"/>
    <n v="2"/>
    <n v="22490513"/>
    <n v="24960000"/>
    <n v="15023"/>
    <n v="578"/>
    <n v="14425"/>
    <n v="0"/>
    <n v="0"/>
    <n v="0"/>
    <m/>
    <n v="0"/>
    <n v="0"/>
    <n v="0"/>
    <m/>
    <m/>
    <d v="2021-03-30T00:00:00"/>
    <n v="1"/>
    <s v="O"/>
    <n v="1"/>
    <n v="30"/>
    <n v="0"/>
    <m/>
    <m/>
    <m/>
    <m/>
    <m/>
    <m/>
    <n v="1"/>
    <n v="1"/>
    <m/>
    <m/>
    <n v="4780"/>
    <s v="CREDITOS DE CONSUMO"/>
    <n v="0"/>
    <n v="0"/>
    <n v="890480123"/>
    <s v="UNIVERSIDAD DE CARTAGENA"/>
    <n v="5"/>
    <m/>
    <m/>
    <m/>
    <m/>
    <n v="2"/>
    <n v="7"/>
    <n v="2"/>
  </r>
  <r>
    <n v="3854"/>
    <s v="C"/>
    <x v="461"/>
    <x v="0"/>
    <n v="4"/>
    <n v="550013907"/>
    <d v="2017-02-04T00:00:00"/>
    <d v="2024-01-30T00:00:00"/>
    <n v="0"/>
    <n v="1"/>
    <n v="2"/>
    <n v="30"/>
    <n v="2"/>
    <n v="22490513"/>
    <n v="24960000"/>
    <n v="6004"/>
    <n v="231"/>
    <n v="5765"/>
    <n v="0"/>
    <n v="0"/>
    <n v="0"/>
    <m/>
    <n v="0"/>
    <n v="0"/>
    <n v="0"/>
    <m/>
    <m/>
    <d v="2021-03-30T00:00:00"/>
    <n v="1"/>
    <s v="O"/>
    <n v="1"/>
    <n v="30"/>
    <n v="0"/>
    <m/>
    <m/>
    <m/>
    <m/>
    <m/>
    <m/>
    <n v="1"/>
    <n v="1"/>
    <m/>
    <m/>
    <n v="1911"/>
    <s v="CREDITOS DE CONSUMO"/>
    <n v="0"/>
    <n v="0"/>
    <n v="890480123"/>
    <s v="UNIVERSIDAD DE CARTAGENA"/>
    <n v="5"/>
    <m/>
    <m/>
    <m/>
    <m/>
    <n v="2"/>
    <n v="7"/>
    <n v="2"/>
  </r>
  <r>
    <n v="38826"/>
    <s v="C"/>
    <x v="461"/>
    <x v="0"/>
    <n v="4"/>
    <n v="550013908"/>
    <d v="2017-02-04T00:00:00"/>
    <d v="2024-01-30T00:00:00"/>
    <n v="0"/>
    <n v="1"/>
    <n v="1"/>
    <n v="30"/>
    <n v="2"/>
    <n v="22490513"/>
    <n v="24960000"/>
    <n v="59459"/>
    <n v="2286"/>
    <n v="58069"/>
    <n v="1225"/>
    <n v="0"/>
    <n v="0"/>
    <m/>
    <n v="0"/>
    <n v="0"/>
    <n v="0"/>
    <m/>
    <m/>
    <d v="2021-02-26T00:00:00"/>
    <n v="1"/>
    <s v="O"/>
    <n v="1"/>
    <n v="30"/>
    <n v="0"/>
    <m/>
    <m/>
    <m/>
    <m/>
    <m/>
    <m/>
    <n v="1"/>
    <n v="1"/>
    <m/>
    <m/>
    <n v="19243"/>
    <s v="CREDITOS DE CONSUMO"/>
    <n v="0"/>
    <n v="0"/>
    <n v="890480123"/>
    <s v="UNIVERSIDAD DE CARTAGENA"/>
    <n v="5"/>
    <m/>
    <m/>
    <m/>
    <m/>
    <n v="2"/>
    <n v="7"/>
    <n v="2"/>
  </r>
  <r>
    <n v="13733"/>
    <s v="C"/>
    <x v="461"/>
    <x v="0"/>
    <n v="4"/>
    <n v="550014268"/>
    <d v="2017-03-01T00:00:00"/>
    <d v="2024-01-30T00:00:00"/>
    <n v="0"/>
    <n v="1"/>
    <n v="2"/>
    <n v="30"/>
    <n v="2"/>
    <n v="22490513"/>
    <n v="24960000"/>
    <n v="21390"/>
    <n v="822"/>
    <n v="20540"/>
    <n v="0"/>
    <n v="0"/>
    <n v="0"/>
    <m/>
    <n v="0"/>
    <n v="0"/>
    <n v="0"/>
    <m/>
    <m/>
    <d v="2021-03-30T00:00:00"/>
    <n v="1"/>
    <s v="O"/>
    <n v="1"/>
    <n v="30"/>
    <n v="0"/>
    <m/>
    <m/>
    <m/>
    <m/>
    <m/>
    <m/>
    <n v="1"/>
    <n v="1"/>
    <m/>
    <m/>
    <n v="6807"/>
    <s v="CREDITOS DE CONSUMO"/>
    <n v="0"/>
    <n v="0"/>
    <n v="890480123"/>
    <s v="UNIVERSIDAD DE CARTAGENA"/>
    <n v="5"/>
    <m/>
    <m/>
    <m/>
    <m/>
    <n v="2"/>
    <n v="7"/>
    <n v="2"/>
  </r>
  <r>
    <n v="44931"/>
    <s v="C"/>
    <x v="461"/>
    <x v="0"/>
    <n v="4"/>
    <n v="550014500"/>
    <d v="2017-03-31T00:00:00"/>
    <d v="2024-01-30T00:00:00"/>
    <n v="0"/>
    <n v="1"/>
    <n v="1"/>
    <n v="30"/>
    <n v="2"/>
    <n v="22490513"/>
    <n v="24960000"/>
    <n v="68792"/>
    <n v="2645"/>
    <n v="67200"/>
    <n v="1428"/>
    <n v="0"/>
    <n v="0"/>
    <m/>
    <n v="0"/>
    <n v="0"/>
    <n v="0"/>
    <m/>
    <m/>
    <d v="2021-02-26T00:00:00"/>
    <n v="1"/>
    <s v="O"/>
    <n v="1"/>
    <n v="30"/>
    <n v="0"/>
    <m/>
    <m/>
    <m/>
    <m/>
    <m/>
    <m/>
    <n v="1"/>
    <n v="1"/>
    <m/>
    <m/>
    <n v="22269"/>
    <s v="CREDITOS DE CONSUMO"/>
    <n v="0"/>
    <n v="0"/>
    <n v="890480123"/>
    <s v="UNIVERSIDAD DE CARTAGENA"/>
    <n v="5"/>
    <m/>
    <m/>
    <m/>
    <m/>
    <n v="2"/>
    <n v="7"/>
    <n v="2"/>
  </r>
  <r>
    <n v="29437"/>
    <s v="C"/>
    <x v="461"/>
    <x v="0"/>
    <n v="4"/>
    <n v="550014899"/>
    <d v="2017-04-28T00:00:00"/>
    <d v="2024-01-30T00:00:00"/>
    <n v="0"/>
    <n v="1"/>
    <n v="2"/>
    <n v="30"/>
    <n v="2"/>
    <n v="22490513"/>
    <n v="24960000"/>
    <n v="45852"/>
    <n v="1763"/>
    <n v="44027"/>
    <n v="0"/>
    <n v="0"/>
    <n v="0"/>
    <m/>
    <n v="0"/>
    <n v="0"/>
    <n v="0"/>
    <m/>
    <m/>
    <d v="2021-03-30T00:00:00"/>
    <n v="1"/>
    <s v="O"/>
    <n v="1"/>
    <n v="30"/>
    <n v="0"/>
    <m/>
    <m/>
    <m/>
    <m/>
    <m/>
    <m/>
    <n v="1"/>
    <n v="1"/>
    <m/>
    <m/>
    <n v="14590"/>
    <s v="CREDITOS DE CONSUMO"/>
    <n v="0"/>
    <n v="0"/>
    <n v="890480123"/>
    <s v="UNIVERSIDAD DE CARTAGENA"/>
    <n v="5"/>
    <m/>
    <m/>
    <m/>
    <m/>
    <n v="2"/>
    <n v="7"/>
    <n v="2"/>
  </r>
  <r>
    <n v="33056"/>
    <s v="C"/>
    <x v="461"/>
    <x v="0"/>
    <n v="4"/>
    <n v="550015768"/>
    <d v="2017-06-30T00:00:00"/>
    <d v="2024-01-30T00:00:00"/>
    <n v="0"/>
    <n v="1"/>
    <n v="2"/>
    <n v="30"/>
    <n v="2"/>
    <n v="22490513"/>
    <n v="24960000"/>
    <n v="51486"/>
    <n v="1979"/>
    <n v="49439"/>
    <n v="0"/>
    <n v="0"/>
    <n v="0"/>
    <m/>
    <n v="0"/>
    <n v="0"/>
    <n v="0"/>
    <m/>
    <m/>
    <d v="2021-03-30T00:00:00"/>
    <n v="1"/>
    <s v="O"/>
    <n v="1"/>
    <n v="30"/>
    <n v="0"/>
    <m/>
    <m/>
    <m/>
    <m/>
    <m/>
    <m/>
    <n v="1"/>
    <n v="1"/>
    <m/>
    <m/>
    <n v="16383"/>
    <s v="CREDITOS DE CONSUMO"/>
    <n v="0"/>
    <n v="0"/>
    <n v="890480123"/>
    <s v="UNIVERSIDAD DE CARTAGENA"/>
    <n v="5"/>
    <m/>
    <m/>
    <m/>
    <m/>
    <n v="2"/>
    <n v="7"/>
    <n v="2"/>
  </r>
  <r>
    <n v="26481"/>
    <s v="C"/>
    <x v="461"/>
    <x v="0"/>
    <n v="4"/>
    <n v="550015769"/>
    <d v="2017-06-30T00:00:00"/>
    <d v="2024-01-30T00:00:00"/>
    <n v="0"/>
    <n v="1"/>
    <n v="2"/>
    <n v="30"/>
    <n v="2"/>
    <n v="22490513"/>
    <n v="24960000"/>
    <n v="41247"/>
    <n v="1586"/>
    <n v="39606"/>
    <n v="0"/>
    <n v="0"/>
    <n v="0"/>
    <m/>
    <n v="0"/>
    <n v="0"/>
    <n v="0"/>
    <m/>
    <m/>
    <d v="2021-03-30T00:00:00"/>
    <n v="1"/>
    <s v="O"/>
    <n v="1"/>
    <n v="30"/>
    <n v="0"/>
    <m/>
    <m/>
    <m/>
    <m/>
    <m/>
    <m/>
    <n v="1"/>
    <n v="1"/>
    <m/>
    <m/>
    <n v="13125"/>
    <s v="CREDITOS DE CONSUMO"/>
    <n v="0"/>
    <n v="0"/>
    <n v="890480123"/>
    <s v="UNIVERSIDAD DE CARTAGENA"/>
    <n v="5"/>
    <m/>
    <m/>
    <m/>
    <m/>
    <n v="2"/>
    <n v="7"/>
    <n v="2"/>
  </r>
  <r>
    <n v="34048"/>
    <s v="C"/>
    <x v="461"/>
    <x v="0"/>
    <n v="4"/>
    <n v="550016409"/>
    <d v="2017-08-06T00:00:00"/>
    <d v="2024-01-30T00:00:00"/>
    <n v="0"/>
    <n v="1"/>
    <n v="2"/>
    <n v="30"/>
    <n v="2"/>
    <n v="22490513"/>
    <n v="24960000"/>
    <n v="53033"/>
    <n v="2039"/>
    <n v="50923"/>
    <n v="0"/>
    <n v="0"/>
    <n v="0"/>
    <m/>
    <n v="0"/>
    <n v="0"/>
    <n v="0"/>
    <m/>
    <m/>
    <d v="2021-03-30T00:00:00"/>
    <n v="1"/>
    <s v="O"/>
    <n v="1"/>
    <n v="30"/>
    <n v="0"/>
    <m/>
    <m/>
    <m/>
    <m/>
    <m/>
    <m/>
    <n v="1"/>
    <n v="1"/>
    <m/>
    <m/>
    <n v="16875"/>
    <s v="CREDITOS DE CONSUMO"/>
    <n v="0"/>
    <n v="0"/>
    <n v="890480123"/>
    <s v="UNIVERSIDAD DE CARTAGENA"/>
    <n v="5"/>
    <m/>
    <m/>
    <m/>
    <m/>
    <n v="2"/>
    <n v="7"/>
    <n v="2"/>
  </r>
  <r>
    <n v="12825"/>
    <s v="C"/>
    <x v="461"/>
    <x v="0"/>
    <n v="4"/>
    <n v="550016743"/>
    <d v="2017-09-01T00:00:00"/>
    <d v="2024-01-30T00:00:00"/>
    <n v="0"/>
    <n v="1"/>
    <n v="2"/>
    <n v="30"/>
    <n v="2"/>
    <n v="22490513"/>
    <n v="24960000"/>
    <n v="19976"/>
    <n v="768"/>
    <n v="19181"/>
    <n v="0"/>
    <n v="0"/>
    <n v="0"/>
    <m/>
    <n v="0"/>
    <n v="0"/>
    <n v="0"/>
    <m/>
    <m/>
    <d v="2021-03-30T00:00:00"/>
    <n v="1"/>
    <s v="O"/>
    <n v="1"/>
    <n v="30"/>
    <n v="0"/>
    <m/>
    <m/>
    <m/>
    <m/>
    <m/>
    <m/>
    <n v="1"/>
    <n v="1"/>
    <m/>
    <m/>
    <n v="6356"/>
    <s v="CREDITOS DE CONSUMO"/>
    <n v="0"/>
    <n v="0"/>
    <n v="890480123"/>
    <s v="UNIVERSIDAD DE CARTAGENA"/>
    <n v="5"/>
    <m/>
    <m/>
    <m/>
    <m/>
    <n v="2"/>
    <n v="7"/>
    <n v="2"/>
  </r>
  <r>
    <n v="17076"/>
    <s v="C"/>
    <x v="461"/>
    <x v="0"/>
    <n v="4"/>
    <n v="550016754"/>
    <d v="2017-09-02T00:00:00"/>
    <d v="2024-01-30T00:00:00"/>
    <n v="0"/>
    <n v="1"/>
    <n v="2"/>
    <n v="30"/>
    <n v="2"/>
    <n v="22490513"/>
    <n v="24960000"/>
    <n v="26598"/>
    <n v="1023"/>
    <n v="25540"/>
    <n v="0"/>
    <n v="0"/>
    <n v="0"/>
    <m/>
    <n v="0"/>
    <n v="0"/>
    <n v="0"/>
    <m/>
    <m/>
    <d v="2021-03-30T00:00:00"/>
    <n v="1"/>
    <s v="O"/>
    <n v="1"/>
    <n v="30"/>
    <n v="0"/>
    <m/>
    <m/>
    <m/>
    <m/>
    <m/>
    <m/>
    <n v="1"/>
    <n v="1"/>
    <m/>
    <m/>
    <n v="8464"/>
    <s v="CREDITOS DE CONSUMO"/>
    <n v="0"/>
    <n v="0"/>
    <n v="890480123"/>
    <s v="UNIVERSIDAD DE CARTAGENA"/>
    <n v="5"/>
    <m/>
    <m/>
    <m/>
    <m/>
    <n v="2"/>
    <n v="7"/>
    <n v="2"/>
  </r>
  <r>
    <n v="11342"/>
    <s v="C"/>
    <x v="461"/>
    <x v="0"/>
    <n v="4"/>
    <n v="550017119"/>
    <d v="2017-10-07T00:00:00"/>
    <d v="2024-01-30T00:00:00"/>
    <n v="0"/>
    <n v="1"/>
    <n v="2"/>
    <n v="30"/>
    <n v="2"/>
    <n v="22490513"/>
    <n v="24960000"/>
    <n v="17666"/>
    <n v="679"/>
    <n v="16964"/>
    <n v="0"/>
    <n v="0"/>
    <n v="0"/>
    <m/>
    <n v="0"/>
    <n v="0"/>
    <n v="0"/>
    <m/>
    <m/>
    <d v="2021-03-30T00:00:00"/>
    <n v="1"/>
    <s v="O"/>
    <n v="1"/>
    <n v="30"/>
    <n v="0"/>
    <m/>
    <m/>
    <m/>
    <m/>
    <m/>
    <m/>
    <n v="1"/>
    <n v="1"/>
    <m/>
    <m/>
    <n v="5622"/>
    <s v="CREDITOS DE CONSUMO"/>
    <n v="0"/>
    <n v="0"/>
    <n v="890480123"/>
    <s v="UNIVERSIDAD DE CARTAGENA"/>
    <n v="5"/>
    <m/>
    <m/>
    <m/>
    <m/>
    <n v="2"/>
    <n v="7"/>
    <n v="2"/>
  </r>
  <r>
    <n v="9059"/>
    <s v="C"/>
    <x v="461"/>
    <x v="0"/>
    <n v="4"/>
    <n v="550017123"/>
    <d v="2017-10-08T00:00:00"/>
    <d v="2024-01-30T00:00:00"/>
    <n v="0"/>
    <n v="1"/>
    <n v="2"/>
    <n v="30"/>
    <n v="2"/>
    <n v="22490513"/>
    <n v="24960000"/>
    <n v="14109"/>
    <n v="542"/>
    <n v="13548"/>
    <n v="0"/>
    <n v="0"/>
    <n v="0"/>
    <m/>
    <n v="0"/>
    <n v="0"/>
    <n v="0"/>
    <m/>
    <m/>
    <d v="2021-03-30T00:00:00"/>
    <n v="1"/>
    <s v="O"/>
    <n v="1"/>
    <n v="30"/>
    <n v="0"/>
    <m/>
    <m/>
    <m/>
    <m/>
    <m/>
    <m/>
    <n v="1"/>
    <n v="1"/>
    <m/>
    <m/>
    <n v="4489"/>
    <s v="CREDITOS DE CONSUMO"/>
    <n v="0"/>
    <n v="0"/>
    <n v="890480123"/>
    <s v="UNIVERSIDAD DE CARTAGENA"/>
    <n v="5"/>
    <m/>
    <m/>
    <m/>
    <m/>
    <n v="2"/>
    <n v="7"/>
    <n v="2"/>
  </r>
  <r>
    <n v="11386"/>
    <s v="C"/>
    <x v="461"/>
    <x v="0"/>
    <n v="4"/>
    <n v="550017124"/>
    <d v="2017-10-08T00:00:00"/>
    <d v="2024-01-30T00:00:00"/>
    <n v="0"/>
    <n v="1"/>
    <n v="2"/>
    <n v="30"/>
    <n v="2"/>
    <n v="22490513"/>
    <n v="24960000"/>
    <n v="17736"/>
    <n v="682"/>
    <n v="17030"/>
    <n v="0"/>
    <n v="0"/>
    <n v="0"/>
    <m/>
    <n v="0"/>
    <n v="0"/>
    <n v="0"/>
    <m/>
    <m/>
    <d v="2021-03-30T00:00:00"/>
    <n v="1"/>
    <s v="O"/>
    <n v="1"/>
    <n v="30"/>
    <n v="0"/>
    <m/>
    <m/>
    <m/>
    <m/>
    <m/>
    <m/>
    <n v="1"/>
    <n v="1"/>
    <m/>
    <m/>
    <n v="5644"/>
    <s v="CREDITOS DE CONSUMO"/>
    <n v="0"/>
    <n v="0"/>
    <n v="890480123"/>
    <s v="UNIVERSIDAD DE CARTAGENA"/>
    <n v="5"/>
    <m/>
    <m/>
    <m/>
    <m/>
    <n v="2"/>
    <n v="7"/>
    <n v="2"/>
  </r>
  <r>
    <n v="5066"/>
    <s v="C"/>
    <x v="461"/>
    <x v="0"/>
    <n v="4"/>
    <n v="550017772"/>
    <d v="2017-12-04T00:00:00"/>
    <d v="2024-01-30T00:00:00"/>
    <n v="0"/>
    <n v="1"/>
    <n v="2"/>
    <n v="30"/>
    <n v="2"/>
    <n v="22490513"/>
    <n v="24960000"/>
    <n v="7890"/>
    <n v="303"/>
    <n v="7577"/>
    <n v="0"/>
    <n v="0"/>
    <n v="0"/>
    <m/>
    <n v="0"/>
    <n v="0"/>
    <n v="0"/>
    <m/>
    <m/>
    <d v="2021-03-30T00:00:00"/>
    <n v="1"/>
    <s v="O"/>
    <n v="1"/>
    <n v="30"/>
    <n v="0"/>
    <m/>
    <m/>
    <m/>
    <m/>
    <m/>
    <m/>
    <n v="1"/>
    <n v="1"/>
    <m/>
    <m/>
    <n v="2511"/>
    <s v="CREDITOS DE CONSUMO"/>
    <n v="0"/>
    <n v="0"/>
    <n v="890480123"/>
    <s v="UNIVERSIDAD DE CARTAGENA"/>
    <n v="5"/>
    <m/>
    <m/>
    <m/>
    <m/>
    <n v="2"/>
    <n v="7"/>
    <n v="2"/>
  </r>
  <r>
    <n v="62357"/>
    <s v="C"/>
    <x v="461"/>
    <x v="0"/>
    <n v="4"/>
    <n v="550017808"/>
    <d v="2017-12-16T00:00:00"/>
    <d v="2024-01-30T00:00:00"/>
    <n v="0"/>
    <n v="1"/>
    <n v="2"/>
    <n v="30"/>
    <n v="2"/>
    <n v="22490513"/>
    <n v="24960000"/>
    <n v="97223"/>
    <n v="3738"/>
    <n v="93262"/>
    <n v="0"/>
    <n v="0"/>
    <n v="0"/>
    <m/>
    <n v="0"/>
    <n v="0"/>
    <n v="0"/>
    <m/>
    <m/>
    <d v="2021-03-30T00:00:00"/>
    <n v="1"/>
    <s v="O"/>
    <n v="1"/>
    <n v="30"/>
    <n v="0"/>
    <m/>
    <m/>
    <m/>
    <m/>
    <m/>
    <m/>
    <n v="1"/>
    <n v="1"/>
    <m/>
    <m/>
    <n v="30905"/>
    <s v="CREDITOS DE CONSUMO"/>
    <n v="0"/>
    <n v="0"/>
    <n v="890480123"/>
    <s v="UNIVERSIDAD DE CARTAGENA"/>
    <n v="5"/>
    <m/>
    <m/>
    <m/>
    <m/>
    <n v="2"/>
    <n v="7"/>
    <n v="2"/>
  </r>
  <r>
    <n v="48309"/>
    <s v="C"/>
    <x v="461"/>
    <x v="0"/>
    <n v="4"/>
    <n v="550017840"/>
    <d v="2017-12-22T00:00:00"/>
    <d v="2024-01-30T00:00:00"/>
    <n v="0"/>
    <n v="1"/>
    <n v="1"/>
    <n v="30"/>
    <n v="2"/>
    <n v="22490513"/>
    <n v="24960000"/>
    <n v="73984"/>
    <n v="2844"/>
    <n v="72252"/>
    <n v="1530"/>
    <n v="0"/>
    <n v="0"/>
    <m/>
    <n v="0"/>
    <n v="0"/>
    <n v="0"/>
    <m/>
    <m/>
    <d v="2021-02-26T00:00:00"/>
    <n v="1"/>
    <s v="O"/>
    <n v="1"/>
    <n v="30"/>
    <n v="0"/>
    <m/>
    <m/>
    <m/>
    <m/>
    <m/>
    <m/>
    <n v="1"/>
    <n v="1"/>
    <m/>
    <m/>
    <n v="23943"/>
    <s v="CREDITOS DE CONSUMO"/>
    <n v="0"/>
    <n v="0"/>
    <n v="890480123"/>
    <s v="UNIVERSIDAD DE CARTAGENA"/>
    <n v="5"/>
    <m/>
    <m/>
    <m/>
    <m/>
    <n v="2"/>
    <n v="7"/>
    <n v="2"/>
  </r>
  <r>
    <n v="71660"/>
    <s v="C"/>
    <x v="461"/>
    <x v="0"/>
    <n v="4"/>
    <n v="550018378"/>
    <d v="2018-03-03T00:00:00"/>
    <d v="2024-01-30T00:00:00"/>
    <n v="0"/>
    <n v="1"/>
    <n v="2"/>
    <n v="30"/>
    <n v="2"/>
    <n v="22490513"/>
    <n v="24960000"/>
    <n v="111728"/>
    <n v="4295"/>
    <n v="107176"/>
    <n v="0"/>
    <n v="0"/>
    <n v="0"/>
    <m/>
    <n v="0"/>
    <n v="0"/>
    <n v="0"/>
    <m/>
    <m/>
    <d v="2021-03-30T00:00:00"/>
    <n v="1"/>
    <s v="O"/>
    <n v="1"/>
    <n v="30"/>
    <n v="0"/>
    <m/>
    <m/>
    <m/>
    <m/>
    <m/>
    <m/>
    <n v="1"/>
    <n v="1"/>
    <m/>
    <m/>
    <n v="35516"/>
    <s v="CREDITOS DE CONSUMO"/>
    <n v="0"/>
    <n v="0"/>
    <n v="890480123"/>
    <s v="UNIVERSIDAD DE CARTAGENA"/>
    <n v="5"/>
    <m/>
    <m/>
    <m/>
    <m/>
    <n v="2"/>
    <n v="7"/>
    <n v="2"/>
  </r>
  <r>
    <n v="5047"/>
    <s v="C"/>
    <x v="461"/>
    <x v="0"/>
    <n v="4"/>
    <n v="550018407"/>
    <d v="2018-03-06T00:00:00"/>
    <d v="2024-01-30T00:00:00"/>
    <n v="0"/>
    <n v="1"/>
    <n v="2"/>
    <n v="30"/>
    <n v="2"/>
    <n v="22490513"/>
    <n v="24960000"/>
    <n v="7861"/>
    <n v="302"/>
    <n v="7548"/>
    <n v="0"/>
    <n v="0"/>
    <n v="0"/>
    <m/>
    <n v="0"/>
    <n v="0"/>
    <n v="0"/>
    <m/>
    <m/>
    <d v="2021-03-30T00:00:00"/>
    <n v="1"/>
    <s v="O"/>
    <n v="1"/>
    <n v="30"/>
    <n v="0"/>
    <m/>
    <m/>
    <m/>
    <m/>
    <m/>
    <m/>
    <n v="1"/>
    <n v="1"/>
    <m/>
    <m/>
    <n v="2501"/>
    <s v="CREDITOS DE CONSUMO"/>
    <n v="0"/>
    <n v="0"/>
    <n v="890480123"/>
    <s v="UNIVERSIDAD DE CARTAGENA"/>
    <n v="5"/>
    <m/>
    <m/>
    <m/>
    <m/>
    <n v="2"/>
    <n v="7"/>
    <n v="2"/>
  </r>
  <r>
    <n v="15969"/>
    <s v="C"/>
    <x v="461"/>
    <x v="0"/>
    <n v="4"/>
    <n v="550018532"/>
    <d v="2018-03-27T00:00:00"/>
    <d v="2024-01-30T00:00:00"/>
    <n v="0"/>
    <n v="1"/>
    <n v="2"/>
    <n v="30"/>
    <n v="2"/>
    <n v="22490513"/>
    <n v="24960000"/>
    <n v="24872"/>
    <n v="956"/>
    <n v="23883"/>
    <n v="0"/>
    <n v="0"/>
    <n v="0"/>
    <m/>
    <n v="0"/>
    <n v="0"/>
    <n v="0"/>
    <m/>
    <m/>
    <d v="2021-03-30T00:00:00"/>
    <n v="1"/>
    <s v="O"/>
    <n v="1"/>
    <n v="30"/>
    <n v="0"/>
    <m/>
    <m/>
    <m/>
    <m/>
    <m/>
    <m/>
    <n v="1"/>
    <n v="1"/>
    <m/>
    <m/>
    <n v="7914"/>
    <s v="CREDITOS DE CONSUMO"/>
    <n v="0"/>
    <n v="0"/>
    <n v="890480123"/>
    <s v="UNIVERSIDAD DE CARTAGENA"/>
    <n v="5"/>
    <m/>
    <m/>
    <m/>
    <m/>
    <n v="2"/>
    <n v="7"/>
    <n v="2"/>
  </r>
  <r>
    <n v="32526"/>
    <s v="C"/>
    <x v="461"/>
    <x v="0"/>
    <n v="4"/>
    <n v="550018533"/>
    <d v="2018-03-27T00:00:00"/>
    <d v="2024-01-30T00:00:00"/>
    <n v="0"/>
    <n v="1"/>
    <n v="1"/>
    <n v="30"/>
    <n v="2"/>
    <n v="22490513"/>
    <n v="24960000"/>
    <n v="49719"/>
    <n v="1911"/>
    <n v="48647"/>
    <n v="1021"/>
    <n v="0"/>
    <n v="0"/>
    <m/>
    <n v="0"/>
    <n v="0"/>
    <n v="0"/>
    <m/>
    <m/>
    <d v="2021-02-26T00:00:00"/>
    <n v="1"/>
    <s v="O"/>
    <n v="1"/>
    <n v="30"/>
    <n v="0"/>
    <m/>
    <m/>
    <m/>
    <m/>
    <m/>
    <m/>
    <n v="1"/>
    <n v="1"/>
    <m/>
    <m/>
    <n v="16121"/>
    <s v="CREDITOS DE CONSUMO"/>
    <n v="0"/>
    <n v="0"/>
    <n v="890480123"/>
    <s v="UNIVERSIDAD DE CARTAGENA"/>
    <n v="5"/>
    <m/>
    <m/>
    <m/>
    <m/>
    <n v="2"/>
    <n v="7"/>
    <n v="2"/>
  </r>
  <r>
    <n v="17918"/>
    <s v="C"/>
    <x v="461"/>
    <x v="0"/>
    <n v="4"/>
    <n v="550018777"/>
    <d v="2018-05-03T00:00:00"/>
    <d v="2024-01-30T00:00:00"/>
    <n v="0"/>
    <n v="1"/>
    <n v="2"/>
    <n v="30"/>
    <n v="2"/>
    <n v="22490513"/>
    <n v="24960000"/>
    <n v="27909"/>
    <n v="1073"/>
    <n v="26799"/>
    <n v="0"/>
    <n v="0"/>
    <n v="0"/>
    <m/>
    <n v="0"/>
    <n v="0"/>
    <n v="0"/>
    <m/>
    <m/>
    <d v="2021-03-30T00:00:00"/>
    <n v="1"/>
    <s v="O"/>
    <n v="1"/>
    <n v="30"/>
    <n v="0"/>
    <m/>
    <m/>
    <m/>
    <m/>
    <m/>
    <m/>
    <n v="1"/>
    <n v="1"/>
    <m/>
    <m/>
    <n v="8881"/>
    <s v="CREDITOS DE CONSUMO"/>
    <n v="0"/>
    <n v="0"/>
    <n v="890480123"/>
    <s v="UNIVERSIDAD DE CARTAGENA"/>
    <n v="5"/>
    <m/>
    <m/>
    <m/>
    <m/>
    <n v="2"/>
    <n v="7"/>
    <n v="2"/>
  </r>
  <r>
    <n v="24904"/>
    <s v="C"/>
    <x v="461"/>
    <x v="0"/>
    <n v="4"/>
    <n v="550018981"/>
    <d v="2018-05-27T00:00:00"/>
    <d v="2024-01-30T00:00:00"/>
    <n v="0"/>
    <n v="1"/>
    <n v="2"/>
    <n v="30"/>
    <n v="2"/>
    <n v="22490513"/>
    <n v="24960000"/>
    <n v="38789"/>
    <n v="1491"/>
    <n v="37247"/>
    <n v="0"/>
    <n v="0"/>
    <n v="0"/>
    <m/>
    <n v="0"/>
    <n v="0"/>
    <n v="0"/>
    <m/>
    <m/>
    <d v="2021-03-30T00:00:00"/>
    <n v="1"/>
    <s v="O"/>
    <n v="1"/>
    <n v="30"/>
    <n v="0"/>
    <m/>
    <m/>
    <m/>
    <m/>
    <m/>
    <m/>
    <n v="1"/>
    <n v="1"/>
    <m/>
    <m/>
    <n v="12343"/>
    <s v="CREDITOS DE CONSUMO"/>
    <n v="0"/>
    <n v="0"/>
    <n v="890480123"/>
    <s v="UNIVERSIDAD DE CARTAGENA"/>
    <n v="5"/>
    <m/>
    <m/>
    <m/>
    <m/>
    <n v="2"/>
    <n v="7"/>
    <n v="2"/>
  </r>
  <r>
    <n v="22051"/>
    <s v="C"/>
    <x v="461"/>
    <x v="0"/>
    <n v="4"/>
    <n v="550019014"/>
    <d v="2018-06-02T00:00:00"/>
    <d v="2024-01-30T00:00:00"/>
    <n v="0"/>
    <n v="1"/>
    <n v="2"/>
    <n v="30"/>
    <n v="2"/>
    <n v="22490513"/>
    <n v="24960000"/>
    <n v="34345"/>
    <n v="1320"/>
    <n v="32980"/>
    <n v="0"/>
    <n v="0"/>
    <n v="0"/>
    <m/>
    <n v="0"/>
    <n v="0"/>
    <n v="0"/>
    <m/>
    <m/>
    <d v="2021-03-30T00:00:00"/>
    <n v="1"/>
    <s v="O"/>
    <n v="1"/>
    <n v="30"/>
    <n v="0"/>
    <m/>
    <m/>
    <m/>
    <m/>
    <m/>
    <m/>
    <n v="1"/>
    <n v="1"/>
    <m/>
    <m/>
    <n v="10929"/>
    <s v="CREDITOS DE CONSUMO"/>
    <n v="0"/>
    <n v="0"/>
    <n v="890480123"/>
    <s v="UNIVERSIDAD DE CARTAGENA"/>
    <n v="5"/>
    <m/>
    <m/>
    <m/>
    <m/>
    <n v="2"/>
    <n v="7"/>
    <n v="2"/>
  </r>
  <r>
    <n v="13764"/>
    <s v="C"/>
    <x v="461"/>
    <x v="0"/>
    <n v="4"/>
    <n v="550019070"/>
    <d v="2018-06-08T00:00:00"/>
    <d v="2024-01-30T00:00:00"/>
    <n v="0"/>
    <n v="1"/>
    <n v="2"/>
    <n v="30"/>
    <n v="2"/>
    <n v="22490513"/>
    <n v="24960000"/>
    <n v="21438"/>
    <n v="824"/>
    <n v="20586"/>
    <n v="0"/>
    <n v="0"/>
    <n v="0"/>
    <m/>
    <n v="0"/>
    <n v="0"/>
    <n v="0"/>
    <m/>
    <m/>
    <d v="2021-03-30T00:00:00"/>
    <n v="1"/>
    <s v="O"/>
    <n v="1"/>
    <n v="30"/>
    <n v="0"/>
    <m/>
    <m/>
    <m/>
    <m/>
    <m/>
    <m/>
    <n v="1"/>
    <n v="1"/>
    <m/>
    <m/>
    <n v="6822"/>
    <s v="CREDITOS DE CONSUMO"/>
    <n v="0"/>
    <n v="0"/>
    <n v="890480123"/>
    <s v="UNIVERSIDAD DE CARTAGENA"/>
    <n v="5"/>
    <m/>
    <m/>
    <m/>
    <m/>
    <n v="2"/>
    <n v="7"/>
    <n v="2"/>
  </r>
  <r>
    <n v="47234"/>
    <s v="C"/>
    <x v="461"/>
    <x v="0"/>
    <n v="4"/>
    <n v="550019221"/>
    <d v="2018-07-05T00:00:00"/>
    <d v="2024-01-30T00:00:00"/>
    <n v="0"/>
    <n v="1"/>
    <n v="1"/>
    <n v="30"/>
    <n v="2"/>
    <n v="22490513"/>
    <n v="24960000"/>
    <n v="72336"/>
    <n v="2781"/>
    <n v="70644"/>
    <n v="1496"/>
    <n v="0"/>
    <n v="0"/>
    <m/>
    <n v="0"/>
    <n v="0"/>
    <n v="0"/>
    <m/>
    <m/>
    <d v="2021-02-26T00:00:00"/>
    <n v="1"/>
    <s v="O"/>
    <n v="1"/>
    <n v="30"/>
    <n v="0"/>
    <m/>
    <m/>
    <m/>
    <m/>
    <m/>
    <m/>
    <n v="1"/>
    <n v="1"/>
    <m/>
    <m/>
    <n v="23410"/>
    <s v="CREDITOS DE CONSUMO"/>
    <n v="0"/>
    <n v="0"/>
    <n v="890480123"/>
    <s v="UNIVERSIDAD DE CARTAGENA"/>
    <n v="5"/>
    <m/>
    <m/>
    <m/>
    <m/>
    <n v="2"/>
    <n v="7"/>
    <n v="2"/>
  </r>
  <r>
    <n v="49439"/>
    <s v="C"/>
    <x v="461"/>
    <x v="0"/>
    <n v="4"/>
    <n v="550019403"/>
    <d v="2018-08-02T00:00:00"/>
    <d v="2024-01-30T00:00:00"/>
    <n v="0"/>
    <n v="1"/>
    <n v="2"/>
    <n v="30"/>
    <n v="2"/>
    <n v="22490513"/>
    <n v="24960000"/>
    <n v="77108"/>
    <n v="2964"/>
    <n v="73942"/>
    <n v="0"/>
    <n v="0"/>
    <n v="0"/>
    <m/>
    <n v="0"/>
    <n v="0"/>
    <n v="0"/>
    <m/>
    <m/>
    <d v="2021-03-30T00:00:00"/>
    <n v="1"/>
    <s v="O"/>
    <n v="1"/>
    <n v="30"/>
    <n v="0"/>
    <m/>
    <m/>
    <m/>
    <m/>
    <m/>
    <m/>
    <n v="1"/>
    <n v="1"/>
    <m/>
    <m/>
    <n v="24503"/>
    <s v="CREDITOS DE CONSUMO"/>
    <n v="0"/>
    <n v="0"/>
    <n v="890480123"/>
    <s v="UNIVERSIDAD DE CARTAGENA"/>
    <n v="5"/>
    <m/>
    <m/>
    <m/>
    <m/>
    <n v="2"/>
    <n v="7"/>
    <n v="2"/>
  </r>
  <r>
    <n v="40419"/>
    <s v="C"/>
    <x v="461"/>
    <x v="0"/>
    <n v="4"/>
    <n v="550019664"/>
    <d v="2018-09-06T00:00:00"/>
    <d v="2024-01-30T00:00:00"/>
    <n v="0"/>
    <n v="1"/>
    <n v="1"/>
    <n v="30"/>
    <n v="2"/>
    <n v="22490513"/>
    <n v="24960000"/>
    <n v="61854"/>
    <n v="2378"/>
    <n v="60452"/>
    <n v="1291"/>
    <n v="0"/>
    <n v="0"/>
    <m/>
    <n v="0"/>
    <n v="0"/>
    <n v="0"/>
    <m/>
    <m/>
    <d v="2021-02-26T00:00:00"/>
    <n v="1"/>
    <s v="O"/>
    <n v="1"/>
    <n v="30"/>
    <n v="0"/>
    <m/>
    <m/>
    <m/>
    <m/>
    <m/>
    <m/>
    <n v="1"/>
    <n v="1"/>
    <m/>
    <m/>
    <n v="20033"/>
    <s v="CREDITOS DE CONSUMO"/>
    <n v="0"/>
    <n v="0"/>
    <n v="890480123"/>
    <s v="UNIVERSIDAD DE CARTAGENA"/>
    <n v="5"/>
    <m/>
    <m/>
    <m/>
    <m/>
    <n v="2"/>
    <n v="7"/>
    <n v="2"/>
  </r>
  <r>
    <n v="47081"/>
    <s v="C"/>
    <x v="461"/>
    <x v="0"/>
    <n v="4"/>
    <n v="550019882"/>
    <d v="2018-10-11T00:00:00"/>
    <d v="2024-01-30T00:00:00"/>
    <n v="0"/>
    <n v="1"/>
    <n v="1"/>
    <n v="30"/>
    <n v="2"/>
    <n v="22490513"/>
    <n v="24960000"/>
    <n v="72087"/>
    <n v="2771"/>
    <n v="70415"/>
    <n v="1496"/>
    <n v="0"/>
    <n v="0"/>
    <m/>
    <n v="0"/>
    <n v="0"/>
    <n v="0"/>
    <m/>
    <m/>
    <d v="2021-02-26T00:00:00"/>
    <n v="1"/>
    <s v="O"/>
    <n v="1"/>
    <n v="30"/>
    <n v="0"/>
    <m/>
    <m/>
    <m/>
    <m/>
    <m/>
    <m/>
    <n v="1"/>
    <n v="1"/>
    <m/>
    <m/>
    <n v="23334"/>
    <s v="CREDITOS DE CONSUMO"/>
    <n v="0"/>
    <n v="0"/>
    <n v="890480123"/>
    <s v="UNIVERSIDAD DE CARTAGENA"/>
    <n v="5"/>
    <m/>
    <m/>
    <m/>
    <m/>
    <n v="2"/>
    <n v="7"/>
    <n v="2"/>
  </r>
  <r>
    <n v="48040"/>
    <s v="C"/>
    <x v="461"/>
    <x v="0"/>
    <n v="4"/>
    <n v="550020003"/>
    <d v="2018-11-01T00:00:00"/>
    <d v="2024-01-30T00:00:00"/>
    <n v="0"/>
    <n v="1"/>
    <n v="1"/>
    <n v="30"/>
    <n v="2"/>
    <n v="22490513"/>
    <n v="24960000"/>
    <n v="73550"/>
    <n v="2828"/>
    <n v="71850"/>
    <n v="1530"/>
    <n v="0"/>
    <n v="0"/>
    <m/>
    <n v="0"/>
    <n v="0"/>
    <n v="0"/>
    <m/>
    <m/>
    <d v="2021-02-26T00:00:00"/>
    <n v="1"/>
    <s v="O"/>
    <n v="1"/>
    <n v="30"/>
    <n v="0"/>
    <m/>
    <m/>
    <m/>
    <m/>
    <m/>
    <m/>
    <n v="1"/>
    <n v="1"/>
    <m/>
    <m/>
    <n v="23810"/>
    <s v="CREDITOS DE CONSUMO"/>
    <n v="0"/>
    <n v="0"/>
    <n v="890480123"/>
    <s v="UNIVERSIDAD DE CARTAGENA"/>
    <n v="5"/>
    <m/>
    <m/>
    <m/>
    <m/>
    <n v="2"/>
    <n v="7"/>
    <n v="2"/>
  </r>
  <r>
    <n v="17657"/>
    <s v="C"/>
    <x v="461"/>
    <x v="0"/>
    <n v="4"/>
    <n v="550020294"/>
    <d v="2018-12-11T00:00:00"/>
    <d v="2024-01-30T00:00:00"/>
    <n v="0"/>
    <n v="1"/>
    <n v="2"/>
    <n v="30"/>
    <n v="2"/>
    <n v="22490513"/>
    <n v="24960000"/>
    <n v="27502"/>
    <n v="1057"/>
    <n v="26408"/>
    <n v="0"/>
    <n v="0"/>
    <n v="0"/>
    <m/>
    <n v="0"/>
    <n v="0"/>
    <n v="0"/>
    <m/>
    <m/>
    <d v="2021-03-30T00:00:00"/>
    <n v="1"/>
    <s v="O"/>
    <n v="1"/>
    <n v="30"/>
    <n v="0"/>
    <m/>
    <m/>
    <m/>
    <m/>
    <m/>
    <m/>
    <n v="1"/>
    <n v="1"/>
    <m/>
    <m/>
    <n v="8751"/>
    <s v="CREDITOS DE CONSUMO"/>
    <n v="0"/>
    <n v="0"/>
    <n v="890480123"/>
    <s v="UNIVERSIDAD DE CARTAGENA"/>
    <n v="5"/>
    <m/>
    <m/>
    <m/>
    <m/>
    <n v="2"/>
    <n v="7"/>
    <n v="2"/>
  </r>
  <r>
    <n v="34060"/>
    <s v="C"/>
    <x v="461"/>
    <x v="0"/>
    <n v="4"/>
    <n v="550020298"/>
    <d v="2018-12-11T00:00:00"/>
    <d v="2024-01-30T00:00:00"/>
    <n v="0"/>
    <n v="1"/>
    <n v="1"/>
    <n v="30"/>
    <n v="2"/>
    <n v="22490513"/>
    <n v="24960000"/>
    <n v="52109"/>
    <n v="2003"/>
    <n v="50941"/>
    <n v="1087"/>
    <n v="0"/>
    <n v="0"/>
    <m/>
    <n v="0"/>
    <n v="0"/>
    <n v="0"/>
    <m/>
    <m/>
    <d v="2021-02-26T00:00:00"/>
    <n v="1"/>
    <s v="O"/>
    <n v="1"/>
    <n v="30"/>
    <n v="0"/>
    <m/>
    <m/>
    <m/>
    <m/>
    <m/>
    <m/>
    <n v="1"/>
    <n v="1"/>
    <m/>
    <m/>
    <n v="16881"/>
    <s v="CREDITOS DE CONSUMO"/>
    <n v="0"/>
    <n v="0"/>
    <n v="890480123"/>
    <s v="UNIVERSIDAD DE CARTAGENA"/>
    <n v="5"/>
    <m/>
    <m/>
    <m/>
    <m/>
    <n v="2"/>
    <n v="7"/>
    <n v="2"/>
  </r>
  <r>
    <n v="29920"/>
    <s v="C"/>
    <x v="461"/>
    <x v="0"/>
    <n v="4"/>
    <n v="550020391"/>
    <d v="2018-12-31T00:00:00"/>
    <d v="2024-01-30T00:00:00"/>
    <n v="0"/>
    <n v="1"/>
    <n v="2"/>
    <n v="30"/>
    <n v="2"/>
    <n v="22490513"/>
    <n v="24960000"/>
    <n v="46604"/>
    <n v="1792"/>
    <n v="44749"/>
    <n v="0"/>
    <n v="0"/>
    <n v="0"/>
    <m/>
    <n v="0"/>
    <n v="0"/>
    <n v="0"/>
    <m/>
    <m/>
    <d v="2021-03-30T00:00:00"/>
    <n v="1"/>
    <s v="O"/>
    <n v="1"/>
    <n v="30"/>
    <n v="0"/>
    <m/>
    <m/>
    <m/>
    <m/>
    <m/>
    <m/>
    <n v="1"/>
    <n v="1"/>
    <m/>
    <m/>
    <n v="14829"/>
    <s v="CREDITOS DE CONSUMO"/>
    <n v="0"/>
    <n v="0"/>
    <n v="890480123"/>
    <s v="UNIVERSIDAD DE CARTAGENA"/>
    <n v="5"/>
    <m/>
    <m/>
    <m/>
    <m/>
    <n v="2"/>
    <n v="7"/>
    <n v="2"/>
  </r>
  <r>
    <n v="20538"/>
    <s v="C"/>
    <x v="461"/>
    <x v="0"/>
    <n v="4"/>
    <n v="550020436"/>
    <d v="2019-01-07T00:00:00"/>
    <d v="2024-01-30T00:00:00"/>
    <n v="0"/>
    <n v="1"/>
    <n v="2"/>
    <n v="30"/>
    <n v="2"/>
    <n v="22490513"/>
    <n v="24960000"/>
    <n v="31990"/>
    <n v="1230"/>
    <n v="30718"/>
    <n v="0"/>
    <n v="0"/>
    <n v="0"/>
    <m/>
    <n v="0"/>
    <n v="0"/>
    <n v="0"/>
    <m/>
    <m/>
    <d v="2021-03-30T00:00:00"/>
    <n v="1"/>
    <s v="O"/>
    <n v="1"/>
    <n v="30"/>
    <n v="0"/>
    <m/>
    <m/>
    <m/>
    <m/>
    <m/>
    <m/>
    <n v="1"/>
    <n v="1"/>
    <m/>
    <m/>
    <n v="10180"/>
    <s v="CREDITOS DE CONSUMO"/>
    <n v="0"/>
    <n v="0"/>
    <n v="890480123"/>
    <s v="UNIVERSIDAD DE CARTAGENA"/>
    <n v="5"/>
    <m/>
    <m/>
    <m/>
    <m/>
    <n v="2"/>
    <n v="7"/>
    <n v="2"/>
  </r>
  <r>
    <n v="6415"/>
    <s v="C"/>
    <x v="461"/>
    <x v="0"/>
    <n v="4"/>
    <n v="550020598"/>
    <d v="2019-02-02T00:00:00"/>
    <d v="2024-01-30T00:00:00"/>
    <n v="0"/>
    <n v="1"/>
    <n v="2"/>
    <n v="30"/>
    <n v="2"/>
    <n v="22490513"/>
    <n v="24960000"/>
    <n v="9991"/>
    <n v="384"/>
    <n v="9594"/>
    <n v="0"/>
    <n v="0"/>
    <n v="0"/>
    <m/>
    <n v="0"/>
    <n v="0"/>
    <n v="0"/>
    <m/>
    <m/>
    <d v="2021-03-30T00:00:00"/>
    <n v="1"/>
    <s v="O"/>
    <n v="1"/>
    <n v="30"/>
    <n v="0"/>
    <m/>
    <m/>
    <m/>
    <m/>
    <m/>
    <m/>
    <n v="1"/>
    <n v="1"/>
    <m/>
    <m/>
    <n v="3179"/>
    <s v="CREDITOS DE CONSUMO"/>
    <n v="0"/>
    <n v="0"/>
    <n v="890480123"/>
    <s v="UNIVERSIDAD DE CARTAGENA"/>
    <n v="5"/>
    <m/>
    <m/>
    <m/>
    <m/>
    <n v="2"/>
    <n v="7"/>
    <n v="2"/>
  </r>
  <r>
    <n v="45773"/>
    <s v="C"/>
    <x v="461"/>
    <x v="0"/>
    <n v="4"/>
    <n v="550020696"/>
    <d v="2019-02-17T00:00:00"/>
    <d v="2024-01-30T00:00:00"/>
    <n v="0"/>
    <n v="1"/>
    <n v="1"/>
    <n v="30"/>
    <n v="2"/>
    <n v="22490513"/>
    <n v="24960000"/>
    <n v="70063"/>
    <n v="2694"/>
    <n v="68459"/>
    <n v="1461"/>
    <n v="0"/>
    <n v="0"/>
    <m/>
    <n v="0"/>
    <n v="0"/>
    <n v="0"/>
    <m/>
    <m/>
    <d v="2021-02-26T00:00:00"/>
    <n v="1"/>
    <s v="O"/>
    <n v="1"/>
    <n v="30"/>
    <n v="0"/>
    <m/>
    <m/>
    <m/>
    <m/>
    <m/>
    <m/>
    <n v="1"/>
    <n v="1"/>
    <m/>
    <m/>
    <n v="22686"/>
    <s v="CREDITOS DE CONSUMO"/>
    <n v="0"/>
    <n v="0"/>
    <n v="890480123"/>
    <s v="UNIVERSIDAD DE CARTAGENA"/>
    <n v="5"/>
    <m/>
    <m/>
    <m/>
    <m/>
    <n v="2"/>
    <n v="7"/>
    <n v="2"/>
  </r>
  <r>
    <n v="110527"/>
    <s v="C"/>
    <x v="461"/>
    <x v="0"/>
    <n v="4"/>
    <n v="550020944"/>
    <d v="2019-03-30T00:00:00"/>
    <d v="2024-01-30T00:00:00"/>
    <n v="0"/>
    <n v="1"/>
    <n v="2"/>
    <n v="30"/>
    <n v="2"/>
    <n v="22490513"/>
    <n v="24960000"/>
    <n v="172323"/>
    <n v="6625"/>
    <n v="165307"/>
    <n v="0"/>
    <n v="0"/>
    <n v="0"/>
    <m/>
    <n v="0"/>
    <n v="0"/>
    <n v="0"/>
    <m/>
    <m/>
    <d v="2021-03-30T00:00:00"/>
    <n v="1"/>
    <s v="O"/>
    <n v="1"/>
    <n v="30"/>
    <n v="0"/>
    <m/>
    <m/>
    <m/>
    <m/>
    <m/>
    <m/>
    <n v="1"/>
    <n v="1"/>
    <m/>
    <m/>
    <n v="54780"/>
    <s v="CREDITOS DE CONSUMO"/>
    <n v="0"/>
    <n v="0"/>
    <n v="890480123"/>
    <s v="UNIVERSIDAD DE CARTAGENA"/>
    <n v="5"/>
    <m/>
    <m/>
    <m/>
    <m/>
    <n v="2"/>
    <n v="7"/>
    <n v="2"/>
  </r>
  <r>
    <n v="24561"/>
    <s v="C"/>
    <x v="461"/>
    <x v="0"/>
    <n v="4"/>
    <n v="550021168"/>
    <d v="2019-05-01T00:00:00"/>
    <d v="2024-01-30T00:00:00"/>
    <n v="0"/>
    <n v="1"/>
    <n v="2"/>
    <n v="30"/>
    <n v="2"/>
    <n v="22490513"/>
    <n v="24960000"/>
    <n v="38256"/>
    <n v="1471"/>
    <n v="36734"/>
    <n v="0"/>
    <n v="0"/>
    <n v="0"/>
    <m/>
    <n v="0"/>
    <n v="0"/>
    <n v="0"/>
    <m/>
    <m/>
    <d v="2021-03-30T00:00:00"/>
    <n v="1"/>
    <s v="O"/>
    <n v="1"/>
    <n v="30"/>
    <n v="0"/>
    <m/>
    <m/>
    <m/>
    <m/>
    <m/>
    <m/>
    <n v="1"/>
    <n v="1"/>
    <m/>
    <m/>
    <n v="12173"/>
    <s v="CREDITOS DE CONSUMO"/>
    <n v="0"/>
    <n v="0"/>
    <n v="890480123"/>
    <s v="UNIVERSIDAD DE CARTAGENA"/>
    <n v="5"/>
    <m/>
    <m/>
    <m/>
    <m/>
    <n v="2"/>
    <n v="7"/>
    <n v="2"/>
  </r>
  <r>
    <n v="30767"/>
    <s v="C"/>
    <x v="461"/>
    <x v="0"/>
    <n v="4"/>
    <n v="550021196"/>
    <d v="2019-05-06T00:00:00"/>
    <d v="2024-01-30T00:00:00"/>
    <n v="0"/>
    <n v="1"/>
    <n v="2"/>
    <n v="30"/>
    <n v="2"/>
    <n v="22490513"/>
    <n v="24960000"/>
    <n v="47922"/>
    <n v="1842"/>
    <n v="46016"/>
    <n v="0"/>
    <n v="0"/>
    <n v="0"/>
    <m/>
    <n v="0"/>
    <n v="0"/>
    <n v="0"/>
    <m/>
    <m/>
    <d v="2021-03-30T00:00:00"/>
    <n v="1"/>
    <s v="O"/>
    <n v="1"/>
    <n v="30"/>
    <n v="0"/>
    <m/>
    <m/>
    <m/>
    <m/>
    <m/>
    <m/>
    <n v="1"/>
    <n v="1"/>
    <m/>
    <m/>
    <n v="15249"/>
    <s v="CREDITOS DE CONSUMO"/>
    <n v="0"/>
    <n v="0"/>
    <n v="890480123"/>
    <s v="UNIVERSIDAD DE CARTAGENA"/>
    <n v="5"/>
    <m/>
    <m/>
    <m/>
    <m/>
    <n v="2"/>
    <n v="7"/>
    <n v="2"/>
  </r>
  <r>
    <n v="67915"/>
    <s v="C"/>
    <x v="461"/>
    <x v="0"/>
    <n v="4"/>
    <n v="550021404"/>
    <d v="2019-05-30T00:00:00"/>
    <d v="2024-01-30T00:00:00"/>
    <n v="0"/>
    <n v="1"/>
    <n v="2"/>
    <n v="30"/>
    <n v="2"/>
    <n v="22490513"/>
    <n v="24960000"/>
    <n v="105907"/>
    <n v="4072"/>
    <n v="101576"/>
    <n v="0"/>
    <n v="0"/>
    <n v="0"/>
    <m/>
    <n v="0"/>
    <n v="0"/>
    <n v="0"/>
    <m/>
    <m/>
    <d v="2021-03-30T00:00:00"/>
    <n v="1"/>
    <s v="O"/>
    <n v="1"/>
    <n v="30"/>
    <n v="0"/>
    <m/>
    <m/>
    <m/>
    <m/>
    <m/>
    <m/>
    <n v="1"/>
    <n v="1"/>
    <m/>
    <m/>
    <n v="33661"/>
    <s v="CREDITOS DE CONSUMO"/>
    <n v="0"/>
    <n v="0"/>
    <n v="890480123"/>
    <s v="UNIVERSIDAD DE CARTAGENA"/>
    <n v="5"/>
    <m/>
    <m/>
    <m/>
    <m/>
    <n v="2"/>
    <n v="7"/>
    <n v="2"/>
  </r>
  <r>
    <n v="12499"/>
    <s v="C"/>
    <x v="461"/>
    <x v="0"/>
    <n v="4"/>
    <n v="550021694"/>
    <d v="2019-06-28T00:00:00"/>
    <d v="2024-01-30T00:00:00"/>
    <n v="0"/>
    <n v="1"/>
    <n v="2"/>
    <n v="30"/>
    <n v="2"/>
    <n v="22490513"/>
    <n v="24960000"/>
    <n v="19466"/>
    <n v="748"/>
    <n v="18693"/>
    <n v="0"/>
    <n v="0"/>
    <n v="0"/>
    <m/>
    <n v="0"/>
    <n v="0"/>
    <n v="0"/>
    <m/>
    <m/>
    <d v="2021-03-30T00:00:00"/>
    <n v="1"/>
    <s v="O"/>
    <n v="1"/>
    <n v="30"/>
    <n v="0"/>
    <m/>
    <m/>
    <m/>
    <m/>
    <m/>
    <m/>
    <n v="1"/>
    <n v="1"/>
    <m/>
    <m/>
    <n v="6194"/>
    <s v="CREDITOS DE CONSUMO"/>
    <n v="0"/>
    <n v="0"/>
    <n v="890480123"/>
    <s v="UNIVERSIDAD DE CARTAGENA"/>
    <n v="5"/>
    <m/>
    <m/>
    <m/>
    <m/>
    <n v="2"/>
    <n v="7"/>
    <n v="2"/>
  </r>
  <r>
    <n v="26570"/>
    <s v="C"/>
    <x v="461"/>
    <x v="0"/>
    <n v="4"/>
    <n v="550021840"/>
    <d v="2019-07-07T00:00:00"/>
    <d v="2024-01-30T00:00:00"/>
    <n v="0"/>
    <n v="1"/>
    <n v="2"/>
    <n v="30"/>
    <n v="2"/>
    <n v="22490513"/>
    <n v="24960000"/>
    <n v="41385"/>
    <n v="1591"/>
    <n v="39739"/>
    <n v="0"/>
    <n v="0"/>
    <n v="0"/>
    <m/>
    <n v="0"/>
    <n v="0"/>
    <n v="0"/>
    <m/>
    <m/>
    <d v="2021-03-30T00:00:00"/>
    <n v="1"/>
    <s v="O"/>
    <n v="1"/>
    <n v="30"/>
    <n v="0"/>
    <m/>
    <m/>
    <m/>
    <m/>
    <m/>
    <m/>
    <n v="1"/>
    <n v="1"/>
    <m/>
    <m/>
    <n v="13169"/>
    <s v="CREDITOS DE CONSUMO"/>
    <n v="0"/>
    <n v="0"/>
    <n v="890480123"/>
    <s v="UNIVERSIDAD DE CARTAGENA"/>
    <n v="5"/>
    <m/>
    <m/>
    <m/>
    <m/>
    <n v="2"/>
    <n v="7"/>
    <n v="2"/>
  </r>
  <r>
    <n v="16714"/>
    <s v="C"/>
    <x v="461"/>
    <x v="0"/>
    <n v="4"/>
    <n v="550021842"/>
    <d v="2019-07-07T00:00:00"/>
    <d v="2024-01-30T00:00:00"/>
    <n v="0"/>
    <n v="1"/>
    <n v="2"/>
    <n v="30"/>
    <n v="2"/>
    <n v="22490513"/>
    <n v="24960000"/>
    <n v="26033"/>
    <n v="1001"/>
    <n v="24997"/>
    <n v="0"/>
    <n v="0"/>
    <n v="0"/>
    <m/>
    <n v="0"/>
    <n v="0"/>
    <n v="0"/>
    <m/>
    <m/>
    <d v="2021-03-30T00:00:00"/>
    <n v="1"/>
    <s v="O"/>
    <n v="1"/>
    <n v="30"/>
    <n v="0"/>
    <m/>
    <m/>
    <m/>
    <m/>
    <m/>
    <m/>
    <n v="1"/>
    <n v="1"/>
    <m/>
    <m/>
    <n v="8283"/>
    <s v="CREDITOS DE CONSUMO"/>
    <n v="0"/>
    <n v="0"/>
    <n v="890480123"/>
    <s v="UNIVERSIDAD DE CARTAGENA"/>
    <n v="5"/>
    <m/>
    <m/>
    <m/>
    <m/>
    <n v="2"/>
    <n v="7"/>
    <n v="2"/>
  </r>
  <r>
    <n v="27229"/>
    <s v="C"/>
    <x v="461"/>
    <x v="0"/>
    <n v="4"/>
    <n v="550022119"/>
    <d v="2019-08-04T00:00:00"/>
    <d v="2024-01-30T00:00:00"/>
    <n v="0"/>
    <n v="1"/>
    <n v="2"/>
    <n v="30"/>
    <n v="2"/>
    <n v="22490513"/>
    <n v="24960000"/>
    <n v="42410"/>
    <n v="1630"/>
    <n v="40724"/>
    <n v="0"/>
    <n v="0"/>
    <n v="0"/>
    <m/>
    <n v="0"/>
    <n v="0"/>
    <n v="0"/>
    <m/>
    <m/>
    <d v="2021-03-30T00:00:00"/>
    <n v="1"/>
    <s v="O"/>
    <n v="1"/>
    <n v="30"/>
    <n v="0"/>
    <m/>
    <m/>
    <m/>
    <m/>
    <m/>
    <m/>
    <n v="1"/>
    <n v="1"/>
    <m/>
    <m/>
    <n v="13495"/>
    <s v="CREDITOS DE CONSUMO"/>
    <n v="0"/>
    <n v="0"/>
    <n v="890480123"/>
    <s v="UNIVERSIDAD DE CARTAGENA"/>
    <n v="5"/>
    <m/>
    <m/>
    <m/>
    <m/>
    <n v="2"/>
    <n v="7"/>
    <n v="2"/>
  </r>
  <r>
    <n v="47749"/>
    <s v="C"/>
    <x v="461"/>
    <x v="0"/>
    <n v="4"/>
    <n v="550022449"/>
    <d v="2019-09-07T00:00:00"/>
    <d v="2024-01-30T00:00:00"/>
    <n v="0"/>
    <n v="1"/>
    <n v="1"/>
    <n v="30"/>
    <n v="2"/>
    <n v="22490513"/>
    <n v="24960000"/>
    <n v="73076"/>
    <n v="2809"/>
    <n v="71414"/>
    <n v="1529"/>
    <n v="0"/>
    <n v="0"/>
    <m/>
    <n v="0"/>
    <n v="0"/>
    <n v="0"/>
    <m/>
    <m/>
    <d v="2021-02-26T00:00:00"/>
    <n v="1"/>
    <s v="O"/>
    <n v="1"/>
    <n v="30"/>
    <n v="0"/>
    <m/>
    <m/>
    <m/>
    <m/>
    <m/>
    <m/>
    <n v="1"/>
    <n v="1"/>
    <m/>
    <m/>
    <n v="23665"/>
    <s v="CREDITOS DE CONSUMO"/>
    <n v="0"/>
    <n v="0"/>
    <n v="890480123"/>
    <s v="UNIVERSIDAD DE CARTAGENA"/>
    <n v="5"/>
    <m/>
    <m/>
    <m/>
    <m/>
    <n v="2"/>
    <n v="7"/>
    <n v="2"/>
  </r>
  <r>
    <n v="48121"/>
    <s v="C"/>
    <x v="461"/>
    <x v="0"/>
    <n v="4"/>
    <n v="550022470"/>
    <d v="2019-09-10T00:00:00"/>
    <d v="2024-01-30T00:00:00"/>
    <n v="0"/>
    <n v="1"/>
    <n v="1"/>
    <n v="30"/>
    <n v="2"/>
    <n v="22490513"/>
    <n v="24960000"/>
    <n v="73680"/>
    <n v="2833"/>
    <n v="71970"/>
    <n v="1530"/>
    <n v="0"/>
    <n v="0"/>
    <m/>
    <n v="0"/>
    <n v="0"/>
    <n v="0"/>
    <m/>
    <m/>
    <d v="2021-02-26T00:00:00"/>
    <n v="1"/>
    <s v="O"/>
    <n v="1"/>
    <n v="30"/>
    <n v="0"/>
    <m/>
    <m/>
    <m/>
    <m/>
    <m/>
    <m/>
    <n v="1"/>
    <n v="1"/>
    <m/>
    <m/>
    <n v="23849"/>
    <s v="CREDITOS DE CONSUMO"/>
    <n v="0"/>
    <n v="0"/>
    <n v="890480123"/>
    <s v="UNIVERSIDAD DE CARTAGENA"/>
    <n v="5"/>
    <m/>
    <m/>
    <m/>
    <m/>
    <n v="2"/>
    <n v="7"/>
    <n v="2"/>
  </r>
  <r>
    <n v="9451"/>
    <s v="C"/>
    <x v="461"/>
    <x v="0"/>
    <n v="4"/>
    <n v="550022475"/>
    <d v="2019-09-11T00:00:00"/>
    <d v="2024-01-30T00:00:00"/>
    <n v="0"/>
    <n v="1"/>
    <n v="2"/>
    <n v="30"/>
    <n v="2"/>
    <n v="22490513"/>
    <n v="24960000"/>
    <n v="14722"/>
    <n v="566"/>
    <n v="14136"/>
    <n v="0"/>
    <n v="0"/>
    <n v="0"/>
    <m/>
    <n v="0"/>
    <n v="0"/>
    <n v="0"/>
    <m/>
    <m/>
    <d v="2021-03-30T00:00:00"/>
    <n v="1"/>
    <s v="O"/>
    <n v="1"/>
    <n v="30"/>
    <n v="0"/>
    <m/>
    <m/>
    <m/>
    <m/>
    <m/>
    <m/>
    <n v="1"/>
    <n v="1"/>
    <m/>
    <m/>
    <n v="4685"/>
    <s v="CREDITOS DE CONSUMO"/>
    <n v="0"/>
    <n v="0"/>
    <n v="890480123"/>
    <s v="UNIVERSIDAD DE CARTAGENA"/>
    <n v="5"/>
    <m/>
    <m/>
    <m/>
    <m/>
    <n v="2"/>
    <n v="7"/>
    <n v="2"/>
  </r>
  <r>
    <n v="28030"/>
    <s v="C"/>
    <x v="461"/>
    <x v="0"/>
    <n v="4"/>
    <n v="550022780"/>
    <d v="2019-10-07T00:00:00"/>
    <d v="2024-01-30T00:00:00"/>
    <n v="0"/>
    <n v="1"/>
    <n v="2"/>
    <n v="30"/>
    <n v="2"/>
    <n v="22490513"/>
    <n v="24960000"/>
    <n v="43661"/>
    <n v="1679"/>
    <n v="41923"/>
    <n v="0"/>
    <n v="0"/>
    <n v="0"/>
    <m/>
    <n v="0"/>
    <n v="0"/>
    <n v="0"/>
    <m/>
    <m/>
    <d v="2021-03-30T00:00:00"/>
    <n v="1"/>
    <s v="O"/>
    <n v="1"/>
    <n v="30"/>
    <n v="0"/>
    <m/>
    <m/>
    <m/>
    <m/>
    <m/>
    <m/>
    <n v="1"/>
    <n v="1"/>
    <m/>
    <m/>
    <n v="13893"/>
    <s v="CREDITOS DE CONSUMO"/>
    <n v="0"/>
    <n v="0"/>
    <n v="890480123"/>
    <s v="UNIVERSIDAD DE CARTAGENA"/>
    <n v="5"/>
    <m/>
    <m/>
    <m/>
    <m/>
    <n v="2"/>
    <n v="7"/>
    <n v="2"/>
  </r>
  <r>
    <n v="44654"/>
    <s v="C"/>
    <x v="461"/>
    <x v="0"/>
    <n v="4"/>
    <n v="550022785"/>
    <d v="2019-10-08T00:00:00"/>
    <d v="2024-01-30T00:00:00"/>
    <n v="0"/>
    <n v="1"/>
    <n v="1"/>
    <n v="30"/>
    <n v="2"/>
    <n v="22490513"/>
    <n v="24960000"/>
    <n v="68342"/>
    <n v="2627"/>
    <n v="66786"/>
    <n v="1427"/>
    <n v="0"/>
    <n v="0"/>
    <m/>
    <n v="0"/>
    <n v="0"/>
    <n v="0"/>
    <m/>
    <m/>
    <d v="2021-02-26T00:00:00"/>
    <n v="1"/>
    <s v="O"/>
    <n v="1"/>
    <n v="30"/>
    <n v="0"/>
    <m/>
    <m/>
    <m/>
    <m/>
    <m/>
    <m/>
    <n v="1"/>
    <n v="1"/>
    <m/>
    <m/>
    <n v="22132"/>
    <s v="CREDITOS DE CONSUMO"/>
    <n v="0"/>
    <n v="0"/>
    <n v="890480123"/>
    <s v="UNIVERSIDAD DE CARTAGENA"/>
    <n v="5"/>
    <m/>
    <m/>
    <m/>
    <m/>
    <n v="2"/>
    <n v="7"/>
    <n v="2"/>
  </r>
  <r>
    <n v="71062"/>
    <s v="C"/>
    <x v="461"/>
    <x v="0"/>
    <n v="4"/>
    <n v="550022994"/>
    <d v="2019-11-03T00:00:00"/>
    <d v="2024-01-30T00:00:00"/>
    <n v="0"/>
    <n v="1"/>
    <n v="2"/>
    <n v="30"/>
    <n v="2"/>
    <n v="22490513"/>
    <n v="24960000"/>
    <n v="110817"/>
    <n v="4260"/>
    <n v="106282"/>
    <n v="0"/>
    <n v="0"/>
    <n v="0"/>
    <m/>
    <n v="0"/>
    <n v="0"/>
    <n v="0"/>
    <m/>
    <m/>
    <d v="2021-03-30T00:00:00"/>
    <n v="1"/>
    <s v="O"/>
    <n v="1"/>
    <n v="30"/>
    <n v="0"/>
    <m/>
    <m/>
    <m/>
    <m/>
    <m/>
    <m/>
    <n v="1"/>
    <n v="1"/>
    <m/>
    <m/>
    <n v="35220"/>
    <s v="CREDITOS DE CONSUMO"/>
    <n v="0"/>
    <n v="0"/>
    <n v="890480123"/>
    <s v="UNIVERSIDAD DE CARTAGENA"/>
    <n v="5"/>
    <m/>
    <m/>
    <m/>
    <m/>
    <n v="2"/>
    <n v="7"/>
    <n v="2"/>
  </r>
  <r>
    <n v="68757"/>
    <s v="C"/>
    <x v="461"/>
    <x v="0"/>
    <n v="4"/>
    <n v="550023177"/>
    <d v="2019-12-02T00:00:00"/>
    <d v="2024-01-30T00:00:00"/>
    <n v="0"/>
    <n v="1"/>
    <n v="2"/>
    <n v="30"/>
    <n v="2"/>
    <n v="22490513"/>
    <n v="24960000"/>
    <n v="107228"/>
    <n v="4122"/>
    <n v="102835"/>
    <n v="0"/>
    <n v="0"/>
    <n v="0"/>
    <m/>
    <n v="0"/>
    <n v="0"/>
    <n v="0"/>
    <m/>
    <m/>
    <d v="2021-03-30T00:00:00"/>
    <n v="1"/>
    <s v="O"/>
    <n v="1"/>
    <n v="30"/>
    <n v="0"/>
    <m/>
    <m/>
    <m/>
    <m/>
    <m/>
    <m/>
    <n v="1"/>
    <n v="1"/>
    <m/>
    <m/>
    <n v="34078"/>
    <s v="CREDITOS DE CONSUMO"/>
    <n v="0"/>
    <n v="0"/>
    <n v="890480123"/>
    <s v="UNIVERSIDAD DE CARTAGENA"/>
    <n v="5"/>
    <m/>
    <m/>
    <m/>
    <m/>
    <n v="2"/>
    <n v="7"/>
    <n v="2"/>
  </r>
  <r>
    <n v="15066"/>
    <s v="C"/>
    <x v="461"/>
    <x v="0"/>
    <n v="4"/>
    <n v="550023304"/>
    <d v="2019-12-25T00:00:00"/>
    <d v="2024-01-30T00:00:00"/>
    <n v="0"/>
    <n v="1"/>
    <n v="2"/>
    <n v="30"/>
    <n v="2"/>
    <n v="22490513"/>
    <n v="24960000"/>
    <n v="23467"/>
    <n v="902"/>
    <n v="22534"/>
    <n v="0"/>
    <n v="0"/>
    <n v="0"/>
    <m/>
    <n v="0"/>
    <n v="0"/>
    <n v="0"/>
    <m/>
    <m/>
    <d v="2021-03-30T00:00:00"/>
    <n v="1"/>
    <s v="O"/>
    <n v="1"/>
    <n v="30"/>
    <n v="0"/>
    <m/>
    <m/>
    <m/>
    <m/>
    <m/>
    <m/>
    <n v="1"/>
    <n v="1"/>
    <m/>
    <m/>
    <n v="7468"/>
    <s v="CREDITOS DE CONSUMO"/>
    <n v="0"/>
    <n v="0"/>
    <n v="890480123"/>
    <s v="UNIVERSIDAD DE CARTAGENA"/>
    <n v="5"/>
    <m/>
    <m/>
    <m/>
    <m/>
    <n v="2"/>
    <n v="7"/>
    <n v="2"/>
  </r>
  <r>
    <n v="65217"/>
    <s v="C"/>
    <x v="461"/>
    <x v="0"/>
    <n v="4"/>
    <n v="550023327"/>
    <d v="2019-12-28T00:00:00"/>
    <d v="2024-01-30T00:00:00"/>
    <n v="0"/>
    <n v="1"/>
    <n v="2"/>
    <n v="30"/>
    <n v="2"/>
    <n v="22490513"/>
    <n v="24960000"/>
    <n v="101681"/>
    <n v="3909"/>
    <n v="97540"/>
    <n v="0"/>
    <n v="0"/>
    <n v="0"/>
    <m/>
    <n v="0"/>
    <n v="0"/>
    <n v="0"/>
    <m/>
    <m/>
    <d v="2021-03-30T00:00:00"/>
    <n v="1"/>
    <s v="O"/>
    <n v="1"/>
    <n v="30"/>
    <n v="0"/>
    <m/>
    <m/>
    <m/>
    <m/>
    <m/>
    <m/>
    <n v="1"/>
    <n v="1"/>
    <m/>
    <m/>
    <n v="32323"/>
    <s v="CREDITOS DE CONSUMO"/>
    <n v="0"/>
    <n v="0"/>
    <n v="890480123"/>
    <s v="UNIVERSIDAD DE CARTAGENA"/>
    <n v="5"/>
    <m/>
    <m/>
    <m/>
    <m/>
    <n v="2"/>
    <n v="7"/>
    <n v="2"/>
  </r>
  <r>
    <n v="63418"/>
    <s v="C"/>
    <x v="461"/>
    <x v="0"/>
    <n v="4"/>
    <n v="550023566"/>
    <d v="2020-02-17T00:00:00"/>
    <d v="2024-01-30T00:00:00"/>
    <n v="0"/>
    <n v="1"/>
    <n v="2"/>
    <n v="30"/>
    <n v="2"/>
    <n v="22490513"/>
    <n v="24960000"/>
    <n v="98883"/>
    <n v="3802"/>
    <n v="94850"/>
    <n v="0"/>
    <n v="0"/>
    <n v="0"/>
    <m/>
    <n v="0"/>
    <n v="0"/>
    <n v="0"/>
    <m/>
    <m/>
    <d v="2021-03-30T00:00:00"/>
    <n v="1"/>
    <s v="O"/>
    <n v="1"/>
    <n v="30"/>
    <n v="0"/>
    <m/>
    <m/>
    <m/>
    <m/>
    <m/>
    <m/>
    <n v="1"/>
    <n v="1"/>
    <m/>
    <m/>
    <n v="31432"/>
    <s v="CREDITOS DE CONSUMO"/>
    <n v="0"/>
    <n v="0"/>
    <n v="890480123"/>
    <s v="UNIVERSIDAD DE CARTAGENA"/>
    <n v="5"/>
    <m/>
    <m/>
    <m/>
    <m/>
    <n v="2"/>
    <n v="7"/>
    <n v="2"/>
  </r>
  <r>
    <n v="79245"/>
    <s v="C"/>
    <x v="461"/>
    <x v="0"/>
    <n v="4"/>
    <n v="550023722"/>
    <d v="2020-03-14T00:00:00"/>
    <d v="2024-01-30T00:00:00"/>
    <n v="0"/>
    <n v="1"/>
    <n v="2"/>
    <n v="30"/>
    <n v="2"/>
    <n v="22490513"/>
    <n v="24960000"/>
    <n v="123603"/>
    <n v="4752"/>
    <n v="118520"/>
    <n v="0"/>
    <n v="0"/>
    <n v="0"/>
    <m/>
    <n v="0"/>
    <n v="0"/>
    <n v="0"/>
    <m/>
    <m/>
    <d v="2021-03-30T00:00:00"/>
    <n v="1"/>
    <s v="O"/>
    <n v="1"/>
    <n v="30"/>
    <n v="0"/>
    <m/>
    <m/>
    <m/>
    <m/>
    <m/>
    <m/>
    <n v="1"/>
    <n v="1"/>
    <m/>
    <m/>
    <n v="39275"/>
    <s v="CREDITOS DE CONSUMO"/>
    <n v="0"/>
    <n v="0"/>
    <n v="890480123"/>
    <s v="UNIVERSIDAD DE CARTAGENA"/>
    <n v="5"/>
    <m/>
    <m/>
    <m/>
    <m/>
    <n v="2"/>
    <n v="7"/>
    <n v="2"/>
  </r>
  <r>
    <n v="112221"/>
    <s v="C"/>
    <x v="461"/>
    <x v="0"/>
    <n v="4"/>
    <n v="550023854"/>
    <d v="2020-05-09T00:00:00"/>
    <d v="2024-01-30T00:00:00"/>
    <n v="0"/>
    <n v="1"/>
    <n v="2"/>
    <n v="30"/>
    <n v="2"/>
    <n v="22490513"/>
    <n v="24960000"/>
    <n v="175013"/>
    <n v="6728"/>
    <n v="167840"/>
    <n v="0"/>
    <n v="0"/>
    <n v="0"/>
    <m/>
    <n v="0"/>
    <n v="0"/>
    <n v="0"/>
    <m/>
    <m/>
    <d v="2021-03-30T00:00:00"/>
    <n v="1"/>
    <s v="O"/>
    <n v="1"/>
    <n v="30"/>
    <n v="0"/>
    <m/>
    <m/>
    <m/>
    <m/>
    <m/>
    <m/>
    <n v="1"/>
    <n v="1"/>
    <m/>
    <m/>
    <n v="55619"/>
    <s v="CREDITOS DE CONSUMO"/>
    <n v="0"/>
    <n v="0"/>
    <n v="890480123"/>
    <s v="UNIVERSIDAD DE CARTAGENA"/>
    <n v="5"/>
    <m/>
    <m/>
    <m/>
    <m/>
    <n v="2"/>
    <n v="7"/>
    <n v="2"/>
  </r>
  <r>
    <n v="20112"/>
    <s v="C"/>
    <x v="461"/>
    <x v="0"/>
    <n v="4"/>
    <n v="550023876"/>
    <d v="2020-05-20T00:00:00"/>
    <d v="2024-01-30T00:00:00"/>
    <n v="0"/>
    <n v="1"/>
    <n v="2"/>
    <n v="30"/>
    <n v="2"/>
    <n v="22490513"/>
    <n v="24960000"/>
    <n v="31325"/>
    <n v="1204"/>
    <n v="30080"/>
    <n v="0"/>
    <n v="0"/>
    <n v="0"/>
    <m/>
    <n v="0"/>
    <n v="0"/>
    <n v="0"/>
    <m/>
    <m/>
    <d v="2021-03-30T00:00:00"/>
    <n v="1"/>
    <s v="O"/>
    <n v="1"/>
    <n v="30"/>
    <n v="0"/>
    <m/>
    <m/>
    <m/>
    <m/>
    <m/>
    <m/>
    <n v="1"/>
    <n v="1"/>
    <m/>
    <m/>
    <n v="9968"/>
    <s v="CREDITOS DE CONSUMO"/>
    <n v="0"/>
    <n v="0"/>
    <n v="890480123"/>
    <s v="UNIVERSIDAD DE CARTAGENA"/>
    <n v="5"/>
    <m/>
    <m/>
    <m/>
    <m/>
    <n v="2"/>
    <n v="7"/>
    <n v="2"/>
  </r>
  <r>
    <n v="14407"/>
    <s v="C"/>
    <x v="461"/>
    <x v="0"/>
    <n v="4"/>
    <n v="550023879"/>
    <d v="2020-05-20T00:00:00"/>
    <d v="2024-01-30T00:00:00"/>
    <n v="0"/>
    <n v="1"/>
    <n v="2"/>
    <n v="30"/>
    <n v="2"/>
    <n v="22490513"/>
    <n v="24960000"/>
    <n v="22441"/>
    <n v="863"/>
    <n v="21548"/>
    <n v="0"/>
    <n v="0"/>
    <n v="0"/>
    <m/>
    <n v="0"/>
    <n v="0"/>
    <n v="0"/>
    <m/>
    <m/>
    <d v="2021-03-30T00:00:00"/>
    <n v="1"/>
    <s v="O"/>
    <n v="1"/>
    <n v="30"/>
    <n v="0"/>
    <m/>
    <m/>
    <m/>
    <m/>
    <m/>
    <m/>
    <n v="1"/>
    <n v="1"/>
    <m/>
    <m/>
    <n v="7141"/>
    <s v="CREDITOS DE CONSUMO"/>
    <n v="0"/>
    <n v="0"/>
    <n v="890480123"/>
    <s v="UNIVERSIDAD DE CARTAGENA"/>
    <n v="5"/>
    <m/>
    <m/>
    <m/>
    <m/>
    <n v="2"/>
    <n v="7"/>
    <n v="2"/>
  </r>
  <r>
    <n v="16316"/>
    <s v="C"/>
    <x v="461"/>
    <x v="0"/>
    <n v="4"/>
    <n v="550023884"/>
    <d v="2020-05-21T00:00:00"/>
    <d v="2024-01-30T00:00:00"/>
    <n v="0"/>
    <n v="1"/>
    <n v="2"/>
    <n v="30"/>
    <n v="2"/>
    <n v="22490513"/>
    <n v="24960000"/>
    <n v="25414"/>
    <n v="977"/>
    <n v="24403"/>
    <n v="0"/>
    <n v="0"/>
    <n v="0"/>
    <m/>
    <n v="0"/>
    <n v="0"/>
    <n v="0"/>
    <m/>
    <m/>
    <d v="2021-03-30T00:00:00"/>
    <n v="1"/>
    <s v="O"/>
    <n v="1"/>
    <n v="30"/>
    <n v="0"/>
    <m/>
    <m/>
    <m/>
    <m/>
    <m/>
    <m/>
    <n v="1"/>
    <n v="1"/>
    <m/>
    <m/>
    <n v="8087"/>
    <s v="CREDITOS DE CONSUMO"/>
    <n v="0"/>
    <n v="0"/>
    <n v="890480123"/>
    <s v="UNIVERSIDAD DE CARTAGENA"/>
    <n v="5"/>
    <m/>
    <m/>
    <m/>
    <m/>
    <n v="2"/>
    <n v="7"/>
    <n v="2"/>
  </r>
  <r>
    <n v="85028"/>
    <s v="C"/>
    <x v="461"/>
    <x v="0"/>
    <n v="4"/>
    <n v="550023911"/>
    <d v="2020-06-05T00:00:00"/>
    <d v="2024-01-30T00:00:00"/>
    <n v="0"/>
    <n v="1"/>
    <n v="2"/>
    <n v="30"/>
    <n v="2"/>
    <n v="22490513"/>
    <n v="24960000"/>
    <n v="132569"/>
    <n v="5097"/>
    <n v="127170"/>
    <n v="0"/>
    <n v="0"/>
    <n v="0"/>
    <m/>
    <n v="0"/>
    <n v="0"/>
    <n v="0"/>
    <m/>
    <m/>
    <d v="2021-03-30T00:00:00"/>
    <n v="1"/>
    <s v="O"/>
    <n v="1"/>
    <n v="30"/>
    <n v="0"/>
    <m/>
    <m/>
    <m/>
    <m/>
    <m/>
    <m/>
    <n v="1"/>
    <n v="1"/>
    <m/>
    <m/>
    <n v="42142"/>
    <s v="CREDITOS DE CONSUMO"/>
    <n v="0"/>
    <n v="0"/>
    <n v="890480123"/>
    <s v="UNIVERSIDAD DE CARTAGENA"/>
    <n v="5"/>
    <m/>
    <m/>
    <m/>
    <m/>
    <n v="2"/>
    <n v="7"/>
    <n v="2"/>
  </r>
  <r>
    <n v="49106"/>
    <s v="C"/>
    <x v="461"/>
    <x v="0"/>
    <n v="4"/>
    <n v="550024160"/>
    <d v="2020-08-09T00:00:00"/>
    <d v="2024-01-30T00:00:00"/>
    <n v="0"/>
    <n v="1"/>
    <n v="1"/>
    <n v="30"/>
    <n v="2"/>
    <n v="22490513"/>
    <n v="24960000"/>
    <n v="75182"/>
    <n v="2890"/>
    <n v="73444"/>
    <n v="1564"/>
    <n v="0"/>
    <n v="0"/>
    <m/>
    <n v="0"/>
    <n v="0"/>
    <n v="0"/>
    <m/>
    <m/>
    <d v="2021-02-26T00:00:00"/>
    <n v="1"/>
    <s v="O"/>
    <n v="1"/>
    <n v="30"/>
    <n v="0"/>
    <m/>
    <m/>
    <m/>
    <m/>
    <m/>
    <m/>
    <n v="1"/>
    <n v="1"/>
    <m/>
    <m/>
    <n v="24338"/>
    <s v="CREDITOS DE CONSUMO"/>
    <n v="0"/>
    <n v="0"/>
    <n v="890480123"/>
    <s v="UNIVERSIDAD DE CARTAGENA"/>
    <n v="5"/>
    <m/>
    <m/>
    <m/>
    <m/>
    <n v="2"/>
    <n v="7"/>
    <n v="2"/>
  </r>
  <r>
    <n v="29518"/>
    <s v="C"/>
    <x v="461"/>
    <x v="0"/>
    <n v="4"/>
    <n v="550024182"/>
    <d v="2020-08-14T00:00:00"/>
    <d v="2024-01-30T00:00:00"/>
    <n v="0"/>
    <n v="1"/>
    <n v="2"/>
    <n v="30"/>
    <n v="2"/>
    <n v="22490513"/>
    <n v="24960000"/>
    <n v="45974"/>
    <n v="1767"/>
    <n v="44147"/>
    <n v="0"/>
    <n v="0"/>
    <n v="0"/>
    <m/>
    <n v="0"/>
    <n v="0"/>
    <n v="0"/>
    <m/>
    <m/>
    <d v="2021-03-30T00:00:00"/>
    <n v="1"/>
    <s v="O"/>
    <n v="1"/>
    <n v="30"/>
    <n v="0"/>
    <m/>
    <m/>
    <m/>
    <m/>
    <m/>
    <m/>
    <n v="1"/>
    <n v="1"/>
    <m/>
    <m/>
    <n v="14629"/>
    <s v="CREDITOS DE CONSUMO"/>
    <n v="0"/>
    <n v="0"/>
    <n v="890480123"/>
    <s v="UNIVERSIDAD DE CARTAGENA"/>
    <n v="5"/>
    <m/>
    <m/>
    <m/>
    <m/>
    <n v="2"/>
    <n v="7"/>
    <n v="2"/>
  </r>
  <r>
    <n v="90574"/>
    <s v="C"/>
    <x v="461"/>
    <x v="0"/>
    <n v="4"/>
    <n v="550024187"/>
    <d v="2020-08-16T00:00:00"/>
    <d v="2024-01-30T00:00:00"/>
    <n v="0"/>
    <n v="1"/>
    <n v="2"/>
    <n v="30"/>
    <n v="2"/>
    <n v="22490513"/>
    <n v="24960000"/>
    <n v="141076"/>
    <n v="5424"/>
    <n v="135464"/>
    <n v="0"/>
    <n v="0"/>
    <n v="0"/>
    <m/>
    <n v="0"/>
    <n v="0"/>
    <n v="0"/>
    <m/>
    <m/>
    <d v="2021-03-30T00:00:00"/>
    <n v="1"/>
    <s v="O"/>
    <n v="1"/>
    <n v="30"/>
    <n v="0"/>
    <m/>
    <m/>
    <m/>
    <m/>
    <m/>
    <m/>
    <n v="1"/>
    <n v="1"/>
    <m/>
    <m/>
    <n v="44890"/>
    <s v="CREDITOS DE CONSUMO"/>
    <n v="0"/>
    <n v="0"/>
    <n v="890480123"/>
    <s v="UNIVERSIDAD DE CARTAGENA"/>
    <n v="5"/>
    <m/>
    <m/>
    <m/>
    <m/>
    <n v="2"/>
    <n v="7"/>
    <n v="2"/>
  </r>
  <r>
    <n v="78498"/>
    <s v="C"/>
    <x v="461"/>
    <x v="0"/>
    <n v="4"/>
    <n v="550024344"/>
    <d v="2020-09-04T00:00:00"/>
    <d v="2024-01-30T00:00:00"/>
    <n v="0"/>
    <n v="1"/>
    <n v="2"/>
    <n v="30"/>
    <n v="2"/>
    <n v="22490513"/>
    <n v="24960000"/>
    <n v="122266"/>
    <n v="4700"/>
    <n v="117404"/>
    <n v="0"/>
    <n v="0"/>
    <n v="0"/>
    <m/>
    <n v="0"/>
    <n v="0"/>
    <n v="0"/>
    <m/>
    <m/>
    <d v="2021-03-30T00:00:00"/>
    <n v="1"/>
    <s v="O"/>
    <n v="1"/>
    <n v="30"/>
    <n v="0"/>
    <m/>
    <m/>
    <m/>
    <m/>
    <m/>
    <m/>
    <n v="1"/>
    <n v="1"/>
    <m/>
    <m/>
    <n v="38906"/>
    <s v="CREDITOS DE CONSUMO"/>
    <n v="0"/>
    <n v="0"/>
    <n v="890480123"/>
    <s v="UNIVERSIDAD DE CARTAGENA"/>
    <n v="5"/>
    <m/>
    <m/>
    <m/>
    <m/>
    <n v="2"/>
    <n v="7"/>
    <n v="2"/>
  </r>
  <r>
    <n v="159752"/>
    <s v="C"/>
    <x v="461"/>
    <x v="0"/>
    <n v="4"/>
    <n v="550024798"/>
    <d v="2020-11-09T00:00:00"/>
    <d v="2023-11-30T00:00:00"/>
    <n v="0"/>
    <n v="1"/>
    <n v="4"/>
    <n v="30"/>
    <n v="2"/>
    <n v="22490513"/>
    <n v="24960000"/>
    <n v="260000"/>
    <n v="9995"/>
    <n v="238929"/>
    <n v="0"/>
    <n v="0"/>
    <n v="0"/>
    <m/>
    <n v="0"/>
    <n v="0"/>
    <n v="0"/>
    <m/>
    <m/>
    <d v="2021-03-30T00:00:00"/>
    <n v="1"/>
    <s v="O"/>
    <n v="1"/>
    <n v="30"/>
    <n v="0"/>
    <m/>
    <m/>
    <m/>
    <m/>
    <m/>
    <m/>
    <n v="1"/>
    <n v="1"/>
    <m/>
    <m/>
    <n v="79177"/>
    <s v="CREDITOS DE CONSUMO"/>
    <n v="0"/>
    <n v="0"/>
    <n v="890480123"/>
    <s v="UNIVERSIDAD DE CARTAGENA"/>
    <n v="5"/>
    <m/>
    <m/>
    <m/>
    <m/>
    <n v="2"/>
    <n v="7"/>
    <n v="2"/>
  </r>
  <r>
    <n v="4012"/>
    <s v="C"/>
    <x v="461"/>
    <x v="0"/>
    <n v="4"/>
    <n v="550025547"/>
    <d v="2021-02-28T00:00:00"/>
    <d v="2021-04-30T00:00:00"/>
    <n v="0"/>
    <n v="1"/>
    <n v="0"/>
    <n v="30"/>
    <n v="2"/>
    <n v="0"/>
    <n v="0"/>
    <n v="6000"/>
    <n v="6000"/>
    <n v="6000"/>
    <n v="0"/>
    <n v="0"/>
    <n v="0"/>
    <m/>
    <n v="0"/>
    <n v="0"/>
    <n v="0"/>
    <m/>
    <m/>
    <d v="2021-03-30T00:00:00"/>
    <n v="1"/>
    <s v="O"/>
    <n v="1"/>
    <n v="30"/>
    <n v="0"/>
    <m/>
    <m/>
    <m/>
    <m/>
    <m/>
    <m/>
    <n v="1"/>
    <n v="1"/>
    <m/>
    <m/>
    <n v="1988"/>
    <s v="CREDITOS DE CONSUMO"/>
    <n v="0"/>
    <n v="0"/>
    <n v="890480123"/>
    <s v="UNIVERSIDAD DE CARTAGENA"/>
    <n v="5"/>
    <m/>
    <m/>
    <m/>
    <m/>
    <n v="2"/>
    <n v="7"/>
    <n v="2"/>
  </r>
  <r>
    <n v="1404"/>
    <s v="C"/>
    <x v="461"/>
    <x v="0"/>
    <n v="4"/>
    <n v="550025574"/>
    <d v="2021-03-05T00:00:00"/>
    <d v="2021-04-30T00:00:00"/>
    <n v="0"/>
    <n v="1"/>
    <n v="0"/>
    <n v="30"/>
    <n v="2"/>
    <n v="0"/>
    <n v="0"/>
    <n v="2100"/>
    <n v="2100"/>
    <n v="2100"/>
    <n v="0"/>
    <n v="0"/>
    <n v="0"/>
    <m/>
    <n v="0"/>
    <n v="0"/>
    <n v="0"/>
    <m/>
    <m/>
    <d v="2021-03-30T00:00:00"/>
    <n v="1"/>
    <s v="O"/>
    <n v="1"/>
    <n v="30"/>
    <n v="0"/>
    <m/>
    <m/>
    <m/>
    <m/>
    <m/>
    <m/>
    <n v="1"/>
    <n v="1"/>
    <m/>
    <m/>
    <n v="696"/>
    <s v="CREDITOS DE CONSUMO"/>
    <n v="0"/>
    <n v="0"/>
    <n v="890480123"/>
    <s v="UNIVERSIDAD DE CARTAGENA"/>
    <n v="5"/>
    <m/>
    <m/>
    <m/>
    <m/>
    <n v="2"/>
    <n v="7"/>
    <n v="2"/>
  </r>
  <r>
    <n v="1404"/>
    <s v="C"/>
    <x v="461"/>
    <x v="0"/>
    <n v="4"/>
    <n v="550025632"/>
    <d v="2021-03-23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19223"/>
    <s v="C"/>
    <x v="461"/>
    <x v="0"/>
    <n v="4"/>
    <n v="550025637"/>
    <d v="2021-03-25T00:00:00"/>
    <d v="2024-04-30T00:00:00"/>
    <n v="0"/>
    <n v="1"/>
    <n v="0"/>
    <n v="30"/>
    <n v="2"/>
    <n v="22490513"/>
    <n v="24960000"/>
    <n v="28751"/>
    <n v="1105"/>
    <n v="28751"/>
    <n v="0"/>
    <n v="0"/>
    <n v="0"/>
    <m/>
    <n v="0"/>
    <n v="0"/>
    <n v="0"/>
    <m/>
    <m/>
    <d v="2021-03-31T00:00:00"/>
    <n v="1"/>
    <s v="O"/>
    <n v="1"/>
    <n v="30"/>
    <n v="0"/>
    <m/>
    <m/>
    <m/>
    <m/>
    <m/>
    <m/>
    <n v="1"/>
    <n v="1"/>
    <m/>
    <m/>
    <n v="9528"/>
    <s v="CREDITOS DE CONSUMO"/>
    <n v="0"/>
    <n v="0"/>
    <n v="890480123"/>
    <s v="UNIVERSIDAD DE CARTAGENA"/>
    <n v="5"/>
    <m/>
    <m/>
    <m/>
    <m/>
    <n v="2"/>
    <n v="7"/>
    <n v="2"/>
  </r>
  <r>
    <n v="40117"/>
    <s v="C"/>
    <x v="461"/>
    <x v="0"/>
    <n v="4"/>
    <n v="550025639"/>
    <d v="2021-03-26T00:00:00"/>
    <d v="2024-04-30T00:00:00"/>
    <n v="0"/>
    <n v="1"/>
    <n v="0"/>
    <n v="30"/>
    <n v="2"/>
    <n v="22490513"/>
    <n v="24960000"/>
    <n v="60000"/>
    <n v="2307"/>
    <n v="60000"/>
    <n v="0"/>
    <n v="0"/>
    <n v="0"/>
    <m/>
    <n v="0"/>
    <n v="0"/>
    <n v="0"/>
    <m/>
    <m/>
    <d v="2021-03-31T00:00:00"/>
    <n v="1"/>
    <s v="O"/>
    <n v="1"/>
    <n v="30"/>
    <n v="0"/>
    <m/>
    <m/>
    <m/>
    <m/>
    <m/>
    <m/>
    <n v="1"/>
    <n v="1"/>
    <m/>
    <m/>
    <n v="19883"/>
    <s v="CREDITOS DE CONSUMO"/>
    <n v="0"/>
    <n v="0"/>
    <n v="890480123"/>
    <s v="UNIVERSIDAD DE CARTAGENA"/>
    <n v="5"/>
    <m/>
    <m/>
    <m/>
    <m/>
    <n v="2"/>
    <n v="7"/>
    <n v="2"/>
  </r>
  <r>
    <n v="1404"/>
    <s v="C"/>
    <x v="461"/>
    <x v="0"/>
    <n v="4"/>
    <n v="550025643"/>
    <d v="2021-03-26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4012"/>
    <s v="C"/>
    <x v="461"/>
    <x v="0"/>
    <n v="4"/>
    <n v="550025733"/>
    <d v="2021-03-31T00:00:00"/>
    <d v="2021-05-30T00:00:00"/>
    <n v="0"/>
    <n v="1"/>
    <n v="0"/>
    <n v="30"/>
    <n v="2"/>
    <n v="0"/>
    <n v="0"/>
    <n v="6000"/>
    <n v="6000"/>
    <n v="6000"/>
    <n v="0"/>
    <n v="0"/>
    <n v="0"/>
    <m/>
    <n v="0"/>
    <n v="0"/>
    <n v="0"/>
    <m/>
    <m/>
    <d v="2021-03-31T00:00:00"/>
    <n v="1"/>
    <s v="O"/>
    <n v="1"/>
    <n v="30"/>
    <n v="0"/>
    <m/>
    <m/>
    <m/>
    <m/>
    <m/>
    <m/>
    <n v="1"/>
    <n v="1"/>
    <m/>
    <m/>
    <n v="1988"/>
    <s v="CREDITOS DE CONSUMO"/>
    <n v="0"/>
    <n v="0"/>
    <n v="890480123"/>
    <s v="UNIVERSIDAD DE CARTAGENA"/>
    <n v="5"/>
    <m/>
    <m/>
    <m/>
    <m/>
    <n v="2"/>
    <n v="7"/>
    <n v="2"/>
  </r>
  <r>
    <n v="7941809"/>
    <s v="C"/>
    <x v="462"/>
    <x v="0"/>
    <n v="4"/>
    <n v="17795"/>
    <d v="2020-11-07T00:00:00"/>
    <d v="2023-09-07T00:00:00"/>
    <n v="0"/>
    <n v="1"/>
    <n v="5"/>
    <n v="30"/>
    <n v="2"/>
    <n v="16011168"/>
    <n v="17240000"/>
    <n v="12763005"/>
    <n v="469401"/>
    <n v="11183775"/>
    <n v="0"/>
    <n v="0"/>
    <n v="0"/>
    <m/>
    <n v="0"/>
    <n v="0"/>
    <n v="0"/>
    <m/>
    <m/>
    <d v="2021-03-30T00:00:00"/>
    <n v="9"/>
    <s v="O"/>
    <n v="1"/>
    <n v="30"/>
    <n v="0"/>
    <m/>
    <m/>
    <m/>
    <m/>
    <m/>
    <m/>
    <n v="1"/>
    <n v="1"/>
    <m/>
    <m/>
    <n v="3241966"/>
    <s v="CREDITOS DE CONSUMO"/>
    <n v="0"/>
    <n v="0"/>
    <n v="890480123"/>
    <s v="UNIVERSIDAD DE CARTAGENA"/>
    <n v="5"/>
    <m/>
    <m/>
    <m/>
    <m/>
    <n v="1"/>
    <n v="7"/>
    <n v="2"/>
  </r>
  <r>
    <n v="7418720.7400000002"/>
    <s v="C"/>
    <x v="463"/>
    <x v="0"/>
    <n v="4"/>
    <n v="15593"/>
    <d v="2020-10-29T00:00:00"/>
    <d v="2024-08-30T00:00:00"/>
    <n v="0"/>
    <n v="1"/>
    <n v="25"/>
    <n v="30"/>
    <n v="2"/>
    <n v="17726461"/>
    <n v="19240000"/>
    <n v="14919938"/>
    <n v="449231"/>
    <n v="7804463.7400000002"/>
    <n v="0"/>
    <n v="0"/>
    <n v="0"/>
    <m/>
    <n v="0"/>
    <n v="0"/>
    <n v="0"/>
    <m/>
    <m/>
    <d v="2021-03-30T00:00:00"/>
    <n v="1"/>
    <s v="O"/>
    <n v="1"/>
    <n v="30"/>
    <n v="0"/>
    <m/>
    <m/>
    <m/>
    <m/>
    <m/>
    <m/>
    <n v="1"/>
    <n v="1"/>
    <m/>
    <m/>
    <n v="385743"/>
    <s v="CREDITOS DE CONSUMO"/>
    <n v="0"/>
    <n v="0"/>
    <n v="890480123"/>
    <s v="UNIVERSIDAD DE CARTAGENA"/>
    <n v="5"/>
    <m/>
    <m/>
    <m/>
    <m/>
    <n v="1"/>
    <n v="7"/>
    <n v="1"/>
  </r>
  <r>
    <n v="20154299"/>
    <s v="C"/>
    <x v="464"/>
    <x v="0"/>
    <n v="4"/>
    <n v="16186"/>
    <d v="2019-08-30T00:00:00"/>
    <d v="2023-10-30T00:00:00"/>
    <n v="0"/>
    <n v="1"/>
    <n v="19"/>
    <n v="30"/>
    <n v="2"/>
    <n v="17726461"/>
    <n v="19240000"/>
    <n v="66000000"/>
    <n v="1876246"/>
    <n v="46368751"/>
    <n v="0"/>
    <n v="0"/>
    <n v="0"/>
    <m/>
    <n v="0"/>
    <n v="0"/>
    <n v="0"/>
    <m/>
    <m/>
    <d v="2021-03-30T00:00:00"/>
    <n v="1"/>
    <s v="O"/>
    <n v="1"/>
    <n v="30"/>
    <n v="0"/>
    <m/>
    <m/>
    <m/>
    <m/>
    <m/>
    <m/>
    <n v="1"/>
    <n v="1"/>
    <m/>
    <m/>
    <n v="26214452"/>
    <s v="CREDITOS DE CONSUMO"/>
    <n v="0"/>
    <n v="0"/>
    <n v="890480123"/>
    <s v="UNIVERSIDAD DE CARTAGENA"/>
    <n v="5"/>
    <m/>
    <m/>
    <m/>
    <m/>
    <n v="1"/>
    <n v="7"/>
    <n v="2"/>
  </r>
  <r>
    <n v="29821682"/>
    <s v="C"/>
    <x v="464"/>
    <x v="3"/>
    <n v="4"/>
    <n v="17918"/>
    <d v="2020-12-28T00:00:00"/>
    <d v="2027-12-30T00:00:00"/>
    <n v="0"/>
    <n v="1"/>
    <n v="3"/>
    <n v="30"/>
    <n v="2"/>
    <n v="10971158"/>
    <n v="11540000"/>
    <n v="70307272"/>
    <n v="1202766"/>
    <n v="68610381"/>
    <n v="0"/>
    <n v="0"/>
    <n v="140053999"/>
    <s v="                              "/>
    <n v="0"/>
    <n v="0"/>
    <n v="0"/>
    <m/>
    <m/>
    <d v="2021-03-30T00:00:00"/>
    <n v="3"/>
    <s v="O"/>
    <n v="1"/>
    <n v="30"/>
    <n v="0"/>
    <m/>
    <m/>
    <m/>
    <m/>
    <m/>
    <m/>
    <n v="1"/>
    <n v="1"/>
    <m/>
    <m/>
    <n v="38788699"/>
    <s v="CREDITOS DE CONSUMO"/>
    <n v="0"/>
    <n v="0"/>
    <n v="890480123"/>
    <s v="UNIVERSIDAD DE CARTAGENA"/>
    <n v="5"/>
    <m/>
    <m/>
    <m/>
    <m/>
    <n v="1"/>
    <n v="7"/>
    <n v="2"/>
  </r>
  <r>
    <n v="2608"/>
    <s v="C"/>
    <x v="464"/>
    <x v="0"/>
    <n v="4"/>
    <n v="550025668"/>
    <d v="2021-03-31T00:00:00"/>
    <d v="2021-05-30T00:00:00"/>
    <n v="0"/>
    <n v="1"/>
    <n v="0"/>
    <n v="30"/>
    <n v="2"/>
    <n v="0"/>
    <n v="0"/>
    <n v="6000"/>
    <n v="6000"/>
    <n v="6000"/>
    <n v="0"/>
    <n v="0"/>
    <n v="0"/>
    <m/>
    <n v="0"/>
    <n v="0"/>
    <n v="0"/>
    <m/>
    <m/>
    <d v="2021-03-31T00:00:00"/>
    <n v="1"/>
    <s v="O"/>
    <n v="1"/>
    <n v="30"/>
    <n v="0"/>
    <m/>
    <m/>
    <m/>
    <m/>
    <m/>
    <m/>
    <n v="1"/>
    <n v="1"/>
    <m/>
    <m/>
    <n v="3392"/>
    <s v="CREDITOS DE CONSUMO"/>
    <n v="0"/>
    <n v="0"/>
    <n v="890480123"/>
    <s v="UNIVERSIDAD DE CARTAGENA"/>
    <n v="5"/>
    <m/>
    <m/>
    <m/>
    <m/>
    <n v="2"/>
    <n v="7"/>
    <n v="2"/>
  </r>
  <r>
    <n v="21359751"/>
    <s v="C"/>
    <x v="465"/>
    <x v="14"/>
    <n v="4"/>
    <n v="13303"/>
    <d v="2017-11-08T00:00:00"/>
    <d v="2024-11-08T00:00:00"/>
    <n v="112"/>
    <n v="1"/>
    <n v="36"/>
    <n v="30"/>
    <n v="2"/>
    <n v="17726461"/>
    <n v="19240000"/>
    <n v="29969080"/>
    <n v="625089"/>
    <n v="21361253"/>
    <n v="928692"/>
    <n v="0"/>
    <n v="0"/>
    <m/>
    <n v="4272251"/>
    <n v="928692"/>
    <n v="284007"/>
    <m/>
    <m/>
    <d v="2021-03-30T00:00:00"/>
    <n v="1"/>
    <s v="O"/>
    <n v="1"/>
    <n v="30"/>
    <n v="1242236"/>
    <m/>
    <m/>
    <m/>
    <m/>
    <m/>
    <m/>
    <n v="1"/>
    <n v="1"/>
    <m/>
    <m/>
    <n v="1502"/>
    <s v="CREDITOS DE CONSUMO"/>
    <n v="0"/>
    <n v="0"/>
    <n v="890480123"/>
    <s v="UNIVERSIDAD DE CARTAGENA"/>
    <n v="5"/>
    <m/>
    <m/>
    <m/>
    <m/>
    <n v="1"/>
    <n v="7"/>
    <n v="2"/>
  </r>
  <r>
    <n v="6474445"/>
    <s v="C"/>
    <x v="465"/>
    <x v="14"/>
    <n v="4"/>
    <n v="13304"/>
    <d v="2017-11-08T00:00:00"/>
    <d v="2024-11-08T00:00:00"/>
    <n v="112"/>
    <n v="1"/>
    <n v="36"/>
    <n v="30"/>
    <n v="2"/>
    <n v="17726461"/>
    <n v="19240000"/>
    <n v="9074611"/>
    <n v="189277"/>
    <n v="6474900"/>
    <n v="280465"/>
    <n v="0"/>
    <n v="0"/>
    <m/>
    <n v="1294980"/>
    <n v="280465"/>
    <n v="160452"/>
    <m/>
    <m/>
    <d v="2021-03-30T00:00:00"/>
    <n v="1"/>
    <s v="O"/>
    <n v="1"/>
    <n v="30"/>
    <n v="382860"/>
    <m/>
    <m/>
    <m/>
    <m/>
    <m/>
    <m/>
    <n v="1"/>
    <n v="1"/>
    <m/>
    <m/>
    <n v="455"/>
    <s v="CREDITOS DE CONSUMO"/>
    <n v="0"/>
    <n v="0"/>
    <n v="890480123"/>
    <s v="UNIVERSIDAD DE CARTAGENA"/>
    <n v="5"/>
    <m/>
    <m/>
    <m/>
    <m/>
    <n v="1"/>
    <n v="7"/>
    <n v="2"/>
  </r>
  <r>
    <n v="3935074"/>
    <s v="C"/>
    <x v="466"/>
    <x v="0"/>
    <n v="4"/>
    <n v="18071"/>
    <d v="2021-01-18T00:00:00"/>
    <d v="2023-01-30T00:00:00"/>
    <n v="0"/>
    <n v="1"/>
    <n v="2"/>
    <n v="30"/>
    <n v="2"/>
    <n v="15881442"/>
    <n v="17090000"/>
    <n v="5000000"/>
    <n v="244532"/>
    <n v="4640475"/>
    <n v="0"/>
    <n v="0"/>
    <n v="0"/>
    <m/>
    <n v="0"/>
    <n v="0"/>
    <n v="0"/>
    <m/>
    <m/>
    <d v="2021-03-30T00:00:00"/>
    <n v="9"/>
    <s v="O"/>
    <n v="1"/>
    <n v="30"/>
    <n v="0"/>
    <m/>
    <m/>
    <m/>
    <m/>
    <m/>
    <m/>
    <n v="1"/>
    <n v="1"/>
    <m/>
    <m/>
    <n v="705401"/>
    <s v="CREDITOS DE CONSUMO"/>
    <n v="0"/>
    <n v="0"/>
    <n v="890480123"/>
    <s v="UNIVERSIDAD DE CARTAGENA"/>
    <n v="5"/>
    <m/>
    <m/>
    <m/>
    <m/>
    <n v="1"/>
    <n v="7"/>
    <n v="2"/>
  </r>
  <r>
    <n v="0"/>
    <s v="C"/>
    <x v="467"/>
    <x v="0"/>
    <n v="4"/>
    <n v="17676"/>
    <d v="2020-10-02T00:00:00"/>
    <d v="2023-10-30T00:00:00"/>
    <n v="0"/>
    <n v="1"/>
    <n v="6"/>
    <n v="30"/>
    <n v="2"/>
    <n v="16011168"/>
    <n v="17240000"/>
    <n v="10000000"/>
    <n v="351625"/>
    <n v="8438946"/>
    <n v="0"/>
    <n v="0"/>
    <n v="0"/>
    <m/>
    <n v="0"/>
    <n v="0"/>
    <n v="0"/>
    <m/>
    <m/>
    <d v="2021-03-30T00:00:00"/>
    <n v="1"/>
    <s v="O"/>
    <n v="1"/>
    <n v="30"/>
    <n v="0"/>
    <m/>
    <m/>
    <m/>
    <m/>
    <m/>
    <m/>
    <n v="1"/>
    <n v="1"/>
    <m/>
    <m/>
    <n v="25161209"/>
    <s v="CREDITOS DE CONSUMO"/>
    <n v="0"/>
    <n v="0"/>
    <n v="890480123"/>
    <s v="UNIVERSIDAD DE CARTAGENA"/>
    <n v="5"/>
    <m/>
    <m/>
    <m/>
    <m/>
    <n v="1"/>
    <n v="7"/>
    <n v="2"/>
  </r>
  <r>
    <n v="78480725"/>
    <s v="C"/>
    <x v="468"/>
    <x v="3"/>
    <n v="4"/>
    <n v="17537"/>
    <d v="2020-08-31T00:00:00"/>
    <d v="2027-10-31T00:00:00"/>
    <n v="0"/>
    <n v="1"/>
    <n v="5"/>
    <n v="30"/>
    <n v="2"/>
    <n v="17726461"/>
    <n v="19240000"/>
    <n v="99536000"/>
    <n v="2076103"/>
    <n v="96304134"/>
    <n v="732737"/>
    <n v="0"/>
    <n v="65000000"/>
    <s v="                              "/>
    <n v="0"/>
    <n v="0"/>
    <n v="0"/>
    <m/>
    <m/>
    <d v="2021-03-30T00:00:00"/>
    <n v="3"/>
    <s v="O"/>
    <n v="1"/>
    <n v="30"/>
    <n v="0"/>
    <m/>
    <m/>
    <m/>
    <m/>
    <m/>
    <m/>
    <n v="1"/>
    <n v="1"/>
    <m/>
    <m/>
    <n v="17823409"/>
    <s v="CREDITOS DE CONSUMO"/>
    <n v="0"/>
    <n v="0"/>
    <n v="890480123"/>
    <s v="UNIVERSIDAD DE CARTAGENA"/>
    <n v="5"/>
    <m/>
    <m/>
    <m/>
    <m/>
    <n v="1"/>
    <n v="7"/>
    <n v="2"/>
  </r>
  <r>
    <n v="14630"/>
    <s v="C"/>
    <x v="468"/>
    <x v="2"/>
    <n v="4"/>
    <n v="550024375"/>
    <d v="2020-09-10T00:00:00"/>
    <d v="2023-09-30T00:00:00"/>
    <n v="0"/>
    <n v="1"/>
    <n v="5"/>
    <n v="30"/>
    <n v="2"/>
    <n v="22490513"/>
    <n v="24960000"/>
    <n v="20000"/>
    <n v="769"/>
    <n v="17953"/>
    <n v="330"/>
    <n v="0"/>
    <n v="0"/>
    <m/>
    <n v="0"/>
    <n v="0"/>
    <n v="0"/>
    <m/>
    <m/>
    <d v="2021-03-23T00:00:00"/>
    <n v="1"/>
    <s v="O"/>
    <n v="1"/>
    <n v="30"/>
    <n v="0"/>
    <m/>
    <m/>
    <m/>
    <m/>
    <m/>
    <m/>
    <n v="1"/>
    <n v="1"/>
    <m/>
    <m/>
    <n v="3323"/>
    <s v="CREDITOS DE CONSUMO"/>
    <n v="0"/>
    <n v="0"/>
    <m/>
    <m/>
    <n v="5"/>
    <m/>
    <m/>
    <m/>
    <m/>
    <n v="2"/>
    <n v="7"/>
    <n v="2"/>
  </r>
  <r>
    <n v="438951"/>
    <s v="C"/>
    <x v="468"/>
    <x v="2"/>
    <n v="4"/>
    <n v="550024376"/>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77"/>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78"/>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82"/>
    <d v="2020-09-11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49326"/>
    <s v="C"/>
    <x v="468"/>
    <x v="2"/>
    <n v="4"/>
    <n v="550024567"/>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68"/>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69"/>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88"/>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89"/>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90"/>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91"/>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20070"/>
    <s v="C"/>
    <x v="468"/>
    <x v="2"/>
    <n v="4"/>
    <n v="550024592"/>
    <d v="2020-10-13T00:00:00"/>
    <d v="2023-10-30T00:00:00"/>
    <n v="0"/>
    <n v="1"/>
    <n v="4"/>
    <n v="30"/>
    <n v="2"/>
    <n v="22490513"/>
    <n v="24960000"/>
    <n v="26800"/>
    <n v="1030"/>
    <n v="24628"/>
    <n v="450"/>
    <n v="0"/>
    <n v="0"/>
    <m/>
    <n v="0"/>
    <n v="0"/>
    <n v="0"/>
    <m/>
    <m/>
    <d v="2021-03-23T00:00:00"/>
    <n v="1"/>
    <s v="O"/>
    <n v="1"/>
    <n v="30"/>
    <n v="0"/>
    <m/>
    <m/>
    <m/>
    <m/>
    <m/>
    <m/>
    <n v="1"/>
    <n v="1"/>
    <m/>
    <m/>
    <n v="4558"/>
    <s v="CREDITOS DE CONSUMO"/>
    <n v="0"/>
    <n v="0"/>
    <m/>
    <m/>
    <n v="5"/>
    <m/>
    <m/>
    <m/>
    <m/>
    <n v="2"/>
    <n v="7"/>
    <n v="2"/>
  </r>
  <r>
    <n v="224664"/>
    <s v="C"/>
    <x v="468"/>
    <x v="2"/>
    <n v="4"/>
    <n v="550024594"/>
    <d v="2020-10-13T00:00:00"/>
    <d v="2023-10-30T00:00:00"/>
    <n v="0"/>
    <n v="1"/>
    <n v="4"/>
    <n v="30"/>
    <n v="2"/>
    <n v="22490513"/>
    <n v="24960000"/>
    <n v="300000"/>
    <n v="11533"/>
    <n v="275686"/>
    <n v="5160"/>
    <n v="0"/>
    <n v="0"/>
    <m/>
    <n v="0"/>
    <n v="0"/>
    <n v="0"/>
    <m/>
    <m/>
    <d v="2021-03-23T00:00:00"/>
    <n v="1"/>
    <s v="O"/>
    <n v="1"/>
    <n v="30"/>
    <n v="0"/>
    <m/>
    <m/>
    <m/>
    <m/>
    <m/>
    <m/>
    <n v="1"/>
    <n v="1"/>
    <m/>
    <m/>
    <n v="51022"/>
    <s v="CREDITOS DE CONSUMO"/>
    <n v="0"/>
    <n v="0"/>
    <m/>
    <m/>
    <n v="5"/>
    <m/>
    <m/>
    <m/>
    <m/>
    <n v="2"/>
    <n v="7"/>
    <n v="2"/>
  </r>
  <r>
    <n v="256852"/>
    <s v="C"/>
    <x v="468"/>
    <x v="2"/>
    <n v="4"/>
    <n v="550024603"/>
    <d v="2020-10-15T00:00:00"/>
    <d v="2023-10-30T00:00:00"/>
    <n v="0"/>
    <n v="1"/>
    <n v="4"/>
    <n v="30"/>
    <n v="2"/>
    <n v="22490513"/>
    <n v="24960000"/>
    <n v="342984"/>
    <n v="13186"/>
    <n v="315184"/>
    <n v="5910"/>
    <n v="0"/>
    <n v="0"/>
    <m/>
    <n v="0"/>
    <n v="0"/>
    <n v="0"/>
    <m/>
    <m/>
    <d v="2021-03-23T00:00:00"/>
    <n v="1"/>
    <s v="O"/>
    <n v="1"/>
    <n v="30"/>
    <n v="0"/>
    <m/>
    <m/>
    <m/>
    <m/>
    <m/>
    <m/>
    <n v="1"/>
    <n v="1"/>
    <m/>
    <m/>
    <n v="58332"/>
    <s v="CREDITOS DE CONSUMO"/>
    <n v="0"/>
    <n v="0"/>
    <m/>
    <m/>
    <n v="5"/>
    <m/>
    <m/>
    <m/>
    <m/>
    <n v="2"/>
    <n v="7"/>
    <n v="2"/>
  </r>
  <r>
    <n v="229756"/>
    <s v="C"/>
    <x v="468"/>
    <x v="2"/>
    <n v="4"/>
    <n v="550024629"/>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x v="468"/>
    <x v="2"/>
    <n v="4"/>
    <n v="550024633"/>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x v="468"/>
    <x v="2"/>
    <n v="4"/>
    <n v="550024641"/>
    <d v="2020-10-26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15316"/>
    <s v="C"/>
    <x v="468"/>
    <x v="2"/>
    <n v="4"/>
    <n v="550024803"/>
    <d v="2020-11-10T00:00:00"/>
    <d v="2023-11-30T00:00:00"/>
    <n v="0"/>
    <n v="1"/>
    <n v="3"/>
    <n v="30"/>
    <n v="2"/>
    <n v="22490513"/>
    <n v="24960000"/>
    <n v="20000"/>
    <n v="769"/>
    <n v="18795"/>
    <n v="360"/>
    <n v="0"/>
    <n v="0"/>
    <m/>
    <n v="0"/>
    <n v="0"/>
    <n v="0"/>
    <m/>
    <m/>
    <d v="2021-03-23T00:00:00"/>
    <n v="1"/>
    <s v="O"/>
    <n v="1"/>
    <n v="30"/>
    <n v="0"/>
    <m/>
    <m/>
    <m/>
    <m/>
    <m/>
    <m/>
    <n v="1"/>
    <n v="1"/>
    <m/>
    <m/>
    <n v="3479"/>
    <s v="CREDITOS DE CONSUMO"/>
    <n v="0"/>
    <n v="0"/>
    <m/>
    <m/>
    <n v="5"/>
    <m/>
    <m/>
    <m/>
    <m/>
    <n v="2"/>
    <n v="7"/>
    <n v="2"/>
  </r>
  <r>
    <n v="22976"/>
    <s v="C"/>
    <x v="468"/>
    <x v="2"/>
    <n v="4"/>
    <n v="550024810"/>
    <d v="2020-11-12T00:00:00"/>
    <d v="2023-11-30T00:00:00"/>
    <n v="0"/>
    <n v="1"/>
    <n v="3"/>
    <n v="30"/>
    <n v="2"/>
    <n v="22490513"/>
    <n v="24960000"/>
    <n v="30000"/>
    <n v="1153"/>
    <n v="28194"/>
    <n v="540"/>
    <n v="0"/>
    <n v="0"/>
    <m/>
    <n v="0"/>
    <n v="0"/>
    <n v="0"/>
    <m/>
    <m/>
    <d v="2021-03-23T00:00:00"/>
    <n v="1"/>
    <s v="O"/>
    <n v="1"/>
    <n v="30"/>
    <n v="0"/>
    <m/>
    <m/>
    <m/>
    <m/>
    <m/>
    <m/>
    <n v="1"/>
    <n v="1"/>
    <m/>
    <m/>
    <n v="5218"/>
    <s v="CREDITOS DE CONSUMO"/>
    <n v="0"/>
    <n v="0"/>
    <m/>
    <m/>
    <n v="5"/>
    <m/>
    <m/>
    <m/>
    <m/>
    <n v="2"/>
    <n v="7"/>
    <n v="2"/>
  </r>
  <r>
    <n v="79887"/>
    <s v="C"/>
    <x v="468"/>
    <x v="2"/>
    <n v="4"/>
    <n v="550025182"/>
    <d v="2021-01-11T00:00:00"/>
    <d v="2024-01-30T00:00:00"/>
    <n v="0"/>
    <n v="1"/>
    <n v="1"/>
    <n v="30"/>
    <n v="2"/>
    <n v="22490513"/>
    <n v="24960000"/>
    <n v="100000"/>
    <n v="3844"/>
    <n v="98030"/>
    <n v="1830"/>
    <n v="0"/>
    <n v="0"/>
    <m/>
    <n v="0"/>
    <n v="0"/>
    <n v="0"/>
    <m/>
    <m/>
    <d v="2021-03-23T00:00:00"/>
    <n v="1"/>
    <s v="O"/>
    <n v="1"/>
    <n v="30"/>
    <n v="0"/>
    <m/>
    <m/>
    <m/>
    <m/>
    <m/>
    <m/>
    <n v="1"/>
    <n v="1"/>
    <m/>
    <m/>
    <n v="18143"/>
    <s v="CREDITOS DE CONSUMO"/>
    <n v="0"/>
    <n v="0"/>
    <m/>
    <m/>
    <n v="5"/>
    <m/>
    <m/>
    <m/>
    <m/>
    <n v="2"/>
    <n v="7"/>
    <n v="2"/>
  </r>
  <r>
    <n v="325970"/>
    <s v="C"/>
    <x v="468"/>
    <x v="2"/>
    <n v="4"/>
    <n v="550025196"/>
    <d v="2021-01-16T00:00:00"/>
    <d v="2024-02-28T00:00:00"/>
    <n v="0"/>
    <n v="1"/>
    <n v="0"/>
    <n v="30"/>
    <n v="2"/>
    <n v="22490513"/>
    <n v="24960000"/>
    <n v="400000"/>
    <n v="15378"/>
    <n v="400000"/>
    <n v="7500"/>
    <n v="0"/>
    <n v="0"/>
    <m/>
    <n v="0"/>
    <n v="0"/>
    <n v="0"/>
    <m/>
    <m/>
    <d v="2021-03-23T00:00:00"/>
    <n v="1"/>
    <s v="O"/>
    <n v="1"/>
    <n v="30"/>
    <n v="0"/>
    <m/>
    <m/>
    <m/>
    <m/>
    <m/>
    <m/>
    <n v="1"/>
    <n v="1"/>
    <m/>
    <m/>
    <n v="74030"/>
    <s v="CREDITOS DE CONSUMO"/>
    <n v="0"/>
    <n v="0"/>
    <m/>
    <m/>
    <n v="5"/>
    <m/>
    <m/>
    <m/>
    <m/>
    <n v="2"/>
    <n v="7"/>
    <n v="2"/>
  </r>
  <r>
    <n v="4890"/>
    <s v="C"/>
    <x v="468"/>
    <x v="2"/>
    <n v="4"/>
    <n v="550025285"/>
    <d v="2021-01-31T00:00:00"/>
    <d v="2021-03-28T00:00:00"/>
    <n v="0"/>
    <n v="1"/>
    <n v="0"/>
    <n v="30"/>
    <n v="2"/>
    <n v="0"/>
    <n v="0"/>
    <n v="6000"/>
    <n v="6000"/>
    <n v="6000"/>
    <n v="0"/>
    <n v="0"/>
    <n v="0"/>
    <m/>
    <n v="0"/>
    <n v="0"/>
    <n v="0"/>
    <m/>
    <m/>
    <d v="2021-02-28T00:00:00"/>
    <n v="1"/>
    <s v="O"/>
    <n v="1"/>
    <n v="30"/>
    <n v="0"/>
    <m/>
    <m/>
    <m/>
    <m/>
    <m/>
    <m/>
    <n v="1"/>
    <n v="1"/>
    <m/>
    <m/>
    <n v="1110"/>
    <s v="CREDITOS DE CONSUMO"/>
    <n v="0"/>
    <n v="0"/>
    <m/>
    <m/>
    <n v="5"/>
    <m/>
    <m/>
    <m/>
    <m/>
    <n v="2"/>
    <n v="7"/>
    <n v="2"/>
  </r>
  <r>
    <n v="4890"/>
    <s v="C"/>
    <x v="468"/>
    <x v="2"/>
    <n v="4"/>
    <n v="550025486"/>
    <d v="2021-02-28T00:00:00"/>
    <d v="2021-04-30T00:00:00"/>
    <n v="0"/>
    <n v="1"/>
    <n v="0"/>
    <n v="30"/>
    <n v="2"/>
    <n v="0"/>
    <n v="0"/>
    <n v="6000"/>
    <n v="6000"/>
    <n v="6000"/>
    <n v="0"/>
    <n v="0"/>
    <n v="0"/>
    <m/>
    <n v="0"/>
    <n v="0"/>
    <n v="0"/>
    <m/>
    <m/>
    <d v="2021-03-30T00:00:00"/>
    <n v="1"/>
    <s v="O"/>
    <n v="1"/>
    <n v="30"/>
    <n v="0"/>
    <m/>
    <m/>
    <m/>
    <m/>
    <m/>
    <m/>
    <n v="1"/>
    <n v="1"/>
    <m/>
    <m/>
    <n v="1110"/>
    <s v="CREDITOS DE CONSUMO"/>
    <n v="0"/>
    <n v="0"/>
    <m/>
    <m/>
    <n v="5"/>
    <m/>
    <m/>
    <m/>
    <m/>
    <n v="2"/>
    <n v="7"/>
    <n v="2"/>
  </r>
  <r>
    <n v="4890"/>
    <s v="C"/>
    <x v="468"/>
    <x v="2"/>
    <n v="4"/>
    <n v="550025673"/>
    <d v="2021-03-31T00:00:00"/>
    <d v="2021-05-30T00:00:00"/>
    <n v="0"/>
    <n v="1"/>
    <n v="0"/>
    <n v="30"/>
    <n v="2"/>
    <n v="0"/>
    <n v="0"/>
    <n v="6000"/>
    <n v="6000"/>
    <n v="6000"/>
    <n v="0"/>
    <n v="0"/>
    <n v="0"/>
    <m/>
    <n v="0"/>
    <n v="0"/>
    <n v="0"/>
    <m/>
    <m/>
    <d v="2021-03-31T00:00:00"/>
    <n v="1"/>
    <s v="O"/>
    <n v="1"/>
    <n v="30"/>
    <n v="0"/>
    <m/>
    <m/>
    <m/>
    <m/>
    <m/>
    <m/>
    <n v="1"/>
    <n v="1"/>
    <m/>
    <m/>
    <n v="1110"/>
    <s v="CREDITOS DE CONSUMO"/>
    <n v="0"/>
    <n v="0"/>
    <m/>
    <m/>
    <n v="5"/>
    <m/>
    <m/>
    <m/>
    <m/>
    <n v="2"/>
    <n v="7"/>
    <n v="2"/>
  </r>
  <r>
    <n v="590722"/>
    <s v="C"/>
    <x v="469"/>
    <x v="0"/>
    <n v="4"/>
    <n v="16621"/>
    <d v="2019-11-28T00:00:00"/>
    <d v="2021-05-28T00:00:00"/>
    <n v="2"/>
    <n v="1"/>
    <n v="15"/>
    <n v="30"/>
    <n v="2"/>
    <n v="17726461"/>
    <n v="19240000"/>
    <n v="5500000"/>
    <n v="350215"/>
    <n v="687709"/>
    <n v="674"/>
    <n v="0"/>
    <n v="0"/>
    <m/>
    <n v="0"/>
    <n v="0"/>
    <n v="0"/>
    <m/>
    <m/>
    <d v="2021-03-30T00:00:00"/>
    <n v="1"/>
    <s v="O"/>
    <n v="1"/>
    <n v="30"/>
    <n v="2499"/>
    <m/>
    <m/>
    <m/>
    <m/>
    <m/>
    <m/>
    <n v="1"/>
    <n v="1"/>
    <m/>
    <m/>
    <n v="96987"/>
    <s v="CREDITOS DE CONSUMO"/>
    <n v="0"/>
    <n v="0"/>
    <n v="890480123"/>
    <s v="UNIVERSIDAD DE CARTAGENA"/>
    <n v="5"/>
    <m/>
    <m/>
    <m/>
    <m/>
    <n v="1"/>
    <n v="7"/>
    <n v="2"/>
  </r>
  <r>
    <n v="45107573"/>
    <s v="C"/>
    <x v="469"/>
    <x v="3"/>
    <n v="4"/>
    <n v="17614"/>
    <d v="2020-09-23T00:00:00"/>
    <d v="2027-09-30T00:00:00"/>
    <n v="0"/>
    <n v="1"/>
    <n v="6"/>
    <n v="30"/>
    <n v="2"/>
    <n v="13121400"/>
    <n v="13940000"/>
    <n v="55000000"/>
    <n v="1004192"/>
    <n v="52513478"/>
    <n v="0"/>
    <n v="0"/>
    <n v="72990000"/>
    <s v="                              "/>
    <n v="0"/>
    <n v="0"/>
    <n v="0"/>
    <m/>
    <m/>
    <d v="2021-03-30T00:00:00"/>
    <n v="3"/>
    <s v="O"/>
    <n v="1"/>
    <n v="30"/>
    <n v="0"/>
    <m/>
    <m/>
    <m/>
    <m/>
    <m/>
    <m/>
    <n v="1"/>
    <n v="1"/>
    <m/>
    <m/>
    <n v="7405905"/>
    <s v="CREDITOS DE CONSUMO"/>
    <n v="0"/>
    <n v="0"/>
    <n v="890480123"/>
    <s v="UNIVERSIDAD DE CARTAGENA"/>
    <n v="5"/>
    <m/>
    <m/>
    <m/>
    <m/>
    <n v="1"/>
    <n v="7"/>
    <n v="2"/>
  </r>
  <r>
    <n v="0"/>
    <s v="C"/>
    <x v="470"/>
    <x v="0"/>
    <n v="4"/>
    <n v="15180"/>
    <d v="2020-10-29T00:00:00"/>
    <d v="2026-07-29T00:00:00"/>
    <n v="0"/>
    <n v="1"/>
    <n v="5"/>
    <n v="30"/>
    <n v="2"/>
    <n v="12185828"/>
    <n v="12890000"/>
    <n v="18190852"/>
    <n v="367980"/>
    <n v="17255781"/>
    <n v="5437"/>
    <n v="0"/>
    <n v="0"/>
    <m/>
    <n v="0"/>
    <n v="0"/>
    <n v="0"/>
    <m/>
    <m/>
    <d v="2021-03-30T00:00:00"/>
    <n v="1"/>
    <s v="O"/>
    <n v="1"/>
    <n v="30"/>
    <n v="0"/>
    <m/>
    <m/>
    <m/>
    <m/>
    <m/>
    <m/>
    <n v="1"/>
    <n v="1"/>
    <m/>
    <m/>
    <n v="20262239"/>
    <s v="CREDITOS DE CONSUMO"/>
    <n v="0"/>
    <n v="0"/>
    <n v="890480123"/>
    <s v="UNIVERSIDAD DE CARTAGENA"/>
    <n v="3"/>
    <n v="6"/>
    <d v="2020-04-08T00:00:00"/>
    <s v="A"/>
    <n v="4"/>
    <n v="1"/>
    <n v="7"/>
    <n v="1"/>
  </r>
  <r>
    <n v="0"/>
    <s v="C"/>
    <x v="470"/>
    <x v="0"/>
    <n v="4"/>
    <n v="18035"/>
    <d v="2020-12-31T00:00:00"/>
    <d v="2021-05-31T00:00:00"/>
    <n v="0"/>
    <n v="1"/>
    <n v="3"/>
    <n v="30"/>
    <n v="2"/>
    <n v="16011168"/>
    <n v="17240000"/>
    <n v="2431690"/>
    <n v="505977"/>
    <n v="991169"/>
    <n v="0"/>
    <n v="0"/>
    <n v="0"/>
    <m/>
    <n v="0"/>
    <n v="0"/>
    <n v="0"/>
    <m/>
    <m/>
    <d v="2021-03-30T00:00:00"/>
    <n v="1"/>
    <s v="O"/>
    <n v="1"/>
    <n v="30"/>
    <n v="0"/>
    <m/>
    <m/>
    <m/>
    <m/>
    <m/>
    <m/>
    <n v="1"/>
    <n v="1"/>
    <m/>
    <m/>
    <n v="1163859"/>
    <s v="CREDITOS DE CONSUMO"/>
    <n v="0"/>
    <n v="0"/>
    <n v="890480123"/>
    <s v="UNIVERSIDAD DE CARTAGENA"/>
    <n v="5"/>
    <m/>
    <m/>
    <m/>
    <m/>
    <n v="1"/>
    <n v="7"/>
    <n v="2"/>
  </r>
  <r>
    <n v="0"/>
    <s v="C"/>
    <x v="470"/>
    <x v="0"/>
    <n v="4"/>
    <n v="18106"/>
    <d v="2021-01-29T00:00:00"/>
    <d v="2024-01-30T00:00:00"/>
    <n v="0"/>
    <n v="1"/>
    <n v="2"/>
    <n v="30"/>
    <n v="2"/>
    <n v="12185828"/>
    <n v="12890000"/>
    <n v="7244356"/>
    <n v="241260"/>
    <n v="6886747"/>
    <n v="0"/>
    <n v="0"/>
    <n v="0"/>
    <m/>
    <n v="0"/>
    <n v="0"/>
    <n v="0"/>
    <m/>
    <m/>
    <d v="2021-03-30T00:00:00"/>
    <n v="1"/>
    <s v="O"/>
    <n v="1"/>
    <n v="30"/>
    <n v="0"/>
    <m/>
    <m/>
    <m/>
    <m/>
    <m/>
    <m/>
    <n v="1"/>
    <n v="1"/>
    <m/>
    <m/>
    <n v="8086618"/>
    <s v="CREDITOS DE CONSUMO"/>
    <n v="0"/>
    <n v="0"/>
    <n v="890480123"/>
    <s v="UNIVERSIDAD DE CARTAGENA"/>
    <n v="5"/>
    <m/>
    <m/>
    <m/>
    <m/>
    <n v="1"/>
    <n v="7"/>
    <n v="2"/>
  </r>
  <r>
    <n v="0"/>
    <s v="C"/>
    <x v="470"/>
    <x v="0"/>
    <n v="4"/>
    <n v="18215"/>
    <d v="2021-02-27T00:00:00"/>
    <d v="2021-03-27T00:00:00"/>
    <n v="0"/>
    <n v="1"/>
    <n v="0"/>
    <n v="30"/>
    <n v="2"/>
    <n v="23318977"/>
    <n v="25980000"/>
    <n v="24336"/>
    <n v="24809"/>
    <n v="54"/>
    <n v="0"/>
    <n v="0"/>
    <n v="0"/>
    <m/>
    <n v="0"/>
    <n v="0"/>
    <n v="0"/>
    <m/>
    <m/>
    <d v="2021-03-30T00:00:00"/>
    <n v="1"/>
    <s v="O"/>
    <n v="1"/>
    <n v="30"/>
    <n v="0"/>
    <m/>
    <m/>
    <m/>
    <m/>
    <m/>
    <m/>
    <n v="1"/>
    <n v="1"/>
    <m/>
    <m/>
    <n v="63"/>
    <s v="CREDITOS DE CONSUMO"/>
    <n v="0"/>
    <n v="0"/>
    <n v="890480123"/>
    <s v="UNIVERSIDAD DE CARTAGENA"/>
    <n v="5"/>
    <m/>
    <m/>
    <m/>
    <m/>
    <n v="1"/>
    <n v="7"/>
    <n v="2"/>
  </r>
  <r>
    <n v="0"/>
    <s v="C"/>
    <x v="470"/>
    <x v="2"/>
    <n v="4"/>
    <n v="550025461"/>
    <d v="2021-02-28T00:00:00"/>
    <d v="2021-04-30T00:00:00"/>
    <n v="0"/>
    <n v="1"/>
    <n v="0"/>
    <n v="30"/>
    <n v="2"/>
    <n v="0"/>
    <n v="0"/>
    <n v="6000"/>
    <n v="6000"/>
    <n v="6000"/>
    <n v="0"/>
    <n v="0"/>
    <n v="0"/>
    <m/>
    <n v="0"/>
    <n v="0"/>
    <n v="0"/>
    <m/>
    <m/>
    <d v="2021-03-30T00:00:00"/>
    <n v="1"/>
    <s v="O"/>
    <n v="1"/>
    <n v="30"/>
    <n v="0"/>
    <m/>
    <m/>
    <m/>
    <m/>
    <m/>
    <m/>
    <n v="1"/>
    <n v="1"/>
    <m/>
    <m/>
    <n v="7045"/>
    <s v="CREDITOS DE CONSUMO"/>
    <n v="0"/>
    <n v="0"/>
    <m/>
    <m/>
    <n v="5"/>
    <m/>
    <m/>
    <m/>
    <m/>
    <n v="2"/>
    <n v="7"/>
    <n v="2"/>
  </r>
  <r>
    <n v="0"/>
    <s v="C"/>
    <x v="470"/>
    <x v="2"/>
    <n v="4"/>
    <n v="550025650"/>
    <d v="2021-03-31T00:00:00"/>
    <d v="2021-05-30T00:00:00"/>
    <n v="0"/>
    <n v="1"/>
    <n v="0"/>
    <n v="30"/>
    <n v="2"/>
    <n v="0"/>
    <n v="0"/>
    <n v="6000"/>
    <n v="6000"/>
    <n v="6000"/>
    <n v="0"/>
    <n v="0"/>
    <n v="0"/>
    <m/>
    <n v="0"/>
    <n v="0"/>
    <n v="0"/>
    <m/>
    <m/>
    <d v="2021-03-31T00:00:00"/>
    <n v="1"/>
    <s v="O"/>
    <n v="1"/>
    <n v="30"/>
    <n v="0"/>
    <m/>
    <m/>
    <m/>
    <m/>
    <m/>
    <m/>
    <n v="1"/>
    <n v="1"/>
    <m/>
    <m/>
    <n v="7045"/>
    <s v="CREDITOS DE CONSUMO"/>
    <n v="0"/>
    <n v="0"/>
    <m/>
    <m/>
    <n v="5"/>
    <m/>
    <m/>
    <m/>
    <m/>
    <n v="2"/>
    <n v="7"/>
    <n v="2"/>
  </r>
  <r>
    <n v="17562226.329999998"/>
    <s v="C"/>
    <x v="471"/>
    <x v="11"/>
    <n v="4"/>
    <n v="14063"/>
    <d v="2020-10-29T00:00:00"/>
    <d v="2022-01-30T00:00:00"/>
    <n v="0"/>
    <n v="1"/>
    <n v="5"/>
    <n v="30"/>
    <n v="2"/>
    <n v="12185828"/>
    <n v="12890000"/>
    <n v="27586890.329999998"/>
    <n v="1992055"/>
    <n v="18352382.329999998"/>
    <n v="155300"/>
    <n v="0"/>
    <n v="85000000"/>
    <s v="                              "/>
    <n v="0"/>
    <n v="0"/>
    <n v="0"/>
    <m/>
    <m/>
    <d v="2021-03-05T00:00:00"/>
    <n v="2"/>
    <s v="O"/>
    <n v="1"/>
    <n v="30"/>
    <n v="0"/>
    <m/>
    <m/>
    <m/>
    <m/>
    <m/>
    <m/>
    <n v="1"/>
    <n v="1"/>
    <m/>
    <m/>
    <n v="790156"/>
    <s v="CREDITOS DE CONSUMO"/>
    <n v="0"/>
    <n v="0"/>
    <m/>
    <m/>
    <n v="5"/>
    <m/>
    <m/>
    <m/>
    <m/>
    <n v="1"/>
    <n v="7"/>
    <n v="1"/>
  </r>
  <r>
    <n v="4109903"/>
    <s v="C"/>
    <x v="471"/>
    <x v="2"/>
    <n v="4"/>
    <n v="18072"/>
    <d v="2021-01-18T00:00:00"/>
    <d v="2023-01-30T00:00:00"/>
    <n v="0"/>
    <n v="1"/>
    <n v="15"/>
    <n v="30"/>
    <n v="2"/>
    <n v="16011168"/>
    <n v="17240000"/>
    <n v="10728109"/>
    <n v="525339"/>
    <n v="4294815"/>
    <n v="0"/>
    <n v="0"/>
    <n v="0"/>
    <m/>
    <n v="0"/>
    <n v="0"/>
    <n v="0"/>
    <m/>
    <m/>
    <d v="2021-03-30T00:00:00"/>
    <n v="1"/>
    <s v="O"/>
    <n v="1"/>
    <n v="30"/>
    <n v="0"/>
    <m/>
    <m/>
    <m/>
    <m/>
    <m/>
    <m/>
    <n v="1"/>
    <n v="1"/>
    <m/>
    <m/>
    <n v="184912"/>
    <s v="CREDITOS DE CONSUMO"/>
    <n v="0"/>
    <n v="0"/>
    <m/>
    <m/>
    <n v="5"/>
    <m/>
    <m/>
    <m/>
    <m/>
    <n v="1"/>
    <n v="7"/>
    <n v="2"/>
  </r>
  <r>
    <n v="12549332"/>
    <s v="C"/>
    <x v="472"/>
    <x v="0"/>
    <n v="4"/>
    <n v="15654"/>
    <d v="2020-10-29T00:00:00"/>
    <d v="2026-05-03T00:00:00"/>
    <n v="0"/>
    <n v="1"/>
    <n v="5"/>
    <n v="30"/>
    <n v="2"/>
    <n v="17726461"/>
    <n v="19240000"/>
    <n v="20121985"/>
    <n v="479354"/>
    <n v="19151041"/>
    <n v="0"/>
    <n v="0"/>
    <n v="0"/>
    <m/>
    <n v="0"/>
    <n v="0"/>
    <n v="0"/>
    <m/>
    <m/>
    <d v="2021-03-30T00:00:00"/>
    <n v="1"/>
    <s v="O"/>
    <n v="1"/>
    <n v="30"/>
    <n v="0"/>
    <m/>
    <m/>
    <m/>
    <m/>
    <m/>
    <m/>
    <n v="1"/>
    <n v="1"/>
    <m/>
    <m/>
    <n v="6601709"/>
    <s v="CREDITOS DE CONSUMO"/>
    <n v="0"/>
    <n v="0"/>
    <n v="890480123"/>
    <s v="UNIVERSIDAD DE CARTAGENA"/>
    <n v="5"/>
    <m/>
    <m/>
    <m/>
    <m/>
    <n v="1"/>
    <n v="7"/>
    <n v="1"/>
  </r>
  <r>
    <n v="44043093"/>
    <s v="C"/>
    <x v="473"/>
    <x v="0"/>
    <n v="4"/>
    <n v="14978"/>
    <d v="2018-12-05T00:00:00"/>
    <d v="2025-12-05T00:00:00"/>
    <n v="0"/>
    <n v="1"/>
    <n v="28"/>
    <n v="30"/>
    <n v="2"/>
    <n v="12185828"/>
    <n v="12890000"/>
    <n v="69140549"/>
    <n v="1227401"/>
    <n v="52054063"/>
    <n v="0"/>
    <n v="0"/>
    <n v="0"/>
    <m/>
    <n v="0"/>
    <n v="0"/>
    <n v="0"/>
    <m/>
    <m/>
    <d v="2021-03-30T00:00:00"/>
    <n v="1"/>
    <s v="O"/>
    <n v="1"/>
    <n v="30"/>
    <n v="0"/>
    <m/>
    <m/>
    <m/>
    <m/>
    <m/>
    <m/>
    <n v="1"/>
    <n v="1"/>
    <m/>
    <m/>
    <n v="8010970"/>
    <s v="CREDITOS DE CONSUMO"/>
    <n v="0"/>
    <n v="0"/>
    <n v="890480123"/>
    <s v="UNIVERSIDAD DE CARTAGENA"/>
    <n v="5"/>
    <m/>
    <m/>
    <m/>
    <m/>
    <n v="1"/>
    <n v="7"/>
    <n v="2"/>
  </r>
  <r>
    <n v="4260025"/>
    <s v="C"/>
    <x v="473"/>
    <x v="0"/>
    <n v="4"/>
    <n v="16511"/>
    <d v="2019-10-30T00:00:00"/>
    <d v="2022-10-30T00:00:00"/>
    <n v="0"/>
    <n v="1"/>
    <n v="17"/>
    <n v="30"/>
    <n v="2"/>
    <n v="17726461"/>
    <n v="19240000"/>
    <n v="8500000"/>
    <n v="306130"/>
    <n v="5034878"/>
    <n v="0"/>
    <n v="0"/>
    <n v="0"/>
    <m/>
    <n v="0"/>
    <n v="0"/>
    <n v="0"/>
    <m/>
    <m/>
    <d v="2021-03-30T00:00:00"/>
    <n v="1"/>
    <s v="O"/>
    <n v="1"/>
    <n v="30"/>
    <n v="0"/>
    <m/>
    <m/>
    <m/>
    <m/>
    <m/>
    <m/>
    <n v="1"/>
    <n v="1"/>
    <m/>
    <m/>
    <n v="774853"/>
    <s v="CREDITOS DE CONSUMO"/>
    <n v="0"/>
    <n v="0"/>
    <n v="890480123"/>
    <s v="UNIVERSIDAD DE CARTAGENA"/>
    <n v="5"/>
    <m/>
    <m/>
    <m/>
    <m/>
    <n v="1"/>
    <n v="7"/>
    <n v="2"/>
  </r>
  <r>
    <n v="855112"/>
    <s v="C"/>
    <x v="473"/>
    <x v="0"/>
    <n v="4"/>
    <n v="17700"/>
    <d v="2020-10-08T00:00:00"/>
    <d v="2021-10-30T00:00:00"/>
    <n v="0"/>
    <n v="1"/>
    <n v="6"/>
    <n v="30"/>
    <n v="2"/>
    <n v="15881442"/>
    <n v="17090000"/>
    <n v="2000000"/>
    <n v="181350"/>
    <n v="1010648"/>
    <n v="0"/>
    <n v="0"/>
    <n v="0"/>
    <m/>
    <n v="0"/>
    <n v="0"/>
    <n v="0"/>
    <m/>
    <m/>
    <d v="2021-03-30T00:00:00"/>
    <n v="1"/>
    <s v="O"/>
    <n v="1"/>
    <n v="30"/>
    <n v="0"/>
    <m/>
    <m/>
    <m/>
    <m/>
    <m/>
    <m/>
    <n v="1"/>
    <n v="1"/>
    <m/>
    <m/>
    <n v="155536"/>
    <s v="CREDITOS DE CONSUMO"/>
    <n v="0"/>
    <n v="0"/>
    <n v="890480123"/>
    <s v="UNIVERSIDAD DE CARTAGENA"/>
    <n v="5"/>
    <m/>
    <m/>
    <m/>
    <m/>
    <n v="1"/>
    <n v="7"/>
    <n v="2"/>
  </r>
  <r>
    <n v="9316907"/>
    <s v="C"/>
    <x v="474"/>
    <x v="0"/>
    <n v="4"/>
    <n v="14544"/>
    <d v="2018-09-04T00:00:00"/>
    <d v="2025-09-04T00:00:00"/>
    <n v="0"/>
    <n v="1"/>
    <n v="31"/>
    <n v="30"/>
    <n v="2"/>
    <n v="17726461"/>
    <n v="19240000"/>
    <n v="20000000"/>
    <n v="417156"/>
    <n v="15185412"/>
    <n v="0"/>
    <n v="0"/>
    <n v="0"/>
    <m/>
    <n v="0"/>
    <n v="0"/>
    <n v="0"/>
    <m/>
    <m/>
    <d v="2021-03-30T00:00:00"/>
    <n v="1"/>
    <s v="O"/>
    <n v="1"/>
    <n v="30"/>
    <n v="0"/>
    <m/>
    <m/>
    <m/>
    <m/>
    <m/>
    <m/>
    <n v="1"/>
    <n v="1"/>
    <m/>
    <m/>
    <n v="5868505"/>
    <s v="CREDITOS DE CONSUMO"/>
    <n v="0"/>
    <n v="0"/>
    <n v="890480123"/>
    <s v="UNIVERSIDAD DE CARTAGENA"/>
    <n v="5"/>
    <m/>
    <m/>
    <m/>
    <m/>
    <n v="1"/>
    <n v="7"/>
    <n v="2"/>
  </r>
  <r>
    <n v="4300834"/>
    <s v="C"/>
    <x v="474"/>
    <x v="0"/>
    <n v="4"/>
    <n v="15845"/>
    <d v="2019-06-26T00:00:00"/>
    <d v="2025-06-30T00:00:00"/>
    <n v="0"/>
    <n v="1"/>
    <n v="21"/>
    <n v="30"/>
    <n v="2"/>
    <n v="12185828"/>
    <n v="12890000"/>
    <n v="9000000"/>
    <n v="176823"/>
    <n v="7009830"/>
    <n v="0"/>
    <n v="0"/>
    <n v="0"/>
    <m/>
    <n v="0"/>
    <n v="0"/>
    <n v="0"/>
    <m/>
    <m/>
    <d v="2021-03-30T00:00:00"/>
    <n v="1"/>
    <s v="O"/>
    <n v="1"/>
    <n v="30"/>
    <n v="0"/>
    <m/>
    <m/>
    <m/>
    <m/>
    <m/>
    <m/>
    <n v="1"/>
    <n v="1"/>
    <m/>
    <m/>
    <n v="2708996"/>
    <s v="CREDITOS DE CONSUMO"/>
    <n v="0"/>
    <n v="0"/>
    <n v="890480123"/>
    <s v="UNIVERSIDAD DE CARTAGENA"/>
    <n v="5"/>
    <m/>
    <m/>
    <m/>
    <m/>
    <n v="1"/>
    <n v="7"/>
    <n v="2"/>
  </r>
  <r>
    <n v="949660"/>
    <s v="C"/>
    <x v="475"/>
    <x v="0"/>
    <n v="4"/>
    <n v="18108"/>
    <d v="2021-01-29T00:00:00"/>
    <d v="2023-01-30T00:00:00"/>
    <n v="0"/>
    <n v="1"/>
    <n v="2"/>
    <n v="30"/>
    <n v="2"/>
    <n v="15881442"/>
    <n v="17090000"/>
    <n v="2000000"/>
    <n v="97813"/>
    <n v="1856173"/>
    <n v="0"/>
    <n v="0"/>
    <n v="0"/>
    <m/>
    <n v="0"/>
    <n v="0"/>
    <n v="0"/>
    <m/>
    <m/>
    <d v="2021-03-30T00:00:00"/>
    <n v="1"/>
    <s v="O"/>
    <n v="1"/>
    <n v="30"/>
    <n v="0"/>
    <m/>
    <m/>
    <m/>
    <m/>
    <m/>
    <m/>
    <n v="1"/>
    <n v="1"/>
    <m/>
    <m/>
    <n v="906513"/>
    <s v="CREDITOS DE CONSUMO"/>
    <n v="0"/>
    <n v="0"/>
    <n v="890480123"/>
    <s v="UNIVERSIDAD DE CARTAGENA"/>
    <n v="5"/>
    <m/>
    <m/>
    <m/>
    <m/>
    <n v="1"/>
    <n v="7"/>
    <n v="2"/>
  </r>
  <r>
    <n v="1709392"/>
    <s v="C"/>
    <x v="476"/>
    <x v="0"/>
    <n v="4"/>
    <n v="15783"/>
    <d v="2019-05-31T00:00:00"/>
    <d v="2026-05-31T00:00:00"/>
    <n v="0"/>
    <n v="1"/>
    <n v="22"/>
    <n v="30"/>
    <n v="2"/>
    <n v="17726461"/>
    <n v="19240000"/>
    <n v="7900000"/>
    <n v="164777"/>
    <n v="6660184"/>
    <n v="0"/>
    <n v="0"/>
    <n v="0"/>
    <m/>
    <n v="0"/>
    <n v="0"/>
    <n v="0"/>
    <m/>
    <m/>
    <d v="2021-03-30T00:00:00"/>
    <n v="1"/>
    <s v="O"/>
    <n v="1"/>
    <n v="30"/>
    <n v="0"/>
    <m/>
    <m/>
    <m/>
    <m/>
    <m/>
    <m/>
    <n v="1"/>
    <n v="1"/>
    <m/>
    <m/>
    <n v="4950792"/>
    <s v="CREDITOS DE CONSUMO"/>
    <n v="0"/>
    <n v="0"/>
    <n v="890480123"/>
    <s v="UNIVERSIDAD DE CARTAGENA"/>
    <n v="5"/>
    <m/>
    <m/>
    <m/>
    <m/>
    <n v="1"/>
    <n v="7"/>
    <n v="2"/>
  </r>
  <r>
    <n v="81905"/>
    <s v="C"/>
    <x v="476"/>
    <x v="0"/>
    <n v="4"/>
    <n v="17801"/>
    <d v="2020-11-10T00:00:00"/>
    <d v="2021-05-30T00:00:00"/>
    <n v="0"/>
    <n v="1"/>
    <n v="5"/>
    <n v="30"/>
    <n v="2"/>
    <n v="13121400"/>
    <n v="13940000"/>
    <n v="2000000"/>
    <n v="346206"/>
    <n v="319121"/>
    <n v="0"/>
    <n v="0"/>
    <n v="0"/>
    <m/>
    <n v="0"/>
    <n v="0"/>
    <n v="0"/>
    <m/>
    <m/>
    <d v="2021-03-30T00:00:00"/>
    <n v="1"/>
    <s v="O"/>
    <n v="1"/>
    <n v="30"/>
    <n v="0"/>
    <m/>
    <m/>
    <m/>
    <m/>
    <m/>
    <m/>
    <n v="1"/>
    <n v="1"/>
    <m/>
    <m/>
    <n v="237216"/>
    <s v="CREDITOS DE CONSUMO"/>
    <n v="0"/>
    <n v="0"/>
    <n v="890480123"/>
    <s v="UNIVERSIDAD DE CARTAGENA"/>
    <n v="5"/>
    <m/>
    <m/>
    <m/>
    <m/>
    <n v="1"/>
    <n v="7"/>
    <n v="2"/>
  </r>
  <r>
    <n v="721615"/>
    <s v="C"/>
    <x v="476"/>
    <x v="0"/>
    <n v="4"/>
    <n v="18144"/>
    <d v="2021-02-04T00:00:00"/>
    <d v="2021-06-28T00:00:00"/>
    <n v="0"/>
    <n v="1"/>
    <n v="1"/>
    <n v="30"/>
    <n v="2"/>
    <n v="13121400"/>
    <n v="13940000"/>
    <n v="2843000"/>
    <n v="31087"/>
    <n v="2811576"/>
    <n v="0"/>
    <n v="0"/>
    <n v="0"/>
    <m/>
    <n v="0"/>
    <n v="0"/>
    <n v="0"/>
    <n v="2843000"/>
    <n v="6"/>
    <d v="2021-03-30T00:00:00"/>
    <n v="1"/>
    <s v="O"/>
    <n v="1"/>
    <n v="30"/>
    <n v="0"/>
    <m/>
    <m/>
    <m/>
    <m/>
    <m/>
    <m/>
    <n v="1"/>
    <n v="1"/>
    <m/>
    <m/>
    <n v="2089961"/>
    <s v="CREDITOS DE CONSUMO"/>
    <n v="0"/>
    <n v="0"/>
    <n v="890480123"/>
    <s v="UNIVERSIDAD DE CARTAGENA"/>
    <n v="5"/>
    <m/>
    <m/>
    <m/>
    <m/>
    <n v="1"/>
    <n v="7"/>
    <n v="2"/>
  </r>
  <r>
    <n v="4037878"/>
    <s v="C"/>
    <x v="477"/>
    <x v="0"/>
    <n v="4"/>
    <n v="17242"/>
    <d v="2020-06-09T00:00:00"/>
    <d v="2024-06-30T00:00:00"/>
    <n v="0"/>
    <n v="1"/>
    <n v="9"/>
    <n v="30"/>
    <n v="2"/>
    <n v="17726461"/>
    <n v="19240000"/>
    <n v="6720000"/>
    <n v="196441"/>
    <n v="5768114"/>
    <n v="0"/>
    <n v="0"/>
    <n v="0"/>
    <m/>
    <n v="0"/>
    <n v="0"/>
    <n v="0"/>
    <m/>
    <m/>
    <d v="2021-03-30T00:00:00"/>
    <n v="9"/>
    <s v="O"/>
    <n v="1"/>
    <n v="30"/>
    <n v="0"/>
    <m/>
    <m/>
    <m/>
    <m/>
    <m/>
    <m/>
    <n v="1"/>
    <n v="1"/>
    <m/>
    <m/>
    <n v="1730236"/>
    <s v="CREDITOS DE CONSUMO"/>
    <n v="0"/>
    <n v="0"/>
    <n v="890480123"/>
    <s v="UNIVERSIDAD DE CARTAGENA"/>
    <n v="5"/>
    <m/>
    <m/>
    <m/>
    <m/>
    <n v="1"/>
    <n v="7"/>
    <n v="2"/>
  </r>
  <r>
    <n v="1126978"/>
    <s v="C"/>
    <x v="477"/>
    <x v="0"/>
    <n v="4"/>
    <n v="17323"/>
    <d v="2020-06-30T00:00:00"/>
    <d v="2023-06-30T00:00:00"/>
    <n v="30"/>
    <n v="1"/>
    <n v="7"/>
    <n v="30"/>
    <n v="2"/>
    <n v="12185828"/>
    <n v="12890000"/>
    <n v="1990000"/>
    <n v="66273"/>
    <n v="1609890"/>
    <n v="16320"/>
    <n v="0"/>
    <n v="0"/>
    <m/>
    <n v="0"/>
    <n v="0"/>
    <n v="0"/>
    <m/>
    <m/>
    <d v="2021-03-30T00:00:00"/>
    <n v="1"/>
    <s v="O"/>
    <n v="1"/>
    <n v="30"/>
    <n v="51727"/>
    <m/>
    <m/>
    <m/>
    <m/>
    <m/>
    <m/>
    <n v="1"/>
    <n v="1"/>
    <m/>
    <m/>
    <n v="482912"/>
    <s v="CREDITOS DE CONSUMO"/>
    <n v="0"/>
    <n v="0"/>
    <n v="890480123"/>
    <s v="UNIVERSIDAD DE CARTAGENA"/>
    <n v="5"/>
    <m/>
    <m/>
    <m/>
    <m/>
    <n v="1"/>
    <n v="7"/>
    <n v="2"/>
  </r>
  <r>
    <n v="925793"/>
    <s v="C"/>
    <x v="478"/>
    <x v="0"/>
    <n v="4"/>
    <n v="16664"/>
    <d v="2020-10-29T00:00:00"/>
    <d v="2023-02-05T00:00:00"/>
    <n v="0"/>
    <n v="1"/>
    <n v="5"/>
    <n v="30"/>
    <n v="2"/>
    <n v="9752084"/>
    <n v="10200000"/>
    <n v="1228243"/>
    <n v="50848"/>
    <n v="1018766"/>
    <n v="0"/>
    <n v="0"/>
    <n v="0"/>
    <m/>
    <n v="0"/>
    <n v="0"/>
    <n v="0"/>
    <m/>
    <m/>
    <d v="2021-03-30T00:00:00"/>
    <n v="1"/>
    <s v="O"/>
    <n v="1"/>
    <n v="30"/>
    <n v="0"/>
    <m/>
    <m/>
    <m/>
    <m/>
    <m/>
    <m/>
    <n v="1"/>
    <n v="1"/>
    <m/>
    <m/>
    <n v="92973"/>
    <s v="CREDITOS DE CONSUMO"/>
    <n v="0"/>
    <n v="0"/>
    <n v="890480123"/>
    <s v="UNIVERSIDAD DE CARTAGENA"/>
    <n v="5"/>
    <m/>
    <m/>
    <m/>
    <m/>
    <n v="1"/>
    <n v="7"/>
    <n v="1"/>
  </r>
  <r>
    <n v="86816185"/>
    <s v="C"/>
    <x v="478"/>
    <x v="2"/>
    <n v="4"/>
    <n v="16718"/>
    <d v="2020-10-29T00:00:00"/>
    <d v="2027-02-28T00:00:00"/>
    <n v="30"/>
    <n v="1"/>
    <n v="3"/>
    <n v="30"/>
    <n v="2"/>
    <n v="9119963"/>
    <n v="9511000"/>
    <n v="98442119"/>
    <n v="1709964"/>
    <n v="95534713"/>
    <n v="1463760"/>
    <n v="0"/>
    <n v="0"/>
    <m/>
    <n v="0"/>
    <n v="0"/>
    <n v="0"/>
    <m/>
    <m/>
    <d v="2021-02-27T00:00:00"/>
    <n v="1"/>
    <s v="O"/>
    <n v="1"/>
    <n v="30"/>
    <n v="1975284"/>
    <m/>
    <m/>
    <m/>
    <m/>
    <m/>
    <m/>
    <n v="1"/>
    <n v="1"/>
    <m/>
    <m/>
    <n v="8718528"/>
    <s v="CREDITOS DE CONSUMO"/>
    <n v="0"/>
    <n v="0"/>
    <m/>
    <m/>
    <n v="5"/>
    <m/>
    <m/>
    <m/>
    <m/>
    <n v="1"/>
    <n v="7"/>
    <n v="1"/>
  </r>
  <r>
    <n v="16215501"/>
    <s v="C"/>
    <x v="478"/>
    <x v="0"/>
    <n v="4"/>
    <n v="18032"/>
    <d v="2020-12-31T00:00:00"/>
    <d v="2026-10-31T00:00:00"/>
    <n v="0"/>
    <n v="1"/>
    <n v="3"/>
    <n v="30"/>
    <n v="2"/>
    <n v="16011168"/>
    <n v="17240000"/>
    <n v="18331048"/>
    <n v="404552"/>
    <n v="17843945"/>
    <n v="0"/>
    <n v="0"/>
    <n v="0"/>
    <m/>
    <n v="0"/>
    <n v="0"/>
    <n v="0"/>
    <m/>
    <m/>
    <d v="2021-03-30T00:00:00"/>
    <n v="1"/>
    <s v="O"/>
    <n v="1"/>
    <n v="30"/>
    <n v="0"/>
    <m/>
    <m/>
    <m/>
    <m/>
    <m/>
    <m/>
    <n v="1"/>
    <n v="1"/>
    <m/>
    <m/>
    <n v="1628444"/>
    <s v="CREDITOS DE CONSUMO"/>
    <n v="0"/>
    <n v="0"/>
    <n v="890480123"/>
    <s v="UNIVERSIDAD DE CARTAGENA"/>
    <n v="5"/>
    <m/>
    <m/>
    <m/>
    <m/>
    <n v="1"/>
    <n v="7"/>
    <n v="2"/>
  </r>
  <r>
    <n v="15913190"/>
    <s v="C"/>
    <x v="478"/>
    <x v="0"/>
    <n v="4"/>
    <n v="18214"/>
    <d v="2021-02-27T00:00:00"/>
    <d v="2021-03-27T00:00:00"/>
    <n v="3"/>
    <n v="1"/>
    <n v="0"/>
    <n v="30"/>
    <n v="2"/>
    <n v="23318977"/>
    <n v="25980000"/>
    <n v="17511274"/>
    <n v="17851562"/>
    <n v="17511274"/>
    <n v="374319"/>
    <n v="0"/>
    <n v="0"/>
    <m/>
    <n v="0"/>
    <n v="0"/>
    <n v="0"/>
    <m/>
    <m/>
    <d v="2021-02-27T00:00:00"/>
    <n v="1"/>
    <s v="O"/>
    <n v="1"/>
    <n v="30"/>
    <n v="17511274"/>
    <m/>
    <m/>
    <m/>
    <m/>
    <m/>
    <m/>
    <n v="1"/>
    <n v="1"/>
    <m/>
    <m/>
    <n v="1598084"/>
    <s v="CREDITOS DE CONSUMO"/>
    <n v="0"/>
    <n v="0"/>
    <n v="890480123"/>
    <s v="UNIVERSIDAD DE CARTAGENA"/>
    <n v="5"/>
    <m/>
    <m/>
    <m/>
    <m/>
    <n v="1"/>
    <n v="7"/>
    <n v="2"/>
  </r>
  <r>
    <n v="8898532"/>
    <s v="C"/>
    <x v="479"/>
    <x v="0"/>
    <n v="4"/>
    <n v="16713"/>
    <d v="2020-10-29T00:00:00"/>
    <d v="2024-03-30T00:00:00"/>
    <n v="0"/>
    <n v="1"/>
    <n v="5"/>
    <n v="30"/>
    <n v="2"/>
    <n v="9119963"/>
    <n v="9511000"/>
    <n v="10014309"/>
    <n v="285198"/>
    <n v="8952424"/>
    <n v="0"/>
    <n v="0"/>
    <n v="0"/>
    <m/>
    <n v="0"/>
    <n v="0"/>
    <n v="0"/>
    <m/>
    <m/>
    <d v="2021-03-30T00:00:00"/>
    <n v="1"/>
    <s v="O"/>
    <n v="1"/>
    <n v="30"/>
    <n v="0"/>
    <m/>
    <m/>
    <m/>
    <m/>
    <m/>
    <m/>
    <n v="1"/>
    <n v="1"/>
    <m/>
    <m/>
    <n v="53892"/>
    <s v="CREDITOS DE CONSUMO"/>
    <n v="0"/>
    <n v="0"/>
    <n v="890480123"/>
    <s v="UNIVERSIDAD DE CARTAGENA"/>
    <n v="5"/>
    <m/>
    <m/>
    <m/>
    <m/>
    <n v="1"/>
    <n v="7"/>
    <n v="1"/>
  </r>
  <r>
    <n v="1137090"/>
    <s v="C"/>
    <x v="480"/>
    <x v="0"/>
    <n v="4"/>
    <n v="17955"/>
    <d v="2020-12-30T00:00:00"/>
    <d v="2025-04-30T00:00:00"/>
    <n v="0"/>
    <n v="1"/>
    <n v="3"/>
    <n v="30"/>
    <n v="2"/>
    <n v="16011168"/>
    <n v="17240000"/>
    <n v="2381526"/>
    <n v="63802"/>
    <n v="2284045"/>
    <n v="0"/>
    <n v="0"/>
    <n v="0"/>
    <m/>
    <n v="0"/>
    <n v="0"/>
    <n v="0"/>
    <m/>
    <m/>
    <d v="2021-03-30T00:00:00"/>
    <n v="1"/>
    <s v="O"/>
    <n v="1"/>
    <n v="30"/>
    <n v="0"/>
    <m/>
    <m/>
    <m/>
    <m/>
    <m/>
    <m/>
    <n v="1"/>
    <n v="1"/>
    <m/>
    <m/>
    <n v="1146955"/>
    <s v="CREDITOS DE CONSUMO"/>
    <n v="0"/>
    <n v="0"/>
    <n v="890480123"/>
    <s v="UNIVERSIDAD DE CARTAGENA"/>
    <n v="5"/>
    <m/>
    <m/>
    <m/>
    <m/>
    <n v="1"/>
    <n v="7"/>
    <n v="2"/>
  </r>
  <r>
    <n v="10379334"/>
    <s v="C"/>
    <x v="480"/>
    <x v="0"/>
    <n v="4"/>
    <n v="17956"/>
    <d v="2020-12-30T00:00:00"/>
    <d v="2026-10-30T00:00:00"/>
    <n v="0"/>
    <n v="1"/>
    <n v="3"/>
    <n v="30"/>
    <n v="2"/>
    <n v="16011168"/>
    <n v="17240000"/>
    <n v="21417816"/>
    <n v="472675"/>
    <n v="20848716"/>
    <n v="0"/>
    <n v="0"/>
    <n v="0"/>
    <m/>
    <n v="0"/>
    <n v="0"/>
    <n v="0"/>
    <m/>
    <m/>
    <d v="2021-03-30T00:00:00"/>
    <n v="1"/>
    <s v="O"/>
    <n v="1"/>
    <n v="30"/>
    <n v="0"/>
    <m/>
    <m/>
    <m/>
    <m/>
    <m/>
    <m/>
    <n v="1"/>
    <n v="1"/>
    <m/>
    <m/>
    <n v="10469382"/>
    <s v="CREDITOS DE CONSUMO"/>
    <n v="0"/>
    <n v="0"/>
    <n v="890480123"/>
    <s v="UNIVERSIDAD DE CARTAGENA"/>
    <n v="5"/>
    <m/>
    <m/>
    <m/>
    <m/>
    <n v="1"/>
    <n v="7"/>
    <n v="2"/>
  </r>
  <r>
    <n v="5499152"/>
    <s v="C"/>
    <x v="480"/>
    <x v="0"/>
    <n v="4"/>
    <n v="17957"/>
    <d v="2020-12-30T00:00:00"/>
    <d v="2024-05-30T00:00:00"/>
    <n v="0"/>
    <n v="1"/>
    <n v="3"/>
    <n v="30"/>
    <n v="2"/>
    <n v="8648788"/>
    <n v="9000000"/>
    <n v="11796727"/>
    <n v="333355"/>
    <n v="11046013"/>
    <n v="0"/>
    <n v="0"/>
    <n v="0"/>
    <m/>
    <n v="0"/>
    <n v="0"/>
    <n v="0"/>
    <m/>
    <m/>
    <d v="2021-03-30T00:00:00"/>
    <n v="1"/>
    <s v="O"/>
    <n v="1"/>
    <n v="30"/>
    <n v="0"/>
    <m/>
    <m/>
    <m/>
    <m/>
    <m/>
    <m/>
    <n v="1"/>
    <n v="1"/>
    <m/>
    <m/>
    <n v="5546861"/>
    <s v="CREDITOS DE CONSUMO"/>
    <n v="0"/>
    <n v="0"/>
    <n v="890480123"/>
    <s v="UNIVERSIDAD DE CARTAGENA"/>
    <n v="5"/>
    <m/>
    <m/>
    <m/>
    <m/>
    <n v="1"/>
    <n v="7"/>
    <n v="2"/>
  </r>
  <r>
    <n v="28716618"/>
    <s v="C"/>
    <x v="481"/>
    <x v="0"/>
    <n v="4"/>
    <n v="14996"/>
    <d v="2020-10-29T00:00:00"/>
    <d v="2024-04-10T00:00:00"/>
    <n v="0"/>
    <n v="1"/>
    <n v="5"/>
    <n v="30"/>
    <n v="2"/>
    <n v="12185828"/>
    <n v="12890000"/>
    <n v="36349762"/>
    <n v="1088343"/>
    <n v="32549392"/>
    <n v="0"/>
    <n v="0"/>
    <n v="0"/>
    <m/>
    <n v="0"/>
    <n v="0"/>
    <n v="0"/>
    <m/>
    <m/>
    <d v="2021-03-30T00:00:00"/>
    <n v="1"/>
    <s v="O"/>
    <n v="1"/>
    <n v="30"/>
    <n v="0"/>
    <m/>
    <m/>
    <m/>
    <m/>
    <m/>
    <m/>
    <n v="1"/>
    <n v="1"/>
    <m/>
    <m/>
    <n v="3832774"/>
    <s v="CREDITOS DE CONSUMO"/>
    <n v="0"/>
    <n v="0"/>
    <n v="890480123"/>
    <s v="UNIVERSIDAD DE CARTAGENA"/>
    <n v="5"/>
    <m/>
    <m/>
    <m/>
    <m/>
    <n v="1"/>
    <n v="7"/>
    <n v="1"/>
  </r>
  <r>
    <n v="799591"/>
    <s v="C"/>
    <x v="482"/>
    <x v="0"/>
    <n v="4"/>
    <n v="15096"/>
    <d v="2020-10-29T00:00:00"/>
    <d v="2021-05-14T00:00:00"/>
    <n v="0"/>
    <n v="1"/>
    <n v="4"/>
    <n v="30"/>
    <n v="2"/>
    <n v="9752084"/>
    <n v="10200000"/>
    <n v="2603891"/>
    <n v="446409"/>
    <n v="873001"/>
    <n v="0"/>
    <n v="0"/>
    <n v="0"/>
    <m/>
    <n v="0"/>
    <n v="0"/>
    <n v="0"/>
    <m/>
    <m/>
    <d v="2021-03-31T00:00:00"/>
    <n v="1"/>
    <s v="O"/>
    <n v="1"/>
    <n v="30"/>
    <n v="0"/>
    <m/>
    <m/>
    <m/>
    <m/>
    <m/>
    <m/>
    <n v="1"/>
    <n v="1"/>
    <m/>
    <m/>
    <n v="73410"/>
    <s v="CREDITOS DE CONSUMO"/>
    <n v="0"/>
    <n v="0"/>
    <n v="890480123"/>
    <s v="UNIVERSIDAD DE CARTAGENA"/>
    <n v="5"/>
    <m/>
    <m/>
    <m/>
    <m/>
    <n v="1"/>
    <n v="7"/>
    <n v="1"/>
  </r>
  <r>
    <n v="78334350"/>
    <s v="C"/>
    <x v="482"/>
    <x v="2"/>
    <n v="4"/>
    <n v="16717"/>
    <d v="2020-10-29T00:00:00"/>
    <d v="2027-02-20T00:00:00"/>
    <n v="0"/>
    <n v="1"/>
    <n v="5"/>
    <n v="30"/>
    <n v="2"/>
    <n v="9119963"/>
    <n v="9511000"/>
    <n v="90288300"/>
    <n v="1583804"/>
    <n v="85526193"/>
    <n v="0"/>
    <n v="0"/>
    <n v="0"/>
    <m/>
    <n v="0"/>
    <n v="0"/>
    <n v="0"/>
    <m/>
    <m/>
    <d v="2021-03-30T00:00:00"/>
    <n v="1"/>
    <s v="O"/>
    <n v="1"/>
    <n v="30"/>
    <n v="0"/>
    <m/>
    <m/>
    <m/>
    <m/>
    <m/>
    <m/>
    <n v="1"/>
    <n v="1"/>
    <m/>
    <m/>
    <n v="7191843"/>
    <s v="CREDITOS DE CONSUMO"/>
    <n v="0"/>
    <n v="0"/>
    <m/>
    <m/>
    <n v="5"/>
    <m/>
    <m/>
    <m/>
    <m/>
    <n v="1"/>
    <n v="7"/>
    <n v="1"/>
  </r>
  <r>
    <n v="2452094"/>
    <s v="C"/>
    <x v="482"/>
    <x v="0"/>
    <n v="4"/>
    <n v="17275"/>
    <d v="2020-06-20T00:00:00"/>
    <d v="2022-06-30T00:00:00"/>
    <n v="0"/>
    <n v="1"/>
    <n v="9"/>
    <n v="30"/>
    <n v="2"/>
    <n v="12185828"/>
    <n v="12890000"/>
    <n v="4100000"/>
    <n v="193357"/>
    <n v="2677220"/>
    <n v="0"/>
    <n v="0"/>
    <n v="0"/>
    <m/>
    <n v="0"/>
    <n v="0"/>
    <n v="0"/>
    <m/>
    <m/>
    <d v="2021-03-30T00:00:00"/>
    <n v="1"/>
    <s v="O"/>
    <n v="1"/>
    <n v="30"/>
    <n v="0"/>
    <m/>
    <m/>
    <m/>
    <m/>
    <m/>
    <m/>
    <n v="1"/>
    <n v="1"/>
    <m/>
    <m/>
    <n v="225126"/>
    <s v="CREDITOS DE CONSUMO"/>
    <n v="0"/>
    <n v="0"/>
    <n v="890480123"/>
    <s v="UNIVERSIDAD DE CARTAGENA"/>
    <n v="5"/>
    <m/>
    <m/>
    <m/>
    <m/>
    <n v="1"/>
    <n v="7"/>
    <n v="2"/>
  </r>
  <r>
    <n v="1901195"/>
    <s v="C"/>
    <x v="482"/>
    <x v="0"/>
    <n v="4"/>
    <n v="17489"/>
    <d v="2020-08-25T00:00:00"/>
    <d v="2022-03-30T00:00:00"/>
    <n v="0"/>
    <n v="1"/>
    <n v="6"/>
    <n v="30"/>
    <n v="2"/>
    <n v="15881442"/>
    <n v="17090000"/>
    <n v="3000000"/>
    <n v="188401"/>
    <n v="2075743"/>
    <n v="0"/>
    <n v="0"/>
    <n v="0"/>
    <m/>
    <n v="0"/>
    <n v="0"/>
    <n v="0"/>
    <m/>
    <m/>
    <d v="2021-03-30T00:00:00"/>
    <n v="9"/>
    <s v="O"/>
    <n v="1"/>
    <n v="30"/>
    <n v="0"/>
    <m/>
    <m/>
    <m/>
    <m/>
    <m/>
    <m/>
    <n v="1"/>
    <n v="1"/>
    <m/>
    <m/>
    <n v="174548"/>
    <s v="CREDITOS DE CONSUMO"/>
    <n v="0"/>
    <n v="0"/>
    <n v="890480123"/>
    <s v="UNIVERSIDAD DE CARTAGENA"/>
    <n v="5"/>
    <m/>
    <m/>
    <m/>
    <m/>
    <n v="1"/>
    <n v="7"/>
    <n v="2"/>
  </r>
  <r>
    <n v="4155"/>
    <s v="C"/>
    <x v="482"/>
    <x v="0"/>
    <n v="4"/>
    <n v="550023713"/>
    <d v="2020-03-12T00:00:00"/>
    <d v="2023-10-30T00:00:00"/>
    <n v="0"/>
    <n v="1"/>
    <n v="5"/>
    <n v="30"/>
    <n v="2"/>
    <n v="22490513"/>
    <n v="24960000"/>
    <n v="5081"/>
    <n v="195"/>
    <n v="4536"/>
    <n v="0"/>
    <n v="0"/>
    <n v="0"/>
    <m/>
    <n v="0"/>
    <n v="0"/>
    <n v="0"/>
    <m/>
    <m/>
    <d v="2021-03-30T00:00:00"/>
    <n v="1"/>
    <s v="O"/>
    <n v="1"/>
    <n v="30"/>
    <n v="0"/>
    <m/>
    <m/>
    <m/>
    <m/>
    <m/>
    <m/>
    <n v="1"/>
    <n v="1"/>
    <m/>
    <m/>
    <n v="381"/>
    <s v="CREDITOS DE CONSUMO"/>
    <n v="0"/>
    <n v="0"/>
    <n v="890480123"/>
    <s v="UNIVERSIDAD DE CARTAGENA"/>
    <n v="5"/>
    <m/>
    <m/>
    <m/>
    <m/>
    <n v="2"/>
    <n v="7"/>
    <n v="2"/>
  </r>
  <r>
    <n v="6061"/>
    <s v="C"/>
    <x v="482"/>
    <x v="0"/>
    <n v="4"/>
    <n v="550023716"/>
    <d v="2020-03-13T00:00:00"/>
    <d v="2023-10-30T00:00:00"/>
    <n v="0"/>
    <n v="1"/>
    <n v="5"/>
    <n v="30"/>
    <n v="2"/>
    <n v="22490513"/>
    <n v="24960000"/>
    <n v="7495"/>
    <n v="288"/>
    <n v="6617"/>
    <n v="0"/>
    <n v="0"/>
    <n v="0"/>
    <m/>
    <n v="0"/>
    <n v="0"/>
    <n v="0"/>
    <m/>
    <m/>
    <d v="2021-03-30T00:00:00"/>
    <n v="1"/>
    <s v="O"/>
    <n v="1"/>
    <n v="30"/>
    <n v="0"/>
    <m/>
    <m/>
    <m/>
    <m/>
    <m/>
    <m/>
    <n v="1"/>
    <n v="1"/>
    <m/>
    <m/>
    <n v="556"/>
    <s v="CREDITOS DE CONSUMO"/>
    <n v="0"/>
    <n v="0"/>
    <n v="890480123"/>
    <s v="UNIVERSIDAD DE CARTAGENA"/>
    <n v="5"/>
    <m/>
    <m/>
    <m/>
    <m/>
    <n v="2"/>
    <n v="7"/>
    <n v="2"/>
  </r>
  <r>
    <n v="6859"/>
    <s v="C"/>
    <x v="482"/>
    <x v="0"/>
    <n v="4"/>
    <n v="550023719"/>
    <d v="2020-03-13T00:00:00"/>
    <d v="2023-10-30T00:00:00"/>
    <n v="0"/>
    <n v="1"/>
    <n v="5"/>
    <n v="30"/>
    <n v="2"/>
    <n v="22490513"/>
    <n v="24960000"/>
    <n v="8381"/>
    <n v="322"/>
    <n v="7489"/>
    <n v="0"/>
    <n v="0"/>
    <n v="0"/>
    <m/>
    <n v="0"/>
    <n v="0"/>
    <n v="0"/>
    <m/>
    <m/>
    <d v="2021-03-30T00:00:00"/>
    <n v="1"/>
    <s v="O"/>
    <n v="1"/>
    <n v="30"/>
    <n v="0"/>
    <m/>
    <m/>
    <m/>
    <m/>
    <m/>
    <m/>
    <n v="1"/>
    <n v="1"/>
    <m/>
    <m/>
    <n v="630"/>
    <s v="CREDITOS DE CONSUMO"/>
    <n v="0"/>
    <n v="0"/>
    <n v="890480123"/>
    <s v="UNIVERSIDAD DE CARTAGENA"/>
    <n v="5"/>
    <m/>
    <m/>
    <m/>
    <m/>
    <n v="2"/>
    <n v="7"/>
    <n v="2"/>
  </r>
  <r>
    <n v="102117"/>
    <s v="C"/>
    <x v="482"/>
    <x v="0"/>
    <n v="4"/>
    <n v="550023947"/>
    <d v="2020-06-23T00:00:00"/>
    <d v="2023-10-30T00:00:00"/>
    <n v="0"/>
    <n v="1"/>
    <n v="5"/>
    <n v="30"/>
    <n v="2"/>
    <n v="22490513"/>
    <n v="24960000"/>
    <n v="124486"/>
    <n v="4786"/>
    <n v="111492"/>
    <n v="0"/>
    <n v="0"/>
    <n v="0"/>
    <m/>
    <n v="0"/>
    <n v="0"/>
    <n v="0"/>
    <m/>
    <m/>
    <d v="2021-03-30T00:00:00"/>
    <n v="1"/>
    <s v="O"/>
    <n v="1"/>
    <n v="30"/>
    <n v="0"/>
    <m/>
    <m/>
    <m/>
    <m/>
    <m/>
    <m/>
    <n v="1"/>
    <n v="1"/>
    <m/>
    <m/>
    <n v="9375"/>
    <s v="CREDITOS DE CONSUMO"/>
    <n v="0"/>
    <n v="0"/>
    <n v="890480123"/>
    <s v="UNIVERSIDAD DE CARTAGENA"/>
    <n v="5"/>
    <m/>
    <m/>
    <m/>
    <m/>
    <n v="2"/>
    <n v="7"/>
    <n v="2"/>
  </r>
  <r>
    <n v="147830"/>
    <s v="C"/>
    <x v="482"/>
    <x v="0"/>
    <n v="4"/>
    <n v="550024159"/>
    <d v="2020-08-09T00:00:00"/>
    <d v="2023-10-30T00:00:00"/>
    <n v="0"/>
    <n v="1"/>
    <n v="6"/>
    <n v="30"/>
    <n v="2"/>
    <n v="22490513"/>
    <n v="24960000"/>
    <n v="188910"/>
    <n v="7263"/>
    <n v="161402"/>
    <n v="0"/>
    <n v="0"/>
    <n v="0"/>
    <m/>
    <n v="0"/>
    <n v="0"/>
    <n v="0"/>
    <m/>
    <m/>
    <d v="2021-03-30T00:00:00"/>
    <n v="1"/>
    <s v="O"/>
    <n v="1"/>
    <n v="30"/>
    <n v="0"/>
    <m/>
    <m/>
    <m/>
    <m/>
    <m/>
    <m/>
    <n v="1"/>
    <n v="1"/>
    <m/>
    <m/>
    <n v="13572"/>
    <s v="CREDITOS DE CONSUMO"/>
    <n v="0"/>
    <n v="0"/>
    <n v="890480123"/>
    <s v="UNIVERSIDAD DE CARTAGENA"/>
    <n v="5"/>
    <m/>
    <m/>
    <m/>
    <m/>
    <n v="2"/>
    <n v="7"/>
    <n v="2"/>
  </r>
  <r>
    <n v="410975"/>
    <s v="C"/>
    <x v="482"/>
    <x v="0"/>
    <n v="4"/>
    <n v="550024177"/>
    <d v="2020-08-14T00:00:00"/>
    <d v="2023-10-30T00:00:00"/>
    <n v="0"/>
    <n v="1"/>
    <n v="8"/>
    <n v="30"/>
    <n v="2"/>
    <n v="22490513"/>
    <n v="24960000"/>
    <n v="550105"/>
    <n v="21149"/>
    <n v="448706"/>
    <n v="0"/>
    <n v="0"/>
    <n v="0"/>
    <m/>
    <n v="0"/>
    <n v="0"/>
    <n v="0"/>
    <m/>
    <m/>
    <d v="2021-03-30T00:00:00"/>
    <n v="1"/>
    <s v="O"/>
    <n v="1"/>
    <n v="30"/>
    <n v="0"/>
    <m/>
    <m/>
    <m/>
    <m/>
    <m/>
    <m/>
    <n v="1"/>
    <n v="1"/>
    <m/>
    <m/>
    <n v="37731"/>
    <s v="CREDITOS DE CONSUMO"/>
    <n v="0"/>
    <n v="0"/>
    <n v="890480123"/>
    <s v="UNIVERSIDAD DE CARTAGENA"/>
    <n v="5"/>
    <m/>
    <m/>
    <m/>
    <m/>
    <n v="2"/>
    <n v="7"/>
    <n v="2"/>
  </r>
  <r>
    <n v="413666"/>
    <s v="C"/>
    <x v="482"/>
    <x v="0"/>
    <n v="4"/>
    <n v="550024178"/>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x v="482"/>
    <x v="0"/>
    <n v="4"/>
    <n v="550024179"/>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x v="482"/>
    <x v="0"/>
    <n v="4"/>
    <n v="550024180"/>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355680"/>
    <s v="C"/>
    <x v="482"/>
    <x v="0"/>
    <n v="4"/>
    <n v="550024181"/>
    <d v="2020-08-14T00:00:00"/>
    <d v="2023-10-30T00:00:00"/>
    <n v="0"/>
    <n v="1"/>
    <n v="8"/>
    <n v="30"/>
    <n v="2"/>
    <n v="22490513"/>
    <n v="24960000"/>
    <n v="467157"/>
    <n v="17960"/>
    <n v="388335"/>
    <n v="0"/>
    <n v="0"/>
    <n v="0"/>
    <m/>
    <n v="0"/>
    <n v="0"/>
    <n v="0"/>
    <m/>
    <m/>
    <d v="2021-03-30T00:00:00"/>
    <n v="1"/>
    <s v="O"/>
    <n v="1"/>
    <n v="30"/>
    <n v="0"/>
    <m/>
    <m/>
    <m/>
    <m/>
    <m/>
    <m/>
    <n v="1"/>
    <n v="1"/>
    <m/>
    <m/>
    <n v="32655"/>
    <s v="CREDITOS DE CONSUMO"/>
    <n v="0"/>
    <n v="0"/>
    <n v="890480123"/>
    <s v="UNIVERSIDAD DE CARTAGENA"/>
    <n v="5"/>
    <m/>
    <m/>
    <m/>
    <m/>
    <n v="2"/>
    <n v="7"/>
    <n v="2"/>
  </r>
  <r>
    <n v="91180"/>
    <s v="C"/>
    <x v="482"/>
    <x v="0"/>
    <n v="4"/>
    <n v="550024189"/>
    <d v="2020-08-16T00:00:00"/>
    <d v="2023-10-30T00:00:00"/>
    <n v="0"/>
    <n v="1"/>
    <n v="5"/>
    <n v="30"/>
    <n v="2"/>
    <n v="22490513"/>
    <n v="24960000"/>
    <n v="111156"/>
    <n v="4273"/>
    <n v="99551"/>
    <n v="0"/>
    <n v="0"/>
    <n v="0"/>
    <m/>
    <n v="0"/>
    <n v="0"/>
    <n v="0"/>
    <m/>
    <m/>
    <d v="2021-03-30T00:00:00"/>
    <n v="1"/>
    <s v="O"/>
    <n v="1"/>
    <n v="30"/>
    <n v="0"/>
    <m/>
    <m/>
    <m/>
    <m/>
    <m/>
    <m/>
    <n v="1"/>
    <n v="1"/>
    <m/>
    <m/>
    <n v="8371"/>
    <s v="CREDITOS DE CONSUMO"/>
    <n v="0"/>
    <n v="0"/>
    <n v="890480123"/>
    <s v="UNIVERSIDAD DE CARTAGENA"/>
    <n v="5"/>
    <m/>
    <m/>
    <m/>
    <m/>
    <n v="2"/>
    <n v="7"/>
    <n v="2"/>
  </r>
  <r>
    <n v="218840"/>
    <s v="C"/>
    <x v="482"/>
    <x v="0"/>
    <n v="4"/>
    <n v="550024212"/>
    <d v="2020-08-24T00:00:00"/>
    <d v="2023-09-30T00:00:00"/>
    <n v="0"/>
    <n v="1"/>
    <n v="9"/>
    <n v="30"/>
    <n v="2"/>
    <n v="22490513"/>
    <n v="24960000"/>
    <n v="300000"/>
    <n v="11533"/>
    <n v="238932"/>
    <n v="0"/>
    <n v="0"/>
    <n v="0"/>
    <m/>
    <n v="0"/>
    <n v="0"/>
    <n v="0"/>
    <m/>
    <m/>
    <d v="2021-03-30T00:00:00"/>
    <n v="1"/>
    <s v="O"/>
    <n v="1"/>
    <n v="30"/>
    <n v="0"/>
    <m/>
    <m/>
    <m/>
    <m/>
    <m/>
    <m/>
    <n v="1"/>
    <n v="1"/>
    <m/>
    <m/>
    <n v="20092"/>
    <s v="CREDITOS DE CONSUMO"/>
    <n v="0"/>
    <n v="0"/>
    <n v="890480123"/>
    <s v="UNIVERSIDAD DE CARTAGENA"/>
    <n v="5"/>
    <m/>
    <m/>
    <m/>
    <m/>
    <n v="2"/>
    <n v="7"/>
    <n v="2"/>
  </r>
  <r>
    <n v="77130"/>
    <s v="C"/>
    <x v="482"/>
    <x v="0"/>
    <n v="4"/>
    <n v="550024368"/>
    <d v="2020-09-08T00:00:00"/>
    <d v="2023-09-30T00:00:00"/>
    <n v="0"/>
    <n v="1"/>
    <n v="7"/>
    <n v="30"/>
    <n v="2"/>
    <n v="22490513"/>
    <n v="24960000"/>
    <n v="100000"/>
    <n v="3844"/>
    <n v="84211"/>
    <n v="0"/>
    <n v="0"/>
    <n v="0"/>
    <m/>
    <n v="0"/>
    <n v="0"/>
    <n v="0"/>
    <m/>
    <m/>
    <d v="2021-03-30T00:00:00"/>
    <n v="1"/>
    <s v="O"/>
    <n v="1"/>
    <n v="30"/>
    <n v="0"/>
    <m/>
    <m/>
    <m/>
    <m/>
    <m/>
    <m/>
    <n v="1"/>
    <n v="1"/>
    <m/>
    <m/>
    <n v="7081"/>
    <s v="CREDITOS DE CONSUMO"/>
    <n v="0"/>
    <n v="0"/>
    <n v="890480123"/>
    <s v="UNIVERSIDAD DE CARTAGENA"/>
    <n v="5"/>
    <m/>
    <m/>
    <m/>
    <m/>
    <n v="2"/>
    <n v="7"/>
    <n v="2"/>
  </r>
  <r>
    <n v="106955"/>
    <s v="C"/>
    <x v="482"/>
    <x v="0"/>
    <n v="4"/>
    <n v="550024369"/>
    <d v="2020-09-08T00:00:00"/>
    <d v="2023-09-30T00:00:00"/>
    <n v="0"/>
    <n v="1"/>
    <n v="6"/>
    <n v="30"/>
    <n v="2"/>
    <n v="22490513"/>
    <n v="24960000"/>
    <n v="136250"/>
    <n v="5238"/>
    <n v="116775"/>
    <n v="0"/>
    <n v="0"/>
    <n v="0"/>
    <m/>
    <n v="0"/>
    <n v="0"/>
    <n v="0"/>
    <m/>
    <m/>
    <d v="2021-03-30T00:00:00"/>
    <n v="1"/>
    <s v="O"/>
    <n v="1"/>
    <n v="30"/>
    <n v="0"/>
    <m/>
    <m/>
    <m/>
    <m/>
    <m/>
    <m/>
    <n v="1"/>
    <n v="1"/>
    <m/>
    <m/>
    <n v="9820"/>
    <s v="CREDITOS DE CONSUMO"/>
    <n v="0"/>
    <n v="0"/>
    <n v="890480123"/>
    <s v="UNIVERSIDAD DE CARTAGENA"/>
    <n v="5"/>
    <m/>
    <m/>
    <m/>
    <m/>
    <n v="2"/>
    <n v="7"/>
    <n v="2"/>
  </r>
  <r>
    <n v="156641"/>
    <s v="C"/>
    <x v="482"/>
    <x v="0"/>
    <n v="4"/>
    <n v="550024410"/>
    <d v="2020-09-21T00:00:00"/>
    <d v="2023-10-30T00:00:00"/>
    <n v="0"/>
    <n v="1"/>
    <n v="6"/>
    <n v="30"/>
    <n v="2"/>
    <n v="22490513"/>
    <n v="24960000"/>
    <n v="200000"/>
    <n v="7689"/>
    <n v="171022"/>
    <n v="0"/>
    <n v="0"/>
    <n v="0"/>
    <m/>
    <n v="0"/>
    <n v="0"/>
    <n v="0"/>
    <m/>
    <m/>
    <d v="2021-03-30T00:00:00"/>
    <n v="1"/>
    <s v="O"/>
    <n v="1"/>
    <n v="30"/>
    <n v="0"/>
    <m/>
    <m/>
    <m/>
    <m/>
    <m/>
    <m/>
    <n v="1"/>
    <n v="1"/>
    <m/>
    <m/>
    <n v="14381"/>
    <s v="CREDITOS DE CONSUMO"/>
    <n v="0"/>
    <n v="0"/>
    <n v="890480123"/>
    <s v="UNIVERSIDAD DE CARTAGENA"/>
    <n v="5"/>
    <m/>
    <m/>
    <m/>
    <m/>
    <n v="2"/>
    <n v="7"/>
    <n v="2"/>
  </r>
  <r>
    <n v="5495"/>
    <s v="C"/>
    <x v="482"/>
    <x v="0"/>
    <n v="4"/>
    <n v="550025679"/>
    <d v="2021-03-31T00:00:00"/>
    <d v="2021-05-30T00:00:00"/>
    <n v="0"/>
    <n v="1"/>
    <n v="0"/>
    <n v="30"/>
    <n v="2"/>
    <n v="0"/>
    <n v="0"/>
    <n v="6000"/>
    <n v="6000"/>
    <n v="6000"/>
    <n v="0"/>
    <n v="0"/>
    <n v="0"/>
    <m/>
    <n v="0"/>
    <n v="0"/>
    <n v="0"/>
    <m/>
    <m/>
    <d v="2021-03-31T00:00:00"/>
    <n v="1"/>
    <s v="O"/>
    <n v="1"/>
    <n v="30"/>
    <n v="0"/>
    <m/>
    <m/>
    <m/>
    <m/>
    <m/>
    <m/>
    <n v="1"/>
    <n v="1"/>
    <m/>
    <m/>
    <n v="505"/>
    <s v="CREDITOS DE CONSUMO"/>
    <n v="0"/>
    <n v="0"/>
    <n v="890480123"/>
    <s v="UNIVERSIDAD DE CARTAGENA"/>
    <n v="5"/>
    <m/>
    <m/>
    <m/>
    <m/>
    <n v="2"/>
    <n v="7"/>
    <n v="2"/>
  </r>
  <r>
    <n v="0"/>
    <s v="C"/>
    <x v="483"/>
    <x v="0"/>
    <n v="4"/>
    <n v="17813"/>
    <d v="2020-11-19T00:00:00"/>
    <d v="2023-11-30T00:00:00"/>
    <n v="0"/>
    <n v="1"/>
    <n v="4"/>
    <n v="30"/>
    <n v="2"/>
    <n v="8648788"/>
    <n v="9000000"/>
    <n v="9310000"/>
    <n v="294536"/>
    <n v="8390107"/>
    <n v="0"/>
    <n v="0"/>
    <n v="0"/>
    <m/>
    <n v="0"/>
    <n v="0"/>
    <n v="0"/>
    <m/>
    <m/>
    <d v="2021-03-30T00:00:00"/>
    <n v="1"/>
    <s v="O"/>
    <n v="1"/>
    <n v="30"/>
    <n v="0"/>
    <m/>
    <m/>
    <m/>
    <m/>
    <m/>
    <m/>
    <n v="1"/>
    <n v="1"/>
    <m/>
    <m/>
    <n v="25688958"/>
    <s v="CREDITOS DE CONSUMO"/>
    <n v="0"/>
    <n v="0"/>
    <n v="890480123"/>
    <s v="UNIVERSIDAD DE CARTAGENA"/>
    <n v="5"/>
    <m/>
    <m/>
    <m/>
    <m/>
    <n v="1"/>
    <n v="7"/>
    <n v="2"/>
  </r>
  <r>
    <n v="0"/>
    <s v="C"/>
    <x v="484"/>
    <x v="0"/>
    <n v="4"/>
    <n v="16897"/>
    <d v="2020-01-29T00:00:00"/>
    <d v="2022-01-30T00:00:00"/>
    <n v="0"/>
    <n v="1"/>
    <n v="14"/>
    <n v="30"/>
    <n v="2"/>
    <n v="9752084"/>
    <n v="10200000"/>
    <n v="4004318"/>
    <n v="184321"/>
    <n v="1762637"/>
    <n v="0"/>
    <n v="0"/>
    <n v="0"/>
    <m/>
    <n v="0"/>
    <n v="0"/>
    <n v="0"/>
    <m/>
    <m/>
    <d v="2021-03-30T00:00:00"/>
    <n v="1"/>
    <s v="O"/>
    <n v="1"/>
    <n v="30"/>
    <n v="0"/>
    <m/>
    <m/>
    <m/>
    <m/>
    <m/>
    <m/>
    <n v="1"/>
    <n v="1"/>
    <m/>
    <m/>
    <n v="3968847"/>
    <s v="CREDITOS DE CONSUMO"/>
    <n v="0"/>
    <n v="0"/>
    <n v="890480123"/>
    <s v="UNIVERSIDAD DE CARTAGENA"/>
    <n v="5"/>
    <m/>
    <m/>
    <m/>
    <m/>
    <n v="1"/>
    <n v="7"/>
    <n v="2"/>
  </r>
  <r>
    <n v="232261"/>
    <s v="C"/>
    <x v="485"/>
    <x v="0"/>
    <n v="4"/>
    <n v="12557"/>
    <d v="2017-06-01T00:00:00"/>
    <d v="2022-06-01T00:00:00"/>
    <n v="0"/>
    <n v="1"/>
    <n v="46"/>
    <n v="30"/>
    <n v="2"/>
    <n v="12185828"/>
    <n v="12890000"/>
    <n v="16865878"/>
    <n v="376758"/>
    <n v="4873091"/>
    <n v="0"/>
    <n v="0"/>
    <n v="0"/>
    <m/>
    <n v="0"/>
    <n v="0"/>
    <n v="0"/>
    <m/>
    <m/>
    <d v="2021-03-30T00:00:00"/>
    <n v="1"/>
    <s v="O"/>
    <n v="1"/>
    <n v="30"/>
    <n v="0"/>
    <m/>
    <m/>
    <m/>
    <m/>
    <m/>
    <m/>
    <n v="1"/>
    <n v="1"/>
    <m/>
    <m/>
    <n v="4640830"/>
    <s v="CREDITOS DE CONSUMO"/>
    <n v="0"/>
    <n v="0"/>
    <n v="890480123"/>
    <s v="UNIVERSIDAD DE CARTAGENA"/>
    <n v="5"/>
    <m/>
    <m/>
    <m/>
    <m/>
    <n v="1"/>
    <n v="7"/>
    <n v="2"/>
  </r>
  <r>
    <n v="449246"/>
    <s v="C"/>
    <x v="485"/>
    <x v="0"/>
    <n v="4"/>
    <n v="16329"/>
    <d v="2019-09-25T00:00:00"/>
    <d v="2024-09-30T00:00:00"/>
    <n v="0"/>
    <n v="1"/>
    <n v="18"/>
    <n v="30"/>
    <n v="2"/>
    <n v="17726461"/>
    <n v="19240000"/>
    <n v="12000000"/>
    <n v="302938"/>
    <n v="9425682"/>
    <n v="0"/>
    <n v="0"/>
    <n v="0"/>
    <m/>
    <n v="0"/>
    <n v="0"/>
    <n v="0"/>
    <m/>
    <m/>
    <d v="2021-03-30T00:00:00"/>
    <n v="1"/>
    <s v="O"/>
    <n v="1"/>
    <n v="30"/>
    <n v="0"/>
    <m/>
    <m/>
    <m/>
    <m/>
    <m/>
    <m/>
    <n v="1"/>
    <n v="1"/>
    <m/>
    <m/>
    <n v="8976436"/>
    <s v="CREDITOS DE CONSUMO"/>
    <n v="0"/>
    <n v="0"/>
    <n v="890480123"/>
    <s v="UNIVERSIDAD DE CARTAGENA"/>
    <n v="5"/>
    <m/>
    <m/>
    <m/>
    <m/>
    <n v="1"/>
    <n v="7"/>
    <n v="2"/>
  </r>
  <r>
    <n v="122566"/>
    <s v="C"/>
    <x v="485"/>
    <x v="0"/>
    <n v="4"/>
    <n v="18253"/>
    <d v="2021-03-10T00:00:00"/>
    <d v="2021-06-30T00:00:00"/>
    <n v="0"/>
    <n v="1"/>
    <n v="1"/>
    <n v="30"/>
    <n v="2"/>
    <n v="13121400"/>
    <n v="13940000"/>
    <n v="2600000"/>
    <n v="28430"/>
    <n v="2571570"/>
    <n v="0"/>
    <n v="0"/>
    <n v="0"/>
    <m/>
    <n v="0"/>
    <n v="0"/>
    <n v="0"/>
    <n v="2600000"/>
    <n v="6"/>
    <d v="2021-03-30T00:00:00"/>
    <n v="1"/>
    <s v="O"/>
    <n v="1"/>
    <n v="30"/>
    <n v="0"/>
    <m/>
    <m/>
    <m/>
    <m/>
    <m/>
    <m/>
    <n v="1"/>
    <n v="1"/>
    <m/>
    <m/>
    <n v="2449004"/>
    <s v="CREDITOS DE CONSUMO"/>
    <n v="0"/>
    <n v="0"/>
    <n v="890480123"/>
    <s v="UNIVERSIDAD DE CARTAGENA"/>
    <n v="5"/>
    <m/>
    <m/>
    <m/>
    <m/>
    <n v="1"/>
    <n v="7"/>
    <n v="2"/>
  </r>
  <r>
    <n v="0"/>
    <s v="C"/>
    <x v="486"/>
    <x v="0"/>
    <n v="4"/>
    <n v="15618"/>
    <d v="2020-10-29T00:00:00"/>
    <d v="2021-06-30T00:00:00"/>
    <n v="0"/>
    <n v="1"/>
    <n v="5"/>
    <n v="30"/>
    <n v="2"/>
    <n v="17726461"/>
    <n v="19240000"/>
    <n v="797597"/>
    <n v="106440"/>
    <n v="309836"/>
    <n v="0"/>
    <n v="0"/>
    <n v="0"/>
    <m/>
    <n v="0"/>
    <n v="0"/>
    <n v="0"/>
    <m/>
    <m/>
    <d v="2021-03-30T00:00:00"/>
    <n v="1"/>
    <s v="O"/>
    <n v="1"/>
    <n v="30"/>
    <n v="0"/>
    <m/>
    <m/>
    <m/>
    <m/>
    <m/>
    <m/>
    <n v="1"/>
    <n v="1"/>
    <m/>
    <m/>
    <n v="11666406"/>
    <s v="CREDITOS DE CONSUMO"/>
    <n v="0"/>
    <n v="0"/>
    <n v="890480123"/>
    <s v="UNIVERSIDAD DE CARTAGENA"/>
    <n v="5"/>
    <m/>
    <m/>
    <m/>
    <m/>
    <n v="1"/>
    <n v="7"/>
    <n v="1"/>
  </r>
  <r>
    <n v="0"/>
    <s v="C"/>
    <x v="486"/>
    <x v="0"/>
    <n v="4"/>
    <n v="550009214"/>
    <d v="2020-10-29T00:00:00"/>
    <d v="2022-07-30T00:00:00"/>
    <n v="0"/>
    <n v="1"/>
    <n v="5"/>
    <n v="30"/>
    <n v="2"/>
    <n v="23318977"/>
    <n v="25980000"/>
    <n v="139895"/>
    <n v="8214"/>
    <n v="111548"/>
    <n v="0"/>
    <n v="0"/>
    <n v="0"/>
    <m/>
    <n v="0"/>
    <n v="0"/>
    <n v="0"/>
    <m/>
    <m/>
    <d v="2021-03-30T00:00:00"/>
    <n v="1"/>
    <s v="O"/>
    <n v="1"/>
    <n v="30"/>
    <n v="0"/>
    <m/>
    <m/>
    <m/>
    <m/>
    <m/>
    <m/>
    <n v="1"/>
    <n v="1"/>
    <m/>
    <m/>
    <n v="4200171"/>
    <s v="CREDITOS DE CONSUMO"/>
    <n v="0"/>
    <n v="0"/>
    <n v="890480123"/>
    <s v="UNIVERSIDAD DE CARTAGENA"/>
    <n v="5"/>
    <m/>
    <m/>
    <m/>
    <m/>
    <n v="2"/>
    <n v="7"/>
    <n v="1"/>
  </r>
  <r>
    <n v="0"/>
    <s v="C"/>
    <x v="486"/>
    <x v="0"/>
    <n v="4"/>
    <n v="550009215"/>
    <d v="2020-10-29T00:00:00"/>
    <d v="2022-09-30T00:00:00"/>
    <n v="0"/>
    <n v="1"/>
    <n v="5"/>
    <n v="30"/>
    <n v="2"/>
    <n v="23318977"/>
    <n v="25980000"/>
    <n v="98876"/>
    <n v="5398"/>
    <n v="80967"/>
    <n v="0"/>
    <n v="0"/>
    <n v="0"/>
    <m/>
    <n v="0"/>
    <n v="0"/>
    <n v="0"/>
    <m/>
    <m/>
    <d v="2021-03-30T00:00:00"/>
    <n v="1"/>
    <s v="O"/>
    <n v="1"/>
    <n v="30"/>
    <n v="0"/>
    <m/>
    <m/>
    <m/>
    <m/>
    <m/>
    <m/>
    <n v="1"/>
    <n v="1"/>
    <m/>
    <m/>
    <n v="3048690"/>
    <s v="CREDITOS DE CONSUMO"/>
    <n v="0"/>
    <n v="0"/>
    <n v="890480123"/>
    <s v="UNIVERSIDAD DE CARTAGENA"/>
    <n v="5"/>
    <m/>
    <m/>
    <m/>
    <m/>
    <n v="2"/>
    <n v="7"/>
    <n v="1"/>
  </r>
  <r>
    <n v="0"/>
    <s v="C"/>
    <x v="486"/>
    <x v="0"/>
    <n v="4"/>
    <n v="550025653"/>
    <d v="2021-03-31T00:00:00"/>
    <d v="2021-05-30T00:00:00"/>
    <n v="0"/>
    <n v="1"/>
    <n v="0"/>
    <n v="30"/>
    <n v="2"/>
    <n v="0"/>
    <n v="0"/>
    <n v="6000"/>
    <n v="6000"/>
    <n v="6000"/>
    <n v="0"/>
    <n v="0"/>
    <n v="0"/>
    <m/>
    <n v="0"/>
    <n v="0"/>
    <n v="0"/>
    <m/>
    <m/>
    <d v="2021-03-31T00:00:00"/>
    <n v="1"/>
    <s v="O"/>
    <n v="1"/>
    <n v="30"/>
    <n v="0"/>
    <m/>
    <m/>
    <m/>
    <m/>
    <m/>
    <m/>
    <n v="1"/>
    <n v="1"/>
    <m/>
    <m/>
    <n v="225921"/>
    <s v="CREDITOS DE CONSUMO"/>
    <n v="0"/>
    <n v="0"/>
    <n v="890480123"/>
    <s v="UNIVERSIDAD DE CARTAGENA"/>
    <n v="5"/>
    <m/>
    <m/>
    <m/>
    <m/>
    <n v="2"/>
    <n v="7"/>
    <n v="2"/>
  </r>
  <r>
    <n v="6411915"/>
    <s v="C"/>
    <x v="487"/>
    <x v="0"/>
    <n v="4"/>
    <n v="16269"/>
    <d v="2020-10-29T00:00:00"/>
    <d v="2025-01-13T00:00:00"/>
    <n v="0"/>
    <n v="1"/>
    <n v="5"/>
    <n v="30"/>
    <n v="2"/>
    <n v="17726461"/>
    <n v="19240000"/>
    <n v="8775308"/>
    <n v="249464"/>
    <n v="8097782"/>
    <n v="0"/>
    <n v="0"/>
    <n v="0"/>
    <m/>
    <n v="0"/>
    <n v="0"/>
    <n v="0"/>
    <m/>
    <m/>
    <d v="2021-03-30T00:00:00"/>
    <n v="9"/>
    <s v="O"/>
    <n v="1"/>
    <n v="30"/>
    <n v="0"/>
    <m/>
    <m/>
    <m/>
    <m/>
    <m/>
    <m/>
    <n v="1"/>
    <n v="1"/>
    <m/>
    <m/>
    <n v="1685867"/>
    <s v="CREDITOS DE CONSUMO"/>
    <n v="0"/>
    <n v="0"/>
    <n v="890480123"/>
    <s v="UNIVERSIDAD DE CARTAGENA"/>
    <n v="5"/>
    <m/>
    <m/>
    <m/>
    <m/>
    <n v="1"/>
    <n v="7"/>
    <n v="1"/>
  </r>
  <r>
    <n v="3895696"/>
    <s v="C"/>
    <x v="488"/>
    <x v="0"/>
    <n v="4"/>
    <n v="18059"/>
    <d v="2021-01-14T00:00:00"/>
    <d v="2023-01-30T00:00:00"/>
    <n v="0"/>
    <n v="1"/>
    <n v="2"/>
    <n v="30"/>
    <n v="2"/>
    <n v="16011168"/>
    <n v="17240000"/>
    <n v="8000000"/>
    <n v="391748"/>
    <n v="7425462"/>
    <n v="0"/>
    <n v="0"/>
    <n v="0"/>
    <m/>
    <n v="0"/>
    <n v="0"/>
    <n v="0"/>
    <m/>
    <m/>
    <d v="2021-03-30T00:00:00"/>
    <n v="9"/>
    <s v="O"/>
    <n v="1"/>
    <n v="30"/>
    <n v="0"/>
    <m/>
    <m/>
    <m/>
    <m/>
    <m/>
    <m/>
    <n v="1"/>
    <n v="1"/>
    <m/>
    <m/>
    <n v="3529766"/>
    <s v="CREDITOS DE CONSUMO"/>
    <n v="0"/>
    <n v="0"/>
    <n v="890480123"/>
    <s v="UNIVERSIDAD DE CARTAGENA"/>
    <n v="5"/>
    <m/>
    <m/>
    <m/>
    <m/>
    <n v="1"/>
    <n v="7"/>
    <n v="2"/>
  </r>
  <r>
    <n v="953294"/>
    <s v="C"/>
    <x v="489"/>
    <x v="0"/>
    <n v="4"/>
    <n v="17261"/>
    <d v="2020-06-20T00:00:00"/>
    <d v="2023-06-30T00:00:00"/>
    <n v="0"/>
    <n v="1"/>
    <n v="9"/>
    <n v="30"/>
    <n v="2"/>
    <n v="12185828"/>
    <n v="12890000"/>
    <n v="1600000"/>
    <n v="53285"/>
    <n v="1252670"/>
    <n v="0"/>
    <n v="0"/>
    <n v="0"/>
    <m/>
    <n v="0"/>
    <n v="0"/>
    <n v="0"/>
    <m/>
    <m/>
    <d v="2021-03-30T00:00:00"/>
    <n v="9"/>
    <s v="O"/>
    <n v="1"/>
    <n v="30"/>
    <n v="0"/>
    <m/>
    <m/>
    <m/>
    <m/>
    <m/>
    <m/>
    <n v="1"/>
    <n v="1"/>
    <m/>
    <m/>
    <n v="299376"/>
    <s v="CREDITOS DE CONSUMO"/>
    <n v="0"/>
    <n v="0"/>
    <n v="890480123"/>
    <s v="UNIVERSIDAD DE CARTAGENA"/>
    <n v="5"/>
    <m/>
    <m/>
    <m/>
    <m/>
    <n v="1"/>
    <n v="7"/>
    <n v="2"/>
  </r>
  <r>
    <n v="1153499"/>
    <s v="C"/>
    <x v="489"/>
    <x v="0"/>
    <n v="4"/>
    <n v="17631"/>
    <d v="2020-09-30T00:00:00"/>
    <d v="2023-10-30T00:00:00"/>
    <n v="0"/>
    <n v="1"/>
    <n v="6"/>
    <n v="30"/>
    <n v="2"/>
    <n v="12185828"/>
    <n v="12890000"/>
    <n v="1790000"/>
    <n v="59613"/>
    <n v="1515749"/>
    <n v="0"/>
    <n v="0"/>
    <n v="0"/>
    <m/>
    <n v="0"/>
    <n v="0"/>
    <n v="0"/>
    <m/>
    <m/>
    <d v="2021-03-30T00:00:00"/>
    <n v="9"/>
    <s v="O"/>
    <n v="1"/>
    <n v="30"/>
    <n v="0"/>
    <m/>
    <m/>
    <m/>
    <m/>
    <m/>
    <m/>
    <n v="1"/>
    <n v="1"/>
    <m/>
    <m/>
    <n v="362250"/>
    <s v="CREDITOS DE CONSUMO"/>
    <n v="0"/>
    <n v="0"/>
    <n v="890480123"/>
    <s v="UNIVERSIDAD DE CARTAGENA"/>
    <n v="5"/>
    <m/>
    <m/>
    <m/>
    <m/>
    <n v="1"/>
    <n v="7"/>
    <n v="2"/>
  </r>
  <r>
    <n v="2394775"/>
    <s v="C"/>
    <x v="489"/>
    <x v="0"/>
    <n v="4"/>
    <n v="17877"/>
    <d v="2020-12-11T00:00:00"/>
    <d v="2022-12-30T00:00:00"/>
    <n v="0"/>
    <n v="1"/>
    <n v="3"/>
    <n v="30"/>
    <n v="2"/>
    <n v="15881442"/>
    <n v="17090000"/>
    <n v="3529925"/>
    <n v="172636"/>
    <n v="3146840"/>
    <n v="0"/>
    <n v="0"/>
    <n v="0"/>
    <m/>
    <n v="0"/>
    <n v="0"/>
    <n v="0"/>
    <m/>
    <m/>
    <d v="2021-03-30T00:00:00"/>
    <n v="9"/>
    <s v="O"/>
    <n v="1"/>
    <n v="30"/>
    <n v="0"/>
    <m/>
    <m/>
    <m/>
    <m/>
    <m/>
    <m/>
    <n v="1"/>
    <n v="1"/>
    <m/>
    <m/>
    <n v="752065"/>
    <s v="CREDITOS DE CONSUMO"/>
    <n v="0"/>
    <n v="0"/>
    <n v="890480123"/>
    <s v="UNIVERSIDAD DE CARTAGENA"/>
    <n v="5"/>
    <m/>
    <m/>
    <m/>
    <m/>
    <n v="1"/>
    <n v="7"/>
    <n v="2"/>
  </r>
  <r>
    <n v="1434571"/>
    <s v="C"/>
    <x v="489"/>
    <x v="0"/>
    <n v="4"/>
    <n v="18180"/>
    <d v="2021-02-12T00:00:00"/>
    <d v="2024-02-28T00:00:00"/>
    <n v="0"/>
    <n v="1"/>
    <n v="2"/>
    <n v="30"/>
    <n v="2"/>
    <n v="16011168"/>
    <n v="17240000"/>
    <n v="2000000"/>
    <n v="70325"/>
    <n v="1885090"/>
    <n v="0"/>
    <n v="0"/>
    <n v="0"/>
    <m/>
    <n v="0"/>
    <n v="0"/>
    <n v="0"/>
    <m/>
    <m/>
    <d v="2021-03-30T00:00:00"/>
    <n v="1"/>
    <s v="O"/>
    <n v="1"/>
    <n v="30"/>
    <n v="0"/>
    <m/>
    <m/>
    <m/>
    <m/>
    <m/>
    <m/>
    <n v="1"/>
    <n v="1"/>
    <m/>
    <m/>
    <n v="450519"/>
    <s v="CREDITOS DE CONSUMO"/>
    <n v="0"/>
    <n v="0"/>
    <n v="890480123"/>
    <s v="UNIVERSIDAD DE CARTAGENA"/>
    <n v="5"/>
    <m/>
    <m/>
    <m/>
    <m/>
    <n v="1"/>
    <n v="7"/>
    <n v="2"/>
  </r>
  <r>
    <n v="1234688"/>
    <s v="C"/>
    <x v="490"/>
    <x v="0"/>
    <n v="4"/>
    <n v="17866"/>
    <d v="2020-12-03T00:00:00"/>
    <d v="2022-10-30T00:00:00"/>
    <n v="0"/>
    <n v="1"/>
    <n v="4"/>
    <n v="30"/>
    <n v="2"/>
    <n v="8648788"/>
    <n v="9000000"/>
    <n v="8929062"/>
    <n v="440352"/>
    <n v="7342541"/>
    <n v="0"/>
    <n v="0"/>
    <n v="0"/>
    <m/>
    <n v="0"/>
    <n v="0"/>
    <n v="0"/>
    <m/>
    <m/>
    <d v="2021-03-30T00:00:00"/>
    <n v="1"/>
    <s v="O"/>
    <n v="1"/>
    <n v="30"/>
    <n v="0"/>
    <m/>
    <m/>
    <m/>
    <m/>
    <m/>
    <m/>
    <n v="1"/>
    <n v="1"/>
    <m/>
    <m/>
    <n v="6107853"/>
    <s v="CREDITOS DE CONSUMO"/>
    <n v="0"/>
    <n v="0"/>
    <n v="890480123"/>
    <s v="UNIVERSIDAD DE CARTAGENA"/>
    <n v="5"/>
    <m/>
    <m/>
    <m/>
    <m/>
    <n v="1"/>
    <n v="7"/>
    <n v="2"/>
  </r>
  <r>
    <n v="53447916"/>
    <s v="C"/>
    <x v="491"/>
    <x v="0"/>
    <n v="4"/>
    <n v="16156"/>
    <d v="2019-08-21T00:00:00"/>
    <d v="2026-08-21T00:00:00"/>
    <n v="9"/>
    <n v="1"/>
    <n v="18"/>
    <n v="30"/>
    <n v="2"/>
    <n v="12185828"/>
    <n v="12890000"/>
    <n v="84868628"/>
    <n v="1506610"/>
    <n v="71494689"/>
    <n v="217611"/>
    <n v="0"/>
    <n v="0"/>
    <m/>
    <n v="0"/>
    <n v="0"/>
    <n v="0"/>
    <m/>
    <m/>
    <d v="2021-03-30T00:00:00"/>
    <n v="1"/>
    <s v="O"/>
    <n v="1"/>
    <n v="30"/>
    <n v="63705"/>
    <m/>
    <m/>
    <m/>
    <m/>
    <m/>
    <m/>
    <n v="1"/>
    <n v="1"/>
    <m/>
    <m/>
    <n v="18046773"/>
    <s v="CREDITOS DE CONSUMO"/>
    <n v="0"/>
    <n v="0"/>
    <n v="890480123"/>
    <s v="UNIVERSIDAD DE CARTAGENA"/>
    <n v="5"/>
    <m/>
    <m/>
    <m/>
    <m/>
    <n v="1"/>
    <n v="7"/>
    <n v="2"/>
  </r>
  <r>
    <n v="662462"/>
    <s v="C"/>
    <x v="491"/>
    <x v="0"/>
    <n v="4"/>
    <n v="17549"/>
    <d v="2020-08-31T00:00:00"/>
    <d v="2021-08-31T00:00:00"/>
    <n v="0"/>
    <n v="1"/>
    <n v="7"/>
    <n v="30"/>
    <n v="2"/>
    <n v="12185828"/>
    <n v="12890000"/>
    <n v="2055000"/>
    <n v="182763"/>
    <n v="886143"/>
    <n v="0"/>
    <n v="0"/>
    <n v="0"/>
    <m/>
    <n v="0"/>
    <n v="0"/>
    <n v="0"/>
    <m/>
    <m/>
    <d v="2021-03-30T00:00:00"/>
    <n v="1"/>
    <s v="O"/>
    <n v="1"/>
    <n v="30"/>
    <n v="0"/>
    <m/>
    <m/>
    <m/>
    <m/>
    <m/>
    <m/>
    <n v="1"/>
    <n v="1"/>
    <m/>
    <m/>
    <n v="223681"/>
    <s v="CREDITOS DE CONSUMO"/>
    <n v="0"/>
    <n v="0"/>
    <n v="890480123"/>
    <s v="UNIVERSIDAD DE CARTAGENA"/>
    <n v="5"/>
    <m/>
    <m/>
    <m/>
    <m/>
    <n v="1"/>
    <n v="7"/>
    <n v="2"/>
  </r>
  <r>
    <n v="99580"/>
    <s v="C"/>
    <x v="491"/>
    <x v="0"/>
    <n v="4"/>
    <n v="550004238"/>
    <d v="2015-04-18T00:00:00"/>
    <d v="2023-08-30T00:00:00"/>
    <n v="0"/>
    <n v="1"/>
    <n v="6"/>
    <n v="30"/>
    <n v="2"/>
    <n v="21474970"/>
    <n v="23720000"/>
    <n v="152632"/>
    <n v="5788"/>
    <n v="133204"/>
    <n v="2687"/>
    <n v="0"/>
    <n v="0"/>
    <m/>
    <n v="0"/>
    <n v="0"/>
    <n v="0"/>
    <m/>
    <m/>
    <d v="2021-02-26T00:00:00"/>
    <n v="1"/>
    <s v="O"/>
    <n v="1"/>
    <n v="30"/>
    <n v="0"/>
    <m/>
    <m/>
    <m/>
    <m/>
    <m/>
    <m/>
    <n v="1"/>
    <n v="1"/>
    <m/>
    <m/>
    <n v="33624"/>
    <s v="CREDITOS DE CONSUMO"/>
    <n v="0"/>
    <n v="0"/>
    <n v="890480123"/>
    <s v="UNIVERSIDAD DE CARTAGENA"/>
    <n v="5"/>
    <m/>
    <m/>
    <m/>
    <m/>
    <n v="2"/>
    <n v="7"/>
    <n v="2"/>
  </r>
  <r>
    <n v="93209"/>
    <s v="C"/>
    <x v="491"/>
    <x v="0"/>
    <n v="4"/>
    <n v="550004268"/>
    <d v="2015-04-23T00:00:00"/>
    <d v="2023-08-30T00:00:00"/>
    <n v="0"/>
    <n v="1"/>
    <n v="7"/>
    <n v="30"/>
    <n v="2"/>
    <n v="21474970"/>
    <n v="23720000"/>
    <n v="146321"/>
    <n v="5548"/>
    <n v="124681"/>
    <n v="0"/>
    <n v="0"/>
    <n v="0"/>
    <m/>
    <n v="0"/>
    <n v="0"/>
    <n v="0"/>
    <m/>
    <m/>
    <d v="2021-03-30T00:00:00"/>
    <n v="1"/>
    <s v="O"/>
    <n v="1"/>
    <n v="30"/>
    <n v="0"/>
    <m/>
    <m/>
    <m/>
    <m/>
    <m/>
    <m/>
    <n v="1"/>
    <n v="1"/>
    <m/>
    <m/>
    <n v="31472"/>
    <s v="CREDITOS DE CONSUMO"/>
    <n v="0"/>
    <n v="0"/>
    <n v="890480123"/>
    <s v="UNIVERSIDAD DE CARTAGENA"/>
    <n v="5"/>
    <m/>
    <m/>
    <m/>
    <m/>
    <n v="2"/>
    <n v="7"/>
    <n v="2"/>
  </r>
  <r>
    <n v="87959"/>
    <s v="C"/>
    <x v="491"/>
    <x v="0"/>
    <n v="4"/>
    <n v="550004269"/>
    <d v="2015-04-23T00:00:00"/>
    <d v="2023-08-30T00:00:00"/>
    <n v="0"/>
    <n v="1"/>
    <n v="7"/>
    <n v="30"/>
    <n v="2"/>
    <n v="21474970"/>
    <n v="23720000"/>
    <n v="138083"/>
    <n v="5236"/>
    <n v="117659"/>
    <n v="0"/>
    <n v="0"/>
    <n v="0"/>
    <m/>
    <n v="0"/>
    <n v="0"/>
    <n v="0"/>
    <m/>
    <m/>
    <d v="2021-03-30T00:00:00"/>
    <n v="1"/>
    <s v="O"/>
    <n v="1"/>
    <n v="30"/>
    <n v="0"/>
    <m/>
    <m/>
    <m/>
    <m/>
    <m/>
    <m/>
    <n v="1"/>
    <n v="1"/>
    <m/>
    <m/>
    <n v="29700"/>
    <s v="CREDITOS DE CONSUMO"/>
    <n v="0"/>
    <n v="0"/>
    <n v="890480123"/>
    <s v="UNIVERSIDAD DE CARTAGENA"/>
    <n v="5"/>
    <m/>
    <m/>
    <m/>
    <m/>
    <n v="2"/>
    <n v="7"/>
    <n v="2"/>
  </r>
  <r>
    <n v="89759"/>
    <s v="C"/>
    <x v="491"/>
    <x v="0"/>
    <n v="4"/>
    <n v="550004309"/>
    <d v="2015-04-27T00:00:00"/>
    <d v="2023-08-30T00:00:00"/>
    <n v="0"/>
    <n v="1"/>
    <n v="7"/>
    <n v="30"/>
    <n v="2"/>
    <n v="21474970"/>
    <n v="23720000"/>
    <n v="140908"/>
    <n v="5343"/>
    <n v="120066"/>
    <n v="0"/>
    <n v="0"/>
    <n v="0"/>
    <m/>
    <n v="0"/>
    <n v="0"/>
    <n v="0"/>
    <m/>
    <m/>
    <d v="2021-03-30T00:00:00"/>
    <n v="1"/>
    <s v="O"/>
    <n v="1"/>
    <n v="30"/>
    <n v="0"/>
    <m/>
    <m/>
    <m/>
    <m/>
    <m/>
    <m/>
    <n v="1"/>
    <n v="1"/>
    <m/>
    <m/>
    <n v="30307"/>
    <s v="CREDITOS DE CONSUMO"/>
    <n v="0"/>
    <n v="0"/>
    <n v="890480123"/>
    <s v="UNIVERSIDAD DE CARTAGENA"/>
    <n v="5"/>
    <m/>
    <m/>
    <m/>
    <m/>
    <n v="2"/>
    <n v="7"/>
    <n v="2"/>
  </r>
  <r>
    <n v="60164"/>
    <s v="C"/>
    <x v="491"/>
    <x v="0"/>
    <n v="4"/>
    <n v="550004310"/>
    <d v="2015-04-27T00:00:00"/>
    <d v="2023-08-30T00:00:00"/>
    <n v="0"/>
    <n v="1"/>
    <n v="7"/>
    <n v="30"/>
    <n v="2"/>
    <n v="21474970"/>
    <n v="23720000"/>
    <n v="94447"/>
    <n v="3581"/>
    <n v="80479"/>
    <n v="0"/>
    <n v="0"/>
    <n v="0"/>
    <m/>
    <n v="0"/>
    <n v="0"/>
    <n v="0"/>
    <m/>
    <m/>
    <d v="2021-03-30T00:00:00"/>
    <n v="1"/>
    <s v="O"/>
    <n v="1"/>
    <n v="30"/>
    <n v="0"/>
    <m/>
    <m/>
    <m/>
    <m/>
    <m/>
    <m/>
    <n v="1"/>
    <n v="1"/>
    <m/>
    <m/>
    <n v="20315"/>
    <s v="CREDITOS DE CONSUMO"/>
    <n v="0"/>
    <n v="0"/>
    <n v="890480123"/>
    <s v="UNIVERSIDAD DE CARTAGENA"/>
    <n v="5"/>
    <m/>
    <m/>
    <m/>
    <m/>
    <n v="2"/>
    <n v="7"/>
    <n v="2"/>
  </r>
  <r>
    <n v="89108"/>
    <s v="C"/>
    <x v="491"/>
    <x v="0"/>
    <n v="4"/>
    <n v="550004660"/>
    <d v="2015-05-14T00:00:00"/>
    <d v="2023-08-30T00:00:00"/>
    <n v="0"/>
    <n v="1"/>
    <n v="7"/>
    <n v="30"/>
    <n v="2"/>
    <n v="21474970"/>
    <n v="23720000"/>
    <n v="139892"/>
    <n v="5305"/>
    <n v="119195"/>
    <n v="0"/>
    <n v="0"/>
    <n v="0"/>
    <m/>
    <n v="0"/>
    <n v="0"/>
    <n v="0"/>
    <m/>
    <m/>
    <d v="2021-03-30T00:00:00"/>
    <n v="1"/>
    <s v="O"/>
    <n v="1"/>
    <n v="30"/>
    <n v="0"/>
    <m/>
    <m/>
    <m/>
    <m/>
    <m/>
    <m/>
    <n v="1"/>
    <n v="1"/>
    <m/>
    <m/>
    <n v="30087"/>
    <s v="CREDITOS DE CONSUMO"/>
    <n v="0"/>
    <n v="0"/>
    <n v="890480123"/>
    <s v="UNIVERSIDAD DE CARTAGENA"/>
    <n v="5"/>
    <m/>
    <m/>
    <m/>
    <m/>
    <n v="2"/>
    <n v="7"/>
    <n v="2"/>
  </r>
  <r>
    <n v="51791"/>
    <s v="C"/>
    <x v="491"/>
    <x v="0"/>
    <n v="4"/>
    <n v="550004661"/>
    <d v="2015-05-14T00:00:00"/>
    <d v="2023-08-30T00:00:00"/>
    <n v="0"/>
    <n v="1"/>
    <n v="7"/>
    <n v="30"/>
    <n v="2"/>
    <n v="21474970"/>
    <n v="23720000"/>
    <n v="81305"/>
    <n v="3083"/>
    <n v="69278"/>
    <n v="0"/>
    <n v="0"/>
    <n v="0"/>
    <m/>
    <n v="0"/>
    <n v="0"/>
    <n v="0"/>
    <m/>
    <m/>
    <d v="2021-03-30T00:00:00"/>
    <n v="1"/>
    <s v="O"/>
    <n v="1"/>
    <n v="30"/>
    <n v="0"/>
    <m/>
    <m/>
    <m/>
    <m/>
    <m/>
    <m/>
    <n v="1"/>
    <n v="1"/>
    <m/>
    <m/>
    <n v="17487"/>
    <s v="CREDITOS DE CONSUMO"/>
    <n v="0"/>
    <n v="0"/>
    <n v="890480123"/>
    <s v="UNIVERSIDAD DE CARTAGENA"/>
    <n v="5"/>
    <m/>
    <m/>
    <m/>
    <m/>
    <n v="2"/>
    <n v="7"/>
    <n v="2"/>
  </r>
  <r>
    <n v="38760"/>
    <s v="C"/>
    <x v="491"/>
    <x v="0"/>
    <n v="4"/>
    <n v="550006503"/>
    <d v="2015-09-13T00:00:00"/>
    <d v="2023-08-30T00:00:00"/>
    <n v="0"/>
    <n v="1"/>
    <n v="7"/>
    <n v="30"/>
    <n v="2"/>
    <n v="21474970"/>
    <n v="23720000"/>
    <n v="60854"/>
    <n v="2308"/>
    <n v="51848"/>
    <n v="0"/>
    <n v="0"/>
    <n v="0"/>
    <m/>
    <n v="0"/>
    <n v="0"/>
    <n v="0"/>
    <m/>
    <m/>
    <d v="2021-03-30T00:00:00"/>
    <n v="1"/>
    <s v="O"/>
    <n v="1"/>
    <n v="30"/>
    <n v="0"/>
    <m/>
    <m/>
    <m/>
    <m/>
    <m/>
    <m/>
    <n v="1"/>
    <n v="1"/>
    <m/>
    <m/>
    <n v="13088"/>
    <s v="CREDITOS DE CONSUMO"/>
    <n v="0"/>
    <n v="0"/>
    <n v="890480123"/>
    <s v="UNIVERSIDAD DE CARTAGENA"/>
    <n v="5"/>
    <m/>
    <m/>
    <m/>
    <m/>
    <n v="2"/>
    <n v="7"/>
    <n v="2"/>
  </r>
  <r>
    <n v="29261"/>
    <s v="C"/>
    <x v="491"/>
    <x v="0"/>
    <n v="4"/>
    <n v="550006555"/>
    <d v="2015-09-16T00:00:00"/>
    <d v="2023-08-30T00:00:00"/>
    <n v="0"/>
    <n v="1"/>
    <n v="7"/>
    <n v="30"/>
    <n v="2"/>
    <n v="21474970"/>
    <n v="23720000"/>
    <n v="45936"/>
    <n v="1742"/>
    <n v="39141"/>
    <n v="0"/>
    <n v="0"/>
    <n v="0"/>
    <m/>
    <n v="0"/>
    <n v="0"/>
    <n v="0"/>
    <m/>
    <m/>
    <d v="2021-03-30T00:00:00"/>
    <n v="1"/>
    <s v="O"/>
    <n v="1"/>
    <n v="30"/>
    <n v="0"/>
    <m/>
    <m/>
    <m/>
    <m/>
    <m/>
    <m/>
    <n v="1"/>
    <n v="1"/>
    <m/>
    <m/>
    <n v="9880"/>
    <s v="CREDITOS DE CONSUMO"/>
    <n v="0"/>
    <n v="0"/>
    <n v="890480123"/>
    <s v="UNIVERSIDAD DE CARTAGENA"/>
    <n v="5"/>
    <m/>
    <m/>
    <m/>
    <m/>
    <n v="2"/>
    <n v="7"/>
    <n v="2"/>
  </r>
  <r>
    <n v="13561"/>
    <s v="C"/>
    <x v="491"/>
    <x v="0"/>
    <n v="4"/>
    <n v="550007150"/>
    <d v="2015-10-24T00:00:00"/>
    <d v="2023-08-30T00:00:00"/>
    <n v="30"/>
    <n v="1"/>
    <n v="5"/>
    <n v="30"/>
    <n v="2"/>
    <n v="21474970"/>
    <n v="23720000"/>
    <n v="20243"/>
    <n v="768"/>
    <n v="18140"/>
    <n v="689"/>
    <n v="0"/>
    <n v="0"/>
    <m/>
    <n v="0"/>
    <n v="0"/>
    <n v="0"/>
    <m/>
    <m/>
    <d v="2021-02-26T00:00:00"/>
    <n v="1"/>
    <s v="O"/>
    <n v="1"/>
    <n v="30"/>
    <n v="882"/>
    <m/>
    <m/>
    <m/>
    <m/>
    <m/>
    <m/>
    <n v="1"/>
    <n v="1"/>
    <m/>
    <m/>
    <n v="4579"/>
    <s v="CREDITOS DE CONSUMO"/>
    <n v="0"/>
    <n v="0"/>
    <n v="890480123"/>
    <s v="UNIVERSIDAD DE CARTAGENA"/>
    <n v="5"/>
    <m/>
    <m/>
    <m/>
    <m/>
    <n v="2"/>
    <n v="7"/>
    <n v="2"/>
  </r>
  <r>
    <n v="28688"/>
    <s v="C"/>
    <x v="491"/>
    <x v="0"/>
    <n v="4"/>
    <n v="550008074"/>
    <d v="2015-12-24T00:00:00"/>
    <d v="2023-08-30T00:00:00"/>
    <n v="0"/>
    <n v="1"/>
    <n v="7"/>
    <n v="30"/>
    <n v="2"/>
    <n v="22490513"/>
    <n v="24960000"/>
    <n v="44928"/>
    <n v="1727"/>
    <n v="38374"/>
    <n v="0"/>
    <n v="0"/>
    <n v="0"/>
    <m/>
    <n v="0"/>
    <n v="0"/>
    <n v="0"/>
    <m/>
    <m/>
    <d v="2021-03-30T00:00:00"/>
    <n v="1"/>
    <s v="O"/>
    <n v="1"/>
    <n v="30"/>
    <n v="0"/>
    <m/>
    <m/>
    <m/>
    <m/>
    <m/>
    <m/>
    <n v="1"/>
    <n v="1"/>
    <m/>
    <m/>
    <n v="9686"/>
    <s v="CREDITOS DE CONSUMO"/>
    <n v="0"/>
    <n v="0"/>
    <n v="890480123"/>
    <s v="UNIVERSIDAD DE CARTAGENA"/>
    <n v="5"/>
    <m/>
    <m/>
    <m/>
    <m/>
    <n v="2"/>
    <n v="7"/>
    <n v="2"/>
  </r>
  <r>
    <n v="13103"/>
    <s v="C"/>
    <x v="491"/>
    <x v="0"/>
    <n v="4"/>
    <n v="550008265"/>
    <d v="2016-01-06T00:00:00"/>
    <d v="2023-08-30T00:00:00"/>
    <n v="30"/>
    <n v="1"/>
    <n v="5"/>
    <n v="30"/>
    <n v="2"/>
    <n v="22490513"/>
    <n v="24960000"/>
    <n v="19521"/>
    <n v="750"/>
    <n v="17527"/>
    <n v="660"/>
    <n v="0"/>
    <n v="0"/>
    <m/>
    <n v="0"/>
    <n v="0"/>
    <n v="0"/>
    <m/>
    <m/>
    <d v="2021-02-26T00:00:00"/>
    <n v="1"/>
    <s v="O"/>
    <n v="1"/>
    <n v="30"/>
    <n v="865"/>
    <m/>
    <m/>
    <m/>
    <m/>
    <m/>
    <m/>
    <n v="1"/>
    <n v="1"/>
    <m/>
    <m/>
    <n v="4424"/>
    <s v="CREDITOS DE CONSUMO"/>
    <n v="0"/>
    <n v="0"/>
    <n v="890480123"/>
    <s v="UNIVERSIDAD DE CARTAGENA"/>
    <n v="5"/>
    <m/>
    <m/>
    <m/>
    <m/>
    <n v="2"/>
    <n v="7"/>
    <n v="2"/>
  </r>
  <r>
    <n v="12455"/>
    <s v="C"/>
    <x v="491"/>
    <x v="0"/>
    <n v="4"/>
    <n v="550008609"/>
    <d v="2016-02-09T00:00:00"/>
    <d v="2023-08-30T00:00:00"/>
    <n v="30"/>
    <n v="1"/>
    <n v="5"/>
    <n v="30"/>
    <n v="2"/>
    <n v="22490513"/>
    <n v="24960000"/>
    <n v="18560"/>
    <n v="714"/>
    <n v="16660"/>
    <n v="631"/>
    <n v="0"/>
    <n v="0"/>
    <m/>
    <n v="0"/>
    <n v="0"/>
    <n v="0"/>
    <m/>
    <m/>
    <d v="2021-02-26T00:00:00"/>
    <n v="1"/>
    <s v="O"/>
    <n v="1"/>
    <n v="30"/>
    <n v="798"/>
    <m/>
    <m/>
    <m/>
    <m/>
    <m/>
    <m/>
    <n v="1"/>
    <n v="1"/>
    <m/>
    <m/>
    <n v="4205"/>
    <s v="CREDITOS DE CONSUMO"/>
    <n v="0"/>
    <n v="0"/>
    <n v="890480123"/>
    <s v="UNIVERSIDAD DE CARTAGENA"/>
    <n v="5"/>
    <m/>
    <m/>
    <m/>
    <m/>
    <n v="2"/>
    <n v="7"/>
    <n v="2"/>
  </r>
  <r>
    <n v="13702"/>
    <s v="C"/>
    <x v="491"/>
    <x v="0"/>
    <n v="4"/>
    <n v="550008914"/>
    <d v="2016-03-10T00:00:00"/>
    <d v="2023-08-30T00:00:00"/>
    <n v="30"/>
    <n v="1"/>
    <n v="5"/>
    <n v="30"/>
    <n v="2"/>
    <n v="22490513"/>
    <n v="24960000"/>
    <n v="20416"/>
    <n v="785"/>
    <n v="18328"/>
    <n v="691"/>
    <n v="0"/>
    <n v="0"/>
    <m/>
    <n v="0"/>
    <n v="0"/>
    <n v="0"/>
    <m/>
    <m/>
    <d v="2021-02-26T00:00:00"/>
    <n v="1"/>
    <s v="O"/>
    <n v="1"/>
    <n v="30"/>
    <n v="889"/>
    <m/>
    <m/>
    <m/>
    <m/>
    <m/>
    <m/>
    <n v="1"/>
    <n v="1"/>
    <m/>
    <m/>
    <n v="4626"/>
    <s v="CREDITOS DE CONSUMO"/>
    <n v="0"/>
    <n v="0"/>
    <n v="890480123"/>
    <s v="UNIVERSIDAD DE CARTAGENA"/>
    <n v="5"/>
    <m/>
    <m/>
    <m/>
    <m/>
    <n v="2"/>
    <n v="7"/>
    <n v="2"/>
  </r>
  <r>
    <n v="5806"/>
    <s v="C"/>
    <x v="491"/>
    <x v="0"/>
    <n v="4"/>
    <n v="550008961"/>
    <d v="2016-03-17T00:00:00"/>
    <d v="2023-08-30T00:00:00"/>
    <n v="30"/>
    <n v="1"/>
    <n v="5"/>
    <n v="30"/>
    <n v="2"/>
    <n v="22490513"/>
    <n v="24960000"/>
    <n v="8654"/>
    <n v="333"/>
    <n v="7767"/>
    <n v="300"/>
    <n v="0"/>
    <n v="0"/>
    <m/>
    <n v="0"/>
    <n v="0"/>
    <n v="0"/>
    <m/>
    <m/>
    <d v="2021-02-26T00:00:00"/>
    <n v="1"/>
    <s v="O"/>
    <n v="1"/>
    <n v="30"/>
    <n v="369"/>
    <m/>
    <m/>
    <m/>
    <m/>
    <m/>
    <m/>
    <n v="1"/>
    <n v="1"/>
    <m/>
    <m/>
    <n v="1961"/>
    <s v="CREDITOS DE CONSUMO"/>
    <n v="0"/>
    <n v="0"/>
    <n v="890480123"/>
    <s v="UNIVERSIDAD DE CARTAGENA"/>
    <n v="5"/>
    <m/>
    <m/>
    <m/>
    <m/>
    <n v="2"/>
    <n v="7"/>
    <n v="2"/>
  </r>
  <r>
    <n v="11522"/>
    <s v="C"/>
    <x v="491"/>
    <x v="0"/>
    <n v="4"/>
    <n v="550009239"/>
    <d v="2016-04-06T00:00:00"/>
    <d v="2023-08-30T00:00:00"/>
    <n v="30"/>
    <n v="1"/>
    <n v="5"/>
    <n v="30"/>
    <n v="2"/>
    <n v="22490513"/>
    <n v="24960000"/>
    <n v="17169"/>
    <n v="660"/>
    <n v="15413"/>
    <n v="599"/>
    <n v="0"/>
    <n v="0"/>
    <m/>
    <n v="0"/>
    <n v="0"/>
    <n v="0"/>
    <m/>
    <m/>
    <d v="2021-02-26T00:00:00"/>
    <n v="1"/>
    <s v="O"/>
    <n v="1"/>
    <n v="30"/>
    <n v="751"/>
    <m/>
    <m/>
    <m/>
    <m/>
    <m/>
    <m/>
    <n v="1"/>
    <n v="1"/>
    <m/>
    <m/>
    <n v="3891"/>
    <s v="CREDITOS DE CONSUMO"/>
    <n v="0"/>
    <n v="0"/>
    <n v="890480123"/>
    <s v="UNIVERSIDAD DE CARTAGENA"/>
    <n v="5"/>
    <m/>
    <m/>
    <m/>
    <m/>
    <n v="2"/>
    <n v="7"/>
    <n v="2"/>
  </r>
  <r>
    <n v="12159"/>
    <s v="C"/>
    <x v="491"/>
    <x v="0"/>
    <n v="4"/>
    <n v="550009573"/>
    <d v="2016-05-10T00:00:00"/>
    <d v="2023-08-30T00:00:00"/>
    <n v="30"/>
    <n v="1"/>
    <n v="5"/>
    <n v="30"/>
    <n v="2"/>
    <n v="22490513"/>
    <n v="24960000"/>
    <n v="18120"/>
    <n v="697"/>
    <n v="16265"/>
    <n v="630"/>
    <n v="0"/>
    <n v="0"/>
    <m/>
    <n v="0"/>
    <n v="0"/>
    <n v="0"/>
    <m/>
    <m/>
    <d v="2021-02-26T00:00:00"/>
    <n v="1"/>
    <s v="O"/>
    <n v="1"/>
    <n v="30"/>
    <n v="781"/>
    <m/>
    <m/>
    <m/>
    <m/>
    <m/>
    <m/>
    <n v="1"/>
    <n v="1"/>
    <m/>
    <m/>
    <n v="4106"/>
    <s v="CREDITOS DE CONSUMO"/>
    <n v="0"/>
    <n v="0"/>
    <n v="890480123"/>
    <s v="UNIVERSIDAD DE CARTAGENA"/>
    <n v="5"/>
    <m/>
    <m/>
    <m/>
    <m/>
    <n v="2"/>
    <n v="7"/>
    <n v="2"/>
  </r>
  <r>
    <n v="2255"/>
    <s v="C"/>
    <x v="491"/>
    <x v="0"/>
    <n v="4"/>
    <n v="550009768"/>
    <d v="2016-05-22T00:00:00"/>
    <d v="2023-05-30T00:00:00"/>
    <n v="0"/>
    <n v="1"/>
    <n v="8"/>
    <n v="30"/>
    <n v="2"/>
    <n v="22490513"/>
    <n v="24960000"/>
    <n v="3659"/>
    <n v="143"/>
    <n v="3017"/>
    <n v="68"/>
    <n v="0"/>
    <n v="0"/>
    <m/>
    <n v="0"/>
    <n v="0"/>
    <n v="0"/>
    <m/>
    <m/>
    <d v="2021-02-26T00:00:00"/>
    <n v="1"/>
    <s v="O"/>
    <n v="1"/>
    <n v="30"/>
    <n v="0"/>
    <m/>
    <m/>
    <m/>
    <m/>
    <m/>
    <m/>
    <n v="1"/>
    <n v="1"/>
    <m/>
    <m/>
    <n v="762"/>
    <s v="CREDITOS DE CONSUMO"/>
    <n v="0"/>
    <n v="0"/>
    <n v="890480123"/>
    <s v="UNIVERSIDAD DE CARTAGENA"/>
    <n v="5"/>
    <m/>
    <m/>
    <m/>
    <m/>
    <n v="2"/>
    <n v="7"/>
    <n v="2"/>
  </r>
  <r>
    <n v="13249"/>
    <s v="C"/>
    <x v="491"/>
    <x v="0"/>
    <n v="4"/>
    <n v="550009958"/>
    <d v="2016-06-06T00:00:00"/>
    <d v="2023-08-30T00:00:00"/>
    <n v="30"/>
    <n v="1"/>
    <n v="5"/>
    <n v="30"/>
    <n v="2"/>
    <n v="22490513"/>
    <n v="24960000"/>
    <n v="19741"/>
    <n v="759"/>
    <n v="17722"/>
    <n v="660"/>
    <n v="0"/>
    <n v="0"/>
    <m/>
    <n v="0"/>
    <n v="0"/>
    <n v="0"/>
    <m/>
    <m/>
    <d v="2021-02-26T00:00:00"/>
    <n v="1"/>
    <s v="O"/>
    <n v="1"/>
    <n v="30"/>
    <n v="860"/>
    <m/>
    <m/>
    <m/>
    <m/>
    <m/>
    <m/>
    <n v="1"/>
    <n v="1"/>
    <m/>
    <m/>
    <n v="4473"/>
    <s v="CREDITOS DE CONSUMO"/>
    <n v="0"/>
    <n v="0"/>
    <n v="890480123"/>
    <s v="UNIVERSIDAD DE CARTAGENA"/>
    <n v="5"/>
    <m/>
    <m/>
    <m/>
    <m/>
    <n v="2"/>
    <n v="7"/>
    <n v="2"/>
  </r>
  <r>
    <n v="13290"/>
    <s v="C"/>
    <x v="491"/>
    <x v="0"/>
    <n v="4"/>
    <n v="550010521"/>
    <d v="2016-07-05T00:00:00"/>
    <d v="2023-08-30T00:00:00"/>
    <n v="30"/>
    <n v="1"/>
    <n v="5"/>
    <n v="30"/>
    <n v="2"/>
    <n v="22490513"/>
    <n v="24960000"/>
    <n v="19802"/>
    <n v="761"/>
    <n v="17778"/>
    <n v="690"/>
    <n v="0"/>
    <n v="0"/>
    <m/>
    <n v="0"/>
    <n v="0"/>
    <n v="0"/>
    <m/>
    <m/>
    <d v="2021-02-26T00:00:00"/>
    <n v="1"/>
    <s v="O"/>
    <n v="1"/>
    <n v="30"/>
    <n v="872"/>
    <m/>
    <m/>
    <m/>
    <m/>
    <m/>
    <m/>
    <n v="1"/>
    <n v="1"/>
    <m/>
    <m/>
    <n v="4488"/>
    <s v="CREDITOS DE CONSUMO"/>
    <n v="0"/>
    <n v="0"/>
    <n v="890480123"/>
    <s v="UNIVERSIDAD DE CARTAGENA"/>
    <n v="5"/>
    <m/>
    <m/>
    <m/>
    <m/>
    <n v="2"/>
    <n v="7"/>
    <n v="2"/>
  </r>
  <r>
    <n v="1182"/>
    <s v="C"/>
    <x v="491"/>
    <x v="0"/>
    <n v="4"/>
    <n v="550010728"/>
    <d v="2016-07-25T00:00:00"/>
    <d v="2023-04-30T00:00:00"/>
    <n v="0"/>
    <n v="1"/>
    <n v="9"/>
    <n v="30"/>
    <n v="2"/>
    <n v="22490513"/>
    <n v="24960000"/>
    <n v="1975"/>
    <n v="77"/>
    <n v="1581"/>
    <n v="34"/>
    <n v="0"/>
    <n v="0"/>
    <m/>
    <n v="0"/>
    <n v="0"/>
    <n v="0"/>
    <m/>
    <m/>
    <d v="2021-02-26T00:00:00"/>
    <n v="1"/>
    <s v="O"/>
    <n v="1"/>
    <n v="30"/>
    <n v="0"/>
    <m/>
    <m/>
    <m/>
    <m/>
    <m/>
    <m/>
    <n v="1"/>
    <n v="1"/>
    <m/>
    <m/>
    <n v="399"/>
    <s v="CREDITOS DE CONSUMO"/>
    <n v="0"/>
    <n v="0"/>
    <n v="890480123"/>
    <s v="UNIVERSIDAD DE CARTAGENA"/>
    <n v="5"/>
    <m/>
    <m/>
    <m/>
    <m/>
    <n v="2"/>
    <n v="7"/>
    <n v="2"/>
  </r>
  <r>
    <n v="11250"/>
    <s v="C"/>
    <x v="491"/>
    <x v="0"/>
    <n v="4"/>
    <n v="550010783"/>
    <d v="2016-07-29T00:00:00"/>
    <d v="2023-08-30T00:00:00"/>
    <n v="30"/>
    <n v="1"/>
    <n v="5"/>
    <n v="30"/>
    <n v="2"/>
    <n v="22490513"/>
    <n v="24960000"/>
    <n v="16765"/>
    <n v="645"/>
    <n v="15048"/>
    <n v="571"/>
    <n v="0"/>
    <n v="0"/>
    <m/>
    <n v="0"/>
    <n v="0"/>
    <n v="0"/>
    <m/>
    <m/>
    <d v="2021-02-26T00:00:00"/>
    <n v="1"/>
    <s v="O"/>
    <n v="1"/>
    <n v="30"/>
    <n v="719"/>
    <m/>
    <m/>
    <m/>
    <m/>
    <m/>
    <m/>
    <n v="1"/>
    <n v="1"/>
    <m/>
    <m/>
    <n v="3798"/>
    <s v="CREDITOS DE CONSUMO"/>
    <n v="0"/>
    <n v="0"/>
    <n v="890480123"/>
    <s v="UNIVERSIDAD DE CARTAGENA"/>
    <n v="5"/>
    <m/>
    <m/>
    <m/>
    <m/>
    <n v="2"/>
    <n v="7"/>
    <n v="2"/>
  </r>
  <r>
    <n v="3780"/>
    <s v="C"/>
    <x v="491"/>
    <x v="0"/>
    <n v="4"/>
    <n v="550010824"/>
    <d v="2016-07-31T00:00:00"/>
    <d v="2023-08-30T00:00:00"/>
    <n v="30"/>
    <n v="1"/>
    <n v="5"/>
    <n v="30"/>
    <n v="2"/>
    <n v="22490513"/>
    <n v="24960000"/>
    <n v="5634"/>
    <n v="217"/>
    <n v="5056"/>
    <n v="180"/>
    <n v="0"/>
    <n v="0"/>
    <m/>
    <n v="0"/>
    <n v="0"/>
    <n v="0"/>
    <m/>
    <m/>
    <d v="2021-02-26T00:00:00"/>
    <n v="1"/>
    <s v="O"/>
    <n v="1"/>
    <n v="30"/>
    <n v="235"/>
    <m/>
    <m/>
    <m/>
    <m/>
    <m/>
    <m/>
    <n v="1"/>
    <n v="1"/>
    <m/>
    <m/>
    <n v="1276"/>
    <s v="CREDITOS DE CONSUMO"/>
    <n v="0"/>
    <n v="0"/>
    <n v="890480123"/>
    <s v="UNIVERSIDAD DE CARTAGENA"/>
    <n v="5"/>
    <m/>
    <m/>
    <m/>
    <m/>
    <n v="2"/>
    <n v="7"/>
    <n v="2"/>
  </r>
  <r>
    <n v="12729"/>
    <s v="C"/>
    <x v="491"/>
    <x v="0"/>
    <n v="4"/>
    <n v="550011623"/>
    <d v="2016-09-12T00:00:00"/>
    <d v="2023-08-30T00:00:00"/>
    <n v="30"/>
    <n v="1"/>
    <n v="5"/>
    <n v="30"/>
    <n v="2"/>
    <n v="22490513"/>
    <n v="24960000"/>
    <n v="18967"/>
    <n v="729"/>
    <n v="17027"/>
    <n v="659"/>
    <n v="0"/>
    <n v="0"/>
    <m/>
    <n v="0"/>
    <n v="0"/>
    <n v="0"/>
    <m/>
    <m/>
    <d v="2021-02-26T00:00:00"/>
    <n v="1"/>
    <s v="O"/>
    <n v="1"/>
    <n v="30"/>
    <n v="832"/>
    <m/>
    <m/>
    <m/>
    <m/>
    <m/>
    <m/>
    <n v="1"/>
    <n v="1"/>
    <m/>
    <m/>
    <n v="4298"/>
    <s v="CREDITOS DE CONSUMO"/>
    <n v="0"/>
    <n v="0"/>
    <n v="890480123"/>
    <s v="UNIVERSIDAD DE CARTAGENA"/>
    <n v="5"/>
    <m/>
    <m/>
    <m/>
    <m/>
    <n v="2"/>
    <n v="7"/>
    <n v="2"/>
  </r>
  <r>
    <n v="29367"/>
    <s v="C"/>
    <x v="491"/>
    <x v="0"/>
    <n v="4"/>
    <n v="550012678"/>
    <d v="2016-11-16T00:00:00"/>
    <d v="2023-08-30T00:00:00"/>
    <n v="0"/>
    <n v="1"/>
    <n v="7"/>
    <n v="30"/>
    <n v="2"/>
    <n v="22490513"/>
    <n v="24960000"/>
    <n v="45993"/>
    <n v="1768"/>
    <n v="39283"/>
    <n v="0"/>
    <n v="0"/>
    <n v="0"/>
    <m/>
    <n v="0"/>
    <n v="0"/>
    <n v="0"/>
    <m/>
    <m/>
    <d v="2021-03-30T00:00:00"/>
    <n v="1"/>
    <s v="O"/>
    <n v="1"/>
    <n v="30"/>
    <n v="0"/>
    <m/>
    <m/>
    <m/>
    <m/>
    <m/>
    <m/>
    <n v="1"/>
    <n v="1"/>
    <m/>
    <m/>
    <n v="9916"/>
    <s v="CREDITOS DE CONSUMO"/>
    <n v="0"/>
    <n v="0"/>
    <n v="890480123"/>
    <s v="UNIVERSIDAD DE CARTAGENA"/>
    <n v="5"/>
    <m/>
    <m/>
    <m/>
    <m/>
    <n v="2"/>
    <n v="7"/>
    <n v="2"/>
  </r>
  <r>
    <n v="16507"/>
    <s v="C"/>
    <x v="491"/>
    <x v="0"/>
    <n v="4"/>
    <n v="550013089"/>
    <d v="2016-12-15T00:00:00"/>
    <d v="2023-08-30T00:00:00"/>
    <n v="30"/>
    <n v="1"/>
    <n v="5"/>
    <n v="30"/>
    <n v="2"/>
    <n v="22490513"/>
    <n v="24960000"/>
    <n v="24593"/>
    <n v="945"/>
    <n v="22081"/>
    <n v="839"/>
    <n v="0"/>
    <n v="0"/>
    <m/>
    <n v="0"/>
    <n v="0"/>
    <n v="0"/>
    <m/>
    <m/>
    <d v="2021-02-26T00:00:00"/>
    <n v="1"/>
    <s v="O"/>
    <n v="1"/>
    <n v="30"/>
    <n v="1087"/>
    <m/>
    <m/>
    <m/>
    <m/>
    <m/>
    <m/>
    <n v="1"/>
    <n v="1"/>
    <m/>
    <m/>
    <n v="5574"/>
    <s v="CREDITOS DE CONSUMO"/>
    <n v="0"/>
    <n v="0"/>
    <n v="890480123"/>
    <s v="UNIVERSIDAD DE CARTAGENA"/>
    <n v="5"/>
    <m/>
    <m/>
    <m/>
    <m/>
    <n v="2"/>
    <n v="7"/>
    <n v="2"/>
  </r>
  <r>
    <n v="6041"/>
    <s v="C"/>
    <x v="491"/>
    <x v="0"/>
    <n v="4"/>
    <n v="550013134"/>
    <d v="2016-12-19T00:00:00"/>
    <d v="2023-08-30T00:00:00"/>
    <n v="30"/>
    <n v="1"/>
    <n v="5"/>
    <n v="30"/>
    <n v="2"/>
    <n v="22490513"/>
    <n v="24960000"/>
    <n v="9001"/>
    <n v="346"/>
    <n v="8081"/>
    <n v="300"/>
    <n v="0"/>
    <n v="0"/>
    <m/>
    <n v="0"/>
    <n v="0"/>
    <n v="0"/>
    <m/>
    <m/>
    <d v="2021-02-26T00:00:00"/>
    <n v="1"/>
    <s v="O"/>
    <n v="1"/>
    <n v="30"/>
    <n v="394"/>
    <m/>
    <m/>
    <m/>
    <m/>
    <m/>
    <m/>
    <n v="1"/>
    <n v="1"/>
    <m/>
    <m/>
    <n v="2040"/>
    <s v="CREDITOS DE CONSUMO"/>
    <n v="0"/>
    <n v="0"/>
    <n v="890480123"/>
    <s v="UNIVERSIDAD DE CARTAGENA"/>
    <n v="5"/>
    <m/>
    <m/>
    <m/>
    <m/>
    <n v="2"/>
    <n v="7"/>
    <n v="2"/>
  </r>
  <r>
    <n v="13907"/>
    <s v="C"/>
    <x v="491"/>
    <x v="0"/>
    <n v="4"/>
    <n v="550013201"/>
    <d v="2016-12-23T00:00:00"/>
    <d v="2023-08-30T00:00:00"/>
    <n v="30"/>
    <n v="1"/>
    <n v="5"/>
    <n v="30"/>
    <n v="2"/>
    <n v="22490513"/>
    <n v="24960000"/>
    <n v="20724"/>
    <n v="797"/>
    <n v="18603"/>
    <n v="719"/>
    <n v="0"/>
    <n v="0"/>
    <m/>
    <n v="0"/>
    <n v="0"/>
    <n v="0"/>
    <m/>
    <m/>
    <d v="2021-02-26T00:00:00"/>
    <n v="1"/>
    <s v="O"/>
    <n v="1"/>
    <n v="30"/>
    <n v="897"/>
    <m/>
    <m/>
    <m/>
    <m/>
    <m/>
    <m/>
    <n v="1"/>
    <n v="1"/>
    <m/>
    <m/>
    <n v="4696"/>
    <s v="CREDITOS DE CONSUMO"/>
    <n v="0"/>
    <n v="0"/>
    <n v="890480123"/>
    <s v="UNIVERSIDAD DE CARTAGENA"/>
    <n v="5"/>
    <m/>
    <m/>
    <m/>
    <m/>
    <n v="2"/>
    <n v="7"/>
    <n v="2"/>
  </r>
  <r>
    <n v="15440"/>
    <s v="C"/>
    <x v="491"/>
    <x v="0"/>
    <n v="4"/>
    <n v="550013869"/>
    <d v="2017-02-01T00:00:00"/>
    <d v="2023-08-30T00:00:00"/>
    <n v="30"/>
    <n v="1"/>
    <n v="5"/>
    <n v="30"/>
    <n v="2"/>
    <n v="22490513"/>
    <n v="24960000"/>
    <n v="23005"/>
    <n v="884"/>
    <n v="20654"/>
    <n v="780"/>
    <n v="0"/>
    <n v="0"/>
    <m/>
    <n v="0"/>
    <n v="0"/>
    <n v="0"/>
    <m/>
    <m/>
    <d v="2021-02-26T00:00:00"/>
    <n v="1"/>
    <s v="O"/>
    <n v="1"/>
    <n v="30"/>
    <n v="1015"/>
    <m/>
    <m/>
    <m/>
    <m/>
    <m/>
    <m/>
    <n v="1"/>
    <n v="1"/>
    <m/>
    <m/>
    <n v="5214"/>
    <s v="CREDITOS DE CONSUMO"/>
    <n v="0"/>
    <n v="0"/>
    <n v="890480123"/>
    <s v="UNIVERSIDAD DE CARTAGENA"/>
    <n v="5"/>
    <m/>
    <m/>
    <m/>
    <m/>
    <n v="2"/>
    <n v="7"/>
    <n v="2"/>
  </r>
  <r>
    <n v="17327"/>
    <s v="C"/>
    <x v="491"/>
    <x v="0"/>
    <n v="4"/>
    <n v="550014313"/>
    <d v="2017-03-06T00:00:00"/>
    <d v="2023-08-30T00:00:00"/>
    <n v="30"/>
    <n v="1"/>
    <n v="5"/>
    <n v="30"/>
    <n v="2"/>
    <n v="22490513"/>
    <n v="24960000"/>
    <n v="25814"/>
    <n v="992"/>
    <n v="23177"/>
    <n v="871"/>
    <n v="0"/>
    <n v="0"/>
    <m/>
    <n v="0"/>
    <n v="0"/>
    <n v="0"/>
    <m/>
    <m/>
    <d v="2021-02-26T00:00:00"/>
    <n v="1"/>
    <s v="O"/>
    <n v="1"/>
    <n v="30"/>
    <n v="1139"/>
    <m/>
    <m/>
    <m/>
    <m/>
    <m/>
    <m/>
    <n v="1"/>
    <n v="1"/>
    <m/>
    <m/>
    <n v="5850"/>
    <s v="CREDITOS DE CONSUMO"/>
    <n v="0"/>
    <n v="0"/>
    <n v="890480123"/>
    <s v="UNIVERSIDAD DE CARTAGENA"/>
    <n v="5"/>
    <m/>
    <m/>
    <m/>
    <m/>
    <n v="2"/>
    <n v="7"/>
    <n v="2"/>
  </r>
  <r>
    <n v="17377"/>
    <s v="C"/>
    <x v="491"/>
    <x v="0"/>
    <n v="4"/>
    <n v="550014751"/>
    <d v="2017-04-10T00:00:00"/>
    <d v="2023-08-30T00:00:00"/>
    <n v="30"/>
    <n v="1"/>
    <n v="5"/>
    <n v="30"/>
    <n v="2"/>
    <n v="22490513"/>
    <n v="24960000"/>
    <n v="25891"/>
    <n v="995"/>
    <n v="23245"/>
    <n v="899"/>
    <n v="0"/>
    <n v="0"/>
    <m/>
    <n v="0"/>
    <n v="0"/>
    <n v="0"/>
    <m/>
    <m/>
    <d v="2021-02-26T00:00:00"/>
    <n v="1"/>
    <s v="O"/>
    <n v="1"/>
    <n v="30"/>
    <n v="1140"/>
    <m/>
    <m/>
    <m/>
    <m/>
    <m/>
    <m/>
    <n v="1"/>
    <n v="1"/>
    <m/>
    <m/>
    <n v="5868"/>
    <s v="CREDITOS DE CONSUMO"/>
    <n v="0"/>
    <n v="0"/>
    <n v="890480123"/>
    <s v="UNIVERSIDAD DE CARTAGENA"/>
    <n v="5"/>
    <m/>
    <m/>
    <m/>
    <m/>
    <n v="2"/>
    <n v="7"/>
    <n v="2"/>
  </r>
  <r>
    <n v="3462"/>
    <s v="C"/>
    <x v="491"/>
    <x v="0"/>
    <n v="4"/>
    <n v="550014757"/>
    <d v="2017-04-11T00:00:00"/>
    <d v="2023-08-30T00:00:00"/>
    <n v="30"/>
    <n v="1"/>
    <n v="5"/>
    <n v="30"/>
    <n v="2"/>
    <n v="22490513"/>
    <n v="24960000"/>
    <n v="5156"/>
    <n v="198"/>
    <n v="4631"/>
    <n v="180"/>
    <n v="0"/>
    <n v="0"/>
    <m/>
    <n v="0"/>
    <n v="0"/>
    <n v="0"/>
    <m/>
    <m/>
    <d v="2021-02-26T00:00:00"/>
    <n v="1"/>
    <s v="O"/>
    <n v="1"/>
    <n v="30"/>
    <n v="232"/>
    <m/>
    <m/>
    <m/>
    <m/>
    <m/>
    <m/>
    <n v="1"/>
    <n v="1"/>
    <m/>
    <m/>
    <n v="1169"/>
    <s v="CREDITOS DE CONSUMO"/>
    <n v="0"/>
    <n v="0"/>
    <n v="890480123"/>
    <s v="UNIVERSIDAD DE CARTAGENA"/>
    <n v="5"/>
    <m/>
    <m/>
    <m/>
    <m/>
    <n v="2"/>
    <n v="7"/>
    <n v="2"/>
  </r>
  <r>
    <n v="43592"/>
    <s v="C"/>
    <x v="491"/>
    <x v="0"/>
    <n v="4"/>
    <n v="550015540"/>
    <d v="2017-06-01T00:00:00"/>
    <d v="2023-08-30T00:00:00"/>
    <n v="0"/>
    <n v="1"/>
    <n v="7"/>
    <n v="30"/>
    <n v="2"/>
    <n v="22490513"/>
    <n v="24960000"/>
    <n v="68274"/>
    <n v="2625"/>
    <n v="58311"/>
    <n v="0"/>
    <n v="0"/>
    <n v="0"/>
    <m/>
    <n v="0"/>
    <n v="0"/>
    <n v="0"/>
    <m/>
    <m/>
    <d v="2021-03-30T00:00:00"/>
    <n v="1"/>
    <s v="O"/>
    <n v="1"/>
    <n v="30"/>
    <n v="0"/>
    <m/>
    <m/>
    <m/>
    <m/>
    <m/>
    <m/>
    <n v="1"/>
    <n v="1"/>
    <m/>
    <m/>
    <n v="14719"/>
    <s v="CREDITOS DE CONSUMO"/>
    <n v="0"/>
    <n v="0"/>
    <n v="890480123"/>
    <s v="UNIVERSIDAD DE CARTAGENA"/>
    <n v="5"/>
    <m/>
    <m/>
    <m/>
    <m/>
    <n v="2"/>
    <n v="7"/>
    <n v="2"/>
  </r>
  <r>
    <n v="1832"/>
    <s v="C"/>
    <x v="491"/>
    <x v="0"/>
    <n v="4"/>
    <n v="550015563"/>
    <d v="2017-06-02T00:00:00"/>
    <d v="2023-04-30T00:00:00"/>
    <n v="0"/>
    <n v="1"/>
    <n v="8"/>
    <n v="30"/>
    <n v="2"/>
    <n v="22490513"/>
    <n v="24960000"/>
    <n v="3046"/>
    <n v="119"/>
    <n v="2451"/>
    <n v="67"/>
    <n v="0"/>
    <n v="0"/>
    <m/>
    <n v="0"/>
    <n v="0"/>
    <n v="0"/>
    <m/>
    <m/>
    <d v="2021-02-26T00:00:00"/>
    <n v="1"/>
    <s v="O"/>
    <n v="1"/>
    <n v="30"/>
    <n v="0"/>
    <m/>
    <m/>
    <m/>
    <m/>
    <m/>
    <m/>
    <n v="1"/>
    <n v="1"/>
    <m/>
    <m/>
    <n v="619"/>
    <s v="CREDITOS DE CONSUMO"/>
    <n v="0"/>
    <n v="0"/>
    <n v="890480123"/>
    <s v="UNIVERSIDAD DE CARTAGENA"/>
    <n v="5"/>
    <m/>
    <m/>
    <m/>
    <m/>
    <n v="2"/>
    <n v="7"/>
    <n v="2"/>
  </r>
  <r>
    <n v="24373"/>
    <s v="C"/>
    <x v="491"/>
    <x v="0"/>
    <n v="4"/>
    <n v="550015920"/>
    <d v="2017-07-02T00:00:00"/>
    <d v="2023-08-30T00:00:00"/>
    <n v="0"/>
    <n v="1"/>
    <n v="7"/>
    <n v="30"/>
    <n v="2"/>
    <n v="22490513"/>
    <n v="24960000"/>
    <n v="38177"/>
    <n v="1468"/>
    <n v="32603"/>
    <n v="0"/>
    <n v="0"/>
    <n v="0"/>
    <m/>
    <n v="0"/>
    <n v="0"/>
    <n v="0"/>
    <m/>
    <m/>
    <d v="2021-03-30T00:00:00"/>
    <n v="1"/>
    <s v="O"/>
    <n v="1"/>
    <n v="30"/>
    <n v="0"/>
    <m/>
    <m/>
    <m/>
    <m/>
    <m/>
    <m/>
    <n v="1"/>
    <n v="1"/>
    <m/>
    <m/>
    <n v="8230"/>
    <s v="CREDITOS DE CONSUMO"/>
    <n v="0"/>
    <n v="0"/>
    <n v="890480123"/>
    <s v="UNIVERSIDAD DE CARTAGENA"/>
    <n v="5"/>
    <m/>
    <m/>
    <m/>
    <m/>
    <n v="2"/>
    <n v="7"/>
    <n v="2"/>
  </r>
  <r>
    <n v="100906"/>
    <s v="C"/>
    <x v="491"/>
    <x v="0"/>
    <n v="4"/>
    <n v="550017778"/>
    <d v="2017-12-05T00:00:00"/>
    <d v="2023-08-30T00:00:00"/>
    <n v="0"/>
    <n v="1"/>
    <n v="7"/>
    <n v="30"/>
    <n v="2"/>
    <n v="22490513"/>
    <n v="24960000"/>
    <n v="158039"/>
    <n v="6076"/>
    <n v="134977"/>
    <n v="0"/>
    <n v="0"/>
    <n v="0"/>
    <m/>
    <n v="0"/>
    <n v="0"/>
    <n v="0"/>
    <m/>
    <m/>
    <d v="2021-03-30T00:00:00"/>
    <n v="1"/>
    <s v="O"/>
    <n v="1"/>
    <n v="30"/>
    <n v="0"/>
    <m/>
    <m/>
    <m/>
    <m/>
    <m/>
    <m/>
    <n v="1"/>
    <n v="1"/>
    <m/>
    <m/>
    <n v="34071"/>
    <s v="CREDITOS DE CONSUMO"/>
    <n v="0"/>
    <n v="0"/>
    <n v="890480123"/>
    <s v="UNIVERSIDAD DE CARTAGENA"/>
    <n v="5"/>
    <m/>
    <m/>
    <m/>
    <m/>
    <n v="2"/>
    <n v="7"/>
    <n v="2"/>
  </r>
  <r>
    <n v="22154"/>
    <s v="C"/>
    <x v="491"/>
    <x v="0"/>
    <n v="4"/>
    <n v="550017779"/>
    <d v="2017-12-05T00:00:00"/>
    <d v="2023-08-30T00:00:00"/>
    <n v="0"/>
    <n v="1"/>
    <n v="7"/>
    <n v="30"/>
    <n v="2"/>
    <n v="22490513"/>
    <n v="24960000"/>
    <n v="34698"/>
    <n v="1334"/>
    <n v="29634"/>
    <n v="0"/>
    <n v="0"/>
    <n v="0"/>
    <m/>
    <n v="0"/>
    <n v="0"/>
    <n v="0"/>
    <m/>
    <m/>
    <d v="2021-03-30T00:00:00"/>
    <n v="1"/>
    <s v="O"/>
    <n v="1"/>
    <n v="30"/>
    <n v="0"/>
    <m/>
    <m/>
    <m/>
    <m/>
    <m/>
    <m/>
    <n v="1"/>
    <n v="1"/>
    <m/>
    <m/>
    <n v="7480"/>
    <s v="CREDITOS DE CONSUMO"/>
    <n v="0"/>
    <n v="0"/>
    <n v="890480123"/>
    <s v="UNIVERSIDAD DE CARTAGENA"/>
    <n v="5"/>
    <m/>
    <m/>
    <m/>
    <m/>
    <n v="2"/>
    <n v="7"/>
    <n v="2"/>
  </r>
  <r>
    <n v="8450"/>
    <s v="C"/>
    <x v="491"/>
    <x v="0"/>
    <n v="4"/>
    <n v="550017810"/>
    <d v="2017-12-19T00:00:00"/>
    <d v="2023-08-30T00:00:00"/>
    <n v="30"/>
    <n v="1"/>
    <n v="5"/>
    <n v="30"/>
    <n v="2"/>
    <n v="22490513"/>
    <n v="24960000"/>
    <n v="12590"/>
    <n v="484"/>
    <n v="11303"/>
    <n v="420"/>
    <n v="0"/>
    <n v="0"/>
    <m/>
    <n v="0"/>
    <n v="0"/>
    <n v="0"/>
    <m/>
    <m/>
    <d v="2021-02-26T00:00:00"/>
    <n v="1"/>
    <s v="O"/>
    <n v="1"/>
    <n v="30"/>
    <n v="551"/>
    <m/>
    <m/>
    <m/>
    <m/>
    <m/>
    <m/>
    <n v="1"/>
    <n v="1"/>
    <m/>
    <m/>
    <n v="2853"/>
    <s v="CREDITOS DE CONSUMO"/>
    <n v="0"/>
    <n v="0"/>
    <n v="890480123"/>
    <s v="UNIVERSIDAD DE CARTAGENA"/>
    <n v="5"/>
    <m/>
    <m/>
    <m/>
    <m/>
    <n v="2"/>
    <n v="7"/>
    <n v="2"/>
  </r>
  <r>
    <n v="7775"/>
    <s v="C"/>
    <x v="491"/>
    <x v="0"/>
    <n v="4"/>
    <n v="550017811"/>
    <d v="2017-12-19T00:00:00"/>
    <d v="2023-08-30T00:00:00"/>
    <n v="30"/>
    <n v="1"/>
    <n v="5"/>
    <n v="30"/>
    <n v="2"/>
    <n v="22490513"/>
    <n v="24960000"/>
    <n v="11583"/>
    <n v="445"/>
    <n v="10400"/>
    <n v="418"/>
    <n v="0"/>
    <n v="0"/>
    <m/>
    <n v="0"/>
    <n v="0"/>
    <n v="0"/>
    <m/>
    <m/>
    <d v="2021-02-26T00:00:00"/>
    <n v="1"/>
    <s v="O"/>
    <n v="1"/>
    <n v="30"/>
    <n v="514"/>
    <m/>
    <m/>
    <m/>
    <m/>
    <m/>
    <m/>
    <n v="1"/>
    <n v="1"/>
    <m/>
    <m/>
    <n v="2625"/>
    <s v="CREDITOS DE CONSUMO"/>
    <n v="0"/>
    <n v="0"/>
    <n v="890480123"/>
    <s v="UNIVERSIDAD DE CARTAGENA"/>
    <n v="5"/>
    <m/>
    <m/>
    <m/>
    <m/>
    <n v="2"/>
    <n v="7"/>
    <n v="2"/>
  </r>
  <r>
    <n v="19431"/>
    <s v="C"/>
    <x v="491"/>
    <x v="0"/>
    <n v="4"/>
    <n v="550018083"/>
    <d v="2018-01-25T00:00:00"/>
    <d v="2023-08-30T00:00:00"/>
    <n v="30"/>
    <n v="1"/>
    <n v="5"/>
    <n v="30"/>
    <n v="2"/>
    <n v="22490513"/>
    <n v="24960000"/>
    <n v="28952"/>
    <n v="1113"/>
    <n v="25992"/>
    <n v="620"/>
    <n v="0"/>
    <n v="0"/>
    <m/>
    <n v="0"/>
    <n v="0"/>
    <n v="0"/>
    <m/>
    <m/>
    <d v="2021-03-30T00:00:00"/>
    <n v="1"/>
    <s v="O"/>
    <n v="1"/>
    <n v="30"/>
    <n v="1266"/>
    <m/>
    <m/>
    <m/>
    <m/>
    <m/>
    <m/>
    <n v="1"/>
    <n v="1"/>
    <m/>
    <m/>
    <n v="6561"/>
    <s v="CREDITOS DE CONSUMO"/>
    <n v="0"/>
    <n v="0"/>
    <n v="890480123"/>
    <s v="UNIVERSIDAD DE CARTAGENA"/>
    <n v="5"/>
    <m/>
    <m/>
    <m/>
    <m/>
    <n v="2"/>
    <n v="7"/>
    <n v="2"/>
  </r>
  <r>
    <n v="11475"/>
    <s v="C"/>
    <x v="491"/>
    <x v="0"/>
    <n v="4"/>
    <n v="550018233"/>
    <d v="2018-02-10T00:00:00"/>
    <d v="2023-08-30T00:00:00"/>
    <n v="30"/>
    <n v="1"/>
    <n v="5"/>
    <n v="30"/>
    <n v="2"/>
    <n v="22490513"/>
    <n v="24960000"/>
    <n v="17098"/>
    <n v="657"/>
    <n v="15350"/>
    <n v="599"/>
    <n v="0"/>
    <n v="0"/>
    <m/>
    <n v="0"/>
    <n v="0"/>
    <n v="0"/>
    <m/>
    <m/>
    <d v="2021-02-26T00:00:00"/>
    <n v="1"/>
    <s v="O"/>
    <n v="1"/>
    <n v="30"/>
    <n v="754"/>
    <m/>
    <m/>
    <m/>
    <m/>
    <m/>
    <m/>
    <n v="1"/>
    <n v="1"/>
    <m/>
    <m/>
    <n v="3875"/>
    <s v="CREDITOS DE CONSUMO"/>
    <n v="0"/>
    <n v="0"/>
    <n v="890480123"/>
    <s v="UNIVERSIDAD DE CARTAGENA"/>
    <n v="5"/>
    <m/>
    <m/>
    <m/>
    <m/>
    <n v="2"/>
    <n v="7"/>
    <n v="2"/>
  </r>
  <r>
    <n v="21828"/>
    <s v="C"/>
    <x v="491"/>
    <x v="0"/>
    <n v="4"/>
    <n v="550018238"/>
    <d v="2018-02-11T00:00:00"/>
    <d v="2023-08-30T00:00:00"/>
    <n v="0"/>
    <n v="1"/>
    <n v="7"/>
    <n v="30"/>
    <n v="2"/>
    <n v="22490513"/>
    <n v="24960000"/>
    <n v="34185"/>
    <n v="1314"/>
    <n v="29198"/>
    <n v="0"/>
    <n v="0"/>
    <n v="0"/>
    <m/>
    <n v="0"/>
    <n v="0"/>
    <n v="0"/>
    <m/>
    <m/>
    <d v="2021-03-30T00:00:00"/>
    <n v="1"/>
    <s v="O"/>
    <n v="1"/>
    <n v="30"/>
    <n v="0"/>
    <m/>
    <m/>
    <m/>
    <m/>
    <m/>
    <m/>
    <n v="1"/>
    <n v="1"/>
    <m/>
    <m/>
    <n v="7370"/>
    <s v="CREDITOS DE CONSUMO"/>
    <n v="0"/>
    <n v="0"/>
    <n v="890480123"/>
    <s v="UNIVERSIDAD DE CARTAGENA"/>
    <n v="5"/>
    <m/>
    <m/>
    <m/>
    <m/>
    <n v="2"/>
    <n v="7"/>
    <n v="2"/>
  </r>
  <r>
    <n v="12396"/>
    <s v="C"/>
    <x v="491"/>
    <x v="0"/>
    <n v="4"/>
    <n v="550018413"/>
    <d v="2018-03-07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12396"/>
    <s v="C"/>
    <x v="491"/>
    <x v="0"/>
    <n v="4"/>
    <n v="550018450"/>
    <d v="2018-03-11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5086"/>
    <s v="C"/>
    <x v="491"/>
    <x v="0"/>
    <n v="4"/>
    <n v="550018475"/>
    <d v="2018-03-16T00:00:00"/>
    <d v="2023-08-30T00:00:00"/>
    <n v="30"/>
    <n v="1"/>
    <n v="5"/>
    <n v="30"/>
    <n v="2"/>
    <n v="22490513"/>
    <n v="24960000"/>
    <n v="7577"/>
    <n v="291"/>
    <n v="6803"/>
    <n v="241"/>
    <n v="0"/>
    <n v="0"/>
    <m/>
    <n v="0"/>
    <n v="0"/>
    <n v="0"/>
    <m/>
    <m/>
    <d v="2021-02-26T00:00:00"/>
    <n v="1"/>
    <s v="O"/>
    <n v="1"/>
    <n v="30"/>
    <n v="338"/>
    <m/>
    <m/>
    <m/>
    <m/>
    <m/>
    <m/>
    <n v="1"/>
    <n v="1"/>
    <m/>
    <m/>
    <n v="1717"/>
    <s v="CREDITOS DE CONSUMO"/>
    <n v="0"/>
    <n v="0"/>
    <n v="890480123"/>
    <s v="UNIVERSIDAD DE CARTAGENA"/>
    <n v="5"/>
    <m/>
    <m/>
    <m/>
    <m/>
    <n v="2"/>
    <n v="7"/>
    <n v="2"/>
  </r>
  <r>
    <n v="34970"/>
    <s v="C"/>
    <x v="491"/>
    <x v="0"/>
    <n v="4"/>
    <n v="550018743"/>
    <d v="2018-04-28T00:00:00"/>
    <d v="2023-08-30T00:00:00"/>
    <n v="0"/>
    <n v="1"/>
    <n v="7"/>
    <n v="30"/>
    <n v="2"/>
    <n v="22490513"/>
    <n v="24960000"/>
    <n v="54772"/>
    <n v="2106"/>
    <n v="46778"/>
    <n v="0"/>
    <n v="0"/>
    <n v="0"/>
    <m/>
    <n v="0"/>
    <n v="0"/>
    <n v="0"/>
    <m/>
    <m/>
    <d v="2021-03-30T00:00:00"/>
    <n v="1"/>
    <s v="O"/>
    <n v="1"/>
    <n v="30"/>
    <n v="0"/>
    <m/>
    <m/>
    <m/>
    <m/>
    <m/>
    <m/>
    <n v="1"/>
    <n v="1"/>
    <m/>
    <m/>
    <n v="11808"/>
    <s v="CREDITOS DE CONSUMO"/>
    <n v="0"/>
    <n v="0"/>
    <n v="890480123"/>
    <s v="UNIVERSIDAD DE CARTAGENA"/>
    <n v="5"/>
    <m/>
    <m/>
    <m/>
    <m/>
    <n v="2"/>
    <n v="7"/>
    <n v="2"/>
  </r>
  <r>
    <n v="15666"/>
    <s v="C"/>
    <x v="491"/>
    <x v="0"/>
    <n v="4"/>
    <n v="550018828"/>
    <d v="2018-05-09T00:00:00"/>
    <d v="2023-08-30T00:00:00"/>
    <n v="30"/>
    <n v="1"/>
    <n v="5"/>
    <n v="30"/>
    <n v="2"/>
    <n v="22490513"/>
    <n v="24960000"/>
    <n v="23341"/>
    <n v="897"/>
    <n v="20955"/>
    <n v="810"/>
    <n v="0"/>
    <n v="0"/>
    <m/>
    <n v="0"/>
    <n v="0"/>
    <n v="0"/>
    <m/>
    <m/>
    <d v="2021-02-26T00:00:00"/>
    <n v="1"/>
    <s v="O"/>
    <n v="1"/>
    <n v="30"/>
    <n v="1027"/>
    <m/>
    <m/>
    <m/>
    <m/>
    <m/>
    <m/>
    <n v="1"/>
    <n v="1"/>
    <m/>
    <m/>
    <n v="5289"/>
    <s v="CREDITOS DE CONSUMO"/>
    <n v="0"/>
    <n v="0"/>
    <n v="890480123"/>
    <s v="UNIVERSIDAD DE CARTAGENA"/>
    <n v="5"/>
    <m/>
    <m/>
    <m/>
    <m/>
    <n v="2"/>
    <n v="7"/>
    <n v="2"/>
  </r>
  <r>
    <n v="10901"/>
    <s v="C"/>
    <x v="491"/>
    <x v="0"/>
    <n v="4"/>
    <n v="550019029"/>
    <d v="2018-06-04T00:00:00"/>
    <d v="2023-08-30T00:00:00"/>
    <n v="30"/>
    <n v="1"/>
    <n v="5"/>
    <n v="30"/>
    <n v="2"/>
    <n v="22490513"/>
    <n v="24960000"/>
    <n v="16242"/>
    <n v="624"/>
    <n v="14582"/>
    <n v="540"/>
    <n v="0"/>
    <n v="0"/>
    <m/>
    <n v="0"/>
    <n v="0"/>
    <n v="0"/>
    <m/>
    <m/>
    <d v="2021-02-26T00:00:00"/>
    <n v="1"/>
    <s v="O"/>
    <n v="1"/>
    <n v="30"/>
    <n v="719"/>
    <m/>
    <m/>
    <m/>
    <m/>
    <m/>
    <m/>
    <n v="1"/>
    <n v="1"/>
    <m/>
    <m/>
    <n v="3681"/>
    <s v="CREDITOS DE CONSUMO"/>
    <n v="0"/>
    <n v="0"/>
    <n v="890480123"/>
    <s v="UNIVERSIDAD DE CARTAGENA"/>
    <n v="5"/>
    <m/>
    <m/>
    <m/>
    <m/>
    <n v="2"/>
    <n v="7"/>
    <n v="2"/>
  </r>
  <r>
    <n v="13005"/>
    <s v="C"/>
    <x v="491"/>
    <x v="0"/>
    <n v="4"/>
    <n v="550019041"/>
    <d v="2018-06-05T00:00:00"/>
    <d v="2023-08-30T00:00:00"/>
    <n v="30"/>
    <n v="1"/>
    <n v="5"/>
    <n v="30"/>
    <n v="2"/>
    <n v="22490513"/>
    <n v="24960000"/>
    <n v="19378"/>
    <n v="745"/>
    <n v="17396"/>
    <n v="660"/>
    <n v="0"/>
    <n v="0"/>
    <m/>
    <n v="0"/>
    <n v="0"/>
    <n v="0"/>
    <m/>
    <m/>
    <d v="2021-02-26T00:00:00"/>
    <n v="1"/>
    <s v="O"/>
    <n v="1"/>
    <n v="30"/>
    <n v="845"/>
    <m/>
    <m/>
    <m/>
    <m/>
    <m/>
    <m/>
    <n v="1"/>
    <n v="1"/>
    <m/>
    <m/>
    <n v="4391"/>
    <s v="CREDITOS DE CONSUMO"/>
    <n v="0"/>
    <n v="0"/>
    <n v="890480123"/>
    <s v="UNIVERSIDAD DE CARTAGENA"/>
    <n v="5"/>
    <m/>
    <m/>
    <m/>
    <m/>
    <n v="2"/>
    <n v="7"/>
    <n v="2"/>
  </r>
  <r>
    <n v="14324"/>
    <s v="C"/>
    <x v="491"/>
    <x v="0"/>
    <n v="4"/>
    <n v="550019182"/>
    <d v="2018-06-30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324"/>
    <s v="C"/>
    <x v="491"/>
    <x v="0"/>
    <n v="4"/>
    <n v="550019217"/>
    <d v="2018-07-05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736"/>
    <s v="C"/>
    <x v="491"/>
    <x v="0"/>
    <n v="4"/>
    <n v="550019461"/>
    <d v="2018-08-11T00:00:00"/>
    <d v="2023-08-30T00:00:00"/>
    <n v="30"/>
    <n v="1"/>
    <n v="5"/>
    <n v="30"/>
    <n v="2"/>
    <n v="22490513"/>
    <n v="24960000"/>
    <n v="21956"/>
    <n v="844"/>
    <n v="19711"/>
    <n v="751"/>
    <n v="0"/>
    <n v="0"/>
    <m/>
    <n v="0"/>
    <n v="0"/>
    <n v="0"/>
    <m/>
    <m/>
    <d v="2021-02-26T00:00:00"/>
    <n v="1"/>
    <s v="O"/>
    <n v="1"/>
    <n v="30"/>
    <n v="961"/>
    <m/>
    <m/>
    <m/>
    <m/>
    <m/>
    <m/>
    <n v="1"/>
    <n v="1"/>
    <m/>
    <m/>
    <n v="4975"/>
    <s v="CREDITOS DE CONSUMO"/>
    <n v="0"/>
    <n v="0"/>
    <n v="890480123"/>
    <s v="UNIVERSIDAD DE CARTAGENA"/>
    <n v="5"/>
    <m/>
    <m/>
    <m/>
    <m/>
    <n v="2"/>
    <n v="7"/>
    <n v="2"/>
  </r>
  <r>
    <n v="20037"/>
    <s v="C"/>
    <x v="491"/>
    <x v="0"/>
    <n v="4"/>
    <n v="550019487"/>
    <d v="2018-08-15T00:00:00"/>
    <d v="2023-08-30T00:00:00"/>
    <n v="0"/>
    <n v="1"/>
    <n v="7"/>
    <n v="30"/>
    <n v="2"/>
    <n v="22490513"/>
    <n v="24960000"/>
    <n v="31379"/>
    <n v="1206"/>
    <n v="26803"/>
    <n v="0"/>
    <n v="0"/>
    <n v="0"/>
    <m/>
    <n v="0"/>
    <n v="0"/>
    <n v="0"/>
    <m/>
    <m/>
    <d v="2021-03-30T00:00:00"/>
    <n v="1"/>
    <s v="O"/>
    <n v="1"/>
    <n v="30"/>
    <n v="0"/>
    <m/>
    <m/>
    <m/>
    <m/>
    <m/>
    <m/>
    <n v="1"/>
    <n v="1"/>
    <m/>
    <m/>
    <n v="6766"/>
    <s v="CREDITOS DE CONSUMO"/>
    <n v="0"/>
    <n v="0"/>
    <n v="890480123"/>
    <s v="UNIVERSIDAD DE CARTAGENA"/>
    <n v="5"/>
    <m/>
    <m/>
    <m/>
    <m/>
    <n v="2"/>
    <n v="7"/>
    <n v="2"/>
  </r>
  <r>
    <n v="26864"/>
    <s v="C"/>
    <x v="491"/>
    <x v="0"/>
    <n v="4"/>
    <n v="550019658"/>
    <d v="2018-09-06T00:00:00"/>
    <d v="2023-08-30T00:00:00"/>
    <n v="0"/>
    <n v="1"/>
    <n v="7"/>
    <n v="30"/>
    <n v="2"/>
    <n v="22490513"/>
    <n v="24960000"/>
    <n v="42070"/>
    <n v="1617"/>
    <n v="35934"/>
    <n v="0"/>
    <n v="0"/>
    <n v="0"/>
    <m/>
    <n v="0"/>
    <n v="0"/>
    <n v="0"/>
    <m/>
    <m/>
    <d v="2021-03-30T00:00:00"/>
    <n v="1"/>
    <s v="O"/>
    <n v="1"/>
    <n v="30"/>
    <n v="0"/>
    <m/>
    <m/>
    <m/>
    <m/>
    <m/>
    <m/>
    <n v="1"/>
    <n v="1"/>
    <m/>
    <m/>
    <n v="9070"/>
    <s v="CREDITOS DE CONSUMO"/>
    <n v="0"/>
    <n v="0"/>
    <n v="890480123"/>
    <s v="UNIVERSIDAD DE CARTAGENA"/>
    <n v="5"/>
    <m/>
    <m/>
    <m/>
    <m/>
    <n v="2"/>
    <n v="7"/>
    <n v="2"/>
  </r>
  <r>
    <n v="28796"/>
    <s v="C"/>
    <x v="491"/>
    <x v="0"/>
    <n v="4"/>
    <n v="550019831"/>
    <d v="2018-10-03T00:00:00"/>
    <d v="2023-08-30T00:00:00"/>
    <n v="0"/>
    <n v="1"/>
    <n v="7"/>
    <n v="30"/>
    <n v="2"/>
    <n v="22490513"/>
    <n v="24960000"/>
    <n v="45100"/>
    <n v="1734"/>
    <n v="38519"/>
    <n v="0"/>
    <n v="0"/>
    <n v="0"/>
    <m/>
    <n v="0"/>
    <n v="0"/>
    <n v="0"/>
    <m/>
    <m/>
    <d v="2021-03-30T00:00:00"/>
    <n v="1"/>
    <s v="O"/>
    <n v="1"/>
    <n v="30"/>
    <n v="0"/>
    <m/>
    <m/>
    <m/>
    <m/>
    <m/>
    <m/>
    <n v="1"/>
    <n v="1"/>
    <m/>
    <m/>
    <n v="9723"/>
    <s v="CREDITOS DE CONSUMO"/>
    <n v="0"/>
    <n v="0"/>
    <n v="890480123"/>
    <s v="UNIVERSIDAD DE CARTAGENA"/>
    <n v="5"/>
    <m/>
    <m/>
    <m/>
    <m/>
    <n v="2"/>
    <n v="7"/>
    <n v="2"/>
  </r>
  <r>
    <n v="9111"/>
    <s v="C"/>
    <x v="491"/>
    <x v="0"/>
    <n v="4"/>
    <n v="550019883"/>
    <d v="2018-10-11T00:00:00"/>
    <d v="2023-08-30T00:00:00"/>
    <n v="30"/>
    <n v="1"/>
    <n v="5"/>
    <n v="30"/>
    <n v="2"/>
    <n v="22490513"/>
    <n v="24960000"/>
    <n v="13577"/>
    <n v="522"/>
    <n v="12187"/>
    <n v="479"/>
    <n v="0"/>
    <n v="0"/>
    <m/>
    <n v="0"/>
    <n v="0"/>
    <n v="0"/>
    <m/>
    <m/>
    <d v="2021-02-26T00:00:00"/>
    <n v="1"/>
    <s v="O"/>
    <n v="1"/>
    <n v="30"/>
    <n v="590"/>
    <m/>
    <m/>
    <m/>
    <m/>
    <m/>
    <m/>
    <n v="1"/>
    <n v="1"/>
    <m/>
    <m/>
    <n v="3076"/>
    <s v="CREDITOS DE CONSUMO"/>
    <n v="0"/>
    <n v="0"/>
    <n v="890480123"/>
    <s v="UNIVERSIDAD DE CARTAGENA"/>
    <n v="5"/>
    <m/>
    <m/>
    <m/>
    <m/>
    <n v="2"/>
    <n v="7"/>
    <n v="2"/>
  </r>
  <r>
    <n v="30751"/>
    <s v="C"/>
    <x v="491"/>
    <x v="0"/>
    <n v="4"/>
    <n v="550019981"/>
    <d v="2018-10-29T00:00:00"/>
    <d v="2023-08-30T00:00:00"/>
    <n v="0"/>
    <n v="1"/>
    <n v="7"/>
    <n v="30"/>
    <n v="2"/>
    <n v="22490513"/>
    <n v="24960000"/>
    <n v="48158"/>
    <n v="1851"/>
    <n v="41134"/>
    <n v="0"/>
    <n v="0"/>
    <n v="0"/>
    <m/>
    <n v="0"/>
    <n v="0"/>
    <n v="0"/>
    <m/>
    <m/>
    <d v="2021-03-30T00:00:00"/>
    <n v="1"/>
    <s v="O"/>
    <n v="1"/>
    <n v="30"/>
    <n v="0"/>
    <m/>
    <m/>
    <m/>
    <m/>
    <m/>
    <m/>
    <n v="1"/>
    <n v="1"/>
    <m/>
    <m/>
    <n v="10383"/>
    <s v="CREDITOS DE CONSUMO"/>
    <n v="0"/>
    <n v="0"/>
    <n v="890480123"/>
    <s v="UNIVERSIDAD DE CARTAGENA"/>
    <n v="5"/>
    <m/>
    <m/>
    <m/>
    <m/>
    <n v="2"/>
    <n v="7"/>
    <n v="2"/>
  </r>
  <r>
    <n v="27026"/>
    <s v="C"/>
    <x v="491"/>
    <x v="0"/>
    <n v="4"/>
    <n v="550020255"/>
    <d v="2018-12-03T00:00:00"/>
    <d v="2023-08-30T00:00:00"/>
    <n v="0"/>
    <n v="1"/>
    <n v="7"/>
    <n v="30"/>
    <n v="2"/>
    <n v="22490513"/>
    <n v="24960000"/>
    <n v="42325"/>
    <n v="1627"/>
    <n v="36151"/>
    <n v="0"/>
    <n v="0"/>
    <n v="0"/>
    <m/>
    <n v="0"/>
    <n v="0"/>
    <n v="0"/>
    <m/>
    <m/>
    <d v="2021-03-30T00:00:00"/>
    <n v="1"/>
    <s v="O"/>
    <n v="1"/>
    <n v="30"/>
    <n v="0"/>
    <m/>
    <m/>
    <m/>
    <m/>
    <m/>
    <m/>
    <n v="1"/>
    <n v="1"/>
    <m/>
    <m/>
    <n v="9125"/>
    <s v="CREDITOS DE CONSUMO"/>
    <n v="0"/>
    <n v="0"/>
    <n v="890480123"/>
    <s v="UNIVERSIDAD DE CARTAGENA"/>
    <n v="5"/>
    <m/>
    <m/>
    <m/>
    <m/>
    <n v="2"/>
    <n v="7"/>
    <n v="2"/>
  </r>
  <r>
    <n v="10900"/>
    <s v="C"/>
    <x v="491"/>
    <x v="0"/>
    <n v="4"/>
    <n v="550020363"/>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x v="491"/>
    <x v="0"/>
    <n v="4"/>
    <n v="550020364"/>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x v="491"/>
    <x v="0"/>
    <n v="4"/>
    <n v="550020365"/>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36315"/>
    <s v="C"/>
    <x v="491"/>
    <x v="0"/>
    <n v="4"/>
    <n v="550020632"/>
    <d v="2019-02-08T00:00:00"/>
    <d v="2023-08-30T00:00:00"/>
    <n v="0"/>
    <n v="1"/>
    <n v="7"/>
    <n v="30"/>
    <n v="2"/>
    <n v="22490513"/>
    <n v="24960000"/>
    <n v="56871"/>
    <n v="2186"/>
    <n v="48577"/>
    <n v="0"/>
    <n v="0"/>
    <n v="0"/>
    <m/>
    <n v="0"/>
    <n v="0"/>
    <n v="0"/>
    <m/>
    <m/>
    <d v="2021-03-30T00:00:00"/>
    <n v="1"/>
    <s v="O"/>
    <n v="1"/>
    <n v="30"/>
    <n v="0"/>
    <m/>
    <m/>
    <m/>
    <m/>
    <m/>
    <m/>
    <n v="1"/>
    <n v="1"/>
    <m/>
    <m/>
    <n v="12262"/>
    <s v="CREDITOS DE CONSUMO"/>
    <n v="0"/>
    <n v="0"/>
    <n v="890480123"/>
    <s v="UNIVERSIDAD DE CARTAGENA"/>
    <n v="5"/>
    <m/>
    <m/>
    <m/>
    <m/>
    <n v="2"/>
    <n v="7"/>
    <n v="2"/>
  </r>
  <r>
    <n v="29054"/>
    <s v="C"/>
    <x v="491"/>
    <x v="0"/>
    <n v="4"/>
    <n v="550020634"/>
    <d v="2019-02-09T00:00:00"/>
    <d v="2023-08-30T00:00:00"/>
    <n v="0"/>
    <n v="1"/>
    <n v="7"/>
    <n v="30"/>
    <n v="2"/>
    <n v="22490513"/>
    <n v="24960000"/>
    <n v="45507"/>
    <n v="1750"/>
    <n v="38864"/>
    <n v="0"/>
    <n v="0"/>
    <n v="0"/>
    <m/>
    <n v="0"/>
    <n v="0"/>
    <n v="0"/>
    <m/>
    <m/>
    <d v="2021-03-30T00:00:00"/>
    <n v="1"/>
    <s v="O"/>
    <n v="1"/>
    <n v="30"/>
    <n v="0"/>
    <m/>
    <m/>
    <m/>
    <m/>
    <m/>
    <m/>
    <n v="1"/>
    <n v="1"/>
    <m/>
    <m/>
    <n v="9810"/>
    <s v="CREDITOS DE CONSUMO"/>
    <n v="0"/>
    <n v="0"/>
    <n v="890480123"/>
    <s v="UNIVERSIDAD DE CARTAGENA"/>
    <n v="5"/>
    <m/>
    <m/>
    <m/>
    <m/>
    <n v="2"/>
    <n v="7"/>
    <n v="2"/>
  </r>
  <r>
    <n v="19025"/>
    <s v="C"/>
    <x v="491"/>
    <x v="0"/>
    <n v="4"/>
    <n v="550020786"/>
    <d v="2019-03-07T00:00:00"/>
    <d v="2023-08-30T00:00:00"/>
    <n v="0"/>
    <n v="1"/>
    <n v="7"/>
    <n v="30"/>
    <n v="2"/>
    <n v="22490513"/>
    <n v="24960000"/>
    <n v="29795"/>
    <n v="1145"/>
    <n v="25449"/>
    <n v="0"/>
    <n v="0"/>
    <n v="0"/>
    <m/>
    <n v="0"/>
    <n v="0"/>
    <n v="0"/>
    <m/>
    <m/>
    <d v="2021-03-30T00:00:00"/>
    <n v="1"/>
    <s v="O"/>
    <n v="1"/>
    <n v="30"/>
    <n v="0"/>
    <m/>
    <m/>
    <m/>
    <m/>
    <m/>
    <m/>
    <n v="1"/>
    <n v="1"/>
    <m/>
    <m/>
    <n v="6424"/>
    <s v="CREDITOS DE CONSUMO"/>
    <n v="0"/>
    <n v="0"/>
    <n v="890480123"/>
    <s v="UNIVERSIDAD DE CARTAGENA"/>
    <n v="5"/>
    <m/>
    <m/>
    <m/>
    <m/>
    <n v="2"/>
    <n v="7"/>
    <n v="2"/>
  </r>
  <r>
    <n v="30512"/>
    <s v="C"/>
    <x v="491"/>
    <x v="0"/>
    <n v="4"/>
    <n v="550020805"/>
    <d v="2019-03-09T00:00:00"/>
    <d v="2023-08-30T00:00:00"/>
    <n v="0"/>
    <n v="1"/>
    <n v="7"/>
    <n v="30"/>
    <n v="2"/>
    <n v="22490513"/>
    <n v="24960000"/>
    <n v="47785"/>
    <n v="1837"/>
    <n v="40814"/>
    <n v="0"/>
    <n v="0"/>
    <n v="0"/>
    <m/>
    <n v="0"/>
    <n v="0"/>
    <n v="0"/>
    <m/>
    <m/>
    <d v="2021-03-30T00:00:00"/>
    <n v="1"/>
    <s v="O"/>
    <n v="1"/>
    <n v="30"/>
    <n v="0"/>
    <m/>
    <m/>
    <m/>
    <m/>
    <m/>
    <m/>
    <n v="1"/>
    <n v="1"/>
    <m/>
    <m/>
    <n v="10302"/>
    <s v="CREDITOS DE CONSUMO"/>
    <n v="0"/>
    <n v="0"/>
    <n v="890480123"/>
    <s v="UNIVERSIDAD DE CARTAGENA"/>
    <n v="5"/>
    <m/>
    <m/>
    <m/>
    <m/>
    <n v="2"/>
    <n v="7"/>
    <n v="2"/>
  </r>
  <r>
    <n v="40811"/>
    <s v="C"/>
    <x v="491"/>
    <x v="0"/>
    <n v="4"/>
    <n v="550021037"/>
    <d v="2019-04-12T00:00:00"/>
    <d v="2023-08-30T00:00:00"/>
    <n v="0"/>
    <n v="1"/>
    <n v="6"/>
    <n v="30"/>
    <n v="2"/>
    <n v="22490513"/>
    <n v="24960000"/>
    <n v="62433"/>
    <n v="2400"/>
    <n v="54591"/>
    <n v="1156"/>
    <n v="0"/>
    <n v="0"/>
    <m/>
    <n v="0"/>
    <n v="0"/>
    <n v="0"/>
    <m/>
    <m/>
    <d v="2021-02-26T00:00:00"/>
    <n v="1"/>
    <s v="O"/>
    <n v="1"/>
    <n v="30"/>
    <n v="0"/>
    <m/>
    <m/>
    <m/>
    <m/>
    <m/>
    <m/>
    <n v="1"/>
    <n v="1"/>
    <m/>
    <m/>
    <n v="13780"/>
    <s v="CREDITOS DE CONSUMO"/>
    <n v="0"/>
    <n v="0"/>
    <n v="890480123"/>
    <s v="UNIVERSIDAD DE CARTAGENA"/>
    <n v="5"/>
    <m/>
    <m/>
    <m/>
    <m/>
    <n v="2"/>
    <n v="7"/>
    <n v="2"/>
  </r>
  <r>
    <n v="4033"/>
    <s v="C"/>
    <x v="491"/>
    <x v="0"/>
    <n v="4"/>
    <n v="550021076"/>
    <d v="2019-04-17T00:00:00"/>
    <d v="2023-08-30T00:00:00"/>
    <n v="30"/>
    <n v="1"/>
    <n v="5"/>
    <n v="30"/>
    <n v="2"/>
    <n v="22490513"/>
    <n v="24960000"/>
    <n v="6009"/>
    <n v="231"/>
    <n v="5394"/>
    <n v="181"/>
    <n v="0"/>
    <n v="0"/>
    <m/>
    <n v="0"/>
    <n v="0"/>
    <n v="0"/>
    <m/>
    <m/>
    <d v="2021-02-26T00:00:00"/>
    <n v="1"/>
    <s v="O"/>
    <n v="1"/>
    <n v="30"/>
    <n v="262"/>
    <m/>
    <m/>
    <m/>
    <m/>
    <m/>
    <m/>
    <n v="1"/>
    <n v="1"/>
    <m/>
    <m/>
    <n v="1361"/>
    <s v="CREDITOS DE CONSUMO"/>
    <n v="0"/>
    <n v="0"/>
    <n v="890480123"/>
    <s v="UNIVERSIDAD DE CARTAGENA"/>
    <n v="5"/>
    <m/>
    <m/>
    <m/>
    <m/>
    <n v="2"/>
    <n v="7"/>
    <n v="2"/>
  </r>
  <r>
    <n v="46843"/>
    <s v="C"/>
    <x v="491"/>
    <x v="0"/>
    <n v="4"/>
    <n v="550021175"/>
    <d v="2019-05-02T00:00:00"/>
    <d v="2023-08-30T00:00:00"/>
    <n v="0"/>
    <n v="1"/>
    <n v="6"/>
    <n v="30"/>
    <n v="2"/>
    <n v="22490513"/>
    <n v="24960000"/>
    <n v="71650"/>
    <n v="2755"/>
    <n v="62659"/>
    <n v="1326"/>
    <n v="0"/>
    <n v="0"/>
    <m/>
    <n v="0"/>
    <n v="0"/>
    <n v="0"/>
    <m/>
    <m/>
    <d v="2021-02-26T00:00:00"/>
    <n v="1"/>
    <s v="O"/>
    <n v="1"/>
    <n v="30"/>
    <n v="0"/>
    <m/>
    <m/>
    <m/>
    <m/>
    <m/>
    <m/>
    <n v="1"/>
    <n v="1"/>
    <m/>
    <m/>
    <n v="15816"/>
    <s v="CREDITOS DE CONSUMO"/>
    <n v="0"/>
    <n v="0"/>
    <n v="890480123"/>
    <s v="UNIVERSIDAD DE CARTAGENA"/>
    <n v="5"/>
    <m/>
    <m/>
    <m/>
    <m/>
    <n v="2"/>
    <n v="7"/>
    <n v="2"/>
  </r>
  <r>
    <n v="44328"/>
    <s v="C"/>
    <x v="491"/>
    <x v="0"/>
    <n v="4"/>
    <n v="550021426"/>
    <d v="2019-05-31T00:00:00"/>
    <d v="2023-08-30T00:00:00"/>
    <n v="0"/>
    <n v="1"/>
    <n v="6"/>
    <n v="30"/>
    <n v="2"/>
    <n v="22490513"/>
    <n v="24960000"/>
    <n v="67791"/>
    <n v="2606"/>
    <n v="59296"/>
    <n v="1258"/>
    <n v="0"/>
    <n v="0"/>
    <m/>
    <n v="0"/>
    <n v="0"/>
    <n v="0"/>
    <m/>
    <m/>
    <d v="2021-02-26T00:00:00"/>
    <n v="1"/>
    <s v="O"/>
    <n v="1"/>
    <n v="30"/>
    <n v="0"/>
    <m/>
    <m/>
    <m/>
    <m/>
    <m/>
    <m/>
    <n v="1"/>
    <n v="1"/>
    <m/>
    <m/>
    <n v="14968"/>
    <s v="CREDITOS DE CONSUMO"/>
    <n v="0"/>
    <n v="0"/>
    <n v="890480123"/>
    <s v="UNIVERSIDAD DE CARTAGENA"/>
    <n v="5"/>
    <m/>
    <m/>
    <m/>
    <m/>
    <n v="2"/>
    <n v="7"/>
    <n v="2"/>
  </r>
  <r>
    <n v="4559"/>
    <s v="C"/>
    <x v="491"/>
    <x v="0"/>
    <n v="4"/>
    <n v="550021574"/>
    <d v="2019-06-05T00:00:00"/>
    <d v="2023-08-30T00:00:00"/>
    <n v="30"/>
    <n v="1"/>
    <n v="5"/>
    <n v="30"/>
    <n v="2"/>
    <n v="22490513"/>
    <n v="24960000"/>
    <n v="6792"/>
    <n v="261"/>
    <n v="6098"/>
    <n v="239"/>
    <n v="0"/>
    <n v="0"/>
    <m/>
    <n v="0"/>
    <n v="0"/>
    <n v="0"/>
    <m/>
    <m/>
    <d v="2021-02-26T00:00:00"/>
    <n v="1"/>
    <s v="O"/>
    <n v="1"/>
    <n v="30"/>
    <n v="300"/>
    <m/>
    <m/>
    <m/>
    <m/>
    <m/>
    <m/>
    <n v="1"/>
    <n v="1"/>
    <m/>
    <m/>
    <n v="1539"/>
    <s v="CREDITOS DE CONSUMO"/>
    <n v="0"/>
    <n v="0"/>
    <n v="890480123"/>
    <s v="UNIVERSIDAD DE CARTAGENA"/>
    <n v="5"/>
    <m/>
    <m/>
    <m/>
    <m/>
    <n v="2"/>
    <n v="7"/>
    <n v="2"/>
  </r>
  <r>
    <n v="46055"/>
    <s v="C"/>
    <x v="491"/>
    <x v="0"/>
    <n v="4"/>
    <n v="550021816"/>
    <d v="2019-07-02T00:00:00"/>
    <d v="2023-08-30T00:00:00"/>
    <n v="0"/>
    <n v="1"/>
    <n v="6"/>
    <n v="30"/>
    <n v="2"/>
    <n v="22490513"/>
    <n v="24960000"/>
    <n v="70430"/>
    <n v="2708"/>
    <n v="61606"/>
    <n v="1293"/>
    <n v="0"/>
    <n v="0"/>
    <m/>
    <n v="0"/>
    <n v="0"/>
    <n v="0"/>
    <m/>
    <m/>
    <d v="2021-02-26T00:00:00"/>
    <n v="1"/>
    <s v="O"/>
    <n v="1"/>
    <n v="30"/>
    <n v="0"/>
    <m/>
    <m/>
    <m/>
    <m/>
    <m/>
    <m/>
    <n v="1"/>
    <n v="1"/>
    <m/>
    <m/>
    <n v="15551"/>
    <s v="CREDITOS DE CONSUMO"/>
    <n v="0"/>
    <n v="0"/>
    <n v="890480123"/>
    <s v="UNIVERSIDAD DE CARTAGENA"/>
    <n v="5"/>
    <m/>
    <m/>
    <m/>
    <m/>
    <n v="2"/>
    <n v="7"/>
    <n v="2"/>
  </r>
  <r>
    <n v="5039"/>
    <s v="C"/>
    <x v="491"/>
    <x v="0"/>
    <n v="4"/>
    <n v="550021868"/>
    <d v="2019-07-10T00:00:00"/>
    <d v="2023-08-30T00:00:00"/>
    <n v="30"/>
    <n v="1"/>
    <n v="5"/>
    <n v="30"/>
    <n v="2"/>
    <n v="22490513"/>
    <n v="24960000"/>
    <n v="7510"/>
    <n v="289"/>
    <n v="6740"/>
    <n v="241"/>
    <n v="0"/>
    <n v="0"/>
    <m/>
    <n v="0"/>
    <n v="0"/>
    <n v="0"/>
    <m/>
    <m/>
    <d v="2021-02-26T00:00:00"/>
    <n v="1"/>
    <s v="O"/>
    <n v="1"/>
    <n v="30"/>
    <n v="320"/>
    <m/>
    <m/>
    <m/>
    <m/>
    <m/>
    <m/>
    <n v="1"/>
    <n v="1"/>
    <m/>
    <m/>
    <n v="1701"/>
    <s v="CREDITOS DE CONSUMO"/>
    <n v="0"/>
    <n v="0"/>
    <n v="890480123"/>
    <s v="UNIVERSIDAD DE CARTAGENA"/>
    <n v="5"/>
    <m/>
    <m/>
    <m/>
    <m/>
    <n v="2"/>
    <n v="7"/>
    <n v="2"/>
  </r>
  <r>
    <n v="37266"/>
    <s v="C"/>
    <x v="491"/>
    <x v="0"/>
    <n v="4"/>
    <n v="550022145"/>
    <d v="2019-08-08T00:00:00"/>
    <d v="2023-08-30T00:00:00"/>
    <n v="0"/>
    <n v="1"/>
    <n v="7"/>
    <n v="30"/>
    <n v="2"/>
    <n v="22490513"/>
    <n v="24960000"/>
    <n v="58368"/>
    <n v="2244"/>
    <n v="49849"/>
    <n v="0"/>
    <n v="0"/>
    <n v="0"/>
    <m/>
    <n v="0"/>
    <n v="0"/>
    <n v="0"/>
    <m/>
    <m/>
    <d v="2021-03-30T00:00:00"/>
    <n v="1"/>
    <s v="O"/>
    <n v="1"/>
    <n v="30"/>
    <n v="0"/>
    <m/>
    <m/>
    <m/>
    <m/>
    <m/>
    <m/>
    <n v="1"/>
    <n v="1"/>
    <m/>
    <m/>
    <n v="12583"/>
    <s v="CREDITOS DE CONSUMO"/>
    <n v="0"/>
    <n v="0"/>
    <n v="890480123"/>
    <s v="UNIVERSIDAD DE CARTAGENA"/>
    <n v="5"/>
    <m/>
    <m/>
    <m/>
    <m/>
    <n v="2"/>
    <n v="7"/>
    <n v="2"/>
  </r>
  <r>
    <n v="15529"/>
    <s v="C"/>
    <x v="491"/>
    <x v="0"/>
    <n v="4"/>
    <n v="550022178"/>
    <d v="2019-08-13T00:00:00"/>
    <d v="2023-08-30T00:00:00"/>
    <n v="30"/>
    <n v="1"/>
    <n v="5"/>
    <n v="30"/>
    <n v="2"/>
    <n v="22490513"/>
    <n v="24960000"/>
    <n v="23141"/>
    <n v="890"/>
    <n v="20773"/>
    <n v="780"/>
    <n v="0"/>
    <n v="0"/>
    <m/>
    <n v="0"/>
    <n v="0"/>
    <n v="0"/>
    <m/>
    <m/>
    <d v="2021-02-26T00:00:00"/>
    <n v="1"/>
    <s v="O"/>
    <n v="1"/>
    <n v="30"/>
    <n v="1001"/>
    <m/>
    <m/>
    <m/>
    <m/>
    <m/>
    <m/>
    <n v="1"/>
    <n v="1"/>
    <m/>
    <m/>
    <n v="5244"/>
    <s v="CREDITOS DE CONSUMO"/>
    <n v="0"/>
    <n v="0"/>
    <n v="890480123"/>
    <s v="UNIVERSIDAD DE CARTAGENA"/>
    <n v="5"/>
    <m/>
    <m/>
    <m/>
    <m/>
    <n v="2"/>
    <n v="7"/>
    <n v="2"/>
  </r>
  <r>
    <n v="51907"/>
    <s v="C"/>
    <x v="491"/>
    <x v="0"/>
    <n v="4"/>
    <n v="550022572"/>
    <d v="2019-09-22T00:00:00"/>
    <d v="2023-08-30T00:00:00"/>
    <n v="0"/>
    <n v="1"/>
    <n v="6"/>
    <n v="30"/>
    <n v="2"/>
    <n v="22490513"/>
    <n v="24960000"/>
    <n v="79363"/>
    <n v="3051"/>
    <n v="69433"/>
    <n v="1463"/>
    <n v="0"/>
    <n v="0"/>
    <m/>
    <n v="0"/>
    <n v="0"/>
    <n v="0"/>
    <m/>
    <m/>
    <d v="2021-02-26T00:00:00"/>
    <n v="1"/>
    <s v="O"/>
    <n v="1"/>
    <n v="30"/>
    <n v="0"/>
    <m/>
    <m/>
    <m/>
    <m/>
    <m/>
    <m/>
    <n v="1"/>
    <n v="1"/>
    <m/>
    <m/>
    <n v="17526"/>
    <s v="CREDITOS DE CONSUMO"/>
    <n v="0"/>
    <n v="0"/>
    <n v="890480123"/>
    <s v="UNIVERSIDAD DE CARTAGENA"/>
    <n v="5"/>
    <m/>
    <m/>
    <m/>
    <m/>
    <n v="2"/>
    <n v="7"/>
    <n v="2"/>
  </r>
  <r>
    <n v="26324"/>
    <s v="C"/>
    <x v="491"/>
    <x v="0"/>
    <n v="4"/>
    <n v="550022839"/>
    <d v="2019-10-13T00:00:00"/>
    <d v="2023-08-30T00:00:00"/>
    <n v="0"/>
    <n v="1"/>
    <n v="7"/>
    <n v="30"/>
    <n v="2"/>
    <n v="22490513"/>
    <n v="24960000"/>
    <n v="41228"/>
    <n v="1585"/>
    <n v="35212"/>
    <n v="0"/>
    <n v="0"/>
    <n v="0"/>
    <m/>
    <n v="0"/>
    <n v="0"/>
    <n v="0"/>
    <m/>
    <m/>
    <d v="2021-03-30T00:00:00"/>
    <n v="1"/>
    <s v="O"/>
    <n v="1"/>
    <n v="30"/>
    <n v="0"/>
    <m/>
    <m/>
    <m/>
    <m/>
    <m/>
    <m/>
    <n v="1"/>
    <n v="1"/>
    <m/>
    <m/>
    <n v="8888"/>
    <s v="CREDITOS DE CONSUMO"/>
    <n v="0"/>
    <n v="0"/>
    <n v="890480123"/>
    <s v="UNIVERSIDAD DE CARTAGENA"/>
    <n v="5"/>
    <m/>
    <m/>
    <m/>
    <m/>
    <n v="2"/>
    <n v="7"/>
    <n v="2"/>
  </r>
  <r>
    <n v="31586"/>
    <s v="C"/>
    <x v="491"/>
    <x v="0"/>
    <n v="4"/>
    <n v="550022857"/>
    <d v="2019-10-15T00:00:00"/>
    <d v="2023-08-30T00:00:00"/>
    <n v="0"/>
    <n v="1"/>
    <n v="7"/>
    <n v="30"/>
    <n v="2"/>
    <n v="22490513"/>
    <n v="24960000"/>
    <n v="49472"/>
    <n v="1902"/>
    <n v="42251"/>
    <n v="0"/>
    <n v="0"/>
    <n v="0"/>
    <m/>
    <n v="0"/>
    <n v="0"/>
    <n v="0"/>
    <m/>
    <m/>
    <d v="2021-03-30T00:00:00"/>
    <n v="1"/>
    <s v="O"/>
    <n v="1"/>
    <n v="30"/>
    <n v="0"/>
    <m/>
    <m/>
    <m/>
    <m/>
    <m/>
    <m/>
    <n v="1"/>
    <n v="1"/>
    <m/>
    <m/>
    <n v="10665"/>
    <s v="CREDITOS DE CONSUMO"/>
    <n v="0"/>
    <n v="0"/>
    <n v="890480123"/>
    <s v="UNIVERSIDAD DE CARTAGENA"/>
    <n v="5"/>
    <m/>
    <m/>
    <m/>
    <m/>
    <n v="2"/>
    <n v="7"/>
    <n v="2"/>
  </r>
  <r>
    <n v="26713"/>
    <s v="C"/>
    <x v="491"/>
    <x v="0"/>
    <n v="4"/>
    <n v="550023064"/>
    <d v="2019-11-13T00:00:00"/>
    <d v="2023-08-30T00:00:00"/>
    <n v="0"/>
    <n v="1"/>
    <n v="7"/>
    <n v="30"/>
    <n v="2"/>
    <n v="22490513"/>
    <n v="24960000"/>
    <n v="41841"/>
    <n v="1609"/>
    <n v="35733"/>
    <n v="0"/>
    <n v="0"/>
    <n v="0"/>
    <m/>
    <n v="0"/>
    <n v="0"/>
    <n v="0"/>
    <m/>
    <m/>
    <d v="2021-03-30T00:00:00"/>
    <n v="1"/>
    <s v="O"/>
    <n v="1"/>
    <n v="30"/>
    <n v="0"/>
    <m/>
    <m/>
    <m/>
    <m/>
    <m/>
    <m/>
    <n v="1"/>
    <n v="1"/>
    <m/>
    <m/>
    <n v="9020"/>
    <s v="CREDITOS DE CONSUMO"/>
    <n v="0"/>
    <n v="0"/>
    <n v="890480123"/>
    <s v="UNIVERSIDAD DE CARTAGENA"/>
    <n v="5"/>
    <m/>
    <m/>
    <m/>
    <m/>
    <n v="2"/>
    <n v="7"/>
    <n v="2"/>
  </r>
  <r>
    <n v="27063"/>
    <s v="C"/>
    <x v="491"/>
    <x v="0"/>
    <n v="4"/>
    <n v="550023071"/>
    <d v="2019-11-14T00:00:00"/>
    <d v="2023-08-30T00:00:00"/>
    <n v="0"/>
    <n v="1"/>
    <n v="7"/>
    <n v="30"/>
    <n v="2"/>
    <n v="22490513"/>
    <n v="24960000"/>
    <n v="42382"/>
    <n v="1629"/>
    <n v="36201"/>
    <n v="0"/>
    <n v="0"/>
    <n v="0"/>
    <m/>
    <n v="0"/>
    <n v="0"/>
    <n v="0"/>
    <m/>
    <m/>
    <d v="2021-03-30T00:00:00"/>
    <n v="1"/>
    <s v="O"/>
    <n v="1"/>
    <n v="30"/>
    <n v="0"/>
    <m/>
    <m/>
    <m/>
    <m/>
    <m/>
    <m/>
    <n v="1"/>
    <n v="1"/>
    <m/>
    <m/>
    <n v="9138"/>
    <s v="CREDITOS DE CONSUMO"/>
    <n v="0"/>
    <n v="0"/>
    <n v="890480123"/>
    <s v="UNIVERSIDAD DE CARTAGENA"/>
    <n v="5"/>
    <m/>
    <m/>
    <m/>
    <m/>
    <n v="2"/>
    <n v="7"/>
    <n v="2"/>
  </r>
  <r>
    <n v="25780"/>
    <s v="C"/>
    <x v="491"/>
    <x v="0"/>
    <n v="4"/>
    <n v="550023277"/>
    <d v="2019-12-18T00:00:00"/>
    <d v="2023-08-30T00:00:00"/>
    <n v="0"/>
    <n v="1"/>
    <n v="7"/>
    <n v="30"/>
    <n v="2"/>
    <n v="22490513"/>
    <n v="24960000"/>
    <n v="40375"/>
    <n v="1552"/>
    <n v="34485"/>
    <n v="0"/>
    <n v="0"/>
    <n v="0"/>
    <m/>
    <n v="0"/>
    <n v="0"/>
    <n v="0"/>
    <m/>
    <m/>
    <d v="2021-03-30T00:00:00"/>
    <n v="1"/>
    <s v="O"/>
    <n v="1"/>
    <n v="30"/>
    <n v="0"/>
    <m/>
    <m/>
    <m/>
    <m/>
    <m/>
    <m/>
    <n v="1"/>
    <n v="1"/>
    <m/>
    <m/>
    <n v="8705"/>
    <s v="CREDITOS DE CONSUMO"/>
    <n v="0"/>
    <n v="0"/>
    <n v="890480123"/>
    <s v="UNIVERSIDAD DE CARTAGENA"/>
    <n v="5"/>
    <m/>
    <m/>
    <m/>
    <m/>
    <n v="2"/>
    <n v="7"/>
    <n v="2"/>
  </r>
  <r>
    <n v="63680"/>
    <s v="C"/>
    <x v="491"/>
    <x v="0"/>
    <n v="4"/>
    <n v="550023411"/>
    <d v="2020-01-17T00:00:00"/>
    <d v="2023-08-30T00:00:00"/>
    <n v="0"/>
    <n v="1"/>
    <n v="7"/>
    <n v="30"/>
    <n v="2"/>
    <n v="22490513"/>
    <n v="24960000"/>
    <n v="99732"/>
    <n v="3834"/>
    <n v="85181"/>
    <n v="0"/>
    <n v="0"/>
    <n v="0"/>
    <m/>
    <n v="0"/>
    <n v="0"/>
    <n v="0"/>
    <m/>
    <m/>
    <d v="2021-03-30T00:00:00"/>
    <n v="1"/>
    <s v="O"/>
    <n v="1"/>
    <n v="30"/>
    <n v="0"/>
    <m/>
    <m/>
    <m/>
    <m/>
    <m/>
    <m/>
    <n v="1"/>
    <n v="1"/>
    <m/>
    <m/>
    <n v="21501"/>
    <s v="CREDITOS DE CONSUMO"/>
    <n v="0"/>
    <n v="0"/>
    <n v="890480123"/>
    <s v="UNIVERSIDAD DE CARTAGENA"/>
    <n v="5"/>
    <m/>
    <m/>
    <m/>
    <m/>
    <n v="2"/>
    <n v="7"/>
    <n v="2"/>
  </r>
  <r>
    <n v="37125"/>
    <s v="C"/>
    <x v="491"/>
    <x v="0"/>
    <n v="4"/>
    <n v="550023458"/>
    <d v="2020-01-23T00:00:00"/>
    <d v="2023-08-30T00:00:00"/>
    <n v="0"/>
    <n v="1"/>
    <n v="7"/>
    <n v="30"/>
    <n v="2"/>
    <n v="22490513"/>
    <n v="24960000"/>
    <n v="58144"/>
    <n v="2235"/>
    <n v="49661"/>
    <n v="0"/>
    <n v="0"/>
    <n v="0"/>
    <m/>
    <n v="0"/>
    <n v="0"/>
    <n v="0"/>
    <m/>
    <m/>
    <d v="2021-03-30T00:00:00"/>
    <n v="1"/>
    <s v="O"/>
    <n v="1"/>
    <n v="30"/>
    <n v="0"/>
    <m/>
    <m/>
    <m/>
    <m/>
    <m/>
    <m/>
    <n v="1"/>
    <n v="1"/>
    <m/>
    <m/>
    <n v="12536"/>
    <s v="CREDITOS DE CONSUMO"/>
    <n v="0"/>
    <n v="0"/>
    <n v="890480123"/>
    <s v="UNIVERSIDAD DE CARTAGENA"/>
    <n v="5"/>
    <m/>
    <m/>
    <m/>
    <m/>
    <n v="2"/>
    <n v="7"/>
    <n v="2"/>
  </r>
  <r>
    <n v="184237"/>
    <s v="C"/>
    <x v="491"/>
    <x v="0"/>
    <n v="4"/>
    <n v="550023855"/>
    <d v="2020-05-11T00:00:00"/>
    <d v="2023-08-30T00:00:00"/>
    <n v="0"/>
    <n v="1"/>
    <n v="6"/>
    <n v="30"/>
    <n v="2"/>
    <n v="22490513"/>
    <n v="24960000"/>
    <n v="281870"/>
    <n v="10836"/>
    <n v="246445"/>
    <n v="5236"/>
    <n v="0"/>
    <n v="0"/>
    <m/>
    <n v="0"/>
    <n v="0"/>
    <n v="0"/>
    <m/>
    <m/>
    <d v="2021-02-26T00:00:00"/>
    <n v="1"/>
    <s v="O"/>
    <n v="1"/>
    <n v="30"/>
    <n v="0"/>
    <m/>
    <m/>
    <m/>
    <m/>
    <m/>
    <m/>
    <n v="1"/>
    <n v="1"/>
    <m/>
    <m/>
    <n v="62208"/>
    <s v="CREDITOS DE CONSUMO"/>
    <n v="0"/>
    <n v="0"/>
    <n v="890480123"/>
    <s v="UNIVERSIDAD DE CARTAGENA"/>
    <n v="5"/>
    <m/>
    <m/>
    <m/>
    <m/>
    <n v="2"/>
    <n v="7"/>
    <n v="2"/>
  </r>
  <r>
    <n v="64712"/>
    <s v="C"/>
    <x v="491"/>
    <x v="0"/>
    <n v="4"/>
    <n v="550023932"/>
    <d v="2020-06-14T00:00:00"/>
    <d v="2023-08-30T00:00:00"/>
    <n v="0"/>
    <n v="1"/>
    <n v="6"/>
    <n v="30"/>
    <n v="2"/>
    <n v="22490513"/>
    <n v="24960000"/>
    <n v="99007"/>
    <n v="3806"/>
    <n v="86562"/>
    <n v="1836"/>
    <n v="0"/>
    <n v="0"/>
    <m/>
    <n v="0"/>
    <n v="0"/>
    <n v="0"/>
    <m/>
    <m/>
    <d v="2021-02-26T00:00:00"/>
    <n v="1"/>
    <s v="O"/>
    <n v="1"/>
    <n v="30"/>
    <n v="0"/>
    <m/>
    <m/>
    <m/>
    <m/>
    <m/>
    <m/>
    <n v="1"/>
    <n v="1"/>
    <m/>
    <m/>
    <n v="21850"/>
    <s v="CREDITOS DE CONSUMO"/>
    <n v="0"/>
    <n v="0"/>
    <n v="890480123"/>
    <s v="UNIVERSIDAD DE CARTAGENA"/>
    <n v="5"/>
    <m/>
    <m/>
    <m/>
    <m/>
    <n v="2"/>
    <n v="7"/>
    <n v="2"/>
  </r>
  <r>
    <n v="31926"/>
    <s v="C"/>
    <x v="491"/>
    <x v="0"/>
    <n v="4"/>
    <n v="550024001"/>
    <d v="2020-07-26T00:00:00"/>
    <d v="2023-08-30T00:00:00"/>
    <n v="0"/>
    <n v="1"/>
    <n v="7"/>
    <n v="30"/>
    <n v="2"/>
    <n v="22490513"/>
    <n v="24960000"/>
    <n v="50000"/>
    <n v="1922"/>
    <n v="42706"/>
    <n v="0"/>
    <n v="0"/>
    <n v="0"/>
    <m/>
    <n v="0"/>
    <n v="0"/>
    <n v="0"/>
    <m/>
    <m/>
    <d v="2021-03-30T00:00:00"/>
    <n v="1"/>
    <s v="O"/>
    <n v="1"/>
    <n v="30"/>
    <n v="0"/>
    <m/>
    <m/>
    <m/>
    <m/>
    <m/>
    <m/>
    <n v="1"/>
    <n v="1"/>
    <m/>
    <m/>
    <n v="10780"/>
    <s v="CREDITOS DE CONSUMO"/>
    <n v="0"/>
    <n v="0"/>
    <n v="890480123"/>
    <s v="UNIVERSIDAD DE CARTAGENA"/>
    <n v="5"/>
    <m/>
    <m/>
    <m/>
    <m/>
    <n v="2"/>
    <n v="7"/>
    <n v="2"/>
  </r>
  <r>
    <n v="31837"/>
    <s v="C"/>
    <x v="491"/>
    <x v="0"/>
    <n v="4"/>
    <n v="550024014"/>
    <d v="2020-07-30T00:00:00"/>
    <d v="2023-07-30T00:00:00"/>
    <n v="0"/>
    <n v="1"/>
    <n v="7"/>
    <n v="30"/>
    <n v="2"/>
    <n v="22490513"/>
    <n v="24960000"/>
    <n v="50000"/>
    <n v="1922"/>
    <n v="42587"/>
    <n v="917"/>
    <n v="0"/>
    <n v="0"/>
    <m/>
    <n v="0"/>
    <n v="0"/>
    <n v="0"/>
    <m/>
    <m/>
    <d v="2021-02-26T00:00:00"/>
    <n v="1"/>
    <s v="O"/>
    <n v="1"/>
    <n v="30"/>
    <n v="0"/>
    <m/>
    <m/>
    <m/>
    <m/>
    <m/>
    <m/>
    <n v="1"/>
    <n v="1"/>
    <m/>
    <m/>
    <n v="10750"/>
    <s v="CREDITOS DE CONSUMO"/>
    <n v="0"/>
    <n v="0"/>
    <n v="890480123"/>
    <s v="UNIVERSIDAD DE CARTAGENA"/>
    <n v="5"/>
    <m/>
    <m/>
    <m/>
    <m/>
    <n v="2"/>
    <n v="7"/>
    <n v="2"/>
  </r>
  <r>
    <n v="134002"/>
    <s v="C"/>
    <x v="491"/>
    <x v="0"/>
    <n v="4"/>
    <n v="550024203"/>
    <d v="2020-08-22T00:00:00"/>
    <d v="2023-09-30T00:00:00"/>
    <n v="0"/>
    <n v="1"/>
    <n v="5"/>
    <n v="30"/>
    <n v="2"/>
    <n v="22490513"/>
    <n v="24960000"/>
    <n v="200000"/>
    <n v="7689"/>
    <n v="179248"/>
    <n v="3808"/>
    <n v="0"/>
    <n v="0"/>
    <m/>
    <n v="0"/>
    <n v="0"/>
    <n v="0"/>
    <m/>
    <m/>
    <d v="2021-02-26T00:00:00"/>
    <n v="1"/>
    <s v="O"/>
    <n v="1"/>
    <n v="30"/>
    <n v="0"/>
    <m/>
    <m/>
    <m/>
    <m/>
    <m/>
    <m/>
    <n v="1"/>
    <n v="1"/>
    <m/>
    <m/>
    <n v="45246"/>
    <s v="CREDITOS DE CONSUMO"/>
    <n v="0"/>
    <n v="0"/>
    <n v="890480123"/>
    <s v="UNIVERSIDAD DE CARTAGENA"/>
    <n v="5"/>
    <m/>
    <m/>
    <m/>
    <m/>
    <n v="2"/>
    <n v="7"/>
    <n v="2"/>
  </r>
  <r>
    <n v="27480"/>
    <s v="C"/>
    <x v="491"/>
    <x v="0"/>
    <n v="4"/>
    <n v="550024208"/>
    <d v="2020-08-23T00:00:00"/>
    <d v="2023-09-30T00:00:00"/>
    <n v="30"/>
    <n v="1"/>
    <n v="4"/>
    <n v="30"/>
    <n v="2"/>
    <n v="22490513"/>
    <n v="24960000"/>
    <n v="40000"/>
    <n v="1538"/>
    <n v="36758"/>
    <n v="1380"/>
    <n v="0"/>
    <n v="0"/>
    <m/>
    <n v="0"/>
    <n v="0"/>
    <n v="0"/>
    <m/>
    <m/>
    <d v="2021-02-26T00:00:00"/>
    <n v="1"/>
    <s v="O"/>
    <n v="1"/>
    <n v="30"/>
    <n v="1709"/>
    <m/>
    <m/>
    <m/>
    <m/>
    <m/>
    <m/>
    <n v="1"/>
    <n v="1"/>
    <m/>
    <m/>
    <n v="9278"/>
    <s v="CREDITOS DE CONSUMO"/>
    <n v="0"/>
    <n v="0"/>
    <n v="890480123"/>
    <s v="UNIVERSIDAD DE CARTAGENA"/>
    <n v="5"/>
    <m/>
    <m/>
    <m/>
    <m/>
    <n v="2"/>
    <n v="7"/>
    <n v="2"/>
  </r>
  <r>
    <n v="4486"/>
    <s v="C"/>
    <x v="491"/>
    <x v="0"/>
    <n v="4"/>
    <n v="550025280"/>
    <d v="2021-01-31T00:00:00"/>
    <d v="2021-03-28T00:00:00"/>
    <n v="0"/>
    <n v="1"/>
    <n v="0"/>
    <n v="30"/>
    <n v="2"/>
    <n v="0"/>
    <n v="0"/>
    <n v="6000"/>
    <n v="6000"/>
    <n v="6000"/>
    <n v="0"/>
    <n v="0"/>
    <n v="0"/>
    <m/>
    <n v="0"/>
    <n v="0"/>
    <n v="0"/>
    <m/>
    <m/>
    <d v="2021-02-28T00:00:00"/>
    <n v="1"/>
    <s v="O"/>
    <n v="1"/>
    <n v="30"/>
    <n v="0"/>
    <m/>
    <m/>
    <m/>
    <m/>
    <m/>
    <m/>
    <n v="1"/>
    <n v="1"/>
    <m/>
    <m/>
    <n v="1514"/>
    <s v="CREDITOS DE CONSUMO"/>
    <n v="0"/>
    <n v="0"/>
    <n v="890480123"/>
    <s v="UNIVERSIDAD DE CARTAGENA"/>
    <n v="5"/>
    <m/>
    <m/>
    <m/>
    <m/>
    <n v="2"/>
    <n v="7"/>
    <n v="2"/>
  </r>
  <r>
    <n v="4486"/>
    <s v="C"/>
    <x v="491"/>
    <x v="0"/>
    <n v="4"/>
    <n v="550025481"/>
    <d v="2021-02-28T00:00:00"/>
    <d v="2021-04-30T00:00:00"/>
    <n v="0"/>
    <n v="1"/>
    <n v="0"/>
    <n v="30"/>
    <n v="2"/>
    <n v="0"/>
    <n v="0"/>
    <n v="6000"/>
    <n v="6000"/>
    <n v="6000"/>
    <n v="0"/>
    <n v="0"/>
    <n v="0"/>
    <m/>
    <n v="0"/>
    <n v="0"/>
    <n v="0"/>
    <m/>
    <m/>
    <d v="2021-03-30T00:00:00"/>
    <n v="1"/>
    <s v="O"/>
    <n v="1"/>
    <n v="30"/>
    <n v="0"/>
    <m/>
    <m/>
    <m/>
    <m/>
    <m/>
    <m/>
    <n v="1"/>
    <n v="1"/>
    <m/>
    <m/>
    <n v="1514"/>
    <s v="CREDITOS DE CONSUMO"/>
    <n v="0"/>
    <n v="0"/>
    <n v="890480123"/>
    <s v="UNIVERSIDAD DE CARTAGENA"/>
    <n v="5"/>
    <m/>
    <m/>
    <m/>
    <m/>
    <n v="2"/>
    <n v="7"/>
    <n v="2"/>
  </r>
  <r>
    <n v="4486"/>
    <s v="C"/>
    <x v="491"/>
    <x v="0"/>
    <n v="4"/>
    <n v="550025669"/>
    <d v="2021-03-31T00:00:00"/>
    <d v="2021-05-30T00:00:00"/>
    <n v="0"/>
    <n v="1"/>
    <n v="0"/>
    <n v="30"/>
    <n v="2"/>
    <n v="0"/>
    <n v="0"/>
    <n v="6000"/>
    <n v="6000"/>
    <n v="6000"/>
    <n v="0"/>
    <n v="0"/>
    <n v="0"/>
    <m/>
    <n v="0"/>
    <n v="0"/>
    <n v="0"/>
    <m/>
    <m/>
    <d v="2021-03-31T00:00:00"/>
    <n v="1"/>
    <s v="O"/>
    <n v="1"/>
    <n v="30"/>
    <n v="0"/>
    <m/>
    <m/>
    <m/>
    <m/>
    <m/>
    <m/>
    <n v="1"/>
    <n v="1"/>
    <m/>
    <m/>
    <n v="1514"/>
    <s v="CREDITOS DE CONSUMO"/>
    <n v="0"/>
    <n v="0"/>
    <n v="890480123"/>
    <s v="UNIVERSIDAD DE CARTAGENA"/>
    <n v="5"/>
    <m/>
    <m/>
    <m/>
    <m/>
    <n v="2"/>
    <n v="7"/>
    <n v="2"/>
  </r>
  <r>
    <n v="5053795"/>
    <s v="C"/>
    <x v="492"/>
    <x v="0"/>
    <n v="4"/>
    <n v="15752"/>
    <d v="2019-05-29T00:00:00"/>
    <d v="2022-05-30T00:00:00"/>
    <n v="0"/>
    <n v="1"/>
    <n v="22"/>
    <n v="30"/>
    <n v="2"/>
    <n v="17726461"/>
    <n v="19240000"/>
    <n v="31453430"/>
    <n v="1002798"/>
    <n v="12595438"/>
    <n v="0"/>
    <n v="0"/>
    <n v="0"/>
    <m/>
    <n v="0"/>
    <n v="0"/>
    <n v="0"/>
    <m/>
    <m/>
    <d v="2021-03-30T00:00:00"/>
    <n v="1"/>
    <s v="O"/>
    <n v="1"/>
    <n v="30"/>
    <n v="0"/>
    <m/>
    <m/>
    <m/>
    <m/>
    <m/>
    <m/>
    <n v="1"/>
    <n v="1"/>
    <m/>
    <m/>
    <n v="7541643"/>
    <s v="CREDITOS DE CONSUMO"/>
    <n v="0"/>
    <n v="0"/>
    <n v="890480123"/>
    <s v="UNIVERSIDAD DE CARTAGENA"/>
    <n v="5"/>
    <m/>
    <m/>
    <m/>
    <m/>
    <n v="1"/>
    <n v="7"/>
    <n v="2"/>
  </r>
  <r>
    <n v="190442"/>
    <s v="C"/>
    <x v="492"/>
    <x v="0"/>
    <n v="4"/>
    <n v="550023786"/>
    <d v="2020-04-03T00:00:00"/>
    <d v="2024-02-28T00:00:00"/>
    <n v="0"/>
    <n v="1"/>
    <n v="0"/>
    <n v="30"/>
    <n v="2"/>
    <n v="21474970"/>
    <n v="23720000"/>
    <n v="484332"/>
    <n v="18366"/>
    <n v="474634"/>
    <n v="0"/>
    <n v="0"/>
    <n v="0"/>
    <m/>
    <n v="0"/>
    <n v="0"/>
    <n v="0"/>
    <m/>
    <m/>
    <d v="2021-03-30T00:00:00"/>
    <n v="1"/>
    <s v="O"/>
    <n v="1"/>
    <n v="30"/>
    <n v="0"/>
    <m/>
    <m/>
    <m/>
    <m/>
    <m/>
    <m/>
    <n v="1"/>
    <n v="1"/>
    <m/>
    <m/>
    <n v="284192"/>
    <s v="CREDITOS DE CONSUMO"/>
    <n v="0"/>
    <n v="0"/>
    <n v="890480123"/>
    <s v="UNIVERSIDAD DE CARTAGENA"/>
    <n v="5"/>
    <m/>
    <m/>
    <m/>
    <m/>
    <n v="2"/>
    <n v="7"/>
    <n v="2"/>
  </r>
  <r>
    <n v="182693"/>
    <s v="C"/>
    <x v="492"/>
    <x v="0"/>
    <n v="4"/>
    <n v="550023787"/>
    <d v="2020-04-03T00:00:00"/>
    <d v="2023-04-30T00:00:00"/>
    <n v="0"/>
    <n v="1"/>
    <n v="0"/>
    <n v="30"/>
    <n v="2"/>
    <n v="21474970"/>
    <n v="23720000"/>
    <n v="600000"/>
    <n v="22752"/>
    <n v="455322"/>
    <n v="0"/>
    <n v="0"/>
    <n v="0"/>
    <m/>
    <n v="0"/>
    <n v="0"/>
    <n v="0"/>
    <m/>
    <m/>
    <d v="2021-03-30T00:00:00"/>
    <n v="1"/>
    <s v="O"/>
    <n v="1"/>
    <n v="30"/>
    <n v="0"/>
    <m/>
    <m/>
    <m/>
    <m/>
    <m/>
    <m/>
    <n v="1"/>
    <n v="1"/>
    <m/>
    <m/>
    <n v="272629"/>
    <s v="CREDITOS DE CONSUMO"/>
    <n v="0"/>
    <n v="0"/>
    <n v="890480123"/>
    <s v="UNIVERSIDAD DE CARTAGENA"/>
    <n v="5"/>
    <m/>
    <m/>
    <m/>
    <m/>
    <n v="2"/>
    <n v="7"/>
    <n v="2"/>
  </r>
  <r>
    <n v="182697"/>
    <s v="C"/>
    <x v="492"/>
    <x v="0"/>
    <n v="4"/>
    <n v="550023788"/>
    <d v="2020-04-03T00:00:00"/>
    <d v="2023-04-30T00:00:00"/>
    <n v="0"/>
    <n v="1"/>
    <n v="0"/>
    <n v="30"/>
    <n v="2"/>
    <n v="21474970"/>
    <n v="23720000"/>
    <n v="600000"/>
    <n v="22752"/>
    <n v="455331"/>
    <n v="0"/>
    <n v="0"/>
    <n v="0"/>
    <m/>
    <n v="0"/>
    <n v="0"/>
    <n v="0"/>
    <m/>
    <m/>
    <d v="2021-03-30T00:00:00"/>
    <n v="1"/>
    <s v="O"/>
    <n v="1"/>
    <n v="30"/>
    <n v="0"/>
    <m/>
    <m/>
    <m/>
    <m/>
    <m/>
    <m/>
    <n v="1"/>
    <n v="1"/>
    <m/>
    <m/>
    <n v="272634"/>
    <s v="CREDITOS DE CONSUMO"/>
    <n v="0"/>
    <n v="0"/>
    <n v="890480123"/>
    <s v="UNIVERSIDAD DE CARTAGENA"/>
    <n v="5"/>
    <m/>
    <m/>
    <m/>
    <m/>
    <n v="2"/>
    <n v="7"/>
    <n v="2"/>
  </r>
  <r>
    <n v="188445"/>
    <s v="C"/>
    <x v="492"/>
    <x v="0"/>
    <n v="4"/>
    <n v="550023832"/>
    <d v="2020-04-30T00:00:00"/>
    <d v="2023-05-30T00:00:00"/>
    <n v="0"/>
    <n v="1"/>
    <n v="0"/>
    <n v="30"/>
    <n v="2"/>
    <n v="21474970"/>
    <n v="23720000"/>
    <n v="600000"/>
    <n v="22752"/>
    <n v="469657"/>
    <n v="0"/>
    <n v="0"/>
    <n v="0"/>
    <m/>
    <n v="0"/>
    <n v="0"/>
    <n v="0"/>
    <m/>
    <m/>
    <d v="2021-03-30T00:00:00"/>
    <n v="1"/>
    <s v="O"/>
    <n v="1"/>
    <n v="30"/>
    <n v="0"/>
    <m/>
    <m/>
    <m/>
    <m/>
    <m/>
    <m/>
    <n v="1"/>
    <n v="1"/>
    <m/>
    <m/>
    <n v="281212"/>
    <s v="CREDITOS DE CONSUMO"/>
    <n v="0"/>
    <n v="0"/>
    <n v="890480123"/>
    <s v="UNIVERSIDAD DE CARTAGENA"/>
    <n v="5"/>
    <m/>
    <m/>
    <m/>
    <m/>
    <n v="2"/>
    <n v="7"/>
    <n v="2"/>
  </r>
  <r>
    <n v="188436"/>
    <s v="C"/>
    <x v="492"/>
    <x v="0"/>
    <n v="4"/>
    <n v="550023846"/>
    <d v="2020-05-06T00:00:00"/>
    <d v="2023-05-30T00:00:00"/>
    <n v="0"/>
    <n v="1"/>
    <n v="0"/>
    <n v="30"/>
    <n v="2"/>
    <n v="21474970"/>
    <n v="23720000"/>
    <n v="600000"/>
    <n v="22752"/>
    <n v="469633"/>
    <n v="0"/>
    <n v="0"/>
    <n v="0"/>
    <m/>
    <n v="0"/>
    <n v="0"/>
    <n v="0"/>
    <m/>
    <m/>
    <d v="2021-03-30T00:00:00"/>
    <n v="1"/>
    <s v="O"/>
    <n v="1"/>
    <n v="30"/>
    <n v="0"/>
    <m/>
    <m/>
    <m/>
    <m/>
    <m/>
    <m/>
    <n v="1"/>
    <n v="1"/>
    <m/>
    <m/>
    <n v="281197"/>
    <s v="CREDITOS DE CONSUMO"/>
    <n v="0"/>
    <n v="0"/>
    <n v="890480123"/>
    <s v="UNIVERSIDAD DE CARTAGENA"/>
    <n v="5"/>
    <m/>
    <m/>
    <m/>
    <m/>
    <n v="2"/>
    <n v="7"/>
    <n v="2"/>
  </r>
  <r>
    <n v="97211"/>
    <s v="C"/>
    <x v="492"/>
    <x v="0"/>
    <n v="4"/>
    <n v="550024582"/>
    <d v="2020-10-10T00:00:00"/>
    <d v="2023-10-30T00:00:00"/>
    <n v="0"/>
    <n v="1"/>
    <n v="0"/>
    <n v="30"/>
    <n v="2"/>
    <n v="22490513"/>
    <n v="24960000"/>
    <n v="270000"/>
    <n v="10380"/>
    <n v="242276"/>
    <n v="0"/>
    <n v="0"/>
    <n v="0"/>
    <m/>
    <n v="0"/>
    <n v="0"/>
    <n v="0"/>
    <m/>
    <m/>
    <d v="2021-03-30T00:00:00"/>
    <n v="1"/>
    <s v="O"/>
    <n v="1"/>
    <n v="30"/>
    <n v="0"/>
    <m/>
    <m/>
    <m/>
    <m/>
    <m/>
    <m/>
    <n v="1"/>
    <n v="1"/>
    <m/>
    <m/>
    <n v="145065"/>
    <s v="CREDITOS DE CONSUMO"/>
    <n v="0"/>
    <n v="0"/>
    <n v="890480123"/>
    <s v="UNIVERSIDAD DE CARTAGENA"/>
    <n v="5"/>
    <m/>
    <m/>
    <m/>
    <m/>
    <n v="2"/>
    <n v="7"/>
    <n v="2"/>
  </r>
  <r>
    <n v="1072"/>
    <s v="C"/>
    <x v="492"/>
    <x v="0"/>
    <n v="4"/>
    <n v="550025272"/>
    <d v="2021-01-31T00:00:00"/>
    <d v="2021-03-28T00:00:00"/>
    <n v="0"/>
    <n v="1"/>
    <n v="0"/>
    <n v="30"/>
    <n v="2"/>
    <n v="0"/>
    <n v="0"/>
    <n v="6000"/>
    <n v="6000"/>
    <n v="2672"/>
    <n v="0"/>
    <n v="0"/>
    <n v="0"/>
    <m/>
    <n v="0"/>
    <n v="0"/>
    <n v="0"/>
    <m/>
    <m/>
    <d v="2021-03-30T00:00:00"/>
    <n v="1"/>
    <s v="O"/>
    <n v="1"/>
    <n v="30"/>
    <n v="0"/>
    <m/>
    <m/>
    <m/>
    <m/>
    <m/>
    <m/>
    <n v="1"/>
    <n v="1"/>
    <m/>
    <m/>
    <n v="1600"/>
    <s v="CREDITOS DE CONSUMO"/>
    <n v="0"/>
    <n v="0"/>
    <n v="890480123"/>
    <s v="UNIVERSIDAD DE CARTAGENA"/>
    <n v="5"/>
    <m/>
    <m/>
    <m/>
    <m/>
    <n v="2"/>
    <n v="7"/>
    <n v="2"/>
  </r>
  <r>
    <n v="2407"/>
    <s v="C"/>
    <x v="492"/>
    <x v="0"/>
    <n v="4"/>
    <n v="550025473"/>
    <d v="2021-02-28T00:00:00"/>
    <d v="2021-04-30T00:00:00"/>
    <n v="0"/>
    <n v="1"/>
    <n v="0"/>
    <n v="30"/>
    <n v="2"/>
    <n v="0"/>
    <n v="0"/>
    <n v="6000"/>
    <n v="6000"/>
    <n v="6000"/>
    <n v="0"/>
    <n v="0"/>
    <n v="0"/>
    <m/>
    <n v="0"/>
    <n v="0"/>
    <n v="0"/>
    <m/>
    <m/>
    <d v="2021-03-30T00:00:00"/>
    <n v="1"/>
    <s v="O"/>
    <n v="1"/>
    <n v="30"/>
    <n v="0"/>
    <m/>
    <m/>
    <m/>
    <m/>
    <m/>
    <m/>
    <n v="1"/>
    <n v="1"/>
    <m/>
    <m/>
    <n v="3593"/>
    <s v="CREDITOS DE CONSUMO"/>
    <n v="0"/>
    <n v="0"/>
    <n v="890480123"/>
    <s v="UNIVERSIDAD DE CARTAGENA"/>
    <n v="5"/>
    <m/>
    <m/>
    <m/>
    <m/>
    <n v="2"/>
    <n v="7"/>
    <n v="2"/>
  </r>
  <r>
    <n v="80248"/>
    <s v="C"/>
    <x v="492"/>
    <x v="0"/>
    <n v="4"/>
    <n v="550025606"/>
    <d v="2021-03-18T00:00:00"/>
    <d v="2024-04-30T00:00:00"/>
    <n v="0"/>
    <n v="1"/>
    <n v="0"/>
    <n v="30"/>
    <n v="2"/>
    <n v="22490513"/>
    <n v="24960000"/>
    <n v="200000"/>
    <n v="7689"/>
    <n v="200000"/>
    <n v="0"/>
    <n v="0"/>
    <n v="0"/>
    <m/>
    <n v="0"/>
    <n v="0"/>
    <n v="0"/>
    <m/>
    <m/>
    <d v="2021-03-31T00:00:00"/>
    <n v="1"/>
    <s v="O"/>
    <n v="1"/>
    <n v="30"/>
    <n v="0"/>
    <m/>
    <m/>
    <m/>
    <m/>
    <m/>
    <m/>
    <n v="1"/>
    <n v="1"/>
    <m/>
    <m/>
    <n v="119752"/>
    <s v="CREDITOS DE CONSUMO"/>
    <n v="0"/>
    <n v="0"/>
    <n v="890480123"/>
    <s v="UNIVERSIDAD DE CARTAGENA"/>
    <n v="5"/>
    <m/>
    <m/>
    <m/>
    <m/>
    <n v="2"/>
    <n v="7"/>
    <n v="2"/>
  </r>
  <r>
    <n v="2407"/>
    <s v="C"/>
    <x v="492"/>
    <x v="0"/>
    <n v="4"/>
    <n v="550025662"/>
    <d v="2021-03-31T00:00:00"/>
    <d v="2021-05-30T00:00:00"/>
    <n v="0"/>
    <n v="1"/>
    <n v="0"/>
    <n v="30"/>
    <n v="2"/>
    <n v="0"/>
    <n v="0"/>
    <n v="6000"/>
    <n v="6000"/>
    <n v="6000"/>
    <n v="0"/>
    <n v="0"/>
    <n v="0"/>
    <m/>
    <n v="0"/>
    <n v="0"/>
    <n v="0"/>
    <m/>
    <m/>
    <d v="2021-03-31T00:00:00"/>
    <n v="1"/>
    <s v="O"/>
    <n v="1"/>
    <n v="30"/>
    <n v="0"/>
    <m/>
    <m/>
    <m/>
    <m/>
    <m/>
    <m/>
    <n v="1"/>
    <n v="1"/>
    <m/>
    <m/>
    <n v="3593"/>
    <s v="CREDITOS DE CONSUMO"/>
    <n v="0"/>
    <n v="0"/>
    <n v="890480123"/>
    <s v="UNIVERSIDAD DE CARTAGENA"/>
    <n v="5"/>
    <m/>
    <m/>
    <m/>
    <m/>
    <n v="2"/>
    <n v="7"/>
    <n v="2"/>
  </r>
  <r>
    <n v="0"/>
    <s v="C"/>
    <x v="493"/>
    <x v="0"/>
    <n v="4"/>
    <n v="17913"/>
    <d v="2020-12-22T00:00:00"/>
    <d v="2021-09-30T00:00:00"/>
    <n v="0"/>
    <n v="1"/>
    <n v="3"/>
    <n v="30"/>
    <n v="2"/>
    <n v="7720836"/>
    <n v="8000000"/>
    <n v="3339200"/>
    <n v="383060"/>
    <n v="2243279"/>
    <n v="0"/>
    <n v="0"/>
    <n v="0"/>
    <m/>
    <n v="0"/>
    <n v="0"/>
    <n v="0"/>
    <m/>
    <m/>
    <d v="2021-03-30T00:00:00"/>
    <n v="1"/>
    <s v="O"/>
    <n v="1"/>
    <n v="30"/>
    <n v="0"/>
    <m/>
    <m/>
    <m/>
    <m/>
    <m/>
    <m/>
    <n v="1"/>
    <n v="1"/>
    <m/>
    <m/>
    <n v="13144668"/>
    <s v="CREDITOS DE CONSUMO"/>
    <n v="0"/>
    <n v="0"/>
    <n v="890480123"/>
    <s v="UNIVERSIDAD DE CARTAGENA"/>
    <n v="5"/>
    <m/>
    <m/>
    <m/>
    <m/>
    <n v="1"/>
    <n v="7"/>
    <n v="2"/>
  </r>
  <r>
    <n v="3913999"/>
    <s v="C"/>
    <x v="494"/>
    <x v="0"/>
    <n v="4"/>
    <n v="17961"/>
    <d v="2020-12-30T00:00:00"/>
    <d v="2023-04-30T00:00:00"/>
    <n v="0"/>
    <n v="1"/>
    <n v="3"/>
    <n v="30"/>
    <n v="2"/>
    <n v="9568969"/>
    <n v="10000000"/>
    <n v="6273811"/>
    <n v="250897"/>
    <n v="5666129"/>
    <n v="0"/>
    <n v="0"/>
    <n v="0"/>
    <m/>
    <n v="0"/>
    <n v="0"/>
    <n v="0"/>
    <m/>
    <m/>
    <d v="2021-03-30T00:00:00"/>
    <n v="1"/>
    <s v="O"/>
    <n v="1"/>
    <n v="30"/>
    <n v="0"/>
    <m/>
    <m/>
    <m/>
    <m/>
    <m/>
    <m/>
    <n v="1"/>
    <n v="1"/>
    <m/>
    <m/>
    <n v="1752130"/>
    <s v="CREDITOS DE CONSUMO"/>
    <n v="0"/>
    <n v="0"/>
    <n v="890480123"/>
    <s v="UNIVERSIDAD DE CARTAGENA"/>
    <n v="5"/>
    <m/>
    <m/>
    <m/>
    <m/>
    <n v="1"/>
    <n v="7"/>
    <n v="2"/>
  </r>
  <r>
    <n v="6322708"/>
    <s v="C"/>
    <x v="494"/>
    <x v="0"/>
    <n v="4"/>
    <n v="17962"/>
    <d v="2020-12-30T00:00:00"/>
    <d v="2025-04-30T00:00:00"/>
    <n v="0"/>
    <n v="1"/>
    <n v="3"/>
    <n v="30"/>
    <n v="2"/>
    <n v="16011168"/>
    <n v="17240000"/>
    <n v="9543772"/>
    <n v="255682"/>
    <n v="9153113"/>
    <n v="0"/>
    <n v="0"/>
    <n v="0"/>
    <m/>
    <n v="0"/>
    <n v="0"/>
    <n v="0"/>
    <m/>
    <m/>
    <d v="2021-03-30T00:00:00"/>
    <n v="1"/>
    <s v="O"/>
    <n v="1"/>
    <n v="30"/>
    <n v="0"/>
    <m/>
    <m/>
    <m/>
    <m/>
    <m/>
    <m/>
    <n v="1"/>
    <n v="1"/>
    <m/>
    <m/>
    <n v="2830405"/>
    <s v="CREDITOS DE CONSUMO"/>
    <n v="0"/>
    <n v="0"/>
    <n v="890480123"/>
    <s v="UNIVERSIDAD DE CARTAGENA"/>
    <n v="5"/>
    <m/>
    <m/>
    <m/>
    <m/>
    <n v="1"/>
    <n v="7"/>
    <n v="2"/>
  </r>
  <r>
    <n v="10207746"/>
    <s v="C"/>
    <x v="494"/>
    <x v="0"/>
    <n v="4"/>
    <n v="17963"/>
    <d v="2020-12-30T00:00:00"/>
    <d v="2026-12-30T00:00:00"/>
    <n v="0"/>
    <n v="1"/>
    <n v="3"/>
    <n v="30"/>
    <n v="2"/>
    <n v="11287361"/>
    <n v="11890000"/>
    <n v="15228509"/>
    <n v="292107"/>
    <n v="14777316"/>
    <n v="0"/>
    <n v="0"/>
    <n v="0"/>
    <m/>
    <n v="0"/>
    <n v="0"/>
    <n v="0"/>
    <m/>
    <m/>
    <d v="2021-03-30T00:00:00"/>
    <n v="1"/>
    <s v="O"/>
    <n v="1"/>
    <n v="30"/>
    <n v="0"/>
    <m/>
    <m/>
    <m/>
    <m/>
    <m/>
    <m/>
    <n v="1"/>
    <n v="1"/>
    <m/>
    <m/>
    <n v="4569570"/>
    <s v="CREDITOS DE CONSUMO"/>
    <n v="0"/>
    <n v="0"/>
    <n v="890480123"/>
    <s v="UNIVERSIDAD DE CARTAGENA"/>
    <n v="5"/>
    <m/>
    <m/>
    <m/>
    <m/>
    <n v="1"/>
    <n v="7"/>
    <n v="2"/>
  </r>
  <r>
    <n v="62103824"/>
    <s v="C"/>
    <x v="495"/>
    <x v="0"/>
    <n v="4"/>
    <n v="17740"/>
    <d v="2020-10-21T00:00:00"/>
    <d v="2026-10-30T00:00:00"/>
    <n v="0"/>
    <n v="1"/>
    <n v="5"/>
    <n v="30"/>
    <n v="2"/>
    <n v="11287361"/>
    <n v="11890000"/>
    <n v="80000000"/>
    <n v="1534527"/>
    <n v="76012472"/>
    <n v="0"/>
    <n v="0"/>
    <n v="0"/>
    <m/>
    <n v="0"/>
    <n v="0"/>
    <n v="0"/>
    <m/>
    <m/>
    <d v="2021-03-30T00:00:00"/>
    <n v="1"/>
    <s v="O"/>
    <n v="1"/>
    <n v="30"/>
    <n v="0"/>
    <m/>
    <m/>
    <m/>
    <m/>
    <m/>
    <m/>
    <n v="1"/>
    <n v="1"/>
    <m/>
    <m/>
    <n v="13908648"/>
    <s v="CREDITOS DE CONSUMO"/>
    <n v="0"/>
    <n v="0"/>
    <n v="890480123"/>
    <s v="UNIVERSIDAD DE CARTAGENA"/>
    <n v="5"/>
    <m/>
    <m/>
    <m/>
    <m/>
    <n v="1"/>
    <n v="7"/>
    <n v="2"/>
  </r>
  <r>
    <n v="23822948"/>
    <s v="C"/>
    <x v="495"/>
    <x v="0"/>
    <n v="4"/>
    <n v="17865"/>
    <d v="2020-12-03T00:00:00"/>
    <d v="2027-12-03T00:00:00"/>
    <n v="0"/>
    <n v="1"/>
    <n v="4"/>
    <n v="30"/>
    <n v="2"/>
    <n v="16011168"/>
    <n v="17240000"/>
    <n v="30000000"/>
    <n v="596053"/>
    <n v="29158288"/>
    <n v="0"/>
    <n v="0"/>
    <n v="0"/>
    <m/>
    <n v="0"/>
    <n v="0"/>
    <n v="0"/>
    <m/>
    <m/>
    <d v="2021-03-30T00:00:00"/>
    <n v="1"/>
    <s v="O"/>
    <n v="1"/>
    <n v="30"/>
    <n v="0"/>
    <m/>
    <m/>
    <m/>
    <m/>
    <m/>
    <m/>
    <n v="1"/>
    <n v="1"/>
    <m/>
    <m/>
    <n v="5335340"/>
    <s v="CREDITOS DE CONSUMO"/>
    <n v="0"/>
    <n v="0"/>
    <n v="890480123"/>
    <s v="UNIVERSIDAD DE CARTAGENA"/>
    <n v="5"/>
    <m/>
    <m/>
    <m/>
    <m/>
    <n v="1"/>
    <n v="7"/>
    <n v="2"/>
  </r>
  <r>
    <n v="4708333"/>
    <s v="C"/>
    <x v="495"/>
    <x v="0"/>
    <n v="4"/>
    <n v="17883"/>
    <d v="2020-12-14T00:00:00"/>
    <d v="2022-12-30T00:00:00"/>
    <n v="0"/>
    <n v="1"/>
    <n v="3"/>
    <n v="30"/>
    <n v="2"/>
    <n v="8648788"/>
    <n v="9000000"/>
    <n v="6517700"/>
    <n v="296710"/>
    <n v="5762802"/>
    <n v="0"/>
    <n v="0"/>
    <n v="0"/>
    <m/>
    <n v="0"/>
    <n v="0"/>
    <n v="0"/>
    <m/>
    <m/>
    <d v="2021-03-30T00:00:00"/>
    <n v="1"/>
    <s v="O"/>
    <n v="1"/>
    <n v="30"/>
    <n v="0"/>
    <m/>
    <m/>
    <m/>
    <m/>
    <m/>
    <m/>
    <n v="1"/>
    <n v="1"/>
    <m/>
    <m/>
    <n v="1054469"/>
    <s v="CREDITOS DE CONSUMO"/>
    <n v="0"/>
    <n v="0"/>
    <n v="890480123"/>
    <s v="UNIVERSIDAD DE CARTAGENA"/>
    <n v="5"/>
    <m/>
    <m/>
    <m/>
    <m/>
    <n v="1"/>
    <n v="7"/>
    <n v="2"/>
  </r>
  <r>
    <n v="9286885"/>
    <s v="C"/>
    <x v="495"/>
    <x v="0"/>
    <n v="4"/>
    <n v="18143"/>
    <d v="2021-02-04T00:00:00"/>
    <d v="2021-07-04T00:00:00"/>
    <n v="0"/>
    <n v="1"/>
    <n v="1"/>
    <n v="30"/>
    <n v="2"/>
    <n v="13121400"/>
    <n v="13940000"/>
    <n v="11400000"/>
    <n v="124653"/>
    <n v="11366757"/>
    <n v="16209"/>
    <n v="0"/>
    <n v="0"/>
    <m/>
    <n v="0"/>
    <n v="0"/>
    <n v="0"/>
    <n v="11400000"/>
    <n v="7"/>
    <d v="2021-03-30T00:00:00"/>
    <n v="1"/>
    <s v="O"/>
    <n v="1"/>
    <n v="30"/>
    <n v="0"/>
    <m/>
    <m/>
    <m/>
    <m/>
    <m/>
    <m/>
    <n v="1"/>
    <n v="1"/>
    <m/>
    <m/>
    <n v="2079872"/>
    <s v="CREDITOS DE CONSUMO"/>
    <n v="0"/>
    <n v="0"/>
    <n v="890480123"/>
    <s v="UNIVERSIDAD DE CARTAGENA"/>
    <n v="5"/>
    <m/>
    <m/>
    <m/>
    <m/>
    <n v="1"/>
    <n v="7"/>
    <n v="2"/>
  </r>
  <r>
    <n v="138362090"/>
    <s v="C"/>
    <x v="495"/>
    <x v="1"/>
    <n v="4"/>
    <n v="13359"/>
    <d v="2020-10-29T00:00:00"/>
    <d v="2030-06-23T00:00:00"/>
    <n v="0"/>
    <n v="1"/>
    <n v="6"/>
    <n v="30"/>
    <n v="2"/>
    <n v="12185828"/>
    <n v="12890000"/>
    <n v="174900652"/>
    <n v="2584853"/>
    <n v="169349387"/>
    <n v="0"/>
    <n v="0"/>
    <n v="280050000"/>
    <s v="                              "/>
    <n v="0"/>
    <n v="0"/>
    <n v="0"/>
    <m/>
    <m/>
    <d v="2021-03-30T00:00:00"/>
    <n v="2"/>
    <s v="O"/>
    <n v="1"/>
    <n v="30"/>
    <n v="0"/>
    <n v="2"/>
    <n v="0"/>
    <n v="1"/>
    <n v="0"/>
    <n v="0"/>
    <n v="0"/>
    <n v="1"/>
    <n v="1"/>
    <m/>
    <m/>
    <n v="30987297"/>
    <s v="CREDITO DE VIVIENDA"/>
    <n v="0"/>
    <n v="0"/>
    <n v="890480123"/>
    <s v="UNIVERSIDAD DE CARTAGENA"/>
    <n v="3"/>
    <n v="6"/>
    <d v="2020-05-11T00:00:00"/>
    <s v="A"/>
    <n v="3"/>
    <n v="1"/>
    <n v="7"/>
    <n v="1"/>
  </r>
  <r>
    <n v="0"/>
    <s v="C"/>
    <x v="496"/>
    <x v="0"/>
    <n v="4"/>
    <n v="14962"/>
    <d v="2020-10-29T00:00:00"/>
    <d v="2022-05-30T00:00:00"/>
    <n v="0"/>
    <n v="1"/>
    <n v="5"/>
    <n v="30"/>
    <n v="2"/>
    <n v="12185828"/>
    <n v="12890000"/>
    <n v="13633544"/>
    <n v="792629"/>
    <n v="10293883"/>
    <n v="0"/>
    <n v="0"/>
    <n v="0"/>
    <m/>
    <n v="0"/>
    <n v="0"/>
    <n v="0"/>
    <m/>
    <m/>
    <d v="2021-03-30T00:00:00"/>
    <n v="1"/>
    <s v="O"/>
    <n v="1"/>
    <n v="30"/>
    <n v="0"/>
    <m/>
    <m/>
    <m/>
    <m/>
    <m/>
    <m/>
    <n v="1"/>
    <n v="1"/>
    <m/>
    <m/>
    <n v="13072631"/>
    <s v="CREDITOS DE CONSUMO"/>
    <n v="0"/>
    <n v="0"/>
    <n v="890480123"/>
    <s v="UNIVERSIDAD DE CARTAGENA"/>
    <n v="3"/>
    <n v="6"/>
    <d v="2020-05-11T00:00:00"/>
    <s v="A"/>
    <n v="3"/>
    <n v="1"/>
    <n v="7"/>
    <n v="1"/>
  </r>
  <r>
    <n v="37379631"/>
    <s v="C"/>
    <x v="497"/>
    <x v="0"/>
    <n v="4"/>
    <n v="17984"/>
    <d v="2020-12-31T00:00:00"/>
    <d v="2027-04-30T00:00:00"/>
    <n v="0"/>
    <n v="1"/>
    <n v="3"/>
    <n v="30"/>
    <n v="2"/>
    <n v="9568969"/>
    <n v="10000000"/>
    <n v="45224778"/>
    <n v="795778"/>
    <n v="43907988"/>
    <n v="0"/>
    <n v="0"/>
    <n v="0"/>
    <m/>
    <n v="0"/>
    <n v="0"/>
    <n v="0"/>
    <m/>
    <m/>
    <d v="2021-03-30T00:00:00"/>
    <n v="1"/>
    <s v="O"/>
    <n v="1"/>
    <n v="30"/>
    <n v="0"/>
    <m/>
    <m/>
    <m/>
    <m/>
    <m/>
    <m/>
    <n v="1"/>
    <n v="1"/>
    <m/>
    <m/>
    <n v="6528357"/>
    <s v="CREDITOS DE CONSUMO"/>
    <n v="0"/>
    <n v="0"/>
    <n v="890480123"/>
    <s v="UNIVERSIDAD DE CARTAGENA"/>
    <n v="5"/>
    <m/>
    <m/>
    <m/>
    <m/>
    <n v="1"/>
    <n v="7"/>
    <n v="2"/>
  </r>
  <r>
    <n v="86755618"/>
    <s v="C"/>
    <x v="497"/>
    <x v="0"/>
    <n v="4"/>
    <n v="17985"/>
    <d v="2020-12-31T00:00:00"/>
    <d v="2027-12-31T00:00:00"/>
    <n v="0"/>
    <n v="1"/>
    <n v="3"/>
    <n v="30"/>
    <n v="2"/>
    <n v="9568969"/>
    <n v="10000000"/>
    <n v="104567249"/>
    <n v="1712741"/>
    <n v="101907496"/>
    <n v="0"/>
    <n v="0"/>
    <n v="0"/>
    <m/>
    <n v="0"/>
    <n v="0"/>
    <n v="0"/>
    <m/>
    <m/>
    <d v="2021-03-30T00:00:00"/>
    <n v="1"/>
    <s v="O"/>
    <n v="1"/>
    <n v="30"/>
    <n v="0"/>
    <m/>
    <m/>
    <m/>
    <m/>
    <m/>
    <m/>
    <n v="1"/>
    <n v="1"/>
    <m/>
    <m/>
    <n v="15151878"/>
    <s v="CREDITOS DE CONSUMO"/>
    <n v="0"/>
    <n v="0"/>
    <n v="890480123"/>
    <s v="UNIVERSIDAD DE CARTAGENA"/>
    <n v="5"/>
    <m/>
    <m/>
    <m/>
    <m/>
    <n v="1"/>
    <n v="7"/>
    <n v="2"/>
  </r>
  <r>
    <n v="68197767"/>
    <s v="C"/>
    <x v="497"/>
    <x v="0"/>
    <n v="4"/>
    <n v="17986"/>
    <d v="2020-12-31T00:00:00"/>
    <d v="2027-02-28T00:00:00"/>
    <n v="0"/>
    <n v="1"/>
    <n v="3"/>
    <n v="30"/>
    <n v="2"/>
    <n v="16011168"/>
    <n v="17240000"/>
    <n v="82110338"/>
    <n v="1752913"/>
    <n v="80108515"/>
    <n v="0"/>
    <n v="0"/>
    <n v="0"/>
    <m/>
    <n v="0"/>
    <n v="0"/>
    <n v="0"/>
    <m/>
    <m/>
    <d v="2021-03-30T00:00:00"/>
    <n v="1"/>
    <s v="O"/>
    <n v="1"/>
    <n v="30"/>
    <n v="0"/>
    <m/>
    <m/>
    <m/>
    <m/>
    <m/>
    <m/>
    <n v="1"/>
    <n v="1"/>
    <m/>
    <m/>
    <n v="11910748"/>
    <s v="CREDITOS DE CONSUMO"/>
    <n v="0"/>
    <n v="0"/>
    <n v="890480123"/>
    <s v="UNIVERSIDAD DE CARTAGENA"/>
    <n v="5"/>
    <m/>
    <m/>
    <m/>
    <m/>
    <n v="1"/>
    <n v="7"/>
    <n v="2"/>
  </r>
  <r>
    <n v="2212225"/>
    <s v="C"/>
    <x v="498"/>
    <x v="0"/>
    <n v="4"/>
    <n v="15438"/>
    <d v="2020-10-29T00:00:00"/>
    <d v="2024-11-30T00:00:00"/>
    <n v="0"/>
    <n v="1"/>
    <n v="5"/>
    <n v="30"/>
    <n v="2"/>
    <n v="17726461"/>
    <n v="19240000"/>
    <n v="10387377"/>
    <n v="299380"/>
    <n v="9634883"/>
    <n v="0"/>
    <n v="0"/>
    <n v="0"/>
    <m/>
    <n v="0"/>
    <n v="0"/>
    <n v="0"/>
    <m/>
    <m/>
    <d v="2021-03-30T00:00:00"/>
    <n v="1"/>
    <s v="O"/>
    <n v="1"/>
    <n v="30"/>
    <n v="0"/>
    <m/>
    <m/>
    <m/>
    <m/>
    <m/>
    <m/>
    <n v="1"/>
    <n v="1"/>
    <m/>
    <m/>
    <n v="7422658"/>
    <s v="CREDITOS DE CONSUMO"/>
    <n v="0"/>
    <n v="0"/>
    <n v="890480123"/>
    <s v="UNIVERSIDAD DE CARTAGENA"/>
    <n v="5"/>
    <m/>
    <m/>
    <m/>
    <m/>
    <n v="1"/>
    <n v="7"/>
    <n v="1"/>
  </r>
  <r>
    <n v="350631"/>
    <s v="C"/>
    <x v="498"/>
    <x v="0"/>
    <n v="4"/>
    <n v="17379"/>
    <d v="2020-07-23T00:00:00"/>
    <d v="2023-07-30T00:00:00"/>
    <n v="0"/>
    <n v="1"/>
    <n v="8"/>
    <n v="30"/>
    <n v="2"/>
    <n v="12185828"/>
    <n v="12890000"/>
    <n v="1890000"/>
    <n v="62943"/>
    <n v="1527101"/>
    <n v="0"/>
    <n v="0"/>
    <n v="0"/>
    <m/>
    <n v="0"/>
    <n v="0"/>
    <n v="0"/>
    <m/>
    <m/>
    <d v="2021-03-30T00:00:00"/>
    <n v="1"/>
    <s v="O"/>
    <n v="1"/>
    <n v="30"/>
    <n v="0"/>
    <m/>
    <m/>
    <m/>
    <m/>
    <m/>
    <m/>
    <n v="1"/>
    <n v="1"/>
    <m/>
    <m/>
    <n v="1176470"/>
    <s v="CREDITOS DE CONSUMO"/>
    <n v="0"/>
    <n v="0"/>
    <n v="890480123"/>
    <s v="UNIVERSIDAD DE CARTAGENA"/>
    <n v="5"/>
    <m/>
    <m/>
    <m/>
    <m/>
    <n v="1"/>
    <n v="7"/>
    <n v="2"/>
  </r>
  <r>
    <n v="39226"/>
    <s v="C"/>
    <x v="498"/>
    <x v="0"/>
    <n v="4"/>
    <n v="17707"/>
    <d v="2020-10-13T00:00:00"/>
    <d v="2021-04-30T00:00:00"/>
    <n v="0"/>
    <n v="1"/>
    <n v="5"/>
    <n v="30"/>
    <n v="2"/>
    <n v="13121400"/>
    <n v="13940000"/>
    <n v="1000000"/>
    <n v="173103"/>
    <n v="170842"/>
    <n v="0"/>
    <n v="0"/>
    <n v="0"/>
    <m/>
    <n v="0"/>
    <n v="0"/>
    <n v="0"/>
    <m/>
    <m/>
    <d v="2021-03-30T00:00:00"/>
    <n v="1"/>
    <s v="O"/>
    <n v="1"/>
    <n v="30"/>
    <n v="0"/>
    <m/>
    <m/>
    <m/>
    <m/>
    <m/>
    <m/>
    <n v="1"/>
    <n v="1"/>
    <m/>
    <m/>
    <n v="131616"/>
    <s v="CREDITOS DE CONSUMO"/>
    <n v="0"/>
    <n v="0"/>
    <n v="890480123"/>
    <s v="UNIVERSIDAD DE CARTAGENA"/>
    <n v="5"/>
    <m/>
    <m/>
    <m/>
    <m/>
    <n v="1"/>
    <n v="7"/>
    <n v="2"/>
  </r>
  <r>
    <n v="1037884"/>
    <s v="C"/>
    <x v="498"/>
    <x v="0"/>
    <n v="4"/>
    <n v="17924"/>
    <d v="2020-12-28T00:00:00"/>
    <d v="2023-12-30T00:00:00"/>
    <n v="0"/>
    <n v="1"/>
    <n v="3"/>
    <n v="30"/>
    <n v="2"/>
    <n v="16011168"/>
    <n v="17240000"/>
    <n v="4841823"/>
    <n v="170251"/>
    <n v="4520286"/>
    <n v="0"/>
    <n v="0"/>
    <n v="0"/>
    <m/>
    <n v="0"/>
    <n v="0"/>
    <n v="0"/>
    <m/>
    <m/>
    <d v="2021-03-30T00:00:00"/>
    <n v="9"/>
    <s v="O"/>
    <n v="1"/>
    <n v="30"/>
    <n v="0"/>
    <m/>
    <m/>
    <m/>
    <m/>
    <m/>
    <m/>
    <n v="1"/>
    <n v="1"/>
    <m/>
    <m/>
    <n v="3482402"/>
    <s v="CREDITOS DE CONSUMO"/>
    <n v="0"/>
    <n v="0"/>
    <n v="890480123"/>
    <s v="UNIVERSIDAD DE CARTAGENA"/>
    <n v="5"/>
    <m/>
    <m/>
    <m/>
    <m/>
    <n v="1"/>
    <n v="7"/>
    <n v="2"/>
  </r>
  <r>
    <n v="90789817"/>
    <s v="C"/>
    <x v="499"/>
    <x v="0"/>
    <n v="4"/>
    <n v="16745"/>
    <d v="2019-12-27T00:00:00"/>
    <d v="2026-12-30T00:00:00"/>
    <n v="0"/>
    <n v="1"/>
    <n v="15"/>
    <n v="30"/>
    <n v="2"/>
    <n v="9119963"/>
    <n v="9511000"/>
    <n v="128054949"/>
    <n v="2068091"/>
    <n v="110719505"/>
    <n v="0"/>
    <n v="0"/>
    <n v="0"/>
    <m/>
    <n v="0"/>
    <n v="0"/>
    <n v="0"/>
    <m/>
    <m/>
    <d v="2021-03-30T00:00:00"/>
    <n v="1"/>
    <s v="O"/>
    <n v="1"/>
    <n v="30"/>
    <n v="0"/>
    <m/>
    <m/>
    <m/>
    <m/>
    <m/>
    <m/>
    <n v="1"/>
    <n v="1"/>
    <m/>
    <m/>
    <n v="19929688"/>
    <s v="CREDITOS DE CONSUMO"/>
    <n v="0"/>
    <n v="0"/>
    <n v="890480123"/>
    <s v="UNIVERSIDAD DE CARTAGENA"/>
    <n v="5"/>
    <m/>
    <m/>
    <m/>
    <m/>
    <n v="1"/>
    <n v="7"/>
    <n v="2"/>
  </r>
  <r>
    <n v="2569"/>
    <s v="C"/>
    <x v="500"/>
    <x v="0"/>
    <n v="4"/>
    <n v="550021867"/>
    <d v="2020-10-29T00:00:00"/>
    <d v="2024-02-28T00:00:00"/>
    <n v="0"/>
    <n v="1"/>
    <n v="0"/>
    <n v="30"/>
    <n v="2"/>
    <n v="22490513"/>
    <n v="24960000"/>
    <n v="8430"/>
    <n v="324"/>
    <n v="7077"/>
    <n v="0"/>
    <n v="0"/>
    <n v="0"/>
    <m/>
    <n v="0"/>
    <n v="0"/>
    <n v="0"/>
    <m/>
    <m/>
    <d v="2021-03-31T00:00:00"/>
    <n v="1"/>
    <s v="O"/>
    <n v="1"/>
    <n v="30"/>
    <n v="0"/>
    <m/>
    <m/>
    <m/>
    <m/>
    <m/>
    <m/>
    <n v="1"/>
    <n v="1"/>
    <m/>
    <m/>
    <n v="4508"/>
    <s v="CREDITOS DE CONSUMO"/>
    <n v="0"/>
    <n v="0"/>
    <n v="890480123"/>
    <s v="UNIVERSIDAD DE CARTAGENA"/>
    <n v="5"/>
    <m/>
    <m/>
    <m/>
    <m/>
    <n v="2"/>
    <n v="7"/>
    <n v="1"/>
  </r>
  <r>
    <n v="264011"/>
    <s v="C"/>
    <x v="500"/>
    <x v="0"/>
    <n v="4"/>
    <n v="550023106"/>
    <d v="2020-10-29T00:00:00"/>
    <d v="2024-02-28T00:00:00"/>
    <n v="0"/>
    <n v="1"/>
    <n v="0"/>
    <n v="30"/>
    <n v="2"/>
    <n v="22490513"/>
    <n v="24960000"/>
    <n v="908296"/>
    <n v="34919"/>
    <n v="727190"/>
    <n v="0"/>
    <n v="0"/>
    <n v="0"/>
    <m/>
    <n v="0"/>
    <n v="0"/>
    <n v="0"/>
    <m/>
    <m/>
    <d v="2021-03-31T00:00:00"/>
    <n v="1"/>
    <s v="O"/>
    <n v="1"/>
    <n v="30"/>
    <n v="0"/>
    <m/>
    <m/>
    <m/>
    <m/>
    <m/>
    <m/>
    <n v="1"/>
    <n v="1"/>
    <m/>
    <m/>
    <n v="463179"/>
    <s v="CREDITOS DE CONSUMO"/>
    <n v="0"/>
    <n v="0"/>
    <n v="890480123"/>
    <s v="UNIVERSIDAD DE CARTAGENA"/>
    <n v="5"/>
    <m/>
    <m/>
    <m/>
    <m/>
    <n v="2"/>
    <n v="7"/>
    <n v="1"/>
  </r>
  <r>
    <n v="263940"/>
    <s v="C"/>
    <x v="500"/>
    <x v="0"/>
    <n v="4"/>
    <n v="550023114"/>
    <d v="2020-10-29T00:00:00"/>
    <d v="2024-02-28T00:00:00"/>
    <n v="0"/>
    <n v="1"/>
    <n v="0"/>
    <n v="30"/>
    <n v="2"/>
    <n v="22490513"/>
    <n v="24960000"/>
    <n v="910707"/>
    <n v="35012"/>
    <n v="726995"/>
    <n v="0"/>
    <n v="0"/>
    <n v="0"/>
    <m/>
    <n v="0"/>
    <n v="0"/>
    <n v="0"/>
    <m/>
    <m/>
    <d v="2021-03-31T00:00:00"/>
    <n v="1"/>
    <s v="O"/>
    <n v="1"/>
    <n v="30"/>
    <n v="0"/>
    <m/>
    <m/>
    <m/>
    <m/>
    <m/>
    <m/>
    <n v="1"/>
    <n v="1"/>
    <m/>
    <m/>
    <n v="463055"/>
    <s v="CREDITOS DE CONSUMO"/>
    <n v="0"/>
    <n v="0"/>
    <n v="890480123"/>
    <s v="UNIVERSIDAD DE CARTAGENA"/>
    <n v="5"/>
    <m/>
    <m/>
    <m/>
    <m/>
    <n v="2"/>
    <n v="7"/>
    <n v="1"/>
  </r>
  <r>
    <n v="231364"/>
    <s v="C"/>
    <x v="500"/>
    <x v="0"/>
    <n v="4"/>
    <n v="550023139"/>
    <d v="2020-10-29T00:00:00"/>
    <d v="2024-02-28T00:00:00"/>
    <n v="0"/>
    <n v="1"/>
    <n v="0"/>
    <n v="30"/>
    <n v="2"/>
    <n v="22490513"/>
    <n v="24960000"/>
    <n v="795817"/>
    <n v="30595"/>
    <n v="637269"/>
    <n v="0"/>
    <n v="0"/>
    <n v="0"/>
    <m/>
    <n v="0"/>
    <n v="0"/>
    <n v="0"/>
    <m/>
    <m/>
    <d v="2021-03-31T00:00:00"/>
    <n v="1"/>
    <s v="O"/>
    <n v="1"/>
    <n v="30"/>
    <n v="0"/>
    <m/>
    <m/>
    <m/>
    <m/>
    <m/>
    <m/>
    <n v="1"/>
    <n v="1"/>
    <m/>
    <m/>
    <n v="405905"/>
    <s v="CREDITOS DE CONSUMO"/>
    <n v="0"/>
    <n v="0"/>
    <n v="890480123"/>
    <s v="UNIVERSIDAD DE CARTAGENA"/>
    <n v="5"/>
    <m/>
    <m/>
    <m/>
    <m/>
    <n v="2"/>
    <n v="7"/>
    <n v="1"/>
  </r>
  <r>
    <n v="247590"/>
    <s v="C"/>
    <x v="500"/>
    <x v="0"/>
    <n v="4"/>
    <n v="550023150"/>
    <d v="2020-10-29T00:00:00"/>
    <d v="2024-02-28T00:00:00"/>
    <n v="0"/>
    <n v="1"/>
    <n v="0"/>
    <n v="30"/>
    <n v="2"/>
    <n v="22490513"/>
    <n v="24960000"/>
    <n v="851815"/>
    <n v="32748"/>
    <n v="681960"/>
    <n v="0"/>
    <n v="0"/>
    <n v="0"/>
    <m/>
    <n v="0"/>
    <n v="0"/>
    <n v="0"/>
    <m/>
    <m/>
    <d v="2021-03-31T00:00:00"/>
    <n v="1"/>
    <s v="O"/>
    <n v="1"/>
    <n v="30"/>
    <n v="0"/>
    <m/>
    <m/>
    <m/>
    <m/>
    <m/>
    <m/>
    <n v="1"/>
    <n v="1"/>
    <m/>
    <m/>
    <n v="434370"/>
    <s v="CREDITOS DE CONSUMO"/>
    <n v="0"/>
    <n v="0"/>
    <n v="890480123"/>
    <s v="UNIVERSIDAD DE CARTAGENA"/>
    <n v="5"/>
    <m/>
    <m/>
    <m/>
    <m/>
    <n v="2"/>
    <n v="7"/>
    <n v="1"/>
  </r>
  <r>
    <n v="57796"/>
    <s v="C"/>
    <x v="500"/>
    <x v="0"/>
    <n v="4"/>
    <n v="550023221"/>
    <d v="2020-10-29T00:00:00"/>
    <d v="2024-02-28T00:00:00"/>
    <n v="0"/>
    <n v="1"/>
    <n v="0"/>
    <n v="30"/>
    <n v="2"/>
    <n v="22490513"/>
    <n v="24960000"/>
    <n v="189352"/>
    <n v="7280"/>
    <n v="159192"/>
    <n v="0"/>
    <n v="0"/>
    <n v="0"/>
    <m/>
    <n v="0"/>
    <n v="0"/>
    <n v="0"/>
    <m/>
    <m/>
    <d v="2021-03-31T00:00:00"/>
    <n v="1"/>
    <s v="O"/>
    <n v="1"/>
    <n v="30"/>
    <n v="0"/>
    <m/>
    <m/>
    <m/>
    <m/>
    <m/>
    <m/>
    <n v="1"/>
    <n v="1"/>
    <m/>
    <m/>
    <n v="101396"/>
    <s v="CREDITOS DE CONSUMO"/>
    <n v="0"/>
    <n v="0"/>
    <n v="890480123"/>
    <s v="UNIVERSIDAD DE CARTAGENA"/>
    <n v="5"/>
    <m/>
    <m/>
    <m/>
    <m/>
    <n v="2"/>
    <n v="7"/>
    <n v="1"/>
  </r>
  <r>
    <n v="19990"/>
    <s v="C"/>
    <x v="500"/>
    <x v="0"/>
    <n v="4"/>
    <n v="550023245"/>
    <d v="2020-10-29T00:00:00"/>
    <d v="2024-02-28T00:00:00"/>
    <n v="0"/>
    <n v="1"/>
    <n v="0"/>
    <n v="30"/>
    <n v="2"/>
    <n v="22490513"/>
    <n v="24960000"/>
    <n v="65492"/>
    <n v="2518"/>
    <n v="55061"/>
    <n v="0"/>
    <n v="0"/>
    <n v="0"/>
    <m/>
    <n v="0"/>
    <n v="0"/>
    <n v="0"/>
    <m/>
    <m/>
    <d v="2021-03-31T00:00:00"/>
    <n v="1"/>
    <s v="O"/>
    <n v="1"/>
    <n v="30"/>
    <n v="0"/>
    <m/>
    <m/>
    <m/>
    <m/>
    <m/>
    <m/>
    <n v="1"/>
    <n v="1"/>
    <m/>
    <m/>
    <n v="35071"/>
    <s v="CREDITOS DE CONSUMO"/>
    <n v="0"/>
    <n v="0"/>
    <n v="890480123"/>
    <s v="UNIVERSIDAD DE CARTAGENA"/>
    <n v="5"/>
    <m/>
    <m/>
    <m/>
    <m/>
    <n v="2"/>
    <n v="7"/>
    <n v="1"/>
  </r>
  <r>
    <n v="23260"/>
    <s v="C"/>
    <x v="500"/>
    <x v="0"/>
    <n v="4"/>
    <n v="550023264"/>
    <d v="2020-10-29T00:00:00"/>
    <d v="2024-02-28T00:00:00"/>
    <n v="0"/>
    <n v="1"/>
    <n v="0"/>
    <n v="30"/>
    <n v="2"/>
    <n v="22490513"/>
    <n v="24960000"/>
    <n v="76180"/>
    <n v="2929"/>
    <n v="64068"/>
    <n v="0"/>
    <n v="0"/>
    <n v="0"/>
    <m/>
    <n v="0"/>
    <n v="0"/>
    <n v="0"/>
    <m/>
    <m/>
    <d v="2021-03-31T00:00:00"/>
    <n v="1"/>
    <s v="O"/>
    <n v="1"/>
    <n v="30"/>
    <n v="0"/>
    <m/>
    <m/>
    <m/>
    <m/>
    <m/>
    <m/>
    <n v="1"/>
    <n v="1"/>
    <m/>
    <m/>
    <n v="40808"/>
    <s v="CREDITOS DE CONSUMO"/>
    <n v="0"/>
    <n v="0"/>
    <n v="890480123"/>
    <s v="UNIVERSIDAD DE CARTAGENA"/>
    <n v="5"/>
    <m/>
    <m/>
    <m/>
    <m/>
    <n v="2"/>
    <n v="7"/>
    <n v="1"/>
  </r>
  <r>
    <n v="113807"/>
    <s v="C"/>
    <x v="500"/>
    <x v="0"/>
    <n v="4"/>
    <n v="550023292"/>
    <d v="2020-10-29T00:00:00"/>
    <d v="2024-02-28T00:00:00"/>
    <n v="0"/>
    <n v="1"/>
    <n v="0"/>
    <n v="30"/>
    <n v="2"/>
    <n v="22490513"/>
    <n v="24960000"/>
    <n v="372851"/>
    <n v="14334"/>
    <n v="313469"/>
    <n v="0"/>
    <n v="0"/>
    <n v="0"/>
    <m/>
    <n v="0"/>
    <n v="0"/>
    <n v="0"/>
    <m/>
    <m/>
    <d v="2021-03-31T00:00:00"/>
    <n v="1"/>
    <s v="O"/>
    <n v="1"/>
    <n v="30"/>
    <n v="0"/>
    <m/>
    <m/>
    <m/>
    <m/>
    <m/>
    <m/>
    <n v="1"/>
    <n v="1"/>
    <m/>
    <m/>
    <n v="199662"/>
    <s v="CREDITOS DE CONSUMO"/>
    <n v="0"/>
    <n v="0"/>
    <n v="890480123"/>
    <s v="UNIVERSIDAD DE CARTAGENA"/>
    <n v="5"/>
    <m/>
    <m/>
    <m/>
    <m/>
    <n v="2"/>
    <n v="7"/>
    <n v="1"/>
  </r>
  <r>
    <n v="32852"/>
    <s v="C"/>
    <x v="500"/>
    <x v="0"/>
    <n v="4"/>
    <n v="550023417"/>
    <d v="2020-10-29T00:00:00"/>
    <d v="2024-02-28T00:00:00"/>
    <n v="0"/>
    <n v="1"/>
    <n v="0"/>
    <n v="30"/>
    <n v="2"/>
    <n v="22490513"/>
    <n v="24960000"/>
    <n v="107631"/>
    <n v="4138"/>
    <n v="90488"/>
    <n v="0"/>
    <n v="0"/>
    <n v="0"/>
    <m/>
    <n v="0"/>
    <n v="0"/>
    <n v="0"/>
    <m/>
    <m/>
    <d v="2021-03-31T00:00:00"/>
    <n v="1"/>
    <s v="O"/>
    <n v="1"/>
    <n v="30"/>
    <n v="0"/>
    <m/>
    <m/>
    <m/>
    <m/>
    <m/>
    <m/>
    <n v="1"/>
    <n v="1"/>
    <m/>
    <m/>
    <n v="57636"/>
    <s v="CREDITOS DE CONSUMO"/>
    <n v="0"/>
    <n v="0"/>
    <n v="890480123"/>
    <s v="UNIVERSIDAD DE CARTAGENA"/>
    <n v="5"/>
    <m/>
    <m/>
    <m/>
    <m/>
    <n v="2"/>
    <n v="7"/>
    <n v="1"/>
  </r>
  <r>
    <n v="126798"/>
    <s v="C"/>
    <x v="500"/>
    <x v="0"/>
    <n v="4"/>
    <n v="550023457"/>
    <d v="2020-10-29T00:00:00"/>
    <d v="2024-02-28T00:00:00"/>
    <n v="0"/>
    <n v="1"/>
    <n v="0"/>
    <n v="30"/>
    <n v="2"/>
    <n v="22490513"/>
    <n v="24960000"/>
    <n v="415399"/>
    <n v="15970"/>
    <n v="349252"/>
    <n v="0"/>
    <n v="0"/>
    <n v="0"/>
    <m/>
    <n v="0"/>
    <n v="0"/>
    <n v="0"/>
    <m/>
    <m/>
    <d v="2021-03-31T00:00:00"/>
    <n v="1"/>
    <s v="O"/>
    <n v="1"/>
    <n v="30"/>
    <n v="0"/>
    <m/>
    <m/>
    <m/>
    <m/>
    <m/>
    <m/>
    <n v="1"/>
    <n v="1"/>
    <m/>
    <m/>
    <n v="222454"/>
    <s v="CREDITOS DE CONSUMO"/>
    <n v="0"/>
    <n v="0"/>
    <n v="890480123"/>
    <s v="UNIVERSIDAD DE CARTAGENA"/>
    <n v="5"/>
    <m/>
    <m/>
    <m/>
    <m/>
    <n v="2"/>
    <n v="7"/>
    <n v="1"/>
  </r>
  <r>
    <n v="96391"/>
    <s v="C"/>
    <x v="500"/>
    <x v="0"/>
    <n v="4"/>
    <n v="550023482"/>
    <d v="2020-10-29T00:00:00"/>
    <d v="2024-02-28T00:00:00"/>
    <n v="0"/>
    <n v="1"/>
    <n v="0"/>
    <n v="30"/>
    <n v="2"/>
    <n v="22490513"/>
    <n v="24960000"/>
    <n v="315806"/>
    <n v="12141"/>
    <n v="265498"/>
    <n v="0"/>
    <n v="0"/>
    <n v="0"/>
    <m/>
    <n v="0"/>
    <n v="0"/>
    <n v="0"/>
    <m/>
    <m/>
    <d v="2021-03-31T00:00:00"/>
    <n v="1"/>
    <s v="O"/>
    <n v="1"/>
    <n v="30"/>
    <n v="0"/>
    <m/>
    <m/>
    <m/>
    <m/>
    <m/>
    <m/>
    <n v="1"/>
    <n v="1"/>
    <m/>
    <m/>
    <n v="169107"/>
    <s v="CREDITOS DE CONSUMO"/>
    <n v="0"/>
    <n v="0"/>
    <n v="890480123"/>
    <s v="UNIVERSIDAD DE CARTAGENA"/>
    <n v="5"/>
    <m/>
    <m/>
    <m/>
    <m/>
    <n v="2"/>
    <n v="7"/>
    <n v="1"/>
  </r>
  <r>
    <n v="40033"/>
    <s v="C"/>
    <x v="500"/>
    <x v="0"/>
    <n v="4"/>
    <n v="550023489"/>
    <d v="2020-10-29T00:00:00"/>
    <d v="2024-02-28T00:00:00"/>
    <n v="0"/>
    <n v="1"/>
    <n v="0"/>
    <n v="30"/>
    <n v="2"/>
    <n v="22490513"/>
    <n v="24960000"/>
    <n v="131163"/>
    <n v="5043"/>
    <n v="110266"/>
    <n v="0"/>
    <n v="0"/>
    <n v="0"/>
    <m/>
    <n v="0"/>
    <n v="0"/>
    <n v="0"/>
    <m/>
    <m/>
    <d v="2021-03-31T00:00:00"/>
    <n v="1"/>
    <s v="O"/>
    <n v="1"/>
    <n v="30"/>
    <n v="0"/>
    <m/>
    <m/>
    <m/>
    <m/>
    <m/>
    <m/>
    <n v="1"/>
    <n v="1"/>
    <m/>
    <m/>
    <n v="70233"/>
    <s v="CREDITOS DE CONSUMO"/>
    <n v="0"/>
    <n v="0"/>
    <n v="890480123"/>
    <s v="UNIVERSIDAD DE CARTAGENA"/>
    <n v="5"/>
    <m/>
    <m/>
    <m/>
    <m/>
    <n v="2"/>
    <n v="7"/>
    <n v="1"/>
  </r>
  <r>
    <n v="90205"/>
    <s v="C"/>
    <x v="500"/>
    <x v="0"/>
    <n v="4"/>
    <n v="550023504"/>
    <d v="2020-10-29T00:00:00"/>
    <d v="2024-02-28T00:00:00"/>
    <n v="0"/>
    <n v="1"/>
    <n v="0"/>
    <n v="30"/>
    <n v="2"/>
    <n v="22490513"/>
    <n v="24960000"/>
    <n v="295507"/>
    <n v="11361"/>
    <n v="248459"/>
    <n v="0"/>
    <n v="0"/>
    <n v="0"/>
    <m/>
    <n v="0"/>
    <n v="0"/>
    <n v="0"/>
    <m/>
    <m/>
    <d v="2021-03-31T00:00:00"/>
    <n v="1"/>
    <s v="O"/>
    <n v="1"/>
    <n v="30"/>
    <n v="0"/>
    <m/>
    <m/>
    <m/>
    <m/>
    <m/>
    <m/>
    <n v="1"/>
    <n v="1"/>
    <m/>
    <m/>
    <n v="158254"/>
    <s v="CREDITOS DE CONSUMO"/>
    <n v="0"/>
    <n v="0"/>
    <n v="890480123"/>
    <s v="UNIVERSIDAD DE CARTAGENA"/>
    <n v="5"/>
    <m/>
    <m/>
    <m/>
    <m/>
    <n v="2"/>
    <n v="7"/>
    <n v="1"/>
  </r>
  <r>
    <n v="41836"/>
    <s v="C"/>
    <x v="500"/>
    <x v="0"/>
    <n v="4"/>
    <n v="550023578"/>
    <d v="2020-10-29T00:00:00"/>
    <d v="2024-02-28T00:00:00"/>
    <n v="0"/>
    <n v="1"/>
    <n v="0"/>
    <n v="30"/>
    <n v="2"/>
    <n v="22490513"/>
    <n v="24960000"/>
    <n v="137039"/>
    <n v="5268"/>
    <n v="115232"/>
    <n v="0"/>
    <n v="0"/>
    <n v="0"/>
    <m/>
    <n v="0"/>
    <n v="0"/>
    <n v="0"/>
    <m/>
    <m/>
    <d v="2021-03-31T00:00:00"/>
    <n v="1"/>
    <s v="O"/>
    <n v="1"/>
    <n v="30"/>
    <n v="0"/>
    <m/>
    <m/>
    <m/>
    <m/>
    <m/>
    <m/>
    <n v="1"/>
    <n v="1"/>
    <m/>
    <m/>
    <n v="73396"/>
    <s v="CREDITOS DE CONSUMO"/>
    <n v="0"/>
    <n v="0"/>
    <n v="890480123"/>
    <s v="UNIVERSIDAD DE CARTAGENA"/>
    <n v="5"/>
    <m/>
    <m/>
    <m/>
    <m/>
    <n v="2"/>
    <n v="7"/>
    <n v="1"/>
  </r>
  <r>
    <n v="415936"/>
    <s v="C"/>
    <x v="500"/>
    <x v="0"/>
    <n v="4"/>
    <n v="550023620"/>
    <d v="2020-10-29T00:00:00"/>
    <d v="2024-02-28T00:00:00"/>
    <n v="0"/>
    <n v="1"/>
    <n v="0"/>
    <n v="30"/>
    <n v="2"/>
    <n v="22490513"/>
    <n v="24960000"/>
    <n v="1505975"/>
    <n v="57897"/>
    <n v="1145652"/>
    <n v="0"/>
    <n v="0"/>
    <n v="0"/>
    <m/>
    <n v="0"/>
    <n v="0"/>
    <n v="0"/>
    <m/>
    <m/>
    <d v="2021-03-31T00:00:00"/>
    <n v="1"/>
    <s v="O"/>
    <n v="1"/>
    <n v="30"/>
    <n v="0"/>
    <m/>
    <m/>
    <m/>
    <m/>
    <m/>
    <m/>
    <n v="1"/>
    <n v="1"/>
    <m/>
    <m/>
    <n v="729716"/>
    <s v="CREDITOS DE CONSUMO"/>
    <n v="0"/>
    <n v="0"/>
    <n v="890480123"/>
    <s v="UNIVERSIDAD DE CARTAGENA"/>
    <n v="5"/>
    <m/>
    <m/>
    <m/>
    <m/>
    <n v="2"/>
    <n v="7"/>
    <n v="1"/>
  </r>
  <r>
    <n v="129912"/>
    <s v="C"/>
    <x v="500"/>
    <x v="0"/>
    <n v="4"/>
    <n v="550023656"/>
    <d v="2020-03-02T00:00:00"/>
    <d v="2024-02-28T00:00:00"/>
    <n v="0"/>
    <n v="1"/>
    <n v="0"/>
    <n v="30"/>
    <n v="2"/>
    <n v="22490513"/>
    <n v="24960000"/>
    <n v="424799"/>
    <n v="16331"/>
    <n v="357830"/>
    <n v="0"/>
    <n v="0"/>
    <n v="0"/>
    <m/>
    <n v="0"/>
    <n v="0"/>
    <n v="0"/>
    <m/>
    <m/>
    <d v="2021-03-31T00:00:00"/>
    <n v="1"/>
    <s v="O"/>
    <n v="1"/>
    <n v="30"/>
    <n v="0"/>
    <m/>
    <m/>
    <m/>
    <m/>
    <m/>
    <m/>
    <n v="1"/>
    <n v="1"/>
    <m/>
    <m/>
    <n v="227918"/>
    <s v="CREDITOS DE CONSUMO"/>
    <n v="0"/>
    <n v="0"/>
    <n v="890480123"/>
    <s v="UNIVERSIDAD DE CARTAGENA"/>
    <n v="5"/>
    <m/>
    <m/>
    <m/>
    <m/>
    <n v="2"/>
    <n v="7"/>
    <n v="2"/>
  </r>
  <r>
    <n v="61563"/>
    <s v="C"/>
    <x v="500"/>
    <x v="0"/>
    <n v="4"/>
    <n v="550023984"/>
    <d v="2020-07-18T00:00:00"/>
    <d v="2024-02-28T00:00:00"/>
    <n v="0"/>
    <n v="1"/>
    <n v="0"/>
    <n v="30"/>
    <n v="2"/>
    <n v="22490513"/>
    <n v="24960000"/>
    <n v="201513"/>
    <n v="7747"/>
    <n v="169570"/>
    <n v="0"/>
    <n v="0"/>
    <n v="0"/>
    <m/>
    <n v="0"/>
    <n v="0"/>
    <n v="0"/>
    <m/>
    <m/>
    <d v="2021-03-31T00:00:00"/>
    <n v="1"/>
    <s v="O"/>
    <n v="1"/>
    <n v="30"/>
    <n v="0"/>
    <m/>
    <m/>
    <m/>
    <m/>
    <m/>
    <m/>
    <n v="1"/>
    <n v="1"/>
    <m/>
    <m/>
    <n v="108007"/>
    <s v="CREDITOS DE CONSUMO"/>
    <n v="0"/>
    <n v="0"/>
    <n v="890480123"/>
    <s v="UNIVERSIDAD DE CARTAGENA"/>
    <n v="5"/>
    <m/>
    <m/>
    <m/>
    <m/>
    <n v="2"/>
    <n v="7"/>
    <n v="2"/>
  </r>
  <r>
    <n v="309927"/>
    <s v="C"/>
    <x v="500"/>
    <x v="0"/>
    <n v="4"/>
    <n v="550024196"/>
    <d v="2020-08-19T00:00:00"/>
    <d v="2024-02-28T00:00:00"/>
    <n v="0"/>
    <n v="1"/>
    <n v="0"/>
    <n v="30"/>
    <n v="2"/>
    <n v="22490513"/>
    <n v="24960000"/>
    <n v="1064115"/>
    <n v="40910"/>
    <n v="853661"/>
    <n v="0"/>
    <n v="0"/>
    <n v="0"/>
    <m/>
    <n v="0"/>
    <n v="0"/>
    <n v="0"/>
    <m/>
    <m/>
    <d v="2021-03-31T00:00:00"/>
    <n v="1"/>
    <s v="O"/>
    <n v="1"/>
    <n v="30"/>
    <n v="0"/>
    <m/>
    <m/>
    <m/>
    <m/>
    <m/>
    <m/>
    <n v="1"/>
    <n v="1"/>
    <m/>
    <m/>
    <n v="543734"/>
    <s v="CREDITOS DE CONSUMO"/>
    <n v="0"/>
    <n v="0"/>
    <n v="890480123"/>
    <s v="UNIVERSIDAD DE CARTAGENA"/>
    <n v="5"/>
    <m/>
    <m/>
    <m/>
    <m/>
    <n v="2"/>
    <n v="7"/>
    <n v="2"/>
  </r>
  <r>
    <n v="85889"/>
    <s v="C"/>
    <x v="500"/>
    <x v="0"/>
    <n v="4"/>
    <n v="550024445"/>
    <d v="2020-09-30T00:00:00"/>
    <d v="2024-02-28T00:00:00"/>
    <n v="0"/>
    <n v="1"/>
    <n v="0"/>
    <n v="30"/>
    <n v="2"/>
    <n v="22490513"/>
    <n v="24960000"/>
    <n v="280037"/>
    <n v="10766"/>
    <n v="236571"/>
    <n v="0"/>
    <n v="0"/>
    <n v="0"/>
    <m/>
    <n v="0"/>
    <n v="0"/>
    <n v="0"/>
    <m/>
    <m/>
    <d v="2021-03-30T00:00:00"/>
    <n v="1"/>
    <s v="O"/>
    <n v="1"/>
    <n v="30"/>
    <n v="0"/>
    <m/>
    <m/>
    <m/>
    <m/>
    <m/>
    <m/>
    <n v="1"/>
    <n v="1"/>
    <m/>
    <m/>
    <n v="150682"/>
    <s v="CREDITOS DE CONSUMO"/>
    <n v="0"/>
    <n v="0"/>
    <n v="890480123"/>
    <s v="UNIVERSIDAD DE CARTAGENA"/>
    <n v="5"/>
    <m/>
    <m/>
    <m/>
    <m/>
    <n v="2"/>
    <n v="7"/>
    <n v="2"/>
  </r>
  <r>
    <n v="171199"/>
    <s v="C"/>
    <x v="500"/>
    <x v="0"/>
    <n v="4"/>
    <n v="550024649"/>
    <d v="2020-10-27T00:00:00"/>
    <d v="2024-02-28T00:00:00"/>
    <n v="0"/>
    <n v="1"/>
    <n v="0"/>
    <n v="30"/>
    <n v="2"/>
    <n v="22490513"/>
    <n v="24960000"/>
    <n v="559757"/>
    <n v="21520"/>
    <n v="471550"/>
    <n v="0"/>
    <n v="0"/>
    <n v="0"/>
    <m/>
    <n v="0"/>
    <n v="0"/>
    <n v="0"/>
    <m/>
    <m/>
    <d v="2021-03-31T00:00:00"/>
    <n v="1"/>
    <s v="O"/>
    <n v="1"/>
    <n v="30"/>
    <n v="0"/>
    <m/>
    <m/>
    <m/>
    <m/>
    <m/>
    <m/>
    <n v="1"/>
    <n v="1"/>
    <m/>
    <m/>
    <n v="300351"/>
    <s v="CREDITOS DE CONSUMO"/>
    <n v="0"/>
    <n v="0"/>
    <n v="890480123"/>
    <s v="UNIVERSIDAD DE CARTAGENA"/>
    <n v="5"/>
    <m/>
    <m/>
    <m/>
    <m/>
    <n v="2"/>
    <n v="7"/>
    <n v="2"/>
  </r>
  <r>
    <n v="266269"/>
    <s v="C"/>
    <x v="500"/>
    <x v="0"/>
    <n v="4"/>
    <n v="550024823"/>
    <d v="2020-11-17T00:00:00"/>
    <d v="2024-02-28T00:00:00"/>
    <n v="0"/>
    <n v="1"/>
    <n v="0"/>
    <n v="30"/>
    <n v="2"/>
    <n v="22490513"/>
    <n v="24960000"/>
    <n v="871128"/>
    <n v="33490"/>
    <n v="733411"/>
    <n v="0"/>
    <n v="0"/>
    <n v="0"/>
    <m/>
    <n v="0"/>
    <n v="0"/>
    <n v="0"/>
    <m/>
    <m/>
    <d v="2021-03-31T00:00:00"/>
    <n v="1"/>
    <s v="O"/>
    <n v="1"/>
    <n v="30"/>
    <n v="0"/>
    <m/>
    <m/>
    <m/>
    <m/>
    <m/>
    <m/>
    <n v="1"/>
    <n v="1"/>
    <m/>
    <m/>
    <n v="467142"/>
    <s v="CREDITOS DE CONSUMO"/>
    <n v="0"/>
    <n v="0"/>
    <n v="890480123"/>
    <s v="UNIVERSIDAD DE CARTAGENA"/>
    <n v="5"/>
    <m/>
    <m/>
    <m/>
    <m/>
    <n v="2"/>
    <n v="7"/>
    <n v="2"/>
  </r>
  <r>
    <n v="255071"/>
    <s v="C"/>
    <x v="500"/>
    <x v="0"/>
    <n v="4"/>
    <n v="550024988"/>
    <d v="2020-12-04T00:00:00"/>
    <d v="2024-02-28T00:00:00"/>
    <n v="0"/>
    <n v="1"/>
    <n v="0"/>
    <n v="30"/>
    <n v="2"/>
    <n v="22490513"/>
    <n v="24960000"/>
    <n v="833348"/>
    <n v="32038"/>
    <n v="702567"/>
    <n v="0"/>
    <n v="0"/>
    <n v="0"/>
    <m/>
    <n v="0"/>
    <n v="0"/>
    <n v="0"/>
    <m/>
    <m/>
    <d v="2021-03-31T00:00:00"/>
    <n v="1"/>
    <s v="O"/>
    <n v="1"/>
    <n v="30"/>
    <n v="0"/>
    <m/>
    <m/>
    <m/>
    <m/>
    <m/>
    <m/>
    <n v="1"/>
    <n v="1"/>
    <m/>
    <m/>
    <n v="447496"/>
    <s v="CREDITOS DE CONSUMO"/>
    <n v="0"/>
    <n v="0"/>
    <n v="890480123"/>
    <s v="UNIVERSIDAD DE CARTAGENA"/>
    <n v="5"/>
    <m/>
    <m/>
    <m/>
    <m/>
    <n v="2"/>
    <n v="7"/>
    <n v="2"/>
  </r>
  <r>
    <n v="654929"/>
    <s v="C"/>
    <x v="500"/>
    <x v="0"/>
    <n v="4"/>
    <n v="550025012"/>
    <d v="2020-12-11T00:00:00"/>
    <d v="2024-02-28T00:00:00"/>
    <n v="0"/>
    <n v="1"/>
    <n v="0"/>
    <n v="30"/>
    <n v="2"/>
    <n v="22490513"/>
    <n v="24960000"/>
    <n v="2145499"/>
    <n v="82483"/>
    <n v="1803933"/>
    <n v="0"/>
    <n v="0"/>
    <n v="0"/>
    <m/>
    <n v="0"/>
    <n v="0"/>
    <n v="0"/>
    <m/>
    <m/>
    <d v="2021-03-31T00:00:00"/>
    <n v="1"/>
    <s v="O"/>
    <n v="1"/>
    <n v="30"/>
    <n v="0"/>
    <m/>
    <m/>
    <m/>
    <m/>
    <m/>
    <m/>
    <n v="1"/>
    <n v="1"/>
    <m/>
    <m/>
    <n v="1149004"/>
    <s v="CREDITOS DE CONSUMO"/>
    <n v="0"/>
    <n v="0"/>
    <n v="890480123"/>
    <s v="UNIVERSIDAD DE CARTAGENA"/>
    <n v="5"/>
    <m/>
    <m/>
    <m/>
    <m/>
    <n v="2"/>
    <n v="7"/>
    <n v="2"/>
  </r>
  <r>
    <n v="165316"/>
    <s v="C"/>
    <x v="500"/>
    <x v="0"/>
    <n v="4"/>
    <n v="550025047"/>
    <d v="2020-12-22T00:00:00"/>
    <d v="2024-02-28T00:00:00"/>
    <n v="0"/>
    <n v="1"/>
    <n v="0"/>
    <n v="30"/>
    <n v="2"/>
    <n v="22490513"/>
    <n v="24960000"/>
    <n v="540664"/>
    <n v="20786"/>
    <n v="455345"/>
    <n v="0"/>
    <n v="0"/>
    <n v="0"/>
    <m/>
    <n v="0"/>
    <n v="0"/>
    <n v="0"/>
    <m/>
    <m/>
    <d v="2021-03-31T00:00:00"/>
    <n v="1"/>
    <s v="O"/>
    <n v="1"/>
    <n v="30"/>
    <n v="0"/>
    <m/>
    <m/>
    <m/>
    <m/>
    <m/>
    <m/>
    <n v="1"/>
    <n v="1"/>
    <m/>
    <m/>
    <n v="290029"/>
    <s v="CREDITOS DE CONSUMO"/>
    <n v="0"/>
    <n v="0"/>
    <n v="890480123"/>
    <s v="UNIVERSIDAD DE CARTAGENA"/>
    <n v="5"/>
    <m/>
    <m/>
    <m/>
    <m/>
    <n v="2"/>
    <n v="7"/>
    <n v="2"/>
  </r>
  <r>
    <n v="325286"/>
    <s v="C"/>
    <x v="500"/>
    <x v="0"/>
    <n v="4"/>
    <n v="550025188"/>
    <d v="2021-01-14T00:00:00"/>
    <d v="2024-02-28T00:00:00"/>
    <n v="0"/>
    <n v="1"/>
    <n v="0"/>
    <n v="30"/>
    <n v="2"/>
    <n v="22490513"/>
    <n v="24960000"/>
    <n v="1061622"/>
    <n v="40814"/>
    <n v="895967"/>
    <n v="0"/>
    <n v="0"/>
    <n v="0"/>
    <m/>
    <n v="0"/>
    <n v="0"/>
    <n v="0"/>
    <m/>
    <m/>
    <d v="2021-03-31T00:00:00"/>
    <n v="1"/>
    <s v="O"/>
    <n v="1"/>
    <n v="30"/>
    <n v="0"/>
    <m/>
    <m/>
    <m/>
    <m/>
    <m/>
    <m/>
    <n v="1"/>
    <n v="1"/>
    <m/>
    <m/>
    <n v="570681"/>
    <s v="CREDITOS DE CONSUMO"/>
    <n v="0"/>
    <n v="0"/>
    <n v="890480123"/>
    <s v="UNIVERSIDAD DE CARTAGENA"/>
    <n v="5"/>
    <m/>
    <m/>
    <m/>
    <m/>
    <n v="2"/>
    <n v="7"/>
    <n v="2"/>
  </r>
  <r>
    <n v="371716"/>
    <s v="C"/>
    <x v="500"/>
    <x v="0"/>
    <n v="4"/>
    <n v="550025361"/>
    <d v="2021-02-01T00:00:00"/>
    <d v="2024-02-28T00:00:00"/>
    <n v="0"/>
    <n v="1"/>
    <n v="0"/>
    <n v="30"/>
    <n v="2"/>
    <n v="22490513"/>
    <n v="24960000"/>
    <n v="1242103"/>
    <n v="47751"/>
    <n v="1023853"/>
    <n v="0"/>
    <n v="0"/>
    <n v="0"/>
    <m/>
    <n v="0"/>
    <n v="0"/>
    <n v="0"/>
    <m/>
    <m/>
    <d v="2021-03-31T00:00:00"/>
    <n v="1"/>
    <s v="O"/>
    <n v="1"/>
    <n v="30"/>
    <n v="0"/>
    <m/>
    <m/>
    <m/>
    <m/>
    <m/>
    <m/>
    <n v="1"/>
    <n v="1"/>
    <m/>
    <m/>
    <n v="652137"/>
    <s v="CREDITOS DE CONSUMO"/>
    <n v="0"/>
    <n v="0"/>
    <n v="890480123"/>
    <s v="UNIVERSIDAD DE CARTAGENA"/>
    <n v="5"/>
    <m/>
    <m/>
    <m/>
    <m/>
    <n v="2"/>
    <n v="7"/>
    <n v="2"/>
  </r>
  <r>
    <n v="263363"/>
    <s v="C"/>
    <x v="500"/>
    <x v="0"/>
    <n v="4"/>
    <n v="550025409"/>
    <d v="2021-02-18T00:00:00"/>
    <d v="2024-03-28T00:00:00"/>
    <n v="0"/>
    <n v="1"/>
    <n v="0"/>
    <n v="30"/>
    <n v="2"/>
    <n v="22490513"/>
    <n v="24960000"/>
    <n v="899003"/>
    <n v="34561"/>
    <n v="725406"/>
    <n v="0"/>
    <n v="0"/>
    <n v="0"/>
    <m/>
    <n v="0"/>
    <n v="0"/>
    <n v="0"/>
    <m/>
    <m/>
    <d v="2021-03-31T00:00:00"/>
    <n v="1"/>
    <s v="O"/>
    <n v="1"/>
    <n v="30"/>
    <n v="0"/>
    <m/>
    <m/>
    <m/>
    <m/>
    <m/>
    <m/>
    <n v="1"/>
    <n v="1"/>
    <m/>
    <m/>
    <n v="462043"/>
    <s v="CREDITOS DE CONSUMO"/>
    <n v="0"/>
    <n v="0"/>
    <n v="890480123"/>
    <s v="UNIVERSIDAD DE CARTAGENA"/>
    <n v="5"/>
    <m/>
    <m/>
    <m/>
    <m/>
    <n v="2"/>
    <n v="7"/>
    <n v="2"/>
  </r>
  <r>
    <n v="389585"/>
    <s v="C"/>
    <x v="500"/>
    <x v="0"/>
    <n v="4"/>
    <n v="550025568"/>
    <d v="2021-03-04T00:00:00"/>
    <d v="2024-03-30T00:00:00"/>
    <n v="0"/>
    <n v="1"/>
    <n v="0"/>
    <n v="30"/>
    <n v="2"/>
    <n v="22490513"/>
    <n v="24960000"/>
    <n v="1115973"/>
    <n v="42902"/>
    <n v="1073071"/>
    <n v="0"/>
    <n v="0"/>
    <n v="0"/>
    <m/>
    <n v="0"/>
    <n v="0"/>
    <n v="0"/>
    <m/>
    <m/>
    <d v="2021-03-31T00:00:00"/>
    <n v="1"/>
    <s v="O"/>
    <n v="1"/>
    <n v="30"/>
    <n v="0"/>
    <m/>
    <m/>
    <m/>
    <m/>
    <m/>
    <m/>
    <n v="1"/>
    <n v="1"/>
    <m/>
    <m/>
    <n v="683486"/>
    <s v="CREDITOS DE CONSUMO"/>
    <n v="0"/>
    <n v="0"/>
    <n v="890480123"/>
    <s v="UNIVERSIDAD DE CARTAGENA"/>
    <n v="5"/>
    <m/>
    <m/>
    <m/>
    <m/>
    <n v="2"/>
    <n v="7"/>
    <n v="2"/>
  </r>
  <r>
    <n v="266339"/>
    <s v="C"/>
    <x v="500"/>
    <x v="0"/>
    <n v="4"/>
    <n v="550025614"/>
    <d v="2021-03-19T00:00:00"/>
    <d v="2024-04-30T00:00:00"/>
    <n v="0"/>
    <n v="1"/>
    <n v="0"/>
    <n v="30"/>
    <n v="2"/>
    <n v="22490513"/>
    <n v="24960000"/>
    <n v="733602"/>
    <n v="28203"/>
    <n v="733602"/>
    <n v="0"/>
    <n v="0"/>
    <n v="0"/>
    <m/>
    <n v="0"/>
    <n v="0"/>
    <n v="0"/>
    <m/>
    <m/>
    <d v="2021-03-31T00:00:00"/>
    <n v="1"/>
    <s v="O"/>
    <n v="1"/>
    <n v="30"/>
    <n v="0"/>
    <m/>
    <m/>
    <m/>
    <m/>
    <m/>
    <m/>
    <n v="1"/>
    <n v="1"/>
    <m/>
    <m/>
    <n v="467263"/>
    <s v="CREDITOS DE CONSUMO"/>
    <n v="0"/>
    <n v="0"/>
    <n v="890480123"/>
    <s v="UNIVERSIDAD DE CARTAGENA"/>
    <n v="5"/>
    <m/>
    <m/>
    <m/>
    <m/>
    <n v="2"/>
    <n v="7"/>
    <n v="2"/>
  </r>
  <r>
    <n v="5918"/>
    <s v="C"/>
    <x v="500"/>
    <x v="0"/>
    <n v="4"/>
    <n v="550025621"/>
    <d v="2021-03-19T00:00:00"/>
    <d v="2021-05-30T00:00:00"/>
    <n v="0"/>
    <n v="1"/>
    <n v="0"/>
    <n v="30"/>
    <n v="2"/>
    <n v="0"/>
    <n v="0"/>
    <n v="16300"/>
    <n v="16300"/>
    <n v="16300"/>
    <n v="0"/>
    <n v="0"/>
    <n v="0"/>
    <m/>
    <n v="0"/>
    <n v="0"/>
    <n v="0"/>
    <m/>
    <m/>
    <d v="2021-03-31T00:00:00"/>
    <n v="1"/>
    <s v="O"/>
    <n v="1"/>
    <n v="30"/>
    <n v="0"/>
    <m/>
    <m/>
    <m/>
    <m/>
    <m/>
    <m/>
    <n v="1"/>
    <n v="1"/>
    <m/>
    <m/>
    <n v="10382"/>
    <s v="CREDITOS DE CONSUMO"/>
    <n v="0"/>
    <n v="0"/>
    <n v="890480123"/>
    <s v="UNIVERSIDAD DE CARTAGENA"/>
    <n v="5"/>
    <m/>
    <m/>
    <m/>
    <m/>
    <n v="2"/>
    <n v="7"/>
    <n v="2"/>
  </r>
  <r>
    <n v="2178"/>
    <s v="C"/>
    <x v="500"/>
    <x v="0"/>
    <n v="4"/>
    <n v="550025697"/>
    <d v="2021-03-31T00:00:00"/>
    <d v="2021-05-30T00:00:00"/>
    <n v="0"/>
    <n v="1"/>
    <n v="0"/>
    <n v="30"/>
    <n v="2"/>
    <n v="0"/>
    <n v="0"/>
    <n v="6000"/>
    <n v="6000"/>
    <n v="6000"/>
    <n v="0"/>
    <n v="0"/>
    <n v="0"/>
    <m/>
    <n v="0"/>
    <n v="0"/>
    <n v="0"/>
    <m/>
    <m/>
    <d v="2021-03-31T00:00:00"/>
    <n v="1"/>
    <s v="O"/>
    <n v="1"/>
    <n v="30"/>
    <n v="0"/>
    <m/>
    <m/>
    <m/>
    <m/>
    <m/>
    <m/>
    <n v="1"/>
    <n v="1"/>
    <m/>
    <m/>
    <n v="3822"/>
    <s v="CREDITOS DE CONSUMO"/>
    <n v="0"/>
    <n v="0"/>
    <n v="890480123"/>
    <s v="UNIVERSIDAD DE CARTAGENA"/>
    <n v="5"/>
    <m/>
    <m/>
    <m/>
    <m/>
    <n v="2"/>
    <n v="7"/>
    <n v="2"/>
  </r>
  <r>
    <n v="0"/>
    <s v="C"/>
    <x v="501"/>
    <x v="0"/>
    <n v="4"/>
    <n v="15209"/>
    <d v="2020-10-29T00:00:00"/>
    <d v="2022-07-30T00:00:00"/>
    <n v="0"/>
    <n v="1"/>
    <n v="5"/>
    <n v="30"/>
    <n v="2"/>
    <n v="12185828"/>
    <n v="12890000"/>
    <n v="4301157"/>
    <n v="228466"/>
    <n v="3357755"/>
    <n v="0"/>
    <n v="0"/>
    <n v="0"/>
    <m/>
    <n v="0"/>
    <n v="0"/>
    <n v="0"/>
    <m/>
    <m/>
    <d v="2021-03-30T00:00:00"/>
    <n v="1"/>
    <s v="O"/>
    <n v="1"/>
    <n v="30"/>
    <n v="0"/>
    <m/>
    <m/>
    <m/>
    <m/>
    <m/>
    <m/>
    <n v="1"/>
    <n v="1"/>
    <m/>
    <m/>
    <n v="6505945"/>
    <s v="CREDITOS DE CONSUMO"/>
    <n v="0"/>
    <n v="0"/>
    <n v="890480123"/>
    <s v="UNIVERSIDAD DE CARTAGENA"/>
    <n v="5"/>
    <m/>
    <m/>
    <m/>
    <m/>
    <n v="1"/>
    <n v="7"/>
    <n v="1"/>
  </r>
  <r>
    <n v="0"/>
    <s v="C"/>
    <x v="501"/>
    <x v="0"/>
    <n v="4"/>
    <n v="16085"/>
    <d v="2020-10-29T00:00:00"/>
    <d v="2022-10-02T00:00:00"/>
    <n v="0"/>
    <n v="1"/>
    <n v="5"/>
    <n v="30"/>
    <n v="2"/>
    <n v="17726461"/>
    <n v="19240000"/>
    <n v="4179025"/>
    <n v="215634"/>
    <n v="3381427"/>
    <n v="0"/>
    <n v="0"/>
    <n v="0"/>
    <m/>
    <n v="0"/>
    <n v="0"/>
    <n v="0"/>
    <m/>
    <m/>
    <d v="2021-03-30T00:00:00"/>
    <n v="1"/>
    <s v="O"/>
    <n v="1"/>
    <n v="30"/>
    <n v="0"/>
    <m/>
    <m/>
    <m/>
    <m/>
    <m/>
    <m/>
    <n v="1"/>
    <n v="1"/>
    <m/>
    <m/>
    <n v="6551812"/>
    <s v="CREDITOS DE CONSUMO"/>
    <n v="0"/>
    <n v="0"/>
    <n v="890480123"/>
    <s v="UNIVERSIDAD DE CARTAGENA"/>
    <n v="5"/>
    <m/>
    <m/>
    <m/>
    <m/>
    <n v="1"/>
    <n v="7"/>
    <n v="1"/>
  </r>
  <r>
    <n v="877327"/>
    <s v="C"/>
    <x v="502"/>
    <x v="0"/>
    <n v="4"/>
    <n v="17276"/>
    <d v="2020-06-20T00:00:00"/>
    <d v="2022-06-30T00:00:00"/>
    <n v="30"/>
    <n v="1"/>
    <n v="7"/>
    <n v="30"/>
    <n v="2"/>
    <n v="12185828"/>
    <n v="12890000"/>
    <n v="1790000"/>
    <n v="84417"/>
    <n v="1243130"/>
    <n v="12600"/>
    <n v="0"/>
    <n v="0"/>
    <m/>
    <n v="0"/>
    <n v="0"/>
    <n v="0"/>
    <m/>
    <m/>
    <d v="2021-03-30T00:00:00"/>
    <n v="9"/>
    <s v="O"/>
    <n v="1"/>
    <n v="30"/>
    <n v="74085"/>
    <m/>
    <m/>
    <m/>
    <m/>
    <m/>
    <m/>
    <n v="1"/>
    <n v="1"/>
    <m/>
    <m/>
    <n v="365803"/>
    <s v="CREDITOS DE CONSUMO"/>
    <n v="0"/>
    <n v="0"/>
    <n v="890480123"/>
    <s v="UNIVERSIDAD DE CARTAGENA"/>
    <n v="5"/>
    <m/>
    <m/>
    <m/>
    <m/>
    <n v="1"/>
    <n v="7"/>
    <n v="2"/>
  </r>
  <r>
    <n v="4771319"/>
    <s v="C"/>
    <x v="502"/>
    <x v="0"/>
    <n v="4"/>
    <n v="17354"/>
    <d v="2020-07-13T00:00:00"/>
    <d v="2023-07-30T00:00:00"/>
    <n v="30"/>
    <n v="1"/>
    <n v="6"/>
    <n v="30"/>
    <n v="2"/>
    <n v="17726461"/>
    <n v="19240000"/>
    <n v="8000000"/>
    <n v="288123"/>
    <n v="6760727"/>
    <n v="99810"/>
    <n v="0"/>
    <n v="0"/>
    <m/>
    <n v="0"/>
    <n v="0"/>
    <n v="0"/>
    <m/>
    <m/>
    <d v="2021-03-30T00:00:00"/>
    <n v="1"/>
    <s v="O"/>
    <n v="1"/>
    <n v="30"/>
    <n v="192695"/>
    <m/>
    <m/>
    <m/>
    <m/>
    <m/>
    <m/>
    <n v="1"/>
    <n v="1"/>
    <m/>
    <m/>
    <n v="1989408"/>
    <s v="CREDITOS DE CONSUMO"/>
    <n v="0"/>
    <n v="0"/>
    <n v="890480123"/>
    <s v="UNIVERSIDAD DE CARTAGENA"/>
    <n v="5"/>
    <m/>
    <m/>
    <m/>
    <m/>
    <n v="1"/>
    <n v="7"/>
    <n v="2"/>
  </r>
  <r>
    <n v="4321551"/>
    <s v="C"/>
    <x v="503"/>
    <x v="0"/>
    <n v="4"/>
    <n v="18293"/>
    <d v="2021-03-25T00:00:00"/>
    <d v="2025-03-30T00:00:00"/>
    <n v="0"/>
    <n v="1"/>
    <n v="0"/>
    <n v="30"/>
    <n v="2"/>
    <n v="8648788"/>
    <n v="9000000"/>
    <n v="9829051"/>
    <n v="242960"/>
    <n v="9829051"/>
    <n v="0"/>
    <n v="0"/>
    <n v="0"/>
    <m/>
    <n v="0"/>
    <n v="0"/>
    <n v="0"/>
    <m/>
    <m/>
    <d v="2021-03-30T00:00:00"/>
    <n v="9"/>
    <s v="O"/>
    <n v="1"/>
    <n v="30"/>
    <n v="0"/>
    <m/>
    <m/>
    <m/>
    <m/>
    <m/>
    <m/>
    <n v="1"/>
    <n v="1"/>
    <m/>
    <m/>
    <n v="5507500"/>
    <s v="CREDITOS DE CONSUMO"/>
    <n v="0"/>
    <n v="0"/>
    <n v="890480123"/>
    <s v="UNIVERSIDAD DE CARTAGENA"/>
    <n v="5"/>
    <m/>
    <m/>
    <m/>
    <m/>
    <n v="1"/>
    <n v="7"/>
    <n v="2"/>
  </r>
  <r>
    <n v="37165"/>
    <s v="C"/>
    <x v="503"/>
    <x v="0"/>
    <n v="4"/>
    <n v="550000167"/>
    <d v="2020-10-29T00:00:00"/>
    <d v="2024-02-29T00:00:00"/>
    <n v="0"/>
    <n v="1"/>
    <n v="0"/>
    <n v="30"/>
    <n v="2"/>
    <n v="21474970"/>
    <n v="23720000"/>
    <n v="86128"/>
    <n v="3333"/>
    <n v="84530"/>
    <n v="0"/>
    <n v="0"/>
    <n v="0"/>
    <m/>
    <n v="0"/>
    <n v="0"/>
    <n v="0"/>
    <m/>
    <m/>
    <d v="2021-03-30T00:00:00"/>
    <n v="1"/>
    <s v="O"/>
    <n v="1"/>
    <n v="30"/>
    <n v="0"/>
    <m/>
    <m/>
    <m/>
    <m/>
    <m/>
    <m/>
    <n v="1"/>
    <n v="1"/>
    <m/>
    <m/>
    <n v="47365"/>
    <s v="CREDITOS DE CONSUMO"/>
    <n v="0"/>
    <n v="0"/>
    <n v="890480123"/>
    <s v="UNIVERSIDAD DE CARTAGENA"/>
    <n v="5"/>
    <m/>
    <m/>
    <m/>
    <m/>
    <n v="2"/>
    <n v="7"/>
    <n v="1"/>
  </r>
  <r>
    <n v="31870"/>
    <s v="C"/>
    <x v="503"/>
    <x v="0"/>
    <n v="4"/>
    <n v="550000168"/>
    <d v="2020-10-29T00:00:00"/>
    <d v="2024-03-30T00:00:00"/>
    <n v="0"/>
    <n v="1"/>
    <n v="0"/>
    <n v="30"/>
    <n v="2"/>
    <n v="21474970"/>
    <n v="23720000"/>
    <n v="72661"/>
    <n v="2755"/>
    <n v="72487"/>
    <n v="0"/>
    <n v="0"/>
    <n v="0"/>
    <m/>
    <n v="0"/>
    <n v="0"/>
    <n v="0"/>
    <m/>
    <m/>
    <d v="2021-03-30T00:00:00"/>
    <n v="1"/>
    <s v="O"/>
    <n v="1"/>
    <n v="30"/>
    <n v="0"/>
    <m/>
    <m/>
    <m/>
    <m/>
    <m/>
    <m/>
    <n v="1"/>
    <n v="1"/>
    <m/>
    <m/>
    <n v="40617"/>
    <s v="CREDITOS DE CONSUMO"/>
    <n v="0"/>
    <n v="0"/>
    <n v="890480123"/>
    <s v="UNIVERSIDAD DE CARTAGENA"/>
    <n v="5"/>
    <m/>
    <m/>
    <m/>
    <m/>
    <n v="2"/>
    <n v="7"/>
    <n v="1"/>
  </r>
  <r>
    <n v="23819"/>
    <s v="C"/>
    <x v="503"/>
    <x v="0"/>
    <n v="4"/>
    <n v="550000169"/>
    <d v="2020-10-29T00:00:00"/>
    <d v="2024-03-30T00:00:00"/>
    <n v="0"/>
    <n v="1"/>
    <n v="0"/>
    <n v="30"/>
    <n v="2"/>
    <n v="21474970"/>
    <n v="23720000"/>
    <n v="54313"/>
    <n v="2060"/>
    <n v="54174"/>
    <n v="0"/>
    <n v="0"/>
    <n v="0"/>
    <m/>
    <n v="0"/>
    <n v="0"/>
    <n v="0"/>
    <m/>
    <m/>
    <d v="2021-03-30T00:00:00"/>
    <n v="1"/>
    <s v="O"/>
    <n v="1"/>
    <n v="30"/>
    <n v="0"/>
    <m/>
    <m/>
    <m/>
    <m/>
    <m/>
    <m/>
    <n v="1"/>
    <n v="1"/>
    <m/>
    <m/>
    <n v="30355"/>
    <s v="CREDITOS DE CONSUMO"/>
    <n v="0"/>
    <n v="0"/>
    <n v="890480123"/>
    <s v="UNIVERSIDAD DE CARTAGENA"/>
    <n v="5"/>
    <m/>
    <m/>
    <m/>
    <m/>
    <n v="2"/>
    <n v="7"/>
    <n v="1"/>
  </r>
  <r>
    <n v="29031"/>
    <s v="C"/>
    <x v="503"/>
    <x v="0"/>
    <n v="4"/>
    <n v="550000250"/>
    <d v="2020-10-29T00:00:00"/>
    <d v="2024-03-30T00:00:00"/>
    <n v="0"/>
    <n v="1"/>
    <n v="0"/>
    <n v="30"/>
    <n v="2"/>
    <n v="21474970"/>
    <n v="23720000"/>
    <n v="66198"/>
    <n v="2510"/>
    <n v="66029"/>
    <n v="0"/>
    <n v="0"/>
    <n v="0"/>
    <m/>
    <n v="0"/>
    <n v="0"/>
    <n v="0"/>
    <m/>
    <m/>
    <d v="2021-03-30T00:00:00"/>
    <n v="1"/>
    <s v="O"/>
    <n v="1"/>
    <n v="30"/>
    <n v="0"/>
    <m/>
    <m/>
    <m/>
    <m/>
    <m/>
    <m/>
    <n v="1"/>
    <n v="1"/>
    <m/>
    <m/>
    <n v="36998"/>
    <s v="CREDITOS DE CONSUMO"/>
    <n v="0"/>
    <n v="0"/>
    <n v="890480123"/>
    <s v="UNIVERSIDAD DE CARTAGENA"/>
    <n v="5"/>
    <m/>
    <m/>
    <m/>
    <m/>
    <n v="2"/>
    <n v="7"/>
    <n v="1"/>
  </r>
  <r>
    <n v="21435"/>
    <s v="C"/>
    <x v="503"/>
    <x v="0"/>
    <n v="4"/>
    <n v="550000305"/>
    <d v="2020-10-29T00:00:00"/>
    <d v="2024-03-30T00:00:00"/>
    <n v="0"/>
    <n v="1"/>
    <n v="0"/>
    <n v="30"/>
    <n v="2"/>
    <n v="21474970"/>
    <n v="23720000"/>
    <n v="48865"/>
    <n v="1853"/>
    <n v="48752"/>
    <n v="0"/>
    <n v="0"/>
    <n v="0"/>
    <m/>
    <n v="0"/>
    <n v="0"/>
    <n v="0"/>
    <m/>
    <m/>
    <d v="2021-03-30T00:00:00"/>
    <n v="1"/>
    <s v="O"/>
    <n v="1"/>
    <n v="30"/>
    <n v="0"/>
    <m/>
    <m/>
    <m/>
    <m/>
    <m/>
    <m/>
    <n v="1"/>
    <n v="1"/>
    <m/>
    <m/>
    <n v="27317"/>
    <s v="CREDITOS DE CONSUMO"/>
    <n v="0"/>
    <n v="0"/>
    <n v="890480123"/>
    <s v="UNIVERSIDAD DE CARTAGENA"/>
    <n v="5"/>
    <m/>
    <m/>
    <m/>
    <m/>
    <n v="2"/>
    <n v="7"/>
    <n v="1"/>
  </r>
  <r>
    <n v="1184"/>
    <s v="C"/>
    <x v="503"/>
    <x v="0"/>
    <n v="4"/>
    <n v="550000306"/>
    <d v="2020-10-29T00:00:00"/>
    <d v="2024-03-30T00:00:00"/>
    <n v="0"/>
    <n v="1"/>
    <n v="0"/>
    <n v="30"/>
    <n v="2"/>
    <n v="21474970"/>
    <n v="23720000"/>
    <n v="2694"/>
    <n v="102"/>
    <n v="2694"/>
    <n v="17"/>
    <n v="0"/>
    <n v="0"/>
    <m/>
    <n v="0"/>
    <n v="0"/>
    <n v="0"/>
    <m/>
    <m/>
    <d v="2021-03-30T00:00:00"/>
    <n v="1"/>
    <s v="O"/>
    <n v="1"/>
    <n v="30"/>
    <n v="0"/>
    <m/>
    <m/>
    <m/>
    <m/>
    <m/>
    <m/>
    <n v="1"/>
    <n v="1"/>
    <m/>
    <m/>
    <n v="1510"/>
    <s v="CREDITOS DE CONSUMO"/>
    <n v="0"/>
    <n v="0"/>
    <n v="890480123"/>
    <s v="UNIVERSIDAD DE CARTAGENA"/>
    <n v="5"/>
    <m/>
    <m/>
    <m/>
    <m/>
    <n v="2"/>
    <n v="7"/>
    <n v="1"/>
  </r>
  <r>
    <n v="1578"/>
    <s v="C"/>
    <x v="503"/>
    <x v="0"/>
    <n v="4"/>
    <n v="550000362"/>
    <d v="2020-10-29T00:00:00"/>
    <d v="2024-03-30T00:00:00"/>
    <n v="0"/>
    <n v="1"/>
    <n v="0"/>
    <n v="30"/>
    <n v="2"/>
    <n v="21474970"/>
    <n v="23720000"/>
    <n v="3606"/>
    <n v="137"/>
    <n v="3589"/>
    <n v="0"/>
    <n v="0"/>
    <n v="0"/>
    <m/>
    <n v="0"/>
    <n v="0"/>
    <n v="0"/>
    <m/>
    <m/>
    <d v="2021-03-30T00:00:00"/>
    <n v="1"/>
    <s v="O"/>
    <n v="1"/>
    <n v="30"/>
    <n v="0"/>
    <m/>
    <m/>
    <m/>
    <m/>
    <m/>
    <m/>
    <n v="1"/>
    <n v="1"/>
    <m/>
    <m/>
    <n v="2011"/>
    <s v="CREDITOS DE CONSUMO"/>
    <n v="0"/>
    <n v="0"/>
    <n v="890480123"/>
    <s v="UNIVERSIDAD DE CARTAGENA"/>
    <n v="5"/>
    <m/>
    <m/>
    <m/>
    <m/>
    <n v="2"/>
    <n v="7"/>
    <n v="1"/>
  </r>
  <r>
    <n v="901"/>
    <s v="C"/>
    <x v="503"/>
    <x v="0"/>
    <n v="4"/>
    <n v="550000369"/>
    <d v="2020-10-29T00:00:00"/>
    <d v="2024-03-30T00:00:00"/>
    <n v="0"/>
    <n v="1"/>
    <n v="1"/>
    <n v="30"/>
    <n v="2"/>
    <n v="21474970"/>
    <n v="23720000"/>
    <n v="2093"/>
    <n v="79"/>
    <n v="2049"/>
    <n v="0"/>
    <n v="0"/>
    <n v="0"/>
    <m/>
    <n v="0"/>
    <n v="0"/>
    <n v="0"/>
    <m/>
    <m/>
    <d v="2021-03-30T00:00:00"/>
    <n v="1"/>
    <s v="O"/>
    <n v="1"/>
    <n v="30"/>
    <n v="0"/>
    <m/>
    <m/>
    <m/>
    <m/>
    <m/>
    <m/>
    <n v="1"/>
    <n v="1"/>
    <m/>
    <m/>
    <n v="1148"/>
    <s v="CREDITOS DE CONSUMO"/>
    <n v="0"/>
    <n v="0"/>
    <n v="890480123"/>
    <s v="UNIVERSIDAD DE CARTAGENA"/>
    <n v="5"/>
    <m/>
    <m/>
    <m/>
    <m/>
    <n v="2"/>
    <n v="7"/>
    <n v="1"/>
  </r>
  <r>
    <n v="38101"/>
    <s v="C"/>
    <x v="503"/>
    <x v="0"/>
    <n v="4"/>
    <n v="550005308"/>
    <d v="2020-10-29T00:00:00"/>
    <d v="2024-03-30T00:00:00"/>
    <n v="0"/>
    <n v="1"/>
    <n v="0"/>
    <n v="30"/>
    <n v="2"/>
    <n v="21474970"/>
    <n v="23720000"/>
    <n v="88200"/>
    <n v="3344"/>
    <n v="86657"/>
    <n v="0"/>
    <n v="0"/>
    <n v="0"/>
    <m/>
    <n v="0"/>
    <n v="0"/>
    <n v="0"/>
    <m/>
    <m/>
    <d v="2021-03-30T00:00:00"/>
    <n v="1"/>
    <s v="O"/>
    <n v="1"/>
    <n v="30"/>
    <n v="0"/>
    <m/>
    <m/>
    <m/>
    <m/>
    <m/>
    <m/>
    <n v="1"/>
    <n v="1"/>
    <m/>
    <m/>
    <n v="48556"/>
    <s v="CREDITOS DE CONSUMO"/>
    <n v="0"/>
    <n v="0"/>
    <n v="890480123"/>
    <s v="UNIVERSIDAD DE CARTAGENA"/>
    <n v="5"/>
    <m/>
    <m/>
    <m/>
    <m/>
    <n v="2"/>
    <n v="7"/>
    <n v="1"/>
  </r>
  <r>
    <n v="46920"/>
    <s v="C"/>
    <x v="503"/>
    <x v="0"/>
    <n v="4"/>
    <n v="550007981"/>
    <d v="2020-10-29T00:00:00"/>
    <d v="2024-03-30T00:00:00"/>
    <n v="0"/>
    <n v="1"/>
    <n v="0"/>
    <n v="30"/>
    <n v="2"/>
    <n v="21474970"/>
    <n v="23720000"/>
    <n v="108627"/>
    <n v="4119"/>
    <n v="106717"/>
    <n v="0"/>
    <n v="0"/>
    <n v="0"/>
    <m/>
    <n v="0"/>
    <n v="0"/>
    <n v="0"/>
    <m/>
    <m/>
    <d v="2021-03-30T00:00:00"/>
    <n v="1"/>
    <s v="O"/>
    <n v="1"/>
    <n v="30"/>
    <n v="0"/>
    <m/>
    <m/>
    <m/>
    <m/>
    <m/>
    <m/>
    <n v="1"/>
    <n v="1"/>
    <m/>
    <m/>
    <n v="59797"/>
    <s v="CREDITOS DE CONSUMO"/>
    <n v="0"/>
    <n v="0"/>
    <n v="890480123"/>
    <s v="UNIVERSIDAD DE CARTAGENA"/>
    <n v="5"/>
    <m/>
    <m/>
    <m/>
    <m/>
    <n v="2"/>
    <n v="7"/>
    <n v="1"/>
  </r>
  <r>
    <n v="78502"/>
    <s v="C"/>
    <x v="503"/>
    <x v="0"/>
    <n v="4"/>
    <n v="550008901"/>
    <d v="2020-10-29T00:00:00"/>
    <d v="2024-03-30T00:00:00"/>
    <n v="0"/>
    <n v="1"/>
    <n v="0"/>
    <n v="30"/>
    <n v="2"/>
    <n v="23318977"/>
    <n v="25980000"/>
    <n v="181649"/>
    <n v="7113"/>
    <n v="178547"/>
    <n v="0"/>
    <n v="0"/>
    <n v="0"/>
    <m/>
    <n v="0"/>
    <n v="0"/>
    <n v="0"/>
    <m/>
    <m/>
    <d v="2021-03-30T00:00:00"/>
    <n v="1"/>
    <s v="O"/>
    <n v="1"/>
    <n v="30"/>
    <n v="0"/>
    <m/>
    <m/>
    <m/>
    <m/>
    <m/>
    <m/>
    <n v="1"/>
    <n v="1"/>
    <m/>
    <m/>
    <n v="100045"/>
    <s v="CREDITOS DE CONSUMO"/>
    <n v="0"/>
    <n v="0"/>
    <n v="890480123"/>
    <s v="UNIVERSIDAD DE CARTAGENA"/>
    <n v="5"/>
    <m/>
    <m/>
    <m/>
    <m/>
    <n v="2"/>
    <n v="7"/>
    <n v="1"/>
  </r>
  <r>
    <n v="28186"/>
    <s v="C"/>
    <x v="503"/>
    <x v="0"/>
    <n v="4"/>
    <n v="550008902"/>
    <d v="2020-10-29T00:00:00"/>
    <d v="2023-09-30T00:00:00"/>
    <n v="0"/>
    <n v="1"/>
    <n v="0"/>
    <n v="30"/>
    <n v="2"/>
    <n v="23318977"/>
    <n v="25980000"/>
    <n v="65602"/>
    <n v="2924"/>
    <n v="64107"/>
    <n v="0"/>
    <n v="0"/>
    <n v="0"/>
    <m/>
    <n v="0"/>
    <n v="0"/>
    <n v="0"/>
    <m/>
    <m/>
    <d v="2021-03-30T00:00:00"/>
    <n v="1"/>
    <s v="O"/>
    <n v="1"/>
    <n v="30"/>
    <n v="0"/>
    <m/>
    <m/>
    <m/>
    <m/>
    <m/>
    <m/>
    <n v="1"/>
    <n v="1"/>
    <m/>
    <m/>
    <n v="35921"/>
    <s v="CREDITOS DE CONSUMO"/>
    <n v="0"/>
    <n v="0"/>
    <n v="890480123"/>
    <s v="UNIVERSIDAD DE CARTAGENA"/>
    <n v="5"/>
    <m/>
    <m/>
    <m/>
    <m/>
    <n v="2"/>
    <n v="7"/>
    <n v="1"/>
  </r>
  <r>
    <n v="38043"/>
    <s v="C"/>
    <x v="503"/>
    <x v="0"/>
    <n v="4"/>
    <n v="550010340"/>
    <d v="2020-10-29T00:00:00"/>
    <d v="2023-10-30T00:00:00"/>
    <n v="0"/>
    <n v="1"/>
    <n v="0"/>
    <n v="30"/>
    <n v="2"/>
    <n v="23318977"/>
    <n v="25980000"/>
    <n v="88437"/>
    <n v="3849"/>
    <n v="86527"/>
    <n v="0"/>
    <n v="0"/>
    <n v="0"/>
    <m/>
    <n v="0"/>
    <n v="0"/>
    <n v="0"/>
    <m/>
    <m/>
    <d v="2021-03-30T00:00:00"/>
    <n v="1"/>
    <s v="O"/>
    <n v="1"/>
    <n v="30"/>
    <n v="0"/>
    <m/>
    <m/>
    <m/>
    <m/>
    <m/>
    <m/>
    <n v="1"/>
    <n v="1"/>
    <m/>
    <m/>
    <n v="48484"/>
    <s v="CREDITOS DE CONSUMO"/>
    <n v="0"/>
    <n v="0"/>
    <n v="890480123"/>
    <s v="UNIVERSIDAD DE CARTAGENA"/>
    <n v="5"/>
    <m/>
    <m/>
    <m/>
    <m/>
    <n v="2"/>
    <n v="7"/>
    <n v="1"/>
  </r>
  <r>
    <n v="2627"/>
    <s v="C"/>
    <x v="503"/>
    <x v="0"/>
    <n v="4"/>
    <n v="550010711"/>
    <d v="2020-10-29T00:00:00"/>
    <d v="2023-10-30T00:00:00"/>
    <n v="0"/>
    <n v="1"/>
    <n v="0"/>
    <n v="30"/>
    <n v="2"/>
    <n v="23318977"/>
    <n v="25980000"/>
    <n v="5996"/>
    <n v="261"/>
    <n v="5975"/>
    <n v="0"/>
    <n v="0"/>
    <n v="0"/>
    <m/>
    <n v="0"/>
    <n v="0"/>
    <n v="0"/>
    <m/>
    <m/>
    <d v="2021-03-30T00:00:00"/>
    <n v="1"/>
    <s v="O"/>
    <n v="1"/>
    <n v="30"/>
    <n v="0"/>
    <m/>
    <m/>
    <m/>
    <m/>
    <m/>
    <m/>
    <n v="1"/>
    <n v="1"/>
    <m/>
    <m/>
    <n v="3348"/>
    <s v="CREDITOS DE CONSUMO"/>
    <n v="0"/>
    <n v="0"/>
    <n v="890480123"/>
    <s v="UNIVERSIDAD DE CARTAGENA"/>
    <n v="5"/>
    <m/>
    <m/>
    <m/>
    <m/>
    <n v="2"/>
    <n v="7"/>
    <n v="1"/>
  </r>
  <r>
    <n v="2874"/>
    <s v="C"/>
    <x v="503"/>
    <x v="0"/>
    <n v="4"/>
    <n v="550011535"/>
    <d v="2020-10-29T00:00:00"/>
    <d v="2023-10-30T00:00:00"/>
    <n v="0"/>
    <n v="1"/>
    <n v="0"/>
    <n v="30"/>
    <n v="2"/>
    <n v="23318977"/>
    <n v="25980000"/>
    <n v="6582"/>
    <n v="286"/>
    <n v="6537"/>
    <n v="0"/>
    <n v="0"/>
    <n v="0"/>
    <m/>
    <n v="0"/>
    <n v="0"/>
    <n v="0"/>
    <m/>
    <m/>
    <d v="2021-03-30T00:00:00"/>
    <n v="1"/>
    <s v="O"/>
    <n v="1"/>
    <n v="30"/>
    <n v="0"/>
    <m/>
    <m/>
    <m/>
    <m/>
    <m/>
    <m/>
    <n v="1"/>
    <n v="1"/>
    <m/>
    <m/>
    <n v="3663"/>
    <s v="CREDITOS DE CONSUMO"/>
    <n v="0"/>
    <n v="0"/>
    <n v="890480123"/>
    <s v="UNIVERSIDAD DE CARTAGENA"/>
    <n v="5"/>
    <m/>
    <m/>
    <m/>
    <m/>
    <n v="2"/>
    <n v="7"/>
    <n v="1"/>
  </r>
  <r>
    <n v="4484"/>
    <s v="C"/>
    <x v="503"/>
    <x v="0"/>
    <n v="4"/>
    <n v="550012049"/>
    <d v="2020-10-29T00:00:00"/>
    <d v="2023-04-30T00:00:00"/>
    <n v="0"/>
    <n v="1"/>
    <n v="0"/>
    <n v="30"/>
    <n v="2"/>
    <n v="23318977"/>
    <n v="25980000"/>
    <n v="10306"/>
    <n v="527"/>
    <n v="10198"/>
    <n v="0"/>
    <n v="0"/>
    <n v="0"/>
    <m/>
    <n v="0"/>
    <n v="0"/>
    <n v="0"/>
    <m/>
    <m/>
    <d v="2021-03-30T00:00:00"/>
    <n v="1"/>
    <s v="O"/>
    <n v="1"/>
    <n v="30"/>
    <n v="0"/>
    <m/>
    <m/>
    <m/>
    <m/>
    <m/>
    <m/>
    <n v="1"/>
    <n v="1"/>
    <m/>
    <m/>
    <n v="5714"/>
    <s v="CREDITOS DE CONSUMO"/>
    <n v="0"/>
    <n v="0"/>
    <n v="890480123"/>
    <s v="UNIVERSIDAD DE CARTAGENA"/>
    <n v="5"/>
    <m/>
    <m/>
    <m/>
    <m/>
    <n v="2"/>
    <n v="7"/>
    <n v="1"/>
  </r>
  <r>
    <n v="5031"/>
    <s v="C"/>
    <x v="503"/>
    <x v="0"/>
    <n v="4"/>
    <n v="550012757"/>
    <d v="2020-10-29T00:00:00"/>
    <d v="2023-03-30T00:00:00"/>
    <n v="0"/>
    <n v="1"/>
    <n v="0"/>
    <n v="30"/>
    <n v="2"/>
    <n v="23318977"/>
    <n v="25980000"/>
    <n v="11575"/>
    <n v="611"/>
    <n v="11442"/>
    <n v="0"/>
    <n v="0"/>
    <n v="0"/>
    <m/>
    <n v="0"/>
    <n v="0"/>
    <n v="0"/>
    <m/>
    <m/>
    <d v="2021-03-30T00:00:00"/>
    <n v="1"/>
    <s v="O"/>
    <n v="1"/>
    <n v="30"/>
    <n v="0"/>
    <m/>
    <m/>
    <m/>
    <m/>
    <m/>
    <m/>
    <n v="1"/>
    <n v="1"/>
    <m/>
    <m/>
    <n v="6411"/>
    <s v="CREDITOS DE CONSUMO"/>
    <n v="0"/>
    <n v="0"/>
    <n v="890480123"/>
    <s v="UNIVERSIDAD DE CARTAGENA"/>
    <n v="5"/>
    <m/>
    <m/>
    <m/>
    <m/>
    <n v="2"/>
    <n v="7"/>
    <n v="1"/>
  </r>
  <r>
    <n v="4456"/>
    <s v="C"/>
    <x v="503"/>
    <x v="0"/>
    <n v="4"/>
    <n v="550013091"/>
    <d v="2020-10-29T00:00:00"/>
    <d v="2023-03-30T00:00:00"/>
    <n v="0"/>
    <n v="1"/>
    <n v="0"/>
    <n v="30"/>
    <n v="2"/>
    <n v="23318977"/>
    <n v="25980000"/>
    <n v="10257"/>
    <n v="542"/>
    <n v="10134"/>
    <n v="0"/>
    <n v="0"/>
    <n v="0"/>
    <m/>
    <n v="0"/>
    <n v="0"/>
    <n v="0"/>
    <m/>
    <m/>
    <d v="2021-03-30T00:00:00"/>
    <n v="1"/>
    <s v="O"/>
    <n v="1"/>
    <n v="30"/>
    <n v="0"/>
    <m/>
    <m/>
    <m/>
    <m/>
    <m/>
    <m/>
    <n v="1"/>
    <n v="1"/>
    <m/>
    <m/>
    <n v="5678"/>
    <s v="CREDITOS DE CONSUMO"/>
    <n v="0"/>
    <n v="0"/>
    <n v="890480123"/>
    <s v="UNIVERSIDAD DE CARTAGENA"/>
    <n v="5"/>
    <m/>
    <m/>
    <m/>
    <m/>
    <n v="2"/>
    <n v="7"/>
    <n v="1"/>
  </r>
  <r>
    <n v="11660"/>
    <s v="C"/>
    <x v="503"/>
    <x v="0"/>
    <n v="4"/>
    <n v="550014135"/>
    <d v="2020-10-29T00:00:00"/>
    <d v="2023-04-30T00:00:00"/>
    <n v="0"/>
    <n v="1"/>
    <n v="0"/>
    <n v="30"/>
    <n v="2"/>
    <n v="23318977"/>
    <n v="25980000"/>
    <n v="26850"/>
    <n v="1373"/>
    <n v="26520"/>
    <n v="0"/>
    <n v="0"/>
    <n v="0"/>
    <m/>
    <n v="0"/>
    <n v="0"/>
    <n v="0"/>
    <m/>
    <m/>
    <d v="2021-03-30T00:00:00"/>
    <n v="1"/>
    <s v="O"/>
    <n v="1"/>
    <n v="30"/>
    <n v="0"/>
    <m/>
    <m/>
    <m/>
    <m/>
    <m/>
    <m/>
    <n v="1"/>
    <n v="1"/>
    <m/>
    <m/>
    <n v="14860"/>
    <s v="CREDITOS DE CONSUMO"/>
    <n v="0"/>
    <n v="0"/>
    <n v="890480123"/>
    <s v="UNIVERSIDAD DE CARTAGENA"/>
    <n v="5"/>
    <m/>
    <m/>
    <m/>
    <m/>
    <n v="2"/>
    <n v="7"/>
    <n v="1"/>
  </r>
  <r>
    <n v="17990"/>
    <s v="C"/>
    <x v="503"/>
    <x v="0"/>
    <n v="4"/>
    <n v="550014680"/>
    <d v="2020-10-29T00:00:00"/>
    <d v="2023-04-30T00:00:00"/>
    <n v="0"/>
    <n v="1"/>
    <n v="0"/>
    <n v="30"/>
    <n v="2"/>
    <n v="23318977"/>
    <n v="25980000"/>
    <n v="41415"/>
    <n v="2118"/>
    <n v="40916"/>
    <n v="0"/>
    <n v="0"/>
    <n v="0"/>
    <m/>
    <n v="0"/>
    <n v="0"/>
    <n v="0"/>
    <m/>
    <m/>
    <d v="2021-03-30T00:00:00"/>
    <n v="1"/>
    <s v="O"/>
    <n v="1"/>
    <n v="30"/>
    <n v="0"/>
    <m/>
    <m/>
    <m/>
    <m/>
    <m/>
    <m/>
    <n v="1"/>
    <n v="1"/>
    <m/>
    <m/>
    <n v="22926"/>
    <s v="CREDITOS DE CONSUMO"/>
    <n v="0"/>
    <n v="0"/>
    <n v="890480123"/>
    <s v="UNIVERSIDAD DE CARTAGENA"/>
    <n v="5"/>
    <m/>
    <m/>
    <m/>
    <m/>
    <n v="2"/>
    <n v="7"/>
    <n v="1"/>
  </r>
  <r>
    <n v="671"/>
    <s v="C"/>
    <x v="503"/>
    <x v="0"/>
    <n v="4"/>
    <n v="550017132"/>
    <d v="2020-10-29T00:00:00"/>
    <d v="2021-05-30T00:00:00"/>
    <n v="0"/>
    <n v="1"/>
    <n v="0"/>
    <n v="30"/>
    <n v="2"/>
    <n v="23318977"/>
    <n v="25980000"/>
    <n v="2901"/>
    <n v="1494"/>
    <n v="1527"/>
    <n v="0"/>
    <n v="0"/>
    <n v="0"/>
    <m/>
    <n v="0"/>
    <n v="0"/>
    <n v="0"/>
    <m/>
    <m/>
    <d v="2021-03-30T00:00:00"/>
    <n v="1"/>
    <s v="O"/>
    <n v="1"/>
    <n v="30"/>
    <n v="0"/>
    <m/>
    <m/>
    <m/>
    <m/>
    <m/>
    <m/>
    <n v="1"/>
    <n v="1"/>
    <m/>
    <m/>
    <n v="856"/>
    <s v="CREDITOS DE CONSUMO"/>
    <n v="0"/>
    <n v="0"/>
    <n v="890480123"/>
    <s v="UNIVERSIDAD DE CARTAGENA"/>
    <n v="5"/>
    <m/>
    <m/>
    <m/>
    <m/>
    <n v="2"/>
    <n v="7"/>
    <n v="1"/>
  </r>
  <r>
    <n v="11311"/>
    <s v="C"/>
    <x v="503"/>
    <x v="0"/>
    <n v="4"/>
    <n v="550017823"/>
    <d v="2020-10-29T00:00:00"/>
    <d v="2024-03-30T00:00:00"/>
    <n v="0"/>
    <n v="1"/>
    <n v="0"/>
    <n v="30"/>
    <n v="2"/>
    <n v="23318977"/>
    <n v="25980000"/>
    <n v="26173"/>
    <n v="1025"/>
    <n v="25726"/>
    <n v="0"/>
    <n v="0"/>
    <n v="0"/>
    <m/>
    <n v="0"/>
    <n v="0"/>
    <n v="0"/>
    <m/>
    <m/>
    <d v="2021-03-30T00:00:00"/>
    <n v="1"/>
    <s v="O"/>
    <n v="1"/>
    <n v="30"/>
    <n v="0"/>
    <m/>
    <m/>
    <m/>
    <m/>
    <m/>
    <m/>
    <n v="1"/>
    <n v="1"/>
    <m/>
    <m/>
    <n v="14415"/>
    <s v="CREDITOS DE CONSUMO"/>
    <n v="0"/>
    <n v="0"/>
    <n v="890480123"/>
    <s v="UNIVERSIDAD DE CARTAGENA"/>
    <n v="5"/>
    <m/>
    <m/>
    <m/>
    <m/>
    <n v="2"/>
    <n v="7"/>
    <n v="1"/>
  </r>
  <r>
    <n v="11941"/>
    <s v="C"/>
    <x v="503"/>
    <x v="0"/>
    <n v="4"/>
    <n v="550018723"/>
    <d v="2020-10-29T00:00:00"/>
    <d v="2024-03-30T00:00:00"/>
    <n v="0"/>
    <n v="1"/>
    <n v="0"/>
    <n v="30"/>
    <n v="2"/>
    <n v="23318977"/>
    <n v="25980000"/>
    <n v="27628"/>
    <n v="1082"/>
    <n v="27158"/>
    <n v="0"/>
    <n v="0"/>
    <n v="0"/>
    <m/>
    <n v="0"/>
    <n v="0"/>
    <n v="0"/>
    <m/>
    <m/>
    <d v="2021-03-30T00:00:00"/>
    <n v="1"/>
    <s v="O"/>
    <n v="1"/>
    <n v="30"/>
    <n v="0"/>
    <m/>
    <m/>
    <m/>
    <m/>
    <m/>
    <m/>
    <n v="1"/>
    <n v="1"/>
    <m/>
    <m/>
    <n v="15217"/>
    <s v="CREDITOS DE CONSUMO"/>
    <n v="0"/>
    <n v="0"/>
    <n v="890480123"/>
    <s v="UNIVERSIDAD DE CARTAGENA"/>
    <n v="5"/>
    <m/>
    <m/>
    <m/>
    <m/>
    <n v="2"/>
    <n v="7"/>
    <n v="1"/>
  </r>
  <r>
    <n v="26031"/>
    <s v="C"/>
    <x v="503"/>
    <x v="0"/>
    <n v="4"/>
    <n v="550019134"/>
    <d v="2020-10-29T00:00:00"/>
    <d v="2024-03-30T00:00:00"/>
    <n v="0"/>
    <n v="1"/>
    <n v="0"/>
    <n v="30"/>
    <n v="2"/>
    <n v="23318977"/>
    <n v="25980000"/>
    <n v="60238"/>
    <n v="2359"/>
    <n v="59205"/>
    <n v="0"/>
    <n v="0"/>
    <n v="0"/>
    <m/>
    <n v="0"/>
    <n v="0"/>
    <n v="0"/>
    <m/>
    <m/>
    <d v="2021-03-30T00:00:00"/>
    <n v="1"/>
    <s v="O"/>
    <n v="1"/>
    <n v="30"/>
    <n v="0"/>
    <m/>
    <m/>
    <m/>
    <m/>
    <m/>
    <m/>
    <n v="1"/>
    <n v="1"/>
    <m/>
    <m/>
    <n v="33174"/>
    <s v="CREDITOS DE CONSUMO"/>
    <n v="0"/>
    <n v="0"/>
    <n v="890480123"/>
    <s v="UNIVERSIDAD DE CARTAGENA"/>
    <n v="5"/>
    <m/>
    <m/>
    <m/>
    <m/>
    <n v="2"/>
    <n v="7"/>
    <n v="1"/>
  </r>
  <r>
    <n v="12743"/>
    <s v="C"/>
    <x v="503"/>
    <x v="0"/>
    <n v="4"/>
    <n v="550019205"/>
    <d v="2020-10-29T00:00:00"/>
    <d v="2024-03-30T00:00:00"/>
    <n v="0"/>
    <n v="1"/>
    <n v="0"/>
    <n v="30"/>
    <n v="2"/>
    <n v="23318977"/>
    <n v="25980000"/>
    <n v="29491"/>
    <n v="1155"/>
    <n v="28982"/>
    <n v="0"/>
    <n v="0"/>
    <n v="0"/>
    <m/>
    <n v="0"/>
    <n v="0"/>
    <n v="0"/>
    <m/>
    <m/>
    <d v="2021-03-30T00:00:00"/>
    <n v="1"/>
    <s v="O"/>
    <n v="1"/>
    <n v="30"/>
    <n v="0"/>
    <m/>
    <m/>
    <m/>
    <m/>
    <m/>
    <m/>
    <n v="1"/>
    <n v="1"/>
    <m/>
    <m/>
    <n v="16239"/>
    <s v="CREDITOS DE CONSUMO"/>
    <n v="0"/>
    <n v="0"/>
    <n v="890480123"/>
    <s v="UNIVERSIDAD DE CARTAGENA"/>
    <n v="5"/>
    <m/>
    <m/>
    <m/>
    <m/>
    <n v="2"/>
    <n v="7"/>
    <n v="1"/>
  </r>
  <r>
    <n v="14040"/>
    <s v="C"/>
    <x v="503"/>
    <x v="0"/>
    <n v="4"/>
    <n v="550019453"/>
    <d v="2020-10-29T00:00:00"/>
    <d v="2024-03-30T00:00:00"/>
    <n v="0"/>
    <n v="1"/>
    <n v="0"/>
    <n v="30"/>
    <n v="2"/>
    <n v="23318977"/>
    <n v="25980000"/>
    <n v="31934"/>
    <n v="1251"/>
    <n v="31934"/>
    <n v="8"/>
    <n v="0"/>
    <n v="0"/>
    <m/>
    <n v="0"/>
    <n v="0"/>
    <n v="0"/>
    <m/>
    <m/>
    <d v="2021-03-30T00:00:00"/>
    <n v="1"/>
    <s v="O"/>
    <n v="1"/>
    <n v="30"/>
    <n v="0"/>
    <m/>
    <m/>
    <m/>
    <m/>
    <m/>
    <m/>
    <n v="1"/>
    <n v="1"/>
    <m/>
    <m/>
    <n v="17894"/>
    <s v="CREDITOS DE CONSUMO"/>
    <n v="0"/>
    <n v="0"/>
    <n v="890480123"/>
    <s v="UNIVERSIDAD DE CARTAGENA"/>
    <n v="5"/>
    <m/>
    <m/>
    <m/>
    <m/>
    <n v="2"/>
    <n v="7"/>
    <n v="1"/>
  </r>
  <r>
    <n v="15278"/>
    <s v="C"/>
    <x v="503"/>
    <x v="0"/>
    <n v="4"/>
    <n v="550019613"/>
    <d v="2020-10-29T00:00:00"/>
    <d v="2024-03-30T00:00:00"/>
    <n v="0"/>
    <n v="1"/>
    <n v="0"/>
    <n v="30"/>
    <n v="2"/>
    <n v="23318977"/>
    <n v="25980000"/>
    <n v="34748"/>
    <n v="1361"/>
    <n v="34748"/>
    <n v="18"/>
    <n v="0"/>
    <n v="0"/>
    <m/>
    <n v="0"/>
    <n v="0"/>
    <n v="0"/>
    <m/>
    <m/>
    <d v="2021-03-30T00:00:00"/>
    <n v="1"/>
    <s v="O"/>
    <n v="1"/>
    <n v="30"/>
    <n v="0"/>
    <m/>
    <m/>
    <m/>
    <m/>
    <m/>
    <m/>
    <n v="1"/>
    <n v="1"/>
    <m/>
    <m/>
    <n v="19470"/>
    <s v="CREDITOS DE CONSUMO"/>
    <n v="0"/>
    <n v="0"/>
    <n v="890480123"/>
    <s v="UNIVERSIDAD DE CARTAGENA"/>
    <n v="5"/>
    <m/>
    <m/>
    <m/>
    <m/>
    <n v="2"/>
    <n v="7"/>
    <n v="1"/>
  </r>
  <r>
    <n v="16204"/>
    <s v="C"/>
    <x v="503"/>
    <x v="0"/>
    <n v="4"/>
    <n v="550019839"/>
    <d v="2020-10-29T00:00:00"/>
    <d v="2024-03-30T00:00:00"/>
    <n v="0"/>
    <n v="1"/>
    <n v="0"/>
    <n v="30"/>
    <n v="2"/>
    <n v="23318977"/>
    <n v="25980000"/>
    <n v="37506"/>
    <n v="1469"/>
    <n v="36854"/>
    <n v="0"/>
    <n v="0"/>
    <n v="0"/>
    <m/>
    <n v="0"/>
    <n v="0"/>
    <n v="0"/>
    <m/>
    <m/>
    <d v="2021-03-30T00:00:00"/>
    <n v="1"/>
    <s v="O"/>
    <n v="1"/>
    <n v="30"/>
    <n v="0"/>
    <m/>
    <m/>
    <m/>
    <m/>
    <m/>
    <m/>
    <n v="1"/>
    <n v="1"/>
    <m/>
    <m/>
    <n v="20650"/>
    <s v="CREDITOS DE CONSUMO"/>
    <n v="0"/>
    <n v="0"/>
    <n v="890480123"/>
    <s v="UNIVERSIDAD DE CARTAGENA"/>
    <n v="5"/>
    <m/>
    <m/>
    <m/>
    <m/>
    <n v="2"/>
    <n v="7"/>
    <n v="1"/>
  </r>
  <r>
    <n v="13758"/>
    <s v="C"/>
    <x v="503"/>
    <x v="0"/>
    <n v="4"/>
    <n v="550020032"/>
    <d v="2020-10-29T00:00:00"/>
    <d v="2024-03-30T00:00:00"/>
    <n v="0"/>
    <n v="1"/>
    <n v="0"/>
    <n v="30"/>
    <n v="2"/>
    <n v="23318977"/>
    <n v="25980000"/>
    <n v="31293"/>
    <n v="1225"/>
    <n v="31291"/>
    <n v="0"/>
    <n v="0"/>
    <n v="0"/>
    <m/>
    <n v="0"/>
    <n v="0"/>
    <n v="0"/>
    <m/>
    <m/>
    <d v="2021-03-30T00:00:00"/>
    <n v="1"/>
    <s v="O"/>
    <n v="1"/>
    <n v="30"/>
    <n v="0"/>
    <m/>
    <m/>
    <m/>
    <m/>
    <m/>
    <m/>
    <n v="1"/>
    <n v="1"/>
    <m/>
    <m/>
    <n v="17533"/>
    <s v="CREDITOS DE CONSUMO"/>
    <n v="0"/>
    <n v="0"/>
    <n v="890480123"/>
    <s v="UNIVERSIDAD DE CARTAGENA"/>
    <n v="5"/>
    <m/>
    <m/>
    <m/>
    <m/>
    <n v="2"/>
    <n v="7"/>
    <n v="1"/>
  </r>
  <r>
    <n v="17480"/>
    <s v="C"/>
    <x v="503"/>
    <x v="0"/>
    <n v="4"/>
    <n v="550020230"/>
    <d v="2020-10-29T00:00:00"/>
    <d v="2024-03-30T00:00:00"/>
    <n v="0"/>
    <n v="1"/>
    <n v="0"/>
    <n v="30"/>
    <n v="2"/>
    <n v="23318977"/>
    <n v="25980000"/>
    <n v="40455"/>
    <n v="1584"/>
    <n v="39756"/>
    <n v="0"/>
    <n v="0"/>
    <n v="0"/>
    <m/>
    <n v="0"/>
    <n v="0"/>
    <n v="0"/>
    <m/>
    <m/>
    <d v="2021-03-30T00:00:00"/>
    <n v="1"/>
    <s v="O"/>
    <n v="1"/>
    <n v="30"/>
    <n v="0"/>
    <m/>
    <m/>
    <m/>
    <m/>
    <m/>
    <m/>
    <n v="1"/>
    <n v="1"/>
    <m/>
    <m/>
    <n v="22276"/>
    <s v="CREDITOS DE CONSUMO"/>
    <n v="0"/>
    <n v="0"/>
    <n v="890480123"/>
    <s v="UNIVERSIDAD DE CARTAGENA"/>
    <n v="5"/>
    <m/>
    <m/>
    <m/>
    <m/>
    <n v="2"/>
    <n v="7"/>
    <n v="1"/>
  </r>
  <r>
    <n v="18817"/>
    <s v="C"/>
    <x v="503"/>
    <x v="0"/>
    <n v="4"/>
    <n v="550020377"/>
    <d v="2020-10-29T00:00:00"/>
    <d v="2024-03-30T00:00:00"/>
    <n v="0"/>
    <n v="1"/>
    <n v="0"/>
    <n v="30"/>
    <n v="2"/>
    <n v="23318977"/>
    <n v="25980000"/>
    <n v="43551"/>
    <n v="1705"/>
    <n v="42799"/>
    <n v="0"/>
    <n v="0"/>
    <n v="0"/>
    <m/>
    <n v="0"/>
    <n v="0"/>
    <n v="0"/>
    <m/>
    <m/>
    <d v="2021-03-30T00:00:00"/>
    <n v="1"/>
    <s v="O"/>
    <n v="1"/>
    <n v="30"/>
    <n v="0"/>
    <m/>
    <m/>
    <m/>
    <m/>
    <m/>
    <m/>
    <n v="1"/>
    <n v="1"/>
    <m/>
    <m/>
    <n v="23982"/>
    <s v="CREDITOS DE CONSUMO"/>
    <n v="0"/>
    <n v="0"/>
    <n v="890480123"/>
    <s v="UNIVERSIDAD DE CARTAGENA"/>
    <n v="5"/>
    <m/>
    <m/>
    <m/>
    <m/>
    <n v="2"/>
    <n v="7"/>
    <n v="1"/>
  </r>
  <r>
    <n v="7414"/>
    <s v="C"/>
    <x v="503"/>
    <x v="0"/>
    <n v="4"/>
    <n v="550020822"/>
    <d v="2020-10-29T00:00:00"/>
    <d v="2024-03-30T00:00:00"/>
    <n v="0"/>
    <n v="1"/>
    <n v="0"/>
    <n v="30"/>
    <n v="2"/>
    <n v="23318977"/>
    <n v="25980000"/>
    <n v="16863"/>
    <n v="660"/>
    <n v="16863"/>
    <n v="0"/>
    <n v="0"/>
    <n v="0"/>
    <m/>
    <n v="0"/>
    <n v="0"/>
    <n v="0"/>
    <m/>
    <m/>
    <d v="2021-03-30T00:00:00"/>
    <n v="1"/>
    <s v="O"/>
    <n v="1"/>
    <n v="30"/>
    <n v="0"/>
    <m/>
    <m/>
    <m/>
    <m/>
    <m/>
    <m/>
    <n v="1"/>
    <n v="1"/>
    <m/>
    <m/>
    <n v="9449"/>
    <s v="CREDITOS DE CONSUMO"/>
    <n v="0"/>
    <n v="0"/>
    <n v="890480123"/>
    <s v="UNIVERSIDAD DE CARTAGENA"/>
    <n v="5"/>
    <m/>
    <m/>
    <m/>
    <m/>
    <n v="2"/>
    <n v="7"/>
    <n v="1"/>
  </r>
  <r>
    <n v="38899"/>
    <s v="C"/>
    <x v="503"/>
    <x v="0"/>
    <n v="4"/>
    <n v="550021252"/>
    <d v="2020-10-29T00:00:00"/>
    <d v="2024-03-30T00:00:00"/>
    <n v="0"/>
    <n v="1"/>
    <n v="0"/>
    <n v="30"/>
    <n v="2"/>
    <n v="23318977"/>
    <n v="25980000"/>
    <n v="90024"/>
    <n v="3525"/>
    <n v="88472"/>
    <n v="0"/>
    <n v="0"/>
    <n v="0"/>
    <m/>
    <n v="0"/>
    <n v="0"/>
    <n v="0"/>
    <m/>
    <m/>
    <d v="2021-03-30T00:00:00"/>
    <n v="1"/>
    <s v="O"/>
    <n v="1"/>
    <n v="30"/>
    <n v="0"/>
    <m/>
    <m/>
    <m/>
    <m/>
    <m/>
    <m/>
    <n v="1"/>
    <n v="1"/>
    <m/>
    <m/>
    <n v="49573"/>
    <s v="CREDITOS DE CONSUMO"/>
    <n v="0"/>
    <n v="0"/>
    <n v="890480123"/>
    <s v="UNIVERSIDAD DE CARTAGENA"/>
    <n v="5"/>
    <m/>
    <m/>
    <m/>
    <m/>
    <n v="2"/>
    <n v="7"/>
    <n v="1"/>
  </r>
  <r>
    <n v="22689"/>
    <s v="C"/>
    <x v="503"/>
    <x v="0"/>
    <n v="4"/>
    <n v="550021643"/>
    <d v="2020-10-29T00:00:00"/>
    <d v="2024-03-30T00:00:00"/>
    <n v="0"/>
    <n v="1"/>
    <n v="0"/>
    <n v="30"/>
    <n v="2"/>
    <n v="23318977"/>
    <n v="25980000"/>
    <n v="51623"/>
    <n v="2022"/>
    <n v="51604"/>
    <n v="0"/>
    <n v="0"/>
    <n v="0"/>
    <m/>
    <n v="0"/>
    <n v="0"/>
    <n v="0"/>
    <m/>
    <m/>
    <d v="2021-03-30T00:00:00"/>
    <n v="1"/>
    <s v="O"/>
    <n v="1"/>
    <n v="30"/>
    <n v="0"/>
    <m/>
    <m/>
    <m/>
    <m/>
    <m/>
    <m/>
    <n v="1"/>
    <n v="1"/>
    <m/>
    <m/>
    <n v="28915"/>
    <s v="CREDITOS DE CONSUMO"/>
    <n v="0"/>
    <n v="0"/>
    <n v="890480123"/>
    <s v="UNIVERSIDAD DE CARTAGENA"/>
    <n v="5"/>
    <m/>
    <m/>
    <m/>
    <m/>
    <n v="2"/>
    <n v="7"/>
    <n v="1"/>
  </r>
  <r>
    <n v="59984"/>
    <s v="C"/>
    <x v="503"/>
    <x v="0"/>
    <n v="4"/>
    <n v="550022263"/>
    <d v="2020-10-29T00:00:00"/>
    <d v="2024-03-30T00:00:00"/>
    <n v="0"/>
    <n v="1"/>
    <n v="0"/>
    <n v="30"/>
    <n v="2"/>
    <n v="23318977"/>
    <n v="25980000"/>
    <n v="138804"/>
    <n v="5435"/>
    <n v="136429"/>
    <n v="0"/>
    <n v="0"/>
    <n v="0"/>
    <m/>
    <n v="0"/>
    <n v="0"/>
    <n v="0"/>
    <m/>
    <m/>
    <d v="2021-03-30T00:00:00"/>
    <n v="1"/>
    <s v="O"/>
    <n v="1"/>
    <n v="30"/>
    <n v="0"/>
    <m/>
    <m/>
    <m/>
    <m/>
    <m/>
    <m/>
    <n v="1"/>
    <n v="1"/>
    <m/>
    <m/>
    <n v="76445"/>
    <s v="CREDITOS DE CONSUMO"/>
    <n v="0"/>
    <n v="0"/>
    <n v="890480123"/>
    <s v="UNIVERSIDAD DE CARTAGENA"/>
    <n v="5"/>
    <m/>
    <m/>
    <m/>
    <m/>
    <n v="2"/>
    <n v="7"/>
    <n v="1"/>
  </r>
  <r>
    <n v="16328"/>
    <s v="C"/>
    <x v="503"/>
    <x v="0"/>
    <n v="4"/>
    <n v="550022536"/>
    <d v="2020-10-29T00:00:00"/>
    <d v="2024-03-30T00:00:00"/>
    <n v="0"/>
    <n v="1"/>
    <n v="0"/>
    <n v="30"/>
    <n v="2"/>
    <n v="23318977"/>
    <n v="25980000"/>
    <n v="37137"/>
    <n v="1454"/>
    <n v="37137"/>
    <n v="8"/>
    <n v="0"/>
    <n v="0"/>
    <m/>
    <n v="0"/>
    <n v="0"/>
    <n v="0"/>
    <m/>
    <m/>
    <d v="2021-03-30T00:00:00"/>
    <n v="1"/>
    <s v="O"/>
    <n v="1"/>
    <n v="30"/>
    <n v="0"/>
    <m/>
    <m/>
    <m/>
    <m/>
    <m/>
    <m/>
    <n v="1"/>
    <n v="1"/>
    <m/>
    <m/>
    <n v="20809"/>
    <s v="CREDITOS DE CONSUMO"/>
    <n v="0"/>
    <n v="0"/>
    <n v="890480123"/>
    <s v="UNIVERSIDAD DE CARTAGENA"/>
    <n v="5"/>
    <m/>
    <m/>
    <m/>
    <m/>
    <n v="2"/>
    <n v="7"/>
    <n v="1"/>
  </r>
  <r>
    <n v="53427"/>
    <s v="C"/>
    <x v="503"/>
    <x v="0"/>
    <n v="4"/>
    <n v="550023110"/>
    <d v="2020-10-29T00:00:00"/>
    <d v="2024-03-30T00:00:00"/>
    <n v="0"/>
    <n v="1"/>
    <n v="0"/>
    <n v="30"/>
    <n v="2"/>
    <n v="23318977"/>
    <n v="25980000"/>
    <n v="123636"/>
    <n v="4841"/>
    <n v="121515"/>
    <n v="0"/>
    <n v="0"/>
    <n v="0"/>
    <m/>
    <n v="0"/>
    <n v="0"/>
    <n v="0"/>
    <m/>
    <m/>
    <d v="2021-03-30T00:00:00"/>
    <n v="1"/>
    <s v="O"/>
    <n v="1"/>
    <n v="30"/>
    <n v="0"/>
    <m/>
    <m/>
    <m/>
    <m/>
    <m/>
    <m/>
    <n v="1"/>
    <n v="1"/>
    <m/>
    <m/>
    <n v="68088"/>
    <s v="CREDITOS DE CONSUMO"/>
    <n v="0"/>
    <n v="0"/>
    <n v="890480123"/>
    <s v="UNIVERSIDAD DE CARTAGENA"/>
    <n v="5"/>
    <m/>
    <m/>
    <m/>
    <m/>
    <n v="2"/>
    <n v="7"/>
    <n v="1"/>
  </r>
  <r>
    <n v="243613"/>
    <s v="C"/>
    <x v="503"/>
    <x v="0"/>
    <n v="4"/>
    <n v="550024656"/>
    <d v="2020-10-30T00:00:00"/>
    <d v="2024-03-30T00:00:00"/>
    <n v="0"/>
    <n v="1"/>
    <n v="0"/>
    <n v="30"/>
    <n v="2"/>
    <n v="22490513"/>
    <n v="24960000"/>
    <n v="563784"/>
    <n v="21674"/>
    <n v="554079"/>
    <n v="0"/>
    <n v="0"/>
    <n v="0"/>
    <m/>
    <n v="0"/>
    <n v="0"/>
    <n v="0"/>
    <m/>
    <m/>
    <d v="2021-03-30T00:00:00"/>
    <n v="1"/>
    <s v="O"/>
    <n v="1"/>
    <n v="30"/>
    <n v="0"/>
    <m/>
    <m/>
    <m/>
    <m/>
    <m/>
    <m/>
    <n v="1"/>
    <n v="1"/>
    <m/>
    <m/>
    <n v="310466"/>
    <s v="CREDITOS DE CONSUMO"/>
    <n v="0"/>
    <n v="0"/>
    <n v="890480123"/>
    <s v="UNIVERSIDAD DE CARTAGENA"/>
    <n v="5"/>
    <m/>
    <m/>
    <m/>
    <m/>
    <n v="2"/>
    <n v="7"/>
    <n v="2"/>
  </r>
  <r>
    <n v="105572"/>
    <s v="C"/>
    <x v="503"/>
    <x v="0"/>
    <n v="4"/>
    <n v="550024657"/>
    <d v="2020-10-30T00:00:00"/>
    <d v="2024-03-30T00:00:00"/>
    <n v="0"/>
    <n v="1"/>
    <n v="0"/>
    <n v="30"/>
    <n v="2"/>
    <n v="22490513"/>
    <n v="24960000"/>
    <n v="244306"/>
    <n v="9392"/>
    <n v="240115"/>
    <n v="0"/>
    <n v="0"/>
    <n v="0"/>
    <m/>
    <n v="0"/>
    <n v="0"/>
    <n v="0"/>
    <m/>
    <m/>
    <d v="2021-03-30T00:00:00"/>
    <n v="1"/>
    <s v="O"/>
    <n v="1"/>
    <n v="30"/>
    <n v="0"/>
    <m/>
    <m/>
    <m/>
    <m/>
    <m/>
    <m/>
    <n v="1"/>
    <n v="1"/>
    <m/>
    <m/>
    <n v="134543"/>
    <s v="CREDITOS DE CONSUMO"/>
    <n v="0"/>
    <n v="0"/>
    <n v="890480123"/>
    <s v="UNIVERSIDAD DE CARTAGENA"/>
    <n v="5"/>
    <m/>
    <m/>
    <m/>
    <m/>
    <n v="2"/>
    <n v="7"/>
    <n v="2"/>
  </r>
  <r>
    <n v="114147"/>
    <s v="C"/>
    <x v="503"/>
    <x v="0"/>
    <n v="4"/>
    <n v="550025577"/>
    <d v="2021-03-09T00:00:00"/>
    <d v="2024-03-30T00:00:00"/>
    <n v="0"/>
    <n v="1"/>
    <n v="1"/>
    <n v="30"/>
    <n v="2"/>
    <n v="22490513"/>
    <n v="24960000"/>
    <n v="270000"/>
    <n v="10380"/>
    <n v="259620"/>
    <n v="0"/>
    <n v="0"/>
    <n v="0"/>
    <m/>
    <n v="0"/>
    <n v="0"/>
    <n v="0"/>
    <m/>
    <m/>
    <d v="2021-03-30T00:00:00"/>
    <n v="1"/>
    <s v="O"/>
    <n v="1"/>
    <n v="30"/>
    <n v="0"/>
    <m/>
    <m/>
    <m/>
    <m/>
    <m/>
    <m/>
    <n v="1"/>
    <n v="1"/>
    <m/>
    <m/>
    <n v="145473"/>
    <s v="CREDITOS DE CONSUMO"/>
    <n v="0"/>
    <n v="0"/>
    <n v="890480123"/>
    <s v="UNIVERSIDAD DE CARTAGENA"/>
    <n v="5"/>
    <m/>
    <m/>
    <m/>
    <m/>
    <n v="2"/>
    <n v="7"/>
    <n v="2"/>
  </r>
  <r>
    <n v="2638"/>
    <s v="C"/>
    <x v="503"/>
    <x v="0"/>
    <n v="4"/>
    <n v="550025686"/>
    <d v="2021-03-31T00:00:00"/>
    <d v="2021-05-30T00:00:00"/>
    <n v="0"/>
    <n v="1"/>
    <n v="0"/>
    <n v="30"/>
    <n v="2"/>
    <n v="0"/>
    <n v="0"/>
    <n v="6000"/>
    <n v="6000"/>
    <n v="6000"/>
    <n v="0"/>
    <n v="0"/>
    <n v="0"/>
    <m/>
    <n v="0"/>
    <n v="0"/>
    <n v="0"/>
    <m/>
    <m/>
    <d v="2021-03-31T00:00:00"/>
    <n v="1"/>
    <s v="O"/>
    <n v="1"/>
    <n v="30"/>
    <n v="0"/>
    <m/>
    <m/>
    <m/>
    <m/>
    <m/>
    <m/>
    <n v="1"/>
    <n v="1"/>
    <m/>
    <m/>
    <n v="3362"/>
    <s v="CREDITOS DE CONSUMO"/>
    <n v="0"/>
    <n v="0"/>
    <n v="890480123"/>
    <s v="UNIVERSIDAD DE CARTAGENA"/>
    <n v="5"/>
    <m/>
    <m/>
    <m/>
    <m/>
    <n v="2"/>
    <n v="7"/>
    <n v="2"/>
  </r>
  <r>
    <n v="12341557"/>
    <s v="C"/>
    <x v="504"/>
    <x v="0"/>
    <n v="4"/>
    <n v="16277"/>
    <d v="2019-09-13T00:00:00"/>
    <d v="2026-09-13T00:00:00"/>
    <n v="17"/>
    <n v="1"/>
    <n v="17"/>
    <n v="30"/>
    <n v="2"/>
    <n v="17726461"/>
    <n v="19240000"/>
    <n v="29278000"/>
    <n v="610675"/>
    <n v="25683743"/>
    <n v="214574"/>
    <n v="0"/>
    <n v="0"/>
    <m/>
    <n v="0"/>
    <n v="0"/>
    <n v="0"/>
    <m/>
    <m/>
    <d v="2021-03-30T00:00:00"/>
    <n v="1"/>
    <s v="O"/>
    <n v="1"/>
    <n v="30"/>
    <n v="49233"/>
    <m/>
    <m/>
    <m/>
    <m/>
    <m/>
    <m/>
    <n v="1"/>
    <n v="1"/>
    <m/>
    <m/>
    <n v="13342186"/>
    <s v="CREDITOS DE CONSUMO"/>
    <n v="0"/>
    <n v="0"/>
    <n v="890480123"/>
    <s v="UNIVERSIDAD DE CARTAGENA"/>
    <n v="5"/>
    <m/>
    <m/>
    <m/>
    <m/>
    <n v="1"/>
    <n v="7"/>
    <n v="2"/>
  </r>
  <r>
    <n v="16394982"/>
    <s v="C"/>
    <x v="504"/>
    <x v="0"/>
    <n v="4"/>
    <n v="17071"/>
    <d v="2020-03-11T00:00:00"/>
    <d v="2023-03-30T00:00:00"/>
    <n v="0"/>
    <n v="1"/>
    <n v="12"/>
    <n v="30"/>
    <n v="2"/>
    <n v="12185828"/>
    <n v="12890000"/>
    <n v="48324093"/>
    <n v="1609344"/>
    <n v="34119237"/>
    <n v="0"/>
    <n v="0"/>
    <n v="0"/>
    <m/>
    <n v="0"/>
    <n v="0"/>
    <n v="0"/>
    <m/>
    <m/>
    <d v="2021-03-30T00:00:00"/>
    <n v="1"/>
    <s v="O"/>
    <n v="1"/>
    <n v="30"/>
    <n v="0"/>
    <m/>
    <m/>
    <m/>
    <m/>
    <m/>
    <m/>
    <n v="1"/>
    <n v="1"/>
    <m/>
    <m/>
    <n v="17724255"/>
    <s v="CREDITOS DE CONSUMO"/>
    <n v="0"/>
    <n v="0"/>
    <n v="890480123"/>
    <s v="UNIVERSIDAD DE CARTAGENA"/>
    <n v="5"/>
    <m/>
    <m/>
    <m/>
    <m/>
    <n v="1"/>
    <n v="7"/>
    <n v="2"/>
  </r>
  <r>
    <n v="1330579"/>
    <s v="C"/>
    <x v="504"/>
    <x v="0"/>
    <n v="4"/>
    <n v="18166"/>
    <d v="2021-02-10T00:00:00"/>
    <d v="2021-06-28T00:00:00"/>
    <n v="0"/>
    <n v="1"/>
    <n v="0"/>
    <n v="30"/>
    <n v="2"/>
    <n v="13121400"/>
    <n v="13940000"/>
    <n v="2800000"/>
    <n v="30616"/>
    <n v="2769038"/>
    <n v="0"/>
    <n v="0"/>
    <n v="0"/>
    <m/>
    <n v="0"/>
    <n v="0"/>
    <n v="0"/>
    <n v="2800000"/>
    <n v="6"/>
    <d v="2021-03-30T00:00:00"/>
    <n v="1"/>
    <s v="O"/>
    <n v="1"/>
    <n v="30"/>
    <n v="0"/>
    <m/>
    <m/>
    <m/>
    <m/>
    <m/>
    <m/>
    <n v="1"/>
    <n v="1"/>
    <m/>
    <m/>
    <n v="1438459"/>
    <s v="CREDITOS DE CONSUMO"/>
    <n v="0"/>
    <n v="0"/>
    <n v="890480123"/>
    <s v="UNIVERSIDAD DE CARTAGENA"/>
    <n v="5"/>
    <m/>
    <m/>
    <m/>
    <m/>
    <n v="1"/>
    <n v="7"/>
    <n v="2"/>
  </r>
  <r>
    <n v="61462"/>
    <s v="C"/>
    <x v="504"/>
    <x v="0"/>
    <n v="4"/>
    <n v="550007831"/>
    <d v="2015-12-03T00:00:00"/>
    <d v="2023-09-30T00:00:00"/>
    <n v="0"/>
    <n v="1"/>
    <n v="6"/>
    <n v="30"/>
    <n v="2"/>
    <n v="21474970"/>
    <n v="23720000"/>
    <n v="146304"/>
    <n v="5548"/>
    <n v="127907"/>
    <n v="0"/>
    <n v="0"/>
    <n v="0"/>
    <m/>
    <n v="0"/>
    <n v="0"/>
    <n v="0"/>
    <m/>
    <m/>
    <d v="2021-03-30T00:00:00"/>
    <n v="1"/>
    <s v="O"/>
    <n v="1"/>
    <n v="30"/>
    <n v="0"/>
    <m/>
    <m/>
    <m/>
    <m/>
    <m/>
    <m/>
    <n v="1"/>
    <n v="1"/>
    <m/>
    <m/>
    <n v="66445"/>
    <s v="CREDITOS DE CONSUMO"/>
    <n v="0"/>
    <n v="0"/>
    <n v="890480123"/>
    <s v="UNIVERSIDAD DE CARTAGENA"/>
    <n v="5"/>
    <m/>
    <m/>
    <m/>
    <m/>
    <n v="2"/>
    <n v="7"/>
    <n v="2"/>
  </r>
  <r>
    <n v="58937"/>
    <s v="C"/>
    <x v="504"/>
    <x v="0"/>
    <n v="4"/>
    <n v="550007832"/>
    <d v="2015-12-03T00:00:00"/>
    <d v="2023-09-30T00:00:00"/>
    <n v="0"/>
    <n v="1"/>
    <n v="6"/>
    <n v="30"/>
    <n v="2"/>
    <n v="21474970"/>
    <n v="23720000"/>
    <n v="140281"/>
    <n v="5319"/>
    <n v="122652"/>
    <n v="0"/>
    <n v="0"/>
    <n v="0"/>
    <m/>
    <n v="0"/>
    <n v="0"/>
    <n v="0"/>
    <m/>
    <m/>
    <d v="2021-03-30T00:00:00"/>
    <n v="1"/>
    <s v="O"/>
    <n v="1"/>
    <n v="30"/>
    <n v="0"/>
    <m/>
    <m/>
    <m/>
    <m/>
    <m/>
    <m/>
    <n v="1"/>
    <n v="1"/>
    <m/>
    <m/>
    <n v="63715"/>
    <s v="CREDITOS DE CONSUMO"/>
    <n v="0"/>
    <n v="0"/>
    <n v="890480123"/>
    <s v="UNIVERSIDAD DE CARTAGENA"/>
    <n v="5"/>
    <m/>
    <m/>
    <m/>
    <m/>
    <n v="2"/>
    <n v="7"/>
    <n v="2"/>
  </r>
  <r>
    <n v="67224"/>
    <s v="C"/>
    <x v="504"/>
    <x v="0"/>
    <n v="4"/>
    <n v="550008665"/>
    <d v="2016-02-13T00:00:00"/>
    <d v="2023-09-30T00:00:00"/>
    <n v="0"/>
    <n v="1"/>
    <n v="6"/>
    <n v="30"/>
    <n v="2"/>
    <n v="22490513"/>
    <n v="24960000"/>
    <n v="159711"/>
    <n v="6140"/>
    <n v="139899"/>
    <n v="0"/>
    <n v="0"/>
    <n v="0"/>
    <m/>
    <n v="0"/>
    <n v="0"/>
    <n v="0"/>
    <m/>
    <m/>
    <d v="2021-03-30T00:00:00"/>
    <n v="1"/>
    <s v="O"/>
    <n v="1"/>
    <n v="30"/>
    <n v="0"/>
    <m/>
    <m/>
    <m/>
    <m/>
    <m/>
    <m/>
    <n v="1"/>
    <n v="1"/>
    <m/>
    <m/>
    <n v="72675"/>
    <s v="CREDITOS DE CONSUMO"/>
    <n v="0"/>
    <n v="0"/>
    <n v="890480123"/>
    <s v="UNIVERSIDAD DE CARTAGENA"/>
    <n v="5"/>
    <m/>
    <m/>
    <m/>
    <m/>
    <n v="2"/>
    <n v="7"/>
    <n v="2"/>
  </r>
  <r>
    <n v="65804"/>
    <s v="C"/>
    <x v="504"/>
    <x v="0"/>
    <n v="4"/>
    <n v="550009049"/>
    <d v="2016-03-30T00:00:00"/>
    <d v="2023-09-30T00:00:00"/>
    <n v="0"/>
    <n v="1"/>
    <n v="6"/>
    <n v="30"/>
    <n v="2"/>
    <n v="22490513"/>
    <n v="24960000"/>
    <n v="156307"/>
    <n v="6009"/>
    <n v="136943"/>
    <n v="0"/>
    <n v="0"/>
    <n v="0"/>
    <m/>
    <n v="0"/>
    <n v="0"/>
    <n v="0"/>
    <m/>
    <m/>
    <d v="2021-03-30T00:00:00"/>
    <n v="1"/>
    <s v="O"/>
    <n v="1"/>
    <n v="30"/>
    <n v="0"/>
    <m/>
    <m/>
    <m/>
    <m/>
    <m/>
    <m/>
    <n v="1"/>
    <n v="1"/>
    <m/>
    <m/>
    <n v="71139"/>
    <s v="CREDITOS DE CONSUMO"/>
    <n v="0"/>
    <n v="0"/>
    <n v="890480123"/>
    <s v="UNIVERSIDAD DE CARTAGENA"/>
    <n v="5"/>
    <m/>
    <m/>
    <m/>
    <m/>
    <n v="2"/>
    <n v="7"/>
    <n v="2"/>
  </r>
  <r>
    <n v="63077"/>
    <s v="C"/>
    <x v="504"/>
    <x v="0"/>
    <n v="4"/>
    <n v="550009050"/>
    <d v="2016-03-30T00:00:00"/>
    <d v="2023-09-30T00:00:00"/>
    <n v="0"/>
    <n v="1"/>
    <n v="6"/>
    <n v="30"/>
    <n v="2"/>
    <n v="22490513"/>
    <n v="24960000"/>
    <n v="149843"/>
    <n v="5761"/>
    <n v="131269"/>
    <n v="0"/>
    <n v="0"/>
    <n v="0"/>
    <m/>
    <n v="0"/>
    <n v="0"/>
    <n v="0"/>
    <m/>
    <m/>
    <d v="2021-03-30T00:00:00"/>
    <n v="1"/>
    <s v="O"/>
    <n v="1"/>
    <n v="30"/>
    <n v="0"/>
    <m/>
    <m/>
    <m/>
    <m/>
    <m/>
    <m/>
    <n v="1"/>
    <n v="1"/>
    <m/>
    <m/>
    <n v="68192"/>
    <s v="CREDITOS DE CONSUMO"/>
    <n v="0"/>
    <n v="0"/>
    <n v="890480123"/>
    <s v="UNIVERSIDAD DE CARTAGENA"/>
    <n v="5"/>
    <m/>
    <m/>
    <m/>
    <m/>
    <n v="2"/>
    <n v="7"/>
    <n v="2"/>
  </r>
  <r>
    <n v="58121"/>
    <s v="C"/>
    <x v="504"/>
    <x v="0"/>
    <n v="4"/>
    <n v="550009051"/>
    <d v="2016-03-30T00:00:00"/>
    <d v="2023-09-30T00:00:00"/>
    <n v="0"/>
    <n v="1"/>
    <n v="6"/>
    <n v="30"/>
    <n v="2"/>
    <n v="22490513"/>
    <n v="24960000"/>
    <n v="138077"/>
    <n v="5308"/>
    <n v="120953"/>
    <n v="0"/>
    <n v="0"/>
    <n v="0"/>
    <m/>
    <n v="0"/>
    <n v="0"/>
    <n v="0"/>
    <m/>
    <m/>
    <d v="2021-03-30T00:00:00"/>
    <n v="1"/>
    <s v="O"/>
    <n v="1"/>
    <n v="30"/>
    <n v="0"/>
    <m/>
    <m/>
    <m/>
    <m/>
    <m/>
    <m/>
    <n v="1"/>
    <n v="1"/>
    <m/>
    <m/>
    <n v="62832"/>
    <s v="CREDITOS DE CONSUMO"/>
    <n v="0"/>
    <n v="0"/>
    <n v="890480123"/>
    <s v="UNIVERSIDAD DE CARTAGENA"/>
    <n v="5"/>
    <m/>
    <m/>
    <m/>
    <m/>
    <n v="2"/>
    <n v="7"/>
    <n v="2"/>
  </r>
  <r>
    <n v="28576"/>
    <s v="C"/>
    <x v="504"/>
    <x v="0"/>
    <n v="4"/>
    <n v="550009400"/>
    <d v="2016-04-22T00:00:00"/>
    <d v="2023-09-30T00:00:00"/>
    <n v="0"/>
    <n v="1"/>
    <n v="6"/>
    <n v="30"/>
    <n v="2"/>
    <n v="22490513"/>
    <n v="24960000"/>
    <n v="67885"/>
    <n v="2610"/>
    <n v="59468"/>
    <n v="0"/>
    <n v="0"/>
    <n v="0"/>
    <m/>
    <n v="0"/>
    <n v="0"/>
    <n v="0"/>
    <m/>
    <m/>
    <d v="2021-03-30T00:00:00"/>
    <n v="1"/>
    <s v="O"/>
    <n v="1"/>
    <n v="30"/>
    <n v="0"/>
    <m/>
    <m/>
    <m/>
    <m/>
    <m/>
    <m/>
    <n v="1"/>
    <n v="1"/>
    <m/>
    <m/>
    <n v="30892"/>
    <s v="CREDITOS DE CONSUMO"/>
    <n v="0"/>
    <n v="0"/>
    <n v="890480123"/>
    <s v="UNIVERSIDAD DE CARTAGENA"/>
    <n v="5"/>
    <m/>
    <m/>
    <m/>
    <m/>
    <n v="2"/>
    <n v="7"/>
    <n v="2"/>
  </r>
  <r>
    <n v="10155"/>
    <s v="C"/>
    <x v="504"/>
    <x v="0"/>
    <n v="4"/>
    <n v="550009643"/>
    <d v="2016-05-15T00:00:00"/>
    <d v="2023-09-30T00:00:00"/>
    <n v="0"/>
    <n v="1"/>
    <n v="6"/>
    <n v="30"/>
    <n v="2"/>
    <n v="22490513"/>
    <n v="24960000"/>
    <n v="24127"/>
    <n v="928"/>
    <n v="21134"/>
    <n v="0"/>
    <n v="0"/>
    <n v="0"/>
    <m/>
    <n v="0"/>
    <n v="0"/>
    <n v="0"/>
    <m/>
    <m/>
    <d v="2021-03-30T00:00:00"/>
    <n v="1"/>
    <s v="O"/>
    <n v="1"/>
    <n v="30"/>
    <n v="0"/>
    <m/>
    <m/>
    <m/>
    <m/>
    <m/>
    <m/>
    <n v="1"/>
    <n v="1"/>
    <m/>
    <m/>
    <n v="10979"/>
    <s v="CREDITOS DE CONSUMO"/>
    <n v="0"/>
    <n v="0"/>
    <n v="890480123"/>
    <s v="UNIVERSIDAD DE CARTAGENA"/>
    <n v="5"/>
    <m/>
    <m/>
    <m/>
    <m/>
    <n v="2"/>
    <n v="7"/>
    <n v="2"/>
  </r>
  <r>
    <n v="4861"/>
    <s v="C"/>
    <x v="504"/>
    <x v="0"/>
    <n v="4"/>
    <n v="550009840"/>
    <d v="2016-05-28T00:00:00"/>
    <d v="2023-09-30T00:00:00"/>
    <n v="0"/>
    <n v="1"/>
    <n v="6"/>
    <n v="30"/>
    <n v="2"/>
    <n v="22490513"/>
    <n v="24960000"/>
    <n v="11562"/>
    <n v="444"/>
    <n v="10117"/>
    <n v="0"/>
    <n v="0"/>
    <n v="0"/>
    <m/>
    <n v="0"/>
    <n v="0"/>
    <n v="0"/>
    <m/>
    <m/>
    <d v="2021-03-30T00:00:00"/>
    <n v="1"/>
    <s v="O"/>
    <n v="1"/>
    <n v="30"/>
    <n v="0"/>
    <m/>
    <m/>
    <m/>
    <m/>
    <m/>
    <m/>
    <n v="1"/>
    <n v="1"/>
    <m/>
    <m/>
    <n v="5256"/>
    <s v="CREDITOS DE CONSUMO"/>
    <n v="0"/>
    <n v="0"/>
    <n v="890480123"/>
    <s v="UNIVERSIDAD DE CARTAGENA"/>
    <n v="5"/>
    <m/>
    <m/>
    <m/>
    <m/>
    <n v="2"/>
    <n v="7"/>
    <n v="2"/>
  </r>
  <r>
    <n v="11390"/>
    <s v="C"/>
    <x v="504"/>
    <x v="0"/>
    <n v="4"/>
    <n v="550010630"/>
    <d v="2016-07-18T00:00:00"/>
    <d v="2023-09-30T00:00:00"/>
    <n v="0"/>
    <n v="1"/>
    <n v="6"/>
    <n v="30"/>
    <n v="2"/>
    <n v="22490513"/>
    <n v="24960000"/>
    <n v="27062"/>
    <n v="1040"/>
    <n v="23704"/>
    <n v="0"/>
    <n v="0"/>
    <n v="0"/>
    <m/>
    <n v="0"/>
    <n v="0"/>
    <n v="0"/>
    <m/>
    <m/>
    <d v="2021-03-30T00:00:00"/>
    <n v="1"/>
    <s v="O"/>
    <n v="1"/>
    <n v="30"/>
    <n v="0"/>
    <m/>
    <m/>
    <m/>
    <m/>
    <m/>
    <m/>
    <n v="1"/>
    <n v="1"/>
    <m/>
    <m/>
    <n v="12314"/>
    <s v="CREDITOS DE CONSUMO"/>
    <n v="0"/>
    <n v="0"/>
    <n v="890480123"/>
    <s v="UNIVERSIDAD DE CARTAGENA"/>
    <n v="5"/>
    <m/>
    <m/>
    <m/>
    <m/>
    <n v="2"/>
    <n v="7"/>
    <n v="2"/>
  </r>
  <r>
    <n v="2372"/>
    <s v="C"/>
    <x v="504"/>
    <x v="0"/>
    <n v="4"/>
    <n v="550010765"/>
    <d v="2016-07-28T00:00:00"/>
    <d v="2023-09-30T00:00:00"/>
    <n v="0"/>
    <n v="1"/>
    <n v="6"/>
    <n v="30"/>
    <n v="2"/>
    <n v="22490513"/>
    <n v="24960000"/>
    <n v="5631"/>
    <n v="216"/>
    <n v="4936"/>
    <n v="0"/>
    <n v="0"/>
    <n v="0"/>
    <m/>
    <n v="0"/>
    <n v="0"/>
    <n v="0"/>
    <m/>
    <m/>
    <d v="2021-03-30T00:00:00"/>
    <n v="1"/>
    <s v="O"/>
    <n v="1"/>
    <n v="30"/>
    <n v="0"/>
    <m/>
    <m/>
    <m/>
    <m/>
    <m/>
    <m/>
    <n v="1"/>
    <n v="1"/>
    <m/>
    <m/>
    <n v="2564"/>
    <s v="CREDITOS DE CONSUMO"/>
    <n v="0"/>
    <n v="0"/>
    <n v="890480123"/>
    <s v="UNIVERSIDAD DE CARTAGENA"/>
    <n v="5"/>
    <m/>
    <m/>
    <m/>
    <m/>
    <n v="2"/>
    <n v="7"/>
    <n v="2"/>
  </r>
  <r>
    <n v="3167"/>
    <s v="C"/>
    <x v="504"/>
    <x v="0"/>
    <n v="4"/>
    <n v="550011730"/>
    <d v="2016-09-20T00:00:00"/>
    <d v="2023-09-30T00:00:00"/>
    <n v="0"/>
    <n v="1"/>
    <n v="6"/>
    <n v="30"/>
    <n v="2"/>
    <n v="22490513"/>
    <n v="24960000"/>
    <n v="7527"/>
    <n v="289"/>
    <n v="6590"/>
    <n v="0"/>
    <n v="0"/>
    <n v="0"/>
    <m/>
    <n v="0"/>
    <n v="0"/>
    <n v="0"/>
    <m/>
    <m/>
    <d v="2021-03-30T00:00:00"/>
    <n v="1"/>
    <s v="O"/>
    <n v="1"/>
    <n v="30"/>
    <n v="0"/>
    <m/>
    <m/>
    <m/>
    <m/>
    <m/>
    <m/>
    <n v="1"/>
    <n v="1"/>
    <m/>
    <m/>
    <n v="3423"/>
    <s v="CREDITOS DE CONSUMO"/>
    <n v="0"/>
    <n v="0"/>
    <n v="890480123"/>
    <s v="UNIVERSIDAD DE CARTAGENA"/>
    <n v="5"/>
    <m/>
    <m/>
    <m/>
    <m/>
    <n v="2"/>
    <n v="7"/>
    <n v="2"/>
  </r>
  <r>
    <n v="10287"/>
    <s v="C"/>
    <x v="504"/>
    <x v="0"/>
    <n v="4"/>
    <n v="550012817"/>
    <d v="2016-11-27T00:00:00"/>
    <d v="2023-09-30T00:00:00"/>
    <n v="0"/>
    <n v="1"/>
    <n v="6"/>
    <n v="30"/>
    <n v="2"/>
    <n v="22490513"/>
    <n v="24960000"/>
    <n v="24433"/>
    <n v="939"/>
    <n v="21408"/>
    <n v="0"/>
    <n v="0"/>
    <n v="0"/>
    <m/>
    <n v="0"/>
    <n v="0"/>
    <n v="0"/>
    <m/>
    <m/>
    <d v="2021-03-30T00:00:00"/>
    <n v="1"/>
    <s v="O"/>
    <n v="1"/>
    <n v="30"/>
    <n v="0"/>
    <m/>
    <m/>
    <m/>
    <m/>
    <m/>
    <m/>
    <n v="1"/>
    <n v="1"/>
    <m/>
    <m/>
    <n v="11121"/>
    <s v="CREDITOS DE CONSUMO"/>
    <n v="0"/>
    <n v="0"/>
    <n v="890480123"/>
    <s v="UNIVERSIDAD DE CARTAGENA"/>
    <n v="5"/>
    <m/>
    <m/>
    <m/>
    <m/>
    <n v="2"/>
    <n v="7"/>
    <n v="2"/>
  </r>
  <r>
    <n v="12210"/>
    <s v="C"/>
    <x v="504"/>
    <x v="0"/>
    <n v="4"/>
    <n v="550013225"/>
    <d v="2016-12-24T00:00:00"/>
    <d v="2023-09-30T00:00:00"/>
    <n v="0"/>
    <n v="1"/>
    <n v="6"/>
    <n v="30"/>
    <n v="2"/>
    <n v="22490513"/>
    <n v="24960000"/>
    <n v="29011"/>
    <n v="1115"/>
    <n v="25410"/>
    <n v="0"/>
    <n v="0"/>
    <n v="0"/>
    <m/>
    <n v="0"/>
    <n v="0"/>
    <n v="0"/>
    <m/>
    <m/>
    <d v="2021-03-30T00:00:00"/>
    <n v="1"/>
    <s v="O"/>
    <n v="1"/>
    <n v="30"/>
    <n v="0"/>
    <m/>
    <m/>
    <m/>
    <m/>
    <m/>
    <m/>
    <n v="1"/>
    <n v="1"/>
    <m/>
    <m/>
    <n v="13200"/>
    <s v="CREDITOS DE CONSUMO"/>
    <n v="0"/>
    <n v="0"/>
    <n v="890480123"/>
    <s v="UNIVERSIDAD DE CARTAGENA"/>
    <n v="5"/>
    <m/>
    <m/>
    <m/>
    <m/>
    <n v="2"/>
    <n v="7"/>
    <n v="2"/>
  </r>
  <r>
    <n v="9608"/>
    <s v="C"/>
    <x v="504"/>
    <x v="0"/>
    <n v="4"/>
    <n v="550014016"/>
    <d v="2017-02-15T00:00:00"/>
    <d v="2023-09-30T00:00:00"/>
    <n v="0"/>
    <n v="1"/>
    <n v="6"/>
    <n v="30"/>
    <n v="2"/>
    <n v="22490513"/>
    <n v="24960000"/>
    <n v="22827"/>
    <n v="878"/>
    <n v="19996"/>
    <n v="0"/>
    <n v="0"/>
    <n v="0"/>
    <m/>
    <n v="0"/>
    <n v="0"/>
    <n v="0"/>
    <m/>
    <m/>
    <d v="2021-03-30T00:00:00"/>
    <n v="1"/>
    <s v="O"/>
    <n v="1"/>
    <n v="30"/>
    <n v="0"/>
    <m/>
    <m/>
    <m/>
    <m/>
    <m/>
    <m/>
    <n v="1"/>
    <n v="1"/>
    <m/>
    <m/>
    <n v="10388"/>
    <s v="CREDITOS DE CONSUMO"/>
    <n v="0"/>
    <n v="0"/>
    <n v="890480123"/>
    <s v="UNIVERSIDAD DE CARTAGENA"/>
    <n v="5"/>
    <m/>
    <m/>
    <m/>
    <m/>
    <n v="2"/>
    <n v="7"/>
    <n v="2"/>
  </r>
  <r>
    <n v="16486"/>
    <s v="C"/>
    <x v="504"/>
    <x v="0"/>
    <n v="4"/>
    <n v="550014724"/>
    <d v="2017-04-07T00:00:00"/>
    <d v="2023-09-30T00:00:00"/>
    <n v="0"/>
    <n v="1"/>
    <n v="6"/>
    <n v="30"/>
    <n v="2"/>
    <n v="22490513"/>
    <n v="24960000"/>
    <n v="39157"/>
    <n v="1505"/>
    <n v="34308"/>
    <n v="0"/>
    <n v="0"/>
    <n v="0"/>
    <m/>
    <n v="0"/>
    <n v="0"/>
    <n v="0"/>
    <m/>
    <m/>
    <d v="2021-03-30T00:00:00"/>
    <n v="1"/>
    <s v="O"/>
    <n v="1"/>
    <n v="30"/>
    <n v="0"/>
    <m/>
    <m/>
    <m/>
    <m/>
    <m/>
    <m/>
    <n v="1"/>
    <n v="1"/>
    <m/>
    <m/>
    <n v="17822"/>
    <s v="CREDITOS DE CONSUMO"/>
    <n v="0"/>
    <n v="0"/>
    <n v="890480123"/>
    <s v="UNIVERSIDAD DE CARTAGENA"/>
    <n v="5"/>
    <m/>
    <m/>
    <m/>
    <m/>
    <n v="2"/>
    <n v="7"/>
    <n v="2"/>
  </r>
  <r>
    <n v="10211"/>
    <s v="C"/>
    <x v="504"/>
    <x v="0"/>
    <n v="4"/>
    <n v="550015303"/>
    <d v="2017-05-23T00:00:00"/>
    <d v="2023-09-30T00:00:00"/>
    <n v="0"/>
    <n v="1"/>
    <n v="6"/>
    <n v="30"/>
    <n v="2"/>
    <n v="22490513"/>
    <n v="24960000"/>
    <n v="24251"/>
    <n v="932"/>
    <n v="21249"/>
    <n v="0"/>
    <n v="0"/>
    <n v="0"/>
    <m/>
    <n v="0"/>
    <n v="0"/>
    <n v="0"/>
    <m/>
    <m/>
    <d v="2021-03-30T00:00:00"/>
    <n v="1"/>
    <s v="O"/>
    <n v="1"/>
    <n v="30"/>
    <n v="0"/>
    <m/>
    <m/>
    <m/>
    <m/>
    <m/>
    <m/>
    <n v="1"/>
    <n v="1"/>
    <m/>
    <m/>
    <n v="11038"/>
    <s v="CREDITOS DE CONSUMO"/>
    <n v="0"/>
    <n v="0"/>
    <n v="890480123"/>
    <s v="UNIVERSIDAD DE CARTAGENA"/>
    <n v="5"/>
    <m/>
    <m/>
    <m/>
    <m/>
    <n v="2"/>
    <n v="7"/>
    <n v="2"/>
  </r>
  <r>
    <n v="22506"/>
    <s v="C"/>
    <x v="504"/>
    <x v="0"/>
    <n v="4"/>
    <n v="550016595"/>
    <d v="2017-08-30T00:00:00"/>
    <d v="2023-09-30T00:00:00"/>
    <n v="0"/>
    <n v="1"/>
    <n v="6"/>
    <n v="30"/>
    <n v="2"/>
    <n v="22490513"/>
    <n v="24960000"/>
    <n v="53461"/>
    <n v="2055"/>
    <n v="46838"/>
    <n v="0"/>
    <n v="0"/>
    <n v="0"/>
    <m/>
    <n v="0"/>
    <n v="0"/>
    <n v="0"/>
    <m/>
    <m/>
    <d v="2021-03-30T00:00:00"/>
    <n v="1"/>
    <s v="O"/>
    <n v="1"/>
    <n v="30"/>
    <n v="0"/>
    <m/>
    <m/>
    <m/>
    <m/>
    <m/>
    <m/>
    <n v="1"/>
    <n v="1"/>
    <m/>
    <m/>
    <n v="24332"/>
    <s v="CREDITOS DE CONSUMO"/>
    <n v="0"/>
    <n v="0"/>
    <n v="890480123"/>
    <s v="UNIVERSIDAD DE CARTAGENA"/>
    <n v="5"/>
    <m/>
    <m/>
    <m/>
    <m/>
    <n v="2"/>
    <n v="7"/>
    <n v="2"/>
  </r>
  <r>
    <n v="22529"/>
    <s v="C"/>
    <x v="504"/>
    <x v="0"/>
    <n v="4"/>
    <n v="550016824"/>
    <d v="2017-09-09T00:00:00"/>
    <d v="2023-09-30T00:00:00"/>
    <n v="0"/>
    <n v="1"/>
    <n v="6"/>
    <n v="30"/>
    <n v="2"/>
    <n v="22490513"/>
    <n v="24960000"/>
    <n v="53514"/>
    <n v="2057"/>
    <n v="46884"/>
    <n v="0"/>
    <n v="0"/>
    <n v="0"/>
    <m/>
    <n v="0"/>
    <n v="0"/>
    <n v="0"/>
    <m/>
    <m/>
    <d v="2021-03-30T00:00:00"/>
    <n v="1"/>
    <s v="O"/>
    <n v="1"/>
    <n v="30"/>
    <n v="0"/>
    <m/>
    <m/>
    <m/>
    <m/>
    <m/>
    <m/>
    <n v="1"/>
    <n v="1"/>
    <m/>
    <m/>
    <n v="24355"/>
    <s v="CREDITOS DE CONSUMO"/>
    <n v="0"/>
    <n v="0"/>
    <n v="890480123"/>
    <s v="UNIVERSIDAD DE CARTAGENA"/>
    <n v="5"/>
    <m/>
    <m/>
    <m/>
    <m/>
    <n v="2"/>
    <n v="7"/>
    <n v="2"/>
  </r>
  <r>
    <n v="35316"/>
    <s v="C"/>
    <x v="504"/>
    <x v="0"/>
    <n v="4"/>
    <n v="550017471"/>
    <d v="2017-11-05T00:00:00"/>
    <d v="2023-09-30T00:00:00"/>
    <n v="0"/>
    <n v="1"/>
    <n v="6"/>
    <n v="30"/>
    <n v="2"/>
    <n v="22490513"/>
    <n v="24960000"/>
    <n v="83900"/>
    <n v="3226"/>
    <n v="73496"/>
    <n v="0"/>
    <n v="0"/>
    <n v="0"/>
    <m/>
    <n v="0"/>
    <n v="0"/>
    <n v="0"/>
    <m/>
    <m/>
    <d v="2021-03-30T00:00:00"/>
    <n v="1"/>
    <s v="O"/>
    <n v="1"/>
    <n v="30"/>
    <n v="0"/>
    <m/>
    <m/>
    <m/>
    <m/>
    <m/>
    <m/>
    <n v="1"/>
    <n v="1"/>
    <m/>
    <m/>
    <n v="38180"/>
    <s v="CREDITOS DE CONSUMO"/>
    <n v="0"/>
    <n v="0"/>
    <n v="890480123"/>
    <s v="UNIVERSIDAD DE CARTAGENA"/>
    <n v="5"/>
    <m/>
    <m/>
    <m/>
    <m/>
    <n v="2"/>
    <n v="7"/>
    <n v="2"/>
  </r>
  <r>
    <n v="25980"/>
    <s v="C"/>
    <x v="504"/>
    <x v="0"/>
    <n v="4"/>
    <n v="550018492"/>
    <d v="2018-03-20T00:00:00"/>
    <d v="2023-09-30T00:00:00"/>
    <n v="0"/>
    <n v="1"/>
    <n v="6"/>
    <n v="30"/>
    <n v="2"/>
    <n v="22490513"/>
    <n v="24960000"/>
    <n v="61715"/>
    <n v="2373"/>
    <n v="54067"/>
    <n v="0"/>
    <n v="0"/>
    <n v="0"/>
    <m/>
    <n v="0"/>
    <n v="0"/>
    <n v="0"/>
    <m/>
    <m/>
    <d v="2021-03-30T00:00:00"/>
    <n v="1"/>
    <s v="O"/>
    <n v="1"/>
    <n v="30"/>
    <n v="0"/>
    <m/>
    <m/>
    <m/>
    <m/>
    <m/>
    <m/>
    <n v="1"/>
    <n v="1"/>
    <m/>
    <m/>
    <n v="28087"/>
    <s v="CREDITOS DE CONSUMO"/>
    <n v="0"/>
    <n v="0"/>
    <n v="890480123"/>
    <s v="UNIVERSIDAD DE CARTAGENA"/>
    <n v="5"/>
    <m/>
    <m/>
    <m/>
    <m/>
    <n v="2"/>
    <n v="7"/>
    <n v="2"/>
  </r>
  <r>
    <n v="90125"/>
    <s v="C"/>
    <x v="504"/>
    <x v="0"/>
    <n v="4"/>
    <n v="550019663"/>
    <d v="2018-09-06T00:00:00"/>
    <d v="2023-09-30T00:00:00"/>
    <n v="0"/>
    <n v="1"/>
    <n v="6"/>
    <n v="30"/>
    <n v="2"/>
    <n v="22490513"/>
    <n v="24960000"/>
    <n v="214094"/>
    <n v="8231"/>
    <n v="187557"/>
    <n v="0"/>
    <n v="0"/>
    <n v="0"/>
    <m/>
    <n v="0"/>
    <n v="0"/>
    <n v="0"/>
    <m/>
    <m/>
    <d v="2021-03-30T00:00:00"/>
    <n v="1"/>
    <s v="O"/>
    <n v="1"/>
    <n v="30"/>
    <n v="0"/>
    <m/>
    <m/>
    <m/>
    <m/>
    <m/>
    <m/>
    <n v="1"/>
    <n v="1"/>
    <m/>
    <m/>
    <n v="97432"/>
    <s v="CREDITOS DE CONSUMO"/>
    <n v="0"/>
    <n v="0"/>
    <n v="890480123"/>
    <s v="UNIVERSIDAD DE CARTAGENA"/>
    <n v="5"/>
    <m/>
    <m/>
    <m/>
    <m/>
    <n v="2"/>
    <n v="7"/>
    <n v="2"/>
  </r>
  <r>
    <n v="18192"/>
    <s v="C"/>
    <x v="504"/>
    <x v="0"/>
    <n v="4"/>
    <n v="550019677"/>
    <d v="2018-09-08T00:00:00"/>
    <d v="2023-09-30T00:00:00"/>
    <n v="0"/>
    <n v="1"/>
    <n v="6"/>
    <n v="30"/>
    <n v="2"/>
    <n v="22490513"/>
    <n v="24960000"/>
    <n v="43224"/>
    <n v="1662"/>
    <n v="37858"/>
    <n v="0"/>
    <n v="0"/>
    <n v="0"/>
    <m/>
    <n v="0"/>
    <n v="0"/>
    <n v="0"/>
    <m/>
    <m/>
    <d v="2021-03-30T00:00:00"/>
    <n v="1"/>
    <s v="O"/>
    <n v="1"/>
    <n v="30"/>
    <n v="0"/>
    <m/>
    <m/>
    <m/>
    <m/>
    <m/>
    <m/>
    <n v="1"/>
    <n v="1"/>
    <m/>
    <m/>
    <n v="19666"/>
    <s v="CREDITOS DE CONSUMO"/>
    <n v="0"/>
    <n v="0"/>
    <n v="890480123"/>
    <s v="UNIVERSIDAD DE CARTAGENA"/>
    <n v="5"/>
    <m/>
    <m/>
    <m/>
    <m/>
    <n v="2"/>
    <n v="7"/>
    <n v="2"/>
  </r>
  <r>
    <n v="150733"/>
    <s v="C"/>
    <x v="504"/>
    <x v="0"/>
    <n v="4"/>
    <n v="550021226"/>
    <d v="2019-05-09T00:00:00"/>
    <d v="2023-09-30T00:00:00"/>
    <n v="0"/>
    <n v="1"/>
    <n v="6"/>
    <n v="30"/>
    <n v="2"/>
    <n v="22490513"/>
    <n v="24960000"/>
    <n v="358097"/>
    <n v="13767"/>
    <n v="313687"/>
    <n v="0"/>
    <n v="0"/>
    <n v="0"/>
    <m/>
    <n v="0"/>
    <n v="0"/>
    <n v="0"/>
    <m/>
    <m/>
    <d v="2021-03-30T00:00:00"/>
    <n v="1"/>
    <s v="O"/>
    <n v="1"/>
    <n v="30"/>
    <n v="0"/>
    <m/>
    <m/>
    <m/>
    <m/>
    <m/>
    <m/>
    <n v="1"/>
    <n v="1"/>
    <m/>
    <m/>
    <n v="162954"/>
    <s v="CREDITOS DE CONSUMO"/>
    <n v="0"/>
    <n v="0"/>
    <n v="890480123"/>
    <s v="UNIVERSIDAD DE CARTAGENA"/>
    <n v="5"/>
    <m/>
    <m/>
    <m/>
    <m/>
    <n v="2"/>
    <n v="7"/>
    <n v="2"/>
  </r>
  <r>
    <n v="75477"/>
    <s v="C"/>
    <x v="504"/>
    <x v="0"/>
    <n v="4"/>
    <n v="550021253"/>
    <d v="2019-05-12T00:00:00"/>
    <d v="2023-09-30T00:00:00"/>
    <n v="0"/>
    <n v="1"/>
    <n v="6"/>
    <n v="30"/>
    <n v="2"/>
    <n v="22490513"/>
    <n v="24960000"/>
    <n v="179316"/>
    <n v="6894"/>
    <n v="157073"/>
    <n v="0"/>
    <n v="0"/>
    <n v="0"/>
    <m/>
    <n v="0"/>
    <n v="0"/>
    <n v="0"/>
    <m/>
    <m/>
    <d v="2021-03-30T00:00:00"/>
    <n v="1"/>
    <s v="O"/>
    <n v="1"/>
    <n v="30"/>
    <n v="0"/>
    <m/>
    <m/>
    <m/>
    <m/>
    <m/>
    <m/>
    <n v="1"/>
    <n v="1"/>
    <m/>
    <m/>
    <n v="81596"/>
    <s v="CREDITOS DE CONSUMO"/>
    <n v="0"/>
    <n v="0"/>
    <n v="890480123"/>
    <s v="UNIVERSIDAD DE CARTAGENA"/>
    <n v="5"/>
    <m/>
    <m/>
    <m/>
    <m/>
    <n v="2"/>
    <n v="7"/>
    <n v="2"/>
  </r>
  <r>
    <n v="124421"/>
    <s v="C"/>
    <x v="504"/>
    <x v="0"/>
    <n v="4"/>
    <n v="550022211"/>
    <d v="2019-08-17T00:00:00"/>
    <d v="2023-09-30T00:00:00"/>
    <n v="0"/>
    <n v="1"/>
    <n v="6"/>
    <n v="30"/>
    <n v="2"/>
    <n v="22490513"/>
    <n v="24960000"/>
    <n v="295588"/>
    <n v="11364"/>
    <n v="258929"/>
    <n v="0"/>
    <n v="0"/>
    <n v="0"/>
    <m/>
    <n v="0"/>
    <n v="0"/>
    <n v="0"/>
    <m/>
    <m/>
    <d v="2021-03-30T00:00:00"/>
    <n v="1"/>
    <s v="O"/>
    <n v="1"/>
    <n v="30"/>
    <n v="0"/>
    <m/>
    <m/>
    <m/>
    <m/>
    <m/>
    <m/>
    <n v="1"/>
    <n v="1"/>
    <m/>
    <m/>
    <n v="134508"/>
    <s v="CREDITOS DE CONSUMO"/>
    <n v="0"/>
    <n v="0"/>
    <n v="890480123"/>
    <s v="UNIVERSIDAD DE CARTAGENA"/>
    <n v="5"/>
    <m/>
    <m/>
    <m/>
    <m/>
    <n v="2"/>
    <n v="7"/>
    <n v="2"/>
  </r>
  <r>
    <n v="77281"/>
    <s v="C"/>
    <x v="504"/>
    <x v="0"/>
    <n v="4"/>
    <n v="550023892"/>
    <d v="2020-05-26T00:00:00"/>
    <d v="2023-09-30T00:00:00"/>
    <n v="0"/>
    <n v="1"/>
    <n v="6"/>
    <n v="30"/>
    <n v="2"/>
    <n v="22490513"/>
    <n v="24960000"/>
    <n v="183581"/>
    <n v="7058"/>
    <n v="160828"/>
    <n v="0"/>
    <n v="0"/>
    <n v="0"/>
    <m/>
    <n v="0"/>
    <n v="0"/>
    <n v="0"/>
    <m/>
    <m/>
    <d v="2021-03-30T00:00:00"/>
    <n v="1"/>
    <s v="O"/>
    <n v="1"/>
    <n v="30"/>
    <n v="0"/>
    <m/>
    <m/>
    <m/>
    <m/>
    <m/>
    <m/>
    <n v="1"/>
    <n v="1"/>
    <m/>
    <m/>
    <n v="83547"/>
    <s v="CREDITOS DE CONSUMO"/>
    <n v="0"/>
    <n v="0"/>
    <n v="890480123"/>
    <s v="UNIVERSIDAD DE CARTAGENA"/>
    <n v="5"/>
    <m/>
    <m/>
    <m/>
    <m/>
    <n v="2"/>
    <n v="7"/>
    <n v="2"/>
  </r>
  <r>
    <n v="252574"/>
    <s v="C"/>
    <x v="504"/>
    <x v="0"/>
    <n v="4"/>
    <n v="550024388"/>
    <d v="2020-09-14T00:00:00"/>
    <d v="2023-09-30T00:00:00"/>
    <n v="0"/>
    <n v="1"/>
    <n v="6"/>
    <n v="30"/>
    <n v="2"/>
    <n v="22490513"/>
    <n v="24960000"/>
    <n v="600000"/>
    <n v="23066"/>
    <n v="525627"/>
    <n v="0"/>
    <n v="0"/>
    <n v="0"/>
    <m/>
    <n v="0"/>
    <n v="0"/>
    <n v="0"/>
    <m/>
    <m/>
    <d v="2021-03-30T00:00:00"/>
    <n v="1"/>
    <s v="O"/>
    <n v="1"/>
    <n v="30"/>
    <n v="0"/>
    <m/>
    <m/>
    <m/>
    <m/>
    <m/>
    <m/>
    <n v="1"/>
    <n v="1"/>
    <m/>
    <m/>
    <n v="273053"/>
    <s v="CREDITOS DE CONSUMO"/>
    <n v="0"/>
    <n v="0"/>
    <n v="890480123"/>
    <s v="UNIVERSIDAD DE CARTAGENA"/>
    <n v="5"/>
    <m/>
    <m/>
    <m/>
    <m/>
    <n v="2"/>
    <n v="7"/>
    <n v="2"/>
  </r>
  <r>
    <n v="258804"/>
    <s v="C"/>
    <x v="504"/>
    <x v="0"/>
    <n v="4"/>
    <n v="550024564"/>
    <d v="2020-10-05T00:00:00"/>
    <d v="2023-10-30T00:00:00"/>
    <n v="0"/>
    <n v="1"/>
    <n v="5"/>
    <n v="30"/>
    <n v="2"/>
    <n v="22490513"/>
    <n v="24960000"/>
    <n v="600000"/>
    <n v="23066"/>
    <n v="538592"/>
    <n v="0"/>
    <n v="0"/>
    <n v="0"/>
    <m/>
    <n v="0"/>
    <n v="0"/>
    <n v="0"/>
    <m/>
    <m/>
    <d v="2021-03-30T00:00:00"/>
    <n v="1"/>
    <s v="O"/>
    <n v="1"/>
    <n v="30"/>
    <n v="0"/>
    <m/>
    <m/>
    <m/>
    <m/>
    <m/>
    <m/>
    <n v="1"/>
    <n v="1"/>
    <m/>
    <m/>
    <n v="279788"/>
    <s v="CREDITOS DE CONSUMO"/>
    <n v="0"/>
    <n v="0"/>
    <n v="890480123"/>
    <s v="UNIVERSIDAD DE CARTAGENA"/>
    <n v="5"/>
    <m/>
    <m/>
    <m/>
    <m/>
    <n v="2"/>
    <n v="7"/>
    <n v="2"/>
  </r>
  <r>
    <n v="25"/>
    <s v="C"/>
    <x v="504"/>
    <x v="0"/>
    <n v="4"/>
    <n v="550025530"/>
    <d v="2021-02-28T00:00:00"/>
    <d v="2021-04-30T00:00:00"/>
    <n v="0"/>
    <n v="1"/>
    <n v="0"/>
    <n v="30"/>
    <n v="2"/>
    <n v="0"/>
    <n v="0"/>
    <n v="6000"/>
    <n v="6000"/>
    <n v="52"/>
    <n v="0"/>
    <n v="0"/>
    <n v="0"/>
    <m/>
    <n v="0"/>
    <n v="0"/>
    <n v="0"/>
    <m/>
    <m/>
    <d v="2021-03-30T00:00:00"/>
    <n v="1"/>
    <s v="O"/>
    <n v="1"/>
    <n v="30"/>
    <n v="0"/>
    <m/>
    <m/>
    <m/>
    <m/>
    <m/>
    <m/>
    <n v="1"/>
    <n v="1"/>
    <m/>
    <m/>
    <n v="27"/>
    <s v="CREDITOS DE CONSUMO"/>
    <n v="0"/>
    <n v="0"/>
    <n v="890480123"/>
    <s v="UNIVERSIDAD DE CARTAGENA"/>
    <n v="5"/>
    <m/>
    <m/>
    <m/>
    <m/>
    <n v="2"/>
    <n v="7"/>
    <n v="2"/>
  </r>
  <r>
    <n v="2883"/>
    <s v="C"/>
    <x v="504"/>
    <x v="0"/>
    <n v="4"/>
    <n v="550025717"/>
    <d v="2021-03-31T00:00:00"/>
    <d v="2021-05-30T00:00:00"/>
    <n v="0"/>
    <n v="1"/>
    <n v="0"/>
    <n v="30"/>
    <n v="2"/>
    <n v="0"/>
    <n v="0"/>
    <n v="6000"/>
    <n v="6000"/>
    <n v="6000"/>
    <n v="0"/>
    <n v="0"/>
    <n v="0"/>
    <m/>
    <n v="0"/>
    <n v="0"/>
    <n v="0"/>
    <m/>
    <m/>
    <d v="2021-03-31T00:00:00"/>
    <n v="1"/>
    <s v="O"/>
    <n v="1"/>
    <n v="30"/>
    <n v="0"/>
    <m/>
    <m/>
    <m/>
    <m/>
    <m/>
    <m/>
    <n v="1"/>
    <n v="1"/>
    <m/>
    <m/>
    <n v="3117"/>
    <s v="CREDITOS DE CONSUMO"/>
    <n v="0"/>
    <n v="0"/>
    <n v="890480123"/>
    <s v="UNIVERSIDAD DE CARTAGENA"/>
    <n v="5"/>
    <m/>
    <m/>
    <m/>
    <m/>
    <n v="2"/>
    <n v="7"/>
    <n v="2"/>
  </r>
  <r>
    <n v="0"/>
    <s v="C"/>
    <x v="505"/>
    <x v="0"/>
    <n v="4"/>
    <n v="17951"/>
    <d v="2020-12-30T00:00:00"/>
    <d v="2021-04-30T00:00:00"/>
    <n v="0"/>
    <n v="1"/>
    <n v="3"/>
    <n v="30"/>
    <n v="2"/>
    <n v="7720836"/>
    <n v="8000000"/>
    <n v="659656"/>
    <n v="167575"/>
    <n v="166331"/>
    <n v="0"/>
    <n v="0"/>
    <n v="0"/>
    <m/>
    <n v="0"/>
    <n v="0"/>
    <n v="0"/>
    <m/>
    <m/>
    <d v="2021-03-30T00:00:00"/>
    <n v="1"/>
    <s v="O"/>
    <n v="1"/>
    <n v="30"/>
    <n v="0"/>
    <m/>
    <m/>
    <m/>
    <m/>
    <m/>
    <m/>
    <n v="1"/>
    <n v="1"/>
    <m/>
    <m/>
    <n v="183221"/>
    <s v="CREDITOS DE CONSUMO"/>
    <n v="0"/>
    <n v="0"/>
    <n v="890480123"/>
    <s v="UNIVERSIDAD DE CARTAGENA"/>
    <n v="5"/>
    <m/>
    <m/>
    <m/>
    <m/>
    <n v="1"/>
    <n v="7"/>
    <n v="2"/>
  </r>
  <r>
    <n v="0"/>
    <s v="C"/>
    <x v="505"/>
    <x v="0"/>
    <n v="4"/>
    <n v="18150"/>
    <d v="2021-02-04T00:00:00"/>
    <d v="2025-02-28T00:00:00"/>
    <n v="0"/>
    <n v="1"/>
    <n v="2"/>
    <n v="30"/>
    <n v="2"/>
    <n v="8648788"/>
    <n v="9000000"/>
    <n v="5559955"/>
    <n v="137434"/>
    <n v="5324177"/>
    <n v="0"/>
    <n v="0"/>
    <n v="0"/>
    <m/>
    <n v="0"/>
    <n v="0"/>
    <n v="0"/>
    <m/>
    <m/>
    <d v="2021-03-30T00:00:00"/>
    <n v="1"/>
    <s v="O"/>
    <n v="1"/>
    <n v="30"/>
    <n v="0"/>
    <m/>
    <m/>
    <m/>
    <m/>
    <m/>
    <m/>
    <n v="1"/>
    <n v="1"/>
    <m/>
    <m/>
    <n v="5864814"/>
    <s v="CREDITOS DE CONSUMO"/>
    <n v="0"/>
    <n v="0"/>
    <n v="890480123"/>
    <s v="UNIVERSIDAD DE CARTAGENA"/>
    <n v="5"/>
    <m/>
    <m/>
    <m/>
    <m/>
    <n v="1"/>
    <n v="7"/>
    <n v="2"/>
  </r>
  <r>
    <n v="0"/>
    <s v="C"/>
    <x v="506"/>
    <x v="0"/>
    <n v="4"/>
    <n v="17283"/>
    <d v="2020-06-20T00:00:00"/>
    <d v="2022-06-30T00:00:00"/>
    <n v="30"/>
    <n v="1"/>
    <n v="7"/>
    <n v="30"/>
    <n v="2"/>
    <n v="12185828"/>
    <n v="12890000"/>
    <n v="2050000"/>
    <n v="96679"/>
    <n v="1430144"/>
    <n v="14430"/>
    <n v="0"/>
    <n v="0"/>
    <m/>
    <n v="0"/>
    <n v="0"/>
    <n v="0"/>
    <m/>
    <m/>
    <d v="2021-03-30T00:00:00"/>
    <n v="1"/>
    <s v="O"/>
    <n v="1"/>
    <n v="30"/>
    <n v="91289"/>
    <m/>
    <m/>
    <m/>
    <m/>
    <m/>
    <m/>
    <n v="1"/>
    <n v="1"/>
    <m/>
    <m/>
    <n v="3386925"/>
    <s v="CREDITOS DE CONSUMO"/>
    <n v="0"/>
    <n v="0"/>
    <n v="890480123"/>
    <s v="UNIVERSIDAD DE CARTAGENA"/>
    <n v="5"/>
    <m/>
    <m/>
    <m/>
    <m/>
    <n v="1"/>
    <n v="7"/>
    <n v="2"/>
  </r>
  <r>
    <n v="0.1"/>
    <s v="C"/>
    <x v="507"/>
    <x v="0"/>
    <n v="4"/>
    <n v="550023768"/>
    <d v="2020-03-23T00:00:00"/>
    <d v="2023-03-30T00:00:00"/>
    <n v="0"/>
    <n v="1"/>
    <n v="34"/>
    <n v="30"/>
    <n v="2"/>
    <n v="22490513"/>
    <n v="24960000"/>
    <n v="300000"/>
    <n v="11765"/>
    <n v="0.1"/>
    <n v="0"/>
    <n v="0"/>
    <n v="0"/>
    <m/>
    <n v="0"/>
    <n v="0"/>
    <n v="0"/>
    <m/>
    <m/>
    <d v="2020-06-16T00:00:00"/>
    <n v="1"/>
    <s v="O"/>
    <n v="1"/>
    <n v="30"/>
    <n v="0"/>
    <m/>
    <m/>
    <m/>
    <m/>
    <m/>
    <m/>
    <n v="1"/>
    <n v="1"/>
    <m/>
    <m/>
    <n v="0"/>
    <s v="CREDITOS DE CONSUMO"/>
    <n v="0"/>
    <n v="0"/>
    <n v="890480123"/>
    <s v="UNIVERSIDAD DE CARTAGENA"/>
    <n v="5"/>
    <m/>
    <m/>
    <m/>
    <m/>
    <n v="2"/>
    <n v="7"/>
    <n v="2"/>
  </r>
  <r>
    <n v="26597591"/>
    <s v="C"/>
    <x v="508"/>
    <x v="0"/>
    <n v="4"/>
    <n v="18019"/>
    <d v="2020-12-31T00:00:00"/>
    <d v="2026-10-31T00:00:00"/>
    <n v="0"/>
    <n v="1"/>
    <n v="3"/>
    <n v="30"/>
    <n v="2"/>
    <n v="9568969"/>
    <n v="10000000"/>
    <n v="37343641"/>
    <n v="698223"/>
    <n v="36131940"/>
    <n v="0"/>
    <n v="0"/>
    <n v="0"/>
    <m/>
    <n v="0"/>
    <n v="0"/>
    <n v="0"/>
    <m/>
    <m/>
    <d v="2021-03-30T00:00:00"/>
    <n v="1"/>
    <s v="O"/>
    <n v="1"/>
    <n v="30"/>
    <n v="0"/>
    <m/>
    <m/>
    <m/>
    <m/>
    <m/>
    <m/>
    <n v="1"/>
    <n v="1"/>
    <m/>
    <m/>
    <n v="9534349"/>
    <s v="CREDITOS DE CONSUMO"/>
    <n v="0"/>
    <n v="0"/>
    <n v="890480123"/>
    <s v="UNIVERSIDAD DE CARTAGENA"/>
    <n v="5"/>
    <m/>
    <m/>
    <m/>
    <m/>
    <n v="1"/>
    <n v="7"/>
    <n v="2"/>
  </r>
  <r>
    <n v="12298201"/>
    <s v="C"/>
    <x v="508"/>
    <x v="0"/>
    <n v="4"/>
    <n v="18020"/>
    <d v="2020-12-31T00:00:00"/>
    <d v="2023-12-31T00:00:00"/>
    <n v="0"/>
    <n v="1"/>
    <n v="3"/>
    <n v="30"/>
    <n v="2"/>
    <n v="12185828"/>
    <n v="12890000"/>
    <n v="17968052"/>
    <n v="598392"/>
    <n v="16706696"/>
    <n v="0"/>
    <n v="0"/>
    <n v="0"/>
    <m/>
    <n v="0"/>
    <n v="0"/>
    <n v="0"/>
    <m/>
    <m/>
    <d v="2021-03-30T00:00:00"/>
    <n v="1"/>
    <s v="O"/>
    <n v="1"/>
    <n v="30"/>
    <n v="0"/>
    <m/>
    <m/>
    <m/>
    <m/>
    <m/>
    <m/>
    <n v="1"/>
    <n v="1"/>
    <m/>
    <m/>
    <n v="4408495"/>
    <s v="CREDITOS DE CONSUMO"/>
    <n v="0"/>
    <n v="0"/>
    <n v="890480123"/>
    <s v="UNIVERSIDAD DE CARTAGENA"/>
    <n v="5"/>
    <m/>
    <m/>
    <m/>
    <m/>
    <n v="1"/>
    <n v="7"/>
    <n v="2"/>
  </r>
  <r>
    <n v="33087169"/>
    <s v="C"/>
    <x v="508"/>
    <x v="0"/>
    <n v="4"/>
    <n v="18021"/>
    <d v="2020-12-31T00:00:00"/>
    <d v="2026-01-31T00:00:00"/>
    <n v="0"/>
    <n v="1"/>
    <n v="3"/>
    <n v="30"/>
    <n v="2"/>
    <n v="16011168"/>
    <n v="17240000"/>
    <n v="46464346"/>
    <n v="1118082"/>
    <n v="44947815"/>
    <n v="0"/>
    <n v="0"/>
    <n v="0"/>
    <m/>
    <n v="0"/>
    <n v="0"/>
    <n v="0"/>
    <m/>
    <m/>
    <d v="2021-03-30T00:00:00"/>
    <n v="1"/>
    <s v="O"/>
    <n v="1"/>
    <n v="30"/>
    <n v="0"/>
    <m/>
    <m/>
    <m/>
    <m/>
    <m/>
    <m/>
    <n v="1"/>
    <n v="1"/>
    <m/>
    <m/>
    <n v="11860646"/>
    <s v="CREDITOS DE CONSUMO"/>
    <n v="0"/>
    <n v="0"/>
    <n v="890480123"/>
    <s v="UNIVERSIDAD DE CARTAGENA"/>
    <n v="5"/>
    <m/>
    <m/>
    <m/>
    <m/>
    <n v="1"/>
    <n v="7"/>
    <n v="2"/>
  </r>
  <r>
    <n v="4417"/>
    <s v="C"/>
    <x v="508"/>
    <x v="0"/>
    <n v="4"/>
    <n v="550025655"/>
    <d v="2021-03-31T00:00:00"/>
    <d v="2021-05-30T00:00:00"/>
    <n v="0"/>
    <n v="1"/>
    <n v="0"/>
    <n v="30"/>
    <n v="2"/>
    <n v="0"/>
    <n v="0"/>
    <n v="6000"/>
    <n v="6000"/>
    <n v="6000"/>
    <n v="0"/>
    <n v="0"/>
    <n v="0"/>
    <m/>
    <n v="0"/>
    <n v="0"/>
    <n v="0"/>
    <m/>
    <m/>
    <d v="2021-03-31T00:00:00"/>
    <n v="1"/>
    <s v="O"/>
    <n v="1"/>
    <n v="30"/>
    <n v="0"/>
    <m/>
    <m/>
    <m/>
    <m/>
    <m/>
    <m/>
    <n v="1"/>
    <n v="1"/>
    <m/>
    <m/>
    <n v="1583"/>
    <s v="CREDITOS DE CONSUMO"/>
    <n v="0"/>
    <n v="0"/>
    <n v="890480123"/>
    <s v="UNIVERSIDAD DE CARTAGENA"/>
    <n v="5"/>
    <m/>
    <m/>
    <m/>
    <m/>
    <n v="2"/>
    <n v="7"/>
    <n v="2"/>
  </r>
  <r>
    <n v="171700"/>
    <s v="C"/>
    <x v="509"/>
    <x v="0"/>
    <n v="4"/>
    <n v="18154"/>
    <d v="2021-02-04T00:00:00"/>
    <d v="2026-02-28T00:00:00"/>
    <n v="0"/>
    <n v="1"/>
    <n v="3"/>
    <n v="30"/>
    <n v="2"/>
    <n v="16011168"/>
    <n v="17240000"/>
    <n v="10400000"/>
    <n v="252970"/>
    <n v="10029450"/>
    <n v="0"/>
    <n v="0"/>
    <n v="0"/>
    <m/>
    <n v="0"/>
    <n v="0"/>
    <n v="0"/>
    <m/>
    <m/>
    <d v="2021-03-30T00:00:00"/>
    <n v="9"/>
    <s v="O"/>
    <n v="1"/>
    <n v="30"/>
    <n v="0"/>
    <m/>
    <m/>
    <m/>
    <m/>
    <m/>
    <m/>
    <n v="1"/>
    <n v="1"/>
    <m/>
    <m/>
    <n v="9857750"/>
    <s v="CREDITOS DE CONSUMO"/>
    <n v="0"/>
    <n v="0"/>
    <n v="890480123"/>
    <s v="UNIVERSIDAD DE CARTAGENA"/>
    <n v="5"/>
    <m/>
    <m/>
    <m/>
    <m/>
    <n v="1"/>
    <n v="7"/>
    <n v="2"/>
  </r>
  <r>
    <n v="68264206"/>
    <s v="C"/>
    <x v="510"/>
    <x v="11"/>
    <n v="4"/>
    <n v="15811"/>
    <d v="2020-10-29T00:00:00"/>
    <d v="2026-12-11T00:00:00"/>
    <n v="19"/>
    <n v="1"/>
    <n v="3"/>
    <n v="30"/>
    <n v="2"/>
    <n v="13121400"/>
    <n v="13940000"/>
    <n v="76392675"/>
    <n v="1524534"/>
    <n v="73921424"/>
    <n v="1483651"/>
    <n v="0"/>
    <n v="96000000"/>
    <s v="                              "/>
    <n v="0"/>
    <n v="0"/>
    <n v="0"/>
    <m/>
    <m/>
    <d v="2021-02-05T00:00:00"/>
    <n v="3"/>
    <s v="O"/>
    <n v="1"/>
    <n v="30"/>
    <n v="331172"/>
    <m/>
    <m/>
    <m/>
    <m/>
    <m/>
    <m/>
    <n v="1"/>
    <n v="1"/>
    <m/>
    <m/>
    <n v="5657218"/>
    <s v="CREDITOS DE CONSUMO"/>
    <n v="0"/>
    <n v="0"/>
    <m/>
    <m/>
    <n v="3"/>
    <n v="6"/>
    <d v="2020-05-11T00:00:00"/>
    <s v="A"/>
    <n v="3"/>
    <n v="1"/>
    <n v="7"/>
    <n v="1"/>
  </r>
  <r>
    <n v="19465798"/>
    <s v="C"/>
    <x v="510"/>
    <x v="0"/>
    <n v="4"/>
    <n v="16677"/>
    <d v="2020-10-29T00:00:00"/>
    <d v="2027-05-30T00:00:00"/>
    <n v="0"/>
    <n v="1"/>
    <n v="5"/>
    <n v="30"/>
    <n v="2"/>
    <n v="9119963"/>
    <n v="9511000"/>
    <n v="22122095"/>
    <n v="373483"/>
    <n v="21078975"/>
    <n v="0"/>
    <n v="0"/>
    <n v="0"/>
    <m/>
    <n v="0"/>
    <n v="0"/>
    <n v="0"/>
    <m/>
    <m/>
    <d v="2021-03-30T00:00:00"/>
    <n v="9"/>
    <s v="O"/>
    <n v="1"/>
    <n v="30"/>
    <n v="0"/>
    <m/>
    <m/>
    <m/>
    <m/>
    <m/>
    <m/>
    <n v="1"/>
    <n v="1"/>
    <m/>
    <m/>
    <n v="1613177"/>
    <s v="CREDITOS DE CONSUMO"/>
    <n v="0"/>
    <n v="0"/>
    <n v="890480123"/>
    <s v="UNIVERSIDAD DE CARTAGENA"/>
    <n v="3"/>
    <n v="6"/>
    <d v="2020-05-11T00:00:00"/>
    <s v="A"/>
    <n v="3"/>
    <n v="1"/>
    <n v="7"/>
    <n v="1"/>
  </r>
  <r>
    <n v="10935620"/>
    <s v="C"/>
    <x v="510"/>
    <x v="0"/>
    <n v="4"/>
    <n v="18084"/>
    <d v="2021-01-25T00:00:00"/>
    <d v="2028-01-30T00:00:00"/>
    <n v="0"/>
    <n v="1"/>
    <n v="2"/>
    <n v="30"/>
    <n v="2"/>
    <n v="16011168"/>
    <n v="17240000"/>
    <n v="12000000"/>
    <n v="238421"/>
    <n v="11841881"/>
    <n v="0"/>
    <n v="0"/>
    <n v="0"/>
    <m/>
    <n v="0"/>
    <n v="0"/>
    <n v="0"/>
    <m/>
    <m/>
    <d v="2021-03-30T00:00:00"/>
    <n v="9"/>
    <s v="O"/>
    <n v="1"/>
    <n v="30"/>
    <n v="0"/>
    <m/>
    <m/>
    <m/>
    <m/>
    <m/>
    <m/>
    <n v="1"/>
    <n v="1"/>
    <m/>
    <m/>
    <n v="906261"/>
    <s v="CREDITOS DE CONSUMO"/>
    <n v="0"/>
    <n v="0"/>
    <n v="890480123"/>
    <s v="UNIVERSIDAD DE CARTAGENA"/>
    <n v="5"/>
    <m/>
    <m/>
    <m/>
    <m/>
    <n v="1"/>
    <n v="7"/>
    <n v="2"/>
  </r>
  <r>
    <n v="5010736"/>
    <s v="C"/>
    <x v="511"/>
    <x v="0"/>
    <n v="4"/>
    <n v="15101"/>
    <d v="2019-01-15T00:00:00"/>
    <d v="2024-01-15T00:00:00"/>
    <n v="15"/>
    <n v="1"/>
    <n v="25"/>
    <n v="30"/>
    <n v="2"/>
    <n v="17726461"/>
    <n v="19240000"/>
    <n v="12596291"/>
    <n v="317992"/>
    <n v="8636331"/>
    <n v="62430"/>
    <n v="0"/>
    <n v="0"/>
    <m/>
    <n v="0"/>
    <n v="0"/>
    <n v="0"/>
    <m/>
    <m/>
    <d v="2021-03-30T00:00:00"/>
    <n v="1"/>
    <s v="O"/>
    <n v="1"/>
    <n v="30"/>
    <n v="184877"/>
    <m/>
    <m/>
    <m/>
    <m/>
    <m/>
    <m/>
    <n v="1"/>
    <n v="1"/>
    <m/>
    <m/>
    <n v="3625595"/>
    <s v="CREDITOS DE CONSUMO"/>
    <n v="0"/>
    <n v="0"/>
    <n v="890480123"/>
    <s v="UNIVERSIDAD DE CARTAGENA"/>
    <n v="5"/>
    <m/>
    <m/>
    <m/>
    <m/>
    <n v="1"/>
    <n v="7"/>
    <n v="2"/>
  </r>
  <r>
    <n v="11314741"/>
    <s v="C"/>
    <x v="511"/>
    <x v="0"/>
    <n v="4"/>
    <n v="18155"/>
    <d v="2021-02-05T00:00:00"/>
    <d v="2028-02-28T00:00:00"/>
    <n v="0"/>
    <n v="1"/>
    <n v="2"/>
    <n v="30"/>
    <n v="2"/>
    <n v="9568969"/>
    <n v="10000000"/>
    <n v="20000000"/>
    <n v="327586"/>
    <n v="19501698"/>
    <n v="0"/>
    <n v="0"/>
    <n v="0"/>
    <m/>
    <n v="0"/>
    <n v="0"/>
    <n v="0"/>
    <m/>
    <m/>
    <d v="2021-03-30T00:00:00"/>
    <n v="9"/>
    <s v="O"/>
    <n v="1"/>
    <n v="30"/>
    <n v="0"/>
    <m/>
    <m/>
    <m/>
    <m/>
    <m/>
    <m/>
    <n v="1"/>
    <n v="1"/>
    <m/>
    <m/>
    <n v="8186957"/>
    <s v="CREDITOS DE CONSUMO"/>
    <n v="0"/>
    <n v="0"/>
    <n v="890480123"/>
    <s v="UNIVERSIDAD DE CARTAGENA"/>
    <n v="5"/>
    <m/>
    <m/>
    <m/>
    <m/>
    <n v="1"/>
    <n v="7"/>
    <n v="2"/>
  </r>
  <r>
    <n v="3831902"/>
    <s v="C"/>
    <x v="512"/>
    <x v="0"/>
    <n v="4"/>
    <n v="17960"/>
    <d v="2020-12-30T00:00:00"/>
    <d v="2023-06-30T00:00:00"/>
    <n v="0"/>
    <n v="1"/>
    <n v="3"/>
    <n v="30"/>
    <n v="2"/>
    <n v="16011168"/>
    <n v="17240000"/>
    <n v="4268765"/>
    <n v="173600"/>
    <n v="3913850"/>
    <n v="0"/>
    <n v="0"/>
    <n v="0"/>
    <m/>
    <n v="0"/>
    <n v="0"/>
    <n v="0"/>
    <m/>
    <m/>
    <d v="2021-03-30T00:00:00"/>
    <n v="1"/>
    <s v="O"/>
    <n v="1"/>
    <n v="30"/>
    <n v="0"/>
    <m/>
    <m/>
    <m/>
    <m/>
    <m/>
    <m/>
    <n v="1"/>
    <n v="1"/>
    <m/>
    <m/>
    <n v="81948"/>
    <s v="CREDITOS DE CONSUMO"/>
    <n v="0"/>
    <n v="0"/>
    <n v="890480123"/>
    <s v="UNIVERSIDAD DE CARTAGENA"/>
    <n v="5"/>
    <m/>
    <m/>
    <m/>
    <m/>
    <n v="1"/>
    <n v="7"/>
    <n v="2"/>
  </r>
  <r>
    <n v="139501380"/>
    <s v="C"/>
    <x v="512"/>
    <x v="6"/>
    <n v="4"/>
    <n v="16710"/>
    <d v="2020-10-29T00:00:00"/>
    <d v="2032-01-19T00:00:00"/>
    <n v="11"/>
    <n v="1"/>
    <n v="3"/>
    <n v="30"/>
    <n v="2"/>
    <n v="12185828"/>
    <n v="12890000"/>
    <n v="144063817"/>
    <n v="1478949"/>
    <n v="142484704"/>
    <n v="931864"/>
    <n v="0"/>
    <n v="208000000"/>
    <s v="                              "/>
    <n v="0"/>
    <n v="0"/>
    <n v="0"/>
    <s v="1500000/1500000"/>
    <d v="2021-12-06T00:00:00"/>
    <d v="2021-03-29T00:00:00"/>
    <n v="2"/>
    <s v="O"/>
    <n v="1"/>
    <n v="30"/>
    <n v="32028"/>
    <n v="1"/>
    <n v="0"/>
    <n v="1"/>
    <n v="0"/>
    <n v="0"/>
    <n v="0"/>
    <n v="1"/>
    <n v="1"/>
    <m/>
    <m/>
    <n v="2983324"/>
    <s v="CREDITO DE VIVIENDA"/>
    <n v="0"/>
    <n v="0"/>
    <m/>
    <m/>
    <n v="5"/>
    <m/>
    <m/>
    <m/>
    <m/>
    <n v="1"/>
    <n v="7"/>
    <n v="1"/>
  </r>
  <r>
    <n v="2977151"/>
    <s v="C"/>
    <x v="513"/>
    <x v="0"/>
    <n v="4"/>
    <n v="12924"/>
    <d v="2020-10-29T00:00:00"/>
    <d v="2024-11-11T00:00:00"/>
    <n v="0"/>
    <n v="1"/>
    <n v="5"/>
    <n v="30"/>
    <n v="2"/>
    <n v="12185828"/>
    <n v="12890000"/>
    <n v="11151354"/>
    <n v="294676"/>
    <n v="10181691"/>
    <n v="0"/>
    <n v="0"/>
    <n v="0"/>
    <m/>
    <n v="0"/>
    <n v="0"/>
    <n v="0"/>
    <m/>
    <m/>
    <d v="2021-03-30T00:00:00"/>
    <n v="1"/>
    <s v="O"/>
    <n v="1"/>
    <n v="30"/>
    <n v="0"/>
    <m/>
    <m/>
    <m/>
    <m/>
    <m/>
    <m/>
    <n v="1"/>
    <n v="1"/>
    <m/>
    <m/>
    <n v="7204540"/>
    <s v="CREDITOS DE CONSUMO"/>
    <n v="0"/>
    <n v="0"/>
    <n v="890480123"/>
    <s v="UNIVERSIDAD DE CARTAGENA"/>
    <n v="3"/>
    <n v="6"/>
    <d v="2020-04-07T00:00:00"/>
    <s v="A"/>
    <n v="4"/>
    <n v="1"/>
    <n v="7"/>
    <n v="1"/>
  </r>
  <r>
    <n v="26913"/>
    <s v="C"/>
    <x v="513"/>
    <x v="0"/>
    <n v="4"/>
    <n v="15294"/>
    <d v="2020-10-29T00:00:00"/>
    <d v="2021-04-30T00:00:00"/>
    <n v="0"/>
    <n v="1"/>
    <n v="5"/>
    <n v="30"/>
    <n v="2"/>
    <n v="12185828"/>
    <n v="12890000"/>
    <n v="539506"/>
    <n v="93140"/>
    <n v="92042"/>
    <n v="0"/>
    <n v="0"/>
    <n v="0"/>
    <m/>
    <n v="0"/>
    <n v="0"/>
    <n v="0"/>
    <m/>
    <m/>
    <d v="2021-03-30T00:00:00"/>
    <n v="1"/>
    <s v="O"/>
    <n v="1"/>
    <n v="30"/>
    <n v="0"/>
    <m/>
    <m/>
    <m/>
    <m/>
    <m/>
    <m/>
    <n v="1"/>
    <n v="1"/>
    <m/>
    <m/>
    <n v="65129"/>
    <s v="CREDITOS DE CONSUMO"/>
    <n v="0"/>
    <n v="0"/>
    <n v="890480123"/>
    <s v="UNIVERSIDAD DE CARTAGENA"/>
    <n v="3"/>
    <n v="6"/>
    <d v="2020-04-07T00:00:00"/>
    <s v="A"/>
    <n v="4"/>
    <n v="1"/>
    <n v="7"/>
    <n v="1"/>
  </r>
  <r>
    <n v="354217"/>
    <s v="C"/>
    <x v="513"/>
    <x v="0"/>
    <n v="4"/>
    <n v="17785"/>
    <d v="2020-11-05T00:00:00"/>
    <d v="2022-05-30T00:00:00"/>
    <n v="0"/>
    <n v="1"/>
    <n v="5"/>
    <n v="30"/>
    <n v="2"/>
    <n v="16011168"/>
    <n v="17240000"/>
    <n v="1656006"/>
    <n v="104099"/>
    <n v="1211402"/>
    <n v="0"/>
    <n v="0"/>
    <n v="0"/>
    <m/>
    <n v="0"/>
    <n v="0"/>
    <n v="0"/>
    <m/>
    <m/>
    <d v="2021-03-30T00:00:00"/>
    <n v="1"/>
    <s v="O"/>
    <n v="1"/>
    <n v="30"/>
    <n v="0"/>
    <m/>
    <m/>
    <m/>
    <m/>
    <m/>
    <m/>
    <n v="1"/>
    <n v="1"/>
    <m/>
    <m/>
    <n v="857185"/>
    <s v="CREDITOS DE CONSUMO"/>
    <n v="0"/>
    <n v="0"/>
    <n v="890480123"/>
    <s v="UNIVERSIDAD DE CARTAGENA"/>
    <n v="5"/>
    <m/>
    <m/>
    <m/>
    <m/>
    <n v="1"/>
    <n v="7"/>
    <n v="2"/>
  </r>
  <r>
    <n v="0"/>
    <s v="C"/>
    <x v="514"/>
    <x v="0"/>
    <n v="4"/>
    <n v="17059"/>
    <d v="2020-03-06T00:00:00"/>
    <d v="2022-09-30T00:00:00"/>
    <n v="0"/>
    <n v="1"/>
    <n v="12"/>
    <n v="30"/>
    <n v="2"/>
    <n v="12185828"/>
    <n v="12890000"/>
    <n v="4220000"/>
    <n v="163887"/>
    <n v="2665085"/>
    <n v="0"/>
    <n v="0"/>
    <n v="0"/>
    <m/>
    <n v="0"/>
    <n v="0"/>
    <n v="0"/>
    <m/>
    <m/>
    <d v="2021-03-30T00:00:00"/>
    <n v="9"/>
    <s v="O"/>
    <n v="1"/>
    <n v="30"/>
    <n v="0"/>
    <m/>
    <m/>
    <m/>
    <m/>
    <m/>
    <m/>
    <n v="1"/>
    <n v="1"/>
    <m/>
    <m/>
    <n v="2937779"/>
    <s v="CREDITOS DE CONSUMO"/>
    <n v="0"/>
    <n v="0"/>
    <n v="890480123"/>
    <s v="UNIVERSIDAD DE CARTAGENA"/>
    <n v="5"/>
    <m/>
    <m/>
    <m/>
    <m/>
    <n v="1"/>
    <n v="7"/>
    <n v="2"/>
  </r>
  <r>
    <n v="3194220"/>
    <s v="C"/>
    <x v="515"/>
    <x v="0"/>
    <n v="4"/>
    <n v="13947"/>
    <d v="2018-04-25T00:00:00"/>
    <d v="2022-04-25T00:00:00"/>
    <n v="5"/>
    <n v="1"/>
    <n v="34"/>
    <n v="30"/>
    <n v="2"/>
    <n v="12185828"/>
    <n v="12890000"/>
    <n v="10516297"/>
    <n v="277895"/>
    <n v="3396559"/>
    <n v="5700"/>
    <n v="0"/>
    <n v="0"/>
    <m/>
    <n v="0"/>
    <n v="0"/>
    <n v="0"/>
    <m/>
    <m/>
    <d v="2021-03-30T00:00:00"/>
    <n v="1"/>
    <s v="O"/>
    <n v="1"/>
    <n v="30"/>
    <n v="28198"/>
    <m/>
    <m/>
    <m/>
    <m/>
    <m/>
    <m/>
    <n v="1"/>
    <n v="1"/>
    <m/>
    <m/>
    <n v="202339"/>
    <s v="CREDITOS DE CONSUMO"/>
    <n v="0"/>
    <n v="0"/>
    <n v="890480123"/>
    <s v="UNIVERSIDAD DE CARTAGENA"/>
    <n v="5"/>
    <m/>
    <m/>
    <m/>
    <m/>
    <n v="1"/>
    <n v="7"/>
    <n v="2"/>
  </r>
  <r>
    <n v="23467660"/>
    <s v="C"/>
    <x v="515"/>
    <x v="0"/>
    <n v="4"/>
    <n v="17139"/>
    <d v="2020-04-08T00:00:00"/>
    <d v="2027-04-30T00:00:00"/>
    <n v="0"/>
    <n v="1"/>
    <n v="14"/>
    <n v="30"/>
    <n v="2"/>
    <n v="17726461"/>
    <n v="19240000"/>
    <n v="27626700"/>
    <n v="576233"/>
    <n v="24954224"/>
    <n v="0"/>
    <n v="0"/>
    <n v="0"/>
    <m/>
    <n v="0"/>
    <n v="0"/>
    <n v="0"/>
    <m/>
    <m/>
    <d v="2021-03-30T00:00:00"/>
    <n v="1"/>
    <s v="O"/>
    <n v="1"/>
    <n v="30"/>
    <n v="0"/>
    <m/>
    <m/>
    <m/>
    <m/>
    <m/>
    <m/>
    <n v="1"/>
    <n v="1"/>
    <m/>
    <m/>
    <n v="1486564"/>
    <s v="CREDITOS DE CONSUMO"/>
    <n v="0"/>
    <n v="0"/>
    <n v="890480123"/>
    <s v="UNIVERSIDAD DE CARTAGENA"/>
    <n v="5"/>
    <m/>
    <m/>
    <m/>
    <m/>
    <n v="1"/>
    <n v="7"/>
    <n v="2"/>
  </r>
  <r>
    <n v="13333409"/>
    <s v="C"/>
    <x v="515"/>
    <x v="0"/>
    <n v="4"/>
    <n v="17692"/>
    <d v="2020-10-08T00:00:00"/>
    <d v="2027-10-30T00:00:00"/>
    <n v="0"/>
    <n v="1"/>
    <n v="8"/>
    <n v="30"/>
    <n v="2"/>
    <n v="16011168"/>
    <n v="17240000"/>
    <n v="15000000"/>
    <n v="298026"/>
    <n v="14178017"/>
    <n v="0"/>
    <n v="0"/>
    <n v="0"/>
    <m/>
    <n v="0"/>
    <n v="0"/>
    <n v="0"/>
    <m/>
    <m/>
    <d v="2021-03-30T00:00:00"/>
    <n v="1"/>
    <s v="O"/>
    <n v="1"/>
    <n v="30"/>
    <n v="0"/>
    <m/>
    <m/>
    <m/>
    <m/>
    <m/>
    <m/>
    <n v="1"/>
    <n v="1"/>
    <m/>
    <m/>
    <n v="844608"/>
    <s v="CREDITOS DE CONSUMO"/>
    <n v="0"/>
    <n v="0"/>
    <n v="890480123"/>
    <s v="UNIVERSIDAD DE CARTAGENA"/>
    <n v="5"/>
    <m/>
    <m/>
    <m/>
    <m/>
    <n v="1"/>
    <n v="7"/>
    <n v="2"/>
  </r>
  <r>
    <n v="109833449"/>
    <s v="C"/>
    <x v="515"/>
    <x v="0"/>
    <n v="4"/>
    <n v="17891"/>
    <d v="2020-12-16T00:00:00"/>
    <d v="2027-12-30T00:00:00"/>
    <n v="0"/>
    <n v="1"/>
    <n v="3"/>
    <n v="30"/>
    <n v="2"/>
    <n v="9568969"/>
    <n v="10000000"/>
    <n v="119839042"/>
    <n v="1962882"/>
    <n v="116790873"/>
    <n v="0"/>
    <n v="0"/>
    <n v="0"/>
    <m/>
    <n v="0"/>
    <n v="0"/>
    <n v="0"/>
    <m/>
    <m/>
    <d v="2021-03-30T00:00:00"/>
    <n v="1"/>
    <s v="O"/>
    <n v="1"/>
    <n v="30"/>
    <n v="0"/>
    <m/>
    <m/>
    <m/>
    <m/>
    <m/>
    <m/>
    <n v="1"/>
    <n v="1"/>
    <m/>
    <m/>
    <n v="6957424"/>
    <s v="CREDITOS DE CONSUMO"/>
    <n v="0"/>
    <n v="0"/>
    <n v="890480123"/>
    <s v="UNIVERSIDAD DE CARTAGENA"/>
    <n v="5"/>
    <m/>
    <m/>
    <m/>
    <m/>
    <n v="1"/>
    <n v="7"/>
    <n v="2"/>
  </r>
  <r>
    <n v="3255508"/>
    <s v="C"/>
    <x v="515"/>
    <x v="0"/>
    <n v="4"/>
    <n v="18257"/>
    <d v="2021-03-11T00:00:00"/>
    <d v="2021-06-30T00:00:00"/>
    <n v="0"/>
    <n v="1"/>
    <n v="1"/>
    <n v="30"/>
    <n v="2"/>
    <n v="13121400"/>
    <n v="13940000"/>
    <n v="3500000"/>
    <n v="38271"/>
    <n v="3461729"/>
    <n v="0"/>
    <n v="0"/>
    <n v="0"/>
    <m/>
    <n v="0"/>
    <n v="0"/>
    <n v="0"/>
    <n v="3500000"/>
    <n v="6"/>
    <d v="2021-03-30T00:00:00"/>
    <n v="1"/>
    <s v="O"/>
    <n v="1"/>
    <n v="30"/>
    <n v="0"/>
    <m/>
    <m/>
    <m/>
    <m/>
    <m/>
    <m/>
    <n v="1"/>
    <n v="1"/>
    <m/>
    <m/>
    <n v="206221"/>
    <s v="CREDITOS DE CONSUMO"/>
    <n v="0"/>
    <n v="0"/>
    <n v="890480123"/>
    <s v="UNIVERSIDAD DE CARTAGENA"/>
    <n v="5"/>
    <m/>
    <m/>
    <m/>
    <m/>
    <n v="1"/>
    <n v="7"/>
    <n v="2"/>
  </r>
  <r>
    <n v="80437556"/>
    <s v="C"/>
    <x v="516"/>
    <x v="0"/>
    <n v="4"/>
    <n v="16908"/>
    <d v="2020-01-31T00:00:00"/>
    <d v="2027-01-31T00:00:00"/>
    <n v="0"/>
    <n v="1"/>
    <n v="14"/>
    <n v="30"/>
    <n v="2"/>
    <n v="9119043"/>
    <n v="9510000"/>
    <n v="103813806"/>
    <n v="1676547"/>
    <n v="90648724"/>
    <n v="0"/>
    <n v="0"/>
    <n v="0"/>
    <m/>
    <n v="0"/>
    <n v="0"/>
    <n v="0"/>
    <m/>
    <m/>
    <d v="2021-03-30T00:00:00"/>
    <n v="9"/>
    <s v="O"/>
    <n v="1"/>
    <n v="30"/>
    <n v="0"/>
    <m/>
    <m/>
    <m/>
    <m/>
    <m/>
    <m/>
    <n v="1"/>
    <n v="1"/>
    <m/>
    <m/>
    <n v="10211168"/>
    <s v="CREDITOS DE CONSUMO"/>
    <n v="0"/>
    <n v="0"/>
    <n v="806002962"/>
    <s v="FONDUCAR"/>
    <n v="5"/>
    <m/>
    <m/>
    <m/>
    <m/>
    <n v="1"/>
    <n v="7"/>
    <n v="2"/>
  </r>
  <r>
    <n v="485963"/>
    <s v="C"/>
    <x v="516"/>
    <x v="0"/>
    <n v="4"/>
    <n v="18254"/>
    <d v="2021-03-10T00:00:00"/>
    <d v="2022-03-25T00:00:00"/>
    <n v="0"/>
    <n v="1"/>
    <n v="1"/>
    <n v="30"/>
    <n v="2"/>
    <n v="12185828"/>
    <n v="12890000"/>
    <n v="600000"/>
    <n v="53361"/>
    <n v="547654"/>
    <n v="0"/>
    <n v="0"/>
    <n v="0"/>
    <m/>
    <n v="0"/>
    <n v="0"/>
    <n v="0"/>
    <m/>
    <m/>
    <d v="2021-03-30T00:00:00"/>
    <n v="1"/>
    <s v="O"/>
    <n v="1"/>
    <n v="30"/>
    <n v="0"/>
    <m/>
    <m/>
    <m/>
    <m/>
    <m/>
    <m/>
    <n v="1"/>
    <n v="1"/>
    <m/>
    <m/>
    <n v="61691"/>
    <s v="CREDITOS DE CONSUMO"/>
    <n v="0"/>
    <n v="0"/>
    <n v="806002962"/>
    <s v="FONDUCAR"/>
    <n v="5"/>
    <m/>
    <m/>
    <m/>
    <m/>
    <n v="1"/>
    <n v="7"/>
    <n v="2"/>
  </r>
  <r>
    <n v="304930"/>
    <s v="C"/>
    <x v="516"/>
    <x v="0"/>
    <n v="4"/>
    <n v="550021104"/>
    <d v="2019-04-23T00:00:00"/>
    <d v="2024-04-30T00:00:00"/>
    <n v="0"/>
    <n v="1"/>
    <n v="0"/>
    <n v="30"/>
    <n v="2"/>
    <n v="22490513"/>
    <n v="24960000"/>
    <n v="343639"/>
    <n v="13211"/>
    <n v="343639"/>
    <n v="0"/>
    <n v="0"/>
    <n v="0"/>
    <m/>
    <n v="0"/>
    <n v="0"/>
    <n v="0"/>
    <m/>
    <m/>
    <d v="2021-03-31T00:00:00"/>
    <n v="1"/>
    <s v="O"/>
    <n v="1"/>
    <n v="30"/>
    <n v="0"/>
    <m/>
    <m/>
    <m/>
    <m/>
    <m/>
    <m/>
    <n v="1"/>
    <n v="1"/>
    <m/>
    <m/>
    <n v="38709"/>
    <s v="CREDITOS DE CONSUMO"/>
    <n v="0"/>
    <n v="0"/>
    <n v="806002962"/>
    <s v="FONDUCAR"/>
    <n v="5"/>
    <m/>
    <m/>
    <m/>
    <m/>
    <n v="2"/>
    <n v="7"/>
    <n v="2"/>
  </r>
  <r>
    <n v="337069"/>
    <s v="C"/>
    <x v="516"/>
    <x v="0"/>
    <n v="4"/>
    <n v="550021162"/>
    <d v="2019-05-01T00:00:00"/>
    <d v="2024-04-30T00:00:00"/>
    <n v="0"/>
    <n v="1"/>
    <n v="0"/>
    <n v="30"/>
    <n v="2"/>
    <n v="22490513"/>
    <n v="24960000"/>
    <n v="379858"/>
    <n v="14604"/>
    <n v="379858"/>
    <n v="0"/>
    <n v="0"/>
    <n v="0"/>
    <m/>
    <n v="0"/>
    <n v="0"/>
    <n v="0"/>
    <m/>
    <m/>
    <d v="2021-03-31T00:00:00"/>
    <n v="1"/>
    <s v="O"/>
    <n v="1"/>
    <n v="30"/>
    <n v="0"/>
    <m/>
    <m/>
    <m/>
    <m/>
    <m/>
    <m/>
    <n v="1"/>
    <n v="1"/>
    <m/>
    <m/>
    <n v="42789"/>
    <s v="CREDITOS DE CONSUMO"/>
    <n v="0"/>
    <n v="0"/>
    <n v="806002962"/>
    <s v="FONDUCAR"/>
    <n v="5"/>
    <m/>
    <m/>
    <m/>
    <m/>
    <n v="2"/>
    <n v="7"/>
    <n v="2"/>
  </r>
  <r>
    <n v="316054"/>
    <s v="C"/>
    <x v="516"/>
    <x v="0"/>
    <n v="4"/>
    <n v="550021174"/>
    <d v="2019-05-02T00:00:00"/>
    <d v="2024-04-30T00:00:00"/>
    <n v="0"/>
    <n v="1"/>
    <n v="0"/>
    <n v="30"/>
    <n v="2"/>
    <n v="22490513"/>
    <n v="24960000"/>
    <n v="356175"/>
    <n v="13693"/>
    <n v="356175"/>
    <n v="0"/>
    <n v="0"/>
    <n v="0"/>
    <m/>
    <n v="0"/>
    <n v="0"/>
    <n v="0"/>
    <m/>
    <m/>
    <d v="2021-03-31T00:00:00"/>
    <n v="1"/>
    <s v="O"/>
    <n v="1"/>
    <n v="30"/>
    <n v="0"/>
    <m/>
    <m/>
    <m/>
    <m/>
    <m/>
    <m/>
    <n v="1"/>
    <n v="1"/>
    <m/>
    <m/>
    <n v="40121"/>
    <s v="CREDITOS DE CONSUMO"/>
    <n v="0"/>
    <n v="0"/>
    <n v="806002962"/>
    <s v="FONDUCAR"/>
    <n v="5"/>
    <m/>
    <m/>
    <m/>
    <m/>
    <n v="2"/>
    <n v="7"/>
    <n v="2"/>
  </r>
  <r>
    <n v="303580"/>
    <s v="C"/>
    <x v="516"/>
    <x v="0"/>
    <n v="4"/>
    <n v="550021193"/>
    <d v="2019-05-05T00:00:00"/>
    <d v="2024-04-30T00:00:00"/>
    <n v="0"/>
    <n v="1"/>
    <n v="0"/>
    <n v="30"/>
    <n v="2"/>
    <n v="22490513"/>
    <n v="24960000"/>
    <n v="342118"/>
    <n v="13153"/>
    <n v="342118"/>
    <n v="0"/>
    <n v="0"/>
    <n v="0"/>
    <m/>
    <n v="0"/>
    <n v="0"/>
    <n v="0"/>
    <m/>
    <m/>
    <d v="2021-03-31T00:00:00"/>
    <n v="1"/>
    <s v="O"/>
    <n v="1"/>
    <n v="30"/>
    <n v="0"/>
    <m/>
    <m/>
    <m/>
    <m/>
    <m/>
    <m/>
    <n v="1"/>
    <n v="1"/>
    <m/>
    <m/>
    <n v="38538"/>
    <s v="CREDITOS DE CONSUMO"/>
    <n v="0"/>
    <n v="0"/>
    <n v="806002962"/>
    <s v="FONDUCAR"/>
    <n v="5"/>
    <m/>
    <m/>
    <m/>
    <m/>
    <n v="2"/>
    <n v="7"/>
    <n v="2"/>
  </r>
  <r>
    <n v="140860"/>
    <s v="C"/>
    <x v="516"/>
    <x v="0"/>
    <n v="4"/>
    <n v="550021224"/>
    <d v="2019-05-09T00:00:00"/>
    <d v="2024-04-30T00:00:00"/>
    <n v="0"/>
    <n v="1"/>
    <n v="0"/>
    <n v="30"/>
    <n v="2"/>
    <n v="22490513"/>
    <n v="24960000"/>
    <n v="158742"/>
    <n v="6103"/>
    <n v="158742"/>
    <n v="0"/>
    <n v="0"/>
    <n v="0"/>
    <m/>
    <n v="0"/>
    <n v="0"/>
    <n v="0"/>
    <m/>
    <m/>
    <d v="2021-03-31T00:00:00"/>
    <n v="1"/>
    <s v="O"/>
    <n v="1"/>
    <n v="30"/>
    <n v="0"/>
    <m/>
    <m/>
    <m/>
    <m/>
    <m/>
    <m/>
    <n v="1"/>
    <n v="1"/>
    <m/>
    <m/>
    <n v="17882"/>
    <s v="CREDITOS DE CONSUMO"/>
    <n v="0"/>
    <n v="0"/>
    <n v="806002962"/>
    <s v="FONDUCAR"/>
    <n v="5"/>
    <m/>
    <m/>
    <m/>
    <m/>
    <n v="2"/>
    <n v="7"/>
    <n v="2"/>
  </r>
  <r>
    <n v="161635"/>
    <s v="C"/>
    <x v="516"/>
    <x v="0"/>
    <n v="4"/>
    <n v="550021225"/>
    <d v="2019-05-09T00:00:00"/>
    <d v="2024-04-30T00:00:00"/>
    <n v="0"/>
    <n v="1"/>
    <n v="0"/>
    <n v="30"/>
    <n v="2"/>
    <n v="22490513"/>
    <n v="24960000"/>
    <n v="182154"/>
    <n v="7003"/>
    <n v="182154"/>
    <n v="0"/>
    <n v="0"/>
    <n v="0"/>
    <m/>
    <n v="0"/>
    <n v="0"/>
    <n v="0"/>
    <m/>
    <m/>
    <d v="2021-03-31T00:00:00"/>
    <n v="1"/>
    <s v="O"/>
    <n v="1"/>
    <n v="30"/>
    <n v="0"/>
    <m/>
    <m/>
    <m/>
    <m/>
    <m/>
    <m/>
    <n v="1"/>
    <n v="1"/>
    <m/>
    <m/>
    <n v="20519"/>
    <s v="CREDITOS DE CONSUMO"/>
    <n v="0"/>
    <n v="0"/>
    <n v="806002962"/>
    <s v="FONDUCAR"/>
    <n v="5"/>
    <m/>
    <m/>
    <m/>
    <m/>
    <n v="2"/>
    <n v="7"/>
    <n v="2"/>
  </r>
  <r>
    <n v="49699"/>
    <s v="C"/>
    <x v="516"/>
    <x v="0"/>
    <n v="4"/>
    <n v="550021240"/>
    <d v="2019-05-11T00:00:00"/>
    <d v="2024-04-30T00:00:00"/>
    <n v="0"/>
    <n v="1"/>
    <n v="0"/>
    <n v="30"/>
    <n v="2"/>
    <n v="22490513"/>
    <n v="24960000"/>
    <n v="56008"/>
    <n v="2153"/>
    <n v="56008"/>
    <n v="0"/>
    <n v="0"/>
    <n v="0"/>
    <m/>
    <n v="0"/>
    <n v="0"/>
    <n v="0"/>
    <m/>
    <m/>
    <d v="2021-03-31T00:00:00"/>
    <n v="1"/>
    <s v="O"/>
    <n v="1"/>
    <n v="30"/>
    <n v="0"/>
    <m/>
    <m/>
    <m/>
    <m/>
    <m/>
    <m/>
    <n v="1"/>
    <n v="1"/>
    <m/>
    <m/>
    <n v="6309"/>
    <s v="CREDITOS DE CONSUMO"/>
    <n v="0"/>
    <n v="0"/>
    <n v="806002962"/>
    <s v="FONDUCAR"/>
    <n v="5"/>
    <m/>
    <m/>
    <m/>
    <m/>
    <n v="2"/>
    <n v="7"/>
    <n v="2"/>
  </r>
  <r>
    <n v="298141"/>
    <s v="C"/>
    <x v="516"/>
    <x v="0"/>
    <n v="4"/>
    <n v="550021241"/>
    <d v="2019-05-11T00:00:00"/>
    <d v="2024-04-30T00:00:00"/>
    <n v="0"/>
    <n v="1"/>
    <n v="0"/>
    <n v="30"/>
    <n v="2"/>
    <n v="22490513"/>
    <n v="24960000"/>
    <n v="335988"/>
    <n v="12917"/>
    <n v="335988"/>
    <n v="0"/>
    <n v="0"/>
    <n v="0"/>
    <m/>
    <n v="0"/>
    <n v="0"/>
    <n v="0"/>
    <m/>
    <m/>
    <d v="2021-03-31T00:00:00"/>
    <n v="1"/>
    <s v="O"/>
    <n v="1"/>
    <n v="30"/>
    <n v="0"/>
    <m/>
    <m/>
    <m/>
    <m/>
    <m/>
    <m/>
    <n v="1"/>
    <n v="1"/>
    <m/>
    <m/>
    <n v="37847"/>
    <s v="CREDITOS DE CONSUMO"/>
    <n v="0"/>
    <n v="0"/>
    <n v="806002962"/>
    <s v="FONDUCAR"/>
    <n v="5"/>
    <m/>
    <m/>
    <m/>
    <m/>
    <n v="2"/>
    <n v="7"/>
    <n v="2"/>
  </r>
  <r>
    <n v="338867"/>
    <s v="C"/>
    <x v="516"/>
    <x v="0"/>
    <n v="4"/>
    <n v="550021662"/>
    <d v="2019-06-20T00:00:00"/>
    <d v="2024-04-30T00:00:00"/>
    <n v="0"/>
    <n v="1"/>
    <n v="0"/>
    <n v="30"/>
    <n v="2"/>
    <n v="22490513"/>
    <n v="24960000"/>
    <n v="381884"/>
    <n v="14681"/>
    <n v="381884"/>
    <n v="0"/>
    <n v="0"/>
    <n v="0"/>
    <m/>
    <n v="0"/>
    <n v="0"/>
    <n v="0"/>
    <m/>
    <m/>
    <d v="2021-03-31T00:00:00"/>
    <n v="1"/>
    <s v="O"/>
    <n v="1"/>
    <n v="30"/>
    <n v="0"/>
    <m/>
    <m/>
    <m/>
    <m/>
    <m/>
    <m/>
    <n v="1"/>
    <n v="1"/>
    <m/>
    <m/>
    <n v="43017"/>
    <s v="CREDITOS DE CONSUMO"/>
    <n v="0"/>
    <n v="0"/>
    <n v="806002962"/>
    <s v="FONDUCAR"/>
    <n v="5"/>
    <m/>
    <m/>
    <m/>
    <m/>
    <n v="2"/>
    <n v="7"/>
    <n v="2"/>
  </r>
  <r>
    <n v="217860"/>
    <s v="C"/>
    <x v="516"/>
    <x v="0"/>
    <n v="4"/>
    <n v="550021665"/>
    <d v="2019-06-20T00:00:00"/>
    <d v="2024-03-30T00:00:00"/>
    <n v="0"/>
    <n v="1"/>
    <n v="0"/>
    <n v="30"/>
    <n v="2"/>
    <n v="22490513"/>
    <n v="24960000"/>
    <n v="245516"/>
    <n v="9439"/>
    <n v="245516"/>
    <n v="3983"/>
    <n v="0"/>
    <n v="0"/>
    <m/>
    <n v="0"/>
    <n v="0"/>
    <n v="0"/>
    <m/>
    <m/>
    <d v="2021-03-30T00:00:00"/>
    <n v="1"/>
    <s v="O"/>
    <n v="1"/>
    <n v="30"/>
    <n v="0"/>
    <m/>
    <m/>
    <m/>
    <m/>
    <m/>
    <m/>
    <n v="1"/>
    <n v="1"/>
    <m/>
    <m/>
    <n v="27656"/>
    <s v="CREDITOS DE CONSUMO"/>
    <n v="0"/>
    <n v="0"/>
    <n v="806002962"/>
    <s v="FONDUCAR"/>
    <n v="5"/>
    <m/>
    <m/>
    <m/>
    <m/>
    <n v="2"/>
    <n v="7"/>
    <n v="2"/>
  </r>
  <r>
    <n v="184589"/>
    <s v="C"/>
    <x v="516"/>
    <x v="0"/>
    <n v="4"/>
    <n v="550021922"/>
    <d v="2019-07-21T00:00:00"/>
    <d v="2024-03-30T00:00:00"/>
    <n v="0"/>
    <n v="1"/>
    <n v="0"/>
    <n v="30"/>
    <n v="2"/>
    <n v="22490513"/>
    <n v="24960000"/>
    <n v="208022"/>
    <n v="7997"/>
    <n v="208022"/>
    <n v="4290"/>
    <n v="0"/>
    <n v="0"/>
    <m/>
    <n v="0"/>
    <n v="0"/>
    <n v="0"/>
    <m/>
    <m/>
    <d v="2021-03-30T00:00:00"/>
    <n v="1"/>
    <s v="O"/>
    <n v="1"/>
    <n v="30"/>
    <n v="0"/>
    <m/>
    <m/>
    <m/>
    <m/>
    <m/>
    <m/>
    <n v="1"/>
    <n v="1"/>
    <m/>
    <m/>
    <n v="23433"/>
    <s v="CREDITOS DE CONSUMO"/>
    <n v="0"/>
    <n v="0"/>
    <n v="806002962"/>
    <s v="FONDUCAR"/>
    <n v="5"/>
    <m/>
    <m/>
    <m/>
    <m/>
    <n v="2"/>
    <n v="7"/>
    <n v="2"/>
  </r>
  <r>
    <n v="46062"/>
    <s v="C"/>
    <x v="516"/>
    <x v="0"/>
    <n v="4"/>
    <n v="550021926"/>
    <d v="2019-07-21T00:00:00"/>
    <d v="2024-03-30T00:00:00"/>
    <n v="0"/>
    <n v="1"/>
    <n v="0"/>
    <n v="30"/>
    <n v="2"/>
    <n v="22490513"/>
    <n v="24960000"/>
    <n v="51909"/>
    <n v="1996"/>
    <n v="51909"/>
    <n v="1057"/>
    <n v="0"/>
    <n v="0"/>
    <m/>
    <n v="0"/>
    <n v="0"/>
    <n v="0"/>
    <m/>
    <m/>
    <d v="2021-03-30T00:00:00"/>
    <n v="1"/>
    <s v="O"/>
    <n v="1"/>
    <n v="30"/>
    <n v="0"/>
    <m/>
    <m/>
    <m/>
    <m/>
    <m/>
    <m/>
    <n v="1"/>
    <n v="1"/>
    <m/>
    <m/>
    <n v="5847"/>
    <s v="CREDITOS DE CONSUMO"/>
    <n v="0"/>
    <n v="0"/>
    <n v="806002962"/>
    <s v="FONDUCAR"/>
    <n v="5"/>
    <m/>
    <m/>
    <m/>
    <m/>
    <n v="2"/>
    <n v="7"/>
    <n v="2"/>
  </r>
  <r>
    <n v="131131"/>
    <s v="C"/>
    <x v="516"/>
    <x v="0"/>
    <n v="4"/>
    <n v="550022204"/>
    <d v="2019-08-16T00:00:00"/>
    <d v="2024-03-30T00:00:00"/>
    <n v="0"/>
    <n v="1"/>
    <n v="0"/>
    <n v="30"/>
    <n v="2"/>
    <n v="22490513"/>
    <n v="24960000"/>
    <n v="147778"/>
    <n v="5681"/>
    <n v="147778"/>
    <n v="3037"/>
    <n v="0"/>
    <n v="0"/>
    <m/>
    <n v="0"/>
    <n v="0"/>
    <n v="0"/>
    <m/>
    <m/>
    <d v="2021-03-30T00:00:00"/>
    <n v="1"/>
    <s v="O"/>
    <n v="1"/>
    <n v="30"/>
    <n v="0"/>
    <m/>
    <m/>
    <m/>
    <m/>
    <m/>
    <m/>
    <n v="1"/>
    <n v="1"/>
    <m/>
    <m/>
    <n v="16647"/>
    <s v="CREDITOS DE CONSUMO"/>
    <n v="0"/>
    <n v="0"/>
    <n v="806002962"/>
    <s v="FONDUCAR"/>
    <n v="5"/>
    <m/>
    <m/>
    <m/>
    <m/>
    <n v="2"/>
    <n v="7"/>
    <n v="2"/>
  </r>
  <r>
    <n v="77361"/>
    <s v="C"/>
    <x v="516"/>
    <x v="0"/>
    <n v="4"/>
    <n v="550022796"/>
    <d v="2019-10-09T00:00:00"/>
    <d v="2024-03-30T00:00:00"/>
    <n v="0"/>
    <n v="1"/>
    <n v="0"/>
    <n v="30"/>
    <n v="2"/>
    <n v="22490513"/>
    <n v="24960000"/>
    <n v="87182"/>
    <n v="3352"/>
    <n v="87182"/>
    <n v="1783"/>
    <n v="0"/>
    <n v="0"/>
    <m/>
    <n v="0"/>
    <n v="0"/>
    <n v="0"/>
    <m/>
    <m/>
    <d v="2021-03-30T00:00:00"/>
    <n v="1"/>
    <s v="O"/>
    <n v="1"/>
    <n v="30"/>
    <n v="0"/>
    <m/>
    <m/>
    <m/>
    <m/>
    <m/>
    <m/>
    <n v="1"/>
    <n v="1"/>
    <m/>
    <m/>
    <n v="9821"/>
    <s v="CREDITOS DE CONSUMO"/>
    <n v="0"/>
    <n v="0"/>
    <n v="806002962"/>
    <s v="FONDUCAR"/>
    <n v="5"/>
    <m/>
    <m/>
    <m/>
    <m/>
    <n v="2"/>
    <n v="7"/>
    <n v="2"/>
  </r>
  <r>
    <n v="326357"/>
    <s v="C"/>
    <x v="516"/>
    <x v="0"/>
    <n v="4"/>
    <n v="550023381"/>
    <d v="2020-01-10T00:00:00"/>
    <d v="2024-03-30T00:00:00"/>
    <n v="0"/>
    <n v="1"/>
    <n v="0"/>
    <n v="30"/>
    <n v="2"/>
    <n v="22490513"/>
    <n v="24960000"/>
    <n v="367786"/>
    <n v="14139"/>
    <n v="367786"/>
    <n v="7589"/>
    <n v="0"/>
    <n v="0"/>
    <m/>
    <n v="0"/>
    <n v="0"/>
    <n v="0"/>
    <m/>
    <m/>
    <d v="2021-03-30T00:00:00"/>
    <n v="1"/>
    <s v="O"/>
    <n v="1"/>
    <n v="30"/>
    <n v="0"/>
    <m/>
    <m/>
    <m/>
    <m/>
    <m/>
    <m/>
    <n v="1"/>
    <n v="1"/>
    <m/>
    <m/>
    <n v="41429"/>
    <s v="CREDITOS DE CONSUMO"/>
    <n v="0"/>
    <n v="0"/>
    <n v="806002962"/>
    <s v="FONDUCAR"/>
    <n v="5"/>
    <m/>
    <m/>
    <m/>
    <m/>
    <n v="2"/>
    <n v="7"/>
    <n v="2"/>
  </r>
  <r>
    <n v="443382"/>
    <s v="C"/>
    <x v="516"/>
    <x v="0"/>
    <n v="4"/>
    <n v="550023938"/>
    <d v="2020-06-18T00:00:00"/>
    <d v="2024-04-30T00:00:00"/>
    <n v="0"/>
    <n v="1"/>
    <n v="0"/>
    <n v="30"/>
    <n v="2"/>
    <n v="22490513"/>
    <n v="24960000"/>
    <n v="499667"/>
    <n v="19210"/>
    <n v="499667"/>
    <n v="0"/>
    <n v="0"/>
    <n v="0"/>
    <m/>
    <n v="0"/>
    <n v="0"/>
    <n v="0"/>
    <m/>
    <m/>
    <d v="2021-03-31T00:00:00"/>
    <n v="1"/>
    <s v="O"/>
    <n v="1"/>
    <n v="30"/>
    <n v="0"/>
    <m/>
    <m/>
    <m/>
    <m/>
    <m/>
    <m/>
    <n v="1"/>
    <n v="1"/>
    <m/>
    <m/>
    <n v="56285"/>
    <s v="CREDITOS DE CONSUMO"/>
    <n v="0"/>
    <n v="0"/>
    <n v="806002962"/>
    <s v="FONDUCAR"/>
    <n v="5"/>
    <m/>
    <m/>
    <m/>
    <m/>
    <n v="2"/>
    <n v="7"/>
    <n v="2"/>
  </r>
  <r>
    <n v="461344"/>
    <s v="C"/>
    <x v="516"/>
    <x v="0"/>
    <n v="4"/>
    <n v="550023953"/>
    <d v="2020-06-30T00:00:00"/>
    <d v="2024-04-30T00:00:00"/>
    <n v="0"/>
    <n v="1"/>
    <n v="0"/>
    <n v="30"/>
    <n v="2"/>
    <n v="22490513"/>
    <n v="24960000"/>
    <n v="519910"/>
    <n v="19988"/>
    <n v="519910"/>
    <n v="0"/>
    <n v="0"/>
    <n v="0"/>
    <m/>
    <n v="0"/>
    <n v="0"/>
    <n v="0"/>
    <m/>
    <m/>
    <d v="2021-03-31T00:00:00"/>
    <n v="1"/>
    <s v="O"/>
    <n v="1"/>
    <n v="30"/>
    <n v="0"/>
    <m/>
    <m/>
    <m/>
    <m/>
    <m/>
    <m/>
    <n v="1"/>
    <n v="1"/>
    <m/>
    <m/>
    <n v="58566"/>
    <s v="CREDITOS DE CONSUMO"/>
    <n v="0"/>
    <n v="0"/>
    <n v="806002962"/>
    <s v="FONDUCAR"/>
    <n v="5"/>
    <m/>
    <m/>
    <m/>
    <m/>
    <n v="2"/>
    <n v="7"/>
    <n v="2"/>
  </r>
  <r>
    <n v="461317"/>
    <s v="C"/>
    <x v="516"/>
    <x v="0"/>
    <n v="4"/>
    <n v="550023956"/>
    <d v="2020-07-03T00:00:00"/>
    <d v="2024-04-30T00:00:00"/>
    <n v="0"/>
    <n v="1"/>
    <n v="0"/>
    <n v="30"/>
    <n v="2"/>
    <n v="22490513"/>
    <n v="24960000"/>
    <n v="519879"/>
    <n v="19987"/>
    <n v="519879"/>
    <n v="0"/>
    <n v="0"/>
    <n v="0"/>
    <m/>
    <n v="0"/>
    <n v="0"/>
    <n v="0"/>
    <m/>
    <m/>
    <d v="2021-03-31T00:00:00"/>
    <n v="1"/>
    <s v="O"/>
    <n v="1"/>
    <n v="30"/>
    <n v="0"/>
    <m/>
    <m/>
    <m/>
    <m/>
    <m/>
    <m/>
    <n v="1"/>
    <n v="1"/>
    <m/>
    <m/>
    <n v="58562"/>
    <s v="CREDITOS DE CONSUMO"/>
    <n v="0"/>
    <n v="0"/>
    <n v="806002962"/>
    <s v="FONDUCAR"/>
    <n v="5"/>
    <m/>
    <m/>
    <m/>
    <m/>
    <n v="2"/>
    <n v="7"/>
    <n v="2"/>
  </r>
  <r>
    <n v="461209"/>
    <s v="C"/>
    <x v="516"/>
    <x v="0"/>
    <n v="4"/>
    <n v="550023973"/>
    <d v="2020-07-15T00:00:00"/>
    <d v="2024-04-30T00:00:00"/>
    <n v="0"/>
    <n v="1"/>
    <n v="0"/>
    <n v="30"/>
    <n v="2"/>
    <n v="22490513"/>
    <n v="24960000"/>
    <n v="519757"/>
    <n v="19982"/>
    <n v="519757"/>
    <n v="0"/>
    <n v="0"/>
    <n v="0"/>
    <m/>
    <n v="0"/>
    <n v="0"/>
    <n v="0"/>
    <m/>
    <m/>
    <d v="2021-03-31T00:00:00"/>
    <n v="1"/>
    <s v="O"/>
    <n v="1"/>
    <n v="30"/>
    <n v="0"/>
    <m/>
    <m/>
    <m/>
    <m/>
    <m/>
    <m/>
    <n v="1"/>
    <n v="1"/>
    <m/>
    <m/>
    <n v="58548"/>
    <s v="CREDITOS DE CONSUMO"/>
    <n v="0"/>
    <n v="0"/>
    <n v="806002962"/>
    <s v="FONDUCAR"/>
    <n v="5"/>
    <m/>
    <m/>
    <m/>
    <m/>
    <n v="2"/>
    <n v="7"/>
    <n v="2"/>
  </r>
  <r>
    <n v="220230"/>
    <s v="C"/>
    <x v="516"/>
    <x v="0"/>
    <n v="4"/>
    <n v="550023980"/>
    <d v="2020-07-17T00:00:00"/>
    <d v="2024-03-30T00:00:00"/>
    <n v="0"/>
    <n v="1"/>
    <n v="0"/>
    <n v="30"/>
    <n v="2"/>
    <n v="22490513"/>
    <n v="24960000"/>
    <n v="248187"/>
    <n v="9541"/>
    <n v="248187"/>
    <n v="5115"/>
    <n v="0"/>
    <n v="0"/>
    <m/>
    <n v="0"/>
    <n v="0"/>
    <n v="0"/>
    <m/>
    <m/>
    <d v="2021-03-30T00:00:00"/>
    <n v="1"/>
    <s v="O"/>
    <n v="1"/>
    <n v="30"/>
    <n v="0"/>
    <m/>
    <m/>
    <m/>
    <m/>
    <m/>
    <m/>
    <n v="1"/>
    <n v="1"/>
    <m/>
    <m/>
    <n v="27957"/>
    <s v="CREDITOS DE CONSUMO"/>
    <n v="0"/>
    <n v="0"/>
    <n v="806002962"/>
    <s v="FONDUCAR"/>
    <n v="5"/>
    <m/>
    <m/>
    <m/>
    <m/>
    <n v="2"/>
    <n v="7"/>
    <n v="2"/>
  </r>
  <r>
    <n v="83194"/>
    <s v="C"/>
    <x v="516"/>
    <x v="0"/>
    <n v="4"/>
    <n v="550024776"/>
    <d v="2020-11-06T00:00:00"/>
    <d v="2024-03-30T00:00:00"/>
    <n v="0"/>
    <n v="1"/>
    <n v="0"/>
    <n v="30"/>
    <n v="2"/>
    <n v="22490513"/>
    <n v="24960000"/>
    <n v="93755"/>
    <n v="3604"/>
    <n v="93755"/>
    <n v="1946"/>
    <n v="0"/>
    <n v="0"/>
    <m/>
    <n v="0"/>
    <n v="0"/>
    <n v="0"/>
    <m/>
    <m/>
    <d v="2021-03-30T00:00:00"/>
    <n v="1"/>
    <s v="O"/>
    <n v="1"/>
    <n v="30"/>
    <n v="0"/>
    <m/>
    <m/>
    <m/>
    <m/>
    <m/>
    <m/>
    <n v="1"/>
    <n v="1"/>
    <m/>
    <m/>
    <n v="10561"/>
    <s v="CREDITOS DE CONSUMO"/>
    <n v="0"/>
    <n v="0"/>
    <n v="806002962"/>
    <s v="FONDUCAR"/>
    <n v="5"/>
    <m/>
    <m/>
    <m/>
    <m/>
    <n v="2"/>
    <n v="7"/>
    <n v="2"/>
  </r>
  <r>
    <n v="366051"/>
    <s v="C"/>
    <x v="516"/>
    <x v="0"/>
    <n v="4"/>
    <n v="550024777"/>
    <d v="2020-11-06T00:00:00"/>
    <d v="2024-03-30T00:00:00"/>
    <n v="0"/>
    <n v="1"/>
    <n v="0"/>
    <n v="30"/>
    <n v="2"/>
    <n v="22490513"/>
    <n v="24960000"/>
    <n v="412519"/>
    <n v="15859"/>
    <n v="412519"/>
    <n v="8513"/>
    <n v="0"/>
    <n v="0"/>
    <m/>
    <n v="0"/>
    <n v="0"/>
    <n v="0"/>
    <m/>
    <m/>
    <d v="2021-03-30T00:00:00"/>
    <n v="1"/>
    <s v="O"/>
    <n v="1"/>
    <n v="30"/>
    <n v="0"/>
    <m/>
    <m/>
    <m/>
    <m/>
    <m/>
    <m/>
    <n v="1"/>
    <n v="1"/>
    <m/>
    <m/>
    <n v="46468"/>
    <s v="CREDITOS DE CONSUMO"/>
    <n v="0"/>
    <n v="0"/>
    <n v="806002962"/>
    <s v="FONDUCAR"/>
    <n v="5"/>
    <m/>
    <m/>
    <m/>
    <m/>
    <n v="2"/>
    <n v="7"/>
    <n v="2"/>
  </r>
  <r>
    <n v="5324"/>
    <s v="C"/>
    <x v="516"/>
    <x v="0"/>
    <n v="4"/>
    <n v="550025521"/>
    <d v="2021-02-28T00:00:00"/>
    <d v="2021-04-30T00:00:00"/>
    <n v="0"/>
    <n v="1"/>
    <n v="0"/>
    <n v="30"/>
    <n v="2"/>
    <n v="0"/>
    <n v="0"/>
    <n v="6000"/>
    <n v="6000"/>
    <n v="6000"/>
    <n v="0"/>
    <n v="0"/>
    <n v="0"/>
    <m/>
    <n v="0"/>
    <n v="0"/>
    <n v="0"/>
    <m/>
    <m/>
    <d v="2021-03-30T00:00:00"/>
    <n v="1"/>
    <s v="O"/>
    <n v="1"/>
    <n v="30"/>
    <n v="0"/>
    <m/>
    <m/>
    <m/>
    <m/>
    <m/>
    <m/>
    <n v="1"/>
    <n v="1"/>
    <m/>
    <m/>
    <n v="676"/>
    <s v="CREDITOS DE CONSUMO"/>
    <n v="0"/>
    <n v="0"/>
    <n v="806002962"/>
    <s v="FONDUCAR"/>
    <n v="5"/>
    <m/>
    <m/>
    <m/>
    <m/>
    <n v="2"/>
    <n v="7"/>
    <n v="2"/>
  </r>
  <r>
    <n v="354942"/>
    <s v="C"/>
    <x v="516"/>
    <x v="0"/>
    <n v="4"/>
    <n v="550025585"/>
    <d v="2021-03-10T00:00:00"/>
    <d v="2024-03-30T00:00:00"/>
    <n v="0"/>
    <n v="1"/>
    <n v="0"/>
    <n v="30"/>
    <n v="2"/>
    <n v="22490513"/>
    <n v="24960000"/>
    <n v="400000"/>
    <n v="15378"/>
    <n v="400000"/>
    <n v="0"/>
    <n v="0"/>
    <n v="0"/>
    <m/>
    <n v="0"/>
    <n v="0"/>
    <n v="0"/>
    <m/>
    <m/>
    <d v="2021-03-30T00:00:00"/>
    <n v="1"/>
    <s v="O"/>
    <n v="1"/>
    <n v="30"/>
    <n v="0"/>
    <m/>
    <m/>
    <m/>
    <m/>
    <m/>
    <m/>
    <n v="1"/>
    <n v="1"/>
    <m/>
    <m/>
    <n v="45058"/>
    <s v="CREDITOS DE CONSUMO"/>
    <n v="0"/>
    <n v="0"/>
    <n v="806002962"/>
    <s v="FONDUCAR"/>
    <n v="5"/>
    <m/>
    <m/>
    <m/>
    <m/>
    <n v="2"/>
    <n v="7"/>
    <n v="2"/>
  </r>
  <r>
    <n v="5324"/>
    <s v="C"/>
    <x v="516"/>
    <x v="0"/>
    <n v="4"/>
    <n v="550025707"/>
    <d v="2021-03-31T00:00:00"/>
    <d v="2021-05-30T00:00:00"/>
    <n v="0"/>
    <n v="1"/>
    <n v="0"/>
    <n v="30"/>
    <n v="2"/>
    <n v="0"/>
    <n v="0"/>
    <n v="6000"/>
    <n v="6000"/>
    <n v="6000"/>
    <n v="0"/>
    <n v="0"/>
    <n v="0"/>
    <m/>
    <n v="0"/>
    <n v="0"/>
    <n v="0"/>
    <m/>
    <m/>
    <d v="2021-03-31T00:00:00"/>
    <n v="1"/>
    <s v="O"/>
    <n v="1"/>
    <n v="30"/>
    <n v="0"/>
    <m/>
    <m/>
    <m/>
    <m/>
    <m/>
    <m/>
    <n v="1"/>
    <n v="1"/>
    <m/>
    <m/>
    <n v="676"/>
    <s v="CREDITOS DE CONSUMO"/>
    <n v="0"/>
    <n v="0"/>
    <n v="806002962"/>
    <s v="FONDUCAR"/>
    <n v="5"/>
    <m/>
    <m/>
    <m/>
    <m/>
    <n v="2"/>
    <n v="7"/>
    <n v="2"/>
  </r>
  <r>
    <n v="0"/>
    <s v="C"/>
    <x v="517"/>
    <x v="0"/>
    <n v="4"/>
    <n v="16849"/>
    <d v="2020-01-17T00:00:00"/>
    <d v="2022-01-17T00:00:00"/>
    <n v="13"/>
    <n v="1"/>
    <n v="13"/>
    <n v="30"/>
    <n v="2"/>
    <n v="17726461"/>
    <n v="19240000"/>
    <n v="11100000"/>
    <n v="552692"/>
    <n v="5109977"/>
    <n v="32669"/>
    <n v="0"/>
    <n v="0"/>
    <m/>
    <n v="0"/>
    <n v="0"/>
    <n v="0"/>
    <m/>
    <m/>
    <d v="2021-03-30T00:00:00"/>
    <n v="1"/>
    <s v="O"/>
    <n v="1"/>
    <n v="30"/>
    <n v="6789"/>
    <m/>
    <m/>
    <m/>
    <m/>
    <m/>
    <m/>
    <n v="1"/>
    <n v="1"/>
    <m/>
    <m/>
    <n v="7924138"/>
    <s v="CREDITOS DE CONSUMO"/>
    <n v="0"/>
    <n v="0"/>
    <n v="890480123"/>
    <s v="UNIVERSIDAD DE CARTAGENA"/>
    <n v="5"/>
    <m/>
    <m/>
    <m/>
    <m/>
    <n v="1"/>
    <n v="7"/>
    <n v="2"/>
  </r>
  <r>
    <n v="0"/>
    <s v="C"/>
    <x v="517"/>
    <x v="0"/>
    <n v="4"/>
    <n v="17500"/>
    <d v="2020-08-31T00:00:00"/>
    <d v="2022-08-31T00:00:00"/>
    <n v="0"/>
    <n v="1"/>
    <n v="18"/>
    <n v="30"/>
    <n v="2"/>
    <n v="15881442"/>
    <n v="17090000"/>
    <n v="2000000"/>
    <n v="97813"/>
    <n v="483935"/>
    <n v="0"/>
    <n v="0"/>
    <n v="0"/>
    <m/>
    <n v="0"/>
    <n v="0"/>
    <n v="0"/>
    <m/>
    <m/>
    <d v="2021-03-31T00:00:00"/>
    <n v="9"/>
    <s v="O"/>
    <n v="1"/>
    <n v="30"/>
    <n v="0"/>
    <m/>
    <m/>
    <m/>
    <m/>
    <m/>
    <m/>
    <n v="1"/>
    <n v="1"/>
    <m/>
    <m/>
    <n v="750447"/>
    <s v="CREDITOS DE CONSUMO"/>
    <n v="0"/>
    <n v="0"/>
    <n v="890480123"/>
    <s v="UNIVERSIDAD DE CARTAGENA"/>
    <n v="5"/>
    <m/>
    <m/>
    <m/>
    <m/>
    <n v="1"/>
    <n v="7"/>
    <n v="2"/>
  </r>
  <r>
    <n v="0"/>
    <s v="C"/>
    <x v="517"/>
    <x v="2"/>
    <n v="4"/>
    <n v="18317"/>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0"/>
    <s v="C"/>
    <x v="517"/>
    <x v="2"/>
    <n v="4"/>
    <n v="18320"/>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15017279"/>
    <s v="C"/>
    <x v="518"/>
    <x v="0"/>
    <n v="4"/>
    <n v="15818"/>
    <d v="2019-06-13T00:00:00"/>
    <d v="2024-06-13T00:00:00"/>
    <n v="17"/>
    <n v="1"/>
    <n v="20"/>
    <n v="30"/>
    <n v="2"/>
    <n v="17726461"/>
    <n v="19240000"/>
    <n v="33000000"/>
    <n v="833080"/>
    <n v="24682900"/>
    <n v="205615"/>
    <n v="0"/>
    <n v="0"/>
    <m/>
    <n v="0"/>
    <n v="0"/>
    <n v="0"/>
    <m/>
    <m/>
    <d v="2021-03-30T00:00:00"/>
    <n v="1"/>
    <s v="O"/>
    <n v="1"/>
    <n v="30"/>
    <n v="119987"/>
    <m/>
    <m/>
    <m/>
    <m/>
    <m/>
    <m/>
    <n v="1"/>
    <n v="1"/>
    <m/>
    <m/>
    <n v="9665621"/>
    <s v="CREDITOS DE CONSUMO"/>
    <n v="0"/>
    <n v="0"/>
    <n v="890480123"/>
    <s v="UNIVERSIDAD DE CARTAGENA"/>
    <n v="5"/>
    <m/>
    <m/>
    <m/>
    <m/>
    <n v="1"/>
    <n v="7"/>
    <n v="2"/>
  </r>
  <r>
    <n v="5490610"/>
    <s v="C"/>
    <x v="518"/>
    <x v="0"/>
    <n v="4"/>
    <n v="17062"/>
    <d v="2020-03-09T00:00:00"/>
    <d v="2022-03-30T00:00:00"/>
    <n v="0"/>
    <n v="1"/>
    <n v="13"/>
    <n v="30"/>
    <n v="2"/>
    <n v="12185828"/>
    <n v="12890000"/>
    <n v="18924635"/>
    <n v="892491"/>
    <n v="9024550"/>
    <n v="0"/>
    <n v="0"/>
    <n v="0"/>
    <m/>
    <n v="0"/>
    <n v="0"/>
    <n v="0"/>
    <m/>
    <m/>
    <d v="2021-03-30T00:00:00"/>
    <n v="1"/>
    <s v="O"/>
    <n v="1"/>
    <n v="30"/>
    <n v="0"/>
    <m/>
    <m/>
    <m/>
    <m/>
    <m/>
    <m/>
    <n v="1"/>
    <n v="1"/>
    <m/>
    <m/>
    <n v="3533940"/>
    <s v="CREDITOS DE CONSUMO"/>
    <n v="0"/>
    <n v="0"/>
    <n v="890480123"/>
    <s v="UNIVERSIDAD DE CARTAGENA"/>
    <n v="5"/>
    <m/>
    <m/>
    <m/>
    <m/>
    <n v="1"/>
    <n v="7"/>
    <n v="2"/>
  </r>
  <r>
    <n v="2286397"/>
    <s v="C"/>
    <x v="518"/>
    <x v="0"/>
    <n v="4"/>
    <n v="18204"/>
    <d v="2021-02-19T00:00:00"/>
    <d v="2021-06-28T00:00:00"/>
    <n v="0"/>
    <n v="1"/>
    <n v="1"/>
    <n v="30"/>
    <n v="2"/>
    <n v="13121400"/>
    <n v="13940000"/>
    <n v="3800000"/>
    <n v="41551"/>
    <n v="3757998"/>
    <n v="0"/>
    <n v="0"/>
    <n v="0"/>
    <m/>
    <n v="0"/>
    <n v="0"/>
    <n v="0"/>
    <n v="3800000"/>
    <n v="6"/>
    <d v="2021-03-30T00:00:00"/>
    <n v="1"/>
    <s v="O"/>
    <n v="1"/>
    <n v="30"/>
    <n v="0"/>
    <m/>
    <m/>
    <m/>
    <m/>
    <m/>
    <m/>
    <n v="1"/>
    <n v="1"/>
    <m/>
    <m/>
    <n v="1471601"/>
    <s v="CREDITOS DE CONSUMO"/>
    <n v="0"/>
    <n v="0"/>
    <n v="890480123"/>
    <s v="UNIVERSIDAD DE CARTAGENA"/>
    <n v="5"/>
    <m/>
    <m/>
    <m/>
    <m/>
    <n v="1"/>
    <n v="7"/>
    <n v="2"/>
  </r>
  <r>
    <n v="0"/>
    <s v="C"/>
    <x v="519"/>
    <x v="0"/>
    <n v="4"/>
    <n v="17661"/>
    <d v="2020-10-01T00:00:00"/>
    <d v="2022-04-01T00:00:00"/>
    <n v="0"/>
    <n v="1"/>
    <n v="6"/>
    <n v="30"/>
    <n v="2"/>
    <n v="17726461"/>
    <n v="19240000"/>
    <n v="3620000"/>
    <n v="230505"/>
    <n v="2515069"/>
    <n v="0"/>
    <n v="0"/>
    <n v="0"/>
    <m/>
    <n v="0"/>
    <n v="0"/>
    <n v="0"/>
    <m/>
    <m/>
    <d v="2021-03-30T00:00:00"/>
    <n v="1"/>
    <s v="O"/>
    <n v="1"/>
    <n v="30"/>
    <n v="0"/>
    <m/>
    <m/>
    <m/>
    <m/>
    <m/>
    <m/>
    <n v="1"/>
    <n v="1"/>
    <m/>
    <m/>
    <n v="2725815"/>
    <s v="CREDITOS DE CONSUMO"/>
    <n v="0"/>
    <n v="0"/>
    <n v="890480123"/>
    <s v="UNIVERSIDAD DE CARTAGENA"/>
    <n v="5"/>
    <m/>
    <m/>
    <m/>
    <m/>
    <n v="1"/>
    <n v="7"/>
    <n v="2"/>
  </r>
  <r>
    <n v="0"/>
    <s v="C"/>
    <x v="520"/>
    <x v="0"/>
    <n v="4"/>
    <n v="14316"/>
    <d v="2018-07-19T00:00:00"/>
    <d v="2025-07-19T00:00:00"/>
    <n v="0"/>
    <n v="1"/>
    <n v="66"/>
    <n v="30"/>
    <n v="2"/>
    <n v="17726461"/>
    <n v="19240000"/>
    <n v="22500000"/>
    <n v="469301"/>
    <n v="7159094"/>
    <n v="0"/>
    <n v="0"/>
    <n v="0"/>
    <m/>
    <n v="0"/>
    <n v="0"/>
    <n v="0"/>
    <m/>
    <m/>
    <d v="2021-03-30T00:00:00"/>
    <n v="1"/>
    <s v="O"/>
    <n v="1"/>
    <n v="30"/>
    <n v="0"/>
    <m/>
    <m/>
    <m/>
    <m/>
    <m/>
    <m/>
    <n v="1"/>
    <n v="1"/>
    <m/>
    <m/>
    <n v="8926977"/>
    <s v="CREDITOS DE CONSUMO"/>
    <n v="0"/>
    <n v="0"/>
    <n v="890480123"/>
    <s v="UNIVERSIDAD DE CARTAGENA"/>
    <n v="5"/>
    <m/>
    <m/>
    <m/>
    <m/>
    <n v="1"/>
    <n v="7"/>
    <n v="2"/>
  </r>
  <r>
    <n v="30620753"/>
    <s v="C"/>
    <x v="521"/>
    <x v="0"/>
    <n v="4"/>
    <n v="18295"/>
    <d v="2021-03-26T00:00:00"/>
    <d v="2025-03-30T00:00:00"/>
    <n v="0"/>
    <n v="1"/>
    <n v="0"/>
    <n v="30"/>
    <n v="2"/>
    <n v="9568969"/>
    <n v="10000000"/>
    <n v="32441852"/>
    <n v="816110"/>
    <n v="32441852"/>
    <n v="0"/>
    <n v="0"/>
    <n v="0"/>
    <m/>
    <n v="0"/>
    <n v="0"/>
    <n v="0"/>
    <m/>
    <m/>
    <d v="2021-03-30T00:00:00"/>
    <n v="9"/>
    <s v="O"/>
    <n v="1"/>
    <n v="30"/>
    <n v="0"/>
    <m/>
    <m/>
    <m/>
    <m/>
    <m/>
    <m/>
    <n v="1"/>
    <n v="1"/>
    <m/>
    <m/>
    <n v="1821099"/>
    <s v="CREDITOS DE CONSUMO"/>
    <n v="0"/>
    <n v="0"/>
    <n v="890480123"/>
    <s v="UNIVERSIDAD DE CARTAGENA"/>
    <n v="5"/>
    <m/>
    <m/>
    <m/>
    <m/>
    <n v="1"/>
    <n v="7"/>
    <n v="2"/>
  </r>
  <r>
    <n v="8641237"/>
    <s v="C"/>
    <x v="522"/>
    <x v="0"/>
    <n v="4"/>
    <n v="17581"/>
    <d v="2020-09-10T00:00:00"/>
    <d v="2027-09-30T00:00:00"/>
    <n v="0"/>
    <n v="1"/>
    <n v="6"/>
    <n v="30"/>
    <n v="2"/>
    <n v="17726461"/>
    <n v="19240000"/>
    <n v="10000000"/>
    <n v="208578"/>
    <n v="9596416"/>
    <n v="8095"/>
    <n v="0"/>
    <n v="0"/>
    <m/>
    <n v="0"/>
    <n v="0"/>
    <n v="0"/>
    <m/>
    <m/>
    <d v="2021-03-30T00:00:00"/>
    <n v="1"/>
    <s v="O"/>
    <n v="1"/>
    <n v="30"/>
    <n v="0"/>
    <m/>
    <m/>
    <m/>
    <m/>
    <m/>
    <m/>
    <n v="1"/>
    <n v="1"/>
    <m/>
    <m/>
    <n v="955179"/>
    <s v="CREDITOS DE CONSUMO"/>
    <n v="0"/>
    <n v="0"/>
    <n v="890480123"/>
    <s v="UNIVERSIDAD DE CARTAGENA"/>
    <n v="5"/>
    <m/>
    <m/>
    <m/>
    <m/>
    <n v="1"/>
    <n v="7"/>
    <n v="2"/>
  </r>
  <r>
    <n v="20921131"/>
    <s v="C"/>
    <x v="522"/>
    <x v="0"/>
    <n v="4"/>
    <n v="18037"/>
    <d v="2020-12-31T00:00:00"/>
    <d v="2027-02-28T00:00:00"/>
    <n v="30"/>
    <n v="1"/>
    <n v="1"/>
    <n v="30"/>
    <n v="2"/>
    <n v="9568969"/>
    <n v="10000000"/>
    <n v="23699239"/>
    <n v="425229"/>
    <n v="23233698"/>
    <n v="185190"/>
    <n v="0"/>
    <n v="0"/>
    <m/>
    <n v="0"/>
    <n v="0"/>
    <n v="0"/>
    <m/>
    <m/>
    <d v="2021-03-30T00:00:00"/>
    <n v="1"/>
    <s v="O"/>
    <n v="1"/>
    <n v="30"/>
    <n v="248866"/>
    <m/>
    <m/>
    <m/>
    <m/>
    <m/>
    <m/>
    <n v="1"/>
    <n v="1"/>
    <m/>
    <m/>
    <n v="2312567"/>
    <s v="CREDITOS DE CONSUMO"/>
    <n v="0"/>
    <n v="0"/>
    <n v="890480123"/>
    <s v="UNIVERSIDAD DE CARTAGENA"/>
    <n v="5"/>
    <m/>
    <m/>
    <m/>
    <m/>
    <n v="1"/>
    <n v="7"/>
    <n v="2"/>
  </r>
  <r>
    <n v="13031541"/>
    <s v="C"/>
    <x v="523"/>
    <x v="0"/>
    <n v="4"/>
    <n v="16866"/>
    <d v="2020-10-29T00:00:00"/>
    <d v="2024-03-30T00:00:00"/>
    <n v="0"/>
    <n v="1"/>
    <n v="5"/>
    <n v="30"/>
    <n v="2"/>
    <n v="9119963"/>
    <n v="9511000"/>
    <n v="17544140"/>
    <n v="499641"/>
    <n v="15683776"/>
    <n v="0"/>
    <n v="0"/>
    <n v="0"/>
    <m/>
    <n v="0"/>
    <n v="0"/>
    <n v="0"/>
    <m/>
    <m/>
    <d v="2021-03-30T00:00:00"/>
    <n v="1"/>
    <s v="O"/>
    <n v="1"/>
    <n v="30"/>
    <n v="0"/>
    <m/>
    <m/>
    <m/>
    <m/>
    <m/>
    <m/>
    <n v="1"/>
    <n v="1"/>
    <m/>
    <m/>
    <n v="2652235"/>
    <s v="CREDITOS DE CONSUMO"/>
    <n v="0"/>
    <n v="0"/>
    <n v="890480123"/>
    <s v="UNIVERSIDAD DE CARTAGENA"/>
    <n v="5"/>
    <m/>
    <m/>
    <m/>
    <m/>
    <n v="1"/>
    <n v="7"/>
    <n v="1"/>
  </r>
  <r>
    <n v="196235"/>
    <s v="C"/>
    <x v="523"/>
    <x v="0"/>
    <n v="4"/>
    <n v="17704"/>
    <d v="2020-10-13T00:00:00"/>
    <d v="2021-10-30T00:00:00"/>
    <n v="0"/>
    <n v="1"/>
    <n v="5"/>
    <n v="30"/>
    <n v="2"/>
    <n v="12185828"/>
    <n v="12890000"/>
    <n v="395000"/>
    <n v="35130"/>
    <n v="236173"/>
    <n v="0"/>
    <n v="0"/>
    <n v="0"/>
    <m/>
    <n v="0"/>
    <n v="0"/>
    <n v="0"/>
    <m/>
    <m/>
    <d v="2021-03-30T00:00:00"/>
    <n v="1"/>
    <s v="O"/>
    <n v="1"/>
    <n v="30"/>
    <n v="0"/>
    <m/>
    <m/>
    <m/>
    <m/>
    <m/>
    <m/>
    <n v="1"/>
    <n v="1"/>
    <m/>
    <m/>
    <n v="39938"/>
    <s v="CREDITOS DE CONSUMO"/>
    <n v="0"/>
    <n v="0"/>
    <n v="890480123"/>
    <s v="UNIVERSIDAD DE CARTAGENA"/>
    <n v="5"/>
    <m/>
    <m/>
    <m/>
    <m/>
    <n v="1"/>
    <n v="7"/>
    <n v="2"/>
  </r>
  <r>
    <n v="20119979"/>
    <s v="C"/>
    <x v="524"/>
    <x v="0"/>
    <n v="4"/>
    <n v="16777"/>
    <d v="2020-10-29T00:00:00"/>
    <d v="2023-12-30T00:00:00"/>
    <n v="0"/>
    <n v="1"/>
    <n v="5"/>
    <n v="30"/>
    <n v="2"/>
    <n v="9119963"/>
    <n v="9511000"/>
    <n v="35474164"/>
    <n v="1078330"/>
    <n v="31366873"/>
    <n v="0"/>
    <n v="0"/>
    <n v="0"/>
    <m/>
    <n v="0"/>
    <n v="0"/>
    <n v="0"/>
    <m/>
    <m/>
    <d v="2021-03-30T00:00:00"/>
    <n v="1"/>
    <s v="O"/>
    <n v="1"/>
    <n v="30"/>
    <n v="0"/>
    <m/>
    <m/>
    <m/>
    <m/>
    <m/>
    <m/>
    <n v="1"/>
    <n v="1"/>
    <m/>
    <m/>
    <n v="11246894"/>
    <s v="CREDITOS DE CONSUMO"/>
    <n v="0"/>
    <n v="0"/>
    <n v="890480123"/>
    <s v="UNIVERSIDAD DE CARTAGENA"/>
    <n v="5"/>
    <m/>
    <m/>
    <m/>
    <m/>
    <n v="1"/>
    <n v="7"/>
    <n v="1"/>
  </r>
  <r>
    <n v="0"/>
    <s v="C"/>
    <x v="525"/>
    <x v="0"/>
    <n v="4"/>
    <n v="18163"/>
    <d v="2021-02-09T00:00:00"/>
    <d v="2021-06-28T00:00:00"/>
    <n v="0"/>
    <n v="1"/>
    <n v="1"/>
    <n v="30"/>
    <n v="2"/>
    <n v="13121400"/>
    <n v="13940000"/>
    <n v="2000000"/>
    <n v="21869"/>
    <n v="1977892"/>
    <n v="0"/>
    <n v="0"/>
    <n v="0"/>
    <m/>
    <n v="0"/>
    <n v="0"/>
    <n v="0"/>
    <n v="2000000"/>
    <n v="6"/>
    <d v="2021-03-30T00:00:00"/>
    <n v="1"/>
    <s v="O"/>
    <n v="1"/>
    <n v="30"/>
    <n v="0"/>
    <m/>
    <m/>
    <m/>
    <m/>
    <m/>
    <m/>
    <n v="1"/>
    <n v="1"/>
    <m/>
    <m/>
    <n v="4106247"/>
    <s v="CREDITOS DE CONSUMO"/>
    <n v="0"/>
    <n v="0"/>
    <n v="890480123"/>
    <s v="UNIVERSIDAD DE CARTAGENA"/>
    <n v="5"/>
    <m/>
    <m/>
    <m/>
    <m/>
    <n v="1"/>
    <n v="7"/>
    <n v="2"/>
  </r>
  <r>
    <n v="0"/>
    <s v="C"/>
    <x v="525"/>
    <x v="0"/>
    <n v="4"/>
    <n v="550018159"/>
    <d v="2018-02-01T00:00:00"/>
    <d v="2024-03-30T00:00:00"/>
    <n v="0"/>
    <n v="1"/>
    <n v="0"/>
    <n v="30"/>
    <n v="2"/>
    <n v="22490513"/>
    <n v="24960000"/>
    <n v="14327"/>
    <n v="551"/>
    <n v="14073"/>
    <n v="0"/>
    <n v="0"/>
    <n v="0"/>
    <m/>
    <n v="0"/>
    <n v="0"/>
    <n v="0"/>
    <m/>
    <m/>
    <d v="2021-03-30T00:00:00"/>
    <n v="1"/>
    <s v="O"/>
    <n v="1"/>
    <n v="30"/>
    <n v="0"/>
    <m/>
    <m/>
    <m/>
    <m/>
    <m/>
    <m/>
    <n v="1"/>
    <n v="1"/>
    <m/>
    <m/>
    <n v="29217"/>
    <s v="CREDITOS DE CONSUMO"/>
    <n v="0"/>
    <n v="0"/>
    <n v="890480123"/>
    <s v="UNIVERSIDAD DE CARTAGENA"/>
    <n v="5"/>
    <m/>
    <m/>
    <m/>
    <m/>
    <n v="2"/>
    <n v="7"/>
    <n v="2"/>
  </r>
  <r>
    <n v="0"/>
    <s v="C"/>
    <x v="525"/>
    <x v="0"/>
    <n v="4"/>
    <n v="550018250"/>
    <d v="2018-02-12T00:00:00"/>
    <d v="2024-02-28T00:00:00"/>
    <n v="0"/>
    <n v="1"/>
    <n v="1"/>
    <n v="30"/>
    <n v="2"/>
    <n v="22490513"/>
    <n v="24960000"/>
    <n v="665"/>
    <n v="26"/>
    <n v="651"/>
    <n v="0"/>
    <n v="0"/>
    <n v="0"/>
    <m/>
    <n v="0"/>
    <n v="0"/>
    <n v="0"/>
    <m/>
    <m/>
    <d v="2021-03-30T00:00:00"/>
    <n v="1"/>
    <s v="O"/>
    <n v="1"/>
    <n v="30"/>
    <n v="0"/>
    <m/>
    <m/>
    <m/>
    <m/>
    <m/>
    <m/>
    <n v="1"/>
    <n v="1"/>
    <m/>
    <m/>
    <n v="1352"/>
    <s v="CREDITOS DE CONSUMO"/>
    <n v="0"/>
    <n v="0"/>
    <n v="890480123"/>
    <s v="UNIVERSIDAD DE CARTAGENA"/>
    <n v="5"/>
    <m/>
    <m/>
    <m/>
    <m/>
    <n v="2"/>
    <n v="7"/>
    <n v="2"/>
  </r>
  <r>
    <n v="0"/>
    <s v="C"/>
    <x v="525"/>
    <x v="0"/>
    <n v="4"/>
    <n v="550023804"/>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x v="525"/>
    <x v="0"/>
    <n v="4"/>
    <n v="550023805"/>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x v="525"/>
    <x v="0"/>
    <n v="4"/>
    <n v="550023829"/>
    <d v="2020-04-28T00:00:00"/>
    <d v="2024-04-30T00:00:00"/>
    <n v="0"/>
    <n v="1"/>
    <n v="0"/>
    <n v="30"/>
    <n v="2"/>
    <n v="22490513"/>
    <n v="24960000"/>
    <n v="485954"/>
    <n v="18682"/>
    <n v="477303"/>
    <n v="0"/>
    <n v="0"/>
    <n v="0"/>
    <m/>
    <n v="0"/>
    <n v="0"/>
    <n v="0"/>
    <m/>
    <m/>
    <d v="2021-03-30T00:00:00"/>
    <n v="1"/>
    <s v="O"/>
    <n v="1"/>
    <n v="30"/>
    <n v="0"/>
    <m/>
    <m/>
    <m/>
    <m/>
    <m/>
    <m/>
    <n v="1"/>
    <n v="1"/>
    <m/>
    <m/>
    <n v="990916"/>
    <s v="CREDITOS DE CONSUMO"/>
    <n v="0"/>
    <n v="0"/>
    <n v="890480123"/>
    <s v="UNIVERSIDAD DE CARTAGENA"/>
    <n v="5"/>
    <m/>
    <m/>
    <m/>
    <m/>
    <n v="2"/>
    <n v="7"/>
    <n v="2"/>
  </r>
  <r>
    <n v="0"/>
    <s v="C"/>
    <x v="525"/>
    <x v="0"/>
    <n v="4"/>
    <n v="550023830"/>
    <d v="2020-04-28T00:00:00"/>
    <d v="2024-04-30T00:00:00"/>
    <n v="0"/>
    <n v="1"/>
    <n v="0"/>
    <n v="30"/>
    <n v="2"/>
    <n v="22490513"/>
    <n v="24960000"/>
    <n v="485958"/>
    <n v="18682"/>
    <n v="477307"/>
    <n v="0"/>
    <n v="0"/>
    <n v="0"/>
    <m/>
    <n v="0"/>
    <n v="0"/>
    <n v="0"/>
    <m/>
    <m/>
    <d v="2021-03-30T00:00:00"/>
    <n v="1"/>
    <s v="O"/>
    <n v="1"/>
    <n v="30"/>
    <n v="0"/>
    <m/>
    <m/>
    <m/>
    <m/>
    <m/>
    <m/>
    <n v="1"/>
    <n v="1"/>
    <m/>
    <m/>
    <n v="990924"/>
    <s v="CREDITOS DE CONSUMO"/>
    <n v="0"/>
    <n v="0"/>
    <n v="890480123"/>
    <s v="UNIVERSIDAD DE CARTAGENA"/>
    <n v="5"/>
    <m/>
    <m/>
    <m/>
    <m/>
    <n v="2"/>
    <n v="7"/>
    <n v="2"/>
  </r>
  <r>
    <n v="0"/>
    <s v="C"/>
    <x v="525"/>
    <x v="0"/>
    <n v="4"/>
    <n v="550023860"/>
    <d v="2020-05-14T00:00:00"/>
    <d v="2024-04-30T00:00:00"/>
    <n v="0"/>
    <n v="1"/>
    <n v="0"/>
    <n v="30"/>
    <n v="2"/>
    <n v="22490513"/>
    <n v="24960000"/>
    <n v="500856"/>
    <n v="19255"/>
    <n v="491930"/>
    <n v="0"/>
    <n v="0"/>
    <n v="0"/>
    <m/>
    <n v="0"/>
    <n v="0"/>
    <n v="0"/>
    <m/>
    <m/>
    <d v="2021-03-30T00:00:00"/>
    <n v="1"/>
    <s v="O"/>
    <n v="1"/>
    <n v="30"/>
    <n v="0"/>
    <m/>
    <m/>
    <m/>
    <m/>
    <m/>
    <m/>
    <n v="1"/>
    <n v="1"/>
    <m/>
    <m/>
    <n v="1021282"/>
    <s v="CREDITOS DE CONSUMO"/>
    <n v="0"/>
    <n v="0"/>
    <n v="890480123"/>
    <s v="UNIVERSIDAD DE CARTAGENA"/>
    <n v="5"/>
    <m/>
    <m/>
    <m/>
    <m/>
    <n v="2"/>
    <n v="7"/>
    <n v="2"/>
  </r>
  <r>
    <n v="0"/>
    <s v="C"/>
    <x v="525"/>
    <x v="0"/>
    <n v="4"/>
    <n v="550024145"/>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x v="525"/>
    <x v="0"/>
    <n v="4"/>
    <n v="550024146"/>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x v="525"/>
    <x v="0"/>
    <n v="4"/>
    <n v="550024340"/>
    <d v="2020-09-03T00:00:00"/>
    <d v="2024-04-30T00:00:00"/>
    <n v="0"/>
    <n v="1"/>
    <n v="0"/>
    <n v="30"/>
    <n v="2"/>
    <n v="22490513"/>
    <n v="24960000"/>
    <n v="132371"/>
    <n v="5089"/>
    <n v="130020"/>
    <n v="0"/>
    <n v="0"/>
    <n v="0"/>
    <m/>
    <n v="0"/>
    <n v="0"/>
    <n v="0"/>
    <m/>
    <m/>
    <d v="2021-03-30T00:00:00"/>
    <n v="1"/>
    <s v="O"/>
    <n v="1"/>
    <n v="30"/>
    <n v="0"/>
    <m/>
    <m/>
    <m/>
    <m/>
    <m/>
    <m/>
    <n v="1"/>
    <n v="1"/>
    <m/>
    <m/>
    <n v="269931"/>
    <s v="CREDITOS DE CONSUMO"/>
    <n v="0"/>
    <n v="0"/>
    <n v="890480123"/>
    <s v="UNIVERSIDAD DE CARTAGENA"/>
    <n v="5"/>
    <m/>
    <m/>
    <m/>
    <m/>
    <n v="2"/>
    <n v="7"/>
    <n v="2"/>
  </r>
  <r>
    <n v="0"/>
    <s v="C"/>
    <x v="525"/>
    <x v="0"/>
    <n v="4"/>
    <n v="550024430"/>
    <d v="2020-09-24T00:00:00"/>
    <d v="2024-04-30T00:00:00"/>
    <n v="0"/>
    <n v="1"/>
    <n v="0"/>
    <n v="30"/>
    <n v="2"/>
    <n v="22490513"/>
    <n v="24960000"/>
    <n v="60662"/>
    <n v="2332"/>
    <n v="59584"/>
    <n v="0"/>
    <n v="0"/>
    <n v="0"/>
    <m/>
    <n v="0"/>
    <n v="0"/>
    <n v="0"/>
    <m/>
    <m/>
    <d v="2021-03-30T00:00:00"/>
    <n v="1"/>
    <s v="O"/>
    <n v="1"/>
    <n v="30"/>
    <n v="0"/>
    <m/>
    <m/>
    <m/>
    <m/>
    <m/>
    <m/>
    <n v="1"/>
    <n v="1"/>
    <m/>
    <m/>
    <n v="123701"/>
    <s v="CREDITOS DE CONSUMO"/>
    <n v="0"/>
    <n v="0"/>
    <n v="890480123"/>
    <s v="UNIVERSIDAD DE CARTAGENA"/>
    <n v="5"/>
    <m/>
    <m/>
    <m/>
    <m/>
    <n v="2"/>
    <n v="7"/>
    <n v="2"/>
  </r>
  <r>
    <n v="0"/>
    <s v="C"/>
    <x v="525"/>
    <x v="0"/>
    <n v="4"/>
    <n v="550024437"/>
    <d v="2020-09-29T00:00:00"/>
    <d v="2024-04-30T00:00:00"/>
    <n v="0"/>
    <n v="1"/>
    <n v="0"/>
    <n v="30"/>
    <n v="2"/>
    <n v="22490513"/>
    <n v="24960000"/>
    <n v="42208"/>
    <n v="1623"/>
    <n v="41444"/>
    <n v="0"/>
    <n v="0"/>
    <n v="0"/>
    <m/>
    <n v="0"/>
    <n v="0"/>
    <n v="0"/>
    <m/>
    <m/>
    <d v="2021-03-30T00:00:00"/>
    <n v="1"/>
    <s v="O"/>
    <n v="1"/>
    <n v="30"/>
    <n v="0"/>
    <m/>
    <m/>
    <m/>
    <m/>
    <m/>
    <m/>
    <n v="1"/>
    <n v="1"/>
    <m/>
    <m/>
    <n v="86041"/>
    <s v="CREDITOS DE CONSUMO"/>
    <n v="0"/>
    <n v="0"/>
    <n v="890480123"/>
    <s v="UNIVERSIDAD DE CARTAGENA"/>
    <n v="5"/>
    <m/>
    <m/>
    <m/>
    <m/>
    <n v="2"/>
    <n v="7"/>
    <n v="2"/>
  </r>
  <r>
    <n v="0"/>
    <s v="C"/>
    <x v="525"/>
    <x v="0"/>
    <n v="4"/>
    <n v="550024554"/>
    <d v="2020-10-01T00:00:00"/>
    <d v="2024-04-30T00:00:00"/>
    <n v="0"/>
    <n v="1"/>
    <n v="0"/>
    <n v="30"/>
    <n v="2"/>
    <n v="22490513"/>
    <n v="24960000"/>
    <n v="180382"/>
    <n v="6935"/>
    <n v="177175"/>
    <n v="0"/>
    <n v="0"/>
    <n v="0"/>
    <m/>
    <n v="0"/>
    <n v="0"/>
    <n v="0"/>
    <m/>
    <m/>
    <d v="2021-03-30T00:00:00"/>
    <n v="1"/>
    <s v="O"/>
    <n v="1"/>
    <n v="30"/>
    <n v="0"/>
    <m/>
    <m/>
    <m/>
    <m/>
    <m/>
    <m/>
    <n v="1"/>
    <n v="1"/>
    <m/>
    <m/>
    <n v="367828"/>
    <s v="CREDITOS DE CONSUMO"/>
    <n v="0"/>
    <n v="0"/>
    <n v="890480123"/>
    <s v="UNIVERSIDAD DE CARTAGENA"/>
    <n v="5"/>
    <m/>
    <m/>
    <m/>
    <m/>
    <n v="2"/>
    <n v="7"/>
    <n v="2"/>
  </r>
  <r>
    <n v="0"/>
    <s v="C"/>
    <x v="525"/>
    <x v="0"/>
    <n v="4"/>
    <n v="550024563"/>
    <d v="2020-10-05T00:00:00"/>
    <d v="2024-04-30T00:00:00"/>
    <n v="0"/>
    <n v="1"/>
    <n v="0"/>
    <n v="30"/>
    <n v="2"/>
    <n v="22490513"/>
    <n v="24960000"/>
    <n v="180292"/>
    <n v="6931"/>
    <n v="177089"/>
    <n v="0"/>
    <n v="0"/>
    <n v="0"/>
    <m/>
    <n v="0"/>
    <n v="0"/>
    <n v="0"/>
    <m/>
    <m/>
    <d v="2021-03-30T00:00:00"/>
    <n v="1"/>
    <s v="O"/>
    <n v="1"/>
    <n v="30"/>
    <n v="0"/>
    <m/>
    <m/>
    <m/>
    <m/>
    <m/>
    <m/>
    <n v="1"/>
    <n v="1"/>
    <m/>
    <m/>
    <n v="367650"/>
    <s v="CREDITOS DE CONSUMO"/>
    <n v="0"/>
    <n v="0"/>
    <n v="890480123"/>
    <s v="UNIVERSIDAD DE CARTAGENA"/>
    <n v="5"/>
    <m/>
    <m/>
    <m/>
    <m/>
    <n v="2"/>
    <n v="7"/>
    <n v="2"/>
  </r>
  <r>
    <n v="0"/>
    <s v="C"/>
    <x v="525"/>
    <x v="0"/>
    <n v="4"/>
    <n v="550024772"/>
    <d v="2020-11-04T00:00:00"/>
    <d v="2024-04-30T00:00:00"/>
    <n v="0"/>
    <n v="1"/>
    <n v="0"/>
    <n v="30"/>
    <n v="2"/>
    <n v="22490513"/>
    <n v="24960000"/>
    <n v="93751"/>
    <n v="3604"/>
    <n v="92093"/>
    <n v="0"/>
    <n v="0"/>
    <n v="0"/>
    <m/>
    <n v="0"/>
    <n v="0"/>
    <n v="0"/>
    <m/>
    <m/>
    <d v="2021-03-30T00:00:00"/>
    <n v="1"/>
    <s v="O"/>
    <n v="1"/>
    <n v="30"/>
    <n v="0"/>
    <m/>
    <m/>
    <m/>
    <m/>
    <m/>
    <m/>
    <n v="1"/>
    <n v="1"/>
    <m/>
    <m/>
    <n v="191192"/>
    <s v="CREDITOS DE CONSUMO"/>
    <n v="0"/>
    <n v="0"/>
    <n v="890480123"/>
    <s v="UNIVERSIDAD DE CARTAGENA"/>
    <n v="5"/>
    <m/>
    <m/>
    <m/>
    <m/>
    <n v="2"/>
    <n v="7"/>
    <n v="2"/>
  </r>
  <r>
    <n v="0"/>
    <s v="C"/>
    <x v="525"/>
    <x v="0"/>
    <n v="4"/>
    <n v="550025638"/>
    <d v="2021-03-26T00:00:00"/>
    <d v="2024-04-30T00:00:00"/>
    <n v="0"/>
    <n v="1"/>
    <n v="1"/>
    <n v="30"/>
    <n v="2"/>
    <n v="22490513"/>
    <n v="24960000"/>
    <n v="200000"/>
    <n v="7689"/>
    <n v="192311"/>
    <n v="0"/>
    <n v="0"/>
    <n v="0"/>
    <m/>
    <n v="0"/>
    <n v="0"/>
    <n v="0"/>
    <m/>
    <m/>
    <d v="2021-03-30T00:00:00"/>
    <n v="1"/>
    <s v="O"/>
    <n v="1"/>
    <n v="30"/>
    <n v="0"/>
    <m/>
    <m/>
    <m/>
    <m/>
    <m/>
    <m/>
    <n v="1"/>
    <n v="1"/>
    <m/>
    <m/>
    <n v="399252"/>
    <s v="CREDITOS DE CONSUMO"/>
    <n v="0"/>
    <n v="0"/>
    <n v="890480123"/>
    <s v="UNIVERSIDAD DE CARTAGENA"/>
    <n v="5"/>
    <m/>
    <m/>
    <m/>
    <m/>
    <n v="2"/>
    <n v="7"/>
    <n v="2"/>
  </r>
  <r>
    <n v="0"/>
    <s v="C"/>
    <x v="525"/>
    <x v="0"/>
    <n v="4"/>
    <n v="550025693"/>
    <d v="2021-03-31T00:00:00"/>
    <d v="2021-05-30T00:00:00"/>
    <n v="0"/>
    <n v="1"/>
    <n v="0"/>
    <n v="30"/>
    <n v="2"/>
    <n v="0"/>
    <n v="0"/>
    <n v="6000"/>
    <n v="6000"/>
    <n v="6000"/>
    <n v="0"/>
    <n v="0"/>
    <n v="0"/>
    <m/>
    <n v="0"/>
    <n v="0"/>
    <n v="0"/>
    <m/>
    <m/>
    <d v="2021-03-31T00:00:00"/>
    <n v="1"/>
    <s v="O"/>
    <n v="1"/>
    <n v="30"/>
    <n v="0"/>
    <m/>
    <m/>
    <m/>
    <m/>
    <m/>
    <m/>
    <n v="1"/>
    <n v="1"/>
    <m/>
    <m/>
    <n v="12456"/>
    <s v="CREDITOS DE CONSUMO"/>
    <n v="0"/>
    <n v="0"/>
    <n v="890480123"/>
    <s v="UNIVERSIDAD DE CARTAGENA"/>
    <n v="5"/>
    <m/>
    <m/>
    <m/>
    <m/>
    <n v="2"/>
    <n v="7"/>
    <n v="2"/>
  </r>
  <r>
    <n v="14930238"/>
    <s v="C"/>
    <x v="526"/>
    <x v="0"/>
    <n v="4"/>
    <n v="16791"/>
    <d v="2020-10-29T00:00:00"/>
    <d v="2024-03-02T00:00:00"/>
    <n v="0"/>
    <n v="1"/>
    <n v="5"/>
    <n v="30"/>
    <n v="2"/>
    <n v="9119963"/>
    <n v="9511000"/>
    <n v="18535193"/>
    <n v="539122"/>
    <n v="16502898"/>
    <n v="0"/>
    <n v="0"/>
    <n v="0"/>
    <m/>
    <n v="0"/>
    <n v="0"/>
    <n v="0"/>
    <m/>
    <m/>
    <d v="2021-03-30T00:00:00"/>
    <n v="9"/>
    <s v="O"/>
    <n v="1"/>
    <n v="30"/>
    <n v="0"/>
    <m/>
    <m/>
    <m/>
    <m/>
    <m/>
    <m/>
    <n v="1"/>
    <n v="1"/>
    <m/>
    <m/>
    <n v="1572660"/>
    <s v="CREDITOS DE CONSUMO"/>
    <n v="0"/>
    <n v="0"/>
    <n v="890480123"/>
    <s v="UNIVERSIDAD DE CARTAGENA"/>
    <n v="5"/>
    <m/>
    <m/>
    <m/>
    <m/>
    <n v="1"/>
    <n v="7"/>
    <n v="1"/>
  </r>
  <r>
    <n v="25953831"/>
    <s v="C"/>
    <x v="527"/>
    <x v="2"/>
    <n v="4"/>
    <n v="18088"/>
    <d v="2021-01-26T00:00:00"/>
    <d v="2021-05-15T00:00:00"/>
    <n v="0"/>
    <n v="1"/>
    <n v="0"/>
    <n v="30"/>
    <n v="2"/>
    <n v="16011168"/>
    <n v="17240000"/>
    <n v="34000000"/>
    <n v="34453650"/>
    <n v="34000000"/>
    <n v="0"/>
    <n v="0"/>
    <n v="0"/>
    <m/>
    <n v="0"/>
    <n v="0"/>
    <n v="0"/>
    <m/>
    <m/>
    <d v="2021-03-31T00:00:00"/>
    <n v="1"/>
    <s v="O"/>
    <n v="1"/>
    <n v="30"/>
    <n v="0"/>
    <m/>
    <m/>
    <m/>
    <m/>
    <m/>
    <m/>
    <n v="1"/>
    <n v="1"/>
    <m/>
    <m/>
    <n v="8046169"/>
    <s v="CREDITOS DE CONSUMO"/>
    <n v="0"/>
    <n v="0"/>
    <m/>
    <m/>
    <n v="5"/>
    <m/>
    <m/>
    <m/>
    <m/>
    <n v="1"/>
    <n v="7"/>
    <n v="2"/>
  </r>
  <r>
    <n v="2692742"/>
    <s v="C"/>
    <x v="528"/>
    <x v="0"/>
    <n v="4"/>
    <n v="14568"/>
    <d v="2018-09-10T00:00:00"/>
    <d v="2025-09-10T00:00:00"/>
    <n v="0"/>
    <n v="1"/>
    <n v="58"/>
    <n v="30"/>
    <n v="2"/>
    <n v="17726461"/>
    <n v="19240000"/>
    <n v="35000000"/>
    <n v="528615"/>
    <n v="15098656"/>
    <n v="0"/>
    <n v="0"/>
    <n v="0"/>
    <m/>
    <n v="0"/>
    <n v="0"/>
    <n v="0"/>
    <s v="1200000/1200000"/>
    <d v="2021-12-06T00:00:00"/>
    <d v="2021-03-30T00:00:00"/>
    <n v="1"/>
    <s v="O"/>
    <n v="1"/>
    <n v="30"/>
    <n v="0"/>
    <m/>
    <m/>
    <m/>
    <m/>
    <m/>
    <m/>
    <n v="1"/>
    <n v="1"/>
    <m/>
    <m/>
    <n v="12405914"/>
    <s v="CREDITOS DE CONSUMO"/>
    <n v="0"/>
    <n v="0"/>
    <n v="890480123"/>
    <s v="UNIVERSIDAD DE CARTAGENA"/>
    <n v="5"/>
    <m/>
    <m/>
    <m/>
    <m/>
    <n v="1"/>
    <n v="7"/>
    <n v="2"/>
  </r>
  <r>
    <n v="4316852"/>
    <s v="C"/>
    <x v="529"/>
    <x v="0"/>
    <n v="4"/>
    <n v="17197"/>
    <d v="2020-05-14T00:00:00"/>
    <d v="2023-05-30T00:00:00"/>
    <n v="30"/>
    <n v="1"/>
    <n v="8"/>
    <n v="30"/>
    <n v="2"/>
    <n v="17726461"/>
    <n v="19240000"/>
    <n v="8000000"/>
    <n v="288123"/>
    <n v="6395516"/>
    <n v="94200"/>
    <n v="0"/>
    <n v="0"/>
    <m/>
    <n v="0"/>
    <n v="0"/>
    <n v="0"/>
    <m/>
    <m/>
    <d v="2021-03-30T00:00:00"/>
    <n v="9"/>
    <s v="O"/>
    <n v="1"/>
    <n v="30"/>
    <n v="212507"/>
    <m/>
    <m/>
    <m/>
    <m/>
    <m/>
    <m/>
    <n v="1"/>
    <n v="1"/>
    <m/>
    <m/>
    <n v="2078664"/>
    <s v="CREDITOS DE CONSUMO"/>
    <n v="0"/>
    <n v="0"/>
    <n v="890480123"/>
    <s v="UNIVERSIDAD DE CARTAGENA"/>
    <n v="5"/>
    <m/>
    <m/>
    <m/>
    <m/>
    <n v="1"/>
    <n v="7"/>
    <n v="2"/>
  </r>
  <r>
    <n v="7896777"/>
    <s v="C"/>
    <x v="530"/>
    <x v="0"/>
    <n v="4"/>
    <n v="17497"/>
    <d v="2020-08-27T00:00:00"/>
    <d v="2025-09-30T00:00:00"/>
    <n v="0"/>
    <n v="1"/>
    <n v="6"/>
    <n v="30"/>
    <n v="2"/>
    <n v="17726461"/>
    <n v="19240000"/>
    <n v="12000000"/>
    <n v="302938"/>
    <n v="11216446"/>
    <n v="0"/>
    <n v="0"/>
    <n v="0"/>
    <m/>
    <n v="0"/>
    <n v="0"/>
    <n v="0"/>
    <m/>
    <m/>
    <d v="2021-03-30T00:00:00"/>
    <n v="9"/>
    <s v="O"/>
    <n v="1"/>
    <n v="30"/>
    <n v="0"/>
    <m/>
    <m/>
    <m/>
    <m/>
    <m/>
    <m/>
    <n v="1"/>
    <n v="1"/>
    <m/>
    <m/>
    <n v="3319669"/>
    <s v="CREDITOS DE CONSUMO"/>
    <n v="0"/>
    <n v="0"/>
    <n v="890480123"/>
    <s v="UNIVERSIDAD DE CARTAGENA"/>
    <n v="5"/>
    <m/>
    <m/>
    <m/>
    <m/>
    <n v="1"/>
    <n v="7"/>
    <n v="2"/>
  </r>
  <r>
    <n v="0"/>
    <s v="C"/>
    <x v="531"/>
    <x v="0"/>
    <n v="4"/>
    <n v="18109"/>
    <d v="2021-01-29T00:00:00"/>
    <d v="2021-09-30T00:00:00"/>
    <n v="0"/>
    <n v="1"/>
    <n v="2"/>
    <n v="30"/>
    <n v="2"/>
    <n v="7720836"/>
    <n v="8000000"/>
    <n v="3157226"/>
    <n v="406165"/>
    <n v="2382693"/>
    <n v="0"/>
    <n v="0"/>
    <n v="0"/>
    <m/>
    <n v="0"/>
    <n v="0"/>
    <n v="0"/>
    <m/>
    <m/>
    <d v="2021-03-30T00:00:00"/>
    <n v="1"/>
    <s v="O"/>
    <n v="1"/>
    <n v="30"/>
    <n v="0"/>
    <m/>
    <m/>
    <m/>
    <m/>
    <m/>
    <m/>
    <n v="1"/>
    <n v="1"/>
    <m/>
    <m/>
    <n v="6204284"/>
    <s v="CREDITOS DE CONSUMO"/>
    <n v="0"/>
    <n v="0"/>
    <n v="890480123"/>
    <s v="UNIVERSIDAD DE CARTAGENA"/>
    <n v="5"/>
    <m/>
    <m/>
    <m/>
    <m/>
    <n v="1"/>
    <n v="7"/>
    <n v="2"/>
  </r>
  <r>
    <n v="1325781"/>
    <s v="C"/>
    <x v="532"/>
    <x v="2"/>
    <n v="4"/>
    <n v="18211"/>
    <d v="2021-02-26T00:00:00"/>
    <d v="2022-08-28T00:00:00"/>
    <n v="0"/>
    <n v="1"/>
    <n v="0"/>
    <n v="30"/>
    <n v="2"/>
    <n v="15881442"/>
    <n v="17090000"/>
    <n v="2000000"/>
    <n v="125601"/>
    <n v="2000000"/>
    <n v="26460"/>
    <n v="0"/>
    <n v="0"/>
    <m/>
    <n v="0"/>
    <n v="0"/>
    <n v="0"/>
    <m/>
    <m/>
    <d v="2021-02-28T00:00:00"/>
    <n v="9"/>
    <s v="O"/>
    <n v="1"/>
    <n v="30"/>
    <n v="0"/>
    <m/>
    <m/>
    <m/>
    <m/>
    <m/>
    <m/>
    <n v="1"/>
    <n v="1"/>
    <m/>
    <m/>
    <n v="674219"/>
    <s v="CREDITOS DE CONSUMO"/>
    <n v="0"/>
    <n v="0"/>
    <m/>
    <m/>
    <n v="5"/>
    <m/>
    <m/>
    <m/>
    <m/>
    <n v="1"/>
    <n v="7"/>
    <n v="2"/>
  </r>
  <r>
    <n v="968848"/>
    <s v="C"/>
    <x v="533"/>
    <x v="0"/>
    <n v="4"/>
    <n v="17526"/>
    <d v="2020-08-31T00:00:00"/>
    <d v="2022-10-31T00:00:00"/>
    <n v="0"/>
    <n v="1"/>
    <n v="6"/>
    <n v="30"/>
    <n v="2"/>
    <n v="9752084"/>
    <n v="10200000"/>
    <n v="3735648"/>
    <n v="171954"/>
    <n v="2836735"/>
    <n v="0"/>
    <n v="0"/>
    <n v="0"/>
    <m/>
    <n v="0"/>
    <n v="0"/>
    <n v="0"/>
    <m/>
    <m/>
    <d v="2021-03-30T00:00:00"/>
    <n v="1"/>
    <s v="O"/>
    <n v="1"/>
    <n v="30"/>
    <n v="0"/>
    <m/>
    <m/>
    <m/>
    <m/>
    <m/>
    <m/>
    <n v="1"/>
    <n v="1"/>
    <m/>
    <m/>
    <n v="1867887"/>
    <s v="CREDITOS DE CONSUMO"/>
    <n v="0"/>
    <n v="0"/>
    <n v="890480123"/>
    <s v="UNIVERSIDAD DE CARTAGENA"/>
    <n v="5"/>
    <m/>
    <m/>
    <m/>
    <m/>
    <n v="1"/>
    <n v="7"/>
    <n v="2"/>
  </r>
  <r>
    <n v="31317036"/>
    <s v="C"/>
    <x v="534"/>
    <x v="0"/>
    <n v="4"/>
    <n v="18207"/>
    <d v="2021-02-24T00:00:00"/>
    <d v="2028-02-28T00:00:00"/>
    <n v="0"/>
    <n v="1"/>
    <n v="1"/>
    <n v="30"/>
    <n v="2"/>
    <n v="16011168"/>
    <n v="17240000"/>
    <n v="35000000"/>
    <n v="695395"/>
    <n v="34771585"/>
    <n v="0"/>
    <n v="0"/>
    <n v="0"/>
    <m/>
    <n v="0"/>
    <n v="0"/>
    <n v="0"/>
    <m/>
    <m/>
    <d v="2021-03-30T00:00:00"/>
    <n v="9"/>
    <s v="O"/>
    <n v="1"/>
    <n v="30"/>
    <n v="0"/>
    <m/>
    <m/>
    <m/>
    <m/>
    <m/>
    <m/>
    <n v="1"/>
    <n v="1"/>
    <m/>
    <m/>
    <n v="3454549"/>
    <s v="CREDITOS DE CONSUMO"/>
    <n v="0"/>
    <n v="0"/>
    <n v="890480123"/>
    <s v="UNIVERSIDAD DE CARTAGENA"/>
    <n v="5"/>
    <m/>
    <m/>
    <m/>
    <m/>
    <n v="1"/>
    <n v="7"/>
    <n v="2"/>
  </r>
  <r>
    <n v="75757527"/>
    <s v="C"/>
    <x v="535"/>
    <x v="1"/>
    <n v="4"/>
    <n v="16052"/>
    <d v="2020-10-29T00:00:00"/>
    <d v="2031-09-30T00:00:00"/>
    <n v="0"/>
    <n v="1"/>
    <n v="5"/>
    <n v="30"/>
    <n v="2"/>
    <n v="12185828"/>
    <n v="12890000"/>
    <n v="87272345"/>
    <n v="1039688"/>
    <n v="86487016"/>
    <n v="0"/>
    <n v="0"/>
    <n v="130000000"/>
    <s v="                              "/>
    <n v="0"/>
    <n v="0"/>
    <n v="0"/>
    <n v="2000000"/>
    <n v="4"/>
    <d v="2021-03-30T00:00:00"/>
    <n v="2"/>
    <s v="O"/>
    <n v="1"/>
    <n v="30"/>
    <n v="0"/>
    <n v="2"/>
    <n v="0"/>
    <n v="2"/>
    <n v="0"/>
    <n v="0"/>
    <n v="0"/>
    <n v="1"/>
    <n v="1"/>
    <m/>
    <m/>
    <n v="10729489"/>
    <s v="CREDITO DE VIVIENDA"/>
    <n v="0"/>
    <n v="0"/>
    <n v="890480123"/>
    <s v="UNIVERSIDAD DE CARTAGENA"/>
    <n v="5"/>
    <m/>
    <m/>
    <m/>
    <m/>
    <n v="1"/>
    <n v="7"/>
    <n v="1"/>
  </r>
  <r>
    <n v="6951872"/>
    <s v="C"/>
    <x v="536"/>
    <x v="0"/>
    <n v="4"/>
    <n v="18062"/>
    <d v="2021-01-14T00:00:00"/>
    <d v="2026-01-30T00:00:00"/>
    <n v="0"/>
    <n v="1"/>
    <n v="2"/>
    <n v="30"/>
    <n v="2"/>
    <n v="16011168"/>
    <n v="17240000"/>
    <n v="12000000"/>
    <n v="291888"/>
    <n v="11734132"/>
    <n v="0"/>
    <n v="0"/>
    <n v="0"/>
    <m/>
    <n v="0"/>
    <n v="0"/>
    <n v="0"/>
    <m/>
    <m/>
    <d v="2021-03-30T00:00:00"/>
    <n v="9"/>
    <s v="O"/>
    <n v="1"/>
    <n v="30"/>
    <n v="0"/>
    <m/>
    <m/>
    <m/>
    <m/>
    <m/>
    <m/>
    <n v="1"/>
    <n v="1"/>
    <m/>
    <m/>
    <n v="4782260"/>
    <s v="CREDITOS DE CONSUMO"/>
    <n v="0"/>
    <n v="0"/>
    <n v="890480123"/>
    <s v="UNIVERSIDAD DE CARTAGENA"/>
    <n v="5"/>
    <m/>
    <m/>
    <m/>
    <m/>
    <n v="1"/>
    <n v="7"/>
    <n v="2"/>
  </r>
  <r>
    <n v="0"/>
    <s v="C"/>
    <x v="537"/>
    <x v="0"/>
    <n v="4"/>
    <n v="16118"/>
    <d v="2020-10-29T00:00:00"/>
    <d v="2021-10-09T00:00:00"/>
    <n v="0"/>
    <n v="1"/>
    <n v="5"/>
    <n v="30"/>
    <n v="2"/>
    <n v="15881442"/>
    <n v="17090000"/>
    <n v="1724063"/>
    <n v="169451"/>
    <n v="963536"/>
    <n v="0"/>
    <n v="0"/>
    <n v="0"/>
    <m/>
    <n v="0"/>
    <n v="0"/>
    <n v="0"/>
    <m/>
    <m/>
    <d v="2021-03-30T00:00:00"/>
    <n v="1"/>
    <s v="O"/>
    <n v="1"/>
    <n v="30"/>
    <n v="0"/>
    <m/>
    <m/>
    <m/>
    <m/>
    <m/>
    <m/>
    <n v="1"/>
    <n v="1"/>
    <m/>
    <m/>
    <n v="1536173"/>
    <s v="CREDITOS DE CONSUMO"/>
    <n v="0"/>
    <n v="0"/>
    <n v="890480123"/>
    <s v="UNIVERSIDAD DE CARTAGENA"/>
    <n v="5"/>
    <m/>
    <m/>
    <m/>
    <m/>
    <n v="1"/>
    <n v="7"/>
    <n v="1"/>
  </r>
  <r>
    <n v="0"/>
    <s v="C"/>
    <x v="537"/>
    <x v="0"/>
    <n v="4"/>
    <n v="17185"/>
    <d v="2020-05-05T00:00:00"/>
    <d v="2021-11-05T00:00:00"/>
    <n v="25"/>
    <n v="1"/>
    <n v="9"/>
    <n v="30"/>
    <n v="2"/>
    <n v="9752084"/>
    <n v="10200000"/>
    <n v="2504000"/>
    <n v="150097"/>
    <n v="1170720"/>
    <n v="7850"/>
    <n v="0"/>
    <n v="0"/>
    <m/>
    <n v="0"/>
    <n v="0"/>
    <n v="0"/>
    <m/>
    <m/>
    <d v="2021-03-30T00:00:00"/>
    <n v="1"/>
    <s v="O"/>
    <n v="1"/>
    <n v="30"/>
    <n v="12693"/>
    <m/>
    <m/>
    <m/>
    <m/>
    <m/>
    <m/>
    <n v="1"/>
    <n v="1"/>
    <m/>
    <m/>
    <n v="1866487"/>
    <s v="CREDITOS DE CONSUMO"/>
    <n v="0"/>
    <n v="0"/>
    <n v="890480123"/>
    <s v="UNIVERSIDAD DE CARTAGENA"/>
    <n v="5"/>
    <m/>
    <m/>
    <m/>
    <m/>
    <n v="1"/>
    <n v="7"/>
    <n v="2"/>
  </r>
  <r>
    <n v="209347"/>
    <s v="C"/>
    <x v="538"/>
    <x v="0"/>
    <n v="4"/>
    <n v="17260"/>
    <d v="2020-06-20T00:00:00"/>
    <d v="2022-06-30T00:00:00"/>
    <n v="0"/>
    <n v="1"/>
    <n v="8"/>
    <n v="30"/>
    <n v="2"/>
    <n v="12185828"/>
    <n v="12890000"/>
    <n v="1600000"/>
    <n v="75456"/>
    <n v="1045619"/>
    <n v="0"/>
    <n v="0"/>
    <n v="0"/>
    <m/>
    <n v="0"/>
    <n v="0"/>
    <n v="0"/>
    <m/>
    <m/>
    <d v="2021-03-30T00:00:00"/>
    <n v="1"/>
    <s v="O"/>
    <n v="1"/>
    <n v="30"/>
    <n v="0"/>
    <m/>
    <m/>
    <m/>
    <m/>
    <m/>
    <m/>
    <n v="1"/>
    <n v="1"/>
    <m/>
    <m/>
    <n v="836272"/>
    <s v="CREDITOS DE CONSUMO"/>
    <n v="0"/>
    <n v="0"/>
    <n v="890480123"/>
    <s v="UNIVERSIDAD DE CARTAGENA"/>
    <n v="5"/>
    <m/>
    <m/>
    <m/>
    <m/>
    <n v="1"/>
    <n v="7"/>
    <n v="2"/>
  </r>
  <r>
    <n v="903788"/>
    <s v="C"/>
    <x v="538"/>
    <x v="0"/>
    <n v="4"/>
    <n v="18229"/>
    <d v="2021-03-03T00:00:00"/>
    <d v="2023-03-30T00:00:00"/>
    <n v="0"/>
    <n v="1"/>
    <n v="1"/>
    <n v="30"/>
    <n v="2"/>
    <n v="15881442"/>
    <n v="17090000"/>
    <n v="4746254"/>
    <n v="232123"/>
    <n v="4514131"/>
    <n v="0"/>
    <n v="0"/>
    <n v="0"/>
    <m/>
    <n v="0"/>
    <n v="0"/>
    <n v="0"/>
    <m/>
    <m/>
    <d v="2021-03-30T00:00:00"/>
    <n v="1"/>
    <s v="O"/>
    <n v="1"/>
    <n v="30"/>
    <n v="0"/>
    <m/>
    <m/>
    <m/>
    <m/>
    <m/>
    <m/>
    <n v="1"/>
    <n v="1"/>
    <m/>
    <m/>
    <n v="3610343"/>
    <s v="CREDITOS DE CONSUMO"/>
    <n v="0"/>
    <n v="0"/>
    <n v="890480123"/>
    <s v="UNIVERSIDAD DE CARTAGENA"/>
    <n v="5"/>
    <m/>
    <m/>
    <m/>
    <m/>
    <n v="1"/>
    <n v="7"/>
    <n v="2"/>
  </r>
  <r>
    <n v="322527"/>
    <s v="C"/>
    <x v="539"/>
    <x v="0"/>
    <n v="4"/>
    <n v="15447"/>
    <d v="2020-10-29T00:00:00"/>
    <d v="2021-12-30T00:00:00"/>
    <n v="0"/>
    <n v="1"/>
    <n v="5"/>
    <n v="30"/>
    <n v="2"/>
    <n v="17726461"/>
    <n v="19240000"/>
    <n v="1522808"/>
    <n v="121206"/>
    <n v="1014089"/>
    <n v="0"/>
    <n v="0"/>
    <n v="0"/>
    <m/>
    <n v="0"/>
    <n v="0"/>
    <n v="0"/>
    <m/>
    <m/>
    <d v="2021-03-30T00:00:00"/>
    <n v="1"/>
    <s v="O"/>
    <n v="1"/>
    <n v="30"/>
    <n v="0"/>
    <m/>
    <m/>
    <m/>
    <m/>
    <m/>
    <m/>
    <n v="1"/>
    <n v="1"/>
    <m/>
    <m/>
    <n v="691562"/>
    <s v="CREDITOS DE CONSUMO"/>
    <n v="0"/>
    <n v="0"/>
    <n v="890480123"/>
    <s v="UNIVERSIDAD DE CARTAGENA"/>
    <n v="5"/>
    <m/>
    <m/>
    <m/>
    <m/>
    <n v="1"/>
    <n v="7"/>
    <n v="1"/>
  </r>
  <r>
    <n v="1511991"/>
    <s v="C"/>
    <x v="539"/>
    <x v="0"/>
    <n v="4"/>
    <n v="15821"/>
    <d v="2020-10-29T00:00:00"/>
    <d v="2024-10-17T00:00:00"/>
    <n v="0"/>
    <n v="1"/>
    <n v="5"/>
    <n v="30"/>
    <n v="2"/>
    <n v="12185828"/>
    <n v="12890000"/>
    <n v="5231661"/>
    <n v="140534"/>
    <n v="4754000"/>
    <n v="0"/>
    <n v="0"/>
    <n v="0"/>
    <m/>
    <n v="0"/>
    <n v="0"/>
    <n v="0"/>
    <m/>
    <m/>
    <d v="2021-03-30T00:00:00"/>
    <n v="1"/>
    <s v="O"/>
    <n v="1"/>
    <n v="30"/>
    <n v="0"/>
    <m/>
    <m/>
    <m/>
    <m/>
    <m/>
    <m/>
    <n v="1"/>
    <n v="1"/>
    <m/>
    <m/>
    <n v="3242009"/>
    <s v="CREDITOS DE CONSUMO"/>
    <n v="0"/>
    <n v="0"/>
    <n v="890480123"/>
    <s v="UNIVERSIDAD DE CARTAGENA"/>
    <n v="5"/>
    <m/>
    <m/>
    <m/>
    <m/>
    <n v="1"/>
    <n v="7"/>
    <n v="1"/>
  </r>
  <r>
    <n v="513179"/>
    <s v="C"/>
    <x v="539"/>
    <x v="0"/>
    <n v="4"/>
    <n v="17281"/>
    <d v="2020-06-20T00:00:00"/>
    <d v="2023-06-30T00:00:00"/>
    <n v="30"/>
    <n v="1"/>
    <n v="7"/>
    <n v="30"/>
    <n v="2"/>
    <n v="12185828"/>
    <n v="12890000"/>
    <n v="1990000"/>
    <n v="66273"/>
    <n v="1613536"/>
    <n v="16320"/>
    <n v="0"/>
    <n v="0"/>
    <m/>
    <n v="0"/>
    <n v="0"/>
    <n v="0"/>
    <m/>
    <m/>
    <d v="2021-03-30T00:00:00"/>
    <n v="1"/>
    <s v="O"/>
    <n v="1"/>
    <n v="30"/>
    <n v="55373"/>
    <m/>
    <m/>
    <m/>
    <m/>
    <m/>
    <m/>
    <n v="1"/>
    <n v="1"/>
    <m/>
    <m/>
    <n v="1100357"/>
    <s v="CREDITOS DE CONSUMO"/>
    <n v="0"/>
    <n v="0"/>
    <n v="890480123"/>
    <s v="UNIVERSIDAD DE CARTAGENA"/>
    <n v="5"/>
    <m/>
    <m/>
    <m/>
    <m/>
    <n v="1"/>
    <n v="7"/>
    <n v="2"/>
  </r>
  <r>
    <n v="0"/>
    <s v="C"/>
    <x v="540"/>
    <x v="0"/>
    <n v="4"/>
    <n v="16568"/>
    <d v="2020-10-29T00:00:00"/>
    <d v="2022-03-13T00:00:00"/>
    <n v="0"/>
    <n v="1"/>
    <n v="5"/>
    <n v="30"/>
    <n v="2"/>
    <n v="15881442"/>
    <n v="17090000"/>
    <n v="1655931"/>
    <n v="115521"/>
    <n v="1165032"/>
    <n v="0"/>
    <n v="0"/>
    <n v="0"/>
    <m/>
    <n v="0"/>
    <n v="0"/>
    <n v="0"/>
    <m/>
    <m/>
    <d v="2021-03-30T00:00:00"/>
    <n v="1"/>
    <s v="O"/>
    <n v="1"/>
    <n v="30"/>
    <n v="0"/>
    <m/>
    <m/>
    <m/>
    <m/>
    <m/>
    <m/>
    <n v="1"/>
    <n v="1"/>
    <m/>
    <m/>
    <n v="1274178"/>
    <s v="CREDITOS DE CONSUMO"/>
    <n v="0"/>
    <n v="0"/>
    <n v="890480123"/>
    <s v="UNIVERSIDAD DE CARTAGENA"/>
    <n v="5"/>
    <m/>
    <m/>
    <m/>
    <m/>
    <n v="1"/>
    <n v="7"/>
    <n v="1"/>
  </r>
  <r>
    <n v="0"/>
    <s v="C"/>
    <x v="540"/>
    <x v="0"/>
    <n v="4"/>
    <n v="17595"/>
    <d v="2020-09-17T00:00:00"/>
    <d v="2022-04-30T00:00:00"/>
    <n v="0"/>
    <n v="1"/>
    <n v="6"/>
    <n v="30"/>
    <n v="2"/>
    <n v="12185828"/>
    <n v="12890000"/>
    <n v="1750000"/>
    <n v="106870"/>
    <n v="1182749"/>
    <n v="0"/>
    <n v="0"/>
    <n v="0"/>
    <m/>
    <n v="0"/>
    <n v="0"/>
    <n v="0"/>
    <m/>
    <m/>
    <d v="2021-03-30T00:00:00"/>
    <n v="1"/>
    <s v="O"/>
    <n v="1"/>
    <n v="30"/>
    <n v="0"/>
    <m/>
    <m/>
    <m/>
    <m/>
    <m/>
    <m/>
    <n v="1"/>
    <n v="1"/>
    <m/>
    <m/>
    <n v="1293555"/>
    <s v="CREDITOS DE CONSUMO"/>
    <n v="0"/>
    <n v="0"/>
    <n v="890480123"/>
    <s v="UNIVERSIDAD DE CARTAGENA"/>
    <n v="5"/>
    <m/>
    <m/>
    <m/>
    <m/>
    <n v="1"/>
    <n v="7"/>
    <n v="2"/>
  </r>
  <r>
    <n v="0"/>
    <s v="C"/>
    <x v="541"/>
    <x v="0"/>
    <n v="4"/>
    <n v="13813"/>
    <d v="2018-03-23T00:00:00"/>
    <d v="2025-03-23T00:00:00"/>
    <n v="0"/>
    <n v="1"/>
    <n v="36"/>
    <n v="30"/>
    <n v="2"/>
    <n v="17726461"/>
    <n v="19240000"/>
    <n v="16890000"/>
    <n v="352288"/>
    <n v="12051380"/>
    <n v="9538"/>
    <n v="0"/>
    <n v="0"/>
    <m/>
    <n v="0"/>
    <n v="0"/>
    <n v="0"/>
    <m/>
    <m/>
    <d v="2021-03-30T00:00:00"/>
    <n v="1"/>
    <s v="O"/>
    <n v="1"/>
    <n v="30"/>
    <n v="0"/>
    <m/>
    <m/>
    <m/>
    <m/>
    <m/>
    <m/>
    <n v="1"/>
    <n v="1"/>
    <m/>
    <m/>
    <n v="12279698"/>
    <s v="CREDITOS DE CONSUMO"/>
    <n v="0"/>
    <n v="0"/>
    <n v="890480123"/>
    <s v="UNIVERSIDAD DE CARTAGENA"/>
    <n v="5"/>
    <m/>
    <m/>
    <m/>
    <m/>
    <n v="1"/>
    <n v="7"/>
    <n v="2"/>
  </r>
  <r>
    <n v="0"/>
    <s v="C"/>
    <x v="541"/>
    <x v="0"/>
    <n v="4"/>
    <n v="18194"/>
    <d v="2021-02-18T00:00:00"/>
    <d v="2021-06-28T00:00:00"/>
    <n v="0"/>
    <n v="1"/>
    <n v="1"/>
    <n v="30"/>
    <n v="2"/>
    <n v="13121400"/>
    <n v="13940000"/>
    <n v="2229000"/>
    <n v="24373"/>
    <n v="2204374"/>
    <n v="0"/>
    <n v="0"/>
    <n v="0"/>
    <m/>
    <n v="0"/>
    <n v="0"/>
    <n v="0"/>
    <n v="2229000"/>
    <n v="6"/>
    <d v="2021-03-30T00:00:00"/>
    <n v="1"/>
    <s v="O"/>
    <n v="1"/>
    <n v="30"/>
    <n v="0"/>
    <m/>
    <m/>
    <m/>
    <m/>
    <m/>
    <m/>
    <n v="1"/>
    <n v="1"/>
    <m/>
    <m/>
    <n v="2246137"/>
    <s v="CREDITOS DE CONSUMO"/>
    <n v="0"/>
    <n v="0"/>
    <n v="890480123"/>
    <s v="UNIVERSIDAD DE CARTAGENA"/>
    <n v="5"/>
    <m/>
    <m/>
    <m/>
    <m/>
    <n v="1"/>
    <n v="7"/>
    <n v="2"/>
  </r>
  <r>
    <n v="0"/>
    <s v="C"/>
    <x v="541"/>
    <x v="0"/>
    <n v="4"/>
    <n v="550018707"/>
    <d v="2018-04-21T00:00:00"/>
    <d v="2024-04-30T00:00:00"/>
    <n v="0"/>
    <n v="1"/>
    <n v="0"/>
    <n v="30"/>
    <n v="2"/>
    <n v="22490513"/>
    <n v="24960000"/>
    <n v="49916"/>
    <n v="1919"/>
    <n v="49021"/>
    <n v="0"/>
    <n v="0"/>
    <n v="0"/>
    <m/>
    <n v="0"/>
    <n v="0"/>
    <n v="0"/>
    <m/>
    <m/>
    <d v="2021-03-30T00:00:00"/>
    <n v="1"/>
    <s v="O"/>
    <n v="1"/>
    <n v="30"/>
    <n v="0"/>
    <m/>
    <m/>
    <m/>
    <m/>
    <m/>
    <m/>
    <n v="1"/>
    <n v="1"/>
    <m/>
    <m/>
    <n v="49950"/>
    <s v="CREDITOS DE CONSUMO"/>
    <n v="0"/>
    <n v="0"/>
    <n v="890480123"/>
    <s v="UNIVERSIDAD DE CARTAGENA"/>
    <n v="5"/>
    <m/>
    <m/>
    <m/>
    <m/>
    <n v="2"/>
    <n v="7"/>
    <n v="2"/>
  </r>
  <r>
    <n v="0"/>
    <s v="C"/>
    <x v="541"/>
    <x v="0"/>
    <n v="4"/>
    <n v="550018716"/>
    <d v="2018-04-22T00:00:00"/>
    <d v="2024-04-30T00:00:00"/>
    <n v="0"/>
    <n v="1"/>
    <n v="0"/>
    <n v="30"/>
    <n v="2"/>
    <n v="22490513"/>
    <n v="24960000"/>
    <n v="49979"/>
    <n v="1921"/>
    <n v="49082"/>
    <n v="0"/>
    <n v="0"/>
    <n v="0"/>
    <m/>
    <n v="0"/>
    <n v="0"/>
    <n v="0"/>
    <m/>
    <m/>
    <d v="2021-03-30T00:00:00"/>
    <n v="1"/>
    <s v="O"/>
    <n v="1"/>
    <n v="30"/>
    <n v="0"/>
    <m/>
    <m/>
    <m/>
    <m/>
    <m/>
    <m/>
    <n v="1"/>
    <n v="1"/>
    <m/>
    <m/>
    <n v="50012"/>
    <s v="CREDITOS DE CONSUMO"/>
    <n v="0"/>
    <n v="0"/>
    <n v="890480123"/>
    <s v="UNIVERSIDAD DE CARTAGENA"/>
    <n v="5"/>
    <m/>
    <m/>
    <m/>
    <m/>
    <n v="2"/>
    <n v="7"/>
    <n v="2"/>
  </r>
  <r>
    <n v="0"/>
    <s v="C"/>
    <x v="541"/>
    <x v="0"/>
    <n v="4"/>
    <n v="550018751"/>
    <d v="2018-04-29T00:00:00"/>
    <d v="2024-04-30T00:00:00"/>
    <n v="0"/>
    <n v="1"/>
    <n v="0"/>
    <n v="30"/>
    <n v="2"/>
    <n v="22490513"/>
    <n v="24960000"/>
    <n v="50718"/>
    <n v="1950"/>
    <n v="49823"/>
    <n v="0"/>
    <n v="0"/>
    <n v="0"/>
    <m/>
    <n v="0"/>
    <n v="0"/>
    <n v="0"/>
    <m/>
    <m/>
    <d v="2021-03-30T00:00:00"/>
    <n v="1"/>
    <s v="O"/>
    <n v="1"/>
    <n v="30"/>
    <n v="0"/>
    <m/>
    <m/>
    <m/>
    <m/>
    <m/>
    <m/>
    <n v="1"/>
    <n v="1"/>
    <m/>
    <m/>
    <n v="50767"/>
    <s v="CREDITOS DE CONSUMO"/>
    <n v="0"/>
    <n v="0"/>
    <n v="890480123"/>
    <s v="UNIVERSIDAD DE CARTAGENA"/>
    <n v="5"/>
    <m/>
    <m/>
    <m/>
    <m/>
    <n v="2"/>
    <n v="7"/>
    <n v="2"/>
  </r>
  <r>
    <n v="0"/>
    <s v="C"/>
    <x v="541"/>
    <x v="0"/>
    <n v="4"/>
    <n v="550019073"/>
    <d v="2018-06-09T00:00:00"/>
    <d v="2024-04-30T00:00:00"/>
    <n v="0"/>
    <n v="1"/>
    <n v="0"/>
    <n v="30"/>
    <n v="2"/>
    <n v="22490513"/>
    <n v="24960000"/>
    <n v="52365"/>
    <n v="2013"/>
    <n v="51440"/>
    <n v="0"/>
    <n v="0"/>
    <n v="0"/>
    <m/>
    <n v="0"/>
    <n v="0"/>
    <n v="0"/>
    <m/>
    <m/>
    <d v="2021-03-30T00:00:00"/>
    <n v="1"/>
    <s v="O"/>
    <n v="1"/>
    <n v="30"/>
    <n v="0"/>
    <m/>
    <m/>
    <m/>
    <m/>
    <m/>
    <m/>
    <n v="1"/>
    <n v="1"/>
    <m/>
    <m/>
    <n v="52414"/>
    <s v="CREDITOS DE CONSUMO"/>
    <n v="0"/>
    <n v="0"/>
    <n v="890480123"/>
    <s v="UNIVERSIDAD DE CARTAGENA"/>
    <n v="5"/>
    <m/>
    <m/>
    <m/>
    <m/>
    <n v="2"/>
    <n v="7"/>
    <n v="2"/>
  </r>
  <r>
    <n v="0"/>
    <s v="C"/>
    <x v="541"/>
    <x v="0"/>
    <n v="4"/>
    <n v="550019359"/>
    <d v="2018-07-24T00:00:00"/>
    <d v="2024-04-30T00:00:00"/>
    <n v="0"/>
    <n v="1"/>
    <n v="0"/>
    <n v="30"/>
    <n v="2"/>
    <n v="22490513"/>
    <n v="24960000"/>
    <n v="52564"/>
    <n v="2021"/>
    <n v="51632"/>
    <n v="0"/>
    <n v="0"/>
    <n v="0"/>
    <m/>
    <n v="0"/>
    <n v="0"/>
    <n v="0"/>
    <m/>
    <m/>
    <d v="2021-03-30T00:00:00"/>
    <n v="1"/>
    <s v="O"/>
    <n v="1"/>
    <n v="30"/>
    <n v="0"/>
    <m/>
    <m/>
    <m/>
    <m/>
    <m/>
    <m/>
    <n v="1"/>
    <n v="1"/>
    <m/>
    <m/>
    <n v="52610"/>
    <s v="CREDITOS DE CONSUMO"/>
    <n v="0"/>
    <n v="0"/>
    <n v="890480123"/>
    <s v="UNIVERSIDAD DE CARTAGENA"/>
    <n v="5"/>
    <m/>
    <m/>
    <m/>
    <m/>
    <n v="2"/>
    <n v="7"/>
    <n v="2"/>
  </r>
  <r>
    <n v="0"/>
    <s v="C"/>
    <x v="541"/>
    <x v="0"/>
    <n v="4"/>
    <n v="550019421"/>
    <d v="2018-08-05T00:00:00"/>
    <d v="2024-04-30T00:00:00"/>
    <n v="0"/>
    <n v="1"/>
    <n v="0"/>
    <n v="30"/>
    <n v="2"/>
    <n v="22490513"/>
    <n v="24960000"/>
    <n v="157536"/>
    <n v="6056"/>
    <n v="154715"/>
    <n v="0"/>
    <n v="0"/>
    <n v="0"/>
    <m/>
    <n v="0"/>
    <n v="0"/>
    <n v="0"/>
    <m/>
    <m/>
    <d v="2021-03-30T00:00:00"/>
    <n v="1"/>
    <s v="O"/>
    <n v="1"/>
    <n v="30"/>
    <n v="0"/>
    <m/>
    <m/>
    <m/>
    <m/>
    <m/>
    <m/>
    <n v="1"/>
    <n v="1"/>
    <m/>
    <m/>
    <n v="157646"/>
    <s v="CREDITOS DE CONSUMO"/>
    <n v="0"/>
    <n v="0"/>
    <n v="890480123"/>
    <s v="UNIVERSIDAD DE CARTAGENA"/>
    <n v="5"/>
    <m/>
    <m/>
    <m/>
    <m/>
    <n v="2"/>
    <n v="7"/>
    <n v="2"/>
  </r>
  <r>
    <n v="0"/>
    <s v="C"/>
    <x v="541"/>
    <x v="0"/>
    <n v="4"/>
    <n v="550019690"/>
    <d v="2018-09-09T00:00:00"/>
    <d v="2024-04-30T00:00:00"/>
    <n v="0"/>
    <n v="1"/>
    <n v="0"/>
    <n v="30"/>
    <n v="2"/>
    <n v="22490513"/>
    <n v="24960000"/>
    <n v="59301"/>
    <n v="2280"/>
    <n v="58242"/>
    <n v="0"/>
    <n v="0"/>
    <n v="0"/>
    <m/>
    <n v="0"/>
    <n v="0"/>
    <n v="0"/>
    <m/>
    <m/>
    <d v="2021-03-30T00:00:00"/>
    <n v="1"/>
    <s v="O"/>
    <n v="1"/>
    <n v="30"/>
    <n v="0"/>
    <m/>
    <m/>
    <m/>
    <m/>
    <m/>
    <m/>
    <n v="1"/>
    <n v="1"/>
    <m/>
    <m/>
    <n v="59345"/>
    <s v="CREDITOS DE CONSUMO"/>
    <n v="0"/>
    <n v="0"/>
    <n v="890480123"/>
    <s v="UNIVERSIDAD DE CARTAGENA"/>
    <n v="5"/>
    <m/>
    <m/>
    <m/>
    <m/>
    <n v="2"/>
    <n v="7"/>
    <n v="2"/>
  </r>
  <r>
    <n v="0"/>
    <s v="C"/>
    <x v="541"/>
    <x v="0"/>
    <n v="4"/>
    <n v="550019691"/>
    <d v="2018-09-09T00:00:00"/>
    <d v="2024-04-30T00:00:00"/>
    <n v="0"/>
    <n v="1"/>
    <n v="0"/>
    <n v="30"/>
    <n v="2"/>
    <n v="22490513"/>
    <n v="24960000"/>
    <n v="54003"/>
    <n v="2076"/>
    <n v="53048"/>
    <n v="0"/>
    <n v="0"/>
    <n v="0"/>
    <m/>
    <n v="0"/>
    <n v="0"/>
    <n v="0"/>
    <m/>
    <m/>
    <d v="2021-03-30T00:00:00"/>
    <n v="1"/>
    <s v="O"/>
    <n v="1"/>
    <n v="30"/>
    <n v="0"/>
    <m/>
    <m/>
    <m/>
    <m/>
    <m/>
    <m/>
    <n v="1"/>
    <n v="1"/>
    <m/>
    <m/>
    <n v="54053"/>
    <s v="CREDITOS DE CONSUMO"/>
    <n v="0"/>
    <n v="0"/>
    <n v="890480123"/>
    <s v="UNIVERSIDAD DE CARTAGENA"/>
    <n v="5"/>
    <m/>
    <m/>
    <m/>
    <m/>
    <n v="2"/>
    <n v="7"/>
    <n v="2"/>
  </r>
  <r>
    <n v="0"/>
    <s v="C"/>
    <x v="541"/>
    <x v="0"/>
    <n v="4"/>
    <n v="550019701"/>
    <d v="2018-09-12T00:00:00"/>
    <d v="2024-04-30T00:00:00"/>
    <n v="0"/>
    <n v="1"/>
    <n v="0"/>
    <n v="30"/>
    <n v="2"/>
    <n v="22490513"/>
    <n v="24960000"/>
    <n v="323832"/>
    <n v="12450"/>
    <n v="318049"/>
    <n v="0"/>
    <n v="0"/>
    <n v="0"/>
    <m/>
    <n v="0"/>
    <n v="0"/>
    <n v="0"/>
    <m/>
    <m/>
    <d v="2021-03-30T00:00:00"/>
    <n v="1"/>
    <s v="O"/>
    <n v="1"/>
    <n v="30"/>
    <n v="0"/>
    <m/>
    <m/>
    <m/>
    <m/>
    <m/>
    <m/>
    <n v="1"/>
    <n v="1"/>
    <m/>
    <m/>
    <n v="324075"/>
    <s v="CREDITOS DE CONSUMO"/>
    <n v="0"/>
    <n v="0"/>
    <n v="890480123"/>
    <s v="UNIVERSIDAD DE CARTAGENA"/>
    <n v="5"/>
    <m/>
    <m/>
    <m/>
    <m/>
    <n v="2"/>
    <n v="7"/>
    <n v="2"/>
  </r>
  <r>
    <n v="0"/>
    <s v="C"/>
    <x v="541"/>
    <x v="0"/>
    <n v="4"/>
    <n v="550019702"/>
    <d v="2018-09-12T00:00:00"/>
    <d v="2024-04-30T00:00:00"/>
    <n v="0"/>
    <n v="1"/>
    <n v="0"/>
    <n v="30"/>
    <n v="2"/>
    <n v="22490513"/>
    <n v="24960000"/>
    <n v="321316"/>
    <n v="12353"/>
    <n v="315595"/>
    <n v="0"/>
    <n v="0"/>
    <n v="0"/>
    <m/>
    <n v="0"/>
    <n v="0"/>
    <n v="0"/>
    <m/>
    <m/>
    <d v="2021-03-30T00:00:00"/>
    <n v="1"/>
    <s v="O"/>
    <n v="1"/>
    <n v="30"/>
    <n v="0"/>
    <m/>
    <m/>
    <m/>
    <m/>
    <m/>
    <m/>
    <n v="1"/>
    <n v="1"/>
    <m/>
    <m/>
    <n v="321574"/>
    <s v="CREDITOS DE CONSUMO"/>
    <n v="0"/>
    <n v="0"/>
    <n v="890480123"/>
    <s v="UNIVERSIDAD DE CARTAGENA"/>
    <n v="5"/>
    <m/>
    <m/>
    <m/>
    <m/>
    <n v="2"/>
    <n v="7"/>
    <n v="2"/>
  </r>
  <r>
    <n v="0"/>
    <s v="C"/>
    <x v="541"/>
    <x v="0"/>
    <n v="4"/>
    <n v="550019761"/>
    <d v="2018-09-24T00:00:00"/>
    <d v="2024-04-30T00:00:00"/>
    <n v="0"/>
    <n v="1"/>
    <n v="0"/>
    <n v="30"/>
    <n v="2"/>
    <n v="22490513"/>
    <n v="24960000"/>
    <n v="108909"/>
    <n v="4187"/>
    <n v="106966"/>
    <n v="0"/>
    <n v="0"/>
    <n v="0"/>
    <m/>
    <n v="0"/>
    <n v="0"/>
    <n v="0"/>
    <m/>
    <m/>
    <d v="2021-03-30T00:00:00"/>
    <n v="1"/>
    <s v="O"/>
    <n v="1"/>
    <n v="30"/>
    <n v="0"/>
    <m/>
    <m/>
    <m/>
    <m/>
    <m/>
    <m/>
    <n v="1"/>
    <n v="1"/>
    <m/>
    <m/>
    <n v="108993"/>
    <s v="CREDITOS DE CONSUMO"/>
    <n v="0"/>
    <n v="0"/>
    <n v="890480123"/>
    <s v="UNIVERSIDAD DE CARTAGENA"/>
    <n v="5"/>
    <m/>
    <m/>
    <m/>
    <m/>
    <n v="2"/>
    <n v="7"/>
    <n v="2"/>
  </r>
  <r>
    <n v="0"/>
    <s v="C"/>
    <x v="541"/>
    <x v="0"/>
    <n v="4"/>
    <n v="550019770"/>
    <d v="2018-09-26T00:00:00"/>
    <d v="2024-04-30T00:00:00"/>
    <n v="0"/>
    <n v="1"/>
    <n v="0"/>
    <n v="30"/>
    <n v="2"/>
    <n v="22490513"/>
    <n v="24960000"/>
    <n v="326453"/>
    <n v="12550"/>
    <n v="320635"/>
    <n v="0"/>
    <n v="0"/>
    <n v="0"/>
    <m/>
    <n v="0"/>
    <n v="0"/>
    <n v="0"/>
    <m/>
    <m/>
    <d v="2021-03-30T00:00:00"/>
    <n v="1"/>
    <s v="O"/>
    <n v="1"/>
    <n v="30"/>
    <n v="0"/>
    <m/>
    <m/>
    <m/>
    <m/>
    <m/>
    <m/>
    <n v="1"/>
    <n v="1"/>
    <m/>
    <m/>
    <n v="326710"/>
    <s v="CREDITOS DE CONSUMO"/>
    <n v="0"/>
    <n v="0"/>
    <n v="890480123"/>
    <s v="UNIVERSIDAD DE CARTAGENA"/>
    <n v="5"/>
    <m/>
    <m/>
    <m/>
    <m/>
    <n v="2"/>
    <n v="7"/>
    <n v="2"/>
  </r>
  <r>
    <n v="0"/>
    <s v="C"/>
    <x v="541"/>
    <x v="0"/>
    <n v="4"/>
    <n v="550019771"/>
    <d v="2018-09-26T00:00:00"/>
    <d v="2024-04-30T00:00:00"/>
    <n v="0"/>
    <n v="1"/>
    <n v="0"/>
    <n v="30"/>
    <n v="2"/>
    <n v="22490513"/>
    <n v="24960000"/>
    <n v="325429"/>
    <n v="12511"/>
    <n v="319618"/>
    <n v="0"/>
    <n v="0"/>
    <n v="0"/>
    <m/>
    <n v="0"/>
    <n v="0"/>
    <n v="0"/>
    <m/>
    <m/>
    <d v="2021-03-30T00:00:00"/>
    <n v="1"/>
    <s v="O"/>
    <n v="1"/>
    <n v="30"/>
    <n v="0"/>
    <m/>
    <m/>
    <m/>
    <m/>
    <m/>
    <m/>
    <n v="1"/>
    <n v="1"/>
    <m/>
    <m/>
    <n v="325673"/>
    <s v="CREDITOS DE CONSUMO"/>
    <n v="0"/>
    <n v="0"/>
    <n v="890480123"/>
    <s v="UNIVERSIDAD DE CARTAGENA"/>
    <n v="5"/>
    <m/>
    <m/>
    <m/>
    <m/>
    <n v="2"/>
    <n v="7"/>
    <n v="2"/>
  </r>
  <r>
    <n v="0"/>
    <s v="C"/>
    <x v="541"/>
    <x v="0"/>
    <n v="4"/>
    <n v="550019772"/>
    <d v="2018-09-26T00:00:00"/>
    <d v="2024-04-30T00:00:00"/>
    <n v="0"/>
    <n v="1"/>
    <n v="0"/>
    <n v="30"/>
    <n v="2"/>
    <n v="22490513"/>
    <n v="24960000"/>
    <n v="310115"/>
    <n v="11922"/>
    <n v="304594"/>
    <n v="0"/>
    <n v="0"/>
    <n v="0"/>
    <m/>
    <n v="0"/>
    <n v="0"/>
    <n v="0"/>
    <m/>
    <m/>
    <d v="2021-03-30T00:00:00"/>
    <n v="1"/>
    <s v="O"/>
    <n v="1"/>
    <n v="30"/>
    <n v="0"/>
    <m/>
    <m/>
    <m/>
    <m/>
    <m/>
    <m/>
    <n v="1"/>
    <n v="1"/>
    <m/>
    <m/>
    <n v="310365"/>
    <s v="CREDITOS DE CONSUMO"/>
    <n v="0"/>
    <n v="0"/>
    <n v="890480123"/>
    <s v="UNIVERSIDAD DE CARTAGENA"/>
    <n v="5"/>
    <m/>
    <m/>
    <m/>
    <m/>
    <n v="2"/>
    <n v="7"/>
    <n v="2"/>
  </r>
  <r>
    <n v="0"/>
    <s v="C"/>
    <x v="541"/>
    <x v="0"/>
    <n v="4"/>
    <n v="550019773"/>
    <d v="2018-09-26T00:00:00"/>
    <d v="2024-04-30T00:00:00"/>
    <n v="0"/>
    <n v="1"/>
    <n v="0"/>
    <n v="30"/>
    <n v="2"/>
    <n v="22490513"/>
    <n v="24960000"/>
    <n v="327460"/>
    <n v="12589"/>
    <n v="321635"/>
    <n v="0"/>
    <n v="0"/>
    <n v="0"/>
    <m/>
    <n v="0"/>
    <n v="0"/>
    <n v="0"/>
    <m/>
    <m/>
    <d v="2021-03-30T00:00:00"/>
    <n v="1"/>
    <s v="O"/>
    <n v="1"/>
    <n v="30"/>
    <n v="0"/>
    <m/>
    <m/>
    <m/>
    <m/>
    <m/>
    <m/>
    <n v="1"/>
    <n v="1"/>
    <m/>
    <m/>
    <n v="327728"/>
    <s v="CREDITOS DE CONSUMO"/>
    <n v="0"/>
    <n v="0"/>
    <n v="890480123"/>
    <s v="UNIVERSIDAD DE CARTAGENA"/>
    <n v="5"/>
    <m/>
    <m/>
    <m/>
    <m/>
    <n v="2"/>
    <n v="7"/>
    <n v="2"/>
  </r>
  <r>
    <n v="0"/>
    <s v="C"/>
    <x v="541"/>
    <x v="0"/>
    <n v="4"/>
    <n v="550019926"/>
    <d v="2018-10-20T00:00:00"/>
    <d v="2024-04-30T00:00:00"/>
    <n v="0"/>
    <n v="1"/>
    <n v="0"/>
    <n v="30"/>
    <n v="2"/>
    <n v="22490513"/>
    <n v="24960000"/>
    <n v="51835"/>
    <n v="1993"/>
    <n v="50899"/>
    <n v="0"/>
    <n v="0"/>
    <n v="0"/>
    <m/>
    <n v="0"/>
    <n v="0"/>
    <n v="0"/>
    <m/>
    <m/>
    <d v="2021-03-30T00:00:00"/>
    <n v="1"/>
    <s v="O"/>
    <n v="1"/>
    <n v="30"/>
    <n v="0"/>
    <m/>
    <m/>
    <m/>
    <m/>
    <m/>
    <m/>
    <n v="1"/>
    <n v="1"/>
    <m/>
    <m/>
    <n v="51863"/>
    <s v="CREDITOS DE CONSUMO"/>
    <n v="0"/>
    <n v="0"/>
    <n v="890480123"/>
    <s v="UNIVERSIDAD DE CARTAGENA"/>
    <n v="5"/>
    <m/>
    <m/>
    <m/>
    <m/>
    <n v="2"/>
    <n v="7"/>
    <n v="2"/>
  </r>
  <r>
    <n v="0"/>
    <s v="C"/>
    <x v="541"/>
    <x v="0"/>
    <n v="4"/>
    <n v="550019934"/>
    <d v="2018-10-21T00:00:00"/>
    <d v="2024-04-30T00:00:00"/>
    <n v="0"/>
    <n v="1"/>
    <n v="0"/>
    <n v="30"/>
    <n v="2"/>
    <n v="22490513"/>
    <n v="24960000"/>
    <n v="103675"/>
    <n v="3986"/>
    <n v="101833"/>
    <n v="0"/>
    <n v="0"/>
    <n v="0"/>
    <m/>
    <n v="0"/>
    <n v="0"/>
    <n v="0"/>
    <m/>
    <m/>
    <d v="2021-03-30T00:00:00"/>
    <n v="1"/>
    <s v="O"/>
    <n v="1"/>
    <n v="30"/>
    <n v="0"/>
    <m/>
    <m/>
    <m/>
    <m/>
    <m/>
    <m/>
    <n v="1"/>
    <n v="1"/>
    <m/>
    <m/>
    <n v="103762"/>
    <s v="CREDITOS DE CONSUMO"/>
    <n v="0"/>
    <n v="0"/>
    <n v="890480123"/>
    <s v="UNIVERSIDAD DE CARTAGENA"/>
    <n v="5"/>
    <m/>
    <m/>
    <m/>
    <m/>
    <n v="2"/>
    <n v="7"/>
    <n v="2"/>
  </r>
  <r>
    <n v="0"/>
    <s v="C"/>
    <x v="541"/>
    <x v="0"/>
    <n v="4"/>
    <n v="550019939"/>
    <d v="2018-10-21T00:00:00"/>
    <d v="2024-04-30T00:00:00"/>
    <n v="0"/>
    <n v="1"/>
    <n v="0"/>
    <n v="30"/>
    <n v="2"/>
    <n v="22490513"/>
    <n v="24960000"/>
    <n v="56202"/>
    <n v="2161"/>
    <n v="55196"/>
    <n v="0"/>
    <n v="0"/>
    <n v="0"/>
    <m/>
    <n v="0"/>
    <n v="0"/>
    <n v="0"/>
    <m/>
    <m/>
    <d v="2021-03-30T00:00:00"/>
    <n v="1"/>
    <s v="O"/>
    <n v="1"/>
    <n v="30"/>
    <n v="0"/>
    <m/>
    <m/>
    <m/>
    <m/>
    <m/>
    <m/>
    <n v="1"/>
    <n v="1"/>
    <m/>
    <m/>
    <n v="56242"/>
    <s v="CREDITOS DE CONSUMO"/>
    <n v="0"/>
    <n v="0"/>
    <n v="890480123"/>
    <s v="UNIVERSIDAD DE CARTAGENA"/>
    <n v="5"/>
    <m/>
    <m/>
    <m/>
    <m/>
    <n v="2"/>
    <n v="7"/>
    <n v="2"/>
  </r>
  <r>
    <n v="0"/>
    <s v="C"/>
    <x v="541"/>
    <x v="0"/>
    <n v="4"/>
    <n v="550019952"/>
    <d v="2018-10-23T00:00:00"/>
    <d v="2024-04-30T00:00:00"/>
    <n v="0"/>
    <n v="1"/>
    <n v="0"/>
    <n v="30"/>
    <n v="2"/>
    <n v="22490513"/>
    <n v="24960000"/>
    <n v="51795"/>
    <n v="1991"/>
    <n v="50861"/>
    <n v="0"/>
    <n v="0"/>
    <n v="0"/>
    <m/>
    <n v="0"/>
    <n v="0"/>
    <n v="0"/>
    <m/>
    <m/>
    <d v="2021-03-30T00:00:00"/>
    <n v="1"/>
    <s v="O"/>
    <n v="1"/>
    <n v="30"/>
    <n v="0"/>
    <m/>
    <m/>
    <m/>
    <m/>
    <m/>
    <m/>
    <n v="1"/>
    <n v="1"/>
    <m/>
    <m/>
    <n v="51825"/>
    <s v="CREDITOS DE CONSUMO"/>
    <n v="0"/>
    <n v="0"/>
    <n v="890480123"/>
    <s v="UNIVERSIDAD DE CARTAGENA"/>
    <n v="5"/>
    <m/>
    <m/>
    <m/>
    <m/>
    <n v="2"/>
    <n v="7"/>
    <n v="2"/>
  </r>
  <r>
    <n v="0"/>
    <s v="C"/>
    <x v="541"/>
    <x v="0"/>
    <n v="4"/>
    <n v="550019963"/>
    <d v="2018-10-26T00:00:00"/>
    <d v="2024-04-30T00:00:00"/>
    <n v="0"/>
    <n v="1"/>
    <n v="0"/>
    <n v="30"/>
    <n v="2"/>
    <n v="22490513"/>
    <n v="24960000"/>
    <n v="203036"/>
    <n v="7806"/>
    <n v="199421"/>
    <n v="0"/>
    <n v="0"/>
    <n v="0"/>
    <m/>
    <n v="0"/>
    <n v="0"/>
    <n v="0"/>
    <m/>
    <m/>
    <d v="2021-03-30T00:00:00"/>
    <n v="1"/>
    <s v="O"/>
    <n v="1"/>
    <n v="30"/>
    <n v="0"/>
    <m/>
    <m/>
    <m/>
    <m/>
    <m/>
    <m/>
    <n v="1"/>
    <n v="1"/>
    <m/>
    <m/>
    <n v="203199"/>
    <s v="CREDITOS DE CONSUMO"/>
    <n v="0"/>
    <n v="0"/>
    <n v="890480123"/>
    <s v="UNIVERSIDAD DE CARTAGENA"/>
    <n v="5"/>
    <m/>
    <m/>
    <m/>
    <m/>
    <n v="2"/>
    <n v="7"/>
    <n v="2"/>
  </r>
  <r>
    <n v="0"/>
    <s v="C"/>
    <x v="541"/>
    <x v="0"/>
    <n v="4"/>
    <n v="550019975"/>
    <d v="2018-10-28T00:00:00"/>
    <d v="2024-04-30T00:00:00"/>
    <n v="0"/>
    <n v="1"/>
    <n v="0"/>
    <n v="30"/>
    <n v="2"/>
    <n v="22490513"/>
    <n v="24960000"/>
    <n v="99212"/>
    <n v="3814"/>
    <n v="97444"/>
    <n v="0"/>
    <n v="0"/>
    <n v="0"/>
    <m/>
    <n v="0"/>
    <n v="0"/>
    <n v="0"/>
    <m/>
    <m/>
    <d v="2021-03-30T00:00:00"/>
    <n v="1"/>
    <s v="O"/>
    <n v="1"/>
    <n v="30"/>
    <n v="0"/>
    <m/>
    <m/>
    <m/>
    <m/>
    <m/>
    <m/>
    <n v="1"/>
    <n v="1"/>
    <m/>
    <m/>
    <n v="99290"/>
    <s v="CREDITOS DE CONSUMO"/>
    <n v="0"/>
    <n v="0"/>
    <n v="890480123"/>
    <s v="UNIVERSIDAD DE CARTAGENA"/>
    <n v="5"/>
    <m/>
    <m/>
    <m/>
    <m/>
    <n v="2"/>
    <n v="7"/>
    <n v="2"/>
  </r>
  <r>
    <n v="0"/>
    <s v="C"/>
    <x v="541"/>
    <x v="0"/>
    <n v="4"/>
    <n v="550020054"/>
    <d v="2018-11-08T00:00:00"/>
    <d v="2024-04-30T00:00:00"/>
    <n v="0"/>
    <n v="1"/>
    <n v="0"/>
    <n v="30"/>
    <n v="2"/>
    <n v="22490513"/>
    <n v="24960000"/>
    <n v="70253"/>
    <n v="2701"/>
    <n v="69004"/>
    <n v="0"/>
    <n v="0"/>
    <n v="0"/>
    <m/>
    <n v="0"/>
    <n v="0"/>
    <n v="0"/>
    <m/>
    <m/>
    <d v="2021-03-30T00:00:00"/>
    <n v="1"/>
    <s v="O"/>
    <n v="1"/>
    <n v="30"/>
    <n v="0"/>
    <m/>
    <m/>
    <m/>
    <m/>
    <m/>
    <m/>
    <n v="1"/>
    <n v="1"/>
    <m/>
    <m/>
    <n v="70311"/>
    <s v="CREDITOS DE CONSUMO"/>
    <n v="0"/>
    <n v="0"/>
    <n v="890480123"/>
    <s v="UNIVERSIDAD DE CARTAGENA"/>
    <n v="5"/>
    <m/>
    <m/>
    <m/>
    <m/>
    <n v="2"/>
    <n v="7"/>
    <n v="2"/>
  </r>
  <r>
    <n v="0"/>
    <s v="C"/>
    <x v="541"/>
    <x v="0"/>
    <n v="4"/>
    <n v="550020056"/>
    <d v="2018-11-09T00:00:00"/>
    <d v="2024-04-30T00:00:00"/>
    <n v="0"/>
    <n v="1"/>
    <n v="0"/>
    <n v="30"/>
    <n v="2"/>
    <n v="22490513"/>
    <n v="24960000"/>
    <n v="25208"/>
    <n v="969"/>
    <n v="24766"/>
    <n v="0"/>
    <n v="0"/>
    <n v="0"/>
    <m/>
    <n v="0"/>
    <n v="0"/>
    <n v="0"/>
    <m/>
    <m/>
    <d v="2021-03-30T00:00:00"/>
    <n v="1"/>
    <s v="O"/>
    <n v="1"/>
    <n v="30"/>
    <n v="0"/>
    <m/>
    <m/>
    <m/>
    <m/>
    <m/>
    <m/>
    <n v="1"/>
    <n v="1"/>
    <m/>
    <m/>
    <n v="25235"/>
    <s v="CREDITOS DE CONSUMO"/>
    <n v="0"/>
    <n v="0"/>
    <n v="890480123"/>
    <s v="UNIVERSIDAD DE CARTAGENA"/>
    <n v="5"/>
    <m/>
    <m/>
    <m/>
    <m/>
    <n v="2"/>
    <n v="7"/>
    <n v="2"/>
  </r>
  <r>
    <n v="0"/>
    <s v="C"/>
    <x v="541"/>
    <x v="0"/>
    <n v="4"/>
    <n v="550020082"/>
    <d v="2018-11-14T00:00:00"/>
    <d v="2024-04-30T00:00:00"/>
    <n v="0"/>
    <n v="1"/>
    <n v="0"/>
    <n v="30"/>
    <n v="2"/>
    <n v="22490513"/>
    <n v="24960000"/>
    <n v="50264"/>
    <n v="1932"/>
    <n v="49356"/>
    <n v="0"/>
    <n v="0"/>
    <n v="0"/>
    <m/>
    <n v="0"/>
    <n v="0"/>
    <n v="0"/>
    <m/>
    <m/>
    <d v="2021-03-30T00:00:00"/>
    <n v="1"/>
    <s v="O"/>
    <n v="1"/>
    <n v="30"/>
    <n v="0"/>
    <m/>
    <m/>
    <m/>
    <m/>
    <m/>
    <m/>
    <n v="1"/>
    <n v="1"/>
    <m/>
    <m/>
    <n v="50291"/>
    <s v="CREDITOS DE CONSUMO"/>
    <n v="0"/>
    <n v="0"/>
    <n v="890480123"/>
    <s v="UNIVERSIDAD DE CARTAGENA"/>
    <n v="5"/>
    <m/>
    <m/>
    <m/>
    <m/>
    <n v="2"/>
    <n v="7"/>
    <n v="2"/>
  </r>
  <r>
    <n v="0"/>
    <s v="C"/>
    <x v="541"/>
    <x v="0"/>
    <n v="4"/>
    <n v="550020249"/>
    <d v="2018-12-02T00:00:00"/>
    <d v="2024-04-30T00:00:00"/>
    <n v="0"/>
    <n v="1"/>
    <n v="0"/>
    <n v="30"/>
    <n v="2"/>
    <n v="22490513"/>
    <n v="24960000"/>
    <n v="51311"/>
    <n v="1973"/>
    <n v="50394"/>
    <n v="0"/>
    <n v="0"/>
    <n v="0"/>
    <m/>
    <n v="0"/>
    <n v="0"/>
    <n v="0"/>
    <m/>
    <m/>
    <d v="2021-03-30T00:00:00"/>
    <n v="1"/>
    <s v="O"/>
    <n v="1"/>
    <n v="30"/>
    <n v="0"/>
    <m/>
    <m/>
    <m/>
    <m/>
    <m/>
    <m/>
    <n v="1"/>
    <n v="1"/>
    <m/>
    <m/>
    <n v="51349"/>
    <s v="CREDITOS DE CONSUMO"/>
    <n v="0"/>
    <n v="0"/>
    <n v="890480123"/>
    <s v="UNIVERSIDAD DE CARTAGENA"/>
    <n v="5"/>
    <m/>
    <m/>
    <m/>
    <m/>
    <n v="2"/>
    <n v="7"/>
    <n v="2"/>
  </r>
  <r>
    <n v="0"/>
    <s v="C"/>
    <x v="541"/>
    <x v="0"/>
    <n v="4"/>
    <n v="550020440"/>
    <d v="2019-01-08T00:00:00"/>
    <d v="2024-04-30T00:00:00"/>
    <n v="0"/>
    <n v="1"/>
    <n v="0"/>
    <n v="30"/>
    <n v="2"/>
    <n v="22490513"/>
    <n v="24960000"/>
    <n v="97951"/>
    <n v="3766"/>
    <n v="96199"/>
    <n v="0"/>
    <n v="0"/>
    <n v="0"/>
    <m/>
    <n v="0"/>
    <n v="0"/>
    <n v="0"/>
    <m/>
    <m/>
    <d v="2021-03-30T00:00:00"/>
    <n v="1"/>
    <s v="O"/>
    <n v="1"/>
    <n v="30"/>
    <n v="0"/>
    <m/>
    <m/>
    <m/>
    <m/>
    <m/>
    <m/>
    <n v="1"/>
    <n v="1"/>
    <m/>
    <m/>
    <n v="98022"/>
    <s v="CREDITOS DE CONSUMO"/>
    <n v="0"/>
    <n v="0"/>
    <n v="890480123"/>
    <s v="UNIVERSIDAD DE CARTAGENA"/>
    <n v="5"/>
    <m/>
    <m/>
    <m/>
    <m/>
    <n v="2"/>
    <n v="7"/>
    <n v="2"/>
  </r>
  <r>
    <n v="0"/>
    <s v="C"/>
    <x v="541"/>
    <x v="0"/>
    <n v="4"/>
    <n v="550020660"/>
    <d v="2019-02-14T00:00:00"/>
    <d v="2024-04-30T00:00:00"/>
    <n v="0"/>
    <n v="1"/>
    <n v="0"/>
    <n v="30"/>
    <n v="2"/>
    <n v="22490513"/>
    <n v="24960000"/>
    <n v="64142"/>
    <n v="2466"/>
    <n v="62996"/>
    <n v="0"/>
    <n v="0"/>
    <n v="0"/>
    <m/>
    <n v="0"/>
    <n v="0"/>
    <n v="0"/>
    <m/>
    <m/>
    <d v="2021-03-30T00:00:00"/>
    <n v="1"/>
    <s v="O"/>
    <n v="1"/>
    <n v="30"/>
    <n v="0"/>
    <m/>
    <m/>
    <m/>
    <m/>
    <m/>
    <m/>
    <n v="1"/>
    <n v="1"/>
    <m/>
    <m/>
    <n v="64190"/>
    <s v="CREDITOS DE CONSUMO"/>
    <n v="0"/>
    <n v="0"/>
    <n v="890480123"/>
    <s v="UNIVERSIDAD DE CARTAGENA"/>
    <n v="5"/>
    <m/>
    <m/>
    <m/>
    <m/>
    <n v="2"/>
    <n v="7"/>
    <n v="2"/>
  </r>
  <r>
    <n v="0"/>
    <s v="C"/>
    <x v="541"/>
    <x v="0"/>
    <n v="4"/>
    <n v="550020773"/>
    <d v="2019-03-03T00:00:00"/>
    <d v="2024-04-30T00:00:00"/>
    <n v="0"/>
    <n v="1"/>
    <n v="0"/>
    <n v="30"/>
    <n v="2"/>
    <n v="22490513"/>
    <n v="24960000"/>
    <n v="55748"/>
    <n v="2143"/>
    <n v="54759"/>
    <n v="0"/>
    <n v="0"/>
    <n v="0"/>
    <m/>
    <n v="0"/>
    <n v="0"/>
    <n v="0"/>
    <m/>
    <m/>
    <d v="2021-03-30T00:00:00"/>
    <n v="1"/>
    <s v="O"/>
    <n v="1"/>
    <n v="30"/>
    <n v="0"/>
    <m/>
    <m/>
    <m/>
    <m/>
    <m/>
    <m/>
    <n v="1"/>
    <n v="1"/>
    <m/>
    <m/>
    <n v="55796"/>
    <s v="CREDITOS DE CONSUMO"/>
    <n v="0"/>
    <n v="0"/>
    <n v="890480123"/>
    <s v="UNIVERSIDAD DE CARTAGENA"/>
    <n v="5"/>
    <m/>
    <m/>
    <m/>
    <m/>
    <n v="2"/>
    <n v="7"/>
    <n v="2"/>
  </r>
  <r>
    <n v="0"/>
    <s v="C"/>
    <x v="541"/>
    <x v="0"/>
    <n v="4"/>
    <n v="550020992"/>
    <d v="2019-04-07T00:00:00"/>
    <d v="2024-04-30T00:00:00"/>
    <n v="0"/>
    <n v="1"/>
    <n v="0"/>
    <n v="30"/>
    <n v="2"/>
    <n v="22490513"/>
    <n v="24960000"/>
    <n v="56437"/>
    <n v="2170"/>
    <n v="55423"/>
    <n v="0"/>
    <n v="0"/>
    <n v="0"/>
    <m/>
    <n v="0"/>
    <n v="0"/>
    <n v="0"/>
    <m/>
    <m/>
    <d v="2021-03-30T00:00:00"/>
    <n v="1"/>
    <s v="O"/>
    <n v="1"/>
    <n v="30"/>
    <n v="0"/>
    <m/>
    <m/>
    <m/>
    <m/>
    <m/>
    <m/>
    <n v="1"/>
    <n v="1"/>
    <m/>
    <m/>
    <n v="56473"/>
    <s v="CREDITOS DE CONSUMO"/>
    <n v="0"/>
    <n v="0"/>
    <n v="890480123"/>
    <s v="UNIVERSIDAD DE CARTAGENA"/>
    <n v="5"/>
    <m/>
    <m/>
    <m/>
    <m/>
    <n v="2"/>
    <n v="7"/>
    <n v="2"/>
  </r>
  <r>
    <n v="0"/>
    <s v="C"/>
    <x v="541"/>
    <x v="0"/>
    <n v="4"/>
    <n v="550021376"/>
    <d v="2019-05-26T00:00:00"/>
    <d v="2024-04-30T00:00:00"/>
    <n v="0"/>
    <n v="1"/>
    <n v="0"/>
    <n v="30"/>
    <n v="2"/>
    <n v="22490513"/>
    <n v="24960000"/>
    <n v="42394"/>
    <n v="1630"/>
    <n v="41623"/>
    <n v="0"/>
    <n v="0"/>
    <n v="0"/>
    <m/>
    <n v="0"/>
    <n v="0"/>
    <n v="0"/>
    <m/>
    <m/>
    <d v="2021-03-30T00:00:00"/>
    <n v="1"/>
    <s v="O"/>
    <n v="1"/>
    <n v="30"/>
    <n v="0"/>
    <m/>
    <m/>
    <m/>
    <m/>
    <m/>
    <m/>
    <n v="1"/>
    <n v="1"/>
    <m/>
    <m/>
    <n v="42412"/>
    <s v="CREDITOS DE CONSUMO"/>
    <n v="0"/>
    <n v="0"/>
    <n v="890480123"/>
    <s v="UNIVERSIDAD DE CARTAGENA"/>
    <n v="5"/>
    <m/>
    <m/>
    <m/>
    <m/>
    <n v="2"/>
    <n v="7"/>
    <n v="2"/>
  </r>
  <r>
    <n v="0"/>
    <s v="C"/>
    <x v="541"/>
    <x v="0"/>
    <n v="4"/>
    <n v="550021381"/>
    <d v="2019-05-27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1557"/>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1562"/>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2103"/>
    <d v="2019-08-02T00:00:00"/>
    <d v="2024-04-30T00:00:00"/>
    <n v="0"/>
    <n v="1"/>
    <n v="0"/>
    <n v="30"/>
    <n v="2"/>
    <n v="22490513"/>
    <n v="24960000"/>
    <n v="97588"/>
    <n v="3752"/>
    <n v="95849"/>
    <n v="0"/>
    <n v="0"/>
    <n v="0"/>
    <m/>
    <n v="0"/>
    <n v="0"/>
    <n v="0"/>
    <m/>
    <m/>
    <d v="2021-03-30T00:00:00"/>
    <n v="1"/>
    <s v="O"/>
    <n v="1"/>
    <n v="30"/>
    <n v="0"/>
    <m/>
    <m/>
    <m/>
    <m/>
    <m/>
    <m/>
    <n v="1"/>
    <n v="1"/>
    <m/>
    <m/>
    <n v="97665"/>
    <s v="CREDITOS DE CONSUMO"/>
    <n v="0"/>
    <n v="0"/>
    <n v="890480123"/>
    <s v="UNIVERSIDAD DE CARTAGENA"/>
    <n v="5"/>
    <m/>
    <m/>
    <m/>
    <m/>
    <n v="2"/>
    <n v="7"/>
    <n v="2"/>
  </r>
  <r>
    <n v="0"/>
    <s v="C"/>
    <x v="541"/>
    <x v="0"/>
    <n v="4"/>
    <n v="550022104"/>
    <d v="2019-08-02T00:00:00"/>
    <d v="2024-04-30T00:00:00"/>
    <n v="0"/>
    <n v="1"/>
    <n v="0"/>
    <n v="30"/>
    <n v="2"/>
    <n v="22490513"/>
    <n v="24960000"/>
    <n v="58578"/>
    <n v="2252"/>
    <n v="57546"/>
    <n v="0"/>
    <n v="0"/>
    <n v="0"/>
    <m/>
    <n v="0"/>
    <n v="0"/>
    <n v="0"/>
    <m/>
    <m/>
    <d v="2021-03-30T00:00:00"/>
    <n v="1"/>
    <s v="O"/>
    <n v="1"/>
    <n v="30"/>
    <n v="0"/>
    <m/>
    <m/>
    <m/>
    <m/>
    <m/>
    <m/>
    <n v="1"/>
    <n v="1"/>
    <m/>
    <m/>
    <n v="58636"/>
    <s v="CREDITOS DE CONSUMO"/>
    <n v="0"/>
    <n v="0"/>
    <n v="890480123"/>
    <s v="UNIVERSIDAD DE CARTAGENA"/>
    <n v="5"/>
    <m/>
    <m/>
    <m/>
    <m/>
    <n v="2"/>
    <n v="7"/>
    <n v="2"/>
  </r>
  <r>
    <n v="0"/>
    <s v="C"/>
    <x v="541"/>
    <x v="0"/>
    <n v="4"/>
    <n v="550022112"/>
    <d v="2019-08-03T00:00:00"/>
    <d v="2024-04-30T00:00:00"/>
    <n v="0"/>
    <n v="1"/>
    <n v="0"/>
    <n v="30"/>
    <n v="2"/>
    <n v="22490513"/>
    <n v="24960000"/>
    <n v="38018"/>
    <n v="1462"/>
    <n v="37347"/>
    <n v="0"/>
    <n v="0"/>
    <n v="0"/>
    <m/>
    <n v="0"/>
    <n v="0"/>
    <n v="0"/>
    <m/>
    <m/>
    <d v="2021-03-30T00:00:00"/>
    <n v="1"/>
    <s v="O"/>
    <n v="1"/>
    <n v="30"/>
    <n v="0"/>
    <m/>
    <m/>
    <m/>
    <m/>
    <m/>
    <m/>
    <n v="1"/>
    <n v="1"/>
    <m/>
    <m/>
    <n v="38055"/>
    <s v="CREDITOS DE CONSUMO"/>
    <n v="0"/>
    <n v="0"/>
    <n v="890480123"/>
    <s v="UNIVERSIDAD DE CARTAGENA"/>
    <n v="5"/>
    <m/>
    <m/>
    <m/>
    <m/>
    <n v="2"/>
    <n v="7"/>
    <n v="2"/>
  </r>
  <r>
    <n v="0"/>
    <s v="C"/>
    <x v="541"/>
    <x v="0"/>
    <n v="4"/>
    <n v="550022244"/>
    <d v="2019-08-22T00:00:00"/>
    <d v="2024-04-30T00:00:00"/>
    <n v="0"/>
    <n v="1"/>
    <n v="0"/>
    <n v="30"/>
    <n v="2"/>
    <n v="22490513"/>
    <n v="24960000"/>
    <n v="27789"/>
    <n v="1068"/>
    <n v="27283"/>
    <n v="0"/>
    <n v="0"/>
    <n v="0"/>
    <m/>
    <n v="0"/>
    <n v="0"/>
    <n v="0"/>
    <m/>
    <m/>
    <d v="2021-03-30T00:00:00"/>
    <n v="1"/>
    <s v="O"/>
    <n v="1"/>
    <n v="30"/>
    <n v="0"/>
    <m/>
    <m/>
    <m/>
    <m/>
    <m/>
    <m/>
    <n v="1"/>
    <n v="1"/>
    <m/>
    <m/>
    <n v="27800"/>
    <s v="CREDITOS DE CONSUMO"/>
    <n v="0"/>
    <n v="0"/>
    <n v="890480123"/>
    <s v="UNIVERSIDAD DE CARTAGENA"/>
    <n v="5"/>
    <m/>
    <m/>
    <m/>
    <m/>
    <n v="2"/>
    <n v="7"/>
    <n v="2"/>
  </r>
  <r>
    <n v="0"/>
    <s v="C"/>
    <x v="541"/>
    <x v="0"/>
    <n v="4"/>
    <n v="550022471"/>
    <d v="2019-09-11T00:00:00"/>
    <d v="2024-04-30T00:00:00"/>
    <n v="0"/>
    <n v="1"/>
    <n v="0"/>
    <n v="30"/>
    <n v="2"/>
    <n v="22490513"/>
    <n v="24960000"/>
    <n v="113958"/>
    <n v="4381"/>
    <n v="111921"/>
    <n v="0"/>
    <n v="0"/>
    <n v="0"/>
    <m/>
    <n v="0"/>
    <n v="0"/>
    <n v="0"/>
    <m/>
    <m/>
    <d v="2021-03-30T00:00:00"/>
    <n v="1"/>
    <s v="O"/>
    <n v="1"/>
    <n v="30"/>
    <n v="0"/>
    <m/>
    <m/>
    <m/>
    <m/>
    <m/>
    <m/>
    <n v="1"/>
    <n v="1"/>
    <m/>
    <m/>
    <n v="114041"/>
    <s v="CREDITOS DE CONSUMO"/>
    <n v="0"/>
    <n v="0"/>
    <n v="890480123"/>
    <s v="UNIVERSIDAD DE CARTAGENA"/>
    <n v="5"/>
    <m/>
    <m/>
    <m/>
    <m/>
    <n v="2"/>
    <n v="7"/>
    <n v="2"/>
  </r>
  <r>
    <n v="0"/>
    <s v="C"/>
    <x v="541"/>
    <x v="0"/>
    <n v="4"/>
    <n v="550022772"/>
    <d v="2019-10-06T00:00:00"/>
    <d v="2024-04-30T00:00:00"/>
    <n v="0"/>
    <n v="1"/>
    <n v="0"/>
    <n v="30"/>
    <n v="2"/>
    <n v="22490513"/>
    <n v="24960000"/>
    <n v="69283"/>
    <n v="2664"/>
    <n v="68039"/>
    <n v="0"/>
    <n v="0"/>
    <n v="0"/>
    <m/>
    <n v="0"/>
    <n v="0"/>
    <n v="0"/>
    <m/>
    <m/>
    <d v="2021-03-30T00:00:00"/>
    <n v="1"/>
    <s v="O"/>
    <n v="1"/>
    <n v="30"/>
    <n v="0"/>
    <m/>
    <m/>
    <m/>
    <m/>
    <m/>
    <m/>
    <n v="1"/>
    <n v="1"/>
    <m/>
    <m/>
    <n v="69328"/>
    <s v="CREDITOS DE CONSUMO"/>
    <n v="0"/>
    <n v="0"/>
    <n v="890480123"/>
    <s v="UNIVERSIDAD DE CARTAGENA"/>
    <n v="5"/>
    <m/>
    <m/>
    <m/>
    <m/>
    <n v="2"/>
    <n v="7"/>
    <n v="2"/>
  </r>
  <r>
    <n v="0"/>
    <s v="C"/>
    <x v="541"/>
    <x v="0"/>
    <n v="4"/>
    <n v="550023005"/>
    <d v="2019-11-05T00:00:00"/>
    <d v="2024-04-30T00:00:00"/>
    <n v="0"/>
    <n v="1"/>
    <n v="0"/>
    <n v="30"/>
    <n v="2"/>
    <n v="22490513"/>
    <n v="24960000"/>
    <n v="144444"/>
    <n v="5553"/>
    <n v="141862"/>
    <n v="0"/>
    <n v="0"/>
    <n v="0"/>
    <m/>
    <n v="0"/>
    <n v="0"/>
    <n v="0"/>
    <m/>
    <m/>
    <d v="2021-03-30T00:00:00"/>
    <n v="1"/>
    <s v="O"/>
    <n v="1"/>
    <n v="30"/>
    <n v="0"/>
    <m/>
    <m/>
    <m/>
    <m/>
    <m/>
    <m/>
    <n v="1"/>
    <n v="1"/>
    <m/>
    <m/>
    <n v="144550"/>
    <s v="CREDITOS DE CONSUMO"/>
    <n v="0"/>
    <n v="0"/>
    <n v="890480123"/>
    <s v="UNIVERSIDAD DE CARTAGENA"/>
    <n v="5"/>
    <m/>
    <m/>
    <m/>
    <m/>
    <n v="2"/>
    <n v="7"/>
    <n v="2"/>
  </r>
  <r>
    <n v="0"/>
    <s v="C"/>
    <x v="541"/>
    <x v="0"/>
    <n v="4"/>
    <n v="550023202"/>
    <d v="2019-12-04T00:00:00"/>
    <d v="2024-04-30T00:00:00"/>
    <n v="0"/>
    <n v="1"/>
    <n v="0"/>
    <n v="30"/>
    <n v="2"/>
    <n v="22490513"/>
    <n v="24960000"/>
    <n v="88041"/>
    <n v="3385"/>
    <n v="86471"/>
    <n v="0"/>
    <n v="0"/>
    <n v="0"/>
    <m/>
    <n v="0"/>
    <n v="0"/>
    <n v="0"/>
    <m/>
    <m/>
    <d v="2021-03-30T00:00:00"/>
    <n v="1"/>
    <s v="O"/>
    <n v="1"/>
    <n v="30"/>
    <n v="0"/>
    <m/>
    <m/>
    <m/>
    <m/>
    <m/>
    <m/>
    <n v="1"/>
    <n v="1"/>
    <m/>
    <m/>
    <n v="88109"/>
    <s v="CREDITOS DE CONSUMO"/>
    <n v="0"/>
    <n v="0"/>
    <n v="890480123"/>
    <s v="UNIVERSIDAD DE CARTAGENA"/>
    <n v="5"/>
    <m/>
    <m/>
    <m/>
    <m/>
    <n v="2"/>
    <n v="7"/>
    <n v="2"/>
  </r>
  <r>
    <n v="0"/>
    <s v="C"/>
    <x v="541"/>
    <x v="0"/>
    <n v="4"/>
    <n v="550023353"/>
    <d v="2020-01-05T00:00:00"/>
    <d v="2024-04-30T00:00:00"/>
    <n v="0"/>
    <n v="1"/>
    <n v="0"/>
    <n v="30"/>
    <n v="2"/>
    <n v="22490513"/>
    <n v="24960000"/>
    <n v="118100"/>
    <n v="4540"/>
    <n v="116001"/>
    <n v="0"/>
    <n v="0"/>
    <n v="0"/>
    <m/>
    <n v="0"/>
    <n v="0"/>
    <n v="0"/>
    <m/>
    <m/>
    <d v="2021-03-30T00:00:00"/>
    <n v="1"/>
    <s v="O"/>
    <n v="1"/>
    <n v="30"/>
    <n v="0"/>
    <m/>
    <m/>
    <m/>
    <m/>
    <m/>
    <m/>
    <n v="1"/>
    <n v="1"/>
    <m/>
    <m/>
    <n v="118199"/>
    <s v="CREDITOS DE CONSUMO"/>
    <n v="0"/>
    <n v="0"/>
    <n v="890480123"/>
    <s v="UNIVERSIDAD DE CARTAGENA"/>
    <n v="5"/>
    <m/>
    <m/>
    <m/>
    <m/>
    <n v="2"/>
    <n v="7"/>
    <n v="2"/>
  </r>
  <r>
    <n v="0"/>
    <s v="C"/>
    <x v="541"/>
    <x v="0"/>
    <n v="4"/>
    <n v="550023562"/>
    <d v="2020-02-16T00:00:00"/>
    <d v="2024-04-30T00:00:00"/>
    <n v="0"/>
    <n v="1"/>
    <n v="0"/>
    <n v="30"/>
    <n v="2"/>
    <n v="22490513"/>
    <n v="24960000"/>
    <n v="75664"/>
    <n v="2909"/>
    <n v="74307"/>
    <n v="0"/>
    <n v="0"/>
    <n v="0"/>
    <m/>
    <n v="0"/>
    <n v="0"/>
    <n v="0"/>
    <m/>
    <m/>
    <d v="2021-03-30T00:00:00"/>
    <n v="1"/>
    <s v="O"/>
    <n v="1"/>
    <n v="30"/>
    <n v="0"/>
    <m/>
    <m/>
    <m/>
    <m/>
    <m/>
    <m/>
    <n v="1"/>
    <n v="1"/>
    <m/>
    <m/>
    <n v="75715"/>
    <s v="CREDITOS DE CONSUMO"/>
    <n v="0"/>
    <n v="0"/>
    <n v="890480123"/>
    <s v="UNIVERSIDAD DE CARTAGENA"/>
    <n v="5"/>
    <m/>
    <m/>
    <m/>
    <m/>
    <n v="2"/>
    <n v="7"/>
    <n v="2"/>
  </r>
  <r>
    <n v="0"/>
    <s v="C"/>
    <x v="541"/>
    <x v="0"/>
    <n v="4"/>
    <n v="550023563"/>
    <d v="2020-02-16T00:00:00"/>
    <d v="2024-04-30T00:00:00"/>
    <n v="0"/>
    <n v="1"/>
    <n v="0"/>
    <n v="30"/>
    <n v="2"/>
    <n v="22490513"/>
    <n v="24960000"/>
    <n v="15144"/>
    <n v="582"/>
    <n v="14860"/>
    <n v="0"/>
    <n v="0"/>
    <n v="0"/>
    <m/>
    <n v="0"/>
    <n v="0"/>
    <n v="0"/>
    <m/>
    <m/>
    <d v="2021-03-30T00:00:00"/>
    <n v="1"/>
    <s v="O"/>
    <n v="1"/>
    <n v="30"/>
    <n v="0"/>
    <m/>
    <m/>
    <m/>
    <m/>
    <m/>
    <m/>
    <n v="1"/>
    <n v="1"/>
    <m/>
    <m/>
    <n v="15142"/>
    <s v="CREDITOS DE CONSUMO"/>
    <n v="0"/>
    <n v="0"/>
    <n v="890480123"/>
    <s v="UNIVERSIDAD DE CARTAGENA"/>
    <n v="5"/>
    <m/>
    <m/>
    <m/>
    <m/>
    <n v="2"/>
    <n v="7"/>
    <n v="2"/>
  </r>
  <r>
    <n v="0"/>
    <s v="C"/>
    <x v="541"/>
    <x v="0"/>
    <n v="4"/>
    <n v="550023651"/>
    <d v="2020-03-01T00:00:00"/>
    <d v="2024-04-30T00:00:00"/>
    <n v="0"/>
    <n v="1"/>
    <n v="0"/>
    <n v="30"/>
    <n v="2"/>
    <n v="22490513"/>
    <n v="24960000"/>
    <n v="7946"/>
    <n v="305"/>
    <n v="7806"/>
    <n v="0"/>
    <n v="0"/>
    <n v="0"/>
    <m/>
    <n v="0"/>
    <n v="0"/>
    <n v="0"/>
    <m/>
    <m/>
    <d v="2021-03-30T00:00:00"/>
    <n v="1"/>
    <s v="O"/>
    <n v="1"/>
    <n v="30"/>
    <n v="0"/>
    <m/>
    <m/>
    <m/>
    <m/>
    <m/>
    <m/>
    <n v="1"/>
    <n v="1"/>
    <m/>
    <m/>
    <n v="7954"/>
    <s v="CREDITOS DE CONSUMO"/>
    <n v="0"/>
    <n v="0"/>
    <n v="890480123"/>
    <s v="UNIVERSIDAD DE CARTAGENA"/>
    <n v="5"/>
    <m/>
    <m/>
    <m/>
    <m/>
    <n v="2"/>
    <n v="7"/>
    <n v="2"/>
  </r>
  <r>
    <n v="0"/>
    <s v="C"/>
    <x v="541"/>
    <x v="0"/>
    <n v="4"/>
    <n v="550023652"/>
    <d v="2020-03-01T00:00:00"/>
    <d v="2024-04-30T00:00:00"/>
    <n v="0"/>
    <n v="1"/>
    <n v="0"/>
    <n v="30"/>
    <n v="2"/>
    <n v="22490513"/>
    <n v="24960000"/>
    <n v="118805"/>
    <n v="4567"/>
    <n v="116681"/>
    <n v="0"/>
    <n v="0"/>
    <n v="0"/>
    <m/>
    <n v="0"/>
    <n v="0"/>
    <n v="0"/>
    <m/>
    <m/>
    <d v="2021-03-30T00:00:00"/>
    <n v="1"/>
    <s v="O"/>
    <n v="1"/>
    <n v="30"/>
    <n v="0"/>
    <m/>
    <m/>
    <m/>
    <m/>
    <m/>
    <m/>
    <n v="1"/>
    <n v="1"/>
    <m/>
    <m/>
    <n v="118892"/>
    <s v="CREDITOS DE CONSUMO"/>
    <n v="0"/>
    <n v="0"/>
    <n v="890480123"/>
    <s v="UNIVERSIDAD DE CARTAGENA"/>
    <n v="5"/>
    <m/>
    <m/>
    <m/>
    <m/>
    <n v="2"/>
    <n v="7"/>
    <n v="2"/>
  </r>
  <r>
    <n v="0"/>
    <s v="C"/>
    <x v="541"/>
    <x v="0"/>
    <n v="4"/>
    <n v="550023817"/>
    <d v="2020-04-21T00:00:00"/>
    <d v="2024-04-30T00:00:00"/>
    <n v="0"/>
    <n v="1"/>
    <n v="0"/>
    <n v="30"/>
    <n v="2"/>
    <n v="22490513"/>
    <n v="24960000"/>
    <n v="122031"/>
    <n v="4691"/>
    <n v="119849"/>
    <n v="0"/>
    <n v="0"/>
    <n v="0"/>
    <m/>
    <n v="0"/>
    <n v="0"/>
    <n v="0"/>
    <m/>
    <m/>
    <d v="2021-03-30T00:00:00"/>
    <n v="1"/>
    <s v="O"/>
    <n v="1"/>
    <n v="30"/>
    <n v="0"/>
    <m/>
    <m/>
    <m/>
    <m/>
    <m/>
    <m/>
    <n v="1"/>
    <n v="1"/>
    <m/>
    <m/>
    <n v="122120"/>
    <s v="CREDITOS DE CONSUMO"/>
    <n v="0"/>
    <n v="0"/>
    <n v="890480123"/>
    <s v="UNIVERSIDAD DE CARTAGENA"/>
    <n v="5"/>
    <m/>
    <m/>
    <m/>
    <m/>
    <n v="2"/>
    <n v="7"/>
    <n v="2"/>
  </r>
  <r>
    <n v="0"/>
    <s v="C"/>
    <x v="541"/>
    <x v="0"/>
    <n v="4"/>
    <n v="550023861"/>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x v="541"/>
    <x v="0"/>
    <n v="4"/>
    <n v="550023862"/>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x v="541"/>
    <x v="0"/>
    <n v="4"/>
    <n v="550023941"/>
    <d v="2020-06-19T00:00:00"/>
    <d v="2024-04-30T00:00:00"/>
    <n v="0"/>
    <n v="1"/>
    <n v="0"/>
    <n v="30"/>
    <n v="2"/>
    <n v="22490513"/>
    <n v="24960000"/>
    <n v="50832"/>
    <n v="1954"/>
    <n v="49933"/>
    <n v="0"/>
    <n v="0"/>
    <n v="0"/>
    <m/>
    <n v="0"/>
    <n v="0"/>
    <n v="0"/>
    <m/>
    <m/>
    <d v="2021-03-30T00:00:00"/>
    <n v="1"/>
    <s v="O"/>
    <n v="1"/>
    <n v="30"/>
    <n v="0"/>
    <m/>
    <m/>
    <m/>
    <m/>
    <m/>
    <m/>
    <n v="1"/>
    <n v="1"/>
    <m/>
    <m/>
    <n v="50879"/>
    <s v="CREDITOS DE CONSUMO"/>
    <n v="0"/>
    <n v="0"/>
    <n v="890480123"/>
    <s v="UNIVERSIDAD DE CARTAGENA"/>
    <n v="5"/>
    <m/>
    <m/>
    <m/>
    <m/>
    <n v="2"/>
    <n v="7"/>
    <n v="2"/>
  </r>
  <r>
    <n v="0"/>
    <s v="C"/>
    <x v="541"/>
    <x v="0"/>
    <n v="4"/>
    <n v="550023942"/>
    <d v="2020-06-19T00:00:00"/>
    <d v="2024-04-30T00:00:00"/>
    <n v="0"/>
    <n v="1"/>
    <n v="0"/>
    <n v="30"/>
    <n v="2"/>
    <n v="22490513"/>
    <n v="24960000"/>
    <n v="77644"/>
    <n v="2985"/>
    <n v="76275"/>
    <n v="0"/>
    <n v="0"/>
    <n v="0"/>
    <m/>
    <n v="0"/>
    <n v="0"/>
    <n v="0"/>
    <m/>
    <m/>
    <d v="2021-03-30T00:00:00"/>
    <n v="1"/>
    <s v="O"/>
    <n v="1"/>
    <n v="30"/>
    <n v="0"/>
    <m/>
    <m/>
    <m/>
    <m/>
    <m/>
    <m/>
    <n v="1"/>
    <n v="1"/>
    <m/>
    <m/>
    <n v="77720"/>
    <s v="CREDITOS DE CONSUMO"/>
    <n v="0"/>
    <n v="0"/>
    <n v="890480123"/>
    <s v="UNIVERSIDAD DE CARTAGENA"/>
    <n v="5"/>
    <m/>
    <m/>
    <m/>
    <m/>
    <n v="2"/>
    <n v="7"/>
    <n v="2"/>
  </r>
  <r>
    <n v="0"/>
    <s v="C"/>
    <x v="541"/>
    <x v="0"/>
    <n v="4"/>
    <n v="550023974"/>
    <d v="2020-07-16T00:00:00"/>
    <d v="2024-04-30T00:00:00"/>
    <n v="0"/>
    <n v="1"/>
    <n v="0"/>
    <n v="30"/>
    <n v="2"/>
    <n v="22490513"/>
    <n v="24960000"/>
    <n v="118375"/>
    <n v="4551"/>
    <n v="116266"/>
    <n v="0"/>
    <n v="0"/>
    <n v="0"/>
    <m/>
    <n v="0"/>
    <n v="0"/>
    <n v="0"/>
    <m/>
    <m/>
    <d v="2021-03-30T00:00:00"/>
    <n v="1"/>
    <s v="O"/>
    <n v="1"/>
    <n v="30"/>
    <n v="0"/>
    <m/>
    <m/>
    <m/>
    <m/>
    <m/>
    <m/>
    <n v="1"/>
    <n v="1"/>
    <m/>
    <m/>
    <n v="118469"/>
    <s v="CREDITOS DE CONSUMO"/>
    <n v="0"/>
    <n v="0"/>
    <n v="890480123"/>
    <s v="UNIVERSIDAD DE CARTAGENA"/>
    <n v="5"/>
    <m/>
    <m/>
    <m/>
    <m/>
    <n v="2"/>
    <n v="7"/>
    <n v="2"/>
  </r>
  <r>
    <n v="0"/>
    <s v="C"/>
    <x v="541"/>
    <x v="0"/>
    <n v="4"/>
    <n v="550024164"/>
    <d v="2020-08-12T00:00:00"/>
    <d v="2024-04-30T00:00:00"/>
    <n v="0"/>
    <n v="1"/>
    <n v="0"/>
    <n v="30"/>
    <n v="2"/>
    <n v="22490513"/>
    <n v="24960000"/>
    <n v="105862"/>
    <n v="4070"/>
    <n v="103970"/>
    <n v="0"/>
    <n v="0"/>
    <n v="0"/>
    <m/>
    <n v="0"/>
    <n v="0"/>
    <n v="0"/>
    <m/>
    <m/>
    <d v="2021-03-30T00:00:00"/>
    <n v="1"/>
    <s v="O"/>
    <n v="1"/>
    <n v="30"/>
    <n v="0"/>
    <m/>
    <m/>
    <m/>
    <m/>
    <m/>
    <m/>
    <n v="1"/>
    <n v="1"/>
    <m/>
    <m/>
    <n v="105940"/>
    <s v="CREDITOS DE CONSUMO"/>
    <n v="0"/>
    <n v="0"/>
    <n v="890480123"/>
    <s v="UNIVERSIDAD DE CARTAGENA"/>
    <n v="5"/>
    <m/>
    <m/>
    <m/>
    <m/>
    <n v="2"/>
    <n v="7"/>
    <n v="2"/>
  </r>
  <r>
    <n v="0"/>
    <s v="C"/>
    <x v="541"/>
    <x v="0"/>
    <n v="4"/>
    <n v="550024396"/>
    <d v="2020-09-17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x v="541"/>
    <x v="0"/>
    <n v="4"/>
    <n v="550024397"/>
    <d v="2020-09-17T00:00:00"/>
    <d v="2024-04-30T00:00:00"/>
    <n v="0"/>
    <n v="1"/>
    <n v="0"/>
    <n v="30"/>
    <n v="2"/>
    <n v="22490513"/>
    <n v="24960000"/>
    <n v="18343"/>
    <n v="705"/>
    <n v="18002"/>
    <n v="0"/>
    <n v="0"/>
    <n v="0"/>
    <m/>
    <n v="0"/>
    <n v="0"/>
    <n v="0"/>
    <m/>
    <m/>
    <d v="2021-03-30T00:00:00"/>
    <n v="1"/>
    <s v="O"/>
    <n v="1"/>
    <n v="30"/>
    <n v="0"/>
    <m/>
    <m/>
    <m/>
    <m/>
    <m/>
    <m/>
    <n v="1"/>
    <n v="1"/>
    <m/>
    <m/>
    <n v="18343"/>
    <s v="CREDITOS DE CONSUMO"/>
    <n v="0"/>
    <n v="0"/>
    <n v="890480123"/>
    <s v="UNIVERSIDAD DE CARTAGENA"/>
    <n v="5"/>
    <m/>
    <m/>
    <m/>
    <m/>
    <n v="2"/>
    <n v="7"/>
    <n v="2"/>
  </r>
  <r>
    <n v="0"/>
    <s v="C"/>
    <x v="541"/>
    <x v="0"/>
    <n v="4"/>
    <n v="550024580"/>
    <d v="2020-10-10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x v="541"/>
    <x v="0"/>
    <n v="4"/>
    <n v="550024647"/>
    <d v="2020-10-27T00:00:00"/>
    <d v="2024-04-30T00:00:00"/>
    <n v="0"/>
    <n v="1"/>
    <n v="0"/>
    <n v="30"/>
    <n v="2"/>
    <n v="22490513"/>
    <n v="24960000"/>
    <n v="18748"/>
    <n v="721"/>
    <n v="18422"/>
    <n v="0"/>
    <n v="0"/>
    <n v="0"/>
    <m/>
    <n v="0"/>
    <n v="0"/>
    <n v="0"/>
    <m/>
    <m/>
    <d v="2021-03-30T00:00:00"/>
    <n v="1"/>
    <s v="O"/>
    <n v="1"/>
    <n v="30"/>
    <n v="0"/>
    <m/>
    <m/>
    <m/>
    <m/>
    <m/>
    <m/>
    <n v="1"/>
    <n v="1"/>
    <m/>
    <m/>
    <n v="18771"/>
    <s v="CREDITOS DE CONSUMO"/>
    <n v="0"/>
    <n v="0"/>
    <n v="890480123"/>
    <s v="UNIVERSIDAD DE CARTAGENA"/>
    <n v="5"/>
    <m/>
    <m/>
    <m/>
    <m/>
    <n v="2"/>
    <n v="7"/>
    <n v="2"/>
  </r>
  <r>
    <n v="0"/>
    <s v="C"/>
    <x v="541"/>
    <x v="0"/>
    <n v="4"/>
    <n v="550024785"/>
    <d v="2020-11-07T00:00:00"/>
    <d v="2024-04-30T00:00:00"/>
    <n v="0"/>
    <n v="1"/>
    <n v="0"/>
    <n v="30"/>
    <n v="2"/>
    <n v="22490513"/>
    <n v="24960000"/>
    <n v="93799"/>
    <n v="3606"/>
    <n v="92139"/>
    <n v="0"/>
    <n v="0"/>
    <n v="0"/>
    <m/>
    <n v="0"/>
    <n v="0"/>
    <n v="0"/>
    <m/>
    <m/>
    <d v="2021-03-30T00:00:00"/>
    <n v="1"/>
    <s v="O"/>
    <n v="1"/>
    <n v="30"/>
    <n v="0"/>
    <m/>
    <m/>
    <m/>
    <m/>
    <m/>
    <m/>
    <n v="1"/>
    <n v="1"/>
    <m/>
    <m/>
    <n v="93885"/>
    <s v="CREDITOS DE CONSUMO"/>
    <n v="0"/>
    <n v="0"/>
    <n v="890480123"/>
    <s v="UNIVERSIDAD DE CARTAGENA"/>
    <n v="5"/>
    <m/>
    <m/>
    <m/>
    <m/>
    <n v="2"/>
    <n v="7"/>
    <n v="2"/>
  </r>
  <r>
    <n v="0"/>
    <s v="C"/>
    <x v="541"/>
    <x v="0"/>
    <n v="4"/>
    <n v="550024786"/>
    <d v="2020-11-07T00:00:00"/>
    <d v="2024-04-30T00:00:00"/>
    <n v="0"/>
    <n v="1"/>
    <n v="0"/>
    <n v="30"/>
    <n v="2"/>
    <n v="22490513"/>
    <n v="24960000"/>
    <n v="37519"/>
    <n v="1442"/>
    <n v="36837"/>
    <n v="0"/>
    <n v="0"/>
    <n v="0"/>
    <m/>
    <n v="0"/>
    <n v="0"/>
    <n v="0"/>
    <m/>
    <m/>
    <d v="2021-03-30T00:00:00"/>
    <n v="1"/>
    <s v="O"/>
    <n v="1"/>
    <n v="30"/>
    <n v="0"/>
    <m/>
    <m/>
    <m/>
    <m/>
    <m/>
    <m/>
    <n v="1"/>
    <n v="1"/>
    <m/>
    <m/>
    <n v="37535"/>
    <s v="CREDITOS DE CONSUMO"/>
    <n v="0"/>
    <n v="0"/>
    <n v="890480123"/>
    <s v="UNIVERSIDAD DE CARTAGENA"/>
    <n v="5"/>
    <m/>
    <m/>
    <m/>
    <m/>
    <n v="2"/>
    <n v="7"/>
    <n v="2"/>
  </r>
  <r>
    <n v="0"/>
    <s v="C"/>
    <x v="541"/>
    <x v="0"/>
    <n v="4"/>
    <n v="550025615"/>
    <d v="2021-03-19T00:00:00"/>
    <d v="2024-04-30T00:00:00"/>
    <n v="0"/>
    <n v="1"/>
    <n v="1"/>
    <n v="30"/>
    <n v="2"/>
    <n v="22490513"/>
    <n v="24960000"/>
    <n v="70000"/>
    <n v="2691"/>
    <n v="67309"/>
    <n v="0"/>
    <n v="0"/>
    <n v="0"/>
    <m/>
    <n v="0"/>
    <n v="0"/>
    <n v="0"/>
    <m/>
    <m/>
    <d v="2021-03-30T00:00:00"/>
    <n v="1"/>
    <s v="O"/>
    <n v="1"/>
    <n v="30"/>
    <n v="0"/>
    <m/>
    <m/>
    <m/>
    <m/>
    <m/>
    <m/>
    <n v="1"/>
    <n v="1"/>
    <m/>
    <m/>
    <n v="68584"/>
    <s v="CREDITOS DE CONSUMO"/>
    <n v="0"/>
    <n v="0"/>
    <n v="890480123"/>
    <s v="UNIVERSIDAD DE CARTAGENA"/>
    <n v="5"/>
    <m/>
    <m/>
    <m/>
    <m/>
    <n v="2"/>
    <n v="7"/>
    <n v="2"/>
  </r>
  <r>
    <n v="0"/>
    <s v="C"/>
    <x v="541"/>
    <x v="0"/>
    <n v="4"/>
    <n v="550025616"/>
    <d v="2021-03-19T00:00:00"/>
    <d v="2024-04-30T00:00:00"/>
    <n v="0"/>
    <n v="1"/>
    <n v="1"/>
    <n v="30"/>
    <n v="2"/>
    <n v="22490513"/>
    <n v="24960000"/>
    <n v="180000"/>
    <n v="6920"/>
    <n v="173080"/>
    <n v="0"/>
    <n v="0"/>
    <n v="0"/>
    <m/>
    <n v="0"/>
    <n v="0"/>
    <n v="0"/>
    <m/>
    <m/>
    <d v="2021-03-30T00:00:00"/>
    <n v="1"/>
    <s v="O"/>
    <n v="1"/>
    <n v="30"/>
    <n v="0"/>
    <m/>
    <m/>
    <m/>
    <m/>
    <m/>
    <m/>
    <n v="1"/>
    <n v="1"/>
    <m/>
    <m/>
    <n v="176359"/>
    <s v="CREDITOS DE CONSUMO"/>
    <n v="0"/>
    <n v="0"/>
    <n v="890480123"/>
    <s v="UNIVERSIDAD DE CARTAGENA"/>
    <n v="5"/>
    <m/>
    <m/>
    <m/>
    <m/>
    <n v="2"/>
    <n v="7"/>
    <n v="2"/>
  </r>
  <r>
    <n v="0"/>
    <s v="C"/>
    <x v="541"/>
    <x v="0"/>
    <n v="4"/>
    <n v="550025708"/>
    <d v="2021-03-31T00:00:00"/>
    <d v="2021-05-30T00:00:00"/>
    <n v="0"/>
    <n v="1"/>
    <n v="0"/>
    <n v="30"/>
    <n v="2"/>
    <n v="0"/>
    <n v="0"/>
    <n v="6000"/>
    <n v="6000"/>
    <n v="6000"/>
    <n v="0"/>
    <n v="0"/>
    <n v="0"/>
    <m/>
    <n v="0"/>
    <n v="0"/>
    <n v="0"/>
    <m/>
    <m/>
    <d v="2021-03-31T00:00:00"/>
    <n v="1"/>
    <s v="O"/>
    <n v="1"/>
    <n v="30"/>
    <n v="0"/>
    <m/>
    <m/>
    <m/>
    <m/>
    <m/>
    <m/>
    <n v="1"/>
    <n v="1"/>
    <m/>
    <m/>
    <n v="6114"/>
    <s v="CREDITOS DE CONSUMO"/>
    <n v="0"/>
    <n v="0"/>
    <n v="890480123"/>
    <s v="UNIVERSIDAD DE CARTAGENA"/>
    <n v="5"/>
    <m/>
    <m/>
    <m/>
    <m/>
    <n v="2"/>
    <n v="7"/>
    <n v="2"/>
  </r>
  <r>
    <n v="0"/>
    <s v="C"/>
    <x v="542"/>
    <x v="0"/>
    <n v="4"/>
    <n v="17809"/>
    <d v="2020-11-17T00:00:00"/>
    <d v="2025-11-30T00:00:00"/>
    <n v="0"/>
    <n v="1"/>
    <n v="4"/>
    <n v="30"/>
    <n v="2"/>
    <n v="16011168"/>
    <n v="17240000"/>
    <n v="15000000"/>
    <n v="364860"/>
    <n v="14327112"/>
    <n v="0"/>
    <n v="0"/>
    <n v="0"/>
    <m/>
    <n v="0"/>
    <n v="0"/>
    <n v="0"/>
    <m/>
    <m/>
    <d v="2021-03-30T00:00:00"/>
    <n v="1"/>
    <s v="O"/>
    <n v="1"/>
    <n v="30"/>
    <n v="0"/>
    <m/>
    <m/>
    <m/>
    <m/>
    <m/>
    <m/>
    <n v="1"/>
    <n v="1"/>
    <m/>
    <m/>
    <n v="17283715"/>
    <s v="CREDITOS DE CONSUMO"/>
    <n v="0"/>
    <n v="0"/>
    <n v="890480123"/>
    <s v="UNIVERSIDAD DE CARTAGENA"/>
    <n v="5"/>
    <m/>
    <m/>
    <m/>
    <m/>
    <n v="1"/>
    <n v="7"/>
    <n v="2"/>
  </r>
  <r>
    <n v="0"/>
    <s v="C"/>
    <x v="542"/>
    <x v="0"/>
    <n v="4"/>
    <n v="550024874"/>
    <d v="2020-11-26T00:00:00"/>
    <d v="2023-12-30T00:00:00"/>
    <n v="0"/>
    <n v="1"/>
    <n v="3"/>
    <n v="30"/>
    <n v="2"/>
    <n v="22490513"/>
    <n v="24960000"/>
    <n v="500000"/>
    <n v="19222"/>
    <n v="469817"/>
    <n v="0"/>
    <n v="0"/>
    <n v="0"/>
    <m/>
    <n v="0"/>
    <n v="0"/>
    <n v="0"/>
    <m/>
    <m/>
    <d v="2021-03-30T00:00:00"/>
    <n v="1"/>
    <s v="O"/>
    <n v="1"/>
    <n v="30"/>
    <n v="0"/>
    <m/>
    <m/>
    <m/>
    <m/>
    <m/>
    <m/>
    <n v="1"/>
    <n v="1"/>
    <m/>
    <m/>
    <n v="566770"/>
    <s v="CREDITOS DE CONSUMO"/>
    <n v="0"/>
    <n v="0"/>
    <n v="890480123"/>
    <s v="UNIVERSIDAD DE CARTAGENA"/>
    <n v="5"/>
    <m/>
    <m/>
    <m/>
    <m/>
    <n v="2"/>
    <n v="7"/>
    <n v="2"/>
  </r>
  <r>
    <n v="188878"/>
    <s v="C"/>
    <x v="543"/>
    <x v="0"/>
    <n v="4"/>
    <n v="16965"/>
    <d v="2020-10-29T00:00:00"/>
    <d v="2025-06-07T00:00:00"/>
    <n v="0"/>
    <n v="1"/>
    <n v="5"/>
    <n v="30"/>
    <n v="2"/>
    <n v="17726461"/>
    <n v="19240000"/>
    <n v="3524912"/>
    <n v="94059"/>
    <n v="3295506"/>
    <n v="0"/>
    <n v="0"/>
    <n v="0"/>
    <m/>
    <n v="0"/>
    <n v="0"/>
    <n v="0"/>
    <m/>
    <m/>
    <d v="2021-03-30T00:00:00"/>
    <n v="1"/>
    <s v="O"/>
    <n v="1"/>
    <n v="30"/>
    <n v="0"/>
    <m/>
    <m/>
    <m/>
    <m/>
    <m/>
    <m/>
    <n v="1"/>
    <n v="1"/>
    <m/>
    <m/>
    <n v="3106628"/>
    <s v="CREDITOS DE CONSUMO"/>
    <n v="0"/>
    <n v="0"/>
    <n v="890480123"/>
    <s v="UNIVERSIDAD DE CARTAGENA"/>
    <n v="5"/>
    <m/>
    <m/>
    <m/>
    <m/>
    <n v="1"/>
    <n v="7"/>
    <n v="1"/>
  </r>
  <r>
    <n v="748"/>
    <s v="C"/>
    <x v="543"/>
    <x v="0"/>
    <n v="4"/>
    <n v="550018601"/>
    <d v="2020-10-29T00:00:00"/>
    <d v="2021-12-30T00:00:00"/>
    <n v="0"/>
    <n v="1"/>
    <n v="0"/>
    <n v="30"/>
    <n v="2"/>
    <n v="21474970"/>
    <n v="23720000"/>
    <n v="13051"/>
    <n v="1765"/>
    <n v="13051"/>
    <n v="271"/>
    <n v="0"/>
    <n v="0"/>
    <m/>
    <n v="0"/>
    <n v="0"/>
    <n v="0"/>
    <m/>
    <m/>
    <d v="2021-03-31T00:00:00"/>
    <n v="1"/>
    <s v="O"/>
    <n v="1"/>
    <n v="30"/>
    <n v="0"/>
    <m/>
    <m/>
    <m/>
    <m/>
    <m/>
    <m/>
    <n v="1"/>
    <n v="1"/>
    <m/>
    <m/>
    <n v="12303"/>
    <s v="CREDITOS DE CONSUMO"/>
    <n v="0"/>
    <n v="0"/>
    <n v="890480123"/>
    <s v="UNIVERSIDAD DE CARTAGENA"/>
    <n v="5"/>
    <m/>
    <m/>
    <m/>
    <m/>
    <n v="2"/>
    <n v="7"/>
    <n v="1"/>
  </r>
  <r>
    <n v="455"/>
    <s v="C"/>
    <x v="543"/>
    <x v="0"/>
    <n v="4"/>
    <n v="550018602"/>
    <d v="2020-10-29T00:00:00"/>
    <d v="2021-05-30T00:00:00"/>
    <n v="0"/>
    <n v="1"/>
    <n v="4"/>
    <n v="30"/>
    <n v="2"/>
    <n v="21474970"/>
    <n v="23720000"/>
    <n v="17948"/>
    <n v="2751"/>
    <n v="7936"/>
    <n v="169"/>
    <n v="0"/>
    <n v="0"/>
    <m/>
    <n v="0"/>
    <n v="0"/>
    <n v="0"/>
    <m/>
    <m/>
    <d v="2021-02-26T00:00:00"/>
    <n v="1"/>
    <s v="O"/>
    <n v="1"/>
    <n v="30"/>
    <n v="0"/>
    <m/>
    <m/>
    <m/>
    <m/>
    <m/>
    <m/>
    <n v="1"/>
    <n v="1"/>
    <m/>
    <m/>
    <n v="7481"/>
    <s v="CREDITOS DE CONSUMO"/>
    <n v="0"/>
    <n v="0"/>
    <n v="890480123"/>
    <s v="UNIVERSIDAD DE CARTAGENA"/>
    <n v="5"/>
    <m/>
    <m/>
    <m/>
    <m/>
    <n v="2"/>
    <n v="7"/>
    <n v="1"/>
  </r>
  <r>
    <n v="567"/>
    <s v="C"/>
    <x v="543"/>
    <x v="0"/>
    <n v="4"/>
    <n v="550018624"/>
    <d v="2020-10-29T00:00:00"/>
    <d v="2021-06-30T00:00:00"/>
    <n v="0"/>
    <n v="1"/>
    <n v="5"/>
    <n v="30"/>
    <n v="2"/>
    <n v="21474970"/>
    <n v="23720000"/>
    <n v="25259"/>
    <n v="3417"/>
    <n v="9894"/>
    <n v="0"/>
    <n v="0"/>
    <n v="0"/>
    <m/>
    <n v="0"/>
    <n v="0"/>
    <n v="0"/>
    <m/>
    <m/>
    <d v="2021-03-30T00:00:00"/>
    <n v="1"/>
    <s v="O"/>
    <n v="1"/>
    <n v="30"/>
    <n v="0"/>
    <m/>
    <m/>
    <m/>
    <m/>
    <m/>
    <m/>
    <n v="1"/>
    <n v="1"/>
    <m/>
    <m/>
    <n v="9327"/>
    <s v="CREDITOS DE CONSUMO"/>
    <n v="0"/>
    <n v="0"/>
    <n v="890480123"/>
    <s v="UNIVERSIDAD DE CARTAGENA"/>
    <n v="5"/>
    <m/>
    <m/>
    <m/>
    <m/>
    <n v="2"/>
    <n v="7"/>
    <n v="1"/>
  </r>
  <r>
    <n v="513"/>
    <s v="C"/>
    <x v="543"/>
    <x v="0"/>
    <n v="4"/>
    <n v="550018773"/>
    <d v="2020-10-29T00:00:00"/>
    <d v="2021-06-30T00:00:00"/>
    <n v="0"/>
    <n v="1"/>
    <n v="5"/>
    <n v="30"/>
    <n v="2"/>
    <n v="21474970"/>
    <n v="23720000"/>
    <n v="22872"/>
    <n v="3094"/>
    <n v="8959"/>
    <n v="0"/>
    <n v="0"/>
    <n v="0"/>
    <m/>
    <n v="0"/>
    <n v="0"/>
    <n v="0"/>
    <m/>
    <m/>
    <d v="2021-03-30T00:00:00"/>
    <n v="1"/>
    <s v="O"/>
    <n v="1"/>
    <n v="30"/>
    <n v="0"/>
    <m/>
    <m/>
    <m/>
    <m/>
    <m/>
    <m/>
    <n v="1"/>
    <n v="1"/>
    <m/>
    <m/>
    <n v="8446"/>
    <s v="CREDITOS DE CONSUMO"/>
    <n v="0"/>
    <n v="0"/>
    <n v="890480123"/>
    <s v="UNIVERSIDAD DE CARTAGENA"/>
    <n v="5"/>
    <m/>
    <m/>
    <m/>
    <m/>
    <n v="2"/>
    <n v="7"/>
    <n v="1"/>
  </r>
  <r>
    <n v="339"/>
    <s v="C"/>
    <x v="543"/>
    <x v="0"/>
    <n v="4"/>
    <n v="550019069"/>
    <d v="2020-10-29T00:00:00"/>
    <d v="2021-07-30T00:00:00"/>
    <n v="0"/>
    <n v="1"/>
    <n v="5"/>
    <n v="30"/>
    <n v="2"/>
    <n v="21474970"/>
    <n v="23720000"/>
    <n v="12753"/>
    <n v="1547"/>
    <n v="5919"/>
    <n v="0"/>
    <n v="0"/>
    <n v="0"/>
    <m/>
    <n v="0"/>
    <n v="0"/>
    <n v="0"/>
    <m/>
    <m/>
    <d v="2021-03-30T00:00:00"/>
    <n v="1"/>
    <s v="O"/>
    <n v="1"/>
    <n v="30"/>
    <n v="0"/>
    <m/>
    <m/>
    <m/>
    <m/>
    <m/>
    <m/>
    <n v="1"/>
    <n v="1"/>
    <m/>
    <m/>
    <n v="5580"/>
    <s v="CREDITOS DE CONSUMO"/>
    <n v="0"/>
    <n v="0"/>
    <n v="890480123"/>
    <s v="UNIVERSIDAD DE CARTAGENA"/>
    <n v="5"/>
    <m/>
    <m/>
    <m/>
    <m/>
    <n v="2"/>
    <n v="7"/>
    <n v="1"/>
  </r>
  <r>
    <n v="723"/>
    <s v="C"/>
    <x v="543"/>
    <x v="0"/>
    <n v="4"/>
    <n v="550019657"/>
    <d v="2020-10-29T00:00:00"/>
    <d v="2021-10-30T00:00:00"/>
    <n v="0"/>
    <n v="1"/>
    <n v="5"/>
    <n v="30"/>
    <n v="2"/>
    <n v="21474970"/>
    <n v="23720000"/>
    <n v="20711"/>
    <n v="1933"/>
    <n v="12615"/>
    <n v="0"/>
    <n v="0"/>
    <n v="0"/>
    <m/>
    <n v="0"/>
    <n v="0"/>
    <n v="0"/>
    <m/>
    <m/>
    <d v="2021-03-30T00:00:00"/>
    <n v="1"/>
    <s v="O"/>
    <n v="1"/>
    <n v="30"/>
    <n v="0"/>
    <m/>
    <m/>
    <m/>
    <m/>
    <m/>
    <m/>
    <n v="1"/>
    <n v="1"/>
    <m/>
    <m/>
    <n v="11892"/>
    <s v="CREDITOS DE CONSUMO"/>
    <n v="0"/>
    <n v="0"/>
    <n v="890480123"/>
    <s v="UNIVERSIDAD DE CARTAGENA"/>
    <n v="5"/>
    <m/>
    <m/>
    <m/>
    <m/>
    <n v="2"/>
    <n v="7"/>
    <n v="1"/>
  </r>
  <r>
    <n v="819"/>
    <s v="C"/>
    <x v="543"/>
    <x v="0"/>
    <n v="4"/>
    <n v="550019859"/>
    <d v="2020-10-29T00:00:00"/>
    <d v="2021-11-30T00:00:00"/>
    <n v="0"/>
    <n v="1"/>
    <n v="5"/>
    <n v="30"/>
    <n v="2"/>
    <n v="21474970"/>
    <n v="23720000"/>
    <n v="22251"/>
    <n v="1934"/>
    <n v="14292"/>
    <n v="0"/>
    <n v="0"/>
    <n v="0"/>
    <m/>
    <n v="0"/>
    <n v="0"/>
    <n v="0"/>
    <m/>
    <m/>
    <d v="2021-03-30T00:00:00"/>
    <n v="1"/>
    <s v="O"/>
    <n v="1"/>
    <n v="30"/>
    <n v="0"/>
    <m/>
    <m/>
    <m/>
    <m/>
    <m/>
    <m/>
    <n v="1"/>
    <n v="1"/>
    <m/>
    <m/>
    <n v="13473"/>
    <s v="CREDITOS DE CONSUMO"/>
    <n v="0"/>
    <n v="0"/>
    <n v="890480123"/>
    <s v="UNIVERSIDAD DE CARTAGENA"/>
    <n v="5"/>
    <m/>
    <m/>
    <m/>
    <m/>
    <n v="2"/>
    <n v="7"/>
    <n v="1"/>
  </r>
  <r>
    <n v="1317"/>
    <s v="C"/>
    <x v="543"/>
    <x v="0"/>
    <n v="4"/>
    <n v="550020379"/>
    <d v="2020-10-29T00:00:00"/>
    <d v="2022-02-28T00:00:00"/>
    <n v="0"/>
    <n v="1"/>
    <n v="5"/>
    <n v="30"/>
    <n v="2"/>
    <n v="21474970"/>
    <n v="23720000"/>
    <n v="32044"/>
    <n v="2321"/>
    <n v="22987"/>
    <n v="0"/>
    <n v="0"/>
    <n v="0"/>
    <m/>
    <n v="0"/>
    <n v="0"/>
    <n v="0"/>
    <m/>
    <m/>
    <d v="2021-03-30T00:00:00"/>
    <n v="1"/>
    <s v="O"/>
    <n v="1"/>
    <n v="30"/>
    <n v="0"/>
    <m/>
    <m/>
    <m/>
    <m/>
    <m/>
    <m/>
    <n v="1"/>
    <n v="1"/>
    <m/>
    <m/>
    <n v="21670"/>
    <s v="CREDITOS DE CONSUMO"/>
    <n v="0"/>
    <n v="0"/>
    <n v="890480123"/>
    <s v="UNIVERSIDAD DE CARTAGENA"/>
    <n v="5"/>
    <m/>
    <m/>
    <m/>
    <m/>
    <n v="2"/>
    <n v="7"/>
    <n v="1"/>
  </r>
  <r>
    <n v="21067"/>
    <s v="C"/>
    <x v="543"/>
    <x v="0"/>
    <n v="4"/>
    <n v="550024813"/>
    <d v="2020-11-12T00:00:00"/>
    <d v="2023-11-30T00:00:00"/>
    <n v="0"/>
    <n v="1"/>
    <n v="4"/>
    <n v="30"/>
    <n v="2"/>
    <n v="22490513"/>
    <n v="24960000"/>
    <n v="400000"/>
    <n v="15378"/>
    <n v="367578"/>
    <n v="0"/>
    <n v="0"/>
    <n v="0"/>
    <m/>
    <n v="0"/>
    <n v="0"/>
    <n v="0"/>
    <m/>
    <m/>
    <d v="2021-03-30T00:00:00"/>
    <n v="1"/>
    <s v="O"/>
    <n v="1"/>
    <n v="30"/>
    <n v="0"/>
    <m/>
    <m/>
    <m/>
    <m/>
    <m/>
    <m/>
    <n v="1"/>
    <n v="1"/>
    <m/>
    <m/>
    <n v="346511"/>
    <s v="CREDITOS DE CONSUMO"/>
    <n v="0"/>
    <n v="0"/>
    <n v="890480123"/>
    <s v="UNIVERSIDAD DE CARTAGENA"/>
    <n v="5"/>
    <m/>
    <m/>
    <m/>
    <m/>
    <n v="2"/>
    <n v="7"/>
    <n v="2"/>
  </r>
  <r>
    <n v="22474"/>
    <s v="C"/>
    <x v="543"/>
    <x v="0"/>
    <n v="4"/>
    <n v="550024856"/>
    <d v="2020-11-22T00:00:00"/>
    <d v="2023-12-30T00:00:00"/>
    <n v="30"/>
    <n v="1"/>
    <n v="1"/>
    <n v="30"/>
    <n v="2"/>
    <n v="22490513"/>
    <n v="24960000"/>
    <n v="400000"/>
    <n v="15378"/>
    <n v="392119"/>
    <n v="10795"/>
    <n v="0"/>
    <n v="0"/>
    <m/>
    <n v="0"/>
    <n v="0"/>
    <n v="0"/>
    <m/>
    <m/>
    <d v="2021-03-30T00:00:00"/>
    <n v="1"/>
    <s v="O"/>
    <n v="1"/>
    <n v="30"/>
    <n v="16205"/>
    <m/>
    <m/>
    <m/>
    <m/>
    <m/>
    <m/>
    <n v="1"/>
    <n v="1"/>
    <m/>
    <m/>
    <n v="369645"/>
    <s v="CREDITOS DE CONSUMO"/>
    <n v="0"/>
    <n v="0"/>
    <n v="890480123"/>
    <s v="UNIVERSIDAD DE CARTAGENA"/>
    <n v="5"/>
    <m/>
    <m/>
    <m/>
    <m/>
    <n v="2"/>
    <n v="7"/>
    <n v="2"/>
  </r>
  <r>
    <n v="344"/>
    <s v="C"/>
    <x v="543"/>
    <x v="0"/>
    <n v="4"/>
    <n v="550025344"/>
    <d v="2021-01-31T00:00:00"/>
    <d v="2021-03-28T00:00:00"/>
    <n v="0"/>
    <n v="1"/>
    <n v="0"/>
    <n v="30"/>
    <n v="2"/>
    <n v="0"/>
    <n v="0"/>
    <n v="6000"/>
    <n v="6000"/>
    <n v="6000"/>
    <n v="0"/>
    <n v="0"/>
    <n v="0"/>
    <m/>
    <n v="0"/>
    <n v="0"/>
    <n v="0"/>
    <m/>
    <m/>
    <d v="2021-02-28T00:00:00"/>
    <n v="1"/>
    <s v="O"/>
    <n v="1"/>
    <n v="30"/>
    <n v="0"/>
    <m/>
    <m/>
    <m/>
    <m/>
    <m/>
    <m/>
    <n v="1"/>
    <n v="1"/>
    <m/>
    <m/>
    <n v="5656"/>
    <s v="CREDITOS DE CONSUMO"/>
    <n v="0"/>
    <n v="0"/>
    <n v="890480123"/>
    <s v="UNIVERSIDAD DE CARTAGENA"/>
    <n v="5"/>
    <m/>
    <m/>
    <m/>
    <m/>
    <n v="2"/>
    <n v="7"/>
    <n v="2"/>
  </r>
  <r>
    <n v="344"/>
    <s v="C"/>
    <x v="543"/>
    <x v="0"/>
    <n v="4"/>
    <n v="550025539"/>
    <d v="2021-02-28T00:00:00"/>
    <d v="2021-04-30T00:00:00"/>
    <n v="0"/>
    <n v="1"/>
    <n v="0"/>
    <n v="30"/>
    <n v="2"/>
    <n v="0"/>
    <n v="0"/>
    <n v="6000"/>
    <n v="6000"/>
    <n v="6000"/>
    <n v="0"/>
    <n v="0"/>
    <n v="0"/>
    <m/>
    <n v="0"/>
    <n v="0"/>
    <n v="0"/>
    <m/>
    <m/>
    <d v="2021-03-30T00:00:00"/>
    <n v="1"/>
    <s v="O"/>
    <n v="1"/>
    <n v="30"/>
    <n v="0"/>
    <m/>
    <m/>
    <m/>
    <m/>
    <m/>
    <m/>
    <n v="1"/>
    <n v="1"/>
    <m/>
    <m/>
    <n v="5656"/>
    <s v="CREDITOS DE CONSUMO"/>
    <n v="0"/>
    <n v="0"/>
    <n v="890480123"/>
    <s v="UNIVERSIDAD DE CARTAGENA"/>
    <n v="5"/>
    <m/>
    <m/>
    <m/>
    <m/>
    <n v="2"/>
    <n v="7"/>
    <n v="2"/>
  </r>
  <r>
    <n v="344"/>
    <s v="C"/>
    <x v="543"/>
    <x v="0"/>
    <n v="4"/>
    <n v="550025726"/>
    <d v="2021-03-31T00:00:00"/>
    <d v="2021-05-30T00:00:00"/>
    <n v="0"/>
    <n v="1"/>
    <n v="0"/>
    <n v="30"/>
    <n v="2"/>
    <n v="0"/>
    <n v="0"/>
    <n v="6000"/>
    <n v="6000"/>
    <n v="6000"/>
    <n v="0"/>
    <n v="0"/>
    <n v="0"/>
    <m/>
    <n v="0"/>
    <n v="0"/>
    <n v="0"/>
    <m/>
    <m/>
    <d v="2021-03-31T00:00:00"/>
    <n v="1"/>
    <s v="O"/>
    <n v="1"/>
    <n v="30"/>
    <n v="0"/>
    <m/>
    <m/>
    <m/>
    <m/>
    <m/>
    <m/>
    <n v="1"/>
    <n v="1"/>
    <m/>
    <m/>
    <n v="5656"/>
    <s v="CREDITOS DE CONSUMO"/>
    <n v="0"/>
    <n v="0"/>
    <n v="890480123"/>
    <s v="UNIVERSIDAD DE CARTAGENA"/>
    <n v="5"/>
    <m/>
    <m/>
    <m/>
    <m/>
    <n v="2"/>
    <n v="7"/>
    <n v="2"/>
  </r>
  <r>
    <n v="12708578"/>
    <s v="C"/>
    <x v="544"/>
    <x v="0"/>
    <n v="4"/>
    <n v="15829"/>
    <d v="2020-10-29T00:00:00"/>
    <d v="2026-12-30T00:00:00"/>
    <n v="0"/>
    <n v="1"/>
    <n v="5"/>
    <n v="30"/>
    <n v="2"/>
    <n v="17726461"/>
    <n v="19240000"/>
    <n v="18698669"/>
    <n v="417156"/>
    <n v="17971522"/>
    <n v="0"/>
    <n v="0"/>
    <n v="0"/>
    <m/>
    <n v="0"/>
    <n v="0"/>
    <n v="0"/>
    <m/>
    <m/>
    <d v="2021-03-30T00:00:00"/>
    <n v="1"/>
    <s v="O"/>
    <n v="1"/>
    <n v="30"/>
    <n v="0"/>
    <m/>
    <m/>
    <m/>
    <m/>
    <m/>
    <m/>
    <n v="1"/>
    <n v="1"/>
    <m/>
    <m/>
    <n v="5262944"/>
    <s v="CREDITOS DE CONSUMO"/>
    <n v="0"/>
    <n v="0"/>
    <n v="890480123"/>
    <s v="UNIVERSIDAD DE CARTAGENA"/>
    <n v="3"/>
    <n v="6"/>
    <d v="2020-04-30T00:00:00"/>
    <s v="A"/>
    <n v="3"/>
    <n v="1"/>
    <n v="7"/>
    <n v="1"/>
  </r>
  <r>
    <n v="5795297"/>
    <s v="C"/>
    <x v="544"/>
    <x v="0"/>
    <n v="4"/>
    <n v="15830"/>
    <d v="2020-10-29T00:00:00"/>
    <d v="2027-01-30T00:00:00"/>
    <n v="0"/>
    <n v="1"/>
    <n v="5"/>
    <n v="30"/>
    <n v="2"/>
    <n v="12185828"/>
    <n v="12890000"/>
    <n v="8588235"/>
    <n v="164152"/>
    <n v="8195276"/>
    <n v="0"/>
    <n v="0"/>
    <n v="0"/>
    <m/>
    <n v="0"/>
    <n v="0"/>
    <n v="0"/>
    <m/>
    <m/>
    <d v="2021-03-30T00:00:00"/>
    <n v="1"/>
    <s v="O"/>
    <n v="1"/>
    <n v="30"/>
    <n v="0"/>
    <m/>
    <m/>
    <m/>
    <m/>
    <m/>
    <m/>
    <n v="1"/>
    <n v="1"/>
    <m/>
    <m/>
    <n v="2399979"/>
    <s v="CREDITOS DE CONSUMO"/>
    <n v="0"/>
    <n v="0"/>
    <n v="890480123"/>
    <s v="UNIVERSIDAD DE CARTAGENA"/>
    <n v="3"/>
    <n v="6"/>
    <d v="2020-04-30T00:00:00"/>
    <s v="A"/>
    <n v="3"/>
    <n v="1"/>
    <n v="7"/>
    <n v="1"/>
  </r>
  <r>
    <n v="82036574"/>
    <s v="C"/>
    <x v="545"/>
    <x v="2"/>
    <n v="4"/>
    <n v="16907"/>
    <d v="2020-10-29T00:00:00"/>
    <d v="2027-03-31T00:00:00"/>
    <n v="0"/>
    <n v="1"/>
    <n v="5"/>
    <n v="30"/>
    <n v="2"/>
    <n v="9119043"/>
    <n v="9510000"/>
    <n v="91999026"/>
    <n v="1582657"/>
    <n v="87471284"/>
    <n v="0"/>
    <n v="0"/>
    <n v="0"/>
    <m/>
    <n v="0"/>
    <n v="0"/>
    <n v="0"/>
    <m/>
    <m/>
    <d v="2021-03-31T00:00:00"/>
    <n v="9"/>
    <s v="O"/>
    <n v="1"/>
    <n v="30"/>
    <n v="0"/>
    <m/>
    <m/>
    <m/>
    <m/>
    <m/>
    <m/>
    <n v="1"/>
    <n v="1"/>
    <m/>
    <m/>
    <n v="5434710"/>
    <s v="CREDITOS DE CONSUMO"/>
    <n v="0"/>
    <n v="0"/>
    <m/>
    <m/>
    <n v="5"/>
    <m/>
    <m/>
    <m/>
    <m/>
    <n v="1"/>
    <n v="7"/>
    <n v="1"/>
  </r>
  <r>
    <n v="11087490"/>
    <s v="C"/>
    <x v="545"/>
    <x v="0"/>
    <n v="4"/>
    <n v="17897"/>
    <d v="2020-12-17T00:00:00"/>
    <d v="2027-12-30T00:00:00"/>
    <n v="0"/>
    <n v="1"/>
    <n v="3"/>
    <n v="30"/>
    <n v="2"/>
    <n v="16011168"/>
    <n v="17240000"/>
    <n v="12061733"/>
    <n v="239648"/>
    <n v="11822008"/>
    <n v="0"/>
    <n v="0"/>
    <n v="0"/>
    <m/>
    <n v="0"/>
    <n v="0"/>
    <n v="0"/>
    <m/>
    <m/>
    <d v="2021-03-30T00:00:00"/>
    <n v="1"/>
    <s v="O"/>
    <n v="1"/>
    <n v="30"/>
    <n v="0"/>
    <m/>
    <m/>
    <m/>
    <m/>
    <m/>
    <m/>
    <n v="1"/>
    <n v="1"/>
    <m/>
    <m/>
    <n v="734518"/>
    <s v="CREDITOS DE CONSUMO"/>
    <n v="0"/>
    <n v="0"/>
    <n v="890480123"/>
    <s v="UNIVERSIDAD DE CARTAGENA"/>
    <n v="5"/>
    <m/>
    <m/>
    <m/>
    <m/>
    <n v="1"/>
    <n v="7"/>
    <n v="2"/>
  </r>
  <r>
    <n v="83972243"/>
    <s v="C"/>
    <x v="546"/>
    <x v="0"/>
    <n v="4"/>
    <n v="17629"/>
    <d v="2020-09-29T00:00:00"/>
    <d v="2027-09-30T00:00:00"/>
    <n v="0"/>
    <n v="1"/>
    <n v="6"/>
    <n v="30"/>
    <n v="2"/>
    <n v="12185828"/>
    <n v="12890000"/>
    <n v="90616620"/>
    <n v="1608650"/>
    <n v="86375514"/>
    <n v="0"/>
    <n v="0"/>
    <n v="0"/>
    <m/>
    <n v="0"/>
    <n v="0"/>
    <n v="0"/>
    <m/>
    <m/>
    <d v="2021-03-30T00:00:00"/>
    <n v="9"/>
    <s v="O"/>
    <n v="1"/>
    <n v="30"/>
    <n v="0"/>
    <m/>
    <m/>
    <m/>
    <m/>
    <m/>
    <m/>
    <n v="1"/>
    <n v="1"/>
    <m/>
    <m/>
    <n v="2403271"/>
    <s v="CREDITOS DE CONSUMO"/>
    <n v="0"/>
    <n v="0"/>
    <n v="890480123"/>
    <s v="UNIVERSIDAD DE CARTAGENA"/>
    <n v="5"/>
    <m/>
    <m/>
    <m/>
    <m/>
    <n v="1"/>
    <n v="7"/>
    <n v="2"/>
  </r>
  <r>
    <n v="2114511"/>
    <s v="C"/>
    <x v="547"/>
    <x v="0"/>
    <n v="4"/>
    <n v="17715"/>
    <d v="2020-10-15T00:00:00"/>
    <d v="2022-10-30T00:00:00"/>
    <n v="0"/>
    <n v="1"/>
    <n v="5"/>
    <n v="30"/>
    <n v="2"/>
    <n v="8648788"/>
    <n v="9000000"/>
    <n v="4500000"/>
    <n v="204857"/>
    <n v="3625068"/>
    <n v="0"/>
    <n v="0"/>
    <n v="0"/>
    <m/>
    <n v="0"/>
    <n v="0"/>
    <n v="0"/>
    <m/>
    <m/>
    <d v="2021-03-30T00:00:00"/>
    <n v="1"/>
    <s v="O"/>
    <n v="1"/>
    <n v="30"/>
    <n v="0"/>
    <m/>
    <m/>
    <m/>
    <m/>
    <m/>
    <m/>
    <n v="1"/>
    <n v="1"/>
    <m/>
    <m/>
    <n v="1510557"/>
    <s v="CREDITOS DE CONSUMO"/>
    <n v="0"/>
    <n v="0"/>
    <n v="890480123"/>
    <s v="UNIVERSIDAD DE CARTAGENA"/>
    <n v="5"/>
    <m/>
    <m/>
    <m/>
    <m/>
    <n v="1"/>
    <n v="7"/>
    <n v="2"/>
  </r>
  <r>
    <n v="2218077"/>
    <s v="C"/>
    <x v="547"/>
    <x v="0"/>
    <n v="4"/>
    <n v="17803"/>
    <d v="2020-11-11T00:00:00"/>
    <d v="2022-11-30T00:00:00"/>
    <n v="0"/>
    <n v="1"/>
    <n v="4"/>
    <n v="30"/>
    <n v="2"/>
    <n v="8648788"/>
    <n v="9000000"/>
    <n v="4500000"/>
    <n v="204857"/>
    <n v="3802620"/>
    <n v="0"/>
    <n v="0"/>
    <n v="0"/>
    <m/>
    <n v="0"/>
    <n v="0"/>
    <n v="0"/>
    <m/>
    <m/>
    <d v="2021-03-30T00:00:00"/>
    <n v="1"/>
    <s v="O"/>
    <n v="1"/>
    <n v="30"/>
    <n v="0"/>
    <m/>
    <m/>
    <m/>
    <m/>
    <m/>
    <m/>
    <n v="1"/>
    <n v="1"/>
    <m/>
    <m/>
    <n v="1584543"/>
    <s v="CREDITOS DE CONSUMO"/>
    <n v="0"/>
    <n v="0"/>
    <n v="890480123"/>
    <s v="UNIVERSIDAD DE CARTAGENA"/>
    <n v="5"/>
    <m/>
    <m/>
    <m/>
    <m/>
    <n v="1"/>
    <n v="7"/>
    <n v="2"/>
  </r>
  <r>
    <n v="22518257"/>
    <s v="C"/>
    <x v="547"/>
    <x v="1"/>
    <n v="4"/>
    <n v="13587"/>
    <d v="2018-01-26T00:00:00"/>
    <d v="2030-01-26T00:00:00"/>
    <n v="4"/>
    <n v="1"/>
    <n v="37"/>
    <n v="30"/>
    <n v="2"/>
    <n v="12185828"/>
    <n v="12890000"/>
    <n v="45000000"/>
    <n v="596112"/>
    <n v="38604780"/>
    <n v="52244"/>
    <n v="0"/>
    <n v="101000000"/>
    <s v="                              "/>
    <n v="0"/>
    <n v="0"/>
    <n v="0"/>
    <m/>
    <m/>
    <d v="2021-03-30T00:00:00"/>
    <n v="2"/>
    <s v="O"/>
    <n v="1"/>
    <n v="30"/>
    <n v="18116"/>
    <n v="2"/>
    <n v="0"/>
    <n v="1"/>
    <n v="0"/>
    <n v="0"/>
    <n v="0"/>
    <n v="1"/>
    <n v="1"/>
    <m/>
    <m/>
    <n v="16086523"/>
    <s v="CREDITO DE VIVIENDA"/>
    <n v="0"/>
    <n v="0"/>
    <n v="890480123"/>
    <s v="UNIVERSIDAD DE CARTAGENA"/>
    <n v="5"/>
    <m/>
    <m/>
    <m/>
    <m/>
    <n v="1"/>
    <n v="7"/>
    <n v="2"/>
  </r>
  <r>
    <n v="60729581"/>
    <s v="C"/>
    <x v="548"/>
    <x v="3"/>
    <n v="4"/>
    <n v="18244"/>
    <d v="2021-03-08T00:00:00"/>
    <d v="2028-03-30T00:00:00"/>
    <n v="0"/>
    <n v="1"/>
    <n v="2"/>
    <n v="30"/>
    <n v="2"/>
    <n v="10971158"/>
    <n v="11540000"/>
    <n v="67680000"/>
    <n v="1157820"/>
    <n v="66522180"/>
    <n v="0"/>
    <n v="0"/>
    <n v="75200000"/>
    <s v="                              "/>
    <n v="0"/>
    <n v="0"/>
    <n v="0"/>
    <m/>
    <m/>
    <d v="2021-03-30T00:00:00"/>
    <n v="3"/>
    <s v="O"/>
    <n v="1"/>
    <n v="30"/>
    <n v="0"/>
    <m/>
    <m/>
    <m/>
    <m/>
    <m/>
    <m/>
    <n v="1"/>
    <n v="1"/>
    <m/>
    <m/>
    <n v="5792599"/>
    <s v="CREDITOS DE CONSUMO"/>
    <n v="0"/>
    <n v="0"/>
    <n v="890480123"/>
    <s v="UNIVERSIDAD DE CARTAGENA"/>
    <n v="5"/>
    <m/>
    <m/>
    <m/>
    <m/>
    <n v="1"/>
    <n v="7"/>
    <n v="2"/>
  </r>
  <r>
    <n v="15189381"/>
    <s v="C"/>
    <x v="549"/>
    <x v="0"/>
    <n v="4"/>
    <n v="15054"/>
    <d v="2020-10-29T00:00:00"/>
    <d v="2026-04-28T00:00:00"/>
    <n v="0"/>
    <n v="1"/>
    <n v="5"/>
    <n v="30"/>
    <n v="2"/>
    <n v="12185828"/>
    <n v="12890000"/>
    <n v="26639795"/>
    <n v="561882"/>
    <n v="24888823"/>
    <n v="0"/>
    <n v="0"/>
    <n v="0"/>
    <m/>
    <n v="0"/>
    <n v="0"/>
    <n v="0"/>
    <m/>
    <m/>
    <d v="2021-03-30T00:00:00"/>
    <n v="1"/>
    <s v="O"/>
    <n v="1"/>
    <n v="30"/>
    <n v="0"/>
    <m/>
    <m/>
    <m/>
    <m/>
    <m/>
    <m/>
    <n v="1"/>
    <n v="1"/>
    <m/>
    <m/>
    <n v="9699442"/>
    <s v="CREDITOS DE CONSUMO"/>
    <n v="0"/>
    <n v="0"/>
    <n v="890480123"/>
    <s v="UNIVERSIDAD DE CARTAGENA"/>
    <n v="5"/>
    <m/>
    <m/>
    <m/>
    <m/>
    <n v="1"/>
    <n v="7"/>
    <n v="1"/>
  </r>
  <r>
    <n v="898344"/>
    <s v="C"/>
    <x v="550"/>
    <x v="0"/>
    <n v="4"/>
    <n v="17290"/>
    <d v="2020-06-30T00:00:00"/>
    <d v="2022-06-30T00:00:00"/>
    <n v="0"/>
    <n v="1"/>
    <n v="9"/>
    <n v="30"/>
    <n v="2"/>
    <n v="12185828"/>
    <n v="12890000"/>
    <n v="1690000"/>
    <n v="79701"/>
    <n v="1103551"/>
    <n v="0"/>
    <n v="0"/>
    <n v="0"/>
    <m/>
    <n v="0"/>
    <n v="0"/>
    <n v="0"/>
    <m/>
    <m/>
    <d v="2021-03-30T00:00:00"/>
    <n v="1"/>
    <s v="O"/>
    <n v="1"/>
    <n v="30"/>
    <n v="0"/>
    <m/>
    <m/>
    <m/>
    <m/>
    <m/>
    <m/>
    <n v="1"/>
    <n v="1"/>
    <m/>
    <m/>
    <n v="205207"/>
    <s v="CREDITOS DE CONSUMO"/>
    <n v="0"/>
    <n v="0"/>
    <n v="890480123"/>
    <s v="UNIVERSIDAD DE CARTAGENA"/>
    <n v="5"/>
    <m/>
    <m/>
    <m/>
    <m/>
    <n v="1"/>
    <n v="7"/>
    <n v="2"/>
  </r>
  <r>
    <n v="29551774"/>
    <s v="C"/>
    <x v="550"/>
    <x v="0"/>
    <n v="4"/>
    <n v="17808"/>
    <d v="2020-11-17T00:00:00"/>
    <d v="2025-11-30T00:00:00"/>
    <n v="0"/>
    <n v="1"/>
    <n v="4"/>
    <n v="30"/>
    <n v="2"/>
    <n v="9568969"/>
    <n v="10000000"/>
    <n v="38329783"/>
    <n v="806289"/>
    <n v="36302214"/>
    <n v="0"/>
    <n v="0"/>
    <n v="0"/>
    <m/>
    <n v="0"/>
    <n v="0"/>
    <n v="0"/>
    <m/>
    <m/>
    <d v="2021-03-30T00:00:00"/>
    <n v="1"/>
    <s v="O"/>
    <n v="1"/>
    <n v="30"/>
    <n v="0"/>
    <m/>
    <m/>
    <m/>
    <m/>
    <m/>
    <m/>
    <n v="1"/>
    <n v="1"/>
    <m/>
    <m/>
    <n v="6750440"/>
    <s v="CREDITOS DE CONSUMO"/>
    <n v="0"/>
    <n v="0"/>
    <n v="890480123"/>
    <s v="UNIVERSIDAD DE CARTAGENA"/>
    <n v="5"/>
    <m/>
    <m/>
    <m/>
    <m/>
    <n v="1"/>
    <n v="7"/>
    <n v="2"/>
  </r>
  <r>
    <n v="4884"/>
    <s v="C"/>
    <x v="550"/>
    <x v="0"/>
    <n v="4"/>
    <n v="550025692"/>
    <d v="2021-03-31T00:00:00"/>
    <d v="2021-05-30T00:00:00"/>
    <n v="0"/>
    <n v="1"/>
    <n v="0"/>
    <n v="30"/>
    <n v="2"/>
    <n v="0"/>
    <n v="0"/>
    <n v="6000"/>
    <n v="6000"/>
    <n v="6000"/>
    <n v="0"/>
    <n v="0"/>
    <n v="0"/>
    <m/>
    <n v="0"/>
    <n v="0"/>
    <n v="0"/>
    <m/>
    <m/>
    <d v="2021-03-31T00:00:00"/>
    <n v="1"/>
    <s v="O"/>
    <n v="1"/>
    <n v="30"/>
    <n v="0"/>
    <m/>
    <m/>
    <m/>
    <m/>
    <m/>
    <m/>
    <n v="1"/>
    <n v="1"/>
    <m/>
    <m/>
    <n v="1116"/>
    <s v="CREDITOS DE CONSUMO"/>
    <n v="0"/>
    <n v="0"/>
    <n v="890480123"/>
    <s v="UNIVERSIDAD DE CARTAGENA"/>
    <n v="5"/>
    <m/>
    <m/>
    <m/>
    <m/>
    <n v="2"/>
    <n v="7"/>
    <n v="2"/>
  </r>
  <r>
    <n v="11133572"/>
    <s v="C"/>
    <x v="551"/>
    <x v="0"/>
    <n v="4"/>
    <n v="18048"/>
    <d v="2021-01-08T00:00:00"/>
    <d v="2028-01-30T00:00:00"/>
    <n v="0"/>
    <n v="1"/>
    <n v="5"/>
    <n v="30"/>
    <n v="2"/>
    <n v="16011168"/>
    <n v="17240000"/>
    <n v="24352604"/>
    <n v="483848"/>
    <n v="23534859"/>
    <n v="0"/>
    <n v="0"/>
    <n v="0"/>
    <m/>
    <n v="0"/>
    <n v="0"/>
    <n v="0"/>
    <m/>
    <m/>
    <d v="2021-03-30T00:00:00"/>
    <n v="1"/>
    <s v="O"/>
    <n v="1"/>
    <n v="30"/>
    <n v="0"/>
    <m/>
    <m/>
    <m/>
    <m/>
    <m/>
    <m/>
    <n v="1"/>
    <n v="1"/>
    <m/>
    <m/>
    <n v="12401287"/>
    <s v="CREDITOS DE CONSUMO"/>
    <n v="0"/>
    <n v="0"/>
    <n v="890480123"/>
    <s v="UNIVERSIDAD DE CARTAGENA"/>
    <n v="5"/>
    <m/>
    <m/>
    <m/>
    <m/>
    <n v="1"/>
    <n v="7"/>
    <n v="2"/>
  </r>
  <r>
    <n v="37626"/>
    <s v="C"/>
    <x v="551"/>
    <x v="0"/>
    <n v="4"/>
    <n v="550016375"/>
    <d v="2017-08-02T00:00:00"/>
    <d v="2023-08-30T00:00:00"/>
    <n v="0"/>
    <n v="1"/>
    <n v="7"/>
    <n v="30"/>
    <n v="2"/>
    <n v="22490513"/>
    <n v="24960000"/>
    <n v="93135"/>
    <n v="3581"/>
    <n v="79537"/>
    <n v="0"/>
    <n v="0"/>
    <n v="0"/>
    <m/>
    <n v="0"/>
    <n v="0"/>
    <n v="0"/>
    <m/>
    <m/>
    <d v="2021-03-30T00:00:00"/>
    <n v="1"/>
    <s v="O"/>
    <n v="1"/>
    <n v="30"/>
    <n v="0"/>
    <m/>
    <m/>
    <m/>
    <m/>
    <m/>
    <m/>
    <n v="1"/>
    <n v="1"/>
    <m/>
    <m/>
    <n v="41911"/>
    <s v="CREDITOS DE CONSUMO"/>
    <n v="0"/>
    <n v="0"/>
    <n v="890480123"/>
    <s v="UNIVERSIDAD DE CARTAGENA"/>
    <n v="5"/>
    <m/>
    <m/>
    <m/>
    <m/>
    <n v="2"/>
    <n v="7"/>
    <n v="2"/>
  </r>
  <r>
    <n v="16612"/>
    <s v="C"/>
    <x v="551"/>
    <x v="0"/>
    <n v="4"/>
    <n v="550016376"/>
    <d v="2017-08-02T00:00:00"/>
    <d v="2022-09-30T00:00:00"/>
    <n v="0"/>
    <n v="1"/>
    <n v="18"/>
    <n v="30"/>
    <n v="2"/>
    <n v="22490513"/>
    <n v="24960000"/>
    <n v="60265"/>
    <n v="2317"/>
    <n v="35116"/>
    <n v="0"/>
    <n v="0"/>
    <n v="0"/>
    <m/>
    <n v="0"/>
    <n v="0"/>
    <n v="0"/>
    <m/>
    <m/>
    <d v="2021-03-30T00:00:00"/>
    <n v="1"/>
    <s v="O"/>
    <n v="1"/>
    <n v="30"/>
    <n v="0"/>
    <m/>
    <m/>
    <m/>
    <m/>
    <m/>
    <m/>
    <n v="1"/>
    <n v="1"/>
    <m/>
    <m/>
    <n v="18504"/>
    <s v="CREDITOS DE CONSUMO"/>
    <n v="0"/>
    <n v="0"/>
    <n v="890480123"/>
    <s v="UNIVERSIDAD DE CARTAGENA"/>
    <n v="5"/>
    <m/>
    <m/>
    <m/>
    <m/>
    <n v="2"/>
    <n v="7"/>
    <n v="2"/>
  </r>
  <r>
    <n v="10204"/>
    <s v="C"/>
    <x v="551"/>
    <x v="0"/>
    <n v="4"/>
    <n v="550016381"/>
    <d v="2017-08-02T00:00:00"/>
    <d v="2022-09-30T00:00:00"/>
    <n v="0"/>
    <n v="1"/>
    <n v="18"/>
    <n v="30"/>
    <n v="2"/>
    <n v="22490513"/>
    <n v="24960000"/>
    <n v="37001"/>
    <n v="1422"/>
    <n v="21569"/>
    <n v="0"/>
    <n v="0"/>
    <n v="0"/>
    <m/>
    <n v="0"/>
    <n v="0"/>
    <n v="0"/>
    <m/>
    <m/>
    <d v="2021-03-30T00:00:00"/>
    <n v="1"/>
    <s v="O"/>
    <n v="1"/>
    <n v="30"/>
    <n v="0"/>
    <m/>
    <m/>
    <m/>
    <m/>
    <m/>
    <m/>
    <n v="1"/>
    <n v="1"/>
    <m/>
    <m/>
    <n v="11365"/>
    <s v="CREDITOS DE CONSUMO"/>
    <n v="0"/>
    <n v="0"/>
    <n v="890480123"/>
    <s v="UNIVERSIDAD DE CARTAGENA"/>
    <n v="5"/>
    <m/>
    <m/>
    <m/>
    <m/>
    <n v="2"/>
    <n v="7"/>
    <n v="2"/>
  </r>
  <r>
    <n v="10261"/>
    <s v="C"/>
    <x v="551"/>
    <x v="0"/>
    <n v="4"/>
    <n v="550016408"/>
    <d v="2017-08-06T00:00:00"/>
    <d v="2022-06-30T00:00:00"/>
    <n v="0"/>
    <n v="1"/>
    <n v="21"/>
    <n v="30"/>
    <n v="2"/>
    <n v="22490513"/>
    <n v="24960000"/>
    <n v="43536"/>
    <n v="1674"/>
    <n v="21691"/>
    <n v="0"/>
    <n v="0"/>
    <n v="0"/>
    <m/>
    <n v="0"/>
    <n v="0"/>
    <n v="0"/>
    <m/>
    <m/>
    <d v="2021-03-30T00:00:00"/>
    <n v="1"/>
    <s v="O"/>
    <n v="1"/>
    <n v="30"/>
    <n v="0"/>
    <m/>
    <m/>
    <m/>
    <m/>
    <m/>
    <m/>
    <n v="1"/>
    <n v="1"/>
    <m/>
    <m/>
    <n v="11430"/>
    <s v="CREDITOS DE CONSUMO"/>
    <n v="0"/>
    <n v="0"/>
    <n v="890480123"/>
    <s v="UNIVERSIDAD DE CARTAGENA"/>
    <n v="5"/>
    <m/>
    <m/>
    <m/>
    <m/>
    <n v="2"/>
    <n v="7"/>
    <n v="2"/>
  </r>
  <r>
    <n v="38777"/>
    <s v="C"/>
    <x v="551"/>
    <x v="0"/>
    <n v="4"/>
    <n v="550016757"/>
    <d v="2017-09-03T00:00:00"/>
    <d v="2022-06-30T00:00:00"/>
    <n v="0"/>
    <n v="1"/>
    <n v="21"/>
    <n v="30"/>
    <n v="2"/>
    <n v="22490513"/>
    <n v="24960000"/>
    <n v="164378"/>
    <n v="6319"/>
    <n v="81969"/>
    <n v="0"/>
    <n v="0"/>
    <n v="0"/>
    <m/>
    <n v="0"/>
    <n v="0"/>
    <n v="0"/>
    <m/>
    <m/>
    <d v="2021-03-30T00:00:00"/>
    <n v="1"/>
    <s v="O"/>
    <n v="1"/>
    <n v="30"/>
    <n v="0"/>
    <m/>
    <m/>
    <m/>
    <m/>
    <m/>
    <m/>
    <n v="1"/>
    <n v="1"/>
    <m/>
    <m/>
    <n v="43192"/>
    <s v="CREDITOS DE CONSUMO"/>
    <n v="0"/>
    <n v="0"/>
    <n v="890480123"/>
    <s v="UNIVERSIDAD DE CARTAGENA"/>
    <n v="5"/>
    <m/>
    <m/>
    <m/>
    <m/>
    <n v="2"/>
    <n v="7"/>
    <n v="2"/>
  </r>
  <r>
    <n v="23524"/>
    <s v="C"/>
    <x v="551"/>
    <x v="0"/>
    <n v="4"/>
    <n v="550017168"/>
    <d v="2017-10-12T00:00:00"/>
    <d v="2022-06-30T00:00:00"/>
    <n v="0"/>
    <n v="1"/>
    <n v="21"/>
    <n v="30"/>
    <n v="2"/>
    <n v="22490513"/>
    <n v="24960000"/>
    <n v="99725"/>
    <n v="3834"/>
    <n v="49726"/>
    <n v="0"/>
    <n v="0"/>
    <n v="0"/>
    <m/>
    <n v="0"/>
    <n v="0"/>
    <n v="0"/>
    <m/>
    <m/>
    <d v="2021-03-30T00:00:00"/>
    <n v="1"/>
    <s v="O"/>
    <n v="1"/>
    <n v="30"/>
    <n v="0"/>
    <m/>
    <m/>
    <m/>
    <m/>
    <m/>
    <m/>
    <n v="1"/>
    <n v="1"/>
    <m/>
    <m/>
    <n v="26202"/>
    <s v="CREDITOS DE CONSUMO"/>
    <n v="0"/>
    <n v="0"/>
    <n v="890480123"/>
    <s v="UNIVERSIDAD DE CARTAGENA"/>
    <n v="5"/>
    <m/>
    <m/>
    <m/>
    <m/>
    <n v="2"/>
    <n v="7"/>
    <n v="2"/>
  </r>
  <r>
    <n v="11174"/>
    <s v="C"/>
    <x v="551"/>
    <x v="0"/>
    <n v="4"/>
    <n v="550017200"/>
    <d v="2017-10-16T00:00:00"/>
    <d v="2022-06-30T00:00:00"/>
    <n v="0"/>
    <n v="1"/>
    <n v="21"/>
    <n v="30"/>
    <n v="2"/>
    <n v="22490513"/>
    <n v="24960000"/>
    <n v="47384"/>
    <n v="1822"/>
    <n v="23620"/>
    <n v="0"/>
    <n v="0"/>
    <n v="0"/>
    <m/>
    <n v="0"/>
    <n v="0"/>
    <n v="0"/>
    <m/>
    <m/>
    <d v="2021-03-30T00:00:00"/>
    <n v="1"/>
    <s v="O"/>
    <n v="1"/>
    <n v="30"/>
    <n v="0"/>
    <m/>
    <m/>
    <m/>
    <m/>
    <m/>
    <m/>
    <n v="1"/>
    <n v="1"/>
    <m/>
    <m/>
    <n v="12446"/>
    <s v="CREDITOS DE CONSUMO"/>
    <n v="0"/>
    <n v="0"/>
    <n v="890480123"/>
    <s v="UNIVERSIDAD DE CARTAGENA"/>
    <n v="5"/>
    <m/>
    <m/>
    <m/>
    <m/>
    <n v="2"/>
    <n v="7"/>
    <n v="2"/>
  </r>
  <r>
    <n v="5597"/>
    <s v="C"/>
    <x v="551"/>
    <x v="0"/>
    <n v="4"/>
    <n v="550017208"/>
    <d v="2017-10-17T00:00:00"/>
    <d v="2022-06-30T00:00:00"/>
    <n v="0"/>
    <n v="1"/>
    <n v="21"/>
    <n v="30"/>
    <n v="2"/>
    <n v="22490513"/>
    <n v="24960000"/>
    <n v="23706"/>
    <n v="911"/>
    <n v="11832"/>
    <n v="0"/>
    <n v="0"/>
    <n v="0"/>
    <m/>
    <n v="0"/>
    <n v="0"/>
    <n v="0"/>
    <m/>
    <m/>
    <d v="2021-03-30T00:00:00"/>
    <n v="1"/>
    <s v="O"/>
    <n v="1"/>
    <n v="30"/>
    <n v="0"/>
    <m/>
    <m/>
    <m/>
    <m/>
    <m/>
    <m/>
    <n v="1"/>
    <n v="1"/>
    <m/>
    <m/>
    <n v="6235"/>
    <s v="CREDITOS DE CONSUMO"/>
    <n v="0"/>
    <n v="0"/>
    <n v="890480123"/>
    <s v="UNIVERSIDAD DE CARTAGENA"/>
    <n v="5"/>
    <m/>
    <m/>
    <m/>
    <m/>
    <n v="2"/>
    <n v="7"/>
    <n v="2"/>
  </r>
  <r>
    <n v="23924"/>
    <s v="C"/>
    <x v="551"/>
    <x v="0"/>
    <n v="4"/>
    <n v="550017212"/>
    <d v="2017-10-17T00:00:00"/>
    <d v="2022-06-30T00:00:00"/>
    <n v="0"/>
    <n v="1"/>
    <n v="21"/>
    <n v="30"/>
    <n v="2"/>
    <n v="22490513"/>
    <n v="24960000"/>
    <n v="101428"/>
    <n v="3899"/>
    <n v="50572"/>
    <n v="0"/>
    <n v="0"/>
    <n v="0"/>
    <m/>
    <n v="0"/>
    <n v="0"/>
    <n v="0"/>
    <m/>
    <m/>
    <d v="2021-03-30T00:00:00"/>
    <n v="1"/>
    <s v="O"/>
    <n v="1"/>
    <n v="30"/>
    <n v="0"/>
    <m/>
    <m/>
    <m/>
    <m/>
    <m/>
    <m/>
    <n v="1"/>
    <n v="1"/>
    <m/>
    <m/>
    <n v="26648"/>
    <s v="CREDITOS DE CONSUMO"/>
    <n v="0"/>
    <n v="0"/>
    <n v="890480123"/>
    <s v="UNIVERSIDAD DE CARTAGENA"/>
    <n v="5"/>
    <m/>
    <m/>
    <m/>
    <m/>
    <n v="2"/>
    <n v="7"/>
    <n v="2"/>
  </r>
  <r>
    <n v="124850"/>
    <s v="C"/>
    <x v="551"/>
    <x v="0"/>
    <n v="4"/>
    <n v="550021056"/>
    <d v="2019-04-15T00:00:00"/>
    <d v="2022-04-30T00:00:00"/>
    <n v="0"/>
    <n v="1"/>
    <n v="23"/>
    <n v="30"/>
    <n v="2"/>
    <n v="22490513"/>
    <n v="24960000"/>
    <n v="600000"/>
    <n v="23067"/>
    <n v="263915"/>
    <n v="0"/>
    <n v="0"/>
    <n v="0"/>
    <m/>
    <n v="0"/>
    <n v="0"/>
    <n v="0"/>
    <m/>
    <m/>
    <d v="2021-03-30T00:00:00"/>
    <n v="1"/>
    <s v="O"/>
    <n v="1"/>
    <n v="30"/>
    <n v="0"/>
    <m/>
    <m/>
    <m/>
    <m/>
    <m/>
    <m/>
    <n v="1"/>
    <n v="1"/>
    <m/>
    <m/>
    <n v="139065"/>
    <s v="CREDITOS DE CONSUMO"/>
    <n v="0"/>
    <n v="0"/>
    <n v="890480123"/>
    <s v="UNIVERSIDAD DE CARTAGENA"/>
    <n v="5"/>
    <m/>
    <m/>
    <m/>
    <m/>
    <n v="2"/>
    <n v="7"/>
    <n v="2"/>
  </r>
  <r>
    <n v="112363"/>
    <s v="C"/>
    <x v="551"/>
    <x v="0"/>
    <n v="4"/>
    <n v="550021057"/>
    <d v="2019-04-15T00:00:00"/>
    <d v="2022-04-30T00:00:00"/>
    <n v="0"/>
    <n v="1"/>
    <n v="23"/>
    <n v="30"/>
    <n v="2"/>
    <n v="22490513"/>
    <n v="24960000"/>
    <n v="540000"/>
    <n v="20760"/>
    <n v="237520"/>
    <n v="0"/>
    <n v="0"/>
    <n v="0"/>
    <m/>
    <n v="0"/>
    <n v="0"/>
    <n v="0"/>
    <m/>
    <m/>
    <d v="2021-03-30T00:00:00"/>
    <n v="1"/>
    <s v="O"/>
    <n v="1"/>
    <n v="30"/>
    <n v="0"/>
    <m/>
    <m/>
    <m/>
    <m/>
    <m/>
    <m/>
    <n v="1"/>
    <n v="1"/>
    <m/>
    <m/>
    <n v="125157"/>
    <s v="CREDITOS DE CONSUMO"/>
    <n v="0"/>
    <n v="0"/>
    <n v="890480123"/>
    <s v="UNIVERSIDAD DE CARTAGENA"/>
    <n v="5"/>
    <m/>
    <m/>
    <m/>
    <m/>
    <n v="2"/>
    <n v="7"/>
    <n v="2"/>
  </r>
  <r>
    <n v="10"/>
    <s v="C"/>
    <x v="551"/>
    <x v="0"/>
    <n v="4"/>
    <n v="550025499"/>
    <d v="2021-02-28T00:00:00"/>
    <d v="2021-04-30T00:00:00"/>
    <n v="0"/>
    <n v="1"/>
    <n v="0"/>
    <n v="30"/>
    <n v="2"/>
    <n v="0"/>
    <n v="0"/>
    <n v="6000"/>
    <n v="6000"/>
    <n v="22"/>
    <n v="0"/>
    <n v="0"/>
    <n v="0"/>
    <m/>
    <n v="0"/>
    <n v="0"/>
    <n v="0"/>
    <m/>
    <m/>
    <d v="2021-03-30T00:00:00"/>
    <n v="1"/>
    <s v="O"/>
    <n v="1"/>
    <n v="30"/>
    <n v="0"/>
    <m/>
    <m/>
    <m/>
    <m/>
    <m/>
    <m/>
    <n v="1"/>
    <n v="1"/>
    <m/>
    <m/>
    <n v="12"/>
    <s v="CREDITOS DE CONSUMO"/>
    <n v="0"/>
    <n v="0"/>
    <n v="890480123"/>
    <s v="UNIVERSIDAD DE CARTAGENA"/>
    <n v="5"/>
    <m/>
    <m/>
    <m/>
    <m/>
    <n v="2"/>
    <n v="7"/>
    <n v="2"/>
  </r>
  <r>
    <n v="2838"/>
    <s v="C"/>
    <x v="551"/>
    <x v="0"/>
    <n v="4"/>
    <n v="550025685"/>
    <d v="2021-03-31T00:00:00"/>
    <d v="2021-05-30T00:00:00"/>
    <n v="0"/>
    <n v="1"/>
    <n v="0"/>
    <n v="30"/>
    <n v="2"/>
    <n v="0"/>
    <n v="0"/>
    <n v="6000"/>
    <n v="6000"/>
    <n v="6000"/>
    <n v="0"/>
    <n v="0"/>
    <n v="0"/>
    <m/>
    <n v="0"/>
    <n v="0"/>
    <n v="0"/>
    <m/>
    <m/>
    <d v="2021-03-31T00:00:00"/>
    <n v="1"/>
    <s v="O"/>
    <n v="1"/>
    <n v="30"/>
    <n v="0"/>
    <m/>
    <m/>
    <m/>
    <m/>
    <m/>
    <m/>
    <n v="1"/>
    <n v="1"/>
    <m/>
    <m/>
    <n v="3162"/>
    <s v="CREDITOS DE CONSUMO"/>
    <n v="0"/>
    <n v="0"/>
    <n v="890480123"/>
    <s v="UNIVERSIDAD DE CARTAGENA"/>
    <n v="5"/>
    <m/>
    <m/>
    <m/>
    <m/>
    <n v="2"/>
    <n v="7"/>
    <n v="2"/>
  </r>
  <r>
    <n v="7233996"/>
    <s v="C"/>
    <x v="552"/>
    <x v="0"/>
    <n v="4"/>
    <n v="16632"/>
    <d v="2019-11-29T00:00:00"/>
    <d v="2023-11-30T00:00:00"/>
    <n v="0"/>
    <n v="1"/>
    <n v="15"/>
    <n v="30"/>
    <n v="2"/>
    <n v="17726461"/>
    <n v="19240000"/>
    <n v="30992142"/>
    <n v="905970"/>
    <n v="23528207"/>
    <n v="215575"/>
    <n v="0"/>
    <n v="0"/>
    <m/>
    <n v="0"/>
    <n v="0"/>
    <n v="0"/>
    <m/>
    <m/>
    <d v="2021-03-30T00:00:00"/>
    <n v="1"/>
    <s v="O"/>
    <n v="1"/>
    <n v="30"/>
    <n v="0"/>
    <m/>
    <m/>
    <m/>
    <m/>
    <m/>
    <m/>
    <n v="1"/>
    <n v="1"/>
    <m/>
    <m/>
    <n v="16294211"/>
    <s v="CREDITOS DE CONSUMO"/>
    <n v="0"/>
    <n v="0"/>
    <n v="890480123"/>
    <s v="UNIVERSIDAD DE CARTAGENA"/>
    <n v="5"/>
    <m/>
    <m/>
    <m/>
    <m/>
    <n v="1"/>
    <n v="7"/>
    <n v="2"/>
  </r>
  <r>
    <n v="2786508"/>
    <s v="C"/>
    <x v="553"/>
    <x v="0"/>
    <n v="4"/>
    <n v="15819"/>
    <d v="2020-10-29T00:00:00"/>
    <d v="2022-08-30T00:00:00"/>
    <n v="0"/>
    <n v="1"/>
    <n v="5"/>
    <n v="30"/>
    <n v="2"/>
    <n v="12185828"/>
    <n v="12890000"/>
    <n v="6062172"/>
    <n v="308870"/>
    <n v="4799629"/>
    <n v="0"/>
    <n v="0"/>
    <n v="0"/>
    <m/>
    <n v="0"/>
    <n v="0"/>
    <n v="0"/>
    <m/>
    <m/>
    <d v="2021-03-30T00:00:00"/>
    <n v="1"/>
    <s v="O"/>
    <n v="1"/>
    <n v="30"/>
    <n v="0"/>
    <m/>
    <m/>
    <m/>
    <m/>
    <m/>
    <m/>
    <n v="1"/>
    <n v="1"/>
    <m/>
    <m/>
    <n v="2013121"/>
    <s v="CREDITOS DE CONSUMO"/>
    <n v="0"/>
    <n v="0"/>
    <n v="890480123"/>
    <s v="UNIVERSIDAD DE CARTAGENA"/>
    <n v="5"/>
    <m/>
    <m/>
    <m/>
    <m/>
    <n v="1"/>
    <n v="7"/>
    <n v="1"/>
  </r>
  <r>
    <n v="1053446"/>
    <s v="C"/>
    <x v="553"/>
    <x v="0"/>
    <n v="4"/>
    <n v="17545"/>
    <d v="2020-08-31T00:00:00"/>
    <d v="2022-09-30T00:00:00"/>
    <n v="0"/>
    <n v="1"/>
    <n v="6"/>
    <n v="30"/>
    <n v="2"/>
    <n v="12185828"/>
    <n v="12890000"/>
    <n v="2350000"/>
    <n v="110827"/>
    <n v="1814512"/>
    <n v="0"/>
    <n v="0"/>
    <n v="0"/>
    <m/>
    <n v="0"/>
    <n v="0"/>
    <n v="0"/>
    <m/>
    <m/>
    <d v="2021-03-30T00:00:00"/>
    <n v="1"/>
    <s v="O"/>
    <n v="1"/>
    <n v="30"/>
    <n v="0"/>
    <m/>
    <m/>
    <m/>
    <m/>
    <m/>
    <m/>
    <n v="1"/>
    <n v="1"/>
    <m/>
    <m/>
    <n v="761066"/>
    <s v="CREDITOS DE CONSUMO"/>
    <n v="0"/>
    <n v="0"/>
    <n v="890480123"/>
    <s v="UNIVERSIDAD DE CARTAGENA"/>
    <n v="5"/>
    <m/>
    <m/>
    <m/>
    <m/>
    <n v="1"/>
    <n v="7"/>
    <n v="2"/>
  </r>
  <r>
    <n v="207718"/>
    <s v="C"/>
    <x v="554"/>
    <x v="14"/>
    <n v="4"/>
    <n v="17122"/>
    <d v="2020-04-03T00:00:00"/>
    <d v="2021-06-30T00:00:00"/>
    <n v="60"/>
    <n v="1"/>
    <n v="6"/>
    <n v="30"/>
    <n v="2"/>
    <n v="5841061"/>
    <n v="6000000"/>
    <n v="1000000"/>
    <n v="85993"/>
    <n v="437996"/>
    <n v="6995"/>
    <n v="0"/>
    <n v="0"/>
    <m/>
    <n v="87599"/>
    <n v="6995"/>
    <n v="204"/>
    <m/>
    <m/>
    <d v="2021-03-30T00:00:00"/>
    <n v="1"/>
    <s v="S"/>
    <n v="1"/>
    <n v="30"/>
    <n v="182508"/>
    <m/>
    <m/>
    <m/>
    <m/>
    <m/>
    <m/>
    <n v="1"/>
    <n v="1"/>
    <m/>
    <m/>
    <n v="230278"/>
    <s v="CREDITOS DE CONSUMO"/>
    <n v="0"/>
    <n v="0"/>
    <n v="890480123"/>
    <s v="UNIVERSIDAD DE CARTAGENA"/>
    <n v="5"/>
    <m/>
    <m/>
    <m/>
    <m/>
    <n v="1"/>
    <n v="7"/>
    <n v="2"/>
  </r>
  <r>
    <n v="4814465"/>
    <s v="C"/>
    <x v="554"/>
    <x v="14"/>
    <n v="4"/>
    <n v="17123"/>
    <d v="2020-04-03T00:00:00"/>
    <d v="2025-04-30T00:00:00"/>
    <n v="0"/>
    <n v="1"/>
    <n v="10"/>
    <n v="30"/>
    <n v="2"/>
    <n v="17726461"/>
    <n v="19240000"/>
    <n v="11431854"/>
    <n v="288596"/>
    <n v="10151810"/>
    <n v="138579"/>
    <n v="0"/>
    <n v="0"/>
    <m/>
    <n v="2030362"/>
    <n v="138579"/>
    <n v="0"/>
    <m/>
    <m/>
    <d v="2021-03-30T00:00:00"/>
    <n v="9"/>
    <s v="O"/>
    <n v="1"/>
    <n v="30"/>
    <n v="0"/>
    <m/>
    <m/>
    <m/>
    <m/>
    <m/>
    <m/>
    <n v="1"/>
    <n v="1"/>
    <m/>
    <m/>
    <n v="5337345"/>
    <s v="CREDITOS DE CONSUMO"/>
    <n v="0"/>
    <n v="0"/>
    <n v="890480123"/>
    <s v="UNIVERSIDAD DE CARTAGENA"/>
    <n v="5"/>
    <m/>
    <m/>
    <m/>
    <m/>
    <n v="1"/>
    <n v="7"/>
    <n v="2"/>
  </r>
  <r>
    <n v="192799"/>
    <s v="C"/>
    <x v="554"/>
    <x v="15"/>
    <n v="4"/>
    <n v="17200"/>
    <d v="2020-05-28T00:00:00"/>
    <d v="2020-10-30T00:00:00"/>
    <n v="180"/>
    <n v="1"/>
    <n v="3"/>
    <n v="30"/>
    <n v="2"/>
    <n v="13121400"/>
    <n v="13940000"/>
    <n v="1000000"/>
    <n v="206608"/>
    <n v="406538"/>
    <n v="18977"/>
    <n v="0"/>
    <n v="0"/>
    <m/>
    <n v="81308"/>
    <n v="18977"/>
    <n v="31936"/>
    <m/>
    <m/>
    <d v="2020-08-31T00:00:00"/>
    <n v="1"/>
    <s v="O"/>
    <n v="1"/>
    <n v="30"/>
    <n v="406538"/>
    <m/>
    <m/>
    <m/>
    <m/>
    <m/>
    <m/>
    <n v="1"/>
    <n v="1"/>
    <m/>
    <m/>
    <n v="213739"/>
    <s v="CREDITOS DE CONSUMO"/>
    <n v="0"/>
    <n v="0"/>
    <m/>
    <m/>
    <n v="5"/>
    <m/>
    <m/>
    <m/>
    <m/>
    <n v="1"/>
    <n v="7"/>
    <n v="2"/>
  </r>
  <r>
    <n v="0"/>
    <s v="C"/>
    <x v="555"/>
    <x v="0"/>
    <n v="4"/>
    <n v="17333"/>
    <d v="2020-07-03T00:00:00"/>
    <d v="2022-07-03T00:00:00"/>
    <n v="27"/>
    <n v="1"/>
    <n v="7"/>
    <n v="30"/>
    <n v="2"/>
    <n v="17726461"/>
    <n v="19240000"/>
    <n v="5000000"/>
    <n v="248960"/>
    <n v="3528013"/>
    <n v="46872"/>
    <n v="0"/>
    <n v="0"/>
    <m/>
    <n v="0"/>
    <n v="0"/>
    <n v="0"/>
    <m/>
    <m/>
    <d v="2021-03-30T00:00:00"/>
    <n v="9"/>
    <s v="O"/>
    <n v="1"/>
    <n v="30"/>
    <n v="3419"/>
    <m/>
    <m/>
    <m/>
    <m/>
    <m/>
    <m/>
    <n v="1"/>
    <n v="1"/>
    <m/>
    <m/>
    <n v="4076688"/>
    <s v="CREDITOS DE CONSUMO"/>
    <n v="0"/>
    <n v="0"/>
    <n v="890480123"/>
    <s v="UNIVERSIDAD DE CARTAGENA"/>
    <n v="5"/>
    <m/>
    <m/>
    <m/>
    <m/>
    <n v="1"/>
    <n v="7"/>
    <n v="2"/>
  </r>
  <r>
    <n v="45374933"/>
    <s v="C"/>
    <x v="556"/>
    <x v="10"/>
    <n v="4"/>
    <n v="13376"/>
    <d v="2017-11-30T00:00:00"/>
    <d v="2025-01-30T00:00:00"/>
    <n v="540"/>
    <n v="1"/>
    <n v="19"/>
    <n v="30"/>
    <n v="2"/>
    <n v="17726461"/>
    <n v="19240000"/>
    <n v="66790552"/>
    <n v="1393105"/>
    <n v="57949576"/>
    <n v="1969539"/>
    <n v="0"/>
    <n v="150000000"/>
    <s v="                              "/>
    <n v="0"/>
    <n v="1969539"/>
    <n v="14290652"/>
    <m/>
    <m/>
    <d v="2019-12-11T00:00:00"/>
    <n v="2"/>
    <s v="O"/>
    <n v="1"/>
    <n v="30"/>
    <n v="11681569"/>
    <m/>
    <m/>
    <m/>
    <m/>
    <m/>
    <m/>
    <n v="1"/>
    <n v="1"/>
    <m/>
    <m/>
    <n v="12574643"/>
    <s v="CREDITOS DE CONSUMO"/>
    <n v="0"/>
    <n v="0"/>
    <m/>
    <m/>
    <n v="5"/>
    <m/>
    <m/>
    <m/>
    <m/>
    <n v="1"/>
    <n v="7"/>
    <n v="2"/>
  </r>
  <r>
    <n v="1075348"/>
    <s v="C"/>
    <x v="557"/>
    <x v="0"/>
    <n v="4"/>
    <n v="17196"/>
    <d v="2020-05-14T00:00:00"/>
    <d v="2022-05-30T00:00:00"/>
    <n v="0"/>
    <n v="1"/>
    <n v="10"/>
    <n v="30"/>
    <n v="2"/>
    <n v="17726461"/>
    <n v="19240000"/>
    <n v="3065000"/>
    <n v="152613"/>
    <n v="1916830"/>
    <n v="0"/>
    <n v="0"/>
    <n v="0"/>
    <m/>
    <n v="0"/>
    <n v="0"/>
    <n v="0"/>
    <m/>
    <m/>
    <d v="2021-03-30T00:00:00"/>
    <n v="1"/>
    <s v="O"/>
    <n v="1"/>
    <n v="30"/>
    <n v="0"/>
    <m/>
    <m/>
    <m/>
    <m/>
    <m/>
    <m/>
    <n v="1"/>
    <n v="1"/>
    <m/>
    <m/>
    <n v="841482"/>
    <s v="CREDITOS DE CONSUMO"/>
    <n v="0"/>
    <n v="0"/>
    <n v="890480123"/>
    <s v="UNIVERSIDAD DE CARTAGENA"/>
    <n v="5"/>
    <m/>
    <m/>
    <m/>
    <m/>
    <n v="1"/>
    <n v="7"/>
    <n v="2"/>
  </r>
  <r>
    <n v="1041319"/>
    <s v="C"/>
    <x v="557"/>
    <x v="0"/>
    <n v="4"/>
    <n v="18083"/>
    <d v="2021-01-22T00:00:00"/>
    <d v="2023-01-30T00:00:00"/>
    <n v="0"/>
    <n v="1"/>
    <n v="2"/>
    <n v="30"/>
    <n v="2"/>
    <n v="15881442"/>
    <n v="17090000"/>
    <n v="2000000"/>
    <n v="97813"/>
    <n v="1856173"/>
    <n v="0"/>
    <n v="0"/>
    <n v="0"/>
    <m/>
    <n v="0"/>
    <n v="0"/>
    <n v="0"/>
    <m/>
    <m/>
    <d v="2021-03-30T00:00:00"/>
    <n v="9"/>
    <s v="O"/>
    <n v="1"/>
    <n v="30"/>
    <n v="0"/>
    <m/>
    <m/>
    <m/>
    <m/>
    <m/>
    <m/>
    <n v="1"/>
    <n v="1"/>
    <m/>
    <m/>
    <n v="814854"/>
    <s v="CREDITOS DE CONSUMO"/>
    <n v="0"/>
    <n v="0"/>
    <n v="890480123"/>
    <s v="UNIVERSIDAD DE CARTAGENA"/>
    <n v="5"/>
    <m/>
    <m/>
    <m/>
    <m/>
    <n v="1"/>
    <n v="7"/>
    <n v="2"/>
  </r>
  <r>
    <n v="1323968"/>
    <s v="C"/>
    <x v="557"/>
    <x v="0"/>
    <n v="4"/>
    <n v="18284"/>
    <d v="2021-03-23T00:00:00"/>
    <d v="2024-03-30T00:00:00"/>
    <n v="0"/>
    <n v="1"/>
    <n v="0"/>
    <n v="30"/>
    <n v="2"/>
    <n v="12185828"/>
    <n v="12890000"/>
    <n v="2360000"/>
    <n v="78595"/>
    <n v="2360000"/>
    <n v="0"/>
    <n v="0"/>
    <n v="0"/>
    <m/>
    <n v="0"/>
    <n v="0"/>
    <n v="0"/>
    <m/>
    <m/>
    <d v="2021-03-30T00:00:00"/>
    <n v="1"/>
    <s v="O"/>
    <n v="1"/>
    <n v="30"/>
    <n v="0"/>
    <m/>
    <m/>
    <m/>
    <m/>
    <m/>
    <m/>
    <n v="1"/>
    <n v="1"/>
    <m/>
    <m/>
    <n v="1036032"/>
    <s v="CREDITOS DE CONSUMO"/>
    <n v="0"/>
    <n v="0"/>
    <n v="890480123"/>
    <s v="UNIVERSIDAD DE CARTAGENA"/>
    <n v="5"/>
    <m/>
    <m/>
    <m/>
    <m/>
    <n v="1"/>
    <n v="7"/>
    <n v="2"/>
  </r>
  <r>
    <n v="3252777"/>
    <s v="C"/>
    <x v="558"/>
    <x v="0"/>
    <n v="4"/>
    <n v="17251"/>
    <d v="2020-06-16T00:00:00"/>
    <d v="2022-06-30T00:00:00"/>
    <n v="0"/>
    <n v="1"/>
    <n v="9"/>
    <n v="30"/>
    <n v="2"/>
    <n v="17726461"/>
    <n v="19240000"/>
    <n v="7500000"/>
    <n v="373440"/>
    <n v="4991547"/>
    <n v="0"/>
    <n v="0"/>
    <n v="0"/>
    <m/>
    <n v="0"/>
    <n v="0"/>
    <n v="0"/>
    <m/>
    <m/>
    <d v="2021-03-30T00:00:00"/>
    <n v="9"/>
    <s v="O"/>
    <n v="1"/>
    <n v="30"/>
    <n v="0"/>
    <m/>
    <m/>
    <m/>
    <m/>
    <m/>
    <m/>
    <n v="1"/>
    <n v="1"/>
    <m/>
    <m/>
    <n v="1738770"/>
    <s v="CREDITOS DE CONSUMO"/>
    <n v="0"/>
    <n v="0"/>
    <n v="890480123"/>
    <s v="UNIVERSIDAD DE CARTAGENA"/>
    <n v="5"/>
    <m/>
    <m/>
    <m/>
    <m/>
    <n v="1"/>
    <n v="7"/>
    <n v="2"/>
  </r>
  <r>
    <n v="11783151"/>
    <s v="C"/>
    <x v="559"/>
    <x v="0"/>
    <n v="4"/>
    <n v="17899"/>
    <d v="2020-12-18T00:00:00"/>
    <d v="2022-12-30T00:00:00"/>
    <n v="0"/>
    <n v="1"/>
    <n v="3"/>
    <n v="30"/>
    <n v="2"/>
    <n v="16011168"/>
    <n v="17240000"/>
    <n v="15000000"/>
    <n v="734527"/>
    <n v="13373988"/>
    <n v="0"/>
    <n v="0"/>
    <n v="0"/>
    <m/>
    <n v="0"/>
    <n v="0"/>
    <n v="0"/>
    <m/>
    <m/>
    <d v="2021-03-30T00:00:00"/>
    <n v="9"/>
    <s v="O"/>
    <n v="1"/>
    <n v="30"/>
    <n v="0"/>
    <m/>
    <m/>
    <m/>
    <m/>
    <m/>
    <m/>
    <n v="1"/>
    <n v="1"/>
    <m/>
    <m/>
    <n v="1590837"/>
    <s v="CREDITOS DE CONSUMO"/>
    <n v="0"/>
    <n v="0"/>
    <n v="890480123"/>
    <s v="UNIVERSIDAD DE CARTAGENA"/>
    <n v="5"/>
    <m/>
    <m/>
    <m/>
    <m/>
    <n v="1"/>
    <n v="7"/>
    <n v="2"/>
  </r>
  <r>
    <n v="6611689"/>
    <s v="C"/>
    <x v="560"/>
    <x v="0"/>
    <n v="4"/>
    <n v="16345"/>
    <d v="2020-10-29T00:00:00"/>
    <d v="2024-11-30T00:00:00"/>
    <n v="0"/>
    <n v="1"/>
    <n v="5"/>
    <n v="30"/>
    <n v="2"/>
    <n v="17726461"/>
    <n v="19240000"/>
    <n v="8756817"/>
    <n v="252385"/>
    <n v="8122438"/>
    <n v="0"/>
    <n v="0"/>
    <n v="0"/>
    <m/>
    <n v="0"/>
    <n v="0"/>
    <n v="0"/>
    <m/>
    <m/>
    <d v="2021-03-30T00:00:00"/>
    <n v="1"/>
    <s v="O"/>
    <n v="1"/>
    <n v="30"/>
    <n v="0"/>
    <m/>
    <m/>
    <m/>
    <m/>
    <m/>
    <m/>
    <n v="1"/>
    <n v="1"/>
    <m/>
    <m/>
    <n v="1510749"/>
    <s v="CREDITOS DE CONSUMO"/>
    <n v="0"/>
    <n v="0"/>
    <n v="890480123"/>
    <s v="UNIVERSIDAD DE CARTAGENA"/>
    <n v="5"/>
    <m/>
    <m/>
    <m/>
    <m/>
    <n v="1"/>
    <n v="7"/>
    <n v="1"/>
  </r>
  <r>
    <n v="14832474"/>
    <s v="C"/>
    <x v="561"/>
    <x v="0"/>
    <n v="4"/>
    <n v="16472"/>
    <d v="2020-10-29T00:00:00"/>
    <d v="2026-12-30T00:00:00"/>
    <n v="0"/>
    <n v="1"/>
    <n v="5"/>
    <n v="30"/>
    <n v="2"/>
    <n v="12185828"/>
    <n v="12890000"/>
    <n v="18407176"/>
    <n v="355007"/>
    <n v="17548732"/>
    <n v="0"/>
    <n v="0"/>
    <n v="0"/>
    <m/>
    <n v="0"/>
    <n v="0"/>
    <n v="0"/>
    <m/>
    <m/>
    <d v="2021-03-30T00:00:00"/>
    <n v="9"/>
    <s v="O"/>
    <n v="1"/>
    <n v="30"/>
    <n v="0"/>
    <m/>
    <m/>
    <m/>
    <m/>
    <m/>
    <m/>
    <n v="1"/>
    <n v="1"/>
    <m/>
    <m/>
    <n v="2716258"/>
    <s v="CREDITOS DE CONSUMO"/>
    <n v="0"/>
    <n v="0"/>
    <n v="890480123"/>
    <s v="UNIVERSIDAD DE CARTAGENA"/>
    <n v="5"/>
    <m/>
    <m/>
    <m/>
    <m/>
    <n v="1"/>
    <n v="7"/>
    <n v="1"/>
  </r>
  <r>
    <n v="18131470"/>
    <s v="C"/>
    <x v="561"/>
    <x v="0"/>
    <n v="4"/>
    <n v="18172"/>
    <d v="2021-02-10T00:00:00"/>
    <d v="2028-02-28T00:00:00"/>
    <n v="0"/>
    <n v="1"/>
    <n v="2"/>
    <n v="30"/>
    <n v="2"/>
    <n v="9568969"/>
    <n v="10000000"/>
    <n v="22000000"/>
    <n v="360345"/>
    <n v="21451870"/>
    <n v="0"/>
    <n v="0"/>
    <n v="0"/>
    <m/>
    <n v="0"/>
    <n v="0"/>
    <n v="0"/>
    <m/>
    <m/>
    <d v="2021-03-30T00:00:00"/>
    <n v="9"/>
    <s v="O"/>
    <n v="1"/>
    <n v="30"/>
    <n v="0"/>
    <m/>
    <m/>
    <m/>
    <m/>
    <m/>
    <m/>
    <n v="1"/>
    <n v="1"/>
    <m/>
    <m/>
    <n v="3320400"/>
    <s v="CREDITOS DE CONSUMO"/>
    <n v="0"/>
    <n v="0"/>
    <n v="890480123"/>
    <s v="UNIVERSIDAD DE CARTAGENA"/>
    <n v="5"/>
    <m/>
    <m/>
    <m/>
    <m/>
    <n v="1"/>
    <n v="7"/>
    <n v="2"/>
  </r>
  <r>
    <n v="1298272"/>
    <s v="C"/>
    <x v="562"/>
    <x v="0"/>
    <n v="4"/>
    <n v="17968"/>
    <d v="2020-12-30T00:00:00"/>
    <d v="2022-01-30T00:00:00"/>
    <n v="0"/>
    <n v="1"/>
    <n v="3"/>
    <n v="30"/>
    <n v="2"/>
    <n v="15881442"/>
    <n v="17090000"/>
    <n v="2043439"/>
    <n v="172132"/>
    <n v="1602049"/>
    <n v="0"/>
    <n v="0"/>
    <n v="0"/>
    <m/>
    <n v="0"/>
    <n v="0"/>
    <n v="0"/>
    <m/>
    <m/>
    <d v="2021-03-30T00:00:00"/>
    <n v="1"/>
    <s v="O"/>
    <n v="1"/>
    <n v="30"/>
    <n v="0"/>
    <m/>
    <m/>
    <m/>
    <m/>
    <m/>
    <m/>
    <n v="1"/>
    <n v="1"/>
    <m/>
    <m/>
    <n v="303777"/>
    <s v="CREDITOS DE CONSUMO"/>
    <n v="0"/>
    <n v="0"/>
    <n v="890480123"/>
    <s v="UNIVERSIDAD DE CARTAGENA"/>
    <n v="5"/>
    <m/>
    <m/>
    <m/>
    <m/>
    <n v="1"/>
    <n v="7"/>
    <n v="2"/>
  </r>
  <r>
    <n v="7415426"/>
    <s v="C"/>
    <x v="562"/>
    <x v="0"/>
    <n v="4"/>
    <n v="17969"/>
    <d v="2020-12-30T00:00:00"/>
    <d v="2024-08-30T00:00:00"/>
    <n v="0"/>
    <n v="1"/>
    <n v="3"/>
    <n v="30"/>
    <n v="2"/>
    <n v="16011168"/>
    <n v="17240000"/>
    <n v="9645233"/>
    <n v="291235"/>
    <n v="9150527"/>
    <n v="0"/>
    <n v="0"/>
    <n v="0"/>
    <m/>
    <n v="0"/>
    <n v="0"/>
    <n v="0"/>
    <m/>
    <m/>
    <d v="2021-03-30T00:00:00"/>
    <n v="1"/>
    <s v="O"/>
    <n v="1"/>
    <n v="30"/>
    <n v="0"/>
    <m/>
    <m/>
    <m/>
    <m/>
    <m/>
    <m/>
    <n v="1"/>
    <n v="1"/>
    <m/>
    <m/>
    <n v="1735101"/>
    <s v="CREDITOS DE CONSUMO"/>
    <n v="0"/>
    <n v="0"/>
    <n v="890480123"/>
    <s v="UNIVERSIDAD DE CARTAGENA"/>
    <n v="5"/>
    <m/>
    <m/>
    <m/>
    <m/>
    <n v="1"/>
    <n v="7"/>
    <n v="2"/>
  </r>
  <r>
    <n v="6045760"/>
    <s v="C"/>
    <x v="562"/>
    <x v="0"/>
    <n v="4"/>
    <n v="18282"/>
    <d v="2021-03-19T00:00:00"/>
    <d v="2025-03-30T00:00:00"/>
    <n v="0"/>
    <n v="1"/>
    <n v="0"/>
    <n v="30"/>
    <n v="2"/>
    <n v="9568969"/>
    <n v="10000000"/>
    <n v="7460379"/>
    <n v="187674"/>
    <n v="7460379"/>
    <n v="0"/>
    <n v="0"/>
    <n v="0"/>
    <m/>
    <n v="0"/>
    <n v="0"/>
    <n v="0"/>
    <m/>
    <m/>
    <d v="2021-03-30T00:00:00"/>
    <n v="1"/>
    <s v="O"/>
    <n v="1"/>
    <n v="30"/>
    <n v="0"/>
    <m/>
    <m/>
    <m/>
    <m/>
    <m/>
    <m/>
    <n v="1"/>
    <n v="1"/>
    <m/>
    <m/>
    <n v="1414619"/>
    <s v="CREDITOS DE CONSUMO"/>
    <n v="0"/>
    <n v="0"/>
    <n v="890480123"/>
    <s v="UNIVERSIDAD DE CARTAGENA"/>
    <n v="5"/>
    <m/>
    <m/>
    <m/>
    <m/>
    <n v="1"/>
    <n v="7"/>
    <n v="2"/>
  </r>
  <r>
    <n v="0"/>
    <s v="C"/>
    <x v="563"/>
    <x v="0"/>
    <n v="4"/>
    <n v="18290"/>
    <d v="2021-03-24T00:00:00"/>
    <d v="2022-01-30T00:00:00"/>
    <n v="0"/>
    <n v="1"/>
    <n v="0"/>
    <n v="30"/>
    <n v="2"/>
    <n v="15881442"/>
    <n v="17090000"/>
    <n v="1358695"/>
    <n v="145954"/>
    <n v="1358695"/>
    <n v="0"/>
    <n v="0"/>
    <n v="0"/>
    <m/>
    <n v="0"/>
    <n v="0"/>
    <n v="0"/>
    <m/>
    <m/>
    <d v="2021-03-30T00:00:00"/>
    <n v="1"/>
    <s v="O"/>
    <n v="1"/>
    <n v="30"/>
    <n v="0"/>
    <m/>
    <m/>
    <m/>
    <m/>
    <m/>
    <m/>
    <n v="1"/>
    <n v="1"/>
    <m/>
    <m/>
    <n v="1409543"/>
    <s v="CREDITOS DE CONSUMO"/>
    <n v="0"/>
    <n v="0"/>
    <n v="890480123"/>
    <s v="UNIVERSIDAD DE CARTAGENA"/>
    <n v="5"/>
    <m/>
    <m/>
    <m/>
    <m/>
    <n v="1"/>
    <n v="7"/>
    <n v="2"/>
  </r>
  <r>
    <n v="18923042"/>
    <s v="C"/>
    <x v="564"/>
    <x v="5"/>
    <n v="4"/>
    <n v="14499"/>
    <d v="2018-08-24T00:00:00"/>
    <d v="2025-08-24T00:00:00"/>
    <n v="306"/>
    <n v="1"/>
    <n v="20"/>
    <n v="30"/>
    <n v="2"/>
    <n v="17726461"/>
    <n v="19240000"/>
    <n v="27300797"/>
    <n v="569435"/>
    <n v="23467497"/>
    <n v="788004"/>
    <n v="0"/>
    <n v="0"/>
    <m/>
    <n v="11733749"/>
    <n v="788004"/>
    <n v="3160393"/>
    <m/>
    <m/>
    <d v="2021-03-30T00:00:00"/>
    <n v="1"/>
    <s v="O"/>
    <n v="1"/>
    <n v="30"/>
    <n v="2639742"/>
    <m/>
    <m/>
    <m/>
    <m/>
    <m/>
    <m/>
    <n v="1"/>
    <n v="1"/>
    <m/>
    <m/>
    <n v="4544455"/>
    <s v="CREDITOS DE CONSUMO"/>
    <n v="0"/>
    <n v="0"/>
    <n v="890480123"/>
    <s v="UNIVERSIDAD DE CARTAGENA"/>
    <n v="5"/>
    <m/>
    <m/>
    <m/>
    <m/>
    <n v="1"/>
    <n v="7"/>
    <n v="2"/>
  </r>
  <r>
    <n v="0"/>
    <s v="C"/>
    <x v="565"/>
    <x v="0"/>
    <n v="4"/>
    <n v="18132"/>
    <d v="2021-02-03T00:00:00"/>
    <d v="2021-06-28T00:00:00"/>
    <n v="0"/>
    <n v="1"/>
    <n v="1"/>
    <n v="30"/>
    <n v="2"/>
    <n v="13121400"/>
    <n v="13940000"/>
    <n v="3700000"/>
    <n v="40458"/>
    <n v="857652"/>
    <n v="0"/>
    <n v="0"/>
    <n v="0"/>
    <m/>
    <n v="0"/>
    <n v="0"/>
    <n v="0"/>
    <n v="3700000"/>
    <n v="6"/>
    <d v="2021-03-30T00:00:00"/>
    <n v="1"/>
    <s v="O"/>
    <n v="1"/>
    <n v="30"/>
    <n v="0"/>
    <m/>
    <m/>
    <m/>
    <m/>
    <m/>
    <m/>
    <n v="1"/>
    <n v="1"/>
    <m/>
    <m/>
    <n v="28458845"/>
    <s v="CREDITOS DE CONSUMO"/>
    <n v="0"/>
    <n v="0"/>
    <n v="890480123"/>
    <s v="UNIVERSIDAD DE CARTAGENA"/>
    <n v="5"/>
    <m/>
    <m/>
    <m/>
    <m/>
    <n v="1"/>
    <n v="7"/>
    <n v="2"/>
  </r>
  <r>
    <n v="0"/>
    <s v="C"/>
    <x v="566"/>
    <x v="0"/>
    <n v="4"/>
    <n v="17726"/>
    <d v="2020-10-16T00:00:00"/>
    <d v="2021-10-30T00:00:00"/>
    <n v="0"/>
    <n v="1"/>
    <n v="5"/>
    <n v="30"/>
    <n v="2"/>
    <n v="19457481"/>
    <n v="21290000"/>
    <n v="1755606"/>
    <n v="162174"/>
    <n v="1064492"/>
    <n v="0"/>
    <n v="0"/>
    <n v="0"/>
    <m/>
    <n v="0"/>
    <n v="0"/>
    <n v="0"/>
    <m/>
    <m/>
    <d v="2021-03-30T00:00:00"/>
    <n v="1"/>
    <s v="O"/>
    <n v="1"/>
    <n v="30"/>
    <n v="0"/>
    <m/>
    <m/>
    <m/>
    <m/>
    <m/>
    <m/>
    <n v="1"/>
    <n v="1"/>
    <m/>
    <m/>
    <n v="1171743"/>
    <s v="CREDITOS DE CONSUMO"/>
    <n v="0"/>
    <n v="0"/>
    <n v="890480123"/>
    <s v="UNIVERSIDAD DE CARTAGENA"/>
    <n v="5"/>
    <m/>
    <m/>
    <m/>
    <m/>
    <n v="1"/>
    <n v="7"/>
    <n v="2"/>
  </r>
  <r>
    <n v="8690837"/>
    <s v="C"/>
    <x v="567"/>
    <x v="0"/>
    <n v="4"/>
    <n v="15703"/>
    <d v="2020-10-29T00:00:00"/>
    <d v="2026-04-30T00:00:00"/>
    <n v="0"/>
    <n v="1"/>
    <n v="5"/>
    <n v="30"/>
    <n v="2"/>
    <n v="17726461"/>
    <n v="19240000"/>
    <n v="11341834"/>
    <n v="270189"/>
    <n v="10812372"/>
    <n v="0"/>
    <n v="0"/>
    <n v="0"/>
    <m/>
    <n v="0"/>
    <n v="0"/>
    <n v="0"/>
    <m/>
    <m/>
    <d v="2021-03-30T00:00:00"/>
    <n v="1"/>
    <s v="O"/>
    <n v="1"/>
    <n v="30"/>
    <n v="0"/>
    <m/>
    <m/>
    <m/>
    <m/>
    <m/>
    <m/>
    <n v="1"/>
    <n v="1"/>
    <m/>
    <m/>
    <n v="2121535"/>
    <s v="CREDITOS DE CONSUMO"/>
    <n v="0"/>
    <n v="0"/>
    <n v="890480123"/>
    <s v="UNIVERSIDAD DE CARTAGENA"/>
    <n v="5"/>
    <m/>
    <m/>
    <m/>
    <m/>
    <n v="1"/>
    <n v="7"/>
    <n v="1"/>
  </r>
  <r>
    <n v="0"/>
    <s v="C"/>
    <x v="568"/>
    <x v="0"/>
    <n v="4"/>
    <n v="15493"/>
    <d v="2019-03-28T00:00:00"/>
    <d v="2024-08-30T00:00:00"/>
    <n v="0"/>
    <n v="1"/>
    <n v="24"/>
    <n v="30"/>
    <n v="2"/>
    <n v="17726461"/>
    <n v="19240000"/>
    <n v="15146437"/>
    <n v="364120"/>
    <n v="11136634"/>
    <n v="0"/>
    <n v="0"/>
    <n v="0"/>
    <m/>
    <n v="0"/>
    <n v="0"/>
    <n v="0"/>
    <m/>
    <m/>
    <d v="2021-03-30T00:00:00"/>
    <n v="1"/>
    <s v="O"/>
    <n v="1"/>
    <n v="30"/>
    <n v="0"/>
    <m/>
    <m/>
    <m/>
    <m/>
    <m/>
    <m/>
    <n v="1"/>
    <n v="1"/>
    <m/>
    <m/>
    <n v="14370854"/>
    <s v="CREDITOS DE CONSUMO"/>
    <n v="0"/>
    <n v="0"/>
    <n v="890480123"/>
    <s v="UNIVERSIDAD DE CARTAGENA"/>
    <n v="5"/>
    <m/>
    <m/>
    <m/>
    <m/>
    <n v="1"/>
    <n v="7"/>
    <n v="2"/>
  </r>
  <r>
    <n v="2896924"/>
    <s v="C"/>
    <x v="569"/>
    <x v="0"/>
    <n v="4"/>
    <n v="16882"/>
    <d v="2020-10-29T00:00:00"/>
    <d v="2024-05-24T00:00:00"/>
    <n v="0"/>
    <n v="1"/>
    <n v="5"/>
    <n v="30"/>
    <n v="2"/>
    <n v="17726461"/>
    <n v="19240000"/>
    <n v="6261653"/>
    <n v="201152"/>
    <n v="5622916"/>
    <n v="0"/>
    <n v="0"/>
    <n v="0"/>
    <m/>
    <n v="0"/>
    <n v="0"/>
    <n v="0"/>
    <m/>
    <m/>
    <d v="2021-03-30T00:00:00"/>
    <n v="9"/>
    <s v="O"/>
    <n v="1"/>
    <n v="30"/>
    <n v="0"/>
    <m/>
    <m/>
    <m/>
    <m/>
    <m/>
    <m/>
    <n v="1"/>
    <n v="1"/>
    <m/>
    <m/>
    <n v="2725992"/>
    <s v="CREDITOS DE CONSUMO"/>
    <n v="0"/>
    <n v="0"/>
    <n v="890480123"/>
    <s v="UNIVERSIDAD DE CARTAGENA"/>
    <n v="5"/>
    <m/>
    <m/>
    <m/>
    <m/>
    <n v="1"/>
    <n v="7"/>
    <n v="1"/>
  </r>
  <r>
    <n v="51967"/>
    <s v="C"/>
    <x v="569"/>
    <x v="0"/>
    <n v="4"/>
    <n v="18105"/>
    <d v="2021-01-29T00:00:00"/>
    <d v="2021-05-30T00:00:00"/>
    <n v="0"/>
    <n v="1"/>
    <n v="2"/>
    <n v="30"/>
    <n v="2"/>
    <n v="13121400"/>
    <n v="13940000"/>
    <n v="199690"/>
    <n v="51295"/>
    <n v="100867"/>
    <n v="0"/>
    <n v="0"/>
    <n v="0"/>
    <m/>
    <n v="0"/>
    <n v="0"/>
    <n v="0"/>
    <m/>
    <m/>
    <d v="2021-03-30T00:00:00"/>
    <n v="1"/>
    <s v="O"/>
    <n v="1"/>
    <n v="30"/>
    <n v="0"/>
    <m/>
    <m/>
    <m/>
    <m/>
    <m/>
    <m/>
    <n v="1"/>
    <n v="1"/>
    <m/>
    <m/>
    <n v="48900"/>
    <s v="CREDITOS DE CONSUMO"/>
    <n v="0"/>
    <n v="0"/>
    <n v="890480123"/>
    <s v="UNIVERSIDAD DE CARTAGENA"/>
    <n v="5"/>
    <m/>
    <m/>
    <m/>
    <m/>
    <n v="1"/>
    <n v="7"/>
    <n v="2"/>
  </r>
  <r>
    <n v="3129896"/>
    <s v="C"/>
    <x v="570"/>
    <x v="0"/>
    <n v="4"/>
    <n v="18236"/>
    <d v="2021-03-03T00:00:00"/>
    <d v="2023-03-30T00:00:00"/>
    <n v="0"/>
    <n v="1"/>
    <n v="1"/>
    <n v="30"/>
    <n v="2"/>
    <n v="15881442"/>
    <n v="17090000"/>
    <n v="4000000"/>
    <n v="195626"/>
    <n v="3847158"/>
    <n v="0"/>
    <n v="0"/>
    <n v="0"/>
    <m/>
    <n v="0"/>
    <n v="0"/>
    <n v="0"/>
    <m/>
    <m/>
    <d v="2021-03-30T00:00:00"/>
    <n v="9"/>
    <s v="O"/>
    <n v="1"/>
    <n v="30"/>
    <n v="0"/>
    <m/>
    <m/>
    <m/>
    <m/>
    <m/>
    <m/>
    <n v="1"/>
    <n v="1"/>
    <m/>
    <m/>
    <n v="717262"/>
    <s v="CREDITOS DE CONSUMO"/>
    <n v="0"/>
    <n v="0"/>
    <n v="890480123"/>
    <s v="UNIVERSIDAD DE CARTAGENA"/>
    <n v="5"/>
    <m/>
    <m/>
    <m/>
    <m/>
    <n v="1"/>
    <n v="7"/>
    <n v="2"/>
  </r>
  <r>
    <n v="0"/>
    <s v="C"/>
    <x v="571"/>
    <x v="0"/>
    <n v="4"/>
    <n v="16408"/>
    <d v="2019-10-07T00:00:00"/>
    <d v="2022-10-07T00:00:00"/>
    <n v="0"/>
    <n v="1"/>
    <n v="18"/>
    <n v="30"/>
    <n v="2"/>
    <n v="17726461"/>
    <n v="19240000"/>
    <n v="15000000"/>
    <n v="540230"/>
    <n v="8409855"/>
    <n v="0"/>
    <n v="0"/>
    <n v="0"/>
    <m/>
    <n v="0"/>
    <n v="0"/>
    <n v="0"/>
    <m/>
    <m/>
    <d v="2021-03-30T00:00:00"/>
    <n v="1"/>
    <s v="O"/>
    <n v="1"/>
    <n v="30"/>
    <n v="0"/>
    <m/>
    <m/>
    <m/>
    <m/>
    <m/>
    <m/>
    <n v="1"/>
    <n v="1"/>
    <m/>
    <m/>
    <n v="37707101"/>
    <s v="CREDITOS DE CONSUMO"/>
    <n v="0"/>
    <n v="0"/>
    <n v="890480123"/>
    <s v="UNIVERSIDAD DE CARTAGENA"/>
    <n v="5"/>
    <m/>
    <m/>
    <m/>
    <m/>
    <n v="1"/>
    <n v="7"/>
    <n v="2"/>
  </r>
  <r>
    <n v="458543"/>
    <s v="C"/>
    <x v="572"/>
    <x v="0"/>
    <n v="4"/>
    <n v="17499"/>
    <d v="2020-08-31T00:00:00"/>
    <d v="2022-08-31T00:00:00"/>
    <n v="0"/>
    <n v="1"/>
    <n v="6"/>
    <n v="30"/>
    <n v="2"/>
    <n v="15881442"/>
    <n v="17090000"/>
    <n v="4590000"/>
    <n v="224481"/>
    <n v="3441323"/>
    <n v="0"/>
    <n v="0"/>
    <n v="0"/>
    <m/>
    <n v="0"/>
    <n v="0"/>
    <n v="0"/>
    <m/>
    <m/>
    <d v="2021-03-30T00:00:00"/>
    <n v="9"/>
    <s v="O"/>
    <n v="1"/>
    <n v="30"/>
    <n v="0"/>
    <m/>
    <m/>
    <m/>
    <m/>
    <m/>
    <m/>
    <n v="1"/>
    <n v="1"/>
    <m/>
    <m/>
    <n v="2982780"/>
    <s v="CREDITOS DE CONSUMO"/>
    <n v="0"/>
    <n v="0"/>
    <n v="890480123"/>
    <s v="UNIVERSIDAD DE CARTAGENA"/>
    <n v="5"/>
    <m/>
    <m/>
    <m/>
    <m/>
    <n v="1"/>
    <n v="7"/>
    <n v="2"/>
  </r>
  <r>
    <n v="794430"/>
    <s v="C"/>
    <x v="572"/>
    <x v="0"/>
    <n v="4"/>
    <n v="17617"/>
    <d v="2020-09-23T00:00:00"/>
    <d v="2023-10-30T00:00:00"/>
    <n v="0"/>
    <n v="1"/>
    <n v="6"/>
    <n v="30"/>
    <n v="2"/>
    <n v="17726461"/>
    <n v="19240000"/>
    <n v="7000000"/>
    <n v="252107"/>
    <n v="5962123"/>
    <n v="0"/>
    <n v="0"/>
    <n v="0"/>
    <m/>
    <n v="0"/>
    <n v="0"/>
    <n v="0"/>
    <m/>
    <m/>
    <d v="2021-03-30T00:00:00"/>
    <n v="9"/>
    <s v="O"/>
    <n v="1"/>
    <n v="30"/>
    <n v="0"/>
    <m/>
    <m/>
    <m/>
    <m/>
    <m/>
    <m/>
    <n v="1"/>
    <n v="1"/>
    <m/>
    <m/>
    <n v="5167693"/>
    <s v="CREDITOS DE CONSUMO"/>
    <n v="0"/>
    <n v="0"/>
    <n v="890480123"/>
    <s v="UNIVERSIDAD DE CARTAGENA"/>
    <n v="5"/>
    <m/>
    <m/>
    <m/>
    <m/>
    <n v="1"/>
    <n v="7"/>
    <n v="2"/>
  </r>
  <r>
    <n v="217706"/>
    <s v="C"/>
    <x v="572"/>
    <x v="0"/>
    <n v="4"/>
    <n v="17755"/>
    <d v="2020-10-28T00:00:00"/>
    <d v="2022-10-30T00:00:00"/>
    <n v="0"/>
    <n v="1"/>
    <n v="5"/>
    <n v="30"/>
    <n v="2"/>
    <n v="16011168"/>
    <n v="17240000"/>
    <n v="2000000"/>
    <n v="97937"/>
    <n v="1633862"/>
    <n v="0"/>
    <n v="0"/>
    <n v="0"/>
    <m/>
    <n v="0"/>
    <n v="0"/>
    <n v="0"/>
    <m/>
    <m/>
    <d v="2021-03-30T00:00:00"/>
    <n v="9"/>
    <s v="O"/>
    <n v="1"/>
    <n v="30"/>
    <n v="0"/>
    <m/>
    <m/>
    <m/>
    <m/>
    <m/>
    <m/>
    <n v="1"/>
    <n v="1"/>
    <m/>
    <m/>
    <n v="1416156"/>
    <s v="CREDITOS DE CONSUMO"/>
    <n v="0"/>
    <n v="0"/>
    <n v="890480123"/>
    <s v="UNIVERSIDAD DE CARTAGENA"/>
    <n v="5"/>
    <m/>
    <m/>
    <m/>
    <m/>
    <n v="1"/>
    <n v="7"/>
    <n v="2"/>
  </r>
  <r>
    <n v="1472673"/>
    <s v="C"/>
    <x v="573"/>
    <x v="0"/>
    <n v="4"/>
    <n v="16233"/>
    <d v="2020-10-29T00:00:00"/>
    <d v="2026-11-05T00:00:00"/>
    <n v="0"/>
    <n v="1"/>
    <n v="5"/>
    <n v="30"/>
    <n v="2"/>
    <n v="12185828"/>
    <n v="12890000"/>
    <n v="10983725"/>
    <n v="215797"/>
    <n v="10431925"/>
    <n v="0"/>
    <n v="0"/>
    <n v="0"/>
    <m/>
    <n v="0"/>
    <n v="0"/>
    <n v="0"/>
    <m/>
    <m/>
    <d v="2021-03-30T00:00:00"/>
    <n v="1"/>
    <s v="O"/>
    <n v="1"/>
    <n v="30"/>
    <n v="0"/>
    <m/>
    <m/>
    <m/>
    <m/>
    <m/>
    <m/>
    <n v="1"/>
    <n v="1"/>
    <m/>
    <m/>
    <n v="8959252"/>
    <s v="CREDITOS DE CONSUMO"/>
    <n v="0"/>
    <n v="0"/>
    <n v="890480123"/>
    <s v="UNIVERSIDAD DE CARTAGENA"/>
    <n v="5"/>
    <m/>
    <m/>
    <m/>
    <m/>
    <n v="1"/>
    <n v="7"/>
    <n v="1"/>
  </r>
  <r>
    <n v="28085654"/>
    <s v="C"/>
    <x v="574"/>
    <x v="0"/>
    <n v="4"/>
    <n v="17965"/>
    <d v="2020-12-30T00:00:00"/>
    <d v="2025-06-30T00:00:00"/>
    <n v="0"/>
    <n v="1"/>
    <n v="3"/>
    <n v="30"/>
    <n v="2"/>
    <n v="16011168"/>
    <n v="17240000"/>
    <n v="32567236"/>
    <n v="850077"/>
    <n v="31302283"/>
    <n v="0"/>
    <n v="0"/>
    <n v="0"/>
    <m/>
    <n v="0"/>
    <n v="0"/>
    <n v="0"/>
    <m/>
    <m/>
    <d v="2021-03-30T00:00:00"/>
    <n v="1"/>
    <s v="O"/>
    <n v="1"/>
    <n v="30"/>
    <n v="0"/>
    <m/>
    <m/>
    <m/>
    <m/>
    <m/>
    <m/>
    <n v="1"/>
    <n v="1"/>
    <m/>
    <m/>
    <n v="3216629"/>
    <s v="CREDITOS DE CONSUMO"/>
    <n v="0"/>
    <n v="0"/>
    <n v="890480123"/>
    <s v="UNIVERSIDAD DE CARTAGENA"/>
    <n v="5"/>
    <m/>
    <m/>
    <m/>
    <m/>
    <n v="1"/>
    <n v="7"/>
    <n v="2"/>
  </r>
  <r>
    <n v="44024781"/>
    <s v="C"/>
    <x v="574"/>
    <x v="3"/>
    <n v="4"/>
    <n v="17966"/>
    <d v="2020-12-30T00:00:00"/>
    <d v="2026-04-30T00:00:00"/>
    <n v="0"/>
    <n v="1"/>
    <n v="3"/>
    <n v="30"/>
    <n v="2"/>
    <n v="10971158"/>
    <n v="11540000"/>
    <n v="50848849"/>
    <n v="1053025"/>
    <n v="49066907"/>
    <n v="0"/>
    <n v="0"/>
    <n v="50000000"/>
    <s v="                              "/>
    <n v="0"/>
    <n v="0"/>
    <n v="0"/>
    <m/>
    <m/>
    <d v="2021-03-30T00:00:00"/>
    <n v="3"/>
    <s v="O"/>
    <n v="1"/>
    <n v="30"/>
    <n v="0"/>
    <m/>
    <m/>
    <m/>
    <m/>
    <m/>
    <m/>
    <n v="1"/>
    <n v="1"/>
    <m/>
    <m/>
    <n v="5042126"/>
    <s v="CREDITOS DE CONSUMO"/>
    <n v="0"/>
    <n v="0"/>
    <n v="890480123"/>
    <s v="UNIVERSIDAD DE CARTAGENA"/>
    <n v="5"/>
    <m/>
    <m/>
    <m/>
    <m/>
    <n v="1"/>
    <n v="7"/>
    <n v="2"/>
  </r>
  <r>
    <n v="31474650"/>
    <s v="C"/>
    <x v="574"/>
    <x v="0"/>
    <n v="4"/>
    <n v="17967"/>
    <d v="2020-12-30T00:00:00"/>
    <d v="2023-11-30T00:00:00"/>
    <n v="0"/>
    <n v="1"/>
    <n v="3"/>
    <n v="30"/>
    <n v="2"/>
    <n v="8648788"/>
    <n v="9000000"/>
    <n v="37098036"/>
    <n v="935116"/>
    <n v="35079419"/>
    <n v="0"/>
    <n v="0"/>
    <n v="0"/>
    <m/>
    <n v="0"/>
    <n v="0"/>
    <n v="0"/>
    <s v="3000000/3000000"/>
    <d v="2021-12-06T00:00:00"/>
    <d v="2021-03-30T00:00:00"/>
    <n v="1"/>
    <s v="O"/>
    <n v="1"/>
    <n v="30"/>
    <n v="0"/>
    <m/>
    <m/>
    <m/>
    <m/>
    <m/>
    <m/>
    <n v="1"/>
    <n v="1"/>
    <m/>
    <m/>
    <n v="3604769"/>
    <s v="CREDITOS DE CONSUMO"/>
    <n v="0"/>
    <n v="0"/>
    <n v="890480123"/>
    <s v="UNIVERSIDAD DE CARTAGENA"/>
    <n v="5"/>
    <m/>
    <m/>
    <m/>
    <m/>
    <n v="1"/>
    <n v="7"/>
    <n v="2"/>
  </r>
  <r>
    <n v="121500412"/>
    <s v="C"/>
    <x v="574"/>
    <x v="0"/>
    <n v="4"/>
    <n v="17970"/>
    <d v="2020-12-30T00:00:00"/>
    <d v="2029-01-30T00:00:00"/>
    <n v="0"/>
    <n v="1"/>
    <n v="3"/>
    <n v="30"/>
    <n v="2"/>
    <n v="9568969"/>
    <n v="10000000"/>
    <n v="138291159"/>
    <n v="2052844"/>
    <n v="135415764"/>
    <n v="0"/>
    <n v="0"/>
    <n v="0"/>
    <m/>
    <n v="0"/>
    <n v="0"/>
    <n v="0"/>
    <m/>
    <m/>
    <d v="2021-03-30T00:00:00"/>
    <n v="1"/>
    <s v="O"/>
    <n v="1"/>
    <n v="30"/>
    <n v="0"/>
    <m/>
    <m/>
    <m/>
    <m/>
    <m/>
    <m/>
    <n v="1"/>
    <n v="1"/>
    <m/>
    <m/>
    <n v="13915352"/>
    <s v="CREDITOS DE CONSUMO"/>
    <n v="0"/>
    <n v="0"/>
    <n v="890480123"/>
    <s v="UNIVERSIDAD DE CARTAGENA"/>
    <n v="5"/>
    <m/>
    <m/>
    <m/>
    <m/>
    <n v="1"/>
    <n v="7"/>
    <n v="2"/>
  </r>
  <r>
    <n v="9391551"/>
    <s v="C"/>
    <x v="574"/>
    <x v="0"/>
    <n v="4"/>
    <n v="18248"/>
    <d v="2021-03-08T00:00:00"/>
    <d v="2026-03-30T00:00:00"/>
    <n v="0"/>
    <n v="1"/>
    <n v="2"/>
    <n v="30"/>
    <n v="2"/>
    <n v="16011168"/>
    <n v="17240000"/>
    <n v="10728108"/>
    <n v="260950"/>
    <n v="10467158"/>
    <n v="0"/>
    <n v="0"/>
    <n v="0"/>
    <m/>
    <n v="0"/>
    <n v="0"/>
    <n v="0"/>
    <m/>
    <m/>
    <d v="2021-03-30T00:00:00"/>
    <n v="1"/>
    <s v="O"/>
    <n v="1"/>
    <n v="30"/>
    <n v="0"/>
    <m/>
    <m/>
    <m/>
    <m/>
    <m/>
    <m/>
    <n v="1"/>
    <n v="1"/>
    <m/>
    <m/>
    <n v="1075607"/>
    <s v="CREDITOS DE CONSUMO"/>
    <n v="0"/>
    <n v="0"/>
    <n v="890480123"/>
    <s v="UNIVERSIDAD DE CARTAGENA"/>
    <n v="5"/>
    <m/>
    <m/>
    <m/>
    <m/>
    <n v="1"/>
    <n v="7"/>
    <n v="2"/>
  </r>
  <r>
    <n v="22527761"/>
    <s v="C"/>
    <x v="575"/>
    <x v="0"/>
    <n v="4"/>
    <n v="17757"/>
    <d v="2020-10-29T00:00:00"/>
    <d v="2027-11-30T00:00:00"/>
    <n v="0"/>
    <n v="1"/>
    <n v="4"/>
    <n v="30"/>
    <n v="2"/>
    <n v="16011168"/>
    <n v="17240000"/>
    <n v="40000000"/>
    <n v="794737"/>
    <n v="38933232"/>
    <n v="0"/>
    <n v="0"/>
    <n v="0"/>
    <m/>
    <n v="0"/>
    <n v="0"/>
    <n v="0"/>
    <m/>
    <m/>
    <d v="2021-03-30T00:00:00"/>
    <n v="1"/>
    <s v="O"/>
    <n v="1"/>
    <n v="30"/>
    <n v="0"/>
    <m/>
    <m/>
    <m/>
    <m/>
    <m/>
    <m/>
    <n v="1"/>
    <n v="1"/>
    <m/>
    <m/>
    <n v="16405471"/>
    <s v="CREDITOS DE CONSUMO"/>
    <n v="0"/>
    <n v="0"/>
    <n v="890480123"/>
    <s v="UNIVERSIDAD DE CARTAGENA"/>
    <n v="5"/>
    <m/>
    <m/>
    <m/>
    <m/>
    <n v="1"/>
    <n v="7"/>
    <n v="2"/>
  </r>
  <r>
    <n v="0"/>
    <s v="C"/>
    <x v="576"/>
    <x v="0"/>
    <n v="4"/>
    <n v="16702"/>
    <d v="2020-10-29T00:00:00"/>
    <d v="2022-04-17T00:00:00"/>
    <n v="0"/>
    <n v="1"/>
    <n v="5"/>
    <n v="30"/>
    <n v="2"/>
    <n v="15881442"/>
    <n v="17090000"/>
    <n v="1408029"/>
    <n v="93036"/>
    <n v="1014633"/>
    <n v="0"/>
    <n v="0"/>
    <n v="0"/>
    <m/>
    <n v="0"/>
    <n v="0"/>
    <n v="0"/>
    <m/>
    <m/>
    <d v="2021-03-30T00:00:00"/>
    <n v="1"/>
    <s v="O"/>
    <n v="1"/>
    <n v="30"/>
    <n v="0"/>
    <m/>
    <m/>
    <m/>
    <m/>
    <m/>
    <m/>
    <n v="1"/>
    <n v="1"/>
    <m/>
    <m/>
    <n v="4624614"/>
    <s v="CREDITOS DE CONSUMO"/>
    <n v="0"/>
    <n v="0"/>
    <n v="890480123"/>
    <s v="UNIVERSIDAD DE CARTAGENA"/>
    <n v="5"/>
    <m/>
    <m/>
    <m/>
    <m/>
    <n v="1"/>
    <n v="7"/>
    <n v="1"/>
  </r>
  <r>
    <n v="4853473"/>
    <s v="C"/>
    <x v="577"/>
    <x v="0"/>
    <n v="4"/>
    <n v="15208"/>
    <d v="2020-10-29T00:00:00"/>
    <d v="2023-05-30T00:00:00"/>
    <n v="0"/>
    <n v="1"/>
    <n v="5"/>
    <n v="30"/>
    <n v="2"/>
    <n v="17726461"/>
    <n v="19240000"/>
    <n v="9033072"/>
    <n v="365292"/>
    <n v="7839037"/>
    <n v="0"/>
    <n v="0"/>
    <n v="0"/>
    <m/>
    <n v="0"/>
    <n v="0"/>
    <n v="0"/>
    <m/>
    <m/>
    <d v="2021-03-30T00:00:00"/>
    <n v="1"/>
    <s v="O"/>
    <n v="1"/>
    <n v="30"/>
    <n v="0"/>
    <m/>
    <m/>
    <m/>
    <m/>
    <m/>
    <m/>
    <n v="1"/>
    <n v="1"/>
    <m/>
    <m/>
    <n v="2985564"/>
    <s v="CREDITOS DE CONSUMO"/>
    <n v="0"/>
    <n v="0"/>
    <n v="890480123"/>
    <s v="UNIVERSIDAD DE CARTAGENA"/>
    <n v="5"/>
    <m/>
    <m/>
    <m/>
    <m/>
    <n v="1"/>
    <n v="7"/>
    <n v="1"/>
  </r>
  <r>
    <n v="4091030"/>
    <s v="C"/>
    <x v="577"/>
    <x v="2"/>
    <n v="4"/>
    <n v="16714"/>
    <d v="2020-10-29T00:00:00"/>
    <d v="2022-12-30T00:00:00"/>
    <n v="0"/>
    <n v="1"/>
    <n v="5"/>
    <n v="30"/>
    <n v="2"/>
    <n v="9119963"/>
    <n v="9511000"/>
    <n v="8073702"/>
    <n v="343391"/>
    <n v="6607585"/>
    <n v="0"/>
    <n v="0"/>
    <n v="0"/>
    <m/>
    <n v="0"/>
    <n v="0"/>
    <n v="0"/>
    <m/>
    <m/>
    <d v="2021-03-30T00:00:00"/>
    <n v="9"/>
    <s v="O"/>
    <n v="1"/>
    <n v="30"/>
    <n v="0"/>
    <m/>
    <m/>
    <m/>
    <m/>
    <m/>
    <m/>
    <n v="1"/>
    <n v="1"/>
    <m/>
    <m/>
    <n v="2516555"/>
    <s v="CREDITOS DE CONSUMO"/>
    <n v="0"/>
    <n v="0"/>
    <m/>
    <m/>
    <n v="5"/>
    <m/>
    <m/>
    <m/>
    <m/>
    <n v="1"/>
    <n v="7"/>
    <n v="1"/>
  </r>
  <r>
    <n v="11209800"/>
    <s v="C"/>
    <x v="577"/>
    <x v="2"/>
    <n v="4"/>
    <n v="18245"/>
    <d v="2021-03-08T00:00:00"/>
    <d v="2023-01-30T00:00:00"/>
    <n v="0"/>
    <n v="1"/>
    <n v="1"/>
    <n v="30"/>
    <n v="2"/>
    <n v="9568969"/>
    <n v="10000000"/>
    <n v="19053328"/>
    <n v="947687"/>
    <n v="18105392"/>
    <n v="0"/>
    <n v="0"/>
    <n v="0"/>
    <m/>
    <n v="0"/>
    <n v="0"/>
    <n v="0"/>
    <m/>
    <m/>
    <d v="2021-03-30T00:00:00"/>
    <n v="9"/>
    <s v="O"/>
    <n v="1"/>
    <n v="30"/>
    <n v="0"/>
    <m/>
    <m/>
    <m/>
    <m/>
    <m/>
    <m/>
    <n v="1"/>
    <n v="1"/>
    <m/>
    <m/>
    <n v="6895592"/>
    <s v="CREDITOS DE CONSUMO"/>
    <n v="0"/>
    <n v="0"/>
    <m/>
    <m/>
    <n v="5"/>
    <m/>
    <m/>
    <m/>
    <m/>
    <n v="1"/>
    <n v="7"/>
    <n v="2"/>
  </r>
  <r>
    <n v="1237720"/>
    <s v="C"/>
    <x v="578"/>
    <x v="0"/>
    <n v="4"/>
    <n v="17810"/>
    <d v="2020-11-17T00:00:00"/>
    <d v="2025-11-30T00:00:00"/>
    <n v="0"/>
    <n v="1"/>
    <n v="4"/>
    <n v="30"/>
    <n v="2"/>
    <n v="9568969"/>
    <n v="10000000"/>
    <n v="8277357"/>
    <n v="174119"/>
    <n v="7839477"/>
    <n v="0"/>
    <n v="0"/>
    <n v="0"/>
    <m/>
    <n v="0"/>
    <n v="0"/>
    <n v="0"/>
    <m/>
    <m/>
    <d v="2021-03-30T00:00:00"/>
    <n v="1"/>
    <s v="O"/>
    <n v="1"/>
    <n v="30"/>
    <n v="0"/>
    <m/>
    <m/>
    <m/>
    <m/>
    <m/>
    <m/>
    <n v="1"/>
    <n v="1"/>
    <m/>
    <m/>
    <n v="6601757"/>
    <s v="CREDITOS DE CONSUMO"/>
    <n v="0"/>
    <n v="0"/>
    <n v="890480123"/>
    <s v="UNIVERSIDAD DE CARTAGENA"/>
    <n v="5"/>
    <m/>
    <m/>
    <m/>
    <m/>
    <n v="1"/>
    <n v="7"/>
    <n v="2"/>
  </r>
  <r>
    <n v="8722878"/>
    <s v="C"/>
    <x v="579"/>
    <x v="0"/>
    <n v="4"/>
    <n v="15434"/>
    <d v="2019-03-19T00:00:00"/>
    <d v="2025-03-30T00:00:00"/>
    <n v="0"/>
    <n v="1"/>
    <n v="24"/>
    <n v="30"/>
    <n v="2"/>
    <n v="12185828"/>
    <n v="12890000"/>
    <n v="19100000"/>
    <n v="375257"/>
    <n v="14196437"/>
    <n v="0"/>
    <n v="0"/>
    <n v="0"/>
    <m/>
    <n v="0"/>
    <n v="0"/>
    <n v="0"/>
    <m/>
    <m/>
    <d v="2021-03-30T00:00:00"/>
    <n v="1"/>
    <s v="O"/>
    <n v="1"/>
    <n v="30"/>
    <n v="0"/>
    <m/>
    <m/>
    <m/>
    <m/>
    <m/>
    <m/>
    <n v="1"/>
    <n v="1"/>
    <m/>
    <m/>
    <n v="5473559"/>
    <s v="CREDITOS DE CONSUMO"/>
    <n v="0"/>
    <n v="0"/>
    <n v="890480123"/>
    <s v="UNIVERSIDAD DE CARTAGENA"/>
    <n v="5"/>
    <m/>
    <m/>
    <m/>
    <m/>
    <n v="1"/>
    <n v="7"/>
    <n v="2"/>
  </r>
  <r>
    <n v="576001"/>
    <s v="C"/>
    <x v="579"/>
    <x v="0"/>
    <n v="4"/>
    <n v="16056"/>
    <d v="2019-07-30T00:00:00"/>
    <d v="2021-07-30T00:00:00"/>
    <n v="0"/>
    <n v="1"/>
    <n v="20"/>
    <n v="30"/>
    <n v="2"/>
    <n v="15881442"/>
    <n v="17090000"/>
    <n v="4968000"/>
    <n v="242967"/>
    <n v="937439"/>
    <n v="0"/>
    <n v="0"/>
    <n v="0"/>
    <m/>
    <n v="0"/>
    <n v="0"/>
    <n v="0"/>
    <m/>
    <m/>
    <d v="2021-03-30T00:00:00"/>
    <n v="1"/>
    <s v="O"/>
    <n v="1"/>
    <n v="30"/>
    <n v="0"/>
    <m/>
    <m/>
    <m/>
    <m/>
    <m/>
    <m/>
    <n v="1"/>
    <n v="1"/>
    <m/>
    <m/>
    <n v="361438"/>
    <s v="CREDITOS DE CONSUMO"/>
    <n v="0"/>
    <n v="0"/>
    <n v="890480123"/>
    <s v="UNIVERSIDAD DE CARTAGENA"/>
    <n v="5"/>
    <m/>
    <m/>
    <m/>
    <m/>
    <n v="1"/>
    <n v="7"/>
    <n v="2"/>
  </r>
  <r>
    <n v="537138"/>
    <s v="C"/>
    <x v="579"/>
    <x v="0"/>
    <n v="4"/>
    <n v="17521"/>
    <d v="2020-08-31T00:00:00"/>
    <d v="2022-08-31T00:00:00"/>
    <n v="0"/>
    <n v="1"/>
    <n v="7"/>
    <n v="30"/>
    <n v="2"/>
    <n v="12185828"/>
    <n v="12890000"/>
    <n v="1192914"/>
    <n v="56258"/>
    <n v="874189"/>
    <n v="0"/>
    <n v="0"/>
    <n v="0"/>
    <m/>
    <n v="0"/>
    <n v="0"/>
    <n v="0"/>
    <m/>
    <m/>
    <d v="2021-03-30T00:00:00"/>
    <n v="1"/>
    <s v="O"/>
    <n v="1"/>
    <n v="30"/>
    <n v="0"/>
    <m/>
    <m/>
    <m/>
    <m/>
    <m/>
    <m/>
    <n v="1"/>
    <n v="1"/>
    <m/>
    <m/>
    <n v="337051"/>
    <s v="CREDITOS DE CONSUMO"/>
    <n v="0"/>
    <n v="0"/>
    <n v="890480123"/>
    <s v="UNIVERSIDAD DE CARTAGENA"/>
    <n v="5"/>
    <m/>
    <m/>
    <m/>
    <m/>
    <n v="1"/>
    <n v="7"/>
    <n v="2"/>
  </r>
  <r>
    <n v="11423269"/>
    <s v="C"/>
    <x v="579"/>
    <x v="0"/>
    <n v="4"/>
    <n v="17588"/>
    <d v="2020-09-14T00:00:00"/>
    <d v="2027-09-30T00:00:00"/>
    <n v="0"/>
    <n v="1"/>
    <n v="6"/>
    <n v="30"/>
    <n v="2"/>
    <n v="17726461"/>
    <n v="19240000"/>
    <n v="19325000"/>
    <n v="403077"/>
    <n v="18591309"/>
    <n v="0"/>
    <n v="0"/>
    <n v="0"/>
    <m/>
    <n v="0"/>
    <n v="0"/>
    <n v="0"/>
    <m/>
    <m/>
    <d v="2021-03-30T00:00:00"/>
    <n v="1"/>
    <s v="O"/>
    <n v="1"/>
    <n v="30"/>
    <n v="0"/>
    <m/>
    <m/>
    <m/>
    <m/>
    <m/>
    <m/>
    <n v="1"/>
    <n v="1"/>
    <m/>
    <m/>
    <n v="7168040"/>
    <s v="CREDITOS DE CONSUMO"/>
    <n v="0"/>
    <n v="0"/>
    <n v="890480123"/>
    <s v="UNIVERSIDAD DE CARTAGENA"/>
    <n v="5"/>
    <m/>
    <m/>
    <m/>
    <m/>
    <n v="1"/>
    <n v="7"/>
    <n v="2"/>
  </r>
  <r>
    <n v="186134"/>
    <s v="C"/>
    <x v="579"/>
    <x v="0"/>
    <n v="4"/>
    <n v="550019812"/>
    <d v="2018-10-02T00:00:00"/>
    <d v="2024-03-30T00:00:00"/>
    <n v="0"/>
    <n v="1"/>
    <n v="0"/>
    <n v="30"/>
    <n v="2"/>
    <n v="22490513"/>
    <n v="24960000"/>
    <n v="308220"/>
    <n v="11849"/>
    <n v="302932"/>
    <n v="0"/>
    <n v="0"/>
    <n v="0"/>
    <m/>
    <n v="0"/>
    <n v="0"/>
    <n v="0"/>
    <m/>
    <m/>
    <d v="2021-03-30T00:00:00"/>
    <n v="1"/>
    <s v="O"/>
    <n v="1"/>
    <n v="30"/>
    <n v="0"/>
    <m/>
    <m/>
    <m/>
    <m/>
    <m/>
    <m/>
    <n v="1"/>
    <n v="1"/>
    <m/>
    <m/>
    <n v="116798"/>
    <s v="CREDITOS DE CONSUMO"/>
    <n v="0"/>
    <n v="0"/>
    <n v="890480123"/>
    <s v="UNIVERSIDAD DE CARTAGENA"/>
    <n v="5"/>
    <m/>
    <m/>
    <m/>
    <m/>
    <n v="2"/>
    <n v="7"/>
    <n v="2"/>
  </r>
  <r>
    <n v="170949"/>
    <s v="C"/>
    <x v="579"/>
    <x v="0"/>
    <n v="4"/>
    <n v="550019813"/>
    <d v="2018-10-02T00:00:00"/>
    <d v="2024-03-30T00:00:00"/>
    <n v="0"/>
    <n v="1"/>
    <n v="0"/>
    <n v="30"/>
    <n v="2"/>
    <n v="22490513"/>
    <n v="24960000"/>
    <n v="283084"/>
    <n v="10883"/>
    <n v="278219"/>
    <n v="0"/>
    <n v="0"/>
    <n v="0"/>
    <m/>
    <n v="0"/>
    <n v="0"/>
    <n v="0"/>
    <m/>
    <m/>
    <d v="2021-03-30T00:00:00"/>
    <n v="1"/>
    <s v="O"/>
    <n v="1"/>
    <n v="30"/>
    <n v="0"/>
    <m/>
    <m/>
    <m/>
    <m/>
    <m/>
    <m/>
    <n v="1"/>
    <n v="1"/>
    <m/>
    <m/>
    <n v="107270"/>
    <s v="CREDITOS DE CONSUMO"/>
    <n v="0"/>
    <n v="0"/>
    <n v="890480123"/>
    <s v="UNIVERSIDAD DE CARTAGENA"/>
    <n v="5"/>
    <m/>
    <m/>
    <m/>
    <m/>
    <n v="2"/>
    <n v="7"/>
    <n v="2"/>
  </r>
  <r>
    <n v="140891"/>
    <s v="C"/>
    <x v="579"/>
    <x v="0"/>
    <n v="4"/>
    <n v="550019814"/>
    <d v="2018-10-02T00:00:00"/>
    <d v="2024-03-30T00:00:00"/>
    <n v="0"/>
    <n v="1"/>
    <n v="0"/>
    <n v="30"/>
    <n v="2"/>
    <n v="22490513"/>
    <n v="24960000"/>
    <n v="233305"/>
    <n v="8969"/>
    <n v="229299"/>
    <n v="0"/>
    <n v="0"/>
    <n v="0"/>
    <m/>
    <n v="0"/>
    <n v="0"/>
    <n v="0"/>
    <m/>
    <m/>
    <d v="2021-03-30T00:00:00"/>
    <n v="1"/>
    <s v="O"/>
    <n v="1"/>
    <n v="30"/>
    <n v="0"/>
    <m/>
    <m/>
    <m/>
    <m/>
    <m/>
    <m/>
    <n v="1"/>
    <n v="1"/>
    <m/>
    <m/>
    <n v="88408"/>
    <s v="CREDITOS DE CONSUMO"/>
    <n v="0"/>
    <n v="0"/>
    <n v="890480123"/>
    <s v="UNIVERSIDAD DE CARTAGENA"/>
    <n v="5"/>
    <m/>
    <m/>
    <m/>
    <m/>
    <n v="2"/>
    <n v="7"/>
    <n v="2"/>
  </r>
  <r>
    <n v="47512"/>
    <s v="C"/>
    <x v="579"/>
    <x v="0"/>
    <n v="4"/>
    <n v="550019861"/>
    <d v="2018-10-09T00:00:00"/>
    <d v="2024-03-30T00:00:00"/>
    <n v="0"/>
    <n v="1"/>
    <n v="0"/>
    <n v="30"/>
    <n v="2"/>
    <n v="22490513"/>
    <n v="24960000"/>
    <n v="78684"/>
    <n v="3025"/>
    <n v="77325"/>
    <n v="0"/>
    <n v="0"/>
    <n v="0"/>
    <m/>
    <n v="0"/>
    <n v="0"/>
    <n v="0"/>
    <m/>
    <m/>
    <d v="2021-03-30T00:00:00"/>
    <n v="1"/>
    <s v="O"/>
    <n v="1"/>
    <n v="30"/>
    <n v="0"/>
    <m/>
    <m/>
    <m/>
    <m/>
    <m/>
    <m/>
    <n v="1"/>
    <n v="1"/>
    <m/>
    <m/>
    <n v="29813"/>
    <s v="CREDITOS DE CONSUMO"/>
    <n v="0"/>
    <n v="0"/>
    <n v="890480123"/>
    <s v="UNIVERSIDAD DE CARTAGENA"/>
    <n v="5"/>
    <m/>
    <m/>
    <m/>
    <m/>
    <n v="2"/>
    <n v="7"/>
    <n v="2"/>
  </r>
  <r>
    <n v="19289"/>
    <s v="C"/>
    <x v="579"/>
    <x v="0"/>
    <n v="4"/>
    <n v="550020026"/>
    <d v="2018-11-05T00:00:00"/>
    <d v="2024-02-28T00:00:00"/>
    <n v="0"/>
    <n v="1"/>
    <n v="1"/>
    <n v="30"/>
    <n v="2"/>
    <n v="22490513"/>
    <n v="24960000"/>
    <n v="32023"/>
    <n v="1231"/>
    <n v="31392"/>
    <n v="0"/>
    <n v="0"/>
    <n v="0"/>
    <m/>
    <n v="0"/>
    <n v="0"/>
    <n v="0"/>
    <m/>
    <m/>
    <d v="2021-03-30T00:00:00"/>
    <n v="1"/>
    <s v="O"/>
    <n v="1"/>
    <n v="30"/>
    <n v="0"/>
    <m/>
    <m/>
    <m/>
    <m/>
    <m/>
    <m/>
    <n v="1"/>
    <n v="1"/>
    <m/>
    <m/>
    <n v="12103"/>
    <s v="CREDITOS DE CONSUMO"/>
    <n v="0"/>
    <n v="0"/>
    <n v="890480123"/>
    <s v="UNIVERSIDAD DE CARTAGENA"/>
    <n v="5"/>
    <m/>
    <m/>
    <m/>
    <m/>
    <n v="2"/>
    <n v="7"/>
    <n v="2"/>
  </r>
  <r>
    <n v="15208"/>
    <s v="C"/>
    <x v="579"/>
    <x v="0"/>
    <n v="4"/>
    <n v="550020289"/>
    <d v="2018-12-10T00:00:00"/>
    <d v="2024-02-28T00:00:00"/>
    <n v="0"/>
    <n v="1"/>
    <n v="1"/>
    <n v="30"/>
    <n v="2"/>
    <n v="22490513"/>
    <n v="24960000"/>
    <n v="25249"/>
    <n v="971"/>
    <n v="24751"/>
    <n v="0"/>
    <n v="0"/>
    <n v="0"/>
    <m/>
    <n v="0"/>
    <n v="0"/>
    <n v="0"/>
    <m/>
    <m/>
    <d v="2021-03-30T00:00:00"/>
    <n v="1"/>
    <s v="O"/>
    <n v="1"/>
    <n v="30"/>
    <n v="0"/>
    <m/>
    <m/>
    <m/>
    <m/>
    <m/>
    <m/>
    <n v="1"/>
    <n v="1"/>
    <m/>
    <m/>
    <n v="9543"/>
    <s v="CREDITOS DE CONSUMO"/>
    <n v="0"/>
    <n v="0"/>
    <n v="890480123"/>
    <s v="UNIVERSIDAD DE CARTAGENA"/>
    <n v="5"/>
    <m/>
    <m/>
    <m/>
    <m/>
    <n v="2"/>
    <n v="7"/>
    <n v="2"/>
  </r>
  <r>
    <n v="39960"/>
    <s v="C"/>
    <x v="579"/>
    <x v="0"/>
    <n v="4"/>
    <n v="550020856"/>
    <d v="2019-03-16T00:00:00"/>
    <d v="2024-02-28T00:00:00"/>
    <n v="0"/>
    <n v="1"/>
    <n v="1"/>
    <n v="30"/>
    <n v="2"/>
    <n v="22490513"/>
    <n v="24960000"/>
    <n v="66343"/>
    <n v="2551"/>
    <n v="65035"/>
    <n v="0"/>
    <n v="0"/>
    <n v="0"/>
    <m/>
    <n v="0"/>
    <n v="0"/>
    <n v="0"/>
    <m/>
    <m/>
    <d v="2021-03-30T00:00:00"/>
    <n v="1"/>
    <s v="O"/>
    <n v="1"/>
    <n v="30"/>
    <n v="0"/>
    <m/>
    <m/>
    <m/>
    <m/>
    <m/>
    <m/>
    <n v="1"/>
    <n v="1"/>
    <m/>
    <m/>
    <n v="25075"/>
    <s v="CREDITOS DE CONSUMO"/>
    <n v="0"/>
    <n v="0"/>
    <n v="890480123"/>
    <s v="UNIVERSIDAD DE CARTAGENA"/>
    <n v="5"/>
    <m/>
    <m/>
    <m/>
    <m/>
    <n v="2"/>
    <n v="7"/>
    <n v="2"/>
  </r>
  <r>
    <n v="18945"/>
    <s v="C"/>
    <x v="579"/>
    <x v="0"/>
    <n v="4"/>
    <n v="550020943"/>
    <d v="2019-03-30T00:00:00"/>
    <d v="2024-02-28T00:00:00"/>
    <n v="0"/>
    <n v="1"/>
    <n v="1"/>
    <n v="30"/>
    <n v="2"/>
    <n v="22490513"/>
    <n v="24960000"/>
    <n v="31453"/>
    <n v="1209"/>
    <n v="30833"/>
    <n v="0"/>
    <n v="0"/>
    <n v="0"/>
    <m/>
    <n v="0"/>
    <n v="0"/>
    <n v="0"/>
    <m/>
    <m/>
    <d v="2021-03-30T00:00:00"/>
    <n v="1"/>
    <s v="O"/>
    <n v="1"/>
    <n v="30"/>
    <n v="0"/>
    <m/>
    <m/>
    <m/>
    <m/>
    <m/>
    <m/>
    <n v="1"/>
    <n v="1"/>
    <m/>
    <m/>
    <n v="11888"/>
    <s v="CREDITOS DE CONSUMO"/>
    <n v="0"/>
    <n v="0"/>
    <n v="890480123"/>
    <s v="UNIVERSIDAD DE CARTAGENA"/>
    <n v="5"/>
    <m/>
    <m/>
    <m/>
    <m/>
    <n v="2"/>
    <n v="7"/>
    <n v="2"/>
  </r>
  <r>
    <n v="16052"/>
    <s v="C"/>
    <x v="579"/>
    <x v="0"/>
    <n v="4"/>
    <n v="550021152"/>
    <d v="2019-04-30T00:00:00"/>
    <d v="2024-02-28T00:00:00"/>
    <n v="0"/>
    <n v="1"/>
    <n v="1"/>
    <n v="30"/>
    <n v="2"/>
    <n v="22490513"/>
    <n v="24960000"/>
    <n v="26650"/>
    <n v="1025"/>
    <n v="26124"/>
    <n v="0"/>
    <n v="0"/>
    <n v="0"/>
    <m/>
    <n v="0"/>
    <n v="0"/>
    <n v="0"/>
    <m/>
    <m/>
    <d v="2021-03-30T00:00:00"/>
    <n v="1"/>
    <s v="O"/>
    <n v="1"/>
    <n v="30"/>
    <n v="0"/>
    <m/>
    <m/>
    <m/>
    <m/>
    <m/>
    <m/>
    <n v="1"/>
    <n v="1"/>
    <m/>
    <m/>
    <n v="10072"/>
    <s v="CREDITOS DE CONSUMO"/>
    <n v="0"/>
    <n v="0"/>
    <n v="890480123"/>
    <s v="UNIVERSIDAD DE CARTAGENA"/>
    <n v="5"/>
    <m/>
    <m/>
    <m/>
    <m/>
    <n v="2"/>
    <n v="7"/>
    <n v="2"/>
  </r>
  <r>
    <n v="18579"/>
    <s v="C"/>
    <x v="579"/>
    <x v="0"/>
    <n v="4"/>
    <n v="550021661"/>
    <d v="2019-06-20T00:00:00"/>
    <d v="2024-02-28T00:00:00"/>
    <n v="0"/>
    <n v="1"/>
    <n v="1"/>
    <n v="30"/>
    <n v="2"/>
    <n v="22490513"/>
    <n v="24960000"/>
    <n v="30846"/>
    <n v="1186"/>
    <n v="30238"/>
    <n v="0"/>
    <n v="0"/>
    <n v="0"/>
    <m/>
    <n v="0"/>
    <n v="0"/>
    <n v="0"/>
    <m/>
    <m/>
    <d v="2021-03-30T00:00:00"/>
    <n v="1"/>
    <s v="O"/>
    <n v="1"/>
    <n v="30"/>
    <n v="0"/>
    <m/>
    <m/>
    <m/>
    <m/>
    <m/>
    <m/>
    <n v="1"/>
    <n v="1"/>
    <m/>
    <m/>
    <n v="11659"/>
    <s v="CREDITOS DE CONSUMO"/>
    <n v="0"/>
    <n v="0"/>
    <n v="890480123"/>
    <s v="UNIVERSIDAD DE CARTAGENA"/>
    <n v="5"/>
    <m/>
    <m/>
    <m/>
    <m/>
    <n v="2"/>
    <n v="7"/>
    <n v="2"/>
  </r>
  <r>
    <n v="23890"/>
    <s v="C"/>
    <x v="579"/>
    <x v="0"/>
    <n v="4"/>
    <n v="550021970"/>
    <d v="2019-07-27T00:00:00"/>
    <d v="2024-02-28T00:00:00"/>
    <n v="0"/>
    <n v="1"/>
    <n v="1"/>
    <n v="30"/>
    <n v="2"/>
    <n v="22490513"/>
    <n v="24960000"/>
    <n v="39662"/>
    <n v="1525"/>
    <n v="38880"/>
    <n v="0"/>
    <n v="0"/>
    <n v="0"/>
    <m/>
    <n v="0"/>
    <n v="0"/>
    <n v="0"/>
    <m/>
    <m/>
    <d v="2021-03-30T00:00:00"/>
    <n v="1"/>
    <s v="O"/>
    <n v="1"/>
    <n v="30"/>
    <n v="0"/>
    <m/>
    <m/>
    <m/>
    <m/>
    <m/>
    <m/>
    <n v="1"/>
    <n v="1"/>
    <m/>
    <m/>
    <n v="14990"/>
    <s v="CREDITOS DE CONSUMO"/>
    <n v="0"/>
    <n v="0"/>
    <n v="890480123"/>
    <s v="UNIVERSIDAD DE CARTAGENA"/>
    <n v="5"/>
    <m/>
    <m/>
    <m/>
    <m/>
    <n v="2"/>
    <n v="7"/>
    <n v="2"/>
  </r>
  <r>
    <n v="23243"/>
    <s v="C"/>
    <x v="579"/>
    <x v="0"/>
    <n v="4"/>
    <n v="550022120"/>
    <d v="2019-08-04T00:00:00"/>
    <d v="2024-02-28T00:00:00"/>
    <n v="0"/>
    <n v="1"/>
    <n v="1"/>
    <n v="30"/>
    <n v="2"/>
    <n v="22490513"/>
    <n v="24960000"/>
    <n v="38588"/>
    <n v="1484"/>
    <n v="37827"/>
    <n v="0"/>
    <n v="0"/>
    <n v="0"/>
    <m/>
    <n v="0"/>
    <n v="0"/>
    <n v="0"/>
    <m/>
    <m/>
    <d v="2021-03-30T00:00:00"/>
    <n v="1"/>
    <s v="O"/>
    <n v="1"/>
    <n v="30"/>
    <n v="0"/>
    <m/>
    <m/>
    <m/>
    <m/>
    <m/>
    <m/>
    <n v="1"/>
    <n v="1"/>
    <m/>
    <m/>
    <n v="14584"/>
    <s v="CREDITOS DE CONSUMO"/>
    <n v="0"/>
    <n v="0"/>
    <n v="890480123"/>
    <s v="UNIVERSIDAD DE CARTAGENA"/>
    <n v="5"/>
    <m/>
    <m/>
    <m/>
    <m/>
    <n v="2"/>
    <n v="7"/>
    <n v="2"/>
  </r>
  <r>
    <n v="5370"/>
    <s v="C"/>
    <x v="579"/>
    <x v="0"/>
    <n v="4"/>
    <n v="550022455"/>
    <d v="2019-09-08T00:00:00"/>
    <d v="2024-02-28T00:00:00"/>
    <n v="0"/>
    <n v="1"/>
    <n v="1"/>
    <n v="30"/>
    <n v="2"/>
    <n v="22490513"/>
    <n v="24960000"/>
    <n v="8916"/>
    <n v="343"/>
    <n v="8740"/>
    <n v="0"/>
    <n v="0"/>
    <n v="0"/>
    <m/>
    <n v="0"/>
    <n v="0"/>
    <n v="0"/>
    <m/>
    <m/>
    <d v="2021-03-30T00:00:00"/>
    <n v="1"/>
    <s v="O"/>
    <n v="1"/>
    <n v="30"/>
    <n v="0"/>
    <m/>
    <m/>
    <m/>
    <m/>
    <m/>
    <m/>
    <n v="1"/>
    <n v="1"/>
    <m/>
    <m/>
    <n v="3370"/>
    <s v="CREDITOS DE CONSUMO"/>
    <n v="0"/>
    <n v="0"/>
    <n v="890480123"/>
    <s v="UNIVERSIDAD DE CARTAGENA"/>
    <n v="5"/>
    <m/>
    <m/>
    <m/>
    <m/>
    <n v="2"/>
    <n v="7"/>
    <n v="2"/>
  </r>
  <r>
    <n v="42699"/>
    <s v="C"/>
    <x v="579"/>
    <x v="0"/>
    <n v="4"/>
    <n v="550022769"/>
    <d v="2019-10-05T00:00:00"/>
    <d v="2024-02-28T00:00:00"/>
    <n v="0"/>
    <n v="1"/>
    <n v="1"/>
    <n v="30"/>
    <n v="2"/>
    <n v="22490513"/>
    <n v="24960000"/>
    <n v="70889"/>
    <n v="2725"/>
    <n v="69493"/>
    <n v="0"/>
    <n v="0"/>
    <n v="0"/>
    <m/>
    <n v="0"/>
    <n v="0"/>
    <n v="0"/>
    <m/>
    <m/>
    <d v="2021-03-30T00:00:00"/>
    <n v="1"/>
    <s v="O"/>
    <n v="1"/>
    <n v="30"/>
    <n v="0"/>
    <m/>
    <m/>
    <m/>
    <m/>
    <m/>
    <m/>
    <n v="1"/>
    <n v="1"/>
    <m/>
    <m/>
    <n v="26794"/>
    <s v="CREDITOS DE CONSUMO"/>
    <n v="0"/>
    <n v="0"/>
    <n v="890480123"/>
    <s v="UNIVERSIDAD DE CARTAGENA"/>
    <n v="5"/>
    <m/>
    <m/>
    <m/>
    <m/>
    <n v="2"/>
    <n v="7"/>
    <n v="2"/>
  </r>
  <r>
    <n v="18670"/>
    <s v="C"/>
    <x v="579"/>
    <x v="0"/>
    <n v="4"/>
    <n v="550023007"/>
    <d v="2019-11-05T00:00:00"/>
    <d v="2024-02-28T00:00:00"/>
    <n v="0"/>
    <n v="1"/>
    <n v="1"/>
    <n v="30"/>
    <n v="2"/>
    <n v="22490513"/>
    <n v="24960000"/>
    <n v="30996"/>
    <n v="1192"/>
    <n v="30385"/>
    <n v="0"/>
    <n v="0"/>
    <n v="0"/>
    <m/>
    <n v="0"/>
    <n v="0"/>
    <n v="0"/>
    <m/>
    <m/>
    <d v="2021-03-30T00:00:00"/>
    <n v="1"/>
    <s v="O"/>
    <n v="1"/>
    <n v="30"/>
    <n v="0"/>
    <m/>
    <m/>
    <m/>
    <m/>
    <m/>
    <m/>
    <n v="1"/>
    <n v="1"/>
    <m/>
    <m/>
    <n v="11715"/>
    <s v="CREDITOS DE CONSUMO"/>
    <n v="0"/>
    <n v="0"/>
    <n v="890480123"/>
    <s v="UNIVERSIDAD DE CARTAGENA"/>
    <n v="5"/>
    <m/>
    <m/>
    <m/>
    <m/>
    <n v="2"/>
    <n v="7"/>
    <n v="2"/>
  </r>
  <r>
    <n v="5602"/>
    <s v="C"/>
    <x v="579"/>
    <x v="0"/>
    <n v="4"/>
    <n v="550023019"/>
    <d v="2019-11-06T00:00:00"/>
    <d v="2024-02-28T00:00:00"/>
    <n v="0"/>
    <n v="1"/>
    <n v="1"/>
    <n v="30"/>
    <n v="2"/>
    <n v="22490513"/>
    <n v="24960000"/>
    <n v="9302"/>
    <n v="358"/>
    <n v="9118"/>
    <n v="0"/>
    <n v="0"/>
    <n v="0"/>
    <m/>
    <n v="0"/>
    <n v="0"/>
    <n v="0"/>
    <m/>
    <m/>
    <d v="2021-03-30T00:00:00"/>
    <n v="1"/>
    <s v="O"/>
    <n v="1"/>
    <n v="30"/>
    <n v="0"/>
    <m/>
    <m/>
    <m/>
    <m/>
    <m/>
    <m/>
    <n v="1"/>
    <n v="1"/>
    <m/>
    <m/>
    <n v="3516"/>
    <s v="CREDITOS DE CONSUMO"/>
    <n v="0"/>
    <n v="0"/>
    <n v="890480123"/>
    <s v="UNIVERSIDAD DE CARTAGENA"/>
    <n v="5"/>
    <m/>
    <m/>
    <m/>
    <m/>
    <n v="2"/>
    <n v="7"/>
    <n v="2"/>
  </r>
  <r>
    <n v="5374"/>
    <s v="C"/>
    <x v="579"/>
    <x v="0"/>
    <n v="4"/>
    <n v="550023027"/>
    <d v="2019-11-07T00:00:00"/>
    <d v="2024-02-28T00:00:00"/>
    <n v="0"/>
    <n v="1"/>
    <n v="1"/>
    <n v="30"/>
    <n v="2"/>
    <n v="22490513"/>
    <n v="24960000"/>
    <n v="8922"/>
    <n v="343"/>
    <n v="8746"/>
    <n v="0"/>
    <n v="0"/>
    <n v="0"/>
    <m/>
    <n v="0"/>
    <n v="0"/>
    <n v="0"/>
    <m/>
    <m/>
    <d v="2021-03-30T00:00:00"/>
    <n v="1"/>
    <s v="O"/>
    <n v="1"/>
    <n v="30"/>
    <n v="0"/>
    <m/>
    <m/>
    <m/>
    <m/>
    <m/>
    <m/>
    <n v="1"/>
    <n v="1"/>
    <m/>
    <m/>
    <n v="3372"/>
    <s v="CREDITOS DE CONSUMO"/>
    <n v="0"/>
    <n v="0"/>
    <n v="890480123"/>
    <s v="UNIVERSIDAD DE CARTAGENA"/>
    <n v="5"/>
    <m/>
    <m/>
    <m/>
    <m/>
    <n v="2"/>
    <n v="7"/>
    <n v="2"/>
  </r>
  <r>
    <n v="4608"/>
    <s v="C"/>
    <x v="579"/>
    <x v="0"/>
    <n v="4"/>
    <n v="550023029"/>
    <d v="2019-11-07T00:00:00"/>
    <d v="2024-02-28T00:00:00"/>
    <n v="0"/>
    <n v="1"/>
    <n v="1"/>
    <n v="30"/>
    <n v="2"/>
    <n v="22490513"/>
    <n v="24960000"/>
    <n v="7651"/>
    <n v="294"/>
    <n v="7500"/>
    <n v="0"/>
    <n v="0"/>
    <n v="0"/>
    <m/>
    <n v="0"/>
    <n v="0"/>
    <n v="0"/>
    <m/>
    <m/>
    <d v="2021-03-30T00:00:00"/>
    <n v="1"/>
    <s v="O"/>
    <n v="1"/>
    <n v="30"/>
    <n v="0"/>
    <m/>
    <m/>
    <m/>
    <m/>
    <m/>
    <m/>
    <n v="1"/>
    <n v="1"/>
    <m/>
    <m/>
    <n v="2892"/>
    <s v="CREDITOS DE CONSUMO"/>
    <n v="0"/>
    <n v="0"/>
    <n v="890480123"/>
    <s v="UNIVERSIDAD DE CARTAGENA"/>
    <n v="5"/>
    <m/>
    <m/>
    <m/>
    <m/>
    <n v="2"/>
    <n v="7"/>
    <n v="2"/>
  </r>
  <r>
    <n v="20967"/>
    <s v="C"/>
    <x v="579"/>
    <x v="0"/>
    <n v="4"/>
    <n v="550023236"/>
    <d v="2019-12-09T00:00:00"/>
    <d v="2024-02-28T00:00:00"/>
    <n v="0"/>
    <n v="1"/>
    <n v="1"/>
    <n v="30"/>
    <n v="2"/>
    <n v="22490513"/>
    <n v="24960000"/>
    <n v="34810"/>
    <n v="1338"/>
    <n v="34124"/>
    <n v="0"/>
    <n v="0"/>
    <n v="0"/>
    <m/>
    <n v="0"/>
    <n v="0"/>
    <n v="0"/>
    <m/>
    <m/>
    <d v="2021-03-30T00:00:00"/>
    <n v="1"/>
    <s v="O"/>
    <n v="1"/>
    <n v="30"/>
    <n v="0"/>
    <m/>
    <m/>
    <m/>
    <m/>
    <m/>
    <m/>
    <n v="1"/>
    <n v="1"/>
    <m/>
    <m/>
    <n v="13157"/>
    <s v="CREDITOS DE CONSUMO"/>
    <n v="0"/>
    <n v="0"/>
    <n v="890480123"/>
    <s v="UNIVERSIDAD DE CARTAGENA"/>
    <n v="5"/>
    <m/>
    <m/>
    <m/>
    <m/>
    <n v="2"/>
    <n v="7"/>
    <n v="2"/>
  </r>
  <r>
    <n v="28081"/>
    <s v="C"/>
    <x v="579"/>
    <x v="0"/>
    <n v="4"/>
    <n v="550023371"/>
    <d v="2020-01-07T00:00:00"/>
    <d v="2024-02-28T00:00:00"/>
    <n v="0"/>
    <n v="1"/>
    <n v="1"/>
    <n v="30"/>
    <n v="2"/>
    <n v="22490513"/>
    <n v="24960000"/>
    <n v="46620"/>
    <n v="1792"/>
    <n v="45702"/>
    <n v="0"/>
    <n v="0"/>
    <n v="0"/>
    <m/>
    <n v="0"/>
    <n v="0"/>
    <n v="0"/>
    <m/>
    <m/>
    <d v="2021-03-30T00:00:00"/>
    <n v="1"/>
    <s v="O"/>
    <n v="1"/>
    <n v="30"/>
    <n v="0"/>
    <m/>
    <m/>
    <m/>
    <m/>
    <m/>
    <m/>
    <n v="1"/>
    <n v="1"/>
    <m/>
    <m/>
    <n v="17621"/>
    <s v="CREDITOS DE CONSUMO"/>
    <n v="0"/>
    <n v="0"/>
    <n v="890480123"/>
    <s v="UNIVERSIDAD DE CARTAGENA"/>
    <n v="5"/>
    <m/>
    <m/>
    <m/>
    <m/>
    <n v="2"/>
    <n v="7"/>
    <n v="2"/>
  </r>
  <r>
    <n v="6369"/>
    <s v="C"/>
    <x v="579"/>
    <x v="0"/>
    <n v="4"/>
    <n v="550023384"/>
    <d v="2020-01-11T00:00:00"/>
    <d v="2024-02-28T00:00:00"/>
    <n v="0"/>
    <n v="1"/>
    <n v="1"/>
    <n v="30"/>
    <n v="2"/>
    <n v="22490513"/>
    <n v="24960000"/>
    <n v="10574"/>
    <n v="407"/>
    <n v="10365"/>
    <n v="0"/>
    <n v="0"/>
    <n v="0"/>
    <m/>
    <n v="0"/>
    <n v="0"/>
    <n v="0"/>
    <m/>
    <m/>
    <d v="2021-03-30T00:00:00"/>
    <n v="1"/>
    <s v="O"/>
    <n v="1"/>
    <n v="30"/>
    <n v="0"/>
    <m/>
    <m/>
    <m/>
    <m/>
    <m/>
    <m/>
    <n v="1"/>
    <n v="1"/>
    <m/>
    <m/>
    <n v="3996"/>
    <s v="CREDITOS DE CONSUMO"/>
    <n v="0"/>
    <n v="0"/>
    <n v="890480123"/>
    <s v="UNIVERSIDAD DE CARTAGENA"/>
    <n v="5"/>
    <m/>
    <m/>
    <m/>
    <m/>
    <n v="2"/>
    <n v="7"/>
    <n v="2"/>
  </r>
  <r>
    <n v="4498"/>
    <s v="C"/>
    <x v="579"/>
    <x v="0"/>
    <n v="4"/>
    <n v="550023391"/>
    <d v="2020-01-13T00:00:00"/>
    <d v="2024-02-28T00:00:00"/>
    <n v="0"/>
    <n v="1"/>
    <n v="1"/>
    <n v="30"/>
    <n v="2"/>
    <n v="22490513"/>
    <n v="24960000"/>
    <n v="7467"/>
    <n v="287"/>
    <n v="7320"/>
    <n v="0"/>
    <n v="0"/>
    <n v="0"/>
    <m/>
    <n v="0"/>
    <n v="0"/>
    <n v="0"/>
    <m/>
    <m/>
    <d v="2021-03-30T00:00:00"/>
    <n v="1"/>
    <s v="O"/>
    <n v="1"/>
    <n v="30"/>
    <n v="0"/>
    <m/>
    <m/>
    <m/>
    <m/>
    <m/>
    <m/>
    <n v="1"/>
    <n v="1"/>
    <m/>
    <m/>
    <n v="2822"/>
    <s v="CREDITOS DE CONSUMO"/>
    <n v="0"/>
    <n v="0"/>
    <n v="890480123"/>
    <s v="UNIVERSIDAD DE CARTAGENA"/>
    <n v="5"/>
    <m/>
    <m/>
    <m/>
    <m/>
    <n v="2"/>
    <n v="7"/>
    <n v="2"/>
  </r>
  <r>
    <n v="22522"/>
    <s v="C"/>
    <x v="579"/>
    <x v="0"/>
    <n v="4"/>
    <n v="550023503"/>
    <d v="2020-02-06T00:00:00"/>
    <d v="2024-02-28T00:00:00"/>
    <n v="0"/>
    <n v="1"/>
    <n v="1"/>
    <n v="30"/>
    <n v="2"/>
    <n v="22490513"/>
    <n v="24960000"/>
    <n v="37391"/>
    <n v="1437"/>
    <n v="36655"/>
    <n v="0"/>
    <n v="0"/>
    <n v="0"/>
    <m/>
    <n v="0"/>
    <n v="0"/>
    <n v="0"/>
    <m/>
    <m/>
    <d v="2021-03-30T00:00:00"/>
    <n v="1"/>
    <s v="O"/>
    <n v="1"/>
    <n v="30"/>
    <n v="0"/>
    <m/>
    <m/>
    <m/>
    <m/>
    <m/>
    <m/>
    <n v="1"/>
    <n v="1"/>
    <m/>
    <m/>
    <n v="14133"/>
    <s v="CREDITOS DE CONSUMO"/>
    <n v="0"/>
    <n v="0"/>
    <n v="890480123"/>
    <s v="UNIVERSIDAD DE CARTAGENA"/>
    <n v="5"/>
    <m/>
    <m/>
    <m/>
    <m/>
    <n v="2"/>
    <n v="7"/>
    <n v="2"/>
  </r>
  <r>
    <n v="10229"/>
    <s v="C"/>
    <x v="579"/>
    <x v="0"/>
    <n v="4"/>
    <n v="550023675"/>
    <d v="2020-03-04T00:00:00"/>
    <d v="2024-02-28T00:00:00"/>
    <n v="0"/>
    <n v="1"/>
    <n v="1"/>
    <n v="30"/>
    <n v="2"/>
    <n v="22490513"/>
    <n v="24960000"/>
    <n v="16983"/>
    <n v="653"/>
    <n v="16648"/>
    <n v="0"/>
    <n v="0"/>
    <n v="0"/>
    <m/>
    <n v="0"/>
    <n v="0"/>
    <n v="0"/>
    <m/>
    <m/>
    <d v="2021-03-30T00:00:00"/>
    <n v="1"/>
    <s v="O"/>
    <n v="1"/>
    <n v="30"/>
    <n v="0"/>
    <m/>
    <m/>
    <m/>
    <m/>
    <m/>
    <m/>
    <n v="1"/>
    <n v="1"/>
    <m/>
    <m/>
    <n v="6419"/>
    <s v="CREDITOS DE CONSUMO"/>
    <n v="0"/>
    <n v="0"/>
    <n v="890480123"/>
    <s v="UNIVERSIDAD DE CARTAGENA"/>
    <n v="5"/>
    <m/>
    <m/>
    <m/>
    <m/>
    <n v="2"/>
    <n v="7"/>
    <n v="2"/>
  </r>
  <r>
    <n v="14441"/>
    <s v="C"/>
    <x v="579"/>
    <x v="0"/>
    <n v="4"/>
    <n v="550023684"/>
    <d v="2020-03-06T00:00:00"/>
    <d v="2024-02-28T00:00:00"/>
    <n v="0"/>
    <n v="1"/>
    <n v="1"/>
    <n v="30"/>
    <n v="2"/>
    <n v="22490513"/>
    <n v="24960000"/>
    <n v="23976"/>
    <n v="922"/>
    <n v="23503"/>
    <n v="0"/>
    <n v="0"/>
    <n v="0"/>
    <m/>
    <n v="0"/>
    <n v="0"/>
    <n v="0"/>
    <m/>
    <m/>
    <d v="2021-03-30T00:00:00"/>
    <n v="1"/>
    <s v="O"/>
    <n v="1"/>
    <n v="30"/>
    <n v="0"/>
    <m/>
    <m/>
    <m/>
    <m/>
    <m/>
    <m/>
    <n v="1"/>
    <n v="1"/>
    <m/>
    <m/>
    <n v="9062"/>
    <s v="CREDITOS DE CONSUMO"/>
    <n v="0"/>
    <n v="0"/>
    <n v="890480123"/>
    <s v="UNIVERSIDAD DE CARTAGENA"/>
    <n v="5"/>
    <m/>
    <m/>
    <m/>
    <m/>
    <n v="2"/>
    <n v="7"/>
    <n v="2"/>
  </r>
  <r>
    <n v="6051"/>
    <s v="C"/>
    <x v="579"/>
    <x v="0"/>
    <n v="4"/>
    <n v="550023691"/>
    <d v="2020-03-09T00:00:00"/>
    <d v="2024-02-28T00:00:00"/>
    <n v="0"/>
    <n v="1"/>
    <n v="1"/>
    <n v="30"/>
    <n v="2"/>
    <n v="22490513"/>
    <n v="24960000"/>
    <n v="10046"/>
    <n v="386"/>
    <n v="9848"/>
    <n v="0"/>
    <n v="0"/>
    <n v="0"/>
    <m/>
    <n v="0"/>
    <n v="0"/>
    <n v="0"/>
    <m/>
    <m/>
    <d v="2021-03-30T00:00:00"/>
    <n v="1"/>
    <s v="O"/>
    <n v="1"/>
    <n v="30"/>
    <n v="0"/>
    <m/>
    <m/>
    <m/>
    <m/>
    <m/>
    <m/>
    <n v="1"/>
    <n v="1"/>
    <m/>
    <m/>
    <n v="3797"/>
    <s v="CREDITOS DE CONSUMO"/>
    <n v="0"/>
    <n v="0"/>
    <n v="890480123"/>
    <s v="UNIVERSIDAD DE CARTAGENA"/>
    <n v="5"/>
    <m/>
    <m/>
    <m/>
    <m/>
    <n v="2"/>
    <n v="7"/>
    <n v="2"/>
  </r>
  <r>
    <n v="15312"/>
    <s v="C"/>
    <x v="579"/>
    <x v="0"/>
    <n v="4"/>
    <n v="550023794"/>
    <d v="2020-04-07T00:00:00"/>
    <d v="2024-02-28T00:00:00"/>
    <n v="0"/>
    <n v="1"/>
    <n v="1"/>
    <n v="30"/>
    <n v="2"/>
    <n v="22490513"/>
    <n v="24960000"/>
    <n v="25421"/>
    <n v="977"/>
    <n v="24920"/>
    <n v="0"/>
    <n v="0"/>
    <n v="0"/>
    <m/>
    <n v="0"/>
    <n v="0"/>
    <n v="0"/>
    <m/>
    <m/>
    <d v="2021-03-30T00:00:00"/>
    <n v="1"/>
    <s v="O"/>
    <n v="1"/>
    <n v="30"/>
    <n v="0"/>
    <m/>
    <m/>
    <m/>
    <m/>
    <m/>
    <m/>
    <n v="1"/>
    <n v="1"/>
    <m/>
    <m/>
    <n v="9608"/>
    <s v="CREDITOS DE CONSUMO"/>
    <n v="0"/>
    <n v="0"/>
    <n v="890480123"/>
    <s v="UNIVERSIDAD DE CARTAGENA"/>
    <n v="5"/>
    <m/>
    <m/>
    <m/>
    <m/>
    <n v="2"/>
    <n v="7"/>
    <n v="2"/>
  </r>
  <r>
    <n v="14004"/>
    <s v="C"/>
    <x v="579"/>
    <x v="0"/>
    <n v="4"/>
    <n v="550023795"/>
    <d v="2020-04-07T00:00:00"/>
    <d v="2024-02-28T00:00:00"/>
    <n v="0"/>
    <n v="1"/>
    <n v="1"/>
    <n v="30"/>
    <n v="2"/>
    <n v="22490513"/>
    <n v="24960000"/>
    <n v="23249"/>
    <n v="894"/>
    <n v="22791"/>
    <n v="0"/>
    <n v="0"/>
    <n v="0"/>
    <m/>
    <n v="0"/>
    <n v="0"/>
    <n v="0"/>
    <m/>
    <m/>
    <d v="2021-03-30T00:00:00"/>
    <n v="1"/>
    <s v="O"/>
    <n v="1"/>
    <n v="30"/>
    <n v="0"/>
    <m/>
    <m/>
    <m/>
    <m/>
    <m/>
    <m/>
    <n v="1"/>
    <n v="1"/>
    <m/>
    <m/>
    <n v="8787"/>
    <s v="CREDITOS DE CONSUMO"/>
    <n v="0"/>
    <n v="0"/>
    <n v="890480123"/>
    <s v="UNIVERSIDAD DE CARTAGENA"/>
    <n v="5"/>
    <m/>
    <m/>
    <m/>
    <m/>
    <n v="2"/>
    <n v="7"/>
    <n v="2"/>
  </r>
  <r>
    <n v="23315"/>
    <s v="C"/>
    <x v="579"/>
    <x v="0"/>
    <n v="4"/>
    <n v="550023857"/>
    <d v="2020-05-12T00:00:00"/>
    <d v="2024-02-28T00:00:00"/>
    <n v="0"/>
    <n v="1"/>
    <n v="1"/>
    <n v="30"/>
    <n v="2"/>
    <n v="22490513"/>
    <n v="24960000"/>
    <n v="38708"/>
    <n v="1488"/>
    <n v="37945"/>
    <n v="0"/>
    <n v="0"/>
    <n v="0"/>
    <m/>
    <n v="0"/>
    <n v="0"/>
    <n v="0"/>
    <m/>
    <m/>
    <d v="2021-03-30T00:00:00"/>
    <n v="1"/>
    <s v="O"/>
    <n v="1"/>
    <n v="30"/>
    <n v="0"/>
    <m/>
    <m/>
    <m/>
    <m/>
    <m/>
    <m/>
    <n v="1"/>
    <n v="1"/>
    <m/>
    <m/>
    <n v="14630"/>
    <s v="CREDITOS DE CONSUMO"/>
    <n v="0"/>
    <n v="0"/>
    <n v="890480123"/>
    <s v="UNIVERSIDAD DE CARTAGENA"/>
    <n v="5"/>
    <m/>
    <m/>
    <m/>
    <m/>
    <n v="2"/>
    <n v="7"/>
    <n v="2"/>
  </r>
  <r>
    <n v="6875"/>
    <s v="C"/>
    <x v="579"/>
    <x v="0"/>
    <n v="4"/>
    <n v="550023858"/>
    <d v="2020-05-12T00:00:00"/>
    <d v="2024-02-28T00:00:00"/>
    <n v="0"/>
    <n v="1"/>
    <n v="1"/>
    <n v="30"/>
    <n v="2"/>
    <n v="22490513"/>
    <n v="24960000"/>
    <n v="11414"/>
    <n v="439"/>
    <n v="11189"/>
    <n v="0"/>
    <n v="0"/>
    <n v="0"/>
    <m/>
    <n v="0"/>
    <n v="0"/>
    <n v="0"/>
    <m/>
    <m/>
    <d v="2021-03-30T00:00:00"/>
    <n v="1"/>
    <s v="O"/>
    <n v="1"/>
    <n v="30"/>
    <n v="0"/>
    <m/>
    <m/>
    <m/>
    <m/>
    <m/>
    <m/>
    <n v="1"/>
    <n v="1"/>
    <m/>
    <m/>
    <n v="4314"/>
    <s v="CREDITOS DE CONSUMO"/>
    <n v="0"/>
    <n v="0"/>
    <n v="890480123"/>
    <s v="UNIVERSIDAD DE CARTAGENA"/>
    <n v="5"/>
    <m/>
    <m/>
    <m/>
    <m/>
    <n v="2"/>
    <n v="7"/>
    <n v="2"/>
  </r>
  <r>
    <n v="22248"/>
    <s v="C"/>
    <x v="579"/>
    <x v="0"/>
    <n v="4"/>
    <n v="550023902"/>
    <d v="2020-06-01T00:00:00"/>
    <d v="2024-02-28T00:00:00"/>
    <n v="0"/>
    <n v="1"/>
    <n v="1"/>
    <n v="30"/>
    <n v="2"/>
    <n v="22490513"/>
    <n v="24960000"/>
    <n v="36937"/>
    <n v="1420"/>
    <n v="36209"/>
    <n v="0"/>
    <n v="0"/>
    <n v="0"/>
    <m/>
    <n v="0"/>
    <n v="0"/>
    <n v="0"/>
    <m/>
    <m/>
    <d v="2021-03-30T00:00:00"/>
    <n v="1"/>
    <s v="O"/>
    <n v="1"/>
    <n v="30"/>
    <n v="0"/>
    <m/>
    <m/>
    <m/>
    <m/>
    <m/>
    <m/>
    <n v="1"/>
    <n v="1"/>
    <m/>
    <m/>
    <n v="13961"/>
    <s v="CREDITOS DE CONSUMO"/>
    <n v="0"/>
    <n v="0"/>
    <n v="890480123"/>
    <s v="UNIVERSIDAD DE CARTAGENA"/>
    <n v="5"/>
    <m/>
    <m/>
    <m/>
    <m/>
    <n v="2"/>
    <n v="7"/>
    <n v="2"/>
  </r>
  <r>
    <n v="15968"/>
    <s v="C"/>
    <x v="579"/>
    <x v="0"/>
    <n v="4"/>
    <n v="550023922"/>
    <d v="2020-06-08T00:00:00"/>
    <d v="2024-02-28T00:00:00"/>
    <n v="0"/>
    <n v="1"/>
    <n v="1"/>
    <n v="30"/>
    <n v="2"/>
    <n v="22490513"/>
    <n v="24960000"/>
    <n v="26510"/>
    <n v="1019"/>
    <n v="25988"/>
    <n v="0"/>
    <n v="0"/>
    <n v="0"/>
    <m/>
    <n v="0"/>
    <n v="0"/>
    <n v="0"/>
    <m/>
    <m/>
    <d v="2021-03-30T00:00:00"/>
    <n v="1"/>
    <s v="O"/>
    <n v="1"/>
    <n v="30"/>
    <n v="0"/>
    <m/>
    <m/>
    <m/>
    <m/>
    <m/>
    <m/>
    <n v="1"/>
    <n v="1"/>
    <m/>
    <m/>
    <n v="10020"/>
    <s v="CREDITOS DE CONSUMO"/>
    <n v="0"/>
    <n v="0"/>
    <n v="890480123"/>
    <s v="UNIVERSIDAD DE CARTAGENA"/>
    <n v="5"/>
    <m/>
    <m/>
    <m/>
    <m/>
    <n v="2"/>
    <n v="7"/>
    <n v="2"/>
  </r>
  <r>
    <n v="22796"/>
    <s v="C"/>
    <x v="579"/>
    <x v="0"/>
    <n v="4"/>
    <n v="550023954"/>
    <d v="2020-07-01T00:00:00"/>
    <d v="2024-02-28T00:00:00"/>
    <n v="0"/>
    <n v="1"/>
    <n v="1"/>
    <n v="30"/>
    <n v="2"/>
    <n v="22490513"/>
    <n v="24960000"/>
    <n v="37846"/>
    <n v="1455"/>
    <n v="37100"/>
    <n v="0"/>
    <n v="0"/>
    <n v="0"/>
    <m/>
    <n v="0"/>
    <n v="0"/>
    <n v="0"/>
    <m/>
    <m/>
    <d v="2021-03-30T00:00:00"/>
    <n v="1"/>
    <s v="O"/>
    <n v="1"/>
    <n v="30"/>
    <n v="0"/>
    <m/>
    <m/>
    <m/>
    <m/>
    <m/>
    <m/>
    <n v="1"/>
    <n v="1"/>
    <m/>
    <m/>
    <n v="14304"/>
    <s v="CREDITOS DE CONSUMO"/>
    <n v="0"/>
    <n v="0"/>
    <n v="890480123"/>
    <s v="UNIVERSIDAD DE CARTAGENA"/>
    <n v="5"/>
    <m/>
    <m/>
    <m/>
    <m/>
    <n v="2"/>
    <n v="7"/>
    <n v="2"/>
  </r>
  <r>
    <n v="3412"/>
    <s v="C"/>
    <x v="579"/>
    <x v="0"/>
    <n v="4"/>
    <n v="550023967"/>
    <d v="2020-07-11T00:00:00"/>
    <d v="2024-02-28T00:00:00"/>
    <n v="0"/>
    <n v="1"/>
    <n v="1"/>
    <n v="30"/>
    <n v="2"/>
    <n v="22490513"/>
    <n v="24960000"/>
    <n v="5665"/>
    <n v="218"/>
    <n v="5553"/>
    <n v="0"/>
    <n v="0"/>
    <n v="0"/>
    <m/>
    <n v="0"/>
    <n v="0"/>
    <n v="0"/>
    <m/>
    <m/>
    <d v="2021-03-30T00:00:00"/>
    <n v="1"/>
    <s v="O"/>
    <n v="1"/>
    <n v="30"/>
    <n v="0"/>
    <m/>
    <m/>
    <m/>
    <m/>
    <m/>
    <m/>
    <n v="1"/>
    <n v="1"/>
    <m/>
    <m/>
    <n v="2141"/>
    <s v="CREDITOS DE CONSUMO"/>
    <n v="0"/>
    <n v="0"/>
    <n v="890480123"/>
    <s v="UNIVERSIDAD DE CARTAGENA"/>
    <n v="5"/>
    <m/>
    <m/>
    <m/>
    <m/>
    <n v="2"/>
    <n v="7"/>
    <n v="2"/>
  </r>
  <r>
    <n v="20489"/>
    <s v="C"/>
    <x v="579"/>
    <x v="0"/>
    <n v="4"/>
    <n v="550024161"/>
    <d v="2020-08-10T00:00:00"/>
    <d v="2024-02-28T00:00:00"/>
    <n v="0"/>
    <n v="1"/>
    <n v="1"/>
    <n v="30"/>
    <n v="2"/>
    <n v="22490513"/>
    <n v="24960000"/>
    <n v="34015"/>
    <n v="1308"/>
    <n v="33345"/>
    <n v="0"/>
    <n v="0"/>
    <n v="0"/>
    <m/>
    <n v="0"/>
    <n v="0"/>
    <n v="0"/>
    <m/>
    <m/>
    <d v="2021-03-30T00:00:00"/>
    <n v="1"/>
    <s v="O"/>
    <n v="1"/>
    <n v="30"/>
    <n v="0"/>
    <m/>
    <m/>
    <m/>
    <m/>
    <m/>
    <m/>
    <n v="1"/>
    <n v="1"/>
    <m/>
    <m/>
    <n v="12856"/>
    <s v="CREDITOS DE CONSUMO"/>
    <n v="0"/>
    <n v="0"/>
    <n v="890480123"/>
    <s v="UNIVERSIDAD DE CARTAGENA"/>
    <n v="5"/>
    <m/>
    <m/>
    <m/>
    <m/>
    <n v="2"/>
    <n v="7"/>
    <n v="2"/>
  </r>
  <r>
    <n v="9960"/>
    <s v="C"/>
    <x v="579"/>
    <x v="0"/>
    <n v="4"/>
    <n v="550024162"/>
    <d v="2020-08-10T00:00:00"/>
    <d v="2024-02-28T00:00:00"/>
    <n v="0"/>
    <n v="1"/>
    <n v="1"/>
    <n v="30"/>
    <n v="2"/>
    <n v="22490513"/>
    <n v="24960000"/>
    <n v="16536"/>
    <n v="636"/>
    <n v="16210"/>
    <n v="0"/>
    <n v="0"/>
    <n v="0"/>
    <m/>
    <n v="0"/>
    <n v="0"/>
    <n v="0"/>
    <m/>
    <m/>
    <d v="2021-03-30T00:00:00"/>
    <n v="1"/>
    <s v="O"/>
    <n v="1"/>
    <n v="30"/>
    <n v="0"/>
    <m/>
    <m/>
    <m/>
    <m/>
    <m/>
    <m/>
    <n v="1"/>
    <n v="1"/>
    <m/>
    <m/>
    <n v="6250"/>
    <s v="CREDITOS DE CONSUMO"/>
    <n v="0"/>
    <n v="0"/>
    <n v="890480123"/>
    <s v="UNIVERSIDAD DE CARTAGENA"/>
    <n v="5"/>
    <m/>
    <m/>
    <m/>
    <m/>
    <n v="2"/>
    <n v="7"/>
    <n v="2"/>
  </r>
  <r>
    <n v="4222"/>
    <s v="C"/>
    <x v="579"/>
    <x v="0"/>
    <n v="4"/>
    <n v="550024163"/>
    <d v="2020-08-10T00:00:00"/>
    <d v="2024-02-28T00:00:00"/>
    <n v="0"/>
    <n v="1"/>
    <n v="1"/>
    <n v="30"/>
    <n v="2"/>
    <n v="22490513"/>
    <n v="24960000"/>
    <n v="7011"/>
    <n v="270"/>
    <n v="6872"/>
    <n v="0"/>
    <n v="0"/>
    <n v="0"/>
    <m/>
    <n v="0"/>
    <n v="0"/>
    <n v="0"/>
    <m/>
    <m/>
    <d v="2021-03-30T00:00:00"/>
    <n v="1"/>
    <s v="O"/>
    <n v="1"/>
    <n v="30"/>
    <n v="0"/>
    <m/>
    <m/>
    <m/>
    <m/>
    <m/>
    <m/>
    <n v="1"/>
    <n v="1"/>
    <m/>
    <m/>
    <n v="2650"/>
    <s v="CREDITOS DE CONSUMO"/>
    <n v="0"/>
    <n v="0"/>
    <n v="890480123"/>
    <s v="UNIVERSIDAD DE CARTAGENA"/>
    <n v="5"/>
    <m/>
    <m/>
    <m/>
    <m/>
    <n v="2"/>
    <n v="7"/>
    <n v="2"/>
  </r>
  <r>
    <n v="35426"/>
    <s v="C"/>
    <x v="579"/>
    <x v="0"/>
    <n v="4"/>
    <n v="550024380"/>
    <d v="2020-09-11T00:00:00"/>
    <d v="2024-02-28T00:00:00"/>
    <n v="0"/>
    <n v="1"/>
    <n v="1"/>
    <n v="30"/>
    <n v="2"/>
    <n v="22490513"/>
    <n v="24960000"/>
    <n v="58814"/>
    <n v="2261"/>
    <n v="57655"/>
    <n v="0"/>
    <n v="0"/>
    <n v="0"/>
    <m/>
    <n v="0"/>
    <n v="0"/>
    <n v="0"/>
    <m/>
    <m/>
    <d v="2021-03-30T00:00:00"/>
    <n v="1"/>
    <s v="O"/>
    <n v="1"/>
    <n v="30"/>
    <n v="0"/>
    <m/>
    <m/>
    <m/>
    <m/>
    <m/>
    <m/>
    <n v="1"/>
    <n v="1"/>
    <m/>
    <m/>
    <n v="22229"/>
    <s v="CREDITOS DE CONSUMO"/>
    <n v="0"/>
    <n v="0"/>
    <n v="890480123"/>
    <s v="UNIVERSIDAD DE CARTAGENA"/>
    <n v="5"/>
    <m/>
    <m/>
    <m/>
    <m/>
    <n v="2"/>
    <n v="7"/>
    <n v="2"/>
  </r>
  <r>
    <n v="9335"/>
    <s v="C"/>
    <x v="579"/>
    <x v="0"/>
    <n v="4"/>
    <n v="550024383"/>
    <d v="2020-09-11T00:00:00"/>
    <d v="2024-02-28T00:00:00"/>
    <n v="0"/>
    <n v="1"/>
    <n v="1"/>
    <n v="30"/>
    <n v="2"/>
    <n v="22490513"/>
    <n v="24960000"/>
    <n v="15499"/>
    <n v="596"/>
    <n v="15193"/>
    <n v="0"/>
    <n v="0"/>
    <n v="0"/>
    <m/>
    <n v="0"/>
    <n v="0"/>
    <n v="0"/>
    <m/>
    <m/>
    <d v="2021-03-30T00:00:00"/>
    <n v="1"/>
    <s v="O"/>
    <n v="1"/>
    <n v="30"/>
    <n v="0"/>
    <m/>
    <m/>
    <m/>
    <m/>
    <m/>
    <m/>
    <n v="1"/>
    <n v="1"/>
    <m/>
    <m/>
    <n v="5858"/>
    <s v="CREDITOS DE CONSUMO"/>
    <n v="0"/>
    <n v="0"/>
    <n v="890480123"/>
    <s v="UNIVERSIDAD DE CARTAGENA"/>
    <n v="5"/>
    <m/>
    <m/>
    <m/>
    <m/>
    <n v="2"/>
    <n v="7"/>
    <n v="2"/>
  </r>
  <r>
    <n v="21882"/>
    <s v="C"/>
    <x v="579"/>
    <x v="0"/>
    <n v="4"/>
    <n v="550024556"/>
    <d v="2020-10-02T00:00:00"/>
    <d v="2024-02-28T00:00:00"/>
    <n v="0"/>
    <n v="1"/>
    <n v="1"/>
    <n v="30"/>
    <n v="2"/>
    <n v="22490513"/>
    <n v="24960000"/>
    <n v="36328"/>
    <n v="1397"/>
    <n v="35612"/>
    <n v="0"/>
    <n v="0"/>
    <n v="0"/>
    <m/>
    <n v="0"/>
    <n v="0"/>
    <n v="0"/>
    <m/>
    <m/>
    <d v="2021-03-30T00:00:00"/>
    <n v="1"/>
    <s v="O"/>
    <n v="1"/>
    <n v="30"/>
    <n v="0"/>
    <m/>
    <m/>
    <m/>
    <m/>
    <m/>
    <m/>
    <n v="1"/>
    <n v="1"/>
    <m/>
    <m/>
    <n v="13730"/>
    <s v="CREDITOS DE CONSUMO"/>
    <n v="0"/>
    <n v="0"/>
    <n v="890480123"/>
    <s v="UNIVERSIDAD DE CARTAGENA"/>
    <n v="5"/>
    <m/>
    <m/>
    <m/>
    <m/>
    <n v="2"/>
    <n v="7"/>
    <n v="2"/>
  </r>
  <r>
    <n v="23545"/>
    <s v="C"/>
    <x v="579"/>
    <x v="0"/>
    <n v="4"/>
    <n v="550024788"/>
    <d v="2020-11-07T00:00:00"/>
    <d v="2024-03-30T00:00:00"/>
    <n v="0"/>
    <n v="1"/>
    <n v="0"/>
    <n v="30"/>
    <n v="2"/>
    <n v="22490513"/>
    <n v="24960000"/>
    <n v="38353"/>
    <n v="1474"/>
    <n v="38319"/>
    <n v="0"/>
    <n v="0"/>
    <n v="0"/>
    <m/>
    <n v="0"/>
    <n v="0"/>
    <n v="0"/>
    <m/>
    <m/>
    <d v="2021-03-30T00:00:00"/>
    <n v="1"/>
    <s v="O"/>
    <n v="1"/>
    <n v="30"/>
    <n v="0"/>
    <m/>
    <m/>
    <m/>
    <m/>
    <m/>
    <m/>
    <n v="1"/>
    <n v="1"/>
    <m/>
    <m/>
    <n v="14774"/>
    <s v="CREDITOS DE CONSUMO"/>
    <n v="0"/>
    <n v="0"/>
    <n v="890480123"/>
    <s v="UNIVERSIDAD DE CARTAGENA"/>
    <n v="5"/>
    <m/>
    <m/>
    <m/>
    <m/>
    <n v="2"/>
    <n v="7"/>
    <n v="2"/>
  </r>
  <r>
    <n v="3247"/>
    <s v="C"/>
    <x v="579"/>
    <x v="0"/>
    <n v="4"/>
    <n v="550024805"/>
    <d v="2020-11-11T00:00:00"/>
    <d v="2024-03-30T00:00:00"/>
    <n v="0"/>
    <n v="1"/>
    <n v="0"/>
    <n v="30"/>
    <n v="2"/>
    <n v="22490513"/>
    <n v="24960000"/>
    <n v="5307"/>
    <n v="204"/>
    <n v="5284"/>
    <n v="0"/>
    <n v="0"/>
    <n v="0"/>
    <m/>
    <n v="0"/>
    <n v="0"/>
    <n v="0"/>
    <m/>
    <m/>
    <d v="2021-03-30T00:00:00"/>
    <n v="1"/>
    <s v="O"/>
    <n v="1"/>
    <n v="30"/>
    <n v="0"/>
    <m/>
    <m/>
    <m/>
    <m/>
    <m/>
    <m/>
    <n v="1"/>
    <n v="1"/>
    <m/>
    <m/>
    <n v="2037"/>
    <s v="CREDITOS DE CONSUMO"/>
    <n v="0"/>
    <n v="0"/>
    <n v="890480123"/>
    <s v="UNIVERSIDAD DE CARTAGENA"/>
    <n v="5"/>
    <m/>
    <m/>
    <m/>
    <m/>
    <n v="2"/>
    <n v="7"/>
    <n v="2"/>
  </r>
  <r>
    <n v="2801"/>
    <s v="C"/>
    <x v="579"/>
    <x v="0"/>
    <n v="4"/>
    <n v="550025382"/>
    <d v="2021-02-08T00:00:00"/>
    <d v="2024-02-28T00:00:00"/>
    <n v="0"/>
    <n v="1"/>
    <n v="1"/>
    <n v="30"/>
    <n v="2"/>
    <n v="22490513"/>
    <n v="24960000"/>
    <n v="4650"/>
    <n v="179"/>
    <n v="4558"/>
    <n v="0"/>
    <n v="0"/>
    <n v="0"/>
    <m/>
    <n v="0"/>
    <n v="0"/>
    <n v="0"/>
    <m/>
    <m/>
    <d v="2021-03-30T00:00:00"/>
    <n v="1"/>
    <s v="O"/>
    <n v="1"/>
    <n v="30"/>
    <n v="0"/>
    <m/>
    <m/>
    <m/>
    <m/>
    <m/>
    <m/>
    <n v="1"/>
    <n v="1"/>
    <m/>
    <m/>
    <n v="1757"/>
    <s v="CREDITOS DE CONSUMO"/>
    <n v="0"/>
    <n v="0"/>
    <n v="890480123"/>
    <s v="UNIVERSIDAD DE CARTAGENA"/>
    <n v="5"/>
    <m/>
    <m/>
    <m/>
    <m/>
    <n v="2"/>
    <n v="7"/>
    <n v="2"/>
  </r>
  <r>
    <n v="2925"/>
    <s v="C"/>
    <x v="579"/>
    <x v="0"/>
    <n v="4"/>
    <n v="550025561"/>
    <d v="2021-03-02T00:00:00"/>
    <d v="2024-03-30T00:00:00"/>
    <n v="0"/>
    <n v="1"/>
    <n v="1"/>
    <n v="30"/>
    <n v="2"/>
    <n v="22490513"/>
    <n v="24960000"/>
    <n v="4950"/>
    <n v="190"/>
    <n v="4760"/>
    <n v="0"/>
    <n v="0"/>
    <n v="0"/>
    <m/>
    <n v="0"/>
    <n v="0"/>
    <n v="0"/>
    <m/>
    <m/>
    <d v="2021-03-30T00:00:00"/>
    <n v="1"/>
    <s v="O"/>
    <n v="1"/>
    <n v="30"/>
    <n v="0"/>
    <m/>
    <m/>
    <m/>
    <m/>
    <m/>
    <m/>
    <n v="1"/>
    <n v="1"/>
    <m/>
    <m/>
    <n v="1835"/>
    <s v="CREDITOS DE CONSUMO"/>
    <n v="0"/>
    <n v="0"/>
    <n v="890480123"/>
    <s v="UNIVERSIDAD DE CARTAGENA"/>
    <n v="5"/>
    <m/>
    <m/>
    <m/>
    <m/>
    <n v="2"/>
    <n v="7"/>
    <n v="2"/>
  </r>
  <r>
    <n v="5926"/>
    <s v="C"/>
    <x v="579"/>
    <x v="0"/>
    <n v="4"/>
    <n v="550025563"/>
    <d v="2021-03-02T00:00:00"/>
    <d v="2024-03-30T00:00:00"/>
    <n v="0"/>
    <n v="1"/>
    <n v="1"/>
    <n v="30"/>
    <n v="2"/>
    <n v="22490513"/>
    <n v="24960000"/>
    <n v="10030"/>
    <n v="386"/>
    <n v="9644"/>
    <n v="0"/>
    <n v="0"/>
    <n v="0"/>
    <m/>
    <n v="0"/>
    <n v="0"/>
    <n v="0"/>
    <m/>
    <m/>
    <d v="2021-03-30T00:00:00"/>
    <n v="1"/>
    <s v="O"/>
    <n v="1"/>
    <n v="30"/>
    <n v="0"/>
    <m/>
    <m/>
    <m/>
    <m/>
    <m/>
    <m/>
    <n v="1"/>
    <n v="1"/>
    <m/>
    <m/>
    <n v="3718"/>
    <s v="CREDITOS DE CONSUMO"/>
    <n v="0"/>
    <n v="0"/>
    <n v="890480123"/>
    <s v="UNIVERSIDAD DE CARTAGENA"/>
    <n v="5"/>
    <m/>
    <m/>
    <m/>
    <m/>
    <n v="2"/>
    <n v="7"/>
    <n v="2"/>
  </r>
  <r>
    <n v="8396"/>
    <s v="C"/>
    <x v="579"/>
    <x v="0"/>
    <n v="4"/>
    <n v="550025567"/>
    <d v="2021-03-04T00:00:00"/>
    <d v="2024-03-30T00:00:00"/>
    <n v="0"/>
    <n v="1"/>
    <n v="1"/>
    <n v="30"/>
    <n v="2"/>
    <n v="22490513"/>
    <n v="24960000"/>
    <n v="14211"/>
    <n v="546"/>
    <n v="13665"/>
    <n v="0"/>
    <n v="0"/>
    <n v="0"/>
    <m/>
    <n v="0"/>
    <n v="0"/>
    <n v="0"/>
    <m/>
    <m/>
    <d v="2021-03-30T00:00:00"/>
    <n v="1"/>
    <s v="O"/>
    <n v="1"/>
    <n v="30"/>
    <n v="0"/>
    <m/>
    <m/>
    <m/>
    <m/>
    <m/>
    <m/>
    <n v="1"/>
    <n v="1"/>
    <m/>
    <m/>
    <n v="5269"/>
    <s v="CREDITOS DE CONSUMO"/>
    <n v="0"/>
    <n v="0"/>
    <n v="890480123"/>
    <s v="UNIVERSIDAD DE CARTAGENA"/>
    <n v="5"/>
    <m/>
    <m/>
    <m/>
    <m/>
    <n v="2"/>
    <n v="7"/>
    <n v="2"/>
  </r>
  <r>
    <n v="3687"/>
    <s v="C"/>
    <x v="579"/>
    <x v="0"/>
    <n v="4"/>
    <n v="550025691"/>
    <d v="2021-03-31T00:00:00"/>
    <d v="2021-05-30T00:00:00"/>
    <n v="0"/>
    <n v="1"/>
    <n v="0"/>
    <n v="30"/>
    <n v="2"/>
    <n v="0"/>
    <n v="0"/>
    <n v="6000"/>
    <n v="6000"/>
    <n v="6000"/>
    <n v="0"/>
    <n v="0"/>
    <n v="0"/>
    <m/>
    <n v="0"/>
    <n v="0"/>
    <n v="0"/>
    <m/>
    <m/>
    <d v="2021-03-31T00:00:00"/>
    <n v="1"/>
    <s v="O"/>
    <n v="1"/>
    <n v="30"/>
    <n v="0"/>
    <m/>
    <m/>
    <m/>
    <m/>
    <m/>
    <m/>
    <n v="1"/>
    <n v="1"/>
    <m/>
    <m/>
    <n v="2313"/>
    <s v="CREDITOS DE CONSUMO"/>
    <n v="0"/>
    <n v="0"/>
    <n v="890480123"/>
    <s v="UNIVERSIDAD DE CARTAGENA"/>
    <n v="5"/>
    <m/>
    <m/>
    <m/>
    <m/>
    <n v="2"/>
    <n v="7"/>
    <n v="2"/>
  </r>
  <r>
    <n v="47559615"/>
    <s v="C"/>
    <x v="580"/>
    <x v="2"/>
    <n v="4"/>
    <n v="16796"/>
    <d v="2020-01-03T00:00:00"/>
    <d v="2025-01-03T00:00:00"/>
    <n v="0"/>
    <n v="1"/>
    <n v="15"/>
    <n v="30"/>
    <n v="2"/>
    <n v="9119963"/>
    <n v="9511000"/>
    <n v="87475000"/>
    <n v="1820934"/>
    <n v="68688410"/>
    <n v="0"/>
    <n v="0"/>
    <n v="0"/>
    <m/>
    <n v="0"/>
    <n v="0"/>
    <n v="0"/>
    <m/>
    <m/>
    <d v="2021-03-31T00:00:00"/>
    <n v="1"/>
    <s v="O"/>
    <n v="1"/>
    <n v="30"/>
    <n v="0"/>
    <m/>
    <m/>
    <m/>
    <m/>
    <m/>
    <m/>
    <n v="1"/>
    <n v="1"/>
    <m/>
    <m/>
    <n v="21128795"/>
    <s v="CREDITOS DE CONSUMO"/>
    <n v="0"/>
    <n v="0"/>
    <m/>
    <m/>
    <n v="5"/>
    <m/>
    <m/>
    <m/>
    <m/>
    <n v="1"/>
    <n v="7"/>
    <n v="2"/>
  </r>
  <r>
    <n v="138704"/>
    <s v="C"/>
    <x v="581"/>
    <x v="0"/>
    <n v="4"/>
    <n v="16470"/>
    <d v="2019-10-18T00:00:00"/>
    <d v="2021-04-18T00:00:00"/>
    <n v="12"/>
    <n v="1"/>
    <n v="16"/>
    <n v="30"/>
    <n v="2"/>
    <n v="15881442"/>
    <n v="17090000"/>
    <n v="3000000"/>
    <n v="188401"/>
    <n v="211199"/>
    <n v="984"/>
    <n v="0"/>
    <n v="0"/>
    <m/>
    <n v="0"/>
    <n v="0"/>
    <n v="0"/>
    <m/>
    <m/>
    <d v="2021-03-30T00:00:00"/>
    <n v="1"/>
    <s v="O"/>
    <n v="1"/>
    <n v="30"/>
    <n v="25259"/>
    <m/>
    <m/>
    <m/>
    <m/>
    <m/>
    <m/>
    <n v="1"/>
    <n v="1"/>
    <m/>
    <m/>
    <n v="72495"/>
    <s v="CREDITOS DE CONSUMO"/>
    <n v="0"/>
    <n v="0"/>
    <n v="890480123"/>
    <s v="UNIVERSIDAD DE CARTAGENA"/>
    <n v="5"/>
    <m/>
    <m/>
    <m/>
    <m/>
    <n v="1"/>
    <n v="7"/>
    <n v="2"/>
  </r>
  <r>
    <n v="2961737"/>
    <s v="C"/>
    <x v="581"/>
    <x v="0"/>
    <n v="4"/>
    <n v="16681"/>
    <d v="2019-12-12T00:00:00"/>
    <d v="2022-12-30T00:00:00"/>
    <n v="0"/>
    <n v="1"/>
    <n v="15"/>
    <n v="30"/>
    <n v="2"/>
    <n v="12185828"/>
    <n v="12890000"/>
    <n v="7195185"/>
    <n v="239622"/>
    <n v="4509731"/>
    <n v="0"/>
    <n v="0"/>
    <n v="0"/>
    <m/>
    <n v="0"/>
    <n v="0"/>
    <n v="0"/>
    <m/>
    <m/>
    <d v="2021-03-30T00:00:00"/>
    <n v="1"/>
    <s v="O"/>
    <n v="1"/>
    <n v="30"/>
    <n v="0"/>
    <m/>
    <m/>
    <m/>
    <m/>
    <m/>
    <m/>
    <n v="1"/>
    <n v="1"/>
    <m/>
    <m/>
    <n v="1547994"/>
    <s v="CREDITOS DE CONSUMO"/>
    <n v="0"/>
    <n v="0"/>
    <n v="890480123"/>
    <s v="UNIVERSIDAD DE CARTAGENA"/>
    <n v="5"/>
    <m/>
    <m/>
    <m/>
    <m/>
    <n v="1"/>
    <n v="7"/>
    <n v="2"/>
  </r>
  <r>
    <n v="24306562"/>
    <s v="C"/>
    <x v="581"/>
    <x v="3"/>
    <n v="4"/>
    <n v="16758"/>
    <d v="2019-12-27T00:00:00"/>
    <d v="2026-12-30T00:00:00"/>
    <n v="0"/>
    <n v="1"/>
    <n v="15"/>
    <n v="30"/>
    <n v="2"/>
    <n v="13121400"/>
    <n v="13940000"/>
    <n v="42000000"/>
    <n v="766837"/>
    <n v="37010729"/>
    <n v="0"/>
    <n v="0"/>
    <n v="92000000"/>
    <s v="                              "/>
    <n v="0"/>
    <n v="0"/>
    <n v="0"/>
    <m/>
    <m/>
    <d v="2021-03-30T00:00:00"/>
    <n v="3"/>
    <s v="O"/>
    <n v="1"/>
    <n v="30"/>
    <n v="0"/>
    <m/>
    <m/>
    <m/>
    <m/>
    <m/>
    <m/>
    <n v="1"/>
    <n v="1"/>
    <m/>
    <m/>
    <n v="12704167"/>
    <s v="CREDITOS DE CONSUMO"/>
    <n v="0"/>
    <n v="0"/>
    <n v="890480123"/>
    <s v="UNIVERSIDAD DE CARTAGENA"/>
    <n v="5"/>
    <m/>
    <m/>
    <m/>
    <m/>
    <n v="1"/>
    <n v="7"/>
    <n v="2"/>
  </r>
  <r>
    <n v="2446350"/>
    <s v="C"/>
    <x v="582"/>
    <x v="0"/>
    <n v="4"/>
    <n v="17892"/>
    <d v="2020-12-16T00:00:00"/>
    <d v="2021-12-30T00:00:00"/>
    <n v="0"/>
    <n v="1"/>
    <n v="3"/>
    <n v="30"/>
    <n v="2"/>
    <n v="7720836"/>
    <n v="8000000"/>
    <n v="5000000"/>
    <n v="434297"/>
    <n v="3785438"/>
    <n v="0"/>
    <n v="0"/>
    <n v="0"/>
    <m/>
    <n v="0"/>
    <n v="0"/>
    <n v="0"/>
    <m/>
    <m/>
    <d v="2021-03-30T00:00:00"/>
    <n v="1"/>
    <s v="O"/>
    <n v="1"/>
    <n v="30"/>
    <n v="0"/>
    <m/>
    <m/>
    <m/>
    <m/>
    <m/>
    <m/>
    <n v="1"/>
    <n v="1"/>
    <m/>
    <m/>
    <n v="1339088"/>
    <s v="CREDITOS DE CONSUMO"/>
    <n v="0"/>
    <n v="0"/>
    <n v="890480123"/>
    <s v="UNIVERSIDAD DE CARTAGENA"/>
    <n v="5"/>
    <m/>
    <m/>
    <m/>
    <m/>
    <n v="1"/>
    <n v="7"/>
    <n v="2"/>
  </r>
  <r>
    <n v="0"/>
    <s v="C"/>
    <x v="583"/>
    <x v="0"/>
    <n v="4"/>
    <n v="15143"/>
    <d v="2019-01-23T00:00:00"/>
    <d v="2026-01-23T00:00:00"/>
    <n v="7"/>
    <n v="1"/>
    <n v="25"/>
    <n v="30"/>
    <n v="2"/>
    <n v="17726461"/>
    <n v="19240000"/>
    <n v="10000000"/>
    <n v="208578"/>
    <n v="8098229"/>
    <n v="27874"/>
    <n v="0"/>
    <n v="0"/>
    <m/>
    <n v="0"/>
    <n v="0"/>
    <n v="0"/>
    <m/>
    <m/>
    <d v="2021-03-30T00:00:00"/>
    <n v="1"/>
    <s v="O"/>
    <n v="1"/>
    <n v="30"/>
    <n v="10366"/>
    <m/>
    <m/>
    <m/>
    <m/>
    <m/>
    <m/>
    <n v="1"/>
    <n v="1"/>
    <m/>
    <m/>
    <n v="35133527"/>
    <s v="CREDITOS DE CONSUMO"/>
    <n v="0"/>
    <n v="0"/>
    <n v="890480123"/>
    <s v="UNIVERSIDAD DE CARTAGENA"/>
    <n v="5"/>
    <m/>
    <m/>
    <m/>
    <m/>
    <n v="1"/>
    <n v="7"/>
    <n v="2"/>
  </r>
  <r>
    <n v="0"/>
    <s v="C"/>
    <x v="584"/>
    <x v="0"/>
    <n v="4"/>
    <n v="17057"/>
    <d v="2020-03-06T00:00:00"/>
    <d v="2022-03-06T00:00:00"/>
    <n v="24"/>
    <n v="1"/>
    <n v="11"/>
    <n v="30"/>
    <n v="2"/>
    <n v="17726461"/>
    <n v="19240000"/>
    <n v="2000000"/>
    <n v="99584"/>
    <n v="1095353"/>
    <n v="12864"/>
    <n v="0"/>
    <n v="0"/>
    <m/>
    <n v="0"/>
    <n v="0"/>
    <n v="0"/>
    <m/>
    <m/>
    <d v="2021-03-30T00:00:00"/>
    <n v="1"/>
    <s v="O"/>
    <n v="1"/>
    <n v="30"/>
    <n v="7596"/>
    <m/>
    <m/>
    <m/>
    <m/>
    <m/>
    <m/>
    <n v="1"/>
    <n v="1"/>
    <m/>
    <m/>
    <n v="1938777"/>
    <s v="CREDITOS DE CONSUMO"/>
    <n v="0"/>
    <n v="0"/>
    <n v="890480123"/>
    <s v="UNIVERSIDAD DE CARTAGENA"/>
    <n v="5"/>
    <m/>
    <m/>
    <m/>
    <m/>
    <n v="1"/>
    <n v="7"/>
    <n v="2"/>
  </r>
  <r>
    <n v="28558076"/>
    <s v="C"/>
    <x v="585"/>
    <x v="0"/>
    <n v="4"/>
    <n v="15303"/>
    <d v="2019-02-21T00:00:00"/>
    <d v="2026-02-21T00:00:00"/>
    <n v="9"/>
    <n v="1"/>
    <n v="24"/>
    <n v="30"/>
    <n v="2"/>
    <n v="17726461"/>
    <n v="19240000"/>
    <n v="40000000"/>
    <n v="834313"/>
    <n v="32715822"/>
    <n v="144927"/>
    <n v="0"/>
    <n v="0"/>
    <m/>
    <n v="0"/>
    <n v="0"/>
    <n v="0"/>
    <m/>
    <m/>
    <d v="2021-03-30T00:00:00"/>
    <n v="1"/>
    <s v="O"/>
    <n v="1"/>
    <n v="30"/>
    <n v="13106"/>
    <m/>
    <m/>
    <m/>
    <m/>
    <m/>
    <m/>
    <n v="1"/>
    <n v="1"/>
    <m/>
    <m/>
    <n v="4157746"/>
    <s v="CREDITOS DE CONSUMO"/>
    <n v="0"/>
    <n v="0"/>
    <n v="890480123"/>
    <s v="UNIVERSIDAD DE CARTAGENA"/>
    <n v="5"/>
    <m/>
    <m/>
    <m/>
    <m/>
    <n v="1"/>
    <n v="7"/>
    <n v="2"/>
  </r>
  <r>
    <n v="10705377"/>
    <s v="C"/>
    <x v="585"/>
    <x v="0"/>
    <n v="4"/>
    <n v="17821"/>
    <d v="2020-11-20T00:00:00"/>
    <d v="2027-11-30T00:00:00"/>
    <n v="0"/>
    <n v="1"/>
    <n v="4"/>
    <n v="30"/>
    <n v="2"/>
    <n v="16011168"/>
    <n v="17240000"/>
    <n v="12600000"/>
    <n v="250342"/>
    <n v="12263964"/>
    <n v="0"/>
    <n v="0"/>
    <n v="0"/>
    <m/>
    <n v="0"/>
    <n v="0"/>
    <n v="0"/>
    <m/>
    <m/>
    <d v="2021-03-30T00:00:00"/>
    <n v="1"/>
    <s v="O"/>
    <n v="1"/>
    <n v="30"/>
    <n v="0"/>
    <m/>
    <m/>
    <m/>
    <m/>
    <m/>
    <m/>
    <n v="1"/>
    <n v="1"/>
    <m/>
    <m/>
    <n v="1558587"/>
    <s v="CREDITOS DE CONSUMO"/>
    <n v="0"/>
    <n v="0"/>
    <n v="890480123"/>
    <s v="UNIVERSIDAD DE CARTAGENA"/>
    <n v="5"/>
    <m/>
    <m/>
    <m/>
    <m/>
    <n v="1"/>
    <n v="7"/>
    <n v="2"/>
  </r>
  <r>
    <n v="113362360"/>
    <s v="C"/>
    <x v="585"/>
    <x v="1"/>
    <n v="4"/>
    <n v="15795"/>
    <d v="2019-06-06T00:00:00"/>
    <d v="2031-06-06T00:00:00"/>
    <n v="0"/>
    <n v="1"/>
    <n v="21"/>
    <n v="30"/>
    <n v="2"/>
    <n v="12185828"/>
    <n v="12890000"/>
    <n v="141329664"/>
    <n v="1441277"/>
    <n v="129866687"/>
    <n v="972467"/>
    <n v="0"/>
    <n v="237900000"/>
    <s v="                              "/>
    <n v="0"/>
    <n v="0"/>
    <n v="0"/>
    <s v="1500000/1500000/3000000"/>
    <d v="2003-12-06T00:00:00"/>
    <d v="2021-03-30T00:00:00"/>
    <n v="2"/>
    <s v="O"/>
    <n v="1"/>
    <n v="30"/>
    <n v="0"/>
    <n v="1"/>
    <n v="0"/>
    <n v="2"/>
    <n v="0"/>
    <n v="0"/>
    <n v="0"/>
    <n v="1"/>
    <n v="1"/>
    <m/>
    <m/>
    <n v="16504327"/>
    <s v="CREDITO DE VIVIENDA"/>
    <n v="0"/>
    <n v="0"/>
    <n v="890480123"/>
    <s v="UNIVERSIDAD DE CARTAGENA"/>
    <n v="5"/>
    <m/>
    <m/>
    <m/>
    <m/>
    <n v="1"/>
    <n v="7"/>
    <n v="2"/>
  </r>
  <r>
    <n v="14421788"/>
    <s v="C"/>
    <x v="586"/>
    <x v="0"/>
    <n v="4"/>
    <n v="17192"/>
    <d v="2020-05-12T00:00:00"/>
    <d v="2025-05-30T00:00:00"/>
    <n v="30"/>
    <n v="1"/>
    <n v="8"/>
    <n v="30"/>
    <n v="2"/>
    <n v="12185828"/>
    <n v="12890000"/>
    <n v="18916966"/>
    <n v="422576"/>
    <n v="16763044"/>
    <n v="170160"/>
    <n v="0"/>
    <n v="0"/>
    <m/>
    <n v="0"/>
    <n v="0"/>
    <n v="0"/>
    <m/>
    <m/>
    <d v="2021-03-30T00:00:00"/>
    <n v="9"/>
    <s v="O"/>
    <n v="1"/>
    <n v="30"/>
    <n v="259072"/>
    <m/>
    <m/>
    <m/>
    <m/>
    <m/>
    <m/>
    <n v="1"/>
    <n v="1"/>
    <m/>
    <m/>
    <n v="2341256"/>
    <s v="CREDITOS DE CONSUMO"/>
    <n v="0"/>
    <n v="0"/>
    <n v="890480123"/>
    <s v="UNIVERSIDAD DE CARTAGENA"/>
    <n v="5"/>
    <m/>
    <m/>
    <m/>
    <m/>
    <n v="1"/>
    <n v="7"/>
    <n v="2"/>
  </r>
  <r>
    <n v="10683809"/>
    <s v="C"/>
    <x v="587"/>
    <x v="0"/>
    <n v="4"/>
    <n v="17872"/>
    <d v="2020-12-10T00:00:00"/>
    <d v="2027-12-30T00:00:00"/>
    <n v="0"/>
    <n v="1"/>
    <n v="3"/>
    <n v="30"/>
    <n v="2"/>
    <n v="16011168"/>
    <n v="17240000"/>
    <n v="12200000"/>
    <n v="242395"/>
    <n v="11932400"/>
    <n v="0"/>
    <n v="0"/>
    <n v="0"/>
    <m/>
    <n v="0"/>
    <n v="0"/>
    <n v="0"/>
    <m/>
    <m/>
    <d v="2021-03-30T00:00:00"/>
    <n v="9"/>
    <s v="O"/>
    <n v="1"/>
    <n v="30"/>
    <n v="0"/>
    <m/>
    <m/>
    <m/>
    <m/>
    <m/>
    <m/>
    <n v="1"/>
    <n v="1"/>
    <m/>
    <m/>
    <n v="1248591"/>
    <s v="CREDITOS DE CONSUMO"/>
    <n v="0"/>
    <n v="0"/>
    <n v="890480123"/>
    <s v="UNIVERSIDAD DE CARTAGENA"/>
    <n v="5"/>
    <m/>
    <m/>
    <m/>
    <m/>
    <n v="1"/>
    <n v="7"/>
    <n v="2"/>
  </r>
  <r>
    <n v="9281439"/>
    <s v="C"/>
    <x v="588"/>
    <x v="11"/>
    <n v="4"/>
    <n v="15061"/>
    <d v="2020-10-29T00:00:00"/>
    <d v="2026-02-28T00:00:00"/>
    <n v="2"/>
    <n v="1"/>
    <n v="3"/>
    <n v="30"/>
    <n v="2"/>
    <n v="12185828"/>
    <n v="12890000"/>
    <n v="20946216"/>
    <n v="451725"/>
    <n v="20006079"/>
    <n v="13544"/>
    <n v="0"/>
    <n v="39500000"/>
    <s v="                              "/>
    <n v="0"/>
    <n v="0"/>
    <n v="0"/>
    <m/>
    <m/>
    <d v="2021-03-29T00:00:00"/>
    <n v="3"/>
    <s v="O"/>
    <n v="1"/>
    <n v="30"/>
    <n v="30609"/>
    <m/>
    <m/>
    <m/>
    <m/>
    <m/>
    <m/>
    <n v="1"/>
    <n v="1"/>
    <m/>
    <m/>
    <n v="10724640"/>
    <s v="CREDITOS DE CONSUMO"/>
    <n v="0"/>
    <n v="0"/>
    <m/>
    <m/>
    <n v="5"/>
    <m/>
    <m/>
    <m/>
    <m/>
    <n v="1"/>
    <n v="7"/>
    <n v="1"/>
  </r>
  <r>
    <n v="2784"/>
    <s v="C"/>
    <x v="588"/>
    <x v="0"/>
    <n v="4"/>
    <n v="550025687"/>
    <d v="2021-03-31T00:00:00"/>
    <d v="2021-05-30T00:00:00"/>
    <n v="0"/>
    <n v="1"/>
    <n v="0"/>
    <n v="30"/>
    <n v="2"/>
    <n v="0"/>
    <n v="0"/>
    <n v="6000"/>
    <n v="6000"/>
    <n v="6000"/>
    <n v="0"/>
    <n v="0"/>
    <n v="0"/>
    <m/>
    <n v="0"/>
    <n v="0"/>
    <n v="0"/>
    <m/>
    <m/>
    <d v="2021-03-31T00:00:00"/>
    <n v="1"/>
    <s v="O"/>
    <n v="1"/>
    <n v="30"/>
    <n v="0"/>
    <m/>
    <m/>
    <m/>
    <m/>
    <m/>
    <m/>
    <n v="1"/>
    <n v="1"/>
    <m/>
    <m/>
    <n v="3216"/>
    <s v="CREDITOS DE CONSUMO"/>
    <n v="0"/>
    <n v="0"/>
    <n v="890480123"/>
    <s v="UNIVERSIDAD DE CARTAGENA"/>
    <n v="5"/>
    <m/>
    <m/>
    <m/>
    <m/>
    <n v="2"/>
    <n v="7"/>
    <n v="2"/>
  </r>
  <r>
    <n v="0"/>
    <s v="C"/>
    <x v="589"/>
    <x v="0"/>
    <n v="4"/>
    <n v="17611"/>
    <d v="2020-09-23T00:00:00"/>
    <d v="2023-09-30T00:00:00"/>
    <n v="0"/>
    <n v="1"/>
    <n v="6"/>
    <n v="30"/>
    <n v="2"/>
    <n v="17726461"/>
    <n v="19240000"/>
    <n v="8000000"/>
    <n v="288123"/>
    <n v="6940879"/>
    <n v="0"/>
    <n v="0"/>
    <n v="0"/>
    <m/>
    <n v="0"/>
    <n v="0"/>
    <n v="0"/>
    <m/>
    <m/>
    <d v="2021-03-30T00:00:00"/>
    <n v="1"/>
    <s v="O"/>
    <n v="1"/>
    <n v="30"/>
    <n v="0"/>
    <m/>
    <m/>
    <m/>
    <m/>
    <m/>
    <m/>
    <n v="1"/>
    <n v="1"/>
    <m/>
    <m/>
    <n v="22898093"/>
    <s v="CREDITOS DE CONSUMO"/>
    <n v="0"/>
    <n v="0"/>
    <n v="890480123"/>
    <s v="UNIVERSIDAD DE CARTAGENA"/>
    <n v="5"/>
    <m/>
    <m/>
    <m/>
    <m/>
    <n v="1"/>
    <n v="7"/>
    <n v="2"/>
  </r>
  <r>
    <n v="13178880"/>
    <s v="C"/>
    <x v="590"/>
    <x v="0"/>
    <n v="4"/>
    <n v="13068"/>
    <d v="2017-09-14T00:00:00"/>
    <d v="2024-09-14T00:00:00"/>
    <n v="0"/>
    <n v="1"/>
    <n v="43"/>
    <n v="30"/>
    <n v="2"/>
    <n v="17726461"/>
    <n v="19240000"/>
    <n v="28000000"/>
    <n v="584019"/>
    <n v="17763844"/>
    <n v="297398"/>
    <n v="0"/>
    <n v="0"/>
    <m/>
    <n v="0"/>
    <n v="0"/>
    <n v="0"/>
    <m/>
    <m/>
    <d v="2021-02-26T00:00:00"/>
    <n v="1"/>
    <s v="O"/>
    <n v="1"/>
    <n v="30"/>
    <n v="0"/>
    <m/>
    <m/>
    <m/>
    <m/>
    <m/>
    <m/>
    <n v="1"/>
    <n v="1"/>
    <m/>
    <m/>
    <n v="4584964"/>
    <s v="CREDITOS DE CONSUMO"/>
    <n v="0"/>
    <n v="0"/>
    <n v="890480123"/>
    <s v="UNIVERSIDAD DE CARTAGENA"/>
    <n v="5"/>
    <m/>
    <m/>
    <m/>
    <m/>
    <n v="1"/>
    <n v="7"/>
    <n v="2"/>
  </r>
  <r>
    <n v="10060266"/>
    <s v="C"/>
    <x v="590"/>
    <x v="0"/>
    <n v="4"/>
    <n v="16790"/>
    <d v="2020-01-02T00:00:00"/>
    <d v="2024-01-02T00:00:00"/>
    <n v="0"/>
    <n v="1"/>
    <n v="14"/>
    <n v="30"/>
    <n v="2"/>
    <n v="9752084"/>
    <n v="10200000"/>
    <n v="18183025"/>
    <n v="459007"/>
    <n v="13560257"/>
    <n v="124883"/>
    <n v="0"/>
    <n v="0"/>
    <m/>
    <n v="0"/>
    <n v="0"/>
    <n v="0"/>
    <m/>
    <m/>
    <d v="2021-02-26T00:00:00"/>
    <n v="1"/>
    <s v="O"/>
    <n v="1"/>
    <n v="30"/>
    <n v="0"/>
    <m/>
    <m/>
    <m/>
    <m/>
    <m/>
    <m/>
    <n v="1"/>
    <n v="1"/>
    <m/>
    <m/>
    <n v="3499991"/>
    <s v="CREDITOS DE CONSUMO"/>
    <n v="0"/>
    <n v="0"/>
    <n v="890480123"/>
    <s v="UNIVERSIDAD DE CARTAGENA"/>
    <n v="5"/>
    <m/>
    <m/>
    <m/>
    <m/>
    <n v="1"/>
    <n v="7"/>
    <n v="2"/>
  </r>
  <r>
    <n v="53240297"/>
    <s v="C"/>
    <x v="590"/>
    <x v="3"/>
    <n v="4"/>
    <n v="17706"/>
    <d v="2020-10-13T00:00:00"/>
    <d v="2027-10-30T00:00:00"/>
    <n v="0"/>
    <n v="1"/>
    <n v="4"/>
    <n v="30"/>
    <n v="2"/>
    <n v="10971158"/>
    <n v="11540000"/>
    <n v="74250000"/>
    <n v="1270215"/>
    <n v="71762724"/>
    <n v="743580"/>
    <n v="0"/>
    <n v="82000000"/>
    <s v="                              "/>
    <n v="0"/>
    <n v="0"/>
    <n v="0"/>
    <m/>
    <m/>
    <d v="2021-02-26T00:00:00"/>
    <n v="3"/>
    <s v="O"/>
    <n v="1"/>
    <n v="30"/>
    <n v="0"/>
    <m/>
    <m/>
    <m/>
    <m/>
    <m/>
    <m/>
    <n v="1"/>
    <n v="1"/>
    <m/>
    <m/>
    <n v="18522427"/>
    <s v="CREDITOS DE CONSUMO"/>
    <n v="0"/>
    <n v="0"/>
    <n v="890480123"/>
    <s v="UNIVERSIDAD DE CARTAGENA"/>
    <n v="5"/>
    <m/>
    <m/>
    <m/>
    <m/>
    <n v="1"/>
    <n v="7"/>
    <n v="2"/>
  </r>
  <r>
    <n v="419613"/>
    <s v="C"/>
    <x v="590"/>
    <x v="0"/>
    <n v="4"/>
    <n v="550025245"/>
    <d v="2021-01-30T00:00:00"/>
    <d v="2024-03-30T00:00:00"/>
    <n v="0"/>
    <n v="1"/>
    <n v="0"/>
    <n v="30"/>
    <n v="2"/>
    <n v="22490513"/>
    <n v="24960000"/>
    <n v="565597"/>
    <n v="21744"/>
    <n v="565597"/>
    <n v="12003"/>
    <n v="0"/>
    <n v="0"/>
    <m/>
    <n v="0"/>
    <n v="0"/>
    <n v="0"/>
    <m/>
    <m/>
    <d v="2021-03-30T00:00:00"/>
    <n v="1"/>
    <s v="O"/>
    <n v="1"/>
    <n v="30"/>
    <n v="0"/>
    <m/>
    <m/>
    <m/>
    <m/>
    <m/>
    <m/>
    <n v="1"/>
    <n v="1"/>
    <m/>
    <m/>
    <n v="145984"/>
    <s v="CREDITOS DE CONSUMO"/>
    <n v="0"/>
    <n v="0"/>
    <n v="890480123"/>
    <s v="UNIVERSIDAD DE CARTAGENA"/>
    <n v="5"/>
    <m/>
    <m/>
    <m/>
    <m/>
    <n v="2"/>
    <n v="7"/>
    <n v="2"/>
  </r>
  <r>
    <n v="317743"/>
    <s v="C"/>
    <x v="590"/>
    <x v="0"/>
    <n v="4"/>
    <n v="550025246"/>
    <d v="2021-01-30T00:00:00"/>
    <d v="2024-03-30T00:00:00"/>
    <n v="0"/>
    <n v="1"/>
    <n v="0"/>
    <n v="30"/>
    <n v="2"/>
    <n v="22490513"/>
    <n v="24960000"/>
    <n v="428286"/>
    <n v="16465"/>
    <n v="428286"/>
    <n v="9111"/>
    <n v="0"/>
    <n v="0"/>
    <m/>
    <n v="0"/>
    <n v="0"/>
    <n v="0"/>
    <m/>
    <m/>
    <d v="2021-03-30T00:00:00"/>
    <n v="1"/>
    <s v="O"/>
    <n v="1"/>
    <n v="30"/>
    <n v="0"/>
    <m/>
    <m/>
    <m/>
    <m/>
    <m/>
    <m/>
    <n v="1"/>
    <n v="1"/>
    <m/>
    <m/>
    <n v="110543"/>
    <s v="CREDITOS DE CONSUMO"/>
    <n v="0"/>
    <n v="0"/>
    <n v="890480123"/>
    <s v="UNIVERSIDAD DE CARTAGENA"/>
    <n v="5"/>
    <m/>
    <m/>
    <m/>
    <m/>
    <n v="2"/>
    <n v="7"/>
    <n v="2"/>
  </r>
  <r>
    <n v="29141"/>
    <s v="C"/>
    <x v="590"/>
    <x v="0"/>
    <n v="4"/>
    <n v="550025251"/>
    <d v="2021-01-31T00:00:00"/>
    <d v="2024-03-30T00:00:00"/>
    <n v="0"/>
    <n v="1"/>
    <n v="0"/>
    <n v="30"/>
    <n v="2"/>
    <n v="22490513"/>
    <n v="24960000"/>
    <n v="39280"/>
    <n v="1510"/>
    <n v="39280"/>
    <n v="750"/>
    <n v="0"/>
    <n v="0"/>
    <m/>
    <n v="0"/>
    <n v="0"/>
    <n v="0"/>
    <m/>
    <m/>
    <d v="2021-03-30T00:00:00"/>
    <n v="1"/>
    <s v="O"/>
    <n v="1"/>
    <n v="30"/>
    <n v="0"/>
    <m/>
    <m/>
    <m/>
    <m/>
    <m/>
    <m/>
    <n v="1"/>
    <n v="1"/>
    <m/>
    <m/>
    <n v="10139"/>
    <s v="CREDITOS DE CONSUMO"/>
    <n v="0"/>
    <n v="0"/>
    <n v="890480123"/>
    <s v="UNIVERSIDAD DE CARTAGENA"/>
    <n v="5"/>
    <m/>
    <m/>
    <m/>
    <m/>
    <n v="2"/>
    <n v="7"/>
    <n v="2"/>
  </r>
  <r>
    <n v="67596"/>
    <s v="C"/>
    <x v="590"/>
    <x v="0"/>
    <n v="4"/>
    <n v="550025252"/>
    <d v="2021-01-31T00:00:00"/>
    <d v="2024-03-30T00:00:00"/>
    <n v="0"/>
    <n v="1"/>
    <n v="0"/>
    <n v="30"/>
    <n v="2"/>
    <n v="22490513"/>
    <n v="24960000"/>
    <n v="91113"/>
    <n v="3503"/>
    <n v="91113"/>
    <n v="1710"/>
    <n v="0"/>
    <n v="0"/>
    <m/>
    <n v="0"/>
    <n v="0"/>
    <n v="0"/>
    <m/>
    <m/>
    <d v="2021-03-30T00:00:00"/>
    <n v="1"/>
    <s v="O"/>
    <n v="1"/>
    <n v="30"/>
    <n v="0"/>
    <m/>
    <m/>
    <m/>
    <m/>
    <m/>
    <m/>
    <n v="1"/>
    <n v="1"/>
    <m/>
    <m/>
    <n v="23517"/>
    <s v="CREDITOS DE CONSUMO"/>
    <n v="0"/>
    <n v="0"/>
    <n v="890480123"/>
    <s v="UNIVERSIDAD DE CARTAGENA"/>
    <n v="5"/>
    <m/>
    <m/>
    <m/>
    <m/>
    <n v="2"/>
    <n v="7"/>
    <n v="2"/>
  </r>
  <r>
    <n v="498861"/>
    <s v="C"/>
    <x v="590"/>
    <x v="0"/>
    <n v="4"/>
    <n v="550025377"/>
    <d v="2021-02-08T00:00:00"/>
    <d v="2024-03-30T00:00:00"/>
    <n v="0"/>
    <n v="1"/>
    <n v="0"/>
    <n v="30"/>
    <n v="2"/>
    <n v="22490513"/>
    <n v="24960000"/>
    <n v="672416"/>
    <n v="25851"/>
    <n v="672416"/>
    <n v="12600"/>
    <n v="0"/>
    <n v="0"/>
    <m/>
    <n v="0"/>
    <n v="0"/>
    <n v="0"/>
    <m/>
    <m/>
    <d v="2021-03-30T00:00:00"/>
    <n v="1"/>
    <s v="O"/>
    <n v="1"/>
    <n v="30"/>
    <n v="0"/>
    <m/>
    <m/>
    <m/>
    <m/>
    <m/>
    <m/>
    <n v="1"/>
    <n v="1"/>
    <m/>
    <m/>
    <n v="173555"/>
    <s v="CREDITOS DE CONSUMO"/>
    <n v="0"/>
    <n v="0"/>
    <n v="890480123"/>
    <s v="UNIVERSIDAD DE CARTAGENA"/>
    <n v="5"/>
    <m/>
    <m/>
    <m/>
    <m/>
    <n v="2"/>
    <n v="7"/>
    <n v="2"/>
  </r>
  <r>
    <n v="285348"/>
    <s v="C"/>
    <x v="590"/>
    <x v="0"/>
    <n v="4"/>
    <n v="550025393"/>
    <d v="2021-02-12T00:00:00"/>
    <d v="2024-03-30T00:00:00"/>
    <n v="0"/>
    <n v="1"/>
    <n v="0"/>
    <n v="30"/>
    <n v="2"/>
    <n v="22490513"/>
    <n v="24960000"/>
    <n v="384622"/>
    <n v="14787"/>
    <n v="384622"/>
    <n v="7200"/>
    <n v="0"/>
    <n v="0"/>
    <m/>
    <n v="0"/>
    <n v="0"/>
    <n v="0"/>
    <m/>
    <m/>
    <d v="2021-03-30T00:00:00"/>
    <n v="1"/>
    <s v="O"/>
    <n v="1"/>
    <n v="30"/>
    <n v="0"/>
    <m/>
    <m/>
    <m/>
    <m/>
    <m/>
    <m/>
    <n v="1"/>
    <n v="1"/>
    <m/>
    <m/>
    <n v="99274"/>
    <s v="CREDITOS DE CONSUMO"/>
    <n v="0"/>
    <n v="0"/>
    <n v="890480123"/>
    <s v="UNIVERSIDAD DE CARTAGENA"/>
    <n v="5"/>
    <m/>
    <m/>
    <m/>
    <m/>
    <n v="2"/>
    <n v="7"/>
    <n v="2"/>
  </r>
  <r>
    <n v="428024"/>
    <s v="C"/>
    <x v="590"/>
    <x v="0"/>
    <n v="4"/>
    <n v="550025397"/>
    <d v="2021-02-14T00:00:00"/>
    <d v="2024-03-30T00:00:00"/>
    <n v="0"/>
    <n v="1"/>
    <n v="0"/>
    <n v="30"/>
    <n v="2"/>
    <n v="22490513"/>
    <n v="24960000"/>
    <n v="576934"/>
    <n v="22180"/>
    <n v="576934"/>
    <n v="720"/>
    <n v="0"/>
    <n v="0"/>
    <m/>
    <n v="0"/>
    <n v="0"/>
    <n v="0"/>
    <m/>
    <m/>
    <d v="2021-03-30T00:00:00"/>
    <n v="1"/>
    <s v="O"/>
    <n v="1"/>
    <n v="30"/>
    <n v="0"/>
    <m/>
    <m/>
    <m/>
    <m/>
    <m/>
    <m/>
    <n v="1"/>
    <n v="1"/>
    <m/>
    <m/>
    <n v="148910"/>
    <s v="CREDITOS DE CONSUMO"/>
    <n v="0"/>
    <n v="0"/>
    <n v="890480123"/>
    <s v="UNIVERSIDAD DE CARTAGENA"/>
    <n v="5"/>
    <m/>
    <m/>
    <m/>
    <m/>
    <n v="2"/>
    <n v="7"/>
    <n v="2"/>
  </r>
  <r>
    <n v="285348"/>
    <s v="C"/>
    <x v="590"/>
    <x v="0"/>
    <n v="4"/>
    <n v="550025398"/>
    <d v="2021-02-14T00:00:00"/>
    <d v="2024-03-30T00:00:00"/>
    <n v="0"/>
    <n v="1"/>
    <n v="0"/>
    <n v="30"/>
    <n v="2"/>
    <n v="22490513"/>
    <n v="24960000"/>
    <n v="384622"/>
    <n v="14787"/>
    <n v="384622"/>
    <n v="480"/>
    <n v="0"/>
    <n v="0"/>
    <m/>
    <n v="0"/>
    <n v="0"/>
    <n v="0"/>
    <m/>
    <m/>
    <d v="2021-03-30T00:00:00"/>
    <n v="1"/>
    <s v="O"/>
    <n v="1"/>
    <n v="30"/>
    <n v="0"/>
    <m/>
    <m/>
    <m/>
    <m/>
    <m/>
    <m/>
    <n v="1"/>
    <n v="1"/>
    <m/>
    <m/>
    <n v="99274"/>
    <s v="CREDITOS DE CONSUMO"/>
    <n v="0"/>
    <n v="0"/>
    <n v="890480123"/>
    <s v="UNIVERSIDAD DE CARTAGENA"/>
    <n v="5"/>
    <m/>
    <m/>
    <m/>
    <m/>
    <n v="2"/>
    <n v="7"/>
    <n v="2"/>
  </r>
  <r>
    <n v="751"/>
    <s v="C"/>
    <x v="590"/>
    <x v="0"/>
    <n v="4"/>
    <n v="550025399"/>
    <d v="2021-02-14T00:00:00"/>
    <d v="2021-04-28T00:00:00"/>
    <n v="0"/>
    <n v="1"/>
    <n v="0"/>
    <n v="30"/>
    <n v="2"/>
    <n v="0"/>
    <n v="0"/>
    <n v="2100"/>
    <n v="2100"/>
    <n v="1012"/>
    <n v="0"/>
    <n v="0"/>
    <n v="0"/>
    <m/>
    <n v="0"/>
    <n v="0"/>
    <n v="0"/>
    <m/>
    <m/>
    <d v="2021-02-26T00:00:00"/>
    <n v="1"/>
    <s v="O"/>
    <n v="1"/>
    <n v="30"/>
    <n v="0"/>
    <m/>
    <m/>
    <m/>
    <m/>
    <m/>
    <m/>
    <n v="1"/>
    <n v="1"/>
    <m/>
    <m/>
    <n v="261"/>
    <s v="CREDITOS DE CONSUMO"/>
    <n v="0"/>
    <n v="0"/>
    <n v="890480123"/>
    <s v="UNIVERSIDAD DE CARTAGENA"/>
    <n v="5"/>
    <m/>
    <m/>
    <m/>
    <m/>
    <n v="2"/>
    <n v="7"/>
    <n v="2"/>
  </r>
  <r>
    <n v="71338"/>
    <s v="C"/>
    <x v="590"/>
    <x v="0"/>
    <n v="4"/>
    <n v="550025448"/>
    <d v="2021-02-25T00:00:00"/>
    <d v="2024-03-30T00:00:00"/>
    <n v="0"/>
    <n v="1"/>
    <n v="0"/>
    <n v="30"/>
    <n v="2"/>
    <n v="22490513"/>
    <n v="24960000"/>
    <n v="96156"/>
    <n v="3697"/>
    <n v="96156"/>
    <n v="120"/>
    <n v="0"/>
    <n v="0"/>
    <m/>
    <n v="0"/>
    <n v="0"/>
    <n v="0"/>
    <m/>
    <m/>
    <d v="2021-03-30T00:00:00"/>
    <n v="1"/>
    <s v="O"/>
    <n v="1"/>
    <n v="30"/>
    <n v="0"/>
    <m/>
    <m/>
    <m/>
    <m/>
    <m/>
    <m/>
    <n v="1"/>
    <n v="1"/>
    <m/>
    <m/>
    <n v="24818"/>
    <s v="CREDITOS DE CONSUMO"/>
    <n v="0"/>
    <n v="0"/>
    <n v="890480123"/>
    <s v="UNIVERSIDAD DE CARTAGENA"/>
    <n v="5"/>
    <m/>
    <m/>
    <m/>
    <m/>
    <n v="2"/>
    <n v="7"/>
    <n v="2"/>
  </r>
  <r>
    <n v="4451"/>
    <s v="C"/>
    <x v="590"/>
    <x v="0"/>
    <n v="4"/>
    <n v="550025555"/>
    <d v="2021-02-28T00:00:00"/>
    <d v="2021-04-30T00:00:00"/>
    <n v="0"/>
    <n v="1"/>
    <n v="0"/>
    <n v="30"/>
    <n v="2"/>
    <n v="0"/>
    <n v="0"/>
    <n v="6000"/>
    <n v="6000"/>
    <n v="6000"/>
    <n v="0"/>
    <n v="0"/>
    <n v="0"/>
    <m/>
    <n v="0"/>
    <n v="0"/>
    <n v="0"/>
    <m/>
    <m/>
    <d v="2021-03-30T00:00:00"/>
    <n v="1"/>
    <s v="O"/>
    <n v="1"/>
    <n v="30"/>
    <n v="0"/>
    <m/>
    <m/>
    <m/>
    <m/>
    <m/>
    <m/>
    <n v="1"/>
    <n v="1"/>
    <m/>
    <m/>
    <n v="1549"/>
    <s v="CREDITOS DE CONSUMO"/>
    <n v="0"/>
    <n v="0"/>
    <n v="890480123"/>
    <s v="UNIVERSIDAD DE CARTAGENA"/>
    <n v="5"/>
    <m/>
    <m/>
    <m/>
    <m/>
    <n v="2"/>
    <n v="7"/>
    <n v="2"/>
  </r>
  <r>
    <n v="4451"/>
    <s v="C"/>
    <x v="590"/>
    <x v="0"/>
    <n v="4"/>
    <n v="550025741"/>
    <d v="2021-03-31T00:00:00"/>
    <d v="2021-05-30T00:00:00"/>
    <n v="0"/>
    <n v="1"/>
    <n v="0"/>
    <n v="30"/>
    <n v="2"/>
    <n v="0"/>
    <n v="0"/>
    <n v="6000"/>
    <n v="6000"/>
    <n v="6000"/>
    <n v="0"/>
    <n v="0"/>
    <n v="0"/>
    <m/>
    <n v="0"/>
    <n v="0"/>
    <n v="0"/>
    <m/>
    <m/>
    <d v="2021-03-31T00:00:00"/>
    <n v="1"/>
    <s v="O"/>
    <n v="1"/>
    <n v="30"/>
    <n v="0"/>
    <m/>
    <m/>
    <m/>
    <m/>
    <m/>
    <m/>
    <n v="1"/>
    <n v="1"/>
    <m/>
    <m/>
    <n v="1549"/>
    <s v="CREDITOS DE CONSUMO"/>
    <n v="0"/>
    <n v="0"/>
    <n v="890480123"/>
    <s v="UNIVERSIDAD DE CARTAGENA"/>
    <n v="5"/>
    <m/>
    <m/>
    <m/>
    <m/>
    <n v="2"/>
    <n v="7"/>
    <n v="2"/>
  </r>
  <r>
    <n v="16495559"/>
    <s v="C"/>
    <x v="591"/>
    <x v="3"/>
    <n v="4"/>
    <n v="14142"/>
    <d v="2018-06-18T00:00:00"/>
    <d v="2025-06-18T00:00:00"/>
    <n v="0"/>
    <n v="1"/>
    <n v="35"/>
    <n v="30"/>
    <n v="2"/>
    <n v="13121400"/>
    <n v="13940000"/>
    <n v="28361002"/>
    <n v="434087"/>
    <n v="19429642"/>
    <n v="0"/>
    <n v="0"/>
    <n v="39604000"/>
    <s v="                              "/>
    <n v="0"/>
    <n v="0"/>
    <n v="0"/>
    <n v="1000000"/>
    <n v="12"/>
    <d v="2021-03-30T00:00:00"/>
    <n v="3"/>
    <s v="O"/>
    <n v="1"/>
    <n v="30"/>
    <n v="0"/>
    <m/>
    <m/>
    <m/>
    <m/>
    <m/>
    <m/>
    <n v="1"/>
    <n v="1"/>
    <m/>
    <m/>
    <n v="2934083"/>
    <s v="CREDITOS DE CONSUMO"/>
    <n v="0"/>
    <n v="0"/>
    <n v="806002962"/>
    <s v="FONDUCAR"/>
    <n v="5"/>
    <m/>
    <m/>
    <m/>
    <m/>
    <n v="1"/>
    <n v="7"/>
    <n v="2"/>
  </r>
  <r>
    <n v="2725333"/>
    <s v="C"/>
    <x v="591"/>
    <x v="0"/>
    <n v="4"/>
    <n v="17807"/>
    <d v="2020-11-13T00:00:00"/>
    <d v="2022-11-30T00:00:00"/>
    <n v="0"/>
    <n v="1"/>
    <n v="5"/>
    <n v="30"/>
    <n v="2"/>
    <n v="15881442"/>
    <n v="17090000"/>
    <n v="4000000"/>
    <n v="195626"/>
    <n v="3210091"/>
    <n v="0"/>
    <n v="0"/>
    <n v="0"/>
    <m/>
    <n v="0"/>
    <n v="0"/>
    <n v="0"/>
    <m/>
    <m/>
    <d v="2021-03-30T00:00:00"/>
    <n v="1"/>
    <s v="O"/>
    <n v="1"/>
    <n v="30"/>
    <n v="0"/>
    <m/>
    <m/>
    <m/>
    <m/>
    <m/>
    <m/>
    <n v="1"/>
    <n v="1"/>
    <m/>
    <m/>
    <n v="484758"/>
    <s v="CREDITOS DE CONSUMO"/>
    <n v="0"/>
    <n v="0"/>
    <n v="806002962"/>
    <s v="FONDUCAR"/>
    <n v="5"/>
    <m/>
    <m/>
    <m/>
    <m/>
    <n v="1"/>
    <n v="7"/>
    <n v="2"/>
  </r>
  <r>
    <n v="469571"/>
    <s v="C"/>
    <x v="592"/>
    <x v="0"/>
    <n v="4"/>
    <n v="18173"/>
    <d v="2021-02-10T00:00:00"/>
    <d v="2023-02-28T00:00:00"/>
    <n v="0"/>
    <n v="1"/>
    <n v="2"/>
    <n v="30"/>
    <n v="2"/>
    <n v="15881442"/>
    <n v="17090000"/>
    <n v="5000000"/>
    <n v="244532"/>
    <n v="4573876"/>
    <n v="0"/>
    <n v="0"/>
    <n v="0"/>
    <m/>
    <n v="0"/>
    <n v="0"/>
    <n v="0"/>
    <m/>
    <m/>
    <d v="2021-03-30T00:00:00"/>
    <n v="1"/>
    <s v="O"/>
    <n v="1"/>
    <n v="30"/>
    <n v="0"/>
    <m/>
    <m/>
    <m/>
    <m/>
    <m/>
    <m/>
    <n v="1"/>
    <n v="1"/>
    <m/>
    <m/>
    <n v="4104305"/>
    <s v="CREDITOS DE CONSUMO"/>
    <n v="0"/>
    <n v="0"/>
    <n v="890480123"/>
    <s v="UNIVERSIDAD DE CARTAGENA"/>
    <n v="5"/>
    <m/>
    <m/>
    <m/>
    <m/>
    <n v="1"/>
    <n v="7"/>
    <n v="2"/>
  </r>
  <r>
    <n v="0"/>
    <s v="C"/>
    <x v="593"/>
    <x v="12"/>
    <n v="4"/>
    <n v="16505"/>
    <d v="2019-10-29T00:00:00"/>
    <d v="2021-02-28T00:00:00"/>
    <n v="62"/>
    <n v="1"/>
    <n v="14"/>
    <n v="30"/>
    <n v="2"/>
    <n v="17726461"/>
    <n v="19240000"/>
    <n v="1250000"/>
    <n v="88294"/>
    <n v="172340"/>
    <n v="8579"/>
    <n v="0"/>
    <n v="0"/>
    <m/>
    <n v="17234"/>
    <n v="8579"/>
    <n v="224"/>
    <m/>
    <m/>
    <d v="2020-12-30T00:00:00"/>
    <n v="1"/>
    <s v="O"/>
    <n v="1"/>
    <n v="30"/>
    <n v="172340"/>
    <m/>
    <m/>
    <m/>
    <m/>
    <m/>
    <m/>
    <n v="1"/>
    <n v="1"/>
    <m/>
    <m/>
    <n v="1934893"/>
    <s v="CREDITOS DE CONSUMO"/>
    <n v="0"/>
    <n v="0"/>
    <n v="890480123"/>
    <s v="UNIVERSIDAD DE CARTAGENA"/>
    <n v="5"/>
    <m/>
    <m/>
    <m/>
    <m/>
    <n v="1"/>
    <n v="7"/>
    <n v="2"/>
  </r>
  <r>
    <n v="219834"/>
    <s v="C"/>
    <x v="594"/>
    <x v="0"/>
    <n v="4"/>
    <n v="16707"/>
    <d v="2019-12-18T00:00:00"/>
    <d v="2021-12-30T00:00:00"/>
    <n v="0"/>
    <n v="1"/>
    <n v="15"/>
    <n v="30"/>
    <n v="2"/>
    <n v="9119963"/>
    <n v="9511000"/>
    <n v="2138678"/>
    <n v="97823"/>
    <n v="847857"/>
    <n v="0"/>
    <n v="0"/>
    <n v="0"/>
    <m/>
    <n v="0"/>
    <n v="0"/>
    <n v="0"/>
    <m/>
    <m/>
    <d v="2021-03-30T00:00:00"/>
    <n v="9"/>
    <s v="O"/>
    <n v="1"/>
    <n v="30"/>
    <n v="0"/>
    <m/>
    <m/>
    <m/>
    <m/>
    <m/>
    <m/>
    <n v="1"/>
    <n v="1"/>
    <m/>
    <m/>
    <n v="628023"/>
    <s v="CREDITOS DE CONSUMO"/>
    <n v="0"/>
    <n v="0"/>
    <n v="890480123"/>
    <s v="UNIVERSIDAD DE CARTAGENA"/>
    <n v="5"/>
    <m/>
    <m/>
    <m/>
    <m/>
    <n v="1"/>
    <n v="7"/>
    <n v="2"/>
  </r>
  <r>
    <n v="19844390"/>
    <s v="C"/>
    <x v="595"/>
    <x v="0"/>
    <n v="4"/>
    <n v="16729"/>
    <d v="2019-12-23T00:00:00"/>
    <d v="2026-12-30T00:00:00"/>
    <n v="0"/>
    <n v="1"/>
    <n v="15"/>
    <n v="30"/>
    <n v="2"/>
    <n v="9119963"/>
    <n v="9511000"/>
    <n v="27447925"/>
    <n v="443285"/>
    <n v="23733373"/>
    <n v="0"/>
    <n v="0"/>
    <n v="0"/>
    <m/>
    <n v="0"/>
    <n v="0"/>
    <n v="0"/>
    <m/>
    <m/>
    <d v="2021-03-30T00:00:00"/>
    <n v="1"/>
    <s v="O"/>
    <n v="1"/>
    <n v="30"/>
    <n v="0"/>
    <m/>
    <m/>
    <m/>
    <m/>
    <m/>
    <m/>
    <n v="1"/>
    <n v="1"/>
    <m/>
    <m/>
    <n v="3888983"/>
    <s v="CREDITOS DE CONSUMO"/>
    <n v="0"/>
    <n v="0"/>
    <n v="890480123"/>
    <s v="UNIVERSIDAD DE CARTAGENA"/>
    <n v="5"/>
    <m/>
    <m/>
    <m/>
    <m/>
    <n v="1"/>
    <n v="7"/>
    <n v="2"/>
  </r>
  <r>
    <n v="2426359"/>
    <s v="C"/>
    <x v="595"/>
    <x v="0"/>
    <n v="4"/>
    <n v="17786"/>
    <d v="2020-11-05T00:00:00"/>
    <d v="2022-07-05T00:00:00"/>
    <n v="0"/>
    <n v="1"/>
    <n v="5"/>
    <n v="30"/>
    <n v="2"/>
    <n v="16011168"/>
    <n v="17240000"/>
    <n v="3760000"/>
    <n v="215443"/>
    <n v="2901862"/>
    <n v="0"/>
    <n v="0"/>
    <n v="0"/>
    <m/>
    <n v="0"/>
    <n v="0"/>
    <n v="0"/>
    <m/>
    <m/>
    <d v="2021-03-30T00:00:00"/>
    <n v="1"/>
    <s v="O"/>
    <n v="1"/>
    <n v="30"/>
    <n v="0"/>
    <m/>
    <m/>
    <m/>
    <m/>
    <m/>
    <m/>
    <n v="1"/>
    <n v="1"/>
    <m/>
    <m/>
    <n v="475503"/>
    <s v="CREDITOS DE CONSUMO"/>
    <n v="0"/>
    <n v="0"/>
    <n v="890480123"/>
    <s v="UNIVERSIDAD DE CARTAGENA"/>
    <n v="5"/>
    <m/>
    <m/>
    <m/>
    <m/>
    <n v="1"/>
    <n v="7"/>
    <n v="2"/>
  </r>
  <r>
    <n v="7465967"/>
    <s v="C"/>
    <x v="596"/>
    <x v="0"/>
    <n v="4"/>
    <n v="16648"/>
    <d v="2019-12-04T00:00:00"/>
    <d v="2023-12-04T00:00:00"/>
    <n v="0"/>
    <n v="1"/>
    <n v="16"/>
    <n v="30"/>
    <n v="2"/>
    <n v="9752084"/>
    <n v="10200000"/>
    <n v="11776330"/>
    <n v="297278"/>
    <n v="8328512"/>
    <n v="0"/>
    <n v="0"/>
    <n v="0"/>
    <m/>
    <n v="0"/>
    <n v="0"/>
    <n v="0"/>
    <m/>
    <m/>
    <d v="2021-03-30T00:00:00"/>
    <n v="9"/>
    <s v="O"/>
    <n v="1"/>
    <n v="30"/>
    <n v="0"/>
    <m/>
    <m/>
    <m/>
    <m/>
    <m/>
    <m/>
    <n v="1"/>
    <n v="1"/>
    <m/>
    <m/>
    <n v="862545"/>
    <s v="CREDITOS DE CONSUMO"/>
    <n v="0"/>
    <n v="0"/>
    <n v="890480123"/>
    <s v="UNIVERSIDAD DE CARTAGENA"/>
    <n v="5"/>
    <m/>
    <m/>
    <m/>
    <m/>
    <n v="1"/>
    <n v="7"/>
    <n v="2"/>
  </r>
  <r>
    <n v="3456257"/>
    <s v="C"/>
    <x v="596"/>
    <x v="0"/>
    <n v="4"/>
    <n v="18224"/>
    <d v="2021-03-01T00:00:00"/>
    <d v="2023-03-01T00:00:00"/>
    <n v="0"/>
    <n v="1"/>
    <n v="1"/>
    <n v="30"/>
    <n v="2"/>
    <n v="15881442"/>
    <n v="17090000"/>
    <n v="4000000"/>
    <n v="195626"/>
    <n v="3855559"/>
    <n v="0"/>
    <n v="0"/>
    <n v="0"/>
    <m/>
    <n v="0"/>
    <n v="0"/>
    <n v="0"/>
    <m/>
    <m/>
    <d v="2021-03-30T00:00:00"/>
    <n v="9"/>
    <s v="O"/>
    <n v="1"/>
    <n v="30"/>
    <n v="0"/>
    <m/>
    <m/>
    <m/>
    <m/>
    <m/>
    <m/>
    <n v="1"/>
    <n v="1"/>
    <m/>
    <m/>
    <n v="399302"/>
    <s v="CREDITOS DE CONSUMO"/>
    <n v="0"/>
    <n v="0"/>
    <n v="890480123"/>
    <s v="UNIVERSIDAD DE CARTAGENA"/>
    <n v="5"/>
    <m/>
    <m/>
    <m/>
    <m/>
    <n v="1"/>
    <n v="7"/>
    <n v="2"/>
  </r>
  <r>
    <n v="27180187"/>
    <s v="C"/>
    <x v="597"/>
    <x v="0"/>
    <n v="4"/>
    <n v="17378"/>
    <d v="2020-07-22T00:00:00"/>
    <d v="2027-07-30T00:00:00"/>
    <n v="0"/>
    <n v="1"/>
    <n v="8"/>
    <n v="30"/>
    <n v="2"/>
    <n v="17726461"/>
    <n v="19240000"/>
    <n v="30000000"/>
    <n v="625734"/>
    <n v="28461623"/>
    <n v="0"/>
    <n v="0"/>
    <n v="0"/>
    <m/>
    <n v="0"/>
    <n v="0"/>
    <n v="0"/>
    <m/>
    <m/>
    <d v="2021-03-31T00:00:00"/>
    <n v="9"/>
    <s v="O"/>
    <n v="1"/>
    <n v="30"/>
    <n v="0"/>
    <m/>
    <m/>
    <m/>
    <m/>
    <m/>
    <m/>
    <n v="1"/>
    <n v="1"/>
    <m/>
    <m/>
    <n v="1281436"/>
    <s v="CREDITOS DE CONSUMO"/>
    <n v="0"/>
    <n v="0"/>
    <n v="890480123"/>
    <s v="UNIVERSIDAD DE CARTAGENA"/>
    <n v="5"/>
    <m/>
    <m/>
    <m/>
    <m/>
    <n v="1"/>
    <n v="7"/>
    <n v="2"/>
  </r>
  <r>
    <n v="14782539"/>
    <s v="C"/>
    <x v="597"/>
    <x v="0"/>
    <n v="4"/>
    <n v="18036"/>
    <d v="2020-12-31T00:00:00"/>
    <d v="2027-10-31T00:00:00"/>
    <n v="0"/>
    <n v="1"/>
    <n v="3"/>
    <n v="30"/>
    <n v="2"/>
    <n v="16011168"/>
    <n v="17240000"/>
    <n v="15805783"/>
    <n v="318217"/>
    <n v="15479476"/>
    <n v="0"/>
    <n v="0"/>
    <n v="0"/>
    <m/>
    <n v="0"/>
    <n v="0"/>
    <n v="0"/>
    <m/>
    <m/>
    <d v="2021-03-31T00:00:00"/>
    <n v="9"/>
    <s v="O"/>
    <n v="1"/>
    <n v="30"/>
    <n v="0"/>
    <m/>
    <m/>
    <m/>
    <m/>
    <m/>
    <m/>
    <n v="1"/>
    <n v="1"/>
    <m/>
    <m/>
    <n v="696937"/>
    <s v="CREDITOS DE CONSUMO"/>
    <n v="0"/>
    <n v="0"/>
    <n v="890480123"/>
    <s v="UNIVERSIDAD DE CARTAGENA"/>
    <n v="5"/>
    <m/>
    <m/>
    <m/>
    <m/>
    <n v="1"/>
    <n v="7"/>
    <n v="2"/>
  </r>
  <r>
    <n v="1813883"/>
    <s v="C"/>
    <x v="597"/>
    <x v="0"/>
    <n v="4"/>
    <n v="18326"/>
    <d v="2021-03-31T00:00:00"/>
    <d v="2021-04-30T00:00:00"/>
    <n v="0"/>
    <n v="1"/>
    <n v="0"/>
    <n v="30"/>
    <n v="2"/>
    <n v="23318977"/>
    <n v="25980000"/>
    <n v="1899400"/>
    <n v="1936310"/>
    <n v="1899400"/>
    <n v="0"/>
    <n v="0"/>
    <n v="0"/>
    <m/>
    <n v="0"/>
    <n v="0"/>
    <n v="0"/>
    <m/>
    <m/>
    <d v="2021-03-31T00:00:00"/>
    <n v="1"/>
    <s v="O"/>
    <n v="1"/>
    <n v="30"/>
    <n v="0"/>
    <m/>
    <m/>
    <m/>
    <m/>
    <m/>
    <m/>
    <n v="1"/>
    <n v="1"/>
    <m/>
    <m/>
    <n v="85517"/>
    <s v="CREDITOS DE CONSUMO"/>
    <n v="0"/>
    <n v="0"/>
    <n v="890480123"/>
    <s v="UNIVERSIDAD DE CARTAGENA"/>
    <n v="5"/>
    <m/>
    <m/>
    <m/>
    <m/>
    <n v="1"/>
    <n v="7"/>
    <n v="2"/>
  </r>
  <r>
    <n v="1823483"/>
    <s v="C"/>
    <x v="598"/>
    <x v="0"/>
    <n v="4"/>
    <n v="17830"/>
    <d v="2020-11-25T00:00:00"/>
    <d v="2025-11-30T00:00:00"/>
    <n v="0"/>
    <n v="1"/>
    <n v="3"/>
    <n v="30"/>
    <n v="2"/>
    <n v="9568969"/>
    <n v="10000000"/>
    <n v="8358436"/>
    <n v="175825"/>
    <n v="8019649"/>
    <n v="72487"/>
    <n v="0"/>
    <n v="0"/>
    <m/>
    <n v="0"/>
    <n v="0"/>
    <n v="0"/>
    <m/>
    <m/>
    <d v="2021-02-26T00:00:00"/>
    <n v="9"/>
    <s v="O"/>
    <n v="1"/>
    <n v="30"/>
    <n v="0"/>
    <m/>
    <m/>
    <m/>
    <m/>
    <m/>
    <m/>
    <n v="1"/>
    <n v="1"/>
    <m/>
    <m/>
    <n v="6196166"/>
    <s v="CREDITOS DE CONSUMO"/>
    <n v="0"/>
    <n v="0"/>
    <n v="890480123"/>
    <s v="UNIVERSIDAD DE CARTAGENA"/>
    <n v="5"/>
    <m/>
    <m/>
    <m/>
    <m/>
    <n v="1"/>
    <n v="7"/>
    <n v="2"/>
  </r>
  <r>
    <n v="119530"/>
    <s v="C"/>
    <x v="599"/>
    <x v="0"/>
    <n v="4"/>
    <n v="17436"/>
    <d v="2020-07-31T00:00:00"/>
    <d v="2022-07-31T00:00:00"/>
    <n v="0"/>
    <n v="1"/>
    <n v="8"/>
    <n v="30"/>
    <n v="2"/>
    <n v="12185828"/>
    <n v="12890000"/>
    <n v="1690000"/>
    <n v="79701"/>
    <n v="1171537"/>
    <n v="0"/>
    <n v="0"/>
    <n v="0"/>
    <m/>
    <n v="0"/>
    <n v="0"/>
    <n v="0"/>
    <m/>
    <m/>
    <d v="2021-03-31T00:00:00"/>
    <n v="9"/>
    <s v="O"/>
    <n v="1"/>
    <n v="30"/>
    <n v="0"/>
    <m/>
    <m/>
    <m/>
    <m/>
    <m/>
    <m/>
    <n v="1"/>
    <n v="1"/>
    <m/>
    <m/>
    <n v="1052007"/>
    <s v="CREDITOS DE CONSUMO"/>
    <n v="0"/>
    <n v="0"/>
    <n v="890480123"/>
    <s v="UNIVERSIDAD DE CARTAGENA"/>
    <n v="5"/>
    <m/>
    <m/>
    <m/>
    <m/>
    <n v="1"/>
    <n v="7"/>
    <n v="2"/>
  </r>
  <r>
    <n v="41813"/>
    <s v="C"/>
    <x v="599"/>
    <x v="2"/>
    <n v="4"/>
    <n v="18314"/>
    <d v="2021-03-31T00:00:00"/>
    <d v="2021-04-30T00:00:00"/>
    <n v="0"/>
    <n v="1"/>
    <n v="0"/>
    <n v="30"/>
    <n v="2"/>
    <n v="23318977"/>
    <n v="25980000"/>
    <n v="409814"/>
    <n v="417778"/>
    <n v="409814"/>
    <n v="0"/>
    <n v="0"/>
    <n v="0"/>
    <m/>
    <n v="0"/>
    <n v="0"/>
    <n v="0"/>
    <m/>
    <m/>
    <d v="2021-03-31T00:00:00"/>
    <n v="1"/>
    <s v="O"/>
    <n v="1"/>
    <n v="30"/>
    <n v="0"/>
    <m/>
    <m/>
    <m/>
    <m/>
    <m/>
    <m/>
    <n v="1"/>
    <n v="1"/>
    <m/>
    <m/>
    <n v="368001"/>
    <s v="CREDITOS DE CONSUMO"/>
    <n v="0"/>
    <n v="0"/>
    <m/>
    <m/>
    <n v="5"/>
    <m/>
    <m/>
    <m/>
    <m/>
    <n v="1"/>
    <n v="7"/>
    <n v="2"/>
  </r>
  <r>
    <n v="4629554"/>
    <s v="C"/>
    <x v="600"/>
    <x v="0"/>
    <n v="4"/>
    <n v="18287"/>
    <d v="2021-03-23T00:00:00"/>
    <d v="2024-03-30T00:00:00"/>
    <n v="0"/>
    <n v="1"/>
    <n v="0"/>
    <n v="30"/>
    <n v="2"/>
    <n v="8648788"/>
    <n v="9000000"/>
    <n v="5869000"/>
    <n v="185675"/>
    <n v="5869000"/>
    <n v="0"/>
    <n v="0"/>
    <n v="0"/>
    <m/>
    <n v="0"/>
    <n v="0"/>
    <n v="0"/>
    <m/>
    <m/>
    <d v="2021-03-30T00:00:00"/>
    <n v="1"/>
    <s v="O"/>
    <n v="1"/>
    <n v="30"/>
    <n v="0"/>
    <m/>
    <m/>
    <m/>
    <m/>
    <m/>
    <m/>
    <n v="1"/>
    <n v="1"/>
    <m/>
    <m/>
    <n v="1239446"/>
    <s v="CREDITOS DE CONSUMO"/>
    <n v="0"/>
    <n v="0"/>
    <n v="890480123"/>
    <s v="UNIVERSIDAD DE CARTAGENA"/>
    <n v="5"/>
    <m/>
    <m/>
    <m/>
    <m/>
    <n v="1"/>
    <n v="7"/>
    <n v="2"/>
  </r>
  <r>
    <n v="0"/>
    <s v="C"/>
    <x v="601"/>
    <x v="0"/>
    <n v="4"/>
    <n v="16722"/>
    <d v="2020-10-29T00:00:00"/>
    <d v="2021-04-30T00:00:00"/>
    <n v="0"/>
    <n v="1"/>
    <n v="5"/>
    <n v="30"/>
    <n v="2"/>
    <n v="9752084"/>
    <n v="10200000"/>
    <n v="1615729"/>
    <n v="276999"/>
    <n v="274308"/>
    <n v="0"/>
    <n v="0"/>
    <n v="0"/>
    <m/>
    <n v="0"/>
    <n v="0"/>
    <n v="0"/>
    <m/>
    <m/>
    <d v="2021-03-30T00:00:00"/>
    <n v="1"/>
    <s v="O"/>
    <n v="1"/>
    <n v="30"/>
    <n v="0"/>
    <m/>
    <m/>
    <m/>
    <m/>
    <m/>
    <m/>
    <n v="1"/>
    <n v="1"/>
    <m/>
    <m/>
    <n v="5020940"/>
    <s v="CREDITOS DE CONSUMO"/>
    <n v="0"/>
    <n v="0"/>
    <n v="890480123"/>
    <s v="UNIVERSIDAD DE CARTAGENA"/>
    <n v="5"/>
    <m/>
    <m/>
    <m/>
    <m/>
    <n v="1"/>
    <n v="7"/>
    <n v="1"/>
  </r>
  <r>
    <n v="5176871"/>
    <s v="C"/>
    <x v="602"/>
    <x v="0"/>
    <n v="4"/>
    <n v="16867"/>
    <d v="2020-10-29T00:00:00"/>
    <d v="2023-08-22T00:00:00"/>
    <n v="0"/>
    <n v="1"/>
    <n v="4"/>
    <n v="30"/>
    <n v="2"/>
    <n v="9119963"/>
    <n v="9511000"/>
    <n v="8134787"/>
    <n v="279642"/>
    <n v="7253533"/>
    <n v="12744"/>
    <n v="0"/>
    <n v="0"/>
    <m/>
    <n v="0"/>
    <n v="0"/>
    <n v="0"/>
    <m/>
    <m/>
    <d v="2021-03-30T00:00:00"/>
    <n v="9"/>
    <s v="O"/>
    <n v="1"/>
    <n v="30"/>
    <n v="0"/>
    <m/>
    <m/>
    <m/>
    <m/>
    <m/>
    <m/>
    <n v="1"/>
    <n v="1"/>
    <m/>
    <m/>
    <n v="2076662"/>
    <s v="CREDITOS DE CONSUMO"/>
    <n v="0"/>
    <n v="0"/>
    <n v="890480123"/>
    <s v="UNIVERSIDAD DE CARTAGENA"/>
    <n v="3"/>
    <n v="6"/>
    <d v="2020-05-11T00:00:00"/>
    <s v="A"/>
    <n v="3"/>
    <n v="1"/>
    <n v="7"/>
    <n v="1"/>
  </r>
  <r>
    <n v="464268"/>
    <s v="C"/>
    <x v="603"/>
    <x v="0"/>
    <n v="4"/>
    <n v="17884"/>
    <d v="2020-12-14T00:00:00"/>
    <d v="2021-12-30T00:00:00"/>
    <n v="0"/>
    <n v="1"/>
    <n v="2"/>
    <n v="30"/>
    <n v="2"/>
    <n v="19457481"/>
    <n v="21290000"/>
    <n v="1755606"/>
    <n v="162174"/>
    <n v="1482530"/>
    <n v="27235"/>
    <n v="0"/>
    <n v="0"/>
    <m/>
    <n v="0"/>
    <n v="0"/>
    <n v="0"/>
    <m/>
    <m/>
    <d v="2021-02-26T00:00:00"/>
    <n v="1"/>
    <s v="O"/>
    <n v="1"/>
    <n v="30"/>
    <n v="0"/>
    <m/>
    <m/>
    <m/>
    <m/>
    <m/>
    <m/>
    <n v="1"/>
    <n v="1"/>
    <m/>
    <m/>
    <n v="1018262"/>
    <s v="CREDITOS DE CONSUMO"/>
    <n v="0"/>
    <n v="0"/>
    <n v="890480123"/>
    <s v="UNIVERSIDAD DE CARTAGENA"/>
    <n v="5"/>
    <m/>
    <m/>
    <m/>
    <m/>
    <n v="1"/>
    <n v="7"/>
    <n v="2"/>
  </r>
  <r>
    <n v="8009331"/>
    <s v="C"/>
    <x v="604"/>
    <x v="0"/>
    <n v="4"/>
    <n v="17211"/>
    <d v="2020-05-28T00:00:00"/>
    <d v="2023-05-30T00:00:00"/>
    <n v="30"/>
    <n v="1"/>
    <n v="8"/>
    <n v="30"/>
    <n v="2"/>
    <n v="17726461"/>
    <n v="19240000"/>
    <n v="11000000"/>
    <n v="396169"/>
    <n v="8776795"/>
    <n v="129540"/>
    <n v="0"/>
    <n v="0"/>
    <m/>
    <n v="0"/>
    <n v="0"/>
    <n v="0"/>
    <m/>
    <m/>
    <d v="2021-03-30T00:00:00"/>
    <n v="9"/>
    <s v="O"/>
    <n v="1"/>
    <n v="30"/>
    <n v="275160"/>
    <m/>
    <m/>
    <m/>
    <m/>
    <m/>
    <m/>
    <n v="1"/>
    <n v="1"/>
    <m/>
    <m/>
    <n v="767464"/>
    <s v="CREDITOS DE CONSUMO"/>
    <n v="0"/>
    <n v="0"/>
    <n v="890480123"/>
    <s v="UNIVERSIDAD DE CARTAGENA"/>
    <n v="5"/>
    <m/>
    <m/>
    <m/>
    <m/>
    <n v="1"/>
    <n v="7"/>
    <n v="2"/>
  </r>
  <r>
    <n v="793029"/>
    <s v="C"/>
    <x v="605"/>
    <x v="0"/>
    <n v="4"/>
    <n v="17885"/>
    <d v="2020-12-14T00:00:00"/>
    <d v="2024-12-30T00:00:00"/>
    <n v="30"/>
    <n v="1"/>
    <n v="1"/>
    <n v="30"/>
    <n v="2"/>
    <n v="16011168"/>
    <n v="17240000"/>
    <n v="2000000"/>
    <n v="56692"/>
    <n v="1940419"/>
    <n v="25890"/>
    <n v="0"/>
    <n v="0"/>
    <m/>
    <n v="0"/>
    <n v="0"/>
    <n v="0"/>
    <m/>
    <m/>
    <d v="2021-03-30T00:00:00"/>
    <n v="9"/>
    <s v="O"/>
    <n v="1"/>
    <n v="30"/>
    <n v="31646"/>
    <m/>
    <m/>
    <m/>
    <m/>
    <m/>
    <m/>
    <n v="1"/>
    <n v="1"/>
    <m/>
    <m/>
    <n v="1147390"/>
    <s v="CREDITOS DE CONSUMO"/>
    <n v="0"/>
    <n v="0"/>
    <n v="890480123"/>
    <s v="UNIVERSIDAD DE CARTAGENA"/>
    <n v="5"/>
    <m/>
    <m/>
    <m/>
    <m/>
    <n v="1"/>
    <n v="7"/>
    <n v="2"/>
  </r>
  <r>
    <n v="14406764"/>
    <s v="C"/>
    <x v="606"/>
    <x v="0"/>
    <n v="4"/>
    <n v="17376"/>
    <d v="2020-07-22T00:00:00"/>
    <d v="2023-07-30T00:00:00"/>
    <n v="0"/>
    <n v="1"/>
    <n v="8"/>
    <n v="30"/>
    <n v="2"/>
    <n v="9752084"/>
    <n v="10200000"/>
    <n v="21698188"/>
    <n v="697617"/>
    <n v="17406594"/>
    <n v="0"/>
    <n v="0"/>
    <n v="0"/>
    <m/>
    <n v="0"/>
    <n v="0"/>
    <n v="0"/>
    <m/>
    <m/>
    <d v="2021-03-30T00:00:00"/>
    <n v="9"/>
    <s v="O"/>
    <n v="1"/>
    <n v="30"/>
    <n v="0"/>
    <m/>
    <m/>
    <m/>
    <m/>
    <m/>
    <m/>
    <n v="1"/>
    <n v="1"/>
    <m/>
    <m/>
    <n v="2999830"/>
    <s v="CREDITOS DE CONSUMO"/>
    <n v="0"/>
    <n v="0"/>
    <n v="890480123"/>
    <s v="UNIVERSIDAD DE CARTAGENA"/>
    <n v="5"/>
    <m/>
    <m/>
    <m/>
    <m/>
    <n v="1"/>
    <n v="7"/>
    <n v="2"/>
  </r>
  <r>
    <n v="4712375"/>
    <s v="C"/>
    <x v="607"/>
    <x v="0"/>
    <n v="4"/>
    <n v="18209"/>
    <d v="2021-02-25T00:00:00"/>
    <d v="2025-02-28T00:00:00"/>
    <n v="0"/>
    <n v="1"/>
    <n v="1"/>
    <n v="30"/>
    <n v="2"/>
    <n v="8648788"/>
    <n v="9000000"/>
    <n v="6232000"/>
    <n v="154046"/>
    <n v="6122864"/>
    <n v="0"/>
    <n v="0"/>
    <n v="0"/>
    <m/>
    <n v="0"/>
    <n v="0"/>
    <n v="0"/>
    <m/>
    <m/>
    <d v="2021-03-30T00:00:00"/>
    <n v="9"/>
    <s v="O"/>
    <n v="1"/>
    <n v="30"/>
    <n v="0"/>
    <m/>
    <m/>
    <m/>
    <m/>
    <m/>
    <m/>
    <n v="1"/>
    <n v="1"/>
    <m/>
    <m/>
    <n v="1410489"/>
    <s v="CREDITOS DE CONSUMO"/>
    <n v="0"/>
    <n v="0"/>
    <n v="890480123"/>
    <s v="UNIVERSIDAD DE CARTAGENA"/>
    <n v="5"/>
    <m/>
    <m/>
    <m/>
    <m/>
    <n v="1"/>
    <n v="7"/>
    <n v="2"/>
  </r>
  <r>
    <n v="3491886"/>
    <s v="C"/>
    <x v="608"/>
    <x v="2"/>
    <n v="4"/>
    <n v="16688"/>
    <d v="2019-12-13T00:00:00"/>
    <d v="2024-04-05T00:00:00"/>
    <n v="0"/>
    <n v="1"/>
    <n v="16"/>
    <n v="30"/>
    <n v="2"/>
    <n v="9119963"/>
    <n v="9511000"/>
    <n v="5699941"/>
    <n v="135238"/>
    <n v="4113608"/>
    <n v="93780"/>
    <n v="0"/>
    <n v="0"/>
    <m/>
    <n v="0"/>
    <n v="0"/>
    <n v="0"/>
    <m/>
    <m/>
    <d v="2021-03-01T00:00:00"/>
    <n v="1"/>
    <s v="O"/>
    <n v="1"/>
    <n v="30"/>
    <n v="0"/>
    <m/>
    <m/>
    <m/>
    <m/>
    <m/>
    <m/>
    <n v="1"/>
    <n v="1"/>
    <m/>
    <m/>
    <n v="621722"/>
    <s v="CREDITOS DE CONSUMO"/>
    <n v="0"/>
    <n v="0"/>
    <m/>
    <m/>
    <n v="5"/>
    <m/>
    <m/>
    <m/>
    <m/>
    <n v="1"/>
    <n v="7"/>
    <n v="2"/>
  </r>
  <r>
    <n v="4919341"/>
    <s v="C"/>
    <x v="608"/>
    <x v="0"/>
    <n v="4"/>
    <n v="17006"/>
    <d v="2020-02-21T00:00:00"/>
    <d v="2026-02-28T00:00:00"/>
    <n v="0"/>
    <n v="1"/>
    <n v="13"/>
    <n v="30"/>
    <n v="2"/>
    <n v="17726461"/>
    <n v="19240000"/>
    <n v="6531032"/>
    <n v="147950"/>
    <n v="5795219"/>
    <n v="0"/>
    <n v="0"/>
    <n v="0"/>
    <m/>
    <n v="0"/>
    <n v="0"/>
    <n v="0"/>
    <m/>
    <m/>
    <d v="2021-03-30T00:00:00"/>
    <n v="9"/>
    <s v="O"/>
    <n v="1"/>
    <n v="30"/>
    <n v="0"/>
    <m/>
    <m/>
    <m/>
    <m/>
    <m/>
    <m/>
    <n v="1"/>
    <n v="1"/>
    <m/>
    <m/>
    <n v="875878"/>
    <s v="CREDITOS DE CONSUMO"/>
    <n v="0"/>
    <n v="0"/>
    <n v="806002962"/>
    <s v="FONDUCAR"/>
    <n v="5"/>
    <m/>
    <m/>
    <m/>
    <m/>
    <n v="1"/>
    <n v="7"/>
    <n v="2"/>
  </r>
  <r>
    <n v="1227317"/>
    <s v="C"/>
    <x v="608"/>
    <x v="0"/>
    <n v="4"/>
    <n v="18219"/>
    <d v="2021-03-01T00:00:00"/>
    <d v="2023-03-01T00:00:00"/>
    <n v="0"/>
    <n v="1"/>
    <n v="1"/>
    <n v="30"/>
    <n v="2"/>
    <n v="15881442"/>
    <n v="17090000"/>
    <n v="1500000"/>
    <n v="73360"/>
    <n v="1445838"/>
    <n v="0"/>
    <n v="0"/>
    <n v="0"/>
    <m/>
    <n v="0"/>
    <n v="0"/>
    <n v="0"/>
    <m/>
    <m/>
    <d v="2021-03-30T00:00:00"/>
    <n v="1"/>
    <s v="O"/>
    <n v="1"/>
    <n v="30"/>
    <n v="0"/>
    <m/>
    <m/>
    <m/>
    <m/>
    <m/>
    <m/>
    <n v="1"/>
    <n v="1"/>
    <m/>
    <m/>
    <n v="218521"/>
    <s v="CREDITOS DE CONSUMO"/>
    <n v="0"/>
    <n v="0"/>
    <n v="806002962"/>
    <s v="FONDUCAR"/>
    <n v="5"/>
    <m/>
    <m/>
    <m/>
    <m/>
    <n v="1"/>
    <n v="7"/>
    <n v="2"/>
  </r>
  <r>
    <n v="9353597"/>
    <s v="C"/>
    <x v="609"/>
    <x v="7"/>
    <n v="4"/>
    <n v="15053"/>
    <d v="2018-12-28T00:00:00"/>
    <d v="2025-12-28T00:00:00"/>
    <n v="32"/>
    <n v="1"/>
    <n v="25"/>
    <n v="30"/>
    <n v="2"/>
    <n v="12185828"/>
    <n v="12890000"/>
    <n v="17242633"/>
    <n v="306096"/>
    <n v="13376281"/>
    <n v="136074"/>
    <n v="0"/>
    <n v="0"/>
    <m/>
    <n v="133763"/>
    <n v="0"/>
    <n v="0"/>
    <m/>
    <m/>
    <d v="2021-03-30T00:00:00"/>
    <n v="1"/>
    <s v="O"/>
    <n v="1"/>
    <n v="30"/>
    <n v="179586"/>
    <m/>
    <m/>
    <m/>
    <m/>
    <m/>
    <m/>
    <n v="1"/>
    <n v="1"/>
    <m/>
    <m/>
    <n v="4022684"/>
    <s v="CREDITOS DE CONSUMO"/>
    <n v="0"/>
    <n v="0"/>
    <n v="890480123"/>
    <s v="UNIVERSIDAD DE CARTAGENA"/>
    <n v="5"/>
    <m/>
    <m/>
    <m/>
    <m/>
    <n v="1"/>
    <n v="7"/>
    <n v="2"/>
  </r>
  <r>
    <n v="2130087"/>
    <s v="C"/>
    <x v="609"/>
    <x v="7"/>
    <n v="4"/>
    <n v="16115"/>
    <d v="2019-08-09T00:00:00"/>
    <d v="2023-08-09T00:00:00"/>
    <n v="51"/>
    <n v="1"/>
    <n v="17"/>
    <n v="30"/>
    <n v="2"/>
    <n v="9752084"/>
    <n v="10200000"/>
    <n v="4546357"/>
    <n v="114767"/>
    <n v="3046169"/>
    <n v="43985"/>
    <n v="0"/>
    <n v="0"/>
    <m/>
    <n v="30462"/>
    <n v="0"/>
    <n v="0"/>
    <m/>
    <m/>
    <d v="2021-03-30T00:00:00"/>
    <n v="1"/>
    <s v="O"/>
    <n v="1"/>
    <n v="30"/>
    <n v="91673"/>
    <m/>
    <m/>
    <m/>
    <m/>
    <m/>
    <m/>
    <n v="1"/>
    <n v="1"/>
    <m/>
    <m/>
    <n v="916082"/>
    <s v="CREDITOS DE CONSUMO"/>
    <n v="0"/>
    <n v="0"/>
    <n v="890480123"/>
    <s v="UNIVERSIDAD DE CARTAGENA"/>
    <n v="5"/>
    <m/>
    <m/>
    <m/>
    <m/>
    <n v="1"/>
    <n v="7"/>
    <n v="2"/>
  </r>
  <r>
    <n v="0"/>
    <s v="C"/>
    <x v="610"/>
    <x v="0"/>
    <n v="4"/>
    <n v="17496"/>
    <d v="2020-08-27T00:00:00"/>
    <d v="2022-08-30T00:00:00"/>
    <n v="0"/>
    <n v="1"/>
    <n v="7"/>
    <n v="30"/>
    <n v="2"/>
    <n v="13121400"/>
    <n v="13940000"/>
    <n v="1300000"/>
    <n v="61879"/>
    <n v="955020"/>
    <n v="0"/>
    <n v="0"/>
    <n v="0"/>
    <m/>
    <n v="0"/>
    <n v="0"/>
    <n v="0"/>
    <m/>
    <m/>
    <d v="2021-03-30T00:00:00"/>
    <n v="1"/>
    <s v="O"/>
    <n v="1"/>
    <n v="30"/>
    <n v="0"/>
    <m/>
    <m/>
    <m/>
    <m/>
    <m/>
    <m/>
    <n v="1"/>
    <n v="1"/>
    <m/>
    <m/>
    <n v="1464476"/>
    <s v="CREDITOS DE CONSUMO"/>
    <n v="0"/>
    <n v="0"/>
    <n v="890480123"/>
    <s v="UNIVERSIDAD DE CARTAGENA"/>
    <n v="5"/>
    <m/>
    <m/>
    <m/>
    <m/>
    <n v="1"/>
    <n v="7"/>
    <n v="2"/>
  </r>
  <r>
    <n v="0"/>
    <s v="C"/>
    <x v="610"/>
    <x v="0"/>
    <n v="4"/>
    <n v="17695"/>
    <d v="2020-10-08T00:00:00"/>
    <d v="2022-10-30T00:00:00"/>
    <n v="0"/>
    <n v="1"/>
    <n v="6"/>
    <n v="30"/>
    <n v="2"/>
    <n v="15881442"/>
    <n v="17090000"/>
    <n v="5250000"/>
    <n v="256759"/>
    <n v="4013590"/>
    <n v="0"/>
    <n v="0"/>
    <n v="0"/>
    <m/>
    <n v="0"/>
    <n v="0"/>
    <n v="0"/>
    <m/>
    <m/>
    <d v="2021-03-30T00:00:00"/>
    <n v="1"/>
    <s v="O"/>
    <n v="1"/>
    <n v="30"/>
    <n v="0"/>
    <m/>
    <m/>
    <m/>
    <m/>
    <m/>
    <m/>
    <n v="1"/>
    <n v="1"/>
    <m/>
    <m/>
    <n v="6154643"/>
    <s v="CREDITOS DE CONSUMO"/>
    <n v="0"/>
    <n v="0"/>
    <n v="890480123"/>
    <s v="UNIVERSIDAD DE CARTAGENA"/>
    <n v="5"/>
    <m/>
    <m/>
    <m/>
    <m/>
    <n v="1"/>
    <n v="7"/>
    <n v="2"/>
  </r>
  <r>
    <n v="0"/>
    <s v="C"/>
    <x v="610"/>
    <x v="0"/>
    <n v="4"/>
    <n v="17971"/>
    <d v="2020-12-30T00:00:00"/>
    <d v="2023-06-30T00:00:00"/>
    <n v="0"/>
    <n v="1"/>
    <n v="3"/>
    <n v="30"/>
    <n v="2"/>
    <n v="16011168"/>
    <n v="17240000"/>
    <n v="4000000"/>
    <n v="162670"/>
    <n v="3667392"/>
    <n v="0"/>
    <n v="0"/>
    <n v="0"/>
    <m/>
    <n v="0"/>
    <n v="0"/>
    <n v="0"/>
    <m/>
    <m/>
    <d v="2021-03-30T00:00:00"/>
    <n v="1"/>
    <s v="O"/>
    <n v="1"/>
    <n v="30"/>
    <n v="0"/>
    <m/>
    <m/>
    <m/>
    <m/>
    <m/>
    <m/>
    <n v="1"/>
    <n v="1"/>
    <m/>
    <m/>
    <n v="5623765"/>
    <s v="CREDITOS DE CONSUMO"/>
    <n v="0"/>
    <n v="0"/>
    <n v="890480123"/>
    <s v="UNIVERSIDAD DE CARTAGENA"/>
    <n v="5"/>
    <m/>
    <m/>
    <m/>
    <m/>
    <n v="1"/>
    <n v="7"/>
    <n v="2"/>
  </r>
  <r>
    <n v="0"/>
    <s v="C"/>
    <x v="610"/>
    <x v="0"/>
    <n v="4"/>
    <n v="550023997"/>
    <d v="2020-07-22T00:00:00"/>
    <d v="2023-08-30T00:00:00"/>
    <n v="0"/>
    <n v="1"/>
    <n v="17"/>
    <n v="30"/>
    <n v="2"/>
    <n v="22490513"/>
    <n v="24960000"/>
    <n v="600000"/>
    <n v="23066"/>
    <n v="356429"/>
    <n v="0"/>
    <n v="0"/>
    <n v="0"/>
    <m/>
    <n v="0"/>
    <n v="0"/>
    <n v="0"/>
    <m/>
    <m/>
    <d v="2021-03-30T00:00:00"/>
    <n v="1"/>
    <s v="O"/>
    <n v="1"/>
    <n v="30"/>
    <n v="0"/>
    <m/>
    <m/>
    <m/>
    <m/>
    <m/>
    <m/>
    <n v="1"/>
    <n v="1"/>
    <m/>
    <m/>
    <n v="546566"/>
    <s v="CREDITOS DE CONSUMO"/>
    <n v="0"/>
    <n v="0"/>
    <n v="890480123"/>
    <s v="UNIVERSIDAD DE CARTAGENA"/>
    <n v="5"/>
    <m/>
    <m/>
    <m/>
    <m/>
    <n v="2"/>
    <n v="7"/>
    <n v="2"/>
  </r>
  <r>
    <n v="0"/>
    <s v="C"/>
    <x v="610"/>
    <x v="0"/>
    <n v="4"/>
    <n v="550023998"/>
    <d v="2020-07-24T00:00:00"/>
    <d v="2023-08-30T00:00:00"/>
    <n v="0"/>
    <n v="1"/>
    <n v="17"/>
    <n v="30"/>
    <n v="2"/>
    <n v="22490513"/>
    <n v="24960000"/>
    <n v="112610"/>
    <n v="4329"/>
    <n v="66949"/>
    <n v="0"/>
    <n v="0"/>
    <n v="0"/>
    <m/>
    <n v="0"/>
    <n v="0"/>
    <n v="0"/>
    <m/>
    <m/>
    <d v="2021-03-30T00:00:00"/>
    <n v="1"/>
    <s v="O"/>
    <n v="1"/>
    <n v="30"/>
    <n v="0"/>
    <m/>
    <m/>
    <m/>
    <m/>
    <m/>
    <m/>
    <n v="1"/>
    <n v="1"/>
    <m/>
    <m/>
    <n v="102663"/>
    <s v="CREDITOS DE CONSUMO"/>
    <n v="0"/>
    <n v="0"/>
    <n v="890480123"/>
    <s v="UNIVERSIDAD DE CARTAGENA"/>
    <n v="5"/>
    <m/>
    <m/>
    <m/>
    <m/>
    <n v="2"/>
    <n v="7"/>
    <n v="2"/>
  </r>
  <r>
    <n v="0"/>
    <s v="C"/>
    <x v="610"/>
    <x v="0"/>
    <n v="4"/>
    <n v="550024000"/>
    <d v="2020-07-25T00:00:00"/>
    <d v="2023-08-30T00:00:00"/>
    <n v="0"/>
    <n v="1"/>
    <n v="17"/>
    <n v="30"/>
    <n v="2"/>
    <n v="22490513"/>
    <n v="24960000"/>
    <n v="200000"/>
    <n v="7689"/>
    <n v="118875"/>
    <n v="0"/>
    <n v="0"/>
    <n v="0"/>
    <m/>
    <n v="0"/>
    <n v="0"/>
    <n v="0"/>
    <m/>
    <m/>
    <d v="2021-03-30T00:00:00"/>
    <n v="1"/>
    <s v="O"/>
    <n v="1"/>
    <n v="30"/>
    <n v="0"/>
    <m/>
    <m/>
    <m/>
    <m/>
    <m/>
    <m/>
    <n v="1"/>
    <n v="1"/>
    <m/>
    <m/>
    <n v="182289"/>
    <s v="CREDITOS DE CONSUMO"/>
    <n v="0"/>
    <n v="0"/>
    <n v="890480123"/>
    <s v="UNIVERSIDAD DE CARTAGENA"/>
    <n v="5"/>
    <m/>
    <m/>
    <m/>
    <m/>
    <n v="2"/>
    <n v="7"/>
    <n v="2"/>
  </r>
  <r>
    <n v="0"/>
    <s v="C"/>
    <x v="610"/>
    <x v="0"/>
    <n v="4"/>
    <n v="550024006"/>
    <d v="2020-07-27T00:00:00"/>
    <d v="2023-08-30T00:00:00"/>
    <n v="0"/>
    <n v="1"/>
    <n v="17"/>
    <n v="30"/>
    <n v="2"/>
    <n v="22490513"/>
    <n v="24960000"/>
    <n v="100000"/>
    <n v="3844"/>
    <n v="59466"/>
    <n v="0"/>
    <n v="0"/>
    <n v="0"/>
    <m/>
    <n v="0"/>
    <n v="0"/>
    <n v="0"/>
    <m/>
    <m/>
    <d v="2021-03-30T00:00:00"/>
    <n v="1"/>
    <s v="O"/>
    <n v="1"/>
    <n v="30"/>
    <n v="0"/>
    <m/>
    <m/>
    <m/>
    <m/>
    <m/>
    <m/>
    <n v="1"/>
    <n v="1"/>
    <m/>
    <m/>
    <n v="91188"/>
    <s v="CREDITOS DE CONSUMO"/>
    <n v="0"/>
    <n v="0"/>
    <n v="890480123"/>
    <s v="UNIVERSIDAD DE CARTAGENA"/>
    <n v="5"/>
    <m/>
    <m/>
    <m/>
    <m/>
    <n v="2"/>
    <n v="7"/>
    <n v="2"/>
  </r>
  <r>
    <n v="0"/>
    <s v="C"/>
    <x v="610"/>
    <x v="0"/>
    <n v="4"/>
    <n v="550024008"/>
    <d v="2020-07-27T00:00:00"/>
    <d v="2023-08-30T00:00:00"/>
    <n v="0"/>
    <n v="1"/>
    <n v="17"/>
    <n v="30"/>
    <n v="2"/>
    <n v="22490513"/>
    <n v="24960000"/>
    <n v="95115"/>
    <n v="3657"/>
    <n v="56583"/>
    <n v="0"/>
    <n v="0"/>
    <n v="0"/>
    <m/>
    <n v="0"/>
    <n v="0"/>
    <n v="0"/>
    <m/>
    <m/>
    <d v="2021-03-30T00:00:00"/>
    <n v="1"/>
    <s v="O"/>
    <n v="1"/>
    <n v="30"/>
    <n v="0"/>
    <m/>
    <m/>
    <m/>
    <m/>
    <m/>
    <m/>
    <n v="1"/>
    <n v="1"/>
    <m/>
    <m/>
    <n v="86767"/>
    <s v="CREDITOS DE CONSUMO"/>
    <n v="0"/>
    <n v="0"/>
    <n v="890480123"/>
    <s v="UNIVERSIDAD DE CARTAGENA"/>
    <n v="5"/>
    <m/>
    <m/>
    <m/>
    <m/>
    <n v="2"/>
    <n v="7"/>
    <n v="2"/>
  </r>
  <r>
    <n v="0"/>
    <s v="C"/>
    <x v="610"/>
    <x v="0"/>
    <n v="4"/>
    <n v="550024009"/>
    <d v="2020-07-27T00:00:00"/>
    <d v="2023-08-30T00:00:00"/>
    <n v="0"/>
    <n v="1"/>
    <n v="17"/>
    <n v="30"/>
    <n v="2"/>
    <n v="22490513"/>
    <n v="24960000"/>
    <n v="200000"/>
    <n v="7689"/>
    <n v="118924"/>
    <n v="0"/>
    <n v="0"/>
    <n v="0"/>
    <m/>
    <n v="0"/>
    <n v="0"/>
    <n v="0"/>
    <m/>
    <m/>
    <d v="2021-03-30T00:00:00"/>
    <n v="1"/>
    <s v="O"/>
    <n v="1"/>
    <n v="30"/>
    <n v="0"/>
    <m/>
    <m/>
    <m/>
    <m/>
    <m/>
    <m/>
    <n v="1"/>
    <n v="1"/>
    <m/>
    <m/>
    <n v="182364"/>
    <s v="CREDITOS DE CONSUMO"/>
    <n v="0"/>
    <n v="0"/>
    <n v="890480123"/>
    <s v="UNIVERSIDAD DE CARTAGENA"/>
    <n v="5"/>
    <m/>
    <m/>
    <m/>
    <m/>
    <n v="2"/>
    <n v="7"/>
    <n v="2"/>
  </r>
  <r>
    <n v="0"/>
    <s v="C"/>
    <x v="610"/>
    <x v="0"/>
    <n v="4"/>
    <n v="550024015"/>
    <d v="2020-07-30T00:00:00"/>
    <d v="2023-07-30T00:00:00"/>
    <n v="0"/>
    <n v="1"/>
    <n v="16"/>
    <n v="30"/>
    <n v="2"/>
    <n v="22490513"/>
    <n v="24960000"/>
    <n v="600000"/>
    <n v="23066"/>
    <n v="372208"/>
    <n v="0"/>
    <n v="0"/>
    <n v="0"/>
    <m/>
    <n v="0"/>
    <n v="0"/>
    <n v="0"/>
    <m/>
    <m/>
    <d v="2021-03-30T00:00:00"/>
    <n v="1"/>
    <s v="O"/>
    <n v="1"/>
    <n v="30"/>
    <n v="0"/>
    <m/>
    <m/>
    <m/>
    <m/>
    <m/>
    <m/>
    <n v="1"/>
    <n v="1"/>
    <m/>
    <m/>
    <n v="570763"/>
    <s v="CREDITOS DE CONSUMO"/>
    <n v="0"/>
    <n v="0"/>
    <n v="890480123"/>
    <s v="UNIVERSIDAD DE CARTAGENA"/>
    <n v="5"/>
    <m/>
    <m/>
    <m/>
    <m/>
    <n v="2"/>
    <n v="7"/>
    <n v="2"/>
  </r>
  <r>
    <n v="0"/>
    <s v="C"/>
    <x v="610"/>
    <x v="0"/>
    <n v="4"/>
    <n v="550024141"/>
    <d v="2020-08-02T00:00:00"/>
    <d v="2023-08-30T00:00:00"/>
    <n v="0"/>
    <n v="1"/>
    <n v="17"/>
    <n v="30"/>
    <n v="2"/>
    <n v="22490513"/>
    <n v="24960000"/>
    <n v="90000"/>
    <n v="3460"/>
    <n v="53681"/>
    <n v="0"/>
    <n v="0"/>
    <n v="0"/>
    <m/>
    <n v="0"/>
    <n v="0"/>
    <n v="0"/>
    <m/>
    <m/>
    <d v="2021-03-30T00:00:00"/>
    <n v="1"/>
    <s v="O"/>
    <n v="1"/>
    <n v="30"/>
    <n v="0"/>
    <m/>
    <m/>
    <m/>
    <m/>
    <m/>
    <m/>
    <n v="1"/>
    <n v="1"/>
    <m/>
    <m/>
    <n v="82317"/>
    <s v="CREDITOS DE CONSUMO"/>
    <n v="0"/>
    <n v="0"/>
    <n v="890480123"/>
    <s v="UNIVERSIDAD DE CARTAGENA"/>
    <n v="5"/>
    <m/>
    <m/>
    <m/>
    <m/>
    <n v="2"/>
    <n v="7"/>
    <n v="2"/>
  </r>
  <r>
    <n v="0"/>
    <s v="C"/>
    <x v="610"/>
    <x v="0"/>
    <n v="4"/>
    <n v="550024350"/>
    <d v="2020-09-04T00:00:00"/>
    <d v="2023-09-30T00:00:00"/>
    <n v="0"/>
    <n v="1"/>
    <n v="15"/>
    <n v="30"/>
    <n v="2"/>
    <n v="22490513"/>
    <n v="24960000"/>
    <n v="50000"/>
    <n v="1922"/>
    <n v="32982"/>
    <n v="0"/>
    <n v="0"/>
    <n v="0"/>
    <m/>
    <n v="0"/>
    <n v="0"/>
    <n v="0"/>
    <m/>
    <m/>
    <d v="2021-03-30T00:00:00"/>
    <n v="1"/>
    <s v="O"/>
    <n v="1"/>
    <n v="30"/>
    <n v="0"/>
    <m/>
    <m/>
    <m/>
    <m/>
    <m/>
    <m/>
    <n v="1"/>
    <n v="1"/>
    <m/>
    <m/>
    <n v="50576"/>
    <s v="CREDITOS DE CONSUMO"/>
    <n v="0"/>
    <n v="0"/>
    <n v="890480123"/>
    <s v="UNIVERSIDAD DE CARTAGENA"/>
    <n v="5"/>
    <m/>
    <m/>
    <m/>
    <m/>
    <n v="2"/>
    <n v="7"/>
    <n v="2"/>
  </r>
  <r>
    <n v="0"/>
    <s v="C"/>
    <x v="610"/>
    <x v="0"/>
    <n v="4"/>
    <n v="550025225"/>
    <d v="2021-01-25T00:00:00"/>
    <d v="2024-02-28T00:00:00"/>
    <n v="0"/>
    <n v="1"/>
    <n v="2"/>
    <n v="30"/>
    <n v="2"/>
    <n v="22490513"/>
    <n v="24960000"/>
    <n v="600000"/>
    <n v="23066"/>
    <n v="564668"/>
    <n v="0"/>
    <n v="0"/>
    <n v="0"/>
    <m/>
    <n v="0"/>
    <n v="0"/>
    <n v="0"/>
    <m/>
    <m/>
    <d v="2021-03-30T00:00:00"/>
    <n v="1"/>
    <s v="O"/>
    <n v="1"/>
    <n v="30"/>
    <n v="0"/>
    <m/>
    <m/>
    <m/>
    <m/>
    <m/>
    <m/>
    <n v="1"/>
    <n v="1"/>
    <m/>
    <m/>
    <n v="865891"/>
    <s v="CREDITOS DE CONSUMO"/>
    <n v="0"/>
    <n v="0"/>
    <n v="890480123"/>
    <s v="UNIVERSIDAD DE CARTAGENA"/>
    <n v="5"/>
    <m/>
    <m/>
    <m/>
    <m/>
    <n v="2"/>
    <n v="7"/>
    <n v="2"/>
  </r>
  <r>
    <n v="0"/>
    <s v="C"/>
    <x v="610"/>
    <x v="0"/>
    <n v="4"/>
    <n v="550025603"/>
    <d v="2021-03-17T00:00:00"/>
    <d v="2024-04-30T00:00:00"/>
    <n v="0"/>
    <n v="1"/>
    <n v="0"/>
    <n v="30"/>
    <n v="2"/>
    <n v="22490513"/>
    <n v="24960000"/>
    <n v="70000"/>
    <n v="2691"/>
    <n v="70000"/>
    <n v="0"/>
    <n v="0"/>
    <n v="0"/>
    <m/>
    <n v="0"/>
    <n v="0"/>
    <n v="0"/>
    <m/>
    <m/>
    <d v="2021-03-31T00:00:00"/>
    <n v="1"/>
    <s v="O"/>
    <n v="1"/>
    <n v="30"/>
    <n v="0"/>
    <m/>
    <m/>
    <m/>
    <m/>
    <m/>
    <m/>
    <n v="1"/>
    <n v="1"/>
    <m/>
    <m/>
    <n v="107342"/>
    <s v="CREDITOS DE CONSUMO"/>
    <n v="0"/>
    <n v="0"/>
    <n v="890480123"/>
    <s v="UNIVERSIDAD DE CARTAGENA"/>
    <n v="5"/>
    <m/>
    <m/>
    <m/>
    <m/>
    <n v="2"/>
    <n v="7"/>
    <n v="2"/>
  </r>
  <r>
    <n v="0"/>
    <s v="C"/>
    <x v="610"/>
    <x v="0"/>
    <n v="4"/>
    <n v="550025732"/>
    <d v="2021-03-31T00:00:00"/>
    <d v="2021-05-30T00:00:00"/>
    <n v="0"/>
    <n v="1"/>
    <n v="0"/>
    <n v="30"/>
    <n v="2"/>
    <n v="0"/>
    <n v="0"/>
    <n v="6000"/>
    <n v="6000"/>
    <n v="6000"/>
    <n v="0"/>
    <n v="0"/>
    <n v="0"/>
    <m/>
    <n v="0"/>
    <n v="0"/>
    <n v="0"/>
    <m/>
    <m/>
    <d v="2021-03-31T00:00:00"/>
    <n v="1"/>
    <s v="O"/>
    <n v="1"/>
    <n v="30"/>
    <n v="0"/>
    <m/>
    <m/>
    <m/>
    <m/>
    <m/>
    <m/>
    <n v="1"/>
    <n v="1"/>
    <m/>
    <m/>
    <n v="9201"/>
    <s v="CREDITOS DE CONSUMO"/>
    <n v="0"/>
    <n v="0"/>
    <n v="890480123"/>
    <s v="UNIVERSIDAD DE CARTAGENA"/>
    <n v="5"/>
    <m/>
    <m/>
    <m/>
    <m/>
    <n v="2"/>
    <n v="7"/>
    <n v="2"/>
  </r>
  <r>
    <n v="6389402"/>
    <s v="C"/>
    <x v="611"/>
    <x v="0"/>
    <n v="4"/>
    <n v="16812"/>
    <d v="2020-01-10T00:00:00"/>
    <d v="2024-01-10T00:00:00"/>
    <n v="0"/>
    <n v="1"/>
    <n v="14"/>
    <n v="30"/>
    <n v="2"/>
    <n v="9119963"/>
    <n v="9511000"/>
    <n v="9889471"/>
    <n v="246664"/>
    <n v="7328234"/>
    <n v="66817"/>
    <n v="0"/>
    <n v="0"/>
    <m/>
    <n v="0"/>
    <n v="0"/>
    <n v="0"/>
    <m/>
    <m/>
    <d v="2021-02-24T00:00:00"/>
    <n v="9"/>
    <s v="O"/>
    <n v="1"/>
    <n v="30"/>
    <n v="0"/>
    <m/>
    <m/>
    <m/>
    <m/>
    <m/>
    <m/>
    <n v="1"/>
    <n v="1"/>
    <m/>
    <m/>
    <n v="938832"/>
    <s v="CREDITOS DE CONSUMO"/>
    <n v="0"/>
    <n v="0"/>
    <n v="890480123"/>
    <s v="UNIVERSIDAD DE CARTAGENA"/>
    <n v="5"/>
    <m/>
    <m/>
    <m/>
    <m/>
    <n v="1"/>
    <n v="7"/>
    <n v="2"/>
  </r>
  <r>
    <n v="9623023"/>
    <s v="C"/>
    <x v="612"/>
    <x v="0"/>
    <n v="4"/>
    <n v="18230"/>
    <d v="2021-03-03T00:00:00"/>
    <d v="2025-03-03T00:00:00"/>
    <n v="0"/>
    <n v="1"/>
    <n v="1"/>
    <n v="30"/>
    <n v="2"/>
    <n v="8648788"/>
    <n v="9000000"/>
    <n v="18540000"/>
    <n v="458283"/>
    <n v="18201975"/>
    <n v="0"/>
    <n v="0"/>
    <n v="0"/>
    <m/>
    <n v="0"/>
    <n v="0"/>
    <n v="0"/>
    <m/>
    <m/>
    <d v="2021-03-30T00:00:00"/>
    <n v="1"/>
    <s v="O"/>
    <n v="1"/>
    <n v="30"/>
    <n v="0"/>
    <m/>
    <m/>
    <m/>
    <m/>
    <m/>
    <m/>
    <n v="1"/>
    <n v="1"/>
    <m/>
    <m/>
    <n v="8578952"/>
    <s v="CREDITOS DE CONSUMO"/>
    <n v="0"/>
    <n v="0"/>
    <n v="890480123"/>
    <s v="UNIVERSIDAD DE CARTAGENA"/>
    <n v="5"/>
    <m/>
    <m/>
    <m/>
    <m/>
    <n v="1"/>
    <n v="7"/>
    <n v="2"/>
  </r>
  <r>
    <n v="12487431"/>
    <s v="C"/>
    <x v="613"/>
    <x v="0"/>
    <n v="4"/>
    <n v="16564"/>
    <d v="2019-11-13T00:00:00"/>
    <d v="2026-11-30T00:00:00"/>
    <n v="0"/>
    <n v="1"/>
    <n v="16"/>
    <n v="30"/>
    <n v="2"/>
    <n v="12185828"/>
    <n v="12890000"/>
    <n v="16328910"/>
    <n v="289875"/>
    <n v="14185000"/>
    <n v="0"/>
    <n v="0"/>
    <n v="0"/>
    <m/>
    <n v="0"/>
    <n v="0"/>
    <n v="0"/>
    <m/>
    <m/>
    <d v="2021-03-30T00:00:00"/>
    <n v="9"/>
    <s v="O"/>
    <n v="1"/>
    <n v="30"/>
    <n v="0"/>
    <m/>
    <m/>
    <m/>
    <m/>
    <m/>
    <m/>
    <n v="1"/>
    <n v="1"/>
    <m/>
    <m/>
    <n v="1697569"/>
    <s v="CREDITOS DE CONSUMO"/>
    <n v="0"/>
    <n v="0"/>
    <n v="890480123"/>
    <s v="UNIVERSIDAD DE CARTAGENA"/>
    <n v="5"/>
    <m/>
    <m/>
    <m/>
    <m/>
    <n v="1"/>
    <n v="7"/>
    <n v="2"/>
  </r>
  <r>
    <n v="3941816"/>
    <s v="C"/>
    <x v="613"/>
    <x v="0"/>
    <n v="4"/>
    <n v="18170"/>
    <d v="2021-02-10T00:00:00"/>
    <d v="2024-02-28T00:00:00"/>
    <n v="0"/>
    <n v="1"/>
    <n v="2"/>
    <n v="30"/>
    <n v="2"/>
    <n v="16011168"/>
    <n v="17240000"/>
    <n v="4750591"/>
    <n v="167043"/>
    <n v="4477675"/>
    <n v="0"/>
    <n v="0"/>
    <n v="0"/>
    <m/>
    <n v="0"/>
    <n v="0"/>
    <n v="0"/>
    <m/>
    <m/>
    <d v="2021-03-30T00:00:00"/>
    <n v="9"/>
    <s v="O"/>
    <n v="1"/>
    <n v="30"/>
    <n v="0"/>
    <m/>
    <m/>
    <m/>
    <m/>
    <m/>
    <m/>
    <n v="1"/>
    <n v="1"/>
    <m/>
    <m/>
    <n v="535859"/>
    <s v="CREDITOS DE CONSUMO"/>
    <n v="0"/>
    <n v="0"/>
    <n v="890480123"/>
    <s v="UNIVERSIDAD DE CARTAGENA"/>
    <n v="5"/>
    <m/>
    <m/>
    <m/>
    <m/>
    <n v="1"/>
    <n v="7"/>
    <n v="2"/>
  </r>
  <r>
    <n v="3079836"/>
    <s v="C"/>
    <x v="614"/>
    <x v="0"/>
    <n v="4"/>
    <n v="15548"/>
    <d v="2020-10-29T00:00:00"/>
    <d v="2022-07-05T00:00:00"/>
    <n v="0"/>
    <n v="1"/>
    <n v="4"/>
    <n v="30"/>
    <n v="2"/>
    <n v="9752084"/>
    <n v="10200000"/>
    <n v="4221288"/>
    <n v="229536"/>
    <n v="3350803"/>
    <n v="0"/>
    <n v="0"/>
    <n v="0"/>
    <m/>
    <n v="0"/>
    <n v="0"/>
    <n v="0"/>
    <m/>
    <m/>
    <d v="2021-03-30T00:00:00"/>
    <n v="1"/>
    <s v="O"/>
    <n v="1"/>
    <n v="30"/>
    <n v="0"/>
    <m/>
    <m/>
    <m/>
    <m/>
    <m/>
    <m/>
    <n v="1"/>
    <n v="1"/>
    <m/>
    <m/>
    <n v="270967"/>
    <s v="CREDITOS DE CONSUMO"/>
    <n v="0"/>
    <n v="0"/>
    <n v="890480123"/>
    <s v="UNIVERSIDAD DE CARTAGENA"/>
    <n v="5"/>
    <m/>
    <m/>
    <m/>
    <m/>
    <n v="1"/>
    <n v="7"/>
    <n v="1"/>
  </r>
  <r>
    <n v="17450191"/>
    <s v="C"/>
    <x v="614"/>
    <x v="0"/>
    <n v="4"/>
    <n v="15550"/>
    <d v="2020-10-29T00:00:00"/>
    <d v="2026-07-05T00:00:00"/>
    <n v="0"/>
    <n v="1"/>
    <n v="5"/>
    <n v="30"/>
    <n v="2"/>
    <n v="12185828"/>
    <n v="12890000"/>
    <n v="20074756"/>
    <n v="410222"/>
    <n v="18985474"/>
    <n v="0"/>
    <n v="0"/>
    <n v="0"/>
    <m/>
    <n v="0"/>
    <n v="0"/>
    <n v="0"/>
    <m/>
    <m/>
    <d v="2021-03-30T00:00:00"/>
    <n v="1"/>
    <s v="O"/>
    <n v="1"/>
    <n v="30"/>
    <n v="0"/>
    <m/>
    <m/>
    <m/>
    <m/>
    <m/>
    <m/>
    <n v="1"/>
    <n v="1"/>
    <m/>
    <m/>
    <n v="1535283"/>
    <s v="CREDITOS DE CONSUMO"/>
    <n v="0"/>
    <n v="0"/>
    <n v="890480123"/>
    <s v="UNIVERSIDAD DE CARTAGENA"/>
    <n v="5"/>
    <m/>
    <m/>
    <m/>
    <m/>
    <n v="1"/>
    <n v="7"/>
    <n v="1"/>
  </r>
  <r>
    <n v="134261322"/>
    <s v="C"/>
    <x v="614"/>
    <x v="1"/>
    <n v="4"/>
    <n v="17087"/>
    <d v="2020-03-13T00:00:00"/>
    <d v="2032-03-30T00:00:00"/>
    <n v="30"/>
    <n v="1"/>
    <n v="10"/>
    <n v="30"/>
    <n v="2"/>
    <n v="12185828"/>
    <n v="12890000"/>
    <n v="147200000"/>
    <n v="1599792"/>
    <n v="146073751"/>
    <n v="1437780"/>
    <n v="0"/>
    <n v="210285714"/>
    <s v="                              "/>
    <n v="0"/>
    <n v="0"/>
    <n v="0"/>
    <n v="4400000"/>
    <n v="2"/>
    <d v="2021-03-30T00:00:00"/>
    <n v="2"/>
    <s v="O"/>
    <n v="1"/>
    <n v="30"/>
    <n v="4651190"/>
    <n v="1"/>
    <n v="0"/>
    <n v="1"/>
    <n v="0"/>
    <n v="0"/>
    <n v="0"/>
    <n v="1"/>
    <n v="1"/>
    <m/>
    <m/>
    <n v="11812429"/>
    <s v="CREDITO DE VIVIENDA"/>
    <n v="0"/>
    <n v="0"/>
    <n v="890480123"/>
    <s v="UNIVERSIDAD DE CARTAGENA"/>
    <n v="5"/>
    <m/>
    <m/>
    <m/>
    <m/>
    <n v="1"/>
    <n v="7"/>
    <n v="2"/>
  </r>
  <r>
    <n v="9757640"/>
    <s v="C"/>
    <x v="615"/>
    <x v="0"/>
    <n v="4"/>
    <n v="17077"/>
    <d v="2020-03-12T00:00:00"/>
    <d v="2024-03-30T00:00:00"/>
    <n v="30"/>
    <n v="1"/>
    <n v="10"/>
    <n v="30"/>
    <n v="2"/>
    <n v="9752084"/>
    <n v="10200000"/>
    <n v="14024280"/>
    <n v="354025"/>
    <n v="11281322"/>
    <n v="91620"/>
    <n v="0"/>
    <n v="0"/>
    <m/>
    <n v="0"/>
    <n v="0"/>
    <n v="0"/>
    <m/>
    <m/>
    <d v="2021-03-30T00:00:00"/>
    <n v="1"/>
    <s v="O"/>
    <n v="1"/>
    <n v="30"/>
    <n v="269972"/>
    <m/>
    <m/>
    <m/>
    <m/>
    <m/>
    <m/>
    <n v="1"/>
    <n v="1"/>
    <m/>
    <m/>
    <n v="1523682"/>
    <s v="CREDITOS DE CONSUMO"/>
    <n v="0"/>
    <n v="0"/>
    <n v="890480123"/>
    <s v="UNIVERSIDAD DE CARTAGENA"/>
    <n v="5"/>
    <m/>
    <m/>
    <m/>
    <m/>
    <n v="1"/>
    <n v="7"/>
    <n v="2"/>
  </r>
  <r>
    <n v="11577004"/>
    <s v="C"/>
    <x v="616"/>
    <x v="0"/>
    <n v="4"/>
    <n v="18242"/>
    <d v="2021-03-05T00:00:00"/>
    <d v="2024-03-30T00:00:00"/>
    <n v="0"/>
    <n v="1"/>
    <n v="1"/>
    <n v="30"/>
    <n v="2"/>
    <n v="8648788"/>
    <n v="9000000"/>
    <n v="13394073"/>
    <n v="423742"/>
    <n v="12970331"/>
    <n v="0"/>
    <n v="0"/>
    <n v="0"/>
    <m/>
    <n v="0"/>
    <n v="0"/>
    <n v="0"/>
    <m/>
    <m/>
    <d v="2021-03-30T00:00:00"/>
    <n v="9"/>
    <s v="O"/>
    <n v="1"/>
    <n v="30"/>
    <n v="0"/>
    <m/>
    <m/>
    <m/>
    <m/>
    <m/>
    <m/>
    <n v="1"/>
    <n v="1"/>
    <m/>
    <m/>
    <n v="1393327"/>
    <s v="CREDITOS DE CONSUMO"/>
    <n v="0"/>
    <n v="0"/>
    <n v="890480123"/>
    <s v="UNIVERSIDAD DE CARTAGENA"/>
    <n v="5"/>
    <m/>
    <m/>
    <m/>
    <m/>
    <n v="1"/>
    <n v="7"/>
    <n v="2"/>
  </r>
  <r>
    <n v="0"/>
    <s v="C"/>
    <x v="617"/>
    <x v="0"/>
    <n v="4"/>
    <n v="17480"/>
    <d v="2020-08-21T00:00:00"/>
    <d v="2021-09-30T00:00:00"/>
    <n v="30"/>
    <n v="1"/>
    <n v="4"/>
    <n v="30"/>
    <n v="2"/>
    <n v="15881442"/>
    <n v="17090000"/>
    <n v="2000000"/>
    <n v="181350"/>
    <n v="1217646"/>
    <n v="15960"/>
    <n v="0"/>
    <n v="0"/>
    <m/>
    <n v="0"/>
    <n v="0"/>
    <n v="0"/>
    <m/>
    <m/>
    <d v="2021-03-30T00:00:00"/>
    <n v="1"/>
    <s v="O"/>
    <n v="1"/>
    <n v="30"/>
    <n v="178221"/>
    <m/>
    <m/>
    <m/>
    <m/>
    <m/>
    <m/>
    <n v="1"/>
    <n v="1"/>
    <m/>
    <m/>
    <n v="1225565"/>
    <s v="CREDITOS DE CONSUMO"/>
    <n v="0"/>
    <n v="0"/>
    <n v="890480123"/>
    <s v="UNIVERSIDAD DE CARTAGENA"/>
    <n v="5"/>
    <m/>
    <m/>
    <m/>
    <m/>
    <n v="1"/>
    <n v="7"/>
    <n v="2"/>
  </r>
  <r>
    <n v="0"/>
    <s v="C"/>
    <x v="617"/>
    <x v="0"/>
    <n v="4"/>
    <n v="18093"/>
    <d v="2021-01-27T00:00:00"/>
    <d v="2023-01-30T00:00:00"/>
    <n v="0"/>
    <n v="1"/>
    <n v="2"/>
    <n v="30"/>
    <n v="2"/>
    <n v="8648788"/>
    <n v="9000000"/>
    <n v="4925334"/>
    <n v="224220"/>
    <n v="4546309"/>
    <n v="0"/>
    <n v="0"/>
    <n v="0"/>
    <m/>
    <n v="0"/>
    <n v="0"/>
    <n v="0"/>
    <m/>
    <m/>
    <d v="2021-03-30T00:00:00"/>
    <n v="1"/>
    <s v="O"/>
    <n v="1"/>
    <n v="30"/>
    <n v="0"/>
    <m/>
    <m/>
    <m/>
    <m/>
    <m/>
    <m/>
    <n v="1"/>
    <n v="1"/>
    <m/>
    <m/>
    <n v="4575875"/>
    <s v="CREDITOS DE CONSUMO"/>
    <n v="0"/>
    <n v="0"/>
    <n v="890480123"/>
    <s v="UNIVERSIDAD DE CARTAGENA"/>
    <n v="5"/>
    <m/>
    <m/>
    <m/>
    <m/>
    <n v="1"/>
    <n v="7"/>
    <n v="2"/>
  </r>
  <r>
    <n v="23398301"/>
    <s v="C"/>
    <x v="618"/>
    <x v="0"/>
    <n v="4"/>
    <n v="16307"/>
    <d v="2019-09-20T00:00:00"/>
    <d v="2026-09-30T00:00:00"/>
    <n v="0"/>
    <n v="1"/>
    <n v="18"/>
    <n v="30"/>
    <n v="2"/>
    <n v="12185828"/>
    <n v="12890000"/>
    <n v="35005307"/>
    <n v="535143"/>
    <n v="29260446"/>
    <n v="0"/>
    <n v="0"/>
    <n v="0"/>
    <m/>
    <n v="0"/>
    <n v="0"/>
    <n v="0"/>
    <n v="1000000"/>
    <n v="12"/>
    <d v="2021-03-30T00:00:00"/>
    <n v="9"/>
    <s v="O"/>
    <n v="1"/>
    <n v="30"/>
    <n v="0"/>
    <m/>
    <m/>
    <m/>
    <m/>
    <m/>
    <m/>
    <n v="1"/>
    <n v="1"/>
    <m/>
    <m/>
    <n v="5862145"/>
    <s v="CREDITOS DE CONSUMO"/>
    <n v="0"/>
    <n v="0"/>
    <n v="806002962"/>
    <s v="FONDUCAR"/>
    <n v="5"/>
    <m/>
    <m/>
    <m/>
    <m/>
    <n v="1"/>
    <n v="7"/>
    <n v="2"/>
  </r>
  <r>
    <n v="1089165"/>
    <s v="C"/>
    <x v="618"/>
    <x v="0"/>
    <n v="4"/>
    <n v="18283"/>
    <d v="2021-03-23T00:00:00"/>
    <d v="2022-03-30T00:00:00"/>
    <n v="0"/>
    <n v="1"/>
    <n v="1"/>
    <n v="30"/>
    <n v="2"/>
    <n v="12185828"/>
    <n v="12890000"/>
    <n v="1495000"/>
    <n v="132959"/>
    <n v="1362041"/>
    <n v="0"/>
    <n v="0"/>
    <n v="0"/>
    <m/>
    <n v="0"/>
    <n v="0"/>
    <n v="0"/>
    <m/>
    <m/>
    <d v="2021-03-30T00:00:00"/>
    <n v="1"/>
    <s v="O"/>
    <n v="1"/>
    <n v="30"/>
    <n v="0"/>
    <m/>
    <m/>
    <m/>
    <m/>
    <m/>
    <m/>
    <n v="1"/>
    <n v="1"/>
    <m/>
    <m/>
    <n v="272876"/>
    <s v="CREDITOS DE CONSUMO"/>
    <n v="0"/>
    <n v="0"/>
    <n v="806002962"/>
    <s v="FONDUCAR"/>
    <n v="5"/>
    <m/>
    <m/>
    <m/>
    <m/>
    <n v="1"/>
    <n v="7"/>
    <n v="2"/>
  </r>
  <r>
    <n v="34657"/>
    <s v="C"/>
    <x v="618"/>
    <x v="0"/>
    <n v="4"/>
    <n v="550019988"/>
    <d v="2018-10-30T00:00:00"/>
    <d v="2024-01-30T00:00:00"/>
    <n v="30"/>
    <n v="1"/>
    <n v="0"/>
    <n v="30"/>
    <n v="2"/>
    <n v="22490513"/>
    <n v="24960000"/>
    <n v="43340"/>
    <n v="1666"/>
    <n v="43340"/>
    <n v="3386"/>
    <n v="0"/>
    <n v="0"/>
    <m/>
    <n v="0"/>
    <n v="0"/>
    <n v="0"/>
    <m/>
    <m/>
    <d v="2021-02-25T00:00:00"/>
    <n v="1"/>
    <s v="O"/>
    <n v="1"/>
    <n v="30"/>
    <n v="1729"/>
    <m/>
    <m/>
    <m/>
    <m/>
    <m/>
    <m/>
    <n v="1"/>
    <n v="1"/>
    <m/>
    <m/>
    <n v="8683"/>
    <s v="CREDITOS DE CONSUMO"/>
    <n v="0"/>
    <n v="0"/>
    <n v="806002962"/>
    <s v="FONDUCAR"/>
    <n v="5"/>
    <m/>
    <m/>
    <m/>
    <m/>
    <n v="2"/>
    <n v="7"/>
    <n v="2"/>
  </r>
  <r>
    <n v="9110"/>
    <s v="C"/>
    <x v="618"/>
    <x v="0"/>
    <n v="4"/>
    <n v="550019989"/>
    <d v="2018-10-30T00:00:00"/>
    <d v="2024-01-30T00:00:00"/>
    <n v="30"/>
    <n v="1"/>
    <n v="0"/>
    <n v="30"/>
    <n v="2"/>
    <n v="22490513"/>
    <n v="24960000"/>
    <n v="11392"/>
    <n v="438"/>
    <n v="11392"/>
    <n v="864"/>
    <n v="0"/>
    <n v="0"/>
    <m/>
    <n v="0"/>
    <n v="0"/>
    <n v="0"/>
    <m/>
    <m/>
    <d v="2021-02-25T00:00:00"/>
    <n v="1"/>
    <s v="O"/>
    <n v="1"/>
    <n v="30"/>
    <n v="452"/>
    <m/>
    <m/>
    <m/>
    <m/>
    <m/>
    <m/>
    <n v="1"/>
    <n v="1"/>
    <m/>
    <m/>
    <n v="2282"/>
    <s v="CREDITOS DE CONSUMO"/>
    <n v="0"/>
    <n v="0"/>
    <n v="806002962"/>
    <s v="FONDUCAR"/>
    <n v="5"/>
    <m/>
    <m/>
    <m/>
    <m/>
    <n v="2"/>
    <n v="7"/>
    <n v="2"/>
  </r>
  <r>
    <n v="7681"/>
    <s v="C"/>
    <x v="618"/>
    <x v="0"/>
    <n v="4"/>
    <n v="550020021"/>
    <d v="2018-11-03T00:00:00"/>
    <d v="2024-01-30T00:00:00"/>
    <n v="30"/>
    <n v="1"/>
    <n v="0"/>
    <n v="30"/>
    <n v="2"/>
    <n v="22490513"/>
    <n v="24960000"/>
    <n v="9605"/>
    <n v="369"/>
    <n v="9605"/>
    <n v="747"/>
    <n v="0"/>
    <n v="0"/>
    <m/>
    <n v="0"/>
    <n v="0"/>
    <n v="0"/>
    <m/>
    <m/>
    <d v="2021-02-25T00:00:00"/>
    <n v="1"/>
    <s v="O"/>
    <n v="1"/>
    <n v="30"/>
    <n v="389"/>
    <m/>
    <m/>
    <m/>
    <m/>
    <m/>
    <m/>
    <n v="1"/>
    <n v="1"/>
    <m/>
    <m/>
    <n v="1924"/>
    <s v="CREDITOS DE CONSUMO"/>
    <n v="0"/>
    <n v="0"/>
    <n v="806002962"/>
    <s v="FONDUCAR"/>
    <n v="5"/>
    <m/>
    <m/>
    <m/>
    <m/>
    <n v="2"/>
    <n v="7"/>
    <n v="2"/>
  </r>
  <r>
    <n v="10225"/>
    <s v="C"/>
    <x v="618"/>
    <x v="0"/>
    <n v="4"/>
    <n v="550020090"/>
    <d v="2018-11-16T00:00:00"/>
    <d v="2024-01-30T00:00:00"/>
    <n v="30"/>
    <n v="1"/>
    <n v="0"/>
    <n v="30"/>
    <n v="2"/>
    <n v="22490513"/>
    <n v="24960000"/>
    <n v="12787"/>
    <n v="492"/>
    <n v="12787"/>
    <n v="996"/>
    <n v="0"/>
    <n v="0"/>
    <m/>
    <n v="0"/>
    <n v="0"/>
    <n v="0"/>
    <m/>
    <m/>
    <d v="2021-02-25T00:00:00"/>
    <n v="1"/>
    <s v="O"/>
    <n v="1"/>
    <n v="30"/>
    <n v="498"/>
    <m/>
    <m/>
    <m/>
    <m/>
    <m/>
    <m/>
    <n v="1"/>
    <n v="1"/>
    <m/>
    <m/>
    <n v="2562"/>
    <s v="CREDITOS DE CONSUMO"/>
    <n v="0"/>
    <n v="0"/>
    <n v="806002962"/>
    <s v="FONDUCAR"/>
    <n v="5"/>
    <m/>
    <m/>
    <m/>
    <m/>
    <n v="2"/>
    <n v="7"/>
    <n v="2"/>
  </r>
  <r>
    <n v="10953"/>
    <s v="C"/>
    <x v="618"/>
    <x v="0"/>
    <n v="4"/>
    <n v="550020107"/>
    <d v="2018-11-19T00:00:00"/>
    <d v="2024-01-30T00:00:00"/>
    <n v="30"/>
    <n v="1"/>
    <n v="0"/>
    <n v="30"/>
    <n v="2"/>
    <n v="22490513"/>
    <n v="24960000"/>
    <n v="13697"/>
    <n v="527"/>
    <n v="13697"/>
    <n v="1146"/>
    <n v="0"/>
    <n v="0"/>
    <m/>
    <n v="0"/>
    <n v="0"/>
    <n v="0"/>
    <m/>
    <m/>
    <d v="2021-02-25T00:00:00"/>
    <n v="1"/>
    <s v="O"/>
    <n v="1"/>
    <n v="30"/>
    <n v="534"/>
    <m/>
    <m/>
    <m/>
    <m/>
    <m/>
    <m/>
    <n v="1"/>
    <n v="1"/>
    <m/>
    <m/>
    <n v="2744"/>
    <s v="CREDITOS DE CONSUMO"/>
    <n v="0"/>
    <n v="0"/>
    <n v="806002962"/>
    <s v="FONDUCAR"/>
    <n v="5"/>
    <m/>
    <m/>
    <m/>
    <m/>
    <n v="2"/>
    <n v="7"/>
    <n v="2"/>
  </r>
  <r>
    <n v="219901"/>
    <s v="C"/>
    <x v="618"/>
    <x v="0"/>
    <n v="4"/>
    <n v="550020141"/>
    <d v="2018-11-21T00:00:00"/>
    <d v="2024-01-30T00:00:00"/>
    <n v="0"/>
    <n v="1"/>
    <n v="2"/>
    <n v="30"/>
    <n v="2"/>
    <n v="22490513"/>
    <n v="24960000"/>
    <n v="286386"/>
    <n v="11010"/>
    <n v="274995"/>
    <n v="0"/>
    <n v="0"/>
    <n v="0"/>
    <m/>
    <n v="0"/>
    <n v="0"/>
    <n v="0"/>
    <m/>
    <m/>
    <d v="2021-03-30T00:00:00"/>
    <n v="1"/>
    <s v="O"/>
    <n v="1"/>
    <n v="30"/>
    <n v="0"/>
    <m/>
    <m/>
    <m/>
    <m/>
    <m/>
    <m/>
    <n v="1"/>
    <n v="1"/>
    <m/>
    <m/>
    <n v="55094"/>
    <s v="CREDITOS DE CONSUMO"/>
    <n v="0"/>
    <n v="0"/>
    <n v="806002962"/>
    <s v="FONDUCAR"/>
    <n v="5"/>
    <m/>
    <m/>
    <m/>
    <m/>
    <n v="2"/>
    <n v="7"/>
    <n v="2"/>
  </r>
  <r>
    <n v="91672"/>
    <s v="C"/>
    <x v="618"/>
    <x v="0"/>
    <n v="4"/>
    <n v="550020142"/>
    <d v="2018-11-21T00:00:00"/>
    <d v="2024-01-30T00:00:00"/>
    <n v="0"/>
    <n v="1"/>
    <n v="2"/>
    <n v="30"/>
    <n v="2"/>
    <n v="22490513"/>
    <n v="24960000"/>
    <n v="119388"/>
    <n v="4590"/>
    <n v="114639"/>
    <n v="0"/>
    <n v="0"/>
    <n v="0"/>
    <m/>
    <n v="0"/>
    <n v="0"/>
    <n v="0"/>
    <m/>
    <m/>
    <d v="2021-03-30T00:00:00"/>
    <n v="1"/>
    <s v="O"/>
    <n v="1"/>
    <n v="30"/>
    <n v="0"/>
    <m/>
    <m/>
    <m/>
    <m/>
    <m/>
    <m/>
    <n v="1"/>
    <n v="1"/>
    <m/>
    <m/>
    <n v="22967"/>
    <s v="CREDITOS DE CONSUMO"/>
    <n v="0"/>
    <n v="0"/>
    <n v="806002962"/>
    <s v="FONDUCAR"/>
    <n v="5"/>
    <m/>
    <m/>
    <m/>
    <m/>
    <n v="2"/>
    <n v="7"/>
    <n v="2"/>
  </r>
  <r>
    <n v="7418"/>
    <s v="C"/>
    <x v="618"/>
    <x v="0"/>
    <n v="4"/>
    <n v="550020151"/>
    <d v="2018-11-22T00:00:00"/>
    <d v="2024-01-30T00:00:00"/>
    <n v="30"/>
    <n v="1"/>
    <n v="0"/>
    <n v="30"/>
    <n v="2"/>
    <n v="22490513"/>
    <n v="24960000"/>
    <n v="9276"/>
    <n v="357"/>
    <n v="9276"/>
    <n v="758"/>
    <n v="0"/>
    <n v="0"/>
    <m/>
    <n v="0"/>
    <n v="0"/>
    <n v="0"/>
    <m/>
    <m/>
    <d v="2021-02-25T00:00:00"/>
    <n v="1"/>
    <s v="O"/>
    <n v="1"/>
    <n v="30"/>
    <n v="359"/>
    <m/>
    <m/>
    <m/>
    <m/>
    <m/>
    <m/>
    <n v="1"/>
    <n v="1"/>
    <m/>
    <m/>
    <n v="1858"/>
    <s v="CREDITOS DE CONSUMO"/>
    <n v="0"/>
    <n v="0"/>
    <n v="806002962"/>
    <s v="FONDUCAR"/>
    <n v="5"/>
    <m/>
    <m/>
    <m/>
    <m/>
    <n v="2"/>
    <n v="7"/>
    <n v="2"/>
  </r>
  <r>
    <n v="36678"/>
    <s v="C"/>
    <x v="618"/>
    <x v="0"/>
    <n v="4"/>
    <n v="550020152"/>
    <d v="2018-11-22T00:00:00"/>
    <d v="2024-01-30T00:00:00"/>
    <n v="0"/>
    <n v="1"/>
    <n v="2"/>
    <n v="30"/>
    <n v="2"/>
    <n v="22490513"/>
    <n v="24960000"/>
    <n v="47766"/>
    <n v="1836"/>
    <n v="45867"/>
    <n v="0"/>
    <n v="0"/>
    <n v="0"/>
    <m/>
    <n v="0"/>
    <n v="0"/>
    <n v="0"/>
    <m/>
    <m/>
    <d v="2021-03-30T00:00:00"/>
    <n v="1"/>
    <s v="O"/>
    <n v="1"/>
    <n v="30"/>
    <n v="0"/>
    <m/>
    <m/>
    <m/>
    <m/>
    <m/>
    <m/>
    <n v="1"/>
    <n v="1"/>
    <m/>
    <m/>
    <n v="9189"/>
    <s v="CREDITOS DE CONSUMO"/>
    <n v="0"/>
    <n v="0"/>
    <n v="806002962"/>
    <s v="FONDUCAR"/>
    <n v="5"/>
    <m/>
    <m/>
    <m/>
    <m/>
    <n v="2"/>
    <n v="7"/>
    <n v="2"/>
  </r>
  <r>
    <n v="10623"/>
    <s v="C"/>
    <x v="618"/>
    <x v="0"/>
    <n v="4"/>
    <n v="550020173"/>
    <d v="2018-11-24T00:00:00"/>
    <d v="2024-01-30T00:00:00"/>
    <n v="30"/>
    <n v="1"/>
    <n v="0"/>
    <n v="30"/>
    <n v="2"/>
    <n v="22490513"/>
    <n v="24960000"/>
    <n v="13284"/>
    <n v="511"/>
    <n v="13284"/>
    <n v="1008"/>
    <n v="0"/>
    <n v="0"/>
    <m/>
    <n v="0"/>
    <n v="0"/>
    <n v="0"/>
    <m/>
    <m/>
    <d v="2021-02-25T00:00:00"/>
    <n v="1"/>
    <s v="O"/>
    <n v="1"/>
    <n v="30"/>
    <n v="521"/>
    <m/>
    <m/>
    <m/>
    <m/>
    <m/>
    <m/>
    <n v="1"/>
    <n v="1"/>
    <m/>
    <m/>
    <n v="2661"/>
    <s v="CREDITOS DE CONSUMO"/>
    <n v="0"/>
    <n v="0"/>
    <n v="806002962"/>
    <s v="FONDUCAR"/>
    <n v="5"/>
    <m/>
    <m/>
    <m/>
    <m/>
    <n v="2"/>
    <n v="7"/>
    <n v="2"/>
  </r>
  <r>
    <n v="37444"/>
    <s v="C"/>
    <x v="618"/>
    <x v="0"/>
    <n v="4"/>
    <n v="550020174"/>
    <d v="2018-11-24T00:00:00"/>
    <d v="2024-01-30T00:00:00"/>
    <n v="0"/>
    <n v="1"/>
    <n v="1"/>
    <n v="30"/>
    <n v="2"/>
    <n v="22490513"/>
    <n v="24960000"/>
    <n v="47766"/>
    <n v="1836"/>
    <n v="46825"/>
    <n v="246"/>
    <n v="0"/>
    <n v="0"/>
    <m/>
    <n v="0"/>
    <n v="0"/>
    <n v="0"/>
    <m/>
    <m/>
    <d v="2021-03-30T00:00:00"/>
    <n v="1"/>
    <s v="O"/>
    <n v="1"/>
    <n v="30"/>
    <n v="0"/>
    <m/>
    <m/>
    <m/>
    <m/>
    <m/>
    <m/>
    <n v="1"/>
    <n v="1"/>
    <m/>
    <m/>
    <n v="9381"/>
    <s v="CREDITOS DE CONSUMO"/>
    <n v="0"/>
    <n v="0"/>
    <n v="806002962"/>
    <s v="FONDUCAR"/>
    <n v="5"/>
    <m/>
    <m/>
    <m/>
    <m/>
    <n v="2"/>
    <n v="7"/>
    <n v="2"/>
  </r>
  <r>
    <n v="38196"/>
    <s v="C"/>
    <x v="618"/>
    <x v="0"/>
    <n v="4"/>
    <n v="550020262"/>
    <d v="2018-12-04T00:00:00"/>
    <d v="2024-01-30T00:00:00"/>
    <n v="30"/>
    <n v="1"/>
    <n v="0"/>
    <n v="30"/>
    <n v="2"/>
    <n v="22490513"/>
    <n v="24960000"/>
    <n v="47766"/>
    <n v="1836"/>
    <n v="47766"/>
    <n v="3744"/>
    <n v="0"/>
    <n v="0"/>
    <m/>
    <n v="0"/>
    <n v="0"/>
    <n v="0"/>
    <m/>
    <m/>
    <d v="2021-02-25T00:00:00"/>
    <n v="1"/>
    <s v="O"/>
    <n v="1"/>
    <n v="30"/>
    <n v="1909"/>
    <m/>
    <m/>
    <m/>
    <m/>
    <m/>
    <m/>
    <n v="1"/>
    <n v="1"/>
    <m/>
    <m/>
    <n v="9570"/>
    <s v="CREDITOS DE CONSUMO"/>
    <n v="0"/>
    <n v="0"/>
    <n v="806002962"/>
    <s v="FONDUCAR"/>
    <n v="5"/>
    <m/>
    <m/>
    <m/>
    <m/>
    <n v="2"/>
    <n v="7"/>
    <n v="2"/>
  </r>
  <r>
    <n v="213028"/>
    <s v="C"/>
    <x v="618"/>
    <x v="0"/>
    <n v="4"/>
    <n v="550020329"/>
    <d v="2018-12-18T00:00:00"/>
    <d v="2024-01-30T00:00:00"/>
    <n v="0"/>
    <n v="1"/>
    <n v="2"/>
    <n v="30"/>
    <n v="2"/>
    <n v="22490513"/>
    <n v="24960000"/>
    <n v="277435"/>
    <n v="10666"/>
    <n v="266400"/>
    <n v="0"/>
    <n v="0"/>
    <n v="0"/>
    <m/>
    <n v="0"/>
    <n v="0"/>
    <n v="0"/>
    <m/>
    <m/>
    <d v="2021-03-30T00:00:00"/>
    <n v="1"/>
    <s v="O"/>
    <n v="1"/>
    <n v="30"/>
    <n v="0"/>
    <m/>
    <m/>
    <m/>
    <m/>
    <m/>
    <m/>
    <n v="1"/>
    <n v="1"/>
    <m/>
    <m/>
    <n v="53372"/>
    <s v="CREDITOS DE CONSUMO"/>
    <n v="0"/>
    <n v="0"/>
    <n v="806002962"/>
    <s v="FONDUCAR"/>
    <n v="5"/>
    <m/>
    <m/>
    <m/>
    <m/>
    <n v="2"/>
    <n v="7"/>
    <n v="2"/>
  </r>
  <r>
    <n v="44796"/>
    <s v="C"/>
    <x v="618"/>
    <x v="0"/>
    <n v="4"/>
    <n v="550020942"/>
    <d v="2019-03-30T00:00:00"/>
    <d v="2024-01-30T00:00:00"/>
    <n v="0"/>
    <n v="1"/>
    <n v="2"/>
    <n v="30"/>
    <n v="2"/>
    <n v="22490513"/>
    <n v="24960000"/>
    <n v="58340"/>
    <n v="2243"/>
    <n v="56019"/>
    <n v="0"/>
    <n v="0"/>
    <n v="0"/>
    <m/>
    <n v="0"/>
    <n v="0"/>
    <n v="0"/>
    <m/>
    <m/>
    <d v="2021-03-30T00:00:00"/>
    <n v="1"/>
    <s v="O"/>
    <n v="1"/>
    <n v="30"/>
    <n v="0"/>
    <m/>
    <m/>
    <m/>
    <m/>
    <m/>
    <m/>
    <n v="1"/>
    <n v="1"/>
    <m/>
    <m/>
    <n v="11223"/>
    <s v="CREDITOS DE CONSUMO"/>
    <n v="0"/>
    <n v="0"/>
    <n v="806002962"/>
    <s v="FONDUCAR"/>
    <n v="5"/>
    <m/>
    <m/>
    <m/>
    <m/>
    <n v="2"/>
    <n v="7"/>
    <n v="2"/>
  </r>
  <r>
    <n v="219894"/>
    <s v="C"/>
    <x v="618"/>
    <x v="0"/>
    <n v="4"/>
    <n v="550021099"/>
    <d v="2019-04-22T00:00:00"/>
    <d v="2024-01-30T00:00:00"/>
    <n v="0"/>
    <n v="1"/>
    <n v="1"/>
    <n v="30"/>
    <n v="2"/>
    <n v="22490513"/>
    <n v="24960000"/>
    <n v="280703"/>
    <n v="10792"/>
    <n v="274986"/>
    <n v="6019"/>
    <n v="0"/>
    <n v="0"/>
    <m/>
    <n v="0"/>
    <n v="0"/>
    <n v="0"/>
    <m/>
    <m/>
    <d v="2021-02-25T00:00:00"/>
    <n v="1"/>
    <s v="O"/>
    <n v="1"/>
    <n v="30"/>
    <n v="0"/>
    <m/>
    <m/>
    <m/>
    <m/>
    <m/>
    <m/>
    <n v="1"/>
    <n v="1"/>
    <m/>
    <m/>
    <n v="55092"/>
    <s v="CREDITOS DE CONSUMO"/>
    <n v="0"/>
    <n v="0"/>
    <n v="806002962"/>
    <s v="FONDUCAR"/>
    <n v="5"/>
    <m/>
    <m/>
    <m/>
    <m/>
    <n v="2"/>
    <n v="7"/>
    <n v="2"/>
  </r>
  <r>
    <n v="314470"/>
    <s v="C"/>
    <x v="618"/>
    <x v="0"/>
    <n v="4"/>
    <n v="550021941"/>
    <d v="2019-07-23T00:00:00"/>
    <d v="2024-01-30T00:00:00"/>
    <n v="0"/>
    <n v="1"/>
    <n v="2"/>
    <n v="30"/>
    <n v="2"/>
    <n v="22490513"/>
    <n v="24960000"/>
    <n v="409545"/>
    <n v="15745"/>
    <n v="393256"/>
    <n v="0"/>
    <n v="0"/>
    <n v="0"/>
    <m/>
    <n v="0"/>
    <n v="0"/>
    <n v="0"/>
    <m/>
    <m/>
    <d v="2021-03-30T00:00:00"/>
    <n v="1"/>
    <s v="O"/>
    <n v="1"/>
    <n v="30"/>
    <n v="0"/>
    <m/>
    <m/>
    <m/>
    <m/>
    <m/>
    <m/>
    <n v="1"/>
    <n v="1"/>
    <m/>
    <m/>
    <n v="78786"/>
    <s v="CREDITOS DE CONSUMO"/>
    <n v="0"/>
    <n v="0"/>
    <n v="806002962"/>
    <s v="FONDUCAR"/>
    <n v="5"/>
    <m/>
    <m/>
    <m/>
    <m/>
    <n v="2"/>
    <n v="7"/>
    <n v="2"/>
  </r>
  <r>
    <n v="104833"/>
    <s v="C"/>
    <x v="618"/>
    <x v="0"/>
    <n v="4"/>
    <n v="550021942"/>
    <d v="2019-07-23T00:00:00"/>
    <d v="2024-01-30T00:00:00"/>
    <n v="0"/>
    <n v="1"/>
    <n v="2"/>
    <n v="30"/>
    <n v="2"/>
    <n v="22490513"/>
    <n v="24960000"/>
    <n v="136529"/>
    <n v="5249"/>
    <n v="131098"/>
    <n v="0"/>
    <n v="0"/>
    <n v="0"/>
    <m/>
    <n v="0"/>
    <n v="0"/>
    <n v="0"/>
    <m/>
    <m/>
    <d v="2021-03-30T00:00:00"/>
    <n v="1"/>
    <s v="O"/>
    <n v="1"/>
    <n v="30"/>
    <n v="0"/>
    <m/>
    <m/>
    <m/>
    <m/>
    <m/>
    <m/>
    <n v="1"/>
    <n v="1"/>
    <m/>
    <m/>
    <n v="26265"/>
    <s v="CREDITOS DE CONSUMO"/>
    <n v="0"/>
    <n v="0"/>
    <n v="806002962"/>
    <s v="FONDUCAR"/>
    <n v="5"/>
    <m/>
    <m/>
    <m/>
    <m/>
    <n v="2"/>
    <n v="7"/>
    <n v="2"/>
  </r>
  <r>
    <n v="332121"/>
    <s v="C"/>
    <x v="618"/>
    <x v="0"/>
    <n v="4"/>
    <n v="550022301"/>
    <d v="2019-08-29T00:00:00"/>
    <d v="2024-01-30T00:00:00"/>
    <n v="0"/>
    <n v="1"/>
    <n v="0"/>
    <n v="30"/>
    <n v="2"/>
    <n v="22490513"/>
    <n v="24960000"/>
    <n v="423607"/>
    <n v="16285"/>
    <n v="415330"/>
    <n v="9066"/>
    <n v="0"/>
    <n v="0"/>
    <m/>
    <n v="0"/>
    <n v="0"/>
    <n v="0"/>
    <m/>
    <m/>
    <d v="2021-02-25T00:00:00"/>
    <n v="1"/>
    <s v="O"/>
    <n v="1"/>
    <n v="30"/>
    <n v="0"/>
    <m/>
    <m/>
    <m/>
    <m/>
    <m/>
    <m/>
    <n v="1"/>
    <n v="1"/>
    <m/>
    <m/>
    <n v="83209"/>
    <s v="CREDITOS DE CONSUMO"/>
    <n v="0"/>
    <n v="0"/>
    <n v="806002962"/>
    <s v="FONDUCAR"/>
    <n v="5"/>
    <m/>
    <m/>
    <m/>
    <m/>
    <n v="2"/>
    <n v="7"/>
    <n v="2"/>
  </r>
  <r>
    <n v="108436"/>
    <s v="C"/>
    <x v="618"/>
    <x v="0"/>
    <n v="4"/>
    <n v="550022302"/>
    <d v="2019-08-29T00:00:00"/>
    <d v="2024-01-30T00:00:00"/>
    <n v="0"/>
    <n v="1"/>
    <n v="2"/>
    <n v="30"/>
    <n v="2"/>
    <n v="22490513"/>
    <n v="24960000"/>
    <n v="141219"/>
    <n v="5429"/>
    <n v="135603"/>
    <n v="0"/>
    <n v="0"/>
    <n v="0"/>
    <m/>
    <n v="0"/>
    <n v="0"/>
    <n v="0"/>
    <m/>
    <m/>
    <d v="2021-03-30T00:00:00"/>
    <n v="1"/>
    <s v="O"/>
    <n v="1"/>
    <n v="30"/>
    <n v="0"/>
    <m/>
    <m/>
    <m/>
    <m/>
    <m/>
    <m/>
    <n v="1"/>
    <n v="1"/>
    <m/>
    <m/>
    <n v="27167"/>
    <s v="CREDITOS DE CONSUMO"/>
    <n v="0"/>
    <n v="0"/>
    <n v="806002962"/>
    <s v="FONDUCAR"/>
    <n v="5"/>
    <m/>
    <m/>
    <m/>
    <m/>
    <n v="2"/>
    <n v="7"/>
    <n v="2"/>
  </r>
  <r>
    <n v="112001"/>
    <s v="C"/>
    <x v="618"/>
    <x v="0"/>
    <n v="4"/>
    <n v="550022590"/>
    <d v="2019-09-24T00:00:00"/>
    <d v="2024-01-30T00:00:00"/>
    <n v="0"/>
    <n v="1"/>
    <n v="2"/>
    <n v="30"/>
    <n v="2"/>
    <n v="22490513"/>
    <n v="24960000"/>
    <n v="145863"/>
    <n v="5608"/>
    <n v="140061"/>
    <n v="0"/>
    <n v="0"/>
    <n v="0"/>
    <m/>
    <n v="0"/>
    <n v="0"/>
    <n v="0"/>
    <m/>
    <m/>
    <d v="2021-03-30T00:00:00"/>
    <n v="1"/>
    <s v="O"/>
    <n v="1"/>
    <n v="30"/>
    <n v="0"/>
    <m/>
    <m/>
    <m/>
    <m/>
    <m/>
    <m/>
    <n v="1"/>
    <n v="1"/>
    <m/>
    <m/>
    <n v="28060"/>
    <s v="CREDITOS DE CONSUMO"/>
    <n v="0"/>
    <n v="0"/>
    <n v="806002962"/>
    <s v="FONDUCAR"/>
    <n v="5"/>
    <m/>
    <m/>
    <m/>
    <m/>
    <n v="2"/>
    <n v="7"/>
    <n v="2"/>
  </r>
  <r>
    <n v="115502"/>
    <s v="C"/>
    <x v="618"/>
    <x v="0"/>
    <n v="4"/>
    <n v="550023058"/>
    <d v="2019-11-12T00:00:00"/>
    <d v="2024-01-30T00:00:00"/>
    <n v="0"/>
    <n v="1"/>
    <n v="2"/>
    <n v="30"/>
    <n v="2"/>
    <n v="22490513"/>
    <n v="24960000"/>
    <n v="150423"/>
    <n v="5783"/>
    <n v="144440"/>
    <n v="0"/>
    <n v="0"/>
    <n v="0"/>
    <m/>
    <n v="0"/>
    <n v="0"/>
    <n v="0"/>
    <m/>
    <m/>
    <d v="2021-03-30T00:00:00"/>
    <n v="1"/>
    <s v="O"/>
    <n v="1"/>
    <n v="30"/>
    <n v="0"/>
    <m/>
    <m/>
    <m/>
    <m/>
    <m/>
    <m/>
    <n v="1"/>
    <n v="1"/>
    <m/>
    <m/>
    <n v="28938"/>
    <s v="CREDITOS DE CONSUMO"/>
    <n v="0"/>
    <n v="0"/>
    <n v="806002962"/>
    <s v="FONDUCAR"/>
    <n v="5"/>
    <m/>
    <m/>
    <m/>
    <m/>
    <n v="2"/>
    <n v="7"/>
    <n v="2"/>
  </r>
  <r>
    <n v="203026"/>
    <s v="C"/>
    <x v="618"/>
    <x v="0"/>
    <n v="4"/>
    <n v="550023263"/>
    <d v="2019-12-16T00:00:00"/>
    <d v="2024-01-30T00:00:00"/>
    <n v="0"/>
    <n v="1"/>
    <n v="2"/>
    <n v="30"/>
    <n v="2"/>
    <n v="22490513"/>
    <n v="24960000"/>
    <n v="264407"/>
    <n v="10165"/>
    <n v="253891"/>
    <n v="0"/>
    <n v="0"/>
    <n v="0"/>
    <m/>
    <n v="0"/>
    <n v="0"/>
    <n v="0"/>
    <m/>
    <m/>
    <d v="2021-03-30T00:00:00"/>
    <n v="1"/>
    <s v="O"/>
    <n v="1"/>
    <n v="30"/>
    <n v="0"/>
    <m/>
    <m/>
    <m/>
    <m/>
    <m/>
    <m/>
    <n v="1"/>
    <n v="1"/>
    <m/>
    <m/>
    <n v="50865"/>
    <s v="CREDITOS DE CONSUMO"/>
    <n v="0"/>
    <n v="0"/>
    <n v="806002962"/>
    <s v="FONDUCAR"/>
    <n v="5"/>
    <m/>
    <m/>
    <m/>
    <m/>
    <n v="2"/>
    <n v="7"/>
    <n v="2"/>
  </r>
  <r>
    <n v="75396"/>
    <s v="C"/>
    <x v="618"/>
    <x v="0"/>
    <n v="4"/>
    <n v="550023552"/>
    <d v="2020-02-14T00:00:00"/>
    <d v="2024-01-30T00:00:00"/>
    <n v="0"/>
    <n v="1"/>
    <n v="2"/>
    <n v="30"/>
    <n v="2"/>
    <n v="22490513"/>
    <n v="24960000"/>
    <n v="98192"/>
    <n v="3775"/>
    <n v="94286"/>
    <n v="0"/>
    <n v="0"/>
    <n v="0"/>
    <m/>
    <n v="0"/>
    <n v="0"/>
    <n v="0"/>
    <m/>
    <m/>
    <d v="2021-03-30T00:00:00"/>
    <n v="1"/>
    <s v="O"/>
    <n v="1"/>
    <n v="30"/>
    <n v="0"/>
    <m/>
    <m/>
    <m/>
    <m/>
    <m/>
    <m/>
    <n v="1"/>
    <n v="1"/>
    <m/>
    <m/>
    <n v="18890"/>
    <s v="CREDITOS DE CONSUMO"/>
    <n v="0"/>
    <n v="0"/>
    <n v="806002962"/>
    <s v="FONDUCAR"/>
    <n v="5"/>
    <m/>
    <m/>
    <m/>
    <m/>
    <n v="2"/>
    <n v="7"/>
    <n v="2"/>
  </r>
  <r>
    <n v="433901"/>
    <s v="C"/>
    <x v="618"/>
    <x v="0"/>
    <n v="4"/>
    <n v="550024372"/>
    <d v="2020-09-09T00:00:00"/>
    <d v="2024-01-30T00:00:00"/>
    <n v="0"/>
    <n v="1"/>
    <n v="1"/>
    <n v="30"/>
    <n v="2"/>
    <n v="22490513"/>
    <n v="24960000"/>
    <n v="553868"/>
    <n v="21293"/>
    <n v="542609"/>
    <n v="11865"/>
    <n v="0"/>
    <n v="0"/>
    <m/>
    <n v="0"/>
    <n v="0"/>
    <n v="0"/>
    <m/>
    <m/>
    <d v="2021-02-25T00:00:00"/>
    <n v="1"/>
    <s v="O"/>
    <n v="1"/>
    <n v="30"/>
    <n v="0"/>
    <m/>
    <m/>
    <m/>
    <m/>
    <m/>
    <m/>
    <n v="1"/>
    <n v="1"/>
    <m/>
    <m/>
    <n v="108708"/>
    <s v="CREDITOS DE CONSUMO"/>
    <n v="0"/>
    <n v="0"/>
    <n v="806002962"/>
    <s v="FONDUCAR"/>
    <n v="5"/>
    <m/>
    <m/>
    <m/>
    <m/>
    <n v="2"/>
    <n v="7"/>
    <n v="2"/>
  </r>
  <r>
    <n v="61082"/>
    <s v="C"/>
    <x v="618"/>
    <x v="0"/>
    <n v="4"/>
    <n v="550024820"/>
    <d v="2020-11-17T00:00:00"/>
    <d v="2023-12-30T00:00:00"/>
    <n v="0"/>
    <n v="1"/>
    <n v="2"/>
    <n v="30"/>
    <n v="2"/>
    <n v="22490513"/>
    <n v="24960000"/>
    <n v="79800"/>
    <n v="3068"/>
    <n v="76385"/>
    <n v="1679"/>
    <n v="0"/>
    <n v="0"/>
    <m/>
    <n v="0"/>
    <n v="0"/>
    <n v="0"/>
    <m/>
    <m/>
    <d v="2021-02-25T00:00:00"/>
    <n v="1"/>
    <s v="O"/>
    <n v="1"/>
    <n v="30"/>
    <n v="0"/>
    <m/>
    <m/>
    <m/>
    <m/>
    <m/>
    <m/>
    <n v="1"/>
    <n v="1"/>
    <m/>
    <m/>
    <n v="15303"/>
    <s v="CREDITOS DE CONSUMO"/>
    <n v="0"/>
    <n v="0"/>
    <n v="806002962"/>
    <s v="FONDUCAR"/>
    <n v="5"/>
    <m/>
    <m/>
    <m/>
    <m/>
    <n v="2"/>
    <n v="7"/>
    <n v="2"/>
  </r>
  <r>
    <n v="45600"/>
    <s v="C"/>
    <x v="618"/>
    <x v="0"/>
    <n v="4"/>
    <n v="550024830"/>
    <d v="2020-11-17T00:00:00"/>
    <d v="2023-12-30T00:00:00"/>
    <n v="0"/>
    <n v="1"/>
    <n v="2"/>
    <n v="30"/>
    <n v="2"/>
    <n v="22490513"/>
    <n v="24960000"/>
    <n v="59600"/>
    <n v="2291"/>
    <n v="57024"/>
    <n v="1259"/>
    <n v="0"/>
    <n v="0"/>
    <m/>
    <n v="0"/>
    <n v="0"/>
    <n v="0"/>
    <m/>
    <m/>
    <d v="2021-02-25T00:00:00"/>
    <n v="1"/>
    <s v="O"/>
    <n v="1"/>
    <n v="30"/>
    <n v="0"/>
    <m/>
    <m/>
    <m/>
    <m/>
    <m/>
    <m/>
    <n v="1"/>
    <n v="1"/>
    <m/>
    <m/>
    <n v="11424"/>
    <s v="CREDITOS DE CONSUMO"/>
    <n v="0"/>
    <n v="0"/>
    <n v="806002962"/>
    <s v="FONDUCAR"/>
    <n v="5"/>
    <m/>
    <m/>
    <m/>
    <m/>
    <n v="2"/>
    <n v="7"/>
    <n v="2"/>
  </r>
  <r>
    <n v="107148"/>
    <s v="C"/>
    <x v="618"/>
    <x v="0"/>
    <n v="4"/>
    <n v="550024847"/>
    <d v="2020-11-19T00:00:00"/>
    <d v="2023-12-30T00:00:00"/>
    <n v="0"/>
    <n v="1"/>
    <n v="2"/>
    <n v="30"/>
    <n v="2"/>
    <n v="22490513"/>
    <n v="24960000"/>
    <n v="140000"/>
    <n v="5382"/>
    <n v="133992"/>
    <n v="2939"/>
    <n v="0"/>
    <n v="0"/>
    <m/>
    <n v="0"/>
    <n v="0"/>
    <n v="0"/>
    <m/>
    <m/>
    <d v="2021-02-25T00:00:00"/>
    <n v="1"/>
    <s v="O"/>
    <n v="1"/>
    <n v="30"/>
    <n v="0"/>
    <m/>
    <m/>
    <m/>
    <m/>
    <m/>
    <m/>
    <n v="1"/>
    <n v="1"/>
    <m/>
    <m/>
    <n v="26844"/>
    <s v="CREDITOS DE CONSUMO"/>
    <n v="0"/>
    <n v="0"/>
    <n v="806002962"/>
    <s v="FONDUCAR"/>
    <n v="5"/>
    <m/>
    <m/>
    <m/>
    <m/>
    <n v="2"/>
    <n v="7"/>
    <n v="2"/>
  </r>
  <r>
    <n v="382646"/>
    <s v="C"/>
    <x v="618"/>
    <x v="0"/>
    <n v="4"/>
    <n v="550025020"/>
    <d v="2020-12-15T00:00:00"/>
    <d v="2023-12-30T00:00:00"/>
    <n v="0"/>
    <n v="1"/>
    <n v="2"/>
    <n v="30"/>
    <n v="2"/>
    <n v="22490513"/>
    <n v="24960000"/>
    <n v="500000"/>
    <n v="19222"/>
    <n v="478513"/>
    <n v="10465"/>
    <n v="0"/>
    <n v="0"/>
    <m/>
    <n v="0"/>
    <n v="0"/>
    <n v="0"/>
    <m/>
    <m/>
    <d v="2021-02-25T00:00:00"/>
    <n v="1"/>
    <s v="O"/>
    <n v="1"/>
    <n v="30"/>
    <n v="0"/>
    <m/>
    <m/>
    <m/>
    <m/>
    <m/>
    <m/>
    <n v="1"/>
    <n v="1"/>
    <m/>
    <m/>
    <n v="95867"/>
    <s v="CREDITOS DE CONSUMO"/>
    <n v="0"/>
    <n v="0"/>
    <n v="806002962"/>
    <s v="FONDUCAR"/>
    <n v="5"/>
    <m/>
    <m/>
    <m/>
    <m/>
    <n v="2"/>
    <n v="7"/>
    <n v="2"/>
  </r>
  <r>
    <n v="23448"/>
    <s v="C"/>
    <x v="618"/>
    <x v="0"/>
    <n v="4"/>
    <n v="550025028"/>
    <d v="2020-12-18T00:00:00"/>
    <d v="2024-01-30T00:00:00"/>
    <n v="0"/>
    <n v="1"/>
    <n v="1"/>
    <n v="30"/>
    <n v="2"/>
    <n v="22490513"/>
    <n v="24960000"/>
    <n v="30000"/>
    <n v="1153"/>
    <n v="29322"/>
    <n v="631"/>
    <n v="0"/>
    <n v="0"/>
    <m/>
    <n v="0"/>
    <n v="0"/>
    <n v="0"/>
    <m/>
    <m/>
    <d v="2021-02-25T00:00:00"/>
    <n v="1"/>
    <s v="O"/>
    <n v="1"/>
    <n v="30"/>
    <n v="0"/>
    <m/>
    <m/>
    <m/>
    <m/>
    <m/>
    <m/>
    <n v="1"/>
    <n v="1"/>
    <m/>
    <m/>
    <n v="5874"/>
    <s v="CREDITOS DE CONSUMO"/>
    <n v="0"/>
    <n v="0"/>
    <n v="806002962"/>
    <s v="FONDUCAR"/>
    <n v="5"/>
    <m/>
    <m/>
    <m/>
    <m/>
    <n v="2"/>
    <n v="7"/>
    <n v="2"/>
  </r>
  <r>
    <n v="25467"/>
    <s v="C"/>
    <x v="618"/>
    <x v="0"/>
    <n v="4"/>
    <n v="550025035"/>
    <d v="2020-12-21T00:00:00"/>
    <d v="2024-01-30T00:00:00"/>
    <n v="0"/>
    <n v="1"/>
    <n v="1"/>
    <n v="30"/>
    <n v="2"/>
    <n v="22490513"/>
    <n v="24960000"/>
    <n v="32600"/>
    <n v="1253"/>
    <n v="31847"/>
    <n v="700"/>
    <n v="0"/>
    <n v="0"/>
    <m/>
    <n v="0"/>
    <n v="0"/>
    <n v="0"/>
    <m/>
    <m/>
    <d v="2021-02-25T00:00:00"/>
    <n v="1"/>
    <s v="O"/>
    <n v="1"/>
    <n v="30"/>
    <n v="0"/>
    <m/>
    <m/>
    <m/>
    <m/>
    <m/>
    <m/>
    <n v="1"/>
    <n v="1"/>
    <m/>
    <m/>
    <n v="6380"/>
    <s v="CREDITOS DE CONSUMO"/>
    <n v="0"/>
    <n v="0"/>
    <n v="806002962"/>
    <s v="FONDUCAR"/>
    <n v="5"/>
    <m/>
    <m/>
    <m/>
    <m/>
    <n v="2"/>
    <n v="7"/>
    <n v="2"/>
  </r>
  <r>
    <n v="39066"/>
    <s v="C"/>
    <x v="618"/>
    <x v="0"/>
    <n v="4"/>
    <n v="550025184"/>
    <d v="2021-01-13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9066"/>
    <s v="C"/>
    <x v="618"/>
    <x v="0"/>
    <n v="4"/>
    <n v="550025191"/>
    <d v="2021-01-15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8446"/>
    <s v="C"/>
    <x v="618"/>
    <x v="0"/>
    <n v="4"/>
    <n v="550025200"/>
    <d v="2021-01-18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23068"/>
    <s v="C"/>
    <x v="618"/>
    <x v="0"/>
    <n v="4"/>
    <n v="550025224"/>
    <d v="2021-01-25T00:00:00"/>
    <d v="2024-02-28T00:00:00"/>
    <n v="0"/>
    <n v="1"/>
    <n v="1"/>
    <n v="30"/>
    <n v="2"/>
    <n v="22490513"/>
    <n v="24960000"/>
    <n v="30000"/>
    <n v="1153"/>
    <n v="28847"/>
    <n v="540"/>
    <n v="0"/>
    <n v="0"/>
    <m/>
    <n v="0"/>
    <n v="0"/>
    <n v="0"/>
    <m/>
    <m/>
    <d v="2021-02-25T00:00:00"/>
    <n v="1"/>
    <s v="O"/>
    <n v="1"/>
    <n v="30"/>
    <n v="0"/>
    <m/>
    <m/>
    <m/>
    <m/>
    <m/>
    <m/>
    <n v="1"/>
    <n v="1"/>
    <m/>
    <m/>
    <n v="5779"/>
    <s v="CREDITOS DE CONSUMO"/>
    <n v="0"/>
    <n v="0"/>
    <n v="806002962"/>
    <s v="FONDUCAR"/>
    <n v="5"/>
    <m/>
    <m/>
    <m/>
    <m/>
    <n v="2"/>
    <n v="7"/>
    <n v="2"/>
  </r>
  <r>
    <n v="38446"/>
    <s v="C"/>
    <x v="618"/>
    <x v="0"/>
    <n v="4"/>
    <n v="550025227"/>
    <d v="2021-01-26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4798"/>
    <s v="C"/>
    <x v="618"/>
    <x v="0"/>
    <n v="4"/>
    <n v="550025509"/>
    <d v="2021-02-28T00:00:00"/>
    <d v="2021-04-30T00:00:00"/>
    <n v="0"/>
    <n v="1"/>
    <n v="0"/>
    <n v="30"/>
    <n v="2"/>
    <n v="0"/>
    <n v="0"/>
    <n v="6000"/>
    <n v="6000"/>
    <n v="6000"/>
    <n v="0"/>
    <n v="0"/>
    <n v="0"/>
    <m/>
    <n v="0"/>
    <n v="0"/>
    <n v="0"/>
    <m/>
    <m/>
    <d v="2021-03-30T00:00:00"/>
    <n v="1"/>
    <s v="O"/>
    <n v="1"/>
    <n v="30"/>
    <n v="0"/>
    <m/>
    <m/>
    <m/>
    <m/>
    <m/>
    <m/>
    <n v="1"/>
    <n v="1"/>
    <m/>
    <m/>
    <n v="1202"/>
    <s v="CREDITOS DE CONSUMO"/>
    <n v="0"/>
    <n v="0"/>
    <n v="806002962"/>
    <s v="FONDUCAR"/>
    <n v="5"/>
    <m/>
    <m/>
    <m/>
    <m/>
    <n v="2"/>
    <n v="7"/>
    <n v="2"/>
  </r>
  <r>
    <n v="4798"/>
    <s v="C"/>
    <x v="618"/>
    <x v="0"/>
    <n v="4"/>
    <n v="550025695"/>
    <d v="2021-03-31T00:00:00"/>
    <d v="2021-05-30T00:00:00"/>
    <n v="0"/>
    <n v="1"/>
    <n v="0"/>
    <n v="30"/>
    <n v="2"/>
    <n v="0"/>
    <n v="0"/>
    <n v="6000"/>
    <n v="6000"/>
    <n v="6000"/>
    <n v="0"/>
    <n v="0"/>
    <n v="0"/>
    <m/>
    <n v="0"/>
    <n v="0"/>
    <n v="0"/>
    <m/>
    <m/>
    <d v="2021-03-31T00:00:00"/>
    <n v="1"/>
    <s v="O"/>
    <n v="1"/>
    <n v="30"/>
    <n v="0"/>
    <m/>
    <m/>
    <m/>
    <m/>
    <m/>
    <m/>
    <n v="1"/>
    <n v="1"/>
    <m/>
    <m/>
    <n v="1202"/>
    <s v="CREDITOS DE CONSUMO"/>
    <n v="0"/>
    <n v="0"/>
    <n v="806002962"/>
    <s v="FONDUCAR"/>
    <n v="5"/>
    <m/>
    <m/>
    <m/>
    <m/>
    <n v="2"/>
    <n v="7"/>
    <n v="2"/>
  </r>
  <r>
    <n v="4838572"/>
    <s v="C"/>
    <x v="619"/>
    <x v="0"/>
    <n v="4"/>
    <n v="15992"/>
    <d v="2019-07-15T00:00:00"/>
    <d v="2024-07-30T00:00:00"/>
    <n v="0"/>
    <n v="1"/>
    <n v="20"/>
    <n v="30"/>
    <n v="2"/>
    <n v="12185828"/>
    <n v="12890000"/>
    <n v="8387359"/>
    <n v="187361"/>
    <n v="6132021"/>
    <n v="0"/>
    <n v="0"/>
    <n v="0"/>
    <m/>
    <n v="0"/>
    <n v="0"/>
    <n v="0"/>
    <m/>
    <m/>
    <d v="2021-03-30T00:00:00"/>
    <n v="1"/>
    <s v="O"/>
    <n v="1"/>
    <n v="30"/>
    <n v="0"/>
    <m/>
    <m/>
    <m/>
    <m/>
    <m/>
    <m/>
    <n v="1"/>
    <n v="1"/>
    <m/>
    <m/>
    <n v="1293449"/>
    <s v="CREDITOS DE CONSUMO"/>
    <n v="0"/>
    <n v="0"/>
    <n v="890480123"/>
    <s v="UNIVERSIDAD DE CARTAGENA"/>
    <n v="5"/>
    <m/>
    <m/>
    <m/>
    <m/>
    <n v="1"/>
    <n v="7"/>
    <n v="2"/>
  </r>
  <r>
    <n v="20928149"/>
    <s v="C"/>
    <x v="619"/>
    <x v="0"/>
    <n v="4"/>
    <n v="16813"/>
    <d v="2020-01-10T00:00:00"/>
    <d v="2023-01-10T00:00:00"/>
    <n v="0"/>
    <n v="1"/>
    <n v="15"/>
    <n v="30"/>
    <n v="2"/>
    <n v="9119963"/>
    <n v="9511000"/>
    <n v="43252631"/>
    <n v="1377838"/>
    <n v="26522673"/>
    <n v="0"/>
    <n v="0"/>
    <n v="0"/>
    <m/>
    <n v="0"/>
    <n v="0"/>
    <n v="0"/>
    <m/>
    <m/>
    <d v="2021-03-30T00:00:00"/>
    <n v="1"/>
    <s v="O"/>
    <n v="1"/>
    <n v="30"/>
    <n v="0"/>
    <m/>
    <m/>
    <m/>
    <m/>
    <m/>
    <m/>
    <n v="1"/>
    <n v="1"/>
    <m/>
    <m/>
    <n v="5594524"/>
    <s v="CREDITOS DE CONSUMO"/>
    <n v="0"/>
    <n v="0"/>
    <n v="890480123"/>
    <s v="UNIVERSIDAD DE CARTAGENA"/>
    <n v="5"/>
    <m/>
    <m/>
    <m/>
    <m/>
    <n v="1"/>
    <n v="7"/>
    <n v="2"/>
  </r>
  <r>
    <n v="0"/>
    <s v="C"/>
    <x v="620"/>
    <x v="0"/>
    <n v="4"/>
    <n v="15999"/>
    <d v="2020-10-29T00:00:00"/>
    <d v="2021-09-30T00:00:00"/>
    <n v="0"/>
    <n v="1"/>
    <n v="5"/>
    <n v="30"/>
    <n v="2"/>
    <n v="12185828"/>
    <n v="12890000"/>
    <n v="2841905"/>
    <n v="274361"/>
    <n v="1588625"/>
    <n v="0"/>
    <n v="0"/>
    <n v="0"/>
    <m/>
    <n v="0"/>
    <n v="0"/>
    <n v="0"/>
    <m/>
    <m/>
    <d v="2021-03-30T00:00:00"/>
    <n v="1"/>
    <s v="O"/>
    <n v="1"/>
    <n v="30"/>
    <n v="0"/>
    <m/>
    <m/>
    <m/>
    <m/>
    <m/>
    <m/>
    <n v="1"/>
    <n v="1"/>
    <m/>
    <m/>
    <n v="6766136"/>
    <s v="CREDITOS DE CONSUMO"/>
    <n v="0"/>
    <n v="0"/>
    <n v="890480123"/>
    <s v="UNIVERSIDAD DE CARTAGENA"/>
    <n v="5"/>
    <m/>
    <m/>
    <m/>
    <m/>
    <n v="1"/>
    <n v="7"/>
    <n v="1"/>
  </r>
  <r>
    <n v="16586922"/>
    <s v="C"/>
    <x v="621"/>
    <x v="0"/>
    <n v="4"/>
    <n v="16793"/>
    <d v="2020-01-02T00:00:00"/>
    <d v="2027-01-02T00:00:00"/>
    <n v="28"/>
    <n v="1"/>
    <n v="13"/>
    <n v="30"/>
    <n v="2"/>
    <n v="17726461"/>
    <n v="19240000"/>
    <n v="25000000"/>
    <n v="521445"/>
    <n v="22659186"/>
    <n v="312312"/>
    <n v="0"/>
    <n v="0"/>
    <m/>
    <n v="0"/>
    <n v="0"/>
    <n v="0"/>
    <m/>
    <m/>
    <d v="2021-03-30T00:00:00"/>
    <n v="1"/>
    <s v="O"/>
    <n v="1"/>
    <n v="30"/>
    <n v="6329"/>
    <m/>
    <m/>
    <m/>
    <m/>
    <m/>
    <m/>
    <n v="1"/>
    <n v="1"/>
    <m/>
    <m/>
    <n v="6072264"/>
    <s v="CREDITOS DE CONSUMO"/>
    <n v="0"/>
    <n v="0"/>
    <n v="890480123"/>
    <s v="UNIVERSIDAD DE CARTAGENA"/>
    <n v="5"/>
    <m/>
    <m/>
    <m/>
    <m/>
    <n v="1"/>
    <n v="7"/>
    <n v="2"/>
  </r>
  <r>
    <n v="0"/>
    <s v="C"/>
    <x v="622"/>
    <x v="0"/>
    <n v="4"/>
    <n v="16323"/>
    <d v="2019-09-25T00:00:00"/>
    <d v="2023-09-30T00:00:00"/>
    <n v="0"/>
    <n v="1"/>
    <n v="18"/>
    <n v="30"/>
    <n v="2"/>
    <n v="9752084"/>
    <n v="10200000"/>
    <n v="7784974"/>
    <n v="196521"/>
    <n v="5213084"/>
    <n v="0"/>
    <n v="0"/>
    <n v="0"/>
    <m/>
    <n v="0"/>
    <n v="0"/>
    <n v="0"/>
    <m/>
    <m/>
    <d v="2021-03-30T00:00:00"/>
    <n v="1"/>
    <s v="O"/>
    <n v="1"/>
    <n v="30"/>
    <n v="0"/>
    <m/>
    <m/>
    <m/>
    <m/>
    <m/>
    <m/>
    <n v="1"/>
    <n v="1"/>
    <m/>
    <m/>
    <n v="10757439"/>
    <s v="CREDITOS DE CONSUMO"/>
    <n v="0"/>
    <n v="0"/>
    <n v="890480123"/>
    <s v="UNIVERSIDAD DE CARTAGENA"/>
    <n v="5"/>
    <m/>
    <m/>
    <m/>
    <m/>
    <n v="1"/>
    <n v="7"/>
    <n v="2"/>
  </r>
  <r>
    <n v="29513852"/>
    <s v="C"/>
    <x v="623"/>
    <x v="0"/>
    <n v="4"/>
    <n v="16691"/>
    <d v="2019-12-13T00:00:00"/>
    <d v="2025-12-13T00:00:00"/>
    <n v="17"/>
    <n v="1"/>
    <n v="14"/>
    <n v="30"/>
    <n v="2"/>
    <n v="9119963"/>
    <n v="9511000"/>
    <n v="38988172"/>
    <n v="705106"/>
    <n v="32528034"/>
    <n v="140046"/>
    <n v="0"/>
    <n v="0"/>
    <m/>
    <n v="0"/>
    <n v="0"/>
    <n v="0"/>
    <m/>
    <m/>
    <d v="2021-03-30T00:00:00"/>
    <n v="9"/>
    <s v="O"/>
    <n v="1"/>
    <n v="30"/>
    <n v="9048"/>
    <m/>
    <m/>
    <m/>
    <m/>
    <m/>
    <m/>
    <n v="1"/>
    <n v="1"/>
    <m/>
    <m/>
    <n v="3014182"/>
    <s v="CREDITOS DE CONSUMO"/>
    <n v="0"/>
    <n v="0"/>
    <n v="890480123"/>
    <s v="UNIVERSIDAD DE CARTAGENA"/>
    <n v="5"/>
    <m/>
    <m/>
    <m/>
    <m/>
    <n v="1"/>
    <n v="7"/>
    <n v="2"/>
  </r>
  <r>
    <n v="38515487"/>
    <s v="C"/>
    <x v="623"/>
    <x v="0"/>
    <n v="4"/>
    <n v="17741"/>
    <d v="2020-10-22T00:00:00"/>
    <d v="2026-10-30T00:00:00"/>
    <n v="0"/>
    <n v="1"/>
    <n v="4"/>
    <n v="30"/>
    <n v="2"/>
    <n v="9568969"/>
    <n v="10000000"/>
    <n v="44302488"/>
    <n v="811144"/>
    <n v="42448985"/>
    <n v="158904"/>
    <n v="0"/>
    <n v="0"/>
    <m/>
    <n v="0"/>
    <n v="0"/>
    <n v="0"/>
    <m/>
    <m/>
    <d v="2021-03-30T00:00:00"/>
    <n v="9"/>
    <s v="O"/>
    <n v="1"/>
    <n v="30"/>
    <n v="0"/>
    <m/>
    <m/>
    <m/>
    <m/>
    <m/>
    <m/>
    <n v="1"/>
    <n v="1"/>
    <m/>
    <m/>
    <n v="3933498"/>
    <s v="CREDITOS DE CONSUMO"/>
    <n v="0"/>
    <n v="0"/>
    <n v="890480123"/>
    <s v="UNIVERSIDAD DE CARTAGENA"/>
    <n v="5"/>
    <m/>
    <m/>
    <m/>
    <m/>
    <n v="1"/>
    <n v="7"/>
    <n v="2"/>
  </r>
  <r>
    <n v="11773773"/>
    <s v="C"/>
    <x v="624"/>
    <x v="0"/>
    <n v="4"/>
    <n v="16934"/>
    <d v="2020-02-04T00:00:00"/>
    <d v="2024-02-04T00:00:00"/>
    <n v="26"/>
    <n v="1"/>
    <n v="12"/>
    <n v="30"/>
    <n v="2"/>
    <n v="9119043"/>
    <n v="9510000"/>
    <n v="18300400"/>
    <n v="456441"/>
    <n v="13984922"/>
    <n v="92092"/>
    <n v="0"/>
    <n v="0"/>
    <m/>
    <n v="0"/>
    <n v="0"/>
    <n v="0"/>
    <m/>
    <m/>
    <d v="2021-03-30T00:00:00"/>
    <n v="9"/>
    <s v="O"/>
    <n v="1"/>
    <n v="30"/>
    <n v="3843"/>
    <m/>
    <m/>
    <m/>
    <m/>
    <m/>
    <m/>
    <n v="1"/>
    <n v="1"/>
    <m/>
    <m/>
    <n v="2211149"/>
    <s v="CREDITOS DE CONSUMO"/>
    <n v="0"/>
    <n v="0"/>
    <n v="890480123"/>
    <s v="UNIVERSIDAD DE CARTAGENA"/>
    <n v="5"/>
    <m/>
    <m/>
    <m/>
    <m/>
    <n v="1"/>
    <n v="7"/>
    <n v="2"/>
  </r>
  <r>
    <n v="26670740"/>
    <s v="C"/>
    <x v="625"/>
    <x v="2"/>
    <n v="4"/>
    <n v="17212"/>
    <d v="2020-05-28T00:00:00"/>
    <d v="2025-05-30T00:00:00"/>
    <n v="0"/>
    <n v="1"/>
    <n v="13"/>
    <n v="30"/>
    <n v="2"/>
    <n v="12185828"/>
    <n v="12890000"/>
    <n v="42000000"/>
    <n v="938216"/>
    <n v="34500729"/>
    <n v="326984"/>
    <n v="0"/>
    <n v="0"/>
    <m/>
    <n v="0"/>
    <n v="0"/>
    <n v="0"/>
    <m/>
    <m/>
    <d v="2021-03-02T00:00:00"/>
    <n v="1"/>
    <s v="O"/>
    <n v="1"/>
    <n v="30"/>
    <n v="0"/>
    <m/>
    <m/>
    <m/>
    <m/>
    <m/>
    <m/>
    <n v="1"/>
    <n v="1"/>
    <m/>
    <m/>
    <n v="7829989"/>
    <s v="CREDITOS DE CONSUMO"/>
    <n v="0"/>
    <n v="0"/>
    <m/>
    <m/>
    <n v="5"/>
    <m/>
    <m/>
    <m/>
    <m/>
    <n v="1"/>
    <n v="7"/>
    <n v="2"/>
  </r>
  <r>
    <n v="2841762"/>
    <s v="C"/>
    <x v="626"/>
    <x v="0"/>
    <n v="4"/>
    <n v="18104"/>
    <d v="2021-01-29T00:00:00"/>
    <d v="2023-01-30T00:00:00"/>
    <n v="0"/>
    <n v="1"/>
    <n v="2"/>
    <n v="30"/>
    <n v="2"/>
    <n v="16011168"/>
    <n v="17240000"/>
    <n v="5000000"/>
    <n v="244842"/>
    <n v="4640933"/>
    <n v="0"/>
    <n v="0"/>
    <n v="0"/>
    <m/>
    <n v="0"/>
    <n v="0"/>
    <n v="0"/>
    <m/>
    <m/>
    <d v="2021-03-30T00:00:00"/>
    <n v="9"/>
    <s v="O"/>
    <n v="1"/>
    <n v="30"/>
    <n v="0"/>
    <m/>
    <m/>
    <m/>
    <m/>
    <m/>
    <m/>
    <n v="1"/>
    <n v="1"/>
    <m/>
    <m/>
    <n v="1799171"/>
    <s v="CREDITOS DE CONSUMO"/>
    <n v="0"/>
    <n v="0"/>
    <n v="890480123"/>
    <s v="UNIVERSIDAD DE CARTAGENA"/>
    <n v="5"/>
    <m/>
    <m/>
    <m/>
    <m/>
    <n v="1"/>
    <n v="7"/>
    <n v="2"/>
  </r>
  <r>
    <n v="1331515"/>
    <s v="C"/>
    <x v="627"/>
    <x v="0"/>
    <n v="4"/>
    <n v="17607"/>
    <d v="2020-09-18T00:00:00"/>
    <d v="2023-10-30T00:00:00"/>
    <n v="0"/>
    <n v="1"/>
    <n v="6"/>
    <n v="30"/>
    <n v="2"/>
    <n v="12185828"/>
    <n v="12890000"/>
    <n v="2500000"/>
    <n v="83258"/>
    <n v="2116965"/>
    <n v="0"/>
    <n v="0"/>
    <n v="0"/>
    <m/>
    <n v="0"/>
    <n v="0"/>
    <n v="0"/>
    <m/>
    <m/>
    <d v="2021-03-30T00:00:00"/>
    <n v="1"/>
    <s v="O"/>
    <n v="1"/>
    <n v="30"/>
    <n v="0"/>
    <m/>
    <m/>
    <m/>
    <m/>
    <m/>
    <m/>
    <n v="1"/>
    <n v="1"/>
    <m/>
    <m/>
    <n v="785450"/>
    <s v="CREDITOS DE CONSUMO"/>
    <n v="0"/>
    <n v="0"/>
    <n v="890480123"/>
    <s v="UNIVERSIDAD DE CARTAGENA"/>
    <n v="5"/>
    <m/>
    <m/>
    <m/>
    <m/>
    <n v="1"/>
    <n v="7"/>
    <n v="2"/>
  </r>
  <r>
    <n v="4169741"/>
    <s v="C"/>
    <x v="627"/>
    <x v="0"/>
    <n v="4"/>
    <n v="17879"/>
    <d v="2020-12-11T00:00:00"/>
    <d v="2024-12-30T00:00:00"/>
    <n v="0"/>
    <n v="1"/>
    <n v="3"/>
    <n v="30"/>
    <n v="2"/>
    <n v="8648788"/>
    <n v="9000000"/>
    <n v="7000000"/>
    <n v="173030"/>
    <n v="6629436"/>
    <n v="0"/>
    <n v="0"/>
    <n v="0"/>
    <m/>
    <n v="0"/>
    <n v="0"/>
    <n v="0"/>
    <m/>
    <m/>
    <d v="2021-03-30T00:00:00"/>
    <n v="9"/>
    <s v="O"/>
    <n v="1"/>
    <n v="30"/>
    <n v="0"/>
    <m/>
    <m/>
    <m/>
    <m/>
    <m/>
    <m/>
    <n v="1"/>
    <n v="1"/>
    <m/>
    <m/>
    <n v="2459695"/>
    <s v="CREDITOS DE CONSUMO"/>
    <n v="0"/>
    <n v="0"/>
    <n v="890480123"/>
    <s v="UNIVERSIDAD DE CARTAGENA"/>
    <n v="5"/>
    <m/>
    <m/>
    <m/>
    <m/>
    <n v="1"/>
    <n v="7"/>
    <n v="2"/>
  </r>
  <r>
    <n v="909573.87"/>
    <s v="C"/>
    <x v="628"/>
    <x v="5"/>
    <n v="4"/>
    <n v="12972"/>
    <d v="2017-08-24T00:00:00"/>
    <d v="2020-08-24T00:00:00"/>
    <n v="306"/>
    <n v="1"/>
    <n v="32"/>
    <n v="30"/>
    <n v="2"/>
    <n v="9752084"/>
    <n v="10200000"/>
    <n v="9561587"/>
    <n v="307414"/>
    <n v="909573.87"/>
    <n v="23418"/>
    <n v="0"/>
    <n v="0"/>
    <m/>
    <n v="454787"/>
    <n v="23418"/>
    <n v="149189"/>
    <m/>
    <m/>
    <d v="2020-06-30T00:00:00"/>
    <n v="1"/>
    <s v="O"/>
    <n v="1"/>
    <n v="30"/>
    <n v="909573.87"/>
    <m/>
    <m/>
    <m/>
    <m/>
    <m/>
    <m/>
    <n v="1"/>
    <n v="1"/>
    <m/>
    <m/>
    <n v="0"/>
    <s v="CREDITOS DE CONSUMO"/>
    <n v="0"/>
    <n v="0"/>
    <n v="890480123"/>
    <s v="UNIVERSIDAD DE CARTAGENA"/>
    <n v="5"/>
    <m/>
    <m/>
    <m/>
    <m/>
    <n v="1"/>
    <n v="7"/>
    <n v="2"/>
  </r>
  <r>
    <n v="57191"/>
    <s v="C"/>
    <x v="629"/>
    <x v="0"/>
    <n v="4"/>
    <n v="15403"/>
    <d v="2019-03-13T00:00:00"/>
    <d v="2022-03-30T00:00:00"/>
    <n v="0"/>
    <n v="1"/>
    <n v="35"/>
    <n v="30"/>
    <n v="2"/>
    <n v="12185828"/>
    <n v="12890000"/>
    <n v="2000000"/>
    <n v="66606"/>
    <n v="57191"/>
    <n v="7488"/>
    <n v="0"/>
    <n v="0"/>
    <m/>
    <n v="0"/>
    <n v="0"/>
    <n v="0"/>
    <m/>
    <m/>
    <d v="2020-02-26T00:00:00"/>
    <n v="1"/>
    <s v="O"/>
    <n v="1"/>
    <n v="30"/>
    <n v="0"/>
    <m/>
    <m/>
    <m/>
    <m/>
    <m/>
    <m/>
    <n v="1"/>
    <n v="1"/>
    <m/>
    <m/>
    <n v="0"/>
    <s v="CREDITOS DE CONSUMO"/>
    <n v="0"/>
    <n v="0"/>
    <n v="890480123"/>
    <s v="UNIVERSIDAD DE CARTAGENA"/>
    <n v="5"/>
    <m/>
    <m/>
    <m/>
    <m/>
    <n v="1"/>
    <n v="7"/>
    <n v="2"/>
  </r>
  <r>
    <n v="87326"/>
    <s v="C"/>
    <x v="630"/>
    <x v="0"/>
    <n v="4"/>
    <n v="17161"/>
    <d v="2020-04-17T00:00:00"/>
    <d v="2021-06-30T00:00:00"/>
    <n v="0"/>
    <n v="1"/>
    <n v="10"/>
    <n v="30"/>
    <n v="2"/>
    <n v="5841061"/>
    <n v="6000000"/>
    <n v="1000000"/>
    <n v="85993"/>
    <n v="163585"/>
    <n v="0"/>
    <n v="0"/>
    <n v="0"/>
    <m/>
    <n v="0"/>
    <n v="0"/>
    <n v="0"/>
    <m/>
    <m/>
    <d v="2021-03-30T00:00:00"/>
    <n v="1"/>
    <s v="S"/>
    <n v="1"/>
    <n v="30"/>
    <n v="0"/>
    <m/>
    <m/>
    <m/>
    <m/>
    <m/>
    <m/>
    <n v="1"/>
    <n v="1"/>
    <m/>
    <m/>
    <n v="76259"/>
    <s v="CREDITOS DE CONSUMO"/>
    <n v="0"/>
    <n v="0"/>
    <n v="806002962"/>
    <s v="FONDUCAR"/>
    <n v="5"/>
    <m/>
    <m/>
    <m/>
    <m/>
    <n v="1"/>
    <n v="7"/>
    <n v="2"/>
  </r>
  <r>
    <n v="536983"/>
    <s v="C"/>
    <x v="630"/>
    <x v="2"/>
    <n v="4"/>
    <n v="18090"/>
    <d v="2021-01-26T00:00:00"/>
    <d v="2021-08-30T00:00:00"/>
    <n v="0"/>
    <n v="1"/>
    <n v="2"/>
    <n v="30"/>
    <n v="2"/>
    <n v="7720836"/>
    <n v="8000000"/>
    <n v="1400000"/>
    <n v="205180"/>
    <n v="1005915"/>
    <n v="0"/>
    <n v="0"/>
    <n v="0"/>
    <m/>
    <n v="0"/>
    <n v="0"/>
    <n v="0"/>
    <m/>
    <m/>
    <d v="2021-03-31T00:00:00"/>
    <n v="1"/>
    <s v="O"/>
    <n v="1"/>
    <n v="30"/>
    <n v="0"/>
    <m/>
    <m/>
    <m/>
    <m/>
    <m/>
    <m/>
    <n v="1"/>
    <n v="1"/>
    <m/>
    <m/>
    <n v="468932"/>
    <s v="CREDITOS DE CONSUMO"/>
    <n v="0"/>
    <n v="0"/>
    <m/>
    <m/>
    <n v="5"/>
    <m/>
    <m/>
    <m/>
    <m/>
    <n v="1"/>
    <n v="7"/>
    <n v="2"/>
  </r>
  <r>
    <n v="4082197"/>
    <s v="C"/>
    <x v="630"/>
    <x v="0"/>
    <n v="4"/>
    <n v="18158"/>
    <d v="2021-02-08T00:00:00"/>
    <d v="2024-02-28T00:00:00"/>
    <n v="0"/>
    <n v="1"/>
    <n v="2"/>
    <n v="30"/>
    <n v="2"/>
    <n v="8648788"/>
    <n v="9000000"/>
    <n v="8103230"/>
    <n v="256358"/>
    <n v="7647064"/>
    <n v="0"/>
    <n v="0"/>
    <n v="0"/>
    <m/>
    <n v="0"/>
    <n v="0"/>
    <n v="0"/>
    <m/>
    <m/>
    <d v="2021-03-30T00:00:00"/>
    <n v="1"/>
    <s v="O"/>
    <n v="1"/>
    <n v="30"/>
    <n v="0"/>
    <m/>
    <m/>
    <m/>
    <m/>
    <m/>
    <m/>
    <n v="1"/>
    <n v="1"/>
    <m/>
    <m/>
    <n v="3564867"/>
    <s v="CREDITOS DE CONSUMO"/>
    <n v="0"/>
    <n v="0"/>
    <n v="806002962"/>
    <s v="FONDUCAR"/>
    <n v="5"/>
    <m/>
    <m/>
    <m/>
    <m/>
    <n v="1"/>
    <n v="7"/>
    <n v="2"/>
  </r>
  <r>
    <n v="2920894"/>
    <s v="C"/>
    <x v="631"/>
    <x v="0"/>
    <n v="4"/>
    <n v="17976"/>
    <d v="2020-12-30T00:00:00"/>
    <d v="2022-12-30T00:00:00"/>
    <n v="0"/>
    <n v="1"/>
    <n v="3"/>
    <n v="30"/>
    <n v="2"/>
    <n v="15881442"/>
    <n v="17090000"/>
    <n v="5200000"/>
    <n v="254314"/>
    <n v="4635074"/>
    <n v="0"/>
    <n v="0"/>
    <n v="0"/>
    <m/>
    <n v="0"/>
    <n v="0"/>
    <n v="0"/>
    <m/>
    <m/>
    <d v="2021-03-30T00:00:00"/>
    <n v="1"/>
    <s v="O"/>
    <n v="1"/>
    <n v="30"/>
    <n v="0"/>
    <m/>
    <m/>
    <m/>
    <m/>
    <m/>
    <m/>
    <n v="1"/>
    <n v="1"/>
    <m/>
    <m/>
    <n v="1714180"/>
    <s v="CREDITOS DE CONSUMO"/>
    <n v="0"/>
    <n v="0"/>
    <n v="806002962"/>
    <s v="FONDUCAR"/>
    <n v="5"/>
    <m/>
    <m/>
    <m/>
    <m/>
    <n v="1"/>
    <n v="7"/>
    <n v="2"/>
  </r>
  <r>
    <n v="320329"/>
    <s v="C"/>
    <x v="631"/>
    <x v="0"/>
    <n v="4"/>
    <n v="17977"/>
    <d v="2020-12-30T00:00:00"/>
    <d v="2021-06-30T00:00:00"/>
    <n v="0"/>
    <n v="1"/>
    <n v="3"/>
    <n v="30"/>
    <n v="2"/>
    <n v="13121400"/>
    <n v="13940000"/>
    <n v="1001492"/>
    <n v="173361"/>
    <n v="508320"/>
    <n v="0"/>
    <n v="0"/>
    <n v="0"/>
    <m/>
    <n v="0"/>
    <n v="0"/>
    <n v="0"/>
    <m/>
    <m/>
    <d v="2021-03-30T00:00:00"/>
    <n v="1"/>
    <s v="O"/>
    <n v="1"/>
    <n v="30"/>
    <n v="0"/>
    <m/>
    <m/>
    <m/>
    <m/>
    <m/>
    <m/>
    <n v="1"/>
    <n v="1"/>
    <m/>
    <m/>
    <n v="187991"/>
    <s v="CREDITOS DE CONSUMO"/>
    <n v="0"/>
    <n v="0"/>
    <n v="806002962"/>
    <s v="FONDUCAR"/>
    <n v="5"/>
    <m/>
    <m/>
    <m/>
    <m/>
    <n v="1"/>
    <n v="7"/>
    <n v="2"/>
  </r>
  <r>
    <n v="4923078"/>
    <s v="C"/>
    <x v="631"/>
    <x v="0"/>
    <n v="4"/>
    <n v="18137"/>
    <d v="2021-02-03T00:00:00"/>
    <d v="2025-02-03T00:00:00"/>
    <n v="0"/>
    <n v="1"/>
    <n v="2"/>
    <n v="30"/>
    <n v="2"/>
    <n v="8648788"/>
    <n v="9000000"/>
    <n v="8103230"/>
    <n v="200301"/>
    <n v="7812277"/>
    <n v="0"/>
    <n v="0"/>
    <n v="0"/>
    <m/>
    <n v="0"/>
    <n v="0"/>
    <n v="0"/>
    <m/>
    <m/>
    <d v="2021-03-30T00:00:00"/>
    <n v="1"/>
    <s v="O"/>
    <n v="1"/>
    <n v="30"/>
    <n v="0"/>
    <m/>
    <m/>
    <m/>
    <m/>
    <m/>
    <m/>
    <n v="1"/>
    <n v="1"/>
    <m/>
    <m/>
    <n v="2889199"/>
    <s v="CREDITOS DE CONSUMO"/>
    <n v="0"/>
    <n v="0"/>
    <n v="806002962"/>
    <s v="FONDUCAR"/>
    <n v="5"/>
    <m/>
    <m/>
    <m/>
    <m/>
    <n v="1"/>
    <n v="7"/>
    <n v="2"/>
  </r>
  <r>
    <n v="793648"/>
    <s v="C"/>
    <x v="631"/>
    <x v="0"/>
    <n v="4"/>
    <n v="18279"/>
    <d v="2021-03-19T00:00:00"/>
    <d v="2022-03-25T00:00:00"/>
    <n v="0"/>
    <n v="1"/>
    <n v="1"/>
    <n v="30"/>
    <n v="2"/>
    <n v="9568969"/>
    <n v="10000000"/>
    <n v="1378501"/>
    <n v="120916"/>
    <n v="1259415"/>
    <n v="0"/>
    <n v="0"/>
    <n v="0"/>
    <m/>
    <n v="0"/>
    <n v="0"/>
    <n v="0"/>
    <m/>
    <m/>
    <d v="2021-03-30T00:00:00"/>
    <n v="1"/>
    <s v="O"/>
    <n v="1"/>
    <n v="30"/>
    <n v="0"/>
    <m/>
    <m/>
    <m/>
    <m/>
    <m/>
    <m/>
    <n v="1"/>
    <n v="1"/>
    <m/>
    <m/>
    <n v="465767"/>
    <s v="CREDITOS DE CONSUMO"/>
    <n v="0"/>
    <n v="0"/>
    <n v="806002962"/>
    <s v="FONDUCAR"/>
    <n v="5"/>
    <m/>
    <m/>
    <m/>
    <m/>
    <n v="1"/>
    <n v="7"/>
    <n v="2"/>
  </r>
  <r>
    <n v="3041289"/>
    <s v="C"/>
    <x v="632"/>
    <x v="0"/>
    <n v="4"/>
    <n v="17972"/>
    <d v="2020-12-30T00:00:00"/>
    <d v="2021-12-30T00:00:00"/>
    <n v="0"/>
    <n v="1"/>
    <n v="3"/>
    <n v="30"/>
    <n v="2"/>
    <n v="8648788"/>
    <n v="9000000"/>
    <n v="4977143"/>
    <n v="434448"/>
    <n v="3772340"/>
    <n v="0"/>
    <n v="0"/>
    <n v="0"/>
    <m/>
    <n v="0"/>
    <n v="0"/>
    <n v="0"/>
    <m/>
    <m/>
    <d v="2021-03-30T00:00:00"/>
    <n v="9"/>
    <s v="O"/>
    <n v="1"/>
    <n v="30"/>
    <n v="0"/>
    <m/>
    <m/>
    <m/>
    <m/>
    <m/>
    <m/>
    <n v="1"/>
    <n v="1"/>
    <m/>
    <m/>
    <n v="731051"/>
    <s v="CREDITOS DE CONSUMO"/>
    <n v="0"/>
    <n v="0"/>
    <n v="890480123"/>
    <s v="UNIVERSIDAD DE CARTAGENA"/>
    <n v="5"/>
    <m/>
    <m/>
    <m/>
    <m/>
    <n v="1"/>
    <n v="7"/>
    <n v="2"/>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m/>
    <m/>
    <x v="633"/>
    <x v="16"/>
    <m/>
    <m/>
    <m/>
    <m/>
    <m/>
    <m/>
    <m/>
    <m/>
    <m/>
    <m/>
    <m/>
    <m/>
    <m/>
    <m/>
    <m/>
    <m/>
    <m/>
    <m/>
    <m/>
    <m/>
    <m/>
    <m/>
    <m/>
    <m/>
    <m/>
    <m/>
    <m/>
    <m/>
    <m/>
    <m/>
    <m/>
    <m/>
    <m/>
    <m/>
    <m/>
    <m/>
    <m/>
    <m/>
    <m/>
    <m/>
    <m/>
    <m/>
    <m/>
    <m/>
    <m/>
    <m/>
    <m/>
    <m/>
    <m/>
    <m/>
    <m/>
    <m/>
    <m/>
  </r>
  <r>
    <m/>
    <m/>
    <x v="633"/>
    <x v="16"/>
    <m/>
    <m/>
    <m/>
    <m/>
    <m/>
    <m/>
    <m/>
    <m/>
    <m/>
    <m/>
    <m/>
    <m/>
    <m/>
    <m/>
    <m/>
    <m/>
    <m/>
    <m/>
    <m/>
    <m/>
    <m/>
    <m/>
    <m/>
    <m/>
    <m/>
    <m/>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37">
  <r>
    <n v="0"/>
    <s v="C"/>
    <n v="130030"/>
    <x v="0"/>
    <n v="4"/>
    <n v="13139"/>
    <d v="2017-10-03T00:00:00"/>
    <d v="2024-10-03T00:00:00"/>
    <n v="0"/>
    <n v="1"/>
    <n v="42"/>
    <n v="30"/>
    <n v="2"/>
    <n v="17726461"/>
    <n v="19240000"/>
    <n v="42500000"/>
    <n v="886457"/>
    <n v="27436687"/>
    <n v="0"/>
    <n v="0"/>
    <n v="0"/>
    <m/>
    <n v="0"/>
    <n v="0"/>
    <n v="0"/>
    <m/>
    <m/>
    <d v="2021-03-30T00:00:00"/>
    <n v="1"/>
    <s v="O"/>
    <n v="1"/>
    <n v="30"/>
    <n v="0"/>
    <m/>
    <m/>
    <m/>
    <m/>
    <m/>
    <m/>
    <n v="1"/>
    <n v="1"/>
    <m/>
    <m/>
    <n v="39448689"/>
    <s v="CREDITOS DE CONSUMO"/>
    <n v="0"/>
    <n v="0"/>
    <n v="890480123"/>
    <s v="UNIVERSIDAD DE CARTAGENA"/>
    <n v="5"/>
    <m/>
    <m/>
    <m/>
    <m/>
    <n v="1"/>
    <n v="7"/>
    <n v="2"/>
  </r>
  <r>
    <n v="0"/>
    <s v="C"/>
    <n v="130138"/>
    <x v="0"/>
    <n v="4"/>
    <n v="16591"/>
    <d v="2019-11-18T00:00:00"/>
    <d v="2022-11-18T00:00:00"/>
    <n v="12"/>
    <n v="1"/>
    <n v="15"/>
    <n v="30"/>
    <n v="2"/>
    <n v="17726461"/>
    <n v="19240000"/>
    <n v="4000000"/>
    <n v="144061"/>
    <n v="2492418"/>
    <n v="14652"/>
    <n v="0"/>
    <n v="0"/>
    <m/>
    <n v="0"/>
    <n v="0"/>
    <n v="0"/>
    <m/>
    <m/>
    <d v="2021-03-30T00:00:00"/>
    <n v="1"/>
    <s v="O"/>
    <n v="1"/>
    <n v="30"/>
    <n v="13520"/>
    <m/>
    <m/>
    <m/>
    <m/>
    <m/>
    <m/>
    <n v="1"/>
    <n v="1"/>
    <m/>
    <m/>
    <n v="25376489"/>
    <s v="CREDITOS DE CONSUMO"/>
    <n v="0"/>
    <n v="0"/>
    <n v="890480123"/>
    <s v="UNIVERSIDAD DE CARTAGENA"/>
    <n v="5"/>
    <m/>
    <m/>
    <m/>
    <m/>
    <n v="1"/>
    <n v="7"/>
    <n v="2"/>
  </r>
  <r>
    <n v="0"/>
    <s v="C"/>
    <n v="130138"/>
    <x v="0"/>
    <n v="4"/>
    <n v="550025657"/>
    <d v="2021-03-31T00:00:00"/>
    <d v="2021-05-30T00:00:00"/>
    <n v="0"/>
    <n v="1"/>
    <n v="0"/>
    <n v="30"/>
    <n v="2"/>
    <n v="0"/>
    <n v="0"/>
    <n v="6000"/>
    <n v="6000"/>
    <n v="6000"/>
    <n v="0"/>
    <n v="0"/>
    <n v="0"/>
    <m/>
    <n v="0"/>
    <n v="0"/>
    <n v="0"/>
    <m/>
    <m/>
    <d v="2021-03-31T00:00:00"/>
    <n v="1"/>
    <s v="O"/>
    <n v="1"/>
    <n v="30"/>
    <n v="0"/>
    <m/>
    <m/>
    <m/>
    <m/>
    <m/>
    <m/>
    <n v="1"/>
    <n v="1"/>
    <m/>
    <m/>
    <n v="61089"/>
    <s v="CREDITOS DE CONSUMO"/>
    <n v="0"/>
    <n v="0"/>
    <n v="890480123"/>
    <s v="UNIVERSIDAD DE CARTAGENA"/>
    <n v="5"/>
    <m/>
    <m/>
    <m/>
    <m/>
    <n v="2"/>
    <n v="7"/>
    <n v="2"/>
  </r>
  <r>
    <n v="0"/>
    <s v="C"/>
    <n v="162009"/>
    <x v="0"/>
    <n v="4"/>
    <n v="15212"/>
    <d v="2019-02-04T00:00:00"/>
    <d v="2023-02-04T00:00:00"/>
    <n v="26"/>
    <n v="1"/>
    <n v="24"/>
    <n v="30"/>
    <n v="2"/>
    <n v="9752084"/>
    <n v="10200000"/>
    <n v="13970839"/>
    <n v="352676"/>
    <n v="7494605"/>
    <n v="51922"/>
    <n v="0"/>
    <n v="0"/>
    <m/>
    <n v="0"/>
    <n v="0"/>
    <n v="0"/>
    <m/>
    <m/>
    <d v="2021-03-30T00:00:00"/>
    <n v="1"/>
    <s v="O"/>
    <n v="1"/>
    <n v="30"/>
    <n v="123240"/>
    <m/>
    <m/>
    <m/>
    <m/>
    <m/>
    <m/>
    <n v="1"/>
    <n v="1"/>
    <m/>
    <m/>
    <n v="28405238"/>
    <s v="CREDITOS DE CONSUMO"/>
    <n v="0"/>
    <n v="0"/>
    <n v="890480123"/>
    <s v="UNIVERSIDAD DE CARTAGENA"/>
    <n v="5"/>
    <m/>
    <m/>
    <m/>
    <m/>
    <n v="1"/>
    <n v="7"/>
    <n v="2"/>
  </r>
  <r>
    <n v="2555077"/>
    <s v="E"/>
    <n v="285809"/>
    <x v="0"/>
    <n v="4"/>
    <n v="14334"/>
    <d v="2020-10-29T00:00:00"/>
    <d v="2022-10-25T00:00:00"/>
    <n v="0"/>
    <n v="1"/>
    <n v="5"/>
    <n v="30"/>
    <n v="2"/>
    <n v="9752084"/>
    <n v="10200000"/>
    <n v="14186726"/>
    <n v="678751"/>
    <n v="11222843"/>
    <n v="0"/>
    <n v="0"/>
    <n v="0"/>
    <m/>
    <n v="0"/>
    <n v="0"/>
    <n v="0"/>
    <m/>
    <m/>
    <d v="2021-03-30T00:00:00"/>
    <n v="1"/>
    <s v="O"/>
    <n v="1"/>
    <n v="30"/>
    <n v="0"/>
    <m/>
    <m/>
    <m/>
    <m/>
    <m/>
    <m/>
    <n v="1"/>
    <n v="1"/>
    <m/>
    <m/>
    <n v="8667766"/>
    <s v="CREDITOS DE CONSUMO"/>
    <n v="0"/>
    <n v="0"/>
    <n v="890480123"/>
    <s v="UNIVERSIDAD DE CARTAGENA"/>
    <n v="5"/>
    <m/>
    <m/>
    <m/>
    <m/>
    <n v="1"/>
    <n v="7"/>
    <n v="1"/>
  </r>
  <r>
    <n v="399802"/>
    <s v="E"/>
    <n v="285809"/>
    <x v="0"/>
    <n v="4"/>
    <n v="18190"/>
    <d v="2021-02-17T00:00:00"/>
    <d v="2022-08-18T00:00:00"/>
    <n v="0"/>
    <n v="1"/>
    <n v="2"/>
    <n v="30"/>
    <n v="2"/>
    <n v="12185828"/>
    <n v="12890000"/>
    <n v="1970000"/>
    <n v="120305"/>
    <n v="1756078"/>
    <n v="0"/>
    <n v="0"/>
    <n v="0"/>
    <m/>
    <n v="0"/>
    <n v="0"/>
    <n v="0"/>
    <m/>
    <m/>
    <d v="2021-03-30T00:00:00"/>
    <n v="1"/>
    <s v="O"/>
    <n v="1"/>
    <n v="30"/>
    <n v="0"/>
    <m/>
    <m/>
    <m/>
    <m/>
    <m/>
    <m/>
    <n v="1"/>
    <n v="1"/>
    <m/>
    <m/>
    <n v="1356276"/>
    <s v="CREDITOS DE CONSUMO"/>
    <n v="0"/>
    <n v="0"/>
    <n v="890480123"/>
    <s v="UNIVERSIDAD DE CARTAGENA"/>
    <n v="5"/>
    <m/>
    <m/>
    <m/>
    <m/>
    <n v="1"/>
    <n v="7"/>
    <n v="2"/>
  </r>
  <r>
    <n v="8922381"/>
    <s v="E"/>
    <n v="289693"/>
    <x v="0"/>
    <n v="4"/>
    <n v="17935"/>
    <d v="2020-12-29T00:00:00"/>
    <d v="2026-11-30T00:00:00"/>
    <n v="0"/>
    <n v="1"/>
    <n v="3"/>
    <n v="30"/>
    <n v="2"/>
    <n v="16011168"/>
    <n v="17240000"/>
    <n v="15192128"/>
    <n v="332416"/>
    <n v="14797149"/>
    <n v="0"/>
    <n v="0"/>
    <n v="0"/>
    <m/>
    <n v="0"/>
    <n v="0"/>
    <n v="0"/>
    <m/>
    <m/>
    <d v="2021-03-30T00:00:00"/>
    <n v="1"/>
    <s v="O"/>
    <n v="1"/>
    <n v="30"/>
    <n v="0"/>
    <m/>
    <m/>
    <m/>
    <m/>
    <m/>
    <m/>
    <n v="1"/>
    <n v="1"/>
    <m/>
    <m/>
    <n v="5874768"/>
    <s v="CREDITOS DE CONSUMO"/>
    <n v="0"/>
    <n v="0"/>
    <n v="890480123"/>
    <s v="UNIVERSIDAD DE CARTAGENA"/>
    <n v="5"/>
    <m/>
    <m/>
    <m/>
    <m/>
    <n v="1"/>
    <n v="7"/>
    <n v="2"/>
  </r>
  <r>
    <n v="0"/>
    <s v="C"/>
    <n v="800792"/>
    <x v="0"/>
    <n v="4"/>
    <n v="18085"/>
    <d v="2021-01-25T00:00:00"/>
    <d v="2022-01-30T00:00:00"/>
    <n v="0"/>
    <n v="1"/>
    <n v="2"/>
    <n v="30"/>
    <n v="2"/>
    <n v="7720836"/>
    <n v="8000000"/>
    <n v="11392721"/>
    <n v="989565"/>
    <n v="9553438"/>
    <n v="0"/>
    <n v="0"/>
    <n v="0"/>
    <m/>
    <n v="0"/>
    <n v="0"/>
    <n v="0"/>
    <m/>
    <m/>
    <d v="2021-03-30T00:00:00"/>
    <n v="1"/>
    <s v="O"/>
    <n v="1"/>
    <n v="30"/>
    <n v="0"/>
    <m/>
    <m/>
    <m/>
    <m/>
    <m/>
    <m/>
    <n v="1"/>
    <n v="1"/>
    <m/>
    <m/>
    <n v="24276242"/>
    <s v="CREDITOS DE CONSUMO"/>
    <n v="0"/>
    <n v="0"/>
    <n v="890480123"/>
    <s v="UNIVERSIDAD DE CARTAGENA"/>
    <n v="5"/>
    <m/>
    <m/>
    <m/>
    <m/>
    <n v="1"/>
    <n v="7"/>
    <n v="2"/>
  </r>
  <r>
    <n v="0"/>
    <s v="C"/>
    <n v="883659"/>
    <x v="0"/>
    <n v="4"/>
    <n v="11629"/>
    <d v="2016-09-27T00:00:00"/>
    <d v="2022-09-27T00:00:00"/>
    <n v="3"/>
    <n v="1"/>
    <n v="53"/>
    <n v="30"/>
    <n v="2"/>
    <n v="17726461"/>
    <n v="19240000"/>
    <n v="20000000"/>
    <n v="453069"/>
    <n v="7133947"/>
    <n v="10512"/>
    <n v="0"/>
    <n v="0"/>
    <m/>
    <n v="0"/>
    <n v="0"/>
    <n v="0"/>
    <m/>
    <m/>
    <d v="2021-03-30T00:00:00"/>
    <n v="1"/>
    <s v="O"/>
    <n v="1"/>
    <n v="30"/>
    <n v="18663"/>
    <m/>
    <m/>
    <m/>
    <m/>
    <m/>
    <m/>
    <n v="1"/>
    <n v="1"/>
    <m/>
    <m/>
    <n v="23695103"/>
    <s v="CREDITOS DE CONSUMO"/>
    <n v="0"/>
    <n v="0"/>
    <n v="890480123"/>
    <s v="UNIVERSIDAD DE CARTAGENA"/>
    <n v="5"/>
    <m/>
    <m/>
    <m/>
    <m/>
    <n v="1"/>
    <n v="7"/>
    <n v="2"/>
  </r>
  <r>
    <n v="958918"/>
    <s v="C"/>
    <n v="2757816"/>
    <x v="0"/>
    <n v="4"/>
    <n v="17345"/>
    <d v="2020-07-09T00:00:00"/>
    <d v="2022-07-30T00:00:00"/>
    <n v="0"/>
    <n v="1"/>
    <n v="8"/>
    <n v="30"/>
    <n v="2"/>
    <n v="15881442"/>
    <n v="17090000"/>
    <n v="3000000"/>
    <n v="146719"/>
    <n v="2098003"/>
    <n v="0"/>
    <n v="0"/>
    <n v="0"/>
    <m/>
    <n v="0"/>
    <n v="0"/>
    <n v="0"/>
    <m/>
    <m/>
    <d v="2021-03-30T00:00:00"/>
    <n v="9"/>
    <s v="O"/>
    <n v="1"/>
    <n v="30"/>
    <n v="0"/>
    <m/>
    <m/>
    <m/>
    <m/>
    <m/>
    <m/>
    <n v="1"/>
    <n v="1"/>
    <m/>
    <m/>
    <n v="1139085"/>
    <s v="CREDITOS DE CONSUMO"/>
    <n v="0"/>
    <n v="0"/>
    <n v="890480123"/>
    <s v="UNIVERSIDAD DE CARTAGENA"/>
    <n v="5"/>
    <m/>
    <m/>
    <m/>
    <m/>
    <n v="1"/>
    <n v="7"/>
    <n v="2"/>
  </r>
  <r>
    <n v="5965662"/>
    <s v="C"/>
    <n v="3700080"/>
    <x v="0"/>
    <n v="4"/>
    <n v="17952"/>
    <d v="2020-12-30T00:00:00"/>
    <d v="2027-12-30T00:00:00"/>
    <n v="0"/>
    <n v="1"/>
    <n v="3"/>
    <n v="30"/>
    <n v="2"/>
    <n v="16011168"/>
    <n v="17240000"/>
    <n v="8230291"/>
    <n v="163523"/>
    <n v="8066688"/>
    <n v="0"/>
    <n v="0"/>
    <n v="0"/>
    <m/>
    <n v="0"/>
    <n v="0"/>
    <n v="0"/>
    <m/>
    <m/>
    <d v="2021-03-30T00:00:00"/>
    <n v="1"/>
    <s v="O"/>
    <n v="1"/>
    <n v="30"/>
    <n v="0"/>
    <m/>
    <m/>
    <m/>
    <m/>
    <m/>
    <m/>
    <n v="1"/>
    <n v="1"/>
    <m/>
    <m/>
    <n v="2101026"/>
    <s v="CREDITOS DE CONSUMO"/>
    <n v="0"/>
    <n v="0"/>
    <n v="890480123"/>
    <s v="UNIVERSIDAD DE CARTAGENA"/>
    <n v="5"/>
    <m/>
    <m/>
    <m/>
    <m/>
    <n v="1"/>
    <n v="7"/>
    <n v="2"/>
  </r>
  <r>
    <n v="443726"/>
    <s v="C"/>
    <n v="3700080"/>
    <x v="0"/>
    <n v="4"/>
    <n v="18307"/>
    <d v="2021-03-31T00:00:00"/>
    <d v="2021-06-30T00:00:00"/>
    <n v="0"/>
    <n v="1"/>
    <n v="1"/>
    <n v="30"/>
    <n v="2"/>
    <n v="13121400"/>
    <n v="13940000"/>
    <n v="600000"/>
    <n v="6561"/>
    <n v="600000"/>
    <n v="0"/>
    <n v="0"/>
    <n v="0"/>
    <m/>
    <n v="0"/>
    <n v="0"/>
    <n v="0"/>
    <n v="600000"/>
    <n v="6"/>
    <d v="2021-03-31T00:00:00"/>
    <n v="1"/>
    <s v="O"/>
    <n v="1"/>
    <n v="30"/>
    <n v="0"/>
    <m/>
    <m/>
    <m/>
    <m/>
    <m/>
    <m/>
    <n v="1"/>
    <n v="1"/>
    <m/>
    <m/>
    <n v="156274"/>
    <s v="CREDITOS DE CONSUMO"/>
    <n v="0"/>
    <n v="0"/>
    <n v="890480123"/>
    <s v="UNIVERSIDAD DE CARTAGENA"/>
    <n v="5"/>
    <m/>
    <m/>
    <m/>
    <m/>
    <n v="1"/>
    <n v="7"/>
    <n v="2"/>
  </r>
  <r>
    <n v="183210631"/>
    <s v="C"/>
    <n v="3700080"/>
    <x v="1"/>
    <n v="4"/>
    <n v="15123"/>
    <d v="2020-10-29T00:00:00"/>
    <d v="2034-05-18T00:00:00"/>
    <n v="0"/>
    <n v="1"/>
    <n v="5"/>
    <n v="30"/>
    <n v="2"/>
    <n v="12185828"/>
    <n v="12890000"/>
    <n v="251316283"/>
    <n v="3168727"/>
    <n v="247734944"/>
    <n v="0"/>
    <n v="0"/>
    <n v="538150000"/>
    <s v="                              "/>
    <n v="0"/>
    <n v="0"/>
    <n v="0"/>
    <m/>
    <m/>
    <d v="2021-03-30T00:00:00"/>
    <n v="2"/>
    <s v="O"/>
    <n v="1"/>
    <n v="30"/>
    <n v="0"/>
    <n v="1"/>
    <n v="0"/>
    <n v="1"/>
    <n v="0"/>
    <n v="0"/>
    <n v="0"/>
    <n v="1"/>
    <n v="1"/>
    <m/>
    <m/>
    <n v="64524313"/>
    <s v="CREDITO DE VIVIENDA"/>
    <n v="0"/>
    <n v="0"/>
    <n v="890480123"/>
    <s v="UNIVERSIDAD DE CARTAGENA"/>
    <n v="3"/>
    <n v="6"/>
    <d v="2020-06-02T00:00:00"/>
    <s v="A"/>
    <n v="2"/>
    <n v="1"/>
    <n v="7"/>
    <n v="1"/>
  </r>
  <r>
    <n v="1089259"/>
    <s v="C"/>
    <n v="3790309"/>
    <x v="2"/>
    <n v="4"/>
    <n v="14695"/>
    <d v="2018-10-04T00:00:00"/>
    <d v="2025-10-04T00:00:00"/>
    <n v="0"/>
    <n v="1"/>
    <n v="30"/>
    <n v="30"/>
    <n v="2"/>
    <n v="17726461"/>
    <n v="19240000"/>
    <n v="40000000"/>
    <n v="834313"/>
    <n v="30816909"/>
    <n v="15174"/>
    <n v="0"/>
    <n v="0"/>
    <m/>
    <n v="0"/>
    <n v="0"/>
    <n v="0"/>
    <m/>
    <m/>
    <d v="2021-03-29T00:00:00"/>
    <n v="1"/>
    <s v="O"/>
    <n v="1"/>
    <n v="30"/>
    <n v="0"/>
    <m/>
    <m/>
    <m/>
    <m/>
    <m/>
    <m/>
    <n v="1"/>
    <n v="1"/>
    <m/>
    <m/>
    <n v="29727650"/>
    <s v="CREDITOS DE CONSUMO"/>
    <n v="0"/>
    <n v="0"/>
    <m/>
    <m/>
    <n v="5"/>
    <m/>
    <m/>
    <m/>
    <m/>
    <n v="1"/>
    <n v="7"/>
    <n v="2"/>
  </r>
  <r>
    <n v="97686"/>
    <s v="C"/>
    <n v="3790309"/>
    <x v="0"/>
    <n v="4"/>
    <n v="18238"/>
    <d v="2021-03-03T00:00:00"/>
    <d v="2022-03-03T00:00:00"/>
    <n v="0"/>
    <n v="1"/>
    <n v="1"/>
    <n v="30"/>
    <n v="2"/>
    <n v="15881442"/>
    <n v="17090000"/>
    <n v="3000000"/>
    <n v="272024"/>
    <n v="2763697"/>
    <n v="0"/>
    <n v="0"/>
    <n v="0"/>
    <m/>
    <n v="0"/>
    <n v="0"/>
    <n v="0"/>
    <m/>
    <m/>
    <d v="2021-03-30T00:00:00"/>
    <n v="1"/>
    <s v="O"/>
    <n v="1"/>
    <n v="30"/>
    <n v="0"/>
    <m/>
    <m/>
    <m/>
    <m/>
    <m/>
    <m/>
    <n v="1"/>
    <n v="1"/>
    <m/>
    <m/>
    <n v="2666011"/>
    <s v="CREDITOS DE CONSUMO"/>
    <n v="0"/>
    <n v="0"/>
    <n v="890480123"/>
    <s v="UNIVERSIDAD DE CARTAGENA"/>
    <n v="5"/>
    <m/>
    <m/>
    <m/>
    <m/>
    <n v="1"/>
    <n v="7"/>
    <n v="2"/>
  </r>
  <r>
    <n v="0"/>
    <s v="C"/>
    <n v="3793249"/>
    <x v="0"/>
    <n v="4"/>
    <n v="14801"/>
    <d v="2018-10-25T00:00:00"/>
    <d v="2022-10-25T00:00:00"/>
    <n v="0"/>
    <n v="1"/>
    <n v="29"/>
    <n v="30"/>
    <n v="2"/>
    <n v="17726461"/>
    <n v="19240000"/>
    <n v="27700000"/>
    <n v="809734"/>
    <n v="13329383"/>
    <n v="21324"/>
    <n v="0"/>
    <n v="0"/>
    <m/>
    <n v="0"/>
    <n v="0"/>
    <n v="0"/>
    <m/>
    <m/>
    <d v="2021-03-30T00:00:00"/>
    <n v="1"/>
    <s v="O"/>
    <n v="1"/>
    <n v="30"/>
    <n v="0"/>
    <m/>
    <m/>
    <m/>
    <m/>
    <m/>
    <m/>
    <n v="1"/>
    <n v="1"/>
    <m/>
    <m/>
    <n v="53790821"/>
    <s v="CREDITOS DE CONSUMO"/>
    <n v="0"/>
    <n v="0"/>
    <n v="890480123"/>
    <s v="UNIVERSIDAD DE CARTAGENA"/>
    <n v="5"/>
    <m/>
    <m/>
    <m/>
    <m/>
    <n v="1"/>
    <n v="7"/>
    <n v="2"/>
  </r>
  <r>
    <n v="0"/>
    <s v="C"/>
    <n v="3793249"/>
    <x v="0"/>
    <n v="4"/>
    <n v="18081"/>
    <d v="2021-01-21T00:00:00"/>
    <d v="2021-07-30T00:00:00"/>
    <n v="0"/>
    <n v="1"/>
    <n v="2"/>
    <n v="30"/>
    <n v="2"/>
    <n v="13121400"/>
    <n v="13940000"/>
    <n v="700000"/>
    <n v="121172"/>
    <n v="471529"/>
    <n v="0"/>
    <n v="0"/>
    <n v="0"/>
    <m/>
    <n v="0"/>
    <n v="0"/>
    <n v="0"/>
    <m/>
    <m/>
    <d v="2021-03-30T00:00:00"/>
    <n v="1"/>
    <s v="O"/>
    <n v="1"/>
    <n v="30"/>
    <n v="0"/>
    <m/>
    <m/>
    <m/>
    <m/>
    <m/>
    <m/>
    <n v="1"/>
    <n v="1"/>
    <m/>
    <m/>
    <n v="1902859"/>
    <s v="CREDITOS DE CONSUMO"/>
    <n v="0"/>
    <n v="0"/>
    <n v="890480123"/>
    <s v="UNIVERSIDAD DE CARTAGENA"/>
    <n v="5"/>
    <m/>
    <m/>
    <m/>
    <m/>
    <n v="1"/>
    <n v="7"/>
    <n v="2"/>
  </r>
  <r>
    <n v="0"/>
    <s v="C"/>
    <n v="3793257"/>
    <x v="0"/>
    <n v="4"/>
    <n v="13369"/>
    <d v="2017-11-30T00:00:00"/>
    <d v="2024-11-30T00:00:00"/>
    <n v="0"/>
    <n v="1"/>
    <n v="40"/>
    <n v="30"/>
    <n v="2"/>
    <n v="17726461"/>
    <n v="19240000"/>
    <n v="66770716"/>
    <n v="1392691"/>
    <n v="44734893"/>
    <n v="0"/>
    <n v="0"/>
    <n v="0"/>
    <m/>
    <n v="0"/>
    <n v="0"/>
    <n v="0"/>
    <m/>
    <m/>
    <d v="2021-03-30T00:00:00"/>
    <n v="1"/>
    <s v="O"/>
    <n v="1"/>
    <n v="30"/>
    <n v="0"/>
    <m/>
    <m/>
    <m/>
    <m/>
    <m/>
    <m/>
    <n v="1"/>
    <n v="1"/>
    <m/>
    <m/>
    <n v="45405906"/>
    <s v="CREDITOS DE CONSUMO"/>
    <n v="0"/>
    <n v="0"/>
    <n v="890480123"/>
    <s v="UNIVERSIDAD DE CARTAGENA"/>
    <n v="5"/>
    <m/>
    <m/>
    <m/>
    <m/>
    <n v="1"/>
    <n v="7"/>
    <n v="2"/>
  </r>
  <r>
    <n v="0"/>
    <s v="C"/>
    <n v="3793257"/>
    <x v="0"/>
    <n v="4"/>
    <n v="550025651"/>
    <d v="2021-03-31T00:00:00"/>
    <d v="2021-05-30T00:00:00"/>
    <n v="0"/>
    <n v="1"/>
    <n v="0"/>
    <n v="30"/>
    <n v="2"/>
    <n v="0"/>
    <n v="0"/>
    <n v="6000"/>
    <n v="6000"/>
    <n v="6000"/>
    <n v="0"/>
    <n v="0"/>
    <n v="0"/>
    <m/>
    <n v="0"/>
    <n v="0"/>
    <n v="0"/>
    <m/>
    <m/>
    <d v="2021-03-31T00:00:00"/>
    <n v="1"/>
    <s v="O"/>
    <n v="1"/>
    <n v="30"/>
    <n v="0"/>
    <m/>
    <m/>
    <m/>
    <m/>
    <m/>
    <m/>
    <n v="1"/>
    <n v="1"/>
    <m/>
    <m/>
    <n v="6090"/>
    <s v="CREDITOS DE CONSUMO"/>
    <n v="0"/>
    <n v="0"/>
    <n v="890480123"/>
    <s v="UNIVERSIDAD DE CARTAGENA"/>
    <n v="5"/>
    <m/>
    <m/>
    <m/>
    <m/>
    <n v="2"/>
    <n v="7"/>
    <n v="2"/>
  </r>
  <r>
    <n v="0"/>
    <s v="C"/>
    <n v="3794043"/>
    <x v="0"/>
    <n v="4"/>
    <n v="17778"/>
    <d v="2020-11-03T00:00:00"/>
    <d v="2022-11-03T00:00:00"/>
    <n v="0"/>
    <n v="1"/>
    <n v="5"/>
    <n v="30"/>
    <n v="2"/>
    <n v="15881442"/>
    <n v="17090000"/>
    <n v="4530621"/>
    <n v="221577"/>
    <n v="3693928"/>
    <n v="0"/>
    <n v="0"/>
    <n v="0"/>
    <m/>
    <n v="0"/>
    <n v="0"/>
    <n v="0"/>
    <m/>
    <m/>
    <d v="2021-03-30T00:00:00"/>
    <n v="1"/>
    <s v="O"/>
    <n v="1"/>
    <n v="30"/>
    <n v="0"/>
    <m/>
    <m/>
    <m/>
    <m/>
    <m/>
    <m/>
    <n v="1"/>
    <n v="1"/>
    <m/>
    <m/>
    <n v="23096264"/>
    <s v="CREDITOS DE CONSUMO"/>
    <n v="0"/>
    <n v="0"/>
    <n v="890480123"/>
    <s v="UNIVERSIDAD DE CARTAGENA"/>
    <n v="5"/>
    <m/>
    <m/>
    <m/>
    <m/>
    <n v="1"/>
    <n v="7"/>
    <n v="2"/>
  </r>
  <r>
    <n v="0"/>
    <s v="C"/>
    <n v="3794043"/>
    <x v="0"/>
    <n v="4"/>
    <n v="18181"/>
    <d v="2021-02-12T00:00:00"/>
    <d v="2022-02-28T00:00:00"/>
    <n v="0"/>
    <n v="1"/>
    <n v="2"/>
    <n v="30"/>
    <n v="2"/>
    <n v="15881442"/>
    <n v="17090000"/>
    <n v="1000000"/>
    <n v="90675"/>
    <n v="830680"/>
    <n v="0"/>
    <n v="0"/>
    <n v="0"/>
    <m/>
    <n v="0"/>
    <n v="0"/>
    <n v="0"/>
    <m/>
    <m/>
    <d v="2021-03-30T00:00:00"/>
    <n v="1"/>
    <s v="O"/>
    <n v="1"/>
    <n v="30"/>
    <n v="0"/>
    <m/>
    <m/>
    <m/>
    <m/>
    <m/>
    <m/>
    <n v="1"/>
    <n v="1"/>
    <m/>
    <m/>
    <n v="5193822"/>
    <s v="CREDITOS DE CONSUMO"/>
    <n v="0"/>
    <n v="0"/>
    <n v="890480123"/>
    <s v="UNIVERSIDAD DE CARTAGENA"/>
    <n v="5"/>
    <m/>
    <m/>
    <m/>
    <m/>
    <n v="1"/>
    <n v="7"/>
    <n v="2"/>
  </r>
  <r>
    <n v="1474668"/>
    <s v="C"/>
    <n v="3805476"/>
    <x v="0"/>
    <n v="4"/>
    <n v="16073"/>
    <d v="2020-10-29T00:00:00"/>
    <d v="2021-09-30T00:00:00"/>
    <n v="0"/>
    <n v="1"/>
    <n v="5"/>
    <n v="30"/>
    <n v="2"/>
    <n v="17726461"/>
    <n v="19240000"/>
    <n v="3207138"/>
    <n v="318031"/>
    <n v="1812318"/>
    <n v="0"/>
    <n v="0"/>
    <n v="0"/>
    <m/>
    <n v="0"/>
    <n v="0"/>
    <n v="0"/>
    <m/>
    <m/>
    <d v="2021-03-30T00:00:00"/>
    <n v="1"/>
    <s v="O"/>
    <n v="1"/>
    <n v="30"/>
    <n v="0"/>
    <m/>
    <m/>
    <m/>
    <m/>
    <m/>
    <m/>
    <n v="1"/>
    <n v="1"/>
    <m/>
    <m/>
    <n v="337650"/>
    <s v="CREDITOS DE CONSUMO"/>
    <n v="0"/>
    <n v="0"/>
    <n v="890480123"/>
    <s v="UNIVERSIDAD DE CARTAGENA"/>
    <n v="5"/>
    <m/>
    <m/>
    <m/>
    <m/>
    <n v="1"/>
    <n v="7"/>
    <n v="1"/>
  </r>
  <r>
    <n v="2148945"/>
    <s v="C"/>
    <n v="3805476"/>
    <x v="0"/>
    <n v="4"/>
    <n v="18196"/>
    <d v="2021-02-18T00:00:00"/>
    <d v="2024-02-28T00:00:00"/>
    <n v="0"/>
    <n v="1"/>
    <n v="2"/>
    <n v="30"/>
    <n v="2"/>
    <n v="12185828"/>
    <n v="12890000"/>
    <n v="2800000"/>
    <n v="93249"/>
    <n v="2640982"/>
    <n v="0"/>
    <n v="0"/>
    <n v="0"/>
    <m/>
    <n v="0"/>
    <n v="0"/>
    <n v="0"/>
    <m/>
    <m/>
    <d v="2021-03-30T00:00:00"/>
    <n v="1"/>
    <s v="O"/>
    <n v="1"/>
    <n v="30"/>
    <n v="0"/>
    <m/>
    <m/>
    <m/>
    <m/>
    <m/>
    <m/>
    <n v="1"/>
    <n v="1"/>
    <m/>
    <m/>
    <n v="492037"/>
    <s v="CREDITOS DE CONSUMO"/>
    <n v="0"/>
    <n v="0"/>
    <n v="890480123"/>
    <s v="UNIVERSIDAD DE CARTAGENA"/>
    <n v="5"/>
    <m/>
    <m/>
    <m/>
    <m/>
    <n v="1"/>
    <n v="7"/>
    <n v="2"/>
  </r>
  <r>
    <n v="9358538"/>
    <s v="C"/>
    <n v="3805476"/>
    <x v="0"/>
    <n v="4"/>
    <n v="18291"/>
    <d v="2021-03-25T00:00:00"/>
    <d v="2025-03-30T00:00:00"/>
    <n v="0"/>
    <n v="1"/>
    <n v="0"/>
    <n v="30"/>
    <n v="2"/>
    <n v="8648788"/>
    <n v="9000000"/>
    <n v="11501332"/>
    <n v="284297"/>
    <n v="11501332"/>
    <n v="0"/>
    <n v="0"/>
    <n v="0"/>
    <m/>
    <n v="0"/>
    <n v="0"/>
    <n v="0"/>
    <m/>
    <m/>
    <d v="2021-03-30T00:00:00"/>
    <n v="9"/>
    <s v="O"/>
    <n v="1"/>
    <n v="30"/>
    <n v="0"/>
    <m/>
    <m/>
    <m/>
    <m/>
    <m/>
    <m/>
    <n v="1"/>
    <n v="1"/>
    <m/>
    <m/>
    <n v="2142794"/>
    <s v="CREDITOS DE CONSUMO"/>
    <n v="0"/>
    <n v="0"/>
    <n v="890480123"/>
    <s v="UNIVERSIDAD DE CARTAGENA"/>
    <n v="5"/>
    <m/>
    <m/>
    <m/>
    <m/>
    <n v="1"/>
    <n v="7"/>
    <n v="2"/>
  </r>
  <r>
    <n v="10774818"/>
    <s v="C"/>
    <n v="3805476"/>
    <x v="0"/>
    <n v="4"/>
    <n v="18324"/>
    <d v="2021-03-31T00:00:00"/>
    <d v="2028-03-31T00:00:00"/>
    <n v="0"/>
    <n v="1"/>
    <n v="0"/>
    <n v="30"/>
    <n v="2"/>
    <n v="9568969"/>
    <n v="10000000"/>
    <n v="13241893"/>
    <n v="216893"/>
    <n v="13241893"/>
    <n v="0"/>
    <n v="0"/>
    <n v="0"/>
    <m/>
    <n v="0"/>
    <n v="0"/>
    <n v="0"/>
    <m/>
    <m/>
    <d v="2021-03-31T00:00:00"/>
    <n v="9"/>
    <s v="O"/>
    <n v="1"/>
    <n v="30"/>
    <n v="0"/>
    <m/>
    <m/>
    <m/>
    <m/>
    <m/>
    <m/>
    <n v="1"/>
    <n v="1"/>
    <m/>
    <m/>
    <n v="2467075"/>
    <s v="CREDITOS DE CONSUMO"/>
    <n v="0"/>
    <n v="0"/>
    <n v="890480123"/>
    <s v="UNIVERSIDAD DE CARTAGENA"/>
    <n v="5"/>
    <m/>
    <m/>
    <m/>
    <m/>
    <n v="1"/>
    <n v="7"/>
    <n v="2"/>
  </r>
  <r>
    <n v="0"/>
    <s v="C"/>
    <n v="3805731"/>
    <x v="0"/>
    <n v="4"/>
    <n v="18227"/>
    <d v="2021-03-02T00:00:00"/>
    <d v="2022-03-02T00:00:00"/>
    <n v="0"/>
    <n v="1"/>
    <n v="1"/>
    <n v="30"/>
    <n v="2"/>
    <n v="12185828"/>
    <n v="12890000"/>
    <n v="1900000"/>
    <n v="168978"/>
    <n v="1749026"/>
    <n v="0"/>
    <n v="0"/>
    <n v="0"/>
    <m/>
    <n v="0"/>
    <n v="0"/>
    <n v="0"/>
    <m/>
    <m/>
    <d v="2021-03-30T00:00:00"/>
    <n v="1"/>
    <s v="O"/>
    <n v="1"/>
    <n v="30"/>
    <n v="0"/>
    <m/>
    <m/>
    <m/>
    <m/>
    <m/>
    <m/>
    <n v="1"/>
    <n v="1"/>
    <m/>
    <m/>
    <n v="6943419"/>
    <s v="CREDITOS DE CONSUMO"/>
    <n v="0"/>
    <n v="0"/>
    <n v="890480123"/>
    <s v="UNIVERSIDAD DE CARTAGENA"/>
    <n v="5"/>
    <m/>
    <m/>
    <m/>
    <m/>
    <n v="1"/>
    <n v="7"/>
    <n v="2"/>
  </r>
  <r>
    <n v="29651389"/>
    <s v="C"/>
    <n v="3806165"/>
    <x v="3"/>
    <n v="4"/>
    <n v="13124"/>
    <d v="2017-09-28T00:00:00"/>
    <d v="2024-09-28T00:00:00"/>
    <n v="0"/>
    <n v="1"/>
    <n v="44"/>
    <n v="30"/>
    <n v="2"/>
    <n v="13121400"/>
    <n v="13940000"/>
    <n v="62100000"/>
    <n v="756911"/>
    <n v="35160134"/>
    <n v="0"/>
    <n v="0"/>
    <n v="69000000"/>
    <s v="                              "/>
    <n v="0"/>
    <n v="0"/>
    <n v="0"/>
    <s v="1500000/1500000/1500000"/>
    <d v="2003-12-06T00:00:00"/>
    <d v="2021-03-30T00:00:00"/>
    <n v="3"/>
    <s v="O"/>
    <n v="1"/>
    <n v="30"/>
    <n v="0"/>
    <m/>
    <m/>
    <m/>
    <m/>
    <m/>
    <m/>
    <n v="1"/>
    <n v="1"/>
    <m/>
    <m/>
    <n v="5508745"/>
    <s v="CREDITOS DE CONSUMO"/>
    <n v="0"/>
    <n v="0"/>
    <n v="890480123"/>
    <s v="UNIVERSIDAD DE CARTAGENA"/>
    <n v="5"/>
    <m/>
    <m/>
    <m/>
    <m/>
    <n v="1"/>
    <n v="7"/>
    <n v="2"/>
  </r>
  <r>
    <n v="17589967"/>
    <s v="C"/>
    <n v="3806165"/>
    <x v="0"/>
    <n v="4"/>
    <n v="14189"/>
    <d v="2018-06-29T00:00:00"/>
    <d v="2025-06-29T00:00:00"/>
    <n v="0"/>
    <n v="1"/>
    <n v="33"/>
    <n v="30"/>
    <n v="2"/>
    <n v="12185828"/>
    <n v="12890000"/>
    <n v="29630644"/>
    <n v="526011"/>
    <n v="20857896"/>
    <n v="4746"/>
    <n v="0"/>
    <n v="0"/>
    <m/>
    <n v="0"/>
    <n v="0"/>
    <n v="0"/>
    <m/>
    <m/>
    <d v="2021-03-30T00:00:00"/>
    <n v="1"/>
    <s v="O"/>
    <n v="1"/>
    <n v="30"/>
    <n v="0"/>
    <m/>
    <m/>
    <m/>
    <m/>
    <m/>
    <m/>
    <n v="1"/>
    <n v="1"/>
    <m/>
    <m/>
    <n v="3267929"/>
    <s v="CREDITOS DE CONSUMO"/>
    <n v="0"/>
    <n v="0"/>
    <n v="890480123"/>
    <s v="UNIVERSIDAD DE CARTAGENA"/>
    <n v="5"/>
    <m/>
    <m/>
    <m/>
    <m/>
    <n v="1"/>
    <n v="7"/>
    <n v="2"/>
  </r>
  <r>
    <n v="28125318"/>
    <s v="C"/>
    <n v="3806165"/>
    <x v="0"/>
    <n v="4"/>
    <n v="17727"/>
    <d v="2020-10-19T00:00:00"/>
    <d v="2027-10-30T00:00:00"/>
    <n v="0"/>
    <n v="1"/>
    <n v="5"/>
    <n v="30"/>
    <n v="2"/>
    <n v="16011168"/>
    <n v="17240000"/>
    <n v="34509000"/>
    <n v="685639"/>
    <n v="33350544"/>
    <n v="0"/>
    <n v="0"/>
    <n v="0"/>
    <m/>
    <n v="0"/>
    <n v="0"/>
    <n v="0"/>
    <m/>
    <m/>
    <d v="2021-03-30T00:00:00"/>
    <n v="1"/>
    <s v="O"/>
    <n v="1"/>
    <n v="30"/>
    <n v="0"/>
    <m/>
    <m/>
    <m/>
    <m/>
    <m/>
    <m/>
    <n v="1"/>
    <n v="1"/>
    <m/>
    <m/>
    <n v="5225226"/>
    <s v="CREDITOS DE CONSUMO"/>
    <n v="0"/>
    <n v="0"/>
    <n v="890480123"/>
    <s v="UNIVERSIDAD DE CARTAGENA"/>
    <n v="5"/>
    <m/>
    <m/>
    <m/>
    <m/>
    <n v="1"/>
    <n v="7"/>
    <n v="2"/>
  </r>
  <r>
    <n v="3318059"/>
    <s v="C"/>
    <n v="3806165"/>
    <x v="0"/>
    <n v="4"/>
    <n v="18252"/>
    <d v="2021-03-10T00:00:00"/>
    <d v="2025-03-30T00:00:00"/>
    <n v="0"/>
    <n v="1"/>
    <n v="1"/>
    <n v="30"/>
    <n v="2"/>
    <n v="8648788"/>
    <n v="9000000"/>
    <n v="4000000"/>
    <n v="65500"/>
    <n v="3934500"/>
    <n v="0"/>
    <n v="0"/>
    <n v="0"/>
    <m/>
    <n v="0"/>
    <n v="0"/>
    <n v="0"/>
    <s v="200000/200000"/>
    <d v="2021-12-06T00:00:00"/>
    <d v="2021-03-30T00:00:00"/>
    <n v="1"/>
    <s v="O"/>
    <n v="1"/>
    <n v="30"/>
    <n v="0"/>
    <m/>
    <m/>
    <m/>
    <m/>
    <m/>
    <m/>
    <n v="1"/>
    <n v="1"/>
    <m/>
    <m/>
    <n v="616441"/>
    <s v="CREDITOS DE CONSUMO"/>
    <n v="0"/>
    <n v="0"/>
    <n v="890480123"/>
    <s v="UNIVERSIDAD DE CARTAGENA"/>
    <n v="5"/>
    <m/>
    <m/>
    <m/>
    <m/>
    <n v="1"/>
    <n v="7"/>
    <n v="2"/>
  </r>
  <r>
    <n v="405452"/>
    <s v="C"/>
    <n v="3806165"/>
    <x v="0"/>
    <n v="4"/>
    <n v="550025573"/>
    <d v="2021-03-05T00:00:00"/>
    <d v="2024-03-30T00:00:00"/>
    <n v="0"/>
    <n v="1"/>
    <n v="1"/>
    <n v="30"/>
    <n v="2"/>
    <n v="22490513"/>
    <n v="24960000"/>
    <n v="500000"/>
    <n v="19222"/>
    <n v="480778"/>
    <n v="0"/>
    <n v="0"/>
    <n v="0"/>
    <m/>
    <n v="0"/>
    <n v="0"/>
    <n v="0"/>
    <m/>
    <m/>
    <d v="2021-03-30T00:00:00"/>
    <n v="1"/>
    <s v="O"/>
    <n v="1"/>
    <n v="30"/>
    <n v="0"/>
    <m/>
    <m/>
    <m/>
    <m/>
    <m/>
    <m/>
    <n v="1"/>
    <n v="1"/>
    <m/>
    <m/>
    <n v="75326"/>
    <s v="CREDITOS DE CONSUMO"/>
    <n v="0"/>
    <n v="0"/>
    <n v="890480123"/>
    <s v="UNIVERSIDAD DE CARTAGENA"/>
    <n v="5"/>
    <m/>
    <m/>
    <m/>
    <m/>
    <n v="2"/>
    <n v="7"/>
    <n v="2"/>
  </r>
  <r>
    <n v="5060"/>
    <s v="C"/>
    <n v="3806165"/>
    <x v="0"/>
    <n v="4"/>
    <n v="550025729"/>
    <d v="2021-03-31T00:00:00"/>
    <d v="2021-05-30T00:00:00"/>
    <n v="0"/>
    <n v="1"/>
    <n v="0"/>
    <n v="30"/>
    <n v="2"/>
    <n v="0"/>
    <n v="0"/>
    <n v="6000"/>
    <n v="6000"/>
    <n v="6000"/>
    <n v="0"/>
    <n v="0"/>
    <n v="0"/>
    <m/>
    <n v="0"/>
    <n v="0"/>
    <n v="0"/>
    <m/>
    <m/>
    <d v="2021-03-31T00:00:00"/>
    <n v="1"/>
    <s v="O"/>
    <n v="1"/>
    <n v="30"/>
    <n v="0"/>
    <m/>
    <m/>
    <m/>
    <m/>
    <m/>
    <m/>
    <n v="1"/>
    <n v="1"/>
    <m/>
    <m/>
    <n v="940"/>
    <s v="CREDITOS DE CONSUMO"/>
    <n v="0"/>
    <n v="0"/>
    <n v="890480123"/>
    <s v="UNIVERSIDAD DE CARTAGENA"/>
    <n v="5"/>
    <m/>
    <m/>
    <m/>
    <m/>
    <n v="2"/>
    <n v="7"/>
    <n v="2"/>
  </r>
  <r>
    <n v="2233364"/>
    <s v="C"/>
    <n v="3809454"/>
    <x v="0"/>
    <n v="4"/>
    <n v="17124"/>
    <d v="2020-04-03T00:00:00"/>
    <d v="2024-04-30T00:00:00"/>
    <n v="0"/>
    <n v="1"/>
    <n v="11"/>
    <n v="30"/>
    <n v="2"/>
    <n v="17726461"/>
    <n v="19240000"/>
    <n v="4400000"/>
    <n v="128622"/>
    <n v="3633844"/>
    <n v="0"/>
    <n v="0"/>
    <n v="0"/>
    <m/>
    <n v="0"/>
    <n v="0"/>
    <n v="0"/>
    <m/>
    <m/>
    <d v="2021-03-30T00:00:00"/>
    <n v="9"/>
    <s v="O"/>
    <n v="1"/>
    <n v="30"/>
    <n v="0"/>
    <m/>
    <m/>
    <m/>
    <m/>
    <m/>
    <m/>
    <n v="1"/>
    <n v="1"/>
    <m/>
    <m/>
    <n v="1400480"/>
    <s v="CREDITOS DE CONSUMO"/>
    <n v="0"/>
    <n v="0"/>
    <n v="890480123"/>
    <s v="UNIVERSIDAD DE CARTAGENA"/>
    <n v="5"/>
    <m/>
    <m/>
    <m/>
    <m/>
    <n v="1"/>
    <n v="7"/>
    <n v="2"/>
  </r>
  <r>
    <n v="26942457"/>
    <s v="C"/>
    <n v="3840623"/>
    <x v="0"/>
    <n v="4"/>
    <n v="17328"/>
    <d v="2020-07-01T00:00:00"/>
    <d v="2024-07-01T00:00:00"/>
    <n v="29"/>
    <n v="1"/>
    <n v="7"/>
    <n v="30"/>
    <n v="2"/>
    <n v="9752084"/>
    <n v="10200000"/>
    <n v="32721540"/>
    <n v="497921"/>
    <n v="27776483"/>
    <n v="218109"/>
    <n v="0"/>
    <n v="0"/>
    <m/>
    <n v="0"/>
    <n v="0"/>
    <n v="0"/>
    <s v="3000000/3000000"/>
    <d v="2021-01-07T00:00:00"/>
    <d v="2021-03-30T00:00:00"/>
    <n v="1"/>
    <s v="O"/>
    <n v="1"/>
    <n v="30"/>
    <n v="13555"/>
    <m/>
    <m/>
    <m/>
    <m/>
    <m/>
    <m/>
    <n v="1"/>
    <n v="1"/>
    <m/>
    <m/>
    <n v="834026"/>
    <s v="CREDITOS DE CONSUMO"/>
    <n v="0"/>
    <n v="0"/>
    <n v="890480123"/>
    <s v="UNIVERSIDAD DE CARTAGENA"/>
    <n v="5"/>
    <m/>
    <m/>
    <m/>
    <m/>
    <n v="1"/>
    <n v="7"/>
    <n v="2"/>
  </r>
  <r>
    <n v="39628612"/>
    <s v="C"/>
    <n v="3840623"/>
    <x v="0"/>
    <n v="4"/>
    <n v="18024"/>
    <d v="2020-12-31T00:00:00"/>
    <d v="2027-12-31T00:00:00"/>
    <n v="0"/>
    <n v="1"/>
    <n v="3"/>
    <n v="30"/>
    <n v="2"/>
    <n v="16011168"/>
    <n v="17240000"/>
    <n v="41683952"/>
    <n v="828194"/>
    <n v="40855349"/>
    <n v="0"/>
    <n v="0"/>
    <n v="0"/>
    <m/>
    <n v="0"/>
    <n v="0"/>
    <n v="0"/>
    <m/>
    <m/>
    <d v="2021-03-30T00:00:00"/>
    <n v="9"/>
    <s v="O"/>
    <n v="1"/>
    <n v="30"/>
    <n v="0"/>
    <m/>
    <m/>
    <m/>
    <m/>
    <m/>
    <m/>
    <n v="1"/>
    <n v="1"/>
    <m/>
    <m/>
    <n v="1226737"/>
    <s v="CREDITOS DE CONSUMO"/>
    <n v="0"/>
    <n v="0"/>
    <n v="890480123"/>
    <s v="UNIVERSIDAD DE CARTAGENA"/>
    <n v="5"/>
    <m/>
    <m/>
    <m/>
    <m/>
    <n v="1"/>
    <n v="7"/>
    <n v="2"/>
  </r>
  <r>
    <n v="131270986"/>
    <s v="C"/>
    <n v="3840623"/>
    <x v="0"/>
    <n v="4"/>
    <n v="18025"/>
    <d v="2020-12-31T00:00:00"/>
    <d v="2027-12-31T00:00:00"/>
    <n v="0"/>
    <n v="1"/>
    <n v="3"/>
    <n v="30"/>
    <n v="2"/>
    <n v="9568969"/>
    <n v="10000000"/>
    <n v="138866767"/>
    <n v="2274544"/>
    <n v="135334590"/>
    <n v="0"/>
    <n v="0"/>
    <n v="0"/>
    <m/>
    <n v="0"/>
    <n v="0"/>
    <n v="0"/>
    <m/>
    <m/>
    <d v="2021-03-30T00:00:00"/>
    <n v="9"/>
    <s v="O"/>
    <n v="1"/>
    <n v="30"/>
    <n v="0"/>
    <m/>
    <m/>
    <m/>
    <m/>
    <m/>
    <m/>
    <n v="1"/>
    <n v="1"/>
    <m/>
    <m/>
    <n v="4063604"/>
    <s v="CREDITOS DE CONSUMO"/>
    <n v="0"/>
    <n v="0"/>
    <n v="890480123"/>
    <s v="UNIVERSIDAD DE CARTAGENA"/>
    <n v="5"/>
    <m/>
    <m/>
    <m/>
    <m/>
    <n v="1"/>
    <n v="7"/>
    <n v="2"/>
  </r>
  <r>
    <n v="0"/>
    <s v="C"/>
    <n v="3868729"/>
    <x v="3"/>
    <n v="4"/>
    <n v="17243"/>
    <d v="2020-06-10T00:00:00"/>
    <d v="2024-06-30T00:00:00"/>
    <n v="0"/>
    <n v="1"/>
    <n v="23"/>
    <n v="30"/>
    <n v="2"/>
    <n v="13121400"/>
    <n v="13940000"/>
    <n v="30000000"/>
    <n v="806634"/>
    <n v="17379872"/>
    <n v="0"/>
    <n v="0"/>
    <n v="49090000"/>
    <s v="                              "/>
    <n v="0"/>
    <n v="0"/>
    <n v="0"/>
    <m/>
    <m/>
    <d v="2021-03-30T00:00:00"/>
    <n v="3"/>
    <s v="O"/>
    <n v="1"/>
    <n v="30"/>
    <n v="0"/>
    <m/>
    <m/>
    <m/>
    <m/>
    <m/>
    <m/>
    <n v="1"/>
    <n v="1"/>
    <m/>
    <m/>
    <n v="41658802"/>
    <s v="CREDITOS DE CONSUMO"/>
    <n v="0"/>
    <n v="0"/>
    <n v="890480123"/>
    <s v="UNIVERSIDAD DE CARTAGENA"/>
    <n v="5"/>
    <m/>
    <m/>
    <m/>
    <m/>
    <n v="1"/>
    <n v="7"/>
    <n v="2"/>
  </r>
  <r>
    <n v="61459964"/>
    <s v="C"/>
    <n v="3873484"/>
    <x v="4"/>
    <n v="4"/>
    <n v="17820"/>
    <d v="2020-11-20T00:00:00"/>
    <d v="2027-11-30T00:00:00"/>
    <n v="90"/>
    <n v="1"/>
    <n v="0"/>
    <n v="30"/>
    <n v="2"/>
    <n v="16011168"/>
    <n v="17240000"/>
    <n v="70000000"/>
    <n v="1390790"/>
    <n v="70000000"/>
    <n v="2438849"/>
    <n v="0"/>
    <n v="57000000"/>
    <s v="                              "/>
    <n v="3010000"/>
    <n v="2438849"/>
    <n v="942450"/>
    <m/>
    <m/>
    <d v="2021-02-10T00:00:00"/>
    <n v="3"/>
    <s v="O"/>
    <n v="1"/>
    <n v="30"/>
    <n v="1864104"/>
    <m/>
    <m/>
    <m/>
    <m/>
    <m/>
    <m/>
    <n v="1"/>
    <n v="1"/>
    <m/>
    <m/>
    <n v="8540036"/>
    <s v="CREDITOS DE CONSUMO"/>
    <n v="0"/>
    <n v="0"/>
    <n v="890480123"/>
    <s v="UNIVERSIDAD DE CARTAGENA"/>
    <n v="5"/>
    <m/>
    <m/>
    <m/>
    <m/>
    <n v="1"/>
    <n v="7"/>
    <n v="2"/>
  </r>
  <r>
    <n v="0"/>
    <s v="C"/>
    <n v="3876467"/>
    <x v="5"/>
    <n v="4"/>
    <n v="13123"/>
    <d v="2017-09-27T00:00:00"/>
    <d v="2018-09-27T00:00:00"/>
    <n v="933"/>
    <n v="1"/>
    <n v="10"/>
    <n v="30"/>
    <n v="2"/>
    <n v="19457481"/>
    <n v="21290000"/>
    <n v="1378000"/>
    <n v="127293"/>
    <n v="226700"/>
    <n v="2040"/>
    <n v="0"/>
    <n v="0"/>
    <m/>
    <n v="226700"/>
    <n v="2040"/>
    <n v="13248"/>
    <m/>
    <m/>
    <d v="2020-12-30T00:00:00"/>
    <n v="1"/>
    <s v="O"/>
    <n v="1"/>
    <n v="30"/>
    <n v="226700"/>
    <m/>
    <m/>
    <m/>
    <m/>
    <m/>
    <m/>
    <n v="1"/>
    <n v="1"/>
    <m/>
    <m/>
    <n v="754021"/>
    <s v="CREDITOS DE CONSUMO"/>
    <n v="0"/>
    <n v="0"/>
    <n v="890480123"/>
    <s v="UNIVERSIDAD DE CARTAGENA"/>
    <n v="5"/>
    <m/>
    <m/>
    <m/>
    <m/>
    <n v="1"/>
    <n v="7"/>
    <n v="2"/>
  </r>
  <r>
    <n v="322634"/>
    <s v="C"/>
    <n v="3901317"/>
    <x v="0"/>
    <n v="4"/>
    <n v="17658"/>
    <d v="2020-09-30T00:00:00"/>
    <d v="2027-09-30T00:00:00"/>
    <n v="0"/>
    <n v="1"/>
    <n v="6"/>
    <n v="30"/>
    <n v="2"/>
    <n v="17726461"/>
    <n v="19240000"/>
    <n v="45000000"/>
    <n v="938602"/>
    <n v="43291413"/>
    <n v="0"/>
    <n v="0"/>
    <n v="0"/>
    <m/>
    <n v="0"/>
    <n v="0"/>
    <n v="0"/>
    <m/>
    <m/>
    <d v="2021-03-30T00:00:00"/>
    <n v="1"/>
    <s v="O"/>
    <n v="1"/>
    <n v="30"/>
    <n v="0"/>
    <m/>
    <m/>
    <m/>
    <m/>
    <m/>
    <m/>
    <n v="1"/>
    <n v="1"/>
    <m/>
    <m/>
    <n v="42968779"/>
    <s v="CREDITOS DE CONSUMO"/>
    <n v="0"/>
    <n v="0"/>
    <n v="890480123"/>
    <s v="UNIVERSIDAD DE CARTAGENA"/>
    <n v="5"/>
    <m/>
    <m/>
    <m/>
    <m/>
    <n v="1"/>
    <n v="7"/>
    <n v="2"/>
  </r>
  <r>
    <n v="0"/>
    <s v="C"/>
    <n v="3995252"/>
    <x v="0"/>
    <n v="4"/>
    <n v="10484"/>
    <d v="2015-11-10T00:00:00"/>
    <d v="2021-11-10T00:00:00"/>
    <n v="0"/>
    <n v="1"/>
    <n v="65"/>
    <n v="30"/>
    <n v="2"/>
    <n v="17794523"/>
    <n v="19320000"/>
    <n v="20000000"/>
    <n v="453836"/>
    <n v="2656746"/>
    <n v="0"/>
    <n v="0"/>
    <n v="0"/>
    <m/>
    <n v="0"/>
    <n v="0"/>
    <n v="0"/>
    <m/>
    <m/>
    <d v="2021-03-30T00:00:00"/>
    <n v="1"/>
    <s v="O"/>
    <n v="1"/>
    <n v="30"/>
    <n v="0"/>
    <m/>
    <m/>
    <m/>
    <m/>
    <m/>
    <m/>
    <n v="1"/>
    <n v="1"/>
    <m/>
    <m/>
    <n v="19853771"/>
    <s v="CREDITOS DE CONSUMO"/>
    <n v="0"/>
    <n v="0"/>
    <n v="890480123"/>
    <s v="UNIVERSIDAD DE CARTAGENA"/>
    <n v="5"/>
    <m/>
    <m/>
    <m/>
    <m/>
    <n v="1"/>
    <n v="7"/>
    <n v="2"/>
  </r>
  <r>
    <n v="0"/>
    <s v="C"/>
    <n v="3995252"/>
    <x v="0"/>
    <n v="4"/>
    <n v="18179"/>
    <d v="2021-02-11T00:00:00"/>
    <d v="2021-12-28T00:00:00"/>
    <n v="0"/>
    <n v="1"/>
    <n v="1"/>
    <n v="30"/>
    <n v="2"/>
    <n v="15881442"/>
    <n v="17090000"/>
    <n v="3000000"/>
    <n v="322268"/>
    <n v="2717422"/>
    <n v="0"/>
    <n v="0"/>
    <n v="0"/>
    <m/>
    <n v="0"/>
    <n v="0"/>
    <n v="0"/>
    <m/>
    <m/>
    <d v="2021-03-30T00:00:00"/>
    <n v="1"/>
    <s v="O"/>
    <n v="1"/>
    <n v="30"/>
    <n v="0"/>
    <m/>
    <m/>
    <m/>
    <m/>
    <m/>
    <m/>
    <n v="1"/>
    <n v="1"/>
    <m/>
    <m/>
    <n v="20307200"/>
    <s v="CREDITOS DE CONSUMO"/>
    <n v="0"/>
    <n v="0"/>
    <n v="890480123"/>
    <s v="UNIVERSIDAD DE CARTAGENA"/>
    <n v="5"/>
    <m/>
    <m/>
    <m/>
    <m/>
    <n v="1"/>
    <n v="7"/>
    <n v="2"/>
  </r>
  <r>
    <n v="0"/>
    <s v="C"/>
    <n v="4025137"/>
    <x v="0"/>
    <n v="4"/>
    <n v="13181"/>
    <d v="2017-10-12T00:00:00"/>
    <d v="2022-10-12T00:00:00"/>
    <n v="0"/>
    <n v="1"/>
    <n v="42"/>
    <n v="30"/>
    <n v="2"/>
    <n v="17726461"/>
    <n v="19240000"/>
    <n v="19450000"/>
    <n v="491012"/>
    <n v="7452533"/>
    <n v="0"/>
    <n v="0"/>
    <n v="0"/>
    <m/>
    <n v="0"/>
    <n v="0"/>
    <n v="0"/>
    <m/>
    <m/>
    <d v="2021-03-30T00:00:00"/>
    <n v="1"/>
    <s v="O"/>
    <n v="1"/>
    <n v="30"/>
    <n v="0"/>
    <m/>
    <m/>
    <m/>
    <m/>
    <m/>
    <m/>
    <n v="1"/>
    <n v="1"/>
    <m/>
    <m/>
    <n v="11665218"/>
    <s v="CREDITOS DE CONSUMO"/>
    <n v="0"/>
    <n v="0"/>
    <n v="890480123"/>
    <s v="UNIVERSIDAD DE CARTAGENA"/>
    <n v="5"/>
    <m/>
    <m/>
    <m/>
    <m/>
    <n v="1"/>
    <n v="7"/>
    <n v="2"/>
  </r>
  <r>
    <n v="0"/>
    <s v="C"/>
    <n v="4025137"/>
    <x v="0"/>
    <n v="4"/>
    <n v="550000073"/>
    <d v="2014-06-11T00:00:00"/>
    <d v="2024-04-30T00:00:00"/>
    <n v="0"/>
    <n v="1"/>
    <n v="0"/>
    <n v="30"/>
    <n v="2"/>
    <n v="21474970"/>
    <n v="23720000"/>
    <n v="79147"/>
    <n v="3001"/>
    <n v="79147"/>
    <n v="1599"/>
    <n v="0"/>
    <n v="0"/>
    <m/>
    <n v="0"/>
    <n v="0"/>
    <n v="0"/>
    <m/>
    <m/>
    <d v="2021-03-31T00:00:00"/>
    <n v="1"/>
    <s v="O"/>
    <n v="1"/>
    <n v="30"/>
    <n v="0"/>
    <m/>
    <m/>
    <m/>
    <m/>
    <m/>
    <m/>
    <n v="1"/>
    <n v="1"/>
    <m/>
    <m/>
    <n v="123886"/>
    <s v="CREDITOS DE CONSUMO"/>
    <n v="0"/>
    <n v="0"/>
    <n v="890480123"/>
    <s v="UNIVERSIDAD DE CARTAGENA"/>
    <n v="5"/>
    <m/>
    <m/>
    <m/>
    <m/>
    <n v="2"/>
    <n v="7"/>
    <n v="2"/>
  </r>
  <r>
    <n v="0"/>
    <s v="C"/>
    <n v="4025137"/>
    <x v="0"/>
    <n v="4"/>
    <n v="550000089"/>
    <d v="2014-06-18T00:00:00"/>
    <d v="2023-12-30T00:00:00"/>
    <n v="0"/>
    <n v="1"/>
    <n v="0"/>
    <n v="30"/>
    <n v="2"/>
    <n v="21474970"/>
    <n v="23720000"/>
    <n v="22225"/>
    <n v="843"/>
    <n v="21780"/>
    <n v="810"/>
    <n v="0"/>
    <n v="0"/>
    <m/>
    <n v="0"/>
    <n v="0"/>
    <n v="0"/>
    <m/>
    <m/>
    <d v="2021-02-26T00:00:00"/>
    <n v="1"/>
    <s v="O"/>
    <n v="1"/>
    <n v="30"/>
    <n v="0"/>
    <m/>
    <m/>
    <m/>
    <m/>
    <m/>
    <m/>
    <n v="1"/>
    <n v="1"/>
    <m/>
    <m/>
    <n v="34092"/>
    <s v="CREDITOS DE CONSUMO"/>
    <n v="0"/>
    <n v="0"/>
    <n v="890480123"/>
    <s v="UNIVERSIDAD DE CARTAGENA"/>
    <n v="5"/>
    <m/>
    <m/>
    <m/>
    <m/>
    <n v="2"/>
    <n v="7"/>
    <n v="2"/>
  </r>
  <r>
    <n v="0"/>
    <s v="C"/>
    <n v="4025137"/>
    <x v="0"/>
    <n v="4"/>
    <n v="550000090"/>
    <d v="2014-06-18T00:00:00"/>
    <d v="2023-12-30T00:00:00"/>
    <n v="0"/>
    <n v="1"/>
    <n v="0"/>
    <n v="30"/>
    <n v="2"/>
    <n v="21474970"/>
    <n v="23720000"/>
    <n v="79100"/>
    <n v="2999"/>
    <n v="75714"/>
    <n v="1531"/>
    <n v="0"/>
    <n v="0"/>
    <m/>
    <n v="0"/>
    <n v="0"/>
    <n v="0"/>
    <m/>
    <m/>
    <d v="2021-02-26T00:00:00"/>
    <n v="1"/>
    <s v="O"/>
    <n v="1"/>
    <n v="30"/>
    <n v="0"/>
    <m/>
    <m/>
    <m/>
    <m/>
    <m/>
    <m/>
    <n v="1"/>
    <n v="1"/>
    <m/>
    <m/>
    <n v="118513"/>
    <s v="CREDITOS DE CONSUMO"/>
    <n v="0"/>
    <n v="0"/>
    <n v="890480123"/>
    <s v="UNIVERSIDAD DE CARTAGENA"/>
    <n v="5"/>
    <m/>
    <m/>
    <m/>
    <m/>
    <n v="2"/>
    <n v="7"/>
    <n v="2"/>
  </r>
  <r>
    <n v="0"/>
    <s v="C"/>
    <n v="4025137"/>
    <x v="0"/>
    <n v="4"/>
    <n v="550000091"/>
    <d v="2014-06-18T00:00:00"/>
    <d v="2023-12-30T00:00:00"/>
    <n v="0"/>
    <n v="1"/>
    <n v="0"/>
    <n v="30"/>
    <n v="2"/>
    <n v="21474970"/>
    <n v="23720000"/>
    <n v="75570"/>
    <n v="2866"/>
    <n v="72334"/>
    <n v="1462"/>
    <n v="0"/>
    <n v="0"/>
    <m/>
    <n v="0"/>
    <n v="0"/>
    <n v="0"/>
    <m/>
    <m/>
    <d v="2021-02-26T00:00:00"/>
    <n v="1"/>
    <s v="O"/>
    <n v="1"/>
    <n v="30"/>
    <n v="0"/>
    <m/>
    <m/>
    <m/>
    <m/>
    <m/>
    <m/>
    <n v="1"/>
    <n v="1"/>
    <m/>
    <m/>
    <n v="113222"/>
    <s v="CREDITOS DE CONSUMO"/>
    <n v="0"/>
    <n v="0"/>
    <n v="890480123"/>
    <s v="UNIVERSIDAD DE CARTAGENA"/>
    <n v="5"/>
    <m/>
    <m/>
    <m/>
    <m/>
    <n v="2"/>
    <n v="7"/>
    <n v="2"/>
  </r>
  <r>
    <n v="0"/>
    <s v="C"/>
    <n v="4025137"/>
    <x v="0"/>
    <n v="4"/>
    <n v="550000395"/>
    <d v="2014-07-25T00:00:00"/>
    <d v="2023-12-30T00:00:00"/>
    <n v="0"/>
    <n v="1"/>
    <n v="0"/>
    <n v="30"/>
    <n v="2"/>
    <n v="21474970"/>
    <n v="23720000"/>
    <n v="75335"/>
    <n v="2857"/>
    <n v="72113"/>
    <n v="1462"/>
    <n v="0"/>
    <n v="0"/>
    <m/>
    <n v="0"/>
    <n v="0"/>
    <n v="0"/>
    <m/>
    <m/>
    <d v="2021-02-26T00:00:00"/>
    <n v="1"/>
    <s v="O"/>
    <n v="1"/>
    <n v="30"/>
    <n v="0"/>
    <m/>
    <m/>
    <m/>
    <m/>
    <m/>
    <m/>
    <n v="1"/>
    <n v="1"/>
    <m/>
    <m/>
    <n v="112876"/>
    <s v="CREDITOS DE CONSUMO"/>
    <n v="0"/>
    <n v="0"/>
    <n v="890480123"/>
    <s v="UNIVERSIDAD DE CARTAGENA"/>
    <n v="5"/>
    <m/>
    <m/>
    <m/>
    <m/>
    <n v="2"/>
    <n v="7"/>
    <n v="2"/>
  </r>
  <r>
    <n v="0"/>
    <s v="C"/>
    <n v="4025137"/>
    <x v="0"/>
    <n v="4"/>
    <n v="550000396"/>
    <d v="2014-07-25T00:00:00"/>
    <d v="2023-12-30T00:00:00"/>
    <n v="0"/>
    <n v="1"/>
    <n v="0"/>
    <n v="30"/>
    <n v="2"/>
    <n v="21474970"/>
    <n v="23720000"/>
    <n v="61527"/>
    <n v="2333"/>
    <n v="57765"/>
    <n v="0"/>
    <n v="0"/>
    <n v="0"/>
    <m/>
    <n v="0"/>
    <n v="0"/>
    <n v="0"/>
    <m/>
    <m/>
    <d v="2021-03-30T00:00:00"/>
    <n v="1"/>
    <s v="O"/>
    <n v="1"/>
    <n v="30"/>
    <n v="0"/>
    <m/>
    <m/>
    <m/>
    <m/>
    <m/>
    <m/>
    <n v="1"/>
    <n v="1"/>
    <m/>
    <m/>
    <n v="90418"/>
    <s v="CREDITOS DE CONSUMO"/>
    <n v="0"/>
    <n v="0"/>
    <n v="890480123"/>
    <s v="UNIVERSIDAD DE CARTAGENA"/>
    <n v="5"/>
    <m/>
    <m/>
    <m/>
    <m/>
    <n v="2"/>
    <n v="7"/>
    <n v="2"/>
  </r>
  <r>
    <n v="0"/>
    <s v="C"/>
    <n v="4025137"/>
    <x v="0"/>
    <n v="4"/>
    <n v="550000661"/>
    <d v="2014-08-21T00:00:00"/>
    <d v="2023-12-30T00:00:00"/>
    <n v="0"/>
    <n v="1"/>
    <n v="0"/>
    <n v="30"/>
    <n v="2"/>
    <n v="21474970"/>
    <n v="23720000"/>
    <n v="73501"/>
    <n v="2787"/>
    <n v="70360"/>
    <n v="1428"/>
    <n v="0"/>
    <n v="0"/>
    <m/>
    <n v="0"/>
    <n v="0"/>
    <n v="0"/>
    <m/>
    <m/>
    <d v="2021-02-26T00:00:00"/>
    <n v="1"/>
    <s v="O"/>
    <n v="1"/>
    <n v="30"/>
    <n v="0"/>
    <m/>
    <m/>
    <m/>
    <m/>
    <m/>
    <m/>
    <n v="1"/>
    <n v="1"/>
    <m/>
    <m/>
    <n v="110132"/>
    <s v="CREDITOS DE CONSUMO"/>
    <n v="0"/>
    <n v="0"/>
    <n v="890480123"/>
    <s v="UNIVERSIDAD DE CARTAGENA"/>
    <n v="5"/>
    <m/>
    <m/>
    <m/>
    <m/>
    <n v="2"/>
    <n v="7"/>
    <n v="2"/>
  </r>
  <r>
    <n v="0"/>
    <s v="C"/>
    <n v="4025137"/>
    <x v="0"/>
    <n v="4"/>
    <n v="550000735"/>
    <d v="2014-08-29T00:00:00"/>
    <d v="2023-12-30T00:00:00"/>
    <n v="0"/>
    <n v="1"/>
    <n v="0"/>
    <n v="30"/>
    <n v="2"/>
    <n v="21474970"/>
    <n v="23720000"/>
    <n v="79763"/>
    <n v="3025"/>
    <n v="76560"/>
    <n v="1563"/>
    <n v="0"/>
    <n v="0"/>
    <m/>
    <n v="0"/>
    <n v="0"/>
    <n v="0"/>
    <m/>
    <m/>
    <d v="2021-02-26T00:00:00"/>
    <n v="1"/>
    <s v="O"/>
    <n v="1"/>
    <n v="30"/>
    <n v="0"/>
    <m/>
    <m/>
    <m/>
    <m/>
    <m/>
    <m/>
    <n v="1"/>
    <n v="1"/>
    <m/>
    <m/>
    <n v="119837"/>
    <s v="CREDITOS DE CONSUMO"/>
    <n v="0"/>
    <n v="0"/>
    <n v="890480123"/>
    <s v="UNIVERSIDAD DE CARTAGENA"/>
    <n v="5"/>
    <m/>
    <m/>
    <m/>
    <m/>
    <n v="2"/>
    <n v="7"/>
    <n v="2"/>
  </r>
  <r>
    <n v="0"/>
    <s v="C"/>
    <n v="4025137"/>
    <x v="0"/>
    <n v="4"/>
    <n v="550000736"/>
    <d v="2014-08-29T00:00:00"/>
    <d v="2023-12-30T00:00:00"/>
    <n v="30"/>
    <n v="1"/>
    <n v="0"/>
    <n v="30"/>
    <n v="2"/>
    <n v="21474970"/>
    <n v="23720000"/>
    <n v="44009"/>
    <n v="1669"/>
    <n v="43128"/>
    <n v="1559"/>
    <n v="0"/>
    <n v="0"/>
    <m/>
    <n v="0"/>
    <n v="0"/>
    <n v="0"/>
    <m/>
    <m/>
    <d v="2021-02-26T00:00:00"/>
    <n v="1"/>
    <s v="O"/>
    <n v="1"/>
    <n v="30"/>
    <n v="10"/>
    <m/>
    <m/>
    <m/>
    <m/>
    <m/>
    <m/>
    <n v="1"/>
    <n v="1"/>
    <m/>
    <m/>
    <n v="67507"/>
    <s v="CREDITOS DE CONSUMO"/>
    <n v="0"/>
    <n v="0"/>
    <n v="890480123"/>
    <s v="UNIVERSIDAD DE CARTAGENA"/>
    <n v="5"/>
    <m/>
    <m/>
    <m/>
    <m/>
    <n v="2"/>
    <n v="7"/>
    <n v="2"/>
  </r>
  <r>
    <n v="0"/>
    <s v="C"/>
    <n v="4025137"/>
    <x v="0"/>
    <n v="4"/>
    <n v="550000770"/>
    <d v="2014-09-03T00:00:00"/>
    <d v="2023-12-30T00:00:00"/>
    <n v="0"/>
    <n v="1"/>
    <n v="0"/>
    <n v="30"/>
    <n v="2"/>
    <n v="21474970"/>
    <n v="23720000"/>
    <n v="95966"/>
    <n v="3639"/>
    <n v="90097"/>
    <n v="0"/>
    <n v="0"/>
    <n v="0"/>
    <m/>
    <n v="0"/>
    <n v="0"/>
    <n v="0"/>
    <m/>
    <m/>
    <d v="2021-03-30T00:00:00"/>
    <n v="1"/>
    <s v="O"/>
    <n v="1"/>
    <n v="30"/>
    <n v="0"/>
    <m/>
    <m/>
    <m/>
    <m/>
    <m/>
    <m/>
    <n v="1"/>
    <n v="1"/>
    <m/>
    <m/>
    <n v="141026"/>
    <s v="CREDITOS DE CONSUMO"/>
    <n v="0"/>
    <n v="0"/>
    <n v="890480123"/>
    <s v="UNIVERSIDAD DE CARTAGENA"/>
    <n v="5"/>
    <m/>
    <m/>
    <m/>
    <m/>
    <n v="2"/>
    <n v="7"/>
    <n v="2"/>
  </r>
  <r>
    <n v="0"/>
    <s v="C"/>
    <n v="4025137"/>
    <x v="0"/>
    <n v="4"/>
    <n v="550000874"/>
    <d v="2014-09-15T00:00:00"/>
    <d v="2023-12-30T00:00:00"/>
    <n v="0"/>
    <n v="1"/>
    <n v="0"/>
    <n v="30"/>
    <n v="2"/>
    <n v="21474970"/>
    <n v="23720000"/>
    <n v="44073"/>
    <n v="1671"/>
    <n v="43191"/>
    <n v="1559"/>
    <n v="0"/>
    <n v="0"/>
    <m/>
    <n v="0"/>
    <n v="0"/>
    <n v="0"/>
    <m/>
    <m/>
    <d v="2021-02-26T00:00:00"/>
    <n v="1"/>
    <s v="O"/>
    <n v="1"/>
    <n v="30"/>
    <n v="0"/>
    <m/>
    <m/>
    <m/>
    <m/>
    <m/>
    <m/>
    <n v="1"/>
    <n v="1"/>
    <m/>
    <m/>
    <n v="67605"/>
    <s v="CREDITOS DE CONSUMO"/>
    <n v="0"/>
    <n v="0"/>
    <n v="890480123"/>
    <s v="UNIVERSIDAD DE CARTAGENA"/>
    <n v="5"/>
    <m/>
    <m/>
    <m/>
    <m/>
    <n v="2"/>
    <n v="7"/>
    <n v="2"/>
  </r>
  <r>
    <n v="0"/>
    <s v="C"/>
    <n v="4025137"/>
    <x v="0"/>
    <n v="4"/>
    <n v="550001029"/>
    <d v="2014-09-25T00:00:00"/>
    <d v="2023-12-30T00:00:00"/>
    <n v="0"/>
    <n v="1"/>
    <n v="0"/>
    <n v="30"/>
    <n v="2"/>
    <n v="21474970"/>
    <n v="23720000"/>
    <n v="66907"/>
    <n v="2537"/>
    <n v="62815"/>
    <n v="0"/>
    <n v="0"/>
    <n v="0"/>
    <m/>
    <n v="0"/>
    <n v="0"/>
    <n v="0"/>
    <m/>
    <m/>
    <d v="2021-03-30T00:00:00"/>
    <n v="1"/>
    <s v="O"/>
    <n v="1"/>
    <n v="30"/>
    <n v="0"/>
    <m/>
    <m/>
    <m/>
    <m/>
    <m/>
    <m/>
    <n v="1"/>
    <n v="1"/>
    <m/>
    <m/>
    <n v="98322"/>
    <s v="CREDITOS DE CONSUMO"/>
    <n v="0"/>
    <n v="0"/>
    <n v="890480123"/>
    <s v="UNIVERSIDAD DE CARTAGENA"/>
    <n v="5"/>
    <m/>
    <m/>
    <m/>
    <m/>
    <n v="2"/>
    <n v="7"/>
    <n v="2"/>
  </r>
  <r>
    <n v="0"/>
    <s v="C"/>
    <n v="4025137"/>
    <x v="0"/>
    <n v="4"/>
    <n v="550001203"/>
    <d v="2014-10-10T00:00:00"/>
    <d v="2023-12-30T00:00:00"/>
    <n v="0"/>
    <n v="1"/>
    <n v="0"/>
    <n v="30"/>
    <n v="2"/>
    <n v="21474970"/>
    <n v="23720000"/>
    <n v="76109"/>
    <n v="2886"/>
    <n v="71455"/>
    <n v="0"/>
    <n v="0"/>
    <n v="0"/>
    <m/>
    <n v="0"/>
    <n v="0"/>
    <n v="0"/>
    <m/>
    <m/>
    <d v="2021-03-30T00:00:00"/>
    <n v="1"/>
    <s v="O"/>
    <n v="1"/>
    <n v="30"/>
    <n v="0"/>
    <m/>
    <m/>
    <m/>
    <m/>
    <m/>
    <m/>
    <n v="1"/>
    <n v="1"/>
    <m/>
    <m/>
    <n v="111846"/>
    <s v="CREDITOS DE CONSUMO"/>
    <n v="0"/>
    <n v="0"/>
    <n v="890480123"/>
    <s v="UNIVERSIDAD DE CARTAGENA"/>
    <n v="5"/>
    <m/>
    <m/>
    <m/>
    <m/>
    <n v="2"/>
    <n v="7"/>
    <n v="2"/>
  </r>
  <r>
    <n v="0"/>
    <s v="C"/>
    <n v="4025137"/>
    <x v="0"/>
    <n v="4"/>
    <n v="550001204"/>
    <d v="2014-10-10T00:00:00"/>
    <d v="2023-12-30T00:00:00"/>
    <n v="0"/>
    <n v="1"/>
    <n v="0"/>
    <n v="30"/>
    <n v="2"/>
    <n v="21474970"/>
    <n v="23720000"/>
    <n v="43129"/>
    <n v="1635"/>
    <n v="42266"/>
    <n v="1531"/>
    <n v="0"/>
    <n v="0"/>
    <m/>
    <n v="0"/>
    <n v="0"/>
    <n v="0"/>
    <m/>
    <m/>
    <d v="2021-02-26T00:00:00"/>
    <n v="1"/>
    <s v="O"/>
    <n v="1"/>
    <n v="30"/>
    <n v="0"/>
    <m/>
    <m/>
    <m/>
    <m/>
    <m/>
    <m/>
    <n v="1"/>
    <n v="1"/>
    <m/>
    <m/>
    <n v="66158"/>
    <s v="CREDITOS DE CONSUMO"/>
    <n v="0"/>
    <n v="0"/>
    <n v="890480123"/>
    <s v="UNIVERSIDAD DE CARTAGENA"/>
    <n v="5"/>
    <m/>
    <m/>
    <m/>
    <m/>
    <n v="2"/>
    <n v="7"/>
    <n v="2"/>
  </r>
  <r>
    <n v="0"/>
    <s v="C"/>
    <n v="4025137"/>
    <x v="0"/>
    <n v="4"/>
    <n v="550001366"/>
    <d v="2014-10-22T00:00:00"/>
    <d v="2023-12-30T00:00:00"/>
    <n v="0"/>
    <n v="1"/>
    <n v="0"/>
    <n v="30"/>
    <n v="2"/>
    <n v="21474970"/>
    <n v="23720000"/>
    <n v="71087"/>
    <n v="2696"/>
    <n v="66739"/>
    <n v="0"/>
    <n v="0"/>
    <n v="0"/>
    <m/>
    <n v="0"/>
    <n v="0"/>
    <n v="0"/>
    <m/>
    <m/>
    <d v="2021-03-30T00:00:00"/>
    <n v="1"/>
    <s v="O"/>
    <n v="1"/>
    <n v="30"/>
    <n v="0"/>
    <m/>
    <m/>
    <m/>
    <m/>
    <m/>
    <m/>
    <n v="1"/>
    <n v="1"/>
    <m/>
    <m/>
    <n v="104464"/>
    <s v="CREDITOS DE CONSUMO"/>
    <n v="0"/>
    <n v="0"/>
    <n v="890480123"/>
    <s v="UNIVERSIDAD DE CARTAGENA"/>
    <n v="5"/>
    <m/>
    <m/>
    <m/>
    <m/>
    <n v="2"/>
    <n v="7"/>
    <n v="2"/>
  </r>
  <r>
    <n v="0"/>
    <s v="C"/>
    <n v="4025137"/>
    <x v="0"/>
    <n v="4"/>
    <n v="550001419"/>
    <d v="2014-10-25T00:00:00"/>
    <d v="2023-12-30T00:00:00"/>
    <n v="0"/>
    <n v="1"/>
    <n v="0"/>
    <n v="30"/>
    <n v="2"/>
    <n v="21474970"/>
    <n v="23720000"/>
    <n v="64651"/>
    <n v="2452"/>
    <n v="60696"/>
    <n v="0"/>
    <n v="0"/>
    <n v="0"/>
    <m/>
    <n v="0"/>
    <n v="0"/>
    <n v="0"/>
    <m/>
    <m/>
    <d v="2021-03-30T00:00:00"/>
    <n v="1"/>
    <s v="O"/>
    <n v="1"/>
    <n v="30"/>
    <n v="0"/>
    <m/>
    <m/>
    <m/>
    <m/>
    <m/>
    <m/>
    <n v="1"/>
    <n v="1"/>
    <m/>
    <m/>
    <n v="95005"/>
    <s v="CREDITOS DE CONSUMO"/>
    <n v="0"/>
    <n v="0"/>
    <n v="890480123"/>
    <s v="UNIVERSIDAD DE CARTAGENA"/>
    <n v="5"/>
    <m/>
    <m/>
    <m/>
    <m/>
    <n v="2"/>
    <n v="7"/>
    <n v="2"/>
  </r>
  <r>
    <n v="0"/>
    <s v="C"/>
    <n v="4025137"/>
    <x v="0"/>
    <n v="4"/>
    <n v="550001443"/>
    <d v="2014-10-27T00:00:00"/>
    <d v="2023-12-30T00:00:00"/>
    <n v="0"/>
    <n v="1"/>
    <n v="0"/>
    <n v="30"/>
    <n v="2"/>
    <n v="21474970"/>
    <n v="23720000"/>
    <n v="34463"/>
    <n v="1307"/>
    <n v="33773"/>
    <n v="1230"/>
    <n v="0"/>
    <n v="0"/>
    <m/>
    <n v="0"/>
    <n v="0"/>
    <n v="0"/>
    <m/>
    <m/>
    <d v="2021-02-26T00:00:00"/>
    <n v="1"/>
    <s v="O"/>
    <n v="1"/>
    <n v="30"/>
    <n v="0"/>
    <m/>
    <m/>
    <m/>
    <m/>
    <m/>
    <m/>
    <n v="1"/>
    <n v="1"/>
    <m/>
    <m/>
    <n v="52864"/>
    <s v="CREDITOS DE CONSUMO"/>
    <n v="0"/>
    <n v="0"/>
    <n v="890480123"/>
    <s v="UNIVERSIDAD DE CARTAGENA"/>
    <n v="5"/>
    <m/>
    <m/>
    <m/>
    <m/>
    <n v="2"/>
    <n v="7"/>
    <n v="2"/>
  </r>
  <r>
    <n v="0"/>
    <s v="C"/>
    <n v="4025137"/>
    <x v="0"/>
    <n v="4"/>
    <n v="550001445"/>
    <d v="2014-10-27T00:00:00"/>
    <d v="2023-12-30T00:00:00"/>
    <n v="0"/>
    <n v="1"/>
    <n v="0"/>
    <n v="30"/>
    <n v="2"/>
    <n v="21474970"/>
    <n v="23720000"/>
    <n v="68928"/>
    <n v="2614"/>
    <n v="64713"/>
    <n v="0"/>
    <n v="0"/>
    <n v="0"/>
    <m/>
    <n v="0"/>
    <n v="0"/>
    <n v="0"/>
    <m/>
    <m/>
    <d v="2021-03-30T00:00:00"/>
    <n v="1"/>
    <s v="O"/>
    <n v="1"/>
    <n v="30"/>
    <n v="0"/>
    <m/>
    <m/>
    <m/>
    <m/>
    <m/>
    <m/>
    <n v="1"/>
    <n v="1"/>
    <m/>
    <m/>
    <n v="101293"/>
    <s v="CREDITOS DE CONSUMO"/>
    <n v="0"/>
    <n v="0"/>
    <n v="890480123"/>
    <s v="UNIVERSIDAD DE CARTAGENA"/>
    <n v="5"/>
    <m/>
    <m/>
    <m/>
    <m/>
    <n v="2"/>
    <n v="7"/>
    <n v="2"/>
  </r>
  <r>
    <n v="0"/>
    <s v="C"/>
    <n v="4025137"/>
    <x v="0"/>
    <n v="4"/>
    <n v="550002869"/>
    <d v="2015-01-02T00:00:00"/>
    <d v="2023-12-30T00:00:00"/>
    <n v="0"/>
    <n v="1"/>
    <n v="0"/>
    <n v="30"/>
    <n v="2"/>
    <n v="21474970"/>
    <n v="23720000"/>
    <n v="65944"/>
    <n v="2501"/>
    <n v="61909"/>
    <n v="0"/>
    <n v="0"/>
    <n v="0"/>
    <m/>
    <n v="0"/>
    <n v="0"/>
    <n v="0"/>
    <m/>
    <m/>
    <d v="2021-03-30T00:00:00"/>
    <n v="1"/>
    <s v="O"/>
    <n v="1"/>
    <n v="30"/>
    <n v="0"/>
    <m/>
    <m/>
    <m/>
    <m/>
    <m/>
    <m/>
    <n v="1"/>
    <n v="1"/>
    <m/>
    <m/>
    <n v="96904"/>
    <s v="CREDITOS DE CONSUMO"/>
    <n v="0"/>
    <n v="0"/>
    <n v="890480123"/>
    <s v="UNIVERSIDAD DE CARTAGENA"/>
    <n v="5"/>
    <m/>
    <m/>
    <m/>
    <m/>
    <n v="2"/>
    <n v="7"/>
    <n v="2"/>
  </r>
  <r>
    <n v="0"/>
    <s v="C"/>
    <n v="4025137"/>
    <x v="0"/>
    <n v="4"/>
    <n v="550003351"/>
    <d v="2015-02-04T00:00:00"/>
    <d v="2023-12-30T00:00:00"/>
    <n v="0"/>
    <n v="1"/>
    <n v="0"/>
    <n v="30"/>
    <n v="2"/>
    <n v="21474970"/>
    <n v="23720000"/>
    <n v="32638"/>
    <n v="1238"/>
    <n v="31984"/>
    <n v="1170"/>
    <n v="0"/>
    <n v="0"/>
    <m/>
    <n v="0"/>
    <n v="0"/>
    <n v="0"/>
    <m/>
    <m/>
    <d v="2021-02-26T00:00:00"/>
    <n v="1"/>
    <s v="O"/>
    <n v="1"/>
    <n v="30"/>
    <n v="0"/>
    <m/>
    <m/>
    <m/>
    <m/>
    <m/>
    <m/>
    <n v="1"/>
    <n v="1"/>
    <m/>
    <m/>
    <n v="50063"/>
    <s v="CREDITOS DE CONSUMO"/>
    <n v="0"/>
    <n v="0"/>
    <n v="890480123"/>
    <s v="UNIVERSIDAD DE CARTAGENA"/>
    <n v="5"/>
    <m/>
    <m/>
    <m/>
    <m/>
    <n v="2"/>
    <n v="7"/>
    <n v="2"/>
  </r>
  <r>
    <n v="0"/>
    <s v="C"/>
    <n v="4025137"/>
    <x v="0"/>
    <n v="4"/>
    <n v="550003352"/>
    <d v="2015-02-04T00:00:00"/>
    <d v="2023-12-30T00:00:00"/>
    <n v="0"/>
    <n v="1"/>
    <n v="0"/>
    <n v="30"/>
    <n v="2"/>
    <n v="21474970"/>
    <n v="23720000"/>
    <n v="8445"/>
    <n v="320"/>
    <n v="8276"/>
    <n v="300"/>
    <n v="0"/>
    <n v="0"/>
    <m/>
    <n v="0"/>
    <n v="0"/>
    <n v="0"/>
    <m/>
    <m/>
    <d v="2021-02-26T00:00:00"/>
    <n v="1"/>
    <s v="O"/>
    <n v="1"/>
    <n v="30"/>
    <n v="0"/>
    <m/>
    <m/>
    <m/>
    <m/>
    <m/>
    <m/>
    <n v="1"/>
    <n v="1"/>
    <m/>
    <m/>
    <n v="12954"/>
    <s v="CREDITOS DE CONSUMO"/>
    <n v="0"/>
    <n v="0"/>
    <n v="890480123"/>
    <s v="UNIVERSIDAD DE CARTAGENA"/>
    <n v="5"/>
    <m/>
    <m/>
    <m/>
    <m/>
    <n v="2"/>
    <n v="7"/>
    <n v="2"/>
  </r>
  <r>
    <n v="0"/>
    <s v="C"/>
    <n v="4025137"/>
    <x v="0"/>
    <n v="4"/>
    <n v="550003809"/>
    <d v="2015-03-17T00:00:00"/>
    <d v="2023-12-30T00:00:00"/>
    <n v="0"/>
    <n v="1"/>
    <n v="0"/>
    <n v="30"/>
    <n v="2"/>
    <n v="21474970"/>
    <n v="23720000"/>
    <n v="19393"/>
    <n v="735"/>
    <n v="19005"/>
    <n v="691"/>
    <n v="0"/>
    <n v="0"/>
    <m/>
    <n v="0"/>
    <n v="0"/>
    <n v="0"/>
    <m/>
    <m/>
    <d v="2021-02-26T00:00:00"/>
    <n v="1"/>
    <s v="O"/>
    <n v="1"/>
    <n v="30"/>
    <n v="0"/>
    <m/>
    <m/>
    <m/>
    <m/>
    <m/>
    <m/>
    <n v="1"/>
    <n v="1"/>
    <m/>
    <m/>
    <n v="29748"/>
    <s v="CREDITOS DE CONSUMO"/>
    <n v="0"/>
    <n v="0"/>
    <n v="890480123"/>
    <s v="UNIVERSIDAD DE CARTAGENA"/>
    <n v="5"/>
    <m/>
    <m/>
    <m/>
    <m/>
    <n v="2"/>
    <n v="7"/>
    <n v="2"/>
  </r>
  <r>
    <n v="0"/>
    <s v="C"/>
    <n v="4025137"/>
    <x v="0"/>
    <n v="4"/>
    <n v="550004805"/>
    <d v="2015-05-23T00:00:00"/>
    <d v="2023-12-30T00:00:00"/>
    <n v="0"/>
    <n v="1"/>
    <n v="0"/>
    <n v="30"/>
    <n v="2"/>
    <n v="21474970"/>
    <n v="23720000"/>
    <n v="60135"/>
    <n v="2280"/>
    <n v="56459"/>
    <n v="0"/>
    <n v="0"/>
    <n v="0"/>
    <m/>
    <n v="0"/>
    <n v="0"/>
    <n v="0"/>
    <m/>
    <m/>
    <d v="2021-03-30T00:00:00"/>
    <n v="1"/>
    <s v="O"/>
    <n v="1"/>
    <n v="30"/>
    <n v="0"/>
    <m/>
    <m/>
    <m/>
    <m/>
    <m/>
    <m/>
    <n v="1"/>
    <n v="1"/>
    <m/>
    <m/>
    <n v="88373"/>
    <s v="CREDITOS DE CONSUMO"/>
    <n v="0"/>
    <n v="0"/>
    <n v="890480123"/>
    <s v="UNIVERSIDAD DE CARTAGENA"/>
    <n v="5"/>
    <m/>
    <m/>
    <m/>
    <m/>
    <n v="2"/>
    <n v="7"/>
    <n v="2"/>
  </r>
  <r>
    <n v="0"/>
    <s v="C"/>
    <n v="4025137"/>
    <x v="0"/>
    <n v="4"/>
    <n v="550005176"/>
    <d v="2015-06-14T00:00:00"/>
    <d v="2023-12-30T00:00:00"/>
    <n v="30"/>
    <n v="1"/>
    <n v="0"/>
    <n v="30"/>
    <n v="2"/>
    <n v="21474970"/>
    <n v="23720000"/>
    <n v="39401"/>
    <n v="1494"/>
    <n v="38612"/>
    <n v="1410"/>
    <n v="0"/>
    <n v="0"/>
    <m/>
    <n v="0"/>
    <n v="0"/>
    <n v="0"/>
    <m/>
    <m/>
    <d v="2021-02-26T00:00:00"/>
    <n v="1"/>
    <s v="O"/>
    <n v="1"/>
    <n v="30"/>
    <n v="4"/>
    <m/>
    <m/>
    <m/>
    <m/>
    <m/>
    <m/>
    <n v="1"/>
    <n v="1"/>
    <m/>
    <m/>
    <n v="60438"/>
    <s v="CREDITOS DE CONSUMO"/>
    <n v="0"/>
    <n v="0"/>
    <n v="890480123"/>
    <s v="UNIVERSIDAD DE CARTAGENA"/>
    <n v="5"/>
    <m/>
    <m/>
    <m/>
    <m/>
    <n v="2"/>
    <n v="7"/>
    <n v="2"/>
  </r>
  <r>
    <n v="0"/>
    <s v="C"/>
    <n v="4025137"/>
    <x v="0"/>
    <n v="4"/>
    <n v="550006112"/>
    <d v="2015-08-23T00:00:00"/>
    <d v="2023-12-30T00:00:00"/>
    <n v="0"/>
    <n v="1"/>
    <n v="0"/>
    <n v="30"/>
    <n v="2"/>
    <n v="21474970"/>
    <n v="23720000"/>
    <n v="62401"/>
    <n v="2366"/>
    <n v="58586"/>
    <n v="0"/>
    <n v="0"/>
    <n v="0"/>
    <m/>
    <n v="0"/>
    <n v="0"/>
    <n v="0"/>
    <m/>
    <m/>
    <d v="2021-03-30T00:00:00"/>
    <n v="1"/>
    <s v="O"/>
    <n v="1"/>
    <n v="30"/>
    <n v="0"/>
    <m/>
    <m/>
    <m/>
    <m/>
    <m/>
    <m/>
    <n v="1"/>
    <n v="1"/>
    <m/>
    <m/>
    <n v="91703"/>
    <s v="CREDITOS DE CONSUMO"/>
    <n v="0"/>
    <n v="0"/>
    <n v="890480123"/>
    <s v="UNIVERSIDAD DE CARTAGENA"/>
    <n v="5"/>
    <m/>
    <m/>
    <m/>
    <m/>
    <n v="2"/>
    <n v="7"/>
    <n v="2"/>
  </r>
  <r>
    <n v="0"/>
    <s v="C"/>
    <n v="4025137"/>
    <x v="0"/>
    <n v="4"/>
    <n v="550006198"/>
    <d v="2015-08-28T00:00:00"/>
    <d v="2023-12-30T00:00:00"/>
    <n v="0"/>
    <n v="1"/>
    <n v="0"/>
    <n v="30"/>
    <n v="2"/>
    <n v="21474970"/>
    <n v="23720000"/>
    <n v="11107"/>
    <n v="421"/>
    <n v="10885"/>
    <n v="391"/>
    <n v="0"/>
    <n v="0"/>
    <m/>
    <n v="0"/>
    <n v="0"/>
    <n v="0"/>
    <m/>
    <m/>
    <d v="2021-02-26T00:00:00"/>
    <n v="1"/>
    <s v="O"/>
    <n v="1"/>
    <n v="30"/>
    <n v="0"/>
    <m/>
    <m/>
    <m/>
    <m/>
    <m/>
    <m/>
    <n v="1"/>
    <n v="1"/>
    <m/>
    <m/>
    <n v="17038"/>
    <s v="CREDITOS DE CONSUMO"/>
    <n v="0"/>
    <n v="0"/>
    <n v="890480123"/>
    <s v="UNIVERSIDAD DE CARTAGENA"/>
    <n v="5"/>
    <m/>
    <m/>
    <m/>
    <m/>
    <n v="2"/>
    <n v="7"/>
    <n v="2"/>
  </r>
  <r>
    <n v="0"/>
    <s v="C"/>
    <n v="4025137"/>
    <x v="0"/>
    <n v="4"/>
    <n v="550007540"/>
    <d v="2015-11-18T00:00:00"/>
    <d v="2023-12-30T00:00:00"/>
    <n v="0"/>
    <n v="1"/>
    <n v="0"/>
    <n v="30"/>
    <n v="2"/>
    <n v="21474970"/>
    <n v="23720000"/>
    <n v="76888"/>
    <n v="2916"/>
    <n v="72184"/>
    <n v="0"/>
    <n v="0"/>
    <n v="0"/>
    <m/>
    <n v="0"/>
    <n v="0"/>
    <n v="0"/>
    <m/>
    <m/>
    <d v="2021-03-30T00:00:00"/>
    <n v="1"/>
    <s v="O"/>
    <n v="1"/>
    <n v="30"/>
    <n v="0"/>
    <m/>
    <m/>
    <m/>
    <m/>
    <m/>
    <m/>
    <n v="1"/>
    <n v="1"/>
    <m/>
    <m/>
    <n v="112987"/>
    <s v="CREDITOS DE CONSUMO"/>
    <n v="0"/>
    <n v="0"/>
    <n v="890480123"/>
    <s v="UNIVERSIDAD DE CARTAGENA"/>
    <n v="5"/>
    <m/>
    <m/>
    <m/>
    <m/>
    <n v="2"/>
    <n v="7"/>
    <n v="2"/>
  </r>
  <r>
    <n v="0"/>
    <s v="C"/>
    <n v="4025137"/>
    <x v="0"/>
    <n v="4"/>
    <n v="550008132"/>
    <d v="2015-12-31T00:00:00"/>
    <d v="2023-12-30T00:00:00"/>
    <n v="0"/>
    <n v="1"/>
    <n v="0"/>
    <n v="30"/>
    <n v="2"/>
    <n v="22490513"/>
    <n v="24960000"/>
    <n v="80725"/>
    <n v="3103"/>
    <n v="75865"/>
    <n v="0"/>
    <n v="0"/>
    <n v="0"/>
    <m/>
    <n v="0"/>
    <n v="0"/>
    <n v="0"/>
    <m/>
    <m/>
    <d v="2021-03-30T00:00:00"/>
    <n v="1"/>
    <s v="O"/>
    <n v="1"/>
    <n v="30"/>
    <n v="0"/>
    <m/>
    <m/>
    <m/>
    <m/>
    <m/>
    <m/>
    <n v="1"/>
    <n v="1"/>
    <m/>
    <m/>
    <n v="118749"/>
    <s v="CREDITOS DE CONSUMO"/>
    <n v="0"/>
    <n v="0"/>
    <n v="890480123"/>
    <s v="UNIVERSIDAD DE CARTAGENA"/>
    <n v="5"/>
    <m/>
    <m/>
    <m/>
    <m/>
    <n v="2"/>
    <n v="7"/>
    <n v="2"/>
  </r>
  <r>
    <n v="0"/>
    <s v="C"/>
    <n v="4025137"/>
    <x v="0"/>
    <n v="4"/>
    <n v="550008912"/>
    <d v="2016-03-10T00:00:00"/>
    <d v="2023-12-30T00:00:00"/>
    <n v="30"/>
    <n v="1"/>
    <n v="0"/>
    <n v="30"/>
    <n v="2"/>
    <n v="22490513"/>
    <n v="24960000"/>
    <n v="45249"/>
    <n v="1740"/>
    <n v="44357"/>
    <n v="1679"/>
    <n v="0"/>
    <n v="0"/>
    <m/>
    <n v="0"/>
    <n v="0"/>
    <n v="0"/>
    <m/>
    <m/>
    <d v="2021-02-26T00:00:00"/>
    <n v="1"/>
    <s v="O"/>
    <n v="1"/>
    <n v="30"/>
    <n v="8"/>
    <m/>
    <m/>
    <m/>
    <m/>
    <m/>
    <m/>
    <n v="1"/>
    <n v="1"/>
    <m/>
    <m/>
    <n v="69431"/>
    <s v="CREDITOS DE CONSUMO"/>
    <n v="0"/>
    <n v="0"/>
    <n v="890480123"/>
    <s v="UNIVERSIDAD DE CARTAGENA"/>
    <n v="5"/>
    <m/>
    <m/>
    <m/>
    <m/>
    <n v="2"/>
    <n v="7"/>
    <n v="2"/>
  </r>
  <r>
    <n v="0"/>
    <s v="C"/>
    <n v="4025137"/>
    <x v="0"/>
    <n v="4"/>
    <n v="550008913"/>
    <d v="2016-03-10T00:00:00"/>
    <d v="2023-12-30T00:00:00"/>
    <n v="30"/>
    <n v="1"/>
    <n v="0"/>
    <n v="30"/>
    <n v="2"/>
    <n v="22490513"/>
    <n v="24960000"/>
    <n v="23885"/>
    <n v="918"/>
    <n v="23415"/>
    <n v="899"/>
    <n v="0"/>
    <n v="0"/>
    <m/>
    <n v="0"/>
    <n v="0"/>
    <n v="0"/>
    <m/>
    <m/>
    <d v="2021-02-26T00:00:00"/>
    <n v="1"/>
    <s v="O"/>
    <n v="1"/>
    <n v="30"/>
    <n v="5"/>
    <m/>
    <m/>
    <m/>
    <m/>
    <m/>
    <m/>
    <n v="1"/>
    <n v="1"/>
    <m/>
    <m/>
    <n v="36651"/>
    <s v="CREDITOS DE CONSUMO"/>
    <n v="0"/>
    <n v="0"/>
    <n v="890480123"/>
    <s v="UNIVERSIDAD DE CARTAGENA"/>
    <n v="5"/>
    <m/>
    <m/>
    <m/>
    <m/>
    <n v="2"/>
    <n v="7"/>
    <n v="2"/>
  </r>
  <r>
    <n v="0"/>
    <s v="C"/>
    <n v="4025137"/>
    <x v="0"/>
    <n v="4"/>
    <n v="550009022"/>
    <d v="2016-03-27T00:00:00"/>
    <d v="2023-12-30T00:00:00"/>
    <n v="0"/>
    <n v="1"/>
    <n v="0"/>
    <n v="30"/>
    <n v="2"/>
    <n v="22490513"/>
    <n v="24960000"/>
    <n v="11278"/>
    <n v="434"/>
    <n v="11055"/>
    <n v="420"/>
    <n v="0"/>
    <n v="0"/>
    <m/>
    <n v="0"/>
    <n v="0"/>
    <n v="0"/>
    <m/>
    <m/>
    <d v="2021-02-26T00:00:00"/>
    <n v="1"/>
    <s v="O"/>
    <n v="1"/>
    <n v="30"/>
    <n v="0"/>
    <m/>
    <m/>
    <m/>
    <m/>
    <m/>
    <m/>
    <n v="1"/>
    <n v="1"/>
    <m/>
    <m/>
    <n v="17304"/>
    <s v="CREDITOS DE CONSUMO"/>
    <n v="0"/>
    <n v="0"/>
    <n v="890480123"/>
    <s v="UNIVERSIDAD DE CARTAGENA"/>
    <n v="5"/>
    <m/>
    <m/>
    <m/>
    <m/>
    <n v="2"/>
    <n v="7"/>
    <n v="2"/>
  </r>
  <r>
    <n v="0"/>
    <s v="C"/>
    <n v="4025137"/>
    <x v="0"/>
    <n v="4"/>
    <n v="550009233"/>
    <d v="2016-04-05T00:00:00"/>
    <d v="2023-12-30T00:00:00"/>
    <n v="0"/>
    <n v="1"/>
    <n v="0"/>
    <n v="30"/>
    <n v="2"/>
    <n v="22490513"/>
    <n v="24960000"/>
    <n v="22470"/>
    <n v="864"/>
    <n v="22027"/>
    <n v="839"/>
    <n v="0"/>
    <n v="0"/>
    <m/>
    <n v="0"/>
    <n v="0"/>
    <n v="0"/>
    <m/>
    <m/>
    <d v="2021-02-26T00:00:00"/>
    <n v="1"/>
    <s v="O"/>
    <n v="1"/>
    <n v="30"/>
    <n v="0"/>
    <m/>
    <m/>
    <m/>
    <m/>
    <m/>
    <m/>
    <n v="1"/>
    <n v="1"/>
    <m/>
    <m/>
    <n v="34478"/>
    <s v="CREDITOS DE CONSUMO"/>
    <n v="0"/>
    <n v="0"/>
    <n v="890480123"/>
    <s v="UNIVERSIDAD DE CARTAGENA"/>
    <n v="5"/>
    <m/>
    <m/>
    <m/>
    <m/>
    <n v="2"/>
    <n v="7"/>
    <n v="2"/>
  </r>
  <r>
    <n v="0"/>
    <s v="C"/>
    <n v="4025137"/>
    <x v="0"/>
    <n v="4"/>
    <n v="550009655"/>
    <d v="2016-05-16T00:00:00"/>
    <d v="2023-12-30T00:00:00"/>
    <n v="30"/>
    <n v="1"/>
    <n v="0"/>
    <n v="30"/>
    <n v="2"/>
    <n v="22490513"/>
    <n v="24960000"/>
    <n v="20937"/>
    <n v="805"/>
    <n v="20524"/>
    <n v="779"/>
    <n v="0"/>
    <n v="0"/>
    <m/>
    <n v="0"/>
    <n v="0"/>
    <n v="0"/>
    <m/>
    <m/>
    <d v="2021-02-26T00:00:00"/>
    <n v="1"/>
    <s v="O"/>
    <n v="1"/>
    <n v="30"/>
    <n v="1"/>
    <m/>
    <m/>
    <m/>
    <m/>
    <m/>
    <m/>
    <n v="1"/>
    <n v="1"/>
    <m/>
    <m/>
    <n v="32126"/>
    <s v="CREDITOS DE CONSUMO"/>
    <n v="0"/>
    <n v="0"/>
    <n v="890480123"/>
    <s v="UNIVERSIDAD DE CARTAGENA"/>
    <n v="5"/>
    <m/>
    <m/>
    <m/>
    <m/>
    <n v="2"/>
    <n v="7"/>
    <n v="2"/>
  </r>
  <r>
    <n v="0"/>
    <s v="C"/>
    <n v="4025137"/>
    <x v="0"/>
    <n v="4"/>
    <n v="550009656"/>
    <d v="2016-05-16T00:00:00"/>
    <d v="2023-12-30T00:00:00"/>
    <n v="30"/>
    <n v="1"/>
    <n v="0"/>
    <n v="30"/>
    <n v="2"/>
    <n v="22490513"/>
    <n v="24960000"/>
    <n v="9606"/>
    <n v="369"/>
    <n v="9417"/>
    <n v="360"/>
    <n v="0"/>
    <n v="0"/>
    <m/>
    <n v="0"/>
    <n v="0"/>
    <n v="0"/>
    <m/>
    <m/>
    <d v="2021-02-26T00:00:00"/>
    <n v="1"/>
    <s v="O"/>
    <n v="1"/>
    <n v="30"/>
    <n v="1"/>
    <m/>
    <m/>
    <m/>
    <m/>
    <m/>
    <m/>
    <n v="1"/>
    <n v="1"/>
    <m/>
    <m/>
    <n v="14740"/>
    <s v="CREDITOS DE CONSUMO"/>
    <n v="0"/>
    <n v="0"/>
    <n v="890480123"/>
    <s v="UNIVERSIDAD DE CARTAGENA"/>
    <n v="5"/>
    <m/>
    <m/>
    <m/>
    <m/>
    <n v="2"/>
    <n v="7"/>
    <n v="2"/>
  </r>
  <r>
    <n v="0"/>
    <s v="C"/>
    <n v="4025137"/>
    <x v="0"/>
    <n v="4"/>
    <n v="550010048"/>
    <d v="2016-06-16T00:00:00"/>
    <d v="2023-12-30T00:00:00"/>
    <n v="0"/>
    <n v="1"/>
    <n v="0"/>
    <n v="30"/>
    <n v="2"/>
    <n v="22490513"/>
    <n v="24960000"/>
    <n v="20984"/>
    <n v="807"/>
    <n v="20570"/>
    <n v="780"/>
    <n v="0"/>
    <n v="0"/>
    <m/>
    <n v="0"/>
    <n v="0"/>
    <n v="0"/>
    <m/>
    <m/>
    <d v="2021-02-26T00:00:00"/>
    <n v="1"/>
    <s v="O"/>
    <n v="1"/>
    <n v="30"/>
    <n v="0"/>
    <m/>
    <m/>
    <m/>
    <m/>
    <m/>
    <m/>
    <n v="1"/>
    <n v="1"/>
    <m/>
    <m/>
    <n v="32198"/>
    <s v="CREDITOS DE CONSUMO"/>
    <n v="0"/>
    <n v="0"/>
    <n v="890480123"/>
    <s v="UNIVERSIDAD DE CARTAGENA"/>
    <n v="5"/>
    <m/>
    <m/>
    <m/>
    <m/>
    <n v="2"/>
    <n v="7"/>
    <n v="2"/>
  </r>
  <r>
    <n v="0"/>
    <s v="C"/>
    <n v="4025137"/>
    <x v="0"/>
    <n v="4"/>
    <n v="550010049"/>
    <d v="2016-06-16T00:00:00"/>
    <d v="2023-12-30T00:00:00"/>
    <n v="30"/>
    <n v="1"/>
    <n v="0"/>
    <n v="30"/>
    <n v="2"/>
    <n v="22490513"/>
    <n v="24960000"/>
    <n v="10512"/>
    <n v="404"/>
    <n v="10305"/>
    <n v="391"/>
    <n v="0"/>
    <n v="0"/>
    <m/>
    <n v="0"/>
    <n v="0"/>
    <n v="0"/>
    <m/>
    <m/>
    <d v="2021-02-26T00:00:00"/>
    <n v="1"/>
    <s v="O"/>
    <n v="1"/>
    <n v="30"/>
    <n v="4"/>
    <m/>
    <m/>
    <m/>
    <m/>
    <m/>
    <m/>
    <n v="1"/>
    <n v="1"/>
    <m/>
    <m/>
    <n v="16130"/>
    <s v="CREDITOS DE CONSUMO"/>
    <n v="0"/>
    <n v="0"/>
    <n v="890480123"/>
    <s v="UNIVERSIDAD DE CARTAGENA"/>
    <n v="5"/>
    <m/>
    <m/>
    <m/>
    <m/>
    <n v="2"/>
    <n v="7"/>
    <n v="2"/>
  </r>
  <r>
    <n v="0"/>
    <s v="C"/>
    <n v="4025137"/>
    <x v="0"/>
    <n v="4"/>
    <n v="550010522"/>
    <d v="2016-07-05T00:00:00"/>
    <d v="2023-12-30T00:00:00"/>
    <n v="30"/>
    <n v="1"/>
    <n v="0"/>
    <n v="30"/>
    <n v="2"/>
    <n v="22490513"/>
    <n v="24960000"/>
    <n v="34638"/>
    <n v="1332"/>
    <n v="33955"/>
    <n v="1291"/>
    <n v="0"/>
    <n v="0"/>
    <m/>
    <n v="0"/>
    <n v="0"/>
    <n v="0"/>
    <m/>
    <m/>
    <d v="2021-02-26T00:00:00"/>
    <n v="1"/>
    <s v="O"/>
    <n v="1"/>
    <n v="30"/>
    <n v="10"/>
    <m/>
    <m/>
    <m/>
    <m/>
    <m/>
    <m/>
    <n v="1"/>
    <n v="1"/>
    <m/>
    <m/>
    <n v="53149"/>
    <s v="CREDITOS DE CONSUMO"/>
    <n v="0"/>
    <n v="0"/>
    <n v="890480123"/>
    <s v="UNIVERSIDAD DE CARTAGENA"/>
    <n v="5"/>
    <m/>
    <m/>
    <m/>
    <m/>
    <n v="2"/>
    <n v="7"/>
    <n v="2"/>
  </r>
  <r>
    <n v="0"/>
    <s v="C"/>
    <n v="4025137"/>
    <x v="0"/>
    <n v="4"/>
    <n v="550011178"/>
    <d v="2016-08-16T00:00:00"/>
    <d v="2023-12-30T00:00:00"/>
    <n v="0"/>
    <n v="1"/>
    <n v="0"/>
    <n v="30"/>
    <n v="2"/>
    <n v="22490513"/>
    <n v="24960000"/>
    <n v="22258"/>
    <n v="856"/>
    <n v="21819"/>
    <n v="839"/>
    <n v="0"/>
    <n v="0"/>
    <m/>
    <n v="0"/>
    <n v="0"/>
    <n v="0"/>
    <m/>
    <m/>
    <d v="2021-02-26T00:00:00"/>
    <n v="1"/>
    <s v="O"/>
    <n v="1"/>
    <n v="30"/>
    <n v="0"/>
    <m/>
    <m/>
    <m/>
    <m/>
    <m/>
    <m/>
    <n v="1"/>
    <n v="1"/>
    <m/>
    <m/>
    <n v="34153"/>
    <s v="CREDITOS DE CONSUMO"/>
    <n v="0"/>
    <n v="0"/>
    <n v="890480123"/>
    <s v="UNIVERSIDAD DE CARTAGENA"/>
    <n v="5"/>
    <m/>
    <m/>
    <m/>
    <m/>
    <n v="2"/>
    <n v="7"/>
    <n v="2"/>
  </r>
  <r>
    <n v="0"/>
    <s v="C"/>
    <n v="4025137"/>
    <x v="0"/>
    <n v="4"/>
    <n v="550013679"/>
    <d v="2017-01-25T00:00:00"/>
    <d v="2023-12-30T00:00:00"/>
    <n v="0"/>
    <n v="1"/>
    <n v="0"/>
    <n v="30"/>
    <n v="2"/>
    <n v="22490513"/>
    <n v="24960000"/>
    <n v="173729"/>
    <n v="6679"/>
    <n v="163267"/>
    <n v="0"/>
    <n v="0"/>
    <n v="0"/>
    <m/>
    <n v="0"/>
    <n v="0"/>
    <n v="0"/>
    <m/>
    <m/>
    <d v="2021-03-30T00:00:00"/>
    <n v="1"/>
    <s v="O"/>
    <n v="1"/>
    <n v="30"/>
    <n v="0"/>
    <m/>
    <m/>
    <m/>
    <m/>
    <m/>
    <m/>
    <n v="1"/>
    <n v="1"/>
    <m/>
    <m/>
    <n v="255557"/>
    <s v="CREDITOS DE CONSUMO"/>
    <n v="0"/>
    <n v="0"/>
    <n v="890480123"/>
    <s v="UNIVERSIDAD DE CARTAGENA"/>
    <n v="5"/>
    <m/>
    <m/>
    <m/>
    <m/>
    <n v="2"/>
    <n v="7"/>
    <n v="2"/>
  </r>
  <r>
    <n v="0"/>
    <s v="C"/>
    <n v="4025137"/>
    <x v="0"/>
    <n v="4"/>
    <n v="550013714"/>
    <d v="2017-01-30T00:00:00"/>
    <d v="2023-12-30T00:00:00"/>
    <n v="0"/>
    <n v="1"/>
    <n v="0"/>
    <n v="30"/>
    <n v="2"/>
    <n v="22490513"/>
    <n v="24960000"/>
    <n v="80591"/>
    <n v="3098"/>
    <n v="75738"/>
    <n v="0"/>
    <n v="0"/>
    <n v="0"/>
    <m/>
    <n v="0"/>
    <n v="0"/>
    <n v="0"/>
    <m/>
    <m/>
    <d v="2021-03-30T00:00:00"/>
    <n v="1"/>
    <s v="O"/>
    <n v="1"/>
    <n v="30"/>
    <n v="0"/>
    <m/>
    <m/>
    <m/>
    <m/>
    <m/>
    <m/>
    <n v="1"/>
    <n v="1"/>
    <m/>
    <m/>
    <n v="118550"/>
    <s v="CREDITOS DE CONSUMO"/>
    <n v="0"/>
    <n v="0"/>
    <n v="890480123"/>
    <s v="UNIVERSIDAD DE CARTAGENA"/>
    <n v="5"/>
    <m/>
    <m/>
    <m/>
    <m/>
    <n v="2"/>
    <n v="7"/>
    <n v="2"/>
  </r>
  <r>
    <n v="0"/>
    <s v="C"/>
    <n v="4025137"/>
    <x v="0"/>
    <n v="4"/>
    <n v="550013865"/>
    <d v="2017-02-01T00:00:00"/>
    <d v="2023-12-30T00:00:00"/>
    <n v="0"/>
    <n v="1"/>
    <n v="0"/>
    <n v="30"/>
    <n v="2"/>
    <n v="22490513"/>
    <n v="24960000"/>
    <n v="60588"/>
    <n v="2329"/>
    <n v="56940"/>
    <n v="0"/>
    <n v="0"/>
    <n v="0"/>
    <m/>
    <n v="0"/>
    <n v="0"/>
    <n v="0"/>
    <m/>
    <m/>
    <d v="2021-03-30T00:00:00"/>
    <n v="1"/>
    <s v="O"/>
    <n v="1"/>
    <n v="30"/>
    <n v="0"/>
    <m/>
    <m/>
    <m/>
    <m/>
    <m/>
    <m/>
    <n v="1"/>
    <n v="1"/>
    <m/>
    <m/>
    <n v="89126"/>
    <s v="CREDITOS DE CONSUMO"/>
    <n v="0"/>
    <n v="0"/>
    <n v="890480123"/>
    <s v="UNIVERSIDAD DE CARTAGENA"/>
    <n v="5"/>
    <m/>
    <m/>
    <m/>
    <m/>
    <n v="2"/>
    <n v="7"/>
    <n v="2"/>
  </r>
  <r>
    <n v="0"/>
    <s v="C"/>
    <n v="4025137"/>
    <x v="0"/>
    <n v="4"/>
    <n v="550014318"/>
    <d v="2017-03-06T00:00:00"/>
    <d v="2023-12-30T00:00:00"/>
    <n v="30"/>
    <n v="1"/>
    <n v="0"/>
    <n v="30"/>
    <n v="2"/>
    <n v="22490513"/>
    <n v="24960000"/>
    <n v="27705"/>
    <n v="1065"/>
    <n v="27159"/>
    <n v="1050"/>
    <n v="0"/>
    <n v="0"/>
    <m/>
    <n v="0"/>
    <n v="0"/>
    <n v="0"/>
    <m/>
    <m/>
    <d v="2021-02-26T00:00:00"/>
    <n v="1"/>
    <s v="O"/>
    <n v="1"/>
    <n v="30"/>
    <n v="3"/>
    <m/>
    <m/>
    <m/>
    <m/>
    <m/>
    <m/>
    <n v="1"/>
    <n v="1"/>
    <m/>
    <m/>
    <n v="42511"/>
    <s v="CREDITOS DE CONSUMO"/>
    <n v="0"/>
    <n v="0"/>
    <n v="890480123"/>
    <s v="UNIVERSIDAD DE CARTAGENA"/>
    <n v="5"/>
    <m/>
    <m/>
    <m/>
    <m/>
    <n v="2"/>
    <n v="7"/>
    <n v="2"/>
  </r>
  <r>
    <n v="0"/>
    <s v="C"/>
    <n v="4025137"/>
    <x v="0"/>
    <n v="4"/>
    <n v="550014320"/>
    <d v="2017-03-06T00:00:00"/>
    <d v="2023-12-30T00:00:00"/>
    <n v="30"/>
    <n v="1"/>
    <n v="0"/>
    <n v="30"/>
    <n v="2"/>
    <n v="22490513"/>
    <n v="24960000"/>
    <n v="13832"/>
    <n v="532"/>
    <n v="13559"/>
    <n v="511"/>
    <n v="0"/>
    <n v="0"/>
    <m/>
    <n v="0"/>
    <n v="0"/>
    <n v="0"/>
    <m/>
    <m/>
    <d v="2021-02-26T00:00:00"/>
    <n v="1"/>
    <s v="O"/>
    <n v="1"/>
    <n v="30"/>
    <n v="7"/>
    <m/>
    <m/>
    <m/>
    <m/>
    <m/>
    <m/>
    <n v="1"/>
    <n v="1"/>
    <m/>
    <m/>
    <n v="21224"/>
    <s v="CREDITOS DE CONSUMO"/>
    <n v="0"/>
    <n v="0"/>
    <n v="890480123"/>
    <s v="UNIVERSIDAD DE CARTAGENA"/>
    <n v="5"/>
    <m/>
    <m/>
    <m/>
    <m/>
    <n v="2"/>
    <n v="7"/>
    <n v="2"/>
  </r>
  <r>
    <n v="0"/>
    <s v="C"/>
    <n v="4025137"/>
    <x v="0"/>
    <n v="4"/>
    <n v="550014321"/>
    <d v="2017-03-06T00:00:00"/>
    <d v="2023-12-30T00:00:00"/>
    <n v="30"/>
    <n v="1"/>
    <n v="0"/>
    <n v="30"/>
    <n v="2"/>
    <n v="22490513"/>
    <n v="24960000"/>
    <n v="5506"/>
    <n v="212"/>
    <n v="5397"/>
    <n v="211"/>
    <n v="0"/>
    <n v="0"/>
    <m/>
    <n v="0"/>
    <n v="0"/>
    <n v="0"/>
    <m/>
    <m/>
    <d v="2021-02-26T00:00:00"/>
    <n v="1"/>
    <s v="O"/>
    <n v="1"/>
    <n v="30"/>
    <n v="13"/>
    <m/>
    <m/>
    <m/>
    <m/>
    <m/>
    <m/>
    <n v="1"/>
    <n v="1"/>
    <m/>
    <m/>
    <n v="8448"/>
    <s v="CREDITOS DE CONSUMO"/>
    <n v="0"/>
    <n v="0"/>
    <n v="890480123"/>
    <s v="UNIVERSIDAD DE CARTAGENA"/>
    <n v="5"/>
    <m/>
    <m/>
    <m/>
    <m/>
    <n v="2"/>
    <n v="7"/>
    <n v="2"/>
  </r>
  <r>
    <n v="0"/>
    <s v="C"/>
    <n v="4025137"/>
    <x v="0"/>
    <n v="4"/>
    <n v="550015224"/>
    <d v="2017-05-17T00:00:00"/>
    <d v="2023-12-30T00:00:00"/>
    <n v="30"/>
    <n v="1"/>
    <n v="0"/>
    <n v="30"/>
    <n v="2"/>
    <n v="22490513"/>
    <n v="24960000"/>
    <n v="29327"/>
    <n v="1127"/>
    <n v="28750"/>
    <n v="1110"/>
    <n v="0"/>
    <n v="0"/>
    <m/>
    <n v="0"/>
    <n v="0"/>
    <n v="0"/>
    <m/>
    <m/>
    <d v="2021-02-26T00:00:00"/>
    <n v="1"/>
    <s v="O"/>
    <n v="1"/>
    <n v="30"/>
    <n v="7"/>
    <m/>
    <m/>
    <m/>
    <m/>
    <m/>
    <m/>
    <n v="1"/>
    <n v="1"/>
    <m/>
    <m/>
    <n v="45001"/>
    <s v="CREDITOS DE CONSUMO"/>
    <n v="0"/>
    <n v="0"/>
    <n v="890480123"/>
    <s v="UNIVERSIDAD DE CARTAGENA"/>
    <n v="5"/>
    <m/>
    <m/>
    <m/>
    <m/>
    <n v="2"/>
    <n v="7"/>
    <n v="2"/>
  </r>
  <r>
    <n v="0"/>
    <s v="C"/>
    <n v="4025137"/>
    <x v="0"/>
    <n v="4"/>
    <n v="550015225"/>
    <d v="2017-05-17T00:00:00"/>
    <d v="2023-12-30T00:00:00"/>
    <n v="0"/>
    <n v="1"/>
    <n v="0"/>
    <n v="30"/>
    <n v="2"/>
    <n v="22490513"/>
    <n v="24960000"/>
    <n v="58484"/>
    <n v="2248"/>
    <n v="54964"/>
    <n v="0"/>
    <n v="0"/>
    <n v="0"/>
    <m/>
    <n v="0"/>
    <n v="0"/>
    <n v="0"/>
    <m/>
    <m/>
    <d v="2021-03-30T00:00:00"/>
    <n v="1"/>
    <s v="O"/>
    <n v="1"/>
    <n v="30"/>
    <n v="0"/>
    <m/>
    <m/>
    <m/>
    <m/>
    <m/>
    <m/>
    <n v="1"/>
    <n v="1"/>
    <m/>
    <m/>
    <n v="86033"/>
    <s v="CREDITOS DE CONSUMO"/>
    <n v="0"/>
    <n v="0"/>
    <n v="890480123"/>
    <s v="UNIVERSIDAD DE CARTAGENA"/>
    <n v="5"/>
    <m/>
    <m/>
    <m/>
    <m/>
    <n v="2"/>
    <n v="7"/>
    <n v="2"/>
  </r>
  <r>
    <n v="0"/>
    <s v="C"/>
    <n v="4025137"/>
    <x v="0"/>
    <n v="4"/>
    <n v="550015661"/>
    <d v="2017-06-14T00:00:00"/>
    <d v="2023-12-30T00:00:00"/>
    <n v="30"/>
    <n v="1"/>
    <n v="0"/>
    <n v="30"/>
    <n v="2"/>
    <n v="22490513"/>
    <n v="24960000"/>
    <n v="50268"/>
    <n v="1933"/>
    <n v="49277"/>
    <n v="1859"/>
    <n v="0"/>
    <n v="0"/>
    <m/>
    <n v="0"/>
    <n v="0"/>
    <n v="0"/>
    <m/>
    <m/>
    <d v="2021-02-26T00:00:00"/>
    <n v="1"/>
    <s v="O"/>
    <n v="1"/>
    <n v="30"/>
    <n v="11"/>
    <m/>
    <m/>
    <m/>
    <m/>
    <m/>
    <m/>
    <n v="1"/>
    <n v="1"/>
    <m/>
    <m/>
    <n v="77132"/>
    <s v="CREDITOS DE CONSUMO"/>
    <n v="0"/>
    <n v="0"/>
    <n v="890480123"/>
    <s v="UNIVERSIDAD DE CARTAGENA"/>
    <n v="5"/>
    <m/>
    <m/>
    <m/>
    <m/>
    <n v="2"/>
    <n v="7"/>
    <n v="2"/>
  </r>
  <r>
    <n v="0"/>
    <s v="C"/>
    <n v="4025137"/>
    <x v="0"/>
    <n v="4"/>
    <n v="550016053"/>
    <d v="2017-07-14T00:00:00"/>
    <d v="2023-12-30T00:00:00"/>
    <n v="0"/>
    <n v="1"/>
    <n v="0"/>
    <n v="30"/>
    <n v="2"/>
    <n v="22490513"/>
    <n v="24960000"/>
    <n v="50488"/>
    <n v="1941"/>
    <n v="48330"/>
    <n v="0"/>
    <n v="0"/>
    <n v="0"/>
    <m/>
    <n v="0"/>
    <n v="0"/>
    <n v="0"/>
    <m/>
    <m/>
    <d v="2021-03-30T00:00:00"/>
    <n v="1"/>
    <s v="O"/>
    <n v="1"/>
    <n v="30"/>
    <n v="0"/>
    <m/>
    <m/>
    <m/>
    <m/>
    <m/>
    <m/>
    <n v="1"/>
    <n v="1"/>
    <m/>
    <m/>
    <n v="75650"/>
    <s v="CREDITOS DE CONSUMO"/>
    <n v="0"/>
    <n v="0"/>
    <n v="890480123"/>
    <s v="UNIVERSIDAD DE CARTAGENA"/>
    <n v="5"/>
    <m/>
    <m/>
    <m/>
    <m/>
    <n v="2"/>
    <n v="7"/>
    <n v="2"/>
  </r>
  <r>
    <n v="0"/>
    <s v="C"/>
    <n v="4025137"/>
    <x v="0"/>
    <n v="4"/>
    <n v="550016222"/>
    <d v="2017-07-31T00:00:00"/>
    <d v="2023-12-30T00:00:00"/>
    <n v="0"/>
    <n v="1"/>
    <n v="0"/>
    <n v="30"/>
    <n v="2"/>
    <n v="22490513"/>
    <n v="24960000"/>
    <n v="53796"/>
    <n v="2068"/>
    <n v="50556"/>
    <n v="0"/>
    <n v="0"/>
    <n v="0"/>
    <m/>
    <n v="0"/>
    <n v="0"/>
    <n v="0"/>
    <m/>
    <m/>
    <d v="2021-03-30T00:00:00"/>
    <n v="1"/>
    <s v="O"/>
    <n v="1"/>
    <n v="30"/>
    <n v="0"/>
    <m/>
    <m/>
    <m/>
    <m/>
    <m/>
    <m/>
    <n v="1"/>
    <n v="1"/>
    <m/>
    <m/>
    <n v="79134"/>
    <s v="CREDITOS DE CONSUMO"/>
    <n v="0"/>
    <n v="0"/>
    <n v="890480123"/>
    <s v="UNIVERSIDAD DE CARTAGENA"/>
    <n v="5"/>
    <m/>
    <m/>
    <m/>
    <m/>
    <n v="2"/>
    <n v="7"/>
    <n v="2"/>
  </r>
  <r>
    <n v="0"/>
    <s v="C"/>
    <n v="4025137"/>
    <x v="0"/>
    <n v="4"/>
    <n v="550016744"/>
    <d v="2017-09-01T00:00:00"/>
    <d v="2023-12-30T00:00:00"/>
    <n v="30"/>
    <n v="1"/>
    <n v="0"/>
    <n v="30"/>
    <n v="2"/>
    <n v="22490513"/>
    <n v="24960000"/>
    <n v="39299"/>
    <n v="1511"/>
    <n v="38525"/>
    <n v="1470"/>
    <n v="0"/>
    <n v="0"/>
    <m/>
    <n v="0"/>
    <n v="0"/>
    <n v="0"/>
    <m/>
    <m/>
    <d v="2021-02-26T00:00:00"/>
    <n v="1"/>
    <s v="O"/>
    <n v="1"/>
    <n v="30"/>
    <n v="2"/>
    <m/>
    <m/>
    <m/>
    <m/>
    <m/>
    <m/>
    <n v="1"/>
    <n v="1"/>
    <m/>
    <m/>
    <n v="60302"/>
    <s v="CREDITOS DE CONSUMO"/>
    <n v="0"/>
    <n v="0"/>
    <n v="890480123"/>
    <s v="UNIVERSIDAD DE CARTAGENA"/>
    <n v="5"/>
    <m/>
    <m/>
    <m/>
    <m/>
    <n v="2"/>
    <n v="7"/>
    <n v="2"/>
  </r>
  <r>
    <n v="0"/>
    <s v="C"/>
    <n v="4025137"/>
    <x v="0"/>
    <n v="4"/>
    <n v="550017084"/>
    <d v="2017-10-02T00:00:00"/>
    <d v="2023-12-30T00:00:00"/>
    <n v="0"/>
    <n v="1"/>
    <n v="0"/>
    <n v="30"/>
    <n v="2"/>
    <n v="22490513"/>
    <n v="24960000"/>
    <n v="31442"/>
    <n v="1209"/>
    <n v="30822"/>
    <n v="1171"/>
    <n v="0"/>
    <n v="0"/>
    <m/>
    <n v="0"/>
    <n v="0"/>
    <n v="0"/>
    <m/>
    <m/>
    <d v="2021-02-26T00:00:00"/>
    <n v="1"/>
    <s v="O"/>
    <n v="1"/>
    <n v="30"/>
    <n v="0"/>
    <m/>
    <m/>
    <m/>
    <m/>
    <m/>
    <m/>
    <n v="1"/>
    <n v="1"/>
    <m/>
    <m/>
    <n v="48245"/>
    <s v="CREDITOS DE CONSUMO"/>
    <n v="0"/>
    <n v="0"/>
    <n v="890480123"/>
    <s v="UNIVERSIDAD DE CARTAGENA"/>
    <n v="5"/>
    <m/>
    <m/>
    <m/>
    <m/>
    <n v="2"/>
    <n v="7"/>
    <n v="2"/>
  </r>
  <r>
    <n v="0"/>
    <s v="C"/>
    <n v="4025137"/>
    <x v="0"/>
    <n v="4"/>
    <n v="550017085"/>
    <d v="2017-10-02T00:00:00"/>
    <d v="2023-12-30T00:00:00"/>
    <n v="30"/>
    <n v="1"/>
    <n v="0"/>
    <n v="30"/>
    <n v="2"/>
    <n v="22490513"/>
    <n v="24960000"/>
    <n v="13085"/>
    <n v="503"/>
    <n v="12827"/>
    <n v="480"/>
    <n v="0"/>
    <n v="0"/>
    <m/>
    <n v="0"/>
    <n v="0"/>
    <n v="0"/>
    <m/>
    <m/>
    <d v="2021-02-26T00:00:00"/>
    <n v="1"/>
    <s v="O"/>
    <n v="1"/>
    <n v="30"/>
    <n v="3"/>
    <m/>
    <m/>
    <m/>
    <m/>
    <m/>
    <m/>
    <n v="1"/>
    <n v="1"/>
    <m/>
    <m/>
    <n v="20078"/>
    <s v="CREDITOS DE CONSUMO"/>
    <n v="0"/>
    <n v="0"/>
    <n v="890480123"/>
    <s v="UNIVERSIDAD DE CARTAGENA"/>
    <n v="5"/>
    <m/>
    <m/>
    <m/>
    <m/>
    <n v="2"/>
    <n v="7"/>
    <n v="2"/>
  </r>
  <r>
    <n v="0"/>
    <s v="C"/>
    <n v="4025137"/>
    <x v="0"/>
    <n v="4"/>
    <n v="550017282"/>
    <d v="2017-10-30T00:00:00"/>
    <d v="2023-12-30T00:00:00"/>
    <n v="0"/>
    <n v="1"/>
    <n v="0"/>
    <n v="30"/>
    <n v="2"/>
    <n v="22490513"/>
    <n v="24960000"/>
    <n v="46965"/>
    <n v="1806"/>
    <n v="46039"/>
    <n v="1739"/>
    <n v="0"/>
    <n v="0"/>
    <m/>
    <n v="0"/>
    <n v="0"/>
    <n v="0"/>
    <m/>
    <m/>
    <d v="2021-02-26T00:00:00"/>
    <n v="1"/>
    <s v="O"/>
    <n v="1"/>
    <n v="30"/>
    <n v="0"/>
    <m/>
    <m/>
    <m/>
    <m/>
    <m/>
    <m/>
    <n v="1"/>
    <n v="1"/>
    <m/>
    <m/>
    <n v="72063"/>
    <s v="CREDITOS DE CONSUMO"/>
    <n v="0"/>
    <n v="0"/>
    <n v="890480123"/>
    <s v="UNIVERSIDAD DE CARTAGENA"/>
    <n v="5"/>
    <m/>
    <m/>
    <m/>
    <m/>
    <n v="2"/>
    <n v="7"/>
    <n v="2"/>
  </r>
  <r>
    <n v="0"/>
    <s v="C"/>
    <n v="4025137"/>
    <x v="0"/>
    <n v="4"/>
    <n v="550017617"/>
    <d v="2017-11-30T00:00:00"/>
    <d v="2023-12-30T00:00:00"/>
    <n v="30"/>
    <n v="1"/>
    <n v="0"/>
    <n v="30"/>
    <n v="2"/>
    <n v="22490513"/>
    <n v="24960000"/>
    <n v="29941"/>
    <n v="1151"/>
    <n v="29351"/>
    <n v="1111"/>
    <n v="0"/>
    <n v="0"/>
    <m/>
    <n v="0"/>
    <n v="0"/>
    <n v="0"/>
    <m/>
    <m/>
    <d v="2021-02-26T00:00:00"/>
    <n v="1"/>
    <s v="O"/>
    <n v="1"/>
    <n v="30"/>
    <n v="10"/>
    <m/>
    <m/>
    <m/>
    <m/>
    <m/>
    <m/>
    <n v="1"/>
    <n v="1"/>
    <m/>
    <m/>
    <n v="45942"/>
    <s v="CREDITOS DE CONSUMO"/>
    <n v="0"/>
    <n v="0"/>
    <n v="890480123"/>
    <s v="UNIVERSIDAD DE CARTAGENA"/>
    <n v="5"/>
    <m/>
    <m/>
    <m/>
    <m/>
    <n v="2"/>
    <n v="7"/>
    <n v="2"/>
  </r>
  <r>
    <n v="0"/>
    <s v="C"/>
    <n v="4025137"/>
    <x v="0"/>
    <n v="4"/>
    <n v="550017618"/>
    <d v="2017-11-30T00:00:00"/>
    <d v="2023-12-30T00:00:00"/>
    <n v="0"/>
    <n v="1"/>
    <n v="0"/>
    <n v="30"/>
    <n v="2"/>
    <n v="22490513"/>
    <n v="24960000"/>
    <n v="15492"/>
    <n v="596"/>
    <n v="15186"/>
    <n v="571"/>
    <n v="0"/>
    <n v="0"/>
    <m/>
    <n v="0"/>
    <n v="0"/>
    <n v="0"/>
    <m/>
    <m/>
    <d v="2021-02-26T00:00:00"/>
    <n v="1"/>
    <s v="O"/>
    <n v="1"/>
    <n v="30"/>
    <n v="0"/>
    <m/>
    <m/>
    <m/>
    <m/>
    <m/>
    <m/>
    <n v="1"/>
    <n v="1"/>
    <m/>
    <m/>
    <n v="23770"/>
    <s v="CREDITOS DE CONSUMO"/>
    <n v="0"/>
    <n v="0"/>
    <n v="890480123"/>
    <s v="UNIVERSIDAD DE CARTAGENA"/>
    <n v="5"/>
    <m/>
    <m/>
    <m/>
    <m/>
    <n v="2"/>
    <n v="7"/>
    <n v="2"/>
  </r>
  <r>
    <n v="0"/>
    <s v="C"/>
    <n v="4025137"/>
    <x v="0"/>
    <n v="4"/>
    <n v="550017851"/>
    <d v="2017-12-23T00:00:00"/>
    <d v="2023-12-30T00:00:00"/>
    <n v="0"/>
    <n v="1"/>
    <n v="0"/>
    <n v="30"/>
    <n v="2"/>
    <n v="22490513"/>
    <n v="24960000"/>
    <n v="62781"/>
    <n v="2414"/>
    <n v="58999"/>
    <n v="0"/>
    <n v="0"/>
    <n v="0"/>
    <m/>
    <n v="0"/>
    <n v="0"/>
    <n v="0"/>
    <m/>
    <m/>
    <d v="2021-03-30T00:00:00"/>
    <n v="1"/>
    <s v="O"/>
    <n v="1"/>
    <n v="30"/>
    <n v="0"/>
    <m/>
    <m/>
    <m/>
    <m/>
    <m/>
    <m/>
    <n v="1"/>
    <n v="1"/>
    <m/>
    <m/>
    <n v="92349"/>
    <s v="CREDITOS DE CONSUMO"/>
    <n v="0"/>
    <n v="0"/>
    <n v="890480123"/>
    <s v="UNIVERSIDAD DE CARTAGENA"/>
    <n v="5"/>
    <m/>
    <m/>
    <m/>
    <m/>
    <n v="2"/>
    <n v="7"/>
    <n v="2"/>
  </r>
  <r>
    <n v="0"/>
    <s v="C"/>
    <n v="4025137"/>
    <x v="0"/>
    <n v="4"/>
    <n v="550018321"/>
    <d v="2018-02-24T00:00:00"/>
    <d v="2023-12-30T00:00:00"/>
    <n v="30"/>
    <n v="1"/>
    <n v="0"/>
    <n v="30"/>
    <n v="2"/>
    <n v="22490513"/>
    <n v="24960000"/>
    <n v="40546"/>
    <n v="1559"/>
    <n v="39747"/>
    <n v="1499"/>
    <n v="0"/>
    <n v="0"/>
    <m/>
    <n v="0"/>
    <n v="0"/>
    <n v="0"/>
    <m/>
    <m/>
    <d v="2021-02-26T00:00:00"/>
    <n v="1"/>
    <s v="O"/>
    <n v="1"/>
    <n v="30"/>
    <n v="2"/>
    <m/>
    <m/>
    <m/>
    <m/>
    <m/>
    <m/>
    <n v="1"/>
    <n v="1"/>
    <m/>
    <m/>
    <n v="62215"/>
    <s v="CREDITOS DE CONSUMO"/>
    <n v="0"/>
    <n v="0"/>
    <n v="890480123"/>
    <s v="UNIVERSIDAD DE CARTAGENA"/>
    <n v="5"/>
    <m/>
    <m/>
    <m/>
    <m/>
    <n v="2"/>
    <n v="7"/>
    <n v="2"/>
  </r>
  <r>
    <n v="0"/>
    <s v="C"/>
    <n v="4025137"/>
    <x v="0"/>
    <n v="4"/>
    <n v="550018690"/>
    <d v="2018-04-19T00:00:00"/>
    <d v="2023-12-30T00:00:00"/>
    <n v="0"/>
    <n v="1"/>
    <n v="0"/>
    <n v="30"/>
    <n v="2"/>
    <n v="22490513"/>
    <n v="24960000"/>
    <n v="110265"/>
    <n v="4239"/>
    <n v="103625"/>
    <n v="0"/>
    <n v="0"/>
    <n v="0"/>
    <m/>
    <n v="0"/>
    <n v="0"/>
    <n v="0"/>
    <m/>
    <m/>
    <d v="2021-03-30T00:00:00"/>
    <n v="1"/>
    <s v="O"/>
    <n v="1"/>
    <n v="30"/>
    <n v="0"/>
    <m/>
    <m/>
    <m/>
    <m/>
    <m/>
    <m/>
    <n v="1"/>
    <n v="1"/>
    <m/>
    <m/>
    <n v="162201"/>
    <s v="CREDITOS DE CONSUMO"/>
    <n v="0"/>
    <n v="0"/>
    <n v="890480123"/>
    <s v="UNIVERSIDAD DE CARTAGENA"/>
    <n v="5"/>
    <m/>
    <m/>
    <m/>
    <m/>
    <n v="2"/>
    <n v="7"/>
    <n v="2"/>
  </r>
  <r>
    <n v="0"/>
    <s v="C"/>
    <n v="4025137"/>
    <x v="0"/>
    <n v="4"/>
    <n v="550018970"/>
    <d v="2018-05-24T00:00:00"/>
    <d v="2023-12-30T00:00:00"/>
    <n v="0"/>
    <n v="1"/>
    <n v="0"/>
    <n v="30"/>
    <n v="2"/>
    <n v="22490513"/>
    <n v="24960000"/>
    <n v="77861"/>
    <n v="2993"/>
    <n v="73173"/>
    <n v="0"/>
    <n v="0"/>
    <n v="0"/>
    <m/>
    <n v="0"/>
    <n v="0"/>
    <n v="0"/>
    <m/>
    <m/>
    <d v="2021-03-30T00:00:00"/>
    <n v="1"/>
    <s v="O"/>
    <n v="1"/>
    <n v="30"/>
    <n v="0"/>
    <m/>
    <m/>
    <m/>
    <m/>
    <m/>
    <m/>
    <n v="1"/>
    <n v="1"/>
    <m/>
    <m/>
    <n v="114535"/>
    <s v="CREDITOS DE CONSUMO"/>
    <n v="0"/>
    <n v="0"/>
    <n v="890480123"/>
    <s v="UNIVERSIDAD DE CARTAGENA"/>
    <n v="5"/>
    <m/>
    <m/>
    <m/>
    <m/>
    <n v="2"/>
    <n v="7"/>
    <n v="2"/>
  </r>
  <r>
    <n v="0"/>
    <s v="C"/>
    <n v="4025137"/>
    <x v="0"/>
    <n v="4"/>
    <n v="550019165"/>
    <d v="2018-06-20T00:00:00"/>
    <d v="2023-12-30T00:00:00"/>
    <n v="0"/>
    <n v="1"/>
    <n v="0"/>
    <n v="30"/>
    <n v="2"/>
    <n v="22490513"/>
    <n v="24960000"/>
    <n v="62775"/>
    <n v="2413"/>
    <n v="58996"/>
    <n v="0"/>
    <n v="0"/>
    <n v="0"/>
    <m/>
    <n v="0"/>
    <n v="0"/>
    <n v="0"/>
    <m/>
    <m/>
    <d v="2021-03-30T00:00:00"/>
    <n v="1"/>
    <s v="O"/>
    <n v="1"/>
    <n v="30"/>
    <n v="0"/>
    <m/>
    <m/>
    <m/>
    <m/>
    <m/>
    <m/>
    <n v="1"/>
    <n v="1"/>
    <m/>
    <m/>
    <n v="92345"/>
    <s v="CREDITOS DE CONSUMO"/>
    <n v="0"/>
    <n v="0"/>
    <n v="890480123"/>
    <s v="UNIVERSIDAD DE CARTAGENA"/>
    <n v="5"/>
    <m/>
    <m/>
    <m/>
    <m/>
    <n v="2"/>
    <n v="7"/>
    <n v="2"/>
  </r>
  <r>
    <n v="0"/>
    <s v="C"/>
    <n v="4025137"/>
    <x v="0"/>
    <n v="4"/>
    <n v="550019364"/>
    <d v="2018-07-25T00:00:00"/>
    <d v="2023-12-30T00:00:00"/>
    <n v="30"/>
    <n v="1"/>
    <n v="0"/>
    <n v="30"/>
    <n v="2"/>
    <n v="22490513"/>
    <n v="24960000"/>
    <n v="48221"/>
    <n v="1854"/>
    <n v="47271"/>
    <n v="1799"/>
    <n v="0"/>
    <n v="0"/>
    <m/>
    <n v="0"/>
    <n v="0"/>
    <n v="0"/>
    <m/>
    <m/>
    <d v="2021-02-26T00:00:00"/>
    <n v="1"/>
    <s v="O"/>
    <n v="1"/>
    <n v="30"/>
    <n v="8"/>
    <m/>
    <m/>
    <m/>
    <m/>
    <m/>
    <m/>
    <n v="1"/>
    <n v="1"/>
    <m/>
    <m/>
    <n v="73992"/>
    <s v="CREDITOS DE CONSUMO"/>
    <n v="0"/>
    <n v="0"/>
    <n v="890480123"/>
    <s v="UNIVERSIDAD DE CARTAGENA"/>
    <n v="5"/>
    <m/>
    <m/>
    <m/>
    <m/>
    <n v="2"/>
    <n v="7"/>
    <n v="2"/>
  </r>
  <r>
    <n v="0"/>
    <s v="C"/>
    <n v="4025137"/>
    <x v="0"/>
    <n v="4"/>
    <n v="550019630"/>
    <d v="2018-09-02T00:00:00"/>
    <d v="2023-12-30T00:00:00"/>
    <n v="0"/>
    <n v="1"/>
    <n v="0"/>
    <n v="30"/>
    <n v="2"/>
    <n v="22490513"/>
    <n v="24960000"/>
    <n v="95385"/>
    <n v="3667"/>
    <n v="91518"/>
    <n v="1939"/>
    <n v="0"/>
    <n v="0"/>
    <m/>
    <n v="0"/>
    <n v="0"/>
    <n v="0"/>
    <m/>
    <m/>
    <d v="2021-02-26T00:00:00"/>
    <n v="1"/>
    <s v="O"/>
    <n v="1"/>
    <n v="30"/>
    <n v="0"/>
    <m/>
    <m/>
    <m/>
    <m/>
    <m/>
    <m/>
    <n v="1"/>
    <n v="1"/>
    <m/>
    <m/>
    <n v="143250"/>
    <s v="CREDITOS DE CONSUMO"/>
    <n v="0"/>
    <n v="0"/>
    <n v="890480123"/>
    <s v="UNIVERSIDAD DE CARTAGENA"/>
    <n v="5"/>
    <m/>
    <m/>
    <m/>
    <m/>
    <n v="2"/>
    <n v="7"/>
    <n v="2"/>
  </r>
  <r>
    <n v="0"/>
    <s v="C"/>
    <n v="4025137"/>
    <x v="0"/>
    <n v="4"/>
    <n v="550019913"/>
    <d v="2018-10-16T00:00:00"/>
    <d v="2023-12-30T00:00:00"/>
    <n v="0"/>
    <n v="1"/>
    <n v="0"/>
    <n v="30"/>
    <n v="2"/>
    <n v="22490513"/>
    <n v="24960000"/>
    <n v="54931"/>
    <n v="2112"/>
    <n v="51623"/>
    <n v="0"/>
    <n v="0"/>
    <n v="0"/>
    <m/>
    <n v="0"/>
    <n v="0"/>
    <n v="0"/>
    <m/>
    <m/>
    <d v="2021-03-30T00:00:00"/>
    <n v="1"/>
    <s v="O"/>
    <n v="1"/>
    <n v="30"/>
    <n v="0"/>
    <m/>
    <m/>
    <m/>
    <m/>
    <m/>
    <m/>
    <n v="1"/>
    <n v="1"/>
    <m/>
    <m/>
    <n v="80804"/>
    <s v="CREDITOS DE CONSUMO"/>
    <n v="0"/>
    <n v="0"/>
    <n v="890480123"/>
    <s v="UNIVERSIDAD DE CARTAGENA"/>
    <n v="5"/>
    <m/>
    <m/>
    <m/>
    <m/>
    <n v="2"/>
    <n v="7"/>
    <n v="2"/>
  </r>
  <r>
    <n v="0"/>
    <s v="C"/>
    <n v="4025137"/>
    <x v="0"/>
    <n v="4"/>
    <n v="550020018"/>
    <d v="2018-11-03T00:00:00"/>
    <d v="2023-12-30T00:00:00"/>
    <n v="0"/>
    <n v="1"/>
    <n v="0"/>
    <n v="30"/>
    <n v="2"/>
    <n v="22490513"/>
    <n v="24960000"/>
    <n v="15364"/>
    <n v="591"/>
    <n v="15061"/>
    <n v="571"/>
    <n v="0"/>
    <n v="0"/>
    <m/>
    <n v="0"/>
    <n v="0"/>
    <n v="0"/>
    <m/>
    <m/>
    <d v="2021-02-26T00:00:00"/>
    <n v="1"/>
    <s v="O"/>
    <n v="1"/>
    <n v="30"/>
    <n v="0"/>
    <m/>
    <m/>
    <m/>
    <m/>
    <m/>
    <m/>
    <n v="1"/>
    <n v="1"/>
    <m/>
    <m/>
    <n v="23575"/>
    <s v="CREDITOS DE CONSUMO"/>
    <n v="0"/>
    <n v="0"/>
    <n v="890480123"/>
    <s v="UNIVERSIDAD DE CARTAGENA"/>
    <n v="5"/>
    <m/>
    <m/>
    <m/>
    <m/>
    <n v="2"/>
    <n v="7"/>
    <n v="2"/>
  </r>
  <r>
    <n v="0"/>
    <s v="C"/>
    <n v="4025137"/>
    <x v="0"/>
    <n v="4"/>
    <n v="550020020"/>
    <d v="2018-11-03T00:00:00"/>
    <d v="2023-12-30T00:00:00"/>
    <n v="30"/>
    <n v="1"/>
    <n v="0"/>
    <n v="30"/>
    <n v="2"/>
    <n v="22490513"/>
    <n v="24960000"/>
    <n v="14705"/>
    <n v="565"/>
    <n v="14416"/>
    <n v="540"/>
    <n v="0"/>
    <n v="0"/>
    <m/>
    <n v="0"/>
    <n v="0"/>
    <n v="0"/>
    <m/>
    <m/>
    <d v="2021-02-26T00:00:00"/>
    <n v="1"/>
    <s v="O"/>
    <n v="1"/>
    <n v="30"/>
    <n v="6"/>
    <m/>
    <m/>
    <m/>
    <m/>
    <m/>
    <m/>
    <n v="1"/>
    <n v="1"/>
    <m/>
    <m/>
    <n v="22565"/>
    <s v="CREDITOS DE CONSUMO"/>
    <n v="0"/>
    <n v="0"/>
    <n v="890480123"/>
    <s v="UNIVERSIDAD DE CARTAGENA"/>
    <n v="5"/>
    <m/>
    <m/>
    <m/>
    <m/>
    <n v="2"/>
    <n v="7"/>
    <n v="2"/>
  </r>
  <r>
    <n v="0"/>
    <s v="C"/>
    <n v="4025137"/>
    <x v="0"/>
    <n v="4"/>
    <n v="550020062"/>
    <d v="2018-11-10T00:00:00"/>
    <d v="2023-12-30T00:00:00"/>
    <n v="30"/>
    <n v="1"/>
    <n v="0"/>
    <n v="30"/>
    <n v="2"/>
    <n v="22490513"/>
    <n v="24960000"/>
    <n v="30497"/>
    <n v="1172"/>
    <n v="29897"/>
    <n v="1139"/>
    <n v="0"/>
    <n v="0"/>
    <m/>
    <n v="0"/>
    <n v="0"/>
    <n v="0"/>
    <m/>
    <m/>
    <d v="2021-02-26T00:00:00"/>
    <n v="1"/>
    <s v="O"/>
    <n v="1"/>
    <n v="30"/>
    <n v="10"/>
    <m/>
    <m/>
    <m/>
    <m/>
    <m/>
    <m/>
    <n v="1"/>
    <n v="1"/>
    <m/>
    <m/>
    <n v="46797"/>
    <s v="CREDITOS DE CONSUMO"/>
    <n v="0"/>
    <n v="0"/>
    <n v="890480123"/>
    <s v="UNIVERSIDAD DE CARTAGENA"/>
    <n v="5"/>
    <m/>
    <m/>
    <m/>
    <m/>
    <n v="2"/>
    <n v="7"/>
    <n v="2"/>
  </r>
  <r>
    <n v="0"/>
    <s v="C"/>
    <n v="4025137"/>
    <x v="0"/>
    <n v="4"/>
    <n v="550020222"/>
    <d v="2018-11-30T00:00:00"/>
    <d v="2023-12-30T00:00:00"/>
    <n v="0"/>
    <n v="1"/>
    <n v="0"/>
    <n v="30"/>
    <n v="2"/>
    <n v="22490513"/>
    <n v="24960000"/>
    <n v="65811"/>
    <n v="2530"/>
    <n v="61847"/>
    <n v="0"/>
    <n v="0"/>
    <n v="0"/>
    <m/>
    <n v="0"/>
    <n v="0"/>
    <n v="0"/>
    <m/>
    <m/>
    <d v="2021-03-30T00:00:00"/>
    <n v="1"/>
    <s v="O"/>
    <n v="1"/>
    <n v="30"/>
    <n v="0"/>
    <m/>
    <m/>
    <m/>
    <m/>
    <m/>
    <m/>
    <n v="1"/>
    <n v="1"/>
    <m/>
    <m/>
    <n v="96807"/>
    <s v="CREDITOS DE CONSUMO"/>
    <n v="0"/>
    <n v="0"/>
    <n v="890480123"/>
    <s v="UNIVERSIDAD DE CARTAGENA"/>
    <n v="5"/>
    <m/>
    <m/>
    <m/>
    <m/>
    <n v="2"/>
    <n v="7"/>
    <n v="2"/>
  </r>
  <r>
    <n v="0"/>
    <s v="C"/>
    <n v="4025137"/>
    <x v="0"/>
    <n v="4"/>
    <n v="550020403"/>
    <d v="2019-01-02T00:00:00"/>
    <d v="2023-12-30T00:00:00"/>
    <n v="0"/>
    <n v="1"/>
    <n v="0"/>
    <n v="30"/>
    <n v="2"/>
    <n v="22490513"/>
    <n v="24960000"/>
    <n v="70723"/>
    <n v="2719"/>
    <n v="66463"/>
    <n v="0"/>
    <n v="0"/>
    <n v="0"/>
    <m/>
    <n v="0"/>
    <n v="0"/>
    <n v="0"/>
    <m/>
    <m/>
    <d v="2021-03-30T00:00:00"/>
    <n v="1"/>
    <s v="O"/>
    <n v="1"/>
    <n v="30"/>
    <n v="0"/>
    <m/>
    <m/>
    <m/>
    <m/>
    <m/>
    <m/>
    <n v="1"/>
    <n v="1"/>
    <m/>
    <m/>
    <n v="104032"/>
    <s v="CREDITOS DE CONSUMO"/>
    <n v="0"/>
    <n v="0"/>
    <n v="890480123"/>
    <s v="UNIVERSIDAD DE CARTAGENA"/>
    <n v="5"/>
    <m/>
    <m/>
    <m/>
    <m/>
    <n v="2"/>
    <n v="7"/>
    <n v="2"/>
  </r>
  <r>
    <n v="0"/>
    <s v="C"/>
    <n v="4025137"/>
    <x v="0"/>
    <n v="4"/>
    <n v="550020593"/>
    <d v="2019-01-31T00:00:00"/>
    <d v="2023-12-30T00:00:00"/>
    <n v="30"/>
    <n v="1"/>
    <n v="0"/>
    <n v="30"/>
    <n v="2"/>
    <n v="22490513"/>
    <n v="24960000"/>
    <n v="47183"/>
    <n v="1814"/>
    <n v="46253"/>
    <n v="1740"/>
    <n v="0"/>
    <n v="0"/>
    <m/>
    <n v="0"/>
    <n v="0"/>
    <n v="0"/>
    <m/>
    <m/>
    <d v="2021-02-26T00:00:00"/>
    <n v="1"/>
    <s v="O"/>
    <n v="1"/>
    <n v="30"/>
    <n v="5"/>
    <m/>
    <m/>
    <m/>
    <m/>
    <m/>
    <m/>
    <n v="1"/>
    <n v="1"/>
    <m/>
    <m/>
    <n v="72398"/>
    <s v="CREDITOS DE CONSUMO"/>
    <n v="0"/>
    <n v="0"/>
    <n v="890480123"/>
    <s v="UNIVERSIDAD DE CARTAGENA"/>
    <n v="5"/>
    <m/>
    <m/>
    <m/>
    <m/>
    <n v="2"/>
    <n v="7"/>
    <n v="2"/>
  </r>
  <r>
    <n v="0"/>
    <s v="C"/>
    <n v="4025137"/>
    <x v="0"/>
    <n v="4"/>
    <n v="550020668"/>
    <d v="2019-02-14T00:00:00"/>
    <d v="2023-12-30T00:00:00"/>
    <n v="0"/>
    <n v="1"/>
    <n v="0"/>
    <n v="30"/>
    <n v="2"/>
    <n v="22490513"/>
    <n v="24960000"/>
    <n v="25516"/>
    <n v="981"/>
    <n v="25013"/>
    <n v="959"/>
    <n v="0"/>
    <n v="0"/>
    <m/>
    <n v="0"/>
    <n v="0"/>
    <n v="0"/>
    <m/>
    <m/>
    <d v="2021-02-26T00:00:00"/>
    <n v="1"/>
    <s v="O"/>
    <n v="1"/>
    <n v="30"/>
    <n v="0"/>
    <m/>
    <m/>
    <m/>
    <m/>
    <m/>
    <m/>
    <n v="1"/>
    <n v="1"/>
    <m/>
    <m/>
    <n v="39152"/>
    <s v="CREDITOS DE CONSUMO"/>
    <n v="0"/>
    <n v="0"/>
    <n v="890480123"/>
    <s v="UNIVERSIDAD DE CARTAGENA"/>
    <n v="5"/>
    <m/>
    <m/>
    <m/>
    <m/>
    <n v="2"/>
    <n v="7"/>
    <n v="2"/>
  </r>
  <r>
    <n v="0"/>
    <s v="C"/>
    <n v="4025137"/>
    <x v="0"/>
    <n v="4"/>
    <n v="550020887"/>
    <d v="2019-03-21T00:00:00"/>
    <d v="2023-12-30T00:00:00"/>
    <n v="30"/>
    <n v="1"/>
    <n v="0"/>
    <n v="30"/>
    <n v="2"/>
    <n v="22490513"/>
    <n v="24960000"/>
    <n v="47641"/>
    <n v="1832"/>
    <n v="46702"/>
    <n v="1771"/>
    <n v="0"/>
    <n v="0"/>
    <m/>
    <n v="0"/>
    <n v="0"/>
    <n v="0"/>
    <m/>
    <m/>
    <d v="2021-02-26T00:00:00"/>
    <n v="1"/>
    <s v="O"/>
    <n v="1"/>
    <n v="30"/>
    <n v="12"/>
    <m/>
    <m/>
    <m/>
    <m/>
    <m/>
    <m/>
    <n v="1"/>
    <n v="1"/>
    <m/>
    <m/>
    <n v="73101"/>
    <s v="CREDITOS DE CONSUMO"/>
    <n v="0"/>
    <n v="0"/>
    <n v="890480123"/>
    <s v="UNIVERSIDAD DE CARTAGENA"/>
    <n v="5"/>
    <m/>
    <m/>
    <m/>
    <m/>
    <n v="2"/>
    <n v="7"/>
    <n v="2"/>
  </r>
  <r>
    <n v="0"/>
    <s v="C"/>
    <n v="4025137"/>
    <x v="0"/>
    <n v="4"/>
    <n v="550020888"/>
    <d v="2019-03-21T00:00:00"/>
    <d v="2023-12-30T00:00:00"/>
    <n v="0"/>
    <n v="1"/>
    <n v="0"/>
    <n v="30"/>
    <n v="2"/>
    <n v="22490513"/>
    <n v="24960000"/>
    <n v="33295"/>
    <n v="1280"/>
    <n v="32639"/>
    <n v="1231"/>
    <n v="0"/>
    <n v="0"/>
    <m/>
    <n v="0"/>
    <n v="0"/>
    <n v="0"/>
    <m/>
    <m/>
    <d v="2021-02-26T00:00:00"/>
    <n v="1"/>
    <s v="O"/>
    <n v="1"/>
    <n v="30"/>
    <n v="0"/>
    <m/>
    <m/>
    <m/>
    <m/>
    <m/>
    <m/>
    <n v="1"/>
    <n v="1"/>
    <m/>
    <m/>
    <n v="51089"/>
    <s v="CREDITOS DE CONSUMO"/>
    <n v="0"/>
    <n v="0"/>
    <n v="890480123"/>
    <s v="UNIVERSIDAD DE CARTAGENA"/>
    <n v="5"/>
    <m/>
    <m/>
    <m/>
    <m/>
    <n v="2"/>
    <n v="7"/>
    <n v="2"/>
  </r>
  <r>
    <n v="0"/>
    <s v="C"/>
    <n v="4025137"/>
    <x v="0"/>
    <n v="4"/>
    <n v="550020950"/>
    <d v="2019-04-01T00:00:00"/>
    <d v="2023-12-30T00:00:00"/>
    <n v="0"/>
    <n v="1"/>
    <n v="0"/>
    <n v="30"/>
    <n v="2"/>
    <n v="22490513"/>
    <n v="24960000"/>
    <n v="52935"/>
    <n v="2035"/>
    <n v="49748"/>
    <n v="0"/>
    <n v="0"/>
    <n v="0"/>
    <m/>
    <n v="0"/>
    <n v="0"/>
    <n v="0"/>
    <m/>
    <m/>
    <d v="2021-03-30T00:00:00"/>
    <n v="1"/>
    <s v="O"/>
    <n v="1"/>
    <n v="30"/>
    <n v="0"/>
    <m/>
    <m/>
    <m/>
    <m/>
    <m/>
    <m/>
    <n v="1"/>
    <n v="1"/>
    <m/>
    <m/>
    <n v="77869"/>
    <s v="CREDITOS DE CONSUMO"/>
    <n v="0"/>
    <n v="0"/>
    <n v="890480123"/>
    <s v="UNIVERSIDAD DE CARTAGENA"/>
    <n v="5"/>
    <m/>
    <m/>
    <m/>
    <m/>
    <n v="2"/>
    <n v="7"/>
    <n v="2"/>
  </r>
  <r>
    <n v="0"/>
    <s v="C"/>
    <n v="4025137"/>
    <x v="0"/>
    <n v="4"/>
    <n v="550021027"/>
    <d v="2019-04-11T00:00:00"/>
    <d v="2023-12-30T00:00:00"/>
    <n v="30"/>
    <n v="1"/>
    <n v="0"/>
    <n v="30"/>
    <n v="2"/>
    <n v="22490513"/>
    <n v="24960000"/>
    <n v="31663"/>
    <n v="1217"/>
    <n v="31039"/>
    <n v="1171"/>
    <n v="0"/>
    <n v="0"/>
    <m/>
    <n v="0"/>
    <n v="0"/>
    <n v="0"/>
    <m/>
    <m/>
    <d v="2021-02-26T00:00:00"/>
    <n v="1"/>
    <s v="O"/>
    <n v="1"/>
    <n v="30"/>
    <n v="7"/>
    <m/>
    <m/>
    <m/>
    <m/>
    <m/>
    <m/>
    <n v="1"/>
    <n v="1"/>
    <m/>
    <m/>
    <n v="48584"/>
    <s v="CREDITOS DE CONSUMO"/>
    <n v="0"/>
    <n v="0"/>
    <n v="890480123"/>
    <s v="UNIVERSIDAD DE CARTAGENA"/>
    <n v="5"/>
    <m/>
    <m/>
    <m/>
    <m/>
    <n v="2"/>
    <n v="7"/>
    <n v="2"/>
  </r>
  <r>
    <n v="0"/>
    <s v="C"/>
    <n v="4025137"/>
    <x v="0"/>
    <n v="4"/>
    <n v="550021151"/>
    <d v="2019-04-30T00:00:00"/>
    <d v="2023-12-30T00:00:00"/>
    <n v="0"/>
    <n v="1"/>
    <n v="0"/>
    <n v="30"/>
    <n v="2"/>
    <n v="22490513"/>
    <n v="24960000"/>
    <n v="55730"/>
    <n v="2143"/>
    <n v="52372"/>
    <n v="0"/>
    <n v="0"/>
    <n v="0"/>
    <m/>
    <n v="0"/>
    <n v="0"/>
    <n v="0"/>
    <m/>
    <m/>
    <d v="2021-03-30T00:00:00"/>
    <n v="1"/>
    <s v="O"/>
    <n v="1"/>
    <n v="30"/>
    <n v="0"/>
    <m/>
    <m/>
    <m/>
    <m/>
    <m/>
    <m/>
    <n v="1"/>
    <n v="1"/>
    <m/>
    <m/>
    <n v="81976"/>
    <s v="CREDITOS DE CONSUMO"/>
    <n v="0"/>
    <n v="0"/>
    <n v="890480123"/>
    <s v="UNIVERSIDAD DE CARTAGENA"/>
    <n v="5"/>
    <m/>
    <m/>
    <m/>
    <m/>
    <n v="2"/>
    <n v="7"/>
    <n v="2"/>
  </r>
  <r>
    <n v="0"/>
    <s v="C"/>
    <n v="4025137"/>
    <x v="0"/>
    <n v="4"/>
    <n v="550021613"/>
    <d v="2019-06-12T00:00:00"/>
    <d v="2023-12-30T00:00:00"/>
    <n v="0"/>
    <n v="1"/>
    <n v="0"/>
    <n v="30"/>
    <n v="2"/>
    <n v="22490513"/>
    <n v="24960000"/>
    <n v="63298"/>
    <n v="2433"/>
    <n v="59487"/>
    <n v="0"/>
    <n v="0"/>
    <n v="0"/>
    <m/>
    <n v="0"/>
    <n v="0"/>
    <n v="0"/>
    <m/>
    <m/>
    <d v="2021-03-30T00:00:00"/>
    <n v="1"/>
    <s v="O"/>
    <n v="1"/>
    <n v="30"/>
    <n v="0"/>
    <m/>
    <m/>
    <m/>
    <m/>
    <m/>
    <m/>
    <n v="1"/>
    <n v="1"/>
    <m/>
    <m/>
    <n v="93113"/>
    <s v="CREDITOS DE CONSUMO"/>
    <n v="0"/>
    <n v="0"/>
    <n v="890480123"/>
    <s v="UNIVERSIDAD DE CARTAGENA"/>
    <n v="5"/>
    <m/>
    <m/>
    <m/>
    <m/>
    <n v="2"/>
    <n v="7"/>
    <n v="2"/>
  </r>
  <r>
    <n v="0"/>
    <s v="C"/>
    <n v="4025137"/>
    <x v="0"/>
    <n v="4"/>
    <n v="550021614"/>
    <d v="2019-06-12T00:00:00"/>
    <d v="2023-12-30T00:00:00"/>
    <n v="0"/>
    <n v="1"/>
    <n v="0"/>
    <n v="30"/>
    <n v="2"/>
    <n v="22490513"/>
    <n v="24960000"/>
    <n v="63510"/>
    <n v="2442"/>
    <n v="59684"/>
    <n v="0"/>
    <n v="0"/>
    <n v="0"/>
    <m/>
    <n v="0"/>
    <n v="0"/>
    <n v="0"/>
    <m/>
    <m/>
    <d v="2021-03-30T00:00:00"/>
    <n v="1"/>
    <s v="O"/>
    <n v="1"/>
    <n v="30"/>
    <n v="0"/>
    <m/>
    <m/>
    <m/>
    <m/>
    <m/>
    <m/>
    <n v="1"/>
    <n v="1"/>
    <m/>
    <m/>
    <n v="93422"/>
    <s v="CREDITOS DE CONSUMO"/>
    <n v="0"/>
    <n v="0"/>
    <n v="890480123"/>
    <s v="UNIVERSIDAD DE CARTAGENA"/>
    <n v="5"/>
    <m/>
    <m/>
    <m/>
    <m/>
    <n v="2"/>
    <n v="7"/>
    <n v="2"/>
  </r>
  <r>
    <n v="0"/>
    <s v="C"/>
    <n v="4025137"/>
    <x v="0"/>
    <n v="4"/>
    <n v="550022190"/>
    <d v="2019-08-15T00:00:00"/>
    <d v="2023-12-30T00:00:00"/>
    <n v="0"/>
    <n v="1"/>
    <n v="0"/>
    <n v="30"/>
    <n v="2"/>
    <n v="22490513"/>
    <n v="24960000"/>
    <n v="137448"/>
    <n v="5284"/>
    <n v="131774"/>
    <n v="2789"/>
    <n v="0"/>
    <n v="0"/>
    <m/>
    <n v="0"/>
    <n v="0"/>
    <n v="0"/>
    <m/>
    <m/>
    <d v="2021-02-26T00:00:00"/>
    <n v="1"/>
    <s v="O"/>
    <n v="1"/>
    <n v="30"/>
    <n v="0"/>
    <m/>
    <m/>
    <m/>
    <m/>
    <m/>
    <m/>
    <n v="1"/>
    <n v="1"/>
    <m/>
    <m/>
    <n v="206262"/>
    <s v="CREDITOS DE CONSUMO"/>
    <n v="0"/>
    <n v="0"/>
    <n v="890480123"/>
    <s v="UNIVERSIDAD DE CARTAGENA"/>
    <n v="5"/>
    <m/>
    <m/>
    <m/>
    <m/>
    <n v="2"/>
    <n v="7"/>
    <n v="2"/>
  </r>
  <r>
    <n v="0"/>
    <s v="C"/>
    <n v="4025137"/>
    <x v="0"/>
    <n v="4"/>
    <n v="550022191"/>
    <d v="2019-08-15T00:00:00"/>
    <d v="2023-12-30T00:00:00"/>
    <n v="0"/>
    <n v="1"/>
    <n v="0"/>
    <n v="30"/>
    <n v="2"/>
    <n v="22490513"/>
    <n v="24960000"/>
    <n v="68693"/>
    <n v="2641"/>
    <n v="64555"/>
    <n v="0"/>
    <n v="0"/>
    <n v="0"/>
    <m/>
    <n v="0"/>
    <n v="0"/>
    <n v="0"/>
    <m/>
    <m/>
    <d v="2021-03-30T00:00:00"/>
    <n v="1"/>
    <s v="O"/>
    <n v="1"/>
    <n v="30"/>
    <n v="0"/>
    <m/>
    <m/>
    <m/>
    <m/>
    <m/>
    <m/>
    <n v="1"/>
    <n v="1"/>
    <m/>
    <m/>
    <n v="101046"/>
    <s v="CREDITOS DE CONSUMO"/>
    <n v="0"/>
    <n v="0"/>
    <n v="890480123"/>
    <s v="UNIVERSIDAD DE CARTAGENA"/>
    <n v="5"/>
    <m/>
    <m/>
    <m/>
    <m/>
    <n v="2"/>
    <n v="7"/>
    <n v="2"/>
  </r>
  <r>
    <n v="0"/>
    <s v="C"/>
    <n v="4025137"/>
    <x v="0"/>
    <n v="4"/>
    <n v="550022246"/>
    <d v="2019-08-15T00:00:00"/>
    <d v="2023-12-30T00:00:00"/>
    <n v="0"/>
    <n v="1"/>
    <n v="0"/>
    <n v="30"/>
    <n v="2"/>
    <n v="22490513"/>
    <n v="24960000"/>
    <n v="206220"/>
    <n v="7928"/>
    <n v="197591"/>
    <n v="4183"/>
    <n v="0"/>
    <n v="0"/>
    <m/>
    <n v="0"/>
    <n v="0"/>
    <n v="0"/>
    <m/>
    <m/>
    <d v="2021-02-26T00:00:00"/>
    <n v="1"/>
    <s v="O"/>
    <n v="1"/>
    <n v="30"/>
    <n v="0"/>
    <m/>
    <m/>
    <m/>
    <m/>
    <m/>
    <m/>
    <n v="1"/>
    <n v="1"/>
    <m/>
    <m/>
    <n v="309283"/>
    <s v="CREDITOS DE CONSUMO"/>
    <n v="0"/>
    <n v="0"/>
    <n v="890480123"/>
    <s v="UNIVERSIDAD DE CARTAGENA"/>
    <n v="5"/>
    <m/>
    <m/>
    <m/>
    <m/>
    <n v="2"/>
    <n v="7"/>
    <n v="2"/>
  </r>
  <r>
    <n v="0"/>
    <s v="C"/>
    <n v="4025137"/>
    <x v="0"/>
    <n v="4"/>
    <n v="550023152"/>
    <d v="2019-11-26T00:00:00"/>
    <d v="2023-12-30T00:00:00"/>
    <n v="0"/>
    <n v="1"/>
    <n v="0"/>
    <n v="30"/>
    <n v="2"/>
    <n v="22490513"/>
    <n v="24960000"/>
    <n v="78451"/>
    <n v="3016"/>
    <n v="75285"/>
    <n v="1598"/>
    <n v="0"/>
    <n v="0"/>
    <m/>
    <n v="0"/>
    <n v="0"/>
    <n v="0"/>
    <m/>
    <m/>
    <d v="2021-02-26T00:00:00"/>
    <n v="1"/>
    <s v="O"/>
    <n v="1"/>
    <n v="30"/>
    <n v="0"/>
    <m/>
    <m/>
    <m/>
    <m/>
    <m/>
    <m/>
    <n v="1"/>
    <n v="1"/>
    <m/>
    <m/>
    <n v="117841"/>
    <s v="CREDITOS DE CONSUMO"/>
    <n v="0"/>
    <n v="0"/>
    <n v="890480123"/>
    <s v="UNIVERSIDAD DE CARTAGENA"/>
    <n v="5"/>
    <m/>
    <m/>
    <m/>
    <m/>
    <n v="2"/>
    <n v="7"/>
    <n v="2"/>
  </r>
  <r>
    <n v="0"/>
    <s v="C"/>
    <n v="4025137"/>
    <x v="0"/>
    <n v="4"/>
    <n v="550023382"/>
    <d v="2020-01-10T00:00:00"/>
    <d v="2023-12-30T00:00:00"/>
    <n v="0"/>
    <n v="1"/>
    <n v="0"/>
    <n v="30"/>
    <n v="2"/>
    <n v="22490513"/>
    <n v="24960000"/>
    <n v="229143"/>
    <n v="8809"/>
    <n v="219590"/>
    <n v="4659"/>
    <n v="0"/>
    <n v="0"/>
    <m/>
    <n v="0"/>
    <n v="0"/>
    <n v="0"/>
    <m/>
    <m/>
    <d v="2021-02-26T00:00:00"/>
    <n v="1"/>
    <s v="O"/>
    <n v="1"/>
    <n v="30"/>
    <n v="0"/>
    <m/>
    <m/>
    <m/>
    <m/>
    <m/>
    <m/>
    <n v="1"/>
    <n v="1"/>
    <m/>
    <m/>
    <n v="343717"/>
    <s v="CREDITOS DE CONSUMO"/>
    <n v="0"/>
    <n v="0"/>
    <n v="890480123"/>
    <s v="UNIVERSIDAD DE CARTAGENA"/>
    <n v="5"/>
    <m/>
    <m/>
    <m/>
    <m/>
    <n v="2"/>
    <n v="7"/>
    <n v="2"/>
  </r>
  <r>
    <n v="0"/>
    <s v="C"/>
    <n v="4025137"/>
    <x v="0"/>
    <n v="4"/>
    <n v="550023632"/>
    <d v="2020-02-28T00:00:00"/>
    <d v="2023-12-30T00:00:00"/>
    <n v="0"/>
    <n v="1"/>
    <n v="0"/>
    <n v="30"/>
    <n v="2"/>
    <n v="22490513"/>
    <n v="24960000"/>
    <n v="78879"/>
    <n v="3032"/>
    <n v="74130"/>
    <n v="0"/>
    <n v="0"/>
    <n v="0"/>
    <m/>
    <n v="0"/>
    <n v="0"/>
    <n v="0"/>
    <m/>
    <m/>
    <d v="2021-03-30T00:00:00"/>
    <n v="1"/>
    <s v="O"/>
    <n v="1"/>
    <n v="30"/>
    <n v="0"/>
    <m/>
    <m/>
    <m/>
    <m/>
    <m/>
    <m/>
    <n v="1"/>
    <n v="1"/>
    <m/>
    <m/>
    <n v="116033"/>
    <s v="CREDITOS DE CONSUMO"/>
    <n v="0"/>
    <n v="0"/>
    <n v="890480123"/>
    <s v="UNIVERSIDAD DE CARTAGENA"/>
    <n v="5"/>
    <m/>
    <m/>
    <m/>
    <m/>
    <n v="2"/>
    <n v="7"/>
    <n v="2"/>
  </r>
  <r>
    <n v="0"/>
    <s v="C"/>
    <n v="4025137"/>
    <x v="0"/>
    <n v="4"/>
    <n v="550023665"/>
    <d v="2020-03-03T00:00:00"/>
    <d v="2023-12-30T00:00:00"/>
    <n v="0"/>
    <n v="1"/>
    <n v="0"/>
    <n v="30"/>
    <n v="2"/>
    <n v="22490513"/>
    <n v="24960000"/>
    <n v="13577"/>
    <n v="522"/>
    <n v="13309"/>
    <n v="511"/>
    <n v="0"/>
    <n v="0"/>
    <m/>
    <n v="0"/>
    <n v="0"/>
    <n v="0"/>
    <m/>
    <m/>
    <d v="2021-02-26T00:00:00"/>
    <n v="1"/>
    <s v="O"/>
    <n v="1"/>
    <n v="30"/>
    <n v="0"/>
    <m/>
    <m/>
    <m/>
    <m/>
    <m/>
    <m/>
    <n v="1"/>
    <n v="1"/>
    <m/>
    <m/>
    <n v="20832"/>
    <s v="CREDITOS DE CONSUMO"/>
    <n v="0"/>
    <n v="0"/>
    <n v="890480123"/>
    <s v="UNIVERSIDAD DE CARTAGENA"/>
    <n v="5"/>
    <m/>
    <m/>
    <m/>
    <m/>
    <n v="2"/>
    <n v="7"/>
    <n v="2"/>
  </r>
  <r>
    <n v="0"/>
    <s v="C"/>
    <n v="4025137"/>
    <x v="0"/>
    <n v="4"/>
    <n v="550024638"/>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n v="4025137"/>
    <x v="0"/>
    <n v="4"/>
    <n v="550024639"/>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n v="4025137"/>
    <x v="0"/>
    <n v="4"/>
    <n v="550024770"/>
    <d v="2020-11-03T00:00:00"/>
    <d v="2023-11-30T00:00:00"/>
    <n v="0"/>
    <n v="1"/>
    <n v="0"/>
    <n v="30"/>
    <n v="2"/>
    <n v="22490513"/>
    <n v="24960000"/>
    <n v="140000"/>
    <n v="5382"/>
    <n v="131299"/>
    <n v="2788"/>
    <n v="0"/>
    <n v="0"/>
    <m/>
    <n v="0"/>
    <n v="0"/>
    <n v="0"/>
    <m/>
    <m/>
    <d v="2021-02-26T00:00:00"/>
    <n v="1"/>
    <s v="O"/>
    <n v="1"/>
    <n v="30"/>
    <n v="0"/>
    <m/>
    <m/>
    <m/>
    <m/>
    <m/>
    <m/>
    <n v="1"/>
    <n v="1"/>
    <m/>
    <m/>
    <n v="205518"/>
    <s v="CREDITOS DE CONSUMO"/>
    <n v="0"/>
    <n v="0"/>
    <n v="890480123"/>
    <s v="UNIVERSIDAD DE CARTAGENA"/>
    <n v="5"/>
    <m/>
    <m/>
    <m/>
    <m/>
    <n v="2"/>
    <n v="7"/>
    <n v="2"/>
  </r>
  <r>
    <n v="0"/>
    <s v="C"/>
    <n v="4025137"/>
    <x v="0"/>
    <n v="4"/>
    <n v="550025044"/>
    <d v="2020-12-22T00:00:00"/>
    <d v="2024-01-30T00:00:00"/>
    <n v="30"/>
    <n v="1"/>
    <n v="0"/>
    <n v="30"/>
    <n v="2"/>
    <n v="22490513"/>
    <n v="24960000"/>
    <n v="85099"/>
    <n v="3272"/>
    <n v="85099"/>
    <n v="3180"/>
    <n v="0"/>
    <n v="0"/>
    <m/>
    <n v="0"/>
    <n v="0"/>
    <n v="0"/>
    <m/>
    <m/>
    <d v="2021-01-30T00:00:00"/>
    <n v="1"/>
    <s v="O"/>
    <n v="1"/>
    <n v="30"/>
    <n v="3375"/>
    <m/>
    <m/>
    <m/>
    <m/>
    <m/>
    <m/>
    <n v="1"/>
    <n v="1"/>
    <m/>
    <m/>
    <n v="133203"/>
    <s v="CREDITOS DE CONSUMO"/>
    <n v="0"/>
    <n v="0"/>
    <n v="890480123"/>
    <s v="UNIVERSIDAD DE CARTAGENA"/>
    <n v="5"/>
    <m/>
    <m/>
    <m/>
    <m/>
    <n v="2"/>
    <n v="7"/>
    <n v="2"/>
  </r>
  <r>
    <n v="0"/>
    <s v="C"/>
    <n v="4025137"/>
    <x v="0"/>
    <n v="4"/>
    <n v="550025255"/>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n v="4025137"/>
    <x v="0"/>
    <n v="4"/>
    <n v="550025302"/>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n v="4025137"/>
    <x v="0"/>
    <n v="4"/>
    <n v="550025367"/>
    <d v="2021-02-05T00:00:00"/>
    <d v="2021-03-28T00:00:00"/>
    <n v="0"/>
    <n v="1"/>
    <n v="0"/>
    <n v="30"/>
    <n v="2"/>
    <n v="0"/>
    <n v="0"/>
    <n v="2100"/>
    <n v="2100"/>
    <n v="2100"/>
    <n v="0"/>
    <n v="0"/>
    <n v="0"/>
    <m/>
    <n v="0"/>
    <n v="0"/>
    <n v="0"/>
    <m/>
    <m/>
    <d v="2021-02-28T00:00:00"/>
    <n v="1"/>
    <s v="O"/>
    <n v="1"/>
    <n v="30"/>
    <n v="0"/>
    <m/>
    <m/>
    <m/>
    <m/>
    <m/>
    <m/>
    <n v="1"/>
    <n v="1"/>
    <m/>
    <m/>
    <n v="3287"/>
    <s v="CREDITOS DE CONSUMO"/>
    <n v="0"/>
    <n v="0"/>
    <n v="890480123"/>
    <s v="UNIVERSIDAD DE CARTAGENA"/>
    <n v="5"/>
    <m/>
    <m/>
    <m/>
    <m/>
    <n v="2"/>
    <n v="7"/>
    <n v="2"/>
  </r>
  <r>
    <n v="0"/>
    <s v="C"/>
    <n v="4025137"/>
    <x v="0"/>
    <n v="4"/>
    <n v="550025449"/>
    <d v="2021-02-25T00:00:00"/>
    <d v="2021-04-28T00:00:00"/>
    <n v="0"/>
    <n v="1"/>
    <n v="0"/>
    <n v="30"/>
    <n v="2"/>
    <n v="0"/>
    <n v="0"/>
    <n v="2100"/>
    <n v="2100"/>
    <n v="2100"/>
    <n v="0"/>
    <n v="0"/>
    <n v="0"/>
    <m/>
    <n v="0"/>
    <n v="0"/>
    <n v="0"/>
    <m/>
    <m/>
    <d v="2021-03-28T00:00:00"/>
    <n v="1"/>
    <s v="O"/>
    <n v="1"/>
    <n v="30"/>
    <n v="0"/>
    <m/>
    <m/>
    <m/>
    <m/>
    <m/>
    <m/>
    <n v="1"/>
    <n v="1"/>
    <m/>
    <m/>
    <n v="3287"/>
    <s v="CREDITOS DE CONSUMO"/>
    <n v="0"/>
    <n v="0"/>
    <n v="890480123"/>
    <s v="UNIVERSIDAD DE CARTAGENA"/>
    <n v="5"/>
    <m/>
    <m/>
    <m/>
    <m/>
    <n v="2"/>
    <n v="7"/>
    <n v="2"/>
  </r>
  <r>
    <n v="0"/>
    <s v="C"/>
    <n v="4025137"/>
    <x v="0"/>
    <n v="4"/>
    <n v="550025502"/>
    <d v="2021-02-28T00:00:00"/>
    <d v="2021-04-30T00:00:00"/>
    <n v="0"/>
    <n v="1"/>
    <n v="0"/>
    <n v="30"/>
    <n v="2"/>
    <n v="0"/>
    <n v="0"/>
    <n v="6000"/>
    <n v="6000"/>
    <n v="6000"/>
    <n v="0"/>
    <n v="0"/>
    <n v="0"/>
    <m/>
    <n v="0"/>
    <n v="0"/>
    <n v="0"/>
    <m/>
    <m/>
    <d v="2021-03-30T00:00:00"/>
    <n v="1"/>
    <s v="O"/>
    <n v="1"/>
    <n v="30"/>
    <n v="0"/>
    <m/>
    <m/>
    <m/>
    <m/>
    <m/>
    <m/>
    <n v="1"/>
    <n v="1"/>
    <m/>
    <m/>
    <n v="9392"/>
    <s v="CREDITOS DE CONSUMO"/>
    <n v="0"/>
    <n v="0"/>
    <n v="890480123"/>
    <s v="UNIVERSIDAD DE CARTAGENA"/>
    <n v="5"/>
    <m/>
    <m/>
    <m/>
    <m/>
    <n v="2"/>
    <n v="7"/>
    <n v="2"/>
  </r>
  <r>
    <n v="0"/>
    <s v="C"/>
    <n v="4025137"/>
    <x v="0"/>
    <n v="4"/>
    <n v="550025575"/>
    <d v="2021-03-08T00:00:00"/>
    <d v="2024-03-30T00:00:00"/>
    <n v="0"/>
    <n v="1"/>
    <n v="0"/>
    <n v="30"/>
    <n v="2"/>
    <n v="22490513"/>
    <n v="24960000"/>
    <n v="100000"/>
    <n v="3844"/>
    <n v="100000"/>
    <n v="0"/>
    <n v="0"/>
    <n v="0"/>
    <m/>
    <n v="0"/>
    <n v="0"/>
    <n v="0"/>
    <m/>
    <m/>
    <d v="2021-03-30T00:00:00"/>
    <n v="1"/>
    <s v="O"/>
    <n v="1"/>
    <n v="30"/>
    <n v="0"/>
    <m/>
    <m/>
    <m/>
    <m/>
    <m/>
    <m/>
    <n v="1"/>
    <n v="1"/>
    <m/>
    <m/>
    <n v="156527"/>
    <s v="CREDITOS DE CONSUMO"/>
    <n v="0"/>
    <n v="0"/>
    <n v="890480123"/>
    <s v="UNIVERSIDAD DE CARTAGENA"/>
    <n v="5"/>
    <m/>
    <m/>
    <m/>
    <m/>
    <n v="2"/>
    <n v="7"/>
    <n v="2"/>
  </r>
  <r>
    <n v="0"/>
    <s v="C"/>
    <n v="4025137"/>
    <x v="0"/>
    <n v="4"/>
    <n v="550025576"/>
    <d v="2021-03-08T00:00:00"/>
    <d v="2021-04-30T00:00:00"/>
    <n v="0"/>
    <n v="1"/>
    <n v="0"/>
    <n v="30"/>
    <n v="2"/>
    <n v="0"/>
    <n v="0"/>
    <n v="2100"/>
    <n v="2100"/>
    <n v="2100"/>
    <n v="0"/>
    <n v="0"/>
    <n v="0"/>
    <m/>
    <n v="0"/>
    <n v="0"/>
    <n v="0"/>
    <m/>
    <m/>
    <d v="2021-03-30T00:00:00"/>
    <n v="1"/>
    <s v="O"/>
    <n v="1"/>
    <n v="30"/>
    <n v="0"/>
    <m/>
    <m/>
    <m/>
    <m/>
    <m/>
    <m/>
    <n v="1"/>
    <n v="1"/>
    <m/>
    <m/>
    <n v="3287"/>
    <s v="CREDITOS DE CONSUMO"/>
    <n v="0"/>
    <n v="0"/>
    <n v="890480123"/>
    <s v="UNIVERSIDAD DE CARTAGENA"/>
    <n v="5"/>
    <m/>
    <m/>
    <m/>
    <m/>
    <n v="2"/>
    <n v="7"/>
    <n v="2"/>
  </r>
  <r>
    <n v="0"/>
    <s v="C"/>
    <n v="4025137"/>
    <x v="0"/>
    <n v="4"/>
    <n v="550025688"/>
    <d v="2021-03-31T00:00:00"/>
    <d v="2021-05-30T00:00:00"/>
    <n v="0"/>
    <n v="1"/>
    <n v="0"/>
    <n v="30"/>
    <n v="2"/>
    <n v="0"/>
    <n v="0"/>
    <n v="6000"/>
    <n v="6000"/>
    <n v="6000"/>
    <n v="0"/>
    <n v="0"/>
    <n v="0"/>
    <m/>
    <n v="0"/>
    <n v="0"/>
    <n v="0"/>
    <m/>
    <m/>
    <d v="2021-03-31T00:00:00"/>
    <n v="1"/>
    <s v="O"/>
    <n v="1"/>
    <n v="30"/>
    <n v="0"/>
    <m/>
    <m/>
    <m/>
    <m/>
    <m/>
    <m/>
    <n v="1"/>
    <n v="1"/>
    <m/>
    <m/>
    <n v="9392"/>
    <s v="CREDITOS DE CONSUMO"/>
    <n v="0"/>
    <n v="0"/>
    <n v="890480123"/>
    <s v="UNIVERSIDAD DE CARTAGENA"/>
    <n v="5"/>
    <m/>
    <m/>
    <m/>
    <m/>
    <n v="2"/>
    <n v="7"/>
    <n v="2"/>
  </r>
  <r>
    <n v="21874116"/>
    <s v="C"/>
    <n v="4028441"/>
    <x v="0"/>
    <n v="4"/>
    <n v="14174"/>
    <d v="2018-06-26T00:00:00"/>
    <d v="2025-06-26T00:00:00"/>
    <n v="0"/>
    <n v="1"/>
    <n v="33"/>
    <n v="30"/>
    <n v="2"/>
    <n v="17726461"/>
    <n v="19240000"/>
    <n v="35530000"/>
    <n v="741078"/>
    <n v="26419437"/>
    <n v="14869"/>
    <n v="0"/>
    <n v="0"/>
    <m/>
    <n v="0"/>
    <n v="0"/>
    <n v="0"/>
    <m/>
    <m/>
    <d v="2021-03-30T00:00:00"/>
    <n v="1"/>
    <s v="O"/>
    <n v="1"/>
    <n v="30"/>
    <n v="0"/>
    <m/>
    <m/>
    <m/>
    <m/>
    <m/>
    <m/>
    <n v="1"/>
    <n v="1"/>
    <m/>
    <m/>
    <n v="4545321"/>
    <s v="CREDITOS DE CONSUMO"/>
    <n v="0"/>
    <n v="0"/>
    <n v="890480123"/>
    <s v="UNIVERSIDAD DE CARTAGENA"/>
    <n v="5"/>
    <m/>
    <m/>
    <m/>
    <m/>
    <n v="1"/>
    <n v="7"/>
    <n v="2"/>
  </r>
  <r>
    <n v="57175254"/>
    <s v="C"/>
    <n v="4028441"/>
    <x v="0"/>
    <n v="4"/>
    <n v="17491"/>
    <d v="2020-08-25T00:00:00"/>
    <d v="2026-08-30T00:00:00"/>
    <n v="0"/>
    <n v="1"/>
    <n v="7"/>
    <n v="30"/>
    <n v="2"/>
    <n v="12185828"/>
    <n v="12890000"/>
    <n v="74138885"/>
    <n v="1456604"/>
    <n v="69055958"/>
    <n v="0"/>
    <n v="0"/>
    <n v="0"/>
    <m/>
    <n v="0"/>
    <n v="0"/>
    <n v="0"/>
    <m/>
    <m/>
    <d v="2021-03-30T00:00:00"/>
    <n v="1"/>
    <s v="O"/>
    <n v="1"/>
    <n v="30"/>
    <n v="0"/>
    <m/>
    <m/>
    <m/>
    <m/>
    <m/>
    <m/>
    <n v="1"/>
    <n v="1"/>
    <m/>
    <m/>
    <n v="11880704"/>
    <s v="CREDITOS DE CONSUMO"/>
    <n v="0"/>
    <n v="0"/>
    <n v="890480123"/>
    <s v="UNIVERSIDAD DE CARTAGENA"/>
    <n v="5"/>
    <m/>
    <m/>
    <m/>
    <m/>
    <n v="1"/>
    <n v="7"/>
    <n v="2"/>
  </r>
  <r>
    <n v="2456706"/>
    <s v="C"/>
    <n v="4028441"/>
    <x v="0"/>
    <n v="4"/>
    <n v="18251"/>
    <d v="2021-03-10T00:00:00"/>
    <d v="2021-06-30T00:00:00"/>
    <n v="0"/>
    <n v="1"/>
    <n v="1"/>
    <n v="30"/>
    <n v="2"/>
    <n v="13121400"/>
    <n v="13940000"/>
    <n v="3000000"/>
    <n v="32804"/>
    <n v="2967196"/>
    <n v="0"/>
    <n v="0"/>
    <n v="0"/>
    <m/>
    <n v="0"/>
    <n v="0"/>
    <n v="0"/>
    <n v="3000000"/>
    <n v="6"/>
    <d v="2021-03-30T00:00:00"/>
    <n v="1"/>
    <s v="O"/>
    <n v="1"/>
    <n v="30"/>
    <n v="0"/>
    <m/>
    <m/>
    <m/>
    <m/>
    <m/>
    <m/>
    <n v="1"/>
    <n v="1"/>
    <m/>
    <m/>
    <n v="510490"/>
    <s v="CREDITOS DE CONSUMO"/>
    <n v="0"/>
    <n v="0"/>
    <n v="890480123"/>
    <s v="UNIVERSIDAD DE CARTAGENA"/>
    <n v="5"/>
    <m/>
    <m/>
    <m/>
    <m/>
    <n v="1"/>
    <n v="7"/>
    <n v="2"/>
  </r>
  <r>
    <n v="16115795"/>
    <s v="C"/>
    <n v="4028441"/>
    <x v="1"/>
    <n v="4"/>
    <n v="8904"/>
    <d v="2014-09-11T00:00:00"/>
    <d v="2024-09-11T00:00:00"/>
    <n v="19"/>
    <n v="1"/>
    <n v="77"/>
    <n v="30"/>
    <n v="2"/>
    <n v="11296382"/>
    <n v="11900000"/>
    <n v="40000000"/>
    <n v="557732"/>
    <n v="19464569"/>
    <n v="114912"/>
    <n v="0"/>
    <n v="250000000"/>
    <s v="                              "/>
    <n v="0"/>
    <n v="0"/>
    <n v="0"/>
    <m/>
    <m/>
    <d v="2021-03-30T00:00:00"/>
    <n v="2"/>
    <s v="O"/>
    <n v="1"/>
    <n v="30"/>
    <n v="189998"/>
    <m/>
    <m/>
    <m/>
    <m/>
    <m/>
    <m/>
    <n v="1"/>
    <n v="1"/>
    <m/>
    <m/>
    <n v="3348774"/>
    <s v="CREDITO DE VIVIENDA"/>
    <n v="0"/>
    <n v="0"/>
    <n v="890480123"/>
    <s v="UNIVERSIDAD DE CARTAGENA"/>
    <n v="5"/>
    <m/>
    <m/>
    <m/>
    <m/>
    <n v="1"/>
    <n v="7"/>
    <n v="2"/>
  </r>
  <r>
    <n v="8448065"/>
    <s v="C"/>
    <n v="4035357"/>
    <x v="0"/>
    <n v="4"/>
    <n v="12843"/>
    <d v="2017-08-03T00:00:00"/>
    <d v="2024-08-03T00:00:00"/>
    <n v="0"/>
    <n v="1"/>
    <n v="44"/>
    <n v="30"/>
    <n v="2"/>
    <n v="17726461"/>
    <n v="19240000"/>
    <n v="47300000"/>
    <n v="986575"/>
    <n v="29456137"/>
    <n v="0"/>
    <n v="0"/>
    <n v="0"/>
    <m/>
    <n v="0"/>
    <n v="0"/>
    <n v="0"/>
    <m/>
    <m/>
    <d v="2021-03-30T00:00:00"/>
    <n v="1"/>
    <s v="O"/>
    <n v="1"/>
    <n v="30"/>
    <n v="0"/>
    <m/>
    <m/>
    <m/>
    <m/>
    <m/>
    <m/>
    <n v="1"/>
    <n v="1"/>
    <m/>
    <m/>
    <n v="21008072"/>
    <s v="CREDITOS DE CONSUMO"/>
    <n v="0"/>
    <n v="0"/>
    <n v="890480123"/>
    <s v="UNIVERSIDAD DE CARTAGENA"/>
    <n v="5"/>
    <m/>
    <m/>
    <m/>
    <m/>
    <n v="1"/>
    <n v="7"/>
    <n v="2"/>
  </r>
  <r>
    <n v="318388"/>
    <s v="C"/>
    <n v="4035357"/>
    <x v="0"/>
    <n v="4"/>
    <n v="16126"/>
    <d v="2019-08-13T00:00:00"/>
    <d v="2021-08-13T00:00:00"/>
    <n v="17"/>
    <n v="1"/>
    <n v="18"/>
    <n v="30"/>
    <n v="2"/>
    <n v="15881442"/>
    <n v="17090000"/>
    <n v="4687000"/>
    <n v="229225"/>
    <n v="1110132"/>
    <n v="8262"/>
    <n v="0"/>
    <n v="0"/>
    <m/>
    <n v="0"/>
    <n v="0"/>
    <n v="0"/>
    <m/>
    <m/>
    <d v="2021-03-30T00:00:00"/>
    <n v="1"/>
    <s v="O"/>
    <n v="1"/>
    <n v="30"/>
    <n v="8143"/>
    <m/>
    <m/>
    <m/>
    <m/>
    <m/>
    <m/>
    <n v="1"/>
    <n v="1"/>
    <m/>
    <m/>
    <n v="791744"/>
    <s v="CREDITOS DE CONSUMO"/>
    <n v="0"/>
    <n v="0"/>
    <n v="890480123"/>
    <s v="UNIVERSIDAD DE CARTAGENA"/>
    <n v="5"/>
    <m/>
    <m/>
    <m/>
    <m/>
    <n v="1"/>
    <n v="7"/>
    <n v="2"/>
  </r>
  <r>
    <n v="0"/>
    <s v="C"/>
    <n v="5554207"/>
    <x v="0"/>
    <n v="4"/>
    <n v="18177"/>
    <d v="2021-02-11T00:00:00"/>
    <d v="2022-02-28T00:00:00"/>
    <n v="0"/>
    <n v="1"/>
    <n v="1"/>
    <n v="30"/>
    <n v="2"/>
    <n v="12185828"/>
    <n v="12890000"/>
    <n v="5000000"/>
    <n v="444679"/>
    <n v="4606081"/>
    <n v="0"/>
    <n v="0"/>
    <n v="0"/>
    <m/>
    <n v="0"/>
    <n v="0"/>
    <n v="0"/>
    <m/>
    <m/>
    <d v="2021-03-30T00:00:00"/>
    <n v="1"/>
    <s v="O"/>
    <n v="1"/>
    <n v="30"/>
    <n v="0"/>
    <m/>
    <m/>
    <m/>
    <m/>
    <m/>
    <m/>
    <n v="1"/>
    <n v="1"/>
    <m/>
    <m/>
    <n v="19806876"/>
    <s v="CREDITOS DE CONSUMO"/>
    <n v="0"/>
    <n v="0"/>
    <n v="890480123"/>
    <s v="UNIVERSIDAD DE CARTAGENA"/>
    <n v="5"/>
    <m/>
    <m/>
    <m/>
    <m/>
    <n v="1"/>
    <n v="7"/>
    <n v="2"/>
  </r>
  <r>
    <n v="15719"/>
    <s v="C"/>
    <n v="6219999"/>
    <x v="0"/>
    <n v="4"/>
    <n v="17326"/>
    <d v="2020-06-30T00:00:00"/>
    <d v="2021-06-30T00:00:00"/>
    <n v="0"/>
    <n v="1"/>
    <n v="11"/>
    <n v="30"/>
    <n v="2"/>
    <n v="12185828"/>
    <n v="12890000"/>
    <n v="400000"/>
    <n v="35574"/>
    <n v="25243"/>
    <n v="0"/>
    <n v="0"/>
    <n v="0"/>
    <m/>
    <n v="0"/>
    <n v="0"/>
    <n v="0"/>
    <m/>
    <m/>
    <d v="2021-03-30T00:00:00"/>
    <n v="1"/>
    <s v="O"/>
    <n v="1"/>
    <n v="30"/>
    <n v="0"/>
    <m/>
    <m/>
    <m/>
    <m/>
    <m/>
    <m/>
    <n v="1"/>
    <n v="1"/>
    <m/>
    <m/>
    <n v="9524"/>
    <s v="CREDITOS DE CONSUMO"/>
    <n v="0"/>
    <n v="0"/>
    <n v="890480123"/>
    <s v="UNIVERSIDAD DE CARTAGENA"/>
    <n v="5"/>
    <m/>
    <m/>
    <m/>
    <m/>
    <n v="1"/>
    <n v="7"/>
    <n v="2"/>
  </r>
  <r>
    <n v="55609367"/>
    <s v="C"/>
    <n v="6219999"/>
    <x v="0"/>
    <n v="4"/>
    <n v="17616"/>
    <d v="2020-09-23T00:00:00"/>
    <d v="2027-09-30T00:00:00"/>
    <n v="0"/>
    <n v="1"/>
    <n v="6"/>
    <n v="30"/>
    <n v="2"/>
    <n v="17726461"/>
    <n v="19240000"/>
    <n v="92926000"/>
    <n v="1938233"/>
    <n v="89303462"/>
    <n v="0"/>
    <n v="0"/>
    <n v="0"/>
    <m/>
    <n v="0"/>
    <n v="0"/>
    <n v="0"/>
    <m/>
    <m/>
    <d v="2021-03-30T00:00:00"/>
    <n v="1"/>
    <s v="O"/>
    <n v="1"/>
    <n v="30"/>
    <n v="0"/>
    <m/>
    <m/>
    <m/>
    <m/>
    <m/>
    <m/>
    <n v="1"/>
    <n v="1"/>
    <m/>
    <m/>
    <n v="33694095"/>
    <s v="CREDITOS DE CONSUMO"/>
    <n v="0"/>
    <n v="0"/>
    <n v="890480123"/>
    <s v="UNIVERSIDAD DE CARTAGENA"/>
    <n v="5"/>
    <m/>
    <m/>
    <m/>
    <m/>
    <n v="1"/>
    <n v="7"/>
    <n v="2"/>
  </r>
  <r>
    <n v="2421535"/>
    <s v="C"/>
    <n v="6219999"/>
    <x v="0"/>
    <n v="4"/>
    <n v="17620"/>
    <d v="2020-09-24T00:00:00"/>
    <d v="2022-09-30T00:00:00"/>
    <n v="0"/>
    <n v="1"/>
    <n v="6"/>
    <n v="30"/>
    <n v="2"/>
    <n v="15881442"/>
    <n v="17090000"/>
    <n v="5000000"/>
    <n v="244532"/>
    <n v="3888759"/>
    <n v="0"/>
    <n v="0"/>
    <n v="0"/>
    <m/>
    <n v="0"/>
    <n v="0"/>
    <n v="0"/>
    <m/>
    <m/>
    <d v="2021-03-30T00:00:00"/>
    <n v="1"/>
    <s v="O"/>
    <n v="1"/>
    <n v="30"/>
    <n v="0"/>
    <m/>
    <m/>
    <m/>
    <m/>
    <m/>
    <m/>
    <n v="1"/>
    <n v="1"/>
    <m/>
    <m/>
    <n v="1467224"/>
    <s v="CREDITOS DE CONSUMO"/>
    <n v="0"/>
    <n v="0"/>
    <n v="890480123"/>
    <s v="UNIVERSIDAD DE CARTAGENA"/>
    <n v="5"/>
    <m/>
    <m/>
    <m/>
    <m/>
    <n v="1"/>
    <n v="7"/>
    <n v="2"/>
  </r>
  <r>
    <n v="14596"/>
    <s v="C"/>
    <n v="6219999"/>
    <x v="0"/>
    <n v="4"/>
    <n v="550021841"/>
    <d v="2019-07-07T00:00:00"/>
    <d v="2022-06-30T00:00:00"/>
    <n v="0"/>
    <n v="1"/>
    <n v="20"/>
    <n v="30"/>
    <n v="2"/>
    <n v="22490513"/>
    <n v="24960000"/>
    <n v="46167"/>
    <n v="1811"/>
    <n v="23439"/>
    <n v="0"/>
    <n v="0"/>
    <n v="0"/>
    <m/>
    <n v="0"/>
    <n v="0"/>
    <n v="0"/>
    <m/>
    <m/>
    <d v="2021-03-30T00:00:00"/>
    <n v="1"/>
    <s v="O"/>
    <n v="1"/>
    <n v="30"/>
    <n v="0"/>
    <m/>
    <m/>
    <m/>
    <m/>
    <m/>
    <m/>
    <n v="1"/>
    <n v="1"/>
    <m/>
    <m/>
    <n v="8843"/>
    <s v="CREDITOS DE CONSUMO"/>
    <n v="0"/>
    <n v="0"/>
    <n v="890480123"/>
    <s v="UNIVERSIDAD DE CARTAGENA"/>
    <n v="3"/>
    <n v="6"/>
    <d v="2020-04-08T00:00:00"/>
    <s v="A"/>
    <n v="4"/>
    <n v="2"/>
    <n v="7"/>
    <n v="2"/>
  </r>
  <r>
    <n v="17891"/>
    <s v="C"/>
    <n v="6219999"/>
    <x v="0"/>
    <n v="4"/>
    <n v="550021849"/>
    <d v="2019-07-08T00:00:00"/>
    <d v="2022-06-30T00:00:00"/>
    <n v="0"/>
    <n v="1"/>
    <n v="20"/>
    <n v="30"/>
    <n v="2"/>
    <n v="22490513"/>
    <n v="24960000"/>
    <n v="56500"/>
    <n v="2216"/>
    <n v="28732"/>
    <n v="0"/>
    <n v="0"/>
    <n v="0"/>
    <m/>
    <n v="0"/>
    <n v="0"/>
    <n v="0"/>
    <m/>
    <m/>
    <d v="2021-03-30T00:00:00"/>
    <n v="1"/>
    <s v="O"/>
    <n v="1"/>
    <n v="30"/>
    <n v="0"/>
    <m/>
    <m/>
    <m/>
    <m/>
    <m/>
    <m/>
    <n v="1"/>
    <n v="1"/>
    <m/>
    <m/>
    <n v="10841"/>
    <s v="CREDITOS DE CONSUMO"/>
    <n v="0"/>
    <n v="0"/>
    <n v="890480123"/>
    <s v="UNIVERSIDAD DE CARTAGENA"/>
    <n v="3"/>
    <n v="6"/>
    <d v="2020-04-08T00:00:00"/>
    <s v="A"/>
    <n v="4"/>
    <n v="2"/>
    <n v="7"/>
    <n v="2"/>
  </r>
  <r>
    <n v="75610"/>
    <s v="C"/>
    <n v="6219999"/>
    <x v="0"/>
    <n v="4"/>
    <n v="550021851"/>
    <d v="2019-07-08T00:00:00"/>
    <d v="2022-06-30T00:00:00"/>
    <n v="0"/>
    <n v="1"/>
    <n v="20"/>
    <n v="30"/>
    <n v="2"/>
    <n v="22490513"/>
    <n v="24960000"/>
    <n v="238789"/>
    <n v="9365"/>
    <n v="121422"/>
    <n v="0"/>
    <n v="0"/>
    <n v="0"/>
    <m/>
    <n v="0"/>
    <n v="0"/>
    <n v="0"/>
    <m/>
    <m/>
    <d v="2021-03-30T00:00:00"/>
    <n v="1"/>
    <s v="O"/>
    <n v="1"/>
    <n v="30"/>
    <n v="0"/>
    <m/>
    <m/>
    <m/>
    <m/>
    <m/>
    <m/>
    <n v="1"/>
    <n v="1"/>
    <m/>
    <m/>
    <n v="45812"/>
    <s v="CREDITOS DE CONSUMO"/>
    <n v="0"/>
    <n v="0"/>
    <n v="890480123"/>
    <s v="UNIVERSIDAD DE CARTAGENA"/>
    <n v="3"/>
    <n v="6"/>
    <d v="2020-04-08T00:00:00"/>
    <s v="A"/>
    <n v="4"/>
    <n v="2"/>
    <n v="7"/>
    <n v="2"/>
  </r>
  <r>
    <n v="757175"/>
    <s v="C"/>
    <n v="6219999"/>
    <x v="0"/>
    <n v="4"/>
    <n v="550021857"/>
    <d v="2019-07-09T00:00:00"/>
    <d v="2022-06-30T00:00:00"/>
    <n v="0"/>
    <n v="1"/>
    <n v="20"/>
    <n v="30"/>
    <n v="2"/>
    <n v="22490513"/>
    <n v="24960000"/>
    <n v="2392709"/>
    <n v="93836"/>
    <n v="1215952"/>
    <n v="0"/>
    <n v="0"/>
    <n v="0"/>
    <m/>
    <n v="0"/>
    <n v="0"/>
    <n v="0"/>
    <m/>
    <m/>
    <d v="2021-03-30T00:00:00"/>
    <n v="1"/>
    <s v="O"/>
    <n v="1"/>
    <n v="30"/>
    <n v="0"/>
    <m/>
    <m/>
    <m/>
    <m/>
    <m/>
    <m/>
    <n v="1"/>
    <n v="1"/>
    <m/>
    <m/>
    <n v="458777"/>
    <s v="CREDITOS DE CONSUMO"/>
    <n v="0"/>
    <n v="0"/>
    <n v="890480123"/>
    <s v="UNIVERSIDAD DE CARTAGENA"/>
    <n v="3"/>
    <n v="6"/>
    <d v="2020-04-08T00:00:00"/>
    <s v="A"/>
    <n v="4"/>
    <n v="2"/>
    <n v="7"/>
    <n v="2"/>
  </r>
  <r>
    <n v="190017"/>
    <s v="C"/>
    <n v="6219999"/>
    <x v="0"/>
    <n v="4"/>
    <n v="550021858"/>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n v="6219999"/>
    <x v="0"/>
    <n v="4"/>
    <n v="550021859"/>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n v="6219999"/>
    <x v="0"/>
    <n v="4"/>
    <n v="550021860"/>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57020"/>
    <s v="C"/>
    <n v="6219999"/>
    <x v="0"/>
    <n v="4"/>
    <n v="550021861"/>
    <d v="2019-07-09T00:00:00"/>
    <d v="2022-06-30T00:00:00"/>
    <n v="0"/>
    <n v="1"/>
    <n v="20"/>
    <n v="30"/>
    <n v="2"/>
    <n v="22490513"/>
    <n v="24960000"/>
    <n v="180050"/>
    <n v="7061"/>
    <n v="91568"/>
    <n v="0"/>
    <n v="0"/>
    <n v="0"/>
    <m/>
    <n v="0"/>
    <n v="0"/>
    <n v="0"/>
    <m/>
    <m/>
    <d v="2021-03-30T00:00:00"/>
    <n v="1"/>
    <s v="O"/>
    <n v="1"/>
    <n v="30"/>
    <n v="0"/>
    <m/>
    <m/>
    <m/>
    <m/>
    <m/>
    <m/>
    <n v="1"/>
    <n v="1"/>
    <m/>
    <m/>
    <n v="34548"/>
    <s v="CREDITOS DE CONSUMO"/>
    <n v="0"/>
    <n v="0"/>
    <n v="890480123"/>
    <s v="UNIVERSIDAD DE CARTAGENA"/>
    <n v="3"/>
    <n v="6"/>
    <d v="2020-04-08T00:00:00"/>
    <s v="A"/>
    <n v="4"/>
    <n v="2"/>
    <n v="7"/>
    <n v="2"/>
  </r>
  <r>
    <n v="23281"/>
    <s v="C"/>
    <n v="6219999"/>
    <x v="0"/>
    <n v="4"/>
    <n v="550021862"/>
    <d v="2019-07-09T00:00:00"/>
    <d v="2022-06-30T00:00:00"/>
    <n v="0"/>
    <n v="1"/>
    <n v="20"/>
    <n v="30"/>
    <n v="2"/>
    <n v="22490513"/>
    <n v="24960000"/>
    <n v="73510"/>
    <n v="2883"/>
    <n v="37388"/>
    <n v="0"/>
    <n v="0"/>
    <n v="0"/>
    <m/>
    <n v="0"/>
    <n v="0"/>
    <n v="0"/>
    <m/>
    <m/>
    <d v="2021-03-30T00:00:00"/>
    <n v="1"/>
    <s v="O"/>
    <n v="1"/>
    <n v="30"/>
    <n v="0"/>
    <m/>
    <m/>
    <m/>
    <m/>
    <m/>
    <m/>
    <n v="1"/>
    <n v="1"/>
    <m/>
    <m/>
    <n v="14107"/>
    <s v="CREDITOS DE CONSUMO"/>
    <n v="0"/>
    <n v="0"/>
    <n v="890480123"/>
    <s v="UNIVERSIDAD DE CARTAGENA"/>
    <n v="3"/>
    <n v="6"/>
    <d v="2020-04-08T00:00:00"/>
    <s v="A"/>
    <n v="4"/>
    <n v="2"/>
    <n v="7"/>
    <n v="2"/>
  </r>
  <r>
    <n v="14890"/>
    <s v="C"/>
    <n v="6219999"/>
    <x v="0"/>
    <n v="4"/>
    <n v="550021863"/>
    <d v="2019-07-09T00:00:00"/>
    <d v="2022-06-30T00:00:00"/>
    <n v="0"/>
    <n v="1"/>
    <n v="20"/>
    <n v="30"/>
    <n v="2"/>
    <n v="22490513"/>
    <n v="24960000"/>
    <n v="47000"/>
    <n v="1843"/>
    <n v="23912"/>
    <n v="0"/>
    <n v="0"/>
    <n v="0"/>
    <m/>
    <n v="0"/>
    <n v="0"/>
    <n v="0"/>
    <m/>
    <m/>
    <d v="2021-03-30T00:00:00"/>
    <n v="1"/>
    <s v="O"/>
    <n v="1"/>
    <n v="30"/>
    <n v="0"/>
    <m/>
    <m/>
    <m/>
    <m/>
    <m/>
    <m/>
    <n v="1"/>
    <n v="1"/>
    <m/>
    <m/>
    <n v="9022"/>
    <s v="CREDITOS DE CONSUMO"/>
    <n v="0"/>
    <n v="0"/>
    <n v="890480123"/>
    <s v="UNIVERSIDAD DE CARTAGENA"/>
    <n v="3"/>
    <n v="6"/>
    <d v="2020-04-08T00:00:00"/>
    <s v="A"/>
    <n v="4"/>
    <n v="2"/>
    <n v="7"/>
    <n v="2"/>
  </r>
  <r>
    <n v="24680"/>
    <s v="C"/>
    <n v="6219999"/>
    <x v="0"/>
    <n v="4"/>
    <n v="550022282"/>
    <d v="2019-08-28T00:00:00"/>
    <d v="2022-08-30T00:00:00"/>
    <n v="0"/>
    <n v="1"/>
    <n v="18"/>
    <n v="30"/>
    <n v="2"/>
    <n v="22490513"/>
    <n v="24960000"/>
    <n v="70000"/>
    <n v="2745"/>
    <n v="39633"/>
    <n v="0"/>
    <n v="0"/>
    <n v="0"/>
    <m/>
    <n v="0"/>
    <n v="0"/>
    <n v="0"/>
    <m/>
    <m/>
    <d v="2021-03-30T00:00:00"/>
    <n v="1"/>
    <s v="O"/>
    <n v="1"/>
    <n v="30"/>
    <n v="0"/>
    <m/>
    <m/>
    <m/>
    <m/>
    <m/>
    <m/>
    <n v="1"/>
    <n v="1"/>
    <m/>
    <m/>
    <n v="14953"/>
    <s v="CREDITOS DE CONSUMO"/>
    <n v="0"/>
    <n v="0"/>
    <n v="890480123"/>
    <s v="UNIVERSIDAD DE CARTAGENA"/>
    <n v="3"/>
    <n v="6"/>
    <d v="2020-04-08T00:00:00"/>
    <s v="A"/>
    <n v="4"/>
    <n v="2"/>
    <n v="7"/>
    <n v="2"/>
  </r>
  <r>
    <n v="74033"/>
    <s v="C"/>
    <n v="6219999"/>
    <x v="0"/>
    <n v="4"/>
    <n v="550022557"/>
    <d v="2019-09-21T00:00:00"/>
    <d v="2022-09-30T00:00:00"/>
    <n v="0"/>
    <n v="1"/>
    <n v="17"/>
    <n v="30"/>
    <n v="2"/>
    <n v="22490513"/>
    <n v="24960000"/>
    <n v="200000"/>
    <n v="7843"/>
    <n v="118890"/>
    <n v="0"/>
    <n v="0"/>
    <n v="0"/>
    <m/>
    <n v="0"/>
    <n v="0"/>
    <n v="0"/>
    <m/>
    <m/>
    <d v="2021-03-30T00:00:00"/>
    <n v="1"/>
    <s v="O"/>
    <n v="1"/>
    <n v="30"/>
    <n v="0"/>
    <m/>
    <m/>
    <m/>
    <m/>
    <m/>
    <m/>
    <n v="1"/>
    <n v="1"/>
    <m/>
    <m/>
    <n v="44857"/>
    <s v="CREDITOS DE CONSUMO"/>
    <n v="0"/>
    <n v="0"/>
    <n v="890480123"/>
    <s v="UNIVERSIDAD DE CARTAGENA"/>
    <n v="3"/>
    <n v="6"/>
    <d v="2020-04-08T00:00:00"/>
    <s v="A"/>
    <n v="4"/>
    <n v="2"/>
    <n v="7"/>
    <n v="2"/>
  </r>
  <r>
    <n v="15488"/>
    <s v="C"/>
    <n v="6219999"/>
    <x v="0"/>
    <n v="4"/>
    <n v="550022890"/>
    <d v="2019-10-19T00:00:00"/>
    <d v="2022-10-30T00:00:00"/>
    <n v="0"/>
    <n v="1"/>
    <n v="16"/>
    <n v="30"/>
    <n v="2"/>
    <n v="22490513"/>
    <n v="24960000"/>
    <n v="40000"/>
    <n v="1569"/>
    <n v="24872"/>
    <n v="0"/>
    <n v="0"/>
    <n v="0"/>
    <m/>
    <n v="0"/>
    <n v="0"/>
    <n v="0"/>
    <m/>
    <m/>
    <d v="2021-03-30T00:00:00"/>
    <n v="1"/>
    <s v="O"/>
    <n v="1"/>
    <n v="30"/>
    <n v="0"/>
    <m/>
    <m/>
    <m/>
    <m/>
    <m/>
    <m/>
    <n v="1"/>
    <n v="1"/>
    <m/>
    <m/>
    <n v="9384"/>
    <s v="CREDITOS DE CONSUMO"/>
    <n v="0"/>
    <n v="0"/>
    <n v="890480123"/>
    <s v="UNIVERSIDAD DE CARTAGENA"/>
    <n v="3"/>
    <n v="6"/>
    <d v="2020-04-08T00:00:00"/>
    <s v="A"/>
    <n v="4"/>
    <n v="2"/>
    <n v="7"/>
    <n v="2"/>
  </r>
  <r>
    <n v="6970"/>
    <s v="C"/>
    <n v="6219999"/>
    <x v="0"/>
    <n v="4"/>
    <n v="550022939"/>
    <d v="2019-10-23T00:00:00"/>
    <d v="2022-10-30T00:00:00"/>
    <n v="0"/>
    <n v="1"/>
    <n v="16"/>
    <n v="30"/>
    <n v="2"/>
    <n v="22490513"/>
    <n v="24960000"/>
    <n v="18000"/>
    <n v="706"/>
    <n v="11193"/>
    <n v="0"/>
    <n v="0"/>
    <n v="0"/>
    <m/>
    <n v="0"/>
    <n v="0"/>
    <n v="0"/>
    <m/>
    <m/>
    <d v="2021-03-30T00:00:00"/>
    <n v="1"/>
    <s v="O"/>
    <n v="1"/>
    <n v="30"/>
    <n v="0"/>
    <m/>
    <m/>
    <m/>
    <m/>
    <m/>
    <m/>
    <n v="1"/>
    <n v="1"/>
    <m/>
    <m/>
    <n v="4223"/>
    <s v="CREDITOS DE CONSUMO"/>
    <n v="0"/>
    <n v="0"/>
    <n v="890480123"/>
    <s v="UNIVERSIDAD DE CARTAGENA"/>
    <n v="3"/>
    <n v="6"/>
    <d v="2020-04-08T00:00:00"/>
    <s v="A"/>
    <n v="4"/>
    <n v="2"/>
    <n v="7"/>
    <n v="2"/>
  </r>
  <r>
    <n v="9690"/>
    <s v="C"/>
    <n v="6219999"/>
    <x v="0"/>
    <n v="4"/>
    <n v="550022945"/>
    <d v="2019-10-24T00:00:00"/>
    <d v="2022-10-30T00:00:00"/>
    <n v="0"/>
    <n v="1"/>
    <n v="16"/>
    <n v="30"/>
    <n v="2"/>
    <n v="22490513"/>
    <n v="24960000"/>
    <n v="25000"/>
    <n v="980"/>
    <n v="15561"/>
    <n v="0"/>
    <n v="0"/>
    <n v="0"/>
    <m/>
    <n v="0"/>
    <n v="0"/>
    <n v="0"/>
    <m/>
    <m/>
    <d v="2021-03-30T00:00:00"/>
    <n v="1"/>
    <s v="O"/>
    <n v="1"/>
    <n v="30"/>
    <n v="0"/>
    <m/>
    <m/>
    <m/>
    <m/>
    <m/>
    <m/>
    <n v="1"/>
    <n v="1"/>
    <m/>
    <m/>
    <n v="5871"/>
    <s v="CREDITOS DE CONSUMO"/>
    <n v="0"/>
    <n v="0"/>
    <n v="890480123"/>
    <s v="UNIVERSIDAD DE CARTAGENA"/>
    <n v="3"/>
    <n v="6"/>
    <d v="2020-04-08T00:00:00"/>
    <s v="A"/>
    <n v="4"/>
    <n v="2"/>
    <n v="7"/>
    <n v="2"/>
  </r>
  <r>
    <n v="38714"/>
    <s v="C"/>
    <n v="6219999"/>
    <x v="0"/>
    <n v="4"/>
    <n v="550022992"/>
    <d v="2019-11-03T00:00:00"/>
    <d v="2022-10-30T00:00:00"/>
    <n v="0"/>
    <n v="1"/>
    <n v="16"/>
    <n v="30"/>
    <n v="2"/>
    <n v="22490513"/>
    <n v="24960000"/>
    <n v="100000"/>
    <n v="3922"/>
    <n v="62171"/>
    <n v="0"/>
    <n v="0"/>
    <n v="0"/>
    <m/>
    <n v="0"/>
    <n v="0"/>
    <n v="0"/>
    <m/>
    <m/>
    <d v="2021-03-30T00:00:00"/>
    <n v="1"/>
    <s v="O"/>
    <n v="1"/>
    <n v="30"/>
    <n v="0"/>
    <m/>
    <m/>
    <m/>
    <m/>
    <m/>
    <m/>
    <n v="1"/>
    <n v="1"/>
    <m/>
    <m/>
    <n v="23457"/>
    <s v="CREDITOS DE CONSUMO"/>
    <n v="0"/>
    <n v="0"/>
    <n v="890480123"/>
    <s v="UNIVERSIDAD DE CARTAGENA"/>
    <n v="3"/>
    <n v="6"/>
    <d v="2020-04-08T00:00:00"/>
    <s v="A"/>
    <n v="4"/>
    <n v="2"/>
    <n v="7"/>
    <n v="2"/>
  </r>
  <r>
    <n v="7740"/>
    <s v="C"/>
    <n v="6219999"/>
    <x v="0"/>
    <n v="4"/>
    <n v="550023044"/>
    <d v="2019-11-09T00:00:00"/>
    <d v="2022-10-30T00:00:00"/>
    <n v="0"/>
    <n v="1"/>
    <n v="16"/>
    <n v="30"/>
    <n v="2"/>
    <n v="22490513"/>
    <n v="24960000"/>
    <n v="20000"/>
    <n v="784"/>
    <n v="12429"/>
    <n v="0"/>
    <n v="0"/>
    <n v="0"/>
    <m/>
    <n v="0"/>
    <n v="0"/>
    <n v="0"/>
    <m/>
    <m/>
    <d v="2021-03-30T00:00:00"/>
    <n v="1"/>
    <s v="O"/>
    <n v="1"/>
    <n v="30"/>
    <n v="0"/>
    <m/>
    <m/>
    <m/>
    <m/>
    <m/>
    <m/>
    <n v="1"/>
    <n v="1"/>
    <m/>
    <m/>
    <n v="4689"/>
    <s v="CREDITOS DE CONSUMO"/>
    <n v="0"/>
    <n v="0"/>
    <n v="890480123"/>
    <s v="UNIVERSIDAD DE CARTAGENA"/>
    <n v="3"/>
    <n v="6"/>
    <d v="2020-04-08T00:00:00"/>
    <s v="A"/>
    <n v="4"/>
    <n v="2"/>
    <n v="7"/>
    <n v="2"/>
  </r>
  <r>
    <n v="24235"/>
    <s v="C"/>
    <n v="6219999"/>
    <x v="0"/>
    <n v="4"/>
    <n v="550023181"/>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24235"/>
    <s v="C"/>
    <n v="6219999"/>
    <x v="0"/>
    <n v="4"/>
    <n v="550023182"/>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9881"/>
    <s v="C"/>
    <n v="6219999"/>
    <x v="0"/>
    <n v="4"/>
    <n v="550023354"/>
    <d v="2020-01-05T00:00:00"/>
    <d v="2022-12-30T00:00:00"/>
    <n v="0"/>
    <n v="1"/>
    <n v="14"/>
    <n v="30"/>
    <n v="2"/>
    <n v="22490513"/>
    <n v="24960000"/>
    <n v="23500"/>
    <n v="922"/>
    <n v="15868"/>
    <n v="0"/>
    <n v="0"/>
    <n v="0"/>
    <m/>
    <n v="0"/>
    <n v="0"/>
    <n v="0"/>
    <m/>
    <m/>
    <d v="2021-03-30T00:00:00"/>
    <n v="1"/>
    <s v="O"/>
    <n v="1"/>
    <n v="30"/>
    <n v="0"/>
    <m/>
    <m/>
    <m/>
    <m/>
    <m/>
    <m/>
    <n v="1"/>
    <n v="1"/>
    <m/>
    <m/>
    <n v="5987"/>
    <s v="CREDITOS DE CONSUMO"/>
    <n v="0"/>
    <n v="0"/>
    <n v="890480123"/>
    <s v="UNIVERSIDAD DE CARTAGENA"/>
    <n v="3"/>
    <n v="6"/>
    <d v="2020-04-08T00:00:00"/>
    <s v="A"/>
    <n v="4"/>
    <n v="2"/>
    <n v="7"/>
    <n v="2"/>
  </r>
  <r>
    <n v="40545"/>
    <s v="C"/>
    <n v="6219999"/>
    <x v="0"/>
    <n v="4"/>
    <n v="550023393"/>
    <d v="2020-01-14T00:00:00"/>
    <d v="2022-12-30T00:00:00"/>
    <n v="0"/>
    <n v="1"/>
    <n v="14"/>
    <n v="30"/>
    <n v="2"/>
    <n v="22490513"/>
    <n v="24960000"/>
    <n v="96400"/>
    <n v="3781"/>
    <n v="65111"/>
    <n v="0"/>
    <n v="0"/>
    <n v="0"/>
    <m/>
    <n v="0"/>
    <n v="0"/>
    <n v="0"/>
    <m/>
    <m/>
    <d v="2021-03-30T00:00:00"/>
    <n v="1"/>
    <s v="O"/>
    <n v="1"/>
    <n v="30"/>
    <n v="0"/>
    <m/>
    <m/>
    <m/>
    <m/>
    <m/>
    <m/>
    <n v="1"/>
    <n v="1"/>
    <m/>
    <m/>
    <n v="24566"/>
    <s v="CREDITOS DE CONSUMO"/>
    <n v="0"/>
    <n v="0"/>
    <n v="890480123"/>
    <s v="UNIVERSIDAD DE CARTAGENA"/>
    <n v="3"/>
    <n v="6"/>
    <d v="2020-04-08T00:00:00"/>
    <s v="A"/>
    <n v="4"/>
    <n v="2"/>
    <n v="7"/>
    <n v="2"/>
  </r>
  <r>
    <n v="45288"/>
    <s v="C"/>
    <n v="6219999"/>
    <x v="0"/>
    <n v="4"/>
    <n v="550023556"/>
    <d v="2020-02-15T00:00:00"/>
    <d v="2023-02-28T00:00:00"/>
    <n v="0"/>
    <n v="1"/>
    <n v="12"/>
    <n v="30"/>
    <n v="2"/>
    <n v="22490513"/>
    <n v="24960000"/>
    <n v="100000"/>
    <n v="3922"/>
    <n v="72728"/>
    <n v="0"/>
    <n v="0"/>
    <n v="0"/>
    <m/>
    <n v="0"/>
    <n v="0"/>
    <n v="0"/>
    <m/>
    <m/>
    <d v="2021-03-30T00:00:00"/>
    <n v="1"/>
    <s v="O"/>
    <n v="1"/>
    <n v="30"/>
    <n v="0"/>
    <m/>
    <m/>
    <m/>
    <m/>
    <m/>
    <m/>
    <n v="1"/>
    <n v="1"/>
    <m/>
    <m/>
    <n v="27440"/>
    <s v="CREDITOS DE CONSUMO"/>
    <n v="0"/>
    <n v="0"/>
    <n v="890480123"/>
    <s v="UNIVERSIDAD DE CARTAGENA"/>
    <n v="3"/>
    <n v="6"/>
    <d v="2020-04-08T00:00:00"/>
    <s v="A"/>
    <n v="4"/>
    <n v="2"/>
    <n v="7"/>
    <n v="2"/>
  </r>
  <r>
    <n v="23357"/>
    <s v="C"/>
    <n v="6219999"/>
    <x v="0"/>
    <n v="4"/>
    <n v="550023689"/>
    <d v="2020-03-08T00:00:00"/>
    <d v="2023-02-28T00:00:00"/>
    <n v="0"/>
    <n v="1"/>
    <n v="12"/>
    <n v="30"/>
    <n v="2"/>
    <n v="22490513"/>
    <n v="24960000"/>
    <n v="51598"/>
    <n v="2024"/>
    <n v="37509"/>
    <n v="0"/>
    <n v="0"/>
    <n v="0"/>
    <m/>
    <n v="0"/>
    <n v="0"/>
    <n v="0"/>
    <m/>
    <m/>
    <d v="2021-03-30T00:00:00"/>
    <n v="1"/>
    <s v="O"/>
    <n v="1"/>
    <n v="30"/>
    <n v="0"/>
    <m/>
    <m/>
    <m/>
    <m/>
    <m/>
    <m/>
    <n v="1"/>
    <n v="1"/>
    <m/>
    <m/>
    <n v="14152"/>
    <s v="CREDITOS DE CONSUMO"/>
    <n v="0"/>
    <n v="0"/>
    <n v="890480123"/>
    <s v="UNIVERSIDAD DE CARTAGENA"/>
    <n v="5"/>
    <m/>
    <m/>
    <m/>
    <m/>
    <n v="2"/>
    <n v="7"/>
    <n v="2"/>
  </r>
  <r>
    <n v="5433"/>
    <s v="C"/>
    <n v="6219999"/>
    <x v="0"/>
    <n v="4"/>
    <n v="550023699"/>
    <d v="2020-03-10T00:00:00"/>
    <d v="2023-02-28T00:00:00"/>
    <n v="0"/>
    <n v="1"/>
    <n v="12"/>
    <n v="30"/>
    <n v="2"/>
    <n v="22490513"/>
    <n v="24960000"/>
    <n v="12000"/>
    <n v="471"/>
    <n v="8724"/>
    <n v="0"/>
    <n v="0"/>
    <n v="0"/>
    <m/>
    <n v="0"/>
    <n v="0"/>
    <n v="0"/>
    <m/>
    <m/>
    <d v="2021-03-30T00:00:00"/>
    <n v="1"/>
    <s v="O"/>
    <n v="1"/>
    <n v="30"/>
    <n v="0"/>
    <m/>
    <m/>
    <m/>
    <m/>
    <m/>
    <m/>
    <n v="1"/>
    <n v="1"/>
    <m/>
    <m/>
    <n v="3291"/>
    <s v="CREDITOS DE CONSUMO"/>
    <n v="0"/>
    <n v="0"/>
    <n v="890480123"/>
    <s v="UNIVERSIDAD DE CARTAGENA"/>
    <n v="5"/>
    <m/>
    <m/>
    <m/>
    <m/>
    <n v="2"/>
    <n v="7"/>
    <n v="2"/>
  </r>
  <r>
    <n v="10086"/>
    <s v="C"/>
    <n v="6219999"/>
    <x v="0"/>
    <n v="4"/>
    <n v="550023700"/>
    <d v="2020-03-10T00:00:00"/>
    <d v="2023-02-28T00:00:00"/>
    <n v="0"/>
    <n v="1"/>
    <n v="12"/>
    <n v="30"/>
    <n v="2"/>
    <n v="22490513"/>
    <n v="24960000"/>
    <n v="22300"/>
    <n v="875"/>
    <n v="16197"/>
    <n v="0"/>
    <n v="0"/>
    <n v="0"/>
    <m/>
    <n v="0"/>
    <n v="0"/>
    <n v="0"/>
    <m/>
    <m/>
    <d v="2021-03-30T00:00:00"/>
    <n v="1"/>
    <s v="O"/>
    <n v="1"/>
    <n v="30"/>
    <n v="0"/>
    <m/>
    <m/>
    <m/>
    <m/>
    <m/>
    <m/>
    <n v="1"/>
    <n v="1"/>
    <m/>
    <m/>
    <n v="6111"/>
    <s v="CREDITOS DE CONSUMO"/>
    <n v="0"/>
    <n v="0"/>
    <n v="890480123"/>
    <s v="UNIVERSIDAD DE CARTAGENA"/>
    <n v="5"/>
    <m/>
    <m/>
    <m/>
    <m/>
    <n v="2"/>
    <n v="7"/>
    <n v="2"/>
  </r>
  <r>
    <n v="27166"/>
    <s v="C"/>
    <n v="6219999"/>
    <x v="0"/>
    <n v="4"/>
    <n v="550023703"/>
    <d v="2020-03-11T00:00:00"/>
    <d v="2023-02-28T00:00:00"/>
    <n v="0"/>
    <n v="1"/>
    <n v="12"/>
    <n v="30"/>
    <n v="2"/>
    <n v="22490513"/>
    <n v="24960000"/>
    <n v="60000"/>
    <n v="2353"/>
    <n v="43626"/>
    <n v="0"/>
    <n v="0"/>
    <n v="0"/>
    <m/>
    <n v="0"/>
    <n v="0"/>
    <n v="0"/>
    <m/>
    <m/>
    <d v="2021-03-30T00:00:00"/>
    <n v="1"/>
    <s v="O"/>
    <n v="1"/>
    <n v="30"/>
    <n v="0"/>
    <m/>
    <m/>
    <m/>
    <m/>
    <m/>
    <m/>
    <n v="1"/>
    <n v="1"/>
    <m/>
    <m/>
    <n v="16460"/>
    <s v="CREDITOS DE CONSUMO"/>
    <n v="0"/>
    <n v="0"/>
    <n v="890480123"/>
    <s v="UNIVERSIDAD DE CARTAGENA"/>
    <n v="5"/>
    <m/>
    <m/>
    <m/>
    <m/>
    <n v="2"/>
    <n v="7"/>
    <n v="2"/>
  </r>
  <r>
    <n v="9372"/>
    <s v="C"/>
    <n v="6219999"/>
    <x v="0"/>
    <n v="4"/>
    <n v="550023736"/>
    <d v="2020-03-16T00:00:00"/>
    <d v="2023-03-30T00:00:00"/>
    <n v="0"/>
    <n v="1"/>
    <n v="11"/>
    <n v="30"/>
    <n v="2"/>
    <n v="22490513"/>
    <n v="24960000"/>
    <n v="20000"/>
    <n v="784"/>
    <n v="15050"/>
    <n v="0"/>
    <n v="0"/>
    <n v="0"/>
    <m/>
    <n v="0"/>
    <n v="0"/>
    <n v="0"/>
    <m/>
    <m/>
    <d v="2021-03-30T00:00:00"/>
    <n v="1"/>
    <s v="O"/>
    <n v="1"/>
    <n v="30"/>
    <n v="0"/>
    <m/>
    <m/>
    <m/>
    <m/>
    <m/>
    <m/>
    <n v="1"/>
    <n v="1"/>
    <m/>
    <m/>
    <n v="5678"/>
    <s v="CREDITOS DE CONSUMO"/>
    <n v="0"/>
    <n v="0"/>
    <n v="890480123"/>
    <s v="UNIVERSIDAD DE CARTAGENA"/>
    <n v="5"/>
    <m/>
    <m/>
    <m/>
    <m/>
    <n v="2"/>
    <n v="7"/>
    <n v="2"/>
  </r>
  <r>
    <n v="46836"/>
    <s v="C"/>
    <n v="6219999"/>
    <x v="0"/>
    <n v="4"/>
    <n v="550023737"/>
    <d v="2020-03-16T00:00:00"/>
    <d v="2023-03-30T00:00:00"/>
    <n v="0"/>
    <n v="1"/>
    <n v="11"/>
    <n v="30"/>
    <n v="2"/>
    <n v="22490513"/>
    <n v="24960000"/>
    <n v="100000"/>
    <n v="3922"/>
    <n v="75215"/>
    <n v="0"/>
    <n v="0"/>
    <n v="0"/>
    <m/>
    <n v="0"/>
    <n v="0"/>
    <n v="0"/>
    <m/>
    <m/>
    <d v="2021-03-30T00:00:00"/>
    <n v="1"/>
    <s v="O"/>
    <n v="1"/>
    <n v="30"/>
    <n v="0"/>
    <m/>
    <m/>
    <m/>
    <m/>
    <m/>
    <m/>
    <n v="1"/>
    <n v="1"/>
    <m/>
    <m/>
    <n v="28379"/>
    <s v="CREDITOS DE CONSUMO"/>
    <n v="0"/>
    <n v="0"/>
    <n v="890480123"/>
    <s v="UNIVERSIDAD DE CARTAGENA"/>
    <n v="5"/>
    <m/>
    <m/>
    <m/>
    <m/>
    <n v="2"/>
    <n v="7"/>
    <n v="2"/>
  </r>
  <r>
    <n v="34785"/>
    <s v="C"/>
    <n v="6219999"/>
    <x v="0"/>
    <n v="4"/>
    <n v="550023789"/>
    <d v="2020-04-03T00:00:00"/>
    <d v="2023-03-30T00:00:00"/>
    <n v="0"/>
    <n v="1"/>
    <n v="11"/>
    <n v="30"/>
    <n v="2"/>
    <n v="22490513"/>
    <n v="24960000"/>
    <n v="74260"/>
    <n v="2912"/>
    <n v="55861"/>
    <n v="0"/>
    <n v="0"/>
    <n v="0"/>
    <m/>
    <n v="0"/>
    <n v="0"/>
    <n v="0"/>
    <m/>
    <m/>
    <d v="2021-03-30T00:00:00"/>
    <n v="1"/>
    <s v="O"/>
    <n v="1"/>
    <n v="30"/>
    <n v="0"/>
    <m/>
    <m/>
    <m/>
    <m/>
    <m/>
    <m/>
    <n v="1"/>
    <n v="1"/>
    <m/>
    <m/>
    <n v="21076"/>
    <s v="CREDITOS DE CONSUMO"/>
    <n v="0"/>
    <n v="0"/>
    <n v="890480123"/>
    <s v="UNIVERSIDAD DE CARTAGENA"/>
    <n v="5"/>
    <m/>
    <m/>
    <m/>
    <m/>
    <n v="2"/>
    <n v="7"/>
    <n v="2"/>
  </r>
  <r>
    <n v="10608"/>
    <s v="C"/>
    <n v="6219999"/>
    <x v="0"/>
    <n v="4"/>
    <n v="550023790"/>
    <d v="2020-04-05T00:00:00"/>
    <d v="2023-03-30T00:00:00"/>
    <n v="0"/>
    <n v="1"/>
    <n v="11"/>
    <n v="30"/>
    <n v="2"/>
    <n v="22490513"/>
    <n v="24960000"/>
    <n v="22660"/>
    <n v="889"/>
    <n v="17036"/>
    <n v="0"/>
    <n v="0"/>
    <n v="0"/>
    <m/>
    <n v="0"/>
    <n v="0"/>
    <n v="0"/>
    <m/>
    <m/>
    <d v="2021-03-30T00:00:00"/>
    <n v="1"/>
    <s v="O"/>
    <n v="1"/>
    <n v="30"/>
    <n v="0"/>
    <m/>
    <m/>
    <m/>
    <m/>
    <m/>
    <m/>
    <n v="1"/>
    <n v="1"/>
    <m/>
    <m/>
    <n v="6428"/>
    <s v="CREDITOS DE CONSUMO"/>
    <n v="0"/>
    <n v="0"/>
    <n v="890480123"/>
    <s v="UNIVERSIDAD DE CARTAGENA"/>
    <n v="5"/>
    <m/>
    <m/>
    <m/>
    <m/>
    <n v="2"/>
    <n v="7"/>
    <n v="2"/>
  </r>
  <r>
    <n v="9674"/>
    <s v="C"/>
    <n v="6219999"/>
    <x v="0"/>
    <n v="4"/>
    <n v="550023826"/>
    <d v="2020-04-25T00:00:00"/>
    <d v="2023-04-30T00:00:00"/>
    <n v="0"/>
    <n v="1"/>
    <n v="10"/>
    <n v="30"/>
    <n v="2"/>
    <n v="22490513"/>
    <n v="24960000"/>
    <n v="20000"/>
    <n v="784"/>
    <n v="15535"/>
    <n v="0"/>
    <n v="0"/>
    <n v="0"/>
    <m/>
    <n v="0"/>
    <n v="0"/>
    <n v="0"/>
    <m/>
    <m/>
    <d v="2021-03-30T00:00:00"/>
    <n v="1"/>
    <s v="O"/>
    <n v="1"/>
    <n v="30"/>
    <n v="0"/>
    <m/>
    <m/>
    <m/>
    <m/>
    <m/>
    <m/>
    <n v="1"/>
    <n v="1"/>
    <m/>
    <m/>
    <n v="5861"/>
    <s v="CREDITOS DE CONSUMO"/>
    <n v="0"/>
    <n v="0"/>
    <n v="890480123"/>
    <s v="UNIVERSIDAD DE CARTAGENA"/>
    <n v="5"/>
    <m/>
    <m/>
    <m/>
    <m/>
    <n v="2"/>
    <n v="7"/>
    <n v="2"/>
  </r>
  <r>
    <n v="26563"/>
    <s v="C"/>
    <n v="6219999"/>
    <x v="0"/>
    <n v="4"/>
    <n v="550023831"/>
    <d v="2020-04-30T00:00:00"/>
    <d v="2023-04-30T00:00:00"/>
    <n v="0"/>
    <n v="1"/>
    <n v="10"/>
    <n v="30"/>
    <n v="2"/>
    <n v="22490513"/>
    <n v="24960000"/>
    <n v="54940"/>
    <n v="2155"/>
    <n v="42658"/>
    <n v="0"/>
    <n v="0"/>
    <n v="0"/>
    <m/>
    <n v="0"/>
    <n v="0"/>
    <n v="0"/>
    <m/>
    <m/>
    <d v="2021-03-30T00:00:00"/>
    <n v="1"/>
    <s v="O"/>
    <n v="1"/>
    <n v="30"/>
    <n v="0"/>
    <m/>
    <m/>
    <m/>
    <m/>
    <m/>
    <m/>
    <n v="1"/>
    <n v="1"/>
    <m/>
    <m/>
    <n v="16095"/>
    <s v="CREDITOS DE CONSUMO"/>
    <n v="0"/>
    <n v="0"/>
    <n v="890480123"/>
    <s v="UNIVERSIDAD DE CARTAGENA"/>
    <n v="5"/>
    <m/>
    <m/>
    <m/>
    <m/>
    <n v="2"/>
    <n v="7"/>
    <n v="2"/>
  </r>
  <r>
    <n v="53178"/>
    <s v="C"/>
    <n v="6219999"/>
    <x v="0"/>
    <n v="4"/>
    <n v="550024138"/>
    <d v="2020-08-01T00:00:00"/>
    <d v="2023-08-30T00:00:00"/>
    <n v="0"/>
    <n v="1"/>
    <n v="7"/>
    <n v="30"/>
    <n v="2"/>
    <n v="22490513"/>
    <n v="24960000"/>
    <n v="100000"/>
    <n v="3844"/>
    <n v="85399"/>
    <n v="0"/>
    <n v="0"/>
    <n v="0"/>
    <m/>
    <n v="0"/>
    <n v="0"/>
    <n v="0"/>
    <m/>
    <m/>
    <d v="2021-03-30T00:00:00"/>
    <n v="1"/>
    <s v="O"/>
    <n v="1"/>
    <n v="30"/>
    <n v="0"/>
    <m/>
    <m/>
    <m/>
    <m/>
    <m/>
    <m/>
    <n v="1"/>
    <n v="1"/>
    <m/>
    <m/>
    <n v="32221"/>
    <s v="CREDITOS DE CONSUMO"/>
    <n v="0"/>
    <n v="0"/>
    <n v="890480123"/>
    <s v="UNIVERSIDAD DE CARTAGENA"/>
    <n v="5"/>
    <m/>
    <m/>
    <m/>
    <m/>
    <n v="2"/>
    <n v="7"/>
    <n v="2"/>
  </r>
  <r>
    <n v="55744"/>
    <s v="C"/>
    <n v="6219999"/>
    <x v="0"/>
    <n v="4"/>
    <n v="550024218"/>
    <d v="2020-08-26T00:00:00"/>
    <d v="2023-09-30T00:00:00"/>
    <n v="0"/>
    <n v="1"/>
    <n v="5"/>
    <n v="30"/>
    <n v="2"/>
    <n v="22490513"/>
    <n v="24960000"/>
    <n v="100000"/>
    <n v="3844"/>
    <n v="89520"/>
    <n v="0"/>
    <n v="0"/>
    <n v="0"/>
    <m/>
    <n v="0"/>
    <n v="0"/>
    <n v="0"/>
    <m/>
    <m/>
    <d v="2021-03-30T00:00:00"/>
    <n v="1"/>
    <s v="O"/>
    <n v="1"/>
    <n v="30"/>
    <n v="0"/>
    <m/>
    <m/>
    <m/>
    <m/>
    <m/>
    <m/>
    <n v="1"/>
    <n v="1"/>
    <m/>
    <m/>
    <n v="33776"/>
    <s v="CREDITOS DE CONSUMO"/>
    <n v="0"/>
    <n v="0"/>
    <n v="890480123"/>
    <s v="UNIVERSIDAD DE CARTAGENA"/>
    <n v="5"/>
    <m/>
    <m/>
    <m/>
    <m/>
    <n v="2"/>
    <n v="7"/>
    <n v="2"/>
  </r>
  <r>
    <n v="54557"/>
    <s v="C"/>
    <n v="6219999"/>
    <x v="0"/>
    <n v="4"/>
    <n v="550024359"/>
    <d v="2020-09-06T00:00:00"/>
    <d v="2023-09-30T00:00:00"/>
    <n v="0"/>
    <n v="1"/>
    <n v="6"/>
    <n v="30"/>
    <n v="2"/>
    <n v="22490513"/>
    <n v="24960000"/>
    <n v="100000"/>
    <n v="3844"/>
    <n v="87613"/>
    <n v="0"/>
    <n v="0"/>
    <n v="0"/>
    <m/>
    <n v="0"/>
    <n v="0"/>
    <n v="0"/>
    <m/>
    <m/>
    <d v="2021-03-30T00:00:00"/>
    <n v="1"/>
    <s v="O"/>
    <n v="1"/>
    <n v="30"/>
    <n v="0"/>
    <m/>
    <m/>
    <m/>
    <m/>
    <m/>
    <m/>
    <n v="1"/>
    <n v="1"/>
    <m/>
    <m/>
    <n v="33056"/>
    <s v="CREDITOS DE CONSUMO"/>
    <n v="0"/>
    <n v="0"/>
    <n v="890480123"/>
    <s v="UNIVERSIDAD DE CARTAGENA"/>
    <n v="5"/>
    <m/>
    <m/>
    <m/>
    <m/>
    <n v="2"/>
    <n v="7"/>
    <n v="2"/>
  </r>
  <r>
    <n v="27279"/>
    <s v="C"/>
    <n v="6219999"/>
    <x v="0"/>
    <n v="4"/>
    <n v="550024363"/>
    <d v="2020-09-07T00:00:00"/>
    <d v="2023-09-30T00:00:00"/>
    <n v="0"/>
    <n v="1"/>
    <n v="6"/>
    <n v="30"/>
    <n v="2"/>
    <n v="22490513"/>
    <n v="24960000"/>
    <n v="50000"/>
    <n v="1922"/>
    <n v="43807"/>
    <n v="0"/>
    <n v="0"/>
    <n v="0"/>
    <m/>
    <n v="0"/>
    <n v="0"/>
    <n v="0"/>
    <m/>
    <m/>
    <d v="2021-03-30T00:00:00"/>
    <n v="1"/>
    <s v="O"/>
    <n v="1"/>
    <n v="30"/>
    <n v="0"/>
    <m/>
    <m/>
    <m/>
    <m/>
    <m/>
    <m/>
    <n v="1"/>
    <n v="1"/>
    <m/>
    <m/>
    <n v="16528"/>
    <s v="CREDITOS DE CONSUMO"/>
    <n v="0"/>
    <n v="0"/>
    <n v="890480123"/>
    <s v="UNIVERSIDAD DE CARTAGENA"/>
    <n v="5"/>
    <m/>
    <m/>
    <m/>
    <m/>
    <n v="2"/>
    <n v="7"/>
    <n v="2"/>
  </r>
  <r>
    <n v="10910"/>
    <s v="C"/>
    <n v="6219999"/>
    <x v="0"/>
    <n v="4"/>
    <n v="550024391"/>
    <d v="2020-09-15T00:00:00"/>
    <d v="2023-09-30T00:00:00"/>
    <n v="0"/>
    <n v="1"/>
    <n v="6"/>
    <n v="30"/>
    <n v="2"/>
    <n v="22490513"/>
    <n v="24960000"/>
    <n v="20000"/>
    <n v="769"/>
    <n v="17520"/>
    <n v="0"/>
    <n v="0"/>
    <n v="0"/>
    <m/>
    <n v="0"/>
    <n v="0"/>
    <n v="0"/>
    <m/>
    <m/>
    <d v="2021-03-30T00:00:00"/>
    <n v="1"/>
    <s v="O"/>
    <n v="1"/>
    <n v="30"/>
    <n v="0"/>
    <m/>
    <m/>
    <m/>
    <m/>
    <m/>
    <m/>
    <n v="1"/>
    <n v="1"/>
    <m/>
    <m/>
    <n v="6610"/>
    <s v="CREDITOS DE CONSUMO"/>
    <n v="0"/>
    <n v="0"/>
    <n v="890480123"/>
    <s v="UNIVERSIDAD DE CARTAGENA"/>
    <n v="5"/>
    <m/>
    <m/>
    <m/>
    <m/>
    <n v="2"/>
    <n v="7"/>
    <n v="2"/>
  </r>
  <r>
    <n v="0"/>
    <s v="C"/>
    <n v="6639820"/>
    <x v="0"/>
    <n v="4"/>
    <n v="11202"/>
    <d v="2016-06-15T00:00:00"/>
    <d v="2022-06-15T00:00:00"/>
    <n v="0"/>
    <n v="1"/>
    <n v="59"/>
    <n v="30"/>
    <n v="2"/>
    <n v="17726461"/>
    <n v="19240000"/>
    <n v="70000000"/>
    <n v="1585740"/>
    <n v="18621355"/>
    <n v="0"/>
    <n v="0"/>
    <n v="0"/>
    <m/>
    <n v="0"/>
    <n v="0"/>
    <n v="0"/>
    <m/>
    <m/>
    <d v="2021-03-30T00:00:00"/>
    <n v="1"/>
    <s v="O"/>
    <n v="1"/>
    <n v="30"/>
    <n v="0"/>
    <m/>
    <m/>
    <m/>
    <m/>
    <m/>
    <m/>
    <n v="1"/>
    <n v="1"/>
    <m/>
    <m/>
    <n v="50259905"/>
    <s v="CREDITOS DE CONSUMO"/>
    <n v="0"/>
    <n v="0"/>
    <n v="890480123"/>
    <s v="UNIVERSIDAD DE CARTAGENA"/>
    <n v="5"/>
    <m/>
    <m/>
    <m/>
    <m/>
    <n v="1"/>
    <n v="7"/>
    <n v="2"/>
  </r>
  <r>
    <n v="0"/>
    <s v="C"/>
    <n v="6806649"/>
    <x v="0"/>
    <n v="4"/>
    <n v="18147"/>
    <d v="2021-02-04T00:00:00"/>
    <d v="2023-02-04T00:00:00"/>
    <n v="0"/>
    <n v="1"/>
    <n v="2"/>
    <n v="30"/>
    <n v="2"/>
    <n v="15881442"/>
    <n v="17090000"/>
    <n v="5000000"/>
    <n v="244532"/>
    <n v="4631515"/>
    <n v="0"/>
    <n v="0"/>
    <n v="0"/>
    <m/>
    <n v="0"/>
    <n v="0"/>
    <n v="0"/>
    <m/>
    <m/>
    <d v="2021-03-30T00:00:00"/>
    <n v="1"/>
    <s v="O"/>
    <n v="1"/>
    <n v="30"/>
    <n v="0"/>
    <m/>
    <m/>
    <m/>
    <m/>
    <m/>
    <m/>
    <n v="1"/>
    <n v="1"/>
    <m/>
    <m/>
    <n v="36708833"/>
    <s v="CREDITOS DE CONSUMO"/>
    <n v="0"/>
    <n v="0"/>
    <n v="890480123"/>
    <s v="UNIVERSIDAD DE CARTAGENA"/>
    <n v="5"/>
    <m/>
    <m/>
    <m/>
    <m/>
    <n v="1"/>
    <n v="7"/>
    <n v="2"/>
  </r>
  <r>
    <n v="7049521"/>
    <s v="C"/>
    <n v="6808537"/>
    <x v="3"/>
    <n v="4"/>
    <n v="12595"/>
    <d v="2017-06-12T00:00:00"/>
    <d v="2024-06-12T00:00:00"/>
    <n v="0"/>
    <n v="1"/>
    <n v="45"/>
    <n v="30"/>
    <n v="2"/>
    <n v="13121400"/>
    <n v="13940000"/>
    <n v="60000000"/>
    <n v="1095482"/>
    <n v="34630385"/>
    <n v="79225"/>
    <n v="0"/>
    <n v="108990000"/>
    <s v="                              "/>
    <n v="0"/>
    <n v="0"/>
    <n v="0"/>
    <m/>
    <m/>
    <d v="2021-03-30T00:00:00"/>
    <n v="3"/>
    <s v="O"/>
    <n v="1"/>
    <n v="30"/>
    <n v="0"/>
    <m/>
    <m/>
    <m/>
    <m/>
    <m/>
    <m/>
    <n v="1"/>
    <n v="1"/>
    <m/>
    <m/>
    <n v="27580864"/>
    <s v="CREDITOS DE CONSUMO"/>
    <n v="0"/>
    <n v="0"/>
    <n v="890480123"/>
    <s v="UNIVERSIDAD DE CARTAGENA"/>
    <n v="5"/>
    <m/>
    <m/>
    <m/>
    <m/>
    <n v="1"/>
    <n v="7"/>
    <n v="2"/>
  </r>
  <r>
    <n v="6708242"/>
    <s v="C"/>
    <n v="6808537"/>
    <x v="0"/>
    <n v="4"/>
    <n v="13391"/>
    <d v="2017-12-04T00:00:00"/>
    <d v="2024-12-04T00:00:00"/>
    <n v="0"/>
    <n v="1"/>
    <n v="40"/>
    <n v="30"/>
    <n v="2"/>
    <n v="17726461"/>
    <n v="19240000"/>
    <n v="49420000"/>
    <n v="1030793"/>
    <n v="32953872"/>
    <n v="0"/>
    <n v="0"/>
    <n v="0"/>
    <m/>
    <n v="0"/>
    <n v="0"/>
    <n v="0"/>
    <m/>
    <m/>
    <d v="2021-03-30T00:00:00"/>
    <n v="1"/>
    <s v="O"/>
    <n v="1"/>
    <n v="30"/>
    <n v="0"/>
    <m/>
    <m/>
    <m/>
    <m/>
    <m/>
    <m/>
    <n v="1"/>
    <n v="1"/>
    <m/>
    <m/>
    <n v="26245630"/>
    <s v="CREDITOS DE CONSUMO"/>
    <n v="0"/>
    <n v="0"/>
    <n v="890480123"/>
    <s v="UNIVERSIDAD DE CARTAGENA"/>
    <n v="5"/>
    <m/>
    <m/>
    <m/>
    <m/>
    <n v="1"/>
    <n v="7"/>
    <n v="2"/>
  </r>
  <r>
    <n v="293832"/>
    <s v="C"/>
    <n v="6873479"/>
    <x v="0"/>
    <n v="4"/>
    <n v="16278"/>
    <d v="2019-09-16T00:00:00"/>
    <d v="2021-09-16T00:00:00"/>
    <n v="0"/>
    <n v="1"/>
    <n v="18"/>
    <n v="30"/>
    <n v="2"/>
    <n v="15881442"/>
    <n v="17090000"/>
    <n v="4968000"/>
    <n v="242967"/>
    <n v="1365964"/>
    <n v="0"/>
    <n v="0"/>
    <n v="0"/>
    <m/>
    <n v="0"/>
    <n v="0"/>
    <n v="0"/>
    <m/>
    <m/>
    <d v="2021-03-30T00:00:00"/>
    <n v="1"/>
    <s v="O"/>
    <n v="1"/>
    <n v="30"/>
    <n v="0"/>
    <m/>
    <m/>
    <m/>
    <m/>
    <m/>
    <m/>
    <n v="1"/>
    <n v="1"/>
    <m/>
    <m/>
    <n v="1072132"/>
    <s v="CREDITOS DE CONSUMO"/>
    <n v="0"/>
    <n v="0"/>
    <n v="890480123"/>
    <s v="UNIVERSIDAD DE CARTAGENA"/>
    <n v="5"/>
    <m/>
    <m/>
    <m/>
    <m/>
    <n v="1"/>
    <n v="7"/>
    <n v="2"/>
  </r>
  <r>
    <n v="4099302"/>
    <s v="C"/>
    <n v="6873479"/>
    <x v="0"/>
    <n v="4"/>
    <n v="16444"/>
    <d v="2019-10-11T00:00:00"/>
    <d v="2026-10-11T00:00:00"/>
    <n v="19"/>
    <n v="1"/>
    <n v="16"/>
    <n v="30"/>
    <n v="2"/>
    <n v="12185828"/>
    <n v="12890000"/>
    <n v="22136983"/>
    <n v="392982"/>
    <n v="19056781"/>
    <n v="122417"/>
    <n v="0"/>
    <n v="0"/>
    <m/>
    <n v="0"/>
    <n v="0"/>
    <n v="0"/>
    <m/>
    <m/>
    <d v="2021-03-30T00:00:00"/>
    <n v="1"/>
    <s v="O"/>
    <n v="1"/>
    <n v="30"/>
    <n v="23396"/>
    <m/>
    <m/>
    <m/>
    <m/>
    <m/>
    <m/>
    <n v="1"/>
    <n v="1"/>
    <m/>
    <m/>
    <n v="14957479"/>
    <s v="CREDITOS DE CONSUMO"/>
    <n v="0"/>
    <n v="0"/>
    <n v="890480123"/>
    <s v="UNIVERSIDAD DE CARTAGENA"/>
    <n v="5"/>
    <m/>
    <m/>
    <m/>
    <m/>
    <n v="1"/>
    <n v="7"/>
    <n v="2"/>
  </r>
  <r>
    <n v="2226711"/>
    <s v="C"/>
    <n v="6873479"/>
    <x v="2"/>
    <n v="4"/>
    <n v="18160"/>
    <d v="2021-02-09T00:00:00"/>
    <d v="2022-02-28T00:00:00"/>
    <n v="0"/>
    <n v="1"/>
    <n v="1"/>
    <n v="30"/>
    <n v="2"/>
    <n v="7720836"/>
    <n v="8000000"/>
    <n v="11272880"/>
    <n v="979156"/>
    <n v="10351507"/>
    <n v="0"/>
    <n v="0"/>
    <n v="0"/>
    <m/>
    <n v="0"/>
    <n v="0"/>
    <n v="0"/>
    <m/>
    <m/>
    <d v="2021-03-31T00:00:00"/>
    <n v="1"/>
    <s v="O"/>
    <n v="1"/>
    <n v="30"/>
    <n v="0"/>
    <m/>
    <m/>
    <m/>
    <m/>
    <m/>
    <m/>
    <n v="1"/>
    <n v="1"/>
    <m/>
    <m/>
    <n v="8124796"/>
    <s v="CREDITOS DE CONSUMO"/>
    <n v="0"/>
    <n v="0"/>
    <m/>
    <m/>
    <n v="5"/>
    <m/>
    <m/>
    <m/>
    <m/>
    <n v="1"/>
    <n v="7"/>
    <n v="2"/>
  </r>
  <r>
    <n v="691165"/>
    <s v="C"/>
    <n v="6873479"/>
    <x v="0"/>
    <n v="4"/>
    <n v="18165"/>
    <d v="2021-02-09T00:00:00"/>
    <d v="2021-06-28T00:00:00"/>
    <n v="0"/>
    <n v="1"/>
    <n v="1"/>
    <n v="30"/>
    <n v="2"/>
    <n v="13121400"/>
    <n v="13940000"/>
    <n v="3249000"/>
    <n v="35526"/>
    <n v="3213078"/>
    <n v="0"/>
    <n v="0"/>
    <n v="0"/>
    <m/>
    <n v="0"/>
    <n v="0"/>
    <n v="0"/>
    <n v="3249000"/>
    <n v="6"/>
    <d v="2021-03-30T00:00:00"/>
    <n v="1"/>
    <s v="O"/>
    <n v="1"/>
    <n v="30"/>
    <n v="0"/>
    <m/>
    <m/>
    <m/>
    <m/>
    <m/>
    <m/>
    <n v="1"/>
    <n v="1"/>
    <m/>
    <m/>
    <n v="2521913"/>
    <s v="CREDITOS DE CONSUMO"/>
    <n v="0"/>
    <n v="0"/>
    <n v="890480123"/>
    <s v="UNIVERSIDAD DE CARTAGENA"/>
    <n v="5"/>
    <m/>
    <m/>
    <m/>
    <m/>
    <n v="1"/>
    <n v="7"/>
    <n v="2"/>
  </r>
  <r>
    <n v="43777"/>
    <s v="C"/>
    <n v="6873479"/>
    <x v="0"/>
    <n v="4"/>
    <n v="550019275"/>
    <d v="2018-07-13T00:00:00"/>
    <d v="2023-11-30T00:00:00"/>
    <n v="0"/>
    <n v="1"/>
    <n v="3"/>
    <n v="30"/>
    <n v="2"/>
    <n v="22490513"/>
    <n v="24960000"/>
    <n v="216952"/>
    <n v="8341"/>
    <n v="203508"/>
    <n v="4318"/>
    <n v="0"/>
    <n v="0"/>
    <m/>
    <n v="0"/>
    <n v="0"/>
    <n v="0"/>
    <m/>
    <m/>
    <d v="2021-02-26T00:00:00"/>
    <n v="1"/>
    <s v="O"/>
    <n v="1"/>
    <n v="30"/>
    <n v="0"/>
    <m/>
    <m/>
    <m/>
    <m/>
    <m/>
    <m/>
    <n v="1"/>
    <n v="1"/>
    <m/>
    <m/>
    <n v="159731"/>
    <s v="CREDITOS DE CONSUMO"/>
    <n v="0"/>
    <n v="0"/>
    <n v="890480123"/>
    <s v="UNIVERSIDAD DE CARTAGENA"/>
    <n v="5"/>
    <m/>
    <m/>
    <m/>
    <m/>
    <n v="2"/>
    <n v="7"/>
    <n v="2"/>
  </r>
  <r>
    <n v="33874"/>
    <s v="C"/>
    <n v="6873479"/>
    <x v="0"/>
    <n v="4"/>
    <n v="550019285"/>
    <d v="2018-07-14T00:00:00"/>
    <d v="2023-11-30T00:00:00"/>
    <n v="0"/>
    <n v="1"/>
    <n v="3"/>
    <n v="30"/>
    <n v="2"/>
    <n v="22490513"/>
    <n v="24960000"/>
    <n v="167796"/>
    <n v="6451"/>
    <n v="157473"/>
    <n v="3333"/>
    <n v="0"/>
    <n v="0"/>
    <m/>
    <n v="0"/>
    <n v="0"/>
    <n v="0"/>
    <m/>
    <m/>
    <d v="2021-02-26T00:00:00"/>
    <n v="1"/>
    <s v="O"/>
    <n v="1"/>
    <n v="30"/>
    <n v="0"/>
    <m/>
    <m/>
    <m/>
    <m/>
    <m/>
    <m/>
    <n v="1"/>
    <n v="1"/>
    <m/>
    <m/>
    <n v="123599"/>
    <s v="CREDITOS DE CONSUMO"/>
    <n v="0"/>
    <n v="0"/>
    <n v="890480123"/>
    <s v="UNIVERSIDAD DE CARTAGENA"/>
    <n v="5"/>
    <m/>
    <m/>
    <m/>
    <m/>
    <n v="2"/>
    <n v="7"/>
    <n v="2"/>
  </r>
  <r>
    <n v="21960"/>
    <s v="C"/>
    <n v="6873479"/>
    <x v="0"/>
    <n v="4"/>
    <n v="550019317"/>
    <d v="2018-07-18T00:00:00"/>
    <d v="2023-11-30T00:00:00"/>
    <n v="0"/>
    <n v="1"/>
    <n v="3"/>
    <n v="30"/>
    <n v="2"/>
    <n v="22490513"/>
    <n v="24960000"/>
    <n v="108727"/>
    <n v="4180"/>
    <n v="102089"/>
    <n v="2175"/>
    <n v="0"/>
    <n v="0"/>
    <m/>
    <n v="0"/>
    <n v="0"/>
    <n v="0"/>
    <m/>
    <m/>
    <d v="2021-02-26T00:00:00"/>
    <n v="1"/>
    <s v="O"/>
    <n v="1"/>
    <n v="30"/>
    <n v="0"/>
    <m/>
    <m/>
    <m/>
    <m/>
    <m/>
    <m/>
    <n v="1"/>
    <n v="1"/>
    <m/>
    <m/>
    <n v="80129"/>
    <s v="CREDITOS DE CONSUMO"/>
    <n v="0"/>
    <n v="0"/>
    <n v="890480123"/>
    <s v="UNIVERSIDAD DE CARTAGENA"/>
    <n v="5"/>
    <m/>
    <m/>
    <m/>
    <m/>
    <n v="2"/>
    <n v="7"/>
    <n v="2"/>
  </r>
  <r>
    <n v="21700"/>
    <s v="C"/>
    <n v="6873479"/>
    <x v="0"/>
    <n v="4"/>
    <n v="550019323"/>
    <d v="2018-07-19T00:00:00"/>
    <d v="2023-11-30T00:00:00"/>
    <n v="0"/>
    <n v="1"/>
    <n v="3"/>
    <n v="30"/>
    <n v="2"/>
    <n v="22490513"/>
    <n v="24960000"/>
    <n v="107448"/>
    <n v="4131"/>
    <n v="100879"/>
    <n v="2142"/>
    <n v="0"/>
    <n v="0"/>
    <m/>
    <n v="0"/>
    <n v="0"/>
    <n v="0"/>
    <m/>
    <m/>
    <d v="2021-02-26T00:00:00"/>
    <n v="1"/>
    <s v="O"/>
    <n v="1"/>
    <n v="30"/>
    <n v="0"/>
    <m/>
    <m/>
    <m/>
    <m/>
    <m/>
    <m/>
    <n v="1"/>
    <n v="1"/>
    <m/>
    <m/>
    <n v="79179"/>
    <s v="CREDITOS DE CONSUMO"/>
    <n v="0"/>
    <n v="0"/>
    <n v="890480123"/>
    <s v="UNIVERSIDAD DE CARTAGENA"/>
    <n v="5"/>
    <m/>
    <m/>
    <m/>
    <m/>
    <n v="2"/>
    <n v="7"/>
    <n v="2"/>
  </r>
  <r>
    <n v="3608"/>
    <s v="C"/>
    <n v="6873479"/>
    <x v="0"/>
    <n v="4"/>
    <n v="550019328"/>
    <d v="2018-07-19T00:00:00"/>
    <d v="2023-11-30T00:00:00"/>
    <n v="30"/>
    <n v="1"/>
    <n v="2"/>
    <n v="30"/>
    <n v="2"/>
    <n v="22490513"/>
    <n v="24960000"/>
    <n v="17470"/>
    <n v="672"/>
    <n v="16774"/>
    <n v="631"/>
    <n v="0"/>
    <n v="0"/>
    <m/>
    <n v="0"/>
    <n v="0"/>
    <n v="0"/>
    <m/>
    <m/>
    <d v="2021-02-26T00:00:00"/>
    <n v="1"/>
    <s v="O"/>
    <n v="1"/>
    <n v="30"/>
    <n v="711"/>
    <m/>
    <m/>
    <m/>
    <m/>
    <m/>
    <m/>
    <n v="1"/>
    <n v="1"/>
    <m/>
    <m/>
    <n v="13166"/>
    <s v="CREDITOS DE CONSUMO"/>
    <n v="0"/>
    <n v="0"/>
    <n v="890480123"/>
    <s v="UNIVERSIDAD DE CARTAGENA"/>
    <n v="5"/>
    <m/>
    <m/>
    <m/>
    <m/>
    <n v="2"/>
    <n v="7"/>
    <n v="2"/>
  </r>
  <r>
    <n v="15600"/>
    <s v="C"/>
    <n v="6873479"/>
    <x v="0"/>
    <n v="4"/>
    <n v="550019334"/>
    <d v="2018-07-20T00:00:00"/>
    <d v="2023-11-30T00:00:00"/>
    <n v="0"/>
    <n v="1"/>
    <n v="4"/>
    <n v="30"/>
    <n v="2"/>
    <n v="22490513"/>
    <n v="24960000"/>
    <n v="78920"/>
    <n v="3034"/>
    <n v="72523"/>
    <n v="0"/>
    <n v="0"/>
    <n v="0"/>
    <m/>
    <n v="0"/>
    <n v="0"/>
    <n v="0"/>
    <m/>
    <m/>
    <d v="2021-03-30T00:00:00"/>
    <n v="1"/>
    <s v="O"/>
    <n v="1"/>
    <n v="30"/>
    <n v="0"/>
    <m/>
    <m/>
    <m/>
    <m/>
    <m/>
    <m/>
    <n v="1"/>
    <n v="1"/>
    <m/>
    <m/>
    <n v="56923"/>
    <s v="CREDITOS DE CONSUMO"/>
    <n v="0"/>
    <n v="0"/>
    <n v="890480123"/>
    <s v="UNIVERSIDAD DE CARTAGENA"/>
    <n v="5"/>
    <m/>
    <m/>
    <m/>
    <m/>
    <n v="2"/>
    <n v="7"/>
    <n v="2"/>
  </r>
  <r>
    <n v="30150"/>
    <s v="C"/>
    <n v="6873479"/>
    <x v="0"/>
    <n v="4"/>
    <n v="550019336"/>
    <d v="2018-07-20T00:00:00"/>
    <d v="2023-11-30T00:00:00"/>
    <n v="0"/>
    <n v="1"/>
    <n v="3"/>
    <n v="30"/>
    <n v="2"/>
    <n v="22490513"/>
    <n v="24960000"/>
    <n v="149284"/>
    <n v="5739"/>
    <n v="140161"/>
    <n v="2991"/>
    <n v="0"/>
    <n v="0"/>
    <m/>
    <n v="0"/>
    <n v="0"/>
    <n v="0"/>
    <m/>
    <m/>
    <d v="2021-02-26T00:00:00"/>
    <n v="1"/>
    <s v="O"/>
    <n v="1"/>
    <n v="30"/>
    <n v="0"/>
    <m/>
    <m/>
    <m/>
    <m/>
    <m/>
    <m/>
    <n v="1"/>
    <n v="1"/>
    <m/>
    <m/>
    <n v="110011"/>
    <s v="CREDITOS DE CONSUMO"/>
    <n v="0"/>
    <n v="0"/>
    <n v="890480123"/>
    <s v="UNIVERSIDAD DE CARTAGENA"/>
    <n v="5"/>
    <m/>
    <m/>
    <m/>
    <m/>
    <n v="2"/>
    <n v="7"/>
    <n v="2"/>
  </r>
  <r>
    <n v="21252"/>
    <s v="C"/>
    <n v="6873479"/>
    <x v="0"/>
    <n v="4"/>
    <n v="550019342"/>
    <d v="2018-07-21T00:00:00"/>
    <d v="2023-11-30T00:00:00"/>
    <n v="0"/>
    <n v="1"/>
    <n v="3"/>
    <n v="30"/>
    <n v="2"/>
    <n v="22490513"/>
    <n v="24960000"/>
    <n v="105228"/>
    <n v="4045"/>
    <n v="98794"/>
    <n v="2107"/>
    <n v="0"/>
    <n v="0"/>
    <m/>
    <n v="0"/>
    <n v="0"/>
    <n v="0"/>
    <m/>
    <m/>
    <d v="2021-02-26T00:00:00"/>
    <n v="1"/>
    <s v="O"/>
    <n v="1"/>
    <n v="30"/>
    <n v="0"/>
    <m/>
    <m/>
    <m/>
    <m/>
    <m/>
    <m/>
    <n v="1"/>
    <n v="1"/>
    <m/>
    <m/>
    <n v="77542"/>
    <s v="CREDITOS DE CONSUMO"/>
    <n v="0"/>
    <n v="0"/>
    <n v="890480123"/>
    <s v="UNIVERSIDAD DE CARTAGENA"/>
    <n v="5"/>
    <m/>
    <m/>
    <m/>
    <m/>
    <n v="2"/>
    <n v="7"/>
    <n v="2"/>
  </r>
  <r>
    <n v="62407"/>
    <s v="C"/>
    <n v="6873479"/>
    <x v="0"/>
    <n v="4"/>
    <n v="550019353"/>
    <d v="2018-07-23T00:00:00"/>
    <d v="2023-11-30T00:00:00"/>
    <n v="0"/>
    <n v="1"/>
    <n v="4"/>
    <n v="30"/>
    <n v="2"/>
    <n v="22490513"/>
    <n v="24960000"/>
    <n v="315706"/>
    <n v="12137"/>
    <n v="290118"/>
    <n v="0"/>
    <n v="0"/>
    <n v="0"/>
    <m/>
    <n v="0"/>
    <n v="0"/>
    <n v="0"/>
    <m/>
    <m/>
    <d v="2021-03-30T00:00:00"/>
    <n v="1"/>
    <s v="O"/>
    <n v="1"/>
    <n v="30"/>
    <n v="0"/>
    <m/>
    <m/>
    <m/>
    <m/>
    <m/>
    <m/>
    <n v="1"/>
    <n v="1"/>
    <m/>
    <m/>
    <n v="227711"/>
    <s v="CREDITOS DE CONSUMO"/>
    <n v="0"/>
    <n v="0"/>
    <n v="890480123"/>
    <s v="UNIVERSIDAD DE CARTAGENA"/>
    <n v="5"/>
    <m/>
    <m/>
    <m/>
    <m/>
    <n v="2"/>
    <n v="7"/>
    <n v="2"/>
  </r>
  <r>
    <n v="63761"/>
    <s v="C"/>
    <n v="6873479"/>
    <x v="0"/>
    <n v="4"/>
    <n v="550019354"/>
    <d v="2018-07-23T00:00:00"/>
    <d v="2023-11-30T00:00:00"/>
    <n v="0"/>
    <n v="1"/>
    <n v="3"/>
    <n v="30"/>
    <n v="2"/>
    <n v="22490513"/>
    <n v="24960000"/>
    <n v="315776"/>
    <n v="12140"/>
    <n v="296412"/>
    <n v="6291"/>
    <n v="0"/>
    <n v="0"/>
    <m/>
    <n v="0"/>
    <n v="0"/>
    <n v="0"/>
    <m/>
    <m/>
    <d v="2021-02-26T00:00:00"/>
    <n v="1"/>
    <s v="O"/>
    <n v="1"/>
    <n v="30"/>
    <n v="0"/>
    <m/>
    <m/>
    <m/>
    <m/>
    <m/>
    <m/>
    <n v="1"/>
    <n v="1"/>
    <m/>
    <m/>
    <n v="232651"/>
    <s v="CREDITOS DE CONSUMO"/>
    <n v="0"/>
    <n v="0"/>
    <n v="890480123"/>
    <s v="UNIVERSIDAD DE CARTAGENA"/>
    <n v="5"/>
    <m/>
    <m/>
    <m/>
    <m/>
    <n v="2"/>
    <n v="7"/>
    <n v="2"/>
  </r>
  <r>
    <n v="20801"/>
    <s v="C"/>
    <n v="6873479"/>
    <x v="0"/>
    <n v="4"/>
    <n v="550019426"/>
    <d v="2018-08-06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20801"/>
    <s v="C"/>
    <n v="6873479"/>
    <x v="0"/>
    <n v="4"/>
    <n v="550019449"/>
    <d v="2018-08-09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19436"/>
    <s v="C"/>
    <n v="6873479"/>
    <x v="0"/>
    <n v="4"/>
    <n v="550019454"/>
    <d v="2018-08-10T00:00:00"/>
    <d v="2023-11-30T00:00:00"/>
    <n v="0"/>
    <n v="1"/>
    <n v="4"/>
    <n v="30"/>
    <n v="2"/>
    <n v="22490513"/>
    <n v="24960000"/>
    <n v="98323"/>
    <n v="3780"/>
    <n v="90353"/>
    <n v="0"/>
    <n v="0"/>
    <n v="0"/>
    <m/>
    <n v="0"/>
    <n v="0"/>
    <n v="0"/>
    <m/>
    <m/>
    <d v="2021-03-30T00:00:00"/>
    <n v="1"/>
    <s v="O"/>
    <n v="1"/>
    <n v="30"/>
    <n v="0"/>
    <m/>
    <m/>
    <m/>
    <m/>
    <m/>
    <m/>
    <n v="1"/>
    <n v="1"/>
    <m/>
    <m/>
    <n v="70917"/>
    <s v="CREDITOS DE CONSUMO"/>
    <n v="0"/>
    <n v="0"/>
    <n v="890480123"/>
    <s v="UNIVERSIDAD DE CARTAGENA"/>
    <n v="5"/>
    <m/>
    <m/>
    <m/>
    <m/>
    <n v="2"/>
    <n v="7"/>
    <n v="2"/>
  </r>
  <r>
    <n v="24526"/>
    <s v="C"/>
    <n v="6873479"/>
    <x v="0"/>
    <n v="4"/>
    <n v="550019468"/>
    <d v="2018-08-13T00:00:00"/>
    <d v="2023-11-30T00:00:00"/>
    <n v="0"/>
    <n v="1"/>
    <n v="4"/>
    <n v="30"/>
    <n v="2"/>
    <n v="22490513"/>
    <n v="24960000"/>
    <n v="124073"/>
    <n v="4770"/>
    <n v="114016"/>
    <n v="0"/>
    <n v="0"/>
    <n v="0"/>
    <m/>
    <n v="0"/>
    <n v="0"/>
    <n v="0"/>
    <m/>
    <m/>
    <d v="2021-03-30T00:00:00"/>
    <n v="1"/>
    <s v="O"/>
    <n v="1"/>
    <n v="30"/>
    <n v="0"/>
    <m/>
    <m/>
    <m/>
    <m/>
    <m/>
    <m/>
    <n v="1"/>
    <n v="1"/>
    <m/>
    <m/>
    <n v="89490"/>
    <s v="CREDITOS DE CONSUMO"/>
    <n v="0"/>
    <n v="0"/>
    <n v="890480123"/>
    <s v="UNIVERSIDAD DE CARTAGENA"/>
    <n v="5"/>
    <m/>
    <m/>
    <m/>
    <m/>
    <n v="2"/>
    <n v="7"/>
    <n v="2"/>
  </r>
  <r>
    <n v="2609"/>
    <s v="C"/>
    <n v="6873479"/>
    <x v="0"/>
    <n v="4"/>
    <n v="550019473"/>
    <d v="2018-08-14T00:00:00"/>
    <d v="2023-11-30T00:00:00"/>
    <n v="30"/>
    <n v="1"/>
    <n v="2"/>
    <n v="30"/>
    <n v="2"/>
    <n v="22490513"/>
    <n v="24960000"/>
    <n v="12631"/>
    <n v="486"/>
    <n v="12128"/>
    <n v="479"/>
    <n v="0"/>
    <n v="0"/>
    <m/>
    <n v="0"/>
    <n v="0"/>
    <n v="0"/>
    <m/>
    <m/>
    <d v="2021-02-26T00:00:00"/>
    <n v="1"/>
    <s v="O"/>
    <n v="1"/>
    <n v="30"/>
    <n v="511"/>
    <m/>
    <m/>
    <m/>
    <m/>
    <m/>
    <m/>
    <n v="1"/>
    <n v="1"/>
    <m/>
    <m/>
    <n v="9519"/>
    <s v="CREDITOS DE CONSUMO"/>
    <n v="0"/>
    <n v="0"/>
    <n v="890480123"/>
    <s v="UNIVERSIDAD DE CARTAGENA"/>
    <n v="5"/>
    <m/>
    <m/>
    <m/>
    <m/>
    <n v="2"/>
    <n v="7"/>
    <n v="2"/>
  </r>
  <r>
    <n v="21385"/>
    <s v="C"/>
    <n v="6873479"/>
    <x v="0"/>
    <n v="4"/>
    <n v="550019485"/>
    <d v="2018-08-15T00:00:00"/>
    <d v="2023-11-30T00:00:00"/>
    <n v="0"/>
    <n v="1"/>
    <n v="3"/>
    <n v="30"/>
    <n v="2"/>
    <n v="22490513"/>
    <n v="24960000"/>
    <n v="105898"/>
    <n v="4071"/>
    <n v="99414"/>
    <n v="2108"/>
    <n v="0"/>
    <n v="0"/>
    <m/>
    <n v="0"/>
    <n v="0"/>
    <n v="0"/>
    <m/>
    <m/>
    <d v="2021-02-26T00:00:00"/>
    <n v="1"/>
    <s v="O"/>
    <n v="1"/>
    <n v="30"/>
    <n v="0"/>
    <m/>
    <m/>
    <m/>
    <m/>
    <m/>
    <m/>
    <n v="1"/>
    <n v="1"/>
    <m/>
    <m/>
    <n v="78029"/>
    <s v="CREDITOS DE CONSUMO"/>
    <n v="0"/>
    <n v="0"/>
    <n v="890480123"/>
    <s v="UNIVERSIDAD DE CARTAGENA"/>
    <n v="5"/>
    <m/>
    <m/>
    <m/>
    <m/>
    <n v="2"/>
    <n v="7"/>
    <n v="2"/>
  </r>
  <r>
    <n v="18522"/>
    <s v="C"/>
    <n v="6873479"/>
    <x v="0"/>
    <n v="4"/>
    <n v="550019497"/>
    <d v="2018-08-17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4270"/>
    <s v="C"/>
    <n v="6873479"/>
    <x v="0"/>
    <n v="4"/>
    <n v="550019510"/>
    <d v="2018-08-18T00:00:00"/>
    <d v="2023-11-30T00:00:00"/>
    <n v="30"/>
    <n v="1"/>
    <n v="2"/>
    <n v="30"/>
    <n v="2"/>
    <n v="22490513"/>
    <n v="24960000"/>
    <n v="20674"/>
    <n v="795"/>
    <n v="19851"/>
    <n v="751"/>
    <n v="0"/>
    <n v="0"/>
    <m/>
    <n v="0"/>
    <n v="0"/>
    <n v="0"/>
    <m/>
    <m/>
    <d v="2021-02-26T00:00:00"/>
    <n v="1"/>
    <s v="O"/>
    <n v="1"/>
    <n v="30"/>
    <n v="848"/>
    <m/>
    <m/>
    <m/>
    <m/>
    <m/>
    <m/>
    <n v="1"/>
    <n v="1"/>
    <m/>
    <m/>
    <n v="15581"/>
    <s v="CREDITOS DE CONSUMO"/>
    <n v="0"/>
    <n v="0"/>
    <n v="890480123"/>
    <s v="UNIVERSIDAD DE CARTAGENA"/>
    <n v="5"/>
    <m/>
    <m/>
    <m/>
    <m/>
    <n v="2"/>
    <n v="7"/>
    <n v="2"/>
  </r>
  <r>
    <n v="5058"/>
    <s v="C"/>
    <n v="6873479"/>
    <x v="0"/>
    <n v="4"/>
    <n v="550019512"/>
    <d v="2018-08-18T00:00:00"/>
    <d v="2023-11-30T00:00:00"/>
    <n v="30"/>
    <n v="1"/>
    <n v="2"/>
    <n v="30"/>
    <n v="2"/>
    <n v="22490513"/>
    <n v="24960000"/>
    <n v="24487"/>
    <n v="941"/>
    <n v="23514"/>
    <n v="899"/>
    <n v="0"/>
    <n v="0"/>
    <m/>
    <n v="0"/>
    <n v="0"/>
    <n v="0"/>
    <m/>
    <m/>
    <d v="2021-02-26T00:00:00"/>
    <n v="1"/>
    <s v="O"/>
    <n v="1"/>
    <n v="30"/>
    <n v="1021"/>
    <m/>
    <m/>
    <m/>
    <m/>
    <m/>
    <m/>
    <n v="1"/>
    <n v="1"/>
    <m/>
    <m/>
    <n v="18456"/>
    <s v="CREDITOS DE CONSUMO"/>
    <n v="0"/>
    <n v="0"/>
    <n v="890480123"/>
    <s v="UNIVERSIDAD DE CARTAGENA"/>
    <n v="5"/>
    <m/>
    <m/>
    <m/>
    <m/>
    <n v="2"/>
    <n v="7"/>
    <n v="2"/>
  </r>
  <r>
    <n v="6775"/>
    <s v="C"/>
    <n v="6873479"/>
    <x v="0"/>
    <n v="4"/>
    <n v="550019514"/>
    <d v="2018-08-18T00:00:00"/>
    <d v="2023-11-30T00:00:00"/>
    <n v="30"/>
    <n v="1"/>
    <n v="2"/>
    <n v="30"/>
    <n v="2"/>
    <n v="22490513"/>
    <n v="24960000"/>
    <n v="32799"/>
    <n v="1261"/>
    <n v="31495"/>
    <n v="1199"/>
    <n v="0"/>
    <n v="0"/>
    <m/>
    <n v="0"/>
    <n v="0"/>
    <n v="0"/>
    <m/>
    <m/>
    <d v="2021-02-26T00:00:00"/>
    <n v="1"/>
    <s v="O"/>
    <n v="1"/>
    <n v="30"/>
    <n v="1353"/>
    <m/>
    <m/>
    <m/>
    <m/>
    <m/>
    <m/>
    <n v="1"/>
    <n v="1"/>
    <m/>
    <m/>
    <n v="24720"/>
    <s v="CREDITOS DE CONSUMO"/>
    <n v="0"/>
    <n v="0"/>
    <n v="890480123"/>
    <s v="UNIVERSIDAD DE CARTAGENA"/>
    <n v="5"/>
    <m/>
    <m/>
    <m/>
    <m/>
    <n v="2"/>
    <n v="7"/>
    <n v="2"/>
  </r>
  <r>
    <n v="18522"/>
    <s v="C"/>
    <n v="6873479"/>
    <x v="0"/>
    <n v="4"/>
    <n v="550019518"/>
    <d v="2018-08-19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18522"/>
    <s v="C"/>
    <n v="6873479"/>
    <x v="0"/>
    <n v="4"/>
    <n v="550019602"/>
    <d v="2018-08-30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2084"/>
    <s v="C"/>
    <n v="6873479"/>
    <x v="0"/>
    <n v="4"/>
    <n v="550019669"/>
    <d v="2018-09-07T00:00:00"/>
    <d v="2023-11-30T00:00:00"/>
    <n v="30"/>
    <n v="1"/>
    <n v="2"/>
    <n v="30"/>
    <n v="2"/>
    <n v="22490513"/>
    <n v="24960000"/>
    <n v="10092"/>
    <n v="388"/>
    <n v="9690"/>
    <n v="360"/>
    <n v="0"/>
    <n v="0"/>
    <m/>
    <n v="0"/>
    <n v="0"/>
    <n v="0"/>
    <m/>
    <m/>
    <d v="2021-02-26T00:00:00"/>
    <n v="1"/>
    <s v="O"/>
    <n v="1"/>
    <n v="30"/>
    <n v="416"/>
    <m/>
    <m/>
    <m/>
    <m/>
    <m/>
    <m/>
    <n v="1"/>
    <n v="1"/>
    <m/>
    <m/>
    <n v="7606"/>
    <s v="CREDITOS DE CONSUMO"/>
    <n v="0"/>
    <n v="0"/>
    <n v="890480123"/>
    <s v="UNIVERSIDAD DE CARTAGENA"/>
    <n v="5"/>
    <m/>
    <m/>
    <m/>
    <m/>
    <n v="2"/>
    <n v="7"/>
    <n v="2"/>
  </r>
  <r>
    <n v="7400"/>
    <s v="C"/>
    <n v="6873479"/>
    <x v="0"/>
    <n v="4"/>
    <n v="550019671"/>
    <d v="2018-09-08T00:00:00"/>
    <d v="2023-11-30T00:00:00"/>
    <n v="30"/>
    <n v="1"/>
    <n v="2"/>
    <n v="30"/>
    <n v="2"/>
    <n v="22490513"/>
    <n v="24960000"/>
    <n v="35824"/>
    <n v="1377"/>
    <n v="34399"/>
    <n v="1291"/>
    <n v="0"/>
    <n v="0"/>
    <m/>
    <n v="0"/>
    <n v="0"/>
    <n v="0"/>
    <m/>
    <m/>
    <d v="2021-02-26T00:00:00"/>
    <n v="1"/>
    <s v="O"/>
    <n v="1"/>
    <n v="30"/>
    <n v="1484"/>
    <m/>
    <m/>
    <m/>
    <m/>
    <m/>
    <m/>
    <n v="1"/>
    <n v="1"/>
    <m/>
    <m/>
    <n v="26999"/>
    <s v="CREDITOS DE CONSUMO"/>
    <n v="0"/>
    <n v="0"/>
    <n v="890480123"/>
    <s v="UNIVERSIDAD DE CARTAGENA"/>
    <n v="5"/>
    <m/>
    <m/>
    <m/>
    <m/>
    <n v="2"/>
    <n v="7"/>
    <n v="2"/>
  </r>
  <r>
    <n v="2392"/>
    <s v="C"/>
    <n v="6873479"/>
    <x v="0"/>
    <n v="4"/>
    <n v="550019695"/>
    <d v="2018-09-10T00:00:00"/>
    <d v="2023-11-30T00:00:00"/>
    <n v="30"/>
    <n v="1"/>
    <n v="2"/>
    <n v="30"/>
    <n v="2"/>
    <n v="22490513"/>
    <n v="24960000"/>
    <n v="11579"/>
    <n v="445"/>
    <n v="11119"/>
    <n v="420"/>
    <n v="0"/>
    <n v="0"/>
    <m/>
    <n v="0"/>
    <n v="0"/>
    <n v="0"/>
    <m/>
    <m/>
    <d v="2021-02-26T00:00:00"/>
    <n v="1"/>
    <s v="O"/>
    <n v="1"/>
    <n v="30"/>
    <n v="482"/>
    <m/>
    <m/>
    <m/>
    <m/>
    <m/>
    <m/>
    <n v="1"/>
    <n v="1"/>
    <m/>
    <m/>
    <n v="8727"/>
    <s v="CREDITOS DE CONSUMO"/>
    <n v="0"/>
    <n v="0"/>
    <n v="890480123"/>
    <s v="UNIVERSIDAD DE CARTAGENA"/>
    <n v="5"/>
    <m/>
    <m/>
    <m/>
    <m/>
    <n v="2"/>
    <n v="7"/>
    <n v="2"/>
  </r>
  <r>
    <n v="7363"/>
    <s v="C"/>
    <n v="6873479"/>
    <x v="0"/>
    <n v="4"/>
    <n v="550019740"/>
    <d v="2018-09-2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2290"/>
    <s v="C"/>
    <n v="6873479"/>
    <x v="0"/>
    <n v="4"/>
    <n v="550019741"/>
    <d v="2018-09-20T00:00:00"/>
    <d v="2023-11-30T00:00:00"/>
    <n v="30"/>
    <n v="1"/>
    <n v="2"/>
    <n v="30"/>
    <n v="2"/>
    <n v="22490513"/>
    <n v="24960000"/>
    <n v="11087"/>
    <n v="426"/>
    <n v="10647"/>
    <n v="419"/>
    <n v="0"/>
    <n v="0"/>
    <m/>
    <n v="0"/>
    <n v="0"/>
    <n v="0"/>
    <m/>
    <m/>
    <d v="2021-02-26T00:00:00"/>
    <n v="1"/>
    <s v="O"/>
    <n v="1"/>
    <n v="30"/>
    <n v="464"/>
    <m/>
    <m/>
    <m/>
    <m/>
    <m/>
    <m/>
    <n v="1"/>
    <n v="1"/>
    <m/>
    <m/>
    <n v="8357"/>
    <s v="CREDITOS DE CONSUMO"/>
    <n v="0"/>
    <n v="0"/>
    <n v="890480123"/>
    <s v="UNIVERSIDAD DE CARTAGENA"/>
    <n v="5"/>
    <m/>
    <m/>
    <m/>
    <m/>
    <n v="2"/>
    <n v="7"/>
    <n v="2"/>
  </r>
  <r>
    <n v="7363"/>
    <s v="C"/>
    <n v="6873479"/>
    <x v="0"/>
    <n v="4"/>
    <n v="550019873"/>
    <d v="2018-10-1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1470"/>
    <s v="C"/>
    <n v="6873479"/>
    <x v="0"/>
    <n v="4"/>
    <n v="550019894"/>
    <d v="2018-10-13T00:00:00"/>
    <d v="2023-11-30T00:00:00"/>
    <n v="30"/>
    <n v="1"/>
    <n v="2"/>
    <n v="30"/>
    <n v="2"/>
    <n v="22490513"/>
    <n v="24960000"/>
    <n v="7116"/>
    <n v="274"/>
    <n v="6832"/>
    <n v="241"/>
    <n v="0"/>
    <n v="0"/>
    <m/>
    <n v="0"/>
    <n v="0"/>
    <n v="0"/>
    <m/>
    <m/>
    <d v="2021-02-26T00:00:00"/>
    <n v="1"/>
    <s v="O"/>
    <n v="1"/>
    <n v="30"/>
    <n v="283"/>
    <m/>
    <m/>
    <m/>
    <m/>
    <m/>
    <m/>
    <n v="1"/>
    <n v="1"/>
    <m/>
    <m/>
    <n v="5362"/>
    <s v="CREDITOS DE CONSUMO"/>
    <n v="0"/>
    <n v="0"/>
    <n v="890480123"/>
    <s v="UNIVERSIDAD DE CARTAGENA"/>
    <n v="5"/>
    <m/>
    <m/>
    <m/>
    <m/>
    <n v="2"/>
    <n v="7"/>
    <n v="2"/>
  </r>
  <r>
    <n v="2938"/>
    <s v="C"/>
    <n v="6873479"/>
    <x v="0"/>
    <n v="4"/>
    <n v="550019895"/>
    <d v="2018-10-13T00:00:00"/>
    <d v="2023-11-30T00:00:00"/>
    <n v="30"/>
    <n v="1"/>
    <n v="2"/>
    <n v="30"/>
    <n v="2"/>
    <n v="22490513"/>
    <n v="24960000"/>
    <n v="14225"/>
    <n v="547"/>
    <n v="13659"/>
    <n v="539"/>
    <n v="0"/>
    <n v="0"/>
    <m/>
    <n v="0"/>
    <n v="0"/>
    <n v="0"/>
    <m/>
    <m/>
    <d v="2021-02-26T00:00:00"/>
    <n v="1"/>
    <s v="O"/>
    <n v="1"/>
    <n v="30"/>
    <n v="584"/>
    <m/>
    <m/>
    <m/>
    <m/>
    <m/>
    <m/>
    <n v="1"/>
    <n v="1"/>
    <m/>
    <m/>
    <n v="10721"/>
    <s v="CREDITOS DE CONSUMO"/>
    <n v="0"/>
    <n v="0"/>
    <n v="890480123"/>
    <s v="UNIVERSIDAD DE CARTAGENA"/>
    <n v="5"/>
    <m/>
    <m/>
    <m/>
    <m/>
    <n v="2"/>
    <n v="7"/>
    <n v="2"/>
  </r>
  <r>
    <n v="7997"/>
    <s v="C"/>
    <n v="6873479"/>
    <x v="0"/>
    <n v="4"/>
    <n v="550020096"/>
    <d v="2018-11-18T00:00:00"/>
    <d v="2023-11-30T00:00:00"/>
    <n v="30"/>
    <n v="1"/>
    <n v="2"/>
    <n v="30"/>
    <n v="2"/>
    <n v="22490513"/>
    <n v="24960000"/>
    <n v="38718"/>
    <n v="1489"/>
    <n v="37177"/>
    <n v="1411"/>
    <n v="0"/>
    <n v="0"/>
    <m/>
    <n v="0"/>
    <n v="0"/>
    <n v="0"/>
    <m/>
    <m/>
    <d v="2021-02-26T00:00:00"/>
    <n v="1"/>
    <s v="O"/>
    <n v="1"/>
    <n v="30"/>
    <n v="1585"/>
    <m/>
    <m/>
    <m/>
    <m/>
    <m/>
    <m/>
    <n v="1"/>
    <n v="1"/>
    <m/>
    <m/>
    <n v="29180"/>
    <s v="CREDITOS DE CONSUMO"/>
    <n v="0"/>
    <n v="0"/>
    <n v="890480123"/>
    <s v="UNIVERSIDAD DE CARTAGENA"/>
    <n v="5"/>
    <m/>
    <m/>
    <m/>
    <m/>
    <n v="2"/>
    <n v="7"/>
    <n v="2"/>
  </r>
  <r>
    <n v="1908"/>
    <s v="C"/>
    <n v="6873479"/>
    <x v="0"/>
    <n v="4"/>
    <n v="550020125"/>
    <d v="2018-11-20T00:00:00"/>
    <d v="2023-11-30T00:00:00"/>
    <n v="30"/>
    <n v="1"/>
    <n v="2"/>
    <n v="30"/>
    <n v="2"/>
    <n v="22490513"/>
    <n v="24960000"/>
    <n v="9238"/>
    <n v="355"/>
    <n v="8871"/>
    <n v="359"/>
    <n v="0"/>
    <n v="0"/>
    <m/>
    <n v="0"/>
    <n v="0"/>
    <n v="0"/>
    <m/>
    <m/>
    <d v="2021-02-26T00:00:00"/>
    <n v="1"/>
    <s v="O"/>
    <n v="1"/>
    <n v="30"/>
    <n v="385"/>
    <m/>
    <m/>
    <m/>
    <m/>
    <m/>
    <m/>
    <n v="1"/>
    <n v="1"/>
    <m/>
    <m/>
    <n v="6963"/>
    <s v="CREDITOS DE CONSUMO"/>
    <n v="0"/>
    <n v="0"/>
    <n v="890480123"/>
    <s v="UNIVERSIDAD DE CARTAGENA"/>
    <n v="5"/>
    <m/>
    <m/>
    <m/>
    <m/>
    <n v="2"/>
    <n v="7"/>
    <n v="2"/>
  </r>
  <r>
    <n v="7952"/>
    <s v="C"/>
    <n v="6873479"/>
    <x v="0"/>
    <n v="4"/>
    <n v="550020642"/>
    <d v="2019-02-12T00:00:00"/>
    <d v="2023-11-30T00:00:00"/>
    <n v="30"/>
    <n v="1"/>
    <n v="2"/>
    <n v="30"/>
    <n v="2"/>
    <n v="22490513"/>
    <n v="24960000"/>
    <n v="38500"/>
    <n v="1480"/>
    <n v="36969"/>
    <n v="1410"/>
    <n v="0"/>
    <n v="0"/>
    <m/>
    <n v="0"/>
    <n v="0"/>
    <n v="0"/>
    <m/>
    <m/>
    <d v="2021-02-26T00:00:00"/>
    <n v="1"/>
    <s v="O"/>
    <n v="1"/>
    <n v="30"/>
    <n v="1592"/>
    <m/>
    <m/>
    <m/>
    <m/>
    <m/>
    <m/>
    <n v="1"/>
    <n v="1"/>
    <m/>
    <m/>
    <n v="29017"/>
    <s v="CREDITOS DE CONSUMO"/>
    <n v="0"/>
    <n v="0"/>
    <n v="890480123"/>
    <s v="UNIVERSIDAD DE CARTAGENA"/>
    <n v="5"/>
    <m/>
    <m/>
    <m/>
    <m/>
    <n v="2"/>
    <n v="7"/>
    <n v="2"/>
  </r>
  <r>
    <n v="18025"/>
    <s v="C"/>
    <n v="6873479"/>
    <x v="0"/>
    <n v="4"/>
    <n v="550020667"/>
    <d v="2019-02-14T00:00:00"/>
    <d v="2023-11-30T00:00:00"/>
    <n v="0"/>
    <n v="1"/>
    <n v="4"/>
    <n v="30"/>
    <n v="2"/>
    <n v="22490513"/>
    <n v="24960000"/>
    <n v="91187"/>
    <n v="3506"/>
    <n v="83794"/>
    <n v="0"/>
    <n v="0"/>
    <n v="0"/>
    <m/>
    <n v="0"/>
    <n v="0"/>
    <n v="0"/>
    <m/>
    <m/>
    <d v="2021-03-30T00:00:00"/>
    <n v="1"/>
    <s v="O"/>
    <n v="1"/>
    <n v="30"/>
    <n v="0"/>
    <m/>
    <m/>
    <m/>
    <m/>
    <m/>
    <m/>
    <n v="1"/>
    <n v="1"/>
    <m/>
    <m/>
    <n v="65769"/>
    <s v="CREDITOS DE CONSUMO"/>
    <n v="0"/>
    <n v="0"/>
    <n v="890480123"/>
    <s v="UNIVERSIDAD DE CARTAGENA"/>
    <n v="5"/>
    <m/>
    <m/>
    <m/>
    <m/>
    <n v="2"/>
    <n v="7"/>
    <n v="2"/>
  </r>
  <r>
    <n v="7538"/>
    <s v="C"/>
    <n v="6873479"/>
    <x v="0"/>
    <n v="4"/>
    <n v="550020699"/>
    <d v="2019-02-18T00:00:00"/>
    <d v="2023-11-30T00:00:00"/>
    <n v="30"/>
    <n v="1"/>
    <n v="2"/>
    <n v="30"/>
    <n v="2"/>
    <n v="22490513"/>
    <n v="24960000"/>
    <n v="36494"/>
    <n v="1403"/>
    <n v="35042"/>
    <n v="1320"/>
    <n v="0"/>
    <n v="0"/>
    <m/>
    <n v="0"/>
    <n v="0"/>
    <n v="0"/>
    <m/>
    <m/>
    <d v="2021-02-26T00:00:00"/>
    <n v="1"/>
    <s v="O"/>
    <n v="1"/>
    <n v="30"/>
    <n v="1506"/>
    <m/>
    <m/>
    <m/>
    <m/>
    <m/>
    <m/>
    <n v="1"/>
    <n v="1"/>
    <m/>
    <m/>
    <n v="27504"/>
    <s v="CREDITOS DE CONSUMO"/>
    <n v="0"/>
    <n v="0"/>
    <n v="890480123"/>
    <s v="UNIVERSIDAD DE CARTAGENA"/>
    <n v="5"/>
    <m/>
    <m/>
    <m/>
    <m/>
    <n v="2"/>
    <n v="7"/>
    <n v="2"/>
  </r>
  <r>
    <n v="10995"/>
    <s v="C"/>
    <n v="6873479"/>
    <x v="0"/>
    <n v="4"/>
    <n v="550020973"/>
    <d v="2019-04-05T00:00:00"/>
    <d v="2023-11-30T00:00:00"/>
    <n v="30"/>
    <n v="1"/>
    <n v="2"/>
    <n v="30"/>
    <n v="2"/>
    <n v="22490513"/>
    <n v="24960000"/>
    <n v="53991"/>
    <n v="2076"/>
    <n v="51112"/>
    <n v="960"/>
    <n v="0"/>
    <n v="0"/>
    <m/>
    <n v="0"/>
    <n v="0"/>
    <n v="0"/>
    <m/>
    <m/>
    <d v="2021-03-30T00:00:00"/>
    <n v="1"/>
    <s v="O"/>
    <n v="1"/>
    <n v="30"/>
    <n v="1489"/>
    <m/>
    <m/>
    <m/>
    <m/>
    <m/>
    <m/>
    <n v="1"/>
    <n v="1"/>
    <m/>
    <m/>
    <n v="40117"/>
    <s v="CREDITOS DE CONSUMO"/>
    <n v="0"/>
    <n v="0"/>
    <n v="890480123"/>
    <s v="UNIVERSIDAD DE CARTAGENA"/>
    <n v="5"/>
    <m/>
    <m/>
    <m/>
    <m/>
    <n v="2"/>
    <n v="7"/>
    <n v="2"/>
  </r>
  <r>
    <n v="19208"/>
    <s v="C"/>
    <n v="6873479"/>
    <x v="0"/>
    <n v="4"/>
    <n v="550020974"/>
    <d v="2019-04-05T00:00:00"/>
    <d v="2023-11-30T00:00:00"/>
    <n v="0"/>
    <n v="1"/>
    <n v="4"/>
    <n v="30"/>
    <n v="2"/>
    <n v="22490513"/>
    <n v="24960000"/>
    <n v="97170"/>
    <n v="3736"/>
    <n v="89292"/>
    <n v="0"/>
    <n v="0"/>
    <n v="0"/>
    <m/>
    <n v="0"/>
    <n v="0"/>
    <n v="0"/>
    <m/>
    <m/>
    <d v="2021-03-30T00:00:00"/>
    <n v="1"/>
    <s v="O"/>
    <n v="1"/>
    <n v="30"/>
    <n v="0"/>
    <m/>
    <m/>
    <m/>
    <m/>
    <m/>
    <m/>
    <n v="1"/>
    <n v="1"/>
    <m/>
    <m/>
    <n v="70084"/>
    <s v="CREDITOS DE CONSUMO"/>
    <n v="0"/>
    <n v="0"/>
    <n v="890480123"/>
    <s v="UNIVERSIDAD DE CARTAGENA"/>
    <n v="5"/>
    <m/>
    <m/>
    <m/>
    <m/>
    <n v="2"/>
    <n v="7"/>
    <n v="2"/>
  </r>
  <r>
    <n v="10769"/>
    <s v="C"/>
    <n v="6873479"/>
    <x v="0"/>
    <n v="4"/>
    <n v="550021337"/>
    <d v="2019-05-23T00:00:00"/>
    <d v="2023-11-30T00:00:00"/>
    <n v="0"/>
    <n v="1"/>
    <n v="4"/>
    <n v="30"/>
    <n v="2"/>
    <n v="22490513"/>
    <n v="24960000"/>
    <n v="54475"/>
    <n v="2094"/>
    <n v="50061"/>
    <n v="0"/>
    <n v="0"/>
    <n v="0"/>
    <m/>
    <n v="0"/>
    <n v="0"/>
    <n v="0"/>
    <m/>
    <m/>
    <d v="2021-03-30T00:00:00"/>
    <n v="1"/>
    <s v="O"/>
    <n v="1"/>
    <n v="30"/>
    <n v="0"/>
    <m/>
    <m/>
    <m/>
    <m/>
    <m/>
    <m/>
    <n v="1"/>
    <n v="1"/>
    <m/>
    <m/>
    <n v="39292"/>
    <s v="CREDITOS DE CONSUMO"/>
    <n v="0"/>
    <n v="0"/>
    <n v="890480123"/>
    <s v="UNIVERSIDAD DE CARTAGENA"/>
    <n v="5"/>
    <m/>
    <m/>
    <m/>
    <m/>
    <n v="2"/>
    <n v="7"/>
    <n v="2"/>
  </r>
  <r>
    <n v="3373"/>
    <s v="C"/>
    <n v="6873479"/>
    <x v="0"/>
    <n v="4"/>
    <n v="550021382"/>
    <d v="2019-05-27T00:00:00"/>
    <d v="2023-11-30T00:00:00"/>
    <n v="30"/>
    <n v="1"/>
    <n v="2"/>
    <n v="30"/>
    <n v="2"/>
    <n v="22490513"/>
    <n v="24960000"/>
    <n v="16331"/>
    <n v="628"/>
    <n v="15681"/>
    <n v="599"/>
    <n v="0"/>
    <n v="0"/>
    <m/>
    <n v="0"/>
    <n v="0"/>
    <n v="0"/>
    <m/>
    <m/>
    <d v="2021-02-26T00:00:00"/>
    <n v="1"/>
    <s v="O"/>
    <n v="1"/>
    <n v="30"/>
    <n v="670"/>
    <m/>
    <m/>
    <m/>
    <m/>
    <m/>
    <m/>
    <n v="1"/>
    <n v="1"/>
    <m/>
    <m/>
    <n v="12308"/>
    <s v="CREDITOS DE CONSUMO"/>
    <n v="0"/>
    <n v="0"/>
    <n v="890480123"/>
    <s v="UNIVERSIDAD DE CARTAGENA"/>
    <n v="5"/>
    <m/>
    <m/>
    <m/>
    <m/>
    <n v="2"/>
    <n v="7"/>
    <n v="2"/>
  </r>
  <r>
    <n v="11791"/>
    <s v="C"/>
    <n v="6873479"/>
    <x v="0"/>
    <n v="4"/>
    <n v="550021593"/>
    <d v="2019-06-08T00:00:00"/>
    <d v="2023-11-30T00:00:00"/>
    <n v="0"/>
    <n v="1"/>
    <n v="4"/>
    <n v="30"/>
    <n v="2"/>
    <n v="22490513"/>
    <n v="24960000"/>
    <n v="59646"/>
    <n v="2293"/>
    <n v="54812"/>
    <n v="0"/>
    <n v="0"/>
    <n v="0"/>
    <m/>
    <n v="0"/>
    <n v="0"/>
    <n v="0"/>
    <m/>
    <m/>
    <d v="2021-03-30T00:00:00"/>
    <n v="1"/>
    <s v="O"/>
    <n v="1"/>
    <n v="30"/>
    <n v="0"/>
    <m/>
    <m/>
    <m/>
    <m/>
    <m/>
    <m/>
    <n v="1"/>
    <n v="1"/>
    <m/>
    <m/>
    <n v="43021"/>
    <s v="CREDITOS DE CONSUMO"/>
    <n v="0"/>
    <n v="0"/>
    <n v="890480123"/>
    <s v="UNIVERSIDAD DE CARTAGENA"/>
    <n v="5"/>
    <m/>
    <m/>
    <m/>
    <m/>
    <n v="2"/>
    <n v="7"/>
    <n v="2"/>
  </r>
  <r>
    <n v="12867"/>
    <s v="C"/>
    <n v="6873479"/>
    <x v="0"/>
    <n v="4"/>
    <n v="550021935"/>
    <d v="2019-07-22T00:00:00"/>
    <d v="2023-11-30T00:00:00"/>
    <n v="0"/>
    <n v="1"/>
    <n v="4"/>
    <n v="30"/>
    <n v="2"/>
    <n v="22490513"/>
    <n v="24960000"/>
    <n v="65089"/>
    <n v="2502"/>
    <n v="59814"/>
    <n v="0"/>
    <n v="0"/>
    <n v="0"/>
    <m/>
    <n v="0"/>
    <n v="0"/>
    <n v="0"/>
    <m/>
    <m/>
    <d v="2021-03-30T00:00:00"/>
    <n v="1"/>
    <s v="O"/>
    <n v="1"/>
    <n v="30"/>
    <n v="0"/>
    <m/>
    <m/>
    <m/>
    <m/>
    <m/>
    <m/>
    <n v="1"/>
    <n v="1"/>
    <m/>
    <m/>
    <n v="46947"/>
    <s v="CREDITOS DE CONSUMO"/>
    <n v="0"/>
    <n v="0"/>
    <n v="890480123"/>
    <s v="UNIVERSIDAD DE CARTAGENA"/>
    <n v="5"/>
    <m/>
    <m/>
    <m/>
    <m/>
    <n v="2"/>
    <n v="7"/>
    <n v="2"/>
  </r>
  <r>
    <n v="7118"/>
    <s v="C"/>
    <n v="6873479"/>
    <x v="0"/>
    <n v="4"/>
    <n v="550021936"/>
    <d v="2019-07-22T00:00:00"/>
    <d v="2023-11-30T00:00:00"/>
    <n v="30"/>
    <n v="1"/>
    <n v="2"/>
    <n v="30"/>
    <n v="2"/>
    <n v="22490513"/>
    <n v="24960000"/>
    <n v="34462"/>
    <n v="1325"/>
    <n v="33091"/>
    <n v="1259"/>
    <n v="0"/>
    <n v="0"/>
    <m/>
    <n v="0"/>
    <n v="0"/>
    <n v="0"/>
    <m/>
    <m/>
    <d v="2021-02-26T00:00:00"/>
    <n v="1"/>
    <s v="O"/>
    <n v="1"/>
    <n v="30"/>
    <n v="1419"/>
    <m/>
    <m/>
    <m/>
    <m/>
    <m/>
    <m/>
    <n v="1"/>
    <n v="1"/>
    <m/>
    <m/>
    <n v="25973"/>
    <s v="CREDITOS DE CONSUMO"/>
    <n v="0"/>
    <n v="0"/>
    <n v="890480123"/>
    <s v="UNIVERSIDAD DE CARTAGENA"/>
    <n v="5"/>
    <m/>
    <m/>
    <m/>
    <m/>
    <n v="2"/>
    <n v="7"/>
    <n v="2"/>
  </r>
  <r>
    <n v="13850"/>
    <s v="C"/>
    <n v="6873479"/>
    <x v="0"/>
    <n v="4"/>
    <n v="550022171"/>
    <d v="2019-08-12T00:00:00"/>
    <d v="2023-11-30T00:00:00"/>
    <n v="0"/>
    <n v="1"/>
    <n v="4"/>
    <n v="30"/>
    <n v="2"/>
    <n v="22490513"/>
    <n v="24960000"/>
    <n v="70067"/>
    <n v="2694"/>
    <n v="64386"/>
    <n v="0"/>
    <n v="0"/>
    <n v="0"/>
    <m/>
    <n v="0"/>
    <n v="0"/>
    <n v="0"/>
    <m/>
    <m/>
    <d v="2021-03-30T00:00:00"/>
    <n v="1"/>
    <s v="O"/>
    <n v="1"/>
    <n v="30"/>
    <n v="0"/>
    <m/>
    <m/>
    <m/>
    <m/>
    <m/>
    <m/>
    <n v="1"/>
    <n v="1"/>
    <m/>
    <m/>
    <n v="50536"/>
    <s v="CREDITOS DE CONSUMO"/>
    <n v="0"/>
    <n v="0"/>
    <n v="890480123"/>
    <s v="UNIVERSIDAD DE CARTAGENA"/>
    <n v="5"/>
    <m/>
    <m/>
    <m/>
    <m/>
    <n v="2"/>
    <n v="7"/>
    <n v="2"/>
  </r>
  <r>
    <n v="11124"/>
    <s v="C"/>
    <n v="6873479"/>
    <x v="0"/>
    <n v="4"/>
    <n v="550022577"/>
    <d v="2019-09-22T00:00:00"/>
    <d v="2023-11-30T00:00:00"/>
    <n v="0"/>
    <n v="1"/>
    <n v="4"/>
    <n v="30"/>
    <n v="2"/>
    <n v="22490513"/>
    <n v="24960000"/>
    <n v="56278"/>
    <n v="2164"/>
    <n v="51715"/>
    <n v="0"/>
    <n v="0"/>
    <n v="0"/>
    <m/>
    <n v="0"/>
    <n v="0"/>
    <n v="0"/>
    <m/>
    <m/>
    <d v="2021-03-30T00:00:00"/>
    <n v="1"/>
    <s v="O"/>
    <n v="1"/>
    <n v="30"/>
    <n v="0"/>
    <m/>
    <m/>
    <m/>
    <m/>
    <m/>
    <m/>
    <n v="1"/>
    <n v="1"/>
    <m/>
    <m/>
    <n v="40591"/>
    <s v="CREDITOS DE CONSUMO"/>
    <n v="0"/>
    <n v="0"/>
    <n v="890480123"/>
    <s v="UNIVERSIDAD DE CARTAGENA"/>
    <n v="5"/>
    <m/>
    <m/>
    <m/>
    <m/>
    <n v="2"/>
    <n v="7"/>
    <n v="2"/>
  </r>
  <r>
    <n v="13907"/>
    <s v="C"/>
    <n v="6873479"/>
    <x v="0"/>
    <n v="4"/>
    <n v="550022594"/>
    <d v="2019-09-25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3907"/>
    <s v="C"/>
    <n v="6873479"/>
    <x v="0"/>
    <n v="4"/>
    <n v="550022838"/>
    <d v="2019-10-13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0790"/>
    <s v="C"/>
    <n v="6873479"/>
    <x v="0"/>
    <n v="4"/>
    <n v="550023196"/>
    <d v="2019-12-04T00:00:00"/>
    <d v="2023-11-30T00:00:00"/>
    <n v="0"/>
    <n v="1"/>
    <n v="4"/>
    <n v="30"/>
    <n v="2"/>
    <n v="22490513"/>
    <n v="24960000"/>
    <n v="54588"/>
    <n v="2099"/>
    <n v="50161"/>
    <n v="0"/>
    <n v="0"/>
    <n v="0"/>
    <m/>
    <n v="0"/>
    <n v="0"/>
    <n v="0"/>
    <m/>
    <m/>
    <d v="2021-03-30T00:00:00"/>
    <n v="1"/>
    <s v="O"/>
    <n v="1"/>
    <n v="30"/>
    <n v="0"/>
    <m/>
    <m/>
    <m/>
    <m/>
    <m/>
    <m/>
    <n v="1"/>
    <n v="1"/>
    <m/>
    <m/>
    <n v="39371"/>
    <s v="CREDITOS DE CONSUMO"/>
    <n v="0"/>
    <n v="0"/>
    <n v="890480123"/>
    <s v="UNIVERSIDAD DE CARTAGENA"/>
    <n v="5"/>
    <m/>
    <m/>
    <m/>
    <m/>
    <n v="2"/>
    <n v="7"/>
    <n v="2"/>
  </r>
  <r>
    <n v="14914"/>
    <s v="C"/>
    <n v="6873479"/>
    <x v="0"/>
    <n v="4"/>
    <n v="550023198"/>
    <d v="2019-12-04T00:00:00"/>
    <d v="2023-11-30T00:00:00"/>
    <n v="0"/>
    <n v="1"/>
    <n v="4"/>
    <n v="30"/>
    <n v="2"/>
    <n v="22490513"/>
    <n v="24960000"/>
    <n v="75450"/>
    <n v="2901"/>
    <n v="69333"/>
    <n v="0"/>
    <n v="0"/>
    <n v="0"/>
    <m/>
    <n v="0"/>
    <n v="0"/>
    <n v="0"/>
    <m/>
    <m/>
    <d v="2021-03-30T00:00:00"/>
    <n v="1"/>
    <s v="O"/>
    <n v="1"/>
    <n v="30"/>
    <n v="0"/>
    <m/>
    <m/>
    <m/>
    <m/>
    <m/>
    <m/>
    <n v="1"/>
    <n v="1"/>
    <m/>
    <m/>
    <n v="54419"/>
    <s v="CREDITOS DE CONSUMO"/>
    <n v="0"/>
    <n v="0"/>
    <n v="890480123"/>
    <s v="UNIVERSIDAD DE CARTAGENA"/>
    <n v="5"/>
    <m/>
    <m/>
    <m/>
    <m/>
    <n v="2"/>
    <n v="7"/>
    <n v="2"/>
  </r>
  <r>
    <n v="30954"/>
    <s v="C"/>
    <n v="6873479"/>
    <x v="0"/>
    <n v="4"/>
    <n v="550023594"/>
    <d v="2020-02-22T00:00:00"/>
    <d v="2023-11-30T00:00:00"/>
    <n v="0"/>
    <n v="1"/>
    <n v="4"/>
    <n v="30"/>
    <n v="2"/>
    <n v="22490513"/>
    <n v="24960000"/>
    <n v="156589"/>
    <n v="6020"/>
    <n v="143897"/>
    <n v="0"/>
    <n v="0"/>
    <n v="0"/>
    <m/>
    <n v="0"/>
    <n v="0"/>
    <n v="0"/>
    <m/>
    <m/>
    <d v="2021-03-30T00:00:00"/>
    <n v="1"/>
    <s v="O"/>
    <n v="1"/>
    <n v="30"/>
    <n v="0"/>
    <m/>
    <m/>
    <m/>
    <m/>
    <m/>
    <m/>
    <n v="1"/>
    <n v="1"/>
    <m/>
    <m/>
    <n v="112943"/>
    <s v="CREDITOS DE CONSUMO"/>
    <n v="0"/>
    <n v="0"/>
    <n v="890480123"/>
    <s v="UNIVERSIDAD DE CARTAGENA"/>
    <n v="5"/>
    <m/>
    <m/>
    <m/>
    <m/>
    <n v="2"/>
    <n v="7"/>
    <n v="2"/>
  </r>
  <r>
    <n v="15476"/>
    <s v="C"/>
    <n v="6873479"/>
    <x v="0"/>
    <n v="4"/>
    <n v="550023628"/>
    <d v="2020-02-27T00:00:00"/>
    <d v="2023-11-30T00:00:00"/>
    <n v="0"/>
    <n v="1"/>
    <n v="4"/>
    <n v="30"/>
    <n v="2"/>
    <n v="22490513"/>
    <n v="24960000"/>
    <n v="78292"/>
    <n v="3010"/>
    <n v="71945"/>
    <n v="0"/>
    <n v="0"/>
    <n v="0"/>
    <m/>
    <n v="0"/>
    <n v="0"/>
    <n v="0"/>
    <m/>
    <m/>
    <d v="2021-03-30T00:00:00"/>
    <n v="1"/>
    <s v="O"/>
    <n v="1"/>
    <n v="30"/>
    <n v="0"/>
    <m/>
    <m/>
    <m/>
    <m/>
    <m/>
    <m/>
    <n v="1"/>
    <n v="1"/>
    <m/>
    <m/>
    <n v="56469"/>
    <s v="CREDITOS DE CONSUMO"/>
    <n v="0"/>
    <n v="0"/>
    <n v="890480123"/>
    <s v="UNIVERSIDAD DE CARTAGENA"/>
    <n v="5"/>
    <m/>
    <m/>
    <m/>
    <m/>
    <n v="2"/>
    <n v="7"/>
    <n v="2"/>
  </r>
  <r>
    <n v="39535"/>
    <s v="C"/>
    <n v="6873479"/>
    <x v="0"/>
    <n v="4"/>
    <n v="550024617"/>
    <d v="2020-10-17T00:00:00"/>
    <d v="2023-11-30T00:00:00"/>
    <n v="0"/>
    <n v="1"/>
    <n v="4"/>
    <n v="30"/>
    <n v="2"/>
    <n v="22490513"/>
    <n v="24960000"/>
    <n v="200000"/>
    <n v="7689"/>
    <n v="183789"/>
    <n v="0"/>
    <n v="0"/>
    <n v="0"/>
    <m/>
    <n v="0"/>
    <n v="0"/>
    <n v="0"/>
    <m/>
    <m/>
    <d v="2021-03-30T00:00:00"/>
    <n v="1"/>
    <s v="O"/>
    <n v="1"/>
    <n v="30"/>
    <n v="0"/>
    <m/>
    <m/>
    <m/>
    <m/>
    <m/>
    <m/>
    <n v="1"/>
    <n v="1"/>
    <m/>
    <m/>
    <n v="144254"/>
    <s v="CREDITOS DE CONSUMO"/>
    <n v="0"/>
    <n v="0"/>
    <n v="890480123"/>
    <s v="UNIVERSIDAD DE CARTAGENA"/>
    <n v="5"/>
    <m/>
    <m/>
    <m/>
    <m/>
    <n v="2"/>
    <n v="7"/>
    <n v="2"/>
  </r>
  <r>
    <n v="42174"/>
    <s v="C"/>
    <n v="6873479"/>
    <x v="0"/>
    <n v="4"/>
    <n v="550024872"/>
    <d v="2020-11-24T00:00:00"/>
    <d v="2023-12-30T00:00:00"/>
    <n v="30"/>
    <n v="1"/>
    <n v="1"/>
    <n v="30"/>
    <n v="2"/>
    <n v="22490513"/>
    <n v="24960000"/>
    <n v="200000"/>
    <n v="7689"/>
    <n v="196059"/>
    <n v="7351"/>
    <n v="0"/>
    <n v="0"/>
    <m/>
    <n v="0"/>
    <n v="0"/>
    <n v="0"/>
    <m/>
    <m/>
    <d v="2021-02-26T00:00:00"/>
    <n v="1"/>
    <s v="O"/>
    <n v="1"/>
    <n v="30"/>
    <n v="8102"/>
    <m/>
    <m/>
    <m/>
    <m/>
    <m/>
    <m/>
    <n v="1"/>
    <n v="1"/>
    <m/>
    <m/>
    <n v="153885"/>
    <s v="CREDITOS DE CONSUMO"/>
    <n v="0"/>
    <n v="0"/>
    <n v="890480123"/>
    <s v="UNIVERSIDAD DE CARTAGENA"/>
    <n v="5"/>
    <m/>
    <m/>
    <m/>
    <m/>
    <n v="2"/>
    <n v="7"/>
    <n v="2"/>
  </r>
  <r>
    <n v="1291"/>
    <s v="C"/>
    <n v="6873479"/>
    <x v="0"/>
    <n v="4"/>
    <n v="550025297"/>
    <d v="2021-01-31T00:00:00"/>
    <d v="2021-03-28T00:00:00"/>
    <n v="0"/>
    <n v="1"/>
    <n v="0"/>
    <n v="30"/>
    <n v="2"/>
    <n v="0"/>
    <n v="0"/>
    <n v="6000"/>
    <n v="6000"/>
    <n v="6000"/>
    <n v="0"/>
    <n v="0"/>
    <n v="0"/>
    <m/>
    <n v="0"/>
    <n v="0"/>
    <n v="0"/>
    <m/>
    <m/>
    <d v="2021-02-28T00:00:00"/>
    <n v="1"/>
    <s v="O"/>
    <n v="1"/>
    <n v="30"/>
    <n v="0"/>
    <m/>
    <m/>
    <m/>
    <m/>
    <m/>
    <m/>
    <n v="1"/>
    <n v="1"/>
    <m/>
    <m/>
    <n v="4709"/>
    <s v="CREDITOS DE CONSUMO"/>
    <n v="0"/>
    <n v="0"/>
    <n v="890480123"/>
    <s v="UNIVERSIDAD DE CARTAGENA"/>
    <n v="5"/>
    <m/>
    <m/>
    <m/>
    <m/>
    <n v="2"/>
    <n v="7"/>
    <n v="2"/>
  </r>
  <r>
    <n v="1291"/>
    <s v="C"/>
    <n v="6873479"/>
    <x v="0"/>
    <n v="4"/>
    <n v="550025498"/>
    <d v="2021-02-28T00:00:00"/>
    <d v="2021-04-30T00:00:00"/>
    <n v="0"/>
    <n v="1"/>
    <n v="0"/>
    <n v="30"/>
    <n v="2"/>
    <n v="0"/>
    <n v="0"/>
    <n v="6000"/>
    <n v="6000"/>
    <n v="6000"/>
    <n v="0"/>
    <n v="0"/>
    <n v="0"/>
    <m/>
    <n v="0"/>
    <n v="0"/>
    <n v="0"/>
    <m/>
    <m/>
    <d v="2021-03-30T00:00:00"/>
    <n v="1"/>
    <s v="O"/>
    <n v="1"/>
    <n v="30"/>
    <n v="0"/>
    <m/>
    <m/>
    <m/>
    <m/>
    <m/>
    <m/>
    <n v="1"/>
    <n v="1"/>
    <m/>
    <m/>
    <n v="4709"/>
    <s v="CREDITOS DE CONSUMO"/>
    <n v="0"/>
    <n v="0"/>
    <n v="890480123"/>
    <s v="UNIVERSIDAD DE CARTAGENA"/>
    <n v="5"/>
    <m/>
    <m/>
    <m/>
    <m/>
    <n v="2"/>
    <n v="7"/>
    <n v="2"/>
  </r>
  <r>
    <n v="1291"/>
    <s v="C"/>
    <n v="6873479"/>
    <x v="0"/>
    <n v="4"/>
    <n v="550025684"/>
    <d v="2021-03-31T00:00:00"/>
    <d v="2021-05-30T00:00:00"/>
    <n v="0"/>
    <n v="1"/>
    <n v="0"/>
    <n v="30"/>
    <n v="2"/>
    <n v="0"/>
    <n v="0"/>
    <n v="6000"/>
    <n v="6000"/>
    <n v="6000"/>
    <n v="0"/>
    <n v="0"/>
    <n v="0"/>
    <m/>
    <n v="0"/>
    <n v="0"/>
    <n v="0"/>
    <m/>
    <m/>
    <d v="2021-03-31T00:00:00"/>
    <n v="1"/>
    <s v="O"/>
    <n v="1"/>
    <n v="30"/>
    <n v="0"/>
    <m/>
    <m/>
    <m/>
    <m/>
    <m/>
    <m/>
    <n v="1"/>
    <n v="1"/>
    <m/>
    <m/>
    <n v="4709"/>
    <s v="CREDITOS DE CONSUMO"/>
    <n v="0"/>
    <n v="0"/>
    <n v="890480123"/>
    <s v="UNIVERSIDAD DE CARTAGENA"/>
    <n v="5"/>
    <m/>
    <m/>
    <m/>
    <m/>
    <n v="2"/>
    <n v="7"/>
    <n v="2"/>
  </r>
  <r>
    <n v="0"/>
    <s v="C"/>
    <n v="6875997"/>
    <x v="0"/>
    <n v="4"/>
    <n v="15251"/>
    <d v="2020-10-29T00:00:00"/>
    <d v="2022-06-11T00:00:00"/>
    <n v="0"/>
    <n v="1"/>
    <n v="5"/>
    <n v="30"/>
    <n v="2"/>
    <n v="17726461"/>
    <n v="19240000"/>
    <n v="2857079"/>
    <n v="173562"/>
    <n v="2163654"/>
    <n v="0"/>
    <n v="0"/>
    <n v="0"/>
    <m/>
    <n v="0"/>
    <n v="0"/>
    <n v="0"/>
    <m/>
    <m/>
    <d v="2021-03-30T00:00:00"/>
    <n v="1"/>
    <s v="O"/>
    <n v="1"/>
    <n v="30"/>
    <n v="0"/>
    <m/>
    <m/>
    <m/>
    <m/>
    <m/>
    <m/>
    <n v="1"/>
    <n v="1"/>
    <m/>
    <m/>
    <n v="3084422"/>
    <s v="CREDITOS DE CONSUMO"/>
    <n v="0"/>
    <n v="0"/>
    <n v="890480123"/>
    <s v="UNIVERSIDAD DE CARTAGENA"/>
    <n v="5"/>
    <m/>
    <m/>
    <m/>
    <m/>
    <n v="1"/>
    <n v="7"/>
    <n v="1"/>
  </r>
  <r>
    <n v="0"/>
    <s v="C"/>
    <n v="6876342"/>
    <x v="0"/>
    <n v="4"/>
    <n v="12691"/>
    <d v="2020-10-29T00:00:00"/>
    <d v="2022-02-05T00:00:00"/>
    <n v="0"/>
    <n v="1"/>
    <n v="10"/>
    <n v="30"/>
    <n v="2"/>
    <n v="12185828"/>
    <n v="12890000"/>
    <n v="17161957"/>
    <n v="1239269"/>
    <n v="4918365"/>
    <n v="0"/>
    <n v="0"/>
    <n v="0"/>
    <m/>
    <n v="0"/>
    <n v="0"/>
    <n v="0"/>
    <m/>
    <m/>
    <d v="2021-03-30T00:00:00"/>
    <n v="1"/>
    <s v="O"/>
    <n v="1"/>
    <n v="30"/>
    <n v="0"/>
    <m/>
    <m/>
    <m/>
    <m/>
    <m/>
    <m/>
    <n v="1"/>
    <n v="1"/>
    <m/>
    <m/>
    <n v="25009365"/>
    <s v="CREDITOS DE CONSUMO"/>
    <n v="0"/>
    <n v="0"/>
    <n v="890480123"/>
    <s v="UNIVERSIDAD DE CARTAGENA"/>
    <n v="3"/>
    <n v="6"/>
    <d v="2020-04-07T00:00:00"/>
    <s v="A"/>
    <n v="4"/>
    <n v="1"/>
    <n v="7"/>
    <n v="1"/>
  </r>
  <r>
    <n v="7186602"/>
    <s v="C"/>
    <n v="7143346"/>
    <x v="3"/>
    <n v="4"/>
    <n v="14399"/>
    <d v="2018-08-03T00:00:00"/>
    <d v="2025-08-03T00:00:00"/>
    <n v="0"/>
    <n v="1"/>
    <n v="32"/>
    <n v="30"/>
    <n v="2"/>
    <n v="13121400"/>
    <n v="13940000"/>
    <n v="20000000"/>
    <n v="365161"/>
    <n v="14386857"/>
    <n v="0"/>
    <n v="0"/>
    <n v="34990000"/>
    <s v="                              "/>
    <n v="0"/>
    <n v="0"/>
    <n v="0"/>
    <m/>
    <m/>
    <d v="2021-03-30T00:00:00"/>
    <n v="3"/>
    <s v="O"/>
    <n v="1"/>
    <n v="30"/>
    <n v="0"/>
    <m/>
    <m/>
    <m/>
    <m/>
    <m/>
    <m/>
    <n v="1"/>
    <n v="1"/>
    <m/>
    <m/>
    <n v="7200255"/>
    <s v="CREDITOS DE CONSUMO"/>
    <n v="0"/>
    <n v="0"/>
    <n v="890480123"/>
    <s v="UNIVERSIDAD DE CARTAGENA"/>
    <n v="5"/>
    <m/>
    <m/>
    <m/>
    <m/>
    <n v="1"/>
    <n v="7"/>
    <n v="2"/>
  </r>
  <r>
    <n v="9080558"/>
    <s v="C"/>
    <n v="7143346"/>
    <x v="0"/>
    <n v="4"/>
    <n v="16344"/>
    <d v="2019-09-30T00:00:00"/>
    <d v="2026-09-30T00:00:00"/>
    <n v="0"/>
    <n v="1"/>
    <n v="18"/>
    <n v="30"/>
    <n v="2"/>
    <n v="12185828"/>
    <n v="12890000"/>
    <n v="21371157"/>
    <n v="379386"/>
    <n v="18178367"/>
    <n v="0"/>
    <n v="0"/>
    <n v="0"/>
    <m/>
    <n v="0"/>
    <n v="0"/>
    <n v="0"/>
    <m/>
    <m/>
    <d v="2021-03-30T00:00:00"/>
    <n v="1"/>
    <s v="O"/>
    <n v="1"/>
    <n v="30"/>
    <n v="0"/>
    <m/>
    <m/>
    <m/>
    <m/>
    <m/>
    <m/>
    <n v="1"/>
    <n v="1"/>
    <m/>
    <m/>
    <n v="9097809"/>
    <s v="CREDITOS DE CONSUMO"/>
    <n v="0"/>
    <n v="0"/>
    <n v="890480123"/>
    <s v="UNIVERSIDAD DE CARTAGENA"/>
    <n v="5"/>
    <m/>
    <m/>
    <m/>
    <m/>
    <n v="1"/>
    <n v="7"/>
    <n v="2"/>
  </r>
  <r>
    <n v="3560"/>
    <s v="C"/>
    <n v="7143346"/>
    <x v="0"/>
    <n v="4"/>
    <n v="550022738"/>
    <d v="2019-10-01T00:00:00"/>
    <d v="2022-09-30T00:00:00"/>
    <n v="0"/>
    <n v="1"/>
    <n v="19"/>
    <n v="30"/>
    <n v="2"/>
    <n v="22490513"/>
    <n v="24960000"/>
    <n v="13850"/>
    <n v="543"/>
    <n v="7126"/>
    <n v="0"/>
    <n v="0"/>
    <n v="0"/>
    <m/>
    <n v="0"/>
    <n v="0"/>
    <n v="0"/>
    <m/>
    <m/>
    <d v="2021-03-30T00:00:00"/>
    <n v="1"/>
    <s v="O"/>
    <n v="1"/>
    <n v="30"/>
    <n v="0"/>
    <m/>
    <m/>
    <m/>
    <m/>
    <m/>
    <m/>
    <n v="1"/>
    <n v="1"/>
    <m/>
    <m/>
    <n v="3566"/>
    <s v="CREDITOS DE CONSUMO"/>
    <n v="0"/>
    <n v="0"/>
    <n v="890480123"/>
    <s v="UNIVERSIDAD DE CARTAGENA"/>
    <n v="5"/>
    <m/>
    <m/>
    <m/>
    <m/>
    <n v="2"/>
    <n v="7"/>
    <n v="2"/>
  </r>
  <r>
    <n v="7715"/>
    <s v="C"/>
    <n v="7143346"/>
    <x v="0"/>
    <n v="4"/>
    <n v="550022746"/>
    <d v="2019-10-04T00:00:00"/>
    <d v="2022-09-30T00:00:00"/>
    <n v="0"/>
    <n v="1"/>
    <n v="19"/>
    <n v="30"/>
    <n v="2"/>
    <n v="22490513"/>
    <n v="24960000"/>
    <n v="30000"/>
    <n v="1177"/>
    <n v="15444"/>
    <n v="0"/>
    <n v="0"/>
    <n v="0"/>
    <m/>
    <n v="0"/>
    <n v="0"/>
    <n v="0"/>
    <m/>
    <m/>
    <d v="2021-03-30T00:00:00"/>
    <n v="1"/>
    <s v="O"/>
    <n v="1"/>
    <n v="30"/>
    <n v="0"/>
    <m/>
    <m/>
    <m/>
    <m/>
    <m/>
    <m/>
    <n v="1"/>
    <n v="1"/>
    <m/>
    <m/>
    <n v="7729"/>
    <s v="CREDITOS DE CONSUMO"/>
    <n v="0"/>
    <n v="0"/>
    <n v="890480123"/>
    <s v="UNIVERSIDAD DE CARTAGENA"/>
    <n v="5"/>
    <m/>
    <m/>
    <m/>
    <m/>
    <n v="2"/>
    <n v="7"/>
    <n v="2"/>
  </r>
  <r>
    <n v="3344"/>
    <s v="C"/>
    <n v="7143346"/>
    <x v="0"/>
    <n v="4"/>
    <n v="550022751"/>
    <d v="2019-10-04T00:00:00"/>
    <d v="2022-09-30T00:00:00"/>
    <n v="0"/>
    <n v="1"/>
    <n v="19"/>
    <n v="30"/>
    <n v="2"/>
    <n v="22490513"/>
    <n v="24960000"/>
    <n v="12900"/>
    <n v="506"/>
    <n v="6694"/>
    <n v="0"/>
    <n v="0"/>
    <n v="0"/>
    <m/>
    <n v="0"/>
    <n v="0"/>
    <n v="0"/>
    <m/>
    <m/>
    <d v="2021-03-30T00:00:00"/>
    <n v="1"/>
    <s v="O"/>
    <n v="1"/>
    <n v="30"/>
    <n v="0"/>
    <m/>
    <m/>
    <m/>
    <m/>
    <m/>
    <m/>
    <n v="1"/>
    <n v="1"/>
    <m/>
    <m/>
    <n v="3350"/>
    <s v="CREDITOS DE CONSUMO"/>
    <n v="0"/>
    <n v="0"/>
    <n v="890480123"/>
    <s v="UNIVERSIDAD DE CARTAGENA"/>
    <n v="5"/>
    <m/>
    <m/>
    <m/>
    <m/>
    <n v="2"/>
    <n v="7"/>
    <n v="2"/>
  </r>
  <r>
    <n v="7719"/>
    <s v="C"/>
    <n v="7143346"/>
    <x v="0"/>
    <n v="4"/>
    <n v="550022795"/>
    <d v="2019-10-09T00:00:00"/>
    <d v="2022-09-30T00:00:00"/>
    <n v="0"/>
    <n v="1"/>
    <n v="19"/>
    <n v="30"/>
    <n v="2"/>
    <n v="22490513"/>
    <n v="24960000"/>
    <n v="30000"/>
    <n v="1177"/>
    <n v="15453"/>
    <n v="0"/>
    <n v="0"/>
    <n v="0"/>
    <m/>
    <n v="0"/>
    <n v="0"/>
    <n v="0"/>
    <m/>
    <m/>
    <d v="2021-03-30T00:00:00"/>
    <n v="1"/>
    <s v="O"/>
    <n v="1"/>
    <n v="30"/>
    <n v="0"/>
    <m/>
    <m/>
    <m/>
    <m/>
    <m/>
    <m/>
    <n v="1"/>
    <n v="1"/>
    <m/>
    <m/>
    <n v="7734"/>
    <s v="CREDITOS DE CONSUMO"/>
    <n v="0"/>
    <n v="0"/>
    <n v="890480123"/>
    <s v="UNIVERSIDAD DE CARTAGENA"/>
    <n v="5"/>
    <m/>
    <m/>
    <m/>
    <m/>
    <n v="2"/>
    <n v="7"/>
    <n v="2"/>
  </r>
  <r>
    <n v="13312"/>
    <s v="C"/>
    <n v="7143346"/>
    <x v="0"/>
    <n v="4"/>
    <n v="550022930"/>
    <d v="2019-10-23T00:00:00"/>
    <d v="2022-10-30T00:00:00"/>
    <n v="0"/>
    <n v="1"/>
    <n v="20"/>
    <n v="30"/>
    <n v="2"/>
    <n v="22490513"/>
    <n v="24960000"/>
    <n v="54193"/>
    <n v="2125"/>
    <n v="26650"/>
    <n v="0"/>
    <n v="0"/>
    <n v="0"/>
    <m/>
    <n v="0"/>
    <n v="0"/>
    <n v="0"/>
    <m/>
    <m/>
    <d v="2021-03-30T00:00:00"/>
    <n v="1"/>
    <s v="O"/>
    <n v="1"/>
    <n v="30"/>
    <n v="0"/>
    <m/>
    <m/>
    <m/>
    <m/>
    <m/>
    <m/>
    <n v="1"/>
    <n v="1"/>
    <m/>
    <m/>
    <n v="13338"/>
    <s v="CREDITOS DE CONSUMO"/>
    <n v="0"/>
    <n v="0"/>
    <n v="890480123"/>
    <s v="UNIVERSIDAD DE CARTAGENA"/>
    <n v="5"/>
    <m/>
    <m/>
    <m/>
    <m/>
    <n v="2"/>
    <n v="7"/>
    <n v="2"/>
  </r>
  <r>
    <n v="81584"/>
    <s v="C"/>
    <n v="7143346"/>
    <x v="0"/>
    <n v="4"/>
    <n v="550022932"/>
    <d v="2019-10-23T00:00:00"/>
    <d v="2022-10-30T00:00:00"/>
    <n v="0"/>
    <n v="1"/>
    <n v="19"/>
    <n v="30"/>
    <n v="2"/>
    <n v="22490513"/>
    <n v="24960000"/>
    <n v="320000"/>
    <n v="12550"/>
    <n v="163323"/>
    <n v="0"/>
    <n v="0"/>
    <n v="0"/>
    <m/>
    <n v="0"/>
    <n v="0"/>
    <n v="0"/>
    <m/>
    <m/>
    <d v="2021-03-30T00:00:00"/>
    <n v="1"/>
    <s v="O"/>
    <n v="1"/>
    <n v="30"/>
    <n v="0"/>
    <m/>
    <m/>
    <m/>
    <m/>
    <m/>
    <m/>
    <n v="1"/>
    <n v="1"/>
    <m/>
    <m/>
    <n v="81739"/>
    <s v="CREDITOS DE CONSUMO"/>
    <n v="0"/>
    <n v="0"/>
    <n v="890480123"/>
    <s v="UNIVERSIDAD DE CARTAGENA"/>
    <n v="5"/>
    <m/>
    <m/>
    <m/>
    <m/>
    <n v="2"/>
    <n v="7"/>
    <n v="2"/>
  </r>
  <r>
    <n v="48857"/>
    <s v="C"/>
    <n v="7143346"/>
    <x v="0"/>
    <n v="4"/>
    <n v="550022942"/>
    <d v="2019-10-24T00:00:00"/>
    <d v="2022-10-30T00:00:00"/>
    <n v="0"/>
    <n v="1"/>
    <n v="18"/>
    <n v="30"/>
    <n v="2"/>
    <n v="22490513"/>
    <n v="24960000"/>
    <n v="180000"/>
    <n v="7059"/>
    <n v="97806"/>
    <n v="0"/>
    <n v="0"/>
    <n v="0"/>
    <m/>
    <n v="0"/>
    <n v="0"/>
    <n v="0"/>
    <m/>
    <m/>
    <d v="2021-03-30T00:00:00"/>
    <n v="1"/>
    <s v="O"/>
    <n v="1"/>
    <n v="30"/>
    <n v="0"/>
    <m/>
    <m/>
    <m/>
    <m/>
    <m/>
    <m/>
    <n v="1"/>
    <n v="1"/>
    <m/>
    <m/>
    <n v="48949"/>
    <s v="CREDITOS DE CONSUMO"/>
    <n v="0"/>
    <n v="0"/>
    <n v="890480123"/>
    <s v="UNIVERSIDAD DE CARTAGENA"/>
    <n v="5"/>
    <m/>
    <m/>
    <m/>
    <m/>
    <n v="2"/>
    <n v="7"/>
    <n v="2"/>
  </r>
  <r>
    <n v="13910"/>
    <s v="C"/>
    <n v="7143346"/>
    <x v="0"/>
    <n v="4"/>
    <n v="550022959"/>
    <d v="2019-10-26T00:00:00"/>
    <d v="2022-10-30T00:00:00"/>
    <n v="0"/>
    <n v="1"/>
    <n v="18"/>
    <n v="30"/>
    <n v="2"/>
    <n v="22490513"/>
    <n v="24960000"/>
    <n v="51400"/>
    <n v="2016"/>
    <n v="27847"/>
    <n v="0"/>
    <n v="0"/>
    <n v="0"/>
    <m/>
    <n v="0"/>
    <n v="0"/>
    <n v="0"/>
    <m/>
    <m/>
    <d v="2021-03-30T00:00:00"/>
    <n v="1"/>
    <s v="O"/>
    <n v="1"/>
    <n v="30"/>
    <n v="0"/>
    <m/>
    <m/>
    <m/>
    <m/>
    <m/>
    <m/>
    <n v="1"/>
    <n v="1"/>
    <m/>
    <m/>
    <n v="13937"/>
    <s v="CREDITOS DE CONSUMO"/>
    <n v="0"/>
    <n v="0"/>
    <n v="890480123"/>
    <s v="UNIVERSIDAD DE CARTAGENA"/>
    <n v="5"/>
    <m/>
    <m/>
    <m/>
    <m/>
    <n v="2"/>
    <n v="7"/>
    <n v="2"/>
  </r>
  <r>
    <n v="8651"/>
    <s v="C"/>
    <n v="7143346"/>
    <x v="0"/>
    <n v="4"/>
    <n v="550022960"/>
    <d v="2019-10-26T00:00:00"/>
    <d v="2022-10-30T00:00:00"/>
    <n v="0"/>
    <n v="1"/>
    <n v="18"/>
    <n v="30"/>
    <n v="2"/>
    <n v="22490513"/>
    <n v="24960000"/>
    <n v="31800"/>
    <n v="1247"/>
    <n v="17318"/>
    <n v="0"/>
    <n v="0"/>
    <n v="0"/>
    <m/>
    <n v="0"/>
    <n v="0"/>
    <n v="0"/>
    <m/>
    <m/>
    <d v="2021-03-30T00:00:00"/>
    <n v="1"/>
    <s v="O"/>
    <n v="1"/>
    <n v="30"/>
    <n v="0"/>
    <m/>
    <m/>
    <m/>
    <m/>
    <m/>
    <m/>
    <n v="1"/>
    <n v="1"/>
    <m/>
    <m/>
    <n v="8667"/>
    <s v="CREDITOS DE CONSUMO"/>
    <n v="0"/>
    <n v="0"/>
    <n v="890480123"/>
    <s v="UNIVERSIDAD DE CARTAGENA"/>
    <n v="5"/>
    <m/>
    <m/>
    <m/>
    <m/>
    <n v="2"/>
    <n v="7"/>
    <n v="2"/>
  </r>
  <r>
    <n v="3526"/>
    <s v="C"/>
    <n v="7143346"/>
    <x v="0"/>
    <n v="4"/>
    <n v="550022961"/>
    <d v="2019-10-27T00:00:00"/>
    <d v="2022-10-30T00:00:00"/>
    <n v="0"/>
    <n v="1"/>
    <n v="18"/>
    <n v="30"/>
    <n v="2"/>
    <n v="22490513"/>
    <n v="24960000"/>
    <n v="12900"/>
    <n v="506"/>
    <n v="7058"/>
    <n v="0"/>
    <n v="0"/>
    <n v="0"/>
    <m/>
    <n v="0"/>
    <n v="0"/>
    <n v="0"/>
    <m/>
    <m/>
    <d v="2021-03-30T00:00:00"/>
    <n v="1"/>
    <s v="O"/>
    <n v="1"/>
    <n v="30"/>
    <n v="0"/>
    <m/>
    <m/>
    <m/>
    <m/>
    <m/>
    <m/>
    <n v="1"/>
    <n v="1"/>
    <m/>
    <m/>
    <n v="3532"/>
    <s v="CREDITOS DE CONSUMO"/>
    <n v="0"/>
    <n v="0"/>
    <n v="890480123"/>
    <s v="UNIVERSIDAD DE CARTAGENA"/>
    <n v="5"/>
    <m/>
    <m/>
    <m/>
    <m/>
    <n v="2"/>
    <n v="7"/>
    <n v="2"/>
  </r>
  <r>
    <n v="6781"/>
    <s v="C"/>
    <n v="7143346"/>
    <x v="0"/>
    <n v="4"/>
    <n v="550023008"/>
    <d v="2019-11-05T00:00:00"/>
    <d v="2022-10-30T00:00:00"/>
    <n v="0"/>
    <n v="1"/>
    <n v="18"/>
    <n v="30"/>
    <n v="2"/>
    <n v="22490513"/>
    <n v="24960000"/>
    <n v="25000"/>
    <n v="980"/>
    <n v="13574"/>
    <n v="0"/>
    <n v="0"/>
    <n v="0"/>
    <m/>
    <n v="0"/>
    <n v="0"/>
    <n v="0"/>
    <m/>
    <m/>
    <d v="2021-03-30T00:00:00"/>
    <n v="1"/>
    <s v="O"/>
    <n v="1"/>
    <n v="30"/>
    <n v="0"/>
    <m/>
    <m/>
    <m/>
    <m/>
    <m/>
    <m/>
    <n v="1"/>
    <n v="1"/>
    <m/>
    <m/>
    <n v="6793"/>
    <s v="CREDITOS DE CONSUMO"/>
    <n v="0"/>
    <n v="0"/>
    <n v="890480123"/>
    <s v="UNIVERSIDAD DE CARTAGENA"/>
    <n v="5"/>
    <m/>
    <m/>
    <m/>
    <m/>
    <n v="2"/>
    <n v="7"/>
    <n v="2"/>
  </r>
  <r>
    <n v="50940"/>
    <s v="C"/>
    <n v="7143346"/>
    <x v="0"/>
    <n v="4"/>
    <n v="550023009"/>
    <d v="2019-11-05T00:00:00"/>
    <d v="2022-10-30T00:00:00"/>
    <n v="0"/>
    <n v="1"/>
    <n v="17"/>
    <n v="30"/>
    <n v="2"/>
    <n v="22490513"/>
    <n v="24960000"/>
    <n v="180000"/>
    <n v="7059"/>
    <n v="101977"/>
    <n v="0"/>
    <n v="0"/>
    <n v="0"/>
    <m/>
    <n v="0"/>
    <n v="0"/>
    <n v="0"/>
    <m/>
    <m/>
    <d v="2021-03-30T00:00:00"/>
    <n v="1"/>
    <s v="O"/>
    <n v="1"/>
    <n v="30"/>
    <n v="0"/>
    <m/>
    <m/>
    <m/>
    <m/>
    <m/>
    <m/>
    <n v="1"/>
    <n v="1"/>
    <m/>
    <m/>
    <n v="51037"/>
    <s v="CREDITOS DE CONSUMO"/>
    <n v="0"/>
    <n v="0"/>
    <n v="890480123"/>
    <s v="UNIVERSIDAD DE CARTAGENA"/>
    <n v="5"/>
    <m/>
    <m/>
    <m/>
    <m/>
    <n v="2"/>
    <n v="7"/>
    <n v="2"/>
  </r>
  <r>
    <n v="114793"/>
    <s v="C"/>
    <n v="7143346"/>
    <x v="0"/>
    <n v="4"/>
    <n v="550023157"/>
    <d v="2019-11-27T00:00:00"/>
    <d v="2022-11-30T00:00:00"/>
    <n v="0"/>
    <n v="1"/>
    <n v="17"/>
    <n v="30"/>
    <n v="2"/>
    <n v="22490513"/>
    <n v="24960000"/>
    <n v="400000"/>
    <n v="15687"/>
    <n v="229804"/>
    <n v="0"/>
    <n v="0"/>
    <n v="0"/>
    <m/>
    <n v="0"/>
    <n v="0"/>
    <n v="0"/>
    <m/>
    <m/>
    <d v="2021-03-30T00:00:00"/>
    <n v="1"/>
    <s v="O"/>
    <n v="1"/>
    <n v="30"/>
    <n v="0"/>
    <m/>
    <m/>
    <m/>
    <m/>
    <m/>
    <m/>
    <n v="1"/>
    <n v="1"/>
    <m/>
    <m/>
    <n v="115011"/>
    <s v="CREDITOS DE CONSUMO"/>
    <n v="0"/>
    <n v="0"/>
    <n v="890480123"/>
    <s v="UNIVERSIDAD DE CARTAGENA"/>
    <n v="5"/>
    <m/>
    <m/>
    <m/>
    <m/>
    <n v="2"/>
    <n v="7"/>
    <n v="2"/>
  </r>
  <r>
    <n v="34400"/>
    <s v="C"/>
    <n v="7143346"/>
    <x v="0"/>
    <n v="4"/>
    <n v="550023158"/>
    <d v="2019-11-27T00:00:00"/>
    <d v="2022-11-30T00:00:00"/>
    <n v="0"/>
    <n v="1"/>
    <n v="17"/>
    <n v="30"/>
    <n v="2"/>
    <n v="22490513"/>
    <n v="24960000"/>
    <n v="120000"/>
    <n v="4706"/>
    <n v="68865"/>
    <n v="0"/>
    <n v="0"/>
    <n v="0"/>
    <m/>
    <n v="0"/>
    <n v="0"/>
    <n v="0"/>
    <m/>
    <m/>
    <d v="2021-03-30T00:00:00"/>
    <n v="1"/>
    <s v="O"/>
    <n v="1"/>
    <n v="30"/>
    <n v="0"/>
    <m/>
    <m/>
    <m/>
    <m/>
    <m/>
    <m/>
    <n v="1"/>
    <n v="1"/>
    <m/>
    <m/>
    <n v="34465"/>
    <s v="CREDITOS DE CONSUMO"/>
    <n v="0"/>
    <n v="0"/>
    <n v="890480123"/>
    <s v="UNIVERSIDAD DE CARTAGENA"/>
    <n v="5"/>
    <m/>
    <m/>
    <m/>
    <m/>
    <n v="2"/>
    <n v="7"/>
    <n v="2"/>
  </r>
  <r>
    <n v="97277"/>
    <s v="C"/>
    <n v="7143346"/>
    <x v="0"/>
    <n v="4"/>
    <n v="550023225"/>
    <d v="2019-12-07T00:00:00"/>
    <d v="2022-11-30T00:00:00"/>
    <n v="0"/>
    <n v="1"/>
    <n v="15"/>
    <n v="30"/>
    <n v="2"/>
    <n v="22490513"/>
    <n v="24960000"/>
    <n v="300000"/>
    <n v="11765"/>
    <n v="194739"/>
    <n v="0"/>
    <n v="0"/>
    <n v="0"/>
    <m/>
    <n v="0"/>
    <n v="0"/>
    <n v="0"/>
    <m/>
    <m/>
    <d v="2021-03-30T00:00:00"/>
    <n v="1"/>
    <s v="O"/>
    <n v="1"/>
    <n v="30"/>
    <n v="0"/>
    <m/>
    <m/>
    <m/>
    <m/>
    <m/>
    <m/>
    <n v="1"/>
    <n v="1"/>
    <m/>
    <m/>
    <n v="97462"/>
    <s v="CREDITOS DE CONSUMO"/>
    <n v="0"/>
    <n v="0"/>
    <n v="890480123"/>
    <s v="UNIVERSIDAD DE CARTAGENA"/>
    <n v="5"/>
    <m/>
    <m/>
    <m/>
    <m/>
    <n v="2"/>
    <n v="7"/>
    <n v="2"/>
  </r>
  <r>
    <n v="103756"/>
    <s v="C"/>
    <n v="7143346"/>
    <x v="0"/>
    <n v="4"/>
    <n v="550023237"/>
    <d v="2019-12-09T00:00:00"/>
    <d v="2022-11-30T00:00:00"/>
    <n v="0"/>
    <n v="1"/>
    <n v="15"/>
    <n v="30"/>
    <n v="2"/>
    <n v="22490513"/>
    <n v="24960000"/>
    <n v="320000"/>
    <n v="12550"/>
    <n v="207708"/>
    <n v="0"/>
    <n v="0"/>
    <n v="0"/>
    <m/>
    <n v="0"/>
    <n v="0"/>
    <n v="0"/>
    <m/>
    <m/>
    <d v="2021-03-30T00:00:00"/>
    <n v="1"/>
    <s v="O"/>
    <n v="1"/>
    <n v="30"/>
    <n v="0"/>
    <m/>
    <m/>
    <m/>
    <m/>
    <m/>
    <m/>
    <n v="1"/>
    <n v="1"/>
    <m/>
    <m/>
    <n v="103952"/>
    <s v="CREDITOS DE CONSUMO"/>
    <n v="0"/>
    <n v="0"/>
    <n v="890480123"/>
    <s v="UNIVERSIDAD DE CARTAGENA"/>
    <n v="5"/>
    <m/>
    <m/>
    <m/>
    <m/>
    <n v="2"/>
    <n v="7"/>
    <n v="2"/>
  </r>
  <r>
    <n v="10896"/>
    <s v="C"/>
    <n v="7143346"/>
    <x v="0"/>
    <n v="4"/>
    <n v="550023690"/>
    <d v="2020-03-09T00:00:00"/>
    <d v="2023-02-28T00:00:00"/>
    <n v="0"/>
    <n v="1"/>
    <n v="12"/>
    <n v="30"/>
    <n v="2"/>
    <n v="22490513"/>
    <n v="24960000"/>
    <n v="30000"/>
    <n v="1177"/>
    <n v="21813"/>
    <n v="0"/>
    <n v="0"/>
    <n v="0"/>
    <m/>
    <n v="0"/>
    <n v="0"/>
    <n v="0"/>
    <m/>
    <m/>
    <d v="2021-03-30T00:00:00"/>
    <n v="1"/>
    <s v="O"/>
    <n v="1"/>
    <n v="30"/>
    <n v="0"/>
    <m/>
    <m/>
    <m/>
    <m/>
    <m/>
    <m/>
    <n v="1"/>
    <n v="1"/>
    <m/>
    <m/>
    <n v="10917"/>
    <s v="CREDITOS DE CONSUMO"/>
    <n v="0"/>
    <n v="0"/>
    <n v="890480123"/>
    <s v="UNIVERSIDAD DE CARTAGENA"/>
    <n v="5"/>
    <m/>
    <m/>
    <m/>
    <m/>
    <n v="2"/>
    <n v="7"/>
    <n v="2"/>
  </r>
  <r>
    <n v="14531"/>
    <s v="C"/>
    <n v="7143346"/>
    <x v="0"/>
    <n v="4"/>
    <n v="550023717"/>
    <d v="2020-03-13T00:00:00"/>
    <d v="2023-02-28T00:00:00"/>
    <n v="0"/>
    <n v="1"/>
    <n v="12"/>
    <n v="30"/>
    <n v="2"/>
    <n v="22490513"/>
    <n v="24960000"/>
    <n v="40000"/>
    <n v="1569"/>
    <n v="29090"/>
    <n v="0"/>
    <n v="0"/>
    <n v="0"/>
    <m/>
    <n v="0"/>
    <n v="0"/>
    <n v="0"/>
    <m/>
    <m/>
    <d v="2021-03-30T00:00:00"/>
    <n v="1"/>
    <s v="O"/>
    <n v="1"/>
    <n v="30"/>
    <n v="0"/>
    <m/>
    <m/>
    <m/>
    <m/>
    <m/>
    <m/>
    <n v="1"/>
    <n v="1"/>
    <m/>
    <m/>
    <n v="14559"/>
    <s v="CREDITOS DE CONSUMO"/>
    <n v="0"/>
    <n v="0"/>
    <n v="890480123"/>
    <s v="UNIVERSIDAD DE CARTAGENA"/>
    <n v="5"/>
    <m/>
    <m/>
    <m/>
    <m/>
    <n v="2"/>
    <n v="7"/>
    <n v="2"/>
  </r>
  <r>
    <n v="21883"/>
    <s v="C"/>
    <n v="7143346"/>
    <x v="0"/>
    <n v="4"/>
    <n v="550024361"/>
    <d v="2020-09-06T00:00:00"/>
    <d v="2023-09-30T00:00:00"/>
    <n v="0"/>
    <n v="1"/>
    <n v="6"/>
    <n v="30"/>
    <n v="2"/>
    <n v="22490513"/>
    <n v="24960000"/>
    <n v="50000"/>
    <n v="1922"/>
    <n v="43807"/>
    <n v="0"/>
    <n v="0"/>
    <n v="0"/>
    <m/>
    <n v="0"/>
    <n v="0"/>
    <n v="0"/>
    <m/>
    <m/>
    <d v="2021-03-30T00:00:00"/>
    <n v="1"/>
    <s v="O"/>
    <n v="1"/>
    <n v="30"/>
    <n v="0"/>
    <m/>
    <m/>
    <m/>
    <m/>
    <m/>
    <m/>
    <n v="1"/>
    <n v="1"/>
    <m/>
    <m/>
    <n v="21924"/>
    <s v="CREDITOS DE CONSUMO"/>
    <n v="0"/>
    <n v="0"/>
    <n v="890480123"/>
    <s v="UNIVERSIDAD DE CARTAGENA"/>
    <n v="5"/>
    <m/>
    <m/>
    <m/>
    <m/>
    <n v="2"/>
    <n v="7"/>
    <n v="2"/>
  </r>
  <r>
    <n v="708391"/>
    <s v="C"/>
    <n v="7143346"/>
    <x v="0"/>
    <n v="4"/>
    <n v="550024858"/>
    <d v="2020-11-22T00:00:00"/>
    <d v="2023-12-30T00:00:00"/>
    <n v="0"/>
    <n v="1"/>
    <n v="3"/>
    <n v="30"/>
    <n v="2"/>
    <n v="22490513"/>
    <n v="24960000"/>
    <n v="1509000"/>
    <n v="58012"/>
    <n v="1418128"/>
    <n v="0"/>
    <n v="0"/>
    <n v="0"/>
    <m/>
    <n v="0"/>
    <n v="0"/>
    <n v="0"/>
    <m/>
    <m/>
    <d v="2021-03-30T00:00:00"/>
    <n v="1"/>
    <s v="O"/>
    <n v="1"/>
    <n v="30"/>
    <n v="0"/>
    <m/>
    <m/>
    <m/>
    <m/>
    <m/>
    <m/>
    <n v="1"/>
    <n v="1"/>
    <m/>
    <m/>
    <n v="709737"/>
    <s v="CREDITOS DE CONSUMO"/>
    <n v="0"/>
    <n v="0"/>
    <n v="890480123"/>
    <s v="UNIVERSIDAD DE CARTAGENA"/>
    <n v="5"/>
    <m/>
    <m/>
    <m/>
    <m/>
    <n v="2"/>
    <n v="7"/>
    <n v="2"/>
  </r>
  <r>
    <n v="27976"/>
    <s v="C"/>
    <n v="7143346"/>
    <x v="0"/>
    <n v="4"/>
    <n v="550025216"/>
    <d v="2021-01-24T00:00:00"/>
    <d v="2024-02-28T00:00:00"/>
    <n v="0"/>
    <n v="1"/>
    <n v="2"/>
    <n v="30"/>
    <n v="2"/>
    <n v="22490513"/>
    <n v="24960000"/>
    <n v="59500"/>
    <n v="2287"/>
    <n v="56006"/>
    <n v="0"/>
    <n v="0"/>
    <n v="0"/>
    <m/>
    <n v="0"/>
    <n v="0"/>
    <n v="0"/>
    <m/>
    <m/>
    <d v="2021-03-30T00:00:00"/>
    <n v="1"/>
    <s v="O"/>
    <n v="1"/>
    <n v="30"/>
    <n v="0"/>
    <m/>
    <m/>
    <m/>
    <m/>
    <m/>
    <m/>
    <n v="1"/>
    <n v="1"/>
    <m/>
    <m/>
    <n v="28030"/>
    <s v="CREDITOS DE CONSUMO"/>
    <n v="0"/>
    <n v="0"/>
    <n v="890480123"/>
    <s v="UNIVERSIDAD DE CARTAGENA"/>
    <n v="5"/>
    <m/>
    <m/>
    <m/>
    <m/>
    <n v="2"/>
    <n v="7"/>
    <n v="2"/>
  </r>
  <r>
    <n v="23460"/>
    <s v="C"/>
    <n v="7143346"/>
    <x v="0"/>
    <n v="4"/>
    <n v="550025217"/>
    <d v="2021-01-24T00:00:00"/>
    <d v="2024-02-28T00:00:00"/>
    <n v="0"/>
    <n v="1"/>
    <n v="2"/>
    <n v="30"/>
    <n v="2"/>
    <n v="22490513"/>
    <n v="24960000"/>
    <n v="49900"/>
    <n v="1918"/>
    <n v="46964"/>
    <n v="0"/>
    <n v="0"/>
    <n v="0"/>
    <m/>
    <n v="0"/>
    <n v="0"/>
    <n v="0"/>
    <m/>
    <m/>
    <d v="2021-03-30T00:00:00"/>
    <n v="1"/>
    <s v="O"/>
    <n v="1"/>
    <n v="30"/>
    <n v="0"/>
    <m/>
    <m/>
    <m/>
    <m/>
    <m/>
    <m/>
    <n v="1"/>
    <n v="1"/>
    <m/>
    <m/>
    <n v="23504"/>
    <s v="CREDITOS DE CONSUMO"/>
    <n v="0"/>
    <n v="0"/>
    <n v="890480123"/>
    <s v="UNIVERSIDAD DE CARTAGENA"/>
    <n v="5"/>
    <m/>
    <m/>
    <m/>
    <m/>
    <n v="2"/>
    <n v="7"/>
    <n v="2"/>
  </r>
  <r>
    <n v="17714"/>
    <s v="C"/>
    <n v="7143346"/>
    <x v="0"/>
    <n v="4"/>
    <n v="550025218"/>
    <d v="2021-01-24T00:00:00"/>
    <d v="2024-02-28T00:00:00"/>
    <n v="0"/>
    <n v="1"/>
    <n v="2"/>
    <n v="30"/>
    <n v="2"/>
    <n v="22490513"/>
    <n v="24960000"/>
    <n v="37668"/>
    <n v="1448"/>
    <n v="35462"/>
    <n v="0"/>
    <n v="0"/>
    <n v="0"/>
    <m/>
    <n v="0"/>
    <n v="0"/>
    <n v="0"/>
    <m/>
    <m/>
    <d v="2021-03-30T00:00:00"/>
    <n v="1"/>
    <s v="O"/>
    <n v="1"/>
    <n v="30"/>
    <n v="0"/>
    <m/>
    <m/>
    <m/>
    <m/>
    <m/>
    <m/>
    <n v="1"/>
    <n v="1"/>
    <m/>
    <m/>
    <n v="17748"/>
    <s v="CREDITOS DE CONSUMO"/>
    <n v="0"/>
    <n v="0"/>
    <n v="890480123"/>
    <s v="UNIVERSIDAD DE CARTAGENA"/>
    <n v="5"/>
    <m/>
    <m/>
    <m/>
    <m/>
    <n v="2"/>
    <n v="7"/>
    <n v="2"/>
  </r>
  <r>
    <n v="23506"/>
    <s v="C"/>
    <n v="7143346"/>
    <x v="0"/>
    <n v="4"/>
    <n v="550025228"/>
    <d v="2021-01-26T00:00:00"/>
    <d v="2024-02-28T00:00:00"/>
    <n v="0"/>
    <n v="1"/>
    <n v="2"/>
    <n v="30"/>
    <n v="2"/>
    <n v="22490513"/>
    <n v="24960000"/>
    <n v="50000"/>
    <n v="1922"/>
    <n v="47056"/>
    <n v="0"/>
    <n v="0"/>
    <n v="0"/>
    <m/>
    <n v="0"/>
    <n v="0"/>
    <n v="0"/>
    <m/>
    <m/>
    <d v="2021-03-30T00:00:00"/>
    <n v="1"/>
    <s v="O"/>
    <n v="1"/>
    <n v="30"/>
    <n v="0"/>
    <m/>
    <m/>
    <m/>
    <m/>
    <m/>
    <m/>
    <n v="1"/>
    <n v="1"/>
    <m/>
    <m/>
    <n v="23550"/>
    <s v="CREDITOS DE CONSUMO"/>
    <n v="0"/>
    <n v="0"/>
    <n v="890480123"/>
    <s v="UNIVERSIDAD DE CARTAGENA"/>
    <n v="5"/>
    <m/>
    <m/>
    <m/>
    <m/>
    <n v="2"/>
    <n v="7"/>
    <n v="2"/>
  </r>
  <r>
    <n v="7745"/>
    <s v="C"/>
    <n v="7143346"/>
    <x v="0"/>
    <n v="4"/>
    <n v="550025391"/>
    <d v="2021-02-12T00:00:00"/>
    <d v="2024-02-28T00:00:00"/>
    <n v="0"/>
    <n v="1"/>
    <n v="2"/>
    <n v="30"/>
    <n v="2"/>
    <n v="22490513"/>
    <n v="24960000"/>
    <n v="16470"/>
    <n v="633"/>
    <n v="15504"/>
    <n v="0"/>
    <n v="0"/>
    <n v="0"/>
    <m/>
    <n v="0"/>
    <n v="0"/>
    <n v="0"/>
    <m/>
    <m/>
    <d v="2021-03-30T00:00:00"/>
    <n v="1"/>
    <s v="O"/>
    <n v="1"/>
    <n v="30"/>
    <n v="0"/>
    <m/>
    <m/>
    <m/>
    <m/>
    <m/>
    <m/>
    <n v="1"/>
    <n v="1"/>
    <m/>
    <m/>
    <n v="7759"/>
    <s v="CREDITOS DE CONSUMO"/>
    <n v="0"/>
    <n v="0"/>
    <n v="890480123"/>
    <s v="UNIVERSIDAD DE CARTAGENA"/>
    <n v="5"/>
    <m/>
    <m/>
    <m/>
    <m/>
    <n v="2"/>
    <n v="7"/>
    <n v="2"/>
  </r>
  <r>
    <n v="15583"/>
    <s v="C"/>
    <n v="7143346"/>
    <x v="0"/>
    <n v="4"/>
    <n v="550025400"/>
    <d v="2021-02-15T00:00:00"/>
    <d v="2024-03-28T00:00:00"/>
    <n v="0"/>
    <n v="1"/>
    <n v="3"/>
    <n v="30"/>
    <n v="2"/>
    <n v="22490513"/>
    <n v="24960000"/>
    <n v="33750"/>
    <n v="1297"/>
    <n v="31196"/>
    <n v="0"/>
    <n v="0"/>
    <n v="0"/>
    <m/>
    <n v="0"/>
    <n v="0"/>
    <n v="0"/>
    <m/>
    <m/>
    <d v="2021-03-30T00:00:00"/>
    <n v="1"/>
    <s v="O"/>
    <n v="1"/>
    <n v="30"/>
    <n v="0"/>
    <m/>
    <m/>
    <m/>
    <m/>
    <m/>
    <m/>
    <n v="1"/>
    <n v="1"/>
    <m/>
    <m/>
    <n v="15613"/>
    <s v="CREDITOS DE CONSUMO"/>
    <n v="0"/>
    <n v="0"/>
    <n v="890480123"/>
    <s v="UNIVERSIDAD DE CARTAGENA"/>
    <n v="5"/>
    <m/>
    <m/>
    <m/>
    <m/>
    <n v="2"/>
    <n v="7"/>
    <n v="2"/>
  </r>
  <r>
    <n v="85163"/>
    <s v="C"/>
    <n v="7143346"/>
    <x v="0"/>
    <n v="4"/>
    <n v="550025408"/>
    <d v="2021-02-17T00:00:00"/>
    <d v="2024-03-28T00:00:00"/>
    <n v="0"/>
    <n v="1"/>
    <n v="2"/>
    <n v="30"/>
    <n v="2"/>
    <n v="22490513"/>
    <n v="24960000"/>
    <n v="181405"/>
    <n v="6974"/>
    <n v="170487"/>
    <n v="0"/>
    <n v="0"/>
    <n v="0"/>
    <m/>
    <n v="0"/>
    <n v="0"/>
    <n v="0"/>
    <m/>
    <m/>
    <d v="2021-03-30T00:00:00"/>
    <n v="1"/>
    <s v="O"/>
    <n v="1"/>
    <n v="30"/>
    <n v="0"/>
    <m/>
    <m/>
    <m/>
    <m/>
    <m/>
    <m/>
    <n v="1"/>
    <n v="1"/>
    <m/>
    <m/>
    <n v="85324"/>
    <s v="CREDITOS DE CONSUMO"/>
    <n v="0"/>
    <n v="0"/>
    <n v="890480123"/>
    <s v="UNIVERSIDAD DE CARTAGENA"/>
    <n v="5"/>
    <m/>
    <m/>
    <m/>
    <m/>
    <n v="2"/>
    <n v="7"/>
    <n v="2"/>
  </r>
  <r>
    <n v="24016"/>
    <s v="C"/>
    <n v="7143346"/>
    <x v="0"/>
    <n v="4"/>
    <n v="550025425"/>
    <d v="2021-02-21T00:00:00"/>
    <d v="2024-03-28T00:00:00"/>
    <n v="0"/>
    <n v="1"/>
    <n v="1"/>
    <n v="30"/>
    <n v="2"/>
    <n v="22490513"/>
    <n v="24960000"/>
    <n v="50000"/>
    <n v="1922"/>
    <n v="48078"/>
    <n v="60"/>
    <n v="0"/>
    <n v="0"/>
    <m/>
    <n v="0"/>
    <n v="0"/>
    <n v="0"/>
    <m/>
    <m/>
    <d v="2021-02-26T00:00:00"/>
    <n v="1"/>
    <s v="O"/>
    <n v="1"/>
    <n v="30"/>
    <n v="0"/>
    <m/>
    <m/>
    <m/>
    <m/>
    <m/>
    <m/>
    <n v="1"/>
    <n v="1"/>
    <m/>
    <m/>
    <n v="24062"/>
    <s v="CREDITOS DE CONSUMO"/>
    <n v="0"/>
    <n v="0"/>
    <n v="890480123"/>
    <s v="UNIVERSIDAD DE CARTAGENA"/>
    <n v="5"/>
    <m/>
    <m/>
    <m/>
    <m/>
    <n v="2"/>
    <n v="7"/>
    <n v="2"/>
  </r>
  <r>
    <n v="52"/>
    <s v="C"/>
    <n v="7143346"/>
    <x v="0"/>
    <n v="4"/>
    <n v="550025430"/>
    <d v="2021-02-21T00:00:00"/>
    <d v="2021-04-28T00:00:00"/>
    <n v="0"/>
    <n v="1"/>
    <n v="0"/>
    <n v="30"/>
    <n v="2"/>
    <n v="0"/>
    <n v="0"/>
    <n v="5500"/>
    <n v="5500"/>
    <n v="104"/>
    <n v="0"/>
    <n v="0"/>
    <n v="0"/>
    <m/>
    <n v="0"/>
    <n v="0"/>
    <n v="0"/>
    <m/>
    <m/>
    <d v="2021-02-26T00:00:00"/>
    <n v="1"/>
    <s v="O"/>
    <n v="1"/>
    <n v="30"/>
    <n v="0"/>
    <m/>
    <m/>
    <m/>
    <m/>
    <m/>
    <m/>
    <n v="1"/>
    <n v="1"/>
    <m/>
    <m/>
    <n v="52"/>
    <s v="CREDITOS DE CONSUMO"/>
    <n v="0"/>
    <n v="0"/>
    <n v="890480123"/>
    <s v="UNIVERSIDAD DE CARTAGENA"/>
    <n v="5"/>
    <m/>
    <m/>
    <m/>
    <m/>
    <n v="2"/>
    <n v="7"/>
    <n v="2"/>
  </r>
  <r>
    <n v="2997"/>
    <s v="C"/>
    <n v="7143346"/>
    <x v="0"/>
    <n v="4"/>
    <n v="550025471"/>
    <d v="2021-02-28T00:00:00"/>
    <d v="2021-04-30T00:00:00"/>
    <n v="0"/>
    <n v="1"/>
    <n v="0"/>
    <n v="30"/>
    <n v="2"/>
    <n v="0"/>
    <n v="0"/>
    <n v="6000"/>
    <n v="6000"/>
    <n v="6000"/>
    <n v="0"/>
    <n v="0"/>
    <n v="0"/>
    <m/>
    <n v="0"/>
    <n v="0"/>
    <n v="0"/>
    <m/>
    <m/>
    <d v="2021-03-30T00:00:00"/>
    <n v="1"/>
    <s v="O"/>
    <n v="1"/>
    <n v="30"/>
    <n v="0"/>
    <m/>
    <m/>
    <m/>
    <m/>
    <m/>
    <m/>
    <n v="1"/>
    <n v="1"/>
    <m/>
    <m/>
    <n v="3003"/>
    <s v="CREDITOS DE CONSUMO"/>
    <n v="0"/>
    <n v="0"/>
    <n v="890480123"/>
    <s v="UNIVERSIDAD DE CARTAGENA"/>
    <n v="5"/>
    <m/>
    <m/>
    <m/>
    <m/>
    <n v="2"/>
    <n v="7"/>
    <n v="2"/>
  </r>
  <r>
    <n v="2997"/>
    <s v="C"/>
    <n v="7143346"/>
    <x v="0"/>
    <n v="4"/>
    <n v="550025660"/>
    <d v="2021-03-31T00:00:00"/>
    <d v="2021-05-30T00:00:00"/>
    <n v="0"/>
    <n v="1"/>
    <n v="0"/>
    <n v="30"/>
    <n v="2"/>
    <n v="0"/>
    <n v="0"/>
    <n v="6000"/>
    <n v="6000"/>
    <n v="6000"/>
    <n v="0"/>
    <n v="0"/>
    <n v="0"/>
    <m/>
    <n v="0"/>
    <n v="0"/>
    <n v="0"/>
    <m/>
    <m/>
    <d v="2021-03-31T00:00:00"/>
    <n v="1"/>
    <s v="O"/>
    <n v="1"/>
    <n v="30"/>
    <n v="0"/>
    <m/>
    <m/>
    <m/>
    <m/>
    <m/>
    <m/>
    <n v="1"/>
    <n v="1"/>
    <m/>
    <m/>
    <n v="3003"/>
    <s v="CREDITOS DE CONSUMO"/>
    <n v="0"/>
    <n v="0"/>
    <n v="890480123"/>
    <s v="UNIVERSIDAD DE CARTAGENA"/>
    <n v="5"/>
    <m/>
    <m/>
    <m/>
    <m/>
    <n v="2"/>
    <n v="7"/>
    <n v="2"/>
  </r>
  <r>
    <n v="1639506"/>
    <s v="C"/>
    <n v="7221802"/>
    <x v="0"/>
    <n v="4"/>
    <n v="17732"/>
    <d v="2020-10-20T00:00:00"/>
    <d v="2022-10-30T00:00:00"/>
    <n v="0"/>
    <n v="1"/>
    <n v="5"/>
    <n v="30"/>
    <n v="2"/>
    <n v="12185828"/>
    <n v="12890000"/>
    <n v="4647178"/>
    <n v="219162"/>
    <n v="3769251"/>
    <n v="0"/>
    <n v="0"/>
    <n v="0"/>
    <m/>
    <n v="0"/>
    <n v="0"/>
    <n v="0"/>
    <m/>
    <m/>
    <d v="2021-03-30T00:00:00"/>
    <n v="1"/>
    <s v="O"/>
    <n v="1"/>
    <n v="30"/>
    <n v="0"/>
    <m/>
    <m/>
    <m/>
    <m/>
    <m/>
    <m/>
    <n v="1"/>
    <n v="1"/>
    <m/>
    <m/>
    <n v="2129745"/>
    <s v="CREDITOS DE CONSUMO"/>
    <n v="0"/>
    <n v="0"/>
    <n v="890480123"/>
    <s v="UNIVERSIDAD DE CARTAGENA"/>
    <n v="5"/>
    <m/>
    <m/>
    <m/>
    <m/>
    <n v="1"/>
    <n v="7"/>
    <n v="2"/>
  </r>
  <r>
    <n v="4151054"/>
    <s v="C"/>
    <n v="7221802"/>
    <x v="0"/>
    <n v="4"/>
    <n v="17941"/>
    <d v="2020-12-29T00:00:00"/>
    <d v="2024-12-30T00:00:00"/>
    <n v="0"/>
    <n v="1"/>
    <n v="3"/>
    <n v="30"/>
    <n v="2"/>
    <n v="16011168"/>
    <n v="17240000"/>
    <n v="10000000"/>
    <n v="283460"/>
    <n v="9543337"/>
    <n v="0"/>
    <n v="0"/>
    <n v="0"/>
    <m/>
    <n v="0"/>
    <n v="0"/>
    <n v="0"/>
    <m/>
    <m/>
    <d v="2021-03-30T00:00:00"/>
    <n v="1"/>
    <s v="O"/>
    <n v="1"/>
    <n v="30"/>
    <n v="0"/>
    <m/>
    <m/>
    <m/>
    <m/>
    <m/>
    <m/>
    <n v="1"/>
    <n v="1"/>
    <m/>
    <m/>
    <n v="5392283"/>
    <s v="CREDITOS DE CONSUMO"/>
    <n v="0"/>
    <n v="0"/>
    <n v="890480123"/>
    <s v="UNIVERSIDAD DE CARTAGENA"/>
    <n v="5"/>
    <m/>
    <m/>
    <m/>
    <m/>
    <n v="1"/>
    <n v="7"/>
    <n v="2"/>
  </r>
  <r>
    <n v="1462723"/>
    <s v="C"/>
    <n v="7221802"/>
    <x v="0"/>
    <n v="4"/>
    <n v="18235"/>
    <d v="2021-03-03T00:00:00"/>
    <d v="2021-06-30T00:00:00"/>
    <n v="0"/>
    <n v="1"/>
    <n v="1"/>
    <n v="30"/>
    <n v="2"/>
    <n v="13121400"/>
    <n v="13940000"/>
    <n v="3400000"/>
    <n v="37177"/>
    <n v="3362823"/>
    <n v="0"/>
    <n v="0"/>
    <n v="0"/>
    <m/>
    <n v="0"/>
    <n v="0"/>
    <n v="0"/>
    <n v="3400000"/>
    <n v="6"/>
    <d v="2021-03-30T00:00:00"/>
    <n v="1"/>
    <s v="O"/>
    <n v="1"/>
    <n v="30"/>
    <n v="0"/>
    <m/>
    <m/>
    <m/>
    <m/>
    <m/>
    <m/>
    <n v="1"/>
    <n v="1"/>
    <m/>
    <m/>
    <n v="1900100"/>
    <s v="CREDITOS DE CONSUMO"/>
    <n v="0"/>
    <n v="0"/>
    <n v="890480123"/>
    <s v="UNIVERSIDAD DE CARTAGENA"/>
    <n v="5"/>
    <m/>
    <m/>
    <m/>
    <m/>
    <n v="1"/>
    <n v="7"/>
    <n v="2"/>
  </r>
  <r>
    <n v="83996"/>
    <s v="C"/>
    <n v="7221802"/>
    <x v="0"/>
    <n v="4"/>
    <n v="550018519"/>
    <d v="2018-03-25T00:00:00"/>
    <d v="2024-04-30T00:00:00"/>
    <n v="0"/>
    <n v="1"/>
    <n v="0"/>
    <n v="30"/>
    <n v="2"/>
    <n v="22490513"/>
    <n v="24960000"/>
    <n v="196607"/>
    <n v="7558"/>
    <n v="193107"/>
    <n v="0"/>
    <n v="0"/>
    <n v="0"/>
    <m/>
    <n v="0"/>
    <n v="0"/>
    <n v="0"/>
    <m/>
    <m/>
    <d v="2021-03-30T00:00:00"/>
    <n v="1"/>
    <s v="O"/>
    <n v="1"/>
    <n v="30"/>
    <n v="0"/>
    <m/>
    <m/>
    <m/>
    <m/>
    <m/>
    <m/>
    <n v="1"/>
    <n v="1"/>
    <m/>
    <m/>
    <n v="109111"/>
    <s v="CREDITOS DE CONSUMO"/>
    <n v="0"/>
    <n v="0"/>
    <n v="890480123"/>
    <s v="UNIVERSIDAD DE CARTAGENA"/>
    <n v="5"/>
    <m/>
    <m/>
    <m/>
    <m/>
    <n v="2"/>
    <n v="7"/>
    <n v="2"/>
  </r>
  <r>
    <n v="104707"/>
    <s v="C"/>
    <n v="7221802"/>
    <x v="0"/>
    <n v="4"/>
    <n v="550018960"/>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104707"/>
    <s v="C"/>
    <n v="7221802"/>
    <x v="0"/>
    <n v="4"/>
    <n v="550018961"/>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92728"/>
    <s v="C"/>
    <n v="7221802"/>
    <x v="0"/>
    <n v="4"/>
    <n v="550019113"/>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28"/>
    <s v="C"/>
    <n v="7221802"/>
    <x v="0"/>
    <n v="4"/>
    <n v="550019114"/>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48"/>
    <s v="C"/>
    <n v="7221802"/>
    <x v="0"/>
    <n v="4"/>
    <n v="550019115"/>
    <d v="2018-06-15T00:00:00"/>
    <d v="2024-04-30T00:00:00"/>
    <n v="0"/>
    <n v="1"/>
    <n v="0"/>
    <n v="30"/>
    <n v="2"/>
    <n v="22490513"/>
    <n v="24960000"/>
    <n v="217088"/>
    <n v="8346"/>
    <n v="213229"/>
    <n v="0"/>
    <n v="0"/>
    <n v="0"/>
    <m/>
    <n v="0"/>
    <n v="0"/>
    <n v="0"/>
    <m/>
    <m/>
    <d v="2021-03-30T00:00:00"/>
    <n v="1"/>
    <s v="O"/>
    <n v="1"/>
    <n v="30"/>
    <n v="0"/>
    <m/>
    <m/>
    <m/>
    <m/>
    <m/>
    <m/>
    <n v="1"/>
    <n v="1"/>
    <m/>
    <m/>
    <n v="120481"/>
    <s v="CREDITOS DE CONSUMO"/>
    <n v="0"/>
    <n v="0"/>
    <n v="890480123"/>
    <s v="UNIVERSIDAD DE CARTAGENA"/>
    <n v="5"/>
    <m/>
    <m/>
    <m/>
    <m/>
    <n v="2"/>
    <n v="7"/>
    <n v="2"/>
  </r>
  <r>
    <n v="103362"/>
    <s v="C"/>
    <n v="7221802"/>
    <x v="0"/>
    <n v="4"/>
    <n v="550019644"/>
    <d v="2018-09-05T00:00:00"/>
    <d v="2024-04-30T00:00:00"/>
    <n v="0"/>
    <n v="1"/>
    <n v="0"/>
    <n v="30"/>
    <n v="2"/>
    <n v="22490513"/>
    <n v="24960000"/>
    <n v="241950"/>
    <n v="9302"/>
    <n v="237631"/>
    <n v="0"/>
    <n v="0"/>
    <n v="0"/>
    <m/>
    <n v="0"/>
    <n v="0"/>
    <n v="0"/>
    <m/>
    <m/>
    <d v="2021-03-30T00:00:00"/>
    <n v="1"/>
    <s v="O"/>
    <n v="1"/>
    <n v="30"/>
    <n v="0"/>
    <m/>
    <m/>
    <m/>
    <m/>
    <m/>
    <m/>
    <n v="1"/>
    <n v="1"/>
    <m/>
    <m/>
    <n v="134269"/>
    <s v="CREDITOS DE CONSUMO"/>
    <n v="0"/>
    <n v="0"/>
    <n v="890480123"/>
    <s v="UNIVERSIDAD DE CARTAGENA"/>
    <n v="5"/>
    <m/>
    <m/>
    <m/>
    <m/>
    <n v="2"/>
    <n v="7"/>
    <n v="2"/>
  </r>
  <r>
    <n v="69689"/>
    <s v="C"/>
    <n v="7221802"/>
    <x v="0"/>
    <n v="4"/>
    <n v="550019645"/>
    <d v="2018-09-05T00:00:00"/>
    <d v="2024-04-30T00:00:00"/>
    <n v="0"/>
    <n v="1"/>
    <n v="0"/>
    <n v="30"/>
    <n v="2"/>
    <n v="22490513"/>
    <n v="24960000"/>
    <n v="163121"/>
    <n v="6271"/>
    <n v="160216"/>
    <n v="0"/>
    <n v="0"/>
    <n v="0"/>
    <m/>
    <n v="0"/>
    <n v="0"/>
    <n v="0"/>
    <m/>
    <m/>
    <d v="2021-03-30T00:00:00"/>
    <n v="1"/>
    <s v="O"/>
    <n v="1"/>
    <n v="30"/>
    <n v="0"/>
    <m/>
    <m/>
    <m/>
    <m/>
    <m/>
    <m/>
    <n v="1"/>
    <n v="1"/>
    <m/>
    <m/>
    <n v="90527"/>
    <s v="CREDITOS DE CONSUMO"/>
    <n v="0"/>
    <n v="0"/>
    <n v="890480123"/>
    <s v="UNIVERSIDAD DE CARTAGENA"/>
    <n v="5"/>
    <m/>
    <m/>
    <m/>
    <m/>
    <n v="2"/>
    <n v="7"/>
    <n v="2"/>
  </r>
  <r>
    <n v="108186"/>
    <s v="C"/>
    <n v="7221802"/>
    <x v="0"/>
    <n v="4"/>
    <n v="550019764"/>
    <d v="2018-09-25T00:00:00"/>
    <d v="2024-04-30T00:00:00"/>
    <n v="0"/>
    <n v="1"/>
    <n v="0"/>
    <n v="30"/>
    <n v="2"/>
    <n v="22490513"/>
    <n v="24960000"/>
    <n v="253242"/>
    <n v="9736"/>
    <n v="248721"/>
    <n v="0"/>
    <n v="0"/>
    <n v="0"/>
    <m/>
    <n v="0"/>
    <n v="0"/>
    <n v="0"/>
    <m/>
    <m/>
    <d v="2021-03-30T00:00:00"/>
    <n v="1"/>
    <s v="O"/>
    <n v="1"/>
    <n v="30"/>
    <n v="0"/>
    <m/>
    <m/>
    <m/>
    <m/>
    <m/>
    <m/>
    <n v="1"/>
    <n v="1"/>
    <m/>
    <m/>
    <n v="140535"/>
    <s v="CREDITOS DE CONSUMO"/>
    <n v="0"/>
    <n v="0"/>
    <n v="890480123"/>
    <s v="UNIVERSIDAD DE CARTAGENA"/>
    <n v="5"/>
    <m/>
    <m/>
    <m/>
    <m/>
    <n v="2"/>
    <n v="7"/>
    <n v="2"/>
  </r>
  <r>
    <n v="108675"/>
    <s v="C"/>
    <n v="7221802"/>
    <x v="0"/>
    <n v="4"/>
    <n v="550019942"/>
    <d v="2018-10-22T00:00:00"/>
    <d v="2024-04-30T00:00:00"/>
    <n v="0"/>
    <n v="1"/>
    <n v="0"/>
    <n v="30"/>
    <n v="2"/>
    <n v="22490513"/>
    <n v="24960000"/>
    <n v="254379"/>
    <n v="9780"/>
    <n v="249846"/>
    <n v="0"/>
    <n v="0"/>
    <n v="0"/>
    <m/>
    <n v="0"/>
    <n v="0"/>
    <n v="0"/>
    <m/>
    <m/>
    <d v="2021-03-30T00:00:00"/>
    <n v="1"/>
    <s v="O"/>
    <n v="1"/>
    <n v="30"/>
    <n v="0"/>
    <m/>
    <m/>
    <m/>
    <m/>
    <m/>
    <m/>
    <n v="1"/>
    <n v="1"/>
    <m/>
    <m/>
    <n v="141171"/>
    <s v="CREDITOS DE CONSUMO"/>
    <n v="0"/>
    <n v="0"/>
    <n v="890480123"/>
    <s v="UNIVERSIDAD DE CARTAGENA"/>
    <n v="5"/>
    <m/>
    <m/>
    <m/>
    <m/>
    <n v="2"/>
    <n v="7"/>
    <n v="2"/>
  </r>
  <r>
    <n v="108522"/>
    <s v="C"/>
    <n v="7221802"/>
    <x v="0"/>
    <n v="4"/>
    <n v="550019943"/>
    <d v="2018-10-22T00:00:00"/>
    <d v="2024-04-30T00:00:00"/>
    <n v="0"/>
    <n v="1"/>
    <n v="0"/>
    <n v="30"/>
    <n v="2"/>
    <n v="22490513"/>
    <n v="24960000"/>
    <n v="254012"/>
    <n v="9765"/>
    <n v="249493"/>
    <n v="0"/>
    <n v="0"/>
    <n v="0"/>
    <m/>
    <n v="0"/>
    <n v="0"/>
    <n v="0"/>
    <m/>
    <m/>
    <d v="2021-03-30T00:00:00"/>
    <n v="1"/>
    <s v="O"/>
    <n v="1"/>
    <n v="30"/>
    <n v="0"/>
    <m/>
    <m/>
    <m/>
    <m/>
    <m/>
    <m/>
    <n v="1"/>
    <n v="1"/>
    <m/>
    <m/>
    <n v="140971"/>
    <s v="CREDITOS DE CONSUMO"/>
    <n v="0"/>
    <n v="0"/>
    <n v="890480123"/>
    <s v="UNIVERSIDAD DE CARTAGENA"/>
    <n v="5"/>
    <m/>
    <m/>
    <m/>
    <m/>
    <n v="2"/>
    <n v="7"/>
    <n v="2"/>
  </r>
  <r>
    <n v="110600"/>
    <s v="C"/>
    <n v="7221802"/>
    <x v="0"/>
    <n v="4"/>
    <n v="550019944"/>
    <d v="2018-10-22T00:00:00"/>
    <d v="2024-04-30T00:00:00"/>
    <n v="0"/>
    <n v="1"/>
    <n v="0"/>
    <n v="30"/>
    <n v="2"/>
    <n v="22490513"/>
    <n v="24960000"/>
    <n v="258878"/>
    <n v="9952"/>
    <n v="254271"/>
    <n v="0"/>
    <n v="0"/>
    <n v="0"/>
    <m/>
    <n v="0"/>
    <n v="0"/>
    <n v="0"/>
    <m/>
    <m/>
    <d v="2021-03-30T00:00:00"/>
    <n v="1"/>
    <s v="O"/>
    <n v="1"/>
    <n v="30"/>
    <n v="0"/>
    <m/>
    <m/>
    <m/>
    <m/>
    <m/>
    <m/>
    <n v="1"/>
    <n v="1"/>
    <m/>
    <m/>
    <n v="143671"/>
    <s v="CREDITOS DE CONSUMO"/>
    <n v="0"/>
    <n v="0"/>
    <n v="890480123"/>
    <s v="UNIVERSIDAD DE CARTAGENA"/>
    <n v="5"/>
    <m/>
    <m/>
    <m/>
    <m/>
    <n v="2"/>
    <n v="7"/>
    <n v="2"/>
  </r>
  <r>
    <n v="76473"/>
    <s v="C"/>
    <n v="7221802"/>
    <x v="0"/>
    <n v="4"/>
    <n v="550019945"/>
    <d v="2018-10-22T00:00:00"/>
    <d v="2024-04-30T00:00:00"/>
    <n v="0"/>
    <n v="1"/>
    <n v="0"/>
    <n v="30"/>
    <n v="2"/>
    <n v="22490513"/>
    <n v="24960000"/>
    <n v="179000"/>
    <n v="6882"/>
    <n v="175813"/>
    <n v="0"/>
    <n v="0"/>
    <n v="0"/>
    <m/>
    <n v="0"/>
    <n v="0"/>
    <n v="0"/>
    <m/>
    <m/>
    <d v="2021-03-30T00:00:00"/>
    <n v="1"/>
    <s v="O"/>
    <n v="1"/>
    <n v="30"/>
    <n v="0"/>
    <m/>
    <m/>
    <m/>
    <m/>
    <m/>
    <m/>
    <n v="1"/>
    <n v="1"/>
    <m/>
    <m/>
    <n v="99340"/>
    <s v="CREDITOS DE CONSUMO"/>
    <n v="0"/>
    <n v="0"/>
    <n v="890480123"/>
    <s v="UNIVERSIDAD DE CARTAGENA"/>
    <n v="5"/>
    <m/>
    <m/>
    <m/>
    <m/>
    <n v="2"/>
    <n v="7"/>
    <n v="2"/>
  </r>
  <r>
    <n v="101413"/>
    <s v="C"/>
    <n v="7221802"/>
    <x v="0"/>
    <n v="4"/>
    <n v="550020156"/>
    <d v="2018-11-23T00:00:00"/>
    <d v="2024-04-30T00:00:00"/>
    <n v="0"/>
    <n v="1"/>
    <n v="0"/>
    <n v="30"/>
    <n v="2"/>
    <n v="22490513"/>
    <n v="24960000"/>
    <n v="237391"/>
    <n v="9126"/>
    <n v="233150"/>
    <n v="0"/>
    <n v="0"/>
    <n v="0"/>
    <m/>
    <n v="0"/>
    <n v="0"/>
    <n v="0"/>
    <m/>
    <m/>
    <d v="2021-03-30T00:00:00"/>
    <n v="1"/>
    <s v="O"/>
    <n v="1"/>
    <n v="30"/>
    <n v="0"/>
    <m/>
    <m/>
    <m/>
    <m/>
    <m/>
    <m/>
    <n v="1"/>
    <n v="1"/>
    <m/>
    <m/>
    <n v="131737"/>
    <s v="CREDITOS DE CONSUMO"/>
    <n v="0"/>
    <n v="0"/>
    <n v="890480123"/>
    <s v="UNIVERSIDAD DE CARTAGENA"/>
    <n v="5"/>
    <m/>
    <m/>
    <m/>
    <m/>
    <n v="2"/>
    <n v="7"/>
    <n v="2"/>
  </r>
  <r>
    <n v="101376"/>
    <s v="C"/>
    <n v="7221802"/>
    <x v="0"/>
    <n v="4"/>
    <n v="550020157"/>
    <d v="2018-11-23T00:00:00"/>
    <d v="2024-04-30T00:00:00"/>
    <n v="0"/>
    <n v="1"/>
    <n v="0"/>
    <n v="30"/>
    <n v="2"/>
    <n v="22490513"/>
    <n v="24960000"/>
    <n v="237303"/>
    <n v="9123"/>
    <n v="233065"/>
    <n v="0"/>
    <n v="0"/>
    <n v="0"/>
    <m/>
    <n v="0"/>
    <n v="0"/>
    <n v="0"/>
    <m/>
    <m/>
    <d v="2021-03-30T00:00:00"/>
    <n v="1"/>
    <s v="O"/>
    <n v="1"/>
    <n v="30"/>
    <n v="0"/>
    <m/>
    <m/>
    <m/>
    <m/>
    <m/>
    <m/>
    <n v="1"/>
    <n v="1"/>
    <m/>
    <m/>
    <n v="131689"/>
    <s v="CREDITOS DE CONSUMO"/>
    <n v="0"/>
    <n v="0"/>
    <n v="890480123"/>
    <s v="UNIVERSIDAD DE CARTAGENA"/>
    <n v="5"/>
    <m/>
    <m/>
    <m/>
    <m/>
    <n v="2"/>
    <n v="7"/>
    <n v="2"/>
  </r>
  <r>
    <n v="101360"/>
    <s v="C"/>
    <n v="7221802"/>
    <x v="0"/>
    <n v="4"/>
    <n v="550020197"/>
    <d v="2018-11-29T00:00:00"/>
    <d v="2024-04-30T00:00:00"/>
    <n v="0"/>
    <n v="1"/>
    <n v="0"/>
    <n v="30"/>
    <n v="2"/>
    <n v="22490513"/>
    <n v="24960000"/>
    <n v="237266"/>
    <n v="9122"/>
    <n v="233029"/>
    <n v="0"/>
    <n v="0"/>
    <n v="0"/>
    <m/>
    <n v="0"/>
    <n v="0"/>
    <n v="0"/>
    <m/>
    <m/>
    <d v="2021-03-30T00:00:00"/>
    <n v="1"/>
    <s v="O"/>
    <n v="1"/>
    <n v="30"/>
    <n v="0"/>
    <m/>
    <m/>
    <m/>
    <m/>
    <m/>
    <m/>
    <n v="1"/>
    <n v="1"/>
    <m/>
    <m/>
    <n v="131669"/>
    <s v="CREDITOS DE CONSUMO"/>
    <n v="0"/>
    <n v="0"/>
    <n v="890480123"/>
    <s v="UNIVERSIDAD DE CARTAGENA"/>
    <n v="5"/>
    <m/>
    <m/>
    <m/>
    <m/>
    <n v="2"/>
    <n v="7"/>
    <n v="2"/>
  </r>
  <r>
    <n v="105309"/>
    <s v="C"/>
    <n v="7221802"/>
    <x v="0"/>
    <n v="4"/>
    <n v="550020221"/>
    <d v="2018-11-30T00:00:00"/>
    <d v="2024-04-30T00:00:00"/>
    <n v="0"/>
    <n v="1"/>
    <n v="0"/>
    <n v="30"/>
    <n v="2"/>
    <n v="22490513"/>
    <n v="24960000"/>
    <n v="246501"/>
    <n v="9477"/>
    <n v="242106"/>
    <n v="0"/>
    <n v="0"/>
    <n v="0"/>
    <m/>
    <n v="0"/>
    <n v="0"/>
    <n v="0"/>
    <m/>
    <m/>
    <d v="2021-03-30T00:00:00"/>
    <n v="1"/>
    <s v="O"/>
    <n v="1"/>
    <n v="30"/>
    <n v="0"/>
    <m/>
    <m/>
    <m/>
    <m/>
    <m/>
    <m/>
    <n v="1"/>
    <n v="1"/>
    <m/>
    <m/>
    <n v="136797"/>
    <s v="CREDITOS DE CONSUMO"/>
    <n v="0"/>
    <n v="0"/>
    <n v="890480123"/>
    <s v="UNIVERSIDAD DE CARTAGENA"/>
    <n v="5"/>
    <m/>
    <m/>
    <m/>
    <m/>
    <n v="2"/>
    <n v="7"/>
    <n v="2"/>
  </r>
  <r>
    <n v="118595"/>
    <s v="C"/>
    <n v="7221802"/>
    <x v="0"/>
    <n v="4"/>
    <n v="550020724"/>
    <d v="2019-02-22T00:00:00"/>
    <d v="2024-04-30T00:00:00"/>
    <n v="0"/>
    <n v="1"/>
    <n v="0"/>
    <n v="30"/>
    <n v="2"/>
    <n v="22490513"/>
    <n v="24960000"/>
    <n v="277614"/>
    <n v="10673"/>
    <n v="272651"/>
    <n v="0"/>
    <n v="0"/>
    <n v="0"/>
    <m/>
    <n v="0"/>
    <n v="0"/>
    <n v="0"/>
    <m/>
    <m/>
    <d v="2021-03-30T00:00:00"/>
    <n v="1"/>
    <s v="O"/>
    <n v="1"/>
    <n v="30"/>
    <n v="0"/>
    <m/>
    <m/>
    <m/>
    <m/>
    <m/>
    <m/>
    <n v="1"/>
    <n v="1"/>
    <m/>
    <m/>
    <n v="154056"/>
    <s v="CREDITOS DE CONSUMO"/>
    <n v="0"/>
    <n v="0"/>
    <n v="890480123"/>
    <s v="UNIVERSIDAD DE CARTAGENA"/>
    <n v="5"/>
    <m/>
    <m/>
    <m/>
    <m/>
    <n v="2"/>
    <n v="7"/>
    <n v="2"/>
  </r>
  <r>
    <n v="81334"/>
    <s v="C"/>
    <n v="7221802"/>
    <x v="0"/>
    <n v="4"/>
    <n v="550020733"/>
    <d v="2019-02-23T00:00:00"/>
    <d v="2024-04-30T00:00:00"/>
    <n v="0"/>
    <n v="1"/>
    <n v="0"/>
    <n v="30"/>
    <n v="2"/>
    <n v="22490513"/>
    <n v="24960000"/>
    <n v="190381"/>
    <n v="7319"/>
    <n v="186989"/>
    <n v="0"/>
    <n v="0"/>
    <n v="0"/>
    <m/>
    <n v="0"/>
    <n v="0"/>
    <n v="0"/>
    <m/>
    <m/>
    <d v="2021-03-30T00:00:00"/>
    <n v="1"/>
    <s v="O"/>
    <n v="1"/>
    <n v="30"/>
    <n v="0"/>
    <m/>
    <m/>
    <m/>
    <m/>
    <m/>
    <m/>
    <n v="1"/>
    <n v="1"/>
    <m/>
    <m/>
    <n v="105655"/>
    <s v="CREDITOS DE CONSUMO"/>
    <n v="0"/>
    <n v="0"/>
    <n v="890480123"/>
    <s v="UNIVERSIDAD DE CARTAGENA"/>
    <n v="5"/>
    <m/>
    <m/>
    <m/>
    <m/>
    <n v="2"/>
    <n v="7"/>
    <n v="2"/>
  </r>
  <r>
    <n v="14302"/>
    <s v="C"/>
    <n v="7221802"/>
    <x v="0"/>
    <n v="4"/>
    <n v="550020741"/>
    <d v="2019-02-24T00:00:00"/>
    <d v="2024-04-30T00:00:00"/>
    <n v="0"/>
    <n v="1"/>
    <n v="0"/>
    <n v="30"/>
    <n v="2"/>
    <n v="22490513"/>
    <n v="24960000"/>
    <n v="33474"/>
    <n v="1287"/>
    <n v="32880"/>
    <n v="0"/>
    <n v="0"/>
    <n v="0"/>
    <m/>
    <n v="0"/>
    <n v="0"/>
    <n v="0"/>
    <m/>
    <m/>
    <d v="2021-03-30T00:00:00"/>
    <n v="1"/>
    <s v="O"/>
    <n v="1"/>
    <n v="30"/>
    <n v="0"/>
    <m/>
    <m/>
    <m/>
    <m/>
    <m/>
    <m/>
    <n v="1"/>
    <n v="1"/>
    <m/>
    <m/>
    <n v="18578"/>
    <s v="CREDITOS DE CONSUMO"/>
    <n v="0"/>
    <n v="0"/>
    <n v="890480123"/>
    <s v="UNIVERSIDAD DE CARTAGENA"/>
    <n v="5"/>
    <m/>
    <m/>
    <m/>
    <m/>
    <n v="2"/>
    <n v="7"/>
    <n v="2"/>
  </r>
  <r>
    <n v="139121"/>
    <s v="C"/>
    <n v="7221802"/>
    <x v="0"/>
    <n v="4"/>
    <n v="550020832"/>
    <d v="2019-03-13T00:00:00"/>
    <d v="2024-04-30T00:00:00"/>
    <n v="0"/>
    <n v="1"/>
    <n v="0"/>
    <n v="30"/>
    <n v="2"/>
    <n v="22490513"/>
    <n v="24960000"/>
    <n v="325662"/>
    <n v="12520"/>
    <n v="319842"/>
    <n v="0"/>
    <n v="0"/>
    <n v="0"/>
    <m/>
    <n v="0"/>
    <n v="0"/>
    <n v="0"/>
    <m/>
    <m/>
    <d v="2021-03-30T00:00:00"/>
    <n v="1"/>
    <s v="O"/>
    <n v="1"/>
    <n v="30"/>
    <n v="0"/>
    <m/>
    <m/>
    <m/>
    <m/>
    <m/>
    <m/>
    <n v="1"/>
    <n v="1"/>
    <m/>
    <m/>
    <n v="180721"/>
    <s v="CREDITOS DE CONSUMO"/>
    <n v="0"/>
    <n v="0"/>
    <n v="890480123"/>
    <s v="UNIVERSIDAD DE CARTAGENA"/>
    <n v="5"/>
    <m/>
    <m/>
    <m/>
    <m/>
    <n v="2"/>
    <n v="7"/>
    <n v="2"/>
  </r>
  <r>
    <n v="136840"/>
    <s v="C"/>
    <n v="7221802"/>
    <x v="0"/>
    <n v="4"/>
    <n v="550020833"/>
    <d v="2019-03-13T00:00:00"/>
    <d v="2024-04-30T00:00:00"/>
    <n v="0"/>
    <n v="1"/>
    <n v="0"/>
    <n v="30"/>
    <n v="2"/>
    <n v="22490513"/>
    <n v="24960000"/>
    <n v="320311"/>
    <n v="12314"/>
    <n v="314597"/>
    <n v="0"/>
    <n v="0"/>
    <n v="0"/>
    <m/>
    <n v="0"/>
    <n v="0"/>
    <n v="0"/>
    <m/>
    <m/>
    <d v="2021-03-30T00:00:00"/>
    <n v="1"/>
    <s v="O"/>
    <n v="1"/>
    <n v="30"/>
    <n v="0"/>
    <m/>
    <m/>
    <m/>
    <m/>
    <m/>
    <m/>
    <n v="1"/>
    <n v="1"/>
    <m/>
    <m/>
    <n v="177757"/>
    <s v="CREDITOS DE CONSUMO"/>
    <n v="0"/>
    <n v="0"/>
    <n v="890480123"/>
    <s v="UNIVERSIDAD DE CARTAGENA"/>
    <n v="5"/>
    <m/>
    <m/>
    <m/>
    <m/>
    <n v="2"/>
    <n v="7"/>
    <n v="2"/>
  </r>
  <r>
    <n v="76547"/>
    <s v="C"/>
    <n v="7221802"/>
    <x v="0"/>
    <n v="4"/>
    <n v="550020897"/>
    <d v="2019-03-22T00:00:00"/>
    <d v="2024-04-30T00:00:00"/>
    <n v="0"/>
    <n v="1"/>
    <n v="0"/>
    <n v="30"/>
    <n v="2"/>
    <n v="22490513"/>
    <n v="24960000"/>
    <n v="179175"/>
    <n v="6888"/>
    <n v="175983"/>
    <n v="0"/>
    <n v="0"/>
    <n v="0"/>
    <m/>
    <n v="0"/>
    <n v="0"/>
    <n v="0"/>
    <m/>
    <m/>
    <d v="2021-03-30T00:00:00"/>
    <n v="1"/>
    <s v="O"/>
    <n v="1"/>
    <n v="30"/>
    <n v="0"/>
    <m/>
    <m/>
    <m/>
    <m/>
    <m/>
    <m/>
    <n v="1"/>
    <n v="1"/>
    <m/>
    <m/>
    <n v="99436"/>
    <s v="CREDITOS DE CONSUMO"/>
    <n v="0"/>
    <n v="0"/>
    <n v="890480123"/>
    <s v="UNIVERSIDAD DE CARTAGENA"/>
    <n v="5"/>
    <m/>
    <m/>
    <m/>
    <m/>
    <n v="2"/>
    <n v="7"/>
    <n v="2"/>
  </r>
  <r>
    <n v="38856"/>
    <s v="C"/>
    <n v="7221802"/>
    <x v="0"/>
    <n v="4"/>
    <n v="550021089"/>
    <d v="2019-04-20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38856"/>
    <s v="C"/>
    <n v="7221802"/>
    <x v="0"/>
    <n v="4"/>
    <n v="550021098"/>
    <d v="2019-04-22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19642"/>
    <s v="C"/>
    <n v="7221802"/>
    <x v="0"/>
    <n v="4"/>
    <n v="550021135"/>
    <d v="2019-04-27T00:00:00"/>
    <d v="2024-04-30T00:00:00"/>
    <n v="0"/>
    <n v="1"/>
    <n v="0"/>
    <n v="30"/>
    <n v="2"/>
    <n v="22490513"/>
    <n v="24960000"/>
    <n v="45968"/>
    <n v="1767"/>
    <n v="45157"/>
    <n v="0"/>
    <n v="0"/>
    <n v="0"/>
    <m/>
    <n v="0"/>
    <n v="0"/>
    <n v="0"/>
    <m/>
    <m/>
    <d v="2021-03-30T00:00:00"/>
    <n v="1"/>
    <s v="O"/>
    <n v="1"/>
    <n v="30"/>
    <n v="0"/>
    <m/>
    <m/>
    <m/>
    <m/>
    <m/>
    <m/>
    <n v="1"/>
    <n v="1"/>
    <m/>
    <m/>
    <n v="25515"/>
    <s v="CREDITOS DE CONSUMO"/>
    <n v="0"/>
    <n v="0"/>
    <n v="890480123"/>
    <s v="UNIVERSIDAD DE CARTAGENA"/>
    <n v="5"/>
    <m/>
    <m/>
    <m/>
    <m/>
    <n v="2"/>
    <n v="7"/>
    <n v="2"/>
  </r>
  <r>
    <n v="6123"/>
    <s v="C"/>
    <n v="7221802"/>
    <x v="0"/>
    <n v="4"/>
    <n v="550021144"/>
    <d v="2019-04-28T00:00:00"/>
    <d v="2024-04-30T00:00:00"/>
    <n v="0"/>
    <n v="1"/>
    <n v="0"/>
    <n v="30"/>
    <n v="2"/>
    <n v="22490513"/>
    <n v="24960000"/>
    <n v="14331"/>
    <n v="551"/>
    <n v="14077"/>
    <n v="0"/>
    <n v="0"/>
    <n v="0"/>
    <m/>
    <n v="0"/>
    <n v="0"/>
    <n v="0"/>
    <m/>
    <m/>
    <d v="2021-03-30T00:00:00"/>
    <n v="1"/>
    <s v="O"/>
    <n v="1"/>
    <n v="30"/>
    <n v="0"/>
    <m/>
    <m/>
    <m/>
    <m/>
    <m/>
    <m/>
    <n v="1"/>
    <n v="1"/>
    <m/>
    <m/>
    <n v="7954"/>
    <s v="CREDITOS DE CONSUMO"/>
    <n v="0"/>
    <n v="0"/>
    <n v="890480123"/>
    <s v="UNIVERSIDAD DE CARTAGENA"/>
    <n v="5"/>
    <m/>
    <m/>
    <m/>
    <m/>
    <n v="2"/>
    <n v="7"/>
    <n v="2"/>
  </r>
  <r>
    <n v="45068"/>
    <s v="C"/>
    <n v="7221802"/>
    <x v="0"/>
    <n v="4"/>
    <n v="550021385"/>
    <d v="2019-05-27T00:00:00"/>
    <d v="2024-04-30T00:00:00"/>
    <n v="0"/>
    <n v="1"/>
    <n v="0"/>
    <n v="30"/>
    <n v="2"/>
    <n v="22490513"/>
    <n v="24960000"/>
    <n v="105491"/>
    <n v="4056"/>
    <n v="103613"/>
    <n v="0"/>
    <n v="0"/>
    <n v="0"/>
    <m/>
    <n v="0"/>
    <n v="0"/>
    <n v="0"/>
    <m/>
    <m/>
    <d v="2021-03-30T00:00:00"/>
    <n v="1"/>
    <s v="O"/>
    <n v="1"/>
    <n v="30"/>
    <n v="0"/>
    <m/>
    <m/>
    <m/>
    <m/>
    <m/>
    <m/>
    <n v="1"/>
    <n v="1"/>
    <m/>
    <m/>
    <n v="58545"/>
    <s v="CREDITOS DE CONSUMO"/>
    <n v="0"/>
    <n v="0"/>
    <n v="890480123"/>
    <s v="UNIVERSIDAD DE CARTAGENA"/>
    <n v="5"/>
    <m/>
    <m/>
    <m/>
    <m/>
    <n v="2"/>
    <n v="7"/>
    <n v="2"/>
  </r>
  <r>
    <n v="23353"/>
    <s v="C"/>
    <n v="7221802"/>
    <x v="0"/>
    <n v="4"/>
    <n v="550021900"/>
    <d v="2019-07-17T00:00:00"/>
    <d v="2024-04-30T00:00:00"/>
    <n v="0"/>
    <n v="1"/>
    <n v="0"/>
    <n v="30"/>
    <n v="2"/>
    <n v="22490513"/>
    <n v="24960000"/>
    <n v="54669"/>
    <n v="2102"/>
    <n v="53689"/>
    <n v="0"/>
    <n v="0"/>
    <n v="0"/>
    <m/>
    <n v="0"/>
    <n v="0"/>
    <n v="0"/>
    <m/>
    <m/>
    <d v="2021-03-30T00:00:00"/>
    <n v="1"/>
    <s v="O"/>
    <n v="1"/>
    <n v="30"/>
    <n v="0"/>
    <m/>
    <m/>
    <m/>
    <m/>
    <m/>
    <m/>
    <n v="1"/>
    <n v="1"/>
    <m/>
    <m/>
    <n v="30336"/>
    <s v="CREDITOS DE CONSUMO"/>
    <n v="0"/>
    <n v="0"/>
    <n v="890480123"/>
    <s v="UNIVERSIDAD DE CARTAGENA"/>
    <n v="5"/>
    <m/>
    <m/>
    <m/>
    <m/>
    <n v="2"/>
    <n v="7"/>
    <n v="2"/>
  </r>
  <r>
    <n v="147840"/>
    <s v="C"/>
    <n v="7221802"/>
    <x v="0"/>
    <n v="4"/>
    <n v="550021954"/>
    <d v="2019-07-25T00:00:00"/>
    <d v="2024-04-30T00:00:00"/>
    <n v="0"/>
    <n v="1"/>
    <n v="0"/>
    <n v="30"/>
    <n v="2"/>
    <n v="22490513"/>
    <n v="24960000"/>
    <n v="346061"/>
    <n v="13304"/>
    <n v="339886"/>
    <n v="0"/>
    <n v="0"/>
    <n v="0"/>
    <m/>
    <n v="0"/>
    <n v="0"/>
    <n v="0"/>
    <m/>
    <m/>
    <d v="2021-03-30T00:00:00"/>
    <n v="1"/>
    <s v="O"/>
    <n v="1"/>
    <n v="30"/>
    <n v="0"/>
    <m/>
    <m/>
    <m/>
    <m/>
    <m/>
    <m/>
    <n v="1"/>
    <n v="1"/>
    <m/>
    <m/>
    <n v="192046"/>
    <s v="CREDITOS DE CONSUMO"/>
    <n v="0"/>
    <n v="0"/>
    <n v="890480123"/>
    <s v="UNIVERSIDAD DE CARTAGENA"/>
    <n v="5"/>
    <m/>
    <m/>
    <m/>
    <m/>
    <n v="2"/>
    <n v="7"/>
    <n v="2"/>
  </r>
  <r>
    <n v="106895"/>
    <s v="C"/>
    <n v="7221802"/>
    <x v="0"/>
    <n v="4"/>
    <n v="550022521"/>
    <d v="2019-09-16T00:00:00"/>
    <d v="2024-04-30T00:00:00"/>
    <n v="0"/>
    <n v="1"/>
    <n v="0"/>
    <n v="30"/>
    <n v="2"/>
    <n v="22490513"/>
    <n v="24960000"/>
    <n v="250225"/>
    <n v="9620"/>
    <n v="245754"/>
    <n v="0"/>
    <n v="0"/>
    <n v="0"/>
    <m/>
    <n v="0"/>
    <n v="0"/>
    <n v="0"/>
    <m/>
    <m/>
    <d v="2021-03-30T00:00:00"/>
    <n v="1"/>
    <s v="O"/>
    <n v="1"/>
    <n v="30"/>
    <n v="0"/>
    <m/>
    <m/>
    <m/>
    <m/>
    <m/>
    <m/>
    <n v="1"/>
    <n v="1"/>
    <m/>
    <m/>
    <n v="138859"/>
    <s v="CREDITOS DE CONSUMO"/>
    <n v="0"/>
    <n v="0"/>
    <n v="890480123"/>
    <s v="UNIVERSIDAD DE CARTAGENA"/>
    <n v="5"/>
    <m/>
    <m/>
    <m/>
    <m/>
    <n v="2"/>
    <n v="7"/>
    <n v="2"/>
  </r>
  <r>
    <n v="160663"/>
    <s v="C"/>
    <n v="7221802"/>
    <x v="0"/>
    <n v="4"/>
    <n v="550022606"/>
    <d v="2019-09-26T00:00:00"/>
    <d v="2024-04-30T00:00:00"/>
    <n v="0"/>
    <n v="1"/>
    <n v="0"/>
    <n v="30"/>
    <n v="2"/>
    <n v="22490513"/>
    <n v="24960000"/>
    <n v="376069"/>
    <n v="14458"/>
    <n v="369366"/>
    <n v="0"/>
    <n v="0"/>
    <n v="0"/>
    <m/>
    <n v="0"/>
    <n v="0"/>
    <n v="0"/>
    <m/>
    <m/>
    <d v="2021-03-30T00:00:00"/>
    <n v="1"/>
    <s v="O"/>
    <n v="1"/>
    <n v="30"/>
    <n v="0"/>
    <m/>
    <m/>
    <m/>
    <m/>
    <m/>
    <m/>
    <n v="1"/>
    <n v="1"/>
    <m/>
    <m/>
    <n v="208703"/>
    <s v="CREDITOS DE CONSUMO"/>
    <n v="0"/>
    <n v="0"/>
    <n v="890480123"/>
    <s v="UNIVERSIDAD DE CARTAGENA"/>
    <n v="5"/>
    <m/>
    <m/>
    <m/>
    <m/>
    <n v="2"/>
    <n v="7"/>
    <n v="2"/>
  </r>
  <r>
    <n v="17146"/>
    <s v="C"/>
    <n v="7221802"/>
    <x v="0"/>
    <n v="4"/>
    <n v="550022618"/>
    <d v="2019-09-28T00:00:00"/>
    <d v="2024-04-30T00:00:00"/>
    <n v="0"/>
    <n v="1"/>
    <n v="0"/>
    <n v="30"/>
    <n v="2"/>
    <n v="22490513"/>
    <n v="24960000"/>
    <n v="40137"/>
    <n v="1543"/>
    <n v="39419"/>
    <n v="0"/>
    <n v="0"/>
    <n v="0"/>
    <m/>
    <n v="0"/>
    <n v="0"/>
    <n v="0"/>
    <m/>
    <m/>
    <d v="2021-03-30T00:00:00"/>
    <n v="1"/>
    <s v="O"/>
    <n v="1"/>
    <n v="30"/>
    <n v="0"/>
    <m/>
    <m/>
    <m/>
    <m/>
    <m/>
    <m/>
    <n v="1"/>
    <n v="1"/>
    <m/>
    <m/>
    <n v="22273"/>
    <s v="CREDITOS DE CONSUMO"/>
    <n v="0"/>
    <n v="0"/>
    <n v="890480123"/>
    <s v="UNIVERSIDAD DE CARTAGENA"/>
    <n v="5"/>
    <m/>
    <m/>
    <m/>
    <m/>
    <n v="2"/>
    <n v="7"/>
    <n v="2"/>
  </r>
  <r>
    <n v="16781"/>
    <s v="C"/>
    <n v="7221802"/>
    <x v="0"/>
    <n v="4"/>
    <n v="550023172"/>
    <d v="2019-11-30T00:00:00"/>
    <d v="2024-04-30T00:00:00"/>
    <n v="0"/>
    <n v="1"/>
    <n v="0"/>
    <n v="30"/>
    <n v="2"/>
    <n v="22490513"/>
    <n v="24960000"/>
    <n v="39266"/>
    <n v="1510"/>
    <n v="38580"/>
    <n v="0"/>
    <n v="0"/>
    <n v="0"/>
    <m/>
    <n v="0"/>
    <n v="0"/>
    <n v="0"/>
    <m/>
    <m/>
    <d v="2021-03-30T00:00:00"/>
    <n v="1"/>
    <s v="O"/>
    <n v="1"/>
    <n v="30"/>
    <n v="0"/>
    <m/>
    <m/>
    <m/>
    <m/>
    <m/>
    <m/>
    <n v="1"/>
    <n v="1"/>
    <m/>
    <m/>
    <n v="21799"/>
    <s v="CREDITOS DE CONSUMO"/>
    <n v="0"/>
    <n v="0"/>
    <n v="890480123"/>
    <s v="UNIVERSIDAD DE CARTAGENA"/>
    <n v="5"/>
    <m/>
    <m/>
    <m/>
    <m/>
    <n v="2"/>
    <n v="7"/>
    <n v="2"/>
  </r>
  <r>
    <n v="184179"/>
    <s v="C"/>
    <n v="7221802"/>
    <x v="0"/>
    <n v="4"/>
    <n v="550023467"/>
    <d v="2020-01-24T00:00:00"/>
    <d v="2024-04-30T00:00:00"/>
    <n v="0"/>
    <n v="1"/>
    <n v="0"/>
    <n v="30"/>
    <n v="2"/>
    <n v="22490513"/>
    <n v="24960000"/>
    <n v="431128"/>
    <n v="16575"/>
    <n v="423431"/>
    <n v="0"/>
    <n v="0"/>
    <n v="0"/>
    <m/>
    <n v="0"/>
    <n v="0"/>
    <n v="0"/>
    <m/>
    <m/>
    <d v="2021-03-30T00:00:00"/>
    <n v="1"/>
    <s v="O"/>
    <n v="1"/>
    <n v="30"/>
    <n v="0"/>
    <m/>
    <m/>
    <m/>
    <m/>
    <m/>
    <m/>
    <n v="1"/>
    <n v="1"/>
    <m/>
    <m/>
    <n v="239252"/>
    <s v="CREDITOS DE CONSUMO"/>
    <n v="0"/>
    <n v="0"/>
    <n v="890480123"/>
    <s v="UNIVERSIDAD DE CARTAGENA"/>
    <n v="5"/>
    <m/>
    <m/>
    <m/>
    <m/>
    <n v="2"/>
    <n v="7"/>
    <n v="2"/>
  </r>
  <r>
    <n v="95764"/>
    <s v="C"/>
    <n v="7221802"/>
    <x v="0"/>
    <n v="4"/>
    <n v="550023472"/>
    <d v="2020-01-25T00:00:00"/>
    <d v="2024-04-30T00:00:00"/>
    <n v="0"/>
    <n v="1"/>
    <n v="0"/>
    <n v="30"/>
    <n v="2"/>
    <n v="22490513"/>
    <n v="24960000"/>
    <n v="224160"/>
    <n v="8618"/>
    <n v="220162"/>
    <n v="0"/>
    <n v="0"/>
    <n v="0"/>
    <m/>
    <n v="0"/>
    <n v="0"/>
    <n v="0"/>
    <m/>
    <m/>
    <d v="2021-03-30T00:00:00"/>
    <n v="1"/>
    <s v="O"/>
    <n v="1"/>
    <n v="30"/>
    <n v="0"/>
    <m/>
    <m/>
    <m/>
    <m/>
    <m/>
    <m/>
    <n v="1"/>
    <n v="1"/>
    <m/>
    <m/>
    <n v="124398"/>
    <s v="CREDITOS DE CONSUMO"/>
    <n v="0"/>
    <n v="0"/>
    <n v="890480123"/>
    <s v="UNIVERSIDAD DE CARTAGENA"/>
    <n v="5"/>
    <m/>
    <m/>
    <m/>
    <m/>
    <n v="2"/>
    <n v="7"/>
    <n v="2"/>
  </r>
  <r>
    <n v="31643"/>
    <s v="C"/>
    <n v="7221802"/>
    <x v="0"/>
    <n v="4"/>
    <n v="550023572"/>
    <d v="2020-02-18T00:00:00"/>
    <d v="2024-04-30T00:00:00"/>
    <n v="0"/>
    <n v="1"/>
    <n v="0"/>
    <n v="30"/>
    <n v="2"/>
    <n v="22490513"/>
    <n v="24960000"/>
    <n v="74076"/>
    <n v="2848"/>
    <n v="72747"/>
    <n v="0"/>
    <n v="0"/>
    <n v="0"/>
    <m/>
    <n v="0"/>
    <n v="0"/>
    <n v="0"/>
    <m/>
    <m/>
    <d v="2021-03-30T00:00:00"/>
    <n v="1"/>
    <s v="O"/>
    <n v="1"/>
    <n v="30"/>
    <n v="0"/>
    <m/>
    <m/>
    <m/>
    <m/>
    <m/>
    <m/>
    <n v="1"/>
    <n v="1"/>
    <m/>
    <m/>
    <n v="41104"/>
    <s v="CREDITOS DE CONSUMO"/>
    <n v="0"/>
    <n v="0"/>
    <n v="890480123"/>
    <s v="UNIVERSIDAD DE CARTAGENA"/>
    <n v="5"/>
    <m/>
    <m/>
    <m/>
    <m/>
    <n v="2"/>
    <n v="7"/>
    <n v="2"/>
  </r>
  <r>
    <n v="78318"/>
    <s v="C"/>
    <n v="7221802"/>
    <x v="0"/>
    <n v="4"/>
    <n v="550024402"/>
    <d v="2020-09-21T00:00:00"/>
    <d v="2024-04-30T00:00:00"/>
    <n v="0"/>
    <n v="1"/>
    <n v="0"/>
    <n v="30"/>
    <n v="2"/>
    <n v="22490513"/>
    <n v="24960000"/>
    <n v="183308"/>
    <n v="7047"/>
    <n v="180055"/>
    <n v="0"/>
    <n v="0"/>
    <n v="0"/>
    <m/>
    <n v="0"/>
    <n v="0"/>
    <n v="0"/>
    <m/>
    <m/>
    <d v="2021-03-30T00:00:00"/>
    <n v="1"/>
    <s v="O"/>
    <n v="1"/>
    <n v="30"/>
    <n v="0"/>
    <m/>
    <m/>
    <m/>
    <m/>
    <m/>
    <m/>
    <n v="1"/>
    <n v="1"/>
    <m/>
    <m/>
    <n v="101737"/>
    <s v="CREDITOS DE CONSUMO"/>
    <n v="0"/>
    <n v="0"/>
    <n v="890480123"/>
    <s v="UNIVERSIDAD DE CARTAGENA"/>
    <n v="5"/>
    <m/>
    <m/>
    <m/>
    <m/>
    <n v="2"/>
    <n v="7"/>
    <n v="2"/>
  </r>
  <r>
    <n v="39180"/>
    <s v="C"/>
    <n v="7221802"/>
    <x v="0"/>
    <n v="4"/>
    <n v="550024585"/>
    <d v="2020-10-11T00:00:00"/>
    <d v="2024-04-30T00:00:00"/>
    <n v="0"/>
    <n v="1"/>
    <n v="0"/>
    <n v="30"/>
    <n v="2"/>
    <n v="22490513"/>
    <n v="24960000"/>
    <n v="91720"/>
    <n v="3526"/>
    <n v="90076"/>
    <n v="0"/>
    <n v="0"/>
    <n v="0"/>
    <m/>
    <n v="0"/>
    <n v="0"/>
    <n v="0"/>
    <m/>
    <m/>
    <d v="2021-03-30T00:00:00"/>
    <n v="1"/>
    <s v="O"/>
    <n v="1"/>
    <n v="30"/>
    <n v="0"/>
    <m/>
    <m/>
    <m/>
    <m/>
    <m/>
    <m/>
    <n v="1"/>
    <n v="1"/>
    <m/>
    <m/>
    <n v="50896"/>
    <s v="CREDITOS DE CONSUMO"/>
    <n v="0"/>
    <n v="0"/>
    <n v="890480123"/>
    <s v="UNIVERSIDAD DE CARTAGENA"/>
    <n v="5"/>
    <m/>
    <m/>
    <m/>
    <m/>
    <n v="2"/>
    <n v="7"/>
    <n v="2"/>
  </r>
  <r>
    <n v="156407"/>
    <s v="C"/>
    <n v="7221802"/>
    <x v="0"/>
    <n v="4"/>
    <n v="550024593"/>
    <d v="2020-10-13T00:00:00"/>
    <d v="2024-04-30T00:00:00"/>
    <n v="0"/>
    <n v="1"/>
    <n v="0"/>
    <n v="30"/>
    <n v="2"/>
    <n v="22490513"/>
    <n v="24960000"/>
    <n v="366100"/>
    <n v="14075"/>
    <n v="359581"/>
    <n v="0"/>
    <n v="0"/>
    <n v="0"/>
    <m/>
    <n v="0"/>
    <n v="0"/>
    <n v="0"/>
    <m/>
    <m/>
    <d v="2021-03-30T00:00:00"/>
    <n v="1"/>
    <s v="O"/>
    <n v="1"/>
    <n v="30"/>
    <n v="0"/>
    <m/>
    <m/>
    <m/>
    <m/>
    <m/>
    <m/>
    <n v="1"/>
    <n v="1"/>
    <m/>
    <m/>
    <n v="203174"/>
    <s v="CREDITOS DE CONSUMO"/>
    <n v="0"/>
    <n v="0"/>
    <n v="890480123"/>
    <s v="UNIVERSIDAD DE CARTAGENA"/>
    <n v="5"/>
    <m/>
    <m/>
    <m/>
    <m/>
    <n v="2"/>
    <n v="7"/>
    <n v="2"/>
  </r>
  <r>
    <n v="156444"/>
    <s v="C"/>
    <n v="7221802"/>
    <x v="0"/>
    <n v="4"/>
    <n v="550024604"/>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56444"/>
    <s v="C"/>
    <n v="7221802"/>
    <x v="0"/>
    <n v="4"/>
    <n v="550024605"/>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7306"/>
    <s v="C"/>
    <n v="7221802"/>
    <x v="0"/>
    <n v="4"/>
    <n v="550024627"/>
    <d v="2020-10-23T00:00:00"/>
    <d v="2024-04-30T00:00:00"/>
    <n v="0"/>
    <n v="1"/>
    <n v="0"/>
    <n v="30"/>
    <n v="2"/>
    <n v="22490513"/>
    <n v="24960000"/>
    <n v="40520"/>
    <n v="1558"/>
    <n v="39788"/>
    <n v="0"/>
    <n v="0"/>
    <n v="0"/>
    <m/>
    <n v="0"/>
    <n v="0"/>
    <n v="0"/>
    <m/>
    <m/>
    <d v="2021-03-30T00:00:00"/>
    <n v="1"/>
    <s v="O"/>
    <n v="1"/>
    <n v="30"/>
    <n v="0"/>
    <m/>
    <m/>
    <m/>
    <m/>
    <m/>
    <m/>
    <n v="1"/>
    <n v="1"/>
    <m/>
    <m/>
    <n v="22482"/>
    <s v="CREDITOS DE CONSUMO"/>
    <n v="0"/>
    <n v="0"/>
    <n v="890480123"/>
    <s v="UNIVERSIDAD DE CARTAGENA"/>
    <n v="5"/>
    <m/>
    <m/>
    <m/>
    <m/>
    <n v="2"/>
    <n v="7"/>
    <n v="2"/>
  </r>
  <r>
    <n v="80141"/>
    <s v="C"/>
    <n v="7221802"/>
    <x v="0"/>
    <n v="4"/>
    <n v="550024630"/>
    <d v="2020-10-23T00:00:00"/>
    <d v="2024-04-30T00:00:00"/>
    <n v="0"/>
    <n v="1"/>
    <n v="0"/>
    <n v="30"/>
    <n v="2"/>
    <n v="22490513"/>
    <n v="24960000"/>
    <n v="187595"/>
    <n v="7212"/>
    <n v="184245"/>
    <n v="0"/>
    <n v="0"/>
    <n v="0"/>
    <m/>
    <n v="0"/>
    <n v="0"/>
    <n v="0"/>
    <m/>
    <m/>
    <d v="2021-03-30T00:00:00"/>
    <n v="1"/>
    <s v="O"/>
    <n v="1"/>
    <n v="30"/>
    <n v="0"/>
    <m/>
    <m/>
    <m/>
    <m/>
    <m/>
    <m/>
    <n v="1"/>
    <n v="1"/>
    <m/>
    <m/>
    <n v="104104"/>
    <s v="CREDITOS DE CONSUMO"/>
    <n v="0"/>
    <n v="0"/>
    <n v="890480123"/>
    <s v="UNIVERSIDAD DE CARTAGENA"/>
    <n v="5"/>
    <m/>
    <m/>
    <m/>
    <m/>
    <n v="2"/>
    <n v="7"/>
    <n v="2"/>
  </r>
  <r>
    <n v="17331"/>
    <s v="C"/>
    <n v="7221802"/>
    <x v="0"/>
    <n v="4"/>
    <n v="550024637"/>
    <d v="2020-10-24T00:00:00"/>
    <d v="2024-04-30T00:00:00"/>
    <n v="0"/>
    <n v="1"/>
    <n v="0"/>
    <n v="30"/>
    <n v="2"/>
    <n v="22490513"/>
    <n v="24960000"/>
    <n v="40578"/>
    <n v="1560"/>
    <n v="39844"/>
    <n v="0"/>
    <n v="0"/>
    <n v="0"/>
    <m/>
    <n v="0"/>
    <n v="0"/>
    <n v="0"/>
    <m/>
    <m/>
    <d v="2021-03-30T00:00:00"/>
    <n v="1"/>
    <s v="O"/>
    <n v="1"/>
    <n v="30"/>
    <n v="0"/>
    <m/>
    <m/>
    <m/>
    <m/>
    <m/>
    <m/>
    <n v="1"/>
    <n v="1"/>
    <m/>
    <m/>
    <n v="22513"/>
    <s v="CREDITOS DE CONSUMO"/>
    <n v="0"/>
    <n v="0"/>
    <n v="890480123"/>
    <s v="UNIVERSIDAD DE CARTAGENA"/>
    <n v="5"/>
    <m/>
    <m/>
    <m/>
    <m/>
    <n v="2"/>
    <n v="7"/>
    <n v="2"/>
  </r>
  <r>
    <n v="15867"/>
    <s v="C"/>
    <n v="7221802"/>
    <x v="0"/>
    <n v="4"/>
    <n v="550024642"/>
    <d v="2020-10-26T00:00:00"/>
    <d v="2024-04-30T00:00:00"/>
    <n v="0"/>
    <n v="1"/>
    <n v="0"/>
    <n v="30"/>
    <n v="2"/>
    <n v="22490513"/>
    <n v="24960000"/>
    <n v="37146"/>
    <n v="1428"/>
    <n v="36478"/>
    <n v="0"/>
    <n v="0"/>
    <n v="0"/>
    <m/>
    <n v="0"/>
    <n v="0"/>
    <n v="0"/>
    <m/>
    <m/>
    <d v="2021-03-30T00:00:00"/>
    <n v="1"/>
    <s v="O"/>
    <n v="1"/>
    <n v="30"/>
    <n v="0"/>
    <m/>
    <m/>
    <m/>
    <m/>
    <m/>
    <m/>
    <n v="1"/>
    <n v="1"/>
    <m/>
    <m/>
    <n v="20611"/>
    <s v="CREDITOS DE CONSUMO"/>
    <n v="0"/>
    <n v="0"/>
    <n v="890480123"/>
    <s v="UNIVERSIDAD DE CARTAGENA"/>
    <n v="5"/>
    <m/>
    <m/>
    <m/>
    <m/>
    <n v="2"/>
    <n v="7"/>
    <n v="2"/>
  </r>
  <r>
    <n v="83649"/>
    <s v="C"/>
    <n v="7221802"/>
    <x v="0"/>
    <n v="4"/>
    <n v="550025602"/>
    <d v="2021-03-17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83649"/>
    <s v="C"/>
    <n v="7221802"/>
    <x v="0"/>
    <n v="4"/>
    <n v="550025640"/>
    <d v="2021-03-26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2610"/>
    <s v="C"/>
    <n v="7221802"/>
    <x v="0"/>
    <n v="4"/>
    <n v="550025724"/>
    <d v="2021-03-31T00:00:00"/>
    <d v="2021-05-30T00:00:00"/>
    <n v="0"/>
    <n v="1"/>
    <n v="0"/>
    <n v="30"/>
    <n v="2"/>
    <n v="0"/>
    <n v="0"/>
    <n v="6000"/>
    <n v="6000"/>
    <n v="6000"/>
    <n v="0"/>
    <n v="0"/>
    <n v="0"/>
    <m/>
    <n v="0"/>
    <n v="0"/>
    <n v="0"/>
    <m/>
    <m/>
    <d v="2021-03-31T00:00:00"/>
    <n v="1"/>
    <s v="O"/>
    <n v="1"/>
    <n v="30"/>
    <n v="0"/>
    <m/>
    <m/>
    <m/>
    <m/>
    <m/>
    <m/>
    <n v="1"/>
    <n v="1"/>
    <m/>
    <m/>
    <n v="3390"/>
    <s v="CREDITOS DE CONSUMO"/>
    <n v="0"/>
    <n v="0"/>
    <n v="890480123"/>
    <s v="UNIVERSIDAD DE CARTAGENA"/>
    <n v="5"/>
    <m/>
    <m/>
    <m/>
    <m/>
    <n v="2"/>
    <n v="7"/>
    <n v="2"/>
  </r>
  <r>
    <n v="0"/>
    <s v="C"/>
    <n v="7375161"/>
    <x v="0"/>
    <n v="4"/>
    <n v="13931"/>
    <d v="2018-04-20T00:00:00"/>
    <d v="2021-04-20T00:00:00"/>
    <n v="10"/>
    <n v="1"/>
    <n v="34"/>
    <n v="30"/>
    <n v="2"/>
    <n v="17726461"/>
    <n v="19240000"/>
    <n v="10000000"/>
    <n v="360153"/>
    <n v="443376"/>
    <n v="1750"/>
    <n v="0"/>
    <n v="0"/>
    <m/>
    <n v="0"/>
    <n v="0"/>
    <n v="0"/>
    <m/>
    <m/>
    <d v="2021-03-30T00:00:00"/>
    <n v="1"/>
    <s v="O"/>
    <n v="1"/>
    <n v="30"/>
    <n v="88466"/>
    <m/>
    <m/>
    <m/>
    <m/>
    <m/>
    <m/>
    <n v="1"/>
    <n v="1"/>
    <m/>
    <m/>
    <n v="487672"/>
    <s v="CREDITOS DE CONSUMO"/>
    <n v="0"/>
    <n v="0"/>
    <n v="890480123"/>
    <s v="UNIVERSIDAD DE CARTAGENA"/>
    <n v="5"/>
    <m/>
    <m/>
    <m/>
    <m/>
    <n v="1"/>
    <n v="7"/>
    <n v="2"/>
  </r>
  <r>
    <n v="0"/>
    <s v="C"/>
    <n v="7375161"/>
    <x v="0"/>
    <n v="4"/>
    <n v="17701"/>
    <d v="2020-10-09T00:00:00"/>
    <d v="2025-10-30T00:00:00"/>
    <n v="0"/>
    <n v="1"/>
    <n v="7"/>
    <n v="30"/>
    <n v="2"/>
    <n v="16011168"/>
    <n v="17240000"/>
    <n v="60000000"/>
    <n v="1459439"/>
    <n v="55052873"/>
    <n v="0"/>
    <n v="0"/>
    <n v="0"/>
    <m/>
    <n v="0"/>
    <n v="0"/>
    <n v="0"/>
    <m/>
    <m/>
    <d v="2021-03-30T00:00:00"/>
    <n v="1"/>
    <s v="O"/>
    <n v="1"/>
    <n v="30"/>
    <n v="0"/>
    <m/>
    <m/>
    <m/>
    <m/>
    <m/>
    <m/>
    <n v="1"/>
    <n v="1"/>
    <m/>
    <m/>
    <n v="60552956"/>
    <s v="CREDITOS DE CONSUMO"/>
    <n v="0"/>
    <n v="0"/>
    <n v="890480123"/>
    <s v="UNIVERSIDAD DE CARTAGENA"/>
    <n v="5"/>
    <m/>
    <m/>
    <m/>
    <m/>
    <n v="1"/>
    <n v="7"/>
    <n v="2"/>
  </r>
  <r>
    <n v="1386957"/>
    <s v="C"/>
    <n v="7380834"/>
    <x v="0"/>
    <n v="4"/>
    <n v="18050"/>
    <d v="2021-01-08T00:00:00"/>
    <d v="2022-07-30T00:00:00"/>
    <n v="0"/>
    <n v="1"/>
    <n v="3"/>
    <n v="30"/>
    <n v="2"/>
    <n v="15881442"/>
    <n v="17090000"/>
    <n v="3422227"/>
    <n v="214917"/>
    <n v="2859691"/>
    <n v="0"/>
    <n v="0"/>
    <n v="0"/>
    <m/>
    <n v="0"/>
    <n v="0"/>
    <n v="0"/>
    <m/>
    <m/>
    <d v="2021-03-30T00:00:00"/>
    <n v="9"/>
    <s v="O"/>
    <n v="1"/>
    <n v="30"/>
    <n v="0"/>
    <m/>
    <m/>
    <m/>
    <m/>
    <m/>
    <m/>
    <n v="1"/>
    <n v="1"/>
    <m/>
    <m/>
    <n v="1472734"/>
    <s v="CREDITOS DE CONSUMO"/>
    <n v="0"/>
    <n v="0"/>
    <n v="890480123"/>
    <s v="UNIVERSIDAD DE CARTAGENA"/>
    <n v="5"/>
    <m/>
    <m/>
    <m/>
    <m/>
    <n v="1"/>
    <n v="7"/>
    <n v="2"/>
  </r>
  <r>
    <n v="0"/>
    <s v="C"/>
    <n v="7445809"/>
    <x v="2"/>
    <n v="4"/>
    <n v="17764"/>
    <d v="2020-10-30T00:00:00"/>
    <d v="2027-11-15T00:00:00"/>
    <n v="0"/>
    <n v="1"/>
    <n v="4"/>
    <n v="30"/>
    <n v="2"/>
    <n v="16011168"/>
    <n v="17240000"/>
    <n v="32024752"/>
    <n v="636281"/>
    <n v="31171927"/>
    <n v="171069"/>
    <n v="0"/>
    <n v="0"/>
    <m/>
    <n v="0"/>
    <n v="0"/>
    <n v="0"/>
    <m/>
    <m/>
    <d v="2021-03-31T00:00:00"/>
    <n v="1"/>
    <s v="O"/>
    <n v="1"/>
    <n v="30"/>
    <n v="0"/>
    <m/>
    <m/>
    <m/>
    <m/>
    <m/>
    <m/>
    <n v="1"/>
    <n v="1"/>
    <m/>
    <m/>
    <n v="56722474"/>
    <s v="CREDITOS DE CONSUMO"/>
    <n v="0"/>
    <n v="0"/>
    <m/>
    <m/>
    <n v="5"/>
    <m/>
    <m/>
    <m/>
    <m/>
    <n v="1"/>
    <n v="7"/>
    <n v="2"/>
  </r>
  <r>
    <n v="0"/>
    <s v="C"/>
    <n v="7445809"/>
    <x v="0"/>
    <n v="4"/>
    <n v="18313"/>
    <d v="2021-03-31T00:00:00"/>
    <d v="2021-04-30T00:00:00"/>
    <n v="0"/>
    <n v="1"/>
    <n v="0"/>
    <n v="30"/>
    <n v="2"/>
    <n v="23318977"/>
    <n v="25980000"/>
    <n v="2000000"/>
    <n v="2038865"/>
    <n v="2000000"/>
    <n v="0"/>
    <n v="0"/>
    <n v="0"/>
    <m/>
    <n v="0"/>
    <n v="0"/>
    <n v="0"/>
    <m/>
    <m/>
    <d v="2021-03-31T00:00:00"/>
    <n v="1"/>
    <s v="O"/>
    <n v="1"/>
    <n v="30"/>
    <n v="0"/>
    <m/>
    <m/>
    <m/>
    <m/>
    <m/>
    <m/>
    <n v="1"/>
    <n v="1"/>
    <m/>
    <m/>
    <n v="3639331"/>
    <s v="CREDITOS DE CONSUMO"/>
    <n v="0"/>
    <n v="0"/>
    <n v="890480123"/>
    <s v="UNIVERSIDAD DE CARTAGENA"/>
    <n v="5"/>
    <m/>
    <m/>
    <m/>
    <m/>
    <n v="1"/>
    <n v="7"/>
    <n v="2"/>
  </r>
  <r>
    <n v="34152646"/>
    <s v="C"/>
    <n v="7454017"/>
    <x v="0"/>
    <n v="4"/>
    <n v="13893"/>
    <d v="2018-04-13T00:00:00"/>
    <d v="2025-04-13T00:00:00"/>
    <n v="0"/>
    <n v="1"/>
    <n v="35"/>
    <n v="30"/>
    <n v="2"/>
    <n v="17726461"/>
    <n v="19240000"/>
    <n v="83000000"/>
    <n v="1492751"/>
    <n v="59772391"/>
    <n v="0"/>
    <n v="0"/>
    <n v="0"/>
    <m/>
    <n v="0"/>
    <n v="0"/>
    <n v="0"/>
    <s v="1400000/1400000"/>
    <d v="2021-12-06T00:00:00"/>
    <d v="2021-03-30T00:00:00"/>
    <n v="1"/>
    <s v="O"/>
    <n v="1"/>
    <n v="30"/>
    <n v="0"/>
    <m/>
    <m/>
    <m/>
    <m/>
    <m/>
    <m/>
    <n v="1"/>
    <n v="1"/>
    <m/>
    <m/>
    <n v="25619745"/>
    <s v="CREDITOS DE CONSUMO"/>
    <n v="0"/>
    <n v="0"/>
    <n v="890480123"/>
    <s v="UNIVERSIDAD DE CARTAGENA"/>
    <n v="5"/>
    <m/>
    <m/>
    <m/>
    <m/>
    <n v="1"/>
    <n v="7"/>
    <n v="2"/>
  </r>
  <r>
    <n v="88513"/>
    <s v="C"/>
    <n v="7454017"/>
    <x v="0"/>
    <n v="4"/>
    <n v="550018684"/>
    <d v="2018-04-18T00:00:00"/>
    <d v="2024-02-28T00:00:00"/>
    <n v="0"/>
    <n v="1"/>
    <n v="1"/>
    <n v="30"/>
    <n v="2"/>
    <n v="22490513"/>
    <n v="24960000"/>
    <n v="158025"/>
    <n v="6075"/>
    <n v="154912"/>
    <n v="0"/>
    <n v="0"/>
    <n v="0"/>
    <m/>
    <n v="0"/>
    <n v="0"/>
    <n v="0"/>
    <m/>
    <m/>
    <d v="2021-03-30T00:00:00"/>
    <n v="1"/>
    <s v="O"/>
    <n v="1"/>
    <n v="30"/>
    <n v="0"/>
    <m/>
    <m/>
    <m/>
    <m/>
    <m/>
    <m/>
    <n v="1"/>
    <n v="1"/>
    <m/>
    <m/>
    <n v="66399"/>
    <s v="CREDITOS DE CONSUMO"/>
    <n v="0"/>
    <n v="0"/>
    <n v="890480123"/>
    <s v="UNIVERSIDAD DE CARTAGENA"/>
    <n v="5"/>
    <m/>
    <m/>
    <m/>
    <m/>
    <n v="2"/>
    <n v="7"/>
    <n v="2"/>
  </r>
  <r>
    <n v="133343"/>
    <s v="C"/>
    <n v="7454017"/>
    <x v="0"/>
    <n v="4"/>
    <n v="550018692"/>
    <d v="2018-04-19T00:00:00"/>
    <d v="2023-12-30T00:00:00"/>
    <n v="0"/>
    <n v="1"/>
    <n v="3"/>
    <n v="30"/>
    <n v="2"/>
    <n v="22490513"/>
    <n v="24960000"/>
    <n v="248599"/>
    <n v="9557"/>
    <n v="233370"/>
    <n v="0"/>
    <n v="0"/>
    <n v="0"/>
    <m/>
    <n v="0"/>
    <n v="0"/>
    <n v="0"/>
    <m/>
    <m/>
    <d v="2021-03-30T00:00:00"/>
    <n v="1"/>
    <s v="O"/>
    <n v="1"/>
    <n v="30"/>
    <n v="0"/>
    <m/>
    <m/>
    <m/>
    <m/>
    <m/>
    <m/>
    <n v="1"/>
    <n v="1"/>
    <m/>
    <m/>
    <n v="100027"/>
    <s v="CREDITOS DE CONSUMO"/>
    <n v="0"/>
    <n v="0"/>
    <n v="890480123"/>
    <s v="UNIVERSIDAD DE CARTAGENA"/>
    <n v="5"/>
    <m/>
    <m/>
    <m/>
    <m/>
    <n v="2"/>
    <n v="7"/>
    <n v="2"/>
  </r>
  <r>
    <n v="33837"/>
    <s v="C"/>
    <n v="7454017"/>
    <x v="0"/>
    <n v="4"/>
    <n v="550018698"/>
    <d v="2018-04-20T00:00:00"/>
    <d v="2023-12-30T00:00:00"/>
    <n v="0"/>
    <n v="1"/>
    <n v="3"/>
    <n v="30"/>
    <n v="2"/>
    <n v="22490513"/>
    <n v="24960000"/>
    <n v="63016"/>
    <n v="2423"/>
    <n v="59220"/>
    <n v="0"/>
    <n v="0"/>
    <n v="0"/>
    <m/>
    <n v="0"/>
    <n v="0"/>
    <n v="0"/>
    <m/>
    <m/>
    <d v="2021-03-30T00:00:00"/>
    <n v="1"/>
    <s v="O"/>
    <n v="1"/>
    <n v="30"/>
    <n v="0"/>
    <m/>
    <m/>
    <m/>
    <m/>
    <m/>
    <m/>
    <n v="1"/>
    <n v="1"/>
    <m/>
    <m/>
    <n v="25383"/>
    <s v="CREDITOS DE CONSUMO"/>
    <n v="0"/>
    <n v="0"/>
    <n v="890480123"/>
    <s v="UNIVERSIDAD DE CARTAGENA"/>
    <n v="5"/>
    <m/>
    <m/>
    <m/>
    <m/>
    <n v="2"/>
    <n v="7"/>
    <n v="2"/>
  </r>
  <r>
    <n v="24496"/>
    <s v="C"/>
    <n v="7454017"/>
    <x v="0"/>
    <n v="4"/>
    <n v="550018701"/>
    <d v="2018-04-20T00:00:00"/>
    <d v="2023-12-30T00:00:00"/>
    <n v="0"/>
    <n v="1"/>
    <n v="3"/>
    <n v="30"/>
    <n v="2"/>
    <n v="22490513"/>
    <n v="24960000"/>
    <n v="45633"/>
    <n v="1754"/>
    <n v="42872"/>
    <n v="0"/>
    <n v="0"/>
    <n v="0"/>
    <m/>
    <n v="0"/>
    <n v="0"/>
    <n v="0"/>
    <m/>
    <m/>
    <d v="2021-03-30T00:00:00"/>
    <n v="1"/>
    <s v="O"/>
    <n v="1"/>
    <n v="30"/>
    <n v="0"/>
    <m/>
    <m/>
    <m/>
    <m/>
    <m/>
    <m/>
    <n v="1"/>
    <n v="1"/>
    <m/>
    <m/>
    <n v="18376"/>
    <s v="CREDITOS DE CONSUMO"/>
    <n v="0"/>
    <n v="0"/>
    <n v="890480123"/>
    <s v="UNIVERSIDAD DE CARTAGENA"/>
    <n v="5"/>
    <m/>
    <m/>
    <m/>
    <m/>
    <n v="2"/>
    <n v="7"/>
    <n v="2"/>
  </r>
  <r>
    <n v="117345"/>
    <s v="C"/>
    <n v="7454017"/>
    <x v="0"/>
    <n v="4"/>
    <n v="550018703"/>
    <d v="2018-04-21T00:00:00"/>
    <d v="2023-12-30T00:00:00"/>
    <n v="0"/>
    <n v="1"/>
    <n v="3"/>
    <n v="30"/>
    <n v="2"/>
    <n v="22490513"/>
    <n v="24960000"/>
    <n v="218783"/>
    <n v="8411"/>
    <n v="205372"/>
    <n v="0"/>
    <n v="0"/>
    <n v="0"/>
    <m/>
    <n v="0"/>
    <n v="0"/>
    <n v="0"/>
    <m/>
    <m/>
    <d v="2021-03-30T00:00:00"/>
    <n v="1"/>
    <s v="O"/>
    <n v="1"/>
    <n v="30"/>
    <n v="0"/>
    <m/>
    <m/>
    <m/>
    <m/>
    <m/>
    <m/>
    <n v="1"/>
    <n v="1"/>
    <m/>
    <m/>
    <n v="88027"/>
    <s v="CREDITOS DE CONSUMO"/>
    <n v="0"/>
    <n v="0"/>
    <n v="890480123"/>
    <s v="UNIVERSIDAD DE CARTAGENA"/>
    <n v="5"/>
    <m/>
    <m/>
    <m/>
    <m/>
    <n v="2"/>
    <n v="7"/>
    <n v="2"/>
  </r>
  <r>
    <n v="84570"/>
    <s v="C"/>
    <n v="7454017"/>
    <x v="0"/>
    <n v="4"/>
    <n v="550018704"/>
    <d v="2018-04-21T00:00:00"/>
    <d v="2023-12-30T00:00:00"/>
    <n v="0"/>
    <n v="1"/>
    <n v="3"/>
    <n v="30"/>
    <n v="2"/>
    <n v="22490513"/>
    <n v="24960000"/>
    <n v="157671"/>
    <n v="6062"/>
    <n v="148011"/>
    <n v="0"/>
    <n v="0"/>
    <n v="0"/>
    <m/>
    <n v="0"/>
    <n v="0"/>
    <n v="0"/>
    <m/>
    <m/>
    <d v="2021-03-30T00:00:00"/>
    <n v="1"/>
    <s v="O"/>
    <n v="1"/>
    <n v="30"/>
    <n v="0"/>
    <m/>
    <m/>
    <m/>
    <m/>
    <m/>
    <m/>
    <n v="1"/>
    <n v="1"/>
    <m/>
    <m/>
    <n v="63441"/>
    <s v="CREDITOS DE CONSUMO"/>
    <n v="0"/>
    <n v="0"/>
    <n v="890480123"/>
    <s v="UNIVERSIDAD DE CARTAGENA"/>
    <n v="5"/>
    <m/>
    <m/>
    <m/>
    <m/>
    <n v="2"/>
    <n v="7"/>
    <n v="2"/>
  </r>
  <r>
    <n v="56432"/>
    <s v="C"/>
    <n v="7454017"/>
    <x v="0"/>
    <n v="4"/>
    <n v="550018708"/>
    <d v="2018-04-21T00:00:00"/>
    <d v="2023-12-30T00:00:00"/>
    <n v="0"/>
    <n v="1"/>
    <n v="3"/>
    <n v="30"/>
    <n v="2"/>
    <n v="22490513"/>
    <n v="24960000"/>
    <n v="105101"/>
    <n v="4041"/>
    <n v="98765"/>
    <n v="0"/>
    <n v="0"/>
    <n v="0"/>
    <m/>
    <n v="0"/>
    <n v="0"/>
    <n v="0"/>
    <m/>
    <m/>
    <d v="2021-03-30T00:00:00"/>
    <n v="1"/>
    <s v="O"/>
    <n v="1"/>
    <n v="30"/>
    <n v="0"/>
    <m/>
    <m/>
    <m/>
    <m/>
    <m/>
    <m/>
    <n v="1"/>
    <n v="1"/>
    <m/>
    <m/>
    <n v="42333"/>
    <s v="CREDITOS DE CONSUMO"/>
    <n v="0"/>
    <n v="0"/>
    <n v="890480123"/>
    <s v="UNIVERSIDAD DE CARTAGENA"/>
    <n v="5"/>
    <m/>
    <m/>
    <m/>
    <m/>
    <n v="2"/>
    <n v="7"/>
    <n v="2"/>
  </r>
  <r>
    <n v="56227"/>
    <s v="C"/>
    <n v="7454017"/>
    <x v="0"/>
    <n v="4"/>
    <n v="550018720"/>
    <d v="2018-04-23T00:00:00"/>
    <d v="2023-12-30T00:00:00"/>
    <n v="0"/>
    <n v="1"/>
    <n v="3"/>
    <n v="30"/>
    <n v="2"/>
    <n v="22490513"/>
    <n v="24960000"/>
    <n v="104713"/>
    <n v="4026"/>
    <n v="98406"/>
    <n v="0"/>
    <n v="0"/>
    <n v="0"/>
    <m/>
    <n v="0"/>
    <n v="0"/>
    <n v="0"/>
    <m/>
    <m/>
    <d v="2021-03-30T00:00:00"/>
    <n v="1"/>
    <s v="O"/>
    <n v="1"/>
    <n v="30"/>
    <n v="0"/>
    <m/>
    <m/>
    <m/>
    <m/>
    <m/>
    <m/>
    <n v="1"/>
    <n v="1"/>
    <m/>
    <m/>
    <n v="42179"/>
    <s v="CREDITOS DE CONSUMO"/>
    <n v="0"/>
    <n v="0"/>
    <n v="890480123"/>
    <s v="UNIVERSIDAD DE CARTAGENA"/>
    <n v="5"/>
    <m/>
    <m/>
    <m/>
    <m/>
    <n v="2"/>
    <n v="7"/>
    <n v="2"/>
  </r>
  <r>
    <n v="34779"/>
    <s v="C"/>
    <n v="7454017"/>
    <x v="0"/>
    <n v="4"/>
    <n v="550018721"/>
    <d v="2018-04-23T00:00:00"/>
    <d v="2023-12-30T00:00:00"/>
    <n v="0"/>
    <n v="1"/>
    <n v="3"/>
    <n v="30"/>
    <n v="2"/>
    <n v="22490513"/>
    <n v="24960000"/>
    <n v="64768"/>
    <n v="2490"/>
    <n v="60868"/>
    <n v="0"/>
    <n v="0"/>
    <n v="0"/>
    <m/>
    <n v="0"/>
    <n v="0"/>
    <n v="0"/>
    <m/>
    <m/>
    <d v="2021-03-30T00:00:00"/>
    <n v="1"/>
    <s v="O"/>
    <n v="1"/>
    <n v="30"/>
    <n v="0"/>
    <m/>
    <m/>
    <m/>
    <m/>
    <m/>
    <m/>
    <n v="1"/>
    <n v="1"/>
    <m/>
    <m/>
    <n v="26089"/>
    <s v="CREDITOS DE CONSUMO"/>
    <n v="0"/>
    <n v="0"/>
    <n v="890480123"/>
    <s v="UNIVERSIDAD DE CARTAGENA"/>
    <n v="5"/>
    <m/>
    <m/>
    <m/>
    <m/>
    <n v="2"/>
    <n v="7"/>
    <n v="2"/>
  </r>
  <r>
    <n v="24473"/>
    <s v="C"/>
    <n v="7454017"/>
    <x v="0"/>
    <n v="4"/>
    <n v="550018722"/>
    <d v="2018-04-23T00:00:00"/>
    <d v="2023-12-30T00:00:00"/>
    <n v="0"/>
    <n v="1"/>
    <n v="3"/>
    <n v="30"/>
    <n v="2"/>
    <n v="22490513"/>
    <n v="24960000"/>
    <n v="45591"/>
    <n v="1753"/>
    <n v="42832"/>
    <n v="0"/>
    <n v="0"/>
    <n v="0"/>
    <m/>
    <n v="0"/>
    <n v="0"/>
    <n v="0"/>
    <m/>
    <m/>
    <d v="2021-03-30T00:00:00"/>
    <n v="1"/>
    <s v="O"/>
    <n v="1"/>
    <n v="30"/>
    <n v="0"/>
    <m/>
    <m/>
    <m/>
    <m/>
    <m/>
    <m/>
    <n v="1"/>
    <n v="1"/>
    <m/>
    <m/>
    <n v="18359"/>
    <s v="CREDITOS DE CONSUMO"/>
    <n v="0"/>
    <n v="0"/>
    <n v="890480123"/>
    <s v="UNIVERSIDAD DE CARTAGENA"/>
    <n v="5"/>
    <m/>
    <m/>
    <m/>
    <m/>
    <n v="2"/>
    <n v="7"/>
    <n v="2"/>
  </r>
  <r>
    <n v="89657"/>
    <s v="C"/>
    <n v="7454017"/>
    <x v="0"/>
    <n v="4"/>
    <n v="550018727"/>
    <d v="2018-04-25T00:00:00"/>
    <d v="2023-12-30T00:00:00"/>
    <n v="0"/>
    <n v="1"/>
    <n v="3"/>
    <n v="30"/>
    <n v="2"/>
    <n v="22490513"/>
    <n v="24960000"/>
    <n v="167193"/>
    <n v="6428"/>
    <n v="156914"/>
    <n v="0"/>
    <n v="0"/>
    <n v="0"/>
    <m/>
    <n v="0"/>
    <n v="0"/>
    <n v="0"/>
    <m/>
    <m/>
    <d v="2021-03-30T00:00:00"/>
    <n v="1"/>
    <s v="O"/>
    <n v="1"/>
    <n v="30"/>
    <n v="0"/>
    <m/>
    <m/>
    <m/>
    <m/>
    <m/>
    <m/>
    <n v="1"/>
    <n v="1"/>
    <m/>
    <m/>
    <n v="67257"/>
    <s v="CREDITOS DE CONSUMO"/>
    <n v="0"/>
    <n v="0"/>
    <n v="890480123"/>
    <s v="UNIVERSIDAD DE CARTAGENA"/>
    <n v="5"/>
    <m/>
    <m/>
    <m/>
    <m/>
    <n v="2"/>
    <n v="7"/>
    <n v="2"/>
  </r>
  <r>
    <n v="84137"/>
    <s v="C"/>
    <n v="7454017"/>
    <x v="0"/>
    <n v="4"/>
    <n v="550018732"/>
    <d v="2018-04-27T00:00:00"/>
    <d v="2023-12-30T00:00:00"/>
    <n v="0"/>
    <n v="1"/>
    <n v="3"/>
    <n v="30"/>
    <n v="2"/>
    <n v="22490513"/>
    <n v="24960000"/>
    <n v="156697"/>
    <n v="6024"/>
    <n v="147253"/>
    <n v="0"/>
    <n v="0"/>
    <n v="0"/>
    <m/>
    <n v="0"/>
    <n v="0"/>
    <n v="0"/>
    <m/>
    <m/>
    <d v="2021-03-30T00:00:00"/>
    <n v="1"/>
    <s v="O"/>
    <n v="1"/>
    <n v="30"/>
    <n v="0"/>
    <m/>
    <m/>
    <m/>
    <m/>
    <m/>
    <m/>
    <n v="1"/>
    <n v="1"/>
    <m/>
    <m/>
    <n v="63116"/>
    <s v="CREDITOS DE CONSUMO"/>
    <n v="0"/>
    <n v="0"/>
    <n v="890480123"/>
    <s v="UNIVERSIDAD DE CARTAGENA"/>
    <n v="5"/>
    <m/>
    <m/>
    <m/>
    <m/>
    <n v="2"/>
    <n v="7"/>
    <n v="2"/>
  </r>
  <r>
    <n v="89767"/>
    <s v="C"/>
    <n v="7454017"/>
    <x v="0"/>
    <n v="4"/>
    <n v="550018766"/>
    <d v="2018-05-02T00:00:00"/>
    <d v="2023-12-30T00:00:00"/>
    <n v="0"/>
    <n v="1"/>
    <n v="3"/>
    <n v="30"/>
    <n v="2"/>
    <n v="22490513"/>
    <n v="24960000"/>
    <n v="167193"/>
    <n v="6428"/>
    <n v="157107"/>
    <n v="0"/>
    <n v="0"/>
    <n v="0"/>
    <m/>
    <n v="0"/>
    <n v="0"/>
    <n v="0"/>
    <m/>
    <m/>
    <d v="2021-03-30T00:00:00"/>
    <n v="1"/>
    <s v="O"/>
    <n v="1"/>
    <n v="30"/>
    <n v="0"/>
    <m/>
    <m/>
    <m/>
    <m/>
    <m/>
    <m/>
    <n v="1"/>
    <n v="1"/>
    <m/>
    <m/>
    <n v="67340"/>
    <s v="CREDITOS DE CONSUMO"/>
    <n v="0"/>
    <n v="0"/>
    <n v="890480123"/>
    <s v="UNIVERSIDAD DE CARTAGENA"/>
    <n v="5"/>
    <m/>
    <m/>
    <m/>
    <m/>
    <n v="2"/>
    <n v="7"/>
    <n v="2"/>
  </r>
  <r>
    <n v="89243"/>
    <s v="C"/>
    <n v="7454017"/>
    <x v="0"/>
    <n v="4"/>
    <n v="550018772"/>
    <d v="2018-05-03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n v="7454017"/>
    <x v="0"/>
    <n v="4"/>
    <n v="550018784"/>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n v="7454017"/>
    <x v="0"/>
    <n v="4"/>
    <n v="550018785"/>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111535"/>
    <s v="C"/>
    <n v="7454017"/>
    <x v="0"/>
    <n v="4"/>
    <n v="550018786"/>
    <d v="2018-05-04T00:00:00"/>
    <d v="2023-12-30T00:00:00"/>
    <n v="0"/>
    <n v="1"/>
    <n v="3"/>
    <n v="30"/>
    <n v="2"/>
    <n v="22490513"/>
    <n v="24960000"/>
    <n v="207743"/>
    <n v="7987"/>
    <n v="195204"/>
    <n v="0"/>
    <n v="0"/>
    <n v="0"/>
    <m/>
    <n v="0"/>
    <n v="0"/>
    <n v="0"/>
    <m/>
    <m/>
    <d v="2021-03-30T00:00:00"/>
    <n v="1"/>
    <s v="O"/>
    <n v="1"/>
    <n v="30"/>
    <n v="0"/>
    <m/>
    <m/>
    <m/>
    <m/>
    <m/>
    <m/>
    <n v="1"/>
    <n v="1"/>
    <m/>
    <m/>
    <n v="83669"/>
    <s v="CREDITOS DE CONSUMO"/>
    <n v="0"/>
    <n v="0"/>
    <n v="890480123"/>
    <s v="UNIVERSIDAD DE CARTAGENA"/>
    <n v="5"/>
    <m/>
    <m/>
    <m/>
    <m/>
    <n v="2"/>
    <n v="7"/>
    <n v="2"/>
  </r>
  <r>
    <n v="111535"/>
    <s v="C"/>
    <n v="7454017"/>
    <x v="0"/>
    <n v="4"/>
    <n v="550018787"/>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111535"/>
    <s v="C"/>
    <n v="7454017"/>
    <x v="0"/>
    <n v="4"/>
    <n v="550018788"/>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40342"/>
    <s v="C"/>
    <n v="7454017"/>
    <x v="0"/>
    <n v="4"/>
    <n v="550018789"/>
    <d v="2018-05-04T00:00:00"/>
    <d v="2023-12-30T00:00:00"/>
    <n v="0"/>
    <n v="1"/>
    <n v="3"/>
    <n v="30"/>
    <n v="2"/>
    <n v="22490513"/>
    <n v="24960000"/>
    <n v="75133"/>
    <n v="2888"/>
    <n v="70604"/>
    <n v="0"/>
    <n v="0"/>
    <n v="0"/>
    <m/>
    <n v="0"/>
    <n v="0"/>
    <n v="0"/>
    <m/>
    <m/>
    <d v="2021-03-30T00:00:00"/>
    <n v="1"/>
    <s v="O"/>
    <n v="1"/>
    <n v="30"/>
    <n v="0"/>
    <m/>
    <m/>
    <m/>
    <m/>
    <m/>
    <m/>
    <n v="1"/>
    <n v="1"/>
    <m/>
    <m/>
    <n v="30262"/>
    <s v="CREDITOS DE CONSUMO"/>
    <n v="0"/>
    <n v="0"/>
    <n v="890480123"/>
    <s v="UNIVERSIDAD DE CARTAGENA"/>
    <n v="5"/>
    <m/>
    <m/>
    <m/>
    <m/>
    <n v="2"/>
    <n v="7"/>
    <n v="2"/>
  </r>
  <r>
    <n v="53202"/>
    <s v="C"/>
    <n v="7454017"/>
    <x v="0"/>
    <n v="4"/>
    <n v="550018809"/>
    <d v="2018-05-06T00:00:00"/>
    <d v="2023-12-30T00:00:00"/>
    <n v="0"/>
    <n v="1"/>
    <n v="3"/>
    <n v="30"/>
    <n v="2"/>
    <n v="22490513"/>
    <n v="24960000"/>
    <n v="99097"/>
    <n v="3810"/>
    <n v="93111"/>
    <n v="0"/>
    <n v="0"/>
    <n v="0"/>
    <m/>
    <n v="0"/>
    <n v="0"/>
    <n v="0"/>
    <m/>
    <m/>
    <d v="2021-03-30T00:00:00"/>
    <n v="1"/>
    <s v="O"/>
    <n v="1"/>
    <n v="30"/>
    <n v="0"/>
    <m/>
    <m/>
    <m/>
    <m/>
    <m/>
    <m/>
    <n v="1"/>
    <n v="1"/>
    <m/>
    <m/>
    <n v="39909"/>
    <s v="CREDITOS DE CONSUMO"/>
    <n v="0"/>
    <n v="0"/>
    <n v="890480123"/>
    <s v="UNIVERSIDAD DE CARTAGENA"/>
    <n v="5"/>
    <m/>
    <m/>
    <m/>
    <m/>
    <n v="2"/>
    <n v="7"/>
    <n v="2"/>
  </r>
  <r>
    <n v="106437"/>
    <s v="C"/>
    <n v="7454017"/>
    <x v="0"/>
    <n v="4"/>
    <n v="550018810"/>
    <d v="2018-05-06T00:00:00"/>
    <d v="2023-12-30T00:00:00"/>
    <n v="0"/>
    <n v="1"/>
    <n v="3"/>
    <n v="30"/>
    <n v="2"/>
    <n v="22490513"/>
    <n v="24960000"/>
    <n v="198226"/>
    <n v="7621"/>
    <n v="186281"/>
    <n v="0"/>
    <n v="0"/>
    <n v="0"/>
    <m/>
    <n v="0"/>
    <n v="0"/>
    <n v="0"/>
    <m/>
    <m/>
    <d v="2021-03-30T00:00:00"/>
    <n v="1"/>
    <s v="O"/>
    <n v="1"/>
    <n v="30"/>
    <n v="0"/>
    <m/>
    <m/>
    <m/>
    <m/>
    <m/>
    <m/>
    <n v="1"/>
    <n v="1"/>
    <m/>
    <m/>
    <n v="79844"/>
    <s v="CREDITOS DE CONSUMO"/>
    <n v="0"/>
    <n v="0"/>
    <n v="890480123"/>
    <s v="UNIVERSIDAD DE CARTAGENA"/>
    <n v="5"/>
    <m/>
    <m/>
    <m/>
    <m/>
    <n v="2"/>
    <n v="7"/>
    <n v="2"/>
  </r>
  <r>
    <n v="106200"/>
    <s v="C"/>
    <n v="7454017"/>
    <x v="0"/>
    <n v="4"/>
    <n v="550018811"/>
    <d v="2018-05-06T00:00:00"/>
    <d v="2023-12-30T00:00:00"/>
    <n v="0"/>
    <n v="1"/>
    <n v="3"/>
    <n v="30"/>
    <n v="2"/>
    <n v="22490513"/>
    <n v="24960000"/>
    <n v="197810"/>
    <n v="7605"/>
    <n v="185867"/>
    <n v="0"/>
    <n v="0"/>
    <n v="0"/>
    <m/>
    <n v="0"/>
    <n v="0"/>
    <n v="0"/>
    <m/>
    <m/>
    <d v="2021-03-30T00:00:00"/>
    <n v="1"/>
    <s v="O"/>
    <n v="1"/>
    <n v="30"/>
    <n v="0"/>
    <m/>
    <m/>
    <m/>
    <m/>
    <m/>
    <m/>
    <n v="1"/>
    <n v="1"/>
    <m/>
    <m/>
    <n v="79667"/>
    <s v="CREDITOS DE CONSUMO"/>
    <n v="0"/>
    <n v="0"/>
    <n v="890480123"/>
    <s v="UNIVERSIDAD DE CARTAGENA"/>
    <n v="5"/>
    <m/>
    <m/>
    <m/>
    <m/>
    <n v="2"/>
    <n v="7"/>
    <n v="2"/>
  </r>
  <r>
    <n v="31920"/>
    <s v="C"/>
    <n v="7454017"/>
    <x v="0"/>
    <n v="4"/>
    <n v="550018812"/>
    <d v="2018-05-06T00:00:00"/>
    <d v="2023-12-30T00:00:00"/>
    <n v="0"/>
    <n v="1"/>
    <n v="3"/>
    <n v="30"/>
    <n v="2"/>
    <n v="22490513"/>
    <n v="24960000"/>
    <n v="59445"/>
    <n v="2285"/>
    <n v="55866"/>
    <n v="0"/>
    <n v="0"/>
    <n v="0"/>
    <m/>
    <n v="0"/>
    <n v="0"/>
    <n v="0"/>
    <m/>
    <m/>
    <d v="2021-03-30T00:00:00"/>
    <n v="1"/>
    <s v="O"/>
    <n v="1"/>
    <n v="30"/>
    <n v="0"/>
    <m/>
    <m/>
    <m/>
    <m/>
    <m/>
    <m/>
    <n v="1"/>
    <n v="1"/>
    <m/>
    <m/>
    <n v="23946"/>
    <s v="CREDITOS DE CONSUMO"/>
    <n v="0"/>
    <n v="0"/>
    <n v="890480123"/>
    <s v="UNIVERSIDAD DE CARTAGENA"/>
    <n v="5"/>
    <m/>
    <m/>
    <m/>
    <m/>
    <n v="2"/>
    <n v="7"/>
    <n v="2"/>
  </r>
  <r>
    <n v="52031"/>
    <s v="C"/>
    <n v="7454017"/>
    <x v="0"/>
    <n v="4"/>
    <n v="550018824"/>
    <d v="2018-05-08T00:00:00"/>
    <d v="2023-12-30T00:00:00"/>
    <n v="0"/>
    <n v="1"/>
    <n v="3"/>
    <n v="30"/>
    <n v="2"/>
    <n v="22490513"/>
    <n v="24960000"/>
    <n v="96905"/>
    <n v="3725"/>
    <n v="91062"/>
    <n v="0"/>
    <n v="0"/>
    <n v="0"/>
    <m/>
    <n v="0"/>
    <n v="0"/>
    <n v="0"/>
    <m/>
    <m/>
    <d v="2021-03-30T00:00:00"/>
    <n v="1"/>
    <s v="O"/>
    <n v="1"/>
    <n v="30"/>
    <n v="0"/>
    <m/>
    <m/>
    <m/>
    <m/>
    <m/>
    <m/>
    <n v="1"/>
    <n v="1"/>
    <m/>
    <m/>
    <n v="39031"/>
    <s v="CREDITOS DE CONSUMO"/>
    <n v="0"/>
    <n v="0"/>
    <n v="890480123"/>
    <s v="UNIVERSIDAD DE CARTAGENA"/>
    <n v="5"/>
    <m/>
    <m/>
    <m/>
    <m/>
    <n v="2"/>
    <n v="7"/>
    <n v="2"/>
  </r>
  <r>
    <n v="33522"/>
    <s v="C"/>
    <n v="7454017"/>
    <x v="0"/>
    <n v="4"/>
    <n v="550018852"/>
    <d v="2018-05-11T00:00:00"/>
    <d v="2023-12-30T00:00:00"/>
    <n v="0"/>
    <n v="1"/>
    <n v="3"/>
    <n v="30"/>
    <n v="2"/>
    <n v="22490513"/>
    <n v="24960000"/>
    <n v="62447"/>
    <n v="2401"/>
    <n v="58668"/>
    <n v="0"/>
    <n v="0"/>
    <n v="0"/>
    <m/>
    <n v="0"/>
    <n v="0"/>
    <n v="0"/>
    <m/>
    <m/>
    <d v="2021-03-30T00:00:00"/>
    <n v="1"/>
    <s v="O"/>
    <n v="1"/>
    <n v="30"/>
    <n v="0"/>
    <m/>
    <m/>
    <m/>
    <m/>
    <m/>
    <m/>
    <n v="1"/>
    <n v="1"/>
    <m/>
    <m/>
    <n v="25146"/>
    <s v="CREDITOS DE CONSUMO"/>
    <n v="0"/>
    <n v="0"/>
    <n v="890480123"/>
    <s v="UNIVERSIDAD DE CARTAGENA"/>
    <n v="5"/>
    <m/>
    <m/>
    <m/>
    <m/>
    <n v="2"/>
    <n v="7"/>
    <n v="2"/>
  </r>
  <r>
    <n v="83304"/>
    <s v="C"/>
    <n v="7454017"/>
    <x v="0"/>
    <n v="4"/>
    <n v="550018859"/>
    <d v="2018-05-11T00:00:00"/>
    <d v="2023-12-30T00:00:00"/>
    <n v="0"/>
    <n v="1"/>
    <n v="3"/>
    <n v="30"/>
    <n v="2"/>
    <n v="22490513"/>
    <n v="24960000"/>
    <n v="155144"/>
    <n v="5964"/>
    <n v="145795"/>
    <n v="0"/>
    <n v="0"/>
    <n v="0"/>
    <m/>
    <n v="0"/>
    <n v="0"/>
    <n v="0"/>
    <m/>
    <m/>
    <d v="2021-03-30T00:00:00"/>
    <n v="1"/>
    <s v="O"/>
    <n v="1"/>
    <n v="30"/>
    <n v="0"/>
    <m/>
    <m/>
    <m/>
    <m/>
    <m/>
    <m/>
    <n v="1"/>
    <n v="1"/>
    <m/>
    <m/>
    <n v="62491"/>
    <s v="CREDITOS DE CONSUMO"/>
    <n v="0"/>
    <n v="0"/>
    <n v="890480123"/>
    <s v="UNIVERSIDAD DE CARTAGENA"/>
    <n v="5"/>
    <m/>
    <m/>
    <m/>
    <m/>
    <n v="2"/>
    <n v="7"/>
    <n v="2"/>
  </r>
  <r>
    <n v="84802"/>
    <s v="C"/>
    <n v="7454017"/>
    <x v="0"/>
    <n v="4"/>
    <n v="550018860"/>
    <d v="2018-05-11T00:00:00"/>
    <d v="2023-12-30T00:00:00"/>
    <n v="0"/>
    <n v="1"/>
    <n v="3"/>
    <n v="30"/>
    <n v="2"/>
    <n v="22490513"/>
    <n v="24960000"/>
    <n v="157925"/>
    <n v="6071"/>
    <n v="148416"/>
    <n v="0"/>
    <n v="0"/>
    <n v="0"/>
    <m/>
    <n v="0"/>
    <n v="0"/>
    <n v="0"/>
    <m/>
    <m/>
    <d v="2021-03-30T00:00:00"/>
    <n v="1"/>
    <s v="O"/>
    <n v="1"/>
    <n v="30"/>
    <n v="0"/>
    <m/>
    <m/>
    <m/>
    <m/>
    <m/>
    <m/>
    <n v="1"/>
    <n v="1"/>
    <m/>
    <m/>
    <n v="63614"/>
    <s v="CREDITOS DE CONSUMO"/>
    <n v="0"/>
    <n v="0"/>
    <n v="890480123"/>
    <s v="UNIVERSIDAD DE CARTAGENA"/>
    <n v="5"/>
    <m/>
    <m/>
    <m/>
    <m/>
    <n v="2"/>
    <n v="7"/>
    <n v="2"/>
  </r>
  <r>
    <n v="86358"/>
    <s v="C"/>
    <n v="7454017"/>
    <x v="0"/>
    <n v="4"/>
    <n v="550018861"/>
    <d v="2018-05-11T00:00:00"/>
    <d v="2023-12-30T00:00:00"/>
    <n v="0"/>
    <n v="1"/>
    <n v="3"/>
    <n v="30"/>
    <n v="2"/>
    <n v="22490513"/>
    <n v="24960000"/>
    <n v="161001"/>
    <n v="6190"/>
    <n v="151140"/>
    <n v="0"/>
    <n v="0"/>
    <n v="0"/>
    <m/>
    <n v="0"/>
    <n v="0"/>
    <n v="0"/>
    <m/>
    <m/>
    <d v="2021-03-30T00:00:00"/>
    <n v="1"/>
    <s v="O"/>
    <n v="1"/>
    <n v="30"/>
    <n v="0"/>
    <m/>
    <m/>
    <m/>
    <m/>
    <m/>
    <m/>
    <n v="1"/>
    <n v="1"/>
    <m/>
    <m/>
    <n v="64782"/>
    <s v="CREDITOS DE CONSUMO"/>
    <n v="0"/>
    <n v="0"/>
    <n v="890480123"/>
    <s v="UNIVERSIDAD DE CARTAGENA"/>
    <n v="5"/>
    <m/>
    <m/>
    <m/>
    <m/>
    <n v="2"/>
    <n v="7"/>
    <n v="2"/>
  </r>
  <r>
    <n v="62734"/>
    <s v="C"/>
    <n v="7454017"/>
    <x v="0"/>
    <n v="4"/>
    <n v="550018924"/>
    <d v="2018-05-18T00:00:00"/>
    <d v="2023-12-30T00:00:00"/>
    <n v="0"/>
    <n v="1"/>
    <n v="3"/>
    <n v="30"/>
    <n v="2"/>
    <n v="22490513"/>
    <n v="24960000"/>
    <n v="116839"/>
    <n v="4492"/>
    <n v="109795"/>
    <n v="0"/>
    <n v="0"/>
    <n v="0"/>
    <m/>
    <n v="0"/>
    <n v="0"/>
    <n v="0"/>
    <m/>
    <m/>
    <d v="2021-03-30T00:00:00"/>
    <n v="1"/>
    <s v="O"/>
    <n v="1"/>
    <n v="30"/>
    <n v="0"/>
    <m/>
    <m/>
    <m/>
    <m/>
    <m/>
    <m/>
    <n v="1"/>
    <n v="1"/>
    <m/>
    <m/>
    <n v="47061"/>
    <s v="CREDITOS DE CONSUMO"/>
    <n v="0"/>
    <n v="0"/>
    <n v="890480123"/>
    <s v="UNIVERSIDAD DE CARTAGENA"/>
    <n v="5"/>
    <m/>
    <m/>
    <m/>
    <m/>
    <n v="2"/>
    <n v="7"/>
    <n v="2"/>
  </r>
  <r>
    <n v="107795"/>
    <s v="C"/>
    <n v="7454017"/>
    <x v="0"/>
    <n v="4"/>
    <n v="550018928"/>
    <d v="2018-05-19T00:00:00"/>
    <d v="2023-12-30T00:00:00"/>
    <n v="0"/>
    <n v="1"/>
    <n v="3"/>
    <n v="30"/>
    <n v="2"/>
    <n v="22490513"/>
    <n v="24960000"/>
    <n v="200761"/>
    <n v="7718"/>
    <n v="188658"/>
    <n v="0"/>
    <n v="0"/>
    <n v="0"/>
    <m/>
    <n v="0"/>
    <n v="0"/>
    <n v="0"/>
    <m/>
    <m/>
    <d v="2021-03-30T00:00:00"/>
    <n v="1"/>
    <s v="O"/>
    <n v="1"/>
    <n v="30"/>
    <n v="0"/>
    <m/>
    <m/>
    <m/>
    <m/>
    <m/>
    <m/>
    <n v="1"/>
    <n v="1"/>
    <m/>
    <m/>
    <n v="80863"/>
    <s v="CREDITOS DE CONSUMO"/>
    <n v="0"/>
    <n v="0"/>
    <n v="890480123"/>
    <s v="UNIVERSIDAD DE CARTAGENA"/>
    <n v="5"/>
    <m/>
    <m/>
    <m/>
    <m/>
    <n v="2"/>
    <n v="7"/>
    <n v="2"/>
  </r>
  <r>
    <n v="107785"/>
    <s v="C"/>
    <n v="7454017"/>
    <x v="0"/>
    <n v="4"/>
    <n v="550018951"/>
    <d v="2018-05-22T00:00:00"/>
    <d v="2023-12-30T00:00:00"/>
    <n v="0"/>
    <n v="1"/>
    <n v="3"/>
    <n v="30"/>
    <n v="2"/>
    <n v="22490513"/>
    <n v="24960000"/>
    <n v="200745"/>
    <n v="7718"/>
    <n v="188641"/>
    <n v="0"/>
    <n v="0"/>
    <n v="0"/>
    <m/>
    <n v="0"/>
    <n v="0"/>
    <n v="0"/>
    <m/>
    <m/>
    <d v="2021-03-30T00:00:00"/>
    <n v="1"/>
    <s v="O"/>
    <n v="1"/>
    <n v="30"/>
    <n v="0"/>
    <m/>
    <m/>
    <m/>
    <m/>
    <m/>
    <m/>
    <n v="1"/>
    <n v="1"/>
    <m/>
    <m/>
    <n v="80856"/>
    <s v="CREDITOS DE CONSUMO"/>
    <n v="0"/>
    <n v="0"/>
    <n v="890480123"/>
    <s v="UNIVERSIDAD DE CARTAGENA"/>
    <n v="5"/>
    <m/>
    <m/>
    <m/>
    <m/>
    <n v="2"/>
    <n v="7"/>
    <n v="2"/>
  </r>
  <r>
    <n v="32321"/>
    <s v="C"/>
    <n v="7454017"/>
    <x v="0"/>
    <n v="4"/>
    <n v="550018952"/>
    <d v="2018-05-22T00:00:00"/>
    <d v="2023-12-30T00:00:00"/>
    <n v="0"/>
    <n v="1"/>
    <n v="3"/>
    <n v="30"/>
    <n v="2"/>
    <n v="22490513"/>
    <n v="24960000"/>
    <n v="60198"/>
    <n v="2314"/>
    <n v="56567"/>
    <n v="0"/>
    <n v="0"/>
    <n v="0"/>
    <m/>
    <n v="0"/>
    <n v="0"/>
    <n v="0"/>
    <m/>
    <m/>
    <d v="2021-03-30T00:00:00"/>
    <n v="1"/>
    <s v="O"/>
    <n v="1"/>
    <n v="30"/>
    <n v="0"/>
    <m/>
    <m/>
    <m/>
    <m/>
    <m/>
    <m/>
    <n v="1"/>
    <n v="1"/>
    <m/>
    <m/>
    <n v="24246"/>
    <s v="CREDITOS DE CONSUMO"/>
    <n v="0"/>
    <n v="0"/>
    <n v="890480123"/>
    <s v="UNIVERSIDAD DE CARTAGENA"/>
    <n v="5"/>
    <m/>
    <m/>
    <m/>
    <m/>
    <n v="2"/>
    <n v="7"/>
    <n v="2"/>
  </r>
  <r>
    <n v="50003"/>
    <s v="C"/>
    <n v="7454017"/>
    <x v="0"/>
    <n v="4"/>
    <n v="550019000"/>
    <d v="2018-05-31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50003"/>
    <s v="C"/>
    <n v="7454017"/>
    <x v="0"/>
    <n v="4"/>
    <n v="550019058"/>
    <d v="2018-06-07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33519"/>
    <s v="C"/>
    <n v="7454017"/>
    <x v="0"/>
    <n v="4"/>
    <n v="550019191"/>
    <d v="2018-07-01T00:00:00"/>
    <d v="2023-12-30T00:00:00"/>
    <n v="0"/>
    <n v="1"/>
    <n v="3"/>
    <n v="30"/>
    <n v="2"/>
    <n v="22490513"/>
    <n v="24960000"/>
    <n v="62440"/>
    <n v="2400"/>
    <n v="58664"/>
    <n v="0"/>
    <n v="0"/>
    <n v="0"/>
    <m/>
    <n v="0"/>
    <n v="0"/>
    <n v="0"/>
    <m/>
    <m/>
    <d v="2021-03-30T00:00:00"/>
    <n v="1"/>
    <s v="O"/>
    <n v="1"/>
    <n v="30"/>
    <n v="0"/>
    <m/>
    <m/>
    <m/>
    <m/>
    <m/>
    <m/>
    <n v="1"/>
    <n v="1"/>
    <m/>
    <m/>
    <n v="25145"/>
    <s v="CREDITOS DE CONSUMO"/>
    <n v="0"/>
    <n v="0"/>
    <n v="890480123"/>
    <s v="UNIVERSIDAD DE CARTAGENA"/>
    <n v="5"/>
    <m/>
    <m/>
    <m/>
    <m/>
    <n v="2"/>
    <n v="7"/>
    <n v="2"/>
  </r>
  <r>
    <n v="32558"/>
    <s v="C"/>
    <n v="7454017"/>
    <x v="0"/>
    <n v="4"/>
    <n v="550019192"/>
    <d v="2018-07-01T00:00:00"/>
    <d v="2023-12-30T00:00:00"/>
    <n v="0"/>
    <n v="1"/>
    <n v="3"/>
    <n v="30"/>
    <n v="2"/>
    <n v="22490513"/>
    <n v="24960000"/>
    <n v="60648"/>
    <n v="2332"/>
    <n v="56981"/>
    <n v="0"/>
    <n v="0"/>
    <n v="0"/>
    <m/>
    <n v="0"/>
    <n v="0"/>
    <n v="0"/>
    <m/>
    <m/>
    <d v="2021-03-30T00:00:00"/>
    <n v="1"/>
    <s v="O"/>
    <n v="1"/>
    <n v="30"/>
    <n v="0"/>
    <m/>
    <m/>
    <m/>
    <m/>
    <m/>
    <m/>
    <n v="1"/>
    <n v="1"/>
    <m/>
    <m/>
    <n v="24423"/>
    <s v="CREDITOS DE CONSUMO"/>
    <n v="0"/>
    <n v="0"/>
    <n v="890480123"/>
    <s v="UNIVERSIDAD DE CARTAGENA"/>
    <n v="5"/>
    <m/>
    <m/>
    <m/>
    <m/>
    <n v="2"/>
    <n v="7"/>
    <n v="2"/>
  </r>
  <r>
    <n v="56259"/>
    <s v="C"/>
    <n v="7454017"/>
    <x v="0"/>
    <n v="4"/>
    <n v="550019281"/>
    <d v="2018-07-14T00:00:00"/>
    <d v="2023-12-30T00:00:00"/>
    <n v="0"/>
    <n v="1"/>
    <n v="3"/>
    <n v="30"/>
    <n v="2"/>
    <n v="22490513"/>
    <n v="24960000"/>
    <n v="104770"/>
    <n v="4028"/>
    <n v="98461"/>
    <n v="0"/>
    <n v="0"/>
    <n v="0"/>
    <m/>
    <n v="0"/>
    <n v="0"/>
    <n v="0"/>
    <m/>
    <m/>
    <d v="2021-03-30T00:00:00"/>
    <n v="1"/>
    <s v="O"/>
    <n v="1"/>
    <n v="30"/>
    <n v="0"/>
    <m/>
    <m/>
    <m/>
    <m/>
    <m/>
    <m/>
    <n v="1"/>
    <n v="1"/>
    <m/>
    <m/>
    <n v="42202"/>
    <s v="CREDITOS DE CONSUMO"/>
    <n v="0"/>
    <n v="0"/>
    <n v="890480123"/>
    <s v="UNIVERSIDAD DE CARTAGENA"/>
    <n v="5"/>
    <m/>
    <m/>
    <m/>
    <m/>
    <n v="2"/>
    <n v="7"/>
    <n v="2"/>
  </r>
  <r>
    <n v="35015"/>
    <s v="C"/>
    <n v="7454017"/>
    <x v="0"/>
    <n v="4"/>
    <n v="550019419"/>
    <d v="2018-08-05T00:00:00"/>
    <d v="2023-12-30T00:00:00"/>
    <n v="0"/>
    <n v="1"/>
    <n v="3"/>
    <n v="30"/>
    <n v="2"/>
    <n v="22490513"/>
    <n v="24960000"/>
    <n v="65216"/>
    <n v="2507"/>
    <n v="61282"/>
    <n v="0"/>
    <n v="0"/>
    <n v="0"/>
    <m/>
    <n v="0"/>
    <n v="0"/>
    <n v="0"/>
    <m/>
    <m/>
    <d v="2021-03-30T00:00:00"/>
    <n v="1"/>
    <s v="O"/>
    <n v="1"/>
    <n v="30"/>
    <n v="0"/>
    <m/>
    <m/>
    <m/>
    <m/>
    <m/>
    <m/>
    <n v="1"/>
    <n v="1"/>
    <m/>
    <m/>
    <n v="26267"/>
    <s v="CREDITOS DE CONSUMO"/>
    <n v="0"/>
    <n v="0"/>
    <n v="890480123"/>
    <s v="UNIVERSIDAD DE CARTAGENA"/>
    <n v="5"/>
    <m/>
    <m/>
    <m/>
    <m/>
    <n v="2"/>
    <n v="7"/>
    <n v="2"/>
  </r>
  <r>
    <n v="33334"/>
    <s v="C"/>
    <n v="7454017"/>
    <x v="0"/>
    <n v="4"/>
    <n v="550019517"/>
    <d v="2018-08-19T00:00:00"/>
    <d v="2023-12-30T00:00:00"/>
    <n v="0"/>
    <n v="1"/>
    <n v="3"/>
    <n v="30"/>
    <n v="2"/>
    <n v="22490513"/>
    <n v="24960000"/>
    <n v="62087"/>
    <n v="2387"/>
    <n v="58339"/>
    <n v="0"/>
    <n v="0"/>
    <n v="0"/>
    <m/>
    <n v="0"/>
    <n v="0"/>
    <n v="0"/>
    <m/>
    <m/>
    <d v="2021-03-30T00:00:00"/>
    <n v="1"/>
    <s v="O"/>
    <n v="1"/>
    <n v="30"/>
    <n v="0"/>
    <m/>
    <m/>
    <m/>
    <m/>
    <m/>
    <m/>
    <n v="1"/>
    <n v="1"/>
    <m/>
    <m/>
    <n v="25005"/>
    <s v="CREDITOS DE CONSUMO"/>
    <n v="0"/>
    <n v="0"/>
    <n v="890480123"/>
    <s v="UNIVERSIDAD DE CARTAGENA"/>
    <n v="5"/>
    <m/>
    <m/>
    <m/>
    <m/>
    <n v="2"/>
    <n v="7"/>
    <n v="2"/>
  </r>
  <r>
    <n v="11077"/>
    <s v="C"/>
    <n v="7454017"/>
    <x v="0"/>
    <n v="4"/>
    <n v="550019636"/>
    <d v="2018-09-04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27792"/>
    <s v="C"/>
    <n v="7454017"/>
    <x v="0"/>
    <n v="4"/>
    <n v="550019660"/>
    <d v="2018-09-06T00:00:00"/>
    <d v="2023-12-30T00:00:00"/>
    <n v="0"/>
    <n v="1"/>
    <n v="3"/>
    <n v="30"/>
    <n v="2"/>
    <n v="22490513"/>
    <n v="24960000"/>
    <n v="51761"/>
    <n v="1990"/>
    <n v="48640"/>
    <n v="0"/>
    <n v="0"/>
    <n v="0"/>
    <m/>
    <n v="0"/>
    <n v="0"/>
    <n v="0"/>
    <m/>
    <m/>
    <d v="2021-03-30T00:00:00"/>
    <n v="1"/>
    <s v="O"/>
    <n v="1"/>
    <n v="30"/>
    <n v="0"/>
    <m/>
    <m/>
    <m/>
    <m/>
    <m/>
    <m/>
    <n v="1"/>
    <n v="1"/>
    <m/>
    <m/>
    <n v="20848"/>
    <s v="CREDITOS DE CONSUMO"/>
    <n v="0"/>
    <n v="0"/>
    <n v="890480123"/>
    <s v="UNIVERSIDAD DE CARTAGENA"/>
    <n v="5"/>
    <m/>
    <m/>
    <m/>
    <m/>
    <n v="2"/>
    <n v="7"/>
    <n v="2"/>
  </r>
  <r>
    <n v="11077"/>
    <s v="C"/>
    <n v="7454017"/>
    <x v="0"/>
    <n v="4"/>
    <n v="550019697"/>
    <d v="2018-09-11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31993"/>
    <s v="C"/>
    <n v="7454017"/>
    <x v="0"/>
    <n v="4"/>
    <n v="550019829"/>
    <d v="2018-10-03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31993"/>
    <s v="C"/>
    <n v="7454017"/>
    <x v="0"/>
    <n v="4"/>
    <n v="550019855"/>
    <d v="2018-10-07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27867"/>
    <s v="C"/>
    <n v="7454017"/>
    <x v="0"/>
    <n v="4"/>
    <n v="550019998"/>
    <d v="2018-11-01T00:00:00"/>
    <d v="2023-12-30T00:00:00"/>
    <n v="0"/>
    <n v="1"/>
    <n v="3"/>
    <n v="30"/>
    <n v="2"/>
    <n v="22490513"/>
    <n v="24960000"/>
    <n v="51901"/>
    <n v="1995"/>
    <n v="48771"/>
    <n v="0"/>
    <n v="0"/>
    <n v="0"/>
    <m/>
    <n v="0"/>
    <n v="0"/>
    <n v="0"/>
    <m/>
    <m/>
    <d v="2021-03-30T00:00:00"/>
    <n v="1"/>
    <s v="O"/>
    <n v="1"/>
    <n v="30"/>
    <n v="0"/>
    <m/>
    <m/>
    <m/>
    <m/>
    <m/>
    <m/>
    <n v="1"/>
    <n v="1"/>
    <m/>
    <m/>
    <n v="20904"/>
    <s v="CREDITOS DE CONSUMO"/>
    <n v="0"/>
    <n v="0"/>
    <n v="890480123"/>
    <s v="UNIVERSIDAD DE CARTAGENA"/>
    <n v="5"/>
    <m/>
    <m/>
    <m/>
    <m/>
    <n v="2"/>
    <n v="7"/>
    <n v="2"/>
  </r>
  <r>
    <n v="22299"/>
    <s v="C"/>
    <n v="7454017"/>
    <x v="0"/>
    <n v="4"/>
    <n v="550020025"/>
    <d v="2018-11-05T00:00:00"/>
    <d v="2023-12-30T00:00:00"/>
    <n v="0"/>
    <n v="1"/>
    <n v="3"/>
    <n v="30"/>
    <n v="2"/>
    <n v="22490513"/>
    <n v="24960000"/>
    <n v="41527"/>
    <n v="1596"/>
    <n v="39027"/>
    <n v="0"/>
    <n v="0"/>
    <n v="0"/>
    <m/>
    <n v="0"/>
    <n v="0"/>
    <n v="0"/>
    <m/>
    <m/>
    <d v="2021-03-30T00:00:00"/>
    <n v="1"/>
    <s v="O"/>
    <n v="1"/>
    <n v="30"/>
    <n v="0"/>
    <m/>
    <m/>
    <m/>
    <m/>
    <m/>
    <m/>
    <n v="1"/>
    <n v="1"/>
    <m/>
    <m/>
    <n v="16728"/>
    <s v="CREDITOS DE CONSUMO"/>
    <n v="0"/>
    <n v="0"/>
    <n v="890480123"/>
    <s v="UNIVERSIDAD DE CARTAGENA"/>
    <n v="5"/>
    <m/>
    <m/>
    <m/>
    <m/>
    <n v="2"/>
    <n v="7"/>
    <n v="2"/>
  </r>
  <r>
    <n v="11975"/>
    <s v="C"/>
    <n v="7454017"/>
    <x v="0"/>
    <n v="4"/>
    <n v="550020034"/>
    <d v="2018-11-06T00:00:00"/>
    <d v="2023-12-30T00:00:00"/>
    <n v="0"/>
    <n v="1"/>
    <n v="3"/>
    <n v="30"/>
    <n v="2"/>
    <n v="22490513"/>
    <n v="24960000"/>
    <n v="22316"/>
    <n v="858"/>
    <n v="20959"/>
    <n v="0"/>
    <n v="0"/>
    <n v="0"/>
    <m/>
    <n v="0"/>
    <n v="0"/>
    <n v="0"/>
    <m/>
    <m/>
    <d v="2021-03-30T00:00:00"/>
    <n v="1"/>
    <s v="O"/>
    <n v="1"/>
    <n v="30"/>
    <n v="0"/>
    <m/>
    <m/>
    <m/>
    <m/>
    <m/>
    <m/>
    <n v="1"/>
    <n v="1"/>
    <m/>
    <m/>
    <n v="8984"/>
    <s v="CREDITOS DE CONSUMO"/>
    <n v="0"/>
    <n v="0"/>
    <n v="890480123"/>
    <s v="UNIVERSIDAD DE CARTAGENA"/>
    <n v="5"/>
    <m/>
    <m/>
    <m/>
    <m/>
    <n v="2"/>
    <n v="7"/>
    <n v="2"/>
  </r>
  <r>
    <n v="35523"/>
    <s v="C"/>
    <n v="7454017"/>
    <x v="0"/>
    <n v="4"/>
    <n v="550020336"/>
    <d v="2018-12-19T00:00:00"/>
    <d v="2023-12-30T00:00:00"/>
    <n v="0"/>
    <n v="1"/>
    <n v="3"/>
    <n v="30"/>
    <n v="2"/>
    <n v="22490513"/>
    <n v="24960000"/>
    <n v="66153"/>
    <n v="2543"/>
    <n v="62170"/>
    <n v="0"/>
    <n v="0"/>
    <n v="0"/>
    <m/>
    <n v="0"/>
    <n v="0"/>
    <n v="0"/>
    <m/>
    <m/>
    <d v="2021-03-30T00:00:00"/>
    <n v="1"/>
    <s v="O"/>
    <n v="1"/>
    <n v="30"/>
    <n v="0"/>
    <m/>
    <m/>
    <m/>
    <m/>
    <m/>
    <m/>
    <n v="1"/>
    <n v="1"/>
    <m/>
    <m/>
    <n v="26647"/>
    <s v="CREDITOS DE CONSUMO"/>
    <n v="0"/>
    <n v="0"/>
    <n v="890480123"/>
    <s v="UNIVERSIDAD DE CARTAGENA"/>
    <n v="5"/>
    <m/>
    <m/>
    <m/>
    <m/>
    <n v="2"/>
    <n v="7"/>
    <n v="2"/>
  </r>
  <r>
    <n v="36799"/>
    <s v="C"/>
    <n v="7454017"/>
    <x v="0"/>
    <n v="4"/>
    <n v="550020337"/>
    <d v="2018-12-19T00:00:00"/>
    <d v="2023-12-30T00:00:00"/>
    <n v="0"/>
    <n v="1"/>
    <n v="3"/>
    <n v="30"/>
    <n v="2"/>
    <n v="22490513"/>
    <n v="24960000"/>
    <n v="68538"/>
    <n v="2635"/>
    <n v="64404"/>
    <n v="0"/>
    <n v="0"/>
    <n v="0"/>
    <m/>
    <n v="0"/>
    <n v="0"/>
    <n v="0"/>
    <m/>
    <m/>
    <d v="2021-03-30T00:00:00"/>
    <n v="1"/>
    <s v="O"/>
    <n v="1"/>
    <n v="30"/>
    <n v="0"/>
    <m/>
    <m/>
    <m/>
    <m/>
    <m/>
    <m/>
    <n v="1"/>
    <n v="1"/>
    <m/>
    <m/>
    <n v="27605"/>
    <s v="CREDITOS DE CONSUMO"/>
    <n v="0"/>
    <n v="0"/>
    <n v="890480123"/>
    <s v="UNIVERSIDAD DE CARTAGENA"/>
    <n v="5"/>
    <m/>
    <m/>
    <m/>
    <m/>
    <n v="2"/>
    <n v="7"/>
    <n v="2"/>
  </r>
  <r>
    <n v="37840"/>
    <s v="C"/>
    <n v="7454017"/>
    <x v="0"/>
    <n v="4"/>
    <n v="550020748"/>
    <d v="2019-02-26T00:00:00"/>
    <d v="2023-12-30T00:00:00"/>
    <n v="0"/>
    <n v="1"/>
    <n v="3"/>
    <n v="30"/>
    <n v="2"/>
    <n v="22490513"/>
    <n v="24960000"/>
    <n v="70481"/>
    <n v="2710"/>
    <n v="66225"/>
    <n v="0"/>
    <n v="0"/>
    <n v="0"/>
    <m/>
    <n v="0"/>
    <n v="0"/>
    <n v="0"/>
    <m/>
    <m/>
    <d v="2021-03-30T00:00:00"/>
    <n v="1"/>
    <s v="O"/>
    <n v="1"/>
    <n v="30"/>
    <n v="0"/>
    <m/>
    <m/>
    <m/>
    <m/>
    <m/>
    <m/>
    <n v="1"/>
    <n v="1"/>
    <m/>
    <m/>
    <n v="28385"/>
    <s v="CREDITOS DE CONSUMO"/>
    <n v="0"/>
    <n v="0"/>
    <n v="890480123"/>
    <s v="UNIVERSIDAD DE CARTAGENA"/>
    <n v="5"/>
    <m/>
    <m/>
    <m/>
    <m/>
    <n v="2"/>
    <n v="7"/>
    <n v="2"/>
  </r>
  <r>
    <n v="100734"/>
    <s v="C"/>
    <n v="7454017"/>
    <x v="0"/>
    <n v="4"/>
    <n v="550020749"/>
    <d v="2019-02-26T00:00:00"/>
    <d v="2023-12-30T00:00:00"/>
    <n v="0"/>
    <n v="1"/>
    <n v="3"/>
    <n v="30"/>
    <n v="2"/>
    <n v="22490513"/>
    <n v="24960000"/>
    <n v="187885"/>
    <n v="7223"/>
    <n v="176301"/>
    <n v="0"/>
    <n v="0"/>
    <n v="0"/>
    <m/>
    <n v="0"/>
    <n v="0"/>
    <n v="0"/>
    <m/>
    <m/>
    <d v="2021-03-30T00:00:00"/>
    <n v="1"/>
    <s v="O"/>
    <n v="1"/>
    <n v="30"/>
    <n v="0"/>
    <m/>
    <m/>
    <m/>
    <m/>
    <m/>
    <m/>
    <n v="1"/>
    <n v="1"/>
    <m/>
    <m/>
    <n v="75567"/>
    <s v="CREDITOS DE CONSUMO"/>
    <n v="0"/>
    <n v="0"/>
    <n v="890480123"/>
    <s v="UNIVERSIDAD DE CARTAGENA"/>
    <n v="5"/>
    <m/>
    <m/>
    <m/>
    <m/>
    <n v="2"/>
    <n v="7"/>
    <n v="2"/>
  </r>
  <r>
    <n v="40657"/>
    <s v="C"/>
    <n v="7454017"/>
    <x v="0"/>
    <n v="4"/>
    <n v="550021278"/>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40657"/>
    <s v="C"/>
    <n v="7454017"/>
    <x v="0"/>
    <n v="4"/>
    <n v="550021279"/>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113029"/>
    <s v="C"/>
    <n v="7454017"/>
    <x v="0"/>
    <n v="4"/>
    <n v="550021378"/>
    <d v="2019-05-26T00:00:00"/>
    <d v="2023-12-30T00:00:00"/>
    <n v="0"/>
    <n v="1"/>
    <n v="3"/>
    <n v="30"/>
    <n v="2"/>
    <n v="22490513"/>
    <n v="24960000"/>
    <n v="210514"/>
    <n v="8093"/>
    <n v="197819"/>
    <n v="0"/>
    <n v="0"/>
    <n v="0"/>
    <m/>
    <n v="0"/>
    <n v="0"/>
    <n v="0"/>
    <m/>
    <m/>
    <d v="2021-03-30T00:00:00"/>
    <n v="1"/>
    <s v="O"/>
    <n v="1"/>
    <n v="30"/>
    <n v="0"/>
    <m/>
    <m/>
    <m/>
    <m/>
    <m/>
    <m/>
    <n v="1"/>
    <n v="1"/>
    <m/>
    <m/>
    <n v="84790"/>
    <s v="CREDITOS DE CONSUMO"/>
    <n v="0"/>
    <n v="0"/>
    <n v="890480123"/>
    <s v="UNIVERSIDAD DE CARTAGENA"/>
    <n v="5"/>
    <m/>
    <m/>
    <m/>
    <m/>
    <n v="2"/>
    <n v="7"/>
    <n v="2"/>
  </r>
  <r>
    <n v="41828"/>
    <s v="C"/>
    <n v="7454017"/>
    <x v="0"/>
    <n v="4"/>
    <n v="550021814"/>
    <d v="2019-07-02T00:00:00"/>
    <d v="2023-12-30T00:00:00"/>
    <n v="0"/>
    <n v="1"/>
    <n v="3"/>
    <n v="30"/>
    <n v="2"/>
    <n v="22490513"/>
    <n v="24960000"/>
    <n v="77897"/>
    <n v="2995"/>
    <n v="73205"/>
    <n v="0"/>
    <n v="0"/>
    <n v="0"/>
    <m/>
    <n v="0"/>
    <n v="0"/>
    <n v="0"/>
    <m/>
    <m/>
    <d v="2021-03-30T00:00:00"/>
    <n v="1"/>
    <s v="O"/>
    <n v="1"/>
    <n v="30"/>
    <n v="0"/>
    <m/>
    <m/>
    <m/>
    <m/>
    <m/>
    <m/>
    <n v="1"/>
    <n v="1"/>
    <m/>
    <m/>
    <n v="31377"/>
    <s v="CREDITOS DE CONSUMO"/>
    <n v="0"/>
    <n v="0"/>
    <n v="890480123"/>
    <s v="UNIVERSIDAD DE CARTAGENA"/>
    <n v="5"/>
    <m/>
    <m/>
    <m/>
    <m/>
    <n v="2"/>
    <n v="7"/>
    <n v="2"/>
  </r>
  <r>
    <n v="114915"/>
    <s v="C"/>
    <n v="7454017"/>
    <x v="0"/>
    <n v="4"/>
    <n v="550021815"/>
    <d v="2019-07-02T00:00:00"/>
    <d v="2023-12-30T00:00:00"/>
    <n v="0"/>
    <n v="1"/>
    <n v="3"/>
    <n v="30"/>
    <n v="2"/>
    <n v="22490513"/>
    <n v="24960000"/>
    <n v="214030"/>
    <n v="8228"/>
    <n v="201119"/>
    <n v="0"/>
    <n v="0"/>
    <n v="0"/>
    <m/>
    <n v="0"/>
    <n v="0"/>
    <n v="0"/>
    <m/>
    <m/>
    <d v="2021-03-30T00:00:00"/>
    <n v="1"/>
    <s v="O"/>
    <n v="1"/>
    <n v="30"/>
    <n v="0"/>
    <m/>
    <m/>
    <m/>
    <m/>
    <m/>
    <m/>
    <n v="1"/>
    <n v="1"/>
    <m/>
    <m/>
    <n v="86204"/>
    <s v="CREDITOS DE CONSUMO"/>
    <n v="0"/>
    <n v="0"/>
    <n v="890480123"/>
    <s v="UNIVERSIDAD DE CARTAGENA"/>
    <n v="5"/>
    <m/>
    <m/>
    <m/>
    <m/>
    <n v="2"/>
    <n v="7"/>
    <n v="2"/>
  </r>
  <r>
    <n v="44711"/>
    <s v="C"/>
    <n v="7454017"/>
    <x v="0"/>
    <n v="4"/>
    <n v="550021838"/>
    <d v="2019-07-06T00:00:00"/>
    <d v="2023-12-30T00:00:00"/>
    <n v="0"/>
    <n v="1"/>
    <n v="3"/>
    <n v="30"/>
    <n v="2"/>
    <n v="22490513"/>
    <n v="24960000"/>
    <n v="83267"/>
    <n v="3201"/>
    <n v="78252"/>
    <n v="0"/>
    <n v="0"/>
    <n v="0"/>
    <m/>
    <n v="0"/>
    <n v="0"/>
    <n v="0"/>
    <m/>
    <m/>
    <d v="2021-03-30T00:00:00"/>
    <n v="1"/>
    <s v="O"/>
    <n v="1"/>
    <n v="30"/>
    <n v="0"/>
    <m/>
    <m/>
    <m/>
    <m/>
    <m/>
    <m/>
    <n v="1"/>
    <n v="1"/>
    <m/>
    <m/>
    <n v="33541"/>
    <s v="CREDITOS DE CONSUMO"/>
    <n v="0"/>
    <n v="0"/>
    <n v="890480123"/>
    <s v="UNIVERSIDAD DE CARTAGENA"/>
    <n v="5"/>
    <m/>
    <m/>
    <m/>
    <m/>
    <n v="2"/>
    <n v="7"/>
    <n v="2"/>
  </r>
  <r>
    <n v="14427"/>
    <s v="C"/>
    <n v="7454017"/>
    <x v="0"/>
    <n v="4"/>
    <n v="550021962"/>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427"/>
    <s v="C"/>
    <n v="7454017"/>
    <x v="0"/>
    <n v="4"/>
    <n v="550021963"/>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936"/>
    <s v="C"/>
    <n v="7454017"/>
    <x v="0"/>
    <n v="4"/>
    <n v="550022228"/>
    <d v="2019-08-20T00:00:00"/>
    <d v="2023-12-30T00:00:00"/>
    <n v="0"/>
    <n v="1"/>
    <n v="3"/>
    <n v="30"/>
    <n v="2"/>
    <n v="22490513"/>
    <n v="24960000"/>
    <n v="27815"/>
    <n v="1069"/>
    <n v="26141"/>
    <n v="0"/>
    <n v="0"/>
    <n v="0"/>
    <m/>
    <n v="0"/>
    <n v="0"/>
    <n v="0"/>
    <m/>
    <m/>
    <d v="2021-03-30T00:00:00"/>
    <n v="1"/>
    <s v="O"/>
    <n v="1"/>
    <n v="30"/>
    <n v="0"/>
    <m/>
    <m/>
    <m/>
    <m/>
    <m/>
    <m/>
    <n v="1"/>
    <n v="1"/>
    <m/>
    <m/>
    <n v="11205"/>
    <s v="CREDITOS DE CONSUMO"/>
    <n v="0"/>
    <n v="0"/>
    <n v="890480123"/>
    <s v="UNIVERSIDAD DE CARTAGENA"/>
    <n v="5"/>
    <m/>
    <m/>
    <m/>
    <m/>
    <n v="2"/>
    <n v="7"/>
    <n v="2"/>
  </r>
  <r>
    <n v="45821"/>
    <s v="C"/>
    <n v="7454017"/>
    <x v="0"/>
    <n v="4"/>
    <n v="550022229"/>
    <d v="2019-08-20T00:00:00"/>
    <d v="2023-12-30T00:00:00"/>
    <n v="0"/>
    <n v="1"/>
    <n v="3"/>
    <n v="30"/>
    <n v="2"/>
    <n v="22490513"/>
    <n v="24960000"/>
    <n v="85343"/>
    <n v="3281"/>
    <n v="80194"/>
    <n v="0"/>
    <n v="0"/>
    <n v="0"/>
    <m/>
    <n v="0"/>
    <n v="0"/>
    <n v="0"/>
    <m/>
    <m/>
    <d v="2021-03-30T00:00:00"/>
    <n v="1"/>
    <s v="O"/>
    <n v="1"/>
    <n v="30"/>
    <n v="0"/>
    <m/>
    <m/>
    <m/>
    <m/>
    <m/>
    <m/>
    <n v="1"/>
    <n v="1"/>
    <m/>
    <m/>
    <n v="34373"/>
    <s v="CREDITOS DE CONSUMO"/>
    <n v="0"/>
    <n v="0"/>
    <n v="890480123"/>
    <s v="UNIVERSIDAD DE CARTAGENA"/>
    <n v="5"/>
    <m/>
    <m/>
    <m/>
    <m/>
    <n v="2"/>
    <n v="7"/>
    <n v="2"/>
  </r>
  <r>
    <n v="46277"/>
    <s v="C"/>
    <n v="7454017"/>
    <x v="0"/>
    <n v="4"/>
    <n v="550022568"/>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46277"/>
    <s v="C"/>
    <n v="7454017"/>
    <x v="0"/>
    <n v="4"/>
    <n v="550022569"/>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30847"/>
    <s v="C"/>
    <n v="7454017"/>
    <x v="0"/>
    <n v="4"/>
    <n v="550022851"/>
    <d v="2019-10-15T00:00:00"/>
    <d v="2023-12-30T00:00:00"/>
    <n v="0"/>
    <n v="1"/>
    <n v="3"/>
    <n v="30"/>
    <n v="2"/>
    <n v="22490513"/>
    <n v="24960000"/>
    <n v="57464"/>
    <n v="2209"/>
    <n v="53987"/>
    <n v="0"/>
    <n v="0"/>
    <n v="0"/>
    <m/>
    <n v="0"/>
    <n v="0"/>
    <n v="0"/>
    <m/>
    <m/>
    <d v="2021-03-30T00:00:00"/>
    <n v="1"/>
    <s v="O"/>
    <n v="1"/>
    <n v="30"/>
    <n v="0"/>
    <m/>
    <m/>
    <m/>
    <m/>
    <m/>
    <m/>
    <n v="1"/>
    <n v="1"/>
    <m/>
    <m/>
    <n v="23140"/>
    <s v="CREDITOS DE CONSUMO"/>
    <n v="0"/>
    <n v="0"/>
    <n v="890480123"/>
    <s v="UNIVERSIDAD DE CARTAGENA"/>
    <n v="5"/>
    <m/>
    <m/>
    <m/>
    <m/>
    <n v="2"/>
    <n v="7"/>
    <n v="2"/>
  </r>
  <r>
    <n v="46277"/>
    <s v="C"/>
    <n v="7454017"/>
    <x v="0"/>
    <n v="4"/>
    <n v="550022852"/>
    <d v="2019-10-15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90051"/>
    <s v="C"/>
    <n v="7454017"/>
    <x v="0"/>
    <n v="4"/>
    <n v="550023179"/>
    <d v="2019-12-02T00:00:00"/>
    <d v="2023-12-30T00:00:00"/>
    <n v="0"/>
    <n v="1"/>
    <n v="3"/>
    <n v="30"/>
    <n v="2"/>
    <n v="22490513"/>
    <n v="24960000"/>
    <n v="167730"/>
    <n v="6448"/>
    <n v="157604"/>
    <n v="0"/>
    <n v="0"/>
    <n v="0"/>
    <m/>
    <n v="0"/>
    <n v="0"/>
    <n v="0"/>
    <m/>
    <m/>
    <d v="2021-03-30T00:00:00"/>
    <n v="1"/>
    <s v="O"/>
    <n v="1"/>
    <n v="30"/>
    <n v="0"/>
    <m/>
    <m/>
    <m/>
    <m/>
    <m/>
    <m/>
    <n v="1"/>
    <n v="1"/>
    <m/>
    <m/>
    <n v="67553"/>
    <s v="CREDITOS DE CONSUMO"/>
    <n v="0"/>
    <n v="0"/>
    <n v="890480123"/>
    <s v="UNIVERSIDAD DE CARTAGENA"/>
    <n v="5"/>
    <m/>
    <m/>
    <m/>
    <m/>
    <n v="2"/>
    <n v="7"/>
    <n v="2"/>
  </r>
  <r>
    <n v="34712"/>
    <s v="C"/>
    <n v="7454017"/>
    <x v="0"/>
    <n v="4"/>
    <n v="550023761"/>
    <d v="2020-03-21T00:00:00"/>
    <d v="2023-12-30T00:00:00"/>
    <n v="0"/>
    <n v="1"/>
    <n v="3"/>
    <n v="30"/>
    <n v="2"/>
    <n v="22490513"/>
    <n v="24960000"/>
    <n v="64643"/>
    <n v="2485"/>
    <n v="60751"/>
    <n v="0"/>
    <n v="0"/>
    <n v="0"/>
    <m/>
    <n v="0"/>
    <n v="0"/>
    <n v="0"/>
    <m/>
    <m/>
    <d v="2021-03-30T00:00:00"/>
    <n v="1"/>
    <s v="O"/>
    <n v="1"/>
    <n v="30"/>
    <n v="0"/>
    <m/>
    <m/>
    <m/>
    <m/>
    <m/>
    <m/>
    <n v="1"/>
    <n v="1"/>
    <m/>
    <m/>
    <n v="26039"/>
    <s v="CREDITOS DE CONSUMO"/>
    <n v="0"/>
    <n v="0"/>
    <n v="890480123"/>
    <s v="UNIVERSIDAD DE CARTAGENA"/>
    <n v="5"/>
    <m/>
    <m/>
    <m/>
    <m/>
    <n v="2"/>
    <n v="7"/>
    <n v="2"/>
  </r>
  <r>
    <n v="138871"/>
    <s v="C"/>
    <n v="7454017"/>
    <x v="0"/>
    <n v="4"/>
    <n v="550023762"/>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138871"/>
    <s v="C"/>
    <n v="7454017"/>
    <x v="0"/>
    <n v="4"/>
    <n v="550023763"/>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55269"/>
    <s v="C"/>
    <n v="7454017"/>
    <x v="0"/>
    <n v="4"/>
    <n v="550023819"/>
    <d v="2020-04-22T00:00:00"/>
    <d v="2023-12-30T00:00:00"/>
    <n v="0"/>
    <n v="1"/>
    <n v="3"/>
    <n v="30"/>
    <n v="2"/>
    <n v="22490513"/>
    <n v="24960000"/>
    <n v="102929"/>
    <n v="3957"/>
    <n v="96730"/>
    <n v="0"/>
    <n v="0"/>
    <n v="0"/>
    <m/>
    <n v="0"/>
    <n v="0"/>
    <n v="0"/>
    <m/>
    <m/>
    <d v="2021-03-30T00:00:00"/>
    <n v="1"/>
    <s v="O"/>
    <n v="1"/>
    <n v="30"/>
    <n v="0"/>
    <m/>
    <m/>
    <m/>
    <m/>
    <m/>
    <m/>
    <n v="1"/>
    <n v="1"/>
    <m/>
    <m/>
    <n v="41461"/>
    <s v="CREDITOS DE CONSUMO"/>
    <n v="0"/>
    <n v="0"/>
    <n v="890480123"/>
    <s v="UNIVERSIDAD DE CARTAGENA"/>
    <n v="5"/>
    <m/>
    <m/>
    <m/>
    <m/>
    <n v="2"/>
    <n v="7"/>
    <n v="2"/>
  </r>
  <r>
    <n v="54713"/>
    <s v="C"/>
    <n v="7454017"/>
    <x v="0"/>
    <n v="4"/>
    <n v="550023874"/>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n v="7454017"/>
    <x v="0"/>
    <n v="4"/>
    <n v="550023875"/>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n v="7454017"/>
    <x v="0"/>
    <n v="4"/>
    <n v="550023890"/>
    <d v="2020-05-26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9121"/>
    <s v="C"/>
    <n v="7454017"/>
    <x v="0"/>
    <n v="4"/>
    <n v="550023896"/>
    <d v="2020-05-27T00:00:00"/>
    <d v="2023-12-30T00:00:00"/>
    <n v="0"/>
    <n v="1"/>
    <n v="3"/>
    <n v="30"/>
    <n v="2"/>
    <n v="22490513"/>
    <n v="24960000"/>
    <n v="16992"/>
    <n v="653"/>
    <n v="15963"/>
    <n v="0"/>
    <n v="0"/>
    <n v="0"/>
    <m/>
    <n v="0"/>
    <n v="0"/>
    <n v="0"/>
    <m/>
    <m/>
    <d v="2021-03-30T00:00:00"/>
    <n v="1"/>
    <s v="O"/>
    <n v="1"/>
    <n v="30"/>
    <n v="0"/>
    <m/>
    <m/>
    <m/>
    <m/>
    <m/>
    <m/>
    <n v="1"/>
    <n v="1"/>
    <m/>
    <m/>
    <n v="6842"/>
    <s v="CREDITOS DE CONSUMO"/>
    <n v="0"/>
    <n v="0"/>
    <n v="890480123"/>
    <s v="UNIVERSIDAD DE CARTAGENA"/>
    <n v="5"/>
    <m/>
    <m/>
    <m/>
    <m/>
    <n v="2"/>
    <n v="7"/>
    <n v="2"/>
  </r>
  <r>
    <n v="60656"/>
    <s v="C"/>
    <n v="7454017"/>
    <x v="0"/>
    <n v="4"/>
    <n v="550024013"/>
    <d v="2020-07-30T00:00:00"/>
    <d v="2023-12-30T00:00:00"/>
    <n v="0"/>
    <n v="1"/>
    <n v="3"/>
    <n v="30"/>
    <n v="2"/>
    <n v="22490513"/>
    <n v="24960000"/>
    <n v="112961"/>
    <n v="4343"/>
    <n v="106157"/>
    <n v="0"/>
    <n v="0"/>
    <n v="0"/>
    <m/>
    <n v="0"/>
    <n v="0"/>
    <n v="0"/>
    <m/>
    <m/>
    <d v="2021-03-30T00:00:00"/>
    <n v="1"/>
    <s v="O"/>
    <n v="1"/>
    <n v="30"/>
    <n v="0"/>
    <m/>
    <m/>
    <m/>
    <m/>
    <m/>
    <m/>
    <n v="1"/>
    <n v="1"/>
    <m/>
    <m/>
    <n v="45501"/>
    <s v="CREDITOS DE CONSUMO"/>
    <n v="0"/>
    <n v="0"/>
    <n v="890480123"/>
    <s v="UNIVERSIDAD DE CARTAGENA"/>
    <n v="5"/>
    <m/>
    <m/>
    <m/>
    <m/>
    <n v="2"/>
    <n v="7"/>
    <n v="2"/>
  </r>
  <r>
    <n v="58356"/>
    <s v="C"/>
    <n v="7454017"/>
    <x v="0"/>
    <n v="4"/>
    <n v="550024192"/>
    <d v="2020-08-19T00:00:00"/>
    <d v="2023-12-30T00:00:00"/>
    <n v="0"/>
    <n v="1"/>
    <n v="3"/>
    <n v="30"/>
    <n v="2"/>
    <n v="22490513"/>
    <n v="24960000"/>
    <n v="108687"/>
    <n v="4178"/>
    <n v="102132"/>
    <n v="0"/>
    <n v="0"/>
    <n v="0"/>
    <m/>
    <n v="0"/>
    <n v="0"/>
    <n v="0"/>
    <m/>
    <m/>
    <d v="2021-03-30T00:00:00"/>
    <n v="1"/>
    <s v="O"/>
    <n v="1"/>
    <n v="30"/>
    <n v="0"/>
    <m/>
    <m/>
    <m/>
    <m/>
    <m/>
    <m/>
    <n v="1"/>
    <n v="1"/>
    <m/>
    <m/>
    <n v="43776"/>
    <s v="CREDITOS DE CONSUMO"/>
    <n v="0"/>
    <n v="0"/>
    <n v="890480123"/>
    <s v="UNIVERSIDAD DE CARTAGENA"/>
    <n v="5"/>
    <m/>
    <m/>
    <m/>
    <m/>
    <n v="2"/>
    <n v="7"/>
    <n v="2"/>
  </r>
  <r>
    <n v="155640"/>
    <s v="C"/>
    <n v="7454017"/>
    <x v="0"/>
    <n v="4"/>
    <n v="550024193"/>
    <d v="2020-08-19T00:00:00"/>
    <d v="2023-12-30T00:00:00"/>
    <n v="0"/>
    <n v="1"/>
    <n v="3"/>
    <n v="30"/>
    <n v="2"/>
    <n v="22490513"/>
    <n v="24960000"/>
    <n v="289859"/>
    <n v="11144"/>
    <n v="272394"/>
    <n v="0"/>
    <n v="0"/>
    <n v="0"/>
    <m/>
    <n v="0"/>
    <n v="0"/>
    <n v="0"/>
    <m/>
    <m/>
    <d v="2021-03-30T00:00:00"/>
    <n v="1"/>
    <s v="O"/>
    <n v="1"/>
    <n v="30"/>
    <n v="0"/>
    <m/>
    <m/>
    <m/>
    <m/>
    <m/>
    <m/>
    <n v="1"/>
    <n v="1"/>
    <m/>
    <m/>
    <n v="116754"/>
    <s v="CREDITOS DE CONSUMO"/>
    <n v="0"/>
    <n v="0"/>
    <n v="890480123"/>
    <s v="UNIVERSIDAD DE CARTAGENA"/>
    <n v="5"/>
    <m/>
    <m/>
    <m/>
    <m/>
    <n v="2"/>
    <n v="7"/>
    <n v="2"/>
  </r>
  <r>
    <n v="59565"/>
    <s v="C"/>
    <n v="7454017"/>
    <x v="0"/>
    <n v="4"/>
    <n v="550024418"/>
    <d v="2020-09-21T00:00:00"/>
    <d v="2023-12-30T00:00:00"/>
    <n v="0"/>
    <n v="1"/>
    <n v="3"/>
    <n v="30"/>
    <n v="2"/>
    <n v="22490513"/>
    <n v="24960000"/>
    <n v="110951"/>
    <n v="4265"/>
    <n v="104248"/>
    <n v="0"/>
    <n v="0"/>
    <n v="0"/>
    <m/>
    <n v="0"/>
    <n v="0"/>
    <n v="0"/>
    <m/>
    <m/>
    <d v="2021-03-30T00:00:00"/>
    <n v="1"/>
    <s v="O"/>
    <n v="1"/>
    <n v="30"/>
    <n v="0"/>
    <m/>
    <m/>
    <m/>
    <m/>
    <m/>
    <m/>
    <n v="1"/>
    <n v="1"/>
    <m/>
    <m/>
    <n v="44683"/>
    <s v="CREDITOS DE CONSUMO"/>
    <n v="0"/>
    <n v="0"/>
    <n v="890480123"/>
    <s v="UNIVERSIDAD DE CARTAGENA"/>
    <n v="5"/>
    <m/>
    <m/>
    <m/>
    <m/>
    <n v="2"/>
    <n v="7"/>
    <n v="2"/>
  </r>
  <r>
    <n v="60583"/>
    <s v="C"/>
    <n v="7454017"/>
    <x v="0"/>
    <n v="4"/>
    <n v="550024419"/>
    <d v="2020-09-21T00:00:00"/>
    <d v="2023-12-30T00:00:00"/>
    <n v="0"/>
    <n v="1"/>
    <n v="3"/>
    <n v="30"/>
    <n v="2"/>
    <n v="22490513"/>
    <n v="24960000"/>
    <n v="112822"/>
    <n v="4337"/>
    <n v="106029"/>
    <n v="0"/>
    <n v="0"/>
    <n v="0"/>
    <m/>
    <n v="0"/>
    <n v="0"/>
    <n v="0"/>
    <m/>
    <m/>
    <d v="2021-03-30T00:00:00"/>
    <n v="1"/>
    <s v="O"/>
    <n v="1"/>
    <n v="30"/>
    <n v="0"/>
    <m/>
    <m/>
    <m/>
    <m/>
    <m/>
    <m/>
    <n v="1"/>
    <n v="1"/>
    <m/>
    <m/>
    <n v="45446"/>
    <s v="CREDITOS DE CONSUMO"/>
    <n v="0"/>
    <n v="0"/>
    <n v="890480123"/>
    <s v="UNIVERSIDAD DE CARTAGENA"/>
    <n v="5"/>
    <m/>
    <m/>
    <m/>
    <m/>
    <n v="2"/>
    <n v="7"/>
    <n v="2"/>
  </r>
  <r>
    <n v="41302"/>
    <s v="C"/>
    <n v="7454017"/>
    <x v="0"/>
    <n v="4"/>
    <n v="550024558"/>
    <d v="2020-10-03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20650"/>
    <s v="C"/>
    <n v="7454017"/>
    <x v="0"/>
    <n v="4"/>
    <n v="550024601"/>
    <d v="2020-10-15T00:00:00"/>
    <d v="2023-12-30T00:00:00"/>
    <n v="0"/>
    <n v="1"/>
    <n v="3"/>
    <n v="30"/>
    <n v="2"/>
    <n v="22490513"/>
    <n v="24960000"/>
    <n v="38462"/>
    <n v="1479"/>
    <n v="36141"/>
    <n v="0"/>
    <n v="0"/>
    <n v="0"/>
    <m/>
    <n v="0"/>
    <n v="0"/>
    <n v="0"/>
    <m/>
    <m/>
    <d v="2021-03-30T00:00:00"/>
    <n v="1"/>
    <s v="O"/>
    <n v="1"/>
    <n v="30"/>
    <n v="0"/>
    <m/>
    <m/>
    <m/>
    <m/>
    <m/>
    <m/>
    <n v="1"/>
    <n v="1"/>
    <m/>
    <m/>
    <n v="15491"/>
    <s v="CREDITOS DE CONSUMO"/>
    <n v="0"/>
    <n v="0"/>
    <n v="890480123"/>
    <s v="UNIVERSIDAD DE CARTAGENA"/>
    <n v="5"/>
    <m/>
    <m/>
    <m/>
    <m/>
    <n v="2"/>
    <n v="7"/>
    <n v="2"/>
  </r>
  <r>
    <n v="41302"/>
    <s v="C"/>
    <n v="7454017"/>
    <x v="0"/>
    <n v="4"/>
    <n v="550024602"/>
    <d v="2020-10-15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42955"/>
    <s v="C"/>
    <n v="7454017"/>
    <x v="0"/>
    <n v="4"/>
    <n v="550024821"/>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42955"/>
    <s v="C"/>
    <n v="7454017"/>
    <x v="0"/>
    <n v="4"/>
    <n v="550024822"/>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1751"/>
    <s v="C"/>
    <n v="7454017"/>
    <x v="0"/>
    <n v="4"/>
    <n v="550025496"/>
    <d v="2021-02-28T00:00:00"/>
    <d v="2021-04-30T00:00:00"/>
    <n v="0"/>
    <n v="1"/>
    <n v="0"/>
    <n v="30"/>
    <n v="2"/>
    <n v="0"/>
    <n v="0"/>
    <n v="6000"/>
    <n v="6000"/>
    <n v="3065"/>
    <n v="0"/>
    <n v="0"/>
    <n v="0"/>
    <m/>
    <n v="0"/>
    <n v="0"/>
    <n v="0"/>
    <m/>
    <m/>
    <d v="2021-03-30T00:00:00"/>
    <n v="1"/>
    <s v="O"/>
    <n v="1"/>
    <n v="30"/>
    <n v="0"/>
    <m/>
    <m/>
    <m/>
    <m/>
    <m/>
    <m/>
    <n v="1"/>
    <n v="1"/>
    <m/>
    <m/>
    <n v="1314"/>
    <s v="CREDITOS DE CONSUMO"/>
    <n v="0"/>
    <n v="0"/>
    <n v="890480123"/>
    <s v="UNIVERSIDAD DE CARTAGENA"/>
    <n v="5"/>
    <m/>
    <m/>
    <m/>
    <m/>
    <n v="2"/>
    <n v="7"/>
    <n v="2"/>
  </r>
  <r>
    <n v="3428"/>
    <s v="C"/>
    <n v="7454017"/>
    <x v="0"/>
    <n v="4"/>
    <n v="550025682"/>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645984"/>
    <s v="C"/>
    <n v="7535023"/>
    <x v="0"/>
    <n v="4"/>
    <n v="15725"/>
    <d v="2019-05-22T00:00:00"/>
    <d v="2024-05-30T00:00:00"/>
    <n v="0"/>
    <n v="1"/>
    <n v="31"/>
    <n v="30"/>
    <n v="2"/>
    <n v="17726461"/>
    <n v="19240000"/>
    <n v="82794911"/>
    <n v="2090146"/>
    <n v="48841240"/>
    <n v="0"/>
    <n v="0"/>
    <n v="0"/>
    <m/>
    <n v="0"/>
    <n v="0"/>
    <n v="0"/>
    <m/>
    <m/>
    <d v="2021-03-30T00:00:00"/>
    <n v="1"/>
    <s v="O"/>
    <n v="1"/>
    <n v="30"/>
    <n v="0"/>
    <m/>
    <m/>
    <m/>
    <m/>
    <m/>
    <m/>
    <n v="1"/>
    <n v="1"/>
    <m/>
    <m/>
    <n v="48195256"/>
    <s v="CREDITOS DE CONSUMO"/>
    <n v="0"/>
    <n v="0"/>
    <n v="890480123"/>
    <s v="UNIVERSIDAD DE CARTAGENA"/>
    <n v="5"/>
    <m/>
    <m/>
    <m/>
    <m/>
    <n v="1"/>
    <n v="7"/>
    <n v="2"/>
  </r>
  <r>
    <n v="6675121"/>
    <s v="C"/>
    <n v="7547871"/>
    <x v="0"/>
    <n v="4"/>
    <n v="17145"/>
    <d v="2020-04-08T00:00:00"/>
    <d v="2026-04-30T00:00:00"/>
    <n v="0"/>
    <n v="1"/>
    <n v="11"/>
    <n v="30"/>
    <n v="2"/>
    <n v="17726461"/>
    <n v="19240000"/>
    <n v="8533926"/>
    <n v="193323"/>
    <n v="7734948"/>
    <n v="0"/>
    <n v="0"/>
    <n v="0"/>
    <m/>
    <n v="0"/>
    <n v="0"/>
    <n v="0"/>
    <m/>
    <m/>
    <d v="2021-03-30T00:00:00"/>
    <n v="1"/>
    <s v="O"/>
    <n v="1"/>
    <n v="30"/>
    <n v="0"/>
    <m/>
    <m/>
    <m/>
    <m/>
    <m/>
    <m/>
    <n v="1"/>
    <n v="1"/>
    <m/>
    <m/>
    <n v="1059827"/>
    <s v="CREDITOS DE CONSUMO"/>
    <n v="0"/>
    <n v="0"/>
    <n v="890480123"/>
    <s v="UNIVERSIDAD DE CARTAGENA"/>
    <n v="5"/>
    <m/>
    <m/>
    <m/>
    <m/>
    <n v="1"/>
    <n v="7"/>
    <n v="2"/>
  </r>
  <r>
    <n v="9086185"/>
    <s v="C"/>
    <n v="7547871"/>
    <x v="0"/>
    <n v="4"/>
    <n v="18000"/>
    <d v="2020-12-31T00:00:00"/>
    <d v="2026-05-31T00:00:00"/>
    <n v="0"/>
    <n v="1"/>
    <n v="3"/>
    <n v="30"/>
    <n v="2"/>
    <n v="9568969"/>
    <n v="10000000"/>
    <n v="10918710"/>
    <n v="215912"/>
    <n v="10528823"/>
    <n v="0"/>
    <n v="0"/>
    <n v="0"/>
    <m/>
    <n v="0"/>
    <n v="0"/>
    <n v="0"/>
    <m/>
    <m/>
    <d v="2021-03-30T00:00:00"/>
    <n v="1"/>
    <s v="O"/>
    <n v="1"/>
    <n v="30"/>
    <n v="0"/>
    <m/>
    <m/>
    <m/>
    <m/>
    <m/>
    <m/>
    <n v="1"/>
    <n v="1"/>
    <m/>
    <m/>
    <n v="1442638"/>
    <s v="CREDITOS DE CONSUMO"/>
    <n v="0"/>
    <n v="0"/>
    <n v="890480123"/>
    <s v="UNIVERSIDAD DE CARTAGENA"/>
    <n v="5"/>
    <m/>
    <m/>
    <m/>
    <m/>
    <n v="1"/>
    <n v="7"/>
    <n v="2"/>
  </r>
  <r>
    <n v="86519481"/>
    <s v="C"/>
    <n v="7547871"/>
    <x v="2"/>
    <n v="4"/>
    <n v="18001"/>
    <d v="2020-12-31T00:00:00"/>
    <d v="2027-12-31T00:00:00"/>
    <n v="30"/>
    <n v="1"/>
    <n v="1"/>
    <n v="30"/>
    <n v="2"/>
    <n v="9568969"/>
    <n v="10000000"/>
    <n v="101895298"/>
    <n v="1668976"/>
    <n v="100256415"/>
    <n v="799174"/>
    <n v="0"/>
    <n v="0"/>
    <m/>
    <n v="0"/>
    <n v="0"/>
    <n v="0"/>
    <m/>
    <m/>
    <d v="2021-03-23T00:00:00"/>
    <n v="1"/>
    <s v="O"/>
    <n v="1"/>
    <n v="30"/>
    <n v="951005"/>
    <m/>
    <m/>
    <m/>
    <m/>
    <m/>
    <m/>
    <n v="1"/>
    <n v="1"/>
    <m/>
    <m/>
    <n v="13736934"/>
    <s v="CREDITOS DE CONSUMO"/>
    <n v="0"/>
    <n v="0"/>
    <m/>
    <m/>
    <n v="5"/>
    <m/>
    <m/>
    <m/>
    <m/>
    <n v="1"/>
    <n v="7"/>
    <n v="2"/>
  </r>
  <r>
    <n v="498819"/>
    <s v="C"/>
    <n v="7882443"/>
    <x v="3"/>
    <n v="4"/>
    <n v="11732"/>
    <d v="2016-10-27T00:00:00"/>
    <d v="2023-10-27T00:00:00"/>
    <n v="0"/>
    <n v="1"/>
    <n v="53"/>
    <n v="30"/>
    <n v="2"/>
    <n v="13121400"/>
    <n v="13940000"/>
    <n v="31856000"/>
    <n v="581628"/>
    <n v="15222661"/>
    <n v="8812"/>
    <n v="0"/>
    <n v="44790000"/>
    <s v="                              "/>
    <n v="0"/>
    <n v="0"/>
    <n v="0"/>
    <m/>
    <m/>
    <d v="2021-03-30T00:00:00"/>
    <n v="3"/>
    <s v="O"/>
    <n v="1"/>
    <n v="30"/>
    <n v="0"/>
    <m/>
    <m/>
    <m/>
    <m/>
    <m/>
    <m/>
    <n v="1"/>
    <n v="1"/>
    <m/>
    <m/>
    <n v="14723842"/>
    <s v="CREDITOS DE CONSUMO"/>
    <n v="0"/>
    <n v="0"/>
    <n v="890480123"/>
    <s v="UNIVERSIDAD DE CARTAGENA"/>
    <n v="5"/>
    <m/>
    <m/>
    <m/>
    <m/>
    <n v="1"/>
    <n v="7"/>
    <n v="2"/>
  </r>
  <r>
    <n v="716704"/>
    <s v="C"/>
    <n v="7882443"/>
    <x v="0"/>
    <n v="4"/>
    <n v="14827"/>
    <d v="2018-10-31T00:00:00"/>
    <d v="2025-10-31T00:00:00"/>
    <n v="0"/>
    <n v="1"/>
    <n v="29"/>
    <n v="30"/>
    <n v="2"/>
    <n v="17726461"/>
    <n v="19240000"/>
    <n v="28000000"/>
    <n v="584019"/>
    <n v="21871936"/>
    <n v="0"/>
    <n v="0"/>
    <n v="0"/>
    <m/>
    <n v="0"/>
    <n v="0"/>
    <n v="0"/>
    <m/>
    <m/>
    <d v="2021-03-30T00:00:00"/>
    <n v="1"/>
    <s v="O"/>
    <n v="1"/>
    <n v="30"/>
    <n v="0"/>
    <m/>
    <m/>
    <m/>
    <m/>
    <m/>
    <m/>
    <n v="1"/>
    <n v="1"/>
    <m/>
    <m/>
    <n v="21155232"/>
    <s v="CREDITOS DE CONSUMO"/>
    <n v="0"/>
    <n v="0"/>
    <n v="890480123"/>
    <s v="UNIVERSIDAD DE CARTAGENA"/>
    <n v="5"/>
    <m/>
    <m/>
    <m/>
    <m/>
    <n v="1"/>
    <n v="7"/>
    <n v="2"/>
  </r>
  <r>
    <n v="10746616"/>
    <s v="C"/>
    <n v="7882591"/>
    <x v="0"/>
    <n v="4"/>
    <n v="13934"/>
    <d v="2018-04-23T00:00:00"/>
    <d v="2025-04-23T00:00:00"/>
    <n v="7"/>
    <n v="1"/>
    <n v="34"/>
    <n v="30"/>
    <n v="2"/>
    <n v="17726461"/>
    <n v="19240000"/>
    <n v="63400000"/>
    <n v="1322385"/>
    <n v="45914826"/>
    <n v="158144"/>
    <n v="0"/>
    <n v="0"/>
    <m/>
    <n v="0"/>
    <n v="0"/>
    <n v="0"/>
    <m/>
    <m/>
    <d v="2021-03-30T00:00:00"/>
    <n v="1"/>
    <s v="O"/>
    <n v="1"/>
    <n v="30"/>
    <n v="33025"/>
    <m/>
    <m/>
    <m/>
    <m/>
    <m/>
    <m/>
    <n v="1"/>
    <n v="1"/>
    <m/>
    <m/>
    <n v="35168210"/>
    <s v="CREDITOS DE CONSUMO"/>
    <n v="0"/>
    <n v="0"/>
    <n v="890480123"/>
    <s v="UNIVERSIDAD DE CARTAGENA"/>
    <n v="5"/>
    <m/>
    <m/>
    <m/>
    <m/>
    <n v="1"/>
    <n v="7"/>
    <n v="2"/>
  </r>
  <r>
    <n v="365777"/>
    <s v="C"/>
    <n v="7882591"/>
    <x v="0"/>
    <n v="4"/>
    <n v="17157"/>
    <d v="2020-04-16T00:00:00"/>
    <d v="2022-10-30T00:00:00"/>
    <n v="0"/>
    <n v="1"/>
    <n v="11"/>
    <n v="30"/>
    <n v="2"/>
    <n v="12185828"/>
    <n v="12890000"/>
    <n v="2340000"/>
    <n v="90876"/>
    <n v="1562779"/>
    <n v="0"/>
    <n v="0"/>
    <n v="0"/>
    <m/>
    <n v="0"/>
    <n v="0"/>
    <n v="0"/>
    <m/>
    <m/>
    <d v="2021-03-30T00:00:00"/>
    <n v="1"/>
    <s v="O"/>
    <n v="1"/>
    <n v="30"/>
    <n v="0"/>
    <m/>
    <m/>
    <m/>
    <m/>
    <m/>
    <m/>
    <n v="1"/>
    <n v="1"/>
    <m/>
    <m/>
    <n v="1197002"/>
    <s v="CREDITOS DE CONSUMO"/>
    <n v="0"/>
    <n v="0"/>
    <n v="890480123"/>
    <s v="UNIVERSIDAD DE CARTAGENA"/>
    <n v="5"/>
    <m/>
    <m/>
    <m/>
    <m/>
    <n v="1"/>
    <n v="7"/>
    <n v="2"/>
  </r>
  <r>
    <n v="984112"/>
    <s v="C"/>
    <n v="7882591"/>
    <x v="0"/>
    <n v="4"/>
    <n v="17824"/>
    <d v="2020-11-23T00:00:00"/>
    <d v="2022-11-30T00:00:00"/>
    <n v="0"/>
    <n v="1"/>
    <n v="4"/>
    <n v="30"/>
    <n v="2"/>
    <n v="15881442"/>
    <n v="17090000"/>
    <n v="4921319"/>
    <n v="240684"/>
    <n v="4204611"/>
    <n v="0"/>
    <n v="0"/>
    <n v="0"/>
    <m/>
    <n v="0"/>
    <n v="0"/>
    <n v="0"/>
    <m/>
    <m/>
    <d v="2021-03-30T00:00:00"/>
    <n v="1"/>
    <s v="O"/>
    <n v="1"/>
    <n v="30"/>
    <n v="0"/>
    <m/>
    <m/>
    <m/>
    <m/>
    <m/>
    <m/>
    <n v="1"/>
    <n v="1"/>
    <m/>
    <m/>
    <n v="3220499"/>
    <s v="CREDITOS DE CONSUMO"/>
    <n v="0"/>
    <n v="0"/>
    <n v="890480123"/>
    <s v="UNIVERSIDAD DE CARTAGENA"/>
    <n v="5"/>
    <m/>
    <m/>
    <m/>
    <m/>
    <n v="1"/>
    <n v="7"/>
    <n v="2"/>
  </r>
  <r>
    <n v="0"/>
    <s v="C"/>
    <n v="7918533"/>
    <x v="0"/>
    <n v="4"/>
    <n v="17051"/>
    <d v="2020-03-06T00:00:00"/>
    <d v="2025-03-30T00:00:00"/>
    <n v="0"/>
    <n v="1"/>
    <n v="12"/>
    <n v="30"/>
    <n v="2"/>
    <n v="17726461"/>
    <n v="19240000"/>
    <n v="3000000"/>
    <n v="75735"/>
    <n v="2577545"/>
    <n v="0"/>
    <n v="0"/>
    <n v="0"/>
    <m/>
    <n v="0"/>
    <n v="0"/>
    <n v="0"/>
    <m/>
    <m/>
    <d v="2021-03-30T00:00:00"/>
    <n v="1"/>
    <s v="O"/>
    <n v="1"/>
    <n v="30"/>
    <n v="0"/>
    <m/>
    <m/>
    <m/>
    <m/>
    <m/>
    <m/>
    <n v="1"/>
    <n v="1"/>
    <m/>
    <m/>
    <n v="2643402"/>
    <s v="CREDITOS DE CONSUMO"/>
    <n v="0"/>
    <n v="0"/>
    <n v="890480123"/>
    <s v="UNIVERSIDAD DE CARTAGENA"/>
    <n v="5"/>
    <m/>
    <m/>
    <m/>
    <m/>
    <n v="1"/>
    <n v="7"/>
    <n v="2"/>
  </r>
  <r>
    <n v="4503654"/>
    <s v="C"/>
    <n v="7919910"/>
    <x v="0"/>
    <n v="4"/>
    <n v="18239"/>
    <d v="2021-03-03T00:00:00"/>
    <d v="2023-03-30T00:00:00"/>
    <n v="0"/>
    <n v="1"/>
    <n v="1"/>
    <n v="30"/>
    <n v="2"/>
    <n v="15881442"/>
    <n v="17090000"/>
    <n v="5266000"/>
    <n v="257542"/>
    <n v="5008458"/>
    <n v="0"/>
    <n v="0"/>
    <n v="0"/>
    <m/>
    <n v="0"/>
    <n v="0"/>
    <n v="0"/>
    <m/>
    <m/>
    <d v="2021-03-30T00:00:00"/>
    <n v="9"/>
    <s v="O"/>
    <n v="1"/>
    <n v="30"/>
    <n v="0"/>
    <m/>
    <m/>
    <m/>
    <m/>
    <m/>
    <m/>
    <n v="1"/>
    <n v="1"/>
    <m/>
    <m/>
    <n v="504804"/>
    <s v="CREDITOS DE CONSUMO"/>
    <n v="0"/>
    <n v="0"/>
    <n v="890480123"/>
    <s v="UNIVERSIDAD DE CARTAGENA"/>
    <n v="5"/>
    <m/>
    <m/>
    <m/>
    <m/>
    <n v="1"/>
    <n v="7"/>
    <n v="2"/>
  </r>
  <r>
    <n v="4611310"/>
    <s v="C"/>
    <n v="7920445"/>
    <x v="0"/>
    <n v="4"/>
    <n v="17148"/>
    <d v="2020-04-08T00:00:00"/>
    <d v="2022-10-30T00:00:00"/>
    <n v="0"/>
    <n v="1"/>
    <n v="11"/>
    <n v="30"/>
    <n v="2"/>
    <n v="12185828"/>
    <n v="12890000"/>
    <n v="8638989"/>
    <n v="335502"/>
    <n v="5750472"/>
    <n v="0"/>
    <n v="0"/>
    <n v="0"/>
    <m/>
    <n v="0"/>
    <n v="0"/>
    <n v="0"/>
    <m/>
    <m/>
    <d v="2021-03-30T00:00:00"/>
    <n v="1"/>
    <s v="O"/>
    <n v="1"/>
    <n v="30"/>
    <n v="0"/>
    <m/>
    <m/>
    <m/>
    <m/>
    <m/>
    <m/>
    <n v="1"/>
    <n v="1"/>
    <m/>
    <m/>
    <n v="1139162"/>
    <s v="CREDITOS DE CONSUMO"/>
    <n v="0"/>
    <n v="0"/>
    <n v="890480123"/>
    <s v="UNIVERSIDAD DE CARTAGENA"/>
    <n v="5"/>
    <m/>
    <m/>
    <m/>
    <m/>
    <n v="1"/>
    <n v="7"/>
    <n v="2"/>
  </r>
  <r>
    <n v="2420753"/>
    <s v="C"/>
    <n v="7920445"/>
    <x v="0"/>
    <n v="4"/>
    <n v="18197"/>
    <d v="2021-02-18T00:00:00"/>
    <d v="2023-02-28T00:00:00"/>
    <n v="0"/>
    <n v="1"/>
    <n v="2"/>
    <n v="30"/>
    <n v="2"/>
    <n v="15881442"/>
    <n v="17090000"/>
    <n v="3300000"/>
    <n v="161391"/>
    <n v="3018768"/>
    <n v="0"/>
    <n v="0"/>
    <n v="0"/>
    <m/>
    <n v="0"/>
    <n v="0"/>
    <n v="0"/>
    <m/>
    <m/>
    <d v="2021-03-30T00:00:00"/>
    <n v="9"/>
    <s v="O"/>
    <n v="1"/>
    <n v="30"/>
    <n v="0"/>
    <m/>
    <m/>
    <m/>
    <m/>
    <m/>
    <m/>
    <n v="1"/>
    <n v="1"/>
    <m/>
    <m/>
    <n v="598015"/>
    <s v="CREDITOS DE CONSUMO"/>
    <n v="0"/>
    <n v="0"/>
    <n v="890480123"/>
    <s v="UNIVERSIDAD DE CARTAGENA"/>
    <n v="5"/>
    <m/>
    <m/>
    <m/>
    <m/>
    <n v="1"/>
    <n v="7"/>
    <n v="2"/>
  </r>
  <r>
    <n v="7485704"/>
    <s v="C"/>
    <n v="7920492"/>
    <x v="0"/>
    <n v="4"/>
    <n v="15021"/>
    <d v="2020-10-29T00:00:00"/>
    <d v="2026-04-18T00:00:00"/>
    <n v="0"/>
    <n v="1"/>
    <n v="5"/>
    <n v="30"/>
    <n v="2"/>
    <n v="12185828"/>
    <n v="12890000"/>
    <n v="12092065"/>
    <n v="255044"/>
    <n v="11339940"/>
    <n v="0"/>
    <n v="0"/>
    <n v="0"/>
    <m/>
    <n v="0"/>
    <n v="0"/>
    <n v="0"/>
    <m/>
    <m/>
    <d v="2021-03-30T00:00:00"/>
    <n v="1"/>
    <s v="O"/>
    <n v="1"/>
    <n v="30"/>
    <n v="0"/>
    <m/>
    <m/>
    <m/>
    <m/>
    <m/>
    <m/>
    <n v="1"/>
    <n v="1"/>
    <m/>
    <m/>
    <n v="3854236"/>
    <s v="CREDITOS DE CONSUMO"/>
    <n v="0"/>
    <n v="0"/>
    <n v="890480123"/>
    <s v="UNIVERSIDAD DE CARTAGENA"/>
    <n v="5"/>
    <m/>
    <m/>
    <m/>
    <m/>
    <n v="1"/>
    <n v="7"/>
    <n v="1"/>
  </r>
  <r>
    <n v="3232685"/>
    <s v="C"/>
    <n v="7920607"/>
    <x v="0"/>
    <n v="4"/>
    <n v="17904"/>
    <d v="2020-12-21T00:00:00"/>
    <d v="2022-12-30T00:00:00"/>
    <n v="0"/>
    <n v="1"/>
    <n v="3"/>
    <n v="30"/>
    <n v="2"/>
    <n v="15881442"/>
    <n v="17090000"/>
    <n v="5266000"/>
    <n v="257542"/>
    <n v="4694473"/>
    <n v="0"/>
    <n v="0"/>
    <n v="0"/>
    <m/>
    <n v="0"/>
    <n v="0"/>
    <n v="0"/>
    <m/>
    <m/>
    <d v="2021-03-30T00:00:00"/>
    <n v="1"/>
    <s v="O"/>
    <n v="1"/>
    <n v="30"/>
    <n v="0"/>
    <m/>
    <m/>
    <m/>
    <m/>
    <m/>
    <m/>
    <n v="1"/>
    <n v="1"/>
    <m/>
    <m/>
    <n v="1461788"/>
    <s v="CREDITOS DE CONSUMO"/>
    <n v="0"/>
    <n v="0"/>
    <n v="890480123"/>
    <s v="UNIVERSIDAD DE CARTAGENA"/>
    <n v="5"/>
    <m/>
    <m/>
    <m/>
    <m/>
    <n v="1"/>
    <n v="7"/>
    <n v="2"/>
  </r>
  <r>
    <n v="7158659"/>
    <s v="C"/>
    <n v="7920607"/>
    <x v="0"/>
    <n v="4"/>
    <n v="18023"/>
    <d v="2020-12-31T00:00:00"/>
    <d v="2025-12-31T00:00:00"/>
    <n v="0"/>
    <n v="1"/>
    <n v="3"/>
    <n v="30"/>
    <n v="2"/>
    <n v="16011168"/>
    <n v="17240000"/>
    <n v="10755328"/>
    <n v="261613"/>
    <n v="10395732"/>
    <n v="0"/>
    <n v="0"/>
    <n v="0"/>
    <m/>
    <n v="0"/>
    <n v="0"/>
    <n v="0"/>
    <m/>
    <m/>
    <d v="2021-03-30T00:00:00"/>
    <n v="1"/>
    <s v="O"/>
    <n v="1"/>
    <n v="30"/>
    <n v="0"/>
    <m/>
    <m/>
    <m/>
    <m/>
    <m/>
    <m/>
    <n v="1"/>
    <n v="1"/>
    <m/>
    <m/>
    <n v="3237073"/>
    <s v="CREDITOS DE CONSUMO"/>
    <n v="0"/>
    <n v="0"/>
    <n v="890480123"/>
    <s v="UNIVERSIDAD DE CARTAGENA"/>
    <n v="5"/>
    <m/>
    <m/>
    <m/>
    <m/>
    <n v="1"/>
    <n v="7"/>
    <n v="2"/>
  </r>
  <r>
    <n v="1652123"/>
    <s v="C"/>
    <n v="7920607"/>
    <x v="0"/>
    <n v="4"/>
    <n v="18140"/>
    <d v="2021-02-03T00:00:00"/>
    <d v="2021-06-28T00:00:00"/>
    <n v="0"/>
    <n v="1"/>
    <n v="1"/>
    <n v="30"/>
    <n v="2"/>
    <n v="13121400"/>
    <n v="13940000"/>
    <n v="2426000"/>
    <n v="26527"/>
    <n v="2399196"/>
    <n v="0"/>
    <n v="0"/>
    <n v="0"/>
    <m/>
    <n v="0"/>
    <n v="0"/>
    <n v="0"/>
    <n v="2426000"/>
    <n v="6"/>
    <d v="2021-03-30T00:00:00"/>
    <n v="1"/>
    <s v="O"/>
    <n v="1"/>
    <n v="30"/>
    <n v="0"/>
    <m/>
    <m/>
    <m/>
    <m/>
    <m/>
    <m/>
    <n v="1"/>
    <n v="1"/>
    <m/>
    <m/>
    <n v="747073"/>
    <s v="CREDITOS DE CONSUMO"/>
    <n v="0"/>
    <n v="0"/>
    <n v="890480123"/>
    <s v="UNIVERSIDAD DE CARTAGENA"/>
    <n v="5"/>
    <m/>
    <m/>
    <m/>
    <m/>
    <n v="1"/>
    <n v="7"/>
    <n v="2"/>
  </r>
  <r>
    <n v="1170646"/>
    <s v="C"/>
    <n v="7920607"/>
    <x v="0"/>
    <n v="4"/>
    <n v="18288"/>
    <d v="2021-03-24T00:00:00"/>
    <d v="2021-09-30T00:00:00"/>
    <n v="0"/>
    <n v="1"/>
    <n v="0"/>
    <n v="30"/>
    <n v="2"/>
    <n v="13121400"/>
    <n v="13940000"/>
    <n v="1700000"/>
    <n v="294275"/>
    <n v="1700000"/>
    <n v="0"/>
    <n v="0"/>
    <n v="0"/>
    <m/>
    <n v="0"/>
    <n v="0"/>
    <n v="0"/>
    <m/>
    <m/>
    <d v="2021-03-30T00:00:00"/>
    <n v="1"/>
    <s v="O"/>
    <n v="1"/>
    <n v="30"/>
    <n v="0"/>
    <m/>
    <m/>
    <m/>
    <m/>
    <m/>
    <m/>
    <n v="1"/>
    <n v="1"/>
    <m/>
    <m/>
    <n v="529354"/>
    <s v="CREDITOS DE CONSUMO"/>
    <n v="0"/>
    <n v="0"/>
    <n v="890480123"/>
    <s v="UNIVERSIDAD DE CARTAGENA"/>
    <n v="5"/>
    <m/>
    <m/>
    <m/>
    <m/>
    <n v="1"/>
    <n v="7"/>
    <n v="2"/>
  </r>
  <r>
    <n v="85549585"/>
    <s v="C"/>
    <n v="7920607"/>
    <x v="1"/>
    <n v="4"/>
    <n v="12476"/>
    <d v="2020-10-29T00:00:00"/>
    <d v="2029-07-30T00:00:00"/>
    <n v="0"/>
    <n v="1"/>
    <n v="5"/>
    <n v="30"/>
    <n v="2"/>
    <n v="12185828"/>
    <n v="12890000"/>
    <n v="127742773"/>
    <n v="1983956"/>
    <n v="124234233"/>
    <n v="0"/>
    <n v="0"/>
    <n v="468360000"/>
    <s v="                              "/>
    <n v="0"/>
    <n v="0"/>
    <n v="0"/>
    <m/>
    <m/>
    <d v="2021-03-30T00:00:00"/>
    <n v="2"/>
    <s v="O"/>
    <n v="1"/>
    <n v="30"/>
    <n v="0"/>
    <n v="2"/>
    <n v="0"/>
    <n v="1"/>
    <n v="0"/>
    <n v="0"/>
    <n v="0"/>
    <n v="1"/>
    <n v="1"/>
    <m/>
    <m/>
    <n v="38684648"/>
    <s v="CREDITO DE VIVIENDA"/>
    <n v="0"/>
    <n v="0"/>
    <n v="890480123"/>
    <s v="UNIVERSIDAD DE CARTAGENA"/>
    <n v="3"/>
    <n v="6"/>
    <d v="2020-04-30T00:00:00"/>
    <s v="A"/>
    <n v="3"/>
    <n v="1"/>
    <n v="7"/>
    <n v="1"/>
  </r>
  <r>
    <n v="119041666"/>
    <s v="C"/>
    <n v="7921644"/>
    <x v="6"/>
    <n v="4"/>
    <n v="15197"/>
    <d v="2019-02-01T00:00:00"/>
    <d v="2029-02-01T00:00:00"/>
    <n v="29"/>
    <n v="1"/>
    <n v="24"/>
    <n v="30"/>
    <n v="2"/>
    <n v="12185828"/>
    <n v="12890000"/>
    <n v="150000000"/>
    <n v="1807111"/>
    <n v="132111684"/>
    <n v="1296876"/>
    <n v="0"/>
    <n v="54000000"/>
    <s v="                              "/>
    <n v="0"/>
    <n v="0"/>
    <n v="0"/>
    <s v="2200000/2200000"/>
    <d v="2021-01-07T00:00:00"/>
    <d v="2021-03-05T00:00:00"/>
    <n v="2"/>
    <s v="O"/>
    <n v="1"/>
    <n v="30"/>
    <n v="1876"/>
    <n v="1"/>
    <n v="0"/>
    <n v="1"/>
    <n v="0"/>
    <n v="0"/>
    <n v="0"/>
    <n v="1"/>
    <n v="1"/>
    <m/>
    <m/>
    <n v="13070018"/>
    <s v="CREDITO DE VIVIENDA"/>
    <n v="0"/>
    <n v="0"/>
    <m/>
    <m/>
    <n v="5"/>
    <m/>
    <m/>
    <m/>
    <m/>
    <n v="1"/>
    <n v="7"/>
    <n v="2"/>
  </r>
  <r>
    <n v="611821"/>
    <s v="C"/>
    <n v="7921827"/>
    <x v="0"/>
    <n v="4"/>
    <n v="17750"/>
    <d v="2020-10-26T00:00:00"/>
    <d v="2021-10-30T00:00:00"/>
    <n v="0"/>
    <n v="1"/>
    <n v="5"/>
    <n v="30"/>
    <n v="2"/>
    <n v="19457481"/>
    <n v="21290000"/>
    <n v="1755606"/>
    <n v="162174"/>
    <n v="1064492"/>
    <n v="0"/>
    <n v="0"/>
    <n v="0"/>
    <m/>
    <n v="0"/>
    <n v="0"/>
    <n v="0"/>
    <m/>
    <m/>
    <d v="2021-03-30T00:00:00"/>
    <n v="1"/>
    <s v="O"/>
    <n v="1"/>
    <n v="30"/>
    <n v="0"/>
    <m/>
    <m/>
    <m/>
    <m/>
    <m/>
    <m/>
    <n v="1"/>
    <n v="1"/>
    <m/>
    <m/>
    <n v="452671"/>
    <s v="CREDITOS DE CONSUMO"/>
    <n v="0"/>
    <n v="0"/>
    <n v="890480123"/>
    <s v="UNIVERSIDAD DE CARTAGENA"/>
    <n v="5"/>
    <m/>
    <m/>
    <m/>
    <m/>
    <n v="1"/>
    <n v="7"/>
    <n v="2"/>
  </r>
  <r>
    <n v="0"/>
    <s v="C"/>
    <n v="7958274"/>
    <x v="0"/>
    <n v="4"/>
    <n v="15748"/>
    <d v="2020-10-29T00:00:00"/>
    <d v="2023-07-29T00:00:00"/>
    <n v="0"/>
    <n v="1"/>
    <n v="5"/>
    <n v="30"/>
    <n v="2"/>
    <n v="17726461"/>
    <n v="19240000"/>
    <n v="15655084"/>
    <n v="602810"/>
    <n v="13741619"/>
    <n v="5818"/>
    <n v="0"/>
    <n v="0"/>
    <m/>
    <n v="0"/>
    <n v="0"/>
    <n v="0"/>
    <m/>
    <m/>
    <d v="2021-03-30T00:00:00"/>
    <n v="1"/>
    <s v="O"/>
    <n v="1"/>
    <n v="30"/>
    <n v="0"/>
    <m/>
    <m/>
    <m/>
    <m/>
    <m/>
    <m/>
    <n v="1"/>
    <n v="1"/>
    <m/>
    <m/>
    <n v="20799896"/>
    <s v="CREDITOS DE CONSUMO"/>
    <n v="0"/>
    <n v="0"/>
    <n v="890480123"/>
    <s v="UNIVERSIDAD DE CARTAGENA"/>
    <n v="5"/>
    <m/>
    <m/>
    <m/>
    <m/>
    <n v="1"/>
    <n v="7"/>
    <n v="1"/>
  </r>
  <r>
    <n v="15918344"/>
    <s v="C"/>
    <n v="8311897"/>
    <x v="0"/>
    <n v="4"/>
    <n v="17213"/>
    <d v="2020-05-28T00:00:00"/>
    <d v="2027-05-30T00:00:00"/>
    <n v="0"/>
    <n v="1"/>
    <n v="10"/>
    <n v="30"/>
    <n v="2"/>
    <n v="17726461"/>
    <n v="19240000"/>
    <n v="21000000"/>
    <n v="438014"/>
    <n v="19632420"/>
    <n v="0"/>
    <n v="0"/>
    <n v="0"/>
    <m/>
    <n v="0"/>
    <n v="0"/>
    <n v="0"/>
    <m/>
    <m/>
    <d v="2021-03-30T00:00:00"/>
    <n v="1"/>
    <s v="O"/>
    <n v="1"/>
    <n v="30"/>
    <n v="0"/>
    <m/>
    <m/>
    <m/>
    <m/>
    <m/>
    <m/>
    <n v="1"/>
    <n v="1"/>
    <m/>
    <m/>
    <n v="3714076"/>
    <s v="CREDITOS DE CONSUMO"/>
    <n v="0"/>
    <n v="0"/>
    <n v="890480123"/>
    <s v="UNIVERSIDAD DE CARTAGENA"/>
    <n v="5"/>
    <m/>
    <m/>
    <m/>
    <m/>
    <n v="1"/>
    <n v="7"/>
    <n v="2"/>
  </r>
  <r>
    <n v="2354082"/>
    <s v="C"/>
    <n v="8311897"/>
    <x v="0"/>
    <n v="4"/>
    <n v="17922"/>
    <d v="2020-12-28T00:00:00"/>
    <d v="2023-04-30T00:00:00"/>
    <n v="0"/>
    <n v="1"/>
    <n v="3"/>
    <n v="30"/>
    <n v="2"/>
    <n v="16011168"/>
    <n v="17240000"/>
    <n v="3191714"/>
    <n v="137356"/>
    <n v="2903337"/>
    <n v="0"/>
    <n v="0"/>
    <n v="0"/>
    <m/>
    <n v="0"/>
    <n v="0"/>
    <n v="0"/>
    <m/>
    <m/>
    <d v="2021-03-30T00:00:00"/>
    <n v="1"/>
    <s v="O"/>
    <n v="1"/>
    <n v="30"/>
    <n v="0"/>
    <m/>
    <m/>
    <m/>
    <m/>
    <m/>
    <m/>
    <n v="1"/>
    <n v="1"/>
    <m/>
    <m/>
    <n v="549255"/>
    <s v="CREDITOS DE CONSUMO"/>
    <n v="0"/>
    <n v="0"/>
    <n v="890480123"/>
    <s v="UNIVERSIDAD DE CARTAGENA"/>
    <n v="5"/>
    <m/>
    <m/>
    <m/>
    <m/>
    <n v="1"/>
    <n v="7"/>
    <n v="2"/>
  </r>
  <r>
    <n v="5772254"/>
    <s v="C"/>
    <n v="8631157"/>
    <x v="0"/>
    <n v="4"/>
    <n v="17869"/>
    <d v="2020-12-09T00:00:00"/>
    <d v="2025-11-30T00:00:00"/>
    <n v="0"/>
    <n v="1"/>
    <n v="3"/>
    <n v="30"/>
    <n v="2"/>
    <n v="9568969"/>
    <n v="10000000"/>
    <n v="33904331"/>
    <n v="722636"/>
    <n v="32535849"/>
    <n v="0"/>
    <n v="0"/>
    <n v="0"/>
    <m/>
    <n v="0"/>
    <n v="0"/>
    <n v="0"/>
    <m/>
    <m/>
    <d v="2021-03-30T00:00:00"/>
    <n v="1"/>
    <s v="O"/>
    <n v="1"/>
    <n v="30"/>
    <n v="0"/>
    <m/>
    <m/>
    <m/>
    <m/>
    <m/>
    <m/>
    <n v="1"/>
    <n v="1"/>
    <m/>
    <m/>
    <n v="26763595"/>
    <s v="CREDITOS DE CONSUMO"/>
    <n v="0"/>
    <n v="0"/>
    <n v="890480123"/>
    <s v="UNIVERSIDAD DE CARTAGENA"/>
    <n v="5"/>
    <m/>
    <m/>
    <m/>
    <m/>
    <n v="1"/>
    <n v="7"/>
    <n v="2"/>
  </r>
  <r>
    <n v="137346"/>
    <s v="C"/>
    <n v="8631157"/>
    <x v="0"/>
    <n v="4"/>
    <n v="18183"/>
    <d v="2021-02-15T00:00:00"/>
    <d v="2021-07-28T00:00:00"/>
    <n v="0"/>
    <n v="1"/>
    <n v="0"/>
    <n v="30"/>
    <n v="2"/>
    <n v="13121400"/>
    <n v="13940000"/>
    <n v="962492"/>
    <n v="198859"/>
    <n v="774163"/>
    <n v="0"/>
    <n v="0"/>
    <n v="0"/>
    <m/>
    <n v="0"/>
    <n v="0"/>
    <n v="0"/>
    <m/>
    <m/>
    <d v="2021-03-30T00:00:00"/>
    <n v="1"/>
    <s v="O"/>
    <n v="1"/>
    <n v="30"/>
    <n v="0"/>
    <m/>
    <m/>
    <m/>
    <m/>
    <m/>
    <m/>
    <n v="1"/>
    <n v="1"/>
    <m/>
    <m/>
    <n v="636817"/>
    <s v="CREDITOS DE CONSUMO"/>
    <n v="0"/>
    <n v="0"/>
    <n v="890480123"/>
    <s v="UNIVERSIDAD DE CARTAGENA"/>
    <n v="5"/>
    <m/>
    <m/>
    <m/>
    <m/>
    <n v="1"/>
    <n v="7"/>
    <n v="2"/>
  </r>
  <r>
    <n v="1419297"/>
    <s v="C"/>
    <n v="8631157"/>
    <x v="0"/>
    <n v="4"/>
    <n v="18308"/>
    <d v="2021-03-31T00:00:00"/>
    <d v="2021-04-30T00:00:00"/>
    <n v="0"/>
    <n v="1"/>
    <n v="0"/>
    <n v="30"/>
    <n v="2"/>
    <n v="16011168"/>
    <n v="17240000"/>
    <n v="8000000"/>
    <n v="8106741"/>
    <n v="8000000"/>
    <n v="0"/>
    <n v="0"/>
    <n v="0"/>
    <m/>
    <n v="0"/>
    <n v="0"/>
    <n v="0"/>
    <m/>
    <m/>
    <d v="2021-03-31T00:00:00"/>
    <n v="1"/>
    <s v="O"/>
    <n v="1"/>
    <n v="30"/>
    <n v="0"/>
    <m/>
    <m/>
    <m/>
    <m/>
    <m/>
    <m/>
    <n v="1"/>
    <n v="1"/>
    <m/>
    <m/>
    <n v="6580703"/>
    <s v="CREDITOS DE CONSUMO"/>
    <n v="0"/>
    <n v="0"/>
    <n v="890480123"/>
    <s v="UNIVERSIDAD DE CARTAGENA"/>
    <n v="5"/>
    <m/>
    <m/>
    <m/>
    <m/>
    <n v="1"/>
    <n v="7"/>
    <n v="2"/>
  </r>
  <r>
    <n v="2512789"/>
    <s v="C"/>
    <n v="8673720"/>
    <x v="0"/>
    <n v="4"/>
    <n v="16387"/>
    <d v="2020-10-29T00:00:00"/>
    <d v="2024-12-03T00:00:00"/>
    <n v="0"/>
    <n v="1"/>
    <n v="5"/>
    <n v="30"/>
    <n v="2"/>
    <n v="17726461"/>
    <n v="19240000"/>
    <n v="10712789"/>
    <n v="308759"/>
    <n v="9919926"/>
    <n v="0"/>
    <n v="0"/>
    <n v="0"/>
    <m/>
    <n v="0"/>
    <n v="0"/>
    <n v="0"/>
    <m/>
    <m/>
    <d v="2021-03-30T00:00:00"/>
    <n v="1"/>
    <s v="O"/>
    <n v="1"/>
    <n v="30"/>
    <n v="0"/>
    <m/>
    <m/>
    <m/>
    <m/>
    <m/>
    <m/>
    <n v="1"/>
    <n v="1"/>
    <m/>
    <m/>
    <n v="7407137"/>
    <s v="CREDITOS DE CONSUMO"/>
    <n v="0"/>
    <n v="0"/>
    <n v="890480123"/>
    <s v="UNIVERSIDAD DE CARTAGENA"/>
    <n v="5"/>
    <m/>
    <m/>
    <m/>
    <m/>
    <n v="1"/>
    <n v="7"/>
    <n v="1"/>
  </r>
  <r>
    <n v="1850386"/>
    <s v="C"/>
    <n v="8673720"/>
    <x v="0"/>
    <n v="4"/>
    <n v="17289"/>
    <d v="2020-06-30T00:00:00"/>
    <d v="2025-06-30T00:00:00"/>
    <n v="30"/>
    <n v="1"/>
    <n v="7"/>
    <n v="30"/>
    <n v="2"/>
    <n v="17726461"/>
    <n v="19240000"/>
    <n v="8000000"/>
    <n v="201959"/>
    <n v="7304907"/>
    <n v="107760"/>
    <n v="0"/>
    <n v="0"/>
    <m/>
    <n v="0"/>
    <n v="0"/>
    <n v="0"/>
    <m/>
    <m/>
    <d v="2021-03-30T00:00:00"/>
    <n v="9"/>
    <s v="O"/>
    <n v="1"/>
    <n v="30"/>
    <n v="105069"/>
    <m/>
    <m/>
    <m/>
    <m/>
    <m/>
    <m/>
    <n v="1"/>
    <n v="1"/>
    <m/>
    <m/>
    <n v="5454521"/>
    <s v="CREDITOS DE CONSUMO"/>
    <n v="0"/>
    <n v="0"/>
    <n v="890480123"/>
    <s v="UNIVERSIDAD DE CARTAGENA"/>
    <n v="5"/>
    <m/>
    <m/>
    <m/>
    <m/>
    <n v="1"/>
    <n v="7"/>
    <n v="2"/>
  </r>
  <r>
    <n v="0"/>
    <s v="C"/>
    <n v="8678123"/>
    <x v="0"/>
    <n v="4"/>
    <n v="16544"/>
    <d v="2019-11-01T00:00:00"/>
    <d v="2022-11-01T00:00:00"/>
    <n v="0"/>
    <n v="1"/>
    <n v="17"/>
    <n v="30"/>
    <n v="2"/>
    <n v="17726461"/>
    <n v="19240000"/>
    <n v="3650000"/>
    <n v="131456"/>
    <n v="2159710"/>
    <n v="0"/>
    <n v="0"/>
    <n v="0"/>
    <m/>
    <n v="0"/>
    <n v="0"/>
    <n v="0"/>
    <m/>
    <m/>
    <d v="2021-03-30T00:00:00"/>
    <n v="1"/>
    <s v="O"/>
    <n v="1"/>
    <n v="30"/>
    <n v="0"/>
    <m/>
    <m/>
    <m/>
    <m/>
    <m/>
    <m/>
    <n v="1"/>
    <n v="1"/>
    <m/>
    <m/>
    <n v="4368271"/>
    <s v="CREDITOS DE CONSUMO"/>
    <n v="0"/>
    <n v="0"/>
    <n v="890480123"/>
    <s v="UNIVERSIDAD DE CARTAGENA"/>
    <n v="5"/>
    <m/>
    <m/>
    <m/>
    <m/>
    <n v="1"/>
    <n v="7"/>
    <n v="2"/>
  </r>
  <r>
    <n v="0"/>
    <s v="C"/>
    <n v="8678123"/>
    <x v="0"/>
    <n v="4"/>
    <n v="16654"/>
    <d v="2019-12-05T00:00:00"/>
    <d v="2021-12-05T00:00:00"/>
    <n v="0"/>
    <n v="1"/>
    <n v="16"/>
    <n v="30"/>
    <n v="2"/>
    <n v="12185828"/>
    <n v="12890000"/>
    <n v="4000000"/>
    <n v="188641"/>
    <n v="1432881"/>
    <n v="0"/>
    <n v="0"/>
    <n v="0"/>
    <m/>
    <n v="0"/>
    <n v="0"/>
    <n v="0"/>
    <m/>
    <m/>
    <d v="2021-03-30T00:00:00"/>
    <n v="1"/>
    <s v="O"/>
    <n v="1"/>
    <n v="30"/>
    <n v="0"/>
    <m/>
    <m/>
    <m/>
    <m/>
    <m/>
    <m/>
    <n v="1"/>
    <n v="1"/>
    <m/>
    <m/>
    <n v="2898173"/>
    <s v="CREDITOS DE CONSUMO"/>
    <n v="0"/>
    <n v="0"/>
    <n v="890480123"/>
    <s v="UNIVERSIDAD DE CARTAGENA"/>
    <n v="5"/>
    <m/>
    <m/>
    <m/>
    <m/>
    <n v="1"/>
    <n v="7"/>
    <n v="2"/>
  </r>
  <r>
    <n v="0"/>
    <s v="C"/>
    <n v="8678123"/>
    <x v="0"/>
    <n v="4"/>
    <n v="18247"/>
    <d v="2021-03-08T00:00:00"/>
    <d v="2023-03-30T00:00:00"/>
    <n v="0"/>
    <n v="1"/>
    <n v="1"/>
    <n v="30"/>
    <n v="2"/>
    <n v="15881442"/>
    <n v="17090000"/>
    <n v="4415552"/>
    <n v="215949"/>
    <n v="4199603"/>
    <n v="0"/>
    <n v="0"/>
    <n v="0"/>
    <m/>
    <n v="0"/>
    <n v="0"/>
    <n v="0"/>
    <m/>
    <m/>
    <d v="2021-03-30T00:00:00"/>
    <n v="1"/>
    <s v="O"/>
    <n v="1"/>
    <n v="30"/>
    <n v="0"/>
    <m/>
    <m/>
    <m/>
    <m/>
    <m/>
    <m/>
    <n v="1"/>
    <n v="1"/>
    <m/>
    <m/>
    <n v="8494197"/>
    <s v="CREDITOS DE CONSUMO"/>
    <n v="0"/>
    <n v="0"/>
    <n v="890480123"/>
    <s v="UNIVERSIDAD DE CARTAGENA"/>
    <n v="5"/>
    <m/>
    <m/>
    <m/>
    <m/>
    <n v="1"/>
    <n v="7"/>
    <n v="2"/>
  </r>
  <r>
    <n v="0"/>
    <s v="C"/>
    <n v="8678123"/>
    <x v="0"/>
    <n v="4"/>
    <n v="18249"/>
    <d v="2021-03-09T00:00:00"/>
    <d v="2021-06-30T00:00:00"/>
    <n v="0"/>
    <n v="1"/>
    <n v="1"/>
    <n v="30"/>
    <n v="2"/>
    <n v="13121400"/>
    <n v="13940000"/>
    <n v="1300000"/>
    <n v="14215"/>
    <n v="1285785"/>
    <n v="0"/>
    <n v="0"/>
    <n v="0"/>
    <m/>
    <n v="0"/>
    <n v="0"/>
    <n v="0"/>
    <n v="1300000"/>
    <n v="6"/>
    <d v="2021-03-30T00:00:00"/>
    <n v="1"/>
    <s v="O"/>
    <n v="1"/>
    <n v="30"/>
    <n v="0"/>
    <m/>
    <m/>
    <m/>
    <m/>
    <m/>
    <m/>
    <n v="1"/>
    <n v="1"/>
    <m/>
    <m/>
    <n v="2600653"/>
    <s v="CREDITOS DE CONSUMO"/>
    <n v="0"/>
    <n v="0"/>
    <n v="890480123"/>
    <s v="UNIVERSIDAD DE CARTAGENA"/>
    <n v="5"/>
    <m/>
    <m/>
    <m/>
    <m/>
    <n v="1"/>
    <n v="7"/>
    <n v="2"/>
  </r>
  <r>
    <n v="1723538"/>
    <s v="C"/>
    <n v="8702216"/>
    <x v="7"/>
    <n v="4"/>
    <n v="15502"/>
    <d v="2020-10-29T00:00:00"/>
    <d v="2022-03-30T00:00:00"/>
    <n v="30"/>
    <n v="1"/>
    <n v="3"/>
    <n v="30"/>
    <n v="2"/>
    <n v="17726461"/>
    <n v="19240000"/>
    <n v="4577859"/>
    <n v="306485"/>
    <n v="3850639"/>
    <n v="114930"/>
    <n v="0"/>
    <n v="0"/>
    <m/>
    <n v="38506"/>
    <n v="0"/>
    <n v="0"/>
    <m/>
    <m/>
    <d v="2021-01-31T00:00:00"/>
    <n v="1"/>
    <s v="O"/>
    <n v="1"/>
    <n v="30"/>
    <n v="502900"/>
    <m/>
    <m/>
    <m/>
    <m/>
    <m/>
    <m/>
    <n v="1"/>
    <n v="1"/>
    <m/>
    <m/>
    <n v="2127101"/>
    <s v="CREDITOS DE CONSUMO"/>
    <n v="0"/>
    <n v="0"/>
    <n v="890480123"/>
    <s v="UNIVERSIDAD DE CARTAGENA"/>
    <n v="5"/>
    <m/>
    <m/>
    <m/>
    <m/>
    <n v="1"/>
    <n v="7"/>
    <n v="1"/>
  </r>
  <r>
    <n v="1487143"/>
    <s v="C"/>
    <n v="8702216"/>
    <x v="8"/>
    <n v="4"/>
    <n v="18129"/>
    <d v="2021-01-31T00:00:00"/>
    <d v="2021-02-28T00:00:00"/>
    <n v="32"/>
    <n v="1"/>
    <n v="0"/>
    <n v="30"/>
    <n v="2"/>
    <n v="23318977"/>
    <n v="25980000"/>
    <n v="3322497"/>
    <n v="3397697"/>
    <n v="3322497"/>
    <n v="136930"/>
    <n v="0"/>
    <n v="0"/>
    <m/>
    <n v="33225"/>
    <n v="0"/>
    <n v="0"/>
    <m/>
    <m/>
    <d v="2021-01-31T00:00:00"/>
    <n v="1"/>
    <s v="O"/>
    <n v="1"/>
    <n v="30"/>
    <n v="3322497"/>
    <m/>
    <m/>
    <m/>
    <m/>
    <m/>
    <m/>
    <n v="1"/>
    <n v="1"/>
    <m/>
    <m/>
    <n v="1835354"/>
    <s v="CREDITOS DE CONSUMO"/>
    <n v="0"/>
    <n v="0"/>
    <m/>
    <m/>
    <n v="5"/>
    <m/>
    <m/>
    <m/>
    <m/>
    <n v="1"/>
    <n v="7"/>
    <n v="2"/>
  </r>
  <r>
    <n v="78180"/>
    <s v="C"/>
    <n v="8702216"/>
    <x v="7"/>
    <n v="4"/>
    <n v="550006696"/>
    <d v="2020-10-29T00:00:00"/>
    <d v="2023-10-30T00:00:00"/>
    <n v="0"/>
    <n v="1"/>
    <n v="4"/>
    <n v="30"/>
    <n v="2"/>
    <n v="21474970"/>
    <n v="23720000"/>
    <n v="190685"/>
    <n v="7231"/>
    <n v="174665"/>
    <n v="3433"/>
    <n v="0"/>
    <n v="0"/>
    <m/>
    <n v="1747"/>
    <n v="0"/>
    <n v="0"/>
    <m/>
    <m/>
    <d v="2021-02-27T00:00:00"/>
    <n v="1"/>
    <s v="O"/>
    <n v="1"/>
    <n v="30"/>
    <n v="0"/>
    <m/>
    <m/>
    <m/>
    <m/>
    <m/>
    <m/>
    <n v="1"/>
    <n v="1"/>
    <m/>
    <m/>
    <n v="96485"/>
    <s v="CREDITOS DE CONSUMO"/>
    <n v="0"/>
    <n v="0"/>
    <n v="890480123"/>
    <s v="UNIVERSIDAD DE CARTAGENA"/>
    <n v="5"/>
    <m/>
    <m/>
    <m/>
    <m/>
    <n v="2"/>
    <n v="7"/>
    <n v="1"/>
  </r>
  <r>
    <n v="5443"/>
    <s v="C"/>
    <n v="8702216"/>
    <x v="7"/>
    <n v="4"/>
    <n v="550006729"/>
    <d v="2020-10-29T00:00:00"/>
    <d v="2023-11-30T00:00:00"/>
    <n v="0"/>
    <n v="1"/>
    <n v="3"/>
    <n v="30"/>
    <n v="2"/>
    <n v="21474970"/>
    <n v="23720000"/>
    <n v="12984"/>
    <n v="492"/>
    <n v="12161"/>
    <n v="232"/>
    <n v="0"/>
    <n v="0"/>
    <m/>
    <n v="122"/>
    <n v="0"/>
    <n v="0"/>
    <m/>
    <m/>
    <d v="2021-02-27T00:00:00"/>
    <n v="1"/>
    <s v="O"/>
    <n v="1"/>
    <n v="30"/>
    <n v="0"/>
    <m/>
    <m/>
    <m/>
    <m/>
    <m/>
    <m/>
    <n v="1"/>
    <n v="1"/>
    <m/>
    <m/>
    <n v="6718"/>
    <s v="CREDITOS DE CONSUMO"/>
    <n v="0"/>
    <n v="0"/>
    <n v="890480123"/>
    <s v="UNIVERSIDAD DE CARTAGENA"/>
    <n v="5"/>
    <m/>
    <m/>
    <m/>
    <m/>
    <n v="2"/>
    <n v="7"/>
    <n v="1"/>
  </r>
  <r>
    <n v="6392"/>
    <s v="C"/>
    <n v="8702216"/>
    <x v="7"/>
    <n v="4"/>
    <n v="550006745"/>
    <d v="2020-10-29T00:00:00"/>
    <d v="2023-11-30T00:00:00"/>
    <n v="0"/>
    <n v="1"/>
    <n v="3"/>
    <n v="30"/>
    <n v="2"/>
    <n v="21474970"/>
    <n v="23720000"/>
    <n v="15248"/>
    <n v="578"/>
    <n v="14281"/>
    <n v="296"/>
    <n v="0"/>
    <n v="0"/>
    <m/>
    <n v="143"/>
    <n v="0"/>
    <n v="0"/>
    <m/>
    <m/>
    <d v="2021-02-27T00:00:00"/>
    <n v="1"/>
    <s v="O"/>
    <n v="1"/>
    <n v="30"/>
    <n v="0"/>
    <m/>
    <m/>
    <m/>
    <m/>
    <m/>
    <m/>
    <n v="1"/>
    <n v="1"/>
    <m/>
    <m/>
    <n v="7889"/>
    <s v="CREDITOS DE CONSUMO"/>
    <n v="0"/>
    <n v="0"/>
    <n v="890480123"/>
    <s v="UNIVERSIDAD DE CARTAGENA"/>
    <n v="5"/>
    <m/>
    <m/>
    <m/>
    <m/>
    <n v="2"/>
    <n v="7"/>
    <n v="1"/>
  </r>
  <r>
    <n v="24374"/>
    <s v="C"/>
    <n v="8702216"/>
    <x v="7"/>
    <n v="4"/>
    <n v="550006911"/>
    <d v="2020-10-29T00:00:00"/>
    <d v="2023-11-30T00:00:00"/>
    <n v="0"/>
    <n v="1"/>
    <n v="3"/>
    <n v="30"/>
    <n v="2"/>
    <n v="21474970"/>
    <n v="23720000"/>
    <n v="58144"/>
    <n v="2205"/>
    <n v="54456"/>
    <n v="1057"/>
    <n v="0"/>
    <n v="0"/>
    <m/>
    <n v="545"/>
    <n v="0"/>
    <n v="0"/>
    <m/>
    <m/>
    <d v="2021-02-27T00:00:00"/>
    <n v="1"/>
    <s v="O"/>
    <n v="1"/>
    <n v="30"/>
    <n v="0"/>
    <m/>
    <m/>
    <m/>
    <m/>
    <m/>
    <m/>
    <n v="1"/>
    <n v="1"/>
    <m/>
    <m/>
    <n v="30082"/>
    <s v="CREDITOS DE CONSUMO"/>
    <n v="0"/>
    <n v="0"/>
    <n v="890480123"/>
    <s v="UNIVERSIDAD DE CARTAGENA"/>
    <n v="5"/>
    <m/>
    <m/>
    <m/>
    <m/>
    <n v="2"/>
    <n v="7"/>
    <n v="1"/>
  </r>
  <r>
    <n v="8888"/>
    <s v="C"/>
    <n v="8702216"/>
    <x v="7"/>
    <n v="4"/>
    <n v="550006970"/>
    <d v="2020-10-29T00:00:00"/>
    <d v="2023-11-30T00:00:00"/>
    <n v="0"/>
    <n v="1"/>
    <n v="3"/>
    <n v="30"/>
    <n v="2"/>
    <n v="21474970"/>
    <n v="23720000"/>
    <n v="21201"/>
    <n v="804"/>
    <n v="19856"/>
    <n v="396"/>
    <n v="0"/>
    <n v="0"/>
    <m/>
    <n v="199"/>
    <n v="0"/>
    <n v="0"/>
    <m/>
    <m/>
    <d v="2021-02-27T00:00:00"/>
    <n v="1"/>
    <s v="O"/>
    <n v="1"/>
    <n v="30"/>
    <n v="0"/>
    <m/>
    <m/>
    <m/>
    <m/>
    <m/>
    <m/>
    <n v="1"/>
    <n v="1"/>
    <m/>
    <m/>
    <n v="10968"/>
    <s v="CREDITOS DE CONSUMO"/>
    <n v="0"/>
    <n v="0"/>
    <n v="890480123"/>
    <s v="UNIVERSIDAD DE CARTAGENA"/>
    <n v="5"/>
    <m/>
    <m/>
    <m/>
    <m/>
    <n v="2"/>
    <n v="7"/>
    <n v="1"/>
  </r>
  <r>
    <n v="65852"/>
    <s v="C"/>
    <n v="8702216"/>
    <x v="7"/>
    <n v="4"/>
    <n v="550006983"/>
    <d v="2020-10-29T00:00:00"/>
    <d v="2023-11-30T00:00:00"/>
    <n v="0"/>
    <n v="1"/>
    <n v="3"/>
    <n v="30"/>
    <n v="2"/>
    <n v="21474970"/>
    <n v="23720000"/>
    <n v="157083"/>
    <n v="5956"/>
    <n v="147124"/>
    <n v="2903"/>
    <n v="0"/>
    <n v="0"/>
    <m/>
    <n v="1471"/>
    <n v="0"/>
    <n v="0"/>
    <m/>
    <m/>
    <d v="2021-02-27T00:00:00"/>
    <n v="1"/>
    <s v="O"/>
    <n v="1"/>
    <n v="30"/>
    <n v="0"/>
    <m/>
    <m/>
    <m/>
    <m/>
    <m/>
    <m/>
    <n v="1"/>
    <n v="1"/>
    <m/>
    <m/>
    <n v="81272"/>
    <s v="CREDITOS DE CONSUMO"/>
    <n v="0"/>
    <n v="0"/>
    <n v="890480123"/>
    <s v="UNIVERSIDAD DE CARTAGENA"/>
    <n v="5"/>
    <m/>
    <m/>
    <m/>
    <m/>
    <n v="2"/>
    <n v="7"/>
    <n v="1"/>
  </r>
  <r>
    <n v="8929"/>
    <s v="C"/>
    <n v="8702216"/>
    <x v="7"/>
    <n v="4"/>
    <n v="550006988"/>
    <d v="2020-10-29T00:00:00"/>
    <d v="2023-11-30T00:00:00"/>
    <n v="0"/>
    <n v="1"/>
    <n v="3"/>
    <n v="30"/>
    <n v="2"/>
    <n v="21474970"/>
    <n v="23720000"/>
    <n v="21300"/>
    <n v="808"/>
    <n v="19948"/>
    <n v="396"/>
    <n v="0"/>
    <n v="0"/>
    <m/>
    <n v="199"/>
    <n v="0"/>
    <n v="0"/>
    <m/>
    <m/>
    <d v="2021-02-27T00:00:00"/>
    <n v="1"/>
    <s v="O"/>
    <n v="1"/>
    <n v="30"/>
    <n v="0"/>
    <m/>
    <m/>
    <m/>
    <m/>
    <m/>
    <m/>
    <n v="1"/>
    <n v="1"/>
    <m/>
    <m/>
    <n v="11019"/>
    <s v="CREDITOS DE CONSUMO"/>
    <n v="0"/>
    <n v="0"/>
    <n v="890480123"/>
    <s v="UNIVERSIDAD DE CARTAGENA"/>
    <n v="5"/>
    <m/>
    <m/>
    <m/>
    <m/>
    <n v="2"/>
    <n v="7"/>
    <n v="1"/>
  </r>
  <r>
    <n v="640"/>
    <s v="C"/>
    <n v="8702216"/>
    <x v="7"/>
    <n v="4"/>
    <n v="550006998"/>
    <d v="2020-10-29T00:00:00"/>
    <d v="2023-05-30T00:00:00"/>
    <n v="0"/>
    <n v="1"/>
    <n v="4"/>
    <n v="30"/>
    <n v="2"/>
    <n v="21474970"/>
    <n v="23720000"/>
    <n v="1591"/>
    <n v="67"/>
    <n v="1429"/>
    <n v="33"/>
    <n v="0"/>
    <n v="0"/>
    <m/>
    <n v="14"/>
    <n v="0"/>
    <n v="0"/>
    <m/>
    <m/>
    <d v="2021-02-27T00:00:00"/>
    <n v="1"/>
    <s v="O"/>
    <n v="1"/>
    <n v="30"/>
    <n v="0"/>
    <m/>
    <m/>
    <m/>
    <m/>
    <m/>
    <m/>
    <n v="1"/>
    <n v="1"/>
    <m/>
    <m/>
    <n v="789"/>
    <s v="CREDITOS DE CONSUMO"/>
    <n v="0"/>
    <n v="0"/>
    <n v="890480123"/>
    <s v="UNIVERSIDAD DE CARTAGENA"/>
    <n v="5"/>
    <m/>
    <m/>
    <m/>
    <m/>
    <n v="2"/>
    <n v="7"/>
    <n v="1"/>
  </r>
  <r>
    <n v="8301"/>
    <s v="C"/>
    <n v="8702216"/>
    <x v="7"/>
    <n v="4"/>
    <n v="550009897"/>
    <d v="2020-10-29T00:00:00"/>
    <d v="2023-11-30T00:00:00"/>
    <n v="0"/>
    <n v="1"/>
    <n v="3"/>
    <n v="30"/>
    <n v="2"/>
    <n v="22490513"/>
    <n v="24960000"/>
    <n v="19786"/>
    <n v="761"/>
    <n v="18546"/>
    <n v="395"/>
    <n v="0"/>
    <n v="0"/>
    <m/>
    <n v="185"/>
    <n v="0"/>
    <n v="0"/>
    <m/>
    <m/>
    <d v="2021-02-27T00:00:00"/>
    <n v="1"/>
    <s v="O"/>
    <n v="1"/>
    <n v="30"/>
    <n v="0"/>
    <m/>
    <m/>
    <m/>
    <m/>
    <m/>
    <m/>
    <n v="1"/>
    <n v="1"/>
    <m/>
    <m/>
    <n v="10245"/>
    <s v="CREDITOS DE CONSUMO"/>
    <n v="0"/>
    <n v="0"/>
    <n v="890480123"/>
    <s v="UNIVERSIDAD DE CARTAGENA"/>
    <n v="5"/>
    <m/>
    <m/>
    <m/>
    <m/>
    <n v="2"/>
    <n v="7"/>
    <n v="1"/>
  </r>
  <r>
    <n v="726"/>
    <s v="C"/>
    <n v="8702216"/>
    <x v="7"/>
    <n v="4"/>
    <n v="550009959"/>
    <d v="2020-10-29T00:00:00"/>
    <d v="2023-04-30T00:00:00"/>
    <n v="0"/>
    <n v="1"/>
    <n v="4"/>
    <n v="30"/>
    <n v="2"/>
    <n v="22490513"/>
    <n v="24960000"/>
    <n v="1811"/>
    <n v="79"/>
    <n v="1621"/>
    <n v="33"/>
    <n v="0"/>
    <n v="0"/>
    <m/>
    <n v="16"/>
    <n v="0"/>
    <n v="0"/>
    <m/>
    <m/>
    <d v="2021-02-27T00:00:00"/>
    <n v="1"/>
    <s v="O"/>
    <n v="1"/>
    <n v="30"/>
    <n v="0"/>
    <m/>
    <m/>
    <m/>
    <m/>
    <m/>
    <m/>
    <n v="1"/>
    <n v="1"/>
    <m/>
    <m/>
    <n v="895"/>
    <s v="CREDITOS DE CONSUMO"/>
    <n v="0"/>
    <n v="0"/>
    <n v="890480123"/>
    <s v="UNIVERSIDAD DE CARTAGENA"/>
    <n v="5"/>
    <m/>
    <m/>
    <m/>
    <m/>
    <n v="2"/>
    <n v="7"/>
    <n v="1"/>
  </r>
  <r>
    <n v="3"/>
    <s v="C"/>
    <n v="8702216"/>
    <x v="7"/>
    <n v="4"/>
    <n v="550011320"/>
    <d v="2020-10-29T00:00:00"/>
    <d v="2021-06-30T00:00:00"/>
    <n v="0"/>
    <n v="1"/>
    <n v="5"/>
    <n v="30"/>
    <n v="2"/>
    <n v="22490513"/>
    <n v="24960000"/>
    <n v="11"/>
    <n v="1"/>
    <n v="6"/>
    <n v="1"/>
    <n v="0"/>
    <n v="0"/>
    <m/>
    <n v="0"/>
    <n v="0"/>
    <n v="0"/>
    <m/>
    <m/>
    <d v="2021-02-27T00:00:00"/>
    <n v="1"/>
    <s v="O"/>
    <n v="1"/>
    <n v="30"/>
    <n v="0"/>
    <m/>
    <m/>
    <m/>
    <m/>
    <m/>
    <m/>
    <n v="1"/>
    <n v="1"/>
    <m/>
    <m/>
    <n v="3"/>
    <s v="CREDITOS DE CONSUMO"/>
    <n v="0"/>
    <n v="0"/>
    <n v="890480123"/>
    <s v="UNIVERSIDAD DE CARTAGENA"/>
    <n v="5"/>
    <m/>
    <m/>
    <m/>
    <m/>
    <n v="2"/>
    <n v="7"/>
    <n v="1"/>
  </r>
  <r>
    <n v="517"/>
    <s v="C"/>
    <n v="8702216"/>
    <x v="7"/>
    <n v="4"/>
    <n v="550011842"/>
    <d v="2020-10-29T00:00:00"/>
    <d v="2023-04-30T00:00:00"/>
    <n v="0"/>
    <n v="1"/>
    <n v="4"/>
    <n v="30"/>
    <n v="2"/>
    <n v="22490513"/>
    <n v="24960000"/>
    <n v="1291"/>
    <n v="57"/>
    <n v="1154"/>
    <n v="32"/>
    <n v="0"/>
    <n v="0"/>
    <m/>
    <n v="12"/>
    <n v="0"/>
    <n v="0"/>
    <m/>
    <m/>
    <d v="2021-02-27T00:00:00"/>
    <n v="1"/>
    <s v="O"/>
    <n v="1"/>
    <n v="30"/>
    <n v="0"/>
    <m/>
    <m/>
    <m/>
    <m/>
    <m/>
    <m/>
    <n v="1"/>
    <n v="1"/>
    <m/>
    <m/>
    <n v="637"/>
    <s v="CREDITOS DE CONSUMO"/>
    <n v="0"/>
    <n v="0"/>
    <n v="890480123"/>
    <s v="UNIVERSIDAD DE CARTAGENA"/>
    <n v="5"/>
    <m/>
    <m/>
    <m/>
    <m/>
    <n v="2"/>
    <n v="7"/>
    <n v="1"/>
  </r>
  <r>
    <n v="641"/>
    <s v="C"/>
    <n v="8702216"/>
    <x v="7"/>
    <n v="4"/>
    <n v="550011849"/>
    <d v="2020-10-29T00:00:00"/>
    <d v="2023-04-30T00:00:00"/>
    <n v="0"/>
    <n v="1"/>
    <n v="4"/>
    <n v="30"/>
    <n v="2"/>
    <n v="22490513"/>
    <n v="24960000"/>
    <n v="1599"/>
    <n v="70"/>
    <n v="1431"/>
    <n v="33"/>
    <n v="0"/>
    <n v="0"/>
    <m/>
    <n v="14"/>
    <n v="0"/>
    <n v="0"/>
    <m/>
    <m/>
    <d v="2021-02-27T00:00:00"/>
    <n v="1"/>
    <s v="O"/>
    <n v="1"/>
    <n v="30"/>
    <n v="0"/>
    <m/>
    <m/>
    <m/>
    <m/>
    <m/>
    <m/>
    <n v="1"/>
    <n v="1"/>
    <m/>
    <m/>
    <n v="790"/>
    <s v="CREDITOS DE CONSUMO"/>
    <n v="0"/>
    <n v="0"/>
    <n v="890480123"/>
    <s v="UNIVERSIDAD DE CARTAGENA"/>
    <n v="5"/>
    <m/>
    <m/>
    <m/>
    <m/>
    <n v="2"/>
    <n v="7"/>
    <n v="1"/>
  </r>
  <r>
    <n v="759"/>
    <s v="C"/>
    <n v="8702216"/>
    <x v="7"/>
    <n v="4"/>
    <n v="550011854"/>
    <d v="2020-10-29T00:00:00"/>
    <d v="2023-04-30T00:00:00"/>
    <n v="0"/>
    <n v="1"/>
    <n v="4"/>
    <n v="30"/>
    <n v="2"/>
    <n v="22490513"/>
    <n v="24960000"/>
    <n v="1894"/>
    <n v="83"/>
    <n v="1695"/>
    <n v="33"/>
    <n v="0"/>
    <n v="0"/>
    <m/>
    <n v="17"/>
    <n v="0"/>
    <n v="0"/>
    <m/>
    <m/>
    <d v="2021-02-27T00:00:00"/>
    <n v="1"/>
    <s v="O"/>
    <n v="1"/>
    <n v="30"/>
    <n v="0"/>
    <m/>
    <m/>
    <m/>
    <m/>
    <m/>
    <m/>
    <n v="1"/>
    <n v="1"/>
    <m/>
    <m/>
    <n v="936"/>
    <s v="CREDITOS DE CONSUMO"/>
    <n v="0"/>
    <n v="0"/>
    <n v="890480123"/>
    <s v="UNIVERSIDAD DE CARTAGENA"/>
    <n v="5"/>
    <m/>
    <m/>
    <m/>
    <m/>
    <n v="2"/>
    <n v="7"/>
    <n v="1"/>
  </r>
  <r>
    <n v="1342"/>
    <s v="C"/>
    <n v="8702216"/>
    <x v="7"/>
    <n v="4"/>
    <n v="550012397"/>
    <d v="2020-10-29T00:00:00"/>
    <d v="2023-06-30T00:00:00"/>
    <n v="0"/>
    <n v="1"/>
    <n v="4"/>
    <n v="30"/>
    <n v="2"/>
    <n v="22490513"/>
    <n v="24960000"/>
    <n v="3321"/>
    <n v="139"/>
    <n v="2999"/>
    <n v="66"/>
    <n v="0"/>
    <n v="0"/>
    <m/>
    <n v="30"/>
    <n v="0"/>
    <n v="0"/>
    <m/>
    <m/>
    <d v="2021-02-27T00:00:00"/>
    <n v="1"/>
    <s v="O"/>
    <n v="1"/>
    <n v="30"/>
    <n v="0"/>
    <m/>
    <m/>
    <m/>
    <m/>
    <m/>
    <m/>
    <n v="1"/>
    <n v="1"/>
    <m/>
    <m/>
    <n v="1657"/>
    <s v="CREDITOS DE CONSUMO"/>
    <n v="0"/>
    <n v="0"/>
    <n v="890480123"/>
    <s v="UNIVERSIDAD DE CARTAGENA"/>
    <n v="5"/>
    <m/>
    <m/>
    <m/>
    <m/>
    <n v="2"/>
    <n v="7"/>
    <n v="1"/>
  </r>
  <r>
    <n v="982"/>
    <s v="C"/>
    <n v="8702216"/>
    <x v="7"/>
    <n v="4"/>
    <n v="550012983"/>
    <d v="2020-10-29T00:00:00"/>
    <d v="2023-06-30T00:00:00"/>
    <n v="0"/>
    <n v="1"/>
    <n v="4"/>
    <n v="30"/>
    <n v="2"/>
    <n v="22490513"/>
    <n v="24960000"/>
    <n v="2431"/>
    <n v="102"/>
    <n v="2194"/>
    <n v="34"/>
    <n v="0"/>
    <n v="0"/>
    <m/>
    <n v="22"/>
    <n v="0"/>
    <n v="0"/>
    <m/>
    <m/>
    <d v="2021-02-27T00:00:00"/>
    <n v="1"/>
    <s v="O"/>
    <n v="1"/>
    <n v="30"/>
    <n v="0"/>
    <m/>
    <m/>
    <m/>
    <m/>
    <m/>
    <m/>
    <n v="1"/>
    <n v="1"/>
    <m/>
    <m/>
    <n v="1212"/>
    <s v="CREDITOS DE CONSUMO"/>
    <n v="0"/>
    <n v="0"/>
    <n v="890480123"/>
    <s v="UNIVERSIDAD DE CARTAGENA"/>
    <n v="5"/>
    <m/>
    <m/>
    <m/>
    <m/>
    <n v="2"/>
    <n v="7"/>
    <n v="1"/>
  </r>
  <r>
    <n v="1364"/>
    <s v="C"/>
    <n v="8702216"/>
    <x v="7"/>
    <n v="4"/>
    <n v="550013099"/>
    <d v="2020-10-29T00:00:00"/>
    <d v="2023-07-30T00:00:00"/>
    <n v="0"/>
    <n v="1"/>
    <n v="4"/>
    <n v="30"/>
    <n v="2"/>
    <n v="22490513"/>
    <n v="24960000"/>
    <n v="3359"/>
    <n v="137"/>
    <n v="3048"/>
    <n v="66"/>
    <n v="0"/>
    <n v="0"/>
    <m/>
    <n v="30"/>
    <n v="0"/>
    <n v="0"/>
    <m/>
    <m/>
    <d v="2021-02-27T00:00:00"/>
    <n v="1"/>
    <s v="O"/>
    <n v="1"/>
    <n v="30"/>
    <n v="0"/>
    <m/>
    <m/>
    <m/>
    <m/>
    <m/>
    <m/>
    <n v="1"/>
    <n v="1"/>
    <m/>
    <m/>
    <n v="1684"/>
    <s v="CREDITOS DE CONSUMO"/>
    <n v="0"/>
    <n v="0"/>
    <n v="890480123"/>
    <s v="UNIVERSIDAD DE CARTAGENA"/>
    <n v="5"/>
    <m/>
    <m/>
    <m/>
    <m/>
    <n v="2"/>
    <n v="7"/>
    <n v="1"/>
  </r>
  <r>
    <n v="662"/>
    <s v="C"/>
    <n v="8702216"/>
    <x v="7"/>
    <n v="4"/>
    <n v="550013100"/>
    <d v="2020-10-29T00:00:00"/>
    <d v="2023-04-30T00:00:00"/>
    <n v="0"/>
    <n v="1"/>
    <n v="4"/>
    <n v="30"/>
    <n v="2"/>
    <n v="22490513"/>
    <n v="24960000"/>
    <n v="1654"/>
    <n v="73"/>
    <n v="1478"/>
    <n v="33"/>
    <n v="0"/>
    <n v="0"/>
    <m/>
    <n v="15"/>
    <n v="0"/>
    <n v="0"/>
    <m/>
    <m/>
    <d v="2021-02-27T00:00:00"/>
    <n v="1"/>
    <s v="O"/>
    <n v="1"/>
    <n v="30"/>
    <n v="0"/>
    <m/>
    <m/>
    <m/>
    <m/>
    <m/>
    <m/>
    <n v="1"/>
    <n v="1"/>
    <m/>
    <m/>
    <n v="816"/>
    <s v="CREDITOS DE CONSUMO"/>
    <n v="0"/>
    <n v="0"/>
    <n v="890480123"/>
    <s v="UNIVERSIDAD DE CARTAGENA"/>
    <n v="5"/>
    <m/>
    <m/>
    <m/>
    <m/>
    <n v="2"/>
    <n v="7"/>
    <n v="1"/>
  </r>
  <r>
    <n v="242"/>
    <s v="C"/>
    <n v="8702216"/>
    <x v="7"/>
    <n v="4"/>
    <n v="550014317"/>
    <d v="2020-10-29T00:00:00"/>
    <d v="2023-09-30T00:00:00"/>
    <n v="0"/>
    <n v="1"/>
    <n v="4"/>
    <n v="30"/>
    <n v="2"/>
    <n v="22490513"/>
    <n v="24960000"/>
    <n v="590"/>
    <n v="23"/>
    <n v="540"/>
    <n v="31"/>
    <n v="0"/>
    <n v="0"/>
    <m/>
    <n v="5"/>
    <n v="0"/>
    <n v="0"/>
    <m/>
    <m/>
    <d v="2021-02-27T00:00:00"/>
    <n v="1"/>
    <s v="O"/>
    <n v="1"/>
    <n v="30"/>
    <n v="0"/>
    <m/>
    <m/>
    <m/>
    <m/>
    <m/>
    <m/>
    <n v="1"/>
    <n v="1"/>
    <m/>
    <m/>
    <n v="298"/>
    <s v="CREDITOS DE CONSUMO"/>
    <n v="0"/>
    <n v="0"/>
    <n v="890480123"/>
    <s v="UNIVERSIDAD DE CARTAGENA"/>
    <n v="5"/>
    <m/>
    <m/>
    <m/>
    <m/>
    <n v="2"/>
    <n v="7"/>
    <n v="1"/>
  </r>
  <r>
    <n v="810"/>
    <s v="C"/>
    <n v="8702216"/>
    <x v="7"/>
    <n v="4"/>
    <n v="550014652"/>
    <d v="2020-10-29T00:00:00"/>
    <d v="2023-04-30T00:00:00"/>
    <n v="0"/>
    <n v="1"/>
    <n v="4"/>
    <n v="30"/>
    <n v="2"/>
    <n v="22490513"/>
    <n v="24960000"/>
    <n v="2024"/>
    <n v="89"/>
    <n v="1810"/>
    <n v="33"/>
    <n v="0"/>
    <n v="0"/>
    <m/>
    <n v="18"/>
    <n v="0"/>
    <n v="0"/>
    <m/>
    <m/>
    <d v="2021-02-27T00:00:00"/>
    <n v="1"/>
    <s v="O"/>
    <n v="1"/>
    <n v="30"/>
    <n v="0"/>
    <m/>
    <m/>
    <m/>
    <m/>
    <m/>
    <m/>
    <n v="1"/>
    <n v="1"/>
    <m/>
    <m/>
    <n v="1000"/>
    <s v="CREDITOS DE CONSUMO"/>
    <n v="0"/>
    <n v="0"/>
    <n v="890480123"/>
    <s v="UNIVERSIDAD DE CARTAGENA"/>
    <n v="5"/>
    <m/>
    <m/>
    <m/>
    <m/>
    <n v="2"/>
    <n v="7"/>
    <n v="1"/>
  </r>
  <r>
    <n v="543"/>
    <s v="C"/>
    <n v="8702216"/>
    <x v="7"/>
    <n v="4"/>
    <n v="550014663"/>
    <d v="2020-10-29T00:00:00"/>
    <d v="2023-04-30T00:00:00"/>
    <n v="0"/>
    <n v="1"/>
    <n v="4"/>
    <n v="30"/>
    <n v="2"/>
    <n v="22490513"/>
    <n v="24960000"/>
    <n v="1359"/>
    <n v="60"/>
    <n v="1213"/>
    <n v="32"/>
    <n v="0"/>
    <n v="0"/>
    <m/>
    <n v="12"/>
    <n v="0"/>
    <n v="0"/>
    <m/>
    <m/>
    <d v="2021-02-27T00:00:00"/>
    <n v="1"/>
    <s v="O"/>
    <n v="1"/>
    <n v="30"/>
    <n v="0"/>
    <m/>
    <m/>
    <m/>
    <m/>
    <m/>
    <m/>
    <n v="1"/>
    <n v="1"/>
    <m/>
    <m/>
    <n v="670"/>
    <s v="CREDITOS DE CONSUMO"/>
    <n v="0"/>
    <n v="0"/>
    <n v="890480123"/>
    <s v="UNIVERSIDAD DE CARTAGENA"/>
    <n v="5"/>
    <m/>
    <m/>
    <m/>
    <m/>
    <n v="2"/>
    <n v="7"/>
    <n v="1"/>
  </r>
  <r>
    <n v="1030"/>
    <s v="C"/>
    <n v="8702216"/>
    <x v="7"/>
    <n v="4"/>
    <n v="550015136"/>
    <d v="2020-10-29T00:00:00"/>
    <d v="2023-06-30T00:00:00"/>
    <n v="0"/>
    <n v="1"/>
    <n v="4"/>
    <n v="30"/>
    <n v="2"/>
    <n v="22490513"/>
    <n v="24960000"/>
    <n v="2545"/>
    <n v="106"/>
    <n v="2301"/>
    <n v="34"/>
    <n v="0"/>
    <n v="0"/>
    <m/>
    <n v="23"/>
    <n v="0"/>
    <n v="0"/>
    <m/>
    <m/>
    <d v="2021-02-27T00:00:00"/>
    <n v="1"/>
    <s v="O"/>
    <n v="1"/>
    <n v="30"/>
    <n v="0"/>
    <m/>
    <m/>
    <m/>
    <m/>
    <m/>
    <m/>
    <n v="1"/>
    <n v="1"/>
    <m/>
    <m/>
    <n v="1271"/>
    <s v="CREDITOS DE CONSUMO"/>
    <n v="0"/>
    <n v="0"/>
    <n v="890480123"/>
    <s v="UNIVERSIDAD DE CARTAGENA"/>
    <n v="5"/>
    <m/>
    <m/>
    <m/>
    <m/>
    <n v="2"/>
    <n v="7"/>
    <n v="1"/>
  </r>
  <r>
    <n v="172"/>
    <s v="C"/>
    <n v="8702216"/>
    <x v="7"/>
    <n v="4"/>
    <n v="550015137"/>
    <d v="2020-10-29T00:00:00"/>
    <d v="2023-09-30T00:00:00"/>
    <n v="0"/>
    <n v="1"/>
    <n v="4"/>
    <n v="30"/>
    <n v="2"/>
    <n v="22490513"/>
    <n v="24960000"/>
    <n v="419"/>
    <n v="16"/>
    <n v="385"/>
    <n v="31"/>
    <n v="0"/>
    <n v="0"/>
    <m/>
    <n v="4"/>
    <n v="0"/>
    <n v="0"/>
    <m/>
    <m/>
    <d v="2021-02-27T00:00:00"/>
    <n v="1"/>
    <s v="O"/>
    <n v="1"/>
    <n v="30"/>
    <n v="0"/>
    <m/>
    <m/>
    <m/>
    <m/>
    <m/>
    <m/>
    <n v="1"/>
    <n v="1"/>
    <m/>
    <m/>
    <n v="213"/>
    <s v="CREDITOS DE CONSUMO"/>
    <n v="0"/>
    <n v="0"/>
    <n v="890480123"/>
    <s v="UNIVERSIDAD DE CARTAGENA"/>
    <n v="5"/>
    <m/>
    <m/>
    <m/>
    <m/>
    <n v="2"/>
    <n v="7"/>
    <n v="1"/>
  </r>
  <r>
    <n v="203"/>
    <s v="C"/>
    <n v="8702216"/>
    <x v="7"/>
    <n v="4"/>
    <n v="550015161"/>
    <d v="2020-10-29T00:00:00"/>
    <d v="2023-07-30T00:00:00"/>
    <n v="0"/>
    <n v="1"/>
    <n v="4"/>
    <n v="30"/>
    <n v="2"/>
    <n v="22490513"/>
    <n v="24960000"/>
    <n v="498"/>
    <n v="20"/>
    <n v="453"/>
    <n v="31"/>
    <n v="0"/>
    <n v="0"/>
    <m/>
    <n v="5"/>
    <n v="0"/>
    <n v="0"/>
    <m/>
    <m/>
    <d v="2021-02-27T00:00:00"/>
    <n v="1"/>
    <s v="O"/>
    <n v="1"/>
    <n v="30"/>
    <n v="0"/>
    <m/>
    <m/>
    <m/>
    <m/>
    <m/>
    <m/>
    <n v="1"/>
    <n v="1"/>
    <m/>
    <m/>
    <n v="250"/>
    <s v="CREDITOS DE CONSUMO"/>
    <n v="0"/>
    <n v="0"/>
    <n v="890480123"/>
    <s v="UNIVERSIDAD DE CARTAGENA"/>
    <n v="5"/>
    <m/>
    <m/>
    <m/>
    <m/>
    <n v="2"/>
    <n v="7"/>
    <n v="1"/>
  </r>
  <r>
    <n v="3053"/>
    <s v="C"/>
    <n v="8702216"/>
    <x v="7"/>
    <n v="4"/>
    <n v="550015386"/>
    <d v="2020-10-29T00:00:00"/>
    <d v="2023-11-30T00:00:00"/>
    <n v="0"/>
    <n v="1"/>
    <n v="3"/>
    <n v="30"/>
    <n v="2"/>
    <n v="22490513"/>
    <n v="24960000"/>
    <n v="7277"/>
    <n v="280"/>
    <n v="6820"/>
    <n v="133"/>
    <n v="0"/>
    <n v="0"/>
    <m/>
    <n v="68"/>
    <n v="0"/>
    <n v="0"/>
    <m/>
    <m/>
    <d v="2021-02-27T00:00:00"/>
    <n v="1"/>
    <s v="O"/>
    <n v="1"/>
    <n v="30"/>
    <n v="0"/>
    <m/>
    <m/>
    <m/>
    <m/>
    <m/>
    <m/>
    <n v="1"/>
    <n v="1"/>
    <m/>
    <m/>
    <n v="3767"/>
    <s v="CREDITOS DE CONSUMO"/>
    <n v="0"/>
    <n v="0"/>
    <n v="890480123"/>
    <s v="UNIVERSIDAD DE CARTAGENA"/>
    <n v="5"/>
    <m/>
    <m/>
    <m/>
    <m/>
    <n v="2"/>
    <n v="7"/>
    <n v="1"/>
  </r>
  <r>
    <n v="3454"/>
    <s v="C"/>
    <n v="8702216"/>
    <x v="7"/>
    <n v="4"/>
    <n v="550015981"/>
    <d v="2020-10-29T00:00:00"/>
    <d v="2023-11-30T00:00:00"/>
    <n v="0"/>
    <n v="1"/>
    <n v="3"/>
    <n v="30"/>
    <n v="2"/>
    <n v="22490513"/>
    <n v="24960000"/>
    <n v="8235"/>
    <n v="317"/>
    <n v="7717"/>
    <n v="164"/>
    <n v="0"/>
    <n v="0"/>
    <m/>
    <n v="77"/>
    <n v="0"/>
    <n v="0"/>
    <m/>
    <m/>
    <d v="2021-02-27T00:00:00"/>
    <n v="1"/>
    <s v="O"/>
    <n v="1"/>
    <n v="30"/>
    <n v="0"/>
    <m/>
    <m/>
    <m/>
    <m/>
    <m/>
    <m/>
    <n v="1"/>
    <n v="1"/>
    <m/>
    <m/>
    <n v="4263"/>
    <s v="CREDITOS DE CONSUMO"/>
    <n v="0"/>
    <n v="0"/>
    <n v="890480123"/>
    <s v="UNIVERSIDAD DE CARTAGENA"/>
    <n v="5"/>
    <m/>
    <m/>
    <m/>
    <m/>
    <n v="2"/>
    <n v="7"/>
    <n v="1"/>
  </r>
  <r>
    <n v="27030"/>
    <s v="C"/>
    <n v="8702216"/>
    <x v="7"/>
    <n v="4"/>
    <n v="550018713"/>
    <d v="2020-10-29T00:00:00"/>
    <d v="2023-11-30T00:00:00"/>
    <n v="0"/>
    <n v="1"/>
    <n v="3"/>
    <n v="30"/>
    <n v="2"/>
    <n v="22490513"/>
    <n v="24960000"/>
    <n v="64422"/>
    <n v="2477"/>
    <n v="60388"/>
    <n v="1253"/>
    <n v="0"/>
    <n v="0"/>
    <m/>
    <n v="604"/>
    <n v="0"/>
    <n v="0"/>
    <m/>
    <m/>
    <d v="2021-02-27T00:00:00"/>
    <n v="1"/>
    <s v="O"/>
    <n v="1"/>
    <n v="30"/>
    <n v="0"/>
    <m/>
    <m/>
    <m/>
    <m/>
    <m/>
    <m/>
    <n v="1"/>
    <n v="1"/>
    <m/>
    <m/>
    <n v="33358"/>
    <s v="CREDITOS DE CONSUMO"/>
    <n v="0"/>
    <n v="0"/>
    <n v="890480123"/>
    <s v="UNIVERSIDAD DE CARTAGENA"/>
    <n v="5"/>
    <m/>
    <m/>
    <m/>
    <m/>
    <n v="2"/>
    <n v="7"/>
    <n v="1"/>
  </r>
  <r>
    <n v="12415"/>
    <s v="C"/>
    <n v="8702216"/>
    <x v="7"/>
    <n v="4"/>
    <n v="550018714"/>
    <d v="2020-10-29T00:00:00"/>
    <d v="2023-11-30T00:00:00"/>
    <n v="0"/>
    <n v="1"/>
    <n v="3"/>
    <n v="30"/>
    <n v="2"/>
    <n v="22490513"/>
    <n v="24960000"/>
    <n v="29590"/>
    <n v="1138"/>
    <n v="27738"/>
    <n v="562"/>
    <n v="0"/>
    <n v="0"/>
    <m/>
    <n v="277"/>
    <n v="0"/>
    <n v="0"/>
    <m/>
    <m/>
    <d v="2021-02-27T00:00:00"/>
    <n v="1"/>
    <s v="O"/>
    <n v="1"/>
    <n v="30"/>
    <n v="0"/>
    <m/>
    <m/>
    <m/>
    <m/>
    <m/>
    <m/>
    <n v="1"/>
    <n v="1"/>
    <m/>
    <m/>
    <n v="15323"/>
    <s v="CREDITOS DE CONSUMO"/>
    <n v="0"/>
    <n v="0"/>
    <n v="890480123"/>
    <s v="UNIVERSIDAD DE CARTAGENA"/>
    <n v="5"/>
    <m/>
    <m/>
    <m/>
    <m/>
    <n v="2"/>
    <n v="7"/>
    <n v="1"/>
  </r>
  <r>
    <n v="7437"/>
    <s v="C"/>
    <n v="8702216"/>
    <x v="7"/>
    <n v="4"/>
    <n v="550019066"/>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14874"/>
    <s v="C"/>
    <n v="8702216"/>
    <x v="7"/>
    <n v="4"/>
    <n v="550019067"/>
    <d v="2020-10-29T00:00:00"/>
    <d v="2023-11-30T00:00:00"/>
    <n v="0"/>
    <n v="1"/>
    <n v="3"/>
    <n v="30"/>
    <n v="2"/>
    <n v="22490513"/>
    <n v="24960000"/>
    <n v="35450"/>
    <n v="1363"/>
    <n v="33230"/>
    <n v="692"/>
    <n v="0"/>
    <n v="0"/>
    <m/>
    <n v="332"/>
    <n v="0"/>
    <n v="0"/>
    <m/>
    <m/>
    <d v="2021-02-27T00:00:00"/>
    <n v="1"/>
    <s v="O"/>
    <n v="1"/>
    <n v="30"/>
    <n v="0"/>
    <m/>
    <m/>
    <m/>
    <m/>
    <m/>
    <m/>
    <n v="1"/>
    <n v="1"/>
    <m/>
    <m/>
    <n v="18356"/>
    <s v="CREDITOS DE CONSUMO"/>
    <n v="0"/>
    <n v="0"/>
    <n v="890480123"/>
    <s v="UNIVERSIDAD DE CARTAGENA"/>
    <n v="5"/>
    <m/>
    <m/>
    <m/>
    <m/>
    <n v="2"/>
    <n v="7"/>
    <n v="1"/>
  </r>
  <r>
    <n v="7437"/>
    <s v="C"/>
    <n v="8702216"/>
    <x v="7"/>
    <n v="4"/>
    <n v="550019094"/>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8108"/>
    <s v="C"/>
    <n v="8702216"/>
    <x v="7"/>
    <n v="4"/>
    <n v="550019238"/>
    <d v="2020-10-29T00:00:00"/>
    <d v="2023-11-30T00:00:00"/>
    <n v="0"/>
    <n v="1"/>
    <n v="3"/>
    <n v="30"/>
    <n v="2"/>
    <n v="22490513"/>
    <n v="24960000"/>
    <n v="19324"/>
    <n v="743"/>
    <n v="18114"/>
    <n v="364"/>
    <n v="0"/>
    <n v="0"/>
    <m/>
    <n v="181"/>
    <n v="0"/>
    <n v="0"/>
    <m/>
    <m/>
    <d v="2021-02-27T00:00:00"/>
    <n v="1"/>
    <s v="O"/>
    <n v="1"/>
    <n v="30"/>
    <n v="0"/>
    <m/>
    <m/>
    <m/>
    <m/>
    <m/>
    <m/>
    <n v="1"/>
    <n v="1"/>
    <m/>
    <m/>
    <n v="10006"/>
    <s v="CREDITOS DE CONSUMO"/>
    <n v="0"/>
    <n v="0"/>
    <n v="890480123"/>
    <s v="UNIVERSIDAD DE CARTAGENA"/>
    <n v="5"/>
    <m/>
    <m/>
    <m/>
    <m/>
    <n v="2"/>
    <n v="7"/>
    <n v="1"/>
  </r>
  <r>
    <n v="3769"/>
    <s v="C"/>
    <n v="8702216"/>
    <x v="7"/>
    <n v="4"/>
    <n v="550019501"/>
    <d v="2020-10-29T00:00:00"/>
    <d v="2023-11-30T00:00:00"/>
    <n v="0"/>
    <n v="1"/>
    <n v="3"/>
    <n v="30"/>
    <n v="2"/>
    <n v="22490513"/>
    <n v="24960000"/>
    <n v="8982"/>
    <n v="345"/>
    <n v="8420"/>
    <n v="166"/>
    <n v="0"/>
    <n v="0"/>
    <m/>
    <n v="84"/>
    <n v="0"/>
    <n v="0"/>
    <m/>
    <m/>
    <d v="2021-02-27T00:00:00"/>
    <n v="1"/>
    <s v="O"/>
    <n v="1"/>
    <n v="30"/>
    <n v="0"/>
    <m/>
    <m/>
    <m/>
    <m/>
    <m/>
    <m/>
    <n v="1"/>
    <n v="1"/>
    <m/>
    <m/>
    <n v="4651"/>
    <s v="CREDITOS DE CONSUMO"/>
    <n v="0"/>
    <n v="0"/>
    <n v="890480123"/>
    <s v="UNIVERSIDAD DE CARTAGENA"/>
    <n v="5"/>
    <m/>
    <m/>
    <m/>
    <m/>
    <n v="2"/>
    <n v="7"/>
    <n v="1"/>
  </r>
  <r>
    <n v="11300"/>
    <s v="C"/>
    <n v="8702216"/>
    <x v="7"/>
    <n v="4"/>
    <n v="550019502"/>
    <d v="2020-10-29T00:00:00"/>
    <d v="2023-11-30T00:00:00"/>
    <n v="0"/>
    <n v="1"/>
    <n v="3"/>
    <n v="30"/>
    <n v="2"/>
    <n v="22490513"/>
    <n v="24960000"/>
    <n v="26930"/>
    <n v="1035"/>
    <n v="25246"/>
    <n v="527"/>
    <n v="0"/>
    <n v="0"/>
    <m/>
    <n v="252"/>
    <n v="0"/>
    <n v="0"/>
    <m/>
    <m/>
    <d v="2021-02-27T00:00:00"/>
    <n v="1"/>
    <s v="O"/>
    <n v="1"/>
    <n v="30"/>
    <n v="0"/>
    <m/>
    <m/>
    <m/>
    <m/>
    <m/>
    <m/>
    <n v="1"/>
    <n v="1"/>
    <m/>
    <m/>
    <n v="13946"/>
    <s v="CREDITOS DE CONSUMO"/>
    <n v="0"/>
    <n v="0"/>
    <n v="890480123"/>
    <s v="UNIVERSIDAD DE CARTAGENA"/>
    <n v="5"/>
    <m/>
    <m/>
    <m/>
    <m/>
    <n v="2"/>
    <n v="7"/>
    <n v="1"/>
  </r>
  <r>
    <n v="9413"/>
    <s v="C"/>
    <n v="8702216"/>
    <x v="7"/>
    <n v="4"/>
    <n v="550019689"/>
    <d v="2020-10-29T00:00:00"/>
    <d v="2023-11-30T00:00:00"/>
    <n v="0"/>
    <n v="1"/>
    <n v="3"/>
    <n v="30"/>
    <n v="2"/>
    <n v="22490513"/>
    <n v="24960000"/>
    <n v="22434"/>
    <n v="862"/>
    <n v="21031"/>
    <n v="429"/>
    <n v="0"/>
    <n v="0"/>
    <m/>
    <n v="210"/>
    <n v="0"/>
    <n v="0"/>
    <m/>
    <m/>
    <d v="2021-02-27T00:00:00"/>
    <n v="1"/>
    <s v="O"/>
    <n v="1"/>
    <n v="30"/>
    <n v="0"/>
    <m/>
    <m/>
    <m/>
    <m/>
    <m/>
    <m/>
    <n v="1"/>
    <n v="1"/>
    <m/>
    <m/>
    <n v="11618"/>
    <s v="CREDITOS DE CONSUMO"/>
    <n v="0"/>
    <n v="0"/>
    <n v="890480123"/>
    <s v="UNIVERSIDAD DE CARTAGENA"/>
    <n v="5"/>
    <m/>
    <m/>
    <m/>
    <m/>
    <n v="2"/>
    <n v="7"/>
    <n v="1"/>
  </r>
  <r>
    <n v="7529"/>
    <s v="C"/>
    <n v="8702216"/>
    <x v="7"/>
    <n v="4"/>
    <n v="550019696"/>
    <d v="2020-10-29T00:00:00"/>
    <d v="2023-11-30T00:00:00"/>
    <n v="0"/>
    <n v="1"/>
    <n v="3"/>
    <n v="30"/>
    <n v="2"/>
    <n v="22490513"/>
    <n v="24960000"/>
    <n v="17944"/>
    <n v="690"/>
    <n v="16820"/>
    <n v="362"/>
    <n v="0"/>
    <n v="0"/>
    <m/>
    <n v="168"/>
    <n v="0"/>
    <n v="0"/>
    <m/>
    <m/>
    <d v="2021-02-27T00:00:00"/>
    <n v="1"/>
    <s v="O"/>
    <n v="1"/>
    <n v="30"/>
    <n v="0"/>
    <m/>
    <m/>
    <m/>
    <m/>
    <m/>
    <m/>
    <n v="1"/>
    <n v="1"/>
    <m/>
    <m/>
    <n v="9291"/>
    <s v="CREDITOS DE CONSUMO"/>
    <n v="0"/>
    <n v="0"/>
    <n v="890480123"/>
    <s v="UNIVERSIDAD DE CARTAGENA"/>
    <n v="5"/>
    <m/>
    <m/>
    <m/>
    <m/>
    <n v="2"/>
    <n v="7"/>
    <n v="1"/>
  </r>
  <r>
    <n v="10047"/>
    <s v="C"/>
    <n v="8702216"/>
    <x v="7"/>
    <n v="4"/>
    <n v="550019857"/>
    <d v="2020-10-29T00:00:00"/>
    <d v="2023-11-30T00:00:00"/>
    <n v="0"/>
    <n v="1"/>
    <n v="3"/>
    <n v="30"/>
    <n v="2"/>
    <n v="22490513"/>
    <n v="24960000"/>
    <n v="23946"/>
    <n v="921"/>
    <n v="22446"/>
    <n v="462"/>
    <n v="0"/>
    <n v="0"/>
    <m/>
    <n v="224"/>
    <n v="0"/>
    <n v="0"/>
    <m/>
    <m/>
    <d v="2021-02-27T00:00:00"/>
    <n v="1"/>
    <s v="O"/>
    <n v="1"/>
    <n v="30"/>
    <n v="0"/>
    <m/>
    <m/>
    <m/>
    <m/>
    <m/>
    <m/>
    <n v="1"/>
    <n v="1"/>
    <m/>
    <m/>
    <n v="12399"/>
    <s v="CREDITOS DE CONSUMO"/>
    <n v="0"/>
    <n v="0"/>
    <n v="890480123"/>
    <s v="UNIVERSIDAD DE CARTAGENA"/>
    <n v="5"/>
    <m/>
    <m/>
    <m/>
    <m/>
    <n v="2"/>
    <n v="7"/>
    <n v="1"/>
  </r>
  <r>
    <n v="4022"/>
    <s v="C"/>
    <n v="8702216"/>
    <x v="7"/>
    <n v="4"/>
    <n v="550019858"/>
    <d v="2020-10-29T00:00:00"/>
    <d v="2023-11-30T00:00:00"/>
    <n v="0"/>
    <n v="1"/>
    <n v="3"/>
    <n v="30"/>
    <n v="2"/>
    <n v="22490513"/>
    <n v="24960000"/>
    <n v="9586"/>
    <n v="369"/>
    <n v="8985"/>
    <n v="197"/>
    <n v="0"/>
    <n v="0"/>
    <m/>
    <n v="90"/>
    <n v="0"/>
    <n v="0"/>
    <m/>
    <m/>
    <d v="2021-02-27T00:00:00"/>
    <n v="1"/>
    <s v="O"/>
    <n v="1"/>
    <n v="30"/>
    <n v="0"/>
    <m/>
    <m/>
    <m/>
    <m/>
    <m/>
    <m/>
    <n v="1"/>
    <n v="1"/>
    <m/>
    <m/>
    <n v="4963"/>
    <s v="CREDITOS DE CONSUMO"/>
    <n v="0"/>
    <n v="0"/>
    <n v="890480123"/>
    <s v="UNIVERSIDAD DE CARTAGENA"/>
    <n v="5"/>
    <m/>
    <m/>
    <m/>
    <m/>
    <n v="2"/>
    <n v="7"/>
    <n v="1"/>
  </r>
  <r>
    <n v="11281"/>
    <s v="C"/>
    <n v="8702216"/>
    <x v="7"/>
    <n v="4"/>
    <n v="550020101"/>
    <d v="2020-10-29T00:00:00"/>
    <d v="2023-11-30T00:00:00"/>
    <n v="0"/>
    <n v="1"/>
    <n v="3"/>
    <n v="30"/>
    <n v="2"/>
    <n v="22490513"/>
    <n v="24960000"/>
    <n v="26887"/>
    <n v="1034"/>
    <n v="25204"/>
    <n v="527"/>
    <n v="0"/>
    <n v="0"/>
    <m/>
    <n v="252"/>
    <n v="0"/>
    <n v="0"/>
    <m/>
    <m/>
    <d v="2021-02-27T00:00:00"/>
    <n v="1"/>
    <s v="O"/>
    <n v="1"/>
    <n v="30"/>
    <n v="0"/>
    <m/>
    <m/>
    <m/>
    <m/>
    <m/>
    <m/>
    <n v="1"/>
    <n v="1"/>
    <m/>
    <m/>
    <n v="13923"/>
    <s v="CREDITOS DE CONSUMO"/>
    <n v="0"/>
    <n v="0"/>
    <n v="890480123"/>
    <s v="UNIVERSIDAD DE CARTAGENA"/>
    <n v="5"/>
    <m/>
    <m/>
    <m/>
    <m/>
    <n v="2"/>
    <n v="7"/>
    <n v="1"/>
  </r>
  <r>
    <n v="4515"/>
    <s v="C"/>
    <n v="8702216"/>
    <x v="7"/>
    <n v="4"/>
    <n v="550020102"/>
    <d v="2020-10-29T00:00:00"/>
    <d v="2023-11-30T00:00:00"/>
    <n v="0"/>
    <n v="1"/>
    <n v="3"/>
    <n v="30"/>
    <n v="2"/>
    <n v="22490513"/>
    <n v="24960000"/>
    <n v="10761"/>
    <n v="414"/>
    <n v="10087"/>
    <n v="199"/>
    <n v="0"/>
    <n v="0"/>
    <m/>
    <n v="101"/>
    <n v="0"/>
    <n v="0"/>
    <m/>
    <m/>
    <d v="2021-02-27T00:00:00"/>
    <n v="1"/>
    <s v="O"/>
    <n v="1"/>
    <n v="30"/>
    <n v="0"/>
    <m/>
    <m/>
    <m/>
    <m/>
    <m/>
    <m/>
    <n v="1"/>
    <n v="1"/>
    <m/>
    <m/>
    <n v="5572"/>
    <s v="CREDITOS DE CONSUMO"/>
    <n v="0"/>
    <n v="0"/>
    <n v="890480123"/>
    <s v="UNIVERSIDAD DE CARTAGENA"/>
    <n v="5"/>
    <m/>
    <m/>
    <m/>
    <m/>
    <n v="2"/>
    <n v="7"/>
    <n v="1"/>
  </r>
  <r>
    <n v="76807"/>
    <s v="C"/>
    <n v="8702216"/>
    <x v="7"/>
    <n v="4"/>
    <n v="550020970"/>
    <d v="2020-10-29T00:00:00"/>
    <d v="2023-11-30T00:00:00"/>
    <n v="0"/>
    <n v="1"/>
    <n v="3"/>
    <n v="30"/>
    <n v="2"/>
    <n v="22490513"/>
    <n v="24960000"/>
    <n v="183056"/>
    <n v="7038"/>
    <n v="171598"/>
    <n v="3532"/>
    <n v="0"/>
    <n v="0"/>
    <m/>
    <n v="1716"/>
    <n v="0"/>
    <n v="0"/>
    <m/>
    <m/>
    <d v="2021-02-27T00:00:00"/>
    <n v="1"/>
    <s v="O"/>
    <n v="1"/>
    <n v="30"/>
    <n v="0"/>
    <m/>
    <m/>
    <m/>
    <m/>
    <m/>
    <m/>
    <n v="1"/>
    <n v="1"/>
    <m/>
    <m/>
    <n v="94791"/>
    <s v="CREDITOS DE CONSUMO"/>
    <n v="0"/>
    <n v="0"/>
    <n v="890480123"/>
    <s v="UNIVERSIDAD DE CARTAGENA"/>
    <n v="5"/>
    <m/>
    <m/>
    <m/>
    <m/>
    <n v="2"/>
    <n v="7"/>
    <n v="1"/>
  </r>
  <r>
    <n v="4087"/>
    <s v="C"/>
    <n v="8702216"/>
    <x v="7"/>
    <n v="4"/>
    <n v="550021047"/>
    <d v="2020-10-29T00:00:00"/>
    <d v="2023-11-30T00:00:00"/>
    <n v="0"/>
    <n v="1"/>
    <n v="3"/>
    <n v="30"/>
    <n v="2"/>
    <n v="22490513"/>
    <n v="24960000"/>
    <n v="9742"/>
    <n v="375"/>
    <n v="9130"/>
    <n v="197"/>
    <n v="0"/>
    <n v="0"/>
    <m/>
    <n v="91"/>
    <n v="0"/>
    <n v="0"/>
    <m/>
    <m/>
    <d v="2021-02-27T00:00:00"/>
    <n v="1"/>
    <s v="O"/>
    <n v="1"/>
    <n v="30"/>
    <n v="0"/>
    <m/>
    <m/>
    <m/>
    <m/>
    <m/>
    <m/>
    <n v="1"/>
    <n v="1"/>
    <m/>
    <m/>
    <n v="5043"/>
    <s v="CREDITOS DE CONSUMO"/>
    <n v="0"/>
    <n v="0"/>
    <n v="890480123"/>
    <s v="UNIVERSIDAD DE CARTAGENA"/>
    <n v="5"/>
    <m/>
    <m/>
    <m/>
    <m/>
    <n v="2"/>
    <n v="7"/>
    <n v="1"/>
  </r>
  <r>
    <n v="14173"/>
    <s v="C"/>
    <n v="8702216"/>
    <x v="7"/>
    <n v="4"/>
    <n v="550021185"/>
    <d v="2020-10-29T00:00:00"/>
    <d v="2023-11-30T00:00:00"/>
    <n v="0"/>
    <n v="1"/>
    <n v="3"/>
    <n v="30"/>
    <n v="2"/>
    <n v="22490513"/>
    <n v="24960000"/>
    <n v="33780"/>
    <n v="1299"/>
    <n v="31665"/>
    <n v="659"/>
    <n v="0"/>
    <n v="0"/>
    <m/>
    <n v="317"/>
    <n v="0"/>
    <n v="0"/>
    <m/>
    <m/>
    <d v="2021-02-27T00:00:00"/>
    <n v="1"/>
    <s v="O"/>
    <n v="1"/>
    <n v="30"/>
    <n v="0"/>
    <m/>
    <m/>
    <m/>
    <m/>
    <m/>
    <m/>
    <n v="1"/>
    <n v="1"/>
    <m/>
    <m/>
    <n v="17492"/>
    <s v="CREDITOS DE CONSUMO"/>
    <n v="0"/>
    <n v="0"/>
    <n v="890480123"/>
    <s v="UNIVERSIDAD DE CARTAGENA"/>
    <n v="5"/>
    <m/>
    <m/>
    <m/>
    <m/>
    <n v="2"/>
    <n v="7"/>
    <n v="1"/>
  </r>
  <r>
    <n v="5671"/>
    <s v="C"/>
    <n v="8702216"/>
    <x v="7"/>
    <n v="4"/>
    <n v="550021186"/>
    <d v="2020-10-29T00:00:00"/>
    <d v="2023-11-30T00:00:00"/>
    <n v="0"/>
    <n v="1"/>
    <n v="3"/>
    <n v="30"/>
    <n v="2"/>
    <n v="22490513"/>
    <n v="24960000"/>
    <n v="13517"/>
    <n v="520"/>
    <n v="12669"/>
    <n v="264"/>
    <n v="0"/>
    <n v="0"/>
    <m/>
    <n v="127"/>
    <n v="0"/>
    <n v="0"/>
    <m/>
    <m/>
    <d v="2021-02-27T00:00:00"/>
    <n v="1"/>
    <s v="O"/>
    <n v="1"/>
    <n v="30"/>
    <n v="0"/>
    <m/>
    <m/>
    <m/>
    <m/>
    <m/>
    <m/>
    <n v="1"/>
    <n v="1"/>
    <m/>
    <m/>
    <n v="6998"/>
    <s v="CREDITOS DE CONSUMO"/>
    <n v="0"/>
    <n v="0"/>
    <n v="890480123"/>
    <s v="UNIVERSIDAD DE CARTAGENA"/>
    <n v="5"/>
    <m/>
    <m/>
    <m/>
    <m/>
    <n v="2"/>
    <n v="7"/>
    <n v="1"/>
  </r>
  <r>
    <n v="17667"/>
    <s v="C"/>
    <n v="8702216"/>
    <x v="7"/>
    <n v="4"/>
    <n v="550021608"/>
    <d v="2020-10-29T00:00:00"/>
    <d v="2023-11-30T00:00:00"/>
    <n v="0"/>
    <n v="1"/>
    <n v="3"/>
    <n v="30"/>
    <n v="2"/>
    <n v="22490513"/>
    <n v="24960000"/>
    <n v="42106"/>
    <n v="1619"/>
    <n v="39470"/>
    <n v="824"/>
    <n v="0"/>
    <n v="0"/>
    <m/>
    <n v="395"/>
    <n v="0"/>
    <n v="0"/>
    <m/>
    <m/>
    <d v="2021-02-27T00:00:00"/>
    <n v="1"/>
    <s v="O"/>
    <n v="1"/>
    <n v="30"/>
    <n v="0"/>
    <m/>
    <m/>
    <m/>
    <m/>
    <m/>
    <m/>
    <n v="1"/>
    <n v="1"/>
    <m/>
    <m/>
    <n v="21803"/>
    <s v="CREDITOS DE CONSUMO"/>
    <n v="0"/>
    <n v="0"/>
    <n v="890480123"/>
    <s v="UNIVERSIDAD DE CARTAGENA"/>
    <n v="5"/>
    <m/>
    <m/>
    <m/>
    <m/>
    <n v="2"/>
    <n v="7"/>
    <n v="1"/>
  </r>
  <r>
    <n v="18311"/>
    <s v="C"/>
    <n v="8702216"/>
    <x v="7"/>
    <n v="4"/>
    <n v="550021848"/>
    <d v="2020-10-29T00:00:00"/>
    <d v="2023-11-30T00:00:00"/>
    <n v="0"/>
    <n v="1"/>
    <n v="3"/>
    <n v="30"/>
    <n v="2"/>
    <n v="22490513"/>
    <n v="24960000"/>
    <n v="43641"/>
    <n v="1678"/>
    <n v="40909"/>
    <n v="857"/>
    <n v="0"/>
    <n v="0"/>
    <m/>
    <n v="409"/>
    <n v="0"/>
    <n v="0"/>
    <m/>
    <m/>
    <d v="2021-02-27T00:00:00"/>
    <n v="1"/>
    <s v="O"/>
    <n v="1"/>
    <n v="30"/>
    <n v="0"/>
    <m/>
    <m/>
    <m/>
    <m/>
    <m/>
    <m/>
    <n v="1"/>
    <n v="1"/>
    <m/>
    <m/>
    <n v="22598"/>
    <s v="CREDITOS DE CONSUMO"/>
    <n v="0"/>
    <n v="0"/>
    <n v="890480123"/>
    <s v="UNIVERSIDAD DE CARTAGENA"/>
    <n v="5"/>
    <m/>
    <m/>
    <m/>
    <m/>
    <n v="2"/>
    <n v="7"/>
    <n v="1"/>
  </r>
  <r>
    <n v="25258"/>
    <s v="C"/>
    <n v="8702216"/>
    <x v="7"/>
    <n v="4"/>
    <n v="550022130"/>
    <d v="2020-10-29T00:00:00"/>
    <d v="2023-11-30T00:00:00"/>
    <n v="0"/>
    <n v="1"/>
    <n v="3"/>
    <n v="30"/>
    <n v="2"/>
    <n v="22490513"/>
    <n v="24960000"/>
    <n v="60198"/>
    <n v="2314"/>
    <n v="56431"/>
    <n v="1156"/>
    <n v="0"/>
    <n v="0"/>
    <m/>
    <n v="564"/>
    <n v="0"/>
    <n v="0"/>
    <m/>
    <m/>
    <d v="2021-02-27T00:00:00"/>
    <n v="1"/>
    <s v="O"/>
    <n v="1"/>
    <n v="30"/>
    <n v="0"/>
    <m/>
    <m/>
    <m/>
    <m/>
    <m/>
    <m/>
    <n v="1"/>
    <n v="1"/>
    <m/>
    <m/>
    <n v="31173"/>
    <s v="CREDITOS DE CONSUMO"/>
    <n v="0"/>
    <n v="0"/>
    <n v="890480123"/>
    <s v="UNIVERSIDAD DE CARTAGENA"/>
    <n v="5"/>
    <m/>
    <m/>
    <m/>
    <m/>
    <n v="2"/>
    <n v="7"/>
    <n v="1"/>
  </r>
  <r>
    <n v="47071"/>
    <s v="C"/>
    <n v="8702216"/>
    <x v="7"/>
    <n v="4"/>
    <n v="550022741"/>
    <d v="2020-10-29T00:00:00"/>
    <d v="2023-11-30T00:00:00"/>
    <n v="0"/>
    <n v="1"/>
    <n v="3"/>
    <n v="30"/>
    <n v="2"/>
    <n v="22490513"/>
    <n v="24960000"/>
    <n v="112184"/>
    <n v="4313"/>
    <n v="105163"/>
    <n v="2177"/>
    <n v="0"/>
    <n v="0"/>
    <m/>
    <n v="1052"/>
    <n v="0"/>
    <n v="0"/>
    <m/>
    <m/>
    <d v="2021-02-27T00:00:00"/>
    <n v="1"/>
    <s v="O"/>
    <n v="1"/>
    <n v="30"/>
    <n v="0"/>
    <m/>
    <m/>
    <m/>
    <m/>
    <m/>
    <m/>
    <n v="1"/>
    <n v="1"/>
    <m/>
    <m/>
    <n v="58092"/>
    <s v="CREDITOS DE CONSUMO"/>
    <n v="0"/>
    <n v="0"/>
    <n v="890480123"/>
    <s v="UNIVERSIDAD DE CARTAGENA"/>
    <n v="5"/>
    <m/>
    <m/>
    <m/>
    <m/>
    <n v="2"/>
    <n v="7"/>
    <n v="1"/>
  </r>
  <r>
    <n v="24918"/>
    <s v="C"/>
    <n v="8702216"/>
    <x v="7"/>
    <n v="4"/>
    <n v="550023151"/>
    <d v="2020-10-29T00:00:00"/>
    <d v="2023-11-30T00:00:00"/>
    <n v="0"/>
    <n v="1"/>
    <n v="3"/>
    <n v="30"/>
    <n v="2"/>
    <n v="22490513"/>
    <n v="24960000"/>
    <n v="59387"/>
    <n v="2283"/>
    <n v="55670"/>
    <n v="1154"/>
    <n v="0"/>
    <n v="0"/>
    <m/>
    <n v="557"/>
    <n v="0"/>
    <n v="0"/>
    <m/>
    <m/>
    <d v="2021-02-27T00:00:00"/>
    <n v="1"/>
    <s v="O"/>
    <n v="1"/>
    <n v="30"/>
    <n v="0"/>
    <m/>
    <m/>
    <m/>
    <m/>
    <m/>
    <m/>
    <n v="1"/>
    <n v="1"/>
    <m/>
    <m/>
    <n v="30752"/>
    <s v="CREDITOS DE CONSUMO"/>
    <n v="0"/>
    <n v="0"/>
    <n v="890480123"/>
    <s v="UNIVERSIDAD DE CARTAGENA"/>
    <n v="5"/>
    <m/>
    <m/>
    <m/>
    <m/>
    <n v="2"/>
    <n v="7"/>
    <n v="1"/>
  </r>
  <r>
    <n v="21358"/>
    <s v="C"/>
    <n v="8702216"/>
    <x v="7"/>
    <n v="4"/>
    <n v="550023216"/>
    <d v="2020-10-29T00:00:00"/>
    <d v="2023-11-30T00:00:00"/>
    <n v="0"/>
    <n v="1"/>
    <n v="3"/>
    <n v="30"/>
    <n v="2"/>
    <n v="22490513"/>
    <n v="24960000"/>
    <n v="50903"/>
    <n v="1957"/>
    <n v="47717"/>
    <n v="989"/>
    <n v="0"/>
    <n v="0"/>
    <m/>
    <n v="477"/>
    <n v="0"/>
    <n v="0"/>
    <m/>
    <m/>
    <d v="2021-02-27T00:00:00"/>
    <n v="1"/>
    <s v="O"/>
    <n v="1"/>
    <n v="30"/>
    <n v="0"/>
    <m/>
    <m/>
    <m/>
    <m/>
    <m/>
    <m/>
    <n v="1"/>
    <n v="1"/>
    <m/>
    <m/>
    <n v="26359"/>
    <s v="CREDITOS DE CONSUMO"/>
    <n v="0"/>
    <n v="0"/>
    <n v="890480123"/>
    <s v="UNIVERSIDAD DE CARTAGENA"/>
    <n v="5"/>
    <m/>
    <m/>
    <m/>
    <m/>
    <n v="2"/>
    <n v="7"/>
    <n v="1"/>
  </r>
  <r>
    <n v="18277"/>
    <s v="C"/>
    <n v="8702216"/>
    <x v="7"/>
    <n v="4"/>
    <n v="550023394"/>
    <d v="2020-10-29T00:00:00"/>
    <d v="2023-11-30T00:00:00"/>
    <n v="0"/>
    <n v="1"/>
    <n v="3"/>
    <n v="30"/>
    <n v="2"/>
    <n v="22490513"/>
    <n v="24960000"/>
    <n v="43560"/>
    <n v="1675"/>
    <n v="40833"/>
    <n v="857"/>
    <n v="0"/>
    <n v="0"/>
    <m/>
    <n v="408"/>
    <n v="0"/>
    <n v="0"/>
    <m/>
    <m/>
    <d v="2021-02-27T00:00:00"/>
    <n v="1"/>
    <s v="O"/>
    <n v="1"/>
    <n v="30"/>
    <n v="0"/>
    <m/>
    <m/>
    <m/>
    <m/>
    <m/>
    <m/>
    <n v="1"/>
    <n v="1"/>
    <m/>
    <m/>
    <n v="22556"/>
    <s v="CREDITOS DE CONSUMO"/>
    <n v="0"/>
    <n v="0"/>
    <n v="890480123"/>
    <s v="UNIVERSIDAD DE CARTAGENA"/>
    <n v="5"/>
    <m/>
    <m/>
    <m/>
    <m/>
    <n v="2"/>
    <n v="7"/>
    <n v="1"/>
  </r>
  <r>
    <n v="7312"/>
    <s v="C"/>
    <n v="8702216"/>
    <x v="7"/>
    <n v="4"/>
    <n v="550023395"/>
    <d v="2020-10-29T00:00:00"/>
    <d v="2023-11-30T00:00:00"/>
    <n v="0"/>
    <n v="1"/>
    <n v="3"/>
    <n v="30"/>
    <n v="2"/>
    <n v="22490513"/>
    <n v="24960000"/>
    <n v="17426"/>
    <n v="670"/>
    <n v="16336"/>
    <n v="331"/>
    <n v="0"/>
    <n v="0"/>
    <m/>
    <n v="163"/>
    <n v="0"/>
    <n v="0"/>
    <m/>
    <m/>
    <d v="2021-02-27T00:00:00"/>
    <n v="1"/>
    <s v="O"/>
    <n v="1"/>
    <n v="30"/>
    <n v="0"/>
    <m/>
    <m/>
    <m/>
    <m/>
    <m/>
    <m/>
    <n v="1"/>
    <n v="1"/>
    <m/>
    <m/>
    <n v="9024"/>
    <s v="CREDITOS DE CONSUMO"/>
    <n v="0"/>
    <n v="0"/>
    <n v="890480123"/>
    <s v="UNIVERSIDAD DE CARTAGENA"/>
    <n v="5"/>
    <m/>
    <m/>
    <m/>
    <m/>
    <n v="2"/>
    <n v="7"/>
    <n v="1"/>
  </r>
  <r>
    <n v="22499"/>
    <s v="C"/>
    <n v="8702216"/>
    <x v="7"/>
    <n v="4"/>
    <n v="550023538"/>
    <d v="2020-10-29T00:00:00"/>
    <d v="2023-11-30T00:00:00"/>
    <n v="0"/>
    <n v="1"/>
    <n v="3"/>
    <n v="30"/>
    <n v="2"/>
    <n v="22490513"/>
    <n v="24960000"/>
    <n v="53624"/>
    <n v="2062"/>
    <n v="50266"/>
    <n v="1024"/>
    <n v="0"/>
    <n v="0"/>
    <m/>
    <n v="503"/>
    <n v="0"/>
    <n v="0"/>
    <m/>
    <m/>
    <d v="2021-02-27T00:00:00"/>
    <n v="1"/>
    <s v="O"/>
    <n v="1"/>
    <n v="30"/>
    <n v="0"/>
    <m/>
    <m/>
    <m/>
    <m/>
    <m/>
    <m/>
    <n v="1"/>
    <n v="1"/>
    <m/>
    <m/>
    <n v="27767"/>
    <s v="CREDITOS DE CONSUMO"/>
    <n v="0"/>
    <n v="0"/>
    <n v="890480123"/>
    <s v="UNIVERSIDAD DE CARTAGENA"/>
    <n v="5"/>
    <m/>
    <m/>
    <m/>
    <m/>
    <n v="2"/>
    <n v="7"/>
    <n v="1"/>
  </r>
  <r>
    <n v="18785"/>
    <s v="C"/>
    <n v="8702216"/>
    <x v="7"/>
    <n v="4"/>
    <n v="550023666"/>
    <d v="2020-03-03T00:00:00"/>
    <d v="2023-10-30T00:00:00"/>
    <n v="0"/>
    <n v="1"/>
    <n v="4"/>
    <n v="30"/>
    <n v="2"/>
    <n v="22490513"/>
    <n v="24960000"/>
    <n v="45787"/>
    <n v="1760"/>
    <n v="41969"/>
    <n v="859"/>
    <n v="0"/>
    <n v="0"/>
    <m/>
    <n v="420"/>
    <n v="0"/>
    <n v="0"/>
    <m/>
    <m/>
    <d v="2021-02-27T00:00:00"/>
    <n v="1"/>
    <s v="O"/>
    <n v="1"/>
    <n v="30"/>
    <n v="0"/>
    <m/>
    <m/>
    <m/>
    <m/>
    <m/>
    <m/>
    <n v="1"/>
    <n v="1"/>
    <m/>
    <m/>
    <n v="23184"/>
    <s v="CREDITOS DE CONSUMO"/>
    <n v="0"/>
    <n v="0"/>
    <n v="890480123"/>
    <s v="UNIVERSIDAD DE CARTAGENA"/>
    <n v="5"/>
    <m/>
    <m/>
    <m/>
    <m/>
    <n v="2"/>
    <n v="7"/>
    <n v="2"/>
  </r>
  <r>
    <n v="123092"/>
    <s v="C"/>
    <n v="8702216"/>
    <x v="7"/>
    <n v="4"/>
    <n v="550024559"/>
    <d v="2020-10-03T00:00:00"/>
    <d v="2023-10-30T00:00:00"/>
    <n v="0"/>
    <n v="1"/>
    <n v="4"/>
    <n v="30"/>
    <n v="2"/>
    <n v="22490513"/>
    <n v="24960000"/>
    <n v="300000"/>
    <n v="11533"/>
    <n v="275006"/>
    <n v="5675"/>
    <n v="0"/>
    <n v="0"/>
    <m/>
    <n v="2750"/>
    <n v="0"/>
    <n v="0"/>
    <m/>
    <m/>
    <d v="2021-02-27T00:00:00"/>
    <n v="1"/>
    <s v="O"/>
    <n v="1"/>
    <n v="30"/>
    <n v="0"/>
    <m/>
    <m/>
    <m/>
    <m/>
    <m/>
    <m/>
    <n v="1"/>
    <n v="1"/>
    <m/>
    <m/>
    <n v="151914"/>
    <s v="CREDITOS DE CONSUMO"/>
    <n v="0"/>
    <n v="0"/>
    <n v="890480123"/>
    <s v="UNIVERSIDAD DE CARTAGENA"/>
    <n v="5"/>
    <m/>
    <m/>
    <m/>
    <m/>
    <n v="2"/>
    <n v="7"/>
    <n v="2"/>
  </r>
  <r>
    <n v="8207"/>
    <s v="C"/>
    <n v="8702216"/>
    <x v="7"/>
    <n v="4"/>
    <n v="550024579"/>
    <d v="2020-10-10T00:00:00"/>
    <d v="2023-10-30T00:00:00"/>
    <n v="0"/>
    <n v="1"/>
    <n v="4"/>
    <n v="30"/>
    <n v="2"/>
    <n v="22490513"/>
    <n v="24960000"/>
    <n v="20000"/>
    <n v="769"/>
    <n v="18335"/>
    <n v="364"/>
    <n v="0"/>
    <n v="0"/>
    <m/>
    <n v="183"/>
    <n v="0"/>
    <n v="0"/>
    <m/>
    <m/>
    <d v="2021-02-27T00:00:00"/>
    <n v="1"/>
    <s v="O"/>
    <n v="1"/>
    <n v="30"/>
    <n v="0"/>
    <m/>
    <m/>
    <m/>
    <m/>
    <m/>
    <m/>
    <n v="1"/>
    <n v="1"/>
    <m/>
    <m/>
    <n v="10128"/>
    <s v="CREDITOS DE CONSUMO"/>
    <n v="0"/>
    <n v="0"/>
    <n v="890480123"/>
    <s v="UNIVERSIDAD DE CARTAGENA"/>
    <n v="5"/>
    <m/>
    <m/>
    <m/>
    <m/>
    <n v="2"/>
    <n v="7"/>
    <n v="2"/>
  </r>
  <r>
    <n v="9"/>
    <s v="C"/>
    <n v="8702216"/>
    <x v="7"/>
    <n v="4"/>
    <n v="550025134"/>
    <d v="2020-12-31T00:00:00"/>
    <d v="2021-03-31T00:00:00"/>
    <n v="0"/>
    <n v="1"/>
    <n v="0"/>
    <n v="30"/>
    <n v="2"/>
    <n v="0"/>
    <n v="0"/>
    <n v="6000"/>
    <n v="6000"/>
    <n v="21"/>
    <n v="0"/>
    <n v="0"/>
    <n v="0"/>
    <m/>
    <n v="0"/>
    <n v="0"/>
    <n v="0"/>
    <m/>
    <m/>
    <d v="2021-02-27T00:00:00"/>
    <n v="1"/>
    <s v="O"/>
    <n v="1"/>
    <n v="30"/>
    <n v="0"/>
    <m/>
    <m/>
    <m/>
    <m/>
    <m/>
    <m/>
    <n v="1"/>
    <n v="1"/>
    <m/>
    <m/>
    <n v="12"/>
    <s v="CREDITOS DE CONSUMO"/>
    <n v="0"/>
    <n v="0"/>
    <n v="890480123"/>
    <s v="UNIVERSIDAD DE CARTAGENA"/>
    <n v="5"/>
    <m/>
    <m/>
    <m/>
    <m/>
    <n v="2"/>
    <n v="7"/>
    <n v="2"/>
  </r>
  <r>
    <n v="2686"/>
    <s v="C"/>
    <n v="8702216"/>
    <x v="7"/>
    <n v="4"/>
    <n v="550025458"/>
    <d v="2021-02-27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n v="8702216"/>
    <x v="7"/>
    <n v="4"/>
    <n v="550025515"/>
    <d v="2021-02-28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n v="8702216"/>
    <x v="7"/>
    <n v="4"/>
    <n v="550025701"/>
    <d v="2021-03-31T00:00:00"/>
    <d v="2021-05-30T00:00:00"/>
    <n v="0"/>
    <n v="1"/>
    <n v="0"/>
    <n v="30"/>
    <n v="2"/>
    <n v="0"/>
    <n v="0"/>
    <n v="6000"/>
    <n v="6000"/>
    <n v="6000"/>
    <n v="0"/>
    <n v="0"/>
    <n v="0"/>
    <m/>
    <n v="60"/>
    <n v="0"/>
    <n v="0"/>
    <m/>
    <m/>
    <d v="2021-03-31T00:00:00"/>
    <n v="1"/>
    <s v="O"/>
    <n v="1"/>
    <n v="30"/>
    <n v="0"/>
    <m/>
    <m/>
    <m/>
    <m/>
    <m/>
    <m/>
    <n v="1"/>
    <n v="1"/>
    <m/>
    <m/>
    <n v="3314"/>
    <s v="CREDITOS DE CONSUMO"/>
    <n v="0"/>
    <n v="0"/>
    <n v="890480123"/>
    <s v="UNIVERSIDAD DE CARTAGENA"/>
    <n v="5"/>
    <m/>
    <m/>
    <m/>
    <m/>
    <n v="2"/>
    <n v="7"/>
    <n v="2"/>
  </r>
  <r>
    <n v="63905744"/>
    <s v="C"/>
    <n v="8720021"/>
    <x v="0"/>
    <n v="4"/>
    <n v="14462"/>
    <d v="2018-08-17T00:00:00"/>
    <d v="2025-08-17T00:00:00"/>
    <n v="13"/>
    <n v="1"/>
    <n v="30"/>
    <n v="30"/>
    <n v="2"/>
    <n v="12185828"/>
    <n v="12890000"/>
    <n v="115837187"/>
    <n v="2056372"/>
    <n v="84101305"/>
    <n v="369460"/>
    <n v="0"/>
    <n v="0"/>
    <m/>
    <n v="0"/>
    <n v="0"/>
    <n v="0"/>
    <m/>
    <m/>
    <d v="2021-03-30T00:00:00"/>
    <n v="1"/>
    <s v="O"/>
    <n v="1"/>
    <n v="30"/>
    <n v="140323"/>
    <m/>
    <m/>
    <m/>
    <m/>
    <m/>
    <m/>
    <n v="1"/>
    <n v="1"/>
    <m/>
    <m/>
    <n v="20195561"/>
    <s v="CREDITOS DE CONSUMO"/>
    <n v="0"/>
    <n v="0"/>
    <n v="890480123"/>
    <s v="UNIVERSIDAD DE CARTAGENA"/>
    <n v="5"/>
    <m/>
    <m/>
    <m/>
    <m/>
    <n v="1"/>
    <n v="7"/>
    <n v="2"/>
  </r>
  <r>
    <n v="20015956"/>
    <s v="C"/>
    <n v="8720021"/>
    <x v="0"/>
    <n v="4"/>
    <n v="14739"/>
    <d v="2018-10-11T00:00:00"/>
    <d v="2025-10-11T00:00:00"/>
    <n v="0"/>
    <n v="1"/>
    <n v="30"/>
    <n v="30"/>
    <n v="2"/>
    <n v="17726461"/>
    <n v="19240000"/>
    <n v="34500000"/>
    <n v="719595"/>
    <n v="26341420"/>
    <n v="0"/>
    <n v="0"/>
    <n v="0"/>
    <m/>
    <n v="0"/>
    <n v="0"/>
    <n v="0"/>
    <m/>
    <m/>
    <d v="2021-03-30T00:00:00"/>
    <n v="1"/>
    <s v="O"/>
    <n v="1"/>
    <n v="30"/>
    <n v="0"/>
    <m/>
    <m/>
    <m/>
    <m/>
    <m/>
    <m/>
    <n v="1"/>
    <n v="1"/>
    <m/>
    <m/>
    <n v="6325464"/>
    <s v="CREDITOS DE CONSUMO"/>
    <n v="0"/>
    <n v="0"/>
    <n v="890480123"/>
    <s v="UNIVERSIDAD DE CARTAGENA"/>
    <n v="5"/>
    <m/>
    <m/>
    <m/>
    <m/>
    <n v="1"/>
    <n v="7"/>
    <n v="2"/>
  </r>
  <r>
    <n v="22094655"/>
    <s v="C"/>
    <n v="8720021"/>
    <x v="3"/>
    <n v="4"/>
    <n v="15813"/>
    <d v="2019-06-12T00:00:00"/>
    <d v="2026-06-12T00:00:00"/>
    <n v="18"/>
    <n v="1"/>
    <n v="20"/>
    <n v="30"/>
    <n v="2"/>
    <n v="13121400"/>
    <n v="13940000"/>
    <n v="35000000"/>
    <n v="639031"/>
    <n v="29077031"/>
    <n v="190170"/>
    <n v="0"/>
    <n v="66779200"/>
    <s v="                              "/>
    <n v="0"/>
    <n v="0"/>
    <n v="0"/>
    <m/>
    <m/>
    <d v="2021-03-30T00:00:00"/>
    <n v="3"/>
    <s v="O"/>
    <n v="1"/>
    <n v="30"/>
    <n v="91249"/>
    <m/>
    <m/>
    <m/>
    <m/>
    <m/>
    <m/>
    <n v="1"/>
    <n v="1"/>
    <m/>
    <m/>
    <n v="6982376"/>
    <s v="CREDITOS DE CONSUMO"/>
    <n v="0"/>
    <n v="0"/>
    <n v="890480123"/>
    <s v="UNIVERSIDAD DE CARTAGENA"/>
    <n v="5"/>
    <m/>
    <m/>
    <m/>
    <m/>
    <n v="1"/>
    <n v="7"/>
    <n v="2"/>
  </r>
  <r>
    <n v="1830749"/>
    <s v="C"/>
    <n v="8720021"/>
    <x v="0"/>
    <n v="4"/>
    <n v="17066"/>
    <d v="2020-03-10T00:00:00"/>
    <d v="2022-03-30T00:00:00"/>
    <n v="0"/>
    <n v="1"/>
    <n v="13"/>
    <n v="30"/>
    <n v="2"/>
    <n v="15881442"/>
    <n v="17090000"/>
    <n v="5000000"/>
    <n v="244532"/>
    <n v="2409304"/>
    <n v="0"/>
    <n v="0"/>
    <n v="0"/>
    <m/>
    <n v="0"/>
    <n v="0"/>
    <n v="0"/>
    <m/>
    <m/>
    <d v="2021-03-30T00:00:00"/>
    <n v="1"/>
    <s v="O"/>
    <n v="1"/>
    <n v="30"/>
    <n v="0"/>
    <m/>
    <m/>
    <m/>
    <m/>
    <m/>
    <m/>
    <n v="1"/>
    <n v="1"/>
    <m/>
    <m/>
    <n v="578555"/>
    <s v="CREDITOS DE CONSUMO"/>
    <n v="0"/>
    <n v="0"/>
    <n v="890480123"/>
    <s v="UNIVERSIDAD DE CARTAGENA"/>
    <n v="5"/>
    <m/>
    <m/>
    <m/>
    <m/>
    <n v="1"/>
    <n v="7"/>
    <n v="2"/>
  </r>
  <r>
    <n v="11335"/>
    <s v="C"/>
    <n v="8720021"/>
    <x v="0"/>
    <n v="4"/>
    <n v="550006944"/>
    <d v="2015-10-05T00:00:00"/>
    <d v="2023-12-30T00:00:00"/>
    <n v="30"/>
    <n v="1"/>
    <n v="1"/>
    <n v="30"/>
    <n v="2"/>
    <n v="21474970"/>
    <n v="23720000"/>
    <n v="15222"/>
    <n v="577"/>
    <n v="14917"/>
    <n v="570"/>
    <n v="0"/>
    <n v="0"/>
    <m/>
    <n v="0"/>
    <n v="0"/>
    <n v="0"/>
    <m/>
    <m/>
    <d v="2021-02-26T00:00:00"/>
    <n v="1"/>
    <s v="O"/>
    <n v="1"/>
    <n v="30"/>
    <n v="631"/>
    <m/>
    <m/>
    <m/>
    <m/>
    <m/>
    <m/>
    <n v="1"/>
    <n v="1"/>
    <m/>
    <m/>
    <n v="3582"/>
    <s v="CREDITOS DE CONSUMO"/>
    <n v="0"/>
    <n v="0"/>
    <n v="890480123"/>
    <s v="UNIVERSIDAD DE CARTAGENA"/>
    <n v="5"/>
    <m/>
    <m/>
    <m/>
    <m/>
    <n v="2"/>
    <n v="7"/>
    <n v="2"/>
  </r>
  <r>
    <n v="11913"/>
    <s v="C"/>
    <n v="8720021"/>
    <x v="0"/>
    <n v="4"/>
    <n v="550007091"/>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913"/>
    <s v="C"/>
    <n v="8720021"/>
    <x v="0"/>
    <n v="4"/>
    <n v="550007092"/>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640"/>
    <s v="C"/>
    <n v="8720021"/>
    <x v="0"/>
    <n v="4"/>
    <n v="550007098"/>
    <d v="2015-10-20T00:00:00"/>
    <d v="2023-12-30T00:00:00"/>
    <n v="30"/>
    <n v="1"/>
    <n v="1"/>
    <n v="30"/>
    <n v="2"/>
    <n v="21474970"/>
    <n v="23720000"/>
    <n v="15632"/>
    <n v="593"/>
    <n v="15319"/>
    <n v="570"/>
    <n v="0"/>
    <n v="0"/>
    <m/>
    <n v="0"/>
    <n v="0"/>
    <n v="0"/>
    <m/>
    <m/>
    <d v="2021-02-26T00:00:00"/>
    <n v="1"/>
    <s v="O"/>
    <n v="1"/>
    <n v="30"/>
    <n v="637"/>
    <m/>
    <m/>
    <m/>
    <m/>
    <m/>
    <m/>
    <n v="1"/>
    <n v="1"/>
    <m/>
    <m/>
    <n v="3679"/>
    <s v="CREDITOS DE CONSUMO"/>
    <n v="0"/>
    <n v="0"/>
    <n v="890480123"/>
    <s v="UNIVERSIDAD DE CARTAGENA"/>
    <n v="5"/>
    <m/>
    <m/>
    <m/>
    <m/>
    <n v="2"/>
    <n v="7"/>
    <n v="2"/>
  </r>
  <r>
    <n v="4224"/>
    <s v="C"/>
    <n v="8720021"/>
    <x v="0"/>
    <n v="4"/>
    <n v="550007121"/>
    <d v="2015-10-22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4224"/>
    <s v="C"/>
    <n v="8720021"/>
    <x v="0"/>
    <n v="4"/>
    <n v="550007132"/>
    <d v="2015-10-23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11575"/>
    <s v="C"/>
    <n v="8720021"/>
    <x v="0"/>
    <n v="4"/>
    <n v="550007145"/>
    <d v="2015-10-24T00:00:00"/>
    <d v="2023-12-30T00:00:00"/>
    <n v="30"/>
    <n v="1"/>
    <n v="1"/>
    <n v="30"/>
    <n v="2"/>
    <n v="21474970"/>
    <n v="23720000"/>
    <n v="15544"/>
    <n v="589"/>
    <n v="15233"/>
    <n v="570"/>
    <n v="0"/>
    <n v="0"/>
    <m/>
    <n v="0"/>
    <n v="0"/>
    <n v="0"/>
    <m/>
    <m/>
    <d v="2021-02-26T00:00:00"/>
    <n v="1"/>
    <s v="O"/>
    <n v="1"/>
    <n v="30"/>
    <n v="650"/>
    <m/>
    <m/>
    <m/>
    <m/>
    <m/>
    <m/>
    <n v="1"/>
    <n v="1"/>
    <m/>
    <m/>
    <n v="3658"/>
    <s v="CREDITOS DE CONSUMO"/>
    <n v="0"/>
    <n v="0"/>
    <n v="890480123"/>
    <s v="UNIVERSIDAD DE CARTAGENA"/>
    <n v="5"/>
    <m/>
    <m/>
    <m/>
    <m/>
    <n v="2"/>
    <n v="7"/>
    <n v="2"/>
  </r>
  <r>
    <n v="4223"/>
    <s v="C"/>
    <n v="8720021"/>
    <x v="0"/>
    <n v="4"/>
    <n v="550007146"/>
    <d v="2015-10-24T00:00:00"/>
    <d v="2023-12-30T00:00:00"/>
    <n v="30"/>
    <n v="1"/>
    <n v="1"/>
    <n v="30"/>
    <n v="2"/>
    <n v="21474970"/>
    <n v="23720000"/>
    <n v="5671"/>
    <n v="215"/>
    <n v="5557"/>
    <n v="211"/>
    <n v="0"/>
    <n v="0"/>
    <m/>
    <n v="0"/>
    <n v="0"/>
    <n v="0"/>
    <m/>
    <m/>
    <d v="2021-02-26T00:00:00"/>
    <n v="1"/>
    <s v="O"/>
    <n v="1"/>
    <n v="30"/>
    <n v="234"/>
    <m/>
    <m/>
    <m/>
    <m/>
    <m/>
    <m/>
    <n v="1"/>
    <n v="1"/>
    <m/>
    <m/>
    <n v="1334"/>
    <s v="CREDITOS DE CONSUMO"/>
    <n v="0"/>
    <n v="0"/>
    <n v="890480123"/>
    <s v="UNIVERSIDAD DE CARTAGENA"/>
    <n v="5"/>
    <m/>
    <m/>
    <m/>
    <m/>
    <n v="2"/>
    <n v="7"/>
    <n v="2"/>
  </r>
  <r>
    <n v="4228"/>
    <s v="C"/>
    <n v="8720021"/>
    <x v="0"/>
    <n v="4"/>
    <n v="550007166"/>
    <d v="2015-10-26T00:00:00"/>
    <d v="2023-12-30T00:00:00"/>
    <n v="30"/>
    <n v="1"/>
    <n v="1"/>
    <n v="30"/>
    <n v="2"/>
    <n v="21474970"/>
    <n v="23720000"/>
    <n v="5677"/>
    <n v="215"/>
    <n v="5564"/>
    <n v="211"/>
    <n v="0"/>
    <n v="0"/>
    <m/>
    <n v="0"/>
    <n v="0"/>
    <n v="0"/>
    <m/>
    <m/>
    <d v="2021-02-26T00:00:00"/>
    <n v="1"/>
    <s v="O"/>
    <n v="1"/>
    <n v="30"/>
    <n v="241"/>
    <m/>
    <m/>
    <m/>
    <m/>
    <m/>
    <m/>
    <n v="1"/>
    <n v="1"/>
    <m/>
    <m/>
    <n v="1336"/>
    <s v="CREDITOS DE CONSUMO"/>
    <n v="0"/>
    <n v="0"/>
    <n v="890480123"/>
    <s v="UNIVERSIDAD DE CARTAGENA"/>
    <n v="5"/>
    <m/>
    <m/>
    <m/>
    <m/>
    <n v="2"/>
    <n v="7"/>
    <n v="2"/>
  </r>
  <r>
    <n v="11538"/>
    <s v="C"/>
    <n v="8720021"/>
    <x v="0"/>
    <n v="4"/>
    <n v="550007202"/>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3"/>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4"/>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5"/>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4871"/>
    <s v="C"/>
    <n v="8720021"/>
    <x v="0"/>
    <n v="4"/>
    <n v="550007220"/>
    <d v="2015-10-30T00:00:00"/>
    <d v="2023-12-30T00:00:00"/>
    <n v="30"/>
    <n v="1"/>
    <n v="1"/>
    <n v="30"/>
    <n v="2"/>
    <n v="21474970"/>
    <n v="23720000"/>
    <n v="19971"/>
    <n v="757"/>
    <n v="19571"/>
    <n v="719"/>
    <n v="0"/>
    <n v="0"/>
    <m/>
    <n v="0"/>
    <n v="0"/>
    <n v="0"/>
    <m/>
    <m/>
    <d v="2021-02-26T00:00:00"/>
    <n v="1"/>
    <s v="O"/>
    <n v="1"/>
    <n v="30"/>
    <n v="828"/>
    <m/>
    <m/>
    <m/>
    <m/>
    <m/>
    <m/>
    <n v="1"/>
    <n v="1"/>
    <m/>
    <m/>
    <n v="4700"/>
    <s v="CREDITOS DE CONSUMO"/>
    <n v="0"/>
    <n v="0"/>
    <n v="890480123"/>
    <s v="UNIVERSIDAD DE CARTAGENA"/>
    <n v="5"/>
    <m/>
    <m/>
    <m/>
    <m/>
    <n v="2"/>
    <n v="7"/>
    <n v="2"/>
  </r>
  <r>
    <n v="16169"/>
    <s v="C"/>
    <n v="8720021"/>
    <x v="0"/>
    <n v="4"/>
    <n v="550007221"/>
    <d v="2015-10-30T00:00:00"/>
    <d v="2023-12-30T00:00:00"/>
    <n v="30"/>
    <n v="1"/>
    <n v="1"/>
    <n v="30"/>
    <n v="2"/>
    <n v="21474970"/>
    <n v="23720000"/>
    <n v="21713"/>
    <n v="823"/>
    <n v="21279"/>
    <n v="779"/>
    <n v="0"/>
    <n v="0"/>
    <m/>
    <n v="0"/>
    <n v="0"/>
    <n v="0"/>
    <m/>
    <m/>
    <d v="2021-02-26T00:00:00"/>
    <n v="1"/>
    <s v="O"/>
    <n v="1"/>
    <n v="30"/>
    <n v="902"/>
    <m/>
    <m/>
    <m/>
    <m/>
    <m/>
    <m/>
    <n v="1"/>
    <n v="1"/>
    <m/>
    <m/>
    <n v="5110"/>
    <s v="CREDITOS DE CONSUMO"/>
    <n v="0"/>
    <n v="0"/>
    <n v="890480123"/>
    <s v="UNIVERSIDAD DE CARTAGENA"/>
    <n v="5"/>
    <m/>
    <m/>
    <m/>
    <m/>
    <n v="2"/>
    <n v="7"/>
    <n v="2"/>
  </r>
  <r>
    <n v="15893"/>
    <s v="C"/>
    <n v="8720021"/>
    <x v="0"/>
    <n v="4"/>
    <n v="550007222"/>
    <d v="2015-10-30T00:00:00"/>
    <d v="2023-12-30T00:00:00"/>
    <n v="30"/>
    <n v="1"/>
    <n v="1"/>
    <n v="30"/>
    <n v="2"/>
    <n v="21474970"/>
    <n v="23720000"/>
    <n v="21343"/>
    <n v="809"/>
    <n v="20916"/>
    <n v="751"/>
    <n v="0"/>
    <n v="0"/>
    <m/>
    <n v="0"/>
    <n v="0"/>
    <n v="0"/>
    <m/>
    <m/>
    <d v="2021-02-26T00:00:00"/>
    <n v="1"/>
    <s v="O"/>
    <n v="1"/>
    <n v="30"/>
    <n v="886"/>
    <m/>
    <m/>
    <m/>
    <m/>
    <m/>
    <m/>
    <n v="1"/>
    <n v="1"/>
    <m/>
    <m/>
    <n v="5023"/>
    <s v="CREDITOS DE CONSUMO"/>
    <n v="0"/>
    <n v="0"/>
    <n v="890480123"/>
    <s v="UNIVERSIDAD DE CARTAGENA"/>
    <n v="5"/>
    <m/>
    <m/>
    <m/>
    <m/>
    <n v="2"/>
    <n v="7"/>
    <n v="2"/>
  </r>
  <r>
    <n v="11938"/>
    <s v="C"/>
    <n v="8720021"/>
    <x v="0"/>
    <n v="4"/>
    <n v="550007223"/>
    <d v="2015-10-30T00:00:00"/>
    <d v="2023-12-30T00:00:00"/>
    <n v="30"/>
    <n v="1"/>
    <n v="1"/>
    <n v="30"/>
    <n v="2"/>
    <n v="21474970"/>
    <n v="23720000"/>
    <n v="16031"/>
    <n v="608"/>
    <n v="15710"/>
    <n v="571"/>
    <n v="0"/>
    <n v="0"/>
    <m/>
    <n v="0"/>
    <n v="0"/>
    <n v="0"/>
    <m/>
    <m/>
    <d v="2021-02-26T00:00:00"/>
    <n v="1"/>
    <s v="O"/>
    <n v="1"/>
    <n v="30"/>
    <n v="656"/>
    <m/>
    <m/>
    <m/>
    <m/>
    <m/>
    <m/>
    <n v="1"/>
    <n v="1"/>
    <m/>
    <m/>
    <n v="3772"/>
    <s v="CREDITOS DE CONSUMO"/>
    <n v="0"/>
    <n v="0"/>
    <n v="890480123"/>
    <s v="UNIVERSIDAD DE CARTAGENA"/>
    <n v="5"/>
    <m/>
    <m/>
    <m/>
    <m/>
    <n v="2"/>
    <n v="7"/>
    <n v="2"/>
  </r>
  <r>
    <n v="7978"/>
    <s v="C"/>
    <n v="8720021"/>
    <x v="0"/>
    <n v="4"/>
    <n v="550007635"/>
    <d v="2015-11-27T00:00:00"/>
    <d v="2023-12-30T00:00:00"/>
    <n v="30"/>
    <n v="1"/>
    <n v="1"/>
    <n v="30"/>
    <n v="2"/>
    <n v="21474970"/>
    <n v="23720000"/>
    <n v="10713"/>
    <n v="406"/>
    <n v="10499"/>
    <n v="391"/>
    <n v="0"/>
    <n v="0"/>
    <m/>
    <n v="0"/>
    <n v="0"/>
    <n v="0"/>
    <m/>
    <m/>
    <d v="2021-02-26T00:00:00"/>
    <n v="1"/>
    <s v="O"/>
    <n v="1"/>
    <n v="30"/>
    <n v="447"/>
    <m/>
    <m/>
    <m/>
    <m/>
    <m/>
    <m/>
    <n v="1"/>
    <n v="1"/>
    <m/>
    <m/>
    <n v="2521"/>
    <s v="CREDITOS DE CONSUMO"/>
    <n v="0"/>
    <n v="0"/>
    <n v="890480123"/>
    <s v="UNIVERSIDAD DE CARTAGENA"/>
    <n v="5"/>
    <m/>
    <m/>
    <m/>
    <m/>
    <n v="2"/>
    <n v="7"/>
    <n v="2"/>
  </r>
  <r>
    <n v="8501"/>
    <s v="C"/>
    <n v="8720021"/>
    <x v="0"/>
    <n v="4"/>
    <n v="550007789"/>
    <d v="2015-12-01T00:00:00"/>
    <d v="2023-12-30T00:00:00"/>
    <n v="30"/>
    <n v="1"/>
    <n v="1"/>
    <n v="30"/>
    <n v="2"/>
    <n v="21474970"/>
    <n v="23720000"/>
    <n v="11416"/>
    <n v="433"/>
    <n v="11187"/>
    <n v="419"/>
    <n v="0"/>
    <n v="0"/>
    <m/>
    <n v="0"/>
    <n v="0"/>
    <n v="0"/>
    <m/>
    <m/>
    <d v="2021-02-26T00:00:00"/>
    <n v="1"/>
    <s v="O"/>
    <n v="1"/>
    <n v="30"/>
    <n v="466"/>
    <m/>
    <m/>
    <m/>
    <m/>
    <m/>
    <m/>
    <n v="1"/>
    <n v="1"/>
    <m/>
    <m/>
    <n v="2686"/>
    <s v="CREDITOS DE CONSUMO"/>
    <n v="0"/>
    <n v="0"/>
    <n v="890480123"/>
    <s v="UNIVERSIDAD DE CARTAGENA"/>
    <n v="5"/>
    <m/>
    <m/>
    <m/>
    <m/>
    <n v="2"/>
    <n v="7"/>
    <n v="2"/>
  </r>
  <r>
    <n v="591"/>
    <s v="C"/>
    <n v="8720021"/>
    <x v="0"/>
    <n v="4"/>
    <n v="550013898"/>
    <d v="2017-02-03T00:00:00"/>
    <d v="2023-06-30T00:00:00"/>
    <n v="0"/>
    <n v="1"/>
    <n v="6"/>
    <n v="30"/>
    <n v="2"/>
    <n v="22490513"/>
    <n v="24960000"/>
    <n v="901"/>
    <n v="35"/>
    <n v="778"/>
    <n v="32"/>
    <n v="0"/>
    <n v="0"/>
    <m/>
    <n v="0"/>
    <n v="0"/>
    <n v="0"/>
    <m/>
    <m/>
    <d v="2021-02-26T00:00:00"/>
    <n v="1"/>
    <s v="O"/>
    <n v="1"/>
    <n v="30"/>
    <n v="0"/>
    <m/>
    <m/>
    <m/>
    <m/>
    <m/>
    <m/>
    <n v="1"/>
    <n v="1"/>
    <m/>
    <m/>
    <n v="187"/>
    <s v="CREDITOS DE CONSUMO"/>
    <n v="0"/>
    <n v="0"/>
    <n v="890480123"/>
    <s v="UNIVERSIDAD DE CARTAGENA"/>
    <n v="5"/>
    <m/>
    <m/>
    <m/>
    <m/>
    <n v="2"/>
    <n v="7"/>
    <n v="2"/>
  </r>
  <r>
    <n v="553"/>
    <s v="C"/>
    <n v="8720021"/>
    <x v="0"/>
    <n v="4"/>
    <n v="550014285"/>
    <d v="2017-03-03T00:00:00"/>
    <d v="2023-06-30T00:00:00"/>
    <n v="0"/>
    <n v="1"/>
    <n v="6"/>
    <n v="30"/>
    <n v="2"/>
    <n v="22490513"/>
    <n v="24960000"/>
    <n v="844"/>
    <n v="33"/>
    <n v="728"/>
    <n v="32"/>
    <n v="0"/>
    <n v="0"/>
    <m/>
    <n v="0"/>
    <n v="0"/>
    <n v="0"/>
    <m/>
    <m/>
    <d v="2021-02-26T00:00:00"/>
    <n v="1"/>
    <s v="O"/>
    <n v="1"/>
    <n v="30"/>
    <n v="0"/>
    <m/>
    <m/>
    <m/>
    <m/>
    <m/>
    <m/>
    <n v="1"/>
    <n v="1"/>
    <m/>
    <m/>
    <n v="175"/>
    <s v="CREDITOS DE CONSUMO"/>
    <n v="0"/>
    <n v="0"/>
    <n v="890480123"/>
    <s v="UNIVERSIDAD DE CARTAGENA"/>
    <n v="5"/>
    <m/>
    <m/>
    <m/>
    <m/>
    <n v="2"/>
    <n v="7"/>
    <n v="2"/>
  </r>
  <r>
    <n v="18"/>
    <s v="C"/>
    <n v="8720021"/>
    <x v="0"/>
    <n v="4"/>
    <n v="550014669"/>
    <d v="2017-04-03T00:00:00"/>
    <d v="2022-12-30T00:00:00"/>
    <n v="0"/>
    <n v="1"/>
    <n v="12"/>
    <n v="30"/>
    <n v="2"/>
    <n v="22490513"/>
    <n v="24960000"/>
    <n v="32"/>
    <n v="1"/>
    <n v="23"/>
    <n v="57"/>
    <n v="0"/>
    <n v="0"/>
    <m/>
    <n v="0"/>
    <n v="0"/>
    <n v="0"/>
    <m/>
    <m/>
    <d v="2021-02-26T00:00:00"/>
    <n v="1"/>
    <s v="O"/>
    <n v="1"/>
    <n v="30"/>
    <n v="0"/>
    <m/>
    <m/>
    <m/>
    <m/>
    <m/>
    <m/>
    <n v="1"/>
    <n v="1"/>
    <m/>
    <m/>
    <n v="5"/>
    <s v="CREDITOS DE CONSUMO"/>
    <n v="0"/>
    <n v="0"/>
    <n v="890480123"/>
    <s v="UNIVERSIDAD DE CARTAGENA"/>
    <n v="5"/>
    <m/>
    <m/>
    <m/>
    <m/>
    <n v="2"/>
    <n v="7"/>
    <n v="2"/>
  </r>
  <r>
    <n v="1175"/>
    <s v="C"/>
    <n v="8720021"/>
    <x v="0"/>
    <n v="4"/>
    <n v="550014695"/>
    <d v="2017-04-05T00:00:00"/>
    <d v="2023-06-30T00:00:00"/>
    <n v="0"/>
    <n v="1"/>
    <n v="7"/>
    <n v="30"/>
    <n v="2"/>
    <n v="22490513"/>
    <n v="24960000"/>
    <n v="1823"/>
    <n v="71"/>
    <n v="1546"/>
    <n v="34"/>
    <n v="0"/>
    <n v="0"/>
    <m/>
    <n v="0"/>
    <n v="0"/>
    <n v="0"/>
    <m/>
    <m/>
    <d v="2021-02-26T00:00:00"/>
    <n v="1"/>
    <s v="O"/>
    <n v="1"/>
    <n v="30"/>
    <n v="0"/>
    <m/>
    <m/>
    <m/>
    <m/>
    <m/>
    <m/>
    <n v="1"/>
    <n v="1"/>
    <m/>
    <m/>
    <n v="371"/>
    <s v="CREDITOS DE CONSUMO"/>
    <n v="0"/>
    <n v="0"/>
    <n v="890480123"/>
    <s v="UNIVERSIDAD DE CARTAGENA"/>
    <n v="5"/>
    <m/>
    <m/>
    <m/>
    <m/>
    <n v="2"/>
    <n v="7"/>
    <n v="2"/>
  </r>
  <r>
    <n v="60403"/>
    <s v="C"/>
    <n v="8720021"/>
    <x v="0"/>
    <n v="4"/>
    <n v="550014886"/>
    <d v="2017-04-25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60403"/>
    <s v="C"/>
    <n v="8720021"/>
    <x v="0"/>
    <n v="4"/>
    <n v="550014900"/>
    <d v="2017-04-28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173742"/>
    <s v="C"/>
    <n v="8720021"/>
    <x v="0"/>
    <n v="4"/>
    <n v="550015065"/>
    <d v="2017-05-02T00:00:00"/>
    <d v="2023-12-30T00:00:00"/>
    <n v="0"/>
    <n v="1"/>
    <n v="3"/>
    <n v="30"/>
    <n v="2"/>
    <n v="22490513"/>
    <n v="24960000"/>
    <n v="243301"/>
    <n v="9354"/>
    <n v="228648"/>
    <n v="0"/>
    <n v="0"/>
    <n v="0"/>
    <m/>
    <n v="0"/>
    <n v="0"/>
    <n v="0"/>
    <m/>
    <m/>
    <d v="2021-03-30T00:00:00"/>
    <n v="1"/>
    <s v="O"/>
    <n v="1"/>
    <n v="30"/>
    <n v="0"/>
    <m/>
    <m/>
    <m/>
    <m/>
    <m/>
    <m/>
    <n v="1"/>
    <n v="1"/>
    <m/>
    <m/>
    <n v="54906"/>
    <s v="CREDITOS DE CONSUMO"/>
    <n v="0"/>
    <n v="0"/>
    <n v="890480123"/>
    <s v="UNIVERSIDAD DE CARTAGENA"/>
    <n v="5"/>
    <m/>
    <m/>
    <m/>
    <m/>
    <n v="2"/>
    <n v="7"/>
    <n v="2"/>
  </r>
  <r>
    <n v="172737"/>
    <s v="C"/>
    <n v="8720021"/>
    <x v="0"/>
    <n v="4"/>
    <n v="550015066"/>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172737"/>
    <s v="C"/>
    <n v="8720021"/>
    <x v="0"/>
    <n v="4"/>
    <n v="550015067"/>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86414"/>
    <s v="C"/>
    <n v="8720021"/>
    <x v="0"/>
    <n v="4"/>
    <n v="550015069"/>
    <d v="2017-05-02T00:00:00"/>
    <d v="2023-12-30T00:00:00"/>
    <n v="0"/>
    <n v="1"/>
    <n v="3"/>
    <n v="30"/>
    <n v="2"/>
    <n v="22490513"/>
    <n v="24960000"/>
    <n v="121010"/>
    <n v="4652"/>
    <n v="113723"/>
    <n v="0"/>
    <n v="0"/>
    <n v="0"/>
    <m/>
    <n v="0"/>
    <n v="0"/>
    <n v="0"/>
    <m/>
    <m/>
    <d v="2021-03-30T00:00:00"/>
    <n v="1"/>
    <s v="O"/>
    <n v="1"/>
    <n v="30"/>
    <n v="0"/>
    <m/>
    <m/>
    <m/>
    <m/>
    <m/>
    <m/>
    <n v="1"/>
    <n v="1"/>
    <m/>
    <m/>
    <n v="27309"/>
    <s v="CREDITOS DE CONSUMO"/>
    <n v="0"/>
    <n v="0"/>
    <n v="890480123"/>
    <s v="UNIVERSIDAD DE CARTAGENA"/>
    <n v="5"/>
    <m/>
    <m/>
    <m/>
    <m/>
    <n v="2"/>
    <n v="7"/>
    <n v="2"/>
  </r>
  <r>
    <n v="171655"/>
    <s v="C"/>
    <n v="8720021"/>
    <x v="0"/>
    <n v="4"/>
    <n v="550015093"/>
    <d v="2017-05-04T00:00:00"/>
    <d v="2023-12-30T00:00:00"/>
    <n v="0"/>
    <n v="1"/>
    <n v="3"/>
    <n v="30"/>
    <n v="2"/>
    <n v="22490513"/>
    <n v="24960000"/>
    <n v="240378"/>
    <n v="9241"/>
    <n v="225902"/>
    <n v="0"/>
    <n v="0"/>
    <n v="0"/>
    <m/>
    <n v="0"/>
    <n v="0"/>
    <n v="0"/>
    <m/>
    <m/>
    <d v="2021-03-30T00:00:00"/>
    <n v="1"/>
    <s v="O"/>
    <n v="1"/>
    <n v="30"/>
    <n v="0"/>
    <m/>
    <m/>
    <m/>
    <m/>
    <m/>
    <m/>
    <n v="1"/>
    <n v="1"/>
    <m/>
    <m/>
    <n v="54247"/>
    <s v="CREDITOS DE CONSUMO"/>
    <n v="0"/>
    <n v="0"/>
    <n v="890480123"/>
    <s v="UNIVERSIDAD DE CARTAGENA"/>
    <n v="5"/>
    <m/>
    <m/>
    <m/>
    <m/>
    <n v="2"/>
    <n v="7"/>
    <n v="2"/>
  </r>
  <r>
    <n v="59615"/>
    <s v="C"/>
    <n v="8720021"/>
    <x v="0"/>
    <n v="4"/>
    <n v="550015094"/>
    <d v="2017-05-04T00:00:00"/>
    <d v="2023-12-30T00:00:00"/>
    <n v="30"/>
    <n v="1"/>
    <n v="1"/>
    <n v="30"/>
    <n v="2"/>
    <n v="22490513"/>
    <n v="24960000"/>
    <n v="80032"/>
    <n v="3077"/>
    <n v="78455"/>
    <n v="2940"/>
    <n v="0"/>
    <n v="0"/>
    <m/>
    <n v="0"/>
    <n v="0"/>
    <n v="0"/>
    <m/>
    <m/>
    <d v="2021-02-26T00:00:00"/>
    <n v="1"/>
    <s v="O"/>
    <n v="1"/>
    <n v="30"/>
    <n v="3238"/>
    <m/>
    <m/>
    <m/>
    <m/>
    <m/>
    <m/>
    <n v="1"/>
    <n v="1"/>
    <m/>
    <m/>
    <n v="18840"/>
    <s v="CREDITOS DE CONSUMO"/>
    <n v="0"/>
    <n v="0"/>
    <n v="890480123"/>
    <s v="UNIVERSIDAD DE CARTAGENA"/>
    <n v="5"/>
    <m/>
    <m/>
    <m/>
    <m/>
    <n v="2"/>
    <n v="7"/>
    <n v="2"/>
  </r>
  <r>
    <n v="114302"/>
    <s v="C"/>
    <n v="8720021"/>
    <x v="0"/>
    <n v="4"/>
    <n v="550015110"/>
    <d v="2017-05-06T00:00:00"/>
    <d v="2023-12-30T00:00:00"/>
    <n v="0"/>
    <n v="1"/>
    <n v="3"/>
    <n v="30"/>
    <n v="2"/>
    <n v="22490513"/>
    <n v="24960000"/>
    <n v="160061"/>
    <n v="6153"/>
    <n v="150424"/>
    <n v="0"/>
    <n v="0"/>
    <n v="0"/>
    <m/>
    <n v="0"/>
    <n v="0"/>
    <n v="0"/>
    <m/>
    <m/>
    <d v="2021-03-30T00:00:00"/>
    <n v="1"/>
    <s v="O"/>
    <n v="1"/>
    <n v="30"/>
    <n v="0"/>
    <m/>
    <m/>
    <m/>
    <m/>
    <m/>
    <m/>
    <n v="1"/>
    <n v="1"/>
    <m/>
    <m/>
    <n v="36122"/>
    <s v="CREDITOS DE CONSUMO"/>
    <n v="0"/>
    <n v="0"/>
    <n v="890480123"/>
    <s v="UNIVERSIDAD DE CARTAGENA"/>
    <n v="5"/>
    <m/>
    <m/>
    <m/>
    <m/>
    <n v="2"/>
    <n v="7"/>
    <n v="2"/>
  </r>
  <r>
    <n v="85744"/>
    <s v="C"/>
    <n v="8720021"/>
    <x v="0"/>
    <n v="4"/>
    <n v="550015111"/>
    <d v="2017-05-06T00:00:00"/>
    <d v="2023-12-30T00:00:00"/>
    <n v="0"/>
    <n v="1"/>
    <n v="3"/>
    <n v="30"/>
    <n v="2"/>
    <n v="22490513"/>
    <n v="24960000"/>
    <n v="120072"/>
    <n v="4616"/>
    <n v="112841"/>
    <n v="0"/>
    <n v="0"/>
    <n v="0"/>
    <m/>
    <n v="0"/>
    <n v="0"/>
    <n v="0"/>
    <m/>
    <m/>
    <d v="2021-03-30T00:00:00"/>
    <n v="1"/>
    <s v="O"/>
    <n v="1"/>
    <n v="30"/>
    <n v="0"/>
    <m/>
    <m/>
    <m/>
    <m/>
    <m/>
    <m/>
    <n v="1"/>
    <n v="1"/>
    <m/>
    <m/>
    <n v="27097"/>
    <s v="CREDITOS DE CONSUMO"/>
    <n v="0"/>
    <n v="0"/>
    <n v="890480123"/>
    <s v="UNIVERSIDAD DE CARTAGENA"/>
    <n v="5"/>
    <m/>
    <m/>
    <m/>
    <m/>
    <n v="2"/>
    <n v="7"/>
    <n v="2"/>
  </r>
  <r>
    <n v="29619"/>
    <s v="C"/>
    <n v="8720021"/>
    <x v="0"/>
    <n v="4"/>
    <n v="550015139"/>
    <d v="2017-05-09T00:00:00"/>
    <d v="2023-12-30T00:00:00"/>
    <n v="30"/>
    <n v="1"/>
    <n v="1"/>
    <n v="30"/>
    <n v="2"/>
    <n v="22490513"/>
    <n v="24960000"/>
    <n v="39763"/>
    <n v="1529"/>
    <n v="38979"/>
    <n v="1471"/>
    <n v="0"/>
    <n v="0"/>
    <m/>
    <n v="0"/>
    <n v="0"/>
    <n v="0"/>
    <m/>
    <m/>
    <d v="2021-02-26T00:00:00"/>
    <n v="1"/>
    <s v="O"/>
    <n v="1"/>
    <n v="30"/>
    <n v="1603"/>
    <m/>
    <m/>
    <m/>
    <m/>
    <m/>
    <m/>
    <n v="1"/>
    <n v="1"/>
    <m/>
    <m/>
    <n v="9360"/>
    <s v="CREDITOS DE CONSUMO"/>
    <n v="0"/>
    <n v="0"/>
    <n v="890480123"/>
    <s v="UNIVERSIDAD DE CARTAGENA"/>
    <n v="5"/>
    <m/>
    <m/>
    <m/>
    <m/>
    <n v="2"/>
    <n v="7"/>
    <n v="2"/>
  </r>
  <r>
    <n v="59204"/>
    <s v="C"/>
    <n v="8720021"/>
    <x v="0"/>
    <n v="4"/>
    <n v="550015157"/>
    <d v="2017-05-11T00:00:00"/>
    <d v="2023-12-30T00:00:00"/>
    <n v="30"/>
    <n v="1"/>
    <n v="1"/>
    <n v="30"/>
    <n v="2"/>
    <n v="22490513"/>
    <n v="24960000"/>
    <n v="79480"/>
    <n v="3056"/>
    <n v="77914"/>
    <n v="2939"/>
    <n v="0"/>
    <n v="0"/>
    <m/>
    <n v="0"/>
    <n v="0"/>
    <n v="0"/>
    <m/>
    <m/>
    <d v="2021-02-26T00:00:00"/>
    <n v="1"/>
    <s v="O"/>
    <n v="1"/>
    <n v="30"/>
    <n v="3210"/>
    <m/>
    <m/>
    <m/>
    <m/>
    <m/>
    <m/>
    <n v="1"/>
    <n v="1"/>
    <m/>
    <m/>
    <n v="18710"/>
    <s v="CREDITOS DE CONSUMO"/>
    <n v="0"/>
    <n v="0"/>
    <n v="890480123"/>
    <s v="UNIVERSIDAD DE CARTAGENA"/>
    <n v="5"/>
    <m/>
    <m/>
    <m/>
    <m/>
    <n v="2"/>
    <n v="7"/>
    <n v="2"/>
  </r>
  <r>
    <n v="170289"/>
    <s v="C"/>
    <n v="8720021"/>
    <x v="0"/>
    <n v="4"/>
    <n v="550015171"/>
    <d v="2017-05-13T00:00:00"/>
    <d v="2023-12-30T00:00:00"/>
    <n v="0"/>
    <n v="1"/>
    <n v="3"/>
    <n v="30"/>
    <n v="2"/>
    <n v="22490513"/>
    <n v="24960000"/>
    <n v="238466"/>
    <n v="9168"/>
    <n v="224104"/>
    <n v="0"/>
    <n v="0"/>
    <n v="0"/>
    <m/>
    <n v="0"/>
    <n v="0"/>
    <n v="0"/>
    <m/>
    <m/>
    <d v="2021-03-30T00:00:00"/>
    <n v="1"/>
    <s v="O"/>
    <n v="1"/>
    <n v="30"/>
    <n v="0"/>
    <m/>
    <m/>
    <m/>
    <m/>
    <m/>
    <m/>
    <n v="1"/>
    <n v="1"/>
    <m/>
    <m/>
    <n v="53815"/>
    <s v="CREDITOS DE CONSUMO"/>
    <n v="0"/>
    <n v="0"/>
    <n v="890480123"/>
    <s v="UNIVERSIDAD DE CARTAGENA"/>
    <n v="5"/>
    <m/>
    <m/>
    <m/>
    <m/>
    <n v="2"/>
    <n v="7"/>
    <n v="2"/>
  </r>
  <r>
    <n v="168866"/>
    <s v="C"/>
    <n v="8720021"/>
    <x v="0"/>
    <n v="4"/>
    <n v="550015172"/>
    <d v="2017-05-13T00:00:00"/>
    <d v="2023-12-30T00:00:00"/>
    <n v="0"/>
    <n v="1"/>
    <n v="3"/>
    <n v="30"/>
    <n v="2"/>
    <n v="22490513"/>
    <n v="24960000"/>
    <n v="236471"/>
    <n v="9091"/>
    <n v="222231"/>
    <n v="0"/>
    <n v="0"/>
    <n v="0"/>
    <m/>
    <n v="0"/>
    <n v="0"/>
    <n v="0"/>
    <m/>
    <m/>
    <d v="2021-03-30T00:00:00"/>
    <n v="1"/>
    <s v="O"/>
    <n v="1"/>
    <n v="30"/>
    <n v="0"/>
    <m/>
    <m/>
    <m/>
    <m/>
    <m/>
    <m/>
    <n v="1"/>
    <n v="1"/>
    <m/>
    <m/>
    <n v="53365"/>
    <s v="CREDITOS DE CONSUMO"/>
    <n v="0"/>
    <n v="0"/>
    <n v="890480123"/>
    <s v="UNIVERSIDAD DE CARTAGENA"/>
    <n v="5"/>
    <m/>
    <m/>
    <m/>
    <m/>
    <n v="2"/>
    <n v="7"/>
    <n v="2"/>
  </r>
  <r>
    <n v="83479"/>
    <s v="C"/>
    <n v="8720021"/>
    <x v="0"/>
    <n v="4"/>
    <n v="550015187"/>
    <d v="2017-05-14T00:00:00"/>
    <d v="2023-12-30T00:00:00"/>
    <n v="0"/>
    <n v="1"/>
    <n v="3"/>
    <n v="30"/>
    <n v="2"/>
    <n v="22490513"/>
    <n v="24960000"/>
    <n v="116899"/>
    <n v="4494"/>
    <n v="109860"/>
    <n v="0"/>
    <n v="0"/>
    <n v="0"/>
    <m/>
    <n v="0"/>
    <n v="0"/>
    <n v="0"/>
    <m/>
    <m/>
    <d v="2021-03-30T00:00:00"/>
    <n v="1"/>
    <s v="O"/>
    <n v="1"/>
    <n v="30"/>
    <n v="0"/>
    <m/>
    <m/>
    <m/>
    <m/>
    <m/>
    <m/>
    <n v="1"/>
    <n v="1"/>
    <m/>
    <m/>
    <n v="26381"/>
    <s v="CREDITOS DE CONSUMO"/>
    <n v="0"/>
    <n v="0"/>
    <n v="890480123"/>
    <s v="UNIVERSIDAD DE CARTAGENA"/>
    <n v="5"/>
    <m/>
    <m/>
    <m/>
    <m/>
    <n v="2"/>
    <n v="7"/>
    <n v="2"/>
  </r>
  <r>
    <n v="162656"/>
    <s v="C"/>
    <n v="8720021"/>
    <x v="0"/>
    <n v="4"/>
    <n v="550015208"/>
    <d v="2017-05-16T00:00:00"/>
    <d v="2023-12-30T00:00:00"/>
    <n v="0"/>
    <n v="1"/>
    <n v="3"/>
    <n v="30"/>
    <n v="2"/>
    <n v="22490513"/>
    <n v="24960000"/>
    <n v="227777"/>
    <n v="8757"/>
    <n v="214059"/>
    <n v="0"/>
    <n v="0"/>
    <n v="0"/>
    <m/>
    <n v="0"/>
    <n v="0"/>
    <n v="0"/>
    <m/>
    <m/>
    <d v="2021-03-30T00:00:00"/>
    <n v="1"/>
    <s v="O"/>
    <n v="1"/>
    <n v="30"/>
    <n v="0"/>
    <m/>
    <m/>
    <m/>
    <m/>
    <m/>
    <m/>
    <n v="1"/>
    <n v="1"/>
    <m/>
    <m/>
    <n v="51403"/>
    <s v="CREDITOS DE CONSUMO"/>
    <n v="0"/>
    <n v="0"/>
    <n v="890480123"/>
    <s v="UNIVERSIDAD DE CARTAGENA"/>
    <n v="5"/>
    <m/>
    <m/>
    <m/>
    <m/>
    <n v="2"/>
    <n v="7"/>
    <n v="2"/>
  </r>
  <r>
    <n v="160775"/>
    <s v="C"/>
    <n v="8720021"/>
    <x v="0"/>
    <n v="4"/>
    <n v="550015222"/>
    <d v="2017-05-17T00:00:00"/>
    <d v="2023-12-30T00:00:00"/>
    <n v="0"/>
    <n v="1"/>
    <n v="3"/>
    <n v="30"/>
    <n v="2"/>
    <n v="22490513"/>
    <n v="24960000"/>
    <n v="225141"/>
    <n v="8655"/>
    <n v="211584"/>
    <n v="0"/>
    <n v="0"/>
    <n v="0"/>
    <m/>
    <n v="0"/>
    <n v="0"/>
    <n v="0"/>
    <m/>
    <m/>
    <d v="2021-03-30T00:00:00"/>
    <n v="1"/>
    <s v="O"/>
    <n v="1"/>
    <n v="30"/>
    <n v="0"/>
    <m/>
    <m/>
    <m/>
    <m/>
    <m/>
    <m/>
    <n v="1"/>
    <n v="1"/>
    <m/>
    <m/>
    <n v="50809"/>
    <s v="CREDITOS DE CONSUMO"/>
    <n v="0"/>
    <n v="0"/>
    <n v="890480123"/>
    <s v="UNIVERSIDAD DE CARTAGENA"/>
    <n v="5"/>
    <m/>
    <m/>
    <m/>
    <m/>
    <n v="2"/>
    <n v="7"/>
    <n v="2"/>
  </r>
  <r>
    <n v="163481"/>
    <s v="C"/>
    <n v="8720021"/>
    <x v="0"/>
    <n v="4"/>
    <n v="550015223"/>
    <d v="2017-05-17T00:00:00"/>
    <d v="2023-12-30T00:00:00"/>
    <n v="0"/>
    <n v="1"/>
    <n v="3"/>
    <n v="30"/>
    <n v="2"/>
    <n v="22490513"/>
    <n v="24960000"/>
    <n v="228930"/>
    <n v="8801"/>
    <n v="215144"/>
    <n v="0"/>
    <n v="0"/>
    <n v="0"/>
    <m/>
    <n v="0"/>
    <n v="0"/>
    <n v="0"/>
    <m/>
    <m/>
    <d v="2021-03-30T00:00:00"/>
    <n v="1"/>
    <s v="O"/>
    <n v="1"/>
    <n v="30"/>
    <n v="0"/>
    <m/>
    <m/>
    <m/>
    <m/>
    <m/>
    <m/>
    <n v="1"/>
    <n v="1"/>
    <m/>
    <m/>
    <n v="51663"/>
    <s v="CREDITOS DE CONSUMO"/>
    <n v="0"/>
    <n v="0"/>
    <n v="890480123"/>
    <s v="UNIVERSIDAD DE CARTAGENA"/>
    <n v="5"/>
    <m/>
    <m/>
    <m/>
    <m/>
    <n v="2"/>
    <n v="7"/>
    <n v="2"/>
  </r>
  <r>
    <n v="28533"/>
    <s v="C"/>
    <n v="8720021"/>
    <x v="0"/>
    <n v="4"/>
    <n v="550015240"/>
    <d v="2017-05-18T00:00:00"/>
    <d v="2023-12-30T00:00:00"/>
    <n v="30"/>
    <n v="1"/>
    <n v="1"/>
    <n v="30"/>
    <n v="2"/>
    <n v="22490513"/>
    <n v="24960000"/>
    <n v="38305"/>
    <n v="1473"/>
    <n v="37550"/>
    <n v="1411"/>
    <n v="0"/>
    <n v="0"/>
    <m/>
    <n v="0"/>
    <n v="0"/>
    <n v="0"/>
    <m/>
    <m/>
    <d v="2021-02-26T00:00:00"/>
    <n v="1"/>
    <s v="O"/>
    <n v="1"/>
    <n v="30"/>
    <n v="1543"/>
    <m/>
    <m/>
    <m/>
    <m/>
    <m/>
    <m/>
    <n v="1"/>
    <n v="1"/>
    <m/>
    <m/>
    <n v="9017"/>
    <s v="CREDITOS DE CONSUMO"/>
    <n v="0"/>
    <n v="0"/>
    <n v="890480123"/>
    <s v="UNIVERSIDAD DE CARTAGENA"/>
    <n v="5"/>
    <m/>
    <m/>
    <m/>
    <m/>
    <n v="2"/>
    <n v="7"/>
    <n v="2"/>
  </r>
  <r>
    <n v="164146"/>
    <s v="C"/>
    <n v="8720021"/>
    <x v="0"/>
    <n v="4"/>
    <n v="550015262"/>
    <d v="2017-05-20T00:00:00"/>
    <d v="2023-12-30T00:00:00"/>
    <n v="0"/>
    <n v="1"/>
    <n v="3"/>
    <n v="30"/>
    <n v="2"/>
    <n v="22490513"/>
    <n v="24960000"/>
    <n v="229862"/>
    <n v="8837"/>
    <n v="216019"/>
    <n v="0"/>
    <n v="0"/>
    <n v="0"/>
    <m/>
    <n v="0"/>
    <n v="0"/>
    <n v="0"/>
    <m/>
    <m/>
    <d v="2021-03-30T00:00:00"/>
    <n v="1"/>
    <s v="O"/>
    <n v="1"/>
    <n v="30"/>
    <n v="0"/>
    <m/>
    <m/>
    <m/>
    <m/>
    <m/>
    <m/>
    <n v="1"/>
    <n v="1"/>
    <m/>
    <m/>
    <n v="51873"/>
    <s v="CREDITOS DE CONSUMO"/>
    <n v="0"/>
    <n v="0"/>
    <n v="890480123"/>
    <s v="UNIVERSIDAD DE CARTAGENA"/>
    <n v="5"/>
    <m/>
    <m/>
    <m/>
    <m/>
    <n v="2"/>
    <n v="7"/>
    <n v="2"/>
  </r>
  <r>
    <n v="56109"/>
    <s v="C"/>
    <n v="8720021"/>
    <x v="0"/>
    <n v="4"/>
    <n v="550015263"/>
    <d v="2017-05-20T00:00:00"/>
    <d v="2023-12-30T00:00:00"/>
    <n v="30"/>
    <n v="1"/>
    <n v="1"/>
    <n v="30"/>
    <n v="2"/>
    <n v="22490513"/>
    <n v="24960000"/>
    <n v="75325"/>
    <n v="2896"/>
    <n v="73841"/>
    <n v="2760"/>
    <n v="0"/>
    <n v="0"/>
    <m/>
    <n v="0"/>
    <n v="0"/>
    <n v="0"/>
    <m/>
    <m/>
    <d v="2021-02-26T00:00:00"/>
    <n v="1"/>
    <s v="O"/>
    <n v="1"/>
    <n v="30"/>
    <n v="3048"/>
    <m/>
    <m/>
    <m/>
    <m/>
    <m/>
    <m/>
    <n v="1"/>
    <n v="1"/>
    <m/>
    <m/>
    <n v="17732"/>
    <s v="CREDITOS DE CONSUMO"/>
    <n v="0"/>
    <n v="0"/>
    <n v="890480123"/>
    <s v="UNIVERSIDAD DE CARTAGENA"/>
    <n v="5"/>
    <m/>
    <m/>
    <m/>
    <m/>
    <n v="2"/>
    <n v="7"/>
    <n v="2"/>
  </r>
  <r>
    <n v="54972"/>
    <s v="C"/>
    <n v="8720021"/>
    <x v="0"/>
    <n v="4"/>
    <n v="550015282"/>
    <d v="2017-05-21T00:00:00"/>
    <d v="2023-12-30T00:00:00"/>
    <n v="30"/>
    <n v="1"/>
    <n v="1"/>
    <n v="30"/>
    <n v="2"/>
    <n v="22490513"/>
    <n v="24960000"/>
    <n v="73798"/>
    <n v="2837"/>
    <n v="72344"/>
    <n v="2701"/>
    <n v="0"/>
    <n v="0"/>
    <m/>
    <n v="0"/>
    <n v="0"/>
    <n v="0"/>
    <m/>
    <m/>
    <d v="2021-02-26T00:00:00"/>
    <n v="1"/>
    <s v="O"/>
    <n v="1"/>
    <n v="30"/>
    <n v="2994"/>
    <m/>
    <m/>
    <m/>
    <m/>
    <m/>
    <m/>
    <n v="1"/>
    <n v="1"/>
    <m/>
    <m/>
    <n v="17372"/>
    <s v="CREDITOS DE CONSUMO"/>
    <n v="0"/>
    <n v="0"/>
    <n v="890480123"/>
    <s v="UNIVERSIDAD DE CARTAGENA"/>
    <n v="5"/>
    <m/>
    <m/>
    <m/>
    <m/>
    <n v="2"/>
    <n v="7"/>
    <n v="2"/>
  </r>
  <r>
    <n v="53668"/>
    <s v="C"/>
    <n v="8720021"/>
    <x v="0"/>
    <n v="4"/>
    <n v="550015312"/>
    <d v="2017-05-24T00:00:00"/>
    <d v="2023-12-30T00:00:00"/>
    <n v="30"/>
    <n v="1"/>
    <n v="1"/>
    <n v="30"/>
    <n v="2"/>
    <n v="22490513"/>
    <n v="24960000"/>
    <n v="72048"/>
    <n v="2770"/>
    <n v="70628"/>
    <n v="2640"/>
    <n v="0"/>
    <n v="0"/>
    <m/>
    <n v="0"/>
    <n v="0"/>
    <n v="0"/>
    <m/>
    <m/>
    <d v="2021-02-26T00:00:00"/>
    <n v="1"/>
    <s v="O"/>
    <n v="1"/>
    <n v="30"/>
    <n v="2916"/>
    <m/>
    <m/>
    <m/>
    <m/>
    <m/>
    <m/>
    <n v="1"/>
    <n v="1"/>
    <m/>
    <m/>
    <n v="16960"/>
    <s v="CREDITOS DE CONSUMO"/>
    <n v="0"/>
    <n v="0"/>
    <n v="890480123"/>
    <s v="UNIVERSIDAD DE CARTAGENA"/>
    <n v="5"/>
    <m/>
    <m/>
    <m/>
    <m/>
    <n v="2"/>
    <n v="7"/>
    <n v="2"/>
  </r>
  <r>
    <n v="26131"/>
    <s v="C"/>
    <n v="8720021"/>
    <x v="0"/>
    <n v="4"/>
    <n v="550015313"/>
    <d v="2017-05-24T00:00:00"/>
    <d v="2023-12-30T00:00:00"/>
    <n v="30"/>
    <n v="1"/>
    <n v="1"/>
    <n v="30"/>
    <n v="2"/>
    <n v="22490513"/>
    <n v="24960000"/>
    <n v="35081"/>
    <n v="1349"/>
    <n v="34389"/>
    <n v="1291"/>
    <n v="0"/>
    <n v="0"/>
    <m/>
    <n v="0"/>
    <n v="0"/>
    <n v="0"/>
    <m/>
    <m/>
    <d v="2021-02-26T00:00:00"/>
    <n v="1"/>
    <s v="O"/>
    <n v="1"/>
    <n v="30"/>
    <n v="1413"/>
    <m/>
    <m/>
    <m/>
    <m/>
    <m/>
    <m/>
    <n v="1"/>
    <n v="1"/>
    <m/>
    <m/>
    <n v="8258"/>
    <s v="CREDITOS DE CONSUMO"/>
    <n v="0"/>
    <n v="0"/>
    <n v="890480123"/>
    <s v="UNIVERSIDAD DE CARTAGENA"/>
    <n v="5"/>
    <m/>
    <m/>
    <m/>
    <m/>
    <n v="2"/>
    <n v="7"/>
    <n v="2"/>
  </r>
  <r>
    <n v="147442"/>
    <s v="C"/>
    <n v="8720021"/>
    <x v="0"/>
    <n v="4"/>
    <n v="550015388"/>
    <d v="2017-05-30T00:00:00"/>
    <d v="2023-12-30T00:00:00"/>
    <n v="0"/>
    <n v="1"/>
    <n v="3"/>
    <n v="30"/>
    <n v="2"/>
    <n v="22490513"/>
    <n v="24960000"/>
    <n v="206472"/>
    <n v="7938"/>
    <n v="194037"/>
    <n v="0"/>
    <n v="0"/>
    <n v="0"/>
    <m/>
    <n v="0"/>
    <n v="0"/>
    <n v="0"/>
    <m/>
    <m/>
    <d v="2021-03-30T00:00:00"/>
    <n v="1"/>
    <s v="O"/>
    <n v="1"/>
    <n v="30"/>
    <n v="0"/>
    <m/>
    <m/>
    <m/>
    <m/>
    <m/>
    <m/>
    <n v="1"/>
    <n v="1"/>
    <m/>
    <m/>
    <n v="46595"/>
    <s v="CREDITOS DE CONSUMO"/>
    <n v="0"/>
    <n v="0"/>
    <n v="890480123"/>
    <s v="UNIVERSIDAD DE CARTAGENA"/>
    <n v="5"/>
    <m/>
    <m/>
    <m/>
    <m/>
    <n v="2"/>
    <n v="7"/>
    <n v="2"/>
  </r>
  <r>
    <n v="81455"/>
    <s v="C"/>
    <n v="8720021"/>
    <x v="0"/>
    <n v="4"/>
    <n v="550016153"/>
    <d v="2017-07-27T00:00:00"/>
    <d v="2023-12-30T00:00:00"/>
    <n v="0"/>
    <n v="1"/>
    <n v="3"/>
    <n v="30"/>
    <n v="2"/>
    <n v="22490513"/>
    <n v="24960000"/>
    <n v="114064"/>
    <n v="4385"/>
    <n v="107196"/>
    <n v="0"/>
    <n v="0"/>
    <n v="0"/>
    <m/>
    <n v="0"/>
    <n v="0"/>
    <n v="0"/>
    <m/>
    <m/>
    <d v="2021-03-30T00:00:00"/>
    <n v="1"/>
    <s v="O"/>
    <n v="1"/>
    <n v="30"/>
    <n v="0"/>
    <m/>
    <m/>
    <m/>
    <m/>
    <m/>
    <m/>
    <n v="1"/>
    <n v="1"/>
    <m/>
    <m/>
    <n v="25741"/>
    <s v="CREDITOS DE CONSUMO"/>
    <n v="0"/>
    <n v="0"/>
    <n v="890480123"/>
    <s v="UNIVERSIDAD DE CARTAGENA"/>
    <n v="5"/>
    <m/>
    <m/>
    <m/>
    <m/>
    <n v="2"/>
    <n v="7"/>
    <n v="2"/>
  </r>
  <r>
    <n v="25773"/>
    <s v="C"/>
    <n v="8720021"/>
    <x v="0"/>
    <n v="4"/>
    <n v="550016362"/>
    <d v="2017-08-01T00:00:00"/>
    <d v="2023-12-30T00:00:00"/>
    <n v="30"/>
    <n v="1"/>
    <n v="1"/>
    <n v="30"/>
    <n v="2"/>
    <n v="22490513"/>
    <n v="24960000"/>
    <n v="34600"/>
    <n v="1330"/>
    <n v="33918"/>
    <n v="1291"/>
    <n v="0"/>
    <n v="0"/>
    <m/>
    <n v="0"/>
    <n v="0"/>
    <n v="0"/>
    <m/>
    <m/>
    <d v="2021-02-26T00:00:00"/>
    <n v="1"/>
    <s v="O"/>
    <n v="1"/>
    <n v="30"/>
    <n v="1406"/>
    <m/>
    <m/>
    <m/>
    <m/>
    <m/>
    <m/>
    <n v="1"/>
    <n v="1"/>
    <m/>
    <m/>
    <n v="8145"/>
    <s v="CREDITOS DE CONSUMO"/>
    <n v="0"/>
    <n v="0"/>
    <n v="890480123"/>
    <s v="UNIVERSIDAD DE CARTAGENA"/>
    <n v="5"/>
    <m/>
    <m/>
    <m/>
    <m/>
    <n v="2"/>
    <n v="7"/>
    <n v="2"/>
  </r>
  <r>
    <n v="37075"/>
    <s v="C"/>
    <n v="8720021"/>
    <x v="0"/>
    <n v="4"/>
    <n v="550016407"/>
    <d v="2017-08-06T00:00:00"/>
    <d v="2023-12-30T00:00:00"/>
    <n v="30"/>
    <n v="1"/>
    <n v="1"/>
    <n v="30"/>
    <n v="2"/>
    <n v="22490513"/>
    <n v="24960000"/>
    <n v="49772"/>
    <n v="1913"/>
    <n v="48792"/>
    <n v="1831"/>
    <n v="0"/>
    <n v="0"/>
    <m/>
    <n v="0"/>
    <n v="0"/>
    <n v="0"/>
    <m/>
    <m/>
    <d v="2021-02-26T00:00:00"/>
    <n v="1"/>
    <s v="O"/>
    <n v="1"/>
    <n v="30"/>
    <n v="2029"/>
    <m/>
    <m/>
    <m/>
    <m/>
    <m/>
    <m/>
    <n v="1"/>
    <n v="1"/>
    <m/>
    <m/>
    <n v="11717"/>
    <s v="CREDITOS DE CONSUMO"/>
    <n v="0"/>
    <n v="0"/>
    <n v="890480123"/>
    <s v="UNIVERSIDAD DE CARTAGENA"/>
    <n v="5"/>
    <m/>
    <m/>
    <m/>
    <m/>
    <n v="2"/>
    <n v="7"/>
    <n v="2"/>
  </r>
  <r>
    <n v="54190"/>
    <s v="C"/>
    <n v="8720021"/>
    <x v="0"/>
    <n v="4"/>
    <n v="550016787"/>
    <d v="2017-09-06T00:00:00"/>
    <d v="2023-12-30T00:00:00"/>
    <n v="30"/>
    <n v="1"/>
    <n v="1"/>
    <n v="30"/>
    <n v="2"/>
    <n v="22490513"/>
    <n v="24960000"/>
    <n v="72750"/>
    <n v="2797"/>
    <n v="71316"/>
    <n v="2699"/>
    <n v="0"/>
    <n v="0"/>
    <m/>
    <n v="0"/>
    <n v="0"/>
    <n v="0"/>
    <m/>
    <m/>
    <d v="2021-02-26T00:00:00"/>
    <n v="1"/>
    <s v="O"/>
    <n v="1"/>
    <n v="30"/>
    <n v="2944"/>
    <m/>
    <m/>
    <m/>
    <m/>
    <m/>
    <m/>
    <n v="1"/>
    <n v="1"/>
    <m/>
    <m/>
    <n v="17126"/>
    <s v="CREDITOS DE CONSUMO"/>
    <n v="0"/>
    <n v="0"/>
    <n v="890480123"/>
    <s v="UNIVERSIDAD DE CARTAGENA"/>
    <n v="5"/>
    <m/>
    <m/>
    <m/>
    <m/>
    <n v="2"/>
    <n v="7"/>
    <n v="2"/>
  </r>
  <r>
    <n v="14172"/>
    <s v="C"/>
    <n v="8720021"/>
    <x v="0"/>
    <n v="4"/>
    <n v="550017108"/>
    <d v="2017-10-05T00:00:00"/>
    <d v="2023-12-30T00:00:00"/>
    <n v="30"/>
    <n v="1"/>
    <n v="1"/>
    <n v="30"/>
    <n v="2"/>
    <n v="22490513"/>
    <n v="24960000"/>
    <n v="19024"/>
    <n v="731"/>
    <n v="18650"/>
    <n v="719"/>
    <n v="0"/>
    <n v="0"/>
    <m/>
    <n v="0"/>
    <n v="0"/>
    <n v="0"/>
    <m/>
    <m/>
    <d v="2021-02-26T00:00:00"/>
    <n v="1"/>
    <s v="O"/>
    <n v="1"/>
    <n v="30"/>
    <n v="781"/>
    <m/>
    <m/>
    <m/>
    <m/>
    <m/>
    <m/>
    <n v="1"/>
    <n v="1"/>
    <m/>
    <m/>
    <n v="4478"/>
    <s v="CREDITOS DE CONSUMO"/>
    <n v="0"/>
    <n v="0"/>
    <n v="890480123"/>
    <s v="UNIVERSIDAD DE CARTAGENA"/>
    <n v="5"/>
    <m/>
    <m/>
    <m/>
    <m/>
    <n v="2"/>
    <n v="7"/>
    <n v="2"/>
  </r>
  <r>
    <n v="42656"/>
    <s v="C"/>
    <n v="8720021"/>
    <x v="0"/>
    <n v="4"/>
    <n v="550017158"/>
    <d v="2017-10-11T00:00:00"/>
    <d v="2023-12-30T00:00:00"/>
    <n v="30"/>
    <n v="1"/>
    <n v="1"/>
    <n v="30"/>
    <n v="2"/>
    <n v="22490513"/>
    <n v="24960000"/>
    <n v="57264"/>
    <n v="2201"/>
    <n v="56136"/>
    <n v="2100"/>
    <n v="0"/>
    <n v="0"/>
    <m/>
    <n v="0"/>
    <n v="0"/>
    <n v="0"/>
    <m/>
    <m/>
    <d v="2021-02-26T00:00:00"/>
    <n v="1"/>
    <s v="O"/>
    <n v="1"/>
    <n v="30"/>
    <n v="2333"/>
    <m/>
    <m/>
    <m/>
    <m/>
    <m/>
    <m/>
    <n v="1"/>
    <n v="1"/>
    <m/>
    <m/>
    <n v="13480"/>
    <s v="CREDITOS DE CONSUMO"/>
    <n v="0"/>
    <n v="0"/>
    <n v="890480123"/>
    <s v="UNIVERSIDAD DE CARTAGENA"/>
    <n v="5"/>
    <m/>
    <m/>
    <m/>
    <m/>
    <n v="2"/>
    <n v="7"/>
    <n v="2"/>
  </r>
  <r>
    <n v="22793"/>
    <s v="C"/>
    <n v="8720021"/>
    <x v="0"/>
    <n v="4"/>
    <n v="550017173"/>
    <d v="2017-10-12T00:00:00"/>
    <d v="2023-12-30T00:00:00"/>
    <n v="30"/>
    <n v="1"/>
    <n v="1"/>
    <n v="30"/>
    <n v="2"/>
    <n v="22490513"/>
    <n v="24960000"/>
    <n v="30599"/>
    <n v="1176"/>
    <n v="29996"/>
    <n v="1139"/>
    <n v="0"/>
    <n v="0"/>
    <m/>
    <n v="0"/>
    <n v="0"/>
    <n v="0"/>
    <m/>
    <m/>
    <d v="2021-02-26T00:00:00"/>
    <n v="1"/>
    <s v="O"/>
    <n v="1"/>
    <n v="30"/>
    <n v="1249"/>
    <m/>
    <m/>
    <m/>
    <m/>
    <m/>
    <m/>
    <n v="1"/>
    <n v="1"/>
    <m/>
    <m/>
    <n v="7203"/>
    <s v="CREDITOS DE CONSUMO"/>
    <n v="0"/>
    <n v="0"/>
    <n v="890480123"/>
    <s v="UNIVERSIDAD DE CARTAGENA"/>
    <n v="5"/>
    <m/>
    <m/>
    <m/>
    <m/>
    <n v="2"/>
    <n v="7"/>
    <n v="2"/>
  </r>
  <r>
    <n v="27443"/>
    <s v="C"/>
    <n v="8720021"/>
    <x v="0"/>
    <n v="4"/>
    <n v="550017444"/>
    <d v="2017-11-02T00:00:00"/>
    <d v="2023-12-30T00:00:00"/>
    <n v="30"/>
    <n v="1"/>
    <n v="1"/>
    <n v="30"/>
    <n v="2"/>
    <n v="22490513"/>
    <n v="24960000"/>
    <n v="36841"/>
    <n v="1416"/>
    <n v="36115"/>
    <n v="1379"/>
    <n v="0"/>
    <n v="0"/>
    <m/>
    <n v="0"/>
    <n v="0"/>
    <n v="0"/>
    <m/>
    <m/>
    <d v="2021-02-26T00:00:00"/>
    <n v="1"/>
    <s v="O"/>
    <n v="1"/>
    <n v="30"/>
    <n v="1501"/>
    <m/>
    <m/>
    <m/>
    <m/>
    <m/>
    <m/>
    <n v="1"/>
    <n v="1"/>
    <m/>
    <m/>
    <n v="8672"/>
    <s v="CREDITOS DE CONSUMO"/>
    <n v="0"/>
    <n v="0"/>
    <n v="890480123"/>
    <s v="UNIVERSIDAD DE CARTAGENA"/>
    <n v="5"/>
    <m/>
    <m/>
    <m/>
    <m/>
    <n v="2"/>
    <n v="7"/>
    <n v="2"/>
  </r>
  <r>
    <n v="30607"/>
    <s v="C"/>
    <n v="8720021"/>
    <x v="0"/>
    <n v="4"/>
    <n v="550017499"/>
    <d v="2017-11-09T00:00:00"/>
    <d v="2023-12-30T00:00:00"/>
    <n v="30"/>
    <n v="1"/>
    <n v="1"/>
    <n v="30"/>
    <n v="2"/>
    <n v="22490513"/>
    <n v="24960000"/>
    <n v="41090"/>
    <n v="1580"/>
    <n v="40280"/>
    <n v="1530"/>
    <n v="0"/>
    <n v="0"/>
    <m/>
    <n v="0"/>
    <n v="0"/>
    <n v="0"/>
    <m/>
    <m/>
    <d v="2021-02-26T00:00:00"/>
    <n v="1"/>
    <s v="O"/>
    <n v="1"/>
    <n v="30"/>
    <n v="1657"/>
    <m/>
    <m/>
    <m/>
    <m/>
    <m/>
    <m/>
    <n v="1"/>
    <n v="1"/>
    <m/>
    <m/>
    <n v="9673"/>
    <s v="CREDITOS DE CONSUMO"/>
    <n v="0"/>
    <n v="0"/>
    <n v="890480123"/>
    <s v="UNIVERSIDAD DE CARTAGENA"/>
    <n v="5"/>
    <m/>
    <m/>
    <m/>
    <m/>
    <n v="2"/>
    <n v="7"/>
    <n v="2"/>
  </r>
  <r>
    <n v="54067"/>
    <s v="C"/>
    <n v="8720021"/>
    <x v="0"/>
    <n v="4"/>
    <n v="550017756"/>
    <d v="2017-12-01T00:00:00"/>
    <d v="2023-12-30T00:00:00"/>
    <n v="30"/>
    <n v="1"/>
    <n v="1"/>
    <n v="30"/>
    <n v="2"/>
    <n v="22490513"/>
    <n v="24960000"/>
    <n v="72585"/>
    <n v="2791"/>
    <n v="71154"/>
    <n v="2671"/>
    <n v="0"/>
    <n v="0"/>
    <m/>
    <n v="0"/>
    <n v="0"/>
    <n v="0"/>
    <m/>
    <m/>
    <d v="2021-02-26T00:00:00"/>
    <n v="1"/>
    <s v="O"/>
    <n v="1"/>
    <n v="30"/>
    <n v="2928"/>
    <m/>
    <m/>
    <m/>
    <m/>
    <m/>
    <m/>
    <n v="1"/>
    <n v="1"/>
    <m/>
    <m/>
    <n v="17087"/>
    <s v="CREDITOS DE CONSUMO"/>
    <n v="0"/>
    <n v="0"/>
    <n v="890480123"/>
    <s v="UNIVERSIDAD DE CARTAGENA"/>
    <n v="5"/>
    <m/>
    <m/>
    <m/>
    <m/>
    <n v="2"/>
    <n v="7"/>
    <n v="2"/>
  </r>
  <r>
    <n v="21669"/>
    <s v="C"/>
    <n v="8720021"/>
    <x v="0"/>
    <n v="4"/>
    <n v="550017777"/>
    <d v="2017-12-04T00:00:00"/>
    <d v="2023-12-30T00:00:00"/>
    <n v="30"/>
    <n v="1"/>
    <n v="1"/>
    <n v="30"/>
    <n v="2"/>
    <n v="22490513"/>
    <n v="24960000"/>
    <n v="29090"/>
    <n v="1118"/>
    <n v="28517"/>
    <n v="1079"/>
    <n v="0"/>
    <n v="0"/>
    <m/>
    <n v="0"/>
    <n v="0"/>
    <n v="0"/>
    <m/>
    <m/>
    <d v="2021-02-26T00:00:00"/>
    <n v="1"/>
    <s v="O"/>
    <n v="1"/>
    <n v="30"/>
    <n v="1188"/>
    <m/>
    <m/>
    <m/>
    <m/>
    <m/>
    <m/>
    <n v="1"/>
    <n v="1"/>
    <m/>
    <m/>
    <n v="6848"/>
    <s v="CREDITOS DE CONSUMO"/>
    <n v="0"/>
    <n v="0"/>
    <n v="890480123"/>
    <s v="UNIVERSIDAD DE CARTAGENA"/>
    <n v="5"/>
    <m/>
    <m/>
    <m/>
    <m/>
    <n v="2"/>
    <n v="7"/>
    <n v="2"/>
  </r>
  <r>
    <n v="28643"/>
    <s v="C"/>
    <n v="8720021"/>
    <x v="0"/>
    <n v="4"/>
    <n v="550017830"/>
    <d v="2017-12-21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43"/>
    <s v="C"/>
    <n v="8720021"/>
    <x v="0"/>
    <n v="4"/>
    <n v="550018006"/>
    <d v="2018-01-09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65"/>
    <s v="C"/>
    <n v="8720021"/>
    <x v="0"/>
    <n v="4"/>
    <n v="550018007"/>
    <d v="2018-01-09T00:00:00"/>
    <d v="2023-12-30T00:00:00"/>
    <n v="30"/>
    <n v="1"/>
    <n v="1"/>
    <n v="30"/>
    <n v="2"/>
    <n v="22490513"/>
    <n v="24960000"/>
    <n v="38482"/>
    <n v="1479"/>
    <n v="37724"/>
    <n v="1439"/>
    <n v="0"/>
    <n v="0"/>
    <m/>
    <n v="0"/>
    <n v="0"/>
    <n v="0"/>
    <m/>
    <m/>
    <d v="2021-02-26T00:00:00"/>
    <n v="1"/>
    <s v="O"/>
    <n v="1"/>
    <n v="30"/>
    <n v="1570"/>
    <m/>
    <m/>
    <m/>
    <m/>
    <m/>
    <m/>
    <n v="1"/>
    <n v="1"/>
    <m/>
    <m/>
    <n v="9059"/>
    <s v="CREDITOS DE CONSUMO"/>
    <n v="0"/>
    <n v="0"/>
    <n v="890480123"/>
    <s v="UNIVERSIDAD DE CARTAGENA"/>
    <n v="5"/>
    <m/>
    <m/>
    <m/>
    <m/>
    <n v="2"/>
    <n v="7"/>
    <n v="2"/>
  </r>
  <r>
    <n v="24114"/>
    <s v="C"/>
    <n v="8720021"/>
    <x v="0"/>
    <n v="4"/>
    <n v="550018139"/>
    <d v="2018-01-31T00:00:00"/>
    <d v="2023-12-30T00:00:00"/>
    <n v="30"/>
    <n v="1"/>
    <n v="1"/>
    <n v="30"/>
    <n v="2"/>
    <n v="22490513"/>
    <n v="24960000"/>
    <n v="32371"/>
    <n v="1244"/>
    <n v="31734"/>
    <n v="1199"/>
    <n v="0"/>
    <n v="0"/>
    <m/>
    <n v="0"/>
    <n v="0"/>
    <n v="0"/>
    <m/>
    <m/>
    <d v="2021-02-26T00:00:00"/>
    <n v="1"/>
    <s v="O"/>
    <n v="1"/>
    <n v="30"/>
    <n v="1325"/>
    <m/>
    <m/>
    <m/>
    <m/>
    <m/>
    <m/>
    <n v="1"/>
    <n v="1"/>
    <m/>
    <m/>
    <n v="7620"/>
    <s v="CREDITOS DE CONSUMO"/>
    <n v="0"/>
    <n v="0"/>
    <n v="890480123"/>
    <s v="UNIVERSIDAD DE CARTAGENA"/>
    <n v="5"/>
    <m/>
    <m/>
    <m/>
    <m/>
    <n v="2"/>
    <n v="7"/>
    <n v="2"/>
  </r>
  <r>
    <n v="27189"/>
    <s v="C"/>
    <n v="8720021"/>
    <x v="0"/>
    <n v="4"/>
    <n v="550018186"/>
    <d v="2018-02-04T00:00:00"/>
    <d v="2023-12-30T00:00:00"/>
    <n v="30"/>
    <n v="1"/>
    <n v="1"/>
    <n v="30"/>
    <n v="2"/>
    <n v="22490513"/>
    <n v="24960000"/>
    <n v="36501"/>
    <n v="1403"/>
    <n v="35782"/>
    <n v="1351"/>
    <n v="0"/>
    <n v="0"/>
    <m/>
    <n v="0"/>
    <n v="0"/>
    <n v="0"/>
    <m/>
    <m/>
    <d v="2021-02-26T00:00:00"/>
    <n v="1"/>
    <s v="O"/>
    <n v="1"/>
    <n v="30"/>
    <n v="1486"/>
    <m/>
    <m/>
    <m/>
    <m/>
    <m/>
    <m/>
    <n v="1"/>
    <n v="1"/>
    <m/>
    <m/>
    <n v="8593"/>
    <s v="CREDITOS DE CONSUMO"/>
    <n v="0"/>
    <n v="0"/>
    <n v="890480123"/>
    <s v="UNIVERSIDAD DE CARTAGENA"/>
    <n v="5"/>
    <m/>
    <m/>
    <m/>
    <m/>
    <n v="2"/>
    <n v="7"/>
    <n v="2"/>
  </r>
  <r>
    <n v="43297"/>
    <s v="C"/>
    <n v="8720021"/>
    <x v="0"/>
    <n v="4"/>
    <n v="550018400"/>
    <d v="2018-03-05T00:00:00"/>
    <d v="2023-12-30T00:00:00"/>
    <n v="30"/>
    <n v="1"/>
    <n v="1"/>
    <n v="30"/>
    <n v="2"/>
    <n v="22490513"/>
    <n v="24960000"/>
    <n v="58126"/>
    <n v="2235"/>
    <n v="56980"/>
    <n v="2159"/>
    <n v="0"/>
    <n v="0"/>
    <m/>
    <n v="0"/>
    <n v="0"/>
    <n v="0"/>
    <m/>
    <m/>
    <d v="2021-02-26T00:00:00"/>
    <n v="1"/>
    <s v="O"/>
    <n v="1"/>
    <n v="30"/>
    <n v="2346"/>
    <m/>
    <m/>
    <m/>
    <m/>
    <m/>
    <m/>
    <n v="1"/>
    <n v="1"/>
    <m/>
    <m/>
    <n v="13683"/>
    <s v="CREDITOS DE CONSUMO"/>
    <n v="0"/>
    <n v="0"/>
    <n v="890480123"/>
    <s v="UNIVERSIDAD DE CARTAGENA"/>
    <n v="5"/>
    <m/>
    <m/>
    <m/>
    <m/>
    <n v="2"/>
    <n v="7"/>
    <n v="2"/>
  </r>
  <r>
    <n v="28882"/>
    <s v="C"/>
    <n v="8720021"/>
    <x v="0"/>
    <n v="4"/>
    <n v="550018401"/>
    <d v="2018-03-05T00:00:00"/>
    <d v="2023-12-30T00:00:00"/>
    <n v="30"/>
    <n v="1"/>
    <n v="1"/>
    <n v="30"/>
    <n v="2"/>
    <n v="22490513"/>
    <n v="24960000"/>
    <n v="38773"/>
    <n v="1491"/>
    <n v="38009"/>
    <n v="1439"/>
    <n v="0"/>
    <n v="0"/>
    <m/>
    <n v="0"/>
    <n v="0"/>
    <n v="0"/>
    <m/>
    <m/>
    <d v="2021-02-26T00:00:00"/>
    <n v="1"/>
    <s v="O"/>
    <n v="1"/>
    <n v="30"/>
    <n v="1562"/>
    <m/>
    <m/>
    <m/>
    <m/>
    <m/>
    <m/>
    <n v="1"/>
    <n v="1"/>
    <m/>
    <m/>
    <n v="9127"/>
    <s v="CREDITOS DE CONSUMO"/>
    <n v="0"/>
    <n v="0"/>
    <n v="890480123"/>
    <s v="UNIVERSIDAD DE CARTAGENA"/>
    <n v="5"/>
    <m/>
    <m/>
    <m/>
    <m/>
    <n v="2"/>
    <n v="7"/>
    <n v="2"/>
  </r>
  <r>
    <n v="30528"/>
    <s v="C"/>
    <n v="8720021"/>
    <x v="0"/>
    <n v="4"/>
    <n v="550018610"/>
    <d v="2018-04-09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30528"/>
    <s v="C"/>
    <n v="8720021"/>
    <x v="0"/>
    <n v="4"/>
    <n v="550018625"/>
    <d v="2018-04-11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14621"/>
    <s v="C"/>
    <n v="8720021"/>
    <x v="0"/>
    <n v="4"/>
    <n v="550018673"/>
    <d v="2018-04-16T00:00:00"/>
    <d v="2023-12-30T00:00:00"/>
    <n v="30"/>
    <n v="1"/>
    <n v="1"/>
    <n v="30"/>
    <n v="2"/>
    <n v="22490513"/>
    <n v="24960000"/>
    <n v="19629"/>
    <n v="755"/>
    <n v="19242"/>
    <n v="720"/>
    <n v="0"/>
    <n v="0"/>
    <m/>
    <n v="0"/>
    <n v="0"/>
    <n v="0"/>
    <m/>
    <m/>
    <d v="2021-02-26T00:00:00"/>
    <n v="1"/>
    <s v="O"/>
    <n v="1"/>
    <n v="30"/>
    <n v="786"/>
    <m/>
    <m/>
    <m/>
    <m/>
    <m/>
    <m/>
    <n v="1"/>
    <n v="1"/>
    <m/>
    <m/>
    <n v="4621"/>
    <s v="CREDITOS DE CONSUMO"/>
    <n v="0"/>
    <n v="0"/>
    <n v="890480123"/>
    <s v="UNIVERSIDAD DE CARTAGENA"/>
    <n v="5"/>
    <m/>
    <m/>
    <m/>
    <m/>
    <n v="2"/>
    <n v="7"/>
    <n v="2"/>
  </r>
  <r>
    <n v="51402"/>
    <s v="C"/>
    <n v="8720021"/>
    <x v="0"/>
    <n v="4"/>
    <n v="550018803"/>
    <d v="2018-05-05T00:00:00"/>
    <d v="2023-12-30T00:00:00"/>
    <n v="30"/>
    <n v="1"/>
    <n v="1"/>
    <n v="30"/>
    <n v="2"/>
    <n v="22490513"/>
    <n v="24960000"/>
    <n v="69006"/>
    <n v="2653"/>
    <n v="67646"/>
    <n v="2521"/>
    <n v="0"/>
    <n v="0"/>
    <m/>
    <n v="0"/>
    <n v="0"/>
    <n v="0"/>
    <m/>
    <m/>
    <d v="2021-02-26T00:00:00"/>
    <n v="1"/>
    <s v="O"/>
    <n v="1"/>
    <n v="30"/>
    <n v="2794"/>
    <m/>
    <m/>
    <m/>
    <m/>
    <m/>
    <m/>
    <n v="1"/>
    <n v="1"/>
    <m/>
    <m/>
    <n v="16244"/>
    <s v="CREDITOS DE CONSUMO"/>
    <n v="0"/>
    <n v="0"/>
    <n v="890480123"/>
    <s v="UNIVERSIDAD DE CARTAGENA"/>
    <n v="5"/>
    <m/>
    <m/>
    <m/>
    <m/>
    <n v="2"/>
    <n v="7"/>
    <n v="2"/>
  </r>
  <r>
    <n v="28959"/>
    <s v="C"/>
    <n v="8720021"/>
    <x v="0"/>
    <n v="4"/>
    <n v="550018826"/>
    <d v="2018-05-08T00:00:00"/>
    <d v="2023-12-30T00:00:00"/>
    <n v="30"/>
    <n v="1"/>
    <n v="1"/>
    <n v="30"/>
    <n v="2"/>
    <n v="22490513"/>
    <n v="24960000"/>
    <n v="38877"/>
    <n v="1495"/>
    <n v="38111"/>
    <n v="1439"/>
    <n v="0"/>
    <n v="0"/>
    <m/>
    <n v="0"/>
    <n v="0"/>
    <n v="0"/>
    <m/>
    <m/>
    <d v="2021-02-26T00:00:00"/>
    <n v="1"/>
    <s v="O"/>
    <n v="1"/>
    <n v="30"/>
    <n v="1566"/>
    <m/>
    <m/>
    <m/>
    <m/>
    <m/>
    <m/>
    <n v="1"/>
    <n v="1"/>
    <m/>
    <m/>
    <n v="9152"/>
    <s v="CREDITOS DE CONSUMO"/>
    <n v="0"/>
    <n v="0"/>
    <n v="890480123"/>
    <s v="UNIVERSIDAD DE CARTAGENA"/>
    <n v="5"/>
    <m/>
    <m/>
    <m/>
    <m/>
    <n v="2"/>
    <n v="7"/>
    <n v="2"/>
  </r>
  <r>
    <n v="68657"/>
    <s v="C"/>
    <n v="8720021"/>
    <x v="0"/>
    <n v="4"/>
    <n v="550019047"/>
    <d v="2018-06-05T00:00:00"/>
    <d v="2023-12-30T00:00:00"/>
    <n v="30"/>
    <n v="1"/>
    <n v="1"/>
    <n v="30"/>
    <n v="2"/>
    <n v="22490513"/>
    <n v="24960000"/>
    <n v="92170"/>
    <n v="3543"/>
    <n v="90354"/>
    <n v="3361"/>
    <n v="0"/>
    <n v="0"/>
    <m/>
    <n v="0"/>
    <n v="0"/>
    <n v="0"/>
    <m/>
    <m/>
    <d v="2021-02-26T00:00:00"/>
    <n v="1"/>
    <s v="O"/>
    <n v="1"/>
    <n v="30"/>
    <n v="3746"/>
    <m/>
    <m/>
    <m/>
    <m/>
    <m/>
    <m/>
    <n v="1"/>
    <n v="1"/>
    <m/>
    <m/>
    <n v="21697"/>
    <s v="CREDITOS DE CONSUMO"/>
    <n v="0"/>
    <n v="0"/>
    <n v="890480123"/>
    <s v="UNIVERSIDAD DE CARTAGENA"/>
    <n v="5"/>
    <m/>
    <m/>
    <m/>
    <m/>
    <n v="2"/>
    <n v="7"/>
    <n v="2"/>
  </r>
  <r>
    <n v="14096"/>
    <s v="C"/>
    <n v="8720021"/>
    <x v="0"/>
    <n v="4"/>
    <n v="550019175"/>
    <d v="2018-06-25T00:00:00"/>
    <d v="2023-12-30T00:00:00"/>
    <n v="30"/>
    <n v="1"/>
    <n v="1"/>
    <n v="30"/>
    <n v="2"/>
    <n v="22490513"/>
    <n v="24960000"/>
    <n v="18922"/>
    <n v="727"/>
    <n v="18550"/>
    <n v="719"/>
    <n v="0"/>
    <n v="0"/>
    <m/>
    <n v="0"/>
    <n v="0"/>
    <n v="0"/>
    <m/>
    <m/>
    <d v="2021-02-26T00:00:00"/>
    <n v="1"/>
    <s v="O"/>
    <n v="1"/>
    <n v="30"/>
    <n v="779"/>
    <m/>
    <m/>
    <m/>
    <m/>
    <m/>
    <m/>
    <n v="1"/>
    <n v="1"/>
    <m/>
    <m/>
    <n v="4454"/>
    <s v="CREDITOS DE CONSUMO"/>
    <n v="0"/>
    <n v="0"/>
    <n v="890480123"/>
    <s v="UNIVERSIDAD DE CARTAGENA"/>
    <n v="5"/>
    <m/>
    <m/>
    <m/>
    <m/>
    <n v="2"/>
    <n v="7"/>
    <n v="2"/>
  </r>
  <r>
    <n v="74379"/>
    <s v="C"/>
    <n v="8720021"/>
    <x v="0"/>
    <n v="4"/>
    <n v="550019212"/>
    <d v="2018-07-04T00:00:00"/>
    <d v="2023-12-30T00:00:00"/>
    <n v="0"/>
    <n v="1"/>
    <n v="3"/>
    <n v="30"/>
    <n v="2"/>
    <n v="22490513"/>
    <n v="24960000"/>
    <n v="104156"/>
    <n v="4004"/>
    <n v="97884"/>
    <n v="0"/>
    <n v="0"/>
    <n v="0"/>
    <m/>
    <n v="0"/>
    <n v="0"/>
    <n v="0"/>
    <m/>
    <m/>
    <d v="2021-03-30T00:00:00"/>
    <n v="1"/>
    <s v="O"/>
    <n v="1"/>
    <n v="30"/>
    <n v="0"/>
    <m/>
    <m/>
    <m/>
    <m/>
    <m/>
    <m/>
    <n v="1"/>
    <n v="1"/>
    <m/>
    <m/>
    <n v="23505"/>
    <s v="CREDITOS DE CONSUMO"/>
    <n v="0"/>
    <n v="0"/>
    <n v="890480123"/>
    <s v="UNIVERSIDAD DE CARTAGENA"/>
    <n v="5"/>
    <m/>
    <m/>
    <m/>
    <m/>
    <n v="2"/>
    <n v="7"/>
    <n v="2"/>
  </r>
  <r>
    <n v="6978"/>
    <s v="C"/>
    <n v="8720021"/>
    <x v="0"/>
    <n v="4"/>
    <n v="550019257"/>
    <d v="2018-07-10T00:00:00"/>
    <d v="2023-12-30T00:00:00"/>
    <n v="30"/>
    <n v="1"/>
    <n v="1"/>
    <n v="30"/>
    <n v="2"/>
    <n v="22490513"/>
    <n v="24960000"/>
    <n v="9367"/>
    <n v="360"/>
    <n v="9183"/>
    <n v="359"/>
    <n v="0"/>
    <n v="0"/>
    <m/>
    <n v="0"/>
    <n v="0"/>
    <n v="0"/>
    <m/>
    <m/>
    <d v="2021-02-26T00:00:00"/>
    <n v="1"/>
    <s v="O"/>
    <n v="1"/>
    <n v="30"/>
    <n v="383"/>
    <m/>
    <m/>
    <m/>
    <m/>
    <m/>
    <m/>
    <n v="1"/>
    <n v="1"/>
    <m/>
    <m/>
    <n v="2205"/>
    <s v="CREDITOS DE CONSUMO"/>
    <n v="0"/>
    <n v="0"/>
    <n v="890480123"/>
    <s v="UNIVERSIDAD DE CARTAGENA"/>
    <n v="5"/>
    <m/>
    <m/>
    <m/>
    <m/>
    <n v="2"/>
    <n v="7"/>
    <n v="2"/>
  </r>
  <r>
    <n v="43796"/>
    <s v="C"/>
    <n v="8720021"/>
    <x v="0"/>
    <n v="4"/>
    <n v="550019442"/>
    <d v="2018-08-08T00:00:00"/>
    <d v="2023-12-30T00:00:00"/>
    <n v="30"/>
    <n v="1"/>
    <n v="1"/>
    <n v="30"/>
    <n v="2"/>
    <n v="22490513"/>
    <n v="24960000"/>
    <n v="58794"/>
    <n v="2260"/>
    <n v="57636"/>
    <n v="2160"/>
    <n v="0"/>
    <n v="0"/>
    <m/>
    <n v="0"/>
    <n v="0"/>
    <n v="0"/>
    <m/>
    <m/>
    <d v="2021-02-26T00:00:00"/>
    <n v="1"/>
    <s v="O"/>
    <n v="1"/>
    <n v="30"/>
    <n v="2390"/>
    <m/>
    <m/>
    <m/>
    <m/>
    <m/>
    <m/>
    <n v="1"/>
    <n v="1"/>
    <m/>
    <m/>
    <n v="13840"/>
    <s v="CREDITOS DE CONSUMO"/>
    <n v="0"/>
    <n v="0"/>
    <n v="890480123"/>
    <s v="UNIVERSIDAD DE CARTAGENA"/>
    <n v="5"/>
    <m/>
    <m/>
    <m/>
    <m/>
    <n v="2"/>
    <n v="7"/>
    <n v="2"/>
  </r>
  <r>
    <n v="36490"/>
    <s v="C"/>
    <n v="8720021"/>
    <x v="0"/>
    <n v="4"/>
    <n v="550019469"/>
    <d v="2018-08-14T00:00:00"/>
    <d v="2023-12-30T00:00:00"/>
    <n v="30"/>
    <n v="1"/>
    <n v="1"/>
    <n v="30"/>
    <n v="2"/>
    <n v="22490513"/>
    <n v="24960000"/>
    <n v="48986"/>
    <n v="1883"/>
    <n v="48021"/>
    <n v="1800"/>
    <n v="0"/>
    <n v="0"/>
    <m/>
    <n v="0"/>
    <n v="0"/>
    <n v="0"/>
    <m/>
    <m/>
    <d v="2021-02-26T00:00:00"/>
    <n v="1"/>
    <s v="O"/>
    <n v="1"/>
    <n v="30"/>
    <n v="1991"/>
    <m/>
    <m/>
    <m/>
    <m/>
    <m/>
    <m/>
    <n v="1"/>
    <n v="1"/>
    <m/>
    <m/>
    <n v="11531"/>
    <s v="CREDITOS DE CONSUMO"/>
    <n v="0"/>
    <n v="0"/>
    <n v="890480123"/>
    <s v="UNIVERSIDAD DE CARTAGENA"/>
    <n v="5"/>
    <m/>
    <m/>
    <m/>
    <m/>
    <n v="2"/>
    <n v="7"/>
    <n v="2"/>
  </r>
  <r>
    <n v="10988"/>
    <s v="C"/>
    <n v="8720021"/>
    <x v="0"/>
    <n v="4"/>
    <n v="550019470"/>
    <d v="2018-08-14T00:00:00"/>
    <d v="2023-12-30T00:00:00"/>
    <n v="30"/>
    <n v="1"/>
    <n v="1"/>
    <n v="30"/>
    <n v="2"/>
    <n v="22490513"/>
    <n v="24960000"/>
    <n v="14752"/>
    <n v="567"/>
    <n v="14461"/>
    <n v="540"/>
    <n v="0"/>
    <n v="0"/>
    <m/>
    <n v="0"/>
    <n v="0"/>
    <n v="0"/>
    <m/>
    <m/>
    <d v="2021-02-26T00:00:00"/>
    <n v="1"/>
    <s v="O"/>
    <n v="1"/>
    <n v="30"/>
    <n v="601"/>
    <m/>
    <m/>
    <m/>
    <m/>
    <m/>
    <m/>
    <n v="1"/>
    <n v="1"/>
    <m/>
    <m/>
    <n v="3473"/>
    <s v="CREDITOS DE CONSUMO"/>
    <n v="0"/>
    <n v="0"/>
    <n v="890480123"/>
    <s v="UNIVERSIDAD DE CARTAGENA"/>
    <n v="5"/>
    <m/>
    <m/>
    <m/>
    <m/>
    <n v="2"/>
    <n v="7"/>
    <n v="2"/>
  </r>
  <r>
    <n v="38000"/>
    <s v="C"/>
    <n v="8720021"/>
    <x v="0"/>
    <n v="4"/>
    <n v="550019662"/>
    <d v="2018-09-06T00:00:00"/>
    <d v="2023-12-30T00:00:00"/>
    <n v="30"/>
    <n v="1"/>
    <n v="1"/>
    <n v="30"/>
    <n v="2"/>
    <n v="22490513"/>
    <n v="24960000"/>
    <n v="51013"/>
    <n v="1961"/>
    <n v="50008"/>
    <n v="1891"/>
    <n v="0"/>
    <n v="0"/>
    <m/>
    <n v="0"/>
    <n v="0"/>
    <n v="0"/>
    <m/>
    <m/>
    <d v="2021-02-26T00:00:00"/>
    <n v="1"/>
    <s v="O"/>
    <n v="1"/>
    <n v="30"/>
    <n v="2071"/>
    <m/>
    <m/>
    <m/>
    <m/>
    <m/>
    <m/>
    <n v="1"/>
    <n v="1"/>
    <m/>
    <m/>
    <n v="12008"/>
    <s v="CREDITOS DE CONSUMO"/>
    <n v="0"/>
    <n v="0"/>
    <n v="890480123"/>
    <s v="UNIVERSIDAD DE CARTAGENA"/>
    <n v="5"/>
    <m/>
    <m/>
    <m/>
    <m/>
    <n v="2"/>
    <n v="7"/>
    <n v="2"/>
  </r>
  <r>
    <n v="43130"/>
    <s v="C"/>
    <n v="8720021"/>
    <x v="0"/>
    <n v="4"/>
    <n v="550019733"/>
    <d v="2018-09-18T00:00:00"/>
    <d v="2023-12-30T00:00:00"/>
    <n v="30"/>
    <n v="1"/>
    <n v="1"/>
    <n v="30"/>
    <n v="2"/>
    <n v="22490513"/>
    <n v="24960000"/>
    <n v="57901"/>
    <n v="2226"/>
    <n v="56760"/>
    <n v="2131"/>
    <n v="0"/>
    <n v="0"/>
    <m/>
    <n v="0"/>
    <n v="0"/>
    <n v="0"/>
    <m/>
    <m/>
    <d v="2021-02-26T00:00:00"/>
    <n v="1"/>
    <s v="O"/>
    <n v="1"/>
    <n v="30"/>
    <n v="2346"/>
    <m/>
    <m/>
    <m/>
    <m/>
    <m/>
    <m/>
    <n v="1"/>
    <n v="1"/>
    <m/>
    <m/>
    <n v="13630"/>
    <s v="CREDITOS DE CONSUMO"/>
    <n v="0"/>
    <n v="0"/>
    <n v="890480123"/>
    <s v="UNIVERSIDAD DE CARTAGENA"/>
    <n v="5"/>
    <m/>
    <m/>
    <m/>
    <m/>
    <n v="2"/>
    <n v="7"/>
    <n v="2"/>
  </r>
  <r>
    <n v="54305"/>
    <s v="C"/>
    <n v="8720021"/>
    <x v="0"/>
    <n v="4"/>
    <n v="550019816"/>
    <d v="2018-10-02T00:00:00"/>
    <d v="2023-12-30T00:00:00"/>
    <n v="30"/>
    <n v="1"/>
    <n v="1"/>
    <n v="30"/>
    <n v="2"/>
    <n v="22490513"/>
    <n v="24960000"/>
    <n v="72904"/>
    <n v="2803"/>
    <n v="71467"/>
    <n v="2699"/>
    <n v="0"/>
    <n v="0"/>
    <m/>
    <n v="0"/>
    <n v="0"/>
    <n v="0"/>
    <m/>
    <m/>
    <d v="2021-02-26T00:00:00"/>
    <n v="1"/>
    <s v="O"/>
    <n v="1"/>
    <n v="30"/>
    <n v="2948"/>
    <m/>
    <m/>
    <m/>
    <m/>
    <m/>
    <m/>
    <n v="1"/>
    <n v="1"/>
    <m/>
    <m/>
    <n v="17162"/>
    <s v="CREDITOS DE CONSUMO"/>
    <n v="0"/>
    <n v="0"/>
    <n v="890480123"/>
    <s v="UNIVERSIDAD DE CARTAGENA"/>
    <n v="5"/>
    <m/>
    <m/>
    <m/>
    <m/>
    <n v="2"/>
    <n v="7"/>
    <n v="2"/>
  </r>
  <r>
    <n v="41838"/>
    <s v="C"/>
    <n v="8720021"/>
    <x v="0"/>
    <n v="4"/>
    <n v="550019821"/>
    <d v="2018-10-02T00:00:00"/>
    <d v="2023-12-30T00:00:00"/>
    <n v="30"/>
    <n v="1"/>
    <n v="1"/>
    <n v="30"/>
    <n v="2"/>
    <n v="22490513"/>
    <n v="24960000"/>
    <n v="56166"/>
    <n v="2159"/>
    <n v="55060"/>
    <n v="2071"/>
    <n v="0"/>
    <n v="0"/>
    <m/>
    <n v="0"/>
    <n v="0"/>
    <n v="0"/>
    <m/>
    <m/>
    <d v="2021-02-26T00:00:00"/>
    <n v="1"/>
    <s v="O"/>
    <n v="1"/>
    <n v="30"/>
    <n v="2283"/>
    <m/>
    <m/>
    <m/>
    <m/>
    <m/>
    <m/>
    <n v="1"/>
    <n v="1"/>
    <m/>
    <m/>
    <n v="13222"/>
    <s v="CREDITOS DE CONSUMO"/>
    <n v="0"/>
    <n v="0"/>
    <n v="890480123"/>
    <s v="UNIVERSIDAD DE CARTAGENA"/>
    <n v="5"/>
    <m/>
    <m/>
    <m/>
    <m/>
    <n v="2"/>
    <n v="7"/>
    <n v="2"/>
  </r>
  <r>
    <n v="39615"/>
    <s v="C"/>
    <n v="8720021"/>
    <x v="0"/>
    <n v="4"/>
    <n v="550019987"/>
    <d v="2018-10-30T00:00:00"/>
    <d v="2023-12-30T00:00:00"/>
    <n v="30"/>
    <n v="1"/>
    <n v="1"/>
    <n v="30"/>
    <n v="2"/>
    <n v="22490513"/>
    <n v="24960000"/>
    <n v="53182"/>
    <n v="2045"/>
    <n v="52134"/>
    <n v="1979"/>
    <n v="0"/>
    <n v="0"/>
    <m/>
    <n v="0"/>
    <n v="0"/>
    <n v="0"/>
    <m/>
    <m/>
    <d v="2021-02-26T00:00:00"/>
    <n v="1"/>
    <s v="O"/>
    <n v="1"/>
    <n v="30"/>
    <n v="2144"/>
    <m/>
    <m/>
    <m/>
    <m/>
    <m/>
    <m/>
    <n v="1"/>
    <n v="1"/>
    <m/>
    <m/>
    <n v="12519"/>
    <s v="CREDITOS DE CONSUMO"/>
    <n v="0"/>
    <n v="0"/>
    <n v="890480123"/>
    <s v="UNIVERSIDAD DE CARTAGENA"/>
    <n v="5"/>
    <m/>
    <m/>
    <m/>
    <m/>
    <n v="2"/>
    <n v="7"/>
    <n v="2"/>
  </r>
  <r>
    <n v="20556"/>
    <s v="C"/>
    <n v="8720021"/>
    <x v="0"/>
    <n v="4"/>
    <n v="550020163"/>
    <d v="2018-11-23T00:00:00"/>
    <d v="2023-12-30T00:00:00"/>
    <n v="30"/>
    <n v="1"/>
    <n v="1"/>
    <n v="30"/>
    <n v="2"/>
    <n v="22490513"/>
    <n v="24960000"/>
    <n v="27596"/>
    <n v="1061"/>
    <n v="27052"/>
    <n v="1050"/>
    <n v="0"/>
    <n v="0"/>
    <m/>
    <n v="0"/>
    <n v="0"/>
    <n v="0"/>
    <m/>
    <m/>
    <d v="2021-02-26T00:00:00"/>
    <n v="1"/>
    <s v="O"/>
    <n v="1"/>
    <n v="30"/>
    <n v="1116"/>
    <m/>
    <m/>
    <m/>
    <m/>
    <m/>
    <m/>
    <n v="1"/>
    <n v="1"/>
    <m/>
    <m/>
    <n v="6496"/>
    <s v="CREDITOS DE CONSUMO"/>
    <n v="0"/>
    <n v="0"/>
    <n v="890480123"/>
    <s v="UNIVERSIDAD DE CARTAGENA"/>
    <n v="5"/>
    <m/>
    <m/>
    <m/>
    <m/>
    <n v="2"/>
    <n v="7"/>
    <n v="2"/>
  </r>
  <r>
    <n v="79398"/>
    <s v="C"/>
    <n v="8720021"/>
    <x v="0"/>
    <n v="4"/>
    <n v="550020206"/>
    <d v="2018-11-29T00:00:00"/>
    <d v="2023-12-30T00:00:00"/>
    <n v="0"/>
    <n v="1"/>
    <n v="3"/>
    <n v="30"/>
    <n v="2"/>
    <n v="22490513"/>
    <n v="24960000"/>
    <n v="111186"/>
    <n v="4275"/>
    <n v="104489"/>
    <n v="0"/>
    <n v="0"/>
    <n v="0"/>
    <m/>
    <n v="0"/>
    <n v="0"/>
    <n v="0"/>
    <m/>
    <m/>
    <d v="2021-03-30T00:00:00"/>
    <n v="1"/>
    <s v="O"/>
    <n v="1"/>
    <n v="30"/>
    <n v="0"/>
    <m/>
    <m/>
    <m/>
    <m/>
    <m/>
    <m/>
    <n v="1"/>
    <n v="1"/>
    <m/>
    <m/>
    <n v="25091"/>
    <s v="CREDITOS DE CONSUMO"/>
    <n v="0"/>
    <n v="0"/>
    <n v="890480123"/>
    <s v="UNIVERSIDAD DE CARTAGENA"/>
    <n v="5"/>
    <m/>
    <m/>
    <m/>
    <m/>
    <n v="2"/>
    <n v="7"/>
    <n v="2"/>
  </r>
  <r>
    <n v="19893"/>
    <s v="C"/>
    <n v="8720021"/>
    <x v="0"/>
    <n v="4"/>
    <n v="550020293"/>
    <d v="2018-12-11T00:00:00"/>
    <d v="2023-12-30T00:00:00"/>
    <n v="30"/>
    <n v="1"/>
    <n v="1"/>
    <n v="30"/>
    <n v="2"/>
    <n v="22490513"/>
    <n v="24960000"/>
    <n v="26706"/>
    <n v="1027"/>
    <n v="26180"/>
    <n v="991"/>
    <n v="0"/>
    <n v="0"/>
    <m/>
    <n v="0"/>
    <n v="0"/>
    <n v="0"/>
    <m/>
    <m/>
    <d v="2021-02-26T00:00:00"/>
    <n v="1"/>
    <s v="O"/>
    <n v="1"/>
    <n v="30"/>
    <n v="1075"/>
    <m/>
    <m/>
    <m/>
    <m/>
    <m/>
    <m/>
    <n v="1"/>
    <n v="1"/>
    <m/>
    <m/>
    <n v="6287"/>
    <s v="CREDITOS DE CONSUMO"/>
    <n v="0"/>
    <n v="0"/>
    <n v="890480123"/>
    <s v="UNIVERSIDAD DE CARTAGENA"/>
    <n v="5"/>
    <m/>
    <m/>
    <m/>
    <m/>
    <n v="2"/>
    <n v="7"/>
    <n v="2"/>
  </r>
  <r>
    <n v="34289"/>
    <s v="C"/>
    <n v="8720021"/>
    <x v="0"/>
    <n v="4"/>
    <n v="550020338"/>
    <d v="2018-12-19T00:00:00"/>
    <d v="2023-12-30T00:00:00"/>
    <n v="30"/>
    <n v="1"/>
    <n v="1"/>
    <n v="30"/>
    <n v="2"/>
    <n v="22490513"/>
    <n v="24960000"/>
    <n v="46032"/>
    <n v="1770"/>
    <n v="45125"/>
    <n v="1711"/>
    <n v="0"/>
    <n v="0"/>
    <m/>
    <n v="0"/>
    <n v="0"/>
    <n v="0"/>
    <m/>
    <m/>
    <d v="2021-02-26T00:00:00"/>
    <n v="1"/>
    <s v="O"/>
    <n v="1"/>
    <n v="30"/>
    <n v="1857"/>
    <m/>
    <m/>
    <m/>
    <m/>
    <m/>
    <m/>
    <n v="1"/>
    <n v="1"/>
    <m/>
    <m/>
    <n v="10836"/>
    <s v="CREDITOS DE CONSUMO"/>
    <n v="0"/>
    <n v="0"/>
    <n v="890480123"/>
    <s v="UNIVERSIDAD DE CARTAGENA"/>
    <n v="5"/>
    <m/>
    <m/>
    <m/>
    <m/>
    <n v="2"/>
    <n v="7"/>
    <n v="2"/>
  </r>
  <r>
    <n v="38131"/>
    <s v="C"/>
    <n v="8720021"/>
    <x v="0"/>
    <n v="4"/>
    <n v="550020450"/>
    <d v="2019-01-09T00:00:00"/>
    <d v="2023-12-30T00:00:00"/>
    <n v="30"/>
    <n v="1"/>
    <n v="1"/>
    <n v="30"/>
    <n v="2"/>
    <n v="22490513"/>
    <n v="24960000"/>
    <n v="51190"/>
    <n v="1968"/>
    <n v="50181"/>
    <n v="1891"/>
    <n v="0"/>
    <n v="0"/>
    <m/>
    <n v="0"/>
    <n v="0"/>
    <n v="0"/>
    <m/>
    <m/>
    <d v="2021-02-26T00:00:00"/>
    <n v="1"/>
    <s v="O"/>
    <n v="1"/>
    <n v="30"/>
    <n v="2073"/>
    <m/>
    <m/>
    <m/>
    <m/>
    <m/>
    <m/>
    <n v="1"/>
    <n v="1"/>
    <m/>
    <m/>
    <n v="12050"/>
    <s v="CREDITOS DE CONSUMO"/>
    <n v="0"/>
    <n v="0"/>
    <n v="890480123"/>
    <s v="UNIVERSIDAD DE CARTAGENA"/>
    <n v="5"/>
    <m/>
    <m/>
    <m/>
    <m/>
    <n v="2"/>
    <n v="7"/>
    <n v="2"/>
  </r>
  <r>
    <n v="60007"/>
    <s v="C"/>
    <n v="8720021"/>
    <x v="0"/>
    <n v="4"/>
    <n v="550020638"/>
    <d v="2019-02-11T00:00:00"/>
    <d v="2023-12-30T00:00:00"/>
    <n v="30"/>
    <n v="1"/>
    <n v="1"/>
    <n v="30"/>
    <n v="2"/>
    <n v="22490513"/>
    <n v="24960000"/>
    <n v="80558"/>
    <n v="3097"/>
    <n v="78971"/>
    <n v="2941"/>
    <n v="0"/>
    <n v="0"/>
    <m/>
    <n v="0"/>
    <n v="0"/>
    <n v="0"/>
    <m/>
    <m/>
    <d v="2021-02-26T00:00:00"/>
    <n v="1"/>
    <s v="O"/>
    <n v="1"/>
    <n v="30"/>
    <n v="3265"/>
    <m/>
    <m/>
    <m/>
    <m/>
    <m/>
    <m/>
    <n v="1"/>
    <n v="1"/>
    <m/>
    <m/>
    <n v="18964"/>
    <s v="CREDITOS DE CONSUMO"/>
    <n v="0"/>
    <n v="0"/>
    <n v="890480123"/>
    <s v="UNIVERSIDAD DE CARTAGENA"/>
    <n v="5"/>
    <m/>
    <m/>
    <m/>
    <m/>
    <n v="2"/>
    <n v="7"/>
    <n v="2"/>
  </r>
  <r>
    <n v="76652"/>
    <s v="C"/>
    <n v="8720021"/>
    <x v="0"/>
    <n v="4"/>
    <n v="550020643"/>
    <d v="2019-02-12T00:00:00"/>
    <d v="2023-12-30T00:00:00"/>
    <n v="0"/>
    <n v="1"/>
    <n v="3"/>
    <n v="30"/>
    <n v="2"/>
    <n v="22490513"/>
    <n v="24960000"/>
    <n v="107341"/>
    <n v="4127"/>
    <n v="100876"/>
    <n v="0"/>
    <n v="0"/>
    <n v="0"/>
    <m/>
    <n v="0"/>
    <n v="0"/>
    <n v="0"/>
    <m/>
    <m/>
    <d v="2021-03-30T00:00:00"/>
    <n v="1"/>
    <s v="O"/>
    <n v="1"/>
    <n v="30"/>
    <n v="0"/>
    <m/>
    <m/>
    <m/>
    <m/>
    <m/>
    <m/>
    <n v="1"/>
    <n v="1"/>
    <m/>
    <m/>
    <n v="24224"/>
    <s v="CREDITOS DE CONSUMO"/>
    <n v="0"/>
    <n v="0"/>
    <n v="890480123"/>
    <s v="UNIVERSIDAD DE CARTAGENA"/>
    <n v="5"/>
    <m/>
    <m/>
    <m/>
    <m/>
    <n v="2"/>
    <n v="7"/>
    <n v="2"/>
  </r>
  <r>
    <n v="7526"/>
    <s v="C"/>
    <n v="8720021"/>
    <x v="0"/>
    <n v="4"/>
    <n v="550020704"/>
    <d v="2019-02-18T00:00:00"/>
    <d v="2023-12-30T00:00:00"/>
    <n v="30"/>
    <n v="1"/>
    <n v="1"/>
    <n v="30"/>
    <n v="2"/>
    <n v="22490513"/>
    <n v="24960000"/>
    <n v="10103"/>
    <n v="388"/>
    <n v="9904"/>
    <n v="361"/>
    <n v="0"/>
    <n v="0"/>
    <m/>
    <n v="0"/>
    <n v="0"/>
    <n v="0"/>
    <m/>
    <m/>
    <d v="2021-02-26T00:00:00"/>
    <n v="1"/>
    <s v="O"/>
    <n v="1"/>
    <n v="30"/>
    <n v="419"/>
    <m/>
    <m/>
    <m/>
    <m/>
    <m/>
    <m/>
    <n v="1"/>
    <n v="1"/>
    <m/>
    <m/>
    <n v="2378"/>
    <s v="CREDITOS DE CONSUMO"/>
    <n v="0"/>
    <n v="0"/>
    <n v="890480123"/>
    <s v="UNIVERSIDAD DE CARTAGENA"/>
    <n v="5"/>
    <m/>
    <m/>
    <m/>
    <m/>
    <n v="2"/>
    <n v="7"/>
    <n v="2"/>
  </r>
  <r>
    <n v="78252"/>
    <s v="C"/>
    <n v="8720021"/>
    <x v="0"/>
    <n v="4"/>
    <n v="550020837"/>
    <d v="2019-03-14T00:00:00"/>
    <d v="2023-12-30T00:00:00"/>
    <n v="0"/>
    <n v="1"/>
    <n v="3"/>
    <n v="30"/>
    <n v="2"/>
    <n v="22490513"/>
    <n v="24960000"/>
    <n v="109581"/>
    <n v="4213"/>
    <n v="102981"/>
    <n v="0"/>
    <n v="0"/>
    <n v="0"/>
    <m/>
    <n v="0"/>
    <n v="0"/>
    <n v="0"/>
    <m/>
    <m/>
    <d v="2021-03-30T00:00:00"/>
    <n v="1"/>
    <s v="O"/>
    <n v="1"/>
    <n v="30"/>
    <n v="0"/>
    <m/>
    <m/>
    <m/>
    <m/>
    <m/>
    <m/>
    <n v="1"/>
    <n v="1"/>
    <m/>
    <m/>
    <n v="24729"/>
    <s v="CREDITOS DE CONSUMO"/>
    <n v="0"/>
    <n v="0"/>
    <n v="890480123"/>
    <s v="UNIVERSIDAD DE CARTAGENA"/>
    <n v="5"/>
    <m/>
    <m/>
    <m/>
    <m/>
    <n v="2"/>
    <n v="7"/>
    <n v="2"/>
  </r>
  <r>
    <n v="31421"/>
    <s v="C"/>
    <n v="8720021"/>
    <x v="0"/>
    <n v="4"/>
    <n v="550020866"/>
    <d v="2019-03-18T00:00:00"/>
    <d v="2023-12-30T00:00:00"/>
    <n v="30"/>
    <n v="1"/>
    <n v="1"/>
    <n v="30"/>
    <n v="2"/>
    <n v="22490513"/>
    <n v="24960000"/>
    <n v="42182"/>
    <n v="1622"/>
    <n v="41351"/>
    <n v="1560"/>
    <n v="0"/>
    <n v="0"/>
    <m/>
    <n v="0"/>
    <n v="0"/>
    <n v="0"/>
    <m/>
    <m/>
    <d v="2021-02-26T00:00:00"/>
    <n v="1"/>
    <s v="O"/>
    <n v="1"/>
    <n v="30"/>
    <n v="1701"/>
    <m/>
    <m/>
    <m/>
    <m/>
    <m/>
    <m/>
    <n v="1"/>
    <n v="1"/>
    <m/>
    <m/>
    <n v="9930"/>
    <s v="CREDITOS DE CONSUMO"/>
    <n v="0"/>
    <n v="0"/>
    <n v="890480123"/>
    <s v="UNIVERSIDAD DE CARTAGENA"/>
    <n v="5"/>
    <m/>
    <m/>
    <m/>
    <m/>
    <n v="2"/>
    <n v="7"/>
    <n v="2"/>
  </r>
  <r>
    <n v="20564"/>
    <s v="C"/>
    <n v="8720021"/>
    <x v="0"/>
    <n v="4"/>
    <n v="550021064"/>
    <d v="2019-04-16T00:00:00"/>
    <d v="2023-12-30T00:00:00"/>
    <n v="30"/>
    <n v="1"/>
    <n v="1"/>
    <n v="30"/>
    <n v="2"/>
    <n v="22490513"/>
    <n v="24960000"/>
    <n v="27607"/>
    <n v="1061"/>
    <n v="27063"/>
    <n v="1050"/>
    <n v="0"/>
    <n v="0"/>
    <m/>
    <n v="0"/>
    <n v="0"/>
    <n v="0"/>
    <m/>
    <m/>
    <d v="2021-02-26T00:00:00"/>
    <n v="1"/>
    <s v="O"/>
    <n v="1"/>
    <n v="30"/>
    <n v="1127"/>
    <m/>
    <m/>
    <m/>
    <m/>
    <m/>
    <m/>
    <n v="1"/>
    <n v="1"/>
    <m/>
    <m/>
    <n v="6499"/>
    <s v="CREDITOS DE CONSUMO"/>
    <n v="0"/>
    <n v="0"/>
    <n v="890480123"/>
    <s v="UNIVERSIDAD DE CARTAGENA"/>
    <n v="5"/>
    <m/>
    <m/>
    <m/>
    <m/>
    <n v="2"/>
    <n v="7"/>
    <n v="2"/>
  </r>
  <r>
    <n v="85415"/>
    <s v="C"/>
    <n v="8720021"/>
    <x v="0"/>
    <n v="4"/>
    <n v="550021223"/>
    <d v="2019-05-09T00:00:00"/>
    <d v="2023-12-30T00:00:00"/>
    <n v="0"/>
    <n v="1"/>
    <n v="3"/>
    <n v="30"/>
    <n v="2"/>
    <n v="22490513"/>
    <n v="24960000"/>
    <n v="119609"/>
    <n v="4598"/>
    <n v="112408"/>
    <n v="0"/>
    <n v="0"/>
    <n v="0"/>
    <m/>
    <n v="0"/>
    <n v="0"/>
    <n v="0"/>
    <m/>
    <m/>
    <d v="2021-03-30T00:00:00"/>
    <n v="1"/>
    <s v="O"/>
    <n v="1"/>
    <n v="30"/>
    <n v="0"/>
    <m/>
    <m/>
    <m/>
    <m/>
    <m/>
    <m/>
    <n v="1"/>
    <n v="1"/>
    <m/>
    <m/>
    <n v="26993"/>
    <s v="CREDITOS DE CONSUMO"/>
    <n v="0"/>
    <n v="0"/>
    <n v="890480123"/>
    <s v="UNIVERSIDAD DE CARTAGENA"/>
    <n v="5"/>
    <m/>
    <m/>
    <m/>
    <m/>
    <n v="2"/>
    <n v="7"/>
    <n v="2"/>
  </r>
  <r>
    <n v="136035"/>
    <s v="C"/>
    <n v="8720021"/>
    <x v="0"/>
    <n v="4"/>
    <n v="550021580"/>
    <d v="2019-06-06T00:00:00"/>
    <d v="2023-12-30T00:00:00"/>
    <n v="0"/>
    <n v="1"/>
    <n v="2"/>
    <n v="30"/>
    <n v="2"/>
    <n v="22490513"/>
    <n v="24960000"/>
    <n v="186766"/>
    <n v="7180"/>
    <n v="179025"/>
    <n v="3808"/>
    <n v="0"/>
    <n v="0"/>
    <m/>
    <n v="0"/>
    <n v="0"/>
    <n v="0"/>
    <m/>
    <m/>
    <d v="2021-02-26T00:00:00"/>
    <n v="1"/>
    <s v="O"/>
    <n v="1"/>
    <n v="30"/>
    <n v="0"/>
    <m/>
    <m/>
    <m/>
    <m/>
    <m/>
    <m/>
    <n v="1"/>
    <n v="1"/>
    <m/>
    <m/>
    <n v="42990"/>
    <s v="CREDITOS DE CONSUMO"/>
    <n v="0"/>
    <n v="0"/>
    <n v="890480123"/>
    <s v="UNIVERSIDAD DE CARTAGENA"/>
    <n v="5"/>
    <m/>
    <m/>
    <m/>
    <m/>
    <n v="2"/>
    <n v="7"/>
    <n v="2"/>
  </r>
  <r>
    <n v="71492"/>
    <s v="C"/>
    <n v="8720021"/>
    <x v="0"/>
    <n v="4"/>
    <n v="550021607"/>
    <d v="2019-06-10T00:00:00"/>
    <d v="2023-12-30T00:00:00"/>
    <n v="0"/>
    <n v="1"/>
    <n v="3"/>
    <n v="30"/>
    <n v="2"/>
    <n v="22490513"/>
    <n v="24960000"/>
    <n v="100115"/>
    <n v="3849"/>
    <n v="94085"/>
    <n v="0"/>
    <n v="0"/>
    <n v="0"/>
    <m/>
    <n v="0"/>
    <n v="0"/>
    <n v="0"/>
    <m/>
    <m/>
    <d v="2021-03-30T00:00:00"/>
    <n v="1"/>
    <s v="O"/>
    <n v="1"/>
    <n v="30"/>
    <n v="0"/>
    <m/>
    <m/>
    <m/>
    <m/>
    <m/>
    <m/>
    <n v="1"/>
    <n v="1"/>
    <m/>
    <m/>
    <n v="22593"/>
    <s v="CREDITOS DE CONSUMO"/>
    <n v="0"/>
    <n v="0"/>
    <n v="890480123"/>
    <s v="UNIVERSIDAD DE CARTAGENA"/>
    <n v="5"/>
    <m/>
    <m/>
    <m/>
    <m/>
    <n v="2"/>
    <n v="7"/>
    <n v="2"/>
  </r>
  <r>
    <n v="69696"/>
    <s v="C"/>
    <n v="8720021"/>
    <x v="0"/>
    <n v="4"/>
    <n v="550021827"/>
    <d v="2019-07-04T00:00:00"/>
    <d v="2023-12-30T00:00:00"/>
    <n v="0"/>
    <n v="1"/>
    <n v="2"/>
    <n v="30"/>
    <n v="2"/>
    <n v="22490513"/>
    <n v="24960000"/>
    <n v="97069"/>
    <n v="3732"/>
    <n v="91721"/>
    <n v="0"/>
    <n v="0"/>
    <n v="0"/>
    <m/>
    <n v="0"/>
    <n v="0"/>
    <n v="0"/>
    <m/>
    <m/>
    <d v="2021-03-30T00:00:00"/>
    <n v="1"/>
    <s v="O"/>
    <n v="1"/>
    <n v="30"/>
    <n v="0"/>
    <m/>
    <m/>
    <m/>
    <m/>
    <m/>
    <m/>
    <n v="1"/>
    <n v="1"/>
    <m/>
    <m/>
    <n v="22025"/>
    <s v="CREDITOS DE CONSUMO"/>
    <n v="0"/>
    <n v="0"/>
    <n v="890480123"/>
    <s v="UNIVERSIDAD DE CARTAGENA"/>
    <n v="5"/>
    <m/>
    <m/>
    <m/>
    <m/>
    <n v="2"/>
    <n v="7"/>
    <n v="2"/>
  </r>
  <r>
    <n v="25820"/>
    <s v="C"/>
    <n v="8720021"/>
    <x v="0"/>
    <n v="4"/>
    <n v="550022433"/>
    <d v="2019-09-03T00:00:00"/>
    <d v="2023-12-30T00:00:00"/>
    <n v="30"/>
    <n v="1"/>
    <n v="1"/>
    <n v="30"/>
    <n v="2"/>
    <n v="22490513"/>
    <n v="24960000"/>
    <n v="34663"/>
    <n v="1333"/>
    <n v="33980"/>
    <n v="1291"/>
    <n v="0"/>
    <n v="0"/>
    <m/>
    <n v="0"/>
    <n v="0"/>
    <n v="0"/>
    <m/>
    <m/>
    <d v="2021-02-26T00:00:00"/>
    <n v="1"/>
    <s v="O"/>
    <n v="1"/>
    <n v="30"/>
    <n v="1395"/>
    <m/>
    <m/>
    <m/>
    <m/>
    <m/>
    <m/>
    <n v="1"/>
    <n v="1"/>
    <m/>
    <m/>
    <n v="8160"/>
    <s v="CREDITOS DE CONSUMO"/>
    <n v="0"/>
    <n v="0"/>
    <n v="890480123"/>
    <s v="UNIVERSIDAD DE CARTAGENA"/>
    <n v="5"/>
    <m/>
    <m/>
    <m/>
    <m/>
    <n v="2"/>
    <n v="7"/>
    <n v="2"/>
  </r>
  <r>
    <n v="100943"/>
    <s v="C"/>
    <n v="8720021"/>
    <x v="0"/>
    <n v="4"/>
    <n v="550022436"/>
    <d v="2019-09-05T00:00:00"/>
    <d v="2023-12-30T00:00:00"/>
    <n v="0"/>
    <n v="1"/>
    <n v="2"/>
    <n v="30"/>
    <n v="2"/>
    <n v="22490513"/>
    <n v="24960000"/>
    <n v="138604"/>
    <n v="5329"/>
    <n v="132843"/>
    <n v="2822"/>
    <n v="0"/>
    <n v="0"/>
    <m/>
    <n v="0"/>
    <n v="0"/>
    <n v="0"/>
    <m/>
    <m/>
    <d v="2021-02-26T00:00:00"/>
    <n v="1"/>
    <s v="O"/>
    <n v="1"/>
    <n v="30"/>
    <n v="0"/>
    <m/>
    <m/>
    <m/>
    <m/>
    <m/>
    <m/>
    <n v="1"/>
    <n v="1"/>
    <m/>
    <m/>
    <n v="31900"/>
    <s v="CREDITOS DE CONSUMO"/>
    <n v="0"/>
    <n v="0"/>
    <n v="890480123"/>
    <s v="UNIVERSIDAD DE CARTAGENA"/>
    <n v="5"/>
    <m/>
    <m/>
    <m/>
    <m/>
    <n v="2"/>
    <n v="7"/>
    <n v="2"/>
  </r>
  <r>
    <n v="76681"/>
    <s v="C"/>
    <n v="8720021"/>
    <x v="0"/>
    <n v="4"/>
    <n v="550022786"/>
    <d v="2019-10-08T00:00:00"/>
    <d v="2023-12-30T00:00:00"/>
    <n v="0"/>
    <n v="1"/>
    <n v="3"/>
    <n v="30"/>
    <n v="2"/>
    <n v="22490513"/>
    <n v="24960000"/>
    <n v="107380"/>
    <n v="4128"/>
    <n v="100914"/>
    <n v="0"/>
    <n v="0"/>
    <n v="0"/>
    <m/>
    <n v="0"/>
    <n v="0"/>
    <n v="0"/>
    <m/>
    <m/>
    <d v="2021-03-30T00:00:00"/>
    <n v="1"/>
    <s v="O"/>
    <n v="1"/>
    <n v="30"/>
    <n v="0"/>
    <m/>
    <m/>
    <m/>
    <m/>
    <m/>
    <m/>
    <n v="1"/>
    <n v="1"/>
    <m/>
    <m/>
    <n v="24233"/>
    <s v="CREDITOS DE CONSUMO"/>
    <n v="0"/>
    <n v="0"/>
    <n v="890480123"/>
    <s v="UNIVERSIDAD DE CARTAGENA"/>
    <n v="5"/>
    <m/>
    <m/>
    <m/>
    <m/>
    <n v="2"/>
    <n v="7"/>
    <n v="2"/>
  </r>
  <r>
    <n v="208839"/>
    <s v="C"/>
    <n v="8720021"/>
    <x v="0"/>
    <n v="4"/>
    <n v="550022798"/>
    <d v="2019-10-09T00:00:00"/>
    <d v="2023-12-30T00:00:00"/>
    <n v="0"/>
    <n v="1"/>
    <n v="2"/>
    <n v="30"/>
    <n v="2"/>
    <n v="22490513"/>
    <n v="24960000"/>
    <n v="286759"/>
    <n v="11024"/>
    <n v="274837"/>
    <n v="5847"/>
    <n v="0"/>
    <n v="0"/>
    <m/>
    <n v="0"/>
    <n v="0"/>
    <n v="0"/>
    <m/>
    <m/>
    <d v="2021-02-26T00:00:00"/>
    <n v="1"/>
    <s v="O"/>
    <n v="1"/>
    <n v="30"/>
    <n v="0"/>
    <m/>
    <m/>
    <m/>
    <m/>
    <m/>
    <m/>
    <n v="1"/>
    <n v="1"/>
    <m/>
    <m/>
    <n v="65998"/>
    <s v="CREDITOS DE CONSUMO"/>
    <n v="0"/>
    <n v="0"/>
    <n v="890480123"/>
    <s v="UNIVERSIDAD DE CARTAGENA"/>
    <n v="5"/>
    <m/>
    <m/>
    <m/>
    <m/>
    <n v="2"/>
    <n v="7"/>
    <n v="2"/>
  </r>
  <r>
    <n v="10991"/>
    <s v="C"/>
    <n v="8720021"/>
    <x v="0"/>
    <n v="4"/>
    <n v="550022870"/>
    <d v="2019-10-17T00:00:00"/>
    <d v="2023-12-30T00:00:00"/>
    <n v="30"/>
    <n v="1"/>
    <n v="1"/>
    <n v="30"/>
    <n v="2"/>
    <n v="22490513"/>
    <n v="24960000"/>
    <n v="14754"/>
    <n v="567"/>
    <n v="14464"/>
    <n v="540"/>
    <n v="0"/>
    <n v="0"/>
    <m/>
    <n v="0"/>
    <n v="0"/>
    <n v="0"/>
    <m/>
    <m/>
    <d v="2021-02-26T00:00:00"/>
    <n v="1"/>
    <s v="O"/>
    <n v="1"/>
    <n v="30"/>
    <n v="604"/>
    <m/>
    <m/>
    <m/>
    <m/>
    <m/>
    <m/>
    <n v="1"/>
    <n v="1"/>
    <m/>
    <m/>
    <n v="3473"/>
    <s v="CREDITOS DE CONSUMO"/>
    <n v="0"/>
    <n v="0"/>
    <n v="890480123"/>
    <s v="UNIVERSIDAD DE CARTAGENA"/>
    <n v="5"/>
    <m/>
    <m/>
    <m/>
    <m/>
    <n v="2"/>
    <n v="7"/>
    <n v="2"/>
  </r>
  <r>
    <n v="106129"/>
    <s v="C"/>
    <n v="8720021"/>
    <x v="0"/>
    <n v="4"/>
    <n v="550023096"/>
    <d v="2019-11-17T00:00:00"/>
    <d v="2023-12-30T00:00:00"/>
    <n v="0"/>
    <n v="1"/>
    <n v="3"/>
    <n v="30"/>
    <n v="2"/>
    <n v="22490513"/>
    <n v="24960000"/>
    <n v="148619"/>
    <n v="5714"/>
    <n v="139668"/>
    <n v="0"/>
    <n v="0"/>
    <n v="0"/>
    <m/>
    <n v="0"/>
    <n v="0"/>
    <n v="0"/>
    <m/>
    <m/>
    <d v="2021-03-30T00:00:00"/>
    <n v="1"/>
    <s v="O"/>
    <n v="1"/>
    <n v="30"/>
    <n v="0"/>
    <m/>
    <m/>
    <m/>
    <m/>
    <m/>
    <m/>
    <n v="1"/>
    <n v="1"/>
    <m/>
    <m/>
    <n v="33539"/>
    <s v="CREDITOS DE CONSUMO"/>
    <n v="0"/>
    <n v="0"/>
    <n v="890480123"/>
    <s v="UNIVERSIDAD DE CARTAGENA"/>
    <n v="5"/>
    <m/>
    <m/>
    <m/>
    <m/>
    <n v="2"/>
    <n v="7"/>
    <n v="2"/>
  </r>
  <r>
    <n v="22613"/>
    <s v="C"/>
    <n v="8720021"/>
    <x v="0"/>
    <n v="4"/>
    <n v="550023099"/>
    <d v="2019-11-18T00:00:00"/>
    <d v="2023-12-30T00:00:00"/>
    <n v="30"/>
    <n v="1"/>
    <n v="1"/>
    <n v="30"/>
    <n v="2"/>
    <n v="22490513"/>
    <n v="24960000"/>
    <n v="30357"/>
    <n v="1167"/>
    <n v="29759"/>
    <n v="1139"/>
    <n v="0"/>
    <n v="0"/>
    <m/>
    <n v="0"/>
    <n v="0"/>
    <n v="0"/>
    <m/>
    <m/>
    <d v="2021-02-26T00:00:00"/>
    <n v="1"/>
    <s v="O"/>
    <n v="1"/>
    <n v="30"/>
    <n v="1232"/>
    <m/>
    <m/>
    <m/>
    <m/>
    <m/>
    <m/>
    <n v="1"/>
    <n v="1"/>
    <m/>
    <m/>
    <n v="7146"/>
    <s v="CREDITOS DE CONSUMO"/>
    <n v="0"/>
    <n v="0"/>
    <n v="890480123"/>
    <s v="UNIVERSIDAD DE CARTAGENA"/>
    <n v="5"/>
    <m/>
    <m/>
    <m/>
    <m/>
    <n v="2"/>
    <n v="7"/>
    <n v="2"/>
  </r>
  <r>
    <n v="56627"/>
    <s v="C"/>
    <n v="8720021"/>
    <x v="0"/>
    <n v="4"/>
    <n v="550023180"/>
    <d v="2019-12-02T00:00:00"/>
    <d v="2023-12-30T00:00:00"/>
    <n v="30"/>
    <n v="1"/>
    <n v="1"/>
    <n v="30"/>
    <n v="2"/>
    <n v="22490513"/>
    <n v="24960000"/>
    <n v="76021"/>
    <n v="2923"/>
    <n v="74523"/>
    <n v="2819"/>
    <n v="0"/>
    <n v="0"/>
    <m/>
    <n v="0"/>
    <n v="0"/>
    <n v="0"/>
    <m/>
    <m/>
    <d v="2021-02-26T00:00:00"/>
    <n v="1"/>
    <s v="O"/>
    <n v="1"/>
    <n v="30"/>
    <n v="3070"/>
    <m/>
    <m/>
    <m/>
    <m/>
    <m/>
    <m/>
    <n v="1"/>
    <n v="1"/>
    <m/>
    <m/>
    <n v="17896"/>
    <s v="CREDITOS DE CONSUMO"/>
    <n v="0"/>
    <n v="0"/>
    <n v="890480123"/>
    <s v="UNIVERSIDAD DE CARTAGENA"/>
    <n v="5"/>
    <m/>
    <m/>
    <m/>
    <m/>
    <n v="2"/>
    <n v="7"/>
    <n v="2"/>
  </r>
  <r>
    <n v="28294"/>
    <s v="C"/>
    <n v="8720021"/>
    <x v="0"/>
    <n v="4"/>
    <n v="550023207"/>
    <d v="2019-12-05T00:00:00"/>
    <d v="2023-12-30T00:00:00"/>
    <n v="30"/>
    <n v="1"/>
    <n v="1"/>
    <n v="30"/>
    <n v="2"/>
    <n v="22490513"/>
    <n v="24960000"/>
    <n v="37983"/>
    <n v="1460"/>
    <n v="37235"/>
    <n v="1411"/>
    <n v="0"/>
    <n v="0"/>
    <m/>
    <n v="0"/>
    <n v="0"/>
    <n v="0"/>
    <m/>
    <m/>
    <d v="2021-02-26T00:00:00"/>
    <n v="1"/>
    <s v="O"/>
    <n v="1"/>
    <n v="30"/>
    <n v="1545"/>
    <m/>
    <m/>
    <m/>
    <m/>
    <m/>
    <m/>
    <n v="1"/>
    <n v="1"/>
    <m/>
    <m/>
    <n v="8941"/>
    <s v="CREDITOS DE CONSUMO"/>
    <n v="0"/>
    <n v="0"/>
    <n v="890480123"/>
    <s v="UNIVERSIDAD DE CARTAGENA"/>
    <n v="5"/>
    <m/>
    <m/>
    <m/>
    <m/>
    <n v="2"/>
    <n v="7"/>
    <n v="2"/>
  </r>
  <r>
    <n v="39623"/>
    <s v="C"/>
    <n v="8720021"/>
    <x v="0"/>
    <n v="4"/>
    <n v="550023208"/>
    <d v="2019-12-05T00:00:00"/>
    <d v="2023-12-30T00:00:00"/>
    <n v="30"/>
    <n v="1"/>
    <n v="1"/>
    <n v="30"/>
    <n v="2"/>
    <n v="22490513"/>
    <n v="24960000"/>
    <n v="53193"/>
    <n v="2045"/>
    <n v="52145"/>
    <n v="1979"/>
    <n v="0"/>
    <n v="0"/>
    <m/>
    <n v="0"/>
    <n v="0"/>
    <n v="0"/>
    <m/>
    <m/>
    <d v="2021-02-26T00:00:00"/>
    <n v="1"/>
    <s v="O"/>
    <n v="1"/>
    <n v="30"/>
    <n v="2155"/>
    <m/>
    <m/>
    <m/>
    <m/>
    <m/>
    <m/>
    <n v="1"/>
    <n v="1"/>
    <m/>
    <m/>
    <n v="12522"/>
    <s v="CREDITOS DE CONSUMO"/>
    <n v="0"/>
    <n v="0"/>
    <n v="890480123"/>
    <s v="UNIVERSIDAD DE CARTAGENA"/>
    <n v="5"/>
    <m/>
    <m/>
    <m/>
    <m/>
    <n v="2"/>
    <n v="7"/>
    <n v="2"/>
  </r>
  <r>
    <n v="118970"/>
    <s v="C"/>
    <n v="8720021"/>
    <x v="0"/>
    <n v="4"/>
    <n v="550023398"/>
    <d v="2020-01-15T00:00:00"/>
    <d v="2023-12-30T00:00:00"/>
    <n v="0"/>
    <n v="1"/>
    <n v="2"/>
    <n v="30"/>
    <n v="2"/>
    <n v="22490513"/>
    <n v="24960000"/>
    <n v="163414"/>
    <n v="6282"/>
    <n v="156567"/>
    <n v="3331"/>
    <n v="0"/>
    <n v="0"/>
    <m/>
    <n v="0"/>
    <n v="0"/>
    <n v="0"/>
    <m/>
    <m/>
    <d v="2021-02-26T00:00:00"/>
    <n v="1"/>
    <s v="O"/>
    <n v="1"/>
    <n v="30"/>
    <n v="0"/>
    <m/>
    <m/>
    <m/>
    <m/>
    <m/>
    <m/>
    <n v="1"/>
    <n v="1"/>
    <m/>
    <m/>
    <n v="37597"/>
    <s v="CREDITOS DE CONSUMO"/>
    <n v="0"/>
    <n v="0"/>
    <n v="890480123"/>
    <s v="UNIVERSIDAD DE CARTAGENA"/>
    <n v="5"/>
    <m/>
    <m/>
    <m/>
    <m/>
    <n v="2"/>
    <n v="7"/>
    <n v="2"/>
  </r>
  <r>
    <n v="61303"/>
    <s v="C"/>
    <n v="8720021"/>
    <x v="0"/>
    <n v="4"/>
    <n v="550023661"/>
    <d v="2020-03-02T00:00:00"/>
    <d v="2023-12-30T00:00:00"/>
    <n v="30"/>
    <n v="1"/>
    <n v="1"/>
    <n v="30"/>
    <n v="2"/>
    <n v="22490513"/>
    <n v="24960000"/>
    <n v="82298"/>
    <n v="3164"/>
    <n v="80676"/>
    <n v="3001"/>
    <n v="0"/>
    <n v="0"/>
    <m/>
    <n v="0"/>
    <n v="0"/>
    <n v="0"/>
    <m/>
    <m/>
    <d v="2021-02-26T00:00:00"/>
    <n v="1"/>
    <s v="O"/>
    <n v="1"/>
    <n v="30"/>
    <n v="3332"/>
    <m/>
    <m/>
    <m/>
    <m/>
    <m/>
    <m/>
    <n v="1"/>
    <n v="1"/>
    <m/>
    <m/>
    <n v="19373"/>
    <s v="CREDITOS DE CONSUMO"/>
    <n v="0"/>
    <n v="0"/>
    <n v="890480123"/>
    <s v="UNIVERSIDAD DE CARTAGENA"/>
    <n v="5"/>
    <m/>
    <m/>
    <m/>
    <m/>
    <n v="2"/>
    <n v="7"/>
    <n v="2"/>
  </r>
  <r>
    <n v="119842"/>
    <s v="C"/>
    <n v="8720021"/>
    <x v="0"/>
    <n v="4"/>
    <n v="550023676"/>
    <d v="2020-03-05T00:00:00"/>
    <d v="2023-12-30T00:00:00"/>
    <n v="0"/>
    <n v="1"/>
    <n v="2"/>
    <n v="30"/>
    <n v="2"/>
    <n v="22490513"/>
    <n v="24960000"/>
    <n v="164570"/>
    <n v="6327"/>
    <n v="157715"/>
    <n v="3365"/>
    <n v="0"/>
    <n v="0"/>
    <m/>
    <n v="0"/>
    <n v="0"/>
    <n v="0"/>
    <m/>
    <m/>
    <d v="2021-02-26T00:00:00"/>
    <n v="1"/>
    <s v="O"/>
    <n v="1"/>
    <n v="30"/>
    <n v="0"/>
    <m/>
    <m/>
    <m/>
    <m/>
    <m/>
    <m/>
    <n v="1"/>
    <n v="1"/>
    <m/>
    <m/>
    <n v="37873"/>
    <s v="CREDITOS DE CONSUMO"/>
    <n v="0"/>
    <n v="0"/>
    <n v="890480123"/>
    <s v="UNIVERSIDAD DE CARTAGENA"/>
    <n v="5"/>
    <m/>
    <m/>
    <m/>
    <m/>
    <n v="2"/>
    <n v="7"/>
    <n v="2"/>
  </r>
  <r>
    <n v="369880"/>
    <s v="C"/>
    <n v="8720021"/>
    <x v="0"/>
    <n v="4"/>
    <n v="550023939"/>
    <d v="2020-06-18T00:00:00"/>
    <d v="2023-12-30T00:00:00"/>
    <n v="0"/>
    <n v="1"/>
    <n v="3"/>
    <n v="30"/>
    <n v="2"/>
    <n v="22490513"/>
    <n v="24960000"/>
    <n v="517963"/>
    <n v="19913"/>
    <n v="486770"/>
    <n v="0"/>
    <n v="0"/>
    <n v="0"/>
    <m/>
    <n v="0"/>
    <n v="0"/>
    <n v="0"/>
    <m/>
    <m/>
    <d v="2021-03-30T00:00:00"/>
    <n v="1"/>
    <s v="O"/>
    <n v="1"/>
    <n v="30"/>
    <n v="0"/>
    <m/>
    <m/>
    <m/>
    <m/>
    <m/>
    <m/>
    <n v="1"/>
    <n v="1"/>
    <m/>
    <m/>
    <n v="116890"/>
    <s v="CREDITOS DE CONSUMO"/>
    <n v="0"/>
    <n v="0"/>
    <n v="890480123"/>
    <s v="UNIVERSIDAD DE CARTAGENA"/>
    <n v="5"/>
    <m/>
    <m/>
    <m/>
    <m/>
    <n v="2"/>
    <n v="7"/>
    <n v="2"/>
  </r>
  <r>
    <n v="183398"/>
    <s v="C"/>
    <n v="8720021"/>
    <x v="0"/>
    <n v="4"/>
    <n v="550023940"/>
    <d v="2020-06-18T00:00:00"/>
    <d v="2023-12-30T00:00:00"/>
    <n v="0"/>
    <n v="1"/>
    <n v="3"/>
    <n v="30"/>
    <n v="2"/>
    <n v="22490513"/>
    <n v="24960000"/>
    <n v="256821"/>
    <n v="9873"/>
    <n v="241356"/>
    <n v="0"/>
    <n v="0"/>
    <n v="0"/>
    <m/>
    <n v="0"/>
    <n v="0"/>
    <n v="0"/>
    <m/>
    <m/>
    <d v="2021-03-30T00:00:00"/>
    <n v="1"/>
    <s v="O"/>
    <n v="1"/>
    <n v="30"/>
    <n v="0"/>
    <m/>
    <m/>
    <m/>
    <m/>
    <m/>
    <m/>
    <n v="1"/>
    <n v="1"/>
    <m/>
    <m/>
    <n v="57958"/>
    <s v="CREDITOS DE CONSUMO"/>
    <n v="0"/>
    <n v="0"/>
    <n v="890480123"/>
    <s v="UNIVERSIDAD DE CARTAGENA"/>
    <n v="5"/>
    <m/>
    <m/>
    <m/>
    <m/>
    <n v="2"/>
    <n v="7"/>
    <n v="2"/>
  </r>
  <r>
    <n v="125661"/>
    <s v="C"/>
    <n v="8720021"/>
    <x v="0"/>
    <n v="4"/>
    <n v="550024011"/>
    <d v="2020-07-28T00:00:00"/>
    <d v="2023-12-30T00:00:00"/>
    <n v="0"/>
    <n v="1"/>
    <n v="3"/>
    <n v="30"/>
    <n v="2"/>
    <n v="22490513"/>
    <n v="24960000"/>
    <n v="175969"/>
    <n v="6765"/>
    <n v="165372"/>
    <n v="0"/>
    <n v="0"/>
    <n v="0"/>
    <m/>
    <n v="0"/>
    <n v="0"/>
    <n v="0"/>
    <m/>
    <m/>
    <d v="2021-03-30T00:00:00"/>
    <n v="1"/>
    <s v="O"/>
    <n v="1"/>
    <n v="30"/>
    <n v="0"/>
    <m/>
    <m/>
    <m/>
    <m/>
    <m/>
    <m/>
    <n v="1"/>
    <n v="1"/>
    <m/>
    <m/>
    <n v="39711"/>
    <s v="CREDITOS DE CONSUMO"/>
    <n v="0"/>
    <n v="0"/>
    <n v="890480123"/>
    <s v="UNIVERSIDAD DE CARTAGENA"/>
    <n v="5"/>
    <m/>
    <m/>
    <m/>
    <m/>
    <n v="2"/>
    <n v="7"/>
    <n v="2"/>
  </r>
  <r>
    <n v="147353"/>
    <s v="C"/>
    <n v="8720021"/>
    <x v="0"/>
    <n v="4"/>
    <n v="550024139"/>
    <d v="2020-08-01T00:00:00"/>
    <d v="2023-12-30T00:00:00"/>
    <n v="0"/>
    <n v="1"/>
    <n v="2"/>
    <n v="30"/>
    <n v="2"/>
    <n v="22490513"/>
    <n v="24960000"/>
    <n v="202324"/>
    <n v="7778"/>
    <n v="193920"/>
    <n v="4114"/>
    <n v="0"/>
    <n v="0"/>
    <m/>
    <n v="0"/>
    <n v="0"/>
    <n v="0"/>
    <m/>
    <m/>
    <d v="2021-02-26T00:00:00"/>
    <n v="1"/>
    <s v="O"/>
    <n v="1"/>
    <n v="30"/>
    <n v="0"/>
    <m/>
    <m/>
    <m/>
    <m/>
    <m/>
    <m/>
    <n v="1"/>
    <n v="1"/>
    <m/>
    <m/>
    <n v="46567"/>
    <s v="CREDITOS DE CONSUMO"/>
    <n v="0"/>
    <n v="0"/>
    <n v="890480123"/>
    <s v="UNIVERSIDAD DE CARTAGENA"/>
    <n v="5"/>
    <m/>
    <m/>
    <m/>
    <m/>
    <n v="2"/>
    <n v="7"/>
    <n v="2"/>
  </r>
  <r>
    <n v="20561"/>
    <s v="C"/>
    <n v="8720021"/>
    <x v="0"/>
    <n v="4"/>
    <n v="550024144"/>
    <d v="2020-08-03T00:00:00"/>
    <d v="2023-12-30T00:00:00"/>
    <n v="30"/>
    <n v="1"/>
    <n v="1"/>
    <n v="30"/>
    <n v="2"/>
    <n v="22490513"/>
    <n v="24960000"/>
    <n v="27603"/>
    <n v="1061"/>
    <n v="27059"/>
    <n v="1050"/>
    <n v="0"/>
    <n v="0"/>
    <m/>
    <n v="0"/>
    <n v="0"/>
    <n v="0"/>
    <m/>
    <m/>
    <d v="2021-02-26T00:00:00"/>
    <n v="1"/>
    <s v="O"/>
    <n v="1"/>
    <n v="30"/>
    <n v="1123"/>
    <m/>
    <m/>
    <m/>
    <m/>
    <m/>
    <m/>
    <n v="1"/>
    <n v="1"/>
    <m/>
    <m/>
    <n v="6498"/>
    <s v="CREDITOS DE CONSUMO"/>
    <n v="0"/>
    <n v="0"/>
    <n v="890480123"/>
    <s v="UNIVERSIDAD DE CARTAGENA"/>
    <n v="5"/>
    <m/>
    <m/>
    <m/>
    <m/>
    <n v="2"/>
    <n v="7"/>
    <n v="2"/>
  </r>
  <r>
    <n v="178183"/>
    <s v="C"/>
    <n v="8720021"/>
    <x v="0"/>
    <n v="4"/>
    <n v="550024769"/>
    <d v="2020-11-02T00:00:00"/>
    <d v="2023-11-30T00:00:00"/>
    <n v="0"/>
    <n v="1"/>
    <n v="3"/>
    <n v="30"/>
    <n v="2"/>
    <n v="22490513"/>
    <n v="24960000"/>
    <n v="250000"/>
    <n v="9611"/>
    <n v="234493"/>
    <n v="4996"/>
    <n v="0"/>
    <n v="0"/>
    <m/>
    <n v="0"/>
    <n v="0"/>
    <n v="0"/>
    <m/>
    <m/>
    <d v="2021-02-26T00:00:00"/>
    <n v="1"/>
    <s v="O"/>
    <n v="1"/>
    <n v="30"/>
    <n v="0"/>
    <m/>
    <m/>
    <m/>
    <m/>
    <m/>
    <m/>
    <n v="1"/>
    <n v="1"/>
    <m/>
    <m/>
    <n v="56310"/>
    <s v="CREDITOS DE CONSUMO"/>
    <n v="0"/>
    <n v="0"/>
    <n v="890480123"/>
    <s v="UNIVERSIDAD DE CARTAGENA"/>
    <n v="5"/>
    <m/>
    <m/>
    <m/>
    <m/>
    <n v="2"/>
    <n v="7"/>
    <n v="2"/>
  </r>
  <r>
    <n v="142821"/>
    <s v="C"/>
    <n v="8720021"/>
    <x v="0"/>
    <n v="4"/>
    <n v="550024870"/>
    <d v="2020-11-23T00:00:00"/>
    <d v="2023-12-30T00:00:00"/>
    <n v="0"/>
    <n v="1"/>
    <n v="3"/>
    <n v="30"/>
    <n v="2"/>
    <n v="22490513"/>
    <n v="24960000"/>
    <n v="200000"/>
    <n v="7689"/>
    <n v="187955"/>
    <n v="0"/>
    <n v="0"/>
    <n v="0"/>
    <m/>
    <n v="0"/>
    <n v="0"/>
    <n v="0"/>
    <m/>
    <m/>
    <d v="2021-03-30T00:00:00"/>
    <n v="1"/>
    <s v="O"/>
    <n v="1"/>
    <n v="30"/>
    <n v="0"/>
    <m/>
    <m/>
    <m/>
    <m/>
    <m/>
    <m/>
    <n v="1"/>
    <n v="1"/>
    <m/>
    <m/>
    <n v="45134"/>
    <s v="CREDITOS DE CONSUMO"/>
    <n v="0"/>
    <n v="0"/>
    <n v="890480123"/>
    <s v="UNIVERSIDAD DE CARTAGENA"/>
    <n v="5"/>
    <m/>
    <m/>
    <m/>
    <m/>
    <n v="2"/>
    <n v="7"/>
    <n v="2"/>
  </r>
  <r>
    <n v="59591"/>
    <s v="C"/>
    <n v="8720021"/>
    <x v="0"/>
    <n v="4"/>
    <n v="550024875"/>
    <d v="2020-11-26T00:00:00"/>
    <d v="2023-12-30T00:00:00"/>
    <n v="30"/>
    <n v="1"/>
    <n v="1"/>
    <n v="30"/>
    <n v="2"/>
    <n v="22490513"/>
    <n v="24960000"/>
    <n v="80000"/>
    <n v="3076"/>
    <n v="78423"/>
    <n v="2940"/>
    <n v="0"/>
    <n v="0"/>
    <m/>
    <n v="0"/>
    <n v="0"/>
    <n v="0"/>
    <m/>
    <m/>
    <d v="2021-02-26T00:00:00"/>
    <n v="1"/>
    <s v="O"/>
    <n v="1"/>
    <n v="30"/>
    <n v="3230"/>
    <m/>
    <m/>
    <m/>
    <m/>
    <m/>
    <m/>
    <n v="1"/>
    <n v="1"/>
    <m/>
    <m/>
    <n v="18832"/>
    <s v="CREDITOS DE CONSUMO"/>
    <n v="0"/>
    <n v="0"/>
    <n v="890480123"/>
    <s v="UNIVERSIDAD DE CARTAGENA"/>
    <n v="5"/>
    <m/>
    <m/>
    <m/>
    <m/>
    <n v="2"/>
    <n v="7"/>
    <n v="2"/>
  </r>
  <r>
    <n v="4559"/>
    <s v="C"/>
    <n v="8720021"/>
    <x v="0"/>
    <n v="4"/>
    <n v="550025278"/>
    <d v="2021-01-31T00:00:00"/>
    <d v="2021-03-28T00:00:00"/>
    <n v="0"/>
    <n v="1"/>
    <n v="0"/>
    <n v="30"/>
    <n v="2"/>
    <n v="0"/>
    <n v="0"/>
    <n v="6000"/>
    <n v="6000"/>
    <n v="6000"/>
    <n v="0"/>
    <n v="0"/>
    <n v="0"/>
    <m/>
    <n v="0"/>
    <n v="0"/>
    <n v="0"/>
    <m/>
    <m/>
    <d v="2021-02-28T00:00:00"/>
    <n v="1"/>
    <s v="O"/>
    <n v="1"/>
    <n v="30"/>
    <n v="0"/>
    <m/>
    <m/>
    <m/>
    <m/>
    <m/>
    <m/>
    <n v="1"/>
    <n v="1"/>
    <m/>
    <m/>
    <n v="1441"/>
    <s v="CREDITOS DE CONSUMO"/>
    <n v="0"/>
    <n v="0"/>
    <n v="890480123"/>
    <s v="UNIVERSIDAD DE CARTAGENA"/>
    <n v="5"/>
    <m/>
    <m/>
    <m/>
    <m/>
    <n v="2"/>
    <n v="7"/>
    <n v="2"/>
  </r>
  <r>
    <n v="113980"/>
    <s v="C"/>
    <n v="8720021"/>
    <x v="0"/>
    <n v="4"/>
    <n v="550025401"/>
    <d v="2021-02-15T00:00:00"/>
    <d v="2024-03-28T00:00:00"/>
    <n v="0"/>
    <n v="1"/>
    <n v="0"/>
    <n v="30"/>
    <n v="2"/>
    <n v="22490513"/>
    <n v="24960000"/>
    <n v="150000"/>
    <n v="5767"/>
    <n v="150000"/>
    <n v="188"/>
    <n v="0"/>
    <n v="0"/>
    <m/>
    <n v="0"/>
    <n v="0"/>
    <n v="0"/>
    <m/>
    <m/>
    <d v="2021-03-28T00:00:00"/>
    <n v="1"/>
    <s v="O"/>
    <n v="1"/>
    <n v="30"/>
    <n v="0"/>
    <m/>
    <m/>
    <m/>
    <m/>
    <m/>
    <m/>
    <n v="1"/>
    <n v="1"/>
    <m/>
    <m/>
    <n v="36020"/>
    <s v="CREDITOS DE CONSUMO"/>
    <n v="0"/>
    <n v="0"/>
    <n v="890480123"/>
    <s v="UNIVERSIDAD DE CARTAGENA"/>
    <n v="5"/>
    <m/>
    <m/>
    <m/>
    <m/>
    <n v="2"/>
    <n v="7"/>
    <n v="2"/>
  </r>
  <r>
    <n v="4179"/>
    <s v="C"/>
    <n v="8720021"/>
    <x v="0"/>
    <n v="4"/>
    <n v="550025403"/>
    <d v="2021-02-15T00:00:00"/>
    <d v="2021-04-28T00:00:00"/>
    <n v="0"/>
    <n v="1"/>
    <n v="0"/>
    <n v="30"/>
    <n v="2"/>
    <n v="0"/>
    <n v="0"/>
    <n v="5500"/>
    <n v="5500"/>
    <n v="5500"/>
    <n v="0"/>
    <n v="0"/>
    <n v="0"/>
    <m/>
    <n v="0"/>
    <n v="0"/>
    <n v="0"/>
    <m/>
    <m/>
    <d v="2021-03-28T00:00:00"/>
    <n v="1"/>
    <s v="O"/>
    <n v="1"/>
    <n v="30"/>
    <n v="0"/>
    <m/>
    <m/>
    <m/>
    <m/>
    <m/>
    <m/>
    <n v="1"/>
    <n v="1"/>
    <m/>
    <m/>
    <n v="1321"/>
    <s v="CREDITOS DE CONSUMO"/>
    <n v="0"/>
    <n v="0"/>
    <n v="890480123"/>
    <s v="UNIVERSIDAD DE CARTAGENA"/>
    <n v="5"/>
    <m/>
    <m/>
    <m/>
    <m/>
    <n v="2"/>
    <n v="7"/>
    <n v="2"/>
  </r>
  <r>
    <n v="4559"/>
    <s v="C"/>
    <n v="8720021"/>
    <x v="0"/>
    <n v="4"/>
    <n v="550025479"/>
    <d v="2021-02-28T00:00:00"/>
    <d v="2021-04-30T00:00:00"/>
    <n v="0"/>
    <n v="1"/>
    <n v="0"/>
    <n v="30"/>
    <n v="2"/>
    <n v="0"/>
    <n v="0"/>
    <n v="6000"/>
    <n v="6000"/>
    <n v="6000"/>
    <n v="0"/>
    <n v="0"/>
    <n v="0"/>
    <m/>
    <n v="0"/>
    <n v="0"/>
    <n v="0"/>
    <m/>
    <m/>
    <d v="2021-03-30T00:00:00"/>
    <n v="1"/>
    <s v="O"/>
    <n v="1"/>
    <n v="30"/>
    <n v="0"/>
    <m/>
    <m/>
    <m/>
    <m/>
    <m/>
    <m/>
    <n v="1"/>
    <n v="1"/>
    <m/>
    <m/>
    <n v="1441"/>
    <s v="CREDITOS DE CONSUMO"/>
    <n v="0"/>
    <n v="0"/>
    <n v="890480123"/>
    <s v="UNIVERSIDAD DE CARTAGENA"/>
    <n v="5"/>
    <m/>
    <m/>
    <m/>
    <m/>
    <n v="2"/>
    <n v="7"/>
    <n v="2"/>
  </r>
  <r>
    <n v="4559"/>
    <s v="C"/>
    <n v="8720021"/>
    <x v="0"/>
    <n v="4"/>
    <n v="550025667"/>
    <d v="2021-03-31T00:00:00"/>
    <d v="2021-05-30T00:00:00"/>
    <n v="0"/>
    <n v="1"/>
    <n v="0"/>
    <n v="30"/>
    <n v="2"/>
    <n v="0"/>
    <n v="0"/>
    <n v="6000"/>
    <n v="6000"/>
    <n v="6000"/>
    <n v="0"/>
    <n v="0"/>
    <n v="0"/>
    <m/>
    <n v="0"/>
    <n v="0"/>
    <n v="0"/>
    <m/>
    <m/>
    <d v="2021-03-31T00:00:00"/>
    <n v="1"/>
    <s v="O"/>
    <n v="1"/>
    <n v="30"/>
    <n v="0"/>
    <m/>
    <m/>
    <m/>
    <m/>
    <m/>
    <m/>
    <n v="1"/>
    <n v="1"/>
    <m/>
    <m/>
    <n v="1441"/>
    <s v="CREDITOS DE CONSUMO"/>
    <n v="0"/>
    <n v="0"/>
    <n v="890480123"/>
    <s v="UNIVERSIDAD DE CARTAGENA"/>
    <n v="5"/>
    <m/>
    <m/>
    <m/>
    <m/>
    <n v="2"/>
    <n v="7"/>
    <n v="2"/>
  </r>
  <r>
    <n v="0"/>
    <s v="C"/>
    <n v="8724394"/>
    <x v="0"/>
    <n v="4"/>
    <n v="16211"/>
    <d v="2019-09-02T00:00:00"/>
    <d v="2022-09-02T00:00:00"/>
    <n v="0"/>
    <n v="1"/>
    <n v="19"/>
    <n v="30"/>
    <n v="2"/>
    <n v="17726461"/>
    <n v="19240000"/>
    <n v="7000000"/>
    <n v="252107"/>
    <n v="3753048"/>
    <n v="0"/>
    <n v="0"/>
    <n v="0"/>
    <m/>
    <n v="0"/>
    <n v="0"/>
    <n v="0"/>
    <m/>
    <m/>
    <d v="2021-03-30T00:00:00"/>
    <n v="1"/>
    <s v="O"/>
    <n v="1"/>
    <n v="30"/>
    <n v="0"/>
    <m/>
    <m/>
    <m/>
    <m/>
    <m/>
    <m/>
    <n v="1"/>
    <n v="1"/>
    <m/>
    <m/>
    <n v="28256993"/>
    <s v="CREDITOS DE CONSUMO"/>
    <n v="0"/>
    <n v="0"/>
    <n v="890480123"/>
    <s v="UNIVERSIDAD DE CARTAGENA"/>
    <n v="5"/>
    <m/>
    <m/>
    <m/>
    <m/>
    <n v="1"/>
    <n v="7"/>
    <n v="2"/>
  </r>
  <r>
    <n v="72109421"/>
    <s v="C"/>
    <n v="8768243"/>
    <x v="0"/>
    <n v="4"/>
    <n v="17488"/>
    <d v="2020-08-24T00:00:00"/>
    <d v="2027-08-30T00:00:00"/>
    <n v="0"/>
    <n v="1"/>
    <n v="9"/>
    <n v="30"/>
    <n v="2"/>
    <n v="12185828"/>
    <n v="12890000"/>
    <n v="80000000"/>
    <n v="815154"/>
    <n v="79872572"/>
    <n v="104071"/>
    <n v="0"/>
    <n v="0"/>
    <m/>
    <n v="0"/>
    <n v="0"/>
    <n v="0"/>
    <s v="3000000/3500000/4000000"/>
    <d v="2012-08-06T00:00:00"/>
    <d v="2021-03-30T00:00:00"/>
    <n v="1"/>
    <s v="O"/>
    <n v="1"/>
    <n v="30"/>
    <n v="0"/>
    <m/>
    <m/>
    <m/>
    <m/>
    <m/>
    <m/>
    <n v="1"/>
    <n v="1"/>
    <m/>
    <m/>
    <n v="7763151"/>
    <s v="CREDITOS DE CONSUMO"/>
    <n v="0"/>
    <n v="0"/>
    <n v="890480123"/>
    <s v="UNIVERSIDAD DE CARTAGENA"/>
    <n v="5"/>
    <m/>
    <m/>
    <m/>
    <m/>
    <n v="1"/>
    <n v="7"/>
    <n v="2"/>
  </r>
  <r>
    <n v="59539089"/>
    <s v="C"/>
    <n v="8768243"/>
    <x v="0"/>
    <n v="4"/>
    <n v="18022"/>
    <d v="2020-12-31T00:00:00"/>
    <d v="2027-12-31T00:00:00"/>
    <n v="0"/>
    <n v="1"/>
    <n v="3"/>
    <n v="30"/>
    <n v="2"/>
    <n v="16011168"/>
    <n v="17240000"/>
    <n v="67286466"/>
    <n v="1336876"/>
    <n v="65948944"/>
    <n v="0"/>
    <n v="0"/>
    <n v="0"/>
    <m/>
    <n v="0"/>
    <n v="0"/>
    <n v="0"/>
    <m/>
    <m/>
    <d v="2021-03-30T00:00:00"/>
    <n v="1"/>
    <s v="O"/>
    <n v="1"/>
    <n v="30"/>
    <n v="0"/>
    <m/>
    <m/>
    <m/>
    <m/>
    <m/>
    <m/>
    <n v="1"/>
    <n v="1"/>
    <m/>
    <m/>
    <n v="6409855"/>
    <s v="CREDITOS DE CONSUMO"/>
    <n v="0"/>
    <n v="0"/>
    <n v="890480123"/>
    <s v="UNIVERSIDAD DE CARTAGENA"/>
    <n v="5"/>
    <m/>
    <m/>
    <m/>
    <m/>
    <n v="1"/>
    <n v="7"/>
    <n v="2"/>
  </r>
  <r>
    <n v="4464670"/>
    <s v="C"/>
    <n v="8768243"/>
    <x v="0"/>
    <n v="4"/>
    <n v="18232"/>
    <d v="2021-03-03T00:00:00"/>
    <d v="2021-06-30T00:00:00"/>
    <n v="0"/>
    <n v="1"/>
    <n v="1"/>
    <n v="30"/>
    <n v="2"/>
    <n v="13121400"/>
    <n v="13940000"/>
    <n v="5000000"/>
    <n v="54673"/>
    <n v="4945327"/>
    <n v="0"/>
    <n v="0"/>
    <n v="0"/>
    <m/>
    <n v="0"/>
    <n v="0"/>
    <n v="0"/>
    <n v="5000000"/>
    <n v="6"/>
    <d v="2021-03-30T00:00:00"/>
    <n v="1"/>
    <s v="O"/>
    <n v="1"/>
    <n v="30"/>
    <n v="0"/>
    <m/>
    <m/>
    <m/>
    <m/>
    <m/>
    <m/>
    <n v="1"/>
    <n v="1"/>
    <m/>
    <m/>
    <n v="480657"/>
    <s v="CREDITOS DE CONSUMO"/>
    <n v="0"/>
    <n v="0"/>
    <n v="890480123"/>
    <s v="UNIVERSIDAD DE CARTAGENA"/>
    <n v="5"/>
    <m/>
    <m/>
    <m/>
    <m/>
    <n v="1"/>
    <n v="7"/>
    <n v="2"/>
  </r>
  <r>
    <n v="21817060"/>
    <s v="C"/>
    <n v="8778921"/>
    <x v="0"/>
    <n v="4"/>
    <n v="16480"/>
    <d v="2020-10-29T00:00:00"/>
    <d v="2023-12-30T00:00:00"/>
    <n v="0"/>
    <n v="1"/>
    <n v="5"/>
    <n v="30"/>
    <n v="2"/>
    <n v="9752084"/>
    <n v="10200000"/>
    <n v="26967239"/>
    <n v="827730"/>
    <n v="23873078"/>
    <n v="0"/>
    <n v="0"/>
    <n v="0"/>
    <m/>
    <n v="0"/>
    <n v="0"/>
    <n v="0"/>
    <m/>
    <m/>
    <d v="2021-03-30T00:00:00"/>
    <n v="9"/>
    <s v="O"/>
    <n v="1"/>
    <n v="30"/>
    <n v="0"/>
    <m/>
    <m/>
    <m/>
    <m/>
    <m/>
    <m/>
    <n v="1"/>
    <n v="1"/>
    <m/>
    <m/>
    <n v="2056018"/>
    <s v="CREDITOS DE CONSUMO"/>
    <n v="0"/>
    <n v="0"/>
    <n v="890480123"/>
    <s v="UNIVERSIDAD DE CARTAGENA"/>
    <n v="5"/>
    <m/>
    <m/>
    <m/>
    <m/>
    <n v="1"/>
    <n v="7"/>
    <n v="1"/>
  </r>
  <r>
    <n v="16141369"/>
    <s v="C"/>
    <n v="8834646"/>
    <x v="0"/>
    <n v="4"/>
    <n v="18258"/>
    <d v="2021-03-11T00:00:00"/>
    <d v="2028-03-30T00:00:00"/>
    <n v="0"/>
    <n v="1"/>
    <n v="3"/>
    <n v="30"/>
    <n v="2"/>
    <n v="16011168"/>
    <n v="17240000"/>
    <n v="20460000"/>
    <n v="406508"/>
    <n v="20053492"/>
    <n v="0"/>
    <n v="0"/>
    <n v="0"/>
    <m/>
    <n v="0"/>
    <n v="0"/>
    <n v="0"/>
    <m/>
    <m/>
    <d v="2021-03-30T00:00:00"/>
    <n v="9"/>
    <s v="O"/>
    <n v="1"/>
    <n v="30"/>
    <n v="0"/>
    <m/>
    <m/>
    <m/>
    <m/>
    <m/>
    <m/>
    <n v="1"/>
    <n v="1"/>
    <m/>
    <m/>
    <n v="3912123"/>
    <s v="CREDITOS DE CONSUMO"/>
    <n v="0"/>
    <n v="0"/>
    <n v="890480123"/>
    <s v="UNIVERSIDAD DE CARTAGENA"/>
    <n v="5"/>
    <m/>
    <m/>
    <m/>
    <m/>
    <n v="1"/>
    <n v="7"/>
    <n v="2"/>
  </r>
  <r>
    <n v="1148325"/>
    <s v="C"/>
    <n v="8834646"/>
    <x v="0"/>
    <n v="4"/>
    <n v="18259"/>
    <d v="2021-03-11T00:00:00"/>
    <d v="2023-03-30T00:00:00"/>
    <n v="0"/>
    <n v="1"/>
    <n v="1"/>
    <n v="30"/>
    <n v="2"/>
    <n v="15881442"/>
    <n v="17090000"/>
    <n v="1500000"/>
    <n v="73360"/>
    <n v="1426640"/>
    <n v="0"/>
    <n v="0"/>
    <n v="0"/>
    <m/>
    <n v="0"/>
    <n v="0"/>
    <n v="0"/>
    <m/>
    <m/>
    <d v="2021-03-30T00:00:00"/>
    <n v="1"/>
    <s v="O"/>
    <n v="1"/>
    <n v="30"/>
    <n v="0"/>
    <m/>
    <m/>
    <m/>
    <m/>
    <m/>
    <m/>
    <n v="1"/>
    <n v="1"/>
    <m/>
    <m/>
    <n v="278315"/>
    <s v="CREDITOS DE CONSUMO"/>
    <n v="0"/>
    <n v="0"/>
    <n v="890480123"/>
    <s v="UNIVERSIDAD DE CARTAGENA"/>
    <n v="5"/>
    <m/>
    <m/>
    <m/>
    <m/>
    <n v="1"/>
    <n v="7"/>
    <n v="2"/>
  </r>
  <r>
    <n v="68611472"/>
    <s v="C"/>
    <n v="8834657"/>
    <x v="3"/>
    <n v="4"/>
    <n v="17936"/>
    <d v="2020-12-29T00:00:00"/>
    <d v="2030-12-30T00:00:00"/>
    <n v="0"/>
    <n v="1"/>
    <n v="9"/>
    <n v="30"/>
    <n v="2"/>
    <n v="16752006"/>
    <n v="18100000"/>
    <n v="83565553"/>
    <n v="1439244"/>
    <n v="80924588"/>
    <n v="1949886"/>
    <n v="0"/>
    <n v="50000000"/>
    <s v="                              "/>
    <n v="0"/>
    <n v="0"/>
    <n v="0"/>
    <m/>
    <m/>
    <d v="2021-03-30T00:00:00"/>
    <n v="3"/>
    <s v="O"/>
    <n v="1"/>
    <n v="30"/>
    <n v="0"/>
    <m/>
    <m/>
    <m/>
    <m/>
    <m/>
    <m/>
    <n v="1"/>
    <n v="1"/>
    <m/>
    <m/>
    <n v="12313116"/>
    <s v="CREDITOS DE CONSUMO"/>
    <n v="0"/>
    <n v="0"/>
    <n v="890480123"/>
    <s v="UNIVERSIDAD DE CARTAGENA"/>
    <n v="5"/>
    <m/>
    <m/>
    <m/>
    <m/>
    <n v="1"/>
    <n v="7"/>
    <n v="2"/>
  </r>
  <r>
    <n v="58256533"/>
    <s v="C"/>
    <n v="8851095"/>
    <x v="0"/>
    <n v="4"/>
    <n v="18027"/>
    <d v="2020-12-31T00:00:00"/>
    <d v="2027-12-31T00:00:00"/>
    <n v="0"/>
    <n v="1"/>
    <n v="3"/>
    <n v="30"/>
    <n v="2"/>
    <n v="9568969"/>
    <n v="10000000"/>
    <n v="60738082"/>
    <n v="994849"/>
    <n v="59193159"/>
    <n v="0"/>
    <n v="0"/>
    <n v="0"/>
    <m/>
    <n v="0"/>
    <n v="0"/>
    <n v="0"/>
    <m/>
    <m/>
    <d v="2021-03-30T00:00:00"/>
    <n v="1"/>
    <s v="O"/>
    <n v="1"/>
    <n v="30"/>
    <n v="0"/>
    <m/>
    <m/>
    <m/>
    <m/>
    <m/>
    <m/>
    <n v="1"/>
    <n v="1"/>
    <m/>
    <m/>
    <n v="936626"/>
    <s v="CREDITOS DE CONSUMO"/>
    <n v="0"/>
    <n v="0"/>
    <n v="890480123"/>
    <s v="UNIVERSIDAD DE CARTAGENA"/>
    <n v="5"/>
    <m/>
    <m/>
    <m/>
    <m/>
    <n v="1"/>
    <n v="7"/>
    <n v="2"/>
  </r>
  <r>
    <n v="84548426"/>
    <s v="C"/>
    <n v="8851095"/>
    <x v="0"/>
    <n v="4"/>
    <n v="18043"/>
    <d v="2021-01-06T00:00:00"/>
    <d v="2028-01-30T00:00:00"/>
    <n v="0"/>
    <n v="1"/>
    <n v="1"/>
    <n v="30"/>
    <n v="2"/>
    <n v="16011168"/>
    <n v="17240000"/>
    <n v="86647766"/>
    <n v="1721555"/>
    <n v="85907764"/>
    <n v="564464"/>
    <n v="0"/>
    <n v="0"/>
    <m/>
    <n v="0"/>
    <n v="0"/>
    <n v="0"/>
    <m/>
    <m/>
    <d v="2021-03-30T00:00:00"/>
    <n v="1"/>
    <s v="O"/>
    <n v="1"/>
    <n v="30"/>
    <n v="0"/>
    <m/>
    <m/>
    <m/>
    <m/>
    <m/>
    <m/>
    <n v="1"/>
    <n v="1"/>
    <m/>
    <m/>
    <n v="1359338"/>
    <s v="CREDITOS DE CONSUMO"/>
    <n v="0"/>
    <n v="0"/>
    <n v="890480123"/>
    <s v="UNIVERSIDAD DE CARTAGENA"/>
    <n v="5"/>
    <m/>
    <m/>
    <m/>
    <m/>
    <n v="1"/>
    <n v="7"/>
    <n v="2"/>
  </r>
  <r>
    <n v="35246664"/>
    <s v="C"/>
    <n v="9045656"/>
    <x v="2"/>
    <n v="4"/>
    <n v="14741"/>
    <d v="2018-10-11T00:00:00"/>
    <d v="2025-10-11T00:00:00"/>
    <n v="0"/>
    <n v="1"/>
    <n v="29"/>
    <n v="30"/>
    <n v="2"/>
    <n v="17726461"/>
    <n v="19240000"/>
    <n v="63500000"/>
    <n v="1034927"/>
    <n v="49350023"/>
    <n v="461700"/>
    <n v="0"/>
    <n v="0"/>
    <m/>
    <n v="0"/>
    <n v="0"/>
    <n v="0"/>
    <s v="1700000/1700000"/>
    <d v="2021-12-06T00:00:00"/>
    <d v="2021-03-29T00:00:00"/>
    <n v="1"/>
    <s v="O"/>
    <n v="1"/>
    <n v="30"/>
    <n v="0"/>
    <m/>
    <m/>
    <m/>
    <m/>
    <m/>
    <m/>
    <n v="1"/>
    <n v="1"/>
    <m/>
    <m/>
    <n v="14103359"/>
    <s v="CREDITOS DE CONSUMO"/>
    <n v="0"/>
    <n v="0"/>
    <m/>
    <m/>
    <n v="5"/>
    <m/>
    <m/>
    <m/>
    <m/>
    <n v="1"/>
    <n v="7"/>
    <n v="2"/>
  </r>
  <r>
    <n v="3022189"/>
    <s v="C"/>
    <n v="9045656"/>
    <x v="2"/>
    <n v="4"/>
    <n v="16486"/>
    <d v="2019-10-23T00:00:00"/>
    <d v="2026-10-30T00:00:00"/>
    <n v="0"/>
    <n v="1"/>
    <n v="17"/>
    <n v="30"/>
    <n v="2"/>
    <n v="17726461"/>
    <n v="19240000"/>
    <n v="4800000"/>
    <n v="100118"/>
    <n v="4231467"/>
    <n v="2084"/>
    <n v="0"/>
    <n v="0"/>
    <m/>
    <n v="0"/>
    <n v="0"/>
    <n v="0"/>
    <m/>
    <m/>
    <d v="2021-03-29T00:00:00"/>
    <n v="1"/>
    <s v="O"/>
    <n v="1"/>
    <n v="30"/>
    <n v="0"/>
    <m/>
    <m/>
    <m/>
    <m/>
    <m/>
    <m/>
    <n v="1"/>
    <n v="1"/>
    <m/>
    <m/>
    <n v="1209278"/>
    <s v="CREDITOS DE CONSUMO"/>
    <n v="0"/>
    <n v="0"/>
    <m/>
    <m/>
    <n v="5"/>
    <m/>
    <m/>
    <m/>
    <m/>
    <n v="1"/>
    <n v="7"/>
    <n v="2"/>
  </r>
  <r>
    <n v="918227"/>
    <s v="C"/>
    <n v="9045656"/>
    <x v="0"/>
    <n v="4"/>
    <n v="18185"/>
    <d v="2021-02-16T00:00:00"/>
    <d v="2021-06-28T00:00:00"/>
    <n v="0"/>
    <n v="1"/>
    <n v="1"/>
    <n v="30"/>
    <n v="2"/>
    <n v="13121400"/>
    <n v="13940000"/>
    <n v="1300000"/>
    <n v="14215"/>
    <n v="1285640"/>
    <n v="0"/>
    <n v="0"/>
    <n v="0"/>
    <m/>
    <n v="0"/>
    <n v="0"/>
    <n v="0"/>
    <n v="1300000"/>
    <n v="6"/>
    <d v="2021-03-30T00:00:00"/>
    <n v="1"/>
    <s v="O"/>
    <n v="1"/>
    <n v="30"/>
    <n v="0"/>
    <m/>
    <m/>
    <m/>
    <m/>
    <m/>
    <m/>
    <n v="1"/>
    <n v="1"/>
    <m/>
    <m/>
    <n v="367413"/>
    <s v="CREDITOS DE CONSUMO"/>
    <n v="0"/>
    <n v="0"/>
    <n v="890480123"/>
    <s v="UNIVERSIDAD DE CARTAGENA"/>
    <n v="5"/>
    <m/>
    <m/>
    <m/>
    <m/>
    <n v="1"/>
    <n v="7"/>
    <n v="2"/>
  </r>
  <r>
    <n v="2519303"/>
    <s v="C"/>
    <n v="9045656"/>
    <x v="0"/>
    <n v="4"/>
    <n v="18186"/>
    <d v="2021-02-16T00:00:00"/>
    <d v="2023-02-28T00:00:00"/>
    <n v="0"/>
    <n v="1"/>
    <n v="2"/>
    <n v="30"/>
    <n v="2"/>
    <n v="15881442"/>
    <n v="17090000"/>
    <n v="3855985"/>
    <n v="188583"/>
    <n v="3527359"/>
    <n v="0"/>
    <n v="0"/>
    <n v="0"/>
    <m/>
    <n v="0"/>
    <n v="0"/>
    <n v="0"/>
    <m/>
    <m/>
    <d v="2021-03-30T00:00:00"/>
    <n v="1"/>
    <s v="O"/>
    <n v="1"/>
    <n v="30"/>
    <n v="0"/>
    <m/>
    <m/>
    <m/>
    <m/>
    <m/>
    <m/>
    <n v="1"/>
    <n v="1"/>
    <m/>
    <m/>
    <n v="1008056"/>
    <s v="CREDITOS DE CONSUMO"/>
    <n v="0"/>
    <n v="0"/>
    <n v="890480123"/>
    <s v="UNIVERSIDAD DE CARTAGENA"/>
    <n v="5"/>
    <m/>
    <m/>
    <m/>
    <m/>
    <n v="1"/>
    <n v="7"/>
    <n v="2"/>
  </r>
  <r>
    <n v="26192966"/>
    <s v="C"/>
    <n v="9051647"/>
    <x v="9"/>
    <n v="4"/>
    <n v="14752"/>
    <d v="2018-10-16T00:00:00"/>
    <d v="2025-10-16T00:00:00"/>
    <n v="44"/>
    <n v="1"/>
    <n v="27"/>
    <n v="30"/>
    <n v="2"/>
    <n v="17726461"/>
    <n v="19240000"/>
    <n v="38500000"/>
    <n v="803026"/>
    <n v="30456611"/>
    <n v="666366"/>
    <n v="0"/>
    <n v="0"/>
    <m/>
    <n v="30456611"/>
    <n v="666366"/>
    <n v="0"/>
    <m/>
    <m/>
    <d v="2021-03-29T00:00:00"/>
    <n v="1"/>
    <s v="O"/>
    <n v="1"/>
    <n v="30"/>
    <n v="362739"/>
    <m/>
    <m/>
    <m/>
    <m/>
    <m/>
    <m/>
    <n v="1"/>
    <n v="1"/>
    <m/>
    <m/>
    <n v="4263645"/>
    <s v="CREDITOS DE CONSUMO"/>
    <n v="0"/>
    <n v="0"/>
    <m/>
    <m/>
    <n v="5"/>
    <m/>
    <m/>
    <m/>
    <m/>
    <n v="1"/>
    <n v="7"/>
    <n v="2"/>
  </r>
  <r>
    <n v="95723712"/>
    <s v="C"/>
    <n v="9051647"/>
    <x v="10"/>
    <n v="4"/>
    <n v="14815"/>
    <d v="2018-10-29T00:00:00"/>
    <d v="2025-10-29T00:00:00"/>
    <n v="391"/>
    <n v="1"/>
    <n v="15"/>
    <n v="30"/>
    <n v="2"/>
    <n v="12185828"/>
    <n v="12890000"/>
    <n v="126833629"/>
    <n v="2251584"/>
    <n v="111305451"/>
    <n v="3432524"/>
    <n v="0"/>
    <n v="578105000"/>
    <s v="                              "/>
    <n v="0"/>
    <n v="3432524"/>
    <n v="12549365"/>
    <m/>
    <m/>
    <d v="2021-01-06T00:00:00"/>
    <n v="2"/>
    <s v="O"/>
    <n v="1"/>
    <n v="30"/>
    <n v="16777577"/>
    <m/>
    <m/>
    <m/>
    <m/>
    <m/>
    <m/>
    <n v="1"/>
    <n v="1"/>
    <m/>
    <m/>
    <n v="15581739"/>
    <s v="CREDITOS DE CONSUMO"/>
    <n v="0"/>
    <n v="0"/>
    <m/>
    <m/>
    <n v="5"/>
    <m/>
    <m/>
    <m/>
    <m/>
    <n v="1"/>
    <n v="7"/>
    <n v="2"/>
  </r>
  <r>
    <n v="0"/>
    <s v="C"/>
    <n v="9052097"/>
    <x v="0"/>
    <n v="4"/>
    <n v="13517"/>
    <d v="2018-01-16T00:00:00"/>
    <d v="2023-01-16T00:00:00"/>
    <n v="0"/>
    <n v="1"/>
    <n v="39"/>
    <n v="30"/>
    <n v="2"/>
    <n v="12185828"/>
    <n v="12890000"/>
    <n v="15000000"/>
    <n v="335077"/>
    <n v="6157457"/>
    <n v="0"/>
    <n v="0"/>
    <n v="0"/>
    <m/>
    <n v="0"/>
    <n v="0"/>
    <n v="0"/>
    <m/>
    <m/>
    <d v="2021-03-30T00:00:00"/>
    <n v="1"/>
    <s v="O"/>
    <n v="1"/>
    <n v="30"/>
    <n v="0"/>
    <m/>
    <m/>
    <m/>
    <m/>
    <m/>
    <m/>
    <n v="1"/>
    <n v="1"/>
    <m/>
    <m/>
    <n v="32930632"/>
    <s v="CREDITOS DE CONSUMO"/>
    <n v="0"/>
    <n v="0"/>
    <n v="890480123"/>
    <s v="UNIVERSIDAD DE CARTAGENA"/>
    <n v="5"/>
    <m/>
    <m/>
    <m/>
    <m/>
    <n v="1"/>
    <n v="7"/>
    <n v="2"/>
  </r>
  <r>
    <n v="0"/>
    <s v="C"/>
    <n v="9052097"/>
    <x v="0"/>
    <n v="4"/>
    <n v="18281"/>
    <d v="2021-03-19T00:00:00"/>
    <d v="2021-06-30T00:00:00"/>
    <n v="0"/>
    <n v="1"/>
    <n v="1"/>
    <n v="30"/>
    <n v="2"/>
    <n v="13121400"/>
    <n v="13940000"/>
    <n v="3600000"/>
    <n v="39364"/>
    <n v="3600000"/>
    <n v="0"/>
    <n v="0"/>
    <n v="0"/>
    <m/>
    <n v="0"/>
    <n v="0"/>
    <n v="0"/>
    <n v="3600000"/>
    <n v="6"/>
    <d v="2021-03-30T00:00:00"/>
    <n v="1"/>
    <s v="O"/>
    <n v="1"/>
    <n v="30"/>
    <n v="0"/>
    <m/>
    <m/>
    <m/>
    <m/>
    <m/>
    <m/>
    <n v="1"/>
    <n v="1"/>
    <m/>
    <m/>
    <n v="19253123"/>
    <s v="CREDITOS DE CONSUMO"/>
    <n v="0"/>
    <n v="0"/>
    <n v="890480123"/>
    <s v="UNIVERSIDAD DE CARTAGENA"/>
    <n v="5"/>
    <m/>
    <m/>
    <m/>
    <m/>
    <n v="1"/>
    <n v="7"/>
    <n v="2"/>
  </r>
  <r>
    <n v="136923"/>
    <s v="C"/>
    <n v="9052848"/>
    <x v="0"/>
    <n v="4"/>
    <n v="14779"/>
    <d v="2018-10-18T00:00:00"/>
    <d v="2025-10-18T00:00:00"/>
    <n v="0"/>
    <n v="1"/>
    <n v="29"/>
    <n v="30"/>
    <n v="2"/>
    <n v="17726461"/>
    <n v="19240000"/>
    <n v="29500000"/>
    <n v="615306"/>
    <n v="23058916"/>
    <n v="129631"/>
    <n v="0"/>
    <n v="0"/>
    <m/>
    <n v="0"/>
    <n v="0"/>
    <n v="0"/>
    <m/>
    <m/>
    <d v="2021-03-30T00:00:00"/>
    <n v="1"/>
    <s v="O"/>
    <n v="1"/>
    <n v="30"/>
    <n v="0"/>
    <m/>
    <m/>
    <m/>
    <m/>
    <m/>
    <m/>
    <n v="1"/>
    <n v="1"/>
    <m/>
    <m/>
    <n v="22921993"/>
    <s v="CREDITOS DE CONSUMO"/>
    <n v="0"/>
    <n v="0"/>
    <n v="890480123"/>
    <s v="UNIVERSIDAD DE CARTAGENA"/>
    <n v="5"/>
    <m/>
    <m/>
    <m/>
    <m/>
    <n v="1"/>
    <n v="7"/>
    <n v="2"/>
  </r>
  <r>
    <n v="33058476"/>
    <s v="C"/>
    <n v="9054248"/>
    <x v="2"/>
    <n v="4"/>
    <n v="16338"/>
    <d v="2019-09-26T00:00:00"/>
    <d v="2026-09-30T00:00:00"/>
    <n v="0"/>
    <n v="1"/>
    <n v="18"/>
    <n v="30"/>
    <n v="2"/>
    <n v="17726461"/>
    <n v="19240000"/>
    <n v="67300000"/>
    <n v="1101618"/>
    <n v="58924882"/>
    <n v="0"/>
    <n v="0"/>
    <n v="0"/>
    <m/>
    <n v="0"/>
    <n v="0"/>
    <n v="0"/>
    <s v="1800000/1800000"/>
    <d v="2021-12-06T00:00:00"/>
    <d v="2021-03-31T00:00:00"/>
    <n v="1"/>
    <s v="O"/>
    <n v="1"/>
    <n v="30"/>
    <n v="0"/>
    <m/>
    <m/>
    <m/>
    <m/>
    <m/>
    <m/>
    <n v="1"/>
    <n v="1"/>
    <m/>
    <m/>
    <n v="25866406"/>
    <s v="CREDITOS DE CONSUMO"/>
    <n v="0"/>
    <n v="0"/>
    <m/>
    <m/>
    <n v="5"/>
    <m/>
    <m/>
    <m/>
    <m/>
    <n v="1"/>
    <n v="7"/>
    <n v="2"/>
  </r>
  <r>
    <n v="1064263"/>
    <s v="C"/>
    <n v="9054248"/>
    <x v="0"/>
    <n v="4"/>
    <n v="18309"/>
    <d v="2021-03-31T00:00:00"/>
    <d v="2021-04-30T00:00:00"/>
    <n v="0"/>
    <n v="1"/>
    <n v="0"/>
    <n v="30"/>
    <n v="2"/>
    <n v="23318977"/>
    <n v="25980000"/>
    <n v="1896989"/>
    <n v="1933852"/>
    <n v="1896989"/>
    <n v="0"/>
    <n v="0"/>
    <n v="0"/>
    <m/>
    <n v="0"/>
    <n v="0"/>
    <n v="0"/>
    <m/>
    <m/>
    <d v="2021-03-31T00:00:00"/>
    <n v="1"/>
    <s v="O"/>
    <n v="1"/>
    <n v="30"/>
    <n v="0"/>
    <m/>
    <m/>
    <m/>
    <m/>
    <m/>
    <m/>
    <n v="1"/>
    <n v="1"/>
    <m/>
    <m/>
    <n v="832726"/>
    <s v="CREDITOS DE CONSUMO"/>
    <n v="0"/>
    <n v="0"/>
    <n v="890480123"/>
    <s v="UNIVERSIDAD DE CARTAGENA"/>
    <n v="5"/>
    <m/>
    <m/>
    <m/>
    <m/>
    <n v="1"/>
    <n v="7"/>
    <n v="2"/>
  </r>
  <r>
    <n v="17422497"/>
    <s v="C"/>
    <n v="9056200"/>
    <x v="0"/>
    <n v="4"/>
    <n v="10817"/>
    <d v="2016-02-26T00:00:00"/>
    <d v="2022-02-28T00:00:00"/>
    <n v="0"/>
    <n v="1"/>
    <n v="60"/>
    <n v="30"/>
    <n v="2"/>
    <n v="18751453"/>
    <n v="20450000"/>
    <n v="75000000"/>
    <n v="1742598"/>
    <n v="18933493"/>
    <n v="289864"/>
    <n v="0"/>
    <n v="0"/>
    <m/>
    <n v="0"/>
    <n v="0"/>
    <n v="0"/>
    <m/>
    <m/>
    <d v="2021-03-01T00:00:00"/>
    <n v="1"/>
    <s v="O"/>
    <n v="1"/>
    <n v="30"/>
    <n v="0"/>
    <m/>
    <m/>
    <m/>
    <m/>
    <m/>
    <m/>
    <n v="1"/>
    <n v="1"/>
    <m/>
    <m/>
    <n v="1510996"/>
    <s v="CREDITOS DE CONSUMO"/>
    <n v="0"/>
    <n v="0"/>
    <n v="890480123"/>
    <s v="UNIVERSIDAD DE CARTAGENA"/>
    <n v="5"/>
    <m/>
    <m/>
    <m/>
    <m/>
    <n v="1"/>
    <n v="7"/>
    <n v="2"/>
  </r>
  <r>
    <n v="279739146"/>
    <s v="C"/>
    <n v="9056200"/>
    <x v="6"/>
    <n v="4"/>
    <n v="18231"/>
    <d v="2021-03-03T00:00:00"/>
    <d v="2033-03-30T00:00:00"/>
    <n v="0"/>
    <n v="1"/>
    <n v="0"/>
    <n v="30"/>
    <n v="2"/>
    <n v="11287361"/>
    <n v="11890000"/>
    <n v="304000000"/>
    <n v="3862678"/>
    <n v="304000000"/>
    <n v="0"/>
    <n v="0"/>
    <n v="557996250"/>
    <s v="                              "/>
    <n v="0"/>
    <n v="0"/>
    <n v="0"/>
    <m/>
    <m/>
    <d v="2021-03-30T00:00:00"/>
    <n v="2"/>
    <s v="O"/>
    <n v="1"/>
    <n v="30"/>
    <n v="0"/>
    <n v="2"/>
    <n v="0"/>
    <n v="1"/>
    <n v="0"/>
    <n v="0"/>
    <n v="0"/>
    <n v="1"/>
    <n v="1"/>
    <m/>
    <m/>
    <n v="24260854"/>
    <s v="CREDITO DE VIVIENDA"/>
    <n v="0"/>
    <n v="0"/>
    <m/>
    <m/>
    <n v="5"/>
    <m/>
    <m/>
    <m/>
    <m/>
    <n v="1"/>
    <n v="7"/>
    <n v="2"/>
  </r>
  <r>
    <n v="0"/>
    <s v="C"/>
    <n v="9056754"/>
    <x v="0"/>
    <n v="4"/>
    <n v="550025700"/>
    <d v="2021-03-31T00:00:00"/>
    <d v="2021-05-30T00:00:00"/>
    <n v="0"/>
    <n v="1"/>
    <n v="0"/>
    <n v="30"/>
    <n v="2"/>
    <n v="0"/>
    <n v="0"/>
    <n v="6000"/>
    <n v="6000"/>
    <n v="6000"/>
    <n v="0"/>
    <n v="0"/>
    <n v="0"/>
    <m/>
    <n v="0"/>
    <n v="0"/>
    <n v="0"/>
    <m/>
    <m/>
    <d v="2021-03-31T00:00:00"/>
    <n v="1"/>
    <s v="O"/>
    <n v="1"/>
    <n v="30"/>
    <n v="0"/>
    <m/>
    <m/>
    <m/>
    <m/>
    <m/>
    <m/>
    <n v="1"/>
    <n v="1"/>
    <m/>
    <m/>
    <n v="53786546"/>
    <s v="CREDITOS DE CONSUMO"/>
    <n v="0"/>
    <n v="0"/>
    <n v="890480123"/>
    <s v="UNIVERSIDAD DE CARTAGENA"/>
    <n v="5"/>
    <m/>
    <m/>
    <m/>
    <m/>
    <n v="2"/>
    <n v="7"/>
    <n v="2"/>
  </r>
  <r>
    <n v="35047078"/>
    <s v="C"/>
    <n v="9056842"/>
    <x v="0"/>
    <n v="4"/>
    <n v="17993"/>
    <d v="2020-12-31T00:00:00"/>
    <d v="2025-06-30T00:00:00"/>
    <n v="0"/>
    <n v="1"/>
    <n v="3"/>
    <n v="30"/>
    <n v="2"/>
    <n v="16011168"/>
    <n v="17240000"/>
    <n v="63249625"/>
    <n v="1650955"/>
    <n v="60630051"/>
    <n v="350558"/>
    <n v="0"/>
    <n v="0"/>
    <m/>
    <n v="0"/>
    <n v="0"/>
    <n v="0"/>
    <m/>
    <m/>
    <d v="2021-03-17T00:00:00"/>
    <n v="1"/>
    <s v="O"/>
    <n v="1"/>
    <n v="30"/>
    <n v="0"/>
    <m/>
    <m/>
    <m/>
    <m/>
    <m/>
    <m/>
    <n v="1"/>
    <n v="1"/>
    <m/>
    <m/>
    <n v="25582973"/>
    <s v="CREDITOS DE CONSUMO"/>
    <n v="0"/>
    <n v="0"/>
    <n v="890480123"/>
    <s v="UNIVERSIDAD DE CARTAGENA"/>
    <n v="5"/>
    <m/>
    <m/>
    <m/>
    <m/>
    <n v="1"/>
    <n v="7"/>
    <n v="2"/>
  </r>
  <r>
    <n v="0"/>
    <s v="C"/>
    <n v="9056962"/>
    <x v="0"/>
    <n v="4"/>
    <n v="15815"/>
    <d v="2019-06-13T00:00:00"/>
    <d v="2026-06-13T00:00:00"/>
    <n v="0"/>
    <n v="1"/>
    <n v="21"/>
    <n v="30"/>
    <n v="2"/>
    <n v="17726461"/>
    <n v="19240000"/>
    <n v="37620000"/>
    <n v="784671"/>
    <n v="32030812"/>
    <n v="132245"/>
    <n v="0"/>
    <n v="0"/>
    <m/>
    <n v="0"/>
    <n v="0"/>
    <n v="0"/>
    <m/>
    <m/>
    <d v="2021-03-30T00:00:00"/>
    <n v="1"/>
    <s v="O"/>
    <n v="1"/>
    <n v="30"/>
    <n v="0"/>
    <m/>
    <m/>
    <m/>
    <m/>
    <m/>
    <m/>
    <n v="1"/>
    <n v="1"/>
    <m/>
    <m/>
    <n v="47744837"/>
    <s v="CREDITOS DE CONSUMO"/>
    <n v="0"/>
    <n v="0"/>
    <n v="890480123"/>
    <s v="UNIVERSIDAD DE CARTAGENA"/>
    <n v="5"/>
    <m/>
    <m/>
    <m/>
    <m/>
    <n v="1"/>
    <n v="7"/>
    <n v="2"/>
  </r>
  <r>
    <n v="60815224"/>
    <s v="C"/>
    <n v="9058560"/>
    <x v="6"/>
    <n v="4"/>
    <n v="17812"/>
    <d v="2020-11-19T00:00:00"/>
    <d v="2035-11-30T00:00:00"/>
    <n v="0"/>
    <n v="1"/>
    <n v="6"/>
    <n v="30"/>
    <n v="2"/>
    <n v="11287361"/>
    <n v="11890000"/>
    <n v="61656871"/>
    <n v="711956"/>
    <n v="60815228"/>
    <n v="286020"/>
    <n v="0"/>
    <n v="62000000"/>
    <s v="                              "/>
    <n v="0"/>
    <n v="0"/>
    <n v="0"/>
    <m/>
    <m/>
    <d v="2021-03-15T00:00:00"/>
    <n v="2"/>
    <s v="O"/>
    <n v="1"/>
    <n v="30"/>
    <n v="0"/>
    <n v="2"/>
    <n v="0"/>
    <n v="2"/>
    <n v="0"/>
    <n v="0"/>
    <n v="0"/>
    <n v="1"/>
    <n v="1"/>
    <m/>
    <m/>
    <n v="4"/>
    <s v="CREDITO DE VIVIENDA"/>
    <n v="0"/>
    <n v="0"/>
    <m/>
    <m/>
    <n v="5"/>
    <m/>
    <m/>
    <m/>
    <m/>
    <n v="1"/>
    <n v="7"/>
    <n v="2"/>
  </r>
  <r>
    <n v="0"/>
    <s v="C"/>
    <n v="9059395"/>
    <x v="0"/>
    <n v="4"/>
    <n v="13172"/>
    <d v="2017-10-11T00:00:00"/>
    <d v="2023-10-11T00:00:00"/>
    <n v="0"/>
    <n v="1"/>
    <n v="42"/>
    <n v="30"/>
    <n v="2"/>
    <n v="17726461"/>
    <n v="19240000"/>
    <n v="11757000"/>
    <n v="266336"/>
    <n v="6288038"/>
    <n v="0"/>
    <n v="0"/>
    <n v="0"/>
    <m/>
    <n v="0"/>
    <n v="0"/>
    <n v="0"/>
    <m/>
    <m/>
    <d v="2021-03-30T00:00:00"/>
    <n v="1"/>
    <s v="O"/>
    <n v="1"/>
    <n v="30"/>
    <n v="0"/>
    <m/>
    <m/>
    <m/>
    <m/>
    <m/>
    <m/>
    <n v="1"/>
    <n v="1"/>
    <m/>
    <m/>
    <n v="37456082"/>
    <s v="CREDITOS DE CONSUMO"/>
    <n v="0"/>
    <n v="0"/>
    <n v="890480123"/>
    <s v="UNIVERSIDAD DE CARTAGENA"/>
    <n v="5"/>
    <m/>
    <m/>
    <m/>
    <m/>
    <n v="1"/>
    <n v="7"/>
    <n v="2"/>
  </r>
  <r>
    <n v="0"/>
    <s v="C"/>
    <n v="9059395"/>
    <x v="0"/>
    <n v="4"/>
    <n v="14480"/>
    <d v="2018-08-22T00:00:00"/>
    <d v="2021-08-22T00:00:00"/>
    <n v="8"/>
    <n v="1"/>
    <n v="30"/>
    <n v="30"/>
    <n v="2"/>
    <n v="9752084"/>
    <n v="10200000"/>
    <n v="6512000"/>
    <n v="209367"/>
    <n v="1036986"/>
    <n v="2216"/>
    <n v="0"/>
    <n v="0"/>
    <m/>
    <n v="0"/>
    <n v="0"/>
    <n v="0"/>
    <m/>
    <m/>
    <d v="2021-03-30T00:00:00"/>
    <n v="1"/>
    <s v="O"/>
    <n v="1"/>
    <n v="30"/>
    <n v="15197"/>
    <m/>
    <m/>
    <m/>
    <m/>
    <m/>
    <m/>
    <n v="1"/>
    <n v="1"/>
    <m/>
    <m/>
    <n v="6177035"/>
    <s v="CREDITOS DE CONSUMO"/>
    <n v="0"/>
    <n v="0"/>
    <n v="890480123"/>
    <s v="UNIVERSIDAD DE CARTAGENA"/>
    <n v="5"/>
    <m/>
    <m/>
    <m/>
    <m/>
    <n v="1"/>
    <n v="7"/>
    <n v="2"/>
  </r>
  <r>
    <n v="0"/>
    <s v="C"/>
    <n v="9059395"/>
    <x v="0"/>
    <n v="4"/>
    <n v="15920"/>
    <d v="2019-07-03T00:00:00"/>
    <d v="2021-07-03T00:00:00"/>
    <n v="0"/>
    <n v="1"/>
    <n v="21"/>
    <n v="30"/>
    <n v="2"/>
    <n v="15881442"/>
    <n v="17090000"/>
    <n v="4968000"/>
    <n v="242967"/>
    <n v="698454"/>
    <n v="0"/>
    <n v="0"/>
    <n v="0"/>
    <m/>
    <n v="0"/>
    <n v="0"/>
    <n v="0"/>
    <m/>
    <m/>
    <d v="2021-03-30T00:00:00"/>
    <n v="1"/>
    <s v="O"/>
    <n v="1"/>
    <n v="30"/>
    <n v="0"/>
    <m/>
    <m/>
    <m/>
    <m/>
    <m/>
    <m/>
    <n v="1"/>
    <n v="1"/>
    <m/>
    <m/>
    <n v="4160495"/>
    <s v="CREDITOS DE CONSUMO"/>
    <n v="0"/>
    <n v="0"/>
    <n v="890480123"/>
    <s v="UNIVERSIDAD DE CARTAGENA"/>
    <n v="5"/>
    <m/>
    <m/>
    <m/>
    <m/>
    <n v="1"/>
    <n v="7"/>
    <n v="2"/>
  </r>
  <r>
    <n v="0"/>
    <s v="C"/>
    <n v="9061550"/>
    <x v="0"/>
    <n v="4"/>
    <n v="13679"/>
    <d v="2018-02-15T00:00:00"/>
    <d v="2021-08-15T00:00:00"/>
    <n v="15"/>
    <n v="1"/>
    <n v="36"/>
    <n v="30"/>
    <n v="2"/>
    <n v="17726461"/>
    <n v="19240000"/>
    <n v="15000000"/>
    <n v="481866"/>
    <n v="2346369"/>
    <n v="17040"/>
    <n v="0"/>
    <n v="0"/>
    <m/>
    <n v="0"/>
    <n v="0"/>
    <n v="0"/>
    <m/>
    <m/>
    <d v="2021-03-30T00:00:00"/>
    <n v="1"/>
    <s v="O"/>
    <n v="1"/>
    <n v="30"/>
    <n v="40237"/>
    <m/>
    <m/>
    <m/>
    <m/>
    <m/>
    <m/>
    <n v="1"/>
    <n v="1"/>
    <m/>
    <m/>
    <n v="46700728"/>
    <s v="CREDITOS DE CONSUMO"/>
    <n v="0"/>
    <n v="0"/>
    <n v="890480123"/>
    <s v="UNIVERSIDAD DE CARTAGENA"/>
    <n v="5"/>
    <m/>
    <m/>
    <m/>
    <m/>
    <n v="1"/>
    <n v="7"/>
    <n v="2"/>
  </r>
  <r>
    <n v="0"/>
    <s v="C"/>
    <n v="9062063"/>
    <x v="0"/>
    <n v="4"/>
    <n v="16994"/>
    <d v="2020-02-18T00:00:00"/>
    <d v="2023-02-26T00:00:00"/>
    <n v="0"/>
    <n v="1"/>
    <n v="13"/>
    <n v="30"/>
    <n v="2"/>
    <n v="17726461"/>
    <n v="19240000"/>
    <n v="14000000"/>
    <n v="504215"/>
    <n v="9771403"/>
    <n v="0"/>
    <n v="0"/>
    <n v="0"/>
    <m/>
    <n v="0"/>
    <n v="0"/>
    <n v="0"/>
    <m/>
    <m/>
    <d v="2021-03-30T00:00:00"/>
    <n v="1"/>
    <s v="O"/>
    <n v="1"/>
    <n v="30"/>
    <n v="0"/>
    <m/>
    <m/>
    <m/>
    <m/>
    <m/>
    <m/>
    <n v="1"/>
    <n v="1"/>
    <m/>
    <m/>
    <n v="23634363"/>
    <s v="CREDITOS DE CONSUMO"/>
    <n v="0"/>
    <n v="0"/>
    <n v="890480123"/>
    <s v="UNIVERSIDAD DE CARTAGENA"/>
    <n v="5"/>
    <m/>
    <m/>
    <m/>
    <m/>
    <n v="1"/>
    <n v="7"/>
    <n v="2"/>
  </r>
  <r>
    <n v="0"/>
    <s v="C"/>
    <n v="9062063"/>
    <x v="0"/>
    <n v="4"/>
    <n v="17319"/>
    <d v="2020-06-30T00:00:00"/>
    <d v="2021-06-30T00:00:00"/>
    <n v="0"/>
    <n v="1"/>
    <n v="9"/>
    <n v="30"/>
    <n v="2"/>
    <n v="12185828"/>
    <n v="12890000"/>
    <n v="1790000"/>
    <n v="159195"/>
    <n v="467602"/>
    <n v="0"/>
    <n v="0"/>
    <n v="0"/>
    <m/>
    <n v="0"/>
    <n v="0"/>
    <n v="0"/>
    <m/>
    <m/>
    <d v="2021-03-30T00:00:00"/>
    <n v="1"/>
    <s v="O"/>
    <n v="1"/>
    <n v="30"/>
    <n v="0"/>
    <m/>
    <m/>
    <m/>
    <m/>
    <m/>
    <m/>
    <n v="1"/>
    <n v="1"/>
    <m/>
    <m/>
    <n v="1131002"/>
    <s v="CREDITOS DE CONSUMO"/>
    <n v="0"/>
    <n v="0"/>
    <n v="890480123"/>
    <s v="UNIVERSIDAD DE CARTAGENA"/>
    <n v="5"/>
    <m/>
    <m/>
    <m/>
    <m/>
    <n v="1"/>
    <n v="7"/>
    <n v="2"/>
  </r>
  <r>
    <n v="8564635"/>
    <s v="C"/>
    <n v="9062265"/>
    <x v="11"/>
    <n v="4"/>
    <n v="14543"/>
    <d v="2018-09-04T00:00:00"/>
    <d v="2025-09-04T00:00:00"/>
    <n v="0"/>
    <n v="1"/>
    <n v="30"/>
    <n v="30"/>
    <n v="2"/>
    <n v="13121400"/>
    <n v="13940000"/>
    <n v="40000000"/>
    <n v="730321"/>
    <n v="29431561"/>
    <n v="268175"/>
    <n v="0"/>
    <n v="67990000"/>
    <s v="                              "/>
    <n v="0"/>
    <n v="0"/>
    <n v="0"/>
    <m/>
    <m/>
    <d v="2021-03-05T00:00:00"/>
    <n v="3"/>
    <s v="O"/>
    <n v="1"/>
    <n v="30"/>
    <n v="0"/>
    <m/>
    <m/>
    <m/>
    <m/>
    <m/>
    <m/>
    <n v="1"/>
    <n v="1"/>
    <m/>
    <m/>
    <n v="20866926"/>
    <s v="CREDITOS DE CONSUMO"/>
    <n v="0"/>
    <n v="0"/>
    <m/>
    <m/>
    <n v="5"/>
    <m/>
    <m/>
    <m/>
    <m/>
    <n v="1"/>
    <n v="7"/>
    <n v="2"/>
  </r>
  <r>
    <n v="2628500"/>
    <s v="C"/>
    <n v="9063135"/>
    <x v="0"/>
    <n v="4"/>
    <n v="15140"/>
    <d v="2020-10-29T00:00:00"/>
    <d v="2023-06-02T00:00:00"/>
    <n v="0"/>
    <n v="1"/>
    <n v="5"/>
    <n v="30"/>
    <n v="2"/>
    <n v="12185828"/>
    <n v="12890000"/>
    <n v="11137941"/>
    <n v="420609"/>
    <n v="9560120"/>
    <n v="0"/>
    <n v="0"/>
    <n v="0"/>
    <m/>
    <n v="0"/>
    <n v="0"/>
    <n v="0"/>
    <m/>
    <m/>
    <d v="2021-03-30T00:00:00"/>
    <n v="1"/>
    <s v="O"/>
    <n v="1"/>
    <n v="30"/>
    <n v="0"/>
    <m/>
    <m/>
    <m/>
    <m/>
    <m/>
    <m/>
    <n v="1"/>
    <n v="1"/>
    <m/>
    <m/>
    <n v="6931620"/>
    <s v="CREDITOS DE CONSUMO"/>
    <n v="0"/>
    <n v="0"/>
    <n v="890480123"/>
    <s v="UNIVERSIDAD DE CARTAGENA"/>
    <n v="5"/>
    <m/>
    <m/>
    <m/>
    <m/>
    <n v="1"/>
    <n v="7"/>
    <n v="1"/>
  </r>
  <r>
    <n v="8364339"/>
    <s v="C"/>
    <n v="9064302"/>
    <x v="2"/>
    <n v="4"/>
    <n v="18002"/>
    <d v="2020-12-31T00:00:00"/>
    <d v="2026-12-31T00:00:00"/>
    <n v="0"/>
    <n v="1"/>
    <n v="3"/>
    <n v="30"/>
    <n v="2"/>
    <n v="11287361"/>
    <n v="11890000"/>
    <n v="17194269"/>
    <n v="329813"/>
    <n v="16517222"/>
    <n v="145012"/>
    <n v="0"/>
    <n v="0"/>
    <m/>
    <n v="0"/>
    <n v="0"/>
    <n v="0"/>
    <m/>
    <m/>
    <d v="2021-03-02T00:00:00"/>
    <n v="1"/>
    <s v="O"/>
    <n v="1"/>
    <n v="30"/>
    <n v="0"/>
    <m/>
    <m/>
    <m/>
    <m/>
    <m/>
    <m/>
    <n v="1"/>
    <n v="1"/>
    <m/>
    <m/>
    <n v="8152883"/>
    <s v="CREDITOS DE CONSUMO"/>
    <n v="0"/>
    <n v="0"/>
    <m/>
    <m/>
    <n v="5"/>
    <m/>
    <m/>
    <m/>
    <m/>
    <n v="1"/>
    <n v="7"/>
    <n v="2"/>
  </r>
  <r>
    <n v="20728700"/>
    <s v="C"/>
    <n v="9064302"/>
    <x v="2"/>
    <n v="4"/>
    <n v="18003"/>
    <d v="2020-12-31T00:00:00"/>
    <d v="2027-12-31T00:00:00"/>
    <n v="0"/>
    <n v="1"/>
    <n v="3"/>
    <n v="30"/>
    <n v="2"/>
    <n v="9568969"/>
    <n v="10000000"/>
    <n v="42326474"/>
    <n v="693279"/>
    <n v="40933367"/>
    <n v="304640"/>
    <n v="0"/>
    <n v="0"/>
    <m/>
    <n v="0"/>
    <n v="0"/>
    <n v="0"/>
    <m/>
    <m/>
    <d v="2021-03-02T00:00:00"/>
    <n v="1"/>
    <s v="O"/>
    <n v="1"/>
    <n v="30"/>
    <n v="0"/>
    <m/>
    <m/>
    <m/>
    <m/>
    <m/>
    <m/>
    <n v="1"/>
    <n v="1"/>
    <m/>
    <m/>
    <n v="20204667"/>
    <s v="CREDITOS DE CONSUMO"/>
    <n v="0"/>
    <n v="0"/>
    <m/>
    <m/>
    <n v="5"/>
    <m/>
    <m/>
    <m/>
    <m/>
    <n v="1"/>
    <n v="7"/>
    <n v="2"/>
  </r>
  <r>
    <n v="6235392"/>
    <s v="C"/>
    <n v="9066389"/>
    <x v="0"/>
    <n v="4"/>
    <n v="17484"/>
    <d v="2020-08-21T00:00:00"/>
    <d v="2024-02-29T00:00:00"/>
    <n v="0"/>
    <n v="1"/>
    <n v="6"/>
    <n v="30"/>
    <n v="2"/>
    <n v="9752084"/>
    <n v="10200000"/>
    <n v="14412917"/>
    <n v="406434"/>
    <n v="12365946"/>
    <n v="0"/>
    <n v="0"/>
    <n v="0"/>
    <m/>
    <n v="0"/>
    <n v="0"/>
    <n v="0"/>
    <m/>
    <m/>
    <d v="2021-03-30T00:00:00"/>
    <n v="1"/>
    <s v="O"/>
    <n v="1"/>
    <n v="30"/>
    <n v="0"/>
    <m/>
    <m/>
    <m/>
    <m/>
    <m/>
    <m/>
    <n v="1"/>
    <n v="1"/>
    <m/>
    <m/>
    <n v="6130554"/>
    <s v="CREDITOS DE CONSUMO"/>
    <n v="0"/>
    <n v="0"/>
    <n v="890480123"/>
    <s v="UNIVERSIDAD DE CARTAGENA"/>
    <n v="5"/>
    <m/>
    <m/>
    <m/>
    <m/>
    <n v="1"/>
    <n v="7"/>
    <n v="2"/>
  </r>
  <r>
    <n v="35955853"/>
    <s v="C"/>
    <n v="9066389"/>
    <x v="0"/>
    <n v="4"/>
    <n v="17926"/>
    <d v="2020-12-28T00:00:00"/>
    <d v="2027-12-30T00:00:00"/>
    <n v="0"/>
    <n v="1"/>
    <n v="3"/>
    <n v="30"/>
    <n v="2"/>
    <n v="16011168"/>
    <n v="17240000"/>
    <n v="72753390"/>
    <n v="1445495"/>
    <n v="71307161"/>
    <n v="0"/>
    <n v="0"/>
    <n v="0"/>
    <m/>
    <n v="0"/>
    <n v="0"/>
    <n v="0"/>
    <m/>
    <m/>
    <d v="2021-03-30T00:00:00"/>
    <n v="1"/>
    <s v="O"/>
    <n v="1"/>
    <n v="30"/>
    <n v="0"/>
    <m/>
    <m/>
    <m/>
    <m/>
    <m/>
    <m/>
    <n v="1"/>
    <n v="1"/>
    <m/>
    <m/>
    <n v="35351308"/>
    <s v="CREDITOS DE CONSUMO"/>
    <n v="0"/>
    <n v="0"/>
    <n v="890480123"/>
    <s v="UNIVERSIDAD DE CARTAGENA"/>
    <n v="5"/>
    <m/>
    <m/>
    <m/>
    <m/>
    <n v="1"/>
    <n v="7"/>
    <n v="2"/>
  </r>
  <r>
    <n v="2265550"/>
    <s v="C"/>
    <n v="9066389"/>
    <x v="0"/>
    <n v="4"/>
    <n v="17927"/>
    <d v="2020-12-28T00:00:00"/>
    <d v="2022-12-30T00:00:00"/>
    <n v="0"/>
    <n v="1"/>
    <n v="3"/>
    <n v="30"/>
    <n v="2"/>
    <n v="15881442"/>
    <n v="17090000"/>
    <n v="5040000"/>
    <n v="246489"/>
    <n v="4493007"/>
    <n v="0"/>
    <n v="0"/>
    <n v="0"/>
    <m/>
    <n v="0"/>
    <n v="0"/>
    <n v="0"/>
    <m/>
    <m/>
    <d v="2021-03-30T00:00:00"/>
    <n v="1"/>
    <s v="O"/>
    <n v="1"/>
    <n v="30"/>
    <n v="0"/>
    <m/>
    <m/>
    <m/>
    <m/>
    <m/>
    <m/>
    <n v="1"/>
    <n v="1"/>
    <m/>
    <m/>
    <n v="2227457"/>
    <s v="CREDITOS DE CONSUMO"/>
    <n v="0"/>
    <n v="0"/>
    <n v="890480123"/>
    <s v="UNIVERSIDAD DE CARTAGENA"/>
    <n v="5"/>
    <m/>
    <m/>
    <m/>
    <m/>
    <n v="1"/>
    <n v="7"/>
    <n v="2"/>
  </r>
  <r>
    <n v="756358"/>
    <s v="C"/>
    <n v="9066389"/>
    <x v="0"/>
    <n v="4"/>
    <n v="18294"/>
    <d v="2021-03-26T00:00:00"/>
    <d v="2021-06-30T00:00:00"/>
    <n v="0"/>
    <n v="1"/>
    <n v="1"/>
    <n v="30"/>
    <n v="2"/>
    <n v="13121400"/>
    <n v="13940000"/>
    <n v="1500000"/>
    <n v="16402"/>
    <n v="1500000"/>
    <n v="0"/>
    <n v="0"/>
    <n v="0"/>
    <m/>
    <n v="0"/>
    <n v="0"/>
    <n v="0"/>
    <n v="1500000"/>
    <n v="6"/>
    <d v="2021-03-30T00:00:00"/>
    <n v="1"/>
    <s v="O"/>
    <n v="1"/>
    <n v="30"/>
    <n v="0"/>
    <m/>
    <m/>
    <m/>
    <m/>
    <m/>
    <m/>
    <n v="1"/>
    <n v="1"/>
    <m/>
    <m/>
    <n v="743642"/>
    <s v="CREDITOS DE CONSUMO"/>
    <n v="0"/>
    <n v="0"/>
    <n v="890480123"/>
    <s v="UNIVERSIDAD DE CARTAGENA"/>
    <n v="5"/>
    <m/>
    <m/>
    <m/>
    <m/>
    <n v="1"/>
    <n v="7"/>
    <n v="2"/>
  </r>
  <r>
    <n v="7220069"/>
    <s v="C"/>
    <n v="9066403"/>
    <x v="0"/>
    <n v="4"/>
    <n v="13314"/>
    <d v="2017-11-15T00:00:00"/>
    <d v="2022-11-15T00:00:00"/>
    <n v="0"/>
    <n v="1"/>
    <n v="41"/>
    <n v="30"/>
    <n v="2"/>
    <n v="12185828"/>
    <n v="12890000"/>
    <n v="29291760"/>
    <n v="654333"/>
    <n v="10970204"/>
    <n v="0"/>
    <n v="0"/>
    <n v="0"/>
    <m/>
    <n v="0"/>
    <n v="0"/>
    <n v="0"/>
    <m/>
    <m/>
    <d v="2021-03-30T00:00:00"/>
    <n v="1"/>
    <s v="O"/>
    <n v="1"/>
    <n v="30"/>
    <n v="0"/>
    <m/>
    <m/>
    <m/>
    <m/>
    <m/>
    <m/>
    <n v="1"/>
    <n v="1"/>
    <m/>
    <m/>
    <n v="3750135"/>
    <s v="CREDITOS DE CONSUMO"/>
    <n v="0"/>
    <n v="0"/>
    <n v="890480123"/>
    <s v="UNIVERSIDAD DE CARTAGENA"/>
    <n v="5"/>
    <m/>
    <m/>
    <m/>
    <m/>
    <n v="1"/>
    <n v="7"/>
    <n v="2"/>
  </r>
  <r>
    <n v="23286671"/>
    <s v="C"/>
    <n v="9066403"/>
    <x v="3"/>
    <n v="4"/>
    <n v="15631"/>
    <d v="2019-04-26T00:00:00"/>
    <d v="2026-04-30T00:00:00"/>
    <n v="0"/>
    <n v="1"/>
    <n v="23"/>
    <n v="30"/>
    <n v="2"/>
    <n v="13121400"/>
    <n v="13940000"/>
    <n v="43871529"/>
    <n v="801008"/>
    <n v="35381867"/>
    <n v="0"/>
    <n v="0"/>
    <n v="48200000"/>
    <s v="                              "/>
    <n v="0"/>
    <n v="0"/>
    <n v="0"/>
    <m/>
    <m/>
    <d v="2021-03-30T00:00:00"/>
    <n v="3"/>
    <s v="O"/>
    <n v="1"/>
    <n v="30"/>
    <n v="0"/>
    <m/>
    <m/>
    <m/>
    <m/>
    <m/>
    <m/>
    <n v="1"/>
    <n v="1"/>
    <m/>
    <m/>
    <n v="12095196"/>
    <s v="CREDITOS DE CONSUMO"/>
    <n v="0"/>
    <n v="0"/>
    <n v="890480123"/>
    <s v="UNIVERSIDAD DE CARTAGENA"/>
    <n v="5"/>
    <m/>
    <m/>
    <m/>
    <m/>
    <n v="1"/>
    <n v="7"/>
    <n v="2"/>
  </r>
  <r>
    <n v="22123914"/>
    <s v="C"/>
    <n v="9066403"/>
    <x v="0"/>
    <n v="4"/>
    <n v="17762"/>
    <d v="2020-10-30T00:00:00"/>
    <d v="2026-10-30T00:00:00"/>
    <n v="0"/>
    <n v="1"/>
    <n v="5"/>
    <n v="30"/>
    <n v="2"/>
    <n v="16011168"/>
    <n v="17240000"/>
    <n v="35128378"/>
    <n v="762215"/>
    <n v="33615168"/>
    <n v="0"/>
    <n v="0"/>
    <n v="0"/>
    <m/>
    <n v="0"/>
    <n v="0"/>
    <n v="0"/>
    <m/>
    <m/>
    <d v="2021-03-30T00:00:00"/>
    <n v="1"/>
    <s v="O"/>
    <n v="1"/>
    <n v="30"/>
    <n v="0"/>
    <m/>
    <m/>
    <m/>
    <m/>
    <m/>
    <m/>
    <n v="1"/>
    <n v="1"/>
    <m/>
    <m/>
    <n v="11491254"/>
    <s v="CREDITOS DE CONSUMO"/>
    <n v="0"/>
    <n v="0"/>
    <n v="890480123"/>
    <s v="UNIVERSIDAD DE CARTAGENA"/>
    <n v="5"/>
    <m/>
    <m/>
    <m/>
    <m/>
    <n v="1"/>
    <n v="7"/>
    <n v="2"/>
  </r>
  <r>
    <n v="7164823"/>
    <s v="C"/>
    <n v="9068672"/>
    <x v="0"/>
    <n v="4"/>
    <n v="17893"/>
    <d v="2020-12-16T00:00:00"/>
    <d v="2027-12-30T00:00:00"/>
    <n v="0"/>
    <n v="1"/>
    <n v="3"/>
    <n v="30"/>
    <n v="2"/>
    <n v="16011168"/>
    <n v="17240000"/>
    <n v="14943000"/>
    <n v="296894"/>
    <n v="14645974"/>
    <n v="0"/>
    <n v="0"/>
    <n v="0"/>
    <m/>
    <n v="0"/>
    <n v="0"/>
    <n v="0"/>
    <m/>
    <m/>
    <d v="2021-03-30T00:00:00"/>
    <n v="1"/>
    <s v="O"/>
    <n v="1"/>
    <n v="30"/>
    <n v="0"/>
    <m/>
    <m/>
    <m/>
    <m/>
    <m/>
    <m/>
    <n v="1"/>
    <n v="1"/>
    <m/>
    <m/>
    <n v="7481151"/>
    <s v="CREDITOS DE CONSUMO"/>
    <n v="0"/>
    <n v="0"/>
    <n v="890480123"/>
    <s v="UNIVERSIDAD DE CARTAGENA"/>
    <n v="5"/>
    <m/>
    <m/>
    <m/>
    <m/>
    <n v="1"/>
    <n v="7"/>
    <n v="2"/>
  </r>
  <r>
    <n v="8761456"/>
    <s v="C"/>
    <n v="9068672"/>
    <x v="3"/>
    <n v="4"/>
    <n v="17894"/>
    <d v="2020-12-16T00:00:00"/>
    <d v="2025-11-30T00:00:00"/>
    <n v="0"/>
    <n v="1"/>
    <n v="3"/>
    <n v="30"/>
    <n v="2"/>
    <n v="10971158"/>
    <n v="11540000"/>
    <n v="18635975"/>
    <n v="410084"/>
    <n v="17909732"/>
    <n v="0"/>
    <n v="0"/>
    <n v="30000000"/>
    <s v="                              "/>
    <n v="0"/>
    <n v="0"/>
    <n v="0"/>
    <m/>
    <m/>
    <d v="2021-03-30T00:00:00"/>
    <n v="3"/>
    <s v="O"/>
    <n v="1"/>
    <n v="30"/>
    <n v="0"/>
    <m/>
    <m/>
    <m/>
    <m/>
    <m/>
    <m/>
    <n v="1"/>
    <n v="1"/>
    <m/>
    <m/>
    <n v="9148276"/>
    <s v="CREDITOS DE CONSUMO"/>
    <n v="0"/>
    <n v="0"/>
    <n v="890480123"/>
    <s v="UNIVERSIDAD DE CARTAGENA"/>
    <n v="5"/>
    <m/>
    <m/>
    <m/>
    <m/>
    <n v="1"/>
    <n v="7"/>
    <n v="2"/>
  </r>
  <r>
    <n v="3404088"/>
    <s v="C"/>
    <n v="9068672"/>
    <x v="0"/>
    <n v="4"/>
    <n v="17895"/>
    <d v="2020-12-16T00:00:00"/>
    <d v="2022-07-30T00:00:00"/>
    <n v="0"/>
    <n v="1"/>
    <n v="3"/>
    <n v="30"/>
    <n v="2"/>
    <n v="9568969"/>
    <n v="10000000"/>
    <n v="8168143"/>
    <n v="465000"/>
    <n v="6958466"/>
    <n v="0"/>
    <n v="0"/>
    <n v="0"/>
    <m/>
    <n v="0"/>
    <n v="0"/>
    <n v="0"/>
    <m/>
    <m/>
    <d v="2021-03-30T00:00:00"/>
    <n v="9"/>
    <s v="O"/>
    <n v="1"/>
    <n v="30"/>
    <n v="0"/>
    <m/>
    <m/>
    <m/>
    <m/>
    <m/>
    <m/>
    <n v="1"/>
    <n v="1"/>
    <m/>
    <m/>
    <n v="3554378"/>
    <s v="CREDITOS DE CONSUMO"/>
    <n v="0"/>
    <n v="0"/>
    <n v="890480123"/>
    <s v="UNIVERSIDAD DE CARTAGENA"/>
    <n v="5"/>
    <m/>
    <m/>
    <m/>
    <m/>
    <n v="1"/>
    <n v="7"/>
    <n v="2"/>
  </r>
  <r>
    <n v="859686"/>
    <s v="C"/>
    <n v="9068672"/>
    <x v="0"/>
    <n v="4"/>
    <n v="17896"/>
    <d v="2020-12-17T00:00:00"/>
    <d v="2023-12-30T00:00:00"/>
    <n v="0"/>
    <n v="1"/>
    <n v="3"/>
    <n v="30"/>
    <n v="2"/>
    <n v="12185828"/>
    <n v="12890000"/>
    <n v="1890000"/>
    <n v="62943"/>
    <n v="1757327"/>
    <n v="0"/>
    <n v="0"/>
    <n v="0"/>
    <m/>
    <n v="0"/>
    <n v="0"/>
    <n v="0"/>
    <m/>
    <m/>
    <d v="2021-03-30T00:00:00"/>
    <n v="1"/>
    <s v="O"/>
    <n v="1"/>
    <n v="30"/>
    <n v="0"/>
    <m/>
    <m/>
    <m/>
    <m/>
    <m/>
    <m/>
    <n v="1"/>
    <n v="1"/>
    <m/>
    <m/>
    <n v="897641"/>
    <s v="CREDITOS DE CONSUMO"/>
    <n v="0"/>
    <n v="0"/>
    <n v="890480123"/>
    <s v="UNIVERSIDAD DE CARTAGENA"/>
    <n v="5"/>
    <m/>
    <m/>
    <m/>
    <m/>
    <n v="1"/>
    <n v="7"/>
    <n v="2"/>
  </r>
  <r>
    <n v="0"/>
    <s v="C"/>
    <n v="9069070"/>
    <x v="0"/>
    <n v="4"/>
    <n v="17714"/>
    <d v="2020-10-15T00:00:00"/>
    <d v="2022-10-30T00:00:00"/>
    <n v="0"/>
    <n v="1"/>
    <n v="5"/>
    <n v="30"/>
    <n v="2"/>
    <n v="15881442"/>
    <n v="17090000"/>
    <n v="4200000"/>
    <n v="205407"/>
    <n v="3430242"/>
    <n v="0"/>
    <n v="0"/>
    <n v="0"/>
    <m/>
    <n v="0"/>
    <n v="0"/>
    <n v="0"/>
    <m/>
    <m/>
    <d v="2021-03-30T00:00:00"/>
    <n v="1"/>
    <s v="O"/>
    <n v="1"/>
    <n v="30"/>
    <n v="0"/>
    <m/>
    <m/>
    <m/>
    <m/>
    <m/>
    <m/>
    <n v="1"/>
    <n v="1"/>
    <m/>
    <m/>
    <n v="4095363"/>
    <s v="CREDITOS DE CONSUMO"/>
    <n v="0"/>
    <n v="0"/>
    <n v="890480123"/>
    <s v="UNIVERSIDAD DE CARTAGENA"/>
    <n v="5"/>
    <m/>
    <m/>
    <m/>
    <m/>
    <n v="1"/>
    <n v="7"/>
    <n v="2"/>
  </r>
  <r>
    <n v="48986871"/>
    <s v="C"/>
    <n v="9069482"/>
    <x v="0"/>
    <n v="4"/>
    <n v="14998"/>
    <d v="2020-10-29T00:00:00"/>
    <d v="2026-06-11T00:00:00"/>
    <n v="0"/>
    <n v="1"/>
    <n v="6"/>
    <n v="30"/>
    <n v="2"/>
    <n v="12185828"/>
    <n v="12890000"/>
    <n v="66128112"/>
    <n v="1027123"/>
    <n v="61633470"/>
    <n v="0"/>
    <n v="0"/>
    <n v="0"/>
    <m/>
    <n v="0"/>
    <n v="0"/>
    <n v="0"/>
    <s v="2000000/2000000"/>
    <d v="2021-12-06T00:00:00"/>
    <d v="2021-03-30T00:00:00"/>
    <n v="1"/>
    <s v="O"/>
    <n v="1"/>
    <n v="30"/>
    <n v="0"/>
    <m/>
    <m/>
    <m/>
    <m/>
    <m/>
    <m/>
    <n v="1"/>
    <n v="1"/>
    <m/>
    <m/>
    <n v="12646599"/>
    <s v="CREDITOS DE CONSUMO"/>
    <n v="0"/>
    <n v="0"/>
    <n v="890480123"/>
    <s v="UNIVERSIDAD DE CARTAGENA"/>
    <n v="3"/>
    <n v="6"/>
    <d v="2020-04-08T00:00:00"/>
    <s v="A"/>
    <n v="4"/>
    <n v="1"/>
    <n v="7"/>
    <n v="1"/>
  </r>
  <r>
    <n v="372338"/>
    <s v="C"/>
    <n v="9069482"/>
    <x v="0"/>
    <n v="4"/>
    <n v="16084"/>
    <d v="2020-10-29T00:00:00"/>
    <d v="2022-03-02T00:00:00"/>
    <n v="0"/>
    <n v="1"/>
    <n v="5"/>
    <n v="30"/>
    <n v="2"/>
    <n v="15881442"/>
    <n v="17090000"/>
    <n v="661426"/>
    <n v="46142"/>
    <n v="468462"/>
    <n v="0"/>
    <n v="0"/>
    <n v="0"/>
    <m/>
    <n v="0"/>
    <n v="0"/>
    <n v="0"/>
    <m/>
    <m/>
    <d v="2021-03-30T00:00:00"/>
    <n v="1"/>
    <s v="O"/>
    <n v="1"/>
    <n v="30"/>
    <n v="0"/>
    <m/>
    <m/>
    <m/>
    <m/>
    <m/>
    <m/>
    <n v="1"/>
    <n v="1"/>
    <m/>
    <m/>
    <n v="96124"/>
    <s v="CREDITOS DE CONSUMO"/>
    <n v="0"/>
    <n v="0"/>
    <n v="890480123"/>
    <s v="UNIVERSIDAD DE CARTAGENA"/>
    <n v="3"/>
    <n v="6"/>
    <d v="2020-04-08T00:00:00"/>
    <s v="A"/>
    <n v="4"/>
    <n v="1"/>
    <n v="7"/>
    <n v="1"/>
  </r>
  <r>
    <n v="20385612"/>
    <s v="C"/>
    <n v="9069482"/>
    <x v="0"/>
    <n v="4"/>
    <n v="17950"/>
    <d v="2020-12-29T00:00:00"/>
    <d v="2026-12-29T00:00:00"/>
    <n v="0"/>
    <n v="1"/>
    <n v="3"/>
    <n v="30"/>
    <n v="2"/>
    <n v="16011168"/>
    <n v="17240000"/>
    <n v="26317748"/>
    <n v="571042"/>
    <n v="25648423"/>
    <n v="0"/>
    <n v="0"/>
    <n v="0"/>
    <m/>
    <n v="0"/>
    <n v="0"/>
    <n v="0"/>
    <m/>
    <m/>
    <d v="2021-03-30T00:00:00"/>
    <n v="1"/>
    <s v="O"/>
    <n v="1"/>
    <n v="30"/>
    <n v="0"/>
    <m/>
    <m/>
    <m/>
    <m/>
    <m/>
    <m/>
    <n v="1"/>
    <n v="1"/>
    <m/>
    <m/>
    <n v="5262811"/>
    <s v="CREDITOS DE CONSUMO"/>
    <n v="0"/>
    <n v="0"/>
    <n v="890480123"/>
    <s v="UNIVERSIDAD DE CARTAGENA"/>
    <n v="5"/>
    <m/>
    <m/>
    <m/>
    <m/>
    <n v="1"/>
    <n v="7"/>
    <n v="2"/>
  </r>
  <r>
    <n v="3876959"/>
    <s v="C"/>
    <n v="9069482"/>
    <x v="2"/>
    <n v="4"/>
    <n v="18208"/>
    <d v="2021-02-25T00:00:00"/>
    <d v="2024-02-28T00:00:00"/>
    <n v="0"/>
    <n v="1"/>
    <n v="1"/>
    <n v="30"/>
    <n v="2"/>
    <n v="8648788"/>
    <n v="9000000"/>
    <n v="5000000"/>
    <n v="158183"/>
    <n v="4877847"/>
    <n v="0"/>
    <n v="0"/>
    <n v="0"/>
    <m/>
    <n v="0"/>
    <n v="0"/>
    <n v="0"/>
    <m/>
    <m/>
    <d v="2021-03-30T00:00:00"/>
    <n v="1"/>
    <s v="O"/>
    <n v="1"/>
    <n v="30"/>
    <n v="0"/>
    <m/>
    <m/>
    <m/>
    <m/>
    <m/>
    <m/>
    <n v="1"/>
    <n v="1"/>
    <m/>
    <m/>
    <n v="1000888"/>
    <s v="CREDITOS DE CONSUMO"/>
    <n v="0"/>
    <n v="0"/>
    <m/>
    <m/>
    <n v="5"/>
    <m/>
    <m/>
    <m/>
    <m/>
    <n v="1"/>
    <n v="7"/>
    <n v="2"/>
  </r>
  <r>
    <n v="0"/>
    <s v="C"/>
    <n v="9070206"/>
    <x v="0"/>
    <n v="4"/>
    <n v="15658"/>
    <d v="2019-05-03T00:00:00"/>
    <d v="2025-05-03T00:00:00"/>
    <n v="0"/>
    <n v="1"/>
    <n v="22"/>
    <n v="30"/>
    <n v="2"/>
    <n v="17726461"/>
    <n v="19240000"/>
    <n v="13000000"/>
    <n v="294495"/>
    <n v="10228092"/>
    <n v="125900"/>
    <n v="0"/>
    <n v="0"/>
    <m/>
    <n v="0"/>
    <n v="0"/>
    <n v="0"/>
    <m/>
    <m/>
    <d v="2021-03-05T00:00:00"/>
    <n v="1"/>
    <s v="O"/>
    <n v="1"/>
    <n v="30"/>
    <n v="0"/>
    <m/>
    <m/>
    <m/>
    <m/>
    <m/>
    <m/>
    <n v="1"/>
    <n v="1"/>
    <m/>
    <m/>
    <n v="20861063"/>
    <s v="CREDITOS DE CONSUMO"/>
    <n v="0"/>
    <n v="0"/>
    <n v="890480123"/>
    <s v="UNIVERSIDAD DE CARTAGENA"/>
    <n v="5"/>
    <m/>
    <m/>
    <m/>
    <m/>
    <n v="1"/>
    <n v="7"/>
    <n v="2"/>
  </r>
  <r>
    <n v="0"/>
    <s v="C"/>
    <n v="9070206"/>
    <x v="0"/>
    <n v="4"/>
    <n v="18285"/>
    <d v="2021-03-23T00:00:00"/>
    <d v="2021-04-30T00:00:00"/>
    <n v="0"/>
    <n v="1"/>
    <n v="0"/>
    <n v="30"/>
    <n v="2"/>
    <n v="13121400"/>
    <n v="13940000"/>
    <n v="196210"/>
    <n v="198355"/>
    <n v="196210"/>
    <n v="0"/>
    <n v="0"/>
    <n v="0"/>
    <m/>
    <n v="0"/>
    <n v="0"/>
    <n v="0"/>
    <m/>
    <m/>
    <d v="2021-03-30T00:00:00"/>
    <n v="1"/>
    <s v="O"/>
    <n v="1"/>
    <n v="30"/>
    <n v="0"/>
    <m/>
    <m/>
    <m/>
    <m/>
    <m/>
    <m/>
    <n v="1"/>
    <n v="1"/>
    <m/>
    <m/>
    <n v="400187"/>
    <s v="CREDITOS DE CONSUMO"/>
    <n v="0"/>
    <n v="0"/>
    <n v="890480123"/>
    <s v="UNIVERSIDAD DE CARTAGENA"/>
    <n v="5"/>
    <m/>
    <m/>
    <m/>
    <m/>
    <n v="1"/>
    <n v="7"/>
    <n v="2"/>
  </r>
  <r>
    <n v="0"/>
    <s v="C"/>
    <n v="9070206"/>
    <x v="0"/>
    <n v="4"/>
    <n v="18323"/>
    <d v="2021-03-31T00:00:00"/>
    <d v="2021-04-30T00:00:00"/>
    <n v="0"/>
    <n v="1"/>
    <n v="0"/>
    <n v="30"/>
    <n v="2"/>
    <n v="23318977"/>
    <n v="25980000"/>
    <n v="37176"/>
    <n v="37898"/>
    <n v="37176"/>
    <n v="0"/>
    <n v="0"/>
    <n v="0"/>
    <m/>
    <n v="0"/>
    <n v="0"/>
    <n v="0"/>
    <m/>
    <m/>
    <d v="2021-03-31T00:00:00"/>
    <n v="1"/>
    <s v="O"/>
    <n v="1"/>
    <n v="30"/>
    <n v="0"/>
    <m/>
    <m/>
    <m/>
    <m/>
    <m/>
    <m/>
    <n v="1"/>
    <n v="1"/>
    <m/>
    <m/>
    <n v="75824"/>
    <s v="CREDITOS DE CONSUMO"/>
    <n v="0"/>
    <n v="0"/>
    <n v="890480123"/>
    <s v="UNIVERSIDAD DE CARTAGENA"/>
    <n v="5"/>
    <m/>
    <m/>
    <m/>
    <m/>
    <n v="1"/>
    <n v="7"/>
    <n v="2"/>
  </r>
  <r>
    <n v="0"/>
    <s v="C"/>
    <n v="9070535"/>
    <x v="3"/>
    <n v="4"/>
    <n v="13785"/>
    <d v="2018-03-15T00:00:00"/>
    <d v="2023-03-15T00:00:00"/>
    <n v="0"/>
    <n v="1"/>
    <n v="37"/>
    <n v="30"/>
    <n v="2"/>
    <n v="13121400"/>
    <n v="13940000"/>
    <n v="51575674"/>
    <n v="1176713"/>
    <n v="23368406"/>
    <n v="0"/>
    <n v="0"/>
    <n v="71540000"/>
    <s v="                              "/>
    <n v="0"/>
    <n v="0"/>
    <n v="0"/>
    <m/>
    <m/>
    <d v="2021-03-30T00:00:00"/>
    <n v="3"/>
    <s v="O"/>
    <n v="1"/>
    <n v="30"/>
    <n v="0"/>
    <m/>
    <m/>
    <m/>
    <m/>
    <m/>
    <m/>
    <n v="1"/>
    <n v="1"/>
    <m/>
    <m/>
    <n v="36755405"/>
    <s v="CREDITOS DE CONSUMO"/>
    <n v="0"/>
    <n v="0"/>
    <n v="890480123"/>
    <s v="UNIVERSIDAD DE CARTAGENA"/>
    <n v="5"/>
    <m/>
    <m/>
    <m/>
    <m/>
    <n v="1"/>
    <n v="7"/>
    <n v="2"/>
  </r>
  <r>
    <n v="0"/>
    <s v="C"/>
    <n v="9071561"/>
    <x v="0"/>
    <n v="4"/>
    <n v="16845"/>
    <d v="2020-01-16T00:00:00"/>
    <d v="2025-07-16T00:00:00"/>
    <n v="14"/>
    <n v="1"/>
    <n v="13"/>
    <n v="30"/>
    <n v="2"/>
    <n v="9119963"/>
    <n v="9511000"/>
    <n v="32874869"/>
    <n v="635280"/>
    <n v="27263875"/>
    <n v="96488"/>
    <n v="0"/>
    <n v="0"/>
    <m/>
    <n v="0"/>
    <n v="0"/>
    <n v="0"/>
    <m/>
    <m/>
    <d v="2021-03-30T00:00:00"/>
    <n v="1"/>
    <s v="O"/>
    <n v="1"/>
    <n v="30"/>
    <n v="59867"/>
    <m/>
    <m/>
    <m/>
    <m/>
    <m/>
    <m/>
    <n v="1"/>
    <n v="1"/>
    <m/>
    <m/>
    <n v="28079248"/>
    <s v="CREDITOS DE CONSUMO"/>
    <n v="0"/>
    <n v="0"/>
    <n v="890480123"/>
    <s v="UNIVERSIDAD DE CARTAGENA"/>
    <n v="5"/>
    <m/>
    <m/>
    <m/>
    <m/>
    <n v="1"/>
    <n v="7"/>
    <n v="2"/>
  </r>
  <r>
    <n v="0"/>
    <s v="C"/>
    <n v="9071561"/>
    <x v="0"/>
    <n v="4"/>
    <n v="17805"/>
    <d v="2020-11-13T00:00:00"/>
    <d v="2021-05-30T00:00:00"/>
    <n v="0"/>
    <n v="1"/>
    <n v="4"/>
    <n v="30"/>
    <n v="2"/>
    <n v="13121400"/>
    <n v="13940000"/>
    <n v="1200000"/>
    <n v="207724"/>
    <n v="408411"/>
    <n v="0"/>
    <n v="0"/>
    <n v="0"/>
    <m/>
    <n v="0"/>
    <n v="0"/>
    <n v="0"/>
    <m/>
    <m/>
    <d v="2021-03-30T00:00:00"/>
    <n v="1"/>
    <s v="O"/>
    <n v="1"/>
    <n v="30"/>
    <n v="0"/>
    <m/>
    <m/>
    <m/>
    <m/>
    <m/>
    <m/>
    <n v="1"/>
    <n v="1"/>
    <m/>
    <m/>
    <n v="420625"/>
    <s v="CREDITOS DE CONSUMO"/>
    <n v="0"/>
    <n v="0"/>
    <n v="890480123"/>
    <s v="UNIVERSIDAD DE CARTAGENA"/>
    <n v="5"/>
    <m/>
    <m/>
    <m/>
    <m/>
    <n v="1"/>
    <n v="7"/>
    <n v="2"/>
  </r>
  <r>
    <n v="0"/>
    <s v="C"/>
    <n v="9071561"/>
    <x v="0"/>
    <n v="4"/>
    <n v="18044"/>
    <d v="2021-01-07T00:00:00"/>
    <d v="2022-01-30T00:00:00"/>
    <n v="0"/>
    <n v="1"/>
    <n v="3"/>
    <n v="30"/>
    <n v="2"/>
    <n v="15881442"/>
    <n v="17090000"/>
    <n v="1500000"/>
    <n v="136012"/>
    <n v="1126281"/>
    <n v="0"/>
    <n v="0"/>
    <n v="0"/>
    <m/>
    <n v="0"/>
    <n v="0"/>
    <n v="0"/>
    <m/>
    <m/>
    <d v="2021-03-30T00:00:00"/>
    <n v="1"/>
    <s v="O"/>
    <n v="1"/>
    <n v="30"/>
    <n v="0"/>
    <m/>
    <m/>
    <m/>
    <m/>
    <m/>
    <m/>
    <n v="1"/>
    <n v="1"/>
    <m/>
    <m/>
    <n v="1159965"/>
    <s v="CREDITOS DE CONSUMO"/>
    <n v="0"/>
    <n v="0"/>
    <n v="890480123"/>
    <s v="UNIVERSIDAD DE CARTAGENA"/>
    <n v="5"/>
    <m/>
    <m/>
    <m/>
    <m/>
    <n v="1"/>
    <n v="7"/>
    <n v="2"/>
  </r>
  <r>
    <n v="0"/>
    <s v="C"/>
    <n v="9071561"/>
    <x v="0"/>
    <n v="4"/>
    <n v="18182"/>
    <d v="2021-02-15T00:00:00"/>
    <d v="2021-06-28T00:00:00"/>
    <n v="0"/>
    <n v="1"/>
    <n v="1"/>
    <n v="30"/>
    <n v="2"/>
    <n v="13121400"/>
    <n v="13940000"/>
    <n v="2000000"/>
    <n v="21869"/>
    <n v="1977892"/>
    <n v="0"/>
    <n v="0"/>
    <n v="0"/>
    <m/>
    <n v="0"/>
    <n v="0"/>
    <n v="0"/>
    <n v="2000000"/>
    <n v="6"/>
    <d v="2021-03-30T00:00:00"/>
    <n v="1"/>
    <s v="O"/>
    <n v="1"/>
    <n v="30"/>
    <n v="0"/>
    <m/>
    <m/>
    <m/>
    <m/>
    <m/>
    <m/>
    <n v="1"/>
    <n v="1"/>
    <m/>
    <m/>
    <n v="2037044"/>
    <s v="CREDITOS DE CONSUMO"/>
    <n v="0"/>
    <n v="0"/>
    <n v="890480123"/>
    <s v="UNIVERSIDAD DE CARTAGENA"/>
    <n v="5"/>
    <m/>
    <m/>
    <m/>
    <m/>
    <n v="1"/>
    <n v="7"/>
    <n v="2"/>
  </r>
  <r>
    <n v="7.0000000000000007E-2"/>
    <s v="C"/>
    <n v="9072408"/>
    <x v="0"/>
    <n v="4"/>
    <n v="550023683"/>
    <d v="2020-03-06T00:00:00"/>
    <d v="2023-03-30T00:00:00"/>
    <n v="0"/>
    <n v="1"/>
    <n v="35"/>
    <n v="30"/>
    <n v="2"/>
    <n v="22490513"/>
    <n v="24960000"/>
    <n v="60000"/>
    <n v="2307"/>
    <n v="7.0000000000000007E-2"/>
    <n v="0"/>
    <n v="0"/>
    <n v="0"/>
    <m/>
    <n v="0"/>
    <n v="0"/>
    <n v="0"/>
    <m/>
    <m/>
    <d v="2020-08-31T00:00:00"/>
    <n v="1"/>
    <s v="O"/>
    <n v="1"/>
    <n v="30"/>
    <n v="0"/>
    <m/>
    <m/>
    <m/>
    <m/>
    <m/>
    <m/>
    <n v="1"/>
    <n v="1"/>
    <m/>
    <m/>
    <n v="0"/>
    <s v="CREDITOS DE CONSUMO"/>
    <n v="0"/>
    <n v="0"/>
    <n v="890480123"/>
    <s v="UNIVERSIDAD DE CARTAGENA"/>
    <n v="5"/>
    <m/>
    <m/>
    <m/>
    <m/>
    <n v="2"/>
    <n v="7"/>
    <n v="2"/>
  </r>
  <r>
    <n v="0"/>
    <s v="C"/>
    <n v="9073639"/>
    <x v="0"/>
    <n v="4"/>
    <n v="14512"/>
    <d v="2018-08-30T00:00:00"/>
    <d v="2025-08-30T00:00:00"/>
    <n v="0"/>
    <n v="1"/>
    <n v="31"/>
    <n v="30"/>
    <n v="2"/>
    <n v="12185828"/>
    <n v="12890000"/>
    <n v="45372000"/>
    <n v="805456"/>
    <n v="32872522"/>
    <n v="0"/>
    <n v="0"/>
    <n v="0"/>
    <m/>
    <n v="0"/>
    <n v="0"/>
    <n v="0"/>
    <m/>
    <m/>
    <d v="2021-03-30T00:00:00"/>
    <n v="1"/>
    <s v="O"/>
    <n v="1"/>
    <n v="30"/>
    <n v="0"/>
    <m/>
    <m/>
    <m/>
    <m/>
    <m/>
    <m/>
    <n v="1"/>
    <n v="1"/>
    <m/>
    <m/>
    <n v="38370643"/>
    <s v="CREDITOS DE CONSUMO"/>
    <n v="0"/>
    <n v="0"/>
    <n v="890480123"/>
    <s v="UNIVERSIDAD DE CARTAGENA"/>
    <n v="5"/>
    <m/>
    <m/>
    <m/>
    <m/>
    <n v="1"/>
    <n v="7"/>
    <n v="2"/>
  </r>
  <r>
    <n v="0"/>
    <s v="C"/>
    <n v="9073639"/>
    <x v="0"/>
    <n v="4"/>
    <n v="17082"/>
    <d v="2020-03-12T00:00:00"/>
    <d v="2023-03-30T00:00:00"/>
    <n v="0"/>
    <n v="1"/>
    <n v="12"/>
    <n v="30"/>
    <n v="2"/>
    <n v="12185828"/>
    <n v="12890000"/>
    <n v="5889001"/>
    <n v="196122"/>
    <n v="4157951"/>
    <n v="0"/>
    <n v="0"/>
    <n v="0"/>
    <m/>
    <n v="0"/>
    <n v="0"/>
    <n v="0"/>
    <m/>
    <m/>
    <d v="2021-03-30T00:00:00"/>
    <n v="1"/>
    <s v="O"/>
    <n v="1"/>
    <n v="30"/>
    <n v="0"/>
    <m/>
    <m/>
    <m/>
    <m/>
    <m/>
    <m/>
    <n v="1"/>
    <n v="1"/>
    <m/>
    <m/>
    <n v="4853392"/>
    <s v="CREDITOS DE CONSUMO"/>
    <n v="0"/>
    <n v="0"/>
    <n v="890480123"/>
    <s v="UNIVERSIDAD DE CARTAGENA"/>
    <n v="5"/>
    <m/>
    <m/>
    <m/>
    <m/>
    <n v="1"/>
    <n v="7"/>
    <n v="2"/>
  </r>
  <r>
    <n v="0"/>
    <s v="C"/>
    <n v="9073639"/>
    <x v="0"/>
    <n v="4"/>
    <n v="17239"/>
    <d v="2020-06-01T00:00:00"/>
    <d v="2023-06-01T00:00:00"/>
    <n v="0"/>
    <n v="1"/>
    <n v="10"/>
    <n v="30"/>
    <n v="2"/>
    <n v="12185828"/>
    <n v="12890000"/>
    <n v="3000000"/>
    <n v="99909"/>
    <n v="2271551"/>
    <n v="0"/>
    <n v="0"/>
    <n v="0"/>
    <m/>
    <n v="0"/>
    <n v="0"/>
    <n v="0"/>
    <m/>
    <m/>
    <d v="2021-03-30T00:00:00"/>
    <n v="1"/>
    <s v="O"/>
    <n v="1"/>
    <n v="30"/>
    <n v="0"/>
    <m/>
    <m/>
    <m/>
    <m/>
    <m/>
    <m/>
    <n v="1"/>
    <n v="1"/>
    <m/>
    <m/>
    <n v="2651481"/>
    <s v="CREDITOS DE CONSUMO"/>
    <n v="0"/>
    <n v="0"/>
    <n v="890480123"/>
    <s v="UNIVERSIDAD DE CARTAGENA"/>
    <n v="5"/>
    <m/>
    <m/>
    <m/>
    <m/>
    <n v="1"/>
    <n v="7"/>
    <n v="2"/>
  </r>
  <r>
    <n v="0"/>
    <s v="C"/>
    <n v="9073639"/>
    <x v="0"/>
    <n v="4"/>
    <n v="17252"/>
    <d v="2020-06-16T00:00:00"/>
    <d v="2023-06-16T00:00:00"/>
    <n v="14"/>
    <n v="1"/>
    <n v="8"/>
    <n v="30"/>
    <n v="2"/>
    <n v="12185828"/>
    <n v="12890000"/>
    <n v="774428"/>
    <n v="25791"/>
    <n v="608134"/>
    <n v="2870"/>
    <n v="0"/>
    <n v="0"/>
    <m/>
    <n v="0"/>
    <n v="0"/>
    <n v="0"/>
    <m/>
    <m/>
    <d v="2021-03-30T00:00:00"/>
    <n v="1"/>
    <s v="O"/>
    <n v="1"/>
    <n v="30"/>
    <n v="1754"/>
    <m/>
    <m/>
    <m/>
    <m/>
    <m/>
    <m/>
    <n v="1"/>
    <n v="1"/>
    <m/>
    <m/>
    <n v="709848"/>
    <s v="CREDITOS DE CONSUMO"/>
    <n v="0"/>
    <n v="0"/>
    <n v="890480123"/>
    <s v="UNIVERSIDAD DE CARTAGENA"/>
    <n v="5"/>
    <m/>
    <m/>
    <m/>
    <m/>
    <n v="1"/>
    <n v="7"/>
    <n v="2"/>
  </r>
  <r>
    <n v="0"/>
    <s v="C"/>
    <n v="9073639"/>
    <x v="0"/>
    <n v="4"/>
    <n v="18103"/>
    <d v="2021-01-29T00:00:00"/>
    <d v="2025-01-30T00:00:00"/>
    <n v="0"/>
    <n v="1"/>
    <n v="2"/>
    <n v="30"/>
    <n v="2"/>
    <n v="9568969"/>
    <n v="10000000"/>
    <n v="5000000"/>
    <n v="125780"/>
    <n v="4827363"/>
    <n v="0"/>
    <n v="0"/>
    <n v="0"/>
    <m/>
    <n v="0"/>
    <n v="0"/>
    <n v="0"/>
    <m/>
    <m/>
    <d v="2021-03-30T00:00:00"/>
    <n v="1"/>
    <s v="O"/>
    <n v="1"/>
    <n v="30"/>
    <n v="0"/>
    <m/>
    <m/>
    <m/>
    <m/>
    <m/>
    <m/>
    <n v="1"/>
    <n v="1"/>
    <m/>
    <m/>
    <n v="5634767"/>
    <s v="CREDITOS DE CONSUMO"/>
    <n v="0"/>
    <n v="0"/>
    <n v="890480123"/>
    <s v="UNIVERSIDAD DE CARTAGENA"/>
    <n v="5"/>
    <m/>
    <m/>
    <m/>
    <m/>
    <n v="1"/>
    <n v="7"/>
    <n v="2"/>
  </r>
  <r>
    <n v="0"/>
    <s v="C"/>
    <n v="9073639"/>
    <x v="0"/>
    <n v="4"/>
    <n v="18159"/>
    <d v="2021-02-09T00:00:00"/>
    <d v="2021-06-28T00:00:00"/>
    <n v="0"/>
    <n v="1"/>
    <n v="1"/>
    <n v="30"/>
    <n v="2"/>
    <n v="13121400"/>
    <n v="13940000"/>
    <n v="3890000"/>
    <n v="42535"/>
    <n v="3846990"/>
    <n v="0"/>
    <n v="0"/>
    <n v="0"/>
    <m/>
    <n v="0"/>
    <n v="0"/>
    <n v="0"/>
    <n v="3890000"/>
    <n v="6"/>
    <d v="2021-03-30T00:00:00"/>
    <n v="1"/>
    <s v="O"/>
    <n v="1"/>
    <n v="30"/>
    <n v="0"/>
    <m/>
    <m/>
    <m/>
    <m/>
    <m/>
    <m/>
    <n v="1"/>
    <n v="1"/>
    <m/>
    <m/>
    <n v="4490422"/>
    <s v="CREDITOS DE CONSUMO"/>
    <n v="0"/>
    <n v="0"/>
    <n v="890480123"/>
    <s v="UNIVERSIDAD DE CARTAGENA"/>
    <n v="5"/>
    <m/>
    <m/>
    <m/>
    <m/>
    <n v="1"/>
    <n v="7"/>
    <n v="2"/>
  </r>
  <r>
    <n v="8137958"/>
    <s v="C"/>
    <n v="9074167"/>
    <x v="0"/>
    <n v="4"/>
    <n v="14305"/>
    <d v="2018-07-17T00:00:00"/>
    <d v="2025-07-17T00:00:00"/>
    <n v="13"/>
    <n v="1"/>
    <n v="31"/>
    <n v="30"/>
    <n v="2"/>
    <n v="17726461"/>
    <n v="19240000"/>
    <n v="15000000"/>
    <n v="312867"/>
    <n v="11301779"/>
    <n v="72332"/>
    <n v="0"/>
    <n v="0"/>
    <m/>
    <n v="0"/>
    <n v="0"/>
    <n v="0"/>
    <m/>
    <m/>
    <d v="2021-03-30T00:00:00"/>
    <n v="1"/>
    <s v="O"/>
    <n v="1"/>
    <n v="30"/>
    <n v="2124"/>
    <m/>
    <m/>
    <m/>
    <m/>
    <m/>
    <m/>
    <n v="1"/>
    <n v="1"/>
    <m/>
    <m/>
    <n v="3163821"/>
    <s v="CREDITOS DE CONSUMO"/>
    <n v="0"/>
    <n v="0"/>
    <n v="890480123"/>
    <s v="UNIVERSIDAD DE CARTAGENA"/>
    <n v="5"/>
    <m/>
    <m/>
    <m/>
    <m/>
    <n v="1"/>
    <n v="7"/>
    <n v="2"/>
  </r>
  <r>
    <n v="12831667"/>
    <s v="C"/>
    <n v="9074167"/>
    <x v="0"/>
    <n v="4"/>
    <n v="16609"/>
    <d v="2019-11-22T00:00:00"/>
    <d v="2026-11-30T00:00:00"/>
    <n v="0"/>
    <n v="1"/>
    <n v="16"/>
    <n v="30"/>
    <n v="2"/>
    <n v="17726461"/>
    <n v="19240000"/>
    <n v="20000000"/>
    <n v="417156"/>
    <n v="17820276"/>
    <n v="0"/>
    <n v="0"/>
    <n v="0"/>
    <m/>
    <n v="0"/>
    <n v="0"/>
    <n v="0"/>
    <m/>
    <m/>
    <d v="2021-03-30T00:00:00"/>
    <n v="1"/>
    <s v="O"/>
    <n v="1"/>
    <n v="30"/>
    <n v="0"/>
    <m/>
    <m/>
    <m/>
    <m/>
    <m/>
    <m/>
    <n v="1"/>
    <n v="1"/>
    <m/>
    <m/>
    <n v="4988609"/>
    <s v="CREDITOS DE CONSUMO"/>
    <n v="0"/>
    <n v="0"/>
    <n v="890480123"/>
    <s v="UNIVERSIDAD DE CARTAGENA"/>
    <n v="5"/>
    <m/>
    <m/>
    <m/>
    <m/>
    <n v="1"/>
    <n v="7"/>
    <n v="2"/>
  </r>
  <r>
    <n v="16228169"/>
    <s v="C"/>
    <n v="9074167"/>
    <x v="2"/>
    <n v="4"/>
    <n v="16684"/>
    <d v="2019-12-12T00:00:00"/>
    <d v="2024-12-30T00:00:00"/>
    <n v="0"/>
    <n v="1"/>
    <n v="15"/>
    <n v="30"/>
    <n v="2"/>
    <n v="9119963"/>
    <n v="9511000"/>
    <n v="28500000"/>
    <n v="593274"/>
    <n v="22537248"/>
    <n v="0"/>
    <n v="0"/>
    <n v="0"/>
    <m/>
    <n v="0"/>
    <n v="0"/>
    <n v="0"/>
    <m/>
    <m/>
    <d v="2021-03-31T00:00:00"/>
    <n v="9"/>
    <s v="O"/>
    <n v="1"/>
    <n v="30"/>
    <n v="0"/>
    <m/>
    <m/>
    <m/>
    <m/>
    <m/>
    <m/>
    <n v="1"/>
    <n v="1"/>
    <m/>
    <m/>
    <n v="6309079"/>
    <s v="CREDITOS DE CONSUMO"/>
    <n v="0"/>
    <n v="0"/>
    <m/>
    <m/>
    <n v="5"/>
    <m/>
    <m/>
    <m/>
    <m/>
    <n v="1"/>
    <n v="7"/>
    <n v="2"/>
  </r>
  <r>
    <n v="4337641"/>
    <s v="C"/>
    <n v="9074167"/>
    <x v="0"/>
    <n v="4"/>
    <n v="18319"/>
    <d v="2021-03-31T00:00:00"/>
    <d v="2021-04-30T00:00:00"/>
    <n v="0"/>
    <n v="1"/>
    <n v="0"/>
    <n v="30"/>
    <n v="2"/>
    <n v="23318977"/>
    <n v="25980000"/>
    <n v="6024000"/>
    <n v="6141061"/>
    <n v="6024000"/>
    <n v="0"/>
    <n v="0"/>
    <n v="0"/>
    <m/>
    <n v="0"/>
    <n v="0"/>
    <n v="0"/>
    <m/>
    <m/>
    <d v="2021-03-31T00:00:00"/>
    <n v="1"/>
    <s v="O"/>
    <n v="1"/>
    <n v="30"/>
    <n v="0"/>
    <m/>
    <m/>
    <m/>
    <m/>
    <m/>
    <m/>
    <n v="1"/>
    <n v="1"/>
    <m/>
    <m/>
    <n v="1686359"/>
    <s v="CREDITOS DE CONSUMO"/>
    <n v="0"/>
    <n v="0"/>
    <n v="890480123"/>
    <s v="UNIVERSIDAD DE CARTAGENA"/>
    <n v="5"/>
    <m/>
    <m/>
    <m/>
    <m/>
    <n v="1"/>
    <n v="7"/>
    <n v="2"/>
  </r>
  <r>
    <n v="24974155"/>
    <s v="C"/>
    <n v="9074800"/>
    <x v="0"/>
    <n v="4"/>
    <n v="17557"/>
    <d v="2020-09-04T00:00:00"/>
    <d v="2023-09-30T00:00:00"/>
    <n v="0"/>
    <n v="1"/>
    <n v="6"/>
    <n v="30"/>
    <n v="2"/>
    <n v="12185828"/>
    <n v="12890000"/>
    <n v="31678218"/>
    <n v="1054984"/>
    <n v="27162610"/>
    <n v="0"/>
    <n v="0"/>
    <n v="0"/>
    <m/>
    <n v="0"/>
    <n v="0"/>
    <n v="0"/>
    <m/>
    <m/>
    <d v="2021-03-30T00:00:00"/>
    <n v="9"/>
    <s v="O"/>
    <n v="1"/>
    <n v="30"/>
    <n v="0"/>
    <m/>
    <m/>
    <m/>
    <m/>
    <m/>
    <m/>
    <n v="1"/>
    <n v="1"/>
    <m/>
    <m/>
    <n v="2188455"/>
    <s v="CREDITOS DE CONSUMO"/>
    <n v="0"/>
    <n v="0"/>
    <n v="890480123"/>
    <s v="UNIVERSIDAD DE CARTAGENA"/>
    <n v="5"/>
    <m/>
    <m/>
    <m/>
    <m/>
    <n v="1"/>
    <n v="7"/>
    <n v="2"/>
  </r>
  <r>
    <n v="20283548"/>
    <s v="C"/>
    <n v="9074800"/>
    <x v="0"/>
    <n v="4"/>
    <n v="17964"/>
    <d v="2020-12-30T00:00:00"/>
    <d v="2027-02-28T00:00:00"/>
    <n v="0"/>
    <n v="1"/>
    <n v="3"/>
    <n v="30"/>
    <n v="2"/>
    <n v="9568969"/>
    <n v="10000000"/>
    <n v="22747147"/>
    <n v="408146"/>
    <n v="22060971"/>
    <n v="0"/>
    <n v="0"/>
    <n v="0"/>
    <m/>
    <n v="0"/>
    <n v="0"/>
    <n v="0"/>
    <m/>
    <m/>
    <d v="2021-03-30T00:00:00"/>
    <n v="9"/>
    <s v="O"/>
    <n v="1"/>
    <n v="30"/>
    <n v="0"/>
    <m/>
    <m/>
    <m/>
    <m/>
    <m/>
    <m/>
    <n v="1"/>
    <n v="1"/>
    <m/>
    <m/>
    <n v="1777423"/>
    <s v="CREDITOS DE CONSUMO"/>
    <n v="0"/>
    <n v="0"/>
    <n v="890480123"/>
    <s v="UNIVERSIDAD DE CARTAGENA"/>
    <n v="5"/>
    <m/>
    <m/>
    <m/>
    <m/>
    <n v="1"/>
    <n v="7"/>
    <n v="2"/>
  </r>
  <r>
    <n v="0"/>
    <s v="C"/>
    <n v="9074807"/>
    <x v="0"/>
    <n v="4"/>
    <n v="15486"/>
    <d v="2020-10-29T00:00:00"/>
    <d v="2023-06-30T00:00:00"/>
    <n v="0"/>
    <n v="1"/>
    <n v="5"/>
    <n v="30"/>
    <n v="2"/>
    <n v="17726461"/>
    <n v="19240000"/>
    <n v="10503478"/>
    <n v="414276"/>
    <n v="9167763"/>
    <n v="0"/>
    <n v="0"/>
    <n v="0"/>
    <m/>
    <n v="0"/>
    <n v="0"/>
    <n v="0"/>
    <m/>
    <m/>
    <d v="2021-03-30T00:00:00"/>
    <n v="1"/>
    <s v="O"/>
    <n v="1"/>
    <n v="30"/>
    <n v="0"/>
    <m/>
    <m/>
    <m/>
    <m/>
    <m/>
    <m/>
    <n v="1"/>
    <n v="1"/>
    <m/>
    <m/>
    <n v="13505856"/>
    <s v="CREDITOS DE CONSUMO"/>
    <n v="0"/>
    <n v="0"/>
    <n v="890480123"/>
    <s v="UNIVERSIDAD DE CARTAGENA"/>
    <n v="5"/>
    <m/>
    <m/>
    <m/>
    <m/>
    <n v="1"/>
    <n v="7"/>
    <n v="1"/>
  </r>
  <r>
    <n v="0"/>
    <s v="C"/>
    <n v="9074807"/>
    <x v="0"/>
    <n v="4"/>
    <n v="15487"/>
    <d v="2020-10-29T00:00:00"/>
    <d v="2022-05-30T00:00:00"/>
    <n v="0"/>
    <n v="1"/>
    <n v="5"/>
    <n v="30"/>
    <n v="2"/>
    <n v="12185828"/>
    <n v="12890000"/>
    <n v="1740549"/>
    <n v="101192"/>
    <n v="1314186"/>
    <n v="0"/>
    <n v="0"/>
    <n v="0"/>
    <m/>
    <n v="0"/>
    <n v="0"/>
    <n v="0"/>
    <m/>
    <m/>
    <d v="2021-03-30T00:00:00"/>
    <n v="1"/>
    <s v="O"/>
    <n v="1"/>
    <n v="30"/>
    <n v="0"/>
    <m/>
    <m/>
    <m/>
    <m/>
    <m/>
    <m/>
    <n v="1"/>
    <n v="1"/>
    <m/>
    <m/>
    <n v="1936046"/>
    <s v="CREDITOS DE CONSUMO"/>
    <n v="0"/>
    <n v="0"/>
    <n v="890480123"/>
    <s v="UNIVERSIDAD DE CARTAGENA"/>
    <n v="5"/>
    <m/>
    <m/>
    <m/>
    <m/>
    <n v="1"/>
    <n v="7"/>
    <n v="1"/>
  </r>
  <r>
    <n v="0"/>
    <s v="C"/>
    <n v="9077429"/>
    <x v="3"/>
    <n v="4"/>
    <n v="11262"/>
    <d v="2016-06-30T00:00:00"/>
    <d v="2021-06-30T00:00:00"/>
    <n v="0"/>
    <n v="1"/>
    <n v="57"/>
    <n v="30"/>
    <n v="2"/>
    <n v="13121400"/>
    <n v="13940000"/>
    <n v="34090000"/>
    <n v="777772"/>
    <n v="2255474"/>
    <n v="0"/>
    <n v="0"/>
    <n v="54590000"/>
    <s v="                              "/>
    <n v="0"/>
    <n v="0"/>
    <n v="0"/>
    <m/>
    <m/>
    <d v="2021-03-30T00:00:00"/>
    <n v="3"/>
    <s v="O"/>
    <n v="1"/>
    <n v="30"/>
    <n v="0"/>
    <m/>
    <m/>
    <m/>
    <m/>
    <m/>
    <m/>
    <n v="1"/>
    <n v="1"/>
    <m/>
    <m/>
    <n v="2281316"/>
    <s v="CREDITOS DE CONSUMO"/>
    <n v="0"/>
    <n v="0"/>
    <n v="890480123"/>
    <s v="UNIVERSIDAD DE CARTAGENA"/>
    <n v="5"/>
    <m/>
    <m/>
    <m/>
    <m/>
    <n v="1"/>
    <n v="7"/>
    <n v="2"/>
  </r>
  <r>
    <n v="0"/>
    <s v="C"/>
    <n v="9077429"/>
    <x v="0"/>
    <n v="4"/>
    <n v="15240"/>
    <d v="2019-02-07T00:00:00"/>
    <d v="2022-02-07T00:00:00"/>
    <n v="0"/>
    <n v="1"/>
    <n v="26"/>
    <n v="30"/>
    <n v="2"/>
    <n v="12185828"/>
    <n v="12890000"/>
    <n v="45942448"/>
    <n v="1530028"/>
    <n v="14318597"/>
    <n v="0"/>
    <n v="0"/>
    <n v="0"/>
    <m/>
    <n v="0"/>
    <n v="0"/>
    <n v="0"/>
    <m/>
    <m/>
    <d v="2021-03-30T00:00:00"/>
    <n v="1"/>
    <s v="O"/>
    <n v="1"/>
    <n v="30"/>
    <n v="0"/>
    <m/>
    <m/>
    <m/>
    <m/>
    <m/>
    <m/>
    <n v="1"/>
    <n v="1"/>
    <m/>
    <m/>
    <n v="14482652"/>
    <s v="CREDITOS DE CONSUMO"/>
    <n v="0"/>
    <n v="0"/>
    <n v="890480123"/>
    <s v="UNIVERSIDAD DE CARTAGENA"/>
    <n v="5"/>
    <m/>
    <m/>
    <m/>
    <m/>
    <n v="1"/>
    <n v="7"/>
    <n v="2"/>
  </r>
  <r>
    <n v="0"/>
    <s v="C"/>
    <n v="9077429"/>
    <x v="0"/>
    <n v="4"/>
    <n v="17878"/>
    <d v="2020-12-11T00:00:00"/>
    <d v="2025-12-30T00:00:00"/>
    <n v="0"/>
    <n v="1"/>
    <n v="3"/>
    <n v="30"/>
    <n v="2"/>
    <n v="16011168"/>
    <n v="17240000"/>
    <n v="45000000"/>
    <n v="1094580"/>
    <n v="43495549"/>
    <n v="0"/>
    <n v="0"/>
    <n v="0"/>
    <m/>
    <n v="0"/>
    <n v="0"/>
    <n v="0"/>
    <m/>
    <m/>
    <d v="2021-03-30T00:00:00"/>
    <n v="1"/>
    <s v="O"/>
    <n v="1"/>
    <n v="30"/>
    <n v="0"/>
    <m/>
    <m/>
    <m/>
    <m/>
    <m/>
    <m/>
    <n v="1"/>
    <n v="1"/>
    <m/>
    <m/>
    <n v="43993900"/>
    <s v="CREDITOS DE CONSUMO"/>
    <n v="0"/>
    <n v="0"/>
    <n v="890480123"/>
    <s v="UNIVERSIDAD DE CARTAGENA"/>
    <n v="5"/>
    <m/>
    <m/>
    <m/>
    <m/>
    <n v="1"/>
    <n v="7"/>
    <n v="2"/>
  </r>
  <r>
    <n v="0"/>
    <s v="C"/>
    <n v="9077429"/>
    <x v="0"/>
    <n v="4"/>
    <n v="550024654"/>
    <d v="2020-10-29T00:00:00"/>
    <d v="2023-11-30T00:00:00"/>
    <n v="0"/>
    <n v="1"/>
    <n v="4"/>
    <n v="30"/>
    <n v="2"/>
    <n v="22490513"/>
    <n v="24960000"/>
    <n v="70000"/>
    <n v="2691"/>
    <n v="64327"/>
    <n v="0"/>
    <n v="0"/>
    <n v="0"/>
    <m/>
    <n v="0"/>
    <n v="0"/>
    <n v="0"/>
    <m/>
    <m/>
    <d v="2021-03-30T00:00:00"/>
    <n v="1"/>
    <s v="O"/>
    <n v="1"/>
    <n v="30"/>
    <n v="0"/>
    <m/>
    <m/>
    <m/>
    <m/>
    <m/>
    <m/>
    <n v="1"/>
    <n v="1"/>
    <m/>
    <m/>
    <n v="65064"/>
    <s v="CREDITOS DE CONSUMO"/>
    <n v="0"/>
    <n v="0"/>
    <n v="890480123"/>
    <s v="UNIVERSIDAD DE CARTAGENA"/>
    <n v="5"/>
    <m/>
    <m/>
    <m/>
    <m/>
    <n v="2"/>
    <n v="7"/>
    <n v="2"/>
  </r>
  <r>
    <n v="0"/>
    <s v="C"/>
    <n v="9077429"/>
    <x v="0"/>
    <n v="4"/>
    <n v="550025532"/>
    <d v="2021-02-28T00:00:00"/>
    <d v="2021-04-30T00:00:00"/>
    <n v="0"/>
    <n v="1"/>
    <n v="0"/>
    <n v="30"/>
    <n v="2"/>
    <n v="0"/>
    <n v="0"/>
    <n v="6000"/>
    <n v="6000"/>
    <n v="31"/>
    <n v="0"/>
    <n v="0"/>
    <n v="0"/>
    <m/>
    <n v="0"/>
    <n v="0"/>
    <n v="0"/>
    <m/>
    <m/>
    <d v="2021-03-30T00:00:00"/>
    <n v="1"/>
    <s v="O"/>
    <n v="1"/>
    <n v="30"/>
    <n v="0"/>
    <m/>
    <m/>
    <m/>
    <m/>
    <m/>
    <m/>
    <n v="1"/>
    <n v="1"/>
    <m/>
    <m/>
    <n v="32"/>
    <s v="CREDITOS DE CONSUMO"/>
    <n v="0"/>
    <n v="0"/>
    <n v="890480123"/>
    <s v="UNIVERSIDAD DE CARTAGENA"/>
    <n v="5"/>
    <m/>
    <m/>
    <m/>
    <m/>
    <n v="2"/>
    <n v="7"/>
    <n v="2"/>
  </r>
  <r>
    <n v="0"/>
    <s v="C"/>
    <n v="9077429"/>
    <x v="0"/>
    <n v="4"/>
    <n v="550025719"/>
    <d v="2021-03-31T00:00:00"/>
    <d v="2021-05-30T00:00:00"/>
    <n v="0"/>
    <n v="1"/>
    <n v="0"/>
    <n v="30"/>
    <n v="2"/>
    <n v="0"/>
    <n v="0"/>
    <n v="6000"/>
    <n v="6000"/>
    <n v="6000"/>
    <n v="0"/>
    <n v="0"/>
    <n v="0"/>
    <m/>
    <n v="0"/>
    <n v="0"/>
    <n v="0"/>
    <m/>
    <m/>
    <d v="2021-03-31T00:00:00"/>
    <n v="1"/>
    <s v="O"/>
    <n v="1"/>
    <n v="30"/>
    <n v="0"/>
    <m/>
    <m/>
    <m/>
    <m/>
    <m/>
    <m/>
    <n v="1"/>
    <n v="1"/>
    <m/>
    <m/>
    <n v="6069"/>
    <s v="CREDITOS DE CONSUMO"/>
    <n v="0"/>
    <n v="0"/>
    <n v="890480123"/>
    <s v="UNIVERSIDAD DE CARTAGENA"/>
    <n v="5"/>
    <m/>
    <m/>
    <m/>
    <m/>
    <n v="2"/>
    <n v="7"/>
    <n v="2"/>
  </r>
  <r>
    <n v="3570669"/>
    <s v="C"/>
    <n v="9078317"/>
    <x v="11"/>
    <n v="4"/>
    <n v="14149"/>
    <d v="2020-10-29T00:00:00"/>
    <d v="2023-09-20T00:00:00"/>
    <n v="0"/>
    <n v="1"/>
    <n v="4"/>
    <n v="30"/>
    <n v="2"/>
    <n v="13121400"/>
    <n v="13940000"/>
    <n v="19348265"/>
    <n v="684458"/>
    <n v="17095624"/>
    <n v="0"/>
    <n v="0"/>
    <n v="80000000"/>
    <s v="                              "/>
    <n v="0"/>
    <n v="0"/>
    <n v="0"/>
    <m/>
    <m/>
    <d v="2021-03-30T00:00:00"/>
    <n v="3"/>
    <s v="O"/>
    <n v="1"/>
    <n v="30"/>
    <n v="0"/>
    <m/>
    <m/>
    <m/>
    <m/>
    <m/>
    <m/>
    <n v="1"/>
    <n v="1"/>
    <m/>
    <m/>
    <n v="13524955"/>
    <s v="CREDITOS DE CONSUMO"/>
    <n v="0"/>
    <n v="0"/>
    <m/>
    <m/>
    <n v="5"/>
    <m/>
    <m/>
    <m/>
    <m/>
    <n v="1"/>
    <n v="7"/>
    <n v="1"/>
  </r>
  <r>
    <n v="12977"/>
    <s v="C"/>
    <n v="9078317"/>
    <x v="0"/>
    <n v="4"/>
    <n v="550023845"/>
    <d v="2020-05-06T00:00:00"/>
    <d v="2023-05-30T00:00:00"/>
    <n v="0"/>
    <n v="1"/>
    <n v="10"/>
    <n v="30"/>
    <n v="2"/>
    <n v="23318977"/>
    <n v="25980000"/>
    <n v="79000"/>
    <n v="3094"/>
    <n v="62131"/>
    <n v="0"/>
    <n v="0"/>
    <n v="0"/>
    <m/>
    <n v="0"/>
    <n v="0"/>
    <n v="0"/>
    <m/>
    <m/>
    <d v="2021-03-30T00:00:00"/>
    <n v="1"/>
    <s v="O"/>
    <n v="1"/>
    <n v="30"/>
    <n v="0"/>
    <m/>
    <m/>
    <m/>
    <m/>
    <m/>
    <m/>
    <n v="1"/>
    <n v="1"/>
    <m/>
    <m/>
    <n v="49154"/>
    <s v="CREDITOS DE CONSUMO"/>
    <n v="0"/>
    <n v="0"/>
    <n v="890480123"/>
    <s v="UNIVERSIDAD DE CARTAGENA"/>
    <n v="5"/>
    <m/>
    <m/>
    <m/>
    <m/>
    <n v="2"/>
    <n v="7"/>
    <n v="2"/>
  </r>
  <r>
    <n v="1253"/>
    <s v="C"/>
    <n v="9078317"/>
    <x v="0"/>
    <n v="4"/>
    <n v="550025743"/>
    <d v="2021-03-31T00:00:00"/>
    <d v="2021-05-30T00:00:00"/>
    <n v="0"/>
    <n v="1"/>
    <n v="0"/>
    <n v="30"/>
    <n v="2"/>
    <n v="0"/>
    <n v="0"/>
    <n v="6000"/>
    <n v="6000"/>
    <n v="6000"/>
    <n v="0"/>
    <n v="0"/>
    <n v="0"/>
    <m/>
    <n v="0"/>
    <n v="0"/>
    <n v="0"/>
    <m/>
    <m/>
    <d v="2021-03-31T00:00:00"/>
    <n v="1"/>
    <s v="O"/>
    <n v="1"/>
    <n v="30"/>
    <n v="0"/>
    <m/>
    <m/>
    <m/>
    <m/>
    <m/>
    <m/>
    <n v="1"/>
    <n v="1"/>
    <m/>
    <m/>
    <n v="4747"/>
    <s v="CREDITOS DE CONSUMO"/>
    <n v="0"/>
    <n v="0"/>
    <n v="890480123"/>
    <s v="UNIVERSIDAD DE CARTAGENA"/>
    <n v="5"/>
    <m/>
    <m/>
    <m/>
    <m/>
    <n v="2"/>
    <n v="7"/>
    <n v="2"/>
  </r>
  <r>
    <n v="0"/>
    <s v="C"/>
    <n v="9078388"/>
    <x v="0"/>
    <n v="4"/>
    <n v="17384"/>
    <d v="2020-07-24T00:00:00"/>
    <d v="2024-07-30T00:00:00"/>
    <n v="0"/>
    <n v="1"/>
    <n v="8"/>
    <n v="30"/>
    <n v="2"/>
    <n v="17726461"/>
    <n v="19240000"/>
    <n v="30000000"/>
    <n v="876968"/>
    <n v="26341024"/>
    <n v="0"/>
    <n v="0"/>
    <n v="0"/>
    <m/>
    <n v="0"/>
    <n v="0"/>
    <n v="0"/>
    <m/>
    <m/>
    <d v="2021-03-30T00:00:00"/>
    <n v="1"/>
    <s v="O"/>
    <n v="1"/>
    <n v="30"/>
    <n v="0"/>
    <m/>
    <m/>
    <m/>
    <m/>
    <m/>
    <m/>
    <n v="1"/>
    <n v="1"/>
    <m/>
    <m/>
    <n v="54360801"/>
    <s v="CREDITOS DE CONSUMO"/>
    <n v="0"/>
    <n v="0"/>
    <n v="890480123"/>
    <s v="UNIVERSIDAD DE CARTAGENA"/>
    <n v="5"/>
    <m/>
    <m/>
    <m/>
    <m/>
    <n v="1"/>
    <n v="7"/>
    <n v="2"/>
  </r>
  <r>
    <n v="0"/>
    <s v="C"/>
    <n v="9078708"/>
    <x v="0"/>
    <n v="4"/>
    <n v="15378"/>
    <d v="2020-10-29T00:00:00"/>
    <d v="2024-05-30T00:00:00"/>
    <n v="0"/>
    <n v="1"/>
    <n v="5"/>
    <n v="30"/>
    <n v="2"/>
    <n v="17726461"/>
    <n v="19240000"/>
    <n v="3191436"/>
    <n v="100799"/>
    <n v="2914752"/>
    <n v="0"/>
    <n v="0"/>
    <n v="0"/>
    <m/>
    <n v="0"/>
    <n v="0"/>
    <n v="0"/>
    <m/>
    <m/>
    <d v="2021-03-30T00:00:00"/>
    <n v="1"/>
    <s v="O"/>
    <n v="1"/>
    <n v="30"/>
    <n v="0"/>
    <m/>
    <m/>
    <m/>
    <m/>
    <m/>
    <m/>
    <n v="1"/>
    <n v="1"/>
    <m/>
    <m/>
    <n v="9689424"/>
    <s v="CREDITOS DE CONSUMO"/>
    <n v="0"/>
    <n v="0"/>
    <n v="890480123"/>
    <s v="UNIVERSIDAD DE CARTAGENA"/>
    <n v="5"/>
    <m/>
    <m/>
    <m/>
    <m/>
    <n v="1"/>
    <n v="7"/>
    <n v="1"/>
  </r>
  <r>
    <n v="0"/>
    <s v="C"/>
    <n v="9078708"/>
    <x v="0"/>
    <n v="4"/>
    <n v="17729"/>
    <d v="2020-10-19T00:00:00"/>
    <d v="2021-10-30T00:00:00"/>
    <n v="0"/>
    <n v="1"/>
    <n v="5"/>
    <n v="30"/>
    <n v="2"/>
    <n v="12185828"/>
    <n v="12890000"/>
    <n v="4014748"/>
    <n v="357055"/>
    <n v="2400142"/>
    <n v="0"/>
    <n v="0"/>
    <n v="0"/>
    <m/>
    <n v="0"/>
    <n v="0"/>
    <n v="0"/>
    <m/>
    <m/>
    <d v="2021-03-30T00:00:00"/>
    <n v="1"/>
    <s v="O"/>
    <n v="1"/>
    <n v="30"/>
    <n v="0"/>
    <m/>
    <m/>
    <m/>
    <m/>
    <m/>
    <m/>
    <n v="1"/>
    <n v="1"/>
    <m/>
    <m/>
    <n v="7978721"/>
    <s v="CREDITOS DE CONSUMO"/>
    <n v="0"/>
    <n v="0"/>
    <n v="890480123"/>
    <s v="UNIVERSIDAD DE CARTAGENA"/>
    <n v="5"/>
    <m/>
    <m/>
    <m/>
    <m/>
    <n v="1"/>
    <n v="7"/>
    <n v="2"/>
  </r>
  <r>
    <n v="0"/>
    <s v="C"/>
    <n v="9080692"/>
    <x v="0"/>
    <n v="4"/>
    <n v="550025341"/>
    <d v="2021-01-31T00:00:00"/>
    <d v="2021-03-28T00:00:00"/>
    <n v="0"/>
    <n v="1"/>
    <n v="0"/>
    <n v="30"/>
    <n v="2"/>
    <n v="0"/>
    <n v="0"/>
    <n v="6000"/>
    <n v="6000"/>
    <n v="6000"/>
    <n v="0"/>
    <n v="0"/>
    <n v="0"/>
    <m/>
    <n v="0"/>
    <n v="0"/>
    <n v="0"/>
    <m/>
    <m/>
    <d v="2021-02-28T00:00:00"/>
    <n v="1"/>
    <s v="O"/>
    <n v="1"/>
    <n v="30"/>
    <n v="0"/>
    <m/>
    <m/>
    <m/>
    <m/>
    <m/>
    <m/>
    <n v="1"/>
    <n v="1"/>
    <m/>
    <m/>
    <n v="70081"/>
    <s v="CREDITOS DE CONSUMO"/>
    <n v="0"/>
    <n v="0"/>
    <n v="890480123"/>
    <s v="UNIVERSIDAD DE CARTAGENA"/>
    <n v="5"/>
    <m/>
    <m/>
    <m/>
    <m/>
    <n v="2"/>
    <n v="7"/>
    <n v="2"/>
  </r>
  <r>
    <n v="0"/>
    <s v="C"/>
    <n v="9080692"/>
    <x v="0"/>
    <n v="4"/>
    <n v="550025379"/>
    <d v="2021-02-08T00:00:00"/>
    <d v="2024-02-28T00:00:00"/>
    <n v="0"/>
    <n v="1"/>
    <n v="0"/>
    <n v="30"/>
    <n v="2"/>
    <n v="22490513"/>
    <n v="24960000"/>
    <n v="900000"/>
    <n v="34600"/>
    <n v="900000"/>
    <n v="16860"/>
    <n v="0"/>
    <n v="0"/>
    <m/>
    <n v="0"/>
    <n v="0"/>
    <n v="0"/>
    <m/>
    <m/>
    <d v="2021-02-28T00:00:00"/>
    <n v="1"/>
    <s v="O"/>
    <n v="1"/>
    <n v="30"/>
    <n v="0"/>
    <m/>
    <m/>
    <m/>
    <m/>
    <m/>
    <m/>
    <n v="1"/>
    <n v="1"/>
    <m/>
    <m/>
    <n v="10512139"/>
    <s v="CREDITOS DE CONSUMO"/>
    <n v="0"/>
    <n v="0"/>
    <n v="890480123"/>
    <s v="UNIVERSIDAD DE CARTAGENA"/>
    <n v="5"/>
    <m/>
    <m/>
    <m/>
    <m/>
    <n v="2"/>
    <n v="7"/>
    <n v="2"/>
  </r>
  <r>
    <n v="0"/>
    <s v="C"/>
    <n v="9080692"/>
    <x v="0"/>
    <n v="4"/>
    <n v="550025380"/>
    <d v="2021-02-08T00:00:00"/>
    <d v="2024-02-28T00:00:00"/>
    <n v="0"/>
    <n v="1"/>
    <n v="0"/>
    <n v="30"/>
    <n v="2"/>
    <n v="22490513"/>
    <n v="24960000"/>
    <n v="100000"/>
    <n v="3844"/>
    <n v="100000"/>
    <n v="1860"/>
    <n v="0"/>
    <n v="0"/>
    <m/>
    <n v="0"/>
    <n v="0"/>
    <n v="0"/>
    <m/>
    <m/>
    <d v="2021-02-28T00:00:00"/>
    <n v="1"/>
    <s v="O"/>
    <n v="1"/>
    <n v="30"/>
    <n v="0"/>
    <m/>
    <m/>
    <m/>
    <m/>
    <m/>
    <m/>
    <n v="1"/>
    <n v="1"/>
    <m/>
    <m/>
    <n v="1168016"/>
    <s v="CREDITOS DE CONSUMO"/>
    <n v="0"/>
    <n v="0"/>
    <n v="890480123"/>
    <s v="UNIVERSIDAD DE CARTAGENA"/>
    <n v="5"/>
    <m/>
    <m/>
    <m/>
    <m/>
    <n v="2"/>
    <n v="7"/>
    <n v="2"/>
  </r>
  <r>
    <n v="0"/>
    <s v="C"/>
    <n v="9080692"/>
    <x v="0"/>
    <n v="4"/>
    <n v="550025383"/>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n v="9080692"/>
    <x v="0"/>
    <n v="4"/>
    <n v="550025384"/>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n v="9080692"/>
    <x v="0"/>
    <n v="4"/>
    <n v="550025410"/>
    <d v="2021-02-18T00:00:00"/>
    <d v="2024-03-28T00:00:00"/>
    <n v="0"/>
    <n v="1"/>
    <n v="0"/>
    <n v="30"/>
    <n v="2"/>
    <n v="22490513"/>
    <n v="24960000"/>
    <n v="600000"/>
    <n v="23066"/>
    <n v="600000"/>
    <n v="750"/>
    <n v="0"/>
    <n v="0"/>
    <m/>
    <n v="0"/>
    <n v="0"/>
    <n v="0"/>
    <m/>
    <m/>
    <d v="2021-03-28T00:00:00"/>
    <n v="1"/>
    <s v="O"/>
    <n v="1"/>
    <n v="30"/>
    <n v="0"/>
    <m/>
    <m/>
    <m/>
    <m/>
    <m/>
    <m/>
    <n v="1"/>
    <n v="1"/>
    <m/>
    <m/>
    <n v="7008093"/>
    <s v="CREDITOS DE CONSUMO"/>
    <n v="0"/>
    <n v="0"/>
    <n v="890480123"/>
    <s v="UNIVERSIDAD DE CARTAGENA"/>
    <n v="5"/>
    <m/>
    <m/>
    <m/>
    <m/>
    <n v="2"/>
    <n v="7"/>
    <n v="2"/>
  </r>
  <r>
    <n v="0"/>
    <s v="C"/>
    <n v="9080692"/>
    <x v="0"/>
    <n v="4"/>
    <n v="550025411"/>
    <d v="2021-02-18T00:00:00"/>
    <d v="2024-03-28T00:00:00"/>
    <n v="0"/>
    <n v="1"/>
    <n v="0"/>
    <n v="30"/>
    <n v="2"/>
    <n v="22490513"/>
    <n v="24960000"/>
    <n v="380000"/>
    <n v="14609"/>
    <n v="380000"/>
    <n v="474"/>
    <n v="0"/>
    <n v="0"/>
    <m/>
    <n v="0"/>
    <n v="0"/>
    <n v="0"/>
    <m/>
    <m/>
    <d v="2021-03-28T00:00:00"/>
    <n v="1"/>
    <s v="O"/>
    <n v="1"/>
    <n v="30"/>
    <n v="0"/>
    <m/>
    <m/>
    <m/>
    <m/>
    <m/>
    <m/>
    <n v="1"/>
    <n v="1"/>
    <m/>
    <m/>
    <n v="4438459"/>
    <s v="CREDITOS DE CONSUMO"/>
    <n v="0"/>
    <n v="0"/>
    <n v="890480123"/>
    <s v="UNIVERSIDAD DE CARTAGENA"/>
    <n v="5"/>
    <m/>
    <m/>
    <m/>
    <m/>
    <n v="2"/>
    <n v="7"/>
    <n v="2"/>
  </r>
  <r>
    <n v="0"/>
    <s v="C"/>
    <n v="9080692"/>
    <x v="0"/>
    <n v="4"/>
    <n v="550025414"/>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0"/>
    <s v="C"/>
    <n v="9080692"/>
    <x v="0"/>
    <n v="4"/>
    <n v="550025415"/>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46114780"/>
    <s v="C"/>
    <n v="9081385"/>
    <x v="0"/>
    <n v="4"/>
    <n v="17796"/>
    <d v="2020-11-07T00:00:00"/>
    <d v="2026-09-30T00:00:00"/>
    <n v="0"/>
    <n v="1"/>
    <n v="8"/>
    <n v="30"/>
    <n v="2"/>
    <n v="16011168"/>
    <n v="17240000"/>
    <n v="50279218"/>
    <n v="1109624"/>
    <n v="46114780"/>
    <n v="0"/>
    <n v="0"/>
    <n v="0"/>
    <m/>
    <n v="0"/>
    <n v="0"/>
    <n v="0"/>
    <m/>
    <m/>
    <d v="2021-03-30T00:00:00"/>
    <n v="1"/>
    <s v="O"/>
    <n v="1"/>
    <n v="30"/>
    <n v="0"/>
    <m/>
    <m/>
    <m/>
    <m/>
    <m/>
    <m/>
    <n v="1"/>
    <n v="1"/>
    <m/>
    <m/>
    <n v="0"/>
    <s v="CREDITOS DE CONSUMO"/>
    <n v="0"/>
    <n v="0"/>
    <n v="890480123"/>
    <s v="UNIVERSIDAD DE CARTAGENA"/>
    <n v="5"/>
    <m/>
    <m/>
    <m/>
    <m/>
    <n v="1"/>
    <n v="7"/>
    <n v="2"/>
  </r>
  <r>
    <n v="0"/>
    <s v="C"/>
    <n v="9081835"/>
    <x v="0"/>
    <n v="4"/>
    <n v="17822"/>
    <d v="2020-11-20T00:00:00"/>
    <d v="2023-11-30T00:00:00"/>
    <n v="0"/>
    <n v="1"/>
    <n v="4"/>
    <n v="30"/>
    <n v="2"/>
    <n v="9568969"/>
    <n v="10000000"/>
    <n v="5000000"/>
    <n v="160326"/>
    <n v="4462966"/>
    <n v="29650"/>
    <n v="0"/>
    <n v="0"/>
    <m/>
    <n v="0"/>
    <n v="0"/>
    <n v="0"/>
    <m/>
    <m/>
    <d v="2021-03-05T00:00:00"/>
    <n v="1"/>
    <s v="O"/>
    <n v="1"/>
    <n v="30"/>
    <n v="0"/>
    <m/>
    <m/>
    <m/>
    <m/>
    <m/>
    <m/>
    <n v="1"/>
    <n v="1"/>
    <m/>
    <m/>
    <n v="17676496"/>
    <s v="CREDITOS DE CONSUMO"/>
    <n v="0"/>
    <n v="0"/>
    <n v="890480123"/>
    <s v="UNIVERSIDAD DE CARTAGENA"/>
    <n v="5"/>
    <m/>
    <m/>
    <m/>
    <m/>
    <n v="1"/>
    <n v="7"/>
    <n v="2"/>
  </r>
  <r>
    <n v="52216446"/>
    <s v="C"/>
    <n v="9081879"/>
    <x v="0"/>
    <n v="4"/>
    <n v="14591"/>
    <d v="2018-09-14T00:00:00"/>
    <d v="2025-09-14T00:00:00"/>
    <n v="0"/>
    <n v="1"/>
    <n v="32"/>
    <n v="30"/>
    <n v="2"/>
    <n v="17726461"/>
    <n v="19240000"/>
    <n v="93700000"/>
    <n v="1954377"/>
    <n v="70426698"/>
    <n v="0"/>
    <n v="0"/>
    <n v="0"/>
    <m/>
    <n v="0"/>
    <n v="0"/>
    <n v="0"/>
    <m/>
    <m/>
    <d v="2021-03-30T00:00:00"/>
    <n v="1"/>
    <s v="O"/>
    <n v="1"/>
    <n v="30"/>
    <n v="0"/>
    <m/>
    <m/>
    <m/>
    <m/>
    <m/>
    <m/>
    <n v="1"/>
    <n v="1"/>
    <m/>
    <m/>
    <n v="18210252"/>
    <s v="CREDITOS DE CONSUMO"/>
    <n v="0"/>
    <n v="0"/>
    <n v="890480123"/>
    <s v="UNIVERSIDAD DE CARTAGENA"/>
    <n v="5"/>
    <m/>
    <m/>
    <m/>
    <m/>
    <n v="1"/>
    <n v="7"/>
    <n v="2"/>
  </r>
  <r>
    <n v="16029998"/>
    <s v="C"/>
    <n v="9081879"/>
    <x v="0"/>
    <n v="4"/>
    <n v="16234"/>
    <d v="2019-09-05T00:00:00"/>
    <d v="2026-09-05T00:00:00"/>
    <n v="0"/>
    <n v="1"/>
    <n v="19"/>
    <n v="30"/>
    <n v="2"/>
    <n v="12185828"/>
    <n v="12890000"/>
    <n v="25755100"/>
    <n v="457211"/>
    <n v="21620388"/>
    <n v="0"/>
    <n v="0"/>
    <n v="0"/>
    <m/>
    <n v="0"/>
    <n v="0"/>
    <n v="0"/>
    <m/>
    <m/>
    <d v="2021-03-30T00:00:00"/>
    <n v="9"/>
    <s v="O"/>
    <n v="1"/>
    <n v="30"/>
    <n v="0"/>
    <m/>
    <m/>
    <m/>
    <m/>
    <m/>
    <m/>
    <n v="1"/>
    <n v="1"/>
    <m/>
    <m/>
    <n v="5590390"/>
    <s v="CREDITOS DE CONSUMO"/>
    <n v="0"/>
    <n v="0"/>
    <n v="890480123"/>
    <s v="UNIVERSIDAD DE CARTAGENA"/>
    <n v="5"/>
    <m/>
    <m/>
    <m/>
    <m/>
    <n v="1"/>
    <n v="7"/>
    <n v="2"/>
  </r>
  <r>
    <n v="1095752"/>
    <s v="C"/>
    <n v="9081879"/>
    <x v="0"/>
    <n v="4"/>
    <n v="16235"/>
    <d v="2019-09-05T00:00:00"/>
    <d v="2022-09-05T00:00:00"/>
    <n v="0"/>
    <n v="1"/>
    <n v="19"/>
    <n v="30"/>
    <n v="2"/>
    <n v="12185828"/>
    <n v="12890000"/>
    <n v="2958000"/>
    <n v="98511"/>
    <n v="1477890"/>
    <n v="0"/>
    <n v="0"/>
    <n v="0"/>
    <m/>
    <n v="0"/>
    <n v="0"/>
    <n v="0"/>
    <m/>
    <m/>
    <d v="2021-03-30T00:00:00"/>
    <n v="1"/>
    <s v="O"/>
    <n v="1"/>
    <n v="30"/>
    <n v="0"/>
    <m/>
    <m/>
    <m/>
    <m/>
    <m/>
    <m/>
    <n v="1"/>
    <n v="1"/>
    <m/>
    <m/>
    <n v="382138"/>
    <s v="CREDITOS DE CONSUMO"/>
    <n v="0"/>
    <n v="0"/>
    <n v="890480123"/>
    <s v="UNIVERSIDAD DE CARTAGENA"/>
    <n v="5"/>
    <m/>
    <m/>
    <m/>
    <m/>
    <n v="1"/>
    <n v="7"/>
    <n v="2"/>
  </r>
  <r>
    <n v="0"/>
    <s v="C"/>
    <n v="9082001"/>
    <x v="0"/>
    <n v="4"/>
    <n v="17479"/>
    <d v="2020-08-21T00:00:00"/>
    <d v="2025-09-30T00:00:00"/>
    <n v="0"/>
    <n v="1"/>
    <n v="6"/>
    <n v="30"/>
    <n v="2"/>
    <n v="17726461"/>
    <n v="19240000"/>
    <n v="20786937"/>
    <n v="524763"/>
    <n v="19429625"/>
    <n v="0"/>
    <n v="0"/>
    <n v="0"/>
    <m/>
    <n v="0"/>
    <n v="0"/>
    <n v="0"/>
    <m/>
    <m/>
    <d v="2021-03-30T00:00:00"/>
    <n v="1"/>
    <s v="O"/>
    <n v="1"/>
    <n v="30"/>
    <n v="0"/>
    <m/>
    <m/>
    <m/>
    <m/>
    <m/>
    <m/>
    <n v="1"/>
    <n v="1"/>
    <m/>
    <m/>
    <n v="21073207"/>
    <s v="CREDITOS DE CONSUMO"/>
    <n v="0"/>
    <n v="0"/>
    <n v="890480123"/>
    <s v="UNIVERSIDAD DE CARTAGENA"/>
    <n v="5"/>
    <m/>
    <m/>
    <m/>
    <m/>
    <n v="1"/>
    <n v="7"/>
    <n v="2"/>
  </r>
  <r>
    <n v="0"/>
    <s v="C"/>
    <n v="9083100"/>
    <x v="0"/>
    <n v="4"/>
    <n v="17322"/>
    <d v="2020-06-30T00:00:00"/>
    <d v="2023-06-30T00:00:00"/>
    <n v="30"/>
    <n v="1"/>
    <n v="7"/>
    <n v="30"/>
    <n v="2"/>
    <n v="12185828"/>
    <n v="12890000"/>
    <n v="2221116"/>
    <n v="73970"/>
    <n v="1801390"/>
    <n v="18240"/>
    <n v="0"/>
    <n v="0"/>
    <m/>
    <n v="0"/>
    <n v="0"/>
    <n v="0"/>
    <m/>
    <m/>
    <d v="2021-03-30T00:00:00"/>
    <n v="9"/>
    <s v="O"/>
    <n v="1"/>
    <n v="30"/>
    <n v="62260"/>
    <m/>
    <m/>
    <m/>
    <m/>
    <m/>
    <m/>
    <n v="1"/>
    <n v="1"/>
    <m/>
    <m/>
    <n v="5163163"/>
    <s v="CREDITOS DE CONSUMO"/>
    <n v="0"/>
    <n v="0"/>
    <n v="890480123"/>
    <s v="UNIVERSIDAD DE CARTAGENA"/>
    <n v="5"/>
    <m/>
    <m/>
    <m/>
    <m/>
    <n v="1"/>
    <n v="7"/>
    <n v="2"/>
  </r>
  <r>
    <n v="0"/>
    <s v="C"/>
    <n v="9083100"/>
    <x v="0"/>
    <n v="4"/>
    <n v="17472"/>
    <d v="2020-08-19T00:00:00"/>
    <d v="2022-09-30T00:00:00"/>
    <n v="0"/>
    <n v="1"/>
    <n v="6"/>
    <n v="30"/>
    <n v="2"/>
    <n v="15881442"/>
    <n v="17090000"/>
    <n v="2000000"/>
    <n v="97813"/>
    <n v="1557187"/>
    <n v="0"/>
    <n v="0"/>
    <n v="0"/>
    <m/>
    <n v="0"/>
    <n v="0"/>
    <n v="0"/>
    <m/>
    <m/>
    <d v="2021-03-30T00:00:00"/>
    <n v="1"/>
    <s v="O"/>
    <n v="1"/>
    <n v="30"/>
    <n v="0"/>
    <m/>
    <m/>
    <m/>
    <m/>
    <m/>
    <m/>
    <n v="1"/>
    <n v="1"/>
    <m/>
    <m/>
    <n v="4463226"/>
    <s v="CREDITOS DE CONSUMO"/>
    <n v="0"/>
    <n v="0"/>
    <n v="890480123"/>
    <s v="UNIVERSIDAD DE CARTAGENA"/>
    <n v="5"/>
    <m/>
    <m/>
    <m/>
    <m/>
    <n v="1"/>
    <n v="7"/>
    <n v="2"/>
  </r>
  <r>
    <n v="0"/>
    <s v="C"/>
    <n v="9083100"/>
    <x v="0"/>
    <n v="4"/>
    <n v="18274"/>
    <d v="2021-03-18T00:00:00"/>
    <d v="2021-10-30T00:00:00"/>
    <n v="0"/>
    <n v="1"/>
    <n v="0"/>
    <n v="30"/>
    <n v="2"/>
    <n v="12185828"/>
    <n v="12890000"/>
    <n v="445000"/>
    <n v="66180"/>
    <n v="445000"/>
    <n v="0"/>
    <n v="0"/>
    <n v="0"/>
    <m/>
    <n v="0"/>
    <n v="0"/>
    <n v="0"/>
    <m/>
    <m/>
    <d v="2021-03-30T00:00:00"/>
    <n v="1"/>
    <s v="O"/>
    <n v="1"/>
    <n v="30"/>
    <n v="0"/>
    <m/>
    <m/>
    <m/>
    <m/>
    <m/>
    <m/>
    <n v="1"/>
    <n v="1"/>
    <m/>
    <m/>
    <n v="1275464"/>
    <s v="CREDITOS DE CONSUMO"/>
    <n v="0"/>
    <n v="0"/>
    <n v="890480123"/>
    <s v="UNIVERSIDAD DE CARTAGENA"/>
    <n v="5"/>
    <m/>
    <m/>
    <m/>
    <m/>
    <n v="1"/>
    <n v="7"/>
    <n v="2"/>
  </r>
  <r>
    <n v="0"/>
    <s v="C"/>
    <n v="9083115"/>
    <x v="0"/>
    <n v="4"/>
    <n v="550025727"/>
    <d v="2021-03-31T00:00:00"/>
    <d v="2021-05-30T00:00:00"/>
    <n v="0"/>
    <n v="1"/>
    <n v="0"/>
    <n v="30"/>
    <n v="2"/>
    <n v="0"/>
    <n v="0"/>
    <n v="6000"/>
    <n v="6000"/>
    <n v="6000"/>
    <n v="0"/>
    <n v="0"/>
    <n v="0"/>
    <m/>
    <n v="0"/>
    <n v="0"/>
    <n v="0"/>
    <m/>
    <m/>
    <d v="2021-03-31T00:00:00"/>
    <n v="1"/>
    <s v="O"/>
    <n v="1"/>
    <n v="30"/>
    <n v="0"/>
    <m/>
    <m/>
    <m/>
    <m/>
    <m/>
    <m/>
    <n v="1"/>
    <n v="1"/>
    <m/>
    <m/>
    <n v="40418818"/>
    <s v="CREDITOS DE CONSUMO"/>
    <n v="0"/>
    <n v="0"/>
    <n v="890480123"/>
    <s v="UNIVERSIDAD DE CARTAGENA"/>
    <n v="5"/>
    <m/>
    <m/>
    <m/>
    <m/>
    <n v="2"/>
    <n v="7"/>
    <n v="2"/>
  </r>
  <r>
    <n v="0"/>
    <s v="C"/>
    <n v="9084207"/>
    <x v="0"/>
    <n v="4"/>
    <n v="13547"/>
    <d v="2020-10-29T00:00:00"/>
    <d v="2023-05-19T00:00:00"/>
    <n v="0"/>
    <n v="1"/>
    <n v="5"/>
    <n v="30"/>
    <n v="2"/>
    <n v="17726461"/>
    <n v="19240000"/>
    <n v="8904721"/>
    <n v="369588"/>
    <n v="7589207"/>
    <n v="0"/>
    <n v="0"/>
    <n v="0"/>
    <m/>
    <n v="0"/>
    <n v="0"/>
    <n v="0"/>
    <m/>
    <m/>
    <d v="2021-03-30T00:00:00"/>
    <n v="1"/>
    <s v="O"/>
    <n v="1"/>
    <n v="30"/>
    <n v="0"/>
    <m/>
    <m/>
    <m/>
    <m/>
    <m/>
    <m/>
    <n v="1"/>
    <n v="1"/>
    <m/>
    <m/>
    <n v="16005652"/>
    <s v="CREDITOS DE CONSUMO"/>
    <n v="0"/>
    <n v="0"/>
    <n v="890480123"/>
    <s v="UNIVERSIDAD DE CARTAGENA"/>
    <n v="5"/>
    <m/>
    <m/>
    <m/>
    <m/>
    <n v="1"/>
    <n v="7"/>
    <n v="1"/>
  </r>
  <r>
    <n v="43719903"/>
    <s v="C"/>
    <n v="9085267"/>
    <x v="2"/>
    <n v="4"/>
    <n v="16846"/>
    <d v="2020-10-29T00:00:00"/>
    <d v="2024-10-17T00:00:00"/>
    <n v="0"/>
    <n v="1"/>
    <n v="5"/>
    <n v="30"/>
    <n v="2"/>
    <n v="9119963"/>
    <n v="9511000"/>
    <n v="61529170"/>
    <n v="1561747"/>
    <n v="55972257"/>
    <n v="269420"/>
    <n v="0"/>
    <n v="0"/>
    <m/>
    <n v="0"/>
    <n v="0"/>
    <n v="0"/>
    <m/>
    <m/>
    <d v="2021-03-11T00:00:00"/>
    <n v="1"/>
    <s v="O"/>
    <n v="1"/>
    <n v="30"/>
    <n v="0"/>
    <m/>
    <m/>
    <m/>
    <m/>
    <m/>
    <m/>
    <n v="1"/>
    <n v="1"/>
    <m/>
    <m/>
    <n v="12252354"/>
    <s v="CREDITOS DE CONSUMO"/>
    <n v="0"/>
    <n v="0"/>
    <m/>
    <m/>
    <n v="3"/>
    <n v="6"/>
    <d v="2020-04-07T00:00:00"/>
    <s v="A"/>
    <n v="4"/>
    <n v="1"/>
    <n v="7"/>
    <n v="1"/>
  </r>
  <r>
    <n v="4314979"/>
    <s v="C"/>
    <n v="9085267"/>
    <x v="0"/>
    <n v="4"/>
    <n v="18092"/>
    <d v="2021-01-27T00:00:00"/>
    <d v="2021-11-30T00:00:00"/>
    <n v="0"/>
    <n v="1"/>
    <n v="2"/>
    <n v="30"/>
    <n v="2"/>
    <n v="7720836"/>
    <n v="8000000"/>
    <n v="6862310"/>
    <n v="710748"/>
    <n v="5524237"/>
    <n v="0"/>
    <n v="0"/>
    <n v="0"/>
    <m/>
    <n v="0"/>
    <n v="0"/>
    <n v="0"/>
    <m/>
    <m/>
    <d v="2021-03-30T00:00:00"/>
    <n v="1"/>
    <s v="O"/>
    <n v="1"/>
    <n v="30"/>
    <n v="0"/>
    <m/>
    <m/>
    <m/>
    <m/>
    <m/>
    <m/>
    <n v="1"/>
    <n v="1"/>
    <m/>
    <m/>
    <n v="1209258"/>
    <s v="CREDITOS DE CONSUMO"/>
    <n v="0"/>
    <n v="0"/>
    <n v="890480123"/>
    <s v="UNIVERSIDAD DE CARTAGENA"/>
    <n v="5"/>
    <m/>
    <m/>
    <m/>
    <m/>
    <n v="1"/>
    <n v="7"/>
    <n v="2"/>
  </r>
  <r>
    <n v="4687"/>
    <s v="C"/>
    <n v="9085267"/>
    <x v="0"/>
    <n v="4"/>
    <n v="550025715"/>
    <d v="2021-03-31T00:00:00"/>
    <d v="2021-05-30T00:00:00"/>
    <n v="0"/>
    <n v="1"/>
    <n v="0"/>
    <n v="30"/>
    <n v="2"/>
    <n v="0"/>
    <n v="0"/>
    <n v="6000"/>
    <n v="6000"/>
    <n v="6000"/>
    <n v="0"/>
    <n v="0"/>
    <n v="0"/>
    <m/>
    <n v="0"/>
    <n v="0"/>
    <n v="0"/>
    <m/>
    <m/>
    <d v="2021-03-31T00:00:00"/>
    <n v="1"/>
    <s v="O"/>
    <n v="1"/>
    <n v="30"/>
    <n v="0"/>
    <m/>
    <m/>
    <m/>
    <m/>
    <m/>
    <m/>
    <n v="1"/>
    <n v="1"/>
    <m/>
    <m/>
    <n v="1313"/>
    <s v="CREDITOS DE CONSUMO"/>
    <n v="0"/>
    <n v="0"/>
    <n v="890480123"/>
    <s v="UNIVERSIDAD DE CARTAGENA"/>
    <n v="5"/>
    <m/>
    <m/>
    <m/>
    <m/>
    <n v="2"/>
    <n v="7"/>
    <n v="2"/>
  </r>
  <r>
    <n v="0"/>
    <s v="C"/>
    <n v="9087665"/>
    <x v="0"/>
    <n v="4"/>
    <n v="15542"/>
    <d v="2020-10-29T00:00:00"/>
    <d v="2021-10-04T00:00:00"/>
    <n v="0"/>
    <n v="1"/>
    <n v="5"/>
    <n v="30"/>
    <n v="2"/>
    <n v="17726461"/>
    <n v="19240000"/>
    <n v="5157691"/>
    <n v="511454"/>
    <n v="2903815"/>
    <n v="0"/>
    <n v="0"/>
    <n v="0"/>
    <m/>
    <n v="0"/>
    <n v="0"/>
    <n v="0"/>
    <m/>
    <m/>
    <d v="2021-03-30T00:00:00"/>
    <n v="1"/>
    <s v="O"/>
    <n v="1"/>
    <n v="30"/>
    <n v="0"/>
    <m/>
    <m/>
    <m/>
    <m/>
    <m/>
    <m/>
    <n v="1"/>
    <n v="1"/>
    <m/>
    <m/>
    <n v="10079929"/>
    <s v="CREDITOS DE CONSUMO"/>
    <n v="0"/>
    <n v="0"/>
    <n v="890480123"/>
    <s v="UNIVERSIDAD DE CARTAGENA"/>
    <n v="5"/>
    <m/>
    <m/>
    <m/>
    <m/>
    <n v="1"/>
    <n v="7"/>
    <n v="1"/>
  </r>
  <r>
    <n v="0"/>
    <s v="C"/>
    <n v="9088902"/>
    <x v="0"/>
    <n v="4"/>
    <n v="16148"/>
    <d v="2019-08-20T00:00:00"/>
    <d v="2023-08-30T00:00:00"/>
    <n v="0"/>
    <n v="1"/>
    <n v="34"/>
    <n v="30"/>
    <n v="2"/>
    <n v="17726461"/>
    <n v="19240000"/>
    <n v="15000000"/>
    <n v="438484"/>
    <n v="5492111"/>
    <n v="0"/>
    <n v="0"/>
    <n v="0"/>
    <m/>
    <n v="0"/>
    <n v="0"/>
    <n v="0"/>
    <m/>
    <m/>
    <d v="2021-03-30T00:00:00"/>
    <n v="1"/>
    <s v="O"/>
    <n v="1"/>
    <n v="30"/>
    <n v="0"/>
    <m/>
    <m/>
    <m/>
    <m/>
    <m/>
    <m/>
    <n v="1"/>
    <n v="1"/>
    <m/>
    <m/>
    <n v="22479159"/>
    <s v="CREDITOS DE CONSUMO"/>
    <n v="0"/>
    <n v="0"/>
    <n v="890480123"/>
    <s v="UNIVERSIDAD DE CARTAGENA"/>
    <n v="5"/>
    <m/>
    <m/>
    <m/>
    <m/>
    <n v="1"/>
    <n v="7"/>
    <n v="2"/>
  </r>
  <r>
    <n v="0"/>
    <s v="C"/>
    <n v="9088902"/>
    <x v="0"/>
    <n v="4"/>
    <n v="17556"/>
    <d v="2020-09-04T00:00:00"/>
    <d v="2021-09-04T00:00:00"/>
    <n v="0"/>
    <n v="1"/>
    <n v="7"/>
    <n v="30"/>
    <n v="2"/>
    <n v="9752084"/>
    <n v="10200000"/>
    <n v="20888822"/>
    <n v="1253130"/>
    <n v="9471363"/>
    <n v="0"/>
    <n v="0"/>
    <n v="0"/>
    <m/>
    <n v="0"/>
    <n v="0"/>
    <n v="0"/>
    <n v="3500000"/>
    <n v="7"/>
    <d v="2021-03-30T00:00:00"/>
    <n v="1"/>
    <s v="O"/>
    <n v="1"/>
    <n v="30"/>
    <n v="0"/>
    <m/>
    <m/>
    <m/>
    <m/>
    <m/>
    <m/>
    <n v="1"/>
    <n v="1"/>
    <m/>
    <m/>
    <n v="38766199"/>
    <s v="CREDITOS DE CONSUMO"/>
    <n v="0"/>
    <n v="0"/>
    <n v="890480123"/>
    <s v="UNIVERSIDAD DE CARTAGENA"/>
    <n v="5"/>
    <m/>
    <m/>
    <m/>
    <m/>
    <n v="1"/>
    <n v="7"/>
    <n v="2"/>
  </r>
  <r>
    <n v="36975872"/>
    <s v="C"/>
    <n v="9090474"/>
    <x v="0"/>
    <n v="4"/>
    <n v="17730"/>
    <d v="2020-10-19T00:00:00"/>
    <d v="2027-10-30T00:00:00"/>
    <n v="0"/>
    <n v="1"/>
    <n v="5"/>
    <n v="30"/>
    <n v="2"/>
    <n v="16011168"/>
    <n v="17240000"/>
    <n v="70000000"/>
    <n v="1390790"/>
    <n v="67650184"/>
    <n v="0"/>
    <n v="0"/>
    <n v="0"/>
    <m/>
    <n v="0"/>
    <n v="0"/>
    <n v="0"/>
    <m/>
    <m/>
    <d v="2021-03-30T00:00:00"/>
    <n v="1"/>
    <s v="O"/>
    <n v="1"/>
    <n v="30"/>
    <n v="0"/>
    <m/>
    <m/>
    <m/>
    <m/>
    <m/>
    <m/>
    <n v="1"/>
    <n v="1"/>
    <m/>
    <m/>
    <n v="30674312"/>
    <s v="CREDITOS DE CONSUMO"/>
    <n v="0"/>
    <n v="0"/>
    <n v="890480123"/>
    <s v="UNIVERSIDAD DE CARTAGENA"/>
    <n v="5"/>
    <m/>
    <m/>
    <m/>
    <m/>
    <n v="1"/>
    <n v="7"/>
    <n v="2"/>
  </r>
  <r>
    <n v="8377675"/>
    <s v="C"/>
    <n v="9090701"/>
    <x v="0"/>
    <n v="4"/>
    <n v="17880"/>
    <d v="2020-12-14T00:00:00"/>
    <d v="2027-12-30T00:00:00"/>
    <n v="0"/>
    <n v="1"/>
    <n v="3"/>
    <n v="30"/>
    <n v="2"/>
    <n v="16011168"/>
    <n v="17240000"/>
    <n v="10000000"/>
    <n v="198684"/>
    <n v="9801237"/>
    <n v="0"/>
    <n v="0"/>
    <n v="0"/>
    <m/>
    <n v="0"/>
    <n v="0"/>
    <n v="0"/>
    <m/>
    <m/>
    <d v="2021-03-30T00:00:00"/>
    <n v="1"/>
    <s v="O"/>
    <n v="1"/>
    <n v="30"/>
    <n v="0"/>
    <m/>
    <m/>
    <m/>
    <m/>
    <m/>
    <m/>
    <n v="1"/>
    <n v="1"/>
    <m/>
    <m/>
    <n v="1423562"/>
    <s v="CREDITOS DE CONSUMO"/>
    <n v="0"/>
    <n v="0"/>
    <n v="890480123"/>
    <s v="UNIVERSIDAD DE CARTAGENA"/>
    <n v="5"/>
    <m/>
    <m/>
    <m/>
    <m/>
    <n v="1"/>
    <n v="7"/>
    <n v="2"/>
  </r>
  <r>
    <n v="12821354"/>
    <s v="C"/>
    <n v="9090701"/>
    <x v="0"/>
    <n v="4"/>
    <n v="18275"/>
    <d v="2021-03-18T00:00:00"/>
    <d v="2027-03-30T00:00:00"/>
    <n v="0"/>
    <n v="1"/>
    <n v="0"/>
    <n v="30"/>
    <n v="2"/>
    <n v="11287361"/>
    <n v="11890000"/>
    <n v="15000000"/>
    <n v="287724"/>
    <n v="15000000"/>
    <n v="0"/>
    <n v="0"/>
    <n v="0"/>
    <m/>
    <n v="0"/>
    <n v="0"/>
    <n v="0"/>
    <m/>
    <m/>
    <d v="2021-03-30T00:00:00"/>
    <n v="9"/>
    <s v="O"/>
    <n v="1"/>
    <n v="30"/>
    <n v="0"/>
    <m/>
    <m/>
    <m/>
    <m/>
    <m/>
    <m/>
    <n v="1"/>
    <n v="1"/>
    <m/>
    <m/>
    <n v="2178646"/>
    <s v="CREDITOS DE CONSUMO"/>
    <n v="0"/>
    <n v="0"/>
    <n v="890480123"/>
    <s v="UNIVERSIDAD DE CARTAGENA"/>
    <n v="5"/>
    <m/>
    <m/>
    <m/>
    <m/>
    <n v="1"/>
    <n v="7"/>
    <n v="2"/>
  </r>
  <r>
    <n v="0"/>
    <s v="C"/>
    <n v="9090751"/>
    <x v="0"/>
    <n v="4"/>
    <n v="11132"/>
    <d v="2016-05-20T00:00:00"/>
    <d v="2022-05-30T00:00:00"/>
    <n v="0"/>
    <n v="1"/>
    <n v="60"/>
    <n v="30"/>
    <n v="2"/>
    <n v="17726461"/>
    <n v="19240000"/>
    <n v="75000000"/>
    <n v="1699007"/>
    <n v="17252426"/>
    <n v="0"/>
    <n v="0"/>
    <n v="0"/>
    <m/>
    <n v="0"/>
    <n v="0"/>
    <n v="0"/>
    <m/>
    <m/>
    <d v="2021-03-30T00:00:00"/>
    <n v="1"/>
    <s v="O"/>
    <n v="1"/>
    <n v="30"/>
    <n v="0"/>
    <m/>
    <m/>
    <m/>
    <m/>
    <m/>
    <m/>
    <n v="1"/>
    <n v="1"/>
    <m/>
    <m/>
    <n v="44162081"/>
    <s v="CREDITOS DE CONSUMO"/>
    <n v="0"/>
    <n v="0"/>
    <n v="890480123"/>
    <s v="UNIVERSIDAD DE CARTAGENA"/>
    <n v="5"/>
    <m/>
    <m/>
    <m/>
    <m/>
    <n v="1"/>
    <n v="7"/>
    <n v="2"/>
  </r>
  <r>
    <n v="0"/>
    <s v="C"/>
    <n v="9090783"/>
    <x v="0"/>
    <n v="4"/>
    <n v="16667"/>
    <d v="2019-12-10T00:00:00"/>
    <d v="2024-05-10T00:00:00"/>
    <n v="20"/>
    <n v="1"/>
    <n v="14"/>
    <n v="30"/>
    <n v="2"/>
    <n v="17726461"/>
    <n v="19240000"/>
    <n v="18017859"/>
    <n v="492612"/>
    <n v="14252957"/>
    <n v="140300"/>
    <n v="0"/>
    <n v="0"/>
    <m/>
    <n v="0"/>
    <n v="0"/>
    <n v="0"/>
    <m/>
    <m/>
    <d v="2021-03-30T00:00:00"/>
    <n v="1"/>
    <s v="O"/>
    <n v="1"/>
    <n v="30"/>
    <n v="6615"/>
    <m/>
    <m/>
    <m/>
    <m/>
    <m/>
    <m/>
    <n v="1"/>
    <n v="1"/>
    <m/>
    <m/>
    <n v="53133217"/>
    <s v="CREDITOS DE CONSUMO"/>
    <n v="0"/>
    <n v="0"/>
    <n v="890480123"/>
    <s v="UNIVERSIDAD DE CARTAGENA"/>
    <n v="5"/>
    <m/>
    <m/>
    <m/>
    <m/>
    <n v="1"/>
    <n v="7"/>
    <n v="2"/>
  </r>
  <r>
    <n v="0"/>
    <s v="C"/>
    <n v="9090783"/>
    <x v="0"/>
    <n v="4"/>
    <n v="550023405"/>
    <d v="2020-01-01T00:00:00"/>
    <d v="2023-01-30T00:00:00"/>
    <n v="0"/>
    <n v="1"/>
    <n v="14"/>
    <n v="30"/>
    <n v="2"/>
    <n v="22490513"/>
    <n v="24960000"/>
    <n v="770104"/>
    <n v="29606"/>
    <n v="529686"/>
    <n v="0"/>
    <n v="0"/>
    <n v="0"/>
    <m/>
    <n v="0"/>
    <n v="0"/>
    <n v="0"/>
    <m/>
    <m/>
    <d v="2021-03-30T00:00:00"/>
    <n v="1"/>
    <s v="O"/>
    <n v="1"/>
    <n v="30"/>
    <n v="0"/>
    <m/>
    <m/>
    <m/>
    <m/>
    <m/>
    <m/>
    <n v="1"/>
    <n v="1"/>
    <m/>
    <m/>
    <n v="1974602"/>
    <s v="CREDITOS DE CONSUMO"/>
    <n v="0"/>
    <n v="0"/>
    <n v="890480123"/>
    <s v="UNIVERSIDAD DE CARTAGENA"/>
    <n v="5"/>
    <m/>
    <m/>
    <m/>
    <m/>
    <n v="2"/>
    <n v="7"/>
    <n v="2"/>
  </r>
  <r>
    <n v="0"/>
    <s v="C"/>
    <n v="9090783"/>
    <x v="0"/>
    <n v="4"/>
    <n v="550023462"/>
    <d v="2020-01-01T00:00:00"/>
    <d v="2023-01-30T00:00:00"/>
    <n v="0"/>
    <n v="1"/>
    <n v="14"/>
    <n v="30"/>
    <n v="2"/>
    <n v="22490513"/>
    <n v="24960000"/>
    <n v="770104"/>
    <n v="29606"/>
    <n v="529689"/>
    <n v="0"/>
    <n v="0"/>
    <n v="0"/>
    <m/>
    <n v="0"/>
    <n v="0"/>
    <n v="0"/>
    <m/>
    <m/>
    <d v="2021-03-30T00:00:00"/>
    <n v="1"/>
    <s v="O"/>
    <n v="1"/>
    <n v="30"/>
    <n v="0"/>
    <m/>
    <m/>
    <m/>
    <m/>
    <m/>
    <m/>
    <n v="1"/>
    <n v="1"/>
    <m/>
    <m/>
    <n v="1974613"/>
    <s v="CREDITOS DE CONSUMO"/>
    <n v="0"/>
    <n v="0"/>
    <n v="890480123"/>
    <s v="UNIVERSIDAD DE CARTAGENA"/>
    <n v="5"/>
    <m/>
    <m/>
    <m/>
    <m/>
    <n v="2"/>
    <n v="7"/>
    <n v="2"/>
  </r>
  <r>
    <n v="0"/>
    <s v="C"/>
    <n v="9090783"/>
    <x v="0"/>
    <n v="4"/>
    <n v="550025737"/>
    <d v="2021-03-31T00:00:00"/>
    <d v="2021-05-30T00:00:00"/>
    <n v="0"/>
    <n v="1"/>
    <n v="0"/>
    <n v="30"/>
    <n v="2"/>
    <n v="0"/>
    <n v="0"/>
    <n v="6000"/>
    <n v="6000"/>
    <n v="6000"/>
    <n v="0"/>
    <n v="0"/>
    <n v="0"/>
    <m/>
    <n v="0"/>
    <n v="0"/>
    <n v="0"/>
    <m/>
    <m/>
    <d v="2021-03-31T00:00:00"/>
    <n v="1"/>
    <s v="O"/>
    <n v="1"/>
    <n v="30"/>
    <n v="0"/>
    <m/>
    <m/>
    <m/>
    <m/>
    <m/>
    <m/>
    <n v="1"/>
    <n v="1"/>
    <m/>
    <m/>
    <n v="22367"/>
    <s v="CREDITOS DE CONSUMO"/>
    <n v="0"/>
    <n v="0"/>
    <n v="890480123"/>
    <s v="UNIVERSIDAD DE CARTAGENA"/>
    <n v="5"/>
    <m/>
    <m/>
    <m/>
    <m/>
    <n v="2"/>
    <n v="7"/>
    <n v="2"/>
  </r>
  <r>
    <n v="0"/>
    <s v="C"/>
    <n v="9091826"/>
    <x v="3"/>
    <n v="4"/>
    <n v="11747"/>
    <d v="2016-10-31T00:00:00"/>
    <d v="2023-10-31T00:00:00"/>
    <n v="0"/>
    <n v="1"/>
    <n v="75"/>
    <n v="30"/>
    <n v="2"/>
    <n v="13121400"/>
    <n v="13940000"/>
    <n v="27995591"/>
    <n v="511144"/>
    <n v="4342855"/>
    <n v="0"/>
    <n v="0"/>
    <n v="30990000"/>
    <s v="                              "/>
    <n v="0"/>
    <n v="0"/>
    <n v="0"/>
    <m/>
    <m/>
    <d v="2021-03-30T00:00:00"/>
    <n v="3"/>
    <s v="O"/>
    <n v="1"/>
    <n v="30"/>
    <n v="0"/>
    <m/>
    <m/>
    <m/>
    <m/>
    <m/>
    <m/>
    <n v="1"/>
    <n v="1"/>
    <m/>
    <m/>
    <n v="30347017"/>
    <s v="CREDITOS DE CONSUMO"/>
    <n v="0"/>
    <n v="0"/>
    <n v="890480123"/>
    <s v="UNIVERSIDAD DE CARTAGENA"/>
    <n v="5"/>
    <m/>
    <m/>
    <m/>
    <m/>
    <n v="1"/>
    <n v="7"/>
    <n v="2"/>
  </r>
  <r>
    <n v="0"/>
    <s v="C"/>
    <n v="9091826"/>
    <x v="0"/>
    <n v="4"/>
    <n v="550025671"/>
    <d v="2021-03-31T00:00:00"/>
    <d v="2021-05-30T00:00:00"/>
    <n v="0"/>
    <n v="1"/>
    <n v="0"/>
    <n v="30"/>
    <n v="2"/>
    <n v="0"/>
    <n v="0"/>
    <n v="6000"/>
    <n v="6000"/>
    <n v="6000"/>
    <n v="0"/>
    <n v="0"/>
    <n v="0"/>
    <m/>
    <n v="0"/>
    <n v="0"/>
    <n v="0"/>
    <m/>
    <m/>
    <d v="2021-03-31T00:00:00"/>
    <n v="1"/>
    <s v="O"/>
    <n v="1"/>
    <n v="30"/>
    <n v="0"/>
    <m/>
    <m/>
    <m/>
    <m/>
    <m/>
    <m/>
    <n v="1"/>
    <n v="1"/>
    <m/>
    <m/>
    <n v="41927"/>
    <s v="CREDITOS DE CONSUMO"/>
    <n v="0"/>
    <n v="0"/>
    <n v="890480123"/>
    <s v="UNIVERSIDAD DE CARTAGENA"/>
    <n v="5"/>
    <m/>
    <m/>
    <m/>
    <m/>
    <n v="2"/>
    <n v="7"/>
    <n v="2"/>
  </r>
  <r>
    <n v="1853536"/>
    <s v="C"/>
    <n v="9091997"/>
    <x v="1"/>
    <n v="4"/>
    <n v="18169"/>
    <d v="2021-02-10T00:00:00"/>
    <d v="2031-02-28T00:00:00"/>
    <n v="0"/>
    <n v="1"/>
    <n v="4"/>
    <n v="30"/>
    <n v="2"/>
    <n v="11287361"/>
    <n v="11890000"/>
    <n v="60000000"/>
    <n v="836290"/>
    <n v="58883920"/>
    <n v="0"/>
    <n v="0"/>
    <n v="0"/>
    <m/>
    <n v="0"/>
    <n v="0"/>
    <n v="0"/>
    <m/>
    <m/>
    <d v="2021-03-30T00:00:00"/>
    <n v="1"/>
    <s v="O"/>
    <n v="1"/>
    <n v="30"/>
    <n v="0"/>
    <n v="2"/>
    <n v="0"/>
    <n v="1"/>
    <n v="0"/>
    <n v="0"/>
    <n v="0"/>
    <n v="1"/>
    <n v="1"/>
    <m/>
    <m/>
    <n v="57030384"/>
    <s v="CREDITO DE VIVIENDA"/>
    <n v="0"/>
    <n v="0"/>
    <n v="890480123"/>
    <s v="UNIVERSIDAD DE CARTAGENA"/>
    <n v="5"/>
    <m/>
    <m/>
    <m/>
    <m/>
    <n v="1"/>
    <n v="7"/>
    <n v="2"/>
  </r>
  <r>
    <n v="37491295"/>
    <s v="C"/>
    <n v="9092132"/>
    <x v="0"/>
    <n v="4"/>
    <n v="14468"/>
    <d v="2018-08-17T00:00:00"/>
    <d v="2025-08-17T00:00:00"/>
    <n v="13"/>
    <n v="1"/>
    <n v="30"/>
    <n v="30"/>
    <n v="2"/>
    <n v="17726461"/>
    <n v="19240000"/>
    <n v="91600000"/>
    <n v="1910576"/>
    <n v="70137166"/>
    <n v="447330"/>
    <n v="0"/>
    <n v="0"/>
    <m/>
    <n v="0"/>
    <n v="0"/>
    <n v="0"/>
    <m/>
    <m/>
    <d v="2021-03-30T00:00:00"/>
    <n v="1"/>
    <s v="O"/>
    <n v="1"/>
    <n v="30"/>
    <n v="255601"/>
    <m/>
    <m/>
    <m/>
    <m/>
    <m/>
    <m/>
    <n v="1"/>
    <n v="1"/>
    <m/>
    <m/>
    <n v="32645871"/>
    <s v="CREDITOS DE CONSUMO"/>
    <n v="0"/>
    <n v="0"/>
    <n v="890480123"/>
    <s v="UNIVERSIDAD DE CARTAGENA"/>
    <n v="5"/>
    <m/>
    <m/>
    <m/>
    <m/>
    <n v="1"/>
    <n v="7"/>
    <n v="2"/>
  </r>
  <r>
    <n v="22010853"/>
    <s v="C"/>
    <n v="9092132"/>
    <x v="0"/>
    <n v="4"/>
    <n v="16749"/>
    <d v="2019-12-27T00:00:00"/>
    <d v="2026-12-27T00:00:00"/>
    <n v="3"/>
    <n v="1"/>
    <n v="14"/>
    <n v="30"/>
    <n v="2"/>
    <n v="9119963"/>
    <n v="9511000"/>
    <n v="47608107"/>
    <n v="768872"/>
    <n v="41176994"/>
    <n v="31287"/>
    <n v="0"/>
    <n v="0"/>
    <m/>
    <n v="0"/>
    <n v="0"/>
    <n v="0"/>
    <m/>
    <m/>
    <d v="2021-03-30T00:00:00"/>
    <n v="1"/>
    <s v="O"/>
    <n v="1"/>
    <n v="30"/>
    <n v="10447"/>
    <m/>
    <m/>
    <m/>
    <m/>
    <m/>
    <m/>
    <n v="1"/>
    <n v="1"/>
    <m/>
    <m/>
    <n v="19166141"/>
    <s v="CREDITOS DE CONSUMO"/>
    <n v="0"/>
    <n v="0"/>
    <n v="890480123"/>
    <s v="UNIVERSIDAD DE CARTAGENA"/>
    <n v="5"/>
    <m/>
    <m/>
    <m/>
    <m/>
    <n v="1"/>
    <n v="7"/>
    <n v="2"/>
  </r>
  <r>
    <n v="2373156"/>
    <s v="C"/>
    <n v="9092132"/>
    <x v="0"/>
    <n v="4"/>
    <n v="17194"/>
    <d v="2020-05-12T00:00:00"/>
    <d v="2025-05-30T00:00:00"/>
    <n v="0"/>
    <n v="1"/>
    <n v="10"/>
    <n v="30"/>
    <n v="2"/>
    <n v="17726461"/>
    <n v="19240000"/>
    <n v="5000000"/>
    <n v="126224"/>
    <n v="4439601"/>
    <n v="0"/>
    <n v="0"/>
    <n v="0"/>
    <m/>
    <n v="0"/>
    <n v="0"/>
    <n v="0"/>
    <m/>
    <m/>
    <d v="2021-03-30T00:00:00"/>
    <n v="1"/>
    <s v="O"/>
    <n v="1"/>
    <n v="30"/>
    <n v="0"/>
    <m/>
    <m/>
    <m/>
    <m/>
    <m/>
    <m/>
    <n v="1"/>
    <n v="1"/>
    <m/>
    <m/>
    <n v="2066445"/>
    <s v="CREDITOS DE CONSUMO"/>
    <n v="0"/>
    <n v="0"/>
    <n v="890480123"/>
    <s v="UNIVERSIDAD DE CARTAGENA"/>
    <n v="5"/>
    <m/>
    <m/>
    <m/>
    <m/>
    <n v="1"/>
    <n v="7"/>
    <n v="2"/>
  </r>
  <r>
    <n v="2077592"/>
    <s v="C"/>
    <n v="9092132"/>
    <x v="0"/>
    <n v="4"/>
    <n v="17558"/>
    <d v="2020-09-04T00:00:00"/>
    <d v="2022-09-04T00:00:00"/>
    <n v="0"/>
    <n v="1"/>
    <n v="7"/>
    <n v="30"/>
    <n v="2"/>
    <n v="15881442"/>
    <n v="17090000"/>
    <n v="5266000"/>
    <n v="257542"/>
    <n v="3886673"/>
    <n v="0"/>
    <n v="0"/>
    <n v="0"/>
    <m/>
    <n v="0"/>
    <n v="0"/>
    <n v="0"/>
    <m/>
    <m/>
    <d v="2021-03-30T00:00:00"/>
    <n v="9"/>
    <s v="O"/>
    <n v="1"/>
    <n v="30"/>
    <n v="0"/>
    <m/>
    <m/>
    <m/>
    <m/>
    <m/>
    <m/>
    <n v="1"/>
    <n v="1"/>
    <m/>
    <m/>
    <n v="1809081"/>
    <s v="CREDITOS DE CONSUMO"/>
    <n v="0"/>
    <n v="0"/>
    <n v="890480123"/>
    <s v="UNIVERSIDAD DE CARTAGENA"/>
    <n v="5"/>
    <m/>
    <m/>
    <m/>
    <m/>
    <n v="1"/>
    <n v="7"/>
    <n v="2"/>
  </r>
  <r>
    <n v="2272568"/>
    <s v="C"/>
    <n v="9092132"/>
    <x v="0"/>
    <n v="4"/>
    <n v="17684"/>
    <d v="2020-10-07T00:00:00"/>
    <d v="2023-10-30T00:00:00"/>
    <n v="0"/>
    <n v="1"/>
    <n v="6"/>
    <n v="30"/>
    <n v="2"/>
    <n v="16011168"/>
    <n v="17240000"/>
    <n v="5000000"/>
    <n v="175813"/>
    <n v="4251427"/>
    <n v="0"/>
    <n v="0"/>
    <n v="0"/>
    <m/>
    <n v="0"/>
    <n v="0"/>
    <n v="0"/>
    <m/>
    <m/>
    <d v="2021-03-30T00:00:00"/>
    <n v="1"/>
    <s v="O"/>
    <n v="1"/>
    <n v="30"/>
    <n v="0"/>
    <m/>
    <m/>
    <m/>
    <m/>
    <m/>
    <m/>
    <n v="1"/>
    <n v="1"/>
    <m/>
    <m/>
    <n v="1978859"/>
    <s v="CREDITOS DE CONSUMO"/>
    <n v="0"/>
    <n v="0"/>
    <n v="890480123"/>
    <s v="UNIVERSIDAD DE CARTAGENA"/>
    <n v="5"/>
    <m/>
    <m/>
    <m/>
    <m/>
    <n v="1"/>
    <n v="7"/>
    <n v="2"/>
  </r>
  <r>
    <n v="0"/>
    <s v="C"/>
    <n v="9092321"/>
    <x v="0"/>
    <n v="4"/>
    <n v="15333"/>
    <d v="2020-10-29T00:00:00"/>
    <d v="2023-03-30T00:00:00"/>
    <n v="0"/>
    <n v="1"/>
    <n v="5"/>
    <n v="30"/>
    <n v="2"/>
    <n v="17726461"/>
    <n v="19240000"/>
    <n v="7131491"/>
    <n v="304121"/>
    <n v="6106869"/>
    <n v="0"/>
    <n v="0"/>
    <n v="0"/>
    <m/>
    <n v="0"/>
    <n v="0"/>
    <n v="0"/>
    <m/>
    <m/>
    <d v="2021-03-30T00:00:00"/>
    <n v="1"/>
    <s v="O"/>
    <n v="1"/>
    <n v="30"/>
    <n v="0"/>
    <m/>
    <m/>
    <m/>
    <m/>
    <m/>
    <m/>
    <n v="1"/>
    <n v="1"/>
    <m/>
    <m/>
    <n v="8941887"/>
    <s v="CREDITOS DE CONSUMO"/>
    <n v="0"/>
    <n v="0"/>
    <n v="890480123"/>
    <s v="UNIVERSIDAD DE CARTAGENA"/>
    <n v="5"/>
    <m/>
    <m/>
    <m/>
    <m/>
    <n v="1"/>
    <n v="7"/>
    <n v="1"/>
  </r>
  <r>
    <n v="0"/>
    <s v="C"/>
    <n v="9092321"/>
    <x v="0"/>
    <n v="4"/>
    <n v="16798"/>
    <d v="2020-10-29T00:00:00"/>
    <d v="2024-03-03T00:00:00"/>
    <n v="0"/>
    <n v="1"/>
    <n v="5"/>
    <n v="30"/>
    <n v="2"/>
    <n v="17726461"/>
    <n v="19240000"/>
    <n v="5258521"/>
    <n v="175047"/>
    <n v="4748272"/>
    <n v="0"/>
    <n v="0"/>
    <n v="0"/>
    <m/>
    <n v="0"/>
    <n v="0"/>
    <n v="0"/>
    <m/>
    <m/>
    <d v="2021-03-30T00:00:00"/>
    <n v="1"/>
    <s v="O"/>
    <n v="1"/>
    <n v="30"/>
    <n v="0"/>
    <m/>
    <m/>
    <m/>
    <m/>
    <m/>
    <m/>
    <n v="1"/>
    <n v="1"/>
    <m/>
    <m/>
    <n v="6952583"/>
    <s v="CREDITOS DE CONSUMO"/>
    <n v="0"/>
    <n v="0"/>
    <n v="890480123"/>
    <s v="UNIVERSIDAD DE CARTAGENA"/>
    <n v="5"/>
    <m/>
    <m/>
    <m/>
    <m/>
    <n v="1"/>
    <n v="7"/>
    <n v="1"/>
  </r>
  <r>
    <n v="0"/>
    <s v="C"/>
    <n v="9092321"/>
    <x v="0"/>
    <n v="4"/>
    <n v="17364"/>
    <d v="2020-07-16T00:00:00"/>
    <d v="2022-07-30T00:00:00"/>
    <n v="0"/>
    <n v="1"/>
    <n v="8"/>
    <n v="30"/>
    <n v="2"/>
    <n v="15881442"/>
    <n v="17090000"/>
    <n v="2000000"/>
    <n v="97813"/>
    <n v="1394635"/>
    <n v="0"/>
    <n v="0"/>
    <n v="0"/>
    <m/>
    <n v="0"/>
    <n v="0"/>
    <n v="0"/>
    <m/>
    <m/>
    <d v="2021-03-30T00:00:00"/>
    <n v="1"/>
    <s v="O"/>
    <n v="1"/>
    <n v="30"/>
    <n v="0"/>
    <m/>
    <m/>
    <m/>
    <m/>
    <m/>
    <m/>
    <n v="1"/>
    <n v="1"/>
    <m/>
    <m/>
    <n v="2042072"/>
    <s v="CREDITOS DE CONSUMO"/>
    <n v="0"/>
    <n v="0"/>
    <n v="890480123"/>
    <s v="UNIVERSIDAD DE CARTAGENA"/>
    <n v="5"/>
    <m/>
    <m/>
    <m/>
    <m/>
    <n v="1"/>
    <n v="7"/>
    <n v="2"/>
  </r>
  <r>
    <n v="2272019"/>
    <s v="C"/>
    <n v="9093802"/>
    <x v="0"/>
    <n v="4"/>
    <n v="16407"/>
    <d v="2020-10-29T00:00:00"/>
    <d v="2022-12-07T00:00:00"/>
    <n v="0"/>
    <n v="1"/>
    <n v="5"/>
    <n v="30"/>
    <n v="2"/>
    <n v="17726461"/>
    <n v="19240000"/>
    <n v="5579870"/>
    <n v="268565"/>
    <n v="4600057"/>
    <n v="0"/>
    <n v="0"/>
    <n v="0"/>
    <m/>
    <n v="0"/>
    <n v="0"/>
    <n v="0"/>
    <m/>
    <m/>
    <d v="2021-03-30T00:00:00"/>
    <n v="9"/>
    <s v="O"/>
    <n v="1"/>
    <n v="30"/>
    <n v="0"/>
    <m/>
    <m/>
    <m/>
    <m/>
    <m/>
    <m/>
    <n v="1"/>
    <n v="1"/>
    <m/>
    <m/>
    <n v="2328038"/>
    <s v="CREDITOS DE CONSUMO"/>
    <n v="0"/>
    <n v="0"/>
    <n v="890480123"/>
    <s v="UNIVERSIDAD DE CARTAGENA"/>
    <n v="5"/>
    <m/>
    <m/>
    <m/>
    <m/>
    <n v="1"/>
    <n v="7"/>
    <n v="1"/>
  </r>
  <r>
    <n v="126147"/>
    <s v="C"/>
    <n v="9093802"/>
    <x v="0"/>
    <n v="4"/>
    <n v="17125"/>
    <d v="2020-04-03T00:00:00"/>
    <d v="2021-06-30T00:00:00"/>
    <n v="0"/>
    <n v="1"/>
    <n v="9"/>
    <n v="30"/>
    <n v="2"/>
    <n v="5841061"/>
    <n v="6000000"/>
    <n v="1000000"/>
    <n v="85993"/>
    <n v="255404"/>
    <n v="0"/>
    <n v="0"/>
    <n v="0"/>
    <m/>
    <n v="0"/>
    <n v="0"/>
    <n v="0"/>
    <m/>
    <m/>
    <d v="2021-03-30T00:00:00"/>
    <n v="1"/>
    <s v="S"/>
    <n v="1"/>
    <n v="30"/>
    <n v="0"/>
    <m/>
    <m/>
    <m/>
    <m/>
    <m/>
    <m/>
    <n v="1"/>
    <n v="1"/>
    <m/>
    <m/>
    <n v="129257"/>
    <s v="CREDITOS DE CONSUMO"/>
    <n v="0"/>
    <n v="0"/>
    <n v="890480123"/>
    <s v="UNIVERSIDAD DE CARTAGENA"/>
    <n v="5"/>
    <m/>
    <m/>
    <m/>
    <m/>
    <n v="1"/>
    <n v="7"/>
    <n v="2"/>
  </r>
  <r>
    <n v="909931"/>
    <s v="C"/>
    <n v="9093802"/>
    <x v="0"/>
    <n v="4"/>
    <n v="17429"/>
    <d v="2020-07-31T00:00:00"/>
    <d v="2023-07-31T00:00:00"/>
    <n v="0"/>
    <n v="1"/>
    <n v="8"/>
    <n v="30"/>
    <n v="2"/>
    <n v="12185828"/>
    <n v="12890000"/>
    <n v="2280000"/>
    <n v="75931"/>
    <n v="1842297"/>
    <n v="0"/>
    <n v="0"/>
    <n v="0"/>
    <m/>
    <n v="0"/>
    <n v="0"/>
    <n v="0"/>
    <m/>
    <m/>
    <d v="2021-03-30T00:00:00"/>
    <n v="9"/>
    <s v="O"/>
    <n v="1"/>
    <n v="30"/>
    <n v="0"/>
    <m/>
    <m/>
    <m/>
    <m/>
    <m/>
    <m/>
    <n v="1"/>
    <n v="1"/>
    <m/>
    <m/>
    <n v="932366"/>
    <s v="CREDITOS DE CONSUMO"/>
    <n v="0"/>
    <n v="0"/>
    <n v="890480123"/>
    <s v="UNIVERSIDAD DE CARTAGENA"/>
    <n v="5"/>
    <m/>
    <m/>
    <m/>
    <m/>
    <n v="1"/>
    <n v="7"/>
    <n v="2"/>
  </r>
  <r>
    <n v="528358"/>
    <s v="C"/>
    <n v="9094157"/>
    <x v="0"/>
    <n v="4"/>
    <n v="17265"/>
    <d v="2020-06-20T00:00:00"/>
    <d v="2022-06-30T00:00:00"/>
    <n v="30"/>
    <n v="1"/>
    <n v="7"/>
    <n v="30"/>
    <n v="2"/>
    <n v="12185828"/>
    <n v="12890000"/>
    <n v="1600000"/>
    <n v="75456"/>
    <n v="1116209"/>
    <n v="11250"/>
    <n v="0"/>
    <n v="0"/>
    <m/>
    <n v="0"/>
    <n v="0"/>
    <n v="0"/>
    <m/>
    <m/>
    <d v="2021-03-30T00:00:00"/>
    <n v="9"/>
    <s v="O"/>
    <n v="1"/>
    <n v="30"/>
    <n v="71260"/>
    <m/>
    <m/>
    <m/>
    <m/>
    <m/>
    <m/>
    <n v="1"/>
    <n v="1"/>
    <m/>
    <m/>
    <n v="587851"/>
    <s v="CREDITOS DE CONSUMO"/>
    <n v="0"/>
    <n v="0"/>
    <n v="890480123"/>
    <s v="UNIVERSIDAD DE CARTAGENA"/>
    <n v="5"/>
    <m/>
    <m/>
    <m/>
    <m/>
    <n v="1"/>
    <n v="7"/>
    <n v="2"/>
  </r>
  <r>
    <n v="816167"/>
    <s v="C"/>
    <n v="9094157"/>
    <x v="0"/>
    <n v="4"/>
    <n v="17619"/>
    <d v="2020-09-24T00:00:00"/>
    <d v="2022-10-30T00:00:00"/>
    <n v="0"/>
    <n v="1"/>
    <n v="6"/>
    <n v="30"/>
    <n v="2"/>
    <n v="15881442"/>
    <n v="17090000"/>
    <n v="2255439"/>
    <n v="110306"/>
    <n v="1724234"/>
    <n v="0"/>
    <n v="0"/>
    <n v="0"/>
    <m/>
    <n v="0"/>
    <n v="0"/>
    <n v="0"/>
    <m/>
    <m/>
    <d v="2021-03-30T00:00:00"/>
    <n v="9"/>
    <s v="O"/>
    <n v="1"/>
    <n v="30"/>
    <n v="0"/>
    <m/>
    <m/>
    <m/>
    <m/>
    <m/>
    <m/>
    <n v="1"/>
    <n v="1"/>
    <m/>
    <m/>
    <n v="908067"/>
    <s v="CREDITOS DE CONSUMO"/>
    <n v="0"/>
    <n v="0"/>
    <n v="890480123"/>
    <s v="UNIVERSIDAD DE CARTAGENA"/>
    <n v="5"/>
    <m/>
    <m/>
    <m/>
    <m/>
    <n v="1"/>
    <n v="7"/>
    <n v="2"/>
  </r>
  <r>
    <n v="5762230"/>
    <s v="C"/>
    <n v="9094671"/>
    <x v="0"/>
    <n v="4"/>
    <n v="17143"/>
    <d v="2020-04-08T00:00:00"/>
    <d v="2026-04-30T00:00:00"/>
    <n v="0"/>
    <n v="1"/>
    <n v="11"/>
    <n v="30"/>
    <n v="2"/>
    <n v="17726461"/>
    <n v="19240000"/>
    <n v="19611571"/>
    <n v="444269"/>
    <n v="17735301"/>
    <n v="0"/>
    <n v="0"/>
    <n v="0"/>
    <m/>
    <n v="0"/>
    <n v="0"/>
    <n v="0"/>
    <m/>
    <m/>
    <d v="2021-03-30T00:00:00"/>
    <n v="1"/>
    <s v="O"/>
    <n v="1"/>
    <n v="30"/>
    <n v="0"/>
    <m/>
    <m/>
    <m/>
    <m/>
    <m/>
    <m/>
    <n v="1"/>
    <n v="1"/>
    <m/>
    <m/>
    <n v="11973071"/>
    <s v="CREDITOS DE CONSUMO"/>
    <n v="0"/>
    <n v="0"/>
    <n v="890480123"/>
    <s v="UNIVERSIDAD DE CARTAGENA"/>
    <n v="5"/>
    <m/>
    <m/>
    <m/>
    <m/>
    <n v="1"/>
    <n v="7"/>
    <n v="2"/>
  </r>
  <r>
    <n v="0"/>
    <s v="C"/>
    <n v="9098284"/>
    <x v="0"/>
    <n v="4"/>
    <n v="17267"/>
    <d v="2020-06-20T00:00:00"/>
    <d v="2021-06-30T00:00:00"/>
    <n v="0"/>
    <n v="1"/>
    <n v="9"/>
    <n v="30"/>
    <n v="2"/>
    <n v="12185828"/>
    <n v="12890000"/>
    <n v="2000000"/>
    <n v="177871"/>
    <n v="522426"/>
    <n v="0"/>
    <n v="0"/>
    <n v="0"/>
    <m/>
    <n v="0"/>
    <n v="0"/>
    <n v="0"/>
    <m/>
    <m/>
    <d v="2021-03-30T00:00:00"/>
    <n v="1"/>
    <s v="O"/>
    <n v="1"/>
    <n v="30"/>
    <n v="0"/>
    <m/>
    <m/>
    <m/>
    <m/>
    <m/>
    <m/>
    <n v="1"/>
    <n v="1"/>
    <m/>
    <m/>
    <n v="860053"/>
    <s v="CREDITOS DE CONSUMO"/>
    <n v="0"/>
    <n v="0"/>
    <n v="890480123"/>
    <s v="UNIVERSIDAD DE CARTAGENA"/>
    <n v="5"/>
    <m/>
    <m/>
    <m/>
    <m/>
    <n v="1"/>
    <n v="7"/>
    <n v="2"/>
  </r>
  <r>
    <n v="0"/>
    <s v="C"/>
    <n v="9098284"/>
    <x v="0"/>
    <n v="4"/>
    <n v="17691"/>
    <d v="2020-10-08T00:00:00"/>
    <d v="2021-10-30T00:00:00"/>
    <n v="0"/>
    <n v="1"/>
    <n v="6"/>
    <n v="30"/>
    <n v="2"/>
    <n v="16011168"/>
    <n v="17240000"/>
    <n v="3550000"/>
    <n v="322113"/>
    <n v="1794056"/>
    <n v="0"/>
    <n v="0"/>
    <n v="0"/>
    <m/>
    <n v="0"/>
    <n v="0"/>
    <n v="0"/>
    <m/>
    <m/>
    <d v="2021-03-30T00:00:00"/>
    <n v="1"/>
    <s v="O"/>
    <n v="1"/>
    <n v="30"/>
    <n v="0"/>
    <m/>
    <m/>
    <m/>
    <m/>
    <m/>
    <m/>
    <n v="1"/>
    <n v="1"/>
    <m/>
    <m/>
    <n v="2953495"/>
    <s v="CREDITOS DE CONSUMO"/>
    <n v="0"/>
    <n v="0"/>
    <n v="890480123"/>
    <s v="UNIVERSIDAD DE CARTAGENA"/>
    <n v="5"/>
    <m/>
    <m/>
    <m/>
    <m/>
    <n v="1"/>
    <n v="7"/>
    <n v="2"/>
  </r>
  <r>
    <n v="0"/>
    <s v="C"/>
    <n v="9098284"/>
    <x v="0"/>
    <n v="4"/>
    <n v="18064"/>
    <d v="2021-01-14T00:00:00"/>
    <d v="2022-01-30T00:00:00"/>
    <n v="0"/>
    <n v="1"/>
    <n v="2"/>
    <n v="30"/>
    <n v="2"/>
    <n v="8648788"/>
    <n v="9000000"/>
    <n v="3500245"/>
    <n v="305532"/>
    <n v="2937328"/>
    <n v="0"/>
    <n v="0"/>
    <n v="0"/>
    <m/>
    <n v="0"/>
    <n v="0"/>
    <n v="0"/>
    <m/>
    <m/>
    <d v="2021-03-30T00:00:00"/>
    <n v="1"/>
    <s v="O"/>
    <n v="1"/>
    <n v="30"/>
    <n v="0"/>
    <m/>
    <m/>
    <m/>
    <m/>
    <m/>
    <m/>
    <n v="1"/>
    <n v="1"/>
    <m/>
    <m/>
    <n v="4835627"/>
    <s v="CREDITOS DE CONSUMO"/>
    <n v="0"/>
    <n v="0"/>
    <n v="890480123"/>
    <s v="UNIVERSIDAD DE CARTAGENA"/>
    <n v="5"/>
    <m/>
    <m/>
    <m/>
    <m/>
    <n v="1"/>
    <n v="7"/>
    <n v="2"/>
  </r>
  <r>
    <n v="0"/>
    <s v="C"/>
    <n v="9098284"/>
    <x v="0"/>
    <n v="4"/>
    <n v="550022933"/>
    <d v="2020-10-29T00:00:00"/>
    <d v="2023-11-30T00:00:00"/>
    <n v="0"/>
    <n v="1"/>
    <n v="4"/>
    <n v="30"/>
    <n v="2"/>
    <n v="22490513"/>
    <n v="24960000"/>
    <n v="315617"/>
    <n v="12134"/>
    <n v="290034"/>
    <n v="0"/>
    <n v="0"/>
    <n v="0"/>
    <m/>
    <n v="0"/>
    <n v="0"/>
    <n v="0"/>
    <m/>
    <m/>
    <d v="2021-03-30T00:00:00"/>
    <n v="1"/>
    <s v="O"/>
    <n v="1"/>
    <n v="30"/>
    <n v="0"/>
    <m/>
    <m/>
    <m/>
    <m/>
    <m/>
    <m/>
    <n v="1"/>
    <n v="1"/>
    <m/>
    <m/>
    <n v="477473"/>
    <s v="CREDITOS DE CONSUMO"/>
    <n v="0"/>
    <n v="0"/>
    <n v="890480123"/>
    <s v="UNIVERSIDAD DE CARTAGENA"/>
    <n v="5"/>
    <m/>
    <m/>
    <m/>
    <m/>
    <n v="2"/>
    <n v="7"/>
    <n v="1"/>
  </r>
  <r>
    <n v="0"/>
    <s v="C"/>
    <n v="9098284"/>
    <x v="0"/>
    <n v="4"/>
    <n v="550022969"/>
    <d v="2020-10-29T00:00:00"/>
    <d v="2024-03-28T00:00:00"/>
    <n v="0"/>
    <n v="1"/>
    <n v="0"/>
    <n v="30"/>
    <n v="2"/>
    <n v="22490513"/>
    <n v="24960000"/>
    <n v="12164"/>
    <n v="468"/>
    <n v="12164"/>
    <n v="89"/>
    <n v="0"/>
    <n v="0"/>
    <m/>
    <n v="0"/>
    <n v="0"/>
    <n v="0"/>
    <m/>
    <m/>
    <d v="2021-03-30T00:00:00"/>
    <n v="1"/>
    <s v="O"/>
    <n v="1"/>
    <n v="30"/>
    <n v="0"/>
    <m/>
    <m/>
    <m/>
    <m/>
    <m/>
    <m/>
    <n v="1"/>
    <n v="1"/>
    <m/>
    <m/>
    <n v="20025"/>
    <s v="CREDITOS DE CONSUMO"/>
    <n v="0"/>
    <n v="0"/>
    <n v="890480123"/>
    <s v="UNIVERSIDAD DE CARTAGENA"/>
    <n v="5"/>
    <m/>
    <m/>
    <m/>
    <m/>
    <n v="2"/>
    <n v="7"/>
    <n v="1"/>
  </r>
  <r>
    <n v="0"/>
    <s v="C"/>
    <n v="9098284"/>
    <x v="0"/>
    <n v="4"/>
    <n v="550023000"/>
    <d v="2020-10-29T00:00:00"/>
    <d v="2024-03-28T00:00:00"/>
    <n v="0"/>
    <n v="1"/>
    <n v="0"/>
    <n v="30"/>
    <n v="2"/>
    <n v="22490513"/>
    <n v="24960000"/>
    <n v="125857"/>
    <n v="4839"/>
    <n v="125757"/>
    <n v="0"/>
    <n v="0"/>
    <n v="0"/>
    <m/>
    <n v="0"/>
    <n v="0"/>
    <n v="0"/>
    <m/>
    <m/>
    <d v="2021-03-30T00:00:00"/>
    <n v="1"/>
    <s v="O"/>
    <n v="1"/>
    <n v="30"/>
    <n v="0"/>
    <m/>
    <m/>
    <m/>
    <m/>
    <m/>
    <m/>
    <n v="1"/>
    <n v="1"/>
    <m/>
    <m/>
    <n v="207030"/>
    <s v="CREDITOS DE CONSUMO"/>
    <n v="0"/>
    <n v="0"/>
    <n v="890480123"/>
    <s v="UNIVERSIDAD DE CARTAGENA"/>
    <n v="5"/>
    <m/>
    <m/>
    <m/>
    <m/>
    <n v="2"/>
    <n v="7"/>
    <n v="1"/>
  </r>
  <r>
    <n v="0"/>
    <s v="C"/>
    <n v="9098284"/>
    <x v="0"/>
    <n v="4"/>
    <n v="550023049"/>
    <d v="2020-10-29T00:00:00"/>
    <d v="2024-03-28T00:00:00"/>
    <n v="0"/>
    <n v="1"/>
    <n v="0"/>
    <n v="30"/>
    <n v="2"/>
    <n v="22490513"/>
    <n v="24960000"/>
    <n v="141720"/>
    <n v="5448"/>
    <n v="141720"/>
    <n v="3509"/>
    <n v="0"/>
    <n v="0"/>
    <m/>
    <n v="0"/>
    <n v="0"/>
    <n v="0"/>
    <m/>
    <m/>
    <d v="2021-03-30T00:00:00"/>
    <n v="1"/>
    <s v="O"/>
    <n v="1"/>
    <n v="30"/>
    <n v="0"/>
    <m/>
    <m/>
    <m/>
    <m/>
    <m/>
    <m/>
    <n v="1"/>
    <n v="1"/>
    <m/>
    <m/>
    <n v="233309"/>
    <s v="CREDITOS DE CONSUMO"/>
    <n v="0"/>
    <n v="0"/>
    <n v="890480123"/>
    <s v="UNIVERSIDAD DE CARTAGENA"/>
    <n v="5"/>
    <m/>
    <m/>
    <m/>
    <m/>
    <n v="2"/>
    <n v="7"/>
    <n v="1"/>
  </r>
  <r>
    <n v="0"/>
    <s v="C"/>
    <n v="9098284"/>
    <x v="0"/>
    <n v="4"/>
    <n v="550023054"/>
    <d v="2020-10-29T00:00:00"/>
    <d v="2024-03-28T00:00:00"/>
    <n v="0"/>
    <n v="1"/>
    <n v="0"/>
    <n v="30"/>
    <n v="2"/>
    <n v="22490513"/>
    <n v="24960000"/>
    <n v="26163"/>
    <n v="1006"/>
    <n v="26163"/>
    <n v="961"/>
    <n v="0"/>
    <n v="0"/>
    <m/>
    <n v="0"/>
    <n v="0"/>
    <n v="0"/>
    <m/>
    <m/>
    <d v="2021-03-28T00:00:00"/>
    <n v="1"/>
    <s v="O"/>
    <n v="1"/>
    <n v="30"/>
    <n v="0"/>
    <m/>
    <m/>
    <m/>
    <m/>
    <m/>
    <m/>
    <n v="1"/>
    <n v="1"/>
    <m/>
    <m/>
    <n v="43071"/>
    <s v="CREDITOS DE CONSUMO"/>
    <n v="0"/>
    <n v="0"/>
    <n v="890480123"/>
    <s v="UNIVERSIDAD DE CARTAGENA"/>
    <n v="5"/>
    <m/>
    <m/>
    <m/>
    <m/>
    <n v="2"/>
    <n v="7"/>
    <n v="1"/>
  </r>
  <r>
    <n v="0"/>
    <s v="C"/>
    <n v="9098284"/>
    <x v="0"/>
    <n v="4"/>
    <n v="550023235"/>
    <d v="2020-10-29T00:00:00"/>
    <d v="2022-10-30T00:00:00"/>
    <n v="0"/>
    <n v="1"/>
    <n v="5"/>
    <n v="30"/>
    <n v="2"/>
    <n v="22490513"/>
    <n v="24960000"/>
    <n v="14593"/>
    <n v="761"/>
    <n v="12063"/>
    <n v="0"/>
    <n v="0"/>
    <n v="0"/>
    <m/>
    <n v="0"/>
    <n v="0"/>
    <n v="0"/>
    <m/>
    <m/>
    <d v="2021-03-30T00:00:00"/>
    <n v="1"/>
    <s v="O"/>
    <n v="1"/>
    <n v="30"/>
    <n v="0"/>
    <m/>
    <m/>
    <m/>
    <m/>
    <m/>
    <m/>
    <n v="1"/>
    <n v="1"/>
    <m/>
    <m/>
    <n v="19859"/>
    <s v="CREDITOS DE CONSUMO"/>
    <n v="0"/>
    <n v="0"/>
    <n v="890480123"/>
    <s v="UNIVERSIDAD DE CARTAGENA"/>
    <n v="5"/>
    <m/>
    <m/>
    <m/>
    <m/>
    <n v="2"/>
    <n v="7"/>
    <n v="1"/>
  </r>
  <r>
    <n v="0"/>
    <s v="C"/>
    <n v="9098284"/>
    <x v="0"/>
    <n v="4"/>
    <n v="550023459"/>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n v="9098284"/>
    <x v="0"/>
    <n v="4"/>
    <n v="550023470"/>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n v="9098284"/>
    <x v="0"/>
    <n v="4"/>
    <n v="550023593"/>
    <d v="2020-10-29T00:00:00"/>
    <d v="2023-01-30T00:00:00"/>
    <n v="0"/>
    <n v="1"/>
    <n v="5"/>
    <n v="30"/>
    <n v="2"/>
    <n v="22490513"/>
    <n v="24960000"/>
    <n v="16044"/>
    <n v="763"/>
    <n v="13644"/>
    <n v="0"/>
    <n v="0"/>
    <n v="0"/>
    <m/>
    <n v="0"/>
    <n v="0"/>
    <n v="0"/>
    <m/>
    <m/>
    <d v="2021-03-30T00:00:00"/>
    <n v="1"/>
    <s v="O"/>
    <n v="1"/>
    <n v="30"/>
    <n v="0"/>
    <m/>
    <m/>
    <m/>
    <m/>
    <m/>
    <m/>
    <n v="1"/>
    <n v="1"/>
    <m/>
    <m/>
    <n v="22462"/>
    <s v="CREDITOS DE CONSUMO"/>
    <n v="0"/>
    <n v="0"/>
    <n v="890480123"/>
    <s v="UNIVERSIDAD DE CARTAGENA"/>
    <n v="5"/>
    <m/>
    <m/>
    <m/>
    <m/>
    <n v="2"/>
    <n v="7"/>
    <n v="1"/>
  </r>
  <r>
    <n v="0"/>
    <s v="C"/>
    <n v="9098284"/>
    <x v="0"/>
    <n v="4"/>
    <n v="550023723"/>
    <d v="2020-03-14T00:00:00"/>
    <d v="2024-01-30T00:00:00"/>
    <n v="0"/>
    <n v="1"/>
    <n v="2"/>
    <n v="30"/>
    <n v="2"/>
    <n v="22490513"/>
    <n v="24960000"/>
    <n v="40151"/>
    <n v="1544"/>
    <n v="38554"/>
    <n v="0"/>
    <n v="0"/>
    <n v="0"/>
    <m/>
    <n v="0"/>
    <n v="0"/>
    <n v="0"/>
    <m/>
    <m/>
    <d v="2021-03-30T00:00:00"/>
    <n v="1"/>
    <s v="O"/>
    <n v="1"/>
    <n v="30"/>
    <n v="0"/>
    <m/>
    <m/>
    <m/>
    <m/>
    <m/>
    <m/>
    <n v="1"/>
    <n v="1"/>
    <m/>
    <m/>
    <n v="63470"/>
    <s v="CREDITOS DE CONSUMO"/>
    <n v="0"/>
    <n v="0"/>
    <n v="890480123"/>
    <s v="UNIVERSIDAD DE CARTAGENA"/>
    <n v="5"/>
    <m/>
    <m/>
    <m/>
    <m/>
    <n v="2"/>
    <n v="7"/>
    <n v="2"/>
  </r>
  <r>
    <n v="0"/>
    <s v="C"/>
    <n v="9098284"/>
    <x v="0"/>
    <n v="4"/>
    <n v="550023725"/>
    <d v="2020-03-14T00:00:00"/>
    <d v="2024-02-28T00:00:00"/>
    <n v="0"/>
    <n v="1"/>
    <n v="1"/>
    <n v="30"/>
    <n v="2"/>
    <n v="22490513"/>
    <n v="24960000"/>
    <n v="64242"/>
    <n v="2470"/>
    <n v="62976"/>
    <n v="0"/>
    <n v="0"/>
    <n v="0"/>
    <m/>
    <n v="0"/>
    <n v="0"/>
    <n v="0"/>
    <m/>
    <m/>
    <d v="2021-03-30T00:00:00"/>
    <n v="1"/>
    <s v="O"/>
    <n v="1"/>
    <n v="30"/>
    <n v="0"/>
    <m/>
    <m/>
    <m/>
    <m/>
    <m/>
    <m/>
    <n v="1"/>
    <n v="1"/>
    <m/>
    <m/>
    <n v="103675"/>
    <s v="CREDITOS DE CONSUMO"/>
    <n v="0"/>
    <n v="0"/>
    <n v="890480123"/>
    <s v="UNIVERSIDAD DE CARTAGENA"/>
    <n v="5"/>
    <m/>
    <m/>
    <m/>
    <m/>
    <n v="2"/>
    <n v="7"/>
    <n v="2"/>
  </r>
  <r>
    <n v="0"/>
    <s v="C"/>
    <n v="9098284"/>
    <x v="0"/>
    <n v="4"/>
    <n v="550023899"/>
    <d v="2020-05-29T00:00:00"/>
    <d v="2024-03-28T00:00:00"/>
    <n v="0"/>
    <n v="1"/>
    <n v="0"/>
    <n v="30"/>
    <n v="2"/>
    <n v="22490513"/>
    <n v="24960000"/>
    <n v="35471"/>
    <n v="1364"/>
    <n v="35471"/>
    <n v="3814"/>
    <n v="0"/>
    <n v="0"/>
    <m/>
    <n v="0"/>
    <n v="0"/>
    <n v="0"/>
    <m/>
    <m/>
    <d v="2021-03-28T00:00:00"/>
    <n v="1"/>
    <s v="O"/>
    <n v="1"/>
    <n v="30"/>
    <n v="0"/>
    <m/>
    <m/>
    <m/>
    <m/>
    <m/>
    <m/>
    <n v="1"/>
    <n v="1"/>
    <m/>
    <m/>
    <n v="58395"/>
    <s v="CREDITOS DE CONSUMO"/>
    <n v="0"/>
    <n v="0"/>
    <n v="890480123"/>
    <s v="UNIVERSIDAD DE CARTAGENA"/>
    <n v="5"/>
    <m/>
    <m/>
    <m/>
    <m/>
    <n v="2"/>
    <n v="7"/>
    <n v="2"/>
  </r>
  <r>
    <n v="0"/>
    <s v="C"/>
    <n v="9098284"/>
    <x v="0"/>
    <n v="4"/>
    <n v="550024207"/>
    <d v="2020-08-23T00:00:00"/>
    <d v="2024-03-28T00:00:00"/>
    <n v="0"/>
    <n v="1"/>
    <n v="0"/>
    <n v="30"/>
    <n v="2"/>
    <n v="22490513"/>
    <n v="24960000"/>
    <n v="46013"/>
    <n v="1769"/>
    <n v="46013"/>
    <n v="1739"/>
    <n v="0"/>
    <n v="0"/>
    <m/>
    <n v="0"/>
    <n v="0"/>
    <n v="0"/>
    <m/>
    <m/>
    <d v="2021-03-28T00:00:00"/>
    <n v="1"/>
    <s v="O"/>
    <n v="1"/>
    <n v="30"/>
    <n v="0"/>
    <m/>
    <m/>
    <m/>
    <m/>
    <m/>
    <m/>
    <n v="1"/>
    <n v="1"/>
    <m/>
    <m/>
    <n v="75750"/>
    <s v="CREDITOS DE CONSUMO"/>
    <n v="0"/>
    <n v="0"/>
    <n v="890480123"/>
    <s v="UNIVERSIDAD DE CARTAGENA"/>
    <n v="5"/>
    <m/>
    <m/>
    <m/>
    <m/>
    <n v="2"/>
    <n v="7"/>
    <n v="2"/>
  </r>
  <r>
    <n v="0"/>
    <s v="C"/>
    <n v="9098284"/>
    <x v="0"/>
    <n v="4"/>
    <n v="550024794"/>
    <d v="2020-11-08T00:00:00"/>
    <d v="2023-11-30T00:00:00"/>
    <n v="0"/>
    <n v="1"/>
    <n v="4"/>
    <n v="30"/>
    <n v="2"/>
    <n v="22490513"/>
    <n v="24960000"/>
    <n v="50000"/>
    <n v="1922"/>
    <n v="45949"/>
    <n v="0"/>
    <n v="0"/>
    <n v="0"/>
    <m/>
    <n v="0"/>
    <n v="0"/>
    <n v="0"/>
    <m/>
    <m/>
    <d v="2021-03-30T00:00:00"/>
    <n v="1"/>
    <s v="O"/>
    <n v="1"/>
    <n v="30"/>
    <n v="0"/>
    <m/>
    <m/>
    <m/>
    <m/>
    <m/>
    <m/>
    <n v="1"/>
    <n v="1"/>
    <m/>
    <m/>
    <n v="75644"/>
    <s v="CREDITOS DE CONSUMO"/>
    <n v="0"/>
    <n v="0"/>
    <n v="890480123"/>
    <s v="UNIVERSIDAD DE CARTAGENA"/>
    <n v="5"/>
    <m/>
    <m/>
    <m/>
    <m/>
    <n v="2"/>
    <n v="7"/>
    <n v="2"/>
  </r>
  <r>
    <n v="0"/>
    <s v="C"/>
    <n v="9098284"/>
    <x v="0"/>
    <n v="4"/>
    <n v="550025423"/>
    <d v="2021-02-20T00:00:00"/>
    <d v="2024-03-28T00:00:00"/>
    <n v="0"/>
    <n v="1"/>
    <n v="0"/>
    <n v="30"/>
    <n v="2"/>
    <n v="22490513"/>
    <n v="24960000"/>
    <n v="50000"/>
    <n v="1922"/>
    <n v="50000"/>
    <n v="62"/>
    <n v="0"/>
    <n v="0"/>
    <m/>
    <n v="0"/>
    <n v="0"/>
    <n v="0"/>
    <m/>
    <m/>
    <d v="2021-03-28T00:00:00"/>
    <n v="1"/>
    <s v="O"/>
    <n v="1"/>
    <n v="30"/>
    <n v="0"/>
    <m/>
    <m/>
    <m/>
    <m/>
    <m/>
    <m/>
    <n v="1"/>
    <n v="1"/>
    <m/>
    <m/>
    <n v="82313"/>
    <s v="CREDITOS DE CONSUMO"/>
    <n v="0"/>
    <n v="0"/>
    <n v="890480123"/>
    <s v="UNIVERSIDAD DE CARTAGENA"/>
    <n v="5"/>
    <m/>
    <m/>
    <m/>
    <m/>
    <n v="2"/>
    <n v="7"/>
    <n v="2"/>
  </r>
  <r>
    <n v="0"/>
    <s v="C"/>
    <n v="9098284"/>
    <x v="0"/>
    <n v="4"/>
    <n v="550025531"/>
    <d v="2021-02-28T00:00:00"/>
    <d v="2021-04-30T00:00:00"/>
    <n v="0"/>
    <n v="1"/>
    <n v="0"/>
    <n v="30"/>
    <n v="2"/>
    <n v="0"/>
    <n v="0"/>
    <n v="6000"/>
    <n v="6000"/>
    <n v="6000"/>
    <n v="0"/>
    <n v="0"/>
    <n v="0"/>
    <m/>
    <n v="0"/>
    <n v="0"/>
    <n v="0"/>
    <m/>
    <m/>
    <d v="2021-03-30T00:00:00"/>
    <n v="1"/>
    <s v="O"/>
    <n v="1"/>
    <n v="30"/>
    <n v="0"/>
    <m/>
    <m/>
    <m/>
    <m/>
    <m/>
    <m/>
    <n v="1"/>
    <n v="1"/>
    <m/>
    <m/>
    <n v="9878"/>
    <s v="CREDITOS DE CONSUMO"/>
    <n v="0"/>
    <n v="0"/>
    <n v="890480123"/>
    <s v="UNIVERSIDAD DE CARTAGENA"/>
    <n v="5"/>
    <m/>
    <m/>
    <m/>
    <m/>
    <n v="2"/>
    <n v="7"/>
    <n v="2"/>
  </r>
  <r>
    <n v="0"/>
    <s v="C"/>
    <n v="9098284"/>
    <x v="0"/>
    <n v="4"/>
    <n v="550025598"/>
    <d v="2021-03-15T00:00:00"/>
    <d v="2024-03-30T00:00:00"/>
    <n v="0"/>
    <n v="1"/>
    <n v="0"/>
    <n v="30"/>
    <n v="2"/>
    <n v="22490513"/>
    <n v="24960000"/>
    <n v="20000"/>
    <n v="769"/>
    <n v="20000"/>
    <n v="0"/>
    <n v="0"/>
    <n v="0"/>
    <m/>
    <n v="0"/>
    <n v="0"/>
    <n v="0"/>
    <m/>
    <m/>
    <d v="2021-03-30T00:00:00"/>
    <n v="1"/>
    <s v="O"/>
    <n v="1"/>
    <n v="30"/>
    <n v="0"/>
    <m/>
    <m/>
    <m/>
    <m/>
    <m/>
    <m/>
    <n v="1"/>
    <n v="1"/>
    <m/>
    <m/>
    <n v="32925"/>
    <s v="CREDITOS DE CONSUMO"/>
    <n v="0"/>
    <n v="0"/>
    <n v="890480123"/>
    <s v="UNIVERSIDAD DE CARTAGENA"/>
    <n v="5"/>
    <m/>
    <m/>
    <m/>
    <m/>
    <n v="2"/>
    <n v="7"/>
    <n v="2"/>
  </r>
  <r>
    <n v="0"/>
    <s v="C"/>
    <n v="9098284"/>
    <x v="0"/>
    <n v="4"/>
    <n v="550025605"/>
    <d v="2021-03-18T00:00:00"/>
    <d v="2024-04-30T00:00:00"/>
    <n v="0"/>
    <n v="1"/>
    <n v="0"/>
    <n v="30"/>
    <n v="2"/>
    <n v="22490513"/>
    <n v="24960000"/>
    <n v="20000"/>
    <n v="769"/>
    <n v="20000"/>
    <n v="0"/>
    <n v="0"/>
    <n v="0"/>
    <m/>
    <n v="0"/>
    <n v="0"/>
    <n v="0"/>
    <m/>
    <m/>
    <d v="2021-03-31T00:00:00"/>
    <n v="1"/>
    <s v="O"/>
    <n v="1"/>
    <n v="30"/>
    <n v="0"/>
    <m/>
    <m/>
    <m/>
    <m/>
    <m/>
    <m/>
    <n v="1"/>
    <n v="1"/>
    <m/>
    <m/>
    <n v="32925"/>
    <s v="CREDITOS DE CONSUMO"/>
    <n v="0"/>
    <n v="0"/>
    <n v="890480123"/>
    <s v="UNIVERSIDAD DE CARTAGENA"/>
    <n v="5"/>
    <m/>
    <m/>
    <m/>
    <m/>
    <n v="2"/>
    <n v="7"/>
    <n v="2"/>
  </r>
  <r>
    <n v="0"/>
    <s v="C"/>
    <n v="9098284"/>
    <x v="0"/>
    <n v="4"/>
    <n v="550025718"/>
    <d v="2021-03-31T00:00:00"/>
    <d v="2021-05-30T00:00:00"/>
    <n v="0"/>
    <n v="1"/>
    <n v="0"/>
    <n v="30"/>
    <n v="2"/>
    <n v="0"/>
    <n v="0"/>
    <n v="6000"/>
    <n v="6000"/>
    <n v="6000"/>
    <n v="0"/>
    <n v="0"/>
    <n v="0"/>
    <m/>
    <n v="0"/>
    <n v="0"/>
    <n v="0"/>
    <m/>
    <m/>
    <d v="2021-03-31T00:00:00"/>
    <n v="1"/>
    <s v="O"/>
    <n v="1"/>
    <n v="30"/>
    <n v="0"/>
    <m/>
    <m/>
    <m/>
    <m/>
    <m/>
    <m/>
    <n v="1"/>
    <n v="1"/>
    <m/>
    <m/>
    <n v="9878"/>
    <s v="CREDITOS DE CONSUMO"/>
    <n v="0"/>
    <n v="0"/>
    <n v="890480123"/>
    <s v="UNIVERSIDAD DE CARTAGENA"/>
    <n v="5"/>
    <m/>
    <m/>
    <m/>
    <m/>
    <n v="2"/>
    <n v="7"/>
    <n v="2"/>
  </r>
  <r>
    <n v="97939"/>
    <s v="C"/>
    <n v="9098885"/>
    <x v="0"/>
    <n v="4"/>
    <n v="17689"/>
    <d v="2020-10-07T00:00:00"/>
    <d v="2025-10-30T00:00:00"/>
    <n v="0"/>
    <n v="1"/>
    <n v="7"/>
    <n v="30"/>
    <n v="2"/>
    <n v="16011168"/>
    <n v="17240000"/>
    <n v="19784917"/>
    <n v="481248"/>
    <n v="18153590"/>
    <n v="0"/>
    <n v="0"/>
    <n v="0"/>
    <m/>
    <n v="0"/>
    <n v="0"/>
    <n v="0"/>
    <m/>
    <m/>
    <d v="2021-03-30T00:00:00"/>
    <n v="1"/>
    <s v="O"/>
    <n v="1"/>
    <n v="30"/>
    <n v="0"/>
    <m/>
    <m/>
    <m/>
    <m/>
    <m/>
    <m/>
    <n v="1"/>
    <n v="1"/>
    <m/>
    <m/>
    <n v="18055651"/>
    <s v="CREDITOS DE CONSUMO"/>
    <n v="0"/>
    <n v="0"/>
    <n v="890480123"/>
    <s v="UNIVERSIDAD DE CARTAGENA"/>
    <n v="5"/>
    <m/>
    <m/>
    <m/>
    <m/>
    <n v="1"/>
    <n v="7"/>
    <n v="2"/>
  </r>
  <r>
    <n v="26037"/>
    <s v="C"/>
    <n v="9098885"/>
    <x v="0"/>
    <n v="4"/>
    <n v="18096"/>
    <d v="2021-01-27T00:00:00"/>
    <d v="2023-01-30T00:00:00"/>
    <n v="0"/>
    <n v="1"/>
    <n v="2"/>
    <n v="30"/>
    <n v="2"/>
    <n v="15881442"/>
    <n v="17090000"/>
    <n v="5200000"/>
    <n v="254314"/>
    <n v="4826088"/>
    <n v="0"/>
    <n v="0"/>
    <n v="0"/>
    <m/>
    <n v="0"/>
    <n v="0"/>
    <n v="0"/>
    <m/>
    <m/>
    <d v="2021-03-30T00:00:00"/>
    <n v="1"/>
    <s v="O"/>
    <n v="1"/>
    <n v="30"/>
    <n v="0"/>
    <m/>
    <m/>
    <m/>
    <m/>
    <m/>
    <m/>
    <n v="1"/>
    <n v="1"/>
    <m/>
    <m/>
    <n v="4800051"/>
    <s v="CREDITOS DE CONSUMO"/>
    <n v="0"/>
    <n v="0"/>
    <n v="890480123"/>
    <s v="UNIVERSIDAD DE CARTAGENA"/>
    <n v="5"/>
    <m/>
    <m/>
    <m/>
    <m/>
    <n v="1"/>
    <n v="7"/>
    <n v="2"/>
  </r>
  <r>
    <n v="358596"/>
    <s v="C"/>
    <n v="9099036"/>
    <x v="0"/>
    <n v="4"/>
    <n v="15135"/>
    <d v="2019-01-22T00:00:00"/>
    <d v="2024-01-22T00:00:00"/>
    <n v="8"/>
    <n v="1"/>
    <n v="25"/>
    <n v="30"/>
    <n v="2"/>
    <n v="12185828"/>
    <n v="12890000"/>
    <n v="3000000"/>
    <n v="67015"/>
    <n v="1919039"/>
    <n v="5192"/>
    <n v="0"/>
    <n v="0"/>
    <m/>
    <n v="0"/>
    <n v="0"/>
    <n v="0"/>
    <m/>
    <m/>
    <d v="2021-03-30T00:00:00"/>
    <n v="1"/>
    <s v="O"/>
    <n v="1"/>
    <n v="30"/>
    <n v="400"/>
    <m/>
    <m/>
    <m/>
    <m/>
    <m/>
    <m/>
    <n v="1"/>
    <n v="1"/>
    <m/>
    <m/>
    <n v="1560443"/>
    <s v="CREDITOS DE CONSUMO"/>
    <n v="0"/>
    <n v="0"/>
    <n v="890480123"/>
    <s v="UNIVERSIDAD DE CARTAGENA"/>
    <n v="5"/>
    <m/>
    <m/>
    <m/>
    <m/>
    <n v="1"/>
    <n v="7"/>
    <n v="2"/>
  </r>
  <r>
    <n v="158910"/>
    <s v="C"/>
    <n v="9099036"/>
    <x v="0"/>
    <n v="4"/>
    <n v="16940"/>
    <d v="2020-02-04T00:00:00"/>
    <d v="2022-02-04T00:00:00"/>
    <n v="0"/>
    <n v="1"/>
    <n v="13"/>
    <n v="30"/>
    <n v="2"/>
    <n v="17726461"/>
    <n v="19240000"/>
    <n v="1693655"/>
    <n v="84331"/>
    <n v="850414"/>
    <n v="8607"/>
    <n v="0"/>
    <n v="0"/>
    <m/>
    <n v="0"/>
    <n v="0"/>
    <n v="0"/>
    <m/>
    <m/>
    <d v="2021-03-30T00:00:00"/>
    <n v="1"/>
    <s v="O"/>
    <n v="1"/>
    <n v="30"/>
    <n v="0"/>
    <m/>
    <m/>
    <m/>
    <m/>
    <m/>
    <m/>
    <n v="1"/>
    <n v="1"/>
    <m/>
    <m/>
    <n v="691504"/>
    <s v="CREDITOS DE CONSUMO"/>
    <n v="0"/>
    <n v="0"/>
    <n v="890480123"/>
    <s v="UNIVERSIDAD DE CARTAGENA"/>
    <n v="5"/>
    <m/>
    <m/>
    <m/>
    <m/>
    <n v="1"/>
    <n v="7"/>
    <n v="2"/>
  </r>
  <r>
    <n v="282365"/>
    <s v="C"/>
    <n v="9099036"/>
    <x v="0"/>
    <n v="4"/>
    <n v="17273"/>
    <d v="2020-06-20T00:00:00"/>
    <d v="2023-06-30T00:00:00"/>
    <n v="0"/>
    <n v="1"/>
    <n v="9"/>
    <n v="30"/>
    <n v="2"/>
    <n v="12185828"/>
    <n v="12890000"/>
    <n v="1930000"/>
    <n v="64275"/>
    <n v="1511090"/>
    <n v="0"/>
    <n v="0"/>
    <n v="0"/>
    <m/>
    <n v="0"/>
    <n v="0"/>
    <n v="0"/>
    <m/>
    <m/>
    <d v="2021-03-30T00:00:00"/>
    <n v="9"/>
    <s v="O"/>
    <n v="1"/>
    <n v="30"/>
    <n v="0"/>
    <m/>
    <m/>
    <m/>
    <m/>
    <m/>
    <m/>
    <n v="1"/>
    <n v="1"/>
    <m/>
    <m/>
    <n v="1228725"/>
    <s v="CREDITOS DE CONSUMO"/>
    <n v="0"/>
    <n v="0"/>
    <n v="890480123"/>
    <s v="UNIVERSIDAD DE CARTAGENA"/>
    <n v="5"/>
    <m/>
    <m/>
    <m/>
    <m/>
    <n v="1"/>
    <n v="7"/>
    <n v="2"/>
  </r>
  <r>
    <n v="82488"/>
    <s v="C"/>
    <n v="9099036"/>
    <x v="0"/>
    <n v="4"/>
    <n v="17541"/>
    <d v="2020-08-31T00:00:00"/>
    <d v="2023-08-31T00:00:00"/>
    <n v="0"/>
    <n v="1"/>
    <n v="7"/>
    <n v="30"/>
    <n v="2"/>
    <n v="12185828"/>
    <n v="12890000"/>
    <n v="530000"/>
    <n v="17651"/>
    <n v="441437"/>
    <n v="0"/>
    <n v="0"/>
    <n v="0"/>
    <m/>
    <n v="0"/>
    <n v="0"/>
    <n v="0"/>
    <m/>
    <m/>
    <d v="2021-03-30T00:00:00"/>
    <n v="9"/>
    <s v="O"/>
    <n v="1"/>
    <n v="30"/>
    <n v="0"/>
    <m/>
    <m/>
    <m/>
    <m/>
    <m/>
    <m/>
    <n v="1"/>
    <n v="1"/>
    <m/>
    <m/>
    <n v="358949"/>
    <s v="CREDITOS DE CONSUMO"/>
    <n v="0"/>
    <n v="0"/>
    <n v="890480123"/>
    <s v="UNIVERSIDAD DE CARTAGENA"/>
    <n v="5"/>
    <m/>
    <m/>
    <m/>
    <m/>
    <n v="1"/>
    <n v="7"/>
    <n v="2"/>
  </r>
  <r>
    <n v="714440"/>
    <s v="C"/>
    <n v="9112215"/>
    <x v="0"/>
    <n v="4"/>
    <n v="17434"/>
    <d v="2020-07-31T00:00:00"/>
    <d v="2022-07-31T00:00:00"/>
    <n v="30"/>
    <n v="1"/>
    <n v="6"/>
    <n v="30"/>
    <n v="2"/>
    <n v="12185828"/>
    <n v="12890000"/>
    <n v="1790000"/>
    <n v="84417"/>
    <n v="1320314"/>
    <n v="13320"/>
    <n v="0"/>
    <n v="0"/>
    <m/>
    <n v="0"/>
    <n v="0"/>
    <n v="0"/>
    <m/>
    <m/>
    <d v="2021-03-30T00:00:00"/>
    <n v="9"/>
    <s v="O"/>
    <n v="1"/>
    <n v="30"/>
    <n v="79453"/>
    <m/>
    <m/>
    <m/>
    <m/>
    <m/>
    <m/>
    <n v="1"/>
    <n v="1"/>
    <m/>
    <m/>
    <n v="605874"/>
    <s v="CREDITOS DE CONSUMO"/>
    <n v="0"/>
    <n v="0"/>
    <n v="890480123"/>
    <s v="UNIVERSIDAD DE CARTAGENA"/>
    <n v="5"/>
    <m/>
    <m/>
    <m/>
    <m/>
    <n v="1"/>
    <n v="7"/>
    <n v="2"/>
  </r>
  <r>
    <n v="651680"/>
    <s v="C"/>
    <n v="9112215"/>
    <x v="0"/>
    <n v="4"/>
    <n v="17710"/>
    <d v="2020-10-14T00:00:00"/>
    <d v="2021-10-30T00:00:00"/>
    <n v="0"/>
    <n v="1"/>
    <n v="5"/>
    <n v="30"/>
    <n v="2"/>
    <n v="15881442"/>
    <n v="17090000"/>
    <n v="2000000"/>
    <n v="181350"/>
    <n v="1204331"/>
    <n v="0"/>
    <n v="0"/>
    <n v="0"/>
    <m/>
    <n v="0"/>
    <n v="0"/>
    <n v="0"/>
    <m/>
    <m/>
    <d v="2021-03-30T00:00:00"/>
    <n v="9"/>
    <s v="O"/>
    <n v="1"/>
    <n v="30"/>
    <n v="0"/>
    <m/>
    <m/>
    <m/>
    <m/>
    <m/>
    <m/>
    <n v="1"/>
    <n v="1"/>
    <m/>
    <m/>
    <n v="552651"/>
    <s v="CREDITOS DE CONSUMO"/>
    <n v="0"/>
    <n v="0"/>
    <n v="890480123"/>
    <s v="UNIVERSIDAD DE CARTAGENA"/>
    <n v="5"/>
    <m/>
    <m/>
    <m/>
    <m/>
    <n v="1"/>
    <n v="7"/>
    <n v="2"/>
  </r>
  <r>
    <n v="0"/>
    <s v="C"/>
    <n v="9126535"/>
    <x v="0"/>
    <n v="4"/>
    <n v="14804"/>
    <d v="2018-10-25T00:00:00"/>
    <d v="2021-10-25T00:00:00"/>
    <n v="5"/>
    <n v="1"/>
    <n v="28"/>
    <n v="30"/>
    <n v="2"/>
    <n v="13121400"/>
    <n v="13940000"/>
    <n v="6200000"/>
    <n v="209265"/>
    <n v="1420256"/>
    <n v="2555"/>
    <n v="0"/>
    <n v="0"/>
    <m/>
    <n v="0"/>
    <n v="0"/>
    <n v="0"/>
    <m/>
    <m/>
    <d v="2021-03-30T00:00:00"/>
    <n v="1"/>
    <s v="O"/>
    <n v="1"/>
    <n v="30"/>
    <n v="17425"/>
    <m/>
    <m/>
    <m/>
    <m/>
    <m/>
    <m/>
    <n v="1"/>
    <n v="1"/>
    <m/>
    <m/>
    <n v="7268853"/>
    <s v="CREDITOS DE CONSUMO"/>
    <n v="0"/>
    <n v="0"/>
    <n v="890480123"/>
    <s v="UNIVERSIDAD DE CARTAGENA"/>
    <n v="5"/>
    <m/>
    <m/>
    <m/>
    <m/>
    <n v="1"/>
    <n v="7"/>
    <n v="2"/>
  </r>
  <r>
    <n v="0"/>
    <s v="C"/>
    <n v="9126535"/>
    <x v="0"/>
    <n v="4"/>
    <n v="16831"/>
    <d v="2020-01-15T00:00:00"/>
    <d v="2021-09-15T00:00:00"/>
    <n v="15"/>
    <n v="1"/>
    <n v="13"/>
    <n v="30"/>
    <n v="2"/>
    <n v="17726461"/>
    <n v="19240000"/>
    <n v="2280000"/>
    <n v="132502"/>
    <n v="772817"/>
    <n v="5580"/>
    <n v="0"/>
    <n v="0"/>
    <m/>
    <n v="0"/>
    <n v="0"/>
    <n v="0"/>
    <m/>
    <m/>
    <d v="2021-03-30T00:00:00"/>
    <n v="1"/>
    <s v="O"/>
    <n v="1"/>
    <n v="30"/>
    <n v="17342"/>
    <m/>
    <m/>
    <m/>
    <m/>
    <m/>
    <m/>
    <n v="1"/>
    <n v="1"/>
    <m/>
    <m/>
    <n v="3955268"/>
    <s v="CREDITOS DE CONSUMO"/>
    <n v="0"/>
    <n v="0"/>
    <n v="890480123"/>
    <s v="UNIVERSIDAD DE CARTAGENA"/>
    <n v="5"/>
    <m/>
    <m/>
    <m/>
    <m/>
    <n v="1"/>
    <n v="7"/>
    <n v="2"/>
  </r>
  <r>
    <n v="0"/>
    <s v="C"/>
    <n v="9135789"/>
    <x v="0"/>
    <n v="4"/>
    <n v="17476"/>
    <d v="2020-08-21T00:00:00"/>
    <d v="2022-09-30T00:00:00"/>
    <n v="0"/>
    <n v="1"/>
    <n v="6"/>
    <n v="30"/>
    <n v="2"/>
    <n v="15881442"/>
    <n v="17090000"/>
    <n v="3300000"/>
    <n v="161391"/>
    <n v="2569407"/>
    <n v="0"/>
    <n v="0"/>
    <n v="0"/>
    <m/>
    <n v="0"/>
    <n v="0"/>
    <n v="0"/>
    <m/>
    <m/>
    <d v="2021-03-30T00:00:00"/>
    <n v="9"/>
    <s v="O"/>
    <n v="1"/>
    <n v="30"/>
    <n v="0"/>
    <m/>
    <m/>
    <m/>
    <m/>
    <m/>
    <m/>
    <n v="1"/>
    <n v="1"/>
    <m/>
    <m/>
    <n v="3195510"/>
    <s v="CREDITOS DE CONSUMO"/>
    <n v="0"/>
    <n v="0"/>
    <n v="890480123"/>
    <s v="UNIVERSIDAD DE CARTAGENA"/>
    <n v="5"/>
    <m/>
    <m/>
    <m/>
    <m/>
    <n v="1"/>
    <n v="7"/>
    <n v="2"/>
  </r>
  <r>
    <n v="8368087"/>
    <s v="C"/>
    <n v="9136831"/>
    <x v="0"/>
    <n v="4"/>
    <n v="17371"/>
    <d v="2020-07-17T00:00:00"/>
    <d v="2024-08-30T00:00:00"/>
    <n v="0"/>
    <n v="1"/>
    <n v="7"/>
    <n v="30"/>
    <n v="2"/>
    <n v="17726461"/>
    <n v="19240000"/>
    <n v="10450703"/>
    <n v="305498"/>
    <n v="9336496"/>
    <n v="0"/>
    <n v="0"/>
    <n v="0"/>
    <m/>
    <n v="0"/>
    <n v="0"/>
    <n v="0"/>
    <m/>
    <m/>
    <d v="2021-03-30T00:00:00"/>
    <n v="1"/>
    <s v="O"/>
    <n v="1"/>
    <n v="30"/>
    <n v="0"/>
    <m/>
    <m/>
    <m/>
    <m/>
    <m/>
    <m/>
    <n v="1"/>
    <n v="1"/>
    <m/>
    <m/>
    <n v="968409"/>
    <s v="CREDITOS DE CONSUMO"/>
    <n v="0"/>
    <n v="0"/>
    <n v="890480123"/>
    <s v="UNIVERSIDAD DE CARTAGENA"/>
    <n v="5"/>
    <m/>
    <m/>
    <m/>
    <m/>
    <n v="1"/>
    <n v="7"/>
    <n v="2"/>
  </r>
  <r>
    <n v="0"/>
    <s v="C"/>
    <n v="9140154"/>
    <x v="0"/>
    <n v="4"/>
    <n v="17748"/>
    <d v="2020-10-26T00:00:00"/>
    <d v="2022-10-30T00:00:00"/>
    <n v="0"/>
    <n v="1"/>
    <n v="5"/>
    <n v="30"/>
    <n v="2"/>
    <n v="15881442"/>
    <n v="17090000"/>
    <n v="4000000"/>
    <n v="195626"/>
    <n v="3266898"/>
    <n v="0"/>
    <n v="0"/>
    <n v="0"/>
    <m/>
    <n v="0"/>
    <n v="0"/>
    <n v="0"/>
    <m/>
    <m/>
    <d v="2021-03-30T00:00:00"/>
    <n v="1"/>
    <s v="O"/>
    <n v="1"/>
    <n v="30"/>
    <n v="0"/>
    <m/>
    <m/>
    <m/>
    <m/>
    <m/>
    <m/>
    <n v="1"/>
    <n v="1"/>
    <m/>
    <m/>
    <n v="5311645"/>
    <s v="CREDITOS DE CONSUMO"/>
    <n v="0"/>
    <n v="0"/>
    <n v="890480123"/>
    <s v="UNIVERSIDAD DE CARTAGENA"/>
    <n v="5"/>
    <m/>
    <m/>
    <m/>
    <m/>
    <n v="1"/>
    <n v="7"/>
    <n v="2"/>
  </r>
  <r>
    <n v="58493734"/>
    <s v="C"/>
    <n v="9141761"/>
    <x v="0"/>
    <n v="4"/>
    <n v="16174"/>
    <d v="2020-10-29T00:00:00"/>
    <d v="2026-12-26T00:00:00"/>
    <n v="0"/>
    <n v="1"/>
    <n v="5"/>
    <n v="30"/>
    <n v="2"/>
    <n v="12185828"/>
    <n v="12890000"/>
    <n v="67885734"/>
    <n v="1321332"/>
    <n v="64035695"/>
    <n v="0"/>
    <n v="0"/>
    <n v="0"/>
    <m/>
    <n v="0"/>
    <n v="0"/>
    <n v="0"/>
    <m/>
    <m/>
    <d v="2021-03-30T00:00:00"/>
    <n v="1"/>
    <s v="O"/>
    <n v="1"/>
    <n v="30"/>
    <n v="0"/>
    <m/>
    <m/>
    <m/>
    <m/>
    <m/>
    <m/>
    <n v="1"/>
    <n v="1"/>
    <m/>
    <m/>
    <n v="5541961"/>
    <s v="CREDITOS DE CONSUMO"/>
    <n v="0"/>
    <n v="0"/>
    <n v="890480123"/>
    <s v="UNIVERSIDAD DE CARTAGENA"/>
    <n v="5"/>
    <m/>
    <m/>
    <m/>
    <m/>
    <n v="1"/>
    <n v="7"/>
    <n v="1"/>
  </r>
  <r>
    <n v="0"/>
    <s v="C"/>
    <n v="9142753"/>
    <x v="0"/>
    <n v="4"/>
    <n v="16610"/>
    <d v="2019-11-22T00:00:00"/>
    <d v="2022-11-30T00:00:00"/>
    <n v="0"/>
    <n v="1"/>
    <n v="16"/>
    <n v="30"/>
    <n v="2"/>
    <n v="17726461"/>
    <n v="19240000"/>
    <n v="10000000"/>
    <n v="360153"/>
    <n v="6192311"/>
    <n v="0"/>
    <n v="0"/>
    <n v="0"/>
    <m/>
    <n v="0"/>
    <n v="0"/>
    <n v="0"/>
    <m/>
    <m/>
    <d v="2021-03-30T00:00:00"/>
    <n v="1"/>
    <s v="O"/>
    <n v="1"/>
    <n v="30"/>
    <n v="0"/>
    <m/>
    <m/>
    <m/>
    <m/>
    <m/>
    <m/>
    <n v="1"/>
    <n v="1"/>
    <m/>
    <m/>
    <n v="38484308"/>
    <s v="CREDITOS DE CONSUMO"/>
    <n v="0"/>
    <n v="0"/>
    <n v="890480123"/>
    <s v="UNIVERSIDAD DE CARTAGENA"/>
    <n v="5"/>
    <m/>
    <m/>
    <m/>
    <m/>
    <n v="1"/>
    <n v="7"/>
    <n v="2"/>
  </r>
  <r>
    <n v="7008041"/>
    <s v="C"/>
    <n v="9145681"/>
    <x v="0"/>
    <n v="4"/>
    <n v="15942"/>
    <d v="2020-10-29T00:00:00"/>
    <d v="2023-09-04T00:00:00"/>
    <n v="0"/>
    <n v="1"/>
    <n v="5"/>
    <n v="30"/>
    <n v="2"/>
    <n v="12185828"/>
    <n v="12890000"/>
    <n v="10409441"/>
    <n v="363585"/>
    <n v="9078153"/>
    <n v="0"/>
    <n v="0"/>
    <n v="0"/>
    <m/>
    <n v="0"/>
    <n v="0"/>
    <n v="0"/>
    <m/>
    <m/>
    <d v="2021-03-30T00:00:00"/>
    <n v="1"/>
    <s v="O"/>
    <n v="1"/>
    <n v="30"/>
    <n v="0"/>
    <m/>
    <m/>
    <m/>
    <m/>
    <m/>
    <m/>
    <n v="1"/>
    <n v="1"/>
    <m/>
    <m/>
    <n v="2070112"/>
    <s v="CREDITOS DE CONSUMO"/>
    <n v="0"/>
    <n v="0"/>
    <n v="890480123"/>
    <s v="UNIVERSIDAD DE CARTAGENA"/>
    <n v="5"/>
    <m/>
    <m/>
    <m/>
    <m/>
    <n v="1"/>
    <n v="7"/>
    <n v="1"/>
  </r>
  <r>
    <n v="525302"/>
    <s v="C"/>
    <n v="9145681"/>
    <x v="0"/>
    <n v="4"/>
    <n v="18149"/>
    <d v="2021-02-04T00:00:00"/>
    <d v="2021-12-28T00:00:00"/>
    <n v="0"/>
    <n v="1"/>
    <n v="2"/>
    <n v="30"/>
    <n v="2"/>
    <n v="12185828"/>
    <n v="12890000"/>
    <n v="853006"/>
    <n v="90137"/>
    <n v="680472"/>
    <n v="0"/>
    <n v="0"/>
    <n v="0"/>
    <m/>
    <n v="0"/>
    <n v="0"/>
    <n v="0"/>
    <m/>
    <m/>
    <d v="2021-03-30T00:00:00"/>
    <n v="1"/>
    <s v="O"/>
    <n v="1"/>
    <n v="30"/>
    <n v="0"/>
    <m/>
    <m/>
    <m/>
    <m/>
    <m/>
    <m/>
    <n v="1"/>
    <n v="1"/>
    <m/>
    <m/>
    <n v="155170"/>
    <s v="CREDITOS DE CONSUMO"/>
    <n v="0"/>
    <n v="0"/>
    <n v="890480123"/>
    <s v="UNIVERSIDAD DE CARTAGENA"/>
    <n v="5"/>
    <m/>
    <m/>
    <m/>
    <m/>
    <n v="1"/>
    <n v="7"/>
    <n v="2"/>
  </r>
  <r>
    <n v="5130991"/>
    <s v="C"/>
    <n v="9145681"/>
    <x v="0"/>
    <n v="4"/>
    <n v="18151"/>
    <d v="2021-02-04T00:00:00"/>
    <d v="2024-02-28T00:00:00"/>
    <n v="0"/>
    <n v="1"/>
    <n v="2"/>
    <n v="30"/>
    <n v="2"/>
    <n v="8648788"/>
    <n v="9000000"/>
    <n v="7043107"/>
    <n v="222819"/>
    <n v="6646639"/>
    <n v="0"/>
    <n v="0"/>
    <n v="0"/>
    <m/>
    <n v="0"/>
    <n v="0"/>
    <n v="0"/>
    <m/>
    <m/>
    <d v="2021-03-30T00:00:00"/>
    <n v="9"/>
    <s v="O"/>
    <n v="1"/>
    <n v="30"/>
    <n v="0"/>
    <m/>
    <m/>
    <m/>
    <m/>
    <m/>
    <m/>
    <n v="1"/>
    <n v="1"/>
    <m/>
    <m/>
    <n v="1515648"/>
    <s v="CREDITOS DE CONSUMO"/>
    <n v="0"/>
    <n v="0"/>
    <n v="890480123"/>
    <s v="UNIVERSIDAD DE CARTAGENA"/>
    <n v="5"/>
    <m/>
    <m/>
    <m/>
    <m/>
    <n v="1"/>
    <n v="7"/>
    <n v="2"/>
  </r>
  <r>
    <n v="4760336"/>
    <s v="C"/>
    <n v="9147209"/>
    <x v="0"/>
    <n v="4"/>
    <n v="18038"/>
    <d v="2021-01-04T00:00:00"/>
    <d v="2028-01-30T00:00:00"/>
    <n v="0"/>
    <n v="1"/>
    <n v="2"/>
    <n v="30"/>
    <n v="2"/>
    <n v="9568969"/>
    <n v="10000000"/>
    <n v="6566943"/>
    <n v="107562"/>
    <n v="6456001"/>
    <n v="0"/>
    <n v="0"/>
    <n v="0"/>
    <m/>
    <n v="0"/>
    <n v="0"/>
    <n v="0"/>
    <m/>
    <m/>
    <d v="2021-03-30T00:00:00"/>
    <n v="9"/>
    <s v="O"/>
    <n v="1"/>
    <n v="30"/>
    <n v="0"/>
    <m/>
    <m/>
    <m/>
    <m/>
    <m/>
    <m/>
    <n v="1"/>
    <n v="1"/>
    <m/>
    <m/>
    <n v="1695665"/>
    <s v="CREDITOS DE CONSUMO"/>
    <n v="0"/>
    <n v="0"/>
    <n v="890480123"/>
    <s v="UNIVERSIDAD DE CARTAGENA"/>
    <n v="5"/>
    <m/>
    <m/>
    <m/>
    <m/>
    <n v="1"/>
    <n v="7"/>
    <n v="2"/>
  </r>
  <r>
    <n v="2200702"/>
    <s v="C"/>
    <n v="9147209"/>
    <x v="0"/>
    <n v="4"/>
    <n v="18039"/>
    <d v="2021-01-04T00:00:00"/>
    <d v="2028-01-04T00:00:00"/>
    <n v="26"/>
    <n v="1"/>
    <n v="1"/>
    <n v="30"/>
    <n v="2"/>
    <n v="16011168"/>
    <n v="17240000"/>
    <n v="3023700"/>
    <n v="60076"/>
    <n v="2984608"/>
    <n v="34502"/>
    <n v="0"/>
    <n v="0"/>
    <m/>
    <n v="0"/>
    <n v="0"/>
    <n v="0"/>
    <m/>
    <m/>
    <d v="2021-03-30T00:00:00"/>
    <n v="1"/>
    <s v="O"/>
    <n v="1"/>
    <n v="30"/>
    <n v="643"/>
    <m/>
    <m/>
    <m/>
    <m/>
    <m/>
    <m/>
    <n v="1"/>
    <n v="1"/>
    <m/>
    <m/>
    <n v="783906"/>
    <s v="CREDITOS DE CONSUMO"/>
    <n v="0"/>
    <n v="0"/>
    <n v="890480123"/>
    <s v="UNIVERSIDAD DE CARTAGENA"/>
    <n v="5"/>
    <m/>
    <m/>
    <m/>
    <m/>
    <n v="1"/>
    <n v="7"/>
    <n v="2"/>
  </r>
  <r>
    <n v="138665745"/>
    <s v="C"/>
    <n v="9149599"/>
    <x v="1"/>
    <n v="4"/>
    <n v="12420"/>
    <d v="2017-05-03T00:00:00"/>
    <d v="2029-05-30T00:00:00"/>
    <n v="0"/>
    <n v="1"/>
    <n v="48"/>
    <n v="30"/>
    <n v="2"/>
    <n v="12185828"/>
    <n v="12890000"/>
    <n v="230000000"/>
    <n v="2502633"/>
    <n v="183418644"/>
    <n v="0"/>
    <n v="0"/>
    <n v="230000000"/>
    <s v="                              "/>
    <n v="0"/>
    <n v="0"/>
    <n v="0"/>
    <s v="3184000/3184000"/>
    <d v="2021-12-06T00:00:00"/>
    <d v="2021-03-30T00:00:00"/>
    <n v="2"/>
    <s v="O"/>
    <n v="1"/>
    <n v="30"/>
    <n v="0"/>
    <n v="2"/>
    <n v="0"/>
    <n v="1"/>
    <n v="0"/>
    <n v="0"/>
    <n v="0"/>
    <n v="1"/>
    <n v="1"/>
    <m/>
    <m/>
    <n v="44752899"/>
    <s v="CREDITO DE VIVIENDA"/>
    <n v="0"/>
    <n v="0"/>
    <n v="890480123"/>
    <s v="UNIVERSIDAD DE CARTAGENA"/>
    <n v="5"/>
    <m/>
    <m/>
    <m/>
    <m/>
    <n v="1"/>
    <n v="7"/>
    <n v="2"/>
  </r>
  <r>
    <n v="16550071"/>
    <s v="C"/>
    <n v="9153493"/>
    <x v="2"/>
    <n v="4"/>
    <n v="15452"/>
    <d v="2019-03-20T00:00:00"/>
    <d v="2025-03-20T00:00:00"/>
    <n v="0"/>
    <n v="1"/>
    <n v="41"/>
    <n v="30"/>
    <n v="2"/>
    <n v="12185828"/>
    <n v="12890000"/>
    <n v="50000000"/>
    <n v="982348"/>
    <n v="25752290"/>
    <n v="8717"/>
    <n v="0"/>
    <n v="0"/>
    <m/>
    <n v="0"/>
    <n v="0"/>
    <n v="0"/>
    <m/>
    <m/>
    <d v="2021-03-29T00:00:00"/>
    <n v="1"/>
    <s v="O"/>
    <n v="1"/>
    <n v="30"/>
    <n v="0"/>
    <m/>
    <m/>
    <m/>
    <m/>
    <m/>
    <m/>
    <n v="1"/>
    <n v="1"/>
    <m/>
    <m/>
    <n v="9202219"/>
    <s v="CREDITOS DE CONSUMO"/>
    <n v="0"/>
    <n v="0"/>
    <m/>
    <m/>
    <n v="5"/>
    <m/>
    <m/>
    <m/>
    <m/>
    <n v="1"/>
    <n v="7"/>
    <n v="2"/>
  </r>
  <r>
    <n v="29883914"/>
    <s v="C"/>
    <n v="9153493"/>
    <x v="0"/>
    <n v="4"/>
    <n v="17554"/>
    <d v="2020-09-04T00:00:00"/>
    <d v="2026-09-04T00:00:00"/>
    <n v="0"/>
    <n v="1"/>
    <n v="7"/>
    <n v="30"/>
    <n v="2"/>
    <n v="12185828"/>
    <n v="12890000"/>
    <n v="50000000"/>
    <n v="982348"/>
    <n v="46500057"/>
    <n v="0"/>
    <n v="0"/>
    <n v="0"/>
    <m/>
    <n v="0"/>
    <n v="0"/>
    <n v="0"/>
    <m/>
    <m/>
    <d v="2021-03-30T00:00:00"/>
    <n v="1"/>
    <s v="O"/>
    <n v="1"/>
    <n v="30"/>
    <n v="0"/>
    <m/>
    <m/>
    <m/>
    <m/>
    <m/>
    <m/>
    <n v="1"/>
    <n v="1"/>
    <m/>
    <m/>
    <n v="16616143"/>
    <s v="CREDITOS DE CONSUMO"/>
    <n v="0"/>
    <n v="0"/>
    <n v="890480123"/>
    <s v="UNIVERSIDAD DE CARTAGENA"/>
    <n v="5"/>
    <m/>
    <m/>
    <m/>
    <m/>
    <n v="1"/>
    <n v="7"/>
    <n v="2"/>
  </r>
  <r>
    <n v="0"/>
    <s v="C"/>
    <n v="9172687"/>
    <x v="0"/>
    <n v="4"/>
    <n v="17391"/>
    <d v="2020-07-31T00:00:00"/>
    <d v="2022-01-31T00:00:00"/>
    <n v="0"/>
    <n v="1"/>
    <n v="8"/>
    <n v="30"/>
    <n v="2"/>
    <n v="12185828"/>
    <n v="12890000"/>
    <n v="40000000"/>
    <n v="2442736"/>
    <n v="23109880"/>
    <n v="0"/>
    <n v="0"/>
    <n v="0"/>
    <m/>
    <n v="0"/>
    <n v="0"/>
    <n v="0"/>
    <m/>
    <m/>
    <d v="2021-03-30T00:00:00"/>
    <n v="1"/>
    <s v="O"/>
    <n v="1"/>
    <n v="30"/>
    <n v="0"/>
    <m/>
    <m/>
    <m/>
    <m/>
    <m/>
    <m/>
    <n v="1"/>
    <n v="1"/>
    <m/>
    <m/>
    <n v="44773042"/>
    <s v="CREDITOS DE CONSUMO"/>
    <n v="0"/>
    <n v="0"/>
    <n v="890480123"/>
    <s v="UNIVERSIDAD DE CARTAGENA"/>
    <n v="5"/>
    <m/>
    <m/>
    <m/>
    <m/>
    <n v="1"/>
    <n v="7"/>
    <n v="2"/>
  </r>
  <r>
    <n v="0"/>
    <s v="C"/>
    <n v="9174319"/>
    <x v="0"/>
    <n v="4"/>
    <n v="14667"/>
    <d v="2020-10-29T00:00:00"/>
    <d v="2021-12-30T00:00:00"/>
    <n v="0"/>
    <n v="1"/>
    <n v="5"/>
    <n v="30"/>
    <n v="2"/>
    <n v="17726461"/>
    <n v="19240000"/>
    <n v="1698244"/>
    <n v="135169"/>
    <n v="1130897"/>
    <n v="0"/>
    <n v="0"/>
    <n v="0"/>
    <m/>
    <n v="0"/>
    <n v="0"/>
    <n v="0"/>
    <m/>
    <m/>
    <d v="2021-03-30T00:00:00"/>
    <n v="1"/>
    <s v="O"/>
    <n v="1"/>
    <n v="30"/>
    <n v="0"/>
    <m/>
    <m/>
    <m/>
    <m/>
    <m/>
    <m/>
    <n v="1"/>
    <n v="1"/>
    <m/>
    <m/>
    <n v="1391099"/>
    <s v="CREDITOS DE CONSUMO"/>
    <n v="0"/>
    <n v="0"/>
    <n v="890480123"/>
    <s v="UNIVERSIDAD DE CARTAGENA"/>
    <n v="5"/>
    <m/>
    <m/>
    <m/>
    <m/>
    <n v="1"/>
    <n v="7"/>
    <n v="1"/>
  </r>
  <r>
    <n v="0"/>
    <s v="C"/>
    <n v="9174319"/>
    <x v="0"/>
    <n v="4"/>
    <n v="17294"/>
    <d v="2020-06-30T00:00:00"/>
    <d v="2023-06-30T00:00:00"/>
    <n v="30"/>
    <n v="1"/>
    <n v="7"/>
    <n v="30"/>
    <n v="2"/>
    <n v="12185828"/>
    <n v="12890000"/>
    <n v="1790000"/>
    <n v="59613"/>
    <n v="1451762"/>
    <n v="14700"/>
    <n v="0"/>
    <n v="0"/>
    <m/>
    <n v="0"/>
    <n v="0"/>
    <n v="0"/>
    <m/>
    <m/>
    <d v="2021-03-30T00:00:00"/>
    <n v="1"/>
    <s v="O"/>
    <n v="1"/>
    <n v="30"/>
    <n v="50184"/>
    <m/>
    <m/>
    <m/>
    <m/>
    <m/>
    <m/>
    <n v="1"/>
    <n v="1"/>
    <m/>
    <m/>
    <n v="1785789"/>
    <s v="CREDITOS DE CONSUMO"/>
    <n v="0"/>
    <n v="0"/>
    <n v="890480123"/>
    <s v="UNIVERSIDAD DE CARTAGENA"/>
    <n v="5"/>
    <m/>
    <m/>
    <m/>
    <m/>
    <n v="1"/>
    <n v="7"/>
    <n v="2"/>
  </r>
  <r>
    <n v="8026047"/>
    <s v="C"/>
    <n v="9196646"/>
    <x v="0"/>
    <n v="4"/>
    <n v="17713"/>
    <d v="2020-10-14T00:00:00"/>
    <d v="2025-10-30T00:00:00"/>
    <n v="0"/>
    <n v="1"/>
    <n v="5"/>
    <n v="30"/>
    <n v="2"/>
    <n v="16011168"/>
    <n v="17240000"/>
    <n v="12000000"/>
    <n v="291888"/>
    <n v="11322493"/>
    <n v="0"/>
    <n v="0"/>
    <n v="0"/>
    <m/>
    <n v="0"/>
    <n v="0"/>
    <n v="0"/>
    <m/>
    <m/>
    <d v="2021-03-30T00:00:00"/>
    <n v="9"/>
    <s v="O"/>
    <n v="1"/>
    <n v="30"/>
    <n v="0"/>
    <m/>
    <m/>
    <m/>
    <m/>
    <m/>
    <m/>
    <n v="1"/>
    <n v="1"/>
    <m/>
    <m/>
    <n v="3296446"/>
    <s v="CREDITOS DE CONSUMO"/>
    <n v="0"/>
    <n v="0"/>
    <n v="890480123"/>
    <s v="UNIVERSIDAD DE CARTAGENA"/>
    <n v="5"/>
    <m/>
    <m/>
    <m/>
    <m/>
    <n v="1"/>
    <n v="7"/>
    <n v="2"/>
  </r>
  <r>
    <n v="38780121"/>
    <s v="C"/>
    <n v="9239554"/>
    <x v="3"/>
    <n v="4"/>
    <n v="15077"/>
    <d v="2019-01-04T00:00:00"/>
    <d v="2026-01-04T00:00:00"/>
    <n v="0"/>
    <n v="1"/>
    <n v="27"/>
    <n v="30"/>
    <n v="2"/>
    <n v="13121400"/>
    <n v="13940000"/>
    <n v="69291000"/>
    <n v="1265117"/>
    <n v="53298873"/>
    <n v="0"/>
    <n v="0"/>
    <n v="76990000"/>
    <s v="                              "/>
    <n v="0"/>
    <n v="0"/>
    <n v="0"/>
    <m/>
    <m/>
    <d v="2021-03-30T00:00:00"/>
    <n v="3"/>
    <s v="O"/>
    <n v="1"/>
    <n v="30"/>
    <n v="0"/>
    <m/>
    <m/>
    <m/>
    <m/>
    <m/>
    <m/>
    <n v="1"/>
    <n v="1"/>
    <m/>
    <m/>
    <n v="14518752"/>
    <s v="CREDITOS DE CONSUMO"/>
    <n v="0"/>
    <n v="0"/>
    <n v="890480123"/>
    <s v="UNIVERSIDAD DE CARTAGENA"/>
    <n v="5"/>
    <m/>
    <m/>
    <m/>
    <m/>
    <n v="1"/>
    <n v="7"/>
    <n v="2"/>
  </r>
  <r>
    <n v="18462376"/>
    <s v="C"/>
    <n v="9239554"/>
    <x v="0"/>
    <n v="4"/>
    <n v="17209"/>
    <d v="2020-05-28T00:00:00"/>
    <d v="2024-05-30T00:00:00"/>
    <n v="0"/>
    <n v="1"/>
    <n v="10"/>
    <n v="30"/>
    <n v="2"/>
    <n v="9752084"/>
    <n v="10200000"/>
    <n v="30855049"/>
    <n v="778895"/>
    <n v="25374440"/>
    <n v="0"/>
    <n v="0"/>
    <n v="0"/>
    <m/>
    <n v="0"/>
    <n v="0"/>
    <n v="0"/>
    <m/>
    <m/>
    <d v="2021-03-30T00:00:00"/>
    <n v="1"/>
    <s v="O"/>
    <n v="1"/>
    <n v="30"/>
    <n v="0"/>
    <m/>
    <m/>
    <m/>
    <m/>
    <m/>
    <m/>
    <n v="1"/>
    <n v="1"/>
    <m/>
    <m/>
    <n v="6912064"/>
    <s v="CREDITOS DE CONSUMO"/>
    <n v="0"/>
    <n v="0"/>
    <n v="890480123"/>
    <s v="UNIVERSIDAD DE CARTAGENA"/>
    <n v="5"/>
    <m/>
    <m/>
    <m/>
    <m/>
    <n v="1"/>
    <n v="7"/>
    <n v="2"/>
  </r>
  <r>
    <n v="2781233"/>
    <s v="C"/>
    <n v="9239554"/>
    <x v="0"/>
    <n v="4"/>
    <n v="17694"/>
    <d v="2020-10-08T00:00:00"/>
    <d v="2022-10-30T00:00:00"/>
    <n v="0"/>
    <n v="1"/>
    <n v="6"/>
    <n v="30"/>
    <n v="2"/>
    <n v="15881442"/>
    <n v="17090000"/>
    <n v="5000000"/>
    <n v="244532"/>
    <n v="3822489"/>
    <n v="0"/>
    <n v="0"/>
    <n v="0"/>
    <m/>
    <n v="0"/>
    <n v="0"/>
    <n v="0"/>
    <m/>
    <m/>
    <d v="2021-03-30T00:00:00"/>
    <n v="1"/>
    <s v="O"/>
    <n v="1"/>
    <n v="30"/>
    <n v="0"/>
    <m/>
    <m/>
    <m/>
    <m/>
    <m/>
    <m/>
    <n v="1"/>
    <n v="1"/>
    <m/>
    <m/>
    <n v="1041256"/>
    <s v="CREDITOS DE CONSUMO"/>
    <n v="0"/>
    <n v="0"/>
    <n v="890480123"/>
    <s v="UNIVERSIDAD DE CARTAGENA"/>
    <n v="5"/>
    <m/>
    <m/>
    <m/>
    <m/>
    <n v="1"/>
    <n v="7"/>
    <n v="2"/>
  </r>
  <r>
    <n v="7558162"/>
    <s v="C"/>
    <n v="9239554"/>
    <x v="0"/>
    <n v="4"/>
    <n v="17711"/>
    <d v="2020-10-14T00:00:00"/>
    <d v="2023-10-30T00:00:00"/>
    <n v="0"/>
    <n v="1"/>
    <n v="5"/>
    <n v="30"/>
    <n v="2"/>
    <n v="16011168"/>
    <n v="17240000"/>
    <n v="11700000"/>
    <n v="411402"/>
    <n v="10387835"/>
    <n v="0"/>
    <n v="0"/>
    <n v="0"/>
    <m/>
    <n v="0"/>
    <n v="0"/>
    <n v="0"/>
    <m/>
    <m/>
    <d v="2021-03-30T00:00:00"/>
    <n v="1"/>
    <s v="O"/>
    <n v="1"/>
    <n v="30"/>
    <n v="0"/>
    <m/>
    <m/>
    <m/>
    <m/>
    <m/>
    <m/>
    <n v="1"/>
    <n v="1"/>
    <m/>
    <m/>
    <n v="2829673"/>
    <s v="CREDITOS DE CONSUMO"/>
    <n v="0"/>
    <n v="0"/>
    <n v="890480123"/>
    <s v="UNIVERSIDAD DE CARTAGENA"/>
    <n v="5"/>
    <m/>
    <m/>
    <m/>
    <m/>
    <n v="1"/>
    <n v="7"/>
    <n v="2"/>
  </r>
  <r>
    <n v="58357251"/>
    <s v="C"/>
    <n v="9264204"/>
    <x v="0"/>
    <n v="4"/>
    <n v="18101"/>
    <d v="2021-01-28T00:00:00"/>
    <d v="2028-01-30T00:00:00"/>
    <n v="0"/>
    <n v="1"/>
    <n v="1"/>
    <n v="30"/>
    <n v="2"/>
    <n v="16011168"/>
    <n v="17240000"/>
    <n v="60000000"/>
    <n v="1192106"/>
    <n v="59608452"/>
    <n v="255842"/>
    <n v="0"/>
    <n v="0"/>
    <m/>
    <n v="0"/>
    <n v="0"/>
    <n v="0"/>
    <m/>
    <m/>
    <d v="2021-03-30T00:00:00"/>
    <n v="9"/>
    <s v="O"/>
    <n v="1"/>
    <n v="30"/>
    <n v="0"/>
    <m/>
    <m/>
    <m/>
    <m/>
    <m/>
    <m/>
    <n v="1"/>
    <n v="1"/>
    <m/>
    <m/>
    <n v="1251201"/>
    <s v="CREDITOS DE CONSUMO"/>
    <n v="0"/>
    <n v="0"/>
    <n v="890480123"/>
    <s v="UNIVERSIDAD DE CARTAGENA"/>
    <n v="5"/>
    <m/>
    <m/>
    <m/>
    <m/>
    <n v="1"/>
    <n v="7"/>
    <n v="2"/>
  </r>
  <r>
    <n v="442514"/>
    <s v="C"/>
    <n v="9267383"/>
    <x v="0"/>
    <n v="4"/>
    <n v="17793"/>
    <d v="2020-11-07T00:00:00"/>
    <d v="2023-11-30T00:00:00"/>
    <n v="0"/>
    <n v="1"/>
    <n v="5"/>
    <n v="30"/>
    <n v="2"/>
    <n v="16011168"/>
    <n v="17240000"/>
    <n v="5000000"/>
    <n v="175813"/>
    <n v="4369086"/>
    <n v="0"/>
    <n v="0"/>
    <n v="0"/>
    <m/>
    <n v="0"/>
    <n v="0"/>
    <n v="0"/>
    <m/>
    <m/>
    <d v="2021-03-30T00:00:00"/>
    <n v="9"/>
    <s v="O"/>
    <n v="1"/>
    <n v="30"/>
    <n v="0"/>
    <m/>
    <m/>
    <m/>
    <m/>
    <m/>
    <m/>
    <n v="1"/>
    <n v="1"/>
    <m/>
    <m/>
    <n v="3926572"/>
    <s v="CREDITOS DE CONSUMO"/>
    <n v="0"/>
    <n v="0"/>
    <n v="890480123"/>
    <s v="UNIVERSIDAD DE CARTAGENA"/>
    <n v="5"/>
    <m/>
    <m/>
    <m/>
    <m/>
    <n v="1"/>
    <n v="7"/>
    <n v="2"/>
  </r>
  <r>
    <n v="50943030"/>
    <s v="C"/>
    <n v="9272830"/>
    <x v="3"/>
    <n v="4"/>
    <n v="17949"/>
    <d v="2020-12-29T00:00:00"/>
    <d v="2027-12-30T00:00:00"/>
    <n v="0"/>
    <n v="1"/>
    <n v="3"/>
    <n v="30"/>
    <n v="2"/>
    <n v="10971158"/>
    <n v="11540000"/>
    <n v="56000000"/>
    <n v="958007"/>
    <n v="54648420"/>
    <n v="0"/>
    <n v="0"/>
    <n v="68490000"/>
    <s v="                              "/>
    <n v="0"/>
    <n v="0"/>
    <n v="0"/>
    <m/>
    <m/>
    <d v="2021-03-30T00:00:00"/>
    <n v="3"/>
    <s v="O"/>
    <n v="1"/>
    <n v="30"/>
    <n v="0"/>
    <m/>
    <m/>
    <m/>
    <m/>
    <m/>
    <m/>
    <n v="1"/>
    <n v="1"/>
    <m/>
    <m/>
    <n v="3705390"/>
    <s v="CREDITOS DE CONSUMO"/>
    <n v="0"/>
    <n v="0"/>
    <n v="890480123"/>
    <s v="UNIVERSIDAD DE CARTAGENA"/>
    <n v="5"/>
    <m/>
    <m/>
    <m/>
    <m/>
    <n v="1"/>
    <n v="7"/>
    <n v="2"/>
  </r>
  <r>
    <n v="12609644"/>
    <s v="C"/>
    <n v="9284099"/>
    <x v="0"/>
    <n v="4"/>
    <n v="17819"/>
    <d v="2020-11-20T00:00:00"/>
    <d v="2022-05-30T00:00:00"/>
    <n v="30"/>
    <n v="1"/>
    <n v="2"/>
    <n v="30"/>
    <n v="2"/>
    <n v="8648788"/>
    <n v="9000000"/>
    <n v="23981000"/>
    <n v="1425354"/>
    <n v="20269757"/>
    <n v="145560"/>
    <n v="0"/>
    <n v="0"/>
    <m/>
    <n v="0"/>
    <n v="0"/>
    <n v="0"/>
    <m/>
    <m/>
    <d v="2021-03-30T00:00:00"/>
    <n v="9"/>
    <s v="O"/>
    <n v="1"/>
    <n v="30"/>
    <n v="1353240"/>
    <m/>
    <m/>
    <m/>
    <m/>
    <m/>
    <m/>
    <n v="1"/>
    <n v="1"/>
    <m/>
    <m/>
    <n v="7660113"/>
    <s v="CREDITOS DE CONSUMO"/>
    <n v="0"/>
    <n v="0"/>
    <n v="890480123"/>
    <s v="UNIVERSIDAD DE CARTAGENA"/>
    <n v="5"/>
    <m/>
    <m/>
    <m/>
    <m/>
    <n v="1"/>
    <n v="7"/>
    <n v="2"/>
  </r>
  <r>
    <n v="80824879"/>
    <s v="C"/>
    <n v="9284519"/>
    <x v="0"/>
    <n v="4"/>
    <n v="16766"/>
    <d v="2020-10-29T00:00:00"/>
    <d v="2023-02-28T00:00:00"/>
    <n v="0"/>
    <n v="1"/>
    <n v="4"/>
    <n v="30"/>
    <n v="2"/>
    <n v="9119963"/>
    <n v="9511000"/>
    <n v="96756965"/>
    <n v="3849377"/>
    <n v="82249693"/>
    <n v="0"/>
    <n v="0"/>
    <n v="0"/>
    <m/>
    <n v="0"/>
    <n v="0"/>
    <n v="0"/>
    <m/>
    <m/>
    <d v="2021-03-30T00:00:00"/>
    <n v="9"/>
    <s v="O"/>
    <n v="1"/>
    <n v="30"/>
    <n v="0"/>
    <m/>
    <m/>
    <m/>
    <m/>
    <m/>
    <m/>
    <n v="1"/>
    <n v="1"/>
    <m/>
    <m/>
    <n v="1424814"/>
    <s v="CREDITOS DE CONSUMO"/>
    <n v="0"/>
    <n v="0"/>
    <n v="890480123"/>
    <s v="UNIVERSIDAD DE CARTAGENA"/>
    <n v="5"/>
    <m/>
    <m/>
    <m/>
    <m/>
    <n v="1"/>
    <n v="7"/>
    <n v="1"/>
  </r>
  <r>
    <n v="147401546"/>
    <s v="C"/>
    <n v="9284519"/>
    <x v="2"/>
    <n v="4"/>
    <n v="18217"/>
    <d v="2021-03-01T00:00:00"/>
    <d v="2028-03-01T00:00:00"/>
    <n v="0"/>
    <n v="1"/>
    <n v="0"/>
    <n v="30"/>
    <n v="2"/>
    <n v="16011168"/>
    <n v="17240000"/>
    <n v="150000000"/>
    <n v="2980264"/>
    <n v="150000000"/>
    <n v="1934677"/>
    <n v="0"/>
    <n v="0"/>
    <m/>
    <n v="0"/>
    <n v="0"/>
    <n v="0"/>
    <m/>
    <m/>
    <d v="2021-03-01T00:00:00"/>
    <n v="9"/>
    <s v="O"/>
    <n v="1"/>
    <n v="30"/>
    <n v="0"/>
    <m/>
    <m/>
    <m/>
    <m/>
    <m/>
    <m/>
    <n v="1"/>
    <n v="1"/>
    <m/>
    <m/>
    <n v="2598454"/>
    <s v="CREDITOS DE CONSUMO"/>
    <n v="0"/>
    <n v="0"/>
    <m/>
    <m/>
    <n v="5"/>
    <m/>
    <m/>
    <m/>
    <m/>
    <n v="1"/>
    <n v="7"/>
    <n v="2"/>
  </r>
  <r>
    <n v="0"/>
    <s v="C"/>
    <n v="9284577"/>
    <x v="0"/>
    <n v="4"/>
    <n v="17908"/>
    <d v="2020-12-22T00:00:00"/>
    <d v="2021-06-30T00:00:00"/>
    <n v="0"/>
    <n v="1"/>
    <n v="3"/>
    <n v="30"/>
    <n v="2"/>
    <n v="12185828"/>
    <n v="12890000"/>
    <n v="5000000"/>
    <n v="863201"/>
    <n v="2536690"/>
    <n v="0"/>
    <n v="0"/>
    <n v="0"/>
    <m/>
    <n v="0"/>
    <n v="0"/>
    <n v="0"/>
    <m/>
    <m/>
    <d v="2021-03-30T00:00:00"/>
    <n v="1"/>
    <s v="O"/>
    <n v="1"/>
    <n v="30"/>
    <n v="0"/>
    <m/>
    <m/>
    <m/>
    <m/>
    <m/>
    <m/>
    <n v="1"/>
    <n v="1"/>
    <m/>
    <m/>
    <n v="9798748"/>
    <s v="CREDITOS DE CONSUMO"/>
    <n v="0"/>
    <n v="0"/>
    <n v="890480123"/>
    <s v="UNIVERSIDAD DE CARTAGENA"/>
    <n v="5"/>
    <m/>
    <m/>
    <m/>
    <m/>
    <n v="1"/>
    <n v="7"/>
    <n v="2"/>
  </r>
  <r>
    <n v="0"/>
    <s v="C"/>
    <n v="9286094"/>
    <x v="0"/>
    <n v="4"/>
    <n v="10460"/>
    <d v="2015-11-06T00:00:00"/>
    <d v="2021-11-06T00:00:00"/>
    <n v="0"/>
    <n v="1"/>
    <n v="65"/>
    <n v="30"/>
    <n v="2"/>
    <n v="17794523"/>
    <n v="19320000"/>
    <n v="19800000"/>
    <n v="449297"/>
    <n v="2779236"/>
    <n v="0"/>
    <n v="0"/>
    <n v="0"/>
    <m/>
    <n v="0"/>
    <n v="0"/>
    <n v="0"/>
    <m/>
    <m/>
    <d v="2021-03-30T00:00:00"/>
    <n v="1"/>
    <s v="O"/>
    <n v="1"/>
    <n v="30"/>
    <n v="0"/>
    <m/>
    <m/>
    <m/>
    <m/>
    <m/>
    <m/>
    <n v="1"/>
    <n v="1"/>
    <m/>
    <m/>
    <n v="6335441"/>
    <s v="CREDITOS DE CONSUMO"/>
    <n v="0"/>
    <n v="0"/>
    <n v="890480123"/>
    <s v="UNIVERSIDAD DE CARTAGENA"/>
    <n v="5"/>
    <m/>
    <m/>
    <m/>
    <m/>
    <n v="1"/>
    <n v="7"/>
    <n v="2"/>
  </r>
  <r>
    <n v="0"/>
    <s v="C"/>
    <n v="9286094"/>
    <x v="0"/>
    <n v="4"/>
    <n v="17903"/>
    <d v="2020-12-18T00:00:00"/>
    <d v="2021-12-30T00:00:00"/>
    <n v="0"/>
    <n v="1"/>
    <n v="3"/>
    <n v="30"/>
    <n v="2"/>
    <n v="7720836"/>
    <n v="8000000"/>
    <n v="8447100"/>
    <n v="733710"/>
    <n v="6395258"/>
    <n v="0"/>
    <n v="0"/>
    <n v="0"/>
    <m/>
    <n v="0"/>
    <n v="0"/>
    <n v="0"/>
    <m/>
    <m/>
    <d v="2021-03-30T00:00:00"/>
    <n v="1"/>
    <s v="O"/>
    <n v="1"/>
    <n v="30"/>
    <n v="0"/>
    <m/>
    <m/>
    <m/>
    <m/>
    <m/>
    <m/>
    <n v="1"/>
    <n v="1"/>
    <m/>
    <m/>
    <n v="14578387"/>
    <s v="CREDITOS DE CONSUMO"/>
    <n v="0"/>
    <n v="0"/>
    <n v="890480123"/>
    <s v="UNIVERSIDAD DE CARTAGENA"/>
    <n v="5"/>
    <m/>
    <m/>
    <m/>
    <m/>
    <n v="1"/>
    <n v="7"/>
    <n v="2"/>
  </r>
  <r>
    <n v="0"/>
    <s v="C"/>
    <n v="9286094"/>
    <x v="0"/>
    <n v="4"/>
    <n v="550023055"/>
    <d v="2019-11-11T00:00:00"/>
    <d v="2022-11-30T00:00:00"/>
    <n v="0"/>
    <n v="1"/>
    <n v="16"/>
    <n v="30"/>
    <n v="2"/>
    <n v="22490513"/>
    <n v="24960000"/>
    <n v="81000"/>
    <n v="3114"/>
    <n v="51544"/>
    <n v="0"/>
    <n v="0"/>
    <n v="0"/>
    <m/>
    <n v="0"/>
    <n v="0"/>
    <n v="0"/>
    <m/>
    <m/>
    <d v="2021-03-30T00:00:00"/>
    <n v="1"/>
    <s v="O"/>
    <n v="1"/>
    <n v="30"/>
    <n v="0"/>
    <m/>
    <m/>
    <m/>
    <m/>
    <m/>
    <m/>
    <n v="1"/>
    <n v="1"/>
    <m/>
    <m/>
    <n v="117498"/>
    <s v="CREDITOS DE CONSUMO"/>
    <n v="0"/>
    <n v="0"/>
    <n v="890480123"/>
    <s v="UNIVERSIDAD DE CARTAGENA"/>
    <n v="5"/>
    <m/>
    <m/>
    <m/>
    <m/>
    <n v="2"/>
    <n v="7"/>
    <n v="2"/>
  </r>
  <r>
    <n v="0"/>
    <s v="C"/>
    <n v="9286094"/>
    <x v="0"/>
    <n v="4"/>
    <n v="550023917"/>
    <d v="2020-06-06T00:00:00"/>
    <d v="2023-06-30T00:00:00"/>
    <n v="0"/>
    <n v="1"/>
    <n v="9"/>
    <n v="30"/>
    <n v="2"/>
    <n v="22490513"/>
    <n v="24960000"/>
    <n v="120114"/>
    <n v="4618"/>
    <n v="97145"/>
    <n v="0"/>
    <n v="0"/>
    <n v="0"/>
    <m/>
    <n v="0"/>
    <n v="0"/>
    <n v="0"/>
    <m/>
    <m/>
    <d v="2021-03-30T00:00:00"/>
    <n v="1"/>
    <s v="O"/>
    <n v="1"/>
    <n v="30"/>
    <n v="0"/>
    <m/>
    <m/>
    <m/>
    <m/>
    <m/>
    <m/>
    <n v="1"/>
    <n v="1"/>
    <m/>
    <m/>
    <n v="221448"/>
    <s v="CREDITOS DE CONSUMO"/>
    <n v="0"/>
    <n v="0"/>
    <n v="890480123"/>
    <s v="UNIVERSIDAD DE CARTAGENA"/>
    <n v="5"/>
    <m/>
    <m/>
    <m/>
    <m/>
    <n v="2"/>
    <n v="7"/>
    <n v="2"/>
  </r>
  <r>
    <n v="0"/>
    <s v="C"/>
    <n v="9286094"/>
    <x v="0"/>
    <n v="4"/>
    <n v="550025525"/>
    <d v="2021-02-28T00:00:00"/>
    <d v="2021-04-30T00:00:00"/>
    <n v="0"/>
    <n v="1"/>
    <n v="0"/>
    <n v="30"/>
    <n v="2"/>
    <n v="0"/>
    <n v="0"/>
    <n v="6000"/>
    <n v="6000"/>
    <n v="65"/>
    <n v="0"/>
    <n v="0"/>
    <n v="0"/>
    <m/>
    <n v="0"/>
    <n v="0"/>
    <n v="0"/>
    <m/>
    <m/>
    <d v="2021-03-30T00:00:00"/>
    <n v="1"/>
    <s v="O"/>
    <n v="1"/>
    <n v="30"/>
    <n v="0"/>
    <m/>
    <m/>
    <m/>
    <m/>
    <m/>
    <m/>
    <n v="1"/>
    <n v="1"/>
    <m/>
    <m/>
    <n v="148"/>
    <s v="CREDITOS DE CONSUMO"/>
    <n v="0"/>
    <n v="0"/>
    <n v="890480123"/>
    <s v="UNIVERSIDAD DE CARTAGENA"/>
    <n v="5"/>
    <m/>
    <m/>
    <m/>
    <m/>
    <n v="2"/>
    <n v="7"/>
    <n v="2"/>
  </r>
  <r>
    <n v="0"/>
    <s v="C"/>
    <n v="9286094"/>
    <x v="0"/>
    <n v="4"/>
    <n v="550025712"/>
    <d v="2021-03-31T00:00:00"/>
    <d v="2021-05-30T00:00:00"/>
    <n v="0"/>
    <n v="1"/>
    <n v="0"/>
    <n v="30"/>
    <n v="2"/>
    <n v="0"/>
    <n v="0"/>
    <n v="6000"/>
    <n v="6000"/>
    <n v="6000"/>
    <n v="0"/>
    <n v="0"/>
    <n v="0"/>
    <m/>
    <n v="0"/>
    <n v="0"/>
    <n v="0"/>
    <m/>
    <m/>
    <d v="2021-03-31T00:00:00"/>
    <n v="1"/>
    <s v="O"/>
    <n v="1"/>
    <n v="30"/>
    <n v="0"/>
    <m/>
    <m/>
    <m/>
    <m/>
    <m/>
    <m/>
    <n v="1"/>
    <n v="1"/>
    <m/>
    <m/>
    <n v="13677"/>
    <s v="CREDITOS DE CONSUMO"/>
    <n v="0"/>
    <n v="0"/>
    <n v="890480123"/>
    <s v="UNIVERSIDAD DE CARTAGENA"/>
    <n v="5"/>
    <m/>
    <m/>
    <m/>
    <m/>
    <n v="2"/>
    <n v="7"/>
    <n v="2"/>
  </r>
  <r>
    <n v="0"/>
    <s v="C"/>
    <n v="9289600"/>
    <x v="0"/>
    <n v="4"/>
    <n v="15377"/>
    <d v="2020-10-29T00:00:00"/>
    <d v="2024-01-30T00:00:00"/>
    <n v="0"/>
    <n v="1"/>
    <n v="5"/>
    <n v="30"/>
    <n v="2"/>
    <n v="17726461"/>
    <n v="19240000"/>
    <n v="10517422"/>
    <n v="356711"/>
    <n v="9479426"/>
    <n v="0"/>
    <n v="0"/>
    <n v="0"/>
    <m/>
    <n v="0"/>
    <n v="0"/>
    <n v="0"/>
    <m/>
    <m/>
    <d v="2021-03-30T00:00:00"/>
    <n v="1"/>
    <s v="O"/>
    <n v="1"/>
    <n v="30"/>
    <n v="0"/>
    <m/>
    <m/>
    <m/>
    <m/>
    <m/>
    <m/>
    <n v="1"/>
    <n v="1"/>
    <m/>
    <m/>
    <n v="20323471"/>
    <s v="CREDITOS DE CONSUMO"/>
    <n v="0"/>
    <n v="0"/>
    <n v="890480123"/>
    <s v="UNIVERSIDAD DE CARTAGENA"/>
    <n v="5"/>
    <m/>
    <m/>
    <m/>
    <m/>
    <n v="1"/>
    <n v="7"/>
    <n v="1"/>
  </r>
  <r>
    <n v="0"/>
    <s v="C"/>
    <n v="9289600"/>
    <x v="0"/>
    <n v="4"/>
    <n v="15596"/>
    <d v="2020-10-29T00:00:00"/>
    <d v="2021-08-16T00:00:00"/>
    <n v="0"/>
    <n v="1"/>
    <n v="5"/>
    <n v="30"/>
    <n v="2"/>
    <n v="15881442"/>
    <n v="17090000"/>
    <n v="740672"/>
    <n v="87838"/>
    <n v="334279"/>
    <n v="0"/>
    <n v="0"/>
    <n v="0"/>
    <m/>
    <n v="0"/>
    <n v="0"/>
    <n v="0"/>
    <m/>
    <m/>
    <d v="2021-03-30T00:00:00"/>
    <n v="1"/>
    <s v="O"/>
    <n v="1"/>
    <n v="30"/>
    <n v="0"/>
    <m/>
    <m/>
    <m/>
    <m/>
    <m/>
    <m/>
    <n v="1"/>
    <n v="1"/>
    <m/>
    <m/>
    <n v="716679"/>
    <s v="CREDITOS DE CONSUMO"/>
    <n v="0"/>
    <n v="0"/>
    <n v="890480123"/>
    <s v="UNIVERSIDAD DE CARTAGENA"/>
    <n v="5"/>
    <m/>
    <m/>
    <m/>
    <m/>
    <n v="1"/>
    <n v="7"/>
    <n v="1"/>
  </r>
  <r>
    <n v="0"/>
    <s v="C"/>
    <n v="9289713"/>
    <x v="0"/>
    <n v="4"/>
    <n v="17831"/>
    <d v="2020-11-25T00:00:00"/>
    <d v="2021-05-30T00:00:00"/>
    <n v="0"/>
    <n v="1"/>
    <n v="5"/>
    <n v="30"/>
    <n v="2"/>
    <n v="9568969"/>
    <n v="10000000"/>
    <n v="1936914"/>
    <n v="331888"/>
    <n v="89103"/>
    <n v="0"/>
    <n v="0"/>
    <n v="0"/>
    <m/>
    <n v="0"/>
    <n v="0"/>
    <n v="0"/>
    <m/>
    <m/>
    <d v="2021-03-30T00:00:00"/>
    <n v="1"/>
    <s v="O"/>
    <n v="1"/>
    <n v="30"/>
    <n v="0"/>
    <m/>
    <m/>
    <m/>
    <m/>
    <m/>
    <m/>
    <n v="1"/>
    <n v="1"/>
    <m/>
    <m/>
    <n v="3091767"/>
    <s v="CREDITOS DE CONSUMO"/>
    <n v="0"/>
    <n v="0"/>
    <n v="890480123"/>
    <s v="UNIVERSIDAD DE CARTAGENA"/>
    <n v="5"/>
    <m/>
    <m/>
    <m/>
    <m/>
    <n v="1"/>
    <n v="7"/>
    <n v="2"/>
  </r>
  <r>
    <n v="11618849"/>
    <s v="C"/>
    <n v="9292385"/>
    <x v="0"/>
    <n v="4"/>
    <n v="17719"/>
    <d v="2020-10-16T00:00:00"/>
    <d v="2025-10-30T00:00:00"/>
    <n v="0"/>
    <n v="1"/>
    <n v="5"/>
    <n v="30"/>
    <n v="2"/>
    <n v="16011168"/>
    <n v="17240000"/>
    <n v="17000000"/>
    <n v="413508"/>
    <n v="16041341"/>
    <n v="0"/>
    <n v="0"/>
    <n v="0"/>
    <m/>
    <n v="0"/>
    <n v="0"/>
    <n v="0"/>
    <m/>
    <m/>
    <d v="2021-03-31T00:00:00"/>
    <n v="1"/>
    <s v="O"/>
    <n v="1"/>
    <n v="30"/>
    <n v="0"/>
    <m/>
    <m/>
    <m/>
    <m/>
    <m/>
    <m/>
    <n v="1"/>
    <n v="1"/>
    <m/>
    <m/>
    <n v="4422492"/>
    <s v="CREDITOS DE CONSUMO"/>
    <n v="0"/>
    <n v="0"/>
    <n v="890480123"/>
    <s v="UNIVERSIDAD DE CARTAGENA"/>
    <n v="5"/>
    <m/>
    <m/>
    <m/>
    <m/>
    <n v="1"/>
    <n v="7"/>
    <n v="2"/>
  </r>
  <r>
    <n v="725087"/>
    <s v="C"/>
    <n v="9292385"/>
    <x v="0"/>
    <n v="4"/>
    <n v="18316"/>
    <d v="2021-03-31T00:00:00"/>
    <d v="2021-04-30T00:00:00"/>
    <n v="0"/>
    <n v="1"/>
    <n v="0"/>
    <n v="30"/>
    <n v="2"/>
    <n v="23318977"/>
    <n v="25980000"/>
    <n v="1001077"/>
    <n v="1020530"/>
    <n v="1001077"/>
    <n v="0"/>
    <n v="0"/>
    <n v="0"/>
    <m/>
    <n v="0"/>
    <n v="0"/>
    <n v="0"/>
    <m/>
    <m/>
    <d v="2021-03-31T00:00:00"/>
    <n v="1"/>
    <s v="O"/>
    <n v="1"/>
    <n v="30"/>
    <n v="0"/>
    <m/>
    <m/>
    <m/>
    <m/>
    <m/>
    <m/>
    <n v="1"/>
    <n v="1"/>
    <m/>
    <m/>
    <n v="275990"/>
    <s v="CREDITOS DE CONSUMO"/>
    <n v="0"/>
    <n v="0"/>
    <n v="890480123"/>
    <s v="UNIVERSIDAD DE CARTAGENA"/>
    <n v="5"/>
    <m/>
    <m/>
    <m/>
    <m/>
    <n v="1"/>
    <n v="7"/>
    <n v="2"/>
  </r>
  <r>
    <n v="43649000"/>
    <s v="C"/>
    <n v="9293263"/>
    <x v="0"/>
    <n v="4"/>
    <n v="16842"/>
    <d v="2020-01-16T00:00:00"/>
    <d v="2027-01-16T00:00:00"/>
    <n v="14"/>
    <n v="1"/>
    <n v="13"/>
    <n v="30"/>
    <n v="2"/>
    <n v="9119963"/>
    <n v="9511000"/>
    <n v="61541811"/>
    <n v="993902"/>
    <n v="53806575"/>
    <n v="190806"/>
    <n v="0"/>
    <n v="0"/>
    <m/>
    <n v="0"/>
    <n v="0"/>
    <n v="0"/>
    <m/>
    <m/>
    <d v="2021-03-30T00:00:00"/>
    <n v="1"/>
    <s v="O"/>
    <n v="1"/>
    <n v="30"/>
    <n v="6565"/>
    <m/>
    <m/>
    <m/>
    <m/>
    <m/>
    <m/>
    <n v="1"/>
    <n v="1"/>
    <m/>
    <m/>
    <n v="10157575"/>
    <s v="CREDITOS DE CONSUMO"/>
    <n v="0"/>
    <n v="0"/>
    <n v="890480123"/>
    <s v="UNIVERSIDAD DE CARTAGENA"/>
    <n v="5"/>
    <m/>
    <m/>
    <m/>
    <m/>
    <n v="1"/>
    <n v="7"/>
    <n v="2"/>
  </r>
  <r>
    <n v="18343150"/>
    <s v="C"/>
    <n v="9293263"/>
    <x v="0"/>
    <n v="4"/>
    <n v="16948"/>
    <d v="2020-02-06T00:00:00"/>
    <d v="2027-02-28T00:00:00"/>
    <n v="0"/>
    <n v="1"/>
    <n v="16"/>
    <n v="30"/>
    <n v="2"/>
    <n v="17726461"/>
    <n v="19240000"/>
    <n v="25461592"/>
    <n v="531073"/>
    <n v="22611792"/>
    <n v="0"/>
    <n v="0"/>
    <n v="0"/>
    <m/>
    <n v="0"/>
    <n v="0"/>
    <n v="0"/>
    <m/>
    <m/>
    <d v="2021-03-30T00:00:00"/>
    <n v="1"/>
    <s v="O"/>
    <n v="1"/>
    <n v="30"/>
    <n v="0"/>
    <m/>
    <m/>
    <m/>
    <m/>
    <m/>
    <m/>
    <n v="1"/>
    <n v="1"/>
    <m/>
    <m/>
    <n v="4268642"/>
    <s v="CREDITOS DE CONSUMO"/>
    <n v="0"/>
    <n v="0"/>
    <n v="890480123"/>
    <s v="UNIVERSIDAD DE CARTAGENA"/>
    <n v="5"/>
    <m/>
    <m/>
    <m/>
    <m/>
    <n v="1"/>
    <n v="7"/>
    <n v="2"/>
  </r>
  <r>
    <n v="2406749"/>
    <s v="C"/>
    <n v="9293263"/>
    <x v="0"/>
    <n v="4"/>
    <n v="18189"/>
    <d v="2021-02-17T00:00:00"/>
    <d v="2021-06-28T00:00:00"/>
    <n v="0"/>
    <n v="1"/>
    <n v="0"/>
    <n v="30"/>
    <n v="2"/>
    <n v="13121400"/>
    <n v="13940000"/>
    <n v="3000000"/>
    <n v="32803"/>
    <n v="2966824"/>
    <n v="0"/>
    <n v="0"/>
    <n v="0"/>
    <m/>
    <n v="0"/>
    <n v="0"/>
    <n v="0"/>
    <n v="3000000"/>
    <n v="6"/>
    <d v="2021-03-30T00:00:00"/>
    <n v="1"/>
    <s v="O"/>
    <n v="1"/>
    <n v="30"/>
    <n v="0"/>
    <m/>
    <m/>
    <m/>
    <m/>
    <m/>
    <m/>
    <n v="1"/>
    <n v="1"/>
    <m/>
    <m/>
    <n v="560075"/>
    <s v="CREDITOS DE CONSUMO"/>
    <n v="0"/>
    <n v="0"/>
    <n v="890480123"/>
    <s v="UNIVERSIDAD DE CARTAGENA"/>
    <n v="5"/>
    <m/>
    <m/>
    <m/>
    <m/>
    <n v="1"/>
    <n v="7"/>
    <n v="2"/>
  </r>
  <r>
    <n v="39755144"/>
    <s v="C"/>
    <n v="9293263"/>
    <x v="0"/>
    <n v="4"/>
    <n v="18241"/>
    <d v="2021-03-05T00:00:00"/>
    <d v="2028-03-30T00:00:00"/>
    <n v="0"/>
    <n v="1"/>
    <n v="3"/>
    <n v="30"/>
    <n v="2"/>
    <n v="16011168"/>
    <n v="17240000"/>
    <n v="50000000"/>
    <n v="993421"/>
    <n v="49006579"/>
    <n v="0"/>
    <n v="0"/>
    <n v="0"/>
    <m/>
    <n v="0"/>
    <n v="0"/>
    <n v="0"/>
    <m/>
    <m/>
    <d v="2021-03-30T00:00:00"/>
    <n v="9"/>
    <s v="O"/>
    <n v="1"/>
    <n v="30"/>
    <n v="0"/>
    <m/>
    <m/>
    <m/>
    <m/>
    <m/>
    <m/>
    <n v="1"/>
    <n v="1"/>
    <m/>
    <m/>
    <n v="9251435"/>
    <s v="CREDITOS DE CONSUMO"/>
    <n v="0"/>
    <n v="0"/>
    <n v="890480123"/>
    <s v="UNIVERSIDAD DE CARTAGENA"/>
    <n v="5"/>
    <m/>
    <m/>
    <m/>
    <m/>
    <n v="1"/>
    <n v="7"/>
    <n v="2"/>
  </r>
  <r>
    <n v="4867"/>
    <s v="C"/>
    <n v="9293263"/>
    <x v="0"/>
    <n v="4"/>
    <n v="550025696"/>
    <d v="2021-03-31T00:00:00"/>
    <d v="2021-05-30T00:00:00"/>
    <n v="0"/>
    <n v="1"/>
    <n v="0"/>
    <n v="30"/>
    <n v="2"/>
    <n v="0"/>
    <n v="0"/>
    <n v="6000"/>
    <n v="6000"/>
    <n v="6000"/>
    <n v="0"/>
    <n v="0"/>
    <n v="0"/>
    <m/>
    <n v="0"/>
    <n v="0"/>
    <n v="0"/>
    <m/>
    <m/>
    <d v="2021-03-31T00:00:00"/>
    <n v="1"/>
    <s v="O"/>
    <n v="1"/>
    <n v="30"/>
    <n v="0"/>
    <m/>
    <m/>
    <m/>
    <m/>
    <m/>
    <m/>
    <n v="1"/>
    <n v="1"/>
    <m/>
    <m/>
    <n v="1133"/>
    <s v="CREDITOS DE CONSUMO"/>
    <n v="0"/>
    <n v="0"/>
    <n v="890480123"/>
    <s v="UNIVERSIDAD DE CARTAGENA"/>
    <n v="5"/>
    <m/>
    <m/>
    <m/>
    <m/>
    <n v="2"/>
    <n v="7"/>
    <n v="2"/>
  </r>
  <r>
    <n v="0"/>
    <s v="C"/>
    <n v="9295822"/>
    <x v="0"/>
    <n v="4"/>
    <n v="17280"/>
    <d v="2020-06-20T00:00:00"/>
    <d v="2022-06-30T00:00:00"/>
    <n v="0"/>
    <n v="1"/>
    <n v="9"/>
    <n v="30"/>
    <n v="2"/>
    <n v="12185828"/>
    <n v="12890000"/>
    <n v="660000"/>
    <n v="31126"/>
    <n v="430974"/>
    <n v="0"/>
    <n v="0"/>
    <n v="0"/>
    <m/>
    <n v="0"/>
    <n v="0"/>
    <n v="0"/>
    <m/>
    <m/>
    <d v="2021-03-30T00:00:00"/>
    <n v="1"/>
    <s v="O"/>
    <n v="1"/>
    <n v="30"/>
    <n v="0"/>
    <m/>
    <m/>
    <m/>
    <m/>
    <m/>
    <m/>
    <n v="1"/>
    <n v="1"/>
    <m/>
    <m/>
    <n v="21415304"/>
    <s v="CREDITOS DE CONSUMO"/>
    <n v="0"/>
    <n v="0"/>
    <n v="890480123"/>
    <s v="UNIVERSIDAD DE CARTAGENA"/>
    <n v="5"/>
    <m/>
    <m/>
    <m/>
    <m/>
    <n v="1"/>
    <n v="7"/>
    <n v="2"/>
  </r>
  <r>
    <n v="2865260"/>
    <s v="C"/>
    <n v="10525069"/>
    <x v="0"/>
    <n v="4"/>
    <n v="13465"/>
    <d v="2017-12-27T00:00:00"/>
    <d v="2021-12-27T00:00:00"/>
    <n v="3"/>
    <n v="1"/>
    <n v="38"/>
    <n v="30"/>
    <n v="2"/>
    <n v="12185828"/>
    <n v="12890000"/>
    <n v="20444453"/>
    <n v="540248"/>
    <n v="4652891"/>
    <n v="4695"/>
    <n v="0"/>
    <n v="0"/>
    <m/>
    <n v="0"/>
    <n v="0"/>
    <n v="0"/>
    <m/>
    <m/>
    <d v="2021-03-30T00:00:00"/>
    <n v="1"/>
    <s v="O"/>
    <n v="1"/>
    <n v="30"/>
    <n v="28616"/>
    <m/>
    <m/>
    <m/>
    <m/>
    <m/>
    <m/>
    <n v="1"/>
    <n v="1"/>
    <m/>
    <m/>
    <n v="1787631"/>
    <s v="CREDITOS DE CONSUMO"/>
    <n v="0"/>
    <n v="0"/>
    <n v="890480123"/>
    <s v="UNIVERSIDAD DE CARTAGENA"/>
    <n v="5"/>
    <m/>
    <m/>
    <m/>
    <m/>
    <n v="1"/>
    <n v="7"/>
    <n v="2"/>
  </r>
  <r>
    <n v="4839259"/>
    <s v="C"/>
    <n v="10525069"/>
    <x v="0"/>
    <n v="4"/>
    <n v="16262"/>
    <d v="2019-09-13T00:00:00"/>
    <d v="2024-09-13T00:00:00"/>
    <n v="0"/>
    <n v="1"/>
    <n v="18"/>
    <n v="30"/>
    <n v="2"/>
    <n v="17726461"/>
    <n v="19240000"/>
    <n v="10000000"/>
    <n v="252449"/>
    <n v="7858463"/>
    <n v="61158"/>
    <n v="0"/>
    <n v="0"/>
    <m/>
    <n v="0"/>
    <n v="0"/>
    <n v="0"/>
    <m/>
    <m/>
    <d v="2021-03-30T00:00:00"/>
    <n v="1"/>
    <s v="O"/>
    <n v="1"/>
    <n v="30"/>
    <n v="0"/>
    <m/>
    <m/>
    <m/>
    <m/>
    <m/>
    <m/>
    <n v="1"/>
    <n v="1"/>
    <m/>
    <m/>
    <n v="3019204"/>
    <s v="CREDITOS DE CONSUMO"/>
    <n v="0"/>
    <n v="0"/>
    <n v="890480123"/>
    <s v="UNIVERSIDAD DE CARTAGENA"/>
    <n v="5"/>
    <m/>
    <m/>
    <m/>
    <m/>
    <n v="1"/>
    <n v="7"/>
    <n v="2"/>
  </r>
  <r>
    <n v="20092432"/>
    <s v="C"/>
    <n v="10525069"/>
    <x v="3"/>
    <n v="4"/>
    <n v="17086"/>
    <d v="2020-03-13T00:00:00"/>
    <d v="2027-03-30T00:00:00"/>
    <n v="0"/>
    <n v="1"/>
    <n v="12"/>
    <n v="30"/>
    <n v="2"/>
    <n v="13121400"/>
    <n v="13940000"/>
    <n v="35991000"/>
    <n v="657125"/>
    <n v="32628062"/>
    <n v="0"/>
    <n v="0"/>
    <n v="39900000"/>
    <s v="                              "/>
    <n v="0"/>
    <n v="0"/>
    <n v="0"/>
    <m/>
    <m/>
    <d v="2021-03-30T00:00:00"/>
    <n v="3"/>
    <s v="O"/>
    <n v="1"/>
    <n v="30"/>
    <n v="0"/>
    <m/>
    <m/>
    <m/>
    <m/>
    <m/>
    <m/>
    <n v="1"/>
    <n v="1"/>
    <m/>
    <m/>
    <n v="12535630"/>
    <s v="CREDITOS DE CONSUMO"/>
    <n v="0"/>
    <n v="0"/>
    <n v="890480123"/>
    <s v="UNIVERSIDAD DE CARTAGENA"/>
    <n v="5"/>
    <m/>
    <m/>
    <m/>
    <m/>
    <n v="1"/>
    <n v="7"/>
    <n v="2"/>
  </r>
  <r>
    <n v="0"/>
    <s v="C"/>
    <n v="10769942"/>
    <x v="0"/>
    <n v="4"/>
    <n v="17186"/>
    <d v="2020-05-06T00:00:00"/>
    <d v="2022-05-30T00:00:00"/>
    <n v="0"/>
    <n v="1"/>
    <n v="10"/>
    <n v="30"/>
    <n v="2"/>
    <n v="15881442"/>
    <n v="17090000"/>
    <n v="5000000"/>
    <n v="244532"/>
    <n v="3090550"/>
    <n v="0"/>
    <n v="0"/>
    <n v="0"/>
    <m/>
    <n v="0"/>
    <n v="0"/>
    <n v="0"/>
    <m/>
    <m/>
    <d v="2021-03-30T00:00:00"/>
    <n v="1"/>
    <s v="O"/>
    <n v="1"/>
    <n v="30"/>
    <n v="0"/>
    <m/>
    <m/>
    <m/>
    <m/>
    <m/>
    <m/>
    <n v="1"/>
    <n v="1"/>
    <m/>
    <m/>
    <n v="3128149"/>
    <s v="CREDITOS DE CONSUMO"/>
    <n v="0"/>
    <n v="0"/>
    <n v="890480123"/>
    <s v="UNIVERSIDAD DE CARTAGENA"/>
    <n v="5"/>
    <m/>
    <m/>
    <m/>
    <m/>
    <n v="1"/>
    <n v="7"/>
    <n v="2"/>
  </r>
  <r>
    <n v="9962823"/>
    <s v="C"/>
    <n v="10776961"/>
    <x v="0"/>
    <n v="4"/>
    <n v="15692"/>
    <d v="2020-10-29T00:00:00"/>
    <d v="2024-02-29T00:00:00"/>
    <n v="0"/>
    <n v="1"/>
    <n v="5"/>
    <n v="30"/>
    <n v="2"/>
    <n v="17726461"/>
    <n v="19240000"/>
    <n v="11327212"/>
    <n v="377062"/>
    <n v="10245931"/>
    <n v="0"/>
    <n v="0"/>
    <n v="0"/>
    <m/>
    <n v="0"/>
    <n v="0"/>
    <n v="0"/>
    <m/>
    <m/>
    <d v="2021-03-30T00:00:00"/>
    <n v="1"/>
    <s v="O"/>
    <n v="1"/>
    <n v="30"/>
    <n v="0"/>
    <m/>
    <m/>
    <m/>
    <m/>
    <m/>
    <m/>
    <n v="1"/>
    <n v="1"/>
    <m/>
    <m/>
    <n v="283108"/>
    <s v="CREDITOS DE CONSUMO"/>
    <n v="0"/>
    <n v="0"/>
    <n v="890480123"/>
    <s v="UNIVERSIDAD DE CARTAGENA"/>
    <n v="5"/>
    <m/>
    <m/>
    <m/>
    <m/>
    <n v="1"/>
    <n v="7"/>
    <n v="1"/>
  </r>
  <r>
    <n v="67264297"/>
    <s v="C"/>
    <n v="10776961"/>
    <x v="2"/>
    <n v="4"/>
    <n v="16735"/>
    <d v="2019-12-26T00:00:00"/>
    <d v="2026-12-26T00:00:00"/>
    <n v="0"/>
    <n v="1"/>
    <n v="15"/>
    <n v="30"/>
    <n v="2"/>
    <n v="9119963"/>
    <n v="9511000"/>
    <n v="80000000"/>
    <n v="1292002"/>
    <n v="69175706"/>
    <n v="70096"/>
    <n v="0"/>
    <n v="0"/>
    <m/>
    <n v="0"/>
    <n v="0"/>
    <n v="0"/>
    <m/>
    <m/>
    <d v="2021-03-31T00:00:00"/>
    <n v="9"/>
    <s v="O"/>
    <n v="1"/>
    <n v="30"/>
    <n v="0"/>
    <m/>
    <m/>
    <m/>
    <m/>
    <m/>
    <m/>
    <n v="1"/>
    <n v="1"/>
    <m/>
    <m/>
    <n v="1911409"/>
    <s v="CREDITOS DE CONSUMO"/>
    <n v="0"/>
    <n v="0"/>
    <m/>
    <m/>
    <n v="5"/>
    <m/>
    <m/>
    <m/>
    <m/>
    <n v="1"/>
    <n v="7"/>
    <n v="2"/>
  </r>
  <r>
    <n v="1281992"/>
    <s v="C"/>
    <n v="10876659"/>
    <x v="0"/>
    <n v="4"/>
    <n v="17493"/>
    <d v="2020-08-25T00:00:00"/>
    <d v="2022-09-30T00:00:00"/>
    <n v="0"/>
    <n v="1"/>
    <n v="6"/>
    <n v="30"/>
    <n v="2"/>
    <n v="13121400"/>
    <n v="13940000"/>
    <n v="2500000"/>
    <n v="118997"/>
    <n v="1934423"/>
    <n v="0"/>
    <n v="0"/>
    <n v="0"/>
    <m/>
    <n v="0"/>
    <n v="0"/>
    <n v="0"/>
    <m/>
    <m/>
    <d v="2021-03-30T00:00:00"/>
    <n v="9"/>
    <s v="O"/>
    <n v="1"/>
    <n v="30"/>
    <n v="0"/>
    <m/>
    <m/>
    <m/>
    <m/>
    <m/>
    <m/>
    <n v="1"/>
    <n v="1"/>
    <m/>
    <m/>
    <n v="652431"/>
    <s v="CREDITOS DE CONSUMO"/>
    <n v="0"/>
    <n v="0"/>
    <n v="890480123"/>
    <s v="UNIVERSIDAD DE CARTAGENA"/>
    <n v="5"/>
    <m/>
    <m/>
    <m/>
    <m/>
    <n v="1"/>
    <n v="7"/>
    <n v="2"/>
  </r>
  <r>
    <n v="1281877"/>
    <s v="C"/>
    <n v="10876659"/>
    <x v="0"/>
    <n v="4"/>
    <n v="18228"/>
    <d v="2021-03-02T00:00:00"/>
    <d v="2023-03-02T00:00:00"/>
    <n v="0"/>
    <n v="1"/>
    <n v="1"/>
    <n v="30"/>
    <n v="2"/>
    <n v="12185828"/>
    <n v="12890000"/>
    <n v="2010000"/>
    <n v="94792"/>
    <n v="1934248"/>
    <n v="0"/>
    <n v="0"/>
    <n v="0"/>
    <m/>
    <n v="0"/>
    <n v="0"/>
    <n v="0"/>
    <m/>
    <m/>
    <d v="2021-03-30T00:00:00"/>
    <n v="9"/>
    <s v="O"/>
    <n v="1"/>
    <n v="30"/>
    <n v="0"/>
    <m/>
    <m/>
    <m/>
    <m/>
    <m/>
    <m/>
    <n v="1"/>
    <n v="1"/>
    <m/>
    <m/>
    <n v="652371"/>
    <s v="CREDITOS DE CONSUMO"/>
    <n v="0"/>
    <n v="0"/>
    <n v="890480123"/>
    <s v="UNIVERSIDAD DE CARTAGENA"/>
    <n v="5"/>
    <m/>
    <m/>
    <m/>
    <m/>
    <n v="1"/>
    <n v="7"/>
    <n v="2"/>
  </r>
  <r>
    <n v="0"/>
    <s v="C"/>
    <n v="10891817"/>
    <x v="0"/>
    <n v="4"/>
    <n v="15462"/>
    <d v="2020-10-29T00:00:00"/>
    <d v="2023-01-30T00:00:00"/>
    <n v="0"/>
    <n v="1"/>
    <n v="5"/>
    <n v="30"/>
    <n v="2"/>
    <n v="17726461"/>
    <n v="19240000"/>
    <n v="3152832"/>
    <n v="142451"/>
    <n v="2658642"/>
    <n v="0"/>
    <n v="0"/>
    <n v="0"/>
    <m/>
    <n v="0"/>
    <n v="0"/>
    <n v="0"/>
    <m/>
    <m/>
    <d v="2021-03-30T00:00:00"/>
    <n v="1"/>
    <s v="O"/>
    <n v="1"/>
    <n v="30"/>
    <n v="0"/>
    <m/>
    <m/>
    <m/>
    <m/>
    <m/>
    <m/>
    <n v="1"/>
    <n v="1"/>
    <m/>
    <m/>
    <n v="20607363"/>
    <s v="CREDITOS DE CONSUMO"/>
    <n v="0"/>
    <n v="0"/>
    <n v="890480123"/>
    <s v="UNIVERSIDAD DE CARTAGENA"/>
    <n v="5"/>
    <m/>
    <m/>
    <m/>
    <m/>
    <n v="1"/>
    <n v="7"/>
    <n v="1"/>
  </r>
  <r>
    <n v="0"/>
    <s v="C"/>
    <n v="10891817"/>
    <x v="0"/>
    <n v="4"/>
    <n v="550025654"/>
    <d v="2021-03-31T00:00:00"/>
    <d v="2021-05-30T00:00:00"/>
    <n v="0"/>
    <n v="1"/>
    <n v="0"/>
    <n v="30"/>
    <n v="2"/>
    <n v="0"/>
    <n v="0"/>
    <n v="6000"/>
    <n v="6000"/>
    <n v="6000"/>
    <n v="0"/>
    <n v="0"/>
    <n v="0"/>
    <m/>
    <n v="0"/>
    <n v="0"/>
    <n v="0"/>
    <m/>
    <m/>
    <d v="2021-03-31T00:00:00"/>
    <n v="1"/>
    <s v="O"/>
    <n v="1"/>
    <n v="30"/>
    <n v="0"/>
    <m/>
    <m/>
    <m/>
    <m/>
    <m/>
    <m/>
    <n v="1"/>
    <n v="1"/>
    <m/>
    <m/>
    <n v="46507"/>
    <s v="CREDITOS DE CONSUMO"/>
    <n v="0"/>
    <n v="0"/>
    <n v="890480123"/>
    <s v="UNIVERSIDAD DE CARTAGENA"/>
    <n v="5"/>
    <m/>
    <m/>
    <m/>
    <m/>
    <n v="2"/>
    <n v="7"/>
    <n v="2"/>
  </r>
  <r>
    <n v="1870040"/>
    <s v="C"/>
    <n v="11038072"/>
    <x v="0"/>
    <n v="4"/>
    <n v="18203"/>
    <d v="2021-02-19T00:00:00"/>
    <d v="2023-02-28T00:00:00"/>
    <n v="0"/>
    <n v="1"/>
    <n v="2"/>
    <n v="30"/>
    <n v="2"/>
    <n v="15881442"/>
    <n v="17090000"/>
    <n v="3800000"/>
    <n v="185845"/>
    <n v="3476130"/>
    <n v="0"/>
    <n v="0"/>
    <n v="0"/>
    <m/>
    <n v="0"/>
    <n v="0"/>
    <n v="0"/>
    <m/>
    <m/>
    <d v="2021-03-30T00:00:00"/>
    <n v="9"/>
    <s v="O"/>
    <n v="1"/>
    <n v="30"/>
    <n v="0"/>
    <m/>
    <m/>
    <m/>
    <m/>
    <m/>
    <m/>
    <n v="1"/>
    <n v="1"/>
    <m/>
    <m/>
    <n v="1606090"/>
    <s v="CREDITOS DE CONSUMO"/>
    <n v="0"/>
    <n v="0"/>
    <n v="890480123"/>
    <s v="UNIVERSIDAD DE CARTAGENA"/>
    <n v="5"/>
    <m/>
    <m/>
    <m/>
    <m/>
    <n v="1"/>
    <n v="7"/>
    <n v="2"/>
  </r>
  <r>
    <n v="41134736"/>
    <s v="C"/>
    <n v="11300201"/>
    <x v="0"/>
    <n v="4"/>
    <n v="15983"/>
    <d v="2019-07-12T00:00:00"/>
    <d v="2025-07-30T00:00:00"/>
    <n v="0"/>
    <n v="1"/>
    <n v="20"/>
    <n v="30"/>
    <n v="2"/>
    <n v="12185828"/>
    <n v="12890000"/>
    <n v="74656408"/>
    <n v="1466772"/>
    <n v="58821412"/>
    <n v="0"/>
    <n v="0"/>
    <n v="0"/>
    <m/>
    <n v="0"/>
    <n v="0"/>
    <n v="0"/>
    <m/>
    <m/>
    <d v="2021-03-30T00:00:00"/>
    <n v="1"/>
    <s v="O"/>
    <n v="1"/>
    <n v="30"/>
    <n v="0"/>
    <m/>
    <m/>
    <m/>
    <m/>
    <m/>
    <m/>
    <n v="1"/>
    <n v="1"/>
    <m/>
    <m/>
    <n v="17686676"/>
    <s v="CREDITOS DE CONSUMO"/>
    <n v="0"/>
    <n v="0"/>
    <n v="890480123"/>
    <s v="UNIVERSIDAD DE CARTAGENA"/>
    <n v="5"/>
    <m/>
    <m/>
    <m/>
    <m/>
    <n v="1"/>
    <n v="7"/>
    <n v="2"/>
  </r>
  <r>
    <n v="719004"/>
    <s v="C"/>
    <n v="11300201"/>
    <x v="0"/>
    <n v="4"/>
    <n v="16254"/>
    <d v="2019-09-11T00:00:00"/>
    <d v="2021-09-30T00:00:00"/>
    <n v="0"/>
    <n v="1"/>
    <n v="18"/>
    <n v="30"/>
    <n v="2"/>
    <n v="15881442"/>
    <n v="17090000"/>
    <n v="3720000"/>
    <n v="181932"/>
    <n v="1028154"/>
    <n v="0"/>
    <n v="0"/>
    <n v="0"/>
    <m/>
    <n v="0"/>
    <n v="0"/>
    <n v="0"/>
    <m/>
    <m/>
    <d v="2021-03-30T00:00:00"/>
    <n v="1"/>
    <s v="O"/>
    <n v="1"/>
    <n v="30"/>
    <n v="0"/>
    <m/>
    <m/>
    <m/>
    <m/>
    <m/>
    <m/>
    <n v="1"/>
    <n v="1"/>
    <m/>
    <m/>
    <n v="309150"/>
    <s v="CREDITOS DE CONSUMO"/>
    <n v="0"/>
    <n v="0"/>
    <n v="890480123"/>
    <s v="UNIVERSIDAD DE CARTAGENA"/>
    <n v="5"/>
    <m/>
    <m/>
    <m/>
    <m/>
    <n v="1"/>
    <n v="7"/>
    <n v="2"/>
  </r>
  <r>
    <n v="28737398"/>
    <s v="C"/>
    <n v="11300201"/>
    <x v="0"/>
    <n v="4"/>
    <n v="17716"/>
    <d v="2020-10-16T00:00:00"/>
    <d v="2027-10-30T00:00:00"/>
    <n v="0"/>
    <n v="1"/>
    <n v="5"/>
    <n v="30"/>
    <n v="2"/>
    <n v="16011168"/>
    <n v="17240000"/>
    <n v="42521000"/>
    <n v="844825"/>
    <n v="41093598"/>
    <n v="0"/>
    <n v="0"/>
    <n v="0"/>
    <m/>
    <n v="0"/>
    <n v="0"/>
    <n v="0"/>
    <m/>
    <m/>
    <d v="2021-03-30T00:00:00"/>
    <n v="1"/>
    <s v="O"/>
    <n v="1"/>
    <n v="30"/>
    <n v="0"/>
    <m/>
    <m/>
    <m/>
    <m/>
    <m/>
    <m/>
    <n v="1"/>
    <n v="1"/>
    <m/>
    <m/>
    <n v="12356200"/>
    <s v="CREDITOS DE CONSUMO"/>
    <n v="0"/>
    <n v="0"/>
    <n v="890480123"/>
    <s v="UNIVERSIDAD DE CARTAGENA"/>
    <n v="5"/>
    <m/>
    <m/>
    <m/>
    <m/>
    <n v="1"/>
    <n v="7"/>
    <n v="2"/>
  </r>
  <r>
    <n v="625271"/>
    <s v="C"/>
    <n v="11300201"/>
    <x v="0"/>
    <n v="4"/>
    <n v="18049"/>
    <d v="2021-01-08T00:00:00"/>
    <d v="2021-07-30T00:00:00"/>
    <n v="0"/>
    <n v="1"/>
    <n v="3"/>
    <n v="30"/>
    <n v="2"/>
    <n v="13121400"/>
    <n v="13940000"/>
    <n v="1800000"/>
    <n v="311585"/>
    <n v="894119"/>
    <n v="0"/>
    <n v="0"/>
    <n v="0"/>
    <m/>
    <n v="0"/>
    <n v="0"/>
    <n v="0"/>
    <m/>
    <m/>
    <d v="2021-03-30T00:00:00"/>
    <n v="1"/>
    <s v="O"/>
    <n v="1"/>
    <n v="30"/>
    <n v="0"/>
    <m/>
    <m/>
    <m/>
    <m/>
    <m/>
    <m/>
    <n v="1"/>
    <n v="1"/>
    <m/>
    <m/>
    <n v="268848"/>
    <s v="CREDITOS DE CONSUMO"/>
    <n v="0"/>
    <n v="0"/>
    <n v="890480123"/>
    <s v="UNIVERSIDAD DE CARTAGENA"/>
    <n v="5"/>
    <m/>
    <m/>
    <m/>
    <m/>
    <n v="1"/>
    <n v="7"/>
    <n v="2"/>
  </r>
  <r>
    <n v="2005588"/>
    <s v="C"/>
    <n v="11300201"/>
    <x v="0"/>
    <n v="4"/>
    <n v="18131"/>
    <d v="2021-02-03T00:00:00"/>
    <d v="2021-06-28T00:00:00"/>
    <n v="0"/>
    <n v="1"/>
    <n v="1"/>
    <n v="30"/>
    <n v="2"/>
    <n v="13121400"/>
    <n v="13940000"/>
    <n v="2900000"/>
    <n v="31710"/>
    <n v="2867930"/>
    <n v="0"/>
    <n v="0"/>
    <n v="0"/>
    <m/>
    <n v="0"/>
    <n v="0"/>
    <n v="0"/>
    <n v="2900000"/>
    <n v="6"/>
    <d v="2021-03-30T00:00:00"/>
    <n v="1"/>
    <s v="O"/>
    <n v="1"/>
    <n v="30"/>
    <n v="0"/>
    <m/>
    <m/>
    <m/>
    <m/>
    <m/>
    <m/>
    <n v="1"/>
    <n v="1"/>
    <m/>
    <m/>
    <n v="862342"/>
    <s v="CREDITOS DE CONSUMO"/>
    <n v="0"/>
    <n v="0"/>
    <n v="890480123"/>
    <s v="UNIVERSIDAD DE CARTAGENA"/>
    <n v="5"/>
    <m/>
    <m/>
    <m/>
    <m/>
    <n v="1"/>
    <n v="7"/>
    <n v="2"/>
  </r>
  <r>
    <n v="229183"/>
    <s v="C"/>
    <n v="11300201"/>
    <x v="0"/>
    <n v="4"/>
    <n v="550020088"/>
    <d v="2018-11-15T00:00:00"/>
    <d v="2024-01-30T00:00:00"/>
    <n v="0"/>
    <n v="1"/>
    <n v="2"/>
    <n v="30"/>
    <n v="2"/>
    <n v="22490513"/>
    <n v="24960000"/>
    <n v="341298"/>
    <n v="13121"/>
    <n v="327724"/>
    <n v="0"/>
    <n v="0"/>
    <n v="0"/>
    <m/>
    <n v="0"/>
    <n v="0"/>
    <n v="0"/>
    <m/>
    <m/>
    <d v="2021-03-30T00:00:00"/>
    <n v="1"/>
    <s v="O"/>
    <n v="1"/>
    <n v="30"/>
    <n v="0"/>
    <m/>
    <m/>
    <m/>
    <m/>
    <m/>
    <m/>
    <n v="1"/>
    <n v="1"/>
    <m/>
    <m/>
    <n v="98541"/>
    <s v="CREDITOS DE CONSUMO"/>
    <n v="0"/>
    <n v="0"/>
    <n v="890480123"/>
    <s v="UNIVERSIDAD DE CARTAGENA"/>
    <n v="5"/>
    <m/>
    <m/>
    <m/>
    <m/>
    <n v="2"/>
    <n v="7"/>
    <n v="2"/>
  </r>
  <r>
    <n v="145979"/>
    <s v="C"/>
    <n v="11300201"/>
    <x v="0"/>
    <n v="4"/>
    <n v="550020276"/>
    <d v="2018-12-06T00:00:00"/>
    <d v="2023-09-30T00:00:00"/>
    <n v="0"/>
    <n v="1"/>
    <n v="5"/>
    <n v="30"/>
    <n v="2"/>
    <n v="22490513"/>
    <n v="24960000"/>
    <n v="232901"/>
    <n v="8954"/>
    <n v="208745"/>
    <n v="4421"/>
    <n v="0"/>
    <n v="0"/>
    <m/>
    <n v="0"/>
    <n v="0"/>
    <n v="0"/>
    <m/>
    <m/>
    <d v="2021-02-26T00:00:00"/>
    <n v="1"/>
    <s v="O"/>
    <n v="1"/>
    <n v="30"/>
    <n v="0"/>
    <m/>
    <m/>
    <m/>
    <m/>
    <m/>
    <m/>
    <n v="1"/>
    <n v="1"/>
    <m/>
    <m/>
    <n v="62766"/>
    <s v="CREDITOS DE CONSUMO"/>
    <n v="0"/>
    <n v="0"/>
    <n v="890480123"/>
    <s v="UNIVERSIDAD DE CARTAGENA"/>
    <n v="5"/>
    <m/>
    <m/>
    <m/>
    <m/>
    <n v="2"/>
    <n v="7"/>
    <n v="2"/>
  </r>
  <r>
    <n v="226833"/>
    <s v="C"/>
    <n v="11300201"/>
    <x v="0"/>
    <n v="4"/>
    <n v="550020306"/>
    <d v="2018-12-12T00:00:00"/>
    <d v="2023-09-30T00:00:00"/>
    <n v="0"/>
    <n v="1"/>
    <n v="6"/>
    <n v="30"/>
    <n v="2"/>
    <n v="22490513"/>
    <n v="24960000"/>
    <n v="370238"/>
    <n v="14234"/>
    <n v="324365"/>
    <n v="0"/>
    <n v="0"/>
    <n v="0"/>
    <m/>
    <n v="0"/>
    <n v="0"/>
    <n v="0"/>
    <m/>
    <m/>
    <d v="2021-03-30T00:00:00"/>
    <n v="1"/>
    <s v="O"/>
    <n v="1"/>
    <n v="30"/>
    <n v="0"/>
    <m/>
    <m/>
    <m/>
    <m/>
    <m/>
    <m/>
    <n v="1"/>
    <n v="1"/>
    <m/>
    <m/>
    <n v="97532"/>
    <s v="CREDITOS DE CONSUMO"/>
    <n v="0"/>
    <n v="0"/>
    <n v="890480123"/>
    <s v="UNIVERSIDAD DE CARTAGENA"/>
    <n v="5"/>
    <m/>
    <m/>
    <m/>
    <m/>
    <n v="2"/>
    <n v="7"/>
    <n v="2"/>
  </r>
  <r>
    <n v="194224"/>
    <s v="C"/>
    <n v="11300201"/>
    <x v="0"/>
    <n v="4"/>
    <n v="550020346"/>
    <d v="2018-12-23T00:00:00"/>
    <d v="2023-09-30T00:00:00"/>
    <n v="0"/>
    <n v="1"/>
    <n v="6"/>
    <n v="30"/>
    <n v="2"/>
    <n v="22490513"/>
    <n v="24960000"/>
    <n v="317008"/>
    <n v="12187"/>
    <n v="277734"/>
    <n v="0"/>
    <n v="0"/>
    <n v="0"/>
    <m/>
    <n v="0"/>
    <n v="0"/>
    <n v="0"/>
    <m/>
    <m/>
    <d v="2021-03-30T00:00:00"/>
    <n v="1"/>
    <s v="O"/>
    <n v="1"/>
    <n v="30"/>
    <n v="0"/>
    <m/>
    <m/>
    <m/>
    <m/>
    <m/>
    <m/>
    <n v="1"/>
    <n v="1"/>
    <m/>
    <m/>
    <n v="83510"/>
    <s v="CREDITOS DE CONSUMO"/>
    <n v="0"/>
    <n v="0"/>
    <n v="890480123"/>
    <s v="UNIVERSIDAD DE CARTAGENA"/>
    <n v="5"/>
    <m/>
    <m/>
    <m/>
    <m/>
    <n v="2"/>
    <n v="7"/>
    <n v="2"/>
  </r>
  <r>
    <n v="198787"/>
    <s v="C"/>
    <n v="11300201"/>
    <x v="0"/>
    <n v="4"/>
    <n v="550020353"/>
    <d v="2018-12-24T00:00:00"/>
    <d v="2023-09-30T00:00:00"/>
    <n v="0"/>
    <n v="1"/>
    <n v="5"/>
    <n v="30"/>
    <n v="2"/>
    <n v="22490513"/>
    <n v="24960000"/>
    <n v="317008"/>
    <n v="12187"/>
    <n v="284260"/>
    <n v="1256"/>
    <n v="0"/>
    <n v="0"/>
    <m/>
    <n v="0"/>
    <n v="0"/>
    <n v="0"/>
    <m/>
    <m/>
    <d v="2021-03-30T00:00:00"/>
    <n v="1"/>
    <s v="O"/>
    <n v="1"/>
    <n v="30"/>
    <n v="0"/>
    <m/>
    <m/>
    <m/>
    <m/>
    <m/>
    <m/>
    <n v="1"/>
    <n v="1"/>
    <m/>
    <m/>
    <n v="85473"/>
    <s v="CREDITOS DE CONSUMO"/>
    <n v="0"/>
    <n v="0"/>
    <n v="890480123"/>
    <s v="UNIVERSIDAD DE CARTAGENA"/>
    <n v="5"/>
    <m/>
    <m/>
    <m/>
    <m/>
    <n v="2"/>
    <n v="7"/>
    <n v="2"/>
  </r>
  <r>
    <n v="66170"/>
    <s v="C"/>
    <n v="11300201"/>
    <x v="0"/>
    <n v="4"/>
    <n v="550020452"/>
    <d v="2019-01-10T00:00:00"/>
    <d v="2023-09-30T00:00:00"/>
    <n v="0"/>
    <n v="1"/>
    <n v="5"/>
    <n v="30"/>
    <n v="2"/>
    <n v="22490513"/>
    <n v="24960000"/>
    <n v="105582"/>
    <n v="4059"/>
    <n v="94621"/>
    <n v="2006"/>
    <n v="0"/>
    <n v="0"/>
    <m/>
    <n v="0"/>
    <n v="0"/>
    <n v="0"/>
    <m/>
    <m/>
    <d v="2021-02-26T00:00:00"/>
    <n v="1"/>
    <s v="O"/>
    <n v="1"/>
    <n v="30"/>
    <n v="0"/>
    <m/>
    <m/>
    <m/>
    <m/>
    <m/>
    <m/>
    <n v="1"/>
    <n v="1"/>
    <m/>
    <m/>
    <n v="28451"/>
    <s v="CREDITOS DE CONSUMO"/>
    <n v="0"/>
    <n v="0"/>
    <n v="890480123"/>
    <s v="UNIVERSIDAD DE CARTAGENA"/>
    <n v="5"/>
    <m/>
    <m/>
    <m/>
    <m/>
    <n v="2"/>
    <n v="7"/>
    <n v="2"/>
  </r>
  <r>
    <n v="34125"/>
    <s v="C"/>
    <n v="11300201"/>
    <x v="0"/>
    <n v="4"/>
    <n v="550020610"/>
    <d v="2019-02-05T00:00:00"/>
    <d v="2023-09-30T00:00:00"/>
    <n v="0"/>
    <n v="1"/>
    <n v="6"/>
    <n v="30"/>
    <n v="2"/>
    <n v="22490513"/>
    <n v="24960000"/>
    <n v="55698"/>
    <n v="2141"/>
    <n v="48798"/>
    <n v="0"/>
    <n v="0"/>
    <n v="0"/>
    <m/>
    <n v="0"/>
    <n v="0"/>
    <n v="0"/>
    <m/>
    <m/>
    <d v="2021-03-30T00:00:00"/>
    <n v="1"/>
    <s v="O"/>
    <n v="1"/>
    <n v="30"/>
    <n v="0"/>
    <m/>
    <m/>
    <m/>
    <m/>
    <m/>
    <m/>
    <n v="1"/>
    <n v="1"/>
    <m/>
    <m/>
    <n v="14673"/>
    <s v="CREDITOS DE CONSUMO"/>
    <n v="0"/>
    <n v="0"/>
    <n v="890480123"/>
    <s v="UNIVERSIDAD DE CARTAGENA"/>
    <n v="5"/>
    <m/>
    <m/>
    <m/>
    <m/>
    <n v="2"/>
    <n v="7"/>
    <n v="2"/>
  </r>
  <r>
    <n v="38355"/>
    <s v="C"/>
    <n v="11300201"/>
    <x v="0"/>
    <n v="4"/>
    <n v="550021315"/>
    <d v="2019-05-18T00:00:00"/>
    <d v="2023-09-30T00:00:00"/>
    <n v="0"/>
    <n v="1"/>
    <n v="6"/>
    <n v="30"/>
    <n v="2"/>
    <n v="22490513"/>
    <n v="24960000"/>
    <n v="62604"/>
    <n v="2407"/>
    <n v="54846"/>
    <n v="0"/>
    <n v="0"/>
    <n v="0"/>
    <m/>
    <n v="0"/>
    <n v="0"/>
    <n v="0"/>
    <m/>
    <m/>
    <d v="2021-03-30T00:00:00"/>
    <n v="1"/>
    <s v="O"/>
    <n v="1"/>
    <n v="30"/>
    <n v="0"/>
    <m/>
    <m/>
    <m/>
    <m/>
    <m/>
    <m/>
    <n v="1"/>
    <n v="1"/>
    <m/>
    <m/>
    <n v="16491"/>
    <s v="CREDITOS DE CONSUMO"/>
    <n v="0"/>
    <n v="0"/>
    <n v="890480123"/>
    <s v="UNIVERSIDAD DE CARTAGENA"/>
    <n v="5"/>
    <m/>
    <m/>
    <m/>
    <m/>
    <n v="2"/>
    <n v="7"/>
    <n v="2"/>
  </r>
  <r>
    <n v="30468"/>
    <s v="C"/>
    <n v="11300201"/>
    <x v="0"/>
    <n v="4"/>
    <n v="550021587"/>
    <d v="2019-06-07T00:00:00"/>
    <d v="2023-09-30T00:00:00"/>
    <n v="0"/>
    <n v="1"/>
    <n v="6"/>
    <n v="30"/>
    <n v="2"/>
    <n v="22490513"/>
    <n v="24960000"/>
    <n v="49730"/>
    <n v="1912"/>
    <n v="43568"/>
    <n v="0"/>
    <n v="0"/>
    <n v="0"/>
    <m/>
    <n v="0"/>
    <n v="0"/>
    <n v="0"/>
    <m/>
    <m/>
    <d v="2021-03-30T00:00:00"/>
    <n v="1"/>
    <s v="O"/>
    <n v="1"/>
    <n v="30"/>
    <n v="0"/>
    <m/>
    <m/>
    <m/>
    <m/>
    <m/>
    <m/>
    <n v="1"/>
    <n v="1"/>
    <m/>
    <m/>
    <n v="13100"/>
    <s v="CREDITOS DE CONSUMO"/>
    <n v="0"/>
    <n v="0"/>
    <n v="890480123"/>
    <s v="UNIVERSIDAD DE CARTAGENA"/>
    <n v="5"/>
    <m/>
    <m/>
    <m/>
    <m/>
    <n v="2"/>
    <n v="7"/>
    <n v="2"/>
  </r>
  <r>
    <n v="44721"/>
    <s v="C"/>
    <n v="11300201"/>
    <x v="0"/>
    <n v="4"/>
    <n v="550021592"/>
    <d v="2019-06-08T00:00:00"/>
    <d v="2023-09-30T00:00:00"/>
    <n v="0"/>
    <n v="1"/>
    <n v="6"/>
    <n v="30"/>
    <n v="2"/>
    <n v="22490513"/>
    <n v="24960000"/>
    <n v="72992"/>
    <n v="2806"/>
    <n v="63950"/>
    <n v="0"/>
    <n v="0"/>
    <n v="0"/>
    <m/>
    <n v="0"/>
    <n v="0"/>
    <n v="0"/>
    <m/>
    <m/>
    <d v="2021-03-30T00:00:00"/>
    <n v="1"/>
    <s v="O"/>
    <n v="1"/>
    <n v="30"/>
    <n v="0"/>
    <m/>
    <m/>
    <m/>
    <m/>
    <m/>
    <m/>
    <n v="1"/>
    <n v="1"/>
    <m/>
    <m/>
    <n v="19229"/>
    <s v="CREDITOS DE CONSUMO"/>
    <n v="0"/>
    <n v="0"/>
    <n v="890480123"/>
    <s v="UNIVERSIDAD DE CARTAGENA"/>
    <n v="5"/>
    <m/>
    <m/>
    <m/>
    <m/>
    <n v="2"/>
    <n v="7"/>
    <n v="2"/>
  </r>
  <r>
    <n v="36349"/>
    <s v="C"/>
    <n v="11300201"/>
    <x v="0"/>
    <n v="4"/>
    <n v="550021976"/>
    <d v="2019-07-29T00:00:00"/>
    <d v="2023-09-30T00:00:00"/>
    <n v="0"/>
    <n v="1"/>
    <n v="6"/>
    <n v="30"/>
    <n v="2"/>
    <n v="22490513"/>
    <n v="24960000"/>
    <n v="59329"/>
    <n v="2281"/>
    <n v="51978"/>
    <n v="0"/>
    <n v="0"/>
    <n v="0"/>
    <m/>
    <n v="0"/>
    <n v="0"/>
    <n v="0"/>
    <m/>
    <m/>
    <d v="2021-03-30T00:00:00"/>
    <n v="1"/>
    <s v="O"/>
    <n v="1"/>
    <n v="30"/>
    <n v="0"/>
    <m/>
    <m/>
    <m/>
    <m/>
    <m/>
    <m/>
    <n v="1"/>
    <n v="1"/>
    <m/>
    <m/>
    <n v="15629"/>
    <s v="CREDITOS DE CONSUMO"/>
    <n v="0"/>
    <n v="0"/>
    <n v="890480123"/>
    <s v="UNIVERSIDAD DE CARTAGENA"/>
    <n v="5"/>
    <m/>
    <m/>
    <m/>
    <m/>
    <n v="2"/>
    <n v="7"/>
    <n v="2"/>
  </r>
  <r>
    <n v="32627"/>
    <s v="C"/>
    <n v="11300201"/>
    <x v="0"/>
    <n v="4"/>
    <n v="550022179"/>
    <d v="2019-08-14T00:00:00"/>
    <d v="2023-09-30T00:00:00"/>
    <n v="0"/>
    <n v="1"/>
    <n v="6"/>
    <n v="30"/>
    <n v="2"/>
    <n v="22490513"/>
    <n v="24960000"/>
    <n v="53253"/>
    <n v="2047"/>
    <n v="46656"/>
    <n v="0"/>
    <n v="0"/>
    <n v="0"/>
    <m/>
    <n v="0"/>
    <n v="0"/>
    <n v="0"/>
    <m/>
    <m/>
    <d v="2021-03-30T00:00:00"/>
    <n v="1"/>
    <s v="O"/>
    <n v="1"/>
    <n v="30"/>
    <n v="0"/>
    <m/>
    <m/>
    <m/>
    <m/>
    <m/>
    <m/>
    <n v="1"/>
    <n v="1"/>
    <m/>
    <m/>
    <n v="14029"/>
    <s v="CREDITOS DE CONSUMO"/>
    <n v="0"/>
    <n v="0"/>
    <n v="890480123"/>
    <s v="UNIVERSIDAD DE CARTAGENA"/>
    <n v="5"/>
    <m/>
    <m/>
    <m/>
    <m/>
    <n v="2"/>
    <n v="7"/>
    <n v="2"/>
  </r>
  <r>
    <n v="36538"/>
    <s v="C"/>
    <n v="11300201"/>
    <x v="0"/>
    <n v="4"/>
    <n v="550022457"/>
    <d v="2019-09-09T00:00:00"/>
    <d v="2023-09-30T00:00:00"/>
    <n v="0"/>
    <n v="1"/>
    <n v="6"/>
    <n v="30"/>
    <n v="2"/>
    <n v="22490513"/>
    <n v="24960000"/>
    <n v="59640"/>
    <n v="2293"/>
    <n v="52249"/>
    <n v="0"/>
    <n v="0"/>
    <n v="0"/>
    <m/>
    <n v="0"/>
    <n v="0"/>
    <n v="0"/>
    <m/>
    <m/>
    <d v="2021-03-30T00:00:00"/>
    <n v="1"/>
    <s v="O"/>
    <n v="1"/>
    <n v="30"/>
    <n v="0"/>
    <m/>
    <m/>
    <m/>
    <m/>
    <m/>
    <m/>
    <n v="1"/>
    <n v="1"/>
    <m/>
    <m/>
    <n v="15711"/>
    <s v="CREDITOS DE CONSUMO"/>
    <n v="0"/>
    <n v="0"/>
    <n v="890480123"/>
    <s v="UNIVERSIDAD DE CARTAGENA"/>
    <n v="5"/>
    <m/>
    <m/>
    <m/>
    <m/>
    <n v="2"/>
    <n v="7"/>
    <n v="2"/>
  </r>
  <r>
    <n v="40765"/>
    <s v="C"/>
    <n v="11300201"/>
    <x v="0"/>
    <n v="4"/>
    <n v="550022931"/>
    <d v="2019-10-23T00:00:00"/>
    <d v="2023-09-30T00:00:00"/>
    <n v="0"/>
    <n v="1"/>
    <n v="6"/>
    <n v="30"/>
    <n v="2"/>
    <n v="22490513"/>
    <n v="24960000"/>
    <n v="66537"/>
    <n v="2558"/>
    <n v="58292"/>
    <n v="0"/>
    <n v="0"/>
    <n v="0"/>
    <m/>
    <n v="0"/>
    <n v="0"/>
    <n v="0"/>
    <m/>
    <m/>
    <d v="2021-03-30T00:00:00"/>
    <n v="1"/>
    <s v="O"/>
    <n v="1"/>
    <n v="30"/>
    <n v="0"/>
    <m/>
    <m/>
    <m/>
    <m/>
    <m/>
    <m/>
    <n v="1"/>
    <n v="1"/>
    <m/>
    <m/>
    <n v="17527"/>
    <s v="CREDITOS DE CONSUMO"/>
    <n v="0"/>
    <n v="0"/>
    <n v="890480123"/>
    <s v="UNIVERSIDAD DE CARTAGENA"/>
    <n v="5"/>
    <m/>
    <m/>
    <m/>
    <m/>
    <n v="2"/>
    <n v="7"/>
    <n v="2"/>
  </r>
  <r>
    <n v="39720"/>
    <s v="C"/>
    <n v="11300201"/>
    <x v="0"/>
    <n v="4"/>
    <n v="550023128"/>
    <d v="2019-11-23T00:00:00"/>
    <d v="2023-09-30T00:00:00"/>
    <n v="0"/>
    <n v="1"/>
    <n v="6"/>
    <n v="30"/>
    <n v="2"/>
    <n v="22490513"/>
    <n v="24960000"/>
    <n v="64834"/>
    <n v="2493"/>
    <n v="56799"/>
    <n v="0"/>
    <n v="0"/>
    <n v="0"/>
    <m/>
    <n v="0"/>
    <n v="0"/>
    <n v="0"/>
    <m/>
    <m/>
    <d v="2021-03-30T00:00:00"/>
    <n v="1"/>
    <s v="O"/>
    <n v="1"/>
    <n v="30"/>
    <n v="0"/>
    <m/>
    <m/>
    <m/>
    <m/>
    <m/>
    <m/>
    <n v="1"/>
    <n v="1"/>
    <m/>
    <m/>
    <n v="17079"/>
    <s v="CREDITOS DE CONSUMO"/>
    <n v="0"/>
    <n v="0"/>
    <n v="890480123"/>
    <s v="UNIVERSIDAD DE CARTAGENA"/>
    <n v="5"/>
    <m/>
    <m/>
    <m/>
    <m/>
    <n v="2"/>
    <n v="7"/>
    <n v="2"/>
  </r>
  <r>
    <n v="45671"/>
    <s v="C"/>
    <n v="11300201"/>
    <x v="0"/>
    <n v="4"/>
    <n v="550023234"/>
    <d v="2019-12-09T00:00:00"/>
    <d v="2023-09-30T00:00:00"/>
    <n v="0"/>
    <n v="1"/>
    <n v="5"/>
    <n v="30"/>
    <n v="2"/>
    <n v="22490513"/>
    <n v="24960000"/>
    <n v="72897"/>
    <n v="2803"/>
    <n v="65308"/>
    <n v="1393"/>
    <n v="0"/>
    <n v="0"/>
    <m/>
    <n v="0"/>
    <n v="0"/>
    <n v="0"/>
    <m/>
    <m/>
    <d v="2021-02-26T00:00:00"/>
    <n v="1"/>
    <s v="O"/>
    <n v="1"/>
    <n v="30"/>
    <n v="0"/>
    <m/>
    <m/>
    <m/>
    <m/>
    <m/>
    <m/>
    <n v="1"/>
    <n v="1"/>
    <m/>
    <m/>
    <n v="19637"/>
    <s v="CREDITOS DE CONSUMO"/>
    <n v="0"/>
    <n v="0"/>
    <n v="890480123"/>
    <s v="UNIVERSIDAD DE CARTAGENA"/>
    <n v="5"/>
    <m/>
    <m/>
    <m/>
    <m/>
    <n v="2"/>
    <n v="7"/>
    <n v="2"/>
  </r>
  <r>
    <n v="139752"/>
    <s v="C"/>
    <n v="11300201"/>
    <x v="0"/>
    <n v="4"/>
    <n v="550023732"/>
    <d v="2020-03-16T00:00:00"/>
    <d v="2023-09-30T00:00:00"/>
    <n v="0"/>
    <n v="1"/>
    <n v="5"/>
    <n v="30"/>
    <n v="2"/>
    <n v="22490513"/>
    <n v="24960000"/>
    <n v="223182"/>
    <n v="8580"/>
    <n v="199841"/>
    <n v="4250"/>
    <n v="0"/>
    <n v="0"/>
    <m/>
    <n v="0"/>
    <n v="0"/>
    <n v="0"/>
    <m/>
    <m/>
    <d v="2021-02-26T00:00:00"/>
    <n v="1"/>
    <s v="O"/>
    <n v="1"/>
    <n v="30"/>
    <n v="0"/>
    <m/>
    <m/>
    <m/>
    <m/>
    <m/>
    <m/>
    <n v="1"/>
    <n v="1"/>
    <m/>
    <m/>
    <n v="60089"/>
    <s v="CREDITOS DE CONSUMO"/>
    <n v="0"/>
    <n v="0"/>
    <n v="890480123"/>
    <s v="UNIVERSIDAD DE CARTAGENA"/>
    <n v="5"/>
    <m/>
    <m/>
    <m/>
    <m/>
    <n v="2"/>
    <n v="7"/>
    <n v="2"/>
  </r>
  <r>
    <n v="214802"/>
    <s v="C"/>
    <n v="11300201"/>
    <x v="0"/>
    <n v="4"/>
    <n v="550024206"/>
    <d v="2020-08-23T00:00:00"/>
    <d v="2023-09-30T00:00:00"/>
    <n v="0"/>
    <n v="1"/>
    <n v="5"/>
    <n v="30"/>
    <n v="2"/>
    <n v="22490513"/>
    <n v="24960000"/>
    <n v="350000"/>
    <n v="13455"/>
    <n v="307160"/>
    <n v="6528"/>
    <n v="0"/>
    <n v="0"/>
    <m/>
    <n v="0"/>
    <n v="0"/>
    <n v="0"/>
    <m/>
    <m/>
    <d v="2021-02-26T00:00:00"/>
    <n v="1"/>
    <s v="O"/>
    <n v="1"/>
    <n v="30"/>
    <n v="0"/>
    <m/>
    <m/>
    <m/>
    <m/>
    <m/>
    <m/>
    <n v="1"/>
    <n v="1"/>
    <m/>
    <m/>
    <n v="92358"/>
    <s v="CREDITOS DE CONSUMO"/>
    <n v="0"/>
    <n v="0"/>
    <n v="890480123"/>
    <s v="UNIVERSIDAD DE CARTAGENA"/>
    <n v="5"/>
    <m/>
    <m/>
    <m/>
    <m/>
    <n v="2"/>
    <n v="7"/>
    <n v="2"/>
  </r>
  <r>
    <n v="98579"/>
    <s v="C"/>
    <n v="11300201"/>
    <x v="0"/>
    <n v="4"/>
    <n v="550025004"/>
    <d v="2020-12-09T00:00:00"/>
    <d v="2023-12-30T00:00:00"/>
    <n v="0"/>
    <n v="1"/>
    <n v="3"/>
    <n v="30"/>
    <n v="2"/>
    <n v="22490513"/>
    <n v="24960000"/>
    <n v="150000"/>
    <n v="5767"/>
    <n v="140965"/>
    <n v="0"/>
    <n v="0"/>
    <n v="0"/>
    <m/>
    <n v="0"/>
    <n v="0"/>
    <n v="0"/>
    <m/>
    <m/>
    <d v="2021-03-30T00:00:00"/>
    <n v="1"/>
    <s v="O"/>
    <n v="1"/>
    <n v="30"/>
    <n v="0"/>
    <m/>
    <m/>
    <m/>
    <m/>
    <m/>
    <m/>
    <n v="1"/>
    <n v="1"/>
    <m/>
    <m/>
    <n v="42386"/>
    <s v="CREDITOS DE CONSUMO"/>
    <n v="0"/>
    <n v="0"/>
    <n v="890480123"/>
    <s v="UNIVERSIDAD DE CARTAGENA"/>
    <n v="5"/>
    <m/>
    <m/>
    <m/>
    <m/>
    <n v="2"/>
    <n v="7"/>
    <n v="2"/>
  </r>
  <r>
    <n v="78865"/>
    <s v="C"/>
    <n v="11300201"/>
    <x v="0"/>
    <n v="4"/>
    <n v="550025005"/>
    <d v="2020-12-09T00:00:00"/>
    <d v="2023-12-30T00:00:00"/>
    <n v="0"/>
    <n v="1"/>
    <n v="3"/>
    <n v="30"/>
    <n v="2"/>
    <n v="22490513"/>
    <n v="24960000"/>
    <n v="120000"/>
    <n v="4613"/>
    <n v="112775"/>
    <n v="0"/>
    <n v="0"/>
    <n v="0"/>
    <m/>
    <n v="0"/>
    <n v="0"/>
    <n v="0"/>
    <m/>
    <m/>
    <d v="2021-03-30T00:00:00"/>
    <n v="1"/>
    <s v="O"/>
    <n v="1"/>
    <n v="30"/>
    <n v="0"/>
    <m/>
    <m/>
    <m/>
    <m/>
    <m/>
    <m/>
    <n v="1"/>
    <n v="1"/>
    <m/>
    <m/>
    <n v="33910"/>
    <s v="CREDITOS DE CONSUMO"/>
    <n v="0"/>
    <n v="0"/>
    <n v="890480123"/>
    <s v="UNIVERSIDAD DE CARTAGENA"/>
    <n v="5"/>
    <m/>
    <m/>
    <m/>
    <m/>
    <n v="2"/>
    <n v="7"/>
    <n v="2"/>
  </r>
  <r>
    <n v="4196"/>
    <s v="C"/>
    <n v="11300201"/>
    <x v="0"/>
    <n v="4"/>
    <n v="550025476"/>
    <d v="2021-02-28T00:00:00"/>
    <d v="2021-04-30T00:00:00"/>
    <n v="0"/>
    <n v="1"/>
    <n v="0"/>
    <n v="30"/>
    <n v="2"/>
    <n v="0"/>
    <n v="0"/>
    <n v="6000"/>
    <n v="6000"/>
    <n v="6000"/>
    <n v="0"/>
    <n v="0"/>
    <n v="0"/>
    <m/>
    <n v="0"/>
    <n v="0"/>
    <n v="0"/>
    <m/>
    <m/>
    <d v="2021-03-30T00:00:00"/>
    <n v="1"/>
    <s v="O"/>
    <n v="1"/>
    <n v="30"/>
    <n v="0"/>
    <m/>
    <m/>
    <m/>
    <m/>
    <m/>
    <m/>
    <n v="1"/>
    <n v="1"/>
    <m/>
    <m/>
    <n v="1804"/>
    <s v="CREDITOS DE CONSUMO"/>
    <n v="0"/>
    <n v="0"/>
    <n v="890480123"/>
    <s v="UNIVERSIDAD DE CARTAGENA"/>
    <n v="5"/>
    <m/>
    <m/>
    <m/>
    <m/>
    <n v="2"/>
    <n v="7"/>
    <n v="2"/>
  </r>
  <r>
    <n v="4196"/>
    <s v="C"/>
    <n v="11300201"/>
    <x v="0"/>
    <n v="4"/>
    <n v="550025664"/>
    <d v="2021-03-31T00:00:00"/>
    <d v="2021-05-30T00:00:00"/>
    <n v="0"/>
    <n v="1"/>
    <n v="0"/>
    <n v="30"/>
    <n v="2"/>
    <n v="0"/>
    <n v="0"/>
    <n v="6000"/>
    <n v="6000"/>
    <n v="6000"/>
    <n v="0"/>
    <n v="0"/>
    <n v="0"/>
    <m/>
    <n v="0"/>
    <n v="0"/>
    <n v="0"/>
    <m/>
    <m/>
    <d v="2021-03-31T00:00:00"/>
    <n v="1"/>
    <s v="O"/>
    <n v="1"/>
    <n v="30"/>
    <n v="0"/>
    <m/>
    <m/>
    <m/>
    <m/>
    <m/>
    <m/>
    <n v="1"/>
    <n v="1"/>
    <m/>
    <m/>
    <n v="1804"/>
    <s v="CREDITOS DE CONSUMO"/>
    <n v="0"/>
    <n v="0"/>
    <n v="890480123"/>
    <s v="UNIVERSIDAD DE CARTAGENA"/>
    <n v="5"/>
    <m/>
    <m/>
    <m/>
    <m/>
    <n v="2"/>
    <n v="7"/>
    <n v="2"/>
  </r>
  <r>
    <n v="1979651"/>
    <s v="C"/>
    <n v="11795966"/>
    <x v="0"/>
    <n v="4"/>
    <n v="16389"/>
    <d v="2020-10-29T00:00:00"/>
    <d v="2021-12-03T00:00:00"/>
    <n v="0"/>
    <n v="1"/>
    <n v="5"/>
    <n v="30"/>
    <n v="2"/>
    <n v="17726461"/>
    <n v="19240000"/>
    <n v="4080321"/>
    <n v="347278"/>
    <n v="2594828"/>
    <n v="0"/>
    <n v="0"/>
    <n v="0"/>
    <m/>
    <n v="0"/>
    <n v="0"/>
    <n v="0"/>
    <m/>
    <m/>
    <d v="2021-03-30T00:00:00"/>
    <n v="1"/>
    <s v="O"/>
    <n v="1"/>
    <n v="30"/>
    <n v="0"/>
    <m/>
    <m/>
    <m/>
    <m/>
    <m/>
    <m/>
    <n v="1"/>
    <n v="1"/>
    <m/>
    <m/>
    <n v="615177"/>
    <s v="CREDITOS DE CONSUMO"/>
    <n v="0"/>
    <n v="0"/>
    <n v="890480123"/>
    <s v="UNIVERSIDAD DE CARTAGENA"/>
    <n v="5"/>
    <m/>
    <m/>
    <m/>
    <m/>
    <n v="1"/>
    <n v="7"/>
    <n v="1"/>
  </r>
  <r>
    <n v="12369854"/>
    <s v="C"/>
    <n v="11795966"/>
    <x v="0"/>
    <n v="4"/>
    <n v="17699"/>
    <d v="2020-10-08T00:00:00"/>
    <d v="2027-10-30T00:00:00"/>
    <n v="0"/>
    <n v="1"/>
    <n v="6"/>
    <n v="30"/>
    <n v="2"/>
    <n v="9568969"/>
    <n v="10000000"/>
    <n v="17244509"/>
    <n v="282453"/>
    <n v="16213790"/>
    <n v="0"/>
    <n v="0"/>
    <n v="0"/>
    <m/>
    <n v="0"/>
    <n v="0"/>
    <n v="0"/>
    <m/>
    <m/>
    <d v="2021-03-30T00:00:00"/>
    <n v="9"/>
    <s v="O"/>
    <n v="1"/>
    <n v="30"/>
    <n v="0"/>
    <m/>
    <m/>
    <m/>
    <m/>
    <m/>
    <m/>
    <n v="1"/>
    <n v="1"/>
    <m/>
    <m/>
    <n v="3843936"/>
    <s v="CREDITOS DE CONSUMO"/>
    <n v="0"/>
    <n v="0"/>
    <n v="890480123"/>
    <s v="UNIVERSIDAD DE CARTAGENA"/>
    <n v="5"/>
    <m/>
    <m/>
    <m/>
    <m/>
    <n v="1"/>
    <n v="7"/>
    <n v="2"/>
  </r>
  <r>
    <n v="1413017"/>
    <s v="C"/>
    <n v="11795966"/>
    <x v="0"/>
    <n v="4"/>
    <n v="18058"/>
    <d v="2021-01-13T00:00:00"/>
    <d v="2022-01-30T00:00:00"/>
    <n v="0"/>
    <n v="1"/>
    <n v="2"/>
    <n v="30"/>
    <n v="2"/>
    <n v="7720836"/>
    <n v="8000000"/>
    <n v="2208690"/>
    <n v="191846"/>
    <n v="1852113"/>
    <n v="0"/>
    <n v="0"/>
    <n v="0"/>
    <m/>
    <n v="0"/>
    <n v="0"/>
    <n v="0"/>
    <m/>
    <m/>
    <d v="2021-03-30T00:00:00"/>
    <n v="1"/>
    <s v="O"/>
    <n v="1"/>
    <n v="30"/>
    <n v="0"/>
    <m/>
    <m/>
    <m/>
    <m/>
    <m/>
    <m/>
    <n v="1"/>
    <n v="1"/>
    <m/>
    <m/>
    <n v="439096"/>
    <s v="CREDITOS DE CONSUMO"/>
    <n v="0"/>
    <n v="0"/>
    <n v="890480123"/>
    <s v="UNIVERSIDAD DE CARTAGENA"/>
    <n v="5"/>
    <m/>
    <m/>
    <m/>
    <m/>
    <n v="1"/>
    <n v="7"/>
    <n v="2"/>
  </r>
  <r>
    <n v="0"/>
    <s v="C"/>
    <n v="12137955"/>
    <x v="0"/>
    <n v="4"/>
    <n v="550025666"/>
    <d v="2021-03-31T00:00:00"/>
    <d v="2021-05-30T00:00:00"/>
    <n v="0"/>
    <n v="1"/>
    <n v="0"/>
    <n v="30"/>
    <n v="2"/>
    <n v="0"/>
    <n v="0"/>
    <n v="6000"/>
    <n v="6000"/>
    <n v="6000"/>
    <n v="0"/>
    <n v="0"/>
    <n v="0"/>
    <m/>
    <n v="0"/>
    <n v="0"/>
    <n v="0"/>
    <m/>
    <m/>
    <d v="2021-03-31T00:00:00"/>
    <n v="1"/>
    <s v="O"/>
    <n v="1"/>
    <n v="30"/>
    <n v="0"/>
    <m/>
    <m/>
    <m/>
    <m/>
    <m/>
    <m/>
    <n v="1"/>
    <n v="1"/>
    <m/>
    <m/>
    <n v="37282343"/>
    <s v="CREDITOS DE CONSUMO"/>
    <n v="0"/>
    <n v="0"/>
    <n v="890480123"/>
    <s v="UNIVERSIDAD DE CARTAGENA"/>
    <n v="5"/>
    <m/>
    <m/>
    <m/>
    <m/>
    <n v="2"/>
    <n v="7"/>
    <n v="2"/>
  </r>
  <r>
    <n v="5769751"/>
    <s v="C"/>
    <n v="12582862"/>
    <x v="0"/>
    <n v="4"/>
    <n v="15374"/>
    <d v="2020-10-29T00:00:00"/>
    <d v="2023-11-30T00:00:00"/>
    <n v="0"/>
    <n v="1"/>
    <n v="4"/>
    <n v="30"/>
    <n v="2"/>
    <n v="17726461"/>
    <n v="19240000"/>
    <n v="10143875"/>
    <n v="357844"/>
    <n v="9175192"/>
    <n v="0"/>
    <n v="0"/>
    <n v="0"/>
    <m/>
    <n v="0"/>
    <n v="0"/>
    <n v="0"/>
    <m/>
    <m/>
    <d v="2021-03-30T00:00:00"/>
    <n v="1"/>
    <s v="O"/>
    <n v="1"/>
    <n v="30"/>
    <n v="0"/>
    <m/>
    <m/>
    <m/>
    <m/>
    <m/>
    <m/>
    <n v="1"/>
    <n v="1"/>
    <m/>
    <m/>
    <n v="3405441"/>
    <s v="CREDITOS DE CONSUMO"/>
    <n v="0"/>
    <n v="0"/>
    <n v="890480123"/>
    <s v="UNIVERSIDAD DE CARTAGENA"/>
    <n v="5"/>
    <m/>
    <m/>
    <m/>
    <m/>
    <n v="1"/>
    <n v="7"/>
    <n v="1"/>
  </r>
  <r>
    <n v="3424643"/>
    <s v="C"/>
    <n v="12582862"/>
    <x v="2"/>
    <n v="4"/>
    <n v="15729"/>
    <d v="2020-10-29T00:00:00"/>
    <d v="2023-06-23T00:00:00"/>
    <n v="7"/>
    <n v="1"/>
    <n v="3"/>
    <n v="30"/>
    <n v="2"/>
    <n v="9752084"/>
    <n v="10200000"/>
    <n v="5969938"/>
    <n v="218632"/>
    <n v="5445946"/>
    <n v="21091"/>
    <n v="0"/>
    <n v="0"/>
    <m/>
    <n v="0"/>
    <n v="0"/>
    <n v="0"/>
    <m/>
    <m/>
    <d v="2021-03-16T00:00:00"/>
    <n v="1"/>
    <s v="O"/>
    <n v="1"/>
    <n v="30"/>
    <n v="164798"/>
    <m/>
    <m/>
    <m/>
    <m/>
    <m/>
    <m/>
    <n v="1"/>
    <n v="1"/>
    <m/>
    <m/>
    <n v="2021303"/>
    <s v="CREDITOS DE CONSUMO"/>
    <n v="0"/>
    <n v="0"/>
    <m/>
    <m/>
    <n v="5"/>
    <m/>
    <m/>
    <m/>
    <m/>
    <n v="1"/>
    <n v="7"/>
    <n v="1"/>
  </r>
  <r>
    <n v="3459748"/>
    <s v="C"/>
    <n v="12582862"/>
    <x v="0"/>
    <n v="4"/>
    <n v="18174"/>
    <d v="2021-02-10T00:00:00"/>
    <d v="2025-02-10T00:00:00"/>
    <n v="0"/>
    <n v="1"/>
    <n v="2"/>
    <n v="30"/>
    <n v="2"/>
    <n v="16011168"/>
    <n v="17240000"/>
    <n v="5700000"/>
    <n v="161572"/>
    <n v="5501771"/>
    <n v="0"/>
    <n v="0"/>
    <n v="0"/>
    <m/>
    <n v="0"/>
    <n v="0"/>
    <n v="0"/>
    <m/>
    <m/>
    <d v="2021-03-30T00:00:00"/>
    <n v="1"/>
    <s v="O"/>
    <n v="1"/>
    <n v="30"/>
    <n v="0"/>
    <m/>
    <m/>
    <m/>
    <m/>
    <m/>
    <m/>
    <n v="1"/>
    <n v="1"/>
    <m/>
    <m/>
    <n v="2042023"/>
    <s v="CREDITOS DE CONSUMO"/>
    <n v="0"/>
    <n v="0"/>
    <n v="890480123"/>
    <s v="UNIVERSIDAD DE CARTAGENA"/>
    <n v="5"/>
    <m/>
    <m/>
    <m/>
    <m/>
    <n v="1"/>
    <n v="7"/>
    <n v="2"/>
  </r>
  <r>
    <n v="1563953"/>
    <s v="C"/>
    <n v="13349049"/>
    <x v="0"/>
    <n v="4"/>
    <n v="15451"/>
    <d v="2019-03-19T00:00:00"/>
    <d v="2024-03-19T00:00:00"/>
    <n v="0"/>
    <n v="1"/>
    <n v="36"/>
    <n v="30"/>
    <n v="2"/>
    <n v="12185828"/>
    <n v="12890000"/>
    <n v="67400000"/>
    <n v="1505613"/>
    <n v="31005966"/>
    <n v="0"/>
    <n v="0"/>
    <n v="0"/>
    <m/>
    <n v="0"/>
    <n v="0"/>
    <n v="0"/>
    <m/>
    <m/>
    <d v="2021-03-30T00:00:00"/>
    <n v="1"/>
    <s v="O"/>
    <n v="1"/>
    <n v="30"/>
    <n v="0"/>
    <m/>
    <m/>
    <m/>
    <m/>
    <m/>
    <m/>
    <n v="1"/>
    <n v="1"/>
    <m/>
    <m/>
    <n v="29442013"/>
    <s v="CREDITOS DE CONSUMO"/>
    <n v="0"/>
    <n v="0"/>
    <n v="890480123"/>
    <s v="UNIVERSIDAD DE CARTAGENA"/>
    <n v="5"/>
    <m/>
    <m/>
    <m/>
    <m/>
    <n v="1"/>
    <n v="7"/>
    <n v="2"/>
  </r>
  <r>
    <n v="644675"/>
    <s v="C"/>
    <n v="13349049"/>
    <x v="0"/>
    <n v="4"/>
    <n v="16255"/>
    <d v="2019-09-11T00:00:00"/>
    <d v="2022-09-11T00:00:00"/>
    <n v="19"/>
    <n v="1"/>
    <n v="17"/>
    <n v="30"/>
    <n v="2"/>
    <n v="12185828"/>
    <n v="12890000"/>
    <n v="23141906"/>
    <n v="770698"/>
    <n v="12780928"/>
    <n v="81168"/>
    <n v="0"/>
    <n v="0"/>
    <m/>
    <n v="0"/>
    <n v="0"/>
    <n v="0"/>
    <m/>
    <m/>
    <d v="2021-03-30T00:00:00"/>
    <n v="1"/>
    <s v="O"/>
    <n v="1"/>
    <n v="30"/>
    <n v="160687"/>
    <m/>
    <m/>
    <m/>
    <m/>
    <m/>
    <m/>
    <n v="1"/>
    <n v="1"/>
    <m/>
    <m/>
    <n v="12136253"/>
    <s v="CREDITOS DE CONSUMO"/>
    <n v="0"/>
    <n v="0"/>
    <n v="890480123"/>
    <s v="UNIVERSIDAD DE CARTAGENA"/>
    <n v="5"/>
    <m/>
    <m/>
    <m/>
    <m/>
    <n v="1"/>
    <n v="7"/>
    <n v="2"/>
  </r>
  <r>
    <n v="949747"/>
    <s v="C"/>
    <n v="13349049"/>
    <x v="0"/>
    <n v="4"/>
    <n v="17016"/>
    <d v="2020-02-26T00:00:00"/>
    <d v="2024-02-29T00:00:00"/>
    <n v="0"/>
    <n v="1"/>
    <n v="13"/>
    <n v="30"/>
    <n v="2"/>
    <n v="9752084"/>
    <n v="10200000"/>
    <n v="24574709"/>
    <n v="620356"/>
    <n v="18829090"/>
    <n v="0"/>
    <n v="0"/>
    <n v="0"/>
    <m/>
    <n v="0"/>
    <n v="0"/>
    <n v="0"/>
    <m/>
    <m/>
    <d v="2021-03-30T00:00:00"/>
    <n v="1"/>
    <s v="O"/>
    <n v="1"/>
    <n v="30"/>
    <n v="0"/>
    <m/>
    <m/>
    <m/>
    <m/>
    <m/>
    <m/>
    <n v="1"/>
    <n v="1"/>
    <m/>
    <m/>
    <n v="17879343"/>
    <s v="CREDITOS DE CONSUMO"/>
    <n v="0"/>
    <n v="0"/>
    <n v="890480123"/>
    <s v="UNIVERSIDAD DE CARTAGENA"/>
    <n v="5"/>
    <m/>
    <m/>
    <m/>
    <m/>
    <n v="1"/>
    <n v="7"/>
    <n v="2"/>
  </r>
  <r>
    <n v="730730"/>
    <s v="C"/>
    <n v="13349049"/>
    <x v="0"/>
    <n v="4"/>
    <n v="17210"/>
    <d v="2020-05-28T00:00:00"/>
    <d v="2024-05-30T00:00:00"/>
    <n v="0"/>
    <n v="1"/>
    <n v="10"/>
    <n v="30"/>
    <n v="2"/>
    <n v="9752084"/>
    <n v="10200000"/>
    <n v="17616000"/>
    <n v="444693"/>
    <n v="14486979"/>
    <n v="0"/>
    <n v="0"/>
    <n v="0"/>
    <m/>
    <n v="0"/>
    <n v="0"/>
    <n v="0"/>
    <m/>
    <m/>
    <d v="2021-03-30T00:00:00"/>
    <n v="1"/>
    <s v="O"/>
    <n v="1"/>
    <n v="30"/>
    <n v="0"/>
    <m/>
    <m/>
    <m/>
    <m/>
    <m/>
    <m/>
    <n v="1"/>
    <n v="1"/>
    <m/>
    <m/>
    <n v="13756249"/>
    <s v="CREDITOS DE CONSUMO"/>
    <n v="0"/>
    <n v="0"/>
    <n v="890480123"/>
    <s v="UNIVERSIDAD DE CARTAGENA"/>
    <n v="5"/>
    <m/>
    <m/>
    <m/>
    <m/>
    <n v="1"/>
    <n v="7"/>
    <n v="2"/>
  </r>
  <r>
    <n v="272690"/>
    <s v="C"/>
    <n v="13349049"/>
    <x v="0"/>
    <n v="4"/>
    <n v="17594"/>
    <d v="2020-09-16T00:00:00"/>
    <d v="2023-09-30T00:00:00"/>
    <n v="0"/>
    <n v="1"/>
    <n v="6"/>
    <n v="30"/>
    <n v="2"/>
    <n v="12185828"/>
    <n v="12890000"/>
    <n v="6305000"/>
    <n v="209976"/>
    <n v="5406187"/>
    <n v="0"/>
    <n v="0"/>
    <n v="0"/>
    <m/>
    <n v="0"/>
    <n v="0"/>
    <n v="0"/>
    <m/>
    <m/>
    <d v="2021-03-30T00:00:00"/>
    <n v="1"/>
    <s v="O"/>
    <n v="1"/>
    <n v="30"/>
    <n v="0"/>
    <m/>
    <m/>
    <m/>
    <m/>
    <m/>
    <m/>
    <n v="1"/>
    <n v="1"/>
    <m/>
    <m/>
    <n v="5133497"/>
    <s v="CREDITOS DE CONSUMO"/>
    <n v="0"/>
    <n v="0"/>
    <n v="890480123"/>
    <s v="UNIVERSIDAD DE CARTAGENA"/>
    <n v="5"/>
    <m/>
    <m/>
    <m/>
    <m/>
    <n v="1"/>
    <n v="7"/>
    <n v="2"/>
  </r>
  <r>
    <n v="434487"/>
    <s v="C"/>
    <n v="13349049"/>
    <x v="0"/>
    <n v="4"/>
    <n v="17660"/>
    <d v="2020-10-01T00:00:00"/>
    <d v="2023-10-01T00:00:00"/>
    <n v="0"/>
    <n v="1"/>
    <n v="6"/>
    <n v="30"/>
    <n v="2"/>
    <n v="12185828"/>
    <n v="12890000"/>
    <n v="10050000"/>
    <n v="334697"/>
    <n v="8613858"/>
    <n v="0"/>
    <n v="0"/>
    <n v="0"/>
    <m/>
    <n v="0"/>
    <n v="0"/>
    <n v="0"/>
    <m/>
    <m/>
    <d v="2021-03-30T00:00:00"/>
    <n v="1"/>
    <s v="O"/>
    <n v="1"/>
    <n v="30"/>
    <n v="0"/>
    <m/>
    <m/>
    <m/>
    <m/>
    <m/>
    <m/>
    <n v="1"/>
    <n v="1"/>
    <m/>
    <m/>
    <n v="8179371"/>
    <s v="CREDITOS DE CONSUMO"/>
    <n v="0"/>
    <n v="0"/>
    <n v="890480123"/>
    <s v="UNIVERSIDAD DE CARTAGENA"/>
    <n v="5"/>
    <m/>
    <m/>
    <m/>
    <m/>
    <n v="1"/>
    <n v="7"/>
    <n v="2"/>
  </r>
  <r>
    <n v="837256"/>
    <s v="C"/>
    <n v="13349049"/>
    <x v="0"/>
    <n v="4"/>
    <n v="18221"/>
    <d v="2021-03-01T00:00:00"/>
    <d v="2022-03-01T00:00:00"/>
    <n v="0"/>
    <n v="1"/>
    <n v="1"/>
    <n v="30"/>
    <n v="2"/>
    <n v="16011168"/>
    <n v="17240000"/>
    <n v="18000000"/>
    <n v="1633251"/>
    <n v="16598923"/>
    <n v="0"/>
    <n v="0"/>
    <n v="0"/>
    <m/>
    <n v="0"/>
    <n v="0"/>
    <n v="0"/>
    <m/>
    <m/>
    <d v="2021-03-30T00:00:00"/>
    <n v="1"/>
    <s v="O"/>
    <n v="1"/>
    <n v="30"/>
    <n v="0"/>
    <m/>
    <m/>
    <m/>
    <m/>
    <m/>
    <m/>
    <n v="1"/>
    <n v="1"/>
    <m/>
    <m/>
    <n v="15761667"/>
    <s v="CREDITOS DE CONSUMO"/>
    <n v="0"/>
    <n v="0"/>
    <n v="890480123"/>
    <s v="UNIVERSIDAD DE CARTAGENA"/>
    <n v="5"/>
    <m/>
    <m/>
    <m/>
    <m/>
    <n v="1"/>
    <n v="7"/>
    <n v="2"/>
  </r>
  <r>
    <n v="28019"/>
    <s v="C"/>
    <n v="13349049"/>
    <x v="0"/>
    <n v="4"/>
    <n v="550025418"/>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n v="13349049"/>
    <x v="0"/>
    <n v="4"/>
    <n v="550025420"/>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n v="13349049"/>
    <x v="0"/>
    <n v="4"/>
    <n v="550025421"/>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749"/>
    <s v="C"/>
    <n v="13349049"/>
    <x v="0"/>
    <n v="4"/>
    <n v="550025438"/>
    <d v="2021-02-22T00:00:00"/>
    <d v="2024-04-30T00:00:00"/>
    <n v="0"/>
    <n v="1"/>
    <n v="0"/>
    <n v="30"/>
    <n v="2"/>
    <n v="22490513"/>
    <n v="24960000"/>
    <n v="569957"/>
    <n v="21912"/>
    <n v="569957"/>
    <n v="0"/>
    <n v="0"/>
    <n v="0"/>
    <m/>
    <n v="0"/>
    <n v="0"/>
    <n v="0"/>
    <m/>
    <m/>
    <d v="2021-03-31T00:00:00"/>
    <n v="1"/>
    <s v="O"/>
    <n v="1"/>
    <n v="30"/>
    <n v="0"/>
    <m/>
    <m/>
    <m/>
    <m/>
    <m/>
    <m/>
    <n v="1"/>
    <n v="1"/>
    <m/>
    <m/>
    <n v="541208"/>
    <s v="CREDITOS DE CONSUMO"/>
    <n v="0"/>
    <n v="0"/>
    <n v="890480123"/>
    <s v="UNIVERSIDAD DE CARTAGENA"/>
    <n v="5"/>
    <m/>
    <m/>
    <m/>
    <m/>
    <n v="2"/>
    <n v="7"/>
    <n v="2"/>
  </r>
  <r>
    <n v="29138"/>
    <s v="C"/>
    <n v="13349049"/>
    <x v="0"/>
    <n v="4"/>
    <n v="550025447"/>
    <d v="2021-02-25T00:00:00"/>
    <d v="2024-04-30T00:00:00"/>
    <n v="0"/>
    <n v="1"/>
    <n v="0"/>
    <n v="30"/>
    <n v="2"/>
    <n v="22490513"/>
    <n v="24960000"/>
    <n v="577684"/>
    <n v="22209"/>
    <n v="577684"/>
    <n v="0"/>
    <n v="0"/>
    <n v="0"/>
    <m/>
    <n v="0"/>
    <n v="0"/>
    <n v="0"/>
    <m/>
    <m/>
    <d v="2021-03-31T00:00:00"/>
    <n v="1"/>
    <s v="O"/>
    <n v="1"/>
    <n v="30"/>
    <n v="0"/>
    <m/>
    <m/>
    <m/>
    <m/>
    <m/>
    <m/>
    <n v="1"/>
    <n v="1"/>
    <m/>
    <m/>
    <n v="548546"/>
    <s v="CREDITOS DE CONSUMO"/>
    <n v="0"/>
    <n v="0"/>
    <n v="890480123"/>
    <s v="UNIVERSIDAD DE CARTAGENA"/>
    <n v="5"/>
    <m/>
    <m/>
    <m/>
    <m/>
    <n v="2"/>
    <n v="7"/>
    <n v="2"/>
  </r>
  <r>
    <n v="29100"/>
    <s v="C"/>
    <n v="13349049"/>
    <x v="0"/>
    <n v="4"/>
    <n v="550025581"/>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2"/>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3"/>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4"/>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30141"/>
    <s v="C"/>
    <n v="13349049"/>
    <x v="0"/>
    <n v="4"/>
    <n v="550025599"/>
    <d v="2021-03-16T00:00:00"/>
    <d v="2024-04-30T00:00:00"/>
    <n v="0"/>
    <n v="1"/>
    <n v="0"/>
    <n v="30"/>
    <n v="2"/>
    <n v="22490513"/>
    <n v="24960000"/>
    <n v="597558"/>
    <n v="22973"/>
    <n v="597558"/>
    <n v="0"/>
    <n v="0"/>
    <n v="0"/>
    <m/>
    <n v="0"/>
    <n v="0"/>
    <n v="0"/>
    <m/>
    <m/>
    <d v="2021-03-31T00:00:00"/>
    <n v="1"/>
    <s v="O"/>
    <n v="1"/>
    <n v="30"/>
    <n v="0"/>
    <m/>
    <m/>
    <m/>
    <m/>
    <m/>
    <m/>
    <n v="1"/>
    <n v="1"/>
    <m/>
    <m/>
    <n v="567417"/>
    <s v="CREDITOS DE CONSUMO"/>
    <n v="0"/>
    <n v="0"/>
    <n v="890480123"/>
    <s v="UNIVERSIDAD DE CARTAGENA"/>
    <n v="5"/>
    <m/>
    <m/>
    <m/>
    <m/>
    <n v="2"/>
    <n v="7"/>
    <n v="2"/>
  </r>
  <r>
    <n v="105"/>
    <s v="C"/>
    <n v="13349049"/>
    <x v="0"/>
    <n v="4"/>
    <n v="550025600"/>
    <d v="2021-03-16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n v="13349049"/>
    <x v="0"/>
    <n v="4"/>
    <n v="550025609"/>
    <d v="2021-03-18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n v="13349049"/>
    <x v="0"/>
    <n v="4"/>
    <n v="550025610"/>
    <d v="2021-03-18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n v="13349049"/>
    <x v="0"/>
    <n v="4"/>
    <n v="550025624"/>
    <d v="2021-03-20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n v="13349049"/>
    <x v="0"/>
    <n v="4"/>
    <n v="550025629"/>
    <d v="2021-03-23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3"/>
    <s v="C"/>
    <n v="13349049"/>
    <x v="0"/>
    <n v="4"/>
    <n v="550025742"/>
    <d v="2021-03-31T00:00:00"/>
    <d v="2021-05-30T00:00:00"/>
    <n v="0"/>
    <n v="1"/>
    <n v="0"/>
    <n v="30"/>
    <n v="2"/>
    <n v="0"/>
    <n v="0"/>
    <n v="6000"/>
    <n v="6000"/>
    <n v="6000"/>
    <n v="0"/>
    <n v="0"/>
    <n v="0"/>
    <m/>
    <n v="0"/>
    <n v="0"/>
    <n v="0"/>
    <m/>
    <m/>
    <d v="2021-03-31T00:00:00"/>
    <n v="1"/>
    <s v="O"/>
    <n v="1"/>
    <n v="30"/>
    <n v="0"/>
    <m/>
    <m/>
    <m/>
    <m/>
    <m/>
    <m/>
    <n v="1"/>
    <n v="1"/>
    <m/>
    <m/>
    <n v="5697"/>
    <s v="CREDITOS DE CONSUMO"/>
    <n v="0"/>
    <n v="0"/>
    <n v="890480123"/>
    <s v="UNIVERSIDAD DE CARTAGENA"/>
    <n v="5"/>
    <m/>
    <m/>
    <m/>
    <m/>
    <n v="2"/>
    <n v="7"/>
    <n v="2"/>
  </r>
  <r>
    <n v="0"/>
    <s v="C"/>
    <n v="13350931"/>
    <x v="0"/>
    <n v="4"/>
    <n v="550018169"/>
    <d v="2020-10-29T00:00:00"/>
    <d v="2021-05-30T00:00:00"/>
    <n v="0"/>
    <n v="1"/>
    <n v="5"/>
    <n v="30"/>
    <n v="2"/>
    <n v="22490513"/>
    <n v="24960000"/>
    <n v="2295"/>
    <n v="353"/>
    <n v="685"/>
    <n v="0"/>
    <n v="0"/>
    <n v="0"/>
    <m/>
    <n v="0"/>
    <n v="0"/>
    <n v="0"/>
    <m/>
    <m/>
    <d v="2021-03-30T00:00:00"/>
    <n v="1"/>
    <s v="O"/>
    <n v="1"/>
    <n v="30"/>
    <n v="0"/>
    <m/>
    <m/>
    <m/>
    <m/>
    <m/>
    <m/>
    <n v="1"/>
    <n v="1"/>
    <m/>
    <m/>
    <n v="29445"/>
    <s v="CREDITOS DE CONSUMO"/>
    <n v="0"/>
    <n v="0"/>
    <n v="890480123"/>
    <s v="UNIVERSIDAD DE CARTAGENA"/>
    <n v="5"/>
    <m/>
    <m/>
    <m/>
    <m/>
    <n v="2"/>
    <n v="7"/>
    <n v="1"/>
  </r>
  <r>
    <n v="0"/>
    <s v="C"/>
    <n v="13350931"/>
    <x v="0"/>
    <n v="4"/>
    <n v="550018463"/>
    <d v="2020-10-29T00:00:00"/>
    <d v="2021-05-30T00:00:00"/>
    <n v="0"/>
    <n v="1"/>
    <n v="5"/>
    <n v="30"/>
    <n v="2"/>
    <n v="22490513"/>
    <n v="24960000"/>
    <n v="234723"/>
    <n v="36092"/>
    <n v="70125"/>
    <n v="0"/>
    <n v="0"/>
    <n v="0"/>
    <m/>
    <n v="0"/>
    <n v="0"/>
    <n v="0"/>
    <m/>
    <m/>
    <d v="2021-03-30T00:00:00"/>
    <n v="1"/>
    <s v="O"/>
    <n v="1"/>
    <n v="30"/>
    <n v="0"/>
    <m/>
    <m/>
    <m/>
    <m/>
    <m/>
    <m/>
    <n v="1"/>
    <n v="1"/>
    <m/>
    <m/>
    <n v="3014352"/>
    <s v="CREDITOS DE CONSUMO"/>
    <n v="0"/>
    <n v="0"/>
    <n v="890480123"/>
    <s v="UNIVERSIDAD DE CARTAGENA"/>
    <n v="5"/>
    <m/>
    <m/>
    <m/>
    <m/>
    <n v="2"/>
    <n v="7"/>
    <n v="1"/>
  </r>
  <r>
    <n v="0"/>
    <s v="C"/>
    <n v="13350931"/>
    <x v="0"/>
    <n v="4"/>
    <n v="550018464"/>
    <d v="2020-10-29T00:00:00"/>
    <d v="2021-08-28T00:00:00"/>
    <n v="0"/>
    <n v="1"/>
    <n v="1"/>
    <n v="30"/>
    <n v="2"/>
    <n v="22490513"/>
    <n v="24960000"/>
    <n v="121191"/>
    <n v="21544"/>
    <n v="101918"/>
    <n v="0"/>
    <n v="0"/>
    <n v="0"/>
    <m/>
    <n v="0"/>
    <n v="0"/>
    <n v="0"/>
    <m/>
    <m/>
    <d v="2021-03-30T00:00:00"/>
    <n v="1"/>
    <s v="O"/>
    <n v="1"/>
    <n v="30"/>
    <n v="0"/>
    <m/>
    <m/>
    <m/>
    <m/>
    <m/>
    <m/>
    <n v="1"/>
    <n v="1"/>
    <m/>
    <m/>
    <n v="4380987"/>
    <s v="CREDITOS DE CONSUMO"/>
    <n v="0"/>
    <n v="0"/>
    <n v="890480123"/>
    <s v="UNIVERSIDAD DE CARTAGENA"/>
    <n v="5"/>
    <m/>
    <m/>
    <m/>
    <m/>
    <n v="2"/>
    <n v="7"/>
    <n v="1"/>
  </r>
  <r>
    <n v="0"/>
    <s v="C"/>
    <n v="13350931"/>
    <x v="0"/>
    <n v="4"/>
    <n v="550025489"/>
    <d v="2021-02-28T00:00:00"/>
    <d v="2021-04-30T00:00:00"/>
    <n v="0"/>
    <n v="1"/>
    <n v="0"/>
    <n v="30"/>
    <n v="2"/>
    <n v="0"/>
    <n v="0"/>
    <n v="6000"/>
    <n v="6000"/>
    <n v="2297"/>
    <n v="0"/>
    <n v="0"/>
    <n v="0"/>
    <m/>
    <n v="0"/>
    <n v="0"/>
    <n v="0"/>
    <m/>
    <m/>
    <d v="2021-03-30T00:00:00"/>
    <n v="1"/>
    <s v="O"/>
    <n v="1"/>
    <n v="30"/>
    <n v="0"/>
    <m/>
    <m/>
    <m/>
    <m/>
    <m/>
    <m/>
    <n v="1"/>
    <n v="1"/>
    <m/>
    <m/>
    <n v="98738"/>
    <s v="CREDITOS DE CONSUMO"/>
    <n v="0"/>
    <n v="0"/>
    <n v="890480123"/>
    <s v="UNIVERSIDAD DE CARTAGENA"/>
    <n v="5"/>
    <m/>
    <m/>
    <m/>
    <m/>
    <n v="2"/>
    <n v="7"/>
    <n v="2"/>
  </r>
  <r>
    <n v="0"/>
    <s v="C"/>
    <n v="13350931"/>
    <x v="0"/>
    <n v="4"/>
    <n v="550025675"/>
    <d v="2021-03-31T00:00:00"/>
    <d v="2021-05-30T00:00:00"/>
    <n v="0"/>
    <n v="1"/>
    <n v="0"/>
    <n v="30"/>
    <n v="2"/>
    <n v="0"/>
    <n v="0"/>
    <n v="6000"/>
    <n v="6000"/>
    <n v="6000"/>
    <n v="0"/>
    <n v="0"/>
    <n v="0"/>
    <m/>
    <n v="0"/>
    <n v="0"/>
    <n v="0"/>
    <m/>
    <m/>
    <d v="2021-03-31T00:00:00"/>
    <n v="1"/>
    <s v="O"/>
    <n v="1"/>
    <n v="30"/>
    <n v="0"/>
    <m/>
    <m/>
    <m/>
    <m/>
    <m/>
    <m/>
    <n v="1"/>
    <n v="1"/>
    <m/>
    <m/>
    <n v="257912"/>
    <s v="CREDITOS DE CONSUMO"/>
    <n v="0"/>
    <n v="0"/>
    <n v="890480123"/>
    <s v="UNIVERSIDAD DE CARTAGENA"/>
    <n v="5"/>
    <m/>
    <m/>
    <m/>
    <m/>
    <n v="2"/>
    <n v="7"/>
    <n v="2"/>
  </r>
  <r>
    <n v="24788685"/>
    <s v="C"/>
    <n v="14250091"/>
    <x v="0"/>
    <n v="4"/>
    <n v="17565"/>
    <d v="2020-09-07T00:00:00"/>
    <d v="2027-09-30T00:00:00"/>
    <n v="0"/>
    <n v="1"/>
    <n v="8"/>
    <n v="30"/>
    <n v="2"/>
    <n v="12185828"/>
    <n v="12890000"/>
    <n v="52668180"/>
    <n v="934979"/>
    <n v="49209792"/>
    <n v="0"/>
    <n v="0"/>
    <n v="0"/>
    <m/>
    <n v="0"/>
    <n v="0"/>
    <n v="0"/>
    <m/>
    <m/>
    <d v="2021-03-30T00:00:00"/>
    <n v="9"/>
    <s v="O"/>
    <n v="1"/>
    <n v="30"/>
    <n v="0"/>
    <m/>
    <m/>
    <m/>
    <m/>
    <m/>
    <m/>
    <n v="1"/>
    <n v="1"/>
    <m/>
    <m/>
    <n v="24421107"/>
    <s v="CREDITOS DE CONSUMO"/>
    <n v="0"/>
    <n v="0"/>
    <n v="890480123"/>
    <s v="UNIVERSIDAD DE CARTAGENA"/>
    <n v="5"/>
    <m/>
    <m/>
    <m/>
    <m/>
    <n v="1"/>
    <n v="7"/>
    <n v="2"/>
  </r>
  <r>
    <n v="16833420"/>
    <s v="C"/>
    <n v="14430619"/>
    <x v="0"/>
    <n v="4"/>
    <n v="16336"/>
    <d v="2019-09-26T00:00:00"/>
    <d v="2026-09-30T00:00:00"/>
    <n v="0"/>
    <n v="1"/>
    <n v="19"/>
    <n v="30"/>
    <n v="2"/>
    <n v="17726461"/>
    <n v="19240000"/>
    <n v="80000000"/>
    <n v="1668625"/>
    <n v="69313793"/>
    <n v="0"/>
    <n v="0"/>
    <n v="0"/>
    <m/>
    <n v="0"/>
    <n v="0"/>
    <n v="0"/>
    <m/>
    <m/>
    <d v="2021-03-30T00:00:00"/>
    <n v="1"/>
    <s v="O"/>
    <n v="1"/>
    <n v="30"/>
    <n v="0"/>
    <m/>
    <m/>
    <m/>
    <m/>
    <m/>
    <m/>
    <n v="1"/>
    <n v="1"/>
    <m/>
    <m/>
    <n v="52480373"/>
    <s v="CREDITOS DE CONSUMO"/>
    <n v="0"/>
    <n v="0"/>
    <n v="890480123"/>
    <s v="UNIVERSIDAD DE CARTAGENA"/>
    <n v="5"/>
    <m/>
    <m/>
    <m/>
    <m/>
    <n v="1"/>
    <n v="7"/>
    <n v="2"/>
  </r>
  <r>
    <n v="933859"/>
    <s v="C"/>
    <n v="14430619"/>
    <x v="0"/>
    <n v="4"/>
    <n v="17598"/>
    <d v="2020-09-17T00:00:00"/>
    <d v="2023-09-30T00:00:00"/>
    <n v="0"/>
    <n v="1"/>
    <n v="6"/>
    <n v="30"/>
    <n v="2"/>
    <n v="13121400"/>
    <n v="13940000"/>
    <n v="4475000"/>
    <n v="151042"/>
    <n v="3845287"/>
    <n v="0"/>
    <n v="0"/>
    <n v="0"/>
    <m/>
    <n v="0"/>
    <n v="0"/>
    <n v="0"/>
    <m/>
    <m/>
    <d v="2021-03-30T00:00:00"/>
    <n v="1"/>
    <s v="O"/>
    <n v="1"/>
    <n v="30"/>
    <n v="0"/>
    <m/>
    <m/>
    <m/>
    <m/>
    <m/>
    <m/>
    <n v="1"/>
    <n v="1"/>
    <m/>
    <m/>
    <n v="2911428"/>
    <s v="CREDITOS DE CONSUMO"/>
    <n v="0"/>
    <n v="0"/>
    <n v="890480123"/>
    <s v="UNIVERSIDAD DE CARTAGENA"/>
    <n v="5"/>
    <m/>
    <m/>
    <m/>
    <m/>
    <n v="1"/>
    <n v="7"/>
    <n v="2"/>
  </r>
  <r>
    <n v="1623741"/>
    <s v="C"/>
    <n v="14430619"/>
    <x v="0"/>
    <n v="4"/>
    <n v="17832"/>
    <d v="2020-11-26T00:00:00"/>
    <d v="2025-11-30T00:00:00"/>
    <n v="0"/>
    <n v="1"/>
    <n v="4"/>
    <n v="30"/>
    <n v="2"/>
    <n v="16011168"/>
    <n v="17240000"/>
    <n v="7000000"/>
    <n v="170268"/>
    <n v="6685968"/>
    <n v="0"/>
    <n v="0"/>
    <n v="0"/>
    <m/>
    <n v="0"/>
    <n v="0"/>
    <n v="0"/>
    <m/>
    <m/>
    <d v="2021-03-30T00:00:00"/>
    <n v="1"/>
    <s v="O"/>
    <n v="1"/>
    <n v="30"/>
    <n v="0"/>
    <m/>
    <m/>
    <m/>
    <m/>
    <m/>
    <m/>
    <n v="1"/>
    <n v="1"/>
    <m/>
    <m/>
    <n v="5062227"/>
    <s v="CREDITOS DE CONSUMO"/>
    <n v="0"/>
    <n v="0"/>
    <n v="890480123"/>
    <s v="UNIVERSIDAD DE CARTAGENA"/>
    <n v="5"/>
    <m/>
    <m/>
    <m/>
    <m/>
    <n v="1"/>
    <n v="7"/>
    <n v="2"/>
  </r>
  <r>
    <n v="816592"/>
    <s v="C"/>
    <n v="14430619"/>
    <x v="0"/>
    <n v="4"/>
    <n v="18161"/>
    <d v="2021-02-09T00:00:00"/>
    <d v="2021-06-28T00:00:00"/>
    <n v="0"/>
    <n v="1"/>
    <n v="1"/>
    <n v="30"/>
    <n v="2"/>
    <n v="13121400"/>
    <n v="13940000"/>
    <n v="3400000"/>
    <n v="37177"/>
    <n v="3362426"/>
    <n v="0"/>
    <n v="0"/>
    <n v="0"/>
    <m/>
    <n v="0"/>
    <n v="0"/>
    <n v="0"/>
    <n v="3400000"/>
    <n v="6"/>
    <d v="2021-03-30T00:00:00"/>
    <n v="1"/>
    <s v="O"/>
    <n v="1"/>
    <n v="30"/>
    <n v="0"/>
    <m/>
    <m/>
    <m/>
    <m/>
    <m/>
    <m/>
    <n v="1"/>
    <n v="1"/>
    <m/>
    <m/>
    <n v="2545834"/>
    <s v="CREDITOS DE CONSUMO"/>
    <n v="0"/>
    <n v="0"/>
    <n v="890480123"/>
    <s v="UNIVERSIDAD DE CARTAGENA"/>
    <n v="5"/>
    <m/>
    <m/>
    <m/>
    <m/>
    <n v="1"/>
    <n v="7"/>
    <n v="2"/>
  </r>
  <r>
    <n v="1271606"/>
    <s v="C"/>
    <n v="14430619"/>
    <x v="0"/>
    <n v="4"/>
    <n v="18273"/>
    <d v="2021-03-18T00:00:00"/>
    <d v="2023-03-30T00:00:00"/>
    <n v="0"/>
    <n v="1"/>
    <n v="0"/>
    <n v="30"/>
    <n v="2"/>
    <n v="15881442"/>
    <n v="17090000"/>
    <n v="5236000"/>
    <n v="256074"/>
    <n v="5236000"/>
    <n v="0"/>
    <n v="0"/>
    <n v="0"/>
    <m/>
    <n v="0"/>
    <n v="0"/>
    <n v="0"/>
    <m/>
    <m/>
    <d v="2021-03-30T00:00:00"/>
    <n v="1"/>
    <s v="O"/>
    <n v="1"/>
    <n v="30"/>
    <n v="0"/>
    <m/>
    <m/>
    <m/>
    <m/>
    <m/>
    <m/>
    <n v="1"/>
    <n v="1"/>
    <m/>
    <m/>
    <n v="3964394"/>
    <s v="CREDITOS DE CONSUMO"/>
    <n v="0"/>
    <n v="0"/>
    <n v="890480123"/>
    <s v="UNIVERSIDAD DE CARTAGENA"/>
    <n v="5"/>
    <m/>
    <m/>
    <m/>
    <m/>
    <n v="1"/>
    <n v="7"/>
    <n v="2"/>
  </r>
  <r>
    <n v="35997710"/>
    <s v="C"/>
    <n v="14465764"/>
    <x v="0"/>
    <n v="4"/>
    <n v="16892"/>
    <d v="2020-01-28T00:00:00"/>
    <d v="2025-01-28T00:00:00"/>
    <n v="2"/>
    <n v="1"/>
    <n v="13"/>
    <n v="30"/>
    <n v="2"/>
    <n v="9119963"/>
    <n v="9511000"/>
    <n v="49482594"/>
    <n v="1030061"/>
    <n v="39867899"/>
    <n v="20196"/>
    <n v="0"/>
    <n v="0"/>
    <m/>
    <n v="0"/>
    <n v="0"/>
    <n v="0"/>
    <m/>
    <m/>
    <d v="2021-03-30T00:00:00"/>
    <n v="1"/>
    <s v="O"/>
    <n v="1"/>
    <n v="30"/>
    <n v="7555"/>
    <m/>
    <m/>
    <m/>
    <m/>
    <m/>
    <m/>
    <n v="1"/>
    <n v="1"/>
    <m/>
    <m/>
    <n v="3870189"/>
    <s v="CREDITOS DE CONSUMO"/>
    <n v="0"/>
    <n v="0"/>
    <n v="890480123"/>
    <s v="UNIVERSIDAD DE CARTAGENA"/>
    <n v="5"/>
    <m/>
    <m/>
    <m/>
    <m/>
    <n v="1"/>
    <n v="7"/>
    <n v="2"/>
  </r>
  <r>
    <n v="0"/>
    <s v="C"/>
    <n v="15021199"/>
    <x v="0"/>
    <n v="4"/>
    <n v="17749"/>
    <d v="2020-10-26T00:00:00"/>
    <d v="2022-04-30T00:00:00"/>
    <n v="0"/>
    <n v="1"/>
    <n v="5"/>
    <n v="30"/>
    <n v="2"/>
    <n v="15881442"/>
    <n v="17090000"/>
    <n v="1300000"/>
    <n v="81641"/>
    <n v="968986"/>
    <n v="0"/>
    <n v="0"/>
    <n v="0"/>
    <m/>
    <n v="0"/>
    <n v="0"/>
    <n v="0"/>
    <m/>
    <m/>
    <d v="2021-03-30T00:00:00"/>
    <n v="1"/>
    <s v="O"/>
    <n v="1"/>
    <n v="30"/>
    <n v="0"/>
    <m/>
    <m/>
    <m/>
    <m/>
    <m/>
    <m/>
    <n v="1"/>
    <n v="1"/>
    <m/>
    <m/>
    <n v="3284870"/>
    <s v="CREDITOS DE CONSUMO"/>
    <n v="0"/>
    <n v="0"/>
    <n v="890480123"/>
    <s v="UNIVERSIDAD DE CARTAGENA"/>
    <n v="5"/>
    <m/>
    <m/>
    <m/>
    <m/>
    <n v="1"/>
    <n v="7"/>
    <n v="2"/>
  </r>
  <r>
    <n v="1667719"/>
    <s v="C"/>
    <n v="15025922"/>
    <x v="0"/>
    <n v="4"/>
    <n v="17789"/>
    <d v="2020-11-06T00:00:00"/>
    <d v="2022-11-30T00:00:00"/>
    <n v="0"/>
    <n v="1"/>
    <n v="5"/>
    <n v="30"/>
    <n v="2"/>
    <n v="15881442"/>
    <n v="17090000"/>
    <n v="5200000"/>
    <n v="254314"/>
    <n v="4174644"/>
    <n v="0"/>
    <n v="0"/>
    <n v="0"/>
    <m/>
    <n v="0"/>
    <n v="0"/>
    <n v="0"/>
    <m/>
    <m/>
    <d v="2021-03-30T00:00:00"/>
    <n v="9"/>
    <s v="O"/>
    <n v="1"/>
    <n v="30"/>
    <n v="0"/>
    <m/>
    <m/>
    <m/>
    <m/>
    <m/>
    <m/>
    <n v="1"/>
    <n v="1"/>
    <m/>
    <m/>
    <n v="2506925"/>
    <s v="CREDITOS DE CONSUMO"/>
    <n v="0"/>
    <n v="0"/>
    <n v="890480123"/>
    <s v="UNIVERSIDAD DE CARTAGENA"/>
    <n v="5"/>
    <m/>
    <m/>
    <m/>
    <m/>
    <n v="1"/>
    <n v="7"/>
    <n v="2"/>
  </r>
  <r>
    <n v="2878325"/>
    <s v="C"/>
    <n v="15032120"/>
    <x v="2"/>
    <n v="4"/>
    <n v="15625"/>
    <d v="2019-04-25T00:00:00"/>
    <d v="2024-04-30T00:00:00"/>
    <n v="0"/>
    <n v="1"/>
    <n v="23"/>
    <n v="30"/>
    <n v="2"/>
    <n v="17726461"/>
    <n v="19240000"/>
    <n v="5000000"/>
    <n v="126224"/>
    <n v="3534382"/>
    <n v="0"/>
    <n v="0"/>
    <n v="0"/>
    <m/>
    <n v="0"/>
    <n v="0"/>
    <n v="0"/>
    <m/>
    <m/>
    <d v="2021-03-30T00:00:00"/>
    <n v="1"/>
    <s v="O"/>
    <n v="1"/>
    <n v="30"/>
    <n v="0"/>
    <m/>
    <m/>
    <m/>
    <m/>
    <m/>
    <m/>
    <n v="1"/>
    <n v="1"/>
    <m/>
    <m/>
    <n v="656057"/>
    <s v="CREDITOS DE CONSUMO"/>
    <n v="0"/>
    <n v="0"/>
    <m/>
    <m/>
    <n v="5"/>
    <m/>
    <m/>
    <m/>
    <m/>
    <n v="1"/>
    <n v="7"/>
    <n v="2"/>
  </r>
  <r>
    <n v="17225002"/>
    <s v="C"/>
    <n v="15032120"/>
    <x v="2"/>
    <n v="4"/>
    <n v="16464"/>
    <d v="2019-10-17T00:00:00"/>
    <d v="2026-10-30T00:00:00"/>
    <n v="0"/>
    <n v="1"/>
    <n v="17"/>
    <n v="30"/>
    <n v="2"/>
    <n v="17726461"/>
    <n v="19240000"/>
    <n v="24000000"/>
    <n v="500588"/>
    <n v="21151102"/>
    <n v="0"/>
    <n v="0"/>
    <n v="0"/>
    <m/>
    <n v="0"/>
    <n v="0"/>
    <n v="0"/>
    <m/>
    <m/>
    <d v="2021-03-30T00:00:00"/>
    <n v="9"/>
    <s v="O"/>
    <n v="1"/>
    <n v="30"/>
    <n v="0"/>
    <m/>
    <m/>
    <m/>
    <m/>
    <m/>
    <m/>
    <n v="1"/>
    <n v="1"/>
    <m/>
    <m/>
    <n v="3926100"/>
    <s v="CREDITOS DE CONSUMO"/>
    <n v="0"/>
    <n v="0"/>
    <m/>
    <m/>
    <n v="5"/>
    <m/>
    <m/>
    <m/>
    <m/>
    <n v="1"/>
    <n v="7"/>
    <n v="2"/>
  </r>
  <r>
    <n v="0"/>
    <s v="C"/>
    <n v="15701119"/>
    <x v="0"/>
    <n v="4"/>
    <n v="17471"/>
    <d v="2020-08-19T00:00:00"/>
    <d v="2022-03-30T00:00:00"/>
    <n v="0"/>
    <n v="1"/>
    <n v="6"/>
    <n v="30"/>
    <n v="2"/>
    <n v="15881442"/>
    <n v="17090000"/>
    <n v="3000000"/>
    <n v="188401"/>
    <n v="2077159"/>
    <n v="0"/>
    <n v="0"/>
    <n v="0"/>
    <m/>
    <n v="0"/>
    <n v="0"/>
    <n v="0"/>
    <m/>
    <m/>
    <d v="2021-03-30T00:00:00"/>
    <n v="1"/>
    <s v="O"/>
    <n v="1"/>
    <n v="30"/>
    <n v="0"/>
    <m/>
    <m/>
    <m/>
    <m/>
    <m/>
    <m/>
    <n v="1"/>
    <n v="1"/>
    <m/>
    <m/>
    <n v="2614118"/>
    <s v="CREDITOS DE CONSUMO"/>
    <n v="0"/>
    <n v="0"/>
    <n v="890480123"/>
    <s v="UNIVERSIDAD DE CARTAGENA"/>
    <n v="5"/>
    <m/>
    <m/>
    <m/>
    <m/>
    <n v="1"/>
    <n v="7"/>
    <n v="2"/>
  </r>
  <r>
    <n v="0"/>
    <s v="C"/>
    <n v="16609939"/>
    <x v="0"/>
    <n v="4"/>
    <n v="16682"/>
    <d v="2020-10-29T00:00:00"/>
    <d v="2021-08-30T00:00:00"/>
    <n v="0"/>
    <n v="1"/>
    <n v="5"/>
    <n v="30"/>
    <n v="2"/>
    <n v="9119963"/>
    <n v="9511000"/>
    <n v="3333454"/>
    <n v="347437"/>
    <n v="1697738"/>
    <n v="0"/>
    <n v="0"/>
    <n v="0"/>
    <m/>
    <n v="0"/>
    <n v="0"/>
    <n v="0"/>
    <m/>
    <m/>
    <d v="2021-03-30T00:00:00"/>
    <n v="1"/>
    <s v="O"/>
    <n v="1"/>
    <n v="30"/>
    <n v="0"/>
    <m/>
    <m/>
    <m/>
    <m/>
    <m/>
    <m/>
    <n v="1"/>
    <n v="1"/>
    <m/>
    <m/>
    <n v="7576365"/>
    <s v="CREDITOS DE CONSUMO"/>
    <n v="0"/>
    <n v="0"/>
    <n v="890480123"/>
    <s v="UNIVERSIDAD DE CARTAGENA"/>
    <n v="5"/>
    <m/>
    <m/>
    <m/>
    <m/>
    <n v="1"/>
    <n v="7"/>
    <n v="1"/>
  </r>
  <r>
    <n v="0"/>
    <s v="C"/>
    <n v="16674283"/>
    <x v="0"/>
    <n v="4"/>
    <n v="11616"/>
    <d v="2016-09-22T00:00:00"/>
    <d v="2023-09-22T00:00:00"/>
    <n v="0"/>
    <n v="1"/>
    <n v="83"/>
    <n v="30"/>
    <n v="2"/>
    <n v="17726461"/>
    <n v="19240000"/>
    <n v="58000000"/>
    <n v="1209753"/>
    <n v="0.08"/>
    <n v="0"/>
    <n v="0"/>
    <n v="0"/>
    <m/>
    <n v="0"/>
    <n v="0"/>
    <n v="0"/>
    <m/>
    <m/>
    <d v="2021-02-11T00:00:00"/>
    <n v="1"/>
    <s v="O"/>
    <n v="1"/>
    <n v="30"/>
    <n v="0"/>
    <m/>
    <m/>
    <m/>
    <m/>
    <m/>
    <m/>
    <n v="1"/>
    <n v="1"/>
    <m/>
    <m/>
    <n v="598960"/>
    <s v="CREDITOS DE CONSUMO"/>
    <n v="0"/>
    <n v="0"/>
    <n v="890480123"/>
    <s v="UNIVERSIDAD DE CARTAGENA"/>
    <n v="5"/>
    <m/>
    <m/>
    <m/>
    <m/>
    <n v="1"/>
    <n v="7"/>
    <n v="2"/>
  </r>
  <r>
    <n v="0"/>
    <s v="C"/>
    <n v="16721836"/>
    <x v="0"/>
    <n v="4"/>
    <n v="17028"/>
    <d v="2020-10-29T00:00:00"/>
    <d v="2022-09-30T00:00:00"/>
    <n v="0"/>
    <n v="1"/>
    <n v="5"/>
    <n v="30"/>
    <n v="2"/>
    <n v="17726461"/>
    <n v="19240000"/>
    <n v="6304866"/>
    <n v="325325"/>
    <n v="5108096"/>
    <n v="0"/>
    <n v="0"/>
    <n v="0"/>
    <m/>
    <n v="0"/>
    <n v="0"/>
    <n v="0"/>
    <m/>
    <m/>
    <d v="2021-03-30T00:00:00"/>
    <n v="1"/>
    <s v="O"/>
    <n v="1"/>
    <n v="30"/>
    <n v="0"/>
    <m/>
    <m/>
    <m/>
    <m/>
    <m/>
    <m/>
    <n v="1"/>
    <n v="1"/>
    <m/>
    <m/>
    <n v="5128813"/>
    <s v="CREDITOS DE CONSUMO"/>
    <n v="0"/>
    <n v="0"/>
    <n v="890480123"/>
    <s v="UNIVERSIDAD DE CARTAGENA"/>
    <n v="5"/>
    <m/>
    <m/>
    <m/>
    <m/>
    <n v="1"/>
    <n v="7"/>
    <n v="1"/>
  </r>
  <r>
    <n v="0"/>
    <s v="C"/>
    <n v="16721836"/>
    <x v="0"/>
    <n v="4"/>
    <n v="17318"/>
    <d v="2020-06-30T00:00:00"/>
    <d v="2023-06-30T00:00:00"/>
    <n v="0"/>
    <n v="1"/>
    <n v="8"/>
    <n v="30"/>
    <n v="2"/>
    <n v="12185828"/>
    <n v="12890000"/>
    <n v="2090000"/>
    <n v="69604"/>
    <n v="1636511"/>
    <n v="0"/>
    <n v="0"/>
    <n v="0"/>
    <m/>
    <n v="0"/>
    <n v="0"/>
    <n v="0"/>
    <m/>
    <m/>
    <d v="2021-03-30T00:00:00"/>
    <n v="1"/>
    <s v="O"/>
    <n v="1"/>
    <n v="30"/>
    <n v="0"/>
    <m/>
    <m/>
    <m/>
    <m/>
    <m/>
    <m/>
    <n v="1"/>
    <n v="1"/>
    <m/>
    <m/>
    <n v="1643148"/>
    <s v="CREDITOS DE CONSUMO"/>
    <n v="0"/>
    <n v="0"/>
    <n v="890480123"/>
    <s v="UNIVERSIDAD DE CARTAGENA"/>
    <n v="5"/>
    <m/>
    <m/>
    <m/>
    <m/>
    <n v="1"/>
    <n v="7"/>
    <n v="2"/>
  </r>
  <r>
    <n v="0"/>
    <s v="C"/>
    <n v="16721836"/>
    <x v="0"/>
    <n v="4"/>
    <n v="18243"/>
    <d v="2021-03-05T00:00:00"/>
    <d v="2024-03-30T00:00:00"/>
    <n v="0"/>
    <n v="1"/>
    <n v="1"/>
    <n v="30"/>
    <n v="2"/>
    <n v="16011168"/>
    <n v="17240000"/>
    <n v="4900000"/>
    <n v="172296"/>
    <n v="4727704"/>
    <n v="0"/>
    <n v="0"/>
    <n v="0"/>
    <m/>
    <n v="0"/>
    <n v="0"/>
    <n v="0"/>
    <m/>
    <m/>
    <d v="2021-03-30T00:00:00"/>
    <n v="9"/>
    <s v="O"/>
    <n v="1"/>
    <n v="30"/>
    <n v="0"/>
    <m/>
    <m/>
    <m/>
    <m/>
    <m/>
    <m/>
    <n v="1"/>
    <n v="1"/>
    <m/>
    <m/>
    <n v="4746878"/>
    <s v="CREDITOS DE CONSUMO"/>
    <n v="0"/>
    <n v="0"/>
    <n v="890480123"/>
    <s v="UNIVERSIDAD DE CARTAGENA"/>
    <n v="5"/>
    <m/>
    <m/>
    <m/>
    <m/>
    <n v="1"/>
    <n v="7"/>
    <n v="2"/>
  </r>
  <r>
    <n v="0"/>
    <s v="C"/>
    <n v="16721836"/>
    <x v="0"/>
    <n v="4"/>
    <n v="550016482"/>
    <d v="2020-10-29T00:00:00"/>
    <d v="2023-11-30T00:00:00"/>
    <n v="0"/>
    <n v="1"/>
    <n v="4"/>
    <n v="30"/>
    <n v="2"/>
    <n v="22490513"/>
    <n v="24960000"/>
    <n v="230819"/>
    <n v="8874"/>
    <n v="212057"/>
    <n v="0"/>
    <n v="0"/>
    <n v="0"/>
    <m/>
    <n v="0"/>
    <n v="0"/>
    <n v="0"/>
    <m/>
    <m/>
    <d v="2021-03-30T00:00:00"/>
    <n v="1"/>
    <s v="O"/>
    <n v="1"/>
    <n v="30"/>
    <n v="0"/>
    <m/>
    <m/>
    <m/>
    <m/>
    <m/>
    <m/>
    <n v="1"/>
    <n v="1"/>
    <m/>
    <m/>
    <n v="212917"/>
    <s v="CREDITOS DE CONSUMO"/>
    <n v="0"/>
    <n v="0"/>
    <n v="890480123"/>
    <s v="UNIVERSIDAD DE CARTAGENA"/>
    <n v="5"/>
    <m/>
    <m/>
    <m/>
    <m/>
    <n v="2"/>
    <n v="7"/>
    <n v="1"/>
  </r>
  <r>
    <n v="0"/>
    <s v="C"/>
    <n v="16721836"/>
    <x v="0"/>
    <n v="4"/>
    <n v="550016483"/>
    <d v="2020-10-29T00:00:00"/>
    <d v="2023-11-30T00:00:00"/>
    <n v="0"/>
    <n v="1"/>
    <n v="4"/>
    <n v="30"/>
    <n v="2"/>
    <n v="22490513"/>
    <n v="24960000"/>
    <n v="120982"/>
    <n v="4651"/>
    <n v="111176"/>
    <n v="0"/>
    <n v="0"/>
    <n v="0"/>
    <m/>
    <n v="0"/>
    <n v="0"/>
    <n v="0"/>
    <m/>
    <m/>
    <d v="2021-03-30T00:00:00"/>
    <n v="1"/>
    <s v="O"/>
    <n v="1"/>
    <n v="30"/>
    <n v="0"/>
    <m/>
    <m/>
    <m/>
    <m/>
    <m/>
    <m/>
    <n v="1"/>
    <n v="1"/>
    <m/>
    <m/>
    <n v="111627"/>
    <s v="CREDITOS DE CONSUMO"/>
    <n v="0"/>
    <n v="0"/>
    <n v="890480123"/>
    <s v="UNIVERSIDAD DE CARTAGENA"/>
    <n v="5"/>
    <m/>
    <m/>
    <m/>
    <m/>
    <n v="2"/>
    <n v="7"/>
    <n v="1"/>
  </r>
  <r>
    <n v="0"/>
    <s v="C"/>
    <n v="16721836"/>
    <x v="0"/>
    <n v="4"/>
    <n v="550016563"/>
    <d v="2020-10-29T00:00:00"/>
    <d v="2023-11-30T00:00:00"/>
    <n v="0"/>
    <n v="1"/>
    <n v="4"/>
    <n v="30"/>
    <n v="2"/>
    <n v="22490513"/>
    <n v="24960000"/>
    <n v="64068"/>
    <n v="2463"/>
    <n v="58866"/>
    <n v="0"/>
    <n v="0"/>
    <n v="0"/>
    <m/>
    <n v="0"/>
    <n v="0"/>
    <n v="0"/>
    <m/>
    <m/>
    <d v="2021-03-30T00:00:00"/>
    <n v="1"/>
    <s v="O"/>
    <n v="1"/>
    <n v="30"/>
    <n v="0"/>
    <m/>
    <m/>
    <m/>
    <m/>
    <m/>
    <m/>
    <n v="1"/>
    <n v="1"/>
    <m/>
    <m/>
    <n v="59105"/>
    <s v="CREDITOS DE CONSUMO"/>
    <n v="0"/>
    <n v="0"/>
    <n v="890480123"/>
    <s v="UNIVERSIDAD DE CARTAGENA"/>
    <n v="5"/>
    <m/>
    <m/>
    <m/>
    <m/>
    <n v="2"/>
    <n v="7"/>
    <n v="1"/>
  </r>
  <r>
    <n v="0"/>
    <s v="C"/>
    <n v="16721836"/>
    <x v="0"/>
    <n v="4"/>
    <n v="550016594"/>
    <d v="2020-10-29T00:00:00"/>
    <d v="2023-11-30T00:00:00"/>
    <n v="0"/>
    <n v="1"/>
    <n v="4"/>
    <n v="30"/>
    <n v="2"/>
    <n v="22490513"/>
    <n v="24960000"/>
    <n v="30461"/>
    <n v="1171"/>
    <n v="27988"/>
    <n v="0"/>
    <n v="0"/>
    <n v="0"/>
    <m/>
    <n v="0"/>
    <n v="0"/>
    <n v="0"/>
    <m/>
    <m/>
    <d v="2021-03-30T00:00:00"/>
    <n v="1"/>
    <s v="O"/>
    <n v="1"/>
    <n v="30"/>
    <n v="0"/>
    <m/>
    <m/>
    <m/>
    <m/>
    <m/>
    <m/>
    <n v="1"/>
    <n v="1"/>
    <m/>
    <m/>
    <n v="28101"/>
    <s v="CREDITOS DE CONSUMO"/>
    <n v="0"/>
    <n v="0"/>
    <n v="890480123"/>
    <s v="UNIVERSIDAD DE CARTAGENA"/>
    <n v="5"/>
    <m/>
    <m/>
    <m/>
    <m/>
    <n v="2"/>
    <n v="7"/>
    <n v="1"/>
  </r>
  <r>
    <n v="0"/>
    <s v="C"/>
    <n v="16721836"/>
    <x v="0"/>
    <n v="4"/>
    <n v="550016783"/>
    <d v="2020-10-29T00:00:00"/>
    <d v="2023-11-30T00:00:00"/>
    <n v="0"/>
    <n v="1"/>
    <n v="4"/>
    <n v="30"/>
    <n v="2"/>
    <n v="22490513"/>
    <n v="24960000"/>
    <n v="152036"/>
    <n v="5845"/>
    <n v="139687"/>
    <n v="0"/>
    <n v="0"/>
    <n v="0"/>
    <m/>
    <n v="0"/>
    <n v="0"/>
    <n v="0"/>
    <m/>
    <m/>
    <d v="2021-03-30T00:00:00"/>
    <n v="1"/>
    <s v="O"/>
    <n v="1"/>
    <n v="30"/>
    <n v="0"/>
    <m/>
    <m/>
    <m/>
    <m/>
    <m/>
    <m/>
    <n v="1"/>
    <n v="1"/>
    <m/>
    <m/>
    <n v="140253"/>
    <s v="CREDITOS DE CONSUMO"/>
    <n v="0"/>
    <n v="0"/>
    <n v="890480123"/>
    <s v="UNIVERSIDAD DE CARTAGENA"/>
    <n v="5"/>
    <m/>
    <m/>
    <m/>
    <m/>
    <n v="2"/>
    <n v="7"/>
    <n v="1"/>
  </r>
  <r>
    <n v="0"/>
    <s v="C"/>
    <n v="16721836"/>
    <x v="0"/>
    <n v="4"/>
    <n v="550017511"/>
    <d v="2020-10-29T00:00:00"/>
    <d v="2023-11-30T00:00:00"/>
    <n v="0"/>
    <n v="1"/>
    <n v="4"/>
    <n v="30"/>
    <n v="2"/>
    <n v="22490513"/>
    <n v="24960000"/>
    <n v="6678"/>
    <n v="257"/>
    <n v="6136"/>
    <n v="0"/>
    <n v="0"/>
    <n v="0"/>
    <m/>
    <n v="0"/>
    <n v="0"/>
    <n v="0"/>
    <m/>
    <m/>
    <d v="2021-03-30T00:00:00"/>
    <n v="1"/>
    <s v="O"/>
    <n v="1"/>
    <n v="30"/>
    <n v="0"/>
    <m/>
    <m/>
    <m/>
    <m/>
    <m/>
    <m/>
    <n v="1"/>
    <n v="1"/>
    <m/>
    <m/>
    <n v="6161"/>
    <s v="CREDITOS DE CONSUMO"/>
    <n v="0"/>
    <n v="0"/>
    <n v="890480123"/>
    <s v="UNIVERSIDAD DE CARTAGENA"/>
    <n v="5"/>
    <m/>
    <m/>
    <m/>
    <m/>
    <n v="2"/>
    <n v="7"/>
    <n v="1"/>
  </r>
  <r>
    <n v="0"/>
    <s v="C"/>
    <n v="16721836"/>
    <x v="0"/>
    <n v="4"/>
    <n v="550018049"/>
    <d v="2020-10-29T00:00:00"/>
    <d v="2023-11-30T00:00:00"/>
    <n v="0"/>
    <n v="1"/>
    <n v="4"/>
    <n v="30"/>
    <n v="2"/>
    <n v="22490513"/>
    <n v="24960000"/>
    <n v="17129"/>
    <n v="659"/>
    <n v="15729"/>
    <n v="0"/>
    <n v="0"/>
    <n v="0"/>
    <m/>
    <n v="0"/>
    <n v="0"/>
    <n v="0"/>
    <m/>
    <m/>
    <d v="2021-03-30T00:00:00"/>
    <n v="1"/>
    <s v="O"/>
    <n v="1"/>
    <n v="30"/>
    <n v="0"/>
    <m/>
    <m/>
    <m/>
    <m/>
    <m/>
    <m/>
    <n v="1"/>
    <n v="1"/>
    <m/>
    <m/>
    <n v="15793"/>
    <s v="CREDITOS DE CONSUMO"/>
    <n v="0"/>
    <n v="0"/>
    <n v="890480123"/>
    <s v="UNIVERSIDAD DE CARTAGENA"/>
    <n v="5"/>
    <m/>
    <m/>
    <m/>
    <m/>
    <n v="2"/>
    <n v="7"/>
    <n v="1"/>
  </r>
  <r>
    <n v="0"/>
    <s v="C"/>
    <n v="16721836"/>
    <x v="0"/>
    <n v="4"/>
    <n v="550018829"/>
    <d v="2020-10-29T00:00:00"/>
    <d v="2023-11-30T00:00:00"/>
    <n v="0"/>
    <n v="1"/>
    <n v="4"/>
    <n v="30"/>
    <n v="2"/>
    <n v="22490513"/>
    <n v="24960000"/>
    <n v="27110"/>
    <n v="1042"/>
    <n v="24908"/>
    <n v="0"/>
    <n v="0"/>
    <n v="0"/>
    <m/>
    <n v="0"/>
    <n v="0"/>
    <n v="0"/>
    <m/>
    <m/>
    <d v="2021-03-30T00:00:00"/>
    <n v="1"/>
    <s v="O"/>
    <n v="1"/>
    <n v="30"/>
    <n v="0"/>
    <m/>
    <m/>
    <m/>
    <m/>
    <m/>
    <m/>
    <n v="1"/>
    <n v="1"/>
    <m/>
    <m/>
    <n v="25009"/>
    <s v="CREDITOS DE CONSUMO"/>
    <n v="0"/>
    <n v="0"/>
    <n v="890480123"/>
    <s v="UNIVERSIDAD DE CARTAGENA"/>
    <n v="5"/>
    <m/>
    <m/>
    <m/>
    <m/>
    <n v="2"/>
    <n v="7"/>
    <n v="1"/>
  </r>
  <r>
    <n v="0"/>
    <s v="C"/>
    <n v="16721836"/>
    <x v="0"/>
    <n v="4"/>
    <n v="550019546"/>
    <d v="2020-10-29T00:00:00"/>
    <d v="2023-11-30T00:00:00"/>
    <n v="0"/>
    <n v="1"/>
    <n v="4"/>
    <n v="30"/>
    <n v="2"/>
    <n v="22490513"/>
    <n v="24960000"/>
    <n v="54930"/>
    <n v="2112"/>
    <n v="50468"/>
    <n v="0"/>
    <n v="0"/>
    <n v="0"/>
    <m/>
    <n v="0"/>
    <n v="0"/>
    <n v="0"/>
    <m/>
    <m/>
    <d v="2021-03-30T00:00:00"/>
    <n v="1"/>
    <s v="O"/>
    <n v="1"/>
    <n v="30"/>
    <n v="0"/>
    <m/>
    <m/>
    <m/>
    <m/>
    <m/>
    <m/>
    <n v="1"/>
    <n v="1"/>
    <m/>
    <m/>
    <n v="50673"/>
    <s v="CREDITOS DE CONSUMO"/>
    <n v="0"/>
    <n v="0"/>
    <n v="890480123"/>
    <s v="UNIVERSIDAD DE CARTAGENA"/>
    <n v="5"/>
    <m/>
    <m/>
    <m/>
    <m/>
    <n v="2"/>
    <n v="7"/>
    <n v="1"/>
  </r>
  <r>
    <n v="0"/>
    <s v="C"/>
    <n v="16721836"/>
    <x v="0"/>
    <n v="4"/>
    <n v="550019977"/>
    <d v="2020-10-29T00:00:00"/>
    <d v="2023-11-30T00:00:00"/>
    <n v="0"/>
    <n v="1"/>
    <n v="4"/>
    <n v="30"/>
    <n v="2"/>
    <n v="22490513"/>
    <n v="24960000"/>
    <n v="36245"/>
    <n v="1393"/>
    <n v="33299"/>
    <n v="0"/>
    <n v="0"/>
    <n v="0"/>
    <m/>
    <n v="0"/>
    <n v="0"/>
    <n v="0"/>
    <m/>
    <m/>
    <d v="2021-03-30T00:00:00"/>
    <n v="1"/>
    <s v="O"/>
    <n v="1"/>
    <n v="30"/>
    <n v="0"/>
    <m/>
    <m/>
    <m/>
    <m/>
    <m/>
    <m/>
    <n v="1"/>
    <n v="1"/>
    <m/>
    <m/>
    <n v="33434"/>
    <s v="CREDITOS DE CONSUMO"/>
    <n v="0"/>
    <n v="0"/>
    <n v="890480123"/>
    <s v="UNIVERSIDAD DE CARTAGENA"/>
    <n v="5"/>
    <m/>
    <m/>
    <m/>
    <m/>
    <n v="2"/>
    <n v="7"/>
    <n v="1"/>
  </r>
  <r>
    <n v="0"/>
    <s v="C"/>
    <n v="16721836"/>
    <x v="0"/>
    <n v="4"/>
    <n v="550019978"/>
    <d v="2020-10-29T00:00:00"/>
    <d v="2023-11-30T00:00:00"/>
    <n v="0"/>
    <n v="1"/>
    <n v="4"/>
    <n v="30"/>
    <n v="2"/>
    <n v="22490513"/>
    <n v="24960000"/>
    <n v="45309"/>
    <n v="1742"/>
    <n v="41635"/>
    <n v="0"/>
    <n v="0"/>
    <n v="0"/>
    <m/>
    <n v="0"/>
    <n v="0"/>
    <n v="0"/>
    <m/>
    <m/>
    <d v="2021-03-30T00:00:00"/>
    <n v="1"/>
    <s v="O"/>
    <n v="1"/>
    <n v="30"/>
    <n v="0"/>
    <m/>
    <m/>
    <m/>
    <m/>
    <m/>
    <m/>
    <n v="1"/>
    <n v="1"/>
    <m/>
    <m/>
    <n v="41804"/>
    <s v="CREDITOS DE CONSUMO"/>
    <n v="0"/>
    <n v="0"/>
    <n v="890480123"/>
    <s v="UNIVERSIDAD DE CARTAGENA"/>
    <n v="5"/>
    <m/>
    <m/>
    <m/>
    <m/>
    <n v="2"/>
    <n v="7"/>
    <n v="1"/>
  </r>
  <r>
    <n v="0"/>
    <s v="C"/>
    <n v="16721836"/>
    <x v="0"/>
    <n v="4"/>
    <n v="550020404"/>
    <d v="2020-10-29T00:00:00"/>
    <d v="2023-11-30T00:00:00"/>
    <n v="0"/>
    <n v="1"/>
    <n v="4"/>
    <n v="30"/>
    <n v="2"/>
    <n v="22490513"/>
    <n v="24960000"/>
    <n v="50963"/>
    <n v="1959"/>
    <n v="46833"/>
    <n v="0"/>
    <n v="0"/>
    <n v="0"/>
    <m/>
    <n v="0"/>
    <n v="0"/>
    <n v="0"/>
    <m/>
    <m/>
    <d v="2021-03-30T00:00:00"/>
    <n v="1"/>
    <s v="O"/>
    <n v="1"/>
    <n v="30"/>
    <n v="0"/>
    <m/>
    <m/>
    <m/>
    <m/>
    <m/>
    <m/>
    <n v="1"/>
    <n v="1"/>
    <m/>
    <m/>
    <n v="47023"/>
    <s v="CREDITOS DE CONSUMO"/>
    <n v="0"/>
    <n v="0"/>
    <n v="890480123"/>
    <s v="UNIVERSIDAD DE CARTAGENA"/>
    <n v="5"/>
    <m/>
    <m/>
    <m/>
    <m/>
    <n v="2"/>
    <n v="7"/>
    <n v="1"/>
  </r>
  <r>
    <n v="0"/>
    <s v="C"/>
    <n v="16721836"/>
    <x v="0"/>
    <n v="4"/>
    <n v="550020405"/>
    <d v="2020-10-29T00:00:00"/>
    <d v="2023-11-30T00:00:00"/>
    <n v="0"/>
    <n v="1"/>
    <n v="4"/>
    <n v="30"/>
    <n v="2"/>
    <n v="22490513"/>
    <n v="24960000"/>
    <n v="20355"/>
    <n v="783"/>
    <n v="18684"/>
    <n v="0"/>
    <n v="0"/>
    <n v="0"/>
    <m/>
    <n v="0"/>
    <n v="0"/>
    <n v="0"/>
    <m/>
    <m/>
    <d v="2021-03-30T00:00:00"/>
    <n v="1"/>
    <s v="O"/>
    <n v="1"/>
    <n v="30"/>
    <n v="0"/>
    <m/>
    <m/>
    <m/>
    <m/>
    <m/>
    <m/>
    <n v="1"/>
    <n v="1"/>
    <m/>
    <m/>
    <n v="18760"/>
    <s v="CREDITOS DE CONSUMO"/>
    <n v="0"/>
    <n v="0"/>
    <n v="890480123"/>
    <s v="UNIVERSIDAD DE CARTAGENA"/>
    <n v="5"/>
    <m/>
    <m/>
    <m/>
    <m/>
    <n v="2"/>
    <n v="7"/>
    <n v="1"/>
  </r>
  <r>
    <n v="0"/>
    <s v="C"/>
    <n v="16721836"/>
    <x v="0"/>
    <n v="4"/>
    <n v="550022529"/>
    <d v="2020-10-29T00:00:00"/>
    <d v="2023-11-30T00:00:00"/>
    <n v="0"/>
    <n v="1"/>
    <n v="4"/>
    <n v="30"/>
    <n v="2"/>
    <n v="22490513"/>
    <n v="24960000"/>
    <n v="216126"/>
    <n v="8309"/>
    <n v="198598"/>
    <n v="0"/>
    <n v="0"/>
    <n v="0"/>
    <m/>
    <n v="0"/>
    <n v="0"/>
    <n v="0"/>
    <m/>
    <m/>
    <d v="2021-03-30T00:00:00"/>
    <n v="1"/>
    <s v="O"/>
    <n v="1"/>
    <n v="30"/>
    <n v="0"/>
    <m/>
    <m/>
    <m/>
    <m/>
    <m/>
    <m/>
    <n v="1"/>
    <n v="1"/>
    <m/>
    <m/>
    <n v="199403"/>
    <s v="CREDITOS DE CONSUMO"/>
    <n v="0"/>
    <n v="0"/>
    <n v="890480123"/>
    <s v="UNIVERSIDAD DE CARTAGENA"/>
    <n v="5"/>
    <m/>
    <m/>
    <m/>
    <m/>
    <n v="2"/>
    <n v="7"/>
    <n v="1"/>
  </r>
  <r>
    <n v="0"/>
    <s v="C"/>
    <n v="16721836"/>
    <x v="0"/>
    <n v="4"/>
    <n v="550022888"/>
    <d v="2020-10-29T00:00:00"/>
    <d v="2023-11-30T00:00:00"/>
    <n v="0"/>
    <n v="1"/>
    <n v="4"/>
    <n v="30"/>
    <n v="2"/>
    <n v="22490513"/>
    <n v="24960000"/>
    <n v="73666"/>
    <n v="2832"/>
    <n v="67675"/>
    <n v="0"/>
    <n v="0"/>
    <n v="0"/>
    <m/>
    <n v="0"/>
    <n v="0"/>
    <n v="0"/>
    <m/>
    <m/>
    <d v="2021-03-30T00:00:00"/>
    <n v="1"/>
    <s v="O"/>
    <n v="1"/>
    <n v="30"/>
    <n v="0"/>
    <m/>
    <m/>
    <m/>
    <m/>
    <m/>
    <m/>
    <n v="1"/>
    <n v="1"/>
    <m/>
    <m/>
    <n v="67949"/>
    <s v="CREDITOS DE CONSUMO"/>
    <n v="0"/>
    <n v="0"/>
    <n v="890480123"/>
    <s v="UNIVERSIDAD DE CARTAGENA"/>
    <n v="5"/>
    <m/>
    <m/>
    <m/>
    <m/>
    <n v="2"/>
    <n v="7"/>
    <n v="1"/>
  </r>
  <r>
    <n v="0"/>
    <s v="C"/>
    <n v="16721836"/>
    <x v="0"/>
    <n v="4"/>
    <n v="550022889"/>
    <d v="2020-10-29T00:00:00"/>
    <d v="2023-11-30T00:00:00"/>
    <n v="0"/>
    <n v="1"/>
    <n v="4"/>
    <n v="30"/>
    <n v="2"/>
    <n v="22490513"/>
    <n v="24960000"/>
    <n v="88843"/>
    <n v="3416"/>
    <n v="81610"/>
    <n v="0"/>
    <n v="0"/>
    <n v="0"/>
    <m/>
    <n v="0"/>
    <n v="0"/>
    <n v="0"/>
    <m/>
    <m/>
    <d v="2021-03-30T00:00:00"/>
    <n v="1"/>
    <s v="O"/>
    <n v="1"/>
    <n v="30"/>
    <n v="0"/>
    <m/>
    <m/>
    <m/>
    <m/>
    <m/>
    <m/>
    <n v="1"/>
    <n v="1"/>
    <m/>
    <m/>
    <n v="81941"/>
    <s v="CREDITOS DE CONSUMO"/>
    <n v="0"/>
    <n v="0"/>
    <n v="890480123"/>
    <s v="UNIVERSIDAD DE CARTAGENA"/>
    <n v="5"/>
    <m/>
    <m/>
    <m/>
    <m/>
    <n v="2"/>
    <n v="7"/>
    <n v="1"/>
  </r>
  <r>
    <n v="0"/>
    <s v="C"/>
    <n v="16721836"/>
    <x v="0"/>
    <n v="4"/>
    <n v="550023313"/>
    <d v="2020-10-29T00:00:00"/>
    <d v="2023-11-30T00:00:00"/>
    <n v="0"/>
    <n v="1"/>
    <n v="4"/>
    <n v="30"/>
    <n v="2"/>
    <n v="22490513"/>
    <n v="24960000"/>
    <n v="94395"/>
    <n v="3629"/>
    <n v="86735"/>
    <n v="0"/>
    <n v="0"/>
    <n v="0"/>
    <m/>
    <n v="0"/>
    <n v="0"/>
    <n v="0"/>
    <m/>
    <m/>
    <d v="2021-03-30T00:00:00"/>
    <n v="1"/>
    <s v="O"/>
    <n v="1"/>
    <n v="30"/>
    <n v="0"/>
    <m/>
    <m/>
    <m/>
    <m/>
    <m/>
    <m/>
    <n v="1"/>
    <n v="1"/>
    <m/>
    <m/>
    <n v="87087"/>
    <s v="CREDITOS DE CONSUMO"/>
    <n v="0"/>
    <n v="0"/>
    <n v="890480123"/>
    <s v="UNIVERSIDAD DE CARTAGENA"/>
    <n v="5"/>
    <m/>
    <m/>
    <m/>
    <m/>
    <n v="2"/>
    <n v="7"/>
    <n v="1"/>
  </r>
  <r>
    <n v="0"/>
    <s v="C"/>
    <n v="16721836"/>
    <x v="0"/>
    <n v="4"/>
    <n v="550023314"/>
    <d v="2020-10-29T00:00:00"/>
    <d v="2023-11-30T00:00:00"/>
    <n v="0"/>
    <n v="1"/>
    <n v="4"/>
    <n v="30"/>
    <n v="2"/>
    <n v="22490513"/>
    <n v="24960000"/>
    <n v="78661"/>
    <n v="3024"/>
    <n v="72265"/>
    <n v="0"/>
    <n v="0"/>
    <n v="0"/>
    <m/>
    <n v="0"/>
    <n v="0"/>
    <n v="0"/>
    <m/>
    <m/>
    <d v="2021-03-30T00:00:00"/>
    <n v="1"/>
    <s v="O"/>
    <n v="1"/>
    <n v="30"/>
    <n v="0"/>
    <m/>
    <m/>
    <m/>
    <m/>
    <m/>
    <m/>
    <n v="1"/>
    <n v="1"/>
    <m/>
    <m/>
    <n v="72558"/>
    <s v="CREDITOS DE CONSUMO"/>
    <n v="0"/>
    <n v="0"/>
    <n v="890480123"/>
    <s v="UNIVERSIDAD DE CARTAGENA"/>
    <n v="5"/>
    <m/>
    <m/>
    <m/>
    <m/>
    <n v="2"/>
    <n v="7"/>
    <n v="1"/>
  </r>
  <r>
    <n v="0"/>
    <s v="C"/>
    <n v="16721836"/>
    <x v="0"/>
    <n v="4"/>
    <n v="550023945"/>
    <d v="2020-06-22T00:00:00"/>
    <d v="2023-10-30T00:00:00"/>
    <n v="0"/>
    <n v="1"/>
    <n v="5"/>
    <n v="30"/>
    <n v="2"/>
    <n v="22490513"/>
    <n v="24960000"/>
    <n v="188222"/>
    <n v="7236"/>
    <n v="168972"/>
    <n v="0"/>
    <n v="0"/>
    <n v="0"/>
    <m/>
    <n v="0"/>
    <n v="0"/>
    <n v="0"/>
    <m/>
    <m/>
    <d v="2021-03-30T00:00:00"/>
    <n v="1"/>
    <s v="O"/>
    <n v="1"/>
    <n v="30"/>
    <n v="0"/>
    <m/>
    <m/>
    <m/>
    <m/>
    <m/>
    <m/>
    <n v="1"/>
    <n v="1"/>
    <m/>
    <m/>
    <n v="169657"/>
    <s v="CREDITOS DE CONSUMO"/>
    <n v="0"/>
    <n v="0"/>
    <n v="890480123"/>
    <s v="UNIVERSIDAD DE CARTAGENA"/>
    <n v="5"/>
    <m/>
    <m/>
    <m/>
    <m/>
    <n v="2"/>
    <n v="7"/>
    <n v="2"/>
  </r>
  <r>
    <n v="0"/>
    <s v="C"/>
    <n v="16721836"/>
    <x v="0"/>
    <n v="4"/>
    <n v="550024600"/>
    <d v="2020-10-14T00:00:00"/>
    <d v="2023-10-30T00:00:00"/>
    <n v="0"/>
    <n v="1"/>
    <n v="5"/>
    <n v="30"/>
    <n v="2"/>
    <n v="22490513"/>
    <n v="24960000"/>
    <n v="300000"/>
    <n v="11533"/>
    <n v="269292"/>
    <n v="0"/>
    <n v="0"/>
    <n v="0"/>
    <m/>
    <n v="0"/>
    <n v="0"/>
    <n v="0"/>
    <m/>
    <m/>
    <d v="2021-03-30T00:00:00"/>
    <n v="1"/>
    <s v="O"/>
    <n v="1"/>
    <n v="30"/>
    <n v="0"/>
    <m/>
    <m/>
    <m/>
    <m/>
    <m/>
    <m/>
    <n v="1"/>
    <n v="1"/>
    <m/>
    <m/>
    <n v="270384"/>
    <s v="CREDITOS DE CONSUMO"/>
    <n v="0"/>
    <n v="0"/>
    <n v="890480123"/>
    <s v="UNIVERSIDAD DE CARTAGENA"/>
    <n v="5"/>
    <m/>
    <m/>
    <m/>
    <m/>
    <n v="2"/>
    <n v="7"/>
    <n v="2"/>
  </r>
  <r>
    <n v="0"/>
    <s v="C"/>
    <n v="16721836"/>
    <x v="0"/>
    <n v="4"/>
    <n v="550025221"/>
    <d v="2021-01-24T00:00:00"/>
    <d v="2024-02-28T00:00:00"/>
    <n v="0"/>
    <n v="1"/>
    <n v="2"/>
    <n v="30"/>
    <n v="2"/>
    <n v="22490513"/>
    <n v="24960000"/>
    <n v="100000"/>
    <n v="3844"/>
    <n v="94112"/>
    <n v="0"/>
    <n v="0"/>
    <n v="0"/>
    <m/>
    <n v="0"/>
    <n v="0"/>
    <n v="0"/>
    <m/>
    <m/>
    <d v="2021-03-30T00:00:00"/>
    <n v="1"/>
    <s v="O"/>
    <n v="1"/>
    <n v="30"/>
    <n v="0"/>
    <m/>
    <m/>
    <m/>
    <m/>
    <m/>
    <m/>
    <n v="1"/>
    <n v="1"/>
    <m/>
    <m/>
    <n v="94494"/>
    <s v="CREDITOS DE CONSUMO"/>
    <n v="0"/>
    <n v="0"/>
    <n v="890480123"/>
    <s v="UNIVERSIDAD DE CARTAGENA"/>
    <n v="5"/>
    <m/>
    <m/>
    <m/>
    <m/>
    <n v="2"/>
    <n v="7"/>
    <n v="2"/>
  </r>
  <r>
    <n v="0"/>
    <s v="C"/>
    <n v="16721836"/>
    <x v="0"/>
    <n v="4"/>
    <n v="550025482"/>
    <d v="2021-02-28T00:00:00"/>
    <d v="2021-04-30T00:00:00"/>
    <n v="0"/>
    <n v="1"/>
    <n v="0"/>
    <n v="30"/>
    <n v="2"/>
    <n v="0"/>
    <n v="0"/>
    <n v="6000"/>
    <n v="6000"/>
    <n v="18"/>
    <n v="0"/>
    <n v="0"/>
    <n v="0"/>
    <m/>
    <n v="0"/>
    <n v="0"/>
    <n v="0"/>
    <m/>
    <m/>
    <d v="2021-03-30T00:00:00"/>
    <n v="1"/>
    <s v="O"/>
    <n v="1"/>
    <n v="30"/>
    <n v="0"/>
    <m/>
    <m/>
    <m/>
    <m/>
    <m/>
    <m/>
    <n v="1"/>
    <n v="1"/>
    <m/>
    <m/>
    <n v="18"/>
    <s v="CREDITOS DE CONSUMO"/>
    <n v="0"/>
    <n v="0"/>
    <n v="890480123"/>
    <s v="UNIVERSIDAD DE CARTAGENA"/>
    <n v="5"/>
    <m/>
    <m/>
    <m/>
    <m/>
    <n v="2"/>
    <n v="7"/>
    <n v="2"/>
  </r>
  <r>
    <n v="0"/>
    <s v="C"/>
    <n v="16721836"/>
    <x v="0"/>
    <n v="4"/>
    <n v="550025670"/>
    <d v="2021-03-31T00:00:00"/>
    <d v="2021-05-30T00:00:00"/>
    <n v="0"/>
    <n v="1"/>
    <n v="0"/>
    <n v="30"/>
    <n v="2"/>
    <n v="0"/>
    <n v="0"/>
    <n v="6000"/>
    <n v="6000"/>
    <n v="6000"/>
    <n v="0"/>
    <n v="0"/>
    <n v="0"/>
    <m/>
    <n v="0"/>
    <n v="0"/>
    <n v="0"/>
    <m/>
    <m/>
    <d v="2021-03-31T00:00:00"/>
    <n v="1"/>
    <s v="O"/>
    <n v="1"/>
    <n v="30"/>
    <n v="0"/>
    <m/>
    <m/>
    <m/>
    <m/>
    <m/>
    <m/>
    <n v="1"/>
    <n v="1"/>
    <m/>
    <m/>
    <n v="6024"/>
    <s v="CREDITOS DE CONSUMO"/>
    <n v="0"/>
    <n v="0"/>
    <n v="890480123"/>
    <s v="UNIVERSIDAD DE CARTAGENA"/>
    <n v="5"/>
    <m/>
    <m/>
    <m/>
    <m/>
    <n v="2"/>
    <n v="7"/>
    <n v="2"/>
  </r>
  <r>
    <n v="0"/>
    <s v="C"/>
    <n v="17075536"/>
    <x v="0"/>
    <n v="4"/>
    <n v="16218"/>
    <d v="2019-09-04T00:00:00"/>
    <d v="2022-09-04T00:00:00"/>
    <n v="0"/>
    <n v="1"/>
    <n v="19"/>
    <n v="30"/>
    <n v="2"/>
    <n v="17726461"/>
    <n v="19240000"/>
    <n v="14020000"/>
    <n v="504935"/>
    <n v="7498676"/>
    <n v="0"/>
    <n v="0"/>
    <n v="0"/>
    <m/>
    <n v="0"/>
    <n v="0"/>
    <n v="0"/>
    <m/>
    <m/>
    <d v="2021-03-30T00:00:00"/>
    <n v="1"/>
    <s v="O"/>
    <n v="1"/>
    <n v="30"/>
    <n v="0"/>
    <m/>
    <m/>
    <m/>
    <m/>
    <m/>
    <m/>
    <n v="1"/>
    <n v="1"/>
    <m/>
    <m/>
    <n v="14060950"/>
    <s v="CREDITOS DE CONSUMO"/>
    <n v="0"/>
    <n v="0"/>
    <n v="890480123"/>
    <s v="UNIVERSIDAD DE CARTAGENA"/>
    <n v="5"/>
    <m/>
    <m/>
    <m/>
    <m/>
    <n v="1"/>
    <n v="7"/>
    <n v="2"/>
  </r>
  <r>
    <n v="0"/>
    <s v="C"/>
    <n v="17075536"/>
    <x v="0"/>
    <n v="4"/>
    <n v="17674"/>
    <d v="2020-10-02T00:00:00"/>
    <d v="2022-10-30T00:00:00"/>
    <n v="0"/>
    <n v="1"/>
    <n v="6"/>
    <n v="30"/>
    <n v="2"/>
    <n v="15881442"/>
    <n v="17090000"/>
    <n v="5000000"/>
    <n v="244532"/>
    <n v="3822489"/>
    <n v="0"/>
    <n v="0"/>
    <n v="0"/>
    <m/>
    <n v="0"/>
    <n v="0"/>
    <n v="0"/>
    <m/>
    <m/>
    <d v="2021-03-30T00:00:00"/>
    <n v="1"/>
    <s v="O"/>
    <n v="1"/>
    <n v="30"/>
    <n v="0"/>
    <m/>
    <m/>
    <m/>
    <m/>
    <m/>
    <m/>
    <n v="1"/>
    <n v="1"/>
    <m/>
    <m/>
    <n v="7167642"/>
    <s v="CREDITOS DE CONSUMO"/>
    <n v="0"/>
    <n v="0"/>
    <n v="890480123"/>
    <s v="UNIVERSIDAD DE CARTAGENA"/>
    <n v="5"/>
    <m/>
    <m/>
    <m/>
    <m/>
    <n v="1"/>
    <n v="7"/>
    <n v="2"/>
  </r>
  <r>
    <n v="0"/>
    <s v="C"/>
    <n v="17075536"/>
    <x v="0"/>
    <n v="4"/>
    <n v="18135"/>
    <d v="2021-02-03T00:00:00"/>
    <d v="2021-06-28T00:00:00"/>
    <n v="0"/>
    <n v="1"/>
    <n v="3"/>
    <n v="30"/>
    <n v="2"/>
    <n v="13121400"/>
    <n v="13940000"/>
    <n v="2649000"/>
    <n v="28966"/>
    <n v="2619718"/>
    <n v="0"/>
    <n v="0"/>
    <n v="0"/>
    <m/>
    <n v="0"/>
    <n v="0"/>
    <n v="0"/>
    <n v="2649000"/>
    <n v="6"/>
    <d v="2021-03-30T00:00:00"/>
    <n v="1"/>
    <s v="O"/>
    <n v="1"/>
    <n v="30"/>
    <n v="0"/>
    <m/>
    <m/>
    <m/>
    <m/>
    <m/>
    <m/>
    <n v="1"/>
    <n v="1"/>
    <m/>
    <m/>
    <n v="4912297"/>
    <s v="CREDITOS DE CONSUMO"/>
    <n v="0"/>
    <n v="0"/>
    <n v="890480123"/>
    <s v="UNIVERSIDAD DE CARTAGENA"/>
    <n v="5"/>
    <m/>
    <m/>
    <m/>
    <m/>
    <n v="1"/>
    <n v="7"/>
    <n v="2"/>
  </r>
  <r>
    <n v="5909318"/>
    <s v="C"/>
    <n v="18876383"/>
    <x v="0"/>
    <n v="4"/>
    <n v="17754"/>
    <d v="2020-10-28T00:00:00"/>
    <d v="2023-10-30T00:00:00"/>
    <n v="30"/>
    <n v="1"/>
    <n v="3"/>
    <n v="30"/>
    <n v="2"/>
    <n v="16011168"/>
    <n v="17240000"/>
    <n v="11500000"/>
    <n v="404369"/>
    <n v="10485031"/>
    <n v="139770"/>
    <n v="0"/>
    <n v="0"/>
    <m/>
    <n v="0"/>
    <n v="0"/>
    <n v="0"/>
    <m/>
    <m/>
    <d v="2021-03-30T00:00:00"/>
    <n v="9"/>
    <s v="O"/>
    <n v="1"/>
    <n v="30"/>
    <n v="273613"/>
    <m/>
    <m/>
    <m/>
    <m/>
    <m/>
    <m/>
    <n v="1"/>
    <n v="1"/>
    <m/>
    <m/>
    <n v="4575713"/>
    <s v="CREDITOS DE CONSUMO"/>
    <n v="0"/>
    <n v="0"/>
    <n v="890480123"/>
    <s v="UNIVERSIDAD DE CARTAGENA"/>
    <n v="5"/>
    <m/>
    <m/>
    <m/>
    <m/>
    <n v="1"/>
    <n v="7"/>
    <n v="2"/>
  </r>
  <r>
    <n v="63746018"/>
    <s v="C"/>
    <n v="19142276"/>
    <x v="0"/>
    <n v="4"/>
    <n v="14176"/>
    <d v="2020-10-29T00:00:00"/>
    <d v="2026-02-26T00:00:00"/>
    <n v="0"/>
    <n v="1"/>
    <n v="5"/>
    <n v="30"/>
    <n v="2"/>
    <n v="12185828"/>
    <n v="12890000"/>
    <n v="86205733"/>
    <n v="1859109"/>
    <n v="80391807"/>
    <n v="0"/>
    <n v="0"/>
    <n v="0"/>
    <m/>
    <n v="0"/>
    <n v="0"/>
    <n v="0"/>
    <m/>
    <m/>
    <d v="2021-03-30T00:00:00"/>
    <n v="1"/>
    <s v="O"/>
    <n v="1"/>
    <n v="30"/>
    <n v="0"/>
    <m/>
    <m/>
    <m/>
    <m/>
    <m/>
    <m/>
    <n v="1"/>
    <n v="1"/>
    <m/>
    <m/>
    <n v="16645789"/>
    <s v="CREDITOS DE CONSUMO"/>
    <n v="0"/>
    <n v="0"/>
    <n v="890480123"/>
    <s v="UNIVERSIDAD DE CARTAGENA"/>
    <n v="3"/>
    <n v="6"/>
    <d v="2020-04-03T00:00:00"/>
    <s v="A"/>
    <n v="4"/>
    <n v="1"/>
    <n v="7"/>
    <n v="1"/>
  </r>
  <r>
    <n v="18273612"/>
    <s v="C"/>
    <n v="19142276"/>
    <x v="0"/>
    <n v="4"/>
    <n v="15844"/>
    <d v="2020-10-29T00:00:00"/>
    <d v="2027-01-25T00:00:00"/>
    <n v="0"/>
    <n v="1"/>
    <n v="6"/>
    <n v="30"/>
    <n v="2"/>
    <n v="17726461"/>
    <n v="19240000"/>
    <n v="24308268"/>
    <n v="542303"/>
    <n v="23045341"/>
    <n v="0"/>
    <n v="0"/>
    <n v="0"/>
    <m/>
    <n v="0"/>
    <n v="0"/>
    <n v="0"/>
    <m/>
    <m/>
    <d v="2021-03-30T00:00:00"/>
    <n v="1"/>
    <s v="O"/>
    <n v="1"/>
    <n v="30"/>
    <n v="0"/>
    <m/>
    <m/>
    <m/>
    <m/>
    <m/>
    <m/>
    <n v="1"/>
    <n v="1"/>
    <m/>
    <m/>
    <n v="4771729"/>
    <s v="CREDITOS DE CONSUMO"/>
    <n v="0"/>
    <n v="0"/>
    <n v="890480123"/>
    <s v="UNIVERSIDAD DE CARTAGENA"/>
    <n v="3"/>
    <n v="6"/>
    <d v="2020-04-03T00:00:00"/>
    <s v="A"/>
    <n v="4"/>
    <n v="1"/>
    <n v="7"/>
    <n v="1"/>
  </r>
  <r>
    <n v="2853333"/>
    <s v="C"/>
    <n v="19142276"/>
    <x v="0"/>
    <n v="4"/>
    <n v="17582"/>
    <d v="2020-09-11T00:00:00"/>
    <d v="2022-09-30T00:00:00"/>
    <n v="0"/>
    <n v="1"/>
    <n v="7"/>
    <n v="30"/>
    <n v="2"/>
    <n v="15881442"/>
    <n v="17090000"/>
    <n v="5000000"/>
    <n v="244532"/>
    <n v="3598415"/>
    <n v="0"/>
    <n v="0"/>
    <n v="0"/>
    <m/>
    <n v="0"/>
    <n v="0"/>
    <n v="0"/>
    <m/>
    <m/>
    <d v="2021-03-30T00:00:00"/>
    <n v="1"/>
    <s v="O"/>
    <n v="1"/>
    <n v="30"/>
    <n v="0"/>
    <m/>
    <m/>
    <m/>
    <m/>
    <m/>
    <m/>
    <n v="1"/>
    <n v="1"/>
    <m/>
    <m/>
    <n v="745082"/>
    <s v="CREDITOS DE CONSUMO"/>
    <n v="0"/>
    <n v="0"/>
    <n v="890480123"/>
    <s v="UNIVERSIDAD DE CARTAGENA"/>
    <n v="5"/>
    <m/>
    <m/>
    <m/>
    <m/>
    <n v="1"/>
    <n v="7"/>
    <n v="2"/>
  </r>
  <r>
    <n v="2329178"/>
    <s v="C"/>
    <n v="19142276"/>
    <x v="0"/>
    <n v="4"/>
    <n v="18168"/>
    <d v="2021-02-10T00:00:00"/>
    <d v="2021-06-28T00:00:00"/>
    <n v="0"/>
    <n v="1"/>
    <n v="1"/>
    <n v="30"/>
    <n v="2"/>
    <n v="13121400"/>
    <n v="13940000"/>
    <n v="3675000"/>
    <n v="40184"/>
    <n v="2937389"/>
    <n v="0"/>
    <n v="0"/>
    <n v="0"/>
    <m/>
    <n v="0"/>
    <n v="0"/>
    <n v="0"/>
    <n v="3675000"/>
    <n v="6"/>
    <d v="2021-03-30T00:00:00"/>
    <n v="1"/>
    <s v="O"/>
    <n v="1"/>
    <n v="30"/>
    <n v="0"/>
    <m/>
    <m/>
    <m/>
    <m/>
    <m/>
    <m/>
    <n v="1"/>
    <n v="1"/>
    <m/>
    <m/>
    <n v="608211"/>
    <s v="CREDITOS DE CONSUMO"/>
    <n v="0"/>
    <n v="0"/>
    <n v="890480123"/>
    <s v="UNIVERSIDAD DE CARTAGENA"/>
    <n v="5"/>
    <m/>
    <m/>
    <m/>
    <m/>
    <n v="1"/>
    <n v="7"/>
    <n v="2"/>
  </r>
  <r>
    <n v="9244335"/>
    <s v="C"/>
    <n v="19228686"/>
    <x v="12"/>
    <n v="4"/>
    <n v="16399"/>
    <d v="2020-10-29T00:00:00"/>
    <d v="2021-11-04T00:00:00"/>
    <n v="86"/>
    <n v="1"/>
    <n v="1"/>
    <n v="30"/>
    <n v="2"/>
    <n v="17726461"/>
    <n v="19240000"/>
    <n v="10228521"/>
    <n v="936420"/>
    <n v="9412989"/>
    <n v="425928"/>
    <n v="0"/>
    <n v="0"/>
    <m/>
    <n v="941299"/>
    <n v="425928"/>
    <n v="130182"/>
    <m/>
    <m/>
    <d v="2020-11-28T00:00:00"/>
    <n v="1"/>
    <s v="O"/>
    <n v="1"/>
    <n v="30"/>
    <n v="2396053"/>
    <m/>
    <m/>
    <m/>
    <m/>
    <m/>
    <m/>
    <n v="1"/>
    <n v="1"/>
    <m/>
    <m/>
    <n v="168654"/>
    <s v="CREDITOS DE CONSUMO"/>
    <n v="0"/>
    <n v="0"/>
    <n v="890480123"/>
    <s v="UNIVERSIDAD DE CARTAGENA"/>
    <n v="3"/>
    <n v="6"/>
    <d v="2020-05-11T00:00:00"/>
    <s v="A"/>
    <n v="3"/>
    <n v="1"/>
    <n v="7"/>
    <n v="1"/>
  </r>
  <r>
    <n v="0"/>
    <s v="C"/>
    <n v="19313530"/>
    <x v="0"/>
    <n v="4"/>
    <n v="17132"/>
    <d v="2020-04-08T00:00:00"/>
    <d v="2021-06-30T00:00:00"/>
    <n v="0"/>
    <n v="1"/>
    <n v="9"/>
    <n v="30"/>
    <n v="2"/>
    <n v="5841061"/>
    <n v="6000000"/>
    <n v="1000000"/>
    <n v="85993"/>
    <n v="255404"/>
    <n v="0"/>
    <n v="0"/>
    <n v="0"/>
    <m/>
    <n v="0"/>
    <n v="0"/>
    <n v="0"/>
    <m/>
    <m/>
    <d v="2021-03-30T00:00:00"/>
    <n v="1"/>
    <s v="S"/>
    <n v="1"/>
    <n v="30"/>
    <n v="0"/>
    <m/>
    <m/>
    <m/>
    <m/>
    <m/>
    <m/>
    <n v="1"/>
    <n v="1"/>
    <m/>
    <m/>
    <n v="867320"/>
    <s v="CREDITOS DE CONSUMO"/>
    <n v="0"/>
    <n v="0"/>
    <n v="890480123"/>
    <s v="UNIVERSIDAD DE CARTAGENA"/>
    <n v="5"/>
    <m/>
    <m/>
    <m/>
    <m/>
    <n v="1"/>
    <n v="7"/>
    <n v="2"/>
  </r>
  <r>
    <n v="39384015"/>
    <s v="C"/>
    <n v="19368896"/>
    <x v="0"/>
    <n v="4"/>
    <n v="13089"/>
    <d v="2017-09-19T00:00:00"/>
    <d v="2024-09-19T00:00:00"/>
    <n v="0"/>
    <n v="1"/>
    <n v="43"/>
    <n v="30"/>
    <n v="2"/>
    <n v="17726461"/>
    <n v="19240000"/>
    <n v="70000000"/>
    <n v="1292206"/>
    <n v="44303496"/>
    <n v="0"/>
    <n v="0"/>
    <n v="0"/>
    <m/>
    <n v="0"/>
    <n v="0"/>
    <n v="0"/>
    <s v="1000000/1000000"/>
    <d v="2021-12-06T00:00:00"/>
    <d v="2021-03-30T00:00:00"/>
    <n v="1"/>
    <s v="O"/>
    <n v="1"/>
    <n v="30"/>
    <n v="0"/>
    <m/>
    <m/>
    <m/>
    <m/>
    <m/>
    <m/>
    <n v="1"/>
    <n v="1"/>
    <m/>
    <m/>
    <n v="4919481"/>
    <s v="CREDITOS DE CONSUMO"/>
    <n v="0"/>
    <n v="0"/>
    <n v="890480123"/>
    <s v="UNIVERSIDAD DE CARTAGENA"/>
    <n v="5"/>
    <m/>
    <m/>
    <m/>
    <m/>
    <n v="1"/>
    <n v="7"/>
    <n v="2"/>
  </r>
  <r>
    <n v="89912908"/>
    <s v="C"/>
    <n v="19368896"/>
    <x v="2"/>
    <n v="4"/>
    <n v="17925"/>
    <d v="2020-12-28T00:00:00"/>
    <d v="2027-12-30T00:00:00"/>
    <n v="0"/>
    <n v="1"/>
    <n v="2"/>
    <n v="30"/>
    <n v="2"/>
    <n v="9568969"/>
    <n v="10000000"/>
    <n v="102880334"/>
    <n v="1685110"/>
    <n v="101143983"/>
    <n v="805128"/>
    <n v="0"/>
    <n v="0"/>
    <m/>
    <n v="0"/>
    <n v="0"/>
    <n v="0"/>
    <m/>
    <m/>
    <d v="2021-03-05T00:00:00"/>
    <n v="1"/>
    <s v="O"/>
    <n v="1"/>
    <n v="30"/>
    <n v="0"/>
    <m/>
    <m/>
    <m/>
    <m/>
    <m/>
    <m/>
    <n v="1"/>
    <n v="1"/>
    <m/>
    <m/>
    <n v="11231075"/>
    <s v="CREDITOS DE CONSUMO"/>
    <n v="0"/>
    <n v="0"/>
    <m/>
    <m/>
    <n v="5"/>
    <m/>
    <m/>
    <m/>
    <m/>
    <n v="1"/>
    <n v="7"/>
    <n v="2"/>
  </r>
  <r>
    <n v="345935"/>
    <s v="C"/>
    <n v="19368896"/>
    <x v="0"/>
    <n v="4"/>
    <n v="550020829"/>
    <d v="2019-03-13T00:00:00"/>
    <d v="2024-01-30T00:00:00"/>
    <n v="0"/>
    <n v="1"/>
    <n v="3"/>
    <n v="30"/>
    <n v="2"/>
    <n v="22490513"/>
    <n v="24960000"/>
    <n v="414101"/>
    <n v="15920"/>
    <n v="389146"/>
    <n v="0"/>
    <n v="0"/>
    <n v="0"/>
    <m/>
    <n v="0"/>
    <n v="0"/>
    <n v="0"/>
    <m/>
    <m/>
    <d v="2021-03-30T00:00:00"/>
    <n v="1"/>
    <s v="O"/>
    <n v="1"/>
    <n v="30"/>
    <n v="0"/>
    <m/>
    <m/>
    <m/>
    <m/>
    <m/>
    <m/>
    <n v="1"/>
    <n v="1"/>
    <m/>
    <m/>
    <n v="43211"/>
    <s v="CREDITOS DE CONSUMO"/>
    <n v="0"/>
    <n v="0"/>
    <n v="890480123"/>
    <s v="UNIVERSIDAD DE CARTAGENA"/>
    <n v="5"/>
    <m/>
    <m/>
    <m/>
    <m/>
    <n v="2"/>
    <n v="7"/>
    <n v="2"/>
  </r>
  <r>
    <n v="353375"/>
    <s v="C"/>
    <n v="19368896"/>
    <x v="0"/>
    <n v="4"/>
    <n v="550020830"/>
    <d v="2019-03-13T00:00:00"/>
    <d v="2024-01-30T00:00:00"/>
    <n v="0"/>
    <n v="1"/>
    <n v="3"/>
    <n v="30"/>
    <n v="2"/>
    <n v="22490513"/>
    <n v="24960000"/>
    <n v="423051"/>
    <n v="16264"/>
    <n v="397515"/>
    <n v="0"/>
    <n v="0"/>
    <n v="0"/>
    <m/>
    <n v="0"/>
    <n v="0"/>
    <n v="0"/>
    <m/>
    <m/>
    <d v="2021-03-30T00:00:00"/>
    <n v="1"/>
    <s v="O"/>
    <n v="1"/>
    <n v="30"/>
    <n v="0"/>
    <m/>
    <m/>
    <m/>
    <m/>
    <m/>
    <m/>
    <n v="1"/>
    <n v="1"/>
    <m/>
    <m/>
    <n v="44140"/>
    <s v="CREDITOS DE CONSUMO"/>
    <n v="0"/>
    <n v="0"/>
    <n v="890480123"/>
    <s v="UNIVERSIDAD DE CARTAGENA"/>
    <n v="5"/>
    <m/>
    <m/>
    <m/>
    <m/>
    <n v="2"/>
    <n v="7"/>
    <n v="2"/>
  </r>
  <r>
    <n v="330035"/>
    <s v="C"/>
    <n v="19368896"/>
    <x v="0"/>
    <n v="4"/>
    <n v="550020831"/>
    <d v="2019-03-13T00:00:00"/>
    <d v="2024-01-30T00:00:00"/>
    <n v="0"/>
    <n v="1"/>
    <n v="2"/>
    <n v="30"/>
    <n v="2"/>
    <n v="22490513"/>
    <n v="24960000"/>
    <n v="387644"/>
    <n v="14903"/>
    <n v="371260"/>
    <n v="7888"/>
    <n v="0"/>
    <n v="0"/>
    <m/>
    <n v="0"/>
    <n v="0"/>
    <n v="0"/>
    <m/>
    <m/>
    <d v="2021-02-26T00:00:00"/>
    <n v="1"/>
    <s v="O"/>
    <n v="1"/>
    <n v="30"/>
    <n v="0"/>
    <m/>
    <m/>
    <m/>
    <m/>
    <m/>
    <m/>
    <n v="1"/>
    <n v="1"/>
    <m/>
    <m/>
    <n v="41225"/>
    <s v="CREDITOS DE CONSUMO"/>
    <n v="0"/>
    <n v="0"/>
    <n v="890480123"/>
    <s v="UNIVERSIDAD DE CARTAGENA"/>
    <n v="5"/>
    <m/>
    <m/>
    <m/>
    <m/>
    <n v="2"/>
    <n v="7"/>
    <n v="2"/>
  </r>
  <r>
    <n v="333279"/>
    <s v="C"/>
    <n v="19368896"/>
    <x v="0"/>
    <n v="4"/>
    <n v="550020874"/>
    <d v="2019-03-19T00:00:00"/>
    <d v="2024-01-30T00:00:00"/>
    <n v="0"/>
    <n v="1"/>
    <n v="2"/>
    <n v="30"/>
    <n v="2"/>
    <n v="22490513"/>
    <n v="24960000"/>
    <n v="391415"/>
    <n v="15048"/>
    <n v="374909"/>
    <n v="7957"/>
    <n v="0"/>
    <n v="0"/>
    <m/>
    <n v="0"/>
    <n v="0"/>
    <n v="0"/>
    <m/>
    <m/>
    <d v="2021-02-26T00:00:00"/>
    <n v="1"/>
    <s v="O"/>
    <n v="1"/>
    <n v="30"/>
    <n v="0"/>
    <m/>
    <m/>
    <m/>
    <m/>
    <m/>
    <m/>
    <n v="1"/>
    <n v="1"/>
    <m/>
    <m/>
    <n v="41630"/>
    <s v="CREDITOS DE CONSUMO"/>
    <n v="0"/>
    <n v="0"/>
    <n v="890480123"/>
    <s v="UNIVERSIDAD DE CARTAGENA"/>
    <n v="5"/>
    <m/>
    <m/>
    <m/>
    <m/>
    <n v="2"/>
    <n v="7"/>
    <n v="2"/>
  </r>
  <r>
    <n v="224639"/>
    <s v="C"/>
    <n v="19368896"/>
    <x v="0"/>
    <n v="4"/>
    <n v="550020875"/>
    <d v="2019-03-19T00:00:00"/>
    <d v="2024-01-30T00:00:00"/>
    <n v="0"/>
    <n v="1"/>
    <n v="2"/>
    <n v="30"/>
    <n v="2"/>
    <n v="22490513"/>
    <n v="24960000"/>
    <n v="263823"/>
    <n v="10143"/>
    <n v="252699"/>
    <n v="5372"/>
    <n v="0"/>
    <n v="0"/>
    <m/>
    <n v="0"/>
    <n v="0"/>
    <n v="0"/>
    <m/>
    <m/>
    <d v="2021-02-26T00:00:00"/>
    <n v="1"/>
    <s v="O"/>
    <n v="1"/>
    <n v="30"/>
    <n v="0"/>
    <m/>
    <m/>
    <m/>
    <m/>
    <m/>
    <m/>
    <n v="1"/>
    <n v="1"/>
    <m/>
    <m/>
    <n v="28060"/>
    <s v="CREDITOS DE CONSUMO"/>
    <n v="0"/>
    <n v="0"/>
    <n v="890480123"/>
    <s v="UNIVERSIDAD DE CARTAGENA"/>
    <n v="5"/>
    <m/>
    <m/>
    <m/>
    <m/>
    <n v="2"/>
    <n v="7"/>
    <n v="2"/>
  </r>
  <r>
    <n v="330576"/>
    <s v="C"/>
    <n v="19368896"/>
    <x v="0"/>
    <n v="4"/>
    <n v="550020902"/>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330576"/>
    <s v="C"/>
    <n v="19368896"/>
    <x v="0"/>
    <n v="4"/>
    <n v="550020903"/>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196532"/>
    <s v="C"/>
    <n v="19368896"/>
    <x v="0"/>
    <n v="4"/>
    <n v="550020904"/>
    <d v="2019-03-23T00:00:00"/>
    <d v="2024-01-30T00:00:00"/>
    <n v="0"/>
    <n v="1"/>
    <n v="2"/>
    <n v="30"/>
    <n v="2"/>
    <n v="22490513"/>
    <n v="24960000"/>
    <n v="230845"/>
    <n v="8875"/>
    <n v="221081"/>
    <n v="4692"/>
    <n v="0"/>
    <n v="0"/>
    <m/>
    <n v="0"/>
    <n v="0"/>
    <n v="0"/>
    <m/>
    <m/>
    <d v="2021-02-26T00:00:00"/>
    <n v="1"/>
    <s v="O"/>
    <n v="1"/>
    <n v="30"/>
    <n v="0"/>
    <m/>
    <m/>
    <m/>
    <m/>
    <m/>
    <m/>
    <n v="1"/>
    <n v="1"/>
    <m/>
    <m/>
    <n v="24549"/>
    <s v="CREDITOS DE CONSUMO"/>
    <n v="0"/>
    <n v="0"/>
    <n v="890480123"/>
    <s v="UNIVERSIDAD DE CARTAGENA"/>
    <n v="5"/>
    <m/>
    <m/>
    <m/>
    <m/>
    <n v="2"/>
    <n v="7"/>
    <n v="2"/>
  </r>
  <r>
    <n v="31006"/>
    <s v="C"/>
    <n v="19368896"/>
    <x v="0"/>
    <n v="4"/>
    <n v="550021210"/>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31006"/>
    <s v="C"/>
    <n v="19368896"/>
    <x v="0"/>
    <n v="4"/>
    <n v="550021211"/>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64419"/>
    <s v="C"/>
    <n v="19368896"/>
    <x v="0"/>
    <n v="4"/>
    <n v="550021242"/>
    <d v="2019-05-11T00:00:00"/>
    <d v="2024-01-30T00:00:00"/>
    <n v="0"/>
    <n v="1"/>
    <n v="2"/>
    <n v="30"/>
    <n v="2"/>
    <n v="22490513"/>
    <n v="24960000"/>
    <n v="75678"/>
    <n v="2909"/>
    <n v="72466"/>
    <n v="1531"/>
    <n v="0"/>
    <n v="0"/>
    <m/>
    <n v="0"/>
    <n v="0"/>
    <n v="0"/>
    <m/>
    <m/>
    <d v="2021-02-26T00:00:00"/>
    <n v="1"/>
    <s v="O"/>
    <n v="1"/>
    <n v="30"/>
    <n v="0"/>
    <m/>
    <m/>
    <m/>
    <m/>
    <m/>
    <m/>
    <n v="1"/>
    <n v="1"/>
    <m/>
    <m/>
    <n v="8047"/>
    <s v="CREDITOS DE CONSUMO"/>
    <n v="0"/>
    <n v="0"/>
    <n v="890480123"/>
    <s v="UNIVERSIDAD DE CARTAGENA"/>
    <n v="5"/>
    <m/>
    <m/>
    <m/>
    <m/>
    <n v="2"/>
    <n v="7"/>
    <n v="2"/>
  </r>
  <r>
    <n v="331663"/>
    <s v="C"/>
    <n v="19368896"/>
    <x v="0"/>
    <n v="4"/>
    <n v="550021260"/>
    <d v="2019-05-13T00:00:00"/>
    <d v="2024-01-30T00:00:00"/>
    <n v="0"/>
    <n v="1"/>
    <n v="3"/>
    <n v="30"/>
    <n v="2"/>
    <n v="22490513"/>
    <n v="24960000"/>
    <n v="397034"/>
    <n v="15264"/>
    <n v="373091"/>
    <n v="0"/>
    <n v="0"/>
    <n v="0"/>
    <m/>
    <n v="0"/>
    <n v="0"/>
    <n v="0"/>
    <m/>
    <m/>
    <d v="2021-03-30T00:00:00"/>
    <n v="1"/>
    <s v="O"/>
    <n v="1"/>
    <n v="30"/>
    <n v="0"/>
    <m/>
    <m/>
    <m/>
    <m/>
    <m/>
    <m/>
    <n v="1"/>
    <n v="1"/>
    <m/>
    <m/>
    <n v="41428"/>
    <s v="CREDITOS DE CONSUMO"/>
    <n v="0"/>
    <n v="0"/>
    <n v="890480123"/>
    <s v="UNIVERSIDAD DE CARTAGENA"/>
    <n v="5"/>
    <m/>
    <m/>
    <m/>
    <m/>
    <n v="2"/>
    <n v="7"/>
    <n v="2"/>
  </r>
  <r>
    <n v="336086"/>
    <s v="C"/>
    <n v="19368896"/>
    <x v="0"/>
    <n v="4"/>
    <n v="550021261"/>
    <d v="2019-05-13T00:00:00"/>
    <d v="2024-01-30T00:00:00"/>
    <n v="0"/>
    <n v="1"/>
    <n v="2"/>
    <n v="30"/>
    <n v="2"/>
    <n v="22490513"/>
    <n v="24960000"/>
    <n v="394715"/>
    <n v="15175"/>
    <n v="378067"/>
    <n v="3941"/>
    <n v="0"/>
    <n v="0"/>
    <m/>
    <n v="0"/>
    <n v="0"/>
    <n v="0"/>
    <m/>
    <m/>
    <d v="2021-03-30T00:00:00"/>
    <n v="1"/>
    <s v="O"/>
    <n v="1"/>
    <n v="30"/>
    <n v="0"/>
    <m/>
    <m/>
    <m/>
    <m/>
    <m/>
    <m/>
    <n v="1"/>
    <n v="1"/>
    <m/>
    <m/>
    <n v="41981"/>
    <s v="CREDITOS DE CONSUMO"/>
    <n v="0"/>
    <n v="0"/>
    <n v="890480123"/>
    <s v="UNIVERSIDAD DE CARTAGENA"/>
    <n v="5"/>
    <m/>
    <m/>
    <m/>
    <m/>
    <n v="2"/>
    <n v="7"/>
    <n v="2"/>
  </r>
  <r>
    <n v="336086"/>
    <s v="C"/>
    <n v="19368896"/>
    <x v="0"/>
    <n v="4"/>
    <n v="550021262"/>
    <d v="2019-05-13T00:00:00"/>
    <d v="2024-01-30T00:00:00"/>
    <n v="0"/>
    <n v="1"/>
    <n v="2"/>
    <n v="30"/>
    <n v="2"/>
    <n v="22490513"/>
    <n v="24960000"/>
    <n v="394715"/>
    <n v="15175"/>
    <n v="378067"/>
    <n v="8025"/>
    <n v="0"/>
    <n v="0"/>
    <m/>
    <n v="0"/>
    <n v="0"/>
    <n v="0"/>
    <m/>
    <m/>
    <d v="2021-02-26T00:00:00"/>
    <n v="1"/>
    <s v="O"/>
    <n v="1"/>
    <n v="30"/>
    <n v="0"/>
    <m/>
    <m/>
    <m/>
    <m/>
    <m/>
    <m/>
    <n v="1"/>
    <n v="1"/>
    <m/>
    <m/>
    <n v="41981"/>
    <s v="CREDITOS DE CONSUMO"/>
    <n v="0"/>
    <n v="0"/>
    <n v="890480123"/>
    <s v="UNIVERSIDAD DE CARTAGENA"/>
    <n v="5"/>
    <m/>
    <m/>
    <m/>
    <m/>
    <n v="2"/>
    <n v="7"/>
    <n v="2"/>
  </r>
  <r>
    <n v="336929"/>
    <s v="C"/>
    <n v="19368896"/>
    <x v="0"/>
    <n v="4"/>
    <n v="550021263"/>
    <d v="2019-05-13T00:00:00"/>
    <d v="2024-01-30T00:00:00"/>
    <n v="0"/>
    <n v="1"/>
    <n v="2"/>
    <n v="30"/>
    <n v="2"/>
    <n v="22490513"/>
    <n v="24960000"/>
    <n v="394715"/>
    <n v="15175"/>
    <n v="379015"/>
    <n v="0"/>
    <n v="0"/>
    <n v="0"/>
    <m/>
    <n v="0"/>
    <n v="0"/>
    <n v="0"/>
    <m/>
    <m/>
    <d v="2021-03-30T00:00:00"/>
    <n v="1"/>
    <s v="O"/>
    <n v="1"/>
    <n v="30"/>
    <n v="0"/>
    <m/>
    <m/>
    <m/>
    <m/>
    <m/>
    <m/>
    <n v="1"/>
    <n v="1"/>
    <m/>
    <m/>
    <n v="42086"/>
    <s v="CREDITOS DE CONSUMO"/>
    <n v="0"/>
    <n v="0"/>
    <n v="890480123"/>
    <s v="UNIVERSIDAD DE CARTAGENA"/>
    <n v="5"/>
    <m/>
    <m/>
    <m/>
    <m/>
    <n v="2"/>
    <n v="7"/>
    <n v="2"/>
  </r>
  <r>
    <n v="336917"/>
    <s v="C"/>
    <n v="19368896"/>
    <x v="0"/>
    <n v="4"/>
    <n v="550021273"/>
    <d v="2019-05-14T00:00:00"/>
    <d v="2024-01-30T00:00:00"/>
    <n v="0"/>
    <n v="1"/>
    <n v="2"/>
    <n v="30"/>
    <n v="2"/>
    <n v="22490513"/>
    <n v="24960000"/>
    <n v="394700"/>
    <n v="15174"/>
    <n v="379002"/>
    <n v="0"/>
    <n v="0"/>
    <n v="0"/>
    <m/>
    <n v="0"/>
    <n v="0"/>
    <n v="0"/>
    <m/>
    <m/>
    <d v="2021-03-30T00:00:00"/>
    <n v="1"/>
    <s v="O"/>
    <n v="1"/>
    <n v="30"/>
    <n v="0"/>
    <m/>
    <m/>
    <m/>
    <m/>
    <m/>
    <m/>
    <n v="1"/>
    <n v="1"/>
    <m/>
    <m/>
    <n v="42085"/>
    <s v="CREDITOS DE CONSUMO"/>
    <n v="0"/>
    <n v="0"/>
    <n v="890480123"/>
    <s v="UNIVERSIDAD DE CARTAGENA"/>
    <n v="5"/>
    <m/>
    <m/>
    <m/>
    <m/>
    <n v="2"/>
    <n v="7"/>
    <n v="2"/>
  </r>
  <r>
    <n v="344962"/>
    <s v="C"/>
    <n v="19368896"/>
    <x v="0"/>
    <n v="4"/>
    <n v="550021274"/>
    <d v="2019-05-14T00:00:00"/>
    <d v="2024-01-30T00:00:00"/>
    <n v="0"/>
    <n v="1"/>
    <n v="2"/>
    <n v="30"/>
    <n v="2"/>
    <n v="22490513"/>
    <n v="24960000"/>
    <n v="404124"/>
    <n v="15536"/>
    <n v="388051"/>
    <n v="0"/>
    <n v="0"/>
    <n v="0"/>
    <m/>
    <n v="0"/>
    <n v="0"/>
    <n v="0"/>
    <m/>
    <m/>
    <d v="2021-03-30T00:00:00"/>
    <n v="1"/>
    <s v="O"/>
    <n v="1"/>
    <n v="30"/>
    <n v="0"/>
    <m/>
    <m/>
    <m/>
    <m/>
    <m/>
    <m/>
    <n v="1"/>
    <n v="1"/>
    <m/>
    <m/>
    <n v="43089"/>
    <s v="CREDITOS DE CONSUMO"/>
    <n v="0"/>
    <n v="0"/>
    <n v="890480123"/>
    <s v="UNIVERSIDAD DE CARTAGENA"/>
    <n v="5"/>
    <m/>
    <m/>
    <m/>
    <m/>
    <n v="2"/>
    <n v="7"/>
    <n v="2"/>
  </r>
  <r>
    <n v="311870"/>
    <s v="C"/>
    <n v="19368896"/>
    <x v="0"/>
    <n v="4"/>
    <n v="550021275"/>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11870"/>
    <s v="C"/>
    <n v="19368896"/>
    <x v="0"/>
    <n v="4"/>
    <n v="550021276"/>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24709"/>
    <s v="C"/>
    <n v="19368896"/>
    <x v="0"/>
    <n v="4"/>
    <n v="550021305"/>
    <d v="2019-05-17T00:00:00"/>
    <d v="2024-01-30T00:00:00"/>
    <n v="0"/>
    <n v="1"/>
    <n v="2"/>
    <n v="30"/>
    <n v="2"/>
    <n v="22490513"/>
    <n v="24960000"/>
    <n v="380399"/>
    <n v="14624"/>
    <n v="365269"/>
    <n v="0"/>
    <n v="0"/>
    <n v="0"/>
    <m/>
    <n v="0"/>
    <n v="0"/>
    <n v="0"/>
    <m/>
    <m/>
    <d v="2021-03-30T00:00:00"/>
    <n v="1"/>
    <s v="O"/>
    <n v="1"/>
    <n v="30"/>
    <n v="0"/>
    <m/>
    <m/>
    <m/>
    <m/>
    <m/>
    <m/>
    <n v="1"/>
    <n v="1"/>
    <m/>
    <m/>
    <n v="40560"/>
    <s v="CREDITOS DE CONSUMO"/>
    <n v="0"/>
    <n v="0"/>
    <n v="890480123"/>
    <s v="UNIVERSIDAD DE CARTAGENA"/>
    <n v="5"/>
    <m/>
    <m/>
    <m/>
    <m/>
    <n v="2"/>
    <n v="7"/>
    <n v="2"/>
  </r>
  <r>
    <n v="81264"/>
    <s v="C"/>
    <n v="19368896"/>
    <x v="0"/>
    <n v="4"/>
    <n v="550021306"/>
    <d v="2019-05-17T00:00:00"/>
    <d v="2024-01-30T00:00:00"/>
    <n v="0"/>
    <n v="1"/>
    <n v="2"/>
    <n v="30"/>
    <n v="2"/>
    <n v="22490513"/>
    <n v="24960000"/>
    <n v="95202"/>
    <n v="3660"/>
    <n v="91415"/>
    <n v="0"/>
    <n v="0"/>
    <n v="0"/>
    <m/>
    <n v="0"/>
    <n v="0"/>
    <n v="0"/>
    <m/>
    <m/>
    <d v="2021-03-30T00:00:00"/>
    <n v="1"/>
    <s v="O"/>
    <n v="1"/>
    <n v="30"/>
    <n v="0"/>
    <m/>
    <m/>
    <m/>
    <m/>
    <m/>
    <m/>
    <n v="1"/>
    <n v="1"/>
    <m/>
    <m/>
    <n v="10151"/>
    <s v="CREDITOS DE CONSUMO"/>
    <n v="0"/>
    <n v="0"/>
    <n v="890480123"/>
    <s v="UNIVERSIDAD DE CARTAGENA"/>
    <n v="5"/>
    <m/>
    <m/>
    <m/>
    <m/>
    <n v="2"/>
    <n v="7"/>
    <n v="2"/>
  </r>
  <r>
    <n v="265004"/>
    <s v="C"/>
    <n v="19368896"/>
    <x v="0"/>
    <n v="4"/>
    <n v="550022316"/>
    <d v="2019-08-31T00:00:00"/>
    <d v="2024-01-30T00:00:00"/>
    <n v="0"/>
    <n v="1"/>
    <n v="2"/>
    <n v="30"/>
    <n v="2"/>
    <n v="22490513"/>
    <n v="24960000"/>
    <n v="310453"/>
    <n v="11935"/>
    <n v="298106"/>
    <n v="0"/>
    <n v="0"/>
    <n v="0"/>
    <m/>
    <n v="0"/>
    <n v="0"/>
    <n v="0"/>
    <m/>
    <m/>
    <d v="2021-03-30T00:00:00"/>
    <n v="1"/>
    <s v="O"/>
    <n v="1"/>
    <n v="30"/>
    <n v="0"/>
    <m/>
    <m/>
    <m/>
    <m/>
    <m/>
    <m/>
    <n v="1"/>
    <n v="1"/>
    <m/>
    <m/>
    <n v="33102"/>
    <s v="CREDITOS DE CONSUMO"/>
    <n v="0"/>
    <n v="0"/>
    <n v="890480123"/>
    <s v="UNIVERSIDAD DE CARTAGENA"/>
    <n v="5"/>
    <m/>
    <m/>
    <m/>
    <m/>
    <n v="2"/>
    <n v="7"/>
    <n v="2"/>
  </r>
  <r>
    <n v="74899"/>
    <s v="C"/>
    <n v="19368896"/>
    <x v="0"/>
    <n v="4"/>
    <n v="550023120"/>
    <d v="2019-11-22T00:00:00"/>
    <d v="2024-01-30T00:00:00"/>
    <n v="0"/>
    <n v="1"/>
    <n v="2"/>
    <n v="30"/>
    <n v="2"/>
    <n v="22490513"/>
    <n v="24960000"/>
    <n v="87744"/>
    <n v="3373"/>
    <n v="84255"/>
    <n v="0"/>
    <n v="0"/>
    <n v="0"/>
    <m/>
    <n v="0"/>
    <n v="0"/>
    <n v="0"/>
    <m/>
    <m/>
    <d v="2021-03-30T00:00:00"/>
    <n v="1"/>
    <s v="O"/>
    <n v="1"/>
    <n v="30"/>
    <n v="0"/>
    <m/>
    <m/>
    <m/>
    <m/>
    <m/>
    <m/>
    <n v="1"/>
    <n v="1"/>
    <m/>
    <m/>
    <n v="9356"/>
    <s v="CREDITOS DE CONSUMO"/>
    <n v="0"/>
    <n v="0"/>
    <n v="890480123"/>
    <s v="UNIVERSIDAD DE CARTAGENA"/>
    <n v="5"/>
    <m/>
    <m/>
    <m/>
    <m/>
    <n v="2"/>
    <n v="7"/>
    <n v="2"/>
  </r>
  <r>
    <n v="44726"/>
    <s v="C"/>
    <n v="19368896"/>
    <x v="0"/>
    <n v="4"/>
    <n v="550023171"/>
    <d v="2019-11-29T00:00:00"/>
    <d v="2024-01-30T00:00:00"/>
    <n v="0"/>
    <n v="1"/>
    <n v="2"/>
    <n v="30"/>
    <n v="2"/>
    <n v="22490513"/>
    <n v="24960000"/>
    <n v="52396"/>
    <n v="2014"/>
    <n v="50313"/>
    <n v="0"/>
    <n v="0"/>
    <n v="0"/>
    <m/>
    <n v="0"/>
    <n v="0"/>
    <n v="0"/>
    <m/>
    <m/>
    <d v="2021-03-30T00:00:00"/>
    <n v="1"/>
    <s v="O"/>
    <n v="1"/>
    <n v="30"/>
    <n v="0"/>
    <m/>
    <m/>
    <m/>
    <m/>
    <m/>
    <m/>
    <n v="1"/>
    <n v="1"/>
    <m/>
    <m/>
    <n v="5587"/>
    <s v="CREDITOS DE CONSUMO"/>
    <n v="0"/>
    <n v="0"/>
    <n v="890480123"/>
    <s v="UNIVERSIDAD DE CARTAGENA"/>
    <n v="5"/>
    <m/>
    <m/>
    <m/>
    <m/>
    <n v="2"/>
    <n v="7"/>
    <n v="2"/>
  </r>
  <r>
    <n v="56878"/>
    <s v="C"/>
    <n v="19368896"/>
    <x v="0"/>
    <n v="4"/>
    <n v="550023173"/>
    <d v="2019-12-01T00:00:00"/>
    <d v="2024-01-30T00:00:00"/>
    <n v="0"/>
    <n v="1"/>
    <n v="2"/>
    <n v="30"/>
    <n v="2"/>
    <n v="22490513"/>
    <n v="24960000"/>
    <n v="66634"/>
    <n v="2562"/>
    <n v="63983"/>
    <n v="0"/>
    <n v="0"/>
    <n v="0"/>
    <m/>
    <n v="0"/>
    <n v="0"/>
    <n v="0"/>
    <m/>
    <m/>
    <d v="2021-03-30T00:00:00"/>
    <n v="1"/>
    <s v="O"/>
    <n v="1"/>
    <n v="30"/>
    <n v="0"/>
    <m/>
    <m/>
    <m/>
    <m/>
    <m/>
    <m/>
    <n v="1"/>
    <n v="1"/>
    <m/>
    <m/>
    <n v="7105"/>
    <s v="CREDITOS DE CONSUMO"/>
    <n v="0"/>
    <n v="0"/>
    <n v="890480123"/>
    <s v="UNIVERSIDAD DE CARTAGENA"/>
    <n v="5"/>
    <m/>
    <m/>
    <m/>
    <m/>
    <n v="2"/>
    <n v="7"/>
    <n v="2"/>
  </r>
  <r>
    <n v="92075"/>
    <s v="C"/>
    <n v="19368896"/>
    <x v="0"/>
    <n v="4"/>
    <n v="550023174"/>
    <d v="2019-12-01T00:00:00"/>
    <d v="2024-01-30T00:00:00"/>
    <n v="0"/>
    <n v="1"/>
    <n v="2"/>
    <n v="30"/>
    <n v="2"/>
    <n v="22490513"/>
    <n v="24960000"/>
    <n v="107866"/>
    <n v="4147"/>
    <n v="103576"/>
    <n v="0"/>
    <n v="0"/>
    <n v="0"/>
    <m/>
    <n v="0"/>
    <n v="0"/>
    <n v="0"/>
    <m/>
    <m/>
    <d v="2021-03-30T00:00:00"/>
    <n v="1"/>
    <s v="O"/>
    <n v="1"/>
    <n v="30"/>
    <n v="0"/>
    <m/>
    <m/>
    <m/>
    <m/>
    <m/>
    <m/>
    <n v="1"/>
    <n v="1"/>
    <m/>
    <m/>
    <n v="11501"/>
    <s v="CREDITOS DE CONSUMO"/>
    <n v="0"/>
    <n v="0"/>
    <n v="890480123"/>
    <s v="UNIVERSIDAD DE CARTAGENA"/>
    <n v="5"/>
    <m/>
    <m/>
    <m/>
    <m/>
    <n v="2"/>
    <n v="7"/>
    <n v="2"/>
  </r>
  <r>
    <n v="62417"/>
    <s v="C"/>
    <n v="19368896"/>
    <x v="0"/>
    <n v="4"/>
    <n v="550023189"/>
    <d v="2019-12-03T00:00:00"/>
    <d v="2024-01-30T00:00:00"/>
    <n v="0"/>
    <n v="1"/>
    <n v="2"/>
    <n v="30"/>
    <n v="2"/>
    <n v="22490513"/>
    <n v="24960000"/>
    <n v="73123"/>
    <n v="2811"/>
    <n v="70214"/>
    <n v="0"/>
    <n v="0"/>
    <n v="0"/>
    <m/>
    <n v="0"/>
    <n v="0"/>
    <n v="0"/>
    <m/>
    <m/>
    <d v="2021-03-30T00:00:00"/>
    <n v="1"/>
    <s v="O"/>
    <n v="1"/>
    <n v="30"/>
    <n v="0"/>
    <m/>
    <m/>
    <m/>
    <m/>
    <m/>
    <m/>
    <n v="1"/>
    <n v="1"/>
    <m/>
    <m/>
    <n v="7797"/>
    <s v="CREDITOS DE CONSUMO"/>
    <n v="0"/>
    <n v="0"/>
    <n v="890480123"/>
    <s v="UNIVERSIDAD DE CARTAGENA"/>
    <n v="5"/>
    <m/>
    <m/>
    <m/>
    <m/>
    <n v="2"/>
    <n v="7"/>
    <n v="2"/>
  </r>
  <r>
    <n v="31267"/>
    <s v="C"/>
    <n v="19368896"/>
    <x v="0"/>
    <n v="4"/>
    <n v="550023195"/>
    <d v="2019-12-04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31267"/>
    <s v="C"/>
    <n v="19368896"/>
    <x v="0"/>
    <n v="4"/>
    <n v="550023230"/>
    <d v="2019-12-08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68055"/>
    <s v="C"/>
    <n v="19368896"/>
    <x v="0"/>
    <n v="4"/>
    <n v="550023287"/>
    <d v="2019-12-21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44919"/>
    <s v="C"/>
    <n v="19368896"/>
    <x v="0"/>
    <n v="4"/>
    <n v="550023296"/>
    <d v="2019-12-23T00:00:00"/>
    <d v="2024-01-30T00:00:00"/>
    <n v="0"/>
    <n v="1"/>
    <n v="2"/>
    <n v="30"/>
    <n v="2"/>
    <n v="22490513"/>
    <n v="24960000"/>
    <n v="52623"/>
    <n v="2023"/>
    <n v="50530"/>
    <n v="0"/>
    <n v="0"/>
    <n v="0"/>
    <m/>
    <n v="0"/>
    <n v="0"/>
    <n v="0"/>
    <m/>
    <m/>
    <d v="2021-03-30T00:00:00"/>
    <n v="1"/>
    <s v="O"/>
    <n v="1"/>
    <n v="30"/>
    <n v="0"/>
    <m/>
    <m/>
    <m/>
    <m/>
    <m/>
    <m/>
    <n v="1"/>
    <n v="1"/>
    <m/>
    <m/>
    <n v="5611"/>
    <s v="CREDITOS DE CONSUMO"/>
    <n v="0"/>
    <n v="0"/>
    <n v="890480123"/>
    <s v="UNIVERSIDAD DE CARTAGENA"/>
    <n v="5"/>
    <m/>
    <m/>
    <m/>
    <m/>
    <n v="2"/>
    <n v="7"/>
    <n v="2"/>
  </r>
  <r>
    <n v="8398"/>
    <s v="C"/>
    <n v="19368896"/>
    <x v="0"/>
    <n v="4"/>
    <n v="550023299"/>
    <d v="2019-12-23T00:00:00"/>
    <d v="2024-01-30T00:00:00"/>
    <n v="0"/>
    <n v="1"/>
    <n v="2"/>
    <n v="30"/>
    <n v="2"/>
    <n v="22490513"/>
    <n v="24960000"/>
    <n v="9838"/>
    <n v="378"/>
    <n v="9447"/>
    <n v="0"/>
    <n v="0"/>
    <n v="0"/>
    <m/>
    <n v="0"/>
    <n v="0"/>
    <n v="0"/>
    <m/>
    <m/>
    <d v="2021-03-30T00:00:00"/>
    <n v="1"/>
    <s v="O"/>
    <n v="1"/>
    <n v="30"/>
    <n v="0"/>
    <m/>
    <m/>
    <m/>
    <m/>
    <m/>
    <m/>
    <n v="1"/>
    <n v="1"/>
    <m/>
    <m/>
    <n v="1049"/>
    <s v="CREDITOS DE CONSUMO"/>
    <n v="0"/>
    <n v="0"/>
    <n v="890480123"/>
    <s v="UNIVERSIDAD DE CARTAGENA"/>
    <n v="5"/>
    <m/>
    <m/>
    <m/>
    <m/>
    <n v="2"/>
    <n v="7"/>
    <n v="2"/>
  </r>
  <r>
    <n v="20999"/>
    <s v="C"/>
    <n v="19368896"/>
    <x v="0"/>
    <n v="4"/>
    <n v="550023301"/>
    <d v="2019-12-24T00:00:00"/>
    <d v="2024-01-30T00:00:00"/>
    <n v="0"/>
    <n v="1"/>
    <n v="2"/>
    <n v="30"/>
    <n v="2"/>
    <n v="22490513"/>
    <n v="24960000"/>
    <n v="24601"/>
    <n v="946"/>
    <n v="23622"/>
    <n v="0"/>
    <n v="0"/>
    <n v="0"/>
    <m/>
    <n v="0"/>
    <n v="0"/>
    <n v="0"/>
    <m/>
    <m/>
    <d v="2021-03-30T00:00:00"/>
    <n v="1"/>
    <s v="O"/>
    <n v="1"/>
    <n v="30"/>
    <n v="0"/>
    <m/>
    <m/>
    <m/>
    <m/>
    <m/>
    <m/>
    <n v="1"/>
    <n v="1"/>
    <m/>
    <m/>
    <n v="2623"/>
    <s v="CREDITOS DE CONSUMO"/>
    <n v="0"/>
    <n v="0"/>
    <n v="890480123"/>
    <s v="UNIVERSIDAD DE CARTAGENA"/>
    <n v="5"/>
    <m/>
    <m/>
    <m/>
    <m/>
    <n v="2"/>
    <n v="7"/>
    <n v="2"/>
  </r>
  <r>
    <n v="34818"/>
    <s v="C"/>
    <n v="19368896"/>
    <x v="0"/>
    <n v="4"/>
    <n v="550023305"/>
    <d v="2019-12-25T00:00:00"/>
    <d v="2024-01-30T00:00:00"/>
    <n v="0"/>
    <n v="1"/>
    <n v="2"/>
    <n v="30"/>
    <n v="2"/>
    <n v="22490513"/>
    <n v="24960000"/>
    <n v="40790"/>
    <n v="1568"/>
    <n v="39167"/>
    <n v="0"/>
    <n v="0"/>
    <n v="0"/>
    <m/>
    <n v="0"/>
    <n v="0"/>
    <n v="0"/>
    <m/>
    <m/>
    <d v="2021-03-30T00:00:00"/>
    <n v="1"/>
    <s v="O"/>
    <n v="1"/>
    <n v="30"/>
    <n v="0"/>
    <m/>
    <m/>
    <m/>
    <m/>
    <m/>
    <m/>
    <n v="1"/>
    <n v="1"/>
    <m/>
    <m/>
    <n v="4349"/>
    <s v="CREDITOS DE CONSUMO"/>
    <n v="0"/>
    <n v="0"/>
    <n v="890480123"/>
    <s v="UNIVERSIDAD DE CARTAGENA"/>
    <n v="5"/>
    <m/>
    <m/>
    <m/>
    <m/>
    <n v="2"/>
    <n v="7"/>
    <n v="2"/>
  </r>
  <r>
    <n v="68055"/>
    <s v="C"/>
    <n v="19368896"/>
    <x v="0"/>
    <n v="4"/>
    <n v="550023306"/>
    <d v="2019-12-25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55945"/>
    <s v="C"/>
    <n v="19368896"/>
    <x v="0"/>
    <n v="4"/>
    <n v="550023348"/>
    <d v="2020-01-03T00:00:00"/>
    <d v="2024-01-30T00:00:00"/>
    <n v="0"/>
    <n v="1"/>
    <n v="2"/>
    <n v="30"/>
    <n v="2"/>
    <n v="22490513"/>
    <n v="24960000"/>
    <n v="65541"/>
    <n v="2520"/>
    <n v="62933"/>
    <n v="0"/>
    <n v="0"/>
    <n v="0"/>
    <m/>
    <n v="0"/>
    <n v="0"/>
    <n v="0"/>
    <m/>
    <m/>
    <d v="2021-03-30T00:00:00"/>
    <n v="1"/>
    <s v="O"/>
    <n v="1"/>
    <n v="30"/>
    <n v="0"/>
    <m/>
    <m/>
    <m/>
    <m/>
    <m/>
    <m/>
    <n v="1"/>
    <n v="1"/>
    <m/>
    <m/>
    <n v="6988"/>
    <s v="CREDITOS DE CONSUMO"/>
    <n v="0"/>
    <n v="0"/>
    <n v="890480123"/>
    <s v="UNIVERSIDAD DE CARTAGENA"/>
    <n v="5"/>
    <m/>
    <m/>
    <m/>
    <m/>
    <n v="2"/>
    <n v="7"/>
    <n v="2"/>
  </r>
  <r>
    <n v="35878"/>
    <s v="C"/>
    <n v="19368896"/>
    <x v="0"/>
    <n v="4"/>
    <n v="550023559"/>
    <d v="2020-02-15T00:00:00"/>
    <d v="2024-01-30T00:00:00"/>
    <n v="0"/>
    <n v="1"/>
    <n v="2"/>
    <n v="30"/>
    <n v="2"/>
    <n v="22490513"/>
    <n v="24960000"/>
    <n v="42032"/>
    <n v="1616"/>
    <n v="40360"/>
    <n v="0"/>
    <n v="0"/>
    <n v="0"/>
    <m/>
    <n v="0"/>
    <n v="0"/>
    <n v="0"/>
    <m/>
    <m/>
    <d v="2021-03-30T00:00:00"/>
    <n v="1"/>
    <s v="O"/>
    <n v="1"/>
    <n v="30"/>
    <n v="0"/>
    <m/>
    <m/>
    <m/>
    <m/>
    <m/>
    <m/>
    <n v="1"/>
    <n v="1"/>
    <m/>
    <m/>
    <n v="4482"/>
    <s v="CREDITOS DE CONSUMO"/>
    <n v="0"/>
    <n v="0"/>
    <n v="890480123"/>
    <s v="UNIVERSIDAD DE CARTAGENA"/>
    <n v="5"/>
    <m/>
    <m/>
    <m/>
    <m/>
    <n v="2"/>
    <n v="7"/>
    <n v="2"/>
  </r>
  <r>
    <n v="12773"/>
    <s v="C"/>
    <n v="19368896"/>
    <x v="0"/>
    <n v="4"/>
    <n v="550023598"/>
    <d v="2020-02-23T00:00:00"/>
    <d v="2024-01-30T00:00:00"/>
    <n v="0"/>
    <n v="1"/>
    <n v="2"/>
    <n v="30"/>
    <n v="2"/>
    <n v="22490513"/>
    <n v="24960000"/>
    <n v="14964"/>
    <n v="575"/>
    <n v="14369"/>
    <n v="0"/>
    <n v="0"/>
    <n v="0"/>
    <m/>
    <n v="0"/>
    <n v="0"/>
    <n v="0"/>
    <m/>
    <m/>
    <d v="2021-03-30T00:00:00"/>
    <n v="1"/>
    <s v="O"/>
    <n v="1"/>
    <n v="30"/>
    <n v="0"/>
    <m/>
    <m/>
    <m/>
    <m/>
    <m/>
    <m/>
    <n v="1"/>
    <n v="1"/>
    <m/>
    <m/>
    <n v="1596"/>
    <s v="CREDITOS DE CONSUMO"/>
    <n v="0"/>
    <n v="0"/>
    <n v="890480123"/>
    <s v="UNIVERSIDAD DE CARTAGENA"/>
    <n v="5"/>
    <m/>
    <m/>
    <m/>
    <m/>
    <n v="2"/>
    <n v="7"/>
    <n v="2"/>
  </r>
  <r>
    <n v="15639"/>
    <s v="C"/>
    <n v="19368896"/>
    <x v="0"/>
    <n v="4"/>
    <n v="550023601"/>
    <d v="2020-02-23T00:00:00"/>
    <d v="2024-01-30T00:00:00"/>
    <n v="0"/>
    <n v="1"/>
    <n v="2"/>
    <n v="30"/>
    <n v="2"/>
    <n v="22490513"/>
    <n v="24960000"/>
    <n v="18321"/>
    <n v="704"/>
    <n v="17593"/>
    <n v="0"/>
    <n v="0"/>
    <n v="0"/>
    <m/>
    <n v="0"/>
    <n v="0"/>
    <n v="0"/>
    <m/>
    <m/>
    <d v="2021-03-30T00:00:00"/>
    <n v="1"/>
    <s v="O"/>
    <n v="1"/>
    <n v="30"/>
    <n v="0"/>
    <m/>
    <m/>
    <m/>
    <m/>
    <m/>
    <m/>
    <n v="1"/>
    <n v="1"/>
    <m/>
    <m/>
    <n v="1954"/>
    <s v="CREDITOS DE CONSUMO"/>
    <n v="0"/>
    <n v="0"/>
    <n v="890480123"/>
    <s v="UNIVERSIDAD DE CARTAGENA"/>
    <n v="5"/>
    <m/>
    <m/>
    <m/>
    <m/>
    <n v="2"/>
    <n v="7"/>
    <n v="2"/>
  </r>
  <r>
    <n v="13633"/>
    <s v="C"/>
    <n v="19368896"/>
    <x v="0"/>
    <n v="4"/>
    <n v="550023603"/>
    <d v="2020-02-23T00:00:00"/>
    <d v="2024-01-30T00:00:00"/>
    <n v="0"/>
    <n v="1"/>
    <n v="2"/>
    <n v="30"/>
    <n v="2"/>
    <n v="22490513"/>
    <n v="24960000"/>
    <n v="15972"/>
    <n v="614"/>
    <n v="15336"/>
    <n v="0"/>
    <n v="0"/>
    <n v="0"/>
    <m/>
    <n v="0"/>
    <n v="0"/>
    <n v="0"/>
    <m/>
    <m/>
    <d v="2021-03-30T00:00:00"/>
    <n v="1"/>
    <s v="O"/>
    <n v="1"/>
    <n v="30"/>
    <n v="0"/>
    <m/>
    <m/>
    <m/>
    <m/>
    <m/>
    <m/>
    <n v="1"/>
    <n v="1"/>
    <m/>
    <m/>
    <n v="1703"/>
    <s v="CREDITOS DE CONSUMO"/>
    <n v="0"/>
    <n v="0"/>
    <n v="890480123"/>
    <s v="UNIVERSIDAD DE CARTAGENA"/>
    <n v="5"/>
    <m/>
    <m/>
    <m/>
    <m/>
    <n v="2"/>
    <n v="7"/>
    <n v="2"/>
  </r>
  <r>
    <n v="14350"/>
    <s v="C"/>
    <n v="19368896"/>
    <x v="0"/>
    <n v="4"/>
    <n v="550023604"/>
    <d v="2020-02-23T00:00:00"/>
    <d v="2024-01-30T00:00:00"/>
    <n v="0"/>
    <n v="1"/>
    <n v="2"/>
    <n v="30"/>
    <n v="2"/>
    <n v="22490513"/>
    <n v="24960000"/>
    <n v="16810"/>
    <n v="646"/>
    <n v="16142"/>
    <n v="0"/>
    <n v="0"/>
    <n v="0"/>
    <m/>
    <n v="0"/>
    <n v="0"/>
    <n v="0"/>
    <m/>
    <m/>
    <d v="2021-03-30T00:00:00"/>
    <n v="1"/>
    <s v="O"/>
    <n v="1"/>
    <n v="30"/>
    <n v="0"/>
    <m/>
    <m/>
    <m/>
    <m/>
    <m/>
    <m/>
    <n v="1"/>
    <n v="1"/>
    <m/>
    <m/>
    <n v="1792"/>
    <s v="CREDITOS DE CONSUMO"/>
    <n v="0"/>
    <n v="0"/>
    <n v="890480123"/>
    <s v="UNIVERSIDAD DE CARTAGENA"/>
    <n v="5"/>
    <m/>
    <m/>
    <m/>
    <m/>
    <n v="2"/>
    <n v="7"/>
    <n v="2"/>
  </r>
  <r>
    <n v="35871"/>
    <s v="C"/>
    <n v="19368896"/>
    <x v="0"/>
    <n v="4"/>
    <n v="550023609"/>
    <d v="2020-02-24T00:00:00"/>
    <d v="2024-01-30T00:00:00"/>
    <n v="0"/>
    <n v="1"/>
    <n v="2"/>
    <n v="30"/>
    <n v="2"/>
    <n v="22490513"/>
    <n v="24960000"/>
    <n v="42024"/>
    <n v="1616"/>
    <n v="40352"/>
    <n v="0"/>
    <n v="0"/>
    <n v="0"/>
    <m/>
    <n v="0"/>
    <n v="0"/>
    <n v="0"/>
    <m/>
    <m/>
    <d v="2021-03-30T00:00:00"/>
    <n v="1"/>
    <s v="O"/>
    <n v="1"/>
    <n v="30"/>
    <n v="0"/>
    <m/>
    <m/>
    <m/>
    <m/>
    <m/>
    <m/>
    <n v="1"/>
    <n v="1"/>
    <m/>
    <m/>
    <n v="4481"/>
    <s v="CREDITOS DE CONSUMO"/>
    <n v="0"/>
    <n v="0"/>
    <n v="890480123"/>
    <s v="UNIVERSIDAD DE CARTAGENA"/>
    <n v="5"/>
    <m/>
    <m/>
    <m/>
    <m/>
    <n v="2"/>
    <n v="7"/>
    <n v="2"/>
  </r>
  <r>
    <n v="21546"/>
    <s v="C"/>
    <n v="19368896"/>
    <x v="0"/>
    <n v="4"/>
    <n v="550023637"/>
    <d v="2020-02-29T00:00:00"/>
    <d v="2024-01-30T00:00:00"/>
    <n v="0"/>
    <n v="1"/>
    <n v="2"/>
    <n v="30"/>
    <n v="2"/>
    <n v="22490513"/>
    <n v="24960000"/>
    <n v="25240"/>
    <n v="970"/>
    <n v="24237"/>
    <n v="0"/>
    <n v="0"/>
    <n v="0"/>
    <m/>
    <n v="0"/>
    <n v="0"/>
    <n v="0"/>
    <m/>
    <m/>
    <d v="2021-03-30T00:00:00"/>
    <n v="1"/>
    <s v="O"/>
    <n v="1"/>
    <n v="30"/>
    <n v="0"/>
    <m/>
    <m/>
    <m/>
    <m/>
    <m/>
    <m/>
    <n v="1"/>
    <n v="1"/>
    <m/>
    <m/>
    <n v="2691"/>
    <s v="CREDITOS DE CONSUMO"/>
    <n v="0"/>
    <n v="0"/>
    <n v="890480123"/>
    <s v="UNIVERSIDAD DE CARTAGENA"/>
    <n v="5"/>
    <m/>
    <m/>
    <m/>
    <m/>
    <n v="2"/>
    <n v="7"/>
    <n v="2"/>
  </r>
  <r>
    <n v="17858"/>
    <s v="C"/>
    <n v="19368896"/>
    <x v="0"/>
    <n v="4"/>
    <n v="550023655"/>
    <d v="2020-03-02T00:00:00"/>
    <d v="2024-01-30T00:00:00"/>
    <n v="0"/>
    <n v="1"/>
    <n v="2"/>
    <n v="30"/>
    <n v="2"/>
    <n v="22490513"/>
    <n v="24960000"/>
    <n v="20921"/>
    <n v="804"/>
    <n v="20089"/>
    <n v="0"/>
    <n v="0"/>
    <n v="0"/>
    <m/>
    <n v="0"/>
    <n v="0"/>
    <n v="0"/>
    <m/>
    <m/>
    <d v="2021-03-30T00:00:00"/>
    <n v="1"/>
    <s v="O"/>
    <n v="1"/>
    <n v="30"/>
    <n v="0"/>
    <m/>
    <m/>
    <m/>
    <m/>
    <m/>
    <m/>
    <n v="1"/>
    <n v="1"/>
    <m/>
    <m/>
    <n v="2231"/>
    <s v="CREDITOS DE CONSUMO"/>
    <n v="0"/>
    <n v="0"/>
    <n v="890480123"/>
    <s v="UNIVERSIDAD DE CARTAGENA"/>
    <n v="5"/>
    <m/>
    <m/>
    <m/>
    <m/>
    <n v="2"/>
    <n v="7"/>
    <n v="2"/>
  </r>
  <r>
    <n v="26112"/>
    <s v="C"/>
    <n v="19368896"/>
    <x v="0"/>
    <n v="4"/>
    <n v="550024387"/>
    <d v="2020-09-13T00:00:00"/>
    <d v="2024-01-30T00:00:00"/>
    <n v="0"/>
    <n v="1"/>
    <n v="2"/>
    <n v="30"/>
    <n v="2"/>
    <n v="22490513"/>
    <n v="24960000"/>
    <n v="30591"/>
    <n v="1176"/>
    <n v="29374"/>
    <n v="0"/>
    <n v="0"/>
    <n v="0"/>
    <m/>
    <n v="0"/>
    <n v="0"/>
    <n v="0"/>
    <m/>
    <m/>
    <d v="2021-03-30T00:00:00"/>
    <n v="1"/>
    <s v="O"/>
    <n v="1"/>
    <n v="30"/>
    <n v="0"/>
    <m/>
    <m/>
    <m/>
    <m/>
    <m/>
    <m/>
    <n v="1"/>
    <n v="1"/>
    <m/>
    <m/>
    <n v="3262"/>
    <s v="CREDITOS DE CONSUMO"/>
    <n v="0"/>
    <n v="0"/>
    <n v="890480123"/>
    <s v="UNIVERSIDAD DE CARTAGENA"/>
    <n v="5"/>
    <m/>
    <m/>
    <m/>
    <m/>
    <n v="2"/>
    <n v="7"/>
    <n v="2"/>
  </r>
  <r>
    <n v="91637"/>
    <s v="C"/>
    <n v="19368896"/>
    <x v="0"/>
    <n v="4"/>
    <n v="550024425"/>
    <d v="2020-09-23T00:00:00"/>
    <d v="2024-01-30T00:00:00"/>
    <n v="0"/>
    <n v="1"/>
    <n v="2"/>
    <n v="30"/>
    <n v="2"/>
    <n v="22490513"/>
    <n v="24960000"/>
    <n v="107353"/>
    <n v="4127"/>
    <n v="103083"/>
    <n v="0"/>
    <n v="0"/>
    <n v="0"/>
    <m/>
    <n v="0"/>
    <n v="0"/>
    <n v="0"/>
    <m/>
    <m/>
    <d v="2021-03-30T00:00:00"/>
    <n v="1"/>
    <s v="O"/>
    <n v="1"/>
    <n v="30"/>
    <n v="0"/>
    <m/>
    <m/>
    <m/>
    <m/>
    <m/>
    <m/>
    <n v="1"/>
    <n v="1"/>
    <m/>
    <m/>
    <n v="11446"/>
    <s v="CREDITOS DE CONSUMO"/>
    <n v="0"/>
    <n v="0"/>
    <n v="890480123"/>
    <s v="UNIVERSIDAD DE CARTAGENA"/>
    <n v="5"/>
    <m/>
    <m/>
    <m/>
    <m/>
    <n v="2"/>
    <n v="7"/>
    <n v="2"/>
  </r>
  <r>
    <n v="40"/>
    <s v="C"/>
    <n v="19368896"/>
    <x v="0"/>
    <n v="4"/>
    <n v="550024729"/>
    <d v="2020-10-31T00:00:00"/>
    <d v="2021-03-31T00:00:00"/>
    <n v="0"/>
    <n v="1"/>
    <n v="0"/>
    <n v="30"/>
    <n v="2"/>
    <n v="0"/>
    <n v="0"/>
    <n v="4689"/>
    <n v="4689"/>
    <n v="45"/>
    <n v="0"/>
    <n v="0"/>
    <n v="0"/>
    <m/>
    <n v="0"/>
    <n v="0"/>
    <n v="0"/>
    <m/>
    <m/>
    <d v="2021-02-26T00:00:00"/>
    <n v="1"/>
    <s v="O"/>
    <n v="1"/>
    <n v="30"/>
    <n v="0"/>
    <m/>
    <m/>
    <m/>
    <m/>
    <m/>
    <m/>
    <n v="1"/>
    <n v="1"/>
    <m/>
    <m/>
    <n v="5"/>
    <s v="CREDITOS DE CONSUMO"/>
    <n v="0"/>
    <n v="0"/>
    <n v="890480123"/>
    <s v="UNIVERSIDAD DE CARTAGENA"/>
    <n v="5"/>
    <m/>
    <m/>
    <m/>
    <m/>
    <n v="2"/>
    <n v="7"/>
    <n v="2"/>
  </r>
  <r>
    <n v="47438"/>
    <s v="C"/>
    <n v="19368896"/>
    <x v="0"/>
    <n v="4"/>
    <n v="550024862"/>
    <d v="2020-11-22T00:00:00"/>
    <d v="2023-12-30T00:00:00"/>
    <n v="0"/>
    <n v="1"/>
    <n v="3"/>
    <n v="30"/>
    <n v="2"/>
    <n v="22490513"/>
    <n v="24960000"/>
    <n v="56800"/>
    <n v="2184"/>
    <n v="53364"/>
    <n v="0"/>
    <n v="0"/>
    <n v="0"/>
    <m/>
    <n v="0"/>
    <n v="0"/>
    <n v="0"/>
    <m/>
    <m/>
    <d v="2021-03-30T00:00:00"/>
    <n v="1"/>
    <s v="O"/>
    <n v="1"/>
    <n v="30"/>
    <n v="0"/>
    <m/>
    <m/>
    <m/>
    <m/>
    <m/>
    <m/>
    <n v="1"/>
    <n v="1"/>
    <m/>
    <m/>
    <n v="5926"/>
    <s v="CREDITOS DE CONSUMO"/>
    <n v="0"/>
    <n v="0"/>
    <n v="890480123"/>
    <s v="UNIVERSIDAD DE CARTAGENA"/>
    <n v="5"/>
    <m/>
    <m/>
    <m/>
    <m/>
    <n v="2"/>
    <n v="7"/>
    <n v="2"/>
  </r>
  <r>
    <n v="502072"/>
    <s v="C"/>
    <n v="19368896"/>
    <x v="0"/>
    <n v="4"/>
    <n v="550024879"/>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502072"/>
    <s v="C"/>
    <n v="19368896"/>
    <x v="0"/>
    <n v="4"/>
    <n v="550024880"/>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334713"/>
    <s v="C"/>
    <n v="19368896"/>
    <x v="0"/>
    <n v="4"/>
    <n v="550024881"/>
    <d v="2020-11-30T00:00:00"/>
    <d v="2024-01-30T00:00:00"/>
    <n v="0"/>
    <n v="1"/>
    <n v="2"/>
    <n v="30"/>
    <n v="2"/>
    <n v="22490513"/>
    <n v="24960000"/>
    <n v="392119"/>
    <n v="15075"/>
    <n v="376522"/>
    <n v="0"/>
    <n v="0"/>
    <n v="0"/>
    <m/>
    <n v="0"/>
    <n v="0"/>
    <n v="0"/>
    <m/>
    <m/>
    <d v="2021-03-30T00:00:00"/>
    <n v="1"/>
    <s v="O"/>
    <n v="1"/>
    <n v="30"/>
    <n v="0"/>
    <m/>
    <m/>
    <m/>
    <m/>
    <m/>
    <m/>
    <n v="1"/>
    <n v="1"/>
    <m/>
    <m/>
    <n v="41809"/>
    <s v="CREDITOS DE CONSUMO"/>
    <n v="0"/>
    <n v="0"/>
    <n v="890480123"/>
    <s v="UNIVERSIDAD DE CARTAGENA"/>
    <n v="5"/>
    <m/>
    <m/>
    <m/>
    <m/>
    <n v="2"/>
    <n v="7"/>
    <n v="2"/>
  </r>
  <r>
    <n v="40834"/>
    <s v="C"/>
    <n v="19368896"/>
    <x v="0"/>
    <n v="4"/>
    <n v="550024882"/>
    <d v="2020-11-30T00:00:00"/>
    <d v="2023-11-30T00:00:00"/>
    <n v="0"/>
    <n v="1"/>
    <n v="4"/>
    <n v="30"/>
    <n v="2"/>
    <n v="22490513"/>
    <n v="24960000"/>
    <n v="50000"/>
    <n v="1922"/>
    <n v="45935"/>
    <n v="0"/>
    <n v="0"/>
    <n v="0"/>
    <m/>
    <n v="0"/>
    <n v="0"/>
    <n v="0"/>
    <m/>
    <m/>
    <d v="2021-03-30T00:00:00"/>
    <n v="1"/>
    <s v="O"/>
    <n v="1"/>
    <n v="30"/>
    <n v="0"/>
    <m/>
    <m/>
    <m/>
    <m/>
    <m/>
    <m/>
    <n v="1"/>
    <n v="1"/>
    <m/>
    <m/>
    <n v="5101"/>
    <s v="CREDITOS DE CONSUMO"/>
    <n v="0"/>
    <n v="0"/>
    <n v="890480123"/>
    <s v="UNIVERSIDAD DE CARTAGENA"/>
    <n v="5"/>
    <m/>
    <m/>
    <m/>
    <m/>
    <n v="2"/>
    <n v="7"/>
    <n v="2"/>
  </r>
  <r>
    <n v="71900"/>
    <s v="C"/>
    <n v="19368896"/>
    <x v="0"/>
    <n v="4"/>
    <n v="550025194"/>
    <d v="2021-01-16T00:00:00"/>
    <d v="2024-02-28T00:00:00"/>
    <n v="0"/>
    <n v="1"/>
    <n v="1"/>
    <n v="30"/>
    <n v="2"/>
    <n v="22490513"/>
    <n v="24960000"/>
    <n v="84115"/>
    <n v="3234"/>
    <n v="80881"/>
    <n v="1530"/>
    <n v="0"/>
    <n v="0"/>
    <m/>
    <n v="0"/>
    <n v="0"/>
    <n v="0"/>
    <m/>
    <m/>
    <d v="2021-02-26T00:00:00"/>
    <n v="1"/>
    <s v="O"/>
    <n v="1"/>
    <n v="30"/>
    <n v="0"/>
    <m/>
    <m/>
    <m/>
    <m/>
    <m/>
    <m/>
    <n v="1"/>
    <n v="1"/>
    <m/>
    <m/>
    <n v="8981"/>
    <s v="CREDITOS DE CONSUMO"/>
    <n v="0"/>
    <n v="0"/>
    <n v="890480123"/>
    <s v="UNIVERSIDAD DE CARTAGENA"/>
    <n v="5"/>
    <m/>
    <m/>
    <m/>
    <m/>
    <n v="2"/>
    <n v="7"/>
    <n v="2"/>
  </r>
  <r>
    <n v="15215"/>
    <s v="C"/>
    <n v="19368896"/>
    <x v="0"/>
    <n v="4"/>
    <n v="550025197"/>
    <d v="2021-01-16T00:00:00"/>
    <d v="2024-02-28T00:00:00"/>
    <n v="0"/>
    <n v="1"/>
    <n v="1"/>
    <n v="30"/>
    <n v="2"/>
    <n v="22490513"/>
    <n v="24960000"/>
    <n v="17800"/>
    <n v="684"/>
    <n v="17116"/>
    <n v="330"/>
    <n v="0"/>
    <n v="0"/>
    <m/>
    <n v="0"/>
    <n v="0"/>
    <n v="0"/>
    <m/>
    <m/>
    <d v="2021-02-26T00:00:00"/>
    <n v="1"/>
    <s v="O"/>
    <n v="1"/>
    <n v="30"/>
    <n v="0"/>
    <m/>
    <m/>
    <m/>
    <m/>
    <m/>
    <m/>
    <n v="1"/>
    <n v="1"/>
    <m/>
    <m/>
    <n v="1901"/>
    <s v="CREDITOS DE CONSUMO"/>
    <n v="0"/>
    <n v="0"/>
    <n v="890480123"/>
    <s v="UNIVERSIDAD DE CARTAGENA"/>
    <n v="5"/>
    <m/>
    <m/>
    <m/>
    <m/>
    <n v="2"/>
    <n v="7"/>
    <n v="2"/>
  </r>
  <r>
    <n v="85479"/>
    <s v="C"/>
    <n v="19368896"/>
    <x v="0"/>
    <n v="4"/>
    <n v="550025238"/>
    <d v="2021-01-28T00:00:00"/>
    <d v="2024-02-28T00:00:00"/>
    <n v="0"/>
    <n v="1"/>
    <n v="1"/>
    <n v="30"/>
    <n v="2"/>
    <n v="22490513"/>
    <n v="24960000"/>
    <n v="100000"/>
    <n v="3844"/>
    <n v="96156"/>
    <n v="1800"/>
    <n v="0"/>
    <n v="0"/>
    <m/>
    <n v="0"/>
    <n v="0"/>
    <n v="0"/>
    <m/>
    <m/>
    <d v="2021-02-26T00:00:00"/>
    <n v="1"/>
    <s v="O"/>
    <n v="1"/>
    <n v="30"/>
    <n v="0"/>
    <m/>
    <m/>
    <m/>
    <m/>
    <m/>
    <m/>
    <n v="1"/>
    <n v="1"/>
    <m/>
    <m/>
    <n v="10677"/>
    <s v="CREDITOS DE CONSUMO"/>
    <n v="0"/>
    <n v="0"/>
    <n v="890480123"/>
    <s v="UNIVERSIDAD DE CARTAGENA"/>
    <n v="5"/>
    <m/>
    <m/>
    <m/>
    <m/>
    <n v="2"/>
    <n v="7"/>
    <n v="2"/>
  </r>
  <r>
    <n v="36756"/>
    <s v="C"/>
    <n v="19368896"/>
    <x v="0"/>
    <n v="4"/>
    <n v="550025416"/>
    <d v="2021-02-19T00:00:00"/>
    <d v="2024-03-28T00:00:00"/>
    <n v="0"/>
    <n v="1"/>
    <n v="1"/>
    <n v="30"/>
    <n v="2"/>
    <n v="22490513"/>
    <n v="24960000"/>
    <n v="43000"/>
    <n v="1653"/>
    <n v="41347"/>
    <n v="52"/>
    <n v="0"/>
    <n v="0"/>
    <m/>
    <n v="0"/>
    <n v="0"/>
    <n v="0"/>
    <m/>
    <m/>
    <d v="2021-02-26T00:00:00"/>
    <n v="1"/>
    <s v="O"/>
    <n v="1"/>
    <n v="30"/>
    <n v="0"/>
    <m/>
    <m/>
    <m/>
    <m/>
    <m/>
    <m/>
    <n v="1"/>
    <n v="1"/>
    <m/>
    <m/>
    <n v="4591"/>
    <s v="CREDITOS DE CONSUMO"/>
    <n v="0"/>
    <n v="0"/>
    <n v="890480123"/>
    <s v="UNIVERSIDAD DE CARTAGENA"/>
    <n v="5"/>
    <m/>
    <m/>
    <m/>
    <m/>
    <n v="2"/>
    <n v="7"/>
    <n v="2"/>
  </r>
  <r>
    <n v="5334"/>
    <s v="C"/>
    <n v="19368896"/>
    <x v="0"/>
    <n v="4"/>
    <n v="550025518"/>
    <d v="2021-02-28T00:00:00"/>
    <d v="2021-04-30T00:00:00"/>
    <n v="0"/>
    <n v="1"/>
    <n v="0"/>
    <n v="30"/>
    <n v="2"/>
    <n v="0"/>
    <n v="0"/>
    <n v="6000"/>
    <n v="6000"/>
    <n v="6000"/>
    <n v="0"/>
    <n v="0"/>
    <n v="0"/>
    <m/>
    <n v="0"/>
    <n v="0"/>
    <n v="0"/>
    <m/>
    <m/>
    <d v="2021-03-30T00:00:00"/>
    <n v="1"/>
    <s v="O"/>
    <n v="1"/>
    <n v="30"/>
    <n v="0"/>
    <m/>
    <m/>
    <m/>
    <m/>
    <m/>
    <m/>
    <n v="1"/>
    <n v="1"/>
    <m/>
    <m/>
    <n v="666"/>
    <s v="CREDITOS DE CONSUMO"/>
    <n v="0"/>
    <n v="0"/>
    <n v="890480123"/>
    <s v="UNIVERSIDAD DE CARTAGENA"/>
    <n v="5"/>
    <m/>
    <m/>
    <m/>
    <m/>
    <n v="2"/>
    <n v="7"/>
    <n v="2"/>
  </r>
  <r>
    <n v="88896"/>
    <s v="C"/>
    <n v="19368896"/>
    <x v="0"/>
    <n v="4"/>
    <n v="550025565"/>
    <d v="2021-03-03T00:00:00"/>
    <d v="2024-03-30T00:00:00"/>
    <n v="0"/>
    <n v="1"/>
    <n v="0"/>
    <n v="30"/>
    <n v="2"/>
    <n v="22490513"/>
    <n v="24960000"/>
    <n v="100000"/>
    <n v="3844"/>
    <n v="100000"/>
    <n v="0"/>
    <n v="0"/>
    <n v="0"/>
    <m/>
    <n v="0"/>
    <n v="0"/>
    <n v="0"/>
    <m/>
    <m/>
    <d v="2021-03-30T00:00:00"/>
    <n v="1"/>
    <s v="O"/>
    <n v="1"/>
    <n v="30"/>
    <n v="0"/>
    <m/>
    <m/>
    <m/>
    <m/>
    <m/>
    <m/>
    <n v="1"/>
    <n v="1"/>
    <m/>
    <m/>
    <n v="11104"/>
    <s v="CREDITOS DE CONSUMO"/>
    <n v="0"/>
    <n v="0"/>
    <n v="890480123"/>
    <s v="UNIVERSIDAD DE CARTAGENA"/>
    <n v="5"/>
    <m/>
    <m/>
    <m/>
    <m/>
    <n v="2"/>
    <n v="7"/>
    <n v="2"/>
  </r>
  <r>
    <n v="5334"/>
    <s v="C"/>
    <n v="19368896"/>
    <x v="0"/>
    <n v="4"/>
    <n v="550025704"/>
    <d v="2021-03-31T00:00:00"/>
    <d v="2021-05-30T00:00:00"/>
    <n v="0"/>
    <n v="1"/>
    <n v="0"/>
    <n v="30"/>
    <n v="2"/>
    <n v="0"/>
    <n v="0"/>
    <n v="6000"/>
    <n v="6000"/>
    <n v="6000"/>
    <n v="0"/>
    <n v="0"/>
    <n v="0"/>
    <m/>
    <n v="0"/>
    <n v="0"/>
    <n v="0"/>
    <m/>
    <m/>
    <d v="2021-03-31T00:00:00"/>
    <n v="1"/>
    <s v="O"/>
    <n v="1"/>
    <n v="30"/>
    <n v="0"/>
    <m/>
    <m/>
    <m/>
    <m/>
    <m/>
    <m/>
    <n v="1"/>
    <n v="1"/>
    <m/>
    <m/>
    <n v="666"/>
    <s v="CREDITOS DE CONSUMO"/>
    <n v="0"/>
    <n v="0"/>
    <n v="890480123"/>
    <s v="UNIVERSIDAD DE CARTAGENA"/>
    <n v="5"/>
    <m/>
    <m/>
    <m/>
    <m/>
    <n v="2"/>
    <n v="7"/>
    <n v="2"/>
  </r>
  <r>
    <n v="10417699"/>
    <s v="C"/>
    <n v="19772159"/>
    <x v="0"/>
    <n v="4"/>
    <n v="16550"/>
    <d v="2020-10-29T00:00:00"/>
    <d v="2024-01-01T00:00:00"/>
    <n v="0"/>
    <n v="1"/>
    <n v="5"/>
    <n v="30"/>
    <n v="2"/>
    <n v="9752084"/>
    <n v="10200000"/>
    <n v="12621490"/>
    <n v="387403"/>
    <n v="11169805"/>
    <n v="0"/>
    <n v="0"/>
    <n v="0"/>
    <m/>
    <n v="0"/>
    <n v="0"/>
    <n v="0"/>
    <m/>
    <m/>
    <d v="2021-03-30T00:00:00"/>
    <n v="9"/>
    <s v="O"/>
    <n v="1"/>
    <n v="30"/>
    <n v="0"/>
    <m/>
    <m/>
    <m/>
    <m/>
    <m/>
    <m/>
    <n v="1"/>
    <n v="1"/>
    <m/>
    <m/>
    <n v="752106"/>
    <s v="CREDITOS DE CONSUMO"/>
    <n v="0"/>
    <n v="0"/>
    <n v="890480123"/>
    <s v="UNIVERSIDAD DE CARTAGENA"/>
    <n v="5"/>
    <m/>
    <m/>
    <m/>
    <m/>
    <n v="1"/>
    <n v="7"/>
    <n v="1"/>
  </r>
  <r>
    <n v="3993614"/>
    <s v="C"/>
    <n v="19772159"/>
    <x v="0"/>
    <n v="4"/>
    <n v="18042"/>
    <d v="2021-01-04T00:00:00"/>
    <d v="2022-10-04T00:00:00"/>
    <n v="0"/>
    <n v="1"/>
    <n v="3"/>
    <n v="30"/>
    <n v="2"/>
    <n v="15881442"/>
    <n v="17090000"/>
    <n v="4912934"/>
    <n v="269498"/>
    <n v="4281933"/>
    <n v="0"/>
    <n v="0"/>
    <n v="0"/>
    <m/>
    <n v="0"/>
    <n v="0"/>
    <n v="0"/>
    <m/>
    <m/>
    <d v="2021-03-30T00:00:00"/>
    <n v="9"/>
    <s v="O"/>
    <n v="1"/>
    <n v="30"/>
    <n v="0"/>
    <m/>
    <m/>
    <m/>
    <m/>
    <m/>
    <m/>
    <n v="1"/>
    <n v="1"/>
    <m/>
    <m/>
    <n v="288319"/>
    <s v="CREDITOS DE CONSUMO"/>
    <n v="0"/>
    <n v="0"/>
    <n v="890480123"/>
    <s v="UNIVERSIDAD DE CARTAGENA"/>
    <n v="5"/>
    <m/>
    <m/>
    <m/>
    <m/>
    <n v="1"/>
    <n v="7"/>
    <n v="2"/>
  </r>
  <r>
    <n v="18462844"/>
    <s v="C"/>
    <n v="19873182"/>
    <x v="0"/>
    <n v="4"/>
    <n v="14375"/>
    <d v="2018-07-31T00:00:00"/>
    <d v="2025-07-31T00:00:00"/>
    <n v="0"/>
    <n v="1"/>
    <n v="32"/>
    <n v="30"/>
    <n v="2"/>
    <n v="17726461"/>
    <n v="19240000"/>
    <n v="40000000"/>
    <n v="834313"/>
    <n v="30130655"/>
    <n v="0"/>
    <n v="0"/>
    <n v="0"/>
    <m/>
    <n v="0"/>
    <n v="0"/>
    <n v="0"/>
    <m/>
    <m/>
    <d v="2021-03-30T00:00:00"/>
    <n v="1"/>
    <s v="O"/>
    <n v="1"/>
    <n v="30"/>
    <n v="0"/>
    <m/>
    <m/>
    <m/>
    <m/>
    <m/>
    <m/>
    <n v="1"/>
    <n v="1"/>
    <m/>
    <m/>
    <n v="11667811"/>
    <s v="CREDITOS DE CONSUMO"/>
    <n v="0"/>
    <n v="0"/>
    <n v="890480123"/>
    <s v="UNIVERSIDAD DE CARTAGENA"/>
    <n v="5"/>
    <m/>
    <m/>
    <m/>
    <m/>
    <n v="1"/>
    <n v="7"/>
    <n v="2"/>
  </r>
  <r>
    <n v="1354743"/>
    <s v="C"/>
    <n v="19873182"/>
    <x v="0"/>
    <n v="4"/>
    <n v="15329"/>
    <d v="2019-02-28T00:00:00"/>
    <d v="2021-11-30T00:00:00"/>
    <n v="0"/>
    <n v="1"/>
    <n v="23"/>
    <n v="30"/>
    <n v="2"/>
    <n v="12185828"/>
    <n v="12890000"/>
    <n v="7657879"/>
    <n v="289189"/>
    <n v="2210888"/>
    <n v="0"/>
    <n v="0"/>
    <n v="0"/>
    <m/>
    <n v="0"/>
    <n v="0"/>
    <n v="0"/>
    <m/>
    <m/>
    <d v="2021-03-30T00:00:00"/>
    <n v="1"/>
    <s v="O"/>
    <n v="1"/>
    <n v="30"/>
    <n v="0"/>
    <m/>
    <m/>
    <m/>
    <m/>
    <m/>
    <m/>
    <n v="1"/>
    <n v="1"/>
    <m/>
    <m/>
    <n v="856145"/>
    <s v="CREDITOS DE CONSUMO"/>
    <n v="0"/>
    <n v="0"/>
    <n v="890480123"/>
    <s v="UNIVERSIDAD DE CARTAGENA"/>
    <n v="5"/>
    <m/>
    <m/>
    <m/>
    <m/>
    <n v="1"/>
    <n v="7"/>
    <n v="2"/>
  </r>
  <r>
    <n v="1276485"/>
    <s v="C"/>
    <n v="19873182"/>
    <x v="0"/>
    <n v="4"/>
    <n v="18306"/>
    <d v="2021-03-31T00:00:00"/>
    <d v="2021-04-30T00:00:00"/>
    <n v="0"/>
    <n v="1"/>
    <n v="0"/>
    <n v="30"/>
    <n v="2"/>
    <n v="23318977"/>
    <n v="25980000"/>
    <n v="2083175"/>
    <n v="2123656"/>
    <n v="2083175"/>
    <n v="0"/>
    <n v="0"/>
    <n v="0"/>
    <m/>
    <n v="0"/>
    <n v="0"/>
    <n v="0"/>
    <m/>
    <m/>
    <d v="2021-03-31T00:00:00"/>
    <n v="1"/>
    <s v="O"/>
    <n v="1"/>
    <n v="30"/>
    <n v="0"/>
    <m/>
    <m/>
    <m/>
    <m/>
    <m/>
    <m/>
    <n v="1"/>
    <n v="1"/>
    <m/>
    <m/>
    <n v="806690"/>
    <s v="CREDITOS DE CONSUMO"/>
    <n v="0"/>
    <n v="0"/>
    <n v="890480123"/>
    <s v="UNIVERSIDAD DE CARTAGENA"/>
    <n v="5"/>
    <m/>
    <m/>
    <m/>
    <m/>
    <n v="1"/>
    <n v="7"/>
    <n v="2"/>
  </r>
  <r>
    <n v="34755433"/>
    <s v="C"/>
    <n v="19896105"/>
    <x v="2"/>
    <n v="4"/>
    <n v="16734"/>
    <d v="2020-10-29T00:00:00"/>
    <d v="2024-02-29T00:00:00"/>
    <n v="0"/>
    <n v="1"/>
    <n v="4"/>
    <n v="30"/>
    <n v="2"/>
    <n v="9119963"/>
    <n v="9511000"/>
    <n v="52707464"/>
    <n v="1533069"/>
    <n v="47208779"/>
    <n v="227240"/>
    <n v="0"/>
    <n v="0"/>
    <m/>
    <n v="0"/>
    <n v="0"/>
    <n v="0"/>
    <m/>
    <m/>
    <d v="2021-03-11T00:00:00"/>
    <n v="1"/>
    <s v="O"/>
    <n v="1"/>
    <n v="30"/>
    <n v="0"/>
    <m/>
    <m/>
    <m/>
    <m/>
    <m/>
    <m/>
    <n v="1"/>
    <n v="1"/>
    <m/>
    <m/>
    <n v="12453346"/>
    <s v="CREDITOS DE CONSUMO"/>
    <n v="0"/>
    <n v="0"/>
    <m/>
    <m/>
    <n v="5"/>
    <m/>
    <m/>
    <m/>
    <m/>
    <n v="1"/>
    <n v="7"/>
    <n v="1"/>
  </r>
  <r>
    <n v="16214975"/>
    <s v="C"/>
    <n v="19896105"/>
    <x v="0"/>
    <n v="4"/>
    <n v="17870"/>
    <d v="2020-12-10T00:00:00"/>
    <d v="2026-12-30T00:00:00"/>
    <n v="0"/>
    <n v="1"/>
    <n v="5"/>
    <n v="30"/>
    <n v="2"/>
    <n v="16011168"/>
    <n v="17240000"/>
    <n v="23136025"/>
    <n v="502005"/>
    <n v="22025022"/>
    <n v="0"/>
    <n v="0"/>
    <n v="0"/>
    <m/>
    <n v="0"/>
    <n v="0"/>
    <n v="0"/>
    <m/>
    <m/>
    <d v="2021-03-30T00:00:00"/>
    <n v="9"/>
    <s v="O"/>
    <n v="1"/>
    <n v="30"/>
    <n v="0"/>
    <m/>
    <m/>
    <m/>
    <m/>
    <m/>
    <m/>
    <n v="1"/>
    <n v="1"/>
    <m/>
    <m/>
    <n v="5810047"/>
    <s v="CREDITOS DE CONSUMO"/>
    <n v="0"/>
    <n v="0"/>
    <n v="890480123"/>
    <s v="UNIVERSIDAD DE CARTAGENA"/>
    <n v="5"/>
    <m/>
    <m/>
    <m/>
    <m/>
    <n v="1"/>
    <n v="7"/>
    <n v="2"/>
  </r>
  <r>
    <n v="9150765"/>
    <s v="C"/>
    <n v="19955273"/>
    <x v="0"/>
    <n v="4"/>
    <n v="18216"/>
    <d v="2021-03-01T00:00:00"/>
    <d v="2023-03-30T00:00:00"/>
    <n v="0"/>
    <n v="1"/>
    <n v="1"/>
    <n v="30"/>
    <n v="2"/>
    <n v="16011168"/>
    <n v="17240000"/>
    <n v="12400000"/>
    <n v="607209"/>
    <n v="11792791"/>
    <n v="0"/>
    <n v="0"/>
    <n v="0"/>
    <m/>
    <n v="0"/>
    <n v="0"/>
    <n v="0"/>
    <m/>
    <m/>
    <d v="2021-03-30T00:00:00"/>
    <n v="9"/>
    <s v="O"/>
    <n v="1"/>
    <n v="30"/>
    <n v="0"/>
    <m/>
    <m/>
    <m/>
    <m/>
    <m/>
    <m/>
    <n v="1"/>
    <n v="1"/>
    <m/>
    <m/>
    <n v="2642026"/>
    <s v="CREDITOS DE CONSUMO"/>
    <n v="0"/>
    <n v="0"/>
    <n v="890480123"/>
    <s v="UNIVERSIDAD DE CARTAGENA"/>
    <n v="5"/>
    <m/>
    <m/>
    <m/>
    <m/>
    <n v="1"/>
    <n v="7"/>
    <n v="2"/>
  </r>
  <r>
    <n v="7009889"/>
    <s v="C"/>
    <n v="21394517"/>
    <x v="2"/>
    <n v="4"/>
    <n v="13901"/>
    <d v="2020-10-29T00:00:00"/>
    <d v="2023-07-13T00:00:00"/>
    <n v="0"/>
    <n v="1"/>
    <n v="5"/>
    <n v="30"/>
    <n v="2"/>
    <n v="12185828"/>
    <n v="12890000"/>
    <n v="14074608"/>
    <n v="517368"/>
    <n v="11783217"/>
    <n v="103714"/>
    <n v="0"/>
    <n v="0"/>
    <m/>
    <n v="0"/>
    <n v="0"/>
    <n v="0"/>
    <m/>
    <m/>
    <d v="2021-03-04T00:00:00"/>
    <n v="1"/>
    <s v="O"/>
    <n v="1"/>
    <n v="30"/>
    <n v="0"/>
    <m/>
    <m/>
    <m/>
    <m/>
    <m/>
    <m/>
    <n v="1"/>
    <n v="1"/>
    <m/>
    <m/>
    <n v="4773328"/>
    <s v="CREDITOS DE CONSUMO"/>
    <n v="0"/>
    <n v="0"/>
    <m/>
    <m/>
    <n v="3"/>
    <n v="6"/>
    <d v="2020-05-11T00:00:00"/>
    <s v="A"/>
    <n v="3"/>
    <n v="1"/>
    <n v="7"/>
    <n v="1"/>
  </r>
  <r>
    <n v="5462548.3100000005"/>
    <s v="C"/>
    <n v="21394517"/>
    <x v="2"/>
    <n v="4"/>
    <n v="14672"/>
    <d v="2020-10-29T00:00:00"/>
    <d v="2023-12-30T00:00:00"/>
    <n v="0"/>
    <n v="1"/>
    <n v="7"/>
    <n v="30"/>
    <n v="2"/>
    <n v="17726461"/>
    <n v="19240000"/>
    <n v="10756160"/>
    <n v="371928"/>
    <n v="9182227.3100000005"/>
    <n v="117546"/>
    <n v="0"/>
    <n v="0"/>
    <m/>
    <n v="0"/>
    <n v="0"/>
    <n v="0"/>
    <m/>
    <m/>
    <d v="2021-03-04T00:00:00"/>
    <n v="1"/>
    <s v="O"/>
    <n v="1"/>
    <n v="30"/>
    <n v="0"/>
    <m/>
    <m/>
    <m/>
    <m/>
    <m/>
    <m/>
    <n v="1"/>
    <n v="1"/>
    <m/>
    <m/>
    <n v="3719679"/>
    <s v="CREDITOS DE CONSUMO"/>
    <n v="0"/>
    <n v="0"/>
    <m/>
    <m/>
    <n v="3"/>
    <n v="6"/>
    <d v="2020-05-11T00:00:00"/>
    <s v="A"/>
    <n v="3"/>
    <n v="1"/>
    <n v="7"/>
    <n v="1"/>
  </r>
  <r>
    <n v="435493"/>
    <s v="C"/>
    <n v="21394517"/>
    <x v="2"/>
    <n v="4"/>
    <n v="15713"/>
    <d v="2020-10-29T00:00:00"/>
    <d v="2021-08-17T00:00:00"/>
    <n v="0"/>
    <n v="1"/>
    <n v="5"/>
    <n v="30"/>
    <n v="2"/>
    <n v="15881442"/>
    <n v="17090000"/>
    <n v="1915452"/>
    <n v="227158"/>
    <n v="732038"/>
    <n v="8398"/>
    <n v="0"/>
    <n v="0"/>
    <m/>
    <n v="0"/>
    <n v="0"/>
    <n v="0"/>
    <m/>
    <m/>
    <d v="2021-03-04T00:00:00"/>
    <n v="1"/>
    <s v="O"/>
    <n v="1"/>
    <n v="30"/>
    <n v="0"/>
    <m/>
    <m/>
    <m/>
    <m/>
    <m/>
    <m/>
    <n v="1"/>
    <n v="1"/>
    <m/>
    <m/>
    <n v="296545"/>
    <s v="CREDITOS DE CONSUMO"/>
    <n v="0"/>
    <n v="0"/>
    <m/>
    <m/>
    <n v="3"/>
    <n v="6"/>
    <d v="2020-05-11T00:00:00"/>
    <s v="A"/>
    <n v="3"/>
    <n v="1"/>
    <n v="7"/>
    <n v="1"/>
  </r>
  <r>
    <n v="0"/>
    <s v="C"/>
    <n v="22368516"/>
    <x v="0"/>
    <n v="4"/>
    <n v="11214"/>
    <d v="2016-06-20T00:00:00"/>
    <d v="2022-06-20T00:00:00"/>
    <n v="0"/>
    <n v="1"/>
    <n v="59"/>
    <n v="30"/>
    <n v="2"/>
    <n v="17726461"/>
    <n v="19240000"/>
    <n v="26000000"/>
    <n v="588989"/>
    <n v="6768856"/>
    <n v="0"/>
    <n v="0"/>
    <n v="0"/>
    <m/>
    <n v="0"/>
    <n v="0"/>
    <n v="0"/>
    <m/>
    <m/>
    <d v="2021-03-30T00:00:00"/>
    <n v="1"/>
    <s v="O"/>
    <n v="1"/>
    <n v="30"/>
    <n v="0"/>
    <m/>
    <m/>
    <m/>
    <m/>
    <m/>
    <m/>
    <n v="1"/>
    <n v="1"/>
    <m/>
    <m/>
    <n v="27023850"/>
    <s v="CREDITOS DE CONSUMO"/>
    <n v="0"/>
    <n v="0"/>
    <n v="890480123"/>
    <s v="UNIVERSIDAD DE CARTAGENA"/>
    <n v="5"/>
    <m/>
    <m/>
    <m/>
    <m/>
    <n v="1"/>
    <n v="7"/>
    <n v="2"/>
  </r>
  <r>
    <n v="2513548"/>
    <s v="C"/>
    <n v="22374242"/>
    <x v="2"/>
    <n v="4"/>
    <n v="18097"/>
    <d v="2021-01-28T00:00:00"/>
    <d v="2024-01-30T00:00:00"/>
    <n v="0"/>
    <n v="1"/>
    <n v="2"/>
    <n v="30"/>
    <n v="2"/>
    <n v="16011168"/>
    <n v="17240000"/>
    <n v="30000000"/>
    <n v="1054876"/>
    <n v="28669035"/>
    <n v="12751"/>
    <n v="0"/>
    <n v="0"/>
    <m/>
    <n v="0"/>
    <n v="0"/>
    <n v="0"/>
    <m/>
    <m/>
    <d v="2021-03-29T00:00:00"/>
    <n v="1"/>
    <s v="O"/>
    <n v="1"/>
    <n v="30"/>
    <n v="0"/>
    <m/>
    <m/>
    <m/>
    <m/>
    <m/>
    <m/>
    <n v="1"/>
    <n v="1"/>
    <m/>
    <m/>
    <n v="26155487"/>
    <s v="CREDITOS DE CONSUMO"/>
    <n v="0"/>
    <n v="0"/>
    <m/>
    <m/>
    <n v="5"/>
    <m/>
    <m/>
    <m/>
    <m/>
    <n v="1"/>
    <n v="7"/>
    <n v="2"/>
  </r>
  <r>
    <n v="173411"/>
    <s v="C"/>
    <n v="22374242"/>
    <x v="0"/>
    <n v="4"/>
    <n v="18192"/>
    <d v="2021-02-17T00:00:00"/>
    <d v="2021-06-28T00:00:00"/>
    <n v="0"/>
    <n v="1"/>
    <n v="1"/>
    <n v="30"/>
    <n v="2"/>
    <n v="13121400"/>
    <n v="13940000"/>
    <n v="2000000"/>
    <n v="21869"/>
    <n v="1977892"/>
    <n v="0"/>
    <n v="0"/>
    <n v="0"/>
    <m/>
    <n v="0"/>
    <n v="0"/>
    <n v="0"/>
    <n v="2000000"/>
    <n v="6"/>
    <d v="2021-03-30T00:00:00"/>
    <n v="1"/>
    <s v="O"/>
    <n v="1"/>
    <n v="30"/>
    <n v="0"/>
    <m/>
    <m/>
    <m/>
    <m/>
    <m/>
    <m/>
    <n v="1"/>
    <n v="1"/>
    <m/>
    <m/>
    <n v="1804481"/>
    <s v="CREDITOS DE CONSUMO"/>
    <n v="0"/>
    <n v="0"/>
    <n v="890480123"/>
    <s v="UNIVERSIDAD DE CARTAGENA"/>
    <n v="5"/>
    <m/>
    <m/>
    <m/>
    <m/>
    <n v="1"/>
    <n v="7"/>
    <n v="2"/>
  </r>
  <r>
    <n v="0"/>
    <s v="C"/>
    <n v="22385213"/>
    <x v="0"/>
    <n v="4"/>
    <n v="11734"/>
    <d v="2016-10-27T00:00:00"/>
    <d v="2023-10-27T00:00:00"/>
    <n v="3"/>
    <n v="1"/>
    <n v="52"/>
    <n v="30"/>
    <n v="2"/>
    <n v="17726461"/>
    <n v="19240000"/>
    <n v="30000000"/>
    <n v="625734"/>
    <n v="15490753"/>
    <n v="22857"/>
    <n v="0"/>
    <n v="0"/>
    <m/>
    <n v="0"/>
    <n v="0"/>
    <n v="0"/>
    <m/>
    <m/>
    <d v="2021-03-30T00:00:00"/>
    <n v="1"/>
    <s v="O"/>
    <n v="1"/>
    <n v="30"/>
    <n v="17395"/>
    <m/>
    <m/>
    <m/>
    <m/>
    <m/>
    <m/>
    <n v="1"/>
    <n v="1"/>
    <m/>
    <m/>
    <n v="50533229"/>
    <s v="CREDITOS DE CONSUMO"/>
    <n v="0"/>
    <n v="0"/>
    <n v="890480123"/>
    <s v="UNIVERSIDAD DE CARTAGENA"/>
    <n v="5"/>
    <m/>
    <m/>
    <m/>
    <m/>
    <n v="1"/>
    <n v="7"/>
    <n v="2"/>
  </r>
  <r>
    <n v="0"/>
    <s v="C"/>
    <n v="22385213"/>
    <x v="0"/>
    <n v="4"/>
    <n v="14703"/>
    <d v="2018-10-05T00:00:00"/>
    <d v="2021-10-05T00:00:00"/>
    <n v="0"/>
    <n v="1"/>
    <n v="30"/>
    <n v="30"/>
    <n v="2"/>
    <n v="12185828"/>
    <n v="12890000"/>
    <n v="11677000"/>
    <n v="388881"/>
    <n v="2219932"/>
    <n v="0"/>
    <n v="0"/>
    <n v="0"/>
    <m/>
    <n v="0"/>
    <n v="0"/>
    <n v="0"/>
    <m/>
    <m/>
    <d v="2021-03-30T00:00:00"/>
    <n v="1"/>
    <s v="O"/>
    <n v="1"/>
    <n v="30"/>
    <n v="0"/>
    <m/>
    <m/>
    <m/>
    <m/>
    <m/>
    <m/>
    <n v="1"/>
    <n v="1"/>
    <m/>
    <m/>
    <n v="7241761"/>
    <s v="CREDITOS DE CONSUMO"/>
    <n v="0"/>
    <n v="0"/>
    <n v="890480123"/>
    <s v="UNIVERSIDAD DE CARTAGENA"/>
    <n v="5"/>
    <m/>
    <m/>
    <m/>
    <m/>
    <n v="1"/>
    <n v="7"/>
    <n v="2"/>
  </r>
  <r>
    <n v="41623414"/>
    <s v="C"/>
    <n v="22462001"/>
    <x v="0"/>
    <n v="4"/>
    <n v="16054"/>
    <d v="2019-07-30T00:00:00"/>
    <d v="2026-07-30T00:00:00"/>
    <n v="0"/>
    <n v="1"/>
    <n v="20"/>
    <n v="30"/>
    <n v="2"/>
    <n v="17726461"/>
    <n v="19240000"/>
    <n v="78500000"/>
    <n v="1637338"/>
    <n v="67412917"/>
    <n v="0"/>
    <n v="0"/>
    <n v="0"/>
    <m/>
    <n v="0"/>
    <n v="0"/>
    <n v="0"/>
    <m/>
    <m/>
    <d v="2021-03-30T00:00:00"/>
    <n v="1"/>
    <s v="O"/>
    <n v="1"/>
    <n v="30"/>
    <n v="0"/>
    <m/>
    <m/>
    <m/>
    <m/>
    <m/>
    <m/>
    <n v="1"/>
    <n v="1"/>
    <m/>
    <m/>
    <n v="25789503"/>
    <s v="CREDITOS DE CONSUMO"/>
    <n v="0"/>
    <n v="0"/>
    <n v="890480123"/>
    <s v="UNIVERSIDAD DE CARTAGENA"/>
    <n v="5"/>
    <m/>
    <m/>
    <m/>
    <m/>
    <n v="1"/>
    <n v="7"/>
    <n v="2"/>
  </r>
  <r>
    <n v="0"/>
    <s v="C"/>
    <n v="22638669"/>
    <x v="0"/>
    <n v="4"/>
    <n v="16403"/>
    <d v="2019-10-04T00:00:00"/>
    <d v="2022-10-04T00:00:00"/>
    <n v="0"/>
    <n v="1"/>
    <n v="18"/>
    <n v="30"/>
    <n v="2"/>
    <n v="12185828"/>
    <n v="12890000"/>
    <n v="4808999"/>
    <n v="160155"/>
    <n v="2613299"/>
    <n v="0"/>
    <n v="0"/>
    <n v="0"/>
    <m/>
    <n v="0"/>
    <n v="0"/>
    <n v="0"/>
    <m/>
    <m/>
    <d v="2021-03-30T00:00:00"/>
    <n v="1"/>
    <s v="O"/>
    <n v="1"/>
    <n v="30"/>
    <n v="0"/>
    <m/>
    <m/>
    <m/>
    <m/>
    <m/>
    <m/>
    <n v="1"/>
    <n v="1"/>
    <m/>
    <m/>
    <n v="11958590"/>
    <s v="CREDITOS DE CONSUMO"/>
    <n v="0"/>
    <n v="0"/>
    <n v="890480123"/>
    <s v="UNIVERSIDAD DE CARTAGENA"/>
    <n v="5"/>
    <m/>
    <m/>
    <m/>
    <m/>
    <n v="1"/>
    <n v="7"/>
    <n v="2"/>
  </r>
  <r>
    <n v="651643"/>
    <s v="C"/>
    <n v="22731739"/>
    <x v="2"/>
    <n v="4"/>
    <n v="16909"/>
    <d v="2020-01-31T00:00:00"/>
    <d v="2023-01-31T00:00:00"/>
    <n v="0"/>
    <n v="1"/>
    <n v="14"/>
    <n v="30"/>
    <n v="2"/>
    <n v="17726461"/>
    <n v="19240000"/>
    <n v="1700000"/>
    <n v="61226"/>
    <n v="1142876"/>
    <n v="0"/>
    <n v="0"/>
    <n v="0"/>
    <m/>
    <n v="0"/>
    <n v="0"/>
    <n v="0"/>
    <m/>
    <m/>
    <d v="2021-03-31T00:00:00"/>
    <n v="1"/>
    <s v="O"/>
    <n v="1"/>
    <n v="30"/>
    <n v="0"/>
    <m/>
    <m/>
    <m/>
    <m/>
    <m/>
    <m/>
    <n v="1"/>
    <n v="1"/>
    <m/>
    <m/>
    <n v="491233"/>
    <s v="CREDITOS DE CONSUMO"/>
    <n v="0"/>
    <n v="0"/>
    <m/>
    <m/>
    <n v="5"/>
    <m/>
    <m/>
    <m/>
    <m/>
    <n v="1"/>
    <n v="7"/>
    <n v="2"/>
  </r>
  <r>
    <n v="141822"/>
    <s v="C"/>
    <n v="22731739"/>
    <x v="0"/>
    <n v="4"/>
    <n v="18311"/>
    <d v="2021-03-31T00:00:00"/>
    <d v="2021-04-30T00:00:00"/>
    <n v="0"/>
    <n v="1"/>
    <n v="0"/>
    <n v="30"/>
    <n v="2"/>
    <n v="23318977"/>
    <n v="25980000"/>
    <n v="248732"/>
    <n v="253565"/>
    <n v="248732"/>
    <n v="0"/>
    <n v="0"/>
    <n v="0"/>
    <m/>
    <n v="0"/>
    <n v="0"/>
    <n v="0"/>
    <m/>
    <m/>
    <d v="2021-03-31T00:00:00"/>
    <n v="1"/>
    <s v="O"/>
    <n v="1"/>
    <n v="30"/>
    <n v="0"/>
    <m/>
    <m/>
    <m/>
    <m/>
    <m/>
    <m/>
    <n v="1"/>
    <n v="1"/>
    <m/>
    <m/>
    <n v="106910"/>
    <s v="CREDITOS DE CONSUMO"/>
    <n v="0"/>
    <n v="0"/>
    <n v="890480123"/>
    <s v="UNIVERSIDAD DE CARTAGENA"/>
    <n v="5"/>
    <m/>
    <m/>
    <m/>
    <m/>
    <n v="1"/>
    <n v="7"/>
    <n v="2"/>
  </r>
  <r>
    <n v="0"/>
    <s v="C"/>
    <n v="22753822"/>
    <x v="0"/>
    <n v="4"/>
    <n v="14155"/>
    <d v="2018-06-21T00:00:00"/>
    <d v="2021-06-21T00:00:00"/>
    <n v="0"/>
    <n v="1"/>
    <n v="34"/>
    <n v="30"/>
    <n v="2"/>
    <n v="12185828"/>
    <n v="12890000"/>
    <n v="6760640"/>
    <n v="225151"/>
    <n v="372105"/>
    <n v="0"/>
    <n v="0"/>
    <n v="0"/>
    <m/>
    <n v="0"/>
    <n v="0"/>
    <n v="0"/>
    <m/>
    <m/>
    <d v="2021-03-30T00:00:00"/>
    <n v="1"/>
    <s v="O"/>
    <n v="1"/>
    <n v="30"/>
    <n v="0"/>
    <m/>
    <m/>
    <m/>
    <m/>
    <m/>
    <m/>
    <n v="1"/>
    <n v="1"/>
    <m/>
    <m/>
    <n v="16222157"/>
    <s v="CREDITOS DE CONSUMO"/>
    <n v="0"/>
    <n v="0"/>
    <n v="890480123"/>
    <s v="UNIVERSIDAD DE CARTAGENA"/>
    <n v="5"/>
    <m/>
    <m/>
    <m/>
    <m/>
    <n v="1"/>
    <n v="7"/>
    <n v="2"/>
  </r>
  <r>
    <n v="0"/>
    <s v="C"/>
    <n v="22757327"/>
    <x v="0"/>
    <n v="4"/>
    <n v="11693"/>
    <d v="2016-10-13T00:00:00"/>
    <d v="2021-10-13T00:00:00"/>
    <n v="0"/>
    <n v="1"/>
    <n v="54"/>
    <n v="30"/>
    <n v="2"/>
    <n v="17726461"/>
    <n v="19240000"/>
    <n v="15000000"/>
    <n v="378673"/>
    <n v="1925996"/>
    <n v="0"/>
    <n v="0"/>
    <n v="0"/>
    <m/>
    <n v="0"/>
    <n v="0"/>
    <n v="0"/>
    <m/>
    <m/>
    <d v="2021-03-30T00:00:00"/>
    <n v="1"/>
    <s v="O"/>
    <n v="1"/>
    <n v="30"/>
    <n v="0"/>
    <m/>
    <m/>
    <m/>
    <m/>
    <m/>
    <m/>
    <n v="1"/>
    <n v="1"/>
    <m/>
    <m/>
    <n v="39819248"/>
    <s v="CREDITOS DE CONSUMO"/>
    <n v="0"/>
    <n v="0"/>
    <n v="890480123"/>
    <s v="UNIVERSIDAD DE CARTAGENA"/>
    <n v="5"/>
    <m/>
    <m/>
    <m/>
    <m/>
    <n v="1"/>
    <n v="7"/>
    <n v="2"/>
  </r>
  <r>
    <n v="0"/>
    <s v="C"/>
    <n v="22762042"/>
    <x v="0"/>
    <n v="4"/>
    <n v="13745"/>
    <d v="2018-03-07T00:00:00"/>
    <d v="2025-03-07T00:00:00"/>
    <n v="0"/>
    <n v="1"/>
    <n v="37"/>
    <n v="30"/>
    <n v="2"/>
    <n v="17726461"/>
    <n v="19240000"/>
    <n v="22000000"/>
    <n v="458872"/>
    <n v="15324795"/>
    <n v="0"/>
    <n v="0"/>
    <n v="0"/>
    <m/>
    <n v="0"/>
    <n v="0"/>
    <n v="0"/>
    <m/>
    <m/>
    <d v="2021-03-30T00:00:00"/>
    <n v="1"/>
    <s v="O"/>
    <n v="1"/>
    <n v="30"/>
    <n v="0"/>
    <m/>
    <m/>
    <m/>
    <m/>
    <m/>
    <m/>
    <n v="1"/>
    <n v="1"/>
    <m/>
    <m/>
    <n v="17058308"/>
    <s v="CREDITOS DE CONSUMO"/>
    <n v="0"/>
    <n v="0"/>
    <n v="890480123"/>
    <s v="UNIVERSIDAD DE CARTAGENA"/>
    <n v="5"/>
    <m/>
    <m/>
    <m/>
    <m/>
    <n v="1"/>
    <n v="7"/>
    <n v="2"/>
  </r>
  <r>
    <n v="0"/>
    <s v="C"/>
    <n v="22762042"/>
    <x v="0"/>
    <n v="4"/>
    <n v="18157"/>
    <d v="2021-02-08T00:00:00"/>
    <d v="2021-06-28T00:00:00"/>
    <n v="0"/>
    <n v="1"/>
    <n v="1"/>
    <n v="30"/>
    <n v="2"/>
    <n v="13121400"/>
    <n v="13940000"/>
    <n v="2100000"/>
    <n v="22962"/>
    <n v="2076786"/>
    <n v="0"/>
    <n v="0"/>
    <n v="0"/>
    <m/>
    <n v="0"/>
    <n v="0"/>
    <n v="0"/>
    <n v="2100000"/>
    <n v="6"/>
    <d v="2021-03-30T00:00:00"/>
    <n v="1"/>
    <s v="O"/>
    <n v="1"/>
    <n v="30"/>
    <n v="0"/>
    <m/>
    <m/>
    <m/>
    <m/>
    <m/>
    <m/>
    <n v="1"/>
    <n v="1"/>
    <m/>
    <m/>
    <n v="2311708"/>
    <s v="CREDITOS DE CONSUMO"/>
    <n v="0"/>
    <n v="0"/>
    <n v="890480123"/>
    <s v="UNIVERSIDAD DE CARTAGENA"/>
    <n v="5"/>
    <m/>
    <m/>
    <m/>
    <m/>
    <n v="1"/>
    <n v="7"/>
    <n v="2"/>
  </r>
  <r>
    <n v="0"/>
    <s v="C"/>
    <n v="22762042"/>
    <x v="0"/>
    <n v="4"/>
    <n v="18267"/>
    <d v="2021-03-16T00:00:00"/>
    <d v="2023-03-30T00:00:00"/>
    <n v="0"/>
    <n v="1"/>
    <n v="0"/>
    <n v="30"/>
    <n v="2"/>
    <n v="15881442"/>
    <n v="17090000"/>
    <n v="5200000"/>
    <n v="254314"/>
    <n v="5200000"/>
    <n v="0"/>
    <n v="0"/>
    <n v="0"/>
    <m/>
    <n v="0"/>
    <n v="0"/>
    <n v="0"/>
    <m/>
    <m/>
    <d v="2021-03-30T00:00:00"/>
    <n v="1"/>
    <s v="O"/>
    <n v="1"/>
    <n v="30"/>
    <n v="0"/>
    <m/>
    <m/>
    <m/>
    <m/>
    <m/>
    <m/>
    <n v="1"/>
    <n v="1"/>
    <m/>
    <m/>
    <n v="5788214"/>
    <s v="CREDITOS DE CONSUMO"/>
    <n v="0"/>
    <n v="0"/>
    <n v="890480123"/>
    <s v="UNIVERSIDAD DE CARTAGENA"/>
    <n v="5"/>
    <m/>
    <m/>
    <m/>
    <m/>
    <n v="1"/>
    <n v="7"/>
    <n v="2"/>
  </r>
  <r>
    <n v="0"/>
    <s v="C"/>
    <n v="22762042"/>
    <x v="0"/>
    <n v="4"/>
    <n v="550001106"/>
    <d v="2014-10-01T00:00:00"/>
    <d v="2024-04-30T00:00:00"/>
    <n v="0"/>
    <n v="1"/>
    <n v="0"/>
    <n v="30"/>
    <n v="2"/>
    <n v="21474970"/>
    <n v="23720000"/>
    <n v="19189"/>
    <n v="728"/>
    <n v="19141"/>
    <n v="0"/>
    <n v="0"/>
    <n v="0"/>
    <m/>
    <n v="0"/>
    <n v="0"/>
    <n v="0"/>
    <m/>
    <m/>
    <d v="2021-03-30T00:00:00"/>
    <n v="1"/>
    <s v="O"/>
    <n v="1"/>
    <n v="30"/>
    <n v="0"/>
    <m/>
    <m/>
    <m/>
    <m/>
    <m/>
    <m/>
    <n v="1"/>
    <n v="1"/>
    <m/>
    <m/>
    <n v="21306"/>
    <s v="CREDITOS DE CONSUMO"/>
    <n v="0"/>
    <n v="0"/>
    <n v="890480123"/>
    <s v="UNIVERSIDAD DE CARTAGENA"/>
    <n v="5"/>
    <m/>
    <m/>
    <m/>
    <m/>
    <n v="2"/>
    <n v="7"/>
    <n v="2"/>
  </r>
  <r>
    <n v="0"/>
    <s v="C"/>
    <n v="22762042"/>
    <x v="0"/>
    <n v="4"/>
    <n v="550001113"/>
    <d v="2014-10-02T00:00:00"/>
    <d v="2024-01-30T00:00:00"/>
    <n v="0"/>
    <n v="1"/>
    <n v="2"/>
    <n v="30"/>
    <n v="2"/>
    <n v="21474970"/>
    <n v="23720000"/>
    <n v="42354"/>
    <n v="1606"/>
    <n v="40643"/>
    <n v="0"/>
    <n v="0"/>
    <n v="0"/>
    <m/>
    <n v="0"/>
    <n v="0"/>
    <n v="0"/>
    <m/>
    <m/>
    <d v="2021-03-30T00:00:00"/>
    <n v="1"/>
    <s v="O"/>
    <n v="1"/>
    <n v="30"/>
    <n v="0"/>
    <m/>
    <m/>
    <m/>
    <m/>
    <m/>
    <m/>
    <n v="1"/>
    <n v="1"/>
    <m/>
    <m/>
    <n v="45240"/>
    <s v="CREDITOS DE CONSUMO"/>
    <n v="0"/>
    <n v="0"/>
    <n v="890480123"/>
    <s v="UNIVERSIDAD DE CARTAGENA"/>
    <n v="5"/>
    <m/>
    <m/>
    <m/>
    <m/>
    <n v="2"/>
    <n v="7"/>
    <n v="2"/>
  </r>
  <r>
    <n v="0"/>
    <s v="C"/>
    <n v="22762042"/>
    <x v="0"/>
    <n v="4"/>
    <n v="550001206"/>
    <d v="2014-10-10T00:00:00"/>
    <d v="2024-02-28T00:00:00"/>
    <n v="0"/>
    <n v="1"/>
    <n v="1"/>
    <n v="30"/>
    <n v="2"/>
    <n v="21474970"/>
    <n v="23720000"/>
    <n v="17040"/>
    <n v="646"/>
    <n v="16699"/>
    <n v="0"/>
    <n v="0"/>
    <n v="0"/>
    <m/>
    <n v="0"/>
    <n v="0"/>
    <n v="0"/>
    <m/>
    <m/>
    <d v="2021-03-30T00:00:00"/>
    <n v="1"/>
    <s v="O"/>
    <n v="1"/>
    <n v="30"/>
    <n v="0"/>
    <m/>
    <m/>
    <m/>
    <m/>
    <m/>
    <m/>
    <n v="1"/>
    <n v="1"/>
    <m/>
    <m/>
    <n v="18588"/>
    <s v="CREDITOS DE CONSUMO"/>
    <n v="0"/>
    <n v="0"/>
    <n v="890480123"/>
    <s v="UNIVERSIDAD DE CARTAGENA"/>
    <n v="5"/>
    <m/>
    <m/>
    <m/>
    <m/>
    <n v="2"/>
    <n v="7"/>
    <n v="2"/>
  </r>
  <r>
    <n v="0"/>
    <s v="C"/>
    <n v="22762042"/>
    <x v="0"/>
    <n v="4"/>
    <n v="550001207"/>
    <d v="2014-10-10T00:00:00"/>
    <d v="2024-04-30T00:00:00"/>
    <n v="0"/>
    <n v="1"/>
    <n v="0"/>
    <n v="30"/>
    <n v="2"/>
    <n v="21474970"/>
    <n v="23720000"/>
    <n v="13697"/>
    <n v="519"/>
    <n v="13678"/>
    <n v="0"/>
    <n v="0"/>
    <n v="0"/>
    <m/>
    <n v="0"/>
    <n v="0"/>
    <n v="0"/>
    <m/>
    <m/>
    <d v="2021-03-30T00:00:00"/>
    <n v="1"/>
    <s v="O"/>
    <n v="1"/>
    <n v="30"/>
    <n v="0"/>
    <m/>
    <m/>
    <m/>
    <m/>
    <m/>
    <m/>
    <n v="1"/>
    <n v="1"/>
    <m/>
    <m/>
    <n v="15225"/>
    <s v="CREDITOS DE CONSUMO"/>
    <n v="0"/>
    <n v="0"/>
    <n v="890480123"/>
    <s v="UNIVERSIDAD DE CARTAGENA"/>
    <n v="5"/>
    <m/>
    <m/>
    <m/>
    <m/>
    <n v="2"/>
    <n v="7"/>
    <n v="2"/>
  </r>
  <r>
    <n v="0"/>
    <s v="C"/>
    <n v="22762042"/>
    <x v="0"/>
    <n v="4"/>
    <n v="550001778"/>
    <d v="2014-11-01T00:00:00"/>
    <d v="2024-04-30T00:00:00"/>
    <n v="0"/>
    <n v="1"/>
    <n v="0"/>
    <n v="30"/>
    <n v="2"/>
    <n v="21474970"/>
    <n v="23720000"/>
    <n v="7999"/>
    <n v="303"/>
    <n v="7995"/>
    <n v="0"/>
    <n v="0"/>
    <n v="0"/>
    <m/>
    <n v="0"/>
    <n v="0"/>
    <n v="0"/>
    <m/>
    <m/>
    <d v="2021-03-30T00:00:00"/>
    <n v="1"/>
    <s v="O"/>
    <n v="1"/>
    <n v="30"/>
    <n v="0"/>
    <m/>
    <m/>
    <m/>
    <m/>
    <m/>
    <m/>
    <n v="1"/>
    <n v="1"/>
    <m/>
    <m/>
    <n v="8899"/>
    <s v="CREDITOS DE CONSUMO"/>
    <n v="0"/>
    <n v="0"/>
    <n v="890480123"/>
    <s v="UNIVERSIDAD DE CARTAGENA"/>
    <n v="5"/>
    <m/>
    <m/>
    <m/>
    <m/>
    <n v="2"/>
    <n v="7"/>
    <n v="2"/>
  </r>
  <r>
    <n v="0"/>
    <s v="C"/>
    <n v="22762042"/>
    <x v="0"/>
    <n v="4"/>
    <n v="550009444"/>
    <d v="2016-04-27T00:00:00"/>
    <d v="2024-04-30T00:00:00"/>
    <n v="0"/>
    <n v="1"/>
    <n v="0"/>
    <n v="30"/>
    <n v="2"/>
    <n v="22490513"/>
    <n v="24960000"/>
    <n v="58462"/>
    <n v="2248"/>
    <n v="57471"/>
    <n v="0"/>
    <n v="0"/>
    <n v="0"/>
    <m/>
    <n v="0"/>
    <n v="0"/>
    <n v="0"/>
    <m/>
    <m/>
    <d v="2021-03-30T00:00:00"/>
    <n v="1"/>
    <s v="O"/>
    <n v="1"/>
    <n v="30"/>
    <n v="0"/>
    <m/>
    <m/>
    <m/>
    <m/>
    <m/>
    <m/>
    <n v="1"/>
    <n v="1"/>
    <m/>
    <m/>
    <n v="63972"/>
    <s v="CREDITOS DE CONSUMO"/>
    <n v="0"/>
    <n v="0"/>
    <n v="890480123"/>
    <s v="UNIVERSIDAD DE CARTAGENA"/>
    <n v="5"/>
    <m/>
    <m/>
    <m/>
    <m/>
    <n v="2"/>
    <n v="7"/>
    <n v="2"/>
  </r>
  <r>
    <n v="0"/>
    <s v="C"/>
    <n v="22762042"/>
    <x v="0"/>
    <n v="4"/>
    <n v="550009474"/>
    <d v="2016-05-01T00:00:00"/>
    <d v="2024-04-30T00:00:00"/>
    <n v="0"/>
    <n v="1"/>
    <n v="0"/>
    <n v="30"/>
    <n v="2"/>
    <n v="22490513"/>
    <n v="24960000"/>
    <n v="13632"/>
    <n v="524"/>
    <n v="13632"/>
    <n v="0"/>
    <n v="0"/>
    <n v="0"/>
    <m/>
    <n v="0"/>
    <n v="0"/>
    <n v="0"/>
    <m/>
    <m/>
    <d v="2021-03-30T00:00:00"/>
    <n v="1"/>
    <s v="O"/>
    <n v="1"/>
    <n v="30"/>
    <n v="0"/>
    <m/>
    <m/>
    <m/>
    <m/>
    <m/>
    <m/>
    <n v="1"/>
    <n v="1"/>
    <m/>
    <m/>
    <n v="15174"/>
    <s v="CREDITOS DE CONSUMO"/>
    <n v="0"/>
    <n v="0"/>
    <n v="890480123"/>
    <s v="UNIVERSIDAD DE CARTAGENA"/>
    <n v="5"/>
    <m/>
    <m/>
    <m/>
    <m/>
    <n v="2"/>
    <n v="7"/>
    <n v="2"/>
  </r>
  <r>
    <n v="0"/>
    <s v="C"/>
    <n v="22762042"/>
    <x v="0"/>
    <n v="4"/>
    <n v="550009485"/>
    <d v="2016-05-03T00:00:00"/>
    <d v="2024-04-30T00:00:00"/>
    <n v="0"/>
    <n v="1"/>
    <n v="0"/>
    <n v="30"/>
    <n v="2"/>
    <n v="22490513"/>
    <n v="24960000"/>
    <n v="26422"/>
    <n v="1016"/>
    <n v="25983"/>
    <n v="0"/>
    <n v="0"/>
    <n v="0"/>
    <m/>
    <n v="0"/>
    <n v="0"/>
    <n v="0"/>
    <m/>
    <m/>
    <d v="2021-03-30T00:00:00"/>
    <n v="1"/>
    <s v="O"/>
    <n v="1"/>
    <n v="30"/>
    <n v="0"/>
    <m/>
    <m/>
    <m/>
    <m/>
    <m/>
    <m/>
    <n v="1"/>
    <n v="1"/>
    <m/>
    <m/>
    <n v="28922"/>
    <s v="CREDITOS DE CONSUMO"/>
    <n v="0"/>
    <n v="0"/>
    <n v="890480123"/>
    <s v="UNIVERSIDAD DE CARTAGENA"/>
    <n v="5"/>
    <m/>
    <m/>
    <m/>
    <m/>
    <n v="2"/>
    <n v="7"/>
    <n v="2"/>
  </r>
  <r>
    <n v="0"/>
    <s v="C"/>
    <n v="22762042"/>
    <x v="0"/>
    <n v="4"/>
    <n v="550009645"/>
    <d v="2016-05-15T00:00:00"/>
    <d v="2024-04-30T00:00:00"/>
    <n v="0"/>
    <n v="1"/>
    <n v="0"/>
    <n v="30"/>
    <n v="2"/>
    <n v="22490513"/>
    <n v="24960000"/>
    <n v="19454"/>
    <n v="748"/>
    <n v="19445"/>
    <n v="0"/>
    <n v="0"/>
    <n v="0"/>
    <m/>
    <n v="0"/>
    <n v="0"/>
    <n v="0"/>
    <m/>
    <m/>
    <d v="2021-03-30T00:00:00"/>
    <n v="1"/>
    <s v="O"/>
    <n v="1"/>
    <n v="30"/>
    <n v="0"/>
    <m/>
    <m/>
    <m/>
    <m/>
    <m/>
    <m/>
    <n v="1"/>
    <n v="1"/>
    <m/>
    <m/>
    <n v="21645"/>
    <s v="CREDITOS DE CONSUMO"/>
    <n v="0"/>
    <n v="0"/>
    <n v="890480123"/>
    <s v="UNIVERSIDAD DE CARTAGENA"/>
    <n v="5"/>
    <m/>
    <m/>
    <m/>
    <m/>
    <n v="2"/>
    <n v="7"/>
    <n v="2"/>
  </r>
  <r>
    <n v="0"/>
    <s v="C"/>
    <n v="22762042"/>
    <x v="0"/>
    <n v="4"/>
    <n v="550009743"/>
    <d v="2016-05-20T00:00:00"/>
    <d v="2023-07-30T00:00:00"/>
    <n v="0"/>
    <n v="1"/>
    <n v="7"/>
    <n v="30"/>
    <n v="2"/>
    <n v="22490513"/>
    <n v="24960000"/>
    <n v="2706"/>
    <n v="106"/>
    <n v="2297"/>
    <n v="0"/>
    <n v="0"/>
    <n v="0"/>
    <m/>
    <n v="0"/>
    <n v="0"/>
    <n v="0"/>
    <m/>
    <m/>
    <d v="2021-03-30T00:00:00"/>
    <n v="1"/>
    <s v="O"/>
    <n v="1"/>
    <n v="30"/>
    <n v="0"/>
    <m/>
    <m/>
    <m/>
    <m/>
    <m/>
    <m/>
    <n v="1"/>
    <n v="1"/>
    <m/>
    <m/>
    <n v="2557"/>
    <s v="CREDITOS DE CONSUMO"/>
    <n v="0"/>
    <n v="0"/>
    <n v="890480123"/>
    <s v="UNIVERSIDAD DE CARTAGENA"/>
    <n v="5"/>
    <m/>
    <m/>
    <m/>
    <m/>
    <n v="2"/>
    <n v="7"/>
    <n v="2"/>
  </r>
  <r>
    <n v="0"/>
    <s v="C"/>
    <n v="22762042"/>
    <x v="0"/>
    <n v="4"/>
    <n v="550009928"/>
    <d v="2016-06-04T00:00:00"/>
    <d v="2023-07-30T00:00:00"/>
    <n v="0"/>
    <n v="1"/>
    <n v="7"/>
    <n v="30"/>
    <n v="2"/>
    <n v="22490513"/>
    <n v="24960000"/>
    <n v="2774"/>
    <n v="109"/>
    <n v="2352"/>
    <n v="0"/>
    <n v="0"/>
    <n v="0"/>
    <m/>
    <n v="0"/>
    <n v="0"/>
    <n v="0"/>
    <m/>
    <m/>
    <d v="2021-03-30T00:00:00"/>
    <n v="1"/>
    <s v="O"/>
    <n v="1"/>
    <n v="30"/>
    <n v="0"/>
    <m/>
    <m/>
    <m/>
    <m/>
    <m/>
    <m/>
    <n v="1"/>
    <n v="1"/>
    <m/>
    <m/>
    <n v="2618"/>
    <s v="CREDITOS DE CONSUMO"/>
    <n v="0"/>
    <n v="0"/>
    <n v="890480123"/>
    <s v="UNIVERSIDAD DE CARTAGENA"/>
    <n v="5"/>
    <m/>
    <m/>
    <m/>
    <m/>
    <n v="2"/>
    <n v="7"/>
    <n v="2"/>
  </r>
  <r>
    <n v="0"/>
    <s v="C"/>
    <n v="22762042"/>
    <x v="0"/>
    <n v="4"/>
    <n v="550010616"/>
    <d v="2016-07-14T00:00:00"/>
    <d v="2024-04-30T00:00:00"/>
    <n v="0"/>
    <n v="1"/>
    <n v="0"/>
    <n v="30"/>
    <n v="2"/>
    <n v="22490513"/>
    <n v="24960000"/>
    <n v="15508"/>
    <n v="596"/>
    <n v="15508"/>
    <n v="0"/>
    <n v="0"/>
    <n v="0"/>
    <m/>
    <n v="0"/>
    <n v="0"/>
    <n v="0"/>
    <m/>
    <m/>
    <d v="2021-03-30T00:00:00"/>
    <n v="1"/>
    <s v="O"/>
    <n v="1"/>
    <n v="30"/>
    <n v="0"/>
    <m/>
    <m/>
    <m/>
    <m/>
    <m/>
    <m/>
    <n v="1"/>
    <n v="1"/>
    <m/>
    <m/>
    <n v="17262"/>
    <s v="CREDITOS DE CONSUMO"/>
    <n v="0"/>
    <n v="0"/>
    <n v="890480123"/>
    <s v="UNIVERSIDAD DE CARTAGENA"/>
    <n v="5"/>
    <m/>
    <m/>
    <m/>
    <m/>
    <n v="2"/>
    <n v="7"/>
    <n v="2"/>
  </r>
  <r>
    <n v="0"/>
    <s v="C"/>
    <n v="22762042"/>
    <x v="0"/>
    <n v="4"/>
    <n v="550013717"/>
    <d v="2017-01-30T00:00:00"/>
    <d v="2024-04-30T00:00:00"/>
    <n v="0"/>
    <n v="1"/>
    <n v="0"/>
    <n v="30"/>
    <n v="2"/>
    <n v="22490513"/>
    <n v="24960000"/>
    <n v="54308"/>
    <n v="2088"/>
    <n v="53376"/>
    <n v="0"/>
    <n v="0"/>
    <n v="0"/>
    <m/>
    <n v="0"/>
    <n v="0"/>
    <n v="0"/>
    <m/>
    <m/>
    <d v="2021-03-30T00:00:00"/>
    <n v="1"/>
    <s v="O"/>
    <n v="1"/>
    <n v="30"/>
    <n v="0"/>
    <m/>
    <m/>
    <m/>
    <m/>
    <m/>
    <m/>
    <n v="1"/>
    <n v="1"/>
    <m/>
    <m/>
    <n v="59414"/>
    <s v="CREDITOS DE CONSUMO"/>
    <n v="0"/>
    <n v="0"/>
    <n v="890480123"/>
    <s v="UNIVERSIDAD DE CARTAGENA"/>
    <n v="5"/>
    <m/>
    <m/>
    <m/>
    <m/>
    <n v="2"/>
    <n v="7"/>
    <n v="2"/>
  </r>
  <r>
    <n v="0"/>
    <s v="C"/>
    <n v="22762042"/>
    <x v="0"/>
    <n v="4"/>
    <n v="550014760"/>
    <d v="2017-04-11T00:00:00"/>
    <d v="2024-04-30T00:00:00"/>
    <n v="0"/>
    <n v="1"/>
    <n v="0"/>
    <n v="30"/>
    <n v="2"/>
    <n v="22490513"/>
    <n v="24960000"/>
    <n v="19028"/>
    <n v="732"/>
    <n v="19016"/>
    <n v="0"/>
    <n v="0"/>
    <n v="0"/>
    <m/>
    <n v="0"/>
    <n v="0"/>
    <n v="0"/>
    <m/>
    <m/>
    <d v="2021-03-30T00:00:00"/>
    <n v="1"/>
    <s v="O"/>
    <n v="1"/>
    <n v="30"/>
    <n v="0"/>
    <m/>
    <m/>
    <m/>
    <m/>
    <m/>
    <m/>
    <n v="1"/>
    <n v="1"/>
    <m/>
    <m/>
    <n v="21167"/>
    <s v="CREDITOS DE CONSUMO"/>
    <n v="0"/>
    <n v="0"/>
    <n v="890480123"/>
    <s v="UNIVERSIDAD DE CARTAGENA"/>
    <n v="5"/>
    <m/>
    <m/>
    <m/>
    <m/>
    <n v="2"/>
    <n v="7"/>
    <n v="2"/>
  </r>
  <r>
    <n v="0"/>
    <s v="C"/>
    <n v="22762042"/>
    <x v="0"/>
    <n v="4"/>
    <n v="550014916"/>
    <d v="2017-04-29T00:00:00"/>
    <d v="2024-04-30T00:00:00"/>
    <n v="0"/>
    <n v="1"/>
    <n v="0"/>
    <n v="30"/>
    <n v="2"/>
    <n v="22490513"/>
    <n v="24960000"/>
    <n v="21197"/>
    <n v="815"/>
    <n v="21182"/>
    <n v="0"/>
    <n v="0"/>
    <n v="0"/>
    <m/>
    <n v="0"/>
    <n v="0"/>
    <n v="0"/>
    <m/>
    <m/>
    <d v="2021-03-30T00:00:00"/>
    <n v="1"/>
    <s v="O"/>
    <n v="1"/>
    <n v="30"/>
    <n v="0"/>
    <m/>
    <m/>
    <m/>
    <m/>
    <m/>
    <m/>
    <n v="1"/>
    <n v="1"/>
    <m/>
    <m/>
    <n v="23578"/>
    <s v="CREDITOS DE CONSUMO"/>
    <n v="0"/>
    <n v="0"/>
    <n v="890480123"/>
    <s v="UNIVERSIDAD DE CARTAGENA"/>
    <n v="5"/>
    <m/>
    <m/>
    <m/>
    <m/>
    <n v="2"/>
    <n v="7"/>
    <n v="2"/>
  </r>
  <r>
    <n v="0"/>
    <s v="C"/>
    <n v="22762042"/>
    <x v="0"/>
    <n v="4"/>
    <n v="550015144"/>
    <d v="2017-05-10T00:00:00"/>
    <d v="2024-04-30T00:00:00"/>
    <n v="0"/>
    <n v="1"/>
    <n v="0"/>
    <n v="30"/>
    <n v="2"/>
    <n v="22490513"/>
    <n v="24960000"/>
    <n v="37770"/>
    <n v="1452"/>
    <n v="37133"/>
    <n v="0"/>
    <n v="0"/>
    <n v="0"/>
    <m/>
    <n v="0"/>
    <n v="0"/>
    <n v="0"/>
    <m/>
    <m/>
    <d v="2021-03-30T00:00:00"/>
    <n v="1"/>
    <s v="O"/>
    <n v="1"/>
    <n v="30"/>
    <n v="0"/>
    <m/>
    <m/>
    <m/>
    <m/>
    <m/>
    <m/>
    <n v="1"/>
    <n v="1"/>
    <m/>
    <m/>
    <n v="41333"/>
    <s v="CREDITOS DE CONSUMO"/>
    <n v="0"/>
    <n v="0"/>
    <n v="890480123"/>
    <s v="UNIVERSIDAD DE CARTAGENA"/>
    <n v="5"/>
    <m/>
    <m/>
    <m/>
    <m/>
    <n v="2"/>
    <n v="7"/>
    <n v="2"/>
  </r>
  <r>
    <n v="0"/>
    <s v="C"/>
    <n v="22762042"/>
    <x v="0"/>
    <n v="4"/>
    <n v="550016031"/>
    <d v="2017-07-11T00:00:00"/>
    <d v="2024-04-30T00:00:00"/>
    <n v="0"/>
    <n v="1"/>
    <n v="0"/>
    <n v="30"/>
    <n v="2"/>
    <n v="22490513"/>
    <n v="24960000"/>
    <n v="11643"/>
    <n v="448"/>
    <n v="11635"/>
    <n v="0"/>
    <n v="0"/>
    <n v="0"/>
    <m/>
    <n v="0"/>
    <n v="0"/>
    <n v="0"/>
    <m/>
    <m/>
    <d v="2021-03-30T00:00:00"/>
    <n v="1"/>
    <s v="O"/>
    <n v="1"/>
    <n v="30"/>
    <n v="0"/>
    <m/>
    <m/>
    <m/>
    <m/>
    <m/>
    <m/>
    <n v="1"/>
    <n v="1"/>
    <m/>
    <m/>
    <n v="12951"/>
    <s v="CREDITOS DE CONSUMO"/>
    <n v="0"/>
    <n v="0"/>
    <n v="890480123"/>
    <s v="UNIVERSIDAD DE CARTAGENA"/>
    <n v="5"/>
    <m/>
    <m/>
    <m/>
    <m/>
    <n v="2"/>
    <n v="7"/>
    <n v="2"/>
  </r>
  <r>
    <n v="0"/>
    <s v="C"/>
    <n v="22762042"/>
    <x v="0"/>
    <n v="4"/>
    <n v="550016897"/>
    <d v="2017-09-21T00:00:00"/>
    <d v="2024-04-30T00:00:00"/>
    <n v="0"/>
    <n v="1"/>
    <n v="0"/>
    <n v="30"/>
    <n v="2"/>
    <n v="22490513"/>
    <n v="24960000"/>
    <n v="13522"/>
    <n v="520"/>
    <n v="13502"/>
    <n v="0"/>
    <n v="0"/>
    <n v="0"/>
    <m/>
    <n v="0"/>
    <n v="0"/>
    <n v="0"/>
    <m/>
    <m/>
    <d v="2021-03-30T00:00:00"/>
    <n v="1"/>
    <s v="O"/>
    <n v="1"/>
    <n v="30"/>
    <n v="0"/>
    <m/>
    <m/>
    <m/>
    <m/>
    <m/>
    <m/>
    <n v="1"/>
    <n v="1"/>
    <m/>
    <m/>
    <n v="15029"/>
    <s v="CREDITOS DE CONSUMO"/>
    <n v="0"/>
    <n v="0"/>
    <n v="890480123"/>
    <s v="UNIVERSIDAD DE CARTAGENA"/>
    <n v="5"/>
    <m/>
    <m/>
    <m/>
    <m/>
    <n v="2"/>
    <n v="7"/>
    <n v="2"/>
  </r>
  <r>
    <n v="0"/>
    <s v="C"/>
    <n v="22762042"/>
    <x v="0"/>
    <n v="4"/>
    <n v="550017125"/>
    <d v="2017-10-08T00:00:00"/>
    <d v="2023-07-30T00:00:00"/>
    <n v="0"/>
    <n v="1"/>
    <n v="7"/>
    <n v="30"/>
    <n v="2"/>
    <n v="22490513"/>
    <n v="24960000"/>
    <n v="354"/>
    <n v="14"/>
    <n v="300"/>
    <n v="0"/>
    <n v="0"/>
    <n v="0"/>
    <m/>
    <n v="0"/>
    <n v="0"/>
    <n v="0"/>
    <m/>
    <m/>
    <d v="2021-03-30T00:00:00"/>
    <n v="1"/>
    <s v="O"/>
    <n v="1"/>
    <n v="30"/>
    <n v="0"/>
    <m/>
    <m/>
    <m/>
    <m/>
    <m/>
    <m/>
    <n v="1"/>
    <n v="1"/>
    <m/>
    <m/>
    <n v="334"/>
    <s v="CREDITOS DE CONSUMO"/>
    <n v="0"/>
    <n v="0"/>
    <n v="890480123"/>
    <s v="UNIVERSIDAD DE CARTAGENA"/>
    <n v="5"/>
    <m/>
    <m/>
    <m/>
    <m/>
    <n v="2"/>
    <n v="7"/>
    <n v="2"/>
  </r>
  <r>
    <n v="0"/>
    <s v="C"/>
    <n v="22762042"/>
    <x v="0"/>
    <n v="4"/>
    <n v="550018912"/>
    <d v="2018-05-16T00:00:00"/>
    <d v="2024-04-30T00:00:00"/>
    <n v="0"/>
    <n v="1"/>
    <n v="0"/>
    <n v="30"/>
    <n v="2"/>
    <n v="22490513"/>
    <n v="24960000"/>
    <n v="9267"/>
    <n v="356"/>
    <n v="9114"/>
    <n v="0"/>
    <n v="0"/>
    <n v="0"/>
    <m/>
    <n v="0"/>
    <n v="0"/>
    <n v="0"/>
    <m/>
    <m/>
    <d v="2021-03-30T00:00:00"/>
    <n v="1"/>
    <s v="O"/>
    <n v="1"/>
    <n v="30"/>
    <n v="0"/>
    <m/>
    <m/>
    <m/>
    <m/>
    <m/>
    <m/>
    <n v="1"/>
    <n v="1"/>
    <m/>
    <m/>
    <n v="10145"/>
    <s v="CREDITOS DE CONSUMO"/>
    <n v="0"/>
    <n v="0"/>
    <n v="890480123"/>
    <s v="UNIVERSIDAD DE CARTAGENA"/>
    <n v="5"/>
    <m/>
    <m/>
    <m/>
    <m/>
    <n v="2"/>
    <n v="7"/>
    <n v="2"/>
  </r>
  <r>
    <n v="0"/>
    <s v="C"/>
    <n v="22762042"/>
    <x v="0"/>
    <n v="4"/>
    <n v="550018939"/>
    <d v="2018-05-20T00:00:00"/>
    <d v="2024-04-30T00:00:00"/>
    <n v="0"/>
    <n v="1"/>
    <n v="0"/>
    <n v="30"/>
    <n v="2"/>
    <n v="22490513"/>
    <n v="24960000"/>
    <n v="11347"/>
    <n v="436"/>
    <n v="11149"/>
    <n v="0"/>
    <n v="0"/>
    <n v="0"/>
    <m/>
    <n v="0"/>
    <n v="0"/>
    <n v="0"/>
    <m/>
    <m/>
    <d v="2021-03-30T00:00:00"/>
    <n v="1"/>
    <s v="O"/>
    <n v="1"/>
    <n v="30"/>
    <n v="0"/>
    <m/>
    <m/>
    <m/>
    <m/>
    <m/>
    <m/>
    <n v="1"/>
    <n v="1"/>
    <m/>
    <m/>
    <n v="12410"/>
    <s v="CREDITOS DE CONSUMO"/>
    <n v="0"/>
    <n v="0"/>
    <n v="890480123"/>
    <s v="UNIVERSIDAD DE CARTAGENA"/>
    <n v="5"/>
    <m/>
    <m/>
    <m/>
    <m/>
    <n v="2"/>
    <n v="7"/>
    <n v="2"/>
  </r>
  <r>
    <n v="0"/>
    <s v="C"/>
    <n v="22762042"/>
    <x v="0"/>
    <n v="4"/>
    <n v="550019181"/>
    <d v="2018-06-29T00:00:00"/>
    <d v="2024-04-30T00:00:00"/>
    <n v="0"/>
    <n v="1"/>
    <n v="0"/>
    <n v="30"/>
    <n v="2"/>
    <n v="22490513"/>
    <n v="24960000"/>
    <n v="14984"/>
    <n v="576"/>
    <n v="14715"/>
    <n v="0"/>
    <n v="0"/>
    <n v="0"/>
    <m/>
    <n v="0"/>
    <n v="0"/>
    <n v="0"/>
    <m/>
    <m/>
    <d v="2021-03-30T00:00:00"/>
    <n v="1"/>
    <s v="O"/>
    <n v="1"/>
    <n v="30"/>
    <n v="0"/>
    <m/>
    <m/>
    <m/>
    <m/>
    <m/>
    <m/>
    <n v="1"/>
    <n v="1"/>
    <m/>
    <m/>
    <n v="16380"/>
    <s v="CREDITOS DE CONSUMO"/>
    <n v="0"/>
    <n v="0"/>
    <n v="890480123"/>
    <s v="UNIVERSIDAD DE CARTAGENA"/>
    <n v="5"/>
    <m/>
    <m/>
    <m/>
    <m/>
    <n v="2"/>
    <n v="7"/>
    <n v="2"/>
  </r>
  <r>
    <n v="0"/>
    <s v="C"/>
    <n v="22762042"/>
    <x v="0"/>
    <n v="4"/>
    <n v="550019220"/>
    <d v="2018-07-05T00:00:00"/>
    <d v="2024-04-30T00:00:00"/>
    <n v="0"/>
    <n v="1"/>
    <n v="0"/>
    <n v="30"/>
    <n v="2"/>
    <n v="22490513"/>
    <n v="24960000"/>
    <n v="14974"/>
    <n v="576"/>
    <n v="14705"/>
    <n v="0"/>
    <n v="0"/>
    <n v="0"/>
    <m/>
    <n v="0"/>
    <n v="0"/>
    <n v="0"/>
    <m/>
    <m/>
    <d v="2021-03-30T00:00:00"/>
    <n v="1"/>
    <s v="O"/>
    <n v="1"/>
    <n v="30"/>
    <n v="0"/>
    <m/>
    <m/>
    <m/>
    <m/>
    <m/>
    <m/>
    <n v="1"/>
    <n v="1"/>
    <m/>
    <m/>
    <n v="16368"/>
    <s v="CREDITOS DE CONSUMO"/>
    <n v="0"/>
    <n v="0"/>
    <n v="890480123"/>
    <s v="UNIVERSIDAD DE CARTAGENA"/>
    <n v="5"/>
    <m/>
    <m/>
    <m/>
    <m/>
    <n v="2"/>
    <n v="7"/>
    <n v="2"/>
  </r>
  <r>
    <n v="0"/>
    <s v="C"/>
    <n v="22762042"/>
    <x v="0"/>
    <n v="4"/>
    <n v="550019477"/>
    <d v="2018-08-14T00:00:00"/>
    <d v="2024-04-30T00:00:00"/>
    <n v="0"/>
    <n v="1"/>
    <n v="0"/>
    <n v="30"/>
    <n v="2"/>
    <n v="22490513"/>
    <n v="24960000"/>
    <n v="37081"/>
    <n v="1426"/>
    <n v="36438"/>
    <n v="0"/>
    <n v="0"/>
    <n v="0"/>
    <m/>
    <n v="0"/>
    <n v="0"/>
    <n v="0"/>
    <m/>
    <m/>
    <d v="2021-03-30T00:00:00"/>
    <n v="1"/>
    <s v="O"/>
    <n v="1"/>
    <n v="30"/>
    <n v="0"/>
    <m/>
    <m/>
    <m/>
    <m/>
    <m/>
    <m/>
    <n v="1"/>
    <n v="1"/>
    <m/>
    <m/>
    <n v="40560"/>
    <s v="CREDITOS DE CONSUMO"/>
    <n v="0"/>
    <n v="0"/>
    <n v="890480123"/>
    <s v="UNIVERSIDAD DE CARTAGENA"/>
    <n v="5"/>
    <m/>
    <m/>
    <m/>
    <m/>
    <n v="2"/>
    <n v="7"/>
    <n v="2"/>
  </r>
  <r>
    <n v="0"/>
    <s v="C"/>
    <n v="22762042"/>
    <x v="0"/>
    <n v="4"/>
    <n v="550019720"/>
    <d v="2018-09-16T00:00:00"/>
    <d v="2024-04-30T00:00:00"/>
    <n v="0"/>
    <n v="1"/>
    <n v="0"/>
    <n v="30"/>
    <n v="2"/>
    <n v="22490513"/>
    <n v="24960000"/>
    <n v="24595"/>
    <n v="946"/>
    <n v="24160"/>
    <n v="0"/>
    <n v="0"/>
    <n v="0"/>
    <m/>
    <n v="0"/>
    <n v="0"/>
    <n v="0"/>
    <m/>
    <m/>
    <d v="2021-03-30T00:00:00"/>
    <n v="1"/>
    <s v="O"/>
    <n v="1"/>
    <n v="30"/>
    <n v="0"/>
    <m/>
    <m/>
    <m/>
    <m/>
    <m/>
    <m/>
    <n v="1"/>
    <n v="1"/>
    <m/>
    <m/>
    <n v="26893"/>
    <s v="CREDITOS DE CONSUMO"/>
    <n v="0"/>
    <n v="0"/>
    <n v="890480123"/>
    <s v="UNIVERSIDAD DE CARTAGENA"/>
    <n v="5"/>
    <m/>
    <m/>
    <m/>
    <m/>
    <n v="2"/>
    <n v="7"/>
    <n v="2"/>
  </r>
  <r>
    <n v="0"/>
    <s v="C"/>
    <n v="22762042"/>
    <x v="0"/>
    <n v="4"/>
    <n v="550020418"/>
    <d v="2019-01-04T00:00:00"/>
    <d v="2024-04-30T00:00:00"/>
    <n v="0"/>
    <n v="1"/>
    <n v="0"/>
    <n v="30"/>
    <n v="2"/>
    <n v="22490513"/>
    <n v="24960000"/>
    <n v="35395"/>
    <n v="1361"/>
    <n v="34782"/>
    <n v="0"/>
    <n v="0"/>
    <n v="0"/>
    <m/>
    <n v="0"/>
    <n v="0"/>
    <n v="0"/>
    <m/>
    <m/>
    <d v="2021-03-30T00:00:00"/>
    <n v="1"/>
    <s v="O"/>
    <n v="1"/>
    <n v="30"/>
    <n v="0"/>
    <m/>
    <m/>
    <m/>
    <m/>
    <m/>
    <m/>
    <n v="1"/>
    <n v="1"/>
    <m/>
    <m/>
    <n v="38717"/>
    <s v="CREDITOS DE CONSUMO"/>
    <n v="0"/>
    <n v="0"/>
    <n v="890480123"/>
    <s v="UNIVERSIDAD DE CARTAGENA"/>
    <n v="5"/>
    <m/>
    <m/>
    <m/>
    <m/>
    <n v="2"/>
    <n v="7"/>
    <n v="2"/>
  </r>
  <r>
    <n v="0"/>
    <s v="C"/>
    <n v="22762042"/>
    <x v="0"/>
    <n v="4"/>
    <n v="550020522"/>
    <d v="2019-01-20T00:00:00"/>
    <d v="2024-04-30T00:00:00"/>
    <n v="0"/>
    <n v="1"/>
    <n v="0"/>
    <n v="30"/>
    <n v="2"/>
    <n v="22490513"/>
    <n v="24960000"/>
    <n v="38382"/>
    <n v="1476"/>
    <n v="37722"/>
    <n v="0"/>
    <n v="0"/>
    <n v="0"/>
    <m/>
    <n v="0"/>
    <n v="0"/>
    <n v="0"/>
    <m/>
    <m/>
    <d v="2021-03-30T00:00:00"/>
    <n v="1"/>
    <s v="O"/>
    <n v="1"/>
    <n v="30"/>
    <n v="0"/>
    <m/>
    <m/>
    <m/>
    <m/>
    <m/>
    <m/>
    <n v="1"/>
    <n v="1"/>
    <m/>
    <m/>
    <n v="41989"/>
    <s v="CREDITOS DE CONSUMO"/>
    <n v="0"/>
    <n v="0"/>
    <n v="890480123"/>
    <s v="UNIVERSIDAD DE CARTAGENA"/>
    <n v="5"/>
    <m/>
    <m/>
    <m/>
    <m/>
    <n v="2"/>
    <n v="7"/>
    <n v="2"/>
  </r>
  <r>
    <n v="0"/>
    <s v="C"/>
    <n v="22762042"/>
    <x v="0"/>
    <n v="4"/>
    <n v="550020604"/>
    <d v="2019-02-03T00:00:00"/>
    <d v="2024-04-30T00:00:00"/>
    <n v="0"/>
    <n v="1"/>
    <n v="0"/>
    <n v="30"/>
    <n v="2"/>
    <n v="22490513"/>
    <n v="24960000"/>
    <n v="38589"/>
    <n v="1484"/>
    <n v="37921"/>
    <n v="0"/>
    <n v="0"/>
    <n v="0"/>
    <m/>
    <n v="0"/>
    <n v="0"/>
    <n v="0"/>
    <m/>
    <m/>
    <d v="2021-03-30T00:00:00"/>
    <n v="1"/>
    <s v="O"/>
    <n v="1"/>
    <n v="30"/>
    <n v="0"/>
    <m/>
    <m/>
    <m/>
    <m/>
    <m/>
    <m/>
    <n v="1"/>
    <n v="1"/>
    <m/>
    <m/>
    <n v="42211"/>
    <s v="CREDITOS DE CONSUMO"/>
    <n v="0"/>
    <n v="0"/>
    <n v="890480123"/>
    <s v="UNIVERSIDAD DE CARTAGENA"/>
    <n v="5"/>
    <m/>
    <m/>
    <m/>
    <m/>
    <n v="2"/>
    <n v="7"/>
    <n v="2"/>
  </r>
  <r>
    <n v="0"/>
    <s v="C"/>
    <n v="22762042"/>
    <x v="0"/>
    <n v="4"/>
    <n v="550020794"/>
    <d v="2019-03-08T00:00:00"/>
    <d v="2024-04-30T00:00:00"/>
    <n v="0"/>
    <n v="1"/>
    <n v="0"/>
    <n v="30"/>
    <n v="2"/>
    <n v="22490513"/>
    <n v="24960000"/>
    <n v="41713"/>
    <n v="1604"/>
    <n v="40993"/>
    <n v="0"/>
    <n v="0"/>
    <n v="0"/>
    <m/>
    <n v="0"/>
    <n v="0"/>
    <n v="0"/>
    <m/>
    <m/>
    <d v="2021-03-30T00:00:00"/>
    <n v="1"/>
    <s v="O"/>
    <n v="1"/>
    <n v="30"/>
    <n v="0"/>
    <m/>
    <m/>
    <m/>
    <m/>
    <m/>
    <m/>
    <n v="1"/>
    <n v="1"/>
    <m/>
    <m/>
    <n v="45630"/>
    <s v="CREDITOS DE CONSUMO"/>
    <n v="0"/>
    <n v="0"/>
    <n v="890480123"/>
    <s v="UNIVERSIDAD DE CARTAGENA"/>
    <n v="5"/>
    <m/>
    <m/>
    <m/>
    <m/>
    <n v="2"/>
    <n v="7"/>
    <n v="2"/>
  </r>
  <r>
    <n v="0"/>
    <s v="C"/>
    <n v="22762042"/>
    <x v="0"/>
    <n v="4"/>
    <n v="550021297"/>
    <d v="2019-05-16T00:00:00"/>
    <d v="2024-04-30T00:00:00"/>
    <n v="0"/>
    <n v="1"/>
    <n v="0"/>
    <n v="30"/>
    <n v="2"/>
    <n v="22490513"/>
    <n v="24960000"/>
    <n v="51449"/>
    <n v="1978"/>
    <n v="50578"/>
    <n v="0"/>
    <n v="0"/>
    <n v="0"/>
    <m/>
    <n v="0"/>
    <n v="0"/>
    <n v="0"/>
    <m/>
    <m/>
    <d v="2021-03-30T00:00:00"/>
    <n v="1"/>
    <s v="O"/>
    <n v="1"/>
    <n v="30"/>
    <n v="0"/>
    <m/>
    <m/>
    <m/>
    <m/>
    <m/>
    <m/>
    <n v="1"/>
    <n v="1"/>
    <m/>
    <m/>
    <n v="56299"/>
    <s v="CREDITOS DE CONSUMO"/>
    <n v="0"/>
    <n v="0"/>
    <n v="890480123"/>
    <s v="UNIVERSIDAD DE CARTAGENA"/>
    <n v="5"/>
    <m/>
    <m/>
    <m/>
    <m/>
    <n v="2"/>
    <n v="7"/>
    <n v="2"/>
  </r>
  <r>
    <n v="0"/>
    <s v="C"/>
    <n v="22762042"/>
    <x v="0"/>
    <n v="4"/>
    <n v="550021429"/>
    <d v="2019-05-31T00:00:00"/>
    <d v="2024-04-30T00:00:00"/>
    <n v="0"/>
    <n v="1"/>
    <n v="0"/>
    <n v="30"/>
    <n v="2"/>
    <n v="22490513"/>
    <n v="24960000"/>
    <n v="76161"/>
    <n v="2928"/>
    <n v="74864"/>
    <n v="0"/>
    <n v="0"/>
    <n v="0"/>
    <m/>
    <n v="0"/>
    <n v="0"/>
    <n v="0"/>
    <m/>
    <m/>
    <d v="2021-03-30T00:00:00"/>
    <n v="1"/>
    <s v="O"/>
    <n v="1"/>
    <n v="30"/>
    <n v="0"/>
    <m/>
    <m/>
    <m/>
    <m/>
    <m/>
    <m/>
    <n v="1"/>
    <n v="1"/>
    <m/>
    <m/>
    <n v="83333"/>
    <s v="CREDITOS DE CONSUMO"/>
    <n v="0"/>
    <n v="0"/>
    <n v="890480123"/>
    <s v="UNIVERSIDAD DE CARTAGENA"/>
    <n v="5"/>
    <m/>
    <m/>
    <m/>
    <m/>
    <n v="2"/>
    <n v="7"/>
    <n v="2"/>
  </r>
  <r>
    <n v="0"/>
    <s v="C"/>
    <n v="22762042"/>
    <x v="0"/>
    <n v="4"/>
    <n v="550023086"/>
    <d v="2019-11-16T00:00:00"/>
    <d v="2024-04-30T00:00:00"/>
    <n v="0"/>
    <n v="1"/>
    <n v="0"/>
    <n v="30"/>
    <n v="2"/>
    <n v="22490513"/>
    <n v="24960000"/>
    <n v="67470"/>
    <n v="2594"/>
    <n v="66304"/>
    <n v="0"/>
    <n v="0"/>
    <n v="0"/>
    <m/>
    <n v="0"/>
    <n v="0"/>
    <n v="0"/>
    <m/>
    <m/>
    <d v="2021-03-30T00:00:00"/>
    <n v="1"/>
    <s v="O"/>
    <n v="1"/>
    <n v="30"/>
    <n v="0"/>
    <m/>
    <m/>
    <m/>
    <m/>
    <m/>
    <m/>
    <n v="1"/>
    <n v="1"/>
    <m/>
    <m/>
    <n v="73804"/>
    <s v="CREDITOS DE CONSUMO"/>
    <n v="0"/>
    <n v="0"/>
    <n v="890480123"/>
    <s v="UNIVERSIDAD DE CARTAGENA"/>
    <n v="5"/>
    <m/>
    <m/>
    <m/>
    <m/>
    <n v="2"/>
    <n v="7"/>
    <n v="2"/>
  </r>
  <r>
    <n v="0"/>
    <s v="C"/>
    <n v="22762042"/>
    <x v="0"/>
    <n v="4"/>
    <n v="550023312"/>
    <d v="2019-12-26T00:00:00"/>
    <d v="2024-04-30T00:00:00"/>
    <n v="0"/>
    <n v="1"/>
    <n v="0"/>
    <n v="30"/>
    <n v="2"/>
    <n v="22490513"/>
    <n v="24960000"/>
    <n v="210178"/>
    <n v="8080"/>
    <n v="206553"/>
    <n v="0"/>
    <n v="0"/>
    <n v="0"/>
    <m/>
    <n v="0"/>
    <n v="0"/>
    <n v="0"/>
    <m/>
    <m/>
    <d v="2021-03-30T00:00:00"/>
    <n v="1"/>
    <s v="O"/>
    <n v="1"/>
    <n v="30"/>
    <n v="0"/>
    <m/>
    <m/>
    <m/>
    <m/>
    <m/>
    <m/>
    <n v="1"/>
    <n v="1"/>
    <m/>
    <m/>
    <n v="229918"/>
    <s v="CREDITOS DE CONSUMO"/>
    <n v="0"/>
    <n v="0"/>
    <n v="890480123"/>
    <s v="UNIVERSIDAD DE CARTAGENA"/>
    <n v="5"/>
    <m/>
    <m/>
    <m/>
    <m/>
    <n v="2"/>
    <n v="7"/>
    <n v="2"/>
  </r>
  <r>
    <n v="0"/>
    <s v="C"/>
    <n v="22762042"/>
    <x v="0"/>
    <n v="4"/>
    <n v="550023671"/>
    <d v="2020-03-04T00:00:00"/>
    <d v="2024-04-30T00:00:00"/>
    <n v="0"/>
    <n v="1"/>
    <n v="0"/>
    <n v="30"/>
    <n v="2"/>
    <n v="22490513"/>
    <n v="24960000"/>
    <n v="75104"/>
    <n v="2887"/>
    <n v="73815"/>
    <n v="0"/>
    <n v="0"/>
    <n v="0"/>
    <m/>
    <n v="0"/>
    <n v="0"/>
    <n v="0"/>
    <m/>
    <m/>
    <d v="2021-03-30T00:00:00"/>
    <n v="1"/>
    <s v="O"/>
    <n v="1"/>
    <n v="30"/>
    <n v="0"/>
    <m/>
    <m/>
    <m/>
    <m/>
    <m/>
    <m/>
    <n v="1"/>
    <n v="1"/>
    <m/>
    <m/>
    <n v="82165"/>
    <s v="CREDITOS DE CONSUMO"/>
    <n v="0"/>
    <n v="0"/>
    <n v="890480123"/>
    <s v="UNIVERSIDAD DE CARTAGENA"/>
    <n v="5"/>
    <m/>
    <m/>
    <m/>
    <m/>
    <n v="2"/>
    <n v="7"/>
    <n v="2"/>
  </r>
  <r>
    <n v="0"/>
    <s v="C"/>
    <n v="22762042"/>
    <x v="0"/>
    <n v="4"/>
    <n v="550025132"/>
    <d v="2020-12-31T00:00:00"/>
    <d v="2021-05-30T00:00:00"/>
    <n v="0"/>
    <n v="1"/>
    <n v="0"/>
    <n v="30"/>
    <n v="2"/>
    <n v="0"/>
    <n v="0"/>
    <n v="196"/>
    <n v="196"/>
    <n v="19"/>
    <n v="0"/>
    <n v="0"/>
    <n v="0"/>
    <m/>
    <n v="0"/>
    <n v="0"/>
    <n v="0"/>
    <m/>
    <m/>
    <d v="2021-03-30T00:00:00"/>
    <n v="1"/>
    <s v="O"/>
    <n v="1"/>
    <n v="30"/>
    <n v="0"/>
    <m/>
    <m/>
    <m/>
    <m/>
    <m/>
    <m/>
    <n v="1"/>
    <n v="1"/>
    <m/>
    <m/>
    <n v="21"/>
    <s v="CREDITOS DE CONSUMO"/>
    <n v="0"/>
    <n v="0"/>
    <n v="890480123"/>
    <s v="UNIVERSIDAD DE CARTAGENA"/>
    <n v="5"/>
    <m/>
    <m/>
    <m/>
    <m/>
    <n v="2"/>
    <n v="7"/>
    <n v="2"/>
  </r>
  <r>
    <n v="0"/>
    <s v="C"/>
    <n v="22762042"/>
    <x v="0"/>
    <n v="4"/>
    <n v="550025613"/>
    <d v="2021-03-19T00:00:00"/>
    <d v="2024-04-30T00:00:00"/>
    <n v="0"/>
    <n v="1"/>
    <n v="1"/>
    <n v="30"/>
    <n v="2"/>
    <n v="22490513"/>
    <n v="24960000"/>
    <n v="100000"/>
    <n v="3844"/>
    <n v="96156"/>
    <n v="0"/>
    <n v="0"/>
    <n v="0"/>
    <m/>
    <n v="0"/>
    <n v="0"/>
    <n v="0"/>
    <m/>
    <m/>
    <d v="2021-03-30T00:00:00"/>
    <n v="1"/>
    <s v="O"/>
    <n v="1"/>
    <n v="30"/>
    <n v="0"/>
    <m/>
    <m/>
    <m/>
    <m/>
    <m/>
    <m/>
    <n v="1"/>
    <n v="1"/>
    <m/>
    <m/>
    <n v="107033"/>
    <s v="CREDITOS DE CONSUMO"/>
    <n v="0"/>
    <n v="0"/>
    <n v="890480123"/>
    <s v="UNIVERSIDAD DE CARTAGENA"/>
    <n v="5"/>
    <m/>
    <m/>
    <m/>
    <m/>
    <n v="2"/>
    <n v="7"/>
    <n v="2"/>
  </r>
  <r>
    <n v="0"/>
    <s v="C"/>
    <n v="22762042"/>
    <x v="0"/>
    <n v="4"/>
    <n v="550025699"/>
    <d v="2021-03-31T00:00:00"/>
    <d v="2021-05-30T00:00:00"/>
    <n v="0"/>
    <n v="1"/>
    <n v="0"/>
    <n v="30"/>
    <n v="2"/>
    <n v="0"/>
    <n v="0"/>
    <n v="6000"/>
    <n v="6000"/>
    <n v="6000"/>
    <n v="0"/>
    <n v="0"/>
    <n v="0"/>
    <m/>
    <n v="0"/>
    <n v="0"/>
    <n v="0"/>
    <m/>
    <m/>
    <d v="2021-03-31T00:00:00"/>
    <n v="1"/>
    <s v="O"/>
    <n v="1"/>
    <n v="30"/>
    <n v="0"/>
    <m/>
    <m/>
    <m/>
    <m/>
    <m/>
    <m/>
    <n v="1"/>
    <n v="1"/>
    <m/>
    <m/>
    <n v="6679"/>
    <s v="CREDITOS DE CONSUMO"/>
    <n v="0"/>
    <n v="0"/>
    <n v="890480123"/>
    <s v="UNIVERSIDAD DE CARTAGENA"/>
    <n v="5"/>
    <m/>
    <m/>
    <m/>
    <m/>
    <n v="2"/>
    <n v="7"/>
    <n v="2"/>
  </r>
  <r>
    <n v="0"/>
    <s v="C"/>
    <n v="22782326"/>
    <x v="0"/>
    <n v="4"/>
    <n v="15663"/>
    <d v="2019-05-03T00:00:00"/>
    <d v="2021-11-03T00:00:00"/>
    <n v="0"/>
    <n v="1"/>
    <n v="23"/>
    <n v="30"/>
    <n v="2"/>
    <n v="17726461"/>
    <n v="19240000"/>
    <n v="6000000"/>
    <n v="249029"/>
    <n v="1628078"/>
    <n v="0"/>
    <n v="0"/>
    <n v="0"/>
    <m/>
    <n v="0"/>
    <n v="0"/>
    <n v="0"/>
    <m/>
    <m/>
    <d v="2021-03-30T00:00:00"/>
    <n v="1"/>
    <s v="O"/>
    <n v="1"/>
    <n v="30"/>
    <n v="0"/>
    <m/>
    <m/>
    <m/>
    <m/>
    <m/>
    <m/>
    <n v="1"/>
    <n v="1"/>
    <m/>
    <m/>
    <n v="3769694"/>
    <s v="CREDITOS DE CONSUMO"/>
    <n v="0"/>
    <n v="0"/>
    <n v="890480123"/>
    <s v="UNIVERSIDAD DE CARTAGENA"/>
    <n v="5"/>
    <m/>
    <m/>
    <m/>
    <m/>
    <n v="1"/>
    <n v="7"/>
    <n v="2"/>
  </r>
  <r>
    <n v="0"/>
    <s v="C"/>
    <n v="22782326"/>
    <x v="0"/>
    <n v="4"/>
    <n v="17010"/>
    <d v="2020-02-25T00:00:00"/>
    <d v="2022-02-28T00:00:00"/>
    <n v="0"/>
    <n v="1"/>
    <n v="13"/>
    <n v="30"/>
    <n v="2"/>
    <n v="15881442"/>
    <n v="17090000"/>
    <n v="4300000"/>
    <n v="210298"/>
    <n v="2138259"/>
    <n v="0"/>
    <n v="0"/>
    <n v="0"/>
    <m/>
    <n v="0"/>
    <n v="0"/>
    <n v="0"/>
    <m/>
    <m/>
    <d v="2021-03-30T00:00:00"/>
    <n v="1"/>
    <s v="O"/>
    <n v="1"/>
    <n v="30"/>
    <n v="0"/>
    <m/>
    <m/>
    <m/>
    <m/>
    <m/>
    <m/>
    <n v="1"/>
    <n v="1"/>
    <m/>
    <m/>
    <n v="4950981"/>
    <s v="CREDITOS DE CONSUMO"/>
    <n v="0"/>
    <n v="0"/>
    <n v="890480123"/>
    <s v="UNIVERSIDAD DE CARTAGENA"/>
    <n v="5"/>
    <m/>
    <m/>
    <m/>
    <m/>
    <n v="1"/>
    <n v="7"/>
    <n v="2"/>
  </r>
  <r>
    <n v="0"/>
    <s v="C"/>
    <n v="22782326"/>
    <x v="0"/>
    <n v="4"/>
    <n v="17291"/>
    <d v="2020-06-30T00:00:00"/>
    <d v="2022-06-30T00:00:00"/>
    <n v="0"/>
    <n v="1"/>
    <n v="9"/>
    <n v="30"/>
    <n v="2"/>
    <n v="12185828"/>
    <n v="12890000"/>
    <n v="2050000"/>
    <n v="96679"/>
    <n v="1338547"/>
    <n v="0"/>
    <n v="0"/>
    <n v="0"/>
    <m/>
    <n v="0"/>
    <n v="0"/>
    <n v="0"/>
    <m/>
    <m/>
    <d v="2021-03-30T00:00:00"/>
    <n v="1"/>
    <s v="O"/>
    <n v="1"/>
    <n v="30"/>
    <n v="0"/>
    <m/>
    <m/>
    <m/>
    <m/>
    <m/>
    <m/>
    <n v="1"/>
    <n v="1"/>
    <m/>
    <m/>
    <n v="3099307"/>
    <s v="CREDITOS DE CONSUMO"/>
    <n v="0"/>
    <n v="0"/>
    <n v="890480123"/>
    <s v="UNIVERSIDAD DE CARTAGENA"/>
    <n v="5"/>
    <m/>
    <m/>
    <m/>
    <m/>
    <n v="1"/>
    <n v="7"/>
    <n v="2"/>
  </r>
  <r>
    <n v="0"/>
    <s v="C"/>
    <n v="22782326"/>
    <x v="0"/>
    <n v="4"/>
    <n v="17427"/>
    <d v="2020-07-31T00:00:00"/>
    <d v="2022-07-31T00:00:00"/>
    <n v="0"/>
    <n v="1"/>
    <n v="8"/>
    <n v="30"/>
    <n v="2"/>
    <n v="12185828"/>
    <n v="12890000"/>
    <n v="1890000"/>
    <n v="89133"/>
    <n v="1309935"/>
    <n v="0"/>
    <n v="0"/>
    <n v="0"/>
    <m/>
    <n v="0"/>
    <n v="0"/>
    <n v="0"/>
    <m/>
    <m/>
    <d v="2021-03-30T00:00:00"/>
    <n v="1"/>
    <s v="O"/>
    <n v="1"/>
    <n v="30"/>
    <n v="0"/>
    <m/>
    <m/>
    <m/>
    <m/>
    <m/>
    <m/>
    <n v="1"/>
    <n v="1"/>
    <m/>
    <m/>
    <n v="3033058"/>
    <s v="CREDITOS DE CONSUMO"/>
    <n v="0"/>
    <n v="0"/>
    <n v="890480123"/>
    <s v="UNIVERSIDAD DE CARTAGENA"/>
    <n v="5"/>
    <m/>
    <m/>
    <m/>
    <m/>
    <n v="1"/>
    <n v="7"/>
    <n v="2"/>
  </r>
  <r>
    <n v="5403892"/>
    <s v="C"/>
    <n v="22804860"/>
    <x v="0"/>
    <n v="4"/>
    <n v="17868"/>
    <d v="2020-12-07T00:00:00"/>
    <d v="2025-12-30T00:00:00"/>
    <n v="0"/>
    <n v="1"/>
    <n v="5"/>
    <n v="30"/>
    <n v="2"/>
    <n v="16011168"/>
    <n v="17240000"/>
    <n v="10242968"/>
    <n v="249150"/>
    <n v="9571859"/>
    <n v="0"/>
    <n v="0"/>
    <n v="0"/>
    <m/>
    <n v="0"/>
    <n v="0"/>
    <n v="0"/>
    <m/>
    <m/>
    <d v="2021-03-30T00:00:00"/>
    <n v="1"/>
    <s v="O"/>
    <n v="1"/>
    <n v="30"/>
    <n v="0"/>
    <m/>
    <m/>
    <m/>
    <m/>
    <m/>
    <m/>
    <n v="1"/>
    <n v="1"/>
    <m/>
    <m/>
    <n v="4167967"/>
    <s v="CREDITOS DE CONSUMO"/>
    <n v="0"/>
    <n v="0"/>
    <n v="890480123"/>
    <s v="UNIVERSIDAD DE CARTAGENA"/>
    <n v="5"/>
    <m/>
    <m/>
    <m/>
    <m/>
    <n v="1"/>
    <n v="7"/>
    <n v="2"/>
  </r>
  <r>
    <n v="90547"/>
    <s v="C"/>
    <n v="22804860"/>
    <x v="0"/>
    <n v="4"/>
    <n v="550012171"/>
    <d v="2020-10-29T00:00:00"/>
    <d v="2023-10-30T00:00:00"/>
    <n v="0"/>
    <n v="1"/>
    <n v="5"/>
    <n v="30"/>
    <n v="2"/>
    <n v="22490513"/>
    <n v="24960000"/>
    <n v="178694"/>
    <n v="6870"/>
    <n v="160385"/>
    <n v="0"/>
    <n v="0"/>
    <n v="0"/>
    <m/>
    <n v="0"/>
    <n v="0"/>
    <n v="0"/>
    <m/>
    <m/>
    <d v="2021-03-30T00:00:00"/>
    <n v="1"/>
    <s v="O"/>
    <n v="1"/>
    <n v="30"/>
    <n v="0"/>
    <m/>
    <m/>
    <m/>
    <m/>
    <m/>
    <m/>
    <n v="1"/>
    <n v="1"/>
    <m/>
    <m/>
    <n v="69838"/>
    <s v="CREDITOS DE CONSUMO"/>
    <n v="0"/>
    <n v="0"/>
    <n v="890480123"/>
    <s v="UNIVERSIDAD DE CARTAGENA"/>
    <n v="3"/>
    <n v="6"/>
    <d v="2020-05-11T00:00:00"/>
    <s v="A"/>
    <n v="3"/>
    <n v="2"/>
    <n v="7"/>
    <n v="1"/>
  </r>
  <r>
    <n v="4299"/>
    <s v="C"/>
    <n v="22804860"/>
    <x v="0"/>
    <n v="4"/>
    <n v="550012172"/>
    <d v="2020-10-29T00:00:00"/>
    <d v="2023-10-30T00:00:00"/>
    <n v="0"/>
    <n v="1"/>
    <n v="5"/>
    <n v="30"/>
    <n v="2"/>
    <n v="22490513"/>
    <n v="24960000"/>
    <n v="8481"/>
    <n v="326"/>
    <n v="7614"/>
    <n v="0"/>
    <n v="0"/>
    <n v="0"/>
    <m/>
    <n v="0"/>
    <n v="0"/>
    <n v="0"/>
    <m/>
    <m/>
    <d v="2021-03-30T00:00:00"/>
    <n v="1"/>
    <s v="O"/>
    <n v="1"/>
    <n v="30"/>
    <n v="0"/>
    <m/>
    <m/>
    <m/>
    <m/>
    <m/>
    <m/>
    <n v="1"/>
    <n v="1"/>
    <m/>
    <m/>
    <n v="3315"/>
    <s v="CREDITOS DE CONSUMO"/>
    <n v="0"/>
    <n v="0"/>
    <n v="890480123"/>
    <s v="UNIVERSIDAD DE CARTAGENA"/>
    <n v="3"/>
    <n v="6"/>
    <d v="2020-05-11T00:00:00"/>
    <s v="A"/>
    <n v="3"/>
    <n v="2"/>
    <n v="7"/>
    <n v="1"/>
  </r>
  <r>
    <n v="6422"/>
    <s v="C"/>
    <n v="22804860"/>
    <x v="0"/>
    <n v="4"/>
    <n v="550012173"/>
    <d v="2020-10-29T00:00:00"/>
    <d v="2023-10-30T00:00:00"/>
    <n v="0"/>
    <n v="1"/>
    <n v="5"/>
    <n v="30"/>
    <n v="2"/>
    <n v="22490513"/>
    <n v="24960000"/>
    <n v="12696"/>
    <n v="488"/>
    <n v="11376"/>
    <n v="0"/>
    <n v="0"/>
    <n v="0"/>
    <m/>
    <n v="0"/>
    <n v="0"/>
    <n v="0"/>
    <m/>
    <m/>
    <d v="2021-03-30T00:00:00"/>
    <n v="1"/>
    <s v="O"/>
    <n v="1"/>
    <n v="30"/>
    <n v="0"/>
    <m/>
    <m/>
    <m/>
    <m/>
    <m/>
    <m/>
    <n v="1"/>
    <n v="1"/>
    <m/>
    <m/>
    <n v="4954"/>
    <s v="CREDITOS DE CONSUMO"/>
    <n v="0"/>
    <n v="0"/>
    <n v="890480123"/>
    <s v="UNIVERSIDAD DE CARTAGENA"/>
    <n v="3"/>
    <n v="6"/>
    <d v="2020-05-11T00:00:00"/>
    <s v="A"/>
    <n v="3"/>
    <n v="2"/>
    <n v="7"/>
    <n v="1"/>
  </r>
  <r>
    <n v="17729"/>
    <s v="C"/>
    <n v="22804860"/>
    <x v="0"/>
    <n v="4"/>
    <n v="550018705"/>
    <d v="2020-10-29T00:00:00"/>
    <d v="2023-10-30T00:00:00"/>
    <n v="0"/>
    <n v="1"/>
    <n v="5"/>
    <n v="30"/>
    <n v="2"/>
    <n v="22490513"/>
    <n v="24960000"/>
    <n v="34981"/>
    <n v="1345"/>
    <n v="31403"/>
    <n v="0"/>
    <n v="0"/>
    <n v="0"/>
    <m/>
    <n v="0"/>
    <n v="0"/>
    <n v="0"/>
    <m/>
    <m/>
    <d v="2021-03-30T00:00:00"/>
    <n v="1"/>
    <s v="O"/>
    <n v="1"/>
    <n v="30"/>
    <n v="0"/>
    <m/>
    <m/>
    <m/>
    <m/>
    <m/>
    <m/>
    <n v="1"/>
    <n v="1"/>
    <m/>
    <m/>
    <n v="13674"/>
    <s v="CREDITOS DE CONSUMO"/>
    <n v="0"/>
    <n v="0"/>
    <n v="890480123"/>
    <s v="UNIVERSIDAD DE CARTAGENA"/>
    <n v="3"/>
    <n v="6"/>
    <d v="2020-05-11T00:00:00"/>
    <s v="A"/>
    <n v="3"/>
    <n v="2"/>
    <n v="7"/>
    <n v="1"/>
  </r>
  <r>
    <n v="5781"/>
    <s v="C"/>
    <n v="22804860"/>
    <x v="0"/>
    <n v="4"/>
    <n v="550019095"/>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781"/>
    <s v="C"/>
    <n v="22804860"/>
    <x v="0"/>
    <n v="4"/>
    <n v="550019103"/>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806"/>
    <s v="C"/>
    <n v="22804860"/>
    <x v="0"/>
    <n v="4"/>
    <n v="550019108"/>
    <d v="2020-10-29T00:00:00"/>
    <d v="2023-11-30T00:00:00"/>
    <n v="0"/>
    <n v="1"/>
    <n v="5"/>
    <n v="30"/>
    <n v="2"/>
    <n v="22490513"/>
    <n v="24960000"/>
    <n v="11406"/>
    <n v="430"/>
    <n v="10284"/>
    <n v="0"/>
    <n v="0"/>
    <n v="0"/>
    <m/>
    <n v="0"/>
    <n v="0"/>
    <n v="0"/>
    <m/>
    <m/>
    <d v="2021-03-30T00:00:00"/>
    <n v="1"/>
    <s v="O"/>
    <n v="1"/>
    <n v="30"/>
    <n v="0"/>
    <m/>
    <m/>
    <m/>
    <m/>
    <m/>
    <m/>
    <n v="1"/>
    <n v="1"/>
    <m/>
    <m/>
    <n v="4478"/>
    <s v="CREDITOS DE CONSUMO"/>
    <n v="0"/>
    <n v="0"/>
    <n v="890480123"/>
    <s v="UNIVERSIDAD DE CARTAGENA"/>
    <n v="3"/>
    <n v="6"/>
    <d v="2020-05-11T00:00:00"/>
    <s v="A"/>
    <n v="3"/>
    <n v="2"/>
    <n v="7"/>
    <n v="1"/>
  </r>
  <r>
    <n v="9325"/>
    <s v="C"/>
    <n v="22804860"/>
    <x v="0"/>
    <n v="4"/>
    <n v="550019539"/>
    <d v="2018-08-22T00:00:00"/>
    <d v="2023-09-30T00:00:00"/>
    <n v="0"/>
    <n v="1"/>
    <n v="6"/>
    <n v="30"/>
    <n v="2"/>
    <n v="22490513"/>
    <n v="24960000"/>
    <n v="18855"/>
    <n v="725"/>
    <n v="16517"/>
    <n v="0"/>
    <n v="0"/>
    <n v="0"/>
    <m/>
    <n v="0"/>
    <n v="0"/>
    <n v="0"/>
    <m/>
    <m/>
    <d v="2021-03-30T00:00:00"/>
    <n v="1"/>
    <s v="O"/>
    <n v="1"/>
    <n v="30"/>
    <n v="0"/>
    <m/>
    <m/>
    <m/>
    <m/>
    <m/>
    <m/>
    <n v="1"/>
    <n v="1"/>
    <m/>
    <m/>
    <n v="7192"/>
    <s v="CREDITOS DE CONSUMO"/>
    <n v="0"/>
    <n v="0"/>
    <n v="890480123"/>
    <s v="UNIVERSIDAD DE CARTAGENA"/>
    <n v="5"/>
    <m/>
    <m/>
    <m/>
    <m/>
    <n v="2"/>
    <n v="7"/>
    <n v="2"/>
  </r>
  <r>
    <n v="23728"/>
    <s v="C"/>
    <n v="22804860"/>
    <x v="0"/>
    <n v="4"/>
    <n v="550019893"/>
    <d v="2020-10-29T00:00:00"/>
    <d v="2023-10-30T00:00:00"/>
    <n v="0"/>
    <n v="1"/>
    <n v="5"/>
    <n v="30"/>
    <n v="2"/>
    <n v="22490513"/>
    <n v="24960000"/>
    <n v="46832"/>
    <n v="1800"/>
    <n v="42029"/>
    <n v="0"/>
    <n v="0"/>
    <n v="0"/>
    <m/>
    <n v="0"/>
    <n v="0"/>
    <n v="0"/>
    <m/>
    <m/>
    <d v="2021-03-30T00:00:00"/>
    <n v="1"/>
    <s v="O"/>
    <n v="1"/>
    <n v="30"/>
    <n v="0"/>
    <m/>
    <m/>
    <m/>
    <m/>
    <m/>
    <m/>
    <n v="1"/>
    <n v="1"/>
    <m/>
    <m/>
    <n v="18301"/>
    <s v="CREDITOS DE CONSUMO"/>
    <n v="0"/>
    <n v="0"/>
    <n v="890480123"/>
    <s v="UNIVERSIDAD DE CARTAGENA"/>
    <n v="3"/>
    <n v="6"/>
    <d v="2020-05-11T00:00:00"/>
    <s v="A"/>
    <n v="3"/>
    <n v="2"/>
    <n v="7"/>
    <n v="1"/>
  </r>
  <r>
    <n v="13434"/>
    <s v="C"/>
    <n v="22804860"/>
    <x v="0"/>
    <n v="4"/>
    <n v="550020126"/>
    <d v="2020-10-29T00:00:00"/>
    <d v="2023-10-30T00:00:00"/>
    <n v="0"/>
    <n v="1"/>
    <n v="5"/>
    <n v="30"/>
    <n v="2"/>
    <n v="22490513"/>
    <n v="24960000"/>
    <n v="26506"/>
    <n v="1019"/>
    <n v="23796"/>
    <n v="0"/>
    <n v="0"/>
    <n v="0"/>
    <m/>
    <n v="0"/>
    <n v="0"/>
    <n v="0"/>
    <m/>
    <m/>
    <d v="2021-03-30T00:00:00"/>
    <n v="1"/>
    <s v="O"/>
    <n v="1"/>
    <n v="30"/>
    <n v="0"/>
    <m/>
    <m/>
    <m/>
    <m/>
    <m/>
    <m/>
    <n v="1"/>
    <n v="1"/>
    <m/>
    <m/>
    <n v="10362"/>
    <s v="CREDITOS DE CONSUMO"/>
    <n v="0"/>
    <n v="0"/>
    <n v="890480123"/>
    <s v="UNIVERSIDAD DE CARTAGENA"/>
    <n v="3"/>
    <n v="6"/>
    <d v="2020-05-11T00:00:00"/>
    <s v="A"/>
    <n v="3"/>
    <n v="2"/>
    <n v="7"/>
    <n v="1"/>
  </r>
  <r>
    <n v="32074"/>
    <s v="C"/>
    <n v="22804860"/>
    <x v="0"/>
    <n v="4"/>
    <n v="550021085"/>
    <d v="2020-10-29T00:00:00"/>
    <d v="2023-10-30T00:00:00"/>
    <n v="0"/>
    <n v="1"/>
    <n v="5"/>
    <n v="30"/>
    <n v="2"/>
    <n v="22490513"/>
    <n v="24960000"/>
    <n v="63307"/>
    <n v="2434"/>
    <n v="56813"/>
    <n v="0"/>
    <n v="0"/>
    <n v="0"/>
    <m/>
    <n v="0"/>
    <n v="0"/>
    <n v="0"/>
    <m/>
    <m/>
    <d v="2021-03-30T00:00:00"/>
    <n v="1"/>
    <s v="O"/>
    <n v="1"/>
    <n v="30"/>
    <n v="0"/>
    <m/>
    <m/>
    <m/>
    <m/>
    <m/>
    <m/>
    <n v="1"/>
    <n v="1"/>
    <m/>
    <m/>
    <n v="24739"/>
    <s v="CREDITOS DE CONSUMO"/>
    <n v="0"/>
    <n v="0"/>
    <n v="890480123"/>
    <s v="UNIVERSIDAD DE CARTAGENA"/>
    <n v="3"/>
    <n v="6"/>
    <d v="2020-05-11T00:00:00"/>
    <s v="A"/>
    <n v="3"/>
    <n v="2"/>
    <n v="7"/>
    <n v="1"/>
  </r>
  <r>
    <n v="19952"/>
    <s v="C"/>
    <n v="22804860"/>
    <x v="0"/>
    <n v="4"/>
    <n v="550021086"/>
    <d v="2020-10-29T00:00:00"/>
    <d v="2023-10-30T00:00:00"/>
    <n v="0"/>
    <n v="1"/>
    <n v="5"/>
    <n v="30"/>
    <n v="2"/>
    <n v="22490513"/>
    <n v="24960000"/>
    <n v="39366"/>
    <n v="1513"/>
    <n v="35341"/>
    <n v="0"/>
    <n v="0"/>
    <n v="0"/>
    <m/>
    <n v="0"/>
    <n v="0"/>
    <n v="0"/>
    <m/>
    <m/>
    <d v="2021-03-30T00:00:00"/>
    <n v="1"/>
    <s v="O"/>
    <n v="1"/>
    <n v="30"/>
    <n v="0"/>
    <m/>
    <m/>
    <m/>
    <m/>
    <m/>
    <m/>
    <n v="1"/>
    <n v="1"/>
    <m/>
    <m/>
    <n v="15389"/>
    <s v="CREDITOS DE CONSUMO"/>
    <n v="0"/>
    <n v="0"/>
    <n v="890480123"/>
    <s v="UNIVERSIDAD DE CARTAGENA"/>
    <n v="3"/>
    <n v="6"/>
    <d v="2020-05-11T00:00:00"/>
    <s v="A"/>
    <n v="3"/>
    <n v="2"/>
    <n v="7"/>
    <n v="1"/>
  </r>
  <r>
    <n v="3503"/>
    <s v="C"/>
    <n v="22804860"/>
    <x v="0"/>
    <n v="4"/>
    <n v="550021294"/>
    <d v="2020-10-29T00:00:00"/>
    <d v="2023-10-30T00:00:00"/>
    <n v="0"/>
    <n v="1"/>
    <n v="5"/>
    <n v="30"/>
    <n v="2"/>
    <n v="22490513"/>
    <n v="24960000"/>
    <n v="6917"/>
    <n v="266"/>
    <n v="6204"/>
    <n v="0"/>
    <n v="0"/>
    <n v="0"/>
    <m/>
    <n v="0"/>
    <n v="0"/>
    <n v="0"/>
    <m/>
    <m/>
    <d v="2021-03-30T00:00:00"/>
    <n v="1"/>
    <s v="O"/>
    <n v="1"/>
    <n v="30"/>
    <n v="0"/>
    <m/>
    <m/>
    <m/>
    <m/>
    <m/>
    <m/>
    <n v="1"/>
    <n v="1"/>
    <m/>
    <m/>
    <n v="2701"/>
    <s v="CREDITOS DE CONSUMO"/>
    <n v="0"/>
    <n v="0"/>
    <n v="890480123"/>
    <s v="UNIVERSIDAD DE CARTAGENA"/>
    <n v="3"/>
    <n v="6"/>
    <d v="2020-05-11T00:00:00"/>
    <s v="A"/>
    <n v="3"/>
    <n v="2"/>
    <n v="7"/>
    <n v="1"/>
  </r>
  <r>
    <n v="25040"/>
    <s v="C"/>
    <n v="22804860"/>
    <x v="0"/>
    <n v="4"/>
    <n v="550021657"/>
    <d v="2020-10-29T00:00:00"/>
    <d v="2023-10-30T00:00:00"/>
    <n v="0"/>
    <n v="1"/>
    <n v="5"/>
    <n v="30"/>
    <n v="2"/>
    <n v="22490513"/>
    <n v="24960000"/>
    <n v="49423"/>
    <n v="1900"/>
    <n v="44353"/>
    <n v="0"/>
    <n v="0"/>
    <n v="0"/>
    <m/>
    <n v="0"/>
    <n v="0"/>
    <n v="0"/>
    <m/>
    <m/>
    <d v="2021-03-30T00:00:00"/>
    <n v="1"/>
    <s v="O"/>
    <n v="1"/>
    <n v="30"/>
    <n v="0"/>
    <m/>
    <m/>
    <m/>
    <m/>
    <m/>
    <m/>
    <n v="1"/>
    <n v="1"/>
    <m/>
    <m/>
    <n v="19313"/>
    <s v="CREDITOS DE CONSUMO"/>
    <n v="0"/>
    <n v="0"/>
    <n v="890480123"/>
    <s v="UNIVERSIDAD DE CARTAGENA"/>
    <n v="3"/>
    <n v="6"/>
    <d v="2020-05-11T00:00:00"/>
    <s v="A"/>
    <n v="3"/>
    <n v="2"/>
    <n v="7"/>
    <n v="1"/>
  </r>
  <r>
    <n v="42950"/>
    <s v="C"/>
    <n v="22804860"/>
    <x v="0"/>
    <n v="4"/>
    <n v="550022185"/>
    <d v="2020-10-29T00:00:00"/>
    <d v="2023-10-30T00:00:00"/>
    <n v="0"/>
    <n v="1"/>
    <n v="5"/>
    <n v="30"/>
    <n v="2"/>
    <n v="22490513"/>
    <n v="24960000"/>
    <n v="84744"/>
    <n v="3258"/>
    <n v="76077"/>
    <n v="0"/>
    <n v="0"/>
    <n v="0"/>
    <m/>
    <n v="0"/>
    <n v="0"/>
    <n v="0"/>
    <m/>
    <m/>
    <d v="2021-03-30T00:00:00"/>
    <n v="1"/>
    <s v="O"/>
    <n v="1"/>
    <n v="30"/>
    <n v="0"/>
    <m/>
    <m/>
    <m/>
    <m/>
    <m/>
    <m/>
    <n v="1"/>
    <n v="1"/>
    <m/>
    <m/>
    <n v="33127"/>
    <s v="CREDITOS DE CONSUMO"/>
    <n v="0"/>
    <n v="0"/>
    <n v="890480123"/>
    <s v="UNIVERSIDAD DE CARTAGENA"/>
    <n v="3"/>
    <n v="6"/>
    <d v="2020-05-11T00:00:00"/>
    <s v="A"/>
    <n v="3"/>
    <n v="2"/>
    <n v="7"/>
    <n v="1"/>
  </r>
  <r>
    <n v="18576"/>
    <s v="C"/>
    <n v="22804860"/>
    <x v="0"/>
    <n v="4"/>
    <n v="550022884"/>
    <d v="2020-10-29T00:00:00"/>
    <d v="2023-10-30T00:00:00"/>
    <n v="0"/>
    <n v="1"/>
    <n v="5"/>
    <n v="30"/>
    <n v="2"/>
    <n v="22490513"/>
    <n v="24960000"/>
    <n v="36651"/>
    <n v="1409"/>
    <n v="32903"/>
    <n v="0"/>
    <n v="0"/>
    <n v="0"/>
    <m/>
    <n v="0"/>
    <n v="0"/>
    <n v="0"/>
    <m/>
    <m/>
    <d v="2021-03-30T00:00:00"/>
    <n v="1"/>
    <s v="O"/>
    <n v="1"/>
    <n v="30"/>
    <n v="0"/>
    <m/>
    <m/>
    <m/>
    <m/>
    <m/>
    <m/>
    <n v="1"/>
    <n v="1"/>
    <m/>
    <m/>
    <n v="14327"/>
    <s v="CREDITOS DE CONSUMO"/>
    <n v="0"/>
    <n v="0"/>
    <n v="890480123"/>
    <s v="UNIVERSIDAD DE CARTAGENA"/>
    <n v="3"/>
    <n v="6"/>
    <d v="2020-05-11T00:00:00"/>
    <s v="A"/>
    <n v="3"/>
    <n v="2"/>
    <n v="7"/>
    <n v="1"/>
  </r>
  <r>
    <n v="42755"/>
    <s v="C"/>
    <n v="22804860"/>
    <x v="0"/>
    <n v="4"/>
    <n v="550023231"/>
    <d v="2020-10-29T00:00:00"/>
    <d v="2023-10-30T00:00:00"/>
    <n v="0"/>
    <n v="1"/>
    <n v="5"/>
    <n v="30"/>
    <n v="2"/>
    <n v="22490513"/>
    <n v="24960000"/>
    <n v="84365"/>
    <n v="3243"/>
    <n v="75732"/>
    <n v="0"/>
    <n v="0"/>
    <n v="0"/>
    <m/>
    <n v="0"/>
    <n v="0"/>
    <n v="0"/>
    <m/>
    <m/>
    <d v="2021-03-30T00:00:00"/>
    <n v="1"/>
    <s v="O"/>
    <n v="1"/>
    <n v="30"/>
    <n v="0"/>
    <m/>
    <m/>
    <m/>
    <m/>
    <m/>
    <m/>
    <n v="1"/>
    <n v="1"/>
    <m/>
    <m/>
    <n v="32977"/>
    <s v="CREDITOS DE CONSUMO"/>
    <n v="0"/>
    <n v="0"/>
    <n v="890480123"/>
    <s v="UNIVERSIDAD DE CARTAGENA"/>
    <n v="3"/>
    <n v="6"/>
    <d v="2020-05-11T00:00:00"/>
    <s v="A"/>
    <n v="3"/>
    <n v="2"/>
    <n v="7"/>
    <n v="1"/>
  </r>
  <r>
    <n v="14301"/>
    <s v="C"/>
    <n v="22804860"/>
    <x v="0"/>
    <n v="4"/>
    <n v="550023367"/>
    <d v="2020-10-29T00:00:00"/>
    <d v="2023-10-30T00:00:00"/>
    <n v="0"/>
    <n v="1"/>
    <n v="5"/>
    <n v="30"/>
    <n v="2"/>
    <n v="22490513"/>
    <n v="24960000"/>
    <n v="28218"/>
    <n v="1085"/>
    <n v="25331"/>
    <n v="0"/>
    <n v="0"/>
    <n v="0"/>
    <m/>
    <n v="0"/>
    <n v="0"/>
    <n v="0"/>
    <m/>
    <m/>
    <d v="2021-03-30T00:00:00"/>
    <n v="1"/>
    <s v="O"/>
    <n v="1"/>
    <n v="30"/>
    <n v="0"/>
    <m/>
    <m/>
    <m/>
    <m/>
    <m/>
    <m/>
    <n v="1"/>
    <n v="1"/>
    <m/>
    <m/>
    <n v="11030"/>
    <s v="CREDITOS DE CONSUMO"/>
    <n v="0"/>
    <n v="0"/>
    <n v="890480123"/>
    <s v="UNIVERSIDAD DE CARTAGENA"/>
    <n v="3"/>
    <n v="6"/>
    <d v="2020-05-11T00:00:00"/>
    <s v="A"/>
    <n v="3"/>
    <n v="2"/>
    <n v="7"/>
    <n v="1"/>
  </r>
  <r>
    <n v="9741"/>
    <s v="C"/>
    <n v="22804860"/>
    <x v="0"/>
    <n v="4"/>
    <n v="550023614"/>
    <d v="2020-10-29T00:00:00"/>
    <d v="2023-10-30T00:00:00"/>
    <n v="0"/>
    <n v="1"/>
    <n v="5"/>
    <n v="30"/>
    <n v="2"/>
    <n v="22490513"/>
    <n v="24960000"/>
    <n v="19231"/>
    <n v="739"/>
    <n v="17255"/>
    <n v="0"/>
    <n v="0"/>
    <n v="0"/>
    <m/>
    <n v="0"/>
    <n v="0"/>
    <n v="0"/>
    <m/>
    <m/>
    <d v="2021-03-30T00:00:00"/>
    <n v="1"/>
    <s v="O"/>
    <n v="1"/>
    <n v="30"/>
    <n v="0"/>
    <m/>
    <m/>
    <m/>
    <m/>
    <m/>
    <m/>
    <n v="1"/>
    <n v="1"/>
    <m/>
    <m/>
    <n v="7514"/>
    <s v="CREDITOS DE CONSUMO"/>
    <n v="0"/>
    <n v="0"/>
    <n v="890480123"/>
    <s v="UNIVERSIDAD DE CARTAGENA"/>
    <n v="3"/>
    <n v="6"/>
    <d v="2020-05-11T00:00:00"/>
    <s v="A"/>
    <n v="3"/>
    <n v="2"/>
    <n v="7"/>
    <n v="1"/>
  </r>
  <r>
    <n v="7132"/>
    <s v="C"/>
    <n v="22804860"/>
    <x v="0"/>
    <n v="4"/>
    <n v="550023615"/>
    <d v="2020-10-29T00:00:00"/>
    <d v="2023-10-30T00:00:00"/>
    <n v="0"/>
    <n v="1"/>
    <n v="5"/>
    <n v="30"/>
    <n v="2"/>
    <n v="22490513"/>
    <n v="24960000"/>
    <n v="14099"/>
    <n v="542"/>
    <n v="12632"/>
    <n v="0"/>
    <n v="0"/>
    <n v="0"/>
    <m/>
    <n v="0"/>
    <n v="0"/>
    <n v="0"/>
    <m/>
    <m/>
    <d v="2021-03-30T00:00:00"/>
    <n v="1"/>
    <s v="O"/>
    <n v="1"/>
    <n v="30"/>
    <n v="0"/>
    <m/>
    <m/>
    <m/>
    <m/>
    <m/>
    <m/>
    <n v="1"/>
    <n v="1"/>
    <m/>
    <m/>
    <n v="5500"/>
    <s v="CREDITOS DE CONSUMO"/>
    <n v="0"/>
    <n v="0"/>
    <n v="890480123"/>
    <s v="UNIVERSIDAD DE CARTAGENA"/>
    <n v="3"/>
    <n v="6"/>
    <d v="2020-05-11T00:00:00"/>
    <s v="A"/>
    <n v="3"/>
    <n v="2"/>
    <n v="7"/>
    <n v="1"/>
  </r>
  <r>
    <n v="9522"/>
    <s v="C"/>
    <n v="22804860"/>
    <x v="0"/>
    <n v="4"/>
    <n v="550023930"/>
    <d v="2020-06-13T00:00:00"/>
    <d v="2023-10-30T00:00:00"/>
    <n v="0"/>
    <n v="1"/>
    <n v="5"/>
    <n v="30"/>
    <n v="2"/>
    <n v="22490513"/>
    <n v="24960000"/>
    <n v="18795"/>
    <n v="723"/>
    <n v="16866"/>
    <n v="0"/>
    <n v="0"/>
    <n v="0"/>
    <m/>
    <n v="0"/>
    <n v="0"/>
    <n v="0"/>
    <m/>
    <m/>
    <d v="2021-03-30T00:00:00"/>
    <n v="1"/>
    <s v="O"/>
    <n v="1"/>
    <n v="30"/>
    <n v="0"/>
    <m/>
    <m/>
    <m/>
    <m/>
    <m/>
    <m/>
    <n v="1"/>
    <n v="1"/>
    <m/>
    <m/>
    <n v="7344"/>
    <s v="CREDITOS DE CONSUMO"/>
    <n v="0"/>
    <n v="0"/>
    <n v="890480123"/>
    <s v="UNIVERSIDAD DE CARTAGENA"/>
    <n v="5"/>
    <m/>
    <m/>
    <m/>
    <m/>
    <n v="2"/>
    <n v="7"/>
    <n v="2"/>
  </r>
  <r>
    <n v="49452"/>
    <s v="C"/>
    <n v="22804860"/>
    <x v="0"/>
    <n v="4"/>
    <n v="550024355"/>
    <d v="2020-09-05T00:00:00"/>
    <d v="2023-09-30T00:00:00"/>
    <n v="0"/>
    <n v="1"/>
    <n v="6"/>
    <n v="30"/>
    <n v="2"/>
    <n v="22490513"/>
    <n v="24960000"/>
    <n v="100000"/>
    <n v="3844"/>
    <n v="87594"/>
    <n v="0"/>
    <n v="0"/>
    <n v="0"/>
    <m/>
    <n v="0"/>
    <n v="0"/>
    <n v="0"/>
    <m/>
    <m/>
    <d v="2021-03-30T00:00:00"/>
    <n v="1"/>
    <s v="O"/>
    <n v="1"/>
    <n v="30"/>
    <n v="0"/>
    <m/>
    <m/>
    <m/>
    <m/>
    <m/>
    <m/>
    <n v="1"/>
    <n v="1"/>
    <m/>
    <m/>
    <n v="38142"/>
    <s v="CREDITOS DE CONSUMO"/>
    <n v="0"/>
    <n v="0"/>
    <n v="890480123"/>
    <s v="UNIVERSIDAD DE CARTAGENA"/>
    <n v="5"/>
    <m/>
    <m/>
    <m/>
    <m/>
    <n v="2"/>
    <n v="7"/>
    <n v="2"/>
  </r>
  <r>
    <n v="29670"/>
    <s v="C"/>
    <n v="22804860"/>
    <x v="0"/>
    <n v="4"/>
    <n v="550024358"/>
    <d v="2020-09-05T00:00:00"/>
    <d v="2023-09-30T00:00:00"/>
    <n v="0"/>
    <n v="1"/>
    <n v="6"/>
    <n v="30"/>
    <n v="2"/>
    <n v="22490513"/>
    <n v="24960000"/>
    <n v="60000"/>
    <n v="2307"/>
    <n v="52554"/>
    <n v="0"/>
    <n v="0"/>
    <n v="0"/>
    <m/>
    <n v="0"/>
    <n v="0"/>
    <n v="0"/>
    <m/>
    <m/>
    <d v="2021-03-30T00:00:00"/>
    <n v="1"/>
    <s v="O"/>
    <n v="1"/>
    <n v="30"/>
    <n v="0"/>
    <m/>
    <m/>
    <m/>
    <m/>
    <m/>
    <m/>
    <n v="1"/>
    <n v="1"/>
    <m/>
    <m/>
    <n v="22884"/>
    <s v="CREDITOS DE CONSUMO"/>
    <n v="0"/>
    <n v="0"/>
    <n v="890480123"/>
    <s v="UNIVERSIDAD DE CARTAGENA"/>
    <n v="5"/>
    <m/>
    <m/>
    <m/>
    <m/>
    <n v="2"/>
    <n v="7"/>
    <n v="2"/>
  </r>
  <r>
    <n v="71"/>
    <s v="C"/>
    <n v="22804860"/>
    <x v="0"/>
    <n v="4"/>
    <n v="550025495"/>
    <d v="2021-02-28T00:00:00"/>
    <d v="2021-04-30T00:00:00"/>
    <n v="0"/>
    <n v="1"/>
    <n v="0"/>
    <n v="30"/>
    <n v="2"/>
    <n v="0"/>
    <n v="0"/>
    <n v="6000"/>
    <n v="6000"/>
    <n v="126"/>
    <n v="0"/>
    <n v="0"/>
    <n v="0"/>
    <m/>
    <n v="0"/>
    <n v="0"/>
    <n v="0"/>
    <m/>
    <m/>
    <d v="2021-03-30T00:00:00"/>
    <n v="1"/>
    <s v="O"/>
    <n v="1"/>
    <n v="30"/>
    <n v="0"/>
    <m/>
    <m/>
    <m/>
    <m/>
    <m/>
    <m/>
    <n v="1"/>
    <n v="1"/>
    <m/>
    <m/>
    <n v="55"/>
    <s v="CREDITOS DE CONSUMO"/>
    <n v="0"/>
    <n v="0"/>
    <n v="890480123"/>
    <s v="UNIVERSIDAD DE CARTAGENA"/>
    <n v="5"/>
    <m/>
    <m/>
    <m/>
    <m/>
    <n v="2"/>
    <n v="7"/>
    <n v="2"/>
  </r>
  <r>
    <n v="3387"/>
    <s v="C"/>
    <n v="22804860"/>
    <x v="0"/>
    <n v="4"/>
    <n v="550025681"/>
    <d v="2021-03-31T00:00:00"/>
    <d v="2021-05-30T00:00:00"/>
    <n v="0"/>
    <n v="1"/>
    <n v="0"/>
    <n v="30"/>
    <n v="2"/>
    <n v="0"/>
    <n v="0"/>
    <n v="6000"/>
    <n v="6000"/>
    <n v="6000"/>
    <n v="0"/>
    <n v="0"/>
    <n v="0"/>
    <m/>
    <n v="0"/>
    <n v="0"/>
    <n v="0"/>
    <m/>
    <m/>
    <d v="2021-03-31T00:00:00"/>
    <n v="1"/>
    <s v="O"/>
    <n v="1"/>
    <n v="30"/>
    <n v="0"/>
    <m/>
    <m/>
    <m/>
    <m/>
    <m/>
    <m/>
    <n v="1"/>
    <n v="1"/>
    <m/>
    <m/>
    <n v="2613"/>
    <s v="CREDITOS DE CONSUMO"/>
    <n v="0"/>
    <n v="0"/>
    <n v="890480123"/>
    <s v="UNIVERSIDAD DE CARTAGENA"/>
    <n v="5"/>
    <m/>
    <m/>
    <m/>
    <m/>
    <n v="2"/>
    <n v="7"/>
    <n v="2"/>
  </r>
  <r>
    <n v="0"/>
    <s v="C"/>
    <n v="22805944"/>
    <x v="0"/>
    <n v="4"/>
    <n v="17293"/>
    <d v="2020-06-30T00:00:00"/>
    <d v="2027-06-30T00:00:00"/>
    <n v="0"/>
    <n v="1"/>
    <n v="9"/>
    <n v="30"/>
    <n v="2"/>
    <n v="17726461"/>
    <n v="19240000"/>
    <n v="20000000"/>
    <n v="417156"/>
    <n v="18836624"/>
    <n v="0"/>
    <n v="0"/>
    <n v="0"/>
    <m/>
    <n v="0"/>
    <n v="0"/>
    <n v="0"/>
    <m/>
    <m/>
    <d v="2021-03-30T00:00:00"/>
    <n v="1"/>
    <s v="O"/>
    <n v="1"/>
    <n v="30"/>
    <n v="0"/>
    <m/>
    <m/>
    <m/>
    <m/>
    <m/>
    <m/>
    <n v="1"/>
    <n v="1"/>
    <m/>
    <m/>
    <n v="21258431"/>
    <s v="CREDITOS DE CONSUMO"/>
    <n v="0"/>
    <n v="0"/>
    <n v="890480123"/>
    <s v="UNIVERSIDAD DE CARTAGENA"/>
    <n v="5"/>
    <m/>
    <m/>
    <m/>
    <m/>
    <n v="1"/>
    <n v="7"/>
    <n v="2"/>
  </r>
  <r>
    <n v="0"/>
    <s v="C"/>
    <n v="22864772"/>
    <x v="0"/>
    <n v="4"/>
    <n v="17426"/>
    <d v="2020-07-31T00:00:00"/>
    <d v="2021-05-31T00:00:00"/>
    <n v="0"/>
    <n v="1"/>
    <n v="8"/>
    <n v="30"/>
    <n v="2"/>
    <n v="12185828"/>
    <n v="12890000"/>
    <n v="2490000"/>
    <n v="263118"/>
    <n v="518253"/>
    <n v="0"/>
    <n v="0"/>
    <n v="0"/>
    <m/>
    <n v="0"/>
    <n v="0"/>
    <n v="0"/>
    <m/>
    <m/>
    <d v="2021-03-30T00:00:00"/>
    <n v="1"/>
    <s v="O"/>
    <n v="1"/>
    <n v="30"/>
    <n v="0"/>
    <m/>
    <m/>
    <m/>
    <m/>
    <m/>
    <m/>
    <n v="1"/>
    <n v="1"/>
    <m/>
    <m/>
    <n v="781619"/>
    <s v="CREDITOS DE CONSUMO"/>
    <n v="0"/>
    <n v="0"/>
    <n v="890480123"/>
    <s v="UNIVERSIDAD DE CARTAGENA"/>
    <n v="5"/>
    <m/>
    <m/>
    <m/>
    <m/>
    <n v="1"/>
    <n v="7"/>
    <n v="2"/>
  </r>
  <r>
    <n v="0"/>
    <s v="C"/>
    <n v="22864772"/>
    <x v="0"/>
    <n v="4"/>
    <n v="18289"/>
    <d v="2021-03-24T00:00:00"/>
    <d v="2023-03-30T00:00:00"/>
    <n v="0"/>
    <n v="1"/>
    <n v="0"/>
    <n v="30"/>
    <n v="2"/>
    <n v="15881442"/>
    <n v="17090000"/>
    <n v="5000000"/>
    <n v="244532"/>
    <n v="5000000"/>
    <n v="0"/>
    <n v="0"/>
    <n v="0"/>
    <m/>
    <n v="0"/>
    <n v="0"/>
    <n v="0"/>
    <m/>
    <m/>
    <d v="2021-03-30T00:00:00"/>
    <n v="1"/>
    <s v="O"/>
    <n v="1"/>
    <n v="30"/>
    <n v="0"/>
    <m/>
    <m/>
    <m/>
    <m/>
    <m/>
    <m/>
    <n v="1"/>
    <n v="1"/>
    <m/>
    <m/>
    <n v="7540901"/>
    <s v="CREDITOS DE CONSUMO"/>
    <n v="0"/>
    <n v="0"/>
    <n v="890480123"/>
    <s v="UNIVERSIDAD DE CARTAGENA"/>
    <n v="5"/>
    <m/>
    <m/>
    <m/>
    <m/>
    <n v="1"/>
    <n v="7"/>
    <n v="2"/>
  </r>
  <r>
    <n v="0"/>
    <s v="C"/>
    <n v="22991500"/>
    <x v="0"/>
    <n v="4"/>
    <n v="18153"/>
    <d v="2021-02-04T00:00:00"/>
    <d v="2021-06-28T00:00:00"/>
    <n v="0"/>
    <n v="1"/>
    <n v="1"/>
    <n v="30"/>
    <n v="2"/>
    <n v="13121400"/>
    <n v="13940000"/>
    <n v="2979000"/>
    <n v="32574"/>
    <n v="2946072"/>
    <n v="0"/>
    <n v="0"/>
    <n v="0"/>
    <m/>
    <n v="0"/>
    <n v="0"/>
    <n v="0"/>
    <n v="2979000"/>
    <n v="6"/>
    <d v="2021-03-30T00:00:00"/>
    <n v="1"/>
    <s v="O"/>
    <n v="1"/>
    <n v="30"/>
    <n v="0"/>
    <m/>
    <m/>
    <m/>
    <m/>
    <m/>
    <m/>
    <n v="1"/>
    <n v="1"/>
    <m/>
    <m/>
    <n v="5969139"/>
    <s v="CREDITOS DE CONSUMO"/>
    <n v="0"/>
    <n v="0"/>
    <n v="890480123"/>
    <s v="UNIVERSIDAD DE CARTAGENA"/>
    <n v="5"/>
    <m/>
    <m/>
    <m/>
    <m/>
    <n v="1"/>
    <n v="7"/>
    <n v="2"/>
  </r>
  <r>
    <n v="4308274"/>
    <s v="C"/>
    <n v="22999751"/>
    <x v="0"/>
    <n v="4"/>
    <n v="17931"/>
    <d v="2020-12-28T00:00:00"/>
    <d v="2023-12-30T00:00:00"/>
    <n v="30"/>
    <n v="1"/>
    <n v="1"/>
    <n v="30"/>
    <n v="2"/>
    <n v="8648788"/>
    <n v="9000000"/>
    <n v="7500000"/>
    <n v="237274"/>
    <n v="7139005"/>
    <n v="51390"/>
    <n v="0"/>
    <n v="0"/>
    <m/>
    <n v="0"/>
    <n v="0"/>
    <n v="0"/>
    <m/>
    <m/>
    <d v="2021-03-30T00:00:00"/>
    <n v="1"/>
    <s v="O"/>
    <n v="1"/>
    <n v="30"/>
    <n v="192632"/>
    <m/>
    <m/>
    <m/>
    <m/>
    <m/>
    <m/>
    <n v="1"/>
    <n v="1"/>
    <m/>
    <m/>
    <n v="2830731"/>
    <s v="CREDITOS DE CONSUMO"/>
    <n v="0"/>
    <n v="0"/>
    <n v="890480123"/>
    <s v="UNIVERSIDAD DE CARTAGENA"/>
    <n v="5"/>
    <m/>
    <m/>
    <m/>
    <m/>
    <n v="1"/>
    <n v="7"/>
    <n v="2"/>
  </r>
  <r>
    <n v="6448492"/>
    <s v="C"/>
    <n v="23071300"/>
    <x v="2"/>
    <n v="4"/>
    <n v="16711"/>
    <d v="2019-12-20T00:00:00"/>
    <d v="2022-12-30T00:00:00"/>
    <n v="0"/>
    <n v="1"/>
    <n v="15"/>
    <n v="30"/>
    <n v="2"/>
    <n v="9119963"/>
    <n v="9511000"/>
    <n v="12855975"/>
    <n v="409535"/>
    <n v="7921303"/>
    <n v="0"/>
    <n v="0"/>
    <n v="0"/>
    <m/>
    <n v="0"/>
    <n v="0"/>
    <n v="0"/>
    <m/>
    <m/>
    <d v="2021-03-30T00:00:00"/>
    <n v="9"/>
    <s v="O"/>
    <n v="1"/>
    <n v="30"/>
    <n v="0"/>
    <m/>
    <m/>
    <m/>
    <m/>
    <m/>
    <m/>
    <n v="1"/>
    <n v="1"/>
    <m/>
    <m/>
    <n v="1472811"/>
    <s v="CREDITOS DE CONSUMO"/>
    <n v="0"/>
    <n v="0"/>
    <m/>
    <m/>
    <n v="5"/>
    <m/>
    <m/>
    <m/>
    <m/>
    <n v="1"/>
    <n v="7"/>
    <n v="2"/>
  </r>
  <r>
    <n v="25561866"/>
    <s v="C"/>
    <n v="23071300"/>
    <x v="0"/>
    <n v="4"/>
    <n v="17522"/>
    <d v="2020-08-31T00:00:00"/>
    <d v="2027-09-30T00:00:00"/>
    <n v="0"/>
    <n v="1"/>
    <n v="5"/>
    <n v="30"/>
    <n v="2"/>
    <n v="17726461"/>
    <n v="19240000"/>
    <n v="32500000"/>
    <n v="677879"/>
    <n v="31400099"/>
    <n v="0"/>
    <n v="0"/>
    <n v="0"/>
    <m/>
    <n v="0"/>
    <n v="0"/>
    <n v="0"/>
    <m/>
    <m/>
    <d v="2021-03-30T00:00:00"/>
    <n v="9"/>
    <s v="O"/>
    <n v="1"/>
    <n v="30"/>
    <n v="0"/>
    <m/>
    <m/>
    <m/>
    <m/>
    <m/>
    <m/>
    <n v="1"/>
    <n v="1"/>
    <m/>
    <m/>
    <n v="5838233"/>
    <s v="CREDITOS DE CONSUMO"/>
    <n v="0"/>
    <n v="0"/>
    <n v="890480123"/>
    <s v="UNIVERSIDAD DE CARTAGENA"/>
    <n v="5"/>
    <m/>
    <m/>
    <m/>
    <m/>
    <n v="1"/>
    <n v="7"/>
    <n v="2"/>
  </r>
  <r>
    <n v="4830791"/>
    <s v="C"/>
    <n v="23071300"/>
    <x v="0"/>
    <n v="4"/>
    <n v="18175"/>
    <d v="2021-02-11T00:00:00"/>
    <d v="2026-02-28T00:00:00"/>
    <n v="0"/>
    <n v="1"/>
    <n v="0"/>
    <n v="30"/>
    <n v="2"/>
    <n v="16011168"/>
    <n v="17240000"/>
    <n v="6000000"/>
    <n v="145944"/>
    <n v="5934126"/>
    <n v="0"/>
    <n v="0"/>
    <n v="0"/>
    <m/>
    <n v="0"/>
    <n v="0"/>
    <n v="0"/>
    <m/>
    <m/>
    <d v="2021-03-30T00:00:00"/>
    <n v="1"/>
    <s v="O"/>
    <n v="1"/>
    <n v="30"/>
    <n v="0"/>
    <m/>
    <m/>
    <m/>
    <m/>
    <m/>
    <m/>
    <n v="1"/>
    <n v="1"/>
    <m/>
    <m/>
    <n v="1103335"/>
    <s v="CREDITOS DE CONSUMO"/>
    <n v="0"/>
    <n v="0"/>
    <n v="890480123"/>
    <s v="UNIVERSIDAD DE CARTAGENA"/>
    <n v="5"/>
    <m/>
    <m/>
    <m/>
    <m/>
    <n v="1"/>
    <n v="7"/>
    <n v="2"/>
  </r>
  <r>
    <n v="4038426"/>
    <s v="C"/>
    <n v="23234764"/>
    <x v="0"/>
    <n v="4"/>
    <n v="17202"/>
    <d v="2020-05-28T00:00:00"/>
    <d v="2026-05-30T00:00:00"/>
    <n v="0"/>
    <n v="1"/>
    <n v="10"/>
    <n v="30"/>
    <n v="2"/>
    <n v="17726461"/>
    <n v="19240000"/>
    <n v="20000000"/>
    <n v="453069"/>
    <n v="18226507"/>
    <n v="0"/>
    <n v="0"/>
    <n v="0"/>
    <m/>
    <n v="0"/>
    <n v="0"/>
    <n v="0"/>
    <m/>
    <m/>
    <d v="2021-03-30T00:00:00"/>
    <n v="1"/>
    <s v="O"/>
    <n v="1"/>
    <n v="30"/>
    <n v="0"/>
    <m/>
    <m/>
    <m/>
    <m/>
    <m/>
    <m/>
    <n v="1"/>
    <n v="1"/>
    <m/>
    <m/>
    <n v="14188081"/>
    <s v="CREDITOS DE CONSUMO"/>
    <n v="0"/>
    <n v="0"/>
    <n v="890480123"/>
    <s v="UNIVERSIDAD DE CARTAGENA"/>
    <n v="5"/>
    <m/>
    <m/>
    <m/>
    <m/>
    <n v="1"/>
    <n v="7"/>
    <n v="2"/>
  </r>
  <r>
    <n v="314812"/>
    <s v="C"/>
    <n v="23234764"/>
    <x v="0"/>
    <n v="4"/>
    <n v="17431"/>
    <d v="2020-07-31T00:00:00"/>
    <d v="2022-07-31T00:00:00"/>
    <n v="0"/>
    <n v="1"/>
    <n v="8"/>
    <n v="30"/>
    <n v="2"/>
    <n v="12185828"/>
    <n v="12890000"/>
    <n v="2050000"/>
    <n v="96679"/>
    <n v="1420829"/>
    <n v="0"/>
    <n v="0"/>
    <n v="0"/>
    <m/>
    <n v="0"/>
    <n v="0"/>
    <n v="0"/>
    <m/>
    <m/>
    <d v="2021-03-30T00:00:00"/>
    <n v="1"/>
    <s v="O"/>
    <n v="1"/>
    <n v="30"/>
    <n v="0"/>
    <m/>
    <m/>
    <m/>
    <m/>
    <m/>
    <m/>
    <n v="1"/>
    <n v="1"/>
    <m/>
    <m/>
    <n v="1106017"/>
    <s v="CREDITOS DE CONSUMO"/>
    <n v="0"/>
    <n v="0"/>
    <n v="890480123"/>
    <s v="UNIVERSIDAD DE CARTAGENA"/>
    <n v="5"/>
    <m/>
    <m/>
    <m/>
    <m/>
    <n v="1"/>
    <n v="7"/>
    <n v="2"/>
  </r>
  <r>
    <n v="553922"/>
    <s v="C"/>
    <n v="23234764"/>
    <x v="2"/>
    <n v="4"/>
    <n v="18066"/>
    <d v="2021-01-15T00:00:00"/>
    <d v="2021-04-30T00:00:00"/>
    <n v="0"/>
    <n v="1"/>
    <n v="0"/>
    <n v="30"/>
    <n v="2"/>
    <n v="15881442"/>
    <n v="17090000"/>
    <n v="2500000"/>
    <n v="2533086"/>
    <n v="2500000"/>
    <n v="0"/>
    <n v="0"/>
    <n v="0"/>
    <m/>
    <n v="0"/>
    <n v="0"/>
    <n v="0"/>
    <m/>
    <m/>
    <d v="2021-03-30T00:00:00"/>
    <n v="1"/>
    <s v="O"/>
    <n v="1"/>
    <n v="30"/>
    <n v="0"/>
    <m/>
    <m/>
    <m/>
    <m/>
    <m/>
    <m/>
    <n v="1"/>
    <n v="1"/>
    <m/>
    <m/>
    <n v="1946078"/>
    <s v="CREDITOS DE CONSUMO"/>
    <n v="0"/>
    <n v="0"/>
    <m/>
    <m/>
    <n v="5"/>
    <m/>
    <m/>
    <m/>
    <m/>
    <n v="1"/>
    <n v="7"/>
    <n v="2"/>
  </r>
  <r>
    <n v="0"/>
    <s v="C"/>
    <n v="23238203"/>
    <x v="0"/>
    <n v="4"/>
    <n v="10475"/>
    <d v="2015-11-09T00:00:00"/>
    <d v="2021-11-09T00:00:00"/>
    <n v="0"/>
    <n v="1"/>
    <n v="65"/>
    <n v="30"/>
    <n v="2"/>
    <n v="17794523"/>
    <n v="19320000"/>
    <n v="6000000"/>
    <n v="136151"/>
    <n v="819288"/>
    <n v="0"/>
    <n v="0"/>
    <n v="0"/>
    <m/>
    <n v="0"/>
    <n v="0"/>
    <n v="0"/>
    <m/>
    <m/>
    <d v="2021-03-30T00:00:00"/>
    <n v="1"/>
    <s v="O"/>
    <n v="1"/>
    <n v="30"/>
    <n v="0"/>
    <m/>
    <m/>
    <m/>
    <m/>
    <m/>
    <m/>
    <n v="1"/>
    <n v="1"/>
    <m/>
    <m/>
    <n v="37497907"/>
    <s v="CREDITOS DE CONSUMO"/>
    <n v="0"/>
    <n v="0"/>
    <n v="890480123"/>
    <s v="UNIVERSIDAD DE CARTAGENA"/>
    <n v="5"/>
    <m/>
    <m/>
    <m/>
    <m/>
    <n v="1"/>
    <n v="7"/>
    <n v="2"/>
  </r>
  <r>
    <n v="0"/>
    <s v="C"/>
    <n v="23238203"/>
    <x v="0"/>
    <n v="4"/>
    <n v="550025652"/>
    <d v="2021-03-31T00:00:00"/>
    <d v="2021-05-30T00:00:00"/>
    <n v="0"/>
    <n v="1"/>
    <n v="0"/>
    <n v="30"/>
    <n v="2"/>
    <n v="0"/>
    <n v="0"/>
    <n v="6000"/>
    <n v="6000"/>
    <n v="6000"/>
    <n v="0"/>
    <n v="0"/>
    <n v="0"/>
    <m/>
    <n v="0"/>
    <n v="0"/>
    <n v="0"/>
    <m/>
    <m/>
    <d v="2021-03-31T00:00:00"/>
    <n v="1"/>
    <s v="O"/>
    <n v="1"/>
    <n v="30"/>
    <n v="0"/>
    <m/>
    <m/>
    <m/>
    <m/>
    <m/>
    <m/>
    <n v="1"/>
    <n v="1"/>
    <m/>
    <m/>
    <n v="274613"/>
    <s v="CREDITOS DE CONSUMO"/>
    <n v="0"/>
    <n v="0"/>
    <n v="890480123"/>
    <s v="UNIVERSIDAD DE CARTAGENA"/>
    <n v="5"/>
    <m/>
    <m/>
    <m/>
    <m/>
    <n v="2"/>
    <n v="7"/>
    <n v="2"/>
  </r>
  <r>
    <n v="12216037"/>
    <s v="C"/>
    <n v="25764770"/>
    <x v="0"/>
    <n v="4"/>
    <n v="14733"/>
    <d v="2018-10-09T00:00:00"/>
    <d v="2025-10-09T00:00:00"/>
    <n v="0"/>
    <n v="1"/>
    <n v="30"/>
    <n v="30"/>
    <n v="2"/>
    <n v="17726461"/>
    <n v="19240000"/>
    <n v="29830000"/>
    <n v="622189"/>
    <n v="22820807"/>
    <n v="0"/>
    <n v="0"/>
    <n v="0"/>
    <m/>
    <n v="0"/>
    <n v="0"/>
    <n v="0"/>
    <m/>
    <m/>
    <d v="2021-03-30T00:00:00"/>
    <n v="1"/>
    <s v="O"/>
    <n v="1"/>
    <n v="30"/>
    <n v="0"/>
    <m/>
    <m/>
    <m/>
    <m/>
    <m/>
    <m/>
    <n v="1"/>
    <n v="1"/>
    <m/>
    <m/>
    <n v="10604770"/>
    <s v="CREDITOS DE CONSUMO"/>
    <n v="0"/>
    <n v="0"/>
    <n v="890480123"/>
    <s v="UNIVERSIDAD DE CARTAGENA"/>
    <n v="5"/>
    <m/>
    <m/>
    <m/>
    <m/>
    <n v="1"/>
    <n v="7"/>
    <n v="2"/>
  </r>
  <r>
    <n v="3136509"/>
    <s v="C"/>
    <n v="25764770"/>
    <x v="0"/>
    <n v="4"/>
    <n v="15792"/>
    <d v="2019-06-05T00:00:00"/>
    <d v="2022-06-05T00:00:00"/>
    <n v="0"/>
    <n v="1"/>
    <n v="22"/>
    <n v="30"/>
    <n v="2"/>
    <n v="12185828"/>
    <n v="12890000"/>
    <n v="13622000"/>
    <n v="453655"/>
    <n v="5859319"/>
    <n v="0"/>
    <n v="0"/>
    <n v="0"/>
    <m/>
    <n v="0"/>
    <n v="0"/>
    <n v="0"/>
    <m/>
    <m/>
    <d v="2021-03-30T00:00:00"/>
    <n v="1"/>
    <s v="O"/>
    <n v="1"/>
    <n v="30"/>
    <n v="0"/>
    <m/>
    <m/>
    <m/>
    <m/>
    <m/>
    <m/>
    <n v="1"/>
    <n v="1"/>
    <m/>
    <m/>
    <n v="2722810"/>
    <s v="CREDITOS DE CONSUMO"/>
    <n v="0"/>
    <n v="0"/>
    <n v="890480123"/>
    <s v="UNIVERSIDAD DE CARTAGENA"/>
    <n v="5"/>
    <m/>
    <m/>
    <m/>
    <m/>
    <n v="1"/>
    <n v="7"/>
    <n v="2"/>
  </r>
  <r>
    <n v="4806770"/>
    <s v="C"/>
    <n v="25764770"/>
    <x v="0"/>
    <n v="4"/>
    <n v="16017"/>
    <d v="2019-07-19T00:00:00"/>
    <d v="2022-07-30T00:00:00"/>
    <n v="0"/>
    <n v="1"/>
    <n v="20"/>
    <n v="30"/>
    <n v="2"/>
    <n v="12185828"/>
    <n v="12890000"/>
    <n v="18452910"/>
    <n v="614540"/>
    <n v="8979539"/>
    <n v="0"/>
    <n v="0"/>
    <n v="0"/>
    <m/>
    <n v="0"/>
    <n v="0"/>
    <n v="0"/>
    <m/>
    <m/>
    <d v="2021-03-30T00:00:00"/>
    <n v="1"/>
    <s v="O"/>
    <n v="1"/>
    <n v="30"/>
    <n v="0"/>
    <m/>
    <m/>
    <m/>
    <m/>
    <m/>
    <m/>
    <n v="1"/>
    <n v="1"/>
    <m/>
    <m/>
    <n v="4172769"/>
    <s v="CREDITOS DE CONSUMO"/>
    <n v="0"/>
    <n v="0"/>
    <n v="890480123"/>
    <s v="UNIVERSIDAD DE CARTAGENA"/>
    <n v="5"/>
    <m/>
    <m/>
    <m/>
    <m/>
    <n v="1"/>
    <n v="7"/>
    <n v="2"/>
  </r>
  <r>
    <n v="205459"/>
    <s v="C"/>
    <n v="25764770"/>
    <x v="0"/>
    <n v="4"/>
    <n v="16316"/>
    <d v="2019-09-23T00:00:00"/>
    <d v="2021-09-30T00:00:00"/>
    <n v="0"/>
    <n v="1"/>
    <n v="18"/>
    <n v="30"/>
    <n v="2"/>
    <n v="13121400"/>
    <n v="13940000"/>
    <n v="1398000"/>
    <n v="66543"/>
    <n v="383819"/>
    <n v="0"/>
    <n v="0"/>
    <n v="0"/>
    <m/>
    <n v="0"/>
    <n v="0"/>
    <n v="0"/>
    <m/>
    <m/>
    <d v="2021-03-30T00:00:00"/>
    <n v="1"/>
    <s v="O"/>
    <n v="1"/>
    <n v="30"/>
    <n v="0"/>
    <m/>
    <m/>
    <m/>
    <m/>
    <m/>
    <m/>
    <n v="1"/>
    <n v="1"/>
    <m/>
    <m/>
    <n v="178360"/>
    <s v="CREDITOS DE CONSUMO"/>
    <n v="0"/>
    <n v="0"/>
    <n v="890480123"/>
    <s v="UNIVERSIDAD DE CARTAGENA"/>
    <n v="5"/>
    <m/>
    <m/>
    <m/>
    <m/>
    <n v="1"/>
    <n v="7"/>
    <n v="2"/>
  </r>
  <r>
    <n v="4521486"/>
    <s v="C"/>
    <n v="25764770"/>
    <x v="0"/>
    <n v="4"/>
    <n v="16327"/>
    <d v="2019-09-25T00:00:00"/>
    <d v="2023-09-30T00:00:00"/>
    <n v="0"/>
    <n v="1"/>
    <n v="18"/>
    <n v="30"/>
    <n v="2"/>
    <n v="17726461"/>
    <n v="19240000"/>
    <n v="12000000"/>
    <n v="350787"/>
    <n v="8446599"/>
    <n v="0"/>
    <n v="0"/>
    <n v="0"/>
    <m/>
    <n v="0"/>
    <n v="0"/>
    <n v="0"/>
    <m/>
    <m/>
    <d v="2021-03-30T00:00:00"/>
    <n v="1"/>
    <s v="O"/>
    <n v="1"/>
    <n v="30"/>
    <n v="0"/>
    <m/>
    <m/>
    <m/>
    <m/>
    <m/>
    <m/>
    <n v="1"/>
    <n v="1"/>
    <m/>
    <m/>
    <n v="3925113"/>
    <s v="CREDITOS DE CONSUMO"/>
    <n v="0"/>
    <n v="0"/>
    <n v="890480123"/>
    <s v="UNIVERSIDAD DE CARTAGENA"/>
    <n v="5"/>
    <m/>
    <m/>
    <m/>
    <m/>
    <n v="1"/>
    <n v="7"/>
    <n v="2"/>
  </r>
  <r>
    <n v="363534"/>
    <s v="C"/>
    <n v="25764770"/>
    <x v="0"/>
    <n v="4"/>
    <n v="16661"/>
    <d v="2019-12-05T00:00:00"/>
    <d v="2021-12-05T00:00:00"/>
    <n v="0"/>
    <n v="1"/>
    <n v="16"/>
    <n v="30"/>
    <n v="2"/>
    <n v="12185828"/>
    <n v="12890000"/>
    <n v="1895780"/>
    <n v="89406"/>
    <n v="679119"/>
    <n v="0"/>
    <n v="0"/>
    <n v="0"/>
    <m/>
    <n v="0"/>
    <n v="0"/>
    <n v="0"/>
    <m/>
    <m/>
    <d v="2021-03-30T00:00:00"/>
    <n v="1"/>
    <s v="O"/>
    <n v="1"/>
    <n v="30"/>
    <n v="0"/>
    <m/>
    <m/>
    <m/>
    <m/>
    <m/>
    <m/>
    <n v="1"/>
    <n v="1"/>
    <m/>
    <m/>
    <n v="315585"/>
    <s v="CREDITOS DE CONSUMO"/>
    <n v="0"/>
    <n v="0"/>
    <n v="890480123"/>
    <s v="UNIVERSIDAD DE CARTAGENA"/>
    <n v="5"/>
    <m/>
    <m/>
    <m/>
    <m/>
    <n v="1"/>
    <n v="7"/>
    <n v="2"/>
  </r>
  <r>
    <n v="12023640"/>
    <s v="C"/>
    <n v="25764770"/>
    <x v="0"/>
    <n v="4"/>
    <n v="16725"/>
    <d v="2019-12-20T00:00:00"/>
    <d v="2026-12-30T00:00:00"/>
    <n v="0"/>
    <n v="1"/>
    <n v="15"/>
    <n v="30"/>
    <n v="2"/>
    <n v="17726461"/>
    <n v="19240000"/>
    <n v="25000000"/>
    <n v="521445"/>
    <n v="22461390"/>
    <n v="0"/>
    <n v="0"/>
    <n v="0"/>
    <m/>
    <n v="0"/>
    <n v="0"/>
    <n v="0"/>
    <m/>
    <m/>
    <d v="2021-03-30T00:00:00"/>
    <n v="1"/>
    <s v="O"/>
    <n v="1"/>
    <n v="30"/>
    <n v="0"/>
    <m/>
    <m/>
    <m/>
    <m/>
    <m/>
    <m/>
    <n v="1"/>
    <n v="1"/>
    <m/>
    <m/>
    <n v="10437750"/>
    <s v="CREDITOS DE CONSUMO"/>
    <n v="0"/>
    <n v="0"/>
    <n v="890480123"/>
    <s v="UNIVERSIDAD DE CARTAGENA"/>
    <n v="5"/>
    <m/>
    <m/>
    <m/>
    <m/>
    <n v="1"/>
    <n v="7"/>
    <n v="2"/>
  </r>
  <r>
    <n v="3475047"/>
    <s v="C"/>
    <n v="25764770"/>
    <x v="0"/>
    <n v="4"/>
    <n v="17828"/>
    <d v="2020-11-23T00:00:00"/>
    <d v="2023-11-23T00:00:00"/>
    <n v="7"/>
    <n v="1"/>
    <n v="3"/>
    <n v="30"/>
    <n v="2"/>
    <n v="8648788"/>
    <n v="9000000"/>
    <n v="7200000"/>
    <n v="227783"/>
    <n v="6491743"/>
    <n v="10913"/>
    <n v="0"/>
    <n v="0"/>
    <m/>
    <n v="0"/>
    <n v="0"/>
    <n v="0"/>
    <m/>
    <m/>
    <d v="2021-03-30T00:00:00"/>
    <n v="1"/>
    <s v="O"/>
    <n v="1"/>
    <n v="30"/>
    <n v="2947"/>
    <m/>
    <m/>
    <m/>
    <m/>
    <m/>
    <m/>
    <n v="1"/>
    <n v="1"/>
    <m/>
    <m/>
    <n v="3016696"/>
    <s v="CREDITOS DE CONSUMO"/>
    <n v="0"/>
    <n v="0"/>
    <n v="890480123"/>
    <s v="UNIVERSIDAD DE CARTAGENA"/>
    <n v="5"/>
    <m/>
    <m/>
    <m/>
    <m/>
    <n v="1"/>
    <n v="7"/>
    <n v="2"/>
  </r>
  <r>
    <n v="2730043"/>
    <s v="C"/>
    <n v="25764770"/>
    <x v="0"/>
    <n v="4"/>
    <n v="18292"/>
    <d v="2021-03-25T00:00:00"/>
    <d v="2023-03-30T00:00:00"/>
    <n v="0"/>
    <n v="1"/>
    <n v="0"/>
    <n v="30"/>
    <n v="2"/>
    <n v="15881442"/>
    <n v="17090000"/>
    <n v="5100000"/>
    <n v="249423"/>
    <n v="5100000"/>
    <n v="0"/>
    <n v="0"/>
    <n v="0"/>
    <m/>
    <n v="0"/>
    <n v="0"/>
    <n v="0"/>
    <m/>
    <m/>
    <d v="2021-03-30T00:00:00"/>
    <n v="1"/>
    <s v="O"/>
    <n v="1"/>
    <n v="30"/>
    <n v="0"/>
    <m/>
    <m/>
    <m/>
    <m/>
    <m/>
    <m/>
    <n v="1"/>
    <n v="1"/>
    <m/>
    <m/>
    <n v="2369957"/>
    <s v="CREDITOS DE CONSUMO"/>
    <n v="0"/>
    <n v="0"/>
    <n v="890480123"/>
    <s v="UNIVERSIDAD DE CARTAGENA"/>
    <n v="5"/>
    <m/>
    <m/>
    <m/>
    <m/>
    <n v="1"/>
    <n v="7"/>
    <n v="2"/>
  </r>
  <r>
    <n v="4389972"/>
    <s v="C"/>
    <n v="25869673"/>
    <x v="0"/>
    <n v="4"/>
    <n v="16542"/>
    <d v="2019-10-31T00:00:00"/>
    <d v="2026-10-31T00:00:00"/>
    <n v="0"/>
    <n v="1"/>
    <n v="16"/>
    <n v="30"/>
    <n v="2"/>
    <n v="17726461"/>
    <n v="19240000"/>
    <n v="15414794"/>
    <n v="321519"/>
    <n v="13628102"/>
    <n v="0"/>
    <n v="0"/>
    <n v="0"/>
    <m/>
    <n v="0"/>
    <n v="0"/>
    <n v="0"/>
    <m/>
    <m/>
    <d v="2021-03-30T00:00:00"/>
    <n v="1"/>
    <s v="O"/>
    <n v="1"/>
    <n v="30"/>
    <n v="0"/>
    <m/>
    <m/>
    <m/>
    <m/>
    <m/>
    <m/>
    <n v="1"/>
    <n v="1"/>
    <m/>
    <m/>
    <n v="9238130"/>
    <s v="CREDITOS DE CONSUMO"/>
    <n v="0"/>
    <n v="0"/>
    <n v="890480123"/>
    <s v="UNIVERSIDAD DE CARTAGENA"/>
    <n v="5"/>
    <m/>
    <m/>
    <m/>
    <m/>
    <n v="1"/>
    <n v="7"/>
    <n v="2"/>
  </r>
  <r>
    <n v="0"/>
    <s v="C"/>
    <n v="25949471"/>
    <x v="0"/>
    <n v="4"/>
    <n v="14795"/>
    <d v="2018-10-23T00:00:00"/>
    <d v="2025-10-23T00:00:00"/>
    <n v="7"/>
    <n v="1"/>
    <n v="28"/>
    <n v="30"/>
    <n v="2"/>
    <n v="17726461"/>
    <n v="19240000"/>
    <n v="14000000"/>
    <n v="292009"/>
    <n v="10960270"/>
    <n v="37716"/>
    <n v="0"/>
    <n v="0"/>
    <m/>
    <n v="0"/>
    <n v="0"/>
    <n v="0"/>
    <m/>
    <m/>
    <d v="2021-03-30T00:00:00"/>
    <n v="1"/>
    <s v="O"/>
    <n v="1"/>
    <n v="30"/>
    <n v="17061"/>
    <m/>
    <m/>
    <m/>
    <m/>
    <m/>
    <m/>
    <n v="1"/>
    <n v="1"/>
    <m/>
    <m/>
    <n v="11791877"/>
    <s v="CREDITOS DE CONSUMO"/>
    <n v="0"/>
    <n v="0"/>
    <n v="890480123"/>
    <s v="UNIVERSIDAD DE CARTAGENA"/>
    <n v="5"/>
    <m/>
    <m/>
    <m/>
    <m/>
    <n v="1"/>
    <n v="7"/>
    <n v="2"/>
  </r>
  <r>
    <n v="79479118"/>
    <s v="C"/>
    <n v="26723323"/>
    <x v="1"/>
    <n v="4"/>
    <n v="12027"/>
    <d v="2017-01-24T00:00:00"/>
    <d v="2029-01-24T00:00:00"/>
    <n v="0"/>
    <n v="1"/>
    <n v="81"/>
    <n v="30"/>
    <n v="2"/>
    <n v="12185828"/>
    <n v="12890000"/>
    <n v="160000000"/>
    <n v="2119508"/>
    <n v="97842298"/>
    <n v="0"/>
    <n v="0"/>
    <n v="330000000"/>
    <s v="                              "/>
    <n v="0"/>
    <n v="0"/>
    <n v="0"/>
    <m/>
    <m/>
    <d v="2021-03-30T00:00:00"/>
    <n v="2"/>
    <s v="O"/>
    <n v="1"/>
    <n v="30"/>
    <n v="0"/>
    <n v="2"/>
    <n v="0"/>
    <n v="1"/>
    <n v="0"/>
    <n v="0"/>
    <n v="0"/>
    <n v="1"/>
    <n v="1"/>
    <m/>
    <m/>
    <n v="18363180"/>
    <s v="CREDITO DE VIVIENDA"/>
    <n v="0"/>
    <n v="0"/>
    <n v="890480123"/>
    <s v="UNIVERSIDAD DE CARTAGENA"/>
    <n v="5"/>
    <m/>
    <m/>
    <m/>
    <m/>
    <n v="1"/>
    <n v="7"/>
    <n v="2"/>
  </r>
  <r>
    <n v="1947642"/>
    <s v="C"/>
    <n v="28297793"/>
    <x v="0"/>
    <n v="4"/>
    <n v="11474"/>
    <d v="2016-08-17T00:00:00"/>
    <d v="2023-08-17T00:00:00"/>
    <n v="13"/>
    <n v="1"/>
    <n v="54"/>
    <n v="30"/>
    <n v="2"/>
    <n v="17726461"/>
    <n v="19240000"/>
    <n v="13500000"/>
    <n v="281580"/>
    <n v="6706811"/>
    <n v="42263"/>
    <n v="0"/>
    <n v="0"/>
    <m/>
    <n v="0"/>
    <n v="0"/>
    <n v="0"/>
    <m/>
    <m/>
    <d v="2021-03-30T00:00:00"/>
    <n v="1"/>
    <s v="O"/>
    <n v="1"/>
    <n v="30"/>
    <n v="103892"/>
    <m/>
    <m/>
    <m/>
    <m/>
    <m/>
    <m/>
    <n v="1"/>
    <n v="1"/>
    <m/>
    <m/>
    <n v="4759169"/>
    <s v="CREDITOS DE CONSUMO"/>
    <n v="0"/>
    <n v="0"/>
    <n v="890480123"/>
    <s v="UNIVERSIDAD DE CARTAGENA"/>
    <n v="5"/>
    <m/>
    <m/>
    <m/>
    <m/>
    <n v="1"/>
    <n v="7"/>
    <n v="2"/>
  </r>
  <r>
    <n v="2607193"/>
    <s v="C"/>
    <n v="28297793"/>
    <x v="3"/>
    <n v="4"/>
    <n v="12381"/>
    <d v="2017-04-20T00:00:00"/>
    <d v="2024-04-20T00:00:00"/>
    <n v="0"/>
    <n v="1"/>
    <n v="49"/>
    <n v="30"/>
    <n v="2"/>
    <n v="13121400"/>
    <n v="13940000"/>
    <n v="17000000"/>
    <n v="310386"/>
    <n v="8978009"/>
    <n v="0"/>
    <n v="0"/>
    <n v="17000000"/>
    <s v="                              "/>
    <n v="0"/>
    <n v="0"/>
    <n v="0"/>
    <m/>
    <m/>
    <d v="2021-03-30T00:00:00"/>
    <n v="3"/>
    <s v="O"/>
    <n v="1"/>
    <n v="30"/>
    <n v="0"/>
    <m/>
    <m/>
    <m/>
    <m/>
    <m/>
    <m/>
    <n v="1"/>
    <n v="1"/>
    <m/>
    <m/>
    <n v="6370816"/>
    <s v="CREDITOS DE CONSUMO"/>
    <n v="0"/>
    <n v="0"/>
    <n v="890480123"/>
    <s v="UNIVERSIDAD DE CARTAGENA"/>
    <n v="5"/>
    <m/>
    <m/>
    <m/>
    <m/>
    <n v="1"/>
    <n v="7"/>
    <n v="2"/>
  </r>
  <r>
    <n v="208044"/>
    <s v="C"/>
    <n v="28297793"/>
    <x v="0"/>
    <n v="4"/>
    <n v="16121"/>
    <d v="2019-08-12T00:00:00"/>
    <d v="2021-08-12T00:00:00"/>
    <n v="18"/>
    <n v="1"/>
    <n v="18"/>
    <n v="30"/>
    <n v="2"/>
    <n v="12185828"/>
    <n v="12890000"/>
    <n v="2984000"/>
    <n v="140726"/>
    <n v="716412"/>
    <n v="4158"/>
    <n v="0"/>
    <n v="0"/>
    <m/>
    <n v="0"/>
    <n v="0"/>
    <n v="0"/>
    <m/>
    <m/>
    <d v="2021-03-30T00:00:00"/>
    <n v="1"/>
    <s v="O"/>
    <n v="1"/>
    <n v="30"/>
    <n v="33720"/>
    <m/>
    <m/>
    <m/>
    <m/>
    <m/>
    <m/>
    <n v="1"/>
    <n v="1"/>
    <m/>
    <m/>
    <n v="508368"/>
    <s v="CREDITOS DE CONSUMO"/>
    <n v="0"/>
    <n v="0"/>
    <n v="890480123"/>
    <s v="UNIVERSIDAD DE CARTAGENA"/>
    <n v="5"/>
    <m/>
    <m/>
    <m/>
    <m/>
    <n v="1"/>
    <n v="7"/>
    <n v="2"/>
  </r>
  <r>
    <n v="342744"/>
    <s v="C"/>
    <n v="28297793"/>
    <x v="0"/>
    <n v="4"/>
    <n v="17680"/>
    <d v="2020-10-06T00:00:00"/>
    <d v="2022-10-30T00:00:00"/>
    <n v="0"/>
    <n v="1"/>
    <n v="6"/>
    <n v="30"/>
    <n v="2"/>
    <n v="12185828"/>
    <n v="12890000"/>
    <n v="1550000"/>
    <n v="73098"/>
    <n v="1180259"/>
    <n v="0"/>
    <n v="0"/>
    <n v="0"/>
    <m/>
    <n v="0"/>
    <n v="0"/>
    <n v="0"/>
    <m/>
    <m/>
    <d v="2021-03-30T00:00:00"/>
    <n v="1"/>
    <s v="O"/>
    <n v="1"/>
    <n v="30"/>
    <n v="0"/>
    <m/>
    <m/>
    <m/>
    <m/>
    <m/>
    <m/>
    <n v="1"/>
    <n v="1"/>
    <m/>
    <m/>
    <n v="837515"/>
    <s v="CREDITOS DE CONSUMO"/>
    <n v="0"/>
    <n v="0"/>
    <n v="890480123"/>
    <s v="UNIVERSIDAD DE CARTAGENA"/>
    <n v="5"/>
    <m/>
    <m/>
    <m/>
    <m/>
    <n v="1"/>
    <n v="7"/>
    <n v="2"/>
  </r>
  <r>
    <n v="3628972"/>
    <s v="C"/>
    <n v="28297793"/>
    <x v="0"/>
    <n v="4"/>
    <n v="18047"/>
    <d v="2021-01-07T00:00:00"/>
    <d v="2025-01-30T00:00:00"/>
    <n v="0"/>
    <n v="1"/>
    <n v="3"/>
    <n v="30"/>
    <n v="2"/>
    <n v="9568969"/>
    <n v="10000000"/>
    <n v="13000000"/>
    <n v="235231"/>
    <n v="12496561"/>
    <n v="0"/>
    <n v="0"/>
    <n v="0"/>
    <m/>
    <n v="0"/>
    <n v="0"/>
    <n v="0"/>
    <s v="1500000/1500000"/>
    <d v="2021-12-06T00:00:00"/>
    <d v="2021-03-30T00:00:00"/>
    <n v="1"/>
    <s v="O"/>
    <n v="1"/>
    <n v="30"/>
    <n v="0"/>
    <m/>
    <m/>
    <m/>
    <m/>
    <m/>
    <m/>
    <n v="1"/>
    <n v="1"/>
    <m/>
    <m/>
    <n v="8867589"/>
    <s v="CREDITOS DE CONSUMO"/>
    <n v="0"/>
    <n v="0"/>
    <n v="890480123"/>
    <s v="UNIVERSIDAD DE CARTAGENA"/>
    <n v="5"/>
    <m/>
    <m/>
    <m/>
    <m/>
    <n v="1"/>
    <n v="7"/>
    <n v="2"/>
  </r>
  <r>
    <n v="441"/>
    <s v="C"/>
    <n v="28297793"/>
    <x v="0"/>
    <n v="4"/>
    <n v="550005965"/>
    <d v="2015-08-09T00:00:00"/>
    <d v="2024-04-30T00:00:00"/>
    <n v="0"/>
    <n v="1"/>
    <n v="0"/>
    <n v="30"/>
    <n v="2"/>
    <n v="21474970"/>
    <n v="23720000"/>
    <n v="1519"/>
    <n v="58"/>
    <n v="1519"/>
    <n v="0"/>
    <n v="0"/>
    <n v="0"/>
    <m/>
    <n v="0"/>
    <n v="0"/>
    <n v="0"/>
    <m/>
    <m/>
    <d v="2021-03-31T00:00:00"/>
    <n v="1"/>
    <s v="O"/>
    <n v="1"/>
    <n v="30"/>
    <n v="0"/>
    <m/>
    <m/>
    <m/>
    <m/>
    <m/>
    <m/>
    <n v="1"/>
    <n v="1"/>
    <m/>
    <m/>
    <n v="1078"/>
    <s v="CREDITOS DE CONSUMO"/>
    <n v="0"/>
    <n v="0"/>
    <n v="890480123"/>
    <s v="UNIVERSIDAD DE CARTAGENA"/>
    <n v="5"/>
    <m/>
    <m/>
    <m/>
    <m/>
    <n v="2"/>
    <n v="7"/>
    <n v="2"/>
  </r>
  <r>
    <n v="441"/>
    <s v="C"/>
    <n v="28297793"/>
    <x v="0"/>
    <n v="4"/>
    <n v="550006078"/>
    <d v="2015-08-20T00:00:00"/>
    <d v="2024-04-30T00:00:00"/>
    <n v="0"/>
    <n v="1"/>
    <n v="0"/>
    <n v="30"/>
    <n v="2"/>
    <n v="21474970"/>
    <n v="23720000"/>
    <n v="1518"/>
    <n v="58"/>
    <n v="1518"/>
    <n v="0"/>
    <n v="0"/>
    <n v="0"/>
    <m/>
    <n v="0"/>
    <n v="0"/>
    <n v="0"/>
    <m/>
    <m/>
    <d v="2021-03-31T00:00:00"/>
    <n v="1"/>
    <s v="O"/>
    <n v="1"/>
    <n v="30"/>
    <n v="0"/>
    <m/>
    <m/>
    <m/>
    <m/>
    <m/>
    <m/>
    <n v="1"/>
    <n v="1"/>
    <m/>
    <m/>
    <n v="1077"/>
    <s v="CREDITOS DE CONSUMO"/>
    <n v="0"/>
    <n v="0"/>
    <n v="890480123"/>
    <s v="UNIVERSIDAD DE CARTAGENA"/>
    <n v="5"/>
    <m/>
    <m/>
    <m/>
    <m/>
    <n v="2"/>
    <n v="7"/>
    <n v="2"/>
  </r>
  <r>
    <n v="355"/>
    <s v="C"/>
    <n v="28297793"/>
    <x v="0"/>
    <n v="4"/>
    <n v="550006176"/>
    <d v="2015-08-27T00:00:00"/>
    <d v="2024-04-30T00:00:00"/>
    <n v="0"/>
    <n v="1"/>
    <n v="0"/>
    <n v="30"/>
    <n v="2"/>
    <n v="21474970"/>
    <n v="23720000"/>
    <n v="1221"/>
    <n v="46"/>
    <n v="1221"/>
    <n v="0"/>
    <n v="0"/>
    <n v="0"/>
    <m/>
    <n v="0"/>
    <n v="0"/>
    <n v="0"/>
    <m/>
    <m/>
    <d v="2021-03-31T00:00:00"/>
    <n v="1"/>
    <s v="O"/>
    <n v="1"/>
    <n v="30"/>
    <n v="0"/>
    <m/>
    <m/>
    <m/>
    <m/>
    <m/>
    <m/>
    <n v="1"/>
    <n v="1"/>
    <m/>
    <m/>
    <n v="866"/>
    <s v="CREDITOS DE CONSUMO"/>
    <n v="0"/>
    <n v="0"/>
    <n v="890480123"/>
    <s v="UNIVERSIDAD DE CARTAGENA"/>
    <n v="5"/>
    <m/>
    <m/>
    <m/>
    <m/>
    <n v="2"/>
    <n v="7"/>
    <n v="2"/>
  </r>
  <r>
    <n v="708"/>
    <s v="C"/>
    <n v="28297793"/>
    <x v="0"/>
    <n v="4"/>
    <n v="550006221"/>
    <d v="2015-08-30T00:00:00"/>
    <d v="2024-04-30T00:00:00"/>
    <n v="0"/>
    <n v="1"/>
    <n v="0"/>
    <n v="30"/>
    <n v="2"/>
    <n v="21474970"/>
    <n v="23720000"/>
    <n v="2438"/>
    <n v="92"/>
    <n v="2438"/>
    <n v="0"/>
    <n v="0"/>
    <n v="0"/>
    <m/>
    <n v="0"/>
    <n v="0"/>
    <n v="0"/>
    <m/>
    <m/>
    <d v="2021-03-31T00:00:00"/>
    <n v="1"/>
    <s v="O"/>
    <n v="1"/>
    <n v="30"/>
    <n v="0"/>
    <m/>
    <m/>
    <m/>
    <m/>
    <m/>
    <m/>
    <n v="1"/>
    <n v="1"/>
    <m/>
    <m/>
    <n v="1730"/>
    <s v="CREDITOS DE CONSUMO"/>
    <n v="0"/>
    <n v="0"/>
    <n v="890480123"/>
    <s v="UNIVERSIDAD DE CARTAGENA"/>
    <n v="5"/>
    <m/>
    <m/>
    <m/>
    <m/>
    <n v="2"/>
    <n v="7"/>
    <n v="2"/>
  </r>
  <r>
    <n v="276"/>
    <s v="C"/>
    <n v="28297793"/>
    <x v="0"/>
    <n v="4"/>
    <n v="550006392"/>
    <d v="2015-09-05T00:00:00"/>
    <d v="2024-04-30T00:00:00"/>
    <n v="0"/>
    <n v="1"/>
    <n v="0"/>
    <n v="30"/>
    <n v="2"/>
    <n v="21474970"/>
    <n v="23720000"/>
    <n v="949"/>
    <n v="36"/>
    <n v="949"/>
    <n v="0"/>
    <n v="0"/>
    <n v="0"/>
    <m/>
    <n v="0"/>
    <n v="0"/>
    <n v="0"/>
    <m/>
    <m/>
    <d v="2021-03-31T00:00:00"/>
    <n v="1"/>
    <s v="O"/>
    <n v="1"/>
    <n v="30"/>
    <n v="0"/>
    <m/>
    <m/>
    <m/>
    <m/>
    <m/>
    <m/>
    <n v="1"/>
    <n v="1"/>
    <m/>
    <m/>
    <n v="673"/>
    <s v="CREDITOS DE CONSUMO"/>
    <n v="0"/>
    <n v="0"/>
    <n v="890480123"/>
    <s v="UNIVERSIDAD DE CARTAGENA"/>
    <n v="5"/>
    <m/>
    <m/>
    <m/>
    <m/>
    <n v="2"/>
    <n v="7"/>
    <n v="2"/>
  </r>
  <r>
    <n v="121"/>
    <s v="C"/>
    <n v="28297793"/>
    <x v="0"/>
    <n v="4"/>
    <n v="550006487"/>
    <d v="2015-09-12T00:00:00"/>
    <d v="2024-04-30T00:00:00"/>
    <n v="0"/>
    <n v="1"/>
    <n v="0"/>
    <n v="30"/>
    <n v="2"/>
    <n v="21474970"/>
    <n v="23720000"/>
    <n v="415"/>
    <n v="16"/>
    <n v="415"/>
    <n v="0"/>
    <n v="0"/>
    <n v="0"/>
    <m/>
    <n v="0"/>
    <n v="0"/>
    <n v="0"/>
    <m/>
    <m/>
    <d v="2021-03-31T00:00:00"/>
    <n v="1"/>
    <s v="O"/>
    <n v="1"/>
    <n v="30"/>
    <n v="0"/>
    <m/>
    <m/>
    <m/>
    <m/>
    <m/>
    <m/>
    <n v="1"/>
    <n v="1"/>
    <m/>
    <m/>
    <n v="294"/>
    <s v="CREDITOS DE CONSUMO"/>
    <n v="0"/>
    <n v="0"/>
    <n v="890480123"/>
    <s v="UNIVERSIDAD DE CARTAGENA"/>
    <n v="5"/>
    <m/>
    <m/>
    <m/>
    <m/>
    <n v="2"/>
    <n v="7"/>
    <n v="2"/>
  </r>
  <r>
    <n v="81"/>
    <s v="C"/>
    <n v="28297793"/>
    <x v="0"/>
    <n v="4"/>
    <n v="550006547"/>
    <d v="2015-09-15T00:00:00"/>
    <d v="2024-04-30T00:00:00"/>
    <n v="0"/>
    <n v="1"/>
    <n v="0"/>
    <n v="30"/>
    <n v="2"/>
    <n v="21474970"/>
    <n v="23720000"/>
    <n v="280"/>
    <n v="11"/>
    <n v="280"/>
    <n v="0"/>
    <n v="0"/>
    <n v="0"/>
    <m/>
    <n v="0"/>
    <n v="0"/>
    <n v="0"/>
    <m/>
    <m/>
    <d v="2021-03-31T00:00:00"/>
    <n v="1"/>
    <s v="O"/>
    <n v="1"/>
    <n v="30"/>
    <n v="0"/>
    <m/>
    <m/>
    <m/>
    <m/>
    <m/>
    <m/>
    <n v="1"/>
    <n v="1"/>
    <m/>
    <m/>
    <n v="199"/>
    <s v="CREDITOS DE CONSUMO"/>
    <n v="0"/>
    <n v="0"/>
    <n v="890480123"/>
    <s v="UNIVERSIDAD DE CARTAGENA"/>
    <n v="5"/>
    <m/>
    <m/>
    <m/>
    <m/>
    <n v="2"/>
    <n v="7"/>
    <n v="2"/>
  </r>
  <r>
    <n v="234"/>
    <s v="C"/>
    <n v="28297793"/>
    <x v="0"/>
    <n v="4"/>
    <n v="550006593"/>
    <d v="2015-09-19T00:00:00"/>
    <d v="2024-03-30T00:00:00"/>
    <n v="0"/>
    <n v="1"/>
    <n v="0"/>
    <n v="30"/>
    <n v="2"/>
    <n v="21474970"/>
    <n v="23720000"/>
    <n v="805"/>
    <n v="31"/>
    <n v="805"/>
    <n v="1"/>
    <n v="0"/>
    <n v="0"/>
    <m/>
    <n v="0"/>
    <n v="0"/>
    <n v="0"/>
    <m/>
    <m/>
    <d v="2021-03-30T00:00:00"/>
    <n v="1"/>
    <s v="O"/>
    <n v="1"/>
    <n v="30"/>
    <n v="0"/>
    <m/>
    <m/>
    <m/>
    <m/>
    <m/>
    <m/>
    <n v="1"/>
    <n v="1"/>
    <m/>
    <m/>
    <n v="571"/>
    <s v="CREDITOS DE CONSUMO"/>
    <n v="0"/>
    <n v="0"/>
    <n v="890480123"/>
    <s v="UNIVERSIDAD DE CARTAGENA"/>
    <n v="5"/>
    <m/>
    <m/>
    <m/>
    <m/>
    <n v="2"/>
    <n v="7"/>
    <n v="2"/>
  </r>
  <r>
    <n v="278"/>
    <s v="C"/>
    <n v="28297793"/>
    <x v="0"/>
    <n v="4"/>
    <n v="550006756"/>
    <d v="2015-09-29T00:00:00"/>
    <d v="2024-04-30T00:00:00"/>
    <n v="0"/>
    <n v="1"/>
    <n v="0"/>
    <n v="30"/>
    <n v="2"/>
    <n v="21474970"/>
    <n v="23720000"/>
    <n v="959"/>
    <n v="36"/>
    <n v="959"/>
    <n v="0"/>
    <n v="0"/>
    <n v="0"/>
    <m/>
    <n v="0"/>
    <n v="0"/>
    <n v="0"/>
    <m/>
    <m/>
    <d v="2021-03-31T00:00:00"/>
    <n v="1"/>
    <s v="O"/>
    <n v="1"/>
    <n v="30"/>
    <n v="0"/>
    <m/>
    <m/>
    <m/>
    <m/>
    <m/>
    <m/>
    <n v="1"/>
    <n v="1"/>
    <m/>
    <m/>
    <n v="681"/>
    <s v="CREDITOS DE CONSUMO"/>
    <n v="0"/>
    <n v="0"/>
    <n v="890480123"/>
    <s v="UNIVERSIDAD DE CARTAGENA"/>
    <n v="5"/>
    <m/>
    <m/>
    <m/>
    <m/>
    <n v="2"/>
    <n v="7"/>
    <n v="2"/>
  </r>
  <r>
    <n v="283"/>
    <s v="C"/>
    <n v="28297793"/>
    <x v="0"/>
    <n v="4"/>
    <n v="550007034"/>
    <d v="2015-10-14T00:00:00"/>
    <d v="2024-04-30T00:00:00"/>
    <n v="0"/>
    <n v="1"/>
    <n v="0"/>
    <n v="30"/>
    <n v="2"/>
    <n v="21474970"/>
    <n v="23720000"/>
    <n v="974"/>
    <n v="37"/>
    <n v="974"/>
    <n v="0"/>
    <n v="0"/>
    <n v="0"/>
    <m/>
    <n v="0"/>
    <n v="0"/>
    <n v="0"/>
    <m/>
    <m/>
    <d v="2021-03-31T00:00:00"/>
    <n v="1"/>
    <s v="O"/>
    <n v="1"/>
    <n v="30"/>
    <n v="0"/>
    <m/>
    <m/>
    <m/>
    <m/>
    <m/>
    <m/>
    <n v="1"/>
    <n v="1"/>
    <m/>
    <m/>
    <n v="691"/>
    <s v="CREDITOS DE CONSUMO"/>
    <n v="0"/>
    <n v="0"/>
    <n v="890480123"/>
    <s v="UNIVERSIDAD DE CARTAGENA"/>
    <n v="5"/>
    <m/>
    <m/>
    <m/>
    <m/>
    <n v="2"/>
    <n v="7"/>
    <n v="2"/>
  </r>
  <r>
    <n v="383"/>
    <s v="C"/>
    <n v="28297793"/>
    <x v="0"/>
    <n v="4"/>
    <n v="550007052"/>
    <d v="2015-10-15T00:00:00"/>
    <d v="2024-04-30T00:00:00"/>
    <n v="0"/>
    <n v="1"/>
    <n v="0"/>
    <n v="30"/>
    <n v="2"/>
    <n v="21474970"/>
    <n v="23720000"/>
    <n v="1319"/>
    <n v="50"/>
    <n v="1319"/>
    <n v="0"/>
    <n v="0"/>
    <n v="0"/>
    <m/>
    <n v="0"/>
    <n v="0"/>
    <n v="0"/>
    <m/>
    <m/>
    <d v="2021-03-31T00:00:00"/>
    <n v="1"/>
    <s v="O"/>
    <n v="1"/>
    <n v="30"/>
    <n v="0"/>
    <m/>
    <m/>
    <m/>
    <m/>
    <m/>
    <m/>
    <n v="1"/>
    <n v="1"/>
    <m/>
    <m/>
    <n v="936"/>
    <s v="CREDITOS DE CONSUMO"/>
    <n v="0"/>
    <n v="0"/>
    <n v="890480123"/>
    <s v="UNIVERSIDAD DE CARTAGENA"/>
    <n v="5"/>
    <m/>
    <m/>
    <m/>
    <m/>
    <n v="2"/>
    <n v="7"/>
    <n v="2"/>
  </r>
  <r>
    <n v="1396"/>
    <s v="C"/>
    <n v="28297793"/>
    <x v="0"/>
    <n v="4"/>
    <n v="550008257"/>
    <d v="2016-01-04T00:00:00"/>
    <d v="2024-04-30T00:00:00"/>
    <n v="0"/>
    <n v="1"/>
    <n v="0"/>
    <n v="30"/>
    <n v="2"/>
    <n v="22490513"/>
    <n v="24960000"/>
    <n v="4808"/>
    <n v="185"/>
    <n v="4808"/>
    <n v="0"/>
    <n v="0"/>
    <n v="0"/>
    <m/>
    <n v="0"/>
    <n v="0"/>
    <n v="0"/>
    <m/>
    <m/>
    <d v="2021-03-31T00:00:00"/>
    <n v="1"/>
    <s v="O"/>
    <n v="1"/>
    <n v="30"/>
    <n v="0"/>
    <m/>
    <m/>
    <m/>
    <m/>
    <m/>
    <m/>
    <n v="1"/>
    <n v="1"/>
    <m/>
    <m/>
    <n v="3412"/>
    <s v="CREDITOS DE CONSUMO"/>
    <n v="0"/>
    <n v="0"/>
    <n v="890480123"/>
    <s v="UNIVERSIDAD DE CARTAGENA"/>
    <n v="5"/>
    <m/>
    <m/>
    <m/>
    <m/>
    <n v="2"/>
    <n v="7"/>
    <n v="2"/>
  </r>
  <r>
    <n v="514"/>
    <s v="C"/>
    <n v="28297793"/>
    <x v="0"/>
    <n v="4"/>
    <n v="550008279"/>
    <d v="2016-01-11T00:00:00"/>
    <d v="2024-03-30T00:00:00"/>
    <n v="0"/>
    <n v="1"/>
    <n v="0"/>
    <n v="30"/>
    <n v="2"/>
    <n v="22490513"/>
    <n v="24960000"/>
    <n v="1769"/>
    <n v="69"/>
    <n v="1769"/>
    <n v="0"/>
    <n v="0"/>
    <n v="0"/>
    <m/>
    <n v="0"/>
    <n v="0"/>
    <n v="0"/>
    <m/>
    <m/>
    <d v="2021-03-31T00:00:00"/>
    <n v="1"/>
    <s v="O"/>
    <n v="1"/>
    <n v="30"/>
    <n v="0"/>
    <m/>
    <m/>
    <m/>
    <m/>
    <m/>
    <m/>
    <n v="1"/>
    <n v="1"/>
    <m/>
    <m/>
    <n v="1255"/>
    <s v="CREDITOS DE CONSUMO"/>
    <n v="0"/>
    <n v="0"/>
    <n v="890480123"/>
    <s v="UNIVERSIDAD DE CARTAGENA"/>
    <n v="5"/>
    <m/>
    <m/>
    <m/>
    <m/>
    <n v="2"/>
    <n v="7"/>
    <n v="2"/>
  </r>
  <r>
    <n v="302"/>
    <s v="C"/>
    <n v="28297793"/>
    <x v="0"/>
    <n v="4"/>
    <n v="550008693"/>
    <d v="2016-02-20T00:00:00"/>
    <d v="2024-03-30T00:00:00"/>
    <n v="0"/>
    <n v="1"/>
    <n v="0"/>
    <n v="30"/>
    <n v="2"/>
    <n v="22490513"/>
    <n v="24960000"/>
    <n v="1040"/>
    <n v="41"/>
    <n v="1040"/>
    <n v="0"/>
    <n v="0"/>
    <n v="0"/>
    <m/>
    <n v="0"/>
    <n v="0"/>
    <n v="0"/>
    <m/>
    <m/>
    <d v="2021-03-31T00:00:00"/>
    <n v="1"/>
    <s v="O"/>
    <n v="1"/>
    <n v="30"/>
    <n v="0"/>
    <m/>
    <m/>
    <m/>
    <m/>
    <m/>
    <m/>
    <n v="1"/>
    <n v="1"/>
    <m/>
    <m/>
    <n v="738"/>
    <s v="CREDITOS DE CONSUMO"/>
    <n v="0"/>
    <n v="0"/>
    <n v="890480123"/>
    <s v="UNIVERSIDAD DE CARTAGENA"/>
    <n v="5"/>
    <m/>
    <m/>
    <m/>
    <m/>
    <n v="2"/>
    <n v="7"/>
    <n v="2"/>
  </r>
  <r>
    <n v="515"/>
    <s v="C"/>
    <n v="28297793"/>
    <x v="0"/>
    <n v="4"/>
    <n v="550008972"/>
    <d v="2016-03-18T00:00:00"/>
    <d v="2024-03-30T00:00:00"/>
    <n v="0"/>
    <n v="1"/>
    <n v="0"/>
    <n v="30"/>
    <n v="2"/>
    <n v="22490513"/>
    <n v="24960000"/>
    <n v="1772"/>
    <n v="69"/>
    <n v="1772"/>
    <n v="0"/>
    <n v="0"/>
    <n v="0"/>
    <m/>
    <n v="0"/>
    <n v="0"/>
    <n v="0"/>
    <m/>
    <m/>
    <d v="2021-03-31T00:00:00"/>
    <n v="1"/>
    <s v="O"/>
    <n v="1"/>
    <n v="30"/>
    <n v="0"/>
    <m/>
    <m/>
    <m/>
    <m/>
    <m/>
    <m/>
    <n v="1"/>
    <n v="1"/>
    <m/>
    <m/>
    <n v="1257"/>
    <s v="CREDITOS DE CONSUMO"/>
    <n v="0"/>
    <n v="0"/>
    <n v="890480123"/>
    <s v="UNIVERSIDAD DE CARTAGENA"/>
    <n v="5"/>
    <m/>
    <m/>
    <m/>
    <m/>
    <n v="2"/>
    <n v="7"/>
    <n v="2"/>
  </r>
  <r>
    <n v="854"/>
    <s v="C"/>
    <n v="28297793"/>
    <x v="0"/>
    <n v="4"/>
    <n v="550009061"/>
    <d v="2016-03-31T00:00:00"/>
    <d v="2024-03-30T00:00:00"/>
    <n v="0"/>
    <n v="1"/>
    <n v="0"/>
    <n v="30"/>
    <n v="2"/>
    <n v="22490513"/>
    <n v="24960000"/>
    <n v="2940"/>
    <n v="115"/>
    <n v="2940"/>
    <n v="0"/>
    <n v="0"/>
    <n v="0"/>
    <m/>
    <n v="0"/>
    <n v="0"/>
    <n v="0"/>
    <m/>
    <m/>
    <d v="2021-03-31T00:00:00"/>
    <n v="1"/>
    <s v="O"/>
    <n v="1"/>
    <n v="30"/>
    <n v="0"/>
    <m/>
    <m/>
    <m/>
    <m/>
    <m/>
    <m/>
    <n v="1"/>
    <n v="1"/>
    <m/>
    <m/>
    <n v="2086"/>
    <s v="CREDITOS DE CONSUMO"/>
    <n v="0"/>
    <n v="0"/>
    <n v="890480123"/>
    <s v="UNIVERSIDAD DE CARTAGENA"/>
    <n v="5"/>
    <m/>
    <m/>
    <m/>
    <m/>
    <n v="2"/>
    <n v="7"/>
    <n v="2"/>
  </r>
  <r>
    <n v="288"/>
    <s v="C"/>
    <n v="28297793"/>
    <x v="0"/>
    <n v="4"/>
    <n v="550009062"/>
    <d v="2016-03-31T00:00:00"/>
    <d v="2024-03-30T00:00:00"/>
    <n v="0"/>
    <n v="1"/>
    <n v="0"/>
    <n v="30"/>
    <n v="2"/>
    <n v="22490513"/>
    <n v="24960000"/>
    <n v="991"/>
    <n v="39"/>
    <n v="991"/>
    <n v="0"/>
    <n v="0"/>
    <n v="0"/>
    <m/>
    <n v="0"/>
    <n v="0"/>
    <n v="0"/>
    <m/>
    <m/>
    <d v="2021-03-31T00:00:00"/>
    <n v="1"/>
    <s v="O"/>
    <n v="1"/>
    <n v="30"/>
    <n v="0"/>
    <m/>
    <m/>
    <m/>
    <m/>
    <m/>
    <m/>
    <n v="1"/>
    <n v="1"/>
    <m/>
    <m/>
    <n v="703"/>
    <s v="CREDITOS DE CONSUMO"/>
    <n v="0"/>
    <n v="0"/>
    <n v="890480123"/>
    <s v="UNIVERSIDAD DE CARTAGENA"/>
    <n v="5"/>
    <m/>
    <m/>
    <m/>
    <m/>
    <n v="2"/>
    <n v="7"/>
    <n v="2"/>
  </r>
  <r>
    <n v="698"/>
    <s v="C"/>
    <n v="28297793"/>
    <x v="0"/>
    <n v="4"/>
    <n v="550009063"/>
    <d v="2016-03-31T00:00:00"/>
    <d v="2024-03-30T00:00:00"/>
    <n v="0"/>
    <n v="1"/>
    <n v="0"/>
    <n v="30"/>
    <n v="2"/>
    <n v="22490513"/>
    <n v="24960000"/>
    <n v="2403"/>
    <n v="94"/>
    <n v="2403"/>
    <n v="0"/>
    <n v="0"/>
    <n v="0"/>
    <m/>
    <n v="0"/>
    <n v="0"/>
    <n v="0"/>
    <m/>
    <m/>
    <d v="2021-03-31T00:00:00"/>
    <n v="1"/>
    <s v="O"/>
    <n v="1"/>
    <n v="30"/>
    <n v="0"/>
    <m/>
    <m/>
    <m/>
    <m/>
    <m/>
    <m/>
    <n v="1"/>
    <n v="1"/>
    <m/>
    <m/>
    <n v="1705"/>
    <s v="CREDITOS DE CONSUMO"/>
    <n v="0"/>
    <n v="0"/>
    <n v="890480123"/>
    <s v="UNIVERSIDAD DE CARTAGENA"/>
    <n v="5"/>
    <m/>
    <m/>
    <m/>
    <m/>
    <n v="2"/>
    <n v="7"/>
    <n v="2"/>
  </r>
  <r>
    <n v="258"/>
    <s v="C"/>
    <n v="28297793"/>
    <x v="0"/>
    <n v="4"/>
    <n v="550009064"/>
    <d v="2016-03-31T00:00:00"/>
    <d v="2024-03-30T00:00:00"/>
    <n v="0"/>
    <n v="1"/>
    <n v="0"/>
    <n v="30"/>
    <n v="2"/>
    <n v="22490513"/>
    <n v="24960000"/>
    <n v="889"/>
    <n v="35"/>
    <n v="889"/>
    <n v="0"/>
    <n v="0"/>
    <n v="0"/>
    <m/>
    <n v="0"/>
    <n v="0"/>
    <n v="0"/>
    <m/>
    <m/>
    <d v="2021-03-31T00:00:00"/>
    <n v="1"/>
    <s v="O"/>
    <n v="1"/>
    <n v="30"/>
    <n v="0"/>
    <m/>
    <m/>
    <m/>
    <m/>
    <m/>
    <m/>
    <n v="1"/>
    <n v="1"/>
    <m/>
    <m/>
    <n v="631"/>
    <s v="CREDITOS DE CONSUMO"/>
    <n v="0"/>
    <n v="0"/>
    <n v="890480123"/>
    <s v="UNIVERSIDAD DE CARTAGENA"/>
    <n v="5"/>
    <m/>
    <m/>
    <m/>
    <m/>
    <n v="2"/>
    <n v="7"/>
    <n v="2"/>
  </r>
  <r>
    <n v="688"/>
    <s v="C"/>
    <n v="28297793"/>
    <x v="0"/>
    <n v="4"/>
    <n v="550009285"/>
    <d v="2016-04-10T00:00:00"/>
    <d v="2024-03-30T00:00:00"/>
    <n v="0"/>
    <n v="1"/>
    <n v="0"/>
    <n v="30"/>
    <n v="2"/>
    <n v="22490513"/>
    <n v="24960000"/>
    <n v="2370"/>
    <n v="93"/>
    <n v="2370"/>
    <n v="0"/>
    <n v="0"/>
    <n v="0"/>
    <m/>
    <n v="0"/>
    <n v="0"/>
    <n v="0"/>
    <m/>
    <m/>
    <d v="2021-03-31T00:00:00"/>
    <n v="1"/>
    <s v="O"/>
    <n v="1"/>
    <n v="30"/>
    <n v="0"/>
    <m/>
    <m/>
    <m/>
    <m/>
    <m/>
    <m/>
    <n v="1"/>
    <n v="1"/>
    <m/>
    <m/>
    <n v="1682"/>
    <s v="CREDITOS DE CONSUMO"/>
    <n v="0"/>
    <n v="0"/>
    <n v="890480123"/>
    <s v="UNIVERSIDAD DE CARTAGENA"/>
    <n v="5"/>
    <m/>
    <m/>
    <m/>
    <m/>
    <n v="2"/>
    <n v="7"/>
    <n v="2"/>
  </r>
  <r>
    <n v="1985"/>
    <s v="C"/>
    <n v="28297793"/>
    <x v="0"/>
    <n v="4"/>
    <n v="550009333"/>
    <d v="2016-04-15T00:00:00"/>
    <d v="2024-04-30T00:00:00"/>
    <n v="0"/>
    <n v="1"/>
    <n v="0"/>
    <n v="30"/>
    <n v="2"/>
    <n v="22490513"/>
    <n v="24960000"/>
    <n v="6836"/>
    <n v="263"/>
    <n v="6836"/>
    <n v="0"/>
    <n v="0"/>
    <n v="0"/>
    <m/>
    <n v="0"/>
    <n v="0"/>
    <n v="0"/>
    <m/>
    <m/>
    <d v="2021-03-31T00:00:00"/>
    <n v="1"/>
    <s v="O"/>
    <n v="1"/>
    <n v="30"/>
    <n v="0"/>
    <m/>
    <m/>
    <m/>
    <m/>
    <m/>
    <m/>
    <n v="1"/>
    <n v="1"/>
    <m/>
    <m/>
    <n v="4851"/>
    <s v="CREDITOS DE CONSUMO"/>
    <n v="0"/>
    <n v="0"/>
    <n v="890480123"/>
    <s v="UNIVERSIDAD DE CARTAGENA"/>
    <n v="5"/>
    <m/>
    <m/>
    <m/>
    <m/>
    <n v="2"/>
    <n v="7"/>
    <n v="2"/>
  </r>
  <r>
    <n v="670"/>
    <s v="C"/>
    <n v="28297793"/>
    <x v="0"/>
    <n v="4"/>
    <n v="550010541"/>
    <d v="2016-07-06T00:00:00"/>
    <d v="2024-03-30T00:00:00"/>
    <n v="0"/>
    <n v="1"/>
    <n v="0"/>
    <n v="30"/>
    <n v="2"/>
    <n v="22490513"/>
    <n v="24960000"/>
    <n v="2309"/>
    <n v="91"/>
    <n v="2309"/>
    <n v="0"/>
    <n v="0"/>
    <n v="0"/>
    <m/>
    <n v="0"/>
    <n v="0"/>
    <n v="0"/>
    <m/>
    <m/>
    <d v="2021-03-31T00:00:00"/>
    <n v="1"/>
    <s v="O"/>
    <n v="1"/>
    <n v="30"/>
    <n v="0"/>
    <m/>
    <m/>
    <m/>
    <m/>
    <m/>
    <m/>
    <n v="1"/>
    <n v="1"/>
    <m/>
    <m/>
    <n v="1639"/>
    <s v="CREDITOS DE CONSUMO"/>
    <n v="0"/>
    <n v="0"/>
    <n v="890480123"/>
    <s v="UNIVERSIDAD DE CARTAGENA"/>
    <n v="5"/>
    <m/>
    <m/>
    <m/>
    <m/>
    <n v="2"/>
    <n v="7"/>
    <n v="2"/>
  </r>
  <r>
    <n v="1456"/>
    <s v="C"/>
    <n v="28297793"/>
    <x v="0"/>
    <n v="4"/>
    <n v="550010569"/>
    <d v="2016-07-09T00:00:00"/>
    <d v="2024-04-30T00:00:00"/>
    <n v="0"/>
    <n v="1"/>
    <n v="0"/>
    <n v="30"/>
    <n v="2"/>
    <n v="22490513"/>
    <n v="24960000"/>
    <n v="5015"/>
    <n v="193"/>
    <n v="5015"/>
    <n v="0"/>
    <n v="0"/>
    <n v="0"/>
    <m/>
    <n v="0"/>
    <n v="0"/>
    <n v="0"/>
    <m/>
    <m/>
    <d v="2021-03-31T00:00:00"/>
    <n v="1"/>
    <s v="O"/>
    <n v="1"/>
    <n v="30"/>
    <n v="0"/>
    <m/>
    <m/>
    <m/>
    <m/>
    <m/>
    <m/>
    <n v="1"/>
    <n v="1"/>
    <m/>
    <m/>
    <n v="3559"/>
    <s v="CREDITOS DE CONSUMO"/>
    <n v="0"/>
    <n v="0"/>
    <n v="890480123"/>
    <s v="UNIVERSIDAD DE CARTAGENA"/>
    <n v="5"/>
    <m/>
    <m/>
    <m/>
    <m/>
    <n v="2"/>
    <n v="7"/>
    <n v="2"/>
  </r>
  <r>
    <n v="7607"/>
    <s v="C"/>
    <n v="28297793"/>
    <x v="0"/>
    <n v="4"/>
    <n v="550010592"/>
    <d v="2016-07-12T00:00:00"/>
    <d v="2024-04-30T00:00:00"/>
    <n v="0"/>
    <n v="1"/>
    <n v="0"/>
    <n v="30"/>
    <n v="2"/>
    <n v="22490513"/>
    <n v="24960000"/>
    <n v="26194"/>
    <n v="1007"/>
    <n v="26194"/>
    <n v="0"/>
    <n v="0"/>
    <n v="0"/>
    <m/>
    <n v="0"/>
    <n v="0"/>
    <n v="0"/>
    <m/>
    <m/>
    <d v="2021-03-31T00:00:00"/>
    <n v="1"/>
    <s v="O"/>
    <n v="1"/>
    <n v="30"/>
    <n v="0"/>
    <m/>
    <m/>
    <m/>
    <m/>
    <m/>
    <m/>
    <n v="1"/>
    <n v="1"/>
    <m/>
    <m/>
    <n v="18587"/>
    <s v="CREDITOS DE CONSUMO"/>
    <n v="0"/>
    <n v="0"/>
    <n v="890480123"/>
    <s v="UNIVERSIDAD DE CARTAGENA"/>
    <n v="5"/>
    <m/>
    <m/>
    <m/>
    <m/>
    <n v="2"/>
    <n v="7"/>
    <n v="2"/>
  </r>
  <r>
    <n v="426"/>
    <s v="C"/>
    <n v="28297793"/>
    <x v="0"/>
    <n v="4"/>
    <n v="550010613"/>
    <d v="2016-07-14T00:00:00"/>
    <d v="2024-03-30T00:00:00"/>
    <n v="0"/>
    <n v="1"/>
    <n v="0"/>
    <n v="30"/>
    <n v="2"/>
    <n v="22490513"/>
    <n v="24960000"/>
    <n v="1466"/>
    <n v="57"/>
    <n v="1466"/>
    <n v="0"/>
    <n v="0"/>
    <n v="0"/>
    <m/>
    <n v="0"/>
    <n v="0"/>
    <n v="0"/>
    <m/>
    <m/>
    <d v="2021-03-31T00:00:00"/>
    <n v="1"/>
    <s v="O"/>
    <n v="1"/>
    <n v="30"/>
    <n v="0"/>
    <m/>
    <m/>
    <m/>
    <m/>
    <m/>
    <m/>
    <n v="1"/>
    <n v="1"/>
    <m/>
    <m/>
    <n v="1040"/>
    <s v="CREDITOS DE CONSUMO"/>
    <n v="0"/>
    <n v="0"/>
    <n v="890480123"/>
    <s v="UNIVERSIDAD DE CARTAGENA"/>
    <n v="5"/>
    <m/>
    <m/>
    <m/>
    <m/>
    <n v="2"/>
    <n v="7"/>
    <n v="2"/>
  </r>
  <r>
    <n v="1715"/>
    <s v="C"/>
    <n v="28297793"/>
    <x v="0"/>
    <n v="4"/>
    <n v="550010671"/>
    <d v="2016-07-21T00:00:00"/>
    <d v="2024-04-30T00:00:00"/>
    <n v="0"/>
    <n v="1"/>
    <n v="0"/>
    <n v="30"/>
    <n v="2"/>
    <n v="22490513"/>
    <n v="24960000"/>
    <n v="5907"/>
    <n v="227"/>
    <n v="5907"/>
    <n v="0"/>
    <n v="0"/>
    <n v="0"/>
    <m/>
    <n v="0"/>
    <n v="0"/>
    <n v="0"/>
    <m/>
    <m/>
    <d v="2021-03-31T00:00:00"/>
    <n v="1"/>
    <s v="O"/>
    <n v="1"/>
    <n v="30"/>
    <n v="0"/>
    <m/>
    <m/>
    <m/>
    <m/>
    <m/>
    <m/>
    <n v="1"/>
    <n v="1"/>
    <m/>
    <m/>
    <n v="4192"/>
    <s v="CREDITOS DE CONSUMO"/>
    <n v="0"/>
    <n v="0"/>
    <n v="890480123"/>
    <s v="UNIVERSIDAD DE CARTAGENA"/>
    <n v="5"/>
    <m/>
    <m/>
    <m/>
    <m/>
    <n v="2"/>
    <n v="7"/>
    <n v="2"/>
  </r>
  <r>
    <n v="2564"/>
    <s v="C"/>
    <n v="28297793"/>
    <x v="0"/>
    <n v="4"/>
    <n v="550011014"/>
    <d v="2016-08-05T00:00:00"/>
    <d v="2024-04-30T00:00:00"/>
    <n v="0"/>
    <n v="1"/>
    <n v="0"/>
    <n v="30"/>
    <n v="2"/>
    <n v="22490513"/>
    <n v="24960000"/>
    <n v="8829"/>
    <n v="339"/>
    <n v="8829"/>
    <n v="0"/>
    <n v="0"/>
    <n v="0"/>
    <m/>
    <n v="0"/>
    <n v="0"/>
    <n v="0"/>
    <m/>
    <m/>
    <d v="2021-03-31T00:00:00"/>
    <n v="1"/>
    <s v="O"/>
    <n v="1"/>
    <n v="30"/>
    <n v="0"/>
    <m/>
    <m/>
    <m/>
    <m/>
    <m/>
    <m/>
    <n v="1"/>
    <n v="1"/>
    <m/>
    <m/>
    <n v="6265"/>
    <s v="CREDITOS DE CONSUMO"/>
    <n v="0"/>
    <n v="0"/>
    <n v="890480123"/>
    <s v="UNIVERSIDAD DE CARTAGENA"/>
    <n v="5"/>
    <m/>
    <m/>
    <m/>
    <m/>
    <n v="2"/>
    <n v="7"/>
    <n v="2"/>
  </r>
  <r>
    <n v="511"/>
    <s v="C"/>
    <n v="28297793"/>
    <x v="0"/>
    <n v="4"/>
    <n v="550011106"/>
    <d v="2016-08-11T00:00:00"/>
    <d v="2024-03-30T00:00:00"/>
    <n v="0"/>
    <n v="1"/>
    <n v="0"/>
    <n v="30"/>
    <n v="2"/>
    <n v="22490513"/>
    <n v="24960000"/>
    <n v="1760"/>
    <n v="69"/>
    <n v="1760"/>
    <n v="0"/>
    <n v="0"/>
    <n v="0"/>
    <m/>
    <n v="0"/>
    <n v="0"/>
    <n v="0"/>
    <m/>
    <m/>
    <d v="2021-03-31T00:00:00"/>
    <n v="1"/>
    <s v="O"/>
    <n v="1"/>
    <n v="30"/>
    <n v="0"/>
    <m/>
    <m/>
    <m/>
    <m/>
    <m/>
    <m/>
    <n v="1"/>
    <n v="1"/>
    <m/>
    <m/>
    <n v="1249"/>
    <s v="CREDITOS DE CONSUMO"/>
    <n v="0"/>
    <n v="0"/>
    <n v="890480123"/>
    <s v="UNIVERSIDAD DE CARTAGENA"/>
    <n v="5"/>
    <m/>
    <m/>
    <m/>
    <m/>
    <n v="2"/>
    <n v="7"/>
    <n v="2"/>
  </r>
  <r>
    <n v="2240"/>
    <s v="C"/>
    <n v="28297793"/>
    <x v="0"/>
    <n v="4"/>
    <n v="550013638"/>
    <d v="2017-01-20T00:00:00"/>
    <d v="2024-04-30T00:00:00"/>
    <n v="0"/>
    <n v="1"/>
    <n v="0"/>
    <n v="30"/>
    <n v="2"/>
    <n v="22490513"/>
    <n v="24960000"/>
    <n v="7714"/>
    <n v="297"/>
    <n v="7714"/>
    <n v="0"/>
    <n v="0"/>
    <n v="0"/>
    <m/>
    <n v="0"/>
    <n v="0"/>
    <n v="0"/>
    <m/>
    <m/>
    <d v="2021-03-31T00:00:00"/>
    <n v="1"/>
    <s v="O"/>
    <n v="1"/>
    <n v="30"/>
    <n v="0"/>
    <m/>
    <m/>
    <m/>
    <m/>
    <m/>
    <m/>
    <n v="1"/>
    <n v="1"/>
    <m/>
    <m/>
    <n v="5474"/>
    <s v="CREDITOS DE CONSUMO"/>
    <n v="0"/>
    <n v="0"/>
    <n v="890480123"/>
    <s v="UNIVERSIDAD DE CARTAGENA"/>
    <n v="5"/>
    <m/>
    <m/>
    <m/>
    <m/>
    <n v="2"/>
    <n v="7"/>
    <n v="2"/>
  </r>
  <r>
    <n v="9385"/>
    <s v="C"/>
    <n v="28297793"/>
    <x v="0"/>
    <n v="4"/>
    <n v="550013689"/>
    <d v="2017-01-27T00:00:00"/>
    <d v="2024-04-30T00:00:00"/>
    <n v="0"/>
    <n v="1"/>
    <n v="0"/>
    <n v="30"/>
    <n v="2"/>
    <n v="22490513"/>
    <n v="24960000"/>
    <n v="32317"/>
    <n v="1242"/>
    <n v="32317"/>
    <n v="0"/>
    <n v="0"/>
    <n v="0"/>
    <m/>
    <n v="0"/>
    <n v="0"/>
    <n v="0"/>
    <m/>
    <m/>
    <d v="2021-03-31T00:00:00"/>
    <n v="1"/>
    <s v="O"/>
    <n v="1"/>
    <n v="30"/>
    <n v="0"/>
    <m/>
    <m/>
    <m/>
    <m/>
    <m/>
    <m/>
    <n v="1"/>
    <n v="1"/>
    <m/>
    <m/>
    <n v="22932"/>
    <s v="CREDITOS DE CONSUMO"/>
    <n v="0"/>
    <n v="0"/>
    <n v="890480123"/>
    <s v="UNIVERSIDAD DE CARTAGENA"/>
    <n v="5"/>
    <m/>
    <m/>
    <m/>
    <m/>
    <n v="2"/>
    <n v="7"/>
    <n v="2"/>
  </r>
  <r>
    <n v="1491"/>
    <s v="C"/>
    <n v="28297793"/>
    <x v="0"/>
    <n v="4"/>
    <n v="550013918"/>
    <d v="2017-02-04T00:00:00"/>
    <d v="2024-04-30T00:00:00"/>
    <n v="0"/>
    <n v="1"/>
    <n v="0"/>
    <n v="30"/>
    <n v="2"/>
    <n v="22490513"/>
    <n v="24960000"/>
    <n v="5133"/>
    <n v="197"/>
    <n v="5133"/>
    <n v="0"/>
    <n v="0"/>
    <n v="0"/>
    <m/>
    <n v="0"/>
    <n v="0"/>
    <n v="0"/>
    <m/>
    <m/>
    <d v="2021-03-31T00:00:00"/>
    <n v="1"/>
    <s v="O"/>
    <n v="1"/>
    <n v="30"/>
    <n v="0"/>
    <m/>
    <m/>
    <m/>
    <m/>
    <m/>
    <m/>
    <n v="1"/>
    <n v="1"/>
    <m/>
    <m/>
    <n v="3642"/>
    <s v="CREDITOS DE CONSUMO"/>
    <n v="0"/>
    <n v="0"/>
    <n v="890480123"/>
    <s v="UNIVERSIDAD DE CARTAGENA"/>
    <n v="5"/>
    <m/>
    <m/>
    <m/>
    <m/>
    <n v="2"/>
    <n v="7"/>
    <n v="2"/>
  </r>
  <r>
    <n v="634"/>
    <s v="C"/>
    <n v="28297793"/>
    <x v="0"/>
    <n v="4"/>
    <n v="550013992"/>
    <d v="2017-02-11T00:00:00"/>
    <d v="2024-03-30T00:00:00"/>
    <n v="0"/>
    <n v="1"/>
    <n v="0"/>
    <n v="30"/>
    <n v="2"/>
    <n v="22490513"/>
    <n v="24960000"/>
    <n v="2184"/>
    <n v="86"/>
    <n v="2184"/>
    <n v="0"/>
    <n v="0"/>
    <n v="0"/>
    <m/>
    <n v="0"/>
    <n v="0"/>
    <n v="0"/>
    <m/>
    <m/>
    <d v="2021-03-31T00:00:00"/>
    <n v="1"/>
    <s v="O"/>
    <n v="1"/>
    <n v="30"/>
    <n v="0"/>
    <m/>
    <m/>
    <m/>
    <m/>
    <m/>
    <m/>
    <n v="1"/>
    <n v="1"/>
    <m/>
    <m/>
    <n v="1550"/>
    <s v="CREDITOS DE CONSUMO"/>
    <n v="0"/>
    <n v="0"/>
    <n v="890480123"/>
    <s v="UNIVERSIDAD DE CARTAGENA"/>
    <n v="5"/>
    <m/>
    <m/>
    <m/>
    <m/>
    <n v="2"/>
    <n v="7"/>
    <n v="2"/>
  </r>
  <r>
    <n v="5457"/>
    <s v="C"/>
    <n v="28297793"/>
    <x v="0"/>
    <n v="4"/>
    <n v="550014012"/>
    <d v="2017-02-14T00:00:00"/>
    <d v="2024-04-30T00:00:00"/>
    <n v="0"/>
    <n v="1"/>
    <n v="0"/>
    <n v="30"/>
    <n v="2"/>
    <n v="22490513"/>
    <n v="24960000"/>
    <n v="18792"/>
    <n v="722"/>
    <n v="18792"/>
    <n v="0"/>
    <n v="0"/>
    <n v="0"/>
    <m/>
    <n v="0"/>
    <n v="0"/>
    <n v="0"/>
    <m/>
    <m/>
    <d v="2021-03-31T00:00:00"/>
    <n v="1"/>
    <s v="O"/>
    <n v="1"/>
    <n v="30"/>
    <n v="0"/>
    <m/>
    <m/>
    <m/>
    <m/>
    <m/>
    <m/>
    <n v="1"/>
    <n v="1"/>
    <m/>
    <m/>
    <n v="13335"/>
    <s v="CREDITOS DE CONSUMO"/>
    <n v="0"/>
    <n v="0"/>
    <n v="890480123"/>
    <s v="UNIVERSIDAD DE CARTAGENA"/>
    <n v="5"/>
    <m/>
    <m/>
    <m/>
    <m/>
    <n v="2"/>
    <n v="7"/>
    <n v="2"/>
  </r>
  <r>
    <n v="4965"/>
    <s v="C"/>
    <n v="28297793"/>
    <x v="0"/>
    <n v="4"/>
    <n v="550014050"/>
    <d v="2017-02-18T00:00:00"/>
    <d v="2024-04-30T00:00:00"/>
    <n v="0"/>
    <n v="1"/>
    <n v="0"/>
    <n v="30"/>
    <n v="2"/>
    <n v="22490513"/>
    <n v="24960000"/>
    <n v="17098"/>
    <n v="657"/>
    <n v="17098"/>
    <n v="0"/>
    <n v="0"/>
    <n v="0"/>
    <m/>
    <n v="0"/>
    <n v="0"/>
    <n v="0"/>
    <m/>
    <m/>
    <d v="2021-03-31T00:00:00"/>
    <n v="1"/>
    <s v="O"/>
    <n v="1"/>
    <n v="30"/>
    <n v="0"/>
    <m/>
    <m/>
    <m/>
    <m/>
    <m/>
    <m/>
    <n v="1"/>
    <n v="1"/>
    <m/>
    <m/>
    <n v="12133"/>
    <s v="CREDITOS DE CONSUMO"/>
    <n v="0"/>
    <n v="0"/>
    <n v="890480123"/>
    <s v="UNIVERSIDAD DE CARTAGENA"/>
    <n v="5"/>
    <m/>
    <m/>
    <m/>
    <m/>
    <n v="2"/>
    <n v="7"/>
    <n v="2"/>
  </r>
  <r>
    <n v="1935"/>
    <s v="C"/>
    <n v="28297793"/>
    <x v="0"/>
    <n v="4"/>
    <n v="550014294"/>
    <d v="2017-03-04T00:00:00"/>
    <d v="2024-04-30T00:00:00"/>
    <n v="0"/>
    <n v="1"/>
    <n v="0"/>
    <n v="30"/>
    <n v="2"/>
    <n v="22490513"/>
    <n v="24960000"/>
    <n v="6663"/>
    <n v="256"/>
    <n v="6663"/>
    <n v="0"/>
    <n v="0"/>
    <n v="0"/>
    <m/>
    <n v="0"/>
    <n v="0"/>
    <n v="0"/>
    <m/>
    <m/>
    <d v="2021-03-31T00:00:00"/>
    <n v="1"/>
    <s v="O"/>
    <n v="1"/>
    <n v="30"/>
    <n v="0"/>
    <m/>
    <m/>
    <m/>
    <m/>
    <m/>
    <m/>
    <n v="1"/>
    <n v="1"/>
    <m/>
    <m/>
    <n v="4728"/>
    <s v="CREDITOS DE CONSUMO"/>
    <n v="0"/>
    <n v="0"/>
    <n v="890480123"/>
    <s v="UNIVERSIDAD DE CARTAGENA"/>
    <n v="5"/>
    <m/>
    <m/>
    <m/>
    <m/>
    <n v="2"/>
    <n v="7"/>
    <n v="2"/>
  </r>
  <r>
    <n v="883"/>
    <s v="C"/>
    <n v="28297793"/>
    <x v="0"/>
    <n v="4"/>
    <n v="550014332"/>
    <d v="2017-03-07T00:00:00"/>
    <d v="2024-03-30T00:00:00"/>
    <n v="0"/>
    <n v="1"/>
    <n v="0"/>
    <n v="30"/>
    <n v="2"/>
    <n v="22490513"/>
    <n v="24960000"/>
    <n v="3041"/>
    <n v="119"/>
    <n v="3041"/>
    <n v="0"/>
    <n v="0"/>
    <n v="0"/>
    <m/>
    <n v="0"/>
    <n v="0"/>
    <n v="0"/>
    <m/>
    <m/>
    <d v="2021-03-31T00:00:00"/>
    <n v="1"/>
    <s v="O"/>
    <n v="1"/>
    <n v="30"/>
    <n v="0"/>
    <m/>
    <m/>
    <m/>
    <m/>
    <m/>
    <m/>
    <n v="1"/>
    <n v="1"/>
    <m/>
    <m/>
    <n v="2158"/>
    <s v="CREDITOS DE CONSUMO"/>
    <n v="0"/>
    <n v="0"/>
    <n v="890480123"/>
    <s v="UNIVERSIDAD DE CARTAGENA"/>
    <n v="5"/>
    <m/>
    <m/>
    <m/>
    <m/>
    <n v="2"/>
    <n v="7"/>
    <n v="2"/>
  </r>
  <r>
    <n v="674"/>
    <s v="C"/>
    <n v="28297793"/>
    <x v="0"/>
    <n v="4"/>
    <n v="550014414"/>
    <d v="2017-03-18T00:00:00"/>
    <d v="2024-03-30T00:00:00"/>
    <n v="0"/>
    <n v="1"/>
    <n v="0"/>
    <n v="30"/>
    <n v="2"/>
    <n v="22490513"/>
    <n v="24960000"/>
    <n v="2322"/>
    <n v="91"/>
    <n v="2322"/>
    <n v="0"/>
    <n v="0"/>
    <n v="0"/>
    <m/>
    <n v="0"/>
    <n v="0"/>
    <n v="0"/>
    <m/>
    <m/>
    <d v="2021-03-31T00:00:00"/>
    <n v="1"/>
    <s v="O"/>
    <n v="1"/>
    <n v="30"/>
    <n v="0"/>
    <m/>
    <m/>
    <m/>
    <m/>
    <m/>
    <m/>
    <n v="1"/>
    <n v="1"/>
    <m/>
    <m/>
    <n v="1648"/>
    <s v="CREDITOS DE CONSUMO"/>
    <n v="0"/>
    <n v="0"/>
    <n v="890480123"/>
    <s v="UNIVERSIDAD DE CARTAGENA"/>
    <n v="5"/>
    <m/>
    <m/>
    <m/>
    <m/>
    <n v="2"/>
    <n v="7"/>
    <n v="2"/>
  </r>
  <r>
    <n v="1312"/>
    <s v="C"/>
    <n v="28297793"/>
    <x v="0"/>
    <n v="4"/>
    <n v="550014473"/>
    <d v="2017-03-27T00:00:00"/>
    <d v="2024-04-30T00:00:00"/>
    <n v="0"/>
    <n v="1"/>
    <n v="0"/>
    <n v="30"/>
    <n v="2"/>
    <n v="22490513"/>
    <n v="24960000"/>
    <n v="4516"/>
    <n v="174"/>
    <n v="4516"/>
    <n v="0"/>
    <n v="0"/>
    <n v="0"/>
    <m/>
    <n v="0"/>
    <n v="0"/>
    <n v="0"/>
    <m/>
    <m/>
    <d v="2021-03-31T00:00:00"/>
    <n v="1"/>
    <s v="O"/>
    <n v="1"/>
    <n v="30"/>
    <n v="0"/>
    <m/>
    <m/>
    <m/>
    <m/>
    <m/>
    <m/>
    <n v="1"/>
    <n v="1"/>
    <m/>
    <m/>
    <n v="3204"/>
    <s v="CREDITOS DE CONSUMO"/>
    <n v="0"/>
    <n v="0"/>
    <n v="890480123"/>
    <s v="UNIVERSIDAD DE CARTAGENA"/>
    <n v="5"/>
    <m/>
    <m/>
    <m/>
    <m/>
    <n v="2"/>
    <n v="7"/>
    <n v="2"/>
  </r>
  <r>
    <n v="7037"/>
    <s v="C"/>
    <n v="28297793"/>
    <x v="0"/>
    <n v="4"/>
    <n v="550014480"/>
    <d v="2017-03-28T00:00:00"/>
    <d v="2024-04-30T00:00:00"/>
    <n v="0"/>
    <n v="1"/>
    <n v="0"/>
    <n v="30"/>
    <n v="2"/>
    <n v="22490513"/>
    <n v="24960000"/>
    <n v="24234"/>
    <n v="932"/>
    <n v="24234"/>
    <n v="0"/>
    <n v="0"/>
    <n v="0"/>
    <m/>
    <n v="0"/>
    <n v="0"/>
    <n v="0"/>
    <m/>
    <m/>
    <d v="2021-03-31T00:00:00"/>
    <n v="1"/>
    <s v="O"/>
    <n v="1"/>
    <n v="30"/>
    <n v="0"/>
    <m/>
    <m/>
    <m/>
    <m/>
    <m/>
    <m/>
    <n v="1"/>
    <n v="1"/>
    <m/>
    <m/>
    <n v="17197"/>
    <s v="CREDITOS DE CONSUMO"/>
    <n v="0"/>
    <n v="0"/>
    <n v="890480123"/>
    <s v="UNIVERSIDAD DE CARTAGENA"/>
    <n v="5"/>
    <m/>
    <m/>
    <m/>
    <m/>
    <n v="2"/>
    <n v="7"/>
    <n v="2"/>
  </r>
  <r>
    <n v="5415"/>
    <s v="C"/>
    <n v="28297793"/>
    <x v="0"/>
    <n v="4"/>
    <n v="550014502"/>
    <d v="2017-03-31T00:00:00"/>
    <d v="2024-04-30T00:00:00"/>
    <n v="0"/>
    <n v="1"/>
    <n v="0"/>
    <n v="30"/>
    <n v="2"/>
    <n v="22490513"/>
    <n v="24960000"/>
    <n v="18648"/>
    <n v="717"/>
    <n v="18648"/>
    <n v="0"/>
    <n v="0"/>
    <n v="0"/>
    <m/>
    <n v="0"/>
    <n v="0"/>
    <n v="0"/>
    <m/>
    <m/>
    <d v="2021-03-31T00:00:00"/>
    <n v="1"/>
    <s v="O"/>
    <n v="1"/>
    <n v="30"/>
    <n v="0"/>
    <m/>
    <m/>
    <m/>
    <m/>
    <m/>
    <m/>
    <n v="1"/>
    <n v="1"/>
    <m/>
    <m/>
    <n v="13233"/>
    <s v="CREDITOS DE CONSUMO"/>
    <n v="0"/>
    <n v="0"/>
    <n v="890480123"/>
    <s v="UNIVERSIDAD DE CARTAGENA"/>
    <n v="5"/>
    <m/>
    <m/>
    <m/>
    <m/>
    <n v="2"/>
    <n v="7"/>
    <n v="2"/>
  </r>
  <r>
    <n v="865"/>
    <s v="C"/>
    <n v="28297793"/>
    <x v="0"/>
    <n v="4"/>
    <n v="550014750"/>
    <d v="2017-04-10T00:00:00"/>
    <d v="2024-03-30T00:00:00"/>
    <n v="0"/>
    <n v="1"/>
    <n v="0"/>
    <n v="30"/>
    <n v="2"/>
    <n v="22490513"/>
    <n v="24960000"/>
    <n v="2979"/>
    <n v="117"/>
    <n v="2979"/>
    <n v="0"/>
    <n v="0"/>
    <n v="0"/>
    <m/>
    <n v="0"/>
    <n v="0"/>
    <n v="0"/>
    <m/>
    <m/>
    <d v="2021-03-31T00:00:00"/>
    <n v="1"/>
    <s v="O"/>
    <n v="1"/>
    <n v="30"/>
    <n v="0"/>
    <m/>
    <m/>
    <m/>
    <m/>
    <m/>
    <m/>
    <n v="1"/>
    <n v="1"/>
    <m/>
    <m/>
    <n v="2114"/>
    <s v="CREDITOS DE CONSUMO"/>
    <n v="0"/>
    <n v="0"/>
    <n v="890480123"/>
    <s v="UNIVERSIDAD DE CARTAGENA"/>
    <n v="5"/>
    <m/>
    <m/>
    <m/>
    <m/>
    <n v="2"/>
    <n v="7"/>
    <n v="2"/>
  </r>
  <r>
    <n v="58"/>
    <s v="C"/>
    <n v="28297793"/>
    <x v="0"/>
    <n v="4"/>
    <n v="550014887"/>
    <d v="2017-04-25T00:00:00"/>
    <d v="2024-03-30T00:00:00"/>
    <n v="0"/>
    <n v="1"/>
    <n v="0"/>
    <n v="30"/>
    <n v="2"/>
    <n v="22490513"/>
    <n v="24960000"/>
    <n v="201"/>
    <n v="8"/>
    <n v="201"/>
    <n v="0"/>
    <n v="0"/>
    <n v="0"/>
    <m/>
    <n v="0"/>
    <n v="0"/>
    <n v="0"/>
    <m/>
    <m/>
    <d v="2021-03-31T00:00:00"/>
    <n v="1"/>
    <s v="O"/>
    <n v="1"/>
    <n v="30"/>
    <n v="0"/>
    <m/>
    <m/>
    <m/>
    <m/>
    <m/>
    <m/>
    <n v="1"/>
    <n v="1"/>
    <m/>
    <m/>
    <n v="143"/>
    <s v="CREDITOS DE CONSUMO"/>
    <n v="0"/>
    <n v="0"/>
    <n v="890480123"/>
    <s v="UNIVERSIDAD DE CARTAGENA"/>
    <n v="5"/>
    <m/>
    <m/>
    <m/>
    <m/>
    <n v="2"/>
    <n v="7"/>
    <n v="2"/>
  </r>
  <r>
    <n v="85"/>
    <s v="C"/>
    <n v="28297793"/>
    <x v="0"/>
    <n v="4"/>
    <n v="550014891"/>
    <d v="2017-04-26T00:00:00"/>
    <d v="2024-03-30T00:00:00"/>
    <n v="0"/>
    <n v="1"/>
    <n v="0"/>
    <n v="30"/>
    <n v="2"/>
    <n v="22490513"/>
    <n v="24960000"/>
    <n v="292"/>
    <n v="11"/>
    <n v="292"/>
    <n v="0"/>
    <n v="0"/>
    <n v="0"/>
    <m/>
    <n v="0"/>
    <n v="0"/>
    <n v="0"/>
    <m/>
    <m/>
    <d v="2021-03-31T00:00:00"/>
    <n v="1"/>
    <s v="O"/>
    <n v="1"/>
    <n v="30"/>
    <n v="0"/>
    <m/>
    <m/>
    <m/>
    <m/>
    <m/>
    <m/>
    <n v="1"/>
    <n v="1"/>
    <m/>
    <m/>
    <n v="207"/>
    <s v="CREDITOS DE CONSUMO"/>
    <n v="0"/>
    <n v="0"/>
    <n v="890480123"/>
    <s v="UNIVERSIDAD DE CARTAGENA"/>
    <n v="5"/>
    <m/>
    <m/>
    <m/>
    <m/>
    <n v="2"/>
    <n v="7"/>
    <n v="2"/>
  </r>
  <r>
    <n v="99"/>
    <s v="C"/>
    <n v="28297793"/>
    <x v="0"/>
    <n v="4"/>
    <n v="550014892"/>
    <d v="2017-04-26T00:00:00"/>
    <d v="2024-03-30T00:00:00"/>
    <n v="0"/>
    <n v="1"/>
    <n v="0"/>
    <n v="30"/>
    <n v="2"/>
    <n v="22490513"/>
    <n v="24960000"/>
    <n v="342"/>
    <n v="13"/>
    <n v="342"/>
    <n v="0"/>
    <n v="0"/>
    <n v="0"/>
    <m/>
    <n v="0"/>
    <n v="0"/>
    <n v="0"/>
    <m/>
    <m/>
    <d v="2021-03-31T00:00:00"/>
    <n v="1"/>
    <s v="O"/>
    <n v="1"/>
    <n v="30"/>
    <n v="0"/>
    <m/>
    <m/>
    <m/>
    <m/>
    <m/>
    <m/>
    <n v="1"/>
    <n v="1"/>
    <m/>
    <m/>
    <n v="243"/>
    <s v="CREDITOS DE CONSUMO"/>
    <n v="0"/>
    <n v="0"/>
    <n v="890480123"/>
    <s v="UNIVERSIDAD DE CARTAGENA"/>
    <n v="5"/>
    <m/>
    <m/>
    <m/>
    <m/>
    <n v="2"/>
    <n v="7"/>
    <n v="2"/>
  </r>
  <r>
    <n v="56"/>
    <s v="C"/>
    <n v="28297793"/>
    <x v="0"/>
    <n v="4"/>
    <n v="550015138"/>
    <d v="2017-05-09T00:00:00"/>
    <d v="2024-03-30T00:00:00"/>
    <n v="0"/>
    <n v="1"/>
    <n v="0"/>
    <n v="30"/>
    <n v="2"/>
    <n v="22490513"/>
    <n v="24960000"/>
    <n v="192"/>
    <n v="8"/>
    <n v="192"/>
    <n v="0"/>
    <n v="0"/>
    <n v="0"/>
    <m/>
    <n v="0"/>
    <n v="0"/>
    <n v="0"/>
    <m/>
    <m/>
    <d v="2021-03-31T00:00:00"/>
    <n v="1"/>
    <s v="O"/>
    <n v="1"/>
    <n v="30"/>
    <n v="0"/>
    <m/>
    <m/>
    <m/>
    <m/>
    <m/>
    <m/>
    <n v="1"/>
    <n v="1"/>
    <m/>
    <m/>
    <n v="136"/>
    <s v="CREDITOS DE CONSUMO"/>
    <n v="0"/>
    <n v="0"/>
    <n v="890480123"/>
    <s v="UNIVERSIDAD DE CARTAGENA"/>
    <n v="5"/>
    <m/>
    <m/>
    <m/>
    <m/>
    <n v="2"/>
    <n v="7"/>
    <n v="2"/>
  </r>
  <r>
    <n v="391"/>
    <s v="C"/>
    <n v="28297793"/>
    <x v="0"/>
    <n v="4"/>
    <n v="550015261"/>
    <d v="2017-05-20T00:00:00"/>
    <d v="2024-03-30T00:00:00"/>
    <n v="0"/>
    <n v="1"/>
    <n v="0"/>
    <n v="30"/>
    <n v="2"/>
    <n v="22490513"/>
    <n v="24960000"/>
    <n v="1345"/>
    <n v="53"/>
    <n v="1345"/>
    <n v="0"/>
    <n v="0"/>
    <n v="0"/>
    <m/>
    <n v="0"/>
    <n v="0"/>
    <n v="0"/>
    <m/>
    <m/>
    <d v="2021-03-31T00:00:00"/>
    <n v="1"/>
    <s v="O"/>
    <n v="1"/>
    <n v="30"/>
    <n v="0"/>
    <m/>
    <m/>
    <m/>
    <m/>
    <m/>
    <m/>
    <n v="1"/>
    <n v="1"/>
    <m/>
    <m/>
    <n v="954"/>
    <s v="CREDITOS DE CONSUMO"/>
    <n v="0"/>
    <n v="0"/>
    <n v="890480123"/>
    <s v="UNIVERSIDAD DE CARTAGENA"/>
    <n v="5"/>
    <m/>
    <m/>
    <m/>
    <m/>
    <n v="2"/>
    <n v="7"/>
    <n v="2"/>
  </r>
  <r>
    <n v="276"/>
    <s v="C"/>
    <n v="28297793"/>
    <x v="0"/>
    <n v="4"/>
    <n v="550015281"/>
    <d v="2017-05-21T00:00:00"/>
    <d v="2024-03-30T00:00:00"/>
    <n v="0"/>
    <n v="1"/>
    <n v="0"/>
    <n v="30"/>
    <n v="2"/>
    <n v="22490513"/>
    <n v="24960000"/>
    <n v="949"/>
    <n v="37"/>
    <n v="949"/>
    <n v="0"/>
    <n v="0"/>
    <n v="0"/>
    <m/>
    <n v="0"/>
    <n v="0"/>
    <n v="0"/>
    <m/>
    <m/>
    <d v="2021-03-31T00:00:00"/>
    <n v="1"/>
    <s v="O"/>
    <n v="1"/>
    <n v="30"/>
    <n v="0"/>
    <m/>
    <m/>
    <m/>
    <m/>
    <m/>
    <m/>
    <n v="1"/>
    <n v="1"/>
    <m/>
    <m/>
    <n v="673"/>
    <s v="CREDITOS DE CONSUMO"/>
    <n v="0"/>
    <n v="0"/>
    <n v="890480123"/>
    <s v="UNIVERSIDAD DE CARTAGENA"/>
    <n v="5"/>
    <m/>
    <m/>
    <m/>
    <m/>
    <n v="2"/>
    <n v="7"/>
    <n v="2"/>
  </r>
  <r>
    <n v="1794"/>
    <s v="C"/>
    <n v="28297793"/>
    <x v="0"/>
    <n v="4"/>
    <n v="550015549"/>
    <d v="2017-06-01T00:00:00"/>
    <d v="2024-04-30T00:00:00"/>
    <n v="0"/>
    <n v="1"/>
    <n v="0"/>
    <n v="30"/>
    <n v="2"/>
    <n v="22490513"/>
    <n v="24960000"/>
    <n v="6178"/>
    <n v="238"/>
    <n v="6178"/>
    <n v="0"/>
    <n v="0"/>
    <n v="0"/>
    <m/>
    <n v="0"/>
    <n v="0"/>
    <n v="0"/>
    <m/>
    <m/>
    <d v="2021-03-31T00:00:00"/>
    <n v="1"/>
    <s v="O"/>
    <n v="1"/>
    <n v="30"/>
    <n v="0"/>
    <m/>
    <m/>
    <m/>
    <m/>
    <m/>
    <m/>
    <n v="1"/>
    <n v="1"/>
    <m/>
    <m/>
    <n v="4384"/>
    <s v="CREDITOS DE CONSUMO"/>
    <n v="0"/>
    <n v="0"/>
    <n v="890480123"/>
    <s v="UNIVERSIDAD DE CARTAGENA"/>
    <n v="5"/>
    <m/>
    <m/>
    <m/>
    <m/>
    <n v="2"/>
    <n v="7"/>
    <n v="2"/>
  </r>
  <r>
    <n v="10837"/>
    <s v="C"/>
    <n v="28297793"/>
    <x v="0"/>
    <n v="4"/>
    <n v="550018004"/>
    <d v="2018-01-09T00:00:00"/>
    <d v="2024-04-30T00:00:00"/>
    <n v="0"/>
    <n v="1"/>
    <n v="0"/>
    <n v="30"/>
    <n v="2"/>
    <n v="22490513"/>
    <n v="24960000"/>
    <n v="37319"/>
    <n v="1435"/>
    <n v="37319"/>
    <n v="0"/>
    <n v="0"/>
    <n v="0"/>
    <m/>
    <n v="0"/>
    <n v="0"/>
    <n v="0"/>
    <m/>
    <m/>
    <d v="2021-03-31T00:00:00"/>
    <n v="1"/>
    <s v="O"/>
    <n v="1"/>
    <n v="30"/>
    <n v="0"/>
    <m/>
    <m/>
    <m/>
    <m/>
    <m/>
    <m/>
    <n v="1"/>
    <n v="1"/>
    <m/>
    <m/>
    <n v="26482"/>
    <s v="CREDITOS DE CONSUMO"/>
    <n v="0"/>
    <n v="0"/>
    <n v="890480123"/>
    <s v="UNIVERSIDAD DE CARTAGENA"/>
    <n v="5"/>
    <m/>
    <m/>
    <m/>
    <m/>
    <n v="2"/>
    <n v="7"/>
    <n v="2"/>
  </r>
  <r>
    <n v="6299"/>
    <s v="C"/>
    <n v="28297793"/>
    <x v="0"/>
    <n v="4"/>
    <n v="550018005"/>
    <d v="2018-01-09T00:00:00"/>
    <d v="2024-04-30T00:00:00"/>
    <n v="0"/>
    <n v="1"/>
    <n v="0"/>
    <n v="30"/>
    <n v="2"/>
    <n v="22490513"/>
    <n v="24960000"/>
    <n v="21690"/>
    <n v="834"/>
    <n v="21690"/>
    <n v="0"/>
    <n v="0"/>
    <n v="0"/>
    <m/>
    <n v="0"/>
    <n v="0"/>
    <n v="0"/>
    <m/>
    <m/>
    <d v="2021-03-31T00:00:00"/>
    <n v="1"/>
    <s v="O"/>
    <n v="1"/>
    <n v="30"/>
    <n v="0"/>
    <m/>
    <m/>
    <m/>
    <m/>
    <m/>
    <m/>
    <n v="1"/>
    <n v="1"/>
    <m/>
    <m/>
    <n v="15391"/>
    <s v="CREDITOS DE CONSUMO"/>
    <n v="0"/>
    <n v="0"/>
    <n v="890480123"/>
    <s v="UNIVERSIDAD DE CARTAGENA"/>
    <n v="5"/>
    <m/>
    <m/>
    <m/>
    <m/>
    <n v="2"/>
    <n v="7"/>
    <n v="2"/>
  </r>
  <r>
    <n v="27587"/>
    <s v="C"/>
    <n v="28297793"/>
    <x v="0"/>
    <n v="4"/>
    <n v="550018009"/>
    <d v="2018-01-10T00:00:00"/>
    <d v="2024-04-30T00:00:00"/>
    <n v="0"/>
    <n v="1"/>
    <n v="0"/>
    <n v="30"/>
    <n v="2"/>
    <n v="22490513"/>
    <n v="24960000"/>
    <n v="94996"/>
    <n v="3652"/>
    <n v="94996"/>
    <n v="0"/>
    <n v="0"/>
    <n v="0"/>
    <m/>
    <n v="0"/>
    <n v="0"/>
    <n v="0"/>
    <m/>
    <m/>
    <d v="2021-03-31T00:00:00"/>
    <n v="1"/>
    <s v="O"/>
    <n v="1"/>
    <n v="30"/>
    <n v="0"/>
    <m/>
    <m/>
    <m/>
    <m/>
    <m/>
    <m/>
    <n v="1"/>
    <n v="1"/>
    <m/>
    <m/>
    <n v="67409"/>
    <s v="CREDITOS DE CONSUMO"/>
    <n v="0"/>
    <n v="0"/>
    <n v="890480123"/>
    <s v="UNIVERSIDAD DE CARTAGENA"/>
    <n v="5"/>
    <m/>
    <m/>
    <m/>
    <m/>
    <n v="2"/>
    <n v="7"/>
    <n v="2"/>
  </r>
  <r>
    <n v="15241"/>
    <s v="C"/>
    <n v="28297793"/>
    <x v="0"/>
    <n v="4"/>
    <n v="550018010"/>
    <d v="2018-01-10T00:00:00"/>
    <d v="2024-04-30T00:00:00"/>
    <n v="0"/>
    <n v="1"/>
    <n v="0"/>
    <n v="30"/>
    <n v="2"/>
    <n v="22490513"/>
    <n v="24960000"/>
    <n v="52482"/>
    <n v="2018"/>
    <n v="52482"/>
    <n v="0"/>
    <n v="0"/>
    <n v="0"/>
    <m/>
    <n v="0"/>
    <n v="0"/>
    <n v="0"/>
    <m/>
    <m/>
    <d v="2021-03-31T00:00:00"/>
    <n v="1"/>
    <s v="O"/>
    <n v="1"/>
    <n v="30"/>
    <n v="0"/>
    <m/>
    <m/>
    <m/>
    <m/>
    <m/>
    <m/>
    <n v="1"/>
    <n v="1"/>
    <m/>
    <m/>
    <n v="37241"/>
    <s v="CREDITOS DE CONSUMO"/>
    <n v="0"/>
    <n v="0"/>
    <n v="890480123"/>
    <s v="UNIVERSIDAD DE CARTAGENA"/>
    <n v="5"/>
    <m/>
    <m/>
    <m/>
    <m/>
    <n v="2"/>
    <n v="7"/>
    <n v="2"/>
  </r>
  <r>
    <n v="4866"/>
    <s v="C"/>
    <n v="28297793"/>
    <x v="0"/>
    <n v="4"/>
    <n v="550018203"/>
    <d v="2018-02-05T00:00:00"/>
    <d v="2024-04-30T00:00:00"/>
    <n v="0"/>
    <n v="1"/>
    <n v="0"/>
    <n v="30"/>
    <n v="2"/>
    <n v="22490513"/>
    <n v="24960000"/>
    <n v="16755"/>
    <n v="644"/>
    <n v="16755"/>
    <n v="0"/>
    <n v="0"/>
    <n v="0"/>
    <m/>
    <n v="0"/>
    <n v="0"/>
    <n v="0"/>
    <m/>
    <m/>
    <d v="2021-03-31T00:00:00"/>
    <n v="1"/>
    <s v="O"/>
    <n v="1"/>
    <n v="30"/>
    <n v="0"/>
    <m/>
    <m/>
    <m/>
    <m/>
    <m/>
    <m/>
    <n v="1"/>
    <n v="1"/>
    <m/>
    <m/>
    <n v="11889"/>
    <s v="CREDITOS DE CONSUMO"/>
    <n v="0"/>
    <n v="0"/>
    <n v="890480123"/>
    <s v="UNIVERSIDAD DE CARTAGENA"/>
    <n v="5"/>
    <m/>
    <m/>
    <m/>
    <m/>
    <n v="2"/>
    <n v="7"/>
    <n v="2"/>
  </r>
  <r>
    <n v="57742"/>
    <s v="C"/>
    <n v="28297793"/>
    <x v="0"/>
    <n v="4"/>
    <n v="550018276"/>
    <d v="2018-02-16T00:00:00"/>
    <d v="2024-04-30T00:00:00"/>
    <n v="0"/>
    <n v="1"/>
    <n v="0"/>
    <n v="30"/>
    <n v="2"/>
    <n v="22490513"/>
    <n v="24960000"/>
    <n v="198836"/>
    <n v="7644"/>
    <n v="198836"/>
    <n v="0"/>
    <n v="0"/>
    <n v="0"/>
    <m/>
    <n v="0"/>
    <n v="0"/>
    <n v="0"/>
    <m/>
    <m/>
    <d v="2021-03-31T00:00:00"/>
    <n v="1"/>
    <s v="O"/>
    <n v="1"/>
    <n v="30"/>
    <n v="0"/>
    <m/>
    <m/>
    <m/>
    <m/>
    <m/>
    <m/>
    <n v="1"/>
    <n v="1"/>
    <m/>
    <m/>
    <n v="141094"/>
    <s v="CREDITOS DE CONSUMO"/>
    <n v="0"/>
    <n v="0"/>
    <n v="890480123"/>
    <s v="UNIVERSIDAD DE CARTAGENA"/>
    <n v="5"/>
    <m/>
    <m/>
    <m/>
    <m/>
    <n v="2"/>
    <n v="7"/>
    <n v="2"/>
  </r>
  <r>
    <n v="12128"/>
    <s v="C"/>
    <n v="28297793"/>
    <x v="0"/>
    <n v="4"/>
    <n v="550018277"/>
    <d v="2018-02-16T00:00:00"/>
    <d v="2024-04-30T00:00:00"/>
    <n v="0"/>
    <n v="1"/>
    <n v="0"/>
    <n v="30"/>
    <n v="2"/>
    <n v="22490513"/>
    <n v="24960000"/>
    <n v="41762"/>
    <n v="1606"/>
    <n v="41762"/>
    <n v="0"/>
    <n v="0"/>
    <n v="0"/>
    <m/>
    <n v="0"/>
    <n v="0"/>
    <n v="0"/>
    <m/>
    <m/>
    <d v="2021-03-31T00:00:00"/>
    <n v="1"/>
    <s v="O"/>
    <n v="1"/>
    <n v="30"/>
    <n v="0"/>
    <m/>
    <m/>
    <m/>
    <m/>
    <m/>
    <m/>
    <n v="1"/>
    <n v="1"/>
    <m/>
    <m/>
    <n v="29634"/>
    <s v="CREDITOS DE CONSUMO"/>
    <n v="0"/>
    <n v="0"/>
    <n v="890480123"/>
    <s v="UNIVERSIDAD DE CARTAGENA"/>
    <n v="5"/>
    <m/>
    <m/>
    <m/>
    <m/>
    <n v="2"/>
    <n v="7"/>
    <n v="2"/>
  </r>
  <r>
    <n v="3759"/>
    <s v="C"/>
    <n v="28297793"/>
    <x v="0"/>
    <n v="4"/>
    <n v="550018278"/>
    <d v="2018-02-17T00:00:00"/>
    <d v="2024-04-30T00:00:00"/>
    <n v="0"/>
    <n v="1"/>
    <n v="0"/>
    <n v="30"/>
    <n v="2"/>
    <n v="22490513"/>
    <n v="24960000"/>
    <n v="12945"/>
    <n v="498"/>
    <n v="12945"/>
    <n v="0"/>
    <n v="0"/>
    <n v="0"/>
    <m/>
    <n v="0"/>
    <n v="0"/>
    <n v="0"/>
    <m/>
    <m/>
    <d v="2021-03-31T00:00:00"/>
    <n v="1"/>
    <s v="O"/>
    <n v="1"/>
    <n v="30"/>
    <n v="0"/>
    <m/>
    <m/>
    <m/>
    <m/>
    <m/>
    <m/>
    <n v="1"/>
    <n v="1"/>
    <m/>
    <m/>
    <n v="9186"/>
    <s v="CREDITOS DE CONSUMO"/>
    <n v="0"/>
    <n v="0"/>
    <n v="890480123"/>
    <s v="UNIVERSIDAD DE CARTAGENA"/>
    <n v="5"/>
    <m/>
    <m/>
    <m/>
    <m/>
    <n v="2"/>
    <n v="7"/>
    <n v="2"/>
  </r>
  <r>
    <n v="6693"/>
    <s v="C"/>
    <n v="28297793"/>
    <x v="0"/>
    <n v="4"/>
    <n v="550018320"/>
    <d v="2018-02-24T00:00:00"/>
    <d v="2024-04-30T00:00:00"/>
    <n v="0"/>
    <n v="1"/>
    <n v="0"/>
    <n v="30"/>
    <n v="2"/>
    <n v="22490513"/>
    <n v="24960000"/>
    <n v="23047"/>
    <n v="886"/>
    <n v="23047"/>
    <n v="0"/>
    <n v="0"/>
    <n v="0"/>
    <m/>
    <n v="0"/>
    <n v="0"/>
    <n v="0"/>
    <m/>
    <m/>
    <d v="2021-03-31T00:00:00"/>
    <n v="1"/>
    <s v="O"/>
    <n v="1"/>
    <n v="30"/>
    <n v="0"/>
    <m/>
    <m/>
    <m/>
    <m/>
    <m/>
    <m/>
    <n v="1"/>
    <n v="1"/>
    <m/>
    <m/>
    <n v="16354"/>
    <s v="CREDITOS DE CONSUMO"/>
    <n v="0"/>
    <n v="0"/>
    <n v="890480123"/>
    <s v="UNIVERSIDAD DE CARTAGENA"/>
    <n v="5"/>
    <m/>
    <m/>
    <m/>
    <m/>
    <n v="2"/>
    <n v="7"/>
    <n v="2"/>
  </r>
  <r>
    <n v="8799"/>
    <s v="C"/>
    <n v="28297793"/>
    <x v="0"/>
    <n v="4"/>
    <n v="550018376"/>
    <d v="2018-03-03T00:00:00"/>
    <d v="2024-04-30T00:00:00"/>
    <n v="0"/>
    <n v="1"/>
    <n v="0"/>
    <n v="30"/>
    <n v="2"/>
    <n v="22490513"/>
    <n v="24960000"/>
    <n v="30299"/>
    <n v="1165"/>
    <n v="30299"/>
    <n v="0"/>
    <n v="0"/>
    <n v="0"/>
    <m/>
    <n v="0"/>
    <n v="0"/>
    <n v="0"/>
    <m/>
    <m/>
    <d v="2021-03-31T00:00:00"/>
    <n v="1"/>
    <s v="O"/>
    <n v="1"/>
    <n v="30"/>
    <n v="0"/>
    <m/>
    <m/>
    <m/>
    <m/>
    <m/>
    <m/>
    <n v="1"/>
    <n v="1"/>
    <m/>
    <m/>
    <n v="21500"/>
    <s v="CREDITOS DE CONSUMO"/>
    <n v="0"/>
    <n v="0"/>
    <n v="890480123"/>
    <s v="UNIVERSIDAD DE CARTAGENA"/>
    <n v="5"/>
    <m/>
    <m/>
    <m/>
    <m/>
    <n v="2"/>
    <n v="7"/>
    <n v="2"/>
  </r>
  <r>
    <n v="3135"/>
    <s v="C"/>
    <n v="28297793"/>
    <x v="0"/>
    <n v="4"/>
    <n v="550018431"/>
    <d v="2018-03-09T00:00:00"/>
    <d v="2024-04-30T00:00:00"/>
    <n v="0"/>
    <n v="1"/>
    <n v="0"/>
    <n v="30"/>
    <n v="2"/>
    <n v="22490513"/>
    <n v="24960000"/>
    <n v="10796"/>
    <n v="415"/>
    <n v="10796"/>
    <n v="0"/>
    <n v="0"/>
    <n v="0"/>
    <m/>
    <n v="0"/>
    <n v="0"/>
    <n v="0"/>
    <m/>
    <m/>
    <d v="2021-03-31T00:00:00"/>
    <n v="1"/>
    <s v="O"/>
    <n v="1"/>
    <n v="30"/>
    <n v="0"/>
    <m/>
    <m/>
    <m/>
    <m/>
    <m/>
    <m/>
    <n v="1"/>
    <n v="1"/>
    <m/>
    <m/>
    <n v="7661"/>
    <s v="CREDITOS DE CONSUMO"/>
    <n v="0"/>
    <n v="0"/>
    <n v="890480123"/>
    <s v="UNIVERSIDAD DE CARTAGENA"/>
    <n v="5"/>
    <m/>
    <m/>
    <m/>
    <m/>
    <n v="2"/>
    <n v="7"/>
    <n v="2"/>
  </r>
  <r>
    <n v="28632"/>
    <s v="C"/>
    <n v="28297793"/>
    <x v="0"/>
    <n v="4"/>
    <n v="550018465"/>
    <d v="2018-03-14T00:00:00"/>
    <d v="2024-04-30T00:00:00"/>
    <n v="0"/>
    <n v="1"/>
    <n v="0"/>
    <n v="30"/>
    <n v="2"/>
    <n v="22490513"/>
    <n v="24960000"/>
    <n v="98594"/>
    <n v="3790"/>
    <n v="98594"/>
    <n v="0"/>
    <n v="0"/>
    <n v="0"/>
    <m/>
    <n v="0"/>
    <n v="0"/>
    <n v="0"/>
    <m/>
    <m/>
    <d v="2021-03-31T00:00:00"/>
    <n v="1"/>
    <s v="O"/>
    <n v="1"/>
    <n v="30"/>
    <n v="0"/>
    <m/>
    <m/>
    <m/>
    <m/>
    <m/>
    <m/>
    <n v="1"/>
    <n v="1"/>
    <m/>
    <m/>
    <n v="69962"/>
    <s v="CREDITOS DE CONSUMO"/>
    <n v="0"/>
    <n v="0"/>
    <n v="890480123"/>
    <s v="UNIVERSIDAD DE CARTAGENA"/>
    <n v="5"/>
    <m/>
    <m/>
    <m/>
    <m/>
    <n v="2"/>
    <n v="7"/>
    <n v="2"/>
  </r>
  <r>
    <n v="18974"/>
    <s v="C"/>
    <n v="28297793"/>
    <x v="0"/>
    <n v="4"/>
    <n v="550018468"/>
    <d v="2018-03-15T00:00:00"/>
    <d v="2024-04-30T00:00:00"/>
    <n v="0"/>
    <n v="1"/>
    <n v="0"/>
    <n v="30"/>
    <n v="2"/>
    <n v="22490513"/>
    <n v="24960000"/>
    <n v="65337"/>
    <n v="2512"/>
    <n v="65337"/>
    <n v="0"/>
    <n v="0"/>
    <n v="0"/>
    <m/>
    <n v="0"/>
    <n v="0"/>
    <n v="0"/>
    <m/>
    <m/>
    <d v="2021-03-31T00:00:00"/>
    <n v="1"/>
    <s v="O"/>
    <n v="1"/>
    <n v="30"/>
    <n v="0"/>
    <m/>
    <m/>
    <m/>
    <m/>
    <m/>
    <m/>
    <n v="1"/>
    <n v="1"/>
    <m/>
    <m/>
    <n v="46363"/>
    <s v="CREDITOS DE CONSUMO"/>
    <n v="0"/>
    <n v="0"/>
    <n v="890480123"/>
    <s v="UNIVERSIDAD DE CARTAGENA"/>
    <n v="5"/>
    <m/>
    <m/>
    <m/>
    <m/>
    <n v="2"/>
    <n v="7"/>
    <n v="2"/>
  </r>
  <r>
    <n v="3596"/>
    <s v="C"/>
    <n v="28297793"/>
    <x v="0"/>
    <n v="4"/>
    <n v="550018512"/>
    <d v="2018-03-24T00:00:00"/>
    <d v="2024-04-30T00:00:00"/>
    <n v="0"/>
    <n v="1"/>
    <n v="0"/>
    <n v="30"/>
    <n v="2"/>
    <n v="22490513"/>
    <n v="24960000"/>
    <n v="12382"/>
    <n v="476"/>
    <n v="12382"/>
    <n v="0"/>
    <n v="0"/>
    <n v="0"/>
    <m/>
    <n v="0"/>
    <n v="0"/>
    <n v="0"/>
    <m/>
    <m/>
    <d v="2021-03-31T00:00:00"/>
    <n v="1"/>
    <s v="O"/>
    <n v="1"/>
    <n v="30"/>
    <n v="0"/>
    <m/>
    <m/>
    <m/>
    <m/>
    <m/>
    <m/>
    <n v="1"/>
    <n v="1"/>
    <m/>
    <m/>
    <n v="8786"/>
    <s v="CREDITOS DE CONSUMO"/>
    <n v="0"/>
    <n v="0"/>
    <n v="890480123"/>
    <s v="UNIVERSIDAD DE CARTAGENA"/>
    <n v="5"/>
    <m/>
    <m/>
    <m/>
    <m/>
    <n v="2"/>
    <n v="7"/>
    <n v="2"/>
  </r>
  <r>
    <n v="15011"/>
    <s v="C"/>
    <n v="28297793"/>
    <x v="0"/>
    <n v="4"/>
    <n v="550018521"/>
    <d v="2018-03-26T00:00:00"/>
    <d v="2024-04-30T00:00:00"/>
    <n v="0"/>
    <n v="1"/>
    <n v="0"/>
    <n v="30"/>
    <n v="2"/>
    <n v="22490513"/>
    <n v="24960000"/>
    <n v="51691"/>
    <n v="1987"/>
    <n v="51691"/>
    <n v="0"/>
    <n v="0"/>
    <n v="0"/>
    <m/>
    <n v="0"/>
    <n v="0"/>
    <n v="0"/>
    <m/>
    <m/>
    <d v="2021-03-31T00:00:00"/>
    <n v="1"/>
    <s v="O"/>
    <n v="1"/>
    <n v="30"/>
    <n v="0"/>
    <m/>
    <m/>
    <m/>
    <m/>
    <m/>
    <m/>
    <n v="1"/>
    <n v="1"/>
    <m/>
    <m/>
    <n v="36680"/>
    <s v="CREDITOS DE CONSUMO"/>
    <n v="0"/>
    <n v="0"/>
    <n v="890480123"/>
    <s v="UNIVERSIDAD DE CARTAGENA"/>
    <n v="5"/>
    <m/>
    <m/>
    <m/>
    <m/>
    <n v="2"/>
    <n v="7"/>
    <n v="2"/>
  </r>
  <r>
    <n v="1508"/>
    <s v="C"/>
    <n v="28297793"/>
    <x v="0"/>
    <n v="4"/>
    <n v="550018540"/>
    <d v="2018-03-28T00:00:00"/>
    <d v="2024-04-30T00:00:00"/>
    <n v="0"/>
    <n v="1"/>
    <n v="0"/>
    <n v="30"/>
    <n v="2"/>
    <n v="22490513"/>
    <n v="24960000"/>
    <n v="5194"/>
    <n v="200"/>
    <n v="5194"/>
    <n v="0"/>
    <n v="0"/>
    <n v="0"/>
    <m/>
    <n v="0"/>
    <n v="0"/>
    <n v="0"/>
    <m/>
    <m/>
    <d v="2021-03-31T00:00:00"/>
    <n v="1"/>
    <s v="O"/>
    <n v="1"/>
    <n v="30"/>
    <n v="0"/>
    <m/>
    <m/>
    <m/>
    <m/>
    <m/>
    <m/>
    <n v="1"/>
    <n v="1"/>
    <m/>
    <m/>
    <n v="3686"/>
    <s v="CREDITOS DE CONSUMO"/>
    <n v="0"/>
    <n v="0"/>
    <n v="890480123"/>
    <s v="UNIVERSIDAD DE CARTAGENA"/>
    <n v="5"/>
    <m/>
    <m/>
    <m/>
    <m/>
    <n v="2"/>
    <n v="7"/>
    <n v="2"/>
  </r>
  <r>
    <n v="3701"/>
    <s v="C"/>
    <n v="28297793"/>
    <x v="0"/>
    <n v="4"/>
    <n v="550018572"/>
    <d v="2018-04-02T00:00:00"/>
    <d v="2024-04-30T00:00:00"/>
    <n v="0"/>
    <n v="1"/>
    <n v="0"/>
    <n v="30"/>
    <n v="2"/>
    <n v="22490513"/>
    <n v="24960000"/>
    <n v="12744"/>
    <n v="490"/>
    <n v="12744"/>
    <n v="0"/>
    <n v="0"/>
    <n v="0"/>
    <m/>
    <n v="0"/>
    <n v="0"/>
    <n v="0"/>
    <m/>
    <m/>
    <d v="2021-03-31T00:00:00"/>
    <n v="1"/>
    <s v="O"/>
    <n v="1"/>
    <n v="30"/>
    <n v="0"/>
    <m/>
    <m/>
    <m/>
    <m/>
    <m/>
    <m/>
    <n v="1"/>
    <n v="1"/>
    <m/>
    <m/>
    <n v="9043"/>
    <s v="CREDITOS DE CONSUMO"/>
    <n v="0"/>
    <n v="0"/>
    <n v="890480123"/>
    <s v="UNIVERSIDAD DE CARTAGENA"/>
    <n v="5"/>
    <m/>
    <m/>
    <m/>
    <m/>
    <n v="2"/>
    <n v="7"/>
    <n v="2"/>
  </r>
  <r>
    <n v="14504"/>
    <s v="C"/>
    <n v="28297793"/>
    <x v="0"/>
    <n v="4"/>
    <n v="550018611"/>
    <d v="2018-04-09T00:00:00"/>
    <d v="2024-04-30T00:00:00"/>
    <n v="0"/>
    <n v="1"/>
    <n v="0"/>
    <n v="30"/>
    <n v="2"/>
    <n v="22490513"/>
    <n v="24960000"/>
    <n v="49947"/>
    <n v="1920"/>
    <n v="49947"/>
    <n v="0"/>
    <n v="0"/>
    <n v="0"/>
    <m/>
    <n v="0"/>
    <n v="0"/>
    <n v="0"/>
    <m/>
    <m/>
    <d v="2021-03-31T00:00:00"/>
    <n v="1"/>
    <s v="O"/>
    <n v="1"/>
    <n v="30"/>
    <n v="0"/>
    <m/>
    <m/>
    <m/>
    <m/>
    <m/>
    <m/>
    <n v="1"/>
    <n v="1"/>
    <m/>
    <m/>
    <n v="35443"/>
    <s v="CREDITOS DE CONSUMO"/>
    <n v="0"/>
    <n v="0"/>
    <n v="890480123"/>
    <s v="UNIVERSIDAD DE CARTAGENA"/>
    <n v="5"/>
    <m/>
    <m/>
    <m/>
    <m/>
    <n v="2"/>
    <n v="7"/>
    <n v="2"/>
  </r>
  <r>
    <n v="4327"/>
    <s v="C"/>
    <n v="28297793"/>
    <x v="0"/>
    <n v="4"/>
    <n v="550018650"/>
    <d v="2018-04-13T00:00:00"/>
    <d v="2024-04-30T00:00:00"/>
    <n v="0"/>
    <n v="1"/>
    <n v="0"/>
    <n v="30"/>
    <n v="2"/>
    <n v="22490513"/>
    <n v="24960000"/>
    <n v="14901"/>
    <n v="573"/>
    <n v="14901"/>
    <n v="0"/>
    <n v="0"/>
    <n v="0"/>
    <m/>
    <n v="0"/>
    <n v="0"/>
    <n v="0"/>
    <m/>
    <m/>
    <d v="2021-03-31T00:00:00"/>
    <n v="1"/>
    <s v="O"/>
    <n v="1"/>
    <n v="30"/>
    <n v="0"/>
    <m/>
    <m/>
    <m/>
    <m/>
    <m/>
    <m/>
    <n v="1"/>
    <n v="1"/>
    <m/>
    <m/>
    <n v="10574"/>
    <s v="CREDITOS DE CONSUMO"/>
    <n v="0"/>
    <n v="0"/>
    <n v="890480123"/>
    <s v="UNIVERSIDAD DE CARTAGENA"/>
    <n v="5"/>
    <m/>
    <m/>
    <m/>
    <m/>
    <n v="2"/>
    <n v="7"/>
    <n v="2"/>
  </r>
  <r>
    <n v="3472"/>
    <s v="C"/>
    <n v="28297793"/>
    <x v="0"/>
    <n v="4"/>
    <n v="550018671"/>
    <d v="2018-04-16T00:00:00"/>
    <d v="2024-04-30T00:00:00"/>
    <n v="0"/>
    <n v="1"/>
    <n v="0"/>
    <n v="30"/>
    <n v="2"/>
    <n v="22490513"/>
    <n v="24960000"/>
    <n v="11957"/>
    <n v="460"/>
    <n v="11957"/>
    <n v="0"/>
    <n v="0"/>
    <n v="0"/>
    <m/>
    <n v="0"/>
    <n v="0"/>
    <n v="0"/>
    <m/>
    <m/>
    <d v="2021-03-31T00:00:00"/>
    <n v="1"/>
    <s v="O"/>
    <n v="1"/>
    <n v="30"/>
    <n v="0"/>
    <m/>
    <m/>
    <m/>
    <m/>
    <m/>
    <m/>
    <n v="1"/>
    <n v="1"/>
    <m/>
    <m/>
    <n v="8485"/>
    <s v="CREDITOS DE CONSUMO"/>
    <n v="0"/>
    <n v="0"/>
    <n v="890480123"/>
    <s v="UNIVERSIDAD DE CARTAGENA"/>
    <n v="5"/>
    <m/>
    <m/>
    <m/>
    <m/>
    <n v="2"/>
    <n v="7"/>
    <n v="2"/>
  </r>
  <r>
    <n v="2782"/>
    <s v="C"/>
    <n v="28297793"/>
    <x v="0"/>
    <n v="4"/>
    <n v="550018676"/>
    <d v="2018-04-16T00:00:00"/>
    <d v="2024-04-30T00:00:00"/>
    <n v="0"/>
    <n v="1"/>
    <n v="0"/>
    <n v="30"/>
    <n v="2"/>
    <n v="22490513"/>
    <n v="24960000"/>
    <n v="9579"/>
    <n v="368"/>
    <n v="9579"/>
    <n v="0"/>
    <n v="0"/>
    <n v="0"/>
    <m/>
    <n v="0"/>
    <n v="0"/>
    <n v="0"/>
    <m/>
    <m/>
    <d v="2021-03-31T00:00:00"/>
    <n v="1"/>
    <s v="O"/>
    <n v="1"/>
    <n v="30"/>
    <n v="0"/>
    <m/>
    <m/>
    <m/>
    <m/>
    <m/>
    <m/>
    <n v="1"/>
    <n v="1"/>
    <m/>
    <m/>
    <n v="6797"/>
    <s v="CREDITOS DE CONSUMO"/>
    <n v="0"/>
    <n v="0"/>
    <n v="890480123"/>
    <s v="UNIVERSIDAD DE CARTAGENA"/>
    <n v="5"/>
    <m/>
    <m/>
    <m/>
    <m/>
    <n v="2"/>
    <n v="7"/>
    <n v="2"/>
  </r>
  <r>
    <n v="3475"/>
    <s v="C"/>
    <n v="28297793"/>
    <x v="0"/>
    <n v="4"/>
    <n v="550018678"/>
    <d v="2018-04-17T00:00:00"/>
    <d v="2024-04-30T00:00:00"/>
    <n v="0"/>
    <n v="1"/>
    <n v="0"/>
    <n v="30"/>
    <n v="2"/>
    <n v="22490513"/>
    <n v="24960000"/>
    <n v="11968"/>
    <n v="460"/>
    <n v="11968"/>
    <n v="0"/>
    <n v="0"/>
    <n v="0"/>
    <m/>
    <n v="0"/>
    <n v="0"/>
    <n v="0"/>
    <m/>
    <m/>
    <d v="2021-03-31T00:00:00"/>
    <n v="1"/>
    <s v="O"/>
    <n v="1"/>
    <n v="30"/>
    <n v="0"/>
    <m/>
    <m/>
    <m/>
    <m/>
    <m/>
    <m/>
    <n v="1"/>
    <n v="1"/>
    <m/>
    <m/>
    <n v="8493"/>
    <s v="CREDITOS DE CONSUMO"/>
    <n v="0"/>
    <n v="0"/>
    <n v="890480123"/>
    <s v="UNIVERSIDAD DE CARTAGENA"/>
    <n v="5"/>
    <m/>
    <m/>
    <m/>
    <m/>
    <n v="2"/>
    <n v="7"/>
    <n v="2"/>
  </r>
  <r>
    <n v="13897"/>
    <s v="C"/>
    <n v="28297793"/>
    <x v="0"/>
    <n v="4"/>
    <n v="550018691"/>
    <d v="2018-04-19T00:00:00"/>
    <d v="2024-04-30T00:00:00"/>
    <n v="0"/>
    <n v="1"/>
    <n v="0"/>
    <n v="30"/>
    <n v="2"/>
    <n v="22490513"/>
    <n v="24960000"/>
    <n v="47857"/>
    <n v="1840"/>
    <n v="47857"/>
    <n v="0"/>
    <n v="0"/>
    <n v="0"/>
    <m/>
    <n v="0"/>
    <n v="0"/>
    <n v="0"/>
    <m/>
    <m/>
    <d v="2021-03-31T00:00:00"/>
    <n v="1"/>
    <s v="O"/>
    <n v="1"/>
    <n v="30"/>
    <n v="0"/>
    <m/>
    <m/>
    <m/>
    <m/>
    <m/>
    <m/>
    <n v="1"/>
    <n v="1"/>
    <m/>
    <m/>
    <n v="33960"/>
    <s v="CREDITOS DE CONSUMO"/>
    <n v="0"/>
    <n v="0"/>
    <n v="890480123"/>
    <s v="UNIVERSIDAD DE CARTAGENA"/>
    <n v="5"/>
    <m/>
    <m/>
    <m/>
    <m/>
    <n v="2"/>
    <n v="7"/>
    <n v="2"/>
  </r>
  <r>
    <n v="1666"/>
    <s v="C"/>
    <n v="28297793"/>
    <x v="0"/>
    <n v="4"/>
    <n v="550018699"/>
    <d v="2018-04-20T00:00:00"/>
    <d v="2024-04-30T00:00:00"/>
    <n v="0"/>
    <n v="1"/>
    <n v="0"/>
    <n v="30"/>
    <n v="2"/>
    <n v="22490513"/>
    <n v="24960000"/>
    <n v="5737"/>
    <n v="221"/>
    <n v="5737"/>
    <n v="0"/>
    <n v="0"/>
    <n v="0"/>
    <m/>
    <n v="0"/>
    <n v="0"/>
    <n v="0"/>
    <m/>
    <m/>
    <d v="2021-03-31T00:00:00"/>
    <n v="1"/>
    <s v="O"/>
    <n v="1"/>
    <n v="30"/>
    <n v="0"/>
    <m/>
    <m/>
    <m/>
    <m/>
    <m/>
    <m/>
    <n v="1"/>
    <n v="1"/>
    <m/>
    <m/>
    <n v="4071"/>
    <s v="CREDITOS DE CONSUMO"/>
    <n v="0"/>
    <n v="0"/>
    <n v="890480123"/>
    <s v="UNIVERSIDAD DE CARTAGENA"/>
    <n v="5"/>
    <m/>
    <m/>
    <m/>
    <m/>
    <n v="2"/>
    <n v="7"/>
    <n v="2"/>
  </r>
  <r>
    <n v="6446"/>
    <s v="C"/>
    <n v="28297793"/>
    <x v="0"/>
    <n v="4"/>
    <n v="550018700"/>
    <d v="2018-04-20T00:00:00"/>
    <d v="2024-04-30T00:00:00"/>
    <n v="0"/>
    <n v="1"/>
    <n v="0"/>
    <n v="30"/>
    <n v="2"/>
    <n v="22490513"/>
    <n v="24960000"/>
    <n v="22198"/>
    <n v="853"/>
    <n v="22198"/>
    <n v="0"/>
    <n v="0"/>
    <n v="0"/>
    <m/>
    <n v="0"/>
    <n v="0"/>
    <n v="0"/>
    <m/>
    <m/>
    <d v="2021-03-31T00:00:00"/>
    <n v="1"/>
    <s v="O"/>
    <n v="1"/>
    <n v="30"/>
    <n v="0"/>
    <m/>
    <m/>
    <m/>
    <m/>
    <m/>
    <m/>
    <n v="1"/>
    <n v="1"/>
    <m/>
    <m/>
    <n v="15752"/>
    <s v="CREDITOS DE CONSUMO"/>
    <n v="0"/>
    <n v="0"/>
    <n v="890480123"/>
    <s v="UNIVERSIDAD DE CARTAGENA"/>
    <n v="5"/>
    <m/>
    <m/>
    <m/>
    <m/>
    <n v="2"/>
    <n v="7"/>
    <n v="2"/>
  </r>
  <r>
    <n v="14683"/>
    <s v="C"/>
    <n v="28297793"/>
    <x v="0"/>
    <n v="4"/>
    <n v="550018825"/>
    <d v="2018-05-08T00:00:00"/>
    <d v="2024-04-30T00:00:00"/>
    <n v="0"/>
    <n v="1"/>
    <n v="0"/>
    <n v="30"/>
    <n v="2"/>
    <n v="22490513"/>
    <n v="24960000"/>
    <n v="50561"/>
    <n v="1944"/>
    <n v="50561"/>
    <n v="0"/>
    <n v="0"/>
    <n v="0"/>
    <m/>
    <n v="0"/>
    <n v="0"/>
    <n v="0"/>
    <m/>
    <m/>
    <d v="2021-03-31T00:00:00"/>
    <n v="1"/>
    <s v="O"/>
    <n v="1"/>
    <n v="30"/>
    <n v="0"/>
    <m/>
    <m/>
    <m/>
    <m/>
    <m/>
    <m/>
    <n v="1"/>
    <n v="1"/>
    <m/>
    <m/>
    <n v="35878"/>
    <s v="CREDITOS DE CONSUMO"/>
    <n v="0"/>
    <n v="0"/>
    <n v="890480123"/>
    <s v="UNIVERSIDAD DE CARTAGENA"/>
    <n v="5"/>
    <m/>
    <m/>
    <m/>
    <m/>
    <n v="2"/>
    <n v="7"/>
    <n v="2"/>
  </r>
  <r>
    <n v="4488"/>
    <s v="C"/>
    <n v="28297793"/>
    <x v="0"/>
    <n v="4"/>
    <n v="550018963"/>
    <d v="2018-05-23T00:00:00"/>
    <d v="2024-04-30T00:00:00"/>
    <n v="0"/>
    <n v="1"/>
    <n v="0"/>
    <n v="30"/>
    <n v="2"/>
    <n v="22490513"/>
    <n v="24960000"/>
    <n v="15456"/>
    <n v="594"/>
    <n v="15456"/>
    <n v="0"/>
    <n v="0"/>
    <n v="0"/>
    <m/>
    <n v="0"/>
    <n v="0"/>
    <n v="0"/>
    <m/>
    <m/>
    <d v="2021-03-31T00:00:00"/>
    <n v="1"/>
    <s v="O"/>
    <n v="1"/>
    <n v="30"/>
    <n v="0"/>
    <m/>
    <m/>
    <m/>
    <m/>
    <m/>
    <m/>
    <n v="1"/>
    <n v="1"/>
    <m/>
    <m/>
    <n v="10968"/>
    <s v="CREDITOS DE CONSUMO"/>
    <n v="0"/>
    <n v="0"/>
    <n v="890480123"/>
    <s v="UNIVERSIDAD DE CARTAGENA"/>
    <n v="5"/>
    <m/>
    <m/>
    <m/>
    <m/>
    <n v="2"/>
    <n v="7"/>
    <n v="2"/>
  </r>
  <r>
    <n v="3851"/>
    <s v="C"/>
    <n v="28297793"/>
    <x v="0"/>
    <n v="4"/>
    <n v="550019083"/>
    <d v="2018-06-11T00:00:00"/>
    <d v="2024-04-30T00:00:00"/>
    <n v="0"/>
    <n v="1"/>
    <n v="0"/>
    <n v="30"/>
    <n v="2"/>
    <n v="22490513"/>
    <n v="24960000"/>
    <n v="13261"/>
    <n v="510"/>
    <n v="13261"/>
    <n v="0"/>
    <n v="0"/>
    <n v="0"/>
    <m/>
    <n v="0"/>
    <n v="0"/>
    <n v="0"/>
    <m/>
    <m/>
    <d v="2021-03-31T00:00:00"/>
    <n v="1"/>
    <s v="O"/>
    <n v="1"/>
    <n v="30"/>
    <n v="0"/>
    <m/>
    <m/>
    <m/>
    <m/>
    <m/>
    <m/>
    <n v="1"/>
    <n v="1"/>
    <m/>
    <m/>
    <n v="9410"/>
    <s v="CREDITOS DE CONSUMO"/>
    <n v="0"/>
    <n v="0"/>
    <n v="890480123"/>
    <s v="UNIVERSIDAD DE CARTAGENA"/>
    <n v="5"/>
    <m/>
    <m/>
    <m/>
    <m/>
    <n v="2"/>
    <n v="7"/>
    <n v="2"/>
  </r>
  <r>
    <n v="7702"/>
    <s v="C"/>
    <n v="28297793"/>
    <x v="0"/>
    <n v="4"/>
    <n v="550019085"/>
    <d v="2018-06-11T00:00:00"/>
    <d v="2024-04-30T00:00:00"/>
    <n v="0"/>
    <n v="1"/>
    <n v="0"/>
    <n v="30"/>
    <n v="2"/>
    <n v="22490513"/>
    <n v="24960000"/>
    <n v="26522"/>
    <n v="1020"/>
    <n v="26522"/>
    <n v="0"/>
    <n v="0"/>
    <n v="0"/>
    <m/>
    <n v="0"/>
    <n v="0"/>
    <n v="0"/>
    <m/>
    <m/>
    <d v="2021-03-31T00:00:00"/>
    <n v="1"/>
    <s v="O"/>
    <n v="1"/>
    <n v="30"/>
    <n v="0"/>
    <m/>
    <m/>
    <m/>
    <m/>
    <m/>
    <m/>
    <n v="1"/>
    <n v="1"/>
    <m/>
    <m/>
    <n v="18820"/>
    <s v="CREDITOS DE CONSUMO"/>
    <n v="0"/>
    <n v="0"/>
    <n v="890480123"/>
    <s v="UNIVERSIDAD DE CARTAGENA"/>
    <n v="5"/>
    <m/>
    <m/>
    <m/>
    <m/>
    <n v="2"/>
    <n v="7"/>
    <n v="2"/>
  </r>
  <r>
    <n v="2954"/>
    <s v="C"/>
    <n v="28297793"/>
    <x v="0"/>
    <n v="4"/>
    <n v="550019126"/>
    <d v="2018-06-16T00:00:00"/>
    <d v="2024-04-30T00:00:00"/>
    <n v="0"/>
    <n v="1"/>
    <n v="0"/>
    <n v="30"/>
    <n v="2"/>
    <n v="22490513"/>
    <n v="24960000"/>
    <n v="10172"/>
    <n v="391"/>
    <n v="10172"/>
    <n v="0"/>
    <n v="0"/>
    <n v="0"/>
    <m/>
    <n v="0"/>
    <n v="0"/>
    <n v="0"/>
    <m/>
    <m/>
    <d v="2021-03-31T00:00:00"/>
    <n v="1"/>
    <s v="O"/>
    <n v="1"/>
    <n v="30"/>
    <n v="0"/>
    <m/>
    <m/>
    <m/>
    <m/>
    <m/>
    <m/>
    <n v="1"/>
    <n v="1"/>
    <m/>
    <m/>
    <n v="7218"/>
    <s v="CREDITOS DE CONSUMO"/>
    <n v="0"/>
    <n v="0"/>
    <n v="890480123"/>
    <s v="UNIVERSIDAD DE CARTAGENA"/>
    <n v="5"/>
    <m/>
    <m/>
    <m/>
    <m/>
    <n v="2"/>
    <n v="7"/>
    <n v="2"/>
  </r>
  <r>
    <n v="2954"/>
    <s v="C"/>
    <n v="28297793"/>
    <x v="0"/>
    <n v="4"/>
    <n v="550019163"/>
    <d v="2018-06-19T00:00:00"/>
    <d v="2024-04-30T00:00:00"/>
    <n v="0"/>
    <n v="1"/>
    <n v="0"/>
    <n v="30"/>
    <n v="2"/>
    <n v="22490513"/>
    <n v="24960000"/>
    <n v="10173"/>
    <n v="391"/>
    <n v="10173"/>
    <n v="0"/>
    <n v="0"/>
    <n v="0"/>
    <m/>
    <n v="0"/>
    <n v="0"/>
    <n v="0"/>
    <m/>
    <m/>
    <d v="2021-03-31T00:00:00"/>
    <n v="1"/>
    <s v="O"/>
    <n v="1"/>
    <n v="30"/>
    <n v="0"/>
    <m/>
    <m/>
    <m/>
    <m/>
    <m/>
    <m/>
    <n v="1"/>
    <n v="1"/>
    <m/>
    <m/>
    <n v="7219"/>
    <s v="CREDITOS DE CONSUMO"/>
    <n v="0"/>
    <n v="0"/>
    <n v="890480123"/>
    <s v="UNIVERSIDAD DE CARTAGENA"/>
    <n v="5"/>
    <m/>
    <m/>
    <m/>
    <m/>
    <n v="2"/>
    <n v="7"/>
    <n v="2"/>
  </r>
  <r>
    <n v="7407"/>
    <s v="C"/>
    <n v="28297793"/>
    <x v="0"/>
    <n v="4"/>
    <n v="550019166"/>
    <d v="2018-06-20T00:00:00"/>
    <d v="2024-04-30T00:00:00"/>
    <n v="0"/>
    <n v="1"/>
    <n v="0"/>
    <n v="30"/>
    <n v="2"/>
    <n v="22490513"/>
    <n v="24960000"/>
    <n v="25505"/>
    <n v="981"/>
    <n v="25505"/>
    <n v="0"/>
    <n v="0"/>
    <n v="0"/>
    <m/>
    <n v="0"/>
    <n v="0"/>
    <n v="0"/>
    <m/>
    <m/>
    <d v="2021-03-31T00:00:00"/>
    <n v="1"/>
    <s v="O"/>
    <n v="1"/>
    <n v="30"/>
    <n v="0"/>
    <m/>
    <m/>
    <m/>
    <m/>
    <m/>
    <m/>
    <n v="1"/>
    <n v="1"/>
    <m/>
    <m/>
    <n v="18098"/>
    <s v="CREDITOS DE CONSUMO"/>
    <n v="0"/>
    <n v="0"/>
    <n v="890480123"/>
    <s v="UNIVERSIDAD DE CARTAGENA"/>
    <n v="5"/>
    <m/>
    <m/>
    <m/>
    <m/>
    <n v="2"/>
    <n v="7"/>
    <n v="2"/>
  </r>
  <r>
    <n v="2736"/>
    <s v="C"/>
    <n v="28297793"/>
    <x v="0"/>
    <n v="4"/>
    <n v="550019231"/>
    <d v="2018-07-06T00:00:00"/>
    <d v="2024-04-30T00:00:00"/>
    <n v="0"/>
    <n v="1"/>
    <n v="0"/>
    <n v="30"/>
    <n v="2"/>
    <n v="22490513"/>
    <n v="24960000"/>
    <n v="9421"/>
    <n v="362"/>
    <n v="9421"/>
    <n v="0"/>
    <n v="0"/>
    <n v="0"/>
    <m/>
    <n v="0"/>
    <n v="0"/>
    <n v="0"/>
    <m/>
    <m/>
    <d v="2021-03-31T00:00:00"/>
    <n v="1"/>
    <s v="O"/>
    <n v="1"/>
    <n v="30"/>
    <n v="0"/>
    <m/>
    <m/>
    <m/>
    <m/>
    <m/>
    <m/>
    <n v="1"/>
    <n v="1"/>
    <m/>
    <m/>
    <n v="6685"/>
    <s v="CREDITOS DE CONSUMO"/>
    <n v="0"/>
    <n v="0"/>
    <n v="890480123"/>
    <s v="UNIVERSIDAD DE CARTAGENA"/>
    <n v="5"/>
    <m/>
    <m/>
    <m/>
    <m/>
    <n v="2"/>
    <n v="7"/>
    <n v="2"/>
  </r>
  <r>
    <n v="4679"/>
    <s v="C"/>
    <n v="28297793"/>
    <x v="0"/>
    <n v="4"/>
    <n v="550019254"/>
    <d v="2018-07-10T00:00:00"/>
    <d v="2024-04-30T00:00:00"/>
    <n v="0"/>
    <n v="1"/>
    <n v="0"/>
    <n v="30"/>
    <n v="2"/>
    <n v="22490513"/>
    <n v="24960000"/>
    <n v="16113"/>
    <n v="619"/>
    <n v="16113"/>
    <n v="0"/>
    <n v="0"/>
    <n v="0"/>
    <m/>
    <n v="0"/>
    <n v="0"/>
    <n v="0"/>
    <m/>
    <m/>
    <d v="2021-03-31T00:00:00"/>
    <n v="1"/>
    <s v="O"/>
    <n v="1"/>
    <n v="30"/>
    <n v="0"/>
    <m/>
    <m/>
    <m/>
    <m/>
    <m/>
    <m/>
    <n v="1"/>
    <n v="1"/>
    <m/>
    <m/>
    <n v="11434"/>
    <s v="CREDITOS DE CONSUMO"/>
    <n v="0"/>
    <n v="0"/>
    <n v="890480123"/>
    <s v="UNIVERSIDAD DE CARTAGENA"/>
    <n v="5"/>
    <m/>
    <m/>
    <m/>
    <m/>
    <n v="2"/>
    <n v="7"/>
    <n v="2"/>
  </r>
  <r>
    <n v="9718"/>
    <s v="C"/>
    <n v="28297793"/>
    <x v="0"/>
    <n v="4"/>
    <n v="550019335"/>
    <d v="2018-07-20T00:00:00"/>
    <d v="2024-04-30T00:00:00"/>
    <n v="0"/>
    <n v="1"/>
    <n v="0"/>
    <n v="30"/>
    <n v="2"/>
    <n v="22490513"/>
    <n v="24960000"/>
    <n v="33463"/>
    <n v="1286"/>
    <n v="33463"/>
    <n v="0"/>
    <n v="0"/>
    <n v="0"/>
    <m/>
    <n v="0"/>
    <n v="0"/>
    <n v="0"/>
    <m/>
    <m/>
    <d v="2021-03-31T00:00:00"/>
    <n v="1"/>
    <s v="O"/>
    <n v="1"/>
    <n v="30"/>
    <n v="0"/>
    <m/>
    <m/>
    <m/>
    <m/>
    <m/>
    <m/>
    <n v="1"/>
    <n v="1"/>
    <m/>
    <m/>
    <n v="23745"/>
    <s v="CREDITOS DE CONSUMO"/>
    <n v="0"/>
    <n v="0"/>
    <n v="890480123"/>
    <s v="UNIVERSIDAD DE CARTAGENA"/>
    <n v="5"/>
    <m/>
    <m/>
    <m/>
    <m/>
    <n v="2"/>
    <n v="7"/>
    <n v="2"/>
  </r>
  <r>
    <n v="4854"/>
    <s v="C"/>
    <n v="28297793"/>
    <x v="0"/>
    <n v="4"/>
    <n v="550019344"/>
    <d v="2018-07-21T00:00:00"/>
    <d v="2024-04-30T00:00:00"/>
    <n v="0"/>
    <n v="1"/>
    <n v="0"/>
    <n v="30"/>
    <n v="2"/>
    <n v="22490513"/>
    <n v="24960000"/>
    <n v="16717"/>
    <n v="643"/>
    <n v="16717"/>
    <n v="0"/>
    <n v="0"/>
    <n v="0"/>
    <m/>
    <n v="0"/>
    <n v="0"/>
    <n v="0"/>
    <m/>
    <m/>
    <d v="2021-03-31T00:00:00"/>
    <n v="1"/>
    <s v="O"/>
    <n v="1"/>
    <n v="30"/>
    <n v="0"/>
    <m/>
    <m/>
    <m/>
    <m/>
    <m/>
    <m/>
    <n v="1"/>
    <n v="1"/>
    <m/>
    <m/>
    <n v="11863"/>
    <s v="CREDITOS DE CONSUMO"/>
    <n v="0"/>
    <n v="0"/>
    <n v="890480123"/>
    <s v="UNIVERSIDAD DE CARTAGENA"/>
    <n v="5"/>
    <m/>
    <m/>
    <m/>
    <m/>
    <n v="2"/>
    <n v="7"/>
    <n v="2"/>
  </r>
  <r>
    <n v="5208"/>
    <s v="C"/>
    <n v="28297793"/>
    <x v="0"/>
    <n v="4"/>
    <n v="550019380"/>
    <d v="2018-07-29T00:00:00"/>
    <d v="2024-04-30T00:00:00"/>
    <n v="0"/>
    <n v="1"/>
    <n v="0"/>
    <n v="30"/>
    <n v="2"/>
    <n v="22490513"/>
    <n v="24960000"/>
    <n v="17936"/>
    <n v="690"/>
    <n v="17936"/>
    <n v="0"/>
    <n v="0"/>
    <n v="0"/>
    <m/>
    <n v="0"/>
    <n v="0"/>
    <n v="0"/>
    <m/>
    <m/>
    <d v="2021-03-31T00:00:00"/>
    <n v="1"/>
    <s v="O"/>
    <n v="1"/>
    <n v="30"/>
    <n v="0"/>
    <m/>
    <m/>
    <m/>
    <m/>
    <m/>
    <m/>
    <n v="1"/>
    <n v="1"/>
    <m/>
    <m/>
    <n v="12728"/>
    <s v="CREDITOS DE CONSUMO"/>
    <n v="0"/>
    <n v="0"/>
    <n v="890480123"/>
    <s v="UNIVERSIDAD DE CARTAGENA"/>
    <n v="5"/>
    <m/>
    <m/>
    <m/>
    <m/>
    <n v="2"/>
    <n v="7"/>
    <n v="2"/>
  </r>
  <r>
    <n v="7900"/>
    <s v="C"/>
    <n v="28297793"/>
    <x v="0"/>
    <n v="4"/>
    <n v="550019450"/>
    <d v="2018-08-09T00:00:00"/>
    <d v="2024-04-30T00:00:00"/>
    <n v="0"/>
    <n v="1"/>
    <n v="0"/>
    <n v="30"/>
    <n v="2"/>
    <n v="22490513"/>
    <n v="24960000"/>
    <n v="27206"/>
    <n v="1046"/>
    <n v="27206"/>
    <n v="0"/>
    <n v="0"/>
    <n v="0"/>
    <m/>
    <n v="0"/>
    <n v="0"/>
    <n v="0"/>
    <m/>
    <m/>
    <d v="2021-03-31T00:00:00"/>
    <n v="1"/>
    <s v="O"/>
    <n v="1"/>
    <n v="30"/>
    <n v="0"/>
    <m/>
    <m/>
    <m/>
    <m/>
    <m/>
    <m/>
    <n v="1"/>
    <n v="1"/>
    <m/>
    <m/>
    <n v="19306"/>
    <s v="CREDITOS DE CONSUMO"/>
    <n v="0"/>
    <n v="0"/>
    <n v="890480123"/>
    <s v="UNIVERSIDAD DE CARTAGENA"/>
    <n v="5"/>
    <m/>
    <m/>
    <m/>
    <m/>
    <n v="2"/>
    <n v="7"/>
    <n v="2"/>
  </r>
  <r>
    <n v="2318"/>
    <s v="C"/>
    <n v="28297793"/>
    <x v="0"/>
    <n v="4"/>
    <n v="550019476"/>
    <d v="2018-08-14T00:00:00"/>
    <d v="2024-04-30T00:00:00"/>
    <n v="0"/>
    <n v="1"/>
    <n v="0"/>
    <n v="30"/>
    <n v="2"/>
    <n v="22490513"/>
    <n v="24960000"/>
    <n v="7982"/>
    <n v="307"/>
    <n v="7982"/>
    <n v="0"/>
    <n v="0"/>
    <n v="0"/>
    <m/>
    <n v="0"/>
    <n v="0"/>
    <n v="0"/>
    <m/>
    <m/>
    <d v="2021-03-31T00:00:00"/>
    <n v="1"/>
    <s v="O"/>
    <n v="1"/>
    <n v="30"/>
    <n v="0"/>
    <m/>
    <m/>
    <m/>
    <m/>
    <m/>
    <m/>
    <n v="1"/>
    <n v="1"/>
    <m/>
    <m/>
    <n v="5664"/>
    <s v="CREDITOS DE CONSUMO"/>
    <n v="0"/>
    <n v="0"/>
    <n v="890480123"/>
    <s v="UNIVERSIDAD DE CARTAGENA"/>
    <n v="5"/>
    <m/>
    <m/>
    <m/>
    <m/>
    <n v="2"/>
    <n v="7"/>
    <n v="2"/>
  </r>
  <r>
    <n v="20433"/>
    <s v="C"/>
    <n v="28297793"/>
    <x v="0"/>
    <n v="4"/>
    <n v="550019486"/>
    <d v="2018-08-15T00:00:00"/>
    <d v="2024-04-30T00:00:00"/>
    <n v="0"/>
    <n v="1"/>
    <n v="0"/>
    <n v="30"/>
    <n v="2"/>
    <n v="22490513"/>
    <n v="24960000"/>
    <n v="70364"/>
    <n v="2705"/>
    <n v="70364"/>
    <n v="0"/>
    <n v="0"/>
    <n v="0"/>
    <m/>
    <n v="0"/>
    <n v="0"/>
    <n v="0"/>
    <m/>
    <m/>
    <d v="2021-03-31T00:00:00"/>
    <n v="1"/>
    <s v="O"/>
    <n v="1"/>
    <n v="30"/>
    <n v="0"/>
    <m/>
    <m/>
    <m/>
    <m/>
    <m/>
    <m/>
    <n v="1"/>
    <n v="1"/>
    <m/>
    <m/>
    <n v="49931"/>
    <s v="CREDITOS DE CONSUMO"/>
    <n v="0"/>
    <n v="0"/>
    <n v="890480123"/>
    <s v="UNIVERSIDAD DE CARTAGENA"/>
    <n v="5"/>
    <m/>
    <m/>
    <m/>
    <m/>
    <n v="2"/>
    <n v="7"/>
    <n v="2"/>
  </r>
  <r>
    <n v="2545"/>
    <s v="C"/>
    <n v="28297793"/>
    <x v="0"/>
    <n v="4"/>
    <n v="550019492"/>
    <d v="2018-08-16T00:00:00"/>
    <d v="2024-04-30T00:00:00"/>
    <n v="0"/>
    <n v="1"/>
    <n v="0"/>
    <n v="30"/>
    <n v="2"/>
    <n v="22490513"/>
    <n v="24960000"/>
    <n v="8765"/>
    <n v="337"/>
    <n v="8765"/>
    <n v="0"/>
    <n v="0"/>
    <n v="0"/>
    <m/>
    <n v="0"/>
    <n v="0"/>
    <n v="0"/>
    <m/>
    <m/>
    <d v="2021-03-31T00:00:00"/>
    <n v="1"/>
    <s v="O"/>
    <n v="1"/>
    <n v="30"/>
    <n v="0"/>
    <m/>
    <m/>
    <m/>
    <m/>
    <m/>
    <m/>
    <n v="1"/>
    <n v="1"/>
    <m/>
    <m/>
    <n v="6220"/>
    <s v="CREDITOS DE CONSUMO"/>
    <n v="0"/>
    <n v="0"/>
    <n v="890480123"/>
    <s v="UNIVERSIDAD DE CARTAGENA"/>
    <n v="5"/>
    <m/>
    <m/>
    <m/>
    <m/>
    <n v="2"/>
    <n v="7"/>
    <n v="2"/>
  </r>
  <r>
    <n v="1923"/>
    <s v="C"/>
    <n v="28297793"/>
    <x v="0"/>
    <n v="4"/>
    <n v="550019525"/>
    <d v="2018-08-20T00:00:00"/>
    <d v="2024-04-30T00:00:00"/>
    <n v="0"/>
    <n v="1"/>
    <n v="0"/>
    <n v="30"/>
    <n v="2"/>
    <n v="22490513"/>
    <n v="24960000"/>
    <n v="6623"/>
    <n v="255"/>
    <n v="6623"/>
    <n v="0"/>
    <n v="0"/>
    <n v="0"/>
    <m/>
    <n v="0"/>
    <n v="0"/>
    <n v="0"/>
    <m/>
    <m/>
    <d v="2021-03-31T00:00:00"/>
    <n v="1"/>
    <s v="O"/>
    <n v="1"/>
    <n v="30"/>
    <n v="0"/>
    <m/>
    <m/>
    <m/>
    <m/>
    <m/>
    <m/>
    <n v="1"/>
    <n v="1"/>
    <m/>
    <m/>
    <n v="4700"/>
    <s v="CREDITOS DE CONSUMO"/>
    <n v="0"/>
    <n v="0"/>
    <n v="890480123"/>
    <s v="UNIVERSIDAD DE CARTAGENA"/>
    <n v="5"/>
    <m/>
    <m/>
    <m/>
    <m/>
    <n v="2"/>
    <n v="7"/>
    <n v="2"/>
  </r>
  <r>
    <n v="1797"/>
    <s v="C"/>
    <n v="28297793"/>
    <x v="0"/>
    <n v="4"/>
    <n v="550019537"/>
    <d v="2018-08-21T00:00:00"/>
    <d v="2024-04-30T00:00:00"/>
    <n v="0"/>
    <n v="1"/>
    <n v="0"/>
    <n v="30"/>
    <n v="2"/>
    <n v="22490513"/>
    <n v="24960000"/>
    <n v="6188"/>
    <n v="238"/>
    <n v="6188"/>
    <n v="0"/>
    <n v="0"/>
    <n v="0"/>
    <m/>
    <n v="0"/>
    <n v="0"/>
    <n v="0"/>
    <m/>
    <m/>
    <d v="2021-03-31T00:00:00"/>
    <n v="1"/>
    <s v="O"/>
    <n v="1"/>
    <n v="30"/>
    <n v="0"/>
    <m/>
    <m/>
    <m/>
    <m/>
    <m/>
    <m/>
    <n v="1"/>
    <n v="1"/>
    <m/>
    <m/>
    <n v="4391"/>
    <s v="CREDITOS DE CONSUMO"/>
    <n v="0"/>
    <n v="0"/>
    <n v="890480123"/>
    <s v="UNIVERSIDAD DE CARTAGENA"/>
    <n v="5"/>
    <m/>
    <m/>
    <m/>
    <m/>
    <n v="2"/>
    <n v="7"/>
    <n v="2"/>
  </r>
  <r>
    <n v="2779"/>
    <s v="C"/>
    <n v="28297793"/>
    <x v="0"/>
    <n v="4"/>
    <n v="550019538"/>
    <d v="2018-08-21T00:00:00"/>
    <d v="2024-04-30T00:00:00"/>
    <n v="0"/>
    <n v="1"/>
    <n v="0"/>
    <n v="30"/>
    <n v="2"/>
    <n v="22490513"/>
    <n v="24960000"/>
    <n v="9570"/>
    <n v="368"/>
    <n v="9570"/>
    <n v="0"/>
    <n v="0"/>
    <n v="0"/>
    <m/>
    <n v="0"/>
    <n v="0"/>
    <n v="0"/>
    <m/>
    <m/>
    <d v="2021-03-31T00:00:00"/>
    <n v="1"/>
    <s v="O"/>
    <n v="1"/>
    <n v="30"/>
    <n v="0"/>
    <m/>
    <m/>
    <m/>
    <m/>
    <m/>
    <m/>
    <n v="1"/>
    <n v="1"/>
    <m/>
    <m/>
    <n v="6791"/>
    <s v="CREDITOS DE CONSUMO"/>
    <n v="0"/>
    <n v="0"/>
    <n v="890480123"/>
    <s v="UNIVERSIDAD DE CARTAGENA"/>
    <n v="5"/>
    <m/>
    <m/>
    <m/>
    <m/>
    <n v="2"/>
    <n v="7"/>
    <n v="2"/>
  </r>
  <r>
    <n v="40249"/>
    <s v="C"/>
    <n v="28297793"/>
    <x v="0"/>
    <n v="4"/>
    <n v="550019620"/>
    <d v="2018-09-01T00:00:00"/>
    <d v="2024-04-30T00:00:00"/>
    <n v="0"/>
    <n v="1"/>
    <n v="0"/>
    <n v="30"/>
    <n v="2"/>
    <n v="22490513"/>
    <n v="24960000"/>
    <n v="138599"/>
    <n v="5328"/>
    <n v="138599"/>
    <n v="0"/>
    <n v="0"/>
    <n v="0"/>
    <m/>
    <n v="0"/>
    <n v="0"/>
    <n v="0"/>
    <m/>
    <m/>
    <d v="2021-03-31T00:00:00"/>
    <n v="1"/>
    <s v="O"/>
    <n v="1"/>
    <n v="30"/>
    <n v="0"/>
    <m/>
    <m/>
    <m/>
    <m/>
    <m/>
    <m/>
    <n v="1"/>
    <n v="1"/>
    <m/>
    <m/>
    <n v="98350"/>
    <s v="CREDITOS DE CONSUMO"/>
    <n v="0"/>
    <n v="0"/>
    <n v="890480123"/>
    <s v="UNIVERSIDAD DE CARTAGENA"/>
    <n v="5"/>
    <m/>
    <m/>
    <m/>
    <m/>
    <n v="2"/>
    <n v="7"/>
    <n v="2"/>
  </r>
  <r>
    <n v="12206"/>
    <s v="C"/>
    <n v="28297793"/>
    <x v="0"/>
    <n v="4"/>
    <n v="550019840"/>
    <d v="2018-10-04T00:00:00"/>
    <d v="2024-04-30T00:00:00"/>
    <n v="0"/>
    <n v="1"/>
    <n v="0"/>
    <n v="30"/>
    <n v="2"/>
    <n v="22490513"/>
    <n v="24960000"/>
    <n v="42031"/>
    <n v="1616"/>
    <n v="42031"/>
    <n v="0"/>
    <n v="0"/>
    <n v="0"/>
    <m/>
    <n v="0"/>
    <n v="0"/>
    <n v="0"/>
    <m/>
    <m/>
    <d v="2021-03-31T00:00:00"/>
    <n v="1"/>
    <s v="O"/>
    <n v="1"/>
    <n v="30"/>
    <n v="0"/>
    <m/>
    <m/>
    <m/>
    <m/>
    <m/>
    <m/>
    <n v="1"/>
    <n v="1"/>
    <m/>
    <m/>
    <n v="29825"/>
    <s v="CREDITOS DE CONSUMO"/>
    <n v="0"/>
    <n v="0"/>
    <n v="890480123"/>
    <s v="UNIVERSIDAD DE CARTAGENA"/>
    <n v="5"/>
    <m/>
    <m/>
    <m/>
    <m/>
    <n v="2"/>
    <n v="7"/>
    <n v="2"/>
  </r>
  <r>
    <n v="3228"/>
    <s v="C"/>
    <n v="28297793"/>
    <x v="0"/>
    <n v="4"/>
    <n v="550019936"/>
    <d v="2018-10-21T00:00:00"/>
    <d v="2024-04-30T00:00:00"/>
    <n v="0"/>
    <n v="1"/>
    <n v="0"/>
    <n v="30"/>
    <n v="2"/>
    <n v="22490513"/>
    <n v="24960000"/>
    <n v="11117"/>
    <n v="427"/>
    <n v="11117"/>
    <n v="0"/>
    <n v="0"/>
    <n v="0"/>
    <m/>
    <n v="0"/>
    <n v="0"/>
    <n v="0"/>
    <m/>
    <m/>
    <d v="2021-03-31T00:00:00"/>
    <n v="1"/>
    <s v="O"/>
    <n v="1"/>
    <n v="30"/>
    <n v="0"/>
    <m/>
    <m/>
    <m/>
    <m/>
    <m/>
    <m/>
    <n v="1"/>
    <n v="1"/>
    <m/>
    <m/>
    <n v="7889"/>
    <s v="CREDITOS DE CONSUMO"/>
    <n v="0"/>
    <n v="0"/>
    <n v="890480123"/>
    <s v="UNIVERSIDAD DE CARTAGENA"/>
    <n v="5"/>
    <m/>
    <m/>
    <m/>
    <m/>
    <n v="2"/>
    <n v="7"/>
    <n v="2"/>
  </r>
  <r>
    <n v="9737"/>
    <s v="C"/>
    <n v="28297793"/>
    <x v="0"/>
    <n v="4"/>
    <n v="550019999"/>
    <d v="2018-11-01T00:00:00"/>
    <d v="2024-04-30T00:00:00"/>
    <n v="0"/>
    <n v="1"/>
    <n v="0"/>
    <n v="30"/>
    <n v="2"/>
    <n v="22490513"/>
    <n v="24960000"/>
    <n v="33530"/>
    <n v="1289"/>
    <n v="33530"/>
    <n v="0"/>
    <n v="0"/>
    <n v="0"/>
    <m/>
    <n v="0"/>
    <n v="0"/>
    <n v="0"/>
    <m/>
    <m/>
    <d v="2021-03-31T00:00:00"/>
    <n v="1"/>
    <s v="O"/>
    <n v="1"/>
    <n v="30"/>
    <n v="0"/>
    <m/>
    <m/>
    <m/>
    <m/>
    <m/>
    <m/>
    <n v="1"/>
    <n v="1"/>
    <m/>
    <m/>
    <n v="23793"/>
    <s v="CREDITOS DE CONSUMO"/>
    <n v="0"/>
    <n v="0"/>
    <n v="890480123"/>
    <s v="UNIVERSIDAD DE CARTAGENA"/>
    <n v="5"/>
    <m/>
    <m/>
    <m/>
    <m/>
    <n v="2"/>
    <n v="7"/>
    <n v="2"/>
  </r>
  <r>
    <n v="11541"/>
    <s v="C"/>
    <n v="28297793"/>
    <x v="0"/>
    <n v="4"/>
    <n v="550020245"/>
    <d v="2018-12-01T00:00:00"/>
    <d v="2024-04-30T00:00:00"/>
    <n v="0"/>
    <n v="1"/>
    <n v="0"/>
    <n v="30"/>
    <n v="2"/>
    <n v="22490513"/>
    <n v="24960000"/>
    <n v="39741"/>
    <n v="1528"/>
    <n v="39741"/>
    <n v="0"/>
    <n v="0"/>
    <n v="0"/>
    <m/>
    <n v="0"/>
    <n v="0"/>
    <n v="0"/>
    <m/>
    <m/>
    <d v="2021-03-31T00:00:00"/>
    <n v="1"/>
    <s v="O"/>
    <n v="1"/>
    <n v="30"/>
    <n v="0"/>
    <m/>
    <m/>
    <m/>
    <m/>
    <m/>
    <m/>
    <n v="1"/>
    <n v="1"/>
    <m/>
    <m/>
    <n v="28200"/>
    <s v="CREDITOS DE CONSUMO"/>
    <n v="0"/>
    <n v="0"/>
    <n v="890480123"/>
    <s v="UNIVERSIDAD DE CARTAGENA"/>
    <n v="5"/>
    <m/>
    <m/>
    <m/>
    <m/>
    <n v="2"/>
    <n v="7"/>
    <n v="2"/>
  </r>
  <r>
    <n v="6903"/>
    <s v="C"/>
    <n v="28297793"/>
    <x v="0"/>
    <n v="4"/>
    <n v="550020431"/>
    <d v="2019-01-06T00:00:00"/>
    <d v="2024-04-30T00:00:00"/>
    <n v="0"/>
    <n v="1"/>
    <n v="0"/>
    <n v="30"/>
    <n v="2"/>
    <n v="22490513"/>
    <n v="24960000"/>
    <n v="23770"/>
    <n v="914"/>
    <n v="23770"/>
    <n v="0"/>
    <n v="0"/>
    <n v="0"/>
    <m/>
    <n v="0"/>
    <n v="0"/>
    <n v="0"/>
    <m/>
    <m/>
    <d v="2021-03-31T00:00:00"/>
    <n v="1"/>
    <s v="O"/>
    <n v="1"/>
    <n v="30"/>
    <n v="0"/>
    <m/>
    <m/>
    <m/>
    <m/>
    <m/>
    <m/>
    <n v="1"/>
    <n v="1"/>
    <m/>
    <m/>
    <n v="16867"/>
    <s v="CREDITOS DE CONSUMO"/>
    <n v="0"/>
    <n v="0"/>
    <n v="890480123"/>
    <s v="UNIVERSIDAD DE CARTAGENA"/>
    <n v="5"/>
    <m/>
    <m/>
    <m/>
    <m/>
    <n v="2"/>
    <n v="7"/>
    <n v="2"/>
  </r>
  <r>
    <n v="6437"/>
    <s v="C"/>
    <n v="28297793"/>
    <x v="0"/>
    <n v="4"/>
    <n v="550020503"/>
    <d v="2019-01-18T00:00:00"/>
    <d v="2024-04-30T00:00:00"/>
    <n v="0"/>
    <n v="1"/>
    <n v="0"/>
    <n v="30"/>
    <n v="2"/>
    <n v="22490513"/>
    <n v="24960000"/>
    <n v="22166"/>
    <n v="852"/>
    <n v="22166"/>
    <n v="0"/>
    <n v="0"/>
    <n v="0"/>
    <m/>
    <n v="0"/>
    <n v="0"/>
    <n v="0"/>
    <m/>
    <m/>
    <d v="2021-03-31T00:00:00"/>
    <n v="1"/>
    <s v="O"/>
    <n v="1"/>
    <n v="30"/>
    <n v="0"/>
    <m/>
    <m/>
    <m/>
    <m/>
    <m/>
    <m/>
    <n v="1"/>
    <n v="1"/>
    <m/>
    <m/>
    <n v="15729"/>
    <s v="CREDITOS DE CONSUMO"/>
    <n v="0"/>
    <n v="0"/>
    <n v="890480123"/>
    <s v="UNIVERSIDAD DE CARTAGENA"/>
    <n v="5"/>
    <m/>
    <m/>
    <m/>
    <m/>
    <n v="2"/>
    <n v="7"/>
    <n v="2"/>
  </r>
  <r>
    <n v="14558"/>
    <s v="C"/>
    <n v="28297793"/>
    <x v="0"/>
    <n v="4"/>
    <n v="550020547"/>
    <d v="2019-01-24T00:00:00"/>
    <d v="2024-04-30T00:00:00"/>
    <n v="0"/>
    <n v="1"/>
    <n v="0"/>
    <n v="30"/>
    <n v="2"/>
    <n v="22490513"/>
    <n v="24960000"/>
    <n v="50132"/>
    <n v="1927"/>
    <n v="50132"/>
    <n v="0"/>
    <n v="0"/>
    <n v="0"/>
    <m/>
    <n v="0"/>
    <n v="0"/>
    <n v="0"/>
    <m/>
    <m/>
    <d v="2021-03-31T00:00:00"/>
    <n v="1"/>
    <s v="O"/>
    <n v="1"/>
    <n v="30"/>
    <n v="0"/>
    <m/>
    <m/>
    <m/>
    <m/>
    <m/>
    <m/>
    <n v="1"/>
    <n v="1"/>
    <m/>
    <m/>
    <n v="35574"/>
    <s v="CREDITOS DE CONSUMO"/>
    <n v="0"/>
    <n v="0"/>
    <n v="890480123"/>
    <s v="UNIVERSIDAD DE CARTAGENA"/>
    <n v="5"/>
    <m/>
    <m/>
    <m/>
    <m/>
    <n v="2"/>
    <n v="7"/>
    <n v="2"/>
  </r>
  <r>
    <n v="26858"/>
    <s v="C"/>
    <n v="28297793"/>
    <x v="0"/>
    <n v="4"/>
    <n v="550020580"/>
    <d v="2019-01-29T00:00:00"/>
    <d v="2024-04-30T00:00:00"/>
    <n v="0"/>
    <n v="1"/>
    <n v="0"/>
    <n v="30"/>
    <n v="2"/>
    <n v="22490513"/>
    <n v="24960000"/>
    <n v="92489"/>
    <n v="3556"/>
    <n v="92489"/>
    <n v="0"/>
    <n v="0"/>
    <n v="0"/>
    <m/>
    <n v="0"/>
    <n v="0"/>
    <n v="0"/>
    <m/>
    <m/>
    <d v="2021-03-31T00:00:00"/>
    <n v="1"/>
    <s v="O"/>
    <n v="1"/>
    <n v="30"/>
    <n v="0"/>
    <m/>
    <m/>
    <m/>
    <m/>
    <m/>
    <m/>
    <n v="1"/>
    <n v="1"/>
    <m/>
    <m/>
    <n v="65631"/>
    <s v="CREDITOS DE CONSUMO"/>
    <n v="0"/>
    <n v="0"/>
    <n v="890480123"/>
    <s v="UNIVERSIDAD DE CARTAGENA"/>
    <n v="5"/>
    <m/>
    <m/>
    <m/>
    <m/>
    <n v="2"/>
    <n v="7"/>
    <n v="2"/>
  </r>
  <r>
    <n v="7772"/>
    <s v="C"/>
    <n v="28297793"/>
    <x v="0"/>
    <n v="4"/>
    <n v="550020586"/>
    <d v="2019-01-29T00:00:00"/>
    <d v="2024-04-30T00:00:00"/>
    <n v="0"/>
    <n v="1"/>
    <n v="0"/>
    <n v="30"/>
    <n v="2"/>
    <n v="22490513"/>
    <n v="24960000"/>
    <n v="26762"/>
    <n v="1029"/>
    <n v="26762"/>
    <n v="0"/>
    <n v="0"/>
    <n v="0"/>
    <m/>
    <n v="0"/>
    <n v="0"/>
    <n v="0"/>
    <m/>
    <m/>
    <d v="2021-03-31T00:00:00"/>
    <n v="1"/>
    <s v="O"/>
    <n v="1"/>
    <n v="30"/>
    <n v="0"/>
    <m/>
    <m/>
    <m/>
    <m/>
    <m/>
    <m/>
    <n v="1"/>
    <n v="1"/>
    <m/>
    <m/>
    <n v="18990"/>
    <s v="CREDITOS DE CONSUMO"/>
    <n v="0"/>
    <n v="0"/>
    <n v="890480123"/>
    <s v="UNIVERSIDAD DE CARTAGENA"/>
    <n v="5"/>
    <m/>
    <m/>
    <m/>
    <m/>
    <n v="2"/>
    <n v="7"/>
    <n v="2"/>
  </r>
  <r>
    <n v="5370"/>
    <s v="C"/>
    <n v="28297793"/>
    <x v="0"/>
    <n v="4"/>
    <n v="550020635"/>
    <d v="2019-02-09T00:00:00"/>
    <d v="2024-04-30T00:00:00"/>
    <n v="0"/>
    <n v="1"/>
    <n v="0"/>
    <n v="30"/>
    <n v="2"/>
    <n v="22490513"/>
    <n v="24960000"/>
    <n v="18494"/>
    <n v="711"/>
    <n v="18494"/>
    <n v="0"/>
    <n v="0"/>
    <n v="0"/>
    <m/>
    <n v="0"/>
    <n v="0"/>
    <n v="0"/>
    <m/>
    <m/>
    <d v="2021-03-31T00:00:00"/>
    <n v="1"/>
    <s v="O"/>
    <n v="1"/>
    <n v="30"/>
    <n v="0"/>
    <m/>
    <m/>
    <m/>
    <m/>
    <m/>
    <m/>
    <n v="1"/>
    <n v="1"/>
    <m/>
    <m/>
    <n v="13124"/>
    <s v="CREDITOS DE CONSUMO"/>
    <n v="0"/>
    <n v="0"/>
    <n v="890480123"/>
    <s v="UNIVERSIDAD DE CARTAGENA"/>
    <n v="5"/>
    <m/>
    <m/>
    <m/>
    <m/>
    <n v="2"/>
    <n v="7"/>
    <n v="2"/>
  </r>
  <r>
    <n v="5265"/>
    <s v="C"/>
    <n v="28297793"/>
    <x v="0"/>
    <n v="4"/>
    <n v="550020661"/>
    <d v="2019-02-14T00:00:00"/>
    <d v="2024-04-30T00:00:00"/>
    <n v="0"/>
    <n v="1"/>
    <n v="0"/>
    <n v="30"/>
    <n v="2"/>
    <n v="22490513"/>
    <n v="24960000"/>
    <n v="18131"/>
    <n v="697"/>
    <n v="18131"/>
    <n v="0"/>
    <n v="0"/>
    <n v="0"/>
    <m/>
    <n v="0"/>
    <n v="0"/>
    <n v="0"/>
    <m/>
    <m/>
    <d v="2021-03-31T00:00:00"/>
    <n v="1"/>
    <s v="O"/>
    <n v="1"/>
    <n v="30"/>
    <n v="0"/>
    <m/>
    <m/>
    <m/>
    <m/>
    <m/>
    <m/>
    <n v="1"/>
    <n v="1"/>
    <m/>
    <m/>
    <n v="12866"/>
    <s v="CREDITOS DE CONSUMO"/>
    <n v="0"/>
    <n v="0"/>
    <n v="890480123"/>
    <s v="UNIVERSIDAD DE CARTAGENA"/>
    <n v="5"/>
    <m/>
    <m/>
    <m/>
    <m/>
    <n v="2"/>
    <n v="7"/>
    <n v="2"/>
  </r>
  <r>
    <n v="9324"/>
    <s v="C"/>
    <n v="28297793"/>
    <x v="0"/>
    <n v="4"/>
    <n v="550020692"/>
    <d v="2019-02-16T00:00:00"/>
    <d v="2024-04-30T00:00:00"/>
    <n v="0"/>
    <n v="1"/>
    <n v="0"/>
    <n v="30"/>
    <n v="2"/>
    <n v="22490513"/>
    <n v="24960000"/>
    <n v="32108"/>
    <n v="1234"/>
    <n v="32108"/>
    <n v="0"/>
    <n v="0"/>
    <n v="0"/>
    <m/>
    <n v="0"/>
    <n v="0"/>
    <n v="0"/>
    <m/>
    <m/>
    <d v="2021-03-31T00:00:00"/>
    <n v="1"/>
    <s v="O"/>
    <n v="1"/>
    <n v="30"/>
    <n v="0"/>
    <m/>
    <m/>
    <m/>
    <m/>
    <m/>
    <m/>
    <n v="1"/>
    <n v="1"/>
    <m/>
    <m/>
    <n v="22784"/>
    <s v="CREDITOS DE CONSUMO"/>
    <n v="0"/>
    <n v="0"/>
    <n v="890480123"/>
    <s v="UNIVERSIDAD DE CARTAGENA"/>
    <n v="5"/>
    <m/>
    <m/>
    <m/>
    <m/>
    <n v="2"/>
    <n v="7"/>
    <n v="2"/>
  </r>
  <r>
    <n v="13148"/>
    <s v="C"/>
    <n v="28297793"/>
    <x v="0"/>
    <n v="4"/>
    <n v="550020693"/>
    <d v="2019-02-16T00:00:00"/>
    <d v="2024-04-30T00:00:00"/>
    <n v="0"/>
    <n v="1"/>
    <n v="0"/>
    <n v="30"/>
    <n v="2"/>
    <n v="22490513"/>
    <n v="24960000"/>
    <n v="45276"/>
    <n v="1741"/>
    <n v="45276"/>
    <n v="0"/>
    <n v="0"/>
    <n v="0"/>
    <m/>
    <n v="0"/>
    <n v="0"/>
    <n v="0"/>
    <m/>
    <m/>
    <d v="2021-03-31T00:00:00"/>
    <n v="1"/>
    <s v="O"/>
    <n v="1"/>
    <n v="30"/>
    <n v="0"/>
    <m/>
    <m/>
    <m/>
    <m/>
    <m/>
    <m/>
    <n v="1"/>
    <n v="1"/>
    <m/>
    <m/>
    <n v="32128"/>
    <s v="CREDITOS DE CONSUMO"/>
    <n v="0"/>
    <n v="0"/>
    <n v="890480123"/>
    <s v="UNIVERSIDAD DE CARTAGENA"/>
    <n v="5"/>
    <m/>
    <m/>
    <m/>
    <m/>
    <n v="2"/>
    <n v="7"/>
    <n v="2"/>
  </r>
  <r>
    <n v="2992"/>
    <s v="C"/>
    <n v="28297793"/>
    <x v="0"/>
    <n v="4"/>
    <n v="550020735"/>
    <d v="2019-02-23T00:00:00"/>
    <d v="2024-04-30T00:00:00"/>
    <n v="0"/>
    <n v="1"/>
    <n v="0"/>
    <n v="30"/>
    <n v="2"/>
    <n v="22490513"/>
    <n v="24960000"/>
    <n v="10302"/>
    <n v="396"/>
    <n v="10302"/>
    <n v="0"/>
    <n v="0"/>
    <n v="0"/>
    <m/>
    <n v="0"/>
    <n v="0"/>
    <n v="0"/>
    <m/>
    <m/>
    <d v="2021-03-31T00:00:00"/>
    <n v="1"/>
    <s v="O"/>
    <n v="1"/>
    <n v="30"/>
    <n v="0"/>
    <m/>
    <m/>
    <m/>
    <m/>
    <m/>
    <m/>
    <n v="1"/>
    <n v="1"/>
    <m/>
    <m/>
    <n v="7310"/>
    <s v="CREDITOS DE CONSUMO"/>
    <n v="0"/>
    <n v="0"/>
    <n v="890480123"/>
    <s v="UNIVERSIDAD DE CARTAGENA"/>
    <n v="5"/>
    <m/>
    <m/>
    <m/>
    <m/>
    <n v="2"/>
    <n v="7"/>
    <n v="2"/>
  </r>
  <r>
    <n v="20100"/>
    <s v="C"/>
    <n v="28297793"/>
    <x v="0"/>
    <n v="4"/>
    <n v="550020742"/>
    <d v="2019-02-24T00:00:00"/>
    <d v="2024-04-30T00:00:00"/>
    <n v="0"/>
    <n v="1"/>
    <n v="0"/>
    <n v="30"/>
    <n v="2"/>
    <n v="22490513"/>
    <n v="24960000"/>
    <n v="69215"/>
    <n v="2661"/>
    <n v="69215"/>
    <n v="0"/>
    <n v="0"/>
    <n v="0"/>
    <m/>
    <n v="0"/>
    <n v="0"/>
    <n v="0"/>
    <m/>
    <m/>
    <d v="2021-03-31T00:00:00"/>
    <n v="1"/>
    <s v="O"/>
    <n v="1"/>
    <n v="30"/>
    <n v="0"/>
    <m/>
    <m/>
    <m/>
    <m/>
    <m/>
    <m/>
    <n v="1"/>
    <n v="1"/>
    <m/>
    <m/>
    <n v="49115"/>
    <s v="CREDITOS DE CONSUMO"/>
    <n v="0"/>
    <n v="0"/>
    <n v="890480123"/>
    <s v="UNIVERSIDAD DE CARTAGENA"/>
    <n v="5"/>
    <m/>
    <m/>
    <m/>
    <m/>
    <n v="2"/>
    <n v="7"/>
    <n v="2"/>
  </r>
  <r>
    <n v="3777"/>
    <s v="C"/>
    <n v="28297793"/>
    <x v="0"/>
    <n v="4"/>
    <n v="550020804"/>
    <d v="2019-03-09T00:00:00"/>
    <d v="2024-04-30T00:00:00"/>
    <n v="0"/>
    <n v="1"/>
    <n v="0"/>
    <n v="30"/>
    <n v="2"/>
    <n v="22490513"/>
    <n v="24960000"/>
    <n v="13007"/>
    <n v="500"/>
    <n v="13007"/>
    <n v="0"/>
    <n v="0"/>
    <n v="0"/>
    <m/>
    <n v="0"/>
    <n v="0"/>
    <n v="0"/>
    <m/>
    <m/>
    <d v="2021-03-31T00:00:00"/>
    <n v="1"/>
    <s v="O"/>
    <n v="1"/>
    <n v="30"/>
    <n v="0"/>
    <m/>
    <m/>
    <m/>
    <m/>
    <m/>
    <m/>
    <n v="1"/>
    <n v="1"/>
    <m/>
    <m/>
    <n v="9230"/>
    <s v="CREDITOS DE CONSUMO"/>
    <n v="0"/>
    <n v="0"/>
    <n v="890480123"/>
    <s v="UNIVERSIDAD DE CARTAGENA"/>
    <n v="5"/>
    <m/>
    <m/>
    <m/>
    <m/>
    <n v="2"/>
    <n v="7"/>
    <n v="2"/>
  </r>
  <r>
    <n v="5490"/>
    <s v="C"/>
    <n v="28297793"/>
    <x v="0"/>
    <n v="4"/>
    <n v="550020834"/>
    <d v="2019-03-13T00:00:00"/>
    <d v="2024-04-30T00:00:00"/>
    <n v="0"/>
    <n v="1"/>
    <n v="0"/>
    <n v="30"/>
    <n v="2"/>
    <n v="22490513"/>
    <n v="24960000"/>
    <n v="18906"/>
    <n v="727"/>
    <n v="18906"/>
    <n v="0"/>
    <n v="0"/>
    <n v="0"/>
    <m/>
    <n v="0"/>
    <n v="0"/>
    <n v="0"/>
    <m/>
    <m/>
    <d v="2021-03-31T00:00:00"/>
    <n v="1"/>
    <s v="O"/>
    <n v="1"/>
    <n v="30"/>
    <n v="0"/>
    <m/>
    <m/>
    <m/>
    <m/>
    <m/>
    <m/>
    <n v="1"/>
    <n v="1"/>
    <m/>
    <m/>
    <n v="13416"/>
    <s v="CREDITOS DE CONSUMO"/>
    <n v="0"/>
    <n v="0"/>
    <n v="890480123"/>
    <s v="UNIVERSIDAD DE CARTAGENA"/>
    <n v="5"/>
    <m/>
    <m/>
    <m/>
    <m/>
    <n v="2"/>
    <n v="7"/>
    <n v="2"/>
  </r>
  <r>
    <n v="4040"/>
    <s v="C"/>
    <n v="28297793"/>
    <x v="0"/>
    <n v="4"/>
    <n v="550020854"/>
    <d v="2019-03-16T00:00:00"/>
    <d v="2024-04-30T00:00:00"/>
    <n v="0"/>
    <n v="1"/>
    <n v="0"/>
    <n v="30"/>
    <n v="2"/>
    <n v="22490513"/>
    <n v="24960000"/>
    <n v="13912"/>
    <n v="535"/>
    <n v="13912"/>
    <n v="0"/>
    <n v="0"/>
    <n v="0"/>
    <m/>
    <n v="0"/>
    <n v="0"/>
    <n v="0"/>
    <m/>
    <m/>
    <d v="2021-03-31T00:00:00"/>
    <n v="1"/>
    <s v="O"/>
    <n v="1"/>
    <n v="30"/>
    <n v="0"/>
    <m/>
    <m/>
    <m/>
    <m/>
    <m/>
    <m/>
    <n v="1"/>
    <n v="1"/>
    <m/>
    <m/>
    <n v="9872"/>
    <s v="CREDITOS DE CONSUMO"/>
    <n v="0"/>
    <n v="0"/>
    <n v="890480123"/>
    <s v="UNIVERSIDAD DE CARTAGENA"/>
    <n v="5"/>
    <m/>
    <m/>
    <m/>
    <m/>
    <n v="2"/>
    <n v="7"/>
    <n v="2"/>
  </r>
  <r>
    <n v="5137"/>
    <s v="C"/>
    <n v="28297793"/>
    <x v="0"/>
    <n v="4"/>
    <n v="550020877"/>
    <d v="2019-03-19T00:00:00"/>
    <d v="2024-04-30T00:00:00"/>
    <n v="0"/>
    <n v="1"/>
    <n v="0"/>
    <n v="30"/>
    <n v="2"/>
    <n v="22490513"/>
    <n v="24960000"/>
    <n v="17690"/>
    <n v="680"/>
    <n v="17690"/>
    <n v="0"/>
    <n v="0"/>
    <n v="0"/>
    <m/>
    <n v="0"/>
    <n v="0"/>
    <n v="0"/>
    <m/>
    <m/>
    <d v="2021-03-31T00:00:00"/>
    <n v="1"/>
    <s v="O"/>
    <n v="1"/>
    <n v="30"/>
    <n v="0"/>
    <m/>
    <m/>
    <m/>
    <m/>
    <m/>
    <m/>
    <n v="1"/>
    <n v="1"/>
    <m/>
    <m/>
    <n v="12553"/>
    <s v="CREDITOS DE CONSUMO"/>
    <n v="0"/>
    <n v="0"/>
    <n v="890480123"/>
    <s v="UNIVERSIDAD DE CARTAGENA"/>
    <n v="5"/>
    <m/>
    <m/>
    <m/>
    <m/>
    <n v="2"/>
    <n v="7"/>
    <n v="2"/>
  </r>
  <r>
    <n v="5724"/>
    <s v="C"/>
    <n v="28297793"/>
    <x v="0"/>
    <n v="4"/>
    <n v="550020879"/>
    <d v="2019-03-19T00:00:00"/>
    <d v="2024-04-30T00:00:00"/>
    <n v="0"/>
    <n v="1"/>
    <n v="0"/>
    <n v="30"/>
    <n v="2"/>
    <n v="22490513"/>
    <n v="24960000"/>
    <n v="19710"/>
    <n v="758"/>
    <n v="19710"/>
    <n v="0"/>
    <n v="0"/>
    <n v="0"/>
    <m/>
    <n v="0"/>
    <n v="0"/>
    <n v="0"/>
    <m/>
    <m/>
    <d v="2021-03-31T00:00:00"/>
    <n v="1"/>
    <s v="O"/>
    <n v="1"/>
    <n v="30"/>
    <n v="0"/>
    <m/>
    <m/>
    <m/>
    <m/>
    <m/>
    <m/>
    <n v="1"/>
    <n v="1"/>
    <m/>
    <m/>
    <n v="13986"/>
    <s v="CREDITOS DE CONSUMO"/>
    <n v="0"/>
    <n v="0"/>
    <n v="890480123"/>
    <s v="UNIVERSIDAD DE CARTAGENA"/>
    <n v="5"/>
    <m/>
    <m/>
    <m/>
    <m/>
    <n v="2"/>
    <n v="7"/>
    <n v="2"/>
  </r>
  <r>
    <n v="4513"/>
    <s v="C"/>
    <n v="28297793"/>
    <x v="0"/>
    <n v="4"/>
    <n v="550020906"/>
    <d v="2019-03-23T00:00:00"/>
    <d v="2024-04-30T00:00:00"/>
    <n v="0"/>
    <n v="1"/>
    <n v="0"/>
    <n v="30"/>
    <n v="2"/>
    <n v="22490513"/>
    <n v="24960000"/>
    <n v="15541"/>
    <n v="597"/>
    <n v="15541"/>
    <n v="0"/>
    <n v="0"/>
    <n v="0"/>
    <m/>
    <n v="0"/>
    <n v="0"/>
    <n v="0"/>
    <m/>
    <m/>
    <d v="2021-03-31T00:00:00"/>
    <n v="1"/>
    <s v="O"/>
    <n v="1"/>
    <n v="30"/>
    <n v="0"/>
    <m/>
    <m/>
    <m/>
    <m/>
    <m/>
    <m/>
    <n v="1"/>
    <n v="1"/>
    <m/>
    <m/>
    <n v="11028"/>
    <s v="CREDITOS DE CONSUMO"/>
    <n v="0"/>
    <n v="0"/>
    <n v="890480123"/>
    <s v="UNIVERSIDAD DE CARTAGENA"/>
    <n v="5"/>
    <m/>
    <m/>
    <m/>
    <m/>
    <n v="2"/>
    <n v="7"/>
    <n v="2"/>
  </r>
  <r>
    <n v="28103"/>
    <s v="C"/>
    <n v="28297793"/>
    <x v="0"/>
    <n v="4"/>
    <n v="550020921"/>
    <d v="2019-03-27T00:00:00"/>
    <d v="2024-04-30T00:00:00"/>
    <n v="0"/>
    <n v="1"/>
    <n v="0"/>
    <n v="30"/>
    <n v="2"/>
    <n v="22490513"/>
    <n v="24960000"/>
    <n v="96775"/>
    <n v="3720"/>
    <n v="96775"/>
    <n v="0"/>
    <n v="0"/>
    <n v="0"/>
    <m/>
    <n v="0"/>
    <n v="0"/>
    <n v="0"/>
    <m/>
    <m/>
    <d v="2021-03-31T00:00:00"/>
    <n v="1"/>
    <s v="O"/>
    <n v="1"/>
    <n v="30"/>
    <n v="0"/>
    <m/>
    <m/>
    <m/>
    <m/>
    <m/>
    <m/>
    <n v="1"/>
    <n v="1"/>
    <m/>
    <m/>
    <n v="68672"/>
    <s v="CREDITOS DE CONSUMO"/>
    <n v="0"/>
    <n v="0"/>
    <n v="890480123"/>
    <s v="UNIVERSIDAD DE CARTAGENA"/>
    <n v="5"/>
    <m/>
    <m/>
    <m/>
    <m/>
    <n v="2"/>
    <n v="7"/>
    <n v="2"/>
  </r>
  <r>
    <n v="5136"/>
    <s v="C"/>
    <n v="28297793"/>
    <x v="0"/>
    <n v="4"/>
    <n v="550020993"/>
    <d v="2019-04-07T00:00:00"/>
    <d v="2024-04-30T00:00:00"/>
    <n v="0"/>
    <n v="1"/>
    <n v="0"/>
    <n v="30"/>
    <n v="2"/>
    <n v="22490513"/>
    <n v="24960000"/>
    <n v="17688"/>
    <n v="680"/>
    <n v="17688"/>
    <n v="0"/>
    <n v="0"/>
    <n v="0"/>
    <m/>
    <n v="0"/>
    <n v="0"/>
    <n v="0"/>
    <m/>
    <m/>
    <d v="2021-03-31T00:00:00"/>
    <n v="1"/>
    <s v="O"/>
    <n v="1"/>
    <n v="30"/>
    <n v="0"/>
    <m/>
    <m/>
    <m/>
    <m/>
    <m/>
    <m/>
    <n v="1"/>
    <n v="1"/>
    <m/>
    <m/>
    <n v="12552"/>
    <s v="CREDITOS DE CONSUMO"/>
    <n v="0"/>
    <n v="0"/>
    <n v="890480123"/>
    <s v="UNIVERSIDAD DE CARTAGENA"/>
    <n v="5"/>
    <m/>
    <m/>
    <m/>
    <m/>
    <n v="2"/>
    <n v="7"/>
    <n v="2"/>
  </r>
  <r>
    <n v="87204"/>
    <s v="C"/>
    <n v="28297793"/>
    <x v="0"/>
    <n v="4"/>
    <n v="550021000"/>
    <d v="2019-04-09T00:00:00"/>
    <d v="2024-04-30T00:00:00"/>
    <n v="0"/>
    <n v="1"/>
    <n v="0"/>
    <n v="30"/>
    <n v="2"/>
    <n v="22490513"/>
    <n v="24960000"/>
    <n v="300293"/>
    <n v="11545"/>
    <n v="300293"/>
    <n v="0"/>
    <n v="0"/>
    <n v="0"/>
    <m/>
    <n v="0"/>
    <n v="0"/>
    <n v="0"/>
    <m/>
    <m/>
    <d v="2021-03-31T00:00:00"/>
    <n v="1"/>
    <s v="O"/>
    <n v="1"/>
    <n v="30"/>
    <n v="0"/>
    <m/>
    <m/>
    <m/>
    <m/>
    <m/>
    <m/>
    <n v="1"/>
    <n v="1"/>
    <m/>
    <m/>
    <n v="213089"/>
    <s v="CREDITOS DE CONSUMO"/>
    <n v="0"/>
    <n v="0"/>
    <n v="890480123"/>
    <s v="UNIVERSIDAD DE CARTAGENA"/>
    <n v="5"/>
    <m/>
    <m/>
    <m/>
    <m/>
    <n v="2"/>
    <n v="7"/>
    <n v="2"/>
  </r>
  <r>
    <n v="2858"/>
    <s v="C"/>
    <n v="28297793"/>
    <x v="0"/>
    <n v="4"/>
    <n v="550021004"/>
    <d v="2019-04-10T00:00:00"/>
    <d v="2024-04-30T00:00:00"/>
    <n v="0"/>
    <n v="1"/>
    <n v="0"/>
    <n v="30"/>
    <n v="2"/>
    <n v="22490513"/>
    <n v="24960000"/>
    <n v="9841"/>
    <n v="378"/>
    <n v="9841"/>
    <n v="0"/>
    <n v="0"/>
    <n v="0"/>
    <m/>
    <n v="0"/>
    <n v="0"/>
    <n v="0"/>
    <m/>
    <m/>
    <d v="2021-03-31T00:00:00"/>
    <n v="1"/>
    <s v="O"/>
    <n v="1"/>
    <n v="30"/>
    <n v="0"/>
    <m/>
    <m/>
    <m/>
    <m/>
    <m/>
    <m/>
    <n v="1"/>
    <n v="1"/>
    <m/>
    <m/>
    <n v="6983"/>
    <s v="CREDITOS DE CONSUMO"/>
    <n v="0"/>
    <n v="0"/>
    <n v="890480123"/>
    <s v="UNIVERSIDAD DE CARTAGENA"/>
    <n v="5"/>
    <m/>
    <m/>
    <m/>
    <m/>
    <n v="2"/>
    <n v="7"/>
    <n v="2"/>
  </r>
  <r>
    <n v="58645"/>
    <s v="C"/>
    <n v="28297793"/>
    <x v="0"/>
    <n v="4"/>
    <n v="550021041"/>
    <d v="2019-04-12T00:00:00"/>
    <d v="2024-04-30T00:00:00"/>
    <n v="0"/>
    <n v="1"/>
    <n v="0"/>
    <n v="30"/>
    <n v="2"/>
    <n v="22490513"/>
    <n v="24960000"/>
    <n v="201948"/>
    <n v="7764"/>
    <n v="201948"/>
    <n v="0"/>
    <n v="0"/>
    <n v="0"/>
    <m/>
    <n v="0"/>
    <n v="0"/>
    <n v="0"/>
    <m/>
    <m/>
    <d v="2021-03-31T00:00:00"/>
    <n v="1"/>
    <s v="O"/>
    <n v="1"/>
    <n v="30"/>
    <n v="0"/>
    <m/>
    <m/>
    <m/>
    <m/>
    <m/>
    <m/>
    <n v="1"/>
    <n v="1"/>
    <m/>
    <m/>
    <n v="143303"/>
    <s v="CREDITOS DE CONSUMO"/>
    <n v="0"/>
    <n v="0"/>
    <n v="890480123"/>
    <s v="UNIVERSIDAD DE CARTAGENA"/>
    <n v="5"/>
    <m/>
    <m/>
    <m/>
    <m/>
    <n v="2"/>
    <n v="7"/>
    <n v="2"/>
  </r>
  <r>
    <n v="14890"/>
    <s v="C"/>
    <n v="28297793"/>
    <x v="0"/>
    <n v="4"/>
    <n v="550021067"/>
    <d v="2019-04-16T00:00:00"/>
    <d v="2024-04-30T00:00:00"/>
    <n v="0"/>
    <n v="1"/>
    <n v="0"/>
    <n v="30"/>
    <n v="2"/>
    <n v="22490513"/>
    <n v="24960000"/>
    <n v="51276"/>
    <n v="1971"/>
    <n v="51276"/>
    <n v="0"/>
    <n v="0"/>
    <n v="0"/>
    <m/>
    <n v="0"/>
    <n v="0"/>
    <n v="0"/>
    <m/>
    <m/>
    <d v="2021-03-31T00:00:00"/>
    <n v="1"/>
    <s v="O"/>
    <n v="1"/>
    <n v="30"/>
    <n v="0"/>
    <m/>
    <m/>
    <m/>
    <m/>
    <m/>
    <m/>
    <n v="1"/>
    <n v="1"/>
    <m/>
    <m/>
    <n v="36386"/>
    <s v="CREDITOS DE CONSUMO"/>
    <n v="0"/>
    <n v="0"/>
    <n v="890480123"/>
    <s v="UNIVERSIDAD DE CARTAGENA"/>
    <n v="5"/>
    <m/>
    <m/>
    <m/>
    <m/>
    <n v="2"/>
    <n v="7"/>
    <n v="2"/>
  </r>
  <r>
    <n v="5568"/>
    <s v="C"/>
    <n v="28297793"/>
    <x v="0"/>
    <n v="4"/>
    <n v="550021202"/>
    <d v="2019-05-07T00:00:00"/>
    <d v="2024-04-30T00:00:00"/>
    <n v="0"/>
    <n v="1"/>
    <n v="0"/>
    <n v="30"/>
    <n v="2"/>
    <n v="22490513"/>
    <n v="24960000"/>
    <n v="19173"/>
    <n v="737"/>
    <n v="19173"/>
    <n v="0"/>
    <n v="0"/>
    <n v="0"/>
    <m/>
    <n v="0"/>
    <n v="0"/>
    <n v="0"/>
    <m/>
    <m/>
    <d v="2021-03-31T00:00:00"/>
    <n v="1"/>
    <s v="O"/>
    <n v="1"/>
    <n v="30"/>
    <n v="0"/>
    <m/>
    <m/>
    <m/>
    <m/>
    <m/>
    <m/>
    <n v="1"/>
    <n v="1"/>
    <m/>
    <m/>
    <n v="13605"/>
    <s v="CREDITOS DE CONSUMO"/>
    <n v="0"/>
    <n v="0"/>
    <n v="890480123"/>
    <s v="UNIVERSIDAD DE CARTAGENA"/>
    <n v="5"/>
    <m/>
    <m/>
    <m/>
    <m/>
    <n v="2"/>
    <n v="7"/>
    <n v="2"/>
  </r>
  <r>
    <n v="59935"/>
    <s v="C"/>
    <n v="28297793"/>
    <x v="0"/>
    <n v="4"/>
    <n v="550021205"/>
    <d v="2019-05-07T00:00:00"/>
    <d v="2024-04-30T00:00:00"/>
    <n v="0"/>
    <n v="1"/>
    <n v="0"/>
    <n v="30"/>
    <n v="2"/>
    <n v="22490513"/>
    <n v="24960000"/>
    <n v="206389"/>
    <n v="7935"/>
    <n v="206389"/>
    <n v="0"/>
    <n v="0"/>
    <n v="0"/>
    <m/>
    <n v="0"/>
    <n v="0"/>
    <n v="0"/>
    <m/>
    <m/>
    <d v="2021-03-31T00:00:00"/>
    <n v="1"/>
    <s v="O"/>
    <n v="1"/>
    <n v="30"/>
    <n v="0"/>
    <m/>
    <m/>
    <m/>
    <m/>
    <m/>
    <m/>
    <n v="1"/>
    <n v="1"/>
    <m/>
    <m/>
    <n v="146454"/>
    <s v="CREDITOS DE CONSUMO"/>
    <n v="0"/>
    <n v="0"/>
    <n v="890480123"/>
    <s v="UNIVERSIDAD DE CARTAGENA"/>
    <n v="5"/>
    <m/>
    <m/>
    <m/>
    <m/>
    <n v="2"/>
    <n v="7"/>
    <n v="2"/>
  </r>
  <r>
    <n v="4896"/>
    <s v="C"/>
    <n v="28297793"/>
    <x v="0"/>
    <n v="4"/>
    <n v="550021282"/>
    <d v="2019-05-15T00:00:00"/>
    <d v="2024-04-30T00:00:00"/>
    <n v="0"/>
    <n v="1"/>
    <n v="0"/>
    <n v="30"/>
    <n v="2"/>
    <n v="22490513"/>
    <n v="24960000"/>
    <n v="16858"/>
    <n v="648"/>
    <n v="16858"/>
    <n v="0"/>
    <n v="0"/>
    <n v="0"/>
    <m/>
    <n v="0"/>
    <n v="0"/>
    <n v="0"/>
    <m/>
    <m/>
    <d v="2021-03-31T00:00:00"/>
    <n v="1"/>
    <s v="O"/>
    <n v="1"/>
    <n v="30"/>
    <n v="0"/>
    <m/>
    <m/>
    <m/>
    <m/>
    <m/>
    <m/>
    <n v="1"/>
    <n v="1"/>
    <m/>
    <m/>
    <n v="11962"/>
    <s v="CREDITOS DE CONSUMO"/>
    <n v="0"/>
    <n v="0"/>
    <n v="890480123"/>
    <s v="UNIVERSIDAD DE CARTAGENA"/>
    <n v="5"/>
    <m/>
    <m/>
    <m/>
    <m/>
    <n v="2"/>
    <n v="7"/>
    <n v="2"/>
  </r>
  <r>
    <n v="3006"/>
    <s v="C"/>
    <n v="28297793"/>
    <x v="0"/>
    <n v="4"/>
    <n v="550021313"/>
    <d v="2019-05-18T00:00:00"/>
    <d v="2024-04-30T00:00:00"/>
    <n v="0"/>
    <n v="1"/>
    <n v="0"/>
    <n v="30"/>
    <n v="2"/>
    <n v="22490513"/>
    <n v="24960000"/>
    <n v="10352"/>
    <n v="398"/>
    <n v="10352"/>
    <n v="0"/>
    <n v="0"/>
    <n v="0"/>
    <m/>
    <n v="0"/>
    <n v="0"/>
    <n v="0"/>
    <m/>
    <m/>
    <d v="2021-03-31T00:00:00"/>
    <n v="1"/>
    <s v="O"/>
    <n v="1"/>
    <n v="30"/>
    <n v="0"/>
    <m/>
    <m/>
    <m/>
    <m/>
    <m/>
    <m/>
    <n v="1"/>
    <n v="1"/>
    <m/>
    <m/>
    <n v="7346"/>
    <s v="CREDITOS DE CONSUMO"/>
    <n v="0"/>
    <n v="0"/>
    <n v="890480123"/>
    <s v="UNIVERSIDAD DE CARTAGENA"/>
    <n v="5"/>
    <m/>
    <m/>
    <m/>
    <m/>
    <n v="2"/>
    <n v="7"/>
    <n v="2"/>
  </r>
  <r>
    <n v="7843"/>
    <s v="C"/>
    <n v="28297793"/>
    <x v="0"/>
    <n v="4"/>
    <n v="550021360"/>
    <d v="2019-05-25T00:00:00"/>
    <d v="2024-04-30T00:00:00"/>
    <n v="0"/>
    <n v="1"/>
    <n v="0"/>
    <n v="30"/>
    <n v="2"/>
    <n v="22490513"/>
    <n v="24960000"/>
    <n v="27007"/>
    <n v="1038"/>
    <n v="27007"/>
    <n v="0"/>
    <n v="0"/>
    <n v="0"/>
    <m/>
    <n v="0"/>
    <n v="0"/>
    <n v="0"/>
    <m/>
    <m/>
    <d v="2021-03-31T00:00:00"/>
    <n v="1"/>
    <s v="O"/>
    <n v="1"/>
    <n v="30"/>
    <n v="0"/>
    <m/>
    <m/>
    <m/>
    <m/>
    <m/>
    <m/>
    <n v="1"/>
    <n v="1"/>
    <m/>
    <m/>
    <n v="19164"/>
    <s v="CREDITOS DE CONSUMO"/>
    <n v="0"/>
    <n v="0"/>
    <n v="890480123"/>
    <s v="UNIVERSIDAD DE CARTAGENA"/>
    <n v="5"/>
    <m/>
    <m/>
    <m/>
    <m/>
    <n v="2"/>
    <n v="7"/>
    <n v="2"/>
  </r>
  <r>
    <n v="4660"/>
    <s v="C"/>
    <n v="28297793"/>
    <x v="0"/>
    <n v="4"/>
    <n v="550021563"/>
    <d v="2019-06-02T00:00:00"/>
    <d v="2024-04-30T00:00:00"/>
    <n v="0"/>
    <n v="1"/>
    <n v="0"/>
    <n v="30"/>
    <n v="2"/>
    <n v="22490513"/>
    <n v="24960000"/>
    <n v="16048"/>
    <n v="617"/>
    <n v="16048"/>
    <n v="0"/>
    <n v="0"/>
    <n v="0"/>
    <m/>
    <n v="0"/>
    <n v="0"/>
    <n v="0"/>
    <m/>
    <m/>
    <d v="2021-03-31T00:00:00"/>
    <n v="1"/>
    <s v="O"/>
    <n v="1"/>
    <n v="30"/>
    <n v="0"/>
    <m/>
    <m/>
    <m/>
    <m/>
    <m/>
    <m/>
    <n v="1"/>
    <n v="1"/>
    <m/>
    <m/>
    <n v="11388"/>
    <s v="CREDITOS DE CONSUMO"/>
    <n v="0"/>
    <n v="0"/>
    <n v="890480123"/>
    <s v="UNIVERSIDAD DE CARTAGENA"/>
    <n v="5"/>
    <m/>
    <m/>
    <m/>
    <m/>
    <n v="2"/>
    <n v="7"/>
    <n v="2"/>
  </r>
  <r>
    <n v="5792"/>
    <s v="C"/>
    <n v="28297793"/>
    <x v="0"/>
    <n v="4"/>
    <n v="550021576"/>
    <d v="2019-06-05T00:00:00"/>
    <d v="2024-04-30T00:00:00"/>
    <n v="0"/>
    <n v="1"/>
    <n v="0"/>
    <n v="30"/>
    <n v="2"/>
    <n v="22490513"/>
    <n v="24960000"/>
    <n v="19945"/>
    <n v="767"/>
    <n v="19945"/>
    <n v="0"/>
    <n v="0"/>
    <n v="0"/>
    <m/>
    <n v="0"/>
    <n v="0"/>
    <n v="0"/>
    <m/>
    <m/>
    <d v="2021-03-31T00:00:00"/>
    <n v="1"/>
    <s v="O"/>
    <n v="1"/>
    <n v="30"/>
    <n v="0"/>
    <m/>
    <m/>
    <m/>
    <m/>
    <m/>
    <m/>
    <n v="1"/>
    <n v="1"/>
    <m/>
    <m/>
    <n v="14153"/>
    <s v="CREDITOS DE CONSUMO"/>
    <n v="0"/>
    <n v="0"/>
    <n v="890480123"/>
    <s v="UNIVERSIDAD DE CARTAGENA"/>
    <n v="5"/>
    <m/>
    <m/>
    <m/>
    <m/>
    <n v="2"/>
    <n v="7"/>
    <n v="2"/>
  </r>
  <r>
    <n v="104214"/>
    <s v="C"/>
    <n v="28297793"/>
    <x v="0"/>
    <n v="4"/>
    <n v="550021595"/>
    <d v="2019-06-08T00:00:00"/>
    <d v="2024-04-30T00:00:00"/>
    <n v="0"/>
    <n v="1"/>
    <n v="0"/>
    <n v="30"/>
    <n v="2"/>
    <n v="22490513"/>
    <n v="24960000"/>
    <n v="358866"/>
    <n v="13796"/>
    <n v="358866"/>
    <n v="0"/>
    <n v="0"/>
    <n v="0"/>
    <m/>
    <n v="0"/>
    <n v="0"/>
    <n v="0"/>
    <m/>
    <m/>
    <d v="2021-03-31T00:00:00"/>
    <n v="1"/>
    <s v="O"/>
    <n v="1"/>
    <n v="30"/>
    <n v="0"/>
    <m/>
    <m/>
    <m/>
    <m/>
    <m/>
    <m/>
    <n v="1"/>
    <n v="1"/>
    <m/>
    <m/>
    <n v="254652"/>
    <s v="CREDITOS DE CONSUMO"/>
    <n v="0"/>
    <n v="0"/>
    <n v="890480123"/>
    <s v="UNIVERSIDAD DE CARTAGENA"/>
    <n v="5"/>
    <m/>
    <m/>
    <m/>
    <m/>
    <n v="2"/>
    <n v="7"/>
    <n v="2"/>
  </r>
  <r>
    <n v="6852"/>
    <s v="C"/>
    <n v="28297793"/>
    <x v="0"/>
    <n v="4"/>
    <n v="550021679"/>
    <d v="2019-06-24T00:00:00"/>
    <d v="2024-04-30T00:00:00"/>
    <n v="0"/>
    <n v="1"/>
    <n v="0"/>
    <n v="30"/>
    <n v="2"/>
    <n v="22490513"/>
    <n v="24960000"/>
    <n v="23595"/>
    <n v="907"/>
    <n v="23595"/>
    <n v="0"/>
    <n v="0"/>
    <n v="0"/>
    <m/>
    <n v="0"/>
    <n v="0"/>
    <n v="0"/>
    <m/>
    <m/>
    <d v="2021-03-31T00:00:00"/>
    <n v="1"/>
    <s v="O"/>
    <n v="1"/>
    <n v="30"/>
    <n v="0"/>
    <m/>
    <m/>
    <m/>
    <m/>
    <m/>
    <m/>
    <n v="1"/>
    <n v="1"/>
    <m/>
    <m/>
    <n v="16743"/>
    <s v="CREDITOS DE CONSUMO"/>
    <n v="0"/>
    <n v="0"/>
    <n v="890480123"/>
    <s v="UNIVERSIDAD DE CARTAGENA"/>
    <n v="5"/>
    <m/>
    <m/>
    <m/>
    <m/>
    <n v="2"/>
    <n v="7"/>
    <n v="2"/>
  </r>
  <r>
    <n v="24608"/>
    <s v="C"/>
    <n v="28297793"/>
    <x v="0"/>
    <n v="4"/>
    <n v="550021683"/>
    <d v="2019-06-25T00:00:00"/>
    <d v="2024-04-30T00:00:00"/>
    <n v="0"/>
    <n v="1"/>
    <n v="0"/>
    <n v="30"/>
    <n v="2"/>
    <n v="22490513"/>
    <n v="24960000"/>
    <n v="84738"/>
    <n v="3258"/>
    <n v="84738"/>
    <n v="0"/>
    <n v="0"/>
    <n v="0"/>
    <m/>
    <n v="0"/>
    <n v="0"/>
    <n v="0"/>
    <m/>
    <m/>
    <d v="2021-03-31T00:00:00"/>
    <n v="1"/>
    <s v="O"/>
    <n v="1"/>
    <n v="30"/>
    <n v="0"/>
    <m/>
    <m/>
    <m/>
    <m/>
    <m/>
    <m/>
    <n v="1"/>
    <n v="1"/>
    <m/>
    <m/>
    <n v="60130"/>
    <s v="CREDITOS DE CONSUMO"/>
    <n v="0"/>
    <n v="0"/>
    <n v="890480123"/>
    <s v="UNIVERSIDAD DE CARTAGENA"/>
    <n v="5"/>
    <m/>
    <m/>
    <m/>
    <m/>
    <n v="2"/>
    <n v="7"/>
    <n v="2"/>
  </r>
  <r>
    <n v="5909"/>
    <s v="C"/>
    <n v="28297793"/>
    <x v="0"/>
    <n v="4"/>
    <n v="550021696"/>
    <d v="2019-06-29T00:00:00"/>
    <d v="2024-04-30T00:00:00"/>
    <n v="0"/>
    <n v="1"/>
    <n v="0"/>
    <n v="30"/>
    <n v="2"/>
    <n v="22490513"/>
    <n v="24960000"/>
    <n v="20349"/>
    <n v="782"/>
    <n v="20349"/>
    <n v="0"/>
    <n v="0"/>
    <n v="0"/>
    <m/>
    <n v="0"/>
    <n v="0"/>
    <n v="0"/>
    <m/>
    <m/>
    <d v="2021-03-31T00:00:00"/>
    <n v="1"/>
    <s v="O"/>
    <n v="1"/>
    <n v="30"/>
    <n v="0"/>
    <m/>
    <m/>
    <m/>
    <m/>
    <m/>
    <m/>
    <n v="1"/>
    <n v="1"/>
    <m/>
    <m/>
    <n v="14440"/>
    <s v="CREDITOS DE CONSUMO"/>
    <n v="0"/>
    <n v="0"/>
    <n v="890480123"/>
    <s v="UNIVERSIDAD DE CARTAGENA"/>
    <n v="5"/>
    <m/>
    <m/>
    <m/>
    <m/>
    <n v="2"/>
    <n v="7"/>
    <n v="2"/>
  </r>
  <r>
    <n v="107946"/>
    <s v="C"/>
    <n v="28297793"/>
    <x v="0"/>
    <n v="4"/>
    <n v="550021831"/>
    <d v="2019-07-05T00:00:00"/>
    <d v="2024-04-30T00:00:00"/>
    <n v="0"/>
    <n v="1"/>
    <n v="0"/>
    <n v="30"/>
    <n v="2"/>
    <n v="22490513"/>
    <n v="24960000"/>
    <n v="371720"/>
    <n v="14291"/>
    <n v="371720"/>
    <n v="0"/>
    <n v="0"/>
    <n v="0"/>
    <m/>
    <n v="0"/>
    <n v="0"/>
    <n v="0"/>
    <m/>
    <m/>
    <d v="2021-03-31T00:00:00"/>
    <n v="1"/>
    <s v="O"/>
    <n v="1"/>
    <n v="30"/>
    <n v="0"/>
    <m/>
    <m/>
    <m/>
    <m/>
    <m/>
    <m/>
    <n v="1"/>
    <n v="1"/>
    <m/>
    <m/>
    <n v="263774"/>
    <s v="CREDITOS DE CONSUMO"/>
    <n v="0"/>
    <n v="0"/>
    <n v="890480123"/>
    <s v="UNIVERSIDAD DE CARTAGENA"/>
    <n v="5"/>
    <m/>
    <m/>
    <m/>
    <m/>
    <n v="2"/>
    <n v="7"/>
    <n v="2"/>
  </r>
  <r>
    <n v="7248"/>
    <s v="C"/>
    <n v="28297793"/>
    <x v="0"/>
    <n v="4"/>
    <n v="550021901"/>
    <d v="2019-07-17T00:00:00"/>
    <d v="2024-04-30T00:00:00"/>
    <n v="0"/>
    <n v="1"/>
    <n v="0"/>
    <n v="30"/>
    <n v="2"/>
    <n v="22490513"/>
    <n v="24960000"/>
    <n v="24958"/>
    <n v="960"/>
    <n v="24958"/>
    <n v="0"/>
    <n v="0"/>
    <n v="0"/>
    <m/>
    <n v="0"/>
    <n v="0"/>
    <n v="0"/>
    <m/>
    <m/>
    <d v="2021-03-31T00:00:00"/>
    <n v="1"/>
    <s v="O"/>
    <n v="1"/>
    <n v="30"/>
    <n v="0"/>
    <m/>
    <m/>
    <m/>
    <m/>
    <m/>
    <m/>
    <n v="1"/>
    <n v="1"/>
    <m/>
    <m/>
    <n v="17710"/>
    <s v="CREDITOS DE CONSUMO"/>
    <n v="0"/>
    <n v="0"/>
    <n v="890480123"/>
    <s v="UNIVERSIDAD DE CARTAGENA"/>
    <n v="5"/>
    <m/>
    <m/>
    <m/>
    <m/>
    <n v="2"/>
    <n v="7"/>
    <n v="2"/>
  </r>
  <r>
    <n v="5187"/>
    <s v="C"/>
    <n v="28297793"/>
    <x v="0"/>
    <n v="4"/>
    <n v="550021927"/>
    <d v="2019-07-21T00:00:00"/>
    <d v="2024-04-30T00:00:00"/>
    <n v="0"/>
    <n v="1"/>
    <n v="0"/>
    <n v="30"/>
    <n v="2"/>
    <n v="22490513"/>
    <n v="24960000"/>
    <n v="17862"/>
    <n v="687"/>
    <n v="17862"/>
    <n v="0"/>
    <n v="0"/>
    <n v="0"/>
    <m/>
    <n v="0"/>
    <n v="0"/>
    <n v="0"/>
    <m/>
    <m/>
    <d v="2021-03-31T00:00:00"/>
    <n v="1"/>
    <s v="O"/>
    <n v="1"/>
    <n v="30"/>
    <n v="0"/>
    <m/>
    <m/>
    <m/>
    <m/>
    <m/>
    <m/>
    <n v="1"/>
    <n v="1"/>
    <m/>
    <m/>
    <n v="12675"/>
    <s v="CREDITOS DE CONSUMO"/>
    <n v="0"/>
    <n v="0"/>
    <n v="890480123"/>
    <s v="UNIVERSIDAD DE CARTAGENA"/>
    <n v="5"/>
    <m/>
    <m/>
    <m/>
    <m/>
    <n v="2"/>
    <n v="7"/>
    <n v="2"/>
  </r>
  <r>
    <n v="9371"/>
    <s v="C"/>
    <n v="28297793"/>
    <x v="0"/>
    <n v="4"/>
    <n v="550021952"/>
    <d v="2019-07-25T00:00:00"/>
    <d v="2024-04-30T00:00:00"/>
    <n v="0"/>
    <n v="1"/>
    <n v="0"/>
    <n v="30"/>
    <n v="2"/>
    <n v="22490513"/>
    <n v="24960000"/>
    <n v="32269"/>
    <n v="1241"/>
    <n v="32269"/>
    <n v="0"/>
    <n v="0"/>
    <n v="0"/>
    <m/>
    <n v="0"/>
    <n v="0"/>
    <n v="0"/>
    <m/>
    <m/>
    <d v="2021-03-31T00:00:00"/>
    <n v="1"/>
    <s v="O"/>
    <n v="1"/>
    <n v="30"/>
    <n v="0"/>
    <m/>
    <m/>
    <m/>
    <m/>
    <m/>
    <m/>
    <n v="1"/>
    <n v="1"/>
    <m/>
    <m/>
    <n v="22898"/>
    <s v="CREDITOS DE CONSUMO"/>
    <n v="0"/>
    <n v="0"/>
    <n v="890480123"/>
    <s v="UNIVERSIDAD DE CARTAGENA"/>
    <n v="5"/>
    <m/>
    <m/>
    <m/>
    <m/>
    <n v="2"/>
    <n v="7"/>
    <n v="2"/>
  </r>
  <r>
    <n v="9249"/>
    <s v="C"/>
    <n v="28297793"/>
    <x v="0"/>
    <n v="4"/>
    <n v="550021978"/>
    <d v="2019-07-29T00:00:00"/>
    <d v="2024-04-30T00:00:00"/>
    <n v="0"/>
    <n v="1"/>
    <n v="0"/>
    <n v="30"/>
    <n v="2"/>
    <n v="22490513"/>
    <n v="24960000"/>
    <n v="31848"/>
    <n v="1224"/>
    <n v="31848"/>
    <n v="0"/>
    <n v="0"/>
    <n v="0"/>
    <m/>
    <n v="0"/>
    <n v="0"/>
    <n v="0"/>
    <m/>
    <m/>
    <d v="2021-03-31T00:00:00"/>
    <n v="1"/>
    <s v="O"/>
    <n v="1"/>
    <n v="30"/>
    <n v="0"/>
    <m/>
    <m/>
    <m/>
    <m/>
    <m/>
    <m/>
    <n v="1"/>
    <n v="1"/>
    <m/>
    <m/>
    <n v="22599"/>
    <s v="CREDITOS DE CONSUMO"/>
    <n v="0"/>
    <n v="0"/>
    <n v="890480123"/>
    <s v="UNIVERSIDAD DE CARTAGENA"/>
    <n v="5"/>
    <m/>
    <m/>
    <m/>
    <m/>
    <n v="2"/>
    <n v="7"/>
    <n v="2"/>
  </r>
  <r>
    <n v="55098"/>
    <s v="C"/>
    <n v="28297793"/>
    <x v="0"/>
    <n v="4"/>
    <n v="550021988"/>
    <d v="2019-07-31T00:00:00"/>
    <d v="2024-04-30T00:00:00"/>
    <n v="0"/>
    <n v="1"/>
    <n v="0"/>
    <n v="30"/>
    <n v="2"/>
    <n v="22490513"/>
    <n v="24960000"/>
    <n v="189733"/>
    <n v="7294"/>
    <n v="189733"/>
    <n v="0"/>
    <n v="0"/>
    <n v="0"/>
    <m/>
    <n v="0"/>
    <n v="0"/>
    <n v="0"/>
    <m/>
    <m/>
    <d v="2021-03-31T00:00:00"/>
    <n v="1"/>
    <s v="O"/>
    <n v="1"/>
    <n v="30"/>
    <n v="0"/>
    <m/>
    <m/>
    <m/>
    <m/>
    <m/>
    <m/>
    <n v="1"/>
    <n v="1"/>
    <m/>
    <m/>
    <n v="134635"/>
    <s v="CREDITOS DE CONSUMO"/>
    <n v="0"/>
    <n v="0"/>
    <n v="890480123"/>
    <s v="UNIVERSIDAD DE CARTAGENA"/>
    <n v="5"/>
    <m/>
    <m/>
    <m/>
    <m/>
    <n v="2"/>
    <n v="7"/>
    <n v="2"/>
  </r>
  <r>
    <n v="110236"/>
    <s v="C"/>
    <n v="28297793"/>
    <x v="0"/>
    <n v="4"/>
    <n v="550022098"/>
    <d v="2019-08-01T00:00:00"/>
    <d v="2024-04-30T00:00:00"/>
    <n v="0"/>
    <n v="1"/>
    <n v="0"/>
    <n v="30"/>
    <n v="2"/>
    <n v="22490513"/>
    <n v="24960000"/>
    <n v="379604"/>
    <n v="14594"/>
    <n v="379604"/>
    <n v="0"/>
    <n v="0"/>
    <n v="0"/>
    <m/>
    <n v="0"/>
    <n v="0"/>
    <n v="0"/>
    <m/>
    <m/>
    <d v="2021-03-31T00:00:00"/>
    <n v="1"/>
    <s v="O"/>
    <n v="1"/>
    <n v="30"/>
    <n v="0"/>
    <m/>
    <m/>
    <m/>
    <m/>
    <m/>
    <m/>
    <n v="1"/>
    <n v="1"/>
    <m/>
    <m/>
    <n v="269368"/>
    <s v="CREDITOS DE CONSUMO"/>
    <n v="0"/>
    <n v="0"/>
    <n v="890480123"/>
    <s v="UNIVERSIDAD DE CARTAGENA"/>
    <n v="5"/>
    <m/>
    <m/>
    <m/>
    <m/>
    <n v="2"/>
    <n v="7"/>
    <n v="2"/>
  </r>
  <r>
    <n v="13188"/>
    <s v="C"/>
    <n v="28297793"/>
    <x v="0"/>
    <n v="4"/>
    <n v="550022167"/>
    <d v="2019-08-10T00:00:00"/>
    <d v="2024-04-30T00:00:00"/>
    <n v="0"/>
    <n v="1"/>
    <n v="0"/>
    <n v="30"/>
    <n v="2"/>
    <n v="22490513"/>
    <n v="24960000"/>
    <n v="45414"/>
    <n v="1746"/>
    <n v="45414"/>
    <n v="0"/>
    <n v="0"/>
    <n v="0"/>
    <m/>
    <n v="0"/>
    <n v="0"/>
    <n v="0"/>
    <m/>
    <m/>
    <d v="2021-03-31T00:00:00"/>
    <n v="1"/>
    <s v="O"/>
    <n v="1"/>
    <n v="30"/>
    <n v="0"/>
    <m/>
    <m/>
    <m/>
    <m/>
    <m/>
    <m/>
    <n v="1"/>
    <n v="1"/>
    <m/>
    <m/>
    <n v="32226"/>
    <s v="CREDITOS DE CONSUMO"/>
    <n v="0"/>
    <n v="0"/>
    <n v="890480123"/>
    <s v="UNIVERSIDAD DE CARTAGENA"/>
    <n v="5"/>
    <m/>
    <m/>
    <m/>
    <m/>
    <n v="2"/>
    <n v="7"/>
    <n v="2"/>
  </r>
  <r>
    <n v="9781"/>
    <s v="C"/>
    <n v="28297793"/>
    <x v="0"/>
    <n v="4"/>
    <n v="550022182"/>
    <d v="2019-08-14T00:00:00"/>
    <d v="2024-04-30T00:00:00"/>
    <n v="0"/>
    <n v="1"/>
    <n v="0"/>
    <n v="30"/>
    <n v="2"/>
    <n v="22490513"/>
    <n v="24960000"/>
    <n v="33680"/>
    <n v="1295"/>
    <n v="33680"/>
    <n v="0"/>
    <n v="0"/>
    <n v="0"/>
    <m/>
    <n v="0"/>
    <n v="0"/>
    <n v="0"/>
    <m/>
    <m/>
    <d v="2021-03-31T00:00:00"/>
    <n v="1"/>
    <s v="O"/>
    <n v="1"/>
    <n v="30"/>
    <n v="0"/>
    <m/>
    <m/>
    <m/>
    <m/>
    <m/>
    <m/>
    <n v="1"/>
    <n v="1"/>
    <m/>
    <m/>
    <n v="23899"/>
    <s v="CREDITOS DE CONSUMO"/>
    <n v="0"/>
    <n v="0"/>
    <n v="890480123"/>
    <s v="UNIVERSIDAD DE CARTAGENA"/>
    <n v="5"/>
    <m/>
    <m/>
    <m/>
    <m/>
    <n v="2"/>
    <n v="7"/>
    <n v="2"/>
  </r>
  <r>
    <n v="38247"/>
    <s v="C"/>
    <n v="28297793"/>
    <x v="0"/>
    <n v="4"/>
    <n v="550022183"/>
    <d v="2019-08-14T00:00:00"/>
    <d v="2024-04-30T00:00:00"/>
    <n v="0"/>
    <n v="1"/>
    <n v="0"/>
    <n v="30"/>
    <n v="2"/>
    <n v="22490513"/>
    <n v="24960000"/>
    <n v="131705"/>
    <n v="5063"/>
    <n v="131705"/>
    <n v="0"/>
    <n v="0"/>
    <n v="0"/>
    <m/>
    <n v="0"/>
    <n v="0"/>
    <n v="0"/>
    <m/>
    <m/>
    <d v="2021-03-31T00:00:00"/>
    <n v="1"/>
    <s v="O"/>
    <n v="1"/>
    <n v="30"/>
    <n v="0"/>
    <m/>
    <m/>
    <m/>
    <m/>
    <m/>
    <m/>
    <n v="1"/>
    <n v="1"/>
    <m/>
    <m/>
    <n v="93458"/>
    <s v="CREDITOS DE CONSUMO"/>
    <n v="0"/>
    <n v="0"/>
    <n v="890480123"/>
    <s v="UNIVERSIDAD DE CARTAGENA"/>
    <n v="5"/>
    <m/>
    <m/>
    <m/>
    <m/>
    <n v="2"/>
    <n v="7"/>
    <n v="2"/>
  </r>
  <r>
    <n v="56242"/>
    <s v="C"/>
    <n v="28297793"/>
    <x v="0"/>
    <n v="4"/>
    <n v="550022207"/>
    <d v="2019-08-16T00:00:00"/>
    <d v="2024-04-30T00:00:00"/>
    <n v="0"/>
    <n v="1"/>
    <n v="0"/>
    <n v="30"/>
    <n v="2"/>
    <n v="22490513"/>
    <n v="24960000"/>
    <n v="193672"/>
    <n v="7446"/>
    <n v="193672"/>
    <n v="0"/>
    <n v="0"/>
    <n v="0"/>
    <m/>
    <n v="0"/>
    <n v="0"/>
    <n v="0"/>
    <m/>
    <m/>
    <d v="2021-03-31T00:00:00"/>
    <n v="1"/>
    <s v="O"/>
    <n v="1"/>
    <n v="30"/>
    <n v="0"/>
    <m/>
    <m/>
    <m/>
    <m/>
    <m/>
    <m/>
    <n v="1"/>
    <n v="1"/>
    <m/>
    <m/>
    <n v="137430"/>
    <s v="CREDITOS DE CONSUMO"/>
    <n v="0"/>
    <n v="0"/>
    <n v="890480123"/>
    <s v="UNIVERSIDAD DE CARTAGENA"/>
    <n v="5"/>
    <m/>
    <m/>
    <m/>
    <m/>
    <n v="2"/>
    <n v="7"/>
    <n v="2"/>
  </r>
  <r>
    <n v="15793"/>
    <s v="C"/>
    <n v="28297793"/>
    <x v="0"/>
    <n v="4"/>
    <n v="550022259"/>
    <d v="2019-08-24T00:00:00"/>
    <d v="2024-04-30T00:00:00"/>
    <n v="0"/>
    <n v="1"/>
    <n v="0"/>
    <n v="30"/>
    <n v="2"/>
    <n v="22490513"/>
    <n v="24960000"/>
    <n v="54384"/>
    <n v="2091"/>
    <n v="54384"/>
    <n v="0"/>
    <n v="0"/>
    <n v="0"/>
    <m/>
    <n v="0"/>
    <n v="0"/>
    <n v="0"/>
    <m/>
    <m/>
    <d v="2021-03-31T00:00:00"/>
    <n v="1"/>
    <s v="O"/>
    <n v="1"/>
    <n v="30"/>
    <n v="0"/>
    <m/>
    <m/>
    <m/>
    <m/>
    <m/>
    <m/>
    <n v="1"/>
    <n v="1"/>
    <m/>
    <m/>
    <n v="38591"/>
    <s v="CREDITOS DE CONSUMO"/>
    <n v="0"/>
    <n v="0"/>
    <n v="890480123"/>
    <s v="UNIVERSIDAD DE CARTAGENA"/>
    <n v="5"/>
    <m/>
    <m/>
    <m/>
    <m/>
    <n v="2"/>
    <n v="7"/>
    <n v="2"/>
  </r>
  <r>
    <n v="10128"/>
    <s v="C"/>
    <n v="28297793"/>
    <x v="0"/>
    <n v="4"/>
    <n v="550022264"/>
    <d v="2019-08-25T00:00:00"/>
    <d v="2024-04-30T00:00:00"/>
    <n v="0"/>
    <n v="1"/>
    <n v="0"/>
    <n v="30"/>
    <n v="2"/>
    <n v="22490513"/>
    <n v="24960000"/>
    <n v="34877"/>
    <n v="1341"/>
    <n v="34877"/>
    <n v="0"/>
    <n v="0"/>
    <n v="0"/>
    <m/>
    <n v="0"/>
    <n v="0"/>
    <n v="0"/>
    <m/>
    <m/>
    <d v="2021-03-31T00:00:00"/>
    <n v="1"/>
    <s v="O"/>
    <n v="1"/>
    <n v="30"/>
    <n v="0"/>
    <m/>
    <m/>
    <m/>
    <m/>
    <m/>
    <m/>
    <n v="1"/>
    <n v="1"/>
    <m/>
    <m/>
    <n v="24749"/>
    <s v="CREDITOS DE CONSUMO"/>
    <n v="0"/>
    <n v="0"/>
    <n v="890480123"/>
    <s v="UNIVERSIDAD DE CARTAGENA"/>
    <n v="5"/>
    <m/>
    <m/>
    <m/>
    <m/>
    <n v="2"/>
    <n v="7"/>
    <n v="2"/>
  </r>
  <r>
    <n v="7389"/>
    <s v="C"/>
    <n v="28297793"/>
    <x v="0"/>
    <n v="4"/>
    <n v="550022429"/>
    <d v="2019-09-02T00:00:00"/>
    <d v="2024-04-30T00:00:00"/>
    <n v="0"/>
    <n v="1"/>
    <n v="0"/>
    <n v="30"/>
    <n v="2"/>
    <n v="22490513"/>
    <n v="24960000"/>
    <n v="25444"/>
    <n v="978"/>
    <n v="25444"/>
    <n v="0"/>
    <n v="0"/>
    <n v="0"/>
    <m/>
    <n v="0"/>
    <n v="0"/>
    <n v="0"/>
    <m/>
    <m/>
    <d v="2021-03-31T00:00:00"/>
    <n v="1"/>
    <s v="O"/>
    <n v="1"/>
    <n v="30"/>
    <n v="0"/>
    <m/>
    <m/>
    <m/>
    <m/>
    <m/>
    <m/>
    <n v="1"/>
    <n v="1"/>
    <m/>
    <m/>
    <n v="18055"/>
    <s v="CREDITOS DE CONSUMO"/>
    <n v="0"/>
    <n v="0"/>
    <n v="890480123"/>
    <s v="UNIVERSIDAD DE CARTAGENA"/>
    <n v="5"/>
    <m/>
    <m/>
    <m/>
    <m/>
    <n v="2"/>
    <n v="7"/>
    <n v="2"/>
  </r>
  <r>
    <n v="9758"/>
    <s v="C"/>
    <n v="28297793"/>
    <x v="0"/>
    <n v="4"/>
    <n v="550022445"/>
    <d v="2019-09-06T00:00:00"/>
    <d v="2024-04-30T00:00:00"/>
    <n v="0"/>
    <n v="1"/>
    <n v="0"/>
    <n v="30"/>
    <n v="2"/>
    <n v="22490513"/>
    <n v="24960000"/>
    <n v="33603"/>
    <n v="1292"/>
    <n v="33603"/>
    <n v="0"/>
    <n v="0"/>
    <n v="0"/>
    <m/>
    <n v="0"/>
    <n v="0"/>
    <n v="0"/>
    <m/>
    <m/>
    <d v="2021-03-31T00:00:00"/>
    <n v="1"/>
    <s v="O"/>
    <n v="1"/>
    <n v="30"/>
    <n v="0"/>
    <m/>
    <m/>
    <m/>
    <m/>
    <m/>
    <m/>
    <n v="1"/>
    <n v="1"/>
    <m/>
    <m/>
    <n v="23845"/>
    <s v="CREDITOS DE CONSUMO"/>
    <n v="0"/>
    <n v="0"/>
    <n v="890480123"/>
    <s v="UNIVERSIDAD DE CARTAGENA"/>
    <n v="5"/>
    <m/>
    <m/>
    <m/>
    <m/>
    <n v="2"/>
    <n v="7"/>
    <n v="2"/>
  </r>
  <r>
    <n v="4438"/>
    <s v="C"/>
    <n v="28297793"/>
    <x v="0"/>
    <n v="4"/>
    <n v="550022450"/>
    <d v="2019-09-07T00:00:00"/>
    <d v="2024-04-30T00:00:00"/>
    <n v="0"/>
    <n v="1"/>
    <n v="0"/>
    <n v="30"/>
    <n v="2"/>
    <n v="22490513"/>
    <n v="24960000"/>
    <n v="15283"/>
    <n v="588"/>
    <n v="15283"/>
    <n v="0"/>
    <n v="0"/>
    <n v="0"/>
    <m/>
    <n v="0"/>
    <n v="0"/>
    <n v="0"/>
    <m/>
    <m/>
    <d v="2021-03-31T00:00:00"/>
    <n v="1"/>
    <s v="O"/>
    <n v="1"/>
    <n v="30"/>
    <n v="0"/>
    <m/>
    <m/>
    <m/>
    <m/>
    <m/>
    <m/>
    <n v="1"/>
    <n v="1"/>
    <m/>
    <m/>
    <n v="10845"/>
    <s v="CREDITOS DE CONSUMO"/>
    <n v="0"/>
    <n v="0"/>
    <n v="890480123"/>
    <s v="UNIVERSIDAD DE CARTAGENA"/>
    <n v="5"/>
    <m/>
    <m/>
    <m/>
    <m/>
    <n v="2"/>
    <n v="7"/>
    <n v="2"/>
  </r>
  <r>
    <n v="19908"/>
    <s v="C"/>
    <n v="28297793"/>
    <x v="0"/>
    <n v="4"/>
    <n v="550022451"/>
    <d v="2019-09-07T00:00:00"/>
    <d v="2024-04-30T00:00:00"/>
    <n v="0"/>
    <n v="1"/>
    <n v="0"/>
    <n v="30"/>
    <n v="2"/>
    <n v="22490513"/>
    <n v="24960000"/>
    <n v="68555"/>
    <n v="2636"/>
    <n v="68555"/>
    <n v="0"/>
    <n v="0"/>
    <n v="0"/>
    <m/>
    <n v="0"/>
    <n v="0"/>
    <n v="0"/>
    <m/>
    <m/>
    <d v="2021-03-31T00:00:00"/>
    <n v="1"/>
    <s v="O"/>
    <n v="1"/>
    <n v="30"/>
    <n v="0"/>
    <m/>
    <m/>
    <m/>
    <m/>
    <m/>
    <m/>
    <n v="1"/>
    <n v="1"/>
    <m/>
    <m/>
    <n v="48647"/>
    <s v="CREDITOS DE CONSUMO"/>
    <n v="0"/>
    <n v="0"/>
    <n v="890480123"/>
    <s v="UNIVERSIDAD DE CARTAGENA"/>
    <n v="5"/>
    <m/>
    <m/>
    <m/>
    <m/>
    <n v="2"/>
    <n v="7"/>
    <n v="2"/>
  </r>
  <r>
    <n v="23244"/>
    <s v="C"/>
    <n v="28297793"/>
    <x v="0"/>
    <n v="4"/>
    <n v="550022534"/>
    <d v="2019-09-18T00:00:00"/>
    <d v="2024-04-30T00:00:00"/>
    <n v="0"/>
    <n v="1"/>
    <n v="0"/>
    <n v="30"/>
    <n v="2"/>
    <n v="22490513"/>
    <n v="24960000"/>
    <n v="80041"/>
    <n v="3077"/>
    <n v="80041"/>
    <n v="0"/>
    <n v="0"/>
    <n v="0"/>
    <m/>
    <n v="0"/>
    <n v="0"/>
    <n v="0"/>
    <m/>
    <m/>
    <d v="2021-03-31T00:00:00"/>
    <n v="1"/>
    <s v="O"/>
    <n v="1"/>
    <n v="30"/>
    <n v="0"/>
    <m/>
    <m/>
    <m/>
    <m/>
    <m/>
    <m/>
    <n v="1"/>
    <n v="1"/>
    <m/>
    <m/>
    <n v="56797"/>
    <s v="CREDITOS DE CONSUMO"/>
    <n v="0"/>
    <n v="0"/>
    <n v="890480123"/>
    <s v="UNIVERSIDAD DE CARTAGENA"/>
    <n v="5"/>
    <m/>
    <m/>
    <m/>
    <m/>
    <n v="2"/>
    <n v="7"/>
    <n v="2"/>
  </r>
  <r>
    <n v="6987"/>
    <s v="C"/>
    <n v="28297793"/>
    <x v="0"/>
    <n v="4"/>
    <n v="550022537"/>
    <d v="2019-09-18T00:00:00"/>
    <d v="2024-04-30T00:00:00"/>
    <n v="0"/>
    <n v="1"/>
    <n v="0"/>
    <n v="30"/>
    <n v="2"/>
    <n v="22490513"/>
    <n v="24960000"/>
    <n v="24059"/>
    <n v="925"/>
    <n v="24059"/>
    <n v="0"/>
    <n v="0"/>
    <n v="0"/>
    <m/>
    <n v="0"/>
    <n v="0"/>
    <n v="0"/>
    <m/>
    <m/>
    <d v="2021-03-31T00:00:00"/>
    <n v="1"/>
    <s v="O"/>
    <n v="1"/>
    <n v="30"/>
    <n v="0"/>
    <m/>
    <m/>
    <m/>
    <m/>
    <m/>
    <m/>
    <n v="1"/>
    <n v="1"/>
    <m/>
    <m/>
    <n v="17072"/>
    <s v="CREDITOS DE CONSUMO"/>
    <n v="0"/>
    <n v="0"/>
    <n v="890480123"/>
    <s v="UNIVERSIDAD DE CARTAGENA"/>
    <n v="5"/>
    <m/>
    <m/>
    <m/>
    <m/>
    <n v="2"/>
    <n v="7"/>
    <n v="2"/>
  </r>
  <r>
    <n v="25375"/>
    <s v="C"/>
    <n v="28297793"/>
    <x v="0"/>
    <n v="4"/>
    <n v="550022559"/>
    <d v="2019-09-21T00:00:00"/>
    <d v="2024-04-30T00:00:00"/>
    <n v="0"/>
    <n v="1"/>
    <n v="0"/>
    <n v="30"/>
    <n v="2"/>
    <n v="22490513"/>
    <n v="24960000"/>
    <n v="87381"/>
    <n v="3359"/>
    <n v="87381"/>
    <n v="0"/>
    <n v="0"/>
    <n v="0"/>
    <m/>
    <n v="0"/>
    <n v="0"/>
    <n v="0"/>
    <m/>
    <m/>
    <d v="2021-03-31T00:00:00"/>
    <n v="1"/>
    <s v="O"/>
    <n v="1"/>
    <n v="30"/>
    <n v="0"/>
    <m/>
    <m/>
    <m/>
    <m/>
    <m/>
    <m/>
    <n v="1"/>
    <n v="1"/>
    <m/>
    <m/>
    <n v="62006"/>
    <s v="CREDITOS DE CONSUMO"/>
    <n v="0"/>
    <n v="0"/>
    <n v="890480123"/>
    <s v="UNIVERSIDAD DE CARTAGENA"/>
    <n v="5"/>
    <m/>
    <m/>
    <m/>
    <m/>
    <n v="2"/>
    <n v="7"/>
    <n v="2"/>
  </r>
  <r>
    <n v="19922"/>
    <s v="C"/>
    <n v="28297793"/>
    <x v="0"/>
    <n v="4"/>
    <n v="550022593"/>
    <d v="2019-09-25T00:00:00"/>
    <d v="2024-04-30T00:00:00"/>
    <n v="0"/>
    <n v="1"/>
    <n v="0"/>
    <n v="30"/>
    <n v="2"/>
    <n v="22490513"/>
    <n v="24960000"/>
    <n v="68602"/>
    <n v="2637"/>
    <n v="68602"/>
    <n v="0"/>
    <n v="0"/>
    <n v="0"/>
    <m/>
    <n v="0"/>
    <n v="0"/>
    <n v="0"/>
    <m/>
    <m/>
    <d v="2021-03-31T00:00:00"/>
    <n v="1"/>
    <s v="O"/>
    <n v="1"/>
    <n v="30"/>
    <n v="0"/>
    <m/>
    <m/>
    <m/>
    <m/>
    <m/>
    <m/>
    <n v="1"/>
    <n v="1"/>
    <m/>
    <m/>
    <n v="48680"/>
    <s v="CREDITOS DE CONSUMO"/>
    <n v="0"/>
    <n v="0"/>
    <n v="890480123"/>
    <s v="UNIVERSIDAD DE CARTAGENA"/>
    <n v="5"/>
    <m/>
    <m/>
    <m/>
    <m/>
    <n v="2"/>
    <n v="7"/>
    <n v="2"/>
  </r>
  <r>
    <n v="4888"/>
    <s v="C"/>
    <n v="28297793"/>
    <x v="0"/>
    <n v="4"/>
    <n v="550022607"/>
    <d v="2019-09-26T00:00:00"/>
    <d v="2024-04-30T00:00:00"/>
    <n v="0"/>
    <n v="1"/>
    <n v="0"/>
    <n v="30"/>
    <n v="2"/>
    <n v="22490513"/>
    <n v="24960000"/>
    <n v="16831"/>
    <n v="647"/>
    <n v="16831"/>
    <n v="0"/>
    <n v="0"/>
    <n v="0"/>
    <m/>
    <n v="0"/>
    <n v="0"/>
    <n v="0"/>
    <m/>
    <m/>
    <d v="2021-03-31T00:00:00"/>
    <n v="1"/>
    <s v="O"/>
    <n v="1"/>
    <n v="30"/>
    <n v="0"/>
    <m/>
    <m/>
    <m/>
    <m/>
    <m/>
    <m/>
    <n v="1"/>
    <n v="1"/>
    <m/>
    <m/>
    <n v="11943"/>
    <s v="CREDITOS DE CONSUMO"/>
    <n v="0"/>
    <n v="0"/>
    <n v="890480123"/>
    <s v="UNIVERSIDAD DE CARTAGENA"/>
    <n v="5"/>
    <m/>
    <m/>
    <m/>
    <m/>
    <n v="2"/>
    <n v="7"/>
    <n v="2"/>
  </r>
  <r>
    <n v="6363"/>
    <s v="C"/>
    <n v="28297793"/>
    <x v="0"/>
    <n v="4"/>
    <n v="550022755"/>
    <d v="2019-10-04T00:00:00"/>
    <d v="2024-04-30T00:00:00"/>
    <n v="0"/>
    <n v="1"/>
    <n v="0"/>
    <n v="30"/>
    <n v="2"/>
    <n v="22490513"/>
    <n v="24960000"/>
    <n v="21912"/>
    <n v="842"/>
    <n v="21912"/>
    <n v="0"/>
    <n v="0"/>
    <n v="0"/>
    <m/>
    <n v="0"/>
    <n v="0"/>
    <n v="0"/>
    <m/>
    <m/>
    <d v="2021-03-31T00:00:00"/>
    <n v="1"/>
    <s v="O"/>
    <n v="1"/>
    <n v="30"/>
    <n v="0"/>
    <m/>
    <m/>
    <m/>
    <m/>
    <m/>
    <m/>
    <n v="1"/>
    <n v="1"/>
    <m/>
    <m/>
    <n v="15549"/>
    <s v="CREDITOS DE CONSUMO"/>
    <n v="0"/>
    <n v="0"/>
    <n v="890480123"/>
    <s v="UNIVERSIDAD DE CARTAGENA"/>
    <n v="5"/>
    <m/>
    <m/>
    <m/>
    <m/>
    <n v="2"/>
    <n v="7"/>
    <n v="2"/>
  </r>
  <r>
    <n v="33193"/>
    <s v="C"/>
    <n v="28297793"/>
    <x v="0"/>
    <n v="4"/>
    <n v="550022763"/>
    <d v="2019-10-05T00:00:00"/>
    <d v="2024-04-30T00:00:00"/>
    <n v="0"/>
    <n v="1"/>
    <n v="0"/>
    <n v="30"/>
    <n v="2"/>
    <n v="22490513"/>
    <n v="24960000"/>
    <n v="114303"/>
    <n v="4394"/>
    <n v="114303"/>
    <n v="0"/>
    <n v="0"/>
    <n v="0"/>
    <m/>
    <n v="0"/>
    <n v="0"/>
    <n v="0"/>
    <m/>
    <m/>
    <d v="2021-03-31T00:00:00"/>
    <n v="1"/>
    <s v="O"/>
    <n v="1"/>
    <n v="30"/>
    <n v="0"/>
    <m/>
    <m/>
    <m/>
    <m/>
    <m/>
    <m/>
    <n v="1"/>
    <n v="1"/>
    <m/>
    <m/>
    <n v="81110"/>
    <s v="CREDITOS DE CONSUMO"/>
    <n v="0"/>
    <n v="0"/>
    <n v="890480123"/>
    <s v="UNIVERSIDAD DE CARTAGENA"/>
    <n v="5"/>
    <m/>
    <m/>
    <m/>
    <m/>
    <n v="2"/>
    <n v="7"/>
    <n v="2"/>
  </r>
  <r>
    <n v="10237"/>
    <s v="C"/>
    <n v="28297793"/>
    <x v="0"/>
    <n v="4"/>
    <n v="550022797"/>
    <d v="2019-10-09T00:00:00"/>
    <d v="2024-04-30T00:00:00"/>
    <n v="0"/>
    <n v="1"/>
    <n v="0"/>
    <n v="30"/>
    <n v="2"/>
    <n v="22490513"/>
    <n v="24960000"/>
    <n v="35252"/>
    <n v="1355"/>
    <n v="35252"/>
    <n v="0"/>
    <n v="0"/>
    <n v="0"/>
    <m/>
    <n v="0"/>
    <n v="0"/>
    <n v="0"/>
    <m/>
    <m/>
    <d v="2021-03-31T00:00:00"/>
    <n v="1"/>
    <s v="O"/>
    <n v="1"/>
    <n v="30"/>
    <n v="0"/>
    <m/>
    <m/>
    <m/>
    <m/>
    <m/>
    <m/>
    <n v="1"/>
    <n v="1"/>
    <m/>
    <m/>
    <n v="25015"/>
    <s v="CREDITOS DE CONSUMO"/>
    <n v="0"/>
    <n v="0"/>
    <n v="890480123"/>
    <s v="UNIVERSIDAD DE CARTAGENA"/>
    <n v="5"/>
    <m/>
    <m/>
    <m/>
    <m/>
    <n v="2"/>
    <n v="7"/>
    <n v="2"/>
  </r>
  <r>
    <n v="10615"/>
    <s v="C"/>
    <n v="28297793"/>
    <x v="0"/>
    <n v="4"/>
    <n v="550022853"/>
    <d v="2019-10-15T00:00:00"/>
    <d v="2024-04-30T00:00:00"/>
    <n v="0"/>
    <n v="1"/>
    <n v="0"/>
    <n v="30"/>
    <n v="2"/>
    <n v="22490513"/>
    <n v="24960000"/>
    <n v="36555"/>
    <n v="1405"/>
    <n v="36555"/>
    <n v="0"/>
    <n v="0"/>
    <n v="0"/>
    <m/>
    <n v="0"/>
    <n v="0"/>
    <n v="0"/>
    <m/>
    <m/>
    <d v="2021-03-31T00:00:00"/>
    <n v="1"/>
    <s v="O"/>
    <n v="1"/>
    <n v="30"/>
    <n v="0"/>
    <m/>
    <m/>
    <m/>
    <m/>
    <m/>
    <m/>
    <n v="1"/>
    <n v="1"/>
    <m/>
    <m/>
    <n v="25940"/>
    <s v="CREDITOS DE CONSUMO"/>
    <n v="0"/>
    <n v="0"/>
    <n v="890480123"/>
    <s v="UNIVERSIDAD DE CARTAGENA"/>
    <n v="5"/>
    <m/>
    <m/>
    <m/>
    <m/>
    <n v="2"/>
    <n v="7"/>
    <n v="2"/>
  </r>
  <r>
    <n v="22694"/>
    <s v="C"/>
    <n v="28297793"/>
    <x v="0"/>
    <n v="4"/>
    <n v="550022979"/>
    <d v="2019-10-31T00:00:00"/>
    <d v="2024-04-30T00:00:00"/>
    <n v="0"/>
    <n v="1"/>
    <n v="0"/>
    <n v="30"/>
    <n v="2"/>
    <n v="22490513"/>
    <n v="24960000"/>
    <n v="78148"/>
    <n v="3004"/>
    <n v="78148"/>
    <n v="0"/>
    <n v="0"/>
    <n v="0"/>
    <m/>
    <n v="0"/>
    <n v="0"/>
    <n v="0"/>
    <m/>
    <m/>
    <d v="2021-03-31T00:00:00"/>
    <n v="1"/>
    <s v="O"/>
    <n v="1"/>
    <n v="30"/>
    <n v="0"/>
    <m/>
    <m/>
    <m/>
    <m/>
    <m/>
    <m/>
    <n v="1"/>
    <n v="1"/>
    <m/>
    <m/>
    <n v="55454"/>
    <s v="CREDITOS DE CONSUMO"/>
    <n v="0"/>
    <n v="0"/>
    <n v="890480123"/>
    <s v="UNIVERSIDAD DE CARTAGENA"/>
    <n v="5"/>
    <m/>
    <m/>
    <m/>
    <m/>
    <n v="2"/>
    <n v="7"/>
    <n v="2"/>
  </r>
  <r>
    <n v="10587"/>
    <s v="C"/>
    <n v="28297793"/>
    <x v="0"/>
    <n v="4"/>
    <n v="550023001"/>
    <d v="2019-11-04T00:00:00"/>
    <d v="2024-04-30T00:00:00"/>
    <n v="0"/>
    <n v="1"/>
    <n v="0"/>
    <n v="30"/>
    <n v="2"/>
    <n v="22490513"/>
    <n v="24960000"/>
    <n v="36458"/>
    <n v="1402"/>
    <n v="36458"/>
    <n v="0"/>
    <n v="0"/>
    <n v="0"/>
    <m/>
    <n v="0"/>
    <n v="0"/>
    <n v="0"/>
    <m/>
    <m/>
    <d v="2021-03-31T00:00:00"/>
    <n v="1"/>
    <s v="O"/>
    <n v="1"/>
    <n v="30"/>
    <n v="0"/>
    <m/>
    <m/>
    <m/>
    <m/>
    <m/>
    <m/>
    <n v="1"/>
    <n v="1"/>
    <m/>
    <m/>
    <n v="25871"/>
    <s v="CREDITOS DE CONSUMO"/>
    <n v="0"/>
    <n v="0"/>
    <n v="890480123"/>
    <s v="UNIVERSIDAD DE CARTAGENA"/>
    <n v="5"/>
    <m/>
    <m/>
    <m/>
    <m/>
    <n v="2"/>
    <n v="7"/>
    <n v="2"/>
  </r>
  <r>
    <n v="9590"/>
    <s v="C"/>
    <n v="28297793"/>
    <x v="0"/>
    <n v="4"/>
    <n v="550023053"/>
    <d v="2019-11-11T00:00:00"/>
    <d v="2024-04-30T00:00:00"/>
    <n v="0"/>
    <n v="1"/>
    <n v="0"/>
    <n v="30"/>
    <n v="2"/>
    <n v="22490513"/>
    <n v="24960000"/>
    <n v="33024"/>
    <n v="1270"/>
    <n v="33024"/>
    <n v="0"/>
    <n v="0"/>
    <n v="0"/>
    <m/>
    <n v="0"/>
    <n v="0"/>
    <n v="0"/>
    <m/>
    <m/>
    <d v="2021-03-31T00:00:00"/>
    <n v="1"/>
    <s v="O"/>
    <n v="1"/>
    <n v="30"/>
    <n v="0"/>
    <m/>
    <m/>
    <m/>
    <m/>
    <m/>
    <m/>
    <n v="1"/>
    <n v="1"/>
    <m/>
    <m/>
    <n v="23434"/>
    <s v="CREDITOS DE CONSUMO"/>
    <n v="0"/>
    <n v="0"/>
    <n v="890480123"/>
    <s v="UNIVERSIDAD DE CARTAGENA"/>
    <n v="5"/>
    <m/>
    <m/>
    <m/>
    <m/>
    <n v="2"/>
    <n v="7"/>
    <n v="2"/>
  </r>
  <r>
    <n v="42379"/>
    <s v="C"/>
    <n v="28297793"/>
    <x v="0"/>
    <n v="4"/>
    <n v="550023075"/>
    <d v="2019-11-15T00:00:00"/>
    <d v="2024-04-30T00:00:00"/>
    <n v="0"/>
    <n v="1"/>
    <n v="0"/>
    <n v="30"/>
    <n v="2"/>
    <n v="22490513"/>
    <n v="24960000"/>
    <n v="145933"/>
    <n v="5610"/>
    <n v="145933"/>
    <n v="0"/>
    <n v="0"/>
    <n v="0"/>
    <m/>
    <n v="0"/>
    <n v="0"/>
    <n v="0"/>
    <m/>
    <m/>
    <d v="2021-03-31T00:00:00"/>
    <n v="1"/>
    <s v="O"/>
    <n v="1"/>
    <n v="30"/>
    <n v="0"/>
    <m/>
    <m/>
    <m/>
    <m/>
    <m/>
    <m/>
    <n v="1"/>
    <n v="1"/>
    <m/>
    <m/>
    <n v="103554"/>
    <s v="CREDITOS DE CONSUMO"/>
    <n v="0"/>
    <n v="0"/>
    <n v="890480123"/>
    <s v="UNIVERSIDAD DE CARTAGENA"/>
    <n v="5"/>
    <m/>
    <m/>
    <m/>
    <m/>
    <n v="2"/>
    <n v="7"/>
    <n v="2"/>
  </r>
  <r>
    <n v="10433"/>
    <s v="C"/>
    <n v="28297793"/>
    <x v="0"/>
    <n v="4"/>
    <n v="550023105"/>
    <d v="2019-11-20T00:00:00"/>
    <d v="2024-04-30T00:00:00"/>
    <n v="0"/>
    <n v="1"/>
    <n v="0"/>
    <n v="30"/>
    <n v="2"/>
    <n v="22490513"/>
    <n v="24960000"/>
    <n v="35927"/>
    <n v="1381"/>
    <n v="35927"/>
    <n v="0"/>
    <n v="0"/>
    <n v="0"/>
    <m/>
    <n v="0"/>
    <n v="0"/>
    <n v="0"/>
    <m/>
    <m/>
    <d v="2021-03-31T00:00:00"/>
    <n v="1"/>
    <s v="O"/>
    <n v="1"/>
    <n v="30"/>
    <n v="0"/>
    <m/>
    <m/>
    <m/>
    <m/>
    <m/>
    <m/>
    <n v="1"/>
    <n v="1"/>
    <m/>
    <m/>
    <n v="25494"/>
    <s v="CREDITOS DE CONSUMO"/>
    <n v="0"/>
    <n v="0"/>
    <n v="890480123"/>
    <s v="UNIVERSIDAD DE CARTAGENA"/>
    <n v="5"/>
    <m/>
    <m/>
    <m/>
    <m/>
    <n v="2"/>
    <n v="7"/>
    <n v="2"/>
  </r>
  <r>
    <n v="41721"/>
    <s v="C"/>
    <n v="28297793"/>
    <x v="0"/>
    <n v="4"/>
    <n v="550023130"/>
    <d v="2019-11-23T00:00:00"/>
    <d v="2024-04-30T00:00:00"/>
    <n v="0"/>
    <n v="1"/>
    <n v="0"/>
    <n v="30"/>
    <n v="2"/>
    <n v="22490513"/>
    <n v="24960000"/>
    <n v="143670"/>
    <n v="5523"/>
    <n v="143670"/>
    <n v="0"/>
    <n v="0"/>
    <n v="0"/>
    <m/>
    <n v="0"/>
    <n v="0"/>
    <n v="0"/>
    <m/>
    <m/>
    <d v="2021-03-31T00:00:00"/>
    <n v="1"/>
    <s v="O"/>
    <n v="1"/>
    <n v="30"/>
    <n v="0"/>
    <m/>
    <m/>
    <m/>
    <m/>
    <m/>
    <m/>
    <n v="1"/>
    <n v="1"/>
    <m/>
    <m/>
    <n v="101949"/>
    <s v="CREDITOS DE CONSUMO"/>
    <n v="0"/>
    <n v="0"/>
    <n v="890480123"/>
    <s v="UNIVERSIDAD DE CARTAGENA"/>
    <n v="5"/>
    <m/>
    <m/>
    <m/>
    <m/>
    <n v="2"/>
    <n v="7"/>
    <n v="2"/>
  </r>
  <r>
    <n v="20888"/>
    <s v="C"/>
    <n v="28297793"/>
    <x v="0"/>
    <n v="4"/>
    <n v="550023227"/>
    <d v="2019-12-07T00:00:00"/>
    <d v="2024-04-30T00:00:00"/>
    <n v="0"/>
    <n v="1"/>
    <n v="0"/>
    <n v="30"/>
    <n v="2"/>
    <n v="22490513"/>
    <n v="24960000"/>
    <n v="71929"/>
    <n v="2765"/>
    <n v="71929"/>
    <n v="0"/>
    <n v="0"/>
    <n v="0"/>
    <m/>
    <n v="0"/>
    <n v="0"/>
    <n v="0"/>
    <m/>
    <m/>
    <d v="2021-03-31T00:00:00"/>
    <n v="1"/>
    <s v="O"/>
    <n v="1"/>
    <n v="30"/>
    <n v="0"/>
    <m/>
    <m/>
    <m/>
    <m/>
    <m/>
    <m/>
    <n v="1"/>
    <n v="1"/>
    <m/>
    <m/>
    <n v="51041"/>
    <s v="CREDITOS DE CONSUMO"/>
    <n v="0"/>
    <n v="0"/>
    <n v="890480123"/>
    <s v="UNIVERSIDAD DE CARTAGENA"/>
    <n v="5"/>
    <m/>
    <m/>
    <m/>
    <m/>
    <n v="2"/>
    <n v="7"/>
    <n v="2"/>
  </r>
  <r>
    <n v="8415"/>
    <s v="C"/>
    <n v="28297793"/>
    <x v="0"/>
    <n v="4"/>
    <n v="550023241"/>
    <d v="2019-12-10T00:00:00"/>
    <d v="2024-04-30T00:00:00"/>
    <n v="0"/>
    <n v="1"/>
    <n v="0"/>
    <n v="30"/>
    <n v="2"/>
    <n v="22490513"/>
    <n v="24960000"/>
    <n v="28978"/>
    <n v="1114"/>
    <n v="28978"/>
    <n v="0"/>
    <n v="0"/>
    <n v="0"/>
    <m/>
    <n v="0"/>
    <n v="0"/>
    <n v="0"/>
    <m/>
    <m/>
    <d v="2021-03-31T00:00:00"/>
    <n v="1"/>
    <s v="O"/>
    <n v="1"/>
    <n v="30"/>
    <n v="0"/>
    <m/>
    <m/>
    <m/>
    <m/>
    <m/>
    <m/>
    <n v="1"/>
    <n v="1"/>
    <m/>
    <m/>
    <n v="20563"/>
    <s v="CREDITOS DE CONSUMO"/>
    <n v="0"/>
    <n v="0"/>
    <n v="890480123"/>
    <s v="UNIVERSIDAD DE CARTAGENA"/>
    <n v="5"/>
    <m/>
    <m/>
    <m/>
    <m/>
    <n v="2"/>
    <n v="7"/>
    <n v="2"/>
  </r>
  <r>
    <n v="9957"/>
    <s v="C"/>
    <n v="28297793"/>
    <x v="0"/>
    <n v="4"/>
    <n v="550023266"/>
    <d v="2019-12-17T00:00:00"/>
    <d v="2024-04-30T00:00:00"/>
    <n v="0"/>
    <n v="1"/>
    <n v="0"/>
    <n v="30"/>
    <n v="2"/>
    <n v="22490513"/>
    <n v="24960000"/>
    <n v="34288"/>
    <n v="1318"/>
    <n v="34288"/>
    <n v="0"/>
    <n v="0"/>
    <n v="0"/>
    <m/>
    <n v="0"/>
    <n v="0"/>
    <n v="0"/>
    <m/>
    <m/>
    <d v="2021-03-31T00:00:00"/>
    <n v="1"/>
    <s v="O"/>
    <n v="1"/>
    <n v="30"/>
    <n v="0"/>
    <m/>
    <m/>
    <m/>
    <m/>
    <m/>
    <m/>
    <n v="1"/>
    <n v="1"/>
    <m/>
    <m/>
    <n v="24331"/>
    <s v="CREDITOS DE CONSUMO"/>
    <n v="0"/>
    <n v="0"/>
    <n v="890480123"/>
    <s v="UNIVERSIDAD DE CARTAGENA"/>
    <n v="5"/>
    <m/>
    <m/>
    <m/>
    <m/>
    <n v="2"/>
    <n v="7"/>
    <n v="2"/>
  </r>
  <r>
    <n v="2784"/>
    <s v="C"/>
    <n v="28297793"/>
    <x v="0"/>
    <n v="4"/>
    <n v="550023324"/>
    <d v="2019-12-27T00:00:00"/>
    <d v="2024-04-30T00:00:00"/>
    <n v="0"/>
    <n v="1"/>
    <n v="0"/>
    <n v="30"/>
    <n v="2"/>
    <n v="22490513"/>
    <n v="24960000"/>
    <n v="9588"/>
    <n v="369"/>
    <n v="9588"/>
    <n v="0"/>
    <n v="0"/>
    <n v="0"/>
    <m/>
    <n v="0"/>
    <n v="0"/>
    <n v="0"/>
    <m/>
    <m/>
    <d v="2021-03-31T00:00:00"/>
    <n v="1"/>
    <s v="O"/>
    <n v="1"/>
    <n v="30"/>
    <n v="0"/>
    <m/>
    <m/>
    <m/>
    <m/>
    <m/>
    <m/>
    <n v="1"/>
    <n v="1"/>
    <m/>
    <m/>
    <n v="6804"/>
    <s v="CREDITOS DE CONSUMO"/>
    <n v="0"/>
    <n v="0"/>
    <n v="890480123"/>
    <s v="UNIVERSIDAD DE CARTAGENA"/>
    <n v="5"/>
    <m/>
    <m/>
    <m/>
    <m/>
    <n v="2"/>
    <n v="7"/>
    <n v="2"/>
  </r>
  <r>
    <n v="42882"/>
    <s v="C"/>
    <n v="28297793"/>
    <x v="0"/>
    <n v="4"/>
    <n v="550023365"/>
    <d v="2020-01-06T00:00:00"/>
    <d v="2024-04-30T00:00:00"/>
    <n v="0"/>
    <n v="1"/>
    <n v="0"/>
    <n v="30"/>
    <n v="2"/>
    <n v="22490513"/>
    <n v="24960000"/>
    <n v="147666"/>
    <n v="5677"/>
    <n v="147666"/>
    <n v="0"/>
    <n v="0"/>
    <n v="0"/>
    <m/>
    <n v="0"/>
    <n v="0"/>
    <n v="0"/>
    <m/>
    <m/>
    <d v="2021-03-31T00:00:00"/>
    <n v="1"/>
    <s v="O"/>
    <n v="1"/>
    <n v="30"/>
    <n v="0"/>
    <m/>
    <m/>
    <m/>
    <m/>
    <m/>
    <m/>
    <n v="1"/>
    <n v="1"/>
    <m/>
    <m/>
    <n v="104784"/>
    <s v="CREDITOS DE CONSUMO"/>
    <n v="0"/>
    <n v="0"/>
    <n v="890480123"/>
    <s v="UNIVERSIDAD DE CARTAGENA"/>
    <n v="5"/>
    <m/>
    <m/>
    <m/>
    <m/>
    <n v="2"/>
    <n v="7"/>
    <n v="2"/>
  </r>
  <r>
    <n v="5635"/>
    <s v="C"/>
    <n v="28297793"/>
    <x v="0"/>
    <n v="4"/>
    <n v="550023376"/>
    <d v="2020-01-08T00:00:00"/>
    <d v="2024-04-30T00:00:00"/>
    <n v="0"/>
    <n v="1"/>
    <n v="0"/>
    <n v="30"/>
    <n v="2"/>
    <n v="22490513"/>
    <n v="24960000"/>
    <n v="19405"/>
    <n v="746"/>
    <n v="19405"/>
    <n v="0"/>
    <n v="0"/>
    <n v="0"/>
    <m/>
    <n v="0"/>
    <n v="0"/>
    <n v="0"/>
    <m/>
    <m/>
    <d v="2021-03-31T00:00:00"/>
    <n v="1"/>
    <s v="O"/>
    <n v="1"/>
    <n v="30"/>
    <n v="0"/>
    <m/>
    <m/>
    <m/>
    <m/>
    <m/>
    <m/>
    <n v="1"/>
    <n v="1"/>
    <m/>
    <m/>
    <n v="13770"/>
    <s v="CREDITOS DE CONSUMO"/>
    <n v="0"/>
    <n v="0"/>
    <n v="890480123"/>
    <s v="UNIVERSIDAD DE CARTAGENA"/>
    <n v="5"/>
    <m/>
    <m/>
    <m/>
    <m/>
    <n v="2"/>
    <n v="7"/>
    <n v="2"/>
  </r>
  <r>
    <n v="11098"/>
    <s v="C"/>
    <n v="28297793"/>
    <x v="0"/>
    <n v="4"/>
    <n v="550023389"/>
    <d v="2020-01-12T00:00:00"/>
    <d v="2024-04-30T00:00:00"/>
    <n v="0"/>
    <n v="1"/>
    <n v="0"/>
    <n v="30"/>
    <n v="2"/>
    <n v="22490513"/>
    <n v="24960000"/>
    <n v="38215"/>
    <n v="1469"/>
    <n v="38215"/>
    <n v="0"/>
    <n v="0"/>
    <n v="0"/>
    <m/>
    <n v="0"/>
    <n v="0"/>
    <n v="0"/>
    <m/>
    <m/>
    <d v="2021-03-31T00:00:00"/>
    <n v="1"/>
    <s v="O"/>
    <n v="1"/>
    <n v="30"/>
    <n v="0"/>
    <m/>
    <m/>
    <m/>
    <m/>
    <m/>
    <m/>
    <n v="1"/>
    <n v="1"/>
    <m/>
    <m/>
    <n v="27117"/>
    <s v="CREDITOS DE CONSUMO"/>
    <n v="0"/>
    <n v="0"/>
    <n v="890480123"/>
    <s v="UNIVERSIDAD DE CARTAGENA"/>
    <n v="5"/>
    <m/>
    <m/>
    <m/>
    <m/>
    <n v="2"/>
    <n v="7"/>
    <n v="2"/>
  </r>
  <r>
    <n v="10073"/>
    <s v="C"/>
    <n v="28297793"/>
    <x v="0"/>
    <n v="4"/>
    <n v="550023402"/>
    <d v="2020-01-16T00:00:00"/>
    <d v="2024-04-30T00:00:00"/>
    <n v="0"/>
    <n v="1"/>
    <n v="0"/>
    <n v="30"/>
    <n v="2"/>
    <n v="22490513"/>
    <n v="24960000"/>
    <n v="34689"/>
    <n v="1334"/>
    <n v="34689"/>
    <n v="0"/>
    <n v="0"/>
    <n v="0"/>
    <m/>
    <n v="0"/>
    <n v="0"/>
    <n v="0"/>
    <m/>
    <m/>
    <d v="2021-03-31T00:00:00"/>
    <n v="1"/>
    <s v="O"/>
    <n v="1"/>
    <n v="30"/>
    <n v="0"/>
    <m/>
    <m/>
    <m/>
    <m/>
    <m/>
    <m/>
    <n v="1"/>
    <n v="1"/>
    <m/>
    <m/>
    <n v="24616"/>
    <s v="CREDITOS DE CONSUMO"/>
    <n v="0"/>
    <n v="0"/>
    <n v="890480123"/>
    <s v="UNIVERSIDAD DE CARTAGENA"/>
    <n v="5"/>
    <m/>
    <m/>
    <m/>
    <m/>
    <n v="2"/>
    <n v="7"/>
    <n v="2"/>
  </r>
  <r>
    <n v="14412"/>
    <s v="C"/>
    <n v="28297793"/>
    <x v="0"/>
    <n v="4"/>
    <n v="550023419"/>
    <d v="2020-01-18T00:00:00"/>
    <d v="2024-04-30T00:00:00"/>
    <n v="0"/>
    <n v="1"/>
    <n v="0"/>
    <n v="30"/>
    <n v="2"/>
    <n v="22490513"/>
    <n v="24960000"/>
    <n v="49627"/>
    <n v="1908"/>
    <n v="49627"/>
    <n v="0"/>
    <n v="0"/>
    <n v="0"/>
    <m/>
    <n v="0"/>
    <n v="0"/>
    <n v="0"/>
    <m/>
    <m/>
    <d v="2021-03-31T00:00:00"/>
    <n v="1"/>
    <s v="O"/>
    <n v="1"/>
    <n v="30"/>
    <n v="0"/>
    <m/>
    <m/>
    <m/>
    <m/>
    <m/>
    <m/>
    <n v="1"/>
    <n v="1"/>
    <m/>
    <m/>
    <n v="35215"/>
    <s v="CREDITOS DE CONSUMO"/>
    <n v="0"/>
    <n v="0"/>
    <n v="890480123"/>
    <s v="UNIVERSIDAD DE CARTAGENA"/>
    <n v="5"/>
    <m/>
    <m/>
    <m/>
    <m/>
    <n v="2"/>
    <n v="7"/>
    <n v="2"/>
  </r>
  <r>
    <n v="6127"/>
    <s v="C"/>
    <n v="28297793"/>
    <x v="0"/>
    <n v="4"/>
    <n v="550023420"/>
    <d v="2020-01-18T00:00:00"/>
    <d v="2024-04-30T00:00:00"/>
    <n v="0"/>
    <n v="1"/>
    <n v="0"/>
    <n v="30"/>
    <n v="2"/>
    <n v="22490513"/>
    <n v="24960000"/>
    <n v="21099"/>
    <n v="811"/>
    <n v="21099"/>
    <n v="0"/>
    <n v="0"/>
    <n v="0"/>
    <m/>
    <n v="0"/>
    <n v="0"/>
    <n v="0"/>
    <m/>
    <m/>
    <d v="2021-03-31T00:00:00"/>
    <n v="1"/>
    <s v="O"/>
    <n v="1"/>
    <n v="30"/>
    <n v="0"/>
    <m/>
    <m/>
    <m/>
    <m/>
    <m/>
    <m/>
    <n v="1"/>
    <n v="1"/>
    <m/>
    <m/>
    <n v="14972"/>
    <s v="CREDITOS DE CONSUMO"/>
    <n v="0"/>
    <n v="0"/>
    <n v="890480123"/>
    <s v="UNIVERSIDAD DE CARTAGENA"/>
    <n v="5"/>
    <m/>
    <m/>
    <m/>
    <m/>
    <n v="2"/>
    <n v="7"/>
    <n v="2"/>
  </r>
  <r>
    <n v="3728"/>
    <s v="C"/>
    <n v="28297793"/>
    <x v="0"/>
    <n v="4"/>
    <n v="550023424"/>
    <d v="2020-01-19T00:00:00"/>
    <d v="2024-04-30T00:00:00"/>
    <n v="0"/>
    <n v="1"/>
    <n v="0"/>
    <n v="30"/>
    <n v="2"/>
    <n v="22490513"/>
    <n v="24960000"/>
    <n v="12837"/>
    <n v="494"/>
    <n v="12837"/>
    <n v="0"/>
    <n v="0"/>
    <n v="0"/>
    <m/>
    <n v="0"/>
    <n v="0"/>
    <n v="0"/>
    <m/>
    <m/>
    <d v="2021-03-31T00:00:00"/>
    <n v="1"/>
    <s v="O"/>
    <n v="1"/>
    <n v="30"/>
    <n v="0"/>
    <m/>
    <m/>
    <m/>
    <m/>
    <m/>
    <m/>
    <n v="1"/>
    <n v="1"/>
    <m/>
    <m/>
    <n v="9109"/>
    <s v="CREDITOS DE CONSUMO"/>
    <n v="0"/>
    <n v="0"/>
    <n v="890480123"/>
    <s v="UNIVERSIDAD DE CARTAGENA"/>
    <n v="5"/>
    <m/>
    <m/>
    <m/>
    <m/>
    <n v="2"/>
    <n v="7"/>
    <n v="2"/>
  </r>
  <r>
    <n v="21890"/>
    <s v="C"/>
    <n v="28297793"/>
    <x v="0"/>
    <n v="4"/>
    <n v="550023439"/>
    <d v="2020-01-20T00:00:00"/>
    <d v="2024-04-30T00:00:00"/>
    <n v="0"/>
    <n v="1"/>
    <n v="0"/>
    <n v="30"/>
    <n v="2"/>
    <n v="22490513"/>
    <n v="24960000"/>
    <n v="75379"/>
    <n v="2898"/>
    <n v="75379"/>
    <n v="0"/>
    <n v="0"/>
    <n v="0"/>
    <m/>
    <n v="0"/>
    <n v="0"/>
    <n v="0"/>
    <m/>
    <m/>
    <d v="2021-03-31T00:00:00"/>
    <n v="1"/>
    <s v="O"/>
    <n v="1"/>
    <n v="30"/>
    <n v="0"/>
    <m/>
    <m/>
    <m/>
    <m/>
    <m/>
    <m/>
    <n v="1"/>
    <n v="1"/>
    <m/>
    <m/>
    <n v="53489"/>
    <s v="CREDITOS DE CONSUMO"/>
    <n v="0"/>
    <n v="0"/>
    <n v="890480123"/>
    <s v="UNIVERSIDAD DE CARTAGENA"/>
    <n v="5"/>
    <m/>
    <m/>
    <m/>
    <m/>
    <n v="2"/>
    <n v="7"/>
    <n v="2"/>
  </r>
  <r>
    <n v="7217"/>
    <s v="C"/>
    <n v="28297793"/>
    <x v="0"/>
    <n v="4"/>
    <n v="550023450"/>
    <d v="2020-01-21T00:00:00"/>
    <d v="2024-04-30T00:00:00"/>
    <n v="0"/>
    <n v="1"/>
    <n v="0"/>
    <n v="30"/>
    <n v="2"/>
    <n v="22490513"/>
    <n v="24960000"/>
    <n v="24851"/>
    <n v="955"/>
    <n v="24851"/>
    <n v="0"/>
    <n v="0"/>
    <n v="0"/>
    <m/>
    <n v="0"/>
    <n v="0"/>
    <n v="0"/>
    <m/>
    <m/>
    <d v="2021-03-31T00:00:00"/>
    <n v="1"/>
    <s v="O"/>
    <n v="1"/>
    <n v="30"/>
    <n v="0"/>
    <m/>
    <m/>
    <m/>
    <m/>
    <m/>
    <m/>
    <n v="1"/>
    <n v="1"/>
    <m/>
    <m/>
    <n v="17634"/>
    <s v="CREDITOS DE CONSUMO"/>
    <n v="0"/>
    <n v="0"/>
    <n v="890480123"/>
    <s v="UNIVERSIDAD DE CARTAGENA"/>
    <n v="5"/>
    <m/>
    <m/>
    <m/>
    <m/>
    <n v="2"/>
    <n v="7"/>
    <n v="2"/>
  </r>
  <r>
    <n v="10879"/>
    <s v="C"/>
    <n v="28297793"/>
    <x v="0"/>
    <n v="4"/>
    <n v="550023468"/>
    <d v="2020-01-24T00:00:00"/>
    <d v="2024-04-30T00:00:00"/>
    <n v="0"/>
    <n v="1"/>
    <n v="0"/>
    <n v="30"/>
    <n v="2"/>
    <n v="22490513"/>
    <n v="24960000"/>
    <n v="37462"/>
    <n v="1440"/>
    <n v="37462"/>
    <n v="0"/>
    <n v="0"/>
    <n v="0"/>
    <m/>
    <n v="0"/>
    <n v="0"/>
    <n v="0"/>
    <m/>
    <m/>
    <d v="2021-03-31T00:00:00"/>
    <n v="1"/>
    <s v="O"/>
    <n v="1"/>
    <n v="30"/>
    <n v="0"/>
    <m/>
    <m/>
    <m/>
    <m/>
    <m/>
    <m/>
    <n v="1"/>
    <n v="1"/>
    <m/>
    <m/>
    <n v="26583"/>
    <s v="CREDITOS DE CONSUMO"/>
    <n v="0"/>
    <n v="0"/>
    <n v="890480123"/>
    <s v="UNIVERSIDAD DE CARTAGENA"/>
    <n v="5"/>
    <m/>
    <m/>
    <m/>
    <m/>
    <n v="2"/>
    <n v="7"/>
    <n v="2"/>
  </r>
  <r>
    <n v="11341"/>
    <s v="C"/>
    <n v="28297793"/>
    <x v="0"/>
    <n v="4"/>
    <n v="550023469"/>
    <d v="2020-01-24T00:00:00"/>
    <d v="2024-04-30T00:00:00"/>
    <n v="0"/>
    <n v="1"/>
    <n v="0"/>
    <n v="30"/>
    <n v="2"/>
    <n v="22490513"/>
    <n v="24960000"/>
    <n v="39054"/>
    <n v="1501"/>
    <n v="39054"/>
    <n v="0"/>
    <n v="0"/>
    <n v="0"/>
    <m/>
    <n v="0"/>
    <n v="0"/>
    <n v="0"/>
    <m/>
    <m/>
    <d v="2021-03-31T00:00:00"/>
    <n v="1"/>
    <s v="O"/>
    <n v="1"/>
    <n v="30"/>
    <n v="0"/>
    <m/>
    <m/>
    <m/>
    <m/>
    <m/>
    <m/>
    <n v="1"/>
    <n v="1"/>
    <m/>
    <m/>
    <n v="27713"/>
    <s v="CREDITOS DE CONSUMO"/>
    <n v="0"/>
    <n v="0"/>
    <n v="890480123"/>
    <s v="UNIVERSIDAD DE CARTAGENA"/>
    <n v="5"/>
    <m/>
    <m/>
    <m/>
    <m/>
    <n v="2"/>
    <n v="7"/>
    <n v="2"/>
  </r>
  <r>
    <n v="26452"/>
    <s v="C"/>
    <n v="28297793"/>
    <x v="0"/>
    <n v="4"/>
    <n v="550023480"/>
    <d v="2020-01-27T00:00:00"/>
    <d v="2024-04-30T00:00:00"/>
    <n v="0"/>
    <n v="1"/>
    <n v="0"/>
    <n v="30"/>
    <n v="2"/>
    <n v="22490513"/>
    <n v="24960000"/>
    <n v="91089"/>
    <n v="3502"/>
    <n v="91089"/>
    <n v="0"/>
    <n v="0"/>
    <n v="0"/>
    <m/>
    <n v="0"/>
    <n v="0"/>
    <n v="0"/>
    <m/>
    <m/>
    <d v="2021-03-31T00:00:00"/>
    <n v="1"/>
    <s v="O"/>
    <n v="1"/>
    <n v="30"/>
    <n v="0"/>
    <m/>
    <m/>
    <m/>
    <m/>
    <m/>
    <m/>
    <n v="1"/>
    <n v="1"/>
    <m/>
    <m/>
    <n v="64637"/>
    <s v="CREDITOS DE CONSUMO"/>
    <n v="0"/>
    <n v="0"/>
    <n v="890480123"/>
    <s v="UNIVERSIDAD DE CARTAGENA"/>
    <n v="5"/>
    <m/>
    <m/>
    <m/>
    <m/>
    <n v="2"/>
    <n v="7"/>
    <n v="2"/>
  </r>
  <r>
    <n v="44422"/>
    <s v="C"/>
    <n v="28297793"/>
    <x v="0"/>
    <n v="4"/>
    <n v="550023547"/>
    <d v="2020-02-13T00:00:00"/>
    <d v="2024-04-30T00:00:00"/>
    <n v="0"/>
    <n v="1"/>
    <n v="0"/>
    <n v="30"/>
    <n v="2"/>
    <n v="22490513"/>
    <n v="24960000"/>
    <n v="152968"/>
    <n v="5881"/>
    <n v="152968"/>
    <n v="0"/>
    <n v="0"/>
    <n v="0"/>
    <m/>
    <n v="0"/>
    <n v="0"/>
    <n v="0"/>
    <m/>
    <m/>
    <d v="2021-03-31T00:00:00"/>
    <n v="1"/>
    <s v="O"/>
    <n v="1"/>
    <n v="30"/>
    <n v="0"/>
    <m/>
    <m/>
    <m/>
    <m/>
    <m/>
    <m/>
    <n v="1"/>
    <n v="1"/>
    <m/>
    <m/>
    <n v="108546"/>
    <s v="CREDITOS DE CONSUMO"/>
    <n v="0"/>
    <n v="0"/>
    <n v="890480123"/>
    <s v="UNIVERSIDAD DE CARTAGENA"/>
    <n v="5"/>
    <m/>
    <m/>
    <m/>
    <m/>
    <n v="2"/>
    <n v="7"/>
    <n v="2"/>
  </r>
  <r>
    <n v="23233"/>
    <s v="C"/>
    <n v="28297793"/>
    <x v="0"/>
    <n v="4"/>
    <n v="550023570"/>
    <d v="2020-02-18T00:00:00"/>
    <d v="2024-04-30T00:00:00"/>
    <n v="0"/>
    <n v="1"/>
    <n v="0"/>
    <n v="30"/>
    <n v="2"/>
    <n v="22490513"/>
    <n v="24960000"/>
    <n v="80003"/>
    <n v="3076"/>
    <n v="80003"/>
    <n v="0"/>
    <n v="0"/>
    <n v="0"/>
    <m/>
    <n v="0"/>
    <n v="0"/>
    <n v="0"/>
    <m/>
    <m/>
    <d v="2021-03-31T00:00:00"/>
    <n v="1"/>
    <s v="O"/>
    <n v="1"/>
    <n v="30"/>
    <n v="0"/>
    <m/>
    <m/>
    <m/>
    <m/>
    <m/>
    <m/>
    <n v="1"/>
    <n v="1"/>
    <m/>
    <m/>
    <n v="56770"/>
    <s v="CREDITOS DE CONSUMO"/>
    <n v="0"/>
    <n v="0"/>
    <n v="890480123"/>
    <s v="UNIVERSIDAD DE CARTAGENA"/>
    <n v="5"/>
    <m/>
    <m/>
    <m/>
    <m/>
    <n v="2"/>
    <n v="7"/>
    <n v="2"/>
  </r>
  <r>
    <n v="6645"/>
    <s v="C"/>
    <n v="28297793"/>
    <x v="0"/>
    <n v="4"/>
    <n v="550023595"/>
    <d v="2020-02-22T00:00:00"/>
    <d v="2024-04-30T00:00:00"/>
    <n v="0"/>
    <n v="1"/>
    <n v="0"/>
    <n v="30"/>
    <n v="2"/>
    <n v="22490513"/>
    <n v="24960000"/>
    <n v="22881"/>
    <n v="880"/>
    <n v="22881"/>
    <n v="0"/>
    <n v="0"/>
    <n v="0"/>
    <m/>
    <n v="0"/>
    <n v="0"/>
    <n v="0"/>
    <m/>
    <m/>
    <d v="2021-03-31T00:00:00"/>
    <n v="1"/>
    <s v="O"/>
    <n v="1"/>
    <n v="30"/>
    <n v="0"/>
    <m/>
    <m/>
    <m/>
    <m/>
    <m/>
    <m/>
    <n v="1"/>
    <n v="1"/>
    <m/>
    <m/>
    <n v="16236"/>
    <s v="CREDITOS DE CONSUMO"/>
    <n v="0"/>
    <n v="0"/>
    <n v="890480123"/>
    <s v="UNIVERSIDAD DE CARTAGENA"/>
    <n v="5"/>
    <m/>
    <m/>
    <m/>
    <m/>
    <n v="2"/>
    <n v="7"/>
    <n v="2"/>
  </r>
  <r>
    <n v="11761"/>
    <s v="C"/>
    <n v="28297793"/>
    <x v="0"/>
    <n v="4"/>
    <n v="550023626"/>
    <d v="2020-02-27T00:00:00"/>
    <d v="2024-04-30T00:00:00"/>
    <n v="0"/>
    <n v="1"/>
    <n v="0"/>
    <n v="30"/>
    <n v="2"/>
    <n v="22490513"/>
    <n v="24960000"/>
    <n v="40501"/>
    <n v="1557"/>
    <n v="40501"/>
    <n v="0"/>
    <n v="0"/>
    <n v="0"/>
    <m/>
    <n v="0"/>
    <n v="0"/>
    <n v="0"/>
    <m/>
    <m/>
    <d v="2021-03-31T00:00:00"/>
    <n v="1"/>
    <s v="O"/>
    <n v="1"/>
    <n v="30"/>
    <n v="0"/>
    <m/>
    <m/>
    <m/>
    <m/>
    <m/>
    <m/>
    <n v="1"/>
    <n v="1"/>
    <m/>
    <m/>
    <n v="28740"/>
    <s v="CREDITOS DE CONSUMO"/>
    <n v="0"/>
    <n v="0"/>
    <n v="890480123"/>
    <s v="UNIVERSIDAD DE CARTAGENA"/>
    <n v="5"/>
    <m/>
    <m/>
    <m/>
    <m/>
    <n v="2"/>
    <n v="7"/>
    <n v="2"/>
  </r>
  <r>
    <n v="19220"/>
    <s v="C"/>
    <n v="28297793"/>
    <x v="0"/>
    <n v="4"/>
    <n v="550023735"/>
    <d v="2020-03-16T00:00:00"/>
    <d v="2024-04-30T00:00:00"/>
    <n v="0"/>
    <n v="1"/>
    <n v="0"/>
    <n v="30"/>
    <n v="2"/>
    <n v="22490513"/>
    <n v="24960000"/>
    <n v="66186"/>
    <n v="2544"/>
    <n v="66186"/>
    <n v="0"/>
    <n v="0"/>
    <n v="0"/>
    <m/>
    <n v="0"/>
    <n v="0"/>
    <n v="0"/>
    <m/>
    <m/>
    <d v="2021-03-31T00:00:00"/>
    <n v="1"/>
    <s v="O"/>
    <n v="1"/>
    <n v="30"/>
    <n v="0"/>
    <m/>
    <m/>
    <m/>
    <m/>
    <m/>
    <m/>
    <n v="1"/>
    <n v="1"/>
    <m/>
    <m/>
    <n v="46966"/>
    <s v="CREDITOS DE CONSUMO"/>
    <n v="0"/>
    <n v="0"/>
    <n v="890480123"/>
    <s v="UNIVERSIDAD DE CARTAGENA"/>
    <n v="5"/>
    <m/>
    <m/>
    <m/>
    <m/>
    <n v="2"/>
    <n v="7"/>
    <n v="2"/>
  </r>
  <r>
    <n v="11382"/>
    <s v="C"/>
    <n v="28297793"/>
    <x v="0"/>
    <n v="4"/>
    <n v="550023758"/>
    <d v="2020-03-20T00:00:00"/>
    <d v="2024-04-30T00:00:00"/>
    <n v="0"/>
    <n v="1"/>
    <n v="0"/>
    <n v="30"/>
    <n v="2"/>
    <n v="22490513"/>
    <n v="24960000"/>
    <n v="39195"/>
    <n v="1507"/>
    <n v="39195"/>
    <n v="0"/>
    <n v="0"/>
    <n v="0"/>
    <m/>
    <n v="0"/>
    <n v="0"/>
    <n v="0"/>
    <m/>
    <m/>
    <d v="2021-03-31T00:00:00"/>
    <n v="1"/>
    <s v="O"/>
    <n v="1"/>
    <n v="30"/>
    <n v="0"/>
    <m/>
    <m/>
    <m/>
    <m/>
    <m/>
    <m/>
    <n v="1"/>
    <n v="1"/>
    <m/>
    <m/>
    <n v="27813"/>
    <s v="CREDITOS DE CONSUMO"/>
    <n v="0"/>
    <n v="0"/>
    <n v="890480123"/>
    <s v="UNIVERSIDAD DE CARTAGENA"/>
    <n v="5"/>
    <m/>
    <m/>
    <m/>
    <m/>
    <n v="2"/>
    <n v="7"/>
    <n v="2"/>
  </r>
  <r>
    <n v="33051"/>
    <s v="C"/>
    <n v="28297793"/>
    <x v="0"/>
    <n v="4"/>
    <n v="550023807"/>
    <d v="2020-04-14T00:00:00"/>
    <d v="2024-04-30T00:00:00"/>
    <n v="0"/>
    <n v="1"/>
    <n v="0"/>
    <n v="30"/>
    <n v="2"/>
    <n v="22490513"/>
    <n v="24960000"/>
    <n v="113814"/>
    <n v="4376"/>
    <n v="113814"/>
    <n v="0"/>
    <n v="0"/>
    <n v="0"/>
    <m/>
    <n v="0"/>
    <n v="0"/>
    <n v="0"/>
    <m/>
    <m/>
    <d v="2021-03-31T00:00:00"/>
    <n v="1"/>
    <s v="O"/>
    <n v="1"/>
    <n v="30"/>
    <n v="0"/>
    <m/>
    <m/>
    <m/>
    <m/>
    <m/>
    <m/>
    <n v="1"/>
    <n v="1"/>
    <m/>
    <m/>
    <n v="80763"/>
    <s v="CREDITOS DE CONSUMO"/>
    <n v="0"/>
    <n v="0"/>
    <n v="890480123"/>
    <s v="UNIVERSIDAD DE CARTAGENA"/>
    <n v="5"/>
    <m/>
    <m/>
    <m/>
    <m/>
    <n v="2"/>
    <n v="7"/>
    <n v="2"/>
  </r>
  <r>
    <n v="24789"/>
    <s v="C"/>
    <n v="28297793"/>
    <x v="0"/>
    <n v="4"/>
    <n v="550023853"/>
    <d v="2020-05-09T00:00:00"/>
    <d v="2024-04-30T00:00:00"/>
    <n v="0"/>
    <n v="1"/>
    <n v="0"/>
    <n v="30"/>
    <n v="2"/>
    <n v="22490513"/>
    <n v="24960000"/>
    <n v="85361"/>
    <n v="3282"/>
    <n v="85361"/>
    <n v="0"/>
    <n v="0"/>
    <n v="0"/>
    <m/>
    <n v="0"/>
    <n v="0"/>
    <n v="0"/>
    <m/>
    <m/>
    <d v="2021-03-31T00:00:00"/>
    <n v="1"/>
    <s v="O"/>
    <n v="1"/>
    <n v="30"/>
    <n v="0"/>
    <m/>
    <m/>
    <m/>
    <m/>
    <m/>
    <m/>
    <n v="1"/>
    <n v="1"/>
    <m/>
    <m/>
    <n v="60572"/>
    <s v="CREDITOS DE CONSUMO"/>
    <n v="0"/>
    <n v="0"/>
    <n v="890480123"/>
    <s v="UNIVERSIDAD DE CARTAGENA"/>
    <n v="5"/>
    <m/>
    <m/>
    <m/>
    <m/>
    <n v="2"/>
    <n v="7"/>
    <n v="2"/>
  </r>
  <r>
    <n v="40348"/>
    <s v="C"/>
    <n v="28297793"/>
    <x v="0"/>
    <n v="4"/>
    <n v="550023913"/>
    <d v="2020-06-06T00:00:00"/>
    <d v="2024-04-30T00:00:00"/>
    <n v="0"/>
    <n v="1"/>
    <n v="0"/>
    <n v="30"/>
    <n v="2"/>
    <n v="22490513"/>
    <n v="24960000"/>
    <n v="138939"/>
    <n v="5341"/>
    <n v="138939"/>
    <n v="0"/>
    <n v="0"/>
    <n v="0"/>
    <m/>
    <n v="0"/>
    <n v="0"/>
    <n v="0"/>
    <m/>
    <m/>
    <d v="2021-03-31T00:00:00"/>
    <n v="1"/>
    <s v="O"/>
    <n v="1"/>
    <n v="30"/>
    <n v="0"/>
    <m/>
    <m/>
    <m/>
    <m/>
    <m/>
    <m/>
    <n v="1"/>
    <n v="1"/>
    <m/>
    <m/>
    <n v="98591"/>
    <s v="CREDITOS DE CONSUMO"/>
    <n v="0"/>
    <n v="0"/>
    <n v="890480123"/>
    <s v="UNIVERSIDAD DE CARTAGENA"/>
    <n v="5"/>
    <m/>
    <m/>
    <m/>
    <m/>
    <n v="2"/>
    <n v="7"/>
    <n v="2"/>
  </r>
  <r>
    <n v="7494"/>
    <s v="C"/>
    <n v="28297793"/>
    <x v="0"/>
    <n v="4"/>
    <n v="550023914"/>
    <d v="2020-06-06T00:00:00"/>
    <d v="2024-04-30T00:00:00"/>
    <n v="0"/>
    <n v="1"/>
    <n v="0"/>
    <n v="30"/>
    <n v="2"/>
    <n v="22490513"/>
    <n v="24960000"/>
    <n v="25805"/>
    <n v="992"/>
    <n v="25805"/>
    <n v="0"/>
    <n v="0"/>
    <n v="0"/>
    <m/>
    <n v="0"/>
    <n v="0"/>
    <n v="0"/>
    <m/>
    <m/>
    <d v="2021-03-31T00:00:00"/>
    <n v="1"/>
    <s v="O"/>
    <n v="1"/>
    <n v="30"/>
    <n v="0"/>
    <m/>
    <m/>
    <m/>
    <m/>
    <m/>
    <m/>
    <n v="1"/>
    <n v="1"/>
    <m/>
    <m/>
    <n v="18311"/>
    <s v="CREDITOS DE CONSUMO"/>
    <n v="0"/>
    <n v="0"/>
    <n v="890480123"/>
    <s v="UNIVERSIDAD DE CARTAGENA"/>
    <n v="5"/>
    <m/>
    <m/>
    <m/>
    <m/>
    <n v="2"/>
    <n v="7"/>
    <n v="2"/>
  </r>
  <r>
    <n v="8742"/>
    <s v="C"/>
    <n v="28297793"/>
    <x v="0"/>
    <n v="4"/>
    <n v="550023916"/>
    <d v="2020-06-06T00:00:00"/>
    <d v="2024-04-30T00:00:00"/>
    <n v="0"/>
    <n v="1"/>
    <n v="0"/>
    <n v="30"/>
    <n v="2"/>
    <n v="22490513"/>
    <n v="24960000"/>
    <n v="30105"/>
    <n v="1157"/>
    <n v="30105"/>
    <n v="0"/>
    <n v="0"/>
    <n v="0"/>
    <m/>
    <n v="0"/>
    <n v="0"/>
    <n v="0"/>
    <m/>
    <m/>
    <d v="2021-03-31T00:00:00"/>
    <n v="1"/>
    <s v="O"/>
    <n v="1"/>
    <n v="30"/>
    <n v="0"/>
    <m/>
    <m/>
    <m/>
    <m/>
    <m/>
    <m/>
    <n v="1"/>
    <n v="1"/>
    <m/>
    <m/>
    <n v="21363"/>
    <s v="CREDITOS DE CONSUMO"/>
    <n v="0"/>
    <n v="0"/>
    <n v="890480123"/>
    <s v="UNIVERSIDAD DE CARTAGENA"/>
    <n v="5"/>
    <m/>
    <m/>
    <m/>
    <m/>
    <n v="2"/>
    <n v="7"/>
    <n v="2"/>
  </r>
  <r>
    <n v="15224"/>
    <s v="C"/>
    <n v="28297793"/>
    <x v="0"/>
    <n v="4"/>
    <n v="550023943"/>
    <d v="2020-06-22T00:00:00"/>
    <d v="2024-04-30T00:00:00"/>
    <n v="0"/>
    <n v="1"/>
    <n v="0"/>
    <n v="30"/>
    <n v="2"/>
    <n v="22490513"/>
    <n v="24960000"/>
    <n v="52424"/>
    <n v="2015"/>
    <n v="52424"/>
    <n v="0"/>
    <n v="0"/>
    <n v="0"/>
    <m/>
    <n v="0"/>
    <n v="0"/>
    <n v="0"/>
    <m/>
    <m/>
    <d v="2021-03-31T00:00:00"/>
    <n v="1"/>
    <s v="O"/>
    <n v="1"/>
    <n v="30"/>
    <n v="0"/>
    <m/>
    <m/>
    <m/>
    <m/>
    <m/>
    <m/>
    <n v="1"/>
    <n v="1"/>
    <m/>
    <m/>
    <n v="37200"/>
    <s v="CREDITOS DE CONSUMO"/>
    <n v="0"/>
    <n v="0"/>
    <n v="890480123"/>
    <s v="UNIVERSIDAD DE CARTAGENA"/>
    <n v="5"/>
    <m/>
    <m/>
    <m/>
    <m/>
    <n v="2"/>
    <n v="7"/>
    <n v="2"/>
  </r>
  <r>
    <n v="22935"/>
    <s v="C"/>
    <n v="28297793"/>
    <x v="0"/>
    <n v="4"/>
    <n v="550023951"/>
    <d v="2020-06-27T00:00:00"/>
    <d v="2024-04-30T00:00:00"/>
    <n v="0"/>
    <n v="1"/>
    <n v="0"/>
    <n v="30"/>
    <n v="2"/>
    <n v="22490513"/>
    <n v="24960000"/>
    <n v="78979"/>
    <n v="3036"/>
    <n v="78979"/>
    <n v="0"/>
    <n v="0"/>
    <n v="0"/>
    <m/>
    <n v="0"/>
    <n v="0"/>
    <n v="0"/>
    <m/>
    <m/>
    <d v="2021-03-31T00:00:00"/>
    <n v="1"/>
    <s v="O"/>
    <n v="1"/>
    <n v="30"/>
    <n v="0"/>
    <m/>
    <m/>
    <m/>
    <m/>
    <m/>
    <m/>
    <n v="1"/>
    <n v="1"/>
    <m/>
    <m/>
    <n v="56044"/>
    <s v="CREDITOS DE CONSUMO"/>
    <n v="0"/>
    <n v="0"/>
    <n v="890480123"/>
    <s v="UNIVERSIDAD DE CARTAGENA"/>
    <n v="5"/>
    <m/>
    <m/>
    <m/>
    <m/>
    <n v="2"/>
    <n v="7"/>
    <n v="2"/>
  </r>
  <r>
    <n v="55005"/>
    <s v="C"/>
    <n v="28297793"/>
    <x v="0"/>
    <n v="4"/>
    <n v="550023968"/>
    <d v="2020-07-14T00:00:00"/>
    <d v="2024-04-30T00:00:00"/>
    <n v="0"/>
    <n v="1"/>
    <n v="0"/>
    <n v="30"/>
    <n v="2"/>
    <n v="22490513"/>
    <n v="24960000"/>
    <n v="189414"/>
    <n v="7282"/>
    <n v="189414"/>
    <n v="0"/>
    <n v="0"/>
    <n v="0"/>
    <m/>
    <n v="0"/>
    <n v="0"/>
    <n v="0"/>
    <m/>
    <m/>
    <d v="2021-03-31T00:00:00"/>
    <n v="1"/>
    <s v="O"/>
    <n v="1"/>
    <n v="30"/>
    <n v="0"/>
    <m/>
    <m/>
    <m/>
    <m/>
    <m/>
    <m/>
    <n v="1"/>
    <n v="1"/>
    <m/>
    <m/>
    <n v="134409"/>
    <s v="CREDITOS DE CONSUMO"/>
    <n v="0"/>
    <n v="0"/>
    <n v="890480123"/>
    <s v="UNIVERSIDAD DE CARTAGENA"/>
    <n v="5"/>
    <m/>
    <m/>
    <m/>
    <m/>
    <n v="2"/>
    <n v="7"/>
    <n v="2"/>
  </r>
  <r>
    <n v="32262"/>
    <s v="C"/>
    <n v="28297793"/>
    <x v="0"/>
    <n v="4"/>
    <n v="550023976"/>
    <d v="2020-07-16T00:00:00"/>
    <d v="2024-04-30T00:00:00"/>
    <n v="0"/>
    <n v="1"/>
    <n v="0"/>
    <n v="30"/>
    <n v="2"/>
    <n v="22490513"/>
    <n v="24960000"/>
    <n v="111096"/>
    <n v="4271"/>
    <n v="111096"/>
    <n v="0"/>
    <n v="0"/>
    <n v="0"/>
    <m/>
    <n v="0"/>
    <n v="0"/>
    <n v="0"/>
    <m/>
    <m/>
    <d v="2021-03-31T00:00:00"/>
    <n v="1"/>
    <s v="O"/>
    <n v="1"/>
    <n v="30"/>
    <n v="0"/>
    <m/>
    <m/>
    <m/>
    <m/>
    <m/>
    <m/>
    <n v="1"/>
    <n v="1"/>
    <m/>
    <m/>
    <n v="78834"/>
    <s v="CREDITOS DE CONSUMO"/>
    <n v="0"/>
    <n v="0"/>
    <n v="890480123"/>
    <s v="UNIVERSIDAD DE CARTAGENA"/>
    <n v="5"/>
    <m/>
    <m/>
    <m/>
    <m/>
    <n v="2"/>
    <n v="7"/>
    <n v="2"/>
  </r>
  <r>
    <n v="4768"/>
    <s v="C"/>
    <n v="28297793"/>
    <x v="0"/>
    <n v="4"/>
    <n v="550023988"/>
    <d v="2020-07-20T00:00:00"/>
    <d v="2024-04-30T00:00:00"/>
    <n v="0"/>
    <n v="1"/>
    <n v="0"/>
    <n v="30"/>
    <n v="2"/>
    <n v="22490513"/>
    <n v="24960000"/>
    <n v="16418"/>
    <n v="631"/>
    <n v="16418"/>
    <n v="0"/>
    <n v="0"/>
    <n v="0"/>
    <m/>
    <n v="0"/>
    <n v="0"/>
    <n v="0"/>
    <m/>
    <m/>
    <d v="2021-03-31T00:00:00"/>
    <n v="1"/>
    <s v="O"/>
    <n v="1"/>
    <n v="30"/>
    <n v="0"/>
    <m/>
    <m/>
    <m/>
    <m/>
    <m/>
    <m/>
    <n v="1"/>
    <n v="1"/>
    <m/>
    <m/>
    <n v="11650"/>
    <s v="CREDITOS DE CONSUMO"/>
    <n v="0"/>
    <n v="0"/>
    <n v="890480123"/>
    <s v="UNIVERSIDAD DE CARTAGENA"/>
    <n v="5"/>
    <m/>
    <m/>
    <m/>
    <m/>
    <n v="2"/>
    <n v="7"/>
    <n v="2"/>
  </r>
  <r>
    <n v="23946"/>
    <s v="C"/>
    <n v="28297793"/>
    <x v="0"/>
    <n v="4"/>
    <n v="550024186"/>
    <d v="2020-08-15T00:00:00"/>
    <d v="2024-04-30T00:00:00"/>
    <n v="0"/>
    <n v="1"/>
    <n v="0"/>
    <n v="30"/>
    <n v="2"/>
    <n v="22490513"/>
    <n v="24960000"/>
    <n v="82458"/>
    <n v="3170"/>
    <n v="82458"/>
    <n v="0"/>
    <n v="0"/>
    <n v="0"/>
    <m/>
    <n v="0"/>
    <n v="0"/>
    <n v="0"/>
    <m/>
    <m/>
    <d v="2021-03-31T00:00:00"/>
    <n v="1"/>
    <s v="O"/>
    <n v="1"/>
    <n v="30"/>
    <n v="0"/>
    <m/>
    <m/>
    <m/>
    <m/>
    <m/>
    <m/>
    <n v="1"/>
    <n v="1"/>
    <m/>
    <m/>
    <n v="58512"/>
    <s v="CREDITOS DE CONSUMO"/>
    <n v="0"/>
    <n v="0"/>
    <n v="890480123"/>
    <s v="UNIVERSIDAD DE CARTAGENA"/>
    <n v="5"/>
    <m/>
    <m/>
    <m/>
    <m/>
    <n v="2"/>
    <n v="7"/>
    <n v="2"/>
  </r>
  <r>
    <n v="9128"/>
    <s v="C"/>
    <n v="28297793"/>
    <x v="0"/>
    <n v="4"/>
    <n v="550024209"/>
    <d v="2020-08-23T00:00:00"/>
    <d v="2024-04-30T00:00:00"/>
    <n v="0"/>
    <n v="1"/>
    <n v="0"/>
    <n v="30"/>
    <n v="2"/>
    <n v="22490513"/>
    <n v="24960000"/>
    <n v="31434"/>
    <n v="1208"/>
    <n v="31434"/>
    <n v="0"/>
    <n v="0"/>
    <n v="0"/>
    <m/>
    <n v="0"/>
    <n v="0"/>
    <n v="0"/>
    <m/>
    <m/>
    <d v="2021-03-31T00:00:00"/>
    <n v="1"/>
    <s v="O"/>
    <n v="1"/>
    <n v="30"/>
    <n v="0"/>
    <m/>
    <m/>
    <m/>
    <m/>
    <m/>
    <m/>
    <n v="1"/>
    <n v="1"/>
    <m/>
    <m/>
    <n v="22306"/>
    <s v="CREDITOS DE CONSUMO"/>
    <n v="0"/>
    <n v="0"/>
    <n v="890480123"/>
    <s v="UNIVERSIDAD DE CARTAGENA"/>
    <n v="5"/>
    <m/>
    <m/>
    <m/>
    <m/>
    <n v="2"/>
    <n v="7"/>
    <n v="2"/>
  </r>
  <r>
    <n v="51343"/>
    <s v="C"/>
    <n v="28297793"/>
    <x v="0"/>
    <n v="4"/>
    <n v="550024342"/>
    <d v="2020-09-03T00:00:00"/>
    <d v="2024-04-30T00:00:00"/>
    <n v="0"/>
    <n v="1"/>
    <n v="0"/>
    <n v="30"/>
    <n v="2"/>
    <n v="22490513"/>
    <n v="24960000"/>
    <n v="176801"/>
    <n v="6797"/>
    <n v="176801"/>
    <n v="0"/>
    <n v="0"/>
    <n v="0"/>
    <m/>
    <n v="0"/>
    <n v="0"/>
    <n v="0"/>
    <m/>
    <m/>
    <d v="2021-03-31T00:00:00"/>
    <n v="1"/>
    <s v="O"/>
    <n v="1"/>
    <n v="30"/>
    <n v="0"/>
    <m/>
    <m/>
    <m/>
    <m/>
    <m/>
    <m/>
    <n v="1"/>
    <n v="1"/>
    <m/>
    <m/>
    <n v="125458"/>
    <s v="CREDITOS DE CONSUMO"/>
    <n v="0"/>
    <n v="0"/>
    <n v="890480123"/>
    <s v="UNIVERSIDAD DE CARTAGENA"/>
    <n v="5"/>
    <m/>
    <m/>
    <m/>
    <m/>
    <n v="2"/>
    <n v="7"/>
    <n v="2"/>
  </r>
  <r>
    <n v="6382"/>
    <s v="C"/>
    <n v="28297793"/>
    <x v="0"/>
    <n v="4"/>
    <n v="550024398"/>
    <d v="2020-09-17T00:00:00"/>
    <d v="2024-04-30T00:00:00"/>
    <n v="0"/>
    <n v="1"/>
    <n v="0"/>
    <n v="30"/>
    <n v="2"/>
    <n v="22490513"/>
    <n v="24960000"/>
    <n v="21975"/>
    <n v="845"/>
    <n v="21975"/>
    <n v="0"/>
    <n v="0"/>
    <n v="0"/>
    <m/>
    <n v="0"/>
    <n v="0"/>
    <n v="0"/>
    <m/>
    <m/>
    <d v="2021-03-31T00:00:00"/>
    <n v="1"/>
    <s v="O"/>
    <n v="1"/>
    <n v="30"/>
    <n v="0"/>
    <m/>
    <m/>
    <m/>
    <m/>
    <m/>
    <m/>
    <n v="1"/>
    <n v="1"/>
    <m/>
    <m/>
    <n v="15593"/>
    <s v="CREDITOS DE CONSUMO"/>
    <n v="0"/>
    <n v="0"/>
    <n v="890480123"/>
    <s v="UNIVERSIDAD DE CARTAGENA"/>
    <n v="5"/>
    <m/>
    <m/>
    <m/>
    <m/>
    <n v="2"/>
    <n v="7"/>
    <n v="2"/>
  </r>
  <r>
    <n v="22889"/>
    <s v="C"/>
    <n v="28297793"/>
    <x v="0"/>
    <n v="4"/>
    <n v="550024572"/>
    <d v="2020-10-08T00:00:00"/>
    <d v="2024-04-30T00:00:00"/>
    <n v="0"/>
    <n v="1"/>
    <n v="0"/>
    <n v="30"/>
    <n v="2"/>
    <n v="22490513"/>
    <n v="24960000"/>
    <n v="78821"/>
    <n v="3030"/>
    <n v="78821"/>
    <n v="0"/>
    <n v="0"/>
    <n v="0"/>
    <m/>
    <n v="0"/>
    <n v="0"/>
    <n v="0"/>
    <m/>
    <m/>
    <d v="2021-03-31T00:00:00"/>
    <n v="1"/>
    <s v="O"/>
    <n v="1"/>
    <n v="30"/>
    <n v="0"/>
    <m/>
    <m/>
    <m/>
    <m/>
    <m/>
    <m/>
    <n v="1"/>
    <n v="1"/>
    <m/>
    <m/>
    <n v="55932"/>
    <s v="CREDITOS DE CONSUMO"/>
    <n v="0"/>
    <n v="0"/>
    <n v="890480123"/>
    <s v="UNIVERSIDAD DE CARTAGENA"/>
    <n v="5"/>
    <m/>
    <m/>
    <m/>
    <m/>
    <n v="2"/>
    <n v="7"/>
    <n v="2"/>
  </r>
  <r>
    <n v="6547"/>
    <s v="C"/>
    <n v="28297793"/>
    <x v="0"/>
    <n v="4"/>
    <n v="550024573"/>
    <d v="2020-10-08T00:00:00"/>
    <d v="2024-04-30T00:00:00"/>
    <n v="0"/>
    <n v="1"/>
    <n v="0"/>
    <n v="30"/>
    <n v="2"/>
    <n v="22490513"/>
    <n v="24960000"/>
    <n v="22546"/>
    <n v="867"/>
    <n v="22546"/>
    <n v="0"/>
    <n v="0"/>
    <n v="0"/>
    <m/>
    <n v="0"/>
    <n v="0"/>
    <n v="0"/>
    <m/>
    <m/>
    <d v="2021-03-31T00:00:00"/>
    <n v="1"/>
    <s v="O"/>
    <n v="1"/>
    <n v="30"/>
    <n v="0"/>
    <m/>
    <m/>
    <m/>
    <m/>
    <m/>
    <m/>
    <n v="1"/>
    <n v="1"/>
    <m/>
    <m/>
    <n v="15999"/>
    <s v="CREDITOS DE CONSUMO"/>
    <n v="0"/>
    <n v="0"/>
    <n v="890480123"/>
    <s v="UNIVERSIDAD DE CARTAGENA"/>
    <n v="5"/>
    <m/>
    <m/>
    <m/>
    <m/>
    <n v="2"/>
    <n v="7"/>
    <n v="2"/>
  </r>
  <r>
    <n v="18184"/>
    <s v="C"/>
    <n v="28297793"/>
    <x v="0"/>
    <n v="4"/>
    <n v="550024587"/>
    <d v="2020-10-12T00:00:00"/>
    <d v="2024-04-30T00:00:00"/>
    <n v="0"/>
    <n v="1"/>
    <n v="0"/>
    <n v="30"/>
    <n v="2"/>
    <n v="22490513"/>
    <n v="24960000"/>
    <n v="62616"/>
    <n v="2407"/>
    <n v="62616"/>
    <n v="0"/>
    <n v="0"/>
    <n v="0"/>
    <m/>
    <n v="0"/>
    <n v="0"/>
    <n v="0"/>
    <m/>
    <m/>
    <d v="2021-03-31T00:00:00"/>
    <n v="1"/>
    <s v="O"/>
    <n v="1"/>
    <n v="30"/>
    <n v="0"/>
    <m/>
    <m/>
    <m/>
    <m/>
    <m/>
    <m/>
    <n v="1"/>
    <n v="1"/>
    <m/>
    <m/>
    <n v="44432"/>
    <s v="CREDITOS DE CONSUMO"/>
    <n v="0"/>
    <n v="0"/>
    <n v="890480123"/>
    <s v="UNIVERSIDAD DE CARTAGENA"/>
    <n v="5"/>
    <m/>
    <m/>
    <m/>
    <m/>
    <n v="2"/>
    <n v="7"/>
    <n v="2"/>
  </r>
  <r>
    <n v="27353"/>
    <s v="C"/>
    <n v="28297793"/>
    <x v="0"/>
    <n v="4"/>
    <n v="550024854"/>
    <d v="2020-11-22T00:00:00"/>
    <d v="2024-04-30T00:00:00"/>
    <n v="0"/>
    <n v="1"/>
    <n v="0"/>
    <n v="30"/>
    <n v="2"/>
    <n v="22490513"/>
    <n v="24960000"/>
    <n v="94190"/>
    <n v="3621"/>
    <n v="94190"/>
    <n v="0"/>
    <n v="0"/>
    <n v="0"/>
    <m/>
    <n v="0"/>
    <n v="0"/>
    <n v="0"/>
    <m/>
    <m/>
    <d v="2021-03-31T00:00:00"/>
    <n v="1"/>
    <s v="O"/>
    <n v="1"/>
    <n v="30"/>
    <n v="0"/>
    <m/>
    <m/>
    <m/>
    <m/>
    <m/>
    <m/>
    <n v="1"/>
    <n v="1"/>
    <m/>
    <m/>
    <n v="66837"/>
    <s v="CREDITOS DE CONSUMO"/>
    <n v="0"/>
    <n v="0"/>
    <n v="890480123"/>
    <s v="UNIVERSIDAD DE CARTAGENA"/>
    <n v="5"/>
    <m/>
    <m/>
    <m/>
    <m/>
    <n v="2"/>
    <n v="7"/>
    <n v="2"/>
  </r>
  <r>
    <n v="25881"/>
    <s v="C"/>
    <n v="28297793"/>
    <x v="0"/>
    <n v="4"/>
    <n v="550024855"/>
    <d v="2020-11-22T00:00:00"/>
    <d v="2024-04-30T00:00:00"/>
    <n v="0"/>
    <n v="1"/>
    <n v="0"/>
    <n v="30"/>
    <n v="2"/>
    <n v="22490513"/>
    <n v="24960000"/>
    <n v="89121"/>
    <n v="3426"/>
    <n v="89121"/>
    <n v="0"/>
    <n v="0"/>
    <n v="0"/>
    <m/>
    <n v="0"/>
    <n v="0"/>
    <n v="0"/>
    <m/>
    <m/>
    <d v="2021-03-31T00:00:00"/>
    <n v="1"/>
    <s v="O"/>
    <n v="1"/>
    <n v="30"/>
    <n v="0"/>
    <m/>
    <m/>
    <m/>
    <m/>
    <m/>
    <m/>
    <n v="1"/>
    <n v="1"/>
    <m/>
    <m/>
    <n v="63240"/>
    <s v="CREDITOS DE CONSUMO"/>
    <n v="0"/>
    <n v="0"/>
    <n v="890480123"/>
    <s v="UNIVERSIDAD DE CARTAGENA"/>
    <n v="5"/>
    <m/>
    <m/>
    <m/>
    <m/>
    <n v="2"/>
    <n v="7"/>
    <n v="2"/>
  </r>
  <r>
    <n v="11950"/>
    <s v="C"/>
    <n v="28297793"/>
    <x v="0"/>
    <n v="4"/>
    <n v="550024990"/>
    <d v="2020-12-06T00:00:00"/>
    <d v="2024-04-30T00:00:00"/>
    <n v="0"/>
    <n v="1"/>
    <n v="0"/>
    <n v="30"/>
    <n v="2"/>
    <n v="22490513"/>
    <n v="24960000"/>
    <n v="41150"/>
    <n v="1582"/>
    <n v="41150"/>
    <n v="0"/>
    <n v="0"/>
    <n v="0"/>
    <m/>
    <n v="0"/>
    <n v="0"/>
    <n v="0"/>
    <m/>
    <m/>
    <d v="2021-03-31T00:00:00"/>
    <n v="1"/>
    <s v="O"/>
    <n v="1"/>
    <n v="30"/>
    <n v="0"/>
    <m/>
    <m/>
    <m/>
    <m/>
    <m/>
    <m/>
    <n v="1"/>
    <n v="1"/>
    <m/>
    <m/>
    <n v="29200"/>
    <s v="CREDITOS DE CONSUMO"/>
    <n v="0"/>
    <n v="0"/>
    <n v="890480123"/>
    <s v="UNIVERSIDAD DE CARTAGENA"/>
    <n v="5"/>
    <m/>
    <m/>
    <m/>
    <m/>
    <n v="2"/>
    <n v="7"/>
    <n v="2"/>
  </r>
  <r>
    <n v="22046"/>
    <s v="C"/>
    <n v="28297793"/>
    <x v="0"/>
    <n v="4"/>
    <n v="550025027"/>
    <d v="2020-12-18T00:00:00"/>
    <d v="2024-04-30T00:00:00"/>
    <n v="0"/>
    <n v="1"/>
    <n v="0"/>
    <n v="30"/>
    <n v="2"/>
    <n v="22490513"/>
    <n v="24960000"/>
    <n v="75916"/>
    <n v="2919"/>
    <n v="75916"/>
    <n v="0"/>
    <n v="0"/>
    <n v="0"/>
    <m/>
    <n v="0"/>
    <n v="0"/>
    <n v="0"/>
    <m/>
    <m/>
    <d v="2021-03-31T00:00:00"/>
    <n v="1"/>
    <s v="O"/>
    <n v="1"/>
    <n v="30"/>
    <n v="0"/>
    <m/>
    <m/>
    <m/>
    <m/>
    <m/>
    <m/>
    <n v="1"/>
    <n v="1"/>
    <m/>
    <m/>
    <n v="53870"/>
    <s v="CREDITOS DE CONSUMO"/>
    <n v="0"/>
    <n v="0"/>
    <n v="890480123"/>
    <s v="UNIVERSIDAD DE CARTAGENA"/>
    <n v="5"/>
    <m/>
    <m/>
    <m/>
    <m/>
    <n v="2"/>
    <n v="7"/>
    <n v="2"/>
  </r>
  <r>
    <n v="9671"/>
    <s v="C"/>
    <n v="28297793"/>
    <x v="0"/>
    <n v="4"/>
    <n v="550025176"/>
    <d v="2021-01-08T00:00:00"/>
    <d v="2024-04-30T00:00:00"/>
    <n v="0"/>
    <n v="1"/>
    <n v="0"/>
    <n v="30"/>
    <n v="2"/>
    <n v="22490513"/>
    <n v="24960000"/>
    <n v="33302"/>
    <n v="1280"/>
    <n v="33302"/>
    <n v="0"/>
    <n v="0"/>
    <n v="0"/>
    <m/>
    <n v="0"/>
    <n v="0"/>
    <n v="0"/>
    <m/>
    <m/>
    <d v="2021-03-31T00:00:00"/>
    <n v="1"/>
    <s v="O"/>
    <n v="1"/>
    <n v="30"/>
    <n v="0"/>
    <m/>
    <m/>
    <m/>
    <m/>
    <m/>
    <m/>
    <n v="1"/>
    <n v="1"/>
    <m/>
    <m/>
    <n v="23631"/>
    <s v="CREDITOS DE CONSUMO"/>
    <n v="0"/>
    <n v="0"/>
    <n v="890480123"/>
    <s v="UNIVERSIDAD DE CARTAGENA"/>
    <n v="5"/>
    <m/>
    <m/>
    <m/>
    <m/>
    <n v="2"/>
    <n v="7"/>
    <n v="2"/>
  </r>
  <r>
    <n v="9631"/>
    <s v="C"/>
    <n v="28297793"/>
    <x v="0"/>
    <n v="4"/>
    <n v="550025185"/>
    <d v="2021-01-14T00:00:00"/>
    <d v="2024-04-30T00:00:00"/>
    <n v="0"/>
    <n v="1"/>
    <n v="0"/>
    <n v="30"/>
    <n v="2"/>
    <n v="22490513"/>
    <n v="24960000"/>
    <n v="33163"/>
    <n v="1275"/>
    <n v="33163"/>
    <n v="0"/>
    <n v="0"/>
    <n v="0"/>
    <m/>
    <n v="0"/>
    <n v="0"/>
    <n v="0"/>
    <m/>
    <m/>
    <d v="2021-03-31T00:00:00"/>
    <n v="1"/>
    <s v="O"/>
    <n v="1"/>
    <n v="30"/>
    <n v="0"/>
    <m/>
    <m/>
    <m/>
    <m/>
    <m/>
    <m/>
    <n v="1"/>
    <n v="1"/>
    <m/>
    <m/>
    <n v="23532"/>
    <s v="CREDITOS DE CONSUMO"/>
    <n v="0"/>
    <n v="0"/>
    <n v="890480123"/>
    <s v="UNIVERSIDAD DE CARTAGENA"/>
    <n v="5"/>
    <m/>
    <m/>
    <m/>
    <m/>
    <n v="2"/>
    <n v="7"/>
    <n v="2"/>
  </r>
  <r>
    <n v="21045"/>
    <s v="C"/>
    <n v="28297793"/>
    <x v="0"/>
    <n v="4"/>
    <n v="550025214"/>
    <d v="2021-01-24T00:00:00"/>
    <d v="2024-04-30T00:00:00"/>
    <n v="0"/>
    <n v="1"/>
    <n v="0"/>
    <n v="30"/>
    <n v="2"/>
    <n v="22490513"/>
    <n v="24960000"/>
    <n v="72468"/>
    <n v="2786"/>
    <n v="72468"/>
    <n v="0"/>
    <n v="0"/>
    <n v="0"/>
    <m/>
    <n v="0"/>
    <n v="0"/>
    <n v="0"/>
    <m/>
    <m/>
    <d v="2021-03-31T00:00:00"/>
    <n v="1"/>
    <s v="O"/>
    <n v="1"/>
    <n v="30"/>
    <n v="0"/>
    <m/>
    <m/>
    <m/>
    <m/>
    <m/>
    <m/>
    <n v="1"/>
    <n v="1"/>
    <m/>
    <m/>
    <n v="51423"/>
    <s v="CREDITOS DE CONSUMO"/>
    <n v="0"/>
    <n v="0"/>
    <n v="890480123"/>
    <s v="UNIVERSIDAD DE CARTAGENA"/>
    <n v="5"/>
    <m/>
    <m/>
    <m/>
    <m/>
    <n v="2"/>
    <n v="7"/>
    <n v="2"/>
  </r>
  <r>
    <n v="27373"/>
    <s v="C"/>
    <n v="28297793"/>
    <x v="0"/>
    <n v="4"/>
    <n v="550025369"/>
    <d v="2021-02-05T00:00:00"/>
    <d v="2024-04-30T00:00:00"/>
    <n v="0"/>
    <n v="1"/>
    <n v="0"/>
    <n v="30"/>
    <n v="2"/>
    <n v="22490513"/>
    <n v="24960000"/>
    <n v="94259"/>
    <n v="3624"/>
    <n v="94259"/>
    <n v="0"/>
    <n v="0"/>
    <n v="0"/>
    <m/>
    <n v="0"/>
    <n v="0"/>
    <n v="0"/>
    <m/>
    <m/>
    <d v="2021-03-31T00:00:00"/>
    <n v="1"/>
    <s v="O"/>
    <n v="1"/>
    <n v="30"/>
    <n v="0"/>
    <m/>
    <m/>
    <m/>
    <m/>
    <m/>
    <m/>
    <n v="1"/>
    <n v="1"/>
    <m/>
    <m/>
    <n v="66886"/>
    <s v="CREDITOS DE CONSUMO"/>
    <n v="0"/>
    <n v="0"/>
    <n v="890480123"/>
    <s v="UNIVERSIDAD DE CARTAGENA"/>
    <n v="5"/>
    <m/>
    <m/>
    <m/>
    <m/>
    <n v="2"/>
    <n v="7"/>
    <n v="2"/>
  </r>
  <r>
    <n v="17572"/>
    <s v="C"/>
    <n v="28297793"/>
    <x v="0"/>
    <n v="4"/>
    <n v="550025396"/>
    <d v="2021-02-14T00:00:00"/>
    <d v="2024-04-30T00:00:00"/>
    <n v="0"/>
    <n v="1"/>
    <n v="0"/>
    <n v="30"/>
    <n v="2"/>
    <n v="22490513"/>
    <n v="24960000"/>
    <n v="60512"/>
    <n v="2326"/>
    <n v="60512"/>
    <n v="0"/>
    <n v="0"/>
    <n v="0"/>
    <m/>
    <n v="0"/>
    <n v="0"/>
    <n v="0"/>
    <m/>
    <m/>
    <d v="2021-03-31T00:00:00"/>
    <n v="1"/>
    <s v="O"/>
    <n v="1"/>
    <n v="30"/>
    <n v="0"/>
    <m/>
    <m/>
    <m/>
    <m/>
    <m/>
    <m/>
    <n v="1"/>
    <n v="1"/>
    <m/>
    <m/>
    <n v="42940"/>
    <s v="CREDITOS DE CONSUMO"/>
    <n v="0"/>
    <n v="0"/>
    <n v="890480123"/>
    <s v="UNIVERSIDAD DE CARTAGENA"/>
    <n v="5"/>
    <m/>
    <m/>
    <m/>
    <m/>
    <n v="2"/>
    <n v="7"/>
    <n v="2"/>
  </r>
  <r>
    <n v="17744"/>
    <s v="C"/>
    <n v="28297793"/>
    <x v="0"/>
    <n v="4"/>
    <n v="550025406"/>
    <d v="2021-02-16T00:00:00"/>
    <d v="2024-04-30T00:00:00"/>
    <n v="0"/>
    <n v="1"/>
    <n v="0"/>
    <n v="30"/>
    <n v="2"/>
    <n v="22490513"/>
    <n v="24960000"/>
    <n v="61103"/>
    <n v="2349"/>
    <n v="61103"/>
    <n v="0"/>
    <n v="0"/>
    <n v="0"/>
    <m/>
    <n v="0"/>
    <n v="0"/>
    <n v="0"/>
    <m/>
    <m/>
    <d v="2021-03-31T00:00:00"/>
    <n v="1"/>
    <s v="O"/>
    <n v="1"/>
    <n v="30"/>
    <n v="0"/>
    <m/>
    <m/>
    <m/>
    <m/>
    <m/>
    <m/>
    <n v="1"/>
    <n v="1"/>
    <m/>
    <m/>
    <n v="43359"/>
    <s v="CREDITOS DE CONSUMO"/>
    <n v="0"/>
    <n v="0"/>
    <n v="890480123"/>
    <s v="UNIVERSIDAD DE CARTAGENA"/>
    <n v="5"/>
    <m/>
    <m/>
    <m/>
    <m/>
    <n v="2"/>
    <n v="7"/>
    <n v="2"/>
  </r>
  <r>
    <n v="32637"/>
    <s v="C"/>
    <n v="28297793"/>
    <x v="0"/>
    <n v="4"/>
    <n v="550025560"/>
    <d v="2021-03-01T00:00:00"/>
    <d v="2024-04-30T00:00:00"/>
    <n v="0"/>
    <n v="1"/>
    <n v="0"/>
    <n v="30"/>
    <n v="2"/>
    <n v="22490513"/>
    <n v="24960000"/>
    <n v="112388"/>
    <n v="4321"/>
    <n v="112388"/>
    <n v="0"/>
    <n v="0"/>
    <n v="0"/>
    <m/>
    <n v="0"/>
    <n v="0"/>
    <n v="0"/>
    <m/>
    <m/>
    <d v="2021-03-31T00:00:00"/>
    <n v="1"/>
    <s v="O"/>
    <n v="1"/>
    <n v="30"/>
    <n v="0"/>
    <m/>
    <m/>
    <m/>
    <m/>
    <m/>
    <m/>
    <n v="1"/>
    <n v="1"/>
    <m/>
    <m/>
    <n v="79751"/>
    <s v="CREDITOS DE CONSUMO"/>
    <n v="0"/>
    <n v="0"/>
    <n v="890480123"/>
    <s v="UNIVERSIDAD DE CARTAGENA"/>
    <n v="5"/>
    <m/>
    <m/>
    <m/>
    <m/>
    <n v="2"/>
    <n v="7"/>
    <n v="2"/>
  </r>
  <r>
    <n v="10597"/>
    <s v="C"/>
    <n v="28297793"/>
    <x v="0"/>
    <n v="4"/>
    <n v="550025566"/>
    <d v="2021-03-03T00:00:00"/>
    <d v="2024-04-30T00:00:00"/>
    <n v="0"/>
    <n v="1"/>
    <n v="0"/>
    <n v="30"/>
    <n v="2"/>
    <n v="22490513"/>
    <n v="24960000"/>
    <n v="36491"/>
    <n v="1403"/>
    <n v="36491"/>
    <n v="0"/>
    <n v="0"/>
    <n v="0"/>
    <m/>
    <n v="0"/>
    <n v="0"/>
    <n v="0"/>
    <m/>
    <m/>
    <d v="2021-03-31T00:00:00"/>
    <n v="1"/>
    <s v="O"/>
    <n v="1"/>
    <n v="30"/>
    <n v="0"/>
    <m/>
    <m/>
    <m/>
    <m/>
    <m/>
    <m/>
    <n v="1"/>
    <n v="1"/>
    <m/>
    <m/>
    <n v="25894"/>
    <s v="CREDITOS DE CONSUMO"/>
    <n v="0"/>
    <n v="0"/>
    <n v="890480123"/>
    <s v="UNIVERSIDAD DE CARTAGENA"/>
    <n v="5"/>
    <m/>
    <m/>
    <m/>
    <m/>
    <n v="2"/>
    <n v="7"/>
    <n v="2"/>
  </r>
  <r>
    <n v="9110"/>
    <s v="C"/>
    <n v="28297793"/>
    <x v="0"/>
    <n v="4"/>
    <n v="550025645"/>
    <d v="2021-03-28T00:00:00"/>
    <d v="2024-04-30T00:00:00"/>
    <n v="0"/>
    <n v="1"/>
    <n v="0"/>
    <n v="30"/>
    <n v="2"/>
    <n v="22490513"/>
    <n v="24960000"/>
    <n v="31370"/>
    <n v="1206"/>
    <n v="31370"/>
    <n v="0"/>
    <n v="0"/>
    <n v="0"/>
    <m/>
    <n v="0"/>
    <n v="0"/>
    <n v="0"/>
    <m/>
    <m/>
    <d v="2021-03-31T00:00:00"/>
    <n v="1"/>
    <s v="O"/>
    <n v="1"/>
    <n v="30"/>
    <n v="0"/>
    <m/>
    <m/>
    <m/>
    <m/>
    <m/>
    <m/>
    <n v="1"/>
    <n v="1"/>
    <m/>
    <m/>
    <n v="22260"/>
    <s v="CREDITOS DE CONSUMO"/>
    <n v="0"/>
    <n v="0"/>
    <n v="890480123"/>
    <s v="UNIVERSIDAD DE CARTAGENA"/>
    <n v="5"/>
    <m/>
    <m/>
    <m/>
    <m/>
    <n v="2"/>
    <n v="7"/>
    <n v="2"/>
  </r>
  <r>
    <n v="1743"/>
    <s v="C"/>
    <n v="28297793"/>
    <x v="0"/>
    <n v="4"/>
    <n v="550025678"/>
    <d v="2021-03-31T00:00:00"/>
    <d v="2021-05-30T00:00:00"/>
    <n v="0"/>
    <n v="1"/>
    <n v="0"/>
    <n v="30"/>
    <n v="2"/>
    <n v="0"/>
    <n v="0"/>
    <n v="6000"/>
    <n v="6000"/>
    <n v="6000"/>
    <n v="0"/>
    <n v="0"/>
    <n v="0"/>
    <m/>
    <n v="0"/>
    <n v="0"/>
    <n v="0"/>
    <m/>
    <m/>
    <d v="2021-03-31T00:00:00"/>
    <n v="1"/>
    <s v="O"/>
    <n v="1"/>
    <n v="30"/>
    <n v="0"/>
    <m/>
    <m/>
    <m/>
    <m/>
    <m/>
    <m/>
    <n v="1"/>
    <n v="1"/>
    <m/>
    <m/>
    <n v="4257"/>
    <s v="CREDITOS DE CONSUMO"/>
    <n v="0"/>
    <n v="0"/>
    <n v="890480123"/>
    <s v="UNIVERSIDAD DE CARTAGENA"/>
    <n v="5"/>
    <m/>
    <m/>
    <m/>
    <m/>
    <n v="2"/>
    <n v="7"/>
    <n v="2"/>
  </r>
  <r>
    <n v="0"/>
    <s v="C"/>
    <n v="30560507"/>
    <x v="7"/>
    <n v="4"/>
    <n v="11802"/>
    <d v="2016-11-21T00:00:00"/>
    <d v="2023-11-21T00:00:00"/>
    <n v="39"/>
    <n v="1"/>
    <n v="50"/>
    <n v="30"/>
    <n v="2"/>
    <n v="17726461"/>
    <n v="19240000"/>
    <n v="10000000"/>
    <n v="208578"/>
    <n v="5418178"/>
    <n v="104219"/>
    <n v="0"/>
    <n v="0"/>
    <m/>
    <n v="54182"/>
    <n v="0"/>
    <n v="0"/>
    <m/>
    <m/>
    <d v="2021-03-05T00:00:00"/>
    <n v="1"/>
    <s v="O"/>
    <n v="1"/>
    <n v="30"/>
    <n v="129932"/>
    <m/>
    <m/>
    <m/>
    <m/>
    <m/>
    <m/>
    <n v="1"/>
    <n v="1"/>
    <m/>
    <m/>
    <n v="34045748"/>
    <s v="CREDITOS DE CONSUMO"/>
    <n v="0"/>
    <n v="0"/>
    <n v="890480123"/>
    <s v="UNIVERSIDAD DE CARTAGENA"/>
    <n v="5"/>
    <m/>
    <m/>
    <m/>
    <m/>
    <n v="1"/>
    <n v="7"/>
    <n v="2"/>
  </r>
  <r>
    <n v="0"/>
    <s v="C"/>
    <n v="30560507"/>
    <x v="7"/>
    <n v="4"/>
    <n v="18325"/>
    <d v="2021-03-31T00:00:00"/>
    <d v="2021-04-30T00:00:00"/>
    <n v="0"/>
    <n v="1"/>
    <n v="0"/>
    <n v="30"/>
    <n v="2"/>
    <n v="23318977"/>
    <n v="25980000"/>
    <n v="37176"/>
    <n v="37898"/>
    <n v="37176"/>
    <n v="0"/>
    <n v="0"/>
    <n v="0"/>
    <m/>
    <n v="372"/>
    <n v="0"/>
    <n v="0"/>
    <m/>
    <m/>
    <d v="2021-03-31T00:00:00"/>
    <n v="1"/>
    <s v="O"/>
    <n v="1"/>
    <n v="30"/>
    <n v="0"/>
    <m/>
    <m/>
    <m/>
    <m/>
    <m/>
    <m/>
    <n v="1"/>
    <n v="1"/>
    <m/>
    <m/>
    <n v="233600"/>
    <s v="CREDITOS DE CONSUMO"/>
    <n v="0"/>
    <n v="0"/>
    <n v="890480123"/>
    <s v="UNIVERSIDAD DE CARTAGENA"/>
    <n v="5"/>
    <m/>
    <m/>
    <m/>
    <m/>
    <n v="1"/>
    <n v="7"/>
    <n v="2"/>
  </r>
  <r>
    <n v="0"/>
    <s v="C"/>
    <n v="30560507"/>
    <x v="8"/>
    <n v="4"/>
    <n v="550025656"/>
    <d v="2021-03-31T00:00:00"/>
    <d v="2021-05-30T00:00:00"/>
    <n v="0"/>
    <n v="1"/>
    <n v="0"/>
    <n v="30"/>
    <n v="2"/>
    <n v="0"/>
    <n v="0"/>
    <n v="6000"/>
    <n v="6000"/>
    <n v="6000"/>
    <n v="0"/>
    <n v="0"/>
    <n v="0"/>
    <m/>
    <n v="60"/>
    <n v="0"/>
    <n v="0"/>
    <m/>
    <m/>
    <d v="2021-03-31T00:00:00"/>
    <n v="1"/>
    <s v="O"/>
    <n v="1"/>
    <n v="30"/>
    <n v="0"/>
    <m/>
    <m/>
    <m/>
    <m/>
    <m/>
    <m/>
    <n v="1"/>
    <n v="1"/>
    <m/>
    <m/>
    <n v="37702"/>
    <s v="CREDITOS DE CONSUMO"/>
    <n v="0"/>
    <n v="0"/>
    <m/>
    <m/>
    <n v="5"/>
    <m/>
    <m/>
    <m/>
    <m/>
    <n v="2"/>
    <n v="7"/>
    <n v="2"/>
  </r>
  <r>
    <n v="0"/>
    <s v="C"/>
    <n v="30561364"/>
    <x v="0"/>
    <n v="4"/>
    <n v="17279"/>
    <d v="2020-06-20T00:00:00"/>
    <d v="2022-06-30T00:00:00"/>
    <n v="0"/>
    <n v="1"/>
    <n v="9"/>
    <n v="30"/>
    <n v="2"/>
    <n v="12185828"/>
    <n v="12890000"/>
    <n v="2520000"/>
    <n v="118844"/>
    <n v="1645462"/>
    <n v="0"/>
    <n v="0"/>
    <n v="0"/>
    <m/>
    <n v="0"/>
    <n v="0"/>
    <n v="0"/>
    <m/>
    <m/>
    <d v="2021-03-30T00:00:00"/>
    <n v="1"/>
    <s v="O"/>
    <n v="1"/>
    <n v="30"/>
    <n v="0"/>
    <m/>
    <m/>
    <m/>
    <m/>
    <m/>
    <m/>
    <n v="1"/>
    <n v="1"/>
    <m/>
    <m/>
    <n v="51006300"/>
    <s v="CREDITOS DE CONSUMO"/>
    <n v="0"/>
    <n v="0"/>
    <n v="890480123"/>
    <s v="UNIVERSIDAD DE CARTAGENA"/>
    <n v="5"/>
    <m/>
    <m/>
    <m/>
    <m/>
    <n v="1"/>
    <n v="7"/>
    <n v="2"/>
  </r>
  <r>
    <n v="93284444"/>
    <s v="C"/>
    <n v="30648516"/>
    <x v="2"/>
    <n v="4"/>
    <n v="18152"/>
    <d v="2021-02-04T00:00:00"/>
    <d v="2028-02-04T00:00:00"/>
    <n v="26"/>
    <n v="1"/>
    <n v="0"/>
    <n v="30"/>
    <n v="2"/>
    <n v="9568969"/>
    <n v="10000000"/>
    <n v="97166570"/>
    <n v="1591523"/>
    <n v="96355677"/>
    <n v="665920"/>
    <n v="0"/>
    <n v="0"/>
    <m/>
    <n v="0"/>
    <n v="0"/>
    <n v="0"/>
    <m/>
    <m/>
    <d v="2021-03-15T00:00:00"/>
    <n v="9"/>
    <s v="O"/>
    <n v="1"/>
    <n v="30"/>
    <n v="5788"/>
    <m/>
    <m/>
    <m/>
    <m/>
    <m/>
    <m/>
    <n v="1"/>
    <n v="1"/>
    <m/>
    <m/>
    <n v="3071233"/>
    <s v="CREDITOS DE CONSUMO"/>
    <n v="0"/>
    <n v="0"/>
    <m/>
    <m/>
    <n v="5"/>
    <m/>
    <m/>
    <m/>
    <m/>
    <n v="1"/>
    <n v="7"/>
    <n v="2"/>
  </r>
  <r>
    <n v="0"/>
    <s v="C"/>
    <n v="30658275"/>
    <x v="0"/>
    <n v="4"/>
    <n v="17421"/>
    <d v="2020-07-31T00:00:00"/>
    <d v="2021-07-31T00:00:00"/>
    <n v="0"/>
    <n v="1"/>
    <n v="8"/>
    <n v="30"/>
    <n v="2"/>
    <n v="12185828"/>
    <n v="12890000"/>
    <n v="1850000"/>
    <n v="164531"/>
    <n v="556091"/>
    <n v="0"/>
    <n v="0"/>
    <n v="0"/>
    <m/>
    <n v="0"/>
    <n v="0"/>
    <n v="0"/>
    <m/>
    <m/>
    <d v="2021-03-30T00:00:00"/>
    <n v="1"/>
    <s v="O"/>
    <n v="1"/>
    <n v="30"/>
    <n v="0"/>
    <m/>
    <m/>
    <m/>
    <m/>
    <m/>
    <m/>
    <n v="1"/>
    <n v="1"/>
    <m/>
    <m/>
    <n v="5034555"/>
    <s v="CREDITOS DE CONSUMO"/>
    <n v="0"/>
    <n v="0"/>
    <n v="890480123"/>
    <s v="UNIVERSIDAD DE CARTAGENA"/>
    <n v="5"/>
    <m/>
    <m/>
    <m/>
    <m/>
    <n v="1"/>
    <n v="7"/>
    <n v="2"/>
  </r>
  <r>
    <n v="0"/>
    <s v="C"/>
    <n v="30760421"/>
    <x v="0"/>
    <n v="4"/>
    <n v="17876"/>
    <d v="2020-12-11T00:00:00"/>
    <d v="2022-12-30T00:00:00"/>
    <n v="0"/>
    <n v="1"/>
    <n v="3"/>
    <n v="30"/>
    <n v="2"/>
    <n v="15881442"/>
    <n v="17090000"/>
    <n v="2000000"/>
    <n v="97813"/>
    <n v="1782926"/>
    <n v="0"/>
    <n v="0"/>
    <n v="0"/>
    <m/>
    <n v="0"/>
    <n v="0"/>
    <n v="0"/>
    <m/>
    <m/>
    <d v="2021-03-30T00:00:00"/>
    <n v="1"/>
    <s v="O"/>
    <n v="1"/>
    <n v="30"/>
    <n v="0"/>
    <m/>
    <m/>
    <m/>
    <m/>
    <m/>
    <m/>
    <n v="1"/>
    <n v="1"/>
    <m/>
    <m/>
    <n v="2396325"/>
    <s v="CREDITOS DE CONSUMO"/>
    <n v="0"/>
    <n v="0"/>
    <n v="890480123"/>
    <s v="UNIVERSIDAD DE CARTAGENA"/>
    <n v="5"/>
    <m/>
    <m/>
    <m/>
    <m/>
    <n v="1"/>
    <n v="7"/>
    <n v="2"/>
  </r>
  <r>
    <n v="277836"/>
    <s v="C"/>
    <n v="30763233"/>
    <x v="0"/>
    <n v="4"/>
    <n v="15312"/>
    <d v="2020-10-29T00:00:00"/>
    <d v="2022-06-30T00:00:00"/>
    <n v="0"/>
    <n v="1"/>
    <n v="5"/>
    <n v="30"/>
    <n v="2"/>
    <n v="9752084"/>
    <n v="10200000"/>
    <n v="695661"/>
    <n v="37827"/>
    <n v="532094"/>
    <n v="0"/>
    <n v="0"/>
    <n v="0"/>
    <m/>
    <n v="0"/>
    <n v="0"/>
    <n v="0"/>
    <m/>
    <m/>
    <d v="2021-03-30T00:00:00"/>
    <n v="1"/>
    <s v="O"/>
    <n v="1"/>
    <n v="30"/>
    <n v="0"/>
    <m/>
    <m/>
    <m/>
    <m/>
    <m/>
    <m/>
    <n v="1"/>
    <n v="1"/>
    <m/>
    <m/>
    <n v="254258"/>
    <s v="CREDITOS DE CONSUMO"/>
    <n v="0"/>
    <n v="0"/>
    <n v="890480123"/>
    <s v="UNIVERSIDAD DE CARTAGENA"/>
    <n v="3"/>
    <n v="6"/>
    <d v="2020-04-08T00:00:00"/>
    <s v="A"/>
    <n v="4"/>
    <n v="1"/>
    <n v="7"/>
    <n v="1"/>
  </r>
  <r>
    <n v="1136626"/>
    <s v="C"/>
    <n v="30763233"/>
    <x v="0"/>
    <n v="4"/>
    <n v="16154"/>
    <d v="2020-10-29T00:00:00"/>
    <d v="2023-04-20T00:00:00"/>
    <n v="0"/>
    <n v="1"/>
    <n v="5"/>
    <n v="30"/>
    <n v="2"/>
    <n v="12185828"/>
    <n v="12890000"/>
    <n v="2589377"/>
    <n v="103530"/>
    <n v="2176791"/>
    <n v="0"/>
    <n v="0"/>
    <n v="0"/>
    <m/>
    <n v="0"/>
    <n v="0"/>
    <n v="0"/>
    <m/>
    <m/>
    <d v="2021-03-30T00:00:00"/>
    <n v="1"/>
    <s v="O"/>
    <n v="1"/>
    <n v="30"/>
    <n v="0"/>
    <m/>
    <m/>
    <m/>
    <m/>
    <m/>
    <m/>
    <n v="1"/>
    <n v="1"/>
    <m/>
    <m/>
    <n v="1040165"/>
    <s v="CREDITOS DE CONSUMO"/>
    <n v="0"/>
    <n v="0"/>
    <n v="890480123"/>
    <s v="UNIVERSIDAD DE CARTAGENA"/>
    <n v="3"/>
    <n v="6"/>
    <d v="2020-04-08T00:00:00"/>
    <s v="A"/>
    <n v="4"/>
    <n v="1"/>
    <n v="7"/>
    <n v="1"/>
  </r>
  <r>
    <n v="9484501"/>
    <s v="C"/>
    <n v="30763233"/>
    <x v="0"/>
    <n v="4"/>
    <n v="18033"/>
    <d v="2020-12-31T00:00:00"/>
    <d v="2026-08-31T00:00:00"/>
    <n v="0"/>
    <n v="1"/>
    <n v="3"/>
    <n v="30"/>
    <n v="2"/>
    <n v="16011168"/>
    <n v="17240000"/>
    <n v="18682988"/>
    <n v="419693"/>
    <n v="18164091"/>
    <n v="0"/>
    <n v="0"/>
    <n v="0"/>
    <m/>
    <n v="0"/>
    <n v="0"/>
    <n v="0"/>
    <m/>
    <m/>
    <d v="2021-03-30T00:00:00"/>
    <n v="1"/>
    <s v="O"/>
    <n v="1"/>
    <n v="30"/>
    <n v="0"/>
    <m/>
    <m/>
    <m/>
    <m/>
    <m/>
    <m/>
    <n v="1"/>
    <n v="1"/>
    <m/>
    <m/>
    <n v="8679590"/>
    <s v="CREDITOS DE CONSUMO"/>
    <n v="0"/>
    <n v="0"/>
    <n v="890480123"/>
    <s v="UNIVERSIDAD DE CARTAGENA"/>
    <n v="5"/>
    <m/>
    <m/>
    <m/>
    <m/>
    <n v="1"/>
    <n v="7"/>
    <n v="2"/>
  </r>
  <r>
    <n v="994500"/>
    <s v="C"/>
    <n v="30763233"/>
    <x v="0"/>
    <n v="4"/>
    <n v="18034"/>
    <d v="2020-12-31T00:00:00"/>
    <d v="2021-12-31T00:00:00"/>
    <n v="0"/>
    <n v="1"/>
    <n v="3"/>
    <n v="30"/>
    <n v="2"/>
    <n v="15881442"/>
    <n v="17090000"/>
    <n v="2491542"/>
    <n v="225920"/>
    <n v="1904600"/>
    <n v="0"/>
    <n v="0"/>
    <n v="0"/>
    <m/>
    <n v="0"/>
    <n v="0"/>
    <n v="0"/>
    <m/>
    <m/>
    <d v="2021-03-30T00:00:00"/>
    <n v="1"/>
    <s v="O"/>
    <n v="1"/>
    <n v="30"/>
    <n v="0"/>
    <m/>
    <m/>
    <m/>
    <m/>
    <m/>
    <m/>
    <n v="1"/>
    <n v="1"/>
    <m/>
    <m/>
    <n v="910100"/>
    <s v="CREDITOS DE CONSUMO"/>
    <n v="0"/>
    <n v="0"/>
    <n v="890480123"/>
    <s v="UNIVERSIDAD DE CARTAGENA"/>
    <n v="5"/>
    <m/>
    <m/>
    <m/>
    <m/>
    <n v="1"/>
    <n v="7"/>
    <n v="2"/>
  </r>
  <r>
    <n v="2046953"/>
    <s v="C"/>
    <n v="30767283"/>
    <x v="0"/>
    <n v="4"/>
    <n v="15344"/>
    <d v="2019-03-01T00:00:00"/>
    <d v="2023-04-30T00:00:00"/>
    <n v="0"/>
    <n v="1"/>
    <n v="23"/>
    <n v="30"/>
    <n v="2"/>
    <n v="9752084"/>
    <n v="10200000"/>
    <n v="9055955"/>
    <n v="228606"/>
    <n v="5152834"/>
    <n v="0"/>
    <n v="0"/>
    <n v="0"/>
    <m/>
    <n v="0"/>
    <n v="0"/>
    <n v="0"/>
    <m/>
    <m/>
    <d v="2021-03-30T00:00:00"/>
    <n v="1"/>
    <s v="O"/>
    <n v="1"/>
    <n v="30"/>
    <n v="0"/>
    <m/>
    <m/>
    <m/>
    <m/>
    <m/>
    <m/>
    <n v="1"/>
    <n v="1"/>
    <m/>
    <m/>
    <n v="3105881"/>
    <s v="CREDITOS DE CONSUMO"/>
    <n v="0"/>
    <n v="0"/>
    <n v="890480123"/>
    <s v="UNIVERSIDAD DE CARTAGENA"/>
    <n v="5"/>
    <m/>
    <m/>
    <m/>
    <m/>
    <n v="1"/>
    <n v="7"/>
    <n v="2"/>
  </r>
  <r>
    <n v="520420"/>
    <s v="C"/>
    <n v="30767283"/>
    <x v="0"/>
    <n v="4"/>
    <n v="17423"/>
    <d v="2020-07-31T00:00:00"/>
    <d v="2022-07-31T00:00:00"/>
    <n v="0"/>
    <n v="1"/>
    <n v="8"/>
    <n v="30"/>
    <n v="2"/>
    <n v="12185828"/>
    <n v="12890000"/>
    <n v="1890000"/>
    <n v="89133"/>
    <n v="1310063"/>
    <n v="0"/>
    <n v="0"/>
    <n v="0"/>
    <m/>
    <n v="0"/>
    <n v="0"/>
    <n v="0"/>
    <m/>
    <m/>
    <d v="2021-03-30T00:00:00"/>
    <n v="1"/>
    <s v="O"/>
    <n v="1"/>
    <n v="30"/>
    <n v="0"/>
    <m/>
    <m/>
    <m/>
    <m/>
    <m/>
    <m/>
    <n v="1"/>
    <n v="1"/>
    <m/>
    <m/>
    <n v="789643"/>
    <s v="CREDITOS DE CONSUMO"/>
    <n v="0"/>
    <n v="0"/>
    <n v="890480123"/>
    <s v="UNIVERSIDAD DE CARTAGENA"/>
    <n v="5"/>
    <m/>
    <m/>
    <m/>
    <m/>
    <n v="1"/>
    <n v="7"/>
    <n v="2"/>
  </r>
  <r>
    <n v="1763401"/>
    <s v="C"/>
    <n v="30767283"/>
    <x v="0"/>
    <n v="4"/>
    <n v="17953"/>
    <d v="2020-12-30T00:00:00"/>
    <d v="2024-06-30T00:00:00"/>
    <n v="0"/>
    <n v="1"/>
    <n v="3"/>
    <n v="30"/>
    <n v="2"/>
    <n v="16011168"/>
    <n v="17240000"/>
    <n v="4695000"/>
    <n v="146743"/>
    <n v="4439044"/>
    <n v="0"/>
    <n v="0"/>
    <n v="0"/>
    <m/>
    <n v="0"/>
    <n v="0"/>
    <n v="0"/>
    <m/>
    <m/>
    <d v="2021-03-30T00:00:00"/>
    <n v="1"/>
    <s v="O"/>
    <n v="1"/>
    <n v="30"/>
    <n v="0"/>
    <m/>
    <m/>
    <m/>
    <m/>
    <m/>
    <m/>
    <n v="1"/>
    <n v="1"/>
    <m/>
    <m/>
    <n v="2675643"/>
    <s v="CREDITOS DE CONSUMO"/>
    <n v="0"/>
    <n v="0"/>
    <n v="890480123"/>
    <s v="UNIVERSIDAD DE CARTAGENA"/>
    <n v="5"/>
    <m/>
    <m/>
    <m/>
    <m/>
    <n v="1"/>
    <n v="7"/>
    <n v="2"/>
  </r>
  <r>
    <n v="79717"/>
    <s v="C"/>
    <n v="30767283"/>
    <x v="0"/>
    <n v="4"/>
    <n v="550010722"/>
    <d v="2020-10-29T00:00:00"/>
    <d v="2023-08-30T00:00:00"/>
    <n v="0"/>
    <n v="1"/>
    <n v="0"/>
    <n v="30"/>
    <n v="2"/>
    <n v="22490513"/>
    <n v="24960000"/>
    <n v="226017"/>
    <n v="9049"/>
    <n v="200674"/>
    <n v="0"/>
    <n v="0"/>
    <n v="0"/>
    <m/>
    <n v="0"/>
    <n v="0"/>
    <n v="0"/>
    <m/>
    <m/>
    <d v="2021-03-30T00:00:00"/>
    <n v="1"/>
    <s v="O"/>
    <n v="1"/>
    <n v="30"/>
    <n v="0"/>
    <m/>
    <m/>
    <m/>
    <m/>
    <m/>
    <m/>
    <n v="1"/>
    <n v="1"/>
    <m/>
    <m/>
    <n v="120957"/>
    <s v="CREDITOS DE CONSUMO"/>
    <n v="0"/>
    <n v="0"/>
    <n v="890480123"/>
    <s v="UNIVERSIDAD DE CARTAGENA"/>
    <n v="5"/>
    <m/>
    <m/>
    <m/>
    <m/>
    <n v="2"/>
    <n v="7"/>
    <n v="1"/>
  </r>
  <r>
    <n v="78433"/>
    <s v="C"/>
    <n v="30767283"/>
    <x v="0"/>
    <n v="4"/>
    <n v="550010723"/>
    <d v="2020-10-29T00:00:00"/>
    <d v="2023-08-30T00:00:00"/>
    <n v="0"/>
    <n v="1"/>
    <n v="0"/>
    <n v="30"/>
    <n v="2"/>
    <n v="22490513"/>
    <n v="24960000"/>
    <n v="222000"/>
    <n v="8888"/>
    <n v="197440"/>
    <n v="0"/>
    <n v="0"/>
    <n v="0"/>
    <m/>
    <n v="0"/>
    <n v="0"/>
    <n v="0"/>
    <m/>
    <m/>
    <d v="2021-03-30T00:00:00"/>
    <n v="1"/>
    <s v="O"/>
    <n v="1"/>
    <n v="30"/>
    <n v="0"/>
    <m/>
    <m/>
    <m/>
    <m/>
    <m/>
    <m/>
    <n v="1"/>
    <n v="1"/>
    <m/>
    <m/>
    <n v="119007"/>
    <s v="CREDITOS DE CONSUMO"/>
    <n v="0"/>
    <n v="0"/>
    <n v="890480123"/>
    <s v="UNIVERSIDAD DE CARTAGENA"/>
    <n v="5"/>
    <m/>
    <m/>
    <m/>
    <m/>
    <n v="2"/>
    <n v="7"/>
    <n v="1"/>
  </r>
  <r>
    <n v="34229"/>
    <s v="C"/>
    <n v="30767283"/>
    <x v="0"/>
    <n v="4"/>
    <n v="550011097"/>
    <d v="2020-10-29T00:00:00"/>
    <d v="2023-09-30T00:00:00"/>
    <n v="0"/>
    <n v="1"/>
    <n v="0"/>
    <n v="30"/>
    <n v="2"/>
    <n v="22490513"/>
    <n v="24960000"/>
    <n v="96438"/>
    <n v="3782"/>
    <n v="86164"/>
    <n v="0"/>
    <n v="0"/>
    <n v="0"/>
    <m/>
    <n v="0"/>
    <n v="0"/>
    <n v="0"/>
    <m/>
    <m/>
    <d v="2021-03-30T00:00:00"/>
    <n v="1"/>
    <s v="O"/>
    <n v="1"/>
    <n v="30"/>
    <n v="0"/>
    <m/>
    <m/>
    <m/>
    <m/>
    <m/>
    <m/>
    <n v="1"/>
    <n v="1"/>
    <m/>
    <m/>
    <n v="51935"/>
    <s v="CREDITOS DE CONSUMO"/>
    <n v="0"/>
    <n v="0"/>
    <n v="890480123"/>
    <s v="UNIVERSIDAD DE CARTAGENA"/>
    <n v="5"/>
    <m/>
    <m/>
    <m/>
    <m/>
    <n v="2"/>
    <n v="7"/>
    <n v="1"/>
  </r>
  <r>
    <n v="41029"/>
    <s v="C"/>
    <n v="30767283"/>
    <x v="0"/>
    <n v="4"/>
    <n v="550011495"/>
    <d v="2020-10-29T00:00:00"/>
    <d v="2023-09-30T00:00:00"/>
    <n v="0"/>
    <n v="1"/>
    <n v="0"/>
    <n v="30"/>
    <n v="2"/>
    <n v="22490513"/>
    <n v="24960000"/>
    <n v="115579"/>
    <n v="4533"/>
    <n v="103284"/>
    <n v="0"/>
    <n v="0"/>
    <n v="0"/>
    <m/>
    <n v="0"/>
    <n v="0"/>
    <n v="0"/>
    <m/>
    <m/>
    <d v="2021-03-30T00:00:00"/>
    <n v="1"/>
    <s v="O"/>
    <n v="1"/>
    <n v="30"/>
    <n v="0"/>
    <m/>
    <m/>
    <m/>
    <m/>
    <m/>
    <m/>
    <n v="1"/>
    <n v="1"/>
    <m/>
    <m/>
    <n v="62255"/>
    <s v="CREDITOS DE CONSUMO"/>
    <n v="0"/>
    <n v="0"/>
    <n v="890480123"/>
    <s v="UNIVERSIDAD DE CARTAGENA"/>
    <n v="5"/>
    <m/>
    <m/>
    <m/>
    <m/>
    <n v="2"/>
    <n v="7"/>
    <n v="1"/>
  </r>
  <r>
    <n v="30670"/>
    <s v="C"/>
    <n v="30767283"/>
    <x v="0"/>
    <n v="4"/>
    <n v="550011715"/>
    <d v="2020-10-29T00:00:00"/>
    <d v="2023-09-30T00:00:00"/>
    <n v="0"/>
    <n v="1"/>
    <n v="0"/>
    <n v="30"/>
    <n v="2"/>
    <n v="22490513"/>
    <n v="24960000"/>
    <n v="86395"/>
    <n v="3388"/>
    <n v="77205"/>
    <n v="0"/>
    <n v="0"/>
    <n v="0"/>
    <m/>
    <n v="0"/>
    <n v="0"/>
    <n v="0"/>
    <m/>
    <m/>
    <d v="2021-03-30T00:00:00"/>
    <n v="1"/>
    <s v="O"/>
    <n v="1"/>
    <n v="30"/>
    <n v="0"/>
    <m/>
    <m/>
    <m/>
    <m/>
    <m/>
    <m/>
    <n v="1"/>
    <n v="1"/>
    <m/>
    <m/>
    <n v="46535"/>
    <s v="CREDITOS DE CONSUMO"/>
    <n v="0"/>
    <n v="0"/>
    <n v="890480123"/>
    <s v="UNIVERSIDAD DE CARTAGENA"/>
    <n v="5"/>
    <m/>
    <m/>
    <m/>
    <m/>
    <n v="2"/>
    <n v="7"/>
    <n v="1"/>
  </r>
  <r>
    <n v="9410"/>
    <s v="C"/>
    <n v="30767283"/>
    <x v="0"/>
    <n v="4"/>
    <n v="550011754"/>
    <d v="2020-10-29T00:00:00"/>
    <d v="2023-08-30T00:00:00"/>
    <n v="0"/>
    <n v="1"/>
    <n v="0"/>
    <n v="30"/>
    <n v="2"/>
    <n v="22490513"/>
    <n v="24960000"/>
    <n v="26631"/>
    <n v="1066"/>
    <n v="23688"/>
    <n v="0"/>
    <n v="0"/>
    <n v="0"/>
    <m/>
    <n v="0"/>
    <n v="0"/>
    <n v="0"/>
    <m/>
    <m/>
    <d v="2021-03-30T00:00:00"/>
    <n v="1"/>
    <s v="O"/>
    <n v="1"/>
    <n v="30"/>
    <n v="0"/>
    <m/>
    <m/>
    <m/>
    <m/>
    <m/>
    <m/>
    <n v="1"/>
    <n v="1"/>
    <m/>
    <m/>
    <n v="14278"/>
    <s v="CREDITOS DE CONSUMO"/>
    <n v="0"/>
    <n v="0"/>
    <n v="890480123"/>
    <s v="UNIVERSIDAD DE CARTAGENA"/>
    <n v="5"/>
    <m/>
    <m/>
    <m/>
    <m/>
    <n v="2"/>
    <n v="7"/>
    <n v="1"/>
  </r>
  <r>
    <n v="3856"/>
    <s v="C"/>
    <n v="30767283"/>
    <x v="0"/>
    <n v="4"/>
    <n v="550012570"/>
    <d v="2020-10-29T00:00:00"/>
    <d v="2023-09-30T00:00:00"/>
    <n v="0"/>
    <n v="1"/>
    <n v="0"/>
    <n v="30"/>
    <n v="2"/>
    <n v="22490513"/>
    <n v="24960000"/>
    <n v="11394"/>
    <n v="447"/>
    <n v="9706"/>
    <n v="0"/>
    <n v="0"/>
    <n v="0"/>
    <m/>
    <n v="0"/>
    <n v="0"/>
    <n v="0"/>
    <m/>
    <m/>
    <d v="2021-03-30T00:00:00"/>
    <n v="1"/>
    <s v="O"/>
    <n v="1"/>
    <n v="30"/>
    <n v="0"/>
    <m/>
    <m/>
    <m/>
    <m/>
    <m/>
    <m/>
    <n v="1"/>
    <n v="1"/>
    <m/>
    <m/>
    <n v="5850"/>
    <s v="CREDITOS DE CONSUMO"/>
    <n v="0"/>
    <n v="0"/>
    <n v="890480123"/>
    <s v="UNIVERSIDAD DE CARTAGENA"/>
    <n v="5"/>
    <m/>
    <m/>
    <m/>
    <m/>
    <n v="2"/>
    <n v="7"/>
    <n v="1"/>
  </r>
  <r>
    <n v="33112"/>
    <s v="C"/>
    <n v="30767283"/>
    <x v="0"/>
    <n v="4"/>
    <n v="550012578"/>
    <d v="2020-10-29T00:00:00"/>
    <d v="2023-09-30T00:00:00"/>
    <n v="0"/>
    <n v="1"/>
    <n v="0"/>
    <n v="30"/>
    <n v="2"/>
    <n v="22490513"/>
    <n v="24960000"/>
    <n v="93274"/>
    <n v="3658"/>
    <n v="83353"/>
    <n v="0"/>
    <n v="0"/>
    <n v="0"/>
    <m/>
    <n v="0"/>
    <n v="0"/>
    <n v="0"/>
    <m/>
    <m/>
    <d v="2021-03-30T00:00:00"/>
    <n v="1"/>
    <s v="O"/>
    <n v="1"/>
    <n v="30"/>
    <n v="0"/>
    <m/>
    <m/>
    <m/>
    <m/>
    <m/>
    <m/>
    <n v="1"/>
    <n v="1"/>
    <m/>
    <m/>
    <n v="50241"/>
    <s v="CREDITOS DE CONSUMO"/>
    <n v="0"/>
    <n v="0"/>
    <n v="890480123"/>
    <s v="UNIVERSIDAD DE CARTAGENA"/>
    <n v="5"/>
    <m/>
    <m/>
    <m/>
    <m/>
    <n v="2"/>
    <n v="7"/>
    <n v="1"/>
  </r>
  <r>
    <n v="18117"/>
    <s v="C"/>
    <n v="30767283"/>
    <x v="0"/>
    <n v="4"/>
    <n v="550012648"/>
    <d v="2020-10-29T00:00:00"/>
    <d v="2023-08-30T00:00:00"/>
    <n v="0"/>
    <n v="1"/>
    <n v="0"/>
    <n v="30"/>
    <n v="2"/>
    <n v="22490513"/>
    <n v="24960000"/>
    <n v="51283"/>
    <n v="2053"/>
    <n v="45606"/>
    <n v="0"/>
    <n v="0"/>
    <n v="0"/>
    <m/>
    <n v="0"/>
    <n v="0"/>
    <n v="0"/>
    <m/>
    <m/>
    <d v="2021-03-30T00:00:00"/>
    <n v="1"/>
    <s v="O"/>
    <n v="1"/>
    <n v="30"/>
    <n v="0"/>
    <m/>
    <m/>
    <m/>
    <m/>
    <m/>
    <m/>
    <n v="1"/>
    <n v="1"/>
    <m/>
    <m/>
    <n v="27489"/>
    <s v="CREDITOS DE CONSUMO"/>
    <n v="0"/>
    <n v="0"/>
    <n v="890480123"/>
    <s v="UNIVERSIDAD DE CARTAGENA"/>
    <n v="5"/>
    <m/>
    <m/>
    <m/>
    <m/>
    <n v="2"/>
    <n v="7"/>
    <n v="1"/>
  </r>
  <r>
    <n v="3325"/>
    <s v="C"/>
    <n v="30767283"/>
    <x v="0"/>
    <n v="4"/>
    <n v="550012800"/>
    <d v="2020-10-29T00:00:00"/>
    <d v="2023-08-30T00:00:00"/>
    <n v="0"/>
    <n v="1"/>
    <n v="0"/>
    <n v="30"/>
    <n v="2"/>
    <n v="22490513"/>
    <n v="24960000"/>
    <n v="9868"/>
    <n v="395"/>
    <n v="8371"/>
    <n v="0"/>
    <n v="0"/>
    <n v="0"/>
    <m/>
    <n v="0"/>
    <n v="0"/>
    <n v="0"/>
    <m/>
    <m/>
    <d v="2021-03-30T00:00:00"/>
    <n v="1"/>
    <s v="O"/>
    <n v="1"/>
    <n v="30"/>
    <n v="0"/>
    <m/>
    <m/>
    <m/>
    <m/>
    <m/>
    <m/>
    <n v="1"/>
    <n v="1"/>
    <m/>
    <m/>
    <n v="5046"/>
    <s v="CREDITOS DE CONSUMO"/>
    <n v="0"/>
    <n v="0"/>
    <n v="890480123"/>
    <s v="UNIVERSIDAD DE CARTAGENA"/>
    <n v="5"/>
    <m/>
    <m/>
    <m/>
    <m/>
    <n v="2"/>
    <n v="7"/>
    <n v="1"/>
  </r>
  <r>
    <n v="5387"/>
    <s v="C"/>
    <n v="30767283"/>
    <x v="0"/>
    <n v="4"/>
    <n v="550013014"/>
    <d v="2020-10-29T00:00:00"/>
    <d v="2023-09-30T00:00:00"/>
    <n v="0"/>
    <n v="1"/>
    <n v="0"/>
    <n v="30"/>
    <n v="2"/>
    <n v="22490513"/>
    <n v="24960000"/>
    <n v="15906"/>
    <n v="624"/>
    <n v="13561"/>
    <n v="0"/>
    <n v="0"/>
    <n v="0"/>
    <m/>
    <n v="0"/>
    <n v="0"/>
    <n v="0"/>
    <m/>
    <m/>
    <d v="2021-03-30T00:00:00"/>
    <n v="1"/>
    <s v="O"/>
    <n v="1"/>
    <n v="30"/>
    <n v="0"/>
    <m/>
    <m/>
    <m/>
    <m/>
    <m/>
    <m/>
    <n v="1"/>
    <n v="1"/>
    <m/>
    <m/>
    <n v="8174"/>
    <s v="CREDITOS DE CONSUMO"/>
    <n v="0"/>
    <n v="0"/>
    <n v="890480123"/>
    <s v="UNIVERSIDAD DE CARTAGENA"/>
    <n v="5"/>
    <m/>
    <m/>
    <m/>
    <m/>
    <n v="2"/>
    <n v="7"/>
    <n v="1"/>
  </r>
  <r>
    <n v="11258"/>
    <s v="C"/>
    <n v="30767283"/>
    <x v="0"/>
    <n v="4"/>
    <n v="550013657"/>
    <d v="2017-01-22T00:00:00"/>
    <d v="2024-04-30T00:00:00"/>
    <n v="0"/>
    <n v="1"/>
    <n v="0"/>
    <n v="30"/>
    <n v="2"/>
    <n v="22490513"/>
    <n v="24960000"/>
    <n v="28339"/>
    <n v="1089"/>
    <n v="28339"/>
    <n v="0"/>
    <n v="0"/>
    <n v="0"/>
    <m/>
    <n v="0"/>
    <n v="0"/>
    <n v="0"/>
    <m/>
    <m/>
    <d v="2021-03-31T00:00:00"/>
    <n v="1"/>
    <s v="O"/>
    <n v="1"/>
    <n v="30"/>
    <n v="0"/>
    <m/>
    <m/>
    <m/>
    <m/>
    <m/>
    <m/>
    <n v="1"/>
    <n v="1"/>
    <m/>
    <m/>
    <n v="17081"/>
    <s v="CREDITOS DE CONSUMO"/>
    <n v="0"/>
    <n v="0"/>
    <n v="890480123"/>
    <s v="UNIVERSIDAD DE CARTAGENA"/>
    <n v="5"/>
    <m/>
    <m/>
    <m/>
    <m/>
    <n v="2"/>
    <n v="7"/>
    <n v="2"/>
  </r>
  <r>
    <n v="10608"/>
    <s v="C"/>
    <n v="30767283"/>
    <x v="0"/>
    <n v="4"/>
    <n v="550015198"/>
    <d v="2020-10-29T00:00:00"/>
    <d v="2023-09-30T00:00:00"/>
    <n v="0"/>
    <n v="1"/>
    <n v="0"/>
    <n v="30"/>
    <n v="2"/>
    <n v="22490513"/>
    <n v="24960000"/>
    <n v="29880"/>
    <n v="1172"/>
    <n v="26704"/>
    <n v="0"/>
    <n v="0"/>
    <n v="0"/>
    <m/>
    <n v="0"/>
    <n v="0"/>
    <n v="0"/>
    <m/>
    <m/>
    <d v="2021-03-30T00:00:00"/>
    <n v="1"/>
    <s v="O"/>
    <n v="1"/>
    <n v="30"/>
    <n v="0"/>
    <m/>
    <m/>
    <m/>
    <m/>
    <m/>
    <m/>
    <n v="1"/>
    <n v="1"/>
    <m/>
    <m/>
    <n v="16096"/>
    <s v="CREDITOS DE CONSUMO"/>
    <n v="0"/>
    <n v="0"/>
    <n v="890480123"/>
    <s v="UNIVERSIDAD DE CARTAGENA"/>
    <n v="5"/>
    <m/>
    <m/>
    <m/>
    <m/>
    <n v="2"/>
    <n v="7"/>
    <n v="1"/>
  </r>
  <r>
    <n v="19142"/>
    <s v="C"/>
    <n v="30767283"/>
    <x v="0"/>
    <n v="4"/>
    <n v="550016442"/>
    <d v="2020-10-29T00:00:00"/>
    <d v="2023-09-30T00:00:00"/>
    <n v="0"/>
    <n v="1"/>
    <n v="0"/>
    <n v="30"/>
    <n v="2"/>
    <n v="22490513"/>
    <n v="24960000"/>
    <n v="53916"/>
    <n v="2114"/>
    <n v="48187"/>
    <n v="0"/>
    <n v="0"/>
    <n v="0"/>
    <m/>
    <n v="0"/>
    <n v="0"/>
    <n v="0"/>
    <m/>
    <m/>
    <d v="2021-03-30T00:00:00"/>
    <n v="1"/>
    <s v="O"/>
    <n v="1"/>
    <n v="30"/>
    <n v="0"/>
    <m/>
    <m/>
    <m/>
    <m/>
    <m/>
    <m/>
    <n v="1"/>
    <n v="1"/>
    <m/>
    <m/>
    <n v="29045"/>
    <s v="CREDITOS DE CONSUMO"/>
    <n v="0"/>
    <n v="0"/>
    <n v="890480123"/>
    <s v="UNIVERSIDAD DE CARTAGENA"/>
    <n v="5"/>
    <m/>
    <m/>
    <m/>
    <m/>
    <n v="2"/>
    <n v="7"/>
    <n v="1"/>
  </r>
  <r>
    <n v="2313"/>
    <s v="C"/>
    <n v="30767283"/>
    <x v="0"/>
    <n v="4"/>
    <n v="550016546"/>
    <d v="2020-10-29T00:00:00"/>
    <d v="2023-08-30T00:00:00"/>
    <n v="0"/>
    <n v="1"/>
    <n v="0"/>
    <n v="30"/>
    <n v="2"/>
    <n v="22490513"/>
    <n v="24960000"/>
    <n v="6854"/>
    <n v="274"/>
    <n v="5823"/>
    <n v="0"/>
    <n v="0"/>
    <n v="0"/>
    <m/>
    <n v="0"/>
    <n v="0"/>
    <n v="0"/>
    <m/>
    <m/>
    <d v="2021-03-30T00:00:00"/>
    <n v="1"/>
    <s v="O"/>
    <n v="1"/>
    <n v="30"/>
    <n v="0"/>
    <m/>
    <m/>
    <m/>
    <m/>
    <m/>
    <m/>
    <n v="1"/>
    <n v="1"/>
    <m/>
    <m/>
    <n v="3510"/>
    <s v="CREDITOS DE CONSUMO"/>
    <n v="0"/>
    <n v="0"/>
    <n v="890480123"/>
    <s v="UNIVERSIDAD DE CARTAGENA"/>
    <n v="5"/>
    <m/>
    <m/>
    <m/>
    <m/>
    <n v="2"/>
    <n v="7"/>
    <n v="1"/>
  </r>
  <r>
    <n v="3348"/>
    <s v="C"/>
    <n v="30767283"/>
    <x v="0"/>
    <n v="4"/>
    <n v="550016841"/>
    <d v="2020-10-29T00:00:00"/>
    <d v="2023-08-30T00:00:00"/>
    <n v="0"/>
    <n v="1"/>
    <n v="0"/>
    <n v="30"/>
    <n v="2"/>
    <n v="22490513"/>
    <n v="24960000"/>
    <n v="9940"/>
    <n v="398"/>
    <n v="8427"/>
    <n v="0"/>
    <n v="0"/>
    <n v="0"/>
    <m/>
    <n v="0"/>
    <n v="0"/>
    <n v="0"/>
    <m/>
    <m/>
    <d v="2021-03-30T00:00:00"/>
    <n v="1"/>
    <s v="O"/>
    <n v="1"/>
    <n v="30"/>
    <n v="0"/>
    <m/>
    <m/>
    <m/>
    <m/>
    <m/>
    <m/>
    <n v="1"/>
    <n v="1"/>
    <m/>
    <m/>
    <n v="5079"/>
    <s v="CREDITOS DE CONSUMO"/>
    <n v="0"/>
    <n v="0"/>
    <n v="890480123"/>
    <s v="UNIVERSIDAD DE CARTAGENA"/>
    <n v="5"/>
    <m/>
    <m/>
    <m/>
    <m/>
    <n v="2"/>
    <n v="7"/>
    <n v="1"/>
  </r>
  <r>
    <n v="3297"/>
    <s v="C"/>
    <n v="30767283"/>
    <x v="0"/>
    <n v="4"/>
    <n v="550016862"/>
    <d v="2020-10-29T00:00:00"/>
    <d v="2023-09-30T00:00:00"/>
    <n v="0"/>
    <n v="1"/>
    <n v="0"/>
    <n v="30"/>
    <n v="2"/>
    <n v="22490513"/>
    <n v="24960000"/>
    <n v="9754"/>
    <n v="383"/>
    <n v="8299"/>
    <n v="0"/>
    <n v="0"/>
    <n v="0"/>
    <m/>
    <n v="0"/>
    <n v="0"/>
    <n v="0"/>
    <m/>
    <m/>
    <d v="2021-03-30T00:00:00"/>
    <n v="1"/>
    <s v="O"/>
    <n v="1"/>
    <n v="30"/>
    <n v="0"/>
    <m/>
    <m/>
    <m/>
    <m/>
    <m/>
    <m/>
    <n v="1"/>
    <n v="1"/>
    <m/>
    <m/>
    <n v="5002"/>
    <s v="CREDITOS DE CONSUMO"/>
    <n v="0"/>
    <n v="0"/>
    <n v="890480123"/>
    <s v="UNIVERSIDAD DE CARTAGENA"/>
    <n v="5"/>
    <m/>
    <m/>
    <m/>
    <m/>
    <n v="2"/>
    <n v="7"/>
    <n v="1"/>
  </r>
  <r>
    <n v="3609"/>
    <s v="C"/>
    <n v="30767283"/>
    <x v="0"/>
    <n v="4"/>
    <n v="550017106"/>
    <d v="2020-10-29T00:00:00"/>
    <d v="2023-09-30T00:00:00"/>
    <n v="0"/>
    <n v="1"/>
    <n v="0"/>
    <n v="30"/>
    <n v="2"/>
    <n v="22490513"/>
    <n v="24960000"/>
    <n v="10659"/>
    <n v="418"/>
    <n v="9086"/>
    <n v="0"/>
    <n v="0"/>
    <n v="0"/>
    <m/>
    <n v="0"/>
    <n v="0"/>
    <n v="0"/>
    <m/>
    <m/>
    <d v="2021-03-30T00:00:00"/>
    <n v="1"/>
    <s v="O"/>
    <n v="1"/>
    <n v="30"/>
    <n v="0"/>
    <m/>
    <m/>
    <m/>
    <m/>
    <m/>
    <m/>
    <n v="1"/>
    <n v="1"/>
    <m/>
    <m/>
    <n v="5477"/>
    <s v="CREDITOS DE CONSUMO"/>
    <n v="0"/>
    <n v="0"/>
    <n v="890480123"/>
    <s v="UNIVERSIDAD DE CARTAGENA"/>
    <n v="5"/>
    <m/>
    <m/>
    <m/>
    <m/>
    <n v="2"/>
    <n v="7"/>
    <n v="1"/>
  </r>
  <r>
    <n v="3551"/>
    <s v="C"/>
    <n v="30767283"/>
    <x v="0"/>
    <n v="4"/>
    <n v="550017523"/>
    <d v="2020-10-29T00:00:00"/>
    <d v="2023-09-30T00:00:00"/>
    <n v="0"/>
    <n v="1"/>
    <n v="0"/>
    <n v="30"/>
    <n v="2"/>
    <n v="22490513"/>
    <n v="24960000"/>
    <n v="10478"/>
    <n v="411"/>
    <n v="8939"/>
    <n v="0"/>
    <n v="0"/>
    <n v="0"/>
    <m/>
    <n v="0"/>
    <n v="0"/>
    <n v="0"/>
    <m/>
    <m/>
    <d v="2021-03-30T00:00:00"/>
    <n v="1"/>
    <s v="O"/>
    <n v="1"/>
    <n v="30"/>
    <n v="0"/>
    <m/>
    <m/>
    <m/>
    <m/>
    <m/>
    <m/>
    <n v="1"/>
    <n v="1"/>
    <m/>
    <m/>
    <n v="5388"/>
    <s v="CREDITOS DE CONSUMO"/>
    <n v="0"/>
    <n v="0"/>
    <n v="890480123"/>
    <s v="UNIVERSIDAD DE CARTAGENA"/>
    <n v="5"/>
    <m/>
    <m/>
    <m/>
    <m/>
    <n v="2"/>
    <n v="7"/>
    <n v="1"/>
  </r>
  <r>
    <n v="10715"/>
    <s v="C"/>
    <n v="30767283"/>
    <x v="0"/>
    <n v="4"/>
    <n v="550018281"/>
    <d v="2020-10-29T00:00:00"/>
    <d v="2023-08-30T00:00:00"/>
    <n v="0"/>
    <n v="1"/>
    <n v="0"/>
    <n v="30"/>
    <n v="2"/>
    <n v="22490513"/>
    <n v="24960000"/>
    <n v="30331"/>
    <n v="1214"/>
    <n v="26972"/>
    <n v="0"/>
    <n v="0"/>
    <n v="0"/>
    <m/>
    <n v="0"/>
    <n v="0"/>
    <n v="0"/>
    <m/>
    <m/>
    <d v="2021-03-30T00:00:00"/>
    <n v="1"/>
    <s v="O"/>
    <n v="1"/>
    <n v="30"/>
    <n v="0"/>
    <m/>
    <m/>
    <m/>
    <m/>
    <m/>
    <m/>
    <n v="1"/>
    <n v="1"/>
    <m/>
    <m/>
    <n v="16257"/>
    <s v="CREDITOS DE CONSUMO"/>
    <n v="0"/>
    <n v="0"/>
    <n v="890480123"/>
    <s v="UNIVERSIDAD DE CARTAGENA"/>
    <n v="5"/>
    <m/>
    <m/>
    <m/>
    <m/>
    <n v="2"/>
    <n v="7"/>
    <n v="1"/>
  </r>
  <r>
    <n v="4922"/>
    <s v="C"/>
    <n v="30767283"/>
    <x v="0"/>
    <n v="4"/>
    <n v="550020304"/>
    <d v="2020-10-29T00:00:00"/>
    <d v="2023-08-30T00:00:00"/>
    <n v="0"/>
    <n v="1"/>
    <n v="0"/>
    <n v="30"/>
    <n v="2"/>
    <n v="22490513"/>
    <n v="24960000"/>
    <n v="14644"/>
    <n v="586"/>
    <n v="12391"/>
    <n v="0"/>
    <n v="0"/>
    <n v="0"/>
    <m/>
    <n v="0"/>
    <n v="0"/>
    <n v="0"/>
    <m/>
    <m/>
    <d v="2021-03-30T00:00:00"/>
    <n v="1"/>
    <s v="O"/>
    <n v="1"/>
    <n v="30"/>
    <n v="0"/>
    <m/>
    <m/>
    <m/>
    <m/>
    <m/>
    <m/>
    <n v="1"/>
    <n v="1"/>
    <m/>
    <m/>
    <n v="7469"/>
    <s v="CREDITOS DE CONSUMO"/>
    <n v="0"/>
    <n v="0"/>
    <n v="890480123"/>
    <s v="UNIVERSIDAD DE CARTAGENA"/>
    <n v="5"/>
    <m/>
    <m/>
    <m/>
    <m/>
    <n v="2"/>
    <n v="7"/>
    <n v="1"/>
  </r>
  <r>
    <n v="13947"/>
    <s v="C"/>
    <n v="30767283"/>
    <x v="0"/>
    <n v="4"/>
    <n v="550020311"/>
    <d v="2020-10-29T00:00:00"/>
    <d v="2023-08-30T00:00:00"/>
    <n v="0"/>
    <n v="1"/>
    <n v="0"/>
    <n v="30"/>
    <n v="2"/>
    <n v="22490513"/>
    <n v="24960000"/>
    <n v="39494"/>
    <n v="1581"/>
    <n v="35108"/>
    <n v="0"/>
    <n v="0"/>
    <n v="0"/>
    <m/>
    <n v="0"/>
    <n v="0"/>
    <n v="0"/>
    <m/>
    <m/>
    <d v="2021-03-30T00:00:00"/>
    <n v="1"/>
    <s v="O"/>
    <n v="1"/>
    <n v="30"/>
    <n v="0"/>
    <m/>
    <m/>
    <m/>
    <m/>
    <m/>
    <m/>
    <n v="1"/>
    <n v="1"/>
    <m/>
    <m/>
    <n v="21161"/>
    <s v="CREDITOS DE CONSUMO"/>
    <n v="0"/>
    <n v="0"/>
    <n v="890480123"/>
    <s v="UNIVERSIDAD DE CARTAGENA"/>
    <n v="5"/>
    <m/>
    <m/>
    <m/>
    <m/>
    <n v="2"/>
    <n v="7"/>
    <n v="1"/>
  </r>
  <r>
    <n v="89041"/>
    <s v="C"/>
    <n v="30767283"/>
    <x v="0"/>
    <n v="4"/>
    <n v="550020322"/>
    <d v="2018-12-17T00:00:00"/>
    <d v="2023-07-30T00:00:00"/>
    <n v="0"/>
    <n v="1"/>
    <n v="0"/>
    <n v="30"/>
    <n v="2"/>
    <n v="22490513"/>
    <n v="24960000"/>
    <n v="283912"/>
    <n v="10915"/>
    <n v="224144"/>
    <n v="0"/>
    <n v="0"/>
    <n v="0"/>
    <m/>
    <n v="0"/>
    <n v="0"/>
    <n v="0"/>
    <m/>
    <m/>
    <d v="2021-03-30T00:00:00"/>
    <n v="1"/>
    <s v="O"/>
    <n v="1"/>
    <n v="30"/>
    <n v="0"/>
    <m/>
    <m/>
    <m/>
    <m/>
    <m/>
    <m/>
    <n v="1"/>
    <n v="1"/>
    <m/>
    <m/>
    <n v="135103"/>
    <s v="CREDITOS DE CONSUMO"/>
    <n v="0"/>
    <n v="0"/>
    <n v="890480123"/>
    <s v="UNIVERSIDAD DE CARTAGENA"/>
    <n v="5"/>
    <m/>
    <m/>
    <m/>
    <m/>
    <n v="2"/>
    <n v="7"/>
    <n v="2"/>
  </r>
  <r>
    <n v="21807"/>
    <s v="C"/>
    <n v="30767283"/>
    <x v="0"/>
    <n v="4"/>
    <n v="550020354"/>
    <d v="2020-10-29T00:00:00"/>
    <d v="2023-08-30T00:00:00"/>
    <n v="0"/>
    <n v="1"/>
    <n v="0"/>
    <n v="30"/>
    <n v="2"/>
    <n v="22490513"/>
    <n v="24960000"/>
    <n v="61729"/>
    <n v="2471"/>
    <n v="54896"/>
    <n v="0"/>
    <n v="0"/>
    <n v="0"/>
    <m/>
    <n v="0"/>
    <n v="0"/>
    <n v="0"/>
    <m/>
    <m/>
    <d v="2021-03-30T00:00:00"/>
    <n v="1"/>
    <s v="O"/>
    <n v="1"/>
    <n v="30"/>
    <n v="0"/>
    <m/>
    <m/>
    <m/>
    <m/>
    <m/>
    <m/>
    <n v="1"/>
    <n v="1"/>
    <m/>
    <m/>
    <n v="33089"/>
    <s v="CREDITOS DE CONSUMO"/>
    <n v="0"/>
    <n v="0"/>
    <n v="890480123"/>
    <s v="UNIVERSIDAD DE CARTAGENA"/>
    <n v="5"/>
    <m/>
    <m/>
    <m/>
    <m/>
    <n v="2"/>
    <n v="7"/>
    <n v="1"/>
  </r>
  <r>
    <n v="25035"/>
    <s v="C"/>
    <n v="30767283"/>
    <x v="0"/>
    <n v="4"/>
    <n v="550020355"/>
    <d v="2020-10-29T00:00:00"/>
    <d v="2023-08-30T00:00:00"/>
    <n v="0"/>
    <n v="1"/>
    <n v="0"/>
    <n v="30"/>
    <n v="2"/>
    <n v="22490513"/>
    <n v="24960000"/>
    <n v="70899"/>
    <n v="2839"/>
    <n v="63020"/>
    <n v="0"/>
    <n v="0"/>
    <n v="0"/>
    <m/>
    <n v="0"/>
    <n v="0"/>
    <n v="0"/>
    <m/>
    <m/>
    <d v="2021-03-30T00:00:00"/>
    <n v="1"/>
    <s v="O"/>
    <n v="1"/>
    <n v="30"/>
    <n v="0"/>
    <m/>
    <m/>
    <m/>
    <m/>
    <m/>
    <m/>
    <n v="1"/>
    <n v="1"/>
    <m/>
    <m/>
    <n v="37985"/>
    <s v="CREDITOS DE CONSUMO"/>
    <n v="0"/>
    <n v="0"/>
    <n v="890480123"/>
    <s v="UNIVERSIDAD DE CARTAGENA"/>
    <n v="5"/>
    <m/>
    <m/>
    <m/>
    <m/>
    <n v="2"/>
    <n v="7"/>
    <n v="1"/>
  </r>
  <r>
    <n v="32583"/>
    <s v="C"/>
    <n v="30767283"/>
    <x v="0"/>
    <n v="4"/>
    <n v="550020623"/>
    <d v="2020-10-29T00:00:00"/>
    <d v="2023-09-30T00:00:00"/>
    <n v="0"/>
    <n v="1"/>
    <n v="0"/>
    <n v="30"/>
    <n v="2"/>
    <n v="22490513"/>
    <n v="24960000"/>
    <n v="91796"/>
    <n v="3600"/>
    <n v="82023"/>
    <n v="0"/>
    <n v="0"/>
    <n v="0"/>
    <m/>
    <n v="0"/>
    <n v="0"/>
    <n v="0"/>
    <m/>
    <m/>
    <d v="2021-03-30T00:00:00"/>
    <n v="1"/>
    <s v="O"/>
    <n v="1"/>
    <n v="30"/>
    <n v="0"/>
    <m/>
    <m/>
    <m/>
    <m/>
    <m/>
    <m/>
    <n v="1"/>
    <n v="1"/>
    <m/>
    <m/>
    <n v="49440"/>
    <s v="CREDITOS DE CONSUMO"/>
    <n v="0"/>
    <n v="0"/>
    <n v="890480123"/>
    <s v="UNIVERSIDAD DE CARTAGENA"/>
    <n v="5"/>
    <m/>
    <m/>
    <m/>
    <m/>
    <n v="2"/>
    <n v="7"/>
    <n v="1"/>
  </r>
  <r>
    <n v="22455"/>
    <s v="C"/>
    <n v="30767283"/>
    <x v="0"/>
    <n v="4"/>
    <n v="550020715"/>
    <d v="2020-10-29T00:00:00"/>
    <d v="2023-08-30T00:00:00"/>
    <n v="0"/>
    <n v="1"/>
    <n v="0"/>
    <n v="30"/>
    <n v="2"/>
    <n v="22490513"/>
    <n v="24960000"/>
    <n v="63569"/>
    <n v="2545"/>
    <n v="56527"/>
    <n v="0"/>
    <n v="0"/>
    <n v="0"/>
    <m/>
    <n v="0"/>
    <n v="0"/>
    <n v="0"/>
    <m/>
    <m/>
    <d v="2021-03-30T00:00:00"/>
    <n v="1"/>
    <s v="O"/>
    <n v="1"/>
    <n v="30"/>
    <n v="0"/>
    <m/>
    <m/>
    <m/>
    <m/>
    <m/>
    <m/>
    <n v="1"/>
    <n v="1"/>
    <m/>
    <m/>
    <n v="34072"/>
    <s v="CREDITOS DE CONSUMO"/>
    <n v="0"/>
    <n v="0"/>
    <n v="890480123"/>
    <s v="UNIVERSIDAD DE CARTAGENA"/>
    <n v="5"/>
    <m/>
    <m/>
    <m/>
    <m/>
    <n v="2"/>
    <n v="7"/>
    <n v="1"/>
  </r>
  <r>
    <n v="14028"/>
    <s v="C"/>
    <n v="30767283"/>
    <x v="0"/>
    <n v="4"/>
    <n v="550020885"/>
    <d v="2020-10-29T00:00:00"/>
    <d v="2023-08-30T00:00:00"/>
    <n v="0"/>
    <n v="1"/>
    <n v="0"/>
    <n v="30"/>
    <n v="2"/>
    <n v="22490513"/>
    <n v="24960000"/>
    <n v="39700"/>
    <n v="1589"/>
    <n v="35314"/>
    <n v="0"/>
    <n v="0"/>
    <n v="0"/>
    <m/>
    <n v="0"/>
    <n v="0"/>
    <n v="0"/>
    <m/>
    <m/>
    <d v="2021-03-30T00:00:00"/>
    <n v="1"/>
    <s v="O"/>
    <n v="1"/>
    <n v="30"/>
    <n v="0"/>
    <m/>
    <m/>
    <m/>
    <m/>
    <m/>
    <m/>
    <n v="1"/>
    <n v="1"/>
    <m/>
    <m/>
    <n v="21286"/>
    <s v="CREDITOS DE CONSUMO"/>
    <n v="0"/>
    <n v="0"/>
    <n v="890480123"/>
    <s v="UNIVERSIDAD DE CARTAGENA"/>
    <n v="5"/>
    <m/>
    <m/>
    <m/>
    <m/>
    <n v="2"/>
    <n v="7"/>
    <n v="1"/>
  </r>
  <r>
    <n v="23244"/>
    <s v="C"/>
    <n v="30767283"/>
    <x v="0"/>
    <n v="4"/>
    <n v="550020886"/>
    <d v="2020-10-29T00:00:00"/>
    <d v="2023-08-30T00:00:00"/>
    <n v="0"/>
    <n v="1"/>
    <n v="0"/>
    <n v="30"/>
    <n v="2"/>
    <n v="22490513"/>
    <n v="24960000"/>
    <n v="65833"/>
    <n v="2636"/>
    <n v="58512"/>
    <n v="0"/>
    <n v="0"/>
    <n v="0"/>
    <m/>
    <n v="0"/>
    <n v="0"/>
    <n v="0"/>
    <m/>
    <m/>
    <d v="2021-03-30T00:00:00"/>
    <n v="1"/>
    <s v="O"/>
    <n v="1"/>
    <n v="30"/>
    <n v="0"/>
    <m/>
    <m/>
    <m/>
    <m/>
    <m/>
    <m/>
    <n v="1"/>
    <n v="1"/>
    <m/>
    <m/>
    <n v="35268"/>
    <s v="CREDITOS DE CONSUMO"/>
    <n v="0"/>
    <n v="0"/>
    <n v="890480123"/>
    <s v="UNIVERSIDAD DE CARTAGENA"/>
    <n v="5"/>
    <m/>
    <m/>
    <m/>
    <m/>
    <n v="2"/>
    <n v="7"/>
    <n v="1"/>
  </r>
  <r>
    <n v="4771"/>
    <s v="C"/>
    <n v="30767283"/>
    <x v="0"/>
    <n v="4"/>
    <n v="550021628"/>
    <d v="2020-10-29T00:00:00"/>
    <d v="2023-08-30T00:00:00"/>
    <n v="0"/>
    <n v="1"/>
    <n v="0"/>
    <n v="30"/>
    <n v="2"/>
    <n v="22490513"/>
    <n v="24960000"/>
    <n v="14166"/>
    <n v="567"/>
    <n v="12009"/>
    <n v="0"/>
    <n v="0"/>
    <n v="0"/>
    <m/>
    <n v="0"/>
    <n v="0"/>
    <n v="0"/>
    <m/>
    <m/>
    <d v="2021-03-30T00:00:00"/>
    <n v="1"/>
    <s v="O"/>
    <n v="1"/>
    <n v="30"/>
    <n v="0"/>
    <m/>
    <m/>
    <m/>
    <m/>
    <m/>
    <m/>
    <n v="1"/>
    <n v="1"/>
    <m/>
    <m/>
    <n v="7238"/>
    <s v="CREDITOS DE CONSUMO"/>
    <n v="0"/>
    <n v="0"/>
    <n v="890480123"/>
    <s v="UNIVERSIDAD DE CARTAGENA"/>
    <n v="5"/>
    <m/>
    <m/>
    <m/>
    <m/>
    <n v="2"/>
    <n v="7"/>
    <n v="1"/>
  </r>
  <r>
    <n v="12942"/>
    <s v="C"/>
    <n v="30767283"/>
    <x v="0"/>
    <n v="4"/>
    <n v="550021650"/>
    <d v="2020-10-29T00:00:00"/>
    <d v="2023-08-30T00:00:00"/>
    <n v="0"/>
    <n v="1"/>
    <n v="0"/>
    <n v="30"/>
    <n v="2"/>
    <n v="22490513"/>
    <n v="24960000"/>
    <n v="36639"/>
    <n v="1467"/>
    <n v="32579"/>
    <n v="0"/>
    <n v="0"/>
    <n v="0"/>
    <m/>
    <n v="0"/>
    <n v="0"/>
    <n v="0"/>
    <m/>
    <m/>
    <d v="2021-03-30T00:00:00"/>
    <n v="1"/>
    <s v="O"/>
    <n v="1"/>
    <n v="30"/>
    <n v="0"/>
    <m/>
    <m/>
    <m/>
    <m/>
    <m/>
    <m/>
    <n v="1"/>
    <n v="1"/>
    <m/>
    <m/>
    <n v="19637"/>
    <s v="CREDITOS DE CONSUMO"/>
    <n v="0"/>
    <n v="0"/>
    <n v="890480123"/>
    <s v="UNIVERSIDAD DE CARTAGENA"/>
    <n v="5"/>
    <m/>
    <m/>
    <m/>
    <m/>
    <n v="2"/>
    <n v="7"/>
    <n v="1"/>
  </r>
  <r>
    <n v="32616"/>
    <s v="C"/>
    <n v="30767283"/>
    <x v="0"/>
    <n v="4"/>
    <n v="550021676"/>
    <d v="2019-06-23T00:00:00"/>
    <d v="2023-07-30T00:00:00"/>
    <n v="0"/>
    <n v="1"/>
    <n v="0"/>
    <n v="30"/>
    <n v="2"/>
    <n v="22490513"/>
    <n v="24960000"/>
    <n v="98736"/>
    <n v="3796"/>
    <n v="82105"/>
    <n v="0"/>
    <n v="0"/>
    <n v="0"/>
    <m/>
    <n v="0"/>
    <n v="0"/>
    <n v="0"/>
    <m/>
    <m/>
    <d v="2021-03-30T00:00:00"/>
    <n v="1"/>
    <s v="O"/>
    <n v="1"/>
    <n v="30"/>
    <n v="0"/>
    <m/>
    <m/>
    <m/>
    <m/>
    <m/>
    <m/>
    <n v="1"/>
    <n v="1"/>
    <m/>
    <m/>
    <n v="49489"/>
    <s v="CREDITOS DE CONSUMO"/>
    <n v="0"/>
    <n v="0"/>
    <n v="890480123"/>
    <s v="UNIVERSIDAD DE CARTAGENA"/>
    <n v="5"/>
    <m/>
    <m/>
    <m/>
    <m/>
    <n v="2"/>
    <n v="7"/>
    <n v="2"/>
  </r>
  <r>
    <n v="13341"/>
    <s v="C"/>
    <n v="30767283"/>
    <x v="0"/>
    <n v="4"/>
    <n v="550021979"/>
    <d v="2020-10-29T00:00:00"/>
    <d v="2023-08-30T00:00:00"/>
    <n v="0"/>
    <n v="1"/>
    <n v="0"/>
    <n v="30"/>
    <n v="2"/>
    <n v="22490513"/>
    <n v="24960000"/>
    <n v="37777"/>
    <n v="1512"/>
    <n v="33583"/>
    <n v="0"/>
    <n v="0"/>
    <n v="0"/>
    <m/>
    <n v="0"/>
    <n v="0"/>
    <n v="0"/>
    <m/>
    <m/>
    <d v="2021-03-30T00:00:00"/>
    <n v="1"/>
    <s v="O"/>
    <n v="1"/>
    <n v="30"/>
    <n v="0"/>
    <m/>
    <m/>
    <m/>
    <m/>
    <m/>
    <m/>
    <n v="1"/>
    <n v="1"/>
    <m/>
    <m/>
    <n v="20242"/>
    <s v="CREDITOS DE CONSUMO"/>
    <n v="0"/>
    <n v="0"/>
    <n v="890480123"/>
    <s v="UNIVERSIDAD DE CARTAGENA"/>
    <n v="5"/>
    <m/>
    <m/>
    <m/>
    <m/>
    <n v="2"/>
    <n v="7"/>
    <n v="1"/>
  </r>
  <r>
    <n v="26635"/>
    <s v="C"/>
    <n v="30767283"/>
    <x v="0"/>
    <n v="4"/>
    <n v="550022212"/>
    <d v="2019-08-17T00:00:00"/>
    <d v="2023-07-30T00:00:00"/>
    <n v="0"/>
    <n v="1"/>
    <n v="0"/>
    <n v="30"/>
    <n v="2"/>
    <n v="22490513"/>
    <n v="24960000"/>
    <n v="80639"/>
    <n v="3100"/>
    <n v="67048"/>
    <n v="0"/>
    <n v="0"/>
    <n v="0"/>
    <m/>
    <n v="0"/>
    <n v="0"/>
    <n v="0"/>
    <m/>
    <m/>
    <d v="2021-03-30T00:00:00"/>
    <n v="1"/>
    <s v="O"/>
    <n v="1"/>
    <n v="30"/>
    <n v="0"/>
    <m/>
    <m/>
    <m/>
    <m/>
    <m/>
    <m/>
    <n v="1"/>
    <n v="1"/>
    <m/>
    <m/>
    <n v="40413"/>
    <s v="CREDITOS DE CONSUMO"/>
    <n v="0"/>
    <n v="0"/>
    <n v="890480123"/>
    <s v="UNIVERSIDAD DE CARTAGENA"/>
    <n v="5"/>
    <m/>
    <m/>
    <m/>
    <m/>
    <n v="2"/>
    <n v="7"/>
    <n v="2"/>
  </r>
  <r>
    <n v="7852"/>
    <s v="C"/>
    <n v="30767283"/>
    <x v="0"/>
    <n v="4"/>
    <n v="550022213"/>
    <d v="2020-10-29T00:00:00"/>
    <d v="2023-08-30T00:00:00"/>
    <n v="0"/>
    <n v="1"/>
    <n v="0"/>
    <n v="30"/>
    <n v="2"/>
    <n v="22490513"/>
    <n v="24960000"/>
    <n v="23341"/>
    <n v="935"/>
    <n v="19765"/>
    <n v="0"/>
    <n v="0"/>
    <n v="0"/>
    <m/>
    <n v="0"/>
    <n v="0"/>
    <n v="0"/>
    <m/>
    <m/>
    <d v="2021-03-30T00:00:00"/>
    <n v="1"/>
    <s v="O"/>
    <n v="1"/>
    <n v="30"/>
    <n v="0"/>
    <m/>
    <m/>
    <m/>
    <m/>
    <m/>
    <m/>
    <n v="1"/>
    <n v="1"/>
    <m/>
    <m/>
    <n v="11913"/>
    <s v="CREDITOS DE CONSUMO"/>
    <n v="0"/>
    <n v="0"/>
    <n v="890480123"/>
    <s v="UNIVERSIDAD DE CARTAGENA"/>
    <n v="5"/>
    <m/>
    <m/>
    <m/>
    <m/>
    <n v="2"/>
    <n v="7"/>
    <n v="1"/>
  </r>
  <r>
    <n v="14197"/>
    <s v="C"/>
    <n v="30767283"/>
    <x v="0"/>
    <n v="4"/>
    <n v="550022602"/>
    <d v="2020-10-29T00:00:00"/>
    <d v="2023-09-30T00:00:00"/>
    <n v="0"/>
    <n v="1"/>
    <n v="0"/>
    <n v="30"/>
    <n v="2"/>
    <n v="22490513"/>
    <n v="24960000"/>
    <n v="40002"/>
    <n v="1569"/>
    <n v="35739"/>
    <n v="0"/>
    <n v="0"/>
    <n v="0"/>
    <m/>
    <n v="0"/>
    <n v="0"/>
    <n v="0"/>
    <m/>
    <m/>
    <d v="2021-03-30T00:00:00"/>
    <n v="1"/>
    <s v="O"/>
    <n v="1"/>
    <n v="30"/>
    <n v="0"/>
    <m/>
    <m/>
    <m/>
    <m/>
    <m/>
    <m/>
    <n v="1"/>
    <n v="1"/>
    <m/>
    <m/>
    <n v="21542"/>
    <s v="CREDITOS DE CONSUMO"/>
    <n v="0"/>
    <n v="0"/>
    <n v="890480123"/>
    <s v="UNIVERSIDAD DE CARTAGENA"/>
    <n v="5"/>
    <m/>
    <m/>
    <m/>
    <m/>
    <n v="2"/>
    <n v="7"/>
    <n v="1"/>
  </r>
  <r>
    <n v="11299"/>
    <s v="C"/>
    <n v="30767283"/>
    <x v="0"/>
    <n v="4"/>
    <n v="550022603"/>
    <d v="2020-10-29T00:00:00"/>
    <d v="2023-08-30T00:00:00"/>
    <n v="0"/>
    <n v="1"/>
    <n v="0"/>
    <n v="30"/>
    <n v="2"/>
    <n v="22490513"/>
    <n v="24960000"/>
    <n v="31981"/>
    <n v="1280"/>
    <n v="28444"/>
    <n v="0"/>
    <n v="0"/>
    <n v="0"/>
    <m/>
    <n v="0"/>
    <n v="0"/>
    <n v="0"/>
    <m/>
    <m/>
    <d v="2021-03-30T00:00:00"/>
    <n v="1"/>
    <s v="O"/>
    <n v="1"/>
    <n v="30"/>
    <n v="0"/>
    <m/>
    <m/>
    <m/>
    <m/>
    <m/>
    <m/>
    <n v="1"/>
    <n v="1"/>
    <m/>
    <m/>
    <n v="17145"/>
    <s v="CREDITOS DE CONSUMO"/>
    <n v="0"/>
    <n v="0"/>
    <n v="890480123"/>
    <s v="UNIVERSIDAD DE CARTAGENA"/>
    <n v="5"/>
    <m/>
    <m/>
    <m/>
    <m/>
    <n v="2"/>
    <n v="7"/>
    <n v="1"/>
  </r>
  <r>
    <n v="23189"/>
    <s v="C"/>
    <n v="30767283"/>
    <x v="0"/>
    <n v="4"/>
    <n v="550023059"/>
    <d v="2020-10-29T00:00:00"/>
    <d v="2023-08-30T00:00:00"/>
    <n v="0"/>
    <n v="1"/>
    <n v="0"/>
    <n v="30"/>
    <n v="2"/>
    <n v="22490513"/>
    <n v="24960000"/>
    <n v="65666"/>
    <n v="2629"/>
    <n v="58374"/>
    <n v="0"/>
    <n v="0"/>
    <n v="0"/>
    <m/>
    <n v="0"/>
    <n v="0"/>
    <n v="0"/>
    <m/>
    <m/>
    <d v="2021-03-30T00:00:00"/>
    <n v="1"/>
    <s v="O"/>
    <n v="1"/>
    <n v="30"/>
    <n v="0"/>
    <m/>
    <m/>
    <m/>
    <m/>
    <m/>
    <m/>
    <n v="1"/>
    <n v="1"/>
    <m/>
    <m/>
    <n v="35185"/>
    <s v="CREDITOS DE CONSUMO"/>
    <n v="0"/>
    <n v="0"/>
    <n v="890480123"/>
    <s v="UNIVERSIDAD DE CARTAGENA"/>
    <n v="5"/>
    <m/>
    <m/>
    <m/>
    <m/>
    <n v="2"/>
    <n v="7"/>
    <n v="1"/>
  </r>
  <r>
    <n v="43670"/>
    <s v="C"/>
    <n v="30767283"/>
    <x v="0"/>
    <n v="4"/>
    <n v="550023425"/>
    <d v="2020-10-29T00:00:00"/>
    <d v="2023-08-30T00:00:00"/>
    <n v="0"/>
    <n v="1"/>
    <n v="0"/>
    <n v="30"/>
    <n v="2"/>
    <n v="22490513"/>
    <n v="24960000"/>
    <n v="123621"/>
    <n v="4949"/>
    <n v="109931"/>
    <n v="0"/>
    <n v="0"/>
    <n v="0"/>
    <m/>
    <n v="0"/>
    <n v="0"/>
    <n v="0"/>
    <m/>
    <m/>
    <d v="2021-03-30T00:00:00"/>
    <n v="1"/>
    <s v="O"/>
    <n v="1"/>
    <n v="30"/>
    <n v="0"/>
    <m/>
    <m/>
    <m/>
    <m/>
    <m/>
    <m/>
    <n v="1"/>
    <n v="1"/>
    <m/>
    <m/>
    <n v="66261"/>
    <s v="CREDITOS DE CONSUMO"/>
    <n v="0"/>
    <n v="0"/>
    <n v="890480123"/>
    <s v="UNIVERSIDAD DE CARTAGENA"/>
    <n v="5"/>
    <m/>
    <m/>
    <m/>
    <m/>
    <n v="2"/>
    <n v="7"/>
    <n v="1"/>
  </r>
  <r>
    <n v="15924"/>
    <s v="C"/>
    <n v="30767283"/>
    <x v="0"/>
    <n v="4"/>
    <n v="550023584"/>
    <d v="2020-10-29T00:00:00"/>
    <d v="2023-08-30T00:00:00"/>
    <n v="0"/>
    <n v="1"/>
    <n v="0"/>
    <n v="30"/>
    <n v="2"/>
    <n v="22490513"/>
    <n v="24960000"/>
    <n v="45066"/>
    <n v="1804"/>
    <n v="40085"/>
    <n v="0"/>
    <n v="0"/>
    <n v="0"/>
    <m/>
    <n v="0"/>
    <n v="0"/>
    <n v="0"/>
    <m/>
    <m/>
    <d v="2021-03-30T00:00:00"/>
    <n v="1"/>
    <s v="O"/>
    <n v="1"/>
    <n v="30"/>
    <n v="0"/>
    <m/>
    <m/>
    <m/>
    <m/>
    <m/>
    <m/>
    <n v="1"/>
    <n v="1"/>
    <m/>
    <m/>
    <n v="24161"/>
    <s v="CREDITOS DE CONSUMO"/>
    <n v="0"/>
    <n v="0"/>
    <n v="890480123"/>
    <s v="UNIVERSIDAD DE CARTAGENA"/>
    <n v="5"/>
    <m/>
    <m/>
    <m/>
    <m/>
    <n v="2"/>
    <n v="7"/>
    <n v="1"/>
  </r>
  <r>
    <n v="12725"/>
    <s v="C"/>
    <n v="30767283"/>
    <x v="0"/>
    <n v="4"/>
    <n v="550023602"/>
    <d v="2020-10-29T00:00:00"/>
    <d v="2023-08-30T00:00:00"/>
    <n v="0"/>
    <n v="1"/>
    <n v="0"/>
    <n v="30"/>
    <n v="2"/>
    <n v="22490513"/>
    <n v="24960000"/>
    <n v="36040"/>
    <n v="1443"/>
    <n v="32034"/>
    <n v="0"/>
    <n v="0"/>
    <n v="0"/>
    <m/>
    <n v="0"/>
    <n v="0"/>
    <n v="0"/>
    <m/>
    <m/>
    <d v="2021-03-30T00:00:00"/>
    <n v="1"/>
    <s v="O"/>
    <n v="1"/>
    <n v="30"/>
    <n v="0"/>
    <m/>
    <m/>
    <m/>
    <m/>
    <m/>
    <m/>
    <n v="1"/>
    <n v="1"/>
    <m/>
    <m/>
    <n v="19309"/>
    <s v="CREDITOS DE CONSUMO"/>
    <n v="0"/>
    <n v="0"/>
    <n v="890480123"/>
    <s v="UNIVERSIDAD DE CARTAGENA"/>
    <n v="5"/>
    <m/>
    <m/>
    <m/>
    <m/>
    <n v="2"/>
    <n v="7"/>
    <n v="1"/>
  </r>
  <r>
    <n v="13376"/>
    <s v="C"/>
    <n v="30767283"/>
    <x v="0"/>
    <n v="4"/>
    <n v="550023738"/>
    <d v="2020-03-16T00:00:00"/>
    <d v="2023-07-30T00:00:00"/>
    <n v="0"/>
    <n v="1"/>
    <n v="0"/>
    <n v="30"/>
    <n v="2"/>
    <n v="22490513"/>
    <n v="24960000"/>
    <n v="40484"/>
    <n v="1556"/>
    <n v="33672"/>
    <n v="0"/>
    <n v="0"/>
    <n v="0"/>
    <m/>
    <n v="0"/>
    <n v="0"/>
    <n v="0"/>
    <m/>
    <m/>
    <d v="2021-03-30T00:00:00"/>
    <n v="1"/>
    <s v="O"/>
    <n v="1"/>
    <n v="30"/>
    <n v="0"/>
    <m/>
    <m/>
    <m/>
    <m/>
    <m/>
    <m/>
    <n v="1"/>
    <n v="1"/>
    <m/>
    <m/>
    <n v="20296"/>
    <s v="CREDITOS DE CONSUMO"/>
    <n v="0"/>
    <n v="0"/>
    <n v="890480123"/>
    <s v="UNIVERSIDAD DE CARTAGENA"/>
    <n v="5"/>
    <m/>
    <m/>
    <m/>
    <m/>
    <n v="2"/>
    <n v="7"/>
    <n v="2"/>
  </r>
  <r>
    <n v="9462"/>
    <s v="C"/>
    <n v="30767283"/>
    <x v="0"/>
    <n v="4"/>
    <n v="550023759"/>
    <d v="2020-03-20T00:00:00"/>
    <d v="2023-07-30T00:00:00"/>
    <n v="0"/>
    <n v="1"/>
    <n v="0"/>
    <n v="30"/>
    <n v="2"/>
    <n v="22490513"/>
    <n v="24960000"/>
    <n v="28652"/>
    <n v="1102"/>
    <n v="23820"/>
    <n v="0"/>
    <n v="0"/>
    <n v="0"/>
    <m/>
    <n v="0"/>
    <n v="0"/>
    <n v="0"/>
    <m/>
    <m/>
    <d v="2021-03-30T00:00:00"/>
    <n v="1"/>
    <s v="O"/>
    <n v="1"/>
    <n v="30"/>
    <n v="0"/>
    <m/>
    <m/>
    <m/>
    <m/>
    <m/>
    <m/>
    <n v="1"/>
    <n v="1"/>
    <m/>
    <m/>
    <n v="14358"/>
    <s v="CREDITOS DE CONSUMO"/>
    <n v="0"/>
    <n v="0"/>
    <n v="890480123"/>
    <s v="UNIVERSIDAD DE CARTAGENA"/>
    <n v="5"/>
    <m/>
    <m/>
    <m/>
    <m/>
    <n v="2"/>
    <n v="7"/>
    <n v="2"/>
  </r>
  <r>
    <n v="6338"/>
    <s v="C"/>
    <n v="30767283"/>
    <x v="0"/>
    <n v="4"/>
    <n v="550023777"/>
    <d v="2020-03-2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22211"/>
    <s v="C"/>
    <n v="30767283"/>
    <x v="0"/>
    <n v="4"/>
    <n v="550023791"/>
    <d v="2020-04-05T00:00:00"/>
    <d v="2023-07-30T00:00:00"/>
    <n v="0"/>
    <n v="1"/>
    <n v="0"/>
    <n v="30"/>
    <n v="2"/>
    <n v="22490513"/>
    <n v="24960000"/>
    <n v="67226"/>
    <n v="2584"/>
    <n v="55912"/>
    <n v="0"/>
    <n v="0"/>
    <n v="0"/>
    <m/>
    <n v="0"/>
    <n v="0"/>
    <n v="0"/>
    <m/>
    <m/>
    <d v="2021-03-30T00:00:00"/>
    <n v="1"/>
    <s v="O"/>
    <n v="1"/>
    <n v="30"/>
    <n v="0"/>
    <m/>
    <m/>
    <m/>
    <m/>
    <m/>
    <m/>
    <n v="1"/>
    <n v="1"/>
    <m/>
    <m/>
    <n v="33701"/>
    <s v="CREDITOS DE CONSUMO"/>
    <n v="0"/>
    <n v="0"/>
    <n v="890480123"/>
    <s v="UNIVERSIDAD DE CARTAGENA"/>
    <n v="5"/>
    <m/>
    <m/>
    <m/>
    <m/>
    <n v="2"/>
    <n v="7"/>
    <n v="2"/>
  </r>
  <r>
    <n v="6338"/>
    <s v="C"/>
    <n v="30767283"/>
    <x v="0"/>
    <n v="4"/>
    <n v="550023792"/>
    <d v="2020-04-0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9729"/>
    <s v="C"/>
    <n v="30767283"/>
    <x v="0"/>
    <n v="4"/>
    <n v="550023877"/>
    <d v="2020-05-20T00:00:00"/>
    <d v="2023-07-30T00:00:00"/>
    <n v="0"/>
    <n v="1"/>
    <n v="0"/>
    <n v="30"/>
    <n v="2"/>
    <n v="22490513"/>
    <n v="24960000"/>
    <n v="29448"/>
    <n v="1132"/>
    <n v="24491"/>
    <n v="0"/>
    <n v="0"/>
    <n v="0"/>
    <m/>
    <n v="0"/>
    <n v="0"/>
    <n v="0"/>
    <m/>
    <m/>
    <d v="2021-03-30T00:00:00"/>
    <n v="1"/>
    <s v="O"/>
    <n v="1"/>
    <n v="30"/>
    <n v="0"/>
    <m/>
    <m/>
    <m/>
    <m/>
    <m/>
    <m/>
    <n v="1"/>
    <n v="1"/>
    <m/>
    <m/>
    <n v="14762"/>
    <s v="CREDITOS DE CONSUMO"/>
    <n v="0"/>
    <n v="0"/>
    <n v="890480123"/>
    <s v="UNIVERSIDAD DE CARTAGENA"/>
    <n v="5"/>
    <m/>
    <m/>
    <m/>
    <m/>
    <n v="2"/>
    <n v="7"/>
    <n v="2"/>
  </r>
  <r>
    <n v="33033"/>
    <s v="C"/>
    <n v="30767283"/>
    <x v="0"/>
    <n v="4"/>
    <n v="550023935"/>
    <d v="2020-06-16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3033"/>
    <s v="C"/>
    <n v="30767283"/>
    <x v="0"/>
    <n v="4"/>
    <n v="550023964"/>
    <d v="2020-07-10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5659"/>
    <s v="C"/>
    <n v="30767283"/>
    <x v="0"/>
    <n v="4"/>
    <n v="550024420"/>
    <d v="2020-09-21T00:00:00"/>
    <d v="2023-10-30T00:00:00"/>
    <n v="0"/>
    <n v="1"/>
    <n v="0"/>
    <n v="30"/>
    <n v="2"/>
    <n v="22490513"/>
    <n v="24960000"/>
    <n v="100000"/>
    <n v="3844"/>
    <n v="89764"/>
    <n v="0"/>
    <n v="0"/>
    <n v="0"/>
    <m/>
    <n v="0"/>
    <n v="0"/>
    <n v="0"/>
    <m/>
    <m/>
    <d v="2021-03-30T00:00:00"/>
    <n v="1"/>
    <s v="O"/>
    <n v="1"/>
    <n v="30"/>
    <n v="0"/>
    <m/>
    <m/>
    <m/>
    <m/>
    <m/>
    <m/>
    <n v="1"/>
    <n v="1"/>
    <m/>
    <m/>
    <n v="54105"/>
    <s v="CREDITOS DE CONSUMO"/>
    <n v="0"/>
    <n v="0"/>
    <n v="890480123"/>
    <s v="UNIVERSIDAD DE CARTAGENA"/>
    <n v="5"/>
    <m/>
    <m/>
    <m/>
    <m/>
    <n v="2"/>
    <n v="7"/>
    <n v="2"/>
  </r>
  <r>
    <n v="26170"/>
    <s v="C"/>
    <n v="30767283"/>
    <x v="0"/>
    <n v="4"/>
    <n v="550025381"/>
    <d v="2021-02-08T00:00:00"/>
    <d v="2024-02-28T00:00:00"/>
    <n v="0"/>
    <n v="1"/>
    <n v="0"/>
    <n v="30"/>
    <n v="2"/>
    <n v="22490513"/>
    <n v="24960000"/>
    <n v="70000"/>
    <n v="2691"/>
    <n v="65878"/>
    <n v="0"/>
    <n v="0"/>
    <n v="0"/>
    <m/>
    <n v="0"/>
    <n v="0"/>
    <n v="0"/>
    <m/>
    <m/>
    <d v="2021-03-30T00:00:00"/>
    <n v="1"/>
    <s v="O"/>
    <n v="1"/>
    <n v="30"/>
    <n v="0"/>
    <m/>
    <m/>
    <m/>
    <m/>
    <m/>
    <m/>
    <n v="1"/>
    <n v="1"/>
    <m/>
    <m/>
    <n v="39708"/>
    <s v="CREDITOS DE CONSUMO"/>
    <n v="0"/>
    <n v="0"/>
    <n v="890480123"/>
    <s v="UNIVERSIDAD DE CARTAGENA"/>
    <n v="5"/>
    <m/>
    <m/>
    <m/>
    <m/>
    <n v="2"/>
    <n v="7"/>
    <n v="2"/>
  </r>
  <r>
    <n v="21994"/>
    <s v="C"/>
    <n v="30767283"/>
    <x v="0"/>
    <n v="4"/>
    <n v="550025412"/>
    <d v="2021-02-18T00:00:00"/>
    <d v="2024-03-28T00:00:00"/>
    <n v="0"/>
    <n v="1"/>
    <n v="0"/>
    <n v="30"/>
    <n v="2"/>
    <n v="22490513"/>
    <n v="24960000"/>
    <n v="59900"/>
    <n v="2303"/>
    <n v="55366"/>
    <n v="0"/>
    <n v="0"/>
    <n v="0"/>
    <m/>
    <n v="0"/>
    <n v="0"/>
    <n v="0"/>
    <m/>
    <m/>
    <d v="2021-03-30T00:00:00"/>
    <n v="1"/>
    <s v="O"/>
    <n v="1"/>
    <n v="30"/>
    <n v="0"/>
    <m/>
    <m/>
    <m/>
    <m/>
    <m/>
    <m/>
    <n v="1"/>
    <n v="1"/>
    <m/>
    <m/>
    <n v="33372"/>
    <s v="CREDITOS DE CONSUMO"/>
    <n v="0"/>
    <n v="0"/>
    <n v="890480123"/>
    <s v="UNIVERSIDAD DE CARTAGENA"/>
    <n v="5"/>
    <m/>
    <m/>
    <m/>
    <m/>
    <n v="2"/>
    <n v="7"/>
    <n v="2"/>
  </r>
  <r>
    <n v="19020"/>
    <s v="C"/>
    <n v="30767283"/>
    <x v="0"/>
    <n v="4"/>
    <n v="550025422"/>
    <d v="2021-02-20T00:00:00"/>
    <d v="2024-03-28T00:00:00"/>
    <n v="0"/>
    <n v="1"/>
    <n v="0"/>
    <n v="30"/>
    <n v="2"/>
    <n v="22490513"/>
    <n v="24960000"/>
    <n v="51800"/>
    <n v="1991"/>
    <n v="47880"/>
    <n v="0"/>
    <n v="0"/>
    <n v="0"/>
    <m/>
    <n v="0"/>
    <n v="0"/>
    <n v="0"/>
    <m/>
    <m/>
    <d v="2021-03-30T00:00:00"/>
    <n v="1"/>
    <s v="O"/>
    <n v="1"/>
    <n v="30"/>
    <n v="0"/>
    <m/>
    <m/>
    <m/>
    <m/>
    <m/>
    <m/>
    <n v="1"/>
    <n v="1"/>
    <m/>
    <m/>
    <n v="28860"/>
    <s v="CREDITOS DE CONSUMO"/>
    <n v="0"/>
    <n v="0"/>
    <n v="890480123"/>
    <s v="UNIVERSIDAD DE CARTAGENA"/>
    <n v="5"/>
    <m/>
    <m/>
    <m/>
    <m/>
    <n v="2"/>
    <n v="7"/>
    <n v="2"/>
  </r>
  <r>
    <n v="7649"/>
    <s v="C"/>
    <n v="30767283"/>
    <x v="0"/>
    <n v="4"/>
    <n v="550025435"/>
    <d v="2021-02-22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625"/>
    <s v="C"/>
    <n v="30767283"/>
    <x v="0"/>
    <n v="4"/>
    <n v="550025439"/>
    <d v="2021-02-22T00:00:00"/>
    <d v="2024-03-28T00:00:00"/>
    <n v="0"/>
    <n v="1"/>
    <n v="0"/>
    <n v="30"/>
    <n v="2"/>
    <n v="22490513"/>
    <n v="24960000"/>
    <n v="12092"/>
    <n v="465"/>
    <n v="11643"/>
    <n v="0"/>
    <n v="0"/>
    <n v="0"/>
    <m/>
    <n v="0"/>
    <n v="0"/>
    <n v="0"/>
    <m/>
    <m/>
    <d v="2021-03-30T00:00:00"/>
    <n v="1"/>
    <s v="O"/>
    <n v="1"/>
    <n v="30"/>
    <n v="0"/>
    <m/>
    <m/>
    <m/>
    <m/>
    <m/>
    <m/>
    <n v="1"/>
    <n v="1"/>
    <m/>
    <m/>
    <n v="7018"/>
    <s v="CREDITOS DE CONSUMO"/>
    <n v="0"/>
    <n v="0"/>
    <n v="890480123"/>
    <s v="UNIVERSIDAD DE CARTAGENA"/>
    <n v="5"/>
    <m/>
    <m/>
    <m/>
    <m/>
    <n v="2"/>
    <n v="7"/>
    <n v="2"/>
  </r>
  <r>
    <n v="7649"/>
    <s v="C"/>
    <n v="30767283"/>
    <x v="0"/>
    <n v="4"/>
    <n v="550025441"/>
    <d v="2021-02-23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79"/>
    <s v="C"/>
    <n v="30767283"/>
    <x v="0"/>
    <n v="4"/>
    <n v="550025491"/>
    <d v="2021-02-28T00:00:00"/>
    <d v="2021-04-30T00:00:00"/>
    <n v="0"/>
    <n v="1"/>
    <n v="0"/>
    <n v="30"/>
    <n v="2"/>
    <n v="0"/>
    <n v="0"/>
    <n v="6000"/>
    <n v="6000"/>
    <n v="1206"/>
    <n v="0"/>
    <n v="0"/>
    <n v="0"/>
    <m/>
    <n v="0"/>
    <n v="0"/>
    <n v="0"/>
    <m/>
    <m/>
    <d v="2021-03-30T00:00:00"/>
    <n v="1"/>
    <s v="O"/>
    <n v="1"/>
    <n v="30"/>
    <n v="0"/>
    <m/>
    <m/>
    <m/>
    <m/>
    <m/>
    <m/>
    <n v="1"/>
    <n v="1"/>
    <m/>
    <m/>
    <n v="727"/>
    <s v="CREDITOS DE CONSUMO"/>
    <n v="0"/>
    <n v="0"/>
    <n v="890480123"/>
    <s v="UNIVERSIDAD DE CARTAGENA"/>
    <n v="5"/>
    <m/>
    <m/>
    <m/>
    <m/>
    <n v="2"/>
    <n v="7"/>
    <n v="2"/>
  </r>
  <r>
    <n v="11459"/>
    <s v="C"/>
    <n v="30767283"/>
    <x v="0"/>
    <n v="4"/>
    <n v="550025597"/>
    <d v="2021-03-14T00:00:00"/>
    <d v="2024-03-30T00:00:00"/>
    <n v="0"/>
    <n v="1"/>
    <n v="0"/>
    <n v="30"/>
    <n v="2"/>
    <n v="22490513"/>
    <n v="24960000"/>
    <n v="30000"/>
    <n v="1153"/>
    <n v="28847"/>
    <n v="0"/>
    <n v="0"/>
    <n v="0"/>
    <m/>
    <n v="0"/>
    <n v="0"/>
    <n v="0"/>
    <m/>
    <m/>
    <d v="2021-03-30T00:00:00"/>
    <n v="1"/>
    <s v="O"/>
    <n v="1"/>
    <n v="30"/>
    <n v="0"/>
    <m/>
    <m/>
    <m/>
    <m/>
    <m/>
    <m/>
    <n v="1"/>
    <n v="1"/>
    <m/>
    <m/>
    <n v="17388"/>
    <s v="CREDITOS DE CONSUMO"/>
    <n v="0"/>
    <n v="0"/>
    <n v="890480123"/>
    <s v="UNIVERSIDAD DE CARTAGENA"/>
    <n v="5"/>
    <m/>
    <m/>
    <m/>
    <m/>
    <n v="2"/>
    <n v="7"/>
    <n v="2"/>
  </r>
  <r>
    <n v="19862"/>
    <s v="C"/>
    <n v="30767283"/>
    <x v="0"/>
    <n v="4"/>
    <n v="550025612"/>
    <d v="2021-03-19T00:00:00"/>
    <d v="2024-04-30T00:00:00"/>
    <n v="0"/>
    <n v="1"/>
    <n v="0"/>
    <n v="30"/>
    <n v="2"/>
    <n v="22490513"/>
    <n v="24960000"/>
    <n v="50000"/>
    <n v="1922"/>
    <n v="50000"/>
    <n v="0"/>
    <n v="0"/>
    <n v="0"/>
    <m/>
    <n v="0"/>
    <n v="0"/>
    <n v="0"/>
    <m/>
    <m/>
    <d v="2021-03-31T00:00:00"/>
    <n v="1"/>
    <s v="O"/>
    <n v="1"/>
    <n v="30"/>
    <n v="0"/>
    <m/>
    <m/>
    <m/>
    <m/>
    <m/>
    <m/>
    <n v="1"/>
    <n v="1"/>
    <m/>
    <m/>
    <n v="30138"/>
    <s v="CREDITOS DE CONSUMO"/>
    <n v="0"/>
    <n v="0"/>
    <n v="890480123"/>
    <s v="UNIVERSIDAD DE CARTAGENA"/>
    <n v="5"/>
    <m/>
    <m/>
    <m/>
    <m/>
    <n v="2"/>
    <n v="7"/>
    <n v="2"/>
  </r>
  <r>
    <n v="834"/>
    <s v="C"/>
    <n v="30767283"/>
    <x v="0"/>
    <n v="4"/>
    <n v="550025619"/>
    <d v="2021-03-19T00:00:00"/>
    <d v="2021-05-30T00:00:00"/>
    <n v="0"/>
    <n v="1"/>
    <n v="0"/>
    <n v="30"/>
    <n v="2"/>
    <n v="0"/>
    <n v="0"/>
    <n v="2100"/>
    <n v="2100"/>
    <n v="2100"/>
    <n v="0"/>
    <n v="0"/>
    <n v="0"/>
    <m/>
    <n v="0"/>
    <n v="0"/>
    <n v="0"/>
    <m/>
    <m/>
    <d v="2021-03-31T00:00:00"/>
    <n v="1"/>
    <s v="O"/>
    <n v="1"/>
    <n v="30"/>
    <n v="0"/>
    <m/>
    <m/>
    <m/>
    <m/>
    <m/>
    <m/>
    <n v="1"/>
    <n v="1"/>
    <m/>
    <m/>
    <n v="1266"/>
    <s v="CREDITOS DE CONSUMO"/>
    <n v="0"/>
    <n v="0"/>
    <n v="890480123"/>
    <s v="UNIVERSIDAD DE CARTAGENA"/>
    <n v="5"/>
    <m/>
    <m/>
    <m/>
    <m/>
    <n v="2"/>
    <n v="7"/>
    <n v="2"/>
  </r>
  <r>
    <n v="2383"/>
    <s v="C"/>
    <n v="30767283"/>
    <x v="0"/>
    <n v="4"/>
    <n v="550025677"/>
    <d v="2021-03-31T00:00:00"/>
    <d v="2021-05-30T00:00:00"/>
    <n v="0"/>
    <n v="1"/>
    <n v="0"/>
    <n v="30"/>
    <n v="2"/>
    <n v="0"/>
    <n v="0"/>
    <n v="6000"/>
    <n v="6000"/>
    <n v="6000"/>
    <n v="0"/>
    <n v="0"/>
    <n v="0"/>
    <m/>
    <n v="0"/>
    <n v="0"/>
    <n v="0"/>
    <m/>
    <m/>
    <d v="2021-03-31T00:00:00"/>
    <n v="1"/>
    <s v="O"/>
    <n v="1"/>
    <n v="30"/>
    <n v="0"/>
    <m/>
    <m/>
    <m/>
    <m/>
    <m/>
    <m/>
    <n v="1"/>
    <n v="1"/>
    <m/>
    <m/>
    <n v="3617"/>
    <s v="CREDITOS DE CONSUMO"/>
    <n v="0"/>
    <n v="0"/>
    <n v="890480123"/>
    <s v="UNIVERSIDAD DE CARTAGENA"/>
    <n v="5"/>
    <m/>
    <m/>
    <m/>
    <m/>
    <n v="2"/>
    <n v="7"/>
    <n v="2"/>
  </r>
  <r>
    <n v="0"/>
    <s v="C"/>
    <n v="30771256"/>
    <x v="0"/>
    <n v="4"/>
    <n v="13936"/>
    <d v="2018-04-23T00:00:00"/>
    <d v="2021-04-23T00:00:00"/>
    <n v="7"/>
    <n v="1"/>
    <n v="34"/>
    <n v="30"/>
    <n v="2"/>
    <n v="17726461"/>
    <n v="19240000"/>
    <n v="25000000"/>
    <n v="900383"/>
    <n v="1031109"/>
    <n v="3059"/>
    <n v="0"/>
    <n v="0"/>
    <m/>
    <n v="0"/>
    <n v="0"/>
    <n v="0"/>
    <m/>
    <m/>
    <d v="2021-03-30T00:00:00"/>
    <n v="1"/>
    <s v="O"/>
    <n v="1"/>
    <n v="30"/>
    <n v="143833"/>
    <m/>
    <m/>
    <m/>
    <m/>
    <m/>
    <m/>
    <n v="1"/>
    <n v="1"/>
    <m/>
    <m/>
    <n v="16565818"/>
    <s v="CREDITOS DE CONSUMO"/>
    <n v="0"/>
    <n v="0"/>
    <n v="890480123"/>
    <s v="UNIVERSIDAD DE CARTAGENA"/>
    <n v="5"/>
    <m/>
    <m/>
    <m/>
    <m/>
    <n v="1"/>
    <n v="7"/>
    <n v="2"/>
  </r>
  <r>
    <n v="0"/>
    <s v="C"/>
    <n v="30772512"/>
    <x v="0"/>
    <n v="4"/>
    <n v="14759"/>
    <d v="2018-10-16T00:00:00"/>
    <d v="2021-10-16T00:00:00"/>
    <n v="0"/>
    <n v="1"/>
    <n v="30"/>
    <n v="30"/>
    <n v="2"/>
    <n v="12185828"/>
    <n v="12890000"/>
    <n v="5000000"/>
    <n v="166516"/>
    <n v="877060"/>
    <n v="0"/>
    <n v="0"/>
    <n v="0"/>
    <m/>
    <n v="0"/>
    <n v="0"/>
    <n v="0"/>
    <m/>
    <m/>
    <d v="2021-03-30T00:00:00"/>
    <n v="1"/>
    <s v="O"/>
    <n v="1"/>
    <n v="30"/>
    <n v="0"/>
    <m/>
    <m/>
    <m/>
    <m/>
    <m/>
    <m/>
    <n v="1"/>
    <n v="1"/>
    <m/>
    <m/>
    <n v="1555208"/>
    <s v="CREDITOS DE CONSUMO"/>
    <n v="0"/>
    <n v="0"/>
    <n v="890480123"/>
    <s v="UNIVERSIDAD DE CARTAGENA"/>
    <n v="5"/>
    <m/>
    <m/>
    <m/>
    <m/>
    <n v="1"/>
    <n v="7"/>
    <n v="2"/>
  </r>
  <r>
    <n v="0"/>
    <s v="C"/>
    <n v="30772512"/>
    <x v="0"/>
    <n v="4"/>
    <n v="16188"/>
    <d v="2019-08-30T00:00:00"/>
    <d v="2024-08-30T00:00:00"/>
    <n v="0"/>
    <n v="1"/>
    <n v="19"/>
    <n v="30"/>
    <n v="2"/>
    <n v="17726461"/>
    <n v="19240000"/>
    <n v="20000000"/>
    <n v="504897"/>
    <n v="15436699"/>
    <n v="0"/>
    <n v="0"/>
    <n v="0"/>
    <m/>
    <n v="0"/>
    <n v="0"/>
    <n v="0"/>
    <m/>
    <m/>
    <d v="2021-03-30T00:00:00"/>
    <n v="1"/>
    <s v="O"/>
    <n v="1"/>
    <n v="30"/>
    <n v="0"/>
    <m/>
    <m/>
    <m/>
    <m/>
    <m/>
    <m/>
    <n v="1"/>
    <n v="1"/>
    <m/>
    <m/>
    <n v="27372444"/>
    <s v="CREDITOS DE CONSUMO"/>
    <n v="0"/>
    <n v="0"/>
    <n v="890480123"/>
    <s v="UNIVERSIDAD DE CARTAGENA"/>
    <n v="5"/>
    <m/>
    <m/>
    <m/>
    <m/>
    <n v="1"/>
    <n v="7"/>
    <n v="2"/>
  </r>
  <r>
    <n v="0"/>
    <s v="C"/>
    <n v="30772512"/>
    <x v="0"/>
    <n v="4"/>
    <n v="17331"/>
    <d v="2020-07-03T00:00:00"/>
    <d v="2022-07-03T00:00:00"/>
    <n v="0"/>
    <n v="1"/>
    <n v="9"/>
    <n v="30"/>
    <n v="2"/>
    <n v="9752084"/>
    <n v="10200000"/>
    <n v="8000000"/>
    <n v="368245"/>
    <n v="5172701"/>
    <n v="0"/>
    <n v="0"/>
    <n v="0"/>
    <m/>
    <n v="0"/>
    <n v="0"/>
    <n v="0"/>
    <m/>
    <m/>
    <d v="2021-03-30T00:00:00"/>
    <n v="1"/>
    <s v="O"/>
    <n v="1"/>
    <n v="30"/>
    <n v="0"/>
    <m/>
    <m/>
    <m/>
    <m/>
    <m/>
    <m/>
    <n v="1"/>
    <n v="1"/>
    <m/>
    <m/>
    <n v="9172263"/>
    <s v="CREDITOS DE CONSUMO"/>
    <n v="0"/>
    <n v="0"/>
    <n v="890480123"/>
    <s v="UNIVERSIDAD DE CARTAGENA"/>
    <n v="5"/>
    <m/>
    <m/>
    <m/>
    <m/>
    <n v="1"/>
    <n v="7"/>
    <n v="2"/>
  </r>
  <r>
    <n v="0"/>
    <s v="C"/>
    <n v="30772512"/>
    <x v="0"/>
    <n v="4"/>
    <n v="550006501"/>
    <d v="2015-09-13T00:00:00"/>
    <d v="2024-03-30T00:00:00"/>
    <n v="0"/>
    <n v="1"/>
    <n v="0"/>
    <n v="30"/>
    <n v="2"/>
    <n v="21474970"/>
    <n v="23720000"/>
    <n v="73179"/>
    <n v="2775"/>
    <n v="73179"/>
    <n v="2639"/>
    <n v="0"/>
    <n v="0"/>
    <m/>
    <n v="0"/>
    <n v="0"/>
    <n v="0"/>
    <m/>
    <m/>
    <d v="2021-03-30T00:00:00"/>
    <n v="1"/>
    <s v="O"/>
    <n v="1"/>
    <n v="30"/>
    <n v="0"/>
    <m/>
    <m/>
    <m/>
    <m/>
    <m/>
    <m/>
    <n v="1"/>
    <n v="1"/>
    <m/>
    <m/>
    <n v="129762"/>
    <s v="CREDITOS DE CONSUMO"/>
    <n v="0"/>
    <n v="0"/>
    <n v="890480123"/>
    <s v="UNIVERSIDAD DE CARTAGENA"/>
    <n v="5"/>
    <m/>
    <m/>
    <m/>
    <m/>
    <n v="2"/>
    <n v="7"/>
    <n v="2"/>
  </r>
  <r>
    <n v="0"/>
    <s v="C"/>
    <n v="30772512"/>
    <x v="0"/>
    <n v="4"/>
    <n v="550006622"/>
    <d v="2015-09-21T00:00:00"/>
    <d v="2024-01-30T00:00:00"/>
    <n v="30"/>
    <n v="1"/>
    <n v="0"/>
    <n v="30"/>
    <n v="2"/>
    <n v="21474970"/>
    <n v="23720000"/>
    <n v="93343"/>
    <n v="3540"/>
    <n v="93343"/>
    <n v="8455"/>
    <n v="0"/>
    <n v="0"/>
    <m/>
    <n v="0"/>
    <n v="0"/>
    <n v="0"/>
    <m/>
    <m/>
    <d v="2021-01-30T00:00:00"/>
    <n v="1"/>
    <s v="O"/>
    <n v="1"/>
    <n v="30"/>
    <n v="3759"/>
    <m/>
    <m/>
    <m/>
    <m/>
    <m/>
    <m/>
    <n v="1"/>
    <n v="1"/>
    <m/>
    <m/>
    <n v="165516"/>
    <s v="CREDITOS DE CONSUMO"/>
    <n v="0"/>
    <n v="0"/>
    <n v="890480123"/>
    <s v="UNIVERSIDAD DE CARTAGENA"/>
    <n v="5"/>
    <m/>
    <m/>
    <m/>
    <m/>
    <n v="2"/>
    <n v="7"/>
    <n v="2"/>
  </r>
  <r>
    <n v="0"/>
    <s v="C"/>
    <n v="30772512"/>
    <x v="0"/>
    <n v="4"/>
    <n v="550006679"/>
    <d v="2015-09-24T00:00:00"/>
    <d v="2024-02-28T00:00:00"/>
    <n v="0"/>
    <n v="1"/>
    <n v="0"/>
    <n v="30"/>
    <n v="2"/>
    <n v="21474970"/>
    <n v="23720000"/>
    <n v="131648"/>
    <n v="4992"/>
    <n v="131648"/>
    <n v="4739"/>
    <n v="0"/>
    <n v="0"/>
    <m/>
    <n v="0"/>
    <n v="0"/>
    <n v="0"/>
    <m/>
    <m/>
    <d v="2021-02-28T00:00:00"/>
    <n v="1"/>
    <s v="O"/>
    <n v="1"/>
    <n v="30"/>
    <n v="0"/>
    <m/>
    <m/>
    <m/>
    <m/>
    <m/>
    <m/>
    <n v="1"/>
    <n v="1"/>
    <m/>
    <m/>
    <n v="233439"/>
    <s v="CREDITOS DE CONSUMO"/>
    <n v="0"/>
    <n v="0"/>
    <n v="890480123"/>
    <s v="UNIVERSIDAD DE CARTAGENA"/>
    <n v="5"/>
    <m/>
    <m/>
    <m/>
    <m/>
    <n v="2"/>
    <n v="7"/>
    <n v="2"/>
  </r>
  <r>
    <n v="0"/>
    <s v="C"/>
    <n v="30772512"/>
    <x v="0"/>
    <n v="4"/>
    <n v="550006680"/>
    <d v="2015-09-24T00:00:00"/>
    <d v="2024-04-30T00:00:00"/>
    <n v="0"/>
    <n v="1"/>
    <n v="0"/>
    <n v="30"/>
    <n v="2"/>
    <n v="21474970"/>
    <n v="23720000"/>
    <n v="126713"/>
    <n v="4805"/>
    <n v="126713"/>
    <n v="2212"/>
    <n v="0"/>
    <n v="0"/>
    <m/>
    <n v="0"/>
    <n v="0"/>
    <n v="0"/>
    <m/>
    <m/>
    <d v="2021-03-31T00:00:00"/>
    <n v="1"/>
    <s v="O"/>
    <n v="1"/>
    <n v="30"/>
    <n v="0"/>
    <m/>
    <m/>
    <m/>
    <m/>
    <m/>
    <m/>
    <n v="1"/>
    <n v="1"/>
    <m/>
    <m/>
    <n v="224688"/>
    <s v="CREDITOS DE CONSUMO"/>
    <n v="0"/>
    <n v="0"/>
    <n v="890480123"/>
    <s v="UNIVERSIDAD DE CARTAGENA"/>
    <n v="5"/>
    <m/>
    <m/>
    <m/>
    <m/>
    <n v="2"/>
    <n v="7"/>
    <n v="2"/>
  </r>
  <r>
    <n v="0"/>
    <s v="C"/>
    <n v="30772512"/>
    <x v="0"/>
    <n v="4"/>
    <n v="550006681"/>
    <d v="2015-09-24T00:00:00"/>
    <d v="2022-11-30T00:00:00"/>
    <n v="30"/>
    <n v="1"/>
    <n v="14"/>
    <n v="30"/>
    <n v="2"/>
    <n v="21474970"/>
    <n v="23720000"/>
    <n v="192020"/>
    <n v="7281"/>
    <n v="131463"/>
    <n v="4681"/>
    <n v="0"/>
    <n v="0"/>
    <m/>
    <n v="0"/>
    <n v="0"/>
    <n v="0"/>
    <m/>
    <m/>
    <d v="2021-01-31T00:00:00"/>
    <n v="1"/>
    <s v="O"/>
    <n v="1"/>
    <n v="30"/>
    <n v="9955"/>
    <m/>
    <m/>
    <m/>
    <m/>
    <m/>
    <m/>
    <n v="1"/>
    <n v="1"/>
    <m/>
    <m/>
    <n v="233111"/>
    <s v="CREDITOS DE CONSUMO"/>
    <n v="0"/>
    <n v="0"/>
    <n v="890480123"/>
    <s v="UNIVERSIDAD DE CARTAGENA"/>
    <n v="5"/>
    <m/>
    <m/>
    <m/>
    <m/>
    <n v="2"/>
    <n v="7"/>
    <n v="2"/>
  </r>
  <r>
    <n v="0"/>
    <s v="C"/>
    <n v="30772512"/>
    <x v="0"/>
    <n v="4"/>
    <n v="550006711"/>
    <d v="2015-09-26T00:00:00"/>
    <d v="2022-11-30T00:00:00"/>
    <n v="30"/>
    <n v="1"/>
    <n v="14"/>
    <n v="30"/>
    <n v="2"/>
    <n v="21474970"/>
    <n v="23720000"/>
    <n v="126236"/>
    <n v="4787"/>
    <n v="86419"/>
    <n v="3119"/>
    <n v="0"/>
    <n v="0"/>
    <m/>
    <n v="0"/>
    <n v="0"/>
    <n v="0"/>
    <m/>
    <m/>
    <d v="2021-01-31T00:00:00"/>
    <n v="1"/>
    <s v="O"/>
    <n v="1"/>
    <n v="30"/>
    <n v="6532"/>
    <m/>
    <m/>
    <m/>
    <m/>
    <m/>
    <m/>
    <n v="1"/>
    <n v="1"/>
    <m/>
    <m/>
    <n v="153239"/>
    <s v="CREDITOS DE CONSUMO"/>
    <n v="0"/>
    <n v="0"/>
    <n v="890480123"/>
    <s v="UNIVERSIDAD DE CARTAGENA"/>
    <n v="5"/>
    <m/>
    <m/>
    <m/>
    <m/>
    <n v="2"/>
    <n v="7"/>
    <n v="2"/>
  </r>
  <r>
    <n v="0"/>
    <s v="C"/>
    <n v="30772512"/>
    <x v="0"/>
    <n v="4"/>
    <n v="550006714"/>
    <d v="2015-09-26T00:00:00"/>
    <d v="2022-11-30T00:00:00"/>
    <n v="30"/>
    <n v="1"/>
    <n v="14"/>
    <n v="30"/>
    <n v="2"/>
    <n v="21474970"/>
    <n v="23720000"/>
    <n v="25636"/>
    <n v="972"/>
    <n v="17553"/>
    <n v="631"/>
    <n v="0"/>
    <n v="0"/>
    <m/>
    <n v="0"/>
    <n v="0"/>
    <n v="0"/>
    <m/>
    <m/>
    <d v="2021-02-26T00:00:00"/>
    <n v="1"/>
    <s v="O"/>
    <n v="1"/>
    <n v="30"/>
    <n v="1332"/>
    <m/>
    <m/>
    <m/>
    <m/>
    <m/>
    <m/>
    <n v="1"/>
    <n v="1"/>
    <m/>
    <m/>
    <n v="31125"/>
    <s v="CREDITOS DE CONSUMO"/>
    <n v="0"/>
    <n v="0"/>
    <n v="890480123"/>
    <s v="UNIVERSIDAD DE CARTAGENA"/>
    <n v="5"/>
    <m/>
    <m/>
    <m/>
    <m/>
    <n v="2"/>
    <n v="7"/>
    <n v="2"/>
  </r>
  <r>
    <n v="0"/>
    <s v="C"/>
    <n v="30772512"/>
    <x v="0"/>
    <n v="4"/>
    <n v="550006939"/>
    <d v="2015-10-05T00:00:00"/>
    <d v="2022-11-30T00:00:00"/>
    <n v="30"/>
    <n v="1"/>
    <n v="14"/>
    <n v="30"/>
    <n v="2"/>
    <n v="21474970"/>
    <n v="23720000"/>
    <n v="29468"/>
    <n v="1117"/>
    <n v="20178"/>
    <n v="750"/>
    <n v="0"/>
    <n v="0"/>
    <m/>
    <n v="0"/>
    <n v="0"/>
    <n v="0"/>
    <m/>
    <m/>
    <d v="2021-02-26T00:00:00"/>
    <n v="1"/>
    <s v="O"/>
    <n v="1"/>
    <n v="30"/>
    <n v="1537"/>
    <m/>
    <m/>
    <m/>
    <m/>
    <m/>
    <m/>
    <n v="1"/>
    <n v="1"/>
    <m/>
    <m/>
    <n v="35780"/>
    <s v="CREDITOS DE CONSUMO"/>
    <n v="0"/>
    <n v="0"/>
    <n v="890480123"/>
    <s v="UNIVERSIDAD DE CARTAGENA"/>
    <n v="5"/>
    <m/>
    <m/>
    <m/>
    <m/>
    <n v="2"/>
    <n v="7"/>
    <n v="2"/>
  </r>
  <r>
    <n v="0"/>
    <s v="C"/>
    <n v="30772512"/>
    <x v="0"/>
    <n v="4"/>
    <n v="550006940"/>
    <d v="2015-10-05T00:00:00"/>
    <d v="2022-11-30T00:00:00"/>
    <n v="30"/>
    <n v="1"/>
    <n v="14"/>
    <n v="30"/>
    <n v="2"/>
    <n v="21474970"/>
    <n v="23720000"/>
    <n v="62354"/>
    <n v="2364"/>
    <n v="42697"/>
    <n v="1531"/>
    <n v="0"/>
    <n v="0"/>
    <m/>
    <n v="0"/>
    <n v="0"/>
    <n v="0"/>
    <m/>
    <m/>
    <d v="2021-02-26T00:00:00"/>
    <n v="1"/>
    <s v="O"/>
    <n v="1"/>
    <n v="30"/>
    <n v="3246"/>
    <m/>
    <m/>
    <m/>
    <m/>
    <m/>
    <m/>
    <n v="1"/>
    <n v="1"/>
    <m/>
    <m/>
    <n v="75711"/>
    <s v="CREDITOS DE CONSUMO"/>
    <n v="0"/>
    <n v="0"/>
    <n v="890480123"/>
    <s v="UNIVERSIDAD DE CARTAGENA"/>
    <n v="5"/>
    <m/>
    <m/>
    <m/>
    <m/>
    <n v="2"/>
    <n v="7"/>
    <n v="2"/>
  </r>
  <r>
    <n v="0"/>
    <s v="C"/>
    <n v="30772512"/>
    <x v="0"/>
    <n v="4"/>
    <n v="550006981"/>
    <d v="2015-10-09T00:00:00"/>
    <d v="2022-11-30T00:00:00"/>
    <n v="30"/>
    <n v="1"/>
    <n v="14"/>
    <n v="30"/>
    <n v="2"/>
    <n v="21474970"/>
    <n v="23720000"/>
    <n v="94833"/>
    <n v="3596"/>
    <n v="64924"/>
    <n v="2339"/>
    <n v="0"/>
    <n v="0"/>
    <m/>
    <n v="0"/>
    <n v="0"/>
    <n v="0"/>
    <m/>
    <m/>
    <d v="2021-01-31T00:00:00"/>
    <n v="1"/>
    <s v="O"/>
    <n v="1"/>
    <n v="30"/>
    <n v="4913"/>
    <m/>
    <m/>
    <m/>
    <m/>
    <m/>
    <m/>
    <n v="1"/>
    <n v="1"/>
    <m/>
    <m/>
    <n v="115124"/>
    <s v="CREDITOS DE CONSUMO"/>
    <n v="0"/>
    <n v="0"/>
    <n v="890480123"/>
    <s v="UNIVERSIDAD DE CARTAGENA"/>
    <n v="5"/>
    <m/>
    <m/>
    <m/>
    <m/>
    <n v="2"/>
    <n v="7"/>
    <n v="2"/>
  </r>
  <r>
    <n v="0"/>
    <s v="C"/>
    <n v="30772512"/>
    <x v="0"/>
    <n v="4"/>
    <n v="550007074"/>
    <d v="2015-10-17T00:00:00"/>
    <d v="2022-11-30T00:00:00"/>
    <n v="30"/>
    <n v="1"/>
    <n v="14"/>
    <n v="30"/>
    <n v="2"/>
    <n v="21474970"/>
    <n v="23720000"/>
    <n v="55633"/>
    <n v="2110"/>
    <n v="38081"/>
    <n v="1379"/>
    <n v="0"/>
    <n v="0"/>
    <m/>
    <n v="0"/>
    <n v="0"/>
    <n v="0"/>
    <m/>
    <m/>
    <d v="2021-02-26T00:00:00"/>
    <n v="1"/>
    <s v="O"/>
    <n v="1"/>
    <n v="30"/>
    <n v="2869"/>
    <m/>
    <m/>
    <m/>
    <m/>
    <m/>
    <m/>
    <n v="1"/>
    <n v="1"/>
    <m/>
    <m/>
    <n v="67525"/>
    <s v="CREDITOS DE CONSUMO"/>
    <n v="0"/>
    <n v="0"/>
    <n v="890480123"/>
    <s v="UNIVERSIDAD DE CARTAGENA"/>
    <n v="5"/>
    <m/>
    <m/>
    <m/>
    <m/>
    <n v="2"/>
    <n v="7"/>
    <n v="2"/>
  </r>
  <r>
    <n v="0"/>
    <s v="C"/>
    <n v="30772512"/>
    <x v="0"/>
    <n v="4"/>
    <n v="550007175"/>
    <d v="2015-10-27T00:00:00"/>
    <d v="2022-11-30T00:00:00"/>
    <n v="30"/>
    <n v="1"/>
    <n v="14"/>
    <n v="30"/>
    <n v="2"/>
    <n v="21474970"/>
    <n v="23720000"/>
    <n v="60226"/>
    <n v="2284"/>
    <n v="41227"/>
    <n v="1499"/>
    <n v="0"/>
    <n v="0"/>
    <m/>
    <n v="0"/>
    <n v="0"/>
    <n v="0"/>
    <m/>
    <m/>
    <d v="2021-02-26T00:00:00"/>
    <n v="1"/>
    <s v="O"/>
    <n v="1"/>
    <n v="30"/>
    <n v="3111"/>
    <m/>
    <m/>
    <m/>
    <m/>
    <m/>
    <m/>
    <n v="1"/>
    <n v="1"/>
    <m/>
    <m/>
    <n v="73104"/>
    <s v="CREDITOS DE CONSUMO"/>
    <n v="0"/>
    <n v="0"/>
    <n v="890480123"/>
    <s v="UNIVERSIDAD DE CARTAGENA"/>
    <n v="5"/>
    <m/>
    <m/>
    <m/>
    <m/>
    <n v="2"/>
    <n v="7"/>
    <n v="2"/>
  </r>
  <r>
    <n v="0"/>
    <s v="C"/>
    <n v="30772512"/>
    <x v="0"/>
    <n v="4"/>
    <n v="550007923"/>
    <d v="2015-12-08T00:00:00"/>
    <d v="2022-10-30T00:00:00"/>
    <n v="30"/>
    <n v="1"/>
    <n v="14"/>
    <n v="30"/>
    <n v="2"/>
    <n v="21474970"/>
    <n v="23720000"/>
    <n v="18422"/>
    <n v="713"/>
    <n v="12385"/>
    <n v="451"/>
    <n v="0"/>
    <n v="0"/>
    <m/>
    <n v="0"/>
    <n v="0"/>
    <n v="0"/>
    <m/>
    <m/>
    <d v="2021-02-26T00:00:00"/>
    <n v="1"/>
    <s v="O"/>
    <n v="1"/>
    <n v="30"/>
    <n v="986"/>
    <m/>
    <m/>
    <m/>
    <m/>
    <m/>
    <m/>
    <n v="1"/>
    <n v="1"/>
    <m/>
    <m/>
    <n v="21961"/>
    <s v="CREDITOS DE CONSUMO"/>
    <n v="0"/>
    <n v="0"/>
    <n v="890480123"/>
    <s v="UNIVERSIDAD DE CARTAGENA"/>
    <n v="5"/>
    <m/>
    <m/>
    <m/>
    <m/>
    <n v="2"/>
    <n v="7"/>
    <n v="2"/>
  </r>
  <r>
    <n v="0"/>
    <s v="C"/>
    <n v="30772512"/>
    <x v="0"/>
    <n v="4"/>
    <n v="550007931"/>
    <d v="2015-12-08T00:00:00"/>
    <d v="2022-10-30T00:00:00"/>
    <n v="30"/>
    <n v="1"/>
    <n v="14"/>
    <n v="30"/>
    <n v="2"/>
    <n v="21474970"/>
    <n v="23720000"/>
    <n v="60419"/>
    <n v="2338"/>
    <n v="40625"/>
    <n v="1441"/>
    <n v="0"/>
    <n v="0"/>
    <m/>
    <n v="0"/>
    <n v="0"/>
    <n v="0"/>
    <m/>
    <m/>
    <d v="2021-02-26T00:00:00"/>
    <n v="1"/>
    <s v="O"/>
    <n v="1"/>
    <n v="30"/>
    <n v="3247"/>
    <m/>
    <m/>
    <m/>
    <m/>
    <m/>
    <m/>
    <n v="1"/>
    <n v="1"/>
    <m/>
    <m/>
    <n v="72037"/>
    <s v="CREDITOS DE CONSUMO"/>
    <n v="0"/>
    <n v="0"/>
    <n v="890480123"/>
    <s v="UNIVERSIDAD DE CARTAGENA"/>
    <n v="5"/>
    <m/>
    <m/>
    <m/>
    <m/>
    <n v="2"/>
    <n v="7"/>
    <n v="2"/>
  </r>
  <r>
    <n v="0"/>
    <s v="C"/>
    <n v="30772512"/>
    <x v="0"/>
    <n v="4"/>
    <n v="550007932"/>
    <d v="2015-12-08T00:00:00"/>
    <d v="2022-10-30T00:00:00"/>
    <n v="30"/>
    <n v="1"/>
    <n v="14"/>
    <n v="30"/>
    <n v="2"/>
    <n v="21474970"/>
    <n v="23720000"/>
    <n v="32488"/>
    <n v="1257"/>
    <n v="21845"/>
    <n v="810"/>
    <n v="0"/>
    <n v="0"/>
    <m/>
    <n v="0"/>
    <n v="0"/>
    <n v="0"/>
    <m/>
    <m/>
    <d v="2021-02-26T00:00:00"/>
    <n v="1"/>
    <s v="O"/>
    <n v="1"/>
    <n v="30"/>
    <n v="1749"/>
    <m/>
    <m/>
    <m/>
    <m/>
    <m/>
    <m/>
    <n v="1"/>
    <n v="1"/>
    <m/>
    <m/>
    <n v="38736"/>
    <s v="CREDITOS DE CONSUMO"/>
    <n v="0"/>
    <n v="0"/>
    <n v="890480123"/>
    <s v="UNIVERSIDAD DE CARTAGENA"/>
    <n v="5"/>
    <m/>
    <m/>
    <m/>
    <m/>
    <n v="2"/>
    <n v="7"/>
    <n v="2"/>
  </r>
  <r>
    <n v="0"/>
    <s v="C"/>
    <n v="30772512"/>
    <x v="0"/>
    <n v="4"/>
    <n v="550008322"/>
    <d v="2016-01-17T00:00:00"/>
    <d v="2022-10-30T00:00:00"/>
    <n v="30"/>
    <n v="1"/>
    <n v="14"/>
    <n v="30"/>
    <n v="2"/>
    <n v="22490513"/>
    <n v="24960000"/>
    <n v="104651"/>
    <n v="4104"/>
    <n v="70711"/>
    <n v="2641"/>
    <n v="0"/>
    <n v="0"/>
    <m/>
    <n v="0"/>
    <n v="0"/>
    <n v="0"/>
    <m/>
    <m/>
    <d v="2021-01-31T00:00:00"/>
    <n v="1"/>
    <s v="O"/>
    <n v="1"/>
    <n v="30"/>
    <n v="5614"/>
    <m/>
    <m/>
    <m/>
    <m/>
    <m/>
    <m/>
    <n v="1"/>
    <n v="1"/>
    <m/>
    <m/>
    <n v="125385"/>
    <s v="CREDITOS DE CONSUMO"/>
    <n v="0"/>
    <n v="0"/>
    <n v="890480123"/>
    <s v="UNIVERSIDAD DE CARTAGENA"/>
    <n v="5"/>
    <m/>
    <m/>
    <m/>
    <m/>
    <n v="2"/>
    <n v="7"/>
    <n v="2"/>
  </r>
  <r>
    <n v="0"/>
    <s v="C"/>
    <n v="30772512"/>
    <x v="0"/>
    <n v="4"/>
    <n v="550008351"/>
    <d v="2016-01-21T00:00:00"/>
    <d v="2022-10-30T00:00:00"/>
    <n v="30"/>
    <n v="1"/>
    <n v="14"/>
    <n v="30"/>
    <n v="2"/>
    <n v="22490513"/>
    <n v="24960000"/>
    <n v="135649"/>
    <n v="5320"/>
    <n v="91649"/>
    <n v="3421"/>
    <n v="0"/>
    <n v="0"/>
    <m/>
    <n v="0"/>
    <n v="0"/>
    <n v="0"/>
    <m/>
    <m/>
    <d v="2021-01-31T00:00:00"/>
    <n v="1"/>
    <s v="O"/>
    <n v="1"/>
    <n v="30"/>
    <n v="7264"/>
    <m/>
    <m/>
    <m/>
    <m/>
    <m/>
    <m/>
    <n v="1"/>
    <n v="1"/>
    <m/>
    <m/>
    <n v="162513"/>
    <s v="CREDITOS DE CONSUMO"/>
    <n v="0"/>
    <n v="0"/>
    <n v="890480123"/>
    <s v="UNIVERSIDAD DE CARTAGENA"/>
    <n v="5"/>
    <m/>
    <m/>
    <m/>
    <m/>
    <n v="2"/>
    <n v="7"/>
    <n v="2"/>
  </r>
  <r>
    <n v="0"/>
    <s v="C"/>
    <n v="30772512"/>
    <x v="0"/>
    <n v="4"/>
    <n v="550008611"/>
    <d v="2016-02-09T00:00:00"/>
    <d v="2022-10-30T00:00:00"/>
    <n v="30"/>
    <n v="1"/>
    <n v="14"/>
    <n v="30"/>
    <n v="2"/>
    <n v="22490513"/>
    <n v="24960000"/>
    <n v="64451"/>
    <n v="2528"/>
    <n v="43542"/>
    <n v="1621"/>
    <n v="0"/>
    <n v="0"/>
    <m/>
    <n v="0"/>
    <n v="0"/>
    <n v="0"/>
    <m/>
    <m/>
    <d v="2021-02-26T00:00:00"/>
    <n v="1"/>
    <s v="O"/>
    <n v="1"/>
    <n v="30"/>
    <n v="3443"/>
    <m/>
    <m/>
    <m/>
    <m/>
    <m/>
    <m/>
    <n v="1"/>
    <n v="1"/>
    <m/>
    <m/>
    <n v="77209"/>
    <s v="CREDITOS DE CONSUMO"/>
    <n v="0"/>
    <n v="0"/>
    <n v="890480123"/>
    <s v="UNIVERSIDAD DE CARTAGENA"/>
    <n v="5"/>
    <m/>
    <m/>
    <m/>
    <m/>
    <n v="2"/>
    <n v="7"/>
    <n v="2"/>
  </r>
  <r>
    <n v="0"/>
    <s v="C"/>
    <n v="30772512"/>
    <x v="0"/>
    <n v="4"/>
    <n v="550008612"/>
    <d v="2016-02-09T00:00:00"/>
    <d v="2022-10-30T00:00:00"/>
    <n v="30"/>
    <n v="1"/>
    <n v="14"/>
    <n v="30"/>
    <n v="2"/>
    <n v="22490513"/>
    <n v="24960000"/>
    <n v="96637"/>
    <n v="3790"/>
    <n v="65292"/>
    <n v="2459"/>
    <n v="0"/>
    <n v="0"/>
    <m/>
    <n v="0"/>
    <n v="0"/>
    <n v="0"/>
    <m/>
    <m/>
    <d v="2021-01-31T00:00:00"/>
    <n v="1"/>
    <s v="O"/>
    <n v="1"/>
    <n v="30"/>
    <n v="5175"/>
    <m/>
    <m/>
    <m/>
    <m/>
    <m/>
    <m/>
    <n v="1"/>
    <n v="1"/>
    <m/>
    <m/>
    <n v="115776"/>
    <s v="CREDITOS DE CONSUMO"/>
    <n v="0"/>
    <n v="0"/>
    <n v="890480123"/>
    <s v="UNIVERSIDAD DE CARTAGENA"/>
    <n v="5"/>
    <m/>
    <m/>
    <m/>
    <m/>
    <n v="2"/>
    <n v="7"/>
    <n v="2"/>
  </r>
  <r>
    <n v="0"/>
    <s v="C"/>
    <n v="30772512"/>
    <x v="0"/>
    <n v="4"/>
    <n v="550008649"/>
    <d v="2016-02-16T00:00:00"/>
    <d v="2022-10-30T00:00:00"/>
    <n v="30"/>
    <n v="1"/>
    <n v="14"/>
    <n v="30"/>
    <n v="2"/>
    <n v="22490513"/>
    <n v="24960000"/>
    <n v="87381"/>
    <n v="3427"/>
    <n v="59038"/>
    <n v="2220"/>
    <n v="0"/>
    <n v="0"/>
    <m/>
    <n v="0"/>
    <n v="0"/>
    <n v="0"/>
    <m/>
    <m/>
    <d v="2021-01-31T00:00:00"/>
    <n v="1"/>
    <s v="O"/>
    <n v="1"/>
    <n v="30"/>
    <n v="4679"/>
    <m/>
    <m/>
    <m/>
    <m/>
    <m/>
    <m/>
    <n v="1"/>
    <n v="1"/>
    <m/>
    <m/>
    <n v="104687"/>
    <s v="CREDITOS DE CONSUMO"/>
    <n v="0"/>
    <n v="0"/>
    <n v="890480123"/>
    <s v="UNIVERSIDAD DE CARTAGENA"/>
    <n v="5"/>
    <m/>
    <m/>
    <m/>
    <m/>
    <n v="2"/>
    <n v="7"/>
    <n v="2"/>
  </r>
  <r>
    <n v="0"/>
    <s v="C"/>
    <n v="30772512"/>
    <x v="0"/>
    <n v="4"/>
    <n v="550008719"/>
    <d v="2016-02-23T00:00:00"/>
    <d v="2022-10-30T00:00:00"/>
    <n v="30"/>
    <n v="1"/>
    <n v="14"/>
    <n v="30"/>
    <n v="2"/>
    <n v="22490513"/>
    <n v="24960000"/>
    <n v="87335"/>
    <n v="3425"/>
    <n v="59011"/>
    <n v="2220"/>
    <n v="0"/>
    <n v="0"/>
    <m/>
    <n v="0"/>
    <n v="0"/>
    <n v="0"/>
    <m/>
    <m/>
    <d v="2021-01-31T00:00:00"/>
    <n v="1"/>
    <s v="O"/>
    <n v="1"/>
    <n v="30"/>
    <n v="4684"/>
    <m/>
    <m/>
    <m/>
    <m/>
    <m/>
    <m/>
    <n v="1"/>
    <n v="1"/>
    <m/>
    <m/>
    <n v="104639"/>
    <s v="CREDITOS DE CONSUMO"/>
    <n v="0"/>
    <n v="0"/>
    <n v="890480123"/>
    <s v="UNIVERSIDAD DE CARTAGENA"/>
    <n v="5"/>
    <m/>
    <m/>
    <m/>
    <m/>
    <n v="2"/>
    <n v="7"/>
    <n v="2"/>
  </r>
  <r>
    <n v="0"/>
    <s v="C"/>
    <n v="30772512"/>
    <x v="0"/>
    <n v="4"/>
    <n v="550008733"/>
    <d v="2016-02-26T00:00:00"/>
    <d v="2022-10-30T00:00:00"/>
    <n v="30"/>
    <n v="1"/>
    <n v="14"/>
    <n v="30"/>
    <n v="2"/>
    <n v="22490513"/>
    <n v="24960000"/>
    <n v="87330"/>
    <n v="3425"/>
    <n v="59004"/>
    <n v="2220"/>
    <n v="0"/>
    <n v="0"/>
    <m/>
    <n v="0"/>
    <n v="0"/>
    <n v="0"/>
    <m/>
    <m/>
    <d v="2021-01-31T00:00:00"/>
    <n v="1"/>
    <s v="O"/>
    <n v="1"/>
    <n v="30"/>
    <n v="4677"/>
    <m/>
    <m/>
    <m/>
    <m/>
    <m/>
    <m/>
    <n v="1"/>
    <n v="1"/>
    <m/>
    <m/>
    <n v="104626"/>
    <s v="CREDITOS DE CONSUMO"/>
    <n v="0"/>
    <n v="0"/>
    <n v="890480123"/>
    <s v="UNIVERSIDAD DE CARTAGENA"/>
    <n v="5"/>
    <m/>
    <m/>
    <m/>
    <m/>
    <n v="2"/>
    <n v="7"/>
    <n v="2"/>
  </r>
  <r>
    <n v="0"/>
    <s v="C"/>
    <n v="30772512"/>
    <x v="0"/>
    <n v="4"/>
    <n v="550009999"/>
    <d v="2016-06-10T00:00:00"/>
    <d v="2022-10-30T00:00:00"/>
    <n v="0"/>
    <n v="1"/>
    <n v="16"/>
    <n v="30"/>
    <n v="2"/>
    <n v="22490513"/>
    <n v="24960000"/>
    <n v="198028"/>
    <n v="7766"/>
    <n v="123187"/>
    <n v="0"/>
    <n v="0"/>
    <n v="0"/>
    <m/>
    <n v="0"/>
    <n v="0"/>
    <n v="0"/>
    <m/>
    <m/>
    <d v="2021-03-30T00:00:00"/>
    <n v="1"/>
    <s v="O"/>
    <n v="1"/>
    <n v="30"/>
    <n v="0"/>
    <m/>
    <m/>
    <m/>
    <m/>
    <m/>
    <m/>
    <n v="1"/>
    <n v="1"/>
    <m/>
    <m/>
    <n v="218436"/>
    <s v="CREDITOS DE CONSUMO"/>
    <n v="0"/>
    <n v="0"/>
    <n v="890480123"/>
    <s v="UNIVERSIDAD DE CARTAGENA"/>
    <n v="5"/>
    <m/>
    <m/>
    <m/>
    <m/>
    <n v="2"/>
    <n v="7"/>
    <n v="2"/>
  </r>
  <r>
    <n v="0"/>
    <s v="C"/>
    <n v="30772512"/>
    <x v="0"/>
    <n v="4"/>
    <n v="550010019"/>
    <d v="2016-06-12T00:00:00"/>
    <d v="2022-10-30T00:00:00"/>
    <n v="30"/>
    <n v="1"/>
    <n v="14"/>
    <n v="30"/>
    <n v="2"/>
    <n v="22490513"/>
    <n v="24960000"/>
    <n v="65443"/>
    <n v="2567"/>
    <n v="44211"/>
    <n v="1679"/>
    <n v="0"/>
    <n v="0"/>
    <m/>
    <n v="0"/>
    <n v="0"/>
    <n v="0"/>
    <m/>
    <m/>
    <d v="2021-02-26T00:00:00"/>
    <n v="1"/>
    <s v="O"/>
    <n v="1"/>
    <n v="30"/>
    <n v="3494"/>
    <m/>
    <m/>
    <m/>
    <m/>
    <m/>
    <m/>
    <n v="1"/>
    <n v="1"/>
    <m/>
    <m/>
    <n v="78395"/>
    <s v="CREDITOS DE CONSUMO"/>
    <n v="0"/>
    <n v="0"/>
    <n v="890480123"/>
    <s v="UNIVERSIDAD DE CARTAGENA"/>
    <n v="5"/>
    <m/>
    <m/>
    <m/>
    <m/>
    <n v="2"/>
    <n v="7"/>
    <n v="2"/>
  </r>
  <r>
    <n v="0"/>
    <s v="C"/>
    <n v="30772512"/>
    <x v="0"/>
    <n v="4"/>
    <n v="550011163"/>
    <d v="2016-08-15T00:00:00"/>
    <d v="2022-10-30T00:00:00"/>
    <n v="30"/>
    <n v="1"/>
    <n v="14"/>
    <n v="30"/>
    <n v="2"/>
    <n v="22490513"/>
    <n v="24960000"/>
    <n v="81390"/>
    <n v="3192"/>
    <n v="54988"/>
    <n v="2041"/>
    <n v="0"/>
    <n v="0"/>
    <m/>
    <n v="0"/>
    <n v="0"/>
    <n v="0"/>
    <m/>
    <m/>
    <d v="2021-02-26T00:00:00"/>
    <n v="1"/>
    <s v="O"/>
    <n v="1"/>
    <n v="30"/>
    <n v="4357"/>
    <m/>
    <m/>
    <m/>
    <m/>
    <m/>
    <m/>
    <n v="1"/>
    <n v="1"/>
    <m/>
    <m/>
    <n v="97505"/>
    <s v="CREDITOS DE CONSUMO"/>
    <n v="0"/>
    <n v="0"/>
    <n v="890480123"/>
    <s v="UNIVERSIDAD DE CARTAGENA"/>
    <n v="5"/>
    <m/>
    <m/>
    <m/>
    <m/>
    <n v="2"/>
    <n v="7"/>
    <n v="2"/>
  </r>
  <r>
    <n v="0"/>
    <s v="C"/>
    <n v="30772512"/>
    <x v="0"/>
    <n v="4"/>
    <n v="550011184"/>
    <d v="2016-08-17T00:00:00"/>
    <d v="2022-10-30T00:00:00"/>
    <n v="30"/>
    <n v="1"/>
    <n v="14"/>
    <n v="30"/>
    <n v="2"/>
    <n v="22490513"/>
    <n v="24960000"/>
    <n v="100069"/>
    <n v="3924"/>
    <n v="67620"/>
    <n v="2551"/>
    <n v="0"/>
    <n v="0"/>
    <m/>
    <n v="0"/>
    <n v="0"/>
    <n v="0"/>
    <m/>
    <m/>
    <d v="2021-01-31T00:00:00"/>
    <n v="1"/>
    <s v="O"/>
    <n v="1"/>
    <n v="30"/>
    <n v="5378"/>
    <m/>
    <m/>
    <m/>
    <m/>
    <m/>
    <m/>
    <n v="1"/>
    <n v="1"/>
    <m/>
    <m/>
    <n v="119904"/>
    <s v="CREDITOS DE CONSUMO"/>
    <n v="0"/>
    <n v="0"/>
    <n v="890480123"/>
    <s v="UNIVERSIDAD DE CARTAGENA"/>
    <n v="5"/>
    <m/>
    <m/>
    <m/>
    <m/>
    <n v="2"/>
    <n v="7"/>
    <n v="2"/>
  </r>
  <r>
    <n v="0"/>
    <s v="C"/>
    <n v="30772512"/>
    <x v="0"/>
    <n v="4"/>
    <n v="550011211"/>
    <d v="2016-08-19T00:00:00"/>
    <d v="2022-10-30T00:00:00"/>
    <n v="30"/>
    <n v="1"/>
    <n v="14"/>
    <n v="30"/>
    <n v="2"/>
    <n v="22490513"/>
    <n v="24960000"/>
    <n v="100068"/>
    <n v="3924"/>
    <n v="67617"/>
    <n v="2551"/>
    <n v="0"/>
    <n v="0"/>
    <m/>
    <n v="0"/>
    <n v="0"/>
    <n v="0"/>
    <m/>
    <m/>
    <d v="2021-01-31T00:00:00"/>
    <n v="1"/>
    <s v="O"/>
    <n v="1"/>
    <n v="30"/>
    <n v="5375"/>
    <m/>
    <m/>
    <m/>
    <m/>
    <m/>
    <m/>
    <n v="1"/>
    <n v="1"/>
    <m/>
    <m/>
    <n v="119899"/>
    <s v="CREDITOS DE CONSUMO"/>
    <n v="0"/>
    <n v="0"/>
    <n v="890480123"/>
    <s v="UNIVERSIDAD DE CARTAGENA"/>
    <n v="5"/>
    <m/>
    <m/>
    <m/>
    <m/>
    <n v="2"/>
    <n v="7"/>
    <n v="2"/>
  </r>
  <r>
    <n v="0"/>
    <s v="C"/>
    <n v="30772512"/>
    <x v="0"/>
    <n v="4"/>
    <n v="550011552"/>
    <d v="2016-09-06T00:00:00"/>
    <d v="2022-10-30T00:00:00"/>
    <n v="30"/>
    <n v="1"/>
    <n v="14"/>
    <n v="30"/>
    <n v="2"/>
    <n v="22490513"/>
    <n v="24960000"/>
    <n v="30165"/>
    <n v="1183"/>
    <n v="20381"/>
    <n v="779"/>
    <n v="0"/>
    <n v="0"/>
    <m/>
    <n v="0"/>
    <n v="0"/>
    <n v="0"/>
    <m/>
    <m/>
    <d v="2021-02-26T00:00:00"/>
    <n v="1"/>
    <s v="O"/>
    <n v="1"/>
    <n v="30"/>
    <n v="1616"/>
    <m/>
    <m/>
    <m/>
    <m/>
    <m/>
    <m/>
    <n v="1"/>
    <n v="1"/>
    <m/>
    <m/>
    <n v="36140"/>
    <s v="CREDITOS DE CONSUMO"/>
    <n v="0"/>
    <n v="0"/>
    <n v="890480123"/>
    <s v="UNIVERSIDAD DE CARTAGENA"/>
    <n v="5"/>
    <m/>
    <m/>
    <m/>
    <m/>
    <n v="2"/>
    <n v="7"/>
    <n v="2"/>
  </r>
  <r>
    <n v="0"/>
    <s v="C"/>
    <n v="30772512"/>
    <x v="0"/>
    <n v="4"/>
    <n v="550012243"/>
    <d v="2016-10-22T00:00:00"/>
    <d v="2022-10-30T00:00:00"/>
    <n v="30"/>
    <n v="1"/>
    <n v="14"/>
    <n v="30"/>
    <n v="2"/>
    <n v="22490513"/>
    <n v="24960000"/>
    <n v="50824"/>
    <n v="1993"/>
    <n v="34342"/>
    <n v="1291"/>
    <n v="0"/>
    <n v="0"/>
    <m/>
    <n v="0"/>
    <n v="0"/>
    <n v="0"/>
    <m/>
    <m/>
    <d v="2021-02-26T00:00:00"/>
    <n v="1"/>
    <s v="O"/>
    <n v="1"/>
    <n v="30"/>
    <n v="2729"/>
    <m/>
    <m/>
    <m/>
    <m/>
    <m/>
    <m/>
    <n v="1"/>
    <n v="1"/>
    <m/>
    <m/>
    <n v="60895"/>
    <s v="CREDITOS DE CONSUMO"/>
    <n v="0"/>
    <n v="0"/>
    <n v="890480123"/>
    <s v="UNIVERSIDAD DE CARTAGENA"/>
    <n v="5"/>
    <m/>
    <m/>
    <m/>
    <m/>
    <n v="2"/>
    <n v="7"/>
    <n v="2"/>
  </r>
  <r>
    <n v="0"/>
    <s v="C"/>
    <n v="30772512"/>
    <x v="0"/>
    <n v="4"/>
    <n v="550013301"/>
    <d v="2016-12-29T00:00:00"/>
    <d v="2022-10-30T00:00:00"/>
    <n v="30"/>
    <n v="1"/>
    <n v="14"/>
    <n v="30"/>
    <n v="2"/>
    <n v="22490513"/>
    <n v="24960000"/>
    <n v="91399"/>
    <n v="3584"/>
    <n v="61762"/>
    <n v="2339"/>
    <n v="0"/>
    <n v="0"/>
    <m/>
    <n v="0"/>
    <n v="0"/>
    <n v="0"/>
    <m/>
    <m/>
    <d v="2021-01-31T00:00:00"/>
    <n v="1"/>
    <s v="O"/>
    <n v="1"/>
    <n v="30"/>
    <n v="4913"/>
    <m/>
    <m/>
    <m/>
    <m/>
    <m/>
    <m/>
    <n v="1"/>
    <n v="1"/>
    <m/>
    <m/>
    <n v="109517"/>
    <s v="CREDITOS DE CONSUMO"/>
    <n v="0"/>
    <n v="0"/>
    <n v="890480123"/>
    <s v="UNIVERSIDAD DE CARTAGENA"/>
    <n v="5"/>
    <m/>
    <m/>
    <m/>
    <m/>
    <n v="2"/>
    <n v="7"/>
    <n v="2"/>
  </r>
  <r>
    <n v="0"/>
    <s v="C"/>
    <n v="30772512"/>
    <x v="0"/>
    <n v="4"/>
    <n v="550013302"/>
    <d v="2016-12-29T00:00:00"/>
    <d v="2022-10-30T00:00:00"/>
    <n v="30"/>
    <n v="1"/>
    <n v="14"/>
    <n v="30"/>
    <n v="2"/>
    <n v="22490513"/>
    <n v="24960000"/>
    <n v="52137"/>
    <n v="2045"/>
    <n v="35222"/>
    <n v="1320"/>
    <n v="0"/>
    <n v="0"/>
    <m/>
    <n v="0"/>
    <n v="0"/>
    <n v="0"/>
    <m/>
    <m/>
    <d v="2021-02-26T00:00:00"/>
    <n v="1"/>
    <s v="O"/>
    <n v="1"/>
    <n v="30"/>
    <n v="2784"/>
    <m/>
    <m/>
    <m/>
    <m/>
    <m/>
    <m/>
    <n v="1"/>
    <n v="1"/>
    <m/>
    <m/>
    <n v="62456"/>
    <s v="CREDITOS DE CONSUMO"/>
    <n v="0"/>
    <n v="0"/>
    <n v="890480123"/>
    <s v="UNIVERSIDAD DE CARTAGENA"/>
    <n v="5"/>
    <m/>
    <m/>
    <m/>
    <m/>
    <n v="2"/>
    <n v="7"/>
    <n v="2"/>
  </r>
  <r>
    <n v="0"/>
    <s v="C"/>
    <n v="30772512"/>
    <x v="0"/>
    <n v="4"/>
    <n v="550015348"/>
    <d v="2017-05-27T00:00:00"/>
    <d v="2022-10-30T00:00:00"/>
    <n v="30"/>
    <n v="1"/>
    <n v="14"/>
    <n v="30"/>
    <n v="2"/>
    <n v="22490513"/>
    <n v="24960000"/>
    <n v="147168"/>
    <n v="5772"/>
    <n v="99429"/>
    <n v="3750"/>
    <n v="0"/>
    <n v="0"/>
    <m/>
    <n v="0"/>
    <n v="0"/>
    <n v="0"/>
    <m/>
    <m/>
    <d v="2021-01-31T00:00:00"/>
    <n v="1"/>
    <s v="O"/>
    <n v="1"/>
    <n v="30"/>
    <n v="7874"/>
    <m/>
    <m/>
    <m/>
    <m/>
    <m/>
    <m/>
    <n v="1"/>
    <n v="1"/>
    <m/>
    <m/>
    <n v="176308"/>
    <s v="CREDITOS DE CONSUMO"/>
    <n v="0"/>
    <n v="0"/>
    <n v="890480123"/>
    <s v="UNIVERSIDAD DE CARTAGENA"/>
    <n v="5"/>
    <m/>
    <m/>
    <m/>
    <m/>
    <n v="2"/>
    <n v="7"/>
    <n v="2"/>
  </r>
  <r>
    <n v="0"/>
    <s v="C"/>
    <n v="30772512"/>
    <x v="0"/>
    <n v="4"/>
    <n v="550016422"/>
    <d v="2017-08-08T00:00:00"/>
    <d v="2022-10-30T00:00:00"/>
    <n v="30"/>
    <n v="1"/>
    <n v="14"/>
    <n v="30"/>
    <n v="2"/>
    <n v="22490513"/>
    <n v="24960000"/>
    <n v="185641"/>
    <n v="7280"/>
    <n v="125438"/>
    <n v="4681"/>
    <n v="0"/>
    <n v="0"/>
    <m/>
    <n v="0"/>
    <n v="0"/>
    <n v="0"/>
    <m/>
    <m/>
    <d v="2021-01-31T00:00:00"/>
    <n v="1"/>
    <s v="O"/>
    <n v="1"/>
    <n v="30"/>
    <n v="9963"/>
    <m/>
    <m/>
    <m/>
    <m/>
    <m/>
    <m/>
    <n v="1"/>
    <n v="1"/>
    <m/>
    <m/>
    <n v="222427"/>
    <s v="CREDITOS DE CONSUMO"/>
    <n v="0"/>
    <n v="0"/>
    <n v="890480123"/>
    <s v="UNIVERSIDAD DE CARTAGENA"/>
    <n v="5"/>
    <m/>
    <m/>
    <m/>
    <m/>
    <n v="2"/>
    <n v="7"/>
    <n v="2"/>
  </r>
  <r>
    <n v="0"/>
    <s v="C"/>
    <n v="30772512"/>
    <x v="0"/>
    <n v="4"/>
    <n v="550016535"/>
    <d v="2017-08-23T00:00:00"/>
    <d v="2022-10-30T00:00:00"/>
    <n v="0"/>
    <n v="1"/>
    <n v="16"/>
    <n v="30"/>
    <n v="2"/>
    <n v="22490513"/>
    <n v="24960000"/>
    <n v="188414"/>
    <n v="7389"/>
    <n v="117206"/>
    <n v="0"/>
    <n v="0"/>
    <n v="0"/>
    <m/>
    <n v="0"/>
    <n v="0"/>
    <n v="0"/>
    <m/>
    <m/>
    <d v="2021-03-30T00:00:00"/>
    <n v="1"/>
    <s v="O"/>
    <n v="1"/>
    <n v="30"/>
    <n v="0"/>
    <m/>
    <m/>
    <m/>
    <m/>
    <m/>
    <m/>
    <n v="1"/>
    <n v="1"/>
    <m/>
    <m/>
    <n v="207830"/>
    <s v="CREDITOS DE CONSUMO"/>
    <n v="0"/>
    <n v="0"/>
    <n v="890480123"/>
    <s v="UNIVERSIDAD DE CARTAGENA"/>
    <n v="5"/>
    <m/>
    <m/>
    <m/>
    <m/>
    <n v="2"/>
    <n v="7"/>
    <n v="2"/>
  </r>
  <r>
    <n v="0"/>
    <s v="C"/>
    <n v="30772512"/>
    <x v="0"/>
    <n v="4"/>
    <n v="550016901"/>
    <d v="2017-09-22T00:00:00"/>
    <d v="2022-10-30T00:00:00"/>
    <n v="30"/>
    <n v="1"/>
    <n v="14"/>
    <n v="30"/>
    <n v="2"/>
    <n v="22490513"/>
    <n v="24960000"/>
    <n v="76884"/>
    <n v="3015"/>
    <n v="51338"/>
    <n v="1088"/>
    <n v="0"/>
    <n v="0"/>
    <m/>
    <n v="0"/>
    <n v="0"/>
    <n v="0"/>
    <m/>
    <m/>
    <d v="2021-02-26T00:00:00"/>
    <n v="1"/>
    <s v="O"/>
    <n v="1"/>
    <n v="30"/>
    <n v="3514"/>
    <m/>
    <m/>
    <m/>
    <m/>
    <m/>
    <m/>
    <n v="1"/>
    <n v="1"/>
    <m/>
    <m/>
    <n v="91033"/>
    <s v="CREDITOS DE CONSUMO"/>
    <n v="0"/>
    <n v="0"/>
    <n v="890480123"/>
    <s v="UNIVERSIDAD DE CARTAGENA"/>
    <n v="5"/>
    <m/>
    <m/>
    <m/>
    <m/>
    <n v="2"/>
    <n v="7"/>
    <n v="2"/>
  </r>
  <r>
    <n v="0"/>
    <s v="C"/>
    <n v="30772512"/>
    <x v="0"/>
    <n v="4"/>
    <n v="550017145"/>
    <d v="2017-10-10T00:00:00"/>
    <d v="2022-10-30T00:00:00"/>
    <n v="30"/>
    <n v="1"/>
    <n v="14"/>
    <n v="30"/>
    <n v="2"/>
    <n v="22490513"/>
    <n v="24960000"/>
    <n v="77372"/>
    <n v="3034"/>
    <n v="52281"/>
    <n v="1949"/>
    <n v="0"/>
    <n v="0"/>
    <m/>
    <n v="0"/>
    <n v="0"/>
    <n v="0"/>
    <m/>
    <m/>
    <d v="2021-01-31T00:00:00"/>
    <n v="1"/>
    <s v="O"/>
    <n v="1"/>
    <n v="30"/>
    <n v="4156"/>
    <m/>
    <m/>
    <m/>
    <m/>
    <m/>
    <m/>
    <n v="1"/>
    <n v="1"/>
    <m/>
    <m/>
    <n v="92705"/>
    <s v="CREDITOS DE CONSUMO"/>
    <n v="0"/>
    <n v="0"/>
    <n v="890480123"/>
    <s v="UNIVERSIDAD DE CARTAGENA"/>
    <n v="5"/>
    <m/>
    <m/>
    <m/>
    <m/>
    <n v="2"/>
    <n v="7"/>
    <n v="2"/>
  </r>
  <r>
    <n v="0"/>
    <s v="C"/>
    <n v="30772512"/>
    <x v="0"/>
    <n v="4"/>
    <n v="550017146"/>
    <d v="2017-10-10T00:00:00"/>
    <d v="2022-10-30T00:00:00"/>
    <n v="30"/>
    <n v="1"/>
    <n v="14"/>
    <n v="30"/>
    <n v="2"/>
    <n v="22490513"/>
    <n v="24960000"/>
    <n v="32419"/>
    <n v="1271"/>
    <n v="21910"/>
    <n v="839"/>
    <n v="0"/>
    <n v="0"/>
    <m/>
    <n v="0"/>
    <n v="0"/>
    <n v="0"/>
    <m/>
    <m/>
    <d v="2021-02-26T00:00:00"/>
    <n v="1"/>
    <s v="O"/>
    <n v="1"/>
    <n v="30"/>
    <n v="1750"/>
    <m/>
    <m/>
    <m/>
    <m/>
    <m/>
    <m/>
    <n v="1"/>
    <n v="1"/>
    <m/>
    <m/>
    <n v="38851"/>
    <s v="CREDITOS DE CONSUMO"/>
    <n v="0"/>
    <n v="0"/>
    <n v="890480123"/>
    <s v="UNIVERSIDAD DE CARTAGENA"/>
    <n v="5"/>
    <m/>
    <m/>
    <m/>
    <m/>
    <n v="2"/>
    <n v="7"/>
    <n v="2"/>
  </r>
  <r>
    <n v="0"/>
    <s v="C"/>
    <n v="30772512"/>
    <x v="0"/>
    <n v="4"/>
    <n v="550017998"/>
    <d v="2018-01-06T00:00:00"/>
    <d v="2022-10-30T00:00:00"/>
    <n v="30"/>
    <n v="1"/>
    <n v="14"/>
    <n v="30"/>
    <n v="2"/>
    <n v="22490513"/>
    <n v="24960000"/>
    <n v="53976"/>
    <n v="2117"/>
    <n v="36467"/>
    <n v="1379"/>
    <n v="0"/>
    <n v="0"/>
    <m/>
    <n v="0"/>
    <n v="0"/>
    <n v="0"/>
    <m/>
    <m/>
    <d v="2021-02-26T00:00:00"/>
    <n v="1"/>
    <s v="O"/>
    <n v="1"/>
    <n v="30"/>
    <n v="2887"/>
    <m/>
    <m/>
    <m/>
    <m/>
    <m/>
    <m/>
    <n v="1"/>
    <n v="1"/>
    <m/>
    <m/>
    <n v="64663"/>
    <s v="CREDITOS DE CONSUMO"/>
    <n v="0"/>
    <n v="0"/>
    <n v="890480123"/>
    <s v="UNIVERSIDAD DE CARTAGENA"/>
    <n v="5"/>
    <m/>
    <m/>
    <m/>
    <m/>
    <n v="2"/>
    <n v="7"/>
    <n v="2"/>
  </r>
  <r>
    <n v="0"/>
    <s v="C"/>
    <n v="30772512"/>
    <x v="0"/>
    <n v="4"/>
    <n v="550018116"/>
    <d v="2018-01-29T00:00:00"/>
    <d v="2022-10-30T00:00:00"/>
    <n v="30"/>
    <n v="1"/>
    <n v="14"/>
    <n v="30"/>
    <n v="2"/>
    <n v="22490513"/>
    <n v="24960000"/>
    <n v="45166"/>
    <n v="1771"/>
    <n v="30523"/>
    <n v="1140"/>
    <n v="0"/>
    <n v="0"/>
    <m/>
    <n v="0"/>
    <n v="0"/>
    <n v="0"/>
    <m/>
    <m/>
    <d v="2021-02-26T00:00:00"/>
    <n v="1"/>
    <s v="O"/>
    <n v="1"/>
    <n v="30"/>
    <n v="2432"/>
    <m/>
    <m/>
    <m/>
    <m/>
    <m/>
    <m/>
    <n v="1"/>
    <n v="1"/>
    <m/>
    <m/>
    <n v="54124"/>
    <s v="CREDITOS DE CONSUMO"/>
    <n v="0"/>
    <n v="0"/>
    <n v="890480123"/>
    <s v="UNIVERSIDAD DE CARTAGENA"/>
    <n v="5"/>
    <m/>
    <m/>
    <m/>
    <m/>
    <n v="2"/>
    <n v="7"/>
    <n v="2"/>
  </r>
  <r>
    <n v="0"/>
    <s v="C"/>
    <n v="30772512"/>
    <x v="0"/>
    <n v="4"/>
    <n v="550018878"/>
    <d v="2018-05-12T00:00:00"/>
    <d v="2022-10-30T00:00:00"/>
    <n v="0"/>
    <n v="1"/>
    <n v="16"/>
    <n v="30"/>
    <n v="2"/>
    <n v="22490513"/>
    <n v="24960000"/>
    <n v="222988"/>
    <n v="8745"/>
    <n v="138715"/>
    <n v="0"/>
    <n v="0"/>
    <n v="0"/>
    <m/>
    <n v="0"/>
    <n v="0"/>
    <n v="0"/>
    <m/>
    <m/>
    <d v="2021-03-30T00:00:00"/>
    <n v="1"/>
    <s v="O"/>
    <n v="1"/>
    <n v="30"/>
    <n v="0"/>
    <m/>
    <m/>
    <m/>
    <m/>
    <m/>
    <m/>
    <n v="1"/>
    <n v="1"/>
    <m/>
    <m/>
    <n v="245970"/>
    <s v="CREDITOS DE CONSUMO"/>
    <n v="0"/>
    <n v="0"/>
    <n v="890480123"/>
    <s v="UNIVERSIDAD DE CARTAGENA"/>
    <n v="5"/>
    <m/>
    <m/>
    <m/>
    <m/>
    <n v="2"/>
    <n v="7"/>
    <n v="2"/>
  </r>
  <r>
    <n v="0"/>
    <s v="C"/>
    <n v="30772512"/>
    <x v="0"/>
    <n v="4"/>
    <n v="550018926"/>
    <d v="2018-05-19T00:00:00"/>
    <d v="2021-05-30T00:00:00"/>
    <n v="0"/>
    <n v="1"/>
    <n v="33"/>
    <n v="30"/>
    <n v="2"/>
    <n v="22490513"/>
    <n v="24960000"/>
    <n v="400000"/>
    <n v="15687"/>
    <n v="30510"/>
    <n v="0"/>
    <n v="0"/>
    <n v="0"/>
    <m/>
    <n v="0"/>
    <n v="0"/>
    <n v="0"/>
    <m/>
    <m/>
    <d v="2021-03-30T00:00:00"/>
    <n v="1"/>
    <s v="O"/>
    <n v="1"/>
    <n v="30"/>
    <n v="0"/>
    <m/>
    <m/>
    <m/>
    <m/>
    <m/>
    <m/>
    <n v="1"/>
    <n v="1"/>
    <m/>
    <m/>
    <n v="54101"/>
    <s v="CREDITOS DE CONSUMO"/>
    <n v="0"/>
    <n v="0"/>
    <n v="890480123"/>
    <s v="UNIVERSIDAD DE CARTAGENA"/>
    <n v="5"/>
    <m/>
    <m/>
    <m/>
    <m/>
    <n v="2"/>
    <n v="7"/>
    <n v="2"/>
  </r>
  <r>
    <n v="0"/>
    <s v="C"/>
    <n v="30772512"/>
    <x v="0"/>
    <n v="4"/>
    <n v="550018927"/>
    <d v="2018-05-19T00:00:00"/>
    <d v="2021-05-30T00:00:00"/>
    <n v="0"/>
    <n v="1"/>
    <n v="33"/>
    <n v="30"/>
    <n v="2"/>
    <n v="22490513"/>
    <n v="24960000"/>
    <n v="200000"/>
    <n v="7843"/>
    <n v="15277"/>
    <n v="0"/>
    <n v="0"/>
    <n v="0"/>
    <m/>
    <n v="0"/>
    <n v="0"/>
    <n v="0"/>
    <m/>
    <m/>
    <d v="2021-03-30T00:00:00"/>
    <n v="1"/>
    <s v="O"/>
    <n v="1"/>
    <n v="30"/>
    <n v="0"/>
    <m/>
    <m/>
    <m/>
    <m/>
    <m/>
    <m/>
    <n v="1"/>
    <n v="1"/>
    <m/>
    <m/>
    <n v="27089"/>
    <s v="CREDITOS DE CONSUMO"/>
    <n v="0"/>
    <n v="0"/>
    <n v="890480123"/>
    <s v="UNIVERSIDAD DE CARTAGENA"/>
    <n v="5"/>
    <m/>
    <m/>
    <m/>
    <m/>
    <n v="2"/>
    <n v="7"/>
    <n v="2"/>
  </r>
  <r>
    <n v="0"/>
    <s v="C"/>
    <n v="30772512"/>
    <x v="0"/>
    <n v="4"/>
    <n v="550019819"/>
    <d v="2018-10-02T00:00:00"/>
    <d v="2021-09-30T00:00:00"/>
    <n v="0"/>
    <n v="1"/>
    <n v="29"/>
    <n v="30"/>
    <n v="2"/>
    <n v="22490513"/>
    <n v="24960000"/>
    <n v="300000"/>
    <n v="11765"/>
    <n v="66192"/>
    <n v="0"/>
    <n v="0"/>
    <n v="0"/>
    <m/>
    <n v="0"/>
    <n v="0"/>
    <n v="0"/>
    <m/>
    <m/>
    <d v="2021-03-30T00:00:00"/>
    <n v="1"/>
    <s v="O"/>
    <n v="1"/>
    <n v="30"/>
    <n v="0"/>
    <m/>
    <m/>
    <m/>
    <m/>
    <m/>
    <m/>
    <n v="1"/>
    <n v="1"/>
    <m/>
    <m/>
    <n v="117372"/>
    <s v="CREDITOS DE CONSUMO"/>
    <n v="0"/>
    <n v="0"/>
    <n v="890480123"/>
    <s v="UNIVERSIDAD DE CARTAGENA"/>
    <n v="5"/>
    <m/>
    <m/>
    <m/>
    <m/>
    <n v="2"/>
    <n v="7"/>
    <n v="2"/>
  </r>
  <r>
    <n v="0"/>
    <s v="C"/>
    <n v="30772512"/>
    <x v="0"/>
    <n v="4"/>
    <n v="550020480"/>
    <d v="2019-01-14T00:00:00"/>
    <d v="2021-12-30T00:00:00"/>
    <n v="0"/>
    <n v="1"/>
    <n v="26"/>
    <n v="30"/>
    <n v="2"/>
    <n v="22490513"/>
    <n v="24960000"/>
    <n v="320000"/>
    <n v="12550"/>
    <n v="103034"/>
    <n v="0"/>
    <n v="0"/>
    <n v="0"/>
    <m/>
    <n v="0"/>
    <n v="0"/>
    <n v="0"/>
    <m/>
    <m/>
    <d v="2021-03-30T00:00:00"/>
    <n v="1"/>
    <s v="O"/>
    <n v="1"/>
    <n v="30"/>
    <n v="0"/>
    <m/>
    <m/>
    <m/>
    <m/>
    <m/>
    <m/>
    <n v="1"/>
    <n v="1"/>
    <m/>
    <m/>
    <n v="182701"/>
    <s v="CREDITOS DE CONSUMO"/>
    <n v="0"/>
    <n v="0"/>
    <n v="890480123"/>
    <s v="UNIVERSIDAD DE CARTAGENA"/>
    <n v="5"/>
    <m/>
    <m/>
    <m/>
    <m/>
    <n v="2"/>
    <n v="7"/>
    <n v="2"/>
  </r>
  <r>
    <n v="0"/>
    <s v="C"/>
    <n v="30772512"/>
    <x v="0"/>
    <n v="4"/>
    <n v="550020491"/>
    <d v="2019-01-16T00:00:00"/>
    <d v="2022-01-28T00:00:00"/>
    <n v="0"/>
    <n v="1"/>
    <n v="24"/>
    <n v="30"/>
    <n v="2"/>
    <n v="22490513"/>
    <n v="24960000"/>
    <n v="200000"/>
    <n v="7843"/>
    <n v="76779"/>
    <n v="1632"/>
    <n v="0"/>
    <n v="0"/>
    <m/>
    <n v="0"/>
    <n v="0"/>
    <n v="0"/>
    <m/>
    <m/>
    <d v="2021-02-26T00:00:00"/>
    <n v="1"/>
    <s v="O"/>
    <n v="1"/>
    <n v="30"/>
    <n v="0"/>
    <m/>
    <m/>
    <m/>
    <m/>
    <m/>
    <m/>
    <n v="1"/>
    <n v="1"/>
    <m/>
    <m/>
    <n v="136145"/>
    <s v="CREDITOS DE CONSUMO"/>
    <n v="0"/>
    <n v="0"/>
    <n v="890480123"/>
    <s v="UNIVERSIDAD DE CARTAGENA"/>
    <n v="5"/>
    <m/>
    <m/>
    <m/>
    <m/>
    <n v="2"/>
    <n v="7"/>
    <n v="2"/>
  </r>
  <r>
    <n v="0"/>
    <s v="C"/>
    <n v="30772512"/>
    <x v="0"/>
    <n v="4"/>
    <n v="550020581"/>
    <d v="2019-01-29T00:00:00"/>
    <d v="2022-01-28T00:00:00"/>
    <n v="0"/>
    <n v="1"/>
    <n v="25"/>
    <n v="30"/>
    <n v="2"/>
    <n v="22490513"/>
    <n v="24960000"/>
    <n v="600000"/>
    <n v="23530"/>
    <n v="212772"/>
    <n v="0"/>
    <n v="0"/>
    <n v="0"/>
    <m/>
    <n v="0"/>
    <n v="0"/>
    <n v="0"/>
    <m/>
    <m/>
    <d v="2021-03-30T00:00:00"/>
    <n v="1"/>
    <s v="O"/>
    <n v="1"/>
    <n v="30"/>
    <n v="0"/>
    <m/>
    <m/>
    <m/>
    <m/>
    <m/>
    <m/>
    <n v="1"/>
    <n v="1"/>
    <m/>
    <m/>
    <n v="377289"/>
    <s v="CREDITOS DE CONSUMO"/>
    <n v="0"/>
    <n v="0"/>
    <n v="890480123"/>
    <s v="UNIVERSIDAD DE CARTAGENA"/>
    <n v="5"/>
    <m/>
    <m/>
    <m/>
    <m/>
    <n v="2"/>
    <n v="7"/>
    <n v="2"/>
  </r>
  <r>
    <n v="0"/>
    <s v="C"/>
    <n v="30772512"/>
    <x v="0"/>
    <n v="4"/>
    <n v="550020680"/>
    <d v="2019-02-15T00:00:00"/>
    <d v="2022-02-28T00:00:00"/>
    <n v="0"/>
    <n v="1"/>
    <n v="24"/>
    <n v="30"/>
    <n v="2"/>
    <n v="22490513"/>
    <n v="24960000"/>
    <n v="320000"/>
    <n v="12550"/>
    <n v="123690"/>
    <n v="0"/>
    <n v="0"/>
    <n v="0"/>
    <m/>
    <n v="0"/>
    <n v="0"/>
    <n v="0"/>
    <m/>
    <m/>
    <d v="2021-03-30T00:00:00"/>
    <n v="1"/>
    <s v="O"/>
    <n v="1"/>
    <n v="30"/>
    <n v="0"/>
    <m/>
    <m/>
    <m/>
    <m/>
    <m/>
    <m/>
    <n v="1"/>
    <n v="1"/>
    <m/>
    <m/>
    <n v="219328"/>
    <s v="CREDITOS DE CONSUMO"/>
    <n v="0"/>
    <n v="0"/>
    <n v="890480123"/>
    <s v="UNIVERSIDAD DE CARTAGENA"/>
    <n v="5"/>
    <m/>
    <m/>
    <m/>
    <m/>
    <n v="2"/>
    <n v="7"/>
    <n v="2"/>
  </r>
  <r>
    <n v="0"/>
    <s v="C"/>
    <n v="30772512"/>
    <x v="0"/>
    <n v="4"/>
    <n v="550021128"/>
    <d v="2019-04-27T00:00:00"/>
    <d v="2022-04-30T00:00:00"/>
    <n v="0"/>
    <n v="1"/>
    <n v="22"/>
    <n v="30"/>
    <n v="2"/>
    <n v="22490513"/>
    <n v="24960000"/>
    <n v="300000"/>
    <n v="11765"/>
    <n v="134637"/>
    <n v="0"/>
    <n v="0"/>
    <n v="0"/>
    <m/>
    <n v="0"/>
    <n v="0"/>
    <n v="0"/>
    <m/>
    <m/>
    <d v="2021-03-30T00:00:00"/>
    <n v="1"/>
    <s v="O"/>
    <n v="1"/>
    <n v="30"/>
    <n v="0"/>
    <m/>
    <m/>
    <m/>
    <m/>
    <m/>
    <m/>
    <n v="1"/>
    <n v="1"/>
    <m/>
    <m/>
    <n v="238739"/>
    <s v="CREDITOS DE CONSUMO"/>
    <n v="0"/>
    <n v="0"/>
    <n v="890480123"/>
    <s v="UNIVERSIDAD DE CARTAGENA"/>
    <n v="5"/>
    <m/>
    <m/>
    <m/>
    <m/>
    <n v="2"/>
    <n v="7"/>
    <n v="2"/>
  </r>
  <r>
    <n v="0"/>
    <s v="C"/>
    <n v="30772512"/>
    <x v="0"/>
    <n v="4"/>
    <n v="550021277"/>
    <d v="2019-05-14T00:00:00"/>
    <d v="2022-04-30T00:00:00"/>
    <n v="0"/>
    <n v="1"/>
    <n v="22"/>
    <n v="30"/>
    <n v="2"/>
    <n v="22490513"/>
    <n v="24960000"/>
    <n v="85000"/>
    <n v="3333"/>
    <n v="38158"/>
    <n v="0"/>
    <n v="0"/>
    <n v="0"/>
    <m/>
    <n v="0"/>
    <n v="0"/>
    <n v="0"/>
    <m/>
    <m/>
    <d v="2021-03-30T00:00:00"/>
    <n v="1"/>
    <s v="O"/>
    <n v="1"/>
    <n v="30"/>
    <n v="0"/>
    <m/>
    <m/>
    <m/>
    <m/>
    <m/>
    <m/>
    <n v="1"/>
    <n v="1"/>
    <m/>
    <m/>
    <n v="67662"/>
    <s v="CREDITOS DE CONSUMO"/>
    <n v="0"/>
    <n v="0"/>
    <n v="890480123"/>
    <s v="UNIVERSIDAD DE CARTAGENA"/>
    <n v="5"/>
    <m/>
    <m/>
    <m/>
    <m/>
    <n v="2"/>
    <n v="7"/>
    <n v="2"/>
  </r>
  <r>
    <n v="0"/>
    <s v="C"/>
    <n v="30772512"/>
    <x v="0"/>
    <n v="4"/>
    <n v="550021280"/>
    <d v="2019-05-15T00:00:00"/>
    <d v="2022-04-30T00:00:00"/>
    <n v="0"/>
    <n v="1"/>
    <n v="22"/>
    <n v="30"/>
    <n v="2"/>
    <n v="22490513"/>
    <n v="24960000"/>
    <n v="100000"/>
    <n v="3922"/>
    <n v="44868"/>
    <n v="0"/>
    <n v="0"/>
    <n v="0"/>
    <m/>
    <n v="0"/>
    <n v="0"/>
    <n v="0"/>
    <m/>
    <m/>
    <d v="2021-03-30T00:00:00"/>
    <n v="1"/>
    <s v="O"/>
    <n v="1"/>
    <n v="30"/>
    <n v="0"/>
    <m/>
    <m/>
    <m/>
    <m/>
    <m/>
    <m/>
    <n v="1"/>
    <n v="1"/>
    <m/>
    <m/>
    <n v="79560"/>
    <s v="CREDITOS DE CONSUMO"/>
    <n v="0"/>
    <n v="0"/>
    <n v="890480123"/>
    <s v="UNIVERSIDAD DE CARTAGENA"/>
    <n v="5"/>
    <m/>
    <m/>
    <m/>
    <m/>
    <n v="2"/>
    <n v="7"/>
    <n v="2"/>
  </r>
  <r>
    <n v="0"/>
    <s v="C"/>
    <n v="30772512"/>
    <x v="0"/>
    <n v="4"/>
    <n v="550021326"/>
    <d v="2019-05-21T00:00:00"/>
    <d v="2022-05-30T00:00:00"/>
    <n v="0"/>
    <n v="1"/>
    <n v="21"/>
    <n v="30"/>
    <n v="2"/>
    <n v="22490513"/>
    <n v="24960000"/>
    <n v="40000"/>
    <n v="1569"/>
    <n v="19154"/>
    <n v="0"/>
    <n v="0"/>
    <n v="0"/>
    <m/>
    <n v="0"/>
    <n v="0"/>
    <n v="0"/>
    <m/>
    <m/>
    <d v="2021-03-30T00:00:00"/>
    <n v="1"/>
    <s v="O"/>
    <n v="1"/>
    <n v="30"/>
    <n v="0"/>
    <m/>
    <m/>
    <m/>
    <m/>
    <m/>
    <m/>
    <n v="1"/>
    <n v="1"/>
    <m/>
    <m/>
    <n v="33964"/>
    <s v="CREDITOS DE CONSUMO"/>
    <n v="0"/>
    <n v="0"/>
    <n v="890480123"/>
    <s v="UNIVERSIDAD DE CARTAGENA"/>
    <n v="5"/>
    <m/>
    <m/>
    <m/>
    <m/>
    <n v="2"/>
    <n v="7"/>
    <n v="2"/>
  </r>
  <r>
    <n v="0"/>
    <s v="C"/>
    <n v="30772512"/>
    <x v="0"/>
    <n v="4"/>
    <n v="550022097"/>
    <d v="2019-08-01T00:00:00"/>
    <d v="2022-07-30T00:00:00"/>
    <n v="0"/>
    <n v="1"/>
    <n v="19"/>
    <n v="30"/>
    <n v="2"/>
    <n v="22490513"/>
    <n v="24960000"/>
    <n v="400000"/>
    <n v="15687"/>
    <n v="215129"/>
    <n v="0"/>
    <n v="0"/>
    <n v="0"/>
    <m/>
    <n v="0"/>
    <n v="0"/>
    <n v="0"/>
    <m/>
    <m/>
    <d v="2021-03-30T00:00:00"/>
    <n v="1"/>
    <s v="O"/>
    <n v="1"/>
    <n v="30"/>
    <n v="0"/>
    <m/>
    <m/>
    <m/>
    <m/>
    <m/>
    <m/>
    <n v="1"/>
    <n v="1"/>
    <m/>
    <m/>
    <n v="381468"/>
    <s v="CREDITOS DE CONSUMO"/>
    <n v="0"/>
    <n v="0"/>
    <n v="890480123"/>
    <s v="UNIVERSIDAD DE CARTAGENA"/>
    <n v="5"/>
    <m/>
    <m/>
    <m/>
    <m/>
    <n v="2"/>
    <n v="7"/>
    <n v="2"/>
  </r>
  <r>
    <n v="0"/>
    <s v="C"/>
    <n v="30772512"/>
    <x v="0"/>
    <n v="4"/>
    <n v="550023010"/>
    <d v="2019-11-05T00:00:00"/>
    <d v="2022-10-30T00:00:00"/>
    <n v="0"/>
    <n v="1"/>
    <n v="16"/>
    <n v="30"/>
    <n v="2"/>
    <n v="22490513"/>
    <n v="24960000"/>
    <n v="200000"/>
    <n v="7843"/>
    <n v="124422"/>
    <n v="0"/>
    <n v="0"/>
    <n v="0"/>
    <m/>
    <n v="0"/>
    <n v="0"/>
    <n v="0"/>
    <m/>
    <m/>
    <d v="2021-03-30T00:00:00"/>
    <n v="1"/>
    <s v="O"/>
    <n v="1"/>
    <n v="30"/>
    <n v="0"/>
    <m/>
    <m/>
    <m/>
    <m/>
    <m/>
    <m/>
    <n v="1"/>
    <n v="1"/>
    <m/>
    <m/>
    <n v="220626"/>
    <s v="CREDITOS DE CONSUMO"/>
    <n v="0"/>
    <n v="0"/>
    <n v="890480123"/>
    <s v="UNIVERSIDAD DE CARTAGENA"/>
    <n v="5"/>
    <m/>
    <m/>
    <m/>
    <m/>
    <n v="2"/>
    <n v="7"/>
    <n v="2"/>
  </r>
  <r>
    <n v="0"/>
    <s v="C"/>
    <n v="30772512"/>
    <x v="0"/>
    <n v="4"/>
    <n v="550023046"/>
    <d v="2019-11-09T00:00:00"/>
    <d v="2022-10-30T00:00:00"/>
    <n v="0"/>
    <n v="1"/>
    <n v="15"/>
    <n v="30"/>
    <n v="2"/>
    <n v="22490513"/>
    <n v="24960000"/>
    <n v="300000"/>
    <n v="11765"/>
    <n v="194380"/>
    <n v="4115"/>
    <n v="0"/>
    <n v="0"/>
    <m/>
    <n v="0"/>
    <n v="0"/>
    <n v="0"/>
    <m/>
    <m/>
    <d v="2021-02-26T00:00:00"/>
    <n v="1"/>
    <s v="O"/>
    <n v="1"/>
    <n v="30"/>
    <n v="0"/>
    <m/>
    <m/>
    <m/>
    <m/>
    <m/>
    <m/>
    <n v="1"/>
    <n v="1"/>
    <m/>
    <m/>
    <n v="344676"/>
    <s v="CREDITOS DE CONSUMO"/>
    <n v="0"/>
    <n v="0"/>
    <n v="890480123"/>
    <s v="UNIVERSIDAD DE CARTAGENA"/>
    <n v="5"/>
    <m/>
    <m/>
    <m/>
    <m/>
    <n v="2"/>
    <n v="7"/>
    <n v="2"/>
  </r>
  <r>
    <n v="0"/>
    <s v="C"/>
    <n v="30772512"/>
    <x v="0"/>
    <n v="4"/>
    <n v="550025286"/>
    <d v="2021-01-31T00:00:00"/>
    <d v="2021-03-28T00:00:00"/>
    <n v="0"/>
    <n v="1"/>
    <n v="0"/>
    <n v="30"/>
    <n v="2"/>
    <n v="0"/>
    <n v="0"/>
    <n v="6000"/>
    <n v="6000"/>
    <n v="6000"/>
    <n v="0"/>
    <n v="0"/>
    <n v="0"/>
    <m/>
    <n v="0"/>
    <n v="0"/>
    <n v="0"/>
    <m/>
    <m/>
    <d v="2021-02-28T00:00:00"/>
    <n v="1"/>
    <s v="O"/>
    <n v="1"/>
    <n v="30"/>
    <n v="0"/>
    <m/>
    <m/>
    <m/>
    <m/>
    <m/>
    <m/>
    <n v="1"/>
    <n v="1"/>
    <m/>
    <m/>
    <n v="10639"/>
    <s v="CREDITOS DE CONSUMO"/>
    <n v="0"/>
    <n v="0"/>
    <n v="890480123"/>
    <s v="UNIVERSIDAD DE CARTAGENA"/>
    <n v="5"/>
    <m/>
    <m/>
    <m/>
    <m/>
    <n v="2"/>
    <n v="7"/>
    <n v="2"/>
  </r>
  <r>
    <n v="0"/>
    <s v="C"/>
    <n v="30772512"/>
    <x v="0"/>
    <n v="4"/>
    <n v="550025487"/>
    <d v="2021-02-28T00:00:00"/>
    <d v="2021-04-30T00:00:00"/>
    <n v="0"/>
    <n v="1"/>
    <n v="0"/>
    <n v="30"/>
    <n v="2"/>
    <n v="0"/>
    <n v="0"/>
    <n v="6000"/>
    <n v="6000"/>
    <n v="6000"/>
    <n v="0"/>
    <n v="0"/>
    <n v="0"/>
    <m/>
    <n v="0"/>
    <n v="0"/>
    <n v="0"/>
    <m/>
    <m/>
    <d v="2021-03-30T00:00:00"/>
    <n v="1"/>
    <s v="O"/>
    <n v="1"/>
    <n v="30"/>
    <n v="0"/>
    <m/>
    <m/>
    <m/>
    <m/>
    <m/>
    <m/>
    <n v="1"/>
    <n v="1"/>
    <m/>
    <m/>
    <n v="10639"/>
    <s v="CREDITOS DE CONSUMO"/>
    <n v="0"/>
    <n v="0"/>
    <n v="890480123"/>
    <s v="UNIVERSIDAD DE CARTAGENA"/>
    <n v="5"/>
    <m/>
    <m/>
    <m/>
    <m/>
    <n v="2"/>
    <n v="7"/>
    <n v="2"/>
  </r>
  <r>
    <n v="0"/>
    <s v="C"/>
    <n v="30772512"/>
    <x v="0"/>
    <n v="4"/>
    <n v="550025674"/>
    <d v="2021-03-31T00:00:00"/>
    <d v="2021-05-30T00:00:00"/>
    <n v="0"/>
    <n v="1"/>
    <n v="0"/>
    <n v="30"/>
    <n v="2"/>
    <n v="0"/>
    <n v="0"/>
    <n v="6000"/>
    <n v="6000"/>
    <n v="6000"/>
    <n v="0"/>
    <n v="0"/>
    <n v="0"/>
    <m/>
    <n v="0"/>
    <n v="0"/>
    <n v="0"/>
    <m/>
    <m/>
    <d v="2021-03-31T00:00:00"/>
    <n v="1"/>
    <s v="O"/>
    <n v="1"/>
    <n v="30"/>
    <n v="0"/>
    <m/>
    <m/>
    <m/>
    <m/>
    <m/>
    <m/>
    <n v="1"/>
    <n v="1"/>
    <m/>
    <m/>
    <n v="10639"/>
    <s v="CREDITOS DE CONSUMO"/>
    <n v="0"/>
    <n v="0"/>
    <n v="890480123"/>
    <s v="UNIVERSIDAD DE CARTAGENA"/>
    <n v="5"/>
    <m/>
    <m/>
    <m/>
    <m/>
    <n v="2"/>
    <n v="7"/>
    <n v="2"/>
  </r>
  <r>
    <n v="31902225"/>
    <s v="C"/>
    <n v="30775732"/>
    <x v="0"/>
    <n v="4"/>
    <n v="17788"/>
    <d v="2020-11-05T00:00:00"/>
    <d v="2030-11-30T00:00:00"/>
    <n v="0"/>
    <n v="1"/>
    <n v="9"/>
    <n v="30"/>
    <n v="2"/>
    <n v="16752006"/>
    <n v="18100000"/>
    <n v="35500000"/>
    <n v="611414"/>
    <n v="34375300"/>
    <n v="0"/>
    <n v="0"/>
    <n v="0"/>
    <m/>
    <n v="0"/>
    <n v="0"/>
    <n v="0"/>
    <m/>
    <m/>
    <d v="2021-03-30T00:00:00"/>
    <n v="1"/>
    <s v="O"/>
    <n v="1"/>
    <n v="30"/>
    <n v="0"/>
    <m/>
    <m/>
    <m/>
    <m/>
    <m/>
    <m/>
    <n v="1"/>
    <n v="1"/>
    <m/>
    <m/>
    <n v="2473075"/>
    <s v="CREDITOS DE CONSUMO"/>
    <n v="0"/>
    <n v="0"/>
    <n v="806002962"/>
    <s v="FONDUCAR"/>
    <n v="5"/>
    <m/>
    <m/>
    <m/>
    <m/>
    <n v="1"/>
    <n v="7"/>
    <n v="2"/>
  </r>
  <r>
    <n v="70578630"/>
    <s v="C"/>
    <n v="30776000"/>
    <x v="2"/>
    <n v="4"/>
    <n v="16716"/>
    <d v="2020-10-29T00:00:00"/>
    <d v="2027-02-05T00:00:00"/>
    <n v="0"/>
    <n v="1"/>
    <n v="5"/>
    <n v="30"/>
    <n v="2"/>
    <n v="9119963"/>
    <n v="9511000"/>
    <n v="80376640"/>
    <n v="1409938"/>
    <n v="76262245"/>
    <n v="0"/>
    <n v="0"/>
    <n v="0"/>
    <m/>
    <n v="0"/>
    <n v="0"/>
    <n v="0"/>
    <m/>
    <m/>
    <d v="2021-03-30T00:00:00"/>
    <n v="1"/>
    <s v="O"/>
    <n v="1"/>
    <n v="30"/>
    <n v="0"/>
    <m/>
    <m/>
    <m/>
    <m/>
    <m/>
    <m/>
    <n v="1"/>
    <n v="1"/>
    <m/>
    <m/>
    <n v="5683615"/>
    <s v="CREDITOS DE CONSUMO"/>
    <n v="0"/>
    <n v="0"/>
    <m/>
    <m/>
    <n v="5"/>
    <m/>
    <m/>
    <m/>
    <m/>
    <n v="1"/>
    <n v="7"/>
    <n v="1"/>
  </r>
  <r>
    <n v="1238830"/>
    <s v="C"/>
    <n v="30776000"/>
    <x v="0"/>
    <n v="4"/>
    <n v="17274"/>
    <d v="2020-06-20T00:00:00"/>
    <d v="2022-06-30T00:00:00"/>
    <n v="0"/>
    <n v="1"/>
    <n v="9"/>
    <n v="30"/>
    <n v="2"/>
    <n v="12185828"/>
    <n v="12890000"/>
    <n v="2050000"/>
    <n v="96679"/>
    <n v="1338592"/>
    <n v="0"/>
    <n v="0"/>
    <n v="0"/>
    <m/>
    <n v="0"/>
    <n v="0"/>
    <n v="0"/>
    <m/>
    <m/>
    <d v="2021-03-30T00:00:00"/>
    <n v="1"/>
    <s v="O"/>
    <n v="1"/>
    <n v="30"/>
    <n v="0"/>
    <m/>
    <m/>
    <m/>
    <m/>
    <m/>
    <m/>
    <n v="1"/>
    <n v="1"/>
    <m/>
    <m/>
    <n v="99762"/>
    <s v="CREDITOS DE CONSUMO"/>
    <n v="0"/>
    <n v="0"/>
    <n v="890480123"/>
    <s v="UNIVERSIDAD DE CARTAGENA"/>
    <n v="5"/>
    <m/>
    <m/>
    <m/>
    <m/>
    <n v="1"/>
    <n v="7"/>
    <n v="2"/>
  </r>
  <r>
    <n v="3249878"/>
    <s v="C"/>
    <n v="30776000"/>
    <x v="0"/>
    <n v="4"/>
    <n v="18051"/>
    <d v="2021-01-08T00:00:00"/>
    <d v="2023-01-30T00:00:00"/>
    <n v="0"/>
    <n v="1"/>
    <n v="3"/>
    <n v="30"/>
    <n v="2"/>
    <n v="16011168"/>
    <n v="17240000"/>
    <n v="4000000"/>
    <n v="195874"/>
    <n v="3511587"/>
    <n v="0"/>
    <n v="0"/>
    <n v="0"/>
    <m/>
    <n v="0"/>
    <n v="0"/>
    <n v="0"/>
    <m/>
    <m/>
    <d v="2021-03-30T00:00:00"/>
    <n v="1"/>
    <s v="O"/>
    <n v="1"/>
    <n v="30"/>
    <n v="0"/>
    <m/>
    <m/>
    <m/>
    <m/>
    <m/>
    <m/>
    <n v="1"/>
    <n v="1"/>
    <m/>
    <m/>
    <n v="261709"/>
    <s v="CREDITOS DE CONSUMO"/>
    <n v="0"/>
    <n v="0"/>
    <n v="890480123"/>
    <s v="UNIVERSIDAD DE CARTAGENA"/>
    <n v="5"/>
    <m/>
    <m/>
    <m/>
    <m/>
    <n v="1"/>
    <n v="7"/>
    <n v="2"/>
  </r>
  <r>
    <n v="272458"/>
    <s v="C"/>
    <n v="30776000"/>
    <x v="0"/>
    <n v="4"/>
    <n v="550023360"/>
    <d v="2020-10-29T00:00:00"/>
    <d v="2023-09-30T00:00:00"/>
    <n v="0"/>
    <n v="1"/>
    <n v="5"/>
    <n v="30"/>
    <n v="2"/>
    <n v="22490513"/>
    <n v="24960000"/>
    <n v="329447"/>
    <n v="12920"/>
    <n v="294399"/>
    <n v="0"/>
    <n v="0"/>
    <n v="0"/>
    <m/>
    <n v="0"/>
    <n v="0"/>
    <n v="0"/>
    <m/>
    <m/>
    <d v="2021-03-30T00:00:00"/>
    <n v="1"/>
    <s v="O"/>
    <n v="1"/>
    <n v="30"/>
    <n v="0"/>
    <m/>
    <m/>
    <m/>
    <m/>
    <m/>
    <m/>
    <n v="1"/>
    <n v="1"/>
    <m/>
    <m/>
    <n v="21941"/>
    <s v="CREDITOS DE CONSUMO"/>
    <n v="0"/>
    <n v="0"/>
    <n v="890480123"/>
    <s v="UNIVERSIDAD DE CARTAGENA"/>
    <n v="5"/>
    <m/>
    <m/>
    <m/>
    <m/>
    <n v="2"/>
    <n v="7"/>
    <n v="1"/>
  </r>
  <r>
    <n v="272238"/>
    <s v="C"/>
    <n v="30776000"/>
    <x v="0"/>
    <n v="4"/>
    <n v="550023361"/>
    <d v="2020-10-29T00:00:00"/>
    <d v="2023-09-30T00:00:00"/>
    <n v="0"/>
    <n v="1"/>
    <n v="5"/>
    <n v="30"/>
    <n v="2"/>
    <n v="22490513"/>
    <n v="24960000"/>
    <n v="329170"/>
    <n v="12909"/>
    <n v="294161"/>
    <n v="0"/>
    <n v="0"/>
    <n v="0"/>
    <m/>
    <n v="0"/>
    <n v="0"/>
    <n v="0"/>
    <m/>
    <m/>
    <d v="2021-03-30T00:00:00"/>
    <n v="1"/>
    <s v="O"/>
    <n v="1"/>
    <n v="30"/>
    <n v="0"/>
    <m/>
    <m/>
    <m/>
    <m/>
    <m/>
    <m/>
    <n v="1"/>
    <n v="1"/>
    <m/>
    <m/>
    <n v="21923"/>
    <s v="CREDITOS DE CONSUMO"/>
    <n v="0"/>
    <n v="0"/>
    <n v="890480123"/>
    <s v="UNIVERSIDAD DE CARTAGENA"/>
    <n v="5"/>
    <m/>
    <m/>
    <m/>
    <m/>
    <n v="2"/>
    <n v="7"/>
    <n v="1"/>
  </r>
  <r>
    <n v="283104"/>
    <s v="C"/>
    <n v="30776000"/>
    <x v="0"/>
    <n v="4"/>
    <n v="550023362"/>
    <d v="2020-10-29T00:00:00"/>
    <d v="2023-09-30T00:00:00"/>
    <n v="0"/>
    <n v="1"/>
    <n v="5"/>
    <n v="30"/>
    <n v="2"/>
    <n v="22490513"/>
    <n v="24960000"/>
    <n v="345280"/>
    <n v="13541"/>
    <n v="305902"/>
    <n v="0"/>
    <n v="0"/>
    <n v="0"/>
    <m/>
    <n v="0"/>
    <n v="0"/>
    <n v="0"/>
    <m/>
    <m/>
    <d v="2021-03-30T00:00:00"/>
    <n v="1"/>
    <s v="O"/>
    <n v="1"/>
    <n v="30"/>
    <n v="0"/>
    <m/>
    <m/>
    <m/>
    <m/>
    <m/>
    <m/>
    <n v="1"/>
    <n v="1"/>
    <m/>
    <m/>
    <n v="22798"/>
    <s v="CREDITOS DE CONSUMO"/>
    <n v="0"/>
    <n v="0"/>
    <n v="890480123"/>
    <s v="UNIVERSIDAD DE CARTAGENA"/>
    <n v="5"/>
    <m/>
    <m/>
    <m/>
    <m/>
    <n v="2"/>
    <n v="7"/>
    <n v="1"/>
  </r>
  <r>
    <n v="285544"/>
    <s v="C"/>
    <n v="30776000"/>
    <x v="0"/>
    <n v="4"/>
    <n v="550023363"/>
    <d v="2020-10-29T00:00:00"/>
    <d v="2023-09-30T00:00:00"/>
    <n v="0"/>
    <n v="1"/>
    <n v="5"/>
    <n v="30"/>
    <n v="2"/>
    <n v="22490513"/>
    <n v="24960000"/>
    <n v="345280"/>
    <n v="13541"/>
    <n v="308539"/>
    <n v="0"/>
    <n v="0"/>
    <n v="0"/>
    <m/>
    <n v="0"/>
    <n v="0"/>
    <n v="0"/>
    <m/>
    <m/>
    <d v="2021-03-30T00:00:00"/>
    <n v="1"/>
    <s v="O"/>
    <n v="1"/>
    <n v="30"/>
    <n v="0"/>
    <m/>
    <m/>
    <m/>
    <m/>
    <m/>
    <m/>
    <n v="1"/>
    <n v="1"/>
    <m/>
    <m/>
    <n v="22995"/>
    <s v="CREDITOS DE CONSUMO"/>
    <n v="0"/>
    <n v="0"/>
    <n v="890480123"/>
    <s v="UNIVERSIDAD DE CARTAGENA"/>
    <n v="5"/>
    <m/>
    <m/>
    <m/>
    <m/>
    <n v="2"/>
    <n v="7"/>
    <n v="1"/>
  </r>
  <r>
    <n v="115414"/>
    <s v="C"/>
    <n v="30776000"/>
    <x v="0"/>
    <n v="4"/>
    <n v="550023364"/>
    <d v="2020-10-29T00:00:00"/>
    <d v="2023-10-30T00:00:00"/>
    <n v="0"/>
    <n v="1"/>
    <n v="5"/>
    <n v="30"/>
    <n v="2"/>
    <n v="22490513"/>
    <n v="24960000"/>
    <n v="138917"/>
    <n v="5341"/>
    <n v="124708"/>
    <n v="0"/>
    <n v="0"/>
    <n v="0"/>
    <m/>
    <n v="0"/>
    <n v="0"/>
    <n v="0"/>
    <m/>
    <m/>
    <d v="2021-03-30T00:00:00"/>
    <n v="1"/>
    <s v="O"/>
    <n v="1"/>
    <n v="30"/>
    <n v="0"/>
    <m/>
    <m/>
    <m/>
    <m/>
    <m/>
    <m/>
    <n v="1"/>
    <n v="1"/>
    <m/>
    <m/>
    <n v="9294"/>
    <s v="CREDITOS DE CONSUMO"/>
    <n v="0"/>
    <n v="0"/>
    <n v="890480123"/>
    <s v="UNIVERSIDAD DE CARTAGENA"/>
    <n v="5"/>
    <m/>
    <m/>
    <m/>
    <m/>
    <n v="2"/>
    <n v="7"/>
    <n v="1"/>
  </r>
  <r>
    <n v="93802"/>
    <s v="C"/>
    <n v="30776000"/>
    <x v="0"/>
    <n v="4"/>
    <n v="550023374"/>
    <d v="2020-10-29T00:00:00"/>
    <d v="2023-09-30T00:00:00"/>
    <n v="0"/>
    <n v="1"/>
    <n v="5"/>
    <n v="30"/>
    <n v="2"/>
    <n v="22490513"/>
    <n v="24960000"/>
    <n v="113425"/>
    <n v="4448"/>
    <n v="101356"/>
    <n v="0"/>
    <n v="0"/>
    <n v="0"/>
    <m/>
    <n v="0"/>
    <n v="0"/>
    <n v="0"/>
    <m/>
    <m/>
    <d v="2021-03-30T00:00:00"/>
    <n v="1"/>
    <s v="O"/>
    <n v="1"/>
    <n v="30"/>
    <n v="0"/>
    <m/>
    <m/>
    <m/>
    <m/>
    <m/>
    <m/>
    <n v="1"/>
    <n v="1"/>
    <m/>
    <m/>
    <n v="7554"/>
    <s v="CREDITOS DE CONSUMO"/>
    <n v="0"/>
    <n v="0"/>
    <n v="890480123"/>
    <s v="UNIVERSIDAD DE CARTAGENA"/>
    <n v="5"/>
    <m/>
    <m/>
    <m/>
    <m/>
    <n v="2"/>
    <n v="7"/>
    <n v="1"/>
  </r>
  <r>
    <n v="107478"/>
    <s v="C"/>
    <n v="30776000"/>
    <x v="0"/>
    <n v="4"/>
    <n v="550023375"/>
    <d v="2020-10-29T00:00:00"/>
    <d v="2023-09-30T00:00:00"/>
    <n v="0"/>
    <n v="1"/>
    <n v="5"/>
    <n v="30"/>
    <n v="2"/>
    <n v="22490513"/>
    <n v="24960000"/>
    <n v="129969"/>
    <n v="5097"/>
    <n v="116133"/>
    <n v="0"/>
    <n v="0"/>
    <n v="0"/>
    <m/>
    <n v="0"/>
    <n v="0"/>
    <n v="0"/>
    <m/>
    <m/>
    <d v="2021-03-30T00:00:00"/>
    <n v="1"/>
    <s v="O"/>
    <n v="1"/>
    <n v="30"/>
    <n v="0"/>
    <m/>
    <m/>
    <m/>
    <m/>
    <m/>
    <m/>
    <n v="1"/>
    <n v="1"/>
    <m/>
    <m/>
    <n v="8655"/>
    <s v="CREDITOS DE CONSUMO"/>
    <n v="0"/>
    <n v="0"/>
    <n v="890480123"/>
    <s v="UNIVERSIDAD DE CARTAGENA"/>
    <n v="5"/>
    <m/>
    <m/>
    <m/>
    <m/>
    <n v="2"/>
    <n v="7"/>
    <n v="1"/>
  </r>
  <r>
    <n v="51789"/>
    <s v="C"/>
    <n v="30776000"/>
    <x v="0"/>
    <n v="4"/>
    <n v="550023451"/>
    <d v="2020-10-29T00:00:00"/>
    <d v="2023-10-30T00:00:00"/>
    <n v="0"/>
    <n v="1"/>
    <n v="5"/>
    <n v="30"/>
    <n v="2"/>
    <n v="22490513"/>
    <n v="24960000"/>
    <n v="62338"/>
    <n v="2397"/>
    <n v="55960"/>
    <n v="0"/>
    <n v="0"/>
    <n v="0"/>
    <m/>
    <n v="0"/>
    <n v="0"/>
    <n v="0"/>
    <m/>
    <m/>
    <d v="2021-03-30T00:00:00"/>
    <n v="1"/>
    <s v="O"/>
    <n v="1"/>
    <n v="30"/>
    <n v="0"/>
    <m/>
    <m/>
    <m/>
    <m/>
    <m/>
    <m/>
    <n v="1"/>
    <n v="1"/>
    <m/>
    <m/>
    <n v="4171"/>
    <s v="CREDITOS DE CONSUMO"/>
    <n v="0"/>
    <n v="0"/>
    <n v="890480123"/>
    <s v="UNIVERSIDAD DE CARTAGENA"/>
    <n v="5"/>
    <m/>
    <m/>
    <m/>
    <m/>
    <n v="2"/>
    <n v="7"/>
    <n v="1"/>
  </r>
  <r>
    <n v="62170"/>
    <s v="C"/>
    <n v="30776000"/>
    <x v="0"/>
    <n v="4"/>
    <n v="550023496"/>
    <d v="2020-10-29T00:00:00"/>
    <d v="2023-09-30T00:00:00"/>
    <n v="0"/>
    <n v="1"/>
    <n v="5"/>
    <n v="30"/>
    <n v="2"/>
    <n v="22490513"/>
    <n v="24960000"/>
    <n v="75171"/>
    <n v="2948"/>
    <n v="67177"/>
    <n v="0"/>
    <n v="0"/>
    <n v="0"/>
    <m/>
    <n v="0"/>
    <n v="0"/>
    <n v="0"/>
    <m/>
    <m/>
    <d v="2021-03-30T00:00:00"/>
    <n v="1"/>
    <s v="O"/>
    <n v="1"/>
    <n v="30"/>
    <n v="0"/>
    <m/>
    <m/>
    <m/>
    <m/>
    <m/>
    <m/>
    <n v="1"/>
    <n v="1"/>
    <m/>
    <m/>
    <n v="5007"/>
    <s v="CREDITOS DE CONSUMO"/>
    <n v="0"/>
    <n v="0"/>
    <n v="890480123"/>
    <s v="UNIVERSIDAD DE CARTAGENA"/>
    <n v="5"/>
    <m/>
    <m/>
    <m/>
    <m/>
    <n v="2"/>
    <n v="7"/>
    <n v="1"/>
  </r>
  <r>
    <n v="45939"/>
    <s v="C"/>
    <n v="30776000"/>
    <x v="0"/>
    <n v="4"/>
    <n v="550023531"/>
    <d v="2020-10-29T00:00:00"/>
    <d v="2023-09-30T00:00:00"/>
    <n v="0"/>
    <n v="1"/>
    <n v="5"/>
    <n v="30"/>
    <n v="2"/>
    <n v="22490513"/>
    <n v="24960000"/>
    <n v="55540"/>
    <n v="2178"/>
    <n v="49638"/>
    <n v="0"/>
    <n v="0"/>
    <n v="0"/>
    <m/>
    <n v="0"/>
    <n v="0"/>
    <n v="0"/>
    <m/>
    <m/>
    <d v="2021-03-30T00:00:00"/>
    <n v="1"/>
    <s v="O"/>
    <n v="1"/>
    <n v="30"/>
    <n v="0"/>
    <m/>
    <m/>
    <m/>
    <m/>
    <m/>
    <m/>
    <n v="1"/>
    <n v="1"/>
    <m/>
    <m/>
    <n v="3699"/>
    <s v="CREDITOS DE CONSUMO"/>
    <n v="0"/>
    <n v="0"/>
    <n v="890480123"/>
    <s v="UNIVERSIDAD DE CARTAGENA"/>
    <n v="5"/>
    <m/>
    <m/>
    <m/>
    <m/>
    <n v="2"/>
    <n v="7"/>
    <n v="1"/>
  </r>
  <r>
    <n v="33649"/>
    <s v="C"/>
    <n v="30776000"/>
    <x v="0"/>
    <n v="4"/>
    <n v="550023571"/>
    <d v="2020-10-29T00:00:00"/>
    <d v="2023-10-30T00:00:00"/>
    <n v="0"/>
    <n v="1"/>
    <n v="5"/>
    <n v="30"/>
    <n v="2"/>
    <n v="22490513"/>
    <n v="24960000"/>
    <n v="40505"/>
    <n v="1557"/>
    <n v="36359"/>
    <n v="0"/>
    <n v="0"/>
    <n v="0"/>
    <m/>
    <n v="0"/>
    <n v="0"/>
    <n v="0"/>
    <m/>
    <m/>
    <d v="2021-03-30T00:00:00"/>
    <n v="1"/>
    <s v="O"/>
    <n v="1"/>
    <n v="30"/>
    <n v="0"/>
    <m/>
    <m/>
    <m/>
    <m/>
    <m/>
    <m/>
    <n v="1"/>
    <n v="1"/>
    <m/>
    <m/>
    <n v="2710"/>
    <s v="CREDITOS DE CONSUMO"/>
    <n v="0"/>
    <n v="0"/>
    <n v="890480123"/>
    <s v="UNIVERSIDAD DE CARTAGENA"/>
    <n v="5"/>
    <m/>
    <m/>
    <m/>
    <m/>
    <n v="2"/>
    <n v="7"/>
    <n v="1"/>
  </r>
  <r>
    <n v="52074"/>
    <s v="C"/>
    <n v="30776000"/>
    <x v="0"/>
    <n v="4"/>
    <n v="550023582"/>
    <d v="2020-10-29T00:00:00"/>
    <d v="2023-09-30T00:00:00"/>
    <n v="0"/>
    <n v="1"/>
    <n v="5"/>
    <n v="30"/>
    <n v="2"/>
    <n v="22490513"/>
    <n v="24960000"/>
    <n v="62959"/>
    <n v="2469"/>
    <n v="56267"/>
    <n v="0"/>
    <n v="0"/>
    <n v="0"/>
    <m/>
    <n v="0"/>
    <n v="0"/>
    <n v="0"/>
    <m/>
    <m/>
    <d v="2021-03-30T00:00:00"/>
    <n v="1"/>
    <s v="O"/>
    <n v="1"/>
    <n v="30"/>
    <n v="0"/>
    <m/>
    <m/>
    <m/>
    <m/>
    <m/>
    <m/>
    <n v="1"/>
    <n v="1"/>
    <m/>
    <m/>
    <n v="4193"/>
    <s v="CREDITOS DE CONSUMO"/>
    <n v="0"/>
    <n v="0"/>
    <n v="890480123"/>
    <s v="UNIVERSIDAD DE CARTAGENA"/>
    <n v="5"/>
    <m/>
    <m/>
    <m/>
    <m/>
    <n v="2"/>
    <n v="7"/>
    <n v="1"/>
  </r>
  <r>
    <n v="58159"/>
    <s v="C"/>
    <n v="30776000"/>
    <x v="0"/>
    <n v="4"/>
    <n v="550023597"/>
    <d v="2020-10-29T00:00:00"/>
    <d v="2023-10-30T00:00:00"/>
    <n v="0"/>
    <n v="1"/>
    <n v="5"/>
    <n v="30"/>
    <n v="2"/>
    <n v="22490513"/>
    <n v="24960000"/>
    <n v="70018"/>
    <n v="2692"/>
    <n v="62842"/>
    <n v="0"/>
    <n v="0"/>
    <n v="0"/>
    <m/>
    <n v="0"/>
    <n v="0"/>
    <n v="0"/>
    <m/>
    <m/>
    <d v="2021-03-30T00:00:00"/>
    <n v="1"/>
    <s v="O"/>
    <n v="1"/>
    <n v="30"/>
    <n v="0"/>
    <m/>
    <m/>
    <m/>
    <m/>
    <m/>
    <m/>
    <n v="1"/>
    <n v="1"/>
    <m/>
    <m/>
    <n v="4683"/>
    <s v="CREDITOS DE CONSUMO"/>
    <n v="0"/>
    <n v="0"/>
    <n v="890480123"/>
    <s v="UNIVERSIDAD DE CARTAGENA"/>
    <n v="5"/>
    <m/>
    <m/>
    <m/>
    <m/>
    <n v="2"/>
    <n v="7"/>
    <n v="1"/>
  </r>
  <r>
    <n v="74562"/>
    <s v="C"/>
    <n v="30776000"/>
    <x v="0"/>
    <n v="4"/>
    <n v="550023678"/>
    <d v="2020-03-05T00:00:00"/>
    <d v="2024-04-30T00:00:00"/>
    <n v="0"/>
    <n v="1"/>
    <n v="0"/>
    <n v="30"/>
    <n v="2"/>
    <n v="22490513"/>
    <n v="24960000"/>
    <n v="80566"/>
    <n v="3097"/>
    <n v="80566"/>
    <n v="0"/>
    <n v="0"/>
    <n v="0"/>
    <m/>
    <n v="0"/>
    <n v="0"/>
    <n v="0"/>
    <m/>
    <m/>
    <d v="2021-03-31T00:00:00"/>
    <n v="1"/>
    <s v="O"/>
    <n v="1"/>
    <n v="30"/>
    <n v="0"/>
    <m/>
    <m/>
    <m/>
    <m/>
    <m/>
    <m/>
    <n v="1"/>
    <n v="1"/>
    <m/>
    <m/>
    <n v="6004"/>
    <s v="CREDITOS DE CONSUMO"/>
    <n v="0"/>
    <n v="0"/>
    <n v="890480123"/>
    <s v="UNIVERSIDAD DE CARTAGENA"/>
    <n v="5"/>
    <m/>
    <m/>
    <m/>
    <m/>
    <n v="2"/>
    <n v="7"/>
    <n v="2"/>
  </r>
  <r>
    <n v="152398"/>
    <s v="C"/>
    <n v="30776000"/>
    <x v="0"/>
    <n v="4"/>
    <n v="550023687"/>
    <d v="2020-03-07T00:00:00"/>
    <d v="2023-08-30T00:00:00"/>
    <n v="0"/>
    <n v="1"/>
    <n v="7"/>
    <n v="30"/>
    <n v="2"/>
    <n v="22490513"/>
    <n v="24960000"/>
    <n v="192844"/>
    <n v="7414"/>
    <n v="164671"/>
    <n v="0"/>
    <n v="0"/>
    <n v="0"/>
    <m/>
    <n v="0"/>
    <n v="0"/>
    <n v="0"/>
    <m/>
    <m/>
    <d v="2021-03-30T00:00:00"/>
    <n v="1"/>
    <s v="O"/>
    <n v="1"/>
    <n v="30"/>
    <n v="0"/>
    <m/>
    <m/>
    <m/>
    <m/>
    <m/>
    <m/>
    <n v="1"/>
    <n v="1"/>
    <m/>
    <m/>
    <n v="12273"/>
    <s v="CREDITOS DE CONSUMO"/>
    <n v="0"/>
    <n v="0"/>
    <n v="890480123"/>
    <s v="UNIVERSIDAD DE CARTAGENA"/>
    <n v="5"/>
    <m/>
    <m/>
    <m/>
    <m/>
    <n v="2"/>
    <n v="7"/>
    <n v="2"/>
  </r>
  <r>
    <n v="104020"/>
    <s v="C"/>
    <n v="30776000"/>
    <x v="0"/>
    <n v="4"/>
    <n v="550023688"/>
    <d v="2020-03-07T00:00:00"/>
    <d v="2023-08-30T00:00:00"/>
    <n v="0"/>
    <n v="1"/>
    <n v="7"/>
    <n v="30"/>
    <n v="2"/>
    <n v="22490513"/>
    <n v="24960000"/>
    <n v="131601"/>
    <n v="5059"/>
    <n v="112397"/>
    <n v="0"/>
    <n v="0"/>
    <n v="0"/>
    <m/>
    <n v="0"/>
    <n v="0"/>
    <n v="0"/>
    <m/>
    <m/>
    <d v="2021-03-30T00:00:00"/>
    <n v="1"/>
    <s v="O"/>
    <n v="1"/>
    <n v="30"/>
    <n v="0"/>
    <m/>
    <m/>
    <m/>
    <m/>
    <m/>
    <m/>
    <n v="1"/>
    <n v="1"/>
    <m/>
    <m/>
    <n v="8377"/>
    <s v="CREDITOS DE CONSUMO"/>
    <n v="0"/>
    <n v="0"/>
    <n v="890480123"/>
    <s v="UNIVERSIDAD DE CARTAGENA"/>
    <n v="5"/>
    <m/>
    <m/>
    <m/>
    <m/>
    <n v="2"/>
    <n v="7"/>
    <n v="2"/>
  </r>
  <r>
    <n v="140427"/>
    <s v="C"/>
    <n v="30776000"/>
    <x v="0"/>
    <n v="4"/>
    <n v="550023728"/>
    <d v="2020-03-15T00:00:00"/>
    <d v="2023-08-30T00:00:00"/>
    <n v="0"/>
    <n v="1"/>
    <n v="7"/>
    <n v="30"/>
    <n v="2"/>
    <n v="22490513"/>
    <n v="24960000"/>
    <n v="177667"/>
    <n v="6830"/>
    <n v="151735"/>
    <n v="0"/>
    <n v="0"/>
    <n v="0"/>
    <m/>
    <n v="0"/>
    <n v="0"/>
    <n v="0"/>
    <m/>
    <m/>
    <d v="2021-03-30T00:00:00"/>
    <n v="1"/>
    <s v="O"/>
    <n v="1"/>
    <n v="30"/>
    <n v="0"/>
    <m/>
    <m/>
    <m/>
    <m/>
    <m/>
    <m/>
    <n v="1"/>
    <n v="1"/>
    <m/>
    <m/>
    <n v="11308"/>
    <s v="CREDITOS DE CONSUMO"/>
    <n v="0"/>
    <n v="0"/>
    <n v="890480123"/>
    <s v="UNIVERSIDAD DE CARTAGENA"/>
    <n v="5"/>
    <m/>
    <m/>
    <m/>
    <m/>
    <n v="2"/>
    <n v="7"/>
    <n v="2"/>
  </r>
  <r>
    <n v="27826"/>
    <s v="C"/>
    <n v="30776000"/>
    <x v="0"/>
    <n v="4"/>
    <n v="550023729"/>
    <d v="2020-03-15T00:00:00"/>
    <d v="2023-08-30T00:00:00"/>
    <n v="0"/>
    <n v="1"/>
    <n v="7"/>
    <n v="30"/>
    <n v="2"/>
    <n v="22490513"/>
    <n v="24960000"/>
    <n v="35211"/>
    <n v="1354"/>
    <n v="30067"/>
    <n v="0"/>
    <n v="0"/>
    <n v="0"/>
    <m/>
    <n v="0"/>
    <n v="0"/>
    <n v="0"/>
    <m/>
    <m/>
    <d v="2021-03-30T00:00:00"/>
    <n v="1"/>
    <s v="O"/>
    <n v="1"/>
    <n v="30"/>
    <n v="0"/>
    <m/>
    <m/>
    <m/>
    <m/>
    <m/>
    <m/>
    <n v="1"/>
    <n v="1"/>
    <m/>
    <m/>
    <n v="2241"/>
    <s v="CREDITOS DE CONSUMO"/>
    <n v="0"/>
    <n v="0"/>
    <n v="890480123"/>
    <s v="UNIVERSIDAD DE CARTAGENA"/>
    <n v="5"/>
    <m/>
    <m/>
    <m/>
    <m/>
    <n v="2"/>
    <n v="7"/>
    <n v="2"/>
  </r>
  <r>
    <n v="61072"/>
    <s v="C"/>
    <n v="30776000"/>
    <x v="0"/>
    <n v="4"/>
    <n v="550023744"/>
    <d v="2020-03-17T00:00:00"/>
    <d v="2023-08-30T00:00:00"/>
    <n v="0"/>
    <n v="1"/>
    <n v="7"/>
    <n v="30"/>
    <n v="2"/>
    <n v="22490513"/>
    <n v="24960000"/>
    <n v="77288"/>
    <n v="2971"/>
    <n v="65990"/>
    <n v="0"/>
    <n v="0"/>
    <n v="0"/>
    <m/>
    <n v="0"/>
    <n v="0"/>
    <n v="0"/>
    <m/>
    <m/>
    <d v="2021-03-30T00:00:00"/>
    <n v="1"/>
    <s v="O"/>
    <n v="1"/>
    <n v="30"/>
    <n v="0"/>
    <m/>
    <m/>
    <m/>
    <m/>
    <m/>
    <m/>
    <n v="1"/>
    <n v="1"/>
    <m/>
    <m/>
    <n v="4918"/>
    <s v="CREDITOS DE CONSUMO"/>
    <n v="0"/>
    <n v="0"/>
    <n v="890480123"/>
    <s v="UNIVERSIDAD DE CARTAGENA"/>
    <n v="5"/>
    <m/>
    <m/>
    <m/>
    <m/>
    <n v="2"/>
    <n v="7"/>
    <n v="2"/>
  </r>
  <r>
    <n v="409516"/>
    <s v="C"/>
    <n v="30776000"/>
    <x v="0"/>
    <n v="4"/>
    <n v="550023745"/>
    <d v="2020-03-17T00:00:00"/>
    <d v="2023-08-30T00:00:00"/>
    <n v="0"/>
    <n v="1"/>
    <n v="7"/>
    <n v="30"/>
    <n v="2"/>
    <n v="22490513"/>
    <n v="24960000"/>
    <n v="518133"/>
    <n v="19919"/>
    <n v="442494"/>
    <n v="0"/>
    <n v="0"/>
    <n v="0"/>
    <m/>
    <n v="0"/>
    <n v="0"/>
    <n v="0"/>
    <m/>
    <m/>
    <d v="2021-03-30T00:00:00"/>
    <n v="1"/>
    <s v="O"/>
    <n v="1"/>
    <n v="30"/>
    <n v="0"/>
    <m/>
    <m/>
    <m/>
    <m/>
    <m/>
    <m/>
    <n v="1"/>
    <n v="1"/>
    <m/>
    <m/>
    <n v="32978"/>
    <s v="CREDITOS DE CONSUMO"/>
    <n v="0"/>
    <n v="0"/>
    <n v="890480123"/>
    <s v="UNIVERSIDAD DE CARTAGENA"/>
    <n v="5"/>
    <m/>
    <m/>
    <m/>
    <m/>
    <n v="2"/>
    <n v="7"/>
    <n v="2"/>
  </r>
  <r>
    <n v="41637"/>
    <s v="C"/>
    <n v="30776000"/>
    <x v="0"/>
    <n v="4"/>
    <n v="550023746"/>
    <d v="2020-03-17T00:00:00"/>
    <d v="2023-08-30T00:00:00"/>
    <n v="0"/>
    <n v="1"/>
    <n v="7"/>
    <n v="30"/>
    <n v="2"/>
    <n v="22490513"/>
    <n v="24960000"/>
    <n v="52676"/>
    <n v="2025"/>
    <n v="44990"/>
    <n v="0"/>
    <n v="0"/>
    <n v="0"/>
    <m/>
    <n v="0"/>
    <n v="0"/>
    <n v="0"/>
    <m/>
    <m/>
    <d v="2021-03-30T00:00:00"/>
    <n v="1"/>
    <s v="O"/>
    <n v="1"/>
    <n v="30"/>
    <n v="0"/>
    <m/>
    <m/>
    <m/>
    <m/>
    <m/>
    <m/>
    <n v="1"/>
    <n v="1"/>
    <m/>
    <m/>
    <n v="3353"/>
    <s v="CREDITOS DE CONSUMO"/>
    <n v="0"/>
    <n v="0"/>
    <n v="890480123"/>
    <s v="UNIVERSIDAD DE CARTAGENA"/>
    <n v="5"/>
    <m/>
    <m/>
    <m/>
    <m/>
    <n v="2"/>
    <n v="7"/>
    <n v="2"/>
  </r>
  <r>
    <n v="35530"/>
    <s v="C"/>
    <n v="30776000"/>
    <x v="0"/>
    <n v="4"/>
    <n v="550023755"/>
    <d v="2020-03-19T00:00:00"/>
    <d v="2023-08-30T00:00:00"/>
    <n v="0"/>
    <n v="1"/>
    <n v="7"/>
    <n v="30"/>
    <n v="2"/>
    <n v="22490513"/>
    <n v="24960000"/>
    <n v="44950"/>
    <n v="1728"/>
    <n v="38391"/>
    <n v="0"/>
    <n v="0"/>
    <n v="0"/>
    <m/>
    <n v="0"/>
    <n v="0"/>
    <n v="0"/>
    <m/>
    <m/>
    <d v="2021-03-30T00:00:00"/>
    <n v="1"/>
    <s v="O"/>
    <n v="1"/>
    <n v="30"/>
    <n v="0"/>
    <m/>
    <m/>
    <m/>
    <m/>
    <m/>
    <m/>
    <n v="1"/>
    <n v="1"/>
    <m/>
    <m/>
    <n v="2861"/>
    <s v="CREDITOS DE CONSUMO"/>
    <n v="0"/>
    <n v="0"/>
    <n v="890480123"/>
    <s v="UNIVERSIDAD DE CARTAGENA"/>
    <n v="5"/>
    <m/>
    <m/>
    <m/>
    <m/>
    <n v="2"/>
    <n v="7"/>
    <n v="2"/>
  </r>
  <r>
    <n v="38862"/>
    <s v="C"/>
    <n v="30776000"/>
    <x v="0"/>
    <n v="4"/>
    <n v="550023764"/>
    <d v="2020-03-21T00:00:00"/>
    <d v="2023-08-30T00:00:00"/>
    <n v="0"/>
    <n v="1"/>
    <n v="7"/>
    <n v="30"/>
    <n v="2"/>
    <n v="22490513"/>
    <n v="24960000"/>
    <n v="49166"/>
    <n v="1890"/>
    <n v="41992"/>
    <n v="0"/>
    <n v="0"/>
    <n v="0"/>
    <m/>
    <n v="0"/>
    <n v="0"/>
    <n v="0"/>
    <m/>
    <m/>
    <d v="2021-03-30T00:00:00"/>
    <n v="1"/>
    <s v="O"/>
    <n v="1"/>
    <n v="30"/>
    <n v="0"/>
    <m/>
    <m/>
    <m/>
    <m/>
    <m/>
    <m/>
    <n v="1"/>
    <n v="1"/>
    <m/>
    <m/>
    <n v="3130"/>
    <s v="CREDITOS DE CONSUMO"/>
    <n v="0"/>
    <n v="0"/>
    <n v="890480123"/>
    <s v="UNIVERSIDAD DE CARTAGENA"/>
    <n v="5"/>
    <m/>
    <m/>
    <m/>
    <m/>
    <n v="2"/>
    <n v="7"/>
    <n v="2"/>
  </r>
  <r>
    <n v="37290"/>
    <s v="C"/>
    <n v="30776000"/>
    <x v="0"/>
    <n v="4"/>
    <n v="550023828"/>
    <d v="2020-04-27T00:00:00"/>
    <d v="2023-08-30T00:00:00"/>
    <n v="0"/>
    <n v="1"/>
    <n v="7"/>
    <n v="30"/>
    <n v="2"/>
    <n v="22490513"/>
    <n v="24960000"/>
    <n v="47188"/>
    <n v="1814"/>
    <n v="40293"/>
    <n v="0"/>
    <n v="0"/>
    <n v="0"/>
    <m/>
    <n v="0"/>
    <n v="0"/>
    <n v="0"/>
    <m/>
    <m/>
    <d v="2021-03-30T00:00:00"/>
    <n v="1"/>
    <s v="O"/>
    <n v="1"/>
    <n v="30"/>
    <n v="0"/>
    <m/>
    <m/>
    <m/>
    <m/>
    <m/>
    <m/>
    <n v="1"/>
    <n v="1"/>
    <m/>
    <m/>
    <n v="3003"/>
    <s v="CREDITOS DE CONSUMO"/>
    <n v="0"/>
    <n v="0"/>
    <n v="890480123"/>
    <s v="UNIVERSIDAD DE CARTAGENA"/>
    <n v="5"/>
    <m/>
    <m/>
    <m/>
    <m/>
    <n v="2"/>
    <n v="7"/>
    <n v="2"/>
  </r>
  <r>
    <n v="20650"/>
    <s v="C"/>
    <n v="30776000"/>
    <x v="0"/>
    <n v="4"/>
    <n v="550023944"/>
    <d v="2020-06-22T00:00:00"/>
    <d v="2023-08-30T00:00:00"/>
    <n v="0"/>
    <n v="1"/>
    <n v="7"/>
    <n v="30"/>
    <n v="2"/>
    <n v="22490513"/>
    <n v="24960000"/>
    <n v="26124"/>
    <n v="1004"/>
    <n v="22313"/>
    <n v="0"/>
    <n v="0"/>
    <n v="0"/>
    <m/>
    <n v="0"/>
    <n v="0"/>
    <n v="0"/>
    <m/>
    <m/>
    <d v="2021-03-30T00:00:00"/>
    <n v="1"/>
    <s v="O"/>
    <n v="1"/>
    <n v="30"/>
    <n v="0"/>
    <m/>
    <m/>
    <m/>
    <m/>
    <m/>
    <m/>
    <n v="1"/>
    <n v="1"/>
    <m/>
    <m/>
    <n v="1663"/>
    <s v="CREDITOS DE CONSUMO"/>
    <n v="0"/>
    <n v="0"/>
    <n v="890480123"/>
    <s v="UNIVERSIDAD DE CARTAGENA"/>
    <n v="5"/>
    <m/>
    <m/>
    <m/>
    <m/>
    <n v="2"/>
    <n v="7"/>
    <n v="2"/>
  </r>
  <r>
    <n v="58346"/>
    <s v="C"/>
    <n v="30776000"/>
    <x v="0"/>
    <n v="4"/>
    <n v="550023946"/>
    <d v="2020-06-22T00:00:00"/>
    <d v="2023-08-30T00:00:00"/>
    <n v="0"/>
    <n v="1"/>
    <n v="7"/>
    <n v="30"/>
    <n v="2"/>
    <n v="22490513"/>
    <n v="24960000"/>
    <n v="73848"/>
    <n v="2839"/>
    <n v="63045"/>
    <n v="0"/>
    <n v="0"/>
    <n v="0"/>
    <m/>
    <n v="0"/>
    <n v="0"/>
    <n v="0"/>
    <m/>
    <m/>
    <d v="2021-03-30T00:00:00"/>
    <n v="1"/>
    <s v="O"/>
    <n v="1"/>
    <n v="30"/>
    <n v="0"/>
    <m/>
    <m/>
    <m/>
    <m/>
    <m/>
    <m/>
    <n v="1"/>
    <n v="1"/>
    <m/>
    <m/>
    <n v="4699"/>
    <s v="CREDITOS DE CONSUMO"/>
    <n v="0"/>
    <n v="0"/>
    <n v="890480123"/>
    <s v="UNIVERSIDAD DE CARTAGENA"/>
    <n v="5"/>
    <m/>
    <m/>
    <m/>
    <m/>
    <n v="2"/>
    <n v="7"/>
    <n v="2"/>
  </r>
  <r>
    <n v="30198"/>
    <s v="C"/>
    <n v="30776000"/>
    <x v="0"/>
    <n v="4"/>
    <n v="550023948"/>
    <d v="2020-06-25T00:00:00"/>
    <d v="2023-08-30T00:00:00"/>
    <n v="0"/>
    <n v="1"/>
    <n v="7"/>
    <n v="30"/>
    <n v="2"/>
    <n v="22490513"/>
    <n v="24960000"/>
    <n v="38216"/>
    <n v="1469"/>
    <n v="32630"/>
    <n v="0"/>
    <n v="0"/>
    <n v="0"/>
    <m/>
    <n v="0"/>
    <n v="0"/>
    <n v="0"/>
    <m/>
    <m/>
    <d v="2021-03-30T00:00:00"/>
    <n v="1"/>
    <s v="O"/>
    <n v="1"/>
    <n v="30"/>
    <n v="0"/>
    <m/>
    <m/>
    <m/>
    <m/>
    <m/>
    <m/>
    <n v="1"/>
    <n v="1"/>
    <m/>
    <m/>
    <n v="2432"/>
    <s v="CREDITOS DE CONSUMO"/>
    <n v="0"/>
    <n v="0"/>
    <n v="890480123"/>
    <s v="UNIVERSIDAD DE CARTAGENA"/>
    <n v="5"/>
    <m/>
    <m/>
    <m/>
    <m/>
    <n v="2"/>
    <n v="7"/>
    <n v="2"/>
  </r>
  <r>
    <n v="87529"/>
    <s v="C"/>
    <n v="30776000"/>
    <x v="0"/>
    <n v="4"/>
    <n v="550023949"/>
    <d v="2020-06-26T00:00:00"/>
    <d v="2023-08-30T00:00:00"/>
    <n v="0"/>
    <n v="1"/>
    <n v="7"/>
    <n v="30"/>
    <n v="2"/>
    <n v="22490513"/>
    <n v="24960000"/>
    <n v="110774"/>
    <n v="4259"/>
    <n v="94578"/>
    <n v="0"/>
    <n v="0"/>
    <n v="0"/>
    <m/>
    <n v="0"/>
    <n v="0"/>
    <n v="0"/>
    <m/>
    <m/>
    <d v="2021-03-30T00:00:00"/>
    <n v="1"/>
    <s v="O"/>
    <n v="1"/>
    <n v="30"/>
    <n v="0"/>
    <m/>
    <m/>
    <m/>
    <m/>
    <m/>
    <m/>
    <n v="1"/>
    <n v="1"/>
    <m/>
    <m/>
    <n v="7049"/>
    <s v="CREDITOS DE CONSUMO"/>
    <n v="0"/>
    <n v="0"/>
    <n v="890480123"/>
    <s v="UNIVERSIDAD DE CARTAGENA"/>
    <n v="5"/>
    <m/>
    <m/>
    <m/>
    <m/>
    <n v="2"/>
    <n v="7"/>
    <n v="2"/>
  </r>
  <r>
    <n v="94632"/>
    <s v="C"/>
    <n v="30776000"/>
    <x v="0"/>
    <n v="4"/>
    <n v="550023966"/>
    <d v="2020-07-10T00:00:00"/>
    <d v="2023-07-30T00:00:00"/>
    <n v="0"/>
    <n v="1"/>
    <n v="8"/>
    <n v="30"/>
    <n v="2"/>
    <n v="22490513"/>
    <n v="24960000"/>
    <n v="123000"/>
    <n v="4729"/>
    <n v="102253"/>
    <n v="0"/>
    <n v="0"/>
    <n v="0"/>
    <m/>
    <n v="0"/>
    <n v="0"/>
    <n v="0"/>
    <m/>
    <m/>
    <d v="2021-03-30T00:00:00"/>
    <n v="1"/>
    <s v="O"/>
    <n v="1"/>
    <n v="30"/>
    <n v="0"/>
    <m/>
    <m/>
    <m/>
    <m/>
    <m/>
    <m/>
    <n v="1"/>
    <n v="1"/>
    <m/>
    <m/>
    <n v="7621"/>
    <s v="CREDITOS DE CONSUMO"/>
    <n v="0"/>
    <n v="0"/>
    <n v="890480123"/>
    <s v="UNIVERSIDAD DE CARTAGENA"/>
    <n v="5"/>
    <m/>
    <m/>
    <m/>
    <m/>
    <n v="2"/>
    <n v="7"/>
    <n v="2"/>
  </r>
  <r>
    <n v="98781"/>
    <s v="C"/>
    <n v="30776000"/>
    <x v="0"/>
    <n v="4"/>
    <n v="550023983"/>
    <d v="2020-07-18T00:00:00"/>
    <d v="2023-08-30T00:00:00"/>
    <n v="0"/>
    <n v="1"/>
    <n v="7"/>
    <n v="30"/>
    <n v="2"/>
    <n v="22490513"/>
    <n v="24960000"/>
    <n v="125000"/>
    <n v="4806"/>
    <n v="106736"/>
    <n v="0"/>
    <n v="0"/>
    <n v="0"/>
    <m/>
    <n v="0"/>
    <n v="0"/>
    <n v="0"/>
    <m/>
    <m/>
    <d v="2021-03-30T00:00:00"/>
    <n v="1"/>
    <s v="O"/>
    <n v="1"/>
    <n v="30"/>
    <n v="0"/>
    <m/>
    <m/>
    <m/>
    <m/>
    <m/>
    <m/>
    <n v="1"/>
    <n v="1"/>
    <m/>
    <m/>
    <n v="7955"/>
    <s v="CREDITOS DE CONSUMO"/>
    <n v="0"/>
    <n v="0"/>
    <n v="890480123"/>
    <s v="UNIVERSIDAD DE CARTAGENA"/>
    <n v="5"/>
    <m/>
    <m/>
    <m/>
    <m/>
    <n v="2"/>
    <n v="7"/>
    <n v="2"/>
  </r>
  <r>
    <n v="47423"/>
    <s v="C"/>
    <n v="30776000"/>
    <x v="0"/>
    <n v="4"/>
    <n v="550023996"/>
    <d v="2020-07-22T00:00:00"/>
    <d v="2023-08-30T00:00:00"/>
    <n v="0"/>
    <n v="1"/>
    <n v="7"/>
    <n v="30"/>
    <n v="2"/>
    <n v="22490513"/>
    <n v="24960000"/>
    <n v="60000"/>
    <n v="2307"/>
    <n v="51242"/>
    <n v="0"/>
    <n v="0"/>
    <n v="0"/>
    <m/>
    <n v="0"/>
    <n v="0"/>
    <n v="0"/>
    <m/>
    <m/>
    <d v="2021-03-30T00:00:00"/>
    <n v="1"/>
    <s v="O"/>
    <n v="1"/>
    <n v="30"/>
    <n v="0"/>
    <m/>
    <m/>
    <m/>
    <m/>
    <m/>
    <m/>
    <n v="1"/>
    <n v="1"/>
    <m/>
    <m/>
    <n v="3819"/>
    <s v="CREDITOS DE CONSUMO"/>
    <n v="0"/>
    <n v="0"/>
    <n v="890480123"/>
    <s v="UNIVERSIDAD DE CARTAGENA"/>
    <n v="5"/>
    <m/>
    <m/>
    <m/>
    <m/>
    <n v="2"/>
    <n v="7"/>
    <n v="2"/>
  </r>
  <r>
    <n v="297037"/>
    <s v="C"/>
    <n v="30776000"/>
    <x v="0"/>
    <n v="4"/>
    <n v="550024168"/>
    <d v="2020-08-12T00:00:00"/>
    <d v="2023-08-30T00:00:00"/>
    <n v="0"/>
    <n v="1"/>
    <n v="7"/>
    <n v="30"/>
    <n v="2"/>
    <n v="22490513"/>
    <n v="24960000"/>
    <n v="375837"/>
    <n v="14449"/>
    <n v="320957"/>
    <n v="0"/>
    <n v="0"/>
    <n v="0"/>
    <m/>
    <n v="0"/>
    <n v="0"/>
    <n v="0"/>
    <m/>
    <m/>
    <d v="2021-03-30T00:00:00"/>
    <n v="1"/>
    <s v="O"/>
    <n v="1"/>
    <n v="30"/>
    <n v="0"/>
    <m/>
    <m/>
    <m/>
    <m/>
    <m/>
    <m/>
    <n v="1"/>
    <n v="1"/>
    <m/>
    <m/>
    <n v="23920"/>
    <s v="CREDITOS DE CONSUMO"/>
    <n v="0"/>
    <n v="0"/>
    <n v="890480123"/>
    <s v="UNIVERSIDAD DE CARTAGENA"/>
    <n v="5"/>
    <m/>
    <m/>
    <m/>
    <m/>
    <n v="2"/>
    <n v="7"/>
    <n v="2"/>
  </r>
  <r>
    <n v="74596"/>
    <s v="C"/>
    <n v="30776000"/>
    <x v="0"/>
    <n v="4"/>
    <n v="550024190"/>
    <d v="2020-08-18T00:00:00"/>
    <d v="2023-09-30T00:00:00"/>
    <n v="0"/>
    <n v="1"/>
    <n v="6"/>
    <n v="30"/>
    <n v="2"/>
    <n v="22490513"/>
    <n v="24960000"/>
    <n v="92025"/>
    <n v="3538"/>
    <n v="80603"/>
    <n v="0"/>
    <n v="0"/>
    <n v="0"/>
    <m/>
    <n v="0"/>
    <n v="0"/>
    <n v="0"/>
    <m/>
    <m/>
    <d v="2021-03-30T00:00:00"/>
    <n v="1"/>
    <s v="O"/>
    <n v="1"/>
    <n v="30"/>
    <n v="0"/>
    <m/>
    <m/>
    <m/>
    <m/>
    <m/>
    <m/>
    <n v="1"/>
    <n v="1"/>
    <m/>
    <m/>
    <n v="6007"/>
    <s v="CREDITOS DE CONSUMO"/>
    <n v="0"/>
    <n v="0"/>
    <n v="890480123"/>
    <s v="UNIVERSIDAD DE CARTAGENA"/>
    <n v="5"/>
    <m/>
    <m/>
    <m/>
    <m/>
    <n v="2"/>
    <n v="7"/>
    <n v="2"/>
  </r>
  <r>
    <n v="81066"/>
    <s v="C"/>
    <n v="30776000"/>
    <x v="0"/>
    <n v="4"/>
    <n v="550024191"/>
    <d v="2020-08-18T00:00:00"/>
    <d v="2023-09-30T00:00:00"/>
    <n v="0"/>
    <n v="1"/>
    <n v="6"/>
    <n v="30"/>
    <n v="2"/>
    <n v="22490513"/>
    <n v="24960000"/>
    <n v="100000"/>
    <n v="3844"/>
    <n v="87594"/>
    <n v="0"/>
    <n v="0"/>
    <n v="0"/>
    <m/>
    <n v="0"/>
    <n v="0"/>
    <n v="0"/>
    <m/>
    <m/>
    <d v="2021-03-30T00:00:00"/>
    <n v="1"/>
    <s v="O"/>
    <n v="1"/>
    <n v="30"/>
    <n v="0"/>
    <m/>
    <m/>
    <m/>
    <m/>
    <m/>
    <m/>
    <n v="1"/>
    <n v="1"/>
    <m/>
    <m/>
    <n v="6528"/>
    <s v="CREDITOS DE CONSUMO"/>
    <n v="0"/>
    <n v="0"/>
    <n v="890480123"/>
    <s v="UNIVERSIDAD DE CARTAGENA"/>
    <n v="5"/>
    <m/>
    <m/>
    <m/>
    <m/>
    <n v="2"/>
    <n v="7"/>
    <n v="2"/>
  </r>
  <r>
    <n v="58987"/>
    <s v="C"/>
    <n v="30776000"/>
    <x v="0"/>
    <n v="4"/>
    <n v="550024438"/>
    <d v="2020-09-29T00:00:00"/>
    <d v="2023-10-30T00:00:00"/>
    <n v="0"/>
    <n v="1"/>
    <n v="5"/>
    <n v="30"/>
    <n v="2"/>
    <n v="22490513"/>
    <n v="24960000"/>
    <n v="71000"/>
    <n v="2730"/>
    <n v="63737"/>
    <n v="0"/>
    <n v="0"/>
    <n v="0"/>
    <m/>
    <n v="0"/>
    <n v="0"/>
    <n v="0"/>
    <m/>
    <m/>
    <d v="2021-03-30T00:00:00"/>
    <n v="1"/>
    <s v="O"/>
    <n v="1"/>
    <n v="30"/>
    <n v="0"/>
    <m/>
    <m/>
    <m/>
    <m/>
    <m/>
    <m/>
    <n v="1"/>
    <n v="1"/>
    <m/>
    <m/>
    <n v="4750"/>
    <s v="CREDITOS DE CONSUMO"/>
    <n v="0"/>
    <n v="0"/>
    <n v="890480123"/>
    <s v="UNIVERSIDAD DE CARTAGENA"/>
    <n v="5"/>
    <m/>
    <m/>
    <m/>
    <m/>
    <n v="2"/>
    <n v="7"/>
    <n v="2"/>
  </r>
  <r>
    <n v="60882"/>
    <s v="C"/>
    <n v="30776000"/>
    <x v="0"/>
    <n v="4"/>
    <n v="550024864"/>
    <d v="2020-11-22T00:00:00"/>
    <d v="2023-12-30T00:00:00"/>
    <n v="0"/>
    <n v="1"/>
    <n v="3"/>
    <n v="30"/>
    <n v="2"/>
    <n v="22490513"/>
    <n v="24960000"/>
    <n v="70000"/>
    <n v="2691"/>
    <n v="65785"/>
    <n v="0"/>
    <n v="0"/>
    <n v="0"/>
    <m/>
    <n v="0"/>
    <n v="0"/>
    <n v="0"/>
    <m/>
    <m/>
    <d v="2021-03-30T00:00:00"/>
    <n v="1"/>
    <s v="O"/>
    <n v="1"/>
    <n v="30"/>
    <n v="0"/>
    <m/>
    <m/>
    <m/>
    <m/>
    <m/>
    <m/>
    <n v="1"/>
    <n v="1"/>
    <m/>
    <m/>
    <n v="4903"/>
    <s v="CREDITOS DE CONSUMO"/>
    <n v="0"/>
    <n v="0"/>
    <n v="890480123"/>
    <s v="UNIVERSIDAD DE CARTAGENA"/>
    <n v="5"/>
    <m/>
    <m/>
    <m/>
    <m/>
    <n v="2"/>
    <n v="7"/>
    <n v="2"/>
  </r>
  <r>
    <n v="101839"/>
    <s v="C"/>
    <n v="30776000"/>
    <x v="0"/>
    <n v="4"/>
    <n v="550025052"/>
    <d v="2020-12-23T00:00:00"/>
    <d v="2024-01-30T00:00:00"/>
    <n v="0"/>
    <n v="1"/>
    <n v="2"/>
    <n v="30"/>
    <n v="2"/>
    <n v="22490513"/>
    <n v="24960000"/>
    <n v="114600"/>
    <n v="4406"/>
    <n v="110040"/>
    <n v="0"/>
    <n v="0"/>
    <n v="0"/>
    <m/>
    <n v="0"/>
    <n v="0"/>
    <n v="0"/>
    <m/>
    <m/>
    <d v="2021-03-30T00:00:00"/>
    <n v="1"/>
    <s v="O"/>
    <n v="1"/>
    <n v="30"/>
    <n v="0"/>
    <m/>
    <m/>
    <m/>
    <m/>
    <m/>
    <m/>
    <n v="1"/>
    <n v="1"/>
    <m/>
    <m/>
    <n v="8201"/>
    <s v="CREDITOS DE CONSUMO"/>
    <n v="0"/>
    <n v="0"/>
    <n v="890480123"/>
    <s v="UNIVERSIDAD DE CARTAGENA"/>
    <n v="5"/>
    <m/>
    <m/>
    <m/>
    <m/>
    <n v="2"/>
    <n v="7"/>
    <n v="2"/>
  </r>
  <r>
    <n v="94"/>
    <s v="C"/>
    <n v="30776000"/>
    <x v="0"/>
    <n v="4"/>
    <n v="550025516"/>
    <d v="2021-02-28T00:00:00"/>
    <d v="2021-04-30T00:00:00"/>
    <n v="0"/>
    <n v="1"/>
    <n v="0"/>
    <n v="30"/>
    <n v="2"/>
    <n v="0"/>
    <n v="0"/>
    <n v="6000"/>
    <n v="6000"/>
    <n v="102"/>
    <n v="0"/>
    <n v="0"/>
    <n v="0"/>
    <m/>
    <n v="0"/>
    <n v="0"/>
    <n v="0"/>
    <m/>
    <m/>
    <d v="2021-03-30T00:00:00"/>
    <n v="1"/>
    <s v="O"/>
    <n v="1"/>
    <n v="30"/>
    <n v="0"/>
    <m/>
    <m/>
    <m/>
    <m/>
    <m/>
    <m/>
    <n v="1"/>
    <n v="1"/>
    <m/>
    <m/>
    <n v="8"/>
    <s v="CREDITOS DE CONSUMO"/>
    <n v="0"/>
    <n v="0"/>
    <n v="890480123"/>
    <s v="UNIVERSIDAD DE CARTAGENA"/>
    <n v="5"/>
    <m/>
    <m/>
    <m/>
    <m/>
    <n v="2"/>
    <n v="7"/>
    <n v="2"/>
  </r>
  <r>
    <n v="1943"/>
    <s v="C"/>
    <n v="30776000"/>
    <x v="0"/>
    <n v="4"/>
    <n v="550025622"/>
    <d v="2021-03-19T00:00:00"/>
    <d v="2021-05-30T00:00:00"/>
    <n v="0"/>
    <n v="1"/>
    <n v="0"/>
    <n v="30"/>
    <n v="2"/>
    <n v="0"/>
    <n v="0"/>
    <n v="2100"/>
    <n v="2100"/>
    <n v="2100"/>
    <n v="0"/>
    <n v="0"/>
    <n v="0"/>
    <m/>
    <n v="0"/>
    <n v="0"/>
    <n v="0"/>
    <m/>
    <m/>
    <d v="2021-03-31T00:00:00"/>
    <n v="1"/>
    <s v="O"/>
    <n v="1"/>
    <n v="30"/>
    <n v="0"/>
    <m/>
    <m/>
    <m/>
    <m/>
    <m/>
    <m/>
    <n v="1"/>
    <n v="1"/>
    <m/>
    <m/>
    <n v="157"/>
    <s v="CREDITOS DE CONSUMO"/>
    <n v="0"/>
    <n v="0"/>
    <n v="890480123"/>
    <s v="UNIVERSIDAD DE CARTAGENA"/>
    <n v="5"/>
    <m/>
    <m/>
    <m/>
    <m/>
    <n v="2"/>
    <n v="7"/>
    <n v="2"/>
  </r>
  <r>
    <n v="54794"/>
    <s v="C"/>
    <n v="30776000"/>
    <x v="0"/>
    <n v="4"/>
    <n v="550025627"/>
    <d v="2021-03-23T00:00:00"/>
    <d v="2024-04-30T00:00:00"/>
    <n v="0"/>
    <n v="1"/>
    <n v="0"/>
    <n v="30"/>
    <n v="2"/>
    <n v="22490513"/>
    <n v="24960000"/>
    <n v="59206"/>
    <n v="2276"/>
    <n v="59206"/>
    <n v="0"/>
    <n v="0"/>
    <n v="0"/>
    <m/>
    <n v="0"/>
    <n v="0"/>
    <n v="0"/>
    <m/>
    <m/>
    <d v="2021-03-31T00:00:00"/>
    <n v="1"/>
    <s v="O"/>
    <n v="1"/>
    <n v="30"/>
    <n v="0"/>
    <m/>
    <m/>
    <m/>
    <m/>
    <m/>
    <m/>
    <n v="1"/>
    <n v="1"/>
    <m/>
    <m/>
    <n v="4412"/>
    <s v="CREDITOS DE CONSUMO"/>
    <n v="0"/>
    <n v="0"/>
    <n v="890480123"/>
    <s v="UNIVERSIDAD DE CARTAGENA"/>
    <n v="5"/>
    <m/>
    <m/>
    <m/>
    <m/>
    <n v="2"/>
    <n v="7"/>
    <n v="2"/>
  </r>
  <r>
    <n v="107421"/>
    <s v="C"/>
    <n v="30776000"/>
    <x v="0"/>
    <n v="4"/>
    <n v="550025628"/>
    <d v="2021-03-23T00:00:00"/>
    <d v="2024-04-30T00:00:00"/>
    <n v="0"/>
    <n v="1"/>
    <n v="0"/>
    <n v="30"/>
    <n v="2"/>
    <n v="22490513"/>
    <n v="24960000"/>
    <n v="116071"/>
    <n v="4462"/>
    <n v="116071"/>
    <n v="0"/>
    <n v="0"/>
    <n v="0"/>
    <m/>
    <n v="0"/>
    <n v="0"/>
    <n v="0"/>
    <m/>
    <m/>
    <d v="2021-03-31T00:00:00"/>
    <n v="1"/>
    <s v="O"/>
    <n v="1"/>
    <n v="30"/>
    <n v="0"/>
    <m/>
    <m/>
    <m/>
    <m/>
    <m/>
    <m/>
    <n v="1"/>
    <n v="1"/>
    <m/>
    <m/>
    <n v="8650"/>
    <s v="CREDITOS DE CONSUMO"/>
    <n v="0"/>
    <n v="0"/>
    <n v="890480123"/>
    <s v="UNIVERSIDAD DE CARTAGENA"/>
    <n v="5"/>
    <m/>
    <m/>
    <m/>
    <m/>
    <n v="2"/>
    <n v="7"/>
    <n v="2"/>
  </r>
  <r>
    <n v="260230"/>
    <s v="C"/>
    <n v="30776000"/>
    <x v="0"/>
    <n v="4"/>
    <n v="550025631"/>
    <d v="2021-03-23T00:00:00"/>
    <d v="2024-04-30T00:00:00"/>
    <n v="0"/>
    <n v="1"/>
    <n v="0"/>
    <n v="30"/>
    <n v="2"/>
    <n v="22490513"/>
    <n v="24960000"/>
    <n v="281186"/>
    <n v="10810"/>
    <n v="281186"/>
    <n v="0"/>
    <n v="0"/>
    <n v="0"/>
    <m/>
    <n v="0"/>
    <n v="0"/>
    <n v="0"/>
    <m/>
    <m/>
    <d v="2021-03-31T00:00:00"/>
    <n v="1"/>
    <s v="O"/>
    <n v="1"/>
    <n v="30"/>
    <n v="0"/>
    <m/>
    <m/>
    <m/>
    <m/>
    <m/>
    <m/>
    <n v="1"/>
    <n v="1"/>
    <m/>
    <m/>
    <n v="20956"/>
    <s v="CREDITOS DE CONSUMO"/>
    <n v="0"/>
    <n v="0"/>
    <n v="890480123"/>
    <s v="UNIVERSIDAD DE CARTAGENA"/>
    <n v="5"/>
    <m/>
    <m/>
    <m/>
    <m/>
    <n v="2"/>
    <n v="7"/>
    <n v="2"/>
  </r>
  <r>
    <n v="5553"/>
    <s v="C"/>
    <n v="30776000"/>
    <x v="0"/>
    <n v="4"/>
    <n v="550025702"/>
    <d v="2021-03-31T00:00:00"/>
    <d v="2021-05-30T00:00:00"/>
    <n v="0"/>
    <n v="1"/>
    <n v="0"/>
    <n v="30"/>
    <n v="2"/>
    <n v="0"/>
    <n v="0"/>
    <n v="6000"/>
    <n v="6000"/>
    <n v="6000"/>
    <n v="0"/>
    <n v="0"/>
    <n v="0"/>
    <m/>
    <n v="0"/>
    <n v="0"/>
    <n v="0"/>
    <m/>
    <m/>
    <d v="2021-03-31T00:00:00"/>
    <n v="1"/>
    <s v="O"/>
    <n v="1"/>
    <n v="30"/>
    <n v="0"/>
    <m/>
    <m/>
    <m/>
    <m/>
    <m/>
    <m/>
    <n v="1"/>
    <n v="1"/>
    <m/>
    <m/>
    <n v="447"/>
    <s v="CREDITOS DE CONSUMO"/>
    <n v="0"/>
    <n v="0"/>
    <n v="890480123"/>
    <s v="UNIVERSIDAD DE CARTAGENA"/>
    <n v="5"/>
    <m/>
    <m/>
    <m/>
    <m/>
    <n v="2"/>
    <n v="7"/>
    <n v="2"/>
  </r>
  <r>
    <n v="0"/>
    <s v="C"/>
    <n v="30878129"/>
    <x v="0"/>
    <n v="4"/>
    <n v="13917"/>
    <d v="2018-04-19T00:00:00"/>
    <d v="2022-04-19T00:00:00"/>
    <n v="0"/>
    <n v="1"/>
    <n v="36"/>
    <n v="30"/>
    <n v="2"/>
    <n v="17726461"/>
    <n v="19240000"/>
    <n v="30000000"/>
    <n v="876968"/>
    <n v="9081036"/>
    <n v="0"/>
    <n v="0"/>
    <n v="0"/>
    <m/>
    <n v="0"/>
    <n v="0"/>
    <n v="0"/>
    <m/>
    <m/>
    <d v="2021-03-30T00:00:00"/>
    <n v="1"/>
    <s v="O"/>
    <n v="1"/>
    <n v="30"/>
    <n v="0"/>
    <m/>
    <m/>
    <m/>
    <m/>
    <m/>
    <m/>
    <n v="1"/>
    <n v="1"/>
    <m/>
    <m/>
    <n v="15838388"/>
    <s v="CREDITOS DE CONSUMO"/>
    <n v="0"/>
    <n v="0"/>
    <n v="890480123"/>
    <s v="UNIVERSIDAD DE CARTAGENA"/>
    <n v="5"/>
    <m/>
    <m/>
    <m/>
    <m/>
    <n v="1"/>
    <n v="7"/>
    <n v="2"/>
  </r>
  <r>
    <n v="3701809"/>
    <s v="C"/>
    <n v="31942320"/>
    <x v="0"/>
    <n v="4"/>
    <n v="12590"/>
    <d v="2017-06-09T00:00:00"/>
    <d v="2023-06-09T00:00:00"/>
    <n v="0"/>
    <n v="1"/>
    <n v="53"/>
    <n v="30"/>
    <n v="2"/>
    <n v="17726461"/>
    <n v="19240000"/>
    <n v="14000000"/>
    <n v="317148"/>
    <n v="5182355"/>
    <n v="0"/>
    <n v="0"/>
    <n v="0"/>
    <m/>
    <n v="0"/>
    <n v="0"/>
    <n v="0"/>
    <m/>
    <m/>
    <d v="2021-03-30T00:00:00"/>
    <n v="1"/>
    <s v="O"/>
    <n v="1"/>
    <n v="30"/>
    <n v="0"/>
    <m/>
    <m/>
    <m/>
    <m/>
    <m/>
    <m/>
    <n v="1"/>
    <n v="1"/>
    <m/>
    <m/>
    <n v="1480546"/>
    <s v="CREDITOS DE CONSUMO"/>
    <n v="0"/>
    <n v="0"/>
    <n v="890480123"/>
    <s v="UNIVERSIDAD DE CARTAGENA"/>
    <n v="5"/>
    <m/>
    <m/>
    <m/>
    <m/>
    <n v="1"/>
    <n v="7"/>
    <n v="2"/>
  </r>
  <r>
    <n v="45194974"/>
    <s v="C"/>
    <n v="31942320"/>
    <x v="0"/>
    <n v="4"/>
    <n v="15853"/>
    <d v="2019-06-27T00:00:00"/>
    <d v="2026-06-30T00:00:00"/>
    <n v="0"/>
    <n v="1"/>
    <n v="21"/>
    <n v="30"/>
    <n v="2"/>
    <n v="12185828"/>
    <n v="12890000"/>
    <n v="76879430"/>
    <n v="1364784"/>
    <n v="63270796"/>
    <n v="0"/>
    <n v="0"/>
    <n v="0"/>
    <m/>
    <n v="0"/>
    <n v="0"/>
    <n v="0"/>
    <m/>
    <m/>
    <d v="2021-03-30T00:00:00"/>
    <n v="1"/>
    <s v="O"/>
    <n v="1"/>
    <n v="30"/>
    <n v="0"/>
    <m/>
    <m/>
    <m/>
    <m/>
    <m/>
    <m/>
    <n v="1"/>
    <n v="1"/>
    <m/>
    <m/>
    <n v="18075822"/>
    <s v="CREDITOS DE CONSUMO"/>
    <n v="0"/>
    <n v="0"/>
    <n v="890480123"/>
    <s v="UNIVERSIDAD DE CARTAGENA"/>
    <n v="5"/>
    <m/>
    <m/>
    <m/>
    <m/>
    <n v="1"/>
    <n v="7"/>
    <n v="2"/>
  </r>
  <r>
    <n v="0"/>
    <s v="C"/>
    <n v="32525919"/>
    <x v="0"/>
    <n v="4"/>
    <n v="16346"/>
    <d v="2019-09-30T00:00:00"/>
    <d v="2021-09-30T00:00:00"/>
    <n v="0"/>
    <n v="1"/>
    <n v="19"/>
    <n v="30"/>
    <n v="2"/>
    <n v="12185828"/>
    <n v="12890000"/>
    <n v="5791000"/>
    <n v="273105"/>
    <n v="1189741"/>
    <n v="0"/>
    <n v="0"/>
    <n v="0"/>
    <m/>
    <n v="0"/>
    <n v="0"/>
    <n v="0"/>
    <m/>
    <m/>
    <d v="2021-03-30T00:00:00"/>
    <n v="1"/>
    <s v="O"/>
    <n v="1"/>
    <n v="30"/>
    <n v="0"/>
    <m/>
    <m/>
    <m/>
    <m/>
    <m/>
    <m/>
    <n v="1"/>
    <n v="1"/>
    <m/>
    <m/>
    <n v="90800880"/>
    <s v="CREDITOS DE CONSUMO"/>
    <n v="0"/>
    <n v="0"/>
    <n v="890480123"/>
    <s v="UNIVERSIDAD DE CARTAGENA"/>
    <n v="5"/>
    <m/>
    <m/>
    <m/>
    <m/>
    <n v="1"/>
    <n v="7"/>
    <n v="2"/>
  </r>
  <r>
    <n v="141664382"/>
    <s v="C"/>
    <n v="32635682"/>
    <x v="3"/>
    <n v="4"/>
    <n v="17818"/>
    <d v="2020-11-19T00:00:00"/>
    <d v="2030-11-30T00:00:00"/>
    <n v="0"/>
    <n v="1"/>
    <n v="7"/>
    <n v="30"/>
    <n v="2"/>
    <n v="16752006"/>
    <n v="18100000"/>
    <n v="148899000"/>
    <n v="2564478"/>
    <n v="145046257"/>
    <n v="0"/>
    <n v="0"/>
    <n v="240000000"/>
    <s v="                              "/>
    <n v="0"/>
    <n v="0"/>
    <n v="0"/>
    <m/>
    <m/>
    <d v="2021-03-30T00:00:00"/>
    <n v="2"/>
    <s v="O"/>
    <n v="1"/>
    <n v="30"/>
    <n v="0"/>
    <m/>
    <m/>
    <m/>
    <m/>
    <m/>
    <m/>
    <n v="1"/>
    <n v="1"/>
    <m/>
    <m/>
    <n v="3381875"/>
    <s v="CREDITOS DE CONSUMO"/>
    <n v="0"/>
    <n v="0"/>
    <n v="890480123"/>
    <s v="UNIVERSIDAD DE CARTAGENA"/>
    <n v="5"/>
    <m/>
    <m/>
    <m/>
    <m/>
    <n v="1"/>
    <n v="7"/>
    <n v="2"/>
  </r>
  <r>
    <n v="0"/>
    <s v="C"/>
    <n v="32792293"/>
    <x v="0"/>
    <n v="4"/>
    <n v="16577"/>
    <d v="2020-10-29T00:00:00"/>
    <d v="2025-01-30T00:00:00"/>
    <n v="0"/>
    <n v="1"/>
    <n v="5"/>
    <n v="30"/>
    <n v="2"/>
    <n v="12185828"/>
    <n v="12890000"/>
    <n v="3391263"/>
    <n v="85524"/>
    <n v="3130418"/>
    <n v="0"/>
    <n v="0"/>
    <n v="0"/>
    <m/>
    <n v="0"/>
    <n v="0"/>
    <n v="0"/>
    <m/>
    <m/>
    <d v="2021-03-30T00:00:00"/>
    <n v="1"/>
    <s v="O"/>
    <n v="1"/>
    <n v="30"/>
    <n v="0"/>
    <m/>
    <m/>
    <m/>
    <m/>
    <m/>
    <m/>
    <n v="1"/>
    <n v="1"/>
    <m/>
    <m/>
    <n v="4676119"/>
    <s v="CREDITOS DE CONSUMO"/>
    <n v="0"/>
    <n v="0"/>
    <n v="890480123"/>
    <s v="UNIVERSIDAD DE CARTAGENA"/>
    <n v="5"/>
    <m/>
    <m/>
    <m/>
    <m/>
    <n v="1"/>
    <n v="7"/>
    <n v="1"/>
  </r>
  <r>
    <n v="0"/>
    <s v="C"/>
    <n v="32792293"/>
    <x v="0"/>
    <n v="4"/>
    <n v="16584"/>
    <d v="2020-10-29T00:00:00"/>
    <d v="2024-01-30T00:00:00"/>
    <n v="0"/>
    <n v="1"/>
    <n v="5"/>
    <n v="30"/>
    <n v="2"/>
    <n v="17726461"/>
    <n v="19240000"/>
    <n v="3446715"/>
    <n v="116899"/>
    <n v="3106534"/>
    <n v="0"/>
    <n v="0"/>
    <n v="0"/>
    <m/>
    <n v="0"/>
    <n v="0"/>
    <n v="0"/>
    <m/>
    <m/>
    <d v="2021-03-30T00:00:00"/>
    <n v="1"/>
    <s v="O"/>
    <n v="1"/>
    <n v="30"/>
    <n v="0"/>
    <m/>
    <m/>
    <m/>
    <m/>
    <m/>
    <m/>
    <n v="1"/>
    <n v="1"/>
    <m/>
    <m/>
    <n v="4640442"/>
    <s v="CREDITOS DE CONSUMO"/>
    <n v="0"/>
    <n v="0"/>
    <n v="890480123"/>
    <s v="UNIVERSIDAD DE CARTAGENA"/>
    <n v="5"/>
    <m/>
    <m/>
    <m/>
    <m/>
    <n v="1"/>
    <n v="7"/>
    <n v="1"/>
  </r>
  <r>
    <n v="18595082"/>
    <s v="C"/>
    <n v="32795414"/>
    <x v="0"/>
    <n v="4"/>
    <n v="17780"/>
    <d v="2020-11-04T00:00:00"/>
    <d v="2027-11-30T00:00:00"/>
    <n v="0"/>
    <n v="1"/>
    <n v="6"/>
    <n v="30"/>
    <n v="2"/>
    <n v="16011168"/>
    <n v="17240000"/>
    <n v="28000000"/>
    <n v="556316"/>
    <n v="26815058"/>
    <n v="0"/>
    <n v="0"/>
    <n v="0"/>
    <m/>
    <n v="0"/>
    <n v="0"/>
    <n v="0"/>
    <m/>
    <m/>
    <d v="2021-03-30T00:00:00"/>
    <n v="1"/>
    <s v="O"/>
    <n v="1"/>
    <n v="30"/>
    <n v="0"/>
    <m/>
    <m/>
    <m/>
    <m/>
    <m/>
    <m/>
    <n v="1"/>
    <n v="1"/>
    <m/>
    <m/>
    <n v="8219976"/>
    <s v="CREDITOS DE CONSUMO"/>
    <n v="0"/>
    <n v="0"/>
    <n v="890480123"/>
    <s v="UNIVERSIDAD DE CARTAGENA"/>
    <n v="5"/>
    <m/>
    <m/>
    <m/>
    <m/>
    <n v="1"/>
    <n v="7"/>
    <n v="2"/>
  </r>
  <r>
    <n v="25236891"/>
    <s v="C"/>
    <n v="32906792"/>
    <x v="0"/>
    <n v="4"/>
    <n v="18261"/>
    <d v="2021-03-12T00:00:00"/>
    <d v="2028-03-30T00:00:00"/>
    <n v="0"/>
    <n v="1"/>
    <n v="0"/>
    <n v="30"/>
    <n v="2"/>
    <n v="16011168"/>
    <n v="17240000"/>
    <n v="26500000"/>
    <n v="475608"/>
    <n v="26500000"/>
    <n v="0"/>
    <n v="0"/>
    <n v="0"/>
    <m/>
    <n v="0"/>
    <n v="0"/>
    <n v="0"/>
    <n v="926046"/>
    <n v="2"/>
    <d v="2021-03-30T00:00:00"/>
    <n v="1"/>
    <s v="O"/>
    <n v="1"/>
    <n v="30"/>
    <n v="0"/>
    <m/>
    <m/>
    <m/>
    <m/>
    <m/>
    <m/>
    <n v="1"/>
    <n v="1"/>
    <m/>
    <m/>
    <n v="1263109"/>
    <s v="CREDITOS DE CONSUMO"/>
    <n v="0"/>
    <n v="0"/>
    <n v="806002962"/>
    <s v="FONDUCAR"/>
    <n v="5"/>
    <m/>
    <m/>
    <m/>
    <m/>
    <n v="1"/>
    <n v="7"/>
    <n v="2"/>
  </r>
  <r>
    <n v="23054699"/>
    <s v="C"/>
    <n v="32936135"/>
    <x v="0"/>
    <n v="4"/>
    <n v="17134"/>
    <d v="2020-04-08T00:00:00"/>
    <d v="2027-06-30T00:00:00"/>
    <n v="0"/>
    <n v="1"/>
    <n v="10"/>
    <n v="30"/>
    <n v="2"/>
    <n v="17726461"/>
    <n v="19240000"/>
    <n v="27325782"/>
    <n v="569956"/>
    <n v="25476075"/>
    <n v="0"/>
    <n v="0"/>
    <n v="0"/>
    <m/>
    <n v="0"/>
    <n v="0"/>
    <n v="0"/>
    <m/>
    <m/>
    <d v="2021-03-30T00:00:00"/>
    <n v="9"/>
    <s v="O"/>
    <n v="1"/>
    <n v="30"/>
    <n v="0"/>
    <m/>
    <m/>
    <m/>
    <m/>
    <m/>
    <m/>
    <n v="1"/>
    <n v="1"/>
    <m/>
    <m/>
    <n v="2421376"/>
    <s v="CREDITOS DE CONSUMO"/>
    <n v="0"/>
    <n v="0"/>
    <n v="890480123"/>
    <s v="UNIVERSIDAD DE CARTAGENA"/>
    <n v="5"/>
    <m/>
    <m/>
    <m/>
    <m/>
    <n v="1"/>
    <n v="7"/>
    <n v="2"/>
  </r>
  <r>
    <n v="349005"/>
    <s v="C"/>
    <n v="32936135"/>
    <x v="0"/>
    <n v="4"/>
    <n v="17241"/>
    <d v="2020-06-08T00:00:00"/>
    <d v="2022-06-30T00:00:00"/>
    <n v="0"/>
    <n v="1"/>
    <n v="9"/>
    <n v="30"/>
    <n v="2"/>
    <n v="15881442"/>
    <n v="17090000"/>
    <n v="583091"/>
    <n v="28517"/>
    <n v="385660"/>
    <n v="0"/>
    <n v="0"/>
    <n v="0"/>
    <m/>
    <n v="0"/>
    <n v="0"/>
    <n v="0"/>
    <m/>
    <m/>
    <d v="2021-03-30T00:00:00"/>
    <n v="1"/>
    <s v="O"/>
    <n v="1"/>
    <n v="30"/>
    <n v="0"/>
    <m/>
    <m/>
    <m/>
    <m/>
    <m/>
    <m/>
    <n v="1"/>
    <n v="1"/>
    <m/>
    <m/>
    <n v="36655"/>
    <s v="CREDITOS DE CONSUMO"/>
    <n v="0"/>
    <n v="0"/>
    <n v="890480123"/>
    <s v="UNIVERSIDAD DE CARTAGENA"/>
    <n v="5"/>
    <m/>
    <m/>
    <m/>
    <m/>
    <n v="1"/>
    <n v="7"/>
    <n v="2"/>
  </r>
  <r>
    <n v="1133737"/>
    <s v="C"/>
    <n v="32936135"/>
    <x v="0"/>
    <n v="4"/>
    <n v="17272"/>
    <d v="2020-06-20T00:00:00"/>
    <d v="2023-06-30T00:00:00"/>
    <n v="0"/>
    <n v="1"/>
    <n v="8"/>
    <n v="30"/>
    <n v="2"/>
    <n v="12185828"/>
    <n v="12890000"/>
    <n v="1600000"/>
    <n v="53285"/>
    <n v="1252810"/>
    <n v="0"/>
    <n v="0"/>
    <n v="0"/>
    <m/>
    <n v="0"/>
    <n v="0"/>
    <n v="0"/>
    <m/>
    <m/>
    <d v="2021-03-30T00:00:00"/>
    <n v="9"/>
    <s v="O"/>
    <n v="1"/>
    <n v="30"/>
    <n v="0"/>
    <m/>
    <m/>
    <m/>
    <m/>
    <m/>
    <m/>
    <n v="1"/>
    <n v="1"/>
    <m/>
    <m/>
    <n v="119073"/>
    <s v="CREDITOS DE CONSUMO"/>
    <n v="0"/>
    <n v="0"/>
    <n v="890480123"/>
    <s v="UNIVERSIDAD DE CARTAGENA"/>
    <n v="5"/>
    <m/>
    <m/>
    <m/>
    <m/>
    <n v="1"/>
    <n v="7"/>
    <n v="2"/>
  </r>
  <r>
    <n v="5450615"/>
    <s v="C"/>
    <n v="32936135"/>
    <x v="0"/>
    <n v="4"/>
    <n v="17752"/>
    <d v="2020-10-28T00:00:00"/>
    <d v="2024-10-30T00:00:00"/>
    <n v="0"/>
    <n v="1"/>
    <n v="4"/>
    <n v="30"/>
    <n v="2"/>
    <n v="8648788"/>
    <n v="9000000"/>
    <n v="6610240"/>
    <n v="163396"/>
    <n v="6023079"/>
    <n v="0"/>
    <n v="0"/>
    <n v="0"/>
    <m/>
    <n v="0"/>
    <n v="0"/>
    <n v="0"/>
    <m/>
    <m/>
    <d v="2021-03-30T00:00:00"/>
    <n v="9"/>
    <s v="O"/>
    <n v="1"/>
    <n v="30"/>
    <n v="0"/>
    <m/>
    <m/>
    <m/>
    <m/>
    <m/>
    <m/>
    <n v="1"/>
    <n v="1"/>
    <m/>
    <m/>
    <n v="572464"/>
    <s v="CREDITOS DE CONSUMO"/>
    <n v="0"/>
    <n v="0"/>
    <n v="890480123"/>
    <s v="UNIVERSIDAD DE CARTAGENA"/>
    <n v="5"/>
    <m/>
    <m/>
    <m/>
    <m/>
    <n v="1"/>
    <n v="7"/>
    <n v="2"/>
  </r>
  <r>
    <n v="270674"/>
    <s v="C"/>
    <n v="32936135"/>
    <x v="0"/>
    <n v="4"/>
    <n v="550023247"/>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386067"/>
    <s v="C"/>
    <n v="32936135"/>
    <x v="0"/>
    <n v="4"/>
    <n v="550023248"/>
    <d v="2019-12-14T00:00:00"/>
    <d v="2023-09-30T00:00:00"/>
    <n v="0"/>
    <n v="1"/>
    <n v="6"/>
    <n v="30"/>
    <n v="2"/>
    <n v="22490513"/>
    <n v="24960000"/>
    <n v="486982"/>
    <n v="18722"/>
    <n v="426615"/>
    <n v="0"/>
    <n v="0"/>
    <n v="0"/>
    <m/>
    <n v="0"/>
    <n v="0"/>
    <n v="0"/>
    <m/>
    <m/>
    <d v="2021-03-30T00:00:00"/>
    <n v="1"/>
    <s v="O"/>
    <n v="1"/>
    <n v="30"/>
    <n v="0"/>
    <m/>
    <m/>
    <m/>
    <m/>
    <m/>
    <m/>
    <n v="1"/>
    <n v="1"/>
    <m/>
    <m/>
    <n v="40548"/>
    <s v="CREDITOS DE CONSUMO"/>
    <n v="0"/>
    <n v="0"/>
    <n v="890480123"/>
    <s v="UNIVERSIDAD DE CARTAGENA"/>
    <n v="5"/>
    <m/>
    <m/>
    <m/>
    <m/>
    <n v="2"/>
    <n v="7"/>
    <n v="2"/>
  </r>
  <r>
    <n v="393123"/>
    <s v="C"/>
    <n v="32936135"/>
    <x v="0"/>
    <n v="4"/>
    <n v="550023249"/>
    <d v="2019-12-14T00:00:00"/>
    <d v="2023-09-30T00:00:00"/>
    <n v="0"/>
    <n v="1"/>
    <n v="6"/>
    <n v="30"/>
    <n v="2"/>
    <n v="22490513"/>
    <n v="24960000"/>
    <n v="495874"/>
    <n v="19064"/>
    <n v="434412"/>
    <n v="0"/>
    <n v="0"/>
    <n v="0"/>
    <m/>
    <n v="0"/>
    <n v="0"/>
    <n v="0"/>
    <m/>
    <m/>
    <d v="2021-03-30T00:00:00"/>
    <n v="1"/>
    <s v="O"/>
    <n v="1"/>
    <n v="30"/>
    <n v="0"/>
    <m/>
    <m/>
    <m/>
    <m/>
    <m/>
    <m/>
    <n v="1"/>
    <n v="1"/>
    <m/>
    <m/>
    <n v="41289"/>
    <s v="CREDITOS DE CONSUMO"/>
    <n v="0"/>
    <n v="0"/>
    <n v="890480123"/>
    <s v="UNIVERSIDAD DE CARTAGENA"/>
    <n v="5"/>
    <m/>
    <m/>
    <m/>
    <m/>
    <n v="2"/>
    <n v="7"/>
    <n v="2"/>
  </r>
  <r>
    <n v="270674"/>
    <s v="C"/>
    <n v="32936135"/>
    <x v="0"/>
    <n v="4"/>
    <n v="550023250"/>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406112"/>
    <s v="C"/>
    <n v="32936135"/>
    <x v="0"/>
    <n v="4"/>
    <n v="550023254"/>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n v="32936135"/>
    <x v="0"/>
    <n v="4"/>
    <n v="550023255"/>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n v="32936135"/>
    <x v="0"/>
    <n v="4"/>
    <n v="550023256"/>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16519"/>
    <s v="C"/>
    <n v="32936135"/>
    <x v="0"/>
    <n v="4"/>
    <n v="550023257"/>
    <d v="2019-12-15T00:00:00"/>
    <d v="2023-09-30T00:00:00"/>
    <n v="0"/>
    <n v="1"/>
    <n v="6"/>
    <n v="30"/>
    <n v="2"/>
    <n v="22490513"/>
    <n v="24960000"/>
    <n v="20835"/>
    <n v="801"/>
    <n v="18254"/>
    <n v="0"/>
    <n v="0"/>
    <n v="0"/>
    <m/>
    <n v="0"/>
    <n v="0"/>
    <n v="0"/>
    <m/>
    <m/>
    <d v="2021-03-30T00:00:00"/>
    <n v="1"/>
    <s v="O"/>
    <n v="1"/>
    <n v="30"/>
    <n v="0"/>
    <m/>
    <m/>
    <m/>
    <m/>
    <m/>
    <m/>
    <n v="1"/>
    <n v="1"/>
    <m/>
    <m/>
    <n v="1735"/>
    <s v="CREDITOS DE CONSUMO"/>
    <n v="0"/>
    <n v="0"/>
    <n v="890480123"/>
    <s v="UNIVERSIDAD DE CARTAGENA"/>
    <n v="5"/>
    <m/>
    <m/>
    <m/>
    <m/>
    <n v="2"/>
    <n v="7"/>
    <n v="2"/>
  </r>
  <r>
    <n v="35725"/>
    <s v="C"/>
    <n v="32936135"/>
    <x v="0"/>
    <n v="4"/>
    <n v="550023258"/>
    <d v="2019-12-15T00:00:00"/>
    <d v="2023-09-30T00:00:00"/>
    <n v="0"/>
    <n v="1"/>
    <n v="6"/>
    <n v="30"/>
    <n v="2"/>
    <n v="22490513"/>
    <n v="24960000"/>
    <n v="45087"/>
    <n v="1733"/>
    <n v="39477"/>
    <n v="0"/>
    <n v="0"/>
    <n v="0"/>
    <m/>
    <n v="0"/>
    <n v="0"/>
    <n v="0"/>
    <m/>
    <m/>
    <d v="2021-03-30T00:00:00"/>
    <n v="1"/>
    <s v="O"/>
    <n v="1"/>
    <n v="30"/>
    <n v="0"/>
    <m/>
    <m/>
    <m/>
    <m/>
    <m/>
    <m/>
    <n v="1"/>
    <n v="1"/>
    <m/>
    <m/>
    <n v="3752"/>
    <s v="CREDITOS DE CONSUMO"/>
    <n v="0"/>
    <n v="0"/>
    <n v="890480123"/>
    <s v="UNIVERSIDAD DE CARTAGENA"/>
    <n v="5"/>
    <m/>
    <m/>
    <m/>
    <m/>
    <n v="2"/>
    <n v="7"/>
    <n v="2"/>
  </r>
  <r>
    <n v="106688"/>
    <s v="C"/>
    <n v="32936135"/>
    <x v="0"/>
    <n v="4"/>
    <n v="550023526"/>
    <d v="2020-02-10T00:00:00"/>
    <d v="2023-09-30T00:00:00"/>
    <n v="0"/>
    <n v="1"/>
    <n v="6"/>
    <n v="30"/>
    <n v="2"/>
    <n v="22490513"/>
    <n v="24960000"/>
    <n v="134653"/>
    <n v="5177"/>
    <n v="117893"/>
    <n v="0"/>
    <n v="0"/>
    <n v="0"/>
    <m/>
    <n v="0"/>
    <n v="0"/>
    <n v="0"/>
    <m/>
    <m/>
    <d v="2021-03-30T00:00:00"/>
    <n v="1"/>
    <s v="O"/>
    <n v="1"/>
    <n v="30"/>
    <n v="0"/>
    <m/>
    <m/>
    <m/>
    <m/>
    <m/>
    <m/>
    <n v="1"/>
    <n v="1"/>
    <m/>
    <m/>
    <n v="11205"/>
    <s v="CREDITOS DE CONSUMO"/>
    <n v="0"/>
    <n v="0"/>
    <n v="890480123"/>
    <s v="UNIVERSIDAD DE CARTAGENA"/>
    <n v="5"/>
    <m/>
    <m/>
    <m/>
    <m/>
    <n v="2"/>
    <n v="7"/>
    <n v="2"/>
  </r>
  <r>
    <n v="27815"/>
    <s v="C"/>
    <n v="32936135"/>
    <x v="0"/>
    <n v="4"/>
    <n v="550023623"/>
    <d v="2020-02-26T00:00:00"/>
    <d v="2023-09-30T00:00:00"/>
    <n v="0"/>
    <n v="1"/>
    <n v="6"/>
    <n v="30"/>
    <n v="2"/>
    <n v="22490513"/>
    <n v="24960000"/>
    <n v="35098"/>
    <n v="1349"/>
    <n v="30736"/>
    <n v="0"/>
    <n v="0"/>
    <n v="0"/>
    <m/>
    <n v="0"/>
    <n v="0"/>
    <n v="0"/>
    <m/>
    <m/>
    <d v="2021-03-30T00:00:00"/>
    <n v="1"/>
    <s v="O"/>
    <n v="1"/>
    <n v="30"/>
    <n v="0"/>
    <m/>
    <m/>
    <m/>
    <m/>
    <m/>
    <m/>
    <n v="1"/>
    <n v="1"/>
    <m/>
    <m/>
    <n v="2921"/>
    <s v="CREDITOS DE CONSUMO"/>
    <n v="0"/>
    <n v="0"/>
    <n v="890480123"/>
    <s v="UNIVERSIDAD DE CARTAGENA"/>
    <n v="5"/>
    <m/>
    <m/>
    <m/>
    <m/>
    <n v="2"/>
    <n v="7"/>
    <n v="2"/>
  </r>
  <r>
    <n v="69501"/>
    <s v="C"/>
    <n v="32936135"/>
    <x v="0"/>
    <n v="4"/>
    <n v="550023644"/>
    <d v="2020-02-29T00:00:00"/>
    <d v="2023-09-30T00:00:00"/>
    <n v="0"/>
    <n v="1"/>
    <n v="6"/>
    <n v="30"/>
    <n v="2"/>
    <n v="22490513"/>
    <n v="24960000"/>
    <n v="87736"/>
    <n v="3373"/>
    <n v="76800"/>
    <n v="0"/>
    <n v="0"/>
    <n v="0"/>
    <m/>
    <n v="0"/>
    <n v="0"/>
    <n v="0"/>
    <m/>
    <m/>
    <d v="2021-03-30T00:00:00"/>
    <n v="1"/>
    <s v="O"/>
    <n v="1"/>
    <n v="30"/>
    <n v="0"/>
    <m/>
    <m/>
    <m/>
    <m/>
    <m/>
    <m/>
    <n v="1"/>
    <n v="1"/>
    <m/>
    <m/>
    <n v="7299"/>
    <s v="CREDITOS DE CONSUMO"/>
    <n v="0"/>
    <n v="0"/>
    <n v="890480123"/>
    <s v="UNIVERSIDAD DE CARTAGENA"/>
    <n v="5"/>
    <m/>
    <m/>
    <m/>
    <m/>
    <n v="2"/>
    <n v="7"/>
    <n v="2"/>
  </r>
  <r>
    <n v="13899"/>
    <s v="C"/>
    <n v="32936135"/>
    <x v="0"/>
    <n v="4"/>
    <n v="550023709"/>
    <d v="2020-03-12T00:00:00"/>
    <d v="2023-09-30T00:00:00"/>
    <n v="0"/>
    <n v="1"/>
    <n v="6"/>
    <n v="30"/>
    <n v="2"/>
    <n v="22490513"/>
    <n v="24960000"/>
    <n v="17533"/>
    <n v="674"/>
    <n v="15359"/>
    <n v="0"/>
    <n v="0"/>
    <n v="0"/>
    <m/>
    <n v="0"/>
    <n v="0"/>
    <n v="0"/>
    <m/>
    <m/>
    <d v="2021-03-30T00:00:00"/>
    <n v="1"/>
    <s v="O"/>
    <n v="1"/>
    <n v="30"/>
    <n v="0"/>
    <m/>
    <m/>
    <m/>
    <m/>
    <m/>
    <m/>
    <n v="1"/>
    <n v="1"/>
    <m/>
    <m/>
    <n v="1460"/>
    <s v="CREDITOS DE CONSUMO"/>
    <n v="0"/>
    <n v="0"/>
    <n v="890480123"/>
    <s v="UNIVERSIDAD DE CARTAGENA"/>
    <n v="5"/>
    <m/>
    <m/>
    <m/>
    <m/>
    <n v="2"/>
    <n v="7"/>
    <n v="2"/>
  </r>
  <r>
    <n v="152397"/>
    <s v="C"/>
    <n v="32936135"/>
    <x v="0"/>
    <n v="4"/>
    <n v="550023959"/>
    <d v="2020-07-08T00:00:00"/>
    <d v="2023-09-30T00:00:00"/>
    <n v="0"/>
    <n v="1"/>
    <n v="6"/>
    <n v="30"/>
    <n v="2"/>
    <n v="22490513"/>
    <n v="24960000"/>
    <n v="192311"/>
    <n v="7393"/>
    <n v="168403"/>
    <n v="0"/>
    <n v="0"/>
    <n v="0"/>
    <m/>
    <n v="0"/>
    <n v="0"/>
    <n v="0"/>
    <m/>
    <m/>
    <d v="2021-03-30T00:00:00"/>
    <n v="1"/>
    <s v="O"/>
    <n v="1"/>
    <n v="30"/>
    <n v="0"/>
    <m/>
    <m/>
    <m/>
    <m/>
    <m/>
    <m/>
    <n v="1"/>
    <n v="1"/>
    <m/>
    <m/>
    <n v="16006"/>
    <s v="CREDITOS DE CONSUMO"/>
    <n v="0"/>
    <n v="0"/>
    <n v="890480123"/>
    <s v="UNIVERSIDAD DE CARTAGENA"/>
    <n v="5"/>
    <m/>
    <m/>
    <m/>
    <m/>
    <n v="2"/>
    <n v="7"/>
    <n v="2"/>
  </r>
  <r>
    <n v="77293"/>
    <s v="C"/>
    <n v="32936135"/>
    <x v="0"/>
    <n v="4"/>
    <n v="550023982"/>
    <d v="2020-07-18T00:00:00"/>
    <d v="2023-08-30T00:00:00"/>
    <n v="0"/>
    <n v="1"/>
    <n v="7"/>
    <n v="30"/>
    <n v="2"/>
    <n v="22490513"/>
    <n v="24960000"/>
    <n v="100000"/>
    <n v="3844"/>
    <n v="85411"/>
    <n v="0"/>
    <n v="0"/>
    <n v="0"/>
    <m/>
    <n v="0"/>
    <n v="0"/>
    <n v="0"/>
    <m/>
    <m/>
    <d v="2021-03-30T00:00:00"/>
    <n v="1"/>
    <s v="O"/>
    <n v="1"/>
    <n v="30"/>
    <n v="0"/>
    <m/>
    <m/>
    <m/>
    <m/>
    <m/>
    <m/>
    <n v="1"/>
    <n v="1"/>
    <m/>
    <m/>
    <n v="8118"/>
    <s v="CREDITOS DE CONSUMO"/>
    <n v="0"/>
    <n v="0"/>
    <n v="890480123"/>
    <s v="UNIVERSIDAD DE CARTAGENA"/>
    <n v="5"/>
    <m/>
    <m/>
    <m/>
    <m/>
    <n v="2"/>
    <n v="7"/>
    <n v="2"/>
  </r>
  <r>
    <n v="11094"/>
    <s v="C"/>
    <n v="32936135"/>
    <x v="0"/>
    <n v="4"/>
    <n v="550024188"/>
    <d v="2020-08-16T00:00:00"/>
    <d v="2023-09-30T00:00:00"/>
    <n v="0"/>
    <n v="1"/>
    <n v="6"/>
    <n v="30"/>
    <n v="2"/>
    <n v="22490513"/>
    <n v="24960000"/>
    <n v="14000"/>
    <n v="538"/>
    <n v="12259"/>
    <n v="0"/>
    <n v="0"/>
    <n v="0"/>
    <m/>
    <n v="0"/>
    <n v="0"/>
    <n v="0"/>
    <m/>
    <m/>
    <d v="2021-03-30T00:00:00"/>
    <n v="1"/>
    <s v="O"/>
    <n v="1"/>
    <n v="30"/>
    <n v="0"/>
    <m/>
    <m/>
    <m/>
    <m/>
    <m/>
    <m/>
    <n v="1"/>
    <n v="1"/>
    <m/>
    <m/>
    <n v="1165"/>
    <s v="CREDITOS DE CONSUMO"/>
    <n v="0"/>
    <n v="0"/>
    <n v="890480123"/>
    <s v="UNIVERSIDAD DE CARTAGENA"/>
    <n v="5"/>
    <m/>
    <m/>
    <m/>
    <m/>
    <n v="2"/>
    <n v="7"/>
    <n v="2"/>
  </r>
  <r>
    <n v="39612"/>
    <s v="C"/>
    <n v="32936135"/>
    <x v="0"/>
    <n v="4"/>
    <n v="550024200"/>
    <d v="2020-08-20T00:00:00"/>
    <d v="2023-09-30T00:00:00"/>
    <n v="0"/>
    <n v="1"/>
    <n v="6"/>
    <n v="30"/>
    <n v="2"/>
    <n v="22490513"/>
    <n v="24960000"/>
    <n v="50000"/>
    <n v="1922"/>
    <n v="43772"/>
    <n v="0"/>
    <n v="0"/>
    <n v="0"/>
    <m/>
    <n v="0"/>
    <n v="0"/>
    <n v="0"/>
    <m/>
    <m/>
    <d v="2021-03-30T00:00:00"/>
    <n v="1"/>
    <s v="O"/>
    <n v="1"/>
    <n v="30"/>
    <n v="0"/>
    <m/>
    <m/>
    <m/>
    <m/>
    <m/>
    <m/>
    <n v="1"/>
    <n v="1"/>
    <m/>
    <m/>
    <n v="4160"/>
    <s v="CREDITOS DE CONSUMO"/>
    <n v="0"/>
    <n v="0"/>
    <n v="890480123"/>
    <s v="UNIVERSIDAD DE CARTAGENA"/>
    <n v="5"/>
    <m/>
    <m/>
    <m/>
    <m/>
    <n v="2"/>
    <n v="7"/>
    <n v="2"/>
  </r>
  <r>
    <n v="64950"/>
    <s v="C"/>
    <n v="32936135"/>
    <x v="0"/>
    <n v="4"/>
    <n v="550024201"/>
    <d v="2020-08-20T00:00:00"/>
    <d v="2023-09-30T00:00:00"/>
    <n v="0"/>
    <n v="1"/>
    <n v="6"/>
    <n v="30"/>
    <n v="2"/>
    <n v="22490513"/>
    <n v="24960000"/>
    <n v="81987"/>
    <n v="3152"/>
    <n v="71772"/>
    <n v="0"/>
    <n v="0"/>
    <n v="0"/>
    <m/>
    <n v="0"/>
    <n v="0"/>
    <n v="0"/>
    <m/>
    <m/>
    <d v="2021-03-30T00:00:00"/>
    <n v="1"/>
    <s v="O"/>
    <n v="1"/>
    <n v="30"/>
    <n v="0"/>
    <m/>
    <m/>
    <m/>
    <m/>
    <m/>
    <m/>
    <n v="1"/>
    <n v="1"/>
    <m/>
    <m/>
    <n v="6822"/>
    <s v="CREDITOS DE CONSUMO"/>
    <n v="0"/>
    <n v="0"/>
    <n v="890480123"/>
    <s v="UNIVERSIDAD DE CARTAGENA"/>
    <n v="5"/>
    <m/>
    <m/>
    <m/>
    <m/>
    <n v="2"/>
    <n v="7"/>
    <n v="2"/>
  </r>
  <r>
    <n v="39620"/>
    <s v="C"/>
    <n v="32936135"/>
    <x v="0"/>
    <n v="4"/>
    <n v="550024345"/>
    <d v="2020-09-04T00:00:00"/>
    <d v="2023-09-30T00:00:00"/>
    <n v="0"/>
    <n v="1"/>
    <n v="6"/>
    <n v="30"/>
    <n v="2"/>
    <n v="22490513"/>
    <n v="24960000"/>
    <n v="50000"/>
    <n v="1922"/>
    <n v="43781"/>
    <n v="0"/>
    <n v="0"/>
    <n v="0"/>
    <m/>
    <n v="0"/>
    <n v="0"/>
    <n v="0"/>
    <m/>
    <m/>
    <d v="2021-03-30T00:00:00"/>
    <n v="1"/>
    <s v="O"/>
    <n v="1"/>
    <n v="30"/>
    <n v="0"/>
    <m/>
    <m/>
    <m/>
    <m/>
    <m/>
    <m/>
    <n v="1"/>
    <n v="1"/>
    <m/>
    <m/>
    <n v="4161"/>
    <s v="CREDITOS DE CONSUMO"/>
    <n v="0"/>
    <n v="0"/>
    <n v="890480123"/>
    <s v="UNIVERSIDAD DE CARTAGENA"/>
    <n v="5"/>
    <m/>
    <m/>
    <m/>
    <m/>
    <n v="2"/>
    <n v="7"/>
    <n v="2"/>
  </r>
  <r>
    <n v="31685"/>
    <s v="C"/>
    <n v="32936135"/>
    <x v="0"/>
    <n v="4"/>
    <n v="550024371"/>
    <d v="2020-09-09T00:00:00"/>
    <d v="2023-09-30T00:00:00"/>
    <n v="0"/>
    <n v="1"/>
    <n v="6"/>
    <n v="30"/>
    <n v="2"/>
    <n v="22490513"/>
    <n v="24960000"/>
    <n v="40000"/>
    <n v="1538"/>
    <n v="35013"/>
    <n v="0"/>
    <n v="0"/>
    <n v="0"/>
    <m/>
    <n v="0"/>
    <n v="0"/>
    <n v="0"/>
    <m/>
    <m/>
    <d v="2021-03-30T00:00:00"/>
    <n v="1"/>
    <s v="O"/>
    <n v="1"/>
    <n v="30"/>
    <n v="0"/>
    <m/>
    <m/>
    <m/>
    <m/>
    <m/>
    <m/>
    <n v="1"/>
    <n v="1"/>
    <m/>
    <m/>
    <n v="3328"/>
    <s v="CREDITOS DE CONSUMO"/>
    <n v="0"/>
    <n v="0"/>
    <n v="890480123"/>
    <s v="UNIVERSIDAD DE CARTAGENA"/>
    <n v="5"/>
    <m/>
    <m/>
    <m/>
    <m/>
    <n v="2"/>
    <n v="7"/>
    <n v="2"/>
  </r>
  <r>
    <n v="42979"/>
    <s v="C"/>
    <n v="32936135"/>
    <x v="0"/>
    <n v="4"/>
    <n v="550024560"/>
    <d v="2020-10-03T00:00:00"/>
    <d v="2023-10-30T00:00:00"/>
    <n v="0"/>
    <n v="1"/>
    <n v="5"/>
    <n v="30"/>
    <n v="2"/>
    <n v="22490513"/>
    <n v="24960000"/>
    <n v="52950"/>
    <n v="2036"/>
    <n v="47493"/>
    <n v="0"/>
    <n v="0"/>
    <n v="0"/>
    <m/>
    <n v="0"/>
    <n v="0"/>
    <n v="0"/>
    <m/>
    <m/>
    <d v="2021-03-30T00:00:00"/>
    <n v="1"/>
    <s v="O"/>
    <n v="1"/>
    <n v="30"/>
    <n v="0"/>
    <m/>
    <m/>
    <m/>
    <m/>
    <m/>
    <m/>
    <n v="1"/>
    <n v="1"/>
    <m/>
    <m/>
    <n v="4514"/>
    <s v="CREDITOS DE CONSUMO"/>
    <n v="0"/>
    <n v="0"/>
    <n v="890480123"/>
    <s v="UNIVERSIDAD DE CARTAGENA"/>
    <n v="5"/>
    <m/>
    <m/>
    <m/>
    <m/>
    <n v="2"/>
    <n v="7"/>
    <n v="2"/>
  </r>
  <r>
    <n v="83162"/>
    <s v="C"/>
    <n v="32936135"/>
    <x v="0"/>
    <n v="4"/>
    <n v="550024796"/>
    <d v="2020-11-09T00:00:00"/>
    <d v="2023-11-30T00:00:00"/>
    <n v="0"/>
    <n v="1"/>
    <n v="4"/>
    <n v="30"/>
    <n v="2"/>
    <n v="22490513"/>
    <n v="24960000"/>
    <n v="100000"/>
    <n v="3844"/>
    <n v="91896"/>
    <n v="0"/>
    <n v="0"/>
    <n v="0"/>
    <m/>
    <n v="0"/>
    <n v="0"/>
    <n v="0"/>
    <m/>
    <m/>
    <d v="2021-03-30T00:00:00"/>
    <n v="1"/>
    <s v="O"/>
    <n v="1"/>
    <n v="30"/>
    <n v="0"/>
    <m/>
    <m/>
    <m/>
    <m/>
    <m/>
    <m/>
    <n v="1"/>
    <n v="1"/>
    <m/>
    <m/>
    <n v="8734"/>
    <s v="CREDITOS DE CONSUMO"/>
    <n v="0"/>
    <n v="0"/>
    <n v="890480123"/>
    <s v="UNIVERSIDAD DE CARTAGENA"/>
    <n v="5"/>
    <m/>
    <m/>
    <m/>
    <m/>
    <n v="2"/>
    <n v="7"/>
    <n v="2"/>
  </r>
  <r>
    <n v="17000"/>
    <s v="C"/>
    <n v="32936135"/>
    <x v="0"/>
    <n v="4"/>
    <n v="550024994"/>
    <d v="2020-12-07T00:00:00"/>
    <d v="2023-12-30T00:00:00"/>
    <n v="0"/>
    <n v="1"/>
    <n v="3"/>
    <n v="30"/>
    <n v="2"/>
    <n v="22490513"/>
    <n v="24960000"/>
    <n v="20000"/>
    <n v="769"/>
    <n v="18785"/>
    <n v="0"/>
    <n v="0"/>
    <n v="0"/>
    <m/>
    <n v="0"/>
    <n v="0"/>
    <n v="0"/>
    <m/>
    <m/>
    <d v="2021-03-30T00:00:00"/>
    <n v="1"/>
    <s v="O"/>
    <n v="1"/>
    <n v="30"/>
    <n v="0"/>
    <m/>
    <m/>
    <m/>
    <m/>
    <m/>
    <m/>
    <n v="1"/>
    <n v="1"/>
    <m/>
    <m/>
    <n v="1785"/>
    <s v="CREDITOS DE CONSUMO"/>
    <n v="0"/>
    <n v="0"/>
    <n v="890480123"/>
    <s v="UNIVERSIDAD DE CARTAGENA"/>
    <n v="5"/>
    <m/>
    <m/>
    <m/>
    <m/>
    <n v="2"/>
    <n v="7"/>
    <n v="2"/>
  </r>
  <r>
    <n v="12"/>
    <s v="C"/>
    <n v="32936135"/>
    <x v="0"/>
    <n v="4"/>
    <n v="550025545"/>
    <d v="2021-02-28T00:00:00"/>
    <d v="2021-04-30T00:00:00"/>
    <n v="0"/>
    <n v="1"/>
    <n v="0"/>
    <n v="30"/>
    <n v="2"/>
    <n v="0"/>
    <n v="0"/>
    <n v="6000"/>
    <n v="6000"/>
    <n v="13"/>
    <n v="0"/>
    <n v="0"/>
    <n v="0"/>
    <m/>
    <n v="0"/>
    <n v="0"/>
    <n v="0"/>
    <m/>
    <m/>
    <d v="2021-03-30T00:00:00"/>
    <n v="1"/>
    <s v="O"/>
    <n v="1"/>
    <n v="30"/>
    <n v="0"/>
    <m/>
    <m/>
    <m/>
    <m/>
    <m/>
    <m/>
    <n v="1"/>
    <n v="1"/>
    <m/>
    <m/>
    <n v="1"/>
    <s v="CREDITOS DE CONSUMO"/>
    <n v="0"/>
    <n v="0"/>
    <n v="890480123"/>
    <s v="UNIVERSIDAD DE CARTAGENA"/>
    <n v="5"/>
    <m/>
    <m/>
    <m/>
    <m/>
    <n v="2"/>
    <n v="7"/>
    <n v="2"/>
  </r>
  <r>
    <n v="87017"/>
    <s v="C"/>
    <n v="32936135"/>
    <x v="0"/>
    <n v="4"/>
    <n v="550025557"/>
    <d v="2021-03-01T00:00:00"/>
    <d v="2024-03-30T00:00:00"/>
    <n v="0"/>
    <n v="1"/>
    <n v="1"/>
    <n v="30"/>
    <n v="2"/>
    <n v="22490513"/>
    <n v="24960000"/>
    <n v="100000"/>
    <n v="3844"/>
    <n v="96156"/>
    <n v="0"/>
    <n v="0"/>
    <n v="0"/>
    <m/>
    <n v="0"/>
    <n v="0"/>
    <n v="0"/>
    <m/>
    <m/>
    <d v="2021-03-30T00:00:00"/>
    <n v="1"/>
    <s v="O"/>
    <n v="1"/>
    <n v="30"/>
    <n v="0"/>
    <m/>
    <m/>
    <m/>
    <m/>
    <m/>
    <m/>
    <n v="1"/>
    <n v="1"/>
    <m/>
    <m/>
    <n v="9139"/>
    <s v="CREDITOS DE CONSUMO"/>
    <n v="0"/>
    <n v="0"/>
    <n v="890480123"/>
    <s v="UNIVERSIDAD DE CARTAGENA"/>
    <n v="5"/>
    <m/>
    <m/>
    <m/>
    <m/>
    <n v="2"/>
    <n v="7"/>
    <n v="2"/>
  </r>
  <r>
    <n v="69613"/>
    <s v="C"/>
    <n v="32936135"/>
    <x v="0"/>
    <n v="4"/>
    <n v="550025591"/>
    <d v="2021-03-11T00:00:00"/>
    <d v="2024-03-30T00:00:00"/>
    <n v="0"/>
    <n v="1"/>
    <n v="1"/>
    <n v="30"/>
    <n v="2"/>
    <n v="22490513"/>
    <n v="24960000"/>
    <n v="80000"/>
    <n v="3076"/>
    <n v="76924"/>
    <n v="0"/>
    <n v="0"/>
    <n v="0"/>
    <m/>
    <n v="0"/>
    <n v="0"/>
    <n v="0"/>
    <m/>
    <m/>
    <d v="2021-03-30T00:00:00"/>
    <n v="1"/>
    <s v="O"/>
    <n v="1"/>
    <n v="30"/>
    <n v="0"/>
    <m/>
    <m/>
    <m/>
    <m/>
    <m/>
    <m/>
    <n v="1"/>
    <n v="1"/>
    <m/>
    <m/>
    <n v="7311"/>
    <s v="CREDITOS DE CONSUMO"/>
    <n v="0"/>
    <n v="0"/>
    <n v="890480123"/>
    <s v="UNIVERSIDAD DE CARTAGENA"/>
    <n v="5"/>
    <m/>
    <m/>
    <m/>
    <m/>
    <n v="2"/>
    <n v="7"/>
    <n v="2"/>
  </r>
  <r>
    <n v="5430"/>
    <s v="C"/>
    <n v="32936135"/>
    <x v="0"/>
    <n v="4"/>
    <n v="550025731"/>
    <d v="2021-03-31T00:00:00"/>
    <d v="2021-05-30T00:00:00"/>
    <n v="0"/>
    <n v="1"/>
    <n v="0"/>
    <n v="30"/>
    <n v="2"/>
    <n v="0"/>
    <n v="0"/>
    <n v="6000"/>
    <n v="6000"/>
    <n v="6000"/>
    <n v="0"/>
    <n v="0"/>
    <n v="0"/>
    <m/>
    <n v="0"/>
    <n v="0"/>
    <n v="0"/>
    <m/>
    <m/>
    <d v="2021-03-31T00:00:00"/>
    <n v="1"/>
    <s v="O"/>
    <n v="1"/>
    <n v="30"/>
    <n v="0"/>
    <m/>
    <m/>
    <m/>
    <m/>
    <m/>
    <m/>
    <n v="1"/>
    <n v="1"/>
    <m/>
    <m/>
    <n v="570"/>
    <s v="CREDITOS DE CONSUMO"/>
    <n v="0"/>
    <n v="0"/>
    <n v="890480123"/>
    <s v="UNIVERSIDAD DE CARTAGENA"/>
    <n v="5"/>
    <m/>
    <m/>
    <m/>
    <m/>
    <n v="2"/>
    <n v="7"/>
    <n v="2"/>
  </r>
  <r>
    <n v="5627601"/>
    <s v="C"/>
    <n v="32937082"/>
    <x v="0"/>
    <n v="4"/>
    <n v="16055"/>
    <d v="2019-07-30T00:00:00"/>
    <d v="2024-07-30T00:00:00"/>
    <n v="0"/>
    <n v="1"/>
    <n v="20"/>
    <n v="30"/>
    <n v="2"/>
    <n v="17726461"/>
    <n v="19240000"/>
    <n v="21500000"/>
    <n v="542764"/>
    <n v="16271688"/>
    <n v="0"/>
    <n v="0"/>
    <n v="0"/>
    <m/>
    <n v="0"/>
    <n v="0"/>
    <n v="0"/>
    <m/>
    <m/>
    <d v="2021-03-30T00:00:00"/>
    <n v="1"/>
    <s v="O"/>
    <n v="1"/>
    <n v="30"/>
    <n v="0"/>
    <m/>
    <m/>
    <m/>
    <m/>
    <m/>
    <m/>
    <n v="1"/>
    <n v="1"/>
    <m/>
    <m/>
    <n v="10644087"/>
    <s v="CREDITOS DE CONSUMO"/>
    <n v="0"/>
    <n v="0"/>
    <n v="890480123"/>
    <s v="UNIVERSIDAD DE CARTAGENA"/>
    <n v="5"/>
    <m/>
    <m/>
    <m/>
    <m/>
    <n v="1"/>
    <n v="7"/>
    <n v="2"/>
  </r>
  <r>
    <n v="333087"/>
    <s v="C"/>
    <n v="32937082"/>
    <x v="0"/>
    <n v="4"/>
    <n v="17571"/>
    <d v="2020-09-09T00:00:00"/>
    <d v="2022-09-30T00:00:00"/>
    <n v="0"/>
    <n v="1"/>
    <n v="8"/>
    <n v="30"/>
    <n v="2"/>
    <n v="15881442"/>
    <n v="17090000"/>
    <n v="1400000"/>
    <n v="68469"/>
    <n v="963089"/>
    <n v="0"/>
    <n v="0"/>
    <n v="0"/>
    <m/>
    <n v="0"/>
    <n v="0"/>
    <n v="0"/>
    <m/>
    <m/>
    <d v="2021-03-30T00:00:00"/>
    <n v="1"/>
    <s v="O"/>
    <n v="1"/>
    <n v="30"/>
    <n v="0"/>
    <m/>
    <m/>
    <m/>
    <m/>
    <m/>
    <m/>
    <n v="1"/>
    <n v="1"/>
    <m/>
    <m/>
    <n v="630002"/>
    <s v="CREDITOS DE CONSUMO"/>
    <n v="0"/>
    <n v="0"/>
    <n v="890480123"/>
    <s v="UNIVERSIDAD DE CARTAGENA"/>
    <n v="5"/>
    <m/>
    <m/>
    <m/>
    <m/>
    <n v="1"/>
    <n v="7"/>
    <n v="2"/>
  </r>
  <r>
    <n v="889273"/>
    <s v="C"/>
    <n v="32937082"/>
    <x v="0"/>
    <n v="4"/>
    <n v="18184"/>
    <d v="2021-02-16T00:00:00"/>
    <d v="2021-06-28T00:00:00"/>
    <n v="0"/>
    <n v="1"/>
    <n v="1"/>
    <n v="30"/>
    <n v="2"/>
    <n v="13121400"/>
    <n v="13940000"/>
    <n v="2600000"/>
    <n v="28430"/>
    <n v="2571250"/>
    <n v="0"/>
    <n v="0"/>
    <n v="0"/>
    <m/>
    <n v="0"/>
    <n v="0"/>
    <n v="0"/>
    <n v="2600000"/>
    <n v="6"/>
    <d v="2021-03-30T00:00:00"/>
    <n v="1"/>
    <s v="O"/>
    <n v="1"/>
    <n v="30"/>
    <n v="0"/>
    <m/>
    <m/>
    <m/>
    <m/>
    <m/>
    <m/>
    <n v="1"/>
    <n v="1"/>
    <m/>
    <m/>
    <n v="1681977"/>
    <s v="CREDITOS DE CONSUMO"/>
    <n v="0"/>
    <n v="0"/>
    <n v="890480123"/>
    <s v="UNIVERSIDAD DE CARTAGENA"/>
    <n v="5"/>
    <m/>
    <m/>
    <m/>
    <m/>
    <n v="1"/>
    <n v="7"/>
    <n v="2"/>
  </r>
  <r>
    <n v="0"/>
    <s v="C"/>
    <n v="32940955"/>
    <x v="0"/>
    <n v="4"/>
    <n v="16321"/>
    <d v="2020-10-29T00:00:00"/>
    <d v="2022-11-30T00:00:00"/>
    <n v="0"/>
    <n v="1"/>
    <n v="5"/>
    <n v="30"/>
    <n v="2"/>
    <n v="12185828"/>
    <n v="12890000"/>
    <n v="4921171"/>
    <n v="223882"/>
    <n v="4033322"/>
    <n v="0"/>
    <n v="0"/>
    <n v="0"/>
    <m/>
    <n v="0"/>
    <n v="0"/>
    <n v="0"/>
    <m/>
    <m/>
    <d v="2021-03-30T00:00:00"/>
    <n v="1"/>
    <s v="O"/>
    <n v="1"/>
    <n v="30"/>
    <n v="0"/>
    <m/>
    <m/>
    <m/>
    <m/>
    <m/>
    <m/>
    <n v="1"/>
    <n v="1"/>
    <m/>
    <m/>
    <n v="4770464"/>
    <s v="CREDITOS DE CONSUMO"/>
    <n v="0"/>
    <n v="0"/>
    <n v="890480123"/>
    <s v="UNIVERSIDAD DE CARTAGENA"/>
    <n v="5"/>
    <m/>
    <m/>
    <m/>
    <m/>
    <n v="1"/>
    <n v="7"/>
    <n v="1"/>
  </r>
  <r>
    <n v="7497703"/>
    <s v="C"/>
    <n v="33084931"/>
    <x v="0"/>
    <n v="4"/>
    <n v="17498"/>
    <d v="2020-08-28T00:00:00"/>
    <d v="2027-09-30T00:00:00"/>
    <n v="0"/>
    <n v="1"/>
    <n v="6"/>
    <n v="30"/>
    <n v="2"/>
    <n v="17726461"/>
    <n v="19240000"/>
    <n v="10000000"/>
    <n v="208578"/>
    <n v="9620340"/>
    <n v="0"/>
    <n v="0"/>
    <n v="0"/>
    <m/>
    <n v="0"/>
    <n v="0"/>
    <n v="0"/>
    <m/>
    <m/>
    <d v="2021-03-30T00:00:00"/>
    <n v="9"/>
    <s v="O"/>
    <n v="1"/>
    <n v="30"/>
    <n v="0"/>
    <m/>
    <m/>
    <m/>
    <m/>
    <m/>
    <m/>
    <n v="1"/>
    <n v="1"/>
    <m/>
    <m/>
    <n v="2122637"/>
    <s v="CREDITOS DE CONSUMO"/>
    <n v="0"/>
    <n v="0"/>
    <n v="890480123"/>
    <s v="UNIVERSIDAD DE CARTAGENA"/>
    <n v="5"/>
    <m/>
    <m/>
    <m/>
    <m/>
    <n v="1"/>
    <n v="7"/>
    <n v="2"/>
  </r>
  <r>
    <n v="7526546"/>
    <s v="C"/>
    <n v="33084931"/>
    <x v="0"/>
    <n v="4"/>
    <n v="18193"/>
    <d v="2021-02-17T00:00:00"/>
    <d v="2026-02-28T00:00:00"/>
    <n v="0"/>
    <n v="1"/>
    <n v="2"/>
    <n v="30"/>
    <n v="2"/>
    <n v="9568969"/>
    <n v="10000000"/>
    <n v="10000000"/>
    <n v="210356"/>
    <n v="9657348"/>
    <n v="0"/>
    <n v="0"/>
    <n v="0"/>
    <m/>
    <n v="0"/>
    <n v="0"/>
    <n v="0"/>
    <m/>
    <m/>
    <d v="2021-03-30T00:00:00"/>
    <n v="1"/>
    <s v="O"/>
    <n v="1"/>
    <n v="30"/>
    <n v="0"/>
    <m/>
    <m/>
    <m/>
    <m/>
    <m/>
    <m/>
    <n v="1"/>
    <n v="1"/>
    <m/>
    <m/>
    <n v="2130802"/>
    <s v="CREDITOS DE CONSUMO"/>
    <n v="0"/>
    <n v="0"/>
    <n v="890480123"/>
    <s v="UNIVERSIDAD DE CARTAGENA"/>
    <n v="5"/>
    <m/>
    <m/>
    <m/>
    <m/>
    <n v="1"/>
    <n v="7"/>
    <n v="2"/>
  </r>
  <r>
    <n v="13515539"/>
    <s v="C"/>
    <n v="33103249"/>
    <x v="0"/>
    <n v="4"/>
    <n v="14020"/>
    <d v="2018-05-11T00:00:00"/>
    <d v="2025-05-11T00:00:00"/>
    <n v="0"/>
    <n v="1"/>
    <n v="36"/>
    <n v="30"/>
    <n v="2"/>
    <n v="12185828"/>
    <n v="12890000"/>
    <n v="21225858"/>
    <n v="376807"/>
    <n v="14125457"/>
    <n v="0"/>
    <n v="0"/>
    <n v="0"/>
    <m/>
    <n v="0"/>
    <n v="0"/>
    <n v="0"/>
    <m/>
    <m/>
    <d v="2021-03-30T00:00:00"/>
    <n v="1"/>
    <s v="O"/>
    <n v="1"/>
    <n v="30"/>
    <n v="0"/>
    <m/>
    <m/>
    <m/>
    <m/>
    <m/>
    <m/>
    <n v="1"/>
    <n v="1"/>
    <m/>
    <m/>
    <n v="609918"/>
    <s v="CREDITOS DE CONSUMO"/>
    <n v="0"/>
    <n v="0"/>
    <n v="890480123"/>
    <s v="UNIVERSIDAD DE CARTAGENA"/>
    <n v="5"/>
    <m/>
    <m/>
    <m/>
    <m/>
    <n v="1"/>
    <n v="7"/>
    <n v="2"/>
  </r>
  <r>
    <n v="18439355"/>
    <s v="C"/>
    <n v="33103249"/>
    <x v="0"/>
    <n v="4"/>
    <n v="16109"/>
    <d v="2019-08-09T00:00:00"/>
    <d v="2026-08-09T00:00:00"/>
    <n v="0"/>
    <n v="1"/>
    <n v="20"/>
    <n v="30"/>
    <n v="2"/>
    <n v="17726461"/>
    <n v="19240000"/>
    <n v="22511016"/>
    <n v="469531"/>
    <n v="19271471"/>
    <n v="0"/>
    <n v="0"/>
    <n v="0"/>
    <m/>
    <n v="0"/>
    <n v="0"/>
    <n v="0"/>
    <m/>
    <m/>
    <d v="2021-03-30T00:00:00"/>
    <n v="1"/>
    <s v="O"/>
    <n v="1"/>
    <n v="30"/>
    <n v="0"/>
    <m/>
    <m/>
    <m/>
    <m/>
    <m/>
    <m/>
    <n v="1"/>
    <n v="1"/>
    <m/>
    <m/>
    <n v="832116"/>
    <s v="CREDITOS DE CONSUMO"/>
    <n v="0"/>
    <n v="0"/>
    <n v="890480123"/>
    <s v="UNIVERSIDAD DE CARTAGENA"/>
    <n v="5"/>
    <m/>
    <m/>
    <m/>
    <m/>
    <n v="1"/>
    <n v="7"/>
    <n v="2"/>
  </r>
  <r>
    <n v="82562984"/>
    <s v="C"/>
    <n v="33103249"/>
    <x v="0"/>
    <n v="4"/>
    <n v="17149"/>
    <d v="2020-04-14T00:00:00"/>
    <d v="2027-04-30T00:00:00"/>
    <n v="0"/>
    <n v="1"/>
    <n v="11"/>
    <n v="30"/>
    <n v="2"/>
    <n v="17726461"/>
    <n v="19240000"/>
    <n v="93000000"/>
    <n v="1939777"/>
    <n v="86288820"/>
    <n v="0"/>
    <n v="0"/>
    <n v="0"/>
    <m/>
    <n v="0"/>
    <n v="0"/>
    <n v="0"/>
    <m/>
    <m/>
    <d v="2021-03-30T00:00:00"/>
    <n v="1"/>
    <s v="O"/>
    <n v="1"/>
    <n v="30"/>
    <n v="0"/>
    <m/>
    <m/>
    <m/>
    <m/>
    <m/>
    <m/>
    <n v="1"/>
    <n v="1"/>
    <m/>
    <m/>
    <n v="3725836"/>
    <s v="CREDITOS DE CONSUMO"/>
    <n v="0"/>
    <n v="0"/>
    <n v="890480123"/>
    <s v="UNIVERSIDAD DE CARTAGENA"/>
    <n v="5"/>
    <m/>
    <m/>
    <m/>
    <m/>
    <n v="1"/>
    <n v="7"/>
    <n v="2"/>
  </r>
  <r>
    <n v="263455434"/>
    <s v="C"/>
    <n v="33103249"/>
    <x v="1"/>
    <n v="4"/>
    <n v="17779"/>
    <d v="2020-11-04T00:00:00"/>
    <d v="2032-11-04T00:00:00"/>
    <n v="0"/>
    <n v="1"/>
    <n v="7"/>
    <n v="30"/>
    <n v="2"/>
    <n v="11287361"/>
    <n v="11890000"/>
    <n v="280000000"/>
    <n v="2687651"/>
    <n v="275344438"/>
    <n v="0"/>
    <n v="0"/>
    <n v="409163000"/>
    <s v="                              "/>
    <n v="0"/>
    <n v="0"/>
    <n v="0"/>
    <s v="4000000/3400000/3400000"/>
    <d v="2001-07-04T00:00:00"/>
    <d v="2021-03-30T00:00:00"/>
    <n v="2"/>
    <s v="O"/>
    <n v="1"/>
    <n v="30"/>
    <n v="0"/>
    <n v="2"/>
    <n v="0"/>
    <n v="1"/>
    <n v="0"/>
    <n v="0"/>
    <n v="0"/>
    <n v="1"/>
    <n v="1"/>
    <m/>
    <m/>
    <n v="11889004"/>
    <s v="CREDITO DE VIVIENDA"/>
    <n v="0"/>
    <n v="0"/>
    <n v="890480123"/>
    <s v="UNIVERSIDAD DE CARTAGENA"/>
    <n v="5"/>
    <m/>
    <m/>
    <m/>
    <m/>
    <n v="1"/>
    <n v="7"/>
    <n v="2"/>
  </r>
  <r>
    <n v="47773314"/>
    <s v="C"/>
    <n v="33104302"/>
    <x v="3"/>
    <n v="4"/>
    <n v="18269"/>
    <d v="2021-03-17T00:00:00"/>
    <d v="2028-03-30T00:00:00"/>
    <n v="0"/>
    <n v="1"/>
    <n v="0"/>
    <n v="30"/>
    <n v="2"/>
    <n v="10971158"/>
    <n v="11540000"/>
    <n v="50400000"/>
    <n v="862207"/>
    <n v="50400000"/>
    <n v="0"/>
    <n v="0"/>
    <n v="56000000"/>
    <s v="                              "/>
    <n v="0"/>
    <n v="0"/>
    <n v="0"/>
    <m/>
    <m/>
    <d v="2021-03-30T00:00:00"/>
    <n v="3"/>
    <s v="O"/>
    <n v="1"/>
    <n v="30"/>
    <n v="0"/>
    <m/>
    <m/>
    <m/>
    <m/>
    <m/>
    <m/>
    <n v="1"/>
    <n v="1"/>
    <m/>
    <m/>
    <n v="2626686"/>
    <s v="CREDITOS DE CONSUMO"/>
    <n v="0"/>
    <n v="0"/>
    <n v="890480123"/>
    <s v="UNIVERSIDAD DE CARTAGENA"/>
    <n v="5"/>
    <m/>
    <m/>
    <m/>
    <m/>
    <n v="1"/>
    <n v="7"/>
    <n v="2"/>
  </r>
  <r>
    <n v="0"/>
    <s v="C"/>
    <n v="33114382"/>
    <x v="0"/>
    <n v="4"/>
    <n v="550025739"/>
    <d v="2021-03-31T00:00:00"/>
    <d v="2021-05-30T00:00:00"/>
    <n v="0"/>
    <n v="1"/>
    <n v="0"/>
    <n v="30"/>
    <n v="2"/>
    <n v="0"/>
    <n v="0"/>
    <n v="6000"/>
    <n v="6000"/>
    <n v="6000"/>
    <n v="0"/>
    <n v="0"/>
    <n v="0"/>
    <m/>
    <n v="0"/>
    <n v="0"/>
    <n v="0"/>
    <m/>
    <m/>
    <d v="2021-03-31T00:00:00"/>
    <n v="1"/>
    <s v="O"/>
    <n v="1"/>
    <n v="30"/>
    <n v="0"/>
    <m/>
    <m/>
    <m/>
    <m/>
    <m/>
    <m/>
    <n v="1"/>
    <n v="1"/>
    <m/>
    <m/>
    <n v="27863214"/>
    <s v="CREDITOS DE CONSUMO"/>
    <n v="0"/>
    <n v="0"/>
    <n v="890480123"/>
    <s v="UNIVERSIDAD DE CARTAGENA"/>
    <n v="5"/>
    <m/>
    <m/>
    <m/>
    <m/>
    <n v="2"/>
    <n v="7"/>
    <n v="2"/>
  </r>
  <r>
    <n v="0"/>
    <s v="C"/>
    <n v="33115914"/>
    <x v="0"/>
    <n v="4"/>
    <n v="17091"/>
    <d v="2020-03-16T00:00:00"/>
    <d v="2022-03-16T00:00:00"/>
    <n v="14"/>
    <n v="1"/>
    <n v="11"/>
    <n v="30"/>
    <n v="2"/>
    <n v="17726461"/>
    <n v="19240000"/>
    <n v="2000000"/>
    <n v="99584"/>
    <n v="1097302"/>
    <n v="7504"/>
    <n v="0"/>
    <n v="0"/>
    <m/>
    <n v="0"/>
    <n v="0"/>
    <n v="0"/>
    <m/>
    <m/>
    <d v="2021-03-30T00:00:00"/>
    <n v="1"/>
    <s v="O"/>
    <n v="1"/>
    <n v="30"/>
    <n v="9545"/>
    <m/>
    <m/>
    <m/>
    <m/>
    <m/>
    <m/>
    <n v="1"/>
    <n v="1"/>
    <m/>
    <m/>
    <n v="1131007"/>
    <s v="CREDITOS DE CONSUMO"/>
    <n v="0"/>
    <n v="0"/>
    <n v="890480123"/>
    <s v="UNIVERSIDAD DE CARTAGENA"/>
    <n v="5"/>
    <m/>
    <m/>
    <m/>
    <m/>
    <n v="1"/>
    <n v="7"/>
    <n v="2"/>
  </r>
  <r>
    <n v="0"/>
    <s v="C"/>
    <n v="33115914"/>
    <x v="0"/>
    <n v="4"/>
    <n v="17587"/>
    <d v="2020-09-14T00:00:00"/>
    <d v="2027-09-30T00:00:00"/>
    <n v="0"/>
    <n v="1"/>
    <n v="6"/>
    <n v="30"/>
    <n v="2"/>
    <n v="17726461"/>
    <n v="19240000"/>
    <n v="20500000"/>
    <n v="427585"/>
    <n v="19721648"/>
    <n v="0"/>
    <n v="0"/>
    <n v="0"/>
    <m/>
    <n v="0"/>
    <n v="0"/>
    <n v="0"/>
    <m/>
    <m/>
    <d v="2021-03-30T00:00:00"/>
    <n v="1"/>
    <s v="O"/>
    <n v="1"/>
    <n v="30"/>
    <n v="0"/>
    <m/>
    <m/>
    <m/>
    <m/>
    <m/>
    <m/>
    <n v="1"/>
    <n v="1"/>
    <m/>
    <m/>
    <n v="20327416"/>
    <s v="CREDITOS DE CONSUMO"/>
    <n v="0"/>
    <n v="0"/>
    <n v="890480123"/>
    <s v="UNIVERSIDAD DE CARTAGENA"/>
    <n v="5"/>
    <m/>
    <m/>
    <m/>
    <m/>
    <n v="1"/>
    <n v="7"/>
    <n v="2"/>
  </r>
  <r>
    <n v="0"/>
    <s v="C"/>
    <n v="33115914"/>
    <x v="0"/>
    <n v="4"/>
    <n v="18100"/>
    <d v="2021-01-28T00:00:00"/>
    <d v="2021-06-30T00:00:00"/>
    <n v="0"/>
    <n v="1"/>
    <n v="1"/>
    <n v="30"/>
    <n v="2"/>
    <n v="13121400"/>
    <n v="13940000"/>
    <n v="2500000"/>
    <n v="27336"/>
    <n v="2496350"/>
    <n v="3604"/>
    <n v="0"/>
    <n v="0"/>
    <m/>
    <n v="0"/>
    <n v="0"/>
    <n v="0"/>
    <n v="2500000"/>
    <n v="6"/>
    <d v="2021-03-30T00:00:00"/>
    <n v="1"/>
    <s v="O"/>
    <n v="1"/>
    <n v="30"/>
    <n v="0"/>
    <m/>
    <m/>
    <m/>
    <m/>
    <m/>
    <m/>
    <n v="1"/>
    <n v="1"/>
    <m/>
    <m/>
    <n v="2573028"/>
    <s v="CREDITOS DE CONSUMO"/>
    <n v="0"/>
    <n v="0"/>
    <n v="890480123"/>
    <s v="UNIVERSIDAD DE CARTAGENA"/>
    <n v="5"/>
    <m/>
    <m/>
    <m/>
    <m/>
    <n v="1"/>
    <n v="7"/>
    <n v="2"/>
  </r>
  <r>
    <n v="0"/>
    <s v="C"/>
    <n v="33117279"/>
    <x v="0"/>
    <n v="4"/>
    <n v="13178"/>
    <d v="2017-10-12T00:00:00"/>
    <d v="2023-10-12T00:00:00"/>
    <n v="0"/>
    <n v="1"/>
    <n v="42"/>
    <n v="30"/>
    <n v="2"/>
    <n v="17726461"/>
    <n v="19240000"/>
    <n v="12400000"/>
    <n v="280903"/>
    <n v="6620703"/>
    <n v="0"/>
    <n v="0"/>
    <n v="0"/>
    <m/>
    <n v="0"/>
    <n v="0"/>
    <n v="0"/>
    <m/>
    <m/>
    <d v="2021-03-30T00:00:00"/>
    <n v="1"/>
    <s v="O"/>
    <n v="1"/>
    <n v="30"/>
    <n v="0"/>
    <m/>
    <m/>
    <m/>
    <m/>
    <m/>
    <m/>
    <n v="1"/>
    <n v="1"/>
    <m/>
    <m/>
    <n v="27921767"/>
    <s v="CREDITOS DE CONSUMO"/>
    <n v="0"/>
    <n v="0"/>
    <n v="890480123"/>
    <s v="UNIVERSIDAD DE CARTAGENA"/>
    <n v="5"/>
    <m/>
    <m/>
    <m/>
    <m/>
    <n v="1"/>
    <n v="7"/>
    <n v="2"/>
  </r>
  <r>
    <n v="0"/>
    <s v="C"/>
    <n v="33121192"/>
    <x v="0"/>
    <n v="4"/>
    <n v="15834"/>
    <d v="2019-06-20T00:00:00"/>
    <d v="2022-06-20T00:00:00"/>
    <n v="10"/>
    <n v="1"/>
    <n v="20"/>
    <n v="30"/>
    <n v="2"/>
    <n v="12185828"/>
    <n v="12890000"/>
    <n v="15000000"/>
    <n v="499547"/>
    <n v="6982217"/>
    <n v="23420"/>
    <n v="0"/>
    <n v="0"/>
    <m/>
    <n v="0"/>
    <n v="0"/>
    <n v="0"/>
    <m/>
    <m/>
    <d v="2021-03-30T00:00:00"/>
    <n v="1"/>
    <s v="O"/>
    <n v="1"/>
    <n v="30"/>
    <n v="64263"/>
    <m/>
    <m/>
    <m/>
    <m/>
    <m/>
    <m/>
    <n v="1"/>
    <n v="1"/>
    <m/>
    <m/>
    <n v="88353213"/>
    <s v="CREDITOS DE CONSUMO"/>
    <n v="0"/>
    <n v="0"/>
    <n v="890480123"/>
    <s v="UNIVERSIDAD DE CARTAGENA"/>
    <n v="5"/>
    <m/>
    <m/>
    <m/>
    <m/>
    <n v="1"/>
    <n v="7"/>
    <n v="2"/>
  </r>
  <r>
    <n v="0"/>
    <s v="C"/>
    <n v="33121192"/>
    <x v="0"/>
    <n v="4"/>
    <n v="17259"/>
    <d v="2020-06-20T00:00:00"/>
    <d v="2021-06-30T00:00:00"/>
    <n v="0"/>
    <n v="1"/>
    <n v="9"/>
    <n v="30"/>
    <n v="2"/>
    <n v="12185828"/>
    <n v="12890000"/>
    <n v="730000"/>
    <n v="64923"/>
    <n v="190738"/>
    <n v="0"/>
    <n v="0"/>
    <n v="0"/>
    <m/>
    <n v="0"/>
    <n v="0"/>
    <n v="0"/>
    <m/>
    <m/>
    <d v="2021-03-30T00:00:00"/>
    <n v="1"/>
    <s v="O"/>
    <n v="1"/>
    <n v="30"/>
    <n v="0"/>
    <m/>
    <m/>
    <m/>
    <m/>
    <m/>
    <m/>
    <n v="1"/>
    <n v="1"/>
    <m/>
    <m/>
    <n v="2413605"/>
    <s v="CREDITOS DE CONSUMO"/>
    <n v="0"/>
    <n v="0"/>
    <n v="890480123"/>
    <s v="UNIVERSIDAD DE CARTAGENA"/>
    <n v="5"/>
    <m/>
    <m/>
    <m/>
    <m/>
    <n v="1"/>
    <n v="7"/>
    <n v="2"/>
  </r>
  <r>
    <n v="0"/>
    <s v="C"/>
    <n v="33123643"/>
    <x v="0"/>
    <n v="4"/>
    <n v="17758"/>
    <d v="2020-10-29T00:00:00"/>
    <d v="2022-10-30T00:00:00"/>
    <n v="0"/>
    <n v="1"/>
    <n v="5"/>
    <n v="30"/>
    <n v="2"/>
    <n v="15881442"/>
    <n v="17090000"/>
    <n v="4214301"/>
    <n v="206107"/>
    <n v="3441915"/>
    <n v="0"/>
    <n v="0"/>
    <n v="0"/>
    <m/>
    <n v="0"/>
    <n v="0"/>
    <n v="0"/>
    <m/>
    <m/>
    <d v="2021-03-30T00:00:00"/>
    <n v="1"/>
    <s v="O"/>
    <n v="1"/>
    <n v="30"/>
    <n v="0"/>
    <m/>
    <m/>
    <m/>
    <m/>
    <m/>
    <m/>
    <n v="1"/>
    <n v="1"/>
    <m/>
    <m/>
    <n v="19798490"/>
    <s v="CREDITOS DE CONSUMO"/>
    <n v="0"/>
    <n v="0"/>
    <n v="890480123"/>
    <s v="UNIVERSIDAD DE CARTAGENA"/>
    <n v="5"/>
    <m/>
    <m/>
    <m/>
    <m/>
    <n v="1"/>
    <n v="7"/>
    <n v="2"/>
  </r>
  <r>
    <n v="0"/>
    <s v="C"/>
    <n v="33123643"/>
    <x v="0"/>
    <n v="4"/>
    <n v="18234"/>
    <d v="2021-03-03T00:00:00"/>
    <d v="2021-11-30T00:00:00"/>
    <n v="0"/>
    <n v="1"/>
    <n v="1"/>
    <n v="30"/>
    <n v="2"/>
    <n v="8648788"/>
    <n v="9000000"/>
    <n v="2970000"/>
    <n v="383392"/>
    <n v="2586608"/>
    <n v="0"/>
    <n v="0"/>
    <n v="0"/>
    <m/>
    <n v="0"/>
    <n v="0"/>
    <n v="0"/>
    <m/>
    <m/>
    <d v="2021-03-30T00:00:00"/>
    <n v="1"/>
    <s v="O"/>
    <n v="1"/>
    <n v="30"/>
    <n v="0"/>
    <m/>
    <m/>
    <m/>
    <m/>
    <m/>
    <m/>
    <n v="1"/>
    <n v="1"/>
    <m/>
    <m/>
    <n v="14878616"/>
    <s v="CREDITOS DE CONSUMO"/>
    <n v="0"/>
    <n v="0"/>
    <n v="890480123"/>
    <s v="UNIVERSIDAD DE CARTAGENA"/>
    <n v="5"/>
    <m/>
    <m/>
    <m/>
    <m/>
    <n v="1"/>
    <n v="7"/>
    <n v="2"/>
  </r>
  <r>
    <n v="0"/>
    <s v="C"/>
    <n v="33125274"/>
    <x v="0"/>
    <n v="4"/>
    <n v="9541"/>
    <d v="2015-03-11T00:00:00"/>
    <d v="2021-03-11T00:00:00"/>
    <n v="19"/>
    <n v="1"/>
    <n v="71"/>
    <n v="30"/>
    <n v="2"/>
    <n v="17146240"/>
    <n v="18560000"/>
    <n v="35000000"/>
    <n v="781473"/>
    <n v="10769"/>
    <n v="0"/>
    <n v="0"/>
    <n v="0"/>
    <m/>
    <n v="0"/>
    <n v="0"/>
    <n v="0"/>
    <m/>
    <m/>
    <d v="2021-03-30T00:00:00"/>
    <n v="1"/>
    <s v="O"/>
    <n v="1"/>
    <n v="30"/>
    <n v="10769"/>
    <m/>
    <m/>
    <m/>
    <m/>
    <m/>
    <m/>
    <n v="1"/>
    <n v="1"/>
    <m/>
    <m/>
    <n v="14542"/>
    <s v="CREDITOS DE CONSUMO"/>
    <n v="0"/>
    <n v="0"/>
    <n v="890480123"/>
    <s v="UNIVERSIDAD DE CARTAGENA"/>
    <n v="5"/>
    <m/>
    <m/>
    <m/>
    <m/>
    <n v="1"/>
    <n v="7"/>
    <n v="2"/>
  </r>
  <r>
    <n v="0"/>
    <s v="C"/>
    <n v="33125274"/>
    <x v="2"/>
    <n v="4"/>
    <n v="14945"/>
    <d v="2018-11-27T00:00:00"/>
    <d v="2021-11-27T00:00:00"/>
    <n v="3"/>
    <n v="1"/>
    <n v="27"/>
    <n v="30"/>
    <n v="2"/>
    <n v="12185828"/>
    <n v="12890000"/>
    <n v="7452647"/>
    <n v="248197"/>
    <n v="2124435"/>
    <n v="23937"/>
    <n v="0"/>
    <n v="0"/>
    <m/>
    <n v="0"/>
    <n v="0"/>
    <n v="0"/>
    <m/>
    <m/>
    <d v="2021-03-02T00:00:00"/>
    <n v="1"/>
    <s v="O"/>
    <n v="1"/>
    <n v="30"/>
    <n v="226606"/>
    <m/>
    <m/>
    <m/>
    <m/>
    <m/>
    <m/>
    <n v="1"/>
    <n v="1"/>
    <m/>
    <m/>
    <n v="2868882"/>
    <s v="CREDITOS DE CONSUMO"/>
    <n v="0"/>
    <n v="0"/>
    <m/>
    <m/>
    <n v="5"/>
    <m/>
    <m/>
    <m/>
    <m/>
    <n v="1"/>
    <n v="7"/>
    <n v="2"/>
  </r>
  <r>
    <n v="0"/>
    <s v="C"/>
    <n v="33125274"/>
    <x v="2"/>
    <n v="4"/>
    <n v="14946"/>
    <d v="2018-11-27T00:00:00"/>
    <d v="2021-11-27T00:00:00"/>
    <n v="3"/>
    <n v="1"/>
    <n v="27"/>
    <n v="30"/>
    <n v="2"/>
    <n v="12185828"/>
    <n v="12890000"/>
    <n v="31249000"/>
    <n v="1040690"/>
    <n v="8907813"/>
    <n v="100308"/>
    <n v="0"/>
    <n v="0"/>
    <m/>
    <n v="0"/>
    <n v="0"/>
    <n v="0"/>
    <m/>
    <m/>
    <d v="2021-03-02T00:00:00"/>
    <n v="1"/>
    <s v="O"/>
    <n v="1"/>
    <n v="30"/>
    <n v="950216"/>
    <m/>
    <m/>
    <m/>
    <m/>
    <m/>
    <m/>
    <n v="1"/>
    <n v="1"/>
    <m/>
    <m/>
    <n v="12029300"/>
    <s v="CREDITOS DE CONSUMO"/>
    <n v="0"/>
    <n v="0"/>
    <m/>
    <m/>
    <n v="5"/>
    <m/>
    <m/>
    <m/>
    <m/>
    <n v="1"/>
    <n v="7"/>
    <n v="2"/>
  </r>
  <r>
    <n v="0"/>
    <s v="C"/>
    <n v="33125274"/>
    <x v="2"/>
    <n v="4"/>
    <n v="17084"/>
    <d v="2020-03-13T00:00:00"/>
    <d v="2026-03-30T00:00:00"/>
    <n v="0"/>
    <n v="1"/>
    <n v="11"/>
    <n v="30"/>
    <n v="2"/>
    <n v="12185828"/>
    <n v="12890000"/>
    <n v="56600000"/>
    <n v="1112018"/>
    <n v="50380821"/>
    <n v="511557"/>
    <n v="0"/>
    <n v="0"/>
    <m/>
    <n v="0"/>
    <n v="0"/>
    <n v="0"/>
    <m/>
    <m/>
    <d v="2021-03-02T00:00:00"/>
    <n v="1"/>
    <s v="O"/>
    <n v="1"/>
    <n v="30"/>
    <n v="0"/>
    <m/>
    <m/>
    <m/>
    <m/>
    <m/>
    <m/>
    <n v="1"/>
    <n v="1"/>
    <m/>
    <m/>
    <n v="68035332"/>
    <s v="CREDITOS DE CONSUMO"/>
    <n v="0"/>
    <n v="0"/>
    <m/>
    <m/>
    <n v="5"/>
    <m/>
    <m/>
    <m/>
    <m/>
    <n v="1"/>
    <n v="7"/>
    <n v="2"/>
  </r>
  <r>
    <n v="0"/>
    <s v="C"/>
    <n v="33127003"/>
    <x v="0"/>
    <n v="4"/>
    <n v="17816"/>
    <d v="2020-11-19T00:00:00"/>
    <d v="2027-11-30T00:00:00"/>
    <n v="0"/>
    <n v="1"/>
    <n v="4"/>
    <n v="30"/>
    <n v="2"/>
    <n v="16011168"/>
    <n v="17240000"/>
    <n v="28066021"/>
    <n v="557628"/>
    <n v="27317509"/>
    <n v="0"/>
    <n v="0"/>
    <n v="0"/>
    <m/>
    <n v="0"/>
    <n v="0"/>
    <n v="0"/>
    <m/>
    <m/>
    <d v="2021-03-30T00:00:00"/>
    <n v="1"/>
    <s v="O"/>
    <n v="1"/>
    <n v="30"/>
    <n v="0"/>
    <m/>
    <m/>
    <m/>
    <m/>
    <m/>
    <m/>
    <n v="1"/>
    <n v="1"/>
    <m/>
    <m/>
    <n v="35598693"/>
    <s v="CREDITOS DE CONSUMO"/>
    <n v="0"/>
    <n v="0"/>
    <n v="890480123"/>
    <s v="UNIVERSIDAD DE CARTAGENA"/>
    <n v="5"/>
    <m/>
    <m/>
    <m/>
    <m/>
    <n v="1"/>
    <n v="7"/>
    <n v="2"/>
  </r>
  <r>
    <n v="0"/>
    <s v="C"/>
    <n v="33127003"/>
    <x v="2"/>
    <n v="4"/>
    <n v="18057"/>
    <d v="2021-01-13T00:00:00"/>
    <d v="2021-07-30T00:00:00"/>
    <n v="0"/>
    <n v="1"/>
    <n v="1"/>
    <n v="30"/>
    <n v="2"/>
    <n v="7720836"/>
    <n v="8000000"/>
    <n v="6500000"/>
    <n v="1107859"/>
    <n v="5428385"/>
    <n v="39577"/>
    <n v="0"/>
    <n v="0"/>
    <m/>
    <n v="0"/>
    <n v="0"/>
    <n v="0"/>
    <m/>
    <m/>
    <d v="2021-02-26T00:00:00"/>
    <n v="1"/>
    <s v="O"/>
    <n v="1"/>
    <n v="30"/>
    <n v="0"/>
    <m/>
    <m/>
    <m/>
    <m/>
    <m/>
    <m/>
    <n v="1"/>
    <n v="1"/>
    <m/>
    <m/>
    <n v="7073976"/>
    <s v="CREDITOS DE CONSUMO"/>
    <n v="0"/>
    <n v="0"/>
    <m/>
    <m/>
    <n v="5"/>
    <m/>
    <m/>
    <m/>
    <m/>
    <n v="1"/>
    <n v="7"/>
    <n v="2"/>
  </r>
  <r>
    <n v="0"/>
    <s v="C"/>
    <n v="33129951"/>
    <x v="0"/>
    <n v="4"/>
    <n v="17081"/>
    <d v="2020-03-12T00:00:00"/>
    <d v="2022-03-30T00:00:00"/>
    <n v="0"/>
    <n v="1"/>
    <n v="12"/>
    <n v="30"/>
    <n v="2"/>
    <n v="15881442"/>
    <n v="17090000"/>
    <n v="5266000"/>
    <n v="257542"/>
    <n v="2839073"/>
    <n v="0"/>
    <n v="0"/>
    <n v="0"/>
    <m/>
    <n v="0"/>
    <n v="0"/>
    <n v="0"/>
    <m/>
    <m/>
    <d v="2021-03-30T00:00:00"/>
    <n v="1"/>
    <s v="O"/>
    <n v="1"/>
    <n v="30"/>
    <n v="0"/>
    <m/>
    <m/>
    <m/>
    <m/>
    <m/>
    <m/>
    <n v="1"/>
    <n v="1"/>
    <m/>
    <m/>
    <n v="4350002"/>
    <s v="CREDITOS DE CONSUMO"/>
    <n v="0"/>
    <n v="0"/>
    <n v="890480123"/>
    <s v="UNIVERSIDAD DE CARTAGENA"/>
    <n v="5"/>
    <m/>
    <m/>
    <m/>
    <m/>
    <n v="1"/>
    <n v="7"/>
    <n v="2"/>
  </r>
  <r>
    <n v="0"/>
    <s v="C"/>
    <n v="33129951"/>
    <x v="0"/>
    <n v="4"/>
    <n v="17717"/>
    <d v="2020-10-16T00:00:00"/>
    <d v="2027-10-30T00:00:00"/>
    <n v="0"/>
    <n v="1"/>
    <n v="5"/>
    <n v="30"/>
    <n v="2"/>
    <n v="16011168"/>
    <n v="17240000"/>
    <n v="23000000"/>
    <n v="456974"/>
    <n v="22227922"/>
    <n v="0"/>
    <n v="0"/>
    <n v="0"/>
    <m/>
    <n v="0"/>
    <n v="0"/>
    <n v="0"/>
    <m/>
    <m/>
    <d v="2021-03-30T00:00:00"/>
    <n v="1"/>
    <s v="O"/>
    <n v="1"/>
    <n v="30"/>
    <n v="0"/>
    <m/>
    <m/>
    <m/>
    <m/>
    <m/>
    <m/>
    <n v="1"/>
    <n v="1"/>
    <m/>
    <m/>
    <n v="34057424"/>
    <s v="CREDITOS DE CONSUMO"/>
    <n v="0"/>
    <n v="0"/>
    <n v="890480123"/>
    <s v="UNIVERSIDAD DE CARTAGENA"/>
    <n v="5"/>
    <m/>
    <m/>
    <m/>
    <m/>
    <n v="1"/>
    <n v="7"/>
    <n v="2"/>
  </r>
  <r>
    <n v="0"/>
    <s v="C"/>
    <n v="33129970"/>
    <x v="0"/>
    <n v="4"/>
    <n v="17335"/>
    <d v="2020-07-07T00:00:00"/>
    <d v="2027-07-30T00:00:00"/>
    <n v="0"/>
    <n v="1"/>
    <n v="11"/>
    <n v="30"/>
    <n v="2"/>
    <n v="17726461"/>
    <n v="19240000"/>
    <n v="45331901"/>
    <n v="945524"/>
    <n v="41940096"/>
    <n v="0"/>
    <n v="0"/>
    <n v="0"/>
    <m/>
    <n v="0"/>
    <n v="0"/>
    <n v="0"/>
    <m/>
    <m/>
    <d v="2021-03-30T00:00:00"/>
    <n v="1"/>
    <s v="O"/>
    <n v="1"/>
    <n v="30"/>
    <n v="0"/>
    <m/>
    <m/>
    <m/>
    <m/>
    <m/>
    <m/>
    <n v="1"/>
    <n v="1"/>
    <m/>
    <m/>
    <n v="46873711"/>
    <s v="CREDITOS DE CONSUMO"/>
    <n v="0"/>
    <n v="0"/>
    <n v="890480123"/>
    <s v="UNIVERSIDAD DE CARTAGENA"/>
    <n v="5"/>
    <m/>
    <m/>
    <m/>
    <m/>
    <n v="1"/>
    <n v="7"/>
    <n v="2"/>
  </r>
  <r>
    <n v="0"/>
    <s v="C"/>
    <n v="33129970"/>
    <x v="0"/>
    <n v="4"/>
    <n v="17336"/>
    <d v="2020-07-07T00:00:00"/>
    <d v="2027-07-30T00:00:00"/>
    <n v="0"/>
    <n v="1"/>
    <n v="10"/>
    <n v="30"/>
    <n v="2"/>
    <n v="12185828"/>
    <n v="12890000"/>
    <n v="6699240"/>
    <n v="118927"/>
    <n v="6147975"/>
    <n v="0"/>
    <n v="0"/>
    <n v="0"/>
    <m/>
    <n v="0"/>
    <n v="0"/>
    <n v="0"/>
    <m/>
    <m/>
    <d v="2021-03-30T00:00:00"/>
    <n v="1"/>
    <s v="O"/>
    <n v="1"/>
    <n v="30"/>
    <n v="0"/>
    <m/>
    <m/>
    <m/>
    <m/>
    <m/>
    <m/>
    <n v="1"/>
    <n v="1"/>
    <m/>
    <m/>
    <n v="6871191"/>
    <s v="CREDITOS DE CONSUMO"/>
    <n v="0"/>
    <n v="0"/>
    <n v="890480123"/>
    <s v="UNIVERSIDAD DE CARTAGENA"/>
    <n v="5"/>
    <m/>
    <m/>
    <m/>
    <m/>
    <n v="1"/>
    <n v="7"/>
    <n v="2"/>
  </r>
  <r>
    <n v="0"/>
    <s v="C"/>
    <n v="33129970"/>
    <x v="0"/>
    <n v="4"/>
    <n v="17337"/>
    <d v="2020-07-07T00:00:00"/>
    <d v="2022-07-30T00:00:00"/>
    <n v="0"/>
    <n v="1"/>
    <n v="9"/>
    <n v="30"/>
    <n v="2"/>
    <n v="15881442"/>
    <n v="17090000"/>
    <n v="1768086"/>
    <n v="86471"/>
    <n v="1143143"/>
    <n v="0"/>
    <n v="0"/>
    <n v="0"/>
    <m/>
    <n v="0"/>
    <n v="0"/>
    <n v="0"/>
    <m/>
    <m/>
    <d v="2021-03-30T00:00:00"/>
    <n v="1"/>
    <s v="O"/>
    <n v="1"/>
    <n v="30"/>
    <n v="0"/>
    <m/>
    <m/>
    <m/>
    <m/>
    <m/>
    <m/>
    <n v="1"/>
    <n v="1"/>
    <m/>
    <m/>
    <n v="1277616"/>
    <s v="CREDITOS DE CONSUMO"/>
    <n v="0"/>
    <n v="0"/>
    <n v="890480123"/>
    <s v="UNIVERSIDAD DE CARTAGENA"/>
    <n v="5"/>
    <m/>
    <m/>
    <m/>
    <m/>
    <n v="1"/>
    <n v="7"/>
    <n v="2"/>
  </r>
  <r>
    <n v="0"/>
    <s v="C"/>
    <n v="33133655"/>
    <x v="0"/>
    <n v="4"/>
    <n v="16602"/>
    <d v="2019-11-20T00:00:00"/>
    <d v="2021-11-30T00:00:00"/>
    <n v="0"/>
    <n v="1"/>
    <n v="16"/>
    <n v="30"/>
    <n v="2"/>
    <n v="15881442"/>
    <n v="17090000"/>
    <n v="3000000"/>
    <n v="146719"/>
    <n v="1105064"/>
    <n v="0"/>
    <n v="0"/>
    <n v="0"/>
    <m/>
    <n v="0"/>
    <n v="0"/>
    <n v="0"/>
    <m/>
    <m/>
    <d v="2021-03-30T00:00:00"/>
    <n v="1"/>
    <s v="O"/>
    <n v="1"/>
    <n v="30"/>
    <n v="0"/>
    <m/>
    <m/>
    <m/>
    <m/>
    <m/>
    <m/>
    <n v="1"/>
    <n v="1"/>
    <m/>
    <m/>
    <n v="1530745"/>
    <s v="CREDITOS DE CONSUMO"/>
    <n v="0"/>
    <n v="0"/>
    <n v="890480123"/>
    <s v="UNIVERSIDAD DE CARTAGENA"/>
    <n v="5"/>
    <m/>
    <m/>
    <m/>
    <m/>
    <n v="1"/>
    <n v="7"/>
    <n v="2"/>
  </r>
  <r>
    <n v="0"/>
    <s v="C"/>
    <n v="33133655"/>
    <x v="0"/>
    <n v="4"/>
    <n v="17591"/>
    <d v="2020-09-15T00:00:00"/>
    <d v="2026-09-30T00:00:00"/>
    <n v="0"/>
    <n v="1"/>
    <n v="6"/>
    <n v="30"/>
    <n v="2"/>
    <n v="17726461"/>
    <n v="19240000"/>
    <n v="37000000"/>
    <n v="838177"/>
    <n v="35181319"/>
    <n v="0"/>
    <n v="0"/>
    <n v="0"/>
    <m/>
    <n v="0"/>
    <n v="0"/>
    <n v="0"/>
    <m/>
    <m/>
    <d v="2021-03-30T00:00:00"/>
    <n v="1"/>
    <s v="O"/>
    <n v="1"/>
    <n v="30"/>
    <n v="0"/>
    <m/>
    <m/>
    <m/>
    <m/>
    <m/>
    <m/>
    <n v="1"/>
    <n v="1"/>
    <m/>
    <m/>
    <n v="48733494"/>
    <s v="CREDITOS DE CONSUMO"/>
    <n v="0"/>
    <n v="0"/>
    <n v="890480123"/>
    <s v="UNIVERSIDAD DE CARTAGENA"/>
    <n v="5"/>
    <m/>
    <m/>
    <m/>
    <m/>
    <n v="1"/>
    <n v="7"/>
    <n v="2"/>
  </r>
  <r>
    <n v="0"/>
    <s v="C"/>
    <n v="33134556"/>
    <x v="0"/>
    <n v="4"/>
    <n v="16171"/>
    <d v="2019-08-26T00:00:00"/>
    <d v="2021-08-26T00:00:00"/>
    <n v="4"/>
    <n v="1"/>
    <n v="18"/>
    <n v="30"/>
    <n v="2"/>
    <n v="15881442"/>
    <n v="17090000"/>
    <n v="2000000"/>
    <n v="97813"/>
    <n v="474026"/>
    <n v="828"/>
    <n v="0"/>
    <n v="0"/>
    <m/>
    <n v="0"/>
    <n v="0"/>
    <n v="0"/>
    <m/>
    <m/>
    <d v="2021-03-30T00:00:00"/>
    <n v="1"/>
    <s v="O"/>
    <n v="1"/>
    <n v="30"/>
    <n v="3795"/>
    <m/>
    <m/>
    <m/>
    <m/>
    <m/>
    <m/>
    <n v="1"/>
    <n v="1"/>
    <m/>
    <m/>
    <n v="779453"/>
    <s v="CREDITOS DE CONSUMO"/>
    <n v="0"/>
    <n v="0"/>
    <n v="890480123"/>
    <s v="UNIVERSIDAD DE CARTAGENA"/>
    <n v="5"/>
    <m/>
    <m/>
    <m/>
    <m/>
    <n v="1"/>
    <n v="7"/>
    <n v="2"/>
  </r>
  <r>
    <n v="0"/>
    <s v="C"/>
    <n v="33134556"/>
    <x v="0"/>
    <n v="4"/>
    <n v="16880"/>
    <d v="2020-01-23T00:00:00"/>
    <d v="2027-01-23T00:00:00"/>
    <n v="0"/>
    <n v="1"/>
    <n v="14"/>
    <n v="30"/>
    <n v="2"/>
    <n v="17726461"/>
    <n v="19240000"/>
    <n v="30000000"/>
    <n v="625734"/>
    <n v="27183455"/>
    <n v="7401"/>
    <n v="0"/>
    <n v="0"/>
    <m/>
    <n v="0"/>
    <n v="0"/>
    <n v="0"/>
    <m/>
    <m/>
    <d v="2021-03-30T00:00:00"/>
    <n v="1"/>
    <s v="O"/>
    <n v="1"/>
    <n v="30"/>
    <n v="0"/>
    <m/>
    <m/>
    <m/>
    <m/>
    <m/>
    <m/>
    <n v="1"/>
    <n v="1"/>
    <m/>
    <m/>
    <n v="44698461"/>
    <s v="CREDITOS DE CONSUMO"/>
    <n v="0"/>
    <n v="0"/>
    <n v="890480123"/>
    <s v="UNIVERSIDAD DE CARTAGENA"/>
    <n v="5"/>
    <m/>
    <m/>
    <m/>
    <m/>
    <n v="1"/>
    <n v="7"/>
    <n v="2"/>
  </r>
  <r>
    <n v="0"/>
    <s v="C"/>
    <n v="33134556"/>
    <x v="0"/>
    <n v="4"/>
    <n v="18322"/>
    <d v="2021-03-31T00:00:00"/>
    <d v="2021-06-30T00:00:00"/>
    <n v="0"/>
    <n v="1"/>
    <n v="1"/>
    <n v="30"/>
    <n v="2"/>
    <n v="13121400"/>
    <n v="13940000"/>
    <n v="1500000"/>
    <n v="16402"/>
    <n v="1500000"/>
    <n v="0"/>
    <n v="0"/>
    <n v="0"/>
    <m/>
    <n v="0"/>
    <n v="0"/>
    <n v="0"/>
    <n v="1500000"/>
    <n v="6"/>
    <d v="2021-03-31T00:00:00"/>
    <n v="1"/>
    <s v="O"/>
    <n v="1"/>
    <n v="30"/>
    <n v="0"/>
    <m/>
    <m/>
    <m/>
    <m/>
    <m/>
    <m/>
    <n v="1"/>
    <n v="1"/>
    <m/>
    <m/>
    <n v="2466489"/>
    <s v="CREDITOS DE CONSUMO"/>
    <n v="0"/>
    <n v="0"/>
    <n v="890480123"/>
    <s v="UNIVERSIDAD DE CARTAGENA"/>
    <n v="5"/>
    <m/>
    <m/>
    <m/>
    <m/>
    <n v="1"/>
    <n v="7"/>
    <n v="2"/>
  </r>
  <r>
    <n v="30905347"/>
    <s v="C"/>
    <n v="33134724"/>
    <x v="0"/>
    <n v="4"/>
    <n v="13878"/>
    <d v="2018-04-10T00:00:00"/>
    <d v="2025-04-10T00:00:00"/>
    <n v="0"/>
    <n v="1"/>
    <n v="36"/>
    <n v="30"/>
    <n v="2"/>
    <n v="12185828"/>
    <n v="12890000"/>
    <n v="85216316"/>
    <n v="1512783"/>
    <n v="56805333"/>
    <n v="0"/>
    <n v="0"/>
    <n v="0"/>
    <m/>
    <n v="0"/>
    <n v="0"/>
    <n v="0"/>
    <m/>
    <m/>
    <d v="2021-03-30T00:00:00"/>
    <n v="1"/>
    <s v="O"/>
    <n v="1"/>
    <n v="30"/>
    <n v="0"/>
    <m/>
    <m/>
    <m/>
    <m/>
    <m/>
    <m/>
    <n v="1"/>
    <n v="1"/>
    <m/>
    <m/>
    <n v="25899986"/>
    <s v="CREDITOS DE CONSUMO"/>
    <n v="0"/>
    <n v="0"/>
    <n v="890480123"/>
    <s v="UNIVERSIDAD DE CARTAGENA"/>
    <n v="5"/>
    <m/>
    <m/>
    <m/>
    <m/>
    <n v="1"/>
    <n v="7"/>
    <n v="2"/>
  </r>
  <r>
    <n v="40876054"/>
    <s v="C"/>
    <n v="33134724"/>
    <x v="0"/>
    <n v="4"/>
    <n v="15020"/>
    <d v="2018-12-17T00:00:00"/>
    <d v="2025-12-17T00:00:00"/>
    <n v="13"/>
    <n v="1"/>
    <n v="26"/>
    <n v="30"/>
    <n v="2"/>
    <n v="17726461"/>
    <n v="19240000"/>
    <n v="93700000"/>
    <n v="1954377"/>
    <n v="75131915"/>
    <n v="479765"/>
    <n v="0"/>
    <n v="0"/>
    <m/>
    <n v="0"/>
    <n v="0"/>
    <n v="0"/>
    <m/>
    <m/>
    <d v="2021-03-30T00:00:00"/>
    <n v="1"/>
    <s v="O"/>
    <n v="1"/>
    <n v="30"/>
    <n v="183501"/>
    <m/>
    <m/>
    <m/>
    <m/>
    <m/>
    <m/>
    <n v="1"/>
    <n v="1"/>
    <m/>
    <m/>
    <n v="34255861"/>
    <s v="CREDITOS DE CONSUMO"/>
    <n v="0"/>
    <n v="0"/>
    <n v="890480123"/>
    <s v="UNIVERSIDAD DE CARTAGENA"/>
    <n v="5"/>
    <m/>
    <m/>
    <m/>
    <m/>
    <n v="1"/>
    <n v="7"/>
    <n v="2"/>
  </r>
  <r>
    <n v="2621371"/>
    <s v="C"/>
    <n v="33134724"/>
    <x v="0"/>
    <n v="4"/>
    <n v="15537"/>
    <d v="2019-04-04T00:00:00"/>
    <d v="2022-04-04T00:00:00"/>
    <n v="0"/>
    <n v="1"/>
    <n v="24"/>
    <n v="30"/>
    <n v="2"/>
    <n v="9752084"/>
    <n v="10200000"/>
    <n v="13215000"/>
    <n v="424874"/>
    <n v="4818191"/>
    <n v="0"/>
    <n v="0"/>
    <n v="0"/>
    <m/>
    <n v="0"/>
    <n v="0"/>
    <n v="0"/>
    <m/>
    <m/>
    <d v="2021-03-30T00:00:00"/>
    <n v="1"/>
    <s v="O"/>
    <n v="1"/>
    <n v="30"/>
    <n v="0"/>
    <m/>
    <m/>
    <m/>
    <m/>
    <m/>
    <m/>
    <n v="1"/>
    <n v="1"/>
    <m/>
    <m/>
    <n v="2196820"/>
    <s v="CREDITOS DE CONSUMO"/>
    <n v="0"/>
    <n v="0"/>
    <n v="890480123"/>
    <s v="UNIVERSIDAD DE CARTAGENA"/>
    <n v="5"/>
    <m/>
    <m/>
    <m/>
    <m/>
    <n v="1"/>
    <n v="7"/>
    <n v="2"/>
  </r>
  <r>
    <n v="1697265"/>
    <s v="C"/>
    <n v="33134724"/>
    <x v="0"/>
    <n v="4"/>
    <n v="16421"/>
    <d v="2019-10-08T00:00:00"/>
    <d v="2022-10-30T00:00:00"/>
    <n v="0"/>
    <n v="1"/>
    <n v="18"/>
    <n v="30"/>
    <n v="2"/>
    <n v="12185828"/>
    <n v="12890000"/>
    <n v="8831000"/>
    <n v="196189"/>
    <n v="3119646"/>
    <n v="0"/>
    <n v="0"/>
    <n v="0"/>
    <m/>
    <n v="0"/>
    <n v="0"/>
    <n v="0"/>
    <m/>
    <m/>
    <d v="2021-03-30T00:00:00"/>
    <n v="1"/>
    <s v="O"/>
    <n v="1"/>
    <n v="30"/>
    <n v="0"/>
    <m/>
    <m/>
    <m/>
    <m/>
    <m/>
    <m/>
    <n v="1"/>
    <n v="1"/>
    <m/>
    <m/>
    <n v="1422381"/>
    <s v="CREDITOS DE CONSUMO"/>
    <n v="0"/>
    <n v="0"/>
    <n v="890480123"/>
    <s v="UNIVERSIDAD DE CARTAGENA"/>
    <n v="5"/>
    <m/>
    <m/>
    <m/>
    <m/>
    <n v="1"/>
    <n v="7"/>
    <n v="2"/>
  </r>
  <r>
    <n v="5097116"/>
    <s v="C"/>
    <n v="33134724"/>
    <x v="0"/>
    <n v="4"/>
    <n v="17867"/>
    <d v="2020-12-04T00:00:00"/>
    <d v="2024-12-04T00:00:00"/>
    <n v="0"/>
    <n v="1"/>
    <n v="4"/>
    <n v="30"/>
    <n v="2"/>
    <n v="16011168"/>
    <n v="17240000"/>
    <n v="10000000"/>
    <n v="283460"/>
    <n v="9368714"/>
    <n v="0"/>
    <n v="0"/>
    <n v="0"/>
    <m/>
    <n v="0"/>
    <n v="0"/>
    <n v="0"/>
    <m/>
    <m/>
    <d v="2021-03-30T00:00:00"/>
    <n v="1"/>
    <s v="O"/>
    <n v="1"/>
    <n v="30"/>
    <n v="0"/>
    <m/>
    <m/>
    <m/>
    <m/>
    <m/>
    <m/>
    <n v="1"/>
    <n v="1"/>
    <m/>
    <m/>
    <n v="4271598"/>
    <s v="CREDITOS DE CONSUMO"/>
    <n v="0"/>
    <n v="0"/>
    <n v="890480123"/>
    <s v="UNIVERSIDAD DE CARTAGENA"/>
    <n v="5"/>
    <m/>
    <m/>
    <m/>
    <m/>
    <n v="1"/>
    <n v="7"/>
    <n v="2"/>
  </r>
  <r>
    <n v="936915"/>
    <s v="C"/>
    <n v="33134724"/>
    <x v="0"/>
    <n v="4"/>
    <n v="18053"/>
    <d v="2021-01-12T00:00:00"/>
    <d v="2022-09-30T00:00:00"/>
    <n v="0"/>
    <n v="1"/>
    <n v="2"/>
    <n v="30"/>
    <n v="2"/>
    <n v="12185828"/>
    <n v="12890000"/>
    <n v="1895000"/>
    <n v="105176"/>
    <n v="1722089"/>
    <n v="0"/>
    <n v="0"/>
    <n v="0"/>
    <m/>
    <n v="0"/>
    <n v="0"/>
    <n v="0"/>
    <m/>
    <m/>
    <d v="2021-03-30T00:00:00"/>
    <n v="1"/>
    <s v="O"/>
    <n v="1"/>
    <n v="30"/>
    <n v="0"/>
    <m/>
    <m/>
    <m/>
    <m/>
    <m/>
    <m/>
    <n v="1"/>
    <n v="1"/>
    <m/>
    <m/>
    <n v="785174"/>
    <s v="CREDITOS DE CONSUMO"/>
    <n v="0"/>
    <n v="0"/>
    <n v="890480123"/>
    <s v="UNIVERSIDAD DE CARTAGENA"/>
    <n v="5"/>
    <m/>
    <m/>
    <m/>
    <m/>
    <n v="1"/>
    <n v="7"/>
    <n v="2"/>
  </r>
  <r>
    <n v="0"/>
    <s v="C"/>
    <n v="33140688"/>
    <x v="0"/>
    <n v="4"/>
    <n v="18226"/>
    <d v="2021-03-02T00:00:00"/>
    <d v="2022-03-02T00:00:00"/>
    <n v="0"/>
    <n v="1"/>
    <n v="1"/>
    <n v="30"/>
    <n v="2"/>
    <n v="12185828"/>
    <n v="12890000"/>
    <n v="1900000"/>
    <n v="168978"/>
    <n v="1749026"/>
    <n v="0"/>
    <n v="0"/>
    <n v="0"/>
    <m/>
    <n v="0"/>
    <n v="0"/>
    <n v="0"/>
    <m/>
    <m/>
    <d v="2021-03-30T00:00:00"/>
    <n v="1"/>
    <s v="O"/>
    <n v="1"/>
    <n v="30"/>
    <n v="0"/>
    <m/>
    <m/>
    <m/>
    <m/>
    <m/>
    <m/>
    <n v="1"/>
    <n v="1"/>
    <m/>
    <m/>
    <n v="47720383"/>
    <s v="CREDITOS DE CONSUMO"/>
    <n v="0"/>
    <n v="0"/>
    <n v="890480123"/>
    <s v="UNIVERSIDAD DE CARTAGENA"/>
    <n v="5"/>
    <m/>
    <m/>
    <m/>
    <m/>
    <n v="1"/>
    <n v="7"/>
    <n v="2"/>
  </r>
  <r>
    <n v="0"/>
    <s v="C"/>
    <n v="33140688"/>
    <x v="0"/>
    <n v="4"/>
    <n v="550025649"/>
    <d v="2021-03-31T00:00:00"/>
    <d v="2021-05-30T00:00:00"/>
    <n v="0"/>
    <n v="1"/>
    <n v="0"/>
    <n v="30"/>
    <n v="2"/>
    <n v="0"/>
    <n v="0"/>
    <n v="6000"/>
    <n v="6000"/>
    <n v="6000"/>
    <n v="0"/>
    <n v="0"/>
    <n v="0"/>
    <m/>
    <n v="0"/>
    <n v="0"/>
    <n v="0"/>
    <m/>
    <m/>
    <d v="2021-03-31T00:00:00"/>
    <n v="1"/>
    <s v="O"/>
    <n v="1"/>
    <n v="30"/>
    <n v="0"/>
    <m/>
    <m/>
    <m/>
    <m/>
    <m/>
    <m/>
    <n v="1"/>
    <n v="1"/>
    <m/>
    <m/>
    <n v="163704"/>
    <s v="CREDITOS DE CONSUMO"/>
    <n v="0"/>
    <n v="0"/>
    <n v="890480123"/>
    <s v="UNIVERSIDAD DE CARTAGENA"/>
    <n v="5"/>
    <m/>
    <m/>
    <m/>
    <m/>
    <n v="2"/>
    <n v="7"/>
    <n v="2"/>
  </r>
  <r>
    <n v="58207094"/>
    <s v="C"/>
    <n v="33145610"/>
    <x v="0"/>
    <n v="4"/>
    <n v="15994"/>
    <d v="2020-10-29T00:00:00"/>
    <d v="2027-02-28T00:00:00"/>
    <n v="0"/>
    <n v="1"/>
    <n v="4"/>
    <n v="30"/>
    <n v="2"/>
    <n v="17726461"/>
    <n v="19240000"/>
    <n v="65939803"/>
    <n v="1449699"/>
    <n v="63994698"/>
    <n v="912310"/>
    <n v="0"/>
    <n v="0"/>
    <m/>
    <n v="0"/>
    <n v="0"/>
    <n v="0"/>
    <m/>
    <m/>
    <d v="2021-03-02T00:00:00"/>
    <n v="1"/>
    <s v="O"/>
    <n v="1"/>
    <n v="30"/>
    <n v="0"/>
    <m/>
    <m/>
    <m/>
    <m/>
    <m/>
    <m/>
    <n v="1"/>
    <n v="1"/>
    <m/>
    <m/>
    <n v="5787604"/>
    <s v="CREDITOS DE CONSUMO"/>
    <n v="0"/>
    <n v="0"/>
    <n v="890480123"/>
    <s v="UNIVERSIDAD DE CARTAGENA"/>
    <n v="3"/>
    <n v="6"/>
    <d v="2020-04-08T00:00:00"/>
    <s v="A"/>
    <n v="4"/>
    <n v="1"/>
    <n v="7"/>
    <n v="1"/>
  </r>
  <r>
    <n v="0"/>
    <s v="C"/>
    <n v="33149209"/>
    <x v="2"/>
    <n v="4"/>
    <n v="16142"/>
    <d v="2019-08-16T00:00:00"/>
    <d v="2021-08-16T00:00:00"/>
    <n v="0"/>
    <n v="1"/>
    <n v="19"/>
    <n v="30"/>
    <n v="2"/>
    <n v="17726461"/>
    <n v="19240000"/>
    <n v="6000000"/>
    <n v="298752"/>
    <n v="1429781"/>
    <n v="9856"/>
    <n v="0"/>
    <n v="0"/>
    <m/>
    <n v="0"/>
    <n v="0"/>
    <n v="0"/>
    <m/>
    <m/>
    <d v="2021-03-29T00:00:00"/>
    <n v="1"/>
    <s v="O"/>
    <n v="1"/>
    <n v="30"/>
    <n v="0"/>
    <m/>
    <m/>
    <m/>
    <m/>
    <m/>
    <m/>
    <n v="1"/>
    <n v="1"/>
    <m/>
    <m/>
    <n v="16298987"/>
    <s v="CREDITOS DE CONSUMO"/>
    <n v="0"/>
    <n v="0"/>
    <m/>
    <m/>
    <n v="5"/>
    <m/>
    <m/>
    <m/>
    <m/>
    <n v="1"/>
    <n v="7"/>
    <n v="2"/>
  </r>
  <r>
    <n v="871158"/>
    <s v="C"/>
    <n v="33152237"/>
    <x v="0"/>
    <n v="4"/>
    <n v="17559"/>
    <d v="2020-09-04T00:00:00"/>
    <d v="2021-06-04T00:00:00"/>
    <n v="0"/>
    <n v="1"/>
    <n v="1"/>
    <n v="30"/>
    <n v="2"/>
    <n v="13121400"/>
    <n v="13940000"/>
    <n v="1000000"/>
    <n v="10935"/>
    <n v="996998"/>
    <n v="1408"/>
    <n v="0"/>
    <n v="0"/>
    <m/>
    <n v="0"/>
    <n v="0"/>
    <n v="0"/>
    <n v="1000000"/>
    <n v="6"/>
    <d v="2021-03-30T00:00:00"/>
    <n v="1"/>
    <s v="O"/>
    <n v="1"/>
    <n v="30"/>
    <n v="0"/>
    <m/>
    <m/>
    <m/>
    <m/>
    <m/>
    <m/>
    <n v="1"/>
    <n v="1"/>
    <m/>
    <m/>
    <n v="125840"/>
    <s v="CREDITOS DE CONSUMO"/>
    <n v="0"/>
    <n v="0"/>
    <n v="890480123"/>
    <s v="UNIVERSIDAD DE CARTAGENA"/>
    <n v="5"/>
    <m/>
    <m/>
    <m/>
    <m/>
    <n v="1"/>
    <n v="7"/>
    <n v="2"/>
  </r>
  <r>
    <n v="949522"/>
    <s v="C"/>
    <n v="33152237"/>
    <x v="0"/>
    <n v="4"/>
    <n v="17560"/>
    <d v="2020-09-04T00:00:00"/>
    <d v="2021-12-04T00:00:00"/>
    <n v="0"/>
    <n v="1"/>
    <n v="1"/>
    <n v="30"/>
    <n v="2"/>
    <n v="13121400"/>
    <n v="13940000"/>
    <n v="1090000"/>
    <n v="11919"/>
    <n v="1086682"/>
    <n v="1545"/>
    <n v="0"/>
    <n v="0"/>
    <m/>
    <n v="0"/>
    <n v="0"/>
    <n v="0"/>
    <n v="1090000"/>
    <n v="12"/>
    <d v="2021-03-30T00:00:00"/>
    <n v="1"/>
    <s v="O"/>
    <n v="1"/>
    <n v="30"/>
    <n v="0"/>
    <m/>
    <m/>
    <m/>
    <m/>
    <m/>
    <m/>
    <n v="1"/>
    <n v="1"/>
    <m/>
    <m/>
    <n v="137160"/>
    <s v="CREDITOS DE CONSUMO"/>
    <n v="0"/>
    <n v="0"/>
    <n v="890480123"/>
    <s v="UNIVERSIDAD DE CARTAGENA"/>
    <n v="5"/>
    <m/>
    <m/>
    <m/>
    <m/>
    <n v="1"/>
    <n v="7"/>
    <n v="2"/>
  </r>
  <r>
    <n v="36279473"/>
    <s v="C"/>
    <n v="33152237"/>
    <x v="0"/>
    <n v="4"/>
    <n v="18223"/>
    <d v="2021-03-01T00:00:00"/>
    <d v="2026-03-01T00:00:00"/>
    <n v="0"/>
    <n v="1"/>
    <n v="1"/>
    <n v="30"/>
    <n v="2"/>
    <n v="16011168"/>
    <n v="17240000"/>
    <n v="42000000"/>
    <n v="1021608"/>
    <n v="41520112"/>
    <n v="0"/>
    <n v="0"/>
    <n v="0"/>
    <m/>
    <n v="0"/>
    <n v="0"/>
    <n v="0"/>
    <m/>
    <m/>
    <d v="2021-03-30T00:00:00"/>
    <n v="1"/>
    <s v="O"/>
    <n v="1"/>
    <n v="30"/>
    <n v="0"/>
    <m/>
    <m/>
    <m/>
    <m/>
    <m/>
    <m/>
    <n v="1"/>
    <n v="1"/>
    <m/>
    <m/>
    <n v="5240639"/>
    <s v="CREDITOS DE CONSUMO"/>
    <n v="0"/>
    <n v="0"/>
    <n v="890480123"/>
    <s v="UNIVERSIDAD DE CARTAGENA"/>
    <n v="5"/>
    <m/>
    <m/>
    <m/>
    <m/>
    <n v="1"/>
    <n v="7"/>
    <n v="2"/>
  </r>
  <r>
    <n v="0"/>
    <s v="C"/>
    <n v="33155143"/>
    <x v="0"/>
    <n v="4"/>
    <n v="18073"/>
    <d v="2021-01-19T00:00:00"/>
    <d v="2023-01-30T00:00:00"/>
    <n v="0"/>
    <n v="1"/>
    <n v="2"/>
    <n v="30"/>
    <n v="2"/>
    <n v="15881442"/>
    <n v="17090000"/>
    <n v="1035351"/>
    <n v="50635"/>
    <n v="960922"/>
    <n v="0"/>
    <n v="0"/>
    <n v="0"/>
    <m/>
    <n v="0"/>
    <n v="0"/>
    <n v="0"/>
    <m/>
    <m/>
    <d v="2021-03-30T00:00:00"/>
    <n v="1"/>
    <s v="O"/>
    <n v="1"/>
    <n v="30"/>
    <n v="0"/>
    <m/>
    <m/>
    <m/>
    <m/>
    <m/>
    <m/>
    <n v="1"/>
    <n v="1"/>
    <m/>
    <m/>
    <n v="1198452"/>
    <s v="CREDITOS DE CONSUMO"/>
    <n v="0"/>
    <n v="0"/>
    <n v="890480123"/>
    <s v="UNIVERSIDAD DE CARTAGENA"/>
    <n v="5"/>
    <m/>
    <m/>
    <m/>
    <m/>
    <n v="1"/>
    <n v="7"/>
    <n v="2"/>
  </r>
  <r>
    <n v="0"/>
    <s v="C"/>
    <n v="33155143"/>
    <x v="0"/>
    <n v="4"/>
    <n v="18074"/>
    <d v="2021-01-19T00:00:00"/>
    <d v="2027-01-30T00:00:00"/>
    <n v="0"/>
    <n v="1"/>
    <n v="2"/>
    <n v="30"/>
    <n v="2"/>
    <n v="16011168"/>
    <n v="17240000"/>
    <n v="13152926"/>
    <n v="285392"/>
    <n v="12931135"/>
    <n v="0"/>
    <n v="0"/>
    <n v="0"/>
    <m/>
    <n v="0"/>
    <n v="0"/>
    <n v="0"/>
    <m/>
    <m/>
    <d v="2021-03-30T00:00:00"/>
    <n v="1"/>
    <s v="O"/>
    <n v="1"/>
    <n v="30"/>
    <n v="0"/>
    <m/>
    <m/>
    <m/>
    <m/>
    <m/>
    <m/>
    <n v="1"/>
    <n v="1"/>
    <m/>
    <m/>
    <n v="16127578"/>
    <s v="CREDITOS DE CONSUMO"/>
    <n v="0"/>
    <n v="0"/>
    <n v="890480123"/>
    <s v="UNIVERSIDAD DE CARTAGENA"/>
    <n v="5"/>
    <m/>
    <m/>
    <m/>
    <m/>
    <n v="1"/>
    <n v="7"/>
    <n v="2"/>
  </r>
  <r>
    <n v="0"/>
    <s v="C"/>
    <n v="33155143"/>
    <x v="0"/>
    <n v="4"/>
    <n v="18075"/>
    <d v="2021-01-19T00:00:00"/>
    <d v="2022-01-30T00:00:00"/>
    <n v="0"/>
    <n v="1"/>
    <n v="2"/>
    <n v="30"/>
    <n v="2"/>
    <n v="7720836"/>
    <n v="8000000"/>
    <n v="4267402"/>
    <n v="370664"/>
    <n v="3578457"/>
    <n v="0"/>
    <n v="0"/>
    <n v="0"/>
    <m/>
    <n v="0"/>
    <n v="0"/>
    <n v="0"/>
    <m/>
    <m/>
    <d v="2021-03-30T00:00:00"/>
    <n v="1"/>
    <s v="O"/>
    <n v="1"/>
    <n v="30"/>
    <n v="0"/>
    <m/>
    <m/>
    <m/>
    <m/>
    <m/>
    <m/>
    <n v="1"/>
    <n v="1"/>
    <m/>
    <m/>
    <n v="4463014"/>
    <s v="CREDITOS DE CONSUMO"/>
    <n v="0"/>
    <n v="0"/>
    <n v="890480123"/>
    <s v="UNIVERSIDAD DE CARTAGENA"/>
    <n v="5"/>
    <m/>
    <m/>
    <m/>
    <m/>
    <n v="1"/>
    <n v="7"/>
    <n v="2"/>
  </r>
  <r>
    <n v="0"/>
    <s v="C"/>
    <n v="33155143"/>
    <x v="3"/>
    <n v="4"/>
    <n v="18076"/>
    <d v="2021-01-19T00:00:00"/>
    <d v="2026-01-30T00:00:00"/>
    <n v="0"/>
    <n v="1"/>
    <n v="2"/>
    <n v="30"/>
    <n v="2"/>
    <n v="10971158"/>
    <n v="11540000"/>
    <n v="11450157"/>
    <n v="248789"/>
    <n v="11160288"/>
    <n v="0"/>
    <n v="0"/>
    <n v="62215830"/>
    <s v="                              "/>
    <n v="0"/>
    <n v="0"/>
    <n v="0"/>
    <m/>
    <m/>
    <d v="2021-03-30T00:00:00"/>
    <n v="3"/>
    <s v="O"/>
    <n v="1"/>
    <n v="30"/>
    <n v="0"/>
    <m/>
    <m/>
    <m/>
    <m/>
    <m/>
    <m/>
    <n v="1"/>
    <n v="1"/>
    <m/>
    <m/>
    <n v="13918996"/>
    <s v="CREDITOS DE CONSUMO"/>
    <n v="0"/>
    <n v="0"/>
    <n v="890480123"/>
    <s v="UNIVERSIDAD DE CARTAGENA"/>
    <n v="5"/>
    <m/>
    <m/>
    <m/>
    <m/>
    <n v="1"/>
    <n v="7"/>
    <n v="2"/>
  </r>
  <r>
    <n v="48281012"/>
    <s v="C"/>
    <n v="33155599"/>
    <x v="0"/>
    <n v="4"/>
    <n v="14747"/>
    <d v="2018-10-12T00:00:00"/>
    <d v="2025-10-12T00:00:00"/>
    <n v="18"/>
    <n v="1"/>
    <n v="28"/>
    <n v="30"/>
    <n v="2"/>
    <n v="17726461"/>
    <n v="19240000"/>
    <n v="93000000"/>
    <n v="1414550"/>
    <n v="74773443"/>
    <n v="662652"/>
    <n v="0"/>
    <n v="0"/>
    <m/>
    <n v="0"/>
    <n v="0"/>
    <n v="0"/>
    <s v="3500000/3500000"/>
    <d v="2021-12-06T00:00:00"/>
    <d v="2021-03-30T00:00:00"/>
    <n v="1"/>
    <s v="O"/>
    <n v="1"/>
    <n v="30"/>
    <n v="9860"/>
    <m/>
    <m/>
    <m/>
    <m/>
    <m/>
    <m/>
    <n v="1"/>
    <n v="1"/>
    <m/>
    <m/>
    <n v="26492431"/>
    <s v="CREDITOS DE CONSUMO"/>
    <n v="0"/>
    <n v="0"/>
    <n v="890480123"/>
    <s v="UNIVERSIDAD DE CARTAGENA"/>
    <n v="5"/>
    <m/>
    <m/>
    <m/>
    <m/>
    <n v="1"/>
    <n v="7"/>
    <n v="2"/>
  </r>
  <r>
    <n v="17252328"/>
    <s v="C"/>
    <n v="33155599"/>
    <x v="0"/>
    <n v="4"/>
    <n v="16331"/>
    <d v="2019-09-26T00:00:00"/>
    <d v="2025-09-30T00:00:00"/>
    <n v="0"/>
    <n v="1"/>
    <n v="17"/>
    <n v="30"/>
    <n v="2"/>
    <n v="12185828"/>
    <n v="12890000"/>
    <n v="32393021"/>
    <n v="636424"/>
    <n v="26718908"/>
    <n v="145304"/>
    <n v="0"/>
    <n v="0"/>
    <m/>
    <n v="0"/>
    <n v="0"/>
    <n v="0"/>
    <m/>
    <m/>
    <d v="2021-03-30T00:00:00"/>
    <n v="1"/>
    <s v="O"/>
    <n v="1"/>
    <n v="30"/>
    <n v="0"/>
    <m/>
    <m/>
    <m/>
    <m/>
    <m/>
    <m/>
    <n v="1"/>
    <n v="1"/>
    <m/>
    <m/>
    <n v="9466580"/>
    <s v="CREDITOS DE CONSUMO"/>
    <n v="0"/>
    <n v="0"/>
    <n v="890480123"/>
    <s v="UNIVERSIDAD DE CARTAGENA"/>
    <n v="5"/>
    <m/>
    <m/>
    <m/>
    <m/>
    <n v="1"/>
    <n v="7"/>
    <n v="2"/>
  </r>
  <r>
    <n v="54781581"/>
    <s v="C"/>
    <n v="33155599"/>
    <x v="0"/>
    <n v="4"/>
    <n v="17928"/>
    <d v="2020-12-28T00:00:00"/>
    <d v="2027-12-30T00:00:00"/>
    <n v="0"/>
    <n v="1"/>
    <n v="3"/>
    <n v="30"/>
    <n v="2"/>
    <n v="9568969"/>
    <n v="10000000"/>
    <n v="87055259"/>
    <n v="1425906"/>
    <n v="84840960"/>
    <n v="0"/>
    <n v="0"/>
    <n v="0"/>
    <m/>
    <n v="0"/>
    <n v="0"/>
    <n v="0"/>
    <m/>
    <m/>
    <d v="2021-03-30T00:00:00"/>
    <n v="9"/>
    <s v="O"/>
    <n v="1"/>
    <n v="30"/>
    <n v="0"/>
    <m/>
    <m/>
    <m/>
    <m/>
    <m/>
    <m/>
    <n v="1"/>
    <n v="1"/>
    <m/>
    <m/>
    <n v="30059379"/>
    <s v="CREDITOS DE CONSUMO"/>
    <n v="0"/>
    <n v="0"/>
    <n v="890480123"/>
    <s v="UNIVERSIDAD DE CARTAGENA"/>
    <n v="5"/>
    <m/>
    <m/>
    <m/>
    <m/>
    <n v="1"/>
    <n v="7"/>
    <n v="2"/>
  </r>
  <r>
    <n v="12717403"/>
    <s v="C"/>
    <n v="33155599"/>
    <x v="0"/>
    <n v="4"/>
    <n v="17929"/>
    <d v="2020-12-28T00:00:00"/>
    <d v="2023-12-30T00:00:00"/>
    <n v="0"/>
    <n v="1"/>
    <n v="3"/>
    <n v="30"/>
    <n v="2"/>
    <n v="12185828"/>
    <n v="12890000"/>
    <n v="21182633"/>
    <n v="705448"/>
    <n v="19695611"/>
    <n v="0"/>
    <n v="0"/>
    <n v="0"/>
    <m/>
    <n v="0"/>
    <n v="0"/>
    <n v="0"/>
    <m/>
    <m/>
    <d v="2021-03-30T00:00:00"/>
    <n v="9"/>
    <s v="O"/>
    <n v="1"/>
    <n v="30"/>
    <n v="0"/>
    <m/>
    <m/>
    <m/>
    <m/>
    <m/>
    <m/>
    <n v="1"/>
    <n v="1"/>
    <m/>
    <m/>
    <n v="6978208"/>
    <s v="CREDITOS DE CONSUMO"/>
    <n v="0"/>
    <n v="0"/>
    <n v="890480123"/>
    <s v="UNIVERSIDAD DE CARTAGENA"/>
    <n v="5"/>
    <m/>
    <m/>
    <m/>
    <m/>
    <n v="1"/>
    <n v="7"/>
    <n v="2"/>
  </r>
  <r>
    <n v="3320519"/>
    <s v="C"/>
    <n v="33155599"/>
    <x v="0"/>
    <n v="4"/>
    <n v="18146"/>
    <d v="2021-02-04T00:00:00"/>
    <d v="2021-06-28T00:00:00"/>
    <n v="0"/>
    <n v="1"/>
    <n v="1"/>
    <n v="30"/>
    <n v="2"/>
    <n v="13121400"/>
    <n v="13940000"/>
    <n v="5200000"/>
    <n v="56859"/>
    <n v="5142532"/>
    <n v="0"/>
    <n v="0"/>
    <n v="0"/>
    <m/>
    <n v="0"/>
    <n v="0"/>
    <n v="0"/>
    <n v="5200000"/>
    <n v="6"/>
    <d v="2021-03-30T00:00:00"/>
    <n v="1"/>
    <s v="O"/>
    <n v="1"/>
    <n v="30"/>
    <n v="0"/>
    <m/>
    <m/>
    <m/>
    <m/>
    <m/>
    <m/>
    <n v="1"/>
    <n v="1"/>
    <m/>
    <m/>
    <n v="1822013"/>
    <s v="CREDITOS DE CONSUMO"/>
    <n v="0"/>
    <n v="0"/>
    <n v="890480123"/>
    <s v="UNIVERSIDAD DE CARTAGENA"/>
    <n v="5"/>
    <m/>
    <m/>
    <m/>
    <m/>
    <n v="1"/>
    <n v="7"/>
    <n v="2"/>
  </r>
  <r>
    <n v="10162658"/>
    <s v="C"/>
    <n v="33156179"/>
    <x v="0"/>
    <n v="4"/>
    <n v="14919"/>
    <d v="2018-11-20T00:00:00"/>
    <d v="2025-11-20T00:00:00"/>
    <n v="10"/>
    <n v="1"/>
    <n v="27"/>
    <n v="30"/>
    <n v="2"/>
    <n v="17726461"/>
    <n v="19240000"/>
    <n v="21000000"/>
    <n v="438014"/>
    <n v="16644539"/>
    <n v="81780"/>
    <n v="0"/>
    <n v="0"/>
    <m/>
    <n v="0"/>
    <n v="0"/>
    <n v="0"/>
    <m/>
    <m/>
    <d v="2021-03-30T00:00:00"/>
    <n v="1"/>
    <s v="O"/>
    <n v="1"/>
    <n v="30"/>
    <n v="37020"/>
    <m/>
    <m/>
    <m/>
    <m/>
    <m/>
    <m/>
    <n v="1"/>
    <n v="1"/>
    <m/>
    <m/>
    <n v="6481881"/>
    <s v="CREDITOS DE CONSUMO"/>
    <n v="0"/>
    <n v="0"/>
    <n v="890480123"/>
    <s v="UNIVERSIDAD DE CARTAGENA"/>
    <n v="5"/>
    <m/>
    <m/>
    <m/>
    <m/>
    <n v="1"/>
    <n v="7"/>
    <n v="2"/>
  </r>
  <r>
    <n v="24961747"/>
    <s v="C"/>
    <n v="33156179"/>
    <x v="3"/>
    <n v="4"/>
    <n v="14987"/>
    <d v="2018-12-06T00:00:00"/>
    <d v="2025-12-06T00:00:00"/>
    <n v="0"/>
    <n v="1"/>
    <n v="28"/>
    <n v="30"/>
    <n v="2"/>
    <n v="13121400"/>
    <n v="13940000"/>
    <n v="53910000"/>
    <n v="984290"/>
    <n v="40882688"/>
    <n v="0"/>
    <n v="0"/>
    <n v="59900000"/>
    <s v="                              "/>
    <n v="0"/>
    <n v="0"/>
    <n v="0"/>
    <m/>
    <m/>
    <d v="2021-03-30T00:00:00"/>
    <n v="3"/>
    <s v="O"/>
    <n v="1"/>
    <n v="30"/>
    <n v="0"/>
    <m/>
    <m/>
    <m/>
    <m/>
    <m/>
    <m/>
    <n v="1"/>
    <n v="1"/>
    <m/>
    <m/>
    <n v="15920941"/>
    <s v="CREDITOS DE CONSUMO"/>
    <n v="0"/>
    <n v="0"/>
    <n v="890480123"/>
    <s v="UNIVERSIDAD DE CARTAGENA"/>
    <n v="5"/>
    <m/>
    <m/>
    <m/>
    <m/>
    <n v="1"/>
    <n v="7"/>
    <n v="2"/>
  </r>
  <r>
    <n v="37627707"/>
    <s v="C"/>
    <n v="33156179"/>
    <x v="0"/>
    <n v="4"/>
    <n v="17864"/>
    <d v="2020-12-02T00:00:00"/>
    <d v="2027-12-30T00:00:00"/>
    <n v="0"/>
    <n v="1"/>
    <n v="4"/>
    <n v="30"/>
    <n v="2"/>
    <n v="9568969"/>
    <n v="10000000"/>
    <n v="64343054"/>
    <n v="1053896"/>
    <n v="61627169"/>
    <n v="0"/>
    <n v="0"/>
    <n v="0"/>
    <m/>
    <n v="0"/>
    <n v="0"/>
    <n v="0"/>
    <m/>
    <m/>
    <d v="2021-03-30T00:00:00"/>
    <n v="1"/>
    <s v="O"/>
    <n v="1"/>
    <n v="30"/>
    <n v="0"/>
    <m/>
    <m/>
    <m/>
    <m/>
    <m/>
    <m/>
    <n v="1"/>
    <n v="1"/>
    <m/>
    <m/>
    <n v="23999462"/>
    <s v="CREDITOS DE CONSUMO"/>
    <n v="0"/>
    <n v="0"/>
    <n v="890480123"/>
    <s v="UNIVERSIDAD DE CARTAGENA"/>
    <n v="5"/>
    <m/>
    <m/>
    <m/>
    <m/>
    <n v="1"/>
    <n v="7"/>
    <n v="2"/>
  </r>
  <r>
    <n v="1201382"/>
    <s v="C"/>
    <n v="33156597"/>
    <x v="0"/>
    <n v="4"/>
    <n v="14745"/>
    <d v="2018-10-11T00:00:00"/>
    <d v="2025-10-11T00:00:00"/>
    <n v="0"/>
    <n v="1"/>
    <n v="30"/>
    <n v="30"/>
    <n v="2"/>
    <n v="17726461"/>
    <n v="19240000"/>
    <n v="63584110"/>
    <n v="1326226"/>
    <n v="48547762"/>
    <n v="0"/>
    <n v="0"/>
    <n v="0"/>
    <m/>
    <n v="0"/>
    <n v="0"/>
    <n v="0"/>
    <m/>
    <m/>
    <d v="2021-03-30T00:00:00"/>
    <n v="1"/>
    <s v="O"/>
    <n v="1"/>
    <n v="30"/>
    <n v="0"/>
    <m/>
    <m/>
    <m/>
    <m/>
    <m/>
    <m/>
    <n v="1"/>
    <n v="1"/>
    <m/>
    <m/>
    <n v="47346380"/>
    <s v="CREDITOS DE CONSUMO"/>
    <n v="0"/>
    <n v="0"/>
    <n v="890480123"/>
    <s v="UNIVERSIDAD DE CARTAGENA"/>
    <n v="5"/>
    <m/>
    <m/>
    <m/>
    <m/>
    <n v="1"/>
    <n v="7"/>
    <n v="2"/>
  </r>
  <r>
    <n v="15781"/>
    <s v="C"/>
    <n v="33156597"/>
    <x v="0"/>
    <n v="4"/>
    <n v="16573"/>
    <d v="2019-11-13T00:00:00"/>
    <d v="2021-11-30T00:00:00"/>
    <n v="0"/>
    <n v="1"/>
    <n v="17"/>
    <n v="30"/>
    <n v="2"/>
    <n v="15881442"/>
    <n v="17090000"/>
    <n v="2000000"/>
    <n v="97813"/>
    <n v="637706"/>
    <n v="0"/>
    <n v="0"/>
    <n v="0"/>
    <m/>
    <n v="0"/>
    <n v="0"/>
    <n v="0"/>
    <m/>
    <m/>
    <d v="2021-03-30T00:00:00"/>
    <n v="1"/>
    <s v="O"/>
    <n v="1"/>
    <n v="30"/>
    <n v="0"/>
    <m/>
    <m/>
    <m/>
    <m/>
    <m/>
    <m/>
    <n v="1"/>
    <n v="1"/>
    <m/>
    <m/>
    <n v="621925"/>
    <s v="CREDITOS DE CONSUMO"/>
    <n v="0"/>
    <n v="0"/>
    <n v="890480123"/>
    <s v="UNIVERSIDAD DE CARTAGENA"/>
    <n v="5"/>
    <m/>
    <m/>
    <m/>
    <m/>
    <n v="1"/>
    <n v="7"/>
    <n v="2"/>
  </r>
  <r>
    <n v="3135204"/>
    <s v="C"/>
    <n v="33158086"/>
    <x v="0"/>
    <n v="4"/>
    <n v="16816"/>
    <d v="2020-10-29T00:00:00"/>
    <d v="2023-03-10T00:00:00"/>
    <n v="0"/>
    <n v="1"/>
    <n v="5"/>
    <n v="30"/>
    <n v="2"/>
    <n v="9752084"/>
    <n v="10200000"/>
    <n v="10264817"/>
    <n v="411372"/>
    <n v="8568766"/>
    <n v="0"/>
    <n v="0"/>
    <n v="0"/>
    <m/>
    <n v="0"/>
    <n v="0"/>
    <n v="0"/>
    <m/>
    <m/>
    <d v="2021-03-30T00:00:00"/>
    <n v="1"/>
    <s v="O"/>
    <n v="1"/>
    <n v="30"/>
    <n v="0"/>
    <m/>
    <m/>
    <m/>
    <m/>
    <m/>
    <m/>
    <n v="1"/>
    <n v="1"/>
    <m/>
    <m/>
    <n v="5433562"/>
    <s v="CREDITOS DE CONSUMO"/>
    <n v="0"/>
    <n v="0"/>
    <n v="890480123"/>
    <s v="UNIVERSIDAD DE CARTAGENA"/>
    <n v="5"/>
    <m/>
    <m/>
    <m/>
    <m/>
    <n v="1"/>
    <n v="7"/>
    <n v="1"/>
  </r>
  <r>
    <n v="15185379"/>
    <s v="C"/>
    <n v="33159809"/>
    <x v="0"/>
    <n v="4"/>
    <n v="14763"/>
    <d v="2018-10-17T00:00:00"/>
    <d v="2025-10-17T00:00:00"/>
    <n v="0"/>
    <n v="1"/>
    <n v="31"/>
    <n v="30"/>
    <n v="2"/>
    <n v="17726461"/>
    <n v="19240000"/>
    <n v="85000000"/>
    <n v="1772914"/>
    <n v="64515003"/>
    <n v="0"/>
    <n v="0"/>
    <n v="0"/>
    <m/>
    <n v="0"/>
    <n v="0"/>
    <n v="0"/>
    <m/>
    <m/>
    <d v="2021-03-30T00:00:00"/>
    <n v="1"/>
    <s v="O"/>
    <n v="1"/>
    <n v="30"/>
    <n v="0"/>
    <m/>
    <m/>
    <m/>
    <m/>
    <m/>
    <m/>
    <n v="1"/>
    <n v="1"/>
    <m/>
    <m/>
    <n v="49329624"/>
    <s v="CREDITOS DE CONSUMO"/>
    <n v="0"/>
    <n v="0"/>
    <n v="890480123"/>
    <s v="UNIVERSIDAD DE CARTAGENA"/>
    <n v="5"/>
    <m/>
    <m/>
    <m/>
    <m/>
    <n v="1"/>
    <n v="7"/>
    <n v="2"/>
  </r>
  <r>
    <n v="335135"/>
    <s v="C"/>
    <n v="33159809"/>
    <x v="0"/>
    <n v="4"/>
    <n v="15573"/>
    <d v="2019-04-10T00:00:00"/>
    <d v="2022-04-10T00:00:00"/>
    <n v="20"/>
    <n v="1"/>
    <n v="22"/>
    <n v="30"/>
    <n v="2"/>
    <n v="12185828"/>
    <n v="12890000"/>
    <n v="3500000"/>
    <n v="116561"/>
    <n v="1423818"/>
    <n v="9560"/>
    <n v="0"/>
    <n v="0"/>
    <m/>
    <n v="0"/>
    <n v="0"/>
    <n v="0"/>
    <m/>
    <m/>
    <d v="2021-03-30T00:00:00"/>
    <n v="1"/>
    <s v="O"/>
    <n v="1"/>
    <n v="30"/>
    <n v="10984"/>
    <m/>
    <m/>
    <m/>
    <m/>
    <m/>
    <m/>
    <n v="1"/>
    <n v="1"/>
    <m/>
    <m/>
    <n v="1088683"/>
    <s v="CREDITOS DE CONSUMO"/>
    <n v="0"/>
    <n v="0"/>
    <n v="890480123"/>
    <s v="UNIVERSIDAD DE CARTAGENA"/>
    <n v="5"/>
    <m/>
    <m/>
    <m/>
    <m/>
    <n v="1"/>
    <n v="7"/>
    <n v="2"/>
  </r>
  <r>
    <n v="357232"/>
    <s v="C"/>
    <n v="33159809"/>
    <x v="0"/>
    <n v="4"/>
    <n v="16510"/>
    <d v="2019-10-30T00:00:00"/>
    <d v="2021-10-30T00:00:00"/>
    <n v="0"/>
    <n v="1"/>
    <n v="17"/>
    <n v="30"/>
    <n v="2"/>
    <n v="15881442"/>
    <n v="17090000"/>
    <n v="4680000"/>
    <n v="228882"/>
    <n v="1517699"/>
    <n v="0"/>
    <n v="0"/>
    <n v="0"/>
    <m/>
    <n v="0"/>
    <n v="0"/>
    <n v="0"/>
    <m/>
    <m/>
    <d v="2021-03-30T00:00:00"/>
    <n v="1"/>
    <s v="O"/>
    <n v="1"/>
    <n v="30"/>
    <n v="0"/>
    <m/>
    <m/>
    <m/>
    <m/>
    <m/>
    <m/>
    <n v="1"/>
    <n v="1"/>
    <m/>
    <m/>
    <n v="1160467"/>
    <s v="CREDITOS DE CONSUMO"/>
    <n v="0"/>
    <n v="0"/>
    <n v="890480123"/>
    <s v="UNIVERSIDAD DE CARTAGENA"/>
    <n v="5"/>
    <m/>
    <m/>
    <m/>
    <m/>
    <n v="1"/>
    <n v="7"/>
    <n v="2"/>
  </r>
  <r>
    <n v="919815"/>
    <s v="C"/>
    <n v="33159809"/>
    <x v="0"/>
    <n v="4"/>
    <n v="17525"/>
    <d v="2020-08-31T00:00:00"/>
    <d v="2021-08-31T00:00:00"/>
    <n v="0"/>
    <n v="1"/>
    <n v="7"/>
    <n v="30"/>
    <n v="2"/>
    <n v="9752084"/>
    <n v="10200000"/>
    <n v="9123883"/>
    <n v="801083"/>
    <n v="3907827"/>
    <n v="0"/>
    <n v="0"/>
    <n v="0"/>
    <m/>
    <n v="0"/>
    <n v="0"/>
    <n v="0"/>
    <m/>
    <m/>
    <d v="2021-03-30T00:00:00"/>
    <n v="1"/>
    <s v="O"/>
    <n v="1"/>
    <n v="30"/>
    <n v="0"/>
    <m/>
    <m/>
    <m/>
    <m/>
    <m/>
    <m/>
    <n v="1"/>
    <n v="1"/>
    <m/>
    <m/>
    <n v="2988012"/>
    <s v="CREDITOS DE CONSUMO"/>
    <n v="0"/>
    <n v="0"/>
    <n v="890480123"/>
    <s v="UNIVERSIDAD DE CARTAGENA"/>
    <n v="5"/>
    <m/>
    <m/>
    <m/>
    <m/>
    <n v="1"/>
    <n v="7"/>
    <n v="2"/>
  </r>
  <r>
    <n v="7145898"/>
    <s v="C"/>
    <n v="33159890"/>
    <x v="0"/>
    <n v="4"/>
    <n v="12399"/>
    <d v="2017-04-25T00:00:00"/>
    <d v="2024-04-25T00:00:00"/>
    <n v="5"/>
    <n v="1"/>
    <n v="46"/>
    <n v="30"/>
    <n v="2"/>
    <n v="12185828"/>
    <n v="12890000"/>
    <n v="36963049"/>
    <n v="656178"/>
    <n v="20178911"/>
    <n v="34110"/>
    <n v="0"/>
    <n v="0"/>
    <m/>
    <n v="0"/>
    <n v="0"/>
    <n v="0"/>
    <m/>
    <m/>
    <d v="2021-03-30T00:00:00"/>
    <n v="1"/>
    <s v="O"/>
    <n v="1"/>
    <n v="30"/>
    <n v="24211"/>
    <m/>
    <m/>
    <m/>
    <m/>
    <m/>
    <m/>
    <n v="1"/>
    <n v="1"/>
    <m/>
    <m/>
    <n v="13033013"/>
    <s v="CREDITOS DE CONSUMO"/>
    <n v="0"/>
    <n v="0"/>
    <n v="890480123"/>
    <s v="UNIVERSIDAD DE CARTAGENA"/>
    <n v="5"/>
    <m/>
    <m/>
    <m/>
    <m/>
    <n v="1"/>
    <n v="7"/>
    <n v="2"/>
  </r>
  <r>
    <n v="310830"/>
    <s v="C"/>
    <n v="33159890"/>
    <x v="0"/>
    <n v="4"/>
    <n v="14096"/>
    <d v="2018-06-01T00:00:00"/>
    <d v="2021-06-01T00:00:00"/>
    <n v="0"/>
    <n v="1"/>
    <n v="34"/>
    <n v="30"/>
    <n v="2"/>
    <n v="9752084"/>
    <n v="10200000"/>
    <n v="14000000"/>
    <n v="450113"/>
    <n v="877736"/>
    <n v="0"/>
    <n v="0"/>
    <n v="0"/>
    <m/>
    <n v="0"/>
    <n v="0"/>
    <n v="0"/>
    <m/>
    <m/>
    <d v="2021-03-30T00:00:00"/>
    <n v="1"/>
    <s v="O"/>
    <n v="1"/>
    <n v="30"/>
    <n v="0"/>
    <m/>
    <m/>
    <m/>
    <m/>
    <m/>
    <m/>
    <n v="1"/>
    <n v="1"/>
    <m/>
    <m/>
    <n v="566906"/>
    <s v="CREDITOS DE CONSUMO"/>
    <n v="0"/>
    <n v="0"/>
    <n v="890480123"/>
    <s v="UNIVERSIDAD DE CARTAGENA"/>
    <n v="5"/>
    <m/>
    <m/>
    <m/>
    <m/>
    <n v="1"/>
    <n v="7"/>
    <n v="2"/>
  </r>
  <r>
    <n v="1634376"/>
    <s v="C"/>
    <n v="33159890"/>
    <x v="0"/>
    <n v="4"/>
    <n v="18080"/>
    <d v="2021-01-20T00:00:00"/>
    <d v="2023-01-30T00:00:00"/>
    <n v="0"/>
    <n v="1"/>
    <n v="2"/>
    <n v="30"/>
    <n v="2"/>
    <n v="8648788"/>
    <n v="9000000"/>
    <n v="5000000"/>
    <n v="227619"/>
    <n v="4615224"/>
    <n v="0"/>
    <n v="0"/>
    <n v="0"/>
    <m/>
    <n v="0"/>
    <n v="0"/>
    <n v="0"/>
    <m/>
    <m/>
    <d v="2021-03-30T00:00:00"/>
    <n v="9"/>
    <s v="O"/>
    <n v="1"/>
    <n v="30"/>
    <n v="0"/>
    <m/>
    <m/>
    <m/>
    <m/>
    <m/>
    <m/>
    <n v="1"/>
    <n v="1"/>
    <m/>
    <m/>
    <n v="2980848"/>
    <s v="CREDITOS DE CONSUMO"/>
    <n v="0"/>
    <n v="0"/>
    <n v="890480123"/>
    <s v="UNIVERSIDAD DE CARTAGENA"/>
    <n v="5"/>
    <m/>
    <m/>
    <m/>
    <m/>
    <n v="1"/>
    <n v="7"/>
    <n v="2"/>
  </r>
  <r>
    <n v="2063021"/>
    <s v="C"/>
    <n v="33227378"/>
    <x v="0"/>
    <n v="4"/>
    <n v="16440"/>
    <d v="2019-10-11T00:00:00"/>
    <d v="2022-10-30T00:00:00"/>
    <n v="30"/>
    <n v="1"/>
    <n v="15"/>
    <n v="30"/>
    <n v="2"/>
    <n v="12185828"/>
    <n v="12890000"/>
    <n v="4512669"/>
    <n v="150286"/>
    <n v="2710269"/>
    <n v="27510"/>
    <n v="0"/>
    <n v="0"/>
    <m/>
    <n v="0"/>
    <n v="0"/>
    <n v="0"/>
    <m/>
    <m/>
    <d v="2021-03-30T00:00:00"/>
    <n v="1"/>
    <s v="O"/>
    <n v="1"/>
    <n v="30"/>
    <n v="125288"/>
    <m/>
    <m/>
    <m/>
    <m/>
    <m/>
    <m/>
    <n v="1"/>
    <n v="1"/>
    <m/>
    <m/>
    <n v="647248"/>
    <s v="CREDITOS DE CONSUMO"/>
    <n v="0"/>
    <n v="0"/>
    <n v="890480123"/>
    <s v="UNIVERSIDAD DE CARTAGENA"/>
    <n v="5"/>
    <m/>
    <m/>
    <m/>
    <m/>
    <n v="1"/>
    <n v="7"/>
    <n v="2"/>
  </r>
  <r>
    <n v="13042972"/>
    <s v="C"/>
    <n v="33227378"/>
    <x v="0"/>
    <n v="4"/>
    <n v="17610"/>
    <d v="2020-09-18T00:00:00"/>
    <d v="2024-09-30T00:00:00"/>
    <n v="30"/>
    <n v="1"/>
    <n v="4"/>
    <n v="30"/>
    <n v="2"/>
    <n v="9752084"/>
    <n v="10200000"/>
    <n v="18756000"/>
    <n v="473471"/>
    <n v="17135043"/>
    <n v="139170"/>
    <n v="0"/>
    <n v="0"/>
    <m/>
    <n v="0"/>
    <n v="0"/>
    <n v="0"/>
    <m/>
    <m/>
    <d v="2021-03-30T00:00:00"/>
    <n v="9"/>
    <s v="O"/>
    <n v="1"/>
    <n v="30"/>
    <n v="344866"/>
    <m/>
    <m/>
    <m/>
    <m/>
    <m/>
    <m/>
    <n v="1"/>
    <n v="1"/>
    <m/>
    <m/>
    <n v="4092071"/>
    <s v="CREDITOS DE CONSUMO"/>
    <n v="0"/>
    <n v="0"/>
    <n v="890480123"/>
    <s v="UNIVERSIDAD DE CARTAGENA"/>
    <n v="5"/>
    <m/>
    <m/>
    <m/>
    <m/>
    <n v="1"/>
    <n v="7"/>
    <n v="2"/>
  </r>
  <r>
    <n v="1242501"/>
    <s v="C"/>
    <n v="33227378"/>
    <x v="0"/>
    <n v="4"/>
    <n v="17723"/>
    <d v="2020-10-16T00:00:00"/>
    <d v="2024-10-30T00:00:00"/>
    <n v="30"/>
    <n v="1"/>
    <n v="3"/>
    <n v="30"/>
    <n v="2"/>
    <n v="8648788"/>
    <n v="9000000"/>
    <n v="1755606"/>
    <n v="43396"/>
    <n v="1632320"/>
    <n v="11760"/>
    <n v="0"/>
    <n v="0"/>
    <m/>
    <n v="0"/>
    <n v="0"/>
    <n v="0"/>
    <m/>
    <m/>
    <d v="2021-03-30T00:00:00"/>
    <n v="9"/>
    <s v="O"/>
    <n v="1"/>
    <n v="30"/>
    <n v="32665"/>
    <m/>
    <m/>
    <m/>
    <m/>
    <m/>
    <m/>
    <n v="1"/>
    <n v="1"/>
    <m/>
    <m/>
    <n v="389819"/>
    <s v="CREDITOS DE CONSUMO"/>
    <n v="0"/>
    <n v="0"/>
    <n v="890480123"/>
    <s v="UNIVERSIDAD DE CARTAGENA"/>
    <n v="5"/>
    <m/>
    <m/>
    <m/>
    <m/>
    <n v="1"/>
    <n v="7"/>
    <n v="2"/>
  </r>
  <r>
    <n v="16177"/>
    <s v="C"/>
    <n v="33282768"/>
    <x v="0"/>
    <n v="4"/>
    <n v="18266"/>
    <d v="2021-03-15T00:00:00"/>
    <d v="2022-09-30T00:00:00"/>
    <n v="0"/>
    <n v="1"/>
    <n v="0"/>
    <n v="30"/>
    <n v="2"/>
    <n v="12185828"/>
    <n v="12890000"/>
    <n v="2300000"/>
    <n v="140457"/>
    <n v="2300000"/>
    <n v="0"/>
    <n v="0"/>
    <n v="0"/>
    <m/>
    <n v="0"/>
    <n v="0"/>
    <n v="0"/>
    <m/>
    <m/>
    <d v="2021-03-30T00:00:00"/>
    <n v="1"/>
    <s v="O"/>
    <n v="1"/>
    <n v="30"/>
    <n v="0"/>
    <m/>
    <m/>
    <m/>
    <m/>
    <m/>
    <m/>
    <n v="1"/>
    <n v="1"/>
    <m/>
    <m/>
    <n v="2283823"/>
    <s v="CREDITOS DE CONSUMO"/>
    <n v="0"/>
    <n v="0"/>
    <n v="890480123"/>
    <s v="UNIVERSIDAD DE CARTAGENA"/>
    <n v="5"/>
    <m/>
    <m/>
    <m/>
    <m/>
    <n v="1"/>
    <n v="7"/>
    <n v="2"/>
  </r>
  <r>
    <n v="0"/>
    <s v="C"/>
    <n v="33285756"/>
    <x v="0"/>
    <n v="4"/>
    <n v="18195"/>
    <d v="2021-02-18T00:00:00"/>
    <d v="2022-02-28T00:00:00"/>
    <n v="0"/>
    <n v="1"/>
    <n v="2"/>
    <n v="30"/>
    <n v="2"/>
    <n v="12185828"/>
    <n v="12890000"/>
    <n v="1800000"/>
    <n v="160084"/>
    <n v="1496482"/>
    <n v="0"/>
    <n v="0"/>
    <n v="0"/>
    <m/>
    <n v="0"/>
    <n v="0"/>
    <n v="0"/>
    <m/>
    <m/>
    <d v="2021-03-30T00:00:00"/>
    <n v="1"/>
    <s v="O"/>
    <n v="1"/>
    <n v="30"/>
    <n v="0"/>
    <m/>
    <m/>
    <m/>
    <m/>
    <m/>
    <m/>
    <n v="1"/>
    <n v="1"/>
    <m/>
    <m/>
    <n v="3950592"/>
    <s v="CREDITOS DE CONSUMO"/>
    <n v="0"/>
    <n v="0"/>
    <n v="890480123"/>
    <s v="UNIVERSIDAD DE CARTAGENA"/>
    <n v="5"/>
    <m/>
    <m/>
    <m/>
    <m/>
    <n v="1"/>
    <n v="7"/>
    <n v="2"/>
  </r>
  <r>
    <n v="0"/>
    <s v="C"/>
    <n v="33286022"/>
    <x v="0"/>
    <n v="4"/>
    <n v="16038"/>
    <d v="2019-07-25T00:00:00"/>
    <d v="2021-07-30T00:00:00"/>
    <n v="0"/>
    <n v="1"/>
    <n v="20"/>
    <n v="30"/>
    <n v="2"/>
    <n v="15881442"/>
    <n v="17090000"/>
    <n v="3000000"/>
    <n v="146719"/>
    <n v="566077"/>
    <n v="0"/>
    <n v="0"/>
    <n v="0"/>
    <m/>
    <n v="0"/>
    <n v="0"/>
    <n v="0"/>
    <m/>
    <m/>
    <d v="2021-03-30T00:00:00"/>
    <n v="1"/>
    <s v="O"/>
    <n v="1"/>
    <n v="30"/>
    <n v="0"/>
    <m/>
    <m/>
    <m/>
    <m/>
    <m/>
    <m/>
    <n v="1"/>
    <n v="1"/>
    <m/>
    <m/>
    <n v="702735"/>
    <s v="CREDITOS DE CONSUMO"/>
    <n v="0"/>
    <n v="0"/>
    <n v="890480123"/>
    <s v="UNIVERSIDAD DE CARTAGENA"/>
    <n v="5"/>
    <m/>
    <m/>
    <m/>
    <m/>
    <n v="1"/>
    <n v="7"/>
    <n v="2"/>
  </r>
  <r>
    <n v="0"/>
    <s v="C"/>
    <n v="33286022"/>
    <x v="3"/>
    <n v="4"/>
    <n v="17140"/>
    <d v="2020-04-08T00:00:00"/>
    <d v="2027-04-30T00:00:00"/>
    <n v="0"/>
    <n v="1"/>
    <n v="13"/>
    <n v="30"/>
    <n v="2"/>
    <n v="11539671"/>
    <n v="12170000"/>
    <n v="46478688"/>
    <n v="809078"/>
    <n v="41396556"/>
    <n v="0"/>
    <n v="0"/>
    <n v="130000000"/>
    <s v="                              "/>
    <n v="0"/>
    <n v="0"/>
    <n v="0"/>
    <m/>
    <m/>
    <d v="2021-03-30T00:00:00"/>
    <n v="2"/>
    <s v="O"/>
    <n v="1"/>
    <n v="30"/>
    <n v="0"/>
    <m/>
    <m/>
    <m/>
    <m/>
    <m/>
    <m/>
    <n v="1"/>
    <n v="1"/>
    <m/>
    <m/>
    <n v="51390174"/>
    <s v="CREDITOS DE CONSUMO"/>
    <n v="0"/>
    <n v="0"/>
    <n v="890480123"/>
    <s v="UNIVERSIDAD DE CARTAGENA"/>
    <n v="5"/>
    <m/>
    <m/>
    <m/>
    <m/>
    <n v="1"/>
    <n v="7"/>
    <n v="2"/>
  </r>
  <r>
    <n v="0"/>
    <s v="C"/>
    <n v="33286022"/>
    <x v="0"/>
    <n v="4"/>
    <n v="17150"/>
    <d v="2020-04-14T00:00:00"/>
    <d v="2021-06-30T00:00:00"/>
    <n v="0"/>
    <n v="1"/>
    <n v="8"/>
    <n v="30"/>
    <n v="2"/>
    <n v="5841061"/>
    <n v="6000000"/>
    <n v="1000000"/>
    <n v="85993"/>
    <n v="307138"/>
    <n v="0"/>
    <n v="0"/>
    <n v="0"/>
    <m/>
    <n v="0"/>
    <n v="0"/>
    <n v="0"/>
    <m/>
    <m/>
    <d v="2021-03-30T00:00:00"/>
    <n v="1"/>
    <s v="S"/>
    <n v="1"/>
    <n v="30"/>
    <n v="0"/>
    <m/>
    <m/>
    <m/>
    <m/>
    <m/>
    <m/>
    <n v="1"/>
    <n v="1"/>
    <m/>
    <m/>
    <n v="381285"/>
    <s v="CREDITOS DE CONSUMO"/>
    <n v="0"/>
    <n v="0"/>
    <n v="890480123"/>
    <s v="UNIVERSIDAD DE CARTAGENA"/>
    <n v="5"/>
    <m/>
    <m/>
    <m/>
    <m/>
    <n v="1"/>
    <n v="7"/>
    <n v="2"/>
  </r>
  <r>
    <n v="0"/>
    <s v="C"/>
    <n v="33286087"/>
    <x v="0"/>
    <n v="4"/>
    <n v="17792"/>
    <d v="2020-11-07T00:00:00"/>
    <d v="2021-05-30T00:00:00"/>
    <n v="0"/>
    <n v="1"/>
    <n v="5"/>
    <n v="30"/>
    <n v="2"/>
    <n v="8648788"/>
    <n v="9000000"/>
    <n v="3179000"/>
    <n v="543279"/>
    <n v="515254"/>
    <n v="0"/>
    <n v="0"/>
    <n v="0"/>
    <m/>
    <n v="0"/>
    <n v="0"/>
    <n v="0"/>
    <m/>
    <m/>
    <d v="2021-03-30T00:00:00"/>
    <n v="1"/>
    <s v="O"/>
    <n v="1"/>
    <n v="30"/>
    <n v="0"/>
    <m/>
    <m/>
    <m/>
    <m/>
    <m/>
    <m/>
    <n v="1"/>
    <n v="1"/>
    <m/>
    <m/>
    <n v="2082093"/>
    <s v="CREDITOS DE CONSUMO"/>
    <n v="0"/>
    <n v="0"/>
    <n v="890480123"/>
    <s v="UNIVERSIDAD DE CARTAGENA"/>
    <n v="5"/>
    <m/>
    <m/>
    <m/>
    <m/>
    <n v="1"/>
    <n v="7"/>
    <n v="2"/>
  </r>
  <r>
    <n v="1038864"/>
    <s v="C"/>
    <n v="33332684"/>
    <x v="0"/>
    <n v="4"/>
    <n v="15382"/>
    <d v="2020-10-29T00:00:00"/>
    <d v="2023-10-30T00:00:00"/>
    <n v="0"/>
    <n v="1"/>
    <n v="5"/>
    <n v="30"/>
    <n v="2"/>
    <n v="17726461"/>
    <n v="19240000"/>
    <n v="10159609"/>
    <n v="365902"/>
    <n v="9046994"/>
    <n v="0"/>
    <n v="0"/>
    <n v="0"/>
    <m/>
    <n v="0"/>
    <n v="0"/>
    <n v="0"/>
    <m/>
    <m/>
    <d v="2021-03-30T00:00:00"/>
    <n v="1"/>
    <s v="O"/>
    <n v="1"/>
    <n v="30"/>
    <n v="0"/>
    <m/>
    <m/>
    <m/>
    <m/>
    <m/>
    <m/>
    <n v="1"/>
    <n v="1"/>
    <m/>
    <m/>
    <n v="8008130"/>
    <s v="CREDITOS DE CONSUMO"/>
    <n v="0"/>
    <n v="0"/>
    <n v="890480123"/>
    <s v="UNIVERSIDAD DE CARTAGENA"/>
    <n v="5"/>
    <m/>
    <m/>
    <m/>
    <m/>
    <n v="1"/>
    <n v="7"/>
    <n v="1"/>
  </r>
  <r>
    <n v="1579537"/>
    <s v="C"/>
    <n v="33332684"/>
    <x v="0"/>
    <n v="4"/>
    <n v="15383"/>
    <d v="2020-10-29T00:00:00"/>
    <d v="2024-04-30T00:00:00"/>
    <n v="0"/>
    <n v="1"/>
    <n v="5"/>
    <n v="30"/>
    <n v="2"/>
    <n v="12185828"/>
    <n v="12890000"/>
    <n v="15251419"/>
    <n v="447868"/>
    <n v="13755467"/>
    <n v="0"/>
    <n v="0"/>
    <n v="0"/>
    <m/>
    <n v="0"/>
    <n v="0"/>
    <n v="0"/>
    <m/>
    <m/>
    <d v="2021-03-30T00:00:00"/>
    <n v="1"/>
    <s v="O"/>
    <n v="1"/>
    <n v="30"/>
    <n v="0"/>
    <m/>
    <m/>
    <m/>
    <m/>
    <m/>
    <m/>
    <n v="1"/>
    <n v="1"/>
    <m/>
    <m/>
    <n v="12175930"/>
    <s v="CREDITOS DE CONSUMO"/>
    <n v="0"/>
    <n v="0"/>
    <n v="890480123"/>
    <s v="UNIVERSIDAD DE CARTAGENA"/>
    <n v="5"/>
    <m/>
    <m/>
    <m/>
    <m/>
    <n v="1"/>
    <n v="7"/>
    <n v="1"/>
  </r>
  <r>
    <n v="4481362"/>
    <s v="C"/>
    <n v="33333084"/>
    <x v="0"/>
    <n v="4"/>
    <n v="16066"/>
    <d v="2019-07-30T00:00:00"/>
    <d v="2026-07-30T00:00:00"/>
    <n v="0"/>
    <n v="1"/>
    <n v="68"/>
    <n v="30"/>
    <n v="2"/>
    <n v="12185828"/>
    <n v="12890000"/>
    <n v="33373775"/>
    <n v="592460"/>
    <n v="8633716"/>
    <n v="385369"/>
    <n v="0"/>
    <n v="0"/>
    <m/>
    <n v="0"/>
    <n v="0"/>
    <n v="0"/>
    <m/>
    <m/>
    <d v="2020-11-20T00:00:00"/>
    <n v="1"/>
    <s v="O"/>
    <n v="1"/>
    <n v="30"/>
    <n v="0"/>
    <m/>
    <m/>
    <m/>
    <m/>
    <m/>
    <m/>
    <n v="1"/>
    <n v="1"/>
    <m/>
    <m/>
    <n v="4152354"/>
    <s v="CREDITOS DE CONSUMO"/>
    <n v="0"/>
    <n v="0"/>
    <n v="890480123"/>
    <s v="UNIVERSIDAD DE CARTAGENA"/>
    <n v="5"/>
    <m/>
    <m/>
    <m/>
    <m/>
    <n v="1"/>
    <n v="7"/>
    <n v="2"/>
  </r>
  <r>
    <n v="245320"/>
    <s v="C"/>
    <n v="33334384"/>
    <x v="2"/>
    <n v="4"/>
    <n v="16683"/>
    <d v="2020-10-29T00:00:00"/>
    <d v="2021-06-12T00:00:00"/>
    <n v="0"/>
    <n v="1"/>
    <n v="5"/>
    <n v="30"/>
    <n v="2"/>
    <n v="9119963"/>
    <n v="9511000"/>
    <n v="1788781"/>
    <n v="263367"/>
    <n v="290076"/>
    <n v="10002"/>
    <n v="0"/>
    <n v="0"/>
    <m/>
    <n v="0"/>
    <n v="0"/>
    <n v="0"/>
    <m/>
    <m/>
    <d v="2020-11-13T00:00:00"/>
    <n v="9"/>
    <s v="O"/>
    <n v="1"/>
    <n v="30"/>
    <n v="0"/>
    <m/>
    <m/>
    <m/>
    <m/>
    <m/>
    <m/>
    <n v="1"/>
    <n v="1"/>
    <m/>
    <m/>
    <n v="44756"/>
    <s v="CREDITOS DE CONSUMO"/>
    <n v="0"/>
    <n v="0"/>
    <m/>
    <m/>
    <n v="5"/>
    <m/>
    <m/>
    <m/>
    <m/>
    <n v="1"/>
    <n v="7"/>
    <n v="1"/>
  </r>
  <r>
    <n v="8583762"/>
    <s v="C"/>
    <n v="33334384"/>
    <x v="0"/>
    <n v="4"/>
    <n v="18077"/>
    <d v="2021-01-19T00:00:00"/>
    <d v="2024-03-30T00:00:00"/>
    <n v="0"/>
    <n v="1"/>
    <n v="2"/>
    <n v="30"/>
    <n v="2"/>
    <n v="16011168"/>
    <n v="17240000"/>
    <n v="10584713"/>
    <n v="356916"/>
    <n v="10149792"/>
    <n v="0"/>
    <n v="0"/>
    <n v="0"/>
    <m/>
    <n v="0"/>
    <n v="0"/>
    <n v="0"/>
    <m/>
    <m/>
    <d v="2021-03-30T00:00:00"/>
    <n v="1"/>
    <s v="O"/>
    <n v="1"/>
    <n v="30"/>
    <n v="0"/>
    <m/>
    <m/>
    <m/>
    <m/>
    <m/>
    <m/>
    <n v="1"/>
    <n v="1"/>
    <m/>
    <m/>
    <n v="1566030"/>
    <s v="CREDITOS DE CONSUMO"/>
    <n v="0"/>
    <n v="0"/>
    <n v="890480123"/>
    <s v="UNIVERSIDAD DE CARTAGENA"/>
    <n v="5"/>
    <m/>
    <m/>
    <m/>
    <m/>
    <n v="1"/>
    <n v="7"/>
    <n v="2"/>
  </r>
  <r>
    <n v="3202426"/>
    <s v="C"/>
    <n v="33334384"/>
    <x v="0"/>
    <n v="4"/>
    <n v="18078"/>
    <d v="2021-01-19T00:00:00"/>
    <d v="2021-12-30T00:00:00"/>
    <n v="0"/>
    <n v="1"/>
    <n v="2"/>
    <n v="30"/>
    <n v="2"/>
    <n v="8648788"/>
    <n v="9000000"/>
    <n v="4595971"/>
    <n v="436100"/>
    <n v="3786680"/>
    <n v="0"/>
    <n v="0"/>
    <n v="0"/>
    <m/>
    <n v="0"/>
    <n v="0"/>
    <n v="0"/>
    <m/>
    <m/>
    <d v="2021-03-30T00:00:00"/>
    <n v="1"/>
    <s v="O"/>
    <n v="1"/>
    <n v="30"/>
    <n v="0"/>
    <m/>
    <m/>
    <m/>
    <m/>
    <m/>
    <m/>
    <n v="1"/>
    <n v="1"/>
    <m/>
    <m/>
    <n v="584254"/>
    <s v="CREDITOS DE CONSUMO"/>
    <n v="0"/>
    <n v="0"/>
    <n v="890480123"/>
    <s v="UNIVERSIDAD DE CARTAGENA"/>
    <n v="5"/>
    <m/>
    <m/>
    <m/>
    <m/>
    <n v="1"/>
    <n v="7"/>
    <n v="2"/>
  </r>
  <r>
    <n v="33582572"/>
    <s v="C"/>
    <n v="33334384"/>
    <x v="0"/>
    <n v="4"/>
    <n v="18082"/>
    <d v="2021-01-21T00:00:00"/>
    <d v="2028-01-30T00:00:00"/>
    <n v="0"/>
    <n v="1"/>
    <n v="2"/>
    <n v="30"/>
    <n v="2"/>
    <n v="9568969"/>
    <n v="10000000"/>
    <n v="40391865"/>
    <n v="661591"/>
    <n v="39709408"/>
    <n v="0"/>
    <n v="0"/>
    <n v="0"/>
    <m/>
    <n v="0"/>
    <n v="0"/>
    <n v="0"/>
    <m/>
    <m/>
    <d v="2021-03-30T00:00:00"/>
    <n v="1"/>
    <s v="O"/>
    <n v="1"/>
    <n v="30"/>
    <n v="0"/>
    <m/>
    <m/>
    <m/>
    <m/>
    <m/>
    <m/>
    <n v="1"/>
    <n v="1"/>
    <m/>
    <m/>
    <n v="6126836"/>
    <s v="CREDITOS DE CONSUMO"/>
    <n v="0"/>
    <n v="0"/>
    <n v="890480123"/>
    <s v="UNIVERSIDAD DE CARTAGENA"/>
    <n v="5"/>
    <m/>
    <m/>
    <m/>
    <m/>
    <n v="1"/>
    <n v="7"/>
    <n v="2"/>
  </r>
  <r>
    <n v="30758981"/>
    <s v="C"/>
    <n v="33337995"/>
    <x v="0"/>
    <n v="4"/>
    <n v="17141"/>
    <d v="2020-04-08T00:00:00"/>
    <d v="2027-04-30T00:00:00"/>
    <n v="0"/>
    <n v="1"/>
    <n v="14"/>
    <n v="30"/>
    <n v="2"/>
    <n v="17726461"/>
    <n v="19240000"/>
    <n v="38419054"/>
    <n v="801337"/>
    <n v="34645058"/>
    <n v="0"/>
    <n v="0"/>
    <n v="0"/>
    <m/>
    <n v="0"/>
    <n v="0"/>
    <n v="0"/>
    <m/>
    <m/>
    <d v="2021-03-30T00:00:00"/>
    <n v="1"/>
    <s v="O"/>
    <n v="1"/>
    <n v="30"/>
    <n v="0"/>
    <m/>
    <m/>
    <m/>
    <m/>
    <m/>
    <m/>
    <n v="1"/>
    <n v="1"/>
    <m/>
    <m/>
    <n v="3886077"/>
    <s v="CREDITOS DE CONSUMO"/>
    <n v="0"/>
    <n v="0"/>
    <n v="890480123"/>
    <s v="UNIVERSIDAD DE CARTAGENA"/>
    <n v="5"/>
    <m/>
    <m/>
    <m/>
    <m/>
    <n v="1"/>
    <n v="7"/>
    <n v="2"/>
  </r>
  <r>
    <n v="979768"/>
    <s v="C"/>
    <n v="33337995"/>
    <x v="0"/>
    <n v="4"/>
    <n v="17321"/>
    <d v="2020-06-30T00:00:00"/>
    <d v="2022-06-30T00:00:00"/>
    <n v="0"/>
    <n v="1"/>
    <n v="9"/>
    <n v="30"/>
    <n v="2"/>
    <n v="12185828"/>
    <n v="12890000"/>
    <n v="1690000"/>
    <n v="79701"/>
    <n v="1103551"/>
    <n v="0"/>
    <n v="0"/>
    <n v="0"/>
    <m/>
    <n v="0"/>
    <n v="0"/>
    <n v="0"/>
    <m/>
    <m/>
    <d v="2021-03-30T00:00:00"/>
    <n v="9"/>
    <s v="O"/>
    <n v="1"/>
    <n v="30"/>
    <n v="0"/>
    <m/>
    <m/>
    <m/>
    <m/>
    <m/>
    <m/>
    <n v="1"/>
    <n v="1"/>
    <m/>
    <m/>
    <n v="123783"/>
    <s v="CREDITOS DE CONSUMO"/>
    <n v="0"/>
    <n v="0"/>
    <n v="890480123"/>
    <s v="UNIVERSIDAD DE CARTAGENA"/>
    <n v="5"/>
    <m/>
    <m/>
    <m/>
    <m/>
    <n v="1"/>
    <n v="7"/>
    <n v="2"/>
  </r>
  <r>
    <n v="45395014"/>
    <s v="C"/>
    <n v="33337995"/>
    <x v="0"/>
    <n v="4"/>
    <n v="17492"/>
    <d v="2020-08-25T00:00:00"/>
    <d v="2027-08-30T00:00:00"/>
    <n v="0"/>
    <n v="1"/>
    <n v="7"/>
    <n v="30"/>
    <n v="2"/>
    <n v="12185828"/>
    <n v="12890000"/>
    <n v="54099233"/>
    <n v="960384"/>
    <n v="51130202"/>
    <n v="0"/>
    <n v="0"/>
    <n v="0"/>
    <m/>
    <n v="0"/>
    <n v="0"/>
    <n v="0"/>
    <m/>
    <m/>
    <d v="2021-03-30T00:00:00"/>
    <n v="9"/>
    <s v="O"/>
    <n v="1"/>
    <n v="30"/>
    <n v="0"/>
    <m/>
    <m/>
    <m/>
    <m/>
    <m/>
    <m/>
    <n v="1"/>
    <n v="1"/>
    <m/>
    <m/>
    <n v="5735188"/>
    <s v="CREDITOS DE CONSUMO"/>
    <n v="0"/>
    <n v="0"/>
    <n v="890480123"/>
    <s v="UNIVERSIDAD DE CARTAGENA"/>
    <n v="5"/>
    <m/>
    <m/>
    <m/>
    <m/>
    <n v="1"/>
    <n v="7"/>
    <n v="2"/>
  </r>
  <r>
    <n v="1756035"/>
    <s v="C"/>
    <n v="33337995"/>
    <x v="0"/>
    <n v="4"/>
    <n v="18148"/>
    <d v="2021-02-04T00:00:00"/>
    <d v="2021-06-28T00:00:00"/>
    <n v="0"/>
    <n v="1"/>
    <n v="1"/>
    <n v="30"/>
    <n v="2"/>
    <n v="13121400"/>
    <n v="13940000"/>
    <n v="2000000"/>
    <n v="21869"/>
    <n v="1977892"/>
    <n v="0"/>
    <n v="0"/>
    <n v="0"/>
    <m/>
    <n v="0"/>
    <n v="0"/>
    <n v="0"/>
    <n v="2000000"/>
    <n v="6"/>
    <d v="2021-03-30T00:00:00"/>
    <n v="1"/>
    <s v="O"/>
    <n v="1"/>
    <n v="30"/>
    <n v="0"/>
    <m/>
    <m/>
    <m/>
    <m/>
    <m/>
    <m/>
    <n v="1"/>
    <n v="1"/>
    <m/>
    <m/>
    <n v="221857"/>
    <s v="CREDITOS DE CONSUMO"/>
    <n v="0"/>
    <n v="0"/>
    <n v="890480123"/>
    <s v="UNIVERSIDAD DE CARTAGENA"/>
    <n v="5"/>
    <m/>
    <m/>
    <m/>
    <m/>
    <n v="1"/>
    <n v="7"/>
    <n v="2"/>
  </r>
  <r>
    <n v="208581"/>
    <s v="C"/>
    <n v="33357728"/>
    <x v="0"/>
    <n v="4"/>
    <n v="16755"/>
    <d v="2020-10-29T00:00:00"/>
    <d v="2024-04-27T00:00:00"/>
    <n v="0"/>
    <n v="1"/>
    <n v="5"/>
    <n v="30"/>
    <n v="2"/>
    <n v="9119963"/>
    <n v="9511000"/>
    <n v="8026474"/>
    <n v="228587"/>
    <n v="7118721"/>
    <n v="0"/>
    <n v="0"/>
    <n v="0"/>
    <m/>
    <n v="0"/>
    <n v="0"/>
    <n v="0"/>
    <m/>
    <m/>
    <d v="2021-03-30T00:00:00"/>
    <n v="9"/>
    <s v="O"/>
    <n v="1"/>
    <n v="30"/>
    <n v="0"/>
    <m/>
    <m/>
    <m/>
    <m/>
    <m/>
    <m/>
    <n v="1"/>
    <n v="1"/>
    <m/>
    <m/>
    <n v="6910140"/>
    <s v="CREDITOS DE CONSUMO"/>
    <n v="0"/>
    <n v="0"/>
    <n v="890480123"/>
    <s v="UNIVERSIDAD DE CARTAGENA"/>
    <n v="5"/>
    <m/>
    <m/>
    <m/>
    <m/>
    <n v="1"/>
    <n v="7"/>
    <n v="1"/>
  </r>
  <r>
    <n v="0"/>
    <s v="C"/>
    <n v="34965569"/>
    <x v="0"/>
    <n v="4"/>
    <n v="17050"/>
    <d v="2020-03-06T00:00:00"/>
    <d v="2023-03-06T00:00:00"/>
    <n v="0"/>
    <n v="1"/>
    <n v="19"/>
    <n v="30"/>
    <n v="2"/>
    <n v="9119043"/>
    <n v="9510000"/>
    <n v="55310235"/>
    <n v="1761917"/>
    <n v="26674527"/>
    <n v="0"/>
    <n v="0"/>
    <n v="0"/>
    <m/>
    <n v="0"/>
    <n v="0"/>
    <n v="0"/>
    <m/>
    <m/>
    <d v="2021-03-30T00:00:00"/>
    <n v="1"/>
    <s v="O"/>
    <n v="1"/>
    <n v="30"/>
    <n v="0"/>
    <m/>
    <m/>
    <m/>
    <m/>
    <m/>
    <m/>
    <n v="1"/>
    <n v="1"/>
    <m/>
    <m/>
    <n v="57309032"/>
    <s v="CREDITOS DE CONSUMO"/>
    <n v="0"/>
    <n v="0"/>
    <n v="890480123"/>
    <s v="UNIVERSIDAD DE CARTAGENA"/>
    <n v="5"/>
    <m/>
    <m/>
    <m/>
    <m/>
    <n v="1"/>
    <n v="7"/>
    <n v="2"/>
  </r>
  <r>
    <n v="38157069"/>
    <s v="C"/>
    <n v="34973304"/>
    <x v="2"/>
    <n v="4"/>
    <n v="17127"/>
    <d v="2020-04-07T00:00:00"/>
    <d v="2027-04-30T00:00:00"/>
    <n v="0"/>
    <n v="1"/>
    <n v="11"/>
    <n v="30"/>
    <n v="2"/>
    <n v="17726461"/>
    <n v="19240000"/>
    <n v="53851531"/>
    <n v="1123225"/>
    <n v="49782287"/>
    <n v="269643"/>
    <n v="0"/>
    <n v="0"/>
    <m/>
    <n v="0"/>
    <n v="0"/>
    <n v="0"/>
    <m/>
    <m/>
    <d v="2021-03-19T00:00:00"/>
    <n v="1"/>
    <s v="O"/>
    <n v="1"/>
    <n v="30"/>
    <n v="0"/>
    <m/>
    <m/>
    <m/>
    <m/>
    <m/>
    <m/>
    <n v="1"/>
    <n v="1"/>
    <m/>
    <m/>
    <n v="11625218"/>
    <s v="CREDITOS DE CONSUMO"/>
    <n v="0"/>
    <n v="0"/>
    <m/>
    <m/>
    <n v="5"/>
    <m/>
    <m/>
    <m/>
    <m/>
    <n v="1"/>
    <n v="7"/>
    <n v="2"/>
  </r>
  <r>
    <n v="0"/>
    <s v="C"/>
    <n v="34982543"/>
    <x v="0"/>
    <n v="4"/>
    <n v="16594"/>
    <d v="2020-10-29T00:00:00"/>
    <d v="2021-07-30T00:00:00"/>
    <n v="0"/>
    <n v="1"/>
    <n v="5"/>
    <n v="30"/>
    <n v="2"/>
    <n v="17726461"/>
    <n v="19240000"/>
    <n v="2662452"/>
    <n v="318105"/>
    <n v="1225770"/>
    <n v="0"/>
    <n v="0"/>
    <n v="0"/>
    <m/>
    <n v="0"/>
    <n v="0"/>
    <n v="0"/>
    <m/>
    <m/>
    <d v="2021-03-30T00:00:00"/>
    <n v="1"/>
    <s v="O"/>
    <n v="1"/>
    <n v="30"/>
    <n v="0"/>
    <m/>
    <m/>
    <m/>
    <m/>
    <m/>
    <m/>
    <n v="1"/>
    <n v="1"/>
    <m/>
    <m/>
    <n v="4061527"/>
    <s v="CREDITOS DE CONSUMO"/>
    <n v="0"/>
    <n v="0"/>
    <n v="890480123"/>
    <s v="UNIVERSIDAD DE CARTAGENA"/>
    <n v="5"/>
    <m/>
    <m/>
    <m/>
    <m/>
    <n v="1"/>
    <n v="7"/>
    <n v="1"/>
  </r>
  <r>
    <n v="34469688"/>
    <s v="C"/>
    <n v="35466297"/>
    <x v="0"/>
    <n v="4"/>
    <n v="12314"/>
    <d v="2017-04-03T00:00:00"/>
    <d v="2024-04-03T00:00:00"/>
    <n v="0"/>
    <n v="1"/>
    <n v="48"/>
    <n v="30"/>
    <n v="2"/>
    <n v="17726461"/>
    <n v="19240000"/>
    <n v="82700000"/>
    <n v="1724941"/>
    <n v="47556937"/>
    <n v="0"/>
    <n v="0"/>
    <n v="0"/>
    <m/>
    <n v="0"/>
    <n v="0"/>
    <n v="0"/>
    <m/>
    <m/>
    <d v="2021-03-30T00:00:00"/>
    <n v="1"/>
    <s v="O"/>
    <n v="1"/>
    <n v="30"/>
    <n v="0"/>
    <m/>
    <m/>
    <m/>
    <m/>
    <m/>
    <m/>
    <n v="1"/>
    <n v="1"/>
    <m/>
    <m/>
    <n v="13087249"/>
    <s v="CREDITOS DE CONSUMO"/>
    <n v="0"/>
    <n v="0"/>
    <n v="890480123"/>
    <s v="UNIVERSIDAD DE CARTAGENA"/>
    <n v="5"/>
    <m/>
    <m/>
    <m/>
    <m/>
    <n v="1"/>
    <n v="7"/>
    <n v="2"/>
  </r>
  <r>
    <n v="50456512"/>
    <s v="C"/>
    <n v="35466297"/>
    <x v="2"/>
    <n v="4"/>
    <n v="14435"/>
    <d v="2018-08-13T00:00:00"/>
    <d v="2025-08-13T00:00:00"/>
    <n v="0"/>
    <n v="1"/>
    <n v="31"/>
    <n v="30"/>
    <n v="2"/>
    <n v="12185828"/>
    <n v="12890000"/>
    <n v="95699554"/>
    <n v="1450181"/>
    <n v="69613544"/>
    <n v="400339"/>
    <n v="0"/>
    <n v="0"/>
    <m/>
    <n v="0"/>
    <n v="0"/>
    <n v="0"/>
    <s v="1500000/1500000"/>
    <d v="2021-12-06T00:00:00"/>
    <d v="2021-03-29T00:00:00"/>
    <n v="1"/>
    <s v="O"/>
    <n v="1"/>
    <n v="30"/>
    <n v="0"/>
    <m/>
    <m/>
    <m/>
    <m/>
    <m/>
    <m/>
    <n v="1"/>
    <n v="1"/>
    <m/>
    <m/>
    <n v="19157032"/>
    <s v="CREDITOS DE CONSUMO"/>
    <n v="0"/>
    <n v="0"/>
    <m/>
    <m/>
    <n v="5"/>
    <m/>
    <m/>
    <m/>
    <m/>
    <n v="1"/>
    <n v="7"/>
    <n v="2"/>
  </r>
  <r>
    <n v="4017910"/>
    <s v="C"/>
    <n v="35466297"/>
    <x v="0"/>
    <n v="4"/>
    <n v="16442"/>
    <d v="2019-10-11T00:00:00"/>
    <d v="2023-10-11T00:00:00"/>
    <n v="19"/>
    <n v="1"/>
    <n v="16"/>
    <n v="30"/>
    <n v="2"/>
    <n v="17726461"/>
    <n v="19240000"/>
    <n v="7625000"/>
    <n v="222896"/>
    <n v="5543407"/>
    <n v="51566"/>
    <n v="0"/>
    <n v="0"/>
    <m/>
    <n v="0"/>
    <n v="0"/>
    <n v="0"/>
    <m/>
    <m/>
    <d v="2021-03-30T00:00:00"/>
    <n v="1"/>
    <s v="O"/>
    <n v="1"/>
    <n v="30"/>
    <n v="31561"/>
    <m/>
    <m/>
    <m/>
    <m/>
    <m/>
    <m/>
    <n v="1"/>
    <n v="1"/>
    <m/>
    <m/>
    <n v="1525497"/>
    <s v="CREDITOS DE CONSUMO"/>
    <n v="0"/>
    <n v="0"/>
    <n v="890480123"/>
    <s v="UNIVERSIDAD DE CARTAGENA"/>
    <n v="5"/>
    <m/>
    <m/>
    <m/>
    <m/>
    <n v="1"/>
    <n v="7"/>
    <n v="2"/>
  </r>
  <r>
    <n v="520710"/>
    <s v="C"/>
    <n v="36529540"/>
    <x v="0"/>
    <n v="4"/>
    <n v="14743"/>
    <d v="2018-10-11T00:00:00"/>
    <d v="2021-10-11T00:00:00"/>
    <n v="0"/>
    <n v="1"/>
    <n v="30"/>
    <n v="30"/>
    <n v="2"/>
    <n v="17726461"/>
    <n v="19240000"/>
    <n v="14300000"/>
    <n v="515019"/>
    <n v="2805069"/>
    <n v="0"/>
    <n v="0"/>
    <n v="0"/>
    <m/>
    <n v="0"/>
    <n v="0"/>
    <n v="0"/>
    <m/>
    <m/>
    <d v="2021-03-30T00:00:00"/>
    <n v="1"/>
    <s v="O"/>
    <n v="1"/>
    <n v="30"/>
    <n v="0"/>
    <m/>
    <m/>
    <m/>
    <m/>
    <m/>
    <m/>
    <n v="1"/>
    <n v="1"/>
    <m/>
    <m/>
    <n v="2284359"/>
    <s v="CREDITOS DE CONSUMO"/>
    <n v="0"/>
    <n v="0"/>
    <n v="890480123"/>
    <s v="UNIVERSIDAD DE CARTAGENA"/>
    <n v="5"/>
    <m/>
    <m/>
    <m/>
    <m/>
    <n v="1"/>
    <n v="7"/>
    <n v="2"/>
  </r>
  <r>
    <n v="9179677"/>
    <s v="C"/>
    <n v="36529540"/>
    <x v="0"/>
    <n v="4"/>
    <n v="18202"/>
    <d v="2021-02-19T00:00:00"/>
    <d v="2026-02-28T00:00:00"/>
    <n v="0"/>
    <n v="1"/>
    <n v="0"/>
    <n v="30"/>
    <n v="2"/>
    <n v="16011168"/>
    <n v="17240000"/>
    <n v="50000000"/>
    <n v="1216200"/>
    <n v="49450940"/>
    <n v="0"/>
    <n v="0"/>
    <n v="0"/>
    <m/>
    <n v="0"/>
    <n v="0"/>
    <n v="0"/>
    <m/>
    <m/>
    <d v="2021-03-30T00:00:00"/>
    <n v="1"/>
    <s v="O"/>
    <n v="1"/>
    <n v="30"/>
    <n v="0"/>
    <m/>
    <m/>
    <m/>
    <m/>
    <m/>
    <m/>
    <n v="1"/>
    <n v="1"/>
    <m/>
    <m/>
    <n v="40271263"/>
    <s v="CREDITOS DE CONSUMO"/>
    <n v="0"/>
    <n v="0"/>
    <n v="890480123"/>
    <s v="UNIVERSIDAD DE CARTAGENA"/>
    <n v="5"/>
    <m/>
    <m/>
    <m/>
    <m/>
    <n v="1"/>
    <n v="7"/>
    <n v="2"/>
  </r>
  <r>
    <n v="4397185"/>
    <s v="C"/>
    <n v="37549247"/>
    <x v="0"/>
    <n v="4"/>
    <n v="16488"/>
    <d v="2020-10-29T00:00:00"/>
    <d v="2026-12-30T00:00:00"/>
    <n v="0"/>
    <n v="1"/>
    <n v="5"/>
    <n v="30"/>
    <n v="2"/>
    <n v="17726461"/>
    <n v="19240000"/>
    <n v="6543298"/>
    <n v="145977"/>
    <n v="6288820"/>
    <n v="0"/>
    <n v="0"/>
    <n v="0"/>
    <m/>
    <n v="0"/>
    <n v="0"/>
    <n v="0"/>
    <m/>
    <m/>
    <d v="2021-03-30T00:00:00"/>
    <n v="9"/>
    <s v="O"/>
    <n v="1"/>
    <n v="30"/>
    <n v="0"/>
    <m/>
    <m/>
    <m/>
    <m/>
    <m/>
    <m/>
    <n v="1"/>
    <n v="1"/>
    <m/>
    <m/>
    <n v="1891635"/>
    <s v="CREDITOS DE CONSUMO"/>
    <n v="0"/>
    <n v="0"/>
    <n v="890480123"/>
    <s v="UNIVERSIDAD DE CARTAGENA"/>
    <n v="5"/>
    <m/>
    <m/>
    <m/>
    <m/>
    <n v="1"/>
    <n v="7"/>
    <n v="1"/>
  </r>
  <r>
    <n v="0"/>
    <s v="C"/>
    <n v="39011279"/>
    <x v="0"/>
    <n v="4"/>
    <n v="16982"/>
    <d v="2020-02-12T00:00:00"/>
    <d v="2027-02-12T00:00:00"/>
    <n v="18"/>
    <n v="1"/>
    <n v="12"/>
    <n v="30"/>
    <n v="2"/>
    <n v="17726461"/>
    <n v="19240000"/>
    <n v="7300000"/>
    <n v="152262"/>
    <n v="6676997"/>
    <n v="59112"/>
    <n v="0"/>
    <n v="0"/>
    <m/>
    <n v="0"/>
    <n v="0"/>
    <n v="0"/>
    <m/>
    <m/>
    <d v="2021-03-30T00:00:00"/>
    <n v="1"/>
    <s v="O"/>
    <n v="1"/>
    <n v="30"/>
    <n v="8604"/>
    <m/>
    <m/>
    <m/>
    <m/>
    <m/>
    <m/>
    <n v="1"/>
    <n v="1"/>
    <m/>
    <m/>
    <n v="8138296"/>
    <s v="CREDITOS DE CONSUMO"/>
    <n v="0"/>
    <n v="0"/>
    <n v="890480123"/>
    <s v="UNIVERSIDAD DE CARTAGENA"/>
    <n v="5"/>
    <m/>
    <m/>
    <m/>
    <m/>
    <n v="1"/>
    <n v="7"/>
    <n v="2"/>
  </r>
  <r>
    <n v="0"/>
    <s v="C"/>
    <n v="39011279"/>
    <x v="0"/>
    <n v="4"/>
    <n v="16983"/>
    <d v="2020-02-12T00:00:00"/>
    <d v="2022-02-12T00:00:00"/>
    <n v="18"/>
    <n v="1"/>
    <n v="12"/>
    <n v="30"/>
    <n v="2"/>
    <n v="15881442"/>
    <n v="17090000"/>
    <n v="4000000"/>
    <n v="195626"/>
    <n v="2017900"/>
    <n v="15804"/>
    <n v="0"/>
    <n v="0"/>
    <m/>
    <n v="0"/>
    <n v="0"/>
    <n v="0"/>
    <m/>
    <m/>
    <d v="2021-03-30T00:00:00"/>
    <n v="1"/>
    <s v="O"/>
    <n v="1"/>
    <n v="30"/>
    <n v="27526"/>
    <m/>
    <m/>
    <m/>
    <m/>
    <m/>
    <m/>
    <n v="1"/>
    <n v="1"/>
    <m/>
    <m/>
    <n v="2459529"/>
    <s v="CREDITOS DE CONSUMO"/>
    <n v="0"/>
    <n v="0"/>
    <n v="890480123"/>
    <s v="UNIVERSIDAD DE CARTAGENA"/>
    <n v="5"/>
    <m/>
    <m/>
    <m/>
    <m/>
    <n v="1"/>
    <n v="7"/>
    <n v="2"/>
  </r>
  <r>
    <n v="0"/>
    <s v="C"/>
    <n v="39091140"/>
    <x v="3"/>
    <n v="4"/>
    <n v="13663"/>
    <d v="2018-02-14T00:00:00"/>
    <d v="2025-02-14T00:00:00"/>
    <n v="0"/>
    <n v="1"/>
    <n v="38"/>
    <n v="30"/>
    <n v="2"/>
    <n v="13121400"/>
    <n v="13940000"/>
    <n v="47017800"/>
    <n v="858452"/>
    <n v="30523016"/>
    <n v="0"/>
    <n v="0"/>
    <n v="47017800"/>
    <s v="                              "/>
    <n v="0"/>
    <n v="0"/>
    <n v="0"/>
    <m/>
    <m/>
    <d v="2021-03-30T00:00:00"/>
    <n v="3"/>
    <s v="O"/>
    <n v="1"/>
    <n v="30"/>
    <n v="0"/>
    <m/>
    <m/>
    <m/>
    <m/>
    <m/>
    <m/>
    <n v="1"/>
    <n v="1"/>
    <m/>
    <m/>
    <n v="47444739"/>
    <s v="CREDITOS DE CONSUMO"/>
    <n v="0"/>
    <n v="0"/>
    <n v="890480123"/>
    <s v="UNIVERSIDAD DE CARTAGENA"/>
    <n v="5"/>
    <m/>
    <m/>
    <m/>
    <m/>
    <n v="1"/>
    <n v="7"/>
    <n v="2"/>
  </r>
  <r>
    <n v="0"/>
    <s v="C"/>
    <n v="40794531"/>
    <x v="0"/>
    <n v="4"/>
    <n v="15919"/>
    <d v="2020-10-29T00:00:00"/>
    <d v="2026-09-03T00:00:00"/>
    <n v="0"/>
    <n v="1"/>
    <n v="5"/>
    <n v="30"/>
    <n v="2"/>
    <n v="17726461"/>
    <n v="19240000"/>
    <n v="12670470"/>
    <n v="291661"/>
    <n v="12111559"/>
    <n v="0"/>
    <n v="0"/>
    <n v="0"/>
    <m/>
    <n v="0"/>
    <n v="0"/>
    <n v="0"/>
    <m/>
    <m/>
    <d v="2021-03-30T00:00:00"/>
    <n v="1"/>
    <s v="O"/>
    <n v="1"/>
    <n v="30"/>
    <n v="0"/>
    <m/>
    <m/>
    <m/>
    <m/>
    <m/>
    <m/>
    <n v="1"/>
    <n v="1"/>
    <m/>
    <m/>
    <n v="17482526"/>
    <s v="CREDITOS DE CONSUMO"/>
    <n v="0"/>
    <n v="0"/>
    <n v="890480123"/>
    <s v="UNIVERSIDAD DE CARTAGENA"/>
    <n v="5"/>
    <m/>
    <m/>
    <m/>
    <m/>
    <n v="1"/>
    <n v="7"/>
    <n v="1"/>
  </r>
  <r>
    <n v="10785771"/>
    <s v="C"/>
    <n v="41692834"/>
    <x v="0"/>
    <n v="4"/>
    <n v="15181"/>
    <d v="2019-01-29T00:00:00"/>
    <d v="2026-01-29T00:00:00"/>
    <n v="0"/>
    <n v="1"/>
    <n v="26"/>
    <n v="30"/>
    <n v="2"/>
    <n v="12185828"/>
    <n v="12890000"/>
    <n v="27271104"/>
    <n v="484124"/>
    <n v="21141428"/>
    <n v="5688"/>
    <n v="0"/>
    <n v="0"/>
    <m/>
    <n v="0"/>
    <n v="0"/>
    <n v="0"/>
    <m/>
    <m/>
    <d v="2021-03-30T00:00:00"/>
    <n v="1"/>
    <s v="O"/>
    <n v="1"/>
    <n v="30"/>
    <n v="0"/>
    <m/>
    <m/>
    <m/>
    <m/>
    <m/>
    <m/>
    <n v="1"/>
    <n v="1"/>
    <m/>
    <m/>
    <n v="10355657"/>
    <s v="CREDITOS DE CONSUMO"/>
    <n v="0"/>
    <n v="0"/>
    <n v="890480123"/>
    <s v="UNIVERSIDAD DE CARTAGENA"/>
    <n v="5"/>
    <m/>
    <m/>
    <m/>
    <m/>
    <n v="1"/>
    <n v="7"/>
    <n v="2"/>
  </r>
  <r>
    <n v="10393296"/>
    <s v="C"/>
    <n v="41692834"/>
    <x v="0"/>
    <n v="4"/>
    <n v="15666"/>
    <d v="2019-05-03T00:00:00"/>
    <d v="2025-05-03T00:00:00"/>
    <n v="0"/>
    <n v="1"/>
    <n v="23"/>
    <n v="30"/>
    <n v="2"/>
    <n v="17726461"/>
    <n v="19240000"/>
    <n v="26000000"/>
    <n v="588989"/>
    <n v="20372128"/>
    <n v="0"/>
    <n v="0"/>
    <n v="0"/>
    <m/>
    <n v="0"/>
    <n v="0"/>
    <n v="0"/>
    <m/>
    <m/>
    <d v="2021-03-30T00:00:00"/>
    <n v="1"/>
    <s v="O"/>
    <n v="1"/>
    <n v="30"/>
    <n v="0"/>
    <m/>
    <m/>
    <m/>
    <m/>
    <m/>
    <m/>
    <n v="1"/>
    <n v="1"/>
    <m/>
    <m/>
    <n v="9978832"/>
    <s v="CREDITOS DE CONSUMO"/>
    <n v="0"/>
    <n v="0"/>
    <n v="890480123"/>
    <s v="UNIVERSIDAD DE CARTAGENA"/>
    <n v="5"/>
    <m/>
    <m/>
    <m/>
    <m/>
    <n v="1"/>
    <n v="7"/>
    <n v="2"/>
  </r>
  <r>
    <n v="8278628"/>
    <s v="C"/>
    <n v="41692834"/>
    <x v="0"/>
    <n v="4"/>
    <n v="16672"/>
    <d v="2019-12-10T00:00:00"/>
    <d v="2022-12-10T00:00:00"/>
    <n v="20"/>
    <n v="1"/>
    <n v="14"/>
    <n v="30"/>
    <n v="2"/>
    <n v="17726461"/>
    <n v="19240000"/>
    <n v="25000000"/>
    <n v="900383"/>
    <n v="16227121"/>
    <n v="159100"/>
    <n v="0"/>
    <n v="0"/>
    <m/>
    <n v="0"/>
    <n v="0"/>
    <n v="0"/>
    <m/>
    <m/>
    <d v="2021-03-30T00:00:00"/>
    <n v="1"/>
    <s v="O"/>
    <n v="1"/>
    <n v="30"/>
    <n v="72236"/>
    <m/>
    <m/>
    <m/>
    <m/>
    <m/>
    <m/>
    <n v="1"/>
    <n v="1"/>
    <m/>
    <m/>
    <n v="7948493"/>
    <s v="CREDITOS DE CONSUMO"/>
    <n v="0"/>
    <n v="0"/>
    <n v="890480123"/>
    <s v="UNIVERSIDAD DE CARTAGENA"/>
    <n v="5"/>
    <m/>
    <m/>
    <m/>
    <m/>
    <n v="1"/>
    <n v="7"/>
    <n v="2"/>
  </r>
  <r>
    <n v="25340425"/>
    <s v="C"/>
    <n v="41692834"/>
    <x v="1"/>
    <n v="4"/>
    <n v="8262"/>
    <d v="2014-04-10T00:00:00"/>
    <d v="2024-04-10T00:00:00"/>
    <n v="0"/>
    <n v="1"/>
    <n v="84"/>
    <n v="30"/>
    <n v="2"/>
    <n v="11061594"/>
    <n v="11640000"/>
    <n v="120000000"/>
    <n v="1657187"/>
    <n v="49670325"/>
    <n v="0"/>
    <n v="0"/>
    <n v="120000000"/>
    <s v="                              "/>
    <n v="0"/>
    <n v="0"/>
    <n v="0"/>
    <m/>
    <m/>
    <d v="2021-03-30T00:00:00"/>
    <n v="2"/>
    <s v="O"/>
    <n v="1"/>
    <n v="30"/>
    <n v="0"/>
    <m/>
    <m/>
    <m/>
    <m/>
    <m/>
    <m/>
    <n v="1"/>
    <n v="1"/>
    <m/>
    <m/>
    <n v="24329900"/>
    <s v="CREDITO DE VIVIENDA"/>
    <n v="0"/>
    <n v="0"/>
    <n v="890480123"/>
    <s v="UNIVERSIDAD DE CARTAGENA"/>
    <n v="5"/>
    <m/>
    <m/>
    <m/>
    <m/>
    <n v="1"/>
    <n v="7"/>
    <n v="2"/>
  </r>
  <r>
    <n v="3545017"/>
    <s v="C"/>
    <n v="41952854"/>
    <x v="0"/>
    <n v="4"/>
    <n v="14765"/>
    <d v="2018-10-17T00:00:00"/>
    <d v="2023-10-17T00:00:00"/>
    <n v="0"/>
    <n v="1"/>
    <n v="30"/>
    <n v="30"/>
    <n v="2"/>
    <n v="12185828"/>
    <n v="12890000"/>
    <n v="17893968"/>
    <n v="399724"/>
    <n v="10148094"/>
    <n v="0"/>
    <n v="0"/>
    <n v="0"/>
    <m/>
    <n v="0"/>
    <n v="0"/>
    <n v="0"/>
    <m/>
    <m/>
    <d v="2021-03-30T00:00:00"/>
    <n v="1"/>
    <s v="O"/>
    <n v="1"/>
    <n v="30"/>
    <n v="0"/>
    <m/>
    <m/>
    <m/>
    <m/>
    <m/>
    <m/>
    <n v="1"/>
    <n v="1"/>
    <m/>
    <m/>
    <n v="6603077"/>
    <s v="CREDITOS DE CONSUMO"/>
    <n v="0"/>
    <n v="0"/>
    <n v="890480123"/>
    <s v="UNIVERSIDAD DE CARTAGENA"/>
    <n v="5"/>
    <m/>
    <m/>
    <m/>
    <m/>
    <n v="1"/>
    <n v="7"/>
    <n v="2"/>
  </r>
  <r>
    <n v="5478134"/>
    <s v="C"/>
    <n v="41952854"/>
    <x v="0"/>
    <n v="4"/>
    <n v="18156"/>
    <d v="2021-02-05T00:00:00"/>
    <d v="2026-02-28T00:00:00"/>
    <n v="0"/>
    <n v="1"/>
    <n v="2"/>
    <n v="30"/>
    <n v="2"/>
    <n v="9568969"/>
    <n v="10000000"/>
    <n v="16238318"/>
    <n v="341582"/>
    <n v="15681904"/>
    <n v="0"/>
    <n v="0"/>
    <n v="0"/>
    <m/>
    <n v="0"/>
    <n v="0"/>
    <n v="0"/>
    <m/>
    <m/>
    <d v="2021-03-30T00:00:00"/>
    <n v="1"/>
    <s v="O"/>
    <n v="1"/>
    <n v="30"/>
    <n v="0"/>
    <m/>
    <m/>
    <m/>
    <m/>
    <m/>
    <m/>
    <n v="1"/>
    <n v="1"/>
    <m/>
    <m/>
    <n v="10203770"/>
    <s v="CREDITOS DE CONSUMO"/>
    <n v="0"/>
    <n v="0"/>
    <n v="890480123"/>
    <s v="UNIVERSIDAD DE CARTAGENA"/>
    <n v="5"/>
    <m/>
    <m/>
    <m/>
    <m/>
    <n v="1"/>
    <n v="7"/>
    <n v="2"/>
  </r>
  <r>
    <n v="2498211"/>
    <s v="C"/>
    <n v="43018568"/>
    <x v="0"/>
    <n v="4"/>
    <n v="16455"/>
    <d v="2019-10-15T00:00:00"/>
    <d v="2022-10-30T00:00:00"/>
    <n v="0"/>
    <n v="1"/>
    <n v="17"/>
    <n v="30"/>
    <n v="2"/>
    <n v="12185828"/>
    <n v="12890000"/>
    <n v="8000000"/>
    <n v="266425"/>
    <n v="4580107"/>
    <n v="0"/>
    <n v="0"/>
    <n v="0"/>
    <m/>
    <n v="0"/>
    <n v="0"/>
    <n v="0"/>
    <m/>
    <m/>
    <d v="2021-03-30T00:00:00"/>
    <n v="1"/>
    <s v="O"/>
    <n v="1"/>
    <n v="30"/>
    <n v="0"/>
    <m/>
    <m/>
    <m/>
    <m/>
    <m/>
    <m/>
    <n v="1"/>
    <n v="1"/>
    <m/>
    <m/>
    <n v="2081896"/>
    <s v="CREDITOS DE CONSUMO"/>
    <n v="0"/>
    <n v="0"/>
    <n v="890480123"/>
    <s v="UNIVERSIDAD DE CARTAGENA"/>
    <n v="5"/>
    <m/>
    <m/>
    <m/>
    <m/>
    <n v="1"/>
    <n v="7"/>
    <n v="2"/>
  </r>
  <r>
    <n v="26545112"/>
    <s v="C"/>
    <n v="43018568"/>
    <x v="0"/>
    <n v="4"/>
    <n v="17825"/>
    <d v="2020-11-23T00:00:00"/>
    <d v="2027-11-30T00:00:00"/>
    <n v="0"/>
    <n v="1"/>
    <n v="4"/>
    <n v="30"/>
    <n v="2"/>
    <n v="16011168"/>
    <n v="17240000"/>
    <n v="50000000"/>
    <n v="993421"/>
    <n v="48666613"/>
    <n v="0"/>
    <n v="0"/>
    <n v="0"/>
    <m/>
    <n v="0"/>
    <n v="0"/>
    <n v="0"/>
    <m/>
    <m/>
    <d v="2021-03-30T00:00:00"/>
    <n v="1"/>
    <s v="O"/>
    <n v="1"/>
    <n v="30"/>
    <n v="0"/>
    <m/>
    <m/>
    <m/>
    <m/>
    <m/>
    <m/>
    <n v="1"/>
    <n v="1"/>
    <m/>
    <m/>
    <n v="22121501"/>
    <s v="CREDITOS DE CONSUMO"/>
    <n v="0"/>
    <n v="0"/>
    <n v="890480123"/>
    <s v="UNIVERSIDAD DE CARTAGENA"/>
    <n v="5"/>
    <m/>
    <m/>
    <m/>
    <m/>
    <n v="1"/>
    <n v="7"/>
    <n v="2"/>
  </r>
  <r>
    <n v="437471"/>
    <s v="C"/>
    <n v="43064295"/>
    <x v="2"/>
    <n v="4"/>
    <n v="14845"/>
    <d v="2018-11-01T00:00:00"/>
    <d v="2021-11-01T00:00:00"/>
    <n v="0"/>
    <n v="1"/>
    <n v="32"/>
    <n v="30"/>
    <n v="2"/>
    <n v="12185828"/>
    <n v="12890000"/>
    <n v="5863932"/>
    <n v="195287"/>
    <n v="601682"/>
    <n v="0"/>
    <n v="0"/>
    <n v="0"/>
    <m/>
    <n v="0"/>
    <n v="0"/>
    <n v="0"/>
    <m/>
    <m/>
    <d v="2021-03-30T00:00:00"/>
    <n v="1"/>
    <s v="O"/>
    <n v="1"/>
    <n v="30"/>
    <n v="0"/>
    <m/>
    <m/>
    <m/>
    <m/>
    <m/>
    <m/>
    <n v="1"/>
    <n v="1"/>
    <m/>
    <m/>
    <n v="164211"/>
    <s v="CREDITOS DE CONSUMO"/>
    <n v="0"/>
    <n v="0"/>
    <m/>
    <m/>
    <n v="5"/>
    <m/>
    <m/>
    <m/>
    <m/>
    <n v="1"/>
    <n v="7"/>
    <n v="2"/>
  </r>
  <r>
    <n v="32852072"/>
    <s v="C"/>
    <n v="43064295"/>
    <x v="0"/>
    <n v="4"/>
    <n v="16832"/>
    <d v="2020-01-15T00:00:00"/>
    <d v="2025-01-15T00:00:00"/>
    <n v="15"/>
    <n v="1"/>
    <n v="13"/>
    <n v="30"/>
    <n v="2"/>
    <n v="9119963"/>
    <n v="9511000"/>
    <n v="56032793"/>
    <n v="1166414"/>
    <n v="45183541"/>
    <n v="171525"/>
    <n v="0"/>
    <n v="0"/>
    <m/>
    <n v="0"/>
    <n v="0"/>
    <n v="0"/>
    <m/>
    <m/>
    <d v="2021-03-30T00:00:00"/>
    <n v="1"/>
    <s v="O"/>
    <n v="1"/>
    <n v="30"/>
    <n v="46735"/>
    <m/>
    <m/>
    <m/>
    <m/>
    <m/>
    <m/>
    <n v="1"/>
    <n v="1"/>
    <m/>
    <m/>
    <n v="12331469"/>
    <s v="CREDITOS DE CONSUMO"/>
    <n v="0"/>
    <n v="0"/>
    <n v="890480123"/>
    <s v="UNIVERSIDAD DE CARTAGENA"/>
    <n v="5"/>
    <m/>
    <m/>
    <m/>
    <m/>
    <n v="1"/>
    <n v="7"/>
    <n v="2"/>
  </r>
  <r>
    <n v="987935"/>
    <s v="C"/>
    <n v="45422323"/>
    <x v="0"/>
    <n v="4"/>
    <n v="17886"/>
    <d v="2020-12-14T00:00:00"/>
    <d v="2021-12-30T00:00:00"/>
    <n v="0"/>
    <n v="1"/>
    <n v="3"/>
    <n v="30"/>
    <n v="2"/>
    <n v="16011168"/>
    <n v="17240000"/>
    <n v="30000000"/>
    <n v="2722084"/>
    <n v="22936325"/>
    <n v="0"/>
    <n v="0"/>
    <n v="0"/>
    <m/>
    <n v="0"/>
    <n v="0"/>
    <n v="0"/>
    <m/>
    <m/>
    <d v="2021-03-30T00:00:00"/>
    <n v="1"/>
    <s v="O"/>
    <n v="1"/>
    <n v="30"/>
    <n v="0"/>
    <m/>
    <m/>
    <m/>
    <m/>
    <m/>
    <m/>
    <n v="1"/>
    <n v="1"/>
    <m/>
    <m/>
    <n v="21948390"/>
    <s v="CREDITOS DE CONSUMO"/>
    <n v="0"/>
    <n v="0"/>
    <n v="890480123"/>
    <s v="UNIVERSIDAD DE CARTAGENA"/>
    <n v="5"/>
    <m/>
    <m/>
    <m/>
    <m/>
    <n v="1"/>
    <n v="7"/>
    <n v="2"/>
  </r>
  <r>
    <n v="6125395"/>
    <s v="C"/>
    <n v="45424168"/>
    <x v="0"/>
    <n v="4"/>
    <n v="18296"/>
    <d v="2021-03-29T00:00:00"/>
    <d v="2022-03-30T00:00:00"/>
    <n v="0"/>
    <n v="1"/>
    <n v="0"/>
    <n v="30"/>
    <n v="2"/>
    <n v="10971158"/>
    <n v="11540000"/>
    <n v="25000000"/>
    <n v="2209205"/>
    <n v="25000000"/>
    <n v="0"/>
    <n v="0"/>
    <n v="0"/>
    <m/>
    <n v="0"/>
    <n v="0"/>
    <n v="0"/>
    <m/>
    <m/>
    <d v="2021-03-30T00:00:00"/>
    <n v="1"/>
    <s v="O"/>
    <n v="1"/>
    <n v="30"/>
    <n v="0"/>
    <m/>
    <m/>
    <m/>
    <m/>
    <m/>
    <m/>
    <n v="1"/>
    <n v="1"/>
    <m/>
    <m/>
    <n v="18874605"/>
    <s v="CREDITOS DE CONSUMO"/>
    <n v="0"/>
    <n v="0"/>
    <n v="890480123"/>
    <s v="UNIVERSIDAD DE CARTAGENA"/>
    <n v="5"/>
    <m/>
    <m/>
    <m/>
    <m/>
    <n v="1"/>
    <n v="7"/>
    <n v="2"/>
  </r>
  <r>
    <n v="0"/>
    <s v="C"/>
    <n v="45424469"/>
    <x v="0"/>
    <n v="4"/>
    <n v="15365"/>
    <d v="2019-03-07T00:00:00"/>
    <d v="2024-01-30T00:00:00"/>
    <n v="30"/>
    <n v="1"/>
    <n v="22"/>
    <n v="30"/>
    <n v="2"/>
    <n v="17726461"/>
    <n v="19240000"/>
    <n v="20996413"/>
    <n v="541477"/>
    <n v="14751973"/>
    <n v="217380"/>
    <n v="0"/>
    <n v="0"/>
    <m/>
    <n v="0"/>
    <n v="0"/>
    <n v="0"/>
    <m/>
    <m/>
    <d v="2021-03-30T00:00:00"/>
    <n v="1"/>
    <s v="O"/>
    <n v="1"/>
    <n v="30"/>
    <n v="360832"/>
    <m/>
    <m/>
    <m/>
    <m/>
    <m/>
    <m/>
    <n v="1"/>
    <n v="1"/>
    <m/>
    <m/>
    <n v="17891751"/>
    <s v="CREDITOS DE CONSUMO"/>
    <n v="0"/>
    <n v="0"/>
    <n v="890480123"/>
    <s v="UNIVERSIDAD DE CARTAGENA"/>
    <n v="5"/>
    <m/>
    <m/>
    <m/>
    <m/>
    <n v="1"/>
    <n v="7"/>
    <n v="2"/>
  </r>
  <r>
    <n v="0"/>
    <s v="C"/>
    <n v="45424469"/>
    <x v="0"/>
    <n v="4"/>
    <n v="17425"/>
    <d v="2020-07-31T00:00:00"/>
    <d v="2021-07-31T00:00:00"/>
    <n v="30"/>
    <n v="1"/>
    <n v="6"/>
    <n v="30"/>
    <n v="2"/>
    <n v="12185828"/>
    <n v="12890000"/>
    <n v="2280000"/>
    <n v="202773"/>
    <n v="1006407"/>
    <n v="9990"/>
    <n v="0"/>
    <n v="0"/>
    <m/>
    <n v="0"/>
    <n v="0"/>
    <n v="0"/>
    <m/>
    <m/>
    <d v="2021-03-30T00:00:00"/>
    <n v="1"/>
    <s v="O"/>
    <n v="1"/>
    <n v="30"/>
    <n v="215495"/>
    <m/>
    <m/>
    <m/>
    <m/>
    <m/>
    <m/>
    <n v="1"/>
    <n v="1"/>
    <m/>
    <m/>
    <n v="1220609"/>
    <s v="CREDITOS DE CONSUMO"/>
    <n v="0"/>
    <n v="0"/>
    <n v="890480123"/>
    <s v="UNIVERSIDAD DE CARTAGENA"/>
    <n v="5"/>
    <m/>
    <m/>
    <m/>
    <m/>
    <n v="1"/>
    <n v="7"/>
    <n v="2"/>
  </r>
  <r>
    <n v="51805486"/>
    <s v="C"/>
    <n v="45424485"/>
    <x v="0"/>
    <n v="4"/>
    <n v="17954"/>
    <d v="2020-12-30T00:00:00"/>
    <d v="2027-01-30T00:00:00"/>
    <n v="0"/>
    <n v="1"/>
    <n v="3"/>
    <n v="30"/>
    <n v="2"/>
    <n v="9568969"/>
    <n v="10000000"/>
    <n v="67866034"/>
    <n v="1229963"/>
    <n v="65781771"/>
    <n v="0"/>
    <n v="0"/>
    <n v="0"/>
    <m/>
    <n v="0"/>
    <n v="0"/>
    <n v="0"/>
    <m/>
    <m/>
    <d v="2021-03-30T00:00:00"/>
    <n v="1"/>
    <s v="O"/>
    <n v="1"/>
    <n v="30"/>
    <n v="0"/>
    <m/>
    <m/>
    <m/>
    <m/>
    <m/>
    <m/>
    <n v="1"/>
    <n v="1"/>
    <m/>
    <m/>
    <n v="13976285"/>
    <s v="CREDITOS DE CONSUMO"/>
    <n v="0"/>
    <n v="0"/>
    <n v="890480123"/>
    <s v="UNIVERSIDAD DE CARTAGENA"/>
    <n v="5"/>
    <m/>
    <m/>
    <m/>
    <m/>
    <n v="1"/>
    <n v="7"/>
    <n v="2"/>
  </r>
  <r>
    <n v="17448"/>
    <s v="C"/>
    <n v="45426336"/>
    <x v="2"/>
    <n v="4"/>
    <n v="550023704"/>
    <d v="2020-03-11T00:00:00"/>
    <d v="2024-01-30T00:00:00"/>
    <n v="0"/>
    <n v="1"/>
    <n v="0"/>
    <n v="30"/>
    <n v="2"/>
    <n v="22490513"/>
    <n v="24960000"/>
    <n v="58830"/>
    <n v="2262"/>
    <n v="56490"/>
    <n v="0"/>
    <n v="0"/>
    <n v="0"/>
    <m/>
    <n v="0"/>
    <n v="0"/>
    <n v="0"/>
    <m/>
    <m/>
    <d v="2021-03-31T00:00:00"/>
    <n v="1"/>
    <s v="O"/>
    <n v="1"/>
    <n v="30"/>
    <n v="0"/>
    <m/>
    <m/>
    <m/>
    <m/>
    <m/>
    <m/>
    <n v="1"/>
    <n v="1"/>
    <m/>
    <m/>
    <n v="39042"/>
    <s v="CREDITOS DE CONSUMO"/>
    <n v="0"/>
    <n v="0"/>
    <m/>
    <m/>
    <n v="5"/>
    <m/>
    <m/>
    <m/>
    <m/>
    <n v="2"/>
    <n v="7"/>
    <n v="2"/>
  </r>
  <r>
    <n v="17131"/>
    <s v="C"/>
    <n v="45426336"/>
    <x v="2"/>
    <n v="4"/>
    <n v="550023705"/>
    <d v="2020-03-11T00:00:00"/>
    <d v="2024-01-30T00:00:00"/>
    <n v="0"/>
    <n v="1"/>
    <n v="0"/>
    <n v="30"/>
    <n v="2"/>
    <n v="22490513"/>
    <n v="24960000"/>
    <n v="57758"/>
    <n v="2220"/>
    <n v="55462"/>
    <n v="0"/>
    <n v="0"/>
    <n v="0"/>
    <m/>
    <n v="0"/>
    <n v="0"/>
    <n v="0"/>
    <m/>
    <m/>
    <d v="2021-03-31T00:00:00"/>
    <n v="1"/>
    <s v="O"/>
    <n v="1"/>
    <n v="30"/>
    <n v="0"/>
    <m/>
    <m/>
    <m/>
    <m/>
    <m/>
    <m/>
    <n v="1"/>
    <n v="1"/>
    <m/>
    <m/>
    <n v="38331"/>
    <s v="CREDITOS DE CONSUMO"/>
    <n v="0"/>
    <n v="0"/>
    <m/>
    <m/>
    <n v="5"/>
    <m/>
    <m/>
    <m/>
    <m/>
    <n v="2"/>
    <n v="7"/>
    <n v="2"/>
  </r>
  <r>
    <n v="15727"/>
    <s v="C"/>
    <n v="45426336"/>
    <x v="2"/>
    <n v="4"/>
    <n v="550023706"/>
    <d v="2020-03-11T00:00:00"/>
    <d v="2024-01-30T00:00:00"/>
    <n v="0"/>
    <n v="1"/>
    <n v="0"/>
    <n v="30"/>
    <n v="2"/>
    <n v="22490513"/>
    <n v="24960000"/>
    <n v="53028"/>
    <n v="2039"/>
    <n v="50918"/>
    <n v="0"/>
    <n v="0"/>
    <n v="0"/>
    <m/>
    <n v="0"/>
    <n v="0"/>
    <n v="0"/>
    <m/>
    <m/>
    <d v="2021-03-31T00:00:00"/>
    <n v="1"/>
    <s v="O"/>
    <n v="1"/>
    <n v="30"/>
    <n v="0"/>
    <m/>
    <m/>
    <m/>
    <m/>
    <m/>
    <m/>
    <n v="1"/>
    <n v="1"/>
    <m/>
    <m/>
    <n v="35191"/>
    <s v="CREDITOS DE CONSUMO"/>
    <n v="0"/>
    <n v="0"/>
    <m/>
    <m/>
    <n v="5"/>
    <m/>
    <m/>
    <m/>
    <m/>
    <n v="2"/>
    <n v="7"/>
    <n v="2"/>
  </r>
  <r>
    <n v="6479"/>
    <s v="C"/>
    <n v="45426336"/>
    <x v="2"/>
    <n v="4"/>
    <n v="550023707"/>
    <d v="2020-03-11T00:00:00"/>
    <d v="2024-01-30T00:00:00"/>
    <n v="0"/>
    <n v="1"/>
    <n v="0"/>
    <n v="30"/>
    <n v="2"/>
    <n v="22490513"/>
    <n v="24960000"/>
    <n v="21845"/>
    <n v="840"/>
    <n v="20975"/>
    <n v="0"/>
    <n v="0"/>
    <n v="0"/>
    <m/>
    <n v="0"/>
    <n v="0"/>
    <n v="0"/>
    <m/>
    <m/>
    <d v="2021-03-31T00:00:00"/>
    <n v="1"/>
    <s v="O"/>
    <n v="1"/>
    <n v="30"/>
    <n v="0"/>
    <m/>
    <m/>
    <m/>
    <m/>
    <m/>
    <m/>
    <n v="1"/>
    <n v="1"/>
    <m/>
    <m/>
    <n v="14496"/>
    <s v="CREDITOS DE CONSUMO"/>
    <n v="0"/>
    <n v="0"/>
    <m/>
    <m/>
    <n v="5"/>
    <m/>
    <m/>
    <m/>
    <m/>
    <n v="2"/>
    <n v="7"/>
    <n v="2"/>
  </r>
  <r>
    <n v="30905"/>
    <s v="C"/>
    <n v="45426336"/>
    <x v="2"/>
    <n v="4"/>
    <n v="550023754"/>
    <d v="2020-03-19T00:00:00"/>
    <d v="2024-01-30T00:00:00"/>
    <n v="0"/>
    <n v="1"/>
    <n v="0"/>
    <n v="30"/>
    <n v="2"/>
    <n v="22490513"/>
    <n v="24960000"/>
    <n v="104202"/>
    <n v="4006"/>
    <n v="100057"/>
    <n v="0"/>
    <n v="0"/>
    <n v="0"/>
    <m/>
    <n v="0"/>
    <n v="0"/>
    <n v="0"/>
    <m/>
    <m/>
    <d v="2021-03-31T00:00:00"/>
    <n v="1"/>
    <s v="O"/>
    <n v="1"/>
    <n v="30"/>
    <n v="0"/>
    <m/>
    <m/>
    <m/>
    <m/>
    <m/>
    <m/>
    <n v="1"/>
    <n v="1"/>
    <m/>
    <m/>
    <n v="69152"/>
    <s v="CREDITOS DE CONSUMO"/>
    <n v="0"/>
    <n v="0"/>
    <m/>
    <m/>
    <n v="5"/>
    <m/>
    <m/>
    <m/>
    <m/>
    <n v="2"/>
    <n v="7"/>
    <n v="2"/>
  </r>
  <r>
    <n v="39689"/>
    <s v="C"/>
    <n v="45426336"/>
    <x v="2"/>
    <n v="4"/>
    <n v="550023772"/>
    <d v="2020-03-24T00:00:00"/>
    <d v="2024-01-30T00:00:00"/>
    <n v="0"/>
    <n v="1"/>
    <n v="0"/>
    <n v="30"/>
    <n v="2"/>
    <n v="22490513"/>
    <n v="24960000"/>
    <n v="133819"/>
    <n v="5145"/>
    <n v="128496"/>
    <n v="0"/>
    <n v="0"/>
    <n v="0"/>
    <m/>
    <n v="0"/>
    <n v="0"/>
    <n v="0"/>
    <m/>
    <m/>
    <d v="2021-03-31T00:00:00"/>
    <n v="1"/>
    <s v="O"/>
    <n v="1"/>
    <n v="30"/>
    <n v="0"/>
    <m/>
    <m/>
    <m/>
    <m/>
    <m/>
    <m/>
    <n v="1"/>
    <n v="1"/>
    <m/>
    <m/>
    <n v="88807"/>
    <s v="CREDITOS DE CONSUMO"/>
    <n v="0"/>
    <n v="0"/>
    <m/>
    <m/>
    <n v="5"/>
    <m/>
    <m/>
    <m/>
    <m/>
    <n v="2"/>
    <n v="7"/>
    <n v="2"/>
  </r>
  <r>
    <n v="15620"/>
    <s v="C"/>
    <n v="45426336"/>
    <x v="2"/>
    <n v="4"/>
    <n v="550023775"/>
    <d v="2020-03-25T00:00:00"/>
    <d v="2024-01-30T00:00:00"/>
    <n v="0"/>
    <n v="1"/>
    <n v="0"/>
    <n v="30"/>
    <n v="2"/>
    <n v="22490513"/>
    <n v="24960000"/>
    <n v="52666"/>
    <n v="2025"/>
    <n v="50571"/>
    <n v="0"/>
    <n v="0"/>
    <n v="0"/>
    <m/>
    <n v="0"/>
    <n v="0"/>
    <n v="0"/>
    <m/>
    <m/>
    <d v="2021-03-31T00:00:00"/>
    <n v="1"/>
    <s v="O"/>
    <n v="1"/>
    <n v="30"/>
    <n v="0"/>
    <m/>
    <m/>
    <m/>
    <m/>
    <m/>
    <m/>
    <n v="1"/>
    <n v="1"/>
    <m/>
    <m/>
    <n v="34951"/>
    <s v="CREDITOS DE CONSUMO"/>
    <n v="0"/>
    <n v="0"/>
    <m/>
    <m/>
    <n v="5"/>
    <m/>
    <m/>
    <m/>
    <m/>
    <n v="2"/>
    <n v="7"/>
    <n v="2"/>
  </r>
  <r>
    <n v="5192"/>
    <s v="C"/>
    <n v="45426336"/>
    <x v="2"/>
    <n v="4"/>
    <n v="550023776"/>
    <d v="2020-03-25T00:00:00"/>
    <d v="2024-01-30T00:00:00"/>
    <n v="0"/>
    <n v="1"/>
    <n v="0"/>
    <n v="30"/>
    <n v="2"/>
    <n v="22490513"/>
    <n v="24960000"/>
    <n v="17506"/>
    <n v="673"/>
    <n v="16810"/>
    <n v="0"/>
    <n v="0"/>
    <n v="0"/>
    <m/>
    <n v="0"/>
    <n v="0"/>
    <n v="0"/>
    <m/>
    <m/>
    <d v="2021-03-31T00:00:00"/>
    <n v="1"/>
    <s v="O"/>
    <n v="1"/>
    <n v="30"/>
    <n v="0"/>
    <m/>
    <m/>
    <m/>
    <m/>
    <m/>
    <m/>
    <n v="1"/>
    <n v="1"/>
    <m/>
    <m/>
    <n v="11618"/>
    <s v="CREDITOS DE CONSUMO"/>
    <n v="0"/>
    <n v="0"/>
    <m/>
    <m/>
    <n v="5"/>
    <m/>
    <m/>
    <m/>
    <m/>
    <n v="2"/>
    <n v="7"/>
    <n v="2"/>
  </r>
  <r>
    <n v="24288"/>
    <s v="C"/>
    <n v="45426336"/>
    <x v="2"/>
    <n v="4"/>
    <n v="550023891"/>
    <d v="2020-05-26T00:00:00"/>
    <d v="2024-01-30T00:00:00"/>
    <n v="0"/>
    <n v="1"/>
    <n v="0"/>
    <n v="30"/>
    <n v="2"/>
    <n v="22490513"/>
    <n v="24960000"/>
    <n v="81892"/>
    <n v="3148"/>
    <n v="78636"/>
    <n v="0"/>
    <n v="0"/>
    <n v="0"/>
    <m/>
    <n v="0"/>
    <n v="0"/>
    <n v="0"/>
    <m/>
    <m/>
    <d v="2021-03-31T00:00:00"/>
    <n v="1"/>
    <s v="O"/>
    <n v="1"/>
    <n v="30"/>
    <n v="0"/>
    <m/>
    <m/>
    <m/>
    <m/>
    <m/>
    <m/>
    <n v="1"/>
    <n v="1"/>
    <m/>
    <m/>
    <n v="54348"/>
    <s v="CREDITOS DE CONSUMO"/>
    <n v="0"/>
    <n v="0"/>
    <m/>
    <m/>
    <n v="5"/>
    <m/>
    <m/>
    <m/>
    <m/>
    <n v="2"/>
    <n v="7"/>
    <n v="2"/>
  </r>
  <r>
    <n v="47281"/>
    <s v="C"/>
    <n v="45426336"/>
    <x v="2"/>
    <n v="4"/>
    <n v="550023915"/>
    <d v="2020-06-06T00:00:00"/>
    <d v="2024-01-30T00:00:00"/>
    <n v="0"/>
    <n v="1"/>
    <n v="0"/>
    <n v="30"/>
    <n v="2"/>
    <n v="22490513"/>
    <n v="24960000"/>
    <n v="159416"/>
    <n v="6129"/>
    <n v="153075"/>
    <n v="0"/>
    <n v="0"/>
    <n v="0"/>
    <m/>
    <n v="0"/>
    <n v="0"/>
    <n v="0"/>
    <m/>
    <m/>
    <d v="2021-03-31T00:00:00"/>
    <n v="1"/>
    <s v="O"/>
    <n v="1"/>
    <n v="30"/>
    <n v="0"/>
    <m/>
    <m/>
    <m/>
    <m/>
    <m/>
    <m/>
    <n v="1"/>
    <n v="1"/>
    <m/>
    <m/>
    <n v="105794"/>
    <s v="CREDITOS DE CONSUMO"/>
    <n v="0"/>
    <n v="0"/>
    <m/>
    <m/>
    <n v="5"/>
    <m/>
    <m/>
    <m/>
    <m/>
    <n v="2"/>
    <n v="7"/>
    <n v="2"/>
  </r>
  <r>
    <n v="47932"/>
    <s v="C"/>
    <n v="45426336"/>
    <x v="2"/>
    <n v="4"/>
    <n v="550023923"/>
    <d v="2020-06-08T00:00:00"/>
    <d v="2024-01-30T00:00:00"/>
    <n v="0"/>
    <n v="1"/>
    <n v="0"/>
    <n v="30"/>
    <n v="2"/>
    <n v="22490513"/>
    <n v="24960000"/>
    <n v="161613"/>
    <n v="6213"/>
    <n v="155185"/>
    <n v="0"/>
    <n v="0"/>
    <n v="0"/>
    <m/>
    <n v="0"/>
    <n v="0"/>
    <n v="0"/>
    <m/>
    <m/>
    <d v="2021-03-31T00:00:00"/>
    <n v="1"/>
    <s v="O"/>
    <n v="1"/>
    <n v="30"/>
    <n v="0"/>
    <m/>
    <m/>
    <m/>
    <m/>
    <m/>
    <m/>
    <n v="1"/>
    <n v="1"/>
    <m/>
    <m/>
    <n v="107253"/>
    <s v="CREDITOS DE CONSUMO"/>
    <n v="0"/>
    <n v="0"/>
    <m/>
    <m/>
    <n v="5"/>
    <m/>
    <m/>
    <m/>
    <m/>
    <n v="2"/>
    <n v="7"/>
    <n v="2"/>
  </r>
  <r>
    <n v="14519"/>
    <s v="C"/>
    <n v="45426336"/>
    <x v="2"/>
    <n v="4"/>
    <n v="550024202"/>
    <d v="2020-08-22T00:00:00"/>
    <d v="2024-01-30T00:00:00"/>
    <n v="0"/>
    <n v="1"/>
    <n v="0"/>
    <n v="30"/>
    <n v="2"/>
    <n v="22490513"/>
    <n v="24960000"/>
    <n v="48953"/>
    <n v="1882"/>
    <n v="47005"/>
    <n v="0"/>
    <n v="0"/>
    <n v="0"/>
    <m/>
    <n v="0"/>
    <n v="0"/>
    <n v="0"/>
    <m/>
    <m/>
    <d v="2021-03-31T00:00:00"/>
    <n v="1"/>
    <s v="O"/>
    <n v="1"/>
    <n v="30"/>
    <n v="0"/>
    <m/>
    <m/>
    <m/>
    <m/>
    <m/>
    <m/>
    <n v="1"/>
    <n v="1"/>
    <m/>
    <m/>
    <n v="32486"/>
    <s v="CREDITOS DE CONSUMO"/>
    <n v="0"/>
    <n v="0"/>
    <m/>
    <m/>
    <n v="5"/>
    <m/>
    <m/>
    <m/>
    <m/>
    <n v="2"/>
    <n v="7"/>
    <n v="2"/>
  </r>
  <r>
    <n v="9806"/>
    <s v="C"/>
    <n v="45426336"/>
    <x v="2"/>
    <n v="4"/>
    <n v="550024222"/>
    <d v="2020-08-29T00:00:00"/>
    <d v="2024-01-30T00:00:00"/>
    <n v="0"/>
    <n v="1"/>
    <n v="0"/>
    <n v="30"/>
    <n v="2"/>
    <n v="22490513"/>
    <n v="24960000"/>
    <n v="33063"/>
    <n v="1271"/>
    <n v="31748"/>
    <n v="0"/>
    <n v="0"/>
    <n v="0"/>
    <m/>
    <n v="0"/>
    <n v="0"/>
    <n v="0"/>
    <m/>
    <m/>
    <d v="2021-03-31T00:00:00"/>
    <n v="1"/>
    <s v="O"/>
    <n v="1"/>
    <n v="30"/>
    <n v="0"/>
    <m/>
    <m/>
    <m/>
    <m/>
    <m/>
    <m/>
    <n v="1"/>
    <n v="1"/>
    <m/>
    <m/>
    <n v="21942"/>
    <s v="CREDITOS DE CONSUMO"/>
    <n v="0"/>
    <n v="0"/>
    <m/>
    <m/>
    <n v="5"/>
    <m/>
    <m/>
    <m/>
    <m/>
    <n v="2"/>
    <n v="7"/>
    <n v="2"/>
  </r>
  <r>
    <n v="21445"/>
    <s v="C"/>
    <n v="45426336"/>
    <x v="2"/>
    <n v="4"/>
    <n v="550024570"/>
    <d v="2020-10-08T00:00:00"/>
    <d v="2024-01-30T00:00:00"/>
    <n v="0"/>
    <n v="1"/>
    <n v="0"/>
    <n v="30"/>
    <n v="2"/>
    <n v="22490513"/>
    <n v="24960000"/>
    <n v="72307"/>
    <n v="2780"/>
    <n v="69430"/>
    <n v="0"/>
    <n v="0"/>
    <n v="0"/>
    <m/>
    <n v="0"/>
    <n v="0"/>
    <n v="0"/>
    <m/>
    <m/>
    <d v="2021-03-31T00:00:00"/>
    <n v="1"/>
    <s v="O"/>
    <n v="1"/>
    <n v="30"/>
    <n v="0"/>
    <m/>
    <m/>
    <m/>
    <m/>
    <m/>
    <m/>
    <n v="1"/>
    <n v="1"/>
    <m/>
    <m/>
    <n v="47985"/>
    <s v="CREDITOS DE CONSUMO"/>
    <n v="0"/>
    <n v="0"/>
    <m/>
    <m/>
    <n v="5"/>
    <m/>
    <m/>
    <m/>
    <m/>
    <n v="2"/>
    <n v="7"/>
    <n v="2"/>
  </r>
  <r>
    <n v="16169"/>
    <s v="C"/>
    <n v="45426336"/>
    <x v="2"/>
    <n v="4"/>
    <n v="550024606"/>
    <d v="2020-10-15T00:00:00"/>
    <d v="2024-01-30T00:00:00"/>
    <n v="0"/>
    <n v="1"/>
    <n v="0"/>
    <n v="30"/>
    <n v="2"/>
    <n v="22490513"/>
    <n v="24960000"/>
    <n v="54516"/>
    <n v="2096"/>
    <n v="52348"/>
    <n v="0"/>
    <n v="0"/>
    <n v="0"/>
    <m/>
    <n v="0"/>
    <n v="0"/>
    <n v="0"/>
    <m/>
    <m/>
    <d v="2021-03-31T00:00:00"/>
    <n v="1"/>
    <s v="O"/>
    <n v="1"/>
    <n v="30"/>
    <n v="0"/>
    <m/>
    <m/>
    <m/>
    <m/>
    <m/>
    <m/>
    <n v="1"/>
    <n v="1"/>
    <m/>
    <m/>
    <n v="36179"/>
    <s v="CREDITOS DE CONSUMO"/>
    <n v="0"/>
    <n v="0"/>
    <m/>
    <m/>
    <n v="5"/>
    <m/>
    <m/>
    <m/>
    <m/>
    <n v="2"/>
    <n v="7"/>
    <n v="2"/>
  </r>
  <r>
    <n v="5082"/>
    <s v="C"/>
    <n v="45426336"/>
    <x v="2"/>
    <n v="4"/>
    <n v="550024643"/>
    <d v="2020-10-26T00:00:00"/>
    <d v="2024-01-30T00:00:00"/>
    <n v="0"/>
    <n v="1"/>
    <n v="0"/>
    <n v="30"/>
    <n v="2"/>
    <n v="22490513"/>
    <n v="24960000"/>
    <n v="17134"/>
    <n v="659"/>
    <n v="16452"/>
    <n v="0"/>
    <n v="0"/>
    <n v="0"/>
    <m/>
    <n v="0"/>
    <n v="0"/>
    <n v="0"/>
    <m/>
    <m/>
    <d v="2021-03-31T00:00:00"/>
    <n v="1"/>
    <s v="O"/>
    <n v="1"/>
    <n v="30"/>
    <n v="0"/>
    <m/>
    <m/>
    <m/>
    <m/>
    <m/>
    <m/>
    <n v="1"/>
    <n v="1"/>
    <m/>
    <m/>
    <n v="11370"/>
    <s v="CREDITOS DE CONSUMO"/>
    <n v="0"/>
    <n v="0"/>
    <m/>
    <m/>
    <n v="5"/>
    <m/>
    <m/>
    <m/>
    <m/>
    <n v="2"/>
    <n v="7"/>
    <n v="2"/>
  </r>
  <r>
    <n v="49624"/>
    <s v="C"/>
    <n v="45426336"/>
    <x v="2"/>
    <n v="4"/>
    <n v="550024658"/>
    <d v="2020-10-31T00:00:00"/>
    <d v="2024-01-30T00:00:00"/>
    <n v="0"/>
    <n v="1"/>
    <n v="0"/>
    <n v="30"/>
    <n v="2"/>
    <n v="22490513"/>
    <n v="24960000"/>
    <n v="167315"/>
    <n v="6432"/>
    <n v="160661"/>
    <n v="0"/>
    <n v="0"/>
    <n v="0"/>
    <m/>
    <n v="0"/>
    <n v="0"/>
    <n v="0"/>
    <m/>
    <m/>
    <d v="2021-03-31T00:00:00"/>
    <n v="1"/>
    <s v="O"/>
    <n v="1"/>
    <n v="30"/>
    <n v="0"/>
    <m/>
    <m/>
    <m/>
    <m/>
    <m/>
    <m/>
    <n v="1"/>
    <n v="1"/>
    <m/>
    <m/>
    <n v="111037"/>
    <s v="CREDITOS DE CONSUMO"/>
    <n v="0"/>
    <n v="0"/>
    <m/>
    <m/>
    <n v="5"/>
    <m/>
    <m/>
    <m/>
    <m/>
    <n v="2"/>
    <n v="7"/>
    <n v="2"/>
  </r>
  <r>
    <n v="24810"/>
    <s v="C"/>
    <n v="45426336"/>
    <x v="2"/>
    <n v="4"/>
    <n v="550024659"/>
    <d v="2020-10-31T00:00:00"/>
    <d v="2024-01-30T00:00:00"/>
    <n v="0"/>
    <n v="1"/>
    <n v="0"/>
    <n v="30"/>
    <n v="2"/>
    <n v="22490513"/>
    <n v="24960000"/>
    <n v="83650"/>
    <n v="3216"/>
    <n v="80323"/>
    <n v="0"/>
    <n v="0"/>
    <n v="0"/>
    <m/>
    <n v="0"/>
    <n v="0"/>
    <n v="0"/>
    <m/>
    <m/>
    <d v="2021-03-31T00:00:00"/>
    <n v="1"/>
    <s v="O"/>
    <n v="1"/>
    <n v="30"/>
    <n v="0"/>
    <m/>
    <m/>
    <m/>
    <m/>
    <m/>
    <m/>
    <n v="1"/>
    <n v="1"/>
    <m/>
    <m/>
    <n v="55513"/>
    <s v="CREDITOS DE CONSUMO"/>
    <n v="0"/>
    <n v="0"/>
    <m/>
    <m/>
    <n v="5"/>
    <m/>
    <m/>
    <m/>
    <m/>
    <n v="2"/>
    <n v="7"/>
    <n v="2"/>
  </r>
  <r>
    <n v="9221"/>
    <s v="C"/>
    <n v="45426336"/>
    <x v="2"/>
    <n v="4"/>
    <n v="550024795"/>
    <d v="2020-11-08T00:00:00"/>
    <d v="2024-01-30T00:00:00"/>
    <n v="0"/>
    <n v="1"/>
    <n v="0"/>
    <n v="30"/>
    <n v="2"/>
    <n v="22490513"/>
    <n v="24960000"/>
    <n v="31089"/>
    <n v="1195"/>
    <n v="29853"/>
    <n v="0"/>
    <n v="0"/>
    <n v="0"/>
    <m/>
    <n v="0"/>
    <n v="0"/>
    <n v="0"/>
    <m/>
    <m/>
    <d v="2021-03-31T00:00:00"/>
    <n v="1"/>
    <s v="O"/>
    <n v="1"/>
    <n v="30"/>
    <n v="0"/>
    <m/>
    <m/>
    <m/>
    <m/>
    <m/>
    <m/>
    <n v="1"/>
    <n v="1"/>
    <m/>
    <m/>
    <n v="20632"/>
    <s v="CREDITOS DE CONSUMO"/>
    <n v="0"/>
    <n v="0"/>
    <m/>
    <m/>
    <n v="5"/>
    <m/>
    <m/>
    <m/>
    <m/>
    <n v="2"/>
    <n v="7"/>
    <n v="2"/>
  </r>
  <r>
    <n v="37180"/>
    <s v="C"/>
    <n v="45426336"/>
    <x v="2"/>
    <n v="4"/>
    <n v="550024800"/>
    <d v="2020-11-10T00:00:00"/>
    <d v="2024-01-30T00:00:00"/>
    <n v="0"/>
    <n v="1"/>
    <n v="0"/>
    <n v="30"/>
    <n v="2"/>
    <n v="22490513"/>
    <n v="24960000"/>
    <n v="125359"/>
    <n v="4819"/>
    <n v="120373"/>
    <n v="0"/>
    <n v="0"/>
    <n v="0"/>
    <m/>
    <n v="0"/>
    <n v="0"/>
    <n v="0"/>
    <m/>
    <m/>
    <d v="2021-03-31T00:00:00"/>
    <n v="1"/>
    <s v="O"/>
    <n v="1"/>
    <n v="30"/>
    <n v="0"/>
    <m/>
    <m/>
    <m/>
    <m/>
    <m/>
    <m/>
    <n v="1"/>
    <n v="1"/>
    <m/>
    <m/>
    <n v="83193"/>
    <s v="CREDITOS DE CONSUMO"/>
    <n v="0"/>
    <n v="0"/>
    <m/>
    <m/>
    <n v="5"/>
    <m/>
    <m/>
    <m/>
    <m/>
    <n v="2"/>
    <n v="7"/>
    <n v="2"/>
  </r>
  <r>
    <n v="12484"/>
    <s v="C"/>
    <n v="45426336"/>
    <x v="2"/>
    <n v="4"/>
    <n v="550024806"/>
    <d v="2020-11-11T00:00:00"/>
    <d v="2024-01-30T00:00:00"/>
    <n v="0"/>
    <n v="1"/>
    <n v="0"/>
    <n v="30"/>
    <n v="2"/>
    <n v="22490513"/>
    <n v="24960000"/>
    <n v="42093"/>
    <n v="1618"/>
    <n v="40419"/>
    <n v="0"/>
    <n v="0"/>
    <n v="0"/>
    <m/>
    <n v="0"/>
    <n v="0"/>
    <n v="0"/>
    <m/>
    <m/>
    <d v="2021-03-31T00:00:00"/>
    <n v="1"/>
    <s v="O"/>
    <n v="1"/>
    <n v="30"/>
    <n v="0"/>
    <m/>
    <m/>
    <m/>
    <m/>
    <m/>
    <m/>
    <n v="1"/>
    <n v="1"/>
    <m/>
    <m/>
    <n v="27935"/>
    <s v="CREDITOS DE CONSUMO"/>
    <n v="0"/>
    <n v="0"/>
    <m/>
    <m/>
    <n v="5"/>
    <m/>
    <m/>
    <m/>
    <m/>
    <n v="2"/>
    <n v="7"/>
    <n v="2"/>
  </r>
  <r>
    <n v="11495"/>
    <s v="C"/>
    <n v="45426336"/>
    <x v="2"/>
    <n v="4"/>
    <n v="550024861"/>
    <d v="2020-11-22T00:00:00"/>
    <d v="2023-12-30T00:00:00"/>
    <n v="0"/>
    <n v="1"/>
    <n v="0"/>
    <n v="30"/>
    <n v="2"/>
    <n v="22490513"/>
    <n v="24960000"/>
    <n v="39600"/>
    <n v="1522"/>
    <n v="37217"/>
    <n v="0"/>
    <n v="0"/>
    <n v="0"/>
    <m/>
    <n v="0"/>
    <n v="0"/>
    <n v="0"/>
    <m/>
    <m/>
    <d v="2021-03-31T00:00:00"/>
    <n v="1"/>
    <s v="O"/>
    <n v="1"/>
    <n v="30"/>
    <n v="0"/>
    <m/>
    <m/>
    <m/>
    <m/>
    <m/>
    <m/>
    <n v="1"/>
    <n v="1"/>
    <m/>
    <m/>
    <n v="25722"/>
    <s v="CREDITOS DE CONSUMO"/>
    <n v="0"/>
    <n v="0"/>
    <m/>
    <m/>
    <n v="5"/>
    <m/>
    <m/>
    <m/>
    <m/>
    <n v="2"/>
    <n v="7"/>
    <n v="2"/>
  </r>
  <r>
    <n v="166682"/>
    <s v="C"/>
    <n v="45426336"/>
    <x v="2"/>
    <n v="4"/>
    <n v="550024868"/>
    <d v="2020-11-23T00:00:00"/>
    <d v="2023-12-30T00:00:00"/>
    <n v="0"/>
    <n v="1"/>
    <n v="0"/>
    <n v="30"/>
    <n v="2"/>
    <n v="22490513"/>
    <n v="24960000"/>
    <n v="600000"/>
    <n v="23066"/>
    <n v="539648"/>
    <n v="0"/>
    <n v="0"/>
    <n v="0"/>
    <m/>
    <n v="0"/>
    <n v="0"/>
    <n v="0"/>
    <m/>
    <m/>
    <d v="2021-03-31T00:00:00"/>
    <n v="1"/>
    <s v="O"/>
    <n v="1"/>
    <n v="30"/>
    <n v="0"/>
    <m/>
    <m/>
    <m/>
    <m/>
    <m/>
    <m/>
    <n v="1"/>
    <n v="1"/>
    <m/>
    <m/>
    <n v="372966"/>
    <s v="CREDITOS DE CONSUMO"/>
    <n v="0"/>
    <n v="0"/>
    <m/>
    <m/>
    <n v="5"/>
    <m/>
    <m/>
    <m/>
    <m/>
    <n v="2"/>
    <n v="7"/>
    <n v="2"/>
  </r>
  <r>
    <n v="36458"/>
    <s v="C"/>
    <n v="45426336"/>
    <x v="2"/>
    <n v="4"/>
    <n v="550024878"/>
    <d v="2020-11-26T00:00:00"/>
    <d v="2023-12-30T00:00:00"/>
    <n v="0"/>
    <n v="1"/>
    <n v="0"/>
    <n v="30"/>
    <n v="2"/>
    <n v="22490513"/>
    <n v="24960000"/>
    <n v="125600"/>
    <n v="4829"/>
    <n v="118035"/>
    <n v="0"/>
    <n v="0"/>
    <n v="0"/>
    <m/>
    <n v="0"/>
    <n v="0"/>
    <n v="0"/>
    <m/>
    <m/>
    <d v="2021-03-31T00:00:00"/>
    <n v="1"/>
    <s v="O"/>
    <n v="1"/>
    <n v="30"/>
    <n v="0"/>
    <m/>
    <m/>
    <m/>
    <m/>
    <m/>
    <m/>
    <n v="1"/>
    <n v="1"/>
    <m/>
    <m/>
    <n v="81577"/>
    <s v="CREDITOS DE CONSUMO"/>
    <n v="0"/>
    <n v="0"/>
    <m/>
    <m/>
    <n v="5"/>
    <m/>
    <m/>
    <m/>
    <m/>
    <n v="2"/>
    <n v="7"/>
    <n v="2"/>
  </r>
  <r>
    <n v="43540"/>
    <s v="C"/>
    <n v="45426336"/>
    <x v="2"/>
    <n v="4"/>
    <n v="550024995"/>
    <d v="2020-12-07T00:00:00"/>
    <d v="2023-12-30T00:00:00"/>
    <n v="0"/>
    <n v="1"/>
    <n v="0"/>
    <n v="30"/>
    <n v="2"/>
    <n v="22490513"/>
    <n v="24960000"/>
    <n v="150000"/>
    <n v="5767"/>
    <n v="140965"/>
    <n v="0"/>
    <n v="0"/>
    <n v="0"/>
    <m/>
    <n v="0"/>
    <n v="0"/>
    <n v="0"/>
    <m/>
    <m/>
    <d v="2021-03-31T00:00:00"/>
    <n v="1"/>
    <s v="O"/>
    <n v="1"/>
    <n v="30"/>
    <n v="0"/>
    <m/>
    <m/>
    <m/>
    <m/>
    <m/>
    <m/>
    <n v="1"/>
    <n v="1"/>
    <m/>
    <m/>
    <n v="97425"/>
    <s v="CREDITOS DE CONSUMO"/>
    <n v="0"/>
    <n v="0"/>
    <m/>
    <m/>
    <n v="5"/>
    <m/>
    <m/>
    <m/>
    <m/>
    <n v="2"/>
    <n v="7"/>
    <n v="2"/>
  </r>
  <r>
    <n v="100973"/>
    <s v="C"/>
    <n v="45426336"/>
    <x v="2"/>
    <n v="4"/>
    <n v="550024999"/>
    <d v="2020-12-07T00:00:00"/>
    <d v="2023-12-30T00:00:00"/>
    <n v="0"/>
    <n v="1"/>
    <n v="0"/>
    <n v="30"/>
    <n v="2"/>
    <n v="22490513"/>
    <n v="24960000"/>
    <n v="360000"/>
    <n v="13840"/>
    <n v="326908"/>
    <n v="0"/>
    <n v="0"/>
    <n v="0"/>
    <m/>
    <n v="0"/>
    <n v="0"/>
    <n v="0"/>
    <m/>
    <m/>
    <d v="2021-03-31T00:00:00"/>
    <n v="1"/>
    <s v="O"/>
    <n v="1"/>
    <n v="30"/>
    <n v="0"/>
    <m/>
    <m/>
    <m/>
    <m/>
    <m/>
    <m/>
    <n v="1"/>
    <n v="1"/>
    <m/>
    <m/>
    <n v="225935"/>
    <s v="CREDITOS DE CONSUMO"/>
    <n v="0"/>
    <n v="0"/>
    <m/>
    <m/>
    <n v="5"/>
    <m/>
    <m/>
    <m/>
    <m/>
    <n v="2"/>
    <n v="7"/>
    <n v="2"/>
  </r>
  <r>
    <n v="44488"/>
    <s v="C"/>
    <n v="45426336"/>
    <x v="2"/>
    <n v="4"/>
    <n v="550025031"/>
    <d v="2020-12-20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22467"/>
    <s v="C"/>
    <n v="45426336"/>
    <x v="2"/>
    <n v="4"/>
    <n v="550025046"/>
    <d v="2020-12-22T00:00:00"/>
    <d v="2024-01-30T00:00:00"/>
    <n v="0"/>
    <n v="1"/>
    <n v="0"/>
    <n v="30"/>
    <n v="2"/>
    <n v="22490513"/>
    <n v="24960000"/>
    <n v="75750"/>
    <n v="2912"/>
    <n v="72738"/>
    <n v="0"/>
    <n v="0"/>
    <n v="0"/>
    <m/>
    <n v="0"/>
    <n v="0"/>
    <n v="0"/>
    <m/>
    <m/>
    <d v="2021-03-31T00:00:00"/>
    <n v="1"/>
    <s v="O"/>
    <n v="1"/>
    <n v="30"/>
    <n v="0"/>
    <m/>
    <m/>
    <m/>
    <m/>
    <m/>
    <m/>
    <n v="1"/>
    <n v="1"/>
    <m/>
    <m/>
    <n v="50271"/>
    <s v="CREDITOS DE CONSUMO"/>
    <n v="0"/>
    <n v="0"/>
    <m/>
    <m/>
    <n v="5"/>
    <m/>
    <m/>
    <m/>
    <m/>
    <n v="2"/>
    <n v="7"/>
    <n v="2"/>
  </r>
  <r>
    <n v="10321"/>
    <s v="C"/>
    <n v="45426336"/>
    <x v="2"/>
    <n v="4"/>
    <n v="550025057"/>
    <d v="2020-12-24T00:00:00"/>
    <d v="2024-01-30T00:00:00"/>
    <n v="0"/>
    <n v="1"/>
    <n v="0"/>
    <n v="30"/>
    <n v="2"/>
    <n v="22490513"/>
    <n v="24960000"/>
    <n v="34800"/>
    <n v="1338"/>
    <n v="33415"/>
    <n v="0"/>
    <n v="0"/>
    <n v="0"/>
    <m/>
    <n v="0"/>
    <n v="0"/>
    <n v="0"/>
    <m/>
    <m/>
    <d v="2021-03-31T00:00:00"/>
    <n v="1"/>
    <s v="O"/>
    <n v="1"/>
    <n v="30"/>
    <n v="0"/>
    <m/>
    <m/>
    <m/>
    <m/>
    <m/>
    <m/>
    <n v="1"/>
    <n v="1"/>
    <m/>
    <m/>
    <n v="23094"/>
    <s v="CREDITOS DE CONSUMO"/>
    <n v="0"/>
    <n v="0"/>
    <m/>
    <m/>
    <n v="5"/>
    <m/>
    <m/>
    <m/>
    <m/>
    <n v="2"/>
    <n v="7"/>
    <n v="2"/>
  </r>
  <r>
    <n v="9579"/>
    <s v="C"/>
    <n v="45426336"/>
    <x v="2"/>
    <n v="4"/>
    <n v="550025058"/>
    <d v="2020-12-24T00:00:00"/>
    <d v="2024-01-30T00:00:00"/>
    <n v="0"/>
    <n v="1"/>
    <n v="0"/>
    <n v="30"/>
    <n v="2"/>
    <n v="22490513"/>
    <n v="24960000"/>
    <n v="32300"/>
    <n v="1242"/>
    <n v="31014"/>
    <n v="0"/>
    <n v="0"/>
    <n v="0"/>
    <m/>
    <n v="0"/>
    <n v="0"/>
    <n v="0"/>
    <m/>
    <m/>
    <d v="2021-03-31T00:00:00"/>
    <n v="1"/>
    <s v="O"/>
    <n v="1"/>
    <n v="30"/>
    <n v="0"/>
    <m/>
    <m/>
    <m/>
    <m/>
    <m/>
    <m/>
    <n v="1"/>
    <n v="1"/>
    <m/>
    <m/>
    <n v="21435"/>
    <s v="CREDITOS DE CONSUMO"/>
    <n v="0"/>
    <n v="0"/>
    <m/>
    <m/>
    <n v="5"/>
    <m/>
    <m/>
    <m/>
    <m/>
    <n v="2"/>
    <n v="7"/>
    <n v="2"/>
  </r>
  <r>
    <n v="44488"/>
    <s v="C"/>
    <n v="45426336"/>
    <x v="2"/>
    <n v="4"/>
    <n v="550025060"/>
    <d v="2020-12-25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14892"/>
    <s v="C"/>
    <n v="45426336"/>
    <x v="2"/>
    <n v="4"/>
    <n v="550025062"/>
    <d v="2020-12-26T00:00:00"/>
    <d v="2024-01-30T00:00:00"/>
    <n v="0"/>
    <n v="1"/>
    <n v="0"/>
    <n v="30"/>
    <n v="2"/>
    <n v="22490513"/>
    <n v="24960000"/>
    <n v="50210"/>
    <n v="1930"/>
    <n v="48214"/>
    <n v="0"/>
    <n v="0"/>
    <n v="0"/>
    <m/>
    <n v="0"/>
    <n v="0"/>
    <n v="0"/>
    <m/>
    <m/>
    <d v="2021-03-31T00:00:00"/>
    <n v="1"/>
    <s v="O"/>
    <n v="1"/>
    <n v="30"/>
    <n v="0"/>
    <m/>
    <m/>
    <m/>
    <m/>
    <m/>
    <m/>
    <n v="1"/>
    <n v="1"/>
    <m/>
    <m/>
    <n v="33322"/>
    <s v="CREDITOS DE CONSUMO"/>
    <n v="0"/>
    <n v="0"/>
    <m/>
    <m/>
    <n v="5"/>
    <m/>
    <m/>
    <m/>
    <m/>
    <n v="2"/>
    <n v="7"/>
    <n v="2"/>
  </r>
  <r>
    <n v="84975"/>
    <s v="C"/>
    <n v="45426336"/>
    <x v="2"/>
    <n v="4"/>
    <n v="550025063"/>
    <d v="2020-12-26T00:00:00"/>
    <d v="2024-01-30T00:00:00"/>
    <n v="0"/>
    <n v="1"/>
    <n v="0"/>
    <n v="30"/>
    <n v="2"/>
    <n v="22490513"/>
    <n v="24960000"/>
    <n v="286509"/>
    <n v="11015"/>
    <n v="275113"/>
    <n v="0"/>
    <n v="0"/>
    <n v="0"/>
    <m/>
    <n v="0"/>
    <n v="0"/>
    <n v="0"/>
    <m/>
    <m/>
    <d v="2021-03-31T00:00:00"/>
    <n v="1"/>
    <s v="O"/>
    <n v="1"/>
    <n v="30"/>
    <n v="0"/>
    <m/>
    <m/>
    <m/>
    <m/>
    <m/>
    <m/>
    <n v="1"/>
    <n v="1"/>
    <m/>
    <m/>
    <n v="190138"/>
    <s v="CREDITOS DE CONSUMO"/>
    <n v="0"/>
    <n v="0"/>
    <m/>
    <m/>
    <n v="5"/>
    <m/>
    <m/>
    <m/>
    <m/>
    <n v="2"/>
    <n v="7"/>
    <n v="2"/>
  </r>
  <r>
    <n v="59317"/>
    <s v="C"/>
    <n v="45426336"/>
    <x v="2"/>
    <n v="4"/>
    <n v="550025065"/>
    <d v="2020-12-28T00:00:00"/>
    <d v="2024-01-30T00:00:00"/>
    <n v="0"/>
    <n v="1"/>
    <n v="0"/>
    <n v="30"/>
    <n v="2"/>
    <n v="22490513"/>
    <n v="24960000"/>
    <n v="200000"/>
    <n v="7689"/>
    <n v="192045"/>
    <n v="0"/>
    <n v="0"/>
    <n v="0"/>
    <m/>
    <n v="0"/>
    <n v="0"/>
    <n v="0"/>
    <m/>
    <m/>
    <d v="2021-03-31T00:00:00"/>
    <n v="1"/>
    <s v="O"/>
    <n v="1"/>
    <n v="30"/>
    <n v="0"/>
    <m/>
    <m/>
    <m/>
    <m/>
    <m/>
    <m/>
    <n v="1"/>
    <n v="1"/>
    <m/>
    <m/>
    <n v="132728"/>
    <s v="CREDITOS DE CONSUMO"/>
    <n v="0"/>
    <n v="0"/>
    <m/>
    <m/>
    <n v="5"/>
    <m/>
    <m/>
    <m/>
    <m/>
    <n v="2"/>
    <n v="7"/>
    <n v="2"/>
  </r>
  <r>
    <n v="7371"/>
    <s v="C"/>
    <n v="45426336"/>
    <x v="2"/>
    <n v="4"/>
    <n v="550025071"/>
    <d v="2020-12-29T00:00:00"/>
    <d v="2024-01-30T00:00:00"/>
    <n v="0"/>
    <n v="1"/>
    <n v="0"/>
    <n v="30"/>
    <n v="2"/>
    <n v="22490513"/>
    <n v="24960000"/>
    <n v="24850"/>
    <n v="955"/>
    <n v="23863"/>
    <n v="0"/>
    <n v="0"/>
    <n v="0"/>
    <m/>
    <n v="0"/>
    <n v="0"/>
    <n v="0"/>
    <m/>
    <m/>
    <d v="2021-03-31T00:00:00"/>
    <n v="1"/>
    <s v="O"/>
    <n v="1"/>
    <n v="30"/>
    <n v="0"/>
    <m/>
    <m/>
    <m/>
    <m/>
    <m/>
    <m/>
    <n v="1"/>
    <n v="1"/>
    <m/>
    <m/>
    <n v="16492"/>
    <s v="CREDITOS DE CONSUMO"/>
    <n v="0"/>
    <n v="0"/>
    <m/>
    <m/>
    <n v="5"/>
    <m/>
    <m/>
    <m/>
    <m/>
    <n v="2"/>
    <n v="7"/>
    <n v="2"/>
  </r>
  <r>
    <n v="30789"/>
    <s v="C"/>
    <n v="45426336"/>
    <x v="2"/>
    <n v="4"/>
    <n v="550025187"/>
    <d v="2021-01-14T00:00:00"/>
    <d v="2024-01-30T00:00:00"/>
    <n v="0"/>
    <n v="1"/>
    <n v="0"/>
    <n v="30"/>
    <n v="2"/>
    <n v="22490513"/>
    <n v="24960000"/>
    <n v="103810"/>
    <n v="3991"/>
    <n v="99681"/>
    <n v="0"/>
    <n v="0"/>
    <n v="0"/>
    <m/>
    <n v="0"/>
    <n v="0"/>
    <n v="0"/>
    <m/>
    <m/>
    <d v="2021-03-31T00:00:00"/>
    <n v="1"/>
    <s v="O"/>
    <n v="1"/>
    <n v="30"/>
    <n v="0"/>
    <m/>
    <m/>
    <m/>
    <m/>
    <m/>
    <m/>
    <n v="1"/>
    <n v="1"/>
    <m/>
    <m/>
    <n v="68892"/>
    <s v="CREDITOS DE CONSUMO"/>
    <n v="0"/>
    <n v="0"/>
    <m/>
    <m/>
    <n v="5"/>
    <m/>
    <m/>
    <m/>
    <m/>
    <n v="2"/>
    <n v="7"/>
    <n v="2"/>
  </r>
  <r>
    <n v="5662"/>
    <s v="C"/>
    <n v="45426336"/>
    <x v="2"/>
    <n v="4"/>
    <n v="550025220"/>
    <d v="2021-01-24T00:00:00"/>
    <d v="2024-02-28T00:00:00"/>
    <n v="0"/>
    <n v="1"/>
    <n v="0"/>
    <n v="30"/>
    <n v="2"/>
    <n v="22490513"/>
    <n v="24960000"/>
    <n v="18700"/>
    <n v="719"/>
    <n v="18331"/>
    <n v="0"/>
    <n v="0"/>
    <n v="0"/>
    <m/>
    <n v="0"/>
    <n v="0"/>
    <n v="0"/>
    <m/>
    <m/>
    <d v="2021-03-31T00:00:00"/>
    <n v="1"/>
    <s v="O"/>
    <n v="1"/>
    <n v="30"/>
    <n v="0"/>
    <m/>
    <m/>
    <m/>
    <m/>
    <m/>
    <m/>
    <n v="1"/>
    <n v="1"/>
    <m/>
    <m/>
    <n v="12669"/>
    <s v="CREDITOS DE CONSUMO"/>
    <n v="0"/>
    <n v="0"/>
    <m/>
    <m/>
    <n v="5"/>
    <m/>
    <m/>
    <m/>
    <m/>
    <n v="2"/>
    <n v="7"/>
    <n v="2"/>
  </r>
  <r>
    <n v="30279"/>
    <s v="C"/>
    <n v="45426336"/>
    <x v="2"/>
    <n v="4"/>
    <n v="550025239"/>
    <d v="2021-01-28T00:00:00"/>
    <d v="2024-02-28T00:00:00"/>
    <n v="0"/>
    <n v="1"/>
    <n v="0"/>
    <n v="30"/>
    <n v="2"/>
    <n v="22490513"/>
    <n v="24960000"/>
    <n v="100000"/>
    <n v="3844"/>
    <n v="98030"/>
    <n v="0"/>
    <n v="0"/>
    <n v="0"/>
    <m/>
    <n v="0"/>
    <n v="0"/>
    <n v="0"/>
    <m/>
    <m/>
    <d v="2021-03-31T00:00:00"/>
    <n v="1"/>
    <s v="O"/>
    <n v="1"/>
    <n v="30"/>
    <n v="0"/>
    <m/>
    <m/>
    <m/>
    <m/>
    <m/>
    <m/>
    <n v="1"/>
    <n v="1"/>
    <m/>
    <m/>
    <n v="67751"/>
    <s v="CREDITOS DE CONSUMO"/>
    <n v="0"/>
    <n v="0"/>
    <m/>
    <m/>
    <n v="5"/>
    <m/>
    <m/>
    <m/>
    <m/>
    <n v="2"/>
    <n v="7"/>
    <n v="2"/>
  </r>
  <r>
    <n v="27672"/>
    <s v="C"/>
    <n v="45426336"/>
    <x v="2"/>
    <n v="4"/>
    <n v="550025407"/>
    <d v="2021-02-17T00:00:00"/>
    <d v="2024-03-28T00:00:00"/>
    <n v="0"/>
    <n v="1"/>
    <n v="0"/>
    <n v="30"/>
    <n v="2"/>
    <n v="22490513"/>
    <n v="24960000"/>
    <n v="89590"/>
    <n v="3444"/>
    <n v="89590"/>
    <n v="112"/>
    <n v="0"/>
    <n v="0"/>
    <m/>
    <n v="0"/>
    <n v="0"/>
    <n v="0"/>
    <m/>
    <m/>
    <d v="2021-03-31T00:00:00"/>
    <n v="1"/>
    <s v="O"/>
    <n v="1"/>
    <n v="30"/>
    <n v="0"/>
    <m/>
    <m/>
    <m/>
    <m/>
    <m/>
    <m/>
    <n v="1"/>
    <n v="1"/>
    <m/>
    <m/>
    <n v="61918"/>
    <s v="CREDITOS DE CONSUMO"/>
    <n v="0"/>
    <n v="0"/>
    <m/>
    <m/>
    <n v="5"/>
    <m/>
    <m/>
    <m/>
    <m/>
    <n v="2"/>
    <n v="7"/>
    <n v="2"/>
  </r>
  <r>
    <n v="14671"/>
    <s v="C"/>
    <n v="45426336"/>
    <x v="2"/>
    <n v="4"/>
    <n v="550025428"/>
    <d v="2021-02-21T00:00:00"/>
    <d v="2024-03-28T00:00:00"/>
    <n v="0"/>
    <n v="1"/>
    <n v="0"/>
    <n v="30"/>
    <n v="2"/>
    <n v="22490513"/>
    <n v="24960000"/>
    <n v="47500"/>
    <n v="1826"/>
    <n v="47500"/>
    <n v="60"/>
    <n v="0"/>
    <n v="0"/>
    <m/>
    <n v="0"/>
    <n v="0"/>
    <n v="0"/>
    <m/>
    <m/>
    <d v="2021-03-31T00:00:00"/>
    <n v="1"/>
    <s v="O"/>
    <n v="1"/>
    <n v="30"/>
    <n v="0"/>
    <m/>
    <m/>
    <m/>
    <m/>
    <m/>
    <m/>
    <n v="1"/>
    <n v="1"/>
    <m/>
    <m/>
    <n v="32829"/>
    <s v="CREDITOS DE CONSUMO"/>
    <n v="0"/>
    <n v="0"/>
    <m/>
    <m/>
    <n v="5"/>
    <m/>
    <m/>
    <m/>
    <m/>
    <n v="2"/>
    <n v="7"/>
    <n v="2"/>
  </r>
  <r>
    <n v="1853"/>
    <s v="C"/>
    <n v="45426336"/>
    <x v="2"/>
    <n v="4"/>
    <n v="550025541"/>
    <d v="2021-02-28T00:00:00"/>
    <d v="2021-04-30T00:00:00"/>
    <n v="0"/>
    <n v="1"/>
    <n v="0"/>
    <n v="30"/>
    <n v="2"/>
    <n v="0"/>
    <n v="0"/>
    <n v="6000"/>
    <n v="6000"/>
    <n v="6000"/>
    <n v="0"/>
    <n v="0"/>
    <n v="0"/>
    <m/>
    <n v="0"/>
    <n v="0"/>
    <n v="0"/>
    <m/>
    <m/>
    <d v="2021-03-30T00:00:00"/>
    <n v="1"/>
    <s v="O"/>
    <n v="1"/>
    <n v="30"/>
    <n v="0"/>
    <m/>
    <m/>
    <m/>
    <m/>
    <m/>
    <m/>
    <n v="1"/>
    <n v="1"/>
    <m/>
    <m/>
    <n v="4147"/>
    <s v="CREDITOS DE CONSUMO"/>
    <n v="0"/>
    <n v="0"/>
    <m/>
    <m/>
    <n v="5"/>
    <m/>
    <m/>
    <m/>
    <m/>
    <n v="2"/>
    <n v="7"/>
    <n v="2"/>
  </r>
  <r>
    <n v="185323"/>
    <s v="C"/>
    <n v="45426336"/>
    <x v="2"/>
    <n v="4"/>
    <n v="550025569"/>
    <d v="2021-03-04T00:00:00"/>
    <d v="2024-03-30T00:00:00"/>
    <n v="0"/>
    <n v="1"/>
    <n v="0"/>
    <n v="30"/>
    <n v="2"/>
    <n v="22490513"/>
    <n v="24960000"/>
    <n v="600000"/>
    <n v="23066"/>
    <n v="600000"/>
    <n v="0"/>
    <n v="0"/>
    <n v="0"/>
    <m/>
    <n v="0"/>
    <n v="0"/>
    <n v="0"/>
    <m/>
    <m/>
    <d v="2021-03-31T00:00:00"/>
    <n v="1"/>
    <s v="O"/>
    <n v="1"/>
    <n v="30"/>
    <n v="0"/>
    <m/>
    <m/>
    <m/>
    <m/>
    <m/>
    <m/>
    <n v="1"/>
    <n v="1"/>
    <m/>
    <m/>
    <n v="414677"/>
    <s v="CREDITOS DE CONSUMO"/>
    <n v="0"/>
    <n v="0"/>
    <m/>
    <m/>
    <n v="5"/>
    <m/>
    <m/>
    <m/>
    <m/>
    <n v="2"/>
    <n v="7"/>
    <n v="2"/>
  </r>
  <r>
    <n v="30887"/>
    <s v="C"/>
    <n v="45426336"/>
    <x v="2"/>
    <n v="4"/>
    <n v="550025570"/>
    <d v="2021-03-04T00:00:00"/>
    <d v="2024-03-30T00:00:00"/>
    <n v="0"/>
    <n v="1"/>
    <n v="0"/>
    <n v="30"/>
    <n v="2"/>
    <n v="22490513"/>
    <n v="24960000"/>
    <n v="100000"/>
    <n v="3844"/>
    <n v="100000"/>
    <n v="0"/>
    <n v="0"/>
    <n v="0"/>
    <m/>
    <n v="0"/>
    <n v="0"/>
    <n v="0"/>
    <m/>
    <m/>
    <d v="2021-03-31T00:00:00"/>
    <n v="1"/>
    <s v="O"/>
    <n v="1"/>
    <n v="30"/>
    <n v="0"/>
    <m/>
    <m/>
    <m/>
    <m/>
    <m/>
    <m/>
    <n v="1"/>
    <n v="1"/>
    <m/>
    <m/>
    <n v="69113"/>
    <s v="CREDITOS DE CONSUMO"/>
    <n v="0"/>
    <n v="0"/>
    <m/>
    <m/>
    <n v="5"/>
    <m/>
    <m/>
    <m/>
    <m/>
    <n v="2"/>
    <n v="7"/>
    <n v="2"/>
  </r>
  <r>
    <n v="46331"/>
    <s v="C"/>
    <n v="45426336"/>
    <x v="2"/>
    <n v="4"/>
    <n v="550025607"/>
    <d v="2021-03-18T00:00:00"/>
    <d v="2024-04-30T00:00:00"/>
    <n v="0"/>
    <n v="1"/>
    <n v="0"/>
    <n v="30"/>
    <n v="2"/>
    <n v="22490513"/>
    <n v="24960000"/>
    <n v="150000"/>
    <n v="5767"/>
    <n v="150000"/>
    <n v="0"/>
    <n v="0"/>
    <n v="0"/>
    <m/>
    <n v="0"/>
    <n v="0"/>
    <n v="0"/>
    <m/>
    <m/>
    <d v="2021-03-31T00:00:00"/>
    <n v="1"/>
    <s v="O"/>
    <n v="1"/>
    <n v="30"/>
    <n v="0"/>
    <m/>
    <m/>
    <m/>
    <m/>
    <m/>
    <m/>
    <n v="1"/>
    <n v="1"/>
    <m/>
    <m/>
    <n v="103669"/>
    <s v="CREDITOS DE CONSUMO"/>
    <n v="0"/>
    <n v="0"/>
    <m/>
    <m/>
    <n v="5"/>
    <m/>
    <m/>
    <m/>
    <m/>
    <n v="2"/>
    <n v="7"/>
    <n v="2"/>
  </r>
  <r>
    <n v="9266"/>
    <s v="C"/>
    <n v="45426336"/>
    <x v="2"/>
    <n v="4"/>
    <n v="550025633"/>
    <d v="2021-03-23T00:00:00"/>
    <d v="2024-04-30T00:00:00"/>
    <n v="0"/>
    <n v="1"/>
    <n v="0"/>
    <n v="30"/>
    <n v="2"/>
    <n v="22490513"/>
    <n v="24960000"/>
    <n v="30000"/>
    <n v="1153"/>
    <n v="30000"/>
    <n v="0"/>
    <n v="0"/>
    <n v="0"/>
    <m/>
    <n v="0"/>
    <n v="0"/>
    <n v="0"/>
    <m/>
    <m/>
    <d v="2021-03-31T00:00:00"/>
    <n v="1"/>
    <s v="O"/>
    <n v="1"/>
    <n v="30"/>
    <n v="0"/>
    <m/>
    <m/>
    <m/>
    <m/>
    <m/>
    <m/>
    <n v="1"/>
    <n v="1"/>
    <m/>
    <m/>
    <n v="20734"/>
    <s v="CREDITOS DE CONSUMO"/>
    <n v="0"/>
    <n v="0"/>
    <m/>
    <m/>
    <n v="5"/>
    <m/>
    <m/>
    <m/>
    <m/>
    <n v="2"/>
    <n v="7"/>
    <n v="2"/>
  </r>
  <r>
    <n v="30887"/>
    <s v="C"/>
    <n v="45426336"/>
    <x v="2"/>
    <n v="4"/>
    <n v="550025646"/>
    <d v="2021-03-29T00:00:00"/>
    <d v="2024-04-30T00:00:00"/>
    <n v="0"/>
    <n v="1"/>
    <n v="0"/>
    <n v="30"/>
    <n v="2"/>
    <n v="22490513"/>
    <n v="24960000"/>
    <n v="100000"/>
    <n v="3844"/>
    <n v="100000"/>
    <n v="0"/>
    <n v="0"/>
    <n v="0"/>
    <m/>
    <n v="0"/>
    <n v="0"/>
    <n v="0"/>
    <m/>
    <m/>
    <d v="2021-03-31T00:00:00"/>
    <n v="1"/>
    <s v="O"/>
    <n v="1"/>
    <n v="30"/>
    <n v="0"/>
    <m/>
    <m/>
    <m/>
    <m/>
    <m/>
    <m/>
    <n v="1"/>
    <n v="1"/>
    <m/>
    <m/>
    <n v="69113"/>
    <s v="CREDITOS DE CONSUMO"/>
    <n v="0"/>
    <n v="0"/>
    <m/>
    <m/>
    <n v="5"/>
    <m/>
    <m/>
    <m/>
    <m/>
    <n v="2"/>
    <n v="7"/>
    <n v="2"/>
  </r>
  <r>
    <n v="1853"/>
    <s v="C"/>
    <n v="45426336"/>
    <x v="2"/>
    <n v="4"/>
    <n v="550025728"/>
    <d v="2021-03-31T00:00:00"/>
    <d v="2021-05-30T00:00:00"/>
    <n v="0"/>
    <n v="1"/>
    <n v="0"/>
    <n v="30"/>
    <n v="2"/>
    <n v="0"/>
    <n v="0"/>
    <n v="6000"/>
    <n v="6000"/>
    <n v="6000"/>
    <n v="0"/>
    <n v="0"/>
    <n v="0"/>
    <m/>
    <n v="0"/>
    <n v="0"/>
    <n v="0"/>
    <m/>
    <m/>
    <d v="2021-03-31T00:00:00"/>
    <n v="1"/>
    <s v="O"/>
    <n v="1"/>
    <n v="30"/>
    <n v="0"/>
    <m/>
    <m/>
    <m/>
    <m/>
    <m/>
    <m/>
    <n v="1"/>
    <n v="1"/>
    <m/>
    <m/>
    <n v="4147"/>
    <s v="CREDITOS DE CONSUMO"/>
    <n v="0"/>
    <n v="0"/>
    <m/>
    <m/>
    <n v="5"/>
    <m/>
    <m/>
    <m/>
    <m/>
    <n v="2"/>
    <n v="7"/>
    <n v="2"/>
  </r>
  <r>
    <n v="25454653"/>
    <s v="C"/>
    <n v="45426341"/>
    <x v="0"/>
    <n v="4"/>
    <n v="18271"/>
    <d v="2021-03-17T00:00:00"/>
    <d v="2028-03-30T00:00:00"/>
    <n v="0"/>
    <n v="1"/>
    <n v="0"/>
    <n v="30"/>
    <n v="2"/>
    <n v="9568969"/>
    <n v="10000000"/>
    <n v="28351330"/>
    <n v="464376"/>
    <n v="28351330"/>
    <n v="0"/>
    <n v="0"/>
    <n v="0"/>
    <m/>
    <n v="0"/>
    <n v="0"/>
    <n v="0"/>
    <m/>
    <m/>
    <d v="2021-03-30T00:00:00"/>
    <n v="1"/>
    <s v="O"/>
    <n v="1"/>
    <n v="30"/>
    <n v="0"/>
    <m/>
    <m/>
    <m/>
    <m/>
    <m/>
    <m/>
    <n v="1"/>
    <n v="1"/>
    <m/>
    <m/>
    <n v="2896677"/>
    <s v="CREDITOS DE CONSUMO"/>
    <n v="0"/>
    <n v="0"/>
    <n v="890480123"/>
    <s v="UNIVERSIDAD DE CARTAGENA"/>
    <n v="5"/>
    <m/>
    <m/>
    <m/>
    <m/>
    <n v="1"/>
    <n v="7"/>
    <n v="2"/>
  </r>
  <r>
    <n v="48841911"/>
    <s v="C"/>
    <n v="45426341"/>
    <x v="0"/>
    <n v="4"/>
    <n v="18272"/>
    <d v="2021-03-17T00:00:00"/>
    <d v="2028-03-30T00:00:00"/>
    <n v="0"/>
    <n v="1"/>
    <n v="0"/>
    <n v="30"/>
    <n v="2"/>
    <n v="16011168"/>
    <n v="17240000"/>
    <n v="54400000"/>
    <n v="829244"/>
    <n v="54400000"/>
    <n v="0"/>
    <n v="0"/>
    <n v="0"/>
    <m/>
    <n v="0"/>
    <n v="0"/>
    <n v="0"/>
    <s v="1500000/1500000"/>
    <d v="2021-12-06T00:00:00"/>
    <d v="2021-03-30T00:00:00"/>
    <n v="1"/>
    <s v="O"/>
    <n v="1"/>
    <n v="30"/>
    <n v="0"/>
    <m/>
    <m/>
    <m/>
    <m/>
    <m/>
    <m/>
    <n v="1"/>
    <n v="1"/>
    <m/>
    <m/>
    <n v="5558089"/>
    <s v="CREDITOS DE CONSUMO"/>
    <n v="0"/>
    <n v="0"/>
    <n v="890480123"/>
    <s v="UNIVERSIDAD DE CARTAGENA"/>
    <n v="5"/>
    <m/>
    <m/>
    <m/>
    <m/>
    <n v="1"/>
    <n v="7"/>
    <n v="2"/>
  </r>
  <r>
    <n v="83321105"/>
    <s v="C"/>
    <n v="45426341"/>
    <x v="1"/>
    <n v="4"/>
    <n v="15854"/>
    <d v="2019-06-28T00:00:00"/>
    <d v="2031-06-28T00:00:00"/>
    <n v="0"/>
    <n v="1"/>
    <n v="21"/>
    <n v="30"/>
    <n v="2"/>
    <n v="12185828"/>
    <n v="12890000"/>
    <n v="100000000"/>
    <n v="1324693"/>
    <n v="92802842"/>
    <n v="62505"/>
    <n v="0"/>
    <n v="255000000"/>
    <s v="                              "/>
    <n v="0"/>
    <n v="0"/>
    <n v="0"/>
    <m/>
    <m/>
    <d v="2021-03-30T00:00:00"/>
    <n v="2"/>
    <s v="O"/>
    <n v="1"/>
    <n v="30"/>
    <n v="0"/>
    <n v="2"/>
    <n v="0"/>
    <n v="2"/>
    <n v="0"/>
    <n v="0"/>
    <n v="0"/>
    <n v="1"/>
    <n v="1"/>
    <m/>
    <m/>
    <n v="9481737"/>
    <s v="CREDITO DE VIVIENDA"/>
    <n v="0"/>
    <n v="0"/>
    <n v="890480123"/>
    <s v="UNIVERSIDAD DE CARTAGENA"/>
    <n v="5"/>
    <m/>
    <m/>
    <m/>
    <m/>
    <n v="1"/>
    <n v="7"/>
    <n v="2"/>
  </r>
  <r>
    <n v="11878686"/>
    <s v="C"/>
    <n v="45426658"/>
    <x v="2"/>
    <n v="4"/>
    <n v="16893"/>
    <d v="2020-10-29T00:00:00"/>
    <d v="2023-03-28T00:00:00"/>
    <n v="2"/>
    <n v="1"/>
    <n v="3"/>
    <n v="30"/>
    <n v="2"/>
    <n v="9119963"/>
    <n v="9511000"/>
    <n v="20072805"/>
    <n v="672124"/>
    <n v="17382217"/>
    <n v="57341"/>
    <n v="0"/>
    <n v="0"/>
    <m/>
    <n v="0"/>
    <n v="0"/>
    <n v="0"/>
    <s v="700000/700000"/>
    <d v="2021-12-06T00:00:00"/>
    <d v="2021-03-17T00:00:00"/>
    <n v="9"/>
    <s v="O"/>
    <n v="1"/>
    <n v="30"/>
    <n v="127587"/>
    <m/>
    <m/>
    <m/>
    <m/>
    <m/>
    <m/>
    <n v="1"/>
    <n v="1"/>
    <m/>
    <m/>
    <n v="5503531"/>
    <s v="CREDITOS DE CONSUMO"/>
    <n v="0"/>
    <n v="0"/>
    <m/>
    <m/>
    <n v="5"/>
    <m/>
    <m/>
    <m/>
    <m/>
    <n v="1"/>
    <n v="7"/>
    <n v="1"/>
  </r>
  <r>
    <n v="3390415"/>
    <s v="C"/>
    <n v="45426658"/>
    <x v="0"/>
    <n v="4"/>
    <n v="17791"/>
    <d v="2020-11-06T00:00:00"/>
    <d v="2023-11-30T00:00:00"/>
    <n v="0"/>
    <n v="1"/>
    <n v="4"/>
    <n v="30"/>
    <n v="2"/>
    <n v="9568969"/>
    <n v="10000000"/>
    <n v="5500000"/>
    <n v="176359"/>
    <n v="4961233"/>
    <n v="0"/>
    <n v="0"/>
    <n v="0"/>
    <m/>
    <n v="0"/>
    <n v="0"/>
    <n v="0"/>
    <m/>
    <m/>
    <d v="2021-03-30T00:00:00"/>
    <n v="1"/>
    <s v="O"/>
    <n v="1"/>
    <n v="30"/>
    <n v="0"/>
    <m/>
    <m/>
    <m/>
    <m/>
    <m/>
    <m/>
    <n v="1"/>
    <n v="1"/>
    <m/>
    <m/>
    <n v="1570818"/>
    <s v="CREDITOS DE CONSUMO"/>
    <n v="0"/>
    <n v="0"/>
    <n v="890480123"/>
    <s v="UNIVERSIDAD DE CARTAGENA"/>
    <n v="5"/>
    <m/>
    <m/>
    <m/>
    <m/>
    <n v="1"/>
    <n v="7"/>
    <n v="2"/>
  </r>
  <r>
    <n v="17343658"/>
    <s v="C"/>
    <n v="45427337"/>
    <x v="0"/>
    <n v="4"/>
    <n v="12797"/>
    <d v="2017-07-25T00:00:00"/>
    <d v="2024-07-25T00:00:00"/>
    <n v="5"/>
    <n v="1"/>
    <n v="43"/>
    <n v="30"/>
    <n v="2"/>
    <n v="12185828"/>
    <n v="12890000"/>
    <n v="48538689"/>
    <n v="861672"/>
    <n v="28290029"/>
    <n v="47745"/>
    <n v="0"/>
    <n v="0"/>
    <m/>
    <n v="0"/>
    <n v="0"/>
    <n v="0"/>
    <m/>
    <m/>
    <d v="2021-03-30T00:00:00"/>
    <n v="1"/>
    <s v="O"/>
    <n v="1"/>
    <n v="30"/>
    <n v="80318"/>
    <m/>
    <m/>
    <m/>
    <m/>
    <m/>
    <m/>
    <n v="1"/>
    <n v="1"/>
    <m/>
    <m/>
    <n v="10946371"/>
    <s v="CREDITOS DE CONSUMO"/>
    <n v="0"/>
    <n v="0"/>
    <n v="890480123"/>
    <s v="UNIVERSIDAD DE CARTAGENA"/>
    <n v="5"/>
    <m/>
    <m/>
    <m/>
    <m/>
    <n v="1"/>
    <n v="7"/>
    <n v="2"/>
  </r>
  <r>
    <n v="38156126"/>
    <s v="C"/>
    <n v="45427337"/>
    <x v="0"/>
    <n v="4"/>
    <n v="14439"/>
    <d v="2018-08-14T00:00:00"/>
    <d v="2025-08-14T00:00:00"/>
    <n v="0"/>
    <n v="1"/>
    <n v="32"/>
    <n v="30"/>
    <n v="2"/>
    <n v="17726461"/>
    <n v="19240000"/>
    <n v="82700000"/>
    <n v="1724941"/>
    <n v="62238191"/>
    <n v="0"/>
    <n v="0"/>
    <n v="0"/>
    <m/>
    <n v="0"/>
    <n v="0"/>
    <n v="0"/>
    <m/>
    <m/>
    <d v="2021-03-30T00:00:00"/>
    <n v="1"/>
    <s v="O"/>
    <n v="1"/>
    <n v="30"/>
    <n v="0"/>
    <m/>
    <m/>
    <m/>
    <m/>
    <m/>
    <m/>
    <n v="1"/>
    <n v="1"/>
    <m/>
    <m/>
    <n v="24082065"/>
    <s v="CREDITOS DE CONSUMO"/>
    <n v="0"/>
    <n v="0"/>
    <n v="890480123"/>
    <s v="UNIVERSIDAD DE CARTAGENA"/>
    <n v="5"/>
    <m/>
    <m/>
    <m/>
    <m/>
    <n v="1"/>
    <n v="7"/>
    <n v="2"/>
  </r>
  <r>
    <n v="1938996"/>
    <s v="C"/>
    <n v="45427337"/>
    <x v="0"/>
    <n v="4"/>
    <n v="15307"/>
    <d v="2019-02-22T00:00:00"/>
    <d v="2022-02-22T00:00:00"/>
    <n v="8"/>
    <n v="1"/>
    <n v="24"/>
    <n v="30"/>
    <n v="2"/>
    <n v="13121400"/>
    <n v="13940000"/>
    <n v="8980000"/>
    <n v="303097"/>
    <n v="3162784"/>
    <n v="9112"/>
    <n v="0"/>
    <n v="0"/>
    <m/>
    <n v="0"/>
    <n v="0"/>
    <n v="0"/>
    <m/>
    <m/>
    <d v="2021-03-30T00:00:00"/>
    <n v="1"/>
    <s v="O"/>
    <n v="1"/>
    <n v="30"/>
    <n v="37475"/>
    <m/>
    <m/>
    <m/>
    <m/>
    <m/>
    <m/>
    <n v="1"/>
    <n v="1"/>
    <m/>
    <m/>
    <n v="1223788"/>
    <s v="CREDITOS DE CONSUMO"/>
    <n v="0"/>
    <n v="0"/>
    <n v="890480123"/>
    <s v="UNIVERSIDAD DE CARTAGENA"/>
    <n v="5"/>
    <m/>
    <m/>
    <m/>
    <m/>
    <n v="1"/>
    <n v="7"/>
    <n v="2"/>
  </r>
  <r>
    <n v="2208951"/>
    <s v="C"/>
    <n v="45427337"/>
    <x v="0"/>
    <n v="4"/>
    <n v="16999"/>
    <d v="2020-02-19T00:00:00"/>
    <d v="2023-02-19T00:00:00"/>
    <n v="11"/>
    <n v="1"/>
    <n v="12"/>
    <n v="30"/>
    <n v="2"/>
    <n v="12185828"/>
    <n v="12890000"/>
    <n v="5278448"/>
    <n v="175789"/>
    <n v="3603120"/>
    <n v="13365"/>
    <n v="0"/>
    <n v="0"/>
    <m/>
    <n v="0"/>
    <n v="0"/>
    <n v="0"/>
    <m/>
    <m/>
    <d v="2021-03-30T00:00:00"/>
    <n v="1"/>
    <s v="O"/>
    <n v="1"/>
    <n v="30"/>
    <n v="13579"/>
    <m/>
    <m/>
    <m/>
    <m/>
    <m/>
    <m/>
    <n v="1"/>
    <n v="1"/>
    <m/>
    <m/>
    <n v="1394169"/>
    <s v="CREDITOS DE CONSUMO"/>
    <n v="0"/>
    <n v="0"/>
    <n v="890480123"/>
    <s v="UNIVERSIDAD DE CARTAGENA"/>
    <n v="5"/>
    <m/>
    <m/>
    <m/>
    <m/>
    <n v="1"/>
    <n v="7"/>
    <n v="2"/>
  </r>
  <r>
    <n v="2992853"/>
    <s v="C"/>
    <n v="45427337"/>
    <x v="0"/>
    <n v="4"/>
    <n v="18086"/>
    <d v="2021-01-25T00:00:00"/>
    <d v="2023-01-30T00:00:00"/>
    <n v="0"/>
    <n v="1"/>
    <n v="2"/>
    <n v="30"/>
    <n v="2"/>
    <n v="15881442"/>
    <n v="17090000"/>
    <n v="5260000"/>
    <n v="257248"/>
    <n v="4881779"/>
    <n v="0"/>
    <n v="0"/>
    <n v="0"/>
    <m/>
    <n v="0"/>
    <n v="0"/>
    <n v="0"/>
    <m/>
    <m/>
    <d v="2021-03-30T00:00:00"/>
    <n v="1"/>
    <s v="O"/>
    <n v="1"/>
    <n v="30"/>
    <n v="0"/>
    <m/>
    <m/>
    <m/>
    <m/>
    <m/>
    <m/>
    <n v="1"/>
    <n v="1"/>
    <m/>
    <m/>
    <n v="1888926"/>
    <s v="CREDITOS DE CONSUMO"/>
    <n v="0"/>
    <n v="0"/>
    <n v="890480123"/>
    <s v="UNIVERSIDAD DE CARTAGENA"/>
    <n v="5"/>
    <m/>
    <m/>
    <m/>
    <m/>
    <n v="1"/>
    <n v="7"/>
    <n v="2"/>
  </r>
  <r>
    <n v="104581"/>
    <s v="C"/>
    <n v="45427337"/>
    <x v="0"/>
    <n v="4"/>
    <n v="550010741"/>
    <d v="2016-07-26T00:00:00"/>
    <d v="2023-08-30T00:00:00"/>
    <n v="0"/>
    <n v="1"/>
    <n v="7"/>
    <n v="30"/>
    <n v="2"/>
    <n v="22490513"/>
    <n v="24960000"/>
    <n v="199757"/>
    <n v="7680"/>
    <n v="170586"/>
    <n v="0"/>
    <n v="0"/>
    <n v="0"/>
    <m/>
    <n v="0"/>
    <n v="0"/>
    <n v="0"/>
    <m/>
    <m/>
    <d v="2021-03-30T00:00:00"/>
    <n v="1"/>
    <s v="O"/>
    <n v="1"/>
    <n v="30"/>
    <n v="0"/>
    <m/>
    <m/>
    <m/>
    <m/>
    <m/>
    <m/>
    <n v="1"/>
    <n v="1"/>
    <m/>
    <m/>
    <n v="66005"/>
    <s v="CREDITOS DE CONSUMO"/>
    <n v="0"/>
    <n v="0"/>
    <n v="890480123"/>
    <s v="UNIVERSIDAD DE CARTAGENA"/>
    <n v="5"/>
    <m/>
    <m/>
    <m/>
    <m/>
    <n v="2"/>
    <n v="7"/>
    <n v="2"/>
  </r>
  <r>
    <n v="84545"/>
    <s v="C"/>
    <n v="45427337"/>
    <x v="0"/>
    <n v="4"/>
    <n v="550010742"/>
    <d v="2016-07-26T00:00:00"/>
    <d v="2023-08-30T00:00:00"/>
    <n v="0"/>
    <n v="1"/>
    <n v="7"/>
    <n v="30"/>
    <n v="2"/>
    <n v="22490513"/>
    <n v="24960000"/>
    <n v="161493"/>
    <n v="6209"/>
    <n v="137905"/>
    <n v="0"/>
    <n v="0"/>
    <n v="0"/>
    <m/>
    <n v="0"/>
    <n v="0"/>
    <n v="0"/>
    <m/>
    <m/>
    <d v="2021-03-30T00:00:00"/>
    <n v="1"/>
    <s v="O"/>
    <n v="1"/>
    <n v="30"/>
    <n v="0"/>
    <m/>
    <m/>
    <m/>
    <m/>
    <m/>
    <m/>
    <n v="1"/>
    <n v="1"/>
    <m/>
    <m/>
    <n v="53360"/>
    <s v="CREDITOS DE CONSUMO"/>
    <n v="0"/>
    <n v="0"/>
    <n v="890480123"/>
    <s v="UNIVERSIDAD DE CARTAGENA"/>
    <n v="5"/>
    <m/>
    <m/>
    <m/>
    <m/>
    <n v="2"/>
    <n v="7"/>
    <n v="2"/>
  </r>
  <r>
    <n v="67802"/>
    <s v="C"/>
    <n v="45427337"/>
    <x v="0"/>
    <n v="4"/>
    <n v="550010995"/>
    <d v="2016-08-03T00:00:00"/>
    <d v="2023-08-30T00:00:00"/>
    <n v="0"/>
    <n v="1"/>
    <n v="7"/>
    <n v="30"/>
    <n v="2"/>
    <n v="22490513"/>
    <n v="24960000"/>
    <n v="129491"/>
    <n v="4978"/>
    <n v="110595"/>
    <n v="0"/>
    <n v="0"/>
    <n v="0"/>
    <m/>
    <n v="0"/>
    <n v="0"/>
    <n v="0"/>
    <m/>
    <m/>
    <d v="2021-03-30T00:00:00"/>
    <n v="1"/>
    <s v="O"/>
    <n v="1"/>
    <n v="30"/>
    <n v="0"/>
    <m/>
    <m/>
    <m/>
    <m/>
    <m/>
    <m/>
    <n v="1"/>
    <n v="1"/>
    <m/>
    <m/>
    <n v="42793"/>
    <s v="CREDITOS DE CONSUMO"/>
    <n v="0"/>
    <n v="0"/>
    <n v="890480123"/>
    <s v="UNIVERSIDAD DE CARTAGENA"/>
    <n v="5"/>
    <m/>
    <m/>
    <m/>
    <m/>
    <n v="2"/>
    <n v="7"/>
    <n v="2"/>
  </r>
  <r>
    <n v="7602"/>
    <s v="C"/>
    <n v="45427337"/>
    <x v="0"/>
    <n v="4"/>
    <n v="550011032"/>
    <d v="2016-08-06T00:00:00"/>
    <d v="2023-08-30T00:00:00"/>
    <n v="0"/>
    <n v="1"/>
    <n v="7"/>
    <n v="30"/>
    <n v="2"/>
    <n v="22490513"/>
    <n v="24960000"/>
    <n v="14519"/>
    <n v="558"/>
    <n v="12401"/>
    <n v="0"/>
    <n v="0"/>
    <n v="0"/>
    <m/>
    <n v="0"/>
    <n v="0"/>
    <n v="0"/>
    <m/>
    <m/>
    <d v="2021-03-30T00:00:00"/>
    <n v="1"/>
    <s v="O"/>
    <n v="1"/>
    <n v="30"/>
    <n v="0"/>
    <m/>
    <m/>
    <m/>
    <m/>
    <m/>
    <m/>
    <n v="1"/>
    <n v="1"/>
    <m/>
    <m/>
    <n v="4799"/>
    <s v="CREDITOS DE CONSUMO"/>
    <n v="0"/>
    <n v="0"/>
    <n v="890480123"/>
    <s v="UNIVERSIDAD DE CARTAGENA"/>
    <n v="5"/>
    <m/>
    <m/>
    <m/>
    <m/>
    <n v="2"/>
    <n v="7"/>
    <n v="2"/>
  </r>
  <r>
    <n v="5335"/>
    <s v="C"/>
    <n v="45427337"/>
    <x v="0"/>
    <n v="4"/>
    <n v="550011694"/>
    <d v="2016-09-17T00:00:00"/>
    <d v="2023-08-30T00:00:00"/>
    <n v="0"/>
    <n v="1"/>
    <n v="7"/>
    <n v="30"/>
    <n v="2"/>
    <n v="22490513"/>
    <n v="24960000"/>
    <n v="10192"/>
    <n v="392"/>
    <n v="8702"/>
    <n v="0"/>
    <n v="0"/>
    <n v="0"/>
    <m/>
    <n v="0"/>
    <n v="0"/>
    <n v="0"/>
    <m/>
    <m/>
    <d v="2021-03-30T00:00:00"/>
    <n v="1"/>
    <s v="O"/>
    <n v="1"/>
    <n v="30"/>
    <n v="0"/>
    <m/>
    <m/>
    <m/>
    <m/>
    <m/>
    <m/>
    <n v="1"/>
    <n v="1"/>
    <m/>
    <m/>
    <n v="3367"/>
    <s v="CREDITOS DE CONSUMO"/>
    <n v="0"/>
    <n v="0"/>
    <n v="890480123"/>
    <s v="UNIVERSIDAD DE CARTAGENA"/>
    <n v="5"/>
    <m/>
    <m/>
    <m/>
    <m/>
    <n v="2"/>
    <n v="7"/>
    <n v="2"/>
  </r>
  <r>
    <n v="6491"/>
    <s v="C"/>
    <n v="45427337"/>
    <x v="0"/>
    <n v="4"/>
    <n v="550012633"/>
    <d v="2016-11-12T00:00:00"/>
    <d v="2023-08-30T00:00:00"/>
    <n v="0"/>
    <n v="1"/>
    <n v="7"/>
    <n v="30"/>
    <n v="2"/>
    <n v="22490513"/>
    <n v="24960000"/>
    <n v="12399"/>
    <n v="477"/>
    <n v="10588"/>
    <n v="0"/>
    <n v="0"/>
    <n v="0"/>
    <m/>
    <n v="0"/>
    <n v="0"/>
    <n v="0"/>
    <m/>
    <m/>
    <d v="2021-03-30T00:00:00"/>
    <n v="1"/>
    <s v="O"/>
    <n v="1"/>
    <n v="30"/>
    <n v="0"/>
    <m/>
    <m/>
    <m/>
    <m/>
    <m/>
    <m/>
    <n v="1"/>
    <n v="1"/>
    <m/>
    <m/>
    <n v="4097"/>
    <s v="CREDITOS DE CONSUMO"/>
    <n v="0"/>
    <n v="0"/>
    <n v="890480123"/>
    <s v="UNIVERSIDAD DE CARTAGENA"/>
    <n v="5"/>
    <m/>
    <m/>
    <m/>
    <m/>
    <n v="2"/>
    <n v="7"/>
    <n v="2"/>
  </r>
  <r>
    <n v="12453"/>
    <s v="C"/>
    <n v="45427337"/>
    <x v="0"/>
    <n v="4"/>
    <n v="550014464"/>
    <d v="2017-03-26T00:00:00"/>
    <d v="2023-08-30T00:00:00"/>
    <n v="0"/>
    <n v="1"/>
    <n v="7"/>
    <n v="30"/>
    <n v="2"/>
    <n v="22490513"/>
    <n v="24960000"/>
    <n v="23782"/>
    <n v="914"/>
    <n v="20313"/>
    <n v="0"/>
    <n v="0"/>
    <n v="0"/>
    <m/>
    <n v="0"/>
    <n v="0"/>
    <n v="0"/>
    <m/>
    <m/>
    <d v="2021-03-30T00:00:00"/>
    <n v="1"/>
    <s v="O"/>
    <n v="1"/>
    <n v="30"/>
    <n v="0"/>
    <m/>
    <m/>
    <m/>
    <m/>
    <m/>
    <m/>
    <n v="1"/>
    <n v="1"/>
    <m/>
    <m/>
    <n v="7860"/>
    <s v="CREDITOS DE CONSUMO"/>
    <n v="0"/>
    <n v="0"/>
    <n v="890480123"/>
    <s v="UNIVERSIDAD DE CARTAGENA"/>
    <n v="5"/>
    <m/>
    <m/>
    <m/>
    <m/>
    <n v="2"/>
    <n v="7"/>
    <n v="2"/>
  </r>
  <r>
    <n v="8159"/>
    <s v="C"/>
    <n v="45427337"/>
    <x v="0"/>
    <n v="4"/>
    <n v="550014465"/>
    <d v="2017-03-26T00:00:00"/>
    <d v="2023-08-30T00:00:00"/>
    <n v="0"/>
    <n v="1"/>
    <n v="7"/>
    <n v="30"/>
    <n v="2"/>
    <n v="22490513"/>
    <n v="24960000"/>
    <n v="15583"/>
    <n v="599"/>
    <n v="13308"/>
    <n v="0"/>
    <n v="0"/>
    <n v="0"/>
    <m/>
    <n v="0"/>
    <n v="0"/>
    <n v="0"/>
    <m/>
    <m/>
    <d v="2021-03-30T00:00:00"/>
    <n v="1"/>
    <s v="O"/>
    <n v="1"/>
    <n v="30"/>
    <n v="0"/>
    <m/>
    <m/>
    <m/>
    <m/>
    <m/>
    <m/>
    <n v="1"/>
    <n v="1"/>
    <m/>
    <m/>
    <n v="5149"/>
    <s v="CREDITOS DE CONSUMO"/>
    <n v="0"/>
    <n v="0"/>
    <n v="890480123"/>
    <s v="UNIVERSIDAD DE CARTAGENA"/>
    <n v="5"/>
    <m/>
    <m/>
    <m/>
    <m/>
    <n v="2"/>
    <n v="7"/>
    <n v="2"/>
  </r>
  <r>
    <n v="3773"/>
    <s v="C"/>
    <n v="45427337"/>
    <x v="0"/>
    <n v="4"/>
    <n v="550014789"/>
    <d v="2017-04-14T00:00:00"/>
    <d v="2023-08-30T00:00:00"/>
    <n v="0"/>
    <n v="1"/>
    <n v="7"/>
    <n v="30"/>
    <n v="2"/>
    <n v="22490513"/>
    <n v="24960000"/>
    <n v="7207"/>
    <n v="277"/>
    <n v="6155"/>
    <n v="0"/>
    <n v="0"/>
    <n v="0"/>
    <m/>
    <n v="0"/>
    <n v="0"/>
    <n v="0"/>
    <m/>
    <m/>
    <d v="2021-03-30T00:00:00"/>
    <n v="1"/>
    <s v="O"/>
    <n v="1"/>
    <n v="30"/>
    <n v="0"/>
    <m/>
    <m/>
    <m/>
    <m/>
    <m/>
    <m/>
    <n v="1"/>
    <n v="1"/>
    <m/>
    <m/>
    <n v="2382"/>
    <s v="CREDITOS DE CONSUMO"/>
    <n v="0"/>
    <n v="0"/>
    <n v="890480123"/>
    <s v="UNIVERSIDAD DE CARTAGENA"/>
    <n v="5"/>
    <m/>
    <m/>
    <m/>
    <m/>
    <n v="2"/>
    <n v="7"/>
    <n v="2"/>
  </r>
  <r>
    <n v="4796"/>
    <s v="C"/>
    <n v="45427337"/>
    <x v="0"/>
    <n v="4"/>
    <n v="550015206"/>
    <d v="2017-05-16T00:00:00"/>
    <d v="2023-08-30T00:00:00"/>
    <n v="0"/>
    <n v="1"/>
    <n v="7"/>
    <n v="30"/>
    <n v="2"/>
    <n v="22490513"/>
    <n v="24960000"/>
    <n v="9159"/>
    <n v="352"/>
    <n v="7823"/>
    <n v="0"/>
    <n v="0"/>
    <n v="0"/>
    <m/>
    <n v="0"/>
    <n v="0"/>
    <n v="0"/>
    <m/>
    <m/>
    <d v="2021-03-30T00:00:00"/>
    <n v="1"/>
    <s v="O"/>
    <n v="1"/>
    <n v="30"/>
    <n v="0"/>
    <m/>
    <m/>
    <m/>
    <m/>
    <m/>
    <m/>
    <n v="1"/>
    <n v="1"/>
    <m/>
    <m/>
    <n v="3027"/>
    <s v="CREDITOS DE CONSUMO"/>
    <n v="0"/>
    <n v="0"/>
    <n v="890480123"/>
    <s v="UNIVERSIDAD DE CARTAGENA"/>
    <n v="5"/>
    <m/>
    <m/>
    <m/>
    <m/>
    <n v="2"/>
    <n v="7"/>
    <n v="2"/>
  </r>
  <r>
    <n v="5807"/>
    <s v="C"/>
    <n v="45427337"/>
    <x v="0"/>
    <n v="4"/>
    <n v="550015995"/>
    <d v="2017-07-07T00:00:00"/>
    <d v="2023-08-30T00:00:00"/>
    <n v="0"/>
    <n v="1"/>
    <n v="7"/>
    <n v="30"/>
    <n v="2"/>
    <n v="22490513"/>
    <n v="24960000"/>
    <n v="11089"/>
    <n v="426"/>
    <n v="9471"/>
    <n v="0"/>
    <n v="0"/>
    <n v="0"/>
    <m/>
    <n v="0"/>
    <n v="0"/>
    <n v="0"/>
    <m/>
    <m/>
    <d v="2021-03-30T00:00:00"/>
    <n v="1"/>
    <s v="O"/>
    <n v="1"/>
    <n v="30"/>
    <n v="0"/>
    <m/>
    <m/>
    <m/>
    <m/>
    <m/>
    <m/>
    <n v="1"/>
    <n v="1"/>
    <m/>
    <m/>
    <n v="3664"/>
    <s v="CREDITOS DE CONSUMO"/>
    <n v="0"/>
    <n v="0"/>
    <n v="890480123"/>
    <s v="UNIVERSIDAD DE CARTAGENA"/>
    <n v="5"/>
    <m/>
    <m/>
    <m/>
    <m/>
    <n v="2"/>
    <n v="7"/>
    <n v="2"/>
  </r>
  <r>
    <n v="3645"/>
    <s v="C"/>
    <n v="45427337"/>
    <x v="0"/>
    <n v="4"/>
    <n v="550016014"/>
    <d v="2017-07-09T00:00:00"/>
    <d v="2023-08-30T00:00:00"/>
    <n v="0"/>
    <n v="1"/>
    <n v="7"/>
    <n v="30"/>
    <n v="2"/>
    <n v="22490513"/>
    <n v="24960000"/>
    <n v="6964"/>
    <n v="268"/>
    <n v="5946"/>
    <n v="0"/>
    <n v="0"/>
    <n v="0"/>
    <m/>
    <n v="0"/>
    <n v="0"/>
    <n v="0"/>
    <m/>
    <m/>
    <d v="2021-03-30T00:00:00"/>
    <n v="1"/>
    <s v="O"/>
    <n v="1"/>
    <n v="30"/>
    <n v="0"/>
    <m/>
    <m/>
    <m/>
    <m/>
    <m/>
    <m/>
    <n v="1"/>
    <n v="1"/>
    <m/>
    <m/>
    <n v="2301"/>
    <s v="CREDITOS DE CONSUMO"/>
    <n v="0"/>
    <n v="0"/>
    <n v="890480123"/>
    <s v="UNIVERSIDAD DE CARTAGENA"/>
    <n v="5"/>
    <m/>
    <m/>
    <m/>
    <m/>
    <n v="2"/>
    <n v="7"/>
    <n v="2"/>
  </r>
  <r>
    <n v="5172"/>
    <s v="C"/>
    <n v="45427337"/>
    <x v="0"/>
    <n v="4"/>
    <n v="550016815"/>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5172"/>
    <s v="C"/>
    <n v="45427337"/>
    <x v="0"/>
    <n v="4"/>
    <n v="550016816"/>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4460"/>
    <s v="C"/>
    <n v="45427337"/>
    <x v="0"/>
    <n v="4"/>
    <n v="550017127"/>
    <d v="2017-10-08T00:00:00"/>
    <d v="2023-08-30T00:00:00"/>
    <n v="0"/>
    <n v="1"/>
    <n v="7"/>
    <n v="30"/>
    <n v="2"/>
    <n v="22490513"/>
    <n v="24960000"/>
    <n v="8515"/>
    <n v="327"/>
    <n v="7275"/>
    <n v="0"/>
    <n v="0"/>
    <n v="0"/>
    <m/>
    <n v="0"/>
    <n v="0"/>
    <n v="0"/>
    <m/>
    <m/>
    <d v="2021-03-30T00:00:00"/>
    <n v="1"/>
    <s v="O"/>
    <n v="1"/>
    <n v="30"/>
    <n v="0"/>
    <m/>
    <m/>
    <m/>
    <m/>
    <m/>
    <m/>
    <n v="1"/>
    <n v="1"/>
    <m/>
    <m/>
    <n v="2815"/>
    <s v="CREDITOS DE CONSUMO"/>
    <n v="0"/>
    <n v="0"/>
    <n v="890480123"/>
    <s v="UNIVERSIDAD DE CARTAGENA"/>
    <n v="5"/>
    <m/>
    <m/>
    <m/>
    <m/>
    <n v="2"/>
    <n v="7"/>
    <n v="2"/>
  </r>
  <r>
    <n v="12371"/>
    <s v="C"/>
    <n v="45427337"/>
    <x v="0"/>
    <n v="4"/>
    <n v="550017869"/>
    <d v="2017-12-30T00:00:00"/>
    <d v="2023-08-30T00:00:00"/>
    <n v="0"/>
    <n v="1"/>
    <n v="7"/>
    <n v="30"/>
    <n v="2"/>
    <n v="22490513"/>
    <n v="24960000"/>
    <n v="23624"/>
    <n v="908"/>
    <n v="20179"/>
    <n v="0"/>
    <n v="0"/>
    <n v="0"/>
    <m/>
    <n v="0"/>
    <n v="0"/>
    <n v="0"/>
    <m/>
    <m/>
    <d v="2021-03-30T00:00:00"/>
    <n v="1"/>
    <s v="O"/>
    <n v="1"/>
    <n v="30"/>
    <n v="0"/>
    <m/>
    <m/>
    <m/>
    <m/>
    <m/>
    <m/>
    <n v="1"/>
    <n v="1"/>
    <m/>
    <m/>
    <n v="7808"/>
    <s v="CREDITOS DE CONSUMO"/>
    <n v="0"/>
    <n v="0"/>
    <n v="890480123"/>
    <s v="UNIVERSIDAD DE CARTAGENA"/>
    <n v="5"/>
    <m/>
    <m/>
    <m/>
    <m/>
    <n v="2"/>
    <n v="7"/>
    <n v="2"/>
  </r>
  <r>
    <n v="16242"/>
    <s v="C"/>
    <n v="45427337"/>
    <x v="0"/>
    <n v="4"/>
    <n v="550017870"/>
    <d v="2017-12-30T00:00:00"/>
    <d v="2023-08-30T00:00:00"/>
    <n v="0"/>
    <n v="1"/>
    <n v="7"/>
    <n v="30"/>
    <n v="2"/>
    <n v="22490513"/>
    <n v="24960000"/>
    <n v="31017"/>
    <n v="1192"/>
    <n v="26493"/>
    <n v="0"/>
    <n v="0"/>
    <n v="0"/>
    <m/>
    <n v="0"/>
    <n v="0"/>
    <n v="0"/>
    <m/>
    <m/>
    <d v="2021-03-30T00:00:00"/>
    <n v="1"/>
    <s v="O"/>
    <n v="1"/>
    <n v="30"/>
    <n v="0"/>
    <m/>
    <m/>
    <m/>
    <m/>
    <m/>
    <m/>
    <n v="1"/>
    <n v="1"/>
    <m/>
    <m/>
    <n v="10251"/>
    <s v="CREDITOS DE CONSUMO"/>
    <n v="0"/>
    <n v="0"/>
    <n v="890480123"/>
    <s v="UNIVERSIDAD DE CARTAGENA"/>
    <n v="5"/>
    <m/>
    <m/>
    <m/>
    <m/>
    <n v="2"/>
    <n v="7"/>
    <n v="2"/>
  </r>
  <r>
    <n v="10507"/>
    <s v="C"/>
    <n v="45427337"/>
    <x v="0"/>
    <n v="4"/>
    <n v="550018485"/>
    <d v="2018-03-19T00:00:00"/>
    <d v="2023-08-30T00:00:00"/>
    <n v="0"/>
    <n v="1"/>
    <n v="7"/>
    <n v="30"/>
    <n v="2"/>
    <n v="22490513"/>
    <n v="24960000"/>
    <n v="20071"/>
    <n v="772"/>
    <n v="17139"/>
    <n v="0"/>
    <n v="0"/>
    <n v="0"/>
    <m/>
    <n v="0"/>
    <n v="0"/>
    <n v="0"/>
    <m/>
    <m/>
    <d v="2021-03-30T00:00:00"/>
    <n v="1"/>
    <s v="O"/>
    <n v="1"/>
    <n v="30"/>
    <n v="0"/>
    <m/>
    <m/>
    <m/>
    <m/>
    <m/>
    <m/>
    <n v="1"/>
    <n v="1"/>
    <m/>
    <m/>
    <n v="6632"/>
    <s v="CREDITOS DE CONSUMO"/>
    <n v="0"/>
    <n v="0"/>
    <n v="890480123"/>
    <s v="UNIVERSIDAD DE CARTAGENA"/>
    <n v="5"/>
    <m/>
    <m/>
    <m/>
    <m/>
    <n v="2"/>
    <n v="7"/>
    <n v="2"/>
  </r>
  <r>
    <n v="6609"/>
    <s v="C"/>
    <n v="45427337"/>
    <x v="0"/>
    <n v="4"/>
    <n v="550018486"/>
    <d v="2018-03-19T00:00:00"/>
    <d v="2023-08-30T00:00:00"/>
    <n v="0"/>
    <n v="1"/>
    <n v="7"/>
    <n v="30"/>
    <n v="2"/>
    <n v="22490513"/>
    <n v="24960000"/>
    <n v="12622"/>
    <n v="485"/>
    <n v="10781"/>
    <n v="0"/>
    <n v="0"/>
    <n v="0"/>
    <m/>
    <n v="0"/>
    <n v="0"/>
    <n v="0"/>
    <m/>
    <m/>
    <d v="2021-03-30T00:00:00"/>
    <n v="1"/>
    <s v="O"/>
    <n v="1"/>
    <n v="30"/>
    <n v="0"/>
    <m/>
    <m/>
    <m/>
    <m/>
    <m/>
    <m/>
    <n v="1"/>
    <n v="1"/>
    <m/>
    <m/>
    <n v="4172"/>
    <s v="CREDITOS DE CONSUMO"/>
    <n v="0"/>
    <n v="0"/>
    <n v="890480123"/>
    <s v="UNIVERSIDAD DE CARTAGENA"/>
    <n v="5"/>
    <m/>
    <m/>
    <m/>
    <m/>
    <n v="2"/>
    <n v="7"/>
    <n v="2"/>
  </r>
  <r>
    <n v="6993"/>
    <s v="C"/>
    <n v="45427337"/>
    <x v="0"/>
    <n v="4"/>
    <n v="550018674"/>
    <d v="2018-04-16T00:00:00"/>
    <d v="2023-08-30T00:00:00"/>
    <n v="0"/>
    <n v="1"/>
    <n v="7"/>
    <n v="30"/>
    <n v="2"/>
    <n v="22490513"/>
    <n v="24960000"/>
    <n v="13366"/>
    <n v="514"/>
    <n v="11406"/>
    <n v="0"/>
    <n v="0"/>
    <n v="0"/>
    <m/>
    <n v="0"/>
    <n v="0"/>
    <n v="0"/>
    <m/>
    <m/>
    <d v="2021-03-30T00:00:00"/>
    <n v="1"/>
    <s v="O"/>
    <n v="1"/>
    <n v="30"/>
    <n v="0"/>
    <m/>
    <m/>
    <m/>
    <m/>
    <m/>
    <m/>
    <n v="1"/>
    <n v="1"/>
    <m/>
    <m/>
    <n v="4413"/>
    <s v="CREDITOS DE CONSUMO"/>
    <n v="0"/>
    <n v="0"/>
    <n v="890480123"/>
    <s v="UNIVERSIDAD DE CARTAGENA"/>
    <n v="5"/>
    <m/>
    <m/>
    <m/>
    <m/>
    <n v="2"/>
    <n v="7"/>
    <n v="2"/>
  </r>
  <r>
    <n v="8934"/>
    <s v="C"/>
    <n v="45427337"/>
    <x v="0"/>
    <n v="4"/>
    <n v="550018802"/>
    <d v="2018-05-05T00:00:00"/>
    <d v="2023-08-30T00:00:00"/>
    <n v="0"/>
    <n v="1"/>
    <n v="7"/>
    <n v="30"/>
    <n v="2"/>
    <n v="22490513"/>
    <n v="24960000"/>
    <n v="17080"/>
    <n v="657"/>
    <n v="14573"/>
    <n v="0"/>
    <n v="0"/>
    <n v="0"/>
    <m/>
    <n v="0"/>
    <n v="0"/>
    <n v="0"/>
    <m/>
    <m/>
    <d v="2021-03-30T00:00:00"/>
    <n v="1"/>
    <s v="O"/>
    <n v="1"/>
    <n v="30"/>
    <n v="0"/>
    <m/>
    <m/>
    <m/>
    <m/>
    <m/>
    <m/>
    <n v="1"/>
    <n v="1"/>
    <m/>
    <m/>
    <n v="5639"/>
    <s v="CREDITOS DE CONSUMO"/>
    <n v="0"/>
    <n v="0"/>
    <n v="890480123"/>
    <s v="UNIVERSIDAD DE CARTAGENA"/>
    <n v="5"/>
    <m/>
    <m/>
    <m/>
    <m/>
    <n v="2"/>
    <n v="7"/>
    <n v="2"/>
  </r>
  <r>
    <n v="8289"/>
    <s v="C"/>
    <n v="45427337"/>
    <x v="0"/>
    <n v="4"/>
    <n v="550019109"/>
    <d v="2018-06-14T00:00:00"/>
    <d v="2023-08-30T00:00:00"/>
    <n v="0"/>
    <n v="1"/>
    <n v="7"/>
    <n v="30"/>
    <n v="2"/>
    <n v="22490513"/>
    <n v="24960000"/>
    <n v="15833"/>
    <n v="609"/>
    <n v="13521"/>
    <n v="0"/>
    <n v="0"/>
    <n v="0"/>
    <m/>
    <n v="0"/>
    <n v="0"/>
    <n v="0"/>
    <m/>
    <m/>
    <d v="2021-03-30T00:00:00"/>
    <n v="1"/>
    <s v="O"/>
    <n v="1"/>
    <n v="30"/>
    <n v="0"/>
    <m/>
    <m/>
    <m/>
    <m/>
    <m/>
    <m/>
    <n v="1"/>
    <n v="1"/>
    <m/>
    <m/>
    <n v="5232"/>
    <s v="CREDITOS DE CONSUMO"/>
    <n v="0"/>
    <n v="0"/>
    <n v="890480123"/>
    <s v="UNIVERSIDAD DE CARTAGENA"/>
    <n v="5"/>
    <m/>
    <m/>
    <m/>
    <m/>
    <n v="2"/>
    <n v="7"/>
    <n v="2"/>
  </r>
  <r>
    <n v="4963"/>
    <s v="C"/>
    <n v="45427337"/>
    <x v="0"/>
    <n v="4"/>
    <n v="550019110"/>
    <d v="2018-06-14T00:00:00"/>
    <d v="2023-08-30T00:00:00"/>
    <n v="0"/>
    <n v="1"/>
    <n v="7"/>
    <n v="30"/>
    <n v="2"/>
    <n v="22490513"/>
    <n v="24960000"/>
    <n v="9487"/>
    <n v="365"/>
    <n v="8095"/>
    <n v="0"/>
    <n v="0"/>
    <n v="0"/>
    <m/>
    <n v="0"/>
    <n v="0"/>
    <n v="0"/>
    <m/>
    <m/>
    <d v="2021-03-30T00:00:00"/>
    <n v="1"/>
    <s v="O"/>
    <n v="1"/>
    <n v="30"/>
    <n v="0"/>
    <m/>
    <m/>
    <m/>
    <m/>
    <m/>
    <m/>
    <n v="1"/>
    <n v="1"/>
    <m/>
    <m/>
    <n v="3132"/>
    <s v="CREDITOS DE CONSUMO"/>
    <n v="0"/>
    <n v="0"/>
    <n v="890480123"/>
    <s v="UNIVERSIDAD DE CARTAGENA"/>
    <n v="5"/>
    <m/>
    <m/>
    <m/>
    <m/>
    <n v="2"/>
    <n v="7"/>
    <n v="2"/>
  </r>
  <r>
    <n v="10963"/>
    <s v="C"/>
    <n v="45427337"/>
    <x v="0"/>
    <n v="4"/>
    <n v="550019286"/>
    <d v="2018-07-14T00:00:00"/>
    <d v="2023-08-30T00:00:00"/>
    <n v="0"/>
    <n v="1"/>
    <n v="7"/>
    <n v="30"/>
    <n v="2"/>
    <n v="22490513"/>
    <n v="24960000"/>
    <n v="20950"/>
    <n v="805"/>
    <n v="17882"/>
    <n v="0"/>
    <n v="0"/>
    <n v="0"/>
    <m/>
    <n v="0"/>
    <n v="0"/>
    <n v="0"/>
    <m/>
    <m/>
    <d v="2021-03-30T00:00:00"/>
    <n v="1"/>
    <s v="O"/>
    <n v="1"/>
    <n v="30"/>
    <n v="0"/>
    <m/>
    <m/>
    <m/>
    <m/>
    <m/>
    <m/>
    <n v="1"/>
    <n v="1"/>
    <m/>
    <m/>
    <n v="6919"/>
    <s v="CREDITOS DE CONSUMO"/>
    <n v="0"/>
    <n v="0"/>
    <n v="890480123"/>
    <s v="UNIVERSIDAD DE CARTAGENA"/>
    <n v="5"/>
    <m/>
    <m/>
    <m/>
    <m/>
    <n v="2"/>
    <n v="7"/>
    <n v="2"/>
  </r>
  <r>
    <n v="14989"/>
    <s v="C"/>
    <n v="45427337"/>
    <x v="0"/>
    <n v="4"/>
    <n v="550019713"/>
    <d v="2018-09-15T00:00:00"/>
    <d v="2023-08-30T00:00:00"/>
    <n v="0"/>
    <n v="1"/>
    <n v="7"/>
    <n v="30"/>
    <n v="2"/>
    <n v="22490513"/>
    <n v="24960000"/>
    <n v="28624"/>
    <n v="1100"/>
    <n v="24450"/>
    <n v="0"/>
    <n v="0"/>
    <n v="0"/>
    <m/>
    <n v="0"/>
    <n v="0"/>
    <n v="0"/>
    <m/>
    <m/>
    <d v="2021-03-30T00:00:00"/>
    <n v="1"/>
    <s v="O"/>
    <n v="1"/>
    <n v="30"/>
    <n v="0"/>
    <m/>
    <m/>
    <m/>
    <m/>
    <m/>
    <m/>
    <n v="1"/>
    <n v="1"/>
    <m/>
    <m/>
    <n v="9461"/>
    <s v="CREDITOS DE CONSUMO"/>
    <n v="0"/>
    <n v="0"/>
    <n v="890480123"/>
    <s v="UNIVERSIDAD DE CARTAGENA"/>
    <n v="5"/>
    <m/>
    <m/>
    <m/>
    <m/>
    <n v="2"/>
    <n v="7"/>
    <n v="2"/>
  </r>
  <r>
    <n v="11568"/>
    <s v="C"/>
    <n v="45427337"/>
    <x v="0"/>
    <n v="4"/>
    <n v="550019852"/>
    <d v="2018-10-06T00:00:00"/>
    <d v="2023-08-30T00:00:00"/>
    <n v="0"/>
    <n v="1"/>
    <n v="7"/>
    <n v="30"/>
    <n v="2"/>
    <n v="22490513"/>
    <n v="24960000"/>
    <n v="22093"/>
    <n v="849"/>
    <n v="18869"/>
    <n v="0"/>
    <n v="0"/>
    <n v="0"/>
    <m/>
    <n v="0"/>
    <n v="0"/>
    <n v="0"/>
    <m/>
    <m/>
    <d v="2021-03-30T00:00:00"/>
    <n v="1"/>
    <s v="O"/>
    <n v="1"/>
    <n v="30"/>
    <n v="0"/>
    <m/>
    <m/>
    <m/>
    <m/>
    <m/>
    <m/>
    <n v="1"/>
    <n v="1"/>
    <m/>
    <m/>
    <n v="7301"/>
    <s v="CREDITOS DE CONSUMO"/>
    <n v="0"/>
    <n v="0"/>
    <n v="890480123"/>
    <s v="UNIVERSIDAD DE CARTAGENA"/>
    <n v="5"/>
    <m/>
    <m/>
    <m/>
    <m/>
    <n v="2"/>
    <n v="7"/>
    <n v="2"/>
  </r>
  <r>
    <n v="23088"/>
    <s v="C"/>
    <n v="45427337"/>
    <x v="0"/>
    <n v="4"/>
    <n v="550019853"/>
    <d v="2018-10-06T00:00:00"/>
    <d v="2023-08-30T00:00:00"/>
    <n v="0"/>
    <n v="1"/>
    <n v="7"/>
    <n v="30"/>
    <n v="2"/>
    <n v="22490513"/>
    <n v="24960000"/>
    <n v="44098"/>
    <n v="1695"/>
    <n v="37660"/>
    <n v="0"/>
    <n v="0"/>
    <n v="0"/>
    <m/>
    <n v="0"/>
    <n v="0"/>
    <n v="0"/>
    <m/>
    <m/>
    <d v="2021-03-30T00:00:00"/>
    <n v="1"/>
    <s v="O"/>
    <n v="1"/>
    <n v="30"/>
    <n v="0"/>
    <m/>
    <m/>
    <m/>
    <m/>
    <m/>
    <m/>
    <n v="1"/>
    <n v="1"/>
    <m/>
    <m/>
    <n v="14572"/>
    <s v="CREDITOS DE CONSUMO"/>
    <n v="0"/>
    <n v="0"/>
    <n v="890480123"/>
    <s v="UNIVERSIDAD DE CARTAGENA"/>
    <n v="5"/>
    <m/>
    <m/>
    <m/>
    <m/>
    <n v="2"/>
    <n v="7"/>
    <n v="2"/>
  </r>
  <r>
    <n v="17193"/>
    <s v="C"/>
    <n v="45427337"/>
    <x v="0"/>
    <n v="4"/>
    <n v="550020057"/>
    <d v="2018-11-09T00:00:00"/>
    <d v="2023-08-30T00:00:00"/>
    <n v="0"/>
    <n v="1"/>
    <n v="7"/>
    <n v="30"/>
    <n v="2"/>
    <n v="22490513"/>
    <n v="24960000"/>
    <n v="32835"/>
    <n v="1262"/>
    <n v="28045"/>
    <n v="0"/>
    <n v="0"/>
    <n v="0"/>
    <m/>
    <n v="0"/>
    <n v="0"/>
    <n v="0"/>
    <m/>
    <m/>
    <d v="2021-03-30T00:00:00"/>
    <n v="1"/>
    <s v="O"/>
    <n v="1"/>
    <n v="30"/>
    <n v="0"/>
    <m/>
    <m/>
    <m/>
    <m/>
    <m/>
    <m/>
    <n v="1"/>
    <n v="1"/>
    <m/>
    <m/>
    <n v="10852"/>
    <s v="CREDITOS DE CONSUMO"/>
    <n v="0"/>
    <n v="0"/>
    <n v="890480123"/>
    <s v="UNIVERSIDAD DE CARTAGENA"/>
    <n v="5"/>
    <m/>
    <m/>
    <m/>
    <m/>
    <n v="2"/>
    <n v="7"/>
    <n v="2"/>
  </r>
  <r>
    <n v="15701"/>
    <s v="C"/>
    <n v="45427337"/>
    <x v="0"/>
    <n v="4"/>
    <n v="550020246"/>
    <d v="2018-12-01T00:00:00"/>
    <d v="2023-08-30T00:00:00"/>
    <n v="0"/>
    <n v="1"/>
    <n v="7"/>
    <n v="30"/>
    <n v="2"/>
    <n v="22490513"/>
    <n v="24960000"/>
    <n v="30006"/>
    <n v="1154"/>
    <n v="25610"/>
    <n v="0"/>
    <n v="0"/>
    <n v="0"/>
    <m/>
    <n v="0"/>
    <n v="0"/>
    <n v="0"/>
    <m/>
    <m/>
    <d v="2021-03-30T00:00:00"/>
    <n v="1"/>
    <s v="O"/>
    <n v="1"/>
    <n v="30"/>
    <n v="0"/>
    <m/>
    <m/>
    <m/>
    <m/>
    <m/>
    <m/>
    <n v="1"/>
    <n v="1"/>
    <m/>
    <m/>
    <n v="9909"/>
    <s v="CREDITOS DE CONSUMO"/>
    <n v="0"/>
    <n v="0"/>
    <n v="890480123"/>
    <s v="UNIVERSIDAD DE CARTAGENA"/>
    <n v="5"/>
    <m/>
    <m/>
    <m/>
    <m/>
    <n v="2"/>
    <n v="7"/>
    <n v="2"/>
  </r>
  <r>
    <n v="13822"/>
    <s v="C"/>
    <n v="45427337"/>
    <x v="0"/>
    <n v="4"/>
    <n v="550020469"/>
    <d v="2019-01-12T00:00:00"/>
    <d v="2023-08-30T00:00:00"/>
    <n v="0"/>
    <n v="1"/>
    <n v="7"/>
    <n v="30"/>
    <n v="2"/>
    <n v="22490513"/>
    <n v="24960000"/>
    <n v="26420"/>
    <n v="1016"/>
    <n v="22546"/>
    <n v="0"/>
    <n v="0"/>
    <n v="0"/>
    <m/>
    <n v="0"/>
    <n v="0"/>
    <n v="0"/>
    <m/>
    <m/>
    <d v="2021-03-30T00:00:00"/>
    <n v="1"/>
    <s v="O"/>
    <n v="1"/>
    <n v="30"/>
    <n v="0"/>
    <m/>
    <m/>
    <m/>
    <m/>
    <m/>
    <m/>
    <n v="1"/>
    <n v="1"/>
    <m/>
    <m/>
    <n v="8724"/>
    <s v="CREDITOS DE CONSUMO"/>
    <n v="0"/>
    <n v="0"/>
    <n v="890480123"/>
    <s v="UNIVERSIDAD DE CARTAGENA"/>
    <n v="5"/>
    <m/>
    <m/>
    <m/>
    <m/>
    <n v="2"/>
    <n v="7"/>
    <n v="2"/>
  </r>
  <r>
    <n v="5537"/>
    <s v="C"/>
    <n v="45427337"/>
    <x v="0"/>
    <n v="4"/>
    <n v="550020470"/>
    <d v="2019-01-12T00:00:00"/>
    <d v="2023-08-30T00:00:00"/>
    <n v="0"/>
    <n v="1"/>
    <n v="7"/>
    <n v="30"/>
    <n v="2"/>
    <n v="22490513"/>
    <n v="24960000"/>
    <n v="10571"/>
    <n v="406"/>
    <n v="9031"/>
    <n v="0"/>
    <n v="0"/>
    <n v="0"/>
    <m/>
    <n v="0"/>
    <n v="0"/>
    <n v="0"/>
    <m/>
    <m/>
    <d v="2021-03-30T00:00:00"/>
    <n v="1"/>
    <s v="O"/>
    <n v="1"/>
    <n v="30"/>
    <n v="0"/>
    <m/>
    <m/>
    <m/>
    <m/>
    <m/>
    <m/>
    <n v="1"/>
    <n v="1"/>
    <m/>
    <m/>
    <n v="3494"/>
    <s v="CREDITOS DE CONSUMO"/>
    <n v="0"/>
    <n v="0"/>
    <n v="890480123"/>
    <s v="UNIVERSIDAD DE CARTAGENA"/>
    <n v="5"/>
    <m/>
    <m/>
    <m/>
    <m/>
    <n v="2"/>
    <n v="7"/>
    <n v="2"/>
  </r>
  <r>
    <n v="30566"/>
    <s v="C"/>
    <n v="45427337"/>
    <x v="0"/>
    <n v="4"/>
    <n v="550020810"/>
    <d v="2019-03-10T00:00:00"/>
    <d v="2023-08-30T00:00:00"/>
    <n v="0"/>
    <n v="1"/>
    <n v="7"/>
    <n v="30"/>
    <n v="2"/>
    <n v="22490513"/>
    <n v="24960000"/>
    <n v="58375"/>
    <n v="2244"/>
    <n v="49858"/>
    <n v="0"/>
    <n v="0"/>
    <n v="0"/>
    <m/>
    <n v="0"/>
    <n v="0"/>
    <n v="0"/>
    <m/>
    <m/>
    <d v="2021-03-30T00:00:00"/>
    <n v="1"/>
    <s v="O"/>
    <n v="1"/>
    <n v="30"/>
    <n v="0"/>
    <m/>
    <m/>
    <m/>
    <m/>
    <m/>
    <m/>
    <n v="1"/>
    <n v="1"/>
    <m/>
    <m/>
    <n v="19292"/>
    <s v="CREDITOS DE CONSUMO"/>
    <n v="0"/>
    <n v="0"/>
    <n v="890480123"/>
    <s v="UNIVERSIDAD DE CARTAGENA"/>
    <n v="5"/>
    <m/>
    <m/>
    <m/>
    <m/>
    <n v="2"/>
    <n v="7"/>
    <n v="2"/>
  </r>
  <r>
    <n v="12223"/>
    <s v="C"/>
    <n v="45427337"/>
    <x v="0"/>
    <n v="4"/>
    <n v="550020811"/>
    <d v="2019-03-10T00:00:00"/>
    <d v="2023-08-30T00:00:00"/>
    <n v="0"/>
    <n v="1"/>
    <n v="7"/>
    <n v="30"/>
    <n v="2"/>
    <n v="22490513"/>
    <n v="24960000"/>
    <n v="23347"/>
    <n v="898"/>
    <n v="19937"/>
    <n v="0"/>
    <n v="0"/>
    <n v="0"/>
    <m/>
    <n v="0"/>
    <n v="0"/>
    <n v="0"/>
    <m/>
    <m/>
    <d v="2021-03-30T00:00:00"/>
    <n v="1"/>
    <s v="O"/>
    <n v="1"/>
    <n v="30"/>
    <n v="0"/>
    <m/>
    <m/>
    <m/>
    <m/>
    <m/>
    <m/>
    <n v="1"/>
    <n v="1"/>
    <m/>
    <m/>
    <n v="7714"/>
    <s v="CREDITOS DE CONSUMO"/>
    <n v="0"/>
    <n v="0"/>
    <n v="890480123"/>
    <s v="UNIVERSIDAD DE CARTAGENA"/>
    <n v="5"/>
    <m/>
    <m/>
    <m/>
    <m/>
    <n v="2"/>
    <n v="7"/>
    <n v="2"/>
  </r>
  <r>
    <n v="19192"/>
    <s v="C"/>
    <n v="45427337"/>
    <x v="0"/>
    <n v="4"/>
    <n v="550020951"/>
    <d v="2019-04-01T00:00:00"/>
    <d v="2023-08-30T00:00:00"/>
    <n v="0"/>
    <n v="1"/>
    <n v="7"/>
    <n v="30"/>
    <n v="2"/>
    <n v="22490513"/>
    <n v="24960000"/>
    <n v="36656"/>
    <n v="1409"/>
    <n v="31305"/>
    <n v="0"/>
    <n v="0"/>
    <n v="0"/>
    <m/>
    <n v="0"/>
    <n v="0"/>
    <n v="0"/>
    <m/>
    <m/>
    <d v="2021-03-30T00:00:00"/>
    <n v="1"/>
    <s v="O"/>
    <n v="1"/>
    <n v="30"/>
    <n v="0"/>
    <m/>
    <m/>
    <m/>
    <m/>
    <m/>
    <m/>
    <n v="1"/>
    <n v="1"/>
    <m/>
    <m/>
    <n v="12113"/>
    <s v="CREDITOS DE CONSUMO"/>
    <n v="0"/>
    <n v="0"/>
    <n v="890480123"/>
    <s v="UNIVERSIDAD DE CARTAGENA"/>
    <n v="5"/>
    <m/>
    <m/>
    <m/>
    <m/>
    <n v="2"/>
    <n v="7"/>
    <n v="2"/>
  </r>
  <r>
    <n v="23306"/>
    <s v="C"/>
    <n v="45427337"/>
    <x v="0"/>
    <n v="4"/>
    <n v="550021187"/>
    <d v="2019-05-04T00:00:00"/>
    <d v="2023-08-30T00:00:00"/>
    <n v="0"/>
    <n v="1"/>
    <n v="7"/>
    <n v="30"/>
    <n v="2"/>
    <n v="22490513"/>
    <n v="24960000"/>
    <n v="44527"/>
    <n v="1712"/>
    <n v="38015"/>
    <n v="0"/>
    <n v="0"/>
    <n v="0"/>
    <m/>
    <n v="0"/>
    <n v="0"/>
    <n v="0"/>
    <m/>
    <m/>
    <d v="2021-03-30T00:00:00"/>
    <n v="1"/>
    <s v="O"/>
    <n v="1"/>
    <n v="30"/>
    <n v="0"/>
    <m/>
    <m/>
    <m/>
    <m/>
    <m/>
    <m/>
    <n v="1"/>
    <n v="1"/>
    <m/>
    <m/>
    <n v="14709"/>
    <s v="CREDITOS DE CONSUMO"/>
    <n v="0"/>
    <n v="0"/>
    <n v="890480123"/>
    <s v="UNIVERSIDAD DE CARTAGENA"/>
    <n v="5"/>
    <m/>
    <m/>
    <m/>
    <m/>
    <n v="2"/>
    <n v="7"/>
    <n v="2"/>
  </r>
  <r>
    <n v="20847"/>
    <s v="C"/>
    <n v="45427337"/>
    <x v="0"/>
    <n v="4"/>
    <n v="550021583"/>
    <d v="2019-06-06T00:00:00"/>
    <d v="2023-08-30T00:00:00"/>
    <n v="0"/>
    <n v="1"/>
    <n v="7"/>
    <n v="30"/>
    <n v="2"/>
    <n v="22490513"/>
    <n v="24960000"/>
    <n v="39810"/>
    <n v="1530"/>
    <n v="34004"/>
    <n v="0"/>
    <n v="0"/>
    <n v="0"/>
    <m/>
    <n v="0"/>
    <n v="0"/>
    <n v="0"/>
    <m/>
    <m/>
    <d v="2021-03-30T00:00:00"/>
    <n v="1"/>
    <s v="O"/>
    <n v="1"/>
    <n v="30"/>
    <n v="0"/>
    <m/>
    <m/>
    <m/>
    <m/>
    <m/>
    <m/>
    <n v="1"/>
    <n v="1"/>
    <m/>
    <m/>
    <n v="13157"/>
    <s v="CREDITOS DE CONSUMO"/>
    <n v="0"/>
    <n v="0"/>
    <n v="890480123"/>
    <s v="UNIVERSIDAD DE CARTAGENA"/>
    <n v="5"/>
    <m/>
    <m/>
    <m/>
    <m/>
    <n v="2"/>
    <n v="7"/>
    <n v="2"/>
  </r>
  <r>
    <n v="18697"/>
    <s v="C"/>
    <n v="45427337"/>
    <x v="0"/>
    <n v="4"/>
    <n v="550021973"/>
    <d v="2019-07-28T00:00:00"/>
    <d v="2023-08-30T00:00:00"/>
    <n v="0"/>
    <n v="1"/>
    <n v="7"/>
    <n v="30"/>
    <n v="2"/>
    <n v="22490513"/>
    <n v="24960000"/>
    <n v="35709"/>
    <n v="1373"/>
    <n v="30497"/>
    <n v="0"/>
    <n v="0"/>
    <n v="0"/>
    <m/>
    <n v="0"/>
    <n v="0"/>
    <n v="0"/>
    <m/>
    <m/>
    <d v="2021-03-30T00:00:00"/>
    <n v="1"/>
    <s v="O"/>
    <n v="1"/>
    <n v="30"/>
    <n v="0"/>
    <m/>
    <m/>
    <m/>
    <m/>
    <m/>
    <m/>
    <n v="1"/>
    <n v="1"/>
    <m/>
    <m/>
    <n v="11800"/>
    <s v="CREDITOS DE CONSUMO"/>
    <n v="0"/>
    <n v="0"/>
    <n v="890480123"/>
    <s v="UNIVERSIDAD DE CARTAGENA"/>
    <n v="5"/>
    <m/>
    <m/>
    <m/>
    <m/>
    <n v="2"/>
    <n v="7"/>
    <n v="2"/>
  </r>
  <r>
    <n v="7493"/>
    <s v="C"/>
    <n v="45427337"/>
    <x v="0"/>
    <n v="4"/>
    <n v="550021974"/>
    <d v="2019-07-28T00:00:00"/>
    <d v="2023-08-30T00:00:00"/>
    <n v="0"/>
    <n v="1"/>
    <n v="7"/>
    <n v="30"/>
    <n v="2"/>
    <n v="22490513"/>
    <n v="24960000"/>
    <n v="14309"/>
    <n v="550"/>
    <n v="12222"/>
    <n v="0"/>
    <n v="0"/>
    <n v="0"/>
    <m/>
    <n v="0"/>
    <n v="0"/>
    <n v="0"/>
    <m/>
    <m/>
    <d v="2021-03-30T00:00:00"/>
    <n v="1"/>
    <s v="O"/>
    <n v="1"/>
    <n v="30"/>
    <n v="0"/>
    <m/>
    <m/>
    <m/>
    <m/>
    <m/>
    <m/>
    <n v="1"/>
    <n v="1"/>
    <m/>
    <m/>
    <n v="4729"/>
    <s v="CREDITOS DE CONSUMO"/>
    <n v="0"/>
    <n v="0"/>
    <n v="890480123"/>
    <s v="UNIVERSIDAD DE CARTAGENA"/>
    <n v="5"/>
    <m/>
    <m/>
    <m/>
    <m/>
    <n v="2"/>
    <n v="7"/>
    <n v="2"/>
  </r>
  <r>
    <n v="19752"/>
    <s v="C"/>
    <n v="45427337"/>
    <x v="0"/>
    <n v="4"/>
    <n v="550022143"/>
    <d v="2019-08-07T00:00:00"/>
    <d v="2023-08-30T00:00:00"/>
    <n v="0"/>
    <n v="1"/>
    <n v="7"/>
    <n v="30"/>
    <n v="2"/>
    <n v="22490513"/>
    <n v="24960000"/>
    <n v="37721"/>
    <n v="1450"/>
    <n v="32218"/>
    <n v="0"/>
    <n v="0"/>
    <n v="0"/>
    <m/>
    <n v="0"/>
    <n v="0"/>
    <n v="0"/>
    <m/>
    <m/>
    <d v="2021-03-30T00:00:00"/>
    <n v="1"/>
    <s v="O"/>
    <n v="1"/>
    <n v="30"/>
    <n v="0"/>
    <m/>
    <m/>
    <m/>
    <m/>
    <m/>
    <m/>
    <n v="1"/>
    <n v="1"/>
    <m/>
    <m/>
    <n v="12466"/>
    <s v="CREDITOS DE CONSUMO"/>
    <n v="0"/>
    <n v="0"/>
    <n v="890480123"/>
    <s v="UNIVERSIDAD DE CARTAGENA"/>
    <n v="5"/>
    <m/>
    <m/>
    <m/>
    <m/>
    <n v="2"/>
    <n v="7"/>
    <n v="2"/>
  </r>
  <r>
    <n v="23192"/>
    <s v="C"/>
    <n v="45427337"/>
    <x v="0"/>
    <n v="4"/>
    <n v="550022437"/>
    <d v="2019-09-05T00:00:00"/>
    <d v="2023-08-30T00:00:00"/>
    <n v="0"/>
    <n v="1"/>
    <n v="7"/>
    <n v="30"/>
    <n v="2"/>
    <n v="22490513"/>
    <n v="24960000"/>
    <n v="44303"/>
    <n v="1703"/>
    <n v="37829"/>
    <n v="0"/>
    <n v="0"/>
    <n v="0"/>
    <m/>
    <n v="0"/>
    <n v="0"/>
    <n v="0"/>
    <m/>
    <m/>
    <d v="2021-03-30T00:00:00"/>
    <n v="1"/>
    <s v="O"/>
    <n v="1"/>
    <n v="30"/>
    <n v="0"/>
    <m/>
    <m/>
    <m/>
    <m/>
    <m/>
    <m/>
    <n v="1"/>
    <n v="1"/>
    <m/>
    <m/>
    <n v="14637"/>
    <s v="CREDITOS DE CONSUMO"/>
    <n v="0"/>
    <n v="0"/>
    <n v="890480123"/>
    <s v="UNIVERSIDAD DE CARTAGENA"/>
    <n v="5"/>
    <m/>
    <m/>
    <m/>
    <m/>
    <n v="2"/>
    <n v="7"/>
    <n v="2"/>
  </r>
  <r>
    <n v="7733"/>
    <s v="C"/>
    <n v="45427337"/>
    <x v="0"/>
    <n v="4"/>
    <n v="550022438"/>
    <d v="2019-09-05T00:00:00"/>
    <d v="2023-08-30T00:00:00"/>
    <n v="0"/>
    <n v="1"/>
    <n v="7"/>
    <n v="30"/>
    <n v="2"/>
    <n v="22490513"/>
    <n v="24960000"/>
    <n v="14774"/>
    <n v="568"/>
    <n v="12614"/>
    <n v="0"/>
    <n v="0"/>
    <n v="0"/>
    <m/>
    <n v="0"/>
    <n v="0"/>
    <n v="0"/>
    <m/>
    <m/>
    <d v="2021-03-30T00:00:00"/>
    <n v="1"/>
    <s v="O"/>
    <n v="1"/>
    <n v="30"/>
    <n v="0"/>
    <m/>
    <m/>
    <m/>
    <m/>
    <m/>
    <m/>
    <n v="1"/>
    <n v="1"/>
    <m/>
    <m/>
    <n v="4881"/>
    <s v="CREDITOS DE CONSUMO"/>
    <n v="0"/>
    <n v="0"/>
    <n v="890480123"/>
    <s v="UNIVERSIDAD DE CARTAGENA"/>
    <n v="5"/>
    <m/>
    <m/>
    <m/>
    <m/>
    <n v="2"/>
    <n v="7"/>
    <n v="2"/>
  </r>
  <r>
    <n v="19977"/>
    <s v="C"/>
    <n v="45427337"/>
    <x v="0"/>
    <n v="4"/>
    <n v="550022765"/>
    <d v="2019-10-05T00:00:00"/>
    <d v="2023-08-30T00:00:00"/>
    <n v="0"/>
    <n v="1"/>
    <n v="7"/>
    <n v="30"/>
    <n v="2"/>
    <n v="22490513"/>
    <n v="24960000"/>
    <n v="38155"/>
    <n v="1467"/>
    <n v="32586"/>
    <n v="0"/>
    <n v="0"/>
    <n v="0"/>
    <m/>
    <n v="0"/>
    <n v="0"/>
    <n v="0"/>
    <m/>
    <m/>
    <d v="2021-03-30T00:00:00"/>
    <n v="1"/>
    <s v="O"/>
    <n v="1"/>
    <n v="30"/>
    <n v="0"/>
    <m/>
    <m/>
    <m/>
    <m/>
    <m/>
    <m/>
    <n v="1"/>
    <n v="1"/>
    <m/>
    <m/>
    <n v="12609"/>
    <s v="CREDITOS DE CONSUMO"/>
    <n v="0"/>
    <n v="0"/>
    <n v="890480123"/>
    <s v="UNIVERSIDAD DE CARTAGENA"/>
    <n v="5"/>
    <m/>
    <m/>
    <m/>
    <m/>
    <n v="2"/>
    <n v="7"/>
    <n v="2"/>
  </r>
  <r>
    <n v="24698"/>
    <s v="C"/>
    <n v="45427337"/>
    <x v="0"/>
    <n v="4"/>
    <n v="550022996"/>
    <d v="2019-11-04T00:00:00"/>
    <d v="2023-08-30T00:00:00"/>
    <n v="0"/>
    <n v="1"/>
    <n v="7"/>
    <n v="30"/>
    <n v="2"/>
    <n v="22490513"/>
    <n v="24960000"/>
    <n v="47173"/>
    <n v="1814"/>
    <n v="40287"/>
    <n v="0"/>
    <n v="0"/>
    <n v="0"/>
    <m/>
    <n v="0"/>
    <n v="0"/>
    <n v="0"/>
    <m/>
    <m/>
    <d v="2021-03-30T00:00:00"/>
    <n v="1"/>
    <s v="O"/>
    <n v="1"/>
    <n v="30"/>
    <n v="0"/>
    <m/>
    <m/>
    <m/>
    <m/>
    <m/>
    <m/>
    <n v="1"/>
    <n v="1"/>
    <m/>
    <m/>
    <n v="15589"/>
    <s v="CREDITOS DE CONSUMO"/>
    <n v="0"/>
    <n v="0"/>
    <n v="890480123"/>
    <s v="UNIVERSIDAD DE CARTAGENA"/>
    <n v="5"/>
    <m/>
    <m/>
    <m/>
    <m/>
    <n v="2"/>
    <n v="7"/>
    <n v="2"/>
  </r>
  <r>
    <n v="8245"/>
    <s v="C"/>
    <n v="45427337"/>
    <x v="0"/>
    <n v="4"/>
    <n v="550022997"/>
    <d v="2019-11-04T00:00:00"/>
    <d v="2023-08-30T00:00:00"/>
    <n v="0"/>
    <n v="1"/>
    <n v="7"/>
    <n v="30"/>
    <n v="2"/>
    <n v="22490513"/>
    <n v="24960000"/>
    <n v="15745"/>
    <n v="605"/>
    <n v="13449"/>
    <n v="0"/>
    <n v="0"/>
    <n v="0"/>
    <m/>
    <n v="0"/>
    <n v="0"/>
    <n v="0"/>
    <m/>
    <m/>
    <d v="2021-03-30T00:00:00"/>
    <n v="1"/>
    <s v="O"/>
    <n v="1"/>
    <n v="30"/>
    <n v="0"/>
    <m/>
    <m/>
    <m/>
    <m/>
    <m/>
    <m/>
    <n v="1"/>
    <n v="1"/>
    <m/>
    <m/>
    <n v="5204"/>
    <s v="CREDITOS DE CONSUMO"/>
    <n v="0"/>
    <n v="0"/>
    <n v="890480123"/>
    <s v="UNIVERSIDAD DE CARTAGENA"/>
    <n v="5"/>
    <m/>
    <m/>
    <m/>
    <m/>
    <n v="2"/>
    <n v="7"/>
    <n v="2"/>
  </r>
  <r>
    <n v="29670"/>
    <s v="C"/>
    <n v="45427337"/>
    <x v="0"/>
    <n v="4"/>
    <n v="550023176"/>
    <d v="2019-12-01T00:00:00"/>
    <d v="2023-08-30T00:00:00"/>
    <n v="0"/>
    <n v="1"/>
    <n v="7"/>
    <n v="30"/>
    <n v="2"/>
    <n v="22490513"/>
    <n v="24960000"/>
    <n v="56671"/>
    <n v="2179"/>
    <n v="48396"/>
    <n v="0"/>
    <n v="0"/>
    <n v="0"/>
    <m/>
    <n v="0"/>
    <n v="0"/>
    <n v="0"/>
    <m/>
    <m/>
    <d v="2021-03-30T00:00:00"/>
    <n v="1"/>
    <s v="O"/>
    <n v="1"/>
    <n v="30"/>
    <n v="0"/>
    <m/>
    <m/>
    <m/>
    <m/>
    <m/>
    <m/>
    <n v="1"/>
    <n v="1"/>
    <m/>
    <m/>
    <n v="18726"/>
    <s v="CREDITOS DE CONSUMO"/>
    <n v="0"/>
    <n v="0"/>
    <n v="890480123"/>
    <s v="UNIVERSIDAD DE CARTAGENA"/>
    <n v="5"/>
    <m/>
    <m/>
    <m/>
    <m/>
    <n v="2"/>
    <n v="7"/>
    <n v="2"/>
  </r>
  <r>
    <n v="91886"/>
    <s v="C"/>
    <n v="45427337"/>
    <x v="0"/>
    <n v="4"/>
    <n v="550023643"/>
    <d v="2020-02-29T00:00:00"/>
    <d v="2023-08-30T00:00:00"/>
    <n v="0"/>
    <n v="1"/>
    <n v="7"/>
    <n v="30"/>
    <n v="2"/>
    <n v="22490513"/>
    <n v="24960000"/>
    <n v="175499"/>
    <n v="6747"/>
    <n v="149880"/>
    <n v="0"/>
    <n v="0"/>
    <n v="0"/>
    <m/>
    <n v="0"/>
    <n v="0"/>
    <n v="0"/>
    <m/>
    <m/>
    <d v="2021-03-30T00:00:00"/>
    <n v="1"/>
    <s v="O"/>
    <n v="1"/>
    <n v="30"/>
    <n v="0"/>
    <m/>
    <m/>
    <m/>
    <m/>
    <m/>
    <m/>
    <n v="1"/>
    <n v="1"/>
    <m/>
    <m/>
    <n v="57994"/>
    <s v="CREDITOS DE CONSUMO"/>
    <n v="0"/>
    <n v="0"/>
    <n v="890480123"/>
    <s v="UNIVERSIDAD DE CARTAGENA"/>
    <n v="5"/>
    <m/>
    <m/>
    <m/>
    <m/>
    <n v="2"/>
    <n v="7"/>
    <n v="2"/>
  </r>
  <r>
    <n v="32938"/>
    <s v="C"/>
    <n v="45427337"/>
    <x v="0"/>
    <n v="4"/>
    <n v="550023793"/>
    <d v="2020-04-07T00:00:00"/>
    <d v="2023-08-30T00:00:00"/>
    <n v="0"/>
    <n v="1"/>
    <n v="7"/>
    <n v="30"/>
    <n v="2"/>
    <n v="22490513"/>
    <n v="24960000"/>
    <n v="62924"/>
    <n v="2419"/>
    <n v="53726"/>
    <n v="0"/>
    <n v="0"/>
    <n v="0"/>
    <m/>
    <n v="0"/>
    <n v="0"/>
    <n v="0"/>
    <m/>
    <m/>
    <d v="2021-03-30T00:00:00"/>
    <n v="1"/>
    <s v="O"/>
    <n v="1"/>
    <n v="30"/>
    <n v="0"/>
    <m/>
    <m/>
    <m/>
    <m/>
    <m/>
    <m/>
    <n v="1"/>
    <n v="1"/>
    <m/>
    <m/>
    <n v="20788"/>
    <s v="CREDITOS DE CONSUMO"/>
    <n v="0"/>
    <n v="0"/>
    <n v="890480123"/>
    <s v="UNIVERSIDAD DE CARTAGENA"/>
    <n v="5"/>
    <m/>
    <m/>
    <m/>
    <m/>
    <n v="2"/>
    <n v="7"/>
    <n v="2"/>
  </r>
  <r>
    <n v="33725"/>
    <s v="C"/>
    <n v="45427337"/>
    <x v="0"/>
    <n v="4"/>
    <n v="550023865"/>
    <d v="2020-05-15T00:00:00"/>
    <d v="2023-08-30T00:00:00"/>
    <n v="0"/>
    <n v="1"/>
    <n v="7"/>
    <n v="30"/>
    <n v="2"/>
    <n v="22490513"/>
    <n v="24960000"/>
    <n v="64417"/>
    <n v="2476"/>
    <n v="55011"/>
    <n v="0"/>
    <n v="0"/>
    <n v="0"/>
    <m/>
    <n v="0"/>
    <n v="0"/>
    <n v="0"/>
    <m/>
    <m/>
    <d v="2021-03-30T00:00:00"/>
    <n v="1"/>
    <s v="O"/>
    <n v="1"/>
    <n v="30"/>
    <n v="0"/>
    <m/>
    <m/>
    <m/>
    <m/>
    <m/>
    <m/>
    <n v="1"/>
    <n v="1"/>
    <m/>
    <m/>
    <n v="21286"/>
    <s v="CREDITOS DE CONSUMO"/>
    <n v="0"/>
    <n v="0"/>
    <n v="890480123"/>
    <s v="UNIVERSIDAD DE CARTAGENA"/>
    <n v="5"/>
    <m/>
    <m/>
    <m/>
    <m/>
    <n v="2"/>
    <n v="7"/>
    <n v="2"/>
  </r>
  <r>
    <n v="25168"/>
    <s v="C"/>
    <n v="45427337"/>
    <x v="0"/>
    <n v="4"/>
    <n v="550023937"/>
    <d v="2020-06-18T00:00:00"/>
    <d v="2023-08-30T00:00:00"/>
    <n v="0"/>
    <n v="1"/>
    <n v="7"/>
    <n v="30"/>
    <n v="2"/>
    <n v="22490513"/>
    <n v="24960000"/>
    <n v="48078"/>
    <n v="1848"/>
    <n v="41052"/>
    <n v="0"/>
    <n v="0"/>
    <n v="0"/>
    <m/>
    <n v="0"/>
    <n v="0"/>
    <n v="0"/>
    <m/>
    <m/>
    <d v="2021-03-30T00:00:00"/>
    <n v="1"/>
    <s v="O"/>
    <n v="1"/>
    <n v="30"/>
    <n v="0"/>
    <m/>
    <m/>
    <m/>
    <m/>
    <m/>
    <m/>
    <n v="1"/>
    <n v="1"/>
    <m/>
    <m/>
    <n v="15884"/>
    <s v="CREDITOS DE CONSUMO"/>
    <n v="0"/>
    <n v="0"/>
    <n v="890480123"/>
    <s v="UNIVERSIDAD DE CARTAGENA"/>
    <n v="5"/>
    <m/>
    <m/>
    <m/>
    <m/>
    <n v="2"/>
    <n v="7"/>
    <n v="2"/>
  </r>
  <r>
    <n v="31397"/>
    <s v="C"/>
    <n v="45427337"/>
    <x v="0"/>
    <n v="4"/>
    <n v="550024136"/>
    <d v="2020-08-01T00:00:00"/>
    <d v="2023-08-30T00:00:00"/>
    <n v="0"/>
    <n v="1"/>
    <n v="7"/>
    <n v="30"/>
    <n v="2"/>
    <n v="22490513"/>
    <n v="24960000"/>
    <n v="60000"/>
    <n v="2307"/>
    <n v="51213"/>
    <n v="0"/>
    <n v="0"/>
    <n v="0"/>
    <m/>
    <n v="0"/>
    <n v="0"/>
    <n v="0"/>
    <m/>
    <m/>
    <d v="2021-03-30T00:00:00"/>
    <n v="1"/>
    <s v="O"/>
    <n v="1"/>
    <n v="30"/>
    <n v="0"/>
    <m/>
    <m/>
    <m/>
    <m/>
    <m/>
    <m/>
    <n v="1"/>
    <n v="1"/>
    <m/>
    <m/>
    <n v="19816"/>
    <s v="CREDITOS DE CONSUMO"/>
    <n v="0"/>
    <n v="0"/>
    <n v="890480123"/>
    <s v="UNIVERSIDAD DE CARTAGENA"/>
    <n v="5"/>
    <m/>
    <m/>
    <m/>
    <m/>
    <n v="2"/>
    <n v="7"/>
    <n v="2"/>
  </r>
  <r>
    <n v="41863"/>
    <s v="C"/>
    <n v="45427337"/>
    <x v="0"/>
    <n v="4"/>
    <n v="550024137"/>
    <d v="2020-08-01T00:00:00"/>
    <d v="2023-08-30T00:00:00"/>
    <n v="0"/>
    <n v="1"/>
    <n v="7"/>
    <n v="30"/>
    <n v="2"/>
    <n v="22490513"/>
    <n v="24960000"/>
    <n v="80000"/>
    <n v="3076"/>
    <n v="68285"/>
    <n v="0"/>
    <n v="0"/>
    <n v="0"/>
    <m/>
    <n v="0"/>
    <n v="0"/>
    <n v="0"/>
    <m/>
    <m/>
    <d v="2021-03-30T00:00:00"/>
    <n v="1"/>
    <s v="O"/>
    <n v="1"/>
    <n v="30"/>
    <n v="0"/>
    <m/>
    <m/>
    <m/>
    <m/>
    <m/>
    <m/>
    <n v="1"/>
    <n v="1"/>
    <m/>
    <m/>
    <n v="26422"/>
    <s v="CREDITOS DE CONSUMO"/>
    <n v="0"/>
    <n v="0"/>
    <n v="890480123"/>
    <s v="UNIVERSIDAD DE CARTAGENA"/>
    <n v="5"/>
    <m/>
    <m/>
    <m/>
    <m/>
    <n v="2"/>
    <n v="7"/>
    <n v="2"/>
  </r>
  <r>
    <n v="33795"/>
    <s v="C"/>
    <n v="45427337"/>
    <x v="0"/>
    <n v="4"/>
    <n v="550024623"/>
    <d v="2020-10-20T00:00:00"/>
    <d v="2023-11-30T00:00:00"/>
    <n v="0"/>
    <n v="1"/>
    <n v="4"/>
    <n v="30"/>
    <n v="2"/>
    <n v="22490513"/>
    <n v="24960000"/>
    <n v="60000"/>
    <n v="2307"/>
    <n v="55125"/>
    <n v="0"/>
    <n v="0"/>
    <n v="0"/>
    <m/>
    <n v="0"/>
    <n v="0"/>
    <n v="0"/>
    <m/>
    <m/>
    <d v="2021-03-30T00:00:00"/>
    <n v="1"/>
    <s v="O"/>
    <n v="1"/>
    <n v="30"/>
    <n v="0"/>
    <m/>
    <m/>
    <m/>
    <m/>
    <m/>
    <m/>
    <n v="1"/>
    <n v="1"/>
    <m/>
    <m/>
    <n v="21330"/>
    <s v="CREDITOS DE CONSUMO"/>
    <n v="0"/>
    <n v="0"/>
    <n v="890480123"/>
    <s v="UNIVERSIDAD DE CARTAGENA"/>
    <n v="5"/>
    <m/>
    <m/>
    <m/>
    <m/>
    <n v="2"/>
    <n v="7"/>
    <n v="2"/>
  </r>
  <r>
    <n v="11263"/>
    <s v="C"/>
    <n v="45427337"/>
    <x v="0"/>
    <n v="4"/>
    <n v="550024624"/>
    <d v="2020-10-20T00:00:00"/>
    <d v="2023-11-30T00:00:00"/>
    <n v="0"/>
    <n v="1"/>
    <n v="4"/>
    <n v="30"/>
    <n v="2"/>
    <n v="22490513"/>
    <n v="24960000"/>
    <n v="20000"/>
    <n v="769"/>
    <n v="18371"/>
    <n v="0"/>
    <n v="0"/>
    <n v="0"/>
    <m/>
    <n v="0"/>
    <n v="0"/>
    <n v="0"/>
    <m/>
    <m/>
    <d v="2021-03-30T00:00:00"/>
    <n v="1"/>
    <s v="O"/>
    <n v="1"/>
    <n v="30"/>
    <n v="0"/>
    <m/>
    <m/>
    <m/>
    <m/>
    <m/>
    <m/>
    <n v="1"/>
    <n v="1"/>
    <m/>
    <m/>
    <n v="7108"/>
    <s v="CREDITOS DE CONSUMO"/>
    <n v="0"/>
    <n v="0"/>
    <n v="890480123"/>
    <s v="UNIVERSIDAD DE CARTAGENA"/>
    <n v="5"/>
    <m/>
    <m/>
    <m/>
    <m/>
    <n v="2"/>
    <n v="7"/>
    <n v="2"/>
  </r>
  <r>
    <n v="28151"/>
    <s v="C"/>
    <n v="45427337"/>
    <x v="0"/>
    <n v="4"/>
    <n v="550024807"/>
    <d v="2020-11-11T00:00:00"/>
    <d v="2023-11-30T00:00:00"/>
    <n v="0"/>
    <n v="1"/>
    <n v="4"/>
    <n v="30"/>
    <n v="2"/>
    <n v="22490513"/>
    <n v="24960000"/>
    <n v="50000"/>
    <n v="1922"/>
    <n v="45919"/>
    <n v="0"/>
    <n v="0"/>
    <n v="0"/>
    <m/>
    <n v="0"/>
    <n v="0"/>
    <n v="0"/>
    <m/>
    <m/>
    <d v="2021-03-30T00:00:00"/>
    <n v="1"/>
    <s v="O"/>
    <n v="1"/>
    <n v="30"/>
    <n v="0"/>
    <m/>
    <m/>
    <m/>
    <m/>
    <m/>
    <m/>
    <n v="1"/>
    <n v="1"/>
    <m/>
    <m/>
    <n v="17768"/>
    <s v="CREDITOS DE CONSUMO"/>
    <n v="0"/>
    <n v="0"/>
    <n v="890480123"/>
    <s v="UNIVERSIDAD DE CARTAGENA"/>
    <n v="5"/>
    <m/>
    <m/>
    <m/>
    <m/>
    <n v="2"/>
    <n v="7"/>
    <n v="2"/>
  </r>
  <r>
    <n v="81"/>
    <s v="C"/>
    <n v="45427337"/>
    <x v="0"/>
    <n v="4"/>
    <n v="550025508"/>
    <d v="2021-02-28T00:00:00"/>
    <d v="2021-04-30T00:00:00"/>
    <n v="0"/>
    <n v="1"/>
    <n v="0"/>
    <n v="30"/>
    <n v="2"/>
    <n v="0"/>
    <n v="0"/>
    <n v="6000"/>
    <n v="6000"/>
    <n v="132"/>
    <n v="0"/>
    <n v="0"/>
    <n v="0"/>
    <m/>
    <n v="0"/>
    <n v="0"/>
    <n v="0"/>
    <m/>
    <m/>
    <d v="2021-03-30T00:00:00"/>
    <n v="1"/>
    <s v="O"/>
    <n v="1"/>
    <n v="30"/>
    <n v="0"/>
    <m/>
    <m/>
    <m/>
    <m/>
    <m/>
    <m/>
    <n v="1"/>
    <n v="1"/>
    <m/>
    <m/>
    <n v="51"/>
    <s v="CREDITOS DE CONSUMO"/>
    <n v="0"/>
    <n v="0"/>
    <n v="890480123"/>
    <s v="UNIVERSIDAD DE CARTAGENA"/>
    <n v="5"/>
    <m/>
    <m/>
    <m/>
    <m/>
    <n v="2"/>
    <n v="7"/>
    <n v="2"/>
  </r>
  <r>
    <n v="30653"/>
    <s v="C"/>
    <n v="45427337"/>
    <x v="0"/>
    <n v="4"/>
    <n v="550025625"/>
    <d v="2021-03-23T00:00:00"/>
    <d v="2024-04-30T00:00:00"/>
    <n v="0"/>
    <n v="1"/>
    <n v="0"/>
    <n v="30"/>
    <n v="2"/>
    <n v="22490513"/>
    <n v="24960000"/>
    <n v="50000"/>
    <n v="1922"/>
    <n v="50000"/>
    <n v="0"/>
    <n v="0"/>
    <n v="0"/>
    <m/>
    <n v="0"/>
    <n v="0"/>
    <n v="0"/>
    <m/>
    <m/>
    <d v="2021-03-31T00:00:00"/>
    <n v="1"/>
    <s v="O"/>
    <n v="1"/>
    <n v="30"/>
    <n v="0"/>
    <m/>
    <m/>
    <m/>
    <m/>
    <m/>
    <m/>
    <n v="1"/>
    <n v="1"/>
    <m/>
    <m/>
    <n v="19347"/>
    <s v="CREDITOS DE CONSUMO"/>
    <n v="0"/>
    <n v="0"/>
    <n v="890480123"/>
    <s v="UNIVERSIDAD DE CARTAGENA"/>
    <n v="5"/>
    <m/>
    <m/>
    <m/>
    <m/>
    <n v="2"/>
    <n v="7"/>
    <n v="2"/>
  </r>
  <r>
    <n v="42915"/>
    <s v="C"/>
    <n v="45427337"/>
    <x v="0"/>
    <n v="4"/>
    <n v="550025626"/>
    <d v="2021-03-23T00:00:00"/>
    <d v="2024-04-30T00:00:00"/>
    <n v="0"/>
    <n v="1"/>
    <n v="0"/>
    <n v="30"/>
    <n v="2"/>
    <n v="22490513"/>
    <n v="24960000"/>
    <n v="70000"/>
    <n v="2691"/>
    <n v="70000"/>
    <n v="0"/>
    <n v="0"/>
    <n v="0"/>
    <m/>
    <n v="0"/>
    <n v="0"/>
    <n v="0"/>
    <m/>
    <m/>
    <d v="2021-03-31T00:00:00"/>
    <n v="1"/>
    <s v="O"/>
    <n v="1"/>
    <n v="30"/>
    <n v="0"/>
    <m/>
    <m/>
    <m/>
    <m/>
    <m/>
    <m/>
    <n v="1"/>
    <n v="1"/>
    <m/>
    <m/>
    <n v="27085"/>
    <s v="CREDITOS DE CONSUMO"/>
    <n v="0"/>
    <n v="0"/>
    <n v="890480123"/>
    <s v="UNIVERSIDAD DE CARTAGENA"/>
    <n v="5"/>
    <m/>
    <m/>
    <m/>
    <m/>
    <n v="2"/>
    <n v="7"/>
    <n v="2"/>
  </r>
  <r>
    <n v="3678"/>
    <s v="C"/>
    <n v="45427337"/>
    <x v="0"/>
    <n v="4"/>
    <n v="550025694"/>
    <d v="2021-03-31T00:00:00"/>
    <d v="2021-05-30T00:00:00"/>
    <n v="0"/>
    <n v="1"/>
    <n v="0"/>
    <n v="30"/>
    <n v="2"/>
    <n v="0"/>
    <n v="0"/>
    <n v="6000"/>
    <n v="6000"/>
    <n v="6000"/>
    <n v="0"/>
    <n v="0"/>
    <n v="0"/>
    <m/>
    <n v="0"/>
    <n v="0"/>
    <n v="0"/>
    <m/>
    <m/>
    <d v="2021-03-31T00:00:00"/>
    <n v="1"/>
    <s v="O"/>
    <n v="1"/>
    <n v="30"/>
    <n v="0"/>
    <m/>
    <m/>
    <m/>
    <m/>
    <m/>
    <m/>
    <n v="1"/>
    <n v="1"/>
    <m/>
    <m/>
    <n v="2322"/>
    <s v="CREDITOS DE CONSUMO"/>
    <n v="0"/>
    <n v="0"/>
    <n v="890480123"/>
    <s v="UNIVERSIDAD DE CARTAGENA"/>
    <n v="5"/>
    <m/>
    <m/>
    <m/>
    <m/>
    <n v="2"/>
    <n v="7"/>
    <n v="2"/>
  </r>
  <r>
    <n v="905753"/>
    <s v="C"/>
    <n v="45428581"/>
    <x v="0"/>
    <n v="4"/>
    <n v="17784"/>
    <d v="2020-11-05T00:00:00"/>
    <d v="2023-11-30T00:00:00"/>
    <n v="0"/>
    <n v="1"/>
    <n v="3"/>
    <n v="30"/>
    <n v="2"/>
    <n v="16011168"/>
    <n v="17240000"/>
    <n v="8000000"/>
    <n v="281300"/>
    <n v="7445113"/>
    <n v="115886"/>
    <n v="0"/>
    <n v="0"/>
    <m/>
    <n v="0"/>
    <n v="0"/>
    <n v="0"/>
    <m/>
    <m/>
    <d v="2021-02-25T00:00:00"/>
    <n v="1"/>
    <s v="O"/>
    <n v="1"/>
    <n v="30"/>
    <n v="0"/>
    <m/>
    <m/>
    <m/>
    <m/>
    <m/>
    <m/>
    <n v="1"/>
    <n v="1"/>
    <m/>
    <m/>
    <n v="6539360"/>
    <s v="CREDITOS DE CONSUMO"/>
    <n v="0"/>
    <n v="0"/>
    <n v="890480123"/>
    <s v="UNIVERSIDAD DE CARTAGENA"/>
    <n v="5"/>
    <m/>
    <m/>
    <m/>
    <m/>
    <n v="1"/>
    <n v="7"/>
    <n v="2"/>
  </r>
  <r>
    <n v="5144856"/>
    <s v="C"/>
    <n v="45430509"/>
    <x v="0"/>
    <n v="4"/>
    <n v="17934"/>
    <d v="2020-12-29T00:00:00"/>
    <d v="2026-06-29T00:00:00"/>
    <n v="0"/>
    <n v="1"/>
    <n v="3"/>
    <n v="30"/>
    <n v="2"/>
    <n v="16011168"/>
    <n v="17240000"/>
    <n v="13668632"/>
    <n v="312795"/>
    <n v="13272131"/>
    <n v="5602"/>
    <n v="0"/>
    <n v="0"/>
    <m/>
    <n v="0"/>
    <n v="0"/>
    <n v="0"/>
    <m/>
    <m/>
    <d v="2021-03-30T00:00:00"/>
    <n v="1"/>
    <s v="O"/>
    <n v="1"/>
    <n v="30"/>
    <n v="0"/>
    <m/>
    <m/>
    <m/>
    <m/>
    <m/>
    <m/>
    <n v="1"/>
    <n v="1"/>
    <m/>
    <m/>
    <n v="8127275"/>
    <s v="CREDITOS DE CONSUMO"/>
    <n v="0"/>
    <n v="0"/>
    <n v="890480123"/>
    <s v="UNIVERSIDAD DE CARTAGENA"/>
    <n v="5"/>
    <m/>
    <m/>
    <m/>
    <m/>
    <n v="1"/>
    <n v="7"/>
    <n v="2"/>
  </r>
  <r>
    <n v="815141"/>
    <s v="C"/>
    <n v="45431720"/>
    <x v="9"/>
    <n v="4"/>
    <n v="13368"/>
    <d v="2017-11-30T00:00:00"/>
    <d v="2019-11-30T00:00:00"/>
    <n v="1170"/>
    <n v="1"/>
    <n v="0"/>
    <n v="30"/>
    <n v="2"/>
    <n v="17726461"/>
    <n v="19240000"/>
    <n v="2266049"/>
    <n v="112831"/>
    <n v="2266049"/>
    <n v="102088"/>
    <n v="0"/>
    <n v="0"/>
    <m/>
    <n v="2266049"/>
    <n v="102088"/>
    <n v="1672797"/>
    <m/>
    <m/>
    <d v="2017-11-30T00:00:00"/>
    <n v="1"/>
    <s v="O"/>
    <n v="1"/>
    <n v="30"/>
    <n v="2266049"/>
    <m/>
    <m/>
    <m/>
    <m/>
    <m/>
    <m/>
    <n v="1"/>
    <n v="1"/>
    <m/>
    <m/>
    <n v="1450908"/>
    <s v="CREDITOS DE CONSUMO"/>
    <n v="0"/>
    <n v="0"/>
    <m/>
    <m/>
    <n v="5"/>
    <m/>
    <m/>
    <m/>
    <m/>
    <n v="1"/>
    <n v="7"/>
    <n v="2"/>
  </r>
  <r>
    <n v="90463"/>
    <s v="C"/>
    <n v="45432824"/>
    <x v="0"/>
    <n v="4"/>
    <n v="15286"/>
    <d v="2020-10-29T00:00:00"/>
    <d v="2021-06-30T00:00:00"/>
    <n v="0"/>
    <n v="1"/>
    <n v="5"/>
    <n v="30"/>
    <n v="2"/>
    <n v="12185828"/>
    <n v="12890000"/>
    <n v="807707"/>
    <n v="105631"/>
    <n v="310311"/>
    <n v="0"/>
    <n v="0"/>
    <n v="0"/>
    <m/>
    <n v="0"/>
    <n v="0"/>
    <n v="0"/>
    <m/>
    <m/>
    <d v="2021-03-30T00:00:00"/>
    <n v="1"/>
    <s v="O"/>
    <n v="1"/>
    <n v="30"/>
    <n v="0"/>
    <m/>
    <m/>
    <m/>
    <m/>
    <m/>
    <m/>
    <n v="1"/>
    <n v="1"/>
    <m/>
    <m/>
    <n v="219848"/>
    <s v="CREDITOS DE CONSUMO"/>
    <n v="0"/>
    <n v="0"/>
    <n v="890480123"/>
    <s v="UNIVERSIDAD DE CARTAGENA"/>
    <n v="3"/>
    <n v="6"/>
    <d v="2020-04-30T00:00:00"/>
    <s v="A"/>
    <n v="3"/>
    <n v="1"/>
    <n v="7"/>
    <n v="1"/>
  </r>
  <r>
    <n v="422772"/>
    <s v="C"/>
    <n v="45432824"/>
    <x v="0"/>
    <n v="4"/>
    <n v="16549"/>
    <d v="2020-10-29T00:00:00"/>
    <d v="2022-05-01T00:00:00"/>
    <n v="0"/>
    <n v="1"/>
    <n v="5"/>
    <n v="30"/>
    <n v="2"/>
    <n v="15881442"/>
    <n v="17090000"/>
    <n v="1946903"/>
    <n v="122266"/>
    <n v="1450213"/>
    <n v="0"/>
    <n v="0"/>
    <n v="0"/>
    <m/>
    <n v="0"/>
    <n v="0"/>
    <n v="0"/>
    <m/>
    <m/>
    <d v="2021-03-30T00:00:00"/>
    <n v="1"/>
    <s v="O"/>
    <n v="1"/>
    <n v="30"/>
    <n v="0"/>
    <m/>
    <m/>
    <m/>
    <m/>
    <m/>
    <m/>
    <n v="1"/>
    <n v="1"/>
    <m/>
    <m/>
    <n v="1027441"/>
    <s v="CREDITOS DE CONSUMO"/>
    <n v="0"/>
    <n v="0"/>
    <n v="890480123"/>
    <s v="UNIVERSIDAD DE CARTAGENA"/>
    <n v="3"/>
    <n v="6"/>
    <d v="2020-04-30T00:00:00"/>
    <s v="A"/>
    <n v="3"/>
    <n v="1"/>
    <n v="7"/>
    <n v="1"/>
  </r>
  <r>
    <n v="1138535"/>
    <s v="C"/>
    <n v="45432824"/>
    <x v="0"/>
    <n v="4"/>
    <n v="16764"/>
    <d v="2020-10-29T00:00:00"/>
    <d v="2023-06-30T00:00:00"/>
    <n v="0"/>
    <n v="1"/>
    <n v="5"/>
    <n v="30"/>
    <n v="2"/>
    <n v="9119963"/>
    <n v="9511000"/>
    <n v="4545402"/>
    <n v="160552"/>
    <n v="3905461"/>
    <n v="0"/>
    <n v="0"/>
    <n v="0"/>
    <m/>
    <n v="0"/>
    <n v="0"/>
    <n v="0"/>
    <m/>
    <m/>
    <d v="2021-03-30T00:00:00"/>
    <n v="1"/>
    <s v="O"/>
    <n v="1"/>
    <n v="30"/>
    <n v="0"/>
    <m/>
    <m/>
    <m/>
    <m/>
    <m/>
    <m/>
    <n v="1"/>
    <n v="1"/>
    <m/>
    <m/>
    <n v="2766926"/>
    <s v="CREDITOS DE CONSUMO"/>
    <n v="0"/>
    <n v="0"/>
    <n v="890480123"/>
    <s v="UNIVERSIDAD DE CARTAGENA"/>
    <n v="3"/>
    <n v="6"/>
    <d v="2020-04-30T00:00:00"/>
    <s v="A"/>
    <n v="3"/>
    <n v="1"/>
    <n v="7"/>
    <n v="1"/>
  </r>
  <r>
    <n v="851117"/>
    <s v="C"/>
    <n v="45432824"/>
    <x v="0"/>
    <n v="4"/>
    <n v="18052"/>
    <d v="2021-01-08T00:00:00"/>
    <d v="2024-01-30T00:00:00"/>
    <n v="0"/>
    <n v="1"/>
    <n v="3"/>
    <n v="30"/>
    <n v="2"/>
    <n v="8648788"/>
    <n v="9000000"/>
    <n v="3177421"/>
    <n v="100523"/>
    <n v="2919545"/>
    <n v="0"/>
    <n v="0"/>
    <n v="0"/>
    <m/>
    <n v="0"/>
    <n v="0"/>
    <n v="0"/>
    <m/>
    <m/>
    <d v="2021-03-30T00:00:00"/>
    <n v="9"/>
    <s v="O"/>
    <n v="1"/>
    <n v="30"/>
    <n v="0"/>
    <m/>
    <m/>
    <m/>
    <m/>
    <m/>
    <m/>
    <n v="1"/>
    <n v="1"/>
    <m/>
    <m/>
    <n v="2068428"/>
    <s v="CREDITOS DE CONSUMO"/>
    <n v="0"/>
    <n v="0"/>
    <n v="890480123"/>
    <s v="UNIVERSIDAD DE CARTAGENA"/>
    <n v="5"/>
    <m/>
    <m/>
    <m/>
    <m/>
    <n v="1"/>
    <n v="7"/>
    <n v="2"/>
  </r>
  <r>
    <n v="12646642"/>
    <s v="C"/>
    <n v="45433154"/>
    <x v="0"/>
    <n v="4"/>
    <n v="12234"/>
    <d v="2017-03-13T00:00:00"/>
    <d v="2024-03-13T00:00:00"/>
    <n v="0"/>
    <n v="1"/>
    <n v="50"/>
    <n v="30"/>
    <n v="2"/>
    <n v="17726461"/>
    <n v="19240000"/>
    <n v="44800000"/>
    <n v="934430"/>
    <n v="24763572"/>
    <n v="0"/>
    <n v="0"/>
    <n v="0"/>
    <m/>
    <n v="0"/>
    <n v="0"/>
    <n v="0"/>
    <m/>
    <m/>
    <d v="2021-03-30T00:00:00"/>
    <n v="1"/>
    <s v="O"/>
    <n v="1"/>
    <n v="30"/>
    <n v="0"/>
    <m/>
    <m/>
    <m/>
    <m/>
    <m/>
    <m/>
    <n v="1"/>
    <n v="1"/>
    <m/>
    <m/>
    <n v="12116930"/>
    <s v="CREDITOS DE CONSUMO"/>
    <n v="0"/>
    <n v="0"/>
    <n v="890480123"/>
    <s v="UNIVERSIDAD DE CARTAGENA"/>
    <n v="5"/>
    <m/>
    <m/>
    <m/>
    <m/>
    <n v="1"/>
    <n v="7"/>
    <n v="2"/>
  </r>
  <r>
    <n v="674984"/>
    <s v="C"/>
    <n v="45433154"/>
    <x v="0"/>
    <n v="4"/>
    <n v="17548"/>
    <d v="2020-08-31T00:00:00"/>
    <d v="2022-02-28T00:00:00"/>
    <n v="0"/>
    <n v="1"/>
    <n v="7"/>
    <n v="30"/>
    <n v="2"/>
    <n v="12185828"/>
    <n v="12890000"/>
    <n v="2090000"/>
    <n v="127633"/>
    <n v="1321697"/>
    <n v="0"/>
    <n v="0"/>
    <n v="0"/>
    <m/>
    <n v="0"/>
    <n v="0"/>
    <n v="0"/>
    <m/>
    <m/>
    <d v="2021-03-30T00:00:00"/>
    <n v="1"/>
    <s v="O"/>
    <n v="1"/>
    <n v="30"/>
    <n v="0"/>
    <m/>
    <m/>
    <m/>
    <m/>
    <m/>
    <m/>
    <n v="1"/>
    <n v="1"/>
    <m/>
    <m/>
    <n v="646713"/>
    <s v="CREDITOS DE CONSUMO"/>
    <n v="0"/>
    <n v="0"/>
    <n v="890480123"/>
    <s v="UNIVERSIDAD DE CARTAGENA"/>
    <n v="5"/>
    <m/>
    <m/>
    <m/>
    <m/>
    <n v="1"/>
    <n v="7"/>
    <n v="2"/>
  </r>
  <r>
    <n v="12514717"/>
    <s v="C"/>
    <n v="45433154"/>
    <x v="0"/>
    <n v="4"/>
    <n v="17811"/>
    <d v="2020-11-18T00:00:00"/>
    <d v="2025-11-30T00:00:00"/>
    <n v="0"/>
    <n v="1"/>
    <n v="4"/>
    <n v="30"/>
    <n v="2"/>
    <n v="9568969"/>
    <n v="10000000"/>
    <n v="25873903"/>
    <n v="544273"/>
    <n v="24505248"/>
    <n v="0"/>
    <n v="0"/>
    <n v="0"/>
    <m/>
    <n v="0"/>
    <n v="0"/>
    <n v="0"/>
    <m/>
    <m/>
    <d v="2021-03-30T00:00:00"/>
    <n v="9"/>
    <s v="O"/>
    <n v="1"/>
    <n v="30"/>
    <n v="0"/>
    <m/>
    <m/>
    <m/>
    <m/>
    <m/>
    <m/>
    <n v="1"/>
    <n v="1"/>
    <m/>
    <m/>
    <n v="11990531"/>
    <s v="CREDITOS DE CONSUMO"/>
    <n v="0"/>
    <n v="0"/>
    <n v="890480123"/>
    <s v="UNIVERSIDAD DE CARTAGENA"/>
    <n v="5"/>
    <m/>
    <m/>
    <m/>
    <m/>
    <n v="1"/>
    <n v="7"/>
    <n v="2"/>
  </r>
  <r>
    <n v="1429947"/>
    <s v="C"/>
    <n v="45433154"/>
    <x v="0"/>
    <n v="4"/>
    <n v="18299"/>
    <d v="2021-03-30T00:00:00"/>
    <d v="2021-06-30T00:00:00"/>
    <n v="0"/>
    <n v="1"/>
    <n v="1"/>
    <n v="30"/>
    <n v="2"/>
    <n v="13121400"/>
    <n v="13940000"/>
    <n v="2800000"/>
    <n v="30617"/>
    <n v="2800000"/>
    <n v="0"/>
    <n v="0"/>
    <n v="0"/>
    <m/>
    <n v="0"/>
    <n v="0"/>
    <n v="0"/>
    <n v="2800000"/>
    <n v="6"/>
    <d v="2021-03-30T00:00:00"/>
    <n v="1"/>
    <s v="O"/>
    <n v="1"/>
    <n v="30"/>
    <n v="0"/>
    <m/>
    <m/>
    <m/>
    <m/>
    <m/>
    <m/>
    <n v="1"/>
    <n v="1"/>
    <m/>
    <m/>
    <n v="1370053"/>
    <s v="CREDITOS DE CONSUMO"/>
    <n v="0"/>
    <n v="0"/>
    <n v="890480123"/>
    <s v="UNIVERSIDAD DE CARTAGENA"/>
    <n v="5"/>
    <m/>
    <m/>
    <m/>
    <m/>
    <n v="1"/>
    <n v="7"/>
    <n v="2"/>
  </r>
  <r>
    <n v="2655616"/>
    <s v="C"/>
    <n v="45433154"/>
    <x v="0"/>
    <n v="4"/>
    <n v="18300"/>
    <d v="2021-03-30T00:00:00"/>
    <d v="2023-03-30T00:00:00"/>
    <n v="0"/>
    <n v="1"/>
    <n v="0"/>
    <n v="30"/>
    <n v="2"/>
    <n v="15881442"/>
    <n v="17090000"/>
    <n v="5200000"/>
    <n v="254314"/>
    <n v="5200000"/>
    <n v="0"/>
    <n v="0"/>
    <n v="0"/>
    <m/>
    <n v="0"/>
    <n v="0"/>
    <n v="0"/>
    <m/>
    <m/>
    <d v="2021-03-30T00:00:00"/>
    <n v="1"/>
    <s v="O"/>
    <n v="1"/>
    <n v="30"/>
    <n v="0"/>
    <m/>
    <m/>
    <m/>
    <m/>
    <m/>
    <m/>
    <n v="1"/>
    <n v="1"/>
    <m/>
    <m/>
    <n v="2544384"/>
    <s v="CREDITOS DE CONSUMO"/>
    <n v="0"/>
    <n v="0"/>
    <n v="890480123"/>
    <s v="UNIVERSIDAD DE CARTAGENA"/>
    <n v="5"/>
    <m/>
    <m/>
    <m/>
    <m/>
    <n v="1"/>
    <n v="7"/>
    <n v="2"/>
  </r>
  <r>
    <n v="20614"/>
    <s v="C"/>
    <n v="45433154"/>
    <x v="0"/>
    <n v="4"/>
    <n v="550014452"/>
    <d v="2017-03-24T00:00:00"/>
    <d v="2024-02-28T00:00:00"/>
    <n v="0"/>
    <n v="1"/>
    <n v="1"/>
    <n v="30"/>
    <n v="2"/>
    <n v="22490513"/>
    <n v="24960000"/>
    <n v="41175"/>
    <n v="1583"/>
    <n v="40364"/>
    <n v="0"/>
    <n v="0"/>
    <n v="0"/>
    <m/>
    <n v="0"/>
    <n v="0"/>
    <n v="0"/>
    <m/>
    <m/>
    <d v="2021-03-30T00:00:00"/>
    <n v="1"/>
    <s v="O"/>
    <n v="1"/>
    <n v="30"/>
    <n v="0"/>
    <m/>
    <m/>
    <m/>
    <m/>
    <m/>
    <m/>
    <n v="1"/>
    <n v="1"/>
    <m/>
    <m/>
    <n v="19750"/>
    <s v="CREDITOS DE CONSUMO"/>
    <n v="0"/>
    <n v="0"/>
    <n v="890480123"/>
    <s v="UNIVERSIDAD DE CARTAGENA"/>
    <n v="5"/>
    <m/>
    <m/>
    <m/>
    <m/>
    <n v="2"/>
    <n v="7"/>
    <n v="2"/>
  </r>
  <r>
    <n v="120929"/>
    <s v="C"/>
    <n v="45433154"/>
    <x v="0"/>
    <n v="4"/>
    <n v="550014482"/>
    <d v="2017-03-28T00:00:00"/>
    <d v="2024-03-28T00:00:00"/>
    <n v="0"/>
    <n v="1"/>
    <n v="0"/>
    <n v="30"/>
    <n v="2"/>
    <n v="22490513"/>
    <n v="24960000"/>
    <n v="237025"/>
    <n v="9112"/>
    <n v="236793"/>
    <n v="0"/>
    <n v="0"/>
    <n v="0"/>
    <m/>
    <n v="0"/>
    <n v="0"/>
    <n v="0"/>
    <m/>
    <m/>
    <d v="2021-03-30T00:00:00"/>
    <n v="1"/>
    <s v="O"/>
    <n v="1"/>
    <n v="30"/>
    <n v="0"/>
    <m/>
    <m/>
    <m/>
    <m/>
    <m/>
    <m/>
    <n v="1"/>
    <n v="1"/>
    <m/>
    <m/>
    <n v="115864"/>
    <s v="CREDITOS DE CONSUMO"/>
    <n v="0"/>
    <n v="0"/>
    <n v="890480123"/>
    <s v="UNIVERSIDAD DE CARTAGENA"/>
    <n v="5"/>
    <m/>
    <m/>
    <m/>
    <m/>
    <n v="2"/>
    <n v="7"/>
    <n v="2"/>
  </r>
  <r>
    <n v="120265"/>
    <s v="C"/>
    <n v="45433154"/>
    <x v="0"/>
    <n v="4"/>
    <n v="550014648"/>
    <d v="2017-04-01T00:00:00"/>
    <d v="2024-03-28T00:00:00"/>
    <n v="0"/>
    <n v="1"/>
    <n v="0"/>
    <n v="30"/>
    <n v="2"/>
    <n v="22490513"/>
    <n v="24960000"/>
    <n v="235735"/>
    <n v="9063"/>
    <n v="235493"/>
    <n v="0"/>
    <n v="0"/>
    <n v="0"/>
    <m/>
    <n v="0"/>
    <n v="0"/>
    <n v="0"/>
    <m/>
    <m/>
    <d v="2021-03-30T00:00:00"/>
    <n v="1"/>
    <s v="O"/>
    <n v="1"/>
    <n v="30"/>
    <n v="0"/>
    <m/>
    <m/>
    <m/>
    <m/>
    <m/>
    <m/>
    <n v="1"/>
    <n v="1"/>
    <m/>
    <m/>
    <n v="115228"/>
    <s v="CREDITOS DE CONSUMO"/>
    <n v="0"/>
    <n v="0"/>
    <n v="890480123"/>
    <s v="UNIVERSIDAD DE CARTAGENA"/>
    <n v="5"/>
    <m/>
    <m/>
    <m/>
    <m/>
    <n v="2"/>
    <n v="7"/>
    <n v="2"/>
  </r>
  <r>
    <n v="120174"/>
    <s v="C"/>
    <n v="45433154"/>
    <x v="0"/>
    <n v="4"/>
    <n v="550014649"/>
    <d v="2017-04-01T00:00:00"/>
    <d v="2024-03-28T00:00:00"/>
    <n v="0"/>
    <n v="1"/>
    <n v="0"/>
    <n v="30"/>
    <n v="2"/>
    <n v="22490513"/>
    <n v="24960000"/>
    <n v="235550"/>
    <n v="9056"/>
    <n v="235314"/>
    <n v="0"/>
    <n v="0"/>
    <n v="0"/>
    <m/>
    <n v="0"/>
    <n v="0"/>
    <n v="0"/>
    <m/>
    <m/>
    <d v="2021-03-30T00:00:00"/>
    <n v="1"/>
    <s v="O"/>
    <n v="1"/>
    <n v="30"/>
    <n v="0"/>
    <m/>
    <m/>
    <m/>
    <m/>
    <m/>
    <m/>
    <n v="1"/>
    <n v="1"/>
    <m/>
    <m/>
    <n v="115140"/>
    <s v="CREDITOS DE CONSUMO"/>
    <n v="0"/>
    <n v="0"/>
    <n v="890480123"/>
    <s v="UNIVERSIDAD DE CARTAGENA"/>
    <n v="5"/>
    <m/>
    <m/>
    <m/>
    <m/>
    <n v="2"/>
    <n v="7"/>
    <n v="2"/>
  </r>
  <r>
    <n v="120087"/>
    <s v="C"/>
    <n v="45433154"/>
    <x v="0"/>
    <n v="4"/>
    <n v="550014650"/>
    <d v="2017-04-01T00:00:00"/>
    <d v="2024-03-28T00:00:00"/>
    <n v="0"/>
    <n v="1"/>
    <n v="0"/>
    <n v="30"/>
    <n v="2"/>
    <n v="22490513"/>
    <n v="24960000"/>
    <n v="235374"/>
    <n v="9049"/>
    <n v="235145"/>
    <n v="0"/>
    <n v="0"/>
    <n v="0"/>
    <m/>
    <n v="0"/>
    <n v="0"/>
    <n v="0"/>
    <m/>
    <m/>
    <d v="2021-03-30T00:00:00"/>
    <n v="1"/>
    <s v="O"/>
    <n v="1"/>
    <n v="30"/>
    <n v="0"/>
    <m/>
    <m/>
    <m/>
    <m/>
    <m/>
    <m/>
    <n v="1"/>
    <n v="1"/>
    <m/>
    <m/>
    <n v="115058"/>
    <s v="CREDITOS DE CONSUMO"/>
    <n v="0"/>
    <n v="0"/>
    <n v="890480123"/>
    <s v="UNIVERSIDAD DE CARTAGENA"/>
    <n v="5"/>
    <m/>
    <m/>
    <m/>
    <m/>
    <n v="2"/>
    <n v="7"/>
    <n v="2"/>
  </r>
  <r>
    <n v="119984"/>
    <s v="C"/>
    <n v="45433154"/>
    <x v="0"/>
    <n v="4"/>
    <n v="550014692"/>
    <d v="2017-04-05T00:00:00"/>
    <d v="2024-03-28T00:00:00"/>
    <n v="0"/>
    <n v="1"/>
    <n v="0"/>
    <n v="30"/>
    <n v="2"/>
    <n v="22490513"/>
    <n v="24960000"/>
    <n v="235163"/>
    <n v="9041"/>
    <n v="234942"/>
    <n v="0"/>
    <n v="0"/>
    <n v="0"/>
    <m/>
    <n v="0"/>
    <n v="0"/>
    <n v="0"/>
    <m/>
    <m/>
    <d v="2021-03-30T00:00:00"/>
    <n v="1"/>
    <s v="O"/>
    <n v="1"/>
    <n v="30"/>
    <n v="0"/>
    <m/>
    <m/>
    <m/>
    <m/>
    <m/>
    <m/>
    <n v="1"/>
    <n v="1"/>
    <m/>
    <m/>
    <n v="114958"/>
    <s v="CREDITOS DE CONSUMO"/>
    <n v="0"/>
    <n v="0"/>
    <n v="890480123"/>
    <s v="UNIVERSIDAD DE CARTAGENA"/>
    <n v="5"/>
    <m/>
    <m/>
    <m/>
    <m/>
    <n v="2"/>
    <n v="7"/>
    <n v="2"/>
  </r>
  <r>
    <n v="118245"/>
    <s v="C"/>
    <n v="45433154"/>
    <x v="0"/>
    <n v="4"/>
    <n v="550014693"/>
    <d v="2017-04-05T00:00:00"/>
    <d v="2024-03-28T00:00:00"/>
    <n v="0"/>
    <n v="1"/>
    <n v="0"/>
    <n v="30"/>
    <n v="2"/>
    <n v="22490513"/>
    <n v="24960000"/>
    <n v="231748"/>
    <n v="8909"/>
    <n v="231538"/>
    <n v="0"/>
    <n v="0"/>
    <n v="0"/>
    <m/>
    <n v="0"/>
    <n v="0"/>
    <n v="0"/>
    <m/>
    <m/>
    <d v="2021-03-30T00:00:00"/>
    <n v="1"/>
    <s v="O"/>
    <n v="1"/>
    <n v="30"/>
    <n v="0"/>
    <m/>
    <m/>
    <m/>
    <m/>
    <m/>
    <m/>
    <n v="1"/>
    <n v="1"/>
    <m/>
    <m/>
    <n v="113293"/>
    <s v="CREDITOS DE CONSUMO"/>
    <n v="0"/>
    <n v="0"/>
    <n v="890480123"/>
    <s v="UNIVERSIDAD DE CARTAGENA"/>
    <n v="5"/>
    <m/>
    <m/>
    <m/>
    <m/>
    <n v="2"/>
    <n v="7"/>
    <n v="2"/>
  </r>
  <r>
    <n v="118881"/>
    <s v="C"/>
    <n v="45433154"/>
    <x v="0"/>
    <n v="4"/>
    <n v="550014816"/>
    <d v="2017-04-18T00:00:00"/>
    <d v="2024-03-28T00:00:00"/>
    <n v="0"/>
    <n v="1"/>
    <n v="0"/>
    <n v="30"/>
    <n v="2"/>
    <n v="22490513"/>
    <n v="24960000"/>
    <n v="236857"/>
    <n v="9106"/>
    <n v="232783"/>
    <n v="0"/>
    <n v="0"/>
    <n v="0"/>
    <m/>
    <n v="0"/>
    <n v="0"/>
    <n v="0"/>
    <m/>
    <m/>
    <d v="2021-03-30T00:00:00"/>
    <n v="1"/>
    <s v="O"/>
    <n v="1"/>
    <n v="30"/>
    <n v="0"/>
    <m/>
    <m/>
    <m/>
    <m/>
    <m/>
    <m/>
    <n v="1"/>
    <n v="1"/>
    <m/>
    <m/>
    <n v="113902"/>
    <s v="CREDITOS DE CONSUMO"/>
    <n v="0"/>
    <n v="0"/>
    <n v="890480123"/>
    <s v="UNIVERSIDAD DE CARTAGENA"/>
    <n v="5"/>
    <m/>
    <m/>
    <m/>
    <m/>
    <n v="2"/>
    <n v="7"/>
    <n v="2"/>
  </r>
  <r>
    <n v="121406"/>
    <s v="C"/>
    <n v="45433154"/>
    <x v="0"/>
    <n v="4"/>
    <n v="550014834"/>
    <d v="2017-04-21T00:00:00"/>
    <d v="2024-03-28T00:00:00"/>
    <n v="0"/>
    <n v="1"/>
    <n v="0"/>
    <n v="30"/>
    <n v="2"/>
    <n v="22490513"/>
    <n v="24960000"/>
    <n v="237934"/>
    <n v="9147"/>
    <n v="237726"/>
    <n v="0"/>
    <n v="0"/>
    <n v="0"/>
    <m/>
    <n v="0"/>
    <n v="0"/>
    <n v="0"/>
    <m/>
    <m/>
    <d v="2021-03-30T00:00:00"/>
    <n v="1"/>
    <s v="O"/>
    <n v="1"/>
    <n v="30"/>
    <n v="0"/>
    <m/>
    <m/>
    <m/>
    <m/>
    <m/>
    <m/>
    <n v="1"/>
    <n v="1"/>
    <m/>
    <m/>
    <n v="116320"/>
    <s v="CREDITOS DE CONSUMO"/>
    <n v="0"/>
    <n v="0"/>
    <n v="890480123"/>
    <s v="UNIVERSIDAD DE CARTAGENA"/>
    <n v="5"/>
    <m/>
    <m/>
    <m/>
    <m/>
    <n v="2"/>
    <n v="7"/>
    <n v="2"/>
  </r>
  <r>
    <n v="120624"/>
    <s v="C"/>
    <n v="45433154"/>
    <x v="0"/>
    <n v="4"/>
    <n v="550015062"/>
    <d v="2017-05-02T00:00:00"/>
    <d v="2024-03-28T00:00:00"/>
    <n v="0"/>
    <n v="1"/>
    <n v="0"/>
    <n v="30"/>
    <n v="2"/>
    <n v="22490513"/>
    <n v="24960000"/>
    <n v="236406"/>
    <n v="9089"/>
    <n v="236196"/>
    <n v="0"/>
    <n v="0"/>
    <n v="0"/>
    <m/>
    <n v="0"/>
    <n v="0"/>
    <n v="0"/>
    <m/>
    <m/>
    <d v="2021-03-30T00:00:00"/>
    <n v="1"/>
    <s v="O"/>
    <n v="1"/>
    <n v="30"/>
    <n v="0"/>
    <m/>
    <m/>
    <m/>
    <m/>
    <m/>
    <m/>
    <n v="1"/>
    <n v="1"/>
    <m/>
    <m/>
    <n v="115572"/>
    <s v="CREDITOS DE CONSUMO"/>
    <n v="0"/>
    <n v="0"/>
    <n v="890480123"/>
    <s v="UNIVERSIDAD DE CARTAGENA"/>
    <n v="5"/>
    <m/>
    <m/>
    <m/>
    <m/>
    <n v="2"/>
    <n v="7"/>
    <n v="2"/>
  </r>
  <r>
    <n v="120648"/>
    <s v="C"/>
    <n v="45433154"/>
    <x v="0"/>
    <n v="4"/>
    <n v="550015064"/>
    <d v="2017-05-02T00:00:00"/>
    <d v="2024-03-28T00:00:00"/>
    <n v="0"/>
    <n v="1"/>
    <n v="0"/>
    <n v="30"/>
    <n v="2"/>
    <n v="22490513"/>
    <n v="24960000"/>
    <n v="236454"/>
    <n v="9090"/>
    <n v="236243"/>
    <n v="0"/>
    <n v="0"/>
    <n v="0"/>
    <m/>
    <n v="0"/>
    <n v="0"/>
    <n v="0"/>
    <m/>
    <m/>
    <d v="2021-03-30T00:00:00"/>
    <n v="1"/>
    <s v="O"/>
    <n v="1"/>
    <n v="30"/>
    <n v="0"/>
    <m/>
    <m/>
    <m/>
    <m/>
    <m/>
    <m/>
    <n v="1"/>
    <n v="1"/>
    <m/>
    <m/>
    <n v="115595"/>
    <s v="CREDITOS DE CONSUMO"/>
    <n v="0"/>
    <n v="0"/>
    <n v="890480123"/>
    <s v="UNIVERSIDAD DE CARTAGENA"/>
    <n v="5"/>
    <m/>
    <m/>
    <m/>
    <m/>
    <n v="2"/>
    <n v="7"/>
    <n v="2"/>
  </r>
  <r>
    <n v="119723"/>
    <s v="C"/>
    <n v="45433154"/>
    <x v="0"/>
    <n v="4"/>
    <n v="550015116"/>
    <d v="2017-05-06T00:00:00"/>
    <d v="2024-03-28T00:00:00"/>
    <n v="0"/>
    <n v="1"/>
    <n v="0"/>
    <n v="30"/>
    <n v="2"/>
    <n v="22490513"/>
    <n v="24960000"/>
    <n v="234633"/>
    <n v="9020"/>
    <n v="234432"/>
    <n v="0"/>
    <n v="0"/>
    <n v="0"/>
    <m/>
    <n v="0"/>
    <n v="0"/>
    <n v="0"/>
    <m/>
    <m/>
    <d v="2021-03-30T00:00:00"/>
    <n v="1"/>
    <s v="O"/>
    <n v="1"/>
    <n v="30"/>
    <n v="0"/>
    <m/>
    <m/>
    <m/>
    <m/>
    <m/>
    <m/>
    <n v="1"/>
    <n v="1"/>
    <m/>
    <m/>
    <n v="114709"/>
    <s v="CREDITOS DE CONSUMO"/>
    <n v="0"/>
    <n v="0"/>
    <n v="890480123"/>
    <s v="UNIVERSIDAD DE CARTAGENA"/>
    <n v="5"/>
    <m/>
    <m/>
    <m/>
    <m/>
    <n v="2"/>
    <n v="7"/>
    <n v="2"/>
  </r>
  <r>
    <n v="142944"/>
    <s v="C"/>
    <n v="45433154"/>
    <x v="0"/>
    <n v="4"/>
    <n v="550015162"/>
    <d v="2017-05-12T00:00:00"/>
    <d v="2024-03-28T00:00:00"/>
    <n v="0"/>
    <n v="1"/>
    <n v="2"/>
    <n v="30"/>
    <n v="2"/>
    <n v="22490513"/>
    <n v="24960000"/>
    <n v="291533"/>
    <n v="11208"/>
    <n v="279901"/>
    <n v="0"/>
    <n v="0"/>
    <n v="0"/>
    <m/>
    <n v="0"/>
    <n v="0"/>
    <n v="0"/>
    <m/>
    <m/>
    <d v="2021-03-30T00:00:00"/>
    <n v="1"/>
    <s v="O"/>
    <n v="1"/>
    <n v="30"/>
    <n v="0"/>
    <m/>
    <m/>
    <m/>
    <m/>
    <m/>
    <m/>
    <n v="1"/>
    <n v="1"/>
    <m/>
    <m/>
    <n v="136957"/>
    <s v="CREDITOS DE CONSUMO"/>
    <n v="0"/>
    <n v="0"/>
    <n v="890480123"/>
    <s v="UNIVERSIDAD DE CARTAGENA"/>
    <n v="5"/>
    <m/>
    <m/>
    <m/>
    <m/>
    <n v="2"/>
    <n v="7"/>
    <n v="2"/>
  </r>
  <r>
    <n v="120081"/>
    <s v="C"/>
    <n v="45433154"/>
    <x v="0"/>
    <n v="4"/>
    <n v="550015175"/>
    <d v="2017-05-13T00:00:00"/>
    <d v="2024-03-28T00:00:00"/>
    <n v="0"/>
    <n v="1"/>
    <n v="0"/>
    <n v="30"/>
    <n v="2"/>
    <n v="22490513"/>
    <n v="24960000"/>
    <n v="235360"/>
    <n v="9048"/>
    <n v="235132"/>
    <n v="0"/>
    <n v="0"/>
    <n v="0"/>
    <m/>
    <n v="0"/>
    <n v="0"/>
    <n v="0"/>
    <m/>
    <m/>
    <d v="2021-03-30T00:00:00"/>
    <n v="1"/>
    <s v="O"/>
    <n v="1"/>
    <n v="30"/>
    <n v="0"/>
    <m/>
    <m/>
    <m/>
    <m/>
    <m/>
    <m/>
    <n v="1"/>
    <n v="1"/>
    <m/>
    <m/>
    <n v="115051"/>
    <s v="CREDITOS DE CONSUMO"/>
    <n v="0"/>
    <n v="0"/>
    <n v="890480123"/>
    <s v="UNIVERSIDAD DE CARTAGENA"/>
    <n v="5"/>
    <m/>
    <m/>
    <m/>
    <m/>
    <n v="2"/>
    <n v="7"/>
    <n v="2"/>
  </r>
  <r>
    <n v="119572"/>
    <s v="C"/>
    <n v="45433154"/>
    <x v="0"/>
    <n v="4"/>
    <n v="550015301"/>
    <d v="2017-05-23T00:00:00"/>
    <d v="2024-03-28T00:00:00"/>
    <n v="0"/>
    <n v="1"/>
    <n v="0"/>
    <n v="30"/>
    <n v="2"/>
    <n v="22490513"/>
    <n v="24960000"/>
    <n v="234385"/>
    <n v="9011"/>
    <n v="234135"/>
    <n v="0"/>
    <n v="0"/>
    <n v="0"/>
    <m/>
    <n v="0"/>
    <n v="0"/>
    <n v="0"/>
    <m/>
    <m/>
    <d v="2021-03-30T00:00:00"/>
    <n v="1"/>
    <s v="O"/>
    <n v="1"/>
    <n v="30"/>
    <n v="0"/>
    <m/>
    <m/>
    <m/>
    <m/>
    <m/>
    <m/>
    <n v="1"/>
    <n v="1"/>
    <m/>
    <m/>
    <n v="114563"/>
    <s v="CREDITOS DE CONSUMO"/>
    <n v="0"/>
    <n v="0"/>
    <n v="890480123"/>
    <s v="UNIVERSIDAD DE CARTAGENA"/>
    <n v="5"/>
    <m/>
    <m/>
    <m/>
    <m/>
    <n v="2"/>
    <n v="7"/>
    <n v="2"/>
  </r>
  <r>
    <n v="119849"/>
    <s v="C"/>
    <n v="45433154"/>
    <x v="0"/>
    <n v="4"/>
    <n v="550015344"/>
    <d v="2017-05-26T00:00:00"/>
    <d v="2024-03-28T00:00:00"/>
    <n v="0"/>
    <n v="1"/>
    <n v="0"/>
    <n v="30"/>
    <n v="2"/>
    <n v="22490513"/>
    <n v="24960000"/>
    <n v="234890"/>
    <n v="9030"/>
    <n v="234679"/>
    <n v="0"/>
    <n v="0"/>
    <n v="0"/>
    <m/>
    <n v="0"/>
    <n v="0"/>
    <n v="0"/>
    <m/>
    <m/>
    <d v="2021-03-30T00:00:00"/>
    <n v="1"/>
    <s v="O"/>
    <n v="1"/>
    <n v="30"/>
    <n v="0"/>
    <m/>
    <m/>
    <m/>
    <m/>
    <m/>
    <m/>
    <n v="1"/>
    <n v="1"/>
    <m/>
    <m/>
    <n v="114830"/>
    <s v="CREDITOS DE CONSUMO"/>
    <n v="0"/>
    <n v="0"/>
    <n v="890480123"/>
    <s v="UNIVERSIDAD DE CARTAGENA"/>
    <n v="5"/>
    <m/>
    <m/>
    <m/>
    <m/>
    <n v="2"/>
    <n v="7"/>
    <n v="2"/>
  </r>
  <r>
    <n v="116733"/>
    <s v="C"/>
    <n v="45433154"/>
    <x v="0"/>
    <n v="4"/>
    <n v="550015565"/>
    <d v="2017-06-02T00:00:00"/>
    <d v="2024-03-28T00:00:00"/>
    <n v="0"/>
    <n v="1"/>
    <n v="0"/>
    <n v="30"/>
    <n v="2"/>
    <n v="22490513"/>
    <n v="24960000"/>
    <n v="232587"/>
    <n v="8942"/>
    <n v="228576"/>
    <n v="0"/>
    <n v="0"/>
    <n v="0"/>
    <m/>
    <n v="0"/>
    <n v="0"/>
    <n v="0"/>
    <m/>
    <m/>
    <d v="2021-03-30T00:00:00"/>
    <n v="1"/>
    <s v="O"/>
    <n v="1"/>
    <n v="30"/>
    <n v="0"/>
    <m/>
    <m/>
    <m/>
    <m/>
    <m/>
    <m/>
    <n v="1"/>
    <n v="1"/>
    <m/>
    <m/>
    <n v="111843"/>
    <s v="CREDITOS DE CONSUMO"/>
    <n v="0"/>
    <n v="0"/>
    <n v="890480123"/>
    <s v="UNIVERSIDAD DE CARTAGENA"/>
    <n v="5"/>
    <m/>
    <m/>
    <m/>
    <m/>
    <n v="2"/>
    <n v="7"/>
    <n v="2"/>
  </r>
  <r>
    <n v="109950"/>
    <s v="C"/>
    <n v="45433154"/>
    <x v="0"/>
    <n v="4"/>
    <n v="550015591"/>
    <d v="2017-06-05T00:00:00"/>
    <d v="2024-03-28T00:00:00"/>
    <n v="0"/>
    <n v="1"/>
    <n v="0"/>
    <n v="30"/>
    <n v="2"/>
    <n v="22490513"/>
    <n v="24960000"/>
    <n v="219058"/>
    <n v="8422"/>
    <n v="215294"/>
    <n v="0"/>
    <n v="0"/>
    <n v="0"/>
    <m/>
    <n v="0"/>
    <n v="0"/>
    <n v="0"/>
    <m/>
    <m/>
    <d v="2021-03-30T00:00:00"/>
    <n v="1"/>
    <s v="O"/>
    <n v="1"/>
    <n v="30"/>
    <n v="0"/>
    <m/>
    <m/>
    <m/>
    <m/>
    <m/>
    <m/>
    <n v="1"/>
    <n v="1"/>
    <m/>
    <m/>
    <n v="105344"/>
    <s v="CREDITOS DE CONSUMO"/>
    <n v="0"/>
    <n v="0"/>
    <n v="890480123"/>
    <s v="UNIVERSIDAD DE CARTAGENA"/>
    <n v="5"/>
    <m/>
    <m/>
    <m/>
    <m/>
    <n v="2"/>
    <n v="7"/>
    <n v="2"/>
  </r>
  <r>
    <n v="71471"/>
    <s v="C"/>
    <n v="45433154"/>
    <x v="0"/>
    <n v="4"/>
    <n v="550015626"/>
    <d v="2017-06-09T00:00:00"/>
    <d v="2024-03-28T00:00:00"/>
    <n v="0"/>
    <n v="1"/>
    <n v="0"/>
    <n v="30"/>
    <n v="2"/>
    <n v="22490513"/>
    <n v="24960000"/>
    <n v="142396"/>
    <n v="5474"/>
    <n v="139948"/>
    <n v="0"/>
    <n v="0"/>
    <n v="0"/>
    <m/>
    <n v="0"/>
    <n v="0"/>
    <n v="0"/>
    <m/>
    <m/>
    <d v="2021-03-30T00:00:00"/>
    <n v="1"/>
    <s v="O"/>
    <n v="1"/>
    <n v="30"/>
    <n v="0"/>
    <m/>
    <m/>
    <m/>
    <m/>
    <m/>
    <m/>
    <n v="1"/>
    <n v="1"/>
    <m/>
    <m/>
    <n v="68477"/>
    <s v="CREDITOS DE CONSUMO"/>
    <n v="0"/>
    <n v="0"/>
    <n v="890480123"/>
    <s v="UNIVERSIDAD DE CARTAGENA"/>
    <n v="5"/>
    <m/>
    <m/>
    <m/>
    <m/>
    <n v="2"/>
    <n v="7"/>
    <n v="2"/>
  </r>
  <r>
    <n v="55384"/>
    <s v="C"/>
    <n v="45433154"/>
    <x v="0"/>
    <n v="4"/>
    <n v="550016049"/>
    <d v="2017-07-13T00:00:00"/>
    <d v="2024-03-28T00:00:00"/>
    <n v="0"/>
    <n v="1"/>
    <n v="0"/>
    <n v="30"/>
    <n v="2"/>
    <n v="22490513"/>
    <n v="24960000"/>
    <n v="110344"/>
    <n v="4242"/>
    <n v="108448"/>
    <n v="0"/>
    <n v="0"/>
    <n v="0"/>
    <m/>
    <n v="0"/>
    <n v="0"/>
    <n v="0"/>
    <m/>
    <m/>
    <d v="2021-03-30T00:00:00"/>
    <n v="1"/>
    <s v="O"/>
    <n v="1"/>
    <n v="30"/>
    <n v="0"/>
    <m/>
    <m/>
    <m/>
    <m/>
    <m/>
    <m/>
    <n v="1"/>
    <n v="1"/>
    <m/>
    <m/>
    <n v="53064"/>
    <s v="CREDITOS DE CONSUMO"/>
    <n v="0"/>
    <n v="0"/>
    <n v="890480123"/>
    <s v="UNIVERSIDAD DE CARTAGENA"/>
    <n v="5"/>
    <m/>
    <m/>
    <m/>
    <m/>
    <n v="2"/>
    <n v="7"/>
    <n v="2"/>
  </r>
  <r>
    <n v="47727"/>
    <s v="C"/>
    <n v="45433154"/>
    <x v="0"/>
    <n v="4"/>
    <n v="550016389"/>
    <d v="2017-08-03T00:00:00"/>
    <d v="2024-03-28T00:00:00"/>
    <n v="0"/>
    <n v="1"/>
    <n v="0"/>
    <n v="30"/>
    <n v="2"/>
    <n v="22490513"/>
    <n v="24960000"/>
    <n v="95103"/>
    <n v="3656"/>
    <n v="93454"/>
    <n v="0"/>
    <n v="0"/>
    <n v="0"/>
    <m/>
    <n v="0"/>
    <n v="0"/>
    <n v="0"/>
    <m/>
    <m/>
    <d v="2021-03-30T00:00:00"/>
    <n v="1"/>
    <s v="O"/>
    <n v="1"/>
    <n v="30"/>
    <n v="0"/>
    <m/>
    <m/>
    <m/>
    <m/>
    <m/>
    <m/>
    <n v="1"/>
    <n v="1"/>
    <m/>
    <m/>
    <n v="45727"/>
    <s v="CREDITOS DE CONSUMO"/>
    <n v="0"/>
    <n v="0"/>
    <n v="890480123"/>
    <s v="UNIVERSIDAD DE CARTAGENA"/>
    <n v="5"/>
    <m/>
    <m/>
    <m/>
    <m/>
    <n v="2"/>
    <n v="7"/>
    <n v="2"/>
  </r>
  <r>
    <n v="29931"/>
    <s v="C"/>
    <n v="45433154"/>
    <x v="0"/>
    <n v="4"/>
    <n v="550016790"/>
    <d v="2017-09-06T00:00:00"/>
    <d v="2024-03-28T00:00:00"/>
    <n v="0"/>
    <n v="1"/>
    <n v="0"/>
    <n v="30"/>
    <n v="2"/>
    <n v="22490513"/>
    <n v="24960000"/>
    <n v="59643"/>
    <n v="2293"/>
    <n v="58609"/>
    <n v="0"/>
    <n v="0"/>
    <n v="0"/>
    <m/>
    <n v="0"/>
    <n v="0"/>
    <n v="0"/>
    <m/>
    <m/>
    <d v="2021-03-30T00:00:00"/>
    <n v="1"/>
    <s v="O"/>
    <n v="1"/>
    <n v="30"/>
    <n v="0"/>
    <m/>
    <m/>
    <m/>
    <m/>
    <m/>
    <m/>
    <n v="1"/>
    <n v="1"/>
    <m/>
    <m/>
    <n v="28678"/>
    <s v="CREDITOS DE CONSUMO"/>
    <n v="0"/>
    <n v="0"/>
    <n v="890480123"/>
    <s v="UNIVERSIDAD DE CARTAGENA"/>
    <n v="5"/>
    <m/>
    <m/>
    <m/>
    <m/>
    <n v="2"/>
    <n v="7"/>
    <n v="2"/>
  </r>
  <r>
    <n v="41511"/>
    <s v="C"/>
    <n v="45433154"/>
    <x v="0"/>
    <n v="4"/>
    <n v="550017111"/>
    <d v="2017-10-05T00:00:00"/>
    <d v="2024-03-28T00:00:00"/>
    <n v="0"/>
    <n v="1"/>
    <n v="0"/>
    <n v="30"/>
    <n v="2"/>
    <n v="22490513"/>
    <n v="24960000"/>
    <n v="82696"/>
    <n v="3179"/>
    <n v="81284"/>
    <n v="0"/>
    <n v="0"/>
    <n v="0"/>
    <m/>
    <n v="0"/>
    <n v="0"/>
    <n v="0"/>
    <m/>
    <m/>
    <d v="2021-03-30T00:00:00"/>
    <n v="1"/>
    <s v="O"/>
    <n v="1"/>
    <n v="30"/>
    <n v="0"/>
    <m/>
    <m/>
    <m/>
    <m/>
    <m/>
    <m/>
    <n v="1"/>
    <n v="1"/>
    <m/>
    <m/>
    <n v="39773"/>
    <s v="CREDITOS DE CONSUMO"/>
    <n v="0"/>
    <n v="0"/>
    <n v="890480123"/>
    <s v="UNIVERSIDAD DE CARTAGENA"/>
    <n v="5"/>
    <m/>
    <m/>
    <m/>
    <m/>
    <n v="2"/>
    <n v="7"/>
    <n v="2"/>
  </r>
  <r>
    <n v="29410"/>
    <s v="C"/>
    <n v="45433154"/>
    <x v="0"/>
    <n v="4"/>
    <n v="550017184"/>
    <d v="2017-10-13T00:00:00"/>
    <d v="2024-03-28T00:00:00"/>
    <n v="0"/>
    <n v="1"/>
    <n v="0"/>
    <n v="30"/>
    <n v="2"/>
    <n v="22490513"/>
    <n v="24960000"/>
    <n v="57589"/>
    <n v="2214"/>
    <n v="57589"/>
    <n v="475"/>
    <n v="0"/>
    <n v="0"/>
    <m/>
    <n v="0"/>
    <n v="0"/>
    <n v="0"/>
    <m/>
    <m/>
    <d v="2021-03-30T00:00:00"/>
    <n v="1"/>
    <s v="O"/>
    <n v="1"/>
    <n v="30"/>
    <n v="0"/>
    <m/>
    <m/>
    <m/>
    <m/>
    <m/>
    <m/>
    <n v="1"/>
    <n v="1"/>
    <m/>
    <m/>
    <n v="28179"/>
    <s v="CREDITOS DE CONSUMO"/>
    <n v="0"/>
    <n v="0"/>
    <n v="890480123"/>
    <s v="UNIVERSIDAD DE CARTAGENA"/>
    <n v="5"/>
    <m/>
    <m/>
    <m/>
    <m/>
    <n v="2"/>
    <n v="7"/>
    <n v="2"/>
  </r>
  <r>
    <n v="19542"/>
    <s v="C"/>
    <n v="45433154"/>
    <x v="0"/>
    <n v="4"/>
    <n v="550017477"/>
    <d v="2017-11-05T00:00:00"/>
    <d v="2024-03-28T00:00:00"/>
    <n v="0"/>
    <n v="1"/>
    <n v="0"/>
    <n v="30"/>
    <n v="2"/>
    <n v="22490513"/>
    <n v="24960000"/>
    <n v="38266"/>
    <n v="1471"/>
    <n v="38266"/>
    <n v="2153"/>
    <n v="0"/>
    <n v="0"/>
    <m/>
    <n v="0"/>
    <n v="0"/>
    <n v="0"/>
    <m/>
    <m/>
    <d v="2021-03-30T00:00:00"/>
    <n v="1"/>
    <s v="O"/>
    <n v="1"/>
    <n v="30"/>
    <n v="0"/>
    <m/>
    <m/>
    <m/>
    <m/>
    <m/>
    <m/>
    <n v="1"/>
    <n v="1"/>
    <m/>
    <m/>
    <n v="18724"/>
    <s v="CREDITOS DE CONSUMO"/>
    <n v="0"/>
    <n v="0"/>
    <n v="890480123"/>
    <s v="UNIVERSIDAD DE CARTAGENA"/>
    <n v="5"/>
    <m/>
    <m/>
    <m/>
    <m/>
    <n v="2"/>
    <n v="7"/>
    <n v="2"/>
  </r>
  <r>
    <n v="27411"/>
    <s v="C"/>
    <n v="45433154"/>
    <x v="0"/>
    <n v="4"/>
    <n v="550017478"/>
    <d v="2017-11-05T00:00:00"/>
    <d v="2024-03-28T00:00:00"/>
    <n v="0"/>
    <n v="1"/>
    <n v="0"/>
    <n v="30"/>
    <n v="2"/>
    <n v="22490513"/>
    <n v="24960000"/>
    <n v="53674"/>
    <n v="2063"/>
    <n v="53674"/>
    <n v="3045"/>
    <n v="0"/>
    <n v="0"/>
    <m/>
    <n v="0"/>
    <n v="0"/>
    <n v="0"/>
    <m/>
    <m/>
    <d v="2021-03-30T00:00:00"/>
    <n v="1"/>
    <s v="O"/>
    <n v="1"/>
    <n v="30"/>
    <n v="0"/>
    <m/>
    <m/>
    <m/>
    <m/>
    <m/>
    <m/>
    <n v="1"/>
    <n v="1"/>
    <m/>
    <m/>
    <n v="26263"/>
    <s v="CREDITOS DE CONSUMO"/>
    <n v="0"/>
    <n v="0"/>
    <n v="890480123"/>
    <s v="UNIVERSIDAD DE CARTAGENA"/>
    <n v="5"/>
    <m/>
    <m/>
    <m/>
    <m/>
    <n v="2"/>
    <n v="7"/>
    <n v="2"/>
  </r>
  <r>
    <n v="10252"/>
    <s v="C"/>
    <n v="45433154"/>
    <x v="0"/>
    <n v="4"/>
    <n v="550017752"/>
    <d v="2017-12-01T00:00:00"/>
    <d v="2024-03-28T00:00:00"/>
    <n v="0"/>
    <n v="1"/>
    <n v="0"/>
    <n v="30"/>
    <n v="2"/>
    <n v="22490513"/>
    <n v="24960000"/>
    <n v="20074"/>
    <n v="772"/>
    <n v="20074"/>
    <n v="1190"/>
    <n v="0"/>
    <n v="0"/>
    <m/>
    <n v="0"/>
    <n v="0"/>
    <n v="0"/>
    <m/>
    <m/>
    <d v="2021-03-30T00:00:00"/>
    <n v="1"/>
    <s v="O"/>
    <n v="1"/>
    <n v="30"/>
    <n v="0"/>
    <m/>
    <m/>
    <m/>
    <m/>
    <m/>
    <m/>
    <n v="1"/>
    <n v="1"/>
    <m/>
    <m/>
    <n v="9822"/>
    <s v="CREDITOS DE CONSUMO"/>
    <n v="0"/>
    <n v="0"/>
    <n v="890480123"/>
    <s v="UNIVERSIDAD DE CARTAGENA"/>
    <n v="5"/>
    <m/>
    <m/>
    <m/>
    <m/>
    <n v="2"/>
    <n v="7"/>
    <n v="2"/>
  </r>
  <r>
    <n v="29887"/>
    <s v="C"/>
    <n v="45433154"/>
    <x v="0"/>
    <n v="4"/>
    <n v="550017754"/>
    <d v="2017-12-01T00:00:00"/>
    <d v="2024-03-28T00:00:00"/>
    <n v="0"/>
    <n v="1"/>
    <n v="0"/>
    <n v="30"/>
    <n v="2"/>
    <n v="22490513"/>
    <n v="24960000"/>
    <n v="59554"/>
    <n v="2290"/>
    <n v="58523"/>
    <n v="0"/>
    <n v="0"/>
    <n v="0"/>
    <m/>
    <n v="0"/>
    <n v="0"/>
    <n v="0"/>
    <m/>
    <m/>
    <d v="2021-03-30T00:00:00"/>
    <n v="1"/>
    <s v="O"/>
    <n v="1"/>
    <n v="30"/>
    <n v="0"/>
    <m/>
    <m/>
    <m/>
    <m/>
    <m/>
    <m/>
    <n v="1"/>
    <n v="1"/>
    <m/>
    <m/>
    <n v="28636"/>
    <s v="CREDITOS DE CONSUMO"/>
    <n v="0"/>
    <n v="0"/>
    <n v="890480123"/>
    <s v="UNIVERSIDAD DE CARTAGENA"/>
    <n v="5"/>
    <m/>
    <m/>
    <m/>
    <m/>
    <n v="2"/>
    <n v="7"/>
    <n v="2"/>
  </r>
  <r>
    <n v="9970"/>
    <s v="C"/>
    <n v="45433154"/>
    <x v="0"/>
    <n v="4"/>
    <n v="550017769"/>
    <d v="2017-12-03T00:00:00"/>
    <d v="2024-03-28T00:00:00"/>
    <n v="0"/>
    <n v="1"/>
    <n v="0"/>
    <n v="30"/>
    <n v="2"/>
    <n v="22490513"/>
    <n v="24960000"/>
    <n v="19523"/>
    <n v="751"/>
    <n v="19523"/>
    <n v="1117"/>
    <n v="0"/>
    <n v="0"/>
    <m/>
    <n v="0"/>
    <n v="0"/>
    <n v="0"/>
    <m/>
    <m/>
    <d v="2021-03-30T00:00:00"/>
    <n v="1"/>
    <s v="O"/>
    <n v="1"/>
    <n v="30"/>
    <n v="0"/>
    <m/>
    <m/>
    <m/>
    <m/>
    <m/>
    <m/>
    <n v="1"/>
    <n v="1"/>
    <m/>
    <m/>
    <n v="9553"/>
    <s v="CREDITOS DE CONSUMO"/>
    <n v="0"/>
    <n v="0"/>
    <n v="890480123"/>
    <s v="UNIVERSIDAD DE CARTAGENA"/>
    <n v="5"/>
    <m/>
    <m/>
    <m/>
    <m/>
    <n v="2"/>
    <n v="7"/>
    <n v="2"/>
  </r>
  <r>
    <n v="28145"/>
    <s v="C"/>
    <n v="45433154"/>
    <x v="0"/>
    <n v="4"/>
    <n v="550017833"/>
    <d v="2017-12-21T00:00:00"/>
    <d v="2024-03-28T00:00:00"/>
    <n v="0"/>
    <n v="1"/>
    <n v="0"/>
    <n v="30"/>
    <n v="2"/>
    <n v="22490513"/>
    <n v="24960000"/>
    <n v="55112"/>
    <n v="2119"/>
    <n v="55112"/>
    <n v="3070"/>
    <n v="0"/>
    <n v="0"/>
    <m/>
    <n v="0"/>
    <n v="0"/>
    <n v="0"/>
    <m/>
    <m/>
    <d v="2021-03-30T00:00:00"/>
    <n v="1"/>
    <s v="O"/>
    <n v="1"/>
    <n v="30"/>
    <n v="0"/>
    <m/>
    <m/>
    <m/>
    <m/>
    <m/>
    <m/>
    <n v="1"/>
    <n v="1"/>
    <m/>
    <m/>
    <n v="26967"/>
    <s v="CREDITOS DE CONSUMO"/>
    <n v="0"/>
    <n v="0"/>
    <n v="890480123"/>
    <s v="UNIVERSIDAD DE CARTAGENA"/>
    <n v="5"/>
    <m/>
    <m/>
    <m/>
    <m/>
    <n v="2"/>
    <n v="7"/>
    <n v="2"/>
  </r>
  <r>
    <n v="20946"/>
    <s v="C"/>
    <n v="45433154"/>
    <x v="0"/>
    <n v="4"/>
    <n v="550017853"/>
    <d v="2017-12-24T00:00:00"/>
    <d v="2024-03-28T00:00:00"/>
    <n v="0"/>
    <n v="1"/>
    <n v="0"/>
    <n v="30"/>
    <n v="2"/>
    <n v="22490513"/>
    <n v="24960000"/>
    <n v="41014"/>
    <n v="1577"/>
    <n v="41014"/>
    <n v="2348"/>
    <n v="0"/>
    <n v="0"/>
    <m/>
    <n v="0"/>
    <n v="0"/>
    <n v="0"/>
    <m/>
    <m/>
    <d v="2021-03-30T00:00:00"/>
    <n v="1"/>
    <s v="O"/>
    <n v="1"/>
    <n v="30"/>
    <n v="0"/>
    <m/>
    <m/>
    <m/>
    <m/>
    <m/>
    <m/>
    <n v="1"/>
    <n v="1"/>
    <m/>
    <m/>
    <n v="20068"/>
    <s v="CREDITOS DE CONSUMO"/>
    <n v="0"/>
    <n v="0"/>
    <n v="890480123"/>
    <s v="UNIVERSIDAD DE CARTAGENA"/>
    <n v="5"/>
    <m/>
    <m/>
    <m/>
    <m/>
    <n v="2"/>
    <n v="7"/>
    <n v="2"/>
  </r>
  <r>
    <n v="14634"/>
    <s v="C"/>
    <n v="45433154"/>
    <x v="0"/>
    <n v="4"/>
    <n v="550017854"/>
    <d v="2017-12-24T00:00:00"/>
    <d v="2024-03-28T00:00:00"/>
    <n v="0"/>
    <n v="1"/>
    <n v="0"/>
    <n v="30"/>
    <n v="2"/>
    <n v="22490513"/>
    <n v="24960000"/>
    <n v="28656"/>
    <n v="1102"/>
    <n v="28656"/>
    <n v="1646"/>
    <n v="0"/>
    <n v="0"/>
    <m/>
    <n v="0"/>
    <n v="0"/>
    <n v="0"/>
    <m/>
    <m/>
    <d v="2021-03-30T00:00:00"/>
    <n v="1"/>
    <s v="O"/>
    <n v="1"/>
    <n v="30"/>
    <n v="0"/>
    <m/>
    <m/>
    <m/>
    <m/>
    <m/>
    <m/>
    <n v="1"/>
    <n v="1"/>
    <m/>
    <m/>
    <n v="14022"/>
    <s v="CREDITOS DE CONSUMO"/>
    <n v="0"/>
    <n v="0"/>
    <n v="890480123"/>
    <s v="UNIVERSIDAD DE CARTAGENA"/>
    <n v="5"/>
    <m/>
    <m/>
    <m/>
    <m/>
    <n v="2"/>
    <n v="7"/>
    <n v="2"/>
  </r>
  <r>
    <n v="40912"/>
    <s v="C"/>
    <n v="45433154"/>
    <x v="0"/>
    <n v="4"/>
    <n v="550018241"/>
    <d v="2018-02-11T00:00:00"/>
    <d v="2024-03-28T00:00:00"/>
    <n v="0"/>
    <n v="1"/>
    <n v="0"/>
    <n v="30"/>
    <n v="2"/>
    <n v="22490513"/>
    <n v="24960000"/>
    <n v="81511"/>
    <n v="3134"/>
    <n v="80111"/>
    <n v="0"/>
    <n v="0"/>
    <n v="0"/>
    <m/>
    <n v="0"/>
    <n v="0"/>
    <n v="0"/>
    <m/>
    <m/>
    <d v="2021-03-30T00:00:00"/>
    <n v="1"/>
    <s v="O"/>
    <n v="1"/>
    <n v="30"/>
    <n v="0"/>
    <m/>
    <m/>
    <m/>
    <m/>
    <m/>
    <m/>
    <n v="1"/>
    <n v="1"/>
    <m/>
    <m/>
    <n v="39199"/>
    <s v="CREDITOS DE CONSUMO"/>
    <n v="0"/>
    <n v="0"/>
    <n v="890480123"/>
    <s v="UNIVERSIDAD DE CARTAGENA"/>
    <n v="5"/>
    <m/>
    <m/>
    <m/>
    <m/>
    <n v="2"/>
    <n v="7"/>
    <n v="2"/>
  </r>
  <r>
    <n v="48100"/>
    <s v="C"/>
    <n v="45433154"/>
    <x v="0"/>
    <n v="4"/>
    <n v="550018418"/>
    <d v="2018-03-08T00:00:00"/>
    <d v="2024-03-28T00:00:00"/>
    <n v="0"/>
    <n v="1"/>
    <n v="0"/>
    <n v="30"/>
    <n v="2"/>
    <n v="22490513"/>
    <n v="24960000"/>
    <n v="95829"/>
    <n v="3684"/>
    <n v="94185"/>
    <n v="0"/>
    <n v="0"/>
    <n v="0"/>
    <m/>
    <n v="0"/>
    <n v="0"/>
    <n v="0"/>
    <m/>
    <m/>
    <d v="2021-03-30T00:00:00"/>
    <n v="1"/>
    <s v="O"/>
    <n v="1"/>
    <n v="30"/>
    <n v="0"/>
    <m/>
    <m/>
    <m/>
    <m/>
    <m/>
    <m/>
    <n v="1"/>
    <n v="1"/>
    <m/>
    <m/>
    <n v="46085"/>
    <s v="CREDITOS DE CONSUMO"/>
    <n v="0"/>
    <n v="0"/>
    <n v="890480123"/>
    <s v="UNIVERSIDAD DE CARTAGENA"/>
    <n v="5"/>
    <m/>
    <m/>
    <m/>
    <m/>
    <n v="2"/>
    <n v="7"/>
    <n v="2"/>
  </r>
  <r>
    <n v="8695"/>
    <s v="C"/>
    <n v="45433154"/>
    <x v="0"/>
    <n v="4"/>
    <n v="550018513"/>
    <d v="2018-03-24T00:00:00"/>
    <d v="2024-03-28T00:00:00"/>
    <n v="0"/>
    <n v="1"/>
    <n v="0"/>
    <n v="30"/>
    <n v="2"/>
    <n v="22490513"/>
    <n v="24960000"/>
    <n v="17026"/>
    <n v="655"/>
    <n v="17026"/>
    <n v="1005"/>
    <n v="0"/>
    <n v="0"/>
    <m/>
    <n v="0"/>
    <n v="0"/>
    <n v="0"/>
    <m/>
    <m/>
    <d v="2021-03-30T00:00:00"/>
    <n v="1"/>
    <s v="O"/>
    <n v="1"/>
    <n v="30"/>
    <n v="0"/>
    <m/>
    <m/>
    <m/>
    <m/>
    <m/>
    <m/>
    <n v="1"/>
    <n v="1"/>
    <m/>
    <m/>
    <n v="8331"/>
    <s v="CREDITOS DE CONSUMO"/>
    <n v="0"/>
    <n v="0"/>
    <n v="890480123"/>
    <s v="UNIVERSIDAD DE CARTAGENA"/>
    <n v="5"/>
    <m/>
    <m/>
    <m/>
    <m/>
    <n v="2"/>
    <n v="7"/>
    <n v="2"/>
  </r>
  <r>
    <n v="32004"/>
    <s v="C"/>
    <n v="45433154"/>
    <x v="0"/>
    <n v="4"/>
    <n v="550018581"/>
    <d v="2018-04-04T00:00:00"/>
    <d v="2024-03-28T00:00:00"/>
    <n v="0"/>
    <n v="1"/>
    <n v="0"/>
    <n v="30"/>
    <n v="2"/>
    <n v="22490513"/>
    <n v="24960000"/>
    <n v="63759"/>
    <n v="2451"/>
    <n v="62668"/>
    <n v="0"/>
    <n v="0"/>
    <n v="0"/>
    <m/>
    <n v="0"/>
    <n v="0"/>
    <n v="0"/>
    <m/>
    <m/>
    <d v="2021-03-30T00:00:00"/>
    <n v="1"/>
    <s v="O"/>
    <n v="1"/>
    <n v="30"/>
    <n v="0"/>
    <m/>
    <m/>
    <m/>
    <m/>
    <m/>
    <m/>
    <n v="1"/>
    <n v="1"/>
    <m/>
    <m/>
    <n v="30664"/>
    <s v="CREDITOS DE CONSUMO"/>
    <n v="0"/>
    <n v="0"/>
    <n v="890480123"/>
    <s v="UNIVERSIDAD DE CARTAGENA"/>
    <n v="5"/>
    <m/>
    <m/>
    <m/>
    <m/>
    <n v="2"/>
    <n v="7"/>
    <n v="2"/>
  </r>
  <r>
    <n v="21710"/>
    <s v="C"/>
    <n v="45433154"/>
    <x v="0"/>
    <n v="4"/>
    <n v="550018582"/>
    <d v="2018-04-04T00:00:00"/>
    <d v="2024-03-28T00:00:00"/>
    <n v="0"/>
    <n v="1"/>
    <n v="0"/>
    <n v="30"/>
    <n v="2"/>
    <n v="22490513"/>
    <n v="24960000"/>
    <n v="42510"/>
    <n v="1634"/>
    <n v="42510"/>
    <n v="2417"/>
    <n v="0"/>
    <n v="0"/>
    <m/>
    <n v="0"/>
    <n v="0"/>
    <n v="0"/>
    <m/>
    <m/>
    <d v="2021-03-30T00:00:00"/>
    <n v="1"/>
    <s v="O"/>
    <n v="1"/>
    <n v="30"/>
    <n v="0"/>
    <m/>
    <m/>
    <m/>
    <m/>
    <m/>
    <m/>
    <n v="1"/>
    <n v="1"/>
    <m/>
    <m/>
    <n v="20800"/>
    <s v="CREDITOS DE CONSUMO"/>
    <n v="0"/>
    <n v="0"/>
    <n v="890480123"/>
    <s v="UNIVERSIDAD DE CARTAGENA"/>
    <n v="5"/>
    <m/>
    <m/>
    <m/>
    <m/>
    <n v="2"/>
    <n v="7"/>
    <n v="2"/>
  </r>
  <r>
    <n v="45661"/>
    <s v="C"/>
    <n v="45433154"/>
    <x v="0"/>
    <n v="4"/>
    <n v="550018830"/>
    <d v="2018-05-09T00:00:00"/>
    <d v="2024-03-28T00:00:00"/>
    <n v="0"/>
    <n v="1"/>
    <n v="0"/>
    <n v="30"/>
    <n v="2"/>
    <n v="22490513"/>
    <n v="24960000"/>
    <n v="90969"/>
    <n v="3497"/>
    <n v="89409"/>
    <n v="0"/>
    <n v="0"/>
    <n v="0"/>
    <m/>
    <n v="0"/>
    <n v="0"/>
    <n v="0"/>
    <m/>
    <m/>
    <d v="2021-03-30T00:00:00"/>
    <n v="1"/>
    <s v="O"/>
    <n v="1"/>
    <n v="30"/>
    <n v="0"/>
    <m/>
    <m/>
    <m/>
    <m/>
    <m/>
    <m/>
    <n v="1"/>
    <n v="1"/>
    <m/>
    <m/>
    <n v="43748"/>
    <s v="CREDITOS DE CONSUMO"/>
    <n v="0"/>
    <n v="0"/>
    <n v="890480123"/>
    <s v="UNIVERSIDAD DE CARTAGENA"/>
    <n v="5"/>
    <m/>
    <m/>
    <m/>
    <m/>
    <n v="2"/>
    <n v="7"/>
    <n v="2"/>
  </r>
  <r>
    <n v="4775"/>
    <s v="C"/>
    <n v="45433154"/>
    <x v="0"/>
    <n v="4"/>
    <n v="550018923"/>
    <d v="2018-05-18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775"/>
    <s v="C"/>
    <n v="45433154"/>
    <x v="0"/>
    <n v="4"/>
    <n v="550018974"/>
    <d v="2018-05-25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6823"/>
    <s v="C"/>
    <n v="45433154"/>
    <x v="0"/>
    <n v="4"/>
    <n v="550019046"/>
    <d v="2018-06-05T00:00:00"/>
    <d v="2024-03-28T00:00:00"/>
    <n v="0"/>
    <n v="1"/>
    <n v="0"/>
    <n v="30"/>
    <n v="2"/>
    <n v="22490513"/>
    <n v="24960000"/>
    <n v="93298"/>
    <n v="3587"/>
    <n v="91684"/>
    <n v="0"/>
    <n v="0"/>
    <n v="0"/>
    <m/>
    <n v="0"/>
    <n v="0"/>
    <n v="0"/>
    <m/>
    <m/>
    <d v="2021-03-30T00:00:00"/>
    <n v="1"/>
    <s v="O"/>
    <n v="1"/>
    <n v="30"/>
    <n v="0"/>
    <m/>
    <m/>
    <m/>
    <m/>
    <m/>
    <m/>
    <n v="1"/>
    <n v="1"/>
    <m/>
    <m/>
    <n v="44861"/>
    <s v="CREDITOS DE CONSUMO"/>
    <n v="0"/>
    <n v="0"/>
    <n v="890480123"/>
    <s v="UNIVERSIDAD DE CARTAGENA"/>
    <n v="5"/>
    <m/>
    <m/>
    <m/>
    <m/>
    <n v="2"/>
    <n v="7"/>
    <n v="2"/>
  </r>
  <r>
    <n v="53764"/>
    <s v="C"/>
    <n v="45433154"/>
    <x v="0"/>
    <n v="4"/>
    <n v="550019263"/>
    <d v="2018-07-11T00:00:00"/>
    <d v="2024-03-28T00:00:00"/>
    <n v="0"/>
    <n v="1"/>
    <n v="0"/>
    <n v="30"/>
    <n v="2"/>
    <n v="22490513"/>
    <n v="24960000"/>
    <n v="107117"/>
    <n v="4118"/>
    <n v="105277"/>
    <n v="0"/>
    <n v="0"/>
    <n v="0"/>
    <m/>
    <n v="0"/>
    <n v="0"/>
    <n v="0"/>
    <m/>
    <m/>
    <d v="2021-03-30T00:00:00"/>
    <n v="1"/>
    <s v="O"/>
    <n v="1"/>
    <n v="30"/>
    <n v="0"/>
    <m/>
    <m/>
    <m/>
    <m/>
    <m/>
    <m/>
    <n v="1"/>
    <n v="1"/>
    <m/>
    <m/>
    <n v="51513"/>
    <s v="CREDITOS DE CONSUMO"/>
    <n v="0"/>
    <n v="0"/>
    <n v="890480123"/>
    <s v="UNIVERSIDAD DE CARTAGENA"/>
    <n v="5"/>
    <m/>
    <m/>
    <m/>
    <m/>
    <n v="2"/>
    <n v="7"/>
    <n v="2"/>
  </r>
  <r>
    <n v="26376"/>
    <s v="C"/>
    <n v="45433154"/>
    <x v="0"/>
    <n v="4"/>
    <n v="550019493"/>
    <d v="2018-08-16T00:00:00"/>
    <d v="2024-03-28T00:00:00"/>
    <n v="0"/>
    <n v="1"/>
    <n v="0"/>
    <n v="30"/>
    <n v="2"/>
    <n v="22490513"/>
    <n v="24960000"/>
    <n v="51648"/>
    <n v="1986"/>
    <n v="51648"/>
    <n v="2877"/>
    <n v="0"/>
    <n v="0"/>
    <m/>
    <n v="0"/>
    <n v="0"/>
    <n v="0"/>
    <m/>
    <m/>
    <d v="2021-03-30T00:00:00"/>
    <n v="1"/>
    <s v="O"/>
    <n v="1"/>
    <n v="30"/>
    <n v="0"/>
    <m/>
    <m/>
    <m/>
    <m/>
    <m/>
    <m/>
    <n v="1"/>
    <n v="1"/>
    <m/>
    <m/>
    <n v="25272"/>
    <s v="CREDITOS DE CONSUMO"/>
    <n v="0"/>
    <n v="0"/>
    <n v="890480123"/>
    <s v="UNIVERSIDAD DE CARTAGENA"/>
    <n v="5"/>
    <m/>
    <m/>
    <m/>
    <m/>
    <n v="2"/>
    <n v="7"/>
    <n v="2"/>
  </r>
  <r>
    <n v="53224"/>
    <s v="C"/>
    <n v="45433154"/>
    <x v="0"/>
    <n v="4"/>
    <n v="550019500"/>
    <d v="2018-08-17T00:00:00"/>
    <d v="2024-03-28T00:00:00"/>
    <n v="0"/>
    <n v="1"/>
    <n v="0"/>
    <n v="30"/>
    <n v="2"/>
    <n v="22490513"/>
    <n v="24960000"/>
    <n v="106051"/>
    <n v="4077"/>
    <n v="104219"/>
    <n v="0"/>
    <n v="0"/>
    <n v="0"/>
    <m/>
    <n v="0"/>
    <n v="0"/>
    <n v="0"/>
    <m/>
    <m/>
    <d v="2021-03-30T00:00:00"/>
    <n v="1"/>
    <s v="O"/>
    <n v="1"/>
    <n v="30"/>
    <n v="0"/>
    <m/>
    <m/>
    <m/>
    <m/>
    <m/>
    <m/>
    <n v="1"/>
    <n v="1"/>
    <m/>
    <m/>
    <n v="50995"/>
    <s v="CREDITOS DE CONSUMO"/>
    <n v="0"/>
    <n v="0"/>
    <n v="890480123"/>
    <s v="UNIVERSIDAD DE CARTAGENA"/>
    <n v="5"/>
    <m/>
    <m/>
    <m/>
    <m/>
    <n v="2"/>
    <n v="7"/>
    <n v="2"/>
  </r>
  <r>
    <n v="56509"/>
    <s v="C"/>
    <n v="45433154"/>
    <x v="0"/>
    <n v="4"/>
    <n v="550019703"/>
    <d v="2018-09-12T00:00:00"/>
    <d v="2024-03-28T00:00:00"/>
    <n v="0"/>
    <n v="1"/>
    <n v="0"/>
    <n v="30"/>
    <n v="2"/>
    <n v="22490513"/>
    <n v="24960000"/>
    <n v="112599"/>
    <n v="4329"/>
    <n v="110651"/>
    <n v="0"/>
    <n v="0"/>
    <n v="0"/>
    <m/>
    <n v="0"/>
    <n v="0"/>
    <n v="0"/>
    <m/>
    <m/>
    <d v="2021-03-30T00:00:00"/>
    <n v="1"/>
    <s v="O"/>
    <n v="1"/>
    <n v="30"/>
    <n v="0"/>
    <m/>
    <m/>
    <m/>
    <m/>
    <m/>
    <m/>
    <n v="1"/>
    <n v="1"/>
    <m/>
    <m/>
    <n v="54142"/>
    <s v="CREDITOS DE CONSUMO"/>
    <n v="0"/>
    <n v="0"/>
    <n v="890480123"/>
    <s v="UNIVERSIDAD DE CARTAGENA"/>
    <n v="5"/>
    <m/>
    <m/>
    <m/>
    <m/>
    <n v="2"/>
    <n v="7"/>
    <n v="2"/>
  </r>
  <r>
    <n v="5297"/>
    <s v="C"/>
    <n v="45433154"/>
    <x v="0"/>
    <n v="4"/>
    <n v="550019774"/>
    <d v="2018-09-26T00:00:00"/>
    <d v="2024-03-28T00:00:00"/>
    <n v="0"/>
    <n v="1"/>
    <n v="0"/>
    <n v="30"/>
    <n v="2"/>
    <n v="22490513"/>
    <n v="24960000"/>
    <n v="10373"/>
    <n v="399"/>
    <n v="10373"/>
    <n v="563"/>
    <n v="0"/>
    <n v="0"/>
    <m/>
    <n v="0"/>
    <n v="0"/>
    <n v="0"/>
    <m/>
    <m/>
    <d v="2021-03-30T00:00:00"/>
    <n v="1"/>
    <s v="O"/>
    <n v="1"/>
    <n v="30"/>
    <n v="0"/>
    <m/>
    <m/>
    <m/>
    <m/>
    <m/>
    <m/>
    <n v="1"/>
    <n v="1"/>
    <m/>
    <m/>
    <n v="5076"/>
    <s v="CREDITOS DE CONSUMO"/>
    <n v="0"/>
    <n v="0"/>
    <n v="890480123"/>
    <s v="UNIVERSIDAD DE CARTAGENA"/>
    <n v="5"/>
    <m/>
    <m/>
    <m/>
    <m/>
    <n v="2"/>
    <n v="7"/>
    <n v="2"/>
  </r>
  <r>
    <n v="52011"/>
    <s v="C"/>
    <n v="45433154"/>
    <x v="0"/>
    <n v="4"/>
    <n v="550019833"/>
    <d v="2018-10-03T00:00:00"/>
    <d v="2024-03-28T00:00:00"/>
    <n v="0"/>
    <n v="1"/>
    <n v="0"/>
    <n v="30"/>
    <n v="2"/>
    <n v="22490513"/>
    <n v="24960000"/>
    <n v="103619"/>
    <n v="3984"/>
    <n v="101844"/>
    <n v="0"/>
    <n v="0"/>
    <n v="0"/>
    <m/>
    <n v="0"/>
    <n v="0"/>
    <n v="0"/>
    <m/>
    <m/>
    <d v="2021-03-30T00:00:00"/>
    <n v="1"/>
    <s v="O"/>
    <n v="1"/>
    <n v="30"/>
    <n v="0"/>
    <m/>
    <m/>
    <m/>
    <m/>
    <m/>
    <m/>
    <n v="1"/>
    <n v="1"/>
    <m/>
    <m/>
    <n v="49833"/>
    <s v="CREDITOS DE CONSUMO"/>
    <n v="0"/>
    <n v="0"/>
    <n v="890480123"/>
    <s v="UNIVERSIDAD DE CARTAGENA"/>
    <n v="5"/>
    <m/>
    <m/>
    <m/>
    <m/>
    <n v="2"/>
    <n v="7"/>
    <n v="2"/>
  </r>
  <r>
    <n v="13261"/>
    <s v="C"/>
    <n v="45433154"/>
    <x v="0"/>
    <n v="4"/>
    <n v="550019864"/>
    <d v="2018-10-09T00:00:00"/>
    <d v="2024-03-28T00:00:00"/>
    <n v="0"/>
    <n v="1"/>
    <n v="0"/>
    <n v="30"/>
    <n v="2"/>
    <n v="22490513"/>
    <n v="24960000"/>
    <n v="25966"/>
    <n v="998"/>
    <n v="25966"/>
    <n v="1474"/>
    <n v="0"/>
    <n v="0"/>
    <m/>
    <n v="0"/>
    <n v="0"/>
    <n v="0"/>
    <m/>
    <m/>
    <d v="2021-03-30T00:00:00"/>
    <n v="1"/>
    <s v="O"/>
    <n v="1"/>
    <n v="30"/>
    <n v="0"/>
    <m/>
    <m/>
    <m/>
    <m/>
    <m/>
    <m/>
    <n v="1"/>
    <n v="1"/>
    <m/>
    <m/>
    <n v="12705"/>
    <s v="CREDITOS DE CONSUMO"/>
    <n v="0"/>
    <n v="0"/>
    <n v="890480123"/>
    <s v="UNIVERSIDAD DE CARTAGENA"/>
    <n v="5"/>
    <m/>
    <m/>
    <m/>
    <m/>
    <n v="2"/>
    <n v="7"/>
    <n v="2"/>
  </r>
  <r>
    <n v="53041"/>
    <s v="C"/>
    <n v="45433154"/>
    <x v="0"/>
    <n v="4"/>
    <n v="550020044"/>
    <d v="2018-11-07T00:00:00"/>
    <d v="2024-03-28T00:00:00"/>
    <n v="0"/>
    <n v="1"/>
    <n v="0"/>
    <n v="30"/>
    <n v="2"/>
    <n v="22490513"/>
    <n v="24960000"/>
    <n v="105679"/>
    <n v="4063"/>
    <n v="103860"/>
    <n v="0"/>
    <n v="0"/>
    <n v="0"/>
    <m/>
    <n v="0"/>
    <n v="0"/>
    <n v="0"/>
    <m/>
    <m/>
    <d v="2021-03-30T00:00:00"/>
    <n v="1"/>
    <s v="O"/>
    <n v="1"/>
    <n v="30"/>
    <n v="0"/>
    <m/>
    <m/>
    <m/>
    <m/>
    <m/>
    <m/>
    <n v="1"/>
    <n v="1"/>
    <m/>
    <m/>
    <n v="50819"/>
    <s v="CREDITOS DE CONSUMO"/>
    <n v="0"/>
    <n v="0"/>
    <n v="890480123"/>
    <s v="UNIVERSIDAD DE CARTAGENA"/>
    <n v="5"/>
    <m/>
    <m/>
    <m/>
    <m/>
    <n v="2"/>
    <n v="7"/>
    <n v="2"/>
  </r>
  <r>
    <n v="50404"/>
    <s v="C"/>
    <n v="45433154"/>
    <x v="0"/>
    <n v="4"/>
    <n v="550020284"/>
    <d v="2018-12-08T00:00:00"/>
    <d v="2024-03-28T00:00:00"/>
    <n v="0"/>
    <n v="1"/>
    <n v="0"/>
    <n v="30"/>
    <n v="2"/>
    <n v="22490513"/>
    <n v="24960000"/>
    <n v="100415"/>
    <n v="3860"/>
    <n v="98696"/>
    <n v="0"/>
    <n v="0"/>
    <n v="0"/>
    <m/>
    <n v="0"/>
    <n v="0"/>
    <n v="0"/>
    <m/>
    <m/>
    <d v="2021-03-30T00:00:00"/>
    <n v="1"/>
    <s v="O"/>
    <n v="1"/>
    <n v="30"/>
    <n v="0"/>
    <m/>
    <m/>
    <m/>
    <m/>
    <m/>
    <m/>
    <n v="1"/>
    <n v="1"/>
    <m/>
    <m/>
    <n v="48292"/>
    <s v="CREDITOS DE CONSUMO"/>
    <n v="0"/>
    <n v="0"/>
    <n v="890480123"/>
    <s v="UNIVERSIDAD DE CARTAGENA"/>
    <n v="5"/>
    <m/>
    <m/>
    <m/>
    <m/>
    <n v="2"/>
    <n v="7"/>
    <n v="2"/>
  </r>
  <r>
    <n v="24531"/>
    <s v="C"/>
    <n v="45433154"/>
    <x v="0"/>
    <n v="4"/>
    <n v="550020347"/>
    <d v="2018-12-23T00:00:00"/>
    <d v="2024-03-28T00:00:00"/>
    <n v="0"/>
    <n v="1"/>
    <n v="0"/>
    <n v="30"/>
    <n v="2"/>
    <n v="22490513"/>
    <n v="24960000"/>
    <n v="48034"/>
    <n v="1847"/>
    <n v="48034"/>
    <n v="2683"/>
    <n v="0"/>
    <n v="0"/>
    <m/>
    <n v="0"/>
    <n v="0"/>
    <n v="0"/>
    <m/>
    <m/>
    <d v="2021-03-30T00:00:00"/>
    <n v="1"/>
    <s v="O"/>
    <n v="1"/>
    <n v="30"/>
    <n v="0"/>
    <m/>
    <m/>
    <m/>
    <m/>
    <m/>
    <m/>
    <n v="1"/>
    <n v="1"/>
    <m/>
    <m/>
    <n v="23503"/>
    <s v="CREDITOS DE CONSUMO"/>
    <n v="0"/>
    <n v="0"/>
    <n v="890480123"/>
    <s v="UNIVERSIDAD DE CARTAGENA"/>
    <n v="5"/>
    <m/>
    <m/>
    <m/>
    <m/>
    <n v="2"/>
    <n v="7"/>
    <n v="2"/>
  </r>
  <r>
    <n v="55408"/>
    <s v="C"/>
    <n v="45433154"/>
    <x v="0"/>
    <n v="4"/>
    <n v="550020449"/>
    <d v="2019-01-09T00:00:00"/>
    <d v="2024-03-28T00:00:00"/>
    <n v="0"/>
    <n v="1"/>
    <n v="0"/>
    <n v="30"/>
    <n v="2"/>
    <n v="22490513"/>
    <n v="24960000"/>
    <n v="110394"/>
    <n v="4244"/>
    <n v="108496"/>
    <n v="0"/>
    <n v="0"/>
    <n v="0"/>
    <m/>
    <n v="0"/>
    <n v="0"/>
    <n v="0"/>
    <m/>
    <m/>
    <d v="2021-03-30T00:00:00"/>
    <n v="1"/>
    <s v="O"/>
    <n v="1"/>
    <n v="30"/>
    <n v="0"/>
    <m/>
    <m/>
    <m/>
    <m/>
    <m/>
    <m/>
    <n v="1"/>
    <n v="1"/>
    <m/>
    <m/>
    <n v="53088"/>
    <s v="CREDITOS DE CONSUMO"/>
    <n v="0"/>
    <n v="0"/>
    <n v="890480123"/>
    <s v="UNIVERSIDAD DE CARTAGENA"/>
    <n v="5"/>
    <m/>
    <m/>
    <m/>
    <m/>
    <n v="2"/>
    <n v="7"/>
    <n v="2"/>
  </r>
  <r>
    <n v="16477"/>
    <s v="C"/>
    <n v="45433154"/>
    <x v="0"/>
    <n v="4"/>
    <n v="550020527"/>
    <d v="2019-01-21T00:00:00"/>
    <d v="2024-03-28T00:00:00"/>
    <n v="0"/>
    <n v="1"/>
    <n v="0"/>
    <n v="30"/>
    <n v="2"/>
    <n v="22490513"/>
    <n v="24960000"/>
    <n v="32265"/>
    <n v="1240"/>
    <n v="32265"/>
    <n v="1810"/>
    <n v="0"/>
    <n v="0"/>
    <m/>
    <n v="0"/>
    <n v="0"/>
    <n v="0"/>
    <m/>
    <m/>
    <d v="2021-03-30T00:00:00"/>
    <n v="1"/>
    <s v="O"/>
    <n v="1"/>
    <n v="30"/>
    <n v="0"/>
    <m/>
    <m/>
    <m/>
    <m/>
    <m/>
    <m/>
    <n v="1"/>
    <n v="1"/>
    <m/>
    <m/>
    <n v="15788"/>
    <s v="CREDITOS DE CONSUMO"/>
    <n v="0"/>
    <n v="0"/>
    <n v="890480123"/>
    <s v="UNIVERSIDAD DE CARTAGENA"/>
    <n v="5"/>
    <m/>
    <m/>
    <m/>
    <m/>
    <n v="2"/>
    <n v="7"/>
    <n v="2"/>
  </r>
  <r>
    <n v="28642"/>
    <s v="C"/>
    <n v="45433154"/>
    <x v="0"/>
    <n v="4"/>
    <n v="550020727"/>
    <d v="2019-02-22T00:00:00"/>
    <d v="2024-03-28T00:00:00"/>
    <n v="0"/>
    <n v="1"/>
    <n v="0"/>
    <n v="30"/>
    <n v="2"/>
    <n v="22490513"/>
    <n v="24960000"/>
    <n v="56084"/>
    <n v="2156"/>
    <n v="56084"/>
    <n v="3154"/>
    <n v="0"/>
    <n v="0"/>
    <m/>
    <n v="0"/>
    <n v="0"/>
    <n v="0"/>
    <m/>
    <m/>
    <d v="2021-03-30T00:00:00"/>
    <n v="1"/>
    <s v="O"/>
    <n v="1"/>
    <n v="30"/>
    <n v="0"/>
    <m/>
    <m/>
    <m/>
    <m/>
    <m/>
    <m/>
    <n v="1"/>
    <n v="1"/>
    <m/>
    <m/>
    <n v="27442"/>
    <s v="CREDITOS DE CONSUMO"/>
    <n v="0"/>
    <n v="0"/>
    <n v="890480123"/>
    <s v="UNIVERSIDAD DE CARTAGENA"/>
    <n v="5"/>
    <m/>
    <m/>
    <m/>
    <m/>
    <n v="2"/>
    <n v="7"/>
    <n v="2"/>
  </r>
  <r>
    <n v="84646"/>
    <s v="C"/>
    <n v="45433154"/>
    <x v="0"/>
    <n v="4"/>
    <n v="550020772"/>
    <d v="2019-03-03T00:00:00"/>
    <d v="2024-03-28T00:00:00"/>
    <n v="0"/>
    <n v="1"/>
    <n v="0"/>
    <n v="30"/>
    <n v="2"/>
    <n v="22490513"/>
    <n v="24960000"/>
    <n v="168659"/>
    <n v="6484"/>
    <n v="165746"/>
    <n v="0"/>
    <n v="0"/>
    <n v="0"/>
    <m/>
    <n v="0"/>
    <n v="0"/>
    <n v="0"/>
    <m/>
    <m/>
    <d v="2021-03-30T00:00:00"/>
    <n v="1"/>
    <s v="O"/>
    <n v="1"/>
    <n v="30"/>
    <n v="0"/>
    <m/>
    <m/>
    <m/>
    <m/>
    <m/>
    <m/>
    <n v="1"/>
    <n v="1"/>
    <m/>
    <m/>
    <n v="81100"/>
    <s v="CREDITOS DE CONSUMO"/>
    <n v="0"/>
    <n v="0"/>
    <n v="890480123"/>
    <s v="UNIVERSIDAD DE CARTAGENA"/>
    <n v="5"/>
    <m/>
    <m/>
    <m/>
    <m/>
    <n v="2"/>
    <n v="7"/>
    <n v="2"/>
  </r>
  <r>
    <n v="23983"/>
    <s v="C"/>
    <n v="45433154"/>
    <x v="0"/>
    <n v="4"/>
    <n v="550020905"/>
    <d v="2019-03-23T00:00:00"/>
    <d v="2024-03-28T00:00:00"/>
    <n v="0"/>
    <n v="1"/>
    <n v="0"/>
    <n v="30"/>
    <n v="2"/>
    <n v="22490513"/>
    <n v="24960000"/>
    <n v="46961"/>
    <n v="1805"/>
    <n v="46961"/>
    <n v="2605"/>
    <n v="0"/>
    <n v="0"/>
    <m/>
    <n v="0"/>
    <n v="0"/>
    <n v="0"/>
    <m/>
    <m/>
    <d v="2021-03-30T00:00:00"/>
    <n v="1"/>
    <s v="O"/>
    <n v="1"/>
    <n v="30"/>
    <n v="0"/>
    <m/>
    <m/>
    <m/>
    <m/>
    <m/>
    <m/>
    <n v="1"/>
    <n v="1"/>
    <m/>
    <m/>
    <n v="22978"/>
    <s v="CREDITOS DE CONSUMO"/>
    <n v="0"/>
    <n v="0"/>
    <n v="890480123"/>
    <s v="UNIVERSIDAD DE CARTAGENA"/>
    <n v="5"/>
    <m/>
    <m/>
    <m/>
    <m/>
    <n v="2"/>
    <n v="7"/>
    <n v="2"/>
  </r>
  <r>
    <n v="59511"/>
    <s v="C"/>
    <n v="45433154"/>
    <x v="0"/>
    <n v="4"/>
    <n v="550020978"/>
    <d v="2019-04-05T00:00:00"/>
    <d v="2024-03-28T00:00:00"/>
    <n v="0"/>
    <n v="1"/>
    <n v="0"/>
    <n v="30"/>
    <n v="2"/>
    <n v="22490513"/>
    <n v="24960000"/>
    <n v="118571"/>
    <n v="4558"/>
    <n v="116529"/>
    <n v="0"/>
    <n v="0"/>
    <n v="0"/>
    <m/>
    <n v="0"/>
    <n v="0"/>
    <n v="0"/>
    <m/>
    <m/>
    <d v="2021-03-30T00:00:00"/>
    <n v="1"/>
    <s v="O"/>
    <n v="1"/>
    <n v="30"/>
    <n v="0"/>
    <m/>
    <m/>
    <m/>
    <m/>
    <m/>
    <m/>
    <n v="1"/>
    <n v="1"/>
    <m/>
    <m/>
    <n v="57018"/>
    <s v="CREDITOS DE CONSUMO"/>
    <n v="0"/>
    <n v="0"/>
    <n v="890480123"/>
    <s v="UNIVERSIDAD DE CARTAGENA"/>
    <n v="5"/>
    <m/>
    <m/>
    <m/>
    <m/>
    <n v="2"/>
    <n v="7"/>
    <n v="2"/>
  </r>
  <r>
    <n v="15582"/>
    <s v="C"/>
    <n v="45433154"/>
    <x v="0"/>
    <n v="4"/>
    <n v="550021123"/>
    <d v="2019-04-26T00:00:00"/>
    <d v="2024-03-28T00:00:00"/>
    <n v="0"/>
    <n v="1"/>
    <n v="0"/>
    <n v="30"/>
    <n v="2"/>
    <n v="22490513"/>
    <n v="24960000"/>
    <n v="30511"/>
    <n v="1173"/>
    <n v="30511"/>
    <n v="1726"/>
    <n v="0"/>
    <n v="0"/>
    <m/>
    <n v="0"/>
    <n v="0"/>
    <n v="0"/>
    <m/>
    <m/>
    <d v="2021-03-30T00:00:00"/>
    <n v="1"/>
    <s v="O"/>
    <n v="1"/>
    <n v="30"/>
    <n v="0"/>
    <m/>
    <m/>
    <m/>
    <m/>
    <m/>
    <m/>
    <n v="1"/>
    <n v="1"/>
    <m/>
    <m/>
    <n v="14929"/>
    <s v="CREDITOS DE CONSUMO"/>
    <n v="0"/>
    <n v="0"/>
    <n v="890480123"/>
    <s v="UNIVERSIDAD DE CARTAGENA"/>
    <n v="5"/>
    <m/>
    <m/>
    <m/>
    <m/>
    <n v="2"/>
    <n v="7"/>
    <n v="2"/>
  </r>
  <r>
    <n v="36127"/>
    <s v="C"/>
    <n v="45433154"/>
    <x v="0"/>
    <n v="4"/>
    <n v="550021194"/>
    <d v="2019-05-05T00:00:00"/>
    <d v="2024-03-28T00:00:00"/>
    <n v="0"/>
    <n v="1"/>
    <n v="0"/>
    <n v="30"/>
    <n v="2"/>
    <n v="22490513"/>
    <n v="24960000"/>
    <n v="71977"/>
    <n v="2767"/>
    <n v="70740"/>
    <n v="0"/>
    <n v="0"/>
    <n v="0"/>
    <m/>
    <n v="0"/>
    <n v="0"/>
    <n v="0"/>
    <m/>
    <m/>
    <d v="2021-03-30T00:00:00"/>
    <n v="1"/>
    <s v="O"/>
    <n v="1"/>
    <n v="30"/>
    <n v="0"/>
    <m/>
    <m/>
    <m/>
    <m/>
    <m/>
    <m/>
    <n v="1"/>
    <n v="1"/>
    <m/>
    <m/>
    <n v="34613"/>
    <s v="CREDITOS DE CONSUMO"/>
    <n v="0"/>
    <n v="0"/>
    <n v="890480123"/>
    <s v="UNIVERSIDAD DE CARTAGENA"/>
    <n v="5"/>
    <m/>
    <m/>
    <m/>
    <m/>
    <n v="2"/>
    <n v="7"/>
    <n v="2"/>
  </r>
  <r>
    <n v="39893"/>
    <s v="C"/>
    <n v="45433154"/>
    <x v="0"/>
    <n v="4"/>
    <n v="550021201"/>
    <d v="2019-05-07T00:00:00"/>
    <d v="2024-03-28T00:00:00"/>
    <n v="0"/>
    <n v="1"/>
    <n v="0"/>
    <n v="30"/>
    <n v="2"/>
    <n v="22490513"/>
    <n v="24960000"/>
    <n v="79471"/>
    <n v="3055"/>
    <n v="78115"/>
    <n v="0"/>
    <n v="0"/>
    <n v="0"/>
    <m/>
    <n v="0"/>
    <n v="0"/>
    <n v="0"/>
    <m/>
    <m/>
    <d v="2021-03-30T00:00:00"/>
    <n v="1"/>
    <s v="O"/>
    <n v="1"/>
    <n v="30"/>
    <n v="0"/>
    <m/>
    <m/>
    <m/>
    <m/>
    <m/>
    <m/>
    <n v="1"/>
    <n v="1"/>
    <m/>
    <m/>
    <n v="38222"/>
    <s v="CREDITOS DE CONSUMO"/>
    <n v="0"/>
    <n v="0"/>
    <n v="890480123"/>
    <s v="UNIVERSIDAD DE CARTAGENA"/>
    <n v="5"/>
    <m/>
    <m/>
    <m/>
    <m/>
    <n v="2"/>
    <n v="7"/>
    <n v="2"/>
  </r>
  <r>
    <n v="31951"/>
    <s v="C"/>
    <n v="45433154"/>
    <x v="0"/>
    <n v="4"/>
    <n v="550021550"/>
    <d v="2019-06-01T00:00:00"/>
    <d v="2024-03-28T00:00:00"/>
    <n v="0"/>
    <n v="1"/>
    <n v="0"/>
    <n v="30"/>
    <n v="2"/>
    <n v="22490513"/>
    <n v="24960000"/>
    <n v="63651"/>
    <n v="2447"/>
    <n v="62563"/>
    <n v="0"/>
    <n v="0"/>
    <n v="0"/>
    <m/>
    <n v="0"/>
    <n v="0"/>
    <n v="0"/>
    <m/>
    <m/>
    <d v="2021-03-30T00:00:00"/>
    <n v="1"/>
    <s v="O"/>
    <n v="1"/>
    <n v="30"/>
    <n v="0"/>
    <m/>
    <m/>
    <m/>
    <m/>
    <m/>
    <m/>
    <n v="1"/>
    <n v="1"/>
    <m/>
    <m/>
    <n v="30612"/>
    <s v="CREDITOS DE CONSUMO"/>
    <n v="0"/>
    <n v="0"/>
    <n v="890480123"/>
    <s v="UNIVERSIDAD DE CARTAGENA"/>
    <n v="5"/>
    <m/>
    <m/>
    <m/>
    <m/>
    <n v="2"/>
    <n v="7"/>
    <n v="2"/>
  </r>
  <r>
    <n v="34017"/>
    <s v="C"/>
    <n v="45433154"/>
    <x v="0"/>
    <n v="4"/>
    <n v="550021591"/>
    <d v="2019-06-07T00:00:00"/>
    <d v="2024-03-28T00:00:00"/>
    <n v="0"/>
    <n v="1"/>
    <n v="0"/>
    <n v="30"/>
    <n v="2"/>
    <n v="22490513"/>
    <n v="24960000"/>
    <n v="67786"/>
    <n v="2606"/>
    <n v="66609"/>
    <n v="0"/>
    <n v="0"/>
    <n v="0"/>
    <m/>
    <n v="0"/>
    <n v="0"/>
    <n v="0"/>
    <m/>
    <m/>
    <d v="2021-03-30T00:00:00"/>
    <n v="1"/>
    <s v="O"/>
    <n v="1"/>
    <n v="30"/>
    <n v="0"/>
    <m/>
    <m/>
    <m/>
    <m/>
    <m/>
    <m/>
    <n v="1"/>
    <n v="1"/>
    <m/>
    <m/>
    <n v="32592"/>
    <s v="CREDITOS DE CONSUMO"/>
    <n v="0"/>
    <n v="0"/>
    <n v="890480123"/>
    <s v="UNIVERSIDAD DE CARTAGENA"/>
    <n v="5"/>
    <m/>
    <m/>
    <m/>
    <m/>
    <n v="2"/>
    <n v="7"/>
    <n v="2"/>
  </r>
  <r>
    <n v="17889"/>
    <s v="C"/>
    <n v="45433154"/>
    <x v="0"/>
    <n v="4"/>
    <n v="550021664"/>
    <d v="2019-06-20T00:00:00"/>
    <d v="2024-03-28T00:00:00"/>
    <n v="0"/>
    <n v="1"/>
    <n v="0"/>
    <n v="30"/>
    <n v="2"/>
    <n v="22490513"/>
    <n v="24960000"/>
    <n v="35028"/>
    <n v="1347"/>
    <n v="35028"/>
    <n v="1975"/>
    <n v="0"/>
    <n v="0"/>
    <m/>
    <n v="0"/>
    <n v="0"/>
    <n v="0"/>
    <m/>
    <m/>
    <d v="2021-03-30T00:00:00"/>
    <n v="1"/>
    <s v="O"/>
    <n v="1"/>
    <n v="30"/>
    <n v="0"/>
    <m/>
    <m/>
    <m/>
    <m/>
    <m/>
    <m/>
    <n v="1"/>
    <n v="1"/>
    <m/>
    <m/>
    <n v="17139"/>
    <s v="CREDITOS DE CONSUMO"/>
    <n v="0"/>
    <n v="0"/>
    <n v="890480123"/>
    <s v="UNIVERSIDAD DE CARTAGENA"/>
    <n v="5"/>
    <m/>
    <m/>
    <m/>
    <m/>
    <n v="2"/>
    <n v="7"/>
    <n v="2"/>
  </r>
  <r>
    <n v="70356"/>
    <s v="C"/>
    <n v="45433154"/>
    <x v="0"/>
    <n v="4"/>
    <n v="550021872"/>
    <d v="2019-07-11T00:00:00"/>
    <d v="2024-03-28T00:00:00"/>
    <n v="0"/>
    <n v="1"/>
    <n v="0"/>
    <n v="30"/>
    <n v="2"/>
    <n v="22490513"/>
    <n v="24960000"/>
    <n v="140163"/>
    <n v="5389"/>
    <n v="137765"/>
    <n v="0"/>
    <n v="0"/>
    <n v="0"/>
    <m/>
    <n v="0"/>
    <n v="0"/>
    <n v="0"/>
    <m/>
    <m/>
    <d v="2021-03-30T00:00:00"/>
    <n v="1"/>
    <s v="O"/>
    <n v="1"/>
    <n v="30"/>
    <n v="0"/>
    <m/>
    <m/>
    <m/>
    <m/>
    <m/>
    <m/>
    <n v="1"/>
    <n v="1"/>
    <m/>
    <m/>
    <n v="67409"/>
    <s v="CREDITOS DE CONSUMO"/>
    <n v="0"/>
    <n v="0"/>
    <n v="890480123"/>
    <s v="UNIVERSIDAD DE CARTAGENA"/>
    <n v="5"/>
    <m/>
    <m/>
    <m/>
    <m/>
    <n v="2"/>
    <n v="7"/>
    <n v="2"/>
  </r>
  <r>
    <n v="72520"/>
    <s v="C"/>
    <n v="45433154"/>
    <x v="0"/>
    <n v="4"/>
    <n v="550022181"/>
    <d v="2019-08-14T00:00:00"/>
    <d v="2024-03-28T00:00:00"/>
    <n v="0"/>
    <n v="1"/>
    <n v="0"/>
    <n v="30"/>
    <n v="2"/>
    <n v="22490513"/>
    <n v="24960000"/>
    <n v="144497"/>
    <n v="5555"/>
    <n v="142003"/>
    <n v="0"/>
    <n v="0"/>
    <n v="0"/>
    <m/>
    <n v="0"/>
    <n v="0"/>
    <n v="0"/>
    <m/>
    <m/>
    <d v="2021-03-30T00:00:00"/>
    <n v="1"/>
    <s v="O"/>
    <n v="1"/>
    <n v="30"/>
    <n v="0"/>
    <m/>
    <m/>
    <m/>
    <m/>
    <m/>
    <m/>
    <n v="1"/>
    <n v="1"/>
    <m/>
    <m/>
    <n v="69483"/>
    <s v="CREDITOS DE CONSUMO"/>
    <n v="0"/>
    <n v="0"/>
    <n v="890480123"/>
    <s v="UNIVERSIDAD DE CARTAGENA"/>
    <n v="5"/>
    <m/>
    <m/>
    <m/>
    <m/>
    <n v="2"/>
    <n v="7"/>
    <n v="2"/>
  </r>
  <r>
    <n v="70849"/>
    <s v="C"/>
    <n v="45433154"/>
    <x v="0"/>
    <n v="4"/>
    <n v="550022435"/>
    <d v="2019-09-04T00:00:00"/>
    <d v="2024-03-28T00:00:00"/>
    <n v="0"/>
    <n v="1"/>
    <n v="0"/>
    <n v="30"/>
    <n v="2"/>
    <n v="22490513"/>
    <n v="24960000"/>
    <n v="141165"/>
    <n v="5427"/>
    <n v="138731"/>
    <n v="0"/>
    <n v="0"/>
    <n v="0"/>
    <m/>
    <n v="0"/>
    <n v="0"/>
    <n v="0"/>
    <m/>
    <m/>
    <d v="2021-03-30T00:00:00"/>
    <n v="1"/>
    <s v="O"/>
    <n v="1"/>
    <n v="30"/>
    <n v="0"/>
    <m/>
    <m/>
    <m/>
    <m/>
    <m/>
    <m/>
    <n v="1"/>
    <n v="1"/>
    <m/>
    <m/>
    <n v="67882"/>
    <s v="CREDITOS DE CONSUMO"/>
    <n v="0"/>
    <n v="0"/>
    <n v="890480123"/>
    <s v="UNIVERSIDAD DE CARTAGENA"/>
    <n v="5"/>
    <m/>
    <m/>
    <m/>
    <m/>
    <n v="2"/>
    <n v="7"/>
    <n v="2"/>
  </r>
  <r>
    <n v="18500"/>
    <s v="C"/>
    <n v="45433154"/>
    <x v="0"/>
    <n v="4"/>
    <n v="550022522"/>
    <d v="2019-09-16T00:00:00"/>
    <d v="2024-03-28T00:00:00"/>
    <n v="0"/>
    <n v="1"/>
    <n v="0"/>
    <n v="30"/>
    <n v="2"/>
    <n v="22490513"/>
    <n v="24960000"/>
    <n v="36226"/>
    <n v="1393"/>
    <n v="36226"/>
    <n v="2079"/>
    <n v="0"/>
    <n v="0"/>
    <m/>
    <n v="0"/>
    <n v="0"/>
    <n v="0"/>
    <m/>
    <m/>
    <d v="2021-03-30T00:00:00"/>
    <n v="1"/>
    <s v="O"/>
    <n v="1"/>
    <n v="30"/>
    <n v="0"/>
    <m/>
    <m/>
    <m/>
    <m/>
    <m/>
    <m/>
    <n v="1"/>
    <n v="1"/>
    <m/>
    <m/>
    <n v="17726"/>
    <s v="CREDITOS DE CONSUMO"/>
    <n v="0"/>
    <n v="0"/>
    <n v="890480123"/>
    <s v="UNIVERSIDAD DE CARTAGENA"/>
    <n v="5"/>
    <m/>
    <m/>
    <m/>
    <m/>
    <n v="2"/>
    <n v="7"/>
    <n v="2"/>
  </r>
  <r>
    <n v="11095"/>
    <s v="C"/>
    <n v="45433154"/>
    <x v="0"/>
    <n v="4"/>
    <n v="550022547"/>
    <d v="2019-09-20T00:00:00"/>
    <d v="2024-03-28T00:00:00"/>
    <n v="0"/>
    <n v="1"/>
    <n v="0"/>
    <n v="30"/>
    <n v="2"/>
    <n v="22490513"/>
    <n v="24960000"/>
    <n v="21726"/>
    <n v="835"/>
    <n v="21726"/>
    <n v="1278"/>
    <n v="0"/>
    <n v="0"/>
    <m/>
    <n v="0"/>
    <n v="0"/>
    <n v="0"/>
    <m/>
    <m/>
    <d v="2021-03-30T00:00:00"/>
    <n v="1"/>
    <s v="O"/>
    <n v="1"/>
    <n v="30"/>
    <n v="0"/>
    <m/>
    <m/>
    <m/>
    <m/>
    <m/>
    <m/>
    <n v="1"/>
    <n v="1"/>
    <m/>
    <m/>
    <n v="10631"/>
    <s v="CREDITOS DE CONSUMO"/>
    <n v="0"/>
    <n v="0"/>
    <n v="890480123"/>
    <s v="UNIVERSIDAD DE CARTAGENA"/>
    <n v="5"/>
    <m/>
    <m/>
    <m/>
    <m/>
    <n v="2"/>
    <n v="7"/>
    <n v="2"/>
  </r>
  <r>
    <n v="74241"/>
    <s v="C"/>
    <n v="45433154"/>
    <x v="0"/>
    <n v="4"/>
    <n v="550022840"/>
    <d v="2019-10-13T00:00:00"/>
    <d v="2024-03-28T00:00:00"/>
    <n v="0"/>
    <n v="1"/>
    <n v="0"/>
    <n v="30"/>
    <n v="2"/>
    <n v="22490513"/>
    <n v="24960000"/>
    <n v="147931"/>
    <n v="5687"/>
    <n v="145373"/>
    <n v="0"/>
    <n v="0"/>
    <n v="0"/>
    <m/>
    <n v="0"/>
    <n v="0"/>
    <n v="0"/>
    <m/>
    <m/>
    <d v="2021-03-30T00:00:00"/>
    <n v="1"/>
    <s v="O"/>
    <n v="1"/>
    <n v="30"/>
    <n v="0"/>
    <m/>
    <m/>
    <m/>
    <m/>
    <m/>
    <m/>
    <n v="1"/>
    <n v="1"/>
    <m/>
    <m/>
    <n v="71132"/>
    <s v="CREDITOS DE CONSUMO"/>
    <n v="0"/>
    <n v="0"/>
    <n v="890480123"/>
    <s v="UNIVERSIDAD DE CARTAGENA"/>
    <n v="5"/>
    <m/>
    <m/>
    <m/>
    <m/>
    <n v="2"/>
    <n v="7"/>
    <n v="2"/>
  </r>
  <r>
    <n v="19035"/>
    <s v="C"/>
    <n v="45433154"/>
    <x v="0"/>
    <n v="4"/>
    <n v="550022902"/>
    <d v="2019-10-20T00:00:00"/>
    <d v="2024-03-28T00:00:00"/>
    <n v="0"/>
    <n v="1"/>
    <n v="0"/>
    <n v="30"/>
    <n v="2"/>
    <n v="22490513"/>
    <n v="24960000"/>
    <n v="37273"/>
    <n v="1433"/>
    <n v="37273"/>
    <n v="2071"/>
    <n v="0"/>
    <n v="0"/>
    <m/>
    <n v="0"/>
    <n v="0"/>
    <n v="0"/>
    <m/>
    <m/>
    <d v="2021-03-30T00:00:00"/>
    <n v="1"/>
    <s v="O"/>
    <n v="1"/>
    <n v="30"/>
    <n v="0"/>
    <m/>
    <m/>
    <m/>
    <m/>
    <m/>
    <m/>
    <n v="1"/>
    <n v="1"/>
    <m/>
    <m/>
    <n v="18238"/>
    <s v="CREDITOS DE CONSUMO"/>
    <n v="0"/>
    <n v="0"/>
    <n v="890480123"/>
    <s v="UNIVERSIDAD DE CARTAGENA"/>
    <n v="5"/>
    <m/>
    <m/>
    <m/>
    <m/>
    <n v="2"/>
    <n v="7"/>
    <n v="2"/>
  </r>
  <r>
    <n v="59168"/>
    <s v="C"/>
    <n v="45433154"/>
    <x v="0"/>
    <n v="4"/>
    <n v="550023067"/>
    <d v="2019-11-13T00:00:00"/>
    <d v="2024-03-28T00:00:00"/>
    <n v="0"/>
    <n v="1"/>
    <n v="0"/>
    <n v="30"/>
    <n v="2"/>
    <n v="22490513"/>
    <n v="24960000"/>
    <n v="117875"/>
    <n v="4532"/>
    <n v="115858"/>
    <n v="0"/>
    <n v="0"/>
    <n v="0"/>
    <m/>
    <n v="0"/>
    <n v="0"/>
    <n v="0"/>
    <m/>
    <m/>
    <d v="2021-03-30T00:00:00"/>
    <n v="1"/>
    <s v="O"/>
    <n v="1"/>
    <n v="30"/>
    <n v="0"/>
    <m/>
    <m/>
    <m/>
    <m/>
    <m/>
    <m/>
    <n v="1"/>
    <n v="1"/>
    <m/>
    <m/>
    <n v="56690"/>
    <s v="CREDITOS DE CONSUMO"/>
    <n v="0"/>
    <n v="0"/>
    <n v="890480123"/>
    <s v="UNIVERSIDAD DE CARTAGENA"/>
    <n v="5"/>
    <m/>
    <m/>
    <m/>
    <m/>
    <n v="2"/>
    <n v="7"/>
    <n v="2"/>
  </r>
  <r>
    <n v="7826"/>
    <s v="C"/>
    <n v="45433154"/>
    <x v="0"/>
    <n v="4"/>
    <n v="550023121"/>
    <d v="2019-11-22T00:00:00"/>
    <d v="2024-03-28T00:00:00"/>
    <n v="0"/>
    <n v="1"/>
    <n v="0"/>
    <n v="30"/>
    <n v="2"/>
    <n v="22490513"/>
    <n v="24960000"/>
    <n v="15325"/>
    <n v="589"/>
    <n v="15325"/>
    <n v="920"/>
    <n v="0"/>
    <n v="0"/>
    <m/>
    <n v="0"/>
    <n v="0"/>
    <n v="0"/>
    <m/>
    <m/>
    <d v="2021-03-30T00:00:00"/>
    <n v="1"/>
    <s v="O"/>
    <n v="1"/>
    <n v="30"/>
    <n v="0"/>
    <m/>
    <m/>
    <m/>
    <m/>
    <m/>
    <m/>
    <n v="1"/>
    <n v="1"/>
    <m/>
    <m/>
    <n v="7499"/>
    <s v="CREDITOS DE CONSUMO"/>
    <n v="0"/>
    <n v="0"/>
    <n v="890480123"/>
    <s v="UNIVERSIDAD DE CARTAGENA"/>
    <n v="5"/>
    <m/>
    <m/>
    <m/>
    <m/>
    <n v="2"/>
    <n v="7"/>
    <n v="2"/>
  </r>
  <r>
    <n v="57729"/>
    <s v="C"/>
    <n v="45433154"/>
    <x v="0"/>
    <n v="4"/>
    <n v="550023205"/>
    <d v="2019-12-05T00:00:00"/>
    <d v="2024-03-28T00:00:00"/>
    <n v="0"/>
    <n v="1"/>
    <n v="0"/>
    <n v="30"/>
    <n v="2"/>
    <n v="22490513"/>
    <n v="24960000"/>
    <n v="115013"/>
    <n v="4422"/>
    <n v="113039"/>
    <n v="0"/>
    <n v="0"/>
    <n v="0"/>
    <m/>
    <n v="0"/>
    <n v="0"/>
    <n v="0"/>
    <m/>
    <m/>
    <d v="2021-03-30T00:00:00"/>
    <n v="1"/>
    <s v="O"/>
    <n v="1"/>
    <n v="30"/>
    <n v="0"/>
    <m/>
    <m/>
    <m/>
    <m/>
    <m/>
    <m/>
    <n v="1"/>
    <n v="1"/>
    <m/>
    <m/>
    <n v="55310"/>
    <s v="CREDITOS DE CONSUMO"/>
    <n v="0"/>
    <n v="0"/>
    <n v="890480123"/>
    <s v="UNIVERSIDAD DE CARTAGENA"/>
    <n v="5"/>
    <m/>
    <m/>
    <m/>
    <m/>
    <n v="2"/>
    <n v="7"/>
    <n v="2"/>
  </r>
  <r>
    <n v="38487"/>
    <s v="C"/>
    <n v="45433154"/>
    <x v="0"/>
    <n v="4"/>
    <n v="550023206"/>
    <d v="2019-12-05T00:00:00"/>
    <d v="2024-03-28T00:00:00"/>
    <n v="0"/>
    <n v="1"/>
    <n v="0"/>
    <n v="30"/>
    <n v="2"/>
    <n v="22490513"/>
    <n v="24960000"/>
    <n v="76678"/>
    <n v="2948"/>
    <n v="75362"/>
    <n v="0"/>
    <n v="0"/>
    <n v="0"/>
    <m/>
    <n v="0"/>
    <n v="0"/>
    <n v="0"/>
    <m/>
    <m/>
    <d v="2021-03-30T00:00:00"/>
    <n v="1"/>
    <s v="O"/>
    <n v="1"/>
    <n v="30"/>
    <n v="0"/>
    <m/>
    <m/>
    <m/>
    <m/>
    <m/>
    <m/>
    <n v="1"/>
    <n v="1"/>
    <m/>
    <m/>
    <n v="36875"/>
    <s v="CREDITOS DE CONSUMO"/>
    <n v="0"/>
    <n v="0"/>
    <n v="890480123"/>
    <s v="UNIVERSIDAD DE CARTAGENA"/>
    <n v="5"/>
    <m/>
    <m/>
    <m/>
    <m/>
    <n v="2"/>
    <n v="7"/>
    <n v="2"/>
  </r>
  <r>
    <n v="88848"/>
    <s v="C"/>
    <n v="45433154"/>
    <x v="0"/>
    <n v="4"/>
    <n v="550023403"/>
    <d v="2020-01-16T00:00:00"/>
    <d v="2024-03-28T00:00:00"/>
    <n v="0"/>
    <n v="1"/>
    <n v="0"/>
    <n v="30"/>
    <n v="2"/>
    <n v="22490513"/>
    <n v="24960000"/>
    <n v="177007"/>
    <n v="6805"/>
    <n v="173975"/>
    <n v="0"/>
    <n v="0"/>
    <n v="0"/>
    <m/>
    <n v="0"/>
    <n v="0"/>
    <n v="0"/>
    <m/>
    <m/>
    <d v="2021-03-30T00:00:00"/>
    <n v="1"/>
    <s v="O"/>
    <n v="1"/>
    <n v="30"/>
    <n v="0"/>
    <m/>
    <m/>
    <m/>
    <m/>
    <m/>
    <m/>
    <n v="1"/>
    <n v="1"/>
    <m/>
    <m/>
    <n v="85127"/>
    <s v="CREDITOS DE CONSUMO"/>
    <n v="0"/>
    <n v="0"/>
    <n v="890480123"/>
    <s v="UNIVERSIDAD DE CARTAGENA"/>
    <n v="5"/>
    <m/>
    <m/>
    <m/>
    <m/>
    <n v="2"/>
    <n v="7"/>
    <n v="2"/>
  </r>
  <r>
    <n v="81076"/>
    <s v="C"/>
    <n v="45433154"/>
    <x v="0"/>
    <n v="4"/>
    <n v="550023508"/>
    <d v="2020-02-07T00:00:00"/>
    <d v="2024-03-28T00:00:00"/>
    <n v="0"/>
    <n v="1"/>
    <n v="0"/>
    <n v="30"/>
    <n v="2"/>
    <n v="22490513"/>
    <n v="24960000"/>
    <n v="161532"/>
    <n v="6210"/>
    <n v="158756"/>
    <n v="0"/>
    <n v="0"/>
    <n v="0"/>
    <m/>
    <n v="0"/>
    <n v="0"/>
    <n v="0"/>
    <m/>
    <m/>
    <d v="2021-03-30T00:00:00"/>
    <n v="1"/>
    <s v="O"/>
    <n v="1"/>
    <n v="30"/>
    <n v="0"/>
    <m/>
    <m/>
    <m/>
    <m/>
    <m/>
    <m/>
    <n v="1"/>
    <n v="1"/>
    <m/>
    <m/>
    <n v="77680"/>
    <s v="CREDITOS DE CONSUMO"/>
    <n v="0"/>
    <n v="0"/>
    <n v="890480123"/>
    <s v="UNIVERSIDAD DE CARTAGENA"/>
    <n v="5"/>
    <m/>
    <m/>
    <m/>
    <m/>
    <n v="2"/>
    <n v="7"/>
    <n v="2"/>
  </r>
  <r>
    <n v="123858"/>
    <s v="C"/>
    <n v="45433154"/>
    <x v="0"/>
    <n v="4"/>
    <n v="550023825"/>
    <d v="2020-04-25T00:00:00"/>
    <d v="2024-03-28T00:00:00"/>
    <n v="0"/>
    <n v="1"/>
    <n v="0"/>
    <n v="30"/>
    <n v="2"/>
    <n v="22490513"/>
    <n v="24960000"/>
    <n v="242740"/>
    <n v="9332"/>
    <n v="242527"/>
    <n v="0"/>
    <n v="0"/>
    <n v="0"/>
    <m/>
    <n v="0"/>
    <n v="0"/>
    <n v="0"/>
    <m/>
    <m/>
    <d v="2021-03-30T00:00:00"/>
    <n v="1"/>
    <s v="O"/>
    <n v="1"/>
    <n v="30"/>
    <n v="0"/>
    <m/>
    <m/>
    <m/>
    <m/>
    <m/>
    <m/>
    <n v="1"/>
    <n v="1"/>
    <m/>
    <m/>
    <n v="118669"/>
    <s v="CREDITOS DE CONSUMO"/>
    <n v="0"/>
    <n v="0"/>
    <n v="890480123"/>
    <s v="UNIVERSIDAD DE CARTAGENA"/>
    <n v="5"/>
    <m/>
    <m/>
    <m/>
    <m/>
    <n v="2"/>
    <n v="7"/>
    <n v="2"/>
  </r>
  <r>
    <n v="88871"/>
    <s v="C"/>
    <n v="45433154"/>
    <x v="0"/>
    <n v="4"/>
    <n v="550023921"/>
    <d v="2020-06-07T00:00:00"/>
    <d v="2024-03-28T00:00:00"/>
    <n v="0"/>
    <n v="1"/>
    <n v="0"/>
    <n v="30"/>
    <n v="2"/>
    <n v="22490513"/>
    <n v="24960000"/>
    <n v="177054"/>
    <n v="6807"/>
    <n v="174020"/>
    <n v="0"/>
    <n v="0"/>
    <n v="0"/>
    <m/>
    <n v="0"/>
    <n v="0"/>
    <n v="0"/>
    <m/>
    <m/>
    <d v="2021-03-30T00:00:00"/>
    <n v="1"/>
    <s v="O"/>
    <n v="1"/>
    <n v="30"/>
    <n v="0"/>
    <m/>
    <m/>
    <m/>
    <m/>
    <m/>
    <m/>
    <n v="1"/>
    <n v="1"/>
    <m/>
    <m/>
    <n v="85149"/>
    <s v="CREDITOS DE CONSUMO"/>
    <n v="0"/>
    <n v="0"/>
    <n v="890480123"/>
    <s v="UNIVERSIDAD DE CARTAGENA"/>
    <n v="5"/>
    <m/>
    <m/>
    <m/>
    <m/>
    <n v="2"/>
    <n v="7"/>
    <n v="2"/>
  </r>
  <r>
    <n v="204643"/>
    <s v="C"/>
    <n v="45433154"/>
    <x v="0"/>
    <n v="4"/>
    <n v="550023936"/>
    <d v="2020-06-17T00:00:00"/>
    <d v="2024-03-28T00:00:00"/>
    <n v="0"/>
    <n v="1"/>
    <n v="2"/>
    <n v="30"/>
    <n v="2"/>
    <n v="22490513"/>
    <n v="24960000"/>
    <n v="417349"/>
    <n v="16045"/>
    <n v="400715"/>
    <n v="0"/>
    <n v="0"/>
    <n v="0"/>
    <m/>
    <n v="0"/>
    <n v="0"/>
    <n v="0"/>
    <m/>
    <m/>
    <d v="2021-03-30T00:00:00"/>
    <n v="1"/>
    <s v="O"/>
    <n v="1"/>
    <n v="30"/>
    <n v="0"/>
    <m/>
    <m/>
    <m/>
    <m/>
    <m/>
    <m/>
    <n v="1"/>
    <n v="1"/>
    <m/>
    <m/>
    <n v="196072"/>
    <s v="CREDITOS DE CONSUMO"/>
    <n v="0"/>
    <n v="0"/>
    <n v="890480123"/>
    <s v="UNIVERSIDAD DE CARTAGENA"/>
    <n v="5"/>
    <m/>
    <m/>
    <m/>
    <m/>
    <n v="2"/>
    <n v="7"/>
    <n v="2"/>
  </r>
  <r>
    <n v="44348"/>
    <s v="C"/>
    <n v="45433154"/>
    <x v="0"/>
    <n v="4"/>
    <n v="550024007"/>
    <d v="2020-07-27T00:00:00"/>
    <d v="2024-03-28T00:00:00"/>
    <n v="0"/>
    <n v="1"/>
    <n v="0"/>
    <n v="30"/>
    <n v="2"/>
    <n v="22490513"/>
    <n v="24960000"/>
    <n v="88364"/>
    <n v="3397"/>
    <n v="86838"/>
    <n v="0"/>
    <n v="0"/>
    <n v="0"/>
    <m/>
    <n v="0"/>
    <n v="0"/>
    <n v="0"/>
    <m/>
    <m/>
    <d v="2021-03-30T00:00:00"/>
    <n v="1"/>
    <s v="O"/>
    <n v="1"/>
    <n v="30"/>
    <n v="0"/>
    <m/>
    <m/>
    <m/>
    <m/>
    <m/>
    <m/>
    <n v="1"/>
    <n v="1"/>
    <m/>
    <m/>
    <n v="42490"/>
    <s v="CREDITOS DE CONSUMO"/>
    <n v="0"/>
    <n v="0"/>
    <n v="890480123"/>
    <s v="UNIVERSIDAD DE CARTAGENA"/>
    <n v="5"/>
    <m/>
    <m/>
    <m/>
    <m/>
    <n v="2"/>
    <n v="7"/>
    <n v="2"/>
  </r>
  <r>
    <n v="132971"/>
    <s v="C"/>
    <n v="45433154"/>
    <x v="0"/>
    <n v="4"/>
    <n v="550024385"/>
    <d v="2020-09-12T00:00:00"/>
    <d v="2024-03-28T00:00:00"/>
    <n v="0"/>
    <n v="1"/>
    <n v="2"/>
    <n v="30"/>
    <n v="2"/>
    <n v="22490513"/>
    <n v="24960000"/>
    <n v="271188"/>
    <n v="10426"/>
    <n v="260373"/>
    <n v="0"/>
    <n v="0"/>
    <n v="0"/>
    <m/>
    <n v="0"/>
    <n v="0"/>
    <n v="0"/>
    <m/>
    <m/>
    <d v="2021-03-30T00:00:00"/>
    <n v="1"/>
    <s v="O"/>
    <n v="1"/>
    <n v="30"/>
    <n v="0"/>
    <m/>
    <m/>
    <m/>
    <m/>
    <m/>
    <m/>
    <n v="1"/>
    <n v="1"/>
    <m/>
    <m/>
    <n v="127402"/>
    <s v="CREDITOS DE CONSUMO"/>
    <n v="0"/>
    <n v="0"/>
    <n v="890480123"/>
    <s v="UNIVERSIDAD DE CARTAGENA"/>
    <n v="5"/>
    <m/>
    <m/>
    <m/>
    <m/>
    <n v="2"/>
    <n v="7"/>
    <n v="2"/>
  </r>
  <r>
    <n v="96520"/>
    <s v="C"/>
    <n v="45433154"/>
    <x v="0"/>
    <n v="4"/>
    <n v="550024406"/>
    <d v="2020-09-21T00:00:00"/>
    <d v="2024-03-28T00:00:00"/>
    <n v="0"/>
    <n v="1"/>
    <n v="0"/>
    <n v="30"/>
    <n v="2"/>
    <n v="22490513"/>
    <n v="24960000"/>
    <n v="192311"/>
    <n v="7393"/>
    <n v="188998"/>
    <n v="0"/>
    <n v="0"/>
    <n v="0"/>
    <m/>
    <n v="0"/>
    <n v="0"/>
    <n v="0"/>
    <m/>
    <m/>
    <d v="2021-03-30T00:00:00"/>
    <n v="1"/>
    <s v="O"/>
    <n v="1"/>
    <n v="30"/>
    <n v="0"/>
    <m/>
    <m/>
    <m/>
    <m/>
    <m/>
    <m/>
    <n v="1"/>
    <n v="1"/>
    <m/>
    <m/>
    <n v="92478"/>
    <s v="CREDITOS DE CONSUMO"/>
    <n v="0"/>
    <n v="0"/>
    <n v="890480123"/>
    <s v="UNIVERSIDAD DE CARTAGENA"/>
    <n v="5"/>
    <m/>
    <m/>
    <m/>
    <m/>
    <n v="2"/>
    <n v="7"/>
    <n v="2"/>
  </r>
  <r>
    <n v="135129"/>
    <s v="C"/>
    <n v="45433154"/>
    <x v="0"/>
    <n v="4"/>
    <n v="550024599"/>
    <d v="2020-10-14T00:00:00"/>
    <d v="2024-03-28T00:00:00"/>
    <n v="0"/>
    <n v="1"/>
    <n v="0"/>
    <n v="30"/>
    <n v="2"/>
    <n v="22490513"/>
    <n v="24960000"/>
    <n v="269236"/>
    <n v="10351"/>
    <n v="264598"/>
    <n v="0"/>
    <n v="0"/>
    <n v="0"/>
    <m/>
    <n v="0"/>
    <n v="0"/>
    <n v="0"/>
    <m/>
    <m/>
    <d v="2021-03-30T00:00:00"/>
    <n v="1"/>
    <s v="O"/>
    <n v="1"/>
    <n v="30"/>
    <n v="0"/>
    <m/>
    <m/>
    <m/>
    <m/>
    <m/>
    <m/>
    <n v="1"/>
    <n v="1"/>
    <m/>
    <m/>
    <n v="129469"/>
    <s v="CREDITOS DE CONSUMO"/>
    <n v="0"/>
    <n v="0"/>
    <n v="890480123"/>
    <s v="UNIVERSIDAD DE CARTAGENA"/>
    <n v="5"/>
    <m/>
    <m/>
    <m/>
    <m/>
    <n v="2"/>
    <n v="7"/>
    <n v="2"/>
  </r>
  <r>
    <n v="46931"/>
    <s v="C"/>
    <n v="45433154"/>
    <x v="0"/>
    <n v="4"/>
    <n v="550024812"/>
    <d v="2020-11-12T00:00:00"/>
    <d v="2023-11-30T00:00:00"/>
    <n v="0"/>
    <n v="1"/>
    <n v="4"/>
    <n v="30"/>
    <n v="2"/>
    <n v="22490513"/>
    <n v="24960000"/>
    <n v="100000"/>
    <n v="3844"/>
    <n v="91896"/>
    <n v="0"/>
    <n v="0"/>
    <n v="0"/>
    <m/>
    <n v="0"/>
    <n v="0"/>
    <n v="0"/>
    <m/>
    <m/>
    <d v="2021-03-30T00:00:00"/>
    <n v="1"/>
    <s v="O"/>
    <n v="1"/>
    <n v="30"/>
    <n v="0"/>
    <m/>
    <m/>
    <m/>
    <m/>
    <m/>
    <m/>
    <n v="1"/>
    <n v="1"/>
    <m/>
    <m/>
    <n v="44965"/>
    <s v="CREDITOS DE CONSUMO"/>
    <n v="0"/>
    <n v="0"/>
    <n v="890480123"/>
    <s v="UNIVERSIDAD DE CARTAGENA"/>
    <n v="5"/>
    <m/>
    <m/>
    <m/>
    <m/>
    <n v="2"/>
    <n v="7"/>
    <n v="2"/>
  </r>
  <r>
    <n v="23997"/>
    <s v="C"/>
    <n v="45433154"/>
    <x v="0"/>
    <n v="4"/>
    <n v="550025011"/>
    <d v="2020-12-10T00:00:00"/>
    <d v="2023-12-30T00:00:00"/>
    <n v="0"/>
    <n v="1"/>
    <n v="3"/>
    <n v="30"/>
    <n v="2"/>
    <n v="22490513"/>
    <n v="24960000"/>
    <n v="50000"/>
    <n v="1922"/>
    <n v="46990"/>
    <n v="0"/>
    <n v="0"/>
    <n v="0"/>
    <m/>
    <n v="0"/>
    <n v="0"/>
    <n v="0"/>
    <m/>
    <m/>
    <d v="2021-03-30T00:00:00"/>
    <n v="1"/>
    <s v="O"/>
    <n v="1"/>
    <n v="30"/>
    <n v="0"/>
    <m/>
    <m/>
    <m/>
    <m/>
    <m/>
    <m/>
    <n v="1"/>
    <n v="1"/>
    <m/>
    <m/>
    <n v="22993"/>
    <s v="CREDITOS DE CONSUMO"/>
    <n v="0"/>
    <n v="0"/>
    <n v="890480123"/>
    <s v="UNIVERSIDAD DE CARTAGENA"/>
    <n v="5"/>
    <m/>
    <m/>
    <m/>
    <m/>
    <n v="2"/>
    <n v="7"/>
    <n v="2"/>
  </r>
  <r>
    <n v="98212"/>
    <s v="C"/>
    <n v="45433154"/>
    <x v="0"/>
    <n v="4"/>
    <n v="550025608"/>
    <d v="2021-03-18T00:00:00"/>
    <d v="2024-04-30T00:00:00"/>
    <n v="0"/>
    <n v="1"/>
    <n v="1"/>
    <n v="30"/>
    <n v="2"/>
    <n v="22490513"/>
    <n v="24960000"/>
    <n v="200000"/>
    <n v="7689"/>
    <n v="192311"/>
    <n v="0"/>
    <n v="0"/>
    <n v="0"/>
    <m/>
    <n v="0"/>
    <n v="0"/>
    <n v="0"/>
    <m/>
    <m/>
    <d v="2021-03-30T00:00:00"/>
    <n v="1"/>
    <s v="O"/>
    <n v="1"/>
    <n v="30"/>
    <n v="0"/>
    <m/>
    <m/>
    <m/>
    <m/>
    <m/>
    <m/>
    <n v="1"/>
    <n v="1"/>
    <m/>
    <m/>
    <n v="94099"/>
    <s v="CREDITOS DE CONSUMO"/>
    <n v="0"/>
    <n v="0"/>
    <n v="890480123"/>
    <s v="UNIVERSIDAD DE CARTAGENA"/>
    <n v="5"/>
    <m/>
    <m/>
    <m/>
    <m/>
    <n v="2"/>
    <n v="7"/>
    <n v="2"/>
  </r>
  <r>
    <n v="9821"/>
    <s v="C"/>
    <n v="45433154"/>
    <x v="0"/>
    <n v="4"/>
    <n v="550025644"/>
    <d v="2021-03-27T00:00:00"/>
    <d v="2024-04-30T00:00:00"/>
    <n v="0"/>
    <n v="1"/>
    <n v="1"/>
    <n v="30"/>
    <n v="2"/>
    <n v="22490513"/>
    <n v="24960000"/>
    <n v="20000"/>
    <n v="769"/>
    <n v="19231"/>
    <n v="0"/>
    <n v="0"/>
    <n v="0"/>
    <m/>
    <n v="0"/>
    <n v="0"/>
    <n v="0"/>
    <m/>
    <m/>
    <d v="2021-03-30T00:00:00"/>
    <n v="1"/>
    <s v="O"/>
    <n v="1"/>
    <n v="30"/>
    <n v="0"/>
    <m/>
    <m/>
    <m/>
    <m/>
    <m/>
    <m/>
    <n v="1"/>
    <n v="1"/>
    <m/>
    <m/>
    <n v="9410"/>
    <s v="CREDITOS DE CONSUMO"/>
    <n v="0"/>
    <n v="0"/>
    <n v="890480123"/>
    <s v="UNIVERSIDAD DE CARTAGENA"/>
    <n v="5"/>
    <m/>
    <m/>
    <m/>
    <m/>
    <n v="2"/>
    <n v="7"/>
    <n v="2"/>
  </r>
  <r>
    <n v="3064"/>
    <s v="C"/>
    <n v="45433154"/>
    <x v="0"/>
    <n v="4"/>
    <n v="550025714"/>
    <d v="2021-03-31T00:00:00"/>
    <d v="2021-05-30T00:00:00"/>
    <n v="0"/>
    <n v="1"/>
    <n v="0"/>
    <n v="30"/>
    <n v="2"/>
    <n v="0"/>
    <n v="0"/>
    <n v="6000"/>
    <n v="6000"/>
    <n v="6000"/>
    <n v="0"/>
    <n v="0"/>
    <n v="0"/>
    <m/>
    <n v="0"/>
    <n v="0"/>
    <n v="0"/>
    <m/>
    <m/>
    <d v="2021-03-31T00:00:00"/>
    <n v="1"/>
    <s v="O"/>
    <n v="1"/>
    <n v="30"/>
    <n v="0"/>
    <m/>
    <m/>
    <m/>
    <m/>
    <m/>
    <m/>
    <n v="1"/>
    <n v="1"/>
    <m/>
    <m/>
    <n v="2936"/>
    <s v="CREDITOS DE CONSUMO"/>
    <n v="0"/>
    <n v="0"/>
    <n v="890480123"/>
    <s v="UNIVERSIDAD DE CARTAGENA"/>
    <n v="5"/>
    <m/>
    <m/>
    <m/>
    <m/>
    <n v="2"/>
    <n v="7"/>
    <n v="2"/>
  </r>
  <r>
    <n v="4807445"/>
    <s v="C"/>
    <n v="45433231"/>
    <x v="0"/>
    <n v="4"/>
    <n v="15849"/>
    <d v="2019-06-27T00:00:00"/>
    <d v="2022-06-30T00:00:00"/>
    <n v="0"/>
    <n v="1"/>
    <n v="21"/>
    <n v="30"/>
    <n v="2"/>
    <n v="9752084"/>
    <n v="10200000"/>
    <n v="11306250"/>
    <n v="363506"/>
    <n v="5111188"/>
    <n v="0"/>
    <n v="0"/>
    <n v="0"/>
    <m/>
    <n v="0"/>
    <n v="0"/>
    <n v="0"/>
    <m/>
    <m/>
    <d v="2021-03-30T00:00:00"/>
    <n v="1"/>
    <s v="O"/>
    <n v="1"/>
    <n v="30"/>
    <n v="0"/>
    <m/>
    <m/>
    <m/>
    <m/>
    <m/>
    <m/>
    <n v="1"/>
    <n v="1"/>
    <m/>
    <m/>
    <n v="303743"/>
    <s v="CREDITOS DE CONSUMO"/>
    <n v="0"/>
    <n v="0"/>
    <n v="890480123"/>
    <s v="UNIVERSIDAD DE CARTAGENA"/>
    <n v="5"/>
    <m/>
    <m/>
    <m/>
    <m/>
    <n v="1"/>
    <n v="7"/>
    <n v="2"/>
  </r>
  <r>
    <n v="74956500"/>
    <s v="C"/>
    <n v="45433231"/>
    <x v="0"/>
    <n v="4"/>
    <n v="16929"/>
    <d v="2020-02-03T00:00:00"/>
    <d v="2026-02-03T00:00:00"/>
    <n v="0"/>
    <n v="1"/>
    <n v="14"/>
    <n v="30"/>
    <n v="2"/>
    <n v="9119043"/>
    <n v="9510000"/>
    <n v="94331846"/>
    <n v="1705961"/>
    <n v="79692383"/>
    <n v="0"/>
    <n v="0"/>
    <n v="0"/>
    <m/>
    <n v="0"/>
    <n v="0"/>
    <n v="0"/>
    <m/>
    <m/>
    <d v="2021-03-30T00:00:00"/>
    <n v="1"/>
    <s v="O"/>
    <n v="1"/>
    <n v="30"/>
    <n v="0"/>
    <m/>
    <m/>
    <m/>
    <m/>
    <m/>
    <m/>
    <n v="1"/>
    <n v="1"/>
    <m/>
    <m/>
    <n v="4735883"/>
    <s v="CREDITOS DE CONSUMO"/>
    <n v="0"/>
    <n v="0"/>
    <n v="890480123"/>
    <s v="UNIVERSIDAD DE CARTAGENA"/>
    <n v="5"/>
    <m/>
    <m/>
    <m/>
    <m/>
    <n v="1"/>
    <n v="7"/>
    <n v="2"/>
  </r>
  <r>
    <n v="333069"/>
    <s v="C"/>
    <n v="45433231"/>
    <x v="0"/>
    <n v="4"/>
    <n v="17188"/>
    <d v="2020-05-08T00:00:00"/>
    <d v="2021-06-30T00:00:00"/>
    <n v="30"/>
    <n v="1"/>
    <n v="7"/>
    <n v="30"/>
    <n v="2"/>
    <n v="5841061"/>
    <n v="6000000"/>
    <n v="1000000"/>
    <n v="85993"/>
    <n v="354113"/>
    <n v="1650"/>
    <n v="0"/>
    <n v="0"/>
    <m/>
    <n v="0"/>
    <n v="0"/>
    <n v="0"/>
    <m/>
    <m/>
    <d v="2021-03-30T00:00:00"/>
    <n v="1"/>
    <s v="S"/>
    <n v="1"/>
    <n v="30"/>
    <n v="98625"/>
    <m/>
    <m/>
    <m/>
    <m/>
    <m/>
    <m/>
    <n v="1"/>
    <n v="1"/>
    <m/>
    <m/>
    <n v="21044"/>
    <s v="CREDITOS DE CONSUMO"/>
    <n v="0"/>
    <n v="0"/>
    <n v="890480123"/>
    <s v="UNIVERSIDAD DE CARTAGENA"/>
    <n v="5"/>
    <m/>
    <m/>
    <m/>
    <m/>
    <n v="1"/>
    <n v="7"/>
    <n v="2"/>
  </r>
  <r>
    <n v="912153"/>
    <s v="C"/>
    <n v="45433231"/>
    <x v="0"/>
    <n v="4"/>
    <n v="17347"/>
    <d v="2020-07-09T00:00:00"/>
    <d v="2022-07-30T00:00:00"/>
    <n v="0"/>
    <n v="1"/>
    <n v="9"/>
    <n v="30"/>
    <n v="2"/>
    <n v="15881442"/>
    <n v="17090000"/>
    <n v="1500000"/>
    <n v="73360"/>
    <n v="969784"/>
    <n v="0"/>
    <n v="0"/>
    <n v="0"/>
    <m/>
    <n v="0"/>
    <n v="0"/>
    <n v="0"/>
    <m/>
    <m/>
    <d v="2021-03-30T00:00:00"/>
    <n v="9"/>
    <s v="O"/>
    <n v="1"/>
    <n v="30"/>
    <n v="0"/>
    <m/>
    <m/>
    <m/>
    <m/>
    <m/>
    <m/>
    <n v="1"/>
    <n v="1"/>
    <m/>
    <m/>
    <n v="57631"/>
    <s v="CREDITOS DE CONSUMO"/>
    <n v="0"/>
    <n v="0"/>
    <n v="890480123"/>
    <s v="UNIVERSIDAD DE CARTAGENA"/>
    <n v="5"/>
    <m/>
    <m/>
    <m/>
    <m/>
    <n v="1"/>
    <n v="7"/>
    <n v="2"/>
  </r>
  <r>
    <n v="892264"/>
    <s v="C"/>
    <n v="45433231"/>
    <x v="0"/>
    <n v="4"/>
    <n v="17546"/>
    <d v="2020-08-31T00:00:00"/>
    <d v="2021-08-31T00:00:00"/>
    <n v="0"/>
    <n v="1"/>
    <n v="7"/>
    <n v="30"/>
    <n v="2"/>
    <n v="12185828"/>
    <n v="12890000"/>
    <n v="2200000"/>
    <n v="195659"/>
    <n v="948639"/>
    <n v="0"/>
    <n v="0"/>
    <n v="0"/>
    <m/>
    <n v="0"/>
    <n v="0"/>
    <n v="0"/>
    <m/>
    <m/>
    <d v="2021-03-30T00:00:00"/>
    <n v="9"/>
    <s v="O"/>
    <n v="1"/>
    <n v="30"/>
    <n v="0"/>
    <m/>
    <m/>
    <m/>
    <m/>
    <m/>
    <m/>
    <n v="1"/>
    <n v="1"/>
    <m/>
    <m/>
    <n v="56375"/>
    <s v="CREDITOS DE CONSUMO"/>
    <n v="0"/>
    <n v="0"/>
    <n v="890480123"/>
    <s v="UNIVERSIDAD DE CARTAGENA"/>
    <n v="5"/>
    <m/>
    <m/>
    <m/>
    <m/>
    <n v="1"/>
    <n v="7"/>
    <n v="2"/>
  </r>
  <r>
    <n v="0"/>
    <s v="C"/>
    <n v="45436141"/>
    <x v="0"/>
    <n v="4"/>
    <n v="13656"/>
    <d v="2020-10-29T00:00:00"/>
    <d v="2023-12-13T00:00:00"/>
    <n v="0"/>
    <n v="1"/>
    <n v="5"/>
    <n v="30"/>
    <n v="2"/>
    <n v="17726461"/>
    <n v="19240000"/>
    <n v="3327568"/>
    <n v="117386"/>
    <n v="2953207"/>
    <n v="0"/>
    <n v="0"/>
    <n v="0"/>
    <m/>
    <n v="0"/>
    <n v="0"/>
    <n v="0"/>
    <m/>
    <m/>
    <d v="2021-03-30T00:00:00"/>
    <n v="1"/>
    <s v="O"/>
    <n v="1"/>
    <n v="30"/>
    <n v="0"/>
    <m/>
    <m/>
    <m/>
    <m/>
    <m/>
    <m/>
    <n v="1"/>
    <n v="1"/>
    <m/>
    <m/>
    <n v="3254735"/>
    <s v="CREDITOS DE CONSUMO"/>
    <n v="0"/>
    <n v="0"/>
    <n v="890480123"/>
    <s v="UNIVERSIDAD DE CARTAGENA"/>
    <n v="5"/>
    <m/>
    <m/>
    <m/>
    <m/>
    <n v="1"/>
    <n v="7"/>
    <n v="1"/>
  </r>
  <r>
    <n v="0"/>
    <s v="C"/>
    <n v="45436141"/>
    <x v="0"/>
    <n v="4"/>
    <n v="17802"/>
    <d v="2020-11-11T00:00:00"/>
    <d v="2021-11-30T00:00:00"/>
    <n v="0"/>
    <n v="1"/>
    <n v="4"/>
    <n v="30"/>
    <n v="2"/>
    <n v="15881442"/>
    <n v="17090000"/>
    <n v="1200000"/>
    <n v="108810"/>
    <n v="820628"/>
    <n v="0"/>
    <n v="0"/>
    <n v="0"/>
    <m/>
    <n v="0"/>
    <n v="0"/>
    <n v="0"/>
    <m/>
    <m/>
    <d v="2021-03-30T00:00:00"/>
    <n v="1"/>
    <s v="O"/>
    <n v="1"/>
    <n v="30"/>
    <n v="0"/>
    <m/>
    <m/>
    <m/>
    <m/>
    <m/>
    <m/>
    <n v="1"/>
    <n v="1"/>
    <m/>
    <m/>
    <n v="904416"/>
    <s v="CREDITOS DE CONSUMO"/>
    <n v="0"/>
    <n v="0"/>
    <n v="890480123"/>
    <s v="UNIVERSIDAD DE CARTAGENA"/>
    <n v="5"/>
    <m/>
    <m/>
    <m/>
    <m/>
    <n v="1"/>
    <n v="7"/>
    <n v="2"/>
  </r>
  <r>
    <n v="37886806"/>
    <s v="C"/>
    <n v="45437308"/>
    <x v="0"/>
    <n v="4"/>
    <n v="14989"/>
    <d v="2018-12-06T00:00:00"/>
    <d v="2025-12-06T00:00:00"/>
    <n v="0"/>
    <n v="1"/>
    <n v="44"/>
    <n v="30"/>
    <n v="2"/>
    <n v="17726461"/>
    <n v="19240000"/>
    <n v="93000000"/>
    <n v="1939777"/>
    <n v="58249491"/>
    <n v="0"/>
    <n v="0"/>
    <n v="0"/>
    <m/>
    <n v="0"/>
    <n v="0"/>
    <n v="0"/>
    <m/>
    <m/>
    <d v="2021-03-30T00:00:00"/>
    <n v="1"/>
    <s v="O"/>
    <n v="1"/>
    <n v="30"/>
    <n v="0"/>
    <m/>
    <m/>
    <m/>
    <m/>
    <m/>
    <m/>
    <n v="1"/>
    <n v="1"/>
    <m/>
    <m/>
    <n v="20362685"/>
    <s v="CREDITOS DE CONSUMO"/>
    <n v="0"/>
    <n v="0"/>
    <n v="890480123"/>
    <s v="UNIVERSIDAD DE CARTAGENA"/>
    <n v="5"/>
    <m/>
    <m/>
    <m/>
    <m/>
    <n v="1"/>
    <n v="7"/>
    <n v="2"/>
  </r>
  <r>
    <n v="2068376"/>
    <s v="C"/>
    <n v="45438222"/>
    <x v="0"/>
    <n v="4"/>
    <n v="14652"/>
    <d v="2018-09-28T00:00:00"/>
    <d v="2021-09-28T00:00:00"/>
    <n v="2"/>
    <n v="1"/>
    <n v="29"/>
    <n v="30"/>
    <n v="2"/>
    <n v="17726461"/>
    <n v="19240000"/>
    <n v="38992000"/>
    <n v="1404309"/>
    <n v="8027679"/>
    <n v="7886"/>
    <n v="0"/>
    <n v="0"/>
    <m/>
    <n v="0"/>
    <n v="0"/>
    <n v="0"/>
    <m/>
    <m/>
    <d v="2021-03-30T00:00:00"/>
    <n v="1"/>
    <s v="O"/>
    <n v="1"/>
    <n v="30"/>
    <n v="20853"/>
    <m/>
    <m/>
    <m/>
    <m/>
    <m/>
    <m/>
    <n v="1"/>
    <n v="1"/>
    <m/>
    <m/>
    <n v="5959303"/>
    <s v="CREDITOS DE CONSUMO"/>
    <n v="0"/>
    <n v="0"/>
    <n v="890480123"/>
    <s v="UNIVERSIDAD DE CARTAGENA"/>
    <n v="5"/>
    <m/>
    <m/>
    <m/>
    <m/>
    <n v="1"/>
    <n v="7"/>
    <n v="2"/>
  </r>
  <r>
    <n v="69968"/>
    <s v="C"/>
    <n v="45438222"/>
    <x v="0"/>
    <n v="4"/>
    <n v="15585"/>
    <d v="2019-04-15T00:00:00"/>
    <d v="2021-04-15T00:00:00"/>
    <n v="15"/>
    <n v="1"/>
    <n v="22"/>
    <n v="30"/>
    <n v="2"/>
    <n v="15881442"/>
    <n v="17090000"/>
    <n v="4500000"/>
    <n v="220079"/>
    <n v="271555"/>
    <n v="1440"/>
    <n v="0"/>
    <n v="0"/>
    <m/>
    <n v="0"/>
    <n v="0"/>
    <n v="0"/>
    <m/>
    <m/>
    <d v="2021-03-30T00:00:00"/>
    <n v="1"/>
    <s v="O"/>
    <n v="1"/>
    <n v="30"/>
    <n v="54351"/>
    <m/>
    <m/>
    <m/>
    <m/>
    <m/>
    <m/>
    <n v="1"/>
    <n v="1"/>
    <m/>
    <m/>
    <n v="201587"/>
    <s v="CREDITOS DE CONSUMO"/>
    <n v="0"/>
    <n v="0"/>
    <n v="890480123"/>
    <s v="UNIVERSIDAD DE CARTAGENA"/>
    <n v="5"/>
    <m/>
    <m/>
    <m/>
    <m/>
    <n v="1"/>
    <n v="7"/>
    <n v="2"/>
  </r>
  <r>
    <n v="2976415"/>
    <s v="C"/>
    <n v="45438222"/>
    <x v="0"/>
    <n v="4"/>
    <n v="15669"/>
    <d v="2019-05-07T00:00:00"/>
    <d v="2023-05-07T00:00:00"/>
    <n v="0"/>
    <n v="1"/>
    <n v="23"/>
    <n v="30"/>
    <n v="2"/>
    <n v="12185828"/>
    <n v="12890000"/>
    <n v="20000000"/>
    <n v="528503"/>
    <n v="11551915"/>
    <n v="0"/>
    <n v="0"/>
    <n v="0"/>
    <m/>
    <n v="0"/>
    <n v="0"/>
    <n v="0"/>
    <m/>
    <m/>
    <d v="2021-03-30T00:00:00"/>
    <n v="1"/>
    <s v="O"/>
    <n v="1"/>
    <n v="30"/>
    <n v="0"/>
    <m/>
    <m/>
    <m/>
    <m/>
    <m/>
    <m/>
    <n v="1"/>
    <n v="1"/>
    <m/>
    <m/>
    <n v="8575500"/>
    <s v="CREDITOS DE CONSUMO"/>
    <n v="0"/>
    <n v="0"/>
    <n v="890480123"/>
    <s v="UNIVERSIDAD DE CARTAGENA"/>
    <n v="5"/>
    <m/>
    <m/>
    <m/>
    <m/>
    <n v="1"/>
    <n v="7"/>
    <n v="2"/>
  </r>
  <r>
    <n v="0"/>
    <s v="C"/>
    <n v="45439438"/>
    <x v="0"/>
    <n v="4"/>
    <n v="13669"/>
    <d v="2018-02-15T00:00:00"/>
    <d v="2023-02-15T00:00:00"/>
    <n v="0"/>
    <n v="1"/>
    <n v="38"/>
    <n v="30"/>
    <n v="2"/>
    <n v="12185828"/>
    <n v="12890000"/>
    <n v="12965597"/>
    <n v="289632"/>
    <n v="5582525"/>
    <n v="0"/>
    <n v="0"/>
    <n v="0"/>
    <m/>
    <n v="0"/>
    <n v="0"/>
    <n v="0"/>
    <m/>
    <m/>
    <d v="2021-03-30T00:00:00"/>
    <n v="1"/>
    <s v="O"/>
    <n v="1"/>
    <n v="30"/>
    <n v="0"/>
    <m/>
    <m/>
    <m/>
    <m/>
    <m/>
    <m/>
    <n v="1"/>
    <n v="1"/>
    <m/>
    <m/>
    <n v="9628088"/>
    <s v="CREDITOS DE CONSUMO"/>
    <n v="0"/>
    <n v="0"/>
    <n v="890480123"/>
    <s v="UNIVERSIDAD DE CARTAGENA"/>
    <n v="5"/>
    <m/>
    <m/>
    <m/>
    <m/>
    <n v="1"/>
    <n v="7"/>
    <n v="2"/>
  </r>
  <r>
    <n v="0"/>
    <s v="C"/>
    <n v="45439438"/>
    <x v="0"/>
    <n v="4"/>
    <n v="15087"/>
    <d v="2019-01-10T00:00:00"/>
    <d v="2021-07-10T00:00:00"/>
    <n v="0"/>
    <n v="1"/>
    <n v="27"/>
    <n v="30"/>
    <n v="2"/>
    <n v="9752084"/>
    <n v="10200000"/>
    <n v="12438914"/>
    <n v="468900"/>
    <n v="1337572"/>
    <n v="0"/>
    <n v="0"/>
    <n v="0"/>
    <m/>
    <n v="0"/>
    <n v="0"/>
    <n v="0"/>
    <m/>
    <m/>
    <d v="2021-03-30T00:00:00"/>
    <n v="1"/>
    <s v="O"/>
    <n v="1"/>
    <n v="30"/>
    <n v="0"/>
    <m/>
    <m/>
    <m/>
    <m/>
    <m/>
    <m/>
    <n v="1"/>
    <n v="1"/>
    <m/>
    <m/>
    <n v="2306888"/>
    <s v="CREDITOS DE CONSUMO"/>
    <n v="0"/>
    <n v="0"/>
    <n v="890480123"/>
    <s v="UNIVERSIDAD DE CARTAGENA"/>
    <n v="5"/>
    <m/>
    <m/>
    <m/>
    <m/>
    <n v="1"/>
    <n v="7"/>
    <n v="2"/>
  </r>
  <r>
    <n v="0"/>
    <s v="C"/>
    <n v="45440658"/>
    <x v="0"/>
    <n v="4"/>
    <n v="16797"/>
    <d v="2020-01-03T00:00:00"/>
    <d v="2022-01-03T00:00:00"/>
    <n v="0"/>
    <n v="1"/>
    <n v="15"/>
    <n v="30"/>
    <n v="2"/>
    <n v="9119963"/>
    <n v="9511000"/>
    <n v="13833747"/>
    <n v="632753"/>
    <n v="5469842"/>
    <n v="0"/>
    <n v="0"/>
    <n v="0"/>
    <m/>
    <n v="0"/>
    <n v="0"/>
    <n v="0"/>
    <m/>
    <m/>
    <d v="2021-03-30T00:00:00"/>
    <n v="1"/>
    <s v="O"/>
    <n v="1"/>
    <n v="30"/>
    <n v="0"/>
    <m/>
    <m/>
    <m/>
    <m/>
    <m/>
    <m/>
    <n v="1"/>
    <n v="1"/>
    <m/>
    <m/>
    <n v="36619686"/>
    <s v="CREDITOS DE CONSUMO"/>
    <n v="0"/>
    <n v="0"/>
    <n v="890480123"/>
    <s v="UNIVERSIDAD DE CARTAGENA"/>
    <n v="5"/>
    <m/>
    <m/>
    <m/>
    <m/>
    <n v="1"/>
    <n v="7"/>
    <n v="2"/>
  </r>
  <r>
    <n v="59797218"/>
    <s v="C"/>
    <n v="45444298"/>
    <x v="0"/>
    <n v="4"/>
    <n v="17978"/>
    <d v="2020-12-30T00:00:00"/>
    <d v="2027-12-30T00:00:00"/>
    <n v="0"/>
    <n v="1"/>
    <n v="3"/>
    <n v="30"/>
    <n v="2"/>
    <n v="16011168"/>
    <n v="17240000"/>
    <n v="76062844"/>
    <n v="1188863"/>
    <n v="75531520"/>
    <n v="0"/>
    <n v="0"/>
    <n v="0"/>
    <m/>
    <n v="0"/>
    <n v="0"/>
    <n v="0"/>
    <s v="2000000/2000000"/>
    <d v="2021-12-06T00:00:00"/>
    <d v="2021-03-30T00:00:00"/>
    <n v="1"/>
    <s v="O"/>
    <n v="1"/>
    <n v="30"/>
    <n v="0"/>
    <m/>
    <m/>
    <m/>
    <m/>
    <m/>
    <m/>
    <n v="1"/>
    <n v="1"/>
    <m/>
    <m/>
    <n v="15734302"/>
    <s v="CREDITOS DE CONSUMO"/>
    <n v="0"/>
    <n v="0"/>
    <n v="890480123"/>
    <s v="UNIVERSIDAD DE CARTAGENA"/>
    <n v="5"/>
    <m/>
    <m/>
    <m/>
    <m/>
    <n v="1"/>
    <n v="7"/>
    <n v="2"/>
  </r>
  <r>
    <n v="18649114"/>
    <s v="C"/>
    <n v="45444298"/>
    <x v="0"/>
    <n v="4"/>
    <n v="17979"/>
    <d v="2020-12-30T00:00:00"/>
    <d v="2026-12-30T00:00:00"/>
    <n v="0"/>
    <n v="1"/>
    <n v="3"/>
    <n v="30"/>
    <n v="2"/>
    <n v="11287361"/>
    <n v="11890000"/>
    <n v="24275477"/>
    <n v="465642"/>
    <n v="23556212"/>
    <n v="0"/>
    <n v="0"/>
    <n v="0"/>
    <m/>
    <n v="0"/>
    <n v="0"/>
    <n v="0"/>
    <m/>
    <m/>
    <d v="2021-03-30T00:00:00"/>
    <n v="1"/>
    <s v="O"/>
    <n v="1"/>
    <n v="30"/>
    <n v="0"/>
    <m/>
    <m/>
    <m/>
    <m/>
    <m/>
    <m/>
    <n v="1"/>
    <n v="1"/>
    <m/>
    <m/>
    <n v="4907098"/>
    <s v="CREDITOS DE CONSUMO"/>
    <n v="0"/>
    <n v="0"/>
    <n v="890480123"/>
    <s v="UNIVERSIDAD DE CARTAGENA"/>
    <n v="5"/>
    <m/>
    <m/>
    <m/>
    <m/>
    <n v="1"/>
    <n v="7"/>
    <n v="2"/>
  </r>
  <r>
    <n v="63564470"/>
    <s v="C"/>
    <n v="45444298"/>
    <x v="0"/>
    <n v="4"/>
    <n v="17980"/>
    <d v="2020-12-30T00:00:00"/>
    <d v="2027-12-30T00:00:00"/>
    <n v="0"/>
    <n v="1"/>
    <n v="3"/>
    <n v="30"/>
    <n v="2"/>
    <n v="9568969"/>
    <n v="10000000"/>
    <n v="82385594"/>
    <n v="1349420"/>
    <n v="80290041"/>
    <n v="0"/>
    <n v="0"/>
    <n v="0"/>
    <m/>
    <n v="0"/>
    <n v="0"/>
    <n v="0"/>
    <m/>
    <m/>
    <d v="2021-03-30T00:00:00"/>
    <n v="1"/>
    <s v="O"/>
    <n v="1"/>
    <n v="30"/>
    <n v="0"/>
    <m/>
    <m/>
    <m/>
    <m/>
    <m/>
    <m/>
    <n v="1"/>
    <n v="1"/>
    <m/>
    <m/>
    <n v="16725571"/>
    <s v="CREDITOS DE CONSUMO"/>
    <n v="0"/>
    <n v="0"/>
    <n v="890480123"/>
    <s v="UNIVERSIDAD DE CARTAGENA"/>
    <n v="5"/>
    <m/>
    <m/>
    <m/>
    <m/>
    <n v="1"/>
    <n v="7"/>
    <n v="2"/>
  </r>
  <r>
    <n v="37821828"/>
    <s v="C"/>
    <n v="45445984"/>
    <x v="0"/>
    <n v="4"/>
    <n v="16819"/>
    <d v="2020-01-13T00:00:00"/>
    <d v="2027-01-13T00:00:00"/>
    <n v="17"/>
    <n v="1"/>
    <n v="13"/>
    <n v="30"/>
    <n v="2"/>
    <n v="9119963"/>
    <n v="9511000"/>
    <n v="47655000"/>
    <n v="769629"/>
    <n v="41663673"/>
    <n v="179418"/>
    <n v="0"/>
    <n v="0"/>
    <m/>
    <n v="0"/>
    <n v="0"/>
    <n v="0"/>
    <m/>
    <m/>
    <d v="2021-03-30T00:00:00"/>
    <n v="1"/>
    <s v="O"/>
    <n v="1"/>
    <n v="30"/>
    <n v="3582"/>
    <m/>
    <m/>
    <m/>
    <m/>
    <m/>
    <m/>
    <n v="1"/>
    <n v="1"/>
    <m/>
    <m/>
    <n v="3841845"/>
    <s v="CREDITOS DE CONSUMO"/>
    <n v="0"/>
    <n v="0"/>
    <n v="890480123"/>
    <s v="UNIVERSIDAD DE CARTAGENA"/>
    <n v="5"/>
    <m/>
    <m/>
    <m/>
    <m/>
    <n v="1"/>
    <n v="7"/>
    <n v="2"/>
  </r>
  <r>
    <n v="4477377"/>
    <s v="C"/>
    <n v="45447978"/>
    <x v="0"/>
    <n v="4"/>
    <n v="15606"/>
    <d v="2019-04-16T00:00:00"/>
    <d v="2022-04-30T00:00:00"/>
    <n v="0"/>
    <n v="1"/>
    <n v="23"/>
    <n v="30"/>
    <n v="2"/>
    <n v="12185828"/>
    <n v="12890000"/>
    <n v="15000000"/>
    <n v="499547"/>
    <n v="6049428"/>
    <n v="0"/>
    <n v="0"/>
    <n v="0"/>
    <m/>
    <n v="0"/>
    <n v="0"/>
    <n v="0"/>
    <m/>
    <m/>
    <d v="2021-03-30T00:00:00"/>
    <n v="1"/>
    <s v="O"/>
    <n v="1"/>
    <n v="30"/>
    <n v="0"/>
    <m/>
    <m/>
    <m/>
    <m/>
    <m/>
    <m/>
    <n v="1"/>
    <n v="1"/>
    <m/>
    <m/>
    <n v="1572051"/>
    <s v="CREDITOS DE CONSUMO"/>
    <n v="0"/>
    <n v="0"/>
    <n v="890480123"/>
    <s v="UNIVERSIDAD DE CARTAGENA"/>
    <n v="5"/>
    <m/>
    <m/>
    <m/>
    <m/>
    <n v="1"/>
    <n v="7"/>
    <n v="2"/>
  </r>
  <r>
    <n v="22694989"/>
    <s v="C"/>
    <n v="45447978"/>
    <x v="0"/>
    <n v="4"/>
    <n v="15607"/>
    <d v="2019-04-16T00:00:00"/>
    <d v="2024-04-30T00:00:00"/>
    <n v="0"/>
    <n v="1"/>
    <n v="22"/>
    <n v="30"/>
    <n v="2"/>
    <n v="17726461"/>
    <n v="19240000"/>
    <n v="42000000"/>
    <n v="1060284"/>
    <n v="30663420"/>
    <n v="217717"/>
    <n v="0"/>
    <n v="0"/>
    <m/>
    <n v="0"/>
    <n v="0"/>
    <n v="0"/>
    <m/>
    <m/>
    <d v="2021-03-30T00:00:00"/>
    <n v="1"/>
    <s v="O"/>
    <n v="1"/>
    <n v="30"/>
    <n v="0"/>
    <m/>
    <m/>
    <m/>
    <m/>
    <m/>
    <m/>
    <n v="1"/>
    <n v="1"/>
    <m/>
    <m/>
    <n v="7968431"/>
    <s v="CREDITOS DE CONSUMO"/>
    <n v="0"/>
    <n v="0"/>
    <n v="890480123"/>
    <s v="UNIVERSIDAD DE CARTAGENA"/>
    <n v="5"/>
    <m/>
    <m/>
    <m/>
    <m/>
    <n v="1"/>
    <n v="7"/>
    <n v="2"/>
  </r>
  <r>
    <n v="428428"/>
    <s v="C"/>
    <n v="45448934"/>
    <x v="0"/>
    <n v="4"/>
    <n v="14001"/>
    <d v="2018-05-09T00:00:00"/>
    <d v="2021-05-09T00:00:00"/>
    <n v="0"/>
    <n v="1"/>
    <n v="34"/>
    <n v="30"/>
    <n v="2"/>
    <n v="12185828"/>
    <n v="12890000"/>
    <n v="7900722"/>
    <n v="263119"/>
    <n v="503874"/>
    <n v="0"/>
    <n v="0"/>
    <n v="0"/>
    <m/>
    <n v="0"/>
    <n v="0"/>
    <n v="0"/>
    <m/>
    <m/>
    <d v="2021-03-30T00:00:00"/>
    <n v="1"/>
    <s v="O"/>
    <n v="1"/>
    <n v="30"/>
    <n v="0"/>
    <m/>
    <m/>
    <m/>
    <m/>
    <m/>
    <m/>
    <n v="1"/>
    <n v="1"/>
    <m/>
    <m/>
    <n v="75446"/>
    <s v="CREDITOS DE CONSUMO"/>
    <n v="0"/>
    <n v="0"/>
    <n v="890480123"/>
    <s v="UNIVERSIDAD DE CARTAGENA"/>
    <n v="5"/>
    <m/>
    <m/>
    <m/>
    <m/>
    <n v="1"/>
    <n v="7"/>
    <n v="2"/>
  </r>
  <r>
    <n v="56111491"/>
    <s v="C"/>
    <n v="45448934"/>
    <x v="11"/>
    <n v="4"/>
    <n v="14190"/>
    <d v="2018-06-29T00:00:00"/>
    <d v="2025-06-29T00:00:00"/>
    <n v="0"/>
    <n v="1"/>
    <n v="33"/>
    <n v="30"/>
    <n v="2"/>
    <n v="12185828"/>
    <n v="12890000"/>
    <n v="93749040"/>
    <n v="1664258"/>
    <n v="65992736"/>
    <n v="196"/>
    <n v="0"/>
    <n v="283526000"/>
    <s v="                              "/>
    <n v="0"/>
    <n v="0"/>
    <n v="0"/>
    <m/>
    <m/>
    <d v="2021-03-31T00:00:00"/>
    <n v="2"/>
    <s v="O"/>
    <n v="1"/>
    <n v="30"/>
    <n v="0"/>
    <m/>
    <m/>
    <m/>
    <m/>
    <m/>
    <m/>
    <n v="1"/>
    <n v="1"/>
    <m/>
    <m/>
    <n v="9881245"/>
    <s v="CREDITOS DE CONSUMO"/>
    <n v="0"/>
    <n v="0"/>
    <m/>
    <m/>
    <n v="5"/>
    <m/>
    <m/>
    <m/>
    <m/>
    <n v="1"/>
    <n v="7"/>
    <n v="2"/>
  </r>
  <r>
    <n v="30157976"/>
    <s v="C"/>
    <n v="45448934"/>
    <x v="3"/>
    <n v="4"/>
    <n v="14191"/>
    <d v="2018-06-29T00:00:00"/>
    <d v="2025-06-29T00:00:00"/>
    <n v="0"/>
    <n v="1"/>
    <n v="33"/>
    <n v="30"/>
    <n v="2"/>
    <n v="17726461"/>
    <n v="19240000"/>
    <n v="47700000"/>
    <n v="994918"/>
    <n v="35468802"/>
    <n v="16323"/>
    <n v="0"/>
    <n v="283526000"/>
    <s v="                              "/>
    <n v="0"/>
    <n v="0"/>
    <n v="0"/>
    <m/>
    <m/>
    <d v="2021-03-30T00:00:00"/>
    <n v="2"/>
    <s v="O"/>
    <n v="1"/>
    <n v="30"/>
    <n v="0"/>
    <m/>
    <m/>
    <m/>
    <m/>
    <m/>
    <m/>
    <n v="1"/>
    <n v="1"/>
    <m/>
    <m/>
    <n v="5310826"/>
    <s v="CREDITOS DE CONSUMO"/>
    <n v="0"/>
    <n v="0"/>
    <n v="890480123"/>
    <s v="UNIVERSIDAD DE CARTAGENA"/>
    <n v="5"/>
    <m/>
    <m/>
    <m/>
    <m/>
    <n v="1"/>
    <n v="7"/>
    <n v="2"/>
  </r>
  <r>
    <n v="607229"/>
    <s v="C"/>
    <n v="45448934"/>
    <x v="0"/>
    <n v="4"/>
    <n v="16130"/>
    <d v="2019-08-13T00:00:00"/>
    <d v="2021-08-13T00:00:00"/>
    <n v="17"/>
    <n v="1"/>
    <n v="18"/>
    <n v="30"/>
    <n v="2"/>
    <n v="15881442"/>
    <n v="17090000"/>
    <n v="3000000"/>
    <n v="146719"/>
    <n v="714162"/>
    <n v="5287"/>
    <n v="0"/>
    <n v="0"/>
    <m/>
    <n v="0"/>
    <n v="0"/>
    <n v="0"/>
    <m/>
    <m/>
    <d v="2021-03-30T00:00:00"/>
    <n v="1"/>
    <s v="O"/>
    <n v="1"/>
    <n v="30"/>
    <n v="8817"/>
    <m/>
    <m/>
    <m/>
    <m/>
    <m/>
    <m/>
    <n v="1"/>
    <n v="1"/>
    <m/>
    <m/>
    <n v="106933"/>
    <s v="CREDITOS DE CONSUMO"/>
    <n v="0"/>
    <n v="0"/>
    <n v="890480123"/>
    <s v="UNIVERSIDAD DE CARTAGENA"/>
    <n v="5"/>
    <m/>
    <m/>
    <m/>
    <m/>
    <n v="1"/>
    <n v="7"/>
    <n v="2"/>
  </r>
  <r>
    <n v="24590462"/>
    <s v="C"/>
    <n v="45448934"/>
    <x v="1"/>
    <n v="4"/>
    <n v="9015"/>
    <d v="2014-10-15T00:00:00"/>
    <d v="2024-10-15T00:00:00"/>
    <n v="0"/>
    <n v="1"/>
    <n v="77"/>
    <n v="30"/>
    <n v="2"/>
    <n v="11548671"/>
    <n v="12180000"/>
    <n v="59500000"/>
    <n v="838201"/>
    <n v="28920847"/>
    <n v="0"/>
    <n v="0"/>
    <n v="85000000"/>
    <s v="                              "/>
    <n v="0"/>
    <n v="0"/>
    <n v="0"/>
    <m/>
    <m/>
    <d v="2021-03-30T00:00:00"/>
    <n v="2"/>
    <s v="O"/>
    <n v="1"/>
    <n v="30"/>
    <n v="0"/>
    <m/>
    <m/>
    <m/>
    <m/>
    <m/>
    <m/>
    <n v="1"/>
    <n v="1"/>
    <m/>
    <m/>
    <n v="4330385"/>
    <s v="CREDITO DE VIVIENDA"/>
    <n v="0"/>
    <n v="0"/>
    <n v="890480123"/>
    <s v="UNIVERSIDAD DE CARTAGENA"/>
    <n v="5"/>
    <m/>
    <m/>
    <m/>
    <m/>
    <n v="1"/>
    <n v="7"/>
    <n v="2"/>
  </r>
  <r>
    <n v="246106"/>
    <s v="C"/>
    <n v="45449842"/>
    <x v="0"/>
    <n v="4"/>
    <n v="12650"/>
    <d v="2017-06-30T00:00:00"/>
    <d v="2021-06-30T00:00:00"/>
    <n v="0"/>
    <n v="1"/>
    <n v="47"/>
    <n v="30"/>
    <n v="2"/>
    <n v="9752084"/>
    <n v="10200000"/>
    <n v="18000000"/>
    <n v="239120"/>
    <n v="309706"/>
    <n v="0"/>
    <n v="0"/>
    <n v="0"/>
    <m/>
    <n v="0"/>
    <n v="0"/>
    <n v="0"/>
    <n v="1500000"/>
    <n v="6"/>
    <d v="2021-03-30T00:00:00"/>
    <n v="1"/>
    <s v="O"/>
    <n v="1"/>
    <n v="30"/>
    <n v="0"/>
    <m/>
    <m/>
    <m/>
    <m/>
    <m/>
    <m/>
    <n v="1"/>
    <n v="1"/>
    <m/>
    <m/>
    <n v="63600"/>
    <s v="CREDITOS DE CONSUMO"/>
    <n v="0"/>
    <n v="0"/>
    <n v="890480123"/>
    <s v="UNIVERSIDAD DE CARTAGENA"/>
    <n v="5"/>
    <m/>
    <m/>
    <m/>
    <m/>
    <n v="1"/>
    <n v="7"/>
    <n v="2"/>
  </r>
  <r>
    <n v="56832808"/>
    <s v="C"/>
    <n v="45449842"/>
    <x v="0"/>
    <n v="4"/>
    <n v="14984"/>
    <d v="2018-12-06T00:00:00"/>
    <d v="2025-12-06T00:00:00"/>
    <n v="0"/>
    <n v="1"/>
    <n v="28"/>
    <n v="30"/>
    <n v="2"/>
    <n v="17726461"/>
    <n v="19240000"/>
    <n v="91000000"/>
    <n v="1898061"/>
    <n v="71519775"/>
    <n v="0"/>
    <n v="0"/>
    <n v="0"/>
    <m/>
    <n v="0"/>
    <n v="0"/>
    <n v="0"/>
    <m/>
    <m/>
    <d v="2021-03-30T00:00:00"/>
    <n v="1"/>
    <s v="O"/>
    <n v="1"/>
    <n v="30"/>
    <n v="0"/>
    <m/>
    <m/>
    <m/>
    <m/>
    <m/>
    <m/>
    <n v="1"/>
    <n v="1"/>
    <m/>
    <m/>
    <n v="14686967"/>
    <s v="CREDITOS DE CONSUMO"/>
    <n v="0"/>
    <n v="0"/>
    <n v="890480123"/>
    <s v="UNIVERSIDAD DE CARTAGENA"/>
    <n v="5"/>
    <m/>
    <m/>
    <m/>
    <m/>
    <n v="1"/>
    <n v="7"/>
    <n v="2"/>
  </r>
  <r>
    <n v="309663"/>
    <s v="C"/>
    <n v="45449842"/>
    <x v="0"/>
    <n v="4"/>
    <n v="15737"/>
    <d v="2019-05-27T00:00:00"/>
    <d v="2021-05-27T00:00:00"/>
    <n v="3"/>
    <n v="1"/>
    <n v="21"/>
    <n v="30"/>
    <n v="2"/>
    <n v="15881442"/>
    <n v="17090000"/>
    <n v="4000000"/>
    <n v="195626"/>
    <n v="389688"/>
    <n v="507"/>
    <n v="0"/>
    <n v="0"/>
    <m/>
    <n v="0"/>
    <n v="0"/>
    <n v="0"/>
    <m/>
    <m/>
    <d v="2021-03-30T00:00:00"/>
    <n v="1"/>
    <s v="O"/>
    <n v="1"/>
    <n v="30"/>
    <n v="6068"/>
    <m/>
    <m/>
    <m/>
    <m/>
    <m/>
    <m/>
    <n v="1"/>
    <n v="1"/>
    <m/>
    <m/>
    <n v="80025"/>
    <s v="CREDITOS DE CONSUMO"/>
    <n v="0"/>
    <n v="0"/>
    <n v="890480123"/>
    <s v="UNIVERSIDAD DE CARTAGENA"/>
    <n v="5"/>
    <m/>
    <m/>
    <m/>
    <m/>
    <n v="1"/>
    <n v="7"/>
    <n v="2"/>
  </r>
  <r>
    <n v="2228360"/>
    <s v="C"/>
    <n v="45449842"/>
    <x v="0"/>
    <n v="4"/>
    <n v="16228"/>
    <d v="2019-09-05T00:00:00"/>
    <d v="2022-09-05T00:00:00"/>
    <n v="0"/>
    <n v="1"/>
    <n v="19"/>
    <n v="30"/>
    <n v="2"/>
    <n v="12185828"/>
    <n v="12890000"/>
    <n v="5442694"/>
    <n v="181259"/>
    <n v="2804222"/>
    <n v="0"/>
    <n v="0"/>
    <n v="0"/>
    <m/>
    <n v="0"/>
    <n v="0"/>
    <n v="0"/>
    <m/>
    <m/>
    <d v="2021-03-30T00:00:00"/>
    <n v="1"/>
    <s v="O"/>
    <n v="1"/>
    <n v="30"/>
    <n v="0"/>
    <m/>
    <m/>
    <m/>
    <m/>
    <m/>
    <m/>
    <n v="1"/>
    <n v="1"/>
    <m/>
    <m/>
    <n v="575862"/>
    <s v="CREDITOS DE CONSUMO"/>
    <n v="0"/>
    <n v="0"/>
    <n v="890480123"/>
    <s v="UNIVERSIDAD DE CARTAGENA"/>
    <n v="5"/>
    <m/>
    <m/>
    <m/>
    <m/>
    <n v="1"/>
    <n v="7"/>
    <n v="2"/>
  </r>
  <r>
    <n v="3158970"/>
    <s v="C"/>
    <n v="45449842"/>
    <x v="0"/>
    <n v="4"/>
    <n v="17126"/>
    <d v="2020-04-06T00:00:00"/>
    <d v="2024-06-30T00:00:00"/>
    <n v="0"/>
    <n v="1"/>
    <n v="12"/>
    <n v="30"/>
    <n v="2"/>
    <n v="17726461"/>
    <n v="19240000"/>
    <n v="5000000"/>
    <n v="146161"/>
    <n v="3975324"/>
    <n v="0"/>
    <n v="0"/>
    <n v="0"/>
    <m/>
    <n v="0"/>
    <n v="0"/>
    <n v="0"/>
    <m/>
    <m/>
    <d v="2021-03-30T00:00:00"/>
    <n v="1"/>
    <s v="O"/>
    <n v="1"/>
    <n v="30"/>
    <n v="0"/>
    <m/>
    <m/>
    <m/>
    <m/>
    <m/>
    <m/>
    <n v="1"/>
    <n v="1"/>
    <m/>
    <m/>
    <n v="816354"/>
    <s v="CREDITOS DE CONSUMO"/>
    <n v="0"/>
    <n v="0"/>
    <n v="890480123"/>
    <s v="UNIVERSIDAD DE CARTAGENA"/>
    <n v="5"/>
    <m/>
    <m/>
    <m/>
    <m/>
    <n v="1"/>
    <n v="7"/>
    <n v="2"/>
  </r>
  <r>
    <n v="830225"/>
    <s v="C"/>
    <n v="45449842"/>
    <x v="0"/>
    <n v="4"/>
    <n v="17269"/>
    <d v="2020-06-20T00:00:00"/>
    <d v="2022-06-30T00:00:00"/>
    <n v="0"/>
    <n v="1"/>
    <n v="9"/>
    <n v="30"/>
    <n v="2"/>
    <n v="12185828"/>
    <n v="12890000"/>
    <n v="1600000"/>
    <n v="75456"/>
    <n v="1044775"/>
    <n v="0"/>
    <n v="0"/>
    <n v="0"/>
    <m/>
    <n v="0"/>
    <n v="0"/>
    <n v="0"/>
    <m/>
    <m/>
    <d v="2021-03-30T00:00:00"/>
    <n v="1"/>
    <s v="O"/>
    <n v="1"/>
    <n v="30"/>
    <n v="0"/>
    <m/>
    <m/>
    <m/>
    <m/>
    <m/>
    <m/>
    <n v="1"/>
    <n v="1"/>
    <m/>
    <m/>
    <n v="214550"/>
    <s v="CREDITOS DE CONSUMO"/>
    <n v="0"/>
    <n v="0"/>
    <n v="890480123"/>
    <s v="UNIVERSIDAD DE CARTAGENA"/>
    <n v="5"/>
    <m/>
    <m/>
    <m/>
    <m/>
    <n v="1"/>
    <n v="7"/>
    <n v="2"/>
  </r>
  <r>
    <n v="13493"/>
    <s v="C"/>
    <n v="45449842"/>
    <x v="0"/>
    <n v="4"/>
    <n v="550013465"/>
    <d v="2016-12-31T00:00:00"/>
    <d v="2023-08-30T00:00:00"/>
    <n v="0"/>
    <n v="1"/>
    <n v="6"/>
    <n v="30"/>
    <n v="2"/>
    <n v="22490513"/>
    <n v="24960000"/>
    <n v="19495"/>
    <n v="765"/>
    <n v="16980"/>
    <n v="0"/>
    <n v="0"/>
    <n v="0"/>
    <m/>
    <n v="0"/>
    <n v="0"/>
    <n v="0"/>
    <m/>
    <m/>
    <d v="2021-03-30T00:00:00"/>
    <n v="1"/>
    <s v="O"/>
    <n v="1"/>
    <n v="30"/>
    <n v="0"/>
    <m/>
    <m/>
    <m/>
    <m/>
    <m/>
    <m/>
    <n v="1"/>
    <n v="1"/>
    <m/>
    <m/>
    <n v="3487"/>
    <s v="CREDITOS DE CONSUMO"/>
    <n v="0"/>
    <n v="0"/>
    <n v="890480123"/>
    <s v="UNIVERSIDAD DE CARTAGENA"/>
    <n v="5"/>
    <m/>
    <m/>
    <m/>
    <m/>
    <n v="2"/>
    <n v="7"/>
    <n v="2"/>
  </r>
  <r>
    <n v="19885"/>
    <s v="C"/>
    <n v="45449842"/>
    <x v="0"/>
    <n v="4"/>
    <n v="550013466"/>
    <d v="2016-12-31T00:00:00"/>
    <d v="2023-10-30T00:00:00"/>
    <n v="0"/>
    <n v="1"/>
    <n v="5"/>
    <n v="30"/>
    <n v="2"/>
    <n v="22490513"/>
    <n v="24960000"/>
    <n v="27877"/>
    <n v="1072"/>
    <n v="25024"/>
    <n v="0"/>
    <n v="0"/>
    <n v="0"/>
    <m/>
    <n v="0"/>
    <n v="0"/>
    <n v="0"/>
    <m/>
    <m/>
    <d v="2021-03-30T00:00:00"/>
    <n v="1"/>
    <s v="O"/>
    <n v="1"/>
    <n v="30"/>
    <n v="0"/>
    <m/>
    <m/>
    <m/>
    <m/>
    <m/>
    <m/>
    <n v="1"/>
    <n v="1"/>
    <m/>
    <m/>
    <n v="5139"/>
    <s v="CREDITOS DE CONSUMO"/>
    <n v="0"/>
    <n v="0"/>
    <n v="890480123"/>
    <s v="UNIVERSIDAD DE CARTAGENA"/>
    <n v="5"/>
    <m/>
    <m/>
    <m/>
    <m/>
    <n v="2"/>
    <n v="7"/>
    <n v="2"/>
  </r>
  <r>
    <n v="127111"/>
    <s v="C"/>
    <n v="45449842"/>
    <x v="0"/>
    <n v="4"/>
    <n v="550013467"/>
    <d v="2016-12-31T00:00:00"/>
    <d v="2023-10-30T00:00:00"/>
    <n v="0"/>
    <n v="1"/>
    <n v="4"/>
    <n v="30"/>
    <n v="2"/>
    <n v="22490513"/>
    <n v="24960000"/>
    <n v="174528"/>
    <n v="6710"/>
    <n v="159959"/>
    <n v="2780"/>
    <n v="0"/>
    <n v="0"/>
    <m/>
    <n v="0"/>
    <n v="0"/>
    <n v="0"/>
    <m/>
    <m/>
    <d v="2021-03-30T00:00:00"/>
    <n v="1"/>
    <s v="O"/>
    <n v="1"/>
    <n v="30"/>
    <n v="0"/>
    <m/>
    <m/>
    <m/>
    <m/>
    <m/>
    <m/>
    <n v="1"/>
    <n v="1"/>
    <m/>
    <m/>
    <n v="32848"/>
    <s v="CREDITOS DE CONSUMO"/>
    <n v="0"/>
    <n v="0"/>
    <n v="890480123"/>
    <s v="UNIVERSIDAD DE CARTAGENA"/>
    <n v="5"/>
    <m/>
    <m/>
    <m/>
    <m/>
    <n v="2"/>
    <n v="7"/>
    <n v="2"/>
  </r>
  <r>
    <n v="16027"/>
    <s v="C"/>
    <n v="45449842"/>
    <x v="0"/>
    <n v="4"/>
    <n v="550013475"/>
    <d v="2017-01-02T00:00:00"/>
    <d v="2023-10-30T00:00:00"/>
    <n v="0"/>
    <n v="1"/>
    <n v="5"/>
    <n v="30"/>
    <n v="2"/>
    <n v="22490513"/>
    <n v="24960000"/>
    <n v="22468"/>
    <n v="864"/>
    <n v="20169"/>
    <n v="0"/>
    <n v="0"/>
    <n v="0"/>
    <m/>
    <n v="0"/>
    <n v="0"/>
    <n v="0"/>
    <m/>
    <m/>
    <d v="2021-03-30T00:00:00"/>
    <n v="1"/>
    <s v="O"/>
    <n v="1"/>
    <n v="30"/>
    <n v="0"/>
    <m/>
    <m/>
    <m/>
    <m/>
    <m/>
    <m/>
    <n v="1"/>
    <n v="1"/>
    <m/>
    <m/>
    <n v="4142"/>
    <s v="CREDITOS DE CONSUMO"/>
    <n v="0"/>
    <n v="0"/>
    <n v="890480123"/>
    <s v="UNIVERSIDAD DE CARTAGENA"/>
    <n v="5"/>
    <m/>
    <m/>
    <m/>
    <m/>
    <n v="2"/>
    <n v="7"/>
    <n v="2"/>
  </r>
  <r>
    <n v="81669"/>
    <s v="C"/>
    <n v="45449842"/>
    <x v="0"/>
    <n v="4"/>
    <n v="550013477"/>
    <d v="2017-01-03T00:00:00"/>
    <d v="2023-10-30T00:00:00"/>
    <n v="0"/>
    <n v="1"/>
    <n v="4"/>
    <n v="30"/>
    <n v="2"/>
    <n v="22490513"/>
    <n v="24960000"/>
    <n v="112119"/>
    <n v="4310"/>
    <n v="102774"/>
    <n v="2177"/>
    <n v="0"/>
    <n v="0"/>
    <m/>
    <n v="0"/>
    <n v="0"/>
    <n v="0"/>
    <m/>
    <m/>
    <d v="2021-02-26T00:00:00"/>
    <n v="1"/>
    <s v="O"/>
    <n v="1"/>
    <n v="30"/>
    <n v="0"/>
    <m/>
    <m/>
    <m/>
    <m/>
    <m/>
    <m/>
    <n v="1"/>
    <n v="1"/>
    <m/>
    <m/>
    <n v="21105"/>
    <s v="CREDITOS DE CONSUMO"/>
    <n v="0"/>
    <n v="0"/>
    <n v="890480123"/>
    <s v="UNIVERSIDAD DE CARTAGENA"/>
    <n v="5"/>
    <m/>
    <m/>
    <m/>
    <m/>
    <n v="2"/>
    <n v="7"/>
    <n v="2"/>
  </r>
  <r>
    <n v="16765"/>
    <s v="C"/>
    <n v="45449842"/>
    <x v="0"/>
    <n v="4"/>
    <n v="550013496"/>
    <d v="2017-01-04T00:00:00"/>
    <d v="2023-10-30T00:00:00"/>
    <n v="0"/>
    <n v="1"/>
    <n v="5"/>
    <n v="30"/>
    <n v="2"/>
    <n v="22490513"/>
    <n v="24960000"/>
    <n v="23499"/>
    <n v="903"/>
    <n v="21098"/>
    <n v="0"/>
    <n v="0"/>
    <n v="0"/>
    <m/>
    <n v="0"/>
    <n v="0"/>
    <n v="0"/>
    <m/>
    <m/>
    <d v="2021-03-30T00:00:00"/>
    <n v="1"/>
    <s v="O"/>
    <n v="1"/>
    <n v="30"/>
    <n v="0"/>
    <m/>
    <m/>
    <m/>
    <m/>
    <m/>
    <m/>
    <n v="1"/>
    <n v="1"/>
    <m/>
    <m/>
    <n v="4333"/>
    <s v="CREDITOS DE CONSUMO"/>
    <n v="0"/>
    <n v="0"/>
    <n v="890480123"/>
    <s v="UNIVERSIDAD DE CARTAGENA"/>
    <n v="5"/>
    <m/>
    <m/>
    <m/>
    <m/>
    <n v="2"/>
    <n v="7"/>
    <n v="2"/>
  </r>
  <r>
    <n v="145925"/>
    <s v="C"/>
    <n v="45449842"/>
    <x v="0"/>
    <n v="4"/>
    <n v="550013512"/>
    <d v="2017-01-05T00:00:00"/>
    <d v="2023-10-30T00:00:00"/>
    <n v="0"/>
    <n v="1"/>
    <n v="5"/>
    <n v="30"/>
    <n v="2"/>
    <n v="22490513"/>
    <n v="24960000"/>
    <n v="204588"/>
    <n v="7865"/>
    <n v="183636"/>
    <n v="0"/>
    <n v="0"/>
    <n v="0"/>
    <m/>
    <n v="0"/>
    <n v="0"/>
    <n v="0"/>
    <m/>
    <m/>
    <d v="2021-03-30T00:00:00"/>
    <n v="1"/>
    <s v="O"/>
    <n v="1"/>
    <n v="30"/>
    <n v="0"/>
    <m/>
    <m/>
    <m/>
    <m/>
    <m/>
    <m/>
    <n v="1"/>
    <n v="1"/>
    <m/>
    <m/>
    <n v="37711"/>
    <s v="CREDITOS DE CONSUMO"/>
    <n v="0"/>
    <n v="0"/>
    <n v="890480123"/>
    <s v="UNIVERSIDAD DE CARTAGENA"/>
    <n v="5"/>
    <m/>
    <m/>
    <m/>
    <m/>
    <n v="2"/>
    <n v="7"/>
    <n v="2"/>
  </r>
  <r>
    <n v="144164"/>
    <s v="C"/>
    <n v="45449842"/>
    <x v="0"/>
    <n v="4"/>
    <n v="550013513"/>
    <d v="2017-01-05T00:00:00"/>
    <d v="2023-10-30T00:00:00"/>
    <n v="0"/>
    <n v="1"/>
    <n v="5"/>
    <n v="30"/>
    <n v="2"/>
    <n v="22490513"/>
    <n v="24960000"/>
    <n v="202089"/>
    <n v="7769"/>
    <n v="181419"/>
    <n v="0"/>
    <n v="0"/>
    <n v="0"/>
    <m/>
    <n v="0"/>
    <n v="0"/>
    <n v="0"/>
    <m/>
    <m/>
    <d v="2021-03-30T00:00:00"/>
    <n v="1"/>
    <s v="O"/>
    <n v="1"/>
    <n v="30"/>
    <n v="0"/>
    <m/>
    <m/>
    <m/>
    <m/>
    <m/>
    <m/>
    <n v="1"/>
    <n v="1"/>
    <m/>
    <m/>
    <n v="37255"/>
    <s v="CREDITOS DE CONSUMO"/>
    <n v="0"/>
    <n v="0"/>
    <n v="890480123"/>
    <s v="UNIVERSIDAD DE CARTAGENA"/>
    <n v="5"/>
    <m/>
    <m/>
    <m/>
    <m/>
    <n v="2"/>
    <n v="7"/>
    <n v="2"/>
  </r>
  <r>
    <n v="80655"/>
    <s v="C"/>
    <n v="45449842"/>
    <x v="0"/>
    <n v="4"/>
    <n v="550013544"/>
    <d v="2017-01-12T00:00:00"/>
    <d v="2023-10-30T00:00:00"/>
    <n v="0"/>
    <n v="1"/>
    <n v="4"/>
    <n v="30"/>
    <n v="2"/>
    <n v="22490513"/>
    <n v="24960000"/>
    <n v="110734"/>
    <n v="4257"/>
    <n v="101498"/>
    <n v="2143"/>
    <n v="0"/>
    <n v="0"/>
    <m/>
    <n v="0"/>
    <n v="0"/>
    <n v="0"/>
    <m/>
    <m/>
    <d v="2021-02-26T00:00:00"/>
    <n v="1"/>
    <s v="O"/>
    <n v="1"/>
    <n v="30"/>
    <n v="0"/>
    <m/>
    <m/>
    <m/>
    <m/>
    <m/>
    <m/>
    <n v="1"/>
    <n v="1"/>
    <m/>
    <m/>
    <n v="20843"/>
    <s v="CREDITOS DE CONSUMO"/>
    <n v="0"/>
    <n v="0"/>
    <n v="890480123"/>
    <s v="UNIVERSIDAD DE CARTAGENA"/>
    <n v="5"/>
    <m/>
    <m/>
    <m/>
    <m/>
    <n v="2"/>
    <n v="7"/>
    <n v="2"/>
  </r>
  <r>
    <n v="51149"/>
    <s v="C"/>
    <n v="45449842"/>
    <x v="0"/>
    <n v="4"/>
    <n v="550013545"/>
    <d v="2017-01-12T00:00:00"/>
    <d v="2023-10-30T00:00:00"/>
    <n v="0"/>
    <n v="1"/>
    <n v="4"/>
    <n v="30"/>
    <n v="2"/>
    <n v="22490513"/>
    <n v="24960000"/>
    <n v="70231"/>
    <n v="2700"/>
    <n v="64367"/>
    <n v="1361"/>
    <n v="0"/>
    <n v="0"/>
    <m/>
    <n v="0"/>
    <n v="0"/>
    <n v="0"/>
    <m/>
    <m/>
    <d v="2021-02-26T00:00:00"/>
    <n v="1"/>
    <s v="O"/>
    <n v="1"/>
    <n v="30"/>
    <n v="0"/>
    <m/>
    <m/>
    <m/>
    <m/>
    <m/>
    <m/>
    <n v="1"/>
    <n v="1"/>
    <m/>
    <m/>
    <n v="13218"/>
    <s v="CREDITOS DE CONSUMO"/>
    <n v="0"/>
    <n v="0"/>
    <n v="890480123"/>
    <s v="UNIVERSIDAD DE CARTAGENA"/>
    <n v="5"/>
    <m/>
    <m/>
    <m/>
    <m/>
    <n v="2"/>
    <n v="7"/>
    <n v="2"/>
  </r>
  <r>
    <n v="48830"/>
    <s v="C"/>
    <n v="45449842"/>
    <x v="0"/>
    <n v="4"/>
    <n v="550013647"/>
    <d v="2017-01-21T00:00:00"/>
    <d v="2023-10-30T00:00:00"/>
    <n v="0"/>
    <n v="1"/>
    <n v="4"/>
    <n v="30"/>
    <n v="2"/>
    <n v="22490513"/>
    <n v="24960000"/>
    <n v="67051"/>
    <n v="2578"/>
    <n v="61449"/>
    <n v="1293"/>
    <n v="0"/>
    <n v="0"/>
    <m/>
    <n v="0"/>
    <n v="0"/>
    <n v="0"/>
    <m/>
    <m/>
    <d v="2021-02-26T00:00:00"/>
    <n v="1"/>
    <s v="O"/>
    <n v="1"/>
    <n v="30"/>
    <n v="0"/>
    <m/>
    <m/>
    <m/>
    <m/>
    <m/>
    <m/>
    <n v="1"/>
    <n v="1"/>
    <m/>
    <m/>
    <n v="12619"/>
    <s v="CREDITOS DE CONSUMO"/>
    <n v="0"/>
    <n v="0"/>
    <n v="890480123"/>
    <s v="UNIVERSIDAD DE CARTAGENA"/>
    <n v="5"/>
    <m/>
    <m/>
    <m/>
    <m/>
    <n v="2"/>
    <n v="7"/>
    <n v="2"/>
  </r>
  <r>
    <n v="76952"/>
    <s v="C"/>
    <n v="45449842"/>
    <x v="0"/>
    <n v="4"/>
    <n v="550013734"/>
    <d v="2017-01-31T00:00:00"/>
    <d v="2023-10-30T00:00:00"/>
    <n v="0"/>
    <n v="1"/>
    <n v="4"/>
    <n v="30"/>
    <n v="2"/>
    <n v="22490513"/>
    <n v="24960000"/>
    <n v="105652"/>
    <n v="4062"/>
    <n v="96838"/>
    <n v="2072"/>
    <n v="0"/>
    <n v="0"/>
    <m/>
    <n v="0"/>
    <n v="0"/>
    <n v="0"/>
    <m/>
    <m/>
    <d v="2021-02-26T00:00:00"/>
    <n v="1"/>
    <s v="O"/>
    <n v="1"/>
    <n v="30"/>
    <n v="0"/>
    <m/>
    <m/>
    <m/>
    <m/>
    <m/>
    <m/>
    <n v="1"/>
    <n v="1"/>
    <m/>
    <m/>
    <n v="19886"/>
    <s v="CREDITOS DE CONSUMO"/>
    <n v="0"/>
    <n v="0"/>
    <n v="890480123"/>
    <s v="UNIVERSIDAD DE CARTAGENA"/>
    <n v="5"/>
    <m/>
    <m/>
    <m/>
    <m/>
    <n v="2"/>
    <n v="7"/>
    <n v="2"/>
  </r>
  <r>
    <n v="102647"/>
    <s v="C"/>
    <n v="45449842"/>
    <x v="0"/>
    <n v="4"/>
    <n v="550013937"/>
    <d v="2017-02-05T00:00:00"/>
    <d v="2023-10-30T00:00:00"/>
    <n v="0"/>
    <n v="1"/>
    <n v="4"/>
    <n v="30"/>
    <n v="2"/>
    <n v="22490513"/>
    <n v="24960000"/>
    <n v="140921"/>
    <n v="5418"/>
    <n v="129173"/>
    <n v="2753"/>
    <n v="0"/>
    <n v="0"/>
    <m/>
    <n v="0"/>
    <n v="0"/>
    <n v="0"/>
    <m/>
    <m/>
    <d v="2021-02-26T00:00:00"/>
    <n v="1"/>
    <s v="O"/>
    <n v="1"/>
    <n v="30"/>
    <n v="0"/>
    <m/>
    <m/>
    <m/>
    <m/>
    <m/>
    <m/>
    <n v="1"/>
    <n v="1"/>
    <m/>
    <m/>
    <n v="26526"/>
    <s v="CREDITOS DE CONSUMO"/>
    <n v="0"/>
    <n v="0"/>
    <n v="890480123"/>
    <s v="UNIVERSIDAD DE CARTAGENA"/>
    <n v="5"/>
    <m/>
    <m/>
    <m/>
    <m/>
    <n v="2"/>
    <n v="7"/>
    <n v="2"/>
  </r>
  <r>
    <n v="75234"/>
    <s v="C"/>
    <n v="45449842"/>
    <x v="0"/>
    <n v="4"/>
    <n v="550013954"/>
    <d v="2017-02-07T00:00:00"/>
    <d v="2023-10-30T00:00:00"/>
    <n v="0"/>
    <n v="1"/>
    <n v="4"/>
    <n v="30"/>
    <n v="2"/>
    <n v="22490513"/>
    <n v="24960000"/>
    <n v="103281"/>
    <n v="3971"/>
    <n v="94676"/>
    <n v="2006"/>
    <n v="0"/>
    <n v="0"/>
    <m/>
    <n v="0"/>
    <n v="0"/>
    <n v="0"/>
    <m/>
    <m/>
    <d v="2021-02-26T00:00:00"/>
    <n v="1"/>
    <s v="O"/>
    <n v="1"/>
    <n v="30"/>
    <n v="0"/>
    <m/>
    <m/>
    <m/>
    <m/>
    <m/>
    <m/>
    <n v="1"/>
    <n v="1"/>
    <m/>
    <m/>
    <n v="19442"/>
    <s v="CREDITOS DE CONSUMO"/>
    <n v="0"/>
    <n v="0"/>
    <n v="890480123"/>
    <s v="UNIVERSIDAD DE CARTAGENA"/>
    <n v="5"/>
    <m/>
    <m/>
    <m/>
    <m/>
    <n v="2"/>
    <n v="7"/>
    <n v="2"/>
  </r>
  <r>
    <n v="48894"/>
    <s v="C"/>
    <n v="45449842"/>
    <x v="0"/>
    <n v="4"/>
    <n v="550014004"/>
    <d v="2017-02-13T00:00:00"/>
    <d v="2023-10-30T00:00:00"/>
    <n v="0"/>
    <n v="1"/>
    <n v="4"/>
    <n v="30"/>
    <n v="2"/>
    <n v="22490513"/>
    <n v="24960000"/>
    <n v="67139"/>
    <n v="2581"/>
    <n v="61529"/>
    <n v="1293"/>
    <n v="0"/>
    <n v="0"/>
    <m/>
    <n v="0"/>
    <n v="0"/>
    <n v="0"/>
    <m/>
    <m/>
    <d v="2021-02-26T00:00:00"/>
    <n v="1"/>
    <s v="O"/>
    <n v="1"/>
    <n v="30"/>
    <n v="0"/>
    <m/>
    <m/>
    <m/>
    <m/>
    <m/>
    <m/>
    <n v="1"/>
    <n v="1"/>
    <m/>
    <m/>
    <n v="12635"/>
    <s v="CREDITOS DE CONSUMO"/>
    <n v="0"/>
    <n v="0"/>
    <n v="890480123"/>
    <s v="UNIVERSIDAD DE CARTAGENA"/>
    <n v="5"/>
    <m/>
    <m/>
    <m/>
    <m/>
    <n v="2"/>
    <n v="7"/>
    <n v="2"/>
  </r>
  <r>
    <n v="23364"/>
    <s v="C"/>
    <n v="45449842"/>
    <x v="0"/>
    <n v="4"/>
    <n v="550014031"/>
    <d v="2017-02-16T00:00:00"/>
    <d v="2023-10-30T00:00:00"/>
    <n v="0"/>
    <n v="1"/>
    <n v="5"/>
    <n v="30"/>
    <n v="2"/>
    <n v="22490513"/>
    <n v="24960000"/>
    <n v="32751"/>
    <n v="1259"/>
    <n v="29402"/>
    <n v="0"/>
    <n v="0"/>
    <n v="0"/>
    <m/>
    <n v="0"/>
    <n v="0"/>
    <n v="0"/>
    <m/>
    <m/>
    <d v="2021-03-30T00:00:00"/>
    <n v="1"/>
    <s v="O"/>
    <n v="1"/>
    <n v="30"/>
    <n v="0"/>
    <m/>
    <m/>
    <m/>
    <m/>
    <m/>
    <m/>
    <n v="1"/>
    <n v="1"/>
    <m/>
    <m/>
    <n v="6038"/>
    <s v="CREDITOS DE CONSUMO"/>
    <n v="0"/>
    <n v="0"/>
    <n v="890480123"/>
    <s v="UNIVERSIDAD DE CARTAGENA"/>
    <n v="5"/>
    <m/>
    <m/>
    <m/>
    <m/>
    <n v="2"/>
    <n v="7"/>
    <n v="2"/>
  </r>
  <r>
    <n v="23777"/>
    <s v="C"/>
    <n v="45449842"/>
    <x v="0"/>
    <n v="4"/>
    <n v="550014047"/>
    <d v="2017-02-18T00:00:00"/>
    <d v="2023-10-30T00:00:00"/>
    <n v="0"/>
    <n v="1"/>
    <n v="5"/>
    <n v="30"/>
    <n v="2"/>
    <n v="22490513"/>
    <n v="24960000"/>
    <n v="33328"/>
    <n v="1281"/>
    <n v="29921"/>
    <n v="0"/>
    <n v="0"/>
    <n v="0"/>
    <m/>
    <n v="0"/>
    <n v="0"/>
    <n v="0"/>
    <m/>
    <m/>
    <d v="2021-03-30T00:00:00"/>
    <n v="1"/>
    <s v="O"/>
    <n v="1"/>
    <n v="30"/>
    <n v="0"/>
    <m/>
    <m/>
    <m/>
    <m/>
    <m/>
    <m/>
    <n v="1"/>
    <n v="1"/>
    <m/>
    <m/>
    <n v="6144"/>
    <s v="CREDITOS DE CONSUMO"/>
    <n v="0"/>
    <n v="0"/>
    <n v="890480123"/>
    <s v="UNIVERSIDAD DE CARTAGENA"/>
    <n v="5"/>
    <m/>
    <m/>
    <m/>
    <m/>
    <n v="2"/>
    <n v="7"/>
    <n v="2"/>
  </r>
  <r>
    <n v="6471"/>
    <s v="C"/>
    <n v="45449842"/>
    <x v="0"/>
    <n v="4"/>
    <n v="550014316"/>
    <d v="2017-03-06T00:00:00"/>
    <d v="2023-10-30T00:00:00"/>
    <n v="0"/>
    <n v="1"/>
    <n v="5"/>
    <n v="30"/>
    <n v="2"/>
    <n v="22490513"/>
    <n v="24960000"/>
    <n v="9072"/>
    <n v="349"/>
    <n v="8143"/>
    <n v="0"/>
    <n v="0"/>
    <n v="0"/>
    <m/>
    <n v="0"/>
    <n v="0"/>
    <n v="0"/>
    <m/>
    <m/>
    <d v="2021-03-30T00:00:00"/>
    <n v="1"/>
    <s v="O"/>
    <n v="1"/>
    <n v="30"/>
    <n v="0"/>
    <m/>
    <m/>
    <m/>
    <m/>
    <m/>
    <m/>
    <n v="1"/>
    <n v="1"/>
    <m/>
    <m/>
    <n v="1672"/>
    <s v="CREDITOS DE CONSUMO"/>
    <n v="0"/>
    <n v="0"/>
    <n v="890480123"/>
    <s v="UNIVERSIDAD DE CARTAGENA"/>
    <n v="5"/>
    <m/>
    <m/>
    <m/>
    <m/>
    <n v="2"/>
    <n v="7"/>
    <n v="2"/>
  </r>
  <r>
    <n v="96968"/>
    <s v="C"/>
    <n v="45449842"/>
    <x v="0"/>
    <n v="4"/>
    <n v="550014349"/>
    <d v="2017-03-10T00:00:00"/>
    <d v="2023-10-30T00:00:00"/>
    <n v="0"/>
    <n v="1"/>
    <n v="4"/>
    <n v="30"/>
    <n v="2"/>
    <n v="22490513"/>
    <n v="24960000"/>
    <n v="133134"/>
    <n v="5118"/>
    <n v="122027"/>
    <n v="2585"/>
    <n v="0"/>
    <n v="0"/>
    <m/>
    <n v="0"/>
    <n v="0"/>
    <n v="0"/>
    <m/>
    <m/>
    <d v="2021-02-26T00:00:00"/>
    <n v="1"/>
    <s v="O"/>
    <n v="1"/>
    <n v="30"/>
    <n v="0"/>
    <m/>
    <m/>
    <m/>
    <m/>
    <m/>
    <m/>
    <n v="1"/>
    <n v="1"/>
    <m/>
    <m/>
    <n v="25059"/>
    <s v="CREDITOS DE CONSUMO"/>
    <n v="0"/>
    <n v="0"/>
    <n v="890480123"/>
    <s v="UNIVERSIDAD DE CARTAGENA"/>
    <n v="5"/>
    <m/>
    <m/>
    <m/>
    <m/>
    <n v="2"/>
    <n v="7"/>
    <n v="2"/>
  </r>
  <r>
    <n v="42752"/>
    <s v="C"/>
    <n v="45449842"/>
    <x v="0"/>
    <n v="4"/>
    <n v="550014363"/>
    <d v="2017-03-11T00:00:00"/>
    <d v="2023-10-30T00:00:00"/>
    <n v="0"/>
    <n v="1"/>
    <n v="5"/>
    <n v="30"/>
    <n v="2"/>
    <n v="22490513"/>
    <n v="24960000"/>
    <n v="59929"/>
    <n v="2304"/>
    <n v="53800"/>
    <n v="0"/>
    <n v="0"/>
    <n v="0"/>
    <m/>
    <n v="0"/>
    <n v="0"/>
    <n v="0"/>
    <m/>
    <m/>
    <d v="2021-03-30T00:00:00"/>
    <n v="1"/>
    <s v="O"/>
    <n v="1"/>
    <n v="30"/>
    <n v="0"/>
    <m/>
    <m/>
    <m/>
    <m/>
    <m/>
    <m/>
    <n v="1"/>
    <n v="1"/>
    <m/>
    <m/>
    <n v="11048"/>
    <s v="CREDITOS DE CONSUMO"/>
    <n v="0"/>
    <n v="0"/>
    <n v="890480123"/>
    <s v="UNIVERSIDAD DE CARTAGENA"/>
    <n v="5"/>
    <m/>
    <m/>
    <m/>
    <m/>
    <n v="2"/>
    <n v="7"/>
    <n v="2"/>
  </r>
  <r>
    <n v="45809"/>
    <s v="C"/>
    <n v="45449842"/>
    <x v="0"/>
    <n v="4"/>
    <n v="550014401"/>
    <d v="2017-03-16T00:00:00"/>
    <d v="2023-10-30T00:00:00"/>
    <n v="0"/>
    <n v="1"/>
    <n v="5"/>
    <n v="30"/>
    <n v="2"/>
    <n v="22490513"/>
    <n v="24960000"/>
    <n v="64215"/>
    <n v="2469"/>
    <n v="57647"/>
    <n v="0"/>
    <n v="0"/>
    <n v="0"/>
    <m/>
    <n v="0"/>
    <n v="0"/>
    <n v="0"/>
    <m/>
    <m/>
    <d v="2021-03-30T00:00:00"/>
    <n v="1"/>
    <s v="O"/>
    <n v="1"/>
    <n v="30"/>
    <n v="0"/>
    <m/>
    <m/>
    <m/>
    <m/>
    <m/>
    <m/>
    <n v="1"/>
    <n v="1"/>
    <m/>
    <m/>
    <n v="11838"/>
    <s v="CREDITOS DE CONSUMO"/>
    <n v="0"/>
    <n v="0"/>
    <n v="890480123"/>
    <s v="UNIVERSIDAD DE CARTAGENA"/>
    <n v="5"/>
    <m/>
    <m/>
    <m/>
    <m/>
    <n v="2"/>
    <n v="7"/>
    <n v="2"/>
  </r>
  <r>
    <n v="4258"/>
    <s v="C"/>
    <n v="45449842"/>
    <x v="0"/>
    <n v="4"/>
    <n v="550014795"/>
    <d v="2017-04-15T00:00:00"/>
    <d v="2023-10-30T00:00:00"/>
    <n v="0"/>
    <n v="1"/>
    <n v="5"/>
    <n v="30"/>
    <n v="2"/>
    <n v="22490513"/>
    <n v="24960000"/>
    <n v="5972"/>
    <n v="230"/>
    <n v="5359"/>
    <n v="0"/>
    <n v="0"/>
    <n v="0"/>
    <m/>
    <n v="0"/>
    <n v="0"/>
    <n v="0"/>
    <m/>
    <m/>
    <d v="2021-03-30T00:00:00"/>
    <n v="1"/>
    <s v="O"/>
    <n v="1"/>
    <n v="30"/>
    <n v="0"/>
    <m/>
    <m/>
    <m/>
    <m/>
    <m/>
    <m/>
    <n v="1"/>
    <n v="1"/>
    <m/>
    <m/>
    <n v="1101"/>
    <s v="CREDITOS DE CONSUMO"/>
    <n v="0"/>
    <n v="0"/>
    <n v="890480123"/>
    <s v="UNIVERSIDAD DE CARTAGENA"/>
    <n v="5"/>
    <m/>
    <m/>
    <m/>
    <m/>
    <n v="2"/>
    <n v="7"/>
    <n v="2"/>
  </r>
  <r>
    <n v="12894"/>
    <s v="C"/>
    <n v="45449842"/>
    <x v="0"/>
    <n v="4"/>
    <n v="550014856"/>
    <d v="2017-04-23T00:00:00"/>
    <d v="2023-10-30T00:00:00"/>
    <n v="0"/>
    <n v="1"/>
    <n v="5"/>
    <n v="30"/>
    <n v="2"/>
    <n v="22490513"/>
    <n v="24960000"/>
    <n v="18076"/>
    <n v="695"/>
    <n v="16226"/>
    <n v="0"/>
    <n v="0"/>
    <n v="0"/>
    <m/>
    <n v="0"/>
    <n v="0"/>
    <n v="0"/>
    <m/>
    <m/>
    <d v="2021-03-30T00:00:00"/>
    <n v="1"/>
    <s v="O"/>
    <n v="1"/>
    <n v="30"/>
    <n v="0"/>
    <m/>
    <m/>
    <m/>
    <m/>
    <m/>
    <m/>
    <n v="1"/>
    <n v="1"/>
    <m/>
    <m/>
    <n v="3332"/>
    <s v="CREDITOS DE CONSUMO"/>
    <n v="0"/>
    <n v="0"/>
    <n v="890480123"/>
    <s v="UNIVERSIDAD DE CARTAGENA"/>
    <n v="5"/>
    <m/>
    <m/>
    <m/>
    <m/>
    <n v="2"/>
    <n v="7"/>
    <n v="2"/>
  </r>
  <r>
    <n v="4696"/>
    <s v="C"/>
    <n v="45449842"/>
    <x v="0"/>
    <n v="4"/>
    <n v="550014857"/>
    <d v="2017-04-23T00:00:00"/>
    <d v="2023-10-30T00:00:00"/>
    <n v="0"/>
    <n v="1"/>
    <n v="5"/>
    <n v="30"/>
    <n v="2"/>
    <n v="22490513"/>
    <n v="24960000"/>
    <n v="6583"/>
    <n v="253"/>
    <n v="5909"/>
    <n v="0"/>
    <n v="0"/>
    <n v="0"/>
    <m/>
    <n v="0"/>
    <n v="0"/>
    <n v="0"/>
    <m/>
    <m/>
    <d v="2021-03-30T00:00:00"/>
    <n v="1"/>
    <s v="O"/>
    <n v="1"/>
    <n v="30"/>
    <n v="0"/>
    <m/>
    <m/>
    <m/>
    <m/>
    <m/>
    <m/>
    <n v="1"/>
    <n v="1"/>
    <m/>
    <m/>
    <n v="1213"/>
    <s v="CREDITOS DE CONSUMO"/>
    <n v="0"/>
    <n v="0"/>
    <n v="890480123"/>
    <s v="UNIVERSIDAD DE CARTAGENA"/>
    <n v="5"/>
    <m/>
    <m/>
    <m/>
    <m/>
    <n v="2"/>
    <n v="7"/>
    <n v="2"/>
  </r>
  <r>
    <n v="6239"/>
    <s v="C"/>
    <n v="45449842"/>
    <x v="0"/>
    <n v="4"/>
    <n v="550014867"/>
    <d v="2017-04-23T00:00:00"/>
    <d v="2023-10-30T00:00:00"/>
    <n v="0"/>
    <n v="1"/>
    <n v="5"/>
    <n v="30"/>
    <n v="2"/>
    <n v="22490513"/>
    <n v="24960000"/>
    <n v="8744"/>
    <n v="336"/>
    <n v="7851"/>
    <n v="0"/>
    <n v="0"/>
    <n v="0"/>
    <m/>
    <n v="0"/>
    <n v="0"/>
    <n v="0"/>
    <m/>
    <m/>
    <d v="2021-03-30T00:00:00"/>
    <n v="1"/>
    <s v="O"/>
    <n v="1"/>
    <n v="30"/>
    <n v="0"/>
    <m/>
    <m/>
    <m/>
    <m/>
    <m/>
    <m/>
    <n v="1"/>
    <n v="1"/>
    <m/>
    <m/>
    <n v="1612"/>
    <s v="CREDITOS DE CONSUMO"/>
    <n v="0"/>
    <n v="0"/>
    <n v="890480123"/>
    <s v="UNIVERSIDAD DE CARTAGENA"/>
    <n v="5"/>
    <m/>
    <m/>
    <m/>
    <m/>
    <n v="2"/>
    <n v="7"/>
    <n v="2"/>
  </r>
  <r>
    <n v="5208"/>
    <s v="C"/>
    <n v="45449842"/>
    <x v="0"/>
    <n v="4"/>
    <n v="550015117"/>
    <d v="2017-05-06T00:00:00"/>
    <d v="2023-10-30T00:00:00"/>
    <n v="0"/>
    <n v="1"/>
    <n v="5"/>
    <n v="30"/>
    <n v="2"/>
    <n v="22490513"/>
    <n v="24960000"/>
    <n v="7302"/>
    <n v="281"/>
    <n v="6554"/>
    <n v="0"/>
    <n v="0"/>
    <n v="0"/>
    <m/>
    <n v="0"/>
    <n v="0"/>
    <n v="0"/>
    <m/>
    <m/>
    <d v="2021-03-30T00:00:00"/>
    <n v="1"/>
    <s v="O"/>
    <n v="1"/>
    <n v="30"/>
    <n v="0"/>
    <m/>
    <m/>
    <m/>
    <m/>
    <m/>
    <m/>
    <n v="1"/>
    <n v="1"/>
    <m/>
    <m/>
    <n v="1346"/>
    <s v="CREDITOS DE CONSUMO"/>
    <n v="0"/>
    <n v="0"/>
    <n v="890480123"/>
    <s v="UNIVERSIDAD DE CARTAGENA"/>
    <n v="5"/>
    <m/>
    <m/>
    <m/>
    <m/>
    <n v="2"/>
    <n v="7"/>
    <n v="2"/>
  </r>
  <r>
    <n v="38200"/>
    <s v="C"/>
    <n v="45449842"/>
    <x v="0"/>
    <n v="4"/>
    <n v="550015133"/>
    <d v="2017-05-09T00:00:00"/>
    <d v="2023-10-30T00:00:00"/>
    <n v="0"/>
    <n v="1"/>
    <n v="5"/>
    <n v="30"/>
    <n v="2"/>
    <n v="22490513"/>
    <n v="24960000"/>
    <n v="53550"/>
    <n v="2059"/>
    <n v="48072"/>
    <n v="0"/>
    <n v="0"/>
    <n v="0"/>
    <m/>
    <n v="0"/>
    <n v="0"/>
    <n v="0"/>
    <m/>
    <m/>
    <d v="2021-03-30T00:00:00"/>
    <n v="1"/>
    <s v="O"/>
    <n v="1"/>
    <n v="30"/>
    <n v="0"/>
    <m/>
    <m/>
    <m/>
    <m/>
    <m/>
    <m/>
    <n v="1"/>
    <n v="1"/>
    <m/>
    <m/>
    <n v="9872"/>
    <s v="CREDITOS DE CONSUMO"/>
    <n v="0"/>
    <n v="0"/>
    <n v="890480123"/>
    <s v="UNIVERSIDAD DE CARTAGENA"/>
    <n v="5"/>
    <m/>
    <m/>
    <m/>
    <m/>
    <n v="2"/>
    <n v="7"/>
    <n v="2"/>
  </r>
  <r>
    <n v="3947"/>
    <s v="C"/>
    <n v="45449842"/>
    <x v="0"/>
    <n v="4"/>
    <n v="550015134"/>
    <d v="2017-05-09T00:00:00"/>
    <d v="2023-10-30T00:00:00"/>
    <n v="0"/>
    <n v="1"/>
    <n v="5"/>
    <n v="30"/>
    <n v="2"/>
    <n v="22490513"/>
    <n v="24960000"/>
    <n v="5534"/>
    <n v="213"/>
    <n v="4967"/>
    <n v="0"/>
    <n v="0"/>
    <n v="0"/>
    <m/>
    <n v="0"/>
    <n v="0"/>
    <n v="0"/>
    <m/>
    <m/>
    <d v="2021-03-30T00:00:00"/>
    <n v="1"/>
    <s v="O"/>
    <n v="1"/>
    <n v="30"/>
    <n v="0"/>
    <m/>
    <m/>
    <m/>
    <m/>
    <m/>
    <m/>
    <n v="1"/>
    <n v="1"/>
    <m/>
    <m/>
    <n v="1020"/>
    <s v="CREDITOS DE CONSUMO"/>
    <n v="0"/>
    <n v="0"/>
    <n v="890480123"/>
    <s v="UNIVERSIDAD DE CARTAGENA"/>
    <n v="5"/>
    <m/>
    <m/>
    <m/>
    <m/>
    <n v="2"/>
    <n v="7"/>
    <n v="2"/>
  </r>
  <r>
    <n v="4250"/>
    <s v="C"/>
    <n v="45449842"/>
    <x v="0"/>
    <n v="4"/>
    <n v="550015564"/>
    <d v="2017-06-02T00:00:00"/>
    <d v="2023-10-30T00:00:00"/>
    <n v="0"/>
    <n v="1"/>
    <n v="5"/>
    <n v="30"/>
    <n v="2"/>
    <n v="22490513"/>
    <n v="24960000"/>
    <n v="5957"/>
    <n v="229"/>
    <n v="5348"/>
    <n v="0"/>
    <n v="0"/>
    <n v="0"/>
    <m/>
    <n v="0"/>
    <n v="0"/>
    <n v="0"/>
    <m/>
    <m/>
    <d v="2021-03-30T00:00:00"/>
    <n v="1"/>
    <s v="O"/>
    <n v="1"/>
    <n v="30"/>
    <n v="0"/>
    <m/>
    <m/>
    <m/>
    <m/>
    <m/>
    <m/>
    <n v="1"/>
    <n v="1"/>
    <m/>
    <m/>
    <n v="1098"/>
    <s v="CREDITOS DE CONSUMO"/>
    <n v="0"/>
    <n v="0"/>
    <n v="890480123"/>
    <s v="UNIVERSIDAD DE CARTAGENA"/>
    <n v="5"/>
    <m/>
    <m/>
    <m/>
    <m/>
    <n v="2"/>
    <n v="7"/>
    <n v="2"/>
  </r>
  <r>
    <n v="21811"/>
    <s v="C"/>
    <n v="45449842"/>
    <x v="0"/>
    <n v="4"/>
    <n v="550015566"/>
    <d v="2017-06-02T00:00:00"/>
    <d v="2023-10-30T00:00:00"/>
    <n v="0"/>
    <n v="1"/>
    <n v="5"/>
    <n v="30"/>
    <n v="2"/>
    <n v="22490513"/>
    <n v="24960000"/>
    <n v="30577"/>
    <n v="1176"/>
    <n v="27448"/>
    <n v="0"/>
    <n v="0"/>
    <n v="0"/>
    <m/>
    <n v="0"/>
    <n v="0"/>
    <n v="0"/>
    <m/>
    <m/>
    <d v="2021-03-30T00:00:00"/>
    <n v="1"/>
    <s v="O"/>
    <n v="1"/>
    <n v="30"/>
    <n v="0"/>
    <m/>
    <m/>
    <m/>
    <m/>
    <m/>
    <m/>
    <n v="1"/>
    <n v="1"/>
    <m/>
    <m/>
    <n v="5637"/>
    <s v="CREDITOS DE CONSUMO"/>
    <n v="0"/>
    <n v="0"/>
    <n v="890480123"/>
    <s v="UNIVERSIDAD DE CARTAGENA"/>
    <n v="5"/>
    <m/>
    <m/>
    <m/>
    <m/>
    <n v="2"/>
    <n v="7"/>
    <n v="2"/>
  </r>
  <r>
    <n v="19195"/>
    <s v="C"/>
    <n v="45449842"/>
    <x v="0"/>
    <n v="4"/>
    <n v="550015919"/>
    <d v="2017-07-02T00:00:00"/>
    <d v="2023-10-30T00:00:00"/>
    <n v="0"/>
    <n v="1"/>
    <n v="5"/>
    <n v="30"/>
    <n v="2"/>
    <n v="22490513"/>
    <n v="24960000"/>
    <n v="26907"/>
    <n v="1034"/>
    <n v="24156"/>
    <n v="0"/>
    <n v="0"/>
    <n v="0"/>
    <m/>
    <n v="0"/>
    <n v="0"/>
    <n v="0"/>
    <m/>
    <m/>
    <d v="2021-03-30T00:00:00"/>
    <n v="1"/>
    <s v="O"/>
    <n v="1"/>
    <n v="30"/>
    <n v="0"/>
    <m/>
    <m/>
    <m/>
    <m/>
    <m/>
    <m/>
    <n v="1"/>
    <n v="1"/>
    <m/>
    <m/>
    <n v="4961"/>
    <s v="CREDITOS DE CONSUMO"/>
    <n v="0"/>
    <n v="0"/>
    <n v="890480123"/>
    <s v="UNIVERSIDAD DE CARTAGENA"/>
    <n v="5"/>
    <m/>
    <m/>
    <m/>
    <m/>
    <n v="2"/>
    <n v="7"/>
    <n v="2"/>
  </r>
  <r>
    <n v="19535"/>
    <s v="C"/>
    <n v="45449842"/>
    <x v="0"/>
    <n v="4"/>
    <n v="550016503"/>
    <d v="2017-08-19T00:00:00"/>
    <d v="2023-10-30T00:00:00"/>
    <n v="0"/>
    <n v="1"/>
    <n v="5"/>
    <n v="30"/>
    <n v="2"/>
    <n v="22490513"/>
    <n v="24960000"/>
    <n v="27385"/>
    <n v="1053"/>
    <n v="24583"/>
    <n v="0"/>
    <n v="0"/>
    <n v="0"/>
    <m/>
    <n v="0"/>
    <n v="0"/>
    <n v="0"/>
    <m/>
    <m/>
    <d v="2021-03-30T00:00:00"/>
    <n v="1"/>
    <s v="O"/>
    <n v="1"/>
    <n v="30"/>
    <n v="0"/>
    <m/>
    <m/>
    <m/>
    <m/>
    <m/>
    <m/>
    <n v="1"/>
    <n v="1"/>
    <m/>
    <m/>
    <n v="5048"/>
    <s v="CREDITOS DE CONSUMO"/>
    <n v="0"/>
    <n v="0"/>
    <n v="890480123"/>
    <s v="UNIVERSIDAD DE CARTAGENA"/>
    <n v="5"/>
    <m/>
    <m/>
    <m/>
    <m/>
    <n v="2"/>
    <n v="7"/>
    <n v="2"/>
  </r>
  <r>
    <n v="25173"/>
    <s v="C"/>
    <n v="45449842"/>
    <x v="0"/>
    <n v="4"/>
    <n v="550016580"/>
    <d v="2017-08-28T00:00:00"/>
    <d v="2023-10-30T00:00:00"/>
    <n v="0"/>
    <n v="1"/>
    <n v="5"/>
    <n v="30"/>
    <n v="2"/>
    <n v="22490513"/>
    <n v="24960000"/>
    <n v="35290"/>
    <n v="1357"/>
    <n v="31679"/>
    <n v="0"/>
    <n v="0"/>
    <n v="0"/>
    <m/>
    <n v="0"/>
    <n v="0"/>
    <n v="0"/>
    <m/>
    <m/>
    <d v="2021-03-30T00:00:00"/>
    <n v="1"/>
    <s v="O"/>
    <n v="1"/>
    <n v="30"/>
    <n v="0"/>
    <m/>
    <m/>
    <m/>
    <m/>
    <m/>
    <m/>
    <n v="1"/>
    <n v="1"/>
    <m/>
    <m/>
    <n v="6506"/>
    <s v="CREDITOS DE CONSUMO"/>
    <n v="0"/>
    <n v="0"/>
    <n v="890480123"/>
    <s v="UNIVERSIDAD DE CARTAGENA"/>
    <n v="5"/>
    <m/>
    <m/>
    <m/>
    <m/>
    <n v="2"/>
    <n v="7"/>
    <n v="2"/>
  </r>
  <r>
    <n v="11718"/>
    <s v="C"/>
    <n v="45449842"/>
    <x v="0"/>
    <n v="4"/>
    <n v="550016789"/>
    <d v="2017-09-06T00:00:00"/>
    <d v="2023-10-30T00:00:00"/>
    <n v="0"/>
    <n v="1"/>
    <n v="5"/>
    <n v="30"/>
    <n v="2"/>
    <n v="22490513"/>
    <n v="24960000"/>
    <n v="16423"/>
    <n v="631"/>
    <n v="14746"/>
    <n v="0"/>
    <n v="0"/>
    <n v="0"/>
    <m/>
    <n v="0"/>
    <n v="0"/>
    <n v="0"/>
    <m/>
    <m/>
    <d v="2021-03-30T00:00:00"/>
    <n v="1"/>
    <s v="O"/>
    <n v="1"/>
    <n v="30"/>
    <n v="0"/>
    <m/>
    <m/>
    <m/>
    <m/>
    <m/>
    <m/>
    <n v="1"/>
    <n v="1"/>
    <m/>
    <m/>
    <n v="3028"/>
    <s v="CREDITOS DE CONSUMO"/>
    <n v="0"/>
    <n v="0"/>
    <n v="890480123"/>
    <s v="UNIVERSIDAD DE CARTAGENA"/>
    <n v="5"/>
    <m/>
    <m/>
    <m/>
    <m/>
    <n v="2"/>
    <n v="7"/>
    <n v="2"/>
  </r>
  <r>
    <n v="8740"/>
    <s v="C"/>
    <n v="45449842"/>
    <x v="0"/>
    <n v="4"/>
    <n v="550016803"/>
    <d v="2017-09-07T00:00:00"/>
    <d v="2023-10-30T00:00:00"/>
    <n v="0"/>
    <n v="1"/>
    <n v="5"/>
    <n v="30"/>
    <n v="2"/>
    <n v="22490513"/>
    <n v="24960000"/>
    <n v="12251"/>
    <n v="471"/>
    <n v="10998"/>
    <n v="0"/>
    <n v="0"/>
    <n v="0"/>
    <m/>
    <n v="0"/>
    <n v="0"/>
    <n v="0"/>
    <m/>
    <m/>
    <d v="2021-03-30T00:00:00"/>
    <n v="1"/>
    <s v="O"/>
    <n v="1"/>
    <n v="30"/>
    <n v="0"/>
    <m/>
    <m/>
    <m/>
    <m/>
    <m/>
    <m/>
    <n v="1"/>
    <n v="1"/>
    <m/>
    <m/>
    <n v="2258"/>
    <s v="CREDITOS DE CONSUMO"/>
    <n v="0"/>
    <n v="0"/>
    <n v="890480123"/>
    <s v="UNIVERSIDAD DE CARTAGENA"/>
    <n v="5"/>
    <m/>
    <m/>
    <m/>
    <m/>
    <n v="2"/>
    <n v="7"/>
    <n v="2"/>
  </r>
  <r>
    <n v="10474"/>
    <s v="C"/>
    <n v="45449842"/>
    <x v="0"/>
    <n v="4"/>
    <n v="550017225"/>
    <d v="2017-10-19T00:00:00"/>
    <d v="2023-10-30T00:00:00"/>
    <n v="0"/>
    <n v="1"/>
    <n v="5"/>
    <n v="30"/>
    <n v="2"/>
    <n v="22490513"/>
    <n v="24960000"/>
    <n v="14680"/>
    <n v="564"/>
    <n v="13181"/>
    <n v="0"/>
    <n v="0"/>
    <n v="0"/>
    <m/>
    <n v="0"/>
    <n v="0"/>
    <n v="0"/>
    <m/>
    <m/>
    <d v="2021-03-30T00:00:00"/>
    <n v="1"/>
    <s v="O"/>
    <n v="1"/>
    <n v="30"/>
    <n v="0"/>
    <m/>
    <m/>
    <m/>
    <m/>
    <m/>
    <m/>
    <n v="1"/>
    <n v="1"/>
    <m/>
    <m/>
    <n v="2707"/>
    <s v="CREDITOS DE CONSUMO"/>
    <n v="0"/>
    <n v="0"/>
    <n v="890480123"/>
    <s v="UNIVERSIDAD DE CARTAGENA"/>
    <n v="5"/>
    <m/>
    <m/>
    <m/>
    <m/>
    <n v="2"/>
    <n v="7"/>
    <n v="2"/>
  </r>
  <r>
    <n v="22995"/>
    <s v="C"/>
    <n v="45449842"/>
    <x v="0"/>
    <n v="4"/>
    <n v="550017269"/>
    <d v="2017-10-27T00:00:00"/>
    <d v="2023-10-30T00:00:00"/>
    <n v="0"/>
    <n v="1"/>
    <n v="5"/>
    <n v="30"/>
    <n v="2"/>
    <n v="22490513"/>
    <n v="24960000"/>
    <n v="32234"/>
    <n v="1239"/>
    <n v="28938"/>
    <n v="0"/>
    <n v="0"/>
    <n v="0"/>
    <m/>
    <n v="0"/>
    <n v="0"/>
    <n v="0"/>
    <m/>
    <m/>
    <d v="2021-03-30T00:00:00"/>
    <n v="1"/>
    <s v="O"/>
    <n v="1"/>
    <n v="30"/>
    <n v="0"/>
    <m/>
    <m/>
    <m/>
    <m/>
    <m/>
    <m/>
    <n v="1"/>
    <n v="1"/>
    <m/>
    <m/>
    <n v="5943"/>
    <s v="CREDITOS DE CONSUMO"/>
    <n v="0"/>
    <n v="0"/>
    <n v="890480123"/>
    <s v="UNIVERSIDAD DE CARTAGENA"/>
    <n v="5"/>
    <m/>
    <m/>
    <m/>
    <m/>
    <n v="2"/>
    <n v="7"/>
    <n v="2"/>
  </r>
  <r>
    <n v="16103"/>
    <s v="C"/>
    <n v="45449842"/>
    <x v="0"/>
    <n v="4"/>
    <n v="550017501"/>
    <d v="2017-11-11T00:00:00"/>
    <d v="2023-10-30T00:00:00"/>
    <n v="0"/>
    <n v="1"/>
    <n v="5"/>
    <n v="30"/>
    <n v="2"/>
    <n v="22490513"/>
    <n v="24960000"/>
    <n v="22573"/>
    <n v="868"/>
    <n v="20264"/>
    <n v="0"/>
    <n v="0"/>
    <n v="0"/>
    <m/>
    <n v="0"/>
    <n v="0"/>
    <n v="0"/>
    <m/>
    <m/>
    <d v="2021-03-30T00:00:00"/>
    <n v="1"/>
    <s v="O"/>
    <n v="1"/>
    <n v="30"/>
    <n v="0"/>
    <m/>
    <m/>
    <m/>
    <m/>
    <m/>
    <m/>
    <n v="1"/>
    <n v="1"/>
    <m/>
    <m/>
    <n v="4161"/>
    <s v="CREDITOS DE CONSUMO"/>
    <n v="0"/>
    <n v="0"/>
    <n v="890480123"/>
    <s v="UNIVERSIDAD DE CARTAGENA"/>
    <n v="5"/>
    <m/>
    <m/>
    <m/>
    <m/>
    <n v="2"/>
    <n v="7"/>
    <n v="2"/>
  </r>
  <r>
    <n v="12359"/>
    <s v="C"/>
    <n v="45449842"/>
    <x v="0"/>
    <n v="4"/>
    <n v="550017548"/>
    <d v="2017-11-18T00:00:00"/>
    <d v="2023-10-30T00:00:00"/>
    <n v="0"/>
    <n v="1"/>
    <n v="5"/>
    <n v="30"/>
    <n v="2"/>
    <n v="22490513"/>
    <n v="24960000"/>
    <n v="17325"/>
    <n v="666"/>
    <n v="15553"/>
    <n v="0"/>
    <n v="0"/>
    <n v="0"/>
    <m/>
    <n v="0"/>
    <n v="0"/>
    <n v="0"/>
    <m/>
    <m/>
    <d v="2021-03-30T00:00:00"/>
    <n v="1"/>
    <s v="O"/>
    <n v="1"/>
    <n v="30"/>
    <n v="0"/>
    <m/>
    <m/>
    <m/>
    <m/>
    <m/>
    <m/>
    <n v="1"/>
    <n v="1"/>
    <m/>
    <m/>
    <n v="3194"/>
    <s v="CREDITOS DE CONSUMO"/>
    <n v="0"/>
    <n v="0"/>
    <n v="890480123"/>
    <s v="UNIVERSIDAD DE CARTAGENA"/>
    <n v="5"/>
    <m/>
    <m/>
    <m/>
    <m/>
    <n v="2"/>
    <n v="7"/>
    <n v="2"/>
  </r>
  <r>
    <n v="5390"/>
    <s v="C"/>
    <n v="45449842"/>
    <x v="0"/>
    <n v="4"/>
    <n v="550017549"/>
    <d v="2017-11-18T00:00:00"/>
    <d v="2023-10-30T00:00:00"/>
    <n v="0"/>
    <n v="1"/>
    <n v="5"/>
    <n v="30"/>
    <n v="2"/>
    <n v="22490513"/>
    <n v="24960000"/>
    <n v="7553"/>
    <n v="290"/>
    <n v="6783"/>
    <n v="0"/>
    <n v="0"/>
    <n v="0"/>
    <m/>
    <n v="0"/>
    <n v="0"/>
    <n v="0"/>
    <m/>
    <m/>
    <d v="2021-03-30T00:00:00"/>
    <n v="1"/>
    <s v="O"/>
    <n v="1"/>
    <n v="30"/>
    <n v="0"/>
    <m/>
    <m/>
    <m/>
    <m/>
    <m/>
    <m/>
    <n v="1"/>
    <n v="1"/>
    <m/>
    <m/>
    <n v="1393"/>
    <s v="CREDITOS DE CONSUMO"/>
    <n v="0"/>
    <n v="0"/>
    <n v="890480123"/>
    <s v="UNIVERSIDAD DE CARTAGENA"/>
    <n v="5"/>
    <m/>
    <m/>
    <m/>
    <m/>
    <n v="2"/>
    <n v="7"/>
    <n v="2"/>
  </r>
  <r>
    <n v="5556"/>
    <s v="C"/>
    <n v="45449842"/>
    <x v="0"/>
    <n v="4"/>
    <n v="550017791"/>
    <d v="2017-12-07T00:00:00"/>
    <d v="2023-10-30T00:00:00"/>
    <n v="0"/>
    <n v="1"/>
    <n v="5"/>
    <n v="30"/>
    <n v="2"/>
    <n v="22490513"/>
    <n v="24960000"/>
    <n v="7792"/>
    <n v="300"/>
    <n v="6992"/>
    <n v="0"/>
    <n v="0"/>
    <n v="0"/>
    <m/>
    <n v="0"/>
    <n v="0"/>
    <n v="0"/>
    <m/>
    <m/>
    <d v="2021-03-30T00:00:00"/>
    <n v="1"/>
    <s v="O"/>
    <n v="1"/>
    <n v="30"/>
    <n v="0"/>
    <m/>
    <m/>
    <m/>
    <m/>
    <m/>
    <m/>
    <n v="1"/>
    <n v="1"/>
    <m/>
    <m/>
    <n v="1436"/>
    <s v="CREDITOS DE CONSUMO"/>
    <n v="0"/>
    <n v="0"/>
    <n v="890480123"/>
    <s v="UNIVERSIDAD DE CARTAGENA"/>
    <n v="5"/>
    <m/>
    <m/>
    <m/>
    <m/>
    <n v="2"/>
    <n v="7"/>
    <n v="2"/>
  </r>
  <r>
    <n v="27803"/>
    <s v="C"/>
    <n v="45449842"/>
    <x v="0"/>
    <n v="4"/>
    <n v="550017792"/>
    <d v="2017-12-07T00:00:00"/>
    <d v="2023-10-30T00:00:00"/>
    <n v="0"/>
    <n v="1"/>
    <n v="5"/>
    <n v="30"/>
    <n v="2"/>
    <n v="22490513"/>
    <n v="24960000"/>
    <n v="38974"/>
    <n v="1498"/>
    <n v="34988"/>
    <n v="0"/>
    <n v="0"/>
    <n v="0"/>
    <m/>
    <n v="0"/>
    <n v="0"/>
    <n v="0"/>
    <m/>
    <m/>
    <d v="2021-03-30T00:00:00"/>
    <n v="1"/>
    <s v="O"/>
    <n v="1"/>
    <n v="30"/>
    <n v="0"/>
    <m/>
    <m/>
    <m/>
    <m/>
    <m/>
    <m/>
    <n v="1"/>
    <n v="1"/>
    <m/>
    <m/>
    <n v="7185"/>
    <s v="CREDITOS DE CONSUMO"/>
    <n v="0"/>
    <n v="0"/>
    <n v="890480123"/>
    <s v="UNIVERSIDAD DE CARTAGENA"/>
    <n v="5"/>
    <m/>
    <m/>
    <m/>
    <m/>
    <n v="2"/>
    <n v="7"/>
    <n v="2"/>
  </r>
  <r>
    <n v="24300"/>
    <s v="C"/>
    <n v="45449842"/>
    <x v="0"/>
    <n v="4"/>
    <n v="550017852"/>
    <d v="2017-12-24T00:00:00"/>
    <d v="2023-10-30T00:00:00"/>
    <n v="0"/>
    <n v="1"/>
    <n v="5"/>
    <n v="30"/>
    <n v="2"/>
    <n v="22490513"/>
    <n v="24960000"/>
    <n v="34061"/>
    <n v="1309"/>
    <n v="30580"/>
    <n v="0"/>
    <n v="0"/>
    <n v="0"/>
    <m/>
    <n v="0"/>
    <n v="0"/>
    <n v="0"/>
    <m/>
    <m/>
    <d v="2021-03-30T00:00:00"/>
    <n v="1"/>
    <s v="O"/>
    <n v="1"/>
    <n v="30"/>
    <n v="0"/>
    <m/>
    <m/>
    <m/>
    <m/>
    <m/>
    <m/>
    <n v="1"/>
    <n v="1"/>
    <m/>
    <m/>
    <n v="6280"/>
    <s v="CREDITOS DE CONSUMO"/>
    <n v="0"/>
    <n v="0"/>
    <n v="890480123"/>
    <s v="UNIVERSIDAD DE CARTAGENA"/>
    <n v="5"/>
    <m/>
    <m/>
    <m/>
    <m/>
    <n v="2"/>
    <n v="7"/>
    <n v="2"/>
  </r>
  <r>
    <n v="13474"/>
    <s v="C"/>
    <n v="45449842"/>
    <x v="0"/>
    <n v="4"/>
    <n v="550018058"/>
    <d v="2018-01-20T00:00:00"/>
    <d v="2023-10-30T00:00:00"/>
    <n v="0"/>
    <n v="1"/>
    <n v="5"/>
    <n v="30"/>
    <n v="2"/>
    <n v="22490513"/>
    <n v="24960000"/>
    <n v="18887"/>
    <n v="726"/>
    <n v="16956"/>
    <n v="0"/>
    <n v="0"/>
    <n v="0"/>
    <m/>
    <n v="0"/>
    <n v="0"/>
    <n v="0"/>
    <m/>
    <m/>
    <d v="2021-03-30T00:00:00"/>
    <n v="1"/>
    <s v="O"/>
    <n v="1"/>
    <n v="30"/>
    <n v="0"/>
    <m/>
    <m/>
    <m/>
    <m/>
    <m/>
    <m/>
    <n v="1"/>
    <n v="1"/>
    <m/>
    <m/>
    <n v="3482"/>
    <s v="CREDITOS DE CONSUMO"/>
    <n v="0"/>
    <n v="0"/>
    <n v="890480123"/>
    <s v="UNIVERSIDAD DE CARTAGENA"/>
    <n v="5"/>
    <m/>
    <m/>
    <m/>
    <m/>
    <n v="2"/>
    <n v="7"/>
    <n v="2"/>
  </r>
  <r>
    <n v="5982"/>
    <s v="C"/>
    <n v="45449842"/>
    <x v="0"/>
    <n v="4"/>
    <n v="550018102"/>
    <d v="2018-01-28T00:00:00"/>
    <d v="2023-10-30T00:00:00"/>
    <n v="0"/>
    <n v="1"/>
    <n v="5"/>
    <n v="30"/>
    <n v="2"/>
    <n v="22490513"/>
    <n v="24960000"/>
    <n v="8389"/>
    <n v="323"/>
    <n v="7528"/>
    <n v="0"/>
    <n v="0"/>
    <n v="0"/>
    <m/>
    <n v="0"/>
    <n v="0"/>
    <n v="0"/>
    <m/>
    <m/>
    <d v="2021-03-30T00:00:00"/>
    <n v="1"/>
    <s v="O"/>
    <n v="1"/>
    <n v="30"/>
    <n v="0"/>
    <m/>
    <m/>
    <m/>
    <m/>
    <m/>
    <m/>
    <n v="1"/>
    <n v="1"/>
    <m/>
    <m/>
    <n v="1546"/>
    <s v="CREDITOS DE CONSUMO"/>
    <n v="0"/>
    <n v="0"/>
    <n v="890480123"/>
    <s v="UNIVERSIDAD DE CARTAGENA"/>
    <n v="5"/>
    <m/>
    <m/>
    <m/>
    <m/>
    <n v="2"/>
    <n v="7"/>
    <n v="2"/>
  </r>
  <r>
    <n v="6027"/>
    <s v="C"/>
    <n v="45449842"/>
    <x v="0"/>
    <n v="4"/>
    <n v="550018103"/>
    <d v="2018-01-28T00:00:00"/>
    <d v="2023-10-30T00:00:00"/>
    <n v="0"/>
    <n v="1"/>
    <n v="5"/>
    <n v="30"/>
    <n v="2"/>
    <n v="22490513"/>
    <n v="24960000"/>
    <n v="8450"/>
    <n v="325"/>
    <n v="7585"/>
    <n v="0"/>
    <n v="0"/>
    <n v="0"/>
    <m/>
    <n v="0"/>
    <n v="0"/>
    <n v="0"/>
    <m/>
    <m/>
    <d v="2021-03-30T00:00:00"/>
    <n v="1"/>
    <s v="O"/>
    <n v="1"/>
    <n v="30"/>
    <n v="0"/>
    <m/>
    <m/>
    <m/>
    <m/>
    <m/>
    <m/>
    <n v="1"/>
    <n v="1"/>
    <m/>
    <m/>
    <n v="1558"/>
    <s v="CREDITOS DE CONSUMO"/>
    <n v="0"/>
    <n v="0"/>
    <n v="890480123"/>
    <s v="UNIVERSIDAD DE CARTAGENA"/>
    <n v="5"/>
    <m/>
    <m/>
    <m/>
    <m/>
    <n v="2"/>
    <n v="7"/>
    <n v="2"/>
  </r>
  <r>
    <n v="6026"/>
    <s v="C"/>
    <n v="45449842"/>
    <x v="0"/>
    <n v="4"/>
    <n v="550018175"/>
    <d v="2018-02-02T00:00:00"/>
    <d v="2023-10-30T00:00:00"/>
    <n v="0"/>
    <n v="1"/>
    <n v="5"/>
    <n v="30"/>
    <n v="2"/>
    <n v="22490513"/>
    <n v="24960000"/>
    <n v="8449"/>
    <n v="325"/>
    <n v="7583"/>
    <n v="0"/>
    <n v="0"/>
    <n v="0"/>
    <m/>
    <n v="0"/>
    <n v="0"/>
    <n v="0"/>
    <m/>
    <m/>
    <d v="2021-03-30T00:00:00"/>
    <n v="1"/>
    <s v="O"/>
    <n v="1"/>
    <n v="30"/>
    <n v="0"/>
    <m/>
    <m/>
    <m/>
    <m/>
    <m/>
    <m/>
    <n v="1"/>
    <n v="1"/>
    <m/>
    <m/>
    <n v="1557"/>
    <s v="CREDITOS DE CONSUMO"/>
    <n v="0"/>
    <n v="0"/>
    <n v="890480123"/>
    <s v="UNIVERSIDAD DE CARTAGENA"/>
    <n v="5"/>
    <m/>
    <m/>
    <m/>
    <m/>
    <n v="2"/>
    <n v="7"/>
    <n v="2"/>
  </r>
  <r>
    <n v="14282"/>
    <s v="C"/>
    <n v="45449842"/>
    <x v="0"/>
    <n v="4"/>
    <n v="550018317"/>
    <d v="2018-02-24T00:00:00"/>
    <d v="2023-10-30T00:00:00"/>
    <n v="0"/>
    <n v="1"/>
    <n v="5"/>
    <n v="30"/>
    <n v="2"/>
    <n v="22490513"/>
    <n v="24960000"/>
    <n v="20022"/>
    <n v="770"/>
    <n v="17973"/>
    <n v="0"/>
    <n v="0"/>
    <n v="0"/>
    <m/>
    <n v="0"/>
    <n v="0"/>
    <n v="0"/>
    <m/>
    <m/>
    <d v="2021-03-30T00:00:00"/>
    <n v="1"/>
    <s v="O"/>
    <n v="1"/>
    <n v="30"/>
    <n v="0"/>
    <m/>
    <m/>
    <m/>
    <m/>
    <m/>
    <m/>
    <n v="1"/>
    <n v="1"/>
    <m/>
    <m/>
    <n v="3691"/>
    <s v="CREDITOS DE CONSUMO"/>
    <n v="0"/>
    <n v="0"/>
    <n v="890480123"/>
    <s v="UNIVERSIDAD DE CARTAGENA"/>
    <n v="5"/>
    <m/>
    <m/>
    <m/>
    <m/>
    <n v="2"/>
    <n v="7"/>
    <n v="2"/>
  </r>
  <r>
    <n v="28362"/>
    <s v="C"/>
    <n v="45449842"/>
    <x v="0"/>
    <n v="4"/>
    <n v="550018480"/>
    <d v="2018-03-18T00:00:00"/>
    <d v="2023-10-30T00:00:00"/>
    <n v="0"/>
    <n v="1"/>
    <n v="5"/>
    <n v="30"/>
    <n v="2"/>
    <n v="22490513"/>
    <n v="24960000"/>
    <n v="39756"/>
    <n v="1528"/>
    <n v="35691"/>
    <n v="0"/>
    <n v="0"/>
    <n v="0"/>
    <m/>
    <n v="0"/>
    <n v="0"/>
    <n v="0"/>
    <m/>
    <m/>
    <d v="2021-03-30T00:00:00"/>
    <n v="1"/>
    <s v="O"/>
    <n v="1"/>
    <n v="30"/>
    <n v="0"/>
    <m/>
    <m/>
    <m/>
    <m/>
    <m/>
    <m/>
    <n v="1"/>
    <n v="1"/>
    <m/>
    <m/>
    <n v="7329"/>
    <s v="CREDITOS DE CONSUMO"/>
    <n v="0"/>
    <n v="0"/>
    <n v="890480123"/>
    <s v="UNIVERSIDAD DE CARTAGENA"/>
    <n v="5"/>
    <m/>
    <m/>
    <m/>
    <m/>
    <n v="2"/>
    <n v="7"/>
    <n v="2"/>
  </r>
  <r>
    <n v="14579"/>
    <s v="C"/>
    <n v="45449842"/>
    <x v="0"/>
    <n v="4"/>
    <n v="550018481"/>
    <d v="2018-03-18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29190"/>
    <s v="C"/>
    <n v="45449842"/>
    <x v="0"/>
    <n v="4"/>
    <n v="550018666"/>
    <d v="2018-04-15T00:00:00"/>
    <d v="2023-10-30T00:00:00"/>
    <n v="0"/>
    <n v="1"/>
    <n v="5"/>
    <n v="30"/>
    <n v="2"/>
    <n v="22490513"/>
    <n v="24960000"/>
    <n v="40917"/>
    <n v="1573"/>
    <n v="36733"/>
    <n v="0"/>
    <n v="0"/>
    <n v="0"/>
    <m/>
    <n v="0"/>
    <n v="0"/>
    <n v="0"/>
    <m/>
    <m/>
    <d v="2021-03-30T00:00:00"/>
    <n v="1"/>
    <s v="O"/>
    <n v="1"/>
    <n v="30"/>
    <n v="0"/>
    <m/>
    <m/>
    <m/>
    <m/>
    <m/>
    <m/>
    <n v="1"/>
    <n v="1"/>
    <m/>
    <m/>
    <n v="7543"/>
    <s v="CREDITOS DE CONSUMO"/>
    <n v="0"/>
    <n v="0"/>
    <n v="890480123"/>
    <s v="UNIVERSIDAD DE CARTAGENA"/>
    <n v="5"/>
    <m/>
    <m/>
    <m/>
    <m/>
    <n v="2"/>
    <n v="7"/>
    <n v="2"/>
  </r>
  <r>
    <n v="14579"/>
    <s v="C"/>
    <n v="45449842"/>
    <x v="0"/>
    <n v="4"/>
    <n v="550018667"/>
    <d v="2018-04-15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9035"/>
    <s v="C"/>
    <n v="45449842"/>
    <x v="0"/>
    <n v="4"/>
    <n v="550018669"/>
    <d v="2018-04-16T00:00:00"/>
    <d v="2023-10-30T00:00:00"/>
    <n v="0"/>
    <n v="1"/>
    <n v="5"/>
    <n v="30"/>
    <n v="2"/>
    <n v="22490513"/>
    <n v="24960000"/>
    <n v="12666"/>
    <n v="487"/>
    <n v="11370"/>
    <n v="0"/>
    <n v="0"/>
    <n v="0"/>
    <m/>
    <n v="0"/>
    <n v="0"/>
    <n v="0"/>
    <m/>
    <m/>
    <d v="2021-03-30T00:00:00"/>
    <n v="1"/>
    <s v="O"/>
    <n v="1"/>
    <n v="30"/>
    <n v="0"/>
    <m/>
    <m/>
    <m/>
    <m/>
    <m/>
    <m/>
    <n v="1"/>
    <n v="1"/>
    <m/>
    <m/>
    <n v="2335"/>
    <s v="CREDITOS DE CONSUMO"/>
    <n v="0"/>
    <n v="0"/>
    <n v="890480123"/>
    <s v="UNIVERSIDAD DE CARTAGENA"/>
    <n v="5"/>
    <m/>
    <m/>
    <m/>
    <m/>
    <n v="2"/>
    <n v="7"/>
    <n v="2"/>
  </r>
  <r>
    <n v="30850"/>
    <s v="C"/>
    <n v="45449842"/>
    <x v="0"/>
    <n v="4"/>
    <n v="550018888"/>
    <d v="2018-05-13T00:00:00"/>
    <d v="2023-10-30T00:00:00"/>
    <n v="0"/>
    <n v="1"/>
    <n v="5"/>
    <n v="30"/>
    <n v="2"/>
    <n v="22490513"/>
    <n v="24960000"/>
    <n v="43243"/>
    <n v="1662"/>
    <n v="38822"/>
    <n v="0"/>
    <n v="0"/>
    <n v="0"/>
    <m/>
    <n v="0"/>
    <n v="0"/>
    <n v="0"/>
    <m/>
    <m/>
    <d v="2021-03-30T00:00:00"/>
    <n v="1"/>
    <s v="O"/>
    <n v="1"/>
    <n v="30"/>
    <n v="0"/>
    <m/>
    <m/>
    <m/>
    <m/>
    <m/>
    <m/>
    <n v="1"/>
    <n v="1"/>
    <m/>
    <m/>
    <n v="7972"/>
    <s v="CREDITOS DE CONSUMO"/>
    <n v="0"/>
    <n v="0"/>
    <n v="890480123"/>
    <s v="UNIVERSIDAD DE CARTAGENA"/>
    <n v="5"/>
    <m/>
    <m/>
    <m/>
    <m/>
    <n v="2"/>
    <n v="7"/>
    <n v="2"/>
  </r>
  <r>
    <n v="12310"/>
    <s v="C"/>
    <n v="45449842"/>
    <x v="0"/>
    <n v="4"/>
    <n v="550018889"/>
    <d v="2018-05-13T00:00:00"/>
    <d v="2023-10-30T00:00:00"/>
    <n v="0"/>
    <n v="1"/>
    <n v="5"/>
    <n v="30"/>
    <n v="2"/>
    <n v="22490513"/>
    <n v="24960000"/>
    <n v="17254"/>
    <n v="663"/>
    <n v="15491"/>
    <n v="0"/>
    <n v="0"/>
    <n v="0"/>
    <m/>
    <n v="0"/>
    <n v="0"/>
    <n v="0"/>
    <m/>
    <m/>
    <d v="2021-03-30T00:00:00"/>
    <n v="1"/>
    <s v="O"/>
    <n v="1"/>
    <n v="30"/>
    <n v="0"/>
    <m/>
    <m/>
    <m/>
    <m/>
    <m/>
    <m/>
    <n v="1"/>
    <n v="1"/>
    <m/>
    <m/>
    <n v="3181"/>
    <s v="CREDITOS DE CONSUMO"/>
    <n v="0"/>
    <n v="0"/>
    <n v="890480123"/>
    <s v="UNIVERSIDAD DE CARTAGENA"/>
    <n v="5"/>
    <m/>
    <m/>
    <m/>
    <m/>
    <n v="2"/>
    <n v="7"/>
    <n v="2"/>
  </r>
  <r>
    <n v="29328"/>
    <s v="C"/>
    <n v="45449842"/>
    <x v="0"/>
    <n v="4"/>
    <n v="550019078"/>
    <d v="2018-06-10T00:00:00"/>
    <d v="2023-10-30T00:00:00"/>
    <n v="0"/>
    <n v="1"/>
    <n v="5"/>
    <n v="30"/>
    <n v="2"/>
    <n v="22490513"/>
    <n v="24960000"/>
    <n v="41114"/>
    <n v="1581"/>
    <n v="36907"/>
    <n v="0"/>
    <n v="0"/>
    <n v="0"/>
    <m/>
    <n v="0"/>
    <n v="0"/>
    <n v="0"/>
    <m/>
    <m/>
    <d v="2021-03-30T00:00:00"/>
    <n v="1"/>
    <s v="O"/>
    <n v="1"/>
    <n v="30"/>
    <n v="0"/>
    <m/>
    <m/>
    <m/>
    <m/>
    <m/>
    <m/>
    <n v="1"/>
    <n v="1"/>
    <m/>
    <m/>
    <n v="7579"/>
    <s v="CREDITOS DE CONSUMO"/>
    <n v="0"/>
    <n v="0"/>
    <n v="890480123"/>
    <s v="UNIVERSIDAD DE CARTAGENA"/>
    <n v="5"/>
    <m/>
    <m/>
    <m/>
    <m/>
    <n v="2"/>
    <n v="7"/>
    <n v="2"/>
  </r>
  <r>
    <n v="9823"/>
    <s v="C"/>
    <n v="45449842"/>
    <x v="0"/>
    <n v="4"/>
    <n v="550019079"/>
    <d v="2018-06-10T00:00:00"/>
    <d v="2023-10-30T00:00:00"/>
    <n v="0"/>
    <n v="1"/>
    <n v="5"/>
    <n v="30"/>
    <n v="2"/>
    <n v="22490513"/>
    <n v="24960000"/>
    <n v="13767"/>
    <n v="529"/>
    <n v="12361"/>
    <n v="0"/>
    <n v="0"/>
    <n v="0"/>
    <m/>
    <n v="0"/>
    <n v="0"/>
    <n v="0"/>
    <m/>
    <m/>
    <d v="2021-03-30T00:00:00"/>
    <n v="1"/>
    <s v="O"/>
    <n v="1"/>
    <n v="30"/>
    <n v="0"/>
    <m/>
    <m/>
    <m/>
    <m/>
    <m/>
    <m/>
    <n v="1"/>
    <n v="1"/>
    <m/>
    <m/>
    <n v="2538"/>
    <s v="CREDITOS DE CONSUMO"/>
    <n v="0"/>
    <n v="0"/>
    <n v="890480123"/>
    <s v="UNIVERSIDAD DE CARTAGENA"/>
    <n v="5"/>
    <m/>
    <m/>
    <m/>
    <m/>
    <n v="2"/>
    <n v="7"/>
    <n v="2"/>
  </r>
  <r>
    <n v="29952"/>
    <s v="C"/>
    <n v="45449842"/>
    <x v="0"/>
    <n v="4"/>
    <n v="550019242"/>
    <d v="2018-07-08T00:00:00"/>
    <d v="2023-10-30T00:00:00"/>
    <n v="0"/>
    <n v="1"/>
    <n v="5"/>
    <n v="30"/>
    <n v="2"/>
    <n v="22490513"/>
    <n v="24960000"/>
    <n v="41985"/>
    <n v="1614"/>
    <n v="37692"/>
    <n v="0"/>
    <n v="0"/>
    <n v="0"/>
    <m/>
    <n v="0"/>
    <n v="0"/>
    <n v="0"/>
    <m/>
    <m/>
    <d v="2021-03-30T00:00:00"/>
    <n v="1"/>
    <s v="O"/>
    <n v="1"/>
    <n v="30"/>
    <n v="0"/>
    <m/>
    <m/>
    <m/>
    <m/>
    <m/>
    <m/>
    <n v="1"/>
    <n v="1"/>
    <m/>
    <m/>
    <n v="7740"/>
    <s v="CREDITOS DE CONSUMO"/>
    <n v="0"/>
    <n v="0"/>
    <n v="890480123"/>
    <s v="UNIVERSIDAD DE CARTAGENA"/>
    <n v="5"/>
    <m/>
    <m/>
    <m/>
    <m/>
    <n v="2"/>
    <n v="7"/>
    <n v="2"/>
  </r>
  <r>
    <n v="8275"/>
    <s v="C"/>
    <n v="45449842"/>
    <x v="0"/>
    <n v="4"/>
    <n v="550019243"/>
    <d v="2018-07-08T00:00:00"/>
    <d v="2023-10-30T00:00:00"/>
    <n v="0"/>
    <n v="1"/>
    <n v="5"/>
    <n v="30"/>
    <n v="2"/>
    <n v="22490513"/>
    <n v="24960000"/>
    <n v="11600"/>
    <n v="446"/>
    <n v="10413"/>
    <n v="0"/>
    <n v="0"/>
    <n v="0"/>
    <m/>
    <n v="0"/>
    <n v="0"/>
    <n v="0"/>
    <m/>
    <m/>
    <d v="2021-03-30T00:00:00"/>
    <n v="1"/>
    <s v="O"/>
    <n v="1"/>
    <n v="30"/>
    <n v="0"/>
    <m/>
    <m/>
    <m/>
    <m/>
    <m/>
    <m/>
    <n v="1"/>
    <n v="1"/>
    <m/>
    <m/>
    <n v="2138"/>
    <s v="CREDITOS DE CONSUMO"/>
    <n v="0"/>
    <n v="0"/>
    <n v="890480123"/>
    <s v="UNIVERSIDAD DE CARTAGENA"/>
    <n v="5"/>
    <m/>
    <m/>
    <m/>
    <m/>
    <n v="2"/>
    <n v="7"/>
    <n v="2"/>
  </r>
  <r>
    <n v="32386"/>
    <s v="C"/>
    <n v="45449842"/>
    <x v="0"/>
    <n v="4"/>
    <n v="550019452"/>
    <d v="2018-08-10T00:00:00"/>
    <d v="2023-10-30T00:00:00"/>
    <n v="0"/>
    <n v="1"/>
    <n v="5"/>
    <n v="30"/>
    <n v="2"/>
    <n v="22490513"/>
    <n v="24960000"/>
    <n v="45396"/>
    <n v="1745"/>
    <n v="40755"/>
    <n v="0"/>
    <n v="0"/>
    <n v="0"/>
    <m/>
    <n v="0"/>
    <n v="0"/>
    <n v="0"/>
    <m/>
    <m/>
    <d v="2021-03-30T00:00:00"/>
    <n v="1"/>
    <s v="O"/>
    <n v="1"/>
    <n v="30"/>
    <n v="0"/>
    <m/>
    <m/>
    <m/>
    <m/>
    <m/>
    <m/>
    <n v="1"/>
    <n v="1"/>
    <m/>
    <m/>
    <n v="8369"/>
    <s v="CREDITOS DE CONSUMO"/>
    <n v="0"/>
    <n v="0"/>
    <n v="890480123"/>
    <s v="UNIVERSIDAD DE CARTAGENA"/>
    <n v="5"/>
    <m/>
    <m/>
    <m/>
    <m/>
    <n v="2"/>
    <n v="7"/>
    <n v="2"/>
  </r>
  <r>
    <n v="30564"/>
    <s v="C"/>
    <n v="45449842"/>
    <x v="0"/>
    <n v="4"/>
    <n v="550019686"/>
    <d v="2018-09-09T00:00:00"/>
    <d v="2023-10-30T00:00:00"/>
    <n v="0"/>
    <n v="1"/>
    <n v="5"/>
    <n v="30"/>
    <n v="2"/>
    <n v="22490513"/>
    <n v="24960000"/>
    <n v="42844"/>
    <n v="1647"/>
    <n v="38463"/>
    <n v="0"/>
    <n v="0"/>
    <n v="0"/>
    <m/>
    <n v="0"/>
    <n v="0"/>
    <n v="0"/>
    <m/>
    <m/>
    <d v="2021-03-30T00:00:00"/>
    <n v="1"/>
    <s v="O"/>
    <n v="1"/>
    <n v="30"/>
    <n v="0"/>
    <m/>
    <m/>
    <m/>
    <m/>
    <m/>
    <m/>
    <n v="1"/>
    <n v="1"/>
    <m/>
    <m/>
    <n v="7899"/>
    <s v="CREDITOS DE CONSUMO"/>
    <n v="0"/>
    <n v="0"/>
    <n v="890480123"/>
    <s v="UNIVERSIDAD DE CARTAGENA"/>
    <n v="5"/>
    <m/>
    <m/>
    <m/>
    <m/>
    <n v="2"/>
    <n v="7"/>
    <n v="2"/>
  </r>
  <r>
    <n v="16584"/>
    <s v="C"/>
    <n v="45449842"/>
    <x v="0"/>
    <n v="4"/>
    <n v="550019835"/>
    <d v="2018-10-04T00:00:00"/>
    <d v="2023-10-30T00:00:00"/>
    <n v="0"/>
    <n v="1"/>
    <n v="5"/>
    <n v="30"/>
    <n v="2"/>
    <n v="22490513"/>
    <n v="24960000"/>
    <n v="23250"/>
    <n v="894"/>
    <n v="20870"/>
    <n v="0"/>
    <n v="0"/>
    <n v="0"/>
    <m/>
    <n v="0"/>
    <n v="0"/>
    <n v="0"/>
    <m/>
    <m/>
    <d v="2021-03-30T00:00:00"/>
    <n v="1"/>
    <s v="O"/>
    <n v="1"/>
    <n v="30"/>
    <n v="0"/>
    <m/>
    <m/>
    <m/>
    <m/>
    <m/>
    <m/>
    <n v="1"/>
    <n v="1"/>
    <m/>
    <m/>
    <n v="4286"/>
    <s v="CREDITOS DE CONSUMO"/>
    <n v="0"/>
    <n v="0"/>
    <n v="890480123"/>
    <s v="UNIVERSIDAD DE CARTAGENA"/>
    <n v="5"/>
    <m/>
    <m/>
    <m/>
    <m/>
    <n v="2"/>
    <n v="7"/>
    <n v="2"/>
  </r>
  <r>
    <n v="26367"/>
    <s v="C"/>
    <n v="45449842"/>
    <x v="0"/>
    <n v="4"/>
    <n v="550019836"/>
    <d v="2018-10-04T00:00:00"/>
    <d v="2023-10-30T00:00:00"/>
    <n v="0"/>
    <n v="1"/>
    <n v="5"/>
    <n v="30"/>
    <n v="2"/>
    <n v="22490513"/>
    <n v="24960000"/>
    <n v="36961"/>
    <n v="1421"/>
    <n v="33181"/>
    <n v="0"/>
    <n v="0"/>
    <n v="0"/>
    <m/>
    <n v="0"/>
    <n v="0"/>
    <n v="0"/>
    <m/>
    <m/>
    <d v="2021-03-30T00:00:00"/>
    <n v="1"/>
    <s v="O"/>
    <n v="1"/>
    <n v="30"/>
    <n v="0"/>
    <m/>
    <m/>
    <m/>
    <m/>
    <m/>
    <m/>
    <n v="1"/>
    <n v="1"/>
    <m/>
    <m/>
    <n v="6814"/>
    <s v="CREDITOS DE CONSUMO"/>
    <n v="0"/>
    <n v="0"/>
    <n v="890480123"/>
    <s v="UNIVERSIDAD DE CARTAGENA"/>
    <n v="5"/>
    <m/>
    <m/>
    <m/>
    <m/>
    <n v="2"/>
    <n v="7"/>
    <n v="2"/>
  </r>
  <r>
    <n v="17912"/>
    <s v="C"/>
    <n v="45449842"/>
    <x v="0"/>
    <n v="4"/>
    <n v="550020015"/>
    <d v="2018-11-03T00:00:00"/>
    <d v="2023-10-30T00:00:00"/>
    <n v="0"/>
    <n v="1"/>
    <n v="5"/>
    <n v="30"/>
    <n v="2"/>
    <n v="22490513"/>
    <n v="24960000"/>
    <n v="25108"/>
    <n v="965"/>
    <n v="22541"/>
    <n v="0"/>
    <n v="0"/>
    <n v="0"/>
    <m/>
    <n v="0"/>
    <n v="0"/>
    <n v="0"/>
    <m/>
    <m/>
    <d v="2021-03-30T00:00:00"/>
    <n v="1"/>
    <s v="O"/>
    <n v="1"/>
    <n v="30"/>
    <n v="0"/>
    <m/>
    <m/>
    <m/>
    <m/>
    <m/>
    <m/>
    <n v="1"/>
    <n v="1"/>
    <m/>
    <m/>
    <n v="4629"/>
    <s v="CREDITOS DE CONSUMO"/>
    <n v="0"/>
    <n v="0"/>
    <n v="890480123"/>
    <s v="UNIVERSIDAD DE CARTAGENA"/>
    <n v="5"/>
    <m/>
    <m/>
    <m/>
    <m/>
    <n v="2"/>
    <n v="7"/>
    <n v="2"/>
  </r>
  <r>
    <n v="25762"/>
    <s v="C"/>
    <n v="45449842"/>
    <x v="0"/>
    <n v="4"/>
    <n v="550020139"/>
    <d v="2018-11-21T00:00:00"/>
    <d v="2023-10-30T00:00:00"/>
    <n v="0"/>
    <n v="1"/>
    <n v="5"/>
    <n v="30"/>
    <n v="2"/>
    <n v="22490513"/>
    <n v="24960000"/>
    <n v="36111"/>
    <n v="1388"/>
    <n v="32419"/>
    <n v="0"/>
    <n v="0"/>
    <n v="0"/>
    <m/>
    <n v="0"/>
    <n v="0"/>
    <n v="0"/>
    <m/>
    <m/>
    <d v="2021-03-30T00:00:00"/>
    <n v="1"/>
    <s v="O"/>
    <n v="1"/>
    <n v="30"/>
    <n v="0"/>
    <m/>
    <m/>
    <m/>
    <m/>
    <m/>
    <m/>
    <n v="1"/>
    <n v="1"/>
    <m/>
    <m/>
    <n v="6657"/>
    <s v="CREDITOS DE CONSUMO"/>
    <n v="0"/>
    <n v="0"/>
    <n v="890480123"/>
    <s v="UNIVERSIDAD DE CARTAGENA"/>
    <n v="5"/>
    <m/>
    <m/>
    <m/>
    <m/>
    <n v="2"/>
    <n v="7"/>
    <n v="2"/>
  </r>
  <r>
    <n v="32216"/>
    <s v="C"/>
    <n v="45449842"/>
    <x v="0"/>
    <n v="4"/>
    <n v="550020195"/>
    <d v="2018-11-29T00:00:00"/>
    <d v="2023-10-30T00:00:00"/>
    <n v="0"/>
    <n v="1"/>
    <n v="5"/>
    <n v="30"/>
    <n v="2"/>
    <n v="22490513"/>
    <n v="24960000"/>
    <n v="45160"/>
    <n v="1736"/>
    <n v="40542"/>
    <n v="0"/>
    <n v="0"/>
    <n v="0"/>
    <m/>
    <n v="0"/>
    <n v="0"/>
    <n v="0"/>
    <m/>
    <m/>
    <d v="2021-03-30T00:00:00"/>
    <n v="1"/>
    <s v="O"/>
    <n v="1"/>
    <n v="30"/>
    <n v="0"/>
    <m/>
    <m/>
    <m/>
    <m/>
    <m/>
    <m/>
    <n v="1"/>
    <n v="1"/>
    <m/>
    <m/>
    <n v="8326"/>
    <s v="CREDITOS DE CONSUMO"/>
    <n v="0"/>
    <n v="0"/>
    <n v="890480123"/>
    <s v="UNIVERSIDAD DE CARTAGENA"/>
    <n v="5"/>
    <m/>
    <m/>
    <m/>
    <m/>
    <n v="2"/>
    <n v="7"/>
    <n v="2"/>
  </r>
  <r>
    <n v="40498"/>
    <s v="C"/>
    <n v="45449842"/>
    <x v="0"/>
    <n v="4"/>
    <n v="550020508"/>
    <d v="2019-01-19T00:00:00"/>
    <d v="2023-10-30T00:00:00"/>
    <n v="0"/>
    <n v="1"/>
    <n v="5"/>
    <n v="30"/>
    <n v="2"/>
    <n v="22490513"/>
    <n v="24960000"/>
    <n v="56767"/>
    <n v="2182"/>
    <n v="50964"/>
    <n v="0"/>
    <n v="0"/>
    <n v="0"/>
    <m/>
    <n v="0"/>
    <n v="0"/>
    <n v="0"/>
    <m/>
    <m/>
    <d v="2021-03-30T00:00:00"/>
    <n v="1"/>
    <s v="O"/>
    <n v="1"/>
    <n v="30"/>
    <n v="0"/>
    <m/>
    <m/>
    <m/>
    <m/>
    <m/>
    <m/>
    <n v="1"/>
    <n v="1"/>
    <m/>
    <m/>
    <n v="10466"/>
    <s v="CREDITOS DE CONSUMO"/>
    <n v="0"/>
    <n v="0"/>
    <n v="890480123"/>
    <s v="UNIVERSIDAD DE CARTAGENA"/>
    <n v="5"/>
    <m/>
    <m/>
    <m/>
    <m/>
    <n v="2"/>
    <n v="7"/>
    <n v="2"/>
  </r>
  <r>
    <n v="18255"/>
    <s v="C"/>
    <n v="45449842"/>
    <x v="0"/>
    <n v="4"/>
    <n v="550020530"/>
    <d v="2019-01-21T00:00:00"/>
    <d v="2023-10-30T00:00:00"/>
    <n v="0"/>
    <n v="1"/>
    <n v="5"/>
    <n v="30"/>
    <n v="2"/>
    <n v="22490513"/>
    <n v="24960000"/>
    <n v="25590"/>
    <n v="984"/>
    <n v="22973"/>
    <n v="0"/>
    <n v="0"/>
    <n v="0"/>
    <m/>
    <n v="0"/>
    <n v="0"/>
    <n v="0"/>
    <m/>
    <m/>
    <d v="2021-03-30T00:00:00"/>
    <n v="1"/>
    <s v="O"/>
    <n v="1"/>
    <n v="30"/>
    <n v="0"/>
    <m/>
    <m/>
    <m/>
    <m/>
    <m/>
    <m/>
    <n v="1"/>
    <n v="1"/>
    <m/>
    <m/>
    <n v="4718"/>
    <s v="CREDITOS DE CONSUMO"/>
    <n v="0"/>
    <n v="0"/>
    <n v="890480123"/>
    <s v="UNIVERSIDAD DE CARTAGENA"/>
    <n v="5"/>
    <m/>
    <m/>
    <m/>
    <m/>
    <n v="2"/>
    <n v="7"/>
    <n v="2"/>
  </r>
  <r>
    <n v="34694"/>
    <s v="C"/>
    <n v="45449842"/>
    <x v="0"/>
    <n v="4"/>
    <n v="550020662"/>
    <d v="2019-02-14T00:00:00"/>
    <d v="2023-10-30T00:00:00"/>
    <n v="0"/>
    <n v="1"/>
    <n v="5"/>
    <n v="30"/>
    <n v="2"/>
    <n v="22490513"/>
    <n v="24960000"/>
    <n v="48634"/>
    <n v="1870"/>
    <n v="43660"/>
    <n v="0"/>
    <n v="0"/>
    <n v="0"/>
    <m/>
    <n v="0"/>
    <n v="0"/>
    <n v="0"/>
    <m/>
    <m/>
    <d v="2021-03-30T00:00:00"/>
    <n v="1"/>
    <s v="O"/>
    <n v="1"/>
    <n v="30"/>
    <n v="0"/>
    <m/>
    <m/>
    <m/>
    <m/>
    <m/>
    <m/>
    <n v="1"/>
    <n v="1"/>
    <m/>
    <m/>
    <n v="8966"/>
    <s v="CREDITOS DE CONSUMO"/>
    <n v="0"/>
    <n v="0"/>
    <n v="890480123"/>
    <s v="UNIVERSIDAD DE CARTAGENA"/>
    <n v="5"/>
    <m/>
    <m/>
    <m/>
    <m/>
    <n v="2"/>
    <n v="7"/>
    <n v="2"/>
  </r>
  <r>
    <n v="13876"/>
    <s v="C"/>
    <n v="45449842"/>
    <x v="0"/>
    <n v="4"/>
    <n v="550020663"/>
    <d v="2019-02-14T00:00:00"/>
    <d v="2023-10-30T00:00:00"/>
    <n v="0"/>
    <n v="1"/>
    <n v="5"/>
    <n v="30"/>
    <n v="2"/>
    <n v="22490513"/>
    <n v="24960000"/>
    <n v="19452"/>
    <n v="748"/>
    <n v="17462"/>
    <n v="0"/>
    <n v="0"/>
    <n v="0"/>
    <m/>
    <n v="0"/>
    <n v="0"/>
    <n v="0"/>
    <m/>
    <m/>
    <d v="2021-03-30T00:00:00"/>
    <n v="1"/>
    <s v="O"/>
    <n v="1"/>
    <n v="30"/>
    <n v="0"/>
    <m/>
    <m/>
    <m/>
    <m/>
    <m/>
    <m/>
    <n v="1"/>
    <n v="1"/>
    <m/>
    <m/>
    <n v="3586"/>
    <s v="CREDITOS DE CONSUMO"/>
    <n v="0"/>
    <n v="0"/>
    <n v="890480123"/>
    <s v="UNIVERSIDAD DE CARTAGENA"/>
    <n v="5"/>
    <m/>
    <m/>
    <m/>
    <m/>
    <n v="2"/>
    <n v="7"/>
    <n v="2"/>
  </r>
  <r>
    <n v="117603"/>
    <s v="C"/>
    <n v="45449842"/>
    <x v="0"/>
    <n v="4"/>
    <n v="550020996"/>
    <d v="2019-04-08T00:00:00"/>
    <d v="2023-10-30T00:00:00"/>
    <n v="0"/>
    <n v="1"/>
    <n v="4"/>
    <n v="30"/>
    <n v="2"/>
    <n v="22490513"/>
    <n v="24960000"/>
    <n v="161303"/>
    <n v="6201"/>
    <n v="147995"/>
    <n v="3129"/>
    <n v="0"/>
    <n v="0"/>
    <m/>
    <n v="0"/>
    <n v="0"/>
    <n v="0"/>
    <m/>
    <m/>
    <d v="2021-02-26T00:00:00"/>
    <n v="1"/>
    <s v="O"/>
    <n v="1"/>
    <n v="30"/>
    <n v="0"/>
    <m/>
    <m/>
    <m/>
    <m/>
    <m/>
    <m/>
    <n v="1"/>
    <n v="1"/>
    <m/>
    <m/>
    <n v="30392"/>
    <s v="CREDITOS DE CONSUMO"/>
    <n v="0"/>
    <n v="0"/>
    <n v="890480123"/>
    <s v="UNIVERSIDAD DE CARTAGENA"/>
    <n v="5"/>
    <m/>
    <m/>
    <m/>
    <m/>
    <n v="2"/>
    <n v="7"/>
    <n v="2"/>
  </r>
  <r>
    <n v="49302"/>
    <s v="C"/>
    <n v="45449842"/>
    <x v="0"/>
    <n v="4"/>
    <n v="550021340"/>
    <d v="2019-05-23T00:00:00"/>
    <d v="2023-10-30T00:00:00"/>
    <n v="0"/>
    <n v="1"/>
    <n v="3"/>
    <n v="30"/>
    <n v="2"/>
    <n v="22490513"/>
    <n v="24960000"/>
    <n v="67505"/>
    <n v="2595"/>
    <n v="62043"/>
    <n v="1325"/>
    <n v="0"/>
    <n v="0"/>
    <m/>
    <n v="0"/>
    <n v="0"/>
    <n v="0"/>
    <m/>
    <m/>
    <d v="2021-02-26T00:00:00"/>
    <n v="1"/>
    <s v="O"/>
    <n v="1"/>
    <n v="30"/>
    <n v="0"/>
    <m/>
    <m/>
    <m/>
    <m/>
    <m/>
    <m/>
    <n v="1"/>
    <n v="1"/>
    <m/>
    <m/>
    <n v="12741"/>
    <s v="CREDITOS DE CONSUMO"/>
    <n v="0"/>
    <n v="0"/>
    <n v="890480123"/>
    <s v="UNIVERSIDAD DE CARTAGENA"/>
    <n v="5"/>
    <m/>
    <m/>
    <m/>
    <m/>
    <n v="2"/>
    <n v="7"/>
    <n v="2"/>
  </r>
  <r>
    <n v="9623"/>
    <s v="C"/>
    <n v="45449842"/>
    <x v="0"/>
    <n v="4"/>
    <n v="550021341"/>
    <d v="2019-05-23T00:00:00"/>
    <d v="2023-10-30T00:00:00"/>
    <n v="0"/>
    <n v="1"/>
    <n v="5"/>
    <n v="30"/>
    <n v="2"/>
    <n v="22490513"/>
    <n v="24960000"/>
    <n v="13491"/>
    <n v="519"/>
    <n v="12110"/>
    <n v="0"/>
    <n v="0"/>
    <n v="0"/>
    <m/>
    <n v="0"/>
    <n v="0"/>
    <n v="0"/>
    <m/>
    <m/>
    <d v="2021-03-30T00:00:00"/>
    <n v="1"/>
    <s v="O"/>
    <n v="1"/>
    <n v="30"/>
    <n v="0"/>
    <m/>
    <m/>
    <m/>
    <m/>
    <m/>
    <m/>
    <n v="1"/>
    <n v="1"/>
    <m/>
    <m/>
    <n v="2487"/>
    <s v="CREDITOS DE CONSUMO"/>
    <n v="0"/>
    <n v="0"/>
    <n v="890480123"/>
    <s v="UNIVERSIDAD DE CARTAGENA"/>
    <n v="5"/>
    <m/>
    <m/>
    <m/>
    <m/>
    <n v="2"/>
    <n v="7"/>
    <n v="2"/>
  </r>
  <r>
    <n v="51158"/>
    <s v="C"/>
    <n v="45449842"/>
    <x v="0"/>
    <n v="4"/>
    <n v="550021684"/>
    <d v="2019-06-25T00:00:00"/>
    <d v="2023-10-30T00:00:00"/>
    <n v="0"/>
    <n v="1"/>
    <n v="4"/>
    <n v="30"/>
    <n v="2"/>
    <n v="22490513"/>
    <n v="24960000"/>
    <n v="70079"/>
    <n v="2694"/>
    <n v="64379"/>
    <n v="1361"/>
    <n v="0"/>
    <n v="0"/>
    <m/>
    <n v="0"/>
    <n v="0"/>
    <n v="0"/>
    <m/>
    <m/>
    <d v="2021-02-26T00:00:00"/>
    <n v="1"/>
    <s v="O"/>
    <n v="1"/>
    <n v="30"/>
    <n v="0"/>
    <m/>
    <m/>
    <m/>
    <m/>
    <m/>
    <m/>
    <n v="1"/>
    <n v="1"/>
    <m/>
    <m/>
    <n v="13221"/>
    <s v="CREDITOS DE CONSUMO"/>
    <n v="0"/>
    <n v="0"/>
    <n v="890480123"/>
    <s v="UNIVERSIDAD DE CARTAGENA"/>
    <n v="5"/>
    <m/>
    <m/>
    <m/>
    <m/>
    <n v="2"/>
    <n v="7"/>
    <n v="2"/>
  </r>
  <r>
    <n v="15013"/>
    <s v="C"/>
    <n v="45449842"/>
    <x v="0"/>
    <n v="4"/>
    <n v="550021685"/>
    <d v="2019-06-25T00:00:00"/>
    <d v="2023-10-30T00:00:00"/>
    <n v="0"/>
    <n v="1"/>
    <n v="5"/>
    <n v="30"/>
    <n v="2"/>
    <n v="22490513"/>
    <n v="24960000"/>
    <n v="21045"/>
    <n v="809"/>
    <n v="18893"/>
    <n v="0"/>
    <n v="0"/>
    <n v="0"/>
    <m/>
    <n v="0"/>
    <n v="0"/>
    <n v="0"/>
    <m/>
    <m/>
    <d v="2021-03-30T00:00:00"/>
    <n v="1"/>
    <s v="O"/>
    <n v="1"/>
    <n v="30"/>
    <n v="0"/>
    <m/>
    <m/>
    <m/>
    <m/>
    <m/>
    <m/>
    <n v="1"/>
    <n v="1"/>
    <m/>
    <m/>
    <n v="3880"/>
    <s v="CREDITOS DE CONSUMO"/>
    <n v="0"/>
    <n v="0"/>
    <n v="890480123"/>
    <s v="UNIVERSIDAD DE CARTAGENA"/>
    <n v="5"/>
    <m/>
    <m/>
    <m/>
    <m/>
    <n v="2"/>
    <n v="7"/>
    <n v="2"/>
  </r>
  <r>
    <n v="49447"/>
    <s v="C"/>
    <n v="45449842"/>
    <x v="0"/>
    <n v="4"/>
    <n v="550021893"/>
    <d v="2019-07-16T00:00:00"/>
    <d v="2023-10-30T00:00:00"/>
    <n v="0"/>
    <n v="1"/>
    <n v="4"/>
    <n v="30"/>
    <n v="2"/>
    <n v="22490513"/>
    <n v="24960000"/>
    <n v="67793"/>
    <n v="2606"/>
    <n v="62225"/>
    <n v="1326"/>
    <n v="0"/>
    <n v="0"/>
    <m/>
    <n v="0"/>
    <n v="0"/>
    <n v="0"/>
    <m/>
    <m/>
    <d v="2021-02-26T00:00:00"/>
    <n v="1"/>
    <s v="O"/>
    <n v="1"/>
    <n v="30"/>
    <n v="0"/>
    <m/>
    <m/>
    <m/>
    <m/>
    <m/>
    <m/>
    <n v="1"/>
    <n v="1"/>
    <m/>
    <m/>
    <n v="12778"/>
    <s v="CREDITOS DE CONSUMO"/>
    <n v="0"/>
    <n v="0"/>
    <n v="890480123"/>
    <s v="UNIVERSIDAD DE CARTAGENA"/>
    <n v="5"/>
    <m/>
    <m/>
    <m/>
    <m/>
    <n v="2"/>
    <n v="7"/>
    <n v="2"/>
  </r>
  <r>
    <n v="9670"/>
    <s v="C"/>
    <n v="45449842"/>
    <x v="0"/>
    <n v="4"/>
    <n v="550021894"/>
    <d v="2019-07-16T00:00:00"/>
    <d v="2023-10-30T00:00:00"/>
    <n v="0"/>
    <n v="1"/>
    <n v="5"/>
    <n v="30"/>
    <n v="2"/>
    <n v="22490513"/>
    <n v="24960000"/>
    <n v="13555"/>
    <n v="521"/>
    <n v="12169"/>
    <n v="0"/>
    <n v="0"/>
    <n v="0"/>
    <m/>
    <n v="0"/>
    <n v="0"/>
    <n v="0"/>
    <m/>
    <m/>
    <d v="2021-03-30T00:00:00"/>
    <n v="1"/>
    <s v="O"/>
    <n v="1"/>
    <n v="30"/>
    <n v="0"/>
    <m/>
    <m/>
    <m/>
    <m/>
    <m/>
    <m/>
    <n v="1"/>
    <n v="1"/>
    <m/>
    <m/>
    <n v="2499"/>
    <s v="CREDITOS DE CONSUMO"/>
    <n v="0"/>
    <n v="0"/>
    <n v="890480123"/>
    <s v="UNIVERSIDAD DE CARTAGENA"/>
    <n v="5"/>
    <m/>
    <m/>
    <m/>
    <m/>
    <n v="2"/>
    <n v="7"/>
    <n v="2"/>
  </r>
  <r>
    <n v="49418"/>
    <s v="C"/>
    <n v="45449842"/>
    <x v="0"/>
    <n v="4"/>
    <n v="550022131"/>
    <d v="2019-08-06T00:00:00"/>
    <d v="2023-10-30T00:00:00"/>
    <n v="0"/>
    <n v="1"/>
    <n v="4"/>
    <n v="30"/>
    <n v="2"/>
    <n v="22490513"/>
    <n v="24960000"/>
    <n v="67793"/>
    <n v="2606"/>
    <n v="62189"/>
    <n v="1326"/>
    <n v="0"/>
    <n v="0"/>
    <m/>
    <n v="0"/>
    <n v="0"/>
    <n v="0"/>
    <m/>
    <m/>
    <d v="2021-02-26T00:00:00"/>
    <n v="1"/>
    <s v="O"/>
    <n v="1"/>
    <n v="30"/>
    <n v="0"/>
    <m/>
    <m/>
    <m/>
    <m/>
    <m/>
    <m/>
    <n v="1"/>
    <n v="1"/>
    <m/>
    <m/>
    <n v="12771"/>
    <s v="CREDITOS DE CONSUMO"/>
    <n v="0"/>
    <n v="0"/>
    <n v="890480123"/>
    <s v="UNIVERSIDAD DE CARTAGENA"/>
    <n v="5"/>
    <m/>
    <m/>
    <m/>
    <m/>
    <n v="2"/>
    <n v="7"/>
    <n v="2"/>
  </r>
  <r>
    <n v="20160"/>
    <s v="C"/>
    <n v="45449842"/>
    <x v="0"/>
    <n v="4"/>
    <n v="550022132"/>
    <d v="2019-08-06T00:00:00"/>
    <d v="2023-10-30T00:00:00"/>
    <n v="0"/>
    <n v="1"/>
    <n v="5"/>
    <n v="30"/>
    <n v="2"/>
    <n v="22490513"/>
    <n v="24960000"/>
    <n v="28262"/>
    <n v="1087"/>
    <n v="25370"/>
    <n v="0"/>
    <n v="0"/>
    <n v="0"/>
    <m/>
    <n v="0"/>
    <n v="0"/>
    <n v="0"/>
    <m/>
    <m/>
    <d v="2021-03-30T00:00:00"/>
    <n v="1"/>
    <s v="O"/>
    <n v="1"/>
    <n v="30"/>
    <n v="0"/>
    <m/>
    <m/>
    <m/>
    <m/>
    <m/>
    <m/>
    <n v="1"/>
    <n v="1"/>
    <m/>
    <m/>
    <n v="5210"/>
    <s v="CREDITOS DE CONSUMO"/>
    <n v="0"/>
    <n v="0"/>
    <n v="890480123"/>
    <s v="UNIVERSIDAD DE CARTAGENA"/>
    <n v="5"/>
    <m/>
    <m/>
    <m/>
    <m/>
    <n v="2"/>
    <n v="7"/>
    <n v="2"/>
  </r>
  <r>
    <n v="51392"/>
    <s v="C"/>
    <n v="45449842"/>
    <x v="0"/>
    <n v="4"/>
    <n v="550022574"/>
    <d v="2019-09-22T00:00:00"/>
    <d v="2023-10-30T00:00:00"/>
    <n v="0"/>
    <n v="1"/>
    <n v="5"/>
    <n v="30"/>
    <n v="2"/>
    <n v="22490513"/>
    <n v="24960000"/>
    <n v="72042"/>
    <n v="2770"/>
    <n v="64673"/>
    <n v="0"/>
    <n v="0"/>
    <n v="0"/>
    <m/>
    <n v="0"/>
    <n v="0"/>
    <n v="0"/>
    <m/>
    <m/>
    <d v="2021-03-30T00:00:00"/>
    <n v="1"/>
    <s v="O"/>
    <n v="1"/>
    <n v="30"/>
    <n v="0"/>
    <m/>
    <m/>
    <m/>
    <m/>
    <m/>
    <m/>
    <n v="1"/>
    <n v="1"/>
    <m/>
    <m/>
    <n v="13281"/>
    <s v="CREDITOS DE CONSUMO"/>
    <n v="0"/>
    <n v="0"/>
    <n v="890480123"/>
    <s v="UNIVERSIDAD DE CARTAGENA"/>
    <n v="5"/>
    <m/>
    <m/>
    <m/>
    <m/>
    <n v="2"/>
    <n v="7"/>
    <n v="2"/>
  </r>
  <r>
    <n v="26034"/>
    <s v="C"/>
    <n v="45449842"/>
    <x v="0"/>
    <n v="4"/>
    <n v="550022575"/>
    <d v="2019-09-22T00:00:00"/>
    <d v="2023-10-30T00:00:00"/>
    <n v="0"/>
    <n v="1"/>
    <n v="5"/>
    <n v="30"/>
    <n v="2"/>
    <n v="22490513"/>
    <n v="24960000"/>
    <n v="36494"/>
    <n v="1403"/>
    <n v="32762"/>
    <n v="0"/>
    <n v="0"/>
    <n v="0"/>
    <m/>
    <n v="0"/>
    <n v="0"/>
    <n v="0"/>
    <m/>
    <m/>
    <d v="2021-03-30T00:00:00"/>
    <n v="1"/>
    <s v="O"/>
    <n v="1"/>
    <n v="30"/>
    <n v="0"/>
    <m/>
    <m/>
    <m/>
    <m/>
    <m/>
    <m/>
    <n v="1"/>
    <n v="1"/>
    <m/>
    <m/>
    <n v="6728"/>
    <s v="CREDITOS DE CONSUMO"/>
    <n v="0"/>
    <n v="0"/>
    <n v="890480123"/>
    <s v="UNIVERSIDAD DE CARTAGENA"/>
    <n v="5"/>
    <m/>
    <m/>
    <m/>
    <m/>
    <n v="2"/>
    <n v="7"/>
    <n v="2"/>
  </r>
  <r>
    <n v="53156"/>
    <s v="C"/>
    <n v="45449842"/>
    <x v="0"/>
    <n v="4"/>
    <n v="550022835"/>
    <d v="2019-10-13T00:00:00"/>
    <d v="2023-10-30T00:00:00"/>
    <n v="0"/>
    <n v="1"/>
    <n v="4"/>
    <n v="30"/>
    <n v="2"/>
    <n v="22490513"/>
    <n v="24960000"/>
    <n v="72941"/>
    <n v="2804"/>
    <n v="66893"/>
    <n v="1427"/>
    <n v="0"/>
    <n v="0"/>
    <m/>
    <n v="0"/>
    <n v="0"/>
    <n v="0"/>
    <m/>
    <m/>
    <d v="2021-02-26T00:00:00"/>
    <n v="1"/>
    <s v="O"/>
    <n v="1"/>
    <n v="30"/>
    <n v="0"/>
    <m/>
    <m/>
    <m/>
    <m/>
    <m/>
    <m/>
    <n v="1"/>
    <n v="1"/>
    <m/>
    <m/>
    <n v="13737"/>
    <s v="CREDITOS DE CONSUMO"/>
    <n v="0"/>
    <n v="0"/>
    <n v="890480123"/>
    <s v="UNIVERSIDAD DE CARTAGENA"/>
    <n v="5"/>
    <m/>
    <m/>
    <m/>
    <m/>
    <n v="2"/>
    <n v="7"/>
    <n v="2"/>
  </r>
  <r>
    <n v="10402"/>
    <s v="C"/>
    <n v="45449842"/>
    <x v="0"/>
    <n v="4"/>
    <n v="550022836"/>
    <d v="2019-10-13T00:00:00"/>
    <d v="2023-10-30T00:00:00"/>
    <n v="0"/>
    <n v="1"/>
    <n v="5"/>
    <n v="30"/>
    <n v="2"/>
    <n v="22490513"/>
    <n v="24960000"/>
    <n v="14579"/>
    <n v="560"/>
    <n v="13090"/>
    <n v="0"/>
    <n v="0"/>
    <n v="0"/>
    <m/>
    <n v="0"/>
    <n v="0"/>
    <n v="0"/>
    <m/>
    <m/>
    <d v="2021-03-30T00:00:00"/>
    <n v="1"/>
    <s v="O"/>
    <n v="1"/>
    <n v="30"/>
    <n v="0"/>
    <m/>
    <m/>
    <m/>
    <m/>
    <m/>
    <m/>
    <n v="1"/>
    <n v="1"/>
    <m/>
    <m/>
    <n v="2688"/>
    <s v="CREDITOS DE CONSUMO"/>
    <n v="0"/>
    <n v="0"/>
    <n v="890480123"/>
    <s v="UNIVERSIDAD DE CARTAGENA"/>
    <n v="5"/>
    <m/>
    <m/>
    <m/>
    <m/>
    <n v="2"/>
    <n v="7"/>
    <n v="2"/>
  </r>
  <r>
    <n v="5557"/>
    <s v="C"/>
    <n v="45449842"/>
    <x v="0"/>
    <n v="4"/>
    <n v="550022837"/>
    <d v="2019-10-13T00:00:00"/>
    <d v="2023-10-30T00:00:00"/>
    <n v="0"/>
    <n v="1"/>
    <n v="5"/>
    <n v="30"/>
    <n v="2"/>
    <n v="22490513"/>
    <n v="24960000"/>
    <n v="7788"/>
    <n v="299"/>
    <n v="6993"/>
    <n v="0"/>
    <n v="0"/>
    <n v="0"/>
    <m/>
    <n v="0"/>
    <n v="0"/>
    <n v="0"/>
    <m/>
    <m/>
    <d v="2021-03-30T00:00:00"/>
    <n v="1"/>
    <s v="O"/>
    <n v="1"/>
    <n v="30"/>
    <n v="0"/>
    <m/>
    <m/>
    <m/>
    <m/>
    <m/>
    <m/>
    <n v="1"/>
    <n v="1"/>
    <m/>
    <m/>
    <n v="1436"/>
    <s v="CREDITOS DE CONSUMO"/>
    <n v="0"/>
    <n v="0"/>
    <n v="890480123"/>
    <s v="UNIVERSIDAD DE CARTAGENA"/>
    <n v="5"/>
    <m/>
    <m/>
    <m/>
    <m/>
    <n v="2"/>
    <n v="7"/>
    <n v="2"/>
  </r>
  <r>
    <n v="54966"/>
    <s v="C"/>
    <n v="45449842"/>
    <x v="0"/>
    <n v="4"/>
    <n v="550022998"/>
    <d v="2019-11-04T00:00:00"/>
    <d v="2023-10-30T00:00:00"/>
    <n v="0"/>
    <n v="1"/>
    <n v="4"/>
    <n v="30"/>
    <n v="2"/>
    <n v="22490513"/>
    <n v="24960000"/>
    <n v="75424"/>
    <n v="2900"/>
    <n v="69171"/>
    <n v="1463"/>
    <n v="0"/>
    <n v="0"/>
    <m/>
    <n v="0"/>
    <n v="0"/>
    <n v="0"/>
    <m/>
    <m/>
    <d v="2021-02-26T00:00:00"/>
    <n v="1"/>
    <s v="O"/>
    <n v="1"/>
    <n v="30"/>
    <n v="0"/>
    <m/>
    <m/>
    <m/>
    <m/>
    <m/>
    <m/>
    <n v="1"/>
    <n v="1"/>
    <m/>
    <m/>
    <n v="14205"/>
    <s v="CREDITOS DE CONSUMO"/>
    <n v="0"/>
    <n v="0"/>
    <n v="890480123"/>
    <s v="UNIVERSIDAD DE CARTAGENA"/>
    <n v="5"/>
    <m/>
    <m/>
    <m/>
    <m/>
    <n v="2"/>
    <n v="7"/>
    <n v="2"/>
  </r>
  <r>
    <n v="5383"/>
    <s v="C"/>
    <n v="45449842"/>
    <x v="0"/>
    <n v="4"/>
    <n v="550022999"/>
    <d v="2019-11-04T00:00:00"/>
    <d v="2023-10-30T00:00:00"/>
    <n v="0"/>
    <n v="1"/>
    <n v="5"/>
    <n v="30"/>
    <n v="2"/>
    <n v="22490513"/>
    <n v="24960000"/>
    <n v="7545"/>
    <n v="290"/>
    <n v="6774"/>
    <n v="0"/>
    <n v="0"/>
    <n v="0"/>
    <m/>
    <n v="0"/>
    <n v="0"/>
    <n v="0"/>
    <m/>
    <m/>
    <d v="2021-03-30T00:00:00"/>
    <n v="1"/>
    <s v="O"/>
    <n v="1"/>
    <n v="30"/>
    <n v="0"/>
    <m/>
    <m/>
    <m/>
    <m/>
    <m/>
    <m/>
    <n v="1"/>
    <n v="1"/>
    <m/>
    <m/>
    <n v="1391"/>
    <s v="CREDITOS DE CONSUMO"/>
    <n v="0"/>
    <n v="0"/>
    <n v="890480123"/>
    <s v="UNIVERSIDAD DE CARTAGENA"/>
    <n v="5"/>
    <m/>
    <m/>
    <m/>
    <m/>
    <n v="2"/>
    <n v="7"/>
    <n v="2"/>
  </r>
  <r>
    <n v="56816"/>
    <s v="C"/>
    <n v="45449842"/>
    <x v="0"/>
    <n v="4"/>
    <n v="550023218"/>
    <d v="2019-12-06T00:00:00"/>
    <d v="2023-10-30T00:00:00"/>
    <n v="0"/>
    <n v="1"/>
    <n v="4"/>
    <n v="30"/>
    <n v="2"/>
    <n v="22490513"/>
    <n v="24960000"/>
    <n v="77951"/>
    <n v="2997"/>
    <n v="71498"/>
    <n v="1529"/>
    <n v="0"/>
    <n v="0"/>
    <m/>
    <n v="0"/>
    <n v="0"/>
    <n v="0"/>
    <m/>
    <m/>
    <d v="2021-02-26T00:00:00"/>
    <n v="1"/>
    <s v="O"/>
    <n v="1"/>
    <n v="30"/>
    <n v="0"/>
    <m/>
    <m/>
    <m/>
    <m/>
    <m/>
    <m/>
    <n v="1"/>
    <n v="1"/>
    <m/>
    <m/>
    <n v="14682"/>
    <s v="CREDITOS DE CONSUMO"/>
    <n v="0"/>
    <n v="0"/>
    <n v="890480123"/>
    <s v="UNIVERSIDAD DE CARTAGENA"/>
    <n v="5"/>
    <m/>
    <m/>
    <m/>
    <m/>
    <n v="2"/>
    <n v="7"/>
    <n v="2"/>
  </r>
  <r>
    <n v="11116"/>
    <s v="C"/>
    <n v="45449842"/>
    <x v="0"/>
    <n v="4"/>
    <n v="550023219"/>
    <d v="2019-12-06T00:00:00"/>
    <d v="2023-10-30T00:00:00"/>
    <n v="0"/>
    <n v="1"/>
    <n v="5"/>
    <n v="30"/>
    <n v="2"/>
    <n v="22490513"/>
    <n v="24960000"/>
    <n v="15583"/>
    <n v="599"/>
    <n v="13988"/>
    <n v="0"/>
    <n v="0"/>
    <n v="0"/>
    <m/>
    <n v="0"/>
    <n v="0"/>
    <n v="0"/>
    <m/>
    <m/>
    <d v="2021-03-30T00:00:00"/>
    <n v="1"/>
    <s v="O"/>
    <n v="1"/>
    <n v="30"/>
    <n v="0"/>
    <m/>
    <m/>
    <m/>
    <m/>
    <m/>
    <m/>
    <n v="1"/>
    <n v="1"/>
    <m/>
    <m/>
    <n v="2872"/>
    <s v="CREDITOS DE CONSUMO"/>
    <n v="0"/>
    <n v="0"/>
    <n v="890480123"/>
    <s v="UNIVERSIDAD DE CARTAGENA"/>
    <n v="5"/>
    <m/>
    <m/>
    <m/>
    <m/>
    <n v="2"/>
    <n v="7"/>
    <n v="2"/>
  </r>
  <r>
    <n v="58542"/>
    <s v="C"/>
    <n v="45449842"/>
    <x v="0"/>
    <n v="4"/>
    <n v="550023379"/>
    <d v="2020-01-09T00:00:00"/>
    <d v="2023-10-30T00:00:00"/>
    <n v="0"/>
    <n v="1"/>
    <n v="4"/>
    <n v="30"/>
    <n v="2"/>
    <n v="22490513"/>
    <n v="24960000"/>
    <n v="80339"/>
    <n v="3089"/>
    <n v="73670"/>
    <n v="1564"/>
    <n v="0"/>
    <n v="0"/>
    <m/>
    <n v="0"/>
    <n v="0"/>
    <n v="0"/>
    <m/>
    <m/>
    <d v="2021-02-26T00:00:00"/>
    <n v="1"/>
    <s v="O"/>
    <n v="1"/>
    <n v="30"/>
    <n v="0"/>
    <m/>
    <m/>
    <m/>
    <m/>
    <m/>
    <m/>
    <n v="1"/>
    <n v="1"/>
    <m/>
    <m/>
    <n v="15128"/>
    <s v="CREDITOS DE CONSUMO"/>
    <n v="0"/>
    <n v="0"/>
    <n v="890480123"/>
    <s v="UNIVERSIDAD DE CARTAGENA"/>
    <n v="5"/>
    <m/>
    <m/>
    <m/>
    <m/>
    <n v="2"/>
    <n v="7"/>
    <n v="2"/>
  </r>
  <r>
    <n v="33541"/>
    <s v="C"/>
    <n v="45449842"/>
    <x v="0"/>
    <n v="4"/>
    <n v="550023399"/>
    <d v="2020-01-16T00:00:00"/>
    <d v="2023-10-30T00:00:00"/>
    <n v="0"/>
    <n v="1"/>
    <n v="5"/>
    <n v="30"/>
    <n v="2"/>
    <n v="22490513"/>
    <n v="24960000"/>
    <n v="47020"/>
    <n v="1808"/>
    <n v="42209"/>
    <n v="0"/>
    <n v="0"/>
    <n v="0"/>
    <m/>
    <n v="0"/>
    <n v="0"/>
    <n v="0"/>
    <m/>
    <m/>
    <d v="2021-03-30T00:00:00"/>
    <n v="1"/>
    <s v="O"/>
    <n v="1"/>
    <n v="30"/>
    <n v="0"/>
    <m/>
    <m/>
    <m/>
    <m/>
    <m/>
    <m/>
    <n v="1"/>
    <n v="1"/>
    <m/>
    <m/>
    <n v="8668"/>
    <s v="CREDITOS DE CONSUMO"/>
    <n v="0"/>
    <n v="0"/>
    <n v="890480123"/>
    <s v="UNIVERSIDAD DE CARTAGENA"/>
    <n v="5"/>
    <m/>
    <m/>
    <m/>
    <m/>
    <n v="2"/>
    <n v="7"/>
    <n v="2"/>
  </r>
  <r>
    <n v="60302"/>
    <s v="C"/>
    <n v="45449842"/>
    <x v="0"/>
    <n v="4"/>
    <n v="550023524"/>
    <d v="2020-02-10T00:00:00"/>
    <d v="2023-10-30T00:00:00"/>
    <n v="0"/>
    <n v="1"/>
    <n v="4"/>
    <n v="30"/>
    <n v="2"/>
    <n v="22490513"/>
    <n v="24960000"/>
    <n v="82740"/>
    <n v="3181"/>
    <n v="75886"/>
    <n v="1599"/>
    <n v="0"/>
    <n v="0"/>
    <m/>
    <n v="0"/>
    <n v="0"/>
    <n v="0"/>
    <m/>
    <m/>
    <d v="2021-02-26T00:00:00"/>
    <n v="1"/>
    <s v="O"/>
    <n v="1"/>
    <n v="30"/>
    <n v="0"/>
    <m/>
    <m/>
    <m/>
    <m/>
    <m/>
    <m/>
    <n v="1"/>
    <n v="1"/>
    <m/>
    <m/>
    <n v="15584"/>
    <s v="CREDITOS DE CONSUMO"/>
    <n v="0"/>
    <n v="0"/>
    <n v="890480123"/>
    <s v="UNIVERSIDAD DE CARTAGENA"/>
    <n v="5"/>
    <m/>
    <m/>
    <m/>
    <m/>
    <n v="2"/>
    <n v="7"/>
    <n v="2"/>
  </r>
  <r>
    <n v="5905"/>
    <s v="C"/>
    <n v="45449842"/>
    <x v="0"/>
    <n v="4"/>
    <n v="550023525"/>
    <d v="2020-02-10T00:00:00"/>
    <d v="2023-10-30T00:00:00"/>
    <n v="0"/>
    <n v="1"/>
    <n v="5"/>
    <n v="30"/>
    <n v="2"/>
    <n v="22490513"/>
    <n v="24960000"/>
    <n v="8276"/>
    <n v="318"/>
    <n v="7431"/>
    <n v="0"/>
    <n v="0"/>
    <n v="0"/>
    <m/>
    <n v="0"/>
    <n v="0"/>
    <n v="0"/>
    <m/>
    <m/>
    <d v="2021-03-30T00:00:00"/>
    <n v="1"/>
    <s v="O"/>
    <n v="1"/>
    <n v="30"/>
    <n v="0"/>
    <m/>
    <m/>
    <m/>
    <m/>
    <m/>
    <m/>
    <n v="1"/>
    <n v="1"/>
    <m/>
    <m/>
    <n v="1526"/>
    <s v="CREDITOS DE CONSUMO"/>
    <n v="0"/>
    <n v="0"/>
    <n v="890480123"/>
    <s v="UNIVERSIDAD DE CARTAGENA"/>
    <n v="5"/>
    <m/>
    <m/>
    <m/>
    <m/>
    <n v="2"/>
    <n v="7"/>
    <n v="2"/>
  </r>
  <r>
    <n v="59297"/>
    <s v="C"/>
    <n v="45449842"/>
    <x v="0"/>
    <n v="4"/>
    <n v="550023747"/>
    <d v="2020-03-17T00:00:00"/>
    <d v="2023-10-30T00:00:00"/>
    <n v="0"/>
    <n v="1"/>
    <n v="5"/>
    <n v="30"/>
    <n v="2"/>
    <n v="22490513"/>
    <n v="24960000"/>
    <n v="83124"/>
    <n v="3196"/>
    <n v="74621"/>
    <n v="0"/>
    <n v="0"/>
    <n v="0"/>
    <m/>
    <n v="0"/>
    <n v="0"/>
    <n v="0"/>
    <m/>
    <m/>
    <d v="2021-03-30T00:00:00"/>
    <n v="1"/>
    <s v="O"/>
    <n v="1"/>
    <n v="30"/>
    <n v="0"/>
    <m/>
    <m/>
    <m/>
    <m/>
    <m/>
    <m/>
    <n v="1"/>
    <n v="1"/>
    <m/>
    <m/>
    <n v="15324"/>
    <s v="CREDITOS DE CONSUMO"/>
    <n v="0"/>
    <n v="0"/>
    <n v="890480123"/>
    <s v="UNIVERSIDAD DE CARTAGENA"/>
    <n v="5"/>
    <m/>
    <m/>
    <m/>
    <m/>
    <n v="2"/>
    <n v="7"/>
    <n v="2"/>
  </r>
  <r>
    <n v="12052"/>
    <s v="C"/>
    <n v="45449842"/>
    <x v="0"/>
    <n v="4"/>
    <n v="550023748"/>
    <d v="2020-03-17T00:00:00"/>
    <d v="2023-10-30T00:00:00"/>
    <n v="0"/>
    <n v="1"/>
    <n v="5"/>
    <n v="30"/>
    <n v="2"/>
    <n v="22490513"/>
    <n v="24960000"/>
    <n v="16892"/>
    <n v="649"/>
    <n v="15167"/>
    <n v="0"/>
    <n v="0"/>
    <n v="0"/>
    <m/>
    <n v="0"/>
    <n v="0"/>
    <n v="0"/>
    <m/>
    <m/>
    <d v="2021-03-30T00:00:00"/>
    <n v="1"/>
    <s v="O"/>
    <n v="1"/>
    <n v="30"/>
    <n v="0"/>
    <m/>
    <m/>
    <m/>
    <m/>
    <m/>
    <m/>
    <n v="1"/>
    <n v="1"/>
    <m/>
    <m/>
    <n v="3115"/>
    <s v="CREDITOS DE CONSUMO"/>
    <n v="0"/>
    <n v="0"/>
    <n v="890480123"/>
    <s v="UNIVERSIDAD DE CARTAGENA"/>
    <n v="5"/>
    <m/>
    <m/>
    <m/>
    <m/>
    <n v="2"/>
    <n v="7"/>
    <n v="2"/>
  </r>
  <r>
    <n v="92417"/>
    <s v="C"/>
    <n v="45449842"/>
    <x v="0"/>
    <n v="4"/>
    <n v="550023820"/>
    <d v="2020-04-22T00:00:00"/>
    <d v="2023-10-30T00:00:00"/>
    <n v="0"/>
    <n v="1"/>
    <n v="5"/>
    <n v="30"/>
    <n v="2"/>
    <n v="22490513"/>
    <n v="24960000"/>
    <n v="129548"/>
    <n v="4980"/>
    <n v="116300"/>
    <n v="0"/>
    <n v="0"/>
    <n v="0"/>
    <m/>
    <n v="0"/>
    <n v="0"/>
    <n v="0"/>
    <m/>
    <m/>
    <d v="2021-03-30T00:00:00"/>
    <n v="1"/>
    <s v="O"/>
    <n v="1"/>
    <n v="30"/>
    <n v="0"/>
    <m/>
    <m/>
    <m/>
    <m/>
    <m/>
    <m/>
    <n v="1"/>
    <n v="1"/>
    <m/>
    <m/>
    <n v="23883"/>
    <s v="CREDITOS DE CONSUMO"/>
    <n v="0"/>
    <n v="0"/>
    <n v="890480123"/>
    <s v="UNIVERSIDAD DE CARTAGENA"/>
    <n v="5"/>
    <m/>
    <m/>
    <m/>
    <m/>
    <n v="2"/>
    <n v="7"/>
    <n v="2"/>
  </r>
  <r>
    <n v="142675"/>
    <s v="C"/>
    <n v="45449842"/>
    <x v="0"/>
    <n v="4"/>
    <n v="550024427"/>
    <d v="2020-09-24T00:00:00"/>
    <d v="2023-10-30T00:00:00"/>
    <n v="0"/>
    <n v="1"/>
    <n v="5"/>
    <n v="30"/>
    <n v="2"/>
    <n v="22490513"/>
    <n v="24960000"/>
    <n v="200000"/>
    <n v="7689"/>
    <n v="179545"/>
    <n v="0"/>
    <n v="0"/>
    <n v="0"/>
    <m/>
    <n v="0"/>
    <n v="0"/>
    <n v="0"/>
    <m/>
    <m/>
    <d v="2021-03-30T00:00:00"/>
    <n v="1"/>
    <s v="O"/>
    <n v="1"/>
    <n v="30"/>
    <n v="0"/>
    <m/>
    <m/>
    <m/>
    <m/>
    <m/>
    <m/>
    <n v="1"/>
    <n v="1"/>
    <m/>
    <m/>
    <n v="36870"/>
    <s v="CREDITOS DE CONSUMO"/>
    <n v="0"/>
    <n v="0"/>
    <n v="890480123"/>
    <s v="UNIVERSIDAD DE CARTAGENA"/>
    <n v="5"/>
    <m/>
    <m/>
    <m/>
    <m/>
    <n v="2"/>
    <n v="7"/>
    <n v="2"/>
  </r>
  <r>
    <n v="305215"/>
    <s v="C"/>
    <n v="45449842"/>
    <x v="0"/>
    <n v="4"/>
    <n v="550025056"/>
    <d v="2020-12-24T00:00:00"/>
    <d v="2024-01-30T00:00:00"/>
    <n v="0"/>
    <n v="1"/>
    <n v="2"/>
    <n v="30"/>
    <n v="2"/>
    <n v="22490513"/>
    <n v="24960000"/>
    <n v="400000"/>
    <n v="15378"/>
    <n v="384090"/>
    <n v="0"/>
    <n v="0"/>
    <n v="0"/>
    <m/>
    <n v="0"/>
    <n v="0"/>
    <n v="0"/>
    <m/>
    <m/>
    <d v="2021-03-30T00:00:00"/>
    <n v="1"/>
    <s v="O"/>
    <n v="1"/>
    <n v="30"/>
    <n v="0"/>
    <m/>
    <m/>
    <m/>
    <m/>
    <m/>
    <m/>
    <n v="1"/>
    <n v="1"/>
    <m/>
    <m/>
    <n v="78875"/>
    <s v="CREDITOS DE CONSUMO"/>
    <n v="0"/>
    <n v="0"/>
    <n v="890480123"/>
    <s v="UNIVERSIDAD DE CARTAGENA"/>
    <n v="5"/>
    <m/>
    <m/>
    <m/>
    <m/>
    <n v="2"/>
    <n v="7"/>
    <n v="2"/>
  </r>
  <r>
    <n v="174822"/>
    <s v="C"/>
    <n v="45449842"/>
    <x v="0"/>
    <n v="4"/>
    <n v="550025208"/>
    <d v="2021-01-20T00:00:00"/>
    <d v="2024-02-28T00:00:00"/>
    <n v="0"/>
    <n v="1"/>
    <n v="0"/>
    <n v="30"/>
    <n v="2"/>
    <n v="22490513"/>
    <n v="24960000"/>
    <n v="220000"/>
    <n v="8458"/>
    <n v="220000"/>
    <n v="4110"/>
    <n v="0"/>
    <n v="0"/>
    <m/>
    <n v="0"/>
    <n v="0"/>
    <n v="0"/>
    <m/>
    <m/>
    <d v="2021-02-28T00:00:00"/>
    <n v="1"/>
    <s v="O"/>
    <n v="1"/>
    <n v="30"/>
    <n v="0"/>
    <m/>
    <m/>
    <m/>
    <m/>
    <m/>
    <m/>
    <n v="1"/>
    <n v="1"/>
    <m/>
    <m/>
    <n v="45178"/>
    <s v="CREDITOS DE CONSUMO"/>
    <n v="0"/>
    <n v="0"/>
    <n v="890480123"/>
    <s v="UNIVERSIDAD DE CARTAGENA"/>
    <n v="5"/>
    <m/>
    <m/>
    <m/>
    <m/>
    <n v="2"/>
    <n v="7"/>
    <n v="2"/>
  </r>
  <r>
    <n v="1669"/>
    <s v="C"/>
    <n v="45449842"/>
    <x v="0"/>
    <n v="4"/>
    <n v="550025209"/>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1669"/>
    <s v="C"/>
    <n v="45449842"/>
    <x v="0"/>
    <n v="4"/>
    <n v="550025210"/>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4768"/>
    <s v="C"/>
    <n v="45449842"/>
    <x v="0"/>
    <n v="4"/>
    <n v="550025276"/>
    <d v="2021-01-31T00:00:00"/>
    <d v="2021-03-28T00:00:00"/>
    <n v="0"/>
    <n v="1"/>
    <n v="0"/>
    <n v="30"/>
    <n v="2"/>
    <n v="0"/>
    <n v="0"/>
    <n v="6000"/>
    <n v="6000"/>
    <n v="6000"/>
    <n v="0"/>
    <n v="0"/>
    <n v="0"/>
    <m/>
    <n v="0"/>
    <n v="0"/>
    <n v="0"/>
    <m/>
    <m/>
    <d v="2021-02-28T00:00:00"/>
    <n v="1"/>
    <s v="O"/>
    <n v="1"/>
    <n v="30"/>
    <n v="0"/>
    <m/>
    <m/>
    <m/>
    <m/>
    <m/>
    <m/>
    <n v="1"/>
    <n v="1"/>
    <m/>
    <m/>
    <n v="1232"/>
    <s v="CREDITOS DE CONSUMO"/>
    <n v="0"/>
    <n v="0"/>
    <n v="890480123"/>
    <s v="UNIVERSIDAD DE CARTAGENA"/>
    <n v="5"/>
    <m/>
    <m/>
    <m/>
    <m/>
    <n v="2"/>
    <n v="7"/>
    <n v="2"/>
  </r>
  <r>
    <n v="4768"/>
    <s v="C"/>
    <n v="45449842"/>
    <x v="0"/>
    <n v="4"/>
    <n v="550025477"/>
    <d v="2021-02-28T00:00:00"/>
    <d v="2021-04-30T00:00:00"/>
    <n v="0"/>
    <n v="1"/>
    <n v="0"/>
    <n v="30"/>
    <n v="2"/>
    <n v="0"/>
    <n v="0"/>
    <n v="6000"/>
    <n v="6000"/>
    <n v="6000"/>
    <n v="0"/>
    <n v="0"/>
    <n v="0"/>
    <m/>
    <n v="0"/>
    <n v="0"/>
    <n v="0"/>
    <m/>
    <m/>
    <d v="2021-03-30T00:00:00"/>
    <n v="1"/>
    <s v="O"/>
    <n v="1"/>
    <n v="30"/>
    <n v="0"/>
    <m/>
    <m/>
    <m/>
    <m/>
    <m/>
    <m/>
    <n v="1"/>
    <n v="1"/>
    <m/>
    <m/>
    <n v="1232"/>
    <s v="CREDITOS DE CONSUMO"/>
    <n v="0"/>
    <n v="0"/>
    <n v="890480123"/>
    <s v="UNIVERSIDAD DE CARTAGENA"/>
    <n v="5"/>
    <m/>
    <m/>
    <m/>
    <m/>
    <n v="2"/>
    <n v="7"/>
    <n v="2"/>
  </r>
  <r>
    <n v="4768"/>
    <s v="C"/>
    <n v="45449842"/>
    <x v="0"/>
    <n v="4"/>
    <n v="550025665"/>
    <d v="2021-03-31T00:00:00"/>
    <d v="2021-05-30T00:00:00"/>
    <n v="0"/>
    <n v="1"/>
    <n v="0"/>
    <n v="30"/>
    <n v="2"/>
    <n v="0"/>
    <n v="0"/>
    <n v="6000"/>
    <n v="6000"/>
    <n v="6000"/>
    <n v="0"/>
    <n v="0"/>
    <n v="0"/>
    <m/>
    <n v="0"/>
    <n v="0"/>
    <n v="0"/>
    <m/>
    <m/>
    <d v="2021-03-31T00:00:00"/>
    <n v="1"/>
    <s v="O"/>
    <n v="1"/>
    <n v="30"/>
    <n v="0"/>
    <m/>
    <m/>
    <m/>
    <m/>
    <m/>
    <m/>
    <n v="1"/>
    <n v="1"/>
    <m/>
    <m/>
    <n v="1232"/>
    <s v="CREDITOS DE CONSUMO"/>
    <n v="0"/>
    <n v="0"/>
    <n v="890480123"/>
    <s v="UNIVERSIDAD DE CARTAGENA"/>
    <n v="5"/>
    <m/>
    <m/>
    <m/>
    <m/>
    <n v="2"/>
    <n v="7"/>
    <n v="2"/>
  </r>
  <r>
    <n v="10773731"/>
    <s v="C"/>
    <n v="45450553"/>
    <x v="0"/>
    <n v="4"/>
    <n v="16236"/>
    <d v="2019-09-05T00:00:00"/>
    <d v="2026-09-05T00:00:00"/>
    <n v="0"/>
    <n v="1"/>
    <n v="19"/>
    <n v="30"/>
    <n v="2"/>
    <n v="12185828"/>
    <n v="12890000"/>
    <n v="35694561"/>
    <n v="633659"/>
    <n v="29964152"/>
    <n v="0"/>
    <n v="0"/>
    <n v="0"/>
    <m/>
    <n v="0"/>
    <n v="0"/>
    <n v="0"/>
    <m/>
    <m/>
    <d v="2021-03-30T00:00:00"/>
    <n v="1"/>
    <s v="O"/>
    <n v="1"/>
    <n v="30"/>
    <n v="0"/>
    <m/>
    <m/>
    <m/>
    <m/>
    <m/>
    <m/>
    <n v="1"/>
    <n v="1"/>
    <m/>
    <m/>
    <n v="19190421"/>
    <s v="CREDITOS DE CONSUMO"/>
    <n v="0"/>
    <n v="0"/>
    <n v="890480123"/>
    <s v="UNIVERSIDAD DE CARTAGENA"/>
    <n v="5"/>
    <m/>
    <m/>
    <m/>
    <m/>
    <n v="1"/>
    <n v="7"/>
    <n v="2"/>
  </r>
  <r>
    <n v="481280"/>
    <s v="C"/>
    <n v="45450553"/>
    <x v="0"/>
    <n v="4"/>
    <n v="17282"/>
    <d v="2020-06-20T00:00:00"/>
    <d v="2022-06-30T00:00:00"/>
    <n v="0"/>
    <n v="1"/>
    <n v="9"/>
    <n v="30"/>
    <n v="2"/>
    <n v="12185828"/>
    <n v="12890000"/>
    <n v="2050000"/>
    <n v="96679"/>
    <n v="1338547"/>
    <n v="0"/>
    <n v="0"/>
    <n v="0"/>
    <m/>
    <n v="0"/>
    <n v="0"/>
    <n v="0"/>
    <m/>
    <m/>
    <d v="2021-03-30T00:00:00"/>
    <n v="1"/>
    <s v="O"/>
    <n v="1"/>
    <n v="30"/>
    <n v="0"/>
    <m/>
    <m/>
    <m/>
    <m/>
    <m/>
    <m/>
    <n v="1"/>
    <n v="1"/>
    <m/>
    <m/>
    <n v="857267"/>
    <s v="CREDITOS DE CONSUMO"/>
    <n v="0"/>
    <n v="0"/>
    <n v="890480123"/>
    <s v="UNIVERSIDAD DE CARTAGENA"/>
    <n v="5"/>
    <m/>
    <m/>
    <m/>
    <m/>
    <n v="1"/>
    <n v="7"/>
    <n v="2"/>
  </r>
  <r>
    <n v="665150"/>
    <s v="C"/>
    <n v="45450553"/>
    <x v="0"/>
    <n v="4"/>
    <n v="17450"/>
    <d v="2020-08-12T00:00:00"/>
    <d v="2022-08-30T00:00:00"/>
    <n v="0"/>
    <n v="1"/>
    <n v="7"/>
    <n v="30"/>
    <n v="2"/>
    <n v="15881442"/>
    <n v="17090000"/>
    <n v="2500000"/>
    <n v="122266"/>
    <n v="1849931"/>
    <n v="0"/>
    <n v="0"/>
    <n v="0"/>
    <m/>
    <n v="0"/>
    <n v="0"/>
    <n v="0"/>
    <m/>
    <m/>
    <d v="2021-03-30T00:00:00"/>
    <n v="1"/>
    <s v="O"/>
    <n v="1"/>
    <n v="30"/>
    <n v="0"/>
    <m/>
    <m/>
    <m/>
    <m/>
    <m/>
    <m/>
    <n v="1"/>
    <n v="1"/>
    <m/>
    <m/>
    <n v="1184781"/>
    <s v="CREDITOS DE CONSUMO"/>
    <n v="0"/>
    <n v="0"/>
    <n v="890480123"/>
    <s v="UNIVERSIDAD DE CARTAGENA"/>
    <n v="5"/>
    <m/>
    <m/>
    <m/>
    <m/>
    <n v="1"/>
    <n v="7"/>
    <n v="2"/>
  </r>
  <r>
    <n v="0"/>
    <s v="C"/>
    <n v="45450892"/>
    <x v="0"/>
    <n v="4"/>
    <n v="17900"/>
    <d v="2020-12-18T00:00:00"/>
    <d v="2023-12-30T00:00:00"/>
    <n v="0"/>
    <n v="1"/>
    <n v="3"/>
    <n v="30"/>
    <n v="2"/>
    <n v="11287361"/>
    <n v="11890000"/>
    <n v="5000000"/>
    <n v="164375"/>
    <n v="4644449"/>
    <n v="0"/>
    <n v="0"/>
    <n v="0"/>
    <m/>
    <n v="0"/>
    <n v="0"/>
    <n v="0"/>
    <m/>
    <m/>
    <d v="2021-03-30T00:00:00"/>
    <n v="1"/>
    <s v="O"/>
    <n v="1"/>
    <n v="30"/>
    <n v="0"/>
    <m/>
    <m/>
    <m/>
    <m/>
    <m/>
    <m/>
    <n v="1"/>
    <n v="1"/>
    <m/>
    <m/>
    <n v="4708216"/>
    <s v="CREDITOS DE CONSUMO"/>
    <n v="0"/>
    <n v="0"/>
    <n v="890480123"/>
    <s v="UNIVERSIDAD DE CARTAGENA"/>
    <n v="5"/>
    <m/>
    <m/>
    <m/>
    <m/>
    <n v="1"/>
    <n v="7"/>
    <n v="2"/>
  </r>
  <r>
    <n v="2181848"/>
    <s v="C"/>
    <n v="45451025"/>
    <x v="12"/>
    <n v="4"/>
    <n v="16057"/>
    <d v="2019-07-30T00:00:00"/>
    <d v="2026-07-30T00:00:00"/>
    <n v="0"/>
    <n v="1"/>
    <n v="19"/>
    <n v="30"/>
    <n v="2"/>
    <n v="12185828"/>
    <n v="12890000"/>
    <n v="9220000"/>
    <n v="163676"/>
    <n v="7677999"/>
    <n v="0"/>
    <n v="0"/>
    <n v="0"/>
    <m/>
    <n v="767800"/>
    <n v="0"/>
    <n v="0"/>
    <m/>
    <m/>
    <d v="2021-03-30T00:00:00"/>
    <n v="1"/>
    <s v="O"/>
    <n v="1"/>
    <n v="30"/>
    <n v="0"/>
    <m/>
    <m/>
    <m/>
    <m/>
    <m/>
    <m/>
    <n v="1"/>
    <n v="1"/>
    <m/>
    <m/>
    <n v="5496151"/>
    <s v="CREDITOS DE CONSUMO"/>
    <n v="0"/>
    <n v="0"/>
    <n v="890480123"/>
    <s v="UNIVERSIDAD DE CARTAGENA"/>
    <n v="5"/>
    <m/>
    <m/>
    <m/>
    <m/>
    <n v="1"/>
    <n v="7"/>
    <n v="2"/>
  </r>
  <r>
    <n v="69492"/>
    <s v="C"/>
    <n v="45451025"/>
    <x v="12"/>
    <n v="4"/>
    <n v="16556"/>
    <d v="2019-11-12T00:00:00"/>
    <d v="2021-05-12T00:00:00"/>
    <n v="78"/>
    <n v="1"/>
    <n v="13"/>
    <n v="30"/>
    <n v="2"/>
    <n v="15881442"/>
    <n v="17090000"/>
    <n v="1000000"/>
    <n v="62800"/>
    <n v="244546"/>
    <n v="6784"/>
    <n v="0"/>
    <n v="0"/>
    <m/>
    <n v="24455"/>
    <n v="6784"/>
    <n v="2394"/>
    <m/>
    <m/>
    <d v="2021-01-31T00:00:00"/>
    <n v="1"/>
    <s v="O"/>
    <n v="1"/>
    <n v="30"/>
    <n v="121396"/>
    <m/>
    <m/>
    <m/>
    <m/>
    <m/>
    <m/>
    <n v="1"/>
    <n v="1"/>
    <m/>
    <m/>
    <n v="175054"/>
    <s v="CREDITOS DE CONSUMO"/>
    <n v="0"/>
    <n v="0"/>
    <n v="890480123"/>
    <s v="UNIVERSIDAD DE CARTAGENA"/>
    <n v="5"/>
    <m/>
    <m/>
    <m/>
    <m/>
    <n v="1"/>
    <n v="7"/>
    <n v="2"/>
  </r>
  <r>
    <n v="300575"/>
    <s v="C"/>
    <n v="45451025"/>
    <x v="12"/>
    <n v="4"/>
    <n v="16595"/>
    <d v="2019-11-18T00:00:00"/>
    <d v="2022-11-18T00:00:00"/>
    <n v="72"/>
    <n v="1"/>
    <n v="13"/>
    <n v="30"/>
    <n v="2"/>
    <n v="9752084"/>
    <n v="10200000"/>
    <n v="1638000"/>
    <n v="52663"/>
    <n v="1057733"/>
    <n v="17637"/>
    <n v="0"/>
    <n v="0"/>
    <m/>
    <n v="105773"/>
    <n v="17637"/>
    <n v="3840"/>
    <m/>
    <m/>
    <d v="2021-01-31T00:00:00"/>
    <n v="1"/>
    <s v="O"/>
    <n v="1"/>
    <n v="30"/>
    <n v="89233"/>
    <m/>
    <m/>
    <m/>
    <m/>
    <m/>
    <m/>
    <n v="1"/>
    <n v="1"/>
    <m/>
    <m/>
    <n v="757158"/>
    <s v="CREDITOS DE CONSUMO"/>
    <n v="0"/>
    <n v="0"/>
    <n v="890480123"/>
    <s v="UNIVERSIDAD DE CARTAGENA"/>
    <n v="5"/>
    <m/>
    <m/>
    <m/>
    <m/>
    <n v="1"/>
    <n v="7"/>
    <n v="2"/>
  </r>
  <r>
    <n v="0"/>
    <s v="C"/>
    <n v="45451823"/>
    <x v="0"/>
    <n v="4"/>
    <n v="9973"/>
    <d v="2015-07-07T00:00:00"/>
    <d v="2021-07-07T00:00:00"/>
    <n v="0"/>
    <n v="1"/>
    <n v="69"/>
    <n v="30"/>
    <n v="2"/>
    <n v="17017840"/>
    <n v="18410000"/>
    <n v="27650000"/>
    <n v="615381"/>
    <n v="1508493"/>
    <n v="0"/>
    <n v="0"/>
    <n v="0"/>
    <m/>
    <n v="0"/>
    <n v="0"/>
    <n v="0"/>
    <m/>
    <m/>
    <d v="2021-03-30T00:00:00"/>
    <n v="1"/>
    <s v="O"/>
    <n v="1"/>
    <n v="30"/>
    <n v="0"/>
    <m/>
    <m/>
    <m/>
    <m/>
    <m/>
    <m/>
    <n v="1"/>
    <n v="1"/>
    <m/>
    <m/>
    <n v="1839489"/>
    <s v="CREDITOS DE CONSUMO"/>
    <n v="0"/>
    <n v="0"/>
    <n v="890480123"/>
    <s v="UNIVERSIDAD DE CARTAGENA"/>
    <n v="5"/>
    <m/>
    <m/>
    <m/>
    <m/>
    <n v="1"/>
    <n v="7"/>
    <n v="2"/>
  </r>
  <r>
    <n v="0"/>
    <s v="C"/>
    <n v="45451823"/>
    <x v="0"/>
    <n v="4"/>
    <n v="14903"/>
    <d v="2018-11-16T00:00:00"/>
    <d v="2021-11-16T00:00:00"/>
    <n v="0"/>
    <n v="1"/>
    <n v="29"/>
    <n v="30"/>
    <n v="2"/>
    <n v="12185828"/>
    <n v="12890000"/>
    <n v="6036884"/>
    <n v="201047"/>
    <n v="1305254"/>
    <n v="0"/>
    <n v="0"/>
    <n v="0"/>
    <m/>
    <n v="0"/>
    <n v="0"/>
    <n v="0"/>
    <m/>
    <m/>
    <d v="2021-03-30T00:00:00"/>
    <n v="1"/>
    <s v="O"/>
    <n v="1"/>
    <n v="30"/>
    <n v="0"/>
    <m/>
    <m/>
    <m/>
    <m/>
    <m/>
    <m/>
    <n v="1"/>
    <n v="1"/>
    <m/>
    <m/>
    <n v="1591655"/>
    <s v="CREDITOS DE CONSUMO"/>
    <n v="0"/>
    <n v="0"/>
    <n v="890480123"/>
    <s v="UNIVERSIDAD DE CARTAGENA"/>
    <n v="5"/>
    <m/>
    <m/>
    <m/>
    <m/>
    <n v="1"/>
    <n v="7"/>
    <n v="2"/>
  </r>
  <r>
    <n v="0"/>
    <s v="C"/>
    <n v="45451823"/>
    <x v="0"/>
    <n v="4"/>
    <n v="16215"/>
    <d v="2019-09-03T00:00:00"/>
    <d v="2021-09-03T00:00:00"/>
    <n v="0"/>
    <n v="1"/>
    <n v="19"/>
    <n v="30"/>
    <n v="2"/>
    <n v="12185828"/>
    <n v="12890000"/>
    <n v="9460000"/>
    <n v="446136"/>
    <n v="2148613"/>
    <n v="0"/>
    <n v="0"/>
    <n v="0"/>
    <m/>
    <n v="0"/>
    <n v="0"/>
    <n v="0"/>
    <m/>
    <m/>
    <d v="2021-03-30T00:00:00"/>
    <n v="1"/>
    <s v="O"/>
    <n v="1"/>
    <n v="30"/>
    <n v="0"/>
    <m/>
    <m/>
    <m/>
    <m/>
    <m/>
    <m/>
    <n v="1"/>
    <n v="1"/>
    <m/>
    <m/>
    <n v="2620065"/>
    <s v="CREDITOS DE CONSUMO"/>
    <n v="0"/>
    <n v="0"/>
    <n v="890480123"/>
    <s v="UNIVERSIDAD DE CARTAGENA"/>
    <n v="5"/>
    <m/>
    <m/>
    <m/>
    <m/>
    <n v="1"/>
    <n v="7"/>
    <n v="2"/>
  </r>
  <r>
    <n v="0"/>
    <s v="C"/>
    <n v="45451823"/>
    <x v="0"/>
    <n v="4"/>
    <n v="17270"/>
    <d v="2020-06-20T00:00:00"/>
    <d v="2023-06-30T00:00:00"/>
    <n v="0"/>
    <n v="1"/>
    <n v="9"/>
    <n v="30"/>
    <n v="2"/>
    <n v="12185828"/>
    <n v="12890000"/>
    <n v="3380000"/>
    <n v="112565"/>
    <n v="2646195"/>
    <n v="0"/>
    <n v="0"/>
    <n v="0"/>
    <m/>
    <n v="0"/>
    <n v="0"/>
    <n v="0"/>
    <m/>
    <m/>
    <d v="2021-03-30T00:00:00"/>
    <n v="1"/>
    <s v="O"/>
    <n v="1"/>
    <n v="30"/>
    <n v="0"/>
    <m/>
    <m/>
    <m/>
    <m/>
    <m/>
    <m/>
    <n v="1"/>
    <n v="1"/>
    <m/>
    <m/>
    <n v="3226827"/>
    <s v="CREDITOS DE CONSUMO"/>
    <n v="0"/>
    <n v="0"/>
    <n v="890480123"/>
    <s v="UNIVERSIDAD DE CARTAGENA"/>
    <n v="5"/>
    <m/>
    <m/>
    <m/>
    <m/>
    <n v="1"/>
    <n v="7"/>
    <n v="2"/>
  </r>
  <r>
    <n v="0"/>
    <s v="C"/>
    <n v="45451823"/>
    <x v="0"/>
    <n v="4"/>
    <n v="17271"/>
    <d v="2020-06-20T00:00:00"/>
    <d v="2023-06-30T00:00:00"/>
    <n v="0"/>
    <n v="1"/>
    <n v="9"/>
    <n v="30"/>
    <n v="2"/>
    <n v="12185828"/>
    <n v="12890000"/>
    <n v="1790000"/>
    <n v="59613"/>
    <n v="1401440"/>
    <n v="0"/>
    <n v="0"/>
    <n v="0"/>
    <m/>
    <n v="0"/>
    <n v="0"/>
    <n v="0"/>
    <m/>
    <m/>
    <d v="2021-03-30T00:00:00"/>
    <n v="1"/>
    <s v="O"/>
    <n v="1"/>
    <n v="30"/>
    <n v="0"/>
    <m/>
    <m/>
    <m/>
    <m/>
    <m/>
    <m/>
    <n v="1"/>
    <n v="1"/>
    <m/>
    <m/>
    <n v="1708946"/>
    <s v="CREDITOS DE CONSUMO"/>
    <n v="0"/>
    <n v="0"/>
    <n v="890480123"/>
    <s v="UNIVERSIDAD DE CARTAGENA"/>
    <n v="5"/>
    <m/>
    <m/>
    <m/>
    <m/>
    <n v="1"/>
    <n v="7"/>
    <n v="2"/>
  </r>
  <r>
    <n v="0"/>
    <s v="C"/>
    <n v="45451823"/>
    <x v="0"/>
    <n v="4"/>
    <n v="17340"/>
    <d v="2020-07-09T00:00:00"/>
    <d v="2026-07-30T00:00:00"/>
    <n v="0"/>
    <n v="1"/>
    <n v="10"/>
    <n v="30"/>
    <n v="2"/>
    <n v="12185828"/>
    <n v="12890000"/>
    <n v="19750000"/>
    <n v="388028"/>
    <n v="17774027"/>
    <n v="0"/>
    <n v="0"/>
    <n v="0"/>
    <m/>
    <n v="0"/>
    <n v="0"/>
    <n v="0"/>
    <m/>
    <m/>
    <d v="2021-03-30T00:00:00"/>
    <n v="1"/>
    <s v="O"/>
    <n v="1"/>
    <n v="30"/>
    <n v="0"/>
    <m/>
    <m/>
    <m/>
    <m/>
    <m/>
    <m/>
    <n v="1"/>
    <n v="1"/>
    <m/>
    <m/>
    <n v="21674033"/>
    <s v="CREDITOS DE CONSUMO"/>
    <n v="0"/>
    <n v="0"/>
    <n v="890480123"/>
    <s v="UNIVERSIDAD DE CARTAGENA"/>
    <n v="5"/>
    <m/>
    <m/>
    <m/>
    <m/>
    <n v="1"/>
    <n v="7"/>
    <n v="2"/>
  </r>
  <r>
    <n v="0"/>
    <s v="C"/>
    <n v="45451823"/>
    <x v="0"/>
    <n v="4"/>
    <n v="17597"/>
    <d v="2020-09-17T00:00:00"/>
    <d v="2026-09-30T00:00:00"/>
    <n v="0"/>
    <n v="1"/>
    <n v="6"/>
    <n v="30"/>
    <n v="2"/>
    <n v="12185828"/>
    <n v="12890000"/>
    <n v="3561019"/>
    <n v="69963"/>
    <n v="3352831"/>
    <n v="0"/>
    <n v="0"/>
    <n v="0"/>
    <m/>
    <n v="0"/>
    <n v="0"/>
    <n v="0"/>
    <m/>
    <m/>
    <d v="2021-03-30T00:00:00"/>
    <n v="1"/>
    <s v="O"/>
    <n v="1"/>
    <n v="30"/>
    <n v="0"/>
    <m/>
    <m/>
    <m/>
    <m/>
    <m/>
    <m/>
    <n v="1"/>
    <n v="1"/>
    <m/>
    <m/>
    <n v="4088514"/>
    <s v="CREDITOS DE CONSUMO"/>
    <n v="0"/>
    <n v="0"/>
    <n v="890480123"/>
    <s v="UNIVERSIDAD DE CARTAGENA"/>
    <n v="5"/>
    <m/>
    <m/>
    <m/>
    <m/>
    <n v="1"/>
    <n v="7"/>
    <n v="2"/>
  </r>
  <r>
    <n v="0"/>
    <s v="C"/>
    <n v="45451823"/>
    <x v="0"/>
    <n v="4"/>
    <n v="17742"/>
    <d v="2020-10-22T00:00:00"/>
    <d v="2022-10-30T00:00:00"/>
    <n v="0"/>
    <n v="1"/>
    <n v="5"/>
    <n v="30"/>
    <n v="2"/>
    <n v="15881442"/>
    <n v="17090000"/>
    <n v="5200000"/>
    <n v="254314"/>
    <n v="4246927"/>
    <n v="0"/>
    <n v="0"/>
    <n v="0"/>
    <m/>
    <n v="0"/>
    <n v="0"/>
    <n v="0"/>
    <m/>
    <m/>
    <d v="2021-03-30T00:00:00"/>
    <n v="1"/>
    <s v="O"/>
    <n v="1"/>
    <n v="30"/>
    <n v="0"/>
    <m/>
    <m/>
    <m/>
    <m/>
    <m/>
    <m/>
    <n v="1"/>
    <n v="1"/>
    <m/>
    <m/>
    <n v="5178795"/>
    <s v="CREDITOS DE CONSUMO"/>
    <n v="0"/>
    <n v="0"/>
    <n v="890480123"/>
    <s v="UNIVERSIDAD DE CARTAGENA"/>
    <n v="5"/>
    <m/>
    <m/>
    <m/>
    <m/>
    <n v="1"/>
    <n v="7"/>
    <n v="2"/>
  </r>
  <r>
    <n v="0"/>
    <s v="C"/>
    <n v="45451823"/>
    <x v="0"/>
    <n v="4"/>
    <n v="17873"/>
    <d v="2020-12-11T00:00:00"/>
    <d v="2021-12-30T00:00:00"/>
    <n v="0"/>
    <n v="1"/>
    <n v="4"/>
    <n v="30"/>
    <n v="2"/>
    <n v="16011168"/>
    <n v="17240000"/>
    <n v="3330000"/>
    <n v="302151"/>
    <n v="2231526"/>
    <n v="0"/>
    <n v="0"/>
    <n v="0"/>
    <m/>
    <n v="0"/>
    <n v="0"/>
    <n v="0"/>
    <m/>
    <m/>
    <d v="2021-03-30T00:00:00"/>
    <n v="1"/>
    <s v="O"/>
    <n v="1"/>
    <n v="30"/>
    <n v="0"/>
    <m/>
    <m/>
    <m/>
    <m/>
    <m/>
    <m/>
    <n v="1"/>
    <n v="1"/>
    <m/>
    <m/>
    <n v="2721171"/>
    <s v="CREDITOS DE CONSUMO"/>
    <n v="0"/>
    <n v="0"/>
    <n v="890480123"/>
    <s v="UNIVERSIDAD DE CARTAGENA"/>
    <n v="5"/>
    <m/>
    <m/>
    <m/>
    <m/>
    <n v="1"/>
    <n v="7"/>
    <n v="2"/>
  </r>
  <r>
    <n v="0"/>
    <s v="C"/>
    <n v="45451823"/>
    <x v="0"/>
    <n v="4"/>
    <n v="18056"/>
    <d v="2021-01-13T00:00:00"/>
    <d v="2021-07-30T00:00:00"/>
    <n v="0"/>
    <n v="1"/>
    <n v="2"/>
    <n v="30"/>
    <n v="2"/>
    <n v="13121400"/>
    <n v="13940000"/>
    <n v="1500000"/>
    <n v="259654"/>
    <n v="1010453"/>
    <n v="0"/>
    <n v="0"/>
    <n v="0"/>
    <m/>
    <n v="0"/>
    <n v="0"/>
    <n v="0"/>
    <m/>
    <m/>
    <d v="2021-03-30T00:00:00"/>
    <n v="1"/>
    <s v="O"/>
    <n v="1"/>
    <n v="30"/>
    <n v="0"/>
    <m/>
    <m/>
    <m/>
    <m/>
    <m/>
    <m/>
    <n v="1"/>
    <n v="1"/>
    <m/>
    <m/>
    <n v="1232168"/>
    <s v="CREDITOS DE CONSUMO"/>
    <n v="0"/>
    <n v="0"/>
    <n v="890480123"/>
    <s v="UNIVERSIDAD DE CARTAGENA"/>
    <n v="5"/>
    <m/>
    <m/>
    <m/>
    <m/>
    <n v="1"/>
    <n v="7"/>
    <n v="2"/>
  </r>
  <r>
    <n v="0"/>
    <s v="C"/>
    <n v="45451823"/>
    <x v="0"/>
    <n v="4"/>
    <n v="18270"/>
    <d v="2021-03-17T00:00:00"/>
    <d v="2021-06-30T00:00:00"/>
    <n v="0"/>
    <n v="1"/>
    <n v="1"/>
    <n v="30"/>
    <n v="2"/>
    <n v="13121400"/>
    <n v="13940000"/>
    <n v="1500000"/>
    <n v="16402"/>
    <n v="1500000"/>
    <n v="0"/>
    <n v="0"/>
    <n v="0"/>
    <m/>
    <n v="0"/>
    <n v="0"/>
    <n v="0"/>
    <n v="1500000"/>
    <n v="6"/>
    <d v="2021-03-30T00:00:00"/>
    <n v="1"/>
    <s v="O"/>
    <n v="1"/>
    <n v="30"/>
    <n v="0"/>
    <m/>
    <m/>
    <m/>
    <m/>
    <m/>
    <m/>
    <n v="1"/>
    <n v="1"/>
    <m/>
    <m/>
    <n v="1829132"/>
    <s v="CREDITOS DE CONSUMO"/>
    <n v="0"/>
    <n v="0"/>
    <n v="890480123"/>
    <s v="UNIVERSIDAD DE CARTAGENA"/>
    <n v="5"/>
    <m/>
    <m/>
    <m/>
    <m/>
    <n v="1"/>
    <n v="7"/>
    <n v="2"/>
  </r>
  <r>
    <n v="0"/>
    <s v="C"/>
    <n v="45451823"/>
    <x v="0"/>
    <n v="4"/>
    <n v="18303"/>
    <d v="2021-03-30T00:00:00"/>
    <d v="2021-06-30T00:00:00"/>
    <n v="0"/>
    <n v="1"/>
    <n v="1"/>
    <n v="30"/>
    <n v="2"/>
    <n v="13121400"/>
    <n v="13940000"/>
    <n v="2000000"/>
    <n v="21869"/>
    <n v="2000000"/>
    <n v="0"/>
    <n v="0"/>
    <n v="0"/>
    <m/>
    <n v="0"/>
    <n v="0"/>
    <n v="0"/>
    <n v="2000000"/>
    <n v="6"/>
    <d v="2021-03-30T00:00:00"/>
    <n v="1"/>
    <s v="O"/>
    <n v="1"/>
    <n v="30"/>
    <n v="0"/>
    <m/>
    <m/>
    <m/>
    <m/>
    <m/>
    <m/>
    <n v="1"/>
    <n v="1"/>
    <m/>
    <m/>
    <n v="2438843"/>
    <s v="CREDITOS DE CONSUMO"/>
    <n v="0"/>
    <n v="0"/>
    <n v="890480123"/>
    <s v="UNIVERSIDAD DE CARTAGENA"/>
    <n v="5"/>
    <m/>
    <m/>
    <m/>
    <m/>
    <n v="1"/>
    <n v="7"/>
    <n v="2"/>
  </r>
  <r>
    <n v="0"/>
    <s v="C"/>
    <n v="45451823"/>
    <x v="0"/>
    <n v="4"/>
    <n v="550008954"/>
    <d v="2016-03-16T00:00:00"/>
    <d v="2024-02-28T00:00:00"/>
    <n v="0"/>
    <n v="1"/>
    <n v="1"/>
    <n v="30"/>
    <n v="2"/>
    <n v="23318977"/>
    <n v="25980000"/>
    <n v="273064"/>
    <n v="10693"/>
    <n v="267800"/>
    <n v="0"/>
    <n v="0"/>
    <n v="0"/>
    <m/>
    <n v="0"/>
    <n v="0"/>
    <n v="0"/>
    <m/>
    <m/>
    <d v="2021-03-30T00:00:00"/>
    <n v="1"/>
    <s v="O"/>
    <n v="1"/>
    <n v="30"/>
    <n v="0"/>
    <m/>
    <m/>
    <m/>
    <m/>
    <m/>
    <m/>
    <n v="1"/>
    <n v="1"/>
    <m/>
    <m/>
    <n v="326561"/>
    <s v="CREDITOS DE CONSUMO"/>
    <n v="0"/>
    <n v="0"/>
    <n v="890480123"/>
    <s v="UNIVERSIDAD DE CARTAGENA"/>
    <n v="5"/>
    <m/>
    <m/>
    <m/>
    <m/>
    <n v="2"/>
    <n v="7"/>
    <n v="2"/>
  </r>
  <r>
    <n v="0"/>
    <s v="C"/>
    <n v="45451823"/>
    <x v="0"/>
    <n v="4"/>
    <n v="550008960"/>
    <d v="2016-03-16T00:00:00"/>
    <d v="2023-11-30T00:00:00"/>
    <n v="0"/>
    <n v="1"/>
    <n v="4"/>
    <n v="30"/>
    <n v="2"/>
    <n v="23318977"/>
    <n v="25980000"/>
    <n v="71587"/>
    <n v="2803"/>
    <n v="65879"/>
    <n v="0"/>
    <n v="0"/>
    <n v="0"/>
    <m/>
    <n v="0"/>
    <n v="0"/>
    <n v="0"/>
    <m/>
    <m/>
    <d v="2021-03-30T00:00:00"/>
    <n v="1"/>
    <s v="O"/>
    <n v="1"/>
    <n v="30"/>
    <n v="0"/>
    <m/>
    <m/>
    <m/>
    <m/>
    <m/>
    <m/>
    <n v="1"/>
    <n v="1"/>
    <m/>
    <m/>
    <n v="80335"/>
    <s v="CREDITOS DE CONSUMO"/>
    <n v="0"/>
    <n v="0"/>
    <n v="890480123"/>
    <s v="UNIVERSIDAD DE CARTAGENA"/>
    <n v="5"/>
    <m/>
    <m/>
    <m/>
    <m/>
    <n v="2"/>
    <n v="7"/>
    <n v="2"/>
  </r>
  <r>
    <n v="0"/>
    <s v="C"/>
    <n v="45451823"/>
    <x v="0"/>
    <n v="4"/>
    <n v="550008973"/>
    <d v="2016-03-18T00:00:00"/>
    <d v="2023-11-30T00:00:00"/>
    <n v="0"/>
    <n v="1"/>
    <n v="4"/>
    <n v="30"/>
    <n v="2"/>
    <n v="23318977"/>
    <n v="25980000"/>
    <n v="166909"/>
    <n v="6536"/>
    <n v="153581"/>
    <n v="0"/>
    <n v="0"/>
    <n v="0"/>
    <m/>
    <n v="0"/>
    <n v="0"/>
    <n v="0"/>
    <m/>
    <m/>
    <d v="2021-03-30T00:00:00"/>
    <n v="1"/>
    <s v="O"/>
    <n v="1"/>
    <n v="30"/>
    <n v="0"/>
    <m/>
    <m/>
    <m/>
    <m/>
    <m/>
    <m/>
    <n v="1"/>
    <n v="1"/>
    <m/>
    <m/>
    <n v="187280"/>
    <s v="CREDITOS DE CONSUMO"/>
    <n v="0"/>
    <n v="0"/>
    <n v="890480123"/>
    <s v="UNIVERSIDAD DE CARTAGENA"/>
    <n v="5"/>
    <m/>
    <m/>
    <m/>
    <m/>
    <n v="2"/>
    <n v="7"/>
    <n v="2"/>
  </r>
  <r>
    <n v="0"/>
    <s v="C"/>
    <n v="45451823"/>
    <x v="0"/>
    <n v="4"/>
    <n v="550008974"/>
    <d v="2016-03-18T00:00:00"/>
    <d v="2023-11-30T00:00:00"/>
    <n v="0"/>
    <n v="1"/>
    <n v="4"/>
    <n v="30"/>
    <n v="2"/>
    <n v="23318977"/>
    <n v="25980000"/>
    <n v="59868"/>
    <n v="2344"/>
    <n v="55070"/>
    <n v="0"/>
    <n v="0"/>
    <n v="0"/>
    <m/>
    <n v="0"/>
    <n v="0"/>
    <n v="0"/>
    <m/>
    <m/>
    <d v="2021-03-30T00:00:00"/>
    <n v="1"/>
    <s v="O"/>
    <n v="1"/>
    <n v="30"/>
    <n v="0"/>
    <m/>
    <m/>
    <m/>
    <m/>
    <m/>
    <m/>
    <n v="1"/>
    <n v="1"/>
    <m/>
    <m/>
    <n v="67153"/>
    <s v="CREDITOS DE CONSUMO"/>
    <n v="0"/>
    <n v="0"/>
    <n v="890480123"/>
    <s v="UNIVERSIDAD DE CARTAGENA"/>
    <n v="5"/>
    <m/>
    <m/>
    <m/>
    <m/>
    <n v="2"/>
    <n v="7"/>
    <n v="2"/>
  </r>
  <r>
    <n v="0"/>
    <s v="C"/>
    <n v="45451823"/>
    <x v="0"/>
    <n v="4"/>
    <n v="550009011"/>
    <d v="2016-03-24T00:00:00"/>
    <d v="2023-11-30T00:00:00"/>
    <n v="0"/>
    <n v="1"/>
    <n v="4"/>
    <n v="30"/>
    <n v="2"/>
    <n v="23318977"/>
    <n v="25980000"/>
    <n v="56263"/>
    <n v="2203"/>
    <n v="51760"/>
    <n v="0"/>
    <n v="0"/>
    <n v="0"/>
    <m/>
    <n v="0"/>
    <n v="0"/>
    <n v="0"/>
    <m/>
    <m/>
    <d v="2021-03-30T00:00:00"/>
    <n v="1"/>
    <s v="O"/>
    <n v="1"/>
    <n v="30"/>
    <n v="0"/>
    <m/>
    <m/>
    <m/>
    <m/>
    <m/>
    <m/>
    <n v="1"/>
    <n v="1"/>
    <m/>
    <m/>
    <n v="63118"/>
    <s v="CREDITOS DE CONSUMO"/>
    <n v="0"/>
    <n v="0"/>
    <n v="890480123"/>
    <s v="UNIVERSIDAD DE CARTAGENA"/>
    <n v="5"/>
    <m/>
    <m/>
    <m/>
    <m/>
    <n v="2"/>
    <n v="7"/>
    <n v="2"/>
  </r>
  <r>
    <n v="0"/>
    <s v="C"/>
    <n v="45451823"/>
    <x v="0"/>
    <n v="4"/>
    <n v="550009246"/>
    <d v="2016-04-06T00:00:00"/>
    <d v="2023-11-30T00:00:00"/>
    <n v="0"/>
    <n v="1"/>
    <n v="4"/>
    <n v="30"/>
    <n v="2"/>
    <n v="22490513"/>
    <n v="24960000"/>
    <n v="275794"/>
    <n v="10603"/>
    <n v="253430"/>
    <n v="0"/>
    <n v="0"/>
    <n v="0"/>
    <m/>
    <n v="0"/>
    <n v="0"/>
    <n v="0"/>
    <m/>
    <m/>
    <d v="2021-03-30T00:00:00"/>
    <n v="1"/>
    <s v="O"/>
    <n v="1"/>
    <n v="30"/>
    <n v="0"/>
    <m/>
    <m/>
    <m/>
    <m/>
    <m/>
    <m/>
    <n v="1"/>
    <n v="1"/>
    <m/>
    <m/>
    <n v="309038"/>
    <s v="CREDITOS DE CONSUMO"/>
    <n v="0"/>
    <n v="0"/>
    <n v="890480123"/>
    <s v="UNIVERSIDAD DE CARTAGENA"/>
    <n v="5"/>
    <m/>
    <m/>
    <m/>
    <m/>
    <n v="2"/>
    <n v="7"/>
    <n v="2"/>
  </r>
  <r>
    <n v="0"/>
    <s v="C"/>
    <n v="45451823"/>
    <x v="0"/>
    <n v="4"/>
    <n v="550009284"/>
    <d v="2016-04-10T00:00:00"/>
    <d v="2023-11-30T00:00:00"/>
    <n v="0"/>
    <n v="1"/>
    <n v="4"/>
    <n v="30"/>
    <n v="2"/>
    <n v="22490513"/>
    <n v="24960000"/>
    <n v="23640"/>
    <n v="909"/>
    <n v="21722"/>
    <n v="0"/>
    <n v="0"/>
    <n v="0"/>
    <m/>
    <n v="0"/>
    <n v="0"/>
    <n v="0"/>
    <m/>
    <m/>
    <d v="2021-03-30T00:00:00"/>
    <n v="1"/>
    <s v="O"/>
    <n v="1"/>
    <n v="30"/>
    <n v="0"/>
    <m/>
    <m/>
    <m/>
    <m/>
    <m/>
    <m/>
    <n v="1"/>
    <n v="1"/>
    <m/>
    <m/>
    <n v="26488"/>
    <s v="CREDITOS DE CONSUMO"/>
    <n v="0"/>
    <n v="0"/>
    <n v="890480123"/>
    <s v="UNIVERSIDAD DE CARTAGENA"/>
    <n v="5"/>
    <m/>
    <m/>
    <m/>
    <m/>
    <n v="2"/>
    <n v="7"/>
    <n v="2"/>
  </r>
  <r>
    <n v="0"/>
    <s v="C"/>
    <n v="45451823"/>
    <x v="0"/>
    <n v="4"/>
    <n v="550009356"/>
    <d v="2016-04-18T00:00:00"/>
    <d v="2023-11-30T00:00:00"/>
    <n v="0"/>
    <n v="1"/>
    <n v="4"/>
    <n v="30"/>
    <n v="2"/>
    <n v="22490513"/>
    <n v="24960000"/>
    <n v="89700"/>
    <n v="3448"/>
    <n v="82431"/>
    <n v="0"/>
    <n v="0"/>
    <n v="0"/>
    <m/>
    <n v="0"/>
    <n v="0"/>
    <n v="0"/>
    <m/>
    <m/>
    <d v="2021-03-30T00:00:00"/>
    <n v="1"/>
    <s v="O"/>
    <n v="1"/>
    <n v="30"/>
    <n v="0"/>
    <m/>
    <m/>
    <m/>
    <m/>
    <m/>
    <m/>
    <n v="1"/>
    <n v="1"/>
    <m/>
    <m/>
    <n v="100518"/>
    <s v="CREDITOS DE CONSUMO"/>
    <n v="0"/>
    <n v="0"/>
    <n v="890480123"/>
    <s v="UNIVERSIDAD DE CARTAGENA"/>
    <n v="5"/>
    <m/>
    <m/>
    <m/>
    <m/>
    <n v="2"/>
    <n v="7"/>
    <n v="2"/>
  </r>
  <r>
    <n v="0"/>
    <s v="C"/>
    <n v="45451823"/>
    <x v="0"/>
    <n v="4"/>
    <n v="550009365"/>
    <d v="2016-04-19T00:00:00"/>
    <d v="2023-11-30T00:00:00"/>
    <n v="0"/>
    <n v="1"/>
    <n v="4"/>
    <n v="30"/>
    <n v="2"/>
    <n v="22490513"/>
    <n v="24960000"/>
    <n v="64669"/>
    <n v="2486"/>
    <n v="59427"/>
    <n v="0"/>
    <n v="0"/>
    <n v="0"/>
    <m/>
    <n v="0"/>
    <n v="0"/>
    <n v="0"/>
    <m/>
    <m/>
    <d v="2021-03-30T00:00:00"/>
    <n v="1"/>
    <s v="O"/>
    <n v="1"/>
    <n v="30"/>
    <n v="0"/>
    <m/>
    <m/>
    <m/>
    <m/>
    <m/>
    <m/>
    <n v="1"/>
    <n v="1"/>
    <m/>
    <m/>
    <n v="72467"/>
    <s v="CREDITOS DE CONSUMO"/>
    <n v="0"/>
    <n v="0"/>
    <n v="890480123"/>
    <s v="UNIVERSIDAD DE CARTAGENA"/>
    <n v="5"/>
    <m/>
    <m/>
    <m/>
    <m/>
    <n v="2"/>
    <n v="7"/>
    <n v="2"/>
  </r>
  <r>
    <n v="0"/>
    <s v="C"/>
    <n v="45451823"/>
    <x v="0"/>
    <n v="4"/>
    <n v="550009395"/>
    <d v="2016-04-22T00:00:00"/>
    <d v="2023-11-30T00:00:00"/>
    <n v="0"/>
    <n v="1"/>
    <n v="4"/>
    <n v="30"/>
    <n v="2"/>
    <n v="22490513"/>
    <n v="24960000"/>
    <n v="43079"/>
    <n v="1656"/>
    <n v="39576"/>
    <n v="0"/>
    <n v="0"/>
    <n v="0"/>
    <m/>
    <n v="0"/>
    <n v="0"/>
    <n v="0"/>
    <m/>
    <m/>
    <d v="2021-03-30T00:00:00"/>
    <n v="1"/>
    <s v="O"/>
    <n v="1"/>
    <n v="30"/>
    <n v="0"/>
    <m/>
    <m/>
    <m/>
    <m/>
    <m/>
    <m/>
    <n v="1"/>
    <n v="1"/>
    <m/>
    <m/>
    <n v="48260"/>
    <s v="CREDITOS DE CONSUMO"/>
    <n v="0"/>
    <n v="0"/>
    <n v="890480123"/>
    <s v="UNIVERSIDAD DE CARTAGENA"/>
    <n v="5"/>
    <m/>
    <m/>
    <m/>
    <m/>
    <n v="2"/>
    <n v="7"/>
    <n v="2"/>
  </r>
  <r>
    <n v="0"/>
    <s v="C"/>
    <n v="45451823"/>
    <x v="0"/>
    <n v="4"/>
    <n v="550009396"/>
    <d v="2016-04-22T00:00:00"/>
    <d v="2023-11-30T00:00:00"/>
    <n v="0"/>
    <n v="1"/>
    <n v="4"/>
    <n v="30"/>
    <n v="2"/>
    <n v="22490513"/>
    <n v="24960000"/>
    <n v="10796"/>
    <n v="415"/>
    <n v="9909"/>
    <n v="0"/>
    <n v="0"/>
    <n v="0"/>
    <m/>
    <n v="0"/>
    <n v="0"/>
    <n v="0"/>
    <m/>
    <m/>
    <d v="2021-03-30T00:00:00"/>
    <n v="1"/>
    <s v="O"/>
    <n v="1"/>
    <n v="30"/>
    <n v="0"/>
    <m/>
    <m/>
    <m/>
    <m/>
    <m/>
    <m/>
    <n v="1"/>
    <n v="1"/>
    <m/>
    <m/>
    <n v="12083"/>
    <s v="CREDITOS DE CONSUMO"/>
    <n v="0"/>
    <n v="0"/>
    <n v="890480123"/>
    <s v="UNIVERSIDAD DE CARTAGENA"/>
    <n v="5"/>
    <m/>
    <m/>
    <m/>
    <m/>
    <n v="2"/>
    <n v="7"/>
    <n v="2"/>
  </r>
  <r>
    <n v="0"/>
    <s v="C"/>
    <n v="45451823"/>
    <x v="0"/>
    <n v="4"/>
    <n v="550009446"/>
    <d v="2016-04-27T00:00:00"/>
    <d v="2023-11-30T00:00:00"/>
    <n v="0"/>
    <n v="1"/>
    <n v="4"/>
    <n v="30"/>
    <n v="2"/>
    <n v="22490513"/>
    <n v="24960000"/>
    <n v="5223"/>
    <n v="201"/>
    <n v="4796"/>
    <n v="0"/>
    <n v="0"/>
    <n v="0"/>
    <m/>
    <n v="0"/>
    <n v="0"/>
    <n v="0"/>
    <m/>
    <m/>
    <d v="2021-03-30T00:00:00"/>
    <n v="1"/>
    <s v="O"/>
    <n v="1"/>
    <n v="30"/>
    <n v="0"/>
    <m/>
    <m/>
    <m/>
    <m/>
    <m/>
    <m/>
    <n v="1"/>
    <n v="1"/>
    <m/>
    <m/>
    <n v="5848"/>
    <s v="CREDITOS DE CONSUMO"/>
    <n v="0"/>
    <n v="0"/>
    <n v="890480123"/>
    <s v="UNIVERSIDAD DE CARTAGENA"/>
    <n v="5"/>
    <m/>
    <m/>
    <m/>
    <m/>
    <n v="2"/>
    <n v="7"/>
    <n v="2"/>
  </r>
  <r>
    <n v="0"/>
    <s v="C"/>
    <n v="45451823"/>
    <x v="0"/>
    <n v="4"/>
    <n v="550009449"/>
    <d v="2016-04-27T00:00:00"/>
    <d v="2023-11-30T00:00:00"/>
    <n v="0"/>
    <n v="1"/>
    <n v="4"/>
    <n v="30"/>
    <n v="2"/>
    <n v="22490513"/>
    <n v="24960000"/>
    <n v="13636"/>
    <n v="524"/>
    <n v="12530"/>
    <n v="0"/>
    <n v="0"/>
    <n v="0"/>
    <m/>
    <n v="0"/>
    <n v="0"/>
    <n v="0"/>
    <m/>
    <m/>
    <d v="2021-03-30T00:00:00"/>
    <n v="1"/>
    <s v="O"/>
    <n v="1"/>
    <n v="30"/>
    <n v="0"/>
    <m/>
    <m/>
    <m/>
    <m/>
    <m/>
    <m/>
    <n v="1"/>
    <n v="1"/>
    <m/>
    <m/>
    <n v="15280"/>
    <s v="CREDITOS DE CONSUMO"/>
    <n v="0"/>
    <n v="0"/>
    <n v="890480123"/>
    <s v="UNIVERSIDAD DE CARTAGENA"/>
    <n v="5"/>
    <m/>
    <m/>
    <m/>
    <m/>
    <n v="2"/>
    <n v="7"/>
    <n v="2"/>
  </r>
  <r>
    <n v="0"/>
    <s v="C"/>
    <n v="45451823"/>
    <x v="0"/>
    <n v="4"/>
    <n v="550009502"/>
    <d v="2016-05-04T00:00:00"/>
    <d v="2023-11-30T00:00:00"/>
    <n v="0"/>
    <n v="1"/>
    <n v="4"/>
    <n v="30"/>
    <n v="2"/>
    <n v="22490513"/>
    <n v="24960000"/>
    <n v="91638"/>
    <n v="3523"/>
    <n v="84210"/>
    <n v="0"/>
    <n v="0"/>
    <n v="0"/>
    <m/>
    <n v="0"/>
    <n v="0"/>
    <n v="0"/>
    <m/>
    <m/>
    <d v="2021-03-30T00:00:00"/>
    <n v="1"/>
    <s v="O"/>
    <n v="1"/>
    <n v="30"/>
    <n v="0"/>
    <m/>
    <m/>
    <m/>
    <m/>
    <m/>
    <m/>
    <n v="1"/>
    <n v="1"/>
    <m/>
    <m/>
    <n v="102688"/>
    <s v="CREDITOS DE CONSUMO"/>
    <n v="0"/>
    <n v="0"/>
    <n v="890480123"/>
    <s v="UNIVERSIDAD DE CARTAGENA"/>
    <n v="5"/>
    <m/>
    <m/>
    <m/>
    <m/>
    <n v="2"/>
    <n v="7"/>
    <n v="2"/>
  </r>
  <r>
    <n v="0"/>
    <s v="C"/>
    <n v="45451823"/>
    <x v="0"/>
    <n v="4"/>
    <n v="550009584"/>
    <d v="2016-05-11T00:00:00"/>
    <d v="2023-11-30T00:00:00"/>
    <n v="0"/>
    <n v="1"/>
    <n v="4"/>
    <n v="30"/>
    <n v="2"/>
    <n v="22490513"/>
    <n v="24960000"/>
    <n v="13104"/>
    <n v="504"/>
    <n v="12042"/>
    <n v="0"/>
    <n v="0"/>
    <n v="0"/>
    <m/>
    <n v="0"/>
    <n v="0"/>
    <n v="0"/>
    <m/>
    <m/>
    <d v="2021-03-30T00:00:00"/>
    <n v="1"/>
    <s v="O"/>
    <n v="1"/>
    <n v="30"/>
    <n v="0"/>
    <m/>
    <m/>
    <m/>
    <m/>
    <m/>
    <m/>
    <n v="1"/>
    <n v="1"/>
    <m/>
    <m/>
    <n v="14684"/>
    <s v="CREDITOS DE CONSUMO"/>
    <n v="0"/>
    <n v="0"/>
    <n v="890480123"/>
    <s v="UNIVERSIDAD DE CARTAGENA"/>
    <n v="5"/>
    <m/>
    <m/>
    <m/>
    <m/>
    <n v="2"/>
    <n v="7"/>
    <n v="2"/>
  </r>
  <r>
    <n v="0"/>
    <s v="C"/>
    <n v="45451823"/>
    <x v="0"/>
    <n v="4"/>
    <n v="550009613"/>
    <d v="2016-05-13T00:00:00"/>
    <d v="2023-11-30T00:00:00"/>
    <n v="0"/>
    <n v="1"/>
    <n v="4"/>
    <n v="30"/>
    <n v="2"/>
    <n v="22490513"/>
    <n v="24960000"/>
    <n v="31934"/>
    <n v="1228"/>
    <n v="29345"/>
    <n v="0"/>
    <n v="0"/>
    <n v="0"/>
    <m/>
    <n v="0"/>
    <n v="0"/>
    <n v="0"/>
    <m/>
    <m/>
    <d v="2021-03-30T00:00:00"/>
    <n v="1"/>
    <s v="O"/>
    <n v="1"/>
    <n v="30"/>
    <n v="0"/>
    <m/>
    <m/>
    <m/>
    <m/>
    <m/>
    <m/>
    <n v="1"/>
    <n v="1"/>
    <m/>
    <m/>
    <n v="35784"/>
    <s v="CREDITOS DE CONSUMO"/>
    <n v="0"/>
    <n v="0"/>
    <n v="890480123"/>
    <s v="UNIVERSIDAD DE CARTAGENA"/>
    <n v="5"/>
    <m/>
    <m/>
    <m/>
    <m/>
    <n v="2"/>
    <n v="7"/>
    <n v="2"/>
  </r>
  <r>
    <n v="0"/>
    <s v="C"/>
    <n v="45451823"/>
    <x v="0"/>
    <n v="4"/>
    <n v="550009824"/>
    <d v="2016-05-27T00:00:00"/>
    <d v="2023-06-30T00:00:00"/>
    <n v="0"/>
    <n v="1"/>
    <n v="9"/>
    <n v="30"/>
    <n v="2"/>
    <n v="22490513"/>
    <n v="24960000"/>
    <n v="3501"/>
    <n v="135"/>
    <n v="2828"/>
    <n v="0"/>
    <n v="0"/>
    <n v="0"/>
    <m/>
    <n v="0"/>
    <n v="0"/>
    <n v="0"/>
    <m/>
    <m/>
    <d v="2021-03-30T00:00:00"/>
    <n v="1"/>
    <s v="O"/>
    <n v="1"/>
    <n v="30"/>
    <n v="0"/>
    <m/>
    <m/>
    <m/>
    <m/>
    <m/>
    <m/>
    <n v="1"/>
    <n v="1"/>
    <m/>
    <m/>
    <n v="3448"/>
    <s v="CREDITOS DE CONSUMO"/>
    <n v="0"/>
    <n v="0"/>
    <n v="890480123"/>
    <s v="UNIVERSIDAD DE CARTAGENA"/>
    <n v="5"/>
    <m/>
    <m/>
    <m/>
    <m/>
    <n v="2"/>
    <n v="7"/>
    <n v="2"/>
  </r>
  <r>
    <n v="0"/>
    <s v="C"/>
    <n v="45451823"/>
    <x v="0"/>
    <n v="4"/>
    <n v="550009827"/>
    <d v="2016-05-27T00:00:00"/>
    <d v="2023-11-30T00:00:00"/>
    <n v="0"/>
    <n v="1"/>
    <n v="4"/>
    <n v="30"/>
    <n v="2"/>
    <n v="22490513"/>
    <n v="24960000"/>
    <n v="11015"/>
    <n v="423"/>
    <n v="10107"/>
    <n v="0"/>
    <n v="0"/>
    <n v="0"/>
    <m/>
    <n v="0"/>
    <n v="0"/>
    <n v="0"/>
    <m/>
    <m/>
    <d v="2021-03-30T00:00:00"/>
    <n v="1"/>
    <s v="O"/>
    <n v="1"/>
    <n v="30"/>
    <n v="0"/>
    <m/>
    <m/>
    <m/>
    <m/>
    <m/>
    <m/>
    <n v="1"/>
    <n v="1"/>
    <m/>
    <m/>
    <n v="12325"/>
    <s v="CREDITOS DE CONSUMO"/>
    <n v="0"/>
    <n v="0"/>
    <n v="890480123"/>
    <s v="UNIVERSIDAD DE CARTAGENA"/>
    <n v="5"/>
    <m/>
    <m/>
    <m/>
    <m/>
    <n v="2"/>
    <n v="7"/>
    <n v="2"/>
  </r>
  <r>
    <n v="0"/>
    <s v="C"/>
    <n v="45451823"/>
    <x v="0"/>
    <n v="4"/>
    <n v="550010016"/>
    <d v="2016-06-12T00:00:00"/>
    <d v="2023-11-30T00:00:00"/>
    <n v="0"/>
    <n v="1"/>
    <n v="4"/>
    <n v="30"/>
    <n v="2"/>
    <n v="22490513"/>
    <n v="24960000"/>
    <n v="5605"/>
    <n v="215"/>
    <n v="5143"/>
    <n v="0"/>
    <n v="0"/>
    <n v="0"/>
    <m/>
    <n v="0"/>
    <n v="0"/>
    <n v="0"/>
    <m/>
    <m/>
    <d v="2021-03-30T00:00:00"/>
    <n v="1"/>
    <s v="O"/>
    <n v="1"/>
    <n v="30"/>
    <n v="0"/>
    <m/>
    <m/>
    <m/>
    <m/>
    <m/>
    <m/>
    <n v="1"/>
    <n v="1"/>
    <m/>
    <m/>
    <n v="6272"/>
    <s v="CREDITOS DE CONSUMO"/>
    <n v="0"/>
    <n v="0"/>
    <n v="890480123"/>
    <s v="UNIVERSIDAD DE CARTAGENA"/>
    <n v="5"/>
    <m/>
    <m/>
    <m/>
    <m/>
    <n v="2"/>
    <n v="7"/>
    <n v="2"/>
  </r>
  <r>
    <n v="0"/>
    <s v="C"/>
    <n v="45451823"/>
    <x v="0"/>
    <n v="4"/>
    <n v="550010581"/>
    <d v="2016-07-11T00:00:00"/>
    <d v="2023-11-30T00:00:00"/>
    <n v="0"/>
    <n v="1"/>
    <n v="4"/>
    <n v="30"/>
    <n v="2"/>
    <n v="22490513"/>
    <n v="24960000"/>
    <n v="27197"/>
    <n v="1046"/>
    <n v="24991"/>
    <n v="0"/>
    <n v="0"/>
    <n v="0"/>
    <m/>
    <n v="0"/>
    <n v="0"/>
    <n v="0"/>
    <m/>
    <m/>
    <d v="2021-03-30T00:00:00"/>
    <n v="1"/>
    <s v="O"/>
    <n v="1"/>
    <n v="30"/>
    <n v="0"/>
    <m/>
    <m/>
    <m/>
    <m/>
    <m/>
    <m/>
    <n v="1"/>
    <n v="1"/>
    <m/>
    <m/>
    <n v="30475"/>
    <s v="CREDITOS DE CONSUMO"/>
    <n v="0"/>
    <n v="0"/>
    <n v="890480123"/>
    <s v="UNIVERSIDAD DE CARTAGENA"/>
    <n v="5"/>
    <m/>
    <m/>
    <m/>
    <m/>
    <n v="2"/>
    <n v="7"/>
    <n v="2"/>
  </r>
  <r>
    <n v="0"/>
    <s v="C"/>
    <n v="45451823"/>
    <x v="0"/>
    <n v="4"/>
    <n v="550010702"/>
    <d v="2016-07-23T00:00:00"/>
    <d v="2023-11-30T00:00:00"/>
    <n v="0"/>
    <n v="1"/>
    <n v="4"/>
    <n v="30"/>
    <n v="2"/>
    <n v="22490513"/>
    <n v="24960000"/>
    <n v="6161"/>
    <n v="237"/>
    <n v="5660"/>
    <n v="0"/>
    <n v="0"/>
    <n v="0"/>
    <m/>
    <n v="0"/>
    <n v="0"/>
    <n v="0"/>
    <m/>
    <m/>
    <d v="2021-03-30T00:00:00"/>
    <n v="1"/>
    <s v="O"/>
    <n v="1"/>
    <n v="30"/>
    <n v="0"/>
    <m/>
    <m/>
    <m/>
    <m/>
    <m/>
    <m/>
    <n v="1"/>
    <n v="1"/>
    <m/>
    <m/>
    <n v="6902"/>
    <s v="CREDITOS DE CONSUMO"/>
    <n v="0"/>
    <n v="0"/>
    <n v="890480123"/>
    <s v="UNIVERSIDAD DE CARTAGENA"/>
    <n v="5"/>
    <m/>
    <m/>
    <m/>
    <m/>
    <n v="2"/>
    <n v="7"/>
    <n v="2"/>
  </r>
  <r>
    <n v="0"/>
    <s v="C"/>
    <n v="45451823"/>
    <x v="0"/>
    <n v="4"/>
    <n v="550010703"/>
    <d v="2016-07-23T00:00:00"/>
    <d v="2023-11-30T00:00:00"/>
    <n v="0"/>
    <n v="1"/>
    <n v="4"/>
    <n v="30"/>
    <n v="2"/>
    <n v="22490513"/>
    <n v="24960000"/>
    <n v="6829"/>
    <n v="263"/>
    <n v="6272"/>
    <n v="0"/>
    <n v="0"/>
    <n v="0"/>
    <m/>
    <n v="0"/>
    <n v="0"/>
    <n v="0"/>
    <m/>
    <m/>
    <d v="2021-03-30T00:00:00"/>
    <n v="1"/>
    <s v="O"/>
    <n v="1"/>
    <n v="30"/>
    <n v="0"/>
    <m/>
    <m/>
    <m/>
    <m/>
    <m/>
    <m/>
    <n v="1"/>
    <n v="1"/>
    <m/>
    <m/>
    <n v="7648"/>
    <s v="CREDITOS DE CONSUMO"/>
    <n v="0"/>
    <n v="0"/>
    <n v="890480123"/>
    <s v="UNIVERSIDAD DE CARTAGENA"/>
    <n v="5"/>
    <m/>
    <m/>
    <m/>
    <m/>
    <n v="2"/>
    <n v="7"/>
    <n v="2"/>
  </r>
  <r>
    <n v="0"/>
    <s v="C"/>
    <n v="45451823"/>
    <x v="0"/>
    <n v="4"/>
    <n v="550010768"/>
    <d v="2016-07-28T00:00:00"/>
    <d v="2023-11-30T00:00:00"/>
    <n v="0"/>
    <n v="1"/>
    <n v="4"/>
    <n v="30"/>
    <n v="2"/>
    <n v="22490513"/>
    <n v="24960000"/>
    <n v="10346"/>
    <n v="398"/>
    <n v="9502"/>
    <n v="0"/>
    <n v="0"/>
    <n v="0"/>
    <m/>
    <n v="0"/>
    <n v="0"/>
    <n v="0"/>
    <m/>
    <m/>
    <d v="2021-03-30T00:00:00"/>
    <n v="1"/>
    <s v="O"/>
    <n v="1"/>
    <n v="30"/>
    <n v="0"/>
    <m/>
    <m/>
    <m/>
    <m/>
    <m/>
    <m/>
    <n v="1"/>
    <n v="1"/>
    <m/>
    <m/>
    <n v="11587"/>
    <s v="CREDITOS DE CONSUMO"/>
    <n v="0"/>
    <n v="0"/>
    <n v="890480123"/>
    <s v="UNIVERSIDAD DE CARTAGENA"/>
    <n v="5"/>
    <m/>
    <m/>
    <m/>
    <m/>
    <n v="2"/>
    <n v="7"/>
    <n v="2"/>
  </r>
  <r>
    <n v="0"/>
    <s v="C"/>
    <n v="45451823"/>
    <x v="0"/>
    <n v="4"/>
    <n v="550010974"/>
    <d v="2016-08-02T00:00:00"/>
    <d v="2023-11-30T00:00:00"/>
    <n v="0"/>
    <n v="1"/>
    <n v="4"/>
    <n v="30"/>
    <n v="2"/>
    <n v="22490513"/>
    <n v="24960000"/>
    <n v="9146"/>
    <n v="352"/>
    <n v="8391"/>
    <n v="0"/>
    <n v="0"/>
    <n v="0"/>
    <m/>
    <n v="0"/>
    <n v="0"/>
    <n v="0"/>
    <m/>
    <m/>
    <d v="2021-03-30T00:00:00"/>
    <n v="1"/>
    <s v="O"/>
    <n v="1"/>
    <n v="30"/>
    <n v="0"/>
    <m/>
    <m/>
    <m/>
    <m/>
    <m/>
    <m/>
    <n v="1"/>
    <n v="1"/>
    <m/>
    <m/>
    <n v="10232"/>
    <s v="CREDITOS DE CONSUMO"/>
    <n v="0"/>
    <n v="0"/>
    <n v="890480123"/>
    <s v="UNIVERSIDAD DE CARTAGENA"/>
    <n v="5"/>
    <m/>
    <m/>
    <m/>
    <m/>
    <n v="2"/>
    <n v="7"/>
    <n v="2"/>
  </r>
  <r>
    <n v="0"/>
    <s v="C"/>
    <n v="45451823"/>
    <x v="0"/>
    <n v="4"/>
    <n v="550011539"/>
    <d v="2016-09-05T00:00:00"/>
    <d v="2023-11-30T00:00:00"/>
    <n v="0"/>
    <n v="1"/>
    <n v="4"/>
    <n v="30"/>
    <n v="2"/>
    <n v="22490513"/>
    <n v="24960000"/>
    <n v="29371"/>
    <n v="1129"/>
    <n v="26983"/>
    <n v="0"/>
    <n v="0"/>
    <n v="0"/>
    <m/>
    <n v="0"/>
    <n v="0"/>
    <n v="0"/>
    <m/>
    <m/>
    <d v="2021-03-30T00:00:00"/>
    <n v="1"/>
    <s v="O"/>
    <n v="1"/>
    <n v="30"/>
    <n v="0"/>
    <m/>
    <m/>
    <m/>
    <m/>
    <m/>
    <m/>
    <n v="1"/>
    <n v="1"/>
    <m/>
    <m/>
    <n v="32904"/>
    <s v="CREDITOS DE CONSUMO"/>
    <n v="0"/>
    <n v="0"/>
    <n v="890480123"/>
    <s v="UNIVERSIDAD DE CARTAGENA"/>
    <n v="5"/>
    <m/>
    <m/>
    <m/>
    <m/>
    <n v="2"/>
    <n v="7"/>
    <n v="2"/>
  </r>
  <r>
    <n v="0"/>
    <s v="C"/>
    <n v="45451823"/>
    <x v="0"/>
    <n v="4"/>
    <n v="550012260"/>
    <d v="2016-10-23T00:00:00"/>
    <d v="2023-11-30T00:00:00"/>
    <n v="0"/>
    <n v="1"/>
    <n v="4"/>
    <n v="30"/>
    <n v="2"/>
    <n v="22490513"/>
    <n v="24960000"/>
    <n v="26760"/>
    <n v="1029"/>
    <n v="24591"/>
    <n v="0"/>
    <n v="0"/>
    <n v="0"/>
    <m/>
    <n v="0"/>
    <n v="0"/>
    <n v="0"/>
    <m/>
    <m/>
    <d v="2021-03-30T00:00:00"/>
    <n v="1"/>
    <s v="O"/>
    <n v="1"/>
    <n v="30"/>
    <n v="0"/>
    <m/>
    <m/>
    <m/>
    <m/>
    <m/>
    <m/>
    <n v="1"/>
    <n v="1"/>
    <m/>
    <m/>
    <n v="29987"/>
    <s v="CREDITOS DE CONSUMO"/>
    <n v="0"/>
    <n v="0"/>
    <n v="890480123"/>
    <s v="UNIVERSIDAD DE CARTAGENA"/>
    <n v="5"/>
    <m/>
    <m/>
    <m/>
    <m/>
    <n v="2"/>
    <n v="7"/>
    <n v="2"/>
  </r>
  <r>
    <n v="0"/>
    <s v="C"/>
    <n v="45451823"/>
    <x v="0"/>
    <n v="4"/>
    <n v="550012582"/>
    <d v="2016-11-08T00:00:00"/>
    <d v="2023-11-30T00:00:00"/>
    <n v="0"/>
    <n v="1"/>
    <n v="4"/>
    <n v="30"/>
    <n v="2"/>
    <n v="22490513"/>
    <n v="24960000"/>
    <n v="14767"/>
    <n v="568"/>
    <n v="13569"/>
    <n v="0"/>
    <n v="0"/>
    <n v="0"/>
    <m/>
    <n v="0"/>
    <n v="0"/>
    <n v="0"/>
    <m/>
    <m/>
    <d v="2021-03-30T00:00:00"/>
    <n v="1"/>
    <s v="O"/>
    <n v="1"/>
    <n v="30"/>
    <n v="0"/>
    <m/>
    <m/>
    <m/>
    <m/>
    <m/>
    <m/>
    <n v="1"/>
    <n v="1"/>
    <m/>
    <m/>
    <n v="16546"/>
    <s v="CREDITOS DE CONSUMO"/>
    <n v="0"/>
    <n v="0"/>
    <n v="890480123"/>
    <s v="UNIVERSIDAD DE CARTAGENA"/>
    <n v="5"/>
    <m/>
    <m/>
    <m/>
    <m/>
    <n v="2"/>
    <n v="7"/>
    <n v="2"/>
  </r>
  <r>
    <n v="0"/>
    <s v="C"/>
    <n v="45451823"/>
    <x v="0"/>
    <n v="4"/>
    <n v="550013991"/>
    <d v="2017-02-11T00:00:00"/>
    <d v="2023-11-30T00:00:00"/>
    <n v="0"/>
    <n v="1"/>
    <n v="4"/>
    <n v="30"/>
    <n v="2"/>
    <n v="22490513"/>
    <n v="24960000"/>
    <n v="45931"/>
    <n v="1766"/>
    <n v="42207"/>
    <n v="0"/>
    <n v="0"/>
    <n v="0"/>
    <m/>
    <n v="0"/>
    <n v="0"/>
    <n v="0"/>
    <m/>
    <m/>
    <d v="2021-03-30T00:00:00"/>
    <n v="1"/>
    <s v="O"/>
    <n v="1"/>
    <n v="30"/>
    <n v="0"/>
    <m/>
    <m/>
    <m/>
    <m/>
    <m/>
    <m/>
    <n v="1"/>
    <n v="1"/>
    <m/>
    <m/>
    <n v="51468"/>
    <s v="CREDITOS DE CONSUMO"/>
    <n v="0"/>
    <n v="0"/>
    <n v="890480123"/>
    <s v="UNIVERSIDAD DE CARTAGENA"/>
    <n v="5"/>
    <m/>
    <m/>
    <m/>
    <m/>
    <n v="2"/>
    <n v="7"/>
    <n v="2"/>
  </r>
  <r>
    <n v="0"/>
    <s v="C"/>
    <n v="45451823"/>
    <x v="0"/>
    <n v="4"/>
    <n v="550013993"/>
    <d v="2017-02-11T00:00:00"/>
    <d v="2023-11-30T00:00:00"/>
    <n v="0"/>
    <n v="1"/>
    <n v="4"/>
    <n v="30"/>
    <n v="2"/>
    <n v="22490513"/>
    <n v="24960000"/>
    <n v="25484"/>
    <n v="980"/>
    <n v="23418"/>
    <n v="0"/>
    <n v="0"/>
    <n v="0"/>
    <m/>
    <n v="0"/>
    <n v="0"/>
    <n v="0"/>
    <m/>
    <m/>
    <d v="2021-03-30T00:00:00"/>
    <n v="1"/>
    <s v="O"/>
    <n v="1"/>
    <n v="30"/>
    <n v="0"/>
    <m/>
    <m/>
    <m/>
    <m/>
    <m/>
    <m/>
    <n v="1"/>
    <n v="1"/>
    <m/>
    <m/>
    <n v="28556"/>
    <s v="CREDITOS DE CONSUMO"/>
    <n v="0"/>
    <n v="0"/>
    <n v="890480123"/>
    <s v="UNIVERSIDAD DE CARTAGENA"/>
    <n v="5"/>
    <m/>
    <m/>
    <m/>
    <m/>
    <n v="2"/>
    <n v="7"/>
    <n v="2"/>
  </r>
  <r>
    <n v="0"/>
    <s v="C"/>
    <n v="45451823"/>
    <x v="0"/>
    <n v="4"/>
    <n v="550014018"/>
    <d v="2017-02-15T00:00:00"/>
    <d v="2023-11-30T00:00:00"/>
    <n v="0"/>
    <n v="1"/>
    <n v="4"/>
    <n v="30"/>
    <n v="2"/>
    <n v="22490513"/>
    <n v="24960000"/>
    <n v="53189"/>
    <n v="2045"/>
    <n v="48868"/>
    <n v="0"/>
    <n v="0"/>
    <n v="0"/>
    <m/>
    <n v="0"/>
    <n v="0"/>
    <n v="0"/>
    <m/>
    <m/>
    <d v="2021-03-30T00:00:00"/>
    <n v="1"/>
    <s v="O"/>
    <n v="1"/>
    <n v="30"/>
    <n v="0"/>
    <m/>
    <m/>
    <m/>
    <m/>
    <m/>
    <m/>
    <n v="1"/>
    <n v="1"/>
    <m/>
    <m/>
    <n v="59590"/>
    <s v="CREDITOS DE CONSUMO"/>
    <n v="0"/>
    <n v="0"/>
    <n v="890480123"/>
    <s v="UNIVERSIDAD DE CARTAGENA"/>
    <n v="5"/>
    <m/>
    <m/>
    <m/>
    <m/>
    <n v="2"/>
    <n v="7"/>
    <n v="2"/>
  </r>
  <r>
    <n v="0"/>
    <s v="C"/>
    <n v="45451823"/>
    <x v="0"/>
    <n v="4"/>
    <n v="550014769"/>
    <d v="2017-04-12T00:00:00"/>
    <d v="2023-11-30T00:00:00"/>
    <n v="0"/>
    <n v="1"/>
    <n v="4"/>
    <n v="30"/>
    <n v="2"/>
    <n v="22490513"/>
    <n v="24960000"/>
    <n v="23957"/>
    <n v="921"/>
    <n v="22012"/>
    <n v="0"/>
    <n v="0"/>
    <n v="0"/>
    <m/>
    <n v="0"/>
    <n v="0"/>
    <n v="0"/>
    <m/>
    <m/>
    <d v="2021-03-30T00:00:00"/>
    <n v="1"/>
    <s v="O"/>
    <n v="1"/>
    <n v="30"/>
    <n v="0"/>
    <m/>
    <m/>
    <m/>
    <m/>
    <m/>
    <m/>
    <n v="1"/>
    <n v="1"/>
    <m/>
    <m/>
    <n v="26842"/>
    <s v="CREDITOS DE CONSUMO"/>
    <n v="0"/>
    <n v="0"/>
    <n v="890480123"/>
    <s v="UNIVERSIDAD DE CARTAGENA"/>
    <n v="5"/>
    <m/>
    <m/>
    <m/>
    <m/>
    <n v="2"/>
    <n v="7"/>
    <n v="2"/>
  </r>
  <r>
    <n v="0"/>
    <s v="C"/>
    <n v="45451823"/>
    <x v="0"/>
    <n v="4"/>
    <n v="550015112"/>
    <d v="2017-05-06T00:00:00"/>
    <d v="2023-11-30T00:00:00"/>
    <n v="0"/>
    <n v="1"/>
    <n v="4"/>
    <n v="30"/>
    <n v="2"/>
    <n v="22490513"/>
    <n v="24960000"/>
    <n v="14989"/>
    <n v="576"/>
    <n v="13775"/>
    <n v="0"/>
    <n v="0"/>
    <n v="0"/>
    <m/>
    <n v="0"/>
    <n v="0"/>
    <n v="0"/>
    <m/>
    <m/>
    <d v="2021-03-30T00:00:00"/>
    <n v="1"/>
    <s v="O"/>
    <n v="1"/>
    <n v="30"/>
    <n v="0"/>
    <m/>
    <m/>
    <m/>
    <m/>
    <m/>
    <m/>
    <n v="1"/>
    <n v="1"/>
    <m/>
    <m/>
    <n v="16798"/>
    <s v="CREDITOS DE CONSUMO"/>
    <n v="0"/>
    <n v="0"/>
    <n v="890480123"/>
    <s v="UNIVERSIDAD DE CARTAGENA"/>
    <n v="5"/>
    <m/>
    <m/>
    <m/>
    <m/>
    <n v="2"/>
    <n v="7"/>
    <n v="2"/>
  </r>
  <r>
    <n v="0"/>
    <s v="C"/>
    <n v="45451823"/>
    <x v="0"/>
    <n v="4"/>
    <n v="550015113"/>
    <d v="2017-05-06T00:00:00"/>
    <d v="2023-11-30T00:00:00"/>
    <n v="0"/>
    <n v="1"/>
    <n v="4"/>
    <n v="30"/>
    <n v="2"/>
    <n v="22490513"/>
    <n v="24960000"/>
    <n v="5819"/>
    <n v="224"/>
    <n v="5333"/>
    <n v="0"/>
    <n v="0"/>
    <n v="0"/>
    <m/>
    <n v="0"/>
    <n v="0"/>
    <n v="0"/>
    <m/>
    <m/>
    <d v="2021-03-30T00:00:00"/>
    <n v="1"/>
    <s v="O"/>
    <n v="1"/>
    <n v="30"/>
    <n v="0"/>
    <m/>
    <m/>
    <m/>
    <m/>
    <m/>
    <m/>
    <n v="1"/>
    <n v="1"/>
    <m/>
    <m/>
    <n v="6503"/>
    <s v="CREDITOS DE CONSUMO"/>
    <n v="0"/>
    <n v="0"/>
    <n v="890480123"/>
    <s v="UNIVERSIDAD DE CARTAGENA"/>
    <n v="5"/>
    <m/>
    <m/>
    <m/>
    <m/>
    <n v="2"/>
    <n v="7"/>
    <n v="2"/>
  </r>
  <r>
    <n v="0"/>
    <s v="C"/>
    <n v="45451823"/>
    <x v="0"/>
    <n v="4"/>
    <n v="550015252"/>
    <d v="2017-05-19T00:00:00"/>
    <d v="2023-11-30T00:00:00"/>
    <n v="0"/>
    <n v="1"/>
    <n v="4"/>
    <n v="30"/>
    <n v="2"/>
    <n v="22490513"/>
    <n v="24960000"/>
    <n v="17225"/>
    <n v="662"/>
    <n v="15825"/>
    <n v="0"/>
    <n v="0"/>
    <n v="0"/>
    <m/>
    <n v="0"/>
    <n v="0"/>
    <n v="0"/>
    <m/>
    <m/>
    <d v="2021-03-30T00:00:00"/>
    <n v="1"/>
    <s v="O"/>
    <n v="1"/>
    <n v="30"/>
    <n v="0"/>
    <m/>
    <m/>
    <m/>
    <m/>
    <m/>
    <m/>
    <n v="1"/>
    <n v="1"/>
    <m/>
    <m/>
    <n v="19298"/>
    <s v="CREDITOS DE CONSUMO"/>
    <n v="0"/>
    <n v="0"/>
    <n v="890480123"/>
    <s v="UNIVERSIDAD DE CARTAGENA"/>
    <n v="5"/>
    <m/>
    <m/>
    <m/>
    <m/>
    <n v="2"/>
    <n v="7"/>
    <n v="2"/>
  </r>
  <r>
    <n v="0"/>
    <s v="C"/>
    <n v="45451823"/>
    <x v="0"/>
    <n v="4"/>
    <n v="550016596"/>
    <d v="2017-08-30T00:00:00"/>
    <d v="2023-11-30T00:00:00"/>
    <n v="0"/>
    <n v="1"/>
    <n v="4"/>
    <n v="30"/>
    <n v="2"/>
    <n v="22490513"/>
    <n v="24960000"/>
    <n v="8117"/>
    <n v="312"/>
    <n v="7459"/>
    <n v="0"/>
    <n v="0"/>
    <n v="0"/>
    <m/>
    <n v="0"/>
    <n v="0"/>
    <n v="0"/>
    <m/>
    <m/>
    <d v="2021-03-30T00:00:00"/>
    <n v="1"/>
    <s v="O"/>
    <n v="1"/>
    <n v="30"/>
    <n v="0"/>
    <m/>
    <m/>
    <m/>
    <m/>
    <m/>
    <m/>
    <n v="1"/>
    <n v="1"/>
    <m/>
    <m/>
    <n v="9096"/>
    <s v="CREDITOS DE CONSUMO"/>
    <n v="0"/>
    <n v="0"/>
    <n v="890480123"/>
    <s v="UNIVERSIDAD DE CARTAGENA"/>
    <n v="5"/>
    <m/>
    <m/>
    <m/>
    <m/>
    <n v="2"/>
    <n v="7"/>
    <n v="2"/>
  </r>
  <r>
    <n v="0"/>
    <s v="C"/>
    <n v="45451823"/>
    <x v="0"/>
    <n v="4"/>
    <n v="550016937"/>
    <d v="2017-09-28T00:00:00"/>
    <d v="2023-11-30T00:00:00"/>
    <n v="0"/>
    <n v="1"/>
    <n v="4"/>
    <n v="30"/>
    <n v="2"/>
    <n v="22490513"/>
    <n v="24960000"/>
    <n v="46014"/>
    <n v="1769"/>
    <n v="42281"/>
    <n v="0"/>
    <n v="0"/>
    <n v="0"/>
    <m/>
    <n v="0"/>
    <n v="0"/>
    <n v="0"/>
    <m/>
    <m/>
    <d v="2021-03-30T00:00:00"/>
    <n v="1"/>
    <s v="O"/>
    <n v="1"/>
    <n v="30"/>
    <n v="0"/>
    <m/>
    <m/>
    <m/>
    <m/>
    <m/>
    <m/>
    <n v="1"/>
    <n v="1"/>
    <m/>
    <m/>
    <n v="51558"/>
    <s v="CREDITOS DE CONSUMO"/>
    <n v="0"/>
    <n v="0"/>
    <n v="890480123"/>
    <s v="UNIVERSIDAD DE CARTAGENA"/>
    <n v="5"/>
    <m/>
    <m/>
    <m/>
    <m/>
    <n v="2"/>
    <n v="7"/>
    <n v="2"/>
  </r>
  <r>
    <n v="0"/>
    <s v="C"/>
    <n v="45451823"/>
    <x v="0"/>
    <n v="4"/>
    <n v="550017260"/>
    <d v="2017-10-26T00:00:00"/>
    <d v="2023-11-30T00:00:00"/>
    <n v="0"/>
    <n v="1"/>
    <n v="4"/>
    <n v="30"/>
    <n v="2"/>
    <n v="22490513"/>
    <n v="24960000"/>
    <n v="38926"/>
    <n v="1496"/>
    <n v="35774"/>
    <n v="0"/>
    <n v="0"/>
    <n v="0"/>
    <m/>
    <n v="0"/>
    <n v="0"/>
    <n v="0"/>
    <m/>
    <m/>
    <d v="2021-03-30T00:00:00"/>
    <n v="1"/>
    <s v="O"/>
    <n v="1"/>
    <n v="30"/>
    <n v="0"/>
    <m/>
    <m/>
    <m/>
    <m/>
    <m/>
    <m/>
    <n v="1"/>
    <n v="1"/>
    <m/>
    <m/>
    <n v="43623"/>
    <s v="CREDITOS DE CONSUMO"/>
    <n v="0"/>
    <n v="0"/>
    <n v="890480123"/>
    <s v="UNIVERSIDAD DE CARTAGENA"/>
    <n v="5"/>
    <m/>
    <m/>
    <m/>
    <m/>
    <n v="2"/>
    <n v="7"/>
    <n v="2"/>
  </r>
  <r>
    <n v="0"/>
    <s v="C"/>
    <n v="45451823"/>
    <x v="0"/>
    <n v="4"/>
    <n v="550017463"/>
    <d v="2017-11-04T00:00:00"/>
    <d v="2023-11-30T00:00:00"/>
    <n v="0"/>
    <n v="1"/>
    <n v="4"/>
    <n v="30"/>
    <n v="2"/>
    <n v="22490513"/>
    <n v="24960000"/>
    <n v="57504"/>
    <n v="2211"/>
    <n v="52843"/>
    <n v="0"/>
    <n v="0"/>
    <n v="0"/>
    <m/>
    <n v="0"/>
    <n v="0"/>
    <n v="0"/>
    <m/>
    <m/>
    <d v="2021-03-30T00:00:00"/>
    <n v="1"/>
    <s v="O"/>
    <n v="1"/>
    <n v="30"/>
    <n v="0"/>
    <m/>
    <m/>
    <m/>
    <m/>
    <m/>
    <m/>
    <n v="1"/>
    <n v="1"/>
    <m/>
    <m/>
    <n v="64438"/>
    <s v="CREDITOS DE CONSUMO"/>
    <n v="0"/>
    <n v="0"/>
    <n v="890480123"/>
    <s v="UNIVERSIDAD DE CARTAGENA"/>
    <n v="5"/>
    <m/>
    <m/>
    <m/>
    <m/>
    <n v="2"/>
    <n v="7"/>
    <n v="2"/>
  </r>
  <r>
    <n v="0"/>
    <s v="C"/>
    <n v="45451823"/>
    <x v="0"/>
    <n v="4"/>
    <n v="550017472"/>
    <d v="2017-11-05T00:00:00"/>
    <d v="2023-11-30T00:00:00"/>
    <n v="0"/>
    <n v="1"/>
    <n v="4"/>
    <n v="30"/>
    <n v="2"/>
    <n v="22490513"/>
    <n v="24960000"/>
    <n v="15554"/>
    <n v="598"/>
    <n v="14289"/>
    <n v="0"/>
    <n v="0"/>
    <n v="0"/>
    <m/>
    <n v="0"/>
    <n v="0"/>
    <n v="0"/>
    <m/>
    <m/>
    <d v="2021-03-30T00:00:00"/>
    <n v="1"/>
    <s v="O"/>
    <n v="1"/>
    <n v="30"/>
    <n v="0"/>
    <m/>
    <m/>
    <m/>
    <m/>
    <m/>
    <m/>
    <n v="1"/>
    <n v="1"/>
    <m/>
    <m/>
    <n v="17424"/>
    <s v="CREDITOS DE CONSUMO"/>
    <n v="0"/>
    <n v="0"/>
    <n v="890480123"/>
    <s v="UNIVERSIDAD DE CARTAGENA"/>
    <n v="5"/>
    <m/>
    <m/>
    <m/>
    <m/>
    <n v="2"/>
    <n v="7"/>
    <n v="2"/>
  </r>
  <r>
    <n v="0"/>
    <s v="C"/>
    <n v="45451823"/>
    <x v="0"/>
    <n v="4"/>
    <n v="550017535"/>
    <d v="2017-11-16T00:00:00"/>
    <d v="2023-11-30T00:00:00"/>
    <n v="0"/>
    <n v="1"/>
    <n v="4"/>
    <n v="30"/>
    <n v="2"/>
    <n v="22490513"/>
    <n v="24960000"/>
    <n v="18806"/>
    <n v="723"/>
    <n v="17279"/>
    <n v="0"/>
    <n v="0"/>
    <n v="0"/>
    <m/>
    <n v="0"/>
    <n v="0"/>
    <n v="0"/>
    <m/>
    <m/>
    <d v="2021-03-30T00:00:00"/>
    <n v="1"/>
    <s v="O"/>
    <n v="1"/>
    <n v="30"/>
    <n v="0"/>
    <m/>
    <m/>
    <m/>
    <m/>
    <m/>
    <m/>
    <n v="1"/>
    <n v="1"/>
    <m/>
    <m/>
    <n v="21070"/>
    <s v="CREDITOS DE CONSUMO"/>
    <n v="0"/>
    <n v="0"/>
    <n v="890480123"/>
    <s v="UNIVERSIDAD DE CARTAGENA"/>
    <n v="5"/>
    <m/>
    <m/>
    <m/>
    <m/>
    <n v="2"/>
    <n v="7"/>
    <n v="2"/>
  </r>
  <r>
    <n v="0"/>
    <s v="C"/>
    <n v="45451823"/>
    <x v="0"/>
    <n v="4"/>
    <n v="550017570"/>
    <d v="2017-11-22T00:00:00"/>
    <d v="2023-11-30T00:00:00"/>
    <n v="0"/>
    <n v="1"/>
    <n v="4"/>
    <n v="30"/>
    <n v="2"/>
    <n v="22490513"/>
    <n v="24960000"/>
    <n v="43727"/>
    <n v="1681"/>
    <n v="40183"/>
    <n v="0"/>
    <n v="0"/>
    <n v="0"/>
    <m/>
    <n v="0"/>
    <n v="0"/>
    <n v="0"/>
    <m/>
    <m/>
    <d v="2021-03-30T00:00:00"/>
    <n v="1"/>
    <s v="O"/>
    <n v="1"/>
    <n v="30"/>
    <n v="0"/>
    <m/>
    <m/>
    <m/>
    <m/>
    <m/>
    <m/>
    <n v="1"/>
    <n v="1"/>
    <m/>
    <m/>
    <n v="49000"/>
    <s v="CREDITOS DE CONSUMO"/>
    <n v="0"/>
    <n v="0"/>
    <n v="890480123"/>
    <s v="UNIVERSIDAD DE CARTAGENA"/>
    <n v="5"/>
    <m/>
    <m/>
    <m/>
    <m/>
    <n v="2"/>
    <n v="7"/>
    <n v="2"/>
  </r>
  <r>
    <n v="0"/>
    <s v="C"/>
    <n v="45451823"/>
    <x v="0"/>
    <n v="4"/>
    <n v="550017581"/>
    <d v="2017-11-23T00:00:00"/>
    <d v="2023-11-30T00:00:00"/>
    <n v="0"/>
    <n v="1"/>
    <n v="4"/>
    <n v="30"/>
    <n v="2"/>
    <n v="22490513"/>
    <n v="24960000"/>
    <n v="6183"/>
    <n v="238"/>
    <n v="5681"/>
    <n v="0"/>
    <n v="0"/>
    <n v="0"/>
    <m/>
    <n v="0"/>
    <n v="0"/>
    <n v="0"/>
    <m/>
    <m/>
    <d v="2021-03-30T00:00:00"/>
    <n v="1"/>
    <s v="O"/>
    <n v="1"/>
    <n v="30"/>
    <n v="0"/>
    <m/>
    <m/>
    <m/>
    <m/>
    <m/>
    <m/>
    <n v="1"/>
    <n v="1"/>
    <m/>
    <m/>
    <n v="6927"/>
    <s v="CREDITOS DE CONSUMO"/>
    <n v="0"/>
    <n v="0"/>
    <n v="890480123"/>
    <s v="UNIVERSIDAD DE CARTAGENA"/>
    <n v="5"/>
    <m/>
    <m/>
    <m/>
    <m/>
    <n v="2"/>
    <n v="7"/>
    <n v="2"/>
  </r>
  <r>
    <n v="0"/>
    <s v="C"/>
    <n v="45451823"/>
    <x v="0"/>
    <n v="4"/>
    <n v="550017585"/>
    <d v="2017-11-24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n v="45451823"/>
    <x v="0"/>
    <n v="4"/>
    <n v="550017586"/>
    <d v="2017-11-25T00:00:00"/>
    <d v="2023-11-30T00:00:00"/>
    <n v="0"/>
    <n v="1"/>
    <n v="4"/>
    <n v="30"/>
    <n v="2"/>
    <n v="22490513"/>
    <n v="24960000"/>
    <n v="29930"/>
    <n v="1151"/>
    <n v="27503"/>
    <n v="0"/>
    <n v="0"/>
    <n v="0"/>
    <m/>
    <n v="0"/>
    <n v="0"/>
    <n v="0"/>
    <m/>
    <m/>
    <d v="2021-03-30T00:00:00"/>
    <n v="1"/>
    <s v="O"/>
    <n v="1"/>
    <n v="30"/>
    <n v="0"/>
    <m/>
    <m/>
    <m/>
    <m/>
    <m/>
    <m/>
    <n v="1"/>
    <n v="1"/>
    <m/>
    <m/>
    <n v="33538"/>
    <s v="CREDITOS DE CONSUMO"/>
    <n v="0"/>
    <n v="0"/>
    <n v="890480123"/>
    <s v="UNIVERSIDAD DE CARTAGENA"/>
    <n v="5"/>
    <m/>
    <m/>
    <m/>
    <m/>
    <n v="2"/>
    <n v="7"/>
    <n v="2"/>
  </r>
  <r>
    <n v="0"/>
    <s v="C"/>
    <n v="45451823"/>
    <x v="0"/>
    <n v="4"/>
    <n v="550017590"/>
    <d v="2017-11-25T00:00:00"/>
    <d v="2023-11-30T00:00:00"/>
    <n v="0"/>
    <n v="1"/>
    <n v="4"/>
    <n v="30"/>
    <n v="2"/>
    <n v="22490513"/>
    <n v="24960000"/>
    <n v="5697"/>
    <n v="219"/>
    <n v="5225"/>
    <n v="0"/>
    <n v="0"/>
    <n v="0"/>
    <m/>
    <n v="0"/>
    <n v="0"/>
    <n v="0"/>
    <m/>
    <m/>
    <d v="2021-03-30T00:00:00"/>
    <n v="1"/>
    <s v="O"/>
    <n v="1"/>
    <n v="30"/>
    <n v="0"/>
    <m/>
    <m/>
    <m/>
    <m/>
    <m/>
    <m/>
    <n v="1"/>
    <n v="1"/>
    <m/>
    <m/>
    <n v="6372"/>
    <s v="CREDITOS DE CONSUMO"/>
    <n v="0"/>
    <n v="0"/>
    <n v="890480123"/>
    <s v="UNIVERSIDAD DE CARTAGENA"/>
    <n v="5"/>
    <m/>
    <m/>
    <m/>
    <m/>
    <n v="2"/>
    <n v="7"/>
    <n v="2"/>
  </r>
  <r>
    <n v="0"/>
    <s v="C"/>
    <n v="45451823"/>
    <x v="0"/>
    <n v="4"/>
    <n v="550017606"/>
    <d v="2017-11-28T00:00:00"/>
    <d v="2023-11-30T00:00:00"/>
    <n v="0"/>
    <n v="1"/>
    <n v="4"/>
    <n v="30"/>
    <n v="2"/>
    <n v="22490513"/>
    <n v="24960000"/>
    <n v="21228"/>
    <n v="816"/>
    <n v="19493"/>
    <n v="0"/>
    <n v="0"/>
    <n v="0"/>
    <m/>
    <n v="0"/>
    <n v="0"/>
    <n v="0"/>
    <m/>
    <m/>
    <d v="2021-03-30T00:00:00"/>
    <n v="1"/>
    <s v="O"/>
    <n v="1"/>
    <n v="30"/>
    <n v="0"/>
    <m/>
    <m/>
    <m/>
    <m/>
    <m/>
    <m/>
    <n v="1"/>
    <n v="1"/>
    <m/>
    <m/>
    <n v="23770"/>
    <s v="CREDITOS DE CONSUMO"/>
    <n v="0"/>
    <n v="0"/>
    <n v="890480123"/>
    <s v="UNIVERSIDAD DE CARTAGENA"/>
    <n v="5"/>
    <m/>
    <m/>
    <m/>
    <m/>
    <n v="2"/>
    <n v="7"/>
    <n v="2"/>
  </r>
  <r>
    <n v="0"/>
    <s v="C"/>
    <n v="45451823"/>
    <x v="0"/>
    <n v="4"/>
    <n v="550017750"/>
    <d v="2017-12-01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n v="45451823"/>
    <x v="0"/>
    <n v="4"/>
    <n v="550017757"/>
    <d v="2017-12-01T00:00:00"/>
    <d v="2023-11-30T00:00:00"/>
    <n v="0"/>
    <n v="1"/>
    <n v="4"/>
    <n v="30"/>
    <n v="2"/>
    <n v="22490513"/>
    <n v="24960000"/>
    <n v="11998"/>
    <n v="461"/>
    <n v="11023"/>
    <n v="0"/>
    <n v="0"/>
    <n v="0"/>
    <m/>
    <n v="0"/>
    <n v="0"/>
    <n v="0"/>
    <m/>
    <m/>
    <d v="2021-03-30T00:00:00"/>
    <n v="1"/>
    <s v="O"/>
    <n v="1"/>
    <n v="30"/>
    <n v="0"/>
    <m/>
    <m/>
    <m/>
    <m/>
    <m/>
    <m/>
    <n v="1"/>
    <n v="1"/>
    <m/>
    <m/>
    <n v="13441"/>
    <s v="CREDITOS DE CONSUMO"/>
    <n v="0"/>
    <n v="0"/>
    <n v="890480123"/>
    <s v="UNIVERSIDAD DE CARTAGENA"/>
    <n v="5"/>
    <m/>
    <m/>
    <m/>
    <m/>
    <n v="2"/>
    <n v="7"/>
    <n v="2"/>
  </r>
  <r>
    <n v="0"/>
    <s v="C"/>
    <n v="45451823"/>
    <x v="0"/>
    <n v="4"/>
    <n v="550018567"/>
    <d v="2018-04-01T00:00:00"/>
    <d v="2023-11-30T00:00:00"/>
    <n v="0"/>
    <n v="1"/>
    <n v="4"/>
    <n v="30"/>
    <n v="2"/>
    <n v="22490513"/>
    <n v="24960000"/>
    <n v="82598"/>
    <n v="3175"/>
    <n v="75887"/>
    <n v="0"/>
    <n v="0"/>
    <n v="0"/>
    <m/>
    <n v="0"/>
    <n v="0"/>
    <n v="0"/>
    <m/>
    <m/>
    <d v="2021-03-30T00:00:00"/>
    <n v="1"/>
    <s v="O"/>
    <n v="1"/>
    <n v="30"/>
    <n v="0"/>
    <m/>
    <m/>
    <m/>
    <m/>
    <m/>
    <m/>
    <n v="1"/>
    <n v="1"/>
    <m/>
    <m/>
    <n v="92538"/>
    <s v="CREDITOS DE CONSUMO"/>
    <n v="0"/>
    <n v="0"/>
    <n v="890480123"/>
    <s v="UNIVERSIDAD DE CARTAGENA"/>
    <n v="5"/>
    <m/>
    <m/>
    <m/>
    <m/>
    <n v="2"/>
    <n v="7"/>
    <n v="2"/>
  </r>
  <r>
    <n v="0"/>
    <s v="C"/>
    <n v="45451823"/>
    <x v="0"/>
    <n v="4"/>
    <n v="550018670"/>
    <d v="2018-04-16T00:00:00"/>
    <d v="2023-11-30T00:00:00"/>
    <n v="0"/>
    <n v="1"/>
    <n v="4"/>
    <n v="30"/>
    <n v="2"/>
    <n v="22490513"/>
    <n v="24960000"/>
    <n v="63300"/>
    <n v="2434"/>
    <n v="58159"/>
    <n v="0"/>
    <n v="0"/>
    <n v="0"/>
    <m/>
    <n v="0"/>
    <n v="0"/>
    <n v="0"/>
    <m/>
    <m/>
    <d v="2021-03-30T00:00:00"/>
    <n v="1"/>
    <s v="O"/>
    <n v="1"/>
    <n v="30"/>
    <n v="0"/>
    <m/>
    <m/>
    <m/>
    <m/>
    <m/>
    <m/>
    <n v="1"/>
    <n v="1"/>
    <m/>
    <m/>
    <n v="70920"/>
    <s v="CREDITOS DE CONSUMO"/>
    <n v="0"/>
    <n v="0"/>
    <n v="890480123"/>
    <s v="UNIVERSIDAD DE CARTAGENA"/>
    <n v="5"/>
    <m/>
    <m/>
    <m/>
    <m/>
    <n v="2"/>
    <n v="7"/>
    <n v="2"/>
  </r>
  <r>
    <n v="0"/>
    <s v="C"/>
    <n v="45451823"/>
    <x v="0"/>
    <n v="4"/>
    <n v="550019444"/>
    <d v="2018-08-08T00:00:00"/>
    <d v="2023-11-30T00:00:00"/>
    <n v="0"/>
    <n v="1"/>
    <n v="4"/>
    <n v="30"/>
    <n v="2"/>
    <n v="22490513"/>
    <n v="24960000"/>
    <n v="60938"/>
    <n v="2343"/>
    <n v="55998"/>
    <n v="0"/>
    <n v="0"/>
    <n v="0"/>
    <m/>
    <n v="0"/>
    <n v="0"/>
    <n v="0"/>
    <m/>
    <m/>
    <d v="2021-03-30T00:00:00"/>
    <n v="1"/>
    <s v="O"/>
    <n v="1"/>
    <n v="30"/>
    <n v="0"/>
    <m/>
    <m/>
    <m/>
    <m/>
    <m/>
    <m/>
    <n v="1"/>
    <n v="1"/>
    <m/>
    <m/>
    <n v="68285"/>
    <s v="CREDITOS DE CONSUMO"/>
    <n v="0"/>
    <n v="0"/>
    <n v="890480123"/>
    <s v="UNIVERSIDAD DE CARTAGENA"/>
    <n v="5"/>
    <m/>
    <m/>
    <m/>
    <m/>
    <n v="2"/>
    <n v="7"/>
    <n v="2"/>
  </r>
  <r>
    <n v="0"/>
    <s v="C"/>
    <n v="45451823"/>
    <x v="0"/>
    <n v="4"/>
    <n v="550019649"/>
    <d v="2018-09-05T00:00:00"/>
    <d v="2023-11-30T00:00:00"/>
    <n v="0"/>
    <n v="1"/>
    <n v="4"/>
    <n v="30"/>
    <n v="2"/>
    <n v="22490513"/>
    <n v="24960000"/>
    <n v="93205"/>
    <n v="3583"/>
    <n v="85651"/>
    <n v="0"/>
    <n v="0"/>
    <n v="0"/>
    <m/>
    <n v="0"/>
    <n v="0"/>
    <n v="0"/>
    <m/>
    <m/>
    <d v="2021-03-30T00:00:00"/>
    <n v="1"/>
    <s v="O"/>
    <n v="1"/>
    <n v="30"/>
    <n v="0"/>
    <m/>
    <m/>
    <m/>
    <m/>
    <m/>
    <m/>
    <n v="1"/>
    <n v="1"/>
    <m/>
    <m/>
    <n v="104445"/>
    <s v="CREDITOS DE CONSUMO"/>
    <n v="0"/>
    <n v="0"/>
    <n v="890480123"/>
    <s v="UNIVERSIDAD DE CARTAGENA"/>
    <n v="5"/>
    <m/>
    <m/>
    <m/>
    <m/>
    <n v="2"/>
    <n v="7"/>
    <n v="2"/>
  </r>
  <r>
    <n v="0"/>
    <s v="C"/>
    <n v="45451823"/>
    <x v="0"/>
    <n v="4"/>
    <n v="550019650"/>
    <d v="2018-09-05T00:00:00"/>
    <d v="2023-11-30T00:00:00"/>
    <n v="0"/>
    <n v="1"/>
    <n v="4"/>
    <n v="30"/>
    <n v="2"/>
    <n v="22490513"/>
    <n v="24960000"/>
    <n v="89416"/>
    <n v="3438"/>
    <n v="82148"/>
    <n v="0"/>
    <n v="0"/>
    <n v="0"/>
    <m/>
    <n v="0"/>
    <n v="0"/>
    <n v="0"/>
    <m/>
    <m/>
    <d v="2021-03-30T00:00:00"/>
    <n v="1"/>
    <s v="O"/>
    <n v="1"/>
    <n v="30"/>
    <n v="0"/>
    <m/>
    <m/>
    <m/>
    <m/>
    <m/>
    <m/>
    <n v="1"/>
    <n v="1"/>
    <m/>
    <m/>
    <n v="100173"/>
    <s v="CREDITOS DE CONSUMO"/>
    <n v="0"/>
    <n v="0"/>
    <n v="890480123"/>
    <s v="UNIVERSIDAD DE CARTAGENA"/>
    <n v="5"/>
    <m/>
    <m/>
    <m/>
    <m/>
    <n v="2"/>
    <n v="7"/>
    <n v="2"/>
  </r>
  <r>
    <n v="0"/>
    <s v="C"/>
    <n v="45451823"/>
    <x v="0"/>
    <n v="4"/>
    <n v="550019838"/>
    <d v="2018-10-04T00:00:00"/>
    <d v="2023-11-30T00:00:00"/>
    <n v="0"/>
    <n v="1"/>
    <n v="4"/>
    <n v="30"/>
    <n v="2"/>
    <n v="22490513"/>
    <n v="24960000"/>
    <n v="67278"/>
    <n v="2586"/>
    <n v="61809"/>
    <n v="0"/>
    <n v="0"/>
    <n v="0"/>
    <m/>
    <n v="0"/>
    <n v="0"/>
    <n v="0"/>
    <m/>
    <m/>
    <d v="2021-03-30T00:00:00"/>
    <n v="1"/>
    <s v="O"/>
    <n v="1"/>
    <n v="30"/>
    <n v="0"/>
    <m/>
    <m/>
    <m/>
    <m/>
    <m/>
    <m/>
    <n v="1"/>
    <n v="1"/>
    <m/>
    <m/>
    <n v="75371"/>
    <s v="CREDITOS DE CONSUMO"/>
    <n v="0"/>
    <n v="0"/>
    <n v="890480123"/>
    <s v="UNIVERSIDAD DE CARTAGENA"/>
    <n v="5"/>
    <m/>
    <m/>
    <m/>
    <m/>
    <n v="2"/>
    <n v="7"/>
    <n v="2"/>
  </r>
  <r>
    <n v="0"/>
    <s v="C"/>
    <n v="45451823"/>
    <x v="0"/>
    <n v="4"/>
    <n v="550020050"/>
    <d v="2018-11-07T00:00:00"/>
    <d v="2023-11-30T00:00:00"/>
    <n v="0"/>
    <n v="1"/>
    <n v="4"/>
    <n v="30"/>
    <n v="2"/>
    <n v="22490513"/>
    <n v="24960000"/>
    <n v="52622"/>
    <n v="2023"/>
    <n v="48357"/>
    <n v="0"/>
    <n v="0"/>
    <n v="0"/>
    <m/>
    <n v="0"/>
    <n v="0"/>
    <n v="0"/>
    <m/>
    <m/>
    <d v="2021-03-30T00:00:00"/>
    <n v="1"/>
    <s v="O"/>
    <n v="1"/>
    <n v="30"/>
    <n v="0"/>
    <m/>
    <m/>
    <m/>
    <m/>
    <m/>
    <m/>
    <n v="1"/>
    <n v="1"/>
    <m/>
    <m/>
    <n v="58968"/>
    <s v="CREDITOS DE CONSUMO"/>
    <n v="0"/>
    <n v="0"/>
    <n v="890480123"/>
    <s v="UNIVERSIDAD DE CARTAGENA"/>
    <n v="5"/>
    <m/>
    <m/>
    <m/>
    <m/>
    <n v="2"/>
    <n v="7"/>
    <n v="2"/>
  </r>
  <r>
    <n v="0"/>
    <s v="C"/>
    <n v="45451823"/>
    <x v="0"/>
    <n v="4"/>
    <n v="550020153"/>
    <d v="2018-11-22T00:00:00"/>
    <d v="2023-11-30T00:00:00"/>
    <n v="0"/>
    <n v="1"/>
    <n v="4"/>
    <n v="30"/>
    <n v="2"/>
    <n v="22490513"/>
    <n v="24960000"/>
    <n v="12494"/>
    <n v="480"/>
    <n v="11456"/>
    <n v="0"/>
    <n v="0"/>
    <n v="0"/>
    <m/>
    <n v="0"/>
    <n v="0"/>
    <n v="0"/>
    <m/>
    <m/>
    <d v="2021-03-30T00:00:00"/>
    <n v="1"/>
    <s v="O"/>
    <n v="1"/>
    <n v="30"/>
    <n v="0"/>
    <m/>
    <m/>
    <m/>
    <m/>
    <m/>
    <m/>
    <n v="1"/>
    <n v="1"/>
    <m/>
    <m/>
    <n v="13970"/>
    <s v="CREDITOS DE CONSUMO"/>
    <n v="0"/>
    <n v="0"/>
    <n v="890480123"/>
    <s v="UNIVERSIDAD DE CARTAGENA"/>
    <n v="5"/>
    <m/>
    <m/>
    <m/>
    <m/>
    <n v="2"/>
    <n v="7"/>
    <n v="2"/>
  </r>
  <r>
    <n v="0"/>
    <s v="C"/>
    <n v="45451823"/>
    <x v="0"/>
    <n v="4"/>
    <n v="550020208"/>
    <d v="2018-11-29T00:00:00"/>
    <d v="2023-11-30T00:00:00"/>
    <n v="0"/>
    <n v="1"/>
    <n v="4"/>
    <n v="30"/>
    <n v="2"/>
    <n v="22490513"/>
    <n v="24960000"/>
    <n v="16362"/>
    <n v="629"/>
    <n v="15036"/>
    <n v="0"/>
    <n v="0"/>
    <n v="0"/>
    <m/>
    <n v="0"/>
    <n v="0"/>
    <n v="0"/>
    <m/>
    <m/>
    <d v="2021-03-30T00:00:00"/>
    <n v="1"/>
    <s v="O"/>
    <n v="1"/>
    <n v="30"/>
    <n v="0"/>
    <m/>
    <m/>
    <m/>
    <m/>
    <m/>
    <m/>
    <n v="1"/>
    <n v="1"/>
    <m/>
    <m/>
    <n v="18335"/>
    <s v="CREDITOS DE CONSUMO"/>
    <n v="0"/>
    <n v="0"/>
    <n v="890480123"/>
    <s v="UNIVERSIDAD DE CARTAGENA"/>
    <n v="5"/>
    <m/>
    <m/>
    <m/>
    <m/>
    <n v="2"/>
    <n v="7"/>
    <n v="2"/>
  </r>
  <r>
    <n v="0"/>
    <s v="C"/>
    <n v="45451823"/>
    <x v="0"/>
    <n v="4"/>
    <n v="550020352"/>
    <d v="2018-12-24T00:00:00"/>
    <d v="2023-11-30T00:00:00"/>
    <n v="0"/>
    <n v="1"/>
    <n v="4"/>
    <n v="30"/>
    <n v="2"/>
    <n v="22490513"/>
    <n v="24960000"/>
    <n v="18554"/>
    <n v="713"/>
    <n v="17052"/>
    <n v="0"/>
    <n v="0"/>
    <n v="0"/>
    <m/>
    <n v="0"/>
    <n v="0"/>
    <n v="0"/>
    <m/>
    <m/>
    <d v="2021-03-30T00:00:00"/>
    <n v="1"/>
    <s v="O"/>
    <n v="1"/>
    <n v="30"/>
    <n v="0"/>
    <m/>
    <m/>
    <m/>
    <m/>
    <m/>
    <m/>
    <n v="1"/>
    <n v="1"/>
    <m/>
    <m/>
    <n v="20794"/>
    <s v="CREDITOS DE CONSUMO"/>
    <n v="0"/>
    <n v="0"/>
    <n v="890480123"/>
    <s v="UNIVERSIDAD DE CARTAGENA"/>
    <n v="5"/>
    <m/>
    <m/>
    <m/>
    <m/>
    <n v="2"/>
    <n v="7"/>
    <n v="2"/>
  </r>
  <r>
    <n v="0"/>
    <s v="C"/>
    <n v="45451823"/>
    <x v="0"/>
    <n v="4"/>
    <n v="550020485"/>
    <d v="2019-01-15T00:00:00"/>
    <d v="2023-11-30T00:00:00"/>
    <n v="0"/>
    <n v="1"/>
    <n v="4"/>
    <n v="30"/>
    <n v="2"/>
    <n v="22490513"/>
    <n v="24960000"/>
    <n v="44038"/>
    <n v="1693"/>
    <n v="40469"/>
    <n v="0"/>
    <n v="0"/>
    <n v="0"/>
    <m/>
    <n v="0"/>
    <n v="0"/>
    <n v="0"/>
    <m/>
    <m/>
    <d v="2021-03-30T00:00:00"/>
    <n v="1"/>
    <s v="O"/>
    <n v="1"/>
    <n v="30"/>
    <n v="0"/>
    <m/>
    <m/>
    <m/>
    <m/>
    <m/>
    <m/>
    <n v="1"/>
    <n v="1"/>
    <m/>
    <m/>
    <n v="49349"/>
    <s v="CREDITOS DE CONSUMO"/>
    <n v="0"/>
    <n v="0"/>
    <n v="890480123"/>
    <s v="UNIVERSIDAD DE CARTAGENA"/>
    <n v="5"/>
    <m/>
    <m/>
    <m/>
    <m/>
    <n v="2"/>
    <n v="7"/>
    <n v="2"/>
  </r>
  <r>
    <n v="0"/>
    <s v="C"/>
    <n v="45451823"/>
    <x v="0"/>
    <n v="4"/>
    <n v="550020486"/>
    <d v="2019-01-15T00:00:00"/>
    <d v="2023-11-30T00:00:00"/>
    <n v="0"/>
    <n v="1"/>
    <n v="4"/>
    <n v="30"/>
    <n v="2"/>
    <n v="22490513"/>
    <n v="24960000"/>
    <n v="39104"/>
    <n v="1503"/>
    <n v="35936"/>
    <n v="0"/>
    <n v="0"/>
    <n v="0"/>
    <m/>
    <n v="0"/>
    <n v="0"/>
    <n v="0"/>
    <m/>
    <m/>
    <d v="2021-03-30T00:00:00"/>
    <n v="1"/>
    <s v="O"/>
    <n v="1"/>
    <n v="30"/>
    <n v="0"/>
    <m/>
    <m/>
    <m/>
    <m/>
    <m/>
    <m/>
    <n v="1"/>
    <n v="1"/>
    <m/>
    <m/>
    <n v="43821"/>
    <s v="CREDITOS DE CONSUMO"/>
    <n v="0"/>
    <n v="0"/>
    <n v="890480123"/>
    <s v="UNIVERSIDAD DE CARTAGENA"/>
    <n v="5"/>
    <m/>
    <m/>
    <m/>
    <m/>
    <n v="2"/>
    <n v="7"/>
    <n v="2"/>
  </r>
  <r>
    <n v="0"/>
    <s v="C"/>
    <n v="45451823"/>
    <x v="0"/>
    <n v="4"/>
    <n v="550021069"/>
    <d v="2019-04-16T00:00:00"/>
    <d v="2023-11-30T00:00:00"/>
    <n v="0"/>
    <n v="1"/>
    <n v="4"/>
    <n v="30"/>
    <n v="2"/>
    <n v="22490513"/>
    <n v="24960000"/>
    <n v="86205"/>
    <n v="3314"/>
    <n v="79218"/>
    <n v="0"/>
    <n v="0"/>
    <n v="0"/>
    <m/>
    <n v="0"/>
    <n v="0"/>
    <n v="0"/>
    <m/>
    <m/>
    <d v="2021-03-30T00:00:00"/>
    <n v="1"/>
    <s v="O"/>
    <n v="1"/>
    <n v="30"/>
    <n v="0"/>
    <m/>
    <m/>
    <m/>
    <m/>
    <m/>
    <m/>
    <n v="1"/>
    <n v="1"/>
    <m/>
    <m/>
    <n v="96600"/>
    <s v="CREDITOS DE CONSUMO"/>
    <n v="0"/>
    <n v="0"/>
    <n v="890480123"/>
    <s v="UNIVERSIDAD DE CARTAGENA"/>
    <n v="5"/>
    <m/>
    <m/>
    <m/>
    <m/>
    <n v="2"/>
    <n v="7"/>
    <n v="2"/>
  </r>
  <r>
    <n v="0"/>
    <s v="C"/>
    <n v="45451823"/>
    <x v="0"/>
    <n v="4"/>
    <n v="550021071"/>
    <d v="2019-04-16T00:00:00"/>
    <d v="2023-11-30T00:00:00"/>
    <n v="0"/>
    <n v="1"/>
    <n v="4"/>
    <n v="30"/>
    <n v="2"/>
    <n v="22490513"/>
    <n v="24960000"/>
    <n v="83386"/>
    <n v="3206"/>
    <n v="76625"/>
    <n v="0"/>
    <n v="0"/>
    <n v="0"/>
    <m/>
    <n v="0"/>
    <n v="0"/>
    <n v="0"/>
    <m/>
    <m/>
    <d v="2021-03-30T00:00:00"/>
    <n v="1"/>
    <s v="O"/>
    <n v="1"/>
    <n v="30"/>
    <n v="0"/>
    <m/>
    <m/>
    <m/>
    <m/>
    <m/>
    <m/>
    <n v="1"/>
    <n v="1"/>
    <m/>
    <m/>
    <n v="93438"/>
    <s v="CREDITOS DE CONSUMO"/>
    <n v="0"/>
    <n v="0"/>
    <n v="890480123"/>
    <s v="UNIVERSIDAD DE CARTAGENA"/>
    <n v="5"/>
    <m/>
    <m/>
    <m/>
    <m/>
    <n v="2"/>
    <n v="7"/>
    <n v="2"/>
  </r>
  <r>
    <n v="0"/>
    <s v="C"/>
    <n v="45451823"/>
    <x v="0"/>
    <n v="4"/>
    <n v="550021077"/>
    <d v="2019-04-17T00:00:00"/>
    <d v="2023-11-30T00:00:00"/>
    <n v="0"/>
    <n v="1"/>
    <n v="4"/>
    <n v="30"/>
    <n v="2"/>
    <n v="22490513"/>
    <n v="24960000"/>
    <n v="47274"/>
    <n v="1817"/>
    <n v="43445"/>
    <n v="0"/>
    <n v="0"/>
    <n v="0"/>
    <m/>
    <n v="0"/>
    <n v="0"/>
    <n v="0"/>
    <m/>
    <m/>
    <d v="2021-03-30T00:00:00"/>
    <n v="1"/>
    <s v="O"/>
    <n v="1"/>
    <n v="30"/>
    <n v="0"/>
    <m/>
    <m/>
    <m/>
    <m/>
    <m/>
    <m/>
    <n v="1"/>
    <n v="1"/>
    <m/>
    <m/>
    <n v="52978"/>
    <s v="CREDITOS DE CONSUMO"/>
    <n v="0"/>
    <n v="0"/>
    <n v="890480123"/>
    <s v="UNIVERSIDAD DE CARTAGENA"/>
    <n v="5"/>
    <m/>
    <m/>
    <m/>
    <m/>
    <n v="2"/>
    <n v="7"/>
    <n v="2"/>
  </r>
  <r>
    <n v="0"/>
    <s v="C"/>
    <n v="45451823"/>
    <x v="0"/>
    <n v="4"/>
    <n v="550021080"/>
    <d v="2019-04-17T00:00:00"/>
    <d v="2023-11-30T00:00:00"/>
    <n v="0"/>
    <n v="1"/>
    <n v="4"/>
    <n v="30"/>
    <n v="2"/>
    <n v="22490513"/>
    <n v="24960000"/>
    <n v="44493"/>
    <n v="1711"/>
    <n v="40879"/>
    <n v="0"/>
    <n v="0"/>
    <n v="0"/>
    <m/>
    <n v="0"/>
    <n v="0"/>
    <n v="0"/>
    <m/>
    <m/>
    <d v="2021-03-30T00:00:00"/>
    <n v="1"/>
    <s v="O"/>
    <n v="1"/>
    <n v="30"/>
    <n v="0"/>
    <m/>
    <m/>
    <m/>
    <m/>
    <m/>
    <m/>
    <n v="1"/>
    <n v="1"/>
    <m/>
    <m/>
    <n v="49849"/>
    <s v="CREDITOS DE CONSUMO"/>
    <n v="0"/>
    <n v="0"/>
    <n v="890480123"/>
    <s v="UNIVERSIDAD DE CARTAGENA"/>
    <n v="5"/>
    <m/>
    <m/>
    <m/>
    <m/>
    <n v="2"/>
    <n v="7"/>
    <n v="2"/>
  </r>
  <r>
    <n v="0"/>
    <s v="C"/>
    <n v="45451823"/>
    <x v="0"/>
    <n v="4"/>
    <n v="550021090"/>
    <d v="2019-04-20T00:00:00"/>
    <d v="2023-11-30T00:00:00"/>
    <n v="0"/>
    <n v="1"/>
    <n v="4"/>
    <n v="30"/>
    <n v="2"/>
    <n v="22490513"/>
    <n v="24960000"/>
    <n v="11153"/>
    <n v="429"/>
    <n v="10248"/>
    <n v="0"/>
    <n v="0"/>
    <n v="0"/>
    <m/>
    <n v="0"/>
    <n v="0"/>
    <n v="0"/>
    <m/>
    <m/>
    <d v="2021-03-30T00:00:00"/>
    <n v="1"/>
    <s v="O"/>
    <n v="1"/>
    <n v="30"/>
    <n v="0"/>
    <m/>
    <m/>
    <m/>
    <m/>
    <m/>
    <m/>
    <n v="1"/>
    <n v="1"/>
    <m/>
    <m/>
    <n v="12496"/>
    <s v="CREDITOS DE CONSUMO"/>
    <n v="0"/>
    <n v="0"/>
    <n v="890480123"/>
    <s v="UNIVERSIDAD DE CARTAGENA"/>
    <n v="5"/>
    <m/>
    <m/>
    <m/>
    <m/>
    <n v="2"/>
    <n v="7"/>
    <n v="2"/>
  </r>
  <r>
    <n v="0"/>
    <s v="C"/>
    <n v="45451823"/>
    <x v="0"/>
    <n v="4"/>
    <n v="550021645"/>
    <d v="2019-06-17T00:00:00"/>
    <d v="2023-11-30T00:00:00"/>
    <n v="0"/>
    <n v="1"/>
    <n v="4"/>
    <n v="30"/>
    <n v="2"/>
    <n v="22490513"/>
    <n v="24960000"/>
    <n v="13993"/>
    <n v="538"/>
    <n v="12832"/>
    <n v="0"/>
    <n v="0"/>
    <n v="0"/>
    <m/>
    <n v="0"/>
    <n v="0"/>
    <n v="0"/>
    <m/>
    <m/>
    <d v="2021-03-30T00:00:00"/>
    <n v="1"/>
    <s v="O"/>
    <n v="1"/>
    <n v="30"/>
    <n v="0"/>
    <m/>
    <m/>
    <m/>
    <m/>
    <m/>
    <m/>
    <n v="1"/>
    <n v="1"/>
    <m/>
    <m/>
    <n v="15648"/>
    <s v="CREDITOS DE CONSUMO"/>
    <n v="0"/>
    <n v="0"/>
    <n v="890480123"/>
    <s v="UNIVERSIDAD DE CARTAGENA"/>
    <n v="5"/>
    <m/>
    <m/>
    <m/>
    <m/>
    <n v="2"/>
    <n v="7"/>
    <n v="2"/>
  </r>
  <r>
    <n v="0"/>
    <s v="C"/>
    <n v="45451823"/>
    <x v="0"/>
    <n v="4"/>
    <n v="550022180"/>
    <d v="2019-08-14T00:00:00"/>
    <d v="2023-11-30T00:00:00"/>
    <n v="0"/>
    <n v="1"/>
    <n v="4"/>
    <n v="30"/>
    <n v="2"/>
    <n v="22490513"/>
    <n v="24960000"/>
    <n v="80094"/>
    <n v="3079"/>
    <n v="73599"/>
    <n v="0"/>
    <n v="0"/>
    <n v="0"/>
    <m/>
    <n v="0"/>
    <n v="0"/>
    <n v="0"/>
    <m/>
    <m/>
    <d v="2021-03-30T00:00:00"/>
    <n v="1"/>
    <s v="O"/>
    <n v="1"/>
    <n v="30"/>
    <n v="0"/>
    <m/>
    <m/>
    <m/>
    <m/>
    <m/>
    <m/>
    <n v="1"/>
    <n v="1"/>
    <m/>
    <m/>
    <n v="89748"/>
    <s v="CREDITOS DE CONSUMO"/>
    <n v="0"/>
    <n v="0"/>
    <n v="890480123"/>
    <s v="UNIVERSIDAD DE CARTAGENA"/>
    <n v="5"/>
    <m/>
    <m/>
    <m/>
    <m/>
    <n v="2"/>
    <n v="7"/>
    <n v="2"/>
  </r>
  <r>
    <n v="0"/>
    <s v="C"/>
    <n v="45451823"/>
    <x v="0"/>
    <n v="4"/>
    <n v="550022230"/>
    <d v="2019-08-20T00:00:00"/>
    <d v="2023-11-30T00:00:00"/>
    <n v="0"/>
    <n v="1"/>
    <n v="4"/>
    <n v="30"/>
    <n v="2"/>
    <n v="22490513"/>
    <n v="24960000"/>
    <n v="6907"/>
    <n v="266"/>
    <n v="6335"/>
    <n v="0"/>
    <n v="0"/>
    <n v="0"/>
    <m/>
    <n v="0"/>
    <n v="0"/>
    <n v="0"/>
    <m/>
    <m/>
    <d v="2021-03-30T00:00:00"/>
    <n v="1"/>
    <s v="O"/>
    <n v="1"/>
    <n v="30"/>
    <n v="0"/>
    <m/>
    <m/>
    <m/>
    <m/>
    <m/>
    <m/>
    <n v="1"/>
    <n v="1"/>
    <m/>
    <m/>
    <n v="7725"/>
    <s v="CREDITOS DE CONSUMO"/>
    <n v="0"/>
    <n v="0"/>
    <n v="890480123"/>
    <s v="UNIVERSIDAD DE CARTAGENA"/>
    <n v="5"/>
    <m/>
    <m/>
    <m/>
    <m/>
    <n v="2"/>
    <n v="7"/>
    <n v="2"/>
  </r>
  <r>
    <n v="0"/>
    <s v="C"/>
    <n v="45451823"/>
    <x v="0"/>
    <n v="4"/>
    <n v="550022625"/>
    <d v="2019-09-30T00:00:00"/>
    <d v="2023-11-30T00:00:00"/>
    <n v="0"/>
    <n v="1"/>
    <n v="4"/>
    <n v="30"/>
    <n v="2"/>
    <n v="22490513"/>
    <n v="24960000"/>
    <n v="43872"/>
    <n v="1687"/>
    <n v="40315"/>
    <n v="0"/>
    <n v="0"/>
    <n v="0"/>
    <m/>
    <n v="0"/>
    <n v="0"/>
    <n v="0"/>
    <m/>
    <m/>
    <d v="2021-03-30T00:00:00"/>
    <n v="1"/>
    <s v="O"/>
    <n v="1"/>
    <n v="30"/>
    <n v="0"/>
    <m/>
    <m/>
    <m/>
    <m/>
    <m/>
    <m/>
    <n v="1"/>
    <n v="1"/>
    <m/>
    <m/>
    <n v="49161"/>
    <s v="CREDITOS DE CONSUMO"/>
    <n v="0"/>
    <n v="0"/>
    <n v="890480123"/>
    <s v="UNIVERSIDAD DE CARTAGENA"/>
    <n v="5"/>
    <m/>
    <m/>
    <m/>
    <m/>
    <n v="2"/>
    <n v="7"/>
    <n v="2"/>
  </r>
  <r>
    <n v="0"/>
    <s v="C"/>
    <n v="45451823"/>
    <x v="0"/>
    <n v="4"/>
    <n v="550022626"/>
    <d v="2019-09-30T00:00:00"/>
    <d v="2023-11-30T00:00:00"/>
    <n v="0"/>
    <n v="1"/>
    <n v="4"/>
    <n v="30"/>
    <n v="2"/>
    <n v="22490513"/>
    <n v="24960000"/>
    <n v="35422"/>
    <n v="1362"/>
    <n v="32550"/>
    <n v="0"/>
    <n v="0"/>
    <n v="0"/>
    <m/>
    <n v="0"/>
    <n v="0"/>
    <n v="0"/>
    <m/>
    <m/>
    <d v="2021-03-30T00:00:00"/>
    <n v="1"/>
    <s v="O"/>
    <n v="1"/>
    <n v="30"/>
    <n v="0"/>
    <m/>
    <m/>
    <m/>
    <m/>
    <m/>
    <m/>
    <n v="1"/>
    <n v="1"/>
    <m/>
    <m/>
    <n v="39692"/>
    <s v="CREDITOS DE CONSUMO"/>
    <n v="0"/>
    <n v="0"/>
    <n v="890480123"/>
    <s v="UNIVERSIDAD DE CARTAGENA"/>
    <n v="5"/>
    <m/>
    <m/>
    <m/>
    <m/>
    <n v="2"/>
    <n v="7"/>
    <n v="2"/>
  </r>
  <r>
    <n v="0"/>
    <s v="C"/>
    <n v="45451823"/>
    <x v="0"/>
    <n v="4"/>
    <n v="550022756"/>
    <d v="2019-10-04T00:00:00"/>
    <d v="2023-11-30T00:00:00"/>
    <n v="0"/>
    <n v="1"/>
    <n v="4"/>
    <n v="30"/>
    <n v="2"/>
    <n v="22490513"/>
    <n v="24960000"/>
    <n v="115525"/>
    <n v="4441"/>
    <n v="106163"/>
    <n v="0"/>
    <n v="0"/>
    <n v="0"/>
    <m/>
    <n v="0"/>
    <n v="0"/>
    <n v="0"/>
    <m/>
    <m/>
    <d v="2021-03-30T00:00:00"/>
    <n v="1"/>
    <s v="O"/>
    <n v="1"/>
    <n v="30"/>
    <n v="0"/>
    <m/>
    <m/>
    <m/>
    <m/>
    <m/>
    <m/>
    <n v="1"/>
    <n v="1"/>
    <m/>
    <m/>
    <n v="129458"/>
    <s v="CREDITOS DE CONSUMO"/>
    <n v="0"/>
    <n v="0"/>
    <n v="890480123"/>
    <s v="UNIVERSIDAD DE CARTAGENA"/>
    <n v="5"/>
    <m/>
    <m/>
    <m/>
    <m/>
    <n v="2"/>
    <n v="7"/>
    <n v="2"/>
  </r>
  <r>
    <n v="0"/>
    <s v="C"/>
    <n v="45451823"/>
    <x v="0"/>
    <n v="4"/>
    <n v="550022757"/>
    <d v="2019-10-04T00:00:00"/>
    <d v="2023-11-30T00:00:00"/>
    <n v="0"/>
    <n v="1"/>
    <n v="4"/>
    <n v="30"/>
    <n v="2"/>
    <n v="22490513"/>
    <n v="24960000"/>
    <n v="108388"/>
    <n v="4167"/>
    <n v="99602"/>
    <n v="0"/>
    <n v="0"/>
    <n v="0"/>
    <m/>
    <n v="0"/>
    <n v="0"/>
    <n v="0"/>
    <m/>
    <m/>
    <d v="2021-03-30T00:00:00"/>
    <n v="1"/>
    <s v="O"/>
    <n v="1"/>
    <n v="30"/>
    <n v="0"/>
    <m/>
    <m/>
    <m/>
    <m/>
    <m/>
    <m/>
    <n v="1"/>
    <n v="1"/>
    <m/>
    <m/>
    <n v="121457"/>
    <s v="CREDITOS DE CONSUMO"/>
    <n v="0"/>
    <n v="0"/>
    <n v="890480123"/>
    <s v="UNIVERSIDAD DE CARTAGENA"/>
    <n v="5"/>
    <m/>
    <m/>
    <m/>
    <m/>
    <n v="2"/>
    <n v="7"/>
    <n v="2"/>
  </r>
  <r>
    <n v="0"/>
    <s v="C"/>
    <n v="45451823"/>
    <x v="0"/>
    <n v="4"/>
    <n v="550022758"/>
    <d v="2019-10-04T00:00:00"/>
    <d v="2023-11-30T00:00:00"/>
    <n v="0"/>
    <n v="1"/>
    <n v="4"/>
    <n v="30"/>
    <n v="2"/>
    <n v="22490513"/>
    <n v="24960000"/>
    <n v="52217"/>
    <n v="2007"/>
    <n v="47987"/>
    <n v="0"/>
    <n v="0"/>
    <n v="0"/>
    <m/>
    <n v="0"/>
    <n v="0"/>
    <n v="0"/>
    <m/>
    <m/>
    <d v="2021-03-30T00:00:00"/>
    <n v="1"/>
    <s v="O"/>
    <n v="1"/>
    <n v="30"/>
    <n v="0"/>
    <m/>
    <m/>
    <m/>
    <m/>
    <m/>
    <m/>
    <n v="1"/>
    <n v="1"/>
    <m/>
    <m/>
    <n v="58516"/>
    <s v="CREDITOS DE CONSUMO"/>
    <n v="0"/>
    <n v="0"/>
    <n v="890480123"/>
    <s v="UNIVERSIDAD DE CARTAGENA"/>
    <n v="5"/>
    <m/>
    <m/>
    <m/>
    <m/>
    <n v="2"/>
    <n v="7"/>
    <n v="2"/>
  </r>
  <r>
    <n v="0"/>
    <s v="C"/>
    <n v="45451823"/>
    <x v="0"/>
    <n v="4"/>
    <n v="550023170"/>
    <d v="2019-11-29T00:00:00"/>
    <d v="2023-11-30T00:00:00"/>
    <n v="0"/>
    <n v="1"/>
    <n v="4"/>
    <n v="30"/>
    <n v="2"/>
    <n v="22490513"/>
    <n v="24960000"/>
    <n v="96634"/>
    <n v="3715"/>
    <n v="88801"/>
    <n v="0"/>
    <n v="0"/>
    <n v="0"/>
    <m/>
    <n v="0"/>
    <n v="0"/>
    <n v="0"/>
    <m/>
    <m/>
    <d v="2021-03-30T00:00:00"/>
    <n v="1"/>
    <s v="O"/>
    <n v="1"/>
    <n v="30"/>
    <n v="0"/>
    <m/>
    <m/>
    <m/>
    <m/>
    <m/>
    <m/>
    <n v="1"/>
    <n v="1"/>
    <m/>
    <m/>
    <n v="108286"/>
    <s v="CREDITOS DE CONSUMO"/>
    <n v="0"/>
    <n v="0"/>
    <n v="890480123"/>
    <s v="UNIVERSIDAD DE CARTAGENA"/>
    <n v="5"/>
    <m/>
    <m/>
    <m/>
    <m/>
    <n v="2"/>
    <n v="7"/>
    <n v="2"/>
  </r>
  <r>
    <n v="0"/>
    <s v="C"/>
    <n v="45451823"/>
    <x v="0"/>
    <n v="4"/>
    <n v="550023204"/>
    <d v="2019-12-05T00:00:00"/>
    <d v="2023-11-30T00:00:00"/>
    <n v="0"/>
    <n v="1"/>
    <n v="4"/>
    <n v="30"/>
    <n v="2"/>
    <n v="22490513"/>
    <n v="24960000"/>
    <n v="50099"/>
    <n v="1926"/>
    <n v="46024"/>
    <n v="0"/>
    <n v="0"/>
    <n v="0"/>
    <m/>
    <n v="0"/>
    <n v="0"/>
    <n v="0"/>
    <m/>
    <m/>
    <d v="2021-03-30T00:00:00"/>
    <n v="1"/>
    <s v="O"/>
    <n v="1"/>
    <n v="30"/>
    <n v="0"/>
    <m/>
    <m/>
    <m/>
    <m/>
    <m/>
    <m/>
    <n v="1"/>
    <n v="1"/>
    <m/>
    <m/>
    <n v="56123"/>
    <s v="CREDITOS DE CONSUMO"/>
    <n v="0"/>
    <n v="0"/>
    <n v="890480123"/>
    <s v="UNIVERSIDAD DE CARTAGENA"/>
    <n v="5"/>
    <m/>
    <m/>
    <m/>
    <m/>
    <n v="2"/>
    <n v="7"/>
    <n v="2"/>
  </r>
  <r>
    <n v="0"/>
    <s v="C"/>
    <n v="45451823"/>
    <x v="0"/>
    <n v="4"/>
    <n v="550023228"/>
    <d v="2019-12-07T00:00:00"/>
    <d v="2023-11-30T00:00:00"/>
    <n v="0"/>
    <n v="1"/>
    <n v="4"/>
    <n v="30"/>
    <n v="2"/>
    <n v="22490513"/>
    <n v="24960000"/>
    <n v="58389"/>
    <n v="2245"/>
    <n v="53645"/>
    <n v="0"/>
    <n v="0"/>
    <n v="0"/>
    <m/>
    <n v="0"/>
    <n v="0"/>
    <n v="0"/>
    <m/>
    <m/>
    <d v="2021-03-30T00:00:00"/>
    <n v="1"/>
    <s v="O"/>
    <n v="1"/>
    <n v="30"/>
    <n v="0"/>
    <m/>
    <m/>
    <m/>
    <m/>
    <m/>
    <m/>
    <n v="1"/>
    <n v="1"/>
    <m/>
    <m/>
    <n v="65416"/>
    <s v="CREDITOS DE CONSUMO"/>
    <n v="0"/>
    <n v="0"/>
    <n v="890480123"/>
    <s v="UNIVERSIDAD DE CARTAGENA"/>
    <n v="5"/>
    <m/>
    <m/>
    <m/>
    <m/>
    <n v="2"/>
    <n v="7"/>
    <n v="2"/>
  </r>
  <r>
    <n v="0"/>
    <s v="C"/>
    <n v="45451823"/>
    <x v="0"/>
    <n v="4"/>
    <n v="550023903"/>
    <d v="2020-06-03T00:00:00"/>
    <d v="2023-11-30T00:00:00"/>
    <n v="0"/>
    <n v="1"/>
    <n v="4"/>
    <n v="30"/>
    <n v="2"/>
    <n v="22490513"/>
    <n v="24960000"/>
    <n v="526170"/>
    <n v="20228"/>
    <n v="483473"/>
    <n v="0"/>
    <n v="0"/>
    <n v="0"/>
    <m/>
    <n v="0"/>
    <n v="0"/>
    <n v="0"/>
    <m/>
    <m/>
    <d v="2021-03-30T00:00:00"/>
    <n v="1"/>
    <s v="O"/>
    <n v="1"/>
    <n v="30"/>
    <n v="0"/>
    <m/>
    <m/>
    <m/>
    <m/>
    <m/>
    <m/>
    <n v="1"/>
    <n v="1"/>
    <m/>
    <m/>
    <n v="589558"/>
    <s v="CREDITOS DE CONSUMO"/>
    <n v="0"/>
    <n v="0"/>
    <n v="890480123"/>
    <s v="UNIVERSIDAD DE CARTAGENA"/>
    <n v="5"/>
    <m/>
    <m/>
    <m/>
    <m/>
    <n v="2"/>
    <n v="7"/>
    <n v="2"/>
  </r>
  <r>
    <n v="0"/>
    <s v="C"/>
    <n v="45451823"/>
    <x v="0"/>
    <n v="4"/>
    <n v="550023904"/>
    <d v="2020-06-03T00:00:00"/>
    <d v="2023-11-30T00:00:00"/>
    <n v="0"/>
    <n v="1"/>
    <n v="4"/>
    <n v="30"/>
    <n v="2"/>
    <n v="22490513"/>
    <n v="24960000"/>
    <n v="298150"/>
    <n v="11462"/>
    <n v="273970"/>
    <n v="0"/>
    <n v="0"/>
    <n v="0"/>
    <m/>
    <n v="0"/>
    <n v="0"/>
    <n v="0"/>
    <m/>
    <m/>
    <d v="2021-03-30T00:00:00"/>
    <n v="1"/>
    <s v="O"/>
    <n v="1"/>
    <n v="30"/>
    <n v="0"/>
    <m/>
    <m/>
    <m/>
    <m/>
    <m/>
    <m/>
    <n v="1"/>
    <n v="1"/>
    <m/>
    <m/>
    <n v="334085"/>
    <s v="CREDITOS DE CONSUMO"/>
    <n v="0"/>
    <n v="0"/>
    <n v="890480123"/>
    <s v="UNIVERSIDAD DE CARTAGENA"/>
    <n v="5"/>
    <m/>
    <m/>
    <m/>
    <m/>
    <n v="2"/>
    <n v="7"/>
    <n v="2"/>
  </r>
  <r>
    <n v="0"/>
    <s v="C"/>
    <n v="45451823"/>
    <x v="0"/>
    <n v="4"/>
    <n v="550024774"/>
    <d v="2020-11-05T00:00:00"/>
    <d v="2023-11-30T00:00:00"/>
    <n v="0"/>
    <n v="1"/>
    <n v="4"/>
    <n v="30"/>
    <n v="2"/>
    <n v="22490513"/>
    <n v="24960000"/>
    <n v="400000"/>
    <n v="15378"/>
    <n v="367535"/>
    <n v="0"/>
    <n v="0"/>
    <n v="0"/>
    <m/>
    <n v="0"/>
    <n v="0"/>
    <n v="0"/>
    <m/>
    <m/>
    <d v="2021-03-30T00:00:00"/>
    <n v="1"/>
    <s v="O"/>
    <n v="1"/>
    <n v="30"/>
    <n v="0"/>
    <m/>
    <m/>
    <m/>
    <m/>
    <m/>
    <m/>
    <n v="1"/>
    <n v="1"/>
    <m/>
    <m/>
    <n v="448180"/>
    <s v="CREDITOS DE CONSUMO"/>
    <n v="0"/>
    <n v="0"/>
    <n v="890480123"/>
    <s v="UNIVERSIDAD DE CARTAGENA"/>
    <n v="5"/>
    <m/>
    <m/>
    <m/>
    <m/>
    <n v="2"/>
    <n v="7"/>
    <n v="2"/>
  </r>
  <r>
    <n v="0"/>
    <s v="C"/>
    <n v="45451823"/>
    <x v="0"/>
    <n v="4"/>
    <n v="550024857"/>
    <d v="2020-11-22T00:00:00"/>
    <d v="2023-12-30T00:00:00"/>
    <n v="0"/>
    <n v="1"/>
    <n v="3"/>
    <n v="30"/>
    <n v="2"/>
    <n v="22490513"/>
    <n v="24960000"/>
    <n v="200000"/>
    <n v="7689"/>
    <n v="187813"/>
    <n v="0"/>
    <n v="0"/>
    <n v="0"/>
    <m/>
    <n v="0"/>
    <n v="0"/>
    <n v="0"/>
    <m/>
    <m/>
    <d v="2021-03-30T00:00:00"/>
    <n v="1"/>
    <s v="O"/>
    <n v="1"/>
    <n v="30"/>
    <n v="0"/>
    <m/>
    <m/>
    <m/>
    <m/>
    <m/>
    <m/>
    <n v="1"/>
    <n v="1"/>
    <m/>
    <m/>
    <n v="229023"/>
    <s v="CREDITOS DE CONSUMO"/>
    <n v="0"/>
    <n v="0"/>
    <n v="890480123"/>
    <s v="UNIVERSIDAD DE CARTAGENA"/>
    <n v="5"/>
    <m/>
    <m/>
    <m/>
    <m/>
    <n v="2"/>
    <n v="7"/>
    <n v="2"/>
  </r>
  <r>
    <n v="0"/>
    <s v="C"/>
    <n v="45451823"/>
    <x v="0"/>
    <n v="4"/>
    <n v="550025520"/>
    <d v="2021-02-28T00:00:00"/>
    <d v="2021-04-30T00:00:00"/>
    <n v="0"/>
    <n v="1"/>
    <n v="0"/>
    <n v="30"/>
    <n v="2"/>
    <n v="0"/>
    <n v="0"/>
    <n v="6000"/>
    <n v="6000"/>
    <n v="5459"/>
    <n v="0"/>
    <n v="0"/>
    <n v="0"/>
    <m/>
    <n v="0"/>
    <n v="0"/>
    <n v="0"/>
    <m/>
    <m/>
    <d v="2021-03-30T00:00:00"/>
    <n v="1"/>
    <s v="O"/>
    <n v="1"/>
    <n v="30"/>
    <n v="0"/>
    <m/>
    <m/>
    <m/>
    <m/>
    <m/>
    <m/>
    <n v="1"/>
    <n v="1"/>
    <m/>
    <m/>
    <n v="6657"/>
    <s v="CREDITOS DE CONSUMO"/>
    <n v="0"/>
    <n v="0"/>
    <n v="890480123"/>
    <s v="UNIVERSIDAD DE CARTAGENA"/>
    <n v="5"/>
    <m/>
    <m/>
    <m/>
    <m/>
    <n v="2"/>
    <n v="7"/>
    <n v="2"/>
  </r>
  <r>
    <n v="0"/>
    <s v="C"/>
    <n v="45451823"/>
    <x v="0"/>
    <n v="4"/>
    <n v="550025592"/>
    <d v="2021-03-11T00:00:00"/>
    <d v="2024-03-30T00:00:00"/>
    <n v="0"/>
    <n v="1"/>
    <n v="1"/>
    <n v="30"/>
    <n v="2"/>
    <n v="22490513"/>
    <n v="24960000"/>
    <n v="90000"/>
    <n v="3460"/>
    <n v="86540"/>
    <n v="0"/>
    <n v="0"/>
    <n v="0"/>
    <m/>
    <n v="0"/>
    <n v="0"/>
    <n v="0"/>
    <m/>
    <m/>
    <d v="2021-03-30T00:00:00"/>
    <n v="1"/>
    <s v="O"/>
    <n v="1"/>
    <n v="30"/>
    <n v="0"/>
    <m/>
    <m/>
    <m/>
    <m/>
    <m/>
    <m/>
    <n v="1"/>
    <n v="1"/>
    <m/>
    <m/>
    <n v="105529"/>
    <s v="CREDITOS DE CONSUMO"/>
    <n v="0"/>
    <n v="0"/>
    <n v="890480123"/>
    <s v="UNIVERSIDAD DE CARTAGENA"/>
    <n v="5"/>
    <m/>
    <m/>
    <m/>
    <m/>
    <n v="2"/>
    <n v="7"/>
    <n v="2"/>
  </r>
  <r>
    <n v="0"/>
    <s v="C"/>
    <n v="45451823"/>
    <x v="0"/>
    <n v="4"/>
    <n v="550025706"/>
    <d v="2021-03-31T00:00:00"/>
    <d v="2021-05-30T00:00:00"/>
    <n v="0"/>
    <n v="1"/>
    <n v="0"/>
    <n v="30"/>
    <n v="2"/>
    <n v="0"/>
    <n v="0"/>
    <n v="6000"/>
    <n v="6000"/>
    <n v="6000"/>
    <n v="0"/>
    <n v="0"/>
    <n v="0"/>
    <m/>
    <n v="0"/>
    <n v="0"/>
    <n v="0"/>
    <m/>
    <m/>
    <d v="2021-03-31T00:00:00"/>
    <n v="1"/>
    <s v="O"/>
    <n v="1"/>
    <n v="30"/>
    <n v="0"/>
    <m/>
    <m/>
    <m/>
    <m/>
    <m/>
    <m/>
    <n v="1"/>
    <n v="1"/>
    <m/>
    <m/>
    <n v="7317"/>
    <s v="CREDITOS DE CONSUMO"/>
    <n v="0"/>
    <n v="0"/>
    <n v="890480123"/>
    <s v="UNIVERSIDAD DE CARTAGENA"/>
    <n v="5"/>
    <m/>
    <m/>
    <m/>
    <m/>
    <n v="2"/>
    <n v="7"/>
    <n v="2"/>
  </r>
  <r>
    <n v="9370922"/>
    <s v="C"/>
    <n v="45453521"/>
    <x v="0"/>
    <n v="4"/>
    <n v="15274"/>
    <d v="2019-02-15T00:00:00"/>
    <d v="2026-02-15T00:00:00"/>
    <n v="0"/>
    <n v="1"/>
    <n v="27"/>
    <n v="30"/>
    <n v="2"/>
    <n v="17726461"/>
    <n v="19240000"/>
    <n v="24500000"/>
    <n v="511016"/>
    <n v="19542940"/>
    <n v="0"/>
    <n v="0"/>
    <n v="0"/>
    <m/>
    <n v="0"/>
    <n v="0"/>
    <n v="0"/>
    <m/>
    <m/>
    <d v="2021-03-30T00:00:00"/>
    <n v="1"/>
    <s v="O"/>
    <n v="1"/>
    <n v="30"/>
    <n v="0"/>
    <m/>
    <m/>
    <m/>
    <m/>
    <m/>
    <m/>
    <n v="1"/>
    <n v="1"/>
    <m/>
    <m/>
    <n v="10172018"/>
    <s v="CREDITOS DE CONSUMO"/>
    <n v="0"/>
    <n v="0"/>
    <n v="890480123"/>
    <s v="UNIVERSIDAD DE CARTAGENA"/>
    <n v="5"/>
    <m/>
    <m/>
    <m/>
    <m/>
    <n v="1"/>
    <n v="7"/>
    <n v="2"/>
  </r>
  <r>
    <n v="2251020"/>
    <s v="C"/>
    <n v="45453521"/>
    <x v="0"/>
    <n v="4"/>
    <n v="17983"/>
    <d v="2020-12-30T00:00:00"/>
    <d v="2022-12-30T00:00:00"/>
    <n v="0"/>
    <n v="1"/>
    <n v="3"/>
    <n v="30"/>
    <n v="2"/>
    <n v="15881442"/>
    <n v="17090000"/>
    <n v="5266000"/>
    <n v="257542"/>
    <n v="4694473"/>
    <n v="0"/>
    <n v="0"/>
    <n v="0"/>
    <m/>
    <n v="0"/>
    <n v="0"/>
    <n v="0"/>
    <m/>
    <m/>
    <d v="2021-03-30T00:00:00"/>
    <n v="1"/>
    <s v="O"/>
    <n v="1"/>
    <n v="30"/>
    <n v="0"/>
    <m/>
    <m/>
    <m/>
    <m/>
    <m/>
    <m/>
    <n v="1"/>
    <n v="1"/>
    <m/>
    <m/>
    <n v="2443453"/>
    <s v="CREDITOS DE CONSUMO"/>
    <n v="0"/>
    <n v="0"/>
    <n v="890480123"/>
    <s v="UNIVERSIDAD DE CARTAGENA"/>
    <n v="5"/>
    <m/>
    <m/>
    <m/>
    <m/>
    <n v="1"/>
    <n v="7"/>
    <n v="2"/>
  </r>
  <r>
    <n v="36740734"/>
    <s v="C"/>
    <n v="45457546"/>
    <x v="0"/>
    <n v="4"/>
    <n v="14455"/>
    <d v="2018-08-16T00:00:00"/>
    <d v="2025-08-16T00:00:00"/>
    <n v="0"/>
    <n v="1"/>
    <n v="31"/>
    <n v="30"/>
    <n v="2"/>
    <n v="17726461"/>
    <n v="19240000"/>
    <n v="93000000"/>
    <n v="1939777"/>
    <n v="70949605"/>
    <n v="488812"/>
    <n v="0"/>
    <n v="0"/>
    <m/>
    <n v="0"/>
    <n v="0"/>
    <n v="0"/>
    <m/>
    <m/>
    <d v="2021-03-30T00:00:00"/>
    <n v="1"/>
    <s v="O"/>
    <n v="1"/>
    <n v="30"/>
    <n v="0"/>
    <m/>
    <m/>
    <m/>
    <m/>
    <m/>
    <m/>
    <n v="1"/>
    <n v="1"/>
    <m/>
    <m/>
    <n v="34208871"/>
    <s v="CREDITOS DE CONSUMO"/>
    <n v="0"/>
    <n v="0"/>
    <n v="890480123"/>
    <s v="UNIVERSIDAD DE CARTAGENA"/>
    <n v="5"/>
    <m/>
    <m/>
    <m/>
    <m/>
    <n v="1"/>
    <n v="7"/>
    <n v="2"/>
  </r>
  <r>
    <n v="430108"/>
    <s v="C"/>
    <n v="45457546"/>
    <x v="0"/>
    <n v="4"/>
    <n v="16048"/>
    <d v="2019-07-26T00:00:00"/>
    <d v="2022-07-30T00:00:00"/>
    <n v="0"/>
    <n v="1"/>
    <n v="20"/>
    <n v="30"/>
    <n v="2"/>
    <n v="12185828"/>
    <n v="12890000"/>
    <n v="1700000"/>
    <n v="56615"/>
    <n v="830576"/>
    <n v="0"/>
    <n v="0"/>
    <n v="0"/>
    <m/>
    <n v="0"/>
    <n v="0"/>
    <n v="0"/>
    <m/>
    <m/>
    <d v="2021-03-30T00:00:00"/>
    <n v="1"/>
    <s v="O"/>
    <n v="1"/>
    <n v="30"/>
    <n v="0"/>
    <m/>
    <m/>
    <m/>
    <m/>
    <m/>
    <m/>
    <n v="1"/>
    <n v="1"/>
    <m/>
    <m/>
    <n v="400468"/>
    <s v="CREDITOS DE CONSUMO"/>
    <n v="0"/>
    <n v="0"/>
    <n v="890480123"/>
    <s v="UNIVERSIDAD DE CARTAGENA"/>
    <n v="5"/>
    <m/>
    <m/>
    <m/>
    <m/>
    <n v="1"/>
    <n v="7"/>
    <n v="2"/>
  </r>
  <r>
    <n v="3402270"/>
    <s v="C"/>
    <n v="45457546"/>
    <x v="0"/>
    <n v="4"/>
    <n v="17753"/>
    <d v="2020-10-28T00:00:00"/>
    <d v="2023-10-30T00:00:00"/>
    <n v="0"/>
    <n v="1"/>
    <n v="5"/>
    <n v="30"/>
    <n v="2"/>
    <n v="16011168"/>
    <n v="17240000"/>
    <n v="7400000"/>
    <n v="260203"/>
    <n v="6570084"/>
    <n v="0"/>
    <n v="0"/>
    <n v="0"/>
    <m/>
    <n v="0"/>
    <n v="0"/>
    <n v="0"/>
    <m/>
    <m/>
    <d v="2021-03-30T00:00:00"/>
    <n v="1"/>
    <s v="O"/>
    <n v="1"/>
    <n v="30"/>
    <n v="0"/>
    <m/>
    <m/>
    <m/>
    <m/>
    <m/>
    <m/>
    <n v="1"/>
    <n v="1"/>
    <m/>
    <m/>
    <n v="3167814"/>
    <s v="CREDITOS DE CONSUMO"/>
    <n v="0"/>
    <n v="0"/>
    <n v="890480123"/>
    <s v="UNIVERSIDAD DE CARTAGENA"/>
    <n v="5"/>
    <m/>
    <m/>
    <m/>
    <m/>
    <n v="1"/>
    <n v="7"/>
    <n v="2"/>
  </r>
  <r>
    <n v="1536348"/>
    <s v="C"/>
    <n v="45457546"/>
    <x v="0"/>
    <n v="4"/>
    <n v="18130"/>
    <d v="2021-02-03T00:00:00"/>
    <d v="2021-06-28T00:00:00"/>
    <n v="0"/>
    <n v="1"/>
    <n v="0"/>
    <n v="30"/>
    <n v="2"/>
    <n v="13121400"/>
    <n v="13940000"/>
    <n v="3000000"/>
    <n v="32803"/>
    <n v="2966824"/>
    <n v="0"/>
    <n v="0"/>
    <n v="0"/>
    <m/>
    <n v="0"/>
    <n v="0"/>
    <n v="0"/>
    <n v="3000000"/>
    <n v="6"/>
    <d v="2021-03-30T00:00:00"/>
    <n v="1"/>
    <s v="O"/>
    <n v="1"/>
    <n v="30"/>
    <n v="0"/>
    <m/>
    <m/>
    <m/>
    <m/>
    <m/>
    <m/>
    <n v="1"/>
    <n v="1"/>
    <m/>
    <m/>
    <n v="1430476"/>
    <s v="CREDITOS DE CONSUMO"/>
    <n v="0"/>
    <n v="0"/>
    <n v="890480123"/>
    <s v="UNIVERSIDAD DE CARTAGENA"/>
    <n v="5"/>
    <m/>
    <m/>
    <m/>
    <m/>
    <n v="1"/>
    <n v="7"/>
    <n v="2"/>
  </r>
  <r>
    <n v="106323"/>
    <s v="C"/>
    <n v="45457546"/>
    <x v="0"/>
    <n v="4"/>
    <n v="550014405"/>
    <d v="2017-03-17T00:00:00"/>
    <d v="2023-08-30T00:00:00"/>
    <n v="0"/>
    <n v="1"/>
    <n v="7"/>
    <n v="30"/>
    <n v="2"/>
    <n v="22490513"/>
    <n v="24960000"/>
    <n v="240429"/>
    <n v="9243"/>
    <n v="205319"/>
    <n v="0"/>
    <n v="0"/>
    <n v="0"/>
    <m/>
    <n v="0"/>
    <n v="0"/>
    <n v="0"/>
    <m/>
    <m/>
    <d v="2021-03-30T00:00:00"/>
    <n v="1"/>
    <s v="O"/>
    <n v="1"/>
    <n v="30"/>
    <n v="0"/>
    <m/>
    <m/>
    <m/>
    <m/>
    <m/>
    <m/>
    <n v="1"/>
    <n v="1"/>
    <m/>
    <m/>
    <n v="98996"/>
    <s v="CREDITOS DE CONSUMO"/>
    <n v="0"/>
    <n v="0"/>
    <n v="890480123"/>
    <s v="UNIVERSIDAD DE CARTAGENA"/>
    <n v="5"/>
    <m/>
    <m/>
    <m/>
    <m/>
    <n v="2"/>
    <n v="7"/>
    <n v="2"/>
  </r>
  <r>
    <n v="109847"/>
    <s v="C"/>
    <n v="45457546"/>
    <x v="0"/>
    <n v="4"/>
    <n v="550014447"/>
    <d v="2017-03-23T00:00:00"/>
    <d v="2023-08-30T00:00:00"/>
    <n v="0"/>
    <n v="1"/>
    <n v="8"/>
    <n v="30"/>
    <n v="2"/>
    <n v="22490513"/>
    <n v="24960000"/>
    <n v="255346"/>
    <n v="9817"/>
    <n v="212125"/>
    <n v="0"/>
    <n v="0"/>
    <n v="0"/>
    <m/>
    <n v="0"/>
    <n v="0"/>
    <n v="0"/>
    <m/>
    <m/>
    <d v="2021-03-30T00:00:00"/>
    <n v="1"/>
    <s v="O"/>
    <n v="1"/>
    <n v="30"/>
    <n v="0"/>
    <m/>
    <m/>
    <m/>
    <m/>
    <m/>
    <m/>
    <n v="1"/>
    <n v="1"/>
    <m/>
    <m/>
    <n v="102278"/>
    <s v="CREDITOS DE CONSUMO"/>
    <n v="0"/>
    <n v="0"/>
    <n v="890480123"/>
    <s v="UNIVERSIDAD DE CARTAGENA"/>
    <n v="5"/>
    <m/>
    <m/>
    <m/>
    <m/>
    <n v="2"/>
    <n v="7"/>
    <n v="2"/>
  </r>
  <r>
    <n v="100993"/>
    <s v="C"/>
    <n v="45457546"/>
    <x v="0"/>
    <n v="4"/>
    <n v="550014456"/>
    <d v="2017-03-25T00:00:00"/>
    <d v="2023-08-30T00:00:00"/>
    <n v="0"/>
    <n v="1"/>
    <n v="7"/>
    <n v="30"/>
    <n v="2"/>
    <n v="22490513"/>
    <n v="24960000"/>
    <n v="228362"/>
    <n v="8779"/>
    <n v="195027"/>
    <n v="0"/>
    <n v="0"/>
    <n v="0"/>
    <m/>
    <n v="0"/>
    <n v="0"/>
    <n v="0"/>
    <m/>
    <m/>
    <d v="2021-03-30T00:00:00"/>
    <n v="1"/>
    <s v="O"/>
    <n v="1"/>
    <n v="30"/>
    <n v="0"/>
    <m/>
    <m/>
    <m/>
    <m/>
    <m/>
    <m/>
    <n v="1"/>
    <n v="1"/>
    <m/>
    <m/>
    <n v="94034"/>
    <s v="CREDITOS DE CONSUMO"/>
    <n v="0"/>
    <n v="0"/>
    <n v="890480123"/>
    <s v="UNIVERSIDAD DE CARTAGENA"/>
    <n v="5"/>
    <m/>
    <m/>
    <m/>
    <m/>
    <n v="2"/>
    <n v="7"/>
    <n v="2"/>
  </r>
  <r>
    <n v="61111"/>
    <s v="C"/>
    <n v="45457546"/>
    <x v="0"/>
    <n v="4"/>
    <n v="550014503"/>
    <d v="2017-03-31T00:00:00"/>
    <d v="2023-08-30T00:00:00"/>
    <n v="0"/>
    <n v="1"/>
    <n v="7"/>
    <n v="30"/>
    <n v="2"/>
    <n v="22490513"/>
    <n v="24960000"/>
    <n v="138193"/>
    <n v="5313"/>
    <n v="118011"/>
    <n v="0"/>
    <n v="0"/>
    <n v="0"/>
    <m/>
    <n v="0"/>
    <n v="0"/>
    <n v="0"/>
    <m/>
    <m/>
    <d v="2021-03-30T00:00:00"/>
    <n v="1"/>
    <s v="O"/>
    <n v="1"/>
    <n v="30"/>
    <n v="0"/>
    <m/>
    <m/>
    <m/>
    <m/>
    <m/>
    <m/>
    <n v="1"/>
    <n v="1"/>
    <m/>
    <m/>
    <n v="56900"/>
    <s v="CREDITOS DE CONSUMO"/>
    <n v="0"/>
    <n v="0"/>
    <n v="890480123"/>
    <s v="UNIVERSIDAD DE CARTAGENA"/>
    <n v="5"/>
    <m/>
    <m/>
    <m/>
    <m/>
    <n v="2"/>
    <n v="7"/>
    <n v="2"/>
  </r>
  <r>
    <n v="54893"/>
    <s v="C"/>
    <n v="45457546"/>
    <x v="0"/>
    <n v="4"/>
    <n v="550014504"/>
    <d v="2017-03-31T00:00:00"/>
    <d v="2023-08-30T00:00:00"/>
    <n v="0"/>
    <n v="1"/>
    <n v="7"/>
    <n v="30"/>
    <n v="2"/>
    <n v="22490513"/>
    <n v="24960000"/>
    <n v="124110"/>
    <n v="4771"/>
    <n v="106003"/>
    <n v="0"/>
    <n v="0"/>
    <n v="0"/>
    <m/>
    <n v="0"/>
    <n v="0"/>
    <n v="0"/>
    <m/>
    <m/>
    <d v="2021-03-30T00:00:00"/>
    <n v="1"/>
    <s v="O"/>
    <n v="1"/>
    <n v="30"/>
    <n v="0"/>
    <m/>
    <m/>
    <m/>
    <m/>
    <m/>
    <m/>
    <n v="1"/>
    <n v="1"/>
    <m/>
    <m/>
    <n v="51110"/>
    <s v="CREDITOS DE CONSUMO"/>
    <n v="0"/>
    <n v="0"/>
    <n v="890480123"/>
    <s v="UNIVERSIDAD DE CARTAGENA"/>
    <n v="5"/>
    <m/>
    <m/>
    <m/>
    <m/>
    <n v="2"/>
    <n v="7"/>
    <n v="2"/>
  </r>
  <r>
    <n v="43209"/>
    <s v="C"/>
    <n v="45457546"/>
    <x v="0"/>
    <n v="4"/>
    <n v="550014668"/>
    <d v="2017-04-03T00:00:00"/>
    <d v="2023-08-30T00:00:00"/>
    <n v="0"/>
    <n v="1"/>
    <n v="7"/>
    <n v="30"/>
    <n v="2"/>
    <n v="22490513"/>
    <n v="24960000"/>
    <n v="97717"/>
    <n v="3757"/>
    <n v="83440"/>
    <n v="0"/>
    <n v="0"/>
    <n v="0"/>
    <m/>
    <n v="0"/>
    <n v="0"/>
    <n v="0"/>
    <m/>
    <m/>
    <d v="2021-03-30T00:00:00"/>
    <n v="1"/>
    <s v="O"/>
    <n v="1"/>
    <n v="30"/>
    <n v="0"/>
    <m/>
    <m/>
    <m/>
    <m/>
    <m/>
    <m/>
    <n v="1"/>
    <n v="1"/>
    <m/>
    <m/>
    <n v="40231"/>
    <s v="CREDITOS DE CONSUMO"/>
    <n v="0"/>
    <n v="0"/>
    <n v="890480123"/>
    <s v="UNIVERSIDAD DE CARTAGENA"/>
    <n v="5"/>
    <m/>
    <m/>
    <m/>
    <m/>
    <n v="2"/>
    <n v="7"/>
    <n v="2"/>
  </r>
  <r>
    <n v="4620"/>
    <s v="C"/>
    <n v="45457546"/>
    <x v="0"/>
    <n v="4"/>
    <n v="550014873"/>
    <d v="2017-04-24T00:00:00"/>
    <d v="2023-08-30T00:00:00"/>
    <n v="0"/>
    <n v="1"/>
    <n v="7"/>
    <n v="30"/>
    <n v="2"/>
    <n v="22490513"/>
    <n v="24960000"/>
    <n v="10441"/>
    <n v="401"/>
    <n v="8922"/>
    <n v="0"/>
    <n v="0"/>
    <n v="0"/>
    <m/>
    <n v="0"/>
    <n v="0"/>
    <n v="0"/>
    <m/>
    <m/>
    <d v="2021-03-30T00:00:00"/>
    <n v="1"/>
    <s v="O"/>
    <n v="1"/>
    <n v="30"/>
    <n v="0"/>
    <m/>
    <m/>
    <m/>
    <m/>
    <m/>
    <m/>
    <n v="1"/>
    <n v="1"/>
    <m/>
    <m/>
    <n v="4302"/>
    <s v="CREDITOS DE CONSUMO"/>
    <n v="0"/>
    <n v="0"/>
    <n v="890480123"/>
    <s v="UNIVERSIDAD DE CARTAGENA"/>
    <n v="5"/>
    <m/>
    <m/>
    <m/>
    <m/>
    <n v="2"/>
    <n v="7"/>
    <n v="2"/>
  </r>
  <r>
    <n v="9233"/>
    <s v="C"/>
    <n v="45457546"/>
    <x v="0"/>
    <n v="4"/>
    <n v="550015078"/>
    <d v="2017-05-03T00:00:00"/>
    <d v="2023-08-30T00:00:00"/>
    <n v="0"/>
    <n v="1"/>
    <n v="7"/>
    <n v="30"/>
    <n v="2"/>
    <n v="22490513"/>
    <n v="24960000"/>
    <n v="20872"/>
    <n v="802"/>
    <n v="17830"/>
    <n v="0"/>
    <n v="0"/>
    <n v="0"/>
    <m/>
    <n v="0"/>
    <n v="0"/>
    <n v="0"/>
    <m/>
    <m/>
    <d v="2021-03-30T00:00:00"/>
    <n v="1"/>
    <s v="O"/>
    <n v="1"/>
    <n v="30"/>
    <n v="0"/>
    <m/>
    <m/>
    <m/>
    <m/>
    <m/>
    <m/>
    <n v="1"/>
    <n v="1"/>
    <m/>
    <m/>
    <n v="8597"/>
    <s v="CREDITOS DE CONSUMO"/>
    <n v="0"/>
    <n v="0"/>
    <n v="890480123"/>
    <s v="UNIVERSIDAD DE CARTAGENA"/>
    <n v="5"/>
    <m/>
    <m/>
    <m/>
    <m/>
    <n v="2"/>
    <n v="7"/>
    <n v="2"/>
  </r>
  <r>
    <n v="5644"/>
    <s v="C"/>
    <n v="45457546"/>
    <x v="0"/>
    <n v="4"/>
    <n v="550015588"/>
    <d v="2017-06-05T00:00:00"/>
    <d v="2023-08-30T00:00:00"/>
    <n v="0"/>
    <n v="1"/>
    <n v="7"/>
    <n v="30"/>
    <n v="2"/>
    <n v="22490513"/>
    <n v="24960000"/>
    <n v="12756"/>
    <n v="490"/>
    <n v="10899"/>
    <n v="0"/>
    <n v="0"/>
    <n v="0"/>
    <m/>
    <n v="0"/>
    <n v="0"/>
    <n v="0"/>
    <m/>
    <m/>
    <d v="2021-03-30T00:00:00"/>
    <n v="1"/>
    <s v="O"/>
    <n v="1"/>
    <n v="30"/>
    <n v="0"/>
    <m/>
    <m/>
    <m/>
    <m/>
    <m/>
    <m/>
    <n v="1"/>
    <n v="1"/>
    <m/>
    <m/>
    <n v="5255"/>
    <s v="CREDITOS DE CONSUMO"/>
    <n v="0"/>
    <n v="0"/>
    <n v="890480123"/>
    <s v="UNIVERSIDAD DE CARTAGENA"/>
    <n v="5"/>
    <m/>
    <m/>
    <m/>
    <m/>
    <n v="2"/>
    <n v="7"/>
    <n v="2"/>
  </r>
  <r>
    <n v="2374"/>
    <s v="C"/>
    <n v="45457546"/>
    <x v="0"/>
    <n v="4"/>
    <n v="550015589"/>
    <d v="2017-06-05T00:00:00"/>
    <d v="2023-08-30T00:00:00"/>
    <n v="0"/>
    <n v="1"/>
    <n v="7"/>
    <n v="30"/>
    <n v="2"/>
    <n v="22490513"/>
    <n v="24960000"/>
    <n v="5364"/>
    <n v="206"/>
    <n v="4584"/>
    <n v="0"/>
    <n v="0"/>
    <n v="0"/>
    <m/>
    <n v="0"/>
    <n v="0"/>
    <n v="0"/>
    <m/>
    <m/>
    <d v="2021-03-30T00:00:00"/>
    <n v="1"/>
    <s v="O"/>
    <n v="1"/>
    <n v="30"/>
    <n v="0"/>
    <m/>
    <m/>
    <m/>
    <m/>
    <m/>
    <m/>
    <n v="1"/>
    <n v="1"/>
    <m/>
    <m/>
    <n v="2210"/>
    <s v="CREDITOS DE CONSUMO"/>
    <n v="0"/>
    <n v="0"/>
    <n v="890480123"/>
    <s v="UNIVERSIDAD DE CARTAGENA"/>
    <n v="5"/>
    <m/>
    <m/>
    <m/>
    <m/>
    <n v="2"/>
    <n v="7"/>
    <n v="2"/>
  </r>
  <r>
    <n v="2718"/>
    <s v="C"/>
    <n v="45457546"/>
    <x v="0"/>
    <n v="4"/>
    <n v="550016543"/>
    <d v="2017-08-24T00:00:00"/>
    <d v="2023-08-30T00:00:00"/>
    <n v="0"/>
    <n v="1"/>
    <n v="7"/>
    <n v="30"/>
    <n v="2"/>
    <n v="22490513"/>
    <n v="24960000"/>
    <n v="6144"/>
    <n v="236"/>
    <n v="5249"/>
    <n v="0"/>
    <n v="0"/>
    <n v="0"/>
    <m/>
    <n v="0"/>
    <n v="0"/>
    <n v="0"/>
    <m/>
    <m/>
    <d v="2021-03-30T00:00:00"/>
    <n v="1"/>
    <s v="O"/>
    <n v="1"/>
    <n v="30"/>
    <n v="0"/>
    <m/>
    <m/>
    <m/>
    <m/>
    <m/>
    <m/>
    <n v="1"/>
    <n v="1"/>
    <m/>
    <m/>
    <n v="2531"/>
    <s v="CREDITOS DE CONSUMO"/>
    <n v="0"/>
    <n v="0"/>
    <n v="890480123"/>
    <s v="UNIVERSIDAD DE CARTAGENA"/>
    <n v="5"/>
    <m/>
    <m/>
    <m/>
    <m/>
    <n v="2"/>
    <n v="7"/>
    <n v="2"/>
  </r>
  <r>
    <n v="13607"/>
    <s v="C"/>
    <n v="45457546"/>
    <x v="0"/>
    <n v="4"/>
    <n v="550016544"/>
    <d v="2017-08-24T00:00:00"/>
    <d v="2023-08-30T00:00:00"/>
    <n v="0"/>
    <n v="1"/>
    <n v="7"/>
    <n v="30"/>
    <n v="2"/>
    <n v="22490513"/>
    <n v="24960000"/>
    <n v="30770"/>
    <n v="1183"/>
    <n v="26276"/>
    <n v="0"/>
    <n v="0"/>
    <n v="0"/>
    <m/>
    <n v="0"/>
    <n v="0"/>
    <n v="0"/>
    <m/>
    <m/>
    <d v="2021-03-30T00:00:00"/>
    <n v="1"/>
    <s v="O"/>
    <n v="1"/>
    <n v="30"/>
    <n v="0"/>
    <m/>
    <m/>
    <m/>
    <m/>
    <m/>
    <m/>
    <n v="1"/>
    <n v="1"/>
    <m/>
    <m/>
    <n v="12669"/>
    <s v="CREDITOS DE CONSUMO"/>
    <n v="0"/>
    <n v="0"/>
    <n v="890480123"/>
    <s v="UNIVERSIDAD DE CARTAGENA"/>
    <n v="5"/>
    <m/>
    <m/>
    <m/>
    <m/>
    <n v="2"/>
    <n v="7"/>
    <n v="2"/>
  </r>
  <r>
    <n v="2390"/>
    <s v="C"/>
    <n v="45457546"/>
    <x v="0"/>
    <n v="4"/>
    <n v="550016545"/>
    <d v="2017-08-24T00:00:00"/>
    <d v="2023-08-30T00:00:00"/>
    <n v="0"/>
    <n v="1"/>
    <n v="7"/>
    <n v="30"/>
    <n v="2"/>
    <n v="22490513"/>
    <n v="24960000"/>
    <n v="5407"/>
    <n v="208"/>
    <n v="4616"/>
    <n v="0"/>
    <n v="0"/>
    <n v="0"/>
    <m/>
    <n v="0"/>
    <n v="0"/>
    <n v="0"/>
    <m/>
    <m/>
    <d v="2021-03-30T00:00:00"/>
    <n v="1"/>
    <s v="O"/>
    <n v="1"/>
    <n v="30"/>
    <n v="0"/>
    <m/>
    <m/>
    <m/>
    <m/>
    <m/>
    <m/>
    <n v="1"/>
    <n v="1"/>
    <m/>
    <m/>
    <n v="2226"/>
    <s v="CREDITOS DE CONSUMO"/>
    <n v="0"/>
    <n v="0"/>
    <n v="890480123"/>
    <s v="UNIVERSIDAD DE CARTAGENA"/>
    <n v="5"/>
    <m/>
    <m/>
    <m/>
    <m/>
    <n v="2"/>
    <n v="7"/>
    <n v="2"/>
  </r>
  <r>
    <n v="6820"/>
    <s v="C"/>
    <n v="45457546"/>
    <x v="0"/>
    <n v="4"/>
    <n v="550016830"/>
    <d v="2017-09-10T00:00:00"/>
    <d v="2023-08-30T00:00:00"/>
    <n v="0"/>
    <n v="1"/>
    <n v="7"/>
    <n v="30"/>
    <n v="2"/>
    <n v="22490513"/>
    <n v="24960000"/>
    <n v="15421"/>
    <n v="593"/>
    <n v="13170"/>
    <n v="0"/>
    <n v="0"/>
    <n v="0"/>
    <m/>
    <n v="0"/>
    <n v="0"/>
    <n v="0"/>
    <m/>
    <m/>
    <d v="2021-03-30T00:00:00"/>
    <n v="1"/>
    <s v="O"/>
    <n v="1"/>
    <n v="30"/>
    <n v="0"/>
    <m/>
    <m/>
    <m/>
    <m/>
    <m/>
    <m/>
    <n v="1"/>
    <n v="1"/>
    <m/>
    <m/>
    <n v="6350"/>
    <s v="CREDITOS DE CONSUMO"/>
    <n v="0"/>
    <n v="0"/>
    <n v="890480123"/>
    <s v="UNIVERSIDAD DE CARTAGENA"/>
    <n v="5"/>
    <m/>
    <m/>
    <m/>
    <m/>
    <n v="2"/>
    <n v="7"/>
    <n v="2"/>
  </r>
  <r>
    <n v="2616"/>
    <s v="C"/>
    <n v="45457546"/>
    <x v="0"/>
    <n v="4"/>
    <n v="550016831"/>
    <d v="2017-09-10T00:00:00"/>
    <d v="2023-08-30T00:00:00"/>
    <n v="0"/>
    <n v="1"/>
    <n v="7"/>
    <n v="30"/>
    <n v="2"/>
    <n v="22490513"/>
    <n v="24960000"/>
    <n v="5912"/>
    <n v="227"/>
    <n v="5052"/>
    <n v="0"/>
    <n v="0"/>
    <n v="0"/>
    <m/>
    <n v="0"/>
    <n v="0"/>
    <n v="0"/>
    <m/>
    <m/>
    <d v="2021-03-30T00:00:00"/>
    <n v="1"/>
    <s v="O"/>
    <n v="1"/>
    <n v="30"/>
    <n v="0"/>
    <m/>
    <m/>
    <m/>
    <m/>
    <m/>
    <m/>
    <n v="1"/>
    <n v="1"/>
    <m/>
    <m/>
    <n v="2436"/>
    <s v="CREDITOS DE CONSUMO"/>
    <n v="0"/>
    <n v="0"/>
    <n v="890480123"/>
    <s v="UNIVERSIDAD DE CARTAGENA"/>
    <n v="5"/>
    <m/>
    <m/>
    <m/>
    <m/>
    <n v="2"/>
    <n v="7"/>
    <n v="2"/>
  </r>
  <r>
    <n v="7447"/>
    <s v="C"/>
    <n v="45457546"/>
    <x v="0"/>
    <n v="4"/>
    <n v="550017094"/>
    <d v="2017-10-03T00:00:00"/>
    <d v="2023-08-30T00:00:00"/>
    <n v="0"/>
    <n v="1"/>
    <n v="7"/>
    <n v="30"/>
    <n v="2"/>
    <n v="22490513"/>
    <n v="24960000"/>
    <n v="16836"/>
    <n v="647"/>
    <n v="14381"/>
    <n v="0"/>
    <n v="0"/>
    <n v="0"/>
    <m/>
    <n v="0"/>
    <n v="0"/>
    <n v="0"/>
    <m/>
    <m/>
    <d v="2021-03-30T00:00:00"/>
    <n v="1"/>
    <s v="O"/>
    <n v="1"/>
    <n v="30"/>
    <n v="0"/>
    <m/>
    <m/>
    <m/>
    <m/>
    <m/>
    <m/>
    <n v="1"/>
    <n v="1"/>
    <m/>
    <m/>
    <n v="6934"/>
    <s v="CREDITOS DE CONSUMO"/>
    <n v="0"/>
    <n v="0"/>
    <n v="890480123"/>
    <s v="UNIVERSIDAD DE CARTAGENA"/>
    <n v="5"/>
    <m/>
    <m/>
    <m/>
    <m/>
    <n v="2"/>
    <n v="7"/>
    <n v="2"/>
  </r>
  <r>
    <n v="2983"/>
    <s v="C"/>
    <n v="45457546"/>
    <x v="0"/>
    <n v="4"/>
    <n v="550017095"/>
    <d v="2017-10-03T00:00:00"/>
    <d v="2023-08-30T00:00:00"/>
    <n v="0"/>
    <n v="1"/>
    <n v="7"/>
    <n v="30"/>
    <n v="2"/>
    <n v="22490513"/>
    <n v="24960000"/>
    <n v="6743"/>
    <n v="259"/>
    <n v="5760"/>
    <n v="0"/>
    <n v="0"/>
    <n v="0"/>
    <m/>
    <n v="0"/>
    <n v="0"/>
    <n v="0"/>
    <m/>
    <m/>
    <d v="2021-03-30T00:00:00"/>
    <n v="1"/>
    <s v="O"/>
    <n v="1"/>
    <n v="30"/>
    <n v="0"/>
    <m/>
    <m/>
    <m/>
    <m/>
    <m/>
    <m/>
    <n v="1"/>
    <n v="1"/>
    <m/>
    <m/>
    <n v="2777"/>
    <s v="CREDITOS DE CONSUMO"/>
    <n v="0"/>
    <n v="0"/>
    <n v="890480123"/>
    <s v="UNIVERSIDAD DE CARTAGENA"/>
    <n v="5"/>
    <m/>
    <m/>
    <m/>
    <m/>
    <n v="2"/>
    <n v="7"/>
    <n v="2"/>
  </r>
  <r>
    <n v="7577"/>
    <s v="C"/>
    <n v="45457546"/>
    <x v="0"/>
    <n v="4"/>
    <n v="550017429"/>
    <d v="2017-11-01T00:00:00"/>
    <d v="2023-08-30T00:00:00"/>
    <n v="0"/>
    <n v="1"/>
    <n v="7"/>
    <n v="30"/>
    <n v="2"/>
    <n v="22490513"/>
    <n v="24960000"/>
    <n v="17128"/>
    <n v="658"/>
    <n v="14632"/>
    <n v="0"/>
    <n v="0"/>
    <n v="0"/>
    <m/>
    <n v="0"/>
    <n v="0"/>
    <n v="0"/>
    <m/>
    <m/>
    <d v="2021-03-30T00:00:00"/>
    <n v="1"/>
    <s v="O"/>
    <n v="1"/>
    <n v="30"/>
    <n v="0"/>
    <m/>
    <m/>
    <m/>
    <m/>
    <m/>
    <m/>
    <n v="1"/>
    <n v="1"/>
    <m/>
    <m/>
    <n v="7055"/>
    <s v="CREDITOS DE CONSUMO"/>
    <n v="0"/>
    <n v="0"/>
    <n v="890480123"/>
    <s v="UNIVERSIDAD DE CARTAGENA"/>
    <n v="5"/>
    <m/>
    <m/>
    <m/>
    <m/>
    <n v="2"/>
    <n v="7"/>
    <n v="2"/>
  </r>
  <r>
    <n v="2893"/>
    <s v="C"/>
    <n v="45457546"/>
    <x v="0"/>
    <n v="4"/>
    <n v="550017430"/>
    <d v="2017-11-01T00:00:00"/>
    <d v="2023-08-30T00:00:00"/>
    <n v="0"/>
    <n v="1"/>
    <n v="7"/>
    <n v="30"/>
    <n v="2"/>
    <n v="22490513"/>
    <n v="24960000"/>
    <n v="6537"/>
    <n v="251"/>
    <n v="5586"/>
    <n v="0"/>
    <n v="0"/>
    <n v="0"/>
    <m/>
    <n v="0"/>
    <n v="0"/>
    <n v="0"/>
    <m/>
    <m/>
    <d v="2021-03-30T00:00:00"/>
    <n v="1"/>
    <s v="O"/>
    <n v="1"/>
    <n v="30"/>
    <n v="0"/>
    <m/>
    <m/>
    <m/>
    <m/>
    <m/>
    <m/>
    <n v="1"/>
    <n v="1"/>
    <m/>
    <m/>
    <n v="2693"/>
    <s v="CREDITOS DE CONSUMO"/>
    <n v="0"/>
    <n v="0"/>
    <n v="890480123"/>
    <s v="UNIVERSIDAD DE CARTAGENA"/>
    <n v="5"/>
    <m/>
    <m/>
    <m/>
    <m/>
    <n v="2"/>
    <n v="7"/>
    <n v="2"/>
  </r>
  <r>
    <n v="7739"/>
    <s v="C"/>
    <n v="45457546"/>
    <x v="0"/>
    <n v="4"/>
    <n v="550017628"/>
    <d v="2017-11-30T00:00:00"/>
    <d v="2023-08-30T00:00:00"/>
    <n v="0"/>
    <n v="1"/>
    <n v="7"/>
    <n v="30"/>
    <n v="2"/>
    <n v="22490513"/>
    <n v="24960000"/>
    <n v="17500"/>
    <n v="673"/>
    <n v="14944"/>
    <n v="0"/>
    <n v="0"/>
    <n v="0"/>
    <m/>
    <n v="0"/>
    <n v="0"/>
    <n v="0"/>
    <m/>
    <m/>
    <d v="2021-03-30T00:00:00"/>
    <n v="1"/>
    <s v="O"/>
    <n v="1"/>
    <n v="30"/>
    <n v="0"/>
    <m/>
    <m/>
    <m/>
    <m/>
    <m/>
    <m/>
    <n v="1"/>
    <n v="1"/>
    <m/>
    <m/>
    <n v="7205"/>
    <s v="CREDITOS DE CONSUMO"/>
    <n v="0"/>
    <n v="0"/>
    <n v="890480123"/>
    <s v="UNIVERSIDAD DE CARTAGENA"/>
    <n v="5"/>
    <m/>
    <m/>
    <m/>
    <m/>
    <n v="2"/>
    <n v="7"/>
    <n v="2"/>
  </r>
  <r>
    <n v="7325"/>
    <s v="C"/>
    <n v="45457546"/>
    <x v="0"/>
    <n v="4"/>
    <n v="550017629"/>
    <d v="2017-11-30T00:00:00"/>
    <d v="2023-08-30T00:00:00"/>
    <n v="0"/>
    <n v="1"/>
    <n v="7"/>
    <n v="30"/>
    <n v="2"/>
    <n v="22490513"/>
    <n v="24960000"/>
    <n v="16564"/>
    <n v="637"/>
    <n v="14145"/>
    <n v="0"/>
    <n v="0"/>
    <n v="0"/>
    <m/>
    <n v="0"/>
    <n v="0"/>
    <n v="0"/>
    <m/>
    <m/>
    <d v="2021-03-30T00:00:00"/>
    <n v="1"/>
    <s v="O"/>
    <n v="1"/>
    <n v="30"/>
    <n v="0"/>
    <m/>
    <m/>
    <m/>
    <m/>
    <m/>
    <m/>
    <n v="1"/>
    <n v="1"/>
    <m/>
    <m/>
    <n v="6820"/>
    <s v="CREDITOS DE CONSUMO"/>
    <n v="0"/>
    <n v="0"/>
    <n v="890480123"/>
    <s v="UNIVERSIDAD DE CARTAGENA"/>
    <n v="5"/>
    <m/>
    <m/>
    <m/>
    <m/>
    <n v="2"/>
    <n v="7"/>
    <n v="2"/>
  </r>
  <r>
    <n v="7900"/>
    <s v="C"/>
    <n v="45457546"/>
    <x v="0"/>
    <n v="4"/>
    <n v="550017813"/>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7900"/>
    <s v="C"/>
    <n v="45457546"/>
    <x v="0"/>
    <n v="4"/>
    <n v="550017814"/>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9140"/>
    <s v="C"/>
    <n v="45457546"/>
    <x v="0"/>
    <n v="4"/>
    <n v="550018419"/>
    <d v="2018-03-08T00:00:00"/>
    <d v="2023-08-30T00:00:00"/>
    <n v="0"/>
    <n v="1"/>
    <n v="7"/>
    <n v="30"/>
    <n v="2"/>
    <n v="22490513"/>
    <n v="24960000"/>
    <n v="20670"/>
    <n v="795"/>
    <n v="17651"/>
    <n v="0"/>
    <n v="0"/>
    <n v="0"/>
    <m/>
    <n v="0"/>
    <n v="0"/>
    <n v="0"/>
    <m/>
    <m/>
    <d v="2021-03-30T00:00:00"/>
    <n v="1"/>
    <s v="O"/>
    <n v="1"/>
    <n v="30"/>
    <n v="0"/>
    <m/>
    <m/>
    <m/>
    <m/>
    <m/>
    <m/>
    <n v="1"/>
    <n v="1"/>
    <m/>
    <m/>
    <n v="8511"/>
    <s v="CREDITOS DE CONSUMO"/>
    <n v="0"/>
    <n v="0"/>
    <n v="890480123"/>
    <s v="UNIVERSIDAD DE CARTAGENA"/>
    <n v="5"/>
    <m/>
    <m/>
    <m/>
    <m/>
    <n v="2"/>
    <n v="7"/>
    <n v="2"/>
  </r>
  <r>
    <n v="12585"/>
    <s v="C"/>
    <n v="45457546"/>
    <x v="0"/>
    <n v="4"/>
    <n v="550018420"/>
    <d v="2018-03-08T00:00:00"/>
    <d v="2023-08-30T00:00:00"/>
    <n v="0"/>
    <n v="1"/>
    <n v="7"/>
    <n v="30"/>
    <n v="2"/>
    <n v="22490513"/>
    <n v="24960000"/>
    <n v="28455"/>
    <n v="1094"/>
    <n v="24302"/>
    <n v="0"/>
    <n v="0"/>
    <n v="0"/>
    <m/>
    <n v="0"/>
    <n v="0"/>
    <n v="0"/>
    <m/>
    <m/>
    <d v="2021-03-30T00:00:00"/>
    <n v="1"/>
    <s v="O"/>
    <n v="1"/>
    <n v="30"/>
    <n v="0"/>
    <m/>
    <m/>
    <m/>
    <m/>
    <m/>
    <m/>
    <n v="1"/>
    <n v="1"/>
    <m/>
    <m/>
    <n v="11717"/>
    <s v="CREDITOS DE CONSUMO"/>
    <n v="0"/>
    <n v="0"/>
    <n v="890480123"/>
    <s v="UNIVERSIDAD DE CARTAGENA"/>
    <n v="5"/>
    <m/>
    <m/>
    <m/>
    <m/>
    <n v="2"/>
    <n v="7"/>
    <n v="2"/>
  </r>
  <r>
    <n v="7668"/>
    <s v="C"/>
    <n v="45457546"/>
    <x v="0"/>
    <n v="4"/>
    <n v="550018579"/>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668"/>
    <s v="C"/>
    <n v="45457546"/>
    <x v="0"/>
    <n v="4"/>
    <n v="550018580"/>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021"/>
    <s v="C"/>
    <n v="45457546"/>
    <x v="0"/>
    <n v="4"/>
    <n v="550018862"/>
    <d v="2018-05-11T00:00:00"/>
    <d v="2023-08-30T00:00:00"/>
    <n v="0"/>
    <n v="1"/>
    <n v="7"/>
    <n v="30"/>
    <n v="2"/>
    <n v="22490513"/>
    <n v="24960000"/>
    <n v="15873"/>
    <n v="610"/>
    <n v="13559"/>
    <n v="0"/>
    <n v="0"/>
    <n v="0"/>
    <m/>
    <n v="0"/>
    <n v="0"/>
    <n v="0"/>
    <m/>
    <m/>
    <d v="2021-03-30T00:00:00"/>
    <n v="1"/>
    <s v="O"/>
    <n v="1"/>
    <n v="30"/>
    <n v="0"/>
    <m/>
    <m/>
    <m/>
    <m/>
    <m/>
    <m/>
    <n v="1"/>
    <n v="1"/>
    <m/>
    <m/>
    <n v="6538"/>
    <s v="CREDITOS DE CONSUMO"/>
    <n v="0"/>
    <n v="0"/>
    <n v="890480123"/>
    <s v="UNIVERSIDAD DE CARTAGENA"/>
    <n v="5"/>
    <m/>
    <m/>
    <m/>
    <m/>
    <n v="2"/>
    <n v="7"/>
    <n v="2"/>
  </r>
  <r>
    <n v="3193"/>
    <s v="C"/>
    <n v="45457546"/>
    <x v="0"/>
    <n v="4"/>
    <n v="550018863"/>
    <d v="2018-05-11T00:00:00"/>
    <d v="2023-08-30T00:00:00"/>
    <n v="0"/>
    <n v="1"/>
    <n v="7"/>
    <n v="30"/>
    <n v="2"/>
    <n v="22490513"/>
    <n v="24960000"/>
    <n v="7216"/>
    <n v="277"/>
    <n v="6166"/>
    <n v="0"/>
    <n v="0"/>
    <n v="0"/>
    <m/>
    <n v="0"/>
    <n v="0"/>
    <n v="0"/>
    <m/>
    <m/>
    <d v="2021-03-30T00:00:00"/>
    <n v="1"/>
    <s v="O"/>
    <n v="1"/>
    <n v="30"/>
    <n v="0"/>
    <m/>
    <m/>
    <m/>
    <m/>
    <m/>
    <m/>
    <n v="1"/>
    <n v="1"/>
    <m/>
    <m/>
    <n v="2973"/>
    <s v="CREDITOS DE CONSUMO"/>
    <n v="0"/>
    <n v="0"/>
    <n v="890480123"/>
    <s v="UNIVERSIDAD DE CARTAGENA"/>
    <n v="5"/>
    <m/>
    <m/>
    <m/>
    <m/>
    <n v="2"/>
    <n v="7"/>
    <n v="2"/>
  </r>
  <r>
    <n v="15580"/>
    <s v="C"/>
    <n v="45457546"/>
    <x v="0"/>
    <n v="4"/>
    <n v="550019043"/>
    <d v="2018-06-05T00:00:00"/>
    <d v="2023-08-30T00:00:00"/>
    <n v="0"/>
    <n v="1"/>
    <n v="7"/>
    <n v="30"/>
    <n v="2"/>
    <n v="22490513"/>
    <n v="24960000"/>
    <n v="35236"/>
    <n v="1355"/>
    <n v="30087"/>
    <n v="0"/>
    <n v="0"/>
    <n v="0"/>
    <m/>
    <n v="0"/>
    <n v="0"/>
    <n v="0"/>
    <m/>
    <m/>
    <d v="2021-03-30T00:00:00"/>
    <n v="1"/>
    <s v="O"/>
    <n v="1"/>
    <n v="30"/>
    <n v="0"/>
    <m/>
    <m/>
    <m/>
    <m/>
    <m/>
    <m/>
    <n v="1"/>
    <n v="1"/>
    <m/>
    <m/>
    <n v="14507"/>
    <s v="CREDITOS DE CONSUMO"/>
    <n v="0"/>
    <n v="0"/>
    <n v="890480123"/>
    <s v="UNIVERSIDAD DE CARTAGENA"/>
    <n v="5"/>
    <m/>
    <m/>
    <m/>
    <m/>
    <n v="2"/>
    <n v="7"/>
    <n v="2"/>
  </r>
  <r>
    <n v="3481"/>
    <s v="C"/>
    <n v="45457546"/>
    <x v="0"/>
    <n v="4"/>
    <n v="550019044"/>
    <d v="2018-06-05T00:00:00"/>
    <d v="2023-08-30T00:00:00"/>
    <n v="0"/>
    <n v="1"/>
    <n v="7"/>
    <n v="30"/>
    <n v="2"/>
    <n v="22490513"/>
    <n v="24960000"/>
    <n v="7865"/>
    <n v="302"/>
    <n v="6721"/>
    <n v="0"/>
    <n v="0"/>
    <n v="0"/>
    <m/>
    <n v="0"/>
    <n v="0"/>
    <n v="0"/>
    <m/>
    <m/>
    <d v="2021-03-30T00:00:00"/>
    <n v="1"/>
    <s v="O"/>
    <n v="1"/>
    <n v="30"/>
    <n v="0"/>
    <m/>
    <m/>
    <m/>
    <m/>
    <m/>
    <m/>
    <n v="1"/>
    <n v="1"/>
    <m/>
    <m/>
    <n v="3240"/>
    <s v="CREDITOS DE CONSUMO"/>
    <n v="0"/>
    <n v="0"/>
    <n v="890480123"/>
    <s v="UNIVERSIDAD DE CARTAGENA"/>
    <n v="5"/>
    <m/>
    <m/>
    <m/>
    <m/>
    <n v="2"/>
    <n v="7"/>
    <n v="2"/>
  </r>
  <r>
    <n v="8426"/>
    <s v="C"/>
    <n v="45457546"/>
    <x v="0"/>
    <n v="4"/>
    <n v="550019227"/>
    <d v="2018-07-06T00:00:00"/>
    <d v="2023-08-30T00:00:00"/>
    <n v="0"/>
    <n v="1"/>
    <n v="7"/>
    <n v="30"/>
    <n v="2"/>
    <n v="22490513"/>
    <n v="24960000"/>
    <n v="19055"/>
    <n v="733"/>
    <n v="16272"/>
    <n v="0"/>
    <n v="0"/>
    <n v="0"/>
    <m/>
    <n v="0"/>
    <n v="0"/>
    <n v="0"/>
    <m/>
    <m/>
    <d v="2021-03-30T00:00:00"/>
    <n v="1"/>
    <s v="O"/>
    <n v="1"/>
    <n v="30"/>
    <n v="0"/>
    <m/>
    <m/>
    <m/>
    <m/>
    <m/>
    <m/>
    <n v="1"/>
    <n v="1"/>
    <m/>
    <m/>
    <n v="7846"/>
    <s v="CREDITOS DE CONSUMO"/>
    <n v="0"/>
    <n v="0"/>
    <n v="890480123"/>
    <s v="UNIVERSIDAD DE CARTAGENA"/>
    <n v="5"/>
    <m/>
    <m/>
    <m/>
    <m/>
    <n v="2"/>
    <n v="7"/>
    <n v="2"/>
  </r>
  <r>
    <n v="3737"/>
    <s v="C"/>
    <n v="45457546"/>
    <x v="0"/>
    <n v="4"/>
    <n v="550019228"/>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3737"/>
    <s v="C"/>
    <n v="45457546"/>
    <x v="0"/>
    <n v="4"/>
    <n v="550019229"/>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9757"/>
    <s v="C"/>
    <n v="45457546"/>
    <x v="0"/>
    <n v="4"/>
    <n v="550019705"/>
    <d v="2018-09-13T00:00:00"/>
    <d v="2023-08-30T00:00:00"/>
    <n v="0"/>
    <n v="1"/>
    <n v="7"/>
    <n v="30"/>
    <n v="2"/>
    <n v="22490513"/>
    <n v="24960000"/>
    <n v="22060"/>
    <n v="848"/>
    <n v="18841"/>
    <n v="0"/>
    <n v="0"/>
    <n v="0"/>
    <m/>
    <n v="0"/>
    <n v="0"/>
    <n v="0"/>
    <m/>
    <m/>
    <d v="2021-03-30T00:00:00"/>
    <n v="1"/>
    <s v="O"/>
    <n v="1"/>
    <n v="30"/>
    <n v="0"/>
    <m/>
    <m/>
    <m/>
    <m/>
    <m/>
    <m/>
    <n v="1"/>
    <n v="1"/>
    <m/>
    <m/>
    <n v="9084"/>
    <s v="CREDITOS DE CONSUMO"/>
    <n v="0"/>
    <n v="0"/>
    <n v="890480123"/>
    <s v="UNIVERSIDAD DE CARTAGENA"/>
    <n v="5"/>
    <m/>
    <m/>
    <m/>
    <m/>
    <n v="2"/>
    <n v="7"/>
    <n v="2"/>
  </r>
  <r>
    <n v="19500"/>
    <s v="C"/>
    <n v="45457546"/>
    <x v="0"/>
    <n v="4"/>
    <n v="550019706"/>
    <d v="2018-09-13T00:00:00"/>
    <d v="2023-08-30T00:00:00"/>
    <n v="0"/>
    <n v="1"/>
    <n v="7"/>
    <n v="30"/>
    <n v="2"/>
    <n v="22490513"/>
    <n v="24960000"/>
    <n v="44091"/>
    <n v="1695"/>
    <n v="37657"/>
    <n v="0"/>
    <n v="0"/>
    <n v="0"/>
    <m/>
    <n v="0"/>
    <n v="0"/>
    <n v="0"/>
    <m/>
    <m/>
    <d v="2021-03-30T00:00:00"/>
    <n v="1"/>
    <s v="O"/>
    <n v="1"/>
    <n v="30"/>
    <n v="0"/>
    <m/>
    <m/>
    <m/>
    <m/>
    <m/>
    <m/>
    <n v="1"/>
    <n v="1"/>
    <m/>
    <m/>
    <n v="18157"/>
    <s v="CREDITOS DE CONSUMO"/>
    <n v="0"/>
    <n v="0"/>
    <n v="890480123"/>
    <s v="UNIVERSIDAD DE CARTAGENA"/>
    <n v="5"/>
    <m/>
    <m/>
    <m/>
    <m/>
    <n v="2"/>
    <n v="7"/>
    <n v="2"/>
  </r>
  <r>
    <n v="10422"/>
    <s v="C"/>
    <n v="45457546"/>
    <x v="0"/>
    <n v="4"/>
    <n v="550019874"/>
    <d v="2018-10-10T00:00:00"/>
    <d v="2023-08-30T00:00:00"/>
    <n v="0"/>
    <n v="1"/>
    <n v="7"/>
    <n v="30"/>
    <n v="2"/>
    <n v="22490513"/>
    <n v="24960000"/>
    <n v="23565"/>
    <n v="906"/>
    <n v="20126"/>
    <n v="0"/>
    <n v="0"/>
    <n v="0"/>
    <m/>
    <n v="0"/>
    <n v="0"/>
    <n v="0"/>
    <m/>
    <m/>
    <d v="2021-03-30T00:00:00"/>
    <n v="1"/>
    <s v="O"/>
    <n v="1"/>
    <n v="30"/>
    <n v="0"/>
    <m/>
    <m/>
    <m/>
    <m/>
    <m/>
    <m/>
    <n v="1"/>
    <n v="1"/>
    <m/>
    <m/>
    <n v="9704"/>
    <s v="CREDITOS DE CONSUMO"/>
    <n v="0"/>
    <n v="0"/>
    <n v="890480123"/>
    <s v="UNIVERSIDAD DE CARTAGENA"/>
    <n v="5"/>
    <m/>
    <m/>
    <m/>
    <m/>
    <n v="2"/>
    <n v="7"/>
    <n v="2"/>
  </r>
  <r>
    <n v="11153"/>
    <s v="C"/>
    <n v="45457546"/>
    <x v="0"/>
    <n v="4"/>
    <n v="550019875"/>
    <d v="2018-10-10T00:00:00"/>
    <d v="2023-08-30T00:00:00"/>
    <n v="0"/>
    <n v="1"/>
    <n v="7"/>
    <n v="30"/>
    <n v="2"/>
    <n v="22490513"/>
    <n v="24960000"/>
    <n v="25215"/>
    <n v="969"/>
    <n v="21538"/>
    <n v="0"/>
    <n v="0"/>
    <n v="0"/>
    <m/>
    <n v="0"/>
    <n v="0"/>
    <n v="0"/>
    <m/>
    <m/>
    <d v="2021-03-30T00:00:00"/>
    <n v="1"/>
    <s v="O"/>
    <n v="1"/>
    <n v="30"/>
    <n v="0"/>
    <m/>
    <m/>
    <m/>
    <m/>
    <m/>
    <m/>
    <n v="1"/>
    <n v="1"/>
    <m/>
    <m/>
    <n v="10385"/>
    <s v="CREDITOS DE CONSUMO"/>
    <n v="0"/>
    <n v="0"/>
    <n v="890480123"/>
    <s v="UNIVERSIDAD DE CARTAGENA"/>
    <n v="5"/>
    <m/>
    <m/>
    <m/>
    <m/>
    <n v="2"/>
    <n v="7"/>
    <n v="2"/>
  </r>
  <r>
    <n v="24514"/>
    <s v="C"/>
    <n v="45457546"/>
    <x v="0"/>
    <n v="4"/>
    <n v="550019994"/>
    <d v="2018-10-31T00:00:00"/>
    <d v="2023-08-30T00:00:00"/>
    <n v="0"/>
    <n v="1"/>
    <n v="7"/>
    <n v="30"/>
    <n v="2"/>
    <n v="22490513"/>
    <n v="24960000"/>
    <n v="55447"/>
    <n v="2132"/>
    <n v="47338"/>
    <n v="0"/>
    <n v="0"/>
    <n v="0"/>
    <m/>
    <n v="0"/>
    <n v="0"/>
    <n v="0"/>
    <m/>
    <m/>
    <d v="2021-03-30T00:00:00"/>
    <n v="1"/>
    <s v="O"/>
    <n v="1"/>
    <n v="30"/>
    <n v="0"/>
    <m/>
    <m/>
    <m/>
    <m/>
    <m/>
    <m/>
    <n v="1"/>
    <n v="1"/>
    <m/>
    <m/>
    <n v="22824"/>
    <s v="CREDITOS DE CONSUMO"/>
    <n v="0"/>
    <n v="0"/>
    <n v="890480123"/>
    <s v="UNIVERSIDAD DE CARTAGENA"/>
    <n v="5"/>
    <m/>
    <m/>
    <m/>
    <m/>
    <n v="2"/>
    <n v="7"/>
    <n v="2"/>
  </r>
  <r>
    <n v="11670"/>
    <s v="C"/>
    <n v="45457546"/>
    <x v="0"/>
    <n v="4"/>
    <n v="550020256"/>
    <d v="2018-12-03T00:00:00"/>
    <d v="2023-08-30T00:00:00"/>
    <n v="0"/>
    <n v="1"/>
    <n v="7"/>
    <n v="30"/>
    <n v="2"/>
    <n v="22490513"/>
    <n v="24960000"/>
    <n v="26389"/>
    <n v="1015"/>
    <n v="22535"/>
    <n v="0"/>
    <n v="0"/>
    <n v="0"/>
    <m/>
    <n v="0"/>
    <n v="0"/>
    <n v="0"/>
    <m/>
    <m/>
    <d v="2021-03-30T00:00:00"/>
    <n v="1"/>
    <s v="O"/>
    <n v="1"/>
    <n v="30"/>
    <n v="0"/>
    <m/>
    <m/>
    <m/>
    <m/>
    <m/>
    <m/>
    <n v="1"/>
    <n v="1"/>
    <m/>
    <m/>
    <n v="10865"/>
    <s v="CREDITOS DE CONSUMO"/>
    <n v="0"/>
    <n v="0"/>
    <n v="890480123"/>
    <s v="UNIVERSIDAD DE CARTAGENA"/>
    <n v="5"/>
    <m/>
    <m/>
    <m/>
    <m/>
    <n v="2"/>
    <n v="7"/>
    <n v="2"/>
  </r>
  <r>
    <n v="4994"/>
    <s v="C"/>
    <n v="45457546"/>
    <x v="0"/>
    <n v="4"/>
    <n v="550020257"/>
    <d v="2018-12-03T00:00:00"/>
    <d v="2023-08-30T00:00:00"/>
    <n v="0"/>
    <n v="1"/>
    <n v="7"/>
    <n v="30"/>
    <n v="2"/>
    <n v="22490513"/>
    <n v="24960000"/>
    <n v="11291"/>
    <n v="434"/>
    <n v="9643"/>
    <n v="0"/>
    <n v="0"/>
    <n v="0"/>
    <m/>
    <n v="0"/>
    <n v="0"/>
    <n v="0"/>
    <m/>
    <m/>
    <d v="2021-03-30T00:00:00"/>
    <n v="1"/>
    <s v="O"/>
    <n v="1"/>
    <n v="30"/>
    <n v="0"/>
    <m/>
    <m/>
    <m/>
    <m/>
    <m/>
    <m/>
    <n v="1"/>
    <n v="1"/>
    <m/>
    <m/>
    <n v="4649"/>
    <s v="CREDITOS DE CONSUMO"/>
    <n v="0"/>
    <n v="0"/>
    <n v="890480123"/>
    <s v="UNIVERSIDAD DE CARTAGENA"/>
    <n v="5"/>
    <m/>
    <m/>
    <m/>
    <m/>
    <n v="2"/>
    <n v="7"/>
    <n v="2"/>
  </r>
  <r>
    <n v="5043"/>
    <s v="C"/>
    <n v="45457546"/>
    <x v="0"/>
    <n v="4"/>
    <n v="550020258"/>
    <d v="2018-12-03T00:00:00"/>
    <d v="2023-08-30T00:00:00"/>
    <n v="0"/>
    <n v="1"/>
    <n v="7"/>
    <n v="30"/>
    <n v="2"/>
    <n v="22490513"/>
    <n v="24960000"/>
    <n v="11401"/>
    <n v="438"/>
    <n v="9739"/>
    <n v="0"/>
    <n v="0"/>
    <n v="0"/>
    <m/>
    <n v="0"/>
    <n v="0"/>
    <n v="0"/>
    <m/>
    <m/>
    <d v="2021-03-30T00:00:00"/>
    <n v="1"/>
    <s v="O"/>
    <n v="1"/>
    <n v="30"/>
    <n v="0"/>
    <m/>
    <m/>
    <m/>
    <m/>
    <m/>
    <m/>
    <n v="1"/>
    <n v="1"/>
    <m/>
    <m/>
    <n v="4696"/>
    <s v="CREDITOS DE CONSUMO"/>
    <n v="0"/>
    <n v="0"/>
    <n v="890480123"/>
    <s v="UNIVERSIDAD DE CARTAGENA"/>
    <n v="5"/>
    <m/>
    <m/>
    <m/>
    <m/>
    <n v="2"/>
    <n v="7"/>
    <n v="2"/>
  </r>
  <r>
    <n v="12309"/>
    <s v="C"/>
    <n v="45457546"/>
    <x v="0"/>
    <n v="4"/>
    <n v="550020466"/>
    <d v="2019-01-12T00:00:00"/>
    <d v="2023-08-30T00:00:00"/>
    <n v="0"/>
    <n v="1"/>
    <n v="7"/>
    <n v="30"/>
    <n v="2"/>
    <n v="22490513"/>
    <n v="24960000"/>
    <n v="27832"/>
    <n v="1070"/>
    <n v="23770"/>
    <n v="0"/>
    <n v="0"/>
    <n v="0"/>
    <m/>
    <n v="0"/>
    <n v="0"/>
    <n v="0"/>
    <m/>
    <m/>
    <d v="2021-03-30T00:00:00"/>
    <n v="1"/>
    <s v="O"/>
    <n v="1"/>
    <n v="30"/>
    <n v="0"/>
    <m/>
    <m/>
    <m/>
    <m/>
    <m/>
    <m/>
    <n v="1"/>
    <n v="1"/>
    <m/>
    <m/>
    <n v="11461"/>
    <s v="CREDITOS DE CONSUMO"/>
    <n v="0"/>
    <n v="0"/>
    <n v="890480123"/>
    <s v="UNIVERSIDAD DE CARTAGENA"/>
    <n v="5"/>
    <m/>
    <m/>
    <m/>
    <m/>
    <n v="2"/>
    <n v="7"/>
    <n v="2"/>
  </r>
  <r>
    <n v="5288"/>
    <s v="C"/>
    <n v="45457546"/>
    <x v="0"/>
    <n v="4"/>
    <n v="550020467"/>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5288"/>
    <s v="C"/>
    <n v="45457546"/>
    <x v="0"/>
    <n v="4"/>
    <n v="550020468"/>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28198"/>
    <s v="C"/>
    <n v="45457546"/>
    <x v="0"/>
    <n v="4"/>
    <n v="550020928"/>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28198"/>
    <s v="C"/>
    <n v="45457546"/>
    <x v="0"/>
    <n v="4"/>
    <n v="550020929"/>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14661"/>
    <s v="C"/>
    <n v="45457546"/>
    <x v="0"/>
    <n v="4"/>
    <n v="550021182"/>
    <d v="2019-05-03T00:00:00"/>
    <d v="2023-08-30T00:00:00"/>
    <n v="0"/>
    <n v="1"/>
    <n v="7"/>
    <n v="30"/>
    <n v="2"/>
    <n v="22490513"/>
    <n v="24960000"/>
    <n v="33153"/>
    <n v="1275"/>
    <n v="28312"/>
    <n v="0"/>
    <n v="0"/>
    <n v="0"/>
    <m/>
    <n v="0"/>
    <n v="0"/>
    <n v="0"/>
    <m/>
    <m/>
    <d v="2021-03-30T00:00:00"/>
    <n v="1"/>
    <s v="O"/>
    <n v="1"/>
    <n v="30"/>
    <n v="0"/>
    <m/>
    <m/>
    <m/>
    <m/>
    <m/>
    <m/>
    <n v="1"/>
    <n v="1"/>
    <m/>
    <m/>
    <n v="13651"/>
    <s v="CREDITOS DE CONSUMO"/>
    <n v="0"/>
    <n v="0"/>
    <n v="890480123"/>
    <s v="UNIVERSIDAD DE CARTAGENA"/>
    <n v="5"/>
    <m/>
    <m/>
    <m/>
    <m/>
    <n v="2"/>
    <n v="7"/>
    <n v="2"/>
  </r>
  <r>
    <n v="14688"/>
    <s v="C"/>
    <n v="45457546"/>
    <x v="0"/>
    <n v="4"/>
    <n v="550021183"/>
    <d v="2019-05-03T00:00:00"/>
    <d v="2023-08-30T00:00:00"/>
    <n v="0"/>
    <n v="1"/>
    <n v="7"/>
    <n v="30"/>
    <n v="2"/>
    <n v="22490513"/>
    <n v="24960000"/>
    <n v="33211"/>
    <n v="1277"/>
    <n v="28363"/>
    <n v="0"/>
    <n v="0"/>
    <n v="0"/>
    <m/>
    <n v="0"/>
    <n v="0"/>
    <n v="0"/>
    <m/>
    <m/>
    <d v="2021-03-30T00:00:00"/>
    <n v="1"/>
    <s v="O"/>
    <n v="1"/>
    <n v="30"/>
    <n v="0"/>
    <m/>
    <m/>
    <m/>
    <m/>
    <m/>
    <m/>
    <n v="1"/>
    <n v="1"/>
    <m/>
    <m/>
    <n v="13675"/>
    <s v="CREDITOS DE CONSUMO"/>
    <n v="0"/>
    <n v="0"/>
    <n v="890480123"/>
    <s v="UNIVERSIDAD DE CARTAGENA"/>
    <n v="5"/>
    <m/>
    <m/>
    <m/>
    <m/>
    <n v="2"/>
    <n v="7"/>
    <n v="2"/>
  </r>
  <r>
    <n v="6294"/>
    <s v="C"/>
    <n v="45457546"/>
    <x v="0"/>
    <n v="4"/>
    <n v="550021195"/>
    <d v="2019-05-06T00:00:00"/>
    <d v="2023-08-30T00:00:00"/>
    <n v="0"/>
    <n v="1"/>
    <n v="7"/>
    <n v="30"/>
    <n v="2"/>
    <n v="22490513"/>
    <n v="24960000"/>
    <n v="14231"/>
    <n v="547"/>
    <n v="12155"/>
    <n v="0"/>
    <n v="0"/>
    <n v="0"/>
    <m/>
    <n v="0"/>
    <n v="0"/>
    <n v="0"/>
    <m/>
    <m/>
    <d v="2021-03-30T00:00:00"/>
    <n v="1"/>
    <s v="O"/>
    <n v="1"/>
    <n v="30"/>
    <n v="0"/>
    <m/>
    <m/>
    <m/>
    <m/>
    <m/>
    <m/>
    <n v="1"/>
    <n v="1"/>
    <m/>
    <m/>
    <n v="5861"/>
    <s v="CREDITOS DE CONSUMO"/>
    <n v="0"/>
    <n v="0"/>
    <n v="890480123"/>
    <s v="UNIVERSIDAD DE CARTAGENA"/>
    <n v="5"/>
    <m/>
    <m/>
    <m/>
    <m/>
    <n v="2"/>
    <n v="7"/>
    <n v="2"/>
  </r>
  <r>
    <n v="32298"/>
    <s v="C"/>
    <n v="45457546"/>
    <x v="0"/>
    <n v="4"/>
    <n v="550021890"/>
    <d v="2019-07-15T00:00:00"/>
    <d v="2023-08-30T00:00:00"/>
    <n v="0"/>
    <n v="1"/>
    <n v="7"/>
    <n v="30"/>
    <n v="2"/>
    <n v="22490513"/>
    <n v="24960000"/>
    <n v="73032"/>
    <n v="2808"/>
    <n v="62371"/>
    <n v="0"/>
    <n v="0"/>
    <n v="0"/>
    <m/>
    <n v="0"/>
    <n v="0"/>
    <n v="0"/>
    <m/>
    <m/>
    <d v="2021-03-30T00:00:00"/>
    <n v="1"/>
    <s v="O"/>
    <n v="1"/>
    <n v="30"/>
    <n v="0"/>
    <m/>
    <m/>
    <m/>
    <m/>
    <m/>
    <m/>
    <n v="1"/>
    <n v="1"/>
    <m/>
    <m/>
    <n v="30073"/>
    <s v="CREDITOS DE CONSUMO"/>
    <n v="0"/>
    <n v="0"/>
    <n v="890480123"/>
    <s v="UNIVERSIDAD DE CARTAGENA"/>
    <n v="5"/>
    <m/>
    <m/>
    <m/>
    <m/>
    <n v="2"/>
    <n v="7"/>
    <n v="2"/>
  </r>
  <r>
    <n v="16827"/>
    <s v="C"/>
    <n v="45457546"/>
    <x v="0"/>
    <n v="4"/>
    <n v="550021891"/>
    <d v="2019-07-15T00:00:00"/>
    <d v="2023-08-30T00:00:00"/>
    <n v="0"/>
    <n v="1"/>
    <n v="7"/>
    <n v="30"/>
    <n v="2"/>
    <n v="22490513"/>
    <n v="24960000"/>
    <n v="38054"/>
    <n v="1463"/>
    <n v="32494"/>
    <n v="0"/>
    <n v="0"/>
    <n v="0"/>
    <m/>
    <n v="0"/>
    <n v="0"/>
    <n v="0"/>
    <m/>
    <m/>
    <d v="2021-03-30T00:00:00"/>
    <n v="1"/>
    <s v="O"/>
    <n v="1"/>
    <n v="30"/>
    <n v="0"/>
    <m/>
    <m/>
    <m/>
    <m/>
    <m/>
    <m/>
    <n v="1"/>
    <n v="1"/>
    <m/>
    <m/>
    <n v="15667"/>
    <s v="CREDITOS DE CONSUMO"/>
    <n v="0"/>
    <n v="0"/>
    <n v="890480123"/>
    <s v="UNIVERSIDAD DE CARTAGENA"/>
    <n v="5"/>
    <m/>
    <m/>
    <m/>
    <m/>
    <n v="2"/>
    <n v="7"/>
    <n v="2"/>
  </r>
  <r>
    <n v="6734"/>
    <s v="C"/>
    <n v="45457546"/>
    <x v="0"/>
    <n v="4"/>
    <n v="550021892"/>
    <d v="2019-07-15T00:00:00"/>
    <d v="2023-08-30T00:00:00"/>
    <n v="0"/>
    <n v="1"/>
    <n v="7"/>
    <n v="30"/>
    <n v="2"/>
    <n v="22490513"/>
    <n v="24960000"/>
    <n v="15230"/>
    <n v="586"/>
    <n v="13003"/>
    <n v="0"/>
    <n v="0"/>
    <n v="0"/>
    <m/>
    <n v="0"/>
    <n v="0"/>
    <n v="0"/>
    <m/>
    <m/>
    <d v="2021-03-30T00:00:00"/>
    <n v="1"/>
    <s v="O"/>
    <n v="1"/>
    <n v="30"/>
    <n v="0"/>
    <m/>
    <m/>
    <m/>
    <m/>
    <m/>
    <m/>
    <n v="1"/>
    <n v="1"/>
    <m/>
    <m/>
    <n v="6269"/>
    <s v="CREDITOS DE CONSUMO"/>
    <n v="0"/>
    <n v="0"/>
    <n v="890480123"/>
    <s v="UNIVERSIDAD DE CARTAGENA"/>
    <n v="5"/>
    <m/>
    <m/>
    <m/>
    <m/>
    <n v="2"/>
    <n v="7"/>
    <n v="2"/>
  </r>
  <r>
    <n v="17355"/>
    <s v="C"/>
    <n v="45457546"/>
    <x v="0"/>
    <n v="4"/>
    <n v="550022133"/>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355"/>
    <s v="C"/>
    <n v="45457546"/>
    <x v="0"/>
    <n v="4"/>
    <n v="550022134"/>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830"/>
    <s v="C"/>
    <n v="45457546"/>
    <x v="0"/>
    <n v="4"/>
    <n v="550022441"/>
    <d v="2019-09-06T00:00:00"/>
    <d v="2023-08-30T00:00:00"/>
    <n v="0"/>
    <n v="1"/>
    <n v="7"/>
    <n v="30"/>
    <n v="2"/>
    <n v="22490513"/>
    <n v="24960000"/>
    <n v="40314"/>
    <n v="1550"/>
    <n v="34431"/>
    <n v="0"/>
    <n v="0"/>
    <n v="0"/>
    <m/>
    <n v="0"/>
    <n v="0"/>
    <n v="0"/>
    <m/>
    <m/>
    <d v="2021-03-30T00:00:00"/>
    <n v="1"/>
    <s v="O"/>
    <n v="1"/>
    <n v="30"/>
    <n v="0"/>
    <m/>
    <m/>
    <m/>
    <m/>
    <m/>
    <m/>
    <n v="1"/>
    <n v="1"/>
    <m/>
    <m/>
    <n v="16601"/>
    <s v="CREDITOS DE CONSUMO"/>
    <n v="0"/>
    <n v="0"/>
    <n v="890480123"/>
    <s v="UNIVERSIDAD DE CARTAGENA"/>
    <n v="5"/>
    <m/>
    <m/>
    <m/>
    <m/>
    <n v="2"/>
    <n v="7"/>
    <n v="2"/>
  </r>
  <r>
    <n v="7138"/>
    <s v="C"/>
    <n v="45457546"/>
    <x v="0"/>
    <n v="4"/>
    <n v="550022442"/>
    <d v="2019-09-06T00:00:00"/>
    <d v="2023-08-30T00:00:00"/>
    <n v="0"/>
    <n v="1"/>
    <n v="7"/>
    <n v="30"/>
    <n v="2"/>
    <n v="22490513"/>
    <n v="24960000"/>
    <n v="16137"/>
    <n v="620"/>
    <n v="13784"/>
    <n v="0"/>
    <n v="0"/>
    <n v="0"/>
    <m/>
    <n v="0"/>
    <n v="0"/>
    <n v="0"/>
    <m/>
    <m/>
    <d v="2021-03-30T00:00:00"/>
    <n v="1"/>
    <s v="O"/>
    <n v="1"/>
    <n v="30"/>
    <n v="0"/>
    <m/>
    <m/>
    <m/>
    <m/>
    <m/>
    <m/>
    <n v="1"/>
    <n v="1"/>
    <m/>
    <m/>
    <n v="6646"/>
    <s v="CREDITOS DE CONSUMO"/>
    <n v="0"/>
    <n v="0"/>
    <n v="890480123"/>
    <s v="UNIVERSIDAD DE CARTAGENA"/>
    <n v="5"/>
    <m/>
    <m/>
    <m/>
    <m/>
    <n v="2"/>
    <n v="7"/>
    <n v="2"/>
  </r>
  <r>
    <n v="3573"/>
    <s v="C"/>
    <n v="45457546"/>
    <x v="0"/>
    <n v="4"/>
    <n v="550022443"/>
    <d v="2019-09-06T00:00:00"/>
    <d v="2023-08-30T00:00:00"/>
    <n v="0"/>
    <n v="1"/>
    <n v="7"/>
    <n v="30"/>
    <n v="2"/>
    <n v="22490513"/>
    <n v="24960000"/>
    <n v="8076"/>
    <n v="310"/>
    <n v="6900"/>
    <n v="0"/>
    <n v="0"/>
    <n v="0"/>
    <m/>
    <n v="0"/>
    <n v="0"/>
    <n v="0"/>
    <m/>
    <m/>
    <d v="2021-03-30T00:00:00"/>
    <n v="1"/>
    <s v="O"/>
    <n v="1"/>
    <n v="30"/>
    <n v="0"/>
    <m/>
    <m/>
    <m/>
    <m/>
    <m/>
    <m/>
    <n v="1"/>
    <n v="1"/>
    <m/>
    <m/>
    <n v="3327"/>
    <s v="CREDITOS DE CONSUMO"/>
    <n v="0"/>
    <n v="0"/>
    <n v="890480123"/>
    <s v="UNIVERSIDAD DE CARTAGENA"/>
    <n v="5"/>
    <m/>
    <m/>
    <m/>
    <m/>
    <n v="2"/>
    <n v="7"/>
    <n v="2"/>
  </r>
  <r>
    <n v="18086"/>
    <s v="C"/>
    <n v="45457546"/>
    <x v="0"/>
    <n v="4"/>
    <n v="550022748"/>
    <d v="2019-10-04T00:00:00"/>
    <d v="2023-08-30T00:00:00"/>
    <n v="0"/>
    <n v="1"/>
    <n v="7"/>
    <n v="30"/>
    <n v="2"/>
    <n v="22490513"/>
    <n v="24960000"/>
    <n v="40909"/>
    <n v="1573"/>
    <n v="34926"/>
    <n v="0"/>
    <n v="0"/>
    <n v="0"/>
    <m/>
    <n v="0"/>
    <n v="0"/>
    <n v="0"/>
    <m/>
    <m/>
    <d v="2021-03-30T00:00:00"/>
    <n v="1"/>
    <s v="O"/>
    <n v="1"/>
    <n v="30"/>
    <n v="0"/>
    <m/>
    <m/>
    <m/>
    <m/>
    <m/>
    <m/>
    <n v="1"/>
    <n v="1"/>
    <m/>
    <m/>
    <n v="16840"/>
    <s v="CREDITOS DE CONSUMO"/>
    <n v="0"/>
    <n v="0"/>
    <n v="890480123"/>
    <s v="UNIVERSIDAD DE CARTAGENA"/>
    <n v="5"/>
    <m/>
    <m/>
    <m/>
    <m/>
    <n v="2"/>
    <n v="7"/>
    <n v="2"/>
  </r>
  <r>
    <n v="7356"/>
    <s v="C"/>
    <n v="45457546"/>
    <x v="0"/>
    <n v="4"/>
    <n v="550022749"/>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7356"/>
    <s v="C"/>
    <n v="45457546"/>
    <x v="0"/>
    <n v="4"/>
    <n v="550022750"/>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18874"/>
    <s v="C"/>
    <n v="45457546"/>
    <x v="0"/>
    <n v="4"/>
    <n v="550023070"/>
    <d v="2019-11-14T00:00:00"/>
    <d v="2023-08-30T00:00:00"/>
    <n v="0"/>
    <n v="1"/>
    <n v="7"/>
    <n v="30"/>
    <n v="2"/>
    <n v="22490513"/>
    <n v="24960000"/>
    <n v="42689"/>
    <n v="1641"/>
    <n v="36448"/>
    <n v="0"/>
    <n v="0"/>
    <n v="0"/>
    <m/>
    <n v="0"/>
    <n v="0"/>
    <n v="0"/>
    <m/>
    <m/>
    <d v="2021-03-30T00:00:00"/>
    <n v="1"/>
    <s v="O"/>
    <n v="1"/>
    <n v="30"/>
    <n v="0"/>
    <m/>
    <m/>
    <m/>
    <m/>
    <m/>
    <m/>
    <n v="1"/>
    <n v="1"/>
    <m/>
    <m/>
    <n v="17574"/>
    <s v="CREDITOS DE CONSUMO"/>
    <n v="0"/>
    <n v="0"/>
    <n v="890480123"/>
    <s v="UNIVERSIDAD DE CARTAGENA"/>
    <n v="5"/>
    <m/>
    <m/>
    <m/>
    <m/>
    <n v="2"/>
    <n v="7"/>
    <n v="2"/>
  </r>
  <r>
    <n v="18901"/>
    <s v="C"/>
    <n v="45457546"/>
    <x v="0"/>
    <n v="4"/>
    <n v="550023267"/>
    <d v="2019-12-17T00:00:00"/>
    <d v="2023-08-30T00:00:00"/>
    <n v="0"/>
    <n v="1"/>
    <n v="7"/>
    <n v="30"/>
    <n v="2"/>
    <n v="22490513"/>
    <n v="24960000"/>
    <n v="42755"/>
    <n v="1644"/>
    <n v="36499"/>
    <n v="0"/>
    <n v="0"/>
    <n v="0"/>
    <m/>
    <n v="0"/>
    <n v="0"/>
    <n v="0"/>
    <m/>
    <m/>
    <d v="2021-03-30T00:00:00"/>
    <n v="1"/>
    <s v="O"/>
    <n v="1"/>
    <n v="30"/>
    <n v="0"/>
    <m/>
    <m/>
    <m/>
    <m/>
    <m/>
    <m/>
    <n v="1"/>
    <n v="1"/>
    <m/>
    <m/>
    <n v="17598"/>
    <s v="CREDITOS DE CONSUMO"/>
    <n v="0"/>
    <n v="0"/>
    <n v="890480123"/>
    <s v="UNIVERSIDAD DE CARTAGENA"/>
    <n v="5"/>
    <m/>
    <m/>
    <m/>
    <m/>
    <n v="2"/>
    <n v="7"/>
    <n v="2"/>
  </r>
  <r>
    <n v="7559"/>
    <s v="C"/>
    <n v="45457546"/>
    <x v="0"/>
    <n v="4"/>
    <n v="550023268"/>
    <d v="2019-12-17T00:00:00"/>
    <d v="2023-08-30T00:00:00"/>
    <n v="0"/>
    <n v="1"/>
    <n v="7"/>
    <n v="30"/>
    <n v="2"/>
    <n v="22490513"/>
    <n v="24960000"/>
    <n v="17091"/>
    <n v="657"/>
    <n v="14598"/>
    <n v="0"/>
    <n v="0"/>
    <n v="0"/>
    <m/>
    <n v="0"/>
    <n v="0"/>
    <n v="0"/>
    <m/>
    <m/>
    <d v="2021-03-30T00:00:00"/>
    <n v="1"/>
    <s v="O"/>
    <n v="1"/>
    <n v="30"/>
    <n v="0"/>
    <m/>
    <m/>
    <m/>
    <m/>
    <m/>
    <m/>
    <n v="1"/>
    <n v="1"/>
    <m/>
    <m/>
    <n v="7039"/>
    <s v="CREDITOS DE CONSUMO"/>
    <n v="0"/>
    <n v="0"/>
    <n v="890480123"/>
    <s v="UNIVERSIDAD DE CARTAGENA"/>
    <n v="5"/>
    <m/>
    <m/>
    <m/>
    <m/>
    <n v="2"/>
    <n v="7"/>
    <n v="2"/>
  </r>
  <r>
    <n v="19401"/>
    <s v="C"/>
    <n v="45457546"/>
    <x v="0"/>
    <n v="4"/>
    <n v="550023436"/>
    <d v="2020-01-20T00:00:00"/>
    <d v="2023-08-30T00:00:00"/>
    <n v="0"/>
    <n v="1"/>
    <n v="7"/>
    <n v="30"/>
    <n v="2"/>
    <n v="22490513"/>
    <n v="24960000"/>
    <n v="43864"/>
    <n v="1686"/>
    <n v="37465"/>
    <n v="0"/>
    <n v="0"/>
    <n v="0"/>
    <m/>
    <n v="0"/>
    <n v="0"/>
    <n v="0"/>
    <m/>
    <m/>
    <d v="2021-03-30T00:00:00"/>
    <n v="1"/>
    <s v="O"/>
    <n v="1"/>
    <n v="30"/>
    <n v="0"/>
    <m/>
    <m/>
    <m/>
    <m/>
    <m/>
    <m/>
    <n v="1"/>
    <n v="1"/>
    <m/>
    <m/>
    <n v="18064"/>
    <s v="CREDITOS DE CONSUMO"/>
    <n v="0"/>
    <n v="0"/>
    <n v="890480123"/>
    <s v="UNIVERSIDAD DE CARTAGENA"/>
    <n v="5"/>
    <m/>
    <m/>
    <m/>
    <m/>
    <n v="2"/>
    <n v="7"/>
    <n v="2"/>
  </r>
  <r>
    <n v="7768"/>
    <s v="C"/>
    <n v="45457546"/>
    <x v="0"/>
    <n v="4"/>
    <n v="550023437"/>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7768"/>
    <s v="C"/>
    <n v="45457546"/>
    <x v="0"/>
    <n v="4"/>
    <n v="550023438"/>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41616"/>
    <s v="C"/>
    <n v="45457546"/>
    <x v="0"/>
    <n v="4"/>
    <n v="550023847"/>
    <d v="2020-05-07T00:00:00"/>
    <d v="2023-08-30T00:00:00"/>
    <n v="0"/>
    <n v="1"/>
    <n v="7"/>
    <n v="30"/>
    <n v="2"/>
    <n v="22490513"/>
    <n v="24960000"/>
    <n v="94112"/>
    <n v="3618"/>
    <n v="80365"/>
    <n v="0"/>
    <n v="0"/>
    <n v="0"/>
    <m/>
    <n v="0"/>
    <n v="0"/>
    <n v="0"/>
    <m/>
    <m/>
    <d v="2021-03-30T00:00:00"/>
    <n v="1"/>
    <s v="O"/>
    <n v="1"/>
    <n v="30"/>
    <n v="0"/>
    <m/>
    <m/>
    <m/>
    <m/>
    <m/>
    <m/>
    <n v="1"/>
    <n v="1"/>
    <m/>
    <m/>
    <n v="38749"/>
    <s v="CREDITOS DE CONSUMO"/>
    <n v="0"/>
    <n v="0"/>
    <n v="890480123"/>
    <s v="UNIVERSIDAD DE CARTAGENA"/>
    <n v="5"/>
    <m/>
    <m/>
    <m/>
    <m/>
    <n v="2"/>
    <n v="7"/>
    <n v="2"/>
  </r>
  <r>
    <n v="83247"/>
    <s v="C"/>
    <n v="45457546"/>
    <x v="0"/>
    <n v="4"/>
    <n v="550023848"/>
    <d v="2020-05-07T00:00:00"/>
    <d v="2023-08-30T00:00:00"/>
    <n v="0"/>
    <n v="1"/>
    <n v="7"/>
    <n v="30"/>
    <n v="2"/>
    <n v="22490513"/>
    <n v="24960000"/>
    <n v="188222"/>
    <n v="7236"/>
    <n v="160757"/>
    <n v="0"/>
    <n v="0"/>
    <n v="0"/>
    <m/>
    <n v="0"/>
    <n v="0"/>
    <n v="0"/>
    <m/>
    <m/>
    <d v="2021-03-30T00:00:00"/>
    <n v="1"/>
    <s v="O"/>
    <n v="1"/>
    <n v="30"/>
    <n v="0"/>
    <m/>
    <m/>
    <m/>
    <m/>
    <m/>
    <m/>
    <n v="1"/>
    <n v="1"/>
    <m/>
    <m/>
    <n v="77510"/>
    <s v="CREDITOS DE CONSUMO"/>
    <n v="0"/>
    <n v="0"/>
    <n v="890480123"/>
    <s v="UNIVERSIDAD DE CARTAGENA"/>
    <n v="5"/>
    <m/>
    <m/>
    <m/>
    <m/>
    <n v="2"/>
    <n v="7"/>
    <n v="2"/>
  </r>
  <r>
    <n v="8324"/>
    <s v="C"/>
    <n v="45457546"/>
    <x v="0"/>
    <n v="4"/>
    <n v="550023849"/>
    <d v="2020-05-07T00:00:00"/>
    <d v="2023-08-30T00:00:00"/>
    <n v="0"/>
    <n v="1"/>
    <n v="7"/>
    <n v="30"/>
    <n v="2"/>
    <n v="22490513"/>
    <n v="24960000"/>
    <n v="18822"/>
    <n v="724"/>
    <n v="16074"/>
    <n v="0"/>
    <n v="0"/>
    <n v="0"/>
    <m/>
    <n v="0"/>
    <n v="0"/>
    <n v="0"/>
    <m/>
    <m/>
    <d v="2021-03-30T00:00:00"/>
    <n v="1"/>
    <s v="O"/>
    <n v="1"/>
    <n v="30"/>
    <n v="0"/>
    <m/>
    <m/>
    <m/>
    <m/>
    <m/>
    <m/>
    <n v="1"/>
    <n v="1"/>
    <m/>
    <m/>
    <n v="7750"/>
    <s v="CREDITOS DE CONSUMO"/>
    <n v="0"/>
    <n v="0"/>
    <n v="890480123"/>
    <s v="UNIVERSIDAD DE CARTAGENA"/>
    <n v="5"/>
    <m/>
    <m/>
    <m/>
    <m/>
    <n v="2"/>
    <n v="7"/>
    <n v="2"/>
  </r>
  <r>
    <n v="42974"/>
    <s v="C"/>
    <n v="45457546"/>
    <x v="0"/>
    <n v="4"/>
    <n v="550023985"/>
    <d v="2020-07-20T00:00:00"/>
    <d v="2023-08-30T00:00:00"/>
    <n v="0"/>
    <n v="1"/>
    <n v="8"/>
    <n v="30"/>
    <n v="2"/>
    <n v="22490513"/>
    <n v="24960000"/>
    <n v="100000"/>
    <n v="3844"/>
    <n v="82986"/>
    <n v="0"/>
    <n v="0"/>
    <n v="0"/>
    <m/>
    <n v="0"/>
    <n v="0"/>
    <n v="0"/>
    <m/>
    <m/>
    <d v="2021-03-30T00:00:00"/>
    <n v="1"/>
    <s v="O"/>
    <n v="1"/>
    <n v="30"/>
    <n v="0"/>
    <m/>
    <m/>
    <m/>
    <m/>
    <m/>
    <m/>
    <n v="1"/>
    <n v="1"/>
    <m/>
    <m/>
    <n v="40012"/>
    <s v="CREDITOS DE CONSUMO"/>
    <n v="0"/>
    <n v="0"/>
    <n v="890480123"/>
    <s v="UNIVERSIDAD DE CARTAGENA"/>
    <n v="5"/>
    <m/>
    <m/>
    <m/>
    <m/>
    <n v="2"/>
    <n v="7"/>
    <n v="2"/>
  </r>
  <r>
    <n v="21993"/>
    <s v="C"/>
    <n v="45457546"/>
    <x v="0"/>
    <n v="4"/>
    <n v="550023986"/>
    <d v="2020-07-20T00:00:00"/>
    <d v="2023-08-30T00:00:00"/>
    <n v="0"/>
    <n v="1"/>
    <n v="7"/>
    <n v="30"/>
    <n v="2"/>
    <n v="22490513"/>
    <n v="24960000"/>
    <n v="50000"/>
    <n v="1922"/>
    <n v="42471"/>
    <n v="0"/>
    <n v="0"/>
    <n v="0"/>
    <m/>
    <n v="0"/>
    <n v="0"/>
    <n v="0"/>
    <m/>
    <m/>
    <d v="2021-03-30T00:00:00"/>
    <n v="1"/>
    <s v="O"/>
    <n v="1"/>
    <n v="30"/>
    <n v="0"/>
    <m/>
    <m/>
    <m/>
    <m/>
    <m/>
    <m/>
    <n v="1"/>
    <n v="1"/>
    <m/>
    <m/>
    <n v="20478"/>
    <s v="CREDITOS DE CONSUMO"/>
    <n v="0"/>
    <n v="0"/>
    <n v="890480123"/>
    <s v="UNIVERSIDAD DE CARTAGENA"/>
    <n v="5"/>
    <m/>
    <m/>
    <m/>
    <m/>
    <n v="2"/>
    <n v="7"/>
    <n v="2"/>
  </r>
  <r>
    <n v="8844"/>
    <s v="C"/>
    <n v="45457546"/>
    <x v="0"/>
    <n v="4"/>
    <n v="550023987"/>
    <d v="2020-07-20T00:00:00"/>
    <d v="2023-08-30T00:00:00"/>
    <n v="0"/>
    <n v="1"/>
    <n v="7"/>
    <n v="30"/>
    <n v="2"/>
    <n v="22490513"/>
    <n v="24960000"/>
    <n v="20000"/>
    <n v="769"/>
    <n v="17079"/>
    <n v="0"/>
    <n v="0"/>
    <n v="0"/>
    <m/>
    <n v="0"/>
    <n v="0"/>
    <n v="0"/>
    <m/>
    <m/>
    <d v="2021-03-30T00:00:00"/>
    <n v="1"/>
    <s v="O"/>
    <n v="1"/>
    <n v="30"/>
    <n v="0"/>
    <m/>
    <m/>
    <m/>
    <m/>
    <m/>
    <m/>
    <n v="1"/>
    <n v="1"/>
    <m/>
    <m/>
    <n v="8235"/>
    <s v="CREDITOS DE CONSUMO"/>
    <n v="0"/>
    <n v="0"/>
    <n v="890480123"/>
    <s v="UNIVERSIDAD DE CARTAGENA"/>
    <n v="5"/>
    <m/>
    <m/>
    <m/>
    <m/>
    <n v="2"/>
    <n v="7"/>
    <n v="2"/>
  </r>
  <r>
    <n v="92950"/>
    <s v="C"/>
    <n v="45457546"/>
    <x v="0"/>
    <n v="4"/>
    <n v="550024440"/>
    <d v="2020-09-29T00:00:00"/>
    <d v="2023-10-30T00:00:00"/>
    <n v="0"/>
    <n v="1"/>
    <n v="5"/>
    <n v="30"/>
    <n v="2"/>
    <n v="22490513"/>
    <n v="24960000"/>
    <n v="200000"/>
    <n v="7689"/>
    <n v="179495"/>
    <n v="0"/>
    <n v="0"/>
    <n v="0"/>
    <m/>
    <n v="0"/>
    <n v="0"/>
    <n v="0"/>
    <m/>
    <m/>
    <d v="2021-03-30T00:00:00"/>
    <n v="1"/>
    <s v="O"/>
    <n v="1"/>
    <n v="30"/>
    <n v="0"/>
    <m/>
    <m/>
    <m/>
    <m/>
    <m/>
    <m/>
    <n v="1"/>
    <n v="1"/>
    <m/>
    <m/>
    <n v="86545"/>
    <s v="CREDITOS DE CONSUMO"/>
    <n v="0"/>
    <n v="0"/>
    <n v="890480123"/>
    <s v="UNIVERSIDAD DE CARTAGENA"/>
    <n v="5"/>
    <m/>
    <m/>
    <m/>
    <m/>
    <n v="2"/>
    <n v="7"/>
    <n v="2"/>
  </r>
  <r>
    <n v="3107"/>
    <s v="C"/>
    <n v="45457546"/>
    <x v="0"/>
    <n v="4"/>
    <n v="550025549"/>
    <d v="2021-02-28T00:00:00"/>
    <d v="2021-04-30T00:00:00"/>
    <n v="0"/>
    <n v="1"/>
    <n v="0"/>
    <n v="30"/>
    <n v="2"/>
    <n v="0"/>
    <n v="0"/>
    <n v="6000"/>
    <n v="6000"/>
    <n v="6000"/>
    <n v="0"/>
    <n v="0"/>
    <n v="0"/>
    <m/>
    <n v="0"/>
    <n v="0"/>
    <n v="0"/>
    <m/>
    <m/>
    <d v="2021-03-30T00:00:00"/>
    <n v="1"/>
    <s v="O"/>
    <n v="1"/>
    <n v="30"/>
    <n v="0"/>
    <m/>
    <m/>
    <m/>
    <m/>
    <m/>
    <m/>
    <n v="1"/>
    <n v="1"/>
    <m/>
    <m/>
    <n v="2893"/>
    <s v="CREDITOS DE CONSUMO"/>
    <n v="0"/>
    <n v="0"/>
    <n v="890480123"/>
    <s v="UNIVERSIDAD DE CARTAGENA"/>
    <n v="5"/>
    <m/>
    <m/>
    <m/>
    <m/>
    <n v="2"/>
    <n v="7"/>
    <n v="2"/>
  </r>
  <r>
    <n v="3107"/>
    <s v="C"/>
    <n v="45457546"/>
    <x v="0"/>
    <n v="4"/>
    <n v="550025735"/>
    <d v="2021-03-31T00:00:00"/>
    <d v="2021-05-30T00:00:00"/>
    <n v="0"/>
    <n v="1"/>
    <n v="0"/>
    <n v="30"/>
    <n v="2"/>
    <n v="0"/>
    <n v="0"/>
    <n v="6000"/>
    <n v="6000"/>
    <n v="6000"/>
    <n v="0"/>
    <n v="0"/>
    <n v="0"/>
    <m/>
    <n v="0"/>
    <n v="0"/>
    <n v="0"/>
    <m/>
    <m/>
    <d v="2021-03-31T00:00:00"/>
    <n v="1"/>
    <s v="O"/>
    <n v="1"/>
    <n v="30"/>
    <n v="0"/>
    <m/>
    <m/>
    <m/>
    <m/>
    <m/>
    <m/>
    <n v="1"/>
    <n v="1"/>
    <m/>
    <m/>
    <n v="2893"/>
    <s v="CREDITOS DE CONSUMO"/>
    <n v="0"/>
    <n v="0"/>
    <n v="890480123"/>
    <s v="UNIVERSIDAD DE CARTAGENA"/>
    <n v="5"/>
    <m/>
    <m/>
    <m/>
    <m/>
    <n v="2"/>
    <n v="7"/>
    <n v="2"/>
  </r>
  <r>
    <n v="0"/>
    <s v="C"/>
    <n v="45458251"/>
    <x v="0"/>
    <n v="4"/>
    <n v="17435"/>
    <d v="2020-07-31T00:00:00"/>
    <d v="2022-07-31T00:00:00"/>
    <n v="0"/>
    <n v="1"/>
    <n v="8"/>
    <n v="30"/>
    <n v="2"/>
    <n v="12185828"/>
    <n v="12890000"/>
    <n v="2280000"/>
    <n v="107525"/>
    <n v="1580237"/>
    <n v="0"/>
    <n v="0"/>
    <n v="0"/>
    <m/>
    <n v="0"/>
    <n v="0"/>
    <n v="0"/>
    <m/>
    <m/>
    <d v="2021-03-30T00:00:00"/>
    <n v="1"/>
    <s v="O"/>
    <n v="1"/>
    <n v="30"/>
    <n v="0"/>
    <m/>
    <m/>
    <m/>
    <m/>
    <m/>
    <m/>
    <n v="1"/>
    <n v="1"/>
    <m/>
    <m/>
    <n v="3268924"/>
    <s v="CREDITOS DE CONSUMO"/>
    <n v="0"/>
    <n v="0"/>
    <n v="890480123"/>
    <s v="UNIVERSIDAD DE CARTAGENA"/>
    <n v="5"/>
    <m/>
    <m/>
    <m/>
    <m/>
    <n v="1"/>
    <n v="7"/>
    <n v="2"/>
  </r>
  <r>
    <n v="0"/>
    <s v="C"/>
    <n v="45458251"/>
    <x v="0"/>
    <n v="4"/>
    <n v="550025711"/>
    <d v="2021-03-31T00:00:00"/>
    <d v="2021-05-30T00:00:00"/>
    <n v="0"/>
    <n v="1"/>
    <n v="0"/>
    <n v="30"/>
    <n v="2"/>
    <n v="0"/>
    <n v="0"/>
    <n v="6000"/>
    <n v="6000"/>
    <n v="6000"/>
    <n v="0"/>
    <n v="0"/>
    <n v="0"/>
    <m/>
    <n v="0"/>
    <n v="0"/>
    <n v="0"/>
    <m/>
    <m/>
    <d v="2021-03-31T00:00:00"/>
    <n v="1"/>
    <s v="O"/>
    <n v="1"/>
    <n v="30"/>
    <n v="0"/>
    <m/>
    <m/>
    <m/>
    <m/>
    <m/>
    <m/>
    <n v="1"/>
    <n v="1"/>
    <m/>
    <m/>
    <n v="12412"/>
    <s v="CREDITOS DE CONSUMO"/>
    <n v="0"/>
    <n v="0"/>
    <n v="890480123"/>
    <s v="UNIVERSIDAD DE CARTAGENA"/>
    <n v="5"/>
    <m/>
    <m/>
    <m/>
    <m/>
    <n v="2"/>
    <n v="7"/>
    <n v="2"/>
  </r>
  <r>
    <n v="0"/>
    <s v="C"/>
    <n v="45458251"/>
    <x v="1"/>
    <n v="4"/>
    <n v="6083"/>
    <d v="2012-10-19T00:00:00"/>
    <d v="2022-10-19T00:00:00"/>
    <n v="11"/>
    <n v="1"/>
    <n v="100"/>
    <n v="30"/>
    <n v="2"/>
    <n v="12364645"/>
    <n v="13090000"/>
    <n v="90000000"/>
    <n v="1310281"/>
    <n v="23316849"/>
    <n v="85030"/>
    <n v="0"/>
    <n v="90000000"/>
    <s v="                              "/>
    <n v="0"/>
    <n v="0"/>
    <n v="0"/>
    <m/>
    <m/>
    <d v="2021-03-30T00:00:00"/>
    <n v="2"/>
    <s v="O"/>
    <n v="1"/>
    <n v="30"/>
    <n v="811682"/>
    <m/>
    <m/>
    <m/>
    <m/>
    <m/>
    <m/>
    <n v="1"/>
    <n v="1"/>
    <m/>
    <m/>
    <n v="48233908"/>
    <s v="CREDITO DE VIVIENDA"/>
    <n v="0"/>
    <n v="0"/>
    <n v="890480123"/>
    <s v="UNIVERSIDAD DE CARTAGENA"/>
    <n v="5"/>
    <m/>
    <m/>
    <m/>
    <m/>
    <n v="1"/>
    <n v="7"/>
    <n v="2"/>
  </r>
  <r>
    <n v="5999823"/>
    <s v="C"/>
    <n v="45461692"/>
    <x v="0"/>
    <n v="4"/>
    <n v="15715"/>
    <d v="2019-05-17T00:00:00"/>
    <d v="2026-05-17T00:00:00"/>
    <n v="0"/>
    <n v="1"/>
    <n v="22"/>
    <n v="30"/>
    <n v="2"/>
    <n v="17726461"/>
    <n v="19240000"/>
    <n v="20000000"/>
    <n v="417156"/>
    <n v="16822004"/>
    <n v="0"/>
    <n v="0"/>
    <n v="0"/>
    <m/>
    <n v="0"/>
    <n v="0"/>
    <n v="0"/>
    <m/>
    <m/>
    <d v="2021-03-30T00:00:00"/>
    <n v="1"/>
    <s v="O"/>
    <n v="1"/>
    <n v="30"/>
    <n v="0"/>
    <m/>
    <m/>
    <m/>
    <m/>
    <m/>
    <m/>
    <n v="1"/>
    <n v="1"/>
    <m/>
    <m/>
    <n v="10822181"/>
    <s v="CREDITOS DE CONSUMO"/>
    <n v="0"/>
    <n v="0"/>
    <n v="890480123"/>
    <s v="UNIVERSIDAD DE CARTAGENA"/>
    <n v="5"/>
    <m/>
    <m/>
    <m/>
    <m/>
    <n v="1"/>
    <n v="7"/>
    <n v="2"/>
  </r>
  <r>
    <n v="1034329"/>
    <s v="C"/>
    <n v="45461692"/>
    <x v="0"/>
    <n v="4"/>
    <n v="18297"/>
    <d v="2021-03-29T00:00:00"/>
    <d v="2021-06-30T00:00:00"/>
    <n v="0"/>
    <n v="1"/>
    <n v="1"/>
    <n v="30"/>
    <n v="2"/>
    <n v="13121400"/>
    <n v="13940000"/>
    <n v="2900000"/>
    <n v="31710"/>
    <n v="2900000"/>
    <n v="0"/>
    <n v="0"/>
    <n v="0"/>
    <m/>
    <n v="0"/>
    <n v="0"/>
    <n v="0"/>
    <n v="2900000"/>
    <n v="6"/>
    <d v="2021-03-30T00:00:00"/>
    <n v="1"/>
    <s v="O"/>
    <n v="1"/>
    <n v="30"/>
    <n v="0"/>
    <m/>
    <m/>
    <m/>
    <m/>
    <m/>
    <m/>
    <n v="1"/>
    <n v="1"/>
    <m/>
    <m/>
    <n v="1865671"/>
    <s v="CREDITOS DE CONSUMO"/>
    <n v="0"/>
    <n v="0"/>
    <n v="890480123"/>
    <s v="UNIVERSIDAD DE CARTAGENA"/>
    <n v="5"/>
    <m/>
    <m/>
    <m/>
    <m/>
    <n v="1"/>
    <n v="7"/>
    <n v="2"/>
  </r>
  <r>
    <n v="152847"/>
    <s v="C"/>
    <n v="45461692"/>
    <x v="0"/>
    <n v="4"/>
    <n v="550023140"/>
    <d v="2019-11-25T00:00:00"/>
    <d v="2023-10-30T00:00:00"/>
    <n v="0"/>
    <n v="1"/>
    <n v="4"/>
    <n v="30"/>
    <n v="2"/>
    <n v="22490513"/>
    <n v="24960000"/>
    <n v="467569"/>
    <n v="17976"/>
    <n v="428546"/>
    <n v="0"/>
    <n v="0"/>
    <n v="0"/>
    <m/>
    <n v="0"/>
    <n v="0"/>
    <n v="0"/>
    <m/>
    <m/>
    <d v="2021-03-30T00:00:00"/>
    <n v="1"/>
    <s v="O"/>
    <n v="1"/>
    <n v="30"/>
    <n v="0"/>
    <m/>
    <m/>
    <m/>
    <m/>
    <m/>
    <m/>
    <n v="1"/>
    <n v="1"/>
    <m/>
    <m/>
    <n v="275699"/>
    <s v="CREDITOS DE CONSUMO"/>
    <n v="0"/>
    <n v="0"/>
    <n v="890480123"/>
    <s v="UNIVERSIDAD DE CARTAGENA"/>
    <n v="5"/>
    <m/>
    <m/>
    <m/>
    <m/>
    <n v="2"/>
    <n v="7"/>
    <n v="2"/>
  </r>
  <r>
    <n v="153004"/>
    <s v="C"/>
    <n v="45461692"/>
    <x v="0"/>
    <n v="4"/>
    <n v="550023141"/>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53004"/>
    <s v="C"/>
    <n v="45461692"/>
    <x v="0"/>
    <n v="4"/>
    <n v="550023142"/>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49709"/>
    <s v="C"/>
    <n v="45461692"/>
    <x v="0"/>
    <n v="4"/>
    <n v="550023143"/>
    <d v="2019-11-25T00:00:00"/>
    <d v="2023-10-30T00:00:00"/>
    <n v="0"/>
    <n v="1"/>
    <n v="5"/>
    <n v="30"/>
    <n v="2"/>
    <n v="22490513"/>
    <n v="24960000"/>
    <n v="467569"/>
    <n v="17976"/>
    <n v="419746"/>
    <n v="0"/>
    <n v="0"/>
    <n v="0"/>
    <m/>
    <n v="0"/>
    <n v="0"/>
    <n v="0"/>
    <m/>
    <m/>
    <d v="2021-03-30T00:00:00"/>
    <n v="1"/>
    <s v="O"/>
    <n v="1"/>
    <n v="30"/>
    <n v="0"/>
    <m/>
    <m/>
    <m/>
    <m/>
    <m/>
    <m/>
    <n v="1"/>
    <n v="1"/>
    <m/>
    <m/>
    <n v="270037"/>
    <s v="CREDITOS DE CONSUMO"/>
    <n v="0"/>
    <n v="0"/>
    <n v="890480123"/>
    <s v="UNIVERSIDAD DE CARTAGENA"/>
    <n v="5"/>
    <m/>
    <m/>
    <m/>
    <m/>
    <n v="2"/>
    <n v="7"/>
    <n v="2"/>
  </r>
  <r>
    <n v="147215"/>
    <s v="C"/>
    <n v="45461692"/>
    <x v="0"/>
    <n v="4"/>
    <n v="550023156"/>
    <d v="2019-11-27T00:00:00"/>
    <d v="2023-10-30T00:00:00"/>
    <n v="0"/>
    <n v="1"/>
    <n v="5"/>
    <n v="30"/>
    <n v="2"/>
    <n v="22490513"/>
    <n v="24960000"/>
    <n v="459778"/>
    <n v="17676"/>
    <n v="412753"/>
    <n v="0"/>
    <n v="0"/>
    <n v="0"/>
    <m/>
    <n v="0"/>
    <n v="0"/>
    <n v="0"/>
    <m/>
    <m/>
    <d v="2021-03-30T00:00:00"/>
    <n v="1"/>
    <s v="O"/>
    <n v="1"/>
    <n v="30"/>
    <n v="0"/>
    <m/>
    <m/>
    <m/>
    <m/>
    <m/>
    <m/>
    <n v="1"/>
    <n v="1"/>
    <m/>
    <m/>
    <n v="265538"/>
    <s v="CREDITOS DE CONSUMO"/>
    <n v="0"/>
    <n v="0"/>
    <n v="890480123"/>
    <s v="UNIVERSIDAD DE CARTAGENA"/>
    <n v="5"/>
    <m/>
    <m/>
    <m/>
    <m/>
    <n v="2"/>
    <n v="7"/>
    <n v="2"/>
  </r>
  <r>
    <n v="192114"/>
    <s v="C"/>
    <n v="45461692"/>
    <x v="0"/>
    <n v="4"/>
    <n v="550024432"/>
    <d v="2020-09-26T00:00:00"/>
    <d v="2023-10-30T00:00:00"/>
    <n v="0"/>
    <n v="1"/>
    <n v="5"/>
    <n v="30"/>
    <n v="2"/>
    <n v="22490513"/>
    <n v="24960000"/>
    <n v="600000"/>
    <n v="23066"/>
    <n v="538639"/>
    <n v="0"/>
    <n v="0"/>
    <n v="0"/>
    <m/>
    <n v="0"/>
    <n v="0"/>
    <n v="0"/>
    <m/>
    <m/>
    <d v="2021-03-30T00:00:00"/>
    <n v="1"/>
    <s v="O"/>
    <n v="1"/>
    <n v="30"/>
    <n v="0"/>
    <m/>
    <m/>
    <m/>
    <m/>
    <m/>
    <m/>
    <n v="1"/>
    <n v="1"/>
    <m/>
    <m/>
    <n v="346525"/>
    <s v="CREDITOS DE CONSUMO"/>
    <n v="0"/>
    <n v="0"/>
    <n v="890480123"/>
    <s v="UNIVERSIDAD DE CARTAGENA"/>
    <n v="5"/>
    <m/>
    <m/>
    <m/>
    <m/>
    <n v="2"/>
    <n v="7"/>
    <n v="2"/>
  </r>
  <r>
    <n v="3293"/>
    <s v="C"/>
    <n v="45461692"/>
    <x v="0"/>
    <n v="4"/>
    <n v="550024436"/>
    <d v="2020-09-27T00:00:00"/>
    <d v="2023-10-30T00:00:00"/>
    <n v="0"/>
    <n v="1"/>
    <n v="3"/>
    <n v="30"/>
    <n v="2"/>
    <n v="22490513"/>
    <n v="24960000"/>
    <n v="10000"/>
    <n v="384"/>
    <n v="9232"/>
    <n v="899"/>
    <n v="0"/>
    <n v="0"/>
    <m/>
    <n v="0"/>
    <n v="0"/>
    <n v="0"/>
    <m/>
    <m/>
    <d v="2020-10-29T00:00:00"/>
    <n v="1"/>
    <s v="O"/>
    <n v="1"/>
    <n v="30"/>
    <n v="0"/>
    <m/>
    <m/>
    <m/>
    <m/>
    <m/>
    <m/>
    <n v="1"/>
    <n v="1"/>
    <m/>
    <m/>
    <n v="5939"/>
    <s v="CREDITOS DE CONSUMO"/>
    <n v="0"/>
    <n v="0"/>
    <n v="890480123"/>
    <s v="UNIVERSIDAD DE CARTAGENA"/>
    <n v="5"/>
    <m/>
    <m/>
    <m/>
    <m/>
    <n v="2"/>
    <n v="7"/>
    <n v="2"/>
  </r>
  <r>
    <n v="8134"/>
    <s v="C"/>
    <n v="45461692"/>
    <x v="0"/>
    <n v="4"/>
    <n v="550024581"/>
    <d v="2020-10-10T00:00:00"/>
    <d v="2023-10-30T00:00:00"/>
    <n v="0"/>
    <n v="1"/>
    <n v="5"/>
    <n v="30"/>
    <n v="2"/>
    <n v="22490513"/>
    <n v="24960000"/>
    <n v="25406"/>
    <n v="977"/>
    <n v="22806"/>
    <n v="0"/>
    <n v="0"/>
    <n v="0"/>
    <m/>
    <n v="0"/>
    <n v="0"/>
    <n v="0"/>
    <m/>
    <m/>
    <d v="2021-03-30T00:00:00"/>
    <n v="1"/>
    <s v="O"/>
    <n v="1"/>
    <n v="30"/>
    <n v="0"/>
    <m/>
    <m/>
    <m/>
    <m/>
    <m/>
    <m/>
    <n v="1"/>
    <n v="1"/>
    <m/>
    <m/>
    <n v="14672"/>
    <s v="CREDITOS DE CONSUMO"/>
    <n v="0"/>
    <n v="0"/>
    <n v="890480123"/>
    <s v="UNIVERSIDAD DE CARTAGENA"/>
    <n v="5"/>
    <m/>
    <m/>
    <m/>
    <m/>
    <n v="2"/>
    <n v="7"/>
    <n v="2"/>
  </r>
  <r>
    <n v="14797"/>
    <s v="C"/>
    <n v="45461692"/>
    <x v="0"/>
    <n v="4"/>
    <n v="550024583"/>
    <d v="2020-10-10T00:00:00"/>
    <d v="2023-10-30T00:00:00"/>
    <n v="0"/>
    <n v="1"/>
    <n v="5"/>
    <n v="30"/>
    <n v="2"/>
    <n v="22490513"/>
    <n v="24960000"/>
    <n v="46210"/>
    <n v="1776"/>
    <n v="41487"/>
    <n v="0"/>
    <n v="0"/>
    <n v="0"/>
    <m/>
    <n v="0"/>
    <n v="0"/>
    <n v="0"/>
    <m/>
    <m/>
    <d v="2021-03-30T00:00:00"/>
    <n v="1"/>
    <s v="O"/>
    <n v="1"/>
    <n v="30"/>
    <n v="0"/>
    <m/>
    <m/>
    <m/>
    <m/>
    <m/>
    <m/>
    <n v="1"/>
    <n v="1"/>
    <m/>
    <m/>
    <n v="26690"/>
    <s v="CREDITOS DE CONSUMO"/>
    <n v="0"/>
    <n v="0"/>
    <n v="890480123"/>
    <s v="UNIVERSIDAD DE CARTAGENA"/>
    <n v="5"/>
    <m/>
    <m/>
    <m/>
    <m/>
    <n v="2"/>
    <n v="7"/>
    <n v="2"/>
  </r>
  <r>
    <n v="2140"/>
    <s v="C"/>
    <n v="45461692"/>
    <x v="0"/>
    <n v="4"/>
    <n v="550025333"/>
    <d v="2021-01-31T00:00:00"/>
    <d v="2021-03-28T00:00:00"/>
    <n v="0"/>
    <n v="1"/>
    <n v="0"/>
    <n v="30"/>
    <n v="2"/>
    <n v="0"/>
    <n v="0"/>
    <n v="6000"/>
    <n v="6000"/>
    <n v="6000"/>
    <n v="0"/>
    <n v="0"/>
    <n v="0"/>
    <m/>
    <n v="0"/>
    <n v="0"/>
    <n v="0"/>
    <m/>
    <m/>
    <d v="2021-02-28T00:00:00"/>
    <n v="1"/>
    <s v="O"/>
    <n v="1"/>
    <n v="30"/>
    <n v="0"/>
    <m/>
    <m/>
    <m/>
    <m/>
    <m/>
    <m/>
    <n v="1"/>
    <n v="1"/>
    <m/>
    <m/>
    <n v="3860"/>
    <s v="CREDITOS DE CONSUMO"/>
    <n v="0"/>
    <n v="0"/>
    <n v="890480123"/>
    <s v="UNIVERSIDAD DE CARTAGENA"/>
    <n v="5"/>
    <m/>
    <m/>
    <m/>
    <m/>
    <n v="2"/>
    <n v="7"/>
    <n v="2"/>
  </r>
  <r>
    <n v="2140"/>
    <s v="C"/>
    <n v="45461692"/>
    <x v="0"/>
    <n v="4"/>
    <n v="550025529"/>
    <d v="2021-02-28T00:00:00"/>
    <d v="2021-04-30T00:00:00"/>
    <n v="0"/>
    <n v="1"/>
    <n v="0"/>
    <n v="30"/>
    <n v="2"/>
    <n v="0"/>
    <n v="0"/>
    <n v="6000"/>
    <n v="6000"/>
    <n v="6000"/>
    <n v="0"/>
    <n v="0"/>
    <n v="0"/>
    <m/>
    <n v="0"/>
    <n v="0"/>
    <n v="0"/>
    <m/>
    <m/>
    <d v="2021-03-30T00:00:00"/>
    <n v="1"/>
    <s v="O"/>
    <n v="1"/>
    <n v="30"/>
    <n v="0"/>
    <m/>
    <m/>
    <m/>
    <m/>
    <m/>
    <m/>
    <n v="1"/>
    <n v="1"/>
    <m/>
    <m/>
    <n v="3860"/>
    <s v="CREDITOS DE CONSUMO"/>
    <n v="0"/>
    <n v="0"/>
    <n v="890480123"/>
    <s v="UNIVERSIDAD DE CARTAGENA"/>
    <n v="5"/>
    <m/>
    <m/>
    <m/>
    <m/>
    <n v="2"/>
    <n v="7"/>
    <n v="2"/>
  </r>
  <r>
    <n v="2140"/>
    <s v="C"/>
    <n v="45461692"/>
    <x v="0"/>
    <n v="4"/>
    <n v="550025716"/>
    <d v="2021-03-31T00:00:00"/>
    <d v="2021-05-30T00:00:00"/>
    <n v="0"/>
    <n v="1"/>
    <n v="0"/>
    <n v="30"/>
    <n v="2"/>
    <n v="0"/>
    <n v="0"/>
    <n v="6000"/>
    <n v="6000"/>
    <n v="6000"/>
    <n v="0"/>
    <n v="0"/>
    <n v="0"/>
    <m/>
    <n v="0"/>
    <n v="0"/>
    <n v="0"/>
    <m/>
    <m/>
    <d v="2021-03-31T00:00:00"/>
    <n v="1"/>
    <s v="O"/>
    <n v="1"/>
    <n v="30"/>
    <n v="0"/>
    <m/>
    <m/>
    <m/>
    <m/>
    <m/>
    <m/>
    <n v="1"/>
    <n v="1"/>
    <m/>
    <m/>
    <n v="3860"/>
    <s v="CREDITOS DE CONSUMO"/>
    <n v="0"/>
    <n v="0"/>
    <n v="890480123"/>
    <s v="UNIVERSIDAD DE CARTAGENA"/>
    <n v="5"/>
    <m/>
    <m/>
    <m/>
    <m/>
    <n v="2"/>
    <n v="7"/>
    <n v="2"/>
  </r>
  <r>
    <n v="18141423"/>
    <s v="C"/>
    <n v="45464289"/>
    <x v="12"/>
    <n v="4"/>
    <n v="13859"/>
    <d v="2018-04-04T00:00:00"/>
    <d v="2025-04-04T00:00:00"/>
    <n v="86"/>
    <n v="1"/>
    <n v="32"/>
    <n v="30"/>
    <n v="2"/>
    <n v="17726461"/>
    <n v="19240000"/>
    <n v="30000000"/>
    <n v="625734"/>
    <n v="22599345"/>
    <n v="1005379"/>
    <n v="0"/>
    <n v="0"/>
    <m/>
    <n v="2259935"/>
    <n v="1005379"/>
    <n v="128347"/>
    <m/>
    <m/>
    <d v="2021-03-30T00:00:00"/>
    <n v="1"/>
    <s v="O"/>
    <n v="1"/>
    <n v="30"/>
    <n v="888721"/>
    <m/>
    <m/>
    <m/>
    <m/>
    <m/>
    <m/>
    <n v="1"/>
    <n v="1"/>
    <m/>
    <m/>
    <n v="4457922"/>
    <s v="CREDITOS DE CONSUMO"/>
    <n v="0"/>
    <n v="0"/>
    <n v="890480123"/>
    <s v="UNIVERSIDAD DE CARTAGENA"/>
    <n v="5"/>
    <m/>
    <m/>
    <m/>
    <m/>
    <n v="1"/>
    <n v="7"/>
    <n v="2"/>
  </r>
  <r>
    <n v="330229"/>
    <s v="C"/>
    <n v="45465498"/>
    <x v="0"/>
    <n v="4"/>
    <n v="15405"/>
    <d v="2020-10-29T00:00:00"/>
    <d v="2023-01-30T00:00:00"/>
    <n v="0"/>
    <n v="1"/>
    <n v="3"/>
    <n v="30"/>
    <n v="2"/>
    <n v="17726461"/>
    <n v="19240000"/>
    <n v="5776482"/>
    <n v="260993"/>
    <n v="5062492"/>
    <n v="74730"/>
    <n v="0"/>
    <n v="0"/>
    <m/>
    <n v="0"/>
    <n v="0"/>
    <n v="0"/>
    <m/>
    <m/>
    <d v="2021-03-30T00:00:00"/>
    <n v="1"/>
    <s v="O"/>
    <n v="1"/>
    <n v="30"/>
    <n v="0"/>
    <m/>
    <m/>
    <m/>
    <m/>
    <m/>
    <m/>
    <n v="1"/>
    <n v="1"/>
    <m/>
    <m/>
    <n v="4732263"/>
    <s v="CREDITOS DE CONSUMO"/>
    <n v="0"/>
    <n v="0"/>
    <n v="890480123"/>
    <s v="UNIVERSIDAD DE CARTAGENA"/>
    <n v="5"/>
    <m/>
    <m/>
    <m/>
    <m/>
    <n v="1"/>
    <n v="7"/>
    <n v="1"/>
  </r>
  <r>
    <n v="318441"/>
    <s v="C"/>
    <n v="45465498"/>
    <x v="0"/>
    <n v="4"/>
    <n v="18102"/>
    <d v="2021-01-28T00:00:00"/>
    <d v="2023-01-30T00:00:00"/>
    <n v="0"/>
    <n v="1"/>
    <n v="2"/>
    <n v="30"/>
    <n v="2"/>
    <n v="15881442"/>
    <n v="17090000"/>
    <n v="5260000"/>
    <n v="257248"/>
    <n v="4881779"/>
    <n v="0"/>
    <n v="0"/>
    <n v="0"/>
    <m/>
    <n v="0"/>
    <n v="0"/>
    <n v="0"/>
    <m/>
    <m/>
    <d v="2021-03-30T00:00:00"/>
    <n v="1"/>
    <s v="O"/>
    <n v="1"/>
    <n v="30"/>
    <n v="0"/>
    <m/>
    <m/>
    <m/>
    <m/>
    <m/>
    <m/>
    <n v="1"/>
    <n v="1"/>
    <m/>
    <m/>
    <n v="4563338"/>
    <s v="CREDITOS DE CONSUMO"/>
    <n v="0"/>
    <n v="0"/>
    <n v="890480123"/>
    <s v="UNIVERSIDAD DE CARTAGENA"/>
    <n v="5"/>
    <m/>
    <m/>
    <m/>
    <m/>
    <n v="1"/>
    <n v="7"/>
    <n v="2"/>
  </r>
  <r>
    <n v="0"/>
    <s v="C"/>
    <n v="45465739"/>
    <x v="0"/>
    <n v="4"/>
    <n v="13049"/>
    <d v="2017-09-11T00:00:00"/>
    <d v="2022-09-11T00:00:00"/>
    <n v="0"/>
    <n v="1"/>
    <n v="43"/>
    <n v="30"/>
    <n v="2"/>
    <n v="17726461"/>
    <n v="19240000"/>
    <n v="25000000"/>
    <n v="631121"/>
    <n v="9144465"/>
    <n v="0"/>
    <n v="0"/>
    <n v="0"/>
    <m/>
    <n v="0"/>
    <n v="0"/>
    <n v="0"/>
    <m/>
    <m/>
    <d v="2021-03-30T00:00:00"/>
    <n v="1"/>
    <s v="O"/>
    <n v="1"/>
    <n v="30"/>
    <n v="0"/>
    <m/>
    <m/>
    <m/>
    <m/>
    <m/>
    <m/>
    <n v="1"/>
    <n v="1"/>
    <m/>
    <m/>
    <n v="17828032"/>
    <s v="CREDITOS DE CONSUMO"/>
    <n v="0"/>
    <n v="0"/>
    <n v="890480123"/>
    <s v="UNIVERSIDAD DE CARTAGENA"/>
    <n v="5"/>
    <m/>
    <m/>
    <m/>
    <m/>
    <n v="1"/>
    <n v="7"/>
    <n v="2"/>
  </r>
  <r>
    <n v="0"/>
    <s v="C"/>
    <n v="45466353"/>
    <x v="0"/>
    <n v="4"/>
    <n v="18198"/>
    <d v="2021-02-18T00:00:00"/>
    <d v="2023-02-28T00:00:00"/>
    <n v="0"/>
    <n v="1"/>
    <n v="2"/>
    <n v="30"/>
    <n v="2"/>
    <n v="15881442"/>
    <n v="17090000"/>
    <n v="5250000"/>
    <n v="256759"/>
    <n v="4802572"/>
    <n v="0"/>
    <n v="0"/>
    <n v="0"/>
    <m/>
    <n v="0"/>
    <n v="0"/>
    <n v="0"/>
    <m/>
    <m/>
    <d v="2021-03-30T00:00:00"/>
    <n v="1"/>
    <s v="O"/>
    <n v="1"/>
    <n v="30"/>
    <n v="0"/>
    <m/>
    <m/>
    <m/>
    <m/>
    <m/>
    <m/>
    <n v="1"/>
    <n v="1"/>
    <m/>
    <m/>
    <n v="10898859"/>
    <s v="CREDITOS DE CONSUMO"/>
    <n v="0"/>
    <n v="0"/>
    <n v="890480123"/>
    <s v="UNIVERSIDAD DE CARTAGENA"/>
    <n v="5"/>
    <m/>
    <m/>
    <m/>
    <m/>
    <n v="1"/>
    <n v="7"/>
    <n v="2"/>
  </r>
  <r>
    <n v="100205566"/>
    <s v="C"/>
    <n v="45467414"/>
    <x v="0"/>
    <n v="4"/>
    <n v="17075"/>
    <d v="2020-03-12T00:00:00"/>
    <d v="2027-03-30T00:00:00"/>
    <n v="0"/>
    <n v="1"/>
    <n v="12"/>
    <n v="30"/>
    <n v="2"/>
    <n v="9119043"/>
    <n v="9510000"/>
    <n v="119633016"/>
    <n v="1932020"/>
    <n v="106827767"/>
    <n v="0"/>
    <n v="0"/>
    <n v="0"/>
    <m/>
    <n v="0"/>
    <n v="0"/>
    <n v="0"/>
    <m/>
    <m/>
    <d v="2021-03-30T00:00:00"/>
    <n v="1"/>
    <s v="O"/>
    <n v="1"/>
    <n v="30"/>
    <n v="0"/>
    <m/>
    <m/>
    <m/>
    <m/>
    <m/>
    <m/>
    <n v="1"/>
    <n v="1"/>
    <m/>
    <m/>
    <n v="6622201"/>
    <s v="CREDITOS DE CONSUMO"/>
    <n v="0"/>
    <n v="0"/>
    <n v="890480123"/>
    <s v="UNIVERSIDAD DE CARTAGENA"/>
    <n v="5"/>
    <m/>
    <m/>
    <m/>
    <m/>
    <n v="1"/>
    <n v="7"/>
    <n v="2"/>
  </r>
  <r>
    <n v="1744002"/>
    <s v="C"/>
    <n v="45467414"/>
    <x v="2"/>
    <n v="4"/>
    <n v="17502"/>
    <d v="2020-08-31T00:00:00"/>
    <d v="2022-08-31T00:00:00"/>
    <n v="0"/>
    <n v="1"/>
    <n v="7"/>
    <n v="30"/>
    <n v="2"/>
    <n v="17726461"/>
    <n v="19240000"/>
    <n v="2500000"/>
    <n v="124480"/>
    <n v="1859256"/>
    <n v="0"/>
    <n v="0"/>
    <n v="0"/>
    <m/>
    <n v="0"/>
    <n v="0"/>
    <n v="0"/>
    <m/>
    <m/>
    <d v="2021-03-31T00:00:00"/>
    <n v="1"/>
    <s v="O"/>
    <n v="1"/>
    <n v="30"/>
    <n v="0"/>
    <m/>
    <m/>
    <m/>
    <m/>
    <m/>
    <m/>
    <n v="1"/>
    <n v="1"/>
    <m/>
    <m/>
    <n v="115254"/>
    <s v="CREDITOS DE CONSUMO"/>
    <n v="0"/>
    <n v="0"/>
    <m/>
    <m/>
    <n v="5"/>
    <m/>
    <m/>
    <m/>
    <m/>
    <n v="1"/>
    <n v="7"/>
    <n v="2"/>
  </r>
  <r>
    <n v="355412"/>
    <s v="C"/>
    <n v="45467414"/>
    <x v="0"/>
    <n v="4"/>
    <n v="18304"/>
    <d v="2021-03-31T00:00:00"/>
    <d v="2021-04-30T00:00:00"/>
    <n v="0"/>
    <n v="1"/>
    <n v="0"/>
    <n v="30"/>
    <n v="2"/>
    <n v="23318977"/>
    <n v="25980000"/>
    <n v="378900"/>
    <n v="386263"/>
    <n v="378900"/>
    <n v="0"/>
    <n v="0"/>
    <n v="0"/>
    <m/>
    <n v="0"/>
    <n v="0"/>
    <n v="0"/>
    <m/>
    <m/>
    <d v="2021-03-31T00:00:00"/>
    <n v="1"/>
    <s v="O"/>
    <n v="1"/>
    <n v="30"/>
    <n v="0"/>
    <m/>
    <m/>
    <m/>
    <m/>
    <m/>
    <m/>
    <n v="1"/>
    <n v="1"/>
    <m/>
    <m/>
    <n v="23488"/>
    <s v="CREDITOS DE CONSUMO"/>
    <n v="0"/>
    <n v="0"/>
    <n v="890480123"/>
    <s v="UNIVERSIDAD DE CARTAGENA"/>
    <n v="5"/>
    <m/>
    <m/>
    <m/>
    <m/>
    <n v="1"/>
    <n v="7"/>
    <n v="2"/>
  </r>
  <r>
    <n v="0"/>
    <s v="C"/>
    <n v="45467551"/>
    <x v="0"/>
    <n v="4"/>
    <n v="16663"/>
    <d v="2019-12-05T00:00:00"/>
    <d v="2022-12-05T00:00:00"/>
    <n v="0"/>
    <n v="1"/>
    <n v="16"/>
    <n v="30"/>
    <n v="2"/>
    <n v="17726461"/>
    <n v="19240000"/>
    <n v="20000000"/>
    <n v="720306"/>
    <n v="12323248"/>
    <n v="0"/>
    <n v="0"/>
    <n v="0"/>
    <m/>
    <n v="0"/>
    <n v="0"/>
    <n v="0"/>
    <m/>
    <m/>
    <d v="2021-03-30T00:00:00"/>
    <n v="1"/>
    <s v="O"/>
    <n v="1"/>
    <n v="30"/>
    <n v="0"/>
    <m/>
    <m/>
    <m/>
    <m/>
    <m/>
    <m/>
    <n v="1"/>
    <n v="1"/>
    <m/>
    <m/>
    <n v="16850359"/>
    <s v="CREDITOS DE CONSUMO"/>
    <n v="0"/>
    <n v="0"/>
    <n v="890480123"/>
    <s v="UNIVERSIDAD DE CARTAGENA"/>
    <n v="5"/>
    <m/>
    <m/>
    <m/>
    <m/>
    <n v="1"/>
    <n v="7"/>
    <n v="2"/>
  </r>
  <r>
    <n v="0"/>
    <s v="C"/>
    <n v="45470316"/>
    <x v="0"/>
    <n v="4"/>
    <n v="17266"/>
    <d v="2020-06-20T00:00:00"/>
    <d v="2021-06-30T00:00:00"/>
    <n v="30"/>
    <n v="1"/>
    <n v="7"/>
    <n v="30"/>
    <n v="2"/>
    <n v="12185828"/>
    <n v="12890000"/>
    <n v="1990000"/>
    <n v="176982"/>
    <n v="709104"/>
    <n v="7020"/>
    <n v="0"/>
    <n v="0"/>
    <m/>
    <n v="0"/>
    <n v="0"/>
    <n v="0"/>
    <m/>
    <m/>
    <d v="2021-03-30T00:00:00"/>
    <n v="9"/>
    <s v="O"/>
    <n v="1"/>
    <n v="30"/>
    <n v="188762"/>
    <m/>
    <m/>
    <m/>
    <m/>
    <m/>
    <m/>
    <n v="1"/>
    <n v="1"/>
    <m/>
    <m/>
    <n v="1194146"/>
    <s v="CREDITOS DE CONSUMO"/>
    <n v="0"/>
    <n v="0"/>
    <n v="890480123"/>
    <s v="UNIVERSIDAD DE CARTAGENA"/>
    <n v="5"/>
    <m/>
    <m/>
    <m/>
    <m/>
    <n v="1"/>
    <n v="7"/>
    <n v="2"/>
  </r>
  <r>
    <n v="8049096"/>
    <s v="C"/>
    <n v="45474493"/>
    <x v="0"/>
    <n v="4"/>
    <n v="17189"/>
    <d v="2020-05-08T00:00:00"/>
    <d v="2027-05-30T00:00:00"/>
    <n v="0"/>
    <n v="1"/>
    <n v="10"/>
    <n v="30"/>
    <n v="2"/>
    <n v="17726461"/>
    <n v="19240000"/>
    <n v="31610000"/>
    <n v="659315"/>
    <n v="29478689"/>
    <n v="0"/>
    <n v="0"/>
    <n v="0"/>
    <m/>
    <n v="0"/>
    <n v="0"/>
    <n v="0"/>
    <m/>
    <m/>
    <d v="2021-03-30T00:00:00"/>
    <n v="9"/>
    <s v="O"/>
    <n v="1"/>
    <n v="30"/>
    <n v="0"/>
    <m/>
    <m/>
    <m/>
    <m/>
    <m/>
    <m/>
    <n v="1"/>
    <n v="1"/>
    <m/>
    <m/>
    <n v="21429593"/>
    <s v="CREDITOS DE CONSUMO"/>
    <n v="0"/>
    <n v="0"/>
    <n v="890480123"/>
    <s v="UNIVERSIDAD DE CARTAGENA"/>
    <n v="5"/>
    <m/>
    <m/>
    <m/>
    <m/>
    <n v="1"/>
    <n v="7"/>
    <n v="2"/>
  </r>
  <r>
    <n v="0"/>
    <s v="C"/>
    <n v="45474831"/>
    <x v="0"/>
    <n v="4"/>
    <n v="16843"/>
    <d v="2020-01-16T00:00:00"/>
    <d v="2025-01-16T00:00:00"/>
    <n v="14"/>
    <n v="1"/>
    <n v="13"/>
    <n v="30"/>
    <n v="2"/>
    <n v="9119963"/>
    <n v="9511000"/>
    <n v="55268452"/>
    <n v="1150503"/>
    <n v="44591048"/>
    <n v="157906"/>
    <n v="0"/>
    <n v="0"/>
    <m/>
    <n v="0"/>
    <n v="0"/>
    <n v="0"/>
    <m/>
    <m/>
    <d v="2021-03-30T00:00:00"/>
    <n v="1"/>
    <s v="O"/>
    <n v="1"/>
    <n v="30"/>
    <n v="69951"/>
    <m/>
    <m/>
    <m/>
    <m/>
    <m/>
    <m/>
    <n v="1"/>
    <n v="1"/>
    <m/>
    <m/>
    <n v="45741622"/>
    <s v="CREDITOS DE CONSUMO"/>
    <n v="0"/>
    <n v="0"/>
    <n v="890480123"/>
    <s v="UNIVERSIDAD DE CARTAGENA"/>
    <n v="5"/>
    <m/>
    <m/>
    <m/>
    <m/>
    <n v="1"/>
    <n v="7"/>
    <n v="2"/>
  </r>
  <r>
    <n v="0"/>
    <s v="C"/>
    <n v="45475371"/>
    <x v="0"/>
    <n v="4"/>
    <n v="17101"/>
    <d v="2020-03-17T00:00:00"/>
    <d v="2021-03-30T00:00:00"/>
    <n v="30"/>
    <n v="1"/>
    <n v="10"/>
    <n v="30"/>
    <n v="2"/>
    <n v="19457481"/>
    <n v="21290000"/>
    <n v="1700000"/>
    <n v="157038"/>
    <n v="169886"/>
    <n v="2520"/>
    <n v="0"/>
    <n v="0"/>
    <m/>
    <n v="0"/>
    <n v="0"/>
    <n v="0"/>
    <m/>
    <m/>
    <d v="2021-03-30T00:00:00"/>
    <n v="1"/>
    <s v="O"/>
    <n v="1"/>
    <n v="30"/>
    <n v="169886"/>
    <m/>
    <m/>
    <m/>
    <m/>
    <m/>
    <m/>
    <n v="1"/>
    <n v="1"/>
    <m/>
    <m/>
    <n v="212791"/>
    <s v="CREDITOS DE CONSUMO"/>
    <n v="0"/>
    <n v="0"/>
    <n v="890480123"/>
    <s v="UNIVERSIDAD DE CARTAGENA"/>
    <n v="5"/>
    <m/>
    <m/>
    <m/>
    <m/>
    <n v="1"/>
    <n v="7"/>
    <n v="2"/>
  </r>
  <r>
    <n v="0"/>
    <s v="C"/>
    <n v="45475371"/>
    <x v="0"/>
    <n v="4"/>
    <n v="17683"/>
    <d v="2020-10-07T00:00:00"/>
    <d v="2021-10-30T00:00:00"/>
    <n v="0"/>
    <n v="1"/>
    <n v="6"/>
    <n v="30"/>
    <n v="2"/>
    <n v="15881442"/>
    <n v="17090000"/>
    <n v="1000000"/>
    <n v="90675"/>
    <n v="505322"/>
    <n v="0"/>
    <n v="0"/>
    <n v="0"/>
    <m/>
    <n v="0"/>
    <n v="0"/>
    <n v="0"/>
    <m/>
    <m/>
    <d v="2021-03-30T00:00:00"/>
    <n v="1"/>
    <s v="O"/>
    <n v="1"/>
    <n v="30"/>
    <n v="0"/>
    <m/>
    <m/>
    <m/>
    <m/>
    <m/>
    <m/>
    <n v="1"/>
    <n v="1"/>
    <m/>
    <m/>
    <n v="632942"/>
    <s v="CREDITOS DE CONSUMO"/>
    <n v="0"/>
    <n v="0"/>
    <n v="890480123"/>
    <s v="UNIVERSIDAD DE CARTAGENA"/>
    <n v="5"/>
    <m/>
    <m/>
    <m/>
    <m/>
    <n v="1"/>
    <n v="7"/>
    <n v="2"/>
  </r>
  <r>
    <n v="0"/>
    <s v="C"/>
    <n v="45481057"/>
    <x v="0"/>
    <n v="4"/>
    <n v="17008"/>
    <d v="2020-02-21T00:00:00"/>
    <d v="2023-02-28T00:00:00"/>
    <n v="0"/>
    <n v="1"/>
    <n v="13"/>
    <n v="30"/>
    <n v="2"/>
    <n v="17726461"/>
    <n v="19240000"/>
    <n v="7000000"/>
    <n v="252107"/>
    <n v="4883907"/>
    <n v="0"/>
    <n v="0"/>
    <n v="0"/>
    <m/>
    <n v="0"/>
    <n v="0"/>
    <n v="0"/>
    <m/>
    <m/>
    <d v="2021-03-30T00:00:00"/>
    <n v="1"/>
    <s v="O"/>
    <n v="1"/>
    <n v="30"/>
    <n v="0"/>
    <m/>
    <m/>
    <m/>
    <m/>
    <m/>
    <m/>
    <n v="1"/>
    <n v="1"/>
    <m/>
    <m/>
    <n v="34367221"/>
    <s v="CREDITOS DE CONSUMO"/>
    <n v="0"/>
    <n v="0"/>
    <n v="890480123"/>
    <s v="UNIVERSIDAD DE CARTAGENA"/>
    <n v="5"/>
    <m/>
    <m/>
    <m/>
    <m/>
    <n v="1"/>
    <n v="7"/>
    <n v="2"/>
  </r>
  <r>
    <n v="0"/>
    <s v="C"/>
    <n v="45483114"/>
    <x v="0"/>
    <n v="4"/>
    <n v="14297"/>
    <d v="2018-07-16T00:00:00"/>
    <d v="2021-07-16T00:00:00"/>
    <n v="14"/>
    <n v="1"/>
    <n v="31"/>
    <n v="30"/>
    <n v="2"/>
    <n v="17726461"/>
    <n v="19240000"/>
    <n v="14600000"/>
    <n v="525824"/>
    <n v="2035552"/>
    <n v="13986"/>
    <n v="0"/>
    <n v="0"/>
    <m/>
    <n v="0"/>
    <n v="0"/>
    <n v="0"/>
    <m/>
    <m/>
    <d v="2021-03-30T00:00:00"/>
    <n v="1"/>
    <s v="O"/>
    <n v="1"/>
    <n v="30"/>
    <n v="7694"/>
    <m/>
    <m/>
    <m/>
    <m/>
    <m/>
    <m/>
    <n v="1"/>
    <n v="1"/>
    <m/>
    <m/>
    <n v="8012049"/>
    <s v="CREDITOS DE CONSUMO"/>
    <n v="0"/>
    <n v="0"/>
    <n v="890480123"/>
    <s v="UNIVERSIDAD DE CARTAGENA"/>
    <n v="5"/>
    <m/>
    <m/>
    <m/>
    <m/>
    <n v="1"/>
    <n v="7"/>
    <n v="2"/>
  </r>
  <r>
    <n v="0"/>
    <s v="C"/>
    <n v="45483114"/>
    <x v="0"/>
    <n v="4"/>
    <n v="17569"/>
    <d v="2020-09-09T00:00:00"/>
    <d v="2021-04-30T00:00:00"/>
    <n v="0"/>
    <n v="1"/>
    <n v="5"/>
    <n v="30"/>
    <n v="2"/>
    <n v="9752084"/>
    <n v="10200000"/>
    <n v="2999000"/>
    <n v="514146"/>
    <n v="107394"/>
    <n v="0"/>
    <n v="0"/>
    <n v="0"/>
    <m/>
    <n v="0"/>
    <n v="0"/>
    <n v="0"/>
    <m/>
    <m/>
    <d v="2021-03-30T00:00:00"/>
    <n v="1"/>
    <s v="O"/>
    <n v="1"/>
    <n v="30"/>
    <n v="0"/>
    <m/>
    <m/>
    <m/>
    <m/>
    <m/>
    <m/>
    <n v="1"/>
    <n v="1"/>
    <m/>
    <m/>
    <n v="422709"/>
    <s v="CREDITOS DE CONSUMO"/>
    <n v="0"/>
    <n v="0"/>
    <n v="890480123"/>
    <s v="UNIVERSIDAD DE CARTAGENA"/>
    <n v="5"/>
    <m/>
    <m/>
    <m/>
    <m/>
    <n v="1"/>
    <n v="7"/>
    <n v="2"/>
  </r>
  <r>
    <n v="0"/>
    <s v="C"/>
    <n v="45483114"/>
    <x v="2"/>
    <n v="4"/>
    <n v="18312"/>
    <d v="2021-03-31T00:00:00"/>
    <d v="2021-04-30T00:00:00"/>
    <n v="0"/>
    <n v="1"/>
    <n v="0"/>
    <n v="30"/>
    <n v="2"/>
    <n v="23318977"/>
    <n v="25980000"/>
    <n v="612643"/>
    <n v="624548"/>
    <n v="612643"/>
    <n v="0"/>
    <n v="0"/>
    <n v="0"/>
    <m/>
    <n v="0"/>
    <n v="0"/>
    <n v="0"/>
    <m/>
    <m/>
    <d v="2021-03-31T00:00:00"/>
    <n v="1"/>
    <s v="O"/>
    <n v="1"/>
    <n v="30"/>
    <n v="0"/>
    <m/>
    <m/>
    <m/>
    <m/>
    <m/>
    <m/>
    <n v="1"/>
    <n v="1"/>
    <m/>
    <m/>
    <n v="2411398"/>
    <s v="CREDITOS DE CONSUMO"/>
    <n v="0"/>
    <n v="0"/>
    <m/>
    <m/>
    <n v="5"/>
    <m/>
    <m/>
    <m/>
    <m/>
    <n v="1"/>
    <n v="7"/>
    <n v="2"/>
  </r>
  <r>
    <n v="0"/>
    <s v="C"/>
    <n v="45484046"/>
    <x v="0"/>
    <n v="4"/>
    <n v="18139"/>
    <d v="2021-02-03T00:00:00"/>
    <d v="2021-06-28T00:00:00"/>
    <n v="0"/>
    <n v="1"/>
    <n v="1"/>
    <n v="30"/>
    <n v="2"/>
    <n v="13121400"/>
    <n v="13940000"/>
    <n v="4800000"/>
    <n v="52486"/>
    <n v="4746928"/>
    <n v="0"/>
    <n v="0"/>
    <n v="0"/>
    <m/>
    <n v="0"/>
    <n v="0"/>
    <n v="0"/>
    <n v="4800000"/>
    <n v="6"/>
    <d v="2021-03-30T00:00:00"/>
    <n v="1"/>
    <s v="O"/>
    <n v="1"/>
    <n v="30"/>
    <n v="0"/>
    <m/>
    <m/>
    <m/>
    <m/>
    <m/>
    <m/>
    <n v="1"/>
    <n v="1"/>
    <m/>
    <m/>
    <n v="32730662"/>
    <s v="CREDITOS DE CONSUMO"/>
    <n v="0"/>
    <n v="0"/>
    <n v="890480123"/>
    <s v="UNIVERSIDAD DE CARTAGENA"/>
    <n v="5"/>
    <m/>
    <m/>
    <m/>
    <m/>
    <n v="1"/>
    <n v="7"/>
    <n v="2"/>
  </r>
  <r>
    <n v="1124814"/>
    <s v="C"/>
    <n v="45486983"/>
    <x v="0"/>
    <n v="4"/>
    <n v="16646"/>
    <d v="2020-10-29T00:00:00"/>
    <d v="2022-01-03T00:00:00"/>
    <n v="0"/>
    <n v="1"/>
    <n v="5"/>
    <n v="30"/>
    <n v="2"/>
    <n v="15881442"/>
    <n v="17090000"/>
    <n v="2971059"/>
    <n v="233883"/>
    <n v="1967388"/>
    <n v="0"/>
    <n v="0"/>
    <n v="0"/>
    <m/>
    <n v="0"/>
    <n v="0"/>
    <n v="0"/>
    <m/>
    <m/>
    <d v="2021-03-30T00:00:00"/>
    <n v="9"/>
    <s v="O"/>
    <n v="1"/>
    <n v="30"/>
    <n v="0"/>
    <m/>
    <m/>
    <m/>
    <m/>
    <m/>
    <m/>
    <n v="1"/>
    <n v="1"/>
    <m/>
    <m/>
    <n v="842574"/>
    <s v="CREDITOS DE CONSUMO"/>
    <n v="0"/>
    <n v="0"/>
    <n v="890480123"/>
    <s v="UNIVERSIDAD DE CARTAGENA"/>
    <n v="5"/>
    <m/>
    <m/>
    <m/>
    <m/>
    <n v="1"/>
    <n v="7"/>
    <n v="1"/>
  </r>
  <r>
    <n v="1165371"/>
    <s v="C"/>
    <n v="45486983"/>
    <x v="0"/>
    <n v="4"/>
    <n v="17615"/>
    <d v="2020-09-23T00:00:00"/>
    <d v="2022-04-30T00:00:00"/>
    <n v="0"/>
    <n v="1"/>
    <n v="6"/>
    <n v="30"/>
    <n v="2"/>
    <n v="17726461"/>
    <n v="19240000"/>
    <n v="3000000"/>
    <n v="191026"/>
    <n v="2038327"/>
    <n v="0"/>
    <n v="0"/>
    <n v="0"/>
    <m/>
    <n v="0"/>
    <n v="0"/>
    <n v="0"/>
    <m/>
    <m/>
    <d v="2021-03-30T00:00:00"/>
    <n v="9"/>
    <s v="O"/>
    <n v="1"/>
    <n v="30"/>
    <n v="0"/>
    <m/>
    <m/>
    <m/>
    <m/>
    <m/>
    <m/>
    <n v="1"/>
    <n v="1"/>
    <m/>
    <m/>
    <n v="872956"/>
    <s v="CREDITOS DE CONSUMO"/>
    <n v="0"/>
    <n v="0"/>
    <n v="890480123"/>
    <s v="UNIVERSIDAD DE CARTAGENA"/>
    <n v="5"/>
    <m/>
    <m/>
    <m/>
    <m/>
    <n v="1"/>
    <n v="7"/>
    <n v="2"/>
  </r>
  <r>
    <n v="4630221"/>
    <s v="C"/>
    <n v="45490481"/>
    <x v="0"/>
    <n v="4"/>
    <n v="15784"/>
    <d v="2019-05-31T00:00:00"/>
    <d v="2023-05-31T00:00:00"/>
    <n v="0"/>
    <n v="1"/>
    <n v="22"/>
    <n v="30"/>
    <n v="2"/>
    <n v="12185828"/>
    <n v="12890000"/>
    <n v="23858895"/>
    <n v="630475"/>
    <n v="14288623"/>
    <n v="0"/>
    <n v="0"/>
    <n v="0"/>
    <m/>
    <n v="0"/>
    <n v="0"/>
    <n v="0"/>
    <m/>
    <m/>
    <d v="2021-03-30T00:00:00"/>
    <n v="1"/>
    <s v="O"/>
    <n v="1"/>
    <n v="30"/>
    <n v="0"/>
    <m/>
    <m/>
    <m/>
    <m/>
    <m/>
    <m/>
    <n v="1"/>
    <n v="1"/>
    <m/>
    <m/>
    <n v="9658402"/>
    <s v="CREDITOS DE CONSUMO"/>
    <n v="0"/>
    <n v="0"/>
    <n v="890480123"/>
    <s v="UNIVERSIDAD DE CARTAGENA"/>
    <n v="5"/>
    <m/>
    <m/>
    <m/>
    <m/>
    <n v="1"/>
    <n v="7"/>
    <n v="2"/>
  </r>
  <r>
    <n v="0"/>
    <s v="C"/>
    <n v="45490717"/>
    <x v="0"/>
    <n v="4"/>
    <n v="14866"/>
    <d v="2018-11-13T00:00:00"/>
    <d v="2021-05-13T00:00:00"/>
    <n v="0"/>
    <n v="1"/>
    <n v="29"/>
    <n v="30"/>
    <n v="2"/>
    <n v="12185828"/>
    <n v="12890000"/>
    <n v="17800000"/>
    <n v="691278"/>
    <n v="569684"/>
    <n v="0"/>
    <n v="0"/>
    <n v="0"/>
    <m/>
    <n v="0"/>
    <n v="0"/>
    <n v="0"/>
    <m/>
    <m/>
    <d v="2021-03-30T00:00:00"/>
    <n v="1"/>
    <s v="O"/>
    <n v="1"/>
    <n v="30"/>
    <n v="0"/>
    <m/>
    <m/>
    <m/>
    <m/>
    <m/>
    <m/>
    <n v="1"/>
    <n v="1"/>
    <m/>
    <m/>
    <n v="694586"/>
    <s v="CREDITOS DE CONSUMO"/>
    <n v="0"/>
    <n v="0"/>
    <n v="890480123"/>
    <s v="UNIVERSIDAD DE CARTAGENA"/>
    <n v="5"/>
    <m/>
    <m/>
    <m/>
    <m/>
    <n v="1"/>
    <n v="7"/>
    <n v="2"/>
  </r>
  <r>
    <n v="0"/>
    <s v="C"/>
    <n v="45490717"/>
    <x v="0"/>
    <n v="4"/>
    <n v="14868"/>
    <d v="2018-11-13T00:00:00"/>
    <d v="2022-11-13T00:00:00"/>
    <n v="0"/>
    <n v="1"/>
    <n v="29"/>
    <n v="30"/>
    <n v="2"/>
    <n v="12185828"/>
    <n v="12890000"/>
    <n v="39466633"/>
    <n v="1042912"/>
    <n v="17691701"/>
    <n v="0"/>
    <n v="0"/>
    <n v="0"/>
    <m/>
    <n v="0"/>
    <n v="0"/>
    <n v="0"/>
    <m/>
    <m/>
    <d v="2021-03-30T00:00:00"/>
    <n v="1"/>
    <s v="O"/>
    <n v="1"/>
    <n v="30"/>
    <n v="0"/>
    <m/>
    <m/>
    <m/>
    <m/>
    <m/>
    <m/>
    <n v="1"/>
    <n v="1"/>
    <m/>
    <m/>
    <n v="21570569"/>
    <s v="CREDITOS DE CONSUMO"/>
    <n v="0"/>
    <n v="0"/>
    <n v="890480123"/>
    <s v="UNIVERSIDAD DE CARTAGENA"/>
    <n v="5"/>
    <m/>
    <m/>
    <m/>
    <m/>
    <n v="1"/>
    <n v="7"/>
    <n v="2"/>
  </r>
  <r>
    <n v="0"/>
    <s v="C"/>
    <n v="45490717"/>
    <x v="0"/>
    <n v="4"/>
    <n v="550020073"/>
    <d v="2018-11-13T00:00:00"/>
    <d v="2021-11-30T00:00:00"/>
    <n v="0"/>
    <n v="1"/>
    <n v="28"/>
    <n v="30"/>
    <n v="2"/>
    <n v="23318977"/>
    <n v="25980000"/>
    <n v="50000"/>
    <n v="1958"/>
    <n v="14344"/>
    <n v="0"/>
    <n v="0"/>
    <n v="0"/>
    <m/>
    <n v="0"/>
    <n v="0"/>
    <n v="0"/>
    <m/>
    <m/>
    <d v="2021-03-30T00:00:00"/>
    <n v="1"/>
    <s v="O"/>
    <n v="1"/>
    <n v="30"/>
    <n v="0"/>
    <m/>
    <m/>
    <m/>
    <m/>
    <m/>
    <m/>
    <n v="1"/>
    <n v="1"/>
    <m/>
    <m/>
    <n v="17489"/>
    <s v="CREDITOS DE CONSUMO"/>
    <n v="0"/>
    <n v="0"/>
    <n v="890480123"/>
    <s v="UNIVERSIDAD DE CARTAGENA"/>
    <n v="5"/>
    <m/>
    <m/>
    <m/>
    <m/>
    <n v="2"/>
    <n v="7"/>
    <n v="2"/>
  </r>
  <r>
    <n v="0"/>
    <s v="C"/>
    <n v="45490717"/>
    <x v="0"/>
    <n v="4"/>
    <n v="550025663"/>
    <d v="2021-03-31T00:00:00"/>
    <d v="2021-05-30T00:00:00"/>
    <n v="0"/>
    <n v="1"/>
    <n v="0"/>
    <n v="30"/>
    <n v="2"/>
    <n v="0"/>
    <n v="0"/>
    <n v="6000"/>
    <n v="6000"/>
    <n v="6000"/>
    <n v="0"/>
    <n v="0"/>
    <n v="0"/>
    <m/>
    <n v="0"/>
    <n v="0"/>
    <n v="0"/>
    <m/>
    <m/>
    <d v="2021-03-31T00:00:00"/>
    <n v="1"/>
    <s v="O"/>
    <n v="1"/>
    <n v="30"/>
    <n v="0"/>
    <m/>
    <m/>
    <m/>
    <m/>
    <m/>
    <m/>
    <n v="1"/>
    <n v="1"/>
    <m/>
    <m/>
    <n v="7316"/>
    <s v="CREDITOS DE CONSUMO"/>
    <n v="0"/>
    <n v="0"/>
    <n v="890480123"/>
    <s v="UNIVERSIDAD DE CARTAGENA"/>
    <n v="5"/>
    <m/>
    <m/>
    <m/>
    <m/>
    <n v="2"/>
    <n v="7"/>
    <n v="2"/>
  </r>
  <r>
    <n v="6592120"/>
    <s v="C"/>
    <n v="45490943"/>
    <x v="0"/>
    <n v="4"/>
    <n v="17823"/>
    <d v="2020-11-20T00:00:00"/>
    <d v="2027-11-30T00:00:00"/>
    <n v="0"/>
    <n v="1"/>
    <n v="4"/>
    <n v="30"/>
    <n v="2"/>
    <n v="16011168"/>
    <n v="17240000"/>
    <n v="20000000"/>
    <n v="397369"/>
    <n v="19466614"/>
    <n v="0"/>
    <n v="0"/>
    <n v="0"/>
    <m/>
    <n v="0"/>
    <n v="0"/>
    <n v="0"/>
    <m/>
    <m/>
    <d v="2021-03-30T00:00:00"/>
    <n v="9"/>
    <s v="O"/>
    <n v="1"/>
    <n v="30"/>
    <n v="0"/>
    <m/>
    <m/>
    <m/>
    <m/>
    <m/>
    <m/>
    <n v="1"/>
    <n v="1"/>
    <m/>
    <m/>
    <n v="12874494"/>
    <s v="CREDITOS DE CONSUMO"/>
    <n v="0"/>
    <n v="0"/>
    <n v="890480123"/>
    <s v="UNIVERSIDAD DE CARTAGENA"/>
    <n v="5"/>
    <m/>
    <m/>
    <m/>
    <m/>
    <n v="1"/>
    <n v="7"/>
    <n v="2"/>
  </r>
  <r>
    <n v="32302081"/>
    <s v="C"/>
    <n v="45492244"/>
    <x v="0"/>
    <n v="4"/>
    <n v="17920"/>
    <d v="2020-12-28T00:00:00"/>
    <d v="2027-12-30T00:00:00"/>
    <n v="0"/>
    <n v="1"/>
    <n v="3"/>
    <n v="30"/>
    <n v="2"/>
    <n v="9568969"/>
    <n v="10000000"/>
    <n v="40212765"/>
    <n v="658658"/>
    <n v="39190660"/>
    <n v="0"/>
    <n v="0"/>
    <n v="0"/>
    <m/>
    <n v="0"/>
    <n v="0"/>
    <n v="0"/>
    <m/>
    <m/>
    <d v="2021-03-30T00:00:00"/>
    <n v="1"/>
    <s v="O"/>
    <n v="1"/>
    <n v="30"/>
    <n v="0"/>
    <m/>
    <m/>
    <m/>
    <m/>
    <m/>
    <m/>
    <n v="1"/>
    <n v="1"/>
    <m/>
    <m/>
    <n v="6888579"/>
    <s v="CREDITOS DE CONSUMO"/>
    <n v="0"/>
    <n v="0"/>
    <n v="890480123"/>
    <s v="UNIVERSIDAD DE CARTAGENA"/>
    <n v="5"/>
    <m/>
    <m/>
    <m/>
    <m/>
    <n v="1"/>
    <n v="7"/>
    <n v="2"/>
  </r>
  <r>
    <n v="26380670"/>
    <s v="C"/>
    <n v="45492244"/>
    <x v="0"/>
    <n v="4"/>
    <n v="17921"/>
    <d v="2020-12-28T00:00:00"/>
    <d v="2027-12-30T00:00:00"/>
    <n v="0"/>
    <n v="1"/>
    <n v="3"/>
    <n v="30"/>
    <n v="2"/>
    <n v="16011168"/>
    <n v="17240000"/>
    <n v="32654356"/>
    <n v="648791"/>
    <n v="32006479"/>
    <n v="0"/>
    <n v="0"/>
    <n v="0"/>
    <m/>
    <n v="0"/>
    <n v="0"/>
    <n v="0"/>
    <m/>
    <m/>
    <d v="2021-03-30T00:00:00"/>
    <n v="1"/>
    <s v="O"/>
    <n v="1"/>
    <n v="30"/>
    <n v="0"/>
    <m/>
    <m/>
    <m/>
    <m/>
    <m/>
    <m/>
    <n v="1"/>
    <n v="1"/>
    <m/>
    <m/>
    <n v="5625809"/>
    <s v="CREDITOS DE CONSUMO"/>
    <n v="0"/>
    <n v="0"/>
    <n v="890480123"/>
    <s v="UNIVERSIDAD DE CARTAGENA"/>
    <n v="5"/>
    <m/>
    <m/>
    <m/>
    <m/>
    <n v="1"/>
    <n v="7"/>
    <n v="2"/>
  </r>
  <r>
    <n v="1319076"/>
    <s v="C"/>
    <n v="45492244"/>
    <x v="0"/>
    <n v="4"/>
    <n v="17923"/>
    <d v="2020-12-28T00:00:00"/>
    <d v="2022-12-30T00:00:00"/>
    <n v="0"/>
    <n v="1"/>
    <n v="3"/>
    <n v="30"/>
    <n v="2"/>
    <n v="15881442"/>
    <n v="17090000"/>
    <n v="1795028"/>
    <n v="87789"/>
    <n v="1600376"/>
    <n v="0"/>
    <n v="0"/>
    <n v="0"/>
    <m/>
    <n v="0"/>
    <n v="0"/>
    <n v="0"/>
    <m/>
    <m/>
    <d v="2021-03-30T00:00:00"/>
    <n v="1"/>
    <s v="O"/>
    <n v="1"/>
    <n v="30"/>
    <n v="0"/>
    <m/>
    <m/>
    <m/>
    <m/>
    <m/>
    <m/>
    <n v="1"/>
    <n v="1"/>
    <m/>
    <m/>
    <n v="281300"/>
    <s v="CREDITOS DE CONSUMO"/>
    <n v="0"/>
    <n v="0"/>
    <n v="890480123"/>
    <s v="UNIVERSIDAD DE CARTAGENA"/>
    <n v="5"/>
    <m/>
    <m/>
    <m/>
    <m/>
    <n v="1"/>
    <n v="7"/>
    <n v="2"/>
  </r>
  <r>
    <n v="556354"/>
    <s v="C"/>
    <n v="45493045"/>
    <x v="0"/>
    <n v="4"/>
    <n v="17909"/>
    <d v="2020-12-22T00:00:00"/>
    <d v="2021-12-30T00:00:00"/>
    <n v="0"/>
    <n v="1"/>
    <n v="3"/>
    <n v="30"/>
    <n v="2"/>
    <n v="7720836"/>
    <n v="8000000"/>
    <n v="860000"/>
    <n v="74699"/>
    <n v="651112"/>
    <n v="0"/>
    <n v="0"/>
    <n v="0"/>
    <m/>
    <n v="0"/>
    <n v="0"/>
    <n v="0"/>
    <m/>
    <m/>
    <d v="2021-03-30T00:00:00"/>
    <n v="1"/>
    <s v="O"/>
    <n v="1"/>
    <n v="30"/>
    <n v="0"/>
    <m/>
    <m/>
    <m/>
    <m/>
    <m/>
    <m/>
    <n v="1"/>
    <n v="1"/>
    <m/>
    <m/>
    <n v="94758"/>
    <s v="CREDITOS DE CONSUMO"/>
    <n v="0"/>
    <n v="0"/>
    <n v="890480123"/>
    <s v="UNIVERSIDAD DE CARTAGENA"/>
    <n v="5"/>
    <m/>
    <m/>
    <m/>
    <m/>
    <n v="1"/>
    <n v="7"/>
    <n v="2"/>
  </r>
  <r>
    <n v="32064665"/>
    <s v="C"/>
    <n v="45493045"/>
    <x v="3"/>
    <n v="4"/>
    <n v="17910"/>
    <d v="2020-12-22T00:00:00"/>
    <d v="2026-07-30T00:00:00"/>
    <n v="0"/>
    <n v="1"/>
    <n v="3"/>
    <n v="30"/>
    <n v="2"/>
    <n v="10971158"/>
    <n v="11540000"/>
    <n v="38805653"/>
    <n v="777143"/>
    <n v="37525929"/>
    <n v="0"/>
    <n v="0"/>
    <n v="45000000"/>
    <s v="                              "/>
    <n v="0"/>
    <n v="0"/>
    <n v="0"/>
    <m/>
    <m/>
    <d v="2021-03-30T00:00:00"/>
    <n v="3"/>
    <s v="O"/>
    <n v="1"/>
    <n v="30"/>
    <n v="0"/>
    <m/>
    <m/>
    <m/>
    <m/>
    <m/>
    <m/>
    <n v="1"/>
    <n v="1"/>
    <m/>
    <m/>
    <n v="5461264"/>
    <s v="CREDITOS DE CONSUMO"/>
    <n v="0"/>
    <n v="0"/>
    <n v="890480123"/>
    <s v="UNIVERSIDAD DE CARTAGENA"/>
    <n v="5"/>
    <m/>
    <m/>
    <m/>
    <m/>
    <n v="1"/>
    <n v="7"/>
    <n v="2"/>
  </r>
  <r>
    <n v="19987570"/>
    <s v="C"/>
    <n v="45493045"/>
    <x v="0"/>
    <n v="4"/>
    <n v="17911"/>
    <d v="2020-12-22T00:00:00"/>
    <d v="2027-12-30T00:00:00"/>
    <n v="0"/>
    <n v="1"/>
    <n v="3"/>
    <n v="30"/>
    <n v="2"/>
    <n v="16011168"/>
    <n v="17240000"/>
    <n v="23866292"/>
    <n v="474186"/>
    <n v="23391859"/>
    <n v="0"/>
    <n v="0"/>
    <n v="0"/>
    <m/>
    <n v="0"/>
    <n v="0"/>
    <n v="0"/>
    <m/>
    <m/>
    <d v="2021-03-30T00:00:00"/>
    <n v="1"/>
    <s v="O"/>
    <n v="1"/>
    <n v="30"/>
    <n v="0"/>
    <m/>
    <m/>
    <m/>
    <m/>
    <m/>
    <m/>
    <n v="1"/>
    <n v="1"/>
    <m/>
    <m/>
    <n v="3404289"/>
    <s v="CREDITOS DE CONSUMO"/>
    <n v="0"/>
    <n v="0"/>
    <n v="890480123"/>
    <s v="UNIVERSIDAD DE CARTAGENA"/>
    <n v="5"/>
    <m/>
    <m/>
    <m/>
    <m/>
    <n v="1"/>
    <n v="7"/>
    <n v="2"/>
  </r>
  <r>
    <n v="1035681"/>
    <s v="C"/>
    <n v="45493045"/>
    <x v="0"/>
    <n v="4"/>
    <n v="18187"/>
    <d v="2021-02-17T00:00:00"/>
    <d v="2023-02-28T00:00:00"/>
    <n v="0"/>
    <n v="1"/>
    <n v="2"/>
    <n v="30"/>
    <n v="2"/>
    <n v="15881442"/>
    <n v="17090000"/>
    <n v="1325000"/>
    <n v="64801"/>
    <n v="1212078"/>
    <n v="0"/>
    <n v="0"/>
    <n v="0"/>
    <m/>
    <n v="0"/>
    <n v="0"/>
    <n v="0"/>
    <m/>
    <m/>
    <d v="2021-03-30T00:00:00"/>
    <n v="9"/>
    <s v="O"/>
    <n v="1"/>
    <n v="30"/>
    <n v="0"/>
    <m/>
    <m/>
    <m/>
    <m/>
    <m/>
    <m/>
    <n v="1"/>
    <n v="1"/>
    <m/>
    <m/>
    <n v="176397"/>
    <s v="CREDITOS DE CONSUMO"/>
    <n v="0"/>
    <n v="0"/>
    <n v="890480123"/>
    <s v="UNIVERSIDAD DE CARTAGENA"/>
    <n v="5"/>
    <m/>
    <m/>
    <m/>
    <m/>
    <n v="1"/>
    <n v="7"/>
    <n v="2"/>
  </r>
  <r>
    <n v="16497316"/>
    <s v="C"/>
    <n v="45495985"/>
    <x v="0"/>
    <n v="4"/>
    <n v="16626"/>
    <d v="2020-10-29T00:00:00"/>
    <d v="2027-01-30T00:00:00"/>
    <n v="0"/>
    <n v="1"/>
    <n v="5"/>
    <n v="30"/>
    <n v="2"/>
    <n v="17726461"/>
    <n v="19240000"/>
    <n v="20695876"/>
    <n v="458309"/>
    <n v="19908628"/>
    <n v="0"/>
    <n v="0"/>
    <n v="0"/>
    <m/>
    <n v="0"/>
    <n v="0"/>
    <n v="0"/>
    <m/>
    <m/>
    <d v="2021-03-30T00:00:00"/>
    <n v="1"/>
    <s v="O"/>
    <n v="1"/>
    <n v="30"/>
    <n v="0"/>
    <m/>
    <m/>
    <m/>
    <m/>
    <m/>
    <m/>
    <n v="1"/>
    <n v="1"/>
    <m/>
    <m/>
    <n v="3411312"/>
    <s v="CREDITOS DE CONSUMO"/>
    <n v="0"/>
    <n v="0"/>
    <n v="890480123"/>
    <s v="UNIVERSIDAD DE CARTAGENA"/>
    <n v="5"/>
    <m/>
    <m/>
    <m/>
    <m/>
    <n v="1"/>
    <n v="7"/>
    <n v="1"/>
  </r>
  <r>
    <n v="8079597"/>
    <s v="C"/>
    <n v="45495985"/>
    <x v="0"/>
    <n v="4"/>
    <n v="17948"/>
    <d v="2020-12-29T00:00:00"/>
    <d v="2025-02-28T00:00:00"/>
    <n v="0"/>
    <n v="1"/>
    <n v="3"/>
    <n v="30"/>
    <n v="2"/>
    <n v="16011168"/>
    <n v="17240000"/>
    <n v="10190000"/>
    <n v="280592"/>
    <n v="9750294"/>
    <n v="4147"/>
    <n v="0"/>
    <n v="0"/>
    <m/>
    <n v="0"/>
    <n v="0"/>
    <n v="0"/>
    <m/>
    <m/>
    <d v="2021-03-30T00:00:00"/>
    <n v="1"/>
    <s v="O"/>
    <n v="1"/>
    <n v="30"/>
    <n v="0"/>
    <m/>
    <m/>
    <m/>
    <m/>
    <m/>
    <m/>
    <n v="1"/>
    <n v="1"/>
    <m/>
    <m/>
    <n v="1670697"/>
    <s v="CREDITOS DE CONSUMO"/>
    <n v="0"/>
    <n v="0"/>
    <n v="890480123"/>
    <s v="UNIVERSIDAD DE CARTAGENA"/>
    <n v="5"/>
    <m/>
    <m/>
    <m/>
    <m/>
    <n v="1"/>
    <n v="7"/>
    <n v="2"/>
  </r>
  <r>
    <n v="3295375"/>
    <s v="C"/>
    <n v="45497901"/>
    <x v="0"/>
    <n v="4"/>
    <n v="16119"/>
    <d v="2019-08-09T00:00:00"/>
    <d v="2023-08-30T00:00:00"/>
    <n v="0"/>
    <n v="1"/>
    <n v="21"/>
    <n v="30"/>
    <n v="2"/>
    <n v="17726461"/>
    <n v="19240000"/>
    <n v="6000000"/>
    <n v="175394"/>
    <n v="3878318"/>
    <n v="0"/>
    <n v="0"/>
    <n v="0"/>
    <m/>
    <n v="0"/>
    <n v="0"/>
    <n v="0"/>
    <m/>
    <m/>
    <d v="2021-03-30T00:00:00"/>
    <n v="1"/>
    <s v="O"/>
    <n v="1"/>
    <n v="30"/>
    <n v="0"/>
    <m/>
    <m/>
    <m/>
    <m/>
    <m/>
    <m/>
    <n v="1"/>
    <n v="1"/>
    <m/>
    <m/>
    <n v="582943"/>
    <s v="CREDITOS DE CONSUMO"/>
    <n v="0"/>
    <n v="0"/>
    <n v="890480123"/>
    <s v="UNIVERSIDAD DE CARTAGENA"/>
    <n v="5"/>
    <m/>
    <m/>
    <m/>
    <m/>
    <n v="1"/>
    <n v="7"/>
    <n v="2"/>
  </r>
  <r>
    <n v="2162647"/>
    <s v="C"/>
    <n v="45497901"/>
    <x v="0"/>
    <n v="4"/>
    <n v="18055"/>
    <d v="2021-01-13T00:00:00"/>
    <d v="2023-01-13T00:00:00"/>
    <n v="17"/>
    <n v="1"/>
    <n v="1"/>
    <n v="30"/>
    <n v="2"/>
    <n v="15881442"/>
    <n v="17090000"/>
    <n v="2740000"/>
    <n v="134004"/>
    <n v="2545213"/>
    <n v="19074"/>
    <n v="0"/>
    <n v="0"/>
    <m/>
    <n v="0"/>
    <n v="0"/>
    <n v="0"/>
    <m/>
    <m/>
    <d v="2021-03-30T00:00:00"/>
    <n v="1"/>
    <s v="O"/>
    <n v="1"/>
    <n v="30"/>
    <n v="1984"/>
    <m/>
    <m/>
    <m/>
    <m/>
    <m/>
    <m/>
    <n v="1"/>
    <n v="1"/>
    <m/>
    <m/>
    <n v="382566"/>
    <s v="CREDITOS DE CONSUMO"/>
    <n v="0"/>
    <n v="0"/>
    <n v="890480123"/>
    <s v="UNIVERSIDAD DE CARTAGENA"/>
    <n v="5"/>
    <m/>
    <m/>
    <m/>
    <m/>
    <n v="1"/>
    <n v="7"/>
    <n v="2"/>
  </r>
  <r>
    <n v="70091573"/>
    <s v="C"/>
    <n v="45497901"/>
    <x v="1"/>
    <n v="4"/>
    <n v="12986"/>
    <d v="2017-08-29T00:00:00"/>
    <d v="2029-08-29T00:00:00"/>
    <n v="0"/>
    <n v="1"/>
    <n v="43"/>
    <n v="30"/>
    <n v="2"/>
    <n v="12185828"/>
    <n v="12890000"/>
    <n v="100000000"/>
    <n v="1019199"/>
    <n v="82490582"/>
    <n v="0"/>
    <n v="0"/>
    <n v="186199050"/>
    <s v="                              "/>
    <n v="0"/>
    <n v="0"/>
    <n v="0"/>
    <s v="700000/1500000/2500000"/>
    <d v="2003-12-06T00:00:00"/>
    <d v="2021-03-30T00:00:00"/>
    <n v="2"/>
    <s v="O"/>
    <n v="1"/>
    <n v="30"/>
    <n v="0"/>
    <n v="1"/>
    <n v="0"/>
    <n v="1"/>
    <n v="0"/>
    <n v="0"/>
    <n v="0"/>
    <n v="1"/>
    <n v="1"/>
    <m/>
    <m/>
    <n v="12399009"/>
    <s v="CREDITO DE VIVIENDA"/>
    <n v="0"/>
    <n v="0"/>
    <n v="890480123"/>
    <s v="UNIVERSIDAD DE CARTAGENA"/>
    <n v="5"/>
    <m/>
    <m/>
    <m/>
    <m/>
    <n v="1"/>
    <n v="7"/>
    <n v="2"/>
  </r>
  <r>
    <n v="42994286"/>
    <s v="C"/>
    <n v="45498961"/>
    <x v="0"/>
    <n v="4"/>
    <n v="15393"/>
    <d v="2019-03-12T00:00:00"/>
    <d v="2026-03-30T00:00:00"/>
    <n v="0"/>
    <n v="1"/>
    <n v="26"/>
    <n v="30"/>
    <n v="2"/>
    <n v="12185828"/>
    <n v="12890000"/>
    <n v="65656969"/>
    <n v="1165560"/>
    <n v="50678411"/>
    <n v="0"/>
    <n v="0"/>
    <n v="0"/>
    <m/>
    <n v="0"/>
    <n v="0"/>
    <n v="0"/>
    <m/>
    <m/>
    <d v="2021-03-30T00:00:00"/>
    <n v="1"/>
    <s v="O"/>
    <n v="1"/>
    <n v="30"/>
    <n v="0"/>
    <m/>
    <m/>
    <m/>
    <m/>
    <m/>
    <m/>
    <n v="1"/>
    <n v="1"/>
    <m/>
    <m/>
    <n v="7684125"/>
    <s v="CREDITOS DE CONSUMO"/>
    <n v="0"/>
    <n v="0"/>
    <n v="890480123"/>
    <s v="UNIVERSIDAD DE CARTAGENA"/>
    <n v="5"/>
    <m/>
    <m/>
    <m/>
    <m/>
    <n v="1"/>
    <n v="7"/>
    <n v="2"/>
  </r>
  <r>
    <n v="5014679"/>
    <s v="C"/>
    <n v="45498961"/>
    <x v="0"/>
    <n v="4"/>
    <n v="16738"/>
    <d v="2019-12-27T00:00:00"/>
    <d v="2022-12-30T00:00:00"/>
    <n v="0"/>
    <n v="1"/>
    <n v="15"/>
    <n v="30"/>
    <n v="2"/>
    <n v="9119963"/>
    <n v="9511000"/>
    <n v="9595409"/>
    <n v="305667"/>
    <n v="5910924"/>
    <n v="0"/>
    <n v="0"/>
    <n v="0"/>
    <m/>
    <n v="0"/>
    <n v="0"/>
    <n v="0"/>
    <m/>
    <m/>
    <d v="2021-03-30T00:00:00"/>
    <n v="1"/>
    <s v="O"/>
    <n v="1"/>
    <n v="30"/>
    <n v="0"/>
    <m/>
    <m/>
    <m/>
    <m/>
    <m/>
    <m/>
    <n v="1"/>
    <n v="1"/>
    <m/>
    <m/>
    <n v="896245"/>
    <s v="CREDITOS DE CONSUMO"/>
    <n v="0"/>
    <n v="0"/>
    <n v="890480123"/>
    <s v="UNIVERSIDAD DE CARTAGENA"/>
    <n v="5"/>
    <m/>
    <m/>
    <m/>
    <m/>
    <n v="1"/>
    <n v="7"/>
    <n v="2"/>
  </r>
  <r>
    <n v="4556311"/>
    <s v="C"/>
    <n v="45499320"/>
    <x v="0"/>
    <n v="4"/>
    <n v="16997"/>
    <d v="2020-10-29T00:00:00"/>
    <d v="2027-05-30T00:00:00"/>
    <n v="0"/>
    <n v="1"/>
    <n v="5"/>
    <n v="30"/>
    <n v="2"/>
    <n v="17726461"/>
    <n v="19240000"/>
    <n v="15459455"/>
    <n v="332883"/>
    <n v="14920100"/>
    <n v="0"/>
    <n v="0"/>
    <n v="0"/>
    <m/>
    <n v="0"/>
    <n v="0"/>
    <n v="0"/>
    <m/>
    <m/>
    <d v="2021-03-30T00:00:00"/>
    <n v="9"/>
    <s v="O"/>
    <n v="1"/>
    <n v="30"/>
    <n v="0"/>
    <m/>
    <m/>
    <m/>
    <m/>
    <m/>
    <m/>
    <n v="1"/>
    <n v="1"/>
    <m/>
    <m/>
    <n v="10363789"/>
    <s v="CREDITOS DE CONSUMO"/>
    <n v="0"/>
    <n v="0"/>
    <n v="890480123"/>
    <s v="UNIVERSIDAD DE CARTAGENA"/>
    <n v="5"/>
    <m/>
    <m/>
    <m/>
    <m/>
    <n v="1"/>
    <n v="7"/>
    <n v="1"/>
  </r>
  <r>
    <n v="475535"/>
    <s v="C"/>
    <n v="45499320"/>
    <x v="0"/>
    <n v="4"/>
    <n v="17561"/>
    <d v="2020-09-04T00:00:00"/>
    <d v="2022-09-30T00:00:00"/>
    <n v="0"/>
    <n v="1"/>
    <n v="6"/>
    <n v="30"/>
    <n v="2"/>
    <n v="15881442"/>
    <n v="17090000"/>
    <n v="2000000"/>
    <n v="97813"/>
    <n v="1557187"/>
    <n v="0"/>
    <n v="0"/>
    <n v="0"/>
    <m/>
    <n v="0"/>
    <n v="0"/>
    <n v="0"/>
    <m/>
    <m/>
    <d v="2021-03-30T00:00:00"/>
    <n v="9"/>
    <s v="O"/>
    <n v="1"/>
    <n v="30"/>
    <n v="0"/>
    <m/>
    <m/>
    <m/>
    <m/>
    <m/>
    <m/>
    <n v="1"/>
    <n v="1"/>
    <m/>
    <m/>
    <n v="1081652"/>
    <s v="CREDITOS DE CONSUMO"/>
    <n v="0"/>
    <n v="0"/>
    <n v="890480123"/>
    <s v="UNIVERSIDAD DE CARTAGENA"/>
    <n v="5"/>
    <m/>
    <m/>
    <m/>
    <m/>
    <n v="1"/>
    <n v="7"/>
    <n v="2"/>
  </r>
  <r>
    <n v="0"/>
    <s v="C"/>
    <n v="45499476"/>
    <x v="0"/>
    <n v="4"/>
    <n v="17602"/>
    <d v="2020-09-18T00:00:00"/>
    <d v="2024-09-30T00:00:00"/>
    <n v="0"/>
    <n v="1"/>
    <n v="6"/>
    <n v="30"/>
    <n v="2"/>
    <n v="17726461"/>
    <n v="19240000"/>
    <n v="5000000"/>
    <n v="146161"/>
    <n v="4549325"/>
    <n v="0"/>
    <n v="0"/>
    <n v="0"/>
    <m/>
    <n v="0"/>
    <n v="0"/>
    <n v="0"/>
    <m/>
    <m/>
    <d v="2021-03-30T00:00:00"/>
    <n v="1"/>
    <s v="O"/>
    <n v="1"/>
    <n v="30"/>
    <n v="0"/>
    <m/>
    <m/>
    <m/>
    <m/>
    <m/>
    <m/>
    <n v="1"/>
    <n v="1"/>
    <m/>
    <m/>
    <n v="6428375"/>
    <s v="CREDITOS DE CONSUMO"/>
    <n v="0"/>
    <n v="0"/>
    <n v="890480123"/>
    <s v="UNIVERSIDAD DE CARTAGENA"/>
    <n v="5"/>
    <m/>
    <m/>
    <m/>
    <m/>
    <n v="1"/>
    <n v="7"/>
    <n v="2"/>
  </r>
  <r>
    <n v="0"/>
    <s v="C"/>
    <n v="45501005"/>
    <x v="0"/>
    <n v="4"/>
    <n v="16679"/>
    <d v="2019-12-11T00:00:00"/>
    <d v="2023-12-30T00:00:00"/>
    <n v="0"/>
    <n v="1"/>
    <n v="15"/>
    <n v="30"/>
    <n v="2"/>
    <n v="9119963"/>
    <n v="9511000"/>
    <n v="29440818"/>
    <n v="734314"/>
    <n v="21358025"/>
    <n v="0"/>
    <n v="0"/>
    <n v="0"/>
    <m/>
    <n v="0"/>
    <n v="0"/>
    <n v="0"/>
    <m/>
    <m/>
    <d v="2021-03-30T00:00:00"/>
    <n v="1"/>
    <s v="O"/>
    <n v="1"/>
    <n v="30"/>
    <n v="0"/>
    <m/>
    <m/>
    <m/>
    <m/>
    <m/>
    <m/>
    <n v="1"/>
    <n v="1"/>
    <m/>
    <m/>
    <n v="32678993"/>
    <s v="CREDITOS DE CONSUMO"/>
    <n v="0"/>
    <n v="0"/>
    <n v="890480123"/>
    <s v="UNIVERSIDAD DE CARTAGENA"/>
    <n v="5"/>
    <m/>
    <m/>
    <m/>
    <m/>
    <n v="1"/>
    <n v="7"/>
    <n v="2"/>
  </r>
  <r>
    <n v="9449691"/>
    <s v="C"/>
    <n v="45501505"/>
    <x v="0"/>
    <n v="4"/>
    <n v="15371"/>
    <d v="2020-10-29T00:00:00"/>
    <d v="2024-09-30T00:00:00"/>
    <n v="0"/>
    <n v="1"/>
    <n v="5"/>
    <n v="30"/>
    <n v="2"/>
    <n v="17726461"/>
    <n v="19240000"/>
    <n v="15427063"/>
    <n v="457585"/>
    <n v="14244148"/>
    <n v="0"/>
    <n v="0"/>
    <n v="0"/>
    <m/>
    <n v="0"/>
    <n v="0"/>
    <n v="0"/>
    <m/>
    <m/>
    <d v="2021-03-31T00:00:00"/>
    <n v="1"/>
    <s v="O"/>
    <n v="1"/>
    <n v="30"/>
    <n v="0"/>
    <m/>
    <m/>
    <m/>
    <m/>
    <m/>
    <m/>
    <n v="1"/>
    <n v="1"/>
    <m/>
    <m/>
    <n v="4794457"/>
    <s v="CREDITOS DE CONSUMO"/>
    <n v="0"/>
    <n v="0"/>
    <n v="890480123"/>
    <s v="UNIVERSIDAD DE CARTAGENA"/>
    <n v="5"/>
    <m/>
    <m/>
    <m/>
    <m/>
    <n v="1"/>
    <n v="7"/>
    <n v="1"/>
  </r>
  <r>
    <n v="622335"/>
    <s v="C"/>
    <n v="45501505"/>
    <x v="0"/>
    <n v="4"/>
    <n v="15782"/>
    <d v="2020-10-29T00:00:00"/>
    <d v="2021-07-31T00:00:00"/>
    <n v="0"/>
    <n v="1"/>
    <n v="5"/>
    <n v="30"/>
    <n v="2"/>
    <n v="15881442"/>
    <n v="17090000"/>
    <n v="2043407"/>
    <n v="242333"/>
    <n v="938087"/>
    <n v="0"/>
    <n v="0"/>
    <n v="0"/>
    <m/>
    <n v="0"/>
    <n v="0"/>
    <n v="0"/>
    <m/>
    <m/>
    <d v="2021-03-31T00:00:00"/>
    <n v="1"/>
    <s v="O"/>
    <n v="1"/>
    <n v="30"/>
    <n v="0"/>
    <m/>
    <m/>
    <m/>
    <m/>
    <m/>
    <m/>
    <n v="1"/>
    <n v="1"/>
    <m/>
    <m/>
    <n v="315752"/>
    <s v="CREDITOS DE CONSUMO"/>
    <n v="0"/>
    <n v="0"/>
    <n v="890480123"/>
    <s v="UNIVERSIDAD DE CARTAGENA"/>
    <n v="5"/>
    <m/>
    <m/>
    <m/>
    <m/>
    <n v="1"/>
    <n v="7"/>
    <n v="1"/>
  </r>
  <r>
    <n v="2113501"/>
    <s v="C"/>
    <n v="45501505"/>
    <x v="0"/>
    <n v="4"/>
    <n v="16608"/>
    <d v="2020-10-29T00:00:00"/>
    <d v="2023-01-30T00:00:00"/>
    <n v="0"/>
    <n v="1"/>
    <n v="5"/>
    <n v="30"/>
    <n v="2"/>
    <n v="12185828"/>
    <n v="12890000"/>
    <n v="3816321"/>
    <n v="162319"/>
    <n v="3185820"/>
    <n v="0"/>
    <n v="0"/>
    <n v="0"/>
    <m/>
    <n v="0"/>
    <n v="0"/>
    <n v="0"/>
    <m/>
    <m/>
    <d v="2021-03-31T00:00:00"/>
    <n v="1"/>
    <s v="O"/>
    <n v="1"/>
    <n v="30"/>
    <n v="0"/>
    <m/>
    <m/>
    <m/>
    <m/>
    <m/>
    <m/>
    <n v="1"/>
    <n v="1"/>
    <m/>
    <m/>
    <n v="1072319"/>
    <s v="CREDITOS DE CONSUMO"/>
    <n v="0"/>
    <n v="0"/>
    <n v="890480123"/>
    <s v="UNIVERSIDAD DE CARTAGENA"/>
    <n v="5"/>
    <m/>
    <m/>
    <m/>
    <m/>
    <n v="1"/>
    <n v="7"/>
    <n v="1"/>
  </r>
  <r>
    <n v="7862157"/>
    <s v="C"/>
    <n v="45501505"/>
    <x v="2"/>
    <n v="4"/>
    <n v="16728"/>
    <d v="2020-10-29T00:00:00"/>
    <d v="2023-02-28T00:00:00"/>
    <n v="0"/>
    <n v="1"/>
    <n v="5"/>
    <n v="30"/>
    <n v="2"/>
    <n v="9119963"/>
    <n v="9511000"/>
    <n v="14165590"/>
    <n v="563563"/>
    <n v="11851152"/>
    <n v="0"/>
    <n v="0"/>
    <n v="0"/>
    <m/>
    <n v="0"/>
    <n v="0"/>
    <n v="0"/>
    <m/>
    <m/>
    <d v="2021-03-31T00:00:00"/>
    <n v="1"/>
    <s v="O"/>
    <n v="1"/>
    <n v="30"/>
    <n v="0"/>
    <m/>
    <m/>
    <m/>
    <m/>
    <m/>
    <m/>
    <n v="1"/>
    <n v="1"/>
    <m/>
    <m/>
    <n v="3988995"/>
    <s v="CREDITOS DE CONSUMO"/>
    <n v="0"/>
    <n v="0"/>
    <m/>
    <m/>
    <n v="5"/>
    <m/>
    <m/>
    <m/>
    <m/>
    <n v="1"/>
    <n v="7"/>
    <n v="1"/>
  </r>
  <r>
    <n v="1604100"/>
    <s v="C"/>
    <n v="45501505"/>
    <x v="2"/>
    <n v="4"/>
    <n v="16954"/>
    <d v="2020-10-29T00:00:00"/>
    <d v="2021-10-30T00:00:00"/>
    <n v="0"/>
    <n v="1"/>
    <n v="5"/>
    <n v="30"/>
    <n v="2"/>
    <n v="17726461"/>
    <n v="19240000"/>
    <n v="3999282"/>
    <n v="366134"/>
    <n v="2417967"/>
    <n v="0"/>
    <n v="0"/>
    <n v="0"/>
    <m/>
    <n v="0"/>
    <n v="0"/>
    <n v="0"/>
    <m/>
    <m/>
    <d v="2021-03-31T00:00:00"/>
    <n v="1"/>
    <s v="O"/>
    <n v="1"/>
    <n v="30"/>
    <n v="0"/>
    <m/>
    <m/>
    <m/>
    <m/>
    <m/>
    <m/>
    <n v="1"/>
    <n v="1"/>
    <m/>
    <m/>
    <n v="813867"/>
    <s v="CREDITOS DE CONSUMO"/>
    <n v="0"/>
    <n v="0"/>
    <m/>
    <m/>
    <n v="5"/>
    <m/>
    <m/>
    <m/>
    <m/>
    <n v="1"/>
    <n v="7"/>
    <n v="1"/>
  </r>
  <r>
    <n v="2619511"/>
    <s v="C"/>
    <n v="45501505"/>
    <x v="0"/>
    <n v="4"/>
    <n v="18305"/>
    <d v="2021-03-31T00:00:00"/>
    <d v="2021-04-30T00:00:00"/>
    <n v="0"/>
    <n v="1"/>
    <n v="0"/>
    <n v="30"/>
    <n v="2"/>
    <n v="23318977"/>
    <n v="25980000"/>
    <n v="3948563"/>
    <n v="4025293"/>
    <n v="3948563"/>
    <n v="0"/>
    <n v="0"/>
    <n v="0"/>
    <m/>
    <n v="0"/>
    <n v="0"/>
    <n v="0"/>
    <m/>
    <m/>
    <d v="2021-03-31T00:00:00"/>
    <n v="1"/>
    <s v="O"/>
    <n v="1"/>
    <n v="30"/>
    <n v="0"/>
    <m/>
    <m/>
    <m/>
    <m/>
    <m/>
    <m/>
    <n v="1"/>
    <n v="1"/>
    <m/>
    <m/>
    <n v="1329052"/>
    <s v="CREDITOS DE CONSUMO"/>
    <n v="0"/>
    <n v="0"/>
    <n v="890480123"/>
    <s v="UNIVERSIDAD DE CARTAGENA"/>
    <n v="5"/>
    <m/>
    <m/>
    <m/>
    <m/>
    <n v="1"/>
    <n v="7"/>
    <n v="2"/>
  </r>
  <r>
    <n v="0"/>
    <s v="C"/>
    <n v="45502850"/>
    <x v="0"/>
    <n v="4"/>
    <n v="17763"/>
    <d v="2020-10-30T00:00:00"/>
    <d v="2023-10-30T00:00:00"/>
    <n v="0"/>
    <n v="1"/>
    <n v="5"/>
    <n v="30"/>
    <n v="2"/>
    <n v="13121400"/>
    <n v="13940000"/>
    <n v="4000000"/>
    <n v="135010"/>
    <n v="3533267"/>
    <n v="0"/>
    <n v="0"/>
    <n v="0"/>
    <m/>
    <n v="0"/>
    <n v="0"/>
    <n v="0"/>
    <m/>
    <m/>
    <d v="2021-03-30T00:00:00"/>
    <n v="1"/>
    <s v="O"/>
    <n v="1"/>
    <n v="30"/>
    <n v="0"/>
    <m/>
    <m/>
    <m/>
    <m/>
    <m/>
    <m/>
    <n v="1"/>
    <n v="1"/>
    <m/>
    <m/>
    <n v="12103845"/>
    <s v="CREDITOS DE CONSUMO"/>
    <n v="0"/>
    <n v="0"/>
    <n v="890480123"/>
    <s v="UNIVERSIDAD DE CARTAGENA"/>
    <n v="5"/>
    <m/>
    <m/>
    <m/>
    <m/>
    <n v="1"/>
    <n v="7"/>
    <n v="2"/>
  </r>
  <r>
    <n v="0"/>
    <s v="C"/>
    <n v="45502933"/>
    <x v="0"/>
    <n v="4"/>
    <n v="550025658"/>
    <d v="2021-03-31T00:00:00"/>
    <d v="2021-05-30T00:00:00"/>
    <n v="0"/>
    <n v="1"/>
    <n v="0"/>
    <n v="30"/>
    <n v="2"/>
    <n v="0"/>
    <n v="0"/>
    <n v="6000"/>
    <n v="6000"/>
    <n v="6000"/>
    <n v="0"/>
    <n v="0"/>
    <n v="0"/>
    <m/>
    <n v="0"/>
    <n v="0"/>
    <n v="0"/>
    <m/>
    <m/>
    <d v="2021-03-31T00:00:00"/>
    <n v="1"/>
    <s v="O"/>
    <n v="1"/>
    <n v="30"/>
    <n v="0"/>
    <m/>
    <m/>
    <m/>
    <m/>
    <m/>
    <m/>
    <n v="1"/>
    <n v="1"/>
    <m/>
    <m/>
    <n v="26813522"/>
    <s v="CREDITOS DE CONSUMO"/>
    <n v="0"/>
    <n v="0"/>
    <n v="890480123"/>
    <s v="UNIVERSIDAD DE CARTAGENA"/>
    <n v="5"/>
    <m/>
    <m/>
    <m/>
    <m/>
    <n v="2"/>
    <n v="7"/>
    <n v="2"/>
  </r>
  <r>
    <n v="5554564"/>
    <s v="C"/>
    <n v="45503357"/>
    <x v="0"/>
    <n v="4"/>
    <n v="16821"/>
    <d v="2020-01-14T00:00:00"/>
    <d v="2024-01-14T00:00:00"/>
    <n v="0"/>
    <n v="1"/>
    <n v="15"/>
    <n v="30"/>
    <n v="2"/>
    <n v="9119963"/>
    <n v="9511000"/>
    <n v="19158193"/>
    <n v="477844"/>
    <n v="13822924"/>
    <n v="0"/>
    <n v="0"/>
    <n v="0"/>
    <m/>
    <n v="0"/>
    <n v="0"/>
    <n v="0"/>
    <m/>
    <m/>
    <d v="2021-03-30T00:00:00"/>
    <n v="1"/>
    <s v="O"/>
    <n v="1"/>
    <n v="30"/>
    <n v="0"/>
    <m/>
    <m/>
    <m/>
    <m/>
    <m/>
    <m/>
    <n v="1"/>
    <n v="1"/>
    <m/>
    <m/>
    <n v="8268360"/>
    <s v="CREDITOS DE CONSUMO"/>
    <n v="0"/>
    <n v="0"/>
    <n v="890480123"/>
    <s v="UNIVERSIDAD DE CARTAGENA"/>
    <n v="5"/>
    <m/>
    <m/>
    <m/>
    <m/>
    <n v="1"/>
    <n v="7"/>
    <n v="2"/>
  </r>
  <r>
    <n v="19526757"/>
    <s v="C"/>
    <n v="45504308"/>
    <x v="3"/>
    <n v="4"/>
    <n v="15361"/>
    <d v="2019-03-06T00:00:00"/>
    <d v="2025-03-06T00:00:00"/>
    <n v="0"/>
    <n v="1"/>
    <n v="35"/>
    <n v="30"/>
    <n v="2"/>
    <n v="13121400"/>
    <n v="13940000"/>
    <n v="99373920"/>
    <n v="1500923"/>
    <n v="48689129"/>
    <n v="0"/>
    <n v="0"/>
    <n v="152000000"/>
    <s v="                              "/>
    <n v="0"/>
    <n v="0"/>
    <n v="0"/>
    <s v="1000000/1000000/6000000"/>
    <d v="2003-12-06T00:00:00"/>
    <d v="2021-03-30T00:00:00"/>
    <n v="2"/>
    <s v="O"/>
    <n v="1"/>
    <n v="30"/>
    <n v="0"/>
    <m/>
    <m/>
    <m/>
    <m/>
    <m/>
    <m/>
    <n v="1"/>
    <n v="1"/>
    <m/>
    <m/>
    <n v="29162372"/>
    <s v="CREDITOS DE CONSUMO"/>
    <n v="0"/>
    <n v="0"/>
    <n v="890480123"/>
    <s v="UNIVERSIDAD DE CARTAGENA"/>
    <n v="5"/>
    <m/>
    <m/>
    <m/>
    <m/>
    <n v="1"/>
    <n v="7"/>
    <n v="2"/>
  </r>
  <r>
    <n v="13312508"/>
    <s v="C"/>
    <n v="45504398"/>
    <x v="0"/>
    <n v="4"/>
    <n v="17299"/>
    <d v="2020-06-30T00:00:00"/>
    <d v="2027-06-30T00:00:00"/>
    <n v="0"/>
    <n v="1"/>
    <n v="9"/>
    <n v="30"/>
    <n v="2"/>
    <n v="17726461"/>
    <n v="19240000"/>
    <n v="17809628"/>
    <n v="371470"/>
    <n v="16772917"/>
    <n v="0"/>
    <n v="0"/>
    <n v="0"/>
    <m/>
    <n v="0"/>
    <n v="0"/>
    <n v="0"/>
    <m/>
    <m/>
    <d v="2021-03-30T00:00:00"/>
    <n v="1"/>
    <s v="O"/>
    <n v="1"/>
    <n v="30"/>
    <n v="0"/>
    <m/>
    <m/>
    <m/>
    <m/>
    <m/>
    <m/>
    <n v="1"/>
    <n v="1"/>
    <m/>
    <m/>
    <n v="3460409"/>
    <s v="CREDITOS DE CONSUMO"/>
    <n v="0"/>
    <n v="0"/>
    <n v="890480123"/>
    <s v="UNIVERSIDAD DE CARTAGENA"/>
    <n v="5"/>
    <m/>
    <m/>
    <m/>
    <m/>
    <n v="1"/>
    <n v="7"/>
    <n v="2"/>
  </r>
  <r>
    <n v="952429"/>
    <s v="C"/>
    <n v="45504398"/>
    <x v="0"/>
    <n v="4"/>
    <n v="18262"/>
    <d v="2021-03-15T00:00:00"/>
    <d v="2021-06-30T00:00:00"/>
    <n v="0"/>
    <n v="1"/>
    <n v="1"/>
    <n v="30"/>
    <n v="2"/>
    <n v="13121400"/>
    <n v="13940000"/>
    <n v="1200000"/>
    <n v="13121"/>
    <n v="1200000"/>
    <n v="0"/>
    <n v="0"/>
    <n v="0"/>
    <m/>
    <n v="0"/>
    <n v="0"/>
    <n v="0"/>
    <n v="1200000"/>
    <n v="6"/>
    <d v="2021-03-30T00:00:00"/>
    <n v="1"/>
    <s v="O"/>
    <n v="1"/>
    <n v="30"/>
    <n v="0"/>
    <m/>
    <m/>
    <m/>
    <m/>
    <m/>
    <m/>
    <n v="1"/>
    <n v="1"/>
    <m/>
    <m/>
    <n v="247571"/>
    <s v="CREDITOS DE CONSUMO"/>
    <n v="0"/>
    <n v="0"/>
    <n v="890480123"/>
    <s v="UNIVERSIDAD DE CARTAGENA"/>
    <n v="5"/>
    <m/>
    <m/>
    <m/>
    <m/>
    <n v="1"/>
    <n v="7"/>
    <n v="2"/>
  </r>
  <r>
    <n v="2655640"/>
    <s v="C"/>
    <n v="45506760"/>
    <x v="2"/>
    <n v="4"/>
    <n v="17389"/>
    <d v="2020-07-30T00:00:00"/>
    <d v="2021-07-30T00:00:00"/>
    <n v="0"/>
    <n v="1"/>
    <n v="7"/>
    <n v="30"/>
    <n v="2"/>
    <n v="9752084"/>
    <n v="10200000"/>
    <n v="6656093"/>
    <n v="584409"/>
    <n v="2852136"/>
    <n v="23190"/>
    <n v="0"/>
    <n v="0"/>
    <m/>
    <n v="0"/>
    <n v="0"/>
    <n v="0"/>
    <m/>
    <m/>
    <d v="2021-03-09T00:00:00"/>
    <n v="9"/>
    <s v="O"/>
    <n v="1"/>
    <n v="30"/>
    <n v="0"/>
    <m/>
    <m/>
    <m/>
    <m/>
    <m/>
    <m/>
    <n v="1"/>
    <n v="1"/>
    <m/>
    <m/>
    <n v="196496"/>
    <s v="CREDITOS DE CONSUMO"/>
    <n v="0"/>
    <n v="0"/>
    <m/>
    <m/>
    <n v="5"/>
    <m/>
    <m/>
    <m/>
    <m/>
    <n v="1"/>
    <n v="7"/>
    <n v="2"/>
  </r>
  <r>
    <n v="34469220"/>
    <s v="C"/>
    <n v="45506760"/>
    <x v="3"/>
    <n v="4"/>
    <n v="18011"/>
    <d v="2020-12-31T00:00:00"/>
    <d v="2026-07-31T00:00:00"/>
    <n v="0"/>
    <n v="1"/>
    <n v="2"/>
    <n v="30"/>
    <n v="2"/>
    <n v="10971158"/>
    <n v="11540000"/>
    <n v="38198474"/>
    <n v="764983"/>
    <n v="37019658"/>
    <n v="0"/>
    <n v="0"/>
    <n v="43900000"/>
    <s v="                              "/>
    <n v="0"/>
    <n v="0"/>
    <n v="0"/>
    <m/>
    <m/>
    <d v="2021-03-30T00:00:00"/>
    <n v="3"/>
    <s v="O"/>
    <n v="1"/>
    <n v="30"/>
    <n v="0"/>
    <m/>
    <m/>
    <m/>
    <m/>
    <m/>
    <m/>
    <n v="1"/>
    <n v="1"/>
    <m/>
    <m/>
    <n v="2550438"/>
    <s v="CREDITOS DE CONSUMO"/>
    <n v="0"/>
    <n v="0"/>
    <n v="890480123"/>
    <s v="UNIVERSIDAD DE CARTAGENA"/>
    <n v="5"/>
    <m/>
    <m/>
    <m/>
    <m/>
    <n v="1"/>
    <n v="7"/>
    <n v="2"/>
  </r>
  <r>
    <n v="13955465"/>
    <s v="C"/>
    <n v="45506760"/>
    <x v="0"/>
    <n v="4"/>
    <n v="18012"/>
    <d v="2020-12-31T00:00:00"/>
    <d v="2024-01-31T00:00:00"/>
    <n v="0"/>
    <n v="1"/>
    <n v="2"/>
    <n v="30"/>
    <n v="2"/>
    <n v="16011168"/>
    <n v="17240000"/>
    <n v="15652318"/>
    <n v="538774"/>
    <n v="14988054"/>
    <n v="199980"/>
    <n v="0"/>
    <n v="0"/>
    <m/>
    <n v="0"/>
    <n v="0"/>
    <n v="0"/>
    <m/>
    <m/>
    <d v="2021-03-09T00:00:00"/>
    <n v="1"/>
    <s v="O"/>
    <n v="1"/>
    <n v="30"/>
    <n v="0"/>
    <m/>
    <m/>
    <m/>
    <m/>
    <m/>
    <m/>
    <n v="1"/>
    <n v="1"/>
    <m/>
    <m/>
    <n v="1032589"/>
    <s v="CREDITOS DE CONSUMO"/>
    <n v="0"/>
    <n v="0"/>
    <n v="890480123"/>
    <s v="UNIVERSIDAD DE CARTAGENA"/>
    <n v="5"/>
    <m/>
    <m/>
    <m/>
    <m/>
    <n v="1"/>
    <n v="7"/>
    <n v="2"/>
  </r>
  <r>
    <n v="6802815"/>
    <s v="C"/>
    <n v="45509999"/>
    <x v="0"/>
    <n v="4"/>
    <n v="18098"/>
    <d v="2021-01-28T00:00:00"/>
    <d v="2028-01-30T00:00:00"/>
    <n v="0"/>
    <n v="1"/>
    <n v="2"/>
    <n v="30"/>
    <n v="2"/>
    <n v="16011168"/>
    <n v="17240000"/>
    <n v="23000000"/>
    <n v="456974"/>
    <n v="22696903"/>
    <n v="0"/>
    <n v="0"/>
    <n v="0"/>
    <m/>
    <n v="0"/>
    <n v="0"/>
    <n v="0"/>
    <m/>
    <m/>
    <d v="2021-03-30T00:00:00"/>
    <n v="9"/>
    <s v="O"/>
    <n v="1"/>
    <n v="30"/>
    <n v="0"/>
    <m/>
    <m/>
    <m/>
    <m/>
    <m/>
    <m/>
    <n v="1"/>
    <n v="1"/>
    <m/>
    <m/>
    <n v="15894088"/>
    <s v="CREDITOS DE CONSUMO"/>
    <n v="0"/>
    <n v="0"/>
    <n v="890480123"/>
    <s v="UNIVERSIDAD DE CARTAGENA"/>
    <n v="5"/>
    <m/>
    <m/>
    <m/>
    <m/>
    <n v="1"/>
    <n v="7"/>
    <n v="2"/>
  </r>
  <r>
    <n v="0"/>
    <s v="C"/>
    <n v="45510329"/>
    <x v="0"/>
    <n v="4"/>
    <n v="17325"/>
    <d v="2020-06-30T00:00:00"/>
    <d v="2022-06-30T00:00:00"/>
    <n v="0"/>
    <n v="1"/>
    <n v="9"/>
    <n v="30"/>
    <n v="2"/>
    <n v="12185828"/>
    <n v="12890000"/>
    <n v="1690000"/>
    <n v="79701"/>
    <n v="1103622"/>
    <n v="0"/>
    <n v="0"/>
    <n v="0"/>
    <m/>
    <n v="0"/>
    <n v="0"/>
    <n v="0"/>
    <m/>
    <m/>
    <d v="2021-03-30T00:00:00"/>
    <n v="1"/>
    <s v="O"/>
    <n v="1"/>
    <n v="30"/>
    <n v="0"/>
    <m/>
    <m/>
    <m/>
    <m/>
    <m/>
    <m/>
    <n v="1"/>
    <n v="1"/>
    <m/>
    <m/>
    <n v="9351598"/>
    <s v="CREDITOS DE CONSUMO"/>
    <n v="0"/>
    <n v="0"/>
    <n v="890480123"/>
    <s v="UNIVERSIDAD DE CARTAGENA"/>
    <n v="5"/>
    <m/>
    <m/>
    <m/>
    <m/>
    <n v="1"/>
    <n v="7"/>
    <n v="2"/>
  </r>
  <r>
    <n v="0"/>
    <s v="C"/>
    <n v="45512095"/>
    <x v="0"/>
    <n v="4"/>
    <n v="17256"/>
    <d v="2020-06-17T00:00:00"/>
    <d v="2025-06-30T00:00:00"/>
    <n v="0"/>
    <n v="1"/>
    <n v="9"/>
    <n v="30"/>
    <n v="2"/>
    <n v="17726461"/>
    <n v="19240000"/>
    <n v="9644629"/>
    <n v="243477"/>
    <n v="8679433"/>
    <n v="0"/>
    <n v="0"/>
    <n v="0"/>
    <m/>
    <n v="0"/>
    <n v="0"/>
    <n v="0"/>
    <m/>
    <m/>
    <d v="2021-03-30T00:00:00"/>
    <n v="1"/>
    <s v="O"/>
    <n v="1"/>
    <n v="30"/>
    <n v="0"/>
    <m/>
    <m/>
    <m/>
    <m/>
    <m/>
    <m/>
    <n v="1"/>
    <n v="1"/>
    <m/>
    <m/>
    <n v="10375490"/>
    <s v="CREDITOS DE CONSUMO"/>
    <n v="0"/>
    <n v="0"/>
    <n v="890480123"/>
    <s v="UNIVERSIDAD DE CARTAGENA"/>
    <n v="5"/>
    <m/>
    <m/>
    <m/>
    <m/>
    <n v="1"/>
    <n v="7"/>
    <n v="2"/>
  </r>
  <r>
    <n v="0"/>
    <s v="C"/>
    <n v="45512994"/>
    <x v="0"/>
    <n v="4"/>
    <n v="15558"/>
    <d v="2019-04-08T00:00:00"/>
    <d v="2022-04-30T00:00:00"/>
    <n v="0"/>
    <n v="1"/>
    <n v="24"/>
    <n v="30"/>
    <n v="2"/>
    <n v="17726461"/>
    <n v="19240000"/>
    <n v="8620000"/>
    <n v="310452"/>
    <n v="3178874"/>
    <n v="0"/>
    <n v="0"/>
    <n v="0"/>
    <m/>
    <n v="0"/>
    <n v="0"/>
    <n v="0"/>
    <m/>
    <m/>
    <d v="2021-03-30T00:00:00"/>
    <n v="1"/>
    <s v="O"/>
    <n v="1"/>
    <n v="30"/>
    <n v="0"/>
    <m/>
    <m/>
    <m/>
    <m/>
    <m/>
    <m/>
    <n v="1"/>
    <n v="1"/>
    <m/>
    <m/>
    <n v="5661984"/>
    <s v="CREDITOS DE CONSUMO"/>
    <n v="0"/>
    <n v="0"/>
    <n v="890480123"/>
    <s v="UNIVERSIDAD DE CARTAGENA"/>
    <n v="5"/>
    <m/>
    <m/>
    <m/>
    <m/>
    <n v="1"/>
    <n v="7"/>
    <n v="2"/>
  </r>
  <r>
    <n v="0"/>
    <s v="C"/>
    <n v="45512994"/>
    <x v="0"/>
    <n v="4"/>
    <n v="16229"/>
    <d v="2019-09-05T00:00:00"/>
    <d v="2022-09-05T00:00:00"/>
    <n v="0"/>
    <n v="1"/>
    <n v="19"/>
    <n v="30"/>
    <n v="2"/>
    <n v="12185828"/>
    <n v="12890000"/>
    <n v="9850311"/>
    <n v="328046"/>
    <n v="5075122"/>
    <n v="0"/>
    <n v="0"/>
    <n v="0"/>
    <m/>
    <n v="0"/>
    <n v="0"/>
    <n v="0"/>
    <m/>
    <m/>
    <d v="2021-03-30T00:00:00"/>
    <n v="1"/>
    <s v="O"/>
    <n v="1"/>
    <n v="30"/>
    <n v="0"/>
    <m/>
    <m/>
    <m/>
    <m/>
    <m/>
    <m/>
    <n v="1"/>
    <n v="1"/>
    <m/>
    <m/>
    <n v="9039446"/>
    <s v="CREDITOS DE CONSUMO"/>
    <n v="0"/>
    <n v="0"/>
    <n v="890480123"/>
    <s v="UNIVERSIDAD DE CARTAGENA"/>
    <n v="5"/>
    <m/>
    <m/>
    <m/>
    <m/>
    <n v="1"/>
    <n v="7"/>
    <n v="2"/>
  </r>
  <r>
    <n v="0"/>
    <s v="C"/>
    <n v="45512994"/>
    <x v="0"/>
    <n v="4"/>
    <n v="18046"/>
    <d v="2021-01-07T00:00:00"/>
    <d v="2023-01-30T00:00:00"/>
    <n v="0"/>
    <n v="1"/>
    <n v="3"/>
    <n v="30"/>
    <n v="2"/>
    <n v="15881442"/>
    <n v="17090000"/>
    <n v="3000000"/>
    <n v="146719"/>
    <n v="2633650"/>
    <n v="0"/>
    <n v="0"/>
    <n v="0"/>
    <m/>
    <n v="0"/>
    <n v="0"/>
    <n v="0"/>
    <m/>
    <m/>
    <d v="2021-03-30T00:00:00"/>
    <n v="1"/>
    <s v="O"/>
    <n v="1"/>
    <n v="30"/>
    <n v="0"/>
    <m/>
    <m/>
    <m/>
    <m/>
    <m/>
    <m/>
    <n v="1"/>
    <n v="1"/>
    <m/>
    <m/>
    <n v="4690870"/>
    <s v="CREDITOS DE CONSUMO"/>
    <n v="0"/>
    <n v="0"/>
    <n v="890480123"/>
    <s v="UNIVERSIDAD DE CARTAGENA"/>
    <n v="5"/>
    <m/>
    <m/>
    <m/>
    <m/>
    <n v="1"/>
    <n v="7"/>
    <n v="2"/>
  </r>
  <r>
    <n v="0"/>
    <s v="C"/>
    <n v="45514828"/>
    <x v="0"/>
    <n v="4"/>
    <n v="15189"/>
    <d v="2020-10-29T00:00:00"/>
    <d v="2021-04-30T00:00:00"/>
    <n v="0"/>
    <n v="1"/>
    <n v="5"/>
    <n v="30"/>
    <n v="2"/>
    <n v="15881442"/>
    <n v="17090000"/>
    <n v="526326"/>
    <n v="91829"/>
    <n v="90382"/>
    <n v="0"/>
    <n v="0"/>
    <n v="0"/>
    <m/>
    <n v="0"/>
    <n v="0"/>
    <n v="0"/>
    <m/>
    <m/>
    <d v="2021-03-30T00:00:00"/>
    <n v="1"/>
    <s v="O"/>
    <n v="1"/>
    <n v="30"/>
    <n v="0"/>
    <m/>
    <m/>
    <m/>
    <m/>
    <m/>
    <m/>
    <n v="1"/>
    <n v="1"/>
    <m/>
    <m/>
    <n v="3005306"/>
    <s v="CREDITOS DE CONSUMO"/>
    <n v="0"/>
    <n v="0"/>
    <n v="890480123"/>
    <s v="UNIVERSIDAD DE CARTAGENA"/>
    <n v="5"/>
    <m/>
    <m/>
    <m/>
    <m/>
    <n v="1"/>
    <n v="7"/>
    <n v="1"/>
  </r>
  <r>
    <n v="0"/>
    <s v="C"/>
    <n v="45515983"/>
    <x v="0"/>
    <n v="4"/>
    <n v="17914"/>
    <d v="2020-12-23T00:00:00"/>
    <d v="2023-02-28T00:00:00"/>
    <n v="0"/>
    <n v="1"/>
    <n v="21"/>
    <n v="30"/>
    <n v="2"/>
    <n v="16011168"/>
    <n v="17240000"/>
    <n v="7832857"/>
    <n v="358520"/>
    <n v="1528783"/>
    <n v="0"/>
    <n v="0"/>
    <n v="0"/>
    <m/>
    <n v="0"/>
    <n v="0"/>
    <n v="0"/>
    <m/>
    <m/>
    <d v="2021-03-30T00:00:00"/>
    <n v="9"/>
    <s v="O"/>
    <n v="1"/>
    <n v="30"/>
    <n v="0"/>
    <m/>
    <m/>
    <m/>
    <m/>
    <m/>
    <m/>
    <n v="1"/>
    <n v="1"/>
    <m/>
    <m/>
    <n v="3451666"/>
    <s v="CREDITOS DE CONSUMO"/>
    <n v="0"/>
    <n v="0"/>
    <n v="890480123"/>
    <s v="UNIVERSIDAD DE CARTAGENA"/>
    <n v="5"/>
    <m/>
    <m/>
    <m/>
    <m/>
    <n v="1"/>
    <n v="7"/>
    <n v="2"/>
  </r>
  <r>
    <n v="0"/>
    <s v="C"/>
    <n v="45516516"/>
    <x v="0"/>
    <n v="4"/>
    <n v="16900"/>
    <d v="2020-10-29T00:00:00"/>
    <d v="2021-09-29T00:00:00"/>
    <n v="0"/>
    <n v="1"/>
    <n v="5"/>
    <n v="30"/>
    <n v="2"/>
    <n v="15881442"/>
    <n v="17090000"/>
    <n v="1277706"/>
    <n v="125581"/>
    <n v="719777"/>
    <n v="144"/>
    <n v="0"/>
    <n v="0"/>
    <m/>
    <n v="0"/>
    <n v="0"/>
    <n v="0"/>
    <m/>
    <m/>
    <d v="2021-03-30T00:00:00"/>
    <n v="1"/>
    <s v="O"/>
    <n v="1"/>
    <n v="30"/>
    <n v="0"/>
    <m/>
    <m/>
    <m/>
    <m/>
    <m/>
    <m/>
    <n v="1"/>
    <n v="1"/>
    <m/>
    <m/>
    <n v="1038504"/>
    <s v="CREDITOS DE CONSUMO"/>
    <n v="0"/>
    <n v="0"/>
    <n v="890480123"/>
    <s v="UNIVERSIDAD DE CARTAGENA"/>
    <n v="5"/>
    <m/>
    <m/>
    <m/>
    <m/>
    <n v="1"/>
    <n v="7"/>
    <n v="1"/>
  </r>
  <r>
    <n v="0"/>
    <s v="C"/>
    <n v="45516516"/>
    <x v="0"/>
    <n v="4"/>
    <n v="17624"/>
    <d v="2020-09-26T00:00:00"/>
    <d v="2022-10-30T00:00:00"/>
    <n v="0"/>
    <n v="1"/>
    <n v="6"/>
    <n v="30"/>
    <n v="2"/>
    <n v="12185828"/>
    <n v="12890000"/>
    <n v="2231376"/>
    <n v="105232"/>
    <n v="1699165"/>
    <n v="0"/>
    <n v="0"/>
    <n v="0"/>
    <m/>
    <n v="0"/>
    <n v="0"/>
    <n v="0"/>
    <m/>
    <m/>
    <d v="2021-03-30T00:00:00"/>
    <n v="9"/>
    <s v="O"/>
    <n v="1"/>
    <n v="30"/>
    <n v="0"/>
    <m/>
    <m/>
    <m/>
    <m/>
    <m/>
    <m/>
    <n v="1"/>
    <n v="1"/>
    <m/>
    <m/>
    <n v="2451578"/>
    <s v="CREDITOS DE CONSUMO"/>
    <n v="0"/>
    <n v="0"/>
    <n v="890480123"/>
    <s v="UNIVERSIDAD DE CARTAGENA"/>
    <n v="5"/>
    <m/>
    <m/>
    <m/>
    <m/>
    <n v="1"/>
    <n v="7"/>
    <n v="2"/>
  </r>
  <r>
    <n v="38425137"/>
    <s v="C"/>
    <n v="45518346"/>
    <x v="0"/>
    <n v="4"/>
    <n v="16689"/>
    <d v="2019-12-13T00:00:00"/>
    <d v="2026-12-30T00:00:00"/>
    <n v="0"/>
    <n v="1"/>
    <n v="15"/>
    <n v="30"/>
    <n v="2"/>
    <n v="9119963"/>
    <n v="9511000"/>
    <n v="57260848"/>
    <n v="924764"/>
    <n v="49509188"/>
    <n v="0"/>
    <n v="0"/>
    <n v="0"/>
    <m/>
    <n v="0"/>
    <n v="0"/>
    <n v="0"/>
    <m/>
    <m/>
    <d v="2021-03-30T00:00:00"/>
    <n v="1"/>
    <s v="O"/>
    <n v="1"/>
    <n v="30"/>
    <n v="0"/>
    <m/>
    <m/>
    <m/>
    <m/>
    <m/>
    <m/>
    <n v="1"/>
    <n v="1"/>
    <m/>
    <m/>
    <n v="11084051"/>
    <s v="CREDITOS DE CONSUMO"/>
    <n v="0"/>
    <n v="0"/>
    <n v="890480123"/>
    <s v="UNIVERSIDAD DE CARTAGENA"/>
    <n v="5"/>
    <m/>
    <m/>
    <m/>
    <m/>
    <n v="1"/>
    <n v="7"/>
    <n v="2"/>
  </r>
  <r>
    <n v="1993198"/>
    <s v="C"/>
    <n v="45519810"/>
    <x v="0"/>
    <n v="4"/>
    <n v="15507"/>
    <d v="2020-10-29T00:00:00"/>
    <d v="2023-02-28T00:00:00"/>
    <n v="0"/>
    <n v="1"/>
    <n v="5"/>
    <n v="30"/>
    <n v="2"/>
    <n v="17726461"/>
    <n v="19240000"/>
    <n v="11866402"/>
    <n v="520549"/>
    <n v="10086713"/>
    <n v="0"/>
    <n v="0"/>
    <n v="0"/>
    <m/>
    <n v="0"/>
    <n v="0"/>
    <n v="0"/>
    <m/>
    <m/>
    <d v="2021-03-30T00:00:00"/>
    <n v="1"/>
    <s v="O"/>
    <n v="1"/>
    <n v="30"/>
    <n v="0"/>
    <m/>
    <m/>
    <m/>
    <m/>
    <m/>
    <m/>
    <n v="1"/>
    <n v="1"/>
    <m/>
    <m/>
    <n v="8093515"/>
    <s v="CREDITOS DE CONSUMO"/>
    <n v="0"/>
    <n v="0"/>
    <n v="890480123"/>
    <s v="UNIVERSIDAD DE CARTAGENA"/>
    <n v="5"/>
    <m/>
    <m/>
    <m/>
    <m/>
    <n v="1"/>
    <n v="7"/>
    <n v="1"/>
  </r>
  <r>
    <n v="0"/>
    <s v="C"/>
    <n v="45520441"/>
    <x v="0"/>
    <n v="4"/>
    <n v="17257"/>
    <d v="2020-06-20T00:00:00"/>
    <d v="2021-06-30T00:00:00"/>
    <n v="30"/>
    <n v="1"/>
    <n v="7"/>
    <n v="30"/>
    <n v="2"/>
    <n v="12185828"/>
    <n v="12890000"/>
    <n v="1650000"/>
    <n v="146744"/>
    <n v="587961"/>
    <n v="5820"/>
    <n v="0"/>
    <n v="0"/>
    <m/>
    <n v="0"/>
    <n v="0"/>
    <n v="0"/>
    <m/>
    <m/>
    <d v="2021-03-30T00:00:00"/>
    <n v="1"/>
    <s v="O"/>
    <n v="1"/>
    <n v="30"/>
    <n v="156521"/>
    <m/>
    <m/>
    <m/>
    <m/>
    <m/>
    <m/>
    <n v="1"/>
    <n v="1"/>
    <m/>
    <m/>
    <n v="1443393"/>
    <s v="CREDITOS DE CONSUMO"/>
    <n v="0"/>
    <n v="0"/>
    <n v="890480123"/>
    <s v="UNIVERSIDAD DE CARTAGENA"/>
    <n v="5"/>
    <m/>
    <m/>
    <m/>
    <m/>
    <n v="1"/>
    <n v="7"/>
    <n v="2"/>
  </r>
  <r>
    <n v="0"/>
    <s v="C"/>
    <n v="45520518"/>
    <x v="0"/>
    <n v="4"/>
    <n v="17794"/>
    <d v="2020-11-07T00:00:00"/>
    <d v="2021-05-30T00:00:00"/>
    <n v="0"/>
    <n v="1"/>
    <n v="4"/>
    <n v="30"/>
    <n v="2"/>
    <n v="13121400"/>
    <n v="13940000"/>
    <n v="600000"/>
    <n v="103862"/>
    <n v="201842"/>
    <n v="0"/>
    <n v="0"/>
    <n v="0"/>
    <m/>
    <n v="0"/>
    <n v="0"/>
    <n v="0"/>
    <m/>
    <m/>
    <d v="2021-03-30T00:00:00"/>
    <n v="1"/>
    <s v="O"/>
    <n v="1"/>
    <n v="30"/>
    <n v="0"/>
    <m/>
    <m/>
    <m/>
    <m/>
    <m/>
    <m/>
    <n v="1"/>
    <n v="1"/>
    <m/>
    <m/>
    <n v="1867948"/>
    <s v="CREDITOS DE CONSUMO"/>
    <n v="0"/>
    <n v="0"/>
    <n v="890480123"/>
    <s v="UNIVERSIDAD DE CARTAGENA"/>
    <n v="5"/>
    <m/>
    <m/>
    <m/>
    <m/>
    <n v="1"/>
    <n v="7"/>
    <n v="2"/>
  </r>
  <r>
    <n v="20317432"/>
    <s v="C"/>
    <n v="45523770"/>
    <x v="0"/>
    <n v="4"/>
    <n v="16742"/>
    <d v="2019-12-27T00:00:00"/>
    <d v="2026-12-30T00:00:00"/>
    <n v="0"/>
    <n v="1"/>
    <n v="15"/>
    <n v="30"/>
    <n v="2"/>
    <n v="9119963"/>
    <n v="9511000"/>
    <n v="28215985"/>
    <n v="455689"/>
    <n v="24396297"/>
    <n v="0"/>
    <n v="0"/>
    <n v="0"/>
    <m/>
    <n v="0"/>
    <n v="0"/>
    <n v="0"/>
    <m/>
    <m/>
    <d v="2021-03-30T00:00:00"/>
    <n v="9"/>
    <s v="O"/>
    <n v="1"/>
    <n v="30"/>
    <n v="0"/>
    <m/>
    <m/>
    <m/>
    <m/>
    <m/>
    <m/>
    <n v="1"/>
    <n v="1"/>
    <m/>
    <m/>
    <n v="4078865"/>
    <s v="CREDITOS DE CONSUMO"/>
    <n v="0"/>
    <n v="0"/>
    <n v="890480123"/>
    <s v="UNIVERSIDAD DE CARTAGENA"/>
    <n v="5"/>
    <m/>
    <m/>
    <m/>
    <m/>
    <n v="1"/>
    <n v="7"/>
    <n v="2"/>
  </r>
  <r>
    <n v="98716"/>
    <s v="C"/>
    <n v="45523770"/>
    <x v="2"/>
    <n v="4"/>
    <n v="550024566"/>
    <d v="2020-10-07T00:00:00"/>
    <d v="2023-10-30T00:00:00"/>
    <n v="0"/>
    <n v="1"/>
    <n v="24"/>
    <n v="30"/>
    <n v="2"/>
    <n v="22490513"/>
    <n v="24960000"/>
    <n v="300000"/>
    <n v="11533"/>
    <n v="118534"/>
    <n v="2516"/>
    <n v="0"/>
    <n v="0"/>
    <m/>
    <n v="0"/>
    <n v="0"/>
    <n v="0"/>
    <m/>
    <m/>
    <d v="2021-02-26T00:00:00"/>
    <n v="1"/>
    <s v="O"/>
    <n v="1"/>
    <n v="30"/>
    <n v="0"/>
    <m/>
    <m/>
    <m/>
    <m/>
    <m/>
    <m/>
    <n v="1"/>
    <n v="1"/>
    <m/>
    <m/>
    <n v="19818"/>
    <s v="CREDITOS DE CONSUMO"/>
    <n v="0"/>
    <n v="0"/>
    <m/>
    <m/>
    <n v="5"/>
    <m/>
    <m/>
    <m/>
    <m/>
    <n v="2"/>
    <n v="7"/>
    <n v="2"/>
  </r>
  <r>
    <n v="155339"/>
    <s v="C"/>
    <n v="45523770"/>
    <x v="2"/>
    <n v="4"/>
    <n v="550024607"/>
    <d v="2020-10-15T00:00:00"/>
    <d v="2023-10-30T00:00:00"/>
    <n v="0"/>
    <n v="1"/>
    <n v="22"/>
    <n v="30"/>
    <n v="2"/>
    <n v="22490513"/>
    <n v="24960000"/>
    <n v="400000"/>
    <n v="15378"/>
    <n v="186524"/>
    <n v="3977"/>
    <n v="0"/>
    <n v="0"/>
    <m/>
    <n v="0"/>
    <n v="0"/>
    <n v="0"/>
    <m/>
    <m/>
    <d v="2021-02-26T00:00:00"/>
    <n v="1"/>
    <s v="O"/>
    <n v="1"/>
    <n v="30"/>
    <n v="0"/>
    <m/>
    <m/>
    <m/>
    <m/>
    <m/>
    <m/>
    <n v="1"/>
    <n v="1"/>
    <m/>
    <m/>
    <n v="31185"/>
    <s v="CREDITOS DE CONSUMO"/>
    <n v="0"/>
    <n v="0"/>
    <m/>
    <m/>
    <n v="5"/>
    <m/>
    <m/>
    <m/>
    <m/>
    <n v="2"/>
    <n v="7"/>
    <n v="2"/>
  </r>
  <r>
    <n v="312250"/>
    <s v="C"/>
    <n v="45523770"/>
    <x v="2"/>
    <n v="4"/>
    <n v="550024632"/>
    <d v="2020-10-23T00:00:00"/>
    <d v="2023-11-30T00:00:00"/>
    <n v="0"/>
    <n v="1"/>
    <n v="16"/>
    <n v="30"/>
    <n v="2"/>
    <n v="22490513"/>
    <n v="24960000"/>
    <n v="600000"/>
    <n v="23066"/>
    <n v="374936"/>
    <n v="7957"/>
    <n v="0"/>
    <n v="0"/>
    <m/>
    <n v="0"/>
    <n v="0"/>
    <n v="0"/>
    <m/>
    <m/>
    <d v="2021-02-26T00:00:00"/>
    <n v="1"/>
    <s v="O"/>
    <n v="1"/>
    <n v="30"/>
    <n v="0"/>
    <m/>
    <m/>
    <m/>
    <m/>
    <m/>
    <m/>
    <n v="1"/>
    <n v="1"/>
    <m/>
    <m/>
    <n v="62686"/>
    <s v="CREDITOS DE CONSUMO"/>
    <n v="0"/>
    <n v="0"/>
    <m/>
    <m/>
    <n v="5"/>
    <m/>
    <m/>
    <m/>
    <m/>
    <n v="2"/>
    <n v="7"/>
    <n v="2"/>
  </r>
  <r>
    <n v="109743"/>
    <s v="C"/>
    <n v="45523770"/>
    <x v="2"/>
    <n v="4"/>
    <n v="550024802"/>
    <d v="2020-11-10T00:00:00"/>
    <d v="2023-11-30T00:00:00"/>
    <n v="0"/>
    <n v="1"/>
    <n v="10"/>
    <n v="30"/>
    <n v="2"/>
    <n v="22490513"/>
    <n v="24960000"/>
    <n v="168750"/>
    <n v="6487"/>
    <n v="131775"/>
    <n v="2789"/>
    <n v="0"/>
    <n v="0"/>
    <m/>
    <n v="0"/>
    <n v="0"/>
    <n v="0"/>
    <m/>
    <m/>
    <d v="2021-02-26T00:00:00"/>
    <n v="1"/>
    <s v="O"/>
    <n v="1"/>
    <n v="30"/>
    <n v="0"/>
    <m/>
    <m/>
    <m/>
    <m/>
    <m/>
    <m/>
    <n v="1"/>
    <n v="1"/>
    <m/>
    <m/>
    <n v="22032"/>
    <s v="CREDITOS DE CONSUMO"/>
    <n v="0"/>
    <n v="0"/>
    <m/>
    <m/>
    <n v="5"/>
    <m/>
    <m/>
    <m/>
    <m/>
    <n v="2"/>
    <n v="7"/>
    <n v="2"/>
  </r>
  <r>
    <n v="63213"/>
    <s v="C"/>
    <n v="45523770"/>
    <x v="2"/>
    <n v="4"/>
    <n v="550024986"/>
    <d v="2020-12-01T00:00:00"/>
    <d v="2023-12-30T00:00:00"/>
    <n v="0"/>
    <n v="1"/>
    <n v="9"/>
    <n v="30"/>
    <n v="2"/>
    <n v="22490513"/>
    <n v="24960000"/>
    <n v="94799"/>
    <n v="3644"/>
    <n v="75904"/>
    <n v="1599"/>
    <n v="0"/>
    <n v="0"/>
    <m/>
    <n v="0"/>
    <n v="0"/>
    <n v="0"/>
    <m/>
    <m/>
    <d v="2021-02-26T00:00:00"/>
    <n v="1"/>
    <s v="O"/>
    <n v="1"/>
    <n v="30"/>
    <n v="0"/>
    <m/>
    <m/>
    <m/>
    <m/>
    <m/>
    <m/>
    <n v="1"/>
    <n v="1"/>
    <m/>
    <m/>
    <n v="12691"/>
    <s v="CREDITOS DE CONSUMO"/>
    <n v="0"/>
    <n v="0"/>
    <m/>
    <m/>
    <n v="5"/>
    <m/>
    <m/>
    <m/>
    <m/>
    <n v="2"/>
    <n v="7"/>
    <n v="2"/>
  </r>
  <r>
    <n v="133373"/>
    <s v="C"/>
    <n v="45523770"/>
    <x v="2"/>
    <n v="4"/>
    <n v="550024987"/>
    <d v="2020-12-01T00:00:00"/>
    <d v="2023-12-30T00:00:00"/>
    <n v="0"/>
    <n v="1"/>
    <n v="9"/>
    <n v="30"/>
    <n v="2"/>
    <n v="22490513"/>
    <n v="24960000"/>
    <n v="199990"/>
    <n v="7688"/>
    <n v="160148"/>
    <n v="3400"/>
    <n v="0"/>
    <n v="0"/>
    <m/>
    <n v="0"/>
    <n v="0"/>
    <n v="0"/>
    <m/>
    <m/>
    <d v="2021-02-26T00:00:00"/>
    <n v="1"/>
    <s v="O"/>
    <n v="1"/>
    <n v="30"/>
    <n v="0"/>
    <m/>
    <m/>
    <m/>
    <m/>
    <m/>
    <m/>
    <n v="1"/>
    <n v="1"/>
    <m/>
    <m/>
    <n v="26775"/>
    <s v="CREDITOS DE CONSUMO"/>
    <n v="0"/>
    <n v="0"/>
    <m/>
    <m/>
    <n v="5"/>
    <m/>
    <m/>
    <m/>
    <m/>
    <n v="2"/>
    <n v="7"/>
    <n v="2"/>
  </r>
  <r>
    <n v="88394"/>
    <s v="C"/>
    <n v="45523770"/>
    <x v="2"/>
    <n v="4"/>
    <n v="550024992"/>
    <d v="2020-12-06T00:00:00"/>
    <d v="2023-12-30T00:00:00"/>
    <n v="0"/>
    <n v="1"/>
    <n v="9"/>
    <n v="30"/>
    <n v="2"/>
    <n v="22490513"/>
    <n v="24960000"/>
    <n v="132500"/>
    <n v="5094"/>
    <n v="106140"/>
    <n v="2245"/>
    <n v="0"/>
    <n v="0"/>
    <m/>
    <n v="0"/>
    <n v="0"/>
    <n v="0"/>
    <m/>
    <m/>
    <d v="2021-02-26T00:00:00"/>
    <n v="1"/>
    <s v="O"/>
    <n v="1"/>
    <n v="30"/>
    <n v="0"/>
    <m/>
    <m/>
    <m/>
    <m/>
    <m/>
    <m/>
    <n v="1"/>
    <n v="1"/>
    <m/>
    <m/>
    <n v="17746"/>
    <s v="CREDITOS DE CONSUMO"/>
    <n v="0"/>
    <n v="0"/>
    <m/>
    <m/>
    <n v="5"/>
    <m/>
    <m/>
    <m/>
    <m/>
    <n v="2"/>
    <n v="7"/>
    <n v="2"/>
  </r>
  <r>
    <n v="63356"/>
    <s v="C"/>
    <n v="45523770"/>
    <x v="2"/>
    <n v="4"/>
    <n v="550024993"/>
    <d v="2020-12-06T00:00:00"/>
    <d v="2023-12-30T00:00:00"/>
    <n v="0"/>
    <n v="1"/>
    <n v="9"/>
    <n v="30"/>
    <n v="2"/>
    <n v="22490513"/>
    <n v="24960000"/>
    <n v="94950"/>
    <n v="3650"/>
    <n v="76075"/>
    <n v="1631"/>
    <n v="0"/>
    <n v="0"/>
    <m/>
    <n v="0"/>
    <n v="0"/>
    <n v="0"/>
    <m/>
    <m/>
    <d v="2021-02-26T00:00:00"/>
    <n v="1"/>
    <s v="O"/>
    <n v="1"/>
    <n v="30"/>
    <n v="0"/>
    <m/>
    <m/>
    <m/>
    <m/>
    <m/>
    <m/>
    <n v="1"/>
    <n v="1"/>
    <m/>
    <m/>
    <n v="12719"/>
    <s v="CREDITOS DE CONSUMO"/>
    <n v="0"/>
    <n v="0"/>
    <m/>
    <m/>
    <n v="5"/>
    <m/>
    <m/>
    <m/>
    <m/>
    <n v="2"/>
    <n v="7"/>
    <n v="2"/>
  </r>
  <r>
    <n v="106644"/>
    <s v="C"/>
    <n v="45523770"/>
    <x v="2"/>
    <n v="4"/>
    <n v="550024996"/>
    <d v="2020-12-07T00:00:00"/>
    <d v="2023-12-30T00:00:00"/>
    <n v="0"/>
    <n v="1"/>
    <n v="9"/>
    <n v="30"/>
    <n v="2"/>
    <n v="22490513"/>
    <n v="24960000"/>
    <n v="159855"/>
    <n v="6145"/>
    <n v="128054"/>
    <n v="2720"/>
    <n v="0"/>
    <n v="0"/>
    <m/>
    <n v="0"/>
    <n v="0"/>
    <n v="0"/>
    <m/>
    <m/>
    <d v="2021-02-26T00:00:00"/>
    <n v="1"/>
    <s v="O"/>
    <n v="1"/>
    <n v="30"/>
    <n v="0"/>
    <m/>
    <m/>
    <m/>
    <m/>
    <m/>
    <m/>
    <n v="1"/>
    <n v="1"/>
    <m/>
    <m/>
    <n v="21410"/>
    <s v="CREDITOS DE CONSUMO"/>
    <n v="0"/>
    <n v="0"/>
    <m/>
    <m/>
    <n v="5"/>
    <m/>
    <m/>
    <m/>
    <m/>
    <n v="2"/>
    <n v="7"/>
    <n v="2"/>
  </r>
  <r>
    <n v="140290"/>
    <s v="C"/>
    <n v="45523770"/>
    <x v="2"/>
    <n v="4"/>
    <n v="550024997"/>
    <d v="2020-12-07T00:00:00"/>
    <d v="2023-12-30T00:00:00"/>
    <n v="0"/>
    <n v="1"/>
    <n v="9"/>
    <n v="30"/>
    <n v="2"/>
    <n v="22490513"/>
    <n v="24960000"/>
    <n v="210270"/>
    <n v="8084"/>
    <n v="168454"/>
    <n v="3571"/>
    <n v="0"/>
    <n v="0"/>
    <m/>
    <n v="0"/>
    <n v="0"/>
    <n v="0"/>
    <m/>
    <m/>
    <d v="2021-02-26T00:00:00"/>
    <n v="1"/>
    <s v="O"/>
    <n v="1"/>
    <n v="30"/>
    <n v="0"/>
    <m/>
    <m/>
    <m/>
    <m/>
    <m/>
    <m/>
    <n v="1"/>
    <n v="1"/>
    <m/>
    <m/>
    <n v="28164"/>
    <s v="CREDITOS DE CONSUMO"/>
    <n v="0"/>
    <n v="0"/>
    <m/>
    <m/>
    <n v="5"/>
    <m/>
    <m/>
    <m/>
    <m/>
    <n v="2"/>
    <n v="7"/>
    <n v="2"/>
  </r>
  <r>
    <n v="200168"/>
    <s v="C"/>
    <n v="45523770"/>
    <x v="2"/>
    <n v="4"/>
    <n v="550025006"/>
    <d v="2020-12-09T00:00:00"/>
    <d v="2023-12-30T00:00:00"/>
    <n v="0"/>
    <n v="1"/>
    <n v="9"/>
    <n v="30"/>
    <n v="2"/>
    <n v="22490513"/>
    <n v="24960000"/>
    <n v="300000"/>
    <n v="11533"/>
    <n v="240353"/>
    <n v="5100"/>
    <n v="0"/>
    <n v="0"/>
    <m/>
    <n v="0"/>
    <n v="0"/>
    <n v="0"/>
    <m/>
    <m/>
    <d v="2021-02-26T00:00:00"/>
    <n v="1"/>
    <s v="O"/>
    <n v="1"/>
    <n v="30"/>
    <n v="0"/>
    <m/>
    <m/>
    <m/>
    <m/>
    <m/>
    <m/>
    <n v="1"/>
    <n v="1"/>
    <m/>
    <m/>
    <n v="40185"/>
    <s v="CREDITOS DE CONSUMO"/>
    <n v="0"/>
    <n v="0"/>
    <m/>
    <m/>
    <n v="5"/>
    <m/>
    <m/>
    <m/>
    <m/>
    <n v="2"/>
    <n v="7"/>
    <n v="2"/>
  </r>
  <r>
    <n v="230438"/>
    <s v="C"/>
    <n v="45523770"/>
    <x v="2"/>
    <n v="4"/>
    <n v="550025009"/>
    <d v="2020-12-10T00:00:00"/>
    <d v="2023-12-30T00:00:00"/>
    <n v="0"/>
    <n v="1"/>
    <n v="10"/>
    <n v="30"/>
    <n v="2"/>
    <n v="22490513"/>
    <n v="24960000"/>
    <n v="363000"/>
    <n v="13955"/>
    <n v="276700"/>
    <n v="5882"/>
    <n v="0"/>
    <n v="0"/>
    <m/>
    <n v="0"/>
    <n v="0"/>
    <n v="0"/>
    <m/>
    <m/>
    <d v="2021-02-26T00:00:00"/>
    <n v="1"/>
    <s v="O"/>
    <n v="1"/>
    <n v="30"/>
    <n v="0"/>
    <m/>
    <m/>
    <m/>
    <m/>
    <m/>
    <m/>
    <n v="1"/>
    <n v="1"/>
    <m/>
    <m/>
    <n v="46262"/>
    <s v="CREDITOS DE CONSUMO"/>
    <n v="0"/>
    <n v="0"/>
    <m/>
    <m/>
    <n v="5"/>
    <m/>
    <m/>
    <m/>
    <m/>
    <n v="2"/>
    <n v="7"/>
    <n v="2"/>
  </r>
  <r>
    <n v="133463"/>
    <s v="C"/>
    <n v="45523770"/>
    <x v="2"/>
    <n v="4"/>
    <n v="550025015"/>
    <d v="2020-12-11T00:00:00"/>
    <d v="2023-12-30T00:00:00"/>
    <n v="0"/>
    <n v="1"/>
    <n v="9"/>
    <n v="30"/>
    <n v="2"/>
    <n v="22490513"/>
    <n v="24960000"/>
    <n v="200000"/>
    <n v="7689"/>
    <n v="160257"/>
    <n v="3400"/>
    <n v="0"/>
    <n v="0"/>
    <m/>
    <n v="0"/>
    <n v="0"/>
    <n v="0"/>
    <m/>
    <m/>
    <d v="2021-02-26T00:00:00"/>
    <n v="1"/>
    <s v="O"/>
    <n v="1"/>
    <n v="30"/>
    <n v="0"/>
    <m/>
    <m/>
    <m/>
    <m/>
    <m/>
    <m/>
    <n v="1"/>
    <n v="1"/>
    <m/>
    <m/>
    <n v="26794"/>
    <s v="CREDITOS DE CONSUMO"/>
    <n v="0"/>
    <n v="0"/>
    <m/>
    <m/>
    <n v="5"/>
    <m/>
    <m/>
    <m/>
    <m/>
    <n v="2"/>
    <n v="7"/>
    <n v="2"/>
  </r>
  <r>
    <n v="151932"/>
    <s v="C"/>
    <n v="45523770"/>
    <x v="2"/>
    <n v="4"/>
    <n v="550025025"/>
    <d v="2020-12-18T00:00:00"/>
    <d v="2024-01-30T00:00:00"/>
    <n v="0"/>
    <n v="1"/>
    <n v="8"/>
    <n v="30"/>
    <n v="2"/>
    <n v="22490513"/>
    <n v="24960000"/>
    <n v="222300"/>
    <n v="8546"/>
    <n v="182433"/>
    <n v="3876"/>
    <n v="0"/>
    <n v="0"/>
    <m/>
    <n v="0"/>
    <n v="0"/>
    <n v="0"/>
    <m/>
    <m/>
    <d v="2021-02-26T00:00:00"/>
    <n v="1"/>
    <s v="O"/>
    <n v="1"/>
    <n v="30"/>
    <n v="0"/>
    <m/>
    <m/>
    <m/>
    <m/>
    <m/>
    <m/>
    <n v="1"/>
    <n v="1"/>
    <m/>
    <m/>
    <n v="30501"/>
    <s v="CREDITOS DE CONSUMO"/>
    <n v="0"/>
    <n v="0"/>
    <m/>
    <m/>
    <n v="5"/>
    <m/>
    <m/>
    <m/>
    <m/>
    <n v="2"/>
    <n v="7"/>
    <n v="2"/>
  </r>
  <r>
    <n v="218486"/>
    <s v="C"/>
    <n v="45523770"/>
    <x v="2"/>
    <n v="4"/>
    <n v="550025026"/>
    <d v="2020-12-18T00:00:00"/>
    <d v="2024-01-30T00:00:00"/>
    <n v="0"/>
    <n v="1"/>
    <n v="8"/>
    <n v="30"/>
    <n v="2"/>
    <n v="22490513"/>
    <n v="24960000"/>
    <n v="319700"/>
    <n v="12291"/>
    <n v="262349"/>
    <n v="5576"/>
    <n v="0"/>
    <n v="0"/>
    <m/>
    <n v="0"/>
    <n v="0"/>
    <n v="0"/>
    <m/>
    <m/>
    <d v="2021-02-26T00:00:00"/>
    <n v="1"/>
    <s v="O"/>
    <n v="1"/>
    <n v="30"/>
    <n v="0"/>
    <m/>
    <m/>
    <m/>
    <m/>
    <m/>
    <m/>
    <n v="1"/>
    <n v="1"/>
    <m/>
    <m/>
    <n v="43863"/>
    <s v="CREDITOS DE CONSUMO"/>
    <n v="0"/>
    <n v="0"/>
    <m/>
    <m/>
    <n v="5"/>
    <m/>
    <m/>
    <m/>
    <m/>
    <n v="2"/>
    <n v="7"/>
    <n v="2"/>
  </r>
  <r>
    <n v="215049"/>
    <s v="C"/>
    <n v="45523770"/>
    <x v="2"/>
    <n v="4"/>
    <n v="550025178"/>
    <d v="2021-01-09T00:00:00"/>
    <d v="2024-01-30T00:00:00"/>
    <n v="0"/>
    <n v="1"/>
    <n v="6"/>
    <n v="30"/>
    <n v="2"/>
    <n v="22490513"/>
    <n v="24960000"/>
    <n v="300000"/>
    <n v="11533"/>
    <n v="258222"/>
    <n v="5475"/>
    <n v="0"/>
    <n v="0"/>
    <m/>
    <n v="0"/>
    <n v="0"/>
    <n v="0"/>
    <m/>
    <m/>
    <d v="2021-02-26T00:00:00"/>
    <n v="1"/>
    <s v="O"/>
    <n v="1"/>
    <n v="30"/>
    <n v="0"/>
    <m/>
    <m/>
    <m/>
    <m/>
    <m/>
    <m/>
    <n v="1"/>
    <n v="1"/>
    <m/>
    <m/>
    <n v="43173"/>
    <s v="CREDITOS DE CONSUMO"/>
    <n v="0"/>
    <n v="0"/>
    <m/>
    <m/>
    <n v="5"/>
    <m/>
    <m/>
    <m/>
    <m/>
    <n v="2"/>
    <n v="7"/>
    <n v="2"/>
  </r>
  <r>
    <n v="292251"/>
    <s v="C"/>
    <n v="45523770"/>
    <x v="2"/>
    <n v="4"/>
    <n v="550025186"/>
    <d v="2021-01-14T00:00:00"/>
    <d v="2024-01-30T00:00:00"/>
    <n v="0"/>
    <n v="1"/>
    <n v="5"/>
    <n v="30"/>
    <n v="2"/>
    <n v="22490513"/>
    <n v="24960000"/>
    <n v="400000"/>
    <n v="15378"/>
    <n v="350922"/>
    <n v="7447"/>
    <n v="0"/>
    <n v="0"/>
    <m/>
    <n v="0"/>
    <n v="0"/>
    <n v="0"/>
    <m/>
    <m/>
    <d v="2021-02-26T00:00:00"/>
    <n v="1"/>
    <s v="O"/>
    <n v="1"/>
    <n v="30"/>
    <n v="0"/>
    <m/>
    <m/>
    <m/>
    <m/>
    <m/>
    <m/>
    <n v="1"/>
    <n v="1"/>
    <m/>
    <m/>
    <n v="58671"/>
    <s v="CREDITOS DE CONSUMO"/>
    <n v="0"/>
    <n v="0"/>
    <m/>
    <m/>
    <n v="5"/>
    <m/>
    <m/>
    <m/>
    <m/>
    <n v="2"/>
    <n v="7"/>
    <n v="2"/>
  </r>
  <r>
    <n v="37038"/>
    <s v="C"/>
    <n v="45523770"/>
    <x v="2"/>
    <n v="4"/>
    <n v="550025195"/>
    <d v="2021-01-16T00:00:00"/>
    <d v="2024-02-28T00:00:00"/>
    <n v="0"/>
    <n v="1"/>
    <n v="1"/>
    <n v="30"/>
    <n v="2"/>
    <n v="22490513"/>
    <n v="24960000"/>
    <n v="46252"/>
    <n v="1778"/>
    <n v="44474"/>
    <n v="840"/>
    <n v="0"/>
    <n v="0"/>
    <m/>
    <n v="0"/>
    <n v="0"/>
    <n v="0"/>
    <m/>
    <m/>
    <d v="2021-02-26T00:00:00"/>
    <n v="1"/>
    <s v="O"/>
    <n v="1"/>
    <n v="30"/>
    <n v="0"/>
    <m/>
    <m/>
    <m/>
    <m/>
    <m/>
    <m/>
    <n v="1"/>
    <n v="1"/>
    <m/>
    <m/>
    <n v="7436"/>
    <s v="CREDITOS DE CONSUMO"/>
    <n v="0"/>
    <n v="0"/>
    <m/>
    <m/>
    <n v="5"/>
    <m/>
    <m/>
    <m/>
    <m/>
    <n v="2"/>
    <n v="7"/>
    <n v="2"/>
  </r>
  <r>
    <n v="60060"/>
    <s v="C"/>
    <n v="45523770"/>
    <x v="2"/>
    <n v="4"/>
    <n v="550025199"/>
    <d v="2021-01-17T00:00:00"/>
    <d v="2024-02-28T00:00:00"/>
    <n v="0"/>
    <n v="1"/>
    <n v="1"/>
    <n v="30"/>
    <n v="2"/>
    <n v="22490513"/>
    <n v="24960000"/>
    <n v="75000"/>
    <n v="2883"/>
    <n v="72117"/>
    <n v="1350"/>
    <n v="0"/>
    <n v="0"/>
    <m/>
    <n v="0"/>
    <n v="0"/>
    <n v="0"/>
    <m/>
    <m/>
    <d v="2021-02-26T00:00:00"/>
    <n v="1"/>
    <s v="O"/>
    <n v="1"/>
    <n v="30"/>
    <n v="0"/>
    <m/>
    <m/>
    <m/>
    <m/>
    <m/>
    <m/>
    <n v="1"/>
    <n v="1"/>
    <m/>
    <m/>
    <n v="12057"/>
    <s v="CREDITOS DE CONSUMO"/>
    <n v="0"/>
    <n v="0"/>
    <m/>
    <m/>
    <n v="5"/>
    <m/>
    <m/>
    <m/>
    <m/>
    <n v="2"/>
    <n v="7"/>
    <n v="2"/>
  </r>
  <r>
    <n v="309596"/>
    <s v="C"/>
    <n v="45523770"/>
    <x v="2"/>
    <n v="4"/>
    <n v="550025201"/>
    <d v="2021-01-18T00:00:00"/>
    <d v="2024-02-28T00:00:00"/>
    <n v="0"/>
    <n v="1"/>
    <n v="1"/>
    <n v="30"/>
    <n v="2"/>
    <n v="22490513"/>
    <n v="24960000"/>
    <n v="386612"/>
    <n v="14863"/>
    <n v="371749"/>
    <n v="6960"/>
    <n v="0"/>
    <n v="0"/>
    <m/>
    <n v="0"/>
    <n v="0"/>
    <n v="0"/>
    <m/>
    <m/>
    <d v="2021-02-26T00:00:00"/>
    <n v="1"/>
    <s v="O"/>
    <n v="1"/>
    <n v="30"/>
    <n v="0"/>
    <m/>
    <m/>
    <m/>
    <m/>
    <m/>
    <m/>
    <n v="1"/>
    <n v="1"/>
    <m/>
    <m/>
    <n v="62153"/>
    <s v="CREDITOS DE CONSUMO"/>
    <n v="0"/>
    <n v="0"/>
    <m/>
    <m/>
    <n v="5"/>
    <m/>
    <m/>
    <m/>
    <m/>
    <n v="2"/>
    <n v="7"/>
    <n v="2"/>
  </r>
  <r>
    <n v="162193"/>
    <s v="C"/>
    <n v="45523770"/>
    <x v="2"/>
    <n v="4"/>
    <n v="550025371"/>
    <d v="2021-02-08T00:00:00"/>
    <d v="2024-02-28T00:00:00"/>
    <n v="0"/>
    <n v="1"/>
    <n v="1"/>
    <n v="30"/>
    <n v="2"/>
    <n v="22490513"/>
    <n v="24960000"/>
    <n v="202540"/>
    <n v="7786"/>
    <n v="194754"/>
    <n v="3660"/>
    <n v="0"/>
    <n v="0"/>
    <m/>
    <n v="0"/>
    <n v="0"/>
    <n v="0"/>
    <m/>
    <m/>
    <d v="2021-02-26T00:00:00"/>
    <n v="1"/>
    <s v="O"/>
    <n v="1"/>
    <n v="30"/>
    <n v="0"/>
    <m/>
    <m/>
    <m/>
    <m/>
    <m/>
    <m/>
    <n v="1"/>
    <n v="1"/>
    <m/>
    <m/>
    <n v="32561"/>
    <s v="CREDITOS DE CONSUMO"/>
    <n v="0"/>
    <n v="0"/>
    <m/>
    <m/>
    <n v="5"/>
    <m/>
    <m/>
    <m/>
    <m/>
    <n v="2"/>
    <n v="7"/>
    <n v="2"/>
  </r>
  <r>
    <n v="174586"/>
    <s v="C"/>
    <n v="45523770"/>
    <x v="2"/>
    <n v="4"/>
    <n v="550025378"/>
    <d v="2021-02-08T00:00:00"/>
    <d v="2024-02-28T00:00:00"/>
    <n v="0"/>
    <n v="1"/>
    <n v="1"/>
    <n v="30"/>
    <n v="2"/>
    <n v="22490513"/>
    <n v="24960000"/>
    <n v="218016"/>
    <n v="8381"/>
    <n v="209635"/>
    <n v="3930"/>
    <n v="0"/>
    <n v="0"/>
    <m/>
    <n v="0"/>
    <n v="0"/>
    <n v="0"/>
    <m/>
    <m/>
    <d v="2021-02-26T00:00:00"/>
    <n v="1"/>
    <s v="O"/>
    <n v="1"/>
    <n v="30"/>
    <n v="0"/>
    <m/>
    <m/>
    <m/>
    <m/>
    <m/>
    <m/>
    <n v="1"/>
    <n v="1"/>
    <m/>
    <m/>
    <n v="35049"/>
    <s v="CREDITOS DE CONSUMO"/>
    <n v="0"/>
    <n v="0"/>
    <m/>
    <m/>
    <n v="5"/>
    <m/>
    <m/>
    <m/>
    <m/>
    <n v="2"/>
    <n v="7"/>
    <n v="2"/>
  </r>
  <r>
    <n v="77132"/>
    <s v="C"/>
    <n v="45523770"/>
    <x v="2"/>
    <n v="4"/>
    <n v="550025386"/>
    <d v="2021-02-09T00:00:00"/>
    <d v="2024-02-28T00:00:00"/>
    <n v="0"/>
    <n v="1"/>
    <n v="1"/>
    <n v="30"/>
    <n v="2"/>
    <n v="22490513"/>
    <n v="24960000"/>
    <n v="96320"/>
    <n v="3703"/>
    <n v="92617"/>
    <n v="1740"/>
    <n v="0"/>
    <n v="0"/>
    <m/>
    <n v="0"/>
    <n v="0"/>
    <n v="0"/>
    <m/>
    <m/>
    <d v="2021-02-26T00:00:00"/>
    <n v="1"/>
    <s v="O"/>
    <n v="1"/>
    <n v="30"/>
    <n v="0"/>
    <m/>
    <m/>
    <m/>
    <m/>
    <m/>
    <m/>
    <n v="1"/>
    <n v="1"/>
    <m/>
    <m/>
    <n v="15485"/>
    <s v="CREDITOS DE CONSUMO"/>
    <n v="0"/>
    <n v="0"/>
    <m/>
    <m/>
    <n v="5"/>
    <m/>
    <m/>
    <m/>
    <m/>
    <n v="2"/>
    <n v="7"/>
    <n v="2"/>
  </r>
  <r>
    <n v="56055"/>
    <s v="C"/>
    <n v="45523770"/>
    <x v="2"/>
    <n v="4"/>
    <n v="550025402"/>
    <d v="2021-02-15T00:00:00"/>
    <d v="2024-03-28T00:00:00"/>
    <n v="0"/>
    <n v="1"/>
    <n v="1"/>
    <n v="30"/>
    <n v="2"/>
    <n v="22490513"/>
    <n v="24960000"/>
    <n v="70000"/>
    <n v="2691"/>
    <n v="67309"/>
    <n v="84"/>
    <n v="0"/>
    <n v="0"/>
    <m/>
    <n v="0"/>
    <n v="0"/>
    <n v="0"/>
    <m/>
    <m/>
    <d v="2021-02-26T00:00:00"/>
    <n v="1"/>
    <s v="O"/>
    <n v="1"/>
    <n v="30"/>
    <n v="0"/>
    <m/>
    <m/>
    <m/>
    <m/>
    <m/>
    <m/>
    <n v="1"/>
    <n v="1"/>
    <m/>
    <m/>
    <n v="11254"/>
    <s v="CREDITOS DE CONSUMO"/>
    <n v="0"/>
    <n v="0"/>
    <m/>
    <m/>
    <n v="5"/>
    <m/>
    <m/>
    <m/>
    <m/>
    <n v="2"/>
    <n v="7"/>
    <n v="2"/>
  </r>
  <r>
    <n v="128695"/>
    <s v="C"/>
    <n v="45523770"/>
    <x v="2"/>
    <n v="4"/>
    <n v="550025429"/>
    <d v="2021-02-21T00:00:00"/>
    <d v="2024-03-28T00:00:00"/>
    <n v="0"/>
    <n v="1"/>
    <n v="1"/>
    <n v="30"/>
    <n v="2"/>
    <n v="22490513"/>
    <n v="24960000"/>
    <n v="160710"/>
    <n v="6178"/>
    <n v="154532"/>
    <n v="194"/>
    <n v="0"/>
    <n v="0"/>
    <m/>
    <n v="0"/>
    <n v="0"/>
    <n v="0"/>
    <m/>
    <m/>
    <d v="2021-02-26T00:00:00"/>
    <n v="1"/>
    <s v="O"/>
    <n v="1"/>
    <n v="30"/>
    <n v="0"/>
    <m/>
    <m/>
    <m/>
    <m/>
    <m/>
    <m/>
    <n v="1"/>
    <n v="1"/>
    <m/>
    <m/>
    <n v="25837"/>
    <s v="CREDITOS DE CONSUMO"/>
    <n v="0"/>
    <n v="0"/>
    <m/>
    <m/>
    <n v="5"/>
    <m/>
    <m/>
    <m/>
    <m/>
    <n v="2"/>
    <n v="7"/>
    <n v="2"/>
  </r>
  <r>
    <n v="66625"/>
    <s v="C"/>
    <n v="45523770"/>
    <x v="2"/>
    <n v="4"/>
    <n v="550025436"/>
    <d v="2021-02-22T00:00:00"/>
    <d v="2024-03-28T00:00:00"/>
    <n v="0"/>
    <n v="1"/>
    <n v="0"/>
    <n v="30"/>
    <n v="2"/>
    <n v="22490513"/>
    <n v="24960000"/>
    <n v="80000"/>
    <n v="3076"/>
    <n v="80000"/>
    <n v="100"/>
    <n v="0"/>
    <n v="0"/>
    <m/>
    <n v="0"/>
    <n v="0"/>
    <n v="0"/>
    <m/>
    <m/>
    <d v="2021-03-28T00:00:00"/>
    <n v="1"/>
    <s v="O"/>
    <n v="1"/>
    <n v="30"/>
    <n v="0"/>
    <m/>
    <m/>
    <m/>
    <m/>
    <m/>
    <m/>
    <n v="1"/>
    <n v="1"/>
    <m/>
    <m/>
    <n v="13375"/>
    <s v="CREDITOS DE CONSUMO"/>
    <n v="0"/>
    <n v="0"/>
    <m/>
    <m/>
    <n v="5"/>
    <m/>
    <m/>
    <m/>
    <m/>
    <n v="2"/>
    <n v="7"/>
    <n v="2"/>
  </r>
  <r>
    <n v="38059"/>
    <s v="C"/>
    <n v="45523770"/>
    <x v="2"/>
    <n v="4"/>
    <n v="550025437"/>
    <d v="2021-02-22T00:00:00"/>
    <d v="2024-03-28T00:00:00"/>
    <n v="0"/>
    <n v="1"/>
    <n v="0"/>
    <n v="30"/>
    <n v="2"/>
    <n v="22490513"/>
    <n v="24960000"/>
    <n v="45700"/>
    <n v="1757"/>
    <n v="45700"/>
    <n v="58"/>
    <n v="0"/>
    <n v="0"/>
    <m/>
    <n v="0"/>
    <n v="0"/>
    <n v="0"/>
    <m/>
    <m/>
    <d v="2021-03-28T00:00:00"/>
    <n v="1"/>
    <s v="O"/>
    <n v="1"/>
    <n v="30"/>
    <n v="0"/>
    <m/>
    <m/>
    <m/>
    <m/>
    <m/>
    <m/>
    <n v="1"/>
    <n v="1"/>
    <m/>
    <m/>
    <n v="7641"/>
    <s v="CREDITOS DE CONSUMO"/>
    <n v="0"/>
    <n v="0"/>
    <m/>
    <m/>
    <n v="5"/>
    <m/>
    <m/>
    <m/>
    <m/>
    <n v="2"/>
    <n v="7"/>
    <n v="2"/>
  </r>
  <r>
    <n v="43266"/>
    <s v="C"/>
    <n v="45523770"/>
    <x v="2"/>
    <n v="4"/>
    <n v="550025442"/>
    <d v="2021-02-23T00:00:00"/>
    <d v="2024-03-28T00:00:00"/>
    <n v="0"/>
    <n v="1"/>
    <n v="0"/>
    <n v="30"/>
    <n v="2"/>
    <n v="22490513"/>
    <n v="24960000"/>
    <n v="51952"/>
    <n v="1997"/>
    <n v="51952"/>
    <n v="64"/>
    <n v="0"/>
    <n v="0"/>
    <m/>
    <n v="0"/>
    <n v="0"/>
    <n v="0"/>
    <m/>
    <m/>
    <d v="2021-03-28T00:00:00"/>
    <n v="1"/>
    <s v="O"/>
    <n v="1"/>
    <n v="30"/>
    <n v="0"/>
    <m/>
    <m/>
    <m/>
    <m/>
    <m/>
    <m/>
    <n v="1"/>
    <n v="1"/>
    <m/>
    <m/>
    <n v="8686"/>
    <s v="CREDITOS DE CONSUMO"/>
    <n v="0"/>
    <n v="0"/>
    <m/>
    <m/>
    <n v="5"/>
    <m/>
    <m/>
    <m/>
    <m/>
    <n v="2"/>
    <n v="7"/>
    <n v="2"/>
  </r>
  <r>
    <n v="15757"/>
    <s v="C"/>
    <n v="45523770"/>
    <x v="2"/>
    <n v="4"/>
    <n v="550025452"/>
    <d v="2021-02-26T00:00:00"/>
    <d v="2024-03-28T00:00:00"/>
    <n v="0"/>
    <n v="1"/>
    <n v="0"/>
    <n v="30"/>
    <n v="2"/>
    <n v="22490513"/>
    <n v="24960000"/>
    <n v="18920"/>
    <n v="727"/>
    <n v="18920"/>
    <n v="24"/>
    <n v="0"/>
    <n v="0"/>
    <m/>
    <n v="0"/>
    <n v="0"/>
    <n v="0"/>
    <m/>
    <m/>
    <d v="2021-03-28T00:00:00"/>
    <n v="1"/>
    <s v="O"/>
    <n v="1"/>
    <n v="30"/>
    <n v="0"/>
    <m/>
    <m/>
    <m/>
    <m/>
    <m/>
    <m/>
    <n v="1"/>
    <n v="1"/>
    <m/>
    <m/>
    <n v="3163"/>
    <s v="CREDITOS DE CONSUMO"/>
    <n v="0"/>
    <n v="0"/>
    <m/>
    <m/>
    <n v="5"/>
    <m/>
    <m/>
    <m/>
    <m/>
    <n v="2"/>
    <n v="7"/>
    <n v="2"/>
  </r>
  <r>
    <n v="107432"/>
    <s v="C"/>
    <n v="45523770"/>
    <x v="2"/>
    <n v="4"/>
    <n v="550025453"/>
    <d v="2021-02-26T00:00:00"/>
    <d v="2024-03-28T00:00:00"/>
    <n v="0"/>
    <n v="1"/>
    <n v="0"/>
    <n v="30"/>
    <n v="2"/>
    <n v="22490513"/>
    <n v="24960000"/>
    <n v="129000"/>
    <n v="4959"/>
    <n v="129000"/>
    <n v="162"/>
    <n v="0"/>
    <n v="0"/>
    <m/>
    <n v="0"/>
    <n v="0"/>
    <n v="0"/>
    <m/>
    <m/>
    <d v="2021-03-28T00:00:00"/>
    <n v="1"/>
    <s v="O"/>
    <n v="1"/>
    <n v="30"/>
    <n v="0"/>
    <m/>
    <m/>
    <m/>
    <m/>
    <m/>
    <m/>
    <n v="1"/>
    <n v="1"/>
    <m/>
    <m/>
    <n v="21568"/>
    <s v="CREDITOS DE CONSUMO"/>
    <n v="0"/>
    <n v="0"/>
    <m/>
    <m/>
    <n v="5"/>
    <m/>
    <m/>
    <m/>
    <m/>
    <n v="2"/>
    <n v="7"/>
    <n v="2"/>
  </r>
  <r>
    <n v="4997"/>
    <s v="C"/>
    <n v="45523770"/>
    <x v="2"/>
    <n v="4"/>
    <n v="550025552"/>
    <d v="2021-02-28T00:00:00"/>
    <d v="2021-04-30T00:00:00"/>
    <n v="0"/>
    <n v="1"/>
    <n v="0"/>
    <n v="30"/>
    <n v="2"/>
    <n v="0"/>
    <n v="0"/>
    <n v="6000"/>
    <n v="6000"/>
    <n v="6000"/>
    <n v="0"/>
    <n v="0"/>
    <n v="0"/>
    <m/>
    <n v="0"/>
    <n v="0"/>
    <n v="0"/>
    <m/>
    <m/>
    <d v="2021-03-30T00:00:00"/>
    <n v="1"/>
    <s v="O"/>
    <n v="1"/>
    <n v="30"/>
    <n v="0"/>
    <m/>
    <m/>
    <m/>
    <m/>
    <m/>
    <m/>
    <n v="1"/>
    <n v="1"/>
    <m/>
    <m/>
    <n v="1003"/>
    <s v="CREDITOS DE CONSUMO"/>
    <n v="0"/>
    <n v="0"/>
    <m/>
    <m/>
    <n v="5"/>
    <m/>
    <m/>
    <m/>
    <m/>
    <n v="2"/>
    <n v="7"/>
    <n v="2"/>
  </r>
  <r>
    <n v="25401"/>
    <s v="C"/>
    <n v="45523770"/>
    <x v="2"/>
    <n v="4"/>
    <n v="550025601"/>
    <d v="2021-03-17T00:00:00"/>
    <d v="2024-04-30T00:00:00"/>
    <n v="0"/>
    <n v="1"/>
    <n v="0"/>
    <n v="30"/>
    <n v="2"/>
    <n v="22490513"/>
    <n v="24960000"/>
    <n v="30500"/>
    <n v="1173"/>
    <n v="30500"/>
    <n v="0"/>
    <n v="0"/>
    <n v="0"/>
    <m/>
    <n v="0"/>
    <n v="0"/>
    <n v="0"/>
    <m/>
    <m/>
    <d v="2021-03-31T00:00:00"/>
    <n v="1"/>
    <s v="O"/>
    <n v="1"/>
    <n v="30"/>
    <n v="0"/>
    <m/>
    <m/>
    <m/>
    <m/>
    <m/>
    <m/>
    <n v="1"/>
    <n v="1"/>
    <m/>
    <m/>
    <n v="5099"/>
    <s v="CREDITOS DE CONSUMO"/>
    <n v="0"/>
    <n v="0"/>
    <m/>
    <m/>
    <n v="5"/>
    <m/>
    <m/>
    <m/>
    <m/>
    <n v="2"/>
    <n v="7"/>
    <n v="2"/>
  </r>
  <r>
    <n v="111523"/>
    <s v="C"/>
    <n v="45523770"/>
    <x v="2"/>
    <n v="4"/>
    <n v="550025630"/>
    <d v="2021-03-23T00:00:00"/>
    <d v="2024-04-30T00:00:00"/>
    <n v="0"/>
    <n v="1"/>
    <n v="0"/>
    <n v="30"/>
    <n v="2"/>
    <n v="22490513"/>
    <n v="24960000"/>
    <n v="133912"/>
    <n v="5148"/>
    <n v="133912"/>
    <n v="0"/>
    <n v="0"/>
    <n v="0"/>
    <m/>
    <n v="0"/>
    <n v="0"/>
    <n v="0"/>
    <m/>
    <m/>
    <d v="2021-03-31T00:00:00"/>
    <n v="1"/>
    <s v="O"/>
    <n v="1"/>
    <n v="30"/>
    <n v="0"/>
    <m/>
    <m/>
    <m/>
    <m/>
    <m/>
    <m/>
    <n v="1"/>
    <n v="1"/>
    <m/>
    <m/>
    <n v="22389"/>
    <s v="CREDITOS DE CONSUMO"/>
    <n v="0"/>
    <n v="0"/>
    <m/>
    <m/>
    <n v="5"/>
    <m/>
    <m/>
    <m/>
    <m/>
    <n v="2"/>
    <n v="7"/>
    <n v="2"/>
  </r>
  <r>
    <n v="4997"/>
    <s v="C"/>
    <n v="45523770"/>
    <x v="2"/>
    <n v="4"/>
    <n v="550025738"/>
    <d v="2021-03-31T00:00:00"/>
    <d v="2021-05-30T00:00:00"/>
    <n v="0"/>
    <n v="1"/>
    <n v="0"/>
    <n v="30"/>
    <n v="2"/>
    <n v="0"/>
    <n v="0"/>
    <n v="6000"/>
    <n v="6000"/>
    <n v="6000"/>
    <n v="0"/>
    <n v="0"/>
    <n v="0"/>
    <m/>
    <n v="0"/>
    <n v="0"/>
    <n v="0"/>
    <m/>
    <m/>
    <d v="2021-03-31T00:00:00"/>
    <n v="1"/>
    <s v="O"/>
    <n v="1"/>
    <n v="30"/>
    <n v="0"/>
    <m/>
    <m/>
    <m/>
    <m/>
    <m/>
    <m/>
    <n v="1"/>
    <n v="1"/>
    <m/>
    <m/>
    <n v="1003"/>
    <s v="CREDITOS DE CONSUMO"/>
    <n v="0"/>
    <n v="0"/>
    <m/>
    <m/>
    <n v="5"/>
    <m/>
    <m/>
    <m/>
    <m/>
    <n v="2"/>
    <n v="7"/>
    <n v="2"/>
  </r>
  <r>
    <n v="0"/>
    <s v="C"/>
    <n v="45524622"/>
    <x v="0"/>
    <n v="4"/>
    <n v="16583"/>
    <d v="2019-11-14T00:00:00"/>
    <d v="2021-11-30T00:00:00"/>
    <n v="0"/>
    <n v="1"/>
    <n v="16"/>
    <n v="30"/>
    <n v="2"/>
    <n v="15881442"/>
    <n v="17090000"/>
    <n v="3000000"/>
    <n v="146719"/>
    <n v="1077666"/>
    <n v="0"/>
    <n v="0"/>
    <n v="0"/>
    <m/>
    <n v="0"/>
    <n v="0"/>
    <n v="0"/>
    <m/>
    <m/>
    <d v="2021-03-30T00:00:00"/>
    <n v="1"/>
    <s v="O"/>
    <n v="1"/>
    <n v="30"/>
    <n v="0"/>
    <m/>
    <m/>
    <m/>
    <m/>
    <m/>
    <m/>
    <n v="1"/>
    <n v="1"/>
    <m/>
    <m/>
    <n v="2029669"/>
    <s v="CREDITOS DE CONSUMO"/>
    <n v="0"/>
    <n v="0"/>
    <n v="890480123"/>
    <s v="UNIVERSIDAD DE CARTAGENA"/>
    <n v="5"/>
    <m/>
    <m/>
    <m/>
    <m/>
    <n v="1"/>
    <n v="7"/>
    <n v="2"/>
  </r>
  <r>
    <n v="0"/>
    <s v="C"/>
    <n v="45524622"/>
    <x v="0"/>
    <n v="4"/>
    <n v="17815"/>
    <d v="2020-11-19T00:00:00"/>
    <d v="2022-05-30T00:00:00"/>
    <n v="0"/>
    <n v="1"/>
    <n v="4"/>
    <n v="30"/>
    <n v="2"/>
    <n v="13121400"/>
    <n v="13940000"/>
    <n v="4300000"/>
    <n v="264468"/>
    <n v="3415436"/>
    <n v="0"/>
    <n v="0"/>
    <n v="0"/>
    <m/>
    <n v="0"/>
    <n v="0"/>
    <n v="0"/>
    <m/>
    <m/>
    <d v="2021-03-30T00:00:00"/>
    <n v="1"/>
    <s v="O"/>
    <n v="1"/>
    <n v="30"/>
    <n v="0"/>
    <m/>
    <m/>
    <m/>
    <m/>
    <m/>
    <m/>
    <n v="1"/>
    <n v="1"/>
    <m/>
    <m/>
    <n v="6432609"/>
    <s v="CREDITOS DE CONSUMO"/>
    <n v="0"/>
    <n v="0"/>
    <n v="890480123"/>
    <s v="UNIVERSIDAD DE CARTAGENA"/>
    <n v="5"/>
    <m/>
    <m/>
    <m/>
    <m/>
    <n v="1"/>
    <n v="7"/>
    <n v="2"/>
  </r>
  <r>
    <n v="0"/>
    <s v="C"/>
    <n v="45524622"/>
    <x v="0"/>
    <n v="4"/>
    <n v="18164"/>
    <d v="2021-02-09T00:00:00"/>
    <d v="2021-06-28T00:00:00"/>
    <n v="0"/>
    <n v="1"/>
    <n v="1"/>
    <n v="30"/>
    <n v="2"/>
    <n v="13121400"/>
    <n v="13940000"/>
    <n v="2400000"/>
    <n v="26243"/>
    <n v="2373464"/>
    <n v="0"/>
    <n v="0"/>
    <n v="0"/>
    <m/>
    <n v="0"/>
    <n v="0"/>
    <n v="0"/>
    <n v="2400000"/>
    <n v="6"/>
    <d v="2021-03-30T00:00:00"/>
    <n v="1"/>
    <s v="O"/>
    <n v="1"/>
    <n v="30"/>
    <n v="0"/>
    <m/>
    <m/>
    <m/>
    <m/>
    <m/>
    <m/>
    <n v="1"/>
    <n v="1"/>
    <m/>
    <m/>
    <n v="4470166"/>
    <s v="CREDITOS DE CONSUMO"/>
    <n v="0"/>
    <n v="0"/>
    <n v="890480123"/>
    <s v="UNIVERSIDAD DE CARTAGENA"/>
    <n v="5"/>
    <m/>
    <m/>
    <m/>
    <m/>
    <n v="1"/>
    <n v="7"/>
    <n v="2"/>
  </r>
  <r>
    <n v="7609859"/>
    <s v="C"/>
    <n v="45524675"/>
    <x v="0"/>
    <n v="4"/>
    <n v="16516"/>
    <d v="2020-10-29T00:00:00"/>
    <d v="2026-12-30T00:00:00"/>
    <n v="0"/>
    <n v="1"/>
    <n v="5"/>
    <n v="30"/>
    <n v="2"/>
    <n v="17726461"/>
    <n v="19240000"/>
    <n v="9347527"/>
    <n v="208538"/>
    <n v="8984049"/>
    <n v="0"/>
    <n v="0"/>
    <n v="0"/>
    <m/>
    <n v="0"/>
    <n v="0"/>
    <n v="0"/>
    <m/>
    <m/>
    <d v="2021-03-30T00:00:00"/>
    <n v="1"/>
    <s v="O"/>
    <n v="1"/>
    <n v="30"/>
    <n v="0"/>
    <m/>
    <m/>
    <m/>
    <m/>
    <m/>
    <m/>
    <n v="1"/>
    <n v="1"/>
    <m/>
    <m/>
    <n v="1374190"/>
    <s v="CREDITOS DE CONSUMO"/>
    <n v="0"/>
    <n v="0"/>
    <n v="890480123"/>
    <s v="UNIVERSIDAD DE CARTAGENA"/>
    <n v="5"/>
    <m/>
    <m/>
    <m/>
    <m/>
    <n v="1"/>
    <n v="7"/>
    <n v="1"/>
  </r>
  <r>
    <n v="3237805"/>
    <s v="C"/>
    <n v="45524675"/>
    <x v="0"/>
    <n v="4"/>
    <n v="17693"/>
    <d v="2020-10-08T00:00:00"/>
    <d v="2022-10-30T00:00:00"/>
    <n v="0"/>
    <n v="1"/>
    <n v="6"/>
    <n v="30"/>
    <n v="2"/>
    <n v="15881442"/>
    <n v="17090000"/>
    <n v="5000000"/>
    <n v="244532"/>
    <n v="3822489"/>
    <n v="0"/>
    <n v="0"/>
    <n v="0"/>
    <m/>
    <n v="0"/>
    <n v="0"/>
    <n v="0"/>
    <m/>
    <m/>
    <d v="2021-03-30T00:00:00"/>
    <n v="1"/>
    <s v="O"/>
    <n v="1"/>
    <n v="30"/>
    <n v="0"/>
    <m/>
    <m/>
    <m/>
    <m/>
    <m/>
    <m/>
    <n v="1"/>
    <n v="1"/>
    <m/>
    <m/>
    <n v="584684"/>
    <s v="CREDITOS DE CONSUMO"/>
    <n v="0"/>
    <n v="0"/>
    <n v="890480123"/>
    <s v="UNIVERSIDAD DE CARTAGENA"/>
    <n v="5"/>
    <m/>
    <m/>
    <m/>
    <m/>
    <n v="1"/>
    <n v="7"/>
    <n v="2"/>
  </r>
  <r>
    <n v="7885286"/>
    <s v="C"/>
    <n v="45526767"/>
    <x v="0"/>
    <n v="4"/>
    <n v="16750"/>
    <d v="2019-12-27T00:00:00"/>
    <d v="2022-12-27T00:00:00"/>
    <n v="3"/>
    <n v="1"/>
    <n v="14"/>
    <n v="30"/>
    <n v="2"/>
    <n v="9119963"/>
    <n v="9511000"/>
    <n v="67867497"/>
    <n v="2161959"/>
    <n v="41836424"/>
    <n v="31782"/>
    <n v="0"/>
    <n v="0"/>
    <m/>
    <n v="0"/>
    <n v="0"/>
    <n v="0"/>
    <m/>
    <m/>
    <d v="2021-03-30T00:00:00"/>
    <n v="1"/>
    <s v="O"/>
    <n v="1"/>
    <n v="30"/>
    <n v="19367"/>
    <m/>
    <m/>
    <m/>
    <m/>
    <m/>
    <m/>
    <n v="1"/>
    <n v="1"/>
    <m/>
    <m/>
    <n v="33951138"/>
    <s v="CREDITOS DE CONSUMO"/>
    <n v="0"/>
    <n v="0"/>
    <n v="890480123"/>
    <s v="UNIVERSIDAD DE CARTAGENA"/>
    <n v="5"/>
    <m/>
    <m/>
    <m/>
    <m/>
    <n v="1"/>
    <n v="7"/>
    <n v="2"/>
  </r>
  <r>
    <n v="374079"/>
    <s v="C"/>
    <n v="45531227"/>
    <x v="0"/>
    <n v="4"/>
    <n v="17898"/>
    <d v="2020-12-18T00:00:00"/>
    <d v="2022-12-18T00:00:00"/>
    <n v="0"/>
    <n v="1"/>
    <n v="17"/>
    <n v="30"/>
    <n v="2"/>
    <n v="12185828"/>
    <n v="12890000"/>
    <n v="1790000"/>
    <n v="84417"/>
    <n v="565302"/>
    <n v="0"/>
    <n v="0"/>
    <n v="0"/>
    <m/>
    <n v="0"/>
    <n v="0"/>
    <n v="0"/>
    <m/>
    <m/>
    <d v="2021-03-30T00:00:00"/>
    <n v="1"/>
    <s v="O"/>
    <n v="1"/>
    <n v="30"/>
    <n v="0"/>
    <m/>
    <m/>
    <m/>
    <m/>
    <m/>
    <m/>
    <n v="1"/>
    <n v="1"/>
    <m/>
    <m/>
    <n v="191223"/>
    <s v="CREDITOS DE CONSUMO"/>
    <n v="0"/>
    <n v="0"/>
    <n v="806002962"/>
    <s v="FONDUCAR"/>
    <n v="5"/>
    <m/>
    <m/>
    <m/>
    <m/>
    <n v="1"/>
    <n v="7"/>
    <n v="2"/>
  </r>
  <r>
    <n v="5134784"/>
    <s v="C"/>
    <n v="45531227"/>
    <x v="0"/>
    <n v="4"/>
    <n v="18191"/>
    <d v="2021-02-17T00:00:00"/>
    <d v="2025-02-28T00:00:00"/>
    <n v="0"/>
    <n v="1"/>
    <n v="2"/>
    <n v="30"/>
    <n v="2"/>
    <n v="8648788"/>
    <n v="9000000"/>
    <n v="8103230"/>
    <n v="200301"/>
    <n v="7759598"/>
    <n v="0"/>
    <n v="0"/>
    <n v="0"/>
    <m/>
    <n v="0"/>
    <n v="0"/>
    <n v="0"/>
    <m/>
    <m/>
    <d v="2021-03-30T00:00:00"/>
    <n v="1"/>
    <s v="O"/>
    <n v="1"/>
    <n v="30"/>
    <n v="0"/>
    <m/>
    <m/>
    <m/>
    <m/>
    <m/>
    <m/>
    <n v="1"/>
    <n v="1"/>
    <m/>
    <m/>
    <n v="2624814"/>
    <s v="CREDITOS DE CONSUMO"/>
    <n v="0"/>
    <n v="0"/>
    <n v="806002962"/>
    <s v="FONDUCAR"/>
    <n v="5"/>
    <m/>
    <m/>
    <m/>
    <m/>
    <n v="1"/>
    <n v="7"/>
    <n v="2"/>
  </r>
  <r>
    <n v="14808305"/>
    <s v="C"/>
    <n v="45531227"/>
    <x v="0"/>
    <n v="4"/>
    <n v="18222"/>
    <d v="2021-03-01T00:00:00"/>
    <d v="2028-03-25T00:00:00"/>
    <n v="0"/>
    <n v="1"/>
    <n v="1"/>
    <n v="30"/>
    <n v="2"/>
    <n v="9568969"/>
    <n v="10000000"/>
    <n v="22720000"/>
    <n v="372138"/>
    <n v="22378057"/>
    <n v="0"/>
    <n v="0"/>
    <n v="0"/>
    <m/>
    <n v="0"/>
    <n v="0"/>
    <n v="0"/>
    <m/>
    <m/>
    <d v="2021-03-30T00:00:00"/>
    <n v="1"/>
    <s v="O"/>
    <n v="1"/>
    <n v="30"/>
    <n v="0"/>
    <m/>
    <m/>
    <m/>
    <m/>
    <m/>
    <m/>
    <n v="1"/>
    <n v="1"/>
    <m/>
    <m/>
    <n v="7569752"/>
    <s v="CREDITOS DE CONSUMO"/>
    <n v="0"/>
    <n v="0"/>
    <n v="806002962"/>
    <s v="FONDUCAR"/>
    <n v="5"/>
    <m/>
    <m/>
    <m/>
    <m/>
    <n v="1"/>
    <n v="7"/>
    <n v="2"/>
  </r>
  <r>
    <n v="11589195"/>
    <s v="C"/>
    <n v="45531903"/>
    <x v="0"/>
    <n v="4"/>
    <n v="15334"/>
    <d v="2020-10-29T00:00:00"/>
    <d v="2024-10-30T00:00:00"/>
    <n v="0"/>
    <n v="1"/>
    <n v="5"/>
    <n v="30"/>
    <n v="2"/>
    <n v="17726461"/>
    <n v="19240000"/>
    <n v="14025564"/>
    <n v="409999"/>
    <n v="12979828"/>
    <n v="0"/>
    <n v="0"/>
    <n v="0"/>
    <m/>
    <n v="0"/>
    <n v="0"/>
    <n v="0"/>
    <m/>
    <m/>
    <d v="2021-03-30T00:00:00"/>
    <n v="1"/>
    <s v="O"/>
    <n v="1"/>
    <n v="30"/>
    <n v="0"/>
    <m/>
    <m/>
    <m/>
    <m/>
    <m/>
    <m/>
    <n v="1"/>
    <n v="1"/>
    <m/>
    <m/>
    <n v="1390633"/>
    <s v="CREDITOS DE CONSUMO"/>
    <n v="0"/>
    <n v="0"/>
    <n v="890480123"/>
    <s v="UNIVERSIDAD DE CARTAGENA"/>
    <n v="5"/>
    <m/>
    <m/>
    <m/>
    <m/>
    <n v="1"/>
    <n v="7"/>
    <n v="1"/>
  </r>
  <r>
    <n v="48221920"/>
    <s v="C"/>
    <n v="45531903"/>
    <x v="2"/>
    <n v="4"/>
    <n v="16930"/>
    <d v="2020-10-29T00:00:00"/>
    <d v="2026-03-03T00:00:00"/>
    <n v="0"/>
    <n v="1"/>
    <n v="5"/>
    <n v="30"/>
    <n v="2"/>
    <n v="9119043"/>
    <n v="9510000"/>
    <n v="58016642"/>
    <n v="1148122"/>
    <n v="54008260"/>
    <n v="342025"/>
    <n v="0"/>
    <n v="0"/>
    <m/>
    <n v="0"/>
    <n v="0"/>
    <n v="0"/>
    <m/>
    <m/>
    <d v="2021-03-05T00:00:00"/>
    <n v="1"/>
    <s v="O"/>
    <n v="1"/>
    <n v="30"/>
    <n v="0"/>
    <m/>
    <m/>
    <m/>
    <m/>
    <m/>
    <m/>
    <n v="1"/>
    <n v="1"/>
    <m/>
    <m/>
    <n v="5786340"/>
    <s v="CREDITOS DE CONSUMO"/>
    <n v="0"/>
    <n v="0"/>
    <m/>
    <m/>
    <n v="5"/>
    <m/>
    <m/>
    <m/>
    <m/>
    <n v="1"/>
    <n v="7"/>
    <n v="1"/>
  </r>
  <r>
    <n v="8752897"/>
    <s v="C"/>
    <n v="45531903"/>
    <x v="0"/>
    <n v="4"/>
    <n v="17469"/>
    <d v="2020-08-19T00:00:00"/>
    <d v="2024-10-30T00:00:00"/>
    <n v="0"/>
    <n v="1"/>
    <n v="6"/>
    <n v="30"/>
    <n v="2"/>
    <n v="9752084"/>
    <n v="10200000"/>
    <n v="11056057"/>
    <n v="279096"/>
    <n v="9803192"/>
    <n v="0"/>
    <n v="0"/>
    <n v="0"/>
    <m/>
    <n v="0"/>
    <n v="0"/>
    <n v="0"/>
    <m/>
    <m/>
    <d v="2021-03-30T00:00:00"/>
    <n v="1"/>
    <s v="O"/>
    <n v="1"/>
    <n v="30"/>
    <n v="0"/>
    <m/>
    <m/>
    <m/>
    <m/>
    <m/>
    <m/>
    <n v="1"/>
    <n v="1"/>
    <m/>
    <m/>
    <n v="1050295"/>
    <s v="CREDITOS DE CONSUMO"/>
    <n v="0"/>
    <n v="0"/>
    <n v="890480123"/>
    <s v="UNIVERSIDAD DE CARTAGENA"/>
    <n v="5"/>
    <m/>
    <m/>
    <m/>
    <m/>
    <n v="1"/>
    <n v="7"/>
    <n v="2"/>
  </r>
  <r>
    <n v="12451003"/>
    <s v="C"/>
    <n v="45534535"/>
    <x v="0"/>
    <n v="4"/>
    <n v="17110"/>
    <d v="2020-03-19T00:00:00"/>
    <d v="2027-03-30T00:00:00"/>
    <n v="30"/>
    <n v="1"/>
    <n v="10"/>
    <n v="30"/>
    <n v="2"/>
    <n v="12185828"/>
    <n v="12890000"/>
    <n v="15349778"/>
    <n v="272493"/>
    <n v="14003285"/>
    <n v="142170"/>
    <n v="0"/>
    <n v="0"/>
    <m/>
    <n v="0"/>
    <n v="0"/>
    <n v="0"/>
    <m/>
    <m/>
    <d v="2021-03-30T00:00:00"/>
    <n v="9"/>
    <s v="O"/>
    <n v="1"/>
    <n v="30"/>
    <n v="133813"/>
    <m/>
    <m/>
    <m/>
    <m/>
    <m/>
    <m/>
    <n v="1"/>
    <n v="1"/>
    <m/>
    <m/>
    <n v="1552282"/>
    <s v="CREDITOS DE CONSUMO"/>
    <n v="0"/>
    <n v="0"/>
    <n v="890480123"/>
    <s v="UNIVERSIDAD DE CARTAGENA"/>
    <n v="5"/>
    <m/>
    <m/>
    <m/>
    <m/>
    <n v="1"/>
    <n v="7"/>
    <n v="2"/>
  </r>
  <r>
    <n v="2872684"/>
    <s v="C"/>
    <n v="45548299"/>
    <x v="0"/>
    <n v="4"/>
    <n v="17129"/>
    <d v="2020-04-07T00:00:00"/>
    <d v="2027-04-30T00:00:00"/>
    <n v="0"/>
    <n v="1"/>
    <n v="15"/>
    <n v="30"/>
    <n v="2"/>
    <n v="17726461"/>
    <n v="19240000"/>
    <n v="5765170"/>
    <n v="120249"/>
    <n v="5157166"/>
    <n v="0"/>
    <n v="0"/>
    <n v="0"/>
    <m/>
    <n v="0"/>
    <n v="0"/>
    <n v="0"/>
    <m/>
    <m/>
    <d v="2021-03-30T00:00:00"/>
    <n v="9"/>
    <s v="O"/>
    <n v="1"/>
    <n v="30"/>
    <n v="0"/>
    <m/>
    <m/>
    <m/>
    <m/>
    <m/>
    <m/>
    <n v="1"/>
    <n v="1"/>
    <m/>
    <m/>
    <n v="2284482"/>
    <s v="CREDITOS DE CONSUMO"/>
    <n v="0"/>
    <n v="0"/>
    <n v="890480123"/>
    <s v="UNIVERSIDAD DE CARTAGENA"/>
    <n v="5"/>
    <m/>
    <m/>
    <m/>
    <m/>
    <n v="1"/>
    <n v="7"/>
    <n v="2"/>
  </r>
  <r>
    <n v="627635"/>
    <s v="C"/>
    <n v="45548299"/>
    <x v="0"/>
    <n v="4"/>
    <n v="17130"/>
    <d v="2020-04-07T00:00:00"/>
    <d v="2022-04-30T00:00:00"/>
    <n v="0"/>
    <n v="1"/>
    <n v="11"/>
    <n v="30"/>
    <n v="2"/>
    <n v="9119043"/>
    <n v="9510000"/>
    <n v="2009467"/>
    <n v="91912"/>
    <n v="1126757"/>
    <n v="0"/>
    <n v="0"/>
    <n v="0"/>
    <m/>
    <n v="0"/>
    <n v="0"/>
    <n v="0"/>
    <m/>
    <m/>
    <d v="2021-03-30T00:00:00"/>
    <n v="1"/>
    <s v="O"/>
    <n v="1"/>
    <n v="30"/>
    <n v="0"/>
    <m/>
    <m/>
    <m/>
    <m/>
    <m/>
    <m/>
    <n v="1"/>
    <n v="1"/>
    <m/>
    <m/>
    <n v="499122"/>
    <s v="CREDITOS DE CONSUMO"/>
    <n v="0"/>
    <n v="0"/>
    <n v="890480123"/>
    <s v="UNIVERSIDAD DE CARTAGENA"/>
    <n v="5"/>
    <m/>
    <m/>
    <m/>
    <m/>
    <n v="1"/>
    <n v="7"/>
    <n v="2"/>
  </r>
  <r>
    <n v="3055706"/>
    <s v="C"/>
    <n v="45552755"/>
    <x v="0"/>
    <n v="4"/>
    <n v="17562"/>
    <d v="2020-09-04T00:00:00"/>
    <d v="2023-09-30T00:00:00"/>
    <n v="0"/>
    <n v="1"/>
    <n v="6"/>
    <n v="30"/>
    <n v="2"/>
    <n v="17726461"/>
    <n v="19240000"/>
    <n v="4000000"/>
    <n v="144061"/>
    <n v="3460791"/>
    <n v="0"/>
    <n v="0"/>
    <n v="0"/>
    <m/>
    <n v="0"/>
    <n v="0"/>
    <n v="0"/>
    <m/>
    <m/>
    <d v="2021-03-30T00:00:00"/>
    <n v="9"/>
    <s v="O"/>
    <n v="1"/>
    <n v="30"/>
    <n v="0"/>
    <m/>
    <m/>
    <m/>
    <m/>
    <m/>
    <m/>
    <n v="1"/>
    <n v="1"/>
    <m/>
    <m/>
    <n v="405085"/>
    <s v="CREDITOS DE CONSUMO"/>
    <n v="0"/>
    <n v="0"/>
    <n v="890480123"/>
    <s v="UNIVERSIDAD DE CARTAGENA"/>
    <n v="5"/>
    <m/>
    <m/>
    <m/>
    <m/>
    <n v="1"/>
    <n v="7"/>
    <n v="2"/>
  </r>
  <r>
    <n v="1346097"/>
    <s v="C"/>
    <n v="45552755"/>
    <x v="0"/>
    <n v="4"/>
    <n v="18240"/>
    <d v="2021-03-03T00:00:00"/>
    <d v="2023-03-30T00:00:00"/>
    <n v="0"/>
    <n v="1"/>
    <n v="1"/>
    <n v="30"/>
    <n v="2"/>
    <n v="12185828"/>
    <n v="12890000"/>
    <n v="1600000"/>
    <n v="75456"/>
    <n v="1524544"/>
    <n v="0"/>
    <n v="0"/>
    <n v="0"/>
    <m/>
    <n v="0"/>
    <n v="0"/>
    <n v="0"/>
    <m/>
    <m/>
    <d v="2021-03-30T00:00:00"/>
    <n v="9"/>
    <s v="O"/>
    <n v="1"/>
    <n v="30"/>
    <n v="0"/>
    <m/>
    <m/>
    <m/>
    <m/>
    <m/>
    <m/>
    <n v="1"/>
    <n v="1"/>
    <m/>
    <m/>
    <n v="178447"/>
    <s v="CREDITOS DE CONSUMO"/>
    <n v="0"/>
    <n v="0"/>
    <n v="890480123"/>
    <s v="UNIVERSIDAD DE CARTAGENA"/>
    <n v="5"/>
    <m/>
    <m/>
    <m/>
    <m/>
    <n v="1"/>
    <n v="7"/>
    <n v="2"/>
  </r>
  <r>
    <n v="1502337"/>
    <s v="C"/>
    <n v="45581164"/>
    <x v="0"/>
    <n v="4"/>
    <n v="18286"/>
    <d v="2021-03-23T00:00:00"/>
    <d v="2022-03-30T00:00:00"/>
    <n v="0"/>
    <n v="1"/>
    <n v="0"/>
    <n v="30"/>
    <n v="2"/>
    <n v="19457481"/>
    <n v="21290000"/>
    <n v="1817052"/>
    <n v="167850"/>
    <n v="1817052"/>
    <n v="0"/>
    <n v="0"/>
    <n v="0"/>
    <m/>
    <n v="0"/>
    <n v="0"/>
    <n v="0"/>
    <m/>
    <m/>
    <d v="2021-03-30T00:00:00"/>
    <n v="1"/>
    <s v="O"/>
    <n v="1"/>
    <n v="30"/>
    <n v="0"/>
    <m/>
    <m/>
    <m/>
    <m/>
    <m/>
    <m/>
    <n v="1"/>
    <n v="1"/>
    <m/>
    <m/>
    <n v="314715"/>
    <s v="CREDITOS DE CONSUMO"/>
    <n v="0"/>
    <n v="0"/>
    <n v="890480123"/>
    <s v="UNIVERSIDAD DE CARTAGENA"/>
    <n v="5"/>
    <m/>
    <m/>
    <m/>
    <m/>
    <n v="1"/>
    <n v="7"/>
    <n v="2"/>
  </r>
  <r>
    <n v="421347"/>
    <s v="C"/>
    <n v="45584187"/>
    <x v="0"/>
    <n v="4"/>
    <n v="18069"/>
    <d v="2021-01-18T00:00:00"/>
    <d v="2023-01-30T00:00:00"/>
    <n v="0"/>
    <n v="1"/>
    <n v="2"/>
    <n v="30"/>
    <n v="2"/>
    <n v="12185828"/>
    <n v="12890000"/>
    <n v="2309000"/>
    <n v="108893"/>
    <n v="2137113"/>
    <n v="0"/>
    <n v="0"/>
    <n v="0"/>
    <m/>
    <n v="0"/>
    <n v="0"/>
    <n v="0"/>
    <m/>
    <m/>
    <d v="2021-03-30T00:00:00"/>
    <n v="9"/>
    <s v="O"/>
    <n v="1"/>
    <n v="30"/>
    <n v="0"/>
    <m/>
    <m/>
    <m/>
    <m/>
    <m/>
    <m/>
    <n v="1"/>
    <n v="1"/>
    <m/>
    <m/>
    <n v="1715766"/>
    <s v="CREDITOS DE CONSUMO"/>
    <n v="0"/>
    <n v="0"/>
    <n v="890480123"/>
    <s v="UNIVERSIDAD DE CARTAGENA"/>
    <n v="5"/>
    <m/>
    <m/>
    <m/>
    <m/>
    <n v="1"/>
    <n v="7"/>
    <n v="2"/>
  </r>
  <r>
    <n v="0"/>
    <s v="C"/>
    <n v="45761923"/>
    <x v="3"/>
    <n v="4"/>
    <n v="13039"/>
    <d v="2017-09-08T00:00:00"/>
    <d v="2022-09-08T00:00:00"/>
    <n v="0"/>
    <n v="1"/>
    <n v="43"/>
    <n v="30"/>
    <n v="2"/>
    <n v="13121400"/>
    <n v="13940000"/>
    <n v="30056413"/>
    <n v="685745"/>
    <n v="10424461"/>
    <n v="0"/>
    <n v="0"/>
    <n v="65000000"/>
    <s v="                              "/>
    <n v="0"/>
    <n v="0"/>
    <n v="0"/>
    <m/>
    <m/>
    <d v="2021-03-30T00:00:00"/>
    <n v="3"/>
    <s v="O"/>
    <n v="1"/>
    <n v="30"/>
    <n v="0"/>
    <m/>
    <m/>
    <m/>
    <m/>
    <m/>
    <m/>
    <n v="1"/>
    <n v="1"/>
    <m/>
    <m/>
    <n v="28144798"/>
    <s v="CREDITOS DE CONSUMO"/>
    <n v="0"/>
    <n v="0"/>
    <n v="890480123"/>
    <s v="UNIVERSIDAD DE CARTAGENA"/>
    <n v="5"/>
    <m/>
    <m/>
    <m/>
    <m/>
    <n v="1"/>
    <n v="7"/>
    <n v="2"/>
  </r>
  <r>
    <n v="60292870"/>
    <s v="C"/>
    <n v="45762726"/>
    <x v="0"/>
    <n v="4"/>
    <n v="15227"/>
    <d v="2019-02-05T00:00:00"/>
    <d v="2026-02-05T00:00:00"/>
    <n v="0"/>
    <n v="1"/>
    <n v="26"/>
    <n v="30"/>
    <n v="2"/>
    <n v="17726461"/>
    <n v="19240000"/>
    <n v="93000000"/>
    <n v="1939777"/>
    <n v="74844785"/>
    <n v="0"/>
    <n v="0"/>
    <n v="0"/>
    <m/>
    <n v="0"/>
    <n v="0"/>
    <n v="0"/>
    <m/>
    <m/>
    <d v="2021-03-30T00:00:00"/>
    <n v="1"/>
    <s v="O"/>
    <n v="1"/>
    <n v="30"/>
    <n v="0"/>
    <m/>
    <m/>
    <m/>
    <m/>
    <m/>
    <m/>
    <n v="1"/>
    <n v="1"/>
    <m/>
    <m/>
    <n v="14551915"/>
    <s v="CREDITOS DE CONSUMO"/>
    <n v="0"/>
    <n v="0"/>
    <n v="890480123"/>
    <s v="UNIVERSIDAD DE CARTAGENA"/>
    <n v="5"/>
    <m/>
    <m/>
    <m/>
    <m/>
    <n v="1"/>
    <n v="7"/>
    <n v="2"/>
  </r>
  <r>
    <n v="640585"/>
    <s v="C"/>
    <n v="45764394"/>
    <x v="0"/>
    <n v="4"/>
    <n v="18089"/>
    <d v="2021-01-26T00:00:00"/>
    <d v="2022-01-30T00:00:00"/>
    <n v="0"/>
    <n v="1"/>
    <n v="2"/>
    <n v="30"/>
    <n v="2"/>
    <n v="7720836"/>
    <n v="8000000"/>
    <n v="1700000"/>
    <n v="147661"/>
    <n v="1425558"/>
    <n v="0"/>
    <n v="0"/>
    <n v="0"/>
    <m/>
    <n v="0"/>
    <n v="0"/>
    <n v="0"/>
    <m/>
    <m/>
    <d v="2021-03-30T00:00:00"/>
    <n v="1"/>
    <s v="O"/>
    <n v="1"/>
    <n v="30"/>
    <n v="0"/>
    <m/>
    <m/>
    <m/>
    <m/>
    <m/>
    <m/>
    <n v="1"/>
    <n v="1"/>
    <m/>
    <m/>
    <n v="784973"/>
    <s v="CREDITOS DE CONSUMO"/>
    <n v="0"/>
    <n v="0"/>
    <n v="890480123"/>
    <s v="UNIVERSIDAD DE CARTAGENA"/>
    <n v="5"/>
    <m/>
    <m/>
    <m/>
    <m/>
    <n v="1"/>
    <n v="7"/>
    <n v="2"/>
  </r>
  <r>
    <n v="588850"/>
    <s v="C"/>
    <n v="45764394"/>
    <x v="0"/>
    <n v="4"/>
    <n v="18205"/>
    <d v="2021-02-23T00:00:00"/>
    <d v="2021-08-28T00:00:00"/>
    <n v="0"/>
    <n v="1"/>
    <n v="4"/>
    <n v="30"/>
    <n v="2"/>
    <n v="7720836"/>
    <n v="8000000"/>
    <n v="4437000"/>
    <n v="756242"/>
    <n v="1310428"/>
    <n v="0"/>
    <n v="0"/>
    <n v="0"/>
    <m/>
    <n v="0"/>
    <n v="0"/>
    <n v="0"/>
    <m/>
    <m/>
    <d v="2021-03-30T00:00:00"/>
    <n v="1"/>
    <s v="O"/>
    <n v="1"/>
    <n v="30"/>
    <n v="0"/>
    <m/>
    <m/>
    <m/>
    <m/>
    <m/>
    <m/>
    <n v="1"/>
    <n v="1"/>
    <m/>
    <m/>
    <n v="721578"/>
    <s v="CREDITOS DE CONSUMO"/>
    <n v="0"/>
    <n v="0"/>
    <n v="890480123"/>
    <s v="UNIVERSIDAD DE CARTAGENA"/>
    <n v="5"/>
    <m/>
    <m/>
    <m/>
    <m/>
    <n v="1"/>
    <n v="7"/>
    <n v="2"/>
  </r>
  <r>
    <n v="21826715"/>
    <s v="C"/>
    <n v="45764394"/>
    <x v="1"/>
    <n v="4"/>
    <n v="9226"/>
    <d v="2014-12-22T00:00:00"/>
    <d v="2025-01-30T00:00:00"/>
    <n v="0"/>
    <n v="1"/>
    <n v="86"/>
    <n v="30"/>
    <n v="2"/>
    <n v="11566670"/>
    <n v="12200000"/>
    <n v="120000000"/>
    <n v="1691726"/>
    <n v="48573193"/>
    <n v="0"/>
    <n v="0"/>
    <n v="322000000"/>
    <s v="                              "/>
    <n v="0"/>
    <n v="0"/>
    <n v="0"/>
    <m/>
    <m/>
    <d v="2021-03-30T00:00:00"/>
    <n v="2"/>
    <s v="O"/>
    <n v="1"/>
    <n v="30"/>
    <n v="0"/>
    <m/>
    <m/>
    <m/>
    <m/>
    <m/>
    <m/>
    <n v="1"/>
    <n v="1"/>
    <m/>
    <m/>
    <n v="26746478"/>
    <s v="CREDITO DE VIVIENDA"/>
    <n v="0"/>
    <n v="0"/>
    <n v="890480123"/>
    <s v="UNIVERSIDAD DE CARTAGENA"/>
    <n v="5"/>
    <m/>
    <m/>
    <m/>
    <m/>
    <n v="1"/>
    <n v="7"/>
    <n v="2"/>
  </r>
  <r>
    <n v="9101182"/>
    <s v="C"/>
    <n v="45764734"/>
    <x v="0"/>
    <n v="4"/>
    <n v="18246"/>
    <d v="2021-03-08T00:00:00"/>
    <d v="2025-03-30T00:00:00"/>
    <n v="0"/>
    <n v="1"/>
    <n v="1"/>
    <n v="30"/>
    <n v="2"/>
    <n v="16011168"/>
    <n v="17240000"/>
    <n v="11505396"/>
    <n v="326132"/>
    <n v="11266699"/>
    <n v="0"/>
    <n v="0"/>
    <n v="0"/>
    <m/>
    <n v="0"/>
    <n v="0"/>
    <n v="0"/>
    <m/>
    <m/>
    <d v="2021-03-30T00:00:00"/>
    <n v="9"/>
    <s v="O"/>
    <n v="1"/>
    <n v="30"/>
    <n v="0"/>
    <m/>
    <m/>
    <m/>
    <m/>
    <m/>
    <m/>
    <n v="1"/>
    <n v="1"/>
    <m/>
    <m/>
    <n v="2165517"/>
    <s v="CREDITOS DE CONSUMO"/>
    <n v="0"/>
    <n v="0"/>
    <n v="890480123"/>
    <s v="UNIVERSIDAD DE CARTAGENA"/>
    <n v="5"/>
    <m/>
    <m/>
    <m/>
    <m/>
    <n v="1"/>
    <n v="7"/>
    <n v="2"/>
  </r>
  <r>
    <n v="381095"/>
    <s v="C"/>
    <n v="45765748"/>
    <x v="0"/>
    <n v="4"/>
    <n v="17320"/>
    <d v="2020-06-30T00:00:00"/>
    <d v="2022-06-30T00:00:00"/>
    <n v="0"/>
    <n v="1"/>
    <n v="9"/>
    <n v="30"/>
    <n v="2"/>
    <n v="12185828"/>
    <n v="12890000"/>
    <n v="2090000"/>
    <n v="98565"/>
    <n v="1364662"/>
    <n v="0"/>
    <n v="0"/>
    <n v="0"/>
    <m/>
    <n v="0"/>
    <n v="0"/>
    <n v="0"/>
    <m/>
    <m/>
    <d v="2021-03-30T00:00:00"/>
    <n v="1"/>
    <s v="O"/>
    <n v="1"/>
    <n v="30"/>
    <n v="0"/>
    <m/>
    <m/>
    <m/>
    <m/>
    <m/>
    <m/>
    <n v="1"/>
    <n v="1"/>
    <m/>
    <m/>
    <n v="983567"/>
    <s v="CREDITOS DE CONSUMO"/>
    <n v="0"/>
    <n v="0"/>
    <n v="890480123"/>
    <s v="UNIVERSIDAD DE CARTAGENA"/>
    <n v="5"/>
    <m/>
    <m/>
    <m/>
    <m/>
    <n v="1"/>
    <n v="7"/>
    <n v="2"/>
  </r>
  <r>
    <n v="545501"/>
    <s v="C"/>
    <n v="45765748"/>
    <x v="0"/>
    <n v="4"/>
    <n v="17670"/>
    <d v="2020-10-02T00:00:00"/>
    <d v="2023-10-02T00:00:00"/>
    <n v="0"/>
    <n v="1"/>
    <n v="6"/>
    <n v="30"/>
    <n v="2"/>
    <n v="12185828"/>
    <n v="12890000"/>
    <n v="2280000"/>
    <n v="75931"/>
    <n v="1953385"/>
    <n v="0"/>
    <n v="0"/>
    <n v="0"/>
    <m/>
    <n v="0"/>
    <n v="0"/>
    <n v="0"/>
    <m/>
    <m/>
    <d v="2021-03-30T00:00:00"/>
    <n v="1"/>
    <s v="O"/>
    <n v="1"/>
    <n v="30"/>
    <n v="0"/>
    <m/>
    <m/>
    <m/>
    <m/>
    <m/>
    <m/>
    <n v="1"/>
    <n v="1"/>
    <m/>
    <m/>
    <n v="1407884"/>
    <s v="CREDITOS DE CONSUMO"/>
    <n v="0"/>
    <n v="0"/>
    <n v="890480123"/>
    <s v="UNIVERSIDAD DE CARTAGENA"/>
    <n v="5"/>
    <m/>
    <m/>
    <m/>
    <m/>
    <n v="1"/>
    <n v="7"/>
    <n v="2"/>
  </r>
  <r>
    <n v="837778"/>
    <s v="C"/>
    <n v="45765748"/>
    <x v="0"/>
    <n v="4"/>
    <n v="18321"/>
    <d v="2021-03-31T00:00:00"/>
    <d v="2021-06-30T00:00:00"/>
    <n v="0"/>
    <n v="1"/>
    <n v="1"/>
    <n v="30"/>
    <n v="2"/>
    <n v="13121400"/>
    <n v="13940000"/>
    <n v="3000000"/>
    <n v="32804"/>
    <n v="3000000"/>
    <n v="0"/>
    <n v="0"/>
    <n v="0"/>
    <m/>
    <n v="0"/>
    <n v="0"/>
    <n v="0"/>
    <n v="3000000"/>
    <n v="6"/>
    <d v="2021-03-31T00:00:00"/>
    <n v="1"/>
    <s v="O"/>
    <n v="1"/>
    <n v="30"/>
    <n v="0"/>
    <m/>
    <m/>
    <m/>
    <m/>
    <m/>
    <m/>
    <n v="1"/>
    <n v="1"/>
    <m/>
    <m/>
    <n v="2162222"/>
    <s v="CREDITOS DE CONSUMO"/>
    <n v="0"/>
    <n v="0"/>
    <n v="890480123"/>
    <s v="UNIVERSIDAD DE CARTAGENA"/>
    <n v="5"/>
    <m/>
    <m/>
    <m/>
    <m/>
    <n v="1"/>
    <n v="7"/>
    <n v="2"/>
  </r>
  <r>
    <n v="2880759"/>
    <s v="C"/>
    <n v="45780054"/>
    <x v="0"/>
    <n v="4"/>
    <n v="17890"/>
    <d v="2020-12-16T00:00:00"/>
    <d v="2022-12-30T00:00:00"/>
    <n v="0"/>
    <n v="1"/>
    <n v="3"/>
    <n v="30"/>
    <n v="2"/>
    <n v="16011168"/>
    <n v="17240000"/>
    <n v="6000000"/>
    <n v="293811"/>
    <n v="5349616"/>
    <n v="0"/>
    <n v="0"/>
    <n v="0"/>
    <m/>
    <n v="0"/>
    <n v="0"/>
    <n v="0"/>
    <m/>
    <m/>
    <d v="2021-03-30T00:00:00"/>
    <n v="1"/>
    <s v="O"/>
    <n v="1"/>
    <n v="30"/>
    <n v="0"/>
    <m/>
    <m/>
    <m/>
    <m/>
    <m/>
    <m/>
    <n v="1"/>
    <n v="1"/>
    <m/>
    <m/>
    <n v="2468857"/>
    <s v="CREDITOS DE CONSUMO"/>
    <n v="0"/>
    <n v="0"/>
    <n v="890480123"/>
    <s v="UNIVERSIDAD DE CARTAGENA"/>
    <n v="5"/>
    <m/>
    <m/>
    <m/>
    <m/>
    <n v="1"/>
    <n v="7"/>
    <n v="2"/>
  </r>
  <r>
    <n v="1866391"/>
    <s v="C"/>
    <n v="45781083"/>
    <x v="0"/>
    <n v="4"/>
    <n v="17246"/>
    <d v="2020-06-11T00:00:00"/>
    <d v="2022-06-30T00:00:00"/>
    <n v="30"/>
    <n v="1"/>
    <n v="7"/>
    <n v="30"/>
    <n v="2"/>
    <n v="15881442"/>
    <n v="17090000"/>
    <n v="3000000"/>
    <n v="146719"/>
    <n v="2114669"/>
    <n v="27840"/>
    <n v="0"/>
    <n v="0"/>
    <m/>
    <n v="0"/>
    <n v="0"/>
    <n v="0"/>
    <m/>
    <m/>
    <d v="2021-03-30T00:00:00"/>
    <n v="9"/>
    <s v="O"/>
    <n v="1"/>
    <n v="30"/>
    <n v="130411"/>
    <m/>
    <m/>
    <m/>
    <m/>
    <m/>
    <m/>
    <n v="1"/>
    <n v="1"/>
    <m/>
    <m/>
    <n v="248278"/>
    <s v="CREDITOS DE CONSUMO"/>
    <n v="0"/>
    <n v="0"/>
    <n v="890480123"/>
    <s v="UNIVERSIDAD DE CARTAGENA"/>
    <n v="5"/>
    <m/>
    <m/>
    <m/>
    <m/>
    <n v="1"/>
    <n v="7"/>
    <n v="2"/>
  </r>
  <r>
    <n v="16981653"/>
    <s v="C"/>
    <n v="45781083"/>
    <x v="0"/>
    <n v="4"/>
    <n v="17567"/>
    <d v="2020-09-07T00:00:00"/>
    <d v="2027-09-30T00:00:00"/>
    <n v="0"/>
    <n v="1"/>
    <n v="6"/>
    <n v="30"/>
    <n v="2"/>
    <n v="17726461"/>
    <n v="19240000"/>
    <n v="20000000"/>
    <n v="417156"/>
    <n v="19240647"/>
    <n v="0"/>
    <n v="0"/>
    <n v="0"/>
    <m/>
    <n v="0"/>
    <n v="0"/>
    <n v="0"/>
    <m/>
    <m/>
    <d v="2021-03-30T00:00:00"/>
    <n v="9"/>
    <s v="O"/>
    <n v="1"/>
    <n v="30"/>
    <n v="0"/>
    <m/>
    <m/>
    <m/>
    <m/>
    <m/>
    <m/>
    <n v="1"/>
    <n v="1"/>
    <m/>
    <m/>
    <n v="2258994"/>
    <s v="CREDITOS DE CONSUMO"/>
    <n v="0"/>
    <n v="0"/>
    <n v="890480123"/>
    <s v="UNIVERSIDAD DE CARTAGENA"/>
    <n v="5"/>
    <m/>
    <m/>
    <m/>
    <m/>
    <n v="1"/>
    <n v="7"/>
    <n v="2"/>
  </r>
  <r>
    <n v="77635954"/>
    <s v="C"/>
    <n v="50848618"/>
    <x v="0"/>
    <n v="4"/>
    <n v="17168"/>
    <d v="2020-04-22T00:00:00"/>
    <d v="2027-04-22T00:00:00"/>
    <n v="8"/>
    <n v="1"/>
    <n v="10"/>
    <n v="30"/>
    <n v="2"/>
    <n v="17726461"/>
    <n v="19240000"/>
    <n v="93740000"/>
    <n v="1955211"/>
    <n v="87017734"/>
    <n v="342632"/>
    <n v="0"/>
    <n v="0"/>
    <m/>
    <n v="0"/>
    <n v="0"/>
    <n v="0"/>
    <m/>
    <m/>
    <d v="2021-03-30T00:00:00"/>
    <n v="1"/>
    <s v="O"/>
    <n v="1"/>
    <n v="30"/>
    <n v="37680"/>
    <m/>
    <m/>
    <m/>
    <m/>
    <m/>
    <m/>
    <n v="1"/>
    <n v="1"/>
    <m/>
    <m/>
    <n v="9381780"/>
    <s v="CREDITOS DE CONSUMO"/>
    <n v="0"/>
    <n v="0"/>
    <n v="890480123"/>
    <s v="UNIVERSIDAD DE CARTAGENA"/>
    <n v="5"/>
    <m/>
    <m/>
    <m/>
    <m/>
    <n v="1"/>
    <n v="7"/>
    <n v="2"/>
  </r>
  <r>
    <n v="3555767"/>
    <s v="C"/>
    <n v="50848618"/>
    <x v="0"/>
    <n v="4"/>
    <n v="18171"/>
    <d v="2021-02-10T00:00:00"/>
    <d v="2021-06-28T00:00:00"/>
    <n v="0"/>
    <n v="1"/>
    <n v="1"/>
    <n v="30"/>
    <n v="2"/>
    <n v="13121400"/>
    <n v="13940000"/>
    <n v="4030000"/>
    <n v="44066"/>
    <n v="3985458"/>
    <n v="0"/>
    <n v="0"/>
    <n v="0"/>
    <m/>
    <n v="0"/>
    <n v="0"/>
    <n v="0"/>
    <n v="4030000"/>
    <n v="6"/>
    <d v="2021-03-30T00:00:00"/>
    <n v="1"/>
    <s v="O"/>
    <n v="1"/>
    <n v="30"/>
    <n v="0"/>
    <m/>
    <m/>
    <m/>
    <m/>
    <m/>
    <m/>
    <n v="1"/>
    <n v="1"/>
    <m/>
    <m/>
    <n v="429691"/>
    <s v="CREDITOS DE CONSUMO"/>
    <n v="0"/>
    <n v="0"/>
    <n v="890480123"/>
    <s v="UNIVERSIDAD DE CARTAGENA"/>
    <n v="5"/>
    <m/>
    <m/>
    <m/>
    <m/>
    <n v="1"/>
    <n v="7"/>
    <n v="2"/>
  </r>
  <r>
    <n v="147278632"/>
    <s v="C"/>
    <n v="50848618"/>
    <x v="1"/>
    <n v="4"/>
    <n v="14800"/>
    <d v="2018-10-25T00:00:00"/>
    <d v="2030-10-25T00:00:00"/>
    <n v="0"/>
    <n v="1"/>
    <n v="29"/>
    <n v="30"/>
    <n v="2"/>
    <n v="12185828"/>
    <n v="12890000"/>
    <n v="185000000"/>
    <n v="1881383"/>
    <n v="165076258"/>
    <n v="195578"/>
    <n v="0"/>
    <n v="272238000"/>
    <s v="                              "/>
    <n v="0"/>
    <n v="0"/>
    <n v="0"/>
    <s v="1750000/1750000/3500000"/>
    <d v="2003-12-06T00:00:00"/>
    <d v="2021-03-30T00:00:00"/>
    <n v="2"/>
    <s v="O"/>
    <n v="1"/>
    <n v="30"/>
    <n v="0"/>
    <n v="2"/>
    <n v="0"/>
    <n v="1"/>
    <n v="0"/>
    <n v="0"/>
    <n v="0"/>
    <n v="1"/>
    <n v="1"/>
    <m/>
    <m/>
    <n v="17797626"/>
    <s v="CREDITO DE VIVIENDA"/>
    <n v="0"/>
    <n v="0"/>
    <n v="890480123"/>
    <s v="UNIVERSIDAD DE CARTAGENA"/>
    <n v="5"/>
    <m/>
    <m/>
    <m/>
    <m/>
    <n v="1"/>
    <n v="7"/>
    <n v="2"/>
  </r>
  <r>
    <n v="17426987"/>
    <s v="C"/>
    <n v="50849905"/>
    <x v="0"/>
    <n v="4"/>
    <n v="15609"/>
    <d v="2020-10-29T00:00:00"/>
    <d v="2026-06-30T00:00:00"/>
    <n v="0"/>
    <n v="1"/>
    <n v="5"/>
    <n v="30"/>
    <n v="2"/>
    <n v="12185828"/>
    <n v="12890000"/>
    <n v="19908858"/>
    <n v="406832"/>
    <n v="18752299"/>
    <n v="0"/>
    <n v="0"/>
    <n v="0"/>
    <m/>
    <n v="0"/>
    <n v="0"/>
    <n v="0"/>
    <m/>
    <m/>
    <d v="2021-03-30T00:00:00"/>
    <n v="1"/>
    <s v="O"/>
    <n v="1"/>
    <n v="30"/>
    <n v="0"/>
    <m/>
    <m/>
    <m/>
    <m/>
    <m/>
    <m/>
    <n v="1"/>
    <n v="1"/>
    <m/>
    <m/>
    <n v="1325312"/>
    <s v="CREDITOS DE CONSUMO"/>
    <n v="0"/>
    <n v="0"/>
    <n v="890480123"/>
    <s v="UNIVERSIDAD DE CARTAGENA"/>
    <n v="5"/>
    <m/>
    <m/>
    <m/>
    <m/>
    <n v="1"/>
    <n v="7"/>
    <n v="1"/>
  </r>
  <r>
    <n v="190526"/>
    <s v="C"/>
    <n v="50849905"/>
    <x v="0"/>
    <n v="4"/>
    <n v="17734"/>
    <d v="2020-10-20T00:00:00"/>
    <d v="2021-04-30T00:00:00"/>
    <n v="0"/>
    <n v="1"/>
    <n v="5"/>
    <n v="30"/>
    <n v="2"/>
    <n v="13121400"/>
    <n v="13940000"/>
    <n v="1200000"/>
    <n v="207724"/>
    <n v="205015"/>
    <n v="0"/>
    <n v="0"/>
    <n v="0"/>
    <m/>
    <n v="0"/>
    <n v="0"/>
    <n v="0"/>
    <m/>
    <m/>
    <d v="2021-03-30T00:00:00"/>
    <n v="1"/>
    <s v="O"/>
    <n v="1"/>
    <n v="30"/>
    <n v="0"/>
    <m/>
    <m/>
    <m/>
    <m/>
    <m/>
    <m/>
    <n v="1"/>
    <n v="1"/>
    <m/>
    <m/>
    <n v="14489"/>
    <s v="CREDITOS DE CONSUMO"/>
    <n v="0"/>
    <n v="0"/>
    <n v="890480123"/>
    <s v="UNIVERSIDAD DE CARTAGENA"/>
    <n v="5"/>
    <m/>
    <m/>
    <m/>
    <m/>
    <n v="1"/>
    <n v="7"/>
    <n v="2"/>
  </r>
  <r>
    <n v="4183758"/>
    <s v="C"/>
    <n v="50849905"/>
    <x v="0"/>
    <n v="4"/>
    <n v="17930"/>
    <d v="2020-12-28T00:00:00"/>
    <d v="2022-12-30T00:00:00"/>
    <n v="0"/>
    <n v="1"/>
    <n v="3"/>
    <n v="30"/>
    <n v="2"/>
    <n v="15881442"/>
    <n v="17090000"/>
    <n v="5050000"/>
    <n v="246978"/>
    <n v="4501930"/>
    <n v="0"/>
    <n v="0"/>
    <n v="0"/>
    <m/>
    <n v="0"/>
    <n v="0"/>
    <n v="0"/>
    <m/>
    <m/>
    <d v="2021-03-30T00:00:00"/>
    <n v="9"/>
    <s v="O"/>
    <n v="1"/>
    <n v="30"/>
    <n v="0"/>
    <m/>
    <m/>
    <m/>
    <m/>
    <m/>
    <m/>
    <n v="1"/>
    <n v="1"/>
    <m/>
    <m/>
    <n v="318172"/>
    <s v="CREDITOS DE CONSUMO"/>
    <n v="0"/>
    <n v="0"/>
    <n v="890480123"/>
    <s v="UNIVERSIDAD DE CARTAGENA"/>
    <n v="5"/>
    <m/>
    <m/>
    <m/>
    <m/>
    <n v="1"/>
    <n v="7"/>
    <n v="2"/>
  </r>
  <r>
    <n v="221591"/>
    <s v="C"/>
    <n v="50849905"/>
    <x v="0"/>
    <n v="4"/>
    <n v="550020080"/>
    <d v="2020-10-29T00:00:00"/>
    <d v="2024-01-28T00:00:00"/>
    <n v="0"/>
    <n v="1"/>
    <n v="1"/>
    <n v="30"/>
    <n v="2"/>
    <n v="22490513"/>
    <n v="24960000"/>
    <n v="243428"/>
    <n v="9547"/>
    <n v="238443"/>
    <n v="0"/>
    <n v="0"/>
    <n v="0"/>
    <m/>
    <n v="0"/>
    <n v="0"/>
    <n v="0"/>
    <m/>
    <m/>
    <d v="2021-03-30T00:00:00"/>
    <n v="1"/>
    <s v="O"/>
    <n v="1"/>
    <n v="30"/>
    <n v="0"/>
    <m/>
    <m/>
    <m/>
    <m/>
    <m/>
    <m/>
    <n v="1"/>
    <n v="1"/>
    <m/>
    <m/>
    <n v="16852"/>
    <s v="CREDITOS DE CONSUMO"/>
    <n v="0"/>
    <n v="0"/>
    <n v="890480123"/>
    <s v="UNIVERSIDAD DE CARTAGENA"/>
    <n v="5"/>
    <m/>
    <m/>
    <m/>
    <m/>
    <n v="2"/>
    <n v="7"/>
    <n v="1"/>
  </r>
  <r>
    <n v="113522"/>
    <s v="C"/>
    <n v="50849905"/>
    <x v="0"/>
    <n v="4"/>
    <n v="550020081"/>
    <d v="2020-10-29T00:00:00"/>
    <d v="2021-12-30T00:00:00"/>
    <n v="0"/>
    <n v="1"/>
    <n v="5"/>
    <n v="30"/>
    <n v="2"/>
    <n v="22490513"/>
    <n v="24960000"/>
    <n v="181735"/>
    <n v="14879"/>
    <n v="122155"/>
    <n v="0"/>
    <n v="0"/>
    <n v="0"/>
    <m/>
    <n v="0"/>
    <n v="0"/>
    <n v="0"/>
    <m/>
    <m/>
    <d v="2021-03-30T00:00:00"/>
    <n v="1"/>
    <s v="O"/>
    <n v="1"/>
    <n v="30"/>
    <n v="0"/>
    <m/>
    <m/>
    <m/>
    <m/>
    <m/>
    <m/>
    <n v="1"/>
    <n v="1"/>
    <m/>
    <m/>
    <n v="8633"/>
    <s v="CREDITOS DE CONSUMO"/>
    <n v="0"/>
    <n v="0"/>
    <n v="890480123"/>
    <s v="UNIVERSIDAD DE CARTAGENA"/>
    <n v="5"/>
    <m/>
    <m/>
    <m/>
    <m/>
    <n v="2"/>
    <n v="7"/>
    <n v="1"/>
  </r>
  <r>
    <n v="17047"/>
    <s v="C"/>
    <n v="50849905"/>
    <x v="0"/>
    <n v="4"/>
    <n v="550020462"/>
    <d v="2020-10-29T00:00:00"/>
    <d v="2022-02-28T00:00:00"/>
    <n v="0"/>
    <n v="1"/>
    <n v="5"/>
    <n v="30"/>
    <n v="2"/>
    <n v="22490513"/>
    <n v="24960000"/>
    <n v="25544"/>
    <n v="1863"/>
    <n v="18343"/>
    <n v="0"/>
    <n v="0"/>
    <n v="0"/>
    <m/>
    <n v="0"/>
    <n v="0"/>
    <n v="0"/>
    <m/>
    <m/>
    <d v="2021-03-30T00:00:00"/>
    <n v="1"/>
    <s v="O"/>
    <n v="1"/>
    <n v="30"/>
    <n v="0"/>
    <m/>
    <m/>
    <m/>
    <m/>
    <m/>
    <m/>
    <n v="1"/>
    <n v="1"/>
    <m/>
    <m/>
    <n v="1296"/>
    <s v="CREDITOS DE CONSUMO"/>
    <n v="0"/>
    <n v="0"/>
    <n v="890480123"/>
    <s v="UNIVERSIDAD DE CARTAGENA"/>
    <n v="5"/>
    <m/>
    <m/>
    <m/>
    <m/>
    <n v="2"/>
    <n v="7"/>
    <n v="1"/>
  </r>
  <r>
    <n v="8973"/>
    <s v="C"/>
    <n v="50849905"/>
    <x v="0"/>
    <n v="4"/>
    <n v="550021233"/>
    <d v="2020-10-29T00:00:00"/>
    <d v="2022-06-30T00:00:00"/>
    <n v="0"/>
    <n v="1"/>
    <n v="5"/>
    <n v="30"/>
    <n v="2"/>
    <n v="22490513"/>
    <n v="24960000"/>
    <n v="12334"/>
    <n v="745"/>
    <n v="9655"/>
    <n v="0"/>
    <n v="0"/>
    <n v="0"/>
    <m/>
    <n v="0"/>
    <n v="0"/>
    <n v="0"/>
    <m/>
    <m/>
    <d v="2021-03-30T00:00:00"/>
    <n v="1"/>
    <s v="O"/>
    <n v="1"/>
    <n v="30"/>
    <n v="0"/>
    <m/>
    <m/>
    <m/>
    <m/>
    <m/>
    <m/>
    <n v="1"/>
    <n v="1"/>
    <m/>
    <m/>
    <n v="682"/>
    <s v="CREDITOS DE CONSUMO"/>
    <n v="0"/>
    <n v="0"/>
    <n v="890480123"/>
    <s v="UNIVERSIDAD DE CARTAGENA"/>
    <n v="5"/>
    <m/>
    <m/>
    <m/>
    <m/>
    <n v="2"/>
    <n v="7"/>
    <n v="1"/>
  </r>
  <r>
    <n v="22868"/>
    <s v="C"/>
    <n v="50849905"/>
    <x v="0"/>
    <n v="4"/>
    <n v="550021569"/>
    <d v="2020-10-29T00:00:00"/>
    <d v="2022-06-30T00:00:00"/>
    <n v="0"/>
    <n v="1"/>
    <n v="5"/>
    <n v="30"/>
    <n v="2"/>
    <n v="22490513"/>
    <n v="24960000"/>
    <n v="31413"/>
    <n v="1898"/>
    <n v="24607"/>
    <n v="0"/>
    <n v="0"/>
    <n v="0"/>
    <m/>
    <n v="0"/>
    <n v="0"/>
    <n v="0"/>
    <m/>
    <m/>
    <d v="2021-03-30T00:00:00"/>
    <n v="1"/>
    <s v="O"/>
    <n v="1"/>
    <n v="30"/>
    <n v="0"/>
    <m/>
    <m/>
    <m/>
    <m/>
    <m/>
    <m/>
    <n v="1"/>
    <n v="1"/>
    <m/>
    <m/>
    <n v="1739"/>
    <s v="CREDITOS DE CONSUMO"/>
    <n v="0"/>
    <n v="0"/>
    <n v="890480123"/>
    <s v="UNIVERSIDAD DE CARTAGENA"/>
    <n v="5"/>
    <m/>
    <m/>
    <m/>
    <m/>
    <n v="2"/>
    <n v="7"/>
    <n v="1"/>
  </r>
  <r>
    <n v="10033"/>
    <s v="C"/>
    <n v="50849905"/>
    <x v="0"/>
    <n v="4"/>
    <n v="550021826"/>
    <d v="2020-10-29T00:00:00"/>
    <d v="2022-08-30T00:00:00"/>
    <n v="0"/>
    <n v="1"/>
    <n v="5"/>
    <n v="30"/>
    <n v="2"/>
    <n v="22490513"/>
    <n v="24960000"/>
    <n v="13381"/>
    <n v="748"/>
    <n v="10796"/>
    <n v="0"/>
    <n v="0"/>
    <n v="0"/>
    <m/>
    <n v="0"/>
    <n v="0"/>
    <n v="0"/>
    <m/>
    <m/>
    <d v="2021-03-30T00:00:00"/>
    <n v="1"/>
    <s v="O"/>
    <n v="1"/>
    <n v="30"/>
    <n v="0"/>
    <m/>
    <m/>
    <m/>
    <m/>
    <m/>
    <m/>
    <n v="1"/>
    <n v="1"/>
    <m/>
    <m/>
    <n v="763"/>
    <s v="CREDITOS DE CONSUMO"/>
    <n v="0"/>
    <n v="0"/>
    <n v="890480123"/>
    <s v="UNIVERSIDAD DE CARTAGENA"/>
    <n v="5"/>
    <m/>
    <m/>
    <m/>
    <m/>
    <n v="2"/>
    <n v="7"/>
    <n v="1"/>
  </r>
  <r>
    <n v="14431"/>
    <s v="C"/>
    <n v="50849905"/>
    <x v="0"/>
    <n v="4"/>
    <n v="550022116"/>
    <d v="2020-10-29T00:00:00"/>
    <d v="2022-07-30T00:00:00"/>
    <n v="0"/>
    <n v="1"/>
    <n v="5"/>
    <n v="30"/>
    <n v="2"/>
    <n v="22490513"/>
    <n v="24960000"/>
    <n v="19519"/>
    <n v="1133"/>
    <n v="15529"/>
    <n v="0"/>
    <n v="0"/>
    <n v="0"/>
    <m/>
    <n v="0"/>
    <n v="0"/>
    <n v="0"/>
    <m/>
    <m/>
    <d v="2021-03-30T00:00:00"/>
    <n v="1"/>
    <s v="O"/>
    <n v="1"/>
    <n v="30"/>
    <n v="0"/>
    <m/>
    <m/>
    <m/>
    <m/>
    <m/>
    <m/>
    <n v="1"/>
    <n v="1"/>
    <m/>
    <m/>
    <n v="1098"/>
    <s v="CREDITOS DE CONSUMO"/>
    <n v="0"/>
    <n v="0"/>
    <n v="890480123"/>
    <s v="UNIVERSIDAD DE CARTAGENA"/>
    <n v="5"/>
    <m/>
    <m/>
    <m/>
    <m/>
    <n v="2"/>
    <n v="7"/>
    <n v="1"/>
  </r>
  <r>
    <n v="11003"/>
    <s v="C"/>
    <n v="50849905"/>
    <x v="0"/>
    <n v="4"/>
    <n v="550022486"/>
    <d v="2020-10-29T00:00:00"/>
    <d v="2022-10-30T00:00:00"/>
    <n v="0"/>
    <n v="1"/>
    <n v="5"/>
    <n v="30"/>
    <n v="2"/>
    <n v="22490513"/>
    <n v="24960000"/>
    <n v="14320"/>
    <n v="746"/>
    <n v="11840"/>
    <n v="0"/>
    <n v="0"/>
    <n v="0"/>
    <m/>
    <n v="0"/>
    <n v="0"/>
    <n v="0"/>
    <m/>
    <m/>
    <d v="2021-03-30T00:00:00"/>
    <n v="1"/>
    <s v="O"/>
    <n v="1"/>
    <n v="30"/>
    <n v="0"/>
    <m/>
    <m/>
    <m/>
    <m/>
    <m/>
    <m/>
    <n v="1"/>
    <n v="1"/>
    <m/>
    <m/>
    <n v="837"/>
    <s v="CREDITOS DE CONSUMO"/>
    <n v="0"/>
    <n v="0"/>
    <n v="890480123"/>
    <s v="UNIVERSIDAD DE CARTAGENA"/>
    <n v="5"/>
    <m/>
    <m/>
    <m/>
    <m/>
    <n v="2"/>
    <n v="7"/>
    <n v="1"/>
  </r>
  <r>
    <n v="17235"/>
    <s v="C"/>
    <n v="50849905"/>
    <x v="0"/>
    <n v="4"/>
    <n v="550022811"/>
    <d v="2020-10-29T00:00:00"/>
    <d v="2022-11-30T00:00:00"/>
    <n v="0"/>
    <n v="1"/>
    <n v="5"/>
    <n v="30"/>
    <n v="2"/>
    <n v="22490513"/>
    <n v="24960000"/>
    <n v="22208"/>
    <n v="1121"/>
    <n v="18546"/>
    <n v="0"/>
    <n v="0"/>
    <n v="0"/>
    <m/>
    <n v="0"/>
    <n v="0"/>
    <n v="0"/>
    <m/>
    <m/>
    <d v="2021-03-30T00:00:00"/>
    <n v="1"/>
    <s v="O"/>
    <n v="1"/>
    <n v="30"/>
    <n v="0"/>
    <m/>
    <m/>
    <m/>
    <m/>
    <m/>
    <m/>
    <n v="1"/>
    <n v="1"/>
    <m/>
    <m/>
    <n v="1311"/>
    <s v="CREDITOS DE CONSUMO"/>
    <n v="0"/>
    <n v="0"/>
    <n v="890480123"/>
    <s v="UNIVERSIDAD DE CARTAGENA"/>
    <n v="5"/>
    <m/>
    <m/>
    <m/>
    <m/>
    <n v="2"/>
    <n v="7"/>
    <n v="1"/>
  </r>
  <r>
    <n v="35932"/>
    <s v="C"/>
    <n v="50849905"/>
    <x v="0"/>
    <n v="4"/>
    <n v="550023278"/>
    <d v="2020-10-29T00:00:00"/>
    <d v="2022-12-30T00:00:00"/>
    <n v="0"/>
    <n v="1"/>
    <n v="5"/>
    <n v="30"/>
    <n v="2"/>
    <n v="22490513"/>
    <n v="24960000"/>
    <n v="45862"/>
    <n v="2245"/>
    <n v="38665"/>
    <n v="0"/>
    <n v="0"/>
    <n v="0"/>
    <m/>
    <n v="0"/>
    <n v="0"/>
    <n v="0"/>
    <m/>
    <m/>
    <d v="2021-03-30T00:00:00"/>
    <n v="1"/>
    <s v="O"/>
    <n v="1"/>
    <n v="30"/>
    <n v="0"/>
    <m/>
    <m/>
    <m/>
    <m/>
    <m/>
    <m/>
    <n v="1"/>
    <n v="1"/>
    <m/>
    <m/>
    <n v="2733"/>
    <s v="CREDITOS DE CONSUMO"/>
    <n v="0"/>
    <n v="0"/>
    <n v="890480123"/>
    <s v="UNIVERSIDAD DE CARTAGENA"/>
    <n v="5"/>
    <m/>
    <m/>
    <m/>
    <m/>
    <n v="2"/>
    <n v="7"/>
    <n v="1"/>
  </r>
  <r>
    <n v="38843"/>
    <s v="C"/>
    <n v="50849905"/>
    <x v="0"/>
    <n v="4"/>
    <n v="550023581"/>
    <d v="2020-10-29T00:00:00"/>
    <d v="2023-02-28T00:00:00"/>
    <n v="0"/>
    <n v="1"/>
    <n v="5"/>
    <n v="30"/>
    <n v="2"/>
    <n v="22490513"/>
    <n v="24960000"/>
    <n v="48757"/>
    <n v="2254"/>
    <n v="41797"/>
    <n v="0"/>
    <n v="0"/>
    <n v="0"/>
    <m/>
    <n v="0"/>
    <n v="0"/>
    <n v="0"/>
    <m/>
    <m/>
    <d v="2021-03-30T00:00:00"/>
    <n v="1"/>
    <s v="O"/>
    <n v="1"/>
    <n v="30"/>
    <n v="0"/>
    <m/>
    <m/>
    <m/>
    <m/>
    <m/>
    <m/>
    <n v="1"/>
    <n v="1"/>
    <m/>
    <m/>
    <n v="2954"/>
    <s v="CREDITOS DE CONSUMO"/>
    <n v="0"/>
    <n v="0"/>
    <n v="890480123"/>
    <s v="UNIVERSIDAD DE CARTAGENA"/>
    <n v="5"/>
    <m/>
    <m/>
    <m/>
    <m/>
    <n v="2"/>
    <n v="7"/>
    <n v="1"/>
  </r>
  <r>
    <n v="45968"/>
    <s v="C"/>
    <n v="50849905"/>
    <x v="0"/>
    <n v="4"/>
    <n v="550023780"/>
    <d v="2020-04-01T00:00:00"/>
    <d v="2024-04-30T00:00:00"/>
    <n v="0"/>
    <n v="1"/>
    <n v="0"/>
    <n v="30"/>
    <n v="2"/>
    <n v="22490513"/>
    <n v="24960000"/>
    <n v="49464"/>
    <n v="1902"/>
    <n v="49464"/>
    <n v="0"/>
    <n v="0"/>
    <n v="0"/>
    <m/>
    <n v="0"/>
    <n v="0"/>
    <n v="0"/>
    <m/>
    <m/>
    <d v="2021-03-31T00:00:00"/>
    <n v="1"/>
    <s v="O"/>
    <n v="1"/>
    <n v="30"/>
    <n v="0"/>
    <m/>
    <m/>
    <m/>
    <m/>
    <m/>
    <m/>
    <n v="1"/>
    <n v="1"/>
    <m/>
    <m/>
    <n v="3496"/>
    <s v="CREDITOS DE CONSUMO"/>
    <n v="0"/>
    <n v="0"/>
    <n v="890480123"/>
    <s v="UNIVERSIDAD DE CARTAGENA"/>
    <n v="5"/>
    <m/>
    <m/>
    <m/>
    <m/>
    <n v="2"/>
    <n v="7"/>
    <n v="2"/>
  </r>
  <r>
    <n v="68980"/>
    <s v="C"/>
    <n v="50849905"/>
    <x v="0"/>
    <n v="4"/>
    <n v="550023781"/>
    <d v="2020-04-01T00:00:00"/>
    <d v="2023-12-30T00:00:00"/>
    <n v="0"/>
    <n v="1"/>
    <n v="3"/>
    <n v="30"/>
    <n v="2"/>
    <n v="22490513"/>
    <n v="24960000"/>
    <n v="78998"/>
    <n v="3037"/>
    <n v="74226"/>
    <n v="0"/>
    <n v="0"/>
    <n v="0"/>
    <m/>
    <n v="0"/>
    <n v="0"/>
    <n v="0"/>
    <m/>
    <m/>
    <d v="2021-03-30T00:00:00"/>
    <n v="1"/>
    <s v="O"/>
    <n v="1"/>
    <n v="30"/>
    <n v="0"/>
    <m/>
    <m/>
    <m/>
    <m/>
    <m/>
    <m/>
    <n v="1"/>
    <n v="1"/>
    <m/>
    <m/>
    <n v="5246"/>
    <s v="CREDITOS DE CONSUMO"/>
    <n v="0"/>
    <n v="0"/>
    <n v="890480123"/>
    <s v="UNIVERSIDAD DE CARTAGENA"/>
    <n v="5"/>
    <m/>
    <m/>
    <m/>
    <m/>
    <n v="2"/>
    <n v="7"/>
    <n v="2"/>
  </r>
  <r>
    <n v="31412"/>
    <s v="C"/>
    <n v="50849905"/>
    <x v="0"/>
    <n v="4"/>
    <n v="550023834"/>
    <d v="2020-04-30T00:00:00"/>
    <d v="2023-12-30T00:00:00"/>
    <n v="0"/>
    <n v="1"/>
    <n v="3"/>
    <n v="30"/>
    <n v="2"/>
    <n v="22490513"/>
    <n v="24960000"/>
    <n v="35978"/>
    <n v="1383"/>
    <n v="33801"/>
    <n v="0"/>
    <n v="0"/>
    <n v="0"/>
    <m/>
    <n v="0"/>
    <n v="0"/>
    <n v="0"/>
    <m/>
    <m/>
    <d v="2021-03-30T00:00:00"/>
    <n v="1"/>
    <s v="O"/>
    <n v="1"/>
    <n v="30"/>
    <n v="0"/>
    <m/>
    <m/>
    <m/>
    <m/>
    <m/>
    <m/>
    <n v="1"/>
    <n v="1"/>
    <m/>
    <m/>
    <n v="2389"/>
    <s v="CREDITOS DE CONSUMO"/>
    <n v="0"/>
    <n v="0"/>
    <n v="890480123"/>
    <s v="UNIVERSIDAD DE CARTAGENA"/>
    <n v="5"/>
    <m/>
    <m/>
    <m/>
    <m/>
    <n v="2"/>
    <n v="7"/>
    <n v="2"/>
  </r>
  <r>
    <n v="40177"/>
    <s v="C"/>
    <n v="50849905"/>
    <x v="0"/>
    <n v="4"/>
    <n v="550023910"/>
    <d v="2020-06-05T00:00:00"/>
    <d v="2023-12-30T00:00:00"/>
    <n v="0"/>
    <n v="1"/>
    <n v="3"/>
    <n v="30"/>
    <n v="2"/>
    <n v="22490513"/>
    <n v="24960000"/>
    <n v="46004"/>
    <n v="1769"/>
    <n v="43232"/>
    <n v="0"/>
    <n v="0"/>
    <n v="0"/>
    <m/>
    <n v="0"/>
    <n v="0"/>
    <n v="0"/>
    <m/>
    <m/>
    <d v="2021-03-30T00:00:00"/>
    <n v="1"/>
    <s v="O"/>
    <n v="1"/>
    <n v="30"/>
    <n v="0"/>
    <m/>
    <m/>
    <m/>
    <m/>
    <m/>
    <m/>
    <n v="1"/>
    <n v="1"/>
    <m/>
    <m/>
    <n v="3055"/>
    <s v="CREDITOS DE CONSUMO"/>
    <n v="0"/>
    <n v="0"/>
    <n v="890480123"/>
    <s v="UNIVERSIDAD DE CARTAGENA"/>
    <n v="5"/>
    <m/>
    <m/>
    <m/>
    <m/>
    <n v="2"/>
    <n v="7"/>
    <n v="2"/>
  </r>
  <r>
    <n v="32874"/>
    <s v="C"/>
    <n v="50849905"/>
    <x v="0"/>
    <n v="4"/>
    <n v="550023960"/>
    <d v="2020-07-08T00:00:00"/>
    <d v="2023-12-30T00:00:00"/>
    <n v="0"/>
    <n v="1"/>
    <n v="3"/>
    <n v="30"/>
    <n v="2"/>
    <n v="22490513"/>
    <n v="24960000"/>
    <n v="37644"/>
    <n v="1447"/>
    <n v="35374"/>
    <n v="0"/>
    <n v="0"/>
    <n v="0"/>
    <m/>
    <n v="0"/>
    <n v="0"/>
    <n v="0"/>
    <m/>
    <m/>
    <d v="2021-03-30T00:00:00"/>
    <n v="1"/>
    <s v="O"/>
    <n v="1"/>
    <n v="30"/>
    <n v="0"/>
    <m/>
    <m/>
    <m/>
    <m/>
    <m/>
    <m/>
    <n v="1"/>
    <n v="1"/>
    <m/>
    <m/>
    <n v="2500"/>
    <s v="CREDITOS DE CONSUMO"/>
    <n v="0"/>
    <n v="0"/>
    <n v="890480123"/>
    <s v="UNIVERSIDAD DE CARTAGENA"/>
    <n v="5"/>
    <m/>
    <m/>
    <m/>
    <m/>
    <n v="2"/>
    <n v="7"/>
    <n v="2"/>
  </r>
  <r>
    <n v="33570"/>
    <s v="C"/>
    <n v="50849905"/>
    <x v="0"/>
    <n v="4"/>
    <n v="550024152"/>
    <d v="2020-08-05T00:00:00"/>
    <d v="2023-12-30T00:00:00"/>
    <n v="0"/>
    <n v="1"/>
    <n v="3"/>
    <n v="30"/>
    <n v="2"/>
    <n v="22490513"/>
    <n v="24960000"/>
    <n v="38462"/>
    <n v="1479"/>
    <n v="36123"/>
    <n v="0"/>
    <n v="0"/>
    <n v="0"/>
    <m/>
    <n v="0"/>
    <n v="0"/>
    <n v="0"/>
    <m/>
    <m/>
    <d v="2021-03-30T00:00:00"/>
    <n v="1"/>
    <s v="O"/>
    <n v="1"/>
    <n v="30"/>
    <n v="0"/>
    <m/>
    <m/>
    <m/>
    <m/>
    <m/>
    <m/>
    <n v="1"/>
    <n v="1"/>
    <m/>
    <m/>
    <n v="2553"/>
    <s v="CREDITOS DE CONSUMO"/>
    <n v="0"/>
    <n v="0"/>
    <n v="890480123"/>
    <s v="UNIVERSIDAD DE CARTAGENA"/>
    <n v="5"/>
    <m/>
    <m/>
    <m/>
    <m/>
    <n v="2"/>
    <n v="7"/>
    <n v="2"/>
  </r>
  <r>
    <n v="17452"/>
    <s v="C"/>
    <n v="50849905"/>
    <x v="0"/>
    <n v="4"/>
    <n v="550024851"/>
    <d v="2020-11-19T00:00:00"/>
    <d v="2023-12-30T00:00:00"/>
    <n v="0"/>
    <n v="1"/>
    <n v="3"/>
    <n v="30"/>
    <n v="2"/>
    <n v="22490513"/>
    <n v="24960000"/>
    <n v="20000"/>
    <n v="769"/>
    <n v="18779"/>
    <n v="0"/>
    <n v="0"/>
    <n v="0"/>
    <m/>
    <n v="0"/>
    <n v="0"/>
    <n v="0"/>
    <m/>
    <m/>
    <d v="2021-03-30T00:00:00"/>
    <n v="1"/>
    <s v="O"/>
    <n v="1"/>
    <n v="30"/>
    <n v="0"/>
    <m/>
    <m/>
    <m/>
    <m/>
    <m/>
    <m/>
    <n v="1"/>
    <n v="1"/>
    <m/>
    <m/>
    <n v="1327"/>
    <s v="CREDITOS DE CONSUMO"/>
    <n v="0"/>
    <n v="0"/>
    <n v="890480123"/>
    <s v="UNIVERSIDAD DE CARTAGENA"/>
    <n v="5"/>
    <m/>
    <m/>
    <m/>
    <m/>
    <n v="2"/>
    <n v="7"/>
    <n v="2"/>
  </r>
  <r>
    <n v="2923"/>
    <s v="C"/>
    <n v="50849905"/>
    <x v="0"/>
    <n v="4"/>
    <n v="550025338"/>
    <d v="2021-01-31T00:00:00"/>
    <d v="2021-03-28T00:00:00"/>
    <n v="0"/>
    <n v="1"/>
    <n v="0"/>
    <n v="30"/>
    <n v="2"/>
    <n v="0"/>
    <n v="0"/>
    <n v="6000"/>
    <n v="6000"/>
    <n v="3145"/>
    <n v="0"/>
    <n v="0"/>
    <n v="0"/>
    <m/>
    <n v="0"/>
    <n v="0"/>
    <n v="0"/>
    <m/>
    <m/>
    <d v="2021-03-30T00:00:00"/>
    <n v="1"/>
    <s v="O"/>
    <n v="1"/>
    <n v="30"/>
    <n v="0"/>
    <m/>
    <m/>
    <m/>
    <m/>
    <m/>
    <m/>
    <n v="1"/>
    <n v="1"/>
    <m/>
    <m/>
    <n v="222"/>
    <s v="CREDITOS DE CONSUMO"/>
    <n v="0"/>
    <n v="0"/>
    <n v="890480123"/>
    <s v="UNIVERSIDAD DE CARTAGENA"/>
    <n v="5"/>
    <m/>
    <m/>
    <m/>
    <m/>
    <n v="2"/>
    <n v="7"/>
    <n v="2"/>
  </r>
  <r>
    <n v="5576"/>
    <s v="C"/>
    <n v="50849905"/>
    <x v="0"/>
    <n v="4"/>
    <n v="550025534"/>
    <d v="2021-02-28T00:00:00"/>
    <d v="2021-04-30T00:00:00"/>
    <n v="0"/>
    <n v="1"/>
    <n v="0"/>
    <n v="30"/>
    <n v="2"/>
    <n v="0"/>
    <n v="0"/>
    <n v="6000"/>
    <n v="6000"/>
    <n v="6000"/>
    <n v="0"/>
    <n v="0"/>
    <n v="0"/>
    <m/>
    <n v="0"/>
    <n v="0"/>
    <n v="0"/>
    <m/>
    <m/>
    <d v="2021-03-30T00:00:00"/>
    <n v="1"/>
    <s v="O"/>
    <n v="1"/>
    <n v="30"/>
    <n v="0"/>
    <m/>
    <m/>
    <m/>
    <m/>
    <m/>
    <m/>
    <n v="1"/>
    <n v="1"/>
    <m/>
    <m/>
    <n v="424"/>
    <s v="CREDITOS DE CONSUMO"/>
    <n v="0"/>
    <n v="0"/>
    <n v="890480123"/>
    <s v="UNIVERSIDAD DE CARTAGENA"/>
    <n v="5"/>
    <m/>
    <m/>
    <m/>
    <m/>
    <n v="2"/>
    <n v="7"/>
    <n v="2"/>
  </r>
  <r>
    <n v="92933"/>
    <s v="C"/>
    <n v="50849905"/>
    <x v="0"/>
    <n v="4"/>
    <n v="550025611"/>
    <d v="2021-03-19T00:00:00"/>
    <d v="2024-04-30T00:00:00"/>
    <n v="0"/>
    <n v="1"/>
    <n v="0"/>
    <n v="30"/>
    <n v="2"/>
    <n v="22490513"/>
    <n v="24960000"/>
    <n v="100000"/>
    <n v="3844"/>
    <n v="100000"/>
    <n v="0"/>
    <n v="0"/>
    <n v="0"/>
    <m/>
    <n v="0"/>
    <n v="0"/>
    <n v="0"/>
    <m/>
    <m/>
    <d v="2021-03-31T00:00:00"/>
    <n v="1"/>
    <s v="O"/>
    <n v="1"/>
    <n v="30"/>
    <n v="0"/>
    <m/>
    <m/>
    <m/>
    <m/>
    <m/>
    <m/>
    <n v="1"/>
    <n v="1"/>
    <m/>
    <m/>
    <n v="7067"/>
    <s v="CREDITOS DE CONSUMO"/>
    <n v="0"/>
    <n v="0"/>
    <n v="890480123"/>
    <s v="UNIVERSIDAD DE CARTAGENA"/>
    <n v="5"/>
    <m/>
    <m/>
    <m/>
    <m/>
    <n v="2"/>
    <n v="7"/>
    <n v="2"/>
  </r>
  <r>
    <n v="1952"/>
    <s v="C"/>
    <n v="50849905"/>
    <x v="0"/>
    <n v="4"/>
    <n v="550025623"/>
    <d v="2021-03-19T00:00:00"/>
    <d v="2021-05-30T00:00:00"/>
    <n v="0"/>
    <n v="1"/>
    <n v="0"/>
    <n v="30"/>
    <n v="2"/>
    <n v="0"/>
    <n v="0"/>
    <n v="2100"/>
    <n v="2100"/>
    <n v="2100"/>
    <n v="0"/>
    <n v="0"/>
    <n v="0"/>
    <m/>
    <n v="0"/>
    <n v="0"/>
    <n v="0"/>
    <m/>
    <m/>
    <d v="2021-03-31T00:00:00"/>
    <n v="1"/>
    <s v="O"/>
    <n v="1"/>
    <n v="30"/>
    <n v="0"/>
    <m/>
    <m/>
    <m/>
    <m/>
    <m/>
    <m/>
    <n v="1"/>
    <n v="1"/>
    <m/>
    <m/>
    <n v="148"/>
    <s v="CREDITOS DE CONSUMO"/>
    <n v="0"/>
    <n v="0"/>
    <n v="890480123"/>
    <s v="UNIVERSIDAD DE CARTAGENA"/>
    <n v="5"/>
    <m/>
    <m/>
    <m/>
    <m/>
    <n v="2"/>
    <n v="7"/>
    <n v="2"/>
  </r>
  <r>
    <n v="5576"/>
    <s v="C"/>
    <n v="50849905"/>
    <x v="0"/>
    <n v="4"/>
    <n v="550025721"/>
    <d v="2021-03-31T00:00:00"/>
    <d v="2021-05-30T00:00:00"/>
    <n v="0"/>
    <n v="1"/>
    <n v="0"/>
    <n v="30"/>
    <n v="2"/>
    <n v="0"/>
    <n v="0"/>
    <n v="6000"/>
    <n v="6000"/>
    <n v="6000"/>
    <n v="0"/>
    <n v="0"/>
    <n v="0"/>
    <m/>
    <n v="0"/>
    <n v="0"/>
    <n v="0"/>
    <m/>
    <m/>
    <d v="2021-03-31T00:00:00"/>
    <n v="1"/>
    <s v="O"/>
    <n v="1"/>
    <n v="30"/>
    <n v="0"/>
    <m/>
    <m/>
    <m/>
    <m/>
    <m/>
    <m/>
    <n v="1"/>
    <n v="1"/>
    <m/>
    <m/>
    <n v="424"/>
    <s v="CREDITOS DE CONSUMO"/>
    <n v="0"/>
    <n v="0"/>
    <n v="890480123"/>
    <s v="UNIVERSIDAD DE CARTAGENA"/>
    <n v="5"/>
    <m/>
    <m/>
    <m/>
    <m/>
    <n v="2"/>
    <n v="7"/>
    <n v="2"/>
  </r>
  <r>
    <n v="1478430"/>
    <s v="C"/>
    <n v="50908171"/>
    <x v="0"/>
    <n v="4"/>
    <n v="17547"/>
    <d v="2020-08-31T00:00:00"/>
    <d v="2023-08-31T00:00:00"/>
    <n v="0"/>
    <n v="1"/>
    <n v="7"/>
    <n v="30"/>
    <n v="2"/>
    <n v="12185828"/>
    <n v="12890000"/>
    <n v="3380000"/>
    <n v="112565"/>
    <n v="2815135"/>
    <n v="0"/>
    <n v="0"/>
    <n v="0"/>
    <m/>
    <n v="0"/>
    <n v="0"/>
    <n v="0"/>
    <m/>
    <m/>
    <d v="2021-03-30T00:00:00"/>
    <n v="9"/>
    <s v="O"/>
    <n v="1"/>
    <n v="30"/>
    <n v="0"/>
    <m/>
    <m/>
    <m/>
    <m/>
    <m/>
    <m/>
    <n v="1"/>
    <n v="1"/>
    <m/>
    <m/>
    <n v="1336705"/>
    <s v="CREDITOS DE CONSUMO"/>
    <n v="0"/>
    <n v="0"/>
    <n v="890480123"/>
    <s v="UNIVERSIDAD DE CARTAGENA"/>
    <n v="5"/>
    <m/>
    <m/>
    <m/>
    <m/>
    <n v="1"/>
    <n v="7"/>
    <n v="2"/>
  </r>
  <r>
    <n v="24475937"/>
    <s v="C"/>
    <n v="50912897"/>
    <x v="0"/>
    <n v="4"/>
    <n v="18233"/>
    <d v="2021-03-03T00:00:00"/>
    <d v="2028-03-03T00:00:00"/>
    <n v="0"/>
    <n v="1"/>
    <n v="1"/>
    <n v="30"/>
    <n v="2"/>
    <n v="16011168"/>
    <n v="17240000"/>
    <n v="27000000"/>
    <n v="536447"/>
    <n v="26787769"/>
    <n v="0"/>
    <n v="0"/>
    <n v="0"/>
    <m/>
    <n v="0"/>
    <n v="0"/>
    <n v="0"/>
    <m/>
    <m/>
    <d v="2021-03-30T00:00:00"/>
    <n v="9"/>
    <s v="O"/>
    <n v="1"/>
    <n v="30"/>
    <n v="0"/>
    <m/>
    <m/>
    <m/>
    <m/>
    <m/>
    <m/>
    <n v="1"/>
    <n v="1"/>
    <m/>
    <m/>
    <n v="2311832"/>
    <s v="CREDITOS DE CONSUMO"/>
    <n v="0"/>
    <n v="0"/>
    <n v="890480123"/>
    <s v="UNIVERSIDAD DE CARTAGENA"/>
    <n v="5"/>
    <m/>
    <m/>
    <m/>
    <m/>
    <n v="1"/>
    <n v="7"/>
    <n v="2"/>
  </r>
  <r>
    <n v="582065"/>
    <s v="C"/>
    <n v="50976855"/>
    <x v="0"/>
    <n v="4"/>
    <n v="16720"/>
    <d v="2019-12-20T00:00:00"/>
    <d v="2021-12-30T00:00:00"/>
    <n v="0"/>
    <n v="1"/>
    <n v="15"/>
    <n v="30"/>
    <n v="2"/>
    <n v="15881442"/>
    <n v="17090000"/>
    <n v="1500000"/>
    <n v="73360"/>
    <n v="618581"/>
    <n v="0"/>
    <n v="0"/>
    <n v="0"/>
    <m/>
    <n v="0"/>
    <n v="0"/>
    <n v="0"/>
    <m/>
    <m/>
    <d v="2021-03-31T00:00:00"/>
    <n v="1"/>
    <s v="O"/>
    <n v="1"/>
    <n v="30"/>
    <n v="0"/>
    <m/>
    <m/>
    <m/>
    <m/>
    <m/>
    <m/>
    <n v="1"/>
    <n v="1"/>
    <m/>
    <m/>
    <n v="36516"/>
    <s v="CREDITOS DE CONSUMO"/>
    <n v="0"/>
    <n v="0"/>
    <n v="890480123"/>
    <s v="UNIVERSIDAD DE CARTAGENA"/>
    <n v="5"/>
    <m/>
    <m/>
    <m/>
    <m/>
    <n v="1"/>
    <n v="7"/>
    <n v="2"/>
  </r>
  <r>
    <n v="985170"/>
    <s v="C"/>
    <n v="50976855"/>
    <x v="0"/>
    <n v="4"/>
    <n v="16981"/>
    <d v="2020-02-12T00:00:00"/>
    <d v="2023-02-12T00:00:00"/>
    <n v="0"/>
    <n v="1"/>
    <n v="13"/>
    <n v="30"/>
    <n v="2"/>
    <n v="17726461"/>
    <n v="19240000"/>
    <n v="1500000"/>
    <n v="54023"/>
    <n v="1046975"/>
    <n v="9288"/>
    <n v="0"/>
    <n v="0"/>
    <m/>
    <n v="0"/>
    <n v="0"/>
    <n v="0"/>
    <m/>
    <m/>
    <d v="2021-03-31T00:00:00"/>
    <n v="1"/>
    <s v="O"/>
    <n v="1"/>
    <n v="30"/>
    <n v="0"/>
    <m/>
    <m/>
    <m/>
    <m/>
    <m/>
    <m/>
    <n v="1"/>
    <n v="1"/>
    <m/>
    <m/>
    <n v="61805"/>
    <s v="CREDITOS DE CONSUMO"/>
    <n v="0"/>
    <n v="0"/>
    <n v="890480123"/>
    <s v="UNIVERSIDAD DE CARTAGENA"/>
    <n v="5"/>
    <m/>
    <m/>
    <m/>
    <m/>
    <n v="1"/>
    <n v="7"/>
    <n v="2"/>
  </r>
  <r>
    <n v="55733580"/>
    <s v="C"/>
    <n v="50976855"/>
    <x v="0"/>
    <n v="4"/>
    <n v="17482"/>
    <d v="2020-08-21T00:00:00"/>
    <d v="2027-09-30T00:00:00"/>
    <n v="0"/>
    <n v="1"/>
    <n v="6"/>
    <n v="30"/>
    <n v="2"/>
    <n v="17726461"/>
    <n v="19240000"/>
    <n v="61562628"/>
    <n v="1284062"/>
    <n v="59230024"/>
    <n v="0"/>
    <n v="0"/>
    <n v="0"/>
    <m/>
    <n v="0"/>
    <n v="0"/>
    <n v="0"/>
    <m/>
    <m/>
    <d v="2021-03-31T00:00:00"/>
    <n v="9"/>
    <s v="O"/>
    <n v="1"/>
    <n v="30"/>
    <n v="0"/>
    <m/>
    <m/>
    <m/>
    <m/>
    <m/>
    <m/>
    <n v="1"/>
    <n v="1"/>
    <m/>
    <m/>
    <n v="3496444"/>
    <s v="CREDITOS DE CONSUMO"/>
    <n v="0"/>
    <n v="0"/>
    <n v="890480123"/>
    <s v="UNIVERSIDAD DE CARTAGENA"/>
    <n v="5"/>
    <m/>
    <m/>
    <m/>
    <m/>
    <n v="1"/>
    <n v="7"/>
    <n v="2"/>
  </r>
  <r>
    <n v="3772879"/>
    <s v="C"/>
    <n v="50976855"/>
    <x v="2"/>
    <n v="4"/>
    <n v="18310"/>
    <d v="2021-03-31T00:00:00"/>
    <d v="2021-04-30T00:00:00"/>
    <n v="0"/>
    <n v="1"/>
    <n v="0"/>
    <n v="30"/>
    <n v="2"/>
    <n v="23318977"/>
    <n v="25980000"/>
    <n v="4009570"/>
    <n v="4087486"/>
    <n v="4009570"/>
    <n v="0"/>
    <n v="0"/>
    <n v="0"/>
    <m/>
    <n v="0"/>
    <n v="0"/>
    <n v="0"/>
    <m/>
    <m/>
    <d v="2021-03-31T00:00:00"/>
    <n v="1"/>
    <s v="O"/>
    <n v="1"/>
    <n v="30"/>
    <n v="0"/>
    <m/>
    <m/>
    <m/>
    <m/>
    <m/>
    <m/>
    <n v="1"/>
    <n v="1"/>
    <m/>
    <m/>
    <n v="236691"/>
    <s v="CREDITOS DE CONSUMO"/>
    <n v="0"/>
    <n v="0"/>
    <m/>
    <m/>
    <n v="5"/>
    <m/>
    <m/>
    <m/>
    <m/>
    <n v="1"/>
    <n v="7"/>
    <n v="2"/>
  </r>
  <r>
    <n v="7770308"/>
    <s v="C"/>
    <n v="51625512"/>
    <x v="3"/>
    <n v="4"/>
    <n v="13033"/>
    <d v="2017-09-07T00:00:00"/>
    <d v="2024-09-07T00:00:00"/>
    <n v="0"/>
    <n v="1"/>
    <n v="43"/>
    <n v="30"/>
    <n v="2"/>
    <n v="13121400"/>
    <n v="13940000"/>
    <n v="31990000"/>
    <n v="584074"/>
    <n v="19067203"/>
    <n v="0"/>
    <n v="0"/>
    <n v="52990000"/>
    <s v="                              "/>
    <n v="0"/>
    <n v="0"/>
    <n v="0"/>
    <m/>
    <m/>
    <d v="2021-03-30T00:00:00"/>
    <n v="3"/>
    <s v="O"/>
    <n v="1"/>
    <n v="30"/>
    <n v="0"/>
    <m/>
    <m/>
    <m/>
    <m/>
    <m/>
    <m/>
    <n v="1"/>
    <n v="1"/>
    <m/>
    <m/>
    <n v="11296895"/>
    <s v="CREDITOS DE CONSUMO"/>
    <n v="0"/>
    <n v="0"/>
    <n v="890480123"/>
    <s v="UNIVERSIDAD DE CARTAGENA"/>
    <n v="5"/>
    <m/>
    <m/>
    <m/>
    <m/>
    <n v="1"/>
    <n v="7"/>
    <n v="2"/>
  </r>
  <r>
    <n v="23458825"/>
    <s v="C"/>
    <n v="51625512"/>
    <x v="0"/>
    <n v="4"/>
    <n v="15155"/>
    <d v="2019-01-24T00:00:00"/>
    <d v="2026-01-24T00:00:00"/>
    <n v="6"/>
    <n v="1"/>
    <n v="25"/>
    <n v="30"/>
    <n v="2"/>
    <n v="17726461"/>
    <n v="19240000"/>
    <n v="71100000"/>
    <n v="1482991"/>
    <n v="57564541"/>
    <n v="169890"/>
    <n v="0"/>
    <n v="0"/>
    <m/>
    <n v="0"/>
    <n v="0"/>
    <n v="0"/>
    <m/>
    <m/>
    <d v="2021-03-30T00:00:00"/>
    <n v="1"/>
    <s v="O"/>
    <n v="1"/>
    <n v="30"/>
    <n v="59784"/>
    <m/>
    <m/>
    <m/>
    <m/>
    <m/>
    <m/>
    <n v="1"/>
    <n v="1"/>
    <m/>
    <m/>
    <n v="34105716"/>
    <s v="CREDITOS DE CONSUMO"/>
    <n v="0"/>
    <n v="0"/>
    <n v="890480123"/>
    <s v="UNIVERSIDAD DE CARTAGENA"/>
    <n v="5"/>
    <m/>
    <m/>
    <m/>
    <m/>
    <n v="1"/>
    <n v="7"/>
    <n v="2"/>
  </r>
  <r>
    <n v="1508933"/>
    <s v="C"/>
    <n v="51625512"/>
    <x v="0"/>
    <n v="4"/>
    <n v="17109"/>
    <d v="2020-03-19T00:00:00"/>
    <d v="2021-09-30T00:00:00"/>
    <n v="0"/>
    <n v="1"/>
    <n v="12"/>
    <n v="30"/>
    <n v="2"/>
    <n v="12185828"/>
    <n v="12890000"/>
    <n v="10474000"/>
    <n v="639630"/>
    <n v="3702700"/>
    <n v="0"/>
    <n v="0"/>
    <n v="0"/>
    <m/>
    <n v="0"/>
    <n v="0"/>
    <n v="0"/>
    <m/>
    <m/>
    <d v="2021-03-30T00:00:00"/>
    <n v="1"/>
    <s v="O"/>
    <n v="1"/>
    <n v="30"/>
    <n v="0"/>
    <m/>
    <m/>
    <m/>
    <m/>
    <m/>
    <m/>
    <n v="1"/>
    <n v="1"/>
    <m/>
    <m/>
    <n v="2193767"/>
    <s v="CREDITOS DE CONSUMO"/>
    <n v="0"/>
    <n v="0"/>
    <n v="890480123"/>
    <s v="UNIVERSIDAD DE CARTAGENA"/>
    <n v="5"/>
    <m/>
    <m/>
    <m/>
    <m/>
    <n v="1"/>
    <n v="7"/>
    <n v="2"/>
  </r>
  <r>
    <n v="4075221"/>
    <s v="C"/>
    <n v="51625512"/>
    <x v="0"/>
    <n v="4"/>
    <n v="18277"/>
    <d v="2021-03-18T00:00:00"/>
    <d v="2024-03-30T00:00:00"/>
    <n v="0"/>
    <n v="1"/>
    <n v="0"/>
    <n v="30"/>
    <n v="2"/>
    <n v="16011168"/>
    <n v="17240000"/>
    <n v="10000000"/>
    <n v="351625"/>
    <n v="10000000"/>
    <n v="0"/>
    <n v="0"/>
    <n v="0"/>
    <m/>
    <n v="0"/>
    <n v="0"/>
    <n v="0"/>
    <m/>
    <m/>
    <d v="2021-03-30T00:00:00"/>
    <n v="1"/>
    <s v="O"/>
    <n v="1"/>
    <n v="30"/>
    <n v="0"/>
    <m/>
    <m/>
    <m/>
    <m/>
    <m/>
    <m/>
    <n v="1"/>
    <n v="1"/>
    <m/>
    <m/>
    <n v="5924779"/>
    <s v="CREDITOS DE CONSUMO"/>
    <n v="0"/>
    <n v="0"/>
    <n v="890480123"/>
    <s v="UNIVERSIDAD DE CARTAGENA"/>
    <n v="5"/>
    <m/>
    <m/>
    <m/>
    <m/>
    <n v="1"/>
    <n v="7"/>
    <n v="2"/>
  </r>
  <r>
    <n v="1311106"/>
    <s v="C"/>
    <n v="51649482"/>
    <x v="5"/>
    <n v="4"/>
    <n v="13363"/>
    <d v="2020-10-29T00:00:00"/>
    <d v="2022-03-28T00:00:00"/>
    <n v="0"/>
    <n v="1"/>
    <n v="5"/>
    <n v="30"/>
    <n v="2"/>
    <n v="9752084"/>
    <n v="10200000"/>
    <n v="2271007"/>
    <n v="151941"/>
    <n v="1574579"/>
    <n v="0"/>
    <n v="0"/>
    <n v="0"/>
    <m/>
    <n v="1574579"/>
    <n v="0"/>
    <n v="0"/>
    <m/>
    <m/>
    <d v="2021-03-30T00:00:00"/>
    <n v="1"/>
    <s v="O"/>
    <n v="1"/>
    <n v="30"/>
    <n v="0"/>
    <m/>
    <m/>
    <m/>
    <m/>
    <m/>
    <m/>
    <n v="1"/>
    <n v="1"/>
    <m/>
    <m/>
    <n v="263473"/>
    <s v="CREDITOS DE CONSUMO"/>
    <n v="0"/>
    <n v="0"/>
    <n v="890480123"/>
    <s v="UNIVERSIDAD DE CARTAGENA"/>
    <n v="5"/>
    <m/>
    <m/>
    <m/>
    <m/>
    <n v="1"/>
    <n v="7"/>
    <n v="1"/>
  </r>
  <r>
    <n v="5014259"/>
    <s v="C"/>
    <n v="51649482"/>
    <x v="9"/>
    <n v="4"/>
    <n v="15766"/>
    <d v="2019-05-30T00:00:00"/>
    <d v="2019-06-30T00:00:00"/>
    <n v="630"/>
    <n v="1"/>
    <n v="0"/>
    <n v="30"/>
    <n v="2"/>
    <n v="23318977"/>
    <n v="25980000"/>
    <n v="6021896"/>
    <n v="6158193"/>
    <n v="6021896"/>
    <n v="408870"/>
    <n v="0"/>
    <n v="0"/>
    <m/>
    <n v="6021896"/>
    <n v="408870"/>
    <n v="2541749"/>
    <m/>
    <m/>
    <d v="2020-02-29T00:00:00"/>
    <n v="1"/>
    <s v="O"/>
    <n v="1"/>
    <n v="30"/>
    <n v="6021896"/>
    <m/>
    <m/>
    <m/>
    <m/>
    <m/>
    <m/>
    <n v="1"/>
    <n v="1"/>
    <m/>
    <m/>
    <n v="1007637"/>
    <s v="CREDITOS DE CONSUMO"/>
    <n v="0"/>
    <n v="0"/>
    <m/>
    <m/>
    <n v="5"/>
    <m/>
    <m/>
    <m/>
    <m/>
    <n v="1"/>
    <n v="7"/>
    <n v="2"/>
  </r>
  <r>
    <n v="33774916"/>
    <s v="C"/>
    <n v="51649482"/>
    <x v="13"/>
    <n v="4"/>
    <n v="13375"/>
    <d v="2017-11-30T00:00:00"/>
    <d v="2029-11-30T00:00:00"/>
    <n v="630"/>
    <n v="1"/>
    <n v="18"/>
    <n v="30"/>
    <n v="2"/>
    <n v="12185828"/>
    <n v="12890000"/>
    <n v="43184820"/>
    <n v="572066"/>
    <n v="40562135"/>
    <n v="2501820"/>
    <n v="0"/>
    <n v="70000000"/>
    <s v="                              "/>
    <n v="1668641"/>
    <n v="2501820"/>
    <n v="7001890"/>
    <m/>
    <m/>
    <d v="2019-05-30T00:00:00"/>
    <n v="2"/>
    <s v="O"/>
    <n v="1"/>
    <n v="30"/>
    <n v="3926033"/>
    <n v="2"/>
    <n v="0"/>
    <n v="1"/>
    <n v="0"/>
    <n v="0"/>
    <n v="0"/>
    <n v="1"/>
    <n v="1"/>
    <m/>
    <m/>
    <n v="6787219"/>
    <s v="CREDITO DE VIVIENDA"/>
    <n v="0"/>
    <n v="0"/>
    <m/>
    <m/>
    <n v="5"/>
    <m/>
    <m/>
    <m/>
    <m/>
    <n v="1"/>
    <n v="7"/>
    <n v="2"/>
  </r>
  <r>
    <n v="0"/>
    <s v="C"/>
    <n v="51775094"/>
    <x v="0"/>
    <n v="4"/>
    <n v="550019350"/>
    <d v="2018-07-22T00:00:00"/>
    <d v="2023-12-30T00:00:00"/>
    <n v="0"/>
    <n v="1"/>
    <n v="2"/>
    <n v="30"/>
    <n v="2"/>
    <n v="22490513"/>
    <n v="24960000"/>
    <n v="11708"/>
    <n v="459"/>
    <n v="11224"/>
    <n v="0"/>
    <n v="0"/>
    <n v="0"/>
    <m/>
    <n v="0"/>
    <n v="0"/>
    <n v="0"/>
    <m/>
    <m/>
    <d v="2021-03-30T00:00:00"/>
    <n v="1"/>
    <s v="O"/>
    <n v="1"/>
    <n v="30"/>
    <n v="0"/>
    <m/>
    <m/>
    <m/>
    <m/>
    <m/>
    <m/>
    <n v="1"/>
    <n v="1"/>
    <m/>
    <m/>
    <n v="77311"/>
    <s v="CREDITOS DE CONSUMO"/>
    <n v="0"/>
    <n v="0"/>
    <n v="890480123"/>
    <s v="UNIVERSIDAD DE CARTAGENA"/>
    <n v="5"/>
    <m/>
    <m/>
    <m/>
    <m/>
    <n v="2"/>
    <n v="7"/>
    <n v="2"/>
  </r>
  <r>
    <n v="0"/>
    <s v="C"/>
    <n v="51775094"/>
    <x v="0"/>
    <n v="4"/>
    <n v="550019511"/>
    <d v="2018-08-18T00:00:00"/>
    <d v="2024-02-28T00:00:00"/>
    <n v="0"/>
    <n v="1"/>
    <n v="1"/>
    <n v="30"/>
    <n v="2"/>
    <n v="22490513"/>
    <n v="24960000"/>
    <n v="9253"/>
    <n v="356"/>
    <n v="8900"/>
    <n v="0"/>
    <n v="0"/>
    <n v="0"/>
    <m/>
    <n v="0"/>
    <n v="0"/>
    <n v="0"/>
    <m/>
    <m/>
    <d v="2021-03-30T00:00:00"/>
    <n v="1"/>
    <s v="O"/>
    <n v="1"/>
    <n v="30"/>
    <n v="0"/>
    <m/>
    <m/>
    <m/>
    <m/>
    <m/>
    <m/>
    <n v="1"/>
    <n v="1"/>
    <m/>
    <m/>
    <n v="61303"/>
    <s v="CREDITOS DE CONSUMO"/>
    <n v="0"/>
    <n v="0"/>
    <n v="890480123"/>
    <s v="UNIVERSIDAD DE CARTAGENA"/>
    <n v="5"/>
    <m/>
    <m/>
    <m/>
    <m/>
    <n v="2"/>
    <n v="7"/>
    <n v="2"/>
  </r>
  <r>
    <n v="0"/>
    <s v="C"/>
    <n v="51775094"/>
    <x v="0"/>
    <n v="4"/>
    <n v="550020716"/>
    <d v="2019-02-19T00:00:00"/>
    <d v="2024-02-28T00:00:00"/>
    <n v="0"/>
    <n v="1"/>
    <n v="1"/>
    <n v="30"/>
    <n v="2"/>
    <n v="22490513"/>
    <n v="24960000"/>
    <n v="14275"/>
    <n v="549"/>
    <n v="13716"/>
    <n v="0"/>
    <n v="0"/>
    <n v="0"/>
    <m/>
    <n v="0"/>
    <n v="0"/>
    <n v="0"/>
    <m/>
    <m/>
    <d v="2021-03-30T00:00:00"/>
    <n v="1"/>
    <s v="O"/>
    <n v="1"/>
    <n v="30"/>
    <n v="0"/>
    <m/>
    <m/>
    <m/>
    <m/>
    <m/>
    <m/>
    <n v="1"/>
    <n v="1"/>
    <m/>
    <m/>
    <n v="94476"/>
    <s v="CREDITOS DE CONSUMO"/>
    <n v="0"/>
    <n v="0"/>
    <n v="890480123"/>
    <s v="UNIVERSIDAD DE CARTAGENA"/>
    <n v="5"/>
    <m/>
    <m/>
    <m/>
    <m/>
    <n v="2"/>
    <n v="7"/>
    <n v="2"/>
  </r>
  <r>
    <n v="0"/>
    <s v="C"/>
    <n v="51775094"/>
    <x v="0"/>
    <n v="4"/>
    <n v="550020991"/>
    <d v="2019-04-07T00:00:00"/>
    <d v="2024-02-28T00:00:00"/>
    <n v="0"/>
    <n v="1"/>
    <n v="2"/>
    <n v="30"/>
    <n v="2"/>
    <n v="22490513"/>
    <n v="24960000"/>
    <n v="37171"/>
    <n v="1429"/>
    <n v="35692"/>
    <n v="0"/>
    <n v="0"/>
    <n v="0"/>
    <m/>
    <n v="0"/>
    <n v="0"/>
    <n v="0"/>
    <m/>
    <m/>
    <d v="2021-03-30T00:00:00"/>
    <n v="1"/>
    <s v="O"/>
    <n v="1"/>
    <n v="30"/>
    <n v="0"/>
    <m/>
    <m/>
    <m/>
    <m/>
    <m/>
    <m/>
    <n v="1"/>
    <n v="1"/>
    <m/>
    <m/>
    <n v="245847"/>
    <s v="CREDITOS DE CONSUMO"/>
    <n v="0"/>
    <n v="0"/>
    <n v="890480123"/>
    <s v="UNIVERSIDAD DE CARTAGENA"/>
    <n v="5"/>
    <m/>
    <m/>
    <m/>
    <m/>
    <n v="2"/>
    <n v="7"/>
    <n v="2"/>
  </r>
  <r>
    <n v="0"/>
    <s v="C"/>
    <n v="51775094"/>
    <x v="0"/>
    <n v="4"/>
    <n v="550020999"/>
    <d v="2019-04-09T00:00:00"/>
    <d v="2024-02-28T00:00:00"/>
    <n v="0"/>
    <n v="1"/>
    <n v="2"/>
    <n v="30"/>
    <n v="2"/>
    <n v="22490513"/>
    <n v="24960000"/>
    <n v="111546"/>
    <n v="4288"/>
    <n v="107102"/>
    <n v="0"/>
    <n v="0"/>
    <n v="0"/>
    <m/>
    <n v="0"/>
    <n v="0"/>
    <n v="0"/>
    <m/>
    <m/>
    <d v="2021-03-30T00:00:00"/>
    <n v="1"/>
    <s v="O"/>
    <n v="1"/>
    <n v="30"/>
    <n v="0"/>
    <m/>
    <m/>
    <m/>
    <m/>
    <m/>
    <m/>
    <n v="1"/>
    <n v="1"/>
    <m/>
    <m/>
    <n v="737720"/>
    <s v="CREDITOS DE CONSUMO"/>
    <n v="0"/>
    <n v="0"/>
    <n v="890480123"/>
    <s v="UNIVERSIDAD DE CARTAGENA"/>
    <n v="5"/>
    <m/>
    <m/>
    <m/>
    <m/>
    <n v="2"/>
    <n v="7"/>
    <n v="2"/>
  </r>
  <r>
    <n v="0"/>
    <s v="C"/>
    <n v="51775094"/>
    <x v="0"/>
    <n v="4"/>
    <n v="550021034"/>
    <d v="2019-04-12T00:00:00"/>
    <d v="2024-02-28T00:00:00"/>
    <n v="0"/>
    <n v="1"/>
    <n v="2"/>
    <n v="30"/>
    <n v="2"/>
    <n v="22490513"/>
    <n v="24960000"/>
    <n v="195521"/>
    <n v="7517"/>
    <n v="187706"/>
    <n v="0"/>
    <n v="0"/>
    <n v="0"/>
    <m/>
    <n v="0"/>
    <n v="0"/>
    <n v="0"/>
    <m/>
    <m/>
    <d v="2021-03-30T00:00:00"/>
    <n v="1"/>
    <s v="O"/>
    <n v="1"/>
    <n v="30"/>
    <n v="0"/>
    <m/>
    <m/>
    <m/>
    <m/>
    <m/>
    <m/>
    <n v="1"/>
    <n v="1"/>
    <m/>
    <m/>
    <n v="1292921"/>
    <s v="CREDITOS DE CONSUMO"/>
    <n v="0"/>
    <n v="0"/>
    <n v="890480123"/>
    <s v="UNIVERSIDAD DE CARTAGENA"/>
    <n v="5"/>
    <m/>
    <m/>
    <m/>
    <m/>
    <n v="2"/>
    <n v="7"/>
    <n v="2"/>
  </r>
  <r>
    <n v="0"/>
    <s v="C"/>
    <n v="51775094"/>
    <x v="0"/>
    <n v="4"/>
    <n v="550021035"/>
    <d v="2019-04-12T00:00:00"/>
    <d v="2024-02-28T00:00:00"/>
    <n v="0"/>
    <n v="1"/>
    <n v="2"/>
    <n v="30"/>
    <n v="2"/>
    <n v="22490513"/>
    <n v="24960000"/>
    <n v="37192"/>
    <n v="1430"/>
    <n v="35711"/>
    <n v="0"/>
    <n v="0"/>
    <n v="0"/>
    <m/>
    <n v="0"/>
    <n v="0"/>
    <n v="0"/>
    <m/>
    <m/>
    <d v="2021-03-30T00:00:00"/>
    <n v="1"/>
    <s v="O"/>
    <n v="1"/>
    <n v="30"/>
    <n v="0"/>
    <m/>
    <m/>
    <m/>
    <m/>
    <m/>
    <m/>
    <n v="1"/>
    <n v="1"/>
    <m/>
    <m/>
    <n v="245978"/>
    <s v="CREDITOS DE CONSUMO"/>
    <n v="0"/>
    <n v="0"/>
    <n v="890480123"/>
    <s v="UNIVERSIDAD DE CARTAGENA"/>
    <n v="5"/>
    <m/>
    <m/>
    <m/>
    <m/>
    <n v="2"/>
    <n v="7"/>
    <n v="2"/>
  </r>
  <r>
    <n v="0"/>
    <s v="C"/>
    <n v="51775094"/>
    <x v="0"/>
    <n v="4"/>
    <n v="550021045"/>
    <d v="2019-04-13T00:00:00"/>
    <d v="2024-02-28T00:00:00"/>
    <n v="0"/>
    <n v="1"/>
    <n v="2"/>
    <n v="30"/>
    <n v="2"/>
    <n v="22490513"/>
    <n v="24960000"/>
    <n v="209794"/>
    <n v="8065"/>
    <n v="201422"/>
    <n v="0"/>
    <n v="0"/>
    <n v="0"/>
    <m/>
    <n v="0"/>
    <n v="0"/>
    <n v="0"/>
    <m/>
    <m/>
    <d v="2021-03-30T00:00:00"/>
    <n v="1"/>
    <s v="O"/>
    <n v="1"/>
    <n v="30"/>
    <n v="0"/>
    <m/>
    <m/>
    <m/>
    <m/>
    <m/>
    <m/>
    <n v="1"/>
    <n v="1"/>
    <m/>
    <m/>
    <n v="1387397"/>
    <s v="CREDITOS DE CONSUMO"/>
    <n v="0"/>
    <n v="0"/>
    <n v="890480123"/>
    <s v="UNIVERSIDAD DE CARTAGENA"/>
    <n v="5"/>
    <m/>
    <m/>
    <m/>
    <m/>
    <n v="2"/>
    <n v="7"/>
    <n v="2"/>
  </r>
  <r>
    <n v="0"/>
    <s v="C"/>
    <n v="51775094"/>
    <x v="0"/>
    <n v="4"/>
    <n v="550021046"/>
    <d v="2019-04-13T00:00:00"/>
    <d v="2024-02-28T00:00:00"/>
    <n v="0"/>
    <n v="1"/>
    <n v="2"/>
    <n v="30"/>
    <n v="2"/>
    <n v="22490513"/>
    <n v="24960000"/>
    <n v="228211"/>
    <n v="8773"/>
    <n v="219110"/>
    <n v="0"/>
    <n v="0"/>
    <n v="0"/>
    <m/>
    <n v="0"/>
    <n v="0"/>
    <n v="0"/>
    <m/>
    <m/>
    <d v="2021-03-30T00:00:00"/>
    <n v="1"/>
    <s v="O"/>
    <n v="1"/>
    <n v="30"/>
    <n v="0"/>
    <m/>
    <m/>
    <m/>
    <m/>
    <m/>
    <m/>
    <n v="1"/>
    <n v="1"/>
    <m/>
    <m/>
    <n v="1509233"/>
    <s v="CREDITOS DE CONSUMO"/>
    <n v="0"/>
    <n v="0"/>
    <n v="890480123"/>
    <s v="UNIVERSIDAD DE CARTAGENA"/>
    <n v="5"/>
    <m/>
    <m/>
    <m/>
    <m/>
    <n v="2"/>
    <n v="7"/>
    <n v="2"/>
  </r>
  <r>
    <n v="0"/>
    <s v="C"/>
    <n v="51775094"/>
    <x v="0"/>
    <n v="4"/>
    <n v="550021063"/>
    <d v="2019-04-16T00:00:00"/>
    <d v="2024-02-28T00:00:00"/>
    <n v="0"/>
    <n v="1"/>
    <n v="2"/>
    <n v="30"/>
    <n v="2"/>
    <n v="22490513"/>
    <n v="24960000"/>
    <n v="79917"/>
    <n v="3072"/>
    <n v="76738"/>
    <n v="0"/>
    <n v="0"/>
    <n v="0"/>
    <m/>
    <n v="0"/>
    <n v="0"/>
    <n v="0"/>
    <m/>
    <m/>
    <d v="2021-03-30T00:00:00"/>
    <n v="1"/>
    <s v="O"/>
    <n v="1"/>
    <n v="30"/>
    <n v="0"/>
    <m/>
    <m/>
    <m/>
    <m/>
    <m/>
    <m/>
    <n v="1"/>
    <n v="1"/>
    <m/>
    <m/>
    <n v="528572"/>
    <s v="CREDITOS DE CONSUMO"/>
    <n v="0"/>
    <n v="0"/>
    <n v="890480123"/>
    <s v="UNIVERSIDAD DE CARTAGENA"/>
    <n v="5"/>
    <m/>
    <m/>
    <m/>
    <m/>
    <n v="2"/>
    <n v="7"/>
    <n v="2"/>
  </r>
  <r>
    <n v="0"/>
    <s v="C"/>
    <n v="51775094"/>
    <x v="0"/>
    <n v="4"/>
    <n v="550021105"/>
    <d v="2019-04-23T00:00:00"/>
    <d v="2024-02-28T00:00:00"/>
    <n v="0"/>
    <n v="1"/>
    <n v="2"/>
    <n v="30"/>
    <n v="2"/>
    <n v="22490513"/>
    <n v="24960000"/>
    <n v="19958"/>
    <n v="767"/>
    <n v="19145"/>
    <n v="0"/>
    <n v="0"/>
    <n v="0"/>
    <m/>
    <n v="0"/>
    <n v="0"/>
    <n v="0"/>
    <m/>
    <m/>
    <d v="2021-03-30T00:00:00"/>
    <n v="1"/>
    <s v="O"/>
    <n v="1"/>
    <n v="30"/>
    <n v="0"/>
    <m/>
    <m/>
    <m/>
    <m/>
    <m/>
    <m/>
    <n v="1"/>
    <n v="1"/>
    <m/>
    <m/>
    <n v="131871"/>
    <s v="CREDITOS DE CONSUMO"/>
    <n v="0"/>
    <n v="0"/>
    <n v="890480123"/>
    <s v="UNIVERSIDAD DE CARTAGENA"/>
    <n v="5"/>
    <m/>
    <m/>
    <m/>
    <m/>
    <n v="2"/>
    <n v="7"/>
    <n v="2"/>
  </r>
  <r>
    <n v="0"/>
    <s v="C"/>
    <n v="51775094"/>
    <x v="0"/>
    <n v="4"/>
    <n v="550021188"/>
    <d v="2019-05-04T00:00:00"/>
    <d v="2024-02-28T00:00:00"/>
    <n v="0"/>
    <n v="1"/>
    <n v="1"/>
    <n v="30"/>
    <n v="2"/>
    <n v="22490513"/>
    <n v="24960000"/>
    <n v="60099"/>
    <n v="2310"/>
    <n v="57724"/>
    <n v="0"/>
    <n v="0"/>
    <n v="0"/>
    <m/>
    <n v="0"/>
    <n v="0"/>
    <n v="0"/>
    <m/>
    <m/>
    <d v="2021-03-30T00:00:00"/>
    <n v="1"/>
    <s v="O"/>
    <n v="1"/>
    <n v="30"/>
    <n v="0"/>
    <m/>
    <m/>
    <m/>
    <m/>
    <m/>
    <m/>
    <n v="1"/>
    <n v="1"/>
    <m/>
    <m/>
    <n v="397604"/>
    <s v="CREDITOS DE CONSUMO"/>
    <n v="0"/>
    <n v="0"/>
    <n v="890480123"/>
    <s v="UNIVERSIDAD DE CARTAGENA"/>
    <n v="5"/>
    <m/>
    <m/>
    <m/>
    <m/>
    <n v="2"/>
    <n v="7"/>
    <n v="2"/>
  </r>
  <r>
    <n v="0"/>
    <s v="C"/>
    <n v="51775094"/>
    <x v="0"/>
    <n v="4"/>
    <n v="550024555"/>
    <d v="2020-10-02T00:00:00"/>
    <d v="2024-02-28T00:00:00"/>
    <n v="0"/>
    <n v="1"/>
    <n v="1"/>
    <n v="30"/>
    <n v="2"/>
    <n v="22490513"/>
    <n v="24960000"/>
    <n v="384622"/>
    <n v="14787"/>
    <n v="369472"/>
    <n v="0"/>
    <n v="0"/>
    <n v="0"/>
    <m/>
    <n v="0"/>
    <n v="0"/>
    <n v="0"/>
    <m/>
    <m/>
    <d v="2021-03-30T00:00:00"/>
    <n v="1"/>
    <s v="O"/>
    <n v="1"/>
    <n v="30"/>
    <n v="0"/>
    <m/>
    <m/>
    <m/>
    <m/>
    <m/>
    <m/>
    <n v="1"/>
    <n v="1"/>
    <m/>
    <m/>
    <n v="2544928"/>
    <s v="CREDITOS DE CONSUMO"/>
    <n v="0"/>
    <n v="0"/>
    <n v="890480123"/>
    <s v="UNIVERSIDAD DE CARTAGENA"/>
    <n v="5"/>
    <m/>
    <m/>
    <m/>
    <m/>
    <n v="2"/>
    <n v="7"/>
    <n v="2"/>
  </r>
  <r>
    <n v="0"/>
    <s v="C"/>
    <n v="51775094"/>
    <x v="0"/>
    <n v="4"/>
    <n v="550025204"/>
    <d v="2021-01-19T00:00:00"/>
    <d v="2024-02-28T00:00:00"/>
    <n v="0"/>
    <n v="1"/>
    <n v="4"/>
    <n v="30"/>
    <n v="2"/>
    <n v="22490513"/>
    <n v="24960000"/>
    <n v="600000"/>
    <n v="23066"/>
    <n v="541182"/>
    <n v="0"/>
    <n v="0"/>
    <n v="0"/>
    <m/>
    <n v="0"/>
    <n v="0"/>
    <n v="0"/>
    <m/>
    <m/>
    <d v="2021-03-30T00:00:00"/>
    <n v="1"/>
    <s v="O"/>
    <n v="1"/>
    <n v="30"/>
    <n v="0"/>
    <m/>
    <m/>
    <m/>
    <m/>
    <m/>
    <m/>
    <n v="1"/>
    <n v="1"/>
    <m/>
    <m/>
    <n v="3727669"/>
    <s v="CREDITOS DE CONSUMO"/>
    <n v="0"/>
    <n v="0"/>
    <n v="890480123"/>
    <s v="UNIVERSIDAD DE CARTAGENA"/>
    <n v="5"/>
    <m/>
    <m/>
    <m/>
    <m/>
    <n v="2"/>
    <n v="7"/>
    <n v="2"/>
  </r>
  <r>
    <n v="0"/>
    <s v="C"/>
    <n v="51775094"/>
    <x v="0"/>
    <n v="4"/>
    <n v="550025205"/>
    <d v="2021-01-19T00:00:00"/>
    <d v="2024-02-28T00:00:00"/>
    <n v="0"/>
    <n v="1"/>
    <n v="4"/>
    <n v="30"/>
    <n v="2"/>
    <n v="22490513"/>
    <n v="24960000"/>
    <n v="200000"/>
    <n v="7689"/>
    <n v="180383"/>
    <n v="0"/>
    <n v="0"/>
    <n v="0"/>
    <m/>
    <n v="0"/>
    <n v="0"/>
    <n v="0"/>
    <m/>
    <m/>
    <d v="2021-03-30T00:00:00"/>
    <n v="1"/>
    <s v="O"/>
    <n v="1"/>
    <n v="30"/>
    <n v="0"/>
    <m/>
    <m/>
    <m/>
    <m/>
    <m/>
    <m/>
    <n v="1"/>
    <n v="1"/>
    <m/>
    <m/>
    <n v="1242481"/>
    <s v="CREDITOS DE CONSUMO"/>
    <n v="0"/>
    <n v="0"/>
    <n v="890480123"/>
    <s v="UNIVERSIDAD DE CARTAGENA"/>
    <n v="5"/>
    <m/>
    <m/>
    <m/>
    <m/>
    <n v="2"/>
    <n v="7"/>
    <n v="2"/>
  </r>
  <r>
    <n v="0"/>
    <s v="C"/>
    <n v="51775094"/>
    <x v="0"/>
    <n v="4"/>
    <n v="550025375"/>
    <d v="2021-02-08T00:00:00"/>
    <d v="2024-02-28T00:00:00"/>
    <n v="0"/>
    <n v="1"/>
    <n v="2"/>
    <n v="30"/>
    <n v="2"/>
    <n v="22490513"/>
    <n v="24960000"/>
    <n v="100000"/>
    <n v="3844"/>
    <n v="94112"/>
    <n v="0"/>
    <n v="0"/>
    <n v="0"/>
    <m/>
    <n v="0"/>
    <n v="0"/>
    <n v="0"/>
    <m/>
    <m/>
    <d v="2021-03-30T00:00:00"/>
    <n v="1"/>
    <s v="O"/>
    <n v="1"/>
    <n v="30"/>
    <n v="0"/>
    <m/>
    <m/>
    <m/>
    <m/>
    <m/>
    <m/>
    <n v="1"/>
    <n v="1"/>
    <m/>
    <m/>
    <n v="648245"/>
    <s v="CREDITOS DE CONSUMO"/>
    <n v="0"/>
    <n v="0"/>
    <n v="890480123"/>
    <s v="UNIVERSIDAD DE CARTAGENA"/>
    <n v="5"/>
    <m/>
    <m/>
    <m/>
    <m/>
    <n v="2"/>
    <n v="7"/>
    <n v="2"/>
  </r>
  <r>
    <n v="0"/>
    <s v="C"/>
    <n v="51775094"/>
    <x v="0"/>
    <n v="4"/>
    <n v="550025472"/>
    <d v="2021-02-28T00:00:00"/>
    <d v="2021-04-30T00:00:00"/>
    <n v="0"/>
    <n v="1"/>
    <n v="0"/>
    <n v="30"/>
    <n v="2"/>
    <n v="0"/>
    <n v="0"/>
    <n v="6000"/>
    <n v="6000"/>
    <n v="195"/>
    <n v="0"/>
    <n v="0"/>
    <n v="0"/>
    <m/>
    <n v="0"/>
    <n v="0"/>
    <n v="0"/>
    <m/>
    <m/>
    <d v="2021-03-30T00:00:00"/>
    <n v="1"/>
    <s v="O"/>
    <n v="1"/>
    <n v="30"/>
    <n v="0"/>
    <m/>
    <m/>
    <m/>
    <m/>
    <m/>
    <m/>
    <n v="1"/>
    <n v="1"/>
    <m/>
    <m/>
    <n v="1343"/>
    <s v="CREDITOS DE CONSUMO"/>
    <n v="0"/>
    <n v="0"/>
    <n v="890480123"/>
    <s v="UNIVERSIDAD DE CARTAGENA"/>
    <n v="5"/>
    <m/>
    <m/>
    <m/>
    <m/>
    <n v="2"/>
    <n v="7"/>
    <n v="2"/>
  </r>
  <r>
    <n v="0"/>
    <s v="C"/>
    <n v="51775094"/>
    <x v="0"/>
    <n v="4"/>
    <n v="550025661"/>
    <d v="2021-03-31T00:00:00"/>
    <d v="2021-05-30T00:00:00"/>
    <n v="0"/>
    <n v="1"/>
    <n v="0"/>
    <n v="30"/>
    <n v="2"/>
    <n v="0"/>
    <n v="0"/>
    <n v="6000"/>
    <n v="6000"/>
    <n v="6000"/>
    <n v="0"/>
    <n v="0"/>
    <n v="0"/>
    <m/>
    <n v="0"/>
    <n v="0"/>
    <n v="0"/>
    <m/>
    <m/>
    <d v="2021-03-31T00:00:00"/>
    <n v="1"/>
    <s v="O"/>
    <n v="1"/>
    <n v="30"/>
    <n v="0"/>
    <m/>
    <m/>
    <m/>
    <m/>
    <m/>
    <m/>
    <n v="1"/>
    <n v="1"/>
    <m/>
    <m/>
    <n v="41328"/>
    <s v="CREDITOS DE CONSUMO"/>
    <n v="0"/>
    <n v="0"/>
    <n v="890480123"/>
    <s v="UNIVERSIDAD DE CARTAGENA"/>
    <n v="5"/>
    <m/>
    <m/>
    <m/>
    <m/>
    <n v="2"/>
    <n v="7"/>
    <n v="2"/>
  </r>
  <r>
    <n v="2258900"/>
    <s v="C"/>
    <n v="51806543"/>
    <x v="0"/>
    <n v="4"/>
    <n v="17806"/>
    <d v="2020-11-13T00:00:00"/>
    <d v="2023-11-30T00:00:00"/>
    <n v="0"/>
    <n v="1"/>
    <n v="4"/>
    <n v="30"/>
    <n v="2"/>
    <n v="12185828"/>
    <n v="12890000"/>
    <n v="3450000"/>
    <n v="114896"/>
    <n v="3125481"/>
    <n v="0"/>
    <n v="0"/>
    <n v="0"/>
    <m/>
    <n v="0"/>
    <n v="0"/>
    <n v="0"/>
    <m/>
    <m/>
    <d v="2021-03-30T00:00:00"/>
    <n v="9"/>
    <s v="O"/>
    <n v="1"/>
    <n v="30"/>
    <n v="0"/>
    <m/>
    <m/>
    <m/>
    <m/>
    <m/>
    <m/>
    <n v="1"/>
    <n v="1"/>
    <m/>
    <m/>
    <n v="866581"/>
    <s v="CREDITOS DE CONSUMO"/>
    <n v="0"/>
    <n v="0"/>
    <n v="890480123"/>
    <s v="UNIVERSIDAD DE CARTAGENA"/>
    <n v="5"/>
    <m/>
    <m/>
    <m/>
    <m/>
    <n v="1"/>
    <n v="7"/>
    <n v="2"/>
  </r>
  <r>
    <n v="873384"/>
    <s v="C"/>
    <n v="51806543"/>
    <x v="0"/>
    <n v="4"/>
    <n v="18040"/>
    <d v="2021-01-04T00:00:00"/>
    <d v="2022-07-30T00:00:00"/>
    <n v="0"/>
    <n v="1"/>
    <n v="3"/>
    <n v="30"/>
    <n v="2"/>
    <n v="15881442"/>
    <n v="17090000"/>
    <n v="1446137"/>
    <n v="90818"/>
    <n v="1208440"/>
    <n v="0"/>
    <n v="0"/>
    <n v="0"/>
    <m/>
    <n v="0"/>
    <n v="0"/>
    <n v="0"/>
    <m/>
    <m/>
    <d v="2021-03-30T00:00:00"/>
    <n v="1"/>
    <s v="O"/>
    <n v="1"/>
    <n v="30"/>
    <n v="0"/>
    <m/>
    <m/>
    <m/>
    <m/>
    <m/>
    <m/>
    <n v="1"/>
    <n v="1"/>
    <m/>
    <m/>
    <n v="335056"/>
    <s v="CREDITOS DE CONSUMO"/>
    <n v="0"/>
    <n v="0"/>
    <n v="890480123"/>
    <s v="UNIVERSIDAD DE CARTAGENA"/>
    <n v="5"/>
    <m/>
    <m/>
    <m/>
    <m/>
    <n v="1"/>
    <n v="7"/>
    <n v="2"/>
  </r>
  <r>
    <n v="3245572"/>
    <s v="C"/>
    <n v="51806543"/>
    <x v="0"/>
    <n v="4"/>
    <n v="18041"/>
    <d v="2021-01-04T00:00:00"/>
    <d v="2022-08-30T00:00:00"/>
    <n v="0"/>
    <n v="1"/>
    <n v="3"/>
    <n v="30"/>
    <n v="2"/>
    <n v="16011168"/>
    <n v="17240000"/>
    <n v="5317274"/>
    <n v="318680"/>
    <n v="4490670"/>
    <n v="0"/>
    <n v="0"/>
    <n v="0"/>
    <m/>
    <n v="0"/>
    <n v="0"/>
    <n v="0"/>
    <m/>
    <m/>
    <d v="2021-03-30T00:00:00"/>
    <n v="1"/>
    <s v="O"/>
    <n v="1"/>
    <n v="30"/>
    <n v="0"/>
    <m/>
    <m/>
    <m/>
    <m/>
    <m/>
    <m/>
    <n v="1"/>
    <n v="1"/>
    <m/>
    <m/>
    <n v="1245098"/>
    <s v="CREDITOS DE CONSUMO"/>
    <n v="0"/>
    <n v="0"/>
    <n v="890480123"/>
    <s v="UNIVERSIDAD DE CARTAGENA"/>
    <n v="5"/>
    <m/>
    <m/>
    <m/>
    <m/>
    <n v="1"/>
    <n v="7"/>
    <n v="2"/>
  </r>
  <r>
    <n v="370947"/>
    <s v="C"/>
    <n v="51882696"/>
    <x v="0"/>
    <n v="4"/>
    <n v="17623"/>
    <d v="2020-09-26T00:00:00"/>
    <d v="2024-09-30T00:00:00"/>
    <n v="0"/>
    <n v="1"/>
    <n v="6"/>
    <n v="30"/>
    <n v="2"/>
    <n v="13121400"/>
    <n v="13940000"/>
    <n v="16000000"/>
    <n v="430205"/>
    <n v="14424831"/>
    <n v="0"/>
    <n v="0"/>
    <n v="0"/>
    <m/>
    <n v="0"/>
    <n v="0"/>
    <n v="0"/>
    <m/>
    <m/>
    <d v="2021-03-30T00:00:00"/>
    <n v="1"/>
    <s v="O"/>
    <n v="1"/>
    <n v="30"/>
    <n v="0"/>
    <m/>
    <m/>
    <m/>
    <m/>
    <m/>
    <m/>
    <n v="1"/>
    <n v="1"/>
    <m/>
    <m/>
    <n v="14053884"/>
    <s v="CREDITOS DE CONSUMO"/>
    <n v="0"/>
    <n v="0"/>
    <n v="890480123"/>
    <s v="UNIVERSIDAD DE CARTAGENA"/>
    <n v="5"/>
    <m/>
    <m/>
    <m/>
    <m/>
    <n v="1"/>
    <n v="7"/>
    <n v="2"/>
  </r>
  <r>
    <n v="0"/>
    <s v="C"/>
    <n v="52249902"/>
    <x v="0"/>
    <n v="4"/>
    <n v="14079"/>
    <d v="2020-10-29T00:00:00"/>
    <d v="2022-09-28T00:00:00"/>
    <n v="0"/>
    <n v="1"/>
    <n v="5"/>
    <n v="30"/>
    <n v="2"/>
    <n v="17726461"/>
    <n v="19240000"/>
    <n v="2624016"/>
    <n v="140574"/>
    <n v="2060862"/>
    <n v="0"/>
    <n v="0"/>
    <n v="0"/>
    <m/>
    <n v="0"/>
    <n v="0"/>
    <n v="0"/>
    <m/>
    <m/>
    <d v="2021-03-30T00:00:00"/>
    <n v="1"/>
    <s v="O"/>
    <n v="1"/>
    <n v="30"/>
    <n v="0"/>
    <m/>
    <m/>
    <m/>
    <m/>
    <m/>
    <m/>
    <n v="1"/>
    <n v="1"/>
    <m/>
    <m/>
    <n v="15105268"/>
    <s v="CREDITOS DE CONSUMO"/>
    <n v="0"/>
    <n v="0"/>
    <n v="890480123"/>
    <s v="UNIVERSIDAD DE CARTAGENA"/>
    <n v="5"/>
    <m/>
    <m/>
    <m/>
    <m/>
    <n v="1"/>
    <n v="7"/>
    <n v="1"/>
  </r>
  <r>
    <n v="16726063"/>
    <s v="C"/>
    <n v="52429343"/>
    <x v="0"/>
    <n v="4"/>
    <n v="18220"/>
    <d v="2021-03-01T00:00:00"/>
    <d v="2024-03-01T00:00:00"/>
    <n v="0"/>
    <n v="1"/>
    <n v="1"/>
    <n v="30"/>
    <n v="2"/>
    <n v="8648788"/>
    <n v="9000000"/>
    <n v="25400000"/>
    <n v="803568"/>
    <n v="24773390"/>
    <n v="0"/>
    <n v="0"/>
    <n v="0"/>
    <m/>
    <n v="0"/>
    <n v="0"/>
    <n v="0"/>
    <m/>
    <m/>
    <d v="2021-03-30T00:00:00"/>
    <n v="1"/>
    <s v="O"/>
    <n v="1"/>
    <n v="30"/>
    <n v="0"/>
    <m/>
    <m/>
    <m/>
    <m/>
    <m/>
    <m/>
    <n v="1"/>
    <n v="1"/>
    <m/>
    <m/>
    <n v="8047327"/>
    <s v="CREDITOS DE CONSUMO"/>
    <n v="0"/>
    <n v="0"/>
    <n v="890480123"/>
    <s v="UNIVERSIDAD DE CARTAGENA"/>
    <n v="5"/>
    <m/>
    <m/>
    <m/>
    <m/>
    <n v="1"/>
    <n v="7"/>
    <n v="2"/>
  </r>
  <r>
    <n v="3507467"/>
    <s v="C"/>
    <n v="52617272"/>
    <x v="0"/>
    <n v="4"/>
    <n v="10989"/>
    <d v="2016-04-08T00:00:00"/>
    <d v="2022-04-08T00:00:00"/>
    <n v="0"/>
    <n v="1"/>
    <n v="60"/>
    <n v="30"/>
    <n v="2"/>
    <n v="17726461"/>
    <n v="19240000"/>
    <n v="30000000"/>
    <n v="679603"/>
    <n v="7099308"/>
    <n v="0"/>
    <n v="0"/>
    <n v="0"/>
    <m/>
    <n v="0"/>
    <n v="0"/>
    <n v="0"/>
    <m/>
    <m/>
    <d v="2021-03-30T00:00:00"/>
    <n v="1"/>
    <s v="O"/>
    <n v="1"/>
    <n v="30"/>
    <n v="0"/>
    <m/>
    <m/>
    <m/>
    <m/>
    <m/>
    <m/>
    <n v="1"/>
    <n v="1"/>
    <m/>
    <m/>
    <n v="3591841"/>
    <s v="CREDITOS DE CONSUMO"/>
    <n v="0"/>
    <n v="0"/>
    <n v="890480123"/>
    <s v="UNIVERSIDAD DE CARTAGENA"/>
    <n v="5"/>
    <m/>
    <m/>
    <m/>
    <m/>
    <n v="1"/>
    <n v="7"/>
    <n v="2"/>
  </r>
  <r>
    <n v="16764281"/>
    <s v="C"/>
    <n v="52617272"/>
    <x v="0"/>
    <n v="4"/>
    <n v="12524"/>
    <d v="2017-05-24T00:00:00"/>
    <d v="2024-05-24T00:00:00"/>
    <n v="0"/>
    <n v="1"/>
    <n v="46"/>
    <n v="30"/>
    <n v="2"/>
    <n v="12185828"/>
    <n v="12890000"/>
    <n v="60879730"/>
    <n v="1080753"/>
    <n v="33931832"/>
    <n v="64362"/>
    <n v="0"/>
    <n v="0"/>
    <m/>
    <n v="0"/>
    <n v="0"/>
    <n v="0"/>
    <m/>
    <m/>
    <d v="2021-03-30T00:00:00"/>
    <n v="1"/>
    <s v="O"/>
    <n v="1"/>
    <n v="30"/>
    <n v="0"/>
    <m/>
    <m/>
    <m/>
    <m/>
    <m/>
    <m/>
    <n v="1"/>
    <n v="1"/>
    <m/>
    <m/>
    <n v="17167551"/>
    <s v="CREDITOS DE CONSUMO"/>
    <n v="0"/>
    <n v="0"/>
    <n v="890480123"/>
    <s v="UNIVERSIDAD DE CARTAGENA"/>
    <n v="5"/>
    <m/>
    <m/>
    <m/>
    <m/>
    <n v="1"/>
    <n v="7"/>
    <n v="2"/>
  </r>
  <r>
    <n v="1196462"/>
    <s v="C"/>
    <n v="52617272"/>
    <x v="0"/>
    <n v="4"/>
    <n v="15106"/>
    <d v="2019-01-16T00:00:00"/>
    <d v="2022-01-16T00:00:00"/>
    <n v="0"/>
    <n v="1"/>
    <n v="26"/>
    <n v="30"/>
    <n v="2"/>
    <n v="12185828"/>
    <n v="12890000"/>
    <n v="7779000"/>
    <n v="259065"/>
    <n v="2421705"/>
    <n v="0"/>
    <n v="0"/>
    <n v="0"/>
    <m/>
    <n v="0"/>
    <n v="0"/>
    <n v="0"/>
    <m/>
    <m/>
    <d v="2021-03-30T00:00:00"/>
    <n v="1"/>
    <s v="O"/>
    <n v="1"/>
    <n v="30"/>
    <n v="0"/>
    <m/>
    <m/>
    <m/>
    <m/>
    <m/>
    <m/>
    <n v="1"/>
    <n v="1"/>
    <m/>
    <m/>
    <n v="1225243"/>
    <s v="CREDITOS DE CONSUMO"/>
    <n v="0"/>
    <n v="0"/>
    <n v="890480123"/>
    <s v="UNIVERSIDAD DE CARTAGENA"/>
    <n v="5"/>
    <m/>
    <m/>
    <m/>
    <m/>
    <n v="1"/>
    <n v="7"/>
    <n v="2"/>
  </r>
  <r>
    <n v="2324765"/>
    <s v="C"/>
    <n v="52617272"/>
    <x v="0"/>
    <n v="4"/>
    <n v="18060"/>
    <d v="2021-01-14T00:00:00"/>
    <d v="2023-01-30T00:00:00"/>
    <n v="0"/>
    <n v="1"/>
    <n v="2"/>
    <n v="30"/>
    <n v="2"/>
    <n v="15881442"/>
    <n v="17090000"/>
    <n v="5070000"/>
    <n v="247956"/>
    <n v="4705452"/>
    <n v="0"/>
    <n v="0"/>
    <n v="0"/>
    <m/>
    <n v="0"/>
    <n v="0"/>
    <n v="0"/>
    <m/>
    <m/>
    <d v="2021-03-30T00:00:00"/>
    <n v="1"/>
    <s v="O"/>
    <n v="1"/>
    <n v="30"/>
    <n v="0"/>
    <m/>
    <m/>
    <m/>
    <m/>
    <m/>
    <m/>
    <n v="1"/>
    <n v="1"/>
    <m/>
    <m/>
    <n v="2380687"/>
    <s v="CREDITOS DE CONSUMO"/>
    <n v="0"/>
    <n v="0"/>
    <n v="890480123"/>
    <s v="UNIVERSIDAD DE CARTAGENA"/>
    <n v="5"/>
    <m/>
    <m/>
    <m/>
    <m/>
    <n v="1"/>
    <n v="7"/>
    <n v="2"/>
  </r>
  <r>
    <n v="332811"/>
    <s v="C"/>
    <n v="52617272"/>
    <x v="0"/>
    <n v="4"/>
    <n v="18061"/>
    <d v="2021-01-14T00:00:00"/>
    <d v="2021-07-30T00:00:00"/>
    <n v="0"/>
    <n v="1"/>
    <n v="2"/>
    <n v="30"/>
    <n v="2"/>
    <n v="13121400"/>
    <n v="13940000"/>
    <n v="1000000"/>
    <n v="173103"/>
    <n v="673628"/>
    <n v="0"/>
    <n v="0"/>
    <n v="0"/>
    <m/>
    <n v="0"/>
    <n v="0"/>
    <n v="0"/>
    <m/>
    <m/>
    <d v="2021-03-30T00:00:00"/>
    <n v="1"/>
    <s v="O"/>
    <n v="1"/>
    <n v="30"/>
    <n v="0"/>
    <m/>
    <m/>
    <m/>
    <m/>
    <m/>
    <m/>
    <n v="1"/>
    <n v="1"/>
    <m/>
    <m/>
    <n v="340817"/>
    <s v="CREDITOS DE CONSUMO"/>
    <n v="0"/>
    <n v="0"/>
    <n v="890480123"/>
    <s v="UNIVERSIDAD DE CARTAGENA"/>
    <n v="5"/>
    <m/>
    <m/>
    <m/>
    <m/>
    <n v="1"/>
    <n v="7"/>
    <n v="2"/>
  </r>
  <r>
    <n v="2198680"/>
    <s v="C"/>
    <n v="52617272"/>
    <x v="0"/>
    <n v="4"/>
    <n v="18178"/>
    <d v="2021-02-11T00:00:00"/>
    <d v="2021-06-28T00:00:00"/>
    <n v="0"/>
    <n v="1"/>
    <n v="1"/>
    <n v="30"/>
    <n v="2"/>
    <n v="13121400"/>
    <n v="13940000"/>
    <n v="4500000"/>
    <n v="49205"/>
    <n v="4450250"/>
    <n v="0"/>
    <n v="0"/>
    <n v="0"/>
    <m/>
    <n v="0"/>
    <n v="0"/>
    <n v="0"/>
    <n v="4500000"/>
    <n v="6"/>
    <d v="2021-03-30T00:00:00"/>
    <n v="1"/>
    <s v="O"/>
    <n v="1"/>
    <n v="30"/>
    <n v="0"/>
    <m/>
    <m/>
    <m/>
    <m/>
    <m/>
    <m/>
    <n v="1"/>
    <n v="1"/>
    <m/>
    <m/>
    <n v="2251570"/>
    <s v="CREDITOS DE CONSUMO"/>
    <n v="0"/>
    <n v="0"/>
    <n v="890480123"/>
    <s v="UNIVERSIDAD DE CARTAGENA"/>
    <n v="5"/>
    <m/>
    <m/>
    <m/>
    <m/>
    <n v="1"/>
    <n v="7"/>
    <n v="2"/>
  </r>
  <r>
    <n v="31251"/>
    <s v="C"/>
    <n v="52617272"/>
    <x v="0"/>
    <n v="4"/>
    <n v="550000673"/>
    <d v="2014-08-22T00:00:00"/>
    <d v="2024-02-28T00:00:00"/>
    <n v="0"/>
    <n v="1"/>
    <n v="1"/>
    <n v="30"/>
    <n v="2"/>
    <n v="21474970"/>
    <n v="23720000"/>
    <n v="64547"/>
    <n v="2448"/>
    <n v="63254"/>
    <n v="0"/>
    <n v="0"/>
    <n v="0"/>
    <m/>
    <n v="0"/>
    <n v="0"/>
    <n v="0"/>
    <m/>
    <m/>
    <d v="2021-03-30T00:00:00"/>
    <n v="1"/>
    <s v="O"/>
    <n v="1"/>
    <n v="30"/>
    <n v="0"/>
    <m/>
    <m/>
    <m/>
    <m/>
    <m/>
    <m/>
    <n v="1"/>
    <n v="1"/>
    <m/>
    <m/>
    <n v="32003"/>
    <s v="CREDITOS DE CONSUMO"/>
    <n v="0"/>
    <n v="0"/>
    <n v="890480123"/>
    <s v="UNIVERSIDAD DE CARTAGENA"/>
    <n v="5"/>
    <m/>
    <m/>
    <m/>
    <m/>
    <n v="2"/>
    <n v="7"/>
    <n v="2"/>
  </r>
  <r>
    <n v="18921"/>
    <s v="C"/>
    <n v="52617272"/>
    <x v="0"/>
    <n v="4"/>
    <n v="550000674"/>
    <d v="2014-08-22T00:00:00"/>
    <d v="2024-02-28T00:00:00"/>
    <n v="0"/>
    <n v="1"/>
    <n v="1"/>
    <n v="30"/>
    <n v="2"/>
    <n v="21474970"/>
    <n v="23720000"/>
    <n v="39080"/>
    <n v="1482"/>
    <n v="38297"/>
    <n v="0"/>
    <n v="0"/>
    <n v="0"/>
    <m/>
    <n v="0"/>
    <n v="0"/>
    <n v="0"/>
    <m/>
    <m/>
    <d v="2021-03-30T00:00:00"/>
    <n v="1"/>
    <s v="O"/>
    <n v="1"/>
    <n v="30"/>
    <n v="0"/>
    <m/>
    <m/>
    <m/>
    <m/>
    <m/>
    <m/>
    <n v="1"/>
    <n v="1"/>
    <m/>
    <m/>
    <n v="19376"/>
    <s v="CREDITOS DE CONSUMO"/>
    <n v="0"/>
    <n v="0"/>
    <n v="890480123"/>
    <s v="UNIVERSIDAD DE CARTAGENA"/>
    <n v="5"/>
    <m/>
    <m/>
    <m/>
    <m/>
    <n v="2"/>
    <n v="7"/>
    <n v="2"/>
  </r>
  <r>
    <n v="21407"/>
    <s v="C"/>
    <n v="52617272"/>
    <x v="0"/>
    <n v="4"/>
    <n v="550000675"/>
    <d v="2014-08-22T00:00:00"/>
    <d v="2024-03-30T00:00:00"/>
    <n v="0"/>
    <n v="1"/>
    <n v="0"/>
    <n v="30"/>
    <n v="2"/>
    <n v="21474970"/>
    <n v="23720000"/>
    <n v="44143"/>
    <n v="1674"/>
    <n v="43328"/>
    <n v="0"/>
    <n v="0"/>
    <n v="0"/>
    <m/>
    <n v="0"/>
    <n v="0"/>
    <n v="0"/>
    <m/>
    <m/>
    <d v="2021-03-30T00:00:00"/>
    <n v="1"/>
    <s v="O"/>
    <n v="1"/>
    <n v="30"/>
    <n v="0"/>
    <m/>
    <m/>
    <m/>
    <m/>
    <m/>
    <m/>
    <n v="1"/>
    <n v="1"/>
    <m/>
    <m/>
    <n v="21921"/>
    <s v="CREDITOS DE CONSUMO"/>
    <n v="0"/>
    <n v="0"/>
    <n v="890480123"/>
    <s v="UNIVERSIDAD DE CARTAGENA"/>
    <n v="5"/>
    <m/>
    <m/>
    <m/>
    <m/>
    <n v="2"/>
    <n v="7"/>
    <n v="2"/>
  </r>
  <r>
    <n v="2677"/>
    <s v="C"/>
    <n v="52617272"/>
    <x v="0"/>
    <n v="4"/>
    <n v="550000679"/>
    <d v="2014-08-22T00:00:00"/>
    <d v="2024-03-30T00:00:00"/>
    <n v="0"/>
    <n v="1"/>
    <n v="0"/>
    <n v="30"/>
    <n v="2"/>
    <n v="21474970"/>
    <n v="23720000"/>
    <n v="5528"/>
    <n v="210"/>
    <n v="5418"/>
    <n v="0"/>
    <n v="0"/>
    <n v="0"/>
    <m/>
    <n v="0"/>
    <n v="0"/>
    <n v="0"/>
    <m/>
    <m/>
    <d v="2021-03-30T00:00:00"/>
    <n v="1"/>
    <s v="O"/>
    <n v="1"/>
    <n v="30"/>
    <n v="0"/>
    <m/>
    <m/>
    <m/>
    <m/>
    <m/>
    <m/>
    <n v="1"/>
    <n v="1"/>
    <m/>
    <m/>
    <n v="2741"/>
    <s v="CREDITOS DE CONSUMO"/>
    <n v="0"/>
    <n v="0"/>
    <n v="890480123"/>
    <s v="UNIVERSIDAD DE CARTAGENA"/>
    <n v="5"/>
    <m/>
    <m/>
    <m/>
    <m/>
    <n v="2"/>
    <n v="7"/>
    <n v="2"/>
  </r>
  <r>
    <n v="5517"/>
    <s v="C"/>
    <n v="52617272"/>
    <x v="0"/>
    <n v="4"/>
    <n v="550000685"/>
    <d v="2014-08-23T00:00:00"/>
    <d v="2024-03-30T00:00:00"/>
    <n v="0"/>
    <n v="1"/>
    <n v="0"/>
    <n v="30"/>
    <n v="2"/>
    <n v="21474970"/>
    <n v="23720000"/>
    <n v="11368"/>
    <n v="431"/>
    <n v="11167"/>
    <n v="0"/>
    <n v="0"/>
    <n v="0"/>
    <m/>
    <n v="0"/>
    <n v="0"/>
    <n v="0"/>
    <m/>
    <m/>
    <d v="2021-03-30T00:00:00"/>
    <n v="1"/>
    <s v="O"/>
    <n v="1"/>
    <n v="30"/>
    <n v="0"/>
    <m/>
    <m/>
    <m/>
    <m/>
    <m/>
    <m/>
    <n v="1"/>
    <n v="1"/>
    <m/>
    <m/>
    <n v="5650"/>
    <s v="CREDITOS DE CONSUMO"/>
    <n v="0"/>
    <n v="0"/>
    <n v="890480123"/>
    <s v="UNIVERSIDAD DE CARTAGENA"/>
    <n v="5"/>
    <m/>
    <m/>
    <m/>
    <m/>
    <n v="2"/>
    <n v="7"/>
    <n v="2"/>
  </r>
  <r>
    <n v="22924"/>
    <s v="C"/>
    <n v="52617272"/>
    <x v="0"/>
    <n v="4"/>
    <n v="550000686"/>
    <d v="2014-08-23T00:00:00"/>
    <d v="2024-03-30T00:00:00"/>
    <n v="0"/>
    <n v="1"/>
    <n v="0"/>
    <n v="30"/>
    <n v="2"/>
    <n v="21474970"/>
    <n v="23720000"/>
    <n v="47266"/>
    <n v="1792"/>
    <n v="46399"/>
    <n v="0"/>
    <n v="0"/>
    <n v="0"/>
    <m/>
    <n v="0"/>
    <n v="0"/>
    <n v="0"/>
    <m/>
    <m/>
    <d v="2021-03-30T00:00:00"/>
    <n v="1"/>
    <s v="O"/>
    <n v="1"/>
    <n v="30"/>
    <n v="0"/>
    <m/>
    <m/>
    <m/>
    <m/>
    <m/>
    <m/>
    <n v="1"/>
    <n v="1"/>
    <m/>
    <m/>
    <n v="23475"/>
    <s v="CREDITOS DE CONSUMO"/>
    <n v="0"/>
    <n v="0"/>
    <n v="890480123"/>
    <s v="UNIVERSIDAD DE CARTAGENA"/>
    <n v="5"/>
    <m/>
    <m/>
    <m/>
    <m/>
    <n v="2"/>
    <n v="7"/>
    <n v="2"/>
  </r>
  <r>
    <n v="19284"/>
    <s v="C"/>
    <n v="52617272"/>
    <x v="0"/>
    <n v="4"/>
    <n v="550000699"/>
    <d v="2014-08-25T00:00:00"/>
    <d v="2024-03-30T00:00:00"/>
    <n v="0"/>
    <n v="1"/>
    <n v="0"/>
    <n v="30"/>
    <n v="2"/>
    <n v="21474970"/>
    <n v="23720000"/>
    <n v="39748"/>
    <n v="1507"/>
    <n v="39032"/>
    <n v="0"/>
    <n v="0"/>
    <n v="0"/>
    <m/>
    <n v="0"/>
    <n v="0"/>
    <n v="0"/>
    <m/>
    <m/>
    <d v="2021-03-30T00:00:00"/>
    <n v="1"/>
    <s v="O"/>
    <n v="1"/>
    <n v="30"/>
    <n v="0"/>
    <m/>
    <m/>
    <m/>
    <m/>
    <m/>
    <m/>
    <n v="1"/>
    <n v="1"/>
    <m/>
    <m/>
    <n v="19748"/>
    <s v="CREDITOS DE CONSUMO"/>
    <n v="0"/>
    <n v="0"/>
    <n v="890480123"/>
    <s v="UNIVERSIDAD DE CARTAGENA"/>
    <n v="5"/>
    <m/>
    <m/>
    <m/>
    <m/>
    <n v="2"/>
    <n v="7"/>
    <n v="2"/>
  </r>
  <r>
    <n v="5933"/>
    <s v="C"/>
    <n v="52617272"/>
    <x v="0"/>
    <n v="4"/>
    <n v="550000700"/>
    <d v="2014-08-25T00:00:00"/>
    <d v="2024-03-30T00:00:00"/>
    <n v="0"/>
    <n v="1"/>
    <n v="0"/>
    <n v="30"/>
    <n v="2"/>
    <n v="21474970"/>
    <n v="23720000"/>
    <n v="12240"/>
    <n v="464"/>
    <n v="12008"/>
    <n v="0"/>
    <n v="0"/>
    <n v="0"/>
    <m/>
    <n v="0"/>
    <n v="0"/>
    <n v="0"/>
    <m/>
    <m/>
    <d v="2021-03-30T00:00:00"/>
    <n v="1"/>
    <s v="O"/>
    <n v="1"/>
    <n v="30"/>
    <n v="0"/>
    <m/>
    <m/>
    <m/>
    <m/>
    <m/>
    <m/>
    <n v="1"/>
    <n v="1"/>
    <m/>
    <m/>
    <n v="6075"/>
    <s v="CREDITOS DE CONSUMO"/>
    <n v="0"/>
    <n v="0"/>
    <n v="890480123"/>
    <s v="UNIVERSIDAD DE CARTAGENA"/>
    <n v="5"/>
    <m/>
    <m/>
    <m/>
    <m/>
    <n v="2"/>
    <n v="7"/>
    <n v="2"/>
  </r>
  <r>
    <n v="7575"/>
    <s v="C"/>
    <n v="52617272"/>
    <x v="0"/>
    <n v="4"/>
    <n v="550000738"/>
    <d v="2014-08-29T00:00:00"/>
    <d v="2024-03-30T00:00:00"/>
    <n v="0"/>
    <n v="1"/>
    <n v="0"/>
    <n v="30"/>
    <n v="2"/>
    <n v="21474970"/>
    <n v="23720000"/>
    <n v="15628"/>
    <n v="593"/>
    <n v="15333"/>
    <n v="0"/>
    <n v="0"/>
    <n v="0"/>
    <m/>
    <n v="0"/>
    <n v="0"/>
    <n v="0"/>
    <m/>
    <m/>
    <d v="2021-03-30T00:00:00"/>
    <n v="1"/>
    <s v="O"/>
    <n v="1"/>
    <n v="30"/>
    <n v="0"/>
    <m/>
    <m/>
    <m/>
    <m/>
    <m/>
    <m/>
    <n v="1"/>
    <n v="1"/>
    <m/>
    <m/>
    <n v="7758"/>
    <s v="CREDITOS DE CONSUMO"/>
    <n v="0"/>
    <n v="0"/>
    <n v="890480123"/>
    <s v="UNIVERSIDAD DE CARTAGENA"/>
    <n v="5"/>
    <m/>
    <m/>
    <m/>
    <m/>
    <n v="2"/>
    <n v="7"/>
    <n v="2"/>
  </r>
  <r>
    <n v="9029"/>
    <s v="C"/>
    <n v="52617272"/>
    <x v="0"/>
    <n v="4"/>
    <n v="550000739"/>
    <d v="2014-08-29T00:00:00"/>
    <d v="2024-03-30T00:00:00"/>
    <n v="0"/>
    <n v="1"/>
    <n v="0"/>
    <n v="30"/>
    <n v="2"/>
    <n v="21474970"/>
    <n v="23720000"/>
    <n v="18617"/>
    <n v="706"/>
    <n v="18274"/>
    <n v="0"/>
    <n v="0"/>
    <n v="0"/>
    <m/>
    <n v="0"/>
    <n v="0"/>
    <n v="0"/>
    <m/>
    <m/>
    <d v="2021-03-30T00:00:00"/>
    <n v="1"/>
    <s v="O"/>
    <n v="1"/>
    <n v="30"/>
    <n v="0"/>
    <m/>
    <m/>
    <m/>
    <m/>
    <m/>
    <m/>
    <n v="1"/>
    <n v="1"/>
    <m/>
    <m/>
    <n v="9245"/>
    <s v="CREDITOS DE CONSUMO"/>
    <n v="0"/>
    <n v="0"/>
    <n v="890480123"/>
    <s v="UNIVERSIDAD DE CARTAGENA"/>
    <n v="5"/>
    <m/>
    <m/>
    <m/>
    <m/>
    <n v="2"/>
    <n v="7"/>
    <n v="2"/>
  </r>
  <r>
    <n v="1337"/>
    <s v="C"/>
    <n v="52617272"/>
    <x v="0"/>
    <n v="4"/>
    <n v="550000748"/>
    <d v="2014-08-30T00:00:00"/>
    <d v="2023-05-30T00:00:00"/>
    <n v="0"/>
    <n v="1"/>
    <n v="10"/>
    <n v="30"/>
    <n v="2"/>
    <n v="21474970"/>
    <n v="23720000"/>
    <n v="3456"/>
    <n v="131"/>
    <n v="2706"/>
    <n v="0"/>
    <n v="0"/>
    <n v="0"/>
    <m/>
    <n v="0"/>
    <n v="0"/>
    <n v="0"/>
    <m/>
    <m/>
    <d v="2021-03-30T00:00:00"/>
    <n v="1"/>
    <s v="O"/>
    <n v="1"/>
    <n v="30"/>
    <n v="0"/>
    <m/>
    <m/>
    <m/>
    <m/>
    <m/>
    <m/>
    <n v="1"/>
    <n v="1"/>
    <m/>
    <m/>
    <n v="1369"/>
    <s v="CREDITOS DE CONSUMO"/>
    <n v="0"/>
    <n v="0"/>
    <n v="890480123"/>
    <s v="UNIVERSIDAD DE CARTAGENA"/>
    <n v="5"/>
    <m/>
    <m/>
    <m/>
    <m/>
    <n v="2"/>
    <n v="7"/>
    <n v="2"/>
  </r>
  <r>
    <n v="3160"/>
    <s v="C"/>
    <n v="52617272"/>
    <x v="0"/>
    <n v="4"/>
    <n v="550000749"/>
    <d v="2014-08-30T00:00:00"/>
    <d v="2024-03-30T00:00:00"/>
    <n v="0"/>
    <n v="1"/>
    <n v="0"/>
    <n v="30"/>
    <n v="2"/>
    <n v="21474970"/>
    <n v="23720000"/>
    <n v="6511"/>
    <n v="247"/>
    <n v="6396"/>
    <n v="0"/>
    <n v="0"/>
    <n v="0"/>
    <m/>
    <n v="0"/>
    <n v="0"/>
    <n v="0"/>
    <m/>
    <m/>
    <d v="2021-03-30T00:00:00"/>
    <n v="1"/>
    <s v="O"/>
    <n v="1"/>
    <n v="30"/>
    <n v="0"/>
    <m/>
    <m/>
    <m/>
    <m/>
    <m/>
    <m/>
    <n v="1"/>
    <n v="1"/>
    <m/>
    <m/>
    <n v="3236"/>
    <s v="CREDITOS DE CONSUMO"/>
    <n v="0"/>
    <n v="0"/>
    <n v="890480123"/>
    <s v="UNIVERSIDAD DE CARTAGENA"/>
    <n v="5"/>
    <m/>
    <m/>
    <m/>
    <m/>
    <n v="2"/>
    <n v="7"/>
    <n v="2"/>
  </r>
  <r>
    <n v="31415"/>
    <s v="C"/>
    <n v="52617272"/>
    <x v="0"/>
    <n v="4"/>
    <n v="550000759"/>
    <d v="2014-08-31T00:00:00"/>
    <d v="2024-03-30T00:00:00"/>
    <n v="0"/>
    <n v="1"/>
    <n v="0"/>
    <n v="30"/>
    <n v="2"/>
    <n v="21474970"/>
    <n v="23720000"/>
    <n v="64756"/>
    <n v="2456"/>
    <n v="63586"/>
    <n v="0"/>
    <n v="0"/>
    <n v="0"/>
    <m/>
    <n v="0"/>
    <n v="0"/>
    <n v="0"/>
    <m/>
    <m/>
    <d v="2021-03-30T00:00:00"/>
    <n v="1"/>
    <s v="O"/>
    <n v="1"/>
    <n v="30"/>
    <n v="0"/>
    <m/>
    <m/>
    <m/>
    <m/>
    <m/>
    <m/>
    <n v="1"/>
    <n v="1"/>
    <m/>
    <m/>
    <n v="32171"/>
    <s v="CREDITOS DE CONSUMO"/>
    <n v="0"/>
    <n v="0"/>
    <n v="890480123"/>
    <s v="UNIVERSIDAD DE CARTAGENA"/>
    <n v="5"/>
    <m/>
    <m/>
    <m/>
    <m/>
    <n v="2"/>
    <n v="7"/>
    <n v="2"/>
  </r>
  <r>
    <n v="3466"/>
    <s v="C"/>
    <n v="52617272"/>
    <x v="0"/>
    <n v="4"/>
    <n v="550000761"/>
    <d v="2014-09-01T00:00:00"/>
    <d v="2024-03-30T00:00:00"/>
    <n v="0"/>
    <n v="1"/>
    <n v="0"/>
    <n v="30"/>
    <n v="2"/>
    <n v="21474970"/>
    <n v="23720000"/>
    <n v="7153"/>
    <n v="271"/>
    <n v="7015"/>
    <n v="0"/>
    <n v="0"/>
    <n v="0"/>
    <m/>
    <n v="0"/>
    <n v="0"/>
    <n v="0"/>
    <m/>
    <m/>
    <d v="2021-03-30T00:00:00"/>
    <n v="1"/>
    <s v="O"/>
    <n v="1"/>
    <n v="30"/>
    <n v="0"/>
    <m/>
    <m/>
    <m/>
    <m/>
    <m/>
    <m/>
    <n v="1"/>
    <n v="1"/>
    <m/>
    <m/>
    <n v="3549"/>
    <s v="CREDITOS DE CONSUMO"/>
    <n v="0"/>
    <n v="0"/>
    <n v="890480123"/>
    <s v="UNIVERSIDAD DE CARTAGENA"/>
    <n v="5"/>
    <m/>
    <m/>
    <m/>
    <m/>
    <n v="2"/>
    <n v="7"/>
    <n v="2"/>
  </r>
  <r>
    <n v="12471"/>
    <s v="C"/>
    <n v="52617272"/>
    <x v="0"/>
    <n v="4"/>
    <n v="550000765"/>
    <d v="2014-09-02T00:00:00"/>
    <d v="2024-03-30T00:00:00"/>
    <n v="0"/>
    <n v="1"/>
    <n v="0"/>
    <n v="30"/>
    <n v="2"/>
    <n v="21474970"/>
    <n v="23720000"/>
    <n v="25721"/>
    <n v="975"/>
    <n v="25242"/>
    <n v="0"/>
    <n v="0"/>
    <n v="0"/>
    <m/>
    <n v="0"/>
    <n v="0"/>
    <n v="0"/>
    <m/>
    <m/>
    <d v="2021-03-30T00:00:00"/>
    <n v="1"/>
    <s v="O"/>
    <n v="1"/>
    <n v="30"/>
    <n v="0"/>
    <m/>
    <m/>
    <m/>
    <m/>
    <m/>
    <m/>
    <n v="1"/>
    <n v="1"/>
    <m/>
    <m/>
    <n v="12771"/>
    <s v="CREDITOS DE CONSUMO"/>
    <n v="0"/>
    <n v="0"/>
    <n v="890480123"/>
    <s v="UNIVERSIDAD DE CARTAGENA"/>
    <n v="5"/>
    <m/>
    <m/>
    <m/>
    <m/>
    <n v="2"/>
    <n v="7"/>
    <n v="2"/>
  </r>
  <r>
    <n v="3210"/>
    <s v="C"/>
    <n v="52617272"/>
    <x v="0"/>
    <n v="4"/>
    <n v="550000785"/>
    <d v="2014-09-05T00:00:00"/>
    <d v="2024-03-30T00:00:00"/>
    <n v="0"/>
    <n v="1"/>
    <n v="0"/>
    <n v="30"/>
    <n v="2"/>
    <n v="21474970"/>
    <n v="23720000"/>
    <n v="6616"/>
    <n v="251"/>
    <n v="6497"/>
    <n v="0"/>
    <n v="0"/>
    <n v="0"/>
    <m/>
    <n v="0"/>
    <n v="0"/>
    <n v="0"/>
    <m/>
    <m/>
    <d v="2021-03-30T00:00:00"/>
    <n v="1"/>
    <s v="O"/>
    <n v="1"/>
    <n v="30"/>
    <n v="0"/>
    <m/>
    <m/>
    <m/>
    <m/>
    <m/>
    <m/>
    <n v="1"/>
    <n v="1"/>
    <m/>
    <m/>
    <n v="3287"/>
    <s v="CREDITOS DE CONSUMO"/>
    <n v="0"/>
    <n v="0"/>
    <n v="890480123"/>
    <s v="UNIVERSIDAD DE CARTAGENA"/>
    <n v="5"/>
    <m/>
    <m/>
    <m/>
    <m/>
    <n v="2"/>
    <n v="7"/>
    <n v="2"/>
  </r>
  <r>
    <n v="1331"/>
    <s v="C"/>
    <n v="52617272"/>
    <x v="0"/>
    <n v="4"/>
    <n v="550000796"/>
    <d v="2014-09-06T00:00:00"/>
    <d v="2023-05-30T00:00:00"/>
    <n v="0"/>
    <n v="1"/>
    <n v="10"/>
    <n v="30"/>
    <n v="2"/>
    <n v="21474970"/>
    <n v="23720000"/>
    <n v="3445"/>
    <n v="131"/>
    <n v="2693"/>
    <n v="0"/>
    <n v="0"/>
    <n v="0"/>
    <m/>
    <n v="0"/>
    <n v="0"/>
    <n v="0"/>
    <m/>
    <m/>
    <d v="2021-03-30T00:00:00"/>
    <n v="1"/>
    <s v="O"/>
    <n v="1"/>
    <n v="30"/>
    <n v="0"/>
    <m/>
    <m/>
    <m/>
    <m/>
    <m/>
    <m/>
    <n v="1"/>
    <n v="1"/>
    <m/>
    <m/>
    <n v="1362"/>
    <s v="CREDITOS DE CONSUMO"/>
    <n v="0"/>
    <n v="0"/>
    <n v="890480123"/>
    <s v="UNIVERSIDAD DE CARTAGENA"/>
    <n v="5"/>
    <m/>
    <m/>
    <m/>
    <m/>
    <n v="2"/>
    <n v="7"/>
    <n v="2"/>
  </r>
  <r>
    <n v="3299"/>
    <s v="C"/>
    <n v="52617272"/>
    <x v="0"/>
    <n v="4"/>
    <n v="550000806"/>
    <d v="2014-09-07T00:00:00"/>
    <d v="2024-03-30T00:00:00"/>
    <n v="0"/>
    <n v="1"/>
    <n v="0"/>
    <n v="30"/>
    <n v="2"/>
    <n v="21474970"/>
    <n v="23720000"/>
    <n v="6803"/>
    <n v="258"/>
    <n v="6677"/>
    <n v="0"/>
    <n v="0"/>
    <n v="0"/>
    <m/>
    <n v="0"/>
    <n v="0"/>
    <n v="0"/>
    <m/>
    <m/>
    <d v="2021-03-30T00:00:00"/>
    <n v="1"/>
    <s v="O"/>
    <n v="1"/>
    <n v="30"/>
    <n v="0"/>
    <m/>
    <m/>
    <m/>
    <m/>
    <m/>
    <m/>
    <n v="1"/>
    <n v="1"/>
    <m/>
    <m/>
    <n v="3378"/>
    <s v="CREDITOS DE CONSUMO"/>
    <n v="0"/>
    <n v="0"/>
    <n v="890480123"/>
    <s v="UNIVERSIDAD DE CARTAGENA"/>
    <n v="5"/>
    <m/>
    <m/>
    <m/>
    <m/>
    <n v="2"/>
    <n v="7"/>
    <n v="2"/>
  </r>
  <r>
    <n v="7437"/>
    <s v="C"/>
    <n v="52617272"/>
    <x v="0"/>
    <n v="4"/>
    <n v="550000807"/>
    <d v="2014-09-07T00:00:00"/>
    <d v="2024-03-30T00:00:00"/>
    <n v="0"/>
    <n v="1"/>
    <n v="0"/>
    <n v="30"/>
    <n v="2"/>
    <n v="21474970"/>
    <n v="23720000"/>
    <n v="15339"/>
    <n v="582"/>
    <n v="15054"/>
    <n v="0"/>
    <n v="0"/>
    <n v="0"/>
    <m/>
    <n v="0"/>
    <n v="0"/>
    <n v="0"/>
    <m/>
    <m/>
    <d v="2021-03-30T00:00:00"/>
    <n v="1"/>
    <s v="O"/>
    <n v="1"/>
    <n v="30"/>
    <n v="0"/>
    <m/>
    <m/>
    <m/>
    <m/>
    <m/>
    <m/>
    <n v="1"/>
    <n v="1"/>
    <m/>
    <m/>
    <n v="7617"/>
    <s v="CREDITOS DE CONSUMO"/>
    <n v="0"/>
    <n v="0"/>
    <n v="890480123"/>
    <s v="UNIVERSIDAD DE CARTAGENA"/>
    <n v="5"/>
    <m/>
    <m/>
    <m/>
    <m/>
    <n v="2"/>
    <n v="7"/>
    <n v="2"/>
  </r>
  <r>
    <n v="3775"/>
    <s v="C"/>
    <n v="52617272"/>
    <x v="0"/>
    <n v="4"/>
    <n v="550000808"/>
    <d v="2014-09-07T00:00:00"/>
    <d v="2024-03-30T00:00:00"/>
    <n v="0"/>
    <n v="1"/>
    <n v="0"/>
    <n v="30"/>
    <n v="2"/>
    <n v="21474970"/>
    <n v="23720000"/>
    <n v="7772"/>
    <n v="295"/>
    <n v="7641"/>
    <n v="0"/>
    <n v="0"/>
    <n v="0"/>
    <m/>
    <n v="0"/>
    <n v="0"/>
    <n v="0"/>
    <m/>
    <m/>
    <d v="2021-03-30T00:00:00"/>
    <n v="1"/>
    <s v="O"/>
    <n v="1"/>
    <n v="30"/>
    <n v="0"/>
    <m/>
    <m/>
    <m/>
    <m/>
    <m/>
    <m/>
    <n v="1"/>
    <n v="1"/>
    <m/>
    <m/>
    <n v="3866"/>
    <s v="CREDITOS DE CONSUMO"/>
    <n v="0"/>
    <n v="0"/>
    <n v="890480123"/>
    <s v="UNIVERSIDAD DE CARTAGENA"/>
    <n v="5"/>
    <m/>
    <m/>
    <m/>
    <m/>
    <n v="2"/>
    <n v="7"/>
    <n v="2"/>
  </r>
  <r>
    <n v="3774"/>
    <s v="C"/>
    <n v="52617272"/>
    <x v="0"/>
    <n v="4"/>
    <n v="550000858"/>
    <d v="2014-09-12T00:00:00"/>
    <d v="2024-03-30T00:00:00"/>
    <n v="0"/>
    <n v="1"/>
    <n v="0"/>
    <n v="30"/>
    <n v="2"/>
    <n v="21474970"/>
    <n v="23720000"/>
    <n v="7769"/>
    <n v="295"/>
    <n v="7638"/>
    <n v="0"/>
    <n v="0"/>
    <n v="0"/>
    <m/>
    <n v="0"/>
    <n v="0"/>
    <n v="0"/>
    <m/>
    <m/>
    <d v="2021-03-30T00:00:00"/>
    <n v="1"/>
    <s v="O"/>
    <n v="1"/>
    <n v="30"/>
    <n v="0"/>
    <m/>
    <m/>
    <m/>
    <m/>
    <m/>
    <m/>
    <n v="1"/>
    <n v="1"/>
    <m/>
    <m/>
    <n v="3864"/>
    <s v="CREDITOS DE CONSUMO"/>
    <n v="0"/>
    <n v="0"/>
    <n v="890480123"/>
    <s v="UNIVERSIDAD DE CARTAGENA"/>
    <n v="5"/>
    <m/>
    <m/>
    <m/>
    <m/>
    <n v="2"/>
    <n v="7"/>
    <n v="2"/>
  </r>
  <r>
    <n v="4543"/>
    <s v="C"/>
    <n v="52617272"/>
    <x v="0"/>
    <n v="4"/>
    <n v="550000866"/>
    <d v="2014-09-13T00:00:00"/>
    <d v="2024-03-30T00:00:00"/>
    <n v="0"/>
    <n v="1"/>
    <n v="0"/>
    <n v="30"/>
    <n v="2"/>
    <n v="21474970"/>
    <n v="23720000"/>
    <n v="9353"/>
    <n v="355"/>
    <n v="9195"/>
    <n v="0"/>
    <n v="0"/>
    <n v="0"/>
    <m/>
    <n v="0"/>
    <n v="0"/>
    <n v="0"/>
    <m/>
    <m/>
    <d v="2021-03-30T00:00:00"/>
    <n v="1"/>
    <s v="O"/>
    <n v="1"/>
    <n v="30"/>
    <n v="0"/>
    <m/>
    <m/>
    <m/>
    <m/>
    <m/>
    <m/>
    <n v="1"/>
    <n v="1"/>
    <m/>
    <m/>
    <n v="4652"/>
    <s v="CREDITOS DE CONSUMO"/>
    <n v="0"/>
    <n v="0"/>
    <n v="890480123"/>
    <s v="UNIVERSIDAD DE CARTAGENA"/>
    <n v="5"/>
    <m/>
    <m/>
    <m/>
    <m/>
    <n v="2"/>
    <n v="7"/>
    <n v="2"/>
  </r>
  <r>
    <n v="2563"/>
    <s v="C"/>
    <n v="52617272"/>
    <x v="0"/>
    <n v="4"/>
    <n v="550000882"/>
    <d v="2014-09-15T00:00:00"/>
    <d v="2024-03-30T00:00:00"/>
    <n v="0"/>
    <n v="1"/>
    <n v="0"/>
    <n v="30"/>
    <n v="2"/>
    <n v="21474970"/>
    <n v="23720000"/>
    <n v="5289"/>
    <n v="201"/>
    <n v="5187"/>
    <n v="0"/>
    <n v="0"/>
    <n v="0"/>
    <m/>
    <n v="0"/>
    <n v="0"/>
    <n v="0"/>
    <m/>
    <m/>
    <d v="2021-03-30T00:00:00"/>
    <n v="1"/>
    <s v="O"/>
    <n v="1"/>
    <n v="30"/>
    <n v="0"/>
    <m/>
    <m/>
    <m/>
    <m/>
    <m/>
    <m/>
    <n v="1"/>
    <n v="1"/>
    <m/>
    <m/>
    <n v="2624"/>
    <s v="CREDITOS DE CONSUMO"/>
    <n v="0"/>
    <n v="0"/>
    <n v="890480123"/>
    <s v="UNIVERSIDAD DE CARTAGENA"/>
    <n v="5"/>
    <m/>
    <m/>
    <m/>
    <m/>
    <n v="2"/>
    <n v="7"/>
    <n v="2"/>
  </r>
  <r>
    <n v="1495"/>
    <s v="C"/>
    <n v="52617272"/>
    <x v="0"/>
    <n v="4"/>
    <n v="550000893"/>
    <d v="2014-09-16T00:00:00"/>
    <d v="2023-05-30T00:00:00"/>
    <n v="0"/>
    <n v="1"/>
    <n v="10"/>
    <n v="30"/>
    <n v="2"/>
    <n v="21474970"/>
    <n v="23720000"/>
    <n v="3860"/>
    <n v="146"/>
    <n v="3025"/>
    <n v="0"/>
    <n v="0"/>
    <n v="0"/>
    <m/>
    <n v="0"/>
    <n v="0"/>
    <n v="0"/>
    <m/>
    <m/>
    <d v="2021-03-30T00:00:00"/>
    <n v="1"/>
    <s v="O"/>
    <n v="1"/>
    <n v="30"/>
    <n v="0"/>
    <m/>
    <m/>
    <m/>
    <m/>
    <m/>
    <m/>
    <n v="1"/>
    <n v="1"/>
    <m/>
    <m/>
    <n v="1530"/>
    <s v="CREDITOS DE CONSUMO"/>
    <n v="0"/>
    <n v="0"/>
    <n v="890480123"/>
    <s v="UNIVERSIDAD DE CARTAGENA"/>
    <n v="5"/>
    <m/>
    <m/>
    <m/>
    <m/>
    <n v="2"/>
    <n v="7"/>
    <n v="2"/>
  </r>
  <r>
    <n v="4034"/>
    <s v="C"/>
    <n v="52617272"/>
    <x v="0"/>
    <n v="4"/>
    <n v="550000904"/>
    <d v="2014-09-17T00:00:00"/>
    <d v="2024-03-30T00:00:00"/>
    <n v="0"/>
    <n v="1"/>
    <n v="0"/>
    <n v="30"/>
    <n v="2"/>
    <n v="21474970"/>
    <n v="23720000"/>
    <n v="8314"/>
    <n v="315"/>
    <n v="8164"/>
    <n v="0"/>
    <n v="0"/>
    <n v="0"/>
    <m/>
    <n v="0"/>
    <n v="0"/>
    <n v="0"/>
    <m/>
    <m/>
    <d v="2021-03-30T00:00:00"/>
    <n v="1"/>
    <s v="O"/>
    <n v="1"/>
    <n v="30"/>
    <n v="0"/>
    <m/>
    <m/>
    <m/>
    <m/>
    <m/>
    <m/>
    <n v="1"/>
    <n v="1"/>
    <m/>
    <m/>
    <n v="4130"/>
    <s v="CREDITOS DE CONSUMO"/>
    <n v="0"/>
    <n v="0"/>
    <n v="890480123"/>
    <s v="UNIVERSIDAD DE CARTAGENA"/>
    <n v="5"/>
    <m/>
    <m/>
    <m/>
    <m/>
    <n v="2"/>
    <n v="7"/>
    <n v="2"/>
  </r>
  <r>
    <n v="4483"/>
    <s v="C"/>
    <n v="52617272"/>
    <x v="0"/>
    <n v="4"/>
    <n v="550000939"/>
    <d v="2014-09-19T00:00:00"/>
    <d v="2024-03-30T00:00:00"/>
    <n v="0"/>
    <n v="1"/>
    <n v="0"/>
    <n v="30"/>
    <n v="2"/>
    <n v="21474970"/>
    <n v="23720000"/>
    <n v="9227"/>
    <n v="350"/>
    <n v="9074"/>
    <n v="0"/>
    <n v="0"/>
    <n v="0"/>
    <m/>
    <n v="0"/>
    <n v="0"/>
    <n v="0"/>
    <m/>
    <m/>
    <d v="2021-03-30T00:00:00"/>
    <n v="1"/>
    <s v="O"/>
    <n v="1"/>
    <n v="30"/>
    <n v="0"/>
    <m/>
    <m/>
    <m/>
    <m/>
    <m/>
    <m/>
    <n v="1"/>
    <n v="1"/>
    <m/>
    <m/>
    <n v="4591"/>
    <s v="CREDITOS DE CONSUMO"/>
    <n v="0"/>
    <n v="0"/>
    <n v="890480123"/>
    <s v="UNIVERSIDAD DE CARTAGENA"/>
    <n v="5"/>
    <m/>
    <m/>
    <m/>
    <m/>
    <n v="2"/>
    <n v="7"/>
    <n v="2"/>
  </r>
  <r>
    <n v="3429"/>
    <s v="C"/>
    <n v="52617272"/>
    <x v="0"/>
    <n v="4"/>
    <n v="550000943"/>
    <d v="2014-09-19T00:00:00"/>
    <d v="2024-03-30T00:00:00"/>
    <n v="0"/>
    <n v="1"/>
    <n v="0"/>
    <n v="30"/>
    <n v="2"/>
    <n v="21474970"/>
    <n v="23720000"/>
    <n v="7076"/>
    <n v="268"/>
    <n v="6941"/>
    <n v="0"/>
    <n v="0"/>
    <n v="0"/>
    <m/>
    <n v="0"/>
    <n v="0"/>
    <n v="0"/>
    <m/>
    <m/>
    <d v="2021-03-30T00:00:00"/>
    <n v="1"/>
    <s v="O"/>
    <n v="1"/>
    <n v="30"/>
    <n v="0"/>
    <m/>
    <m/>
    <m/>
    <m/>
    <m/>
    <m/>
    <n v="1"/>
    <n v="1"/>
    <m/>
    <m/>
    <n v="3512"/>
    <s v="CREDITOS DE CONSUMO"/>
    <n v="0"/>
    <n v="0"/>
    <n v="890480123"/>
    <s v="UNIVERSIDAD DE CARTAGENA"/>
    <n v="5"/>
    <m/>
    <m/>
    <m/>
    <m/>
    <n v="2"/>
    <n v="7"/>
    <n v="2"/>
  </r>
  <r>
    <n v="8748"/>
    <s v="C"/>
    <n v="52617272"/>
    <x v="0"/>
    <n v="4"/>
    <n v="550001000"/>
    <d v="2014-09-23T00:00:00"/>
    <d v="2024-03-30T00:00:00"/>
    <n v="0"/>
    <n v="1"/>
    <n v="0"/>
    <n v="30"/>
    <n v="2"/>
    <n v="21474970"/>
    <n v="23720000"/>
    <n v="18028"/>
    <n v="684"/>
    <n v="17706"/>
    <n v="0"/>
    <n v="0"/>
    <n v="0"/>
    <m/>
    <n v="0"/>
    <n v="0"/>
    <n v="0"/>
    <m/>
    <m/>
    <d v="2021-03-30T00:00:00"/>
    <n v="1"/>
    <s v="O"/>
    <n v="1"/>
    <n v="30"/>
    <n v="0"/>
    <m/>
    <m/>
    <m/>
    <m/>
    <m/>
    <m/>
    <n v="1"/>
    <n v="1"/>
    <m/>
    <m/>
    <n v="8958"/>
    <s v="CREDITOS DE CONSUMO"/>
    <n v="0"/>
    <n v="0"/>
    <n v="890480123"/>
    <s v="UNIVERSIDAD DE CARTAGENA"/>
    <n v="5"/>
    <m/>
    <m/>
    <m/>
    <m/>
    <n v="2"/>
    <n v="7"/>
    <n v="2"/>
  </r>
  <r>
    <n v="7429"/>
    <s v="C"/>
    <n v="52617272"/>
    <x v="0"/>
    <n v="4"/>
    <n v="550001033"/>
    <d v="2014-09-25T00:00:00"/>
    <d v="2024-03-30T00:00:00"/>
    <n v="0"/>
    <n v="1"/>
    <n v="0"/>
    <n v="30"/>
    <n v="2"/>
    <n v="21474970"/>
    <n v="23720000"/>
    <n v="15320"/>
    <n v="581"/>
    <n v="15036"/>
    <n v="0"/>
    <n v="0"/>
    <n v="0"/>
    <m/>
    <n v="0"/>
    <n v="0"/>
    <n v="0"/>
    <m/>
    <m/>
    <d v="2021-03-30T00:00:00"/>
    <n v="1"/>
    <s v="O"/>
    <n v="1"/>
    <n v="30"/>
    <n v="0"/>
    <m/>
    <m/>
    <m/>
    <m/>
    <m/>
    <m/>
    <n v="1"/>
    <n v="1"/>
    <m/>
    <m/>
    <n v="7607"/>
    <s v="CREDITOS DE CONSUMO"/>
    <n v="0"/>
    <n v="0"/>
    <n v="890480123"/>
    <s v="UNIVERSIDAD DE CARTAGENA"/>
    <n v="5"/>
    <m/>
    <m/>
    <m/>
    <m/>
    <n v="2"/>
    <n v="7"/>
    <n v="2"/>
  </r>
  <r>
    <n v="14598"/>
    <s v="C"/>
    <n v="52617272"/>
    <x v="0"/>
    <n v="4"/>
    <n v="550001128"/>
    <d v="2014-10-04T00:00:00"/>
    <d v="2024-03-30T00:00:00"/>
    <n v="0"/>
    <n v="1"/>
    <n v="0"/>
    <n v="30"/>
    <n v="2"/>
    <n v="21474970"/>
    <n v="23720000"/>
    <n v="30094"/>
    <n v="1141"/>
    <n v="29547"/>
    <n v="0"/>
    <n v="0"/>
    <n v="0"/>
    <m/>
    <n v="0"/>
    <n v="0"/>
    <n v="0"/>
    <m/>
    <m/>
    <d v="2021-03-30T00:00:00"/>
    <n v="1"/>
    <s v="O"/>
    <n v="1"/>
    <n v="30"/>
    <n v="0"/>
    <m/>
    <m/>
    <m/>
    <m/>
    <m/>
    <m/>
    <n v="1"/>
    <n v="1"/>
    <m/>
    <m/>
    <n v="14949"/>
    <s v="CREDITOS DE CONSUMO"/>
    <n v="0"/>
    <n v="0"/>
    <n v="890480123"/>
    <s v="UNIVERSIDAD DE CARTAGENA"/>
    <n v="5"/>
    <m/>
    <m/>
    <m/>
    <m/>
    <n v="2"/>
    <n v="7"/>
    <n v="2"/>
  </r>
  <r>
    <n v="13820"/>
    <s v="C"/>
    <n v="52617272"/>
    <x v="0"/>
    <n v="4"/>
    <n v="550001135"/>
    <d v="2014-10-04T00:00:00"/>
    <d v="2024-03-30T00:00:00"/>
    <n v="0"/>
    <n v="1"/>
    <n v="0"/>
    <n v="30"/>
    <n v="2"/>
    <n v="21474970"/>
    <n v="23720000"/>
    <n v="28491"/>
    <n v="1080"/>
    <n v="27972"/>
    <n v="0"/>
    <n v="0"/>
    <n v="0"/>
    <m/>
    <n v="0"/>
    <n v="0"/>
    <n v="0"/>
    <m/>
    <m/>
    <d v="2021-03-30T00:00:00"/>
    <n v="1"/>
    <s v="O"/>
    <n v="1"/>
    <n v="30"/>
    <n v="0"/>
    <m/>
    <m/>
    <m/>
    <m/>
    <m/>
    <m/>
    <n v="1"/>
    <n v="1"/>
    <m/>
    <m/>
    <n v="14152"/>
    <s v="CREDITOS DE CONSUMO"/>
    <n v="0"/>
    <n v="0"/>
    <n v="890480123"/>
    <s v="UNIVERSIDAD DE CARTAGENA"/>
    <n v="5"/>
    <m/>
    <m/>
    <m/>
    <m/>
    <n v="2"/>
    <n v="7"/>
    <n v="2"/>
  </r>
  <r>
    <n v="3288"/>
    <s v="C"/>
    <n v="52617272"/>
    <x v="0"/>
    <n v="4"/>
    <n v="550001211"/>
    <d v="2014-10-11T00:00:00"/>
    <d v="2024-03-30T00:00:00"/>
    <n v="0"/>
    <n v="1"/>
    <n v="0"/>
    <n v="30"/>
    <n v="2"/>
    <n v="21474970"/>
    <n v="23720000"/>
    <n v="6781"/>
    <n v="257"/>
    <n v="6656"/>
    <n v="0"/>
    <n v="0"/>
    <n v="0"/>
    <m/>
    <n v="0"/>
    <n v="0"/>
    <n v="0"/>
    <m/>
    <m/>
    <d v="2021-03-30T00:00:00"/>
    <n v="1"/>
    <s v="O"/>
    <n v="1"/>
    <n v="30"/>
    <n v="0"/>
    <m/>
    <m/>
    <m/>
    <m/>
    <m/>
    <m/>
    <n v="1"/>
    <n v="1"/>
    <m/>
    <m/>
    <n v="3368"/>
    <s v="CREDITOS DE CONSUMO"/>
    <n v="0"/>
    <n v="0"/>
    <n v="890480123"/>
    <s v="UNIVERSIDAD DE CARTAGENA"/>
    <n v="5"/>
    <m/>
    <m/>
    <m/>
    <m/>
    <n v="2"/>
    <n v="7"/>
    <n v="2"/>
  </r>
  <r>
    <n v="10209"/>
    <s v="C"/>
    <n v="52617272"/>
    <x v="0"/>
    <n v="4"/>
    <n v="550001212"/>
    <d v="2014-10-11T00:00:00"/>
    <d v="2024-03-30T00:00:00"/>
    <n v="0"/>
    <n v="1"/>
    <n v="0"/>
    <n v="30"/>
    <n v="2"/>
    <n v="21474970"/>
    <n v="23720000"/>
    <n v="21033"/>
    <n v="798"/>
    <n v="20663"/>
    <n v="0"/>
    <n v="0"/>
    <n v="0"/>
    <m/>
    <n v="0"/>
    <n v="0"/>
    <n v="0"/>
    <m/>
    <m/>
    <d v="2021-03-30T00:00:00"/>
    <n v="1"/>
    <s v="O"/>
    <n v="1"/>
    <n v="30"/>
    <n v="0"/>
    <m/>
    <m/>
    <m/>
    <m/>
    <m/>
    <m/>
    <n v="1"/>
    <n v="1"/>
    <m/>
    <m/>
    <n v="10454"/>
    <s v="CREDITOS DE CONSUMO"/>
    <n v="0"/>
    <n v="0"/>
    <n v="890480123"/>
    <s v="UNIVERSIDAD DE CARTAGENA"/>
    <n v="5"/>
    <m/>
    <m/>
    <m/>
    <m/>
    <n v="2"/>
    <n v="7"/>
    <n v="2"/>
  </r>
  <r>
    <n v="13910"/>
    <s v="C"/>
    <n v="52617272"/>
    <x v="0"/>
    <n v="4"/>
    <n v="550001220"/>
    <d v="2014-10-12T00:00:00"/>
    <d v="2024-03-30T00:00:00"/>
    <n v="0"/>
    <n v="1"/>
    <n v="0"/>
    <n v="30"/>
    <n v="2"/>
    <n v="21474970"/>
    <n v="23720000"/>
    <n v="28682"/>
    <n v="1088"/>
    <n v="28155"/>
    <n v="0"/>
    <n v="0"/>
    <n v="0"/>
    <m/>
    <n v="0"/>
    <n v="0"/>
    <n v="0"/>
    <m/>
    <m/>
    <d v="2021-03-30T00:00:00"/>
    <n v="1"/>
    <s v="O"/>
    <n v="1"/>
    <n v="30"/>
    <n v="0"/>
    <m/>
    <m/>
    <m/>
    <m/>
    <m/>
    <m/>
    <n v="1"/>
    <n v="1"/>
    <m/>
    <m/>
    <n v="14245"/>
    <s v="CREDITOS DE CONSUMO"/>
    <n v="0"/>
    <n v="0"/>
    <n v="890480123"/>
    <s v="UNIVERSIDAD DE CARTAGENA"/>
    <n v="5"/>
    <m/>
    <m/>
    <m/>
    <m/>
    <n v="2"/>
    <n v="7"/>
    <n v="2"/>
  </r>
  <r>
    <n v="49"/>
    <s v="C"/>
    <n v="52617272"/>
    <x v="0"/>
    <n v="4"/>
    <n v="550001233"/>
    <d v="2014-10-13T00:00:00"/>
    <d v="2021-04-30T00:00:00"/>
    <n v="0"/>
    <n v="1"/>
    <n v="0"/>
    <n v="30"/>
    <n v="2"/>
    <n v="21474970"/>
    <n v="23720000"/>
    <n v="4975"/>
    <n v="4975"/>
    <n v="99"/>
    <n v="0"/>
    <n v="0"/>
    <n v="0"/>
    <m/>
    <n v="0"/>
    <n v="0"/>
    <n v="0"/>
    <m/>
    <m/>
    <d v="2021-03-30T00:00:00"/>
    <n v="1"/>
    <s v="O"/>
    <n v="1"/>
    <n v="30"/>
    <n v="0"/>
    <m/>
    <m/>
    <m/>
    <m/>
    <m/>
    <m/>
    <n v="1"/>
    <n v="1"/>
    <m/>
    <m/>
    <n v="50"/>
    <s v="CREDITOS DE CONSUMO"/>
    <n v="0"/>
    <n v="0"/>
    <n v="890480123"/>
    <s v="UNIVERSIDAD DE CARTAGENA"/>
    <n v="5"/>
    <m/>
    <m/>
    <m/>
    <m/>
    <n v="2"/>
    <n v="7"/>
    <n v="2"/>
  </r>
  <r>
    <n v="13915"/>
    <s v="C"/>
    <n v="52617272"/>
    <x v="0"/>
    <n v="4"/>
    <n v="550001237"/>
    <d v="2014-10-13T00:00:00"/>
    <d v="2024-03-30T00:00:00"/>
    <n v="0"/>
    <n v="1"/>
    <n v="0"/>
    <n v="30"/>
    <n v="2"/>
    <n v="21474970"/>
    <n v="23720000"/>
    <n v="28691"/>
    <n v="1088"/>
    <n v="28164"/>
    <n v="0"/>
    <n v="0"/>
    <n v="0"/>
    <m/>
    <n v="0"/>
    <n v="0"/>
    <n v="0"/>
    <m/>
    <m/>
    <d v="2021-03-30T00:00:00"/>
    <n v="1"/>
    <s v="O"/>
    <n v="1"/>
    <n v="30"/>
    <n v="0"/>
    <m/>
    <m/>
    <m/>
    <m/>
    <m/>
    <m/>
    <n v="1"/>
    <n v="1"/>
    <m/>
    <m/>
    <n v="14249"/>
    <s v="CREDITOS DE CONSUMO"/>
    <n v="0"/>
    <n v="0"/>
    <n v="890480123"/>
    <s v="UNIVERSIDAD DE CARTAGENA"/>
    <n v="5"/>
    <m/>
    <m/>
    <m/>
    <m/>
    <n v="2"/>
    <n v="7"/>
    <n v="2"/>
  </r>
  <r>
    <n v="20224"/>
    <s v="C"/>
    <n v="52617272"/>
    <x v="0"/>
    <n v="4"/>
    <n v="550001274"/>
    <d v="2014-10-15T00:00:00"/>
    <d v="2024-03-30T00:00:00"/>
    <n v="0"/>
    <n v="1"/>
    <n v="0"/>
    <n v="30"/>
    <n v="2"/>
    <n v="21474970"/>
    <n v="23720000"/>
    <n v="41691"/>
    <n v="1581"/>
    <n v="40935"/>
    <n v="0"/>
    <n v="0"/>
    <n v="0"/>
    <m/>
    <n v="0"/>
    <n v="0"/>
    <n v="0"/>
    <m/>
    <m/>
    <d v="2021-03-30T00:00:00"/>
    <n v="1"/>
    <s v="O"/>
    <n v="1"/>
    <n v="30"/>
    <n v="0"/>
    <m/>
    <m/>
    <m/>
    <m/>
    <m/>
    <m/>
    <n v="1"/>
    <n v="1"/>
    <m/>
    <m/>
    <n v="20711"/>
    <s v="CREDITOS DE CONSUMO"/>
    <n v="0"/>
    <n v="0"/>
    <n v="890480123"/>
    <s v="UNIVERSIDAD DE CARTAGENA"/>
    <n v="5"/>
    <m/>
    <m/>
    <m/>
    <m/>
    <n v="2"/>
    <n v="7"/>
    <n v="2"/>
  </r>
  <r>
    <n v="19825"/>
    <s v="C"/>
    <n v="52617272"/>
    <x v="0"/>
    <n v="4"/>
    <n v="550001275"/>
    <d v="2014-10-15T00:00:00"/>
    <d v="2024-03-30T00:00:00"/>
    <n v="0"/>
    <n v="1"/>
    <n v="0"/>
    <n v="30"/>
    <n v="2"/>
    <n v="21474970"/>
    <n v="23720000"/>
    <n v="40883"/>
    <n v="1550"/>
    <n v="40126"/>
    <n v="0"/>
    <n v="0"/>
    <n v="0"/>
    <m/>
    <n v="0"/>
    <n v="0"/>
    <n v="0"/>
    <m/>
    <m/>
    <d v="2021-03-30T00:00:00"/>
    <n v="1"/>
    <s v="O"/>
    <n v="1"/>
    <n v="30"/>
    <n v="0"/>
    <m/>
    <m/>
    <m/>
    <m/>
    <m/>
    <m/>
    <n v="1"/>
    <n v="1"/>
    <m/>
    <m/>
    <n v="20301"/>
    <s v="CREDITOS DE CONSUMO"/>
    <n v="0"/>
    <n v="0"/>
    <n v="890480123"/>
    <s v="UNIVERSIDAD DE CARTAGENA"/>
    <n v="5"/>
    <m/>
    <m/>
    <m/>
    <m/>
    <n v="2"/>
    <n v="7"/>
    <n v="2"/>
  </r>
  <r>
    <n v="9929"/>
    <s v="C"/>
    <n v="52617272"/>
    <x v="0"/>
    <n v="4"/>
    <n v="550001295"/>
    <d v="2014-10-16T00:00:00"/>
    <d v="2024-03-30T00:00:00"/>
    <n v="0"/>
    <n v="1"/>
    <n v="0"/>
    <n v="30"/>
    <n v="2"/>
    <n v="21474970"/>
    <n v="23720000"/>
    <n v="20475"/>
    <n v="776"/>
    <n v="20096"/>
    <n v="0"/>
    <n v="0"/>
    <n v="0"/>
    <m/>
    <n v="0"/>
    <n v="0"/>
    <n v="0"/>
    <m/>
    <m/>
    <d v="2021-03-30T00:00:00"/>
    <n v="1"/>
    <s v="O"/>
    <n v="1"/>
    <n v="30"/>
    <n v="0"/>
    <m/>
    <m/>
    <m/>
    <m/>
    <m/>
    <m/>
    <n v="1"/>
    <n v="1"/>
    <m/>
    <m/>
    <n v="10167"/>
    <s v="CREDITOS DE CONSUMO"/>
    <n v="0"/>
    <n v="0"/>
    <n v="890480123"/>
    <s v="UNIVERSIDAD DE CARTAGENA"/>
    <n v="5"/>
    <m/>
    <m/>
    <m/>
    <m/>
    <n v="2"/>
    <n v="7"/>
    <n v="2"/>
  </r>
  <r>
    <n v="3067"/>
    <s v="C"/>
    <n v="52617272"/>
    <x v="0"/>
    <n v="4"/>
    <n v="550001842"/>
    <d v="2014-11-09T00:00:00"/>
    <d v="2024-03-30T00:00:00"/>
    <n v="0"/>
    <n v="1"/>
    <n v="0"/>
    <n v="30"/>
    <n v="2"/>
    <n v="21474970"/>
    <n v="23720000"/>
    <n v="6317"/>
    <n v="240"/>
    <n v="6208"/>
    <n v="0"/>
    <n v="0"/>
    <n v="0"/>
    <m/>
    <n v="0"/>
    <n v="0"/>
    <n v="0"/>
    <m/>
    <m/>
    <d v="2021-03-30T00:00:00"/>
    <n v="1"/>
    <s v="O"/>
    <n v="1"/>
    <n v="30"/>
    <n v="0"/>
    <m/>
    <m/>
    <m/>
    <m/>
    <m/>
    <m/>
    <n v="1"/>
    <n v="1"/>
    <m/>
    <m/>
    <n v="3141"/>
    <s v="CREDITOS DE CONSUMO"/>
    <n v="0"/>
    <n v="0"/>
    <n v="890480123"/>
    <s v="UNIVERSIDAD DE CARTAGENA"/>
    <n v="5"/>
    <m/>
    <m/>
    <m/>
    <m/>
    <n v="2"/>
    <n v="7"/>
    <n v="2"/>
  </r>
  <r>
    <n v="4484"/>
    <s v="C"/>
    <n v="52617272"/>
    <x v="0"/>
    <n v="4"/>
    <n v="550001966"/>
    <d v="2014-11-17T00:00:00"/>
    <d v="2024-03-30T00:00:00"/>
    <n v="0"/>
    <n v="1"/>
    <n v="0"/>
    <n v="30"/>
    <n v="2"/>
    <n v="21474970"/>
    <n v="23720000"/>
    <n v="9230"/>
    <n v="350"/>
    <n v="9077"/>
    <n v="0"/>
    <n v="0"/>
    <n v="0"/>
    <m/>
    <n v="0"/>
    <n v="0"/>
    <n v="0"/>
    <m/>
    <m/>
    <d v="2021-03-30T00:00:00"/>
    <n v="1"/>
    <s v="O"/>
    <n v="1"/>
    <n v="30"/>
    <n v="0"/>
    <m/>
    <m/>
    <m/>
    <m/>
    <m/>
    <m/>
    <n v="1"/>
    <n v="1"/>
    <m/>
    <m/>
    <n v="4593"/>
    <s v="CREDITOS DE CONSUMO"/>
    <n v="0"/>
    <n v="0"/>
    <n v="890480123"/>
    <s v="UNIVERSIDAD DE CARTAGENA"/>
    <n v="5"/>
    <m/>
    <m/>
    <m/>
    <m/>
    <n v="2"/>
    <n v="7"/>
    <n v="2"/>
  </r>
  <r>
    <n v="1077"/>
    <s v="C"/>
    <n v="52617272"/>
    <x v="0"/>
    <n v="4"/>
    <n v="550001967"/>
    <d v="2014-11-17T00:00:00"/>
    <d v="2023-05-30T00:00:00"/>
    <n v="0"/>
    <n v="1"/>
    <n v="10"/>
    <n v="30"/>
    <n v="2"/>
    <n v="21474970"/>
    <n v="23720000"/>
    <n v="2795"/>
    <n v="106"/>
    <n v="2179"/>
    <n v="0"/>
    <n v="0"/>
    <n v="0"/>
    <m/>
    <n v="0"/>
    <n v="0"/>
    <n v="0"/>
    <m/>
    <m/>
    <d v="2021-03-30T00:00:00"/>
    <n v="1"/>
    <s v="O"/>
    <n v="1"/>
    <n v="30"/>
    <n v="0"/>
    <m/>
    <m/>
    <m/>
    <m/>
    <m/>
    <m/>
    <n v="1"/>
    <n v="1"/>
    <m/>
    <m/>
    <n v="1102"/>
    <s v="CREDITOS DE CONSUMO"/>
    <n v="0"/>
    <n v="0"/>
    <n v="890480123"/>
    <s v="UNIVERSIDAD DE CARTAGENA"/>
    <n v="5"/>
    <m/>
    <m/>
    <m/>
    <m/>
    <n v="2"/>
    <n v="7"/>
    <n v="2"/>
  </r>
  <r>
    <n v="2828"/>
    <s v="C"/>
    <n v="52617272"/>
    <x v="0"/>
    <n v="4"/>
    <n v="550002203"/>
    <d v="2014-11-29T00:00:00"/>
    <d v="2024-03-30T00:00:00"/>
    <n v="0"/>
    <n v="1"/>
    <n v="1"/>
    <n v="30"/>
    <n v="2"/>
    <n v="21474970"/>
    <n v="23720000"/>
    <n v="5845"/>
    <n v="222"/>
    <n v="5723"/>
    <n v="0"/>
    <n v="0"/>
    <n v="0"/>
    <m/>
    <n v="0"/>
    <n v="0"/>
    <n v="0"/>
    <m/>
    <m/>
    <d v="2021-03-30T00:00:00"/>
    <n v="1"/>
    <s v="O"/>
    <n v="1"/>
    <n v="30"/>
    <n v="0"/>
    <m/>
    <m/>
    <m/>
    <m/>
    <m/>
    <m/>
    <n v="1"/>
    <n v="1"/>
    <m/>
    <m/>
    <n v="2895"/>
    <s v="CREDITOS DE CONSUMO"/>
    <n v="0"/>
    <n v="0"/>
    <n v="890480123"/>
    <s v="UNIVERSIDAD DE CARTAGENA"/>
    <n v="5"/>
    <m/>
    <m/>
    <m/>
    <m/>
    <n v="2"/>
    <n v="7"/>
    <n v="2"/>
  </r>
  <r>
    <n v="2947"/>
    <s v="C"/>
    <n v="52617272"/>
    <x v="0"/>
    <n v="4"/>
    <n v="550002348"/>
    <d v="2014-12-03T00:00:00"/>
    <d v="2024-03-30T00:00:00"/>
    <n v="0"/>
    <n v="1"/>
    <n v="0"/>
    <n v="30"/>
    <n v="2"/>
    <n v="21474970"/>
    <n v="23720000"/>
    <n v="6063"/>
    <n v="230"/>
    <n v="5964"/>
    <n v="0"/>
    <n v="0"/>
    <n v="0"/>
    <m/>
    <n v="0"/>
    <n v="0"/>
    <n v="0"/>
    <m/>
    <m/>
    <d v="2021-03-30T00:00:00"/>
    <n v="1"/>
    <s v="O"/>
    <n v="1"/>
    <n v="30"/>
    <n v="0"/>
    <m/>
    <m/>
    <m/>
    <m/>
    <m/>
    <m/>
    <n v="1"/>
    <n v="1"/>
    <m/>
    <m/>
    <n v="3017"/>
    <s v="CREDITOS DE CONSUMO"/>
    <n v="0"/>
    <n v="0"/>
    <n v="890480123"/>
    <s v="UNIVERSIDAD DE CARTAGENA"/>
    <n v="5"/>
    <m/>
    <m/>
    <m/>
    <m/>
    <n v="2"/>
    <n v="7"/>
    <n v="2"/>
  </r>
  <r>
    <n v="49"/>
    <s v="C"/>
    <n v="52617272"/>
    <x v="0"/>
    <n v="4"/>
    <n v="550002411"/>
    <d v="2014-12-06T00:00:00"/>
    <d v="2021-04-30T00:00:00"/>
    <n v="0"/>
    <n v="1"/>
    <n v="0"/>
    <n v="30"/>
    <n v="2"/>
    <n v="21474970"/>
    <n v="23720000"/>
    <n v="4867"/>
    <n v="4867"/>
    <n v="99"/>
    <n v="0"/>
    <n v="0"/>
    <n v="0"/>
    <m/>
    <n v="0"/>
    <n v="0"/>
    <n v="0"/>
    <m/>
    <m/>
    <d v="2021-03-30T00:00:00"/>
    <n v="1"/>
    <s v="O"/>
    <n v="1"/>
    <n v="30"/>
    <n v="0"/>
    <m/>
    <m/>
    <m/>
    <m/>
    <m/>
    <m/>
    <n v="1"/>
    <n v="1"/>
    <m/>
    <m/>
    <n v="50"/>
    <s v="CREDITOS DE CONSUMO"/>
    <n v="0"/>
    <n v="0"/>
    <n v="890480123"/>
    <s v="UNIVERSIDAD DE CARTAGENA"/>
    <n v="5"/>
    <m/>
    <m/>
    <m/>
    <m/>
    <n v="2"/>
    <n v="7"/>
    <n v="2"/>
  </r>
  <r>
    <n v="4695"/>
    <s v="C"/>
    <n v="52617272"/>
    <x v="0"/>
    <n v="4"/>
    <n v="550003100"/>
    <d v="2015-01-24T00:00:00"/>
    <d v="2024-03-30T00:00:00"/>
    <n v="0"/>
    <n v="1"/>
    <n v="0"/>
    <n v="30"/>
    <n v="2"/>
    <n v="21474970"/>
    <n v="23720000"/>
    <n v="9674"/>
    <n v="367"/>
    <n v="9504"/>
    <n v="0"/>
    <n v="0"/>
    <n v="0"/>
    <m/>
    <n v="0"/>
    <n v="0"/>
    <n v="0"/>
    <m/>
    <m/>
    <d v="2021-03-30T00:00:00"/>
    <n v="1"/>
    <s v="O"/>
    <n v="1"/>
    <n v="30"/>
    <n v="0"/>
    <m/>
    <m/>
    <m/>
    <m/>
    <m/>
    <m/>
    <n v="1"/>
    <n v="1"/>
    <m/>
    <m/>
    <n v="4809"/>
    <s v="CREDITOS DE CONSUMO"/>
    <n v="0"/>
    <n v="0"/>
    <n v="890480123"/>
    <s v="UNIVERSIDAD DE CARTAGENA"/>
    <n v="5"/>
    <m/>
    <m/>
    <m/>
    <m/>
    <n v="2"/>
    <n v="7"/>
    <n v="2"/>
  </r>
  <r>
    <n v="8784"/>
    <s v="C"/>
    <n v="52617272"/>
    <x v="0"/>
    <n v="4"/>
    <n v="550003187"/>
    <d v="2015-01-29T00:00:00"/>
    <d v="2024-03-30T00:00:00"/>
    <n v="0"/>
    <n v="1"/>
    <n v="0"/>
    <n v="30"/>
    <n v="2"/>
    <n v="21474970"/>
    <n v="23720000"/>
    <n v="18104"/>
    <n v="686"/>
    <n v="17780"/>
    <n v="0"/>
    <n v="0"/>
    <n v="0"/>
    <m/>
    <n v="0"/>
    <n v="0"/>
    <n v="0"/>
    <m/>
    <m/>
    <d v="2021-03-30T00:00:00"/>
    <n v="1"/>
    <s v="O"/>
    <n v="1"/>
    <n v="30"/>
    <n v="0"/>
    <m/>
    <m/>
    <m/>
    <m/>
    <m/>
    <m/>
    <n v="1"/>
    <n v="1"/>
    <m/>
    <m/>
    <n v="8996"/>
    <s v="CREDITOS DE CONSUMO"/>
    <n v="0"/>
    <n v="0"/>
    <n v="890480123"/>
    <s v="UNIVERSIDAD DE CARTAGENA"/>
    <n v="5"/>
    <m/>
    <m/>
    <m/>
    <m/>
    <n v="2"/>
    <n v="7"/>
    <n v="2"/>
  </r>
  <r>
    <n v="820"/>
    <s v="C"/>
    <n v="52617272"/>
    <x v="0"/>
    <n v="4"/>
    <n v="550003788"/>
    <d v="2015-03-12T00:00:00"/>
    <d v="2023-05-30T00:00:00"/>
    <n v="0"/>
    <n v="1"/>
    <n v="10"/>
    <n v="30"/>
    <n v="2"/>
    <n v="21474970"/>
    <n v="23720000"/>
    <n v="2117"/>
    <n v="80"/>
    <n v="1659"/>
    <n v="0"/>
    <n v="0"/>
    <n v="0"/>
    <m/>
    <n v="0"/>
    <n v="0"/>
    <n v="0"/>
    <m/>
    <m/>
    <d v="2021-03-30T00:00:00"/>
    <n v="1"/>
    <s v="O"/>
    <n v="1"/>
    <n v="30"/>
    <n v="0"/>
    <m/>
    <m/>
    <m/>
    <m/>
    <m/>
    <m/>
    <n v="1"/>
    <n v="1"/>
    <m/>
    <m/>
    <n v="839"/>
    <s v="CREDITOS DE CONSUMO"/>
    <n v="0"/>
    <n v="0"/>
    <n v="890480123"/>
    <s v="UNIVERSIDAD DE CARTAGENA"/>
    <n v="5"/>
    <m/>
    <m/>
    <m/>
    <m/>
    <n v="2"/>
    <n v="7"/>
    <n v="2"/>
  </r>
  <r>
    <n v="6656"/>
    <s v="C"/>
    <n v="52617272"/>
    <x v="0"/>
    <n v="4"/>
    <n v="550003795"/>
    <d v="2015-03-14T00:00:00"/>
    <d v="2024-03-30T00:00:00"/>
    <n v="0"/>
    <n v="1"/>
    <n v="0"/>
    <n v="30"/>
    <n v="2"/>
    <n v="21474970"/>
    <n v="23720000"/>
    <n v="13728"/>
    <n v="521"/>
    <n v="13472"/>
    <n v="0"/>
    <n v="0"/>
    <n v="0"/>
    <m/>
    <n v="0"/>
    <n v="0"/>
    <n v="0"/>
    <m/>
    <m/>
    <d v="2021-03-30T00:00:00"/>
    <n v="1"/>
    <s v="O"/>
    <n v="1"/>
    <n v="30"/>
    <n v="0"/>
    <m/>
    <m/>
    <m/>
    <m/>
    <m/>
    <m/>
    <n v="1"/>
    <n v="1"/>
    <m/>
    <m/>
    <n v="6816"/>
    <s v="CREDITOS DE CONSUMO"/>
    <n v="0"/>
    <n v="0"/>
    <n v="890480123"/>
    <s v="UNIVERSIDAD DE CARTAGENA"/>
    <n v="5"/>
    <m/>
    <m/>
    <m/>
    <m/>
    <n v="2"/>
    <n v="7"/>
    <n v="2"/>
  </r>
  <r>
    <n v="9849"/>
    <s v="C"/>
    <n v="52617272"/>
    <x v="0"/>
    <n v="4"/>
    <n v="550005614"/>
    <d v="2015-07-16T00:00:00"/>
    <d v="2024-03-30T00:00:00"/>
    <n v="0"/>
    <n v="1"/>
    <n v="0"/>
    <n v="30"/>
    <n v="2"/>
    <n v="21474970"/>
    <n v="23720000"/>
    <n v="20310"/>
    <n v="770"/>
    <n v="19936"/>
    <n v="0"/>
    <n v="0"/>
    <n v="0"/>
    <m/>
    <n v="0"/>
    <n v="0"/>
    <n v="0"/>
    <m/>
    <m/>
    <d v="2021-03-30T00:00:00"/>
    <n v="1"/>
    <s v="O"/>
    <n v="1"/>
    <n v="30"/>
    <n v="0"/>
    <m/>
    <m/>
    <m/>
    <m/>
    <m/>
    <m/>
    <n v="1"/>
    <n v="1"/>
    <m/>
    <m/>
    <n v="10087"/>
    <s v="CREDITOS DE CONSUMO"/>
    <n v="0"/>
    <n v="0"/>
    <n v="890480123"/>
    <s v="UNIVERSIDAD DE CARTAGENA"/>
    <n v="5"/>
    <m/>
    <m/>
    <m/>
    <m/>
    <n v="2"/>
    <n v="7"/>
    <n v="2"/>
  </r>
  <r>
    <n v="9819"/>
    <s v="C"/>
    <n v="52617272"/>
    <x v="0"/>
    <n v="4"/>
    <n v="550005633"/>
    <d v="2015-07-18T00:00:00"/>
    <d v="2024-03-30T00:00:00"/>
    <n v="0"/>
    <n v="1"/>
    <n v="0"/>
    <n v="30"/>
    <n v="2"/>
    <n v="21474970"/>
    <n v="23720000"/>
    <n v="20246"/>
    <n v="768"/>
    <n v="19874"/>
    <n v="0"/>
    <n v="0"/>
    <n v="0"/>
    <m/>
    <n v="0"/>
    <n v="0"/>
    <n v="0"/>
    <m/>
    <m/>
    <d v="2021-03-30T00:00:00"/>
    <n v="1"/>
    <s v="O"/>
    <n v="1"/>
    <n v="30"/>
    <n v="0"/>
    <m/>
    <m/>
    <m/>
    <m/>
    <m/>
    <m/>
    <n v="1"/>
    <n v="1"/>
    <m/>
    <m/>
    <n v="10055"/>
    <s v="CREDITOS DE CONSUMO"/>
    <n v="0"/>
    <n v="0"/>
    <n v="890480123"/>
    <s v="UNIVERSIDAD DE CARTAGENA"/>
    <n v="5"/>
    <m/>
    <m/>
    <m/>
    <m/>
    <n v="2"/>
    <n v="7"/>
    <n v="2"/>
  </r>
  <r>
    <n v="5157"/>
    <s v="C"/>
    <n v="52617272"/>
    <x v="0"/>
    <n v="4"/>
    <n v="550005712"/>
    <d v="2015-07-25T00:00:00"/>
    <d v="2024-03-30T00:00:00"/>
    <n v="0"/>
    <n v="1"/>
    <n v="0"/>
    <n v="30"/>
    <n v="2"/>
    <n v="21474970"/>
    <n v="23720000"/>
    <n v="10642"/>
    <n v="404"/>
    <n v="10437"/>
    <n v="0"/>
    <n v="0"/>
    <n v="0"/>
    <m/>
    <n v="0"/>
    <n v="0"/>
    <n v="0"/>
    <m/>
    <m/>
    <d v="2021-03-30T00:00:00"/>
    <n v="1"/>
    <s v="O"/>
    <n v="1"/>
    <n v="30"/>
    <n v="0"/>
    <m/>
    <m/>
    <m/>
    <m/>
    <m/>
    <m/>
    <n v="1"/>
    <n v="1"/>
    <m/>
    <m/>
    <n v="5280"/>
    <s v="CREDITOS DE CONSUMO"/>
    <n v="0"/>
    <n v="0"/>
    <n v="890480123"/>
    <s v="UNIVERSIDAD DE CARTAGENA"/>
    <n v="5"/>
    <m/>
    <m/>
    <m/>
    <m/>
    <n v="2"/>
    <n v="7"/>
    <n v="2"/>
  </r>
  <r>
    <n v="4347"/>
    <s v="C"/>
    <n v="52617272"/>
    <x v="0"/>
    <n v="4"/>
    <n v="550006037"/>
    <d v="2015-08-18T00:00:00"/>
    <d v="2024-03-30T00:00:00"/>
    <n v="0"/>
    <n v="1"/>
    <n v="0"/>
    <n v="30"/>
    <n v="2"/>
    <n v="21474970"/>
    <n v="23720000"/>
    <n v="8973"/>
    <n v="340"/>
    <n v="8799"/>
    <n v="0"/>
    <n v="0"/>
    <n v="0"/>
    <m/>
    <n v="0"/>
    <n v="0"/>
    <n v="0"/>
    <m/>
    <m/>
    <d v="2021-03-30T00:00:00"/>
    <n v="1"/>
    <s v="O"/>
    <n v="1"/>
    <n v="30"/>
    <n v="0"/>
    <m/>
    <m/>
    <m/>
    <m/>
    <m/>
    <m/>
    <n v="1"/>
    <n v="1"/>
    <m/>
    <m/>
    <n v="4452"/>
    <s v="CREDITOS DE CONSUMO"/>
    <n v="0"/>
    <n v="0"/>
    <n v="890480123"/>
    <s v="UNIVERSIDAD DE CARTAGENA"/>
    <n v="5"/>
    <m/>
    <m/>
    <m/>
    <m/>
    <n v="2"/>
    <n v="7"/>
    <n v="2"/>
  </r>
  <r>
    <n v="15120"/>
    <s v="C"/>
    <n v="52617272"/>
    <x v="0"/>
    <n v="4"/>
    <n v="550006038"/>
    <d v="2015-08-18T00:00:00"/>
    <d v="2024-03-30T00:00:00"/>
    <n v="0"/>
    <n v="1"/>
    <n v="0"/>
    <n v="30"/>
    <n v="2"/>
    <n v="21474970"/>
    <n v="23720000"/>
    <n v="31160"/>
    <n v="1182"/>
    <n v="30604"/>
    <n v="0"/>
    <n v="0"/>
    <n v="0"/>
    <m/>
    <n v="0"/>
    <n v="0"/>
    <n v="0"/>
    <m/>
    <m/>
    <d v="2021-03-30T00:00:00"/>
    <n v="1"/>
    <s v="O"/>
    <n v="1"/>
    <n v="30"/>
    <n v="0"/>
    <m/>
    <m/>
    <m/>
    <m/>
    <m/>
    <m/>
    <n v="1"/>
    <n v="1"/>
    <m/>
    <m/>
    <n v="15484"/>
    <s v="CREDITOS DE CONSUMO"/>
    <n v="0"/>
    <n v="0"/>
    <n v="890480123"/>
    <s v="UNIVERSIDAD DE CARTAGENA"/>
    <n v="5"/>
    <m/>
    <m/>
    <m/>
    <m/>
    <n v="2"/>
    <n v="7"/>
    <n v="2"/>
  </r>
  <r>
    <n v="3265"/>
    <s v="C"/>
    <n v="52617272"/>
    <x v="0"/>
    <n v="4"/>
    <n v="550006039"/>
    <d v="2015-08-18T00:00:00"/>
    <d v="2024-03-30T00:00:00"/>
    <n v="0"/>
    <n v="1"/>
    <n v="0"/>
    <n v="30"/>
    <n v="2"/>
    <n v="21474970"/>
    <n v="23720000"/>
    <n v="6731"/>
    <n v="255"/>
    <n v="6608"/>
    <n v="0"/>
    <n v="0"/>
    <n v="0"/>
    <m/>
    <n v="0"/>
    <n v="0"/>
    <n v="0"/>
    <m/>
    <m/>
    <d v="2021-03-30T00:00:00"/>
    <n v="1"/>
    <s v="O"/>
    <n v="1"/>
    <n v="30"/>
    <n v="0"/>
    <m/>
    <m/>
    <m/>
    <m/>
    <m/>
    <m/>
    <n v="1"/>
    <n v="1"/>
    <m/>
    <m/>
    <n v="3343"/>
    <s v="CREDITOS DE CONSUMO"/>
    <n v="0"/>
    <n v="0"/>
    <n v="890480123"/>
    <s v="UNIVERSIDAD DE CARTAGENA"/>
    <n v="5"/>
    <m/>
    <m/>
    <m/>
    <m/>
    <n v="2"/>
    <n v="7"/>
    <n v="2"/>
  </r>
  <r>
    <n v="10620"/>
    <s v="C"/>
    <n v="52617272"/>
    <x v="0"/>
    <n v="4"/>
    <n v="550006629"/>
    <d v="2015-09-21T00:00:00"/>
    <d v="2024-03-30T00:00:00"/>
    <n v="0"/>
    <n v="1"/>
    <n v="0"/>
    <n v="30"/>
    <n v="2"/>
    <n v="21474970"/>
    <n v="23720000"/>
    <n v="21897"/>
    <n v="830"/>
    <n v="21496"/>
    <n v="0"/>
    <n v="0"/>
    <n v="0"/>
    <m/>
    <n v="0"/>
    <n v="0"/>
    <n v="0"/>
    <m/>
    <m/>
    <d v="2021-03-30T00:00:00"/>
    <n v="1"/>
    <s v="O"/>
    <n v="1"/>
    <n v="30"/>
    <n v="0"/>
    <m/>
    <m/>
    <m/>
    <m/>
    <m/>
    <m/>
    <n v="1"/>
    <n v="1"/>
    <m/>
    <m/>
    <n v="10876"/>
    <s v="CREDITOS DE CONSUMO"/>
    <n v="0"/>
    <n v="0"/>
    <n v="890480123"/>
    <s v="UNIVERSIDAD DE CARTAGENA"/>
    <n v="5"/>
    <m/>
    <m/>
    <m/>
    <m/>
    <n v="2"/>
    <n v="7"/>
    <n v="2"/>
  </r>
  <r>
    <n v="1157"/>
    <s v="C"/>
    <n v="52617272"/>
    <x v="0"/>
    <n v="4"/>
    <n v="550007812"/>
    <d v="2015-12-02T00:00:00"/>
    <d v="2023-05-30T00:00:00"/>
    <n v="0"/>
    <n v="1"/>
    <n v="10"/>
    <n v="30"/>
    <n v="2"/>
    <n v="21474970"/>
    <n v="23720000"/>
    <n v="3007"/>
    <n v="114"/>
    <n v="2342"/>
    <n v="0"/>
    <n v="0"/>
    <n v="0"/>
    <m/>
    <n v="0"/>
    <n v="0"/>
    <n v="0"/>
    <m/>
    <m/>
    <d v="2021-03-30T00:00:00"/>
    <n v="1"/>
    <s v="O"/>
    <n v="1"/>
    <n v="30"/>
    <n v="0"/>
    <m/>
    <m/>
    <m/>
    <m/>
    <m/>
    <m/>
    <n v="1"/>
    <n v="1"/>
    <m/>
    <m/>
    <n v="1185"/>
    <s v="CREDITOS DE CONSUMO"/>
    <n v="0"/>
    <n v="0"/>
    <n v="890480123"/>
    <s v="UNIVERSIDAD DE CARTAGENA"/>
    <n v="5"/>
    <m/>
    <m/>
    <m/>
    <m/>
    <n v="2"/>
    <n v="7"/>
    <n v="2"/>
  </r>
  <r>
    <n v="2705"/>
    <s v="C"/>
    <n v="52617272"/>
    <x v="0"/>
    <n v="4"/>
    <n v="550007835"/>
    <d v="2015-12-03T00:00:00"/>
    <d v="2024-03-30T00:00:00"/>
    <n v="0"/>
    <n v="1"/>
    <n v="1"/>
    <n v="30"/>
    <n v="2"/>
    <n v="21474970"/>
    <n v="23720000"/>
    <n v="5588"/>
    <n v="212"/>
    <n v="5476"/>
    <n v="0"/>
    <n v="0"/>
    <n v="0"/>
    <m/>
    <n v="0"/>
    <n v="0"/>
    <n v="0"/>
    <m/>
    <m/>
    <d v="2021-03-30T00:00:00"/>
    <n v="1"/>
    <s v="O"/>
    <n v="1"/>
    <n v="30"/>
    <n v="0"/>
    <m/>
    <m/>
    <m/>
    <m/>
    <m/>
    <m/>
    <n v="1"/>
    <n v="1"/>
    <m/>
    <m/>
    <n v="2771"/>
    <s v="CREDITOS DE CONSUMO"/>
    <n v="0"/>
    <n v="0"/>
    <n v="890480123"/>
    <s v="UNIVERSIDAD DE CARTAGENA"/>
    <n v="5"/>
    <m/>
    <m/>
    <m/>
    <m/>
    <n v="2"/>
    <n v="7"/>
    <n v="2"/>
  </r>
  <r>
    <n v="8885"/>
    <s v="C"/>
    <n v="52617272"/>
    <x v="0"/>
    <n v="4"/>
    <n v="550007972"/>
    <d v="2015-12-16T00:00:00"/>
    <d v="2024-03-30T00:00:00"/>
    <n v="0"/>
    <n v="1"/>
    <n v="0"/>
    <n v="30"/>
    <n v="2"/>
    <n v="22490513"/>
    <n v="24960000"/>
    <n v="18324"/>
    <n v="704"/>
    <n v="17984"/>
    <n v="0"/>
    <n v="0"/>
    <n v="0"/>
    <m/>
    <n v="0"/>
    <n v="0"/>
    <n v="0"/>
    <m/>
    <m/>
    <d v="2021-03-30T00:00:00"/>
    <n v="1"/>
    <s v="O"/>
    <n v="1"/>
    <n v="30"/>
    <n v="0"/>
    <m/>
    <m/>
    <m/>
    <m/>
    <m/>
    <m/>
    <n v="1"/>
    <n v="1"/>
    <m/>
    <m/>
    <n v="9099"/>
    <s v="CREDITOS DE CONSUMO"/>
    <n v="0"/>
    <n v="0"/>
    <n v="890480123"/>
    <s v="UNIVERSIDAD DE CARTAGENA"/>
    <n v="5"/>
    <m/>
    <m/>
    <m/>
    <m/>
    <n v="2"/>
    <n v="7"/>
    <n v="2"/>
  </r>
  <r>
    <n v="3545"/>
    <s v="C"/>
    <n v="52617272"/>
    <x v="0"/>
    <n v="4"/>
    <n v="550007974"/>
    <d v="2015-12-16T00:00:00"/>
    <d v="2024-03-30T00:00:00"/>
    <n v="0"/>
    <n v="1"/>
    <n v="0"/>
    <n v="30"/>
    <n v="2"/>
    <n v="22490513"/>
    <n v="24960000"/>
    <n v="7291"/>
    <n v="280"/>
    <n v="7175"/>
    <n v="0"/>
    <n v="0"/>
    <n v="0"/>
    <m/>
    <n v="0"/>
    <n v="0"/>
    <n v="0"/>
    <m/>
    <m/>
    <d v="2021-03-30T00:00:00"/>
    <n v="1"/>
    <s v="O"/>
    <n v="1"/>
    <n v="30"/>
    <n v="0"/>
    <m/>
    <m/>
    <m/>
    <m/>
    <m/>
    <m/>
    <n v="1"/>
    <n v="1"/>
    <m/>
    <m/>
    <n v="3630"/>
    <s v="CREDITOS DE CONSUMO"/>
    <n v="0"/>
    <n v="0"/>
    <n v="890480123"/>
    <s v="UNIVERSIDAD DE CARTAGENA"/>
    <n v="5"/>
    <m/>
    <m/>
    <m/>
    <m/>
    <n v="2"/>
    <n v="7"/>
    <n v="2"/>
  </r>
  <r>
    <n v="7841"/>
    <s v="C"/>
    <n v="52617272"/>
    <x v="0"/>
    <n v="4"/>
    <n v="550010662"/>
    <d v="2016-07-20T00:00:00"/>
    <d v="2024-03-30T00:00:00"/>
    <n v="0"/>
    <n v="1"/>
    <n v="0"/>
    <n v="30"/>
    <n v="2"/>
    <n v="22490513"/>
    <n v="24960000"/>
    <n v="16162"/>
    <n v="621"/>
    <n v="15871"/>
    <n v="0"/>
    <n v="0"/>
    <n v="0"/>
    <m/>
    <n v="0"/>
    <n v="0"/>
    <n v="0"/>
    <m/>
    <m/>
    <d v="2021-03-30T00:00:00"/>
    <n v="1"/>
    <s v="O"/>
    <n v="1"/>
    <n v="30"/>
    <n v="0"/>
    <m/>
    <m/>
    <m/>
    <m/>
    <m/>
    <m/>
    <n v="1"/>
    <n v="1"/>
    <m/>
    <m/>
    <n v="8030"/>
    <s v="CREDITOS DE CONSUMO"/>
    <n v="0"/>
    <n v="0"/>
    <n v="890480123"/>
    <s v="UNIVERSIDAD DE CARTAGENA"/>
    <n v="5"/>
    <m/>
    <m/>
    <m/>
    <m/>
    <n v="2"/>
    <n v="7"/>
    <n v="2"/>
  </r>
  <r>
    <n v="40898"/>
    <s v="C"/>
    <n v="52617272"/>
    <x v="0"/>
    <n v="4"/>
    <n v="550010663"/>
    <d v="2016-07-20T00:00:00"/>
    <d v="2024-03-30T00:00:00"/>
    <n v="0"/>
    <n v="1"/>
    <n v="0"/>
    <n v="30"/>
    <n v="2"/>
    <n v="22490513"/>
    <n v="24960000"/>
    <n v="84272"/>
    <n v="3240"/>
    <n v="82780"/>
    <n v="0"/>
    <n v="0"/>
    <n v="0"/>
    <m/>
    <n v="0"/>
    <n v="0"/>
    <n v="0"/>
    <m/>
    <m/>
    <d v="2021-03-30T00:00:00"/>
    <n v="1"/>
    <s v="O"/>
    <n v="1"/>
    <n v="30"/>
    <n v="0"/>
    <m/>
    <m/>
    <m/>
    <m/>
    <m/>
    <m/>
    <n v="1"/>
    <n v="1"/>
    <m/>
    <m/>
    <n v="41882"/>
    <s v="CREDITOS DE CONSUMO"/>
    <n v="0"/>
    <n v="0"/>
    <n v="890480123"/>
    <s v="UNIVERSIDAD DE CARTAGENA"/>
    <n v="5"/>
    <m/>
    <m/>
    <m/>
    <m/>
    <n v="2"/>
    <n v="7"/>
    <n v="2"/>
  </r>
  <r>
    <n v="41164"/>
    <s v="C"/>
    <n v="52617272"/>
    <x v="0"/>
    <n v="4"/>
    <n v="550010664"/>
    <d v="2016-07-20T00:00:00"/>
    <d v="2024-03-30T00:00:00"/>
    <n v="0"/>
    <n v="1"/>
    <n v="0"/>
    <n v="30"/>
    <n v="2"/>
    <n v="22490513"/>
    <n v="24960000"/>
    <n v="84830"/>
    <n v="3261"/>
    <n v="83318"/>
    <n v="0"/>
    <n v="0"/>
    <n v="0"/>
    <m/>
    <n v="0"/>
    <n v="0"/>
    <n v="0"/>
    <m/>
    <m/>
    <d v="2021-03-30T00:00:00"/>
    <n v="1"/>
    <s v="O"/>
    <n v="1"/>
    <n v="30"/>
    <n v="0"/>
    <m/>
    <m/>
    <m/>
    <m/>
    <m/>
    <m/>
    <n v="1"/>
    <n v="1"/>
    <m/>
    <m/>
    <n v="42154"/>
    <s v="CREDITOS DE CONSUMO"/>
    <n v="0"/>
    <n v="0"/>
    <n v="890480123"/>
    <s v="UNIVERSIDAD DE CARTAGENA"/>
    <n v="5"/>
    <m/>
    <m/>
    <m/>
    <m/>
    <n v="2"/>
    <n v="7"/>
    <n v="2"/>
  </r>
  <r>
    <n v="6370"/>
    <s v="C"/>
    <n v="52617272"/>
    <x v="0"/>
    <n v="4"/>
    <n v="550010709"/>
    <d v="2016-07-23T00:00:00"/>
    <d v="2024-03-30T00:00:00"/>
    <n v="0"/>
    <n v="1"/>
    <n v="0"/>
    <n v="30"/>
    <n v="2"/>
    <n v="22490513"/>
    <n v="24960000"/>
    <n v="13134"/>
    <n v="505"/>
    <n v="12894"/>
    <n v="0"/>
    <n v="0"/>
    <n v="0"/>
    <m/>
    <n v="0"/>
    <n v="0"/>
    <n v="0"/>
    <m/>
    <m/>
    <d v="2021-03-30T00:00:00"/>
    <n v="1"/>
    <s v="O"/>
    <n v="1"/>
    <n v="30"/>
    <n v="0"/>
    <m/>
    <m/>
    <m/>
    <m/>
    <m/>
    <m/>
    <n v="1"/>
    <n v="1"/>
    <m/>
    <m/>
    <n v="6524"/>
    <s v="CREDITOS DE CONSUMO"/>
    <n v="0"/>
    <n v="0"/>
    <n v="890480123"/>
    <s v="UNIVERSIDAD DE CARTAGENA"/>
    <n v="5"/>
    <m/>
    <m/>
    <m/>
    <m/>
    <n v="2"/>
    <n v="7"/>
    <n v="2"/>
  </r>
  <r>
    <n v="9549"/>
    <s v="C"/>
    <n v="52617272"/>
    <x v="0"/>
    <n v="4"/>
    <n v="550010710"/>
    <d v="2016-07-23T00:00:00"/>
    <d v="2024-03-30T00:00:00"/>
    <n v="0"/>
    <n v="1"/>
    <n v="0"/>
    <n v="30"/>
    <n v="2"/>
    <n v="22490513"/>
    <n v="24960000"/>
    <n v="19688"/>
    <n v="757"/>
    <n v="19328"/>
    <n v="0"/>
    <n v="0"/>
    <n v="0"/>
    <m/>
    <n v="0"/>
    <n v="0"/>
    <n v="0"/>
    <m/>
    <m/>
    <d v="2021-03-30T00:00:00"/>
    <n v="1"/>
    <s v="O"/>
    <n v="1"/>
    <n v="30"/>
    <n v="0"/>
    <m/>
    <m/>
    <m/>
    <m/>
    <m/>
    <m/>
    <n v="1"/>
    <n v="1"/>
    <m/>
    <m/>
    <n v="9779"/>
    <s v="CREDITOS DE CONSUMO"/>
    <n v="0"/>
    <n v="0"/>
    <n v="890480123"/>
    <s v="UNIVERSIDAD DE CARTAGENA"/>
    <n v="5"/>
    <m/>
    <m/>
    <m/>
    <m/>
    <n v="2"/>
    <n v="7"/>
    <n v="2"/>
  </r>
  <r>
    <n v="39882"/>
    <s v="C"/>
    <n v="52617272"/>
    <x v="0"/>
    <n v="4"/>
    <n v="550010784"/>
    <d v="2016-07-29T00:00:00"/>
    <d v="2024-03-30T00:00:00"/>
    <n v="0"/>
    <n v="1"/>
    <n v="0"/>
    <n v="30"/>
    <n v="2"/>
    <n v="22490513"/>
    <n v="24960000"/>
    <n v="82200"/>
    <n v="3160"/>
    <n v="80724"/>
    <n v="0"/>
    <n v="0"/>
    <n v="0"/>
    <m/>
    <n v="0"/>
    <n v="0"/>
    <n v="0"/>
    <m/>
    <m/>
    <d v="2021-03-30T00:00:00"/>
    <n v="1"/>
    <s v="O"/>
    <n v="1"/>
    <n v="30"/>
    <n v="0"/>
    <m/>
    <m/>
    <m/>
    <m/>
    <m/>
    <m/>
    <n v="1"/>
    <n v="1"/>
    <m/>
    <m/>
    <n v="40842"/>
    <s v="CREDITOS DE CONSUMO"/>
    <n v="0"/>
    <n v="0"/>
    <n v="890480123"/>
    <s v="UNIVERSIDAD DE CARTAGENA"/>
    <n v="5"/>
    <m/>
    <m/>
    <m/>
    <m/>
    <n v="2"/>
    <n v="7"/>
    <n v="2"/>
  </r>
  <r>
    <n v="4342"/>
    <s v="C"/>
    <n v="52617272"/>
    <x v="0"/>
    <n v="4"/>
    <n v="550011003"/>
    <d v="2016-08-04T00:00:00"/>
    <d v="2024-03-30T00:00:00"/>
    <n v="0"/>
    <n v="1"/>
    <n v="0"/>
    <n v="30"/>
    <n v="2"/>
    <n v="22490513"/>
    <n v="24960000"/>
    <n v="8935"/>
    <n v="344"/>
    <n v="8788"/>
    <n v="0"/>
    <n v="0"/>
    <n v="0"/>
    <m/>
    <n v="0"/>
    <n v="0"/>
    <n v="0"/>
    <m/>
    <m/>
    <d v="2021-03-30T00:00:00"/>
    <n v="1"/>
    <s v="O"/>
    <n v="1"/>
    <n v="30"/>
    <n v="0"/>
    <m/>
    <m/>
    <m/>
    <m/>
    <m/>
    <m/>
    <n v="1"/>
    <n v="1"/>
    <m/>
    <m/>
    <n v="4446"/>
    <s v="CREDITOS DE CONSUMO"/>
    <n v="0"/>
    <n v="0"/>
    <n v="890480123"/>
    <s v="UNIVERSIDAD DE CARTAGENA"/>
    <n v="5"/>
    <m/>
    <m/>
    <m/>
    <m/>
    <n v="2"/>
    <n v="7"/>
    <n v="2"/>
  </r>
  <r>
    <n v="28041"/>
    <s v="C"/>
    <n v="52617272"/>
    <x v="0"/>
    <n v="4"/>
    <n v="550011190"/>
    <d v="2016-08-18T00:00:00"/>
    <d v="2024-03-30T00:00:00"/>
    <n v="0"/>
    <n v="1"/>
    <n v="0"/>
    <n v="30"/>
    <n v="2"/>
    <n v="22490513"/>
    <n v="24960000"/>
    <n v="57791"/>
    <n v="2222"/>
    <n v="56757"/>
    <n v="0"/>
    <n v="0"/>
    <n v="0"/>
    <m/>
    <n v="0"/>
    <n v="0"/>
    <n v="0"/>
    <m/>
    <m/>
    <d v="2021-03-30T00:00:00"/>
    <n v="1"/>
    <s v="O"/>
    <n v="1"/>
    <n v="30"/>
    <n v="0"/>
    <m/>
    <m/>
    <m/>
    <m/>
    <m/>
    <m/>
    <n v="1"/>
    <n v="1"/>
    <m/>
    <m/>
    <n v="28716"/>
    <s v="CREDITOS DE CONSUMO"/>
    <n v="0"/>
    <n v="0"/>
    <n v="890480123"/>
    <s v="UNIVERSIDAD DE CARTAGENA"/>
    <n v="5"/>
    <m/>
    <m/>
    <m/>
    <m/>
    <n v="2"/>
    <n v="7"/>
    <n v="2"/>
  </r>
  <r>
    <n v="23297"/>
    <s v="C"/>
    <n v="52617272"/>
    <x v="0"/>
    <n v="4"/>
    <n v="550011191"/>
    <d v="2016-08-18T00:00:00"/>
    <d v="2024-03-30T00:00:00"/>
    <n v="0"/>
    <n v="1"/>
    <n v="0"/>
    <n v="30"/>
    <n v="2"/>
    <n v="22490513"/>
    <n v="24960000"/>
    <n v="48011"/>
    <n v="1846"/>
    <n v="47155"/>
    <n v="0"/>
    <n v="0"/>
    <n v="0"/>
    <m/>
    <n v="0"/>
    <n v="0"/>
    <n v="0"/>
    <m/>
    <m/>
    <d v="2021-03-30T00:00:00"/>
    <n v="1"/>
    <s v="O"/>
    <n v="1"/>
    <n v="30"/>
    <n v="0"/>
    <m/>
    <m/>
    <m/>
    <m/>
    <m/>
    <m/>
    <n v="1"/>
    <n v="1"/>
    <m/>
    <m/>
    <n v="23858"/>
    <s v="CREDITOS DE CONSUMO"/>
    <n v="0"/>
    <n v="0"/>
    <n v="890480123"/>
    <s v="UNIVERSIDAD DE CARTAGENA"/>
    <n v="5"/>
    <m/>
    <m/>
    <m/>
    <m/>
    <n v="2"/>
    <n v="7"/>
    <n v="2"/>
  </r>
  <r>
    <n v="19516"/>
    <s v="C"/>
    <n v="52617272"/>
    <x v="0"/>
    <n v="4"/>
    <n v="550011326"/>
    <d v="2016-08-30T00:00:00"/>
    <d v="2024-03-30T00:00:00"/>
    <n v="0"/>
    <n v="1"/>
    <n v="0"/>
    <n v="30"/>
    <n v="2"/>
    <n v="22490513"/>
    <n v="24960000"/>
    <n v="40222"/>
    <n v="1546"/>
    <n v="39501"/>
    <n v="0"/>
    <n v="0"/>
    <n v="0"/>
    <m/>
    <n v="0"/>
    <n v="0"/>
    <n v="0"/>
    <m/>
    <m/>
    <d v="2021-03-30T00:00:00"/>
    <n v="1"/>
    <s v="O"/>
    <n v="1"/>
    <n v="30"/>
    <n v="0"/>
    <m/>
    <m/>
    <m/>
    <m/>
    <m/>
    <m/>
    <n v="1"/>
    <n v="1"/>
    <m/>
    <m/>
    <n v="19985"/>
    <s v="CREDITOS DE CONSUMO"/>
    <n v="0"/>
    <n v="0"/>
    <n v="890480123"/>
    <s v="UNIVERSIDAD DE CARTAGENA"/>
    <n v="5"/>
    <m/>
    <m/>
    <m/>
    <m/>
    <n v="2"/>
    <n v="7"/>
    <n v="2"/>
  </r>
  <r>
    <n v="5531"/>
    <s v="C"/>
    <n v="52617272"/>
    <x v="0"/>
    <n v="4"/>
    <n v="550012004"/>
    <d v="2016-10-02T00:00:00"/>
    <d v="2024-03-30T00:00:00"/>
    <n v="0"/>
    <n v="1"/>
    <n v="0"/>
    <n v="30"/>
    <n v="2"/>
    <n v="22490513"/>
    <n v="24960000"/>
    <n v="11402"/>
    <n v="438"/>
    <n v="11195"/>
    <n v="0"/>
    <n v="0"/>
    <n v="0"/>
    <m/>
    <n v="0"/>
    <n v="0"/>
    <n v="0"/>
    <m/>
    <m/>
    <d v="2021-03-30T00:00:00"/>
    <n v="1"/>
    <s v="O"/>
    <n v="1"/>
    <n v="30"/>
    <n v="0"/>
    <m/>
    <m/>
    <m/>
    <m/>
    <m/>
    <m/>
    <n v="1"/>
    <n v="1"/>
    <m/>
    <m/>
    <n v="5664"/>
    <s v="CREDITOS DE CONSUMO"/>
    <n v="0"/>
    <n v="0"/>
    <n v="890480123"/>
    <s v="UNIVERSIDAD DE CARTAGENA"/>
    <n v="5"/>
    <m/>
    <m/>
    <m/>
    <m/>
    <n v="2"/>
    <n v="7"/>
    <n v="2"/>
  </r>
  <r>
    <n v="4110"/>
    <s v="C"/>
    <n v="52617272"/>
    <x v="0"/>
    <n v="4"/>
    <n v="550012005"/>
    <d v="2016-10-02T00:00:00"/>
    <d v="2024-03-30T00:00:00"/>
    <n v="0"/>
    <n v="1"/>
    <n v="0"/>
    <n v="30"/>
    <n v="2"/>
    <n v="22490513"/>
    <n v="24960000"/>
    <n v="8479"/>
    <n v="326"/>
    <n v="8319"/>
    <n v="0"/>
    <n v="0"/>
    <n v="0"/>
    <m/>
    <n v="0"/>
    <n v="0"/>
    <n v="0"/>
    <m/>
    <m/>
    <d v="2021-03-30T00:00:00"/>
    <n v="1"/>
    <s v="O"/>
    <n v="1"/>
    <n v="30"/>
    <n v="0"/>
    <m/>
    <m/>
    <m/>
    <m/>
    <m/>
    <m/>
    <n v="1"/>
    <n v="1"/>
    <m/>
    <m/>
    <n v="4209"/>
    <s v="CREDITOS DE CONSUMO"/>
    <n v="0"/>
    <n v="0"/>
    <n v="890480123"/>
    <s v="UNIVERSIDAD DE CARTAGENA"/>
    <n v="5"/>
    <m/>
    <m/>
    <m/>
    <m/>
    <n v="2"/>
    <n v="7"/>
    <n v="2"/>
  </r>
  <r>
    <n v="4612"/>
    <s v="C"/>
    <n v="52617272"/>
    <x v="0"/>
    <n v="4"/>
    <n v="550012019"/>
    <d v="2016-10-04T00:00:00"/>
    <d v="2024-03-30T00:00:00"/>
    <n v="0"/>
    <n v="1"/>
    <n v="0"/>
    <n v="30"/>
    <n v="2"/>
    <n v="22490513"/>
    <n v="24960000"/>
    <n v="9501"/>
    <n v="365"/>
    <n v="9334"/>
    <n v="0"/>
    <n v="0"/>
    <n v="0"/>
    <m/>
    <n v="0"/>
    <n v="0"/>
    <n v="0"/>
    <m/>
    <m/>
    <d v="2021-03-30T00:00:00"/>
    <n v="1"/>
    <s v="O"/>
    <n v="1"/>
    <n v="30"/>
    <n v="0"/>
    <m/>
    <m/>
    <m/>
    <m/>
    <m/>
    <m/>
    <n v="1"/>
    <n v="1"/>
    <m/>
    <m/>
    <n v="4722"/>
    <s v="CREDITOS DE CONSUMO"/>
    <n v="0"/>
    <n v="0"/>
    <n v="890480123"/>
    <s v="UNIVERSIDAD DE CARTAGENA"/>
    <n v="5"/>
    <m/>
    <m/>
    <m/>
    <m/>
    <n v="2"/>
    <n v="7"/>
    <n v="2"/>
  </r>
  <r>
    <n v="13946"/>
    <s v="C"/>
    <n v="52617272"/>
    <x v="0"/>
    <n v="4"/>
    <n v="550012390"/>
    <d v="2016-11-01T00:00:00"/>
    <d v="2024-03-30T00:00:00"/>
    <n v="0"/>
    <n v="1"/>
    <n v="0"/>
    <n v="30"/>
    <n v="2"/>
    <n v="22490513"/>
    <n v="24960000"/>
    <n v="28739"/>
    <n v="1105"/>
    <n v="28228"/>
    <n v="0"/>
    <n v="0"/>
    <n v="0"/>
    <m/>
    <n v="0"/>
    <n v="0"/>
    <n v="0"/>
    <m/>
    <m/>
    <d v="2021-03-30T00:00:00"/>
    <n v="1"/>
    <s v="O"/>
    <n v="1"/>
    <n v="30"/>
    <n v="0"/>
    <m/>
    <m/>
    <m/>
    <m/>
    <m/>
    <m/>
    <n v="1"/>
    <n v="1"/>
    <m/>
    <m/>
    <n v="14282"/>
    <s v="CREDITOS DE CONSUMO"/>
    <n v="0"/>
    <n v="0"/>
    <n v="890480123"/>
    <s v="UNIVERSIDAD DE CARTAGENA"/>
    <n v="5"/>
    <m/>
    <m/>
    <m/>
    <m/>
    <n v="2"/>
    <n v="7"/>
    <n v="2"/>
  </r>
  <r>
    <n v="6453"/>
    <s v="C"/>
    <n v="52617272"/>
    <x v="0"/>
    <n v="4"/>
    <n v="550012996"/>
    <d v="2016-12-05T00:00:00"/>
    <d v="2024-03-30T00:00:00"/>
    <n v="0"/>
    <n v="1"/>
    <n v="0"/>
    <n v="30"/>
    <n v="2"/>
    <n v="22490513"/>
    <n v="24960000"/>
    <n v="13309"/>
    <n v="512"/>
    <n v="13062"/>
    <n v="0"/>
    <n v="0"/>
    <n v="0"/>
    <m/>
    <n v="0"/>
    <n v="0"/>
    <n v="0"/>
    <m/>
    <m/>
    <d v="2021-03-30T00:00:00"/>
    <n v="1"/>
    <s v="O"/>
    <n v="1"/>
    <n v="30"/>
    <n v="0"/>
    <m/>
    <m/>
    <m/>
    <m/>
    <m/>
    <m/>
    <n v="1"/>
    <n v="1"/>
    <m/>
    <m/>
    <n v="6609"/>
    <s v="CREDITOS DE CONSUMO"/>
    <n v="0"/>
    <n v="0"/>
    <n v="890480123"/>
    <s v="UNIVERSIDAD DE CARTAGENA"/>
    <n v="5"/>
    <m/>
    <m/>
    <m/>
    <m/>
    <n v="2"/>
    <n v="7"/>
    <n v="2"/>
  </r>
  <r>
    <n v="7860"/>
    <s v="C"/>
    <n v="52617272"/>
    <x v="0"/>
    <n v="4"/>
    <n v="550013013"/>
    <d v="2016-12-06T00:00:00"/>
    <d v="2024-03-30T00:00:00"/>
    <n v="0"/>
    <n v="1"/>
    <n v="0"/>
    <n v="30"/>
    <n v="2"/>
    <n v="22490513"/>
    <n v="24960000"/>
    <n v="16201"/>
    <n v="623"/>
    <n v="15908"/>
    <n v="0"/>
    <n v="0"/>
    <n v="0"/>
    <m/>
    <n v="0"/>
    <n v="0"/>
    <n v="0"/>
    <m/>
    <m/>
    <d v="2021-03-30T00:00:00"/>
    <n v="1"/>
    <s v="O"/>
    <n v="1"/>
    <n v="30"/>
    <n v="0"/>
    <m/>
    <m/>
    <m/>
    <m/>
    <m/>
    <m/>
    <n v="1"/>
    <n v="1"/>
    <m/>
    <m/>
    <n v="8048"/>
    <s v="CREDITOS DE CONSUMO"/>
    <n v="0"/>
    <n v="0"/>
    <n v="890480123"/>
    <s v="UNIVERSIDAD DE CARTAGENA"/>
    <n v="5"/>
    <m/>
    <m/>
    <m/>
    <m/>
    <n v="2"/>
    <n v="7"/>
    <n v="2"/>
  </r>
  <r>
    <n v="6355"/>
    <s v="C"/>
    <n v="52617272"/>
    <x v="0"/>
    <n v="4"/>
    <n v="550013920"/>
    <d v="2017-02-04T00:00:00"/>
    <d v="2024-03-30T00:00:00"/>
    <n v="0"/>
    <n v="1"/>
    <n v="0"/>
    <n v="30"/>
    <n v="2"/>
    <n v="22490513"/>
    <n v="24960000"/>
    <n v="13102"/>
    <n v="504"/>
    <n v="12863"/>
    <n v="0"/>
    <n v="0"/>
    <n v="0"/>
    <m/>
    <n v="0"/>
    <n v="0"/>
    <n v="0"/>
    <m/>
    <m/>
    <d v="2021-03-30T00:00:00"/>
    <n v="1"/>
    <s v="O"/>
    <n v="1"/>
    <n v="30"/>
    <n v="0"/>
    <m/>
    <m/>
    <m/>
    <m/>
    <m/>
    <m/>
    <n v="1"/>
    <n v="1"/>
    <m/>
    <m/>
    <n v="6508"/>
    <s v="CREDITOS DE CONSUMO"/>
    <n v="0"/>
    <n v="0"/>
    <n v="890480123"/>
    <s v="UNIVERSIDAD DE CARTAGENA"/>
    <n v="5"/>
    <m/>
    <m/>
    <m/>
    <m/>
    <n v="2"/>
    <n v="7"/>
    <n v="2"/>
  </r>
  <r>
    <n v="16608"/>
    <s v="C"/>
    <n v="52617272"/>
    <x v="0"/>
    <n v="4"/>
    <n v="550013921"/>
    <d v="2017-02-04T00:00:00"/>
    <d v="2024-03-30T00:00:00"/>
    <n v="0"/>
    <n v="1"/>
    <n v="0"/>
    <n v="30"/>
    <n v="2"/>
    <n v="22490513"/>
    <n v="24960000"/>
    <n v="34238"/>
    <n v="1316"/>
    <n v="33616"/>
    <n v="0"/>
    <n v="0"/>
    <n v="0"/>
    <m/>
    <n v="0"/>
    <n v="0"/>
    <n v="0"/>
    <m/>
    <m/>
    <d v="2021-03-30T00:00:00"/>
    <n v="1"/>
    <s v="O"/>
    <n v="1"/>
    <n v="30"/>
    <n v="0"/>
    <m/>
    <m/>
    <m/>
    <m/>
    <m/>
    <m/>
    <n v="1"/>
    <n v="1"/>
    <m/>
    <m/>
    <n v="17008"/>
    <s v="CREDITOS DE CONSUMO"/>
    <n v="0"/>
    <n v="0"/>
    <n v="890480123"/>
    <s v="UNIVERSIDAD DE CARTAGENA"/>
    <n v="5"/>
    <m/>
    <m/>
    <m/>
    <m/>
    <n v="2"/>
    <n v="7"/>
    <n v="2"/>
  </r>
  <r>
    <n v="14082"/>
    <s v="C"/>
    <n v="52617272"/>
    <x v="0"/>
    <n v="4"/>
    <n v="550013939"/>
    <d v="2017-02-05T00:00:00"/>
    <d v="2024-03-30T00:00:00"/>
    <n v="0"/>
    <n v="1"/>
    <n v="0"/>
    <n v="30"/>
    <n v="2"/>
    <n v="22490513"/>
    <n v="24960000"/>
    <n v="29024"/>
    <n v="1116"/>
    <n v="28502"/>
    <n v="0"/>
    <n v="0"/>
    <n v="0"/>
    <m/>
    <n v="0"/>
    <n v="0"/>
    <n v="0"/>
    <m/>
    <m/>
    <d v="2021-03-30T00:00:00"/>
    <n v="1"/>
    <s v="O"/>
    <n v="1"/>
    <n v="30"/>
    <n v="0"/>
    <m/>
    <m/>
    <m/>
    <m/>
    <m/>
    <m/>
    <n v="1"/>
    <n v="1"/>
    <m/>
    <m/>
    <n v="14420"/>
    <s v="CREDITOS DE CONSUMO"/>
    <n v="0"/>
    <n v="0"/>
    <n v="890480123"/>
    <s v="UNIVERSIDAD DE CARTAGENA"/>
    <n v="5"/>
    <m/>
    <m/>
    <m/>
    <m/>
    <n v="2"/>
    <n v="7"/>
    <n v="2"/>
  </r>
  <r>
    <n v="22653"/>
    <s v="C"/>
    <n v="52617272"/>
    <x v="0"/>
    <n v="4"/>
    <n v="550014681"/>
    <d v="2017-04-04T00:00:00"/>
    <d v="2024-03-30T00:00:00"/>
    <n v="0"/>
    <n v="1"/>
    <n v="0"/>
    <n v="30"/>
    <n v="2"/>
    <n v="22490513"/>
    <n v="24960000"/>
    <n v="46687"/>
    <n v="1795"/>
    <n v="45850"/>
    <n v="0"/>
    <n v="0"/>
    <n v="0"/>
    <m/>
    <n v="0"/>
    <n v="0"/>
    <n v="0"/>
    <m/>
    <m/>
    <d v="2021-03-30T00:00:00"/>
    <n v="1"/>
    <s v="O"/>
    <n v="1"/>
    <n v="30"/>
    <n v="0"/>
    <m/>
    <m/>
    <m/>
    <m/>
    <m/>
    <m/>
    <n v="1"/>
    <n v="1"/>
    <m/>
    <m/>
    <n v="23197"/>
    <s v="CREDITOS DE CONSUMO"/>
    <n v="0"/>
    <n v="0"/>
    <n v="890480123"/>
    <s v="UNIVERSIDAD DE CARTAGENA"/>
    <n v="5"/>
    <m/>
    <m/>
    <m/>
    <m/>
    <n v="2"/>
    <n v="7"/>
    <n v="2"/>
  </r>
  <r>
    <n v="16450"/>
    <s v="C"/>
    <n v="52617272"/>
    <x v="0"/>
    <n v="4"/>
    <n v="550014712"/>
    <d v="2017-04-06T00:00:00"/>
    <d v="2024-03-30T00:00:00"/>
    <n v="0"/>
    <n v="1"/>
    <n v="0"/>
    <n v="30"/>
    <n v="2"/>
    <n v="22490513"/>
    <n v="24960000"/>
    <n v="33906"/>
    <n v="1304"/>
    <n v="33296"/>
    <n v="0"/>
    <n v="0"/>
    <n v="0"/>
    <m/>
    <n v="0"/>
    <n v="0"/>
    <n v="0"/>
    <m/>
    <m/>
    <d v="2021-03-30T00:00:00"/>
    <n v="1"/>
    <s v="O"/>
    <n v="1"/>
    <n v="30"/>
    <n v="0"/>
    <m/>
    <m/>
    <m/>
    <m/>
    <m/>
    <m/>
    <n v="1"/>
    <n v="1"/>
    <m/>
    <m/>
    <n v="16846"/>
    <s v="CREDITOS DE CONSUMO"/>
    <n v="0"/>
    <n v="0"/>
    <n v="890480123"/>
    <s v="UNIVERSIDAD DE CARTAGENA"/>
    <n v="5"/>
    <m/>
    <m/>
    <m/>
    <m/>
    <n v="2"/>
    <n v="7"/>
    <n v="2"/>
  </r>
  <r>
    <n v="24050"/>
    <s v="C"/>
    <n v="52617272"/>
    <x v="0"/>
    <n v="4"/>
    <n v="550015097"/>
    <d v="2017-05-04T00:00:00"/>
    <d v="2024-03-30T00:00:00"/>
    <n v="0"/>
    <n v="1"/>
    <n v="0"/>
    <n v="30"/>
    <n v="2"/>
    <n v="22490513"/>
    <n v="24960000"/>
    <n v="49560"/>
    <n v="1905"/>
    <n v="48678"/>
    <n v="0"/>
    <n v="0"/>
    <n v="0"/>
    <m/>
    <n v="0"/>
    <n v="0"/>
    <n v="0"/>
    <m/>
    <m/>
    <d v="2021-03-30T00:00:00"/>
    <n v="1"/>
    <s v="O"/>
    <n v="1"/>
    <n v="30"/>
    <n v="0"/>
    <m/>
    <m/>
    <m/>
    <m/>
    <m/>
    <m/>
    <n v="1"/>
    <n v="1"/>
    <m/>
    <m/>
    <n v="24628"/>
    <s v="CREDITOS DE CONSUMO"/>
    <n v="0"/>
    <n v="0"/>
    <n v="890480123"/>
    <s v="UNIVERSIDAD DE CARTAGENA"/>
    <n v="5"/>
    <m/>
    <m/>
    <m/>
    <m/>
    <n v="2"/>
    <n v="7"/>
    <n v="2"/>
  </r>
  <r>
    <n v="22831"/>
    <s v="C"/>
    <n v="52617272"/>
    <x v="0"/>
    <n v="4"/>
    <n v="550015383"/>
    <d v="2017-05-30T00:00:00"/>
    <d v="2024-03-30T00:00:00"/>
    <n v="0"/>
    <n v="1"/>
    <n v="0"/>
    <n v="30"/>
    <n v="2"/>
    <n v="22490513"/>
    <n v="24960000"/>
    <n v="47061"/>
    <n v="1809"/>
    <n v="46210"/>
    <n v="0"/>
    <n v="0"/>
    <n v="0"/>
    <m/>
    <n v="0"/>
    <n v="0"/>
    <n v="0"/>
    <m/>
    <m/>
    <d v="2021-03-30T00:00:00"/>
    <n v="1"/>
    <s v="O"/>
    <n v="1"/>
    <n v="30"/>
    <n v="0"/>
    <m/>
    <m/>
    <m/>
    <m/>
    <m/>
    <m/>
    <n v="1"/>
    <n v="1"/>
    <m/>
    <m/>
    <n v="23379"/>
    <s v="CREDITOS DE CONSUMO"/>
    <n v="0"/>
    <n v="0"/>
    <n v="890480123"/>
    <s v="UNIVERSIDAD DE CARTAGENA"/>
    <n v="5"/>
    <m/>
    <m/>
    <m/>
    <m/>
    <n v="2"/>
    <n v="7"/>
    <n v="2"/>
  </r>
  <r>
    <n v="10098"/>
    <s v="C"/>
    <n v="52617272"/>
    <x v="0"/>
    <n v="4"/>
    <n v="550015927"/>
    <d v="2017-07-03T00:00:00"/>
    <d v="2024-03-30T00:00:00"/>
    <n v="0"/>
    <n v="1"/>
    <n v="0"/>
    <n v="30"/>
    <n v="2"/>
    <n v="22490513"/>
    <n v="24960000"/>
    <n v="20810"/>
    <n v="800"/>
    <n v="20439"/>
    <n v="0"/>
    <n v="0"/>
    <n v="0"/>
    <m/>
    <n v="0"/>
    <n v="0"/>
    <n v="0"/>
    <m/>
    <m/>
    <d v="2021-03-30T00:00:00"/>
    <n v="1"/>
    <s v="O"/>
    <n v="1"/>
    <n v="30"/>
    <n v="0"/>
    <m/>
    <m/>
    <m/>
    <m/>
    <m/>
    <m/>
    <n v="1"/>
    <n v="1"/>
    <m/>
    <m/>
    <n v="10341"/>
    <s v="CREDITOS DE CONSUMO"/>
    <n v="0"/>
    <n v="0"/>
    <n v="890480123"/>
    <s v="UNIVERSIDAD DE CARTAGENA"/>
    <n v="5"/>
    <m/>
    <m/>
    <m/>
    <m/>
    <n v="2"/>
    <n v="7"/>
    <n v="2"/>
  </r>
  <r>
    <n v="5446"/>
    <s v="C"/>
    <n v="52617272"/>
    <x v="0"/>
    <n v="4"/>
    <n v="550015943"/>
    <d v="2017-07-04T00:00:00"/>
    <d v="2024-03-30T00:00:00"/>
    <n v="0"/>
    <n v="1"/>
    <n v="0"/>
    <n v="30"/>
    <n v="2"/>
    <n v="22490513"/>
    <n v="24960000"/>
    <n v="11225"/>
    <n v="432"/>
    <n v="11024"/>
    <n v="0"/>
    <n v="0"/>
    <n v="0"/>
    <m/>
    <n v="0"/>
    <n v="0"/>
    <n v="0"/>
    <m/>
    <m/>
    <d v="2021-03-30T00:00:00"/>
    <n v="1"/>
    <s v="O"/>
    <n v="1"/>
    <n v="30"/>
    <n v="0"/>
    <m/>
    <m/>
    <m/>
    <m/>
    <m/>
    <m/>
    <n v="1"/>
    <n v="1"/>
    <m/>
    <m/>
    <n v="5578"/>
    <s v="CREDITOS DE CONSUMO"/>
    <n v="0"/>
    <n v="0"/>
    <n v="890480123"/>
    <s v="UNIVERSIDAD DE CARTAGENA"/>
    <n v="5"/>
    <m/>
    <m/>
    <m/>
    <m/>
    <n v="2"/>
    <n v="7"/>
    <n v="2"/>
  </r>
  <r>
    <n v="9331"/>
    <s v="C"/>
    <n v="52617272"/>
    <x v="0"/>
    <n v="4"/>
    <n v="550016360"/>
    <d v="2017-08-01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9331"/>
    <s v="C"/>
    <n v="52617272"/>
    <x v="0"/>
    <n v="4"/>
    <n v="550016436"/>
    <d v="2017-08-10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3375"/>
    <s v="C"/>
    <n v="52617272"/>
    <x v="0"/>
    <n v="4"/>
    <n v="550016498"/>
    <d v="2017-08-18T00:00:00"/>
    <d v="2024-03-30T00:00:00"/>
    <n v="0"/>
    <n v="1"/>
    <n v="0"/>
    <n v="30"/>
    <n v="2"/>
    <n v="22490513"/>
    <n v="24960000"/>
    <n v="6967"/>
    <n v="268"/>
    <n v="6832"/>
    <n v="0"/>
    <n v="0"/>
    <n v="0"/>
    <m/>
    <n v="0"/>
    <n v="0"/>
    <n v="0"/>
    <m/>
    <m/>
    <d v="2021-03-30T00:00:00"/>
    <n v="1"/>
    <s v="O"/>
    <n v="1"/>
    <n v="30"/>
    <n v="0"/>
    <m/>
    <m/>
    <m/>
    <m/>
    <m/>
    <m/>
    <n v="1"/>
    <n v="1"/>
    <m/>
    <m/>
    <n v="3457"/>
    <s v="CREDITOS DE CONSUMO"/>
    <n v="0"/>
    <n v="0"/>
    <n v="890480123"/>
    <s v="UNIVERSIDAD DE CARTAGENA"/>
    <n v="5"/>
    <m/>
    <m/>
    <m/>
    <m/>
    <n v="2"/>
    <n v="7"/>
    <n v="2"/>
  </r>
  <r>
    <n v="8594"/>
    <s v="C"/>
    <n v="52617272"/>
    <x v="0"/>
    <n v="4"/>
    <n v="550016791"/>
    <d v="2017-09-06T00:00:00"/>
    <d v="2024-03-30T00:00:00"/>
    <n v="0"/>
    <n v="1"/>
    <n v="0"/>
    <n v="30"/>
    <n v="2"/>
    <n v="22490513"/>
    <n v="24960000"/>
    <n v="17712"/>
    <n v="681"/>
    <n v="17394"/>
    <n v="0"/>
    <n v="0"/>
    <n v="0"/>
    <m/>
    <n v="0"/>
    <n v="0"/>
    <n v="0"/>
    <m/>
    <m/>
    <d v="2021-03-30T00:00:00"/>
    <n v="1"/>
    <s v="O"/>
    <n v="1"/>
    <n v="30"/>
    <n v="0"/>
    <m/>
    <m/>
    <m/>
    <m/>
    <m/>
    <m/>
    <n v="1"/>
    <n v="1"/>
    <m/>
    <m/>
    <n v="8800"/>
    <s v="CREDITOS DE CONSUMO"/>
    <n v="0"/>
    <n v="0"/>
    <n v="890480123"/>
    <s v="UNIVERSIDAD DE CARTAGENA"/>
    <n v="5"/>
    <m/>
    <m/>
    <m/>
    <m/>
    <n v="2"/>
    <n v="7"/>
    <n v="2"/>
  </r>
  <r>
    <n v="6309"/>
    <s v="C"/>
    <n v="52617272"/>
    <x v="0"/>
    <n v="4"/>
    <n v="550016804"/>
    <d v="2017-09-07T00:00:00"/>
    <d v="2024-03-30T00:00:00"/>
    <n v="0"/>
    <n v="1"/>
    <n v="0"/>
    <n v="30"/>
    <n v="2"/>
    <n v="22490513"/>
    <n v="24960000"/>
    <n v="13006"/>
    <n v="500"/>
    <n v="12770"/>
    <n v="0"/>
    <n v="0"/>
    <n v="0"/>
    <m/>
    <n v="0"/>
    <n v="0"/>
    <n v="0"/>
    <m/>
    <m/>
    <d v="2021-03-30T00:00:00"/>
    <n v="1"/>
    <s v="O"/>
    <n v="1"/>
    <n v="30"/>
    <n v="0"/>
    <m/>
    <m/>
    <m/>
    <m/>
    <m/>
    <m/>
    <n v="1"/>
    <n v="1"/>
    <m/>
    <m/>
    <n v="6461"/>
    <s v="CREDITOS DE CONSUMO"/>
    <n v="0"/>
    <n v="0"/>
    <n v="890480123"/>
    <s v="UNIVERSIDAD DE CARTAGENA"/>
    <n v="5"/>
    <m/>
    <m/>
    <m/>
    <m/>
    <n v="2"/>
    <n v="7"/>
    <n v="2"/>
  </r>
  <r>
    <n v="48"/>
    <s v="C"/>
    <n v="52617272"/>
    <x v="0"/>
    <n v="4"/>
    <n v="550016812"/>
    <d v="2017-09-08T00:00:00"/>
    <d v="2021-04-30T00:00:00"/>
    <n v="0"/>
    <n v="1"/>
    <n v="0"/>
    <n v="30"/>
    <n v="2"/>
    <n v="22490513"/>
    <n v="24960000"/>
    <n v="4513"/>
    <n v="4513"/>
    <n v="98"/>
    <n v="0"/>
    <n v="0"/>
    <n v="0"/>
    <m/>
    <n v="0"/>
    <n v="0"/>
    <n v="0"/>
    <m/>
    <m/>
    <d v="2021-03-30T00:00:00"/>
    <n v="1"/>
    <s v="O"/>
    <n v="1"/>
    <n v="30"/>
    <n v="0"/>
    <m/>
    <m/>
    <m/>
    <m/>
    <m/>
    <m/>
    <n v="1"/>
    <n v="1"/>
    <m/>
    <m/>
    <n v="50"/>
    <s v="CREDITOS DE CONSUMO"/>
    <n v="0"/>
    <n v="0"/>
    <n v="890480123"/>
    <s v="UNIVERSIDAD DE CARTAGENA"/>
    <n v="5"/>
    <m/>
    <m/>
    <m/>
    <m/>
    <n v="2"/>
    <n v="7"/>
    <n v="2"/>
  </r>
  <r>
    <n v="8743"/>
    <s v="C"/>
    <n v="52617272"/>
    <x v="0"/>
    <n v="4"/>
    <n v="550017223"/>
    <d v="2017-10-19T00:00:00"/>
    <d v="2024-03-30T00:00:00"/>
    <n v="0"/>
    <n v="1"/>
    <n v="0"/>
    <n v="30"/>
    <n v="2"/>
    <n v="22490513"/>
    <n v="24960000"/>
    <n v="18025"/>
    <n v="693"/>
    <n v="17696"/>
    <n v="0"/>
    <n v="0"/>
    <n v="0"/>
    <m/>
    <n v="0"/>
    <n v="0"/>
    <n v="0"/>
    <m/>
    <m/>
    <d v="2021-03-30T00:00:00"/>
    <n v="1"/>
    <s v="O"/>
    <n v="1"/>
    <n v="30"/>
    <n v="0"/>
    <m/>
    <m/>
    <m/>
    <m/>
    <m/>
    <m/>
    <n v="1"/>
    <n v="1"/>
    <m/>
    <m/>
    <n v="8953"/>
    <s v="CREDITOS DE CONSUMO"/>
    <n v="0"/>
    <n v="0"/>
    <n v="890480123"/>
    <s v="UNIVERSIDAD DE CARTAGENA"/>
    <n v="5"/>
    <m/>
    <m/>
    <m/>
    <m/>
    <n v="2"/>
    <n v="7"/>
    <n v="2"/>
  </r>
  <r>
    <n v="14789"/>
    <s v="C"/>
    <n v="52617272"/>
    <x v="0"/>
    <n v="4"/>
    <n v="550017224"/>
    <d v="2017-10-19T00:00:00"/>
    <d v="2024-03-30T00:00:00"/>
    <n v="0"/>
    <n v="1"/>
    <n v="0"/>
    <n v="30"/>
    <n v="2"/>
    <n v="22490513"/>
    <n v="24960000"/>
    <n v="30479"/>
    <n v="1172"/>
    <n v="29934"/>
    <n v="0"/>
    <n v="0"/>
    <n v="0"/>
    <m/>
    <n v="0"/>
    <n v="0"/>
    <n v="0"/>
    <m/>
    <m/>
    <d v="2021-03-30T00:00:00"/>
    <n v="1"/>
    <s v="O"/>
    <n v="1"/>
    <n v="30"/>
    <n v="0"/>
    <m/>
    <m/>
    <m/>
    <m/>
    <m/>
    <m/>
    <n v="1"/>
    <n v="1"/>
    <m/>
    <m/>
    <n v="15145"/>
    <s v="CREDITOS DE CONSUMO"/>
    <n v="0"/>
    <n v="0"/>
    <n v="890480123"/>
    <s v="UNIVERSIDAD DE CARTAGENA"/>
    <n v="5"/>
    <m/>
    <m/>
    <m/>
    <m/>
    <n v="2"/>
    <n v="7"/>
    <n v="2"/>
  </r>
  <r>
    <n v="14712"/>
    <s v="C"/>
    <n v="52617272"/>
    <x v="0"/>
    <n v="4"/>
    <n v="550017441"/>
    <d v="2017-11-02T00:00:00"/>
    <d v="2024-03-30T00:00:00"/>
    <n v="0"/>
    <n v="1"/>
    <n v="0"/>
    <n v="30"/>
    <n v="2"/>
    <n v="22490513"/>
    <n v="24960000"/>
    <n v="30317"/>
    <n v="1166"/>
    <n v="29778"/>
    <n v="0"/>
    <n v="0"/>
    <n v="0"/>
    <m/>
    <n v="0"/>
    <n v="0"/>
    <n v="0"/>
    <m/>
    <m/>
    <d v="2021-03-30T00:00:00"/>
    <n v="1"/>
    <s v="O"/>
    <n v="1"/>
    <n v="30"/>
    <n v="0"/>
    <m/>
    <m/>
    <m/>
    <m/>
    <m/>
    <m/>
    <n v="1"/>
    <n v="1"/>
    <m/>
    <m/>
    <n v="15066"/>
    <s v="CREDITOS DE CONSUMO"/>
    <n v="0"/>
    <n v="0"/>
    <n v="890480123"/>
    <s v="UNIVERSIDAD DE CARTAGENA"/>
    <n v="5"/>
    <m/>
    <m/>
    <m/>
    <m/>
    <n v="2"/>
    <n v="7"/>
    <n v="2"/>
  </r>
  <r>
    <n v="17746"/>
    <s v="C"/>
    <n v="52617272"/>
    <x v="0"/>
    <n v="4"/>
    <n v="550017807"/>
    <d v="2017-12-15T00:00:00"/>
    <d v="2024-03-30T00:00:00"/>
    <n v="0"/>
    <n v="1"/>
    <n v="0"/>
    <n v="30"/>
    <n v="2"/>
    <n v="22490513"/>
    <n v="24960000"/>
    <n v="36567"/>
    <n v="1406"/>
    <n v="35920"/>
    <n v="0"/>
    <n v="0"/>
    <n v="0"/>
    <m/>
    <n v="0"/>
    <n v="0"/>
    <n v="0"/>
    <m/>
    <m/>
    <d v="2021-03-30T00:00:00"/>
    <n v="1"/>
    <s v="O"/>
    <n v="1"/>
    <n v="30"/>
    <n v="0"/>
    <m/>
    <m/>
    <m/>
    <m/>
    <m/>
    <m/>
    <n v="1"/>
    <n v="1"/>
    <m/>
    <m/>
    <n v="18174"/>
    <s v="CREDITOS DE CONSUMO"/>
    <n v="0"/>
    <n v="0"/>
    <n v="890480123"/>
    <s v="UNIVERSIDAD DE CARTAGENA"/>
    <n v="5"/>
    <m/>
    <m/>
    <m/>
    <m/>
    <n v="2"/>
    <n v="7"/>
    <n v="2"/>
  </r>
  <r>
    <n v="15334"/>
    <s v="C"/>
    <n v="52617272"/>
    <x v="0"/>
    <n v="4"/>
    <n v="550018012"/>
    <d v="2018-01-11T00:00:00"/>
    <d v="2024-03-30T00:00:00"/>
    <n v="0"/>
    <n v="1"/>
    <n v="0"/>
    <n v="30"/>
    <n v="2"/>
    <n v="22490513"/>
    <n v="24960000"/>
    <n v="31594"/>
    <n v="1215"/>
    <n v="31038"/>
    <n v="0"/>
    <n v="0"/>
    <n v="0"/>
    <m/>
    <n v="0"/>
    <n v="0"/>
    <n v="0"/>
    <m/>
    <m/>
    <d v="2021-03-30T00:00:00"/>
    <n v="1"/>
    <s v="O"/>
    <n v="1"/>
    <n v="30"/>
    <n v="0"/>
    <m/>
    <m/>
    <m/>
    <m/>
    <m/>
    <m/>
    <n v="1"/>
    <n v="1"/>
    <m/>
    <m/>
    <n v="15704"/>
    <s v="CREDITOS DE CONSUMO"/>
    <n v="0"/>
    <n v="0"/>
    <n v="890480123"/>
    <s v="UNIVERSIDAD DE CARTAGENA"/>
    <n v="5"/>
    <m/>
    <m/>
    <m/>
    <m/>
    <n v="2"/>
    <n v="7"/>
    <n v="2"/>
  </r>
  <r>
    <n v="11720"/>
    <s v="C"/>
    <n v="52617272"/>
    <x v="0"/>
    <n v="4"/>
    <n v="550018014"/>
    <d v="2018-01-12T00:00:00"/>
    <d v="2024-03-30T00:00:00"/>
    <n v="0"/>
    <n v="1"/>
    <n v="0"/>
    <n v="30"/>
    <n v="2"/>
    <n v="22490513"/>
    <n v="24960000"/>
    <n v="24157"/>
    <n v="929"/>
    <n v="23723"/>
    <n v="0"/>
    <n v="0"/>
    <n v="0"/>
    <m/>
    <n v="0"/>
    <n v="0"/>
    <n v="0"/>
    <m/>
    <m/>
    <d v="2021-03-30T00:00:00"/>
    <n v="1"/>
    <s v="O"/>
    <n v="1"/>
    <n v="30"/>
    <n v="0"/>
    <m/>
    <m/>
    <m/>
    <m/>
    <m/>
    <m/>
    <n v="1"/>
    <n v="1"/>
    <m/>
    <m/>
    <n v="12003"/>
    <s v="CREDITOS DE CONSUMO"/>
    <n v="0"/>
    <n v="0"/>
    <n v="890480123"/>
    <s v="UNIVERSIDAD DE CARTAGENA"/>
    <n v="5"/>
    <m/>
    <m/>
    <m/>
    <m/>
    <n v="2"/>
    <n v="7"/>
    <n v="2"/>
  </r>
  <r>
    <n v="8484"/>
    <s v="C"/>
    <n v="52617272"/>
    <x v="0"/>
    <n v="4"/>
    <n v="550018020"/>
    <d v="2018-01-15T00:00:00"/>
    <d v="2024-03-30T00:00:00"/>
    <n v="0"/>
    <n v="1"/>
    <n v="0"/>
    <n v="30"/>
    <n v="2"/>
    <n v="22490513"/>
    <n v="24960000"/>
    <n v="17481"/>
    <n v="672"/>
    <n v="17172"/>
    <n v="0"/>
    <n v="0"/>
    <n v="0"/>
    <m/>
    <n v="0"/>
    <n v="0"/>
    <n v="0"/>
    <m/>
    <m/>
    <d v="2021-03-30T00:00:00"/>
    <n v="1"/>
    <s v="O"/>
    <n v="1"/>
    <n v="30"/>
    <n v="0"/>
    <m/>
    <m/>
    <m/>
    <m/>
    <m/>
    <m/>
    <n v="1"/>
    <n v="1"/>
    <m/>
    <m/>
    <n v="8688"/>
    <s v="CREDITOS DE CONSUMO"/>
    <n v="0"/>
    <n v="0"/>
    <n v="890480123"/>
    <s v="UNIVERSIDAD DE CARTAGENA"/>
    <n v="5"/>
    <m/>
    <m/>
    <m/>
    <m/>
    <n v="2"/>
    <n v="7"/>
    <n v="2"/>
  </r>
  <r>
    <n v="8971"/>
    <s v="C"/>
    <n v="52617272"/>
    <x v="0"/>
    <n v="4"/>
    <n v="550018190"/>
    <d v="2018-02-04T00:00:00"/>
    <d v="2024-03-30T00:00:00"/>
    <n v="0"/>
    <n v="1"/>
    <n v="0"/>
    <n v="30"/>
    <n v="2"/>
    <n v="22490513"/>
    <n v="24960000"/>
    <n v="18474"/>
    <n v="710"/>
    <n v="18159"/>
    <n v="0"/>
    <n v="0"/>
    <n v="0"/>
    <m/>
    <n v="0"/>
    <n v="0"/>
    <n v="0"/>
    <m/>
    <m/>
    <d v="2021-03-30T00:00:00"/>
    <n v="1"/>
    <s v="O"/>
    <n v="1"/>
    <n v="30"/>
    <n v="0"/>
    <m/>
    <m/>
    <m/>
    <m/>
    <m/>
    <m/>
    <n v="1"/>
    <n v="1"/>
    <m/>
    <m/>
    <n v="9188"/>
    <s v="CREDITOS DE CONSUMO"/>
    <n v="0"/>
    <n v="0"/>
    <n v="890480123"/>
    <s v="UNIVERSIDAD DE CARTAGENA"/>
    <n v="5"/>
    <m/>
    <m/>
    <m/>
    <m/>
    <n v="2"/>
    <n v="7"/>
    <n v="2"/>
  </r>
  <r>
    <n v="11867"/>
    <s v="C"/>
    <n v="52617272"/>
    <x v="0"/>
    <n v="4"/>
    <n v="550018191"/>
    <d v="2018-02-04T00:00:00"/>
    <d v="2024-03-30T00:00:00"/>
    <n v="0"/>
    <n v="1"/>
    <n v="0"/>
    <n v="30"/>
    <n v="2"/>
    <n v="22490513"/>
    <n v="24960000"/>
    <n v="24464"/>
    <n v="941"/>
    <n v="24019"/>
    <n v="0"/>
    <n v="0"/>
    <n v="0"/>
    <m/>
    <n v="0"/>
    <n v="0"/>
    <n v="0"/>
    <m/>
    <m/>
    <d v="2021-03-30T00:00:00"/>
    <n v="1"/>
    <s v="O"/>
    <n v="1"/>
    <n v="30"/>
    <n v="0"/>
    <m/>
    <m/>
    <m/>
    <m/>
    <m/>
    <m/>
    <n v="1"/>
    <n v="1"/>
    <m/>
    <m/>
    <n v="12152"/>
    <s v="CREDITOS DE CONSUMO"/>
    <n v="0"/>
    <n v="0"/>
    <n v="890480123"/>
    <s v="UNIVERSIDAD DE CARTAGENA"/>
    <n v="5"/>
    <m/>
    <m/>
    <m/>
    <m/>
    <n v="2"/>
    <n v="7"/>
    <n v="2"/>
  </r>
  <r>
    <n v="23471"/>
    <s v="C"/>
    <n v="52617272"/>
    <x v="0"/>
    <n v="4"/>
    <n v="550018370"/>
    <d v="2018-03-02T00:00:00"/>
    <d v="2024-03-30T00:00:00"/>
    <n v="0"/>
    <n v="1"/>
    <n v="0"/>
    <n v="30"/>
    <n v="2"/>
    <n v="22490513"/>
    <n v="24960000"/>
    <n v="48376"/>
    <n v="1860"/>
    <n v="47507"/>
    <n v="0"/>
    <n v="0"/>
    <n v="0"/>
    <m/>
    <n v="0"/>
    <n v="0"/>
    <n v="0"/>
    <m/>
    <m/>
    <d v="2021-03-30T00:00:00"/>
    <n v="1"/>
    <s v="O"/>
    <n v="1"/>
    <n v="30"/>
    <n v="0"/>
    <m/>
    <m/>
    <m/>
    <m/>
    <m/>
    <m/>
    <n v="1"/>
    <n v="1"/>
    <m/>
    <m/>
    <n v="24036"/>
    <s v="CREDITOS DE CONSUMO"/>
    <n v="0"/>
    <n v="0"/>
    <n v="890480123"/>
    <s v="UNIVERSIDAD DE CARTAGENA"/>
    <n v="5"/>
    <m/>
    <m/>
    <m/>
    <m/>
    <n v="2"/>
    <n v="7"/>
    <n v="2"/>
  </r>
  <r>
    <n v="18713"/>
    <s v="C"/>
    <n v="52617272"/>
    <x v="0"/>
    <n v="4"/>
    <n v="550018577"/>
    <d v="2018-04-04T00:00:00"/>
    <d v="2024-03-30T00:00:00"/>
    <n v="0"/>
    <n v="1"/>
    <n v="0"/>
    <n v="30"/>
    <n v="2"/>
    <n v="22490513"/>
    <n v="24960000"/>
    <n v="38567"/>
    <n v="1483"/>
    <n v="37876"/>
    <n v="0"/>
    <n v="0"/>
    <n v="0"/>
    <m/>
    <n v="0"/>
    <n v="0"/>
    <n v="0"/>
    <m/>
    <m/>
    <d v="2021-03-30T00:00:00"/>
    <n v="1"/>
    <s v="O"/>
    <n v="1"/>
    <n v="30"/>
    <n v="0"/>
    <m/>
    <m/>
    <m/>
    <m/>
    <m/>
    <m/>
    <n v="1"/>
    <n v="1"/>
    <m/>
    <m/>
    <n v="19163"/>
    <s v="CREDITOS DE CONSUMO"/>
    <n v="0"/>
    <n v="0"/>
    <n v="890480123"/>
    <s v="UNIVERSIDAD DE CARTAGENA"/>
    <n v="5"/>
    <m/>
    <m/>
    <m/>
    <m/>
    <n v="2"/>
    <n v="7"/>
    <n v="2"/>
  </r>
  <r>
    <n v="4198"/>
    <s v="C"/>
    <n v="52617272"/>
    <x v="0"/>
    <n v="4"/>
    <n v="550019037"/>
    <d v="2018-06-05T00:00:00"/>
    <d v="2024-03-30T00:00:00"/>
    <n v="0"/>
    <n v="1"/>
    <n v="0"/>
    <n v="30"/>
    <n v="2"/>
    <n v="22490513"/>
    <n v="24960000"/>
    <n v="8664"/>
    <n v="333"/>
    <n v="8497"/>
    <n v="0"/>
    <n v="0"/>
    <n v="0"/>
    <m/>
    <n v="0"/>
    <n v="0"/>
    <n v="0"/>
    <m/>
    <m/>
    <d v="2021-03-30T00:00:00"/>
    <n v="1"/>
    <s v="O"/>
    <n v="1"/>
    <n v="30"/>
    <n v="0"/>
    <m/>
    <m/>
    <m/>
    <m/>
    <m/>
    <m/>
    <n v="1"/>
    <n v="1"/>
    <m/>
    <m/>
    <n v="4299"/>
    <s v="CREDITOS DE CONSUMO"/>
    <n v="0"/>
    <n v="0"/>
    <n v="890480123"/>
    <s v="UNIVERSIDAD DE CARTAGENA"/>
    <n v="5"/>
    <m/>
    <m/>
    <m/>
    <m/>
    <n v="2"/>
    <n v="7"/>
    <n v="2"/>
  </r>
  <r>
    <n v="38808"/>
    <s v="C"/>
    <n v="52617272"/>
    <x v="0"/>
    <n v="4"/>
    <n v="550019038"/>
    <d v="2018-06-05T00:00:00"/>
    <d v="2024-03-30T00:00:00"/>
    <n v="0"/>
    <n v="1"/>
    <n v="0"/>
    <n v="30"/>
    <n v="2"/>
    <n v="22490513"/>
    <n v="24960000"/>
    <n v="79974"/>
    <n v="3075"/>
    <n v="78549"/>
    <n v="0"/>
    <n v="0"/>
    <n v="0"/>
    <m/>
    <n v="0"/>
    <n v="0"/>
    <n v="0"/>
    <m/>
    <m/>
    <d v="2021-03-30T00:00:00"/>
    <n v="1"/>
    <s v="O"/>
    <n v="1"/>
    <n v="30"/>
    <n v="0"/>
    <m/>
    <m/>
    <m/>
    <m/>
    <m/>
    <m/>
    <n v="1"/>
    <n v="1"/>
    <m/>
    <m/>
    <n v="39741"/>
    <s v="CREDITOS DE CONSUMO"/>
    <n v="0"/>
    <n v="0"/>
    <n v="890480123"/>
    <s v="UNIVERSIDAD DE CARTAGENA"/>
    <n v="5"/>
    <m/>
    <m/>
    <m/>
    <m/>
    <n v="2"/>
    <n v="7"/>
    <n v="2"/>
  </r>
  <r>
    <n v="19351"/>
    <s v="C"/>
    <n v="52617272"/>
    <x v="0"/>
    <n v="4"/>
    <n v="550019039"/>
    <d v="2018-06-05T00:00:00"/>
    <d v="2024-03-30T00:00:00"/>
    <n v="0"/>
    <n v="1"/>
    <n v="0"/>
    <n v="30"/>
    <n v="2"/>
    <n v="22490513"/>
    <n v="24960000"/>
    <n v="39876"/>
    <n v="1533"/>
    <n v="39168"/>
    <n v="0"/>
    <n v="0"/>
    <n v="0"/>
    <m/>
    <n v="0"/>
    <n v="0"/>
    <n v="0"/>
    <m/>
    <m/>
    <d v="2021-03-30T00:00:00"/>
    <n v="1"/>
    <s v="O"/>
    <n v="1"/>
    <n v="30"/>
    <n v="0"/>
    <m/>
    <m/>
    <m/>
    <m/>
    <m/>
    <m/>
    <n v="1"/>
    <n v="1"/>
    <m/>
    <m/>
    <n v="19817"/>
    <s v="CREDITOS DE CONSUMO"/>
    <n v="0"/>
    <n v="0"/>
    <n v="890480123"/>
    <s v="UNIVERSIDAD DE CARTAGENA"/>
    <n v="5"/>
    <m/>
    <m/>
    <m/>
    <m/>
    <n v="2"/>
    <n v="7"/>
    <n v="2"/>
  </r>
  <r>
    <n v="13534"/>
    <s v="C"/>
    <n v="52617272"/>
    <x v="0"/>
    <n v="4"/>
    <n v="550019235"/>
    <d v="2018-07-07T00:00:00"/>
    <d v="2024-03-30T00:00:00"/>
    <n v="0"/>
    <n v="1"/>
    <n v="0"/>
    <n v="30"/>
    <n v="2"/>
    <n v="22490513"/>
    <n v="24960000"/>
    <n v="27905"/>
    <n v="1073"/>
    <n v="27394"/>
    <n v="0"/>
    <n v="0"/>
    <n v="0"/>
    <m/>
    <n v="0"/>
    <n v="0"/>
    <n v="0"/>
    <m/>
    <m/>
    <d v="2021-03-30T00:00:00"/>
    <n v="1"/>
    <s v="O"/>
    <n v="1"/>
    <n v="30"/>
    <n v="0"/>
    <m/>
    <m/>
    <m/>
    <m/>
    <m/>
    <m/>
    <n v="1"/>
    <n v="1"/>
    <m/>
    <m/>
    <n v="13860"/>
    <s v="CREDITOS DE CONSUMO"/>
    <n v="0"/>
    <n v="0"/>
    <n v="890480123"/>
    <s v="UNIVERSIDAD DE CARTAGENA"/>
    <n v="5"/>
    <m/>
    <m/>
    <m/>
    <m/>
    <n v="2"/>
    <n v="7"/>
    <n v="2"/>
  </r>
  <r>
    <n v="6920"/>
    <s v="C"/>
    <n v="52617272"/>
    <x v="0"/>
    <n v="4"/>
    <n v="550019236"/>
    <d v="2018-07-07T00:00:00"/>
    <d v="2024-03-30T00:00:00"/>
    <n v="0"/>
    <n v="1"/>
    <n v="0"/>
    <n v="30"/>
    <n v="2"/>
    <n v="22490513"/>
    <n v="24960000"/>
    <n v="14257"/>
    <n v="548"/>
    <n v="14006"/>
    <n v="0"/>
    <n v="0"/>
    <n v="0"/>
    <m/>
    <n v="0"/>
    <n v="0"/>
    <n v="0"/>
    <m/>
    <m/>
    <d v="2021-03-30T00:00:00"/>
    <n v="1"/>
    <s v="O"/>
    <n v="1"/>
    <n v="30"/>
    <n v="0"/>
    <m/>
    <m/>
    <m/>
    <m/>
    <m/>
    <m/>
    <n v="1"/>
    <n v="1"/>
    <m/>
    <m/>
    <n v="7086"/>
    <s v="CREDITOS DE CONSUMO"/>
    <n v="0"/>
    <n v="0"/>
    <n v="890480123"/>
    <s v="UNIVERSIDAD DE CARTAGENA"/>
    <n v="5"/>
    <m/>
    <m/>
    <m/>
    <m/>
    <n v="2"/>
    <n v="7"/>
    <n v="2"/>
  </r>
  <r>
    <n v="8079"/>
    <s v="C"/>
    <n v="52617272"/>
    <x v="0"/>
    <n v="4"/>
    <n v="550019570"/>
    <d v="2018-08-26T00:00:00"/>
    <d v="2024-03-30T00:00:00"/>
    <n v="0"/>
    <n v="1"/>
    <n v="0"/>
    <n v="30"/>
    <n v="2"/>
    <n v="22490513"/>
    <n v="24960000"/>
    <n v="16662"/>
    <n v="641"/>
    <n v="16352"/>
    <n v="0"/>
    <n v="0"/>
    <n v="0"/>
    <m/>
    <n v="0"/>
    <n v="0"/>
    <n v="0"/>
    <m/>
    <m/>
    <d v="2021-03-30T00:00:00"/>
    <n v="1"/>
    <s v="O"/>
    <n v="1"/>
    <n v="30"/>
    <n v="0"/>
    <m/>
    <m/>
    <m/>
    <m/>
    <m/>
    <m/>
    <n v="1"/>
    <n v="1"/>
    <m/>
    <m/>
    <n v="8273"/>
    <s v="CREDITOS DE CONSUMO"/>
    <n v="0"/>
    <n v="0"/>
    <n v="890480123"/>
    <s v="UNIVERSIDAD DE CARTAGENA"/>
    <n v="5"/>
    <m/>
    <m/>
    <m/>
    <m/>
    <n v="2"/>
    <n v="7"/>
    <n v="2"/>
  </r>
  <r>
    <n v="19214"/>
    <s v="C"/>
    <n v="52617272"/>
    <x v="0"/>
    <n v="4"/>
    <n v="550019610"/>
    <d v="2018-08-31T00:00:00"/>
    <d v="2024-03-30T00:00:00"/>
    <n v="0"/>
    <n v="1"/>
    <n v="0"/>
    <n v="30"/>
    <n v="2"/>
    <n v="22490513"/>
    <n v="24960000"/>
    <n v="39588"/>
    <n v="1522"/>
    <n v="38890"/>
    <n v="0"/>
    <n v="0"/>
    <n v="0"/>
    <m/>
    <n v="0"/>
    <n v="0"/>
    <n v="0"/>
    <m/>
    <m/>
    <d v="2021-03-30T00:00:00"/>
    <n v="1"/>
    <s v="O"/>
    <n v="1"/>
    <n v="30"/>
    <n v="0"/>
    <m/>
    <m/>
    <m/>
    <m/>
    <m/>
    <m/>
    <n v="1"/>
    <n v="1"/>
    <m/>
    <m/>
    <n v="19676"/>
    <s v="CREDITOS DE CONSUMO"/>
    <n v="0"/>
    <n v="0"/>
    <n v="890480123"/>
    <s v="UNIVERSIDAD DE CARTAGENA"/>
    <n v="5"/>
    <m/>
    <m/>
    <m/>
    <m/>
    <n v="2"/>
    <n v="7"/>
    <n v="2"/>
  </r>
  <r>
    <n v="12229"/>
    <s v="C"/>
    <n v="52617272"/>
    <x v="0"/>
    <n v="4"/>
    <n v="550019628"/>
    <d v="2018-09-02T00:00:00"/>
    <d v="2024-03-30T00:00:00"/>
    <n v="0"/>
    <n v="1"/>
    <n v="0"/>
    <n v="30"/>
    <n v="2"/>
    <n v="22490513"/>
    <n v="24960000"/>
    <n v="25194"/>
    <n v="969"/>
    <n v="24752"/>
    <n v="0"/>
    <n v="0"/>
    <n v="0"/>
    <m/>
    <n v="0"/>
    <n v="0"/>
    <n v="0"/>
    <m/>
    <m/>
    <d v="2021-03-30T00:00:00"/>
    <n v="1"/>
    <s v="O"/>
    <n v="1"/>
    <n v="30"/>
    <n v="0"/>
    <m/>
    <m/>
    <m/>
    <m/>
    <m/>
    <m/>
    <n v="1"/>
    <n v="1"/>
    <m/>
    <m/>
    <n v="12523"/>
    <s v="CREDITOS DE CONSUMO"/>
    <n v="0"/>
    <n v="0"/>
    <n v="890480123"/>
    <s v="UNIVERSIDAD DE CARTAGENA"/>
    <n v="5"/>
    <m/>
    <m/>
    <m/>
    <m/>
    <n v="2"/>
    <n v="7"/>
    <n v="2"/>
  </r>
  <r>
    <n v="22586"/>
    <s v="C"/>
    <n v="52617272"/>
    <x v="0"/>
    <n v="4"/>
    <n v="550019809"/>
    <d v="2018-10-01T00:00:00"/>
    <d v="2024-03-30T00:00:00"/>
    <n v="0"/>
    <n v="1"/>
    <n v="0"/>
    <n v="30"/>
    <n v="2"/>
    <n v="22490513"/>
    <n v="24960000"/>
    <n v="46547"/>
    <n v="1789"/>
    <n v="45715"/>
    <n v="0"/>
    <n v="0"/>
    <n v="0"/>
    <m/>
    <n v="0"/>
    <n v="0"/>
    <n v="0"/>
    <m/>
    <m/>
    <d v="2021-03-30T00:00:00"/>
    <n v="1"/>
    <s v="O"/>
    <n v="1"/>
    <n v="30"/>
    <n v="0"/>
    <m/>
    <m/>
    <m/>
    <m/>
    <m/>
    <m/>
    <n v="1"/>
    <n v="1"/>
    <m/>
    <m/>
    <n v="23129"/>
    <s v="CREDITOS DE CONSUMO"/>
    <n v="0"/>
    <n v="0"/>
    <n v="890480123"/>
    <s v="UNIVERSIDAD DE CARTAGENA"/>
    <n v="5"/>
    <m/>
    <m/>
    <m/>
    <m/>
    <n v="2"/>
    <n v="7"/>
    <n v="2"/>
  </r>
  <r>
    <n v="26420"/>
    <s v="C"/>
    <n v="52617272"/>
    <x v="0"/>
    <n v="4"/>
    <n v="550019820"/>
    <d v="2018-10-02T00:00:00"/>
    <d v="2024-03-30T00:00:00"/>
    <n v="0"/>
    <n v="1"/>
    <n v="0"/>
    <n v="30"/>
    <n v="2"/>
    <n v="22490513"/>
    <n v="24960000"/>
    <n v="54446"/>
    <n v="2093"/>
    <n v="53475"/>
    <n v="0"/>
    <n v="0"/>
    <n v="0"/>
    <m/>
    <n v="0"/>
    <n v="0"/>
    <n v="0"/>
    <m/>
    <m/>
    <d v="2021-03-30T00:00:00"/>
    <n v="1"/>
    <s v="O"/>
    <n v="1"/>
    <n v="30"/>
    <n v="0"/>
    <m/>
    <m/>
    <m/>
    <m/>
    <m/>
    <m/>
    <n v="1"/>
    <n v="1"/>
    <m/>
    <m/>
    <n v="27055"/>
    <s v="CREDITOS DE CONSUMO"/>
    <n v="0"/>
    <n v="0"/>
    <n v="890480123"/>
    <s v="UNIVERSIDAD DE CARTAGENA"/>
    <n v="5"/>
    <m/>
    <m/>
    <m/>
    <m/>
    <n v="2"/>
    <n v="7"/>
    <n v="2"/>
  </r>
  <r>
    <n v="26726"/>
    <s v="C"/>
    <n v="52617272"/>
    <x v="0"/>
    <n v="4"/>
    <n v="550019980"/>
    <d v="2018-10-29T00:00:00"/>
    <d v="2024-03-30T00:00:00"/>
    <n v="0"/>
    <n v="1"/>
    <n v="0"/>
    <n v="30"/>
    <n v="2"/>
    <n v="22490513"/>
    <n v="24960000"/>
    <n v="55089"/>
    <n v="2118"/>
    <n v="54094"/>
    <n v="0"/>
    <n v="0"/>
    <n v="0"/>
    <m/>
    <n v="0"/>
    <n v="0"/>
    <n v="0"/>
    <m/>
    <m/>
    <d v="2021-03-30T00:00:00"/>
    <n v="1"/>
    <s v="O"/>
    <n v="1"/>
    <n v="30"/>
    <n v="0"/>
    <m/>
    <m/>
    <m/>
    <m/>
    <m/>
    <m/>
    <n v="1"/>
    <n v="1"/>
    <m/>
    <m/>
    <n v="27368"/>
    <s v="CREDITOS DE CONSUMO"/>
    <n v="0"/>
    <n v="0"/>
    <n v="890480123"/>
    <s v="UNIVERSIDAD DE CARTAGENA"/>
    <n v="5"/>
    <m/>
    <m/>
    <m/>
    <m/>
    <n v="2"/>
    <n v="7"/>
    <n v="2"/>
  </r>
  <r>
    <n v="15214"/>
    <s v="C"/>
    <n v="52617272"/>
    <x v="0"/>
    <n v="4"/>
    <n v="550020335"/>
    <d v="2018-12-19T00:00:00"/>
    <d v="2024-03-30T00:00:00"/>
    <n v="0"/>
    <n v="1"/>
    <n v="0"/>
    <n v="30"/>
    <n v="2"/>
    <n v="22490513"/>
    <n v="24960000"/>
    <n v="31341"/>
    <n v="1205"/>
    <n v="30795"/>
    <n v="0"/>
    <n v="0"/>
    <n v="0"/>
    <m/>
    <n v="0"/>
    <n v="0"/>
    <n v="0"/>
    <m/>
    <m/>
    <d v="2021-03-30T00:00:00"/>
    <n v="1"/>
    <s v="O"/>
    <n v="1"/>
    <n v="30"/>
    <n v="0"/>
    <m/>
    <m/>
    <m/>
    <m/>
    <m/>
    <m/>
    <n v="1"/>
    <n v="1"/>
    <m/>
    <m/>
    <n v="15581"/>
    <s v="CREDITOS DE CONSUMO"/>
    <n v="0"/>
    <n v="0"/>
    <n v="890480123"/>
    <s v="UNIVERSIDAD DE CARTAGENA"/>
    <n v="5"/>
    <m/>
    <m/>
    <m/>
    <m/>
    <n v="2"/>
    <n v="7"/>
    <n v="2"/>
  </r>
  <r>
    <n v="4048"/>
    <s v="C"/>
    <n v="52617272"/>
    <x v="0"/>
    <n v="4"/>
    <n v="550020345"/>
    <d v="2018-12-21T00:00:00"/>
    <d v="2024-03-30T00:00:00"/>
    <n v="0"/>
    <n v="1"/>
    <n v="0"/>
    <n v="30"/>
    <n v="2"/>
    <n v="22490513"/>
    <n v="24960000"/>
    <n v="8349"/>
    <n v="321"/>
    <n v="8194"/>
    <n v="0"/>
    <n v="0"/>
    <n v="0"/>
    <m/>
    <n v="0"/>
    <n v="0"/>
    <n v="0"/>
    <m/>
    <m/>
    <d v="2021-03-30T00:00:00"/>
    <n v="1"/>
    <s v="O"/>
    <n v="1"/>
    <n v="30"/>
    <n v="0"/>
    <m/>
    <m/>
    <m/>
    <m/>
    <m/>
    <m/>
    <n v="1"/>
    <n v="1"/>
    <m/>
    <m/>
    <n v="4146"/>
    <s v="CREDITOS DE CONSUMO"/>
    <n v="0"/>
    <n v="0"/>
    <n v="890480123"/>
    <s v="UNIVERSIDAD DE CARTAGENA"/>
    <n v="5"/>
    <m/>
    <m/>
    <m/>
    <m/>
    <n v="2"/>
    <n v="7"/>
    <n v="2"/>
  </r>
  <r>
    <n v="12177"/>
    <s v="C"/>
    <n v="52617272"/>
    <x v="0"/>
    <n v="4"/>
    <n v="550020443"/>
    <d v="2019-01-08T00:00:00"/>
    <d v="2024-03-30T00:00:00"/>
    <n v="0"/>
    <n v="1"/>
    <n v="0"/>
    <n v="30"/>
    <n v="2"/>
    <n v="22490513"/>
    <n v="24960000"/>
    <n v="25083"/>
    <n v="964"/>
    <n v="24646"/>
    <n v="0"/>
    <n v="0"/>
    <n v="0"/>
    <m/>
    <n v="0"/>
    <n v="0"/>
    <n v="0"/>
    <m/>
    <m/>
    <d v="2021-03-30T00:00:00"/>
    <n v="1"/>
    <s v="O"/>
    <n v="1"/>
    <n v="30"/>
    <n v="0"/>
    <m/>
    <m/>
    <m/>
    <m/>
    <m/>
    <m/>
    <n v="1"/>
    <n v="1"/>
    <m/>
    <m/>
    <n v="12469"/>
    <s v="CREDITOS DE CONSUMO"/>
    <n v="0"/>
    <n v="0"/>
    <n v="890480123"/>
    <s v="UNIVERSIDAD DE CARTAGENA"/>
    <n v="5"/>
    <m/>
    <m/>
    <m/>
    <m/>
    <n v="2"/>
    <n v="7"/>
    <n v="2"/>
  </r>
  <r>
    <n v="16210"/>
    <s v="C"/>
    <n v="52617272"/>
    <x v="0"/>
    <n v="4"/>
    <n v="550020540"/>
    <d v="2019-01-22T00:00:00"/>
    <d v="2024-03-30T00:00:00"/>
    <n v="0"/>
    <n v="1"/>
    <n v="0"/>
    <n v="30"/>
    <n v="2"/>
    <n v="22490513"/>
    <n v="24960000"/>
    <n v="33401"/>
    <n v="1284"/>
    <n v="32810"/>
    <n v="0"/>
    <n v="0"/>
    <n v="0"/>
    <m/>
    <n v="0"/>
    <n v="0"/>
    <n v="0"/>
    <m/>
    <m/>
    <d v="2021-03-30T00:00:00"/>
    <n v="1"/>
    <s v="O"/>
    <n v="1"/>
    <n v="30"/>
    <n v="0"/>
    <m/>
    <m/>
    <m/>
    <m/>
    <m/>
    <m/>
    <n v="1"/>
    <n v="1"/>
    <m/>
    <m/>
    <n v="16600"/>
    <s v="CREDITOS DE CONSUMO"/>
    <n v="0"/>
    <n v="0"/>
    <n v="890480123"/>
    <s v="UNIVERSIDAD DE CARTAGENA"/>
    <n v="5"/>
    <m/>
    <m/>
    <m/>
    <m/>
    <n v="2"/>
    <n v="7"/>
    <n v="2"/>
  </r>
  <r>
    <n v="11128"/>
    <s v="C"/>
    <n v="52617272"/>
    <x v="0"/>
    <n v="4"/>
    <n v="550020625"/>
    <d v="2019-02-06T00:00:00"/>
    <d v="2024-03-30T00:00:00"/>
    <n v="0"/>
    <n v="1"/>
    <n v="0"/>
    <n v="30"/>
    <n v="2"/>
    <n v="22490513"/>
    <n v="24960000"/>
    <n v="22943"/>
    <n v="882"/>
    <n v="22524"/>
    <n v="0"/>
    <n v="0"/>
    <n v="0"/>
    <m/>
    <n v="0"/>
    <n v="0"/>
    <n v="0"/>
    <m/>
    <m/>
    <d v="2021-03-30T00:00:00"/>
    <n v="1"/>
    <s v="O"/>
    <n v="1"/>
    <n v="30"/>
    <n v="0"/>
    <m/>
    <m/>
    <m/>
    <m/>
    <m/>
    <m/>
    <n v="1"/>
    <n v="1"/>
    <m/>
    <m/>
    <n v="11396"/>
    <s v="CREDITOS DE CONSUMO"/>
    <n v="0"/>
    <n v="0"/>
    <n v="890480123"/>
    <s v="UNIVERSIDAD DE CARTAGENA"/>
    <n v="5"/>
    <m/>
    <m/>
    <m/>
    <m/>
    <n v="2"/>
    <n v="7"/>
    <n v="2"/>
  </r>
  <r>
    <n v="21461"/>
    <s v="C"/>
    <n v="52617272"/>
    <x v="0"/>
    <n v="4"/>
    <n v="550020848"/>
    <d v="2019-03-15T00:00:00"/>
    <d v="2024-03-30T00:00:00"/>
    <n v="0"/>
    <n v="1"/>
    <n v="0"/>
    <n v="30"/>
    <n v="2"/>
    <n v="22490513"/>
    <n v="24960000"/>
    <n v="44214"/>
    <n v="1700"/>
    <n v="43437"/>
    <n v="0"/>
    <n v="0"/>
    <n v="0"/>
    <m/>
    <n v="0"/>
    <n v="0"/>
    <n v="0"/>
    <m/>
    <m/>
    <d v="2021-03-30T00:00:00"/>
    <n v="1"/>
    <s v="O"/>
    <n v="1"/>
    <n v="30"/>
    <n v="0"/>
    <m/>
    <m/>
    <m/>
    <m/>
    <m/>
    <m/>
    <n v="1"/>
    <n v="1"/>
    <m/>
    <m/>
    <n v="21976"/>
    <s v="CREDITOS DE CONSUMO"/>
    <n v="0"/>
    <n v="0"/>
    <n v="890480123"/>
    <s v="UNIVERSIDAD DE CARTAGENA"/>
    <n v="5"/>
    <m/>
    <m/>
    <m/>
    <m/>
    <n v="2"/>
    <n v="7"/>
    <n v="2"/>
  </r>
  <r>
    <n v="6173"/>
    <s v="C"/>
    <n v="52617272"/>
    <x v="0"/>
    <n v="4"/>
    <n v="550020849"/>
    <d v="2019-03-15T00:00:00"/>
    <d v="2024-03-30T00:00:00"/>
    <n v="0"/>
    <n v="1"/>
    <n v="0"/>
    <n v="30"/>
    <n v="2"/>
    <n v="22490513"/>
    <n v="24960000"/>
    <n v="12720"/>
    <n v="489"/>
    <n v="12495"/>
    <n v="0"/>
    <n v="0"/>
    <n v="0"/>
    <m/>
    <n v="0"/>
    <n v="0"/>
    <n v="0"/>
    <m/>
    <m/>
    <d v="2021-03-30T00:00:00"/>
    <n v="1"/>
    <s v="O"/>
    <n v="1"/>
    <n v="30"/>
    <n v="0"/>
    <m/>
    <m/>
    <m/>
    <m/>
    <m/>
    <m/>
    <n v="1"/>
    <n v="1"/>
    <m/>
    <m/>
    <n v="6322"/>
    <s v="CREDITOS DE CONSUMO"/>
    <n v="0"/>
    <n v="0"/>
    <n v="890480123"/>
    <s v="UNIVERSIDAD DE CARTAGENA"/>
    <n v="5"/>
    <m/>
    <m/>
    <m/>
    <m/>
    <n v="2"/>
    <n v="7"/>
    <n v="2"/>
  </r>
  <r>
    <n v="17561"/>
    <s v="C"/>
    <n v="52617272"/>
    <x v="0"/>
    <n v="4"/>
    <n v="550020860"/>
    <d v="2019-03-17T00:00:00"/>
    <d v="2024-03-30T00:00:00"/>
    <n v="0"/>
    <n v="1"/>
    <n v="0"/>
    <n v="30"/>
    <n v="2"/>
    <n v="22490513"/>
    <n v="24960000"/>
    <n v="36178"/>
    <n v="1391"/>
    <n v="35545"/>
    <n v="0"/>
    <n v="0"/>
    <n v="0"/>
    <m/>
    <n v="0"/>
    <n v="0"/>
    <n v="0"/>
    <m/>
    <m/>
    <d v="2021-03-30T00:00:00"/>
    <n v="1"/>
    <s v="O"/>
    <n v="1"/>
    <n v="30"/>
    <n v="0"/>
    <m/>
    <m/>
    <m/>
    <m/>
    <m/>
    <m/>
    <n v="1"/>
    <n v="1"/>
    <m/>
    <m/>
    <n v="17984"/>
    <s v="CREDITOS DE CONSUMO"/>
    <n v="0"/>
    <n v="0"/>
    <n v="890480123"/>
    <s v="UNIVERSIDAD DE CARTAGENA"/>
    <n v="5"/>
    <m/>
    <m/>
    <m/>
    <m/>
    <n v="2"/>
    <n v="7"/>
    <n v="2"/>
  </r>
  <r>
    <n v="23795"/>
    <s v="C"/>
    <n v="52617272"/>
    <x v="0"/>
    <n v="4"/>
    <n v="550020955"/>
    <d v="2019-04-02T00:00:00"/>
    <d v="2024-03-30T00:00:00"/>
    <n v="0"/>
    <n v="1"/>
    <n v="0"/>
    <n v="30"/>
    <n v="2"/>
    <n v="22490513"/>
    <n v="24960000"/>
    <n v="49026"/>
    <n v="1885"/>
    <n v="48163"/>
    <n v="0"/>
    <n v="0"/>
    <n v="0"/>
    <m/>
    <n v="0"/>
    <n v="0"/>
    <n v="0"/>
    <m/>
    <m/>
    <d v="2021-03-30T00:00:00"/>
    <n v="1"/>
    <s v="O"/>
    <n v="1"/>
    <n v="30"/>
    <n v="0"/>
    <m/>
    <m/>
    <m/>
    <m/>
    <m/>
    <m/>
    <n v="1"/>
    <n v="1"/>
    <m/>
    <m/>
    <n v="24368"/>
    <s v="CREDITOS DE CONSUMO"/>
    <n v="0"/>
    <n v="0"/>
    <n v="890480123"/>
    <s v="UNIVERSIDAD DE CARTAGENA"/>
    <n v="5"/>
    <m/>
    <m/>
    <m/>
    <m/>
    <n v="2"/>
    <n v="7"/>
    <n v="2"/>
  </r>
  <r>
    <n v="5233"/>
    <s v="C"/>
    <n v="52617272"/>
    <x v="0"/>
    <n v="4"/>
    <n v="550020961"/>
    <d v="2019-04-03T00:00:00"/>
    <d v="2024-03-30T00:00:00"/>
    <n v="0"/>
    <n v="1"/>
    <n v="0"/>
    <n v="30"/>
    <n v="2"/>
    <n v="22490513"/>
    <n v="24960000"/>
    <n v="10775"/>
    <n v="414"/>
    <n v="10591"/>
    <n v="0"/>
    <n v="0"/>
    <n v="0"/>
    <m/>
    <n v="0"/>
    <n v="0"/>
    <n v="0"/>
    <m/>
    <m/>
    <d v="2021-03-30T00:00:00"/>
    <n v="1"/>
    <s v="O"/>
    <n v="1"/>
    <n v="30"/>
    <n v="0"/>
    <m/>
    <m/>
    <m/>
    <m/>
    <m/>
    <m/>
    <n v="1"/>
    <n v="1"/>
    <m/>
    <m/>
    <n v="5358"/>
    <s v="CREDITOS DE CONSUMO"/>
    <n v="0"/>
    <n v="0"/>
    <n v="890480123"/>
    <s v="UNIVERSIDAD DE CARTAGENA"/>
    <n v="5"/>
    <m/>
    <m/>
    <m/>
    <m/>
    <n v="2"/>
    <n v="7"/>
    <n v="2"/>
  </r>
  <r>
    <n v="6873"/>
    <s v="C"/>
    <n v="52617272"/>
    <x v="0"/>
    <n v="4"/>
    <n v="550021281"/>
    <d v="2019-05-15T00:00:00"/>
    <d v="2024-03-30T00:00:00"/>
    <n v="0"/>
    <n v="1"/>
    <n v="0"/>
    <n v="30"/>
    <n v="2"/>
    <n v="22490513"/>
    <n v="24960000"/>
    <n v="14158"/>
    <n v="544"/>
    <n v="13911"/>
    <n v="0"/>
    <n v="0"/>
    <n v="0"/>
    <m/>
    <n v="0"/>
    <n v="0"/>
    <n v="0"/>
    <m/>
    <m/>
    <d v="2021-03-30T00:00:00"/>
    <n v="1"/>
    <s v="O"/>
    <n v="1"/>
    <n v="30"/>
    <n v="0"/>
    <m/>
    <m/>
    <m/>
    <m/>
    <m/>
    <m/>
    <n v="1"/>
    <n v="1"/>
    <m/>
    <m/>
    <n v="7038"/>
    <s v="CREDITOS DE CONSUMO"/>
    <n v="0"/>
    <n v="0"/>
    <n v="890480123"/>
    <s v="UNIVERSIDAD DE CARTAGENA"/>
    <n v="5"/>
    <m/>
    <m/>
    <m/>
    <m/>
    <n v="2"/>
    <n v="7"/>
    <n v="2"/>
  </r>
  <r>
    <n v="7990"/>
    <s v="C"/>
    <n v="52617272"/>
    <x v="0"/>
    <n v="4"/>
    <n v="550021316"/>
    <d v="2019-05-18T00:00:00"/>
    <d v="2024-03-30T00:00:00"/>
    <n v="0"/>
    <n v="1"/>
    <n v="0"/>
    <n v="30"/>
    <n v="2"/>
    <n v="22490513"/>
    <n v="24960000"/>
    <n v="16474"/>
    <n v="633"/>
    <n v="16172"/>
    <n v="0"/>
    <n v="0"/>
    <n v="0"/>
    <m/>
    <n v="0"/>
    <n v="0"/>
    <n v="0"/>
    <m/>
    <m/>
    <d v="2021-03-30T00:00:00"/>
    <n v="1"/>
    <s v="O"/>
    <n v="1"/>
    <n v="30"/>
    <n v="0"/>
    <m/>
    <m/>
    <m/>
    <m/>
    <m/>
    <m/>
    <n v="1"/>
    <n v="1"/>
    <m/>
    <m/>
    <n v="8182"/>
    <s v="CREDITOS DE CONSUMO"/>
    <n v="0"/>
    <n v="0"/>
    <n v="890480123"/>
    <s v="UNIVERSIDAD DE CARTAGENA"/>
    <n v="5"/>
    <m/>
    <m/>
    <m/>
    <m/>
    <n v="2"/>
    <n v="7"/>
    <n v="2"/>
  </r>
  <r>
    <n v="728"/>
    <s v="C"/>
    <n v="52617272"/>
    <x v="0"/>
    <n v="4"/>
    <n v="550021333"/>
    <d v="2019-05-22T00:00:00"/>
    <d v="2022-05-30T00:00:00"/>
    <n v="0"/>
    <n v="1"/>
    <n v="21"/>
    <n v="30"/>
    <n v="2"/>
    <n v="22490513"/>
    <n v="24960000"/>
    <n v="3100"/>
    <n v="122"/>
    <n v="1473"/>
    <n v="0"/>
    <n v="0"/>
    <n v="0"/>
    <m/>
    <n v="0"/>
    <n v="0"/>
    <n v="0"/>
    <m/>
    <m/>
    <d v="2021-03-30T00:00:00"/>
    <n v="1"/>
    <s v="O"/>
    <n v="1"/>
    <n v="30"/>
    <n v="0"/>
    <m/>
    <m/>
    <m/>
    <m/>
    <m/>
    <m/>
    <n v="1"/>
    <n v="1"/>
    <m/>
    <m/>
    <n v="745"/>
    <s v="CREDITOS DE CONSUMO"/>
    <n v="0"/>
    <n v="0"/>
    <n v="890480123"/>
    <s v="UNIVERSIDAD DE CARTAGENA"/>
    <n v="5"/>
    <m/>
    <m/>
    <m/>
    <m/>
    <n v="2"/>
    <n v="7"/>
    <n v="2"/>
  </r>
  <r>
    <n v="16050"/>
    <s v="C"/>
    <n v="52617272"/>
    <x v="0"/>
    <n v="4"/>
    <n v="550021414"/>
    <d v="2019-05-30T00:00:00"/>
    <d v="2024-03-30T00:00:00"/>
    <n v="0"/>
    <n v="1"/>
    <n v="0"/>
    <n v="30"/>
    <n v="2"/>
    <n v="22490513"/>
    <n v="24960000"/>
    <n v="33064"/>
    <n v="1271"/>
    <n v="32485"/>
    <n v="0"/>
    <n v="0"/>
    <n v="0"/>
    <m/>
    <n v="0"/>
    <n v="0"/>
    <n v="0"/>
    <m/>
    <m/>
    <d v="2021-03-30T00:00:00"/>
    <n v="1"/>
    <s v="O"/>
    <n v="1"/>
    <n v="30"/>
    <n v="0"/>
    <m/>
    <m/>
    <m/>
    <m/>
    <m/>
    <m/>
    <n v="1"/>
    <n v="1"/>
    <m/>
    <m/>
    <n v="16435"/>
    <s v="CREDITOS DE CONSUMO"/>
    <n v="0"/>
    <n v="0"/>
    <n v="890480123"/>
    <s v="UNIVERSIDAD DE CARTAGENA"/>
    <n v="5"/>
    <m/>
    <m/>
    <m/>
    <m/>
    <n v="2"/>
    <n v="7"/>
    <n v="2"/>
  </r>
  <r>
    <n v="37864"/>
    <s v="C"/>
    <n v="52617272"/>
    <x v="0"/>
    <n v="4"/>
    <n v="550021638"/>
    <d v="2019-06-15T00:00:00"/>
    <d v="2024-03-30T00:00:00"/>
    <n v="0"/>
    <n v="1"/>
    <n v="0"/>
    <n v="30"/>
    <n v="2"/>
    <n v="22490513"/>
    <n v="24960000"/>
    <n v="78024"/>
    <n v="3000"/>
    <n v="76640"/>
    <n v="0"/>
    <n v="0"/>
    <n v="0"/>
    <m/>
    <n v="0"/>
    <n v="0"/>
    <n v="0"/>
    <m/>
    <m/>
    <d v="2021-03-30T00:00:00"/>
    <n v="1"/>
    <s v="O"/>
    <n v="1"/>
    <n v="30"/>
    <n v="0"/>
    <m/>
    <m/>
    <m/>
    <m/>
    <m/>
    <m/>
    <n v="1"/>
    <n v="1"/>
    <m/>
    <m/>
    <n v="38776"/>
    <s v="CREDITOS DE CONSUMO"/>
    <n v="0"/>
    <n v="0"/>
    <n v="890480123"/>
    <s v="UNIVERSIDAD DE CARTAGENA"/>
    <n v="5"/>
    <m/>
    <m/>
    <m/>
    <m/>
    <n v="2"/>
    <n v="7"/>
    <n v="2"/>
  </r>
  <r>
    <n v="5426"/>
    <s v="C"/>
    <n v="52617272"/>
    <x v="0"/>
    <n v="4"/>
    <n v="550021660"/>
    <d v="2019-06-20T00:00:00"/>
    <d v="2024-03-30T00:00:00"/>
    <n v="0"/>
    <n v="1"/>
    <n v="0"/>
    <n v="30"/>
    <n v="2"/>
    <n v="22490513"/>
    <n v="24960000"/>
    <n v="11181"/>
    <n v="430"/>
    <n v="10982"/>
    <n v="0"/>
    <n v="0"/>
    <n v="0"/>
    <m/>
    <n v="0"/>
    <n v="0"/>
    <n v="0"/>
    <m/>
    <m/>
    <d v="2021-03-30T00:00:00"/>
    <n v="1"/>
    <s v="O"/>
    <n v="1"/>
    <n v="30"/>
    <n v="0"/>
    <m/>
    <m/>
    <m/>
    <m/>
    <m/>
    <m/>
    <n v="1"/>
    <n v="1"/>
    <m/>
    <m/>
    <n v="5556"/>
    <s v="CREDITOS DE CONSUMO"/>
    <n v="0"/>
    <n v="0"/>
    <n v="890480123"/>
    <s v="UNIVERSIDAD DE CARTAGENA"/>
    <n v="5"/>
    <m/>
    <m/>
    <m/>
    <m/>
    <n v="2"/>
    <n v="7"/>
    <n v="2"/>
  </r>
  <r>
    <n v="15930"/>
    <s v="C"/>
    <n v="52617272"/>
    <x v="0"/>
    <n v="4"/>
    <n v="550021817"/>
    <d v="2019-07-02T00:00:00"/>
    <d v="2024-03-30T00:00:00"/>
    <n v="0"/>
    <n v="1"/>
    <n v="0"/>
    <n v="30"/>
    <n v="2"/>
    <n v="22490513"/>
    <n v="24960000"/>
    <n v="32814"/>
    <n v="1262"/>
    <n v="32244"/>
    <n v="0"/>
    <n v="0"/>
    <n v="0"/>
    <m/>
    <n v="0"/>
    <n v="0"/>
    <n v="0"/>
    <m/>
    <m/>
    <d v="2021-03-30T00:00:00"/>
    <n v="1"/>
    <s v="O"/>
    <n v="1"/>
    <n v="30"/>
    <n v="0"/>
    <m/>
    <m/>
    <m/>
    <m/>
    <m/>
    <m/>
    <n v="1"/>
    <n v="1"/>
    <m/>
    <m/>
    <n v="16314"/>
    <s v="CREDITOS DE CONSUMO"/>
    <n v="0"/>
    <n v="0"/>
    <n v="890480123"/>
    <s v="UNIVERSIDAD DE CARTAGENA"/>
    <n v="5"/>
    <m/>
    <m/>
    <m/>
    <m/>
    <n v="2"/>
    <n v="7"/>
    <n v="2"/>
  </r>
  <r>
    <n v="6297"/>
    <s v="C"/>
    <n v="52617272"/>
    <x v="0"/>
    <n v="4"/>
    <n v="550021846"/>
    <d v="2019-07-08T00:00:00"/>
    <d v="2024-03-30T00:00:00"/>
    <n v="0"/>
    <n v="1"/>
    <n v="0"/>
    <n v="30"/>
    <n v="2"/>
    <n v="22490513"/>
    <n v="24960000"/>
    <n v="12980"/>
    <n v="499"/>
    <n v="12745"/>
    <n v="0"/>
    <n v="0"/>
    <n v="0"/>
    <m/>
    <n v="0"/>
    <n v="0"/>
    <n v="0"/>
    <m/>
    <m/>
    <d v="2021-03-30T00:00:00"/>
    <n v="1"/>
    <s v="O"/>
    <n v="1"/>
    <n v="30"/>
    <n v="0"/>
    <m/>
    <m/>
    <m/>
    <m/>
    <m/>
    <m/>
    <n v="1"/>
    <n v="1"/>
    <m/>
    <m/>
    <n v="6448"/>
    <s v="CREDITOS DE CONSUMO"/>
    <n v="0"/>
    <n v="0"/>
    <n v="890480123"/>
    <s v="UNIVERSIDAD DE CARTAGENA"/>
    <n v="5"/>
    <m/>
    <m/>
    <m/>
    <m/>
    <n v="2"/>
    <n v="7"/>
    <n v="2"/>
  </r>
  <r>
    <n v="16943"/>
    <s v="C"/>
    <n v="52617272"/>
    <x v="0"/>
    <n v="4"/>
    <n v="550022177"/>
    <d v="2019-08-13T00:00:00"/>
    <d v="2024-03-30T00:00:00"/>
    <n v="0"/>
    <n v="1"/>
    <n v="0"/>
    <n v="30"/>
    <n v="2"/>
    <n v="22490513"/>
    <n v="24960000"/>
    <n v="34910"/>
    <n v="1342"/>
    <n v="34293"/>
    <n v="0"/>
    <n v="0"/>
    <n v="0"/>
    <m/>
    <n v="0"/>
    <n v="0"/>
    <n v="0"/>
    <m/>
    <m/>
    <d v="2021-03-30T00:00:00"/>
    <n v="1"/>
    <s v="O"/>
    <n v="1"/>
    <n v="30"/>
    <n v="0"/>
    <m/>
    <m/>
    <m/>
    <m/>
    <m/>
    <m/>
    <n v="1"/>
    <n v="1"/>
    <m/>
    <m/>
    <n v="17350"/>
    <s v="CREDITOS DE CONSUMO"/>
    <n v="0"/>
    <n v="0"/>
    <n v="890480123"/>
    <s v="UNIVERSIDAD DE CARTAGENA"/>
    <n v="5"/>
    <m/>
    <m/>
    <m/>
    <m/>
    <n v="2"/>
    <n v="7"/>
    <n v="2"/>
  </r>
  <r>
    <n v="16945"/>
    <s v="C"/>
    <n v="52617272"/>
    <x v="0"/>
    <n v="4"/>
    <n v="550022186"/>
    <d v="2019-08-15T00:00:00"/>
    <d v="2024-03-30T00:00:00"/>
    <n v="0"/>
    <n v="1"/>
    <n v="0"/>
    <n v="30"/>
    <n v="2"/>
    <n v="22490513"/>
    <n v="24960000"/>
    <n v="34915"/>
    <n v="1342"/>
    <n v="34298"/>
    <n v="0"/>
    <n v="0"/>
    <n v="0"/>
    <m/>
    <n v="0"/>
    <n v="0"/>
    <n v="0"/>
    <m/>
    <m/>
    <d v="2021-03-30T00:00:00"/>
    <n v="1"/>
    <s v="O"/>
    <n v="1"/>
    <n v="30"/>
    <n v="0"/>
    <m/>
    <m/>
    <m/>
    <m/>
    <m/>
    <m/>
    <n v="1"/>
    <n v="1"/>
    <m/>
    <m/>
    <n v="17353"/>
    <s v="CREDITOS DE CONSUMO"/>
    <n v="0"/>
    <n v="0"/>
    <n v="890480123"/>
    <s v="UNIVERSIDAD DE CARTAGENA"/>
    <n v="5"/>
    <m/>
    <m/>
    <m/>
    <m/>
    <n v="2"/>
    <n v="7"/>
    <n v="2"/>
  </r>
  <r>
    <n v="11293"/>
    <s v="C"/>
    <n v="52617272"/>
    <x v="0"/>
    <n v="4"/>
    <n v="550022192"/>
    <d v="2019-08-15T00:00:00"/>
    <d v="2024-03-30T00:00:00"/>
    <n v="0"/>
    <n v="1"/>
    <n v="0"/>
    <n v="30"/>
    <n v="2"/>
    <n v="22490513"/>
    <n v="24960000"/>
    <n v="23257"/>
    <n v="894"/>
    <n v="22857"/>
    <n v="0"/>
    <n v="0"/>
    <n v="0"/>
    <m/>
    <n v="0"/>
    <n v="0"/>
    <n v="0"/>
    <m/>
    <m/>
    <d v="2021-03-30T00:00:00"/>
    <n v="1"/>
    <s v="O"/>
    <n v="1"/>
    <n v="30"/>
    <n v="0"/>
    <m/>
    <m/>
    <m/>
    <m/>
    <m/>
    <m/>
    <n v="1"/>
    <n v="1"/>
    <m/>
    <m/>
    <n v="11564"/>
    <s v="CREDITOS DE CONSUMO"/>
    <n v="0"/>
    <n v="0"/>
    <n v="890480123"/>
    <s v="UNIVERSIDAD DE CARTAGENA"/>
    <n v="5"/>
    <m/>
    <m/>
    <m/>
    <m/>
    <n v="2"/>
    <n v="7"/>
    <n v="2"/>
  </r>
  <r>
    <n v="11691"/>
    <s v="C"/>
    <n v="52617272"/>
    <x v="0"/>
    <n v="4"/>
    <n v="550022463"/>
    <d v="2019-09-10T00:00:00"/>
    <d v="2024-03-30T00:00:00"/>
    <n v="0"/>
    <n v="1"/>
    <n v="0"/>
    <n v="30"/>
    <n v="2"/>
    <n v="22490513"/>
    <n v="24960000"/>
    <n v="24095"/>
    <n v="926"/>
    <n v="23664"/>
    <n v="0"/>
    <n v="0"/>
    <n v="0"/>
    <m/>
    <n v="0"/>
    <n v="0"/>
    <n v="0"/>
    <m/>
    <m/>
    <d v="2021-03-30T00:00:00"/>
    <n v="1"/>
    <s v="O"/>
    <n v="1"/>
    <n v="30"/>
    <n v="0"/>
    <m/>
    <m/>
    <m/>
    <m/>
    <m/>
    <m/>
    <n v="1"/>
    <n v="1"/>
    <m/>
    <m/>
    <n v="11973"/>
    <s v="CREDITOS DE CONSUMO"/>
    <n v="0"/>
    <n v="0"/>
    <n v="890480123"/>
    <s v="UNIVERSIDAD DE CARTAGENA"/>
    <n v="5"/>
    <m/>
    <m/>
    <m/>
    <m/>
    <n v="2"/>
    <n v="7"/>
    <n v="2"/>
  </r>
  <r>
    <n v="29250"/>
    <s v="C"/>
    <n v="52617272"/>
    <x v="0"/>
    <n v="4"/>
    <n v="550022464"/>
    <d v="2019-09-10T00:00:00"/>
    <d v="2024-03-30T00:00:00"/>
    <n v="0"/>
    <n v="1"/>
    <n v="0"/>
    <n v="30"/>
    <n v="2"/>
    <n v="22490513"/>
    <n v="24960000"/>
    <n v="60267"/>
    <n v="2317"/>
    <n v="59203"/>
    <n v="0"/>
    <n v="0"/>
    <n v="0"/>
    <m/>
    <n v="0"/>
    <n v="0"/>
    <n v="0"/>
    <m/>
    <m/>
    <d v="2021-03-30T00:00:00"/>
    <n v="1"/>
    <s v="O"/>
    <n v="1"/>
    <n v="30"/>
    <n v="0"/>
    <m/>
    <m/>
    <m/>
    <m/>
    <m/>
    <m/>
    <n v="1"/>
    <n v="1"/>
    <m/>
    <m/>
    <n v="29953"/>
    <s v="CREDITOS DE CONSUMO"/>
    <n v="0"/>
    <n v="0"/>
    <n v="890480123"/>
    <s v="UNIVERSIDAD DE CARTAGENA"/>
    <n v="5"/>
    <m/>
    <m/>
    <m/>
    <m/>
    <n v="2"/>
    <n v="7"/>
    <n v="2"/>
  </r>
  <r>
    <n v="15119"/>
    <s v="C"/>
    <n v="52617272"/>
    <x v="0"/>
    <n v="4"/>
    <n v="550022740"/>
    <d v="2019-10-02T00:00:00"/>
    <d v="2024-03-30T00:00:00"/>
    <n v="0"/>
    <n v="1"/>
    <n v="0"/>
    <n v="30"/>
    <n v="2"/>
    <n v="22490513"/>
    <n v="24960000"/>
    <n v="31171"/>
    <n v="1198"/>
    <n v="30601"/>
    <n v="0"/>
    <n v="0"/>
    <n v="0"/>
    <m/>
    <n v="0"/>
    <n v="0"/>
    <n v="0"/>
    <m/>
    <m/>
    <d v="2021-03-30T00:00:00"/>
    <n v="1"/>
    <s v="O"/>
    <n v="1"/>
    <n v="30"/>
    <n v="0"/>
    <m/>
    <m/>
    <m/>
    <m/>
    <m/>
    <m/>
    <n v="1"/>
    <n v="1"/>
    <m/>
    <m/>
    <n v="15482"/>
    <s v="CREDITOS DE CONSUMO"/>
    <n v="0"/>
    <n v="0"/>
    <n v="890480123"/>
    <s v="UNIVERSIDAD DE CARTAGENA"/>
    <n v="5"/>
    <m/>
    <m/>
    <m/>
    <m/>
    <n v="2"/>
    <n v="7"/>
    <n v="2"/>
  </r>
  <r>
    <n v="11644"/>
    <s v="C"/>
    <n v="52617272"/>
    <x v="0"/>
    <n v="4"/>
    <n v="550022754"/>
    <d v="2019-10-04T00:00:00"/>
    <d v="2024-03-30T00:00:00"/>
    <n v="0"/>
    <n v="1"/>
    <n v="0"/>
    <n v="30"/>
    <n v="2"/>
    <n v="22490513"/>
    <n v="24960000"/>
    <n v="23997"/>
    <n v="923"/>
    <n v="23569"/>
    <n v="0"/>
    <n v="0"/>
    <n v="0"/>
    <m/>
    <n v="0"/>
    <n v="0"/>
    <n v="0"/>
    <m/>
    <m/>
    <d v="2021-03-30T00:00:00"/>
    <n v="1"/>
    <s v="O"/>
    <n v="1"/>
    <n v="30"/>
    <n v="0"/>
    <m/>
    <m/>
    <m/>
    <m/>
    <m/>
    <m/>
    <n v="1"/>
    <n v="1"/>
    <m/>
    <m/>
    <n v="11925"/>
    <s v="CREDITOS DE CONSUMO"/>
    <n v="0"/>
    <n v="0"/>
    <n v="890480123"/>
    <s v="UNIVERSIDAD DE CARTAGENA"/>
    <n v="5"/>
    <m/>
    <m/>
    <m/>
    <m/>
    <n v="2"/>
    <n v="7"/>
    <n v="2"/>
  </r>
  <r>
    <n v="6059"/>
    <s v="C"/>
    <n v="52617272"/>
    <x v="0"/>
    <n v="4"/>
    <n v="550022802"/>
    <d v="2019-10-10T00:00:00"/>
    <d v="2024-03-30T00:00:00"/>
    <n v="0"/>
    <n v="1"/>
    <n v="0"/>
    <n v="30"/>
    <n v="2"/>
    <n v="22490513"/>
    <n v="24960000"/>
    <n v="12481"/>
    <n v="480"/>
    <n v="12264"/>
    <n v="0"/>
    <n v="0"/>
    <n v="0"/>
    <m/>
    <n v="0"/>
    <n v="0"/>
    <n v="0"/>
    <m/>
    <m/>
    <d v="2021-03-30T00:00:00"/>
    <n v="1"/>
    <s v="O"/>
    <n v="1"/>
    <n v="30"/>
    <n v="0"/>
    <m/>
    <m/>
    <m/>
    <m/>
    <m/>
    <m/>
    <n v="1"/>
    <n v="1"/>
    <m/>
    <m/>
    <n v="6205"/>
    <s v="CREDITOS DE CONSUMO"/>
    <n v="0"/>
    <n v="0"/>
    <n v="890480123"/>
    <s v="UNIVERSIDAD DE CARTAGENA"/>
    <n v="5"/>
    <m/>
    <m/>
    <m/>
    <m/>
    <n v="2"/>
    <n v="7"/>
    <n v="2"/>
  </r>
  <r>
    <n v="31267"/>
    <s v="C"/>
    <n v="52617272"/>
    <x v="0"/>
    <n v="4"/>
    <n v="550023018"/>
    <d v="2019-11-06T00:00:00"/>
    <d v="2024-03-30T00:00:00"/>
    <n v="0"/>
    <n v="1"/>
    <n v="0"/>
    <n v="30"/>
    <n v="2"/>
    <n v="22490513"/>
    <n v="24960000"/>
    <n v="64444"/>
    <n v="2478"/>
    <n v="63287"/>
    <n v="0"/>
    <n v="0"/>
    <n v="0"/>
    <m/>
    <n v="0"/>
    <n v="0"/>
    <n v="0"/>
    <m/>
    <m/>
    <d v="2021-03-30T00:00:00"/>
    <n v="1"/>
    <s v="O"/>
    <n v="1"/>
    <n v="30"/>
    <n v="0"/>
    <m/>
    <m/>
    <m/>
    <m/>
    <m/>
    <m/>
    <n v="1"/>
    <n v="1"/>
    <m/>
    <m/>
    <n v="32020"/>
    <s v="CREDITOS DE CONSUMO"/>
    <n v="0"/>
    <n v="0"/>
    <n v="890480123"/>
    <s v="UNIVERSIDAD DE CARTAGENA"/>
    <n v="5"/>
    <m/>
    <m/>
    <m/>
    <m/>
    <n v="2"/>
    <n v="7"/>
    <n v="2"/>
  </r>
  <r>
    <n v="16799"/>
    <s v="C"/>
    <n v="52617272"/>
    <x v="0"/>
    <n v="4"/>
    <n v="550023166"/>
    <d v="2019-11-28T00:00:00"/>
    <d v="2024-03-30T00:00:00"/>
    <n v="0"/>
    <n v="1"/>
    <n v="0"/>
    <n v="30"/>
    <n v="2"/>
    <n v="22490513"/>
    <n v="24960000"/>
    <n v="34608"/>
    <n v="1330"/>
    <n v="34003"/>
    <n v="0"/>
    <n v="0"/>
    <n v="0"/>
    <m/>
    <n v="0"/>
    <n v="0"/>
    <n v="0"/>
    <m/>
    <m/>
    <d v="2021-03-30T00:00:00"/>
    <n v="1"/>
    <s v="O"/>
    <n v="1"/>
    <n v="30"/>
    <n v="0"/>
    <m/>
    <m/>
    <m/>
    <m/>
    <m/>
    <m/>
    <n v="1"/>
    <n v="1"/>
    <m/>
    <m/>
    <n v="17204"/>
    <s v="CREDITOS DE CONSUMO"/>
    <n v="0"/>
    <n v="0"/>
    <n v="890480123"/>
    <s v="UNIVERSIDAD DE CARTAGENA"/>
    <n v="5"/>
    <m/>
    <m/>
    <m/>
    <m/>
    <n v="2"/>
    <n v="7"/>
    <n v="2"/>
  </r>
  <r>
    <n v="18036"/>
    <s v="C"/>
    <n v="52617272"/>
    <x v="0"/>
    <n v="4"/>
    <n v="550023481"/>
    <d v="2020-01-27T00:00:00"/>
    <d v="2024-03-30T00:00:00"/>
    <n v="0"/>
    <n v="1"/>
    <n v="0"/>
    <n v="30"/>
    <n v="2"/>
    <n v="22490513"/>
    <n v="24960000"/>
    <n v="37175"/>
    <n v="1429"/>
    <n v="36506"/>
    <n v="0"/>
    <n v="0"/>
    <n v="0"/>
    <m/>
    <n v="0"/>
    <n v="0"/>
    <n v="0"/>
    <m/>
    <m/>
    <d v="2021-03-30T00:00:00"/>
    <n v="1"/>
    <s v="O"/>
    <n v="1"/>
    <n v="30"/>
    <n v="0"/>
    <m/>
    <m/>
    <m/>
    <m/>
    <m/>
    <m/>
    <n v="1"/>
    <n v="1"/>
    <m/>
    <m/>
    <n v="18470"/>
    <s v="CREDITOS DE CONSUMO"/>
    <n v="0"/>
    <n v="0"/>
    <n v="890480123"/>
    <s v="UNIVERSIDAD DE CARTAGENA"/>
    <n v="5"/>
    <m/>
    <m/>
    <m/>
    <m/>
    <n v="2"/>
    <n v="7"/>
    <n v="2"/>
  </r>
  <r>
    <n v="54142"/>
    <s v="C"/>
    <n v="52617272"/>
    <x v="0"/>
    <n v="4"/>
    <n v="550023495"/>
    <d v="2020-02-03T00:00:00"/>
    <d v="2024-03-30T00:00:00"/>
    <n v="0"/>
    <n v="1"/>
    <n v="0"/>
    <n v="30"/>
    <n v="2"/>
    <n v="22490513"/>
    <n v="24960000"/>
    <n v="111567"/>
    <n v="4289"/>
    <n v="109587"/>
    <n v="0"/>
    <n v="0"/>
    <n v="0"/>
    <m/>
    <n v="0"/>
    <n v="0"/>
    <n v="0"/>
    <m/>
    <m/>
    <d v="2021-03-30T00:00:00"/>
    <n v="1"/>
    <s v="O"/>
    <n v="1"/>
    <n v="30"/>
    <n v="0"/>
    <m/>
    <m/>
    <m/>
    <m/>
    <m/>
    <m/>
    <n v="1"/>
    <n v="1"/>
    <m/>
    <m/>
    <n v="55445"/>
    <s v="CREDITOS DE CONSUMO"/>
    <n v="0"/>
    <n v="0"/>
    <n v="890480123"/>
    <s v="UNIVERSIDAD DE CARTAGENA"/>
    <n v="5"/>
    <m/>
    <m/>
    <m/>
    <m/>
    <n v="2"/>
    <n v="7"/>
    <n v="2"/>
  </r>
  <r>
    <n v="58244"/>
    <s v="C"/>
    <n v="52617272"/>
    <x v="0"/>
    <n v="4"/>
    <n v="550023567"/>
    <d v="2020-02-18T00:00:00"/>
    <d v="2024-03-30T00:00:00"/>
    <n v="0"/>
    <n v="1"/>
    <n v="0"/>
    <n v="30"/>
    <n v="2"/>
    <n v="22490513"/>
    <n v="24960000"/>
    <n v="120028"/>
    <n v="4614"/>
    <n v="117889"/>
    <n v="0"/>
    <n v="0"/>
    <n v="0"/>
    <m/>
    <n v="0"/>
    <n v="0"/>
    <n v="0"/>
    <m/>
    <m/>
    <d v="2021-03-30T00:00:00"/>
    <n v="1"/>
    <s v="O"/>
    <n v="1"/>
    <n v="30"/>
    <n v="0"/>
    <m/>
    <m/>
    <m/>
    <m/>
    <m/>
    <m/>
    <n v="1"/>
    <n v="1"/>
    <m/>
    <m/>
    <n v="59645"/>
    <s v="CREDITOS DE CONSUMO"/>
    <n v="0"/>
    <n v="0"/>
    <n v="890480123"/>
    <s v="UNIVERSIDAD DE CARTAGENA"/>
    <n v="5"/>
    <m/>
    <m/>
    <m/>
    <m/>
    <n v="2"/>
    <n v="7"/>
    <n v="2"/>
  </r>
  <r>
    <n v="7416"/>
    <s v="C"/>
    <n v="52617272"/>
    <x v="0"/>
    <n v="4"/>
    <n v="550023568"/>
    <d v="2020-02-18T00:00:00"/>
    <d v="2024-03-30T00:00:00"/>
    <n v="0"/>
    <n v="1"/>
    <n v="0"/>
    <n v="30"/>
    <n v="2"/>
    <n v="22490513"/>
    <n v="24960000"/>
    <n v="15268"/>
    <n v="587"/>
    <n v="15010"/>
    <n v="0"/>
    <n v="0"/>
    <n v="0"/>
    <m/>
    <n v="0"/>
    <n v="0"/>
    <n v="0"/>
    <m/>
    <m/>
    <d v="2021-03-30T00:00:00"/>
    <n v="1"/>
    <s v="O"/>
    <n v="1"/>
    <n v="30"/>
    <n v="0"/>
    <m/>
    <m/>
    <m/>
    <m/>
    <m/>
    <m/>
    <n v="1"/>
    <n v="1"/>
    <m/>
    <m/>
    <n v="7594"/>
    <s v="CREDITOS DE CONSUMO"/>
    <n v="0"/>
    <n v="0"/>
    <n v="890480123"/>
    <s v="UNIVERSIDAD DE CARTAGENA"/>
    <n v="5"/>
    <m/>
    <m/>
    <m/>
    <m/>
    <n v="2"/>
    <n v="7"/>
    <n v="2"/>
  </r>
  <r>
    <n v="22788"/>
    <s v="C"/>
    <n v="52617272"/>
    <x v="0"/>
    <n v="4"/>
    <n v="550023731"/>
    <d v="2020-03-16T00:00:00"/>
    <d v="2024-03-30T00:00:00"/>
    <n v="0"/>
    <n v="1"/>
    <n v="0"/>
    <n v="30"/>
    <n v="2"/>
    <n v="22490513"/>
    <n v="24960000"/>
    <n v="46972"/>
    <n v="1806"/>
    <n v="46124"/>
    <n v="0"/>
    <n v="0"/>
    <n v="0"/>
    <m/>
    <n v="0"/>
    <n v="0"/>
    <n v="0"/>
    <m/>
    <m/>
    <d v="2021-03-30T00:00:00"/>
    <n v="1"/>
    <s v="O"/>
    <n v="1"/>
    <n v="30"/>
    <n v="0"/>
    <m/>
    <m/>
    <m/>
    <m/>
    <m/>
    <m/>
    <n v="1"/>
    <n v="1"/>
    <m/>
    <m/>
    <n v="23336"/>
    <s v="CREDITOS DE CONSUMO"/>
    <n v="0"/>
    <n v="0"/>
    <n v="890480123"/>
    <s v="UNIVERSIDAD DE CARTAGENA"/>
    <n v="5"/>
    <m/>
    <m/>
    <m/>
    <m/>
    <n v="2"/>
    <n v="7"/>
    <n v="2"/>
  </r>
  <r>
    <n v="37226"/>
    <s v="C"/>
    <n v="52617272"/>
    <x v="0"/>
    <n v="4"/>
    <n v="550023813"/>
    <d v="2020-04-20T00:00:00"/>
    <d v="2024-03-30T00:00:00"/>
    <n v="0"/>
    <n v="1"/>
    <n v="0"/>
    <n v="30"/>
    <n v="2"/>
    <n v="22490513"/>
    <n v="24960000"/>
    <n v="76713"/>
    <n v="2949"/>
    <n v="75348"/>
    <n v="0"/>
    <n v="0"/>
    <n v="0"/>
    <m/>
    <n v="0"/>
    <n v="0"/>
    <n v="0"/>
    <m/>
    <m/>
    <d v="2021-03-30T00:00:00"/>
    <n v="1"/>
    <s v="O"/>
    <n v="1"/>
    <n v="30"/>
    <n v="0"/>
    <m/>
    <m/>
    <m/>
    <m/>
    <m/>
    <m/>
    <n v="1"/>
    <n v="1"/>
    <m/>
    <m/>
    <n v="38122"/>
    <s v="CREDITOS DE CONSUMO"/>
    <n v="0"/>
    <n v="0"/>
    <n v="890480123"/>
    <s v="UNIVERSIDAD DE CARTAGENA"/>
    <n v="5"/>
    <m/>
    <m/>
    <m/>
    <m/>
    <n v="2"/>
    <n v="7"/>
    <n v="2"/>
  </r>
  <r>
    <n v="22348"/>
    <s v="C"/>
    <n v="52617272"/>
    <x v="0"/>
    <n v="4"/>
    <n v="550023814"/>
    <d v="2020-04-20T00:00:00"/>
    <d v="2024-03-30T00:00:00"/>
    <n v="0"/>
    <n v="1"/>
    <n v="0"/>
    <n v="30"/>
    <n v="2"/>
    <n v="22490513"/>
    <n v="24960000"/>
    <n v="46048"/>
    <n v="1770"/>
    <n v="45234"/>
    <n v="0"/>
    <n v="0"/>
    <n v="0"/>
    <m/>
    <n v="0"/>
    <n v="0"/>
    <n v="0"/>
    <m/>
    <m/>
    <d v="2021-03-30T00:00:00"/>
    <n v="1"/>
    <s v="O"/>
    <n v="1"/>
    <n v="30"/>
    <n v="0"/>
    <m/>
    <m/>
    <m/>
    <m/>
    <m/>
    <m/>
    <n v="1"/>
    <n v="1"/>
    <m/>
    <m/>
    <n v="22886"/>
    <s v="CREDITOS DE CONSUMO"/>
    <n v="0"/>
    <n v="0"/>
    <n v="890480123"/>
    <s v="UNIVERSIDAD DE CARTAGENA"/>
    <n v="5"/>
    <m/>
    <m/>
    <m/>
    <m/>
    <n v="2"/>
    <n v="7"/>
    <n v="2"/>
  </r>
  <r>
    <n v="23367"/>
    <s v="C"/>
    <n v="52617272"/>
    <x v="0"/>
    <n v="4"/>
    <n v="550023841"/>
    <d v="2020-05-05T00:00:00"/>
    <d v="2024-03-30T00:00:00"/>
    <n v="0"/>
    <n v="1"/>
    <n v="0"/>
    <n v="30"/>
    <n v="2"/>
    <n v="22490513"/>
    <n v="24960000"/>
    <n v="48156"/>
    <n v="1851"/>
    <n v="47295"/>
    <n v="0"/>
    <n v="0"/>
    <n v="0"/>
    <m/>
    <n v="0"/>
    <n v="0"/>
    <n v="0"/>
    <m/>
    <m/>
    <d v="2021-03-30T00:00:00"/>
    <n v="1"/>
    <s v="O"/>
    <n v="1"/>
    <n v="30"/>
    <n v="0"/>
    <m/>
    <m/>
    <m/>
    <m/>
    <m/>
    <m/>
    <n v="1"/>
    <n v="1"/>
    <m/>
    <m/>
    <n v="23928"/>
    <s v="CREDITOS DE CONSUMO"/>
    <n v="0"/>
    <n v="0"/>
    <n v="890480123"/>
    <s v="UNIVERSIDAD DE CARTAGENA"/>
    <n v="5"/>
    <m/>
    <m/>
    <m/>
    <m/>
    <n v="2"/>
    <n v="7"/>
    <n v="2"/>
  </r>
  <r>
    <n v="19469"/>
    <s v="C"/>
    <n v="52617272"/>
    <x v="0"/>
    <n v="4"/>
    <n v="550023842"/>
    <d v="2020-05-05T00:00:00"/>
    <d v="2024-03-30T00:00:00"/>
    <n v="0"/>
    <n v="1"/>
    <n v="0"/>
    <n v="30"/>
    <n v="2"/>
    <n v="22490513"/>
    <n v="24960000"/>
    <n v="40125"/>
    <n v="1543"/>
    <n v="39407"/>
    <n v="0"/>
    <n v="0"/>
    <n v="0"/>
    <m/>
    <n v="0"/>
    <n v="0"/>
    <n v="0"/>
    <m/>
    <m/>
    <d v="2021-03-30T00:00:00"/>
    <n v="1"/>
    <s v="O"/>
    <n v="1"/>
    <n v="30"/>
    <n v="0"/>
    <m/>
    <m/>
    <m/>
    <m/>
    <m/>
    <m/>
    <n v="1"/>
    <n v="1"/>
    <m/>
    <m/>
    <n v="19938"/>
    <s v="CREDITOS DE CONSUMO"/>
    <n v="0"/>
    <n v="0"/>
    <n v="890480123"/>
    <s v="UNIVERSIDAD DE CARTAGENA"/>
    <n v="5"/>
    <m/>
    <m/>
    <m/>
    <m/>
    <n v="2"/>
    <n v="7"/>
    <n v="2"/>
  </r>
  <r>
    <n v="13148"/>
    <s v="C"/>
    <n v="52617272"/>
    <x v="0"/>
    <n v="4"/>
    <n v="550024153"/>
    <d v="2020-08-06T00:00:00"/>
    <d v="2024-03-30T00:00:00"/>
    <n v="0"/>
    <n v="1"/>
    <n v="0"/>
    <n v="30"/>
    <n v="2"/>
    <n v="22490513"/>
    <n v="24960000"/>
    <n v="27093"/>
    <n v="1042"/>
    <n v="26612"/>
    <n v="0"/>
    <n v="0"/>
    <n v="0"/>
    <m/>
    <n v="0"/>
    <n v="0"/>
    <n v="0"/>
    <m/>
    <m/>
    <d v="2021-03-30T00:00:00"/>
    <n v="1"/>
    <s v="O"/>
    <n v="1"/>
    <n v="30"/>
    <n v="0"/>
    <m/>
    <m/>
    <m/>
    <m/>
    <m/>
    <m/>
    <n v="1"/>
    <n v="1"/>
    <m/>
    <m/>
    <n v="13464"/>
    <s v="CREDITOS DE CONSUMO"/>
    <n v="0"/>
    <n v="0"/>
    <n v="890480123"/>
    <s v="UNIVERSIDAD DE CARTAGENA"/>
    <n v="5"/>
    <m/>
    <m/>
    <m/>
    <m/>
    <n v="2"/>
    <n v="7"/>
    <n v="2"/>
  </r>
  <r>
    <n v="37194"/>
    <s v="C"/>
    <n v="52617272"/>
    <x v="0"/>
    <n v="4"/>
    <n v="550024154"/>
    <d v="2020-08-06T00:00:00"/>
    <d v="2024-03-30T00:00:00"/>
    <n v="0"/>
    <n v="1"/>
    <n v="0"/>
    <n v="30"/>
    <n v="2"/>
    <n v="22490513"/>
    <n v="24960000"/>
    <n v="76646"/>
    <n v="2947"/>
    <n v="75283"/>
    <n v="0"/>
    <n v="0"/>
    <n v="0"/>
    <m/>
    <n v="0"/>
    <n v="0"/>
    <n v="0"/>
    <m/>
    <m/>
    <d v="2021-03-30T00:00:00"/>
    <n v="1"/>
    <s v="O"/>
    <n v="1"/>
    <n v="30"/>
    <n v="0"/>
    <m/>
    <m/>
    <m/>
    <m/>
    <m/>
    <m/>
    <n v="1"/>
    <n v="1"/>
    <m/>
    <m/>
    <n v="38089"/>
    <s v="CREDITOS DE CONSUMO"/>
    <n v="0"/>
    <n v="0"/>
    <n v="890480123"/>
    <s v="UNIVERSIDAD DE CARTAGENA"/>
    <n v="5"/>
    <m/>
    <m/>
    <m/>
    <m/>
    <n v="2"/>
    <n v="7"/>
    <n v="2"/>
  </r>
  <r>
    <n v="42418"/>
    <s v="C"/>
    <n v="52617272"/>
    <x v="0"/>
    <n v="4"/>
    <n v="550024155"/>
    <d v="2020-08-06T00:00:00"/>
    <d v="2024-03-30T00:00:00"/>
    <n v="0"/>
    <n v="1"/>
    <n v="0"/>
    <n v="30"/>
    <n v="2"/>
    <n v="22490513"/>
    <n v="24960000"/>
    <n v="87403"/>
    <n v="3360"/>
    <n v="85857"/>
    <n v="0"/>
    <n v="0"/>
    <n v="0"/>
    <m/>
    <n v="0"/>
    <n v="0"/>
    <n v="0"/>
    <m/>
    <m/>
    <d v="2021-03-30T00:00:00"/>
    <n v="1"/>
    <s v="O"/>
    <n v="1"/>
    <n v="30"/>
    <n v="0"/>
    <m/>
    <m/>
    <m/>
    <m/>
    <m/>
    <m/>
    <n v="1"/>
    <n v="1"/>
    <m/>
    <m/>
    <n v="43439"/>
    <s v="CREDITOS DE CONSUMO"/>
    <n v="0"/>
    <n v="0"/>
    <n v="890480123"/>
    <s v="UNIVERSIDAD DE CARTAGENA"/>
    <n v="5"/>
    <m/>
    <m/>
    <m/>
    <m/>
    <n v="2"/>
    <n v="7"/>
    <n v="2"/>
  </r>
  <r>
    <n v="31913"/>
    <s v="C"/>
    <n v="52617272"/>
    <x v="0"/>
    <n v="4"/>
    <n v="550024156"/>
    <d v="2020-08-06T00:00:00"/>
    <d v="2024-03-30T00:00:00"/>
    <n v="0"/>
    <n v="1"/>
    <n v="0"/>
    <n v="30"/>
    <n v="2"/>
    <n v="22490513"/>
    <n v="24960000"/>
    <n v="65770"/>
    <n v="2529"/>
    <n v="64594"/>
    <n v="0"/>
    <n v="0"/>
    <n v="0"/>
    <m/>
    <n v="0"/>
    <n v="0"/>
    <n v="0"/>
    <m/>
    <m/>
    <d v="2021-03-30T00:00:00"/>
    <n v="1"/>
    <s v="O"/>
    <n v="1"/>
    <n v="30"/>
    <n v="0"/>
    <m/>
    <m/>
    <m/>
    <m/>
    <m/>
    <m/>
    <n v="1"/>
    <n v="1"/>
    <m/>
    <m/>
    <n v="32681"/>
    <s v="CREDITOS DE CONSUMO"/>
    <n v="0"/>
    <n v="0"/>
    <n v="890480123"/>
    <s v="UNIVERSIDAD DE CARTAGENA"/>
    <n v="5"/>
    <m/>
    <m/>
    <m/>
    <m/>
    <n v="2"/>
    <n v="7"/>
    <n v="2"/>
  </r>
  <r>
    <n v="33932"/>
    <s v="C"/>
    <n v="52617272"/>
    <x v="0"/>
    <n v="4"/>
    <n v="550024157"/>
    <d v="2020-08-06T00:00:00"/>
    <d v="2024-03-30T00:00:00"/>
    <n v="0"/>
    <n v="1"/>
    <n v="0"/>
    <n v="30"/>
    <n v="2"/>
    <n v="22490513"/>
    <n v="24960000"/>
    <n v="69917"/>
    <n v="2688"/>
    <n v="68680"/>
    <n v="0"/>
    <n v="0"/>
    <n v="0"/>
    <m/>
    <n v="0"/>
    <n v="0"/>
    <n v="0"/>
    <m/>
    <m/>
    <d v="2021-03-30T00:00:00"/>
    <n v="1"/>
    <s v="O"/>
    <n v="1"/>
    <n v="30"/>
    <n v="0"/>
    <m/>
    <m/>
    <m/>
    <m/>
    <m/>
    <m/>
    <n v="1"/>
    <n v="1"/>
    <m/>
    <m/>
    <n v="34748"/>
    <s v="CREDITOS DE CONSUMO"/>
    <n v="0"/>
    <n v="0"/>
    <n v="890480123"/>
    <s v="UNIVERSIDAD DE CARTAGENA"/>
    <n v="5"/>
    <m/>
    <m/>
    <m/>
    <m/>
    <n v="2"/>
    <n v="7"/>
    <n v="2"/>
  </r>
  <r>
    <n v="2625"/>
    <s v="C"/>
    <n v="52617272"/>
    <x v="0"/>
    <n v="4"/>
    <n v="550024172"/>
    <d v="2020-08-13T00:00:00"/>
    <d v="2024-03-30T00:00:00"/>
    <n v="0"/>
    <n v="1"/>
    <n v="1"/>
    <n v="30"/>
    <n v="2"/>
    <n v="22490513"/>
    <n v="24960000"/>
    <n v="5421"/>
    <n v="208"/>
    <n v="5313"/>
    <n v="0"/>
    <n v="0"/>
    <n v="0"/>
    <m/>
    <n v="0"/>
    <n v="0"/>
    <n v="0"/>
    <m/>
    <m/>
    <d v="2021-03-30T00:00:00"/>
    <n v="1"/>
    <s v="O"/>
    <n v="1"/>
    <n v="30"/>
    <n v="0"/>
    <m/>
    <m/>
    <m/>
    <m/>
    <m/>
    <m/>
    <n v="1"/>
    <n v="1"/>
    <m/>
    <m/>
    <n v="2688"/>
    <s v="CREDITOS DE CONSUMO"/>
    <n v="0"/>
    <n v="0"/>
    <n v="890480123"/>
    <s v="UNIVERSIDAD DE CARTAGENA"/>
    <n v="5"/>
    <m/>
    <m/>
    <m/>
    <m/>
    <n v="2"/>
    <n v="7"/>
    <n v="2"/>
  </r>
  <r>
    <n v="4352"/>
    <s v="C"/>
    <n v="52617272"/>
    <x v="0"/>
    <n v="4"/>
    <n v="550024221"/>
    <d v="2020-08-29T00:00:00"/>
    <d v="2024-03-30T00:00:00"/>
    <n v="0"/>
    <n v="1"/>
    <n v="0"/>
    <n v="30"/>
    <n v="2"/>
    <n v="22490513"/>
    <n v="24960000"/>
    <n v="8956"/>
    <n v="344"/>
    <n v="8809"/>
    <n v="0"/>
    <n v="0"/>
    <n v="0"/>
    <m/>
    <n v="0"/>
    <n v="0"/>
    <n v="0"/>
    <m/>
    <m/>
    <d v="2021-03-30T00:00:00"/>
    <n v="1"/>
    <s v="O"/>
    <n v="1"/>
    <n v="30"/>
    <n v="0"/>
    <m/>
    <m/>
    <m/>
    <m/>
    <m/>
    <m/>
    <n v="1"/>
    <n v="1"/>
    <m/>
    <m/>
    <n v="4457"/>
    <s v="CREDITOS DE CONSUMO"/>
    <n v="0"/>
    <n v="0"/>
    <n v="890480123"/>
    <s v="UNIVERSIDAD DE CARTAGENA"/>
    <n v="5"/>
    <m/>
    <m/>
    <m/>
    <m/>
    <n v="2"/>
    <n v="7"/>
    <n v="2"/>
  </r>
  <r>
    <n v="43460"/>
    <s v="C"/>
    <n v="52617272"/>
    <x v="0"/>
    <n v="4"/>
    <n v="550024365"/>
    <d v="2020-09-07T00:00:00"/>
    <d v="2024-03-30T00:00:00"/>
    <n v="0"/>
    <n v="1"/>
    <n v="0"/>
    <n v="30"/>
    <n v="2"/>
    <n v="22490513"/>
    <n v="24960000"/>
    <n v="89561"/>
    <n v="3443"/>
    <n v="87966"/>
    <n v="0"/>
    <n v="0"/>
    <n v="0"/>
    <m/>
    <n v="0"/>
    <n v="0"/>
    <n v="0"/>
    <m/>
    <m/>
    <d v="2021-03-30T00:00:00"/>
    <n v="1"/>
    <s v="O"/>
    <n v="1"/>
    <n v="30"/>
    <n v="0"/>
    <m/>
    <m/>
    <m/>
    <m/>
    <m/>
    <m/>
    <n v="1"/>
    <n v="1"/>
    <m/>
    <m/>
    <n v="44506"/>
    <s v="CREDITOS DE CONSUMO"/>
    <n v="0"/>
    <n v="0"/>
    <n v="890480123"/>
    <s v="UNIVERSIDAD DE CARTAGENA"/>
    <n v="5"/>
    <m/>
    <m/>
    <m/>
    <m/>
    <n v="2"/>
    <n v="7"/>
    <n v="2"/>
  </r>
  <r>
    <n v="38230"/>
    <s v="C"/>
    <n v="52617272"/>
    <x v="0"/>
    <n v="4"/>
    <n v="550024614"/>
    <d v="2020-10-16T00:00:00"/>
    <d v="2024-03-30T00:00:00"/>
    <n v="0"/>
    <n v="1"/>
    <n v="0"/>
    <n v="30"/>
    <n v="2"/>
    <n v="22490513"/>
    <n v="24960000"/>
    <n v="78791"/>
    <n v="3029"/>
    <n v="77380"/>
    <n v="0"/>
    <n v="0"/>
    <n v="0"/>
    <m/>
    <n v="0"/>
    <n v="0"/>
    <n v="0"/>
    <m/>
    <m/>
    <d v="2021-03-30T00:00:00"/>
    <n v="1"/>
    <s v="O"/>
    <n v="1"/>
    <n v="30"/>
    <n v="0"/>
    <m/>
    <m/>
    <m/>
    <m/>
    <m/>
    <m/>
    <n v="1"/>
    <n v="1"/>
    <m/>
    <m/>
    <n v="39150"/>
    <s v="CREDITOS DE CONSUMO"/>
    <n v="0"/>
    <n v="0"/>
    <n v="890480123"/>
    <s v="UNIVERSIDAD DE CARTAGENA"/>
    <n v="5"/>
    <m/>
    <m/>
    <m/>
    <m/>
    <n v="2"/>
    <n v="7"/>
    <n v="2"/>
  </r>
  <r>
    <n v="45522"/>
    <s v="C"/>
    <n v="52617272"/>
    <x v="0"/>
    <n v="4"/>
    <n v="550024778"/>
    <d v="2020-11-06T00:00:00"/>
    <d v="2024-03-30T00:00:00"/>
    <n v="0"/>
    <n v="1"/>
    <n v="0"/>
    <n v="30"/>
    <n v="2"/>
    <n v="22490513"/>
    <n v="24960000"/>
    <n v="93799"/>
    <n v="3606"/>
    <n v="92139"/>
    <n v="0"/>
    <n v="0"/>
    <n v="0"/>
    <m/>
    <n v="0"/>
    <n v="0"/>
    <n v="0"/>
    <m/>
    <m/>
    <d v="2021-03-30T00:00:00"/>
    <n v="1"/>
    <s v="O"/>
    <n v="1"/>
    <n v="30"/>
    <n v="0"/>
    <m/>
    <m/>
    <m/>
    <m/>
    <m/>
    <m/>
    <n v="1"/>
    <n v="1"/>
    <m/>
    <m/>
    <n v="46617"/>
    <s v="CREDITOS DE CONSUMO"/>
    <n v="0"/>
    <n v="0"/>
    <n v="890480123"/>
    <s v="UNIVERSIDAD DE CARTAGENA"/>
    <n v="5"/>
    <m/>
    <m/>
    <m/>
    <m/>
    <n v="2"/>
    <n v="7"/>
    <n v="2"/>
  </r>
  <r>
    <n v="12004"/>
    <s v="C"/>
    <n v="52617272"/>
    <x v="0"/>
    <n v="4"/>
    <n v="550024811"/>
    <d v="2020-11-12T00:00:00"/>
    <d v="2024-03-30T00:00:00"/>
    <n v="0"/>
    <n v="1"/>
    <n v="0"/>
    <n v="30"/>
    <n v="2"/>
    <n v="22490513"/>
    <n v="24960000"/>
    <n v="24753"/>
    <n v="952"/>
    <n v="24297"/>
    <n v="0"/>
    <n v="0"/>
    <n v="0"/>
    <m/>
    <n v="0"/>
    <n v="0"/>
    <n v="0"/>
    <m/>
    <m/>
    <d v="2021-03-30T00:00:00"/>
    <n v="1"/>
    <s v="O"/>
    <n v="1"/>
    <n v="30"/>
    <n v="0"/>
    <m/>
    <m/>
    <m/>
    <m/>
    <m/>
    <m/>
    <n v="1"/>
    <n v="1"/>
    <m/>
    <m/>
    <n v="12293"/>
    <s v="CREDITOS DE CONSUMO"/>
    <n v="0"/>
    <n v="0"/>
    <n v="890480123"/>
    <s v="UNIVERSIDAD DE CARTAGENA"/>
    <n v="5"/>
    <m/>
    <m/>
    <m/>
    <m/>
    <n v="2"/>
    <n v="7"/>
    <n v="2"/>
  </r>
  <r>
    <n v="8509"/>
    <s v="C"/>
    <n v="52617272"/>
    <x v="0"/>
    <n v="4"/>
    <n v="550024814"/>
    <d v="2020-11-13T00:00:00"/>
    <d v="2024-03-30T00:00:00"/>
    <n v="0"/>
    <n v="1"/>
    <n v="0"/>
    <n v="30"/>
    <n v="2"/>
    <n v="22490513"/>
    <n v="24960000"/>
    <n v="17533"/>
    <n v="674"/>
    <n v="17222"/>
    <n v="0"/>
    <n v="0"/>
    <n v="0"/>
    <m/>
    <n v="0"/>
    <n v="0"/>
    <n v="0"/>
    <m/>
    <m/>
    <d v="2021-03-30T00:00:00"/>
    <n v="1"/>
    <s v="O"/>
    <n v="1"/>
    <n v="30"/>
    <n v="0"/>
    <m/>
    <m/>
    <m/>
    <m/>
    <m/>
    <m/>
    <n v="1"/>
    <n v="1"/>
    <m/>
    <m/>
    <n v="8713"/>
    <s v="CREDITOS DE CONSUMO"/>
    <n v="0"/>
    <n v="0"/>
    <n v="890480123"/>
    <s v="UNIVERSIDAD DE CARTAGENA"/>
    <n v="5"/>
    <m/>
    <m/>
    <m/>
    <m/>
    <n v="2"/>
    <n v="7"/>
    <n v="2"/>
  </r>
  <r>
    <n v="47507"/>
    <s v="C"/>
    <n v="52617272"/>
    <x v="0"/>
    <n v="4"/>
    <n v="550025562"/>
    <d v="2021-03-02T00:00:00"/>
    <d v="2024-03-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54727"/>
    <s v="C"/>
    <n v="52617272"/>
    <x v="0"/>
    <n v="4"/>
    <n v="550025617"/>
    <d v="2021-03-19T00:00:00"/>
    <d v="2024-04-30T00:00:00"/>
    <n v="0"/>
    <n v="1"/>
    <n v="1"/>
    <n v="30"/>
    <n v="2"/>
    <n v="22490513"/>
    <n v="24960000"/>
    <n v="115200"/>
    <n v="4429"/>
    <n v="110771"/>
    <n v="0"/>
    <n v="0"/>
    <n v="0"/>
    <m/>
    <n v="0"/>
    <n v="0"/>
    <n v="0"/>
    <m/>
    <m/>
    <d v="2021-03-30T00:00:00"/>
    <n v="1"/>
    <s v="O"/>
    <n v="1"/>
    <n v="30"/>
    <n v="0"/>
    <m/>
    <m/>
    <m/>
    <m/>
    <m/>
    <m/>
    <n v="1"/>
    <n v="1"/>
    <m/>
    <m/>
    <n v="56044"/>
    <s v="CREDITOS DE CONSUMO"/>
    <n v="0"/>
    <n v="0"/>
    <n v="890480123"/>
    <s v="UNIVERSIDAD DE CARTAGENA"/>
    <n v="5"/>
    <m/>
    <m/>
    <m/>
    <m/>
    <n v="2"/>
    <n v="7"/>
    <n v="2"/>
  </r>
  <r>
    <n v="47507"/>
    <s v="C"/>
    <n v="52617272"/>
    <x v="0"/>
    <n v="4"/>
    <n v="550025618"/>
    <d v="2021-03-19T00:00:00"/>
    <d v="2024-04-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2964"/>
    <s v="C"/>
    <n v="52617272"/>
    <x v="0"/>
    <n v="4"/>
    <n v="550025680"/>
    <d v="2021-03-31T00:00:00"/>
    <d v="2021-05-30T00:00:00"/>
    <n v="0"/>
    <n v="1"/>
    <n v="0"/>
    <n v="30"/>
    <n v="2"/>
    <n v="0"/>
    <n v="0"/>
    <n v="6000"/>
    <n v="6000"/>
    <n v="6000"/>
    <n v="0"/>
    <n v="0"/>
    <n v="0"/>
    <m/>
    <n v="0"/>
    <n v="0"/>
    <n v="0"/>
    <m/>
    <m/>
    <d v="2021-03-31T00:00:00"/>
    <n v="1"/>
    <s v="O"/>
    <n v="1"/>
    <n v="30"/>
    <n v="0"/>
    <m/>
    <m/>
    <m/>
    <m/>
    <m/>
    <m/>
    <n v="1"/>
    <n v="1"/>
    <m/>
    <m/>
    <n v="3036"/>
    <s v="CREDITOS DE CONSUMO"/>
    <n v="0"/>
    <n v="0"/>
    <n v="890480123"/>
    <s v="UNIVERSIDAD DE CARTAGENA"/>
    <n v="5"/>
    <m/>
    <m/>
    <m/>
    <m/>
    <n v="2"/>
    <n v="7"/>
    <n v="2"/>
  </r>
  <r>
    <n v="2773123"/>
    <s v="C"/>
    <n v="63338733"/>
    <x v="0"/>
    <n v="4"/>
    <n v="17881"/>
    <d v="2020-12-14T00:00:00"/>
    <d v="2021-12-30T00:00:00"/>
    <n v="0"/>
    <n v="1"/>
    <n v="2"/>
    <n v="30"/>
    <n v="2"/>
    <n v="8648788"/>
    <n v="9000000"/>
    <n v="3898560"/>
    <n v="340300"/>
    <n v="3268482"/>
    <n v="26691"/>
    <n v="0"/>
    <n v="0"/>
    <m/>
    <n v="0"/>
    <n v="0"/>
    <n v="0"/>
    <m/>
    <m/>
    <d v="2021-02-26T00:00:00"/>
    <n v="1"/>
    <s v="O"/>
    <n v="1"/>
    <n v="30"/>
    <n v="0"/>
    <m/>
    <m/>
    <m/>
    <m/>
    <m/>
    <m/>
    <n v="1"/>
    <n v="1"/>
    <m/>
    <m/>
    <n v="495359"/>
    <s v="CREDITOS DE CONSUMO"/>
    <n v="0"/>
    <n v="0"/>
    <n v="890480123"/>
    <s v="UNIVERSIDAD DE CARTAGENA"/>
    <n v="5"/>
    <m/>
    <m/>
    <m/>
    <m/>
    <n v="1"/>
    <n v="7"/>
    <n v="2"/>
  </r>
  <r>
    <n v="73359035"/>
    <s v="C"/>
    <n v="63338733"/>
    <x v="0"/>
    <n v="4"/>
    <n v="17990"/>
    <d v="2020-12-31T00:00:00"/>
    <d v="2026-10-31T00:00:00"/>
    <n v="0"/>
    <n v="1"/>
    <n v="2"/>
    <n v="30"/>
    <n v="2"/>
    <n v="9568969"/>
    <n v="10000000"/>
    <n v="88460819"/>
    <n v="1653972"/>
    <n v="86463051"/>
    <n v="781389"/>
    <n v="0"/>
    <n v="0"/>
    <m/>
    <n v="0"/>
    <n v="0"/>
    <n v="0"/>
    <m/>
    <m/>
    <d v="2021-02-26T00:00:00"/>
    <n v="1"/>
    <s v="O"/>
    <n v="1"/>
    <n v="30"/>
    <n v="0"/>
    <m/>
    <m/>
    <m/>
    <m/>
    <m/>
    <m/>
    <n v="1"/>
    <n v="1"/>
    <m/>
    <m/>
    <n v="13104016"/>
    <s v="CREDITOS DE CONSUMO"/>
    <n v="0"/>
    <n v="0"/>
    <n v="890480123"/>
    <s v="UNIVERSIDAD DE CARTAGENA"/>
    <n v="5"/>
    <m/>
    <m/>
    <m/>
    <m/>
    <n v="1"/>
    <n v="7"/>
    <n v="2"/>
  </r>
  <r>
    <n v="11540903"/>
    <s v="C"/>
    <n v="63338733"/>
    <x v="0"/>
    <n v="4"/>
    <n v="17991"/>
    <d v="2020-12-31T00:00:00"/>
    <d v="2024-04-30T00:00:00"/>
    <n v="0"/>
    <n v="1"/>
    <n v="2"/>
    <n v="30"/>
    <n v="2"/>
    <n v="16011168"/>
    <n v="17240000"/>
    <n v="14171603"/>
    <n v="459507"/>
    <n v="13602437"/>
    <n v="205699"/>
    <n v="0"/>
    <n v="0"/>
    <m/>
    <n v="0"/>
    <n v="0"/>
    <n v="0"/>
    <m/>
    <m/>
    <d v="2021-02-26T00:00:00"/>
    <n v="1"/>
    <s v="O"/>
    <n v="1"/>
    <n v="30"/>
    <n v="0"/>
    <m/>
    <m/>
    <m/>
    <m/>
    <m/>
    <m/>
    <n v="1"/>
    <n v="1"/>
    <m/>
    <m/>
    <n v="2061534"/>
    <s v="CREDITOS DE CONSUMO"/>
    <n v="0"/>
    <n v="0"/>
    <n v="890480123"/>
    <s v="UNIVERSIDAD DE CARTAGENA"/>
    <n v="5"/>
    <m/>
    <m/>
    <m/>
    <m/>
    <n v="1"/>
    <n v="7"/>
    <n v="2"/>
  </r>
  <r>
    <n v="1657436"/>
    <s v="C"/>
    <n v="63338733"/>
    <x v="0"/>
    <n v="4"/>
    <n v="17992"/>
    <d v="2020-12-31T00:00:00"/>
    <d v="2022-03-31T00:00:00"/>
    <n v="0"/>
    <n v="1"/>
    <n v="2"/>
    <n v="30"/>
    <n v="2"/>
    <n v="8648788"/>
    <n v="9000000"/>
    <n v="2240503"/>
    <n v="158123"/>
    <n v="1953501"/>
    <n v="15947"/>
    <n v="0"/>
    <n v="0"/>
    <m/>
    <n v="0"/>
    <n v="0"/>
    <n v="0"/>
    <m/>
    <m/>
    <d v="2021-02-26T00:00:00"/>
    <n v="1"/>
    <s v="O"/>
    <n v="1"/>
    <n v="30"/>
    <n v="0"/>
    <m/>
    <m/>
    <m/>
    <m/>
    <m/>
    <m/>
    <n v="1"/>
    <n v="1"/>
    <m/>
    <m/>
    <n v="296065"/>
    <s v="CREDITOS DE CONSUMO"/>
    <n v="0"/>
    <n v="0"/>
    <n v="890480123"/>
    <s v="UNIVERSIDAD DE CARTAGENA"/>
    <n v="5"/>
    <m/>
    <m/>
    <m/>
    <m/>
    <n v="1"/>
    <n v="7"/>
    <n v="2"/>
  </r>
  <r>
    <n v="43063644"/>
    <s v="C"/>
    <n v="63343631"/>
    <x v="0"/>
    <n v="4"/>
    <n v="17942"/>
    <d v="2020-12-29T00:00:00"/>
    <d v="2026-12-29T00:00:00"/>
    <n v="0"/>
    <n v="1"/>
    <n v="3"/>
    <n v="30"/>
    <n v="2"/>
    <n v="9568969"/>
    <n v="10000000"/>
    <n v="50361775"/>
    <n v="922085"/>
    <n v="48787811"/>
    <n v="12881"/>
    <n v="0"/>
    <n v="0"/>
    <m/>
    <n v="0"/>
    <n v="0"/>
    <n v="0"/>
    <m/>
    <m/>
    <d v="2021-03-30T00:00:00"/>
    <n v="1"/>
    <s v="O"/>
    <n v="1"/>
    <n v="30"/>
    <n v="0"/>
    <m/>
    <m/>
    <m/>
    <m/>
    <m/>
    <m/>
    <n v="1"/>
    <n v="1"/>
    <m/>
    <m/>
    <n v="5724167"/>
    <s v="CREDITOS DE CONSUMO"/>
    <n v="0"/>
    <n v="0"/>
    <n v="890480123"/>
    <s v="UNIVERSIDAD DE CARTAGENA"/>
    <n v="5"/>
    <m/>
    <m/>
    <m/>
    <m/>
    <n v="1"/>
    <n v="7"/>
    <n v="2"/>
  </r>
  <r>
    <n v="56750585"/>
    <s v="C"/>
    <n v="63343631"/>
    <x v="0"/>
    <n v="4"/>
    <n v="17943"/>
    <d v="2020-12-29T00:00:00"/>
    <d v="2027-12-29T00:00:00"/>
    <n v="0"/>
    <n v="1"/>
    <n v="3"/>
    <n v="30"/>
    <n v="2"/>
    <n v="9568969"/>
    <n v="10000000"/>
    <n v="65970858"/>
    <n v="1080558"/>
    <n v="64294066"/>
    <n v="16922"/>
    <n v="0"/>
    <n v="0"/>
    <m/>
    <n v="0"/>
    <n v="0"/>
    <n v="0"/>
    <m/>
    <m/>
    <d v="2021-03-30T00:00:00"/>
    <n v="1"/>
    <s v="O"/>
    <n v="1"/>
    <n v="30"/>
    <n v="0"/>
    <m/>
    <m/>
    <m/>
    <m/>
    <m/>
    <m/>
    <n v="1"/>
    <n v="1"/>
    <m/>
    <m/>
    <n v="7543481"/>
    <s v="CREDITOS DE CONSUMO"/>
    <n v="0"/>
    <n v="0"/>
    <n v="890480123"/>
    <s v="UNIVERSIDAD DE CARTAGENA"/>
    <n v="5"/>
    <m/>
    <m/>
    <m/>
    <m/>
    <n v="1"/>
    <n v="7"/>
    <n v="2"/>
  </r>
  <r>
    <n v="2030475"/>
    <s v="C"/>
    <n v="63343631"/>
    <x v="0"/>
    <n v="4"/>
    <n v="17944"/>
    <d v="2020-12-29T00:00:00"/>
    <d v="2022-12-29T00:00:00"/>
    <n v="0"/>
    <n v="1"/>
    <n v="3"/>
    <n v="30"/>
    <n v="2"/>
    <n v="15881442"/>
    <n v="17090000"/>
    <n v="2580163"/>
    <n v="126187"/>
    <n v="2300373"/>
    <n v="966"/>
    <n v="0"/>
    <n v="0"/>
    <m/>
    <n v="0"/>
    <n v="0"/>
    <n v="0"/>
    <m/>
    <m/>
    <d v="2021-03-30T00:00:00"/>
    <n v="1"/>
    <s v="O"/>
    <n v="1"/>
    <n v="30"/>
    <n v="0"/>
    <m/>
    <m/>
    <m/>
    <m/>
    <m/>
    <m/>
    <n v="1"/>
    <n v="1"/>
    <m/>
    <m/>
    <n v="269898"/>
    <s v="CREDITOS DE CONSUMO"/>
    <n v="0"/>
    <n v="0"/>
    <n v="890480123"/>
    <s v="UNIVERSIDAD DE CARTAGENA"/>
    <n v="5"/>
    <m/>
    <m/>
    <m/>
    <m/>
    <n v="1"/>
    <n v="7"/>
    <n v="2"/>
  </r>
  <r>
    <n v="73604989"/>
    <s v="C"/>
    <n v="63343631"/>
    <x v="0"/>
    <n v="4"/>
    <n v="17945"/>
    <d v="2020-12-29T00:00:00"/>
    <d v="2025-12-29T00:00:00"/>
    <n v="0"/>
    <n v="1"/>
    <n v="3"/>
    <n v="30"/>
    <n v="2"/>
    <n v="16011168"/>
    <n v="17240000"/>
    <n v="83835221"/>
    <n v="1265417"/>
    <n v="83388816"/>
    <n v="35378"/>
    <n v="0"/>
    <n v="0"/>
    <m/>
    <n v="0"/>
    <n v="0"/>
    <n v="0"/>
    <s v="5000000/5000000"/>
    <d v="2021-12-06T00:00:00"/>
    <d v="2021-03-30T00:00:00"/>
    <n v="1"/>
    <s v="O"/>
    <n v="1"/>
    <n v="30"/>
    <n v="0"/>
    <m/>
    <m/>
    <m/>
    <m/>
    <m/>
    <m/>
    <n v="1"/>
    <n v="1"/>
    <m/>
    <m/>
    <n v="9783827"/>
    <s v="CREDITOS DE CONSUMO"/>
    <n v="0"/>
    <n v="0"/>
    <n v="890480123"/>
    <s v="UNIVERSIDAD DE CARTAGENA"/>
    <n v="5"/>
    <m/>
    <m/>
    <m/>
    <m/>
    <n v="1"/>
    <n v="7"/>
    <n v="2"/>
  </r>
  <r>
    <n v="26670249"/>
    <s v="C"/>
    <n v="63343631"/>
    <x v="3"/>
    <n v="4"/>
    <n v="17946"/>
    <d v="2020-12-29T00:00:00"/>
    <d v="2023-04-29T00:00:00"/>
    <n v="1"/>
    <n v="1"/>
    <n v="2"/>
    <n v="30"/>
    <n v="2"/>
    <n v="11287361"/>
    <n v="11890000"/>
    <n v="33388510"/>
    <n v="1361927"/>
    <n v="30215350"/>
    <n v="9474"/>
    <n v="0"/>
    <n v="120000000"/>
    <s v="                              "/>
    <n v="0"/>
    <n v="0"/>
    <n v="0"/>
    <m/>
    <m/>
    <d v="2021-03-30T00:00:00"/>
    <n v="2"/>
    <s v="O"/>
    <n v="1"/>
    <n v="30"/>
    <n v="121"/>
    <m/>
    <m/>
    <m/>
    <m/>
    <m/>
    <m/>
    <n v="1"/>
    <n v="1"/>
    <m/>
    <m/>
    <n v="3545101"/>
    <s v="CREDITOS DE CONSUMO"/>
    <n v="0"/>
    <n v="0"/>
    <n v="890480123"/>
    <s v="UNIVERSIDAD DE CARTAGENA"/>
    <n v="5"/>
    <m/>
    <m/>
    <m/>
    <m/>
    <n v="1"/>
    <n v="7"/>
    <n v="2"/>
  </r>
  <r>
    <n v="39304718"/>
    <s v="C"/>
    <n v="63343631"/>
    <x v="3"/>
    <n v="4"/>
    <n v="17947"/>
    <d v="2020-12-29T00:00:00"/>
    <d v="2025-06-29T00:00:00"/>
    <n v="0"/>
    <n v="1"/>
    <n v="3"/>
    <n v="30"/>
    <n v="2"/>
    <n v="10971158"/>
    <n v="11540000"/>
    <n v="46559719"/>
    <n v="1096356"/>
    <n v="44529235"/>
    <n v="13423"/>
    <n v="0"/>
    <n v="50000000"/>
    <s v="                              "/>
    <n v="0"/>
    <n v="0"/>
    <n v="0"/>
    <m/>
    <m/>
    <d v="2021-03-30T00:00:00"/>
    <n v="3"/>
    <s v="O"/>
    <n v="1"/>
    <n v="30"/>
    <n v="0"/>
    <m/>
    <m/>
    <m/>
    <m/>
    <m/>
    <m/>
    <n v="1"/>
    <n v="1"/>
    <m/>
    <m/>
    <n v="5224517"/>
    <s v="CREDITOS DE CONSUMO"/>
    <n v="0"/>
    <n v="0"/>
    <n v="890480123"/>
    <s v="UNIVERSIDAD DE CARTAGENA"/>
    <n v="5"/>
    <m/>
    <m/>
    <m/>
    <m/>
    <n v="1"/>
    <n v="7"/>
    <n v="2"/>
  </r>
  <r>
    <n v="7585803"/>
    <s v="C"/>
    <n v="63461924"/>
    <x v="0"/>
    <n v="4"/>
    <n v="14565"/>
    <d v="2018-09-10T00:00:00"/>
    <d v="2023-09-10T00:00:00"/>
    <n v="0"/>
    <n v="1"/>
    <n v="31"/>
    <n v="30"/>
    <n v="2"/>
    <n v="17726461"/>
    <n v="19240000"/>
    <n v="16000000"/>
    <n v="403918"/>
    <n v="9338326"/>
    <n v="0"/>
    <n v="0"/>
    <n v="0"/>
    <m/>
    <n v="0"/>
    <n v="0"/>
    <n v="0"/>
    <m/>
    <m/>
    <d v="2021-03-30T00:00:00"/>
    <n v="1"/>
    <s v="O"/>
    <n v="1"/>
    <n v="30"/>
    <n v="0"/>
    <m/>
    <m/>
    <m/>
    <m/>
    <m/>
    <m/>
    <n v="1"/>
    <n v="1"/>
    <m/>
    <m/>
    <n v="1752523"/>
    <s v="CREDITOS DE CONSUMO"/>
    <n v="0"/>
    <n v="0"/>
    <n v="890480123"/>
    <s v="UNIVERSIDAD DE CARTAGENA"/>
    <n v="5"/>
    <m/>
    <m/>
    <m/>
    <m/>
    <n v="1"/>
    <n v="7"/>
    <n v="2"/>
  </r>
  <r>
    <n v="49986338"/>
    <s v="C"/>
    <n v="63461924"/>
    <x v="0"/>
    <n v="4"/>
    <n v="15039"/>
    <d v="2018-12-21T00:00:00"/>
    <d v="2024-12-21T00:00:00"/>
    <n v="9"/>
    <n v="1"/>
    <n v="26"/>
    <n v="30"/>
    <n v="2"/>
    <n v="12185828"/>
    <n v="12890000"/>
    <n v="86143402"/>
    <n v="1529971"/>
    <n v="61534522"/>
    <n v="186993"/>
    <n v="0"/>
    <n v="0"/>
    <m/>
    <n v="0"/>
    <n v="0"/>
    <n v="0"/>
    <s v="1000000/1000000"/>
    <d v="2021-12-06T00:00:00"/>
    <d v="2021-03-30T00:00:00"/>
    <n v="1"/>
    <s v="O"/>
    <n v="1"/>
    <n v="30"/>
    <n v="153015"/>
    <m/>
    <m/>
    <m/>
    <m/>
    <m/>
    <m/>
    <n v="1"/>
    <n v="1"/>
    <m/>
    <m/>
    <n v="11548184"/>
    <s v="CREDITOS DE CONSUMO"/>
    <n v="0"/>
    <n v="0"/>
    <n v="890480123"/>
    <s v="UNIVERSIDAD DE CARTAGENA"/>
    <n v="5"/>
    <m/>
    <m/>
    <m/>
    <m/>
    <n v="1"/>
    <n v="7"/>
    <n v="2"/>
  </r>
  <r>
    <n v="48664297"/>
    <s v="C"/>
    <n v="63461924"/>
    <x v="0"/>
    <n v="4"/>
    <n v="16763"/>
    <d v="2019-12-30T00:00:00"/>
    <d v="2024-12-30T00:00:00"/>
    <n v="0"/>
    <n v="1"/>
    <n v="15"/>
    <n v="30"/>
    <n v="2"/>
    <n v="9119963"/>
    <n v="9511000"/>
    <n v="75759112"/>
    <n v="1577049"/>
    <n v="59907053"/>
    <n v="0"/>
    <n v="0"/>
    <n v="0"/>
    <m/>
    <n v="0"/>
    <n v="0"/>
    <n v="0"/>
    <m/>
    <m/>
    <d v="2021-03-30T00:00:00"/>
    <n v="1"/>
    <s v="O"/>
    <n v="1"/>
    <n v="30"/>
    <n v="0"/>
    <m/>
    <m/>
    <m/>
    <m/>
    <m/>
    <m/>
    <n v="1"/>
    <n v="1"/>
    <m/>
    <m/>
    <n v="11242756"/>
    <s v="CREDITOS DE CONSUMO"/>
    <n v="0"/>
    <n v="0"/>
    <n v="890480123"/>
    <s v="UNIVERSIDAD DE CARTAGENA"/>
    <n v="5"/>
    <m/>
    <m/>
    <m/>
    <m/>
    <n v="1"/>
    <n v="7"/>
    <n v="2"/>
  </r>
  <r>
    <n v="3491740"/>
    <s v="C"/>
    <n v="63461924"/>
    <x v="0"/>
    <n v="4"/>
    <n v="18218"/>
    <d v="2021-03-01T00:00:00"/>
    <d v="2021-07-01T00:00:00"/>
    <n v="0"/>
    <n v="1"/>
    <n v="1"/>
    <n v="30"/>
    <n v="2"/>
    <n v="13121400"/>
    <n v="13940000"/>
    <n v="4300000"/>
    <n v="47018"/>
    <n v="4298425"/>
    <n v="0"/>
    <n v="0"/>
    <n v="0"/>
    <m/>
    <n v="0"/>
    <n v="0"/>
    <n v="0"/>
    <n v="4300000"/>
    <n v="7"/>
    <d v="2021-03-30T00:00:00"/>
    <n v="1"/>
    <s v="O"/>
    <n v="1"/>
    <n v="30"/>
    <n v="0"/>
    <m/>
    <m/>
    <m/>
    <m/>
    <m/>
    <m/>
    <n v="1"/>
    <n v="1"/>
    <m/>
    <m/>
    <n v="806685"/>
    <s v="CREDITOS DE CONSUMO"/>
    <n v="0"/>
    <n v="0"/>
    <n v="890480123"/>
    <s v="UNIVERSIDAD DE CARTAGENA"/>
    <n v="5"/>
    <m/>
    <m/>
    <m/>
    <m/>
    <n v="1"/>
    <n v="7"/>
    <n v="2"/>
  </r>
  <r>
    <n v="17245588"/>
    <s v="C"/>
    <n v="63531900"/>
    <x v="0"/>
    <n v="4"/>
    <n v="11542"/>
    <d v="2016-09-02T00:00:00"/>
    <d v="2023-09-02T00:00:00"/>
    <n v="0"/>
    <n v="1"/>
    <n v="55"/>
    <n v="30"/>
    <n v="2"/>
    <n v="17726461"/>
    <n v="19240000"/>
    <n v="57000000"/>
    <n v="1188895"/>
    <n v="27676551"/>
    <n v="0"/>
    <n v="0"/>
    <n v="0"/>
    <m/>
    <n v="0"/>
    <n v="0"/>
    <n v="0"/>
    <m/>
    <m/>
    <d v="2021-03-30T00:00:00"/>
    <n v="1"/>
    <s v="O"/>
    <n v="1"/>
    <n v="30"/>
    <n v="0"/>
    <m/>
    <m/>
    <m/>
    <m/>
    <m/>
    <m/>
    <n v="1"/>
    <n v="1"/>
    <m/>
    <m/>
    <n v="10430963"/>
    <s v="CREDITOS DE CONSUMO"/>
    <n v="0"/>
    <n v="0"/>
    <n v="890480123"/>
    <s v="UNIVERSIDAD DE CARTAGENA"/>
    <n v="5"/>
    <m/>
    <m/>
    <m/>
    <m/>
    <n v="1"/>
    <n v="7"/>
    <n v="2"/>
  </r>
  <r>
    <n v="14730435"/>
    <s v="C"/>
    <n v="63531900"/>
    <x v="0"/>
    <n v="4"/>
    <n v="14290"/>
    <d v="2018-07-16T00:00:00"/>
    <d v="2025-07-16T00:00:00"/>
    <n v="14"/>
    <n v="1"/>
    <n v="31"/>
    <n v="30"/>
    <n v="2"/>
    <n v="12185828"/>
    <n v="12890000"/>
    <n v="32917383"/>
    <n v="584358"/>
    <n v="23640112"/>
    <n v="111440"/>
    <n v="0"/>
    <n v="0"/>
    <m/>
    <n v="0"/>
    <n v="0"/>
    <n v="0"/>
    <m/>
    <m/>
    <d v="2021-03-30T00:00:00"/>
    <n v="1"/>
    <s v="O"/>
    <n v="1"/>
    <n v="30"/>
    <n v="123042"/>
    <m/>
    <m/>
    <m/>
    <m/>
    <m/>
    <m/>
    <n v="1"/>
    <n v="1"/>
    <m/>
    <m/>
    <n v="8909677"/>
    <s v="CREDITOS DE CONSUMO"/>
    <n v="0"/>
    <n v="0"/>
    <n v="890480123"/>
    <s v="UNIVERSIDAD DE CARTAGENA"/>
    <n v="5"/>
    <m/>
    <m/>
    <m/>
    <m/>
    <n v="1"/>
    <n v="7"/>
    <n v="2"/>
  </r>
  <r>
    <n v="0"/>
    <s v="C"/>
    <n v="64558811"/>
    <x v="0"/>
    <n v="4"/>
    <n v="15998"/>
    <d v="2019-07-17T00:00:00"/>
    <d v="2022-07-30T00:00:00"/>
    <n v="0"/>
    <n v="1"/>
    <n v="20"/>
    <n v="30"/>
    <n v="2"/>
    <n v="17726461"/>
    <n v="19240000"/>
    <n v="10000000"/>
    <n v="360153"/>
    <n v="5093511"/>
    <n v="0"/>
    <n v="0"/>
    <n v="0"/>
    <m/>
    <n v="0"/>
    <n v="0"/>
    <n v="0"/>
    <m/>
    <m/>
    <d v="2021-03-30T00:00:00"/>
    <n v="1"/>
    <s v="O"/>
    <n v="1"/>
    <n v="30"/>
    <n v="0"/>
    <m/>
    <m/>
    <m/>
    <m/>
    <m/>
    <m/>
    <n v="1"/>
    <n v="1"/>
    <m/>
    <m/>
    <n v="38712979"/>
    <s v="CREDITOS DE CONSUMO"/>
    <n v="0"/>
    <n v="0"/>
    <n v="890480123"/>
    <s v="UNIVERSIDAD DE CARTAGENA"/>
    <n v="5"/>
    <m/>
    <m/>
    <m/>
    <m/>
    <n v="1"/>
    <n v="7"/>
    <n v="2"/>
  </r>
  <r>
    <n v="0"/>
    <s v="C"/>
    <n v="64569795"/>
    <x v="0"/>
    <n v="4"/>
    <n v="13822"/>
    <d v="2018-03-27T00:00:00"/>
    <d v="2021-03-27T00:00:00"/>
    <n v="3"/>
    <n v="1"/>
    <n v="35"/>
    <n v="30"/>
    <n v="2"/>
    <n v="17726461"/>
    <n v="19240000"/>
    <n v="11000000"/>
    <n v="396169"/>
    <n v="19302"/>
    <n v="0"/>
    <n v="0"/>
    <n v="0"/>
    <m/>
    <n v="0"/>
    <n v="0"/>
    <n v="0"/>
    <m/>
    <m/>
    <d v="2021-03-30T00:00:00"/>
    <n v="1"/>
    <s v="O"/>
    <n v="1"/>
    <n v="30"/>
    <n v="19302"/>
    <m/>
    <m/>
    <m/>
    <m/>
    <m/>
    <m/>
    <n v="1"/>
    <n v="1"/>
    <m/>
    <m/>
    <n v="23526530"/>
    <s v="CREDITOS DE CONSUMO"/>
    <n v="0"/>
    <n v="0"/>
    <n v="890480123"/>
    <s v="UNIVERSIDAD DE CARTAGENA"/>
    <n v="5"/>
    <m/>
    <m/>
    <m/>
    <m/>
    <n v="1"/>
    <n v="7"/>
    <n v="2"/>
  </r>
  <r>
    <n v="4353063"/>
    <s v="C"/>
    <n v="64588576"/>
    <x v="0"/>
    <n v="4"/>
    <n v="17739"/>
    <d v="2020-10-21T00:00:00"/>
    <d v="2023-10-30T00:00:00"/>
    <n v="0"/>
    <n v="1"/>
    <n v="5"/>
    <n v="30"/>
    <n v="2"/>
    <n v="16011168"/>
    <n v="17240000"/>
    <n v="6000000"/>
    <n v="210975"/>
    <n v="5327094"/>
    <n v="0"/>
    <n v="0"/>
    <n v="0"/>
    <m/>
    <n v="0"/>
    <n v="0"/>
    <n v="0"/>
    <m/>
    <m/>
    <d v="2021-03-30T00:00:00"/>
    <n v="9"/>
    <s v="O"/>
    <n v="1"/>
    <n v="30"/>
    <n v="0"/>
    <m/>
    <m/>
    <m/>
    <m/>
    <m/>
    <m/>
    <n v="1"/>
    <n v="1"/>
    <m/>
    <m/>
    <n v="974031"/>
    <s v="CREDITOS DE CONSUMO"/>
    <n v="0"/>
    <n v="0"/>
    <n v="890480123"/>
    <s v="UNIVERSIDAD DE CARTAGENA"/>
    <n v="5"/>
    <m/>
    <m/>
    <m/>
    <m/>
    <n v="1"/>
    <n v="7"/>
    <n v="2"/>
  </r>
  <r>
    <n v="2242546"/>
    <s v="C"/>
    <n v="64588576"/>
    <x v="0"/>
    <n v="4"/>
    <n v="18176"/>
    <d v="2021-02-11T00:00:00"/>
    <d v="2023-02-28T00:00:00"/>
    <n v="0"/>
    <n v="1"/>
    <n v="2"/>
    <n v="30"/>
    <n v="2"/>
    <n v="15881442"/>
    <n v="17090000"/>
    <n v="3000000"/>
    <n v="146719"/>
    <n v="2744332"/>
    <n v="0"/>
    <n v="0"/>
    <n v="0"/>
    <m/>
    <n v="0"/>
    <n v="0"/>
    <n v="0"/>
    <m/>
    <m/>
    <d v="2021-03-30T00:00:00"/>
    <n v="9"/>
    <s v="O"/>
    <n v="1"/>
    <n v="30"/>
    <n v="0"/>
    <m/>
    <m/>
    <m/>
    <m/>
    <m/>
    <m/>
    <n v="1"/>
    <n v="1"/>
    <m/>
    <m/>
    <n v="501786"/>
    <s v="CREDITOS DE CONSUMO"/>
    <n v="0"/>
    <n v="0"/>
    <n v="890480123"/>
    <s v="UNIVERSIDAD DE CARTAGENA"/>
    <n v="5"/>
    <m/>
    <m/>
    <m/>
    <m/>
    <n v="1"/>
    <n v="7"/>
    <n v="2"/>
  </r>
  <r>
    <n v="0"/>
    <s v="C"/>
    <n v="70047615"/>
    <x v="1"/>
    <n v="4"/>
    <n v="12604"/>
    <d v="2017-06-14T00:00:00"/>
    <d v="2023-06-14T00:00:00"/>
    <n v="0"/>
    <n v="1"/>
    <n v="46"/>
    <n v="30"/>
    <n v="2"/>
    <n v="12185828"/>
    <n v="12890000"/>
    <n v="100000000"/>
    <n v="1964696"/>
    <n v="43888472"/>
    <n v="0"/>
    <n v="0"/>
    <n v="350000000"/>
    <s v="                              "/>
    <n v="0"/>
    <n v="0"/>
    <n v="0"/>
    <m/>
    <m/>
    <d v="2021-03-30T00:00:00"/>
    <n v="2"/>
    <s v="O"/>
    <n v="1"/>
    <n v="30"/>
    <n v="0"/>
    <n v="1"/>
    <n v="0"/>
    <n v="1"/>
    <n v="0"/>
    <n v="0"/>
    <n v="0"/>
    <n v="2"/>
    <n v="1"/>
    <m/>
    <m/>
    <n v="59089844"/>
    <s v="CREDITO DE VIVIENDA"/>
    <n v="0"/>
    <n v="0"/>
    <n v="890480123"/>
    <s v="UNIVERSIDAD DE CARTAGENA"/>
    <n v="5"/>
    <m/>
    <m/>
    <m/>
    <m/>
    <n v="1"/>
    <n v="7"/>
    <n v="2"/>
  </r>
  <r>
    <n v="0"/>
    <s v="C"/>
    <n v="70287055"/>
    <x v="0"/>
    <n v="4"/>
    <n v="16669"/>
    <d v="2020-10-29T00:00:00"/>
    <d v="2022-04-10T00:00:00"/>
    <n v="0"/>
    <n v="1"/>
    <n v="5"/>
    <n v="30"/>
    <n v="2"/>
    <n v="15881442"/>
    <n v="17090000"/>
    <n v="3452014"/>
    <n v="228094"/>
    <n v="2498803"/>
    <n v="0"/>
    <n v="0"/>
    <n v="0"/>
    <m/>
    <n v="0"/>
    <n v="0"/>
    <n v="0"/>
    <m/>
    <m/>
    <d v="2021-03-30T00:00:00"/>
    <n v="9"/>
    <s v="O"/>
    <n v="1"/>
    <n v="30"/>
    <n v="0"/>
    <m/>
    <m/>
    <m/>
    <m/>
    <m/>
    <m/>
    <n v="1"/>
    <n v="1"/>
    <m/>
    <m/>
    <n v="3410263"/>
    <s v="CREDITOS DE CONSUMO"/>
    <n v="0"/>
    <n v="0"/>
    <n v="890480123"/>
    <s v="UNIVERSIDAD DE CARTAGENA"/>
    <n v="5"/>
    <m/>
    <m/>
    <m/>
    <m/>
    <n v="1"/>
    <n v="7"/>
    <n v="1"/>
  </r>
  <r>
    <n v="0"/>
    <s v="C"/>
    <n v="70287055"/>
    <x v="0"/>
    <n v="4"/>
    <n v="18133"/>
    <d v="2021-02-03T00:00:00"/>
    <d v="2025-02-28T00:00:00"/>
    <n v="0"/>
    <n v="1"/>
    <n v="2"/>
    <n v="30"/>
    <n v="2"/>
    <n v="16011168"/>
    <n v="17240000"/>
    <n v="5102216"/>
    <n v="144627"/>
    <n v="4879112"/>
    <n v="0"/>
    <n v="0"/>
    <n v="0"/>
    <m/>
    <n v="0"/>
    <n v="0"/>
    <n v="0"/>
    <m/>
    <m/>
    <d v="2021-03-30T00:00:00"/>
    <n v="1"/>
    <s v="O"/>
    <n v="1"/>
    <n v="30"/>
    <n v="0"/>
    <m/>
    <m/>
    <m/>
    <m/>
    <m/>
    <m/>
    <n v="1"/>
    <n v="1"/>
    <m/>
    <m/>
    <n v="6658811"/>
    <s v="CREDITOS DE CONSUMO"/>
    <n v="0"/>
    <n v="0"/>
    <n v="890480123"/>
    <s v="UNIVERSIDAD DE CARTAGENA"/>
    <n v="5"/>
    <m/>
    <m/>
    <m/>
    <m/>
    <n v="1"/>
    <n v="7"/>
    <n v="2"/>
  </r>
  <r>
    <n v="0"/>
    <s v="C"/>
    <n v="70287055"/>
    <x v="0"/>
    <n v="4"/>
    <n v="18138"/>
    <d v="2021-02-03T00:00:00"/>
    <d v="2023-02-28T00:00:00"/>
    <n v="0"/>
    <n v="1"/>
    <n v="2"/>
    <n v="30"/>
    <n v="2"/>
    <n v="12185828"/>
    <n v="12890000"/>
    <n v="3369000"/>
    <n v="158883"/>
    <n v="3083844"/>
    <n v="0"/>
    <n v="0"/>
    <n v="0"/>
    <m/>
    <n v="0"/>
    <n v="0"/>
    <n v="0"/>
    <m/>
    <m/>
    <d v="2021-03-30T00:00:00"/>
    <n v="1"/>
    <s v="O"/>
    <n v="1"/>
    <n v="30"/>
    <n v="0"/>
    <m/>
    <m/>
    <m/>
    <m/>
    <m/>
    <m/>
    <n v="1"/>
    <n v="1"/>
    <m/>
    <m/>
    <n v="4208703"/>
    <s v="CREDITOS DE CONSUMO"/>
    <n v="0"/>
    <n v="0"/>
    <n v="890480123"/>
    <s v="UNIVERSIDAD DE CARTAGENA"/>
    <n v="5"/>
    <m/>
    <m/>
    <m/>
    <m/>
    <n v="1"/>
    <n v="7"/>
    <n v="2"/>
  </r>
  <r>
    <n v="96938"/>
    <s v="C"/>
    <n v="71585410"/>
    <x v="0"/>
    <n v="4"/>
    <n v="17324"/>
    <d v="2020-06-30T00:00:00"/>
    <d v="2021-06-30T00:00:00"/>
    <n v="30"/>
    <n v="1"/>
    <n v="7"/>
    <n v="30"/>
    <n v="2"/>
    <n v="12185828"/>
    <n v="12890000"/>
    <n v="435000"/>
    <n v="38687"/>
    <n v="157043"/>
    <n v="1530"/>
    <n v="0"/>
    <n v="0"/>
    <m/>
    <n v="0"/>
    <n v="0"/>
    <n v="0"/>
    <m/>
    <m/>
    <d v="2021-03-30T00:00:00"/>
    <n v="1"/>
    <s v="O"/>
    <n v="1"/>
    <n v="30"/>
    <n v="43300"/>
    <m/>
    <m/>
    <m/>
    <m/>
    <m/>
    <m/>
    <n v="1"/>
    <n v="1"/>
    <m/>
    <m/>
    <n v="60105"/>
    <s v="CREDITOS DE CONSUMO"/>
    <n v="0"/>
    <n v="0"/>
    <n v="890480123"/>
    <s v="UNIVERSIDAD DE CARTAGENA"/>
    <n v="5"/>
    <m/>
    <m/>
    <m/>
    <m/>
    <n v="1"/>
    <n v="7"/>
    <n v="2"/>
  </r>
  <r>
    <n v="70630"/>
    <s v="C"/>
    <n v="71585410"/>
    <x v="0"/>
    <n v="4"/>
    <n v="17433"/>
    <d v="2020-07-31T00:00:00"/>
    <d v="2021-07-31T00:00:00"/>
    <n v="0"/>
    <n v="1"/>
    <n v="8"/>
    <n v="30"/>
    <n v="2"/>
    <n v="12185828"/>
    <n v="12890000"/>
    <n v="330000"/>
    <n v="29349"/>
    <n v="114422"/>
    <n v="0"/>
    <n v="0"/>
    <n v="0"/>
    <m/>
    <n v="0"/>
    <n v="0"/>
    <n v="0"/>
    <m/>
    <m/>
    <d v="2021-03-30T00:00:00"/>
    <n v="1"/>
    <s v="O"/>
    <n v="1"/>
    <n v="30"/>
    <n v="0"/>
    <m/>
    <m/>
    <m/>
    <m/>
    <m/>
    <m/>
    <n v="1"/>
    <n v="1"/>
    <m/>
    <m/>
    <n v="43792"/>
    <s v="CREDITOS DE CONSUMO"/>
    <n v="0"/>
    <n v="0"/>
    <n v="890480123"/>
    <s v="UNIVERSIDAD DE CARTAGENA"/>
    <n v="5"/>
    <m/>
    <m/>
    <m/>
    <m/>
    <n v="1"/>
    <n v="7"/>
    <n v="2"/>
  </r>
  <r>
    <n v="407575"/>
    <s v="C"/>
    <n v="71585410"/>
    <x v="0"/>
    <n v="4"/>
    <n v="17882"/>
    <d v="2020-12-14T00:00:00"/>
    <d v="2021-06-30T00:00:00"/>
    <n v="0"/>
    <n v="1"/>
    <n v="3"/>
    <n v="30"/>
    <n v="2"/>
    <n v="13121400"/>
    <n v="13940000"/>
    <n v="1300000"/>
    <n v="225034"/>
    <n v="660285"/>
    <n v="0"/>
    <n v="0"/>
    <n v="0"/>
    <m/>
    <n v="0"/>
    <n v="0"/>
    <n v="0"/>
    <m/>
    <m/>
    <d v="2021-03-30T00:00:00"/>
    <n v="1"/>
    <s v="O"/>
    <n v="1"/>
    <n v="30"/>
    <n v="0"/>
    <m/>
    <m/>
    <m/>
    <m/>
    <m/>
    <m/>
    <n v="1"/>
    <n v="1"/>
    <m/>
    <m/>
    <n v="252710"/>
    <s v="CREDITOS DE CONSUMO"/>
    <n v="0"/>
    <n v="0"/>
    <n v="890480123"/>
    <s v="UNIVERSIDAD DE CARTAGENA"/>
    <n v="5"/>
    <m/>
    <m/>
    <m/>
    <m/>
    <n v="1"/>
    <n v="7"/>
    <n v="2"/>
  </r>
  <r>
    <n v="2898232"/>
    <s v="C"/>
    <n v="71585410"/>
    <x v="0"/>
    <n v="4"/>
    <n v="17906"/>
    <d v="2020-12-22T00:00:00"/>
    <d v="2022-12-30T00:00:00"/>
    <n v="0"/>
    <n v="1"/>
    <n v="3"/>
    <n v="30"/>
    <n v="2"/>
    <n v="15881442"/>
    <n v="17090000"/>
    <n v="5266818"/>
    <n v="257582"/>
    <n v="4695229"/>
    <n v="0"/>
    <n v="0"/>
    <n v="0"/>
    <m/>
    <n v="0"/>
    <n v="0"/>
    <n v="0"/>
    <m/>
    <m/>
    <d v="2021-03-30T00:00:00"/>
    <n v="1"/>
    <s v="O"/>
    <n v="1"/>
    <n v="30"/>
    <n v="0"/>
    <m/>
    <m/>
    <m/>
    <m/>
    <m/>
    <m/>
    <n v="1"/>
    <n v="1"/>
    <m/>
    <m/>
    <n v="1796997"/>
    <s v="CREDITOS DE CONSUMO"/>
    <n v="0"/>
    <n v="0"/>
    <n v="890480123"/>
    <s v="UNIVERSIDAD DE CARTAGENA"/>
    <n v="5"/>
    <m/>
    <m/>
    <m/>
    <m/>
    <n v="1"/>
    <n v="7"/>
    <n v="2"/>
  </r>
  <r>
    <n v="40203195"/>
    <s v="C"/>
    <n v="71585410"/>
    <x v="0"/>
    <n v="4"/>
    <n v="17907"/>
    <d v="2020-12-22T00:00:00"/>
    <d v="2027-12-30T00:00:00"/>
    <n v="0"/>
    <n v="1"/>
    <n v="3"/>
    <n v="30"/>
    <n v="2"/>
    <n v="16011168"/>
    <n v="17240000"/>
    <n v="66451382"/>
    <n v="1320284"/>
    <n v="65130468"/>
    <n v="0"/>
    <n v="0"/>
    <n v="0"/>
    <m/>
    <n v="0"/>
    <n v="0"/>
    <n v="0"/>
    <m/>
    <m/>
    <d v="2021-03-30T00:00:00"/>
    <n v="1"/>
    <s v="O"/>
    <n v="1"/>
    <n v="30"/>
    <n v="0"/>
    <m/>
    <m/>
    <m/>
    <m/>
    <m/>
    <m/>
    <n v="1"/>
    <n v="1"/>
    <m/>
    <m/>
    <n v="24927273"/>
    <s v="CREDITOS DE CONSUMO"/>
    <n v="0"/>
    <n v="0"/>
    <n v="890480123"/>
    <s v="UNIVERSIDAD DE CARTAGENA"/>
    <n v="5"/>
    <m/>
    <m/>
    <m/>
    <m/>
    <n v="1"/>
    <n v="7"/>
    <n v="2"/>
  </r>
  <r>
    <n v="183132"/>
    <s v="C"/>
    <n v="71585410"/>
    <x v="0"/>
    <n v="4"/>
    <n v="18134"/>
    <d v="2021-02-03T00:00:00"/>
    <d v="2021-06-28T00:00:00"/>
    <n v="0"/>
    <n v="1"/>
    <n v="1"/>
    <n v="30"/>
    <n v="2"/>
    <n v="13121400"/>
    <n v="13940000"/>
    <n v="300000"/>
    <n v="3280"/>
    <n v="296680"/>
    <n v="0"/>
    <n v="0"/>
    <n v="0"/>
    <m/>
    <n v="0"/>
    <n v="0"/>
    <n v="0"/>
    <n v="300000"/>
    <n v="6"/>
    <d v="2021-03-30T00:00:00"/>
    <n v="1"/>
    <s v="O"/>
    <n v="1"/>
    <n v="30"/>
    <n v="0"/>
    <m/>
    <m/>
    <m/>
    <m/>
    <m/>
    <m/>
    <n v="1"/>
    <n v="1"/>
    <m/>
    <m/>
    <n v="113548"/>
    <s v="CREDITOS DE CONSUMO"/>
    <n v="0"/>
    <n v="0"/>
    <n v="890480123"/>
    <s v="UNIVERSIDAD DE CARTAGENA"/>
    <n v="5"/>
    <m/>
    <m/>
    <m/>
    <m/>
    <n v="1"/>
    <n v="7"/>
    <n v="2"/>
  </r>
  <r>
    <n v="1234543"/>
    <s v="C"/>
    <n v="71585410"/>
    <x v="0"/>
    <n v="4"/>
    <n v="18278"/>
    <d v="2021-03-18T00:00:00"/>
    <d v="2021-06-30T00:00:00"/>
    <n v="0"/>
    <n v="1"/>
    <n v="1"/>
    <n v="30"/>
    <n v="2"/>
    <n v="13121400"/>
    <n v="13940000"/>
    <n v="2000000"/>
    <n v="21869"/>
    <n v="2000000"/>
    <n v="0"/>
    <n v="0"/>
    <n v="0"/>
    <m/>
    <n v="0"/>
    <n v="0"/>
    <n v="0"/>
    <n v="2000000"/>
    <n v="6"/>
    <d v="2021-03-30T00:00:00"/>
    <n v="1"/>
    <s v="O"/>
    <n v="1"/>
    <n v="30"/>
    <n v="0"/>
    <m/>
    <m/>
    <m/>
    <m/>
    <m/>
    <m/>
    <n v="1"/>
    <n v="1"/>
    <m/>
    <m/>
    <n v="765457"/>
    <s v="CREDITOS DE CONSUMO"/>
    <n v="0"/>
    <n v="0"/>
    <n v="890480123"/>
    <s v="UNIVERSIDAD DE CARTAGENA"/>
    <n v="5"/>
    <m/>
    <m/>
    <m/>
    <m/>
    <n v="1"/>
    <n v="7"/>
    <n v="2"/>
  </r>
  <r>
    <n v="39327413"/>
    <s v="C"/>
    <n v="71779576"/>
    <x v="0"/>
    <n v="4"/>
    <n v="17288"/>
    <d v="2020-06-26T00:00:00"/>
    <d v="2027-06-30T00:00:00"/>
    <n v="0"/>
    <n v="1"/>
    <n v="9"/>
    <n v="30"/>
    <n v="2"/>
    <n v="17726461"/>
    <n v="19240000"/>
    <n v="45000000"/>
    <n v="938602"/>
    <n v="42382458"/>
    <n v="0"/>
    <n v="0"/>
    <n v="0"/>
    <m/>
    <n v="0"/>
    <n v="0"/>
    <n v="0"/>
    <m/>
    <m/>
    <d v="2021-03-30T00:00:00"/>
    <n v="1"/>
    <s v="O"/>
    <n v="1"/>
    <n v="30"/>
    <n v="0"/>
    <m/>
    <m/>
    <m/>
    <m/>
    <m/>
    <m/>
    <n v="1"/>
    <n v="1"/>
    <m/>
    <m/>
    <n v="3055045"/>
    <s v="CREDITOS DE CONSUMO"/>
    <n v="0"/>
    <n v="0"/>
    <n v="890480123"/>
    <s v="UNIVERSIDAD DE CARTAGENA"/>
    <n v="5"/>
    <m/>
    <m/>
    <m/>
    <m/>
    <n v="1"/>
    <n v="7"/>
    <n v="2"/>
  </r>
  <r>
    <n v="1722559"/>
    <s v="C"/>
    <n v="71779576"/>
    <x v="0"/>
    <n v="4"/>
    <n v="18054"/>
    <d v="2021-01-13T00:00:00"/>
    <d v="2023-01-30T00:00:00"/>
    <n v="0"/>
    <n v="1"/>
    <n v="2"/>
    <n v="30"/>
    <n v="2"/>
    <n v="16011168"/>
    <n v="17240000"/>
    <n v="2000000"/>
    <n v="97937"/>
    <n v="1856371"/>
    <n v="0"/>
    <n v="0"/>
    <n v="0"/>
    <m/>
    <n v="0"/>
    <n v="0"/>
    <n v="0"/>
    <m/>
    <m/>
    <d v="2021-03-30T00:00:00"/>
    <n v="1"/>
    <s v="O"/>
    <n v="1"/>
    <n v="30"/>
    <n v="0"/>
    <m/>
    <m/>
    <m/>
    <m/>
    <m/>
    <m/>
    <n v="1"/>
    <n v="1"/>
    <m/>
    <m/>
    <n v="133812"/>
    <s v="CREDITOS DE CONSUMO"/>
    <n v="0"/>
    <n v="0"/>
    <n v="890480123"/>
    <s v="UNIVERSIDAD DE CARTAGENA"/>
    <n v="5"/>
    <m/>
    <m/>
    <m/>
    <m/>
    <n v="1"/>
    <n v="7"/>
    <n v="2"/>
  </r>
  <r>
    <n v="273480"/>
    <s v="C"/>
    <n v="71779576"/>
    <x v="0"/>
    <n v="4"/>
    <n v="18276"/>
    <d v="2021-03-18T00:00:00"/>
    <d v="2021-06-30T00:00:00"/>
    <n v="0"/>
    <n v="1"/>
    <n v="0"/>
    <n v="30"/>
    <n v="2"/>
    <n v="13121400"/>
    <n v="13940000"/>
    <n v="294725"/>
    <n v="100398"/>
    <n v="294725"/>
    <n v="0"/>
    <n v="0"/>
    <n v="0"/>
    <m/>
    <n v="0"/>
    <n v="0"/>
    <n v="0"/>
    <m/>
    <m/>
    <d v="2021-03-30T00:00:00"/>
    <n v="1"/>
    <s v="O"/>
    <n v="1"/>
    <n v="30"/>
    <n v="0"/>
    <m/>
    <m/>
    <m/>
    <m/>
    <m/>
    <m/>
    <n v="1"/>
    <n v="1"/>
    <m/>
    <m/>
    <n v="21245"/>
    <s v="CREDITOS DE CONSUMO"/>
    <n v="0"/>
    <n v="0"/>
    <n v="890480123"/>
    <s v="UNIVERSIDAD DE CARTAGENA"/>
    <n v="5"/>
    <m/>
    <m/>
    <m/>
    <m/>
    <n v="1"/>
    <n v="7"/>
    <n v="2"/>
  </r>
  <r>
    <n v="0"/>
    <s v="C"/>
    <n v="72040682"/>
    <x v="0"/>
    <n v="4"/>
    <n v="15448"/>
    <d v="2020-10-29T00:00:00"/>
    <d v="2022-04-30T00:00:00"/>
    <n v="0"/>
    <n v="1"/>
    <n v="5"/>
    <n v="30"/>
    <n v="2"/>
    <n v="17726461"/>
    <n v="19240000"/>
    <n v="2814900"/>
    <n v="179240"/>
    <n v="1993499"/>
    <n v="0"/>
    <n v="0"/>
    <n v="0"/>
    <m/>
    <n v="0"/>
    <n v="0"/>
    <n v="0"/>
    <m/>
    <m/>
    <d v="2021-03-30T00:00:00"/>
    <n v="1"/>
    <s v="O"/>
    <n v="1"/>
    <n v="30"/>
    <n v="0"/>
    <m/>
    <m/>
    <m/>
    <m/>
    <m/>
    <m/>
    <n v="1"/>
    <n v="1"/>
    <m/>
    <m/>
    <n v="3265737"/>
    <s v="CREDITOS DE CONSUMO"/>
    <n v="0"/>
    <n v="0"/>
    <n v="890480123"/>
    <s v="UNIVERSIDAD DE CARTAGENA"/>
    <n v="5"/>
    <m/>
    <m/>
    <m/>
    <m/>
    <n v="1"/>
    <n v="7"/>
    <n v="1"/>
  </r>
  <r>
    <n v="0"/>
    <s v="C"/>
    <n v="72040682"/>
    <x v="0"/>
    <n v="4"/>
    <n v="17187"/>
    <d v="2020-05-07T00:00:00"/>
    <d v="2021-11-30T00:00:00"/>
    <n v="0"/>
    <n v="1"/>
    <n v="10"/>
    <n v="30"/>
    <n v="2"/>
    <n v="15881442"/>
    <n v="17090000"/>
    <n v="3100000"/>
    <n v="194681"/>
    <n v="1456221"/>
    <n v="0"/>
    <n v="0"/>
    <n v="0"/>
    <m/>
    <n v="0"/>
    <n v="0"/>
    <n v="0"/>
    <m/>
    <m/>
    <d v="2021-03-30T00:00:00"/>
    <n v="1"/>
    <s v="O"/>
    <n v="1"/>
    <n v="30"/>
    <n v="0"/>
    <m/>
    <m/>
    <m/>
    <m/>
    <m/>
    <m/>
    <n v="1"/>
    <n v="1"/>
    <m/>
    <m/>
    <n v="2385572"/>
    <s v="CREDITOS DE CONSUMO"/>
    <n v="0"/>
    <n v="0"/>
    <n v="890480123"/>
    <s v="UNIVERSIDAD DE CARTAGENA"/>
    <n v="5"/>
    <m/>
    <m/>
    <m/>
    <m/>
    <n v="1"/>
    <n v="7"/>
    <n v="2"/>
  </r>
  <r>
    <n v="0"/>
    <s v="C"/>
    <n v="72040682"/>
    <x v="0"/>
    <n v="4"/>
    <n v="550005361"/>
    <d v="2020-10-29T00:00:00"/>
    <d v="2023-09-30T00:00:00"/>
    <n v="0"/>
    <n v="1"/>
    <n v="5"/>
    <n v="30"/>
    <n v="2"/>
    <n v="21474970"/>
    <n v="23720000"/>
    <n v="89490"/>
    <n v="3463"/>
    <n v="79839"/>
    <n v="0"/>
    <n v="0"/>
    <n v="0"/>
    <m/>
    <n v="0"/>
    <n v="0"/>
    <n v="0"/>
    <m/>
    <m/>
    <d v="2021-03-30T00:00:00"/>
    <n v="1"/>
    <s v="O"/>
    <n v="1"/>
    <n v="30"/>
    <n v="0"/>
    <m/>
    <m/>
    <m/>
    <m/>
    <m/>
    <m/>
    <n v="1"/>
    <n v="1"/>
    <m/>
    <m/>
    <n v="130792"/>
    <s v="CREDITOS DE CONSUMO"/>
    <n v="0"/>
    <n v="0"/>
    <n v="890480123"/>
    <s v="UNIVERSIDAD DE CARTAGENA"/>
    <n v="5"/>
    <m/>
    <m/>
    <m/>
    <m/>
    <n v="2"/>
    <n v="7"/>
    <n v="1"/>
  </r>
  <r>
    <n v="0"/>
    <s v="C"/>
    <n v="72040682"/>
    <x v="0"/>
    <n v="4"/>
    <n v="550005473"/>
    <d v="2020-10-29T00:00:00"/>
    <d v="2023-08-30T00:00:00"/>
    <n v="0"/>
    <n v="1"/>
    <n v="5"/>
    <n v="30"/>
    <n v="2"/>
    <n v="21474970"/>
    <n v="23720000"/>
    <n v="55388"/>
    <n v="2189"/>
    <n v="49178"/>
    <n v="0"/>
    <n v="0"/>
    <n v="0"/>
    <m/>
    <n v="0"/>
    <n v="0"/>
    <n v="0"/>
    <m/>
    <m/>
    <d v="2021-03-30T00:00:00"/>
    <n v="1"/>
    <s v="O"/>
    <n v="1"/>
    <n v="30"/>
    <n v="0"/>
    <m/>
    <m/>
    <m/>
    <m/>
    <m/>
    <m/>
    <n v="1"/>
    <n v="1"/>
    <m/>
    <m/>
    <n v="80563"/>
    <s v="CREDITOS DE CONSUMO"/>
    <n v="0"/>
    <n v="0"/>
    <n v="890480123"/>
    <s v="UNIVERSIDAD DE CARTAGENA"/>
    <n v="5"/>
    <m/>
    <m/>
    <m/>
    <m/>
    <n v="2"/>
    <n v="7"/>
    <n v="1"/>
  </r>
  <r>
    <n v="0"/>
    <s v="C"/>
    <n v="72040682"/>
    <x v="0"/>
    <n v="4"/>
    <n v="550005490"/>
    <d v="2020-10-29T00:00:00"/>
    <d v="2023-08-30T00:00:00"/>
    <n v="0"/>
    <n v="1"/>
    <n v="5"/>
    <n v="30"/>
    <n v="2"/>
    <n v="21474970"/>
    <n v="23720000"/>
    <n v="16293"/>
    <n v="644"/>
    <n v="14459"/>
    <n v="0"/>
    <n v="0"/>
    <n v="0"/>
    <m/>
    <n v="0"/>
    <n v="0"/>
    <n v="0"/>
    <m/>
    <m/>
    <d v="2021-03-30T00:00:00"/>
    <n v="1"/>
    <s v="O"/>
    <n v="1"/>
    <n v="30"/>
    <n v="0"/>
    <m/>
    <m/>
    <m/>
    <m/>
    <m/>
    <m/>
    <n v="1"/>
    <n v="1"/>
    <m/>
    <m/>
    <n v="23687"/>
    <s v="CREDITOS DE CONSUMO"/>
    <n v="0"/>
    <n v="0"/>
    <n v="890480123"/>
    <s v="UNIVERSIDAD DE CARTAGENA"/>
    <n v="5"/>
    <m/>
    <m/>
    <m/>
    <m/>
    <n v="2"/>
    <n v="7"/>
    <n v="1"/>
  </r>
  <r>
    <n v="0"/>
    <s v="C"/>
    <n v="72040682"/>
    <x v="0"/>
    <n v="4"/>
    <n v="550005513"/>
    <d v="2020-10-29T00:00:00"/>
    <d v="2023-09-30T00:00:00"/>
    <n v="0"/>
    <n v="1"/>
    <n v="5"/>
    <n v="30"/>
    <n v="2"/>
    <n v="21474970"/>
    <n v="23720000"/>
    <n v="7486"/>
    <n v="290"/>
    <n v="6661"/>
    <n v="0"/>
    <n v="0"/>
    <n v="0"/>
    <m/>
    <n v="0"/>
    <n v="0"/>
    <n v="0"/>
    <m/>
    <m/>
    <d v="2021-03-30T00:00:00"/>
    <n v="1"/>
    <s v="O"/>
    <n v="1"/>
    <n v="30"/>
    <n v="0"/>
    <m/>
    <m/>
    <m/>
    <m/>
    <m/>
    <m/>
    <n v="1"/>
    <n v="1"/>
    <m/>
    <m/>
    <n v="10912"/>
    <s v="CREDITOS DE CONSUMO"/>
    <n v="0"/>
    <n v="0"/>
    <n v="890480123"/>
    <s v="UNIVERSIDAD DE CARTAGENA"/>
    <n v="5"/>
    <m/>
    <m/>
    <m/>
    <m/>
    <n v="2"/>
    <n v="7"/>
    <n v="1"/>
  </r>
  <r>
    <n v="0"/>
    <s v="C"/>
    <n v="72040682"/>
    <x v="0"/>
    <n v="4"/>
    <n v="550005526"/>
    <d v="2020-10-29T00:00:00"/>
    <d v="2023-08-30T00:00:00"/>
    <n v="0"/>
    <n v="1"/>
    <n v="5"/>
    <n v="30"/>
    <n v="2"/>
    <n v="21474970"/>
    <n v="23720000"/>
    <n v="6784"/>
    <n v="268"/>
    <n v="6024"/>
    <n v="0"/>
    <n v="0"/>
    <n v="0"/>
    <m/>
    <n v="0"/>
    <n v="0"/>
    <n v="0"/>
    <m/>
    <m/>
    <d v="2021-03-30T00:00:00"/>
    <n v="1"/>
    <s v="O"/>
    <n v="1"/>
    <n v="30"/>
    <n v="0"/>
    <m/>
    <m/>
    <m/>
    <m/>
    <m/>
    <m/>
    <n v="1"/>
    <n v="1"/>
    <m/>
    <m/>
    <n v="9869"/>
    <s v="CREDITOS DE CONSUMO"/>
    <n v="0"/>
    <n v="0"/>
    <n v="890480123"/>
    <s v="UNIVERSIDAD DE CARTAGENA"/>
    <n v="5"/>
    <m/>
    <m/>
    <m/>
    <m/>
    <n v="2"/>
    <n v="7"/>
    <n v="1"/>
  </r>
  <r>
    <n v="0"/>
    <s v="C"/>
    <n v="72040682"/>
    <x v="0"/>
    <n v="4"/>
    <n v="550005565"/>
    <d v="2020-10-29T00:00:00"/>
    <d v="2023-08-30T00:00:00"/>
    <n v="0"/>
    <n v="1"/>
    <n v="5"/>
    <n v="30"/>
    <n v="2"/>
    <n v="21474970"/>
    <n v="23720000"/>
    <n v="2717"/>
    <n v="107"/>
    <n v="2413"/>
    <n v="0"/>
    <n v="0"/>
    <n v="0"/>
    <m/>
    <n v="0"/>
    <n v="0"/>
    <n v="0"/>
    <m/>
    <m/>
    <d v="2021-03-30T00:00:00"/>
    <n v="1"/>
    <s v="O"/>
    <n v="1"/>
    <n v="30"/>
    <n v="0"/>
    <m/>
    <m/>
    <m/>
    <m/>
    <m/>
    <m/>
    <n v="1"/>
    <n v="1"/>
    <m/>
    <m/>
    <n v="3953"/>
    <s v="CREDITOS DE CONSUMO"/>
    <n v="0"/>
    <n v="0"/>
    <n v="890480123"/>
    <s v="UNIVERSIDAD DE CARTAGENA"/>
    <n v="5"/>
    <m/>
    <m/>
    <m/>
    <m/>
    <n v="2"/>
    <n v="7"/>
    <n v="1"/>
  </r>
  <r>
    <n v="0"/>
    <s v="C"/>
    <n v="72040682"/>
    <x v="0"/>
    <n v="4"/>
    <n v="550005611"/>
    <d v="2020-10-29T00:00:00"/>
    <d v="2023-08-30T00:00:00"/>
    <n v="0"/>
    <n v="1"/>
    <n v="5"/>
    <n v="30"/>
    <n v="2"/>
    <n v="21474970"/>
    <n v="23720000"/>
    <n v="2205"/>
    <n v="87"/>
    <n v="1939"/>
    <n v="0"/>
    <n v="0"/>
    <n v="0"/>
    <m/>
    <n v="0"/>
    <n v="0"/>
    <n v="0"/>
    <m/>
    <m/>
    <d v="2021-03-30T00:00:00"/>
    <n v="1"/>
    <s v="O"/>
    <n v="1"/>
    <n v="30"/>
    <n v="0"/>
    <m/>
    <m/>
    <m/>
    <m/>
    <m/>
    <m/>
    <n v="1"/>
    <n v="1"/>
    <m/>
    <m/>
    <n v="3176"/>
    <s v="CREDITOS DE CONSUMO"/>
    <n v="0"/>
    <n v="0"/>
    <n v="890480123"/>
    <s v="UNIVERSIDAD DE CARTAGENA"/>
    <n v="5"/>
    <m/>
    <m/>
    <m/>
    <m/>
    <n v="2"/>
    <n v="7"/>
    <n v="1"/>
  </r>
  <r>
    <n v="0"/>
    <s v="C"/>
    <n v="72040682"/>
    <x v="0"/>
    <n v="4"/>
    <n v="550005680"/>
    <d v="2020-10-29T00:00:00"/>
    <d v="2023-07-30T00:00:00"/>
    <n v="0"/>
    <n v="1"/>
    <n v="5"/>
    <n v="30"/>
    <n v="2"/>
    <n v="21474970"/>
    <n v="23720000"/>
    <n v="480"/>
    <n v="19"/>
    <n v="426"/>
    <n v="0"/>
    <n v="0"/>
    <n v="0"/>
    <m/>
    <n v="0"/>
    <n v="0"/>
    <n v="0"/>
    <m/>
    <m/>
    <d v="2021-03-30T00:00:00"/>
    <n v="1"/>
    <s v="O"/>
    <n v="1"/>
    <n v="30"/>
    <n v="0"/>
    <m/>
    <m/>
    <m/>
    <m/>
    <m/>
    <m/>
    <n v="1"/>
    <n v="1"/>
    <m/>
    <m/>
    <n v="698"/>
    <s v="CREDITOS DE CONSUMO"/>
    <n v="0"/>
    <n v="0"/>
    <n v="890480123"/>
    <s v="UNIVERSIDAD DE CARTAGENA"/>
    <n v="5"/>
    <m/>
    <m/>
    <m/>
    <m/>
    <n v="2"/>
    <n v="7"/>
    <n v="1"/>
  </r>
  <r>
    <n v="0"/>
    <s v="C"/>
    <n v="72040682"/>
    <x v="0"/>
    <n v="4"/>
    <n v="550006367"/>
    <d v="2020-10-29T00:00:00"/>
    <d v="2023-08-30T00:00:00"/>
    <n v="0"/>
    <n v="1"/>
    <n v="5"/>
    <n v="30"/>
    <n v="2"/>
    <n v="21474970"/>
    <n v="23720000"/>
    <n v="1275"/>
    <n v="50"/>
    <n v="1134"/>
    <n v="0"/>
    <n v="0"/>
    <n v="0"/>
    <m/>
    <n v="0"/>
    <n v="0"/>
    <n v="0"/>
    <m/>
    <m/>
    <d v="2021-03-30T00:00:00"/>
    <n v="1"/>
    <s v="O"/>
    <n v="1"/>
    <n v="30"/>
    <n v="0"/>
    <m/>
    <m/>
    <m/>
    <m/>
    <m/>
    <m/>
    <n v="1"/>
    <n v="1"/>
    <m/>
    <m/>
    <n v="1858"/>
    <s v="CREDITOS DE CONSUMO"/>
    <n v="0"/>
    <n v="0"/>
    <n v="890480123"/>
    <s v="UNIVERSIDAD DE CARTAGENA"/>
    <n v="5"/>
    <m/>
    <m/>
    <m/>
    <m/>
    <n v="2"/>
    <n v="7"/>
    <n v="1"/>
  </r>
  <r>
    <n v="0"/>
    <s v="C"/>
    <n v="72040682"/>
    <x v="0"/>
    <n v="4"/>
    <n v="550006986"/>
    <d v="2020-10-29T00:00:00"/>
    <d v="2023-08-30T00:00:00"/>
    <n v="0"/>
    <n v="1"/>
    <n v="5"/>
    <n v="30"/>
    <n v="2"/>
    <n v="21474970"/>
    <n v="23720000"/>
    <n v="1671"/>
    <n v="66"/>
    <n v="1484"/>
    <n v="0"/>
    <n v="0"/>
    <n v="0"/>
    <m/>
    <n v="0"/>
    <n v="0"/>
    <n v="0"/>
    <m/>
    <m/>
    <d v="2021-03-30T00:00:00"/>
    <n v="1"/>
    <s v="O"/>
    <n v="1"/>
    <n v="30"/>
    <n v="0"/>
    <m/>
    <m/>
    <m/>
    <m/>
    <m/>
    <m/>
    <n v="1"/>
    <n v="1"/>
    <m/>
    <m/>
    <n v="2431"/>
    <s v="CREDITOS DE CONSUMO"/>
    <n v="0"/>
    <n v="0"/>
    <n v="890480123"/>
    <s v="UNIVERSIDAD DE CARTAGENA"/>
    <n v="5"/>
    <m/>
    <m/>
    <m/>
    <m/>
    <n v="2"/>
    <n v="7"/>
    <n v="1"/>
  </r>
  <r>
    <n v="0"/>
    <s v="C"/>
    <n v="72040682"/>
    <x v="0"/>
    <n v="4"/>
    <n v="550007908"/>
    <d v="2020-10-29T00:00:00"/>
    <d v="2023-07-30T00:00:00"/>
    <n v="0"/>
    <n v="1"/>
    <n v="5"/>
    <n v="30"/>
    <n v="2"/>
    <n v="21474970"/>
    <n v="23720000"/>
    <n v="2082"/>
    <n v="84"/>
    <n v="1825"/>
    <n v="0"/>
    <n v="0"/>
    <n v="0"/>
    <m/>
    <n v="0"/>
    <n v="0"/>
    <n v="0"/>
    <m/>
    <m/>
    <d v="2021-03-30T00:00:00"/>
    <n v="1"/>
    <s v="O"/>
    <n v="1"/>
    <n v="30"/>
    <n v="0"/>
    <m/>
    <m/>
    <m/>
    <m/>
    <m/>
    <m/>
    <n v="1"/>
    <n v="1"/>
    <m/>
    <m/>
    <n v="2990"/>
    <s v="CREDITOS DE CONSUMO"/>
    <n v="0"/>
    <n v="0"/>
    <n v="890480123"/>
    <s v="UNIVERSIDAD DE CARTAGENA"/>
    <n v="5"/>
    <m/>
    <m/>
    <m/>
    <m/>
    <n v="2"/>
    <n v="7"/>
    <n v="1"/>
  </r>
  <r>
    <n v="0"/>
    <s v="C"/>
    <n v="72040682"/>
    <x v="0"/>
    <n v="4"/>
    <n v="550008129"/>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n v="72040682"/>
    <x v="0"/>
    <n v="4"/>
    <n v="550008301"/>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n v="72040682"/>
    <x v="0"/>
    <n v="4"/>
    <n v="550009654"/>
    <d v="2020-10-29T00:00:00"/>
    <d v="2023-07-30T00:00:00"/>
    <n v="0"/>
    <n v="1"/>
    <n v="5"/>
    <n v="30"/>
    <n v="2"/>
    <n v="22490513"/>
    <n v="24960000"/>
    <n v="32488"/>
    <n v="1329"/>
    <n v="28724"/>
    <n v="0"/>
    <n v="0"/>
    <n v="0"/>
    <m/>
    <n v="0"/>
    <n v="0"/>
    <n v="0"/>
    <m/>
    <m/>
    <d v="2021-03-30T00:00:00"/>
    <n v="1"/>
    <s v="O"/>
    <n v="1"/>
    <n v="30"/>
    <n v="0"/>
    <m/>
    <m/>
    <m/>
    <m/>
    <m/>
    <m/>
    <n v="1"/>
    <n v="1"/>
    <m/>
    <m/>
    <n v="47055"/>
    <s v="CREDITOS DE CONSUMO"/>
    <n v="0"/>
    <n v="0"/>
    <n v="890480123"/>
    <s v="UNIVERSIDAD DE CARTAGENA"/>
    <n v="5"/>
    <m/>
    <m/>
    <m/>
    <m/>
    <n v="2"/>
    <n v="7"/>
    <n v="1"/>
  </r>
  <r>
    <n v="0"/>
    <s v="C"/>
    <n v="72040682"/>
    <x v="0"/>
    <n v="4"/>
    <n v="550010070"/>
    <d v="2020-10-29T00:00:00"/>
    <d v="2023-08-30T00:00:00"/>
    <n v="0"/>
    <n v="1"/>
    <n v="5"/>
    <n v="30"/>
    <n v="2"/>
    <n v="22490513"/>
    <n v="24960000"/>
    <n v="7060"/>
    <n v="283"/>
    <n v="6266"/>
    <n v="0"/>
    <n v="0"/>
    <n v="0"/>
    <m/>
    <n v="0"/>
    <n v="0"/>
    <n v="0"/>
    <m/>
    <m/>
    <d v="2021-03-30T00:00:00"/>
    <n v="1"/>
    <s v="O"/>
    <n v="1"/>
    <n v="30"/>
    <n v="0"/>
    <m/>
    <m/>
    <m/>
    <m/>
    <m/>
    <m/>
    <n v="1"/>
    <n v="1"/>
    <m/>
    <m/>
    <n v="10265"/>
    <s v="CREDITOS DE CONSUMO"/>
    <n v="0"/>
    <n v="0"/>
    <n v="890480123"/>
    <s v="UNIVERSIDAD DE CARTAGENA"/>
    <n v="5"/>
    <m/>
    <m/>
    <m/>
    <m/>
    <n v="2"/>
    <n v="7"/>
    <n v="1"/>
  </r>
  <r>
    <n v="0"/>
    <s v="C"/>
    <n v="72040682"/>
    <x v="0"/>
    <n v="4"/>
    <n v="550010551"/>
    <d v="2020-10-29T00:00:00"/>
    <d v="2023-07-30T00:00:00"/>
    <n v="0"/>
    <n v="1"/>
    <n v="5"/>
    <n v="30"/>
    <n v="2"/>
    <n v="22490513"/>
    <n v="24960000"/>
    <n v="4382"/>
    <n v="179"/>
    <n v="3874"/>
    <n v="0"/>
    <n v="0"/>
    <n v="0"/>
    <m/>
    <n v="0"/>
    <n v="0"/>
    <n v="0"/>
    <m/>
    <m/>
    <d v="2021-03-30T00:00:00"/>
    <n v="1"/>
    <s v="O"/>
    <n v="1"/>
    <n v="30"/>
    <n v="0"/>
    <m/>
    <m/>
    <m/>
    <m/>
    <m/>
    <m/>
    <n v="1"/>
    <n v="1"/>
    <m/>
    <m/>
    <n v="6346"/>
    <s v="CREDITOS DE CONSUMO"/>
    <n v="0"/>
    <n v="0"/>
    <n v="890480123"/>
    <s v="UNIVERSIDAD DE CARTAGENA"/>
    <n v="5"/>
    <m/>
    <m/>
    <m/>
    <m/>
    <n v="2"/>
    <n v="7"/>
    <n v="1"/>
  </r>
  <r>
    <n v="0"/>
    <s v="C"/>
    <n v="72040682"/>
    <x v="0"/>
    <n v="4"/>
    <n v="550010691"/>
    <d v="2020-10-29T00:00:00"/>
    <d v="2023-08-30T00:00:00"/>
    <n v="0"/>
    <n v="1"/>
    <n v="5"/>
    <n v="30"/>
    <n v="2"/>
    <n v="22490513"/>
    <n v="24960000"/>
    <n v="108719"/>
    <n v="4353"/>
    <n v="96700"/>
    <n v="0"/>
    <n v="0"/>
    <n v="0"/>
    <m/>
    <n v="0"/>
    <n v="0"/>
    <n v="0"/>
    <m/>
    <m/>
    <d v="2021-03-30T00:00:00"/>
    <n v="1"/>
    <s v="O"/>
    <n v="1"/>
    <n v="30"/>
    <n v="0"/>
    <m/>
    <m/>
    <m/>
    <m/>
    <m/>
    <m/>
    <n v="1"/>
    <n v="1"/>
    <m/>
    <m/>
    <n v="158413"/>
    <s v="CREDITOS DE CONSUMO"/>
    <n v="0"/>
    <n v="0"/>
    <n v="890480123"/>
    <s v="UNIVERSIDAD DE CARTAGENA"/>
    <n v="5"/>
    <m/>
    <m/>
    <m/>
    <m/>
    <n v="2"/>
    <n v="7"/>
    <n v="1"/>
  </r>
  <r>
    <n v="0"/>
    <s v="C"/>
    <n v="72040682"/>
    <x v="0"/>
    <n v="4"/>
    <n v="550010740"/>
    <d v="2020-10-29T00:00:00"/>
    <d v="2023-08-30T00:00:00"/>
    <n v="0"/>
    <n v="1"/>
    <n v="5"/>
    <n v="30"/>
    <n v="2"/>
    <n v="22490513"/>
    <n v="24960000"/>
    <n v="22233"/>
    <n v="890"/>
    <n v="19777"/>
    <n v="0"/>
    <n v="0"/>
    <n v="0"/>
    <m/>
    <n v="0"/>
    <n v="0"/>
    <n v="0"/>
    <m/>
    <m/>
    <d v="2021-03-30T00:00:00"/>
    <n v="1"/>
    <s v="O"/>
    <n v="1"/>
    <n v="30"/>
    <n v="0"/>
    <m/>
    <m/>
    <m/>
    <m/>
    <m/>
    <m/>
    <n v="1"/>
    <n v="1"/>
    <m/>
    <m/>
    <n v="32399"/>
    <s v="CREDITOS DE CONSUMO"/>
    <n v="0"/>
    <n v="0"/>
    <n v="890480123"/>
    <s v="UNIVERSIDAD DE CARTAGENA"/>
    <n v="5"/>
    <m/>
    <m/>
    <m/>
    <m/>
    <n v="2"/>
    <n v="7"/>
    <n v="1"/>
  </r>
  <r>
    <n v="0"/>
    <s v="C"/>
    <n v="72040682"/>
    <x v="0"/>
    <n v="4"/>
    <n v="550010753"/>
    <d v="2020-10-29T00:00:00"/>
    <d v="2023-09-30T00:00:00"/>
    <n v="0"/>
    <n v="1"/>
    <n v="5"/>
    <n v="30"/>
    <n v="2"/>
    <n v="22490513"/>
    <n v="24960000"/>
    <n v="10220"/>
    <n v="401"/>
    <n v="9134"/>
    <n v="0"/>
    <n v="0"/>
    <n v="0"/>
    <m/>
    <n v="0"/>
    <n v="0"/>
    <n v="0"/>
    <m/>
    <m/>
    <d v="2021-03-30T00:00:00"/>
    <n v="1"/>
    <s v="O"/>
    <n v="1"/>
    <n v="30"/>
    <n v="0"/>
    <m/>
    <m/>
    <m/>
    <m/>
    <m/>
    <m/>
    <n v="1"/>
    <n v="1"/>
    <m/>
    <m/>
    <n v="14963"/>
    <s v="CREDITOS DE CONSUMO"/>
    <n v="0"/>
    <n v="0"/>
    <n v="890480123"/>
    <s v="UNIVERSIDAD DE CARTAGENA"/>
    <n v="5"/>
    <m/>
    <m/>
    <m/>
    <m/>
    <n v="2"/>
    <n v="7"/>
    <n v="1"/>
  </r>
  <r>
    <n v="0"/>
    <s v="C"/>
    <n v="72040682"/>
    <x v="0"/>
    <n v="4"/>
    <n v="550010764"/>
    <d v="2020-10-29T00:00:00"/>
    <d v="2023-08-30T00:00:00"/>
    <n v="0"/>
    <n v="1"/>
    <n v="5"/>
    <n v="30"/>
    <n v="2"/>
    <n v="22490513"/>
    <n v="24960000"/>
    <n v="11190"/>
    <n v="448"/>
    <n v="9953"/>
    <n v="0"/>
    <n v="0"/>
    <n v="0"/>
    <m/>
    <n v="0"/>
    <n v="0"/>
    <n v="0"/>
    <m/>
    <m/>
    <d v="2021-03-30T00:00:00"/>
    <n v="1"/>
    <s v="O"/>
    <n v="1"/>
    <n v="30"/>
    <n v="0"/>
    <m/>
    <m/>
    <m/>
    <m/>
    <m/>
    <m/>
    <n v="1"/>
    <n v="1"/>
    <m/>
    <m/>
    <n v="16305"/>
    <s v="CREDITOS DE CONSUMO"/>
    <n v="0"/>
    <n v="0"/>
    <n v="890480123"/>
    <s v="UNIVERSIDAD DE CARTAGENA"/>
    <n v="5"/>
    <m/>
    <m/>
    <m/>
    <m/>
    <n v="2"/>
    <n v="7"/>
    <n v="1"/>
  </r>
  <r>
    <n v="0"/>
    <s v="C"/>
    <n v="72040682"/>
    <x v="0"/>
    <n v="4"/>
    <n v="550010827"/>
    <d v="2020-10-29T00:00:00"/>
    <d v="2023-09-30T00:00:00"/>
    <n v="0"/>
    <n v="1"/>
    <n v="5"/>
    <n v="30"/>
    <n v="2"/>
    <n v="22490513"/>
    <n v="24960000"/>
    <n v="7418"/>
    <n v="291"/>
    <n v="6599"/>
    <n v="0"/>
    <n v="0"/>
    <n v="0"/>
    <m/>
    <n v="0"/>
    <n v="0"/>
    <n v="0"/>
    <m/>
    <m/>
    <d v="2021-03-30T00:00:00"/>
    <n v="1"/>
    <s v="O"/>
    <n v="1"/>
    <n v="30"/>
    <n v="0"/>
    <m/>
    <m/>
    <m/>
    <m/>
    <m/>
    <m/>
    <n v="1"/>
    <n v="1"/>
    <m/>
    <m/>
    <n v="10810"/>
    <s v="CREDITOS DE CONSUMO"/>
    <n v="0"/>
    <n v="0"/>
    <n v="890480123"/>
    <s v="UNIVERSIDAD DE CARTAGENA"/>
    <n v="5"/>
    <m/>
    <m/>
    <m/>
    <m/>
    <n v="2"/>
    <n v="7"/>
    <n v="1"/>
  </r>
  <r>
    <n v="0"/>
    <s v="C"/>
    <n v="72040682"/>
    <x v="0"/>
    <n v="4"/>
    <n v="550010828"/>
    <d v="2020-10-29T00:00:00"/>
    <d v="2023-08-30T00:00:00"/>
    <n v="0"/>
    <n v="1"/>
    <n v="5"/>
    <n v="30"/>
    <n v="2"/>
    <n v="22490513"/>
    <n v="24960000"/>
    <n v="3465"/>
    <n v="139"/>
    <n v="3079"/>
    <n v="0"/>
    <n v="0"/>
    <n v="0"/>
    <m/>
    <n v="0"/>
    <n v="0"/>
    <n v="0"/>
    <m/>
    <m/>
    <d v="2021-03-30T00:00:00"/>
    <n v="1"/>
    <s v="O"/>
    <n v="1"/>
    <n v="30"/>
    <n v="0"/>
    <m/>
    <m/>
    <m/>
    <m/>
    <m/>
    <m/>
    <n v="1"/>
    <n v="1"/>
    <m/>
    <m/>
    <n v="5044"/>
    <s v="CREDITOS DE CONSUMO"/>
    <n v="0"/>
    <n v="0"/>
    <n v="890480123"/>
    <s v="UNIVERSIDAD DE CARTAGENA"/>
    <n v="5"/>
    <m/>
    <m/>
    <m/>
    <m/>
    <n v="2"/>
    <n v="7"/>
    <n v="1"/>
  </r>
  <r>
    <n v="0"/>
    <s v="C"/>
    <n v="72040682"/>
    <x v="0"/>
    <n v="4"/>
    <n v="550010963"/>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n v="72040682"/>
    <x v="0"/>
    <n v="4"/>
    <n v="550010982"/>
    <d v="2020-10-29T00:00:00"/>
    <d v="2023-09-30T00:00:00"/>
    <n v="0"/>
    <n v="1"/>
    <n v="5"/>
    <n v="30"/>
    <n v="2"/>
    <n v="22490513"/>
    <n v="24960000"/>
    <n v="9281"/>
    <n v="364"/>
    <n v="8273"/>
    <n v="0"/>
    <n v="0"/>
    <n v="0"/>
    <m/>
    <n v="0"/>
    <n v="0"/>
    <n v="0"/>
    <m/>
    <m/>
    <d v="2021-03-30T00:00:00"/>
    <n v="1"/>
    <s v="O"/>
    <n v="1"/>
    <n v="30"/>
    <n v="0"/>
    <m/>
    <m/>
    <m/>
    <m/>
    <m/>
    <m/>
    <n v="1"/>
    <n v="1"/>
    <m/>
    <m/>
    <n v="13553"/>
    <s v="CREDITOS DE CONSUMO"/>
    <n v="0"/>
    <n v="0"/>
    <n v="890480123"/>
    <s v="UNIVERSIDAD DE CARTAGENA"/>
    <n v="5"/>
    <m/>
    <m/>
    <m/>
    <m/>
    <n v="2"/>
    <n v="7"/>
    <n v="1"/>
  </r>
  <r>
    <n v="0"/>
    <s v="C"/>
    <n v="72040682"/>
    <x v="0"/>
    <n v="4"/>
    <n v="550010987"/>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n v="72040682"/>
    <x v="0"/>
    <n v="4"/>
    <n v="550010996"/>
    <d v="2020-10-29T00:00:00"/>
    <d v="2023-08-30T00:00:00"/>
    <n v="0"/>
    <n v="1"/>
    <n v="5"/>
    <n v="30"/>
    <n v="2"/>
    <n v="22490513"/>
    <n v="24960000"/>
    <n v="3344"/>
    <n v="134"/>
    <n v="2974"/>
    <n v="0"/>
    <n v="0"/>
    <n v="0"/>
    <m/>
    <n v="0"/>
    <n v="0"/>
    <n v="0"/>
    <m/>
    <m/>
    <d v="2021-03-30T00:00:00"/>
    <n v="1"/>
    <s v="O"/>
    <n v="1"/>
    <n v="30"/>
    <n v="0"/>
    <m/>
    <m/>
    <m/>
    <m/>
    <m/>
    <m/>
    <n v="1"/>
    <n v="1"/>
    <m/>
    <m/>
    <n v="4872"/>
    <s v="CREDITOS DE CONSUMO"/>
    <n v="0"/>
    <n v="0"/>
    <n v="890480123"/>
    <s v="UNIVERSIDAD DE CARTAGENA"/>
    <n v="5"/>
    <m/>
    <m/>
    <m/>
    <m/>
    <n v="2"/>
    <n v="7"/>
    <n v="1"/>
  </r>
  <r>
    <n v="0"/>
    <s v="C"/>
    <n v="72040682"/>
    <x v="0"/>
    <n v="4"/>
    <n v="550011005"/>
    <d v="2020-10-29T00:00:00"/>
    <d v="2023-08-30T00:00:00"/>
    <n v="0"/>
    <n v="1"/>
    <n v="5"/>
    <n v="30"/>
    <n v="2"/>
    <n v="22490513"/>
    <n v="24960000"/>
    <n v="8547"/>
    <n v="342"/>
    <n v="7603"/>
    <n v="0"/>
    <n v="0"/>
    <n v="0"/>
    <m/>
    <n v="0"/>
    <n v="0"/>
    <n v="0"/>
    <m/>
    <m/>
    <d v="2021-03-30T00:00:00"/>
    <n v="1"/>
    <s v="O"/>
    <n v="1"/>
    <n v="30"/>
    <n v="0"/>
    <m/>
    <m/>
    <m/>
    <m/>
    <m/>
    <m/>
    <n v="1"/>
    <n v="1"/>
    <m/>
    <m/>
    <n v="12455"/>
    <s v="CREDITOS DE CONSUMO"/>
    <n v="0"/>
    <n v="0"/>
    <n v="890480123"/>
    <s v="UNIVERSIDAD DE CARTAGENA"/>
    <n v="5"/>
    <m/>
    <m/>
    <m/>
    <m/>
    <n v="2"/>
    <n v="7"/>
    <n v="1"/>
  </r>
  <r>
    <n v="0"/>
    <s v="C"/>
    <n v="72040682"/>
    <x v="0"/>
    <n v="4"/>
    <n v="550011028"/>
    <d v="2020-10-29T00:00:00"/>
    <d v="2023-09-30T00:00:00"/>
    <n v="0"/>
    <n v="1"/>
    <n v="5"/>
    <n v="30"/>
    <n v="2"/>
    <n v="22490513"/>
    <n v="24960000"/>
    <n v="4259"/>
    <n v="167"/>
    <n v="3780"/>
    <n v="0"/>
    <n v="0"/>
    <n v="0"/>
    <m/>
    <n v="0"/>
    <n v="0"/>
    <n v="0"/>
    <m/>
    <m/>
    <d v="2021-03-30T00:00:00"/>
    <n v="1"/>
    <s v="O"/>
    <n v="1"/>
    <n v="30"/>
    <n v="0"/>
    <m/>
    <m/>
    <m/>
    <m/>
    <m/>
    <m/>
    <n v="1"/>
    <n v="1"/>
    <m/>
    <m/>
    <n v="6192"/>
    <s v="CREDITOS DE CONSUMO"/>
    <n v="0"/>
    <n v="0"/>
    <n v="890480123"/>
    <s v="UNIVERSIDAD DE CARTAGENA"/>
    <n v="5"/>
    <m/>
    <m/>
    <m/>
    <m/>
    <n v="2"/>
    <n v="7"/>
    <n v="1"/>
  </r>
  <r>
    <n v="0"/>
    <s v="C"/>
    <n v="72040682"/>
    <x v="0"/>
    <n v="4"/>
    <n v="550012580"/>
    <d v="2020-10-29T00:00:00"/>
    <d v="2023-08-30T00:00:00"/>
    <n v="0"/>
    <n v="1"/>
    <n v="5"/>
    <n v="30"/>
    <n v="2"/>
    <n v="22490513"/>
    <n v="24960000"/>
    <n v="8314"/>
    <n v="333"/>
    <n v="7395"/>
    <n v="0"/>
    <n v="0"/>
    <n v="0"/>
    <m/>
    <n v="0"/>
    <n v="0"/>
    <n v="0"/>
    <m/>
    <m/>
    <d v="2021-03-30T00:00:00"/>
    <n v="1"/>
    <s v="O"/>
    <n v="1"/>
    <n v="30"/>
    <n v="0"/>
    <m/>
    <m/>
    <m/>
    <m/>
    <m/>
    <m/>
    <n v="1"/>
    <n v="1"/>
    <m/>
    <m/>
    <n v="12114"/>
    <s v="CREDITOS DE CONSUMO"/>
    <n v="0"/>
    <n v="0"/>
    <n v="890480123"/>
    <s v="UNIVERSIDAD DE CARTAGENA"/>
    <n v="5"/>
    <m/>
    <m/>
    <m/>
    <m/>
    <n v="2"/>
    <n v="7"/>
    <n v="1"/>
  </r>
  <r>
    <n v="0"/>
    <s v="C"/>
    <n v="72040682"/>
    <x v="0"/>
    <n v="4"/>
    <n v="550012623"/>
    <d v="2020-10-29T00:00:00"/>
    <d v="2023-08-30T00:00:00"/>
    <n v="0"/>
    <n v="1"/>
    <n v="5"/>
    <n v="30"/>
    <n v="2"/>
    <n v="22490513"/>
    <n v="24960000"/>
    <n v="3498"/>
    <n v="140"/>
    <n v="3108"/>
    <n v="0"/>
    <n v="0"/>
    <n v="0"/>
    <m/>
    <n v="0"/>
    <n v="0"/>
    <n v="0"/>
    <m/>
    <m/>
    <d v="2021-03-30T00:00:00"/>
    <n v="1"/>
    <s v="O"/>
    <n v="1"/>
    <n v="30"/>
    <n v="0"/>
    <m/>
    <m/>
    <m/>
    <m/>
    <m/>
    <m/>
    <n v="1"/>
    <n v="1"/>
    <m/>
    <m/>
    <n v="5092"/>
    <s v="CREDITOS DE CONSUMO"/>
    <n v="0"/>
    <n v="0"/>
    <n v="890480123"/>
    <s v="UNIVERSIDAD DE CARTAGENA"/>
    <n v="5"/>
    <m/>
    <m/>
    <m/>
    <m/>
    <n v="2"/>
    <n v="7"/>
    <n v="1"/>
  </r>
  <r>
    <n v="0"/>
    <s v="C"/>
    <n v="72040682"/>
    <x v="0"/>
    <n v="4"/>
    <n v="550013039"/>
    <d v="2020-10-29T00:00:00"/>
    <d v="2023-08-30T00:00:00"/>
    <n v="0"/>
    <n v="1"/>
    <n v="5"/>
    <n v="30"/>
    <n v="2"/>
    <n v="22490513"/>
    <n v="24960000"/>
    <n v="8729"/>
    <n v="349"/>
    <n v="7758"/>
    <n v="0"/>
    <n v="0"/>
    <n v="0"/>
    <m/>
    <n v="0"/>
    <n v="0"/>
    <n v="0"/>
    <m/>
    <m/>
    <d v="2021-03-30T00:00:00"/>
    <n v="1"/>
    <s v="O"/>
    <n v="1"/>
    <n v="30"/>
    <n v="0"/>
    <m/>
    <m/>
    <m/>
    <m/>
    <m/>
    <m/>
    <n v="1"/>
    <n v="1"/>
    <m/>
    <m/>
    <n v="12709"/>
    <s v="CREDITOS DE CONSUMO"/>
    <n v="0"/>
    <n v="0"/>
    <n v="890480123"/>
    <s v="UNIVERSIDAD DE CARTAGENA"/>
    <n v="5"/>
    <m/>
    <m/>
    <m/>
    <m/>
    <n v="2"/>
    <n v="7"/>
    <n v="1"/>
  </r>
  <r>
    <n v="0"/>
    <s v="C"/>
    <n v="72040682"/>
    <x v="0"/>
    <n v="4"/>
    <n v="550013135"/>
    <d v="2020-10-29T00:00:00"/>
    <d v="2023-08-30T00:00:00"/>
    <n v="0"/>
    <n v="1"/>
    <n v="5"/>
    <n v="30"/>
    <n v="2"/>
    <n v="22490513"/>
    <n v="24960000"/>
    <n v="13790"/>
    <n v="552"/>
    <n v="12261"/>
    <n v="0"/>
    <n v="0"/>
    <n v="0"/>
    <m/>
    <n v="0"/>
    <n v="0"/>
    <n v="0"/>
    <m/>
    <m/>
    <d v="2021-03-30T00:00:00"/>
    <n v="1"/>
    <s v="O"/>
    <n v="1"/>
    <n v="30"/>
    <n v="0"/>
    <m/>
    <m/>
    <m/>
    <m/>
    <m/>
    <m/>
    <n v="1"/>
    <n v="1"/>
    <m/>
    <m/>
    <n v="20086"/>
    <s v="CREDITOS DE CONSUMO"/>
    <n v="0"/>
    <n v="0"/>
    <n v="890480123"/>
    <s v="UNIVERSIDAD DE CARTAGENA"/>
    <n v="5"/>
    <m/>
    <m/>
    <m/>
    <m/>
    <n v="2"/>
    <n v="7"/>
    <n v="1"/>
  </r>
  <r>
    <n v="0"/>
    <s v="C"/>
    <n v="72040682"/>
    <x v="0"/>
    <n v="4"/>
    <n v="550014658"/>
    <d v="2020-10-29T00:00:00"/>
    <d v="2023-08-30T00:00:00"/>
    <n v="0"/>
    <n v="1"/>
    <n v="5"/>
    <n v="30"/>
    <n v="2"/>
    <n v="22490513"/>
    <n v="24960000"/>
    <n v="11572"/>
    <n v="463"/>
    <n v="10295"/>
    <n v="0"/>
    <n v="0"/>
    <n v="0"/>
    <m/>
    <n v="0"/>
    <n v="0"/>
    <n v="0"/>
    <m/>
    <m/>
    <d v="2021-03-30T00:00:00"/>
    <n v="1"/>
    <s v="O"/>
    <n v="1"/>
    <n v="30"/>
    <n v="0"/>
    <m/>
    <m/>
    <m/>
    <m/>
    <m/>
    <m/>
    <n v="1"/>
    <n v="1"/>
    <m/>
    <m/>
    <n v="16865"/>
    <s v="CREDITOS DE CONSUMO"/>
    <n v="0"/>
    <n v="0"/>
    <n v="890480123"/>
    <s v="UNIVERSIDAD DE CARTAGENA"/>
    <n v="5"/>
    <m/>
    <m/>
    <m/>
    <m/>
    <n v="2"/>
    <n v="7"/>
    <n v="1"/>
  </r>
  <r>
    <n v="0"/>
    <s v="C"/>
    <n v="72040682"/>
    <x v="0"/>
    <n v="4"/>
    <n v="550014659"/>
    <d v="2020-10-29T00:00:00"/>
    <d v="2023-08-30T00:00:00"/>
    <n v="0"/>
    <n v="1"/>
    <n v="5"/>
    <n v="30"/>
    <n v="2"/>
    <n v="22490513"/>
    <n v="24960000"/>
    <n v="23062"/>
    <n v="923"/>
    <n v="20496"/>
    <n v="0"/>
    <n v="0"/>
    <n v="0"/>
    <m/>
    <n v="0"/>
    <n v="0"/>
    <n v="0"/>
    <m/>
    <m/>
    <d v="2021-03-30T00:00:00"/>
    <n v="1"/>
    <s v="O"/>
    <n v="1"/>
    <n v="30"/>
    <n v="0"/>
    <m/>
    <m/>
    <m/>
    <m/>
    <m/>
    <m/>
    <n v="1"/>
    <n v="1"/>
    <m/>
    <m/>
    <n v="33576"/>
    <s v="CREDITOS DE CONSUMO"/>
    <n v="0"/>
    <n v="0"/>
    <n v="890480123"/>
    <s v="UNIVERSIDAD DE CARTAGENA"/>
    <n v="5"/>
    <m/>
    <m/>
    <m/>
    <m/>
    <n v="2"/>
    <n v="7"/>
    <n v="1"/>
  </r>
  <r>
    <n v="0"/>
    <s v="C"/>
    <n v="72040682"/>
    <x v="0"/>
    <n v="4"/>
    <n v="550015100"/>
    <d v="2020-10-29T00:00:00"/>
    <d v="2023-08-30T00:00:00"/>
    <n v="0"/>
    <n v="1"/>
    <n v="5"/>
    <n v="30"/>
    <n v="2"/>
    <n v="22490513"/>
    <n v="24960000"/>
    <n v="12867"/>
    <n v="515"/>
    <n v="11445"/>
    <n v="0"/>
    <n v="0"/>
    <n v="0"/>
    <m/>
    <n v="0"/>
    <n v="0"/>
    <n v="0"/>
    <m/>
    <m/>
    <d v="2021-03-30T00:00:00"/>
    <n v="1"/>
    <s v="O"/>
    <n v="1"/>
    <n v="30"/>
    <n v="0"/>
    <m/>
    <m/>
    <m/>
    <m/>
    <m/>
    <m/>
    <n v="1"/>
    <n v="1"/>
    <m/>
    <m/>
    <n v="18749"/>
    <s v="CREDITOS DE CONSUMO"/>
    <n v="0"/>
    <n v="0"/>
    <n v="890480123"/>
    <s v="UNIVERSIDAD DE CARTAGENA"/>
    <n v="5"/>
    <m/>
    <m/>
    <m/>
    <m/>
    <n v="2"/>
    <n v="7"/>
    <n v="1"/>
  </r>
  <r>
    <n v="0"/>
    <s v="C"/>
    <n v="72040682"/>
    <x v="0"/>
    <n v="4"/>
    <n v="550015140"/>
    <d v="2020-10-29T00:00:00"/>
    <d v="2023-08-30T00:00:00"/>
    <n v="0"/>
    <n v="1"/>
    <n v="5"/>
    <n v="30"/>
    <n v="2"/>
    <n v="22490513"/>
    <n v="24960000"/>
    <n v="5137"/>
    <n v="206"/>
    <n v="4567"/>
    <n v="0"/>
    <n v="0"/>
    <n v="0"/>
    <m/>
    <n v="0"/>
    <n v="0"/>
    <n v="0"/>
    <m/>
    <m/>
    <d v="2021-03-30T00:00:00"/>
    <n v="1"/>
    <s v="O"/>
    <n v="1"/>
    <n v="30"/>
    <n v="0"/>
    <m/>
    <m/>
    <m/>
    <m/>
    <m/>
    <m/>
    <n v="1"/>
    <n v="1"/>
    <m/>
    <m/>
    <n v="7482"/>
    <s v="CREDITOS DE CONSUMO"/>
    <n v="0"/>
    <n v="0"/>
    <n v="890480123"/>
    <s v="UNIVERSIDAD DE CARTAGENA"/>
    <n v="5"/>
    <m/>
    <m/>
    <m/>
    <m/>
    <n v="2"/>
    <n v="7"/>
    <n v="1"/>
  </r>
  <r>
    <n v="0"/>
    <s v="C"/>
    <n v="72040682"/>
    <x v="0"/>
    <n v="4"/>
    <n v="550015621"/>
    <d v="2020-10-29T00:00:00"/>
    <d v="2023-08-30T00:00:00"/>
    <n v="0"/>
    <n v="1"/>
    <n v="5"/>
    <n v="30"/>
    <n v="2"/>
    <n v="22490513"/>
    <n v="24960000"/>
    <n v="11457"/>
    <n v="459"/>
    <n v="10189"/>
    <n v="0"/>
    <n v="0"/>
    <n v="0"/>
    <m/>
    <n v="0"/>
    <n v="0"/>
    <n v="0"/>
    <m/>
    <m/>
    <d v="2021-03-30T00:00:00"/>
    <n v="1"/>
    <s v="O"/>
    <n v="1"/>
    <n v="30"/>
    <n v="0"/>
    <m/>
    <m/>
    <m/>
    <m/>
    <m/>
    <m/>
    <n v="1"/>
    <n v="1"/>
    <m/>
    <m/>
    <n v="16692"/>
    <s v="CREDITOS DE CONSUMO"/>
    <n v="0"/>
    <n v="0"/>
    <n v="890480123"/>
    <s v="UNIVERSIDAD DE CARTAGENA"/>
    <n v="5"/>
    <m/>
    <m/>
    <m/>
    <m/>
    <n v="2"/>
    <n v="7"/>
    <n v="1"/>
  </r>
  <r>
    <n v="0"/>
    <s v="C"/>
    <n v="72040682"/>
    <x v="0"/>
    <n v="4"/>
    <n v="550015914"/>
    <d v="2020-10-29T00:00:00"/>
    <d v="2023-09-30T00:00:00"/>
    <n v="0"/>
    <n v="1"/>
    <n v="5"/>
    <n v="30"/>
    <n v="2"/>
    <n v="22490513"/>
    <n v="24960000"/>
    <n v="3960"/>
    <n v="155"/>
    <n v="3513"/>
    <n v="0"/>
    <n v="0"/>
    <n v="0"/>
    <m/>
    <n v="0"/>
    <n v="0"/>
    <n v="0"/>
    <m/>
    <m/>
    <d v="2021-03-30T00:00:00"/>
    <n v="1"/>
    <s v="O"/>
    <n v="1"/>
    <n v="30"/>
    <n v="0"/>
    <m/>
    <m/>
    <m/>
    <m/>
    <m/>
    <m/>
    <n v="1"/>
    <n v="1"/>
    <m/>
    <m/>
    <n v="5755"/>
    <s v="CREDITOS DE CONSUMO"/>
    <n v="0"/>
    <n v="0"/>
    <n v="890480123"/>
    <s v="UNIVERSIDAD DE CARTAGENA"/>
    <n v="5"/>
    <m/>
    <m/>
    <m/>
    <m/>
    <n v="2"/>
    <n v="7"/>
    <n v="1"/>
  </r>
  <r>
    <n v="0"/>
    <s v="C"/>
    <n v="72040682"/>
    <x v="0"/>
    <n v="4"/>
    <n v="550016000"/>
    <d v="2020-10-29T00:00:00"/>
    <d v="2023-08-30T00:00:00"/>
    <n v="0"/>
    <n v="1"/>
    <n v="5"/>
    <n v="30"/>
    <n v="2"/>
    <n v="22490513"/>
    <n v="24960000"/>
    <n v="7730"/>
    <n v="309"/>
    <n v="6878"/>
    <n v="0"/>
    <n v="0"/>
    <n v="0"/>
    <m/>
    <n v="0"/>
    <n v="0"/>
    <n v="0"/>
    <m/>
    <m/>
    <d v="2021-03-30T00:00:00"/>
    <n v="1"/>
    <s v="O"/>
    <n v="1"/>
    <n v="30"/>
    <n v="0"/>
    <m/>
    <m/>
    <m/>
    <m/>
    <m/>
    <m/>
    <n v="1"/>
    <n v="1"/>
    <m/>
    <m/>
    <n v="11268"/>
    <s v="CREDITOS DE CONSUMO"/>
    <n v="0"/>
    <n v="0"/>
    <n v="890480123"/>
    <s v="UNIVERSIDAD DE CARTAGENA"/>
    <n v="5"/>
    <m/>
    <m/>
    <m/>
    <m/>
    <n v="2"/>
    <n v="7"/>
    <n v="1"/>
  </r>
  <r>
    <n v="0"/>
    <s v="C"/>
    <n v="72040682"/>
    <x v="0"/>
    <n v="4"/>
    <n v="550016097"/>
    <d v="2020-10-29T00:00:00"/>
    <d v="2023-08-30T00:00:00"/>
    <n v="0"/>
    <n v="1"/>
    <n v="5"/>
    <n v="30"/>
    <n v="2"/>
    <n v="22490513"/>
    <n v="24960000"/>
    <n v="4872"/>
    <n v="195"/>
    <n v="4332"/>
    <n v="0"/>
    <n v="0"/>
    <n v="0"/>
    <m/>
    <n v="0"/>
    <n v="0"/>
    <n v="0"/>
    <m/>
    <m/>
    <d v="2021-03-30T00:00:00"/>
    <n v="1"/>
    <s v="O"/>
    <n v="1"/>
    <n v="30"/>
    <n v="0"/>
    <m/>
    <m/>
    <m/>
    <m/>
    <m/>
    <m/>
    <n v="1"/>
    <n v="1"/>
    <m/>
    <m/>
    <n v="7097"/>
    <s v="CREDITOS DE CONSUMO"/>
    <n v="0"/>
    <n v="0"/>
    <n v="890480123"/>
    <s v="UNIVERSIDAD DE CARTAGENA"/>
    <n v="5"/>
    <m/>
    <m/>
    <m/>
    <m/>
    <n v="2"/>
    <n v="7"/>
    <n v="1"/>
  </r>
  <r>
    <n v="0"/>
    <s v="C"/>
    <n v="72040682"/>
    <x v="0"/>
    <n v="4"/>
    <n v="550016135"/>
    <d v="2020-10-29T00:00:00"/>
    <d v="2023-08-30T00:00:00"/>
    <n v="0"/>
    <n v="1"/>
    <n v="5"/>
    <n v="30"/>
    <n v="2"/>
    <n v="22490513"/>
    <n v="24960000"/>
    <n v="5430"/>
    <n v="217"/>
    <n v="4817"/>
    <n v="0"/>
    <n v="0"/>
    <n v="0"/>
    <m/>
    <n v="0"/>
    <n v="0"/>
    <n v="0"/>
    <m/>
    <m/>
    <d v="2021-03-30T00:00:00"/>
    <n v="1"/>
    <s v="O"/>
    <n v="1"/>
    <n v="30"/>
    <n v="0"/>
    <m/>
    <m/>
    <m/>
    <m/>
    <m/>
    <m/>
    <n v="1"/>
    <n v="1"/>
    <m/>
    <m/>
    <n v="7891"/>
    <s v="CREDITOS DE CONSUMO"/>
    <n v="0"/>
    <n v="0"/>
    <n v="890480123"/>
    <s v="UNIVERSIDAD DE CARTAGENA"/>
    <n v="5"/>
    <m/>
    <m/>
    <m/>
    <m/>
    <n v="2"/>
    <n v="7"/>
    <n v="1"/>
  </r>
  <r>
    <n v="0"/>
    <s v="C"/>
    <n v="72040682"/>
    <x v="0"/>
    <n v="4"/>
    <n v="550016756"/>
    <d v="2020-10-29T00:00:00"/>
    <d v="2023-08-30T00:00:00"/>
    <n v="0"/>
    <n v="1"/>
    <n v="5"/>
    <n v="30"/>
    <n v="2"/>
    <n v="22490513"/>
    <n v="24960000"/>
    <n v="3326"/>
    <n v="133"/>
    <n v="2959"/>
    <n v="0"/>
    <n v="0"/>
    <n v="0"/>
    <m/>
    <n v="0"/>
    <n v="0"/>
    <n v="0"/>
    <m/>
    <m/>
    <d v="2021-03-30T00:00:00"/>
    <n v="1"/>
    <s v="O"/>
    <n v="1"/>
    <n v="30"/>
    <n v="0"/>
    <m/>
    <m/>
    <m/>
    <m/>
    <m/>
    <m/>
    <n v="1"/>
    <n v="1"/>
    <m/>
    <m/>
    <n v="4847"/>
    <s v="CREDITOS DE CONSUMO"/>
    <n v="0"/>
    <n v="0"/>
    <n v="890480123"/>
    <s v="UNIVERSIDAD DE CARTAGENA"/>
    <n v="5"/>
    <m/>
    <m/>
    <m/>
    <m/>
    <n v="2"/>
    <n v="7"/>
    <n v="1"/>
  </r>
  <r>
    <n v="0"/>
    <s v="C"/>
    <n v="72040682"/>
    <x v="0"/>
    <n v="4"/>
    <n v="550016763"/>
    <d v="2020-10-29T00:00:00"/>
    <d v="2023-08-30T00:00:00"/>
    <n v="0"/>
    <n v="1"/>
    <n v="5"/>
    <n v="30"/>
    <n v="2"/>
    <n v="22490513"/>
    <n v="24960000"/>
    <n v="5012"/>
    <n v="201"/>
    <n v="4457"/>
    <n v="0"/>
    <n v="0"/>
    <n v="0"/>
    <m/>
    <n v="0"/>
    <n v="0"/>
    <n v="0"/>
    <m/>
    <m/>
    <d v="2021-03-30T00:00:00"/>
    <n v="1"/>
    <s v="O"/>
    <n v="1"/>
    <n v="30"/>
    <n v="0"/>
    <m/>
    <m/>
    <m/>
    <m/>
    <m/>
    <m/>
    <n v="1"/>
    <n v="1"/>
    <m/>
    <m/>
    <n v="7301"/>
    <s v="CREDITOS DE CONSUMO"/>
    <n v="0"/>
    <n v="0"/>
    <n v="890480123"/>
    <s v="UNIVERSIDAD DE CARTAGENA"/>
    <n v="5"/>
    <m/>
    <m/>
    <m/>
    <m/>
    <n v="2"/>
    <n v="7"/>
    <n v="1"/>
  </r>
  <r>
    <n v="0"/>
    <s v="C"/>
    <n v="72040682"/>
    <x v="0"/>
    <n v="4"/>
    <n v="550017086"/>
    <d v="2020-10-29T00:00:00"/>
    <d v="2023-08-30T00:00:00"/>
    <n v="0"/>
    <n v="1"/>
    <n v="5"/>
    <n v="30"/>
    <n v="2"/>
    <n v="22490513"/>
    <n v="24960000"/>
    <n v="8118"/>
    <n v="325"/>
    <n v="7221"/>
    <n v="0"/>
    <n v="0"/>
    <n v="0"/>
    <m/>
    <n v="0"/>
    <n v="0"/>
    <n v="0"/>
    <m/>
    <m/>
    <d v="2021-03-30T00:00:00"/>
    <n v="1"/>
    <s v="O"/>
    <n v="1"/>
    <n v="30"/>
    <n v="0"/>
    <m/>
    <m/>
    <m/>
    <m/>
    <m/>
    <m/>
    <n v="1"/>
    <n v="1"/>
    <m/>
    <m/>
    <n v="11829"/>
    <s v="CREDITOS DE CONSUMO"/>
    <n v="0"/>
    <n v="0"/>
    <n v="890480123"/>
    <s v="UNIVERSIDAD DE CARTAGENA"/>
    <n v="5"/>
    <m/>
    <m/>
    <m/>
    <m/>
    <n v="2"/>
    <n v="7"/>
    <n v="1"/>
  </r>
  <r>
    <n v="0"/>
    <s v="C"/>
    <n v="72040682"/>
    <x v="0"/>
    <n v="4"/>
    <n v="550017093"/>
    <d v="2020-10-29T00:00:00"/>
    <d v="2023-09-30T00:00:00"/>
    <n v="0"/>
    <n v="1"/>
    <n v="5"/>
    <n v="30"/>
    <n v="2"/>
    <n v="22490513"/>
    <n v="24960000"/>
    <n v="4029"/>
    <n v="158"/>
    <n v="3570"/>
    <n v="0"/>
    <n v="0"/>
    <n v="0"/>
    <m/>
    <n v="0"/>
    <n v="0"/>
    <n v="0"/>
    <m/>
    <m/>
    <d v="2021-03-30T00:00:00"/>
    <n v="1"/>
    <s v="O"/>
    <n v="1"/>
    <n v="30"/>
    <n v="0"/>
    <m/>
    <m/>
    <m/>
    <m/>
    <m/>
    <m/>
    <n v="1"/>
    <n v="1"/>
    <m/>
    <m/>
    <n v="5848"/>
    <s v="CREDITOS DE CONSUMO"/>
    <n v="0"/>
    <n v="0"/>
    <n v="890480123"/>
    <s v="UNIVERSIDAD DE CARTAGENA"/>
    <n v="5"/>
    <m/>
    <m/>
    <m/>
    <m/>
    <n v="2"/>
    <n v="7"/>
    <n v="1"/>
  </r>
  <r>
    <n v="0"/>
    <s v="C"/>
    <n v="72040682"/>
    <x v="0"/>
    <n v="4"/>
    <n v="550017293"/>
    <d v="2020-10-29T00:00:00"/>
    <d v="2023-08-30T00:00:00"/>
    <n v="0"/>
    <n v="1"/>
    <n v="5"/>
    <n v="30"/>
    <n v="2"/>
    <n v="22490513"/>
    <n v="24960000"/>
    <n v="9668"/>
    <n v="387"/>
    <n v="8598"/>
    <n v="0"/>
    <n v="0"/>
    <n v="0"/>
    <m/>
    <n v="0"/>
    <n v="0"/>
    <n v="0"/>
    <m/>
    <m/>
    <d v="2021-03-30T00:00:00"/>
    <n v="1"/>
    <s v="O"/>
    <n v="1"/>
    <n v="30"/>
    <n v="0"/>
    <m/>
    <m/>
    <m/>
    <m/>
    <m/>
    <m/>
    <n v="1"/>
    <n v="1"/>
    <m/>
    <m/>
    <n v="14085"/>
    <s v="CREDITOS DE CONSUMO"/>
    <n v="0"/>
    <n v="0"/>
    <n v="890480123"/>
    <s v="UNIVERSIDAD DE CARTAGENA"/>
    <n v="5"/>
    <m/>
    <m/>
    <m/>
    <m/>
    <n v="2"/>
    <n v="7"/>
    <n v="1"/>
  </r>
  <r>
    <n v="0"/>
    <s v="C"/>
    <n v="72040682"/>
    <x v="0"/>
    <n v="4"/>
    <n v="550017294"/>
    <d v="2020-10-29T00:00:00"/>
    <d v="2023-08-30T00:00:00"/>
    <n v="0"/>
    <n v="1"/>
    <n v="5"/>
    <n v="30"/>
    <n v="2"/>
    <n v="22490513"/>
    <n v="24960000"/>
    <n v="4608"/>
    <n v="184"/>
    <n v="4102"/>
    <n v="0"/>
    <n v="0"/>
    <n v="0"/>
    <m/>
    <n v="0"/>
    <n v="0"/>
    <n v="0"/>
    <m/>
    <m/>
    <d v="2021-03-30T00:00:00"/>
    <n v="1"/>
    <s v="O"/>
    <n v="1"/>
    <n v="30"/>
    <n v="0"/>
    <m/>
    <m/>
    <m/>
    <m/>
    <m/>
    <m/>
    <n v="1"/>
    <n v="1"/>
    <m/>
    <m/>
    <n v="6720"/>
    <s v="CREDITOS DE CONSUMO"/>
    <n v="0"/>
    <n v="0"/>
    <n v="890480123"/>
    <s v="UNIVERSIDAD DE CARTAGENA"/>
    <n v="5"/>
    <m/>
    <m/>
    <m/>
    <m/>
    <n v="2"/>
    <n v="7"/>
    <n v="1"/>
  </r>
  <r>
    <n v="0"/>
    <s v="C"/>
    <n v="72040682"/>
    <x v="0"/>
    <n v="4"/>
    <n v="550017785"/>
    <d v="2020-10-29T00:00:00"/>
    <d v="2023-09-30T00:00:00"/>
    <n v="0"/>
    <n v="1"/>
    <n v="5"/>
    <n v="30"/>
    <n v="2"/>
    <n v="22490513"/>
    <n v="24960000"/>
    <n v="13440"/>
    <n v="527"/>
    <n v="12012"/>
    <n v="0"/>
    <n v="0"/>
    <n v="0"/>
    <m/>
    <n v="0"/>
    <n v="0"/>
    <n v="0"/>
    <m/>
    <m/>
    <d v="2021-03-30T00:00:00"/>
    <n v="1"/>
    <s v="O"/>
    <n v="1"/>
    <n v="30"/>
    <n v="0"/>
    <m/>
    <m/>
    <m/>
    <m/>
    <m/>
    <m/>
    <n v="1"/>
    <n v="1"/>
    <m/>
    <m/>
    <n v="19678"/>
    <s v="CREDITOS DE CONSUMO"/>
    <n v="0"/>
    <n v="0"/>
    <n v="890480123"/>
    <s v="UNIVERSIDAD DE CARTAGENA"/>
    <n v="5"/>
    <m/>
    <m/>
    <m/>
    <m/>
    <n v="2"/>
    <n v="7"/>
    <n v="1"/>
  </r>
  <r>
    <n v="0"/>
    <s v="C"/>
    <n v="72040682"/>
    <x v="0"/>
    <n v="4"/>
    <n v="550017803"/>
    <d v="2020-10-29T00:00:00"/>
    <d v="2023-08-30T00:00:00"/>
    <n v="0"/>
    <n v="1"/>
    <n v="5"/>
    <n v="30"/>
    <n v="2"/>
    <n v="22490513"/>
    <n v="24960000"/>
    <n v="8402"/>
    <n v="336"/>
    <n v="7475"/>
    <n v="0"/>
    <n v="0"/>
    <n v="0"/>
    <m/>
    <n v="0"/>
    <n v="0"/>
    <n v="0"/>
    <m/>
    <m/>
    <d v="2021-03-30T00:00:00"/>
    <n v="1"/>
    <s v="O"/>
    <n v="1"/>
    <n v="30"/>
    <n v="0"/>
    <m/>
    <m/>
    <m/>
    <m/>
    <m/>
    <m/>
    <n v="1"/>
    <n v="1"/>
    <m/>
    <m/>
    <n v="12245"/>
    <s v="CREDITOS DE CONSUMO"/>
    <n v="0"/>
    <n v="0"/>
    <n v="890480123"/>
    <s v="UNIVERSIDAD DE CARTAGENA"/>
    <n v="5"/>
    <m/>
    <m/>
    <m/>
    <m/>
    <n v="2"/>
    <n v="7"/>
    <n v="1"/>
  </r>
  <r>
    <n v="0"/>
    <s v="C"/>
    <n v="72040682"/>
    <x v="0"/>
    <n v="4"/>
    <n v="550017804"/>
    <d v="2020-10-29T00:00:00"/>
    <d v="2023-08-30T00:00:00"/>
    <n v="0"/>
    <n v="1"/>
    <n v="5"/>
    <n v="30"/>
    <n v="2"/>
    <n v="22490513"/>
    <n v="24960000"/>
    <n v="8276"/>
    <n v="331"/>
    <n v="7363"/>
    <n v="0"/>
    <n v="0"/>
    <n v="0"/>
    <m/>
    <n v="0"/>
    <n v="0"/>
    <n v="0"/>
    <m/>
    <m/>
    <d v="2021-03-30T00:00:00"/>
    <n v="1"/>
    <s v="O"/>
    <n v="1"/>
    <n v="30"/>
    <n v="0"/>
    <m/>
    <m/>
    <m/>
    <m/>
    <m/>
    <m/>
    <n v="1"/>
    <n v="1"/>
    <m/>
    <m/>
    <n v="12062"/>
    <s v="CREDITOS DE CONSUMO"/>
    <n v="0"/>
    <n v="0"/>
    <n v="890480123"/>
    <s v="UNIVERSIDAD DE CARTAGENA"/>
    <n v="5"/>
    <m/>
    <m/>
    <m/>
    <m/>
    <n v="2"/>
    <n v="7"/>
    <n v="1"/>
  </r>
  <r>
    <n v="0"/>
    <s v="C"/>
    <n v="72040682"/>
    <x v="0"/>
    <n v="4"/>
    <n v="550018529"/>
    <d v="2020-10-29T00:00:00"/>
    <d v="2023-08-30T00:00:00"/>
    <n v="0"/>
    <n v="1"/>
    <n v="5"/>
    <n v="30"/>
    <n v="2"/>
    <n v="22490513"/>
    <n v="24960000"/>
    <n v="15620"/>
    <n v="625"/>
    <n v="13885"/>
    <n v="0"/>
    <n v="0"/>
    <n v="0"/>
    <m/>
    <n v="0"/>
    <n v="0"/>
    <n v="0"/>
    <m/>
    <m/>
    <d v="2021-03-30T00:00:00"/>
    <n v="1"/>
    <s v="O"/>
    <n v="1"/>
    <n v="30"/>
    <n v="0"/>
    <m/>
    <m/>
    <m/>
    <m/>
    <m/>
    <m/>
    <n v="1"/>
    <n v="1"/>
    <m/>
    <m/>
    <n v="22746"/>
    <s v="CREDITOS DE CONSUMO"/>
    <n v="0"/>
    <n v="0"/>
    <n v="890480123"/>
    <s v="UNIVERSIDAD DE CARTAGENA"/>
    <n v="5"/>
    <m/>
    <m/>
    <m/>
    <m/>
    <n v="2"/>
    <n v="7"/>
    <n v="1"/>
  </r>
  <r>
    <n v="0"/>
    <s v="C"/>
    <n v="72040682"/>
    <x v="0"/>
    <n v="4"/>
    <n v="550018765"/>
    <d v="2020-10-29T00:00:00"/>
    <d v="2023-08-30T00:00:00"/>
    <n v="0"/>
    <n v="1"/>
    <n v="5"/>
    <n v="30"/>
    <n v="2"/>
    <n v="22490513"/>
    <n v="24960000"/>
    <n v="97044"/>
    <n v="3885"/>
    <n v="86311"/>
    <n v="0"/>
    <n v="0"/>
    <n v="0"/>
    <m/>
    <n v="0"/>
    <n v="0"/>
    <n v="0"/>
    <m/>
    <m/>
    <d v="2021-03-30T00:00:00"/>
    <n v="1"/>
    <s v="O"/>
    <n v="1"/>
    <n v="30"/>
    <n v="0"/>
    <m/>
    <m/>
    <m/>
    <m/>
    <m/>
    <m/>
    <n v="1"/>
    <n v="1"/>
    <m/>
    <m/>
    <n v="141394"/>
    <s v="CREDITOS DE CONSUMO"/>
    <n v="0"/>
    <n v="0"/>
    <n v="890480123"/>
    <s v="UNIVERSIDAD DE CARTAGENA"/>
    <n v="5"/>
    <m/>
    <m/>
    <m/>
    <m/>
    <n v="2"/>
    <n v="7"/>
    <n v="1"/>
  </r>
  <r>
    <n v="0"/>
    <s v="C"/>
    <n v="72040682"/>
    <x v="0"/>
    <n v="4"/>
    <n v="550019017"/>
    <d v="2020-10-29T00:00:00"/>
    <d v="2023-09-30T00:00:00"/>
    <n v="0"/>
    <n v="1"/>
    <n v="5"/>
    <n v="30"/>
    <n v="2"/>
    <n v="22490513"/>
    <n v="24960000"/>
    <n v="19710"/>
    <n v="773"/>
    <n v="17614"/>
    <n v="0"/>
    <n v="0"/>
    <n v="0"/>
    <m/>
    <n v="0"/>
    <n v="0"/>
    <n v="0"/>
    <m/>
    <m/>
    <d v="2021-03-30T00:00:00"/>
    <n v="1"/>
    <s v="O"/>
    <n v="1"/>
    <n v="30"/>
    <n v="0"/>
    <m/>
    <m/>
    <m/>
    <m/>
    <m/>
    <m/>
    <n v="1"/>
    <n v="1"/>
    <m/>
    <m/>
    <n v="28855"/>
    <s v="CREDITOS DE CONSUMO"/>
    <n v="0"/>
    <n v="0"/>
    <n v="890480123"/>
    <s v="UNIVERSIDAD DE CARTAGENA"/>
    <n v="5"/>
    <m/>
    <m/>
    <m/>
    <m/>
    <n v="2"/>
    <n v="7"/>
    <n v="1"/>
  </r>
  <r>
    <n v="0"/>
    <s v="C"/>
    <n v="72040682"/>
    <x v="0"/>
    <n v="4"/>
    <n v="550019040"/>
    <d v="2020-10-29T00:00:00"/>
    <d v="2023-09-30T00:00:00"/>
    <n v="0"/>
    <n v="1"/>
    <n v="5"/>
    <n v="30"/>
    <n v="2"/>
    <n v="22490513"/>
    <n v="24960000"/>
    <n v="11824"/>
    <n v="464"/>
    <n v="10566"/>
    <n v="0"/>
    <n v="0"/>
    <n v="0"/>
    <m/>
    <n v="0"/>
    <n v="0"/>
    <n v="0"/>
    <m/>
    <m/>
    <d v="2021-03-30T00:00:00"/>
    <n v="1"/>
    <s v="O"/>
    <n v="1"/>
    <n v="30"/>
    <n v="0"/>
    <m/>
    <m/>
    <m/>
    <m/>
    <m/>
    <m/>
    <n v="1"/>
    <n v="1"/>
    <m/>
    <m/>
    <n v="17309"/>
    <s v="CREDITOS DE CONSUMO"/>
    <n v="0"/>
    <n v="0"/>
    <n v="890480123"/>
    <s v="UNIVERSIDAD DE CARTAGENA"/>
    <n v="5"/>
    <m/>
    <m/>
    <m/>
    <m/>
    <n v="2"/>
    <n v="7"/>
    <n v="1"/>
  </r>
  <r>
    <n v="0"/>
    <s v="C"/>
    <n v="72040682"/>
    <x v="0"/>
    <n v="4"/>
    <n v="550019241"/>
    <d v="2020-10-29T00:00:00"/>
    <d v="2023-08-30T00:00:00"/>
    <n v="0"/>
    <n v="1"/>
    <n v="5"/>
    <n v="30"/>
    <n v="2"/>
    <n v="22490513"/>
    <n v="24960000"/>
    <n v="21112"/>
    <n v="845"/>
    <n v="18769"/>
    <n v="0"/>
    <n v="0"/>
    <n v="0"/>
    <m/>
    <n v="0"/>
    <n v="0"/>
    <n v="0"/>
    <m/>
    <m/>
    <d v="2021-03-30T00:00:00"/>
    <n v="1"/>
    <s v="O"/>
    <n v="1"/>
    <n v="30"/>
    <n v="0"/>
    <m/>
    <m/>
    <m/>
    <m/>
    <m/>
    <m/>
    <n v="1"/>
    <n v="1"/>
    <m/>
    <m/>
    <n v="30747"/>
    <s v="CREDITOS DE CONSUMO"/>
    <n v="0"/>
    <n v="0"/>
    <n v="890480123"/>
    <s v="UNIVERSIDAD DE CARTAGENA"/>
    <n v="5"/>
    <m/>
    <m/>
    <m/>
    <m/>
    <n v="2"/>
    <n v="7"/>
    <n v="1"/>
  </r>
  <r>
    <n v="0"/>
    <s v="C"/>
    <n v="72040682"/>
    <x v="0"/>
    <n v="4"/>
    <n v="550019279"/>
    <d v="2020-10-29T00:00:00"/>
    <d v="2023-08-30T00:00:00"/>
    <n v="0"/>
    <n v="1"/>
    <n v="5"/>
    <n v="30"/>
    <n v="2"/>
    <n v="22490513"/>
    <n v="24960000"/>
    <n v="8417"/>
    <n v="337"/>
    <n v="7486"/>
    <n v="0"/>
    <n v="0"/>
    <n v="0"/>
    <m/>
    <n v="0"/>
    <n v="0"/>
    <n v="0"/>
    <m/>
    <m/>
    <d v="2021-03-30T00:00:00"/>
    <n v="1"/>
    <s v="O"/>
    <n v="1"/>
    <n v="30"/>
    <n v="0"/>
    <m/>
    <m/>
    <m/>
    <m/>
    <m/>
    <m/>
    <n v="1"/>
    <n v="1"/>
    <m/>
    <m/>
    <n v="12264"/>
    <s v="CREDITOS DE CONSUMO"/>
    <n v="0"/>
    <n v="0"/>
    <n v="890480123"/>
    <s v="UNIVERSIDAD DE CARTAGENA"/>
    <n v="5"/>
    <m/>
    <m/>
    <m/>
    <m/>
    <n v="2"/>
    <n v="7"/>
    <n v="1"/>
  </r>
  <r>
    <n v="0"/>
    <s v="C"/>
    <n v="72040682"/>
    <x v="0"/>
    <n v="4"/>
    <n v="550019404"/>
    <d v="2020-10-29T00:00:00"/>
    <d v="2023-08-30T00:00:00"/>
    <n v="0"/>
    <n v="1"/>
    <n v="5"/>
    <n v="30"/>
    <n v="2"/>
    <n v="22490513"/>
    <n v="24960000"/>
    <n v="22528"/>
    <n v="902"/>
    <n v="20022"/>
    <n v="0"/>
    <n v="0"/>
    <n v="0"/>
    <m/>
    <n v="0"/>
    <n v="0"/>
    <n v="0"/>
    <m/>
    <m/>
    <d v="2021-03-30T00:00:00"/>
    <n v="1"/>
    <s v="O"/>
    <n v="1"/>
    <n v="30"/>
    <n v="0"/>
    <m/>
    <m/>
    <m/>
    <m/>
    <m/>
    <m/>
    <n v="1"/>
    <n v="1"/>
    <m/>
    <m/>
    <n v="32800"/>
    <s v="CREDITOS DE CONSUMO"/>
    <n v="0"/>
    <n v="0"/>
    <n v="890480123"/>
    <s v="UNIVERSIDAD DE CARTAGENA"/>
    <n v="5"/>
    <m/>
    <m/>
    <m/>
    <m/>
    <n v="2"/>
    <n v="7"/>
    <n v="1"/>
  </r>
  <r>
    <n v="0"/>
    <s v="C"/>
    <n v="72040682"/>
    <x v="0"/>
    <n v="4"/>
    <n v="550019407"/>
    <d v="2020-10-29T00:00:00"/>
    <d v="2023-08-30T00:00:00"/>
    <n v="0"/>
    <n v="1"/>
    <n v="5"/>
    <n v="30"/>
    <n v="2"/>
    <n v="22490513"/>
    <n v="24960000"/>
    <n v="9019"/>
    <n v="361"/>
    <n v="7998"/>
    <n v="0"/>
    <n v="0"/>
    <n v="0"/>
    <m/>
    <n v="0"/>
    <n v="0"/>
    <n v="0"/>
    <m/>
    <m/>
    <d v="2021-03-30T00:00:00"/>
    <n v="1"/>
    <s v="O"/>
    <n v="1"/>
    <n v="30"/>
    <n v="0"/>
    <m/>
    <m/>
    <m/>
    <m/>
    <m/>
    <m/>
    <n v="1"/>
    <n v="1"/>
    <m/>
    <m/>
    <n v="13102"/>
    <s v="CREDITOS DE CONSUMO"/>
    <n v="0"/>
    <n v="0"/>
    <n v="890480123"/>
    <s v="UNIVERSIDAD DE CARTAGENA"/>
    <n v="5"/>
    <m/>
    <m/>
    <m/>
    <m/>
    <n v="2"/>
    <n v="7"/>
    <n v="1"/>
  </r>
  <r>
    <n v="0"/>
    <s v="C"/>
    <n v="72040682"/>
    <x v="0"/>
    <n v="4"/>
    <n v="550019638"/>
    <d v="2020-10-29T00:00:00"/>
    <d v="2023-08-30T00:00:00"/>
    <n v="0"/>
    <n v="1"/>
    <n v="5"/>
    <n v="30"/>
    <n v="2"/>
    <n v="22490513"/>
    <n v="24960000"/>
    <n v="21919"/>
    <n v="878"/>
    <n v="19479"/>
    <n v="0"/>
    <n v="0"/>
    <n v="0"/>
    <m/>
    <n v="0"/>
    <n v="0"/>
    <n v="0"/>
    <m/>
    <m/>
    <d v="2021-03-30T00:00:00"/>
    <n v="1"/>
    <s v="O"/>
    <n v="1"/>
    <n v="30"/>
    <n v="0"/>
    <m/>
    <m/>
    <m/>
    <m/>
    <m/>
    <m/>
    <n v="1"/>
    <n v="1"/>
    <m/>
    <m/>
    <n v="31910"/>
    <s v="CREDITOS DE CONSUMO"/>
    <n v="0"/>
    <n v="0"/>
    <n v="890480123"/>
    <s v="UNIVERSIDAD DE CARTAGENA"/>
    <n v="5"/>
    <m/>
    <m/>
    <m/>
    <m/>
    <n v="2"/>
    <n v="7"/>
    <n v="1"/>
  </r>
  <r>
    <n v="0"/>
    <s v="C"/>
    <n v="72040682"/>
    <x v="0"/>
    <n v="4"/>
    <n v="550019804"/>
    <d v="2020-10-29T00:00:00"/>
    <d v="2023-08-30T00:00:00"/>
    <n v="0"/>
    <n v="1"/>
    <n v="5"/>
    <n v="30"/>
    <n v="2"/>
    <n v="22490513"/>
    <n v="24960000"/>
    <n v="32606"/>
    <n v="1305"/>
    <n v="28999"/>
    <n v="0"/>
    <n v="0"/>
    <n v="0"/>
    <m/>
    <n v="0"/>
    <n v="0"/>
    <n v="0"/>
    <m/>
    <m/>
    <d v="2021-03-30T00:00:00"/>
    <n v="1"/>
    <s v="O"/>
    <n v="1"/>
    <n v="30"/>
    <n v="0"/>
    <m/>
    <m/>
    <m/>
    <m/>
    <m/>
    <m/>
    <n v="1"/>
    <n v="1"/>
    <m/>
    <m/>
    <n v="47506"/>
    <s v="CREDITOS DE CONSUMO"/>
    <n v="0"/>
    <n v="0"/>
    <n v="890480123"/>
    <s v="UNIVERSIDAD DE CARTAGENA"/>
    <n v="5"/>
    <m/>
    <m/>
    <m/>
    <m/>
    <n v="2"/>
    <n v="7"/>
    <n v="1"/>
  </r>
  <r>
    <n v="0"/>
    <s v="C"/>
    <n v="72040682"/>
    <x v="0"/>
    <n v="4"/>
    <n v="550019805"/>
    <d v="2020-10-29T00:00:00"/>
    <d v="2023-08-30T00:00:00"/>
    <n v="0"/>
    <n v="1"/>
    <n v="5"/>
    <n v="30"/>
    <n v="2"/>
    <n v="22490513"/>
    <n v="24960000"/>
    <n v="10121"/>
    <n v="405"/>
    <n v="9004"/>
    <n v="0"/>
    <n v="0"/>
    <n v="0"/>
    <m/>
    <n v="0"/>
    <n v="0"/>
    <n v="0"/>
    <m/>
    <m/>
    <d v="2021-03-30T00:00:00"/>
    <n v="1"/>
    <s v="O"/>
    <n v="1"/>
    <n v="30"/>
    <n v="0"/>
    <m/>
    <m/>
    <m/>
    <m/>
    <m/>
    <m/>
    <n v="1"/>
    <n v="1"/>
    <m/>
    <m/>
    <n v="14750"/>
    <s v="CREDITOS DE CONSUMO"/>
    <n v="0"/>
    <n v="0"/>
    <n v="890480123"/>
    <s v="UNIVERSIDAD DE CARTAGENA"/>
    <n v="5"/>
    <m/>
    <m/>
    <m/>
    <m/>
    <n v="2"/>
    <n v="7"/>
    <n v="1"/>
  </r>
  <r>
    <n v="0"/>
    <s v="C"/>
    <n v="72040682"/>
    <x v="0"/>
    <n v="4"/>
    <n v="550020035"/>
    <d v="2020-10-29T00:00:00"/>
    <d v="2023-08-30T00:00:00"/>
    <n v="0"/>
    <n v="1"/>
    <n v="5"/>
    <n v="30"/>
    <n v="2"/>
    <n v="22490513"/>
    <n v="24960000"/>
    <n v="26653"/>
    <n v="1067"/>
    <n v="23708"/>
    <n v="0"/>
    <n v="0"/>
    <n v="0"/>
    <m/>
    <n v="0"/>
    <n v="0"/>
    <n v="0"/>
    <m/>
    <m/>
    <d v="2021-03-30T00:00:00"/>
    <n v="1"/>
    <s v="O"/>
    <n v="1"/>
    <n v="30"/>
    <n v="0"/>
    <m/>
    <m/>
    <m/>
    <m/>
    <m/>
    <m/>
    <n v="1"/>
    <n v="1"/>
    <m/>
    <m/>
    <n v="38838"/>
    <s v="CREDITOS DE CONSUMO"/>
    <n v="0"/>
    <n v="0"/>
    <n v="890480123"/>
    <s v="UNIVERSIDAD DE CARTAGENA"/>
    <n v="5"/>
    <m/>
    <m/>
    <m/>
    <m/>
    <n v="2"/>
    <n v="7"/>
    <n v="1"/>
  </r>
  <r>
    <n v="0"/>
    <s v="C"/>
    <n v="72040682"/>
    <x v="0"/>
    <n v="4"/>
    <n v="550020036"/>
    <d v="2020-10-29T00:00:00"/>
    <d v="2023-08-30T00:00:00"/>
    <n v="0"/>
    <n v="1"/>
    <n v="5"/>
    <n v="30"/>
    <n v="2"/>
    <n v="22490513"/>
    <n v="24960000"/>
    <n v="10660"/>
    <n v="427"/>
    <n v="9461"/>
    <n v="0"/>
    <n v="0"/>
    <n v="0"/>
    <m/>
    <n v="0"/>
    <n v="0"/>
    <n v="0"/>
    <m/>
    <m/>
    <d v="2021-03-30T00:00:00"/>
    <n v="1"/>
    <s v="O"/>
    <n v="1"/>
    <n v="30"/>
    <n v="0"/>
    <m/>
    <m/>
    <m/>
    <m/>
    <m/>
    <m/>
    <n v="1"/>
    <n v="1"/>
    <m/>
    <m/>
    <n v="15499"/>
    <s v="CREDITOS DE CONSUMO"/>
    <n v="0"/>
    <n v="0"/>
    <n v="890480123"/>
    <s v="UNIVERSIDAD DE CARTAGENA"/>
    <n v="5"/>
    <m/>
    <m/>
    <m/>
    <m/>
    <n v="2"/>
    <n v="7"/>
    <n v="1"/>
  </r>
  <r>
    <n v="0"/>
    <s v="C"/>
    <n v="72040682"/>
    <x v="0"/>
    <n v="4"/>
    <n v="550020199"/>
    <d v="2020-10-29T00:00:00"/>
    <d v="2023-08-30T00:00:00"/>
    <n v="0"/>
    <n v="1"/>
    <n v="5"/>
    <n v="30"/>
    <n v="2"/>
    <n v="22490513"/>
    <n v="24960000"/>
    <n v="36337"/>
    <n v="1455"/>
    <n v="32320"/>
    <n v="0"/>
    <n v="0"/>
    <n v="0"/>
    <m/>
    <n v="0"/>
    <n v="0"/>
    <n v="0"/>
    <m/>
    <m/>
    <d v="2021-03-30T00:00:00"/>
    <n v="1"/>
    <s v="O"/>
    <n v="1"/>
    <n v="30"/>
    <n v="0"/>
    <m/>
    <m/>
    <m/>
    <m/>
    <m/>
    <m/>
    <n v="1"/>
    <n v="1"/>
    <m/>
    <m/>
    <n v="52946"/>
    <s v="CREDITOS DE CONSUMO"/>
    <n v="0"/>
    <n v="0"/>
    <n v="890480123"/>
    <s v="UNIVERSIDAD DE CARTAGENA"/>
    <n v="5"/>
    <m/>
    <m/>
    <m/>
    <m/>
    <n v="2"/>
    <n v="7"/>
    <n v="1"/>
  </r>
  <r>
    <n v="0"/>
    <s v="C"/>
    <n v="72040682"/>
    <x v="0"/>
    <n v="4"/>
    <n v="550020375"/>
    <d v="2020-10-29T00:00:00"/>
    <d v="2023-08-30T00:00:00"/>
    <n v="0"/>
    <n v="1"/>
    <n v="5"/>
    <n v="30"/>
    <n v="2"/>
    <n v="22490513"/>
    <n v="24960000"/>
    <n v="27248"/>
    <n v="1091"/>
    <n v="24211"/>
    <n v="0"/>
    <n v="0"/>
    <n v="0"/>
    <m/>
    <n v="0"/>
    <n v="0"/>
    <n v="0"/>
    <m/>
    <m/>
    <d v="2021-03-30T00:00:00"/>
    <n v="1"/>
    <s v="O"/>
    <n v="1"/>
    <n v="30"/>
    <n v="0"/>
    <m/>
    <m/>
    <m/>
    <m/>
    <m/>
    <m/>
    <n v="1"/>
    <n v="1"/>
    <m/>
    <m/>
    <n v="39662"/>
    <s v="CREDITOS DE CONSUMO"/>
    <n v="0"/>
    <n v="0"/>
    <n v="890480123"/>
    <s v="UNIVERSIDAD DE CARTAGENA"/>
    <n v="5"/>
    <m/>
    <m/>
    <m/>
    <m/>
    <n v="2"/>
    <n v="7"/>
    <n v="1"/>
  </r>
  <r>
    <n v="0"/>
    <s v="C"/>
    <n v="72040682"/>
    <x v="0"/>
    <n v="4"/>
    <n v="550020376"/>
    <d v="2020-10-29T00:00:00"/>
    <d v="2023-08-30T00:00:00"/>
    <n v="0"/>
    <n v="1"/>
    <n v="5"/>
    <n v="30"/>
    <n v="2"/>
    <n v="22490513"/>
    <n v="24960000"/>
    <n v="11707"/>
    <n v="469"/>
    <n v="10411"/>
    <n v="0"/>
    <n v="0"/>
    <n v="0"/>
    <m/>
    <n v="0"/>
    <n v="0"/>
    <n v="0"/>
    <m/>
    <m/>
    <d v="2021-03-30T00:00:00"/>
    <n v="1"/>
    <s v="O"/>
    <n v="1"/>
    <n v="30"/>
    <n v="0"/>
    <m/>
    <m/>
    <m/>
    <m/>
    <m/>
    <m/>
    <n v="1"/>
    <n v="1"/>
    <m/>
    <m/>
    <n v="17055"/>
    <s v="CREDITOS DE CONSUMO"/>
    <n v="0"/>
    <n v="0"/>
    <n v="890480123"/>
    <s v="UNIVERSIDAD DE CARTAGENA"/>
    <n v="5"/>
    <m/>
    <m/>
    <m/>
    <m/>
    <n v="2"/>
    <n v="7"/>
    <n v="1"/>
  </r>
  <r>
    <n v="0"/>
    <s v="C"/>
    <n v="72040682"/>
    <x v="0"/>
    <n v="4"/>
    <n v="550021028"/>
    <d v="2020-10-29T00:00:00"/>
    <d v="2023-08-30T00:00:00"/>
    <n v="0"/>
    <n v="1"/>
    <n v="5"/>
    <n v="30"/>
    <n v="2"/>
    <n v="22490513"/>
    <n v="24960000"/>
    <n v="13191"/>
    <n v="528"/>
    <n v="11734"/>
    <n v="0"/>
    <n v="0"/>
    <n v="0"/>
    <m/>
    <n v="0"/>
    <n v="0"/>
    <n v="0"/>
    <m/>
    <m/>
    <d v="2021-03-30T00:00:00"/>
    <n v="1"/>
    <s v="O"/>
    <n v="1"/>
    <n v="30"/>
    <n v="0"/>
    <m/>
    <m/>
    <m/>
    <m/>
    <m/>
    <m/>
    <n v="1"/>
    <n v="1"/>
    <m/>
    <m/>
    <n v="19223"/>
    <s v="CREDITOS DE CONSUMO"/>
    <n v="0"/>
    <n v="0"/>
    <n v="890480123"/>
    <s v="UNIVERSIDAD DE CARTAGENA"/>
    <n v="5"/>
    <m/>
    <m/>
    <m/>
    <m/>
    <n v="2"/>
    <n v="7"/>
    <n v="1"/>
  </r>
  <r>
    <n v="0"/>
    <s v="C"/>
    <n v="72040682"/>
    <x v="0"/>
    <n v="4"/>
    <n v="550021033"/>
    <d v="2020-10-29T00:00:00"/>
    <d v="2023-08-30T00:00:00"/>
    <n v="0"/>
    <n v="1"/>
    <n v="5"/>
    <n v="30"/>
    <n v="2"/>
    <n v="22490513"/>
    <n v="24960000"/>
    <n v="49632"/>
    <n v="1987"/>
    <n v="44134"/>
    <n v="0"/>
    <n v="0"/>
    <n v="0"/>
    <m/>
    <n v="0"/>
    <n v="0"/>
    <n v="0"/>
    <m/>
    <m/>
    <d v="2021-03-30T00:00:00"/>
    <n v="1"/>
    <s v="O"/>
    <n v="1"/>
    <n v="30"/>
    <n v="0"/>
    <m/>
    <m/>
    <m/>
    <m/>
    <m/>
    <m/>
    <n v="1"/>
    <n v="1"/>
    <m/>
    <m/>
    <n v="72300"/>
    <s v="CREDITOS DE CONSUMO"/>
    <n v="0"/>
    <n v="0"/>
    <n v="890480123"/>
    <s v="UNIVERSIDAD DE CARTAGENA"/>
    <n v="5"/>
    <m/>
    <m/>
    <m/>
    <m/>
    <n v="2"/>
    <n v="7"/>
    <n v="1"/>
  </r>
  <r>
    <n v="0"/>
    <s v="C"/>
    <n v="72040682"/>
    <x v="0"/>
    <n v="4"/>
    <n v="550021173"/>
    <d v="2020-10-29T00:00:00"/>
    <d v="2023-09-30T00:00:00"/>
    <n v="0"/>
    <n v="1"/>
    <n v="5"/>
    <n v="30"/>
    <n v="2"/>
    <n v="22490513"/>
    <n v="24960000"/>
    <n v="33089"/>
    <n v="1298"/>
    <n v="29560"/>
    <n v="0"/>
    <n v="0"/>
    <n v="0"/>
    <m/>
    <n v="0"/>
    <n v="0"/>
    <n v="0"/>
    <m/>
    <m/>
    <d v="2021-03-30T00:00:00"/>
    <n v="1"/>
    <s v="O"/>
    <n v="1"/>
    <n v="30"/>
    <n v="0"/>
    <m/>
    <m/>
    <m/>
    <m/>
    <m/>
    <m/>
    <n v="1"/>
    <n v="1"/>
    <m/>
    <m/>
    <n v="48425"/>
    <s v="CREDITOS DE CONSUMO"/>
    <n v="0"/>
    <n v="0"/>
    <n v="890480123"/>
    <s v="UNIVERSIDAD DE CARTAGENA"/>
    <n v="5"/>
    <m/>
    <m/>
    <m/>
    <m/>
    <n v="2"/>
    <n v="7"/>
    <n v="1"/>
  </r>
  <r>
    <n v="0"/>
    <s v="C"/>
    <n v="72040682"/>
    <x v="0"/>
    <n v="4"/>
    <n v="550021180"/>
    <d v="2020-10-29T00:00:00"/>
    <d v="2023-08-30T00:00:00"/>
    <n v="0"/>
    <n v="1"/>
    <n v="5"/>
    <n v="30"/>
    <n v="2"/>
    <n v="22490513"/>
    <n v="24960000"/>
    <n v="13263"/>
    <n v="531"/>
    <n v="11797"/>
    <n v="0"/>
    <n v="0"/>
    <n v="0"/>
    <m/>
    <n v="0"/>
    <n v="0"/>
    <n v="0"/>
    <m/>
    <m/>
    <d v="2021-03-30T00:00:00"/>
    <n v="1"/>
    <s v="O"/>
    <n v="1"/>
    <n v="30"/>
    <n v="0"/>
    <m/>
    <m/>
    <m/>
    <m/>
    <m/>
    <m/>
    <n v="1"/>
    <n v="1"/>
    <m/>
    <m/>
    <n v="19326"/>
    <s v="CREDITOS DE CONSUMO"/>
    <n v="0"/>
    <n v="0"/>
    <n v="890480123"/>
    <s v="UNIVERSIDAD DE CARTAGENA"/>
    <n v="5"/>
    <m/>
    <m/>
    <m/>
    <m/>
    <n v="2"/>
    <n v="7"/>
    <n v="1"/>
  </r>
  <r>
    <n v="0"/>
    <s v="C"/>
    <n v="72040682"/>
    <x v="0"/>
    <n v="4"/>
    <n v="550021422"/>
    <d v="2020-10-29T00:00:00"/>
    <d v="2023-08-30T00:00:00"/>
    <n v="0"/>
    <n v="1"/>
    <n v="5"/>
    <n v="30"/>
    <n v="2"/>
    <n v="22490513"/>
    <n v="24960000"/>
    <n v="34291"/>
    <n v="1373"/>
    <n v="30500"/>
    <n v="0"/>
    <n v="0"/>
    <n v="0"/>
    <m/>
    <n v="0"/>
    <n v="0"/>
    <n v="0"/>
    <m/>
    <m/>
    <d v="2021-03-30T00:00:00"/>
    <n v="1"/>
    <s v="O"/>
    <n v="1"/>
    <n v="30"/>
    <n v="0"/>
    <m/>
    <m/>
    <m/>
    <m/>
    <m/>
    <m/>
    <n v="1"/>
    <n v="1"/>
    <m/>
    <m/>
    <n v="49965"/>
    <s v="CREDITOS DE CONSUMO"/>
    <n v="0"/>
    <n v="0"/>
    <n v="890480123"/>
    <s v="UNIVERSIDAD DE CARTAGENA"/>
    <n v="5"/>
    <m/>
    <m/>
    <m/>
    <m/>
    <n v="2"/>
    <n v="7"/>
    <n v="1"/>
  </r>
  <r>
    <n v="0"/>
    <s v="C"/>
    <n v="72040682"/>
    <x v="0"/>
    <n v="4"/>
    <n v="550021423"/>
    <d v="2020-10-29T00:00:00"/>
    <d v="2023-08-30T00:00:00"/>
    <n v="0"/>
    <n v="1"/>
    <n v="5"/>
    <n v="30"/>
    <n v="2"/>
    <n v="22490513"/>
    <n v="24960000"/>
    <n v="13743"/>
    <n v="550"/>
    <n v="12222"/>
    <n v="0"/>
    <n v="0"/>
    <n v="0"/>
    <m/>
    <n v="0"/>
    <n v="0"/>
    <n v="0"/>
    <m/>
    <m/>
    <d v="2021-03-30T00:00:00"/>
    <n v="1"/>
    <s v="O"/>
    <n v="1"/>
    <n v="30"/>
    <n v="0"/>
    <m/>
    <m/>
    <m/>
    <m/>
    <m/>
    <m/>
    <n v="1"/>
    <n v="1"/>
    <m/>
    <m/>
    <n v="20022"/>
    <s v="CREDITOS DE CONSUMO"/>
    <n v="0"/>
    <n v="0"/>
    <n v="890480123"/>
    <s v="UNIVERSIDAD DE CARTAGENA"/>
    <n v="5"/>
    <m/>
    <m/>
    <m/>
    <m/>
    <n v="2"/>
    <n v="7"/>
    <n v="1"/>
  </r>
  <r>
    <n v="0"/>
    <s v="C"/>
    <n v="72040682"/>
    <x v="0"/>
    <n v="4"/>
    <n v="550021699"/>
    <d v="2020-10-29T00:00:00"/>
    <d v="2023-08-30T00:00:00"/>
    <n v="0"/>
    <n v="1"/>
    <n v="5"/>
    <n v="30"/>
    <n v="2"/>
    <n v="22490513"/>
    <n v="24960000"/>
    <n v="48442"/>
    <n v="1939"/>
    <n v="43090"/>
    <n v="0"/>
    <n v="0"/>
    <n v="0"/>
    <m/>
    <n v="0"/>
    <n v="0"/>
    <n v="0"/>
    <m/>
    <m/>
    <d v="2021-03-30T00:00:00"/>
    <n v="1"/>
    <s v="O"/>
    <n v="1"/>
    <n v="30"/>
    <n v="0"/>
    <m/>
    <m/>
    <m/>
    <m/>
    <m/>
    <m/>
    <n v="1"/>
    <n v="1"/>
    <m/>
    <m/>
    <n v="70590"/>
    <s v="CREDITOS DE CONSUMO"/>
    <n v="0"/>
    <n v="0"/>
    <n v="890480123"/>
    <s v="UNIVERSIDAD DE CARTAGENA"/>
    <n v="5"/>
    <m/>
    <m/>
    <m/>
    <m/>
    <n v="2"/>
    <n v="7"/>
    <n v="1"/>
  </r>
  <r>
    <n v="0"/>
    <s v="C"/>
    <n v="72040682"/>
    <x v="0"/>
    <n v="4"/>
    <n v="550022122"/>
    <d v="2020-10-29T00:00:00"/>
    <d v="2023-08-30T00:00:00"/>
    <n v="0"/>
    <n v="1"/>
    <n v="5"/>
    <n v="30"/>
    <n v="2"/>
    <n v="22490513"/>
    <n v="24960000"/>
    <n v="36623"/>
    <n v="1466"/>
    <n v="32567"/>
    <n v="0"/>
    <n v="0"/>
    <n v="0"/>
    <m/>
    <n v="0"/>
    <n v="0"/>
    <n v="0"/>
    <m/>
    <m/>
    <d v="2021-03-30T00:00:00"/>
    <n v="1"/>
    <s v="O"/>
    <n v="1"/>
    <n v="30"/>
    <n v="0"/>
    <m/>
    <m/>
    <m/>
    <m/>
    <m/>
    <m/>
    <n v="1"/>
    <n v="1"/>
    <m/>
    <m/>
    <n v="53351"/>
    <s v="CREDITOS DE CONSUMO"/>
    <n v="0"/>
    <n v="0"/>
    <n v="890480123"/>
    <s v="UNIVERSIDAD DE CARTAGENA"/>
    <n v="5"/>
    <m/>
    <m/>
    <m/>
    <m/>
    <n v="2"/>
    <n v="7"/>
    <n v="1"/>
  </r>
  <r>
    <n v="0"/>
    <s v="C"/>
    <n v="72040682"/>
    <x v="0"/>
    <n v="4"/>
    <n v="550022123"/>
    <d v="2020-10-29T00:00:00"/>
    <d v="2023-09-30T00:00:00"/>
    <n v="0"/>
    <n v="1"/>
    <n v="5"/>
    <n v="30"/>
    <n v="2"/>
    <n v="22490513"/>
    <n v="24960000"/>
    <n v="15036"/>
    <n v="590"/>
    <n v="13436"/>
    <n v="0"/>
    <n v="0"/>
    <n v="0"/>
    <m/>
    <n v="0"/>
    <n v="0"/>
    <n v="0"/>
    <m/>
    <m/>
    <d v="2021-03-30T00:00:00"/>
    <n v="1"/>
    <s v="O"/>
    <n v="1"/>
    <n v="30"/>
    <n v="0"/>
    <m/>
    <m/>
    <m/>
    <m/>
    <m/>
    <m/>
    <n v="1"/>
    <n v="1"/>
    <m/>
    <m/>
    <n v="22011"/>
    <s v="CREDITOS DE CONSUMO"/>
    <n v="0"/>
    <n v="0"/>
    <n v="890480123"/>
    <s v="UNIVERSIDAD DE CARTAGENA"/>
    <n v="5"/>
    <m/>
    <m/>
    <m/>
    <m/>
    <n v="2"/>
    <n v="7"/>
    <n v="1"/>
  </r>
  <r>
    <n v="0"/>
    <s v="C"/>
    <n v="72040682"/>
    <x v="0"/>
    <n v="4"/>
    <n v="550022431"/>
    <d v="2020-10-29T00:00:00"/>
    <d v="2023-08-30T00:00:00"/>
    <n v="0"/>
    <n v="1"/>
    <n v="5"/>
    <n v="30"/>
    <n v="2"/>
    <n v="22490513"/>
    <n v="24960000"/>
    <n v="37769"/>
    <n v="1512"/>
    <n v="33574"/>
    <n v="0"/>
    <n v="0"/>
    <n v="0"/>
    <m/>
    <n v="0"/>
    <n v="0"/>
    <n v="0"/>
    <m/>
    <m/>
    <d v="2021-03-30T00:00:00"/>
    <n v="1"/>
    <s v="O"/>
    <n v="1"/>
    <n v="30"/>
    <n v="0"/>
    <m/>
    <m/>
    <m/>
    <m/>
    <m/>
    <m/>
    <n v="1"/>
    <n v="1"/>
    <m/>
    <m/>
    <n v="55001"/>
    <s v="CREDITOS DE CONSUMO"/>
    <n v="0"/>
    <n v="0"/>
    <n v="890480123"/>
    <s v="UNIVERSIDAD DE CARTAGENA"/>
    <n v="5"/>
    <m/>
    <m/>
    <m/>
    <m/>
    <n v="2"/>
    <n v="7"/>
    <n v="1"/>
  </r>
  <r>
    <n v="0"/>
    <s v="C"/>
    <n v="72040682"/>
    <x v="0"/>
    <n v="4"/>
    <n v="550022432"/>
    <d v="2020-10-29T00:00:00"/>
    <d v="2023-08-30T00:00:00"/>
    <n v="0"/>
    <n v="1"/>
    <n v="5"/>
    <n v="30"/>
    <n v="2"/>
    <n v="22490513"/>
    <n v="24960000"/>
    <n v="15164"/>
    <n v="607"/>
    <n v="13488"/>
    <n v="0"/>
    <n v="0"/>
    <n v="0"/>
    <m/>
    <n v="0"/>
    <n v="0"/>
    <n v="0"/>
    <m/>
    <m/>
    <d v="2021-03-30T00:00:00"/>
    <n v="1"/>
    <s v="O"/>
    <n v="1"/>
    <n v="30"/>
    <n v="0"/>
    <m/>
    <m/>
    <m/>
    <m/>
    <m/>
    <m/>
    <n v="1"/>
    <n v="1"/>
    <m/>
    <m/>
    <n v="22096"/>
    <s v="CREDITOS DE CONSUMO"/>
    <n v="0"/>
    <n v="0"/>
    <n v="890480123"/>
    <s v="UNIVERSIDAD DE CARTAGENA"/>
    <n v="5"/>
    <m/>
    <m/>
    <m/>
    <m/>
    <n v="2"/>
    <n v="7"/>
    <n v="1"/>
  </r>
  <r>
    <n v="0"/>
    <s v="C"/>
    <n v="72040682"/>
    <x v="0"/>
    <n v="4"/>
    <n v="550022752"/>
    <d v="2020-10-29T00:00:00"/>
    <d v="2023-08-30T00:00:00"/>
    <n v="0"/>
    <n v="1"/>
    <n v="5"/>
    <n v="30"/>
    <n v="2"/>
    <n v="22490513"/>
    <n v="24960000"/>
    <n v="46679"/>
    <n v="1869"/>
    <n v="41518"/>
    <n v="0"/>
    <n v="0"/>
    <n v="0"/>
    <m/>
    <n v="0"/>
    <n v="0"/>
    <n v="0"/>
    <m/>
    <m/>
    <d v="2021-03-30T00:00:00"/>
    <n v="1"/>
    <s v="O"/>
    <n v="1"/>
    <n v="30"/>
    <n v="0"/>
    <m/>
    <m/>
    <m/>
    <m/>
    <m/>
    <m/>
    <n v="1"/>
    <n v="1"/>
    <m/>
    <m/>
    <n v="68015"/>
    <s v="CREDITOS DE CONSUMO"/>
    <n v="0"/>
    <n v="0"/>
    <n v="890480123"/>
    <s v="UNIVERSIDAD DE CARTAGENA"/>
    <n v="5"/>
    <m/>
    <m/>
    <m/>
    <m/>
    <n v="2"/>
    <n v="7"/>
    <n v="1"/>
  </r>
  <r>
    <n v="0"/>
    <s v="C"/>
    <n v="72040682"/>
    <x v="0"/>
    <n v="4"/>
    <n v="550022987"/>
    <d v="2020-10-29T00:00:00"/>
    <d v="2023-08-30T00:00:00"/>
    <n v="0"/>
    <n v="1"/>
    <n v="5"/>
    <n v="30"/>
    <n v="2"/>
    <n v="22490513"/>
    <n v="24960000"/>
    <n v="39993"/>
    <n v="1601"/>
    <n v="35568"/>
    <n v="0"/>
    <n v="0"/>
    <n v="0"/>
    <m/>
    <n v="0"/>
    <n v="0"/>
    <n v="0"/>
    <m/>
    <m/>
    <d v="2021-03-30T00:00:00"/>
    <n v="1"/>
    <s v="O"/>
    <n v="1"/>
    <n v="30"/>
    <n v="0"/>
    <m/>
    <m/>
    <m/>
    <m/>
    <m/>
    <m/>
    <n v="1"/>
    <n v="1"/>
    <m/>
    <m/>
    <n v="58267"/>
    <s v="CREDITOS DE CONSUMO"/>
    <n v="0"/>
    <n v="0"/>
    <n v="890480123"/>
    <s v="UNIVERSIDAD DE CARTAGENA"/>
    <n v="5"/>
    <m/>
    <m/>
    <m/>
    <m/>
    <n v="2"/>
    <n v="7"/>
    <n v="1"/>
  </r>
  <r>
    <n v="0"/>
    <s v="C"/>
    <n v="72040682"/>
    <x v="0"/>
    <n v="4"/>
    <n v="550022988"/>
    <d v="2020-10-29T00:00:00"/>
    <d v="2023-08-30T00:00:00"/>
    <n v="0"/>
    <n v="1"/>
    <n v="5"/>
    <n v="30"/>
    <n v="2"/>
    <n v="22490513"/>
    <n v="24960000"/>
    <n v="16001"/>
    <n v="641"/>
    <n v="14217"/>
    <n v="0"/>
    <n v="0"/>
    <n v="0"/>
    <m/>
    <n v="0"/>
    <n v="0"/>
    <n v="0"/>
    <m/>
    <m/>
    <d v="2021-03-30T00:00:00"/>
    <n v="1"/>
    <s v="O"/>
    <n v="1"/>
    <n v="30"/>
    <n v="0"/>
    <m/>
    <m/>
    <m/>
    <m/>
    <m/>
    <m/>
    <n v="1"/>
    <n v="1"/>
    <m/>
    <m/>
    <n v="23290"/>
    <s v="CREDITOS DE CONSUMO"/>
    <n v="0"/>
    <n v="0"/>
    <n v="890480123"/>
    <s v="UNIVERSIDAD DE CARTAGENA"/>
    <n v="5"/>
    <m/>
    <m/>
    <m/>
    <m/>
    <n v="2"/>
    <n v="7"/>
    <n v="1"/>
  </r>
  <r>
    <n v="0"/>
    <s v="C"/>
    <n v="72040682"/>
    <x v="0"/>
    <n v="4"/>
    <n v="550023252"/>
    <d v="2020-10-29T00:00:00"/>
    <d v="2023-08-30T00:00:00"/>
    <n v="0"/>
    <n v="1"/>
    <n v="5"/>
    <n v="30"/>
    <n v="2"/>
    <n v="22490513"/>
    <n v="24960000"/>
    <n v="42050"/>
    <n v="1684"/>
    <n v="37399"/>
    <n v="0"/>
    <n v="0"/>
    <n v="0"/>
    <m/>
    <n v="0"/>
    <n v="0"/>
    <n v="0"/>
    <m/>
    <m/>
    <d v="2021-03-30T00:00:00"/>
    <n v="1"/>
    <s v="O"/>
    <n v="1"/>
    <n v="30"/>
    <n v="0"/>
    <m/>
    <m/>
    <m/>
    <m/>
    <m/>
    <m/>
    <n v="1"/>
    <n v="1"/>
    <m/>
    <m/>
    <n v="61267"/>
    <s v="CREDITOS DE CONSUMO"/>
    <n v="0"/>
    <n v="0"/>
    <n v="890480123"/>
    <s v="UNIVERSIDAD DE CARTAGENA"/>
    <n v="5"/>
    <m/>
    <m/>
    <m/>
    <m/>
    <n v="2"/>
    <n v="7"/>
    <n v="1"/>
  </r>
  <r>
    <n v="0"/>
    <s v="C"/>
    <n v="72040682"/>
    <x v="0"/>
    <n v="4"/>
    <n v="550023253"/>
    <d v="2020-10-29T00:00:00"/>
    <d v="2023-08-30T00:00:00"/>
    <n v="0"/>
    <n v="1"/>
    <n v="5"/>
    <n v="30"/>
    <n v="2"/>
    <n v="22490513"/>
    <n v="24960000"/>
    <n v="16820"/>
    <n v="673"/>
    <n v="14964"/>
    <n v="0"/>
    <n v="0"/>
    <n v="0"/>
    <m/>
    <n v="0"/>
    <n v="0"/>
    <n v="0"/>
    <m/>
    <m/>
    <d v="2021-03-30T00:00:00"/>
    <n v="1"/>
    <s v="O"/>
    <n v="1"/>
    <n v="30"/>
    <n v="0"/>
    <m/>
    <m/>
    <m/>
    <m/>
    <m/>
    <m/>
    <n v="1"/>
    <n v="1"/>
    <m/>
    <m/>
    <n v="24514"/>
    <s v="CREDITOS DE CONSUMO"/>
    <n v="0"/>
    <n v="0"/>
    <n v="890480123"/>
    <s v="UNIVERSIDAD DE CARTAGENA"/>
    <n v="5"/>
    <m/>
    <m/>
    <m/>
    <m/>
    <n v="2"/>
    <n v="7"/>
    <n v="1"/>
  </r>
  <r>
    <n v="0"/>
    <s v="C"/>
    <n v="72040682"/>
    <x v="0"/>
    <n v="4"/>
    <n v="550023294"/>
    <d v="2020-10-29T00:00:00"/>
    <d v="2023-08-30T00:00:00"/>
    <n v="0"/>
    <n v="1"/>
    <n v="5"/>
    <n v="30"/>
    <n v="2"/>
    <n v="22490513"/>
    <n v="24960000"/>
    <n v="42112"/>
    <n v="1686"/>
    <n v="37456"/>
    <n v="0"/>
    <n v="0"/>
    <n v="0"/>
    <m/>
    <n v="0"/>
    <n v="0"/>
    <n v="0"/>
    <m/>
    <m/>
    <d v="2021-03-30T00:00:00"/>
    <n v="1"/>
    <s v="O"/>
    <n v="1"/>
    <n v="30"/>
    <n v="0"/>
    <m/>
    <m/>
    <m/>
    <m/>
    <m/>
    <m/>
    <n v="1"/>
    <n v="1"/>
    <m/>
    <m/>
    <n v="61360"/>
    <s v="CREDITOS DE CONSUMO"/>
    <n v="0"/>
    <n v="0"/>
    <n v="890480123"/>
    <s v="UNIVERSIDAD DE CARTAGENA"/>
    <n v="5"/>
    <m/>
    <m/>
    <m/>
    <m/>
    <n v="2"/>
    <n v="7"/>
    <n v="1"/>
  </r>
  <r>
    <n v="0"/>
    <s v="C"/>
    <n v="72040682"/>
    <x v="0"/>
    <n v="4"/>
    <n v="550023295"/>
    <d v="2020-10-29T00:00:00"/>
    <d v="2023-08-30T00:00:00"/>
    <n v="0"/>
    <n v="1"/>
    <n v="5"/>
    <n v="30"/>
    <n v="2"/>
    <n v="22490513"/>
    <n v="24960000"/>
    <n v="16903"/>
    <n v="677"/>
    <n v="15033"/>
    <n v="0"/>
    <n v="0"/>
    <n v="0"/>
    <m/>
    <n v="0"/>
    <n v="0"/>
    <n v="0"/>
    <m/>
    <m/>
    <d v="2021-03-30T00:00:00"/>
    <n v="1"/>
    <s v="O"/>
    <n v="1"/>
    <n v="30"/>
    <n v="0"/>
    <m/>
    <m/>
    <m/>
    <m/>
    <m/>
    <m/>
    <n v="1"/>
    <n v="1"/>
    <m/>
    <m/>
    <n v="24627"/>
    <s v="CREDITOS DE CONSUMO"/>
    <n v="0"/>
    <n v="0"/>
    <n v="890480123"/>
    <s v="UNIVERSIDAD DE CARTAGENA"/>
    <n v="5"/>
    <m/>
    <m/>
    <m/>
    <m/>
    <n v="2"/>
    <n v="7"/>
    <n v="1"/>
  </r>
  <r>
    <n v="0"/>
    <s v="C"/>
    <n v="72040682"/>
    <x v="0"/>
    <n v="4"/>
    <n v="550023621"/>
    <d v="2020-10-29T00:00:00"/>
    <d v="2023-09-30T00:00:00"/>
    <n v="0"/>
    <n v="1"/>
    <n v="5"/>
    <n v="30"/>
    <n v="2"/>
    <n v="22490513"/>
    <n v="24960000"/>
    <n v="43176"/>
    <n v="1693"/>
    <n v="38588"/>
    <n v="0"/>
    <n v="0"/>
    <n v="0"/>
    <m/>
    <n v="0"/>
    <n v="0"/>
    <n v="0"/>
    <m/>
    <m/>
    <d v="2021-03-30T00:00:00"/>
    <n v="1"/>
    <s v="O"/>
    <n v="1"/>
    <n v="30"/>
    <n v="0"/>
    <m/>
    <m/>
    <m/>
    <m/>
    <m/>
    <m/>
    <n v="1"/>
    <n v="1"/>
    <m/>
    <m/>
    <n v="63215"/>
    <s v="CREDITOS DE CONSUMO"/>
    <n v="0"/>
    <n v="0"/>
    <n v="890480123"/>
    <s v="UNIVERSIDAD DE CARTAGENA"/>
    <n v="5"/>
    <m/>
    <m/>
    <m/>
    <m/>
    <n v="2"/>
    <n v="7"/>
    <n v="1"/>
  </r>
  <r>
    <n v="0"/>
    <s v="C"/>
    <n v="72040682"/>
    <x v="0"/>
    <n v="4"/>
    <n v="550023622"/>
    <d v="2020-10-29T00:00:00"/>
    <d v="2023-09-30T00:00:00"/>
    <n v="0"/>
    <n v="1"/>
    <n v="5"/>
    <n v="30"/>
    <n v="2"/>
    <n v="22490513"/>
    <n v="24960000"/>
    <n v="8672"/>
    <n v="340"/>
    <n v="7744"/>
    <n v="0"/>
    <n v="0"/>
    <n v="0"/>
    <m/>
    <n v="0"/>
    <n v="0"/>
    <n v="0"/>
    <m/>
    <m/>
    <d v="2021-03-30T00:00:00"/>
    <n v="1"/>
    <s v="O"/>
    <n v="1"/>
    <n v="30"/>
    <n v="0"/>
    <m/>
    <m/>
    <m/>
    <m/>
    <m/>
    <m/>
    <n v="1"/>
    <n v="1"/>
    <m/>
    <m/>
    <n v="12686"/>
    <s v="CREDITOS DE CONSUMO"/>
    <n v="0"/>
    <n v="0"/>
    <n v="890480123"/>
    <s v="UNIVERSIDAD DE CARTAGENA"/>
    <n v="5"/>
    <m/>
    <m/>
    <m/>
    <m/>
    <n v="2"/>
    <n v="7"/>
    <n v="1"/>
  </r>
  <r>
    <n v="0"/>
    <s v="C"/>
    <n v="72040682"/>
    <x v="0"/>
    <n v="4"/>
    <n v="550023850"/>
    <d v="2020-05-07T00:00:00"/>
    <d v="2023-07-30T00:00:00"/>
    <n v="0"/>
    <n v="1"/>
    <n v="8"/>
    <n v="30"/>
    <n v="2"/>
    <n v="22490513"/>
    <n v="24960000"/>
    <n v="169400"/>
    <n v="6513"/>
    <n v="140590"/>
    <n v="0"/>
    <n v="0"/>
    <n v="0"/>
    <m/>
    <n v="0"/>
    <n v="0"/>
    <n v="0"/>
    <m/>
    <m/>
    <d v="2021-03-30T00:00:00"/>
    <n v="1"/>
    <s v="O"/>
    <n v="1"/>
    <n v="30"/>
    <n v="0"/>
    <m/>
    <m/>
    <m/>
    <m/>
    <m/>
    <m/>
    <n v="1"/>
    <n v="1"/>
    <m/>
    <m/>
    <n v="230314"/>
    <s v="CREDITOS DE CONSUMO"/>
    <n v="0"/>
    <n v="0"/>
    <n v="890480123"/>
    <s v="UNIVERSIDAD DE CARTAGENA"/>
    <n v="5"/>
    <m/>
    <m/>
    <m/>
    <m/>
    <n v="2"/>
    <n v="7"/>
    <n v="2"/>
  </r>
  <r>
    <n v="0"/>
    <s v="C"/>
    <n v="72040682"/>
    <x v="0"/>
    <n v="4"/>
    <n v="550023908"/>
    <d v="2020-06-05T00:00:00"/>
    <d v="2023-07-30T00:00:00"/>
    <n v="0"/>
    <n v="1"/>
    <n v="8"/>
    <n v="30"/>
    <n v="2"/>
    <n v="22490513"/>
    <n v="24960000"/>
    <n v="48078"/>
    <n v="1848"/>
    <n v="39986"/>
    <n v="0"/>
    <n v="0"/>
    <n v="0"/>
    <m/>
    <n v="0"/>
    <n v="0"/>
    <n v="0"/>
    <m/>
    <m/>
    <d v="2021-03-30T00:00:00"/>
    <n v="1"/>
    <s v="O"/>
    <n v="1"/>
    <n v="30"/>
    <n v="0"/>
    <m/>
    <m/>
    <m/>
    <m/>
    <m/>
    <m/>
    <n v="1"/>
    <n v="1"/>
    <m/>
    <m/>
    <n v="65505"/>
    <s v="CREDITOS DE CONSUMO"/>
    <n v="0"/>
    <n v="0"/>
    <n v="890480123"/>
    <s v="UNIVERSIDAD DE CARTAGENA"/>
    <n v="5"/>
    <m/>
    <m/>
    <m/>
    <m/>
    <n v="2"/>
    <n v="7"/>
    <n v="2"/>
  </r>
  <r>
    <n v="0"/>
    <s v="C"/>
    <n v="72040682"/>
    <x v="0"/>
    <n v="4"/>
    <n v="550023909"/>
    <d v="2020-06-05T00:00:00"/>
    <d v="2023-07-30T00:00:00"/>
    <n v="0"/>
    <n v="1"/>
    <n v="8"/>
    <n v="30"/>
    <n v="2"/>
    <n v="22490513"/>
    <n v="24960000"/>
    <n v="48140"/>
    <n v="1851"/>
    <n v="40030"/>
    <n v="0"/>
    <n v="0"/>
    <n v="0"/>
    <m/>
    <n v="0"/>
    <n v="0"/>
    <n v="0"/>
    <m/>
    <m/>
    <d v="2021-03-30T00:00:00"/>
    <n v="1"/>
    <s v="O"/>
    <n v="1"/>
    <n v="30"/>
    <n v="0"/>
    <m/>
    <m/>
    <m/>
    <m/>
    <m/>
    <m/>
    <n v="1"/>
    <n v="1"/>
    <m/>
    <m/>
    <n v="65577"/>
    <s v="CREDITOS DE CONSUMO"/>
    <n v="0"/>
    <n v="0"/>
    <n v="890480123"/>
    <s v="UNIVERSIDAD DE CARTAGENA"/>
    <n v="5"/>
    <m/>
    <m/>
    <m/>
    <m/>
    <n v="2"/>
    <n v="7"/>
    <n v="2"/>
  </r>
  <r>
    <n v="0"/>
    <s v="C"/>
    <n v="72040682"/>
    <x v="0"/>
    <n v="4"/>
    <n v="550023957"/>
    <d v="2020-07-06T00:00:00"/>
    <d v="2023-07-30T00:00:00"/>
    <n v="0"/>
    <n v="1"/>
    <n v="8"/>
    <n v="30"/>
    <n v="2"/>
    <n v="22490513"/>
    <n v="24960000"/>
    <n v="50000"/>
    <n v="1922"/>
    <n v="41581"/>
    <n v="0"/>
    <n v="0"/>
    <n v="0"/>
    <m/>
    <n v="0"/>
    <n v="0"/>
    <n v="0"/>
    <m/>
    <m/>
    <d v="2021-03-30T00:00:00"/>
    <n v="1"/>
    <s v="O"/>
    <n v="1"/>
    <n v="30"/>
    <n v="0"/>
    <m/>
    <m/>
    <m/>
    <m/>
    <m/>
    <m/>
    <n v="1"/>
    <n v="1"/>
    <m/>
    <m/>
    <n v="68118"/>
    <s v="CREDITOS DE CONSUMO"/>
    <n v="0"/>
    <n v="0"/>
    <n v="890480123"/>
    <s v="UNIVERSIDAD DE CARTAGENA"/>
    <n v="5"/>
    <m/>
    <m/>
    <m/>
    <m/>
    <n v="2"/>
    <n v="7"/>
    <n v="2"/>
  </r>
  <r>
    <n v="0"/>
    <s v="C"/>
    <n v="72040682"/>
    <x v="0"/>
    <n v="4"/>
    <n v="550023972"/>
    <d v="2020-07-15T00:00:00"/>
    <d v="2023-07-30T00:00:00"/>
    <n v="0"/>
    <n v="1"/>
    <n v="8"/>
    <n v="30"/>
    <n v="2"/>
    <n v="22490513"/>
    <n v="24960000"/>
    <n v="20000"/>
    <n v="769"/>
    <n v="16630"/>
    <n v="0"/>
    <n v="0"/>
    <n v="0"/>
    <m/>
    <n v="0"/>
    <n v="0"/>
    <n v="0"/>
    <m/>
    <m/>
    <d v="2021-03-30T00:00:00"/>
    <n v="1"/>
    <s v="O"/>
    <n v="1"/>
    <n v="30"/>
    <n v="0"/>
    <m/>
    <m/>
    <m/>
    <m/>
    <m/>
    <m/>
    <n v="1"/>
    <n v="1"/>
    <m/>
    <m/>
    <n v="27243"/>
    <s v="CREDITOS DE CONSUMO"/>
    <n v="0"/>
    <n v="0"/>
    <n v="890480123"/>
    <s v="UNIVERSIDAD DE CARTAGENA"/>
    <n v="5"/>
    <m/>
    <m/>
    <m/>
    <m/>
    <n v="2"/>
    <n v="7"/>
    <n v="2"/>
  </r>
  <r>
    <n v="0"/>
    <s v="C"/>
    <n v="72040682"/>
    <x v="0"/>
    <n v="4"/>
    <n v="550024185"/>
    <d v="2020-08-15T00:00:00"/>
    <d v="2023-08-30T00:00:00"/>
    <n v="0"/>
    <n v="1"/>
    <n v="7"/>
    <n v="30"/>
    <n v="2"/>
    <n v="22490513"/>
    <n v="24960000"/>
    <n v="30000"/>
    <n v="1153"/>
    <n v="25607"/>
    <n v="0"/>
    <n v="0"/>
    <n v="0"/>
    <m/>
    <n v="0"/>
    <n v="0"/>
    <n v="0"/>
    <m/>
    <m/>
    <d v="2021-03-30T00:00:00"/>
    <n v="1"/>
    <s v="O"/>
    <n v="1"/>
    <n v="30"/>
    <n v="0"/>
    <m/>
    <m/>
    <m/>
    <m/>
    <m/>
    <m/>
    <n v="1"/>
    <n v="1"/>
    <m/>
    <m/>
    <n v="41949"/>
    <s v="CREDITOS DE CONSUMO"/>
    <n v="0"/>
    <n v="0"/>
    <n v="890480123"/>
    <s v="UNIVERSIDAD DE CARTAGENA"/>
    <n v="5"/>
    <m/>
    <m/>
    <m/>
    <m/>
    <n v="2"/>
    <n v="7"/>
    <n v="2"/>
  </r>
  <r>
    <n v="0"/>
    <s v="C"/>
    <n v="72040682"/>
    <x v="0"/>
    <n v="4"/>
    <n v="550024424"/>
    <d v="2020-09-22T00:00:00"/>
    <d v="2023-10-30T00:00:00"/>
    <n v="0"/>
    <n v="1"/>
    <n v="5"/>
    <n v="30"/>
    <n v="2"/>
    <n v="22490513"/>
    <n v="24960000"/>
    <n v="50000"/>
    <n v="1922"/>
    <n v="44885"/>
    <n v="0"/>
    <n v="0"/>
    <n v="0"/>
    <m/>
    <n v="0"/>
    <n v="0"/>
    <n v="0"/>
    <m/>
    <m/>
    <d v="2021-03-30T00:00:00"/>
    <n v="1"/>
    <s v="O"/>
    <n v="1"/>
    <n v="30"/>
    <n v="0"/>
    <m/>
    <m/>
    <m/>
    <m/>
    <m/>
    <m/>
    <n v="1"/>
    <n v="1"/>
    <m/>
    <m/>
    <n v="73530"/>
    <s v="CREDITOS DE CONSUMO"/>
    <n v="0"/>
    <n v="0"/>
    <n v="890480123"/>
    <s v="UNIVERSIDAD DE CARTAGENA"/>
    <n v="5"/>
    <m/>
    <m/>
    <m/>
    <m/>
    <n v="2"/>
    <n v="7"/>
    <n v="2"/>
  </r>
  <r>
    <n v="0"/>
    <s v="C"/>
    <n v="72040682"/>
    <x v="0"/>
    <n v="4"/>
    <n v="550025173"/>
    <d v="2021-01-04T00:00:00"/>
    <d v="2024-01-30T00:00:00"/>
    <n v="0"/>
    <n v="1"/>
    <n v="3"/>
    <n v="30"/>
    <n v="2"/>
    <n v="22490513"/>
    <n v="24960000"/>
    <n v="50000"/>
    <n v="1922"/>
    <n v="46001"/>
    <n v="0"/>
    <n v="0"/>
    <n v="0"/>
    <m/>
    <n v="0"/>
    <n v="0"/>
    <n v="0"/>
    <m/>
    <m/>
    <d v="2021-03-30T00:00:00"/>
    <n v="1"/>
    <s v="O"/>
    <n v="1"/>
    <n v="30"/>
    <n v="0"/>
    <m/>
    <m/>
    <m/>
    <m/>
    <m/>
    <m/>
    <n v="1"/>
    <n v="1"/>
    <m/>
    <m/>
    <n v="75359"/>
    <s v="CREDITOS DE CONSUMO"/>
    <n v="0"/>
    <n v="0"/>
    <n v="890480123"/>
    <s v="UNIVERSIDAD DE CARTAGENA"/>
    <n v="5"/>
    <m/>
    <m/>
    <m/>
    <m/>
    <n v="2"/>
    <n v="7"/>
    <n v="2"/>
  </r>
  <r>
    <n v="0"/>
    <s v="C"/>
    <n v="72040682"/>
    <x v="0"/>
    <n v="4"/>
    <n v="550025175"/>
    <d v="2021-01-07T00:00:00"/>
    <d v="2024-01-30T00:00:00"/>
    <n v="0"/>
    <n v="1"/>
    <n v="3"/>
    <n v="30"/>
    <n v="2"/>
    <n v="22490513"/>
    <n v="24960000"/>
    <n v="40000"/>
    <n v="1538"/>
    <n v="36793"/>
    <n v="0"/>
    <n v="0"/>
    <n v="0"/>
    <m/>
    <n v="0"/>
    <n v="0"/>
    <n v="0"/>
    <m/>
    <m/>
    <d v="2021-03-30T00:00:00"/>
    <n v="1"/>
    <s v="O"/>
    <n v="1"/>
    <n v="30"/>
    <n v="0"/>
    <m/>
    <m/>
    <m/>
    <m/>
    <m/>
    <m/>
    <n v="1"/>
    <n v="1"/>
    <m/>
    <m/>
    <n v="60274"/>
    <s v="CREDITOS DE CONSUMO"/>
    <n v="0"/>
    <n v="0"/>
    <n v="890480123"/>
    <s v="UNIVERSIDAD DE CARTAGENA"/>
    <n v="5"/>
    <m/>
    <m/>
    <m/>
    <m/>
    <n v="2"/>
    <n v="7"/>
    <n v="2"/>
  </r>
  <r>
    <n v="0"/>
    <s v="C"/>
    <n v="72040682"/>
    <x v="0"/>
    <n v="4"/>
    <n v="550025364"/>
    <d v="2021-02-02T00:00:00"/>
    <d v="2024-02-28T00:00:00"/>
    <n v="0"/>
    <n v="1"/>
    <n v="2"/>
    <n v="30"/>
    <n v="2"/>
    <n v="22490513"/>
    <n v="24960000"/>
    <n v="50000"/>
    <n v="1922"/>
    <n v="47056"/>
    <n v="0"/>
    <n v="0"/>
    <n v="0"/>
    <m/>
    <n v="0"/>
    <n v="0"/>
    <n v="0"/>
    <m/>
    <m/>
    <d v="2021-03-30T00:00:00"/>
    <n v="1"/>
    <s v="O"/>
    <n v="1"/>
    <n v="30"/>
    <n v="0"/>
    <m/>
    <m/>
    <m/>
    <m/>
    <m/>
    <m/>
    <n v="1"/>
    <n v="1"/>
    <m/>
    <m/>
    <n v="77087"/>
    <s v="CREDITOS DE CONSUMO"/>
    <n v="0"/>
    <n v="0"/>
    <n v="890480123"/>
    <s v="UNIVERSIDAD DE CARTAGENA"/>
    <n v="5"/>
    <m/>
    <m/>
    <m/>
    <m/>
    <n v="2"/>
    <n v="7"/>
    <n v="2"/>
  </r>
  <r>
    <n v="0"/>
    <s v="C"/>
    <n v="72040682"/>
    <x v="0"/>
    <n v="4"/>
    <n v="550025485"/>
    <d v="2021-02-28T00:00:00"/>
    <d v="2021-04-30T00:00:00"/>
    <n v="0"/>
    <n v="1"/>
    <n v="0"/>
    <n v="30"/>
    <n v="2"/>
    <n v="0"/>
    <n v="0"/>
    <n v="6000"/>
    <n v="6000"/>
    <n v="425"/>
    <n v="0"/>
    <n v="0"/>
    <n v="0"/>
    <m/>
    <n v="0"/>
    <n v="0"/>
    <n v="0"/>
    <m/>
    <m/>
    <d v="2021-03-30T00:00:00"/>
    <n v="1"/>
    <s v="O"/>
    <n v="1"/>
    <n v="30"/>
    <n v="0"/>
    <m/>
    <m/>
    <m/>
    <m/>
    <m/>
    <m/>
    <n v="1"/>
    <n v="1"/>
    <m/>
    <m/>
    <n v="696"/>
    <s v="CREDITOS DE CONSUMO"/>
    <n v="0"/>
    <n v="0"/>
    <n v="890480123"/>
    <s v="UNIVERSIDAD DE CARTAGENA"/>
    <n v="5"/>
    <m/>
    <m/>
    <m/>
    <m/>
    <n v="2"/>
    <n v="7"/>
    <n v="2"/>
  </r>
  <r>
    <n v="0"/>
    <s v="C"/>
    <n v="72040682"/>
    <x v="0"/>
    <n v="4"/>
    <n v="550025672"/>
    <d v="2021-03-31T00:00:00"/>
    <d v="2021-05-30T00:00:00"/>
    <n v="0"/>
    <n v="1"/>
    <n v="0"/>
    <n v="30"/>
    <n v="2"/>
    <n v="0"/>
    <n v="0"/>
    <n v="6000"/>
    <n v="6000"/>
    <n v="6000"/>
    <n v="0"/>
    <n v="0"/>
    <n v="0"/>
    <m/>
    <n v="0"/>
    <n v="0"/>
    <n v="0"/>
    <m/>
    <m/>
    <d v="2021-03-31T00:00:00"/>
    <n v="1"/>
    <s v="O"/>
    <n v="1"/>
    <n v="30"/>
    <n v="0"/>
    <m/>
    <m/>
    <m/>
    <m/>
    <m/>
    <m/>
    <n v="1"/>
    <n v="1"/>
    <m/>
    <m/>
    <n v="9829"/>
    <s v="CREDITOS DE CONSUMO"/>
    <n v="0"/>
    <n v="0"/>
    <n v="890480123"/>
    <s v="UNIVERSIDAD DE CARTAGENA"/>
    <n v="5"/>
    <m/>
    <m/>
    <m/>
    <m/>
    <n v="2"/>
    <n v="7"/>
    <n v="2"/>
  </r>
  <r>
    <n v="486440"/>
    <s v="C"/>
    <n v="72128699"/>
    <x v="0"/>
    <n v="4"/>
    <n v="17744"/>
    <d v="2020-10-23T00:00:00"/>
    <d v="2022-10-30T00:00:00"/>
    <n v="0"/>
    <n v="1"/>
    <n v="5"/>
    <n v="30"/>
    <n v="2"/>
    <n v="12185828"/>
    <n v="12890000"/>
    <n v="2090000"/>
    <n v="98565"/>
    <n v="1695142"/>
    <n v="0"/>
    <n v="0"/>
    <n v="0"/>
    <m/>
    <n v="0"/>
    <n v="0"/>
    <n v="0"/>
    <m/>
    <m/>
    <d v="2021-03-30T00:00:00"/>
    <n v="1"/>
    <s v="O"/>
    <n v="1"/>
    <n v="30"/>
    <n v="0"/>
    <m/>
    <m/>
    <m/>
    <m/>
    <m/>
    <m/>
    <n v="1"/>
    <n v="1"/>
    <m/>
    <m/>
    <n v="1208702"/>
    <s v="CREDITOS DE CONSUMO"/>
    <n v="0"/>
    <n v="0"/>
    <n v="890480123"/>
    <s v="UNIVERSIDAD DE CARTAGENA"/>
    <n v="5"/>
    <m/>
    <m/>
    <m/>
    <m/>
    <n v="1"/>
    <n v="7"/>
    <n v="2"/>
  </r>
  <r>
    <n v="1104799"/>
    <s v="C"/>
    <n v="72128699"/>
    <x v="0"/>
    <n v="4"/>
    <n v="18298"/>
    <d v="2021-03-29T00:00:00"/>
    <d v="2023-03-30T00:00:00"/>
    <n v="0"/>
    <n v="1"/>
    <n v="0"/>
    <n v="30"/>
    <n v="2"/>
    <n v="16011168"/>
    <n v="17240000"/>
    <n v="3850000"/>
    <n v="188529"/>
    <n v="3850000"/>
    <n v="0"/>
    <n v="0"/>
    <n v="0"/>
    <m/>
    <n v="0"/>
    <n v="0"/>
    <n v="0"/>
    <m/>
    <m/>
    <d v="2021-03-30T00:00:00"/>
    <n v="1"/>
    <s v="O"/>
    <n v="1"/>
    <n v="30"/>
    <n v="0"/>
    <m/>
    <m/>
    <m/>
    <m/>
    <m/>
    <m/>
    <n v="1"/>
    <n v="1"/>
    <m/>
    <m/>
    <n v="2745201"/>
    <s v="CREDITOS DE CONSUMO"/>
    <n v="0"/>
    <n v="0"/>
    <n v="890480123"/>
    <s v="UNIVERSIDAD DE CARTAGENA"/>
    <n v="5"/>
    <m/>
    <m/>
    <m/>
    <m/>
    <n v="1"/>
    <n v="7"/>
    <n v="2"/>
  </r>
  <r>
    <n v="59429702"/>
    <s v="C"/>
    <n v="72140499"/>
    <x v="0"/>
    <n v="4"/>
    <n v="17089"/>
    <d v="2020-03-16T00:00:00"/>
    <d v="2027-03-30T00:00:00"/>
    <n v="0"/>
    <n v="1"/>
    <n v="12"/>
    <n v="30"/>
    <n v="2"/>
    <n v="12185828"/>
    <n v="12890000"/>
    <n v="71610143"/>
    <n v="1271242"/>
    <n v="64675780"/>
    <n v="0"/>
    <n v="0"/>
    <n v="0"/>
    <m/>
    <n v="0"/>
    <n v="0"/>
    <n v="0"/>
    <m/>
    <m/>
    <d v="2021-03-30T00:00:00"/>
    <n v="9"/>
    <s v="O"/>
    <n v="1"/>
    <n v="30"/>
    <n v="0"/>
    <m/>
    <m/>
    <m/>
    <m/>
    <m/>
    <m/>
    <n v="1"/>
    <n v="1"/>
    <m/>
    <m/>
    <n v="5246078"/>
    <s v="CREDITOS DE CONSUMO"/>
    <n v="0"/>
    <n v="0"/>
    <n v="890480123"/>
    <s v="UNIVERSIDAD DE CARTAGENA"/>
    <n v="5"/>
    <m/>
    <m/>
    <m/>
    <m/>
    <n v="1"/>
    <n v="7"/>
    <n v="2"/>
  </r>
  <r>
    <n v="35096301"/>
    <s v="C"/>
    <n v="72140499"/>
    <x v="0"/>
    <n v="4"/>
    <n v="17494"/>
    <d v="2020-08-25T00:00:00"/>
    <d v="2027-08-30T00:00:00"/>
    <n v="0"/>
    <n v="1"/>
    <n v="7"/>
    <n v="30"/>
    <n v="2"/>
    <n v="17726461"/>
    <n v="19240000"/>
    <n v="40000000"/>
    <n v="834313"/>
    <n v="38194380"/>
    <n v="0"/>
    <n v="0"/>
    <n v="0"/>
    <m/>
    <n v="0"/>
    <n v="0"/>
    <n v="0"/>
    <m/>
    <m/>
    <d v="2021-03-30T00:00:00"/>
    <n v="9"/>
    <s v="O"/>
    <n v="1"/>
    <n v="30"/>
    <n v="0"/>
    <m/>
    <m/>
    <m/>
    <m/>
    <m/>
    <m/>
    <n v="1"/>
    <n v="1"/>
    <m/>
    <m/>
    <n v="3098079"/>
    <s v="CREDITOS DE CONSUMO"/>
    <n v="0"/>
    <n v="0"/>
    <n v="890480123"/>
    <s v="UNIVERSIDAD DE CARTAGENA"/>
    <n v="5"/>
    <m/>
    <m/>
    <m/>
    <m/>
    <n v="1"/>
    <n v="7"/>
    <n v="2"/>
  </r>
  <r>
    <n v="3193541"/>
    <s v="C"/>
    <n v="72140499"/>
    <x v="0"/>
    <n v="4"/>
    <n v="17687"/>
    <d v="2020-10-07T00:00:00"/>
    <d v="2023-10-30T00:00:00"/>
    <n v="0"/>
    <n v="1"/>
    <n v="6"/>
    <n v="30"/>
    <n v="2"/>
    <n v="13121400"/>
    <n v="13940000"/>
    <n v="4100000"/>
    <n v="138385"/>
    <n v="3475446"/>
    <n v="0"/>
    <n v="0"/>
    <n v="0"/>
    <m/>
    <n v="0"/>
    <n v="0"/>
    <n v="0"/>
    <m/>
    <m/>
    <d v="2021-03-30T00:00:00"/>
    <n v="1"/>
    <s v="O"/>
    <n v="1"/>
    <n v="30"/>
    <n v="0"/>
    <m/>
    <m/>
    <m/>
    <m/>
    <m/>
    <m/>
    <n v="1"/>
    <n v="1"/>
    <m/>
    <m/>
    <n v="281905"/>
    <s v="CREDITOS DE CONSUMO"/>
    <n v="0"/>
    <n v="0"/>
    <n v="890480123"/>
    <s v="UNIVERSIDAD DE CARTAGENA"/>
    <n v="5"/>
    <m/>
    <m/>
    <m/>
    <m/>
    <n v="1"/>
    <n v="7"/>
    <n v="2"/>
  </r>
  <r>
    <n v="421576"/>
    <s v="C"/>
    <n v="72140499"/>
    <x v="0"/>
    <n v="4"/>
    <n v="17745"/>
    <d v="2020-10-26T00:00:00"/>
    <d v="2021-04-30T00:00:00"/>
    <n v="0"/>
    <n v="1"/>
    <n v="5"/>
    <n v="30"/>
    <n v="2"/>
    <n v="12185828"/>
    <n v="12890000"/>
    <n v="2690000"/>
    <n v="464402"/>
    <n v="458790"/>
    <n v="0"/>
    <n v="0"/>
    <n v="0"/>
    <m/>
    <n v="0"/>
    <n v="0"/>
    <n v="0"/>
    <m/>
    <m/>
    <d v="2021-03-30T00:00:00"/>
    <n v="1"/>
    <s v="O"/>
    <n v="1"/>
    <n v="30"/>
    <n v="0"/>
    <m/>
    <m/>
    <m/>
    <m/>
    <m/>
    <m/>
    <n v="1"/>
    <n v="1"/>
    <m/>
    <m/>
    <n v="37214"/>
    <s v="CREDITOS DE CONSUMO"/>
    <n v="0"/>
    <n v="0"/>
    <n v="890480123"/>
    <s v="UNIVERSIDAD DE CARTAGENA"/>
    <n v="5"/>
    <m/>
    <m/>
    <m/>
    <m/>
    <n v="1"/>
    <n v="7"/>
    <n v="2"/>
  </r>
  <r>
    <n v="54896691"/>
    <s v="C"/>
    <n v="72140499"/>
    <x v="0"/>
    <n v="4"/>
    <n v="18007"/>
    <d v="2020-12-31T00:00:00"/>
    <d v="2026-12-31T00:00:00"/>
    <n v="0"/>
    <n v="1"/>
    <n v="3"/>
    <n v="30"/>
    <n v="2"/>
    <n v="16011168"/>
    <n v="17240000"/>
    <n v="61302354"/>
    <n v="1330138"/>
    <n v="59742623"/>
    <n v="0"/>
    <n v="0"/>
    <n v="0"/>
    <m/>
    <n v="0"/>
    <n v="0"/>
    <n v="0"/>
    <m/>
    <m/>
    <d v="2021-03-30T00:00:00"/>
    <n v="1"/>
    <s v="O"/>
    <n v="1"/>
    <n v="30"/>
    <n v="0"/>
    <m/>
    <m/>
    <m/>
    <m/>
    <m/>
    <m/>
    <n v="1"/>
    <n v="1"/>
    <m/>
    <m/>
    <n v="4845932"/>
    <s v="CREDITOS DE CONSUMO"/>
    <n v="0"/>
    <n v="0"/>
    <n v="890480123"/>
    <s v="UNIVERSIDAD DE CARTAGENA"/>
    <n v="5"/>
    <m/>
    <m/>
    <m/>
    <m/>
    <n v="1"/>
    <n v="7"/>
    <n v="2"/>
  </r>
  <r>
    <n v="1265372"/>
    <s v="C"/>
    <n v="72140499"/>
    <x v="0"/>
    <n v="4"/>
    <n v="18079"/>
    <d v="2021-01-20T00:00:00"/>
    <d v="2022-01-30T00:00:00"/>
    <n v="0"/>
    <n v="1"/>
    <n v="2"/>
    <n v="30"/>
    <n v="2"/>
    <n v="8648788"/>
    <n v="9000000"/>
    <n v="1641000"/>
    <n v="143241"/>
    <n v="1377071"/>
    <n v="0"/>
    <n v="0"/>
    <n v="0"/>
    <m/>
    <n v="0"/>
    <n v="0"/>
    <n v="0"/>
    <m/>
    <m/>
    <d v="2021-03-30T00:00:00"/>
    <n v="1"/>
    <s v="O"/>
    <n v="1"/>
    <n v="30"/>
    <n v="0"/>
    <m/>
    <m/>
    <m/>
    <m/>
    <m/>
    <m/>
    <n v="1"/>
    <n v="1"/>
    <m/>
    <m/>
    <n v="111699"/>
    <s v="CREDITOS DE CONSUMO"/>
    <n v="0"/>
    <n v="0"/>
    <n v="890480123"/>
    <s v="UNIVERSIDAD DE CARTAGENA"/>
    <n v="5"/>
    <m/>
    <m/>
    <m/>
    <m/>
    <n v="1"/>
    <n v="7"/>
    <n v="2"/>
  </r>
  <r>
    <n v="4089275"/>
    <s v="C"/>
    <n v="72140499"/>
    <x v="0"/>
    <n v="4"/>
    <n v="18141"/>
    <d v="2021-02-03T00:00:00"/>
    <d v="2021-06-28T00:00:00"/>
    <n v="0"/>
    <n v="1"/>
    <n v="1"/>
    <n v="30"/>
    <n v="2"/>
    <n v="13121400"/>
    <n v="13940000"/>
    <n v="4500000"/>
    <n v="49205"/>
    <n v="4450250"/>
    <n v="0"/>
    <n v="0"/>
    <n v="0"/>
    <m/>
    <n v="0"/>
    <n v="0"/>
    <n v="0"/>
    <n v="4500000"/>
    <n v="6"/>
    <d v="2021-03-30T00:00:00"/>
    <n v="1"/>
    <s v="O"/>
    <n v="1"/>
    <n v="30"/>
    <n v="0"/>
    <m/>
    <m/>
    <m/>
    <m/>
    <m/>
    <m/>
    <n v="1"/>
    <n v="1"/>
    <m/>
    <m/>
    <n v="360975"/>
    <s v="CREDITOS DE CONSUMO"/>
    <n v="0"/>
    <n v="0"/>
    <n v="890480123"/>
    <s v="UNIVERSIDAD DE CARTAGENA"/>
    <n v="5"/>
    <m/>
    <m/>
    <m/>
    <m/>
    <n v="1"/>
    <n v="7"/>
    <n v="2"/>
  </r>
  <r>
    <n v="167541"/>
    <s v="C"/>
    <n v="72140499"/>
    <x v="0"/>
    <n v="4"/>
    <n v="550021007"/>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08"/>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09"/>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10"/>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335185"/>
    <s v="C"/>
    <n v="72140499"/>
    <x v="0"/>
    <n v="4"/>
    <n v="550021011"/>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n v="72140499"/>
    <x v="0"/>
    <n v="4"/>
    <n v="550021012"/>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n v="72140499"/>
    <x v="0"/>
    <n v="4"/>
    <n v="550021013"/>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167541"/>
    <s v="C"/>
    <n v="72140499"/>
    <x v="0"/>
    <n v="4"/>
    <n v="550021023"/>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71341"/>
    <s v="C"/>
    <n v="72140499"/>
    <x v="0"/>
    <n v="4"/>
    <n v="550021024"/>
    <d v="2020-10-29T00:00:00"/>
    <d v="2024-03-28T00:00:00"/>
    <n v="0"/>
    <n v="1"/>
    <n v="2"/>
    <n v="30"/>
    <n v="2"/>
    <n v="22490513"/>
    <n v="24960000"/>
    <n v="194207"/>
    <n v="7466"/>
    <n v="186466"/>
    <n v="0"/>
    <n v="0"/>
    <n v="0"/>
    <m/>
    <n v="0"/>
    <n v="0"/>
    <n v="0"/>
    <m/>
    <m/>
    <d v="2021-03-30T00:00:00"/>
    <n v="1"/>
    <s v="O"/>
    <n v="1"/>
    <n v="30"/>
    <n v="0"/>
    <m/>
    <m/>
    <m/>
    <m/>
    <m/>
    <m/>
    <n v="1"/>
    <n v="1"/>
    <m/>
    <m/>
    <n v="15125"/>
    <s v="CREDITOS DE CONSUMO"/>
    <n v="0"/>
    <n v="0"/>
    <n v="890480123"/>
    <s v="UNIVERSIDAD DE CARTAGENA"/>
    <n v="3"/>
    <n v="6"/>
    <d v="2020-05-11T00:00:00"/>
    <s v="A"/>
    <n v="3"/>
    <n v="2"/>
    <n v="7"/>
    <n v="1"/>
  </r>
  <r>
    <n v="170480"/>
    <s v="C"/>
    <n v="72140499"/>
    <x v="0"/>
    <n v="4"/>
    <n v="550021025"/>
    <d v="2020-10-29T00:00:00"/>
    <d v="2024-03-28T00:00:00"/>
    <n v="0"/>
    <n v="1"/>
    <n v="2"/>
    <n v="30"/>
    <n v="2"/>
    <n v="22490513"/>
    <n v="24960000"/>
    <n v="193229"/>
    <n v="7429"/>
    <n v="185529"/>
    <n v="0"/>
    <n v="0"/>
    <n v="0"/>
    <m/>
    <n v="0"/>
    <n v="0"/>
    <n v="0"/>
    <m/>
    <m/>
    <d v="2021-03-30T00:00:00"/>
    <n v="1"/>
    <s v="O"/>
    <n v="1"/>
    <n v="30"/>
    <n v="0"/>
    <m/>
    <m/>
    <m/>
    <m/>
    <m/>
    <m/>
    <n v="1"/>
    <n v="1"/>
    <m/>
    <m/>
    <n v="15049"/>
    <s v="CREDITOS DE CONSUMO"/>
    <n v="0"/>
    <n v="0"/>
    <n v="890480123"/>
    <s v="UNIVERSIDAD DE CARTAGENA"/>
    <n v="3"/>
    <n v="6"/>
    <d v="2020-05-11T00:00:00"/>
    <s v="A"/>
    <n v="3"/>
    <n v="2"/>
    <n v="7"/>
    <n v="1"/>
  </r>
  <r>
    <n v="36623"/>
    <s v="C"/>
    <n v="72140499"/>
    <x v="0"/>
    <n v="4"/>
    <n v="550021026"/>
    <d v="2020-10-29T00:00:00"/>
    <d v="2024-03-28T00:00:00"/>
    <n v="0"/>
    <n v="1"/>
    <n v="2"/>
    <n v="30"/>
    <n v="2"/>
    <n v="22490513"/>
    <n v="24960000"/>
    <n v="41521"/>
    <n v="1596"/>
    <n v="39856"/>
    <n v="0"/>
    <n v="0"/>
    <n v="0"/>
    <m/>
    <n v="0"/>
    <n v="0"/>
    <n v="0"/>
    <m/>
    <m/>
    <d v="2021-03-30T00:00:00"/>
    <n v="1"/>
    <s v="O"/>
    <n v="1"/>
    <n v="30"/>
    <n v="0"/>
    <m/>
    <m/>
    <m/>
    <m/>
    <m/>
    <m/>
    <n v="1"/>
    <n v="1"/>
    <m/>
    <m/>
    <n v="3233"/>
    <s v="CREDITOS DE CONSUMO"/>
    <n v="0"/>
    <n v="0"/>
    <n v="890480123"/>
    <s v="UNIVERSIDAD DE CARTAGENA"/>
    <n v="3"/>
    <n v="6"/>
    <d v="2020-05-11T00:00:00"/>
    <s v="A"/>
    <n v="3"/>
    <n v="2"/>
    <n v="7"/>
    <n v="1"/>
  </r>
  <r>
    <n v="61336"/>
    <s v="C"/>
    <n v="72140499"/>
    <x v="0"/>
    <n v="4"/>
    <n v="550021172"/>
    <d v="2020-10-29T00:00:00"/>
    <d v="2024-03-28T00:00:00"/>
    <n v="0"/>
    <n v="1"/>
    <n v="2"/>
    <n v="30"/>
    <n v="2"/>
    <n v="22490513"/>
    <n v="24960000"/>
    <n v="69551"/>
    <n v="2674"/>
    <n v="66750"/>
    <n v="0"/>
    <n v="0"/>
    <n v="0"/>
    <m/>
    <n v="0"/>
    <n v="0"/>
    <n v="0"/>
    <m/>
    <m/>
    <d v="2021-03-30T00:00:00"/>
    <n v="1"/>
    <s v="O"/>
    <n v="1"/>
    <n v="30"/>
    <n v="0"/>
    <m/>
    <m/>
    <m/>
    <m/>
    <m/>
    <m/>
    <n v="1"/>
    <n v="1"/>
    <m/>
    <m/>
    <n v="5414"/>
    <s v="CREDITOS DE CONSUMO"/>
    <n v="0"/>
    <n v="0"/>
    <n v="890480123"/>
    <s v="UNIVERSIDAD DE CARTAGENA"/>
    <n v="3"/>
    <n v="6"/>
    <d v="2020-05-11T00:00:00"/>
    <s v="A"/>
    <n v="3"/>
    <n v="2"/>
    <n v="7"/>
    <n v="1"/>
  </r>
  <r>
    <n v="25246"/>
    <s v="C"/>
    <n v="72140499"/>
    <x v="0"/>
    <n v="4"/>
    <n v="550021181"/>
    <d v="2020-10-29T00:00:00"/>
    <d v="2024-03-28T00:00:00"/>
    <n v="0"/>
    <n v="1"/>
    <n v="2"/>
    <n v="30"/>
    <n v="2"/>
    <n v="22490513"/>
    <n v="24960000"/>
    <n v="28629"/>
    <n v="1101"/>
    <n v="27474"/>
    <n v="0"/>
    <n v="0"/>
    <n v="0"/>
    <m/>
    <n v="0"/>
    <n v="0"/>
    <n v="0"/>
    <m/>
    <m/>
    <d v="2021-03-30T00:00:00"/>
    <n v="1"/>
    <s v="O"/>
    <n v="1"/>
    <n v="30"/>
    <n v="0"/>
    <m/>
    <m/>
    <m/>
    <m/>
    <m/>
    <m/>
    <n v="1"/>
    <n v="1"/>
    <m/>
    <m/>
    <n v="2228"/>
    <s v="CREDITOS DE CONSUMO"/>
    <n v="0"/>
    <n v="0"/>
    <n v="890480123"/>
    <s v="UNIVERSIDAD DE CARTAGENA"/>
    <n v="3"/>
    <n v="6"/>
    <d v="2020-05-11T00:00:00"/>
    <s v="A"/>
    <n v="3"/>
    <n v="2"/>
    <n v="7"/>
    <n v="1"/>
  </r>
  <r>
    <n v="18949"/>
    <s v="C"/>
    <n v="72140499"/>
    <x v="0"/>
    <n v="4"/>
    <n v="550021191"/>
    <d v="2020-10-29T00:00:00"/>
    <d v="2024-03-28T00:00:00"/>
    <n v="0"/>
    <n v="1"/>
    <n v="2"/>
    <n v="30"/>
    <n v="2"/>
    <n v="22490513"/>
    <n v="24960000"/>
    <n v="21494"/>
    <n v="826"/>
    <n v="20622"/>
    <n v="0"/>
    <n v="0"/>
    <n v="0"/>
    <m/>
    <n v="0"/>
    <n v="0"/>
    <n v="0"/>
    <m/>
    <m/>
    <d v="2021-03-30T00:00:00"/>
    <n v="1"/>
    <s v="O"/>
    <n v="1"/>
    <n v="30"/>
    <n v="0"/>
    <m/>
    <m/>
    <m/>
    <m/>
    <m/>
    <m/>
    <n v="1"/>
    <n v="1"/>
    <m/>
    <m/>
    <n v="1673"/>
    <s v="CREDITOS DE CONSUMO"/>
    <n v="0"/>
    <n v="0"/>
    <n v="890480123"/>
    <s v="UNIVERSIDAD DE CARTAGENA"/>
    <n v="3"/>
    <n v="6"/>
    <d v="2020-05-11T00:00:00"/>
    <s v="A"/>
    <n v="3"/>
    <n v="2"/>
    <n v="7"/>
    <n v="1"/>
  </r>
  <r>
    <n v="57282"/>
    <s v="C"/>
    <n v="72140499"/>
    <x v="0"/>
    <n v="4"/>
    <n v="550021549"/>
    <d v="2020-10-29T00:00:00"/>
    <d v="2024-03-28T00:00:00"/>
    <n v="0"/>
    <n v="1"/>
    <n v="1"/>
    <n v="30"/>
    <n v="2"/>
    <n v="22490513"/>
    <n v="24960000"/>
    <n v="64904"/>
    <n v="2495"/>
    <n v="62339"/>
    <n v="0"/>
    <n v="0"/>
    <n v="0"/>
    <m/>
    <n v="0"/>
    <n v="0"/>
    <n v="0"/>
    <m/>
    <m/>
    <d v="2021-03-30T00:00:00"/>
    <n v="1"/>
    <s v="O"/>
    <n v="1"/>
    <n v="30"/>
    <n v="0"/>
    <m/>
    <m/>
    <m/>
    <m/>
    <m/>
    <m/>
    <n v="1"/>
    <n v="1"/>
    <m/>
    <m/>
    <n v="5057"/>
    <s v="CREDITOS DE CONSUMO"/>
    <n v="0"/>
    <n v="0"/>
    <n v="890480123"/>
    <s v="UNIVERSIDAD DE CARTAGENA"/>
    <n v="3"/>
    <n v="6"/>
    <d v="2020-05-11T00:00:00"/>
    <s v="A"/>
    <n v="3"/>
    <n v="2"/>
    <n v="7"/>
    <n v="1"/>
  </r>
  <r>
    <n v="33517"/>
    <s v="C"/>
    <n v="72140499"/>
    <x v="0"/>
    <n v="4"/>
    <n v="550021830"/>
    <d v="2020-10-29T00:00:00"/>
    <d v="2024-03-28T00:00:00"/>
    <n v="0"/>
    <n v="1"/>
    <n v="2"/>
    <n v="30"/>
    <n v="2"/>
    <n v="22490513"/>
    <n v="24960000"/>
    <n v="37989"/>
    <n v="1460"/>
    <n v="36476"/>
    <n v="0"/>
    <n v="0"/>
    <n v="0"/>
    <m/>
    <n v="0"/>
    <n v="0"/>
    <n v="0"/>
    <m/>
    <m/>
    <d v="2021-03-30T00:00:00"/>
    <n v="1"/>
    <s v="O"/>
    <n v="1"/>
    <n v="30"/>
    <n v="0"/>
    <m/>
    <m/>
    <m/>
    <m/>
    <m/>
    <m/>
    <n v="1"/>
    <n v="1"/>
    <m/>
    <m/>
    <n v="2959"/>
    <s v="CREDITOS DE CONSUMO"/>
    <n v="0"/>
    <n v="0"/>
    <n v="890480123"/>
    <s v="UNIVERSIDAD DE CARTAGENA"/>
    <n v="3"/>
    <n v="6"/>
    <d v="2020-05-11T00:00:00"/>
    <s v="A"/>
    <n v="3"/>
    <n v="2"/>
    <n v="7"/>
    <n v="1"/>
  </r>
  <r>
    <n v="20125"/>
    <s v="C"/>
    <n v="72140499"/>
    <x v="0"/>
    <n v="4"/>
    <n v="550021855"/>
    <d v="2020-10-29T00:00:00"/>
    <d v="2024-03-28T00:00:00"/>
    <n v="0"/>
    <n v="1"/>
    <n v="2"/>
    <n v="30"/>
    <n v="2"/>
    <n v="22490513"/>
    <n v="24960000"/>
    <n v="22816"/>
    <n v="877"/>
    <n v="21902"/>
    <n v="0"/>
    <n v="0"/>
    <n v="0"/>
    <m/>
    <n v="0"/>
    <n v="0"/>
    <n v="0"/>
    <m/>
    <m/>
    <d v="2021-03-30T00:00:00"/>
    <n v="1"/>
    <s v="O"/>
    <n v="1"/>
    <n v="30"/>
    <n v="0"/>
    <m/>
    <m/>
    <m/>
    <m/>
    <m/>
    <m/>
    <n v="1"/>
    <n v="1"/>
    <m/>
    <m/>
    <n v="1777"/>
    <s v="CREDITOS DE CONSUMO"/>
    <n v="0"/>
    <n v="0"/>
    <n v="890480123"/>
    <s v="UNIVERSIDAD DE CARTAGENA"/>
    <n v="3"/>
    <n v="6"/>
    <d v="2020-05-11T00:00:00"/>
    <s v="A"/>
    <n v="3"/>
    <n v="2"/>
    <n v="7"/>
    <n v="1"/>
  </r>
  <r>
    <n v="6707"/>
    <s v="C"/>
    <n v="72140499"/>
    <x v="0"/>
    <n v="4"/>
    <n v="550021856"/>
    <d v="2020-10-29T00:00:00"/>
    <d v="2024-03-28T00:00:00"/>
    <n v="0"/>
    <n v="1"/>
    <n v="1"/>
    <n v="30"/>
    <n v="2"/>
    <n v="22490513"/>
    <n v="24960000"/>
    <n v="7584"/>
    <n v="292"/>
    <n v="7299"/>
    <n v="0"/>
    <n v="0"/>
    <n v="0"/>
    <m/>
    <n v="0"/>
    <n v="0"/>
    <n v="0"/>
    <m/>
    <m/>
    <d v="2021-03-30T00:00:00"/>
    <n v="1"/>
    <s v="O"/>
    <n v="1"/>
    <n v="30"/>
    <n v="0"/>
    <m/>
    <m/>
    <m/>
    <m/>
    <m/>
    <m/>
    <n v="1"/>
    <n v="1"/>
    <m/>
    <m/>
    <n v="592"/>
    <s v="CREDITOS DE CONSUMO"/>
    <n v="0"/>
    <n v="0"/>
    <n v="890480123"/>
    <s v="UNIVERSIDAD DE CARTAGENA"/>
    <n v="3"/>
    <n v="6"/>
    <d v="2020-05-11T00:00:00"/>
    <s v="A"/>
    <n v="3"/>
    <n v="2"/>
    <n v="7"/>
    <n v="1"/>
  </r>
  <r>
    <n v="34468"/>
    <s v="C"/>
    <n v="72140499"/>
    <x v="0"/>
    <n v="4"/>
    <n v="550022115"/>
    <d v="2020-10-29T00:00:00"/>
    <d v="2024-03-28T00:00:00"/>
    <n v="0"/>
    <n v="1"/>
    <n v="2"/>
    <n v="30"/>
    <n v="2"/>
    <n v="22490513"/>
    <n v="24960000"/>
    <n v="39075"/>
    <n v="1502"/>
    <n v="37511"/>
    <n v="0"/>
    <n v="0"/>
    <n v="0"/>
    <m/>
    <n v="0"/>
    <n v="0"/>
    <n v="0"/>
    <m/>
    <m/>
    <d v="2021-03-30T00:00:00"/>
    <n v="1"/>
    <s v="O"/>
    <n v="1"/>
    <n v="30"/>
    <n v="0"/>
    <m/>
    <m/>
    <m/>
    <m/>
    <m/>
    <m/>
    <n v="1"/>
    <n v="1"/>
    <m/>
    <m/>
    <n v="3043"/>
    <s v="CREDITOS DE CONSUMO"/>
    <n v="0"/>
    <n v="0"/>
    <n v="890480123"/>
    <s v="UNIVERSIDAD DE CARTAGENA"/>
    <n v="3"/>
    <n v="6"/>
    <d v="2020-05-11T00:00:00"/>
    <s v="A"/>
    <n v="3"/>
    <n v="2"/>
    <n v="7"/>
    <n v="1"/>
  </r>
  <r>
    <n v="13814"/>
    <s v="C"/>
    <n v="72140499"/>
    <x v="0"/>
    <n v="4"/>
    <n v="550022124"/>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3814"/>
    <s v="C"/>
    <n v="72140499"/>
    <x v="0"/>
    <n v="4"/>
    <n v="550022125"/>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4156"/>
    <s v="C"/>
    <n v="72140499"/>
    <x v="0"/>
    <n v="4"/>
    <n v="550022472"/>
    <d v="2020-10-29T00:00:00"/>
    <d v="2024-03-28T00:00:00"/>
    <n v="0"/>
    <n v="1"/>
    <n v="1"/>
    <n v="30"/>
    <n v="2"/>
    <n v="22490513"/>
    <n v="24960000"/>
    <n v="16041"/>
    <n v="617"/>
    <n v="15406"/>
    <n v="0"/>
    <n v="0"/>
    <n v="0"/>
    <m/>
    <n v="0"/>
    <n v="0"/>
    <n v="0"/>
    <m/>
    <m/>
    <d v="2021-03-30T00:00:00"/>
    <n v="1"/>
    <s v="O"/>
    <n v="1"/>
    <n v="30"/>
    <n v="0"/>
    <m/>
    <m/>
    <m/>
    <m/>
    <m/>
    <m/>
    <n v="1"/>
    <n v="1"/>
    <m/>
    <m/>
    <n v="1250"/>
    <s v="CREDITOS DE CONSUMO"/>
    <n v="0"/>
    <n v="0"/>
    <n v="890480123"/>
    <s v="UNIVERSIDAD DE CARTAGENA"/>
    <n v="3"/>
    <n v="6"/>
    <d v="2020-05-11T00:00:00"/>
    <s v="A"/>
    <n v="3"/>
    <n v="2"/>
    <n v="7"/>
    <n v="1"/>
  </r>
  <r>
    <n v="49536"/>
    <s v="C"/>
    <n v="72140499"/>
    <x v="0"/>
    <n v="4"/>
    <n v="550022473"/>
    <d v="2020-10-29T00:00:00"/>
    <d v="2024-03-28T00:00:00"/>
    <n v="0"/>
    <n v="1"/>
    <n v="2"/>
    <n v="30"/>
    <n v="2"/>
    <n v="22490513"/>
    <n v="24960000"/>
    <n v="56160"/>
    <n v="2159"/>
    <n v="53909"/>
    <n v="0"/>
    <n v="0"/>
    <n v="0"/>
    <m/>
    <n v="0"/>
    <n v="0"/>
    <n v="0"/>
    <m/>
    <m/>
    <d v="2021-03-30T00:00:00"/>
    <n v="1"/>
    <s v="O"/>
    <n v="1"/>
    <n v="30"/>
    <n v="0"/>
    <m/>
    <m/>
    <m/>
    <m/>
    <m/>
    <m/>
    <n v="1"/>
    <n v="1"/>
    <m/>
    <m/>
    <n v="4373"/>
    <s v="CREDITOS DE CONSUMO"/>
    <n v="0"/>
    <n v="0"/>
    <n v="890480123"/>
    <s v="UNIVERSIDAD DE CARTAGENA"/>
    <n v="3"/>
    <n v="6"/>
    <d v="2020-05-11T00:00:00"/>
    <s v="A"/>
    <n v="3"/>
    <n v="2"/>
    <n v="7"/>
    <n v="1"/>
  </r>
  <r>
    <n v="58115"/>
    <s v="C"/>
    <n v="72140499"/>
    <x v="0"/>
    <n v="4"/>
    <n v="550022854"/>
    <d v="2020-10-29T00:00:00"/>
    <d v="2024-03-28T00:00:00"/>
    <n v="0"/>
    <n v="1"/>
    <n v="2"/>
    <n v="30"/>
    <n v="2"/>
    <n v="22490513"/>
    <n v="24960000"/>
    <n v="65884"/>
    <n v="2533"/>
    <n v="63245"/>
    <n v="0"/>
    <n v="0"/>
    <n v="0"/>
    <m/>
    <n v="0"/>
    <n v="0"/>
    <n v="0"/>
    <m/>
    <m/>
    <d v="2021-03-30T00:00:00"/>
    <n v="1"/>
    <s v="O"/>
    <n v="1"/>
    <n v="30"/>
    <n v="0"/>
    <m/>
    <m/>
    <m/>
    <m/>
    <m/>
    <m/>
    <n v="1"/>
    <n v="1"/>
    <m/>
    <m/>
    <n v="5130"/>
    <s v="CREDITOS DE CONSUMO"/>
    <n v="0"/>
    <n v="0"/>
    <n v="890480123"/>
    <s v="UNIVERSIDAD DE CARTAGENA"/>
    <n v="3"/>
    <n v="6"/>
    <d v="2020-05-11T00:00:00"/>
    <s v="A"/>
    <n v="3"/>
    <n v="2"/>
    <n v="7"/>
    <n v="1"/>
  </r>
  <r>
    <n v="14861"/>
    <s v="C"/>
    <n v="72140499"/>
    <x v="0"/>
    <n v="4"/>
    <n v="550022868"/>
    <d v="2020-10-29T00:00:00"/>
    <d v="2024-03-28T00:00:00"/>
    <n v="0"/>
    <n v="1"/>
    <n v="1"/>
    <n v="30"/>
    <n v="2"/>
    <n v="22490513"/>
    <n v="24960000"/>
    <n v="16840"/>
    <n v="647"/>
    <n v="16173"/>
    <n v="0"/>
    <n v="0"/>
    <n v="0"/>
    <m/>
    <n v="0"/>
    <n v="0"/>
    <n v="0"/>
    <m/>
    <m/>
    <d v="2021-03-30T00:00:00"/>
    <n v="1"/>
    <s v="O"/>
    <n v="1"/>
    <n v="30"/>
    <n v="0"/>
    <m/>
    <m/>
    <m/>
    <m/>
    <m/>
    <m/>
    <n v="1"/>
    <n v="1"/>
    <m/>
    <m/>
    <n v="1312"/>
    <s v="CREDITOS DE CONSUMO"/>
    <n v="0"/>
    <n v="0"/>
    <n v="890480123"/>
    <s v="UNIVERSIDAD DE CARTAGENA"/>
    <n v="3"/>
    <n v="6"/>
    <d v="2020-05-11T00:00:00"/>
    <s v="A"/>
    <n v="3"/>
    <n v="2"/>
    <n v="7"/>
    <n v="1"/>
  </r>
  <r>
    <n v="66948"/>
    <s v="C"/>
    <n v="72140499"/>
    <x v="0"/>
    <n v="4"/>
    <n v="550023017"/>
    <d v="2020-10-29T00:00:00"/>
    <d v="2024-03-28T00:00:00"/>
    <n v="0"/>
    <n v="1"/>
    <n v="2"/>
    <n v="30"/>
    <n v="2"/>
    <n v="22490513"/>
    <n v="24960000"/>
    <n v="75907"/>
    <n v="2918"/>
    <n v="72858"/>
    <n v="0"/>
    <n v="0"/>
    <n v="0"/>
    <m/>
    <n v="0"/>
    <n v="0"/>
    <n v="0"/>
    <m/>
    <m/>
    <d v="2021-03-30T00:00:00"/>
    <n v="1"/>
    <s v="O"/>
    <n v="1"/>
    <n v="30"/>
    <n v="0"/>
    <m/>
    <m/>
    <m/>
    <m/>
    <m/>
    <m/>
    <n v="1"/>
    <n v="1"/>
    <m/>
    <m/>
    <n v="5910"/>
    <s v="CREDITOS DE CONSUMO"/>
    <n v="0"/>
    <n v="0"/>
    <n v="890480123"/>
    <s v="UNIVERSIDAD DE CARTAGENA"/>
    <n v="3"/>
    <n v="6"/>
    <d v="2020-05-11T00:00:00"/>
    <s v="A"/>
    <n v="3"/>
    <n v="2"/>
    <n v="7"/>
    <n v="1"/>
  </r>
  <r>
    <n v="14528"/>
    <s v="C"/>
    <n v="72140499"/>
    <x v="0"/>
    <n v="4"/>
    <n v="550023199"/>
    <d v="2020-10-29T00:00:00"/>
    <d v="2024-03-28T00:00:00"/>
    <n v="0"/>
    <n v="1"/>
    <n v="2"/>
    <n v="30"/>
    <n v="2"/>
    <n v="22490513"/>
    <n v="24960000"/>
    <n v="16479"/>
    <n v="634"/>
    <n v="15811"/>
    <n v="0"/>
    <n v="0"/>
    <n v="0"/>
    <m/>
    <n v="0"/>
    <n v="0"/>
    <n v="0"/>
    <m/>
    <m/>
    <d v="2021-03-30T00:00:00"/>
    <n v="1"/>
    <s v="O"/>
    <n v="1"/>
    <n v="30"/>
    <n v="0"/>
    <m/>
    <m/>
    <m/>
    <m/>
    <m/>
    <m/>
    <n v="1"/>
    <n v="1"/>
    <m/>
    <m/>
    <n v="1283"/>
    <s v="CREDITOS DE CONSUMO"/>
    <n v="0"/>
    <n v="0"/>
    <n v="890480123"/>
    <s v="UNIVERSIDAD DE CARTAGENA"/>
    <n v="3"/>
    <n v="6"/>
    <d v="2020-05-11T00:00:00"/>
    <s v="A"/>
    <n v="3"/>
    <n v="2"/>
    <n v="7"/>
    <n v="1"/>
  </r>
  <r>
    <n v="74475"/>
    <s v="C"/>
    <n v="72140499"/>
    <x v="0"/>
    <n v="4"/>
    <n v="550023201"/>
    <d v="2020-10-29T00:00:00"/>
    <d v="2024-03-28T00:00:00"/>
    <n v="0"/>
    <n v="1"/>
    <n v="1"/>
    <n v="30"/>
    <n v="2"/>
    <n v="22490513"/>
    <n v="24960000"/>
    <n v="84394"/>
    <n v="3245"/>
    <n v="81049"/>
    <n v="0"/>
    <n v="0"/>
    <n v="0"/>
    <m/>
    <n v="0"/>
    <n v="0"/>
    <n v="0"/>
    <m/>
    <m/>
    <d v="2021-03-30T00:00:00"/>
    <n v="1"/>
    <s v="O"/>
    <n v="1"/>
    <n v="30"/>
    <n v="0"/>
    <m/>
    <m/>
    <m/>
    <m/>
    <m/>
    <m/>
    <n v="1"/>
    <n v="1"/>
    <m/>
    <m/>
    <n v="6574"/>
    <s v="CREDITOS DE CONSUMO"/>
    <n v="0"/>
    <n v="0"/>
    <n v="890480123"/>
    <s v="UNIVERSIDAD DE CARTAGENA"/>
    <n v="3"/>
    <n v="6"/>
    <d v="2020-05-11T00:00:00"/>
    <s v="A"/>
    <n v="3"/>
    <n v="2"/>
    <n v="7"/>
    <n v="1"/>
  </r>
  <r>
    <n v="74548"/>
    <s v="C"/>
    <n v="72140499"/>
    <x v="0"/>
    <n v="4"/>
    <n v="550023311"/>
    <d v="2020-10-29T00:00:00"/>
    <d v="2024-03-28T00:00:00"/>
    <n v="0"/>
    <n v="1"/>
    <n v="1"/>
    <n v="30"/>
    <n v="2"/>
    <n v="22490513"/>
    <n v="24960000"/>
    <n v="84480"/>
    <n v="3248"/>
    <n v="81129"/>
    <n v="0"/>
    <n v="0"/>
    <n v="0"/>
    <m/>
    <n v="0"/>
    <n v="0"/>
    <n v="0"/>
    <m/>
    <m/>
    <d v="2021-03-30T00:00:00"/>
    <n v="1"/>
    <s v="O"/>
    <n v="1"/>
    <n v="30"/>
    <n v="0"/>
    <m/>
    <m/>
    <m/>
    <m/>
    <m/>
    <m/>
    <n v="1"/>
    <n v="1"/>
    <m/>
    <m/>
    <n v="6581"/>
    <s v="CREDITOS DE CONSUMO"/>
    <n v="0"/>
    <n v="0"/>
    <n v="890480123"/>
    <s v="UNIVERSIDAD DE CARTAGENA"/>
    <n v="3"/>
    <n v="6"/>
    <d v="2020-05-11T00:00:00"/>
    <s v="A"/>
    <n v="3"/>
    <n v="2"/>
    <n v="7"/>
    <n v="1"/>
  </r>
  <r>
    <n v="7443"/>
    <s v="C"/>
    <n v="72140499"/>
    <x v="0"/>
    <n v="4"/>
    <n v="550023344"/>
    <d v="2020-10-29T00:00:00"/>
    <d v="2024-03-28T00:00:00"/>
    <n v="0"/>
    <n v="1"/>
    <n v="2"/>
    <n v="30"/>
    <n v="2"/>
    <n v="22490513"/>
    <n v="24960000"/>
    <n v="8450"/>
    <n v="325"/>
    <n v="8100"/>
    <n v="0"/>
    <n v="0"/>
    <n v="0"/>
    <m/>
    <n v="0"/>
    <n v="0"/>
    <n v="0"/>
    <m/>
    <m/>
    <d v="2021-03-30T00:00:00"/>
    <n v="1"/>
    <s v="O"/>
    <n v="1"/>
    <n v="30"/>
    <n v="0"/>
    <m/>
    <m/>
    <m/>
    <m/>
    <m/>
    <m/>
    <n v="1"/>
    <n v="1"/>
    <m/>
    <m/>
    <n v="657"/>
    <s v="CREDITOS DE CONSUMO"/>
    <n v="0"/>
    <n v="0"/>
    <n v="890480123"/>
    <s v="UNIVERSIDAD DE CARTAGENA"/>
    <n v="3"/>
    <n v="6"/>
    <d v="2020-05-11T00:00:00"/>
    <s v="A"/>
    <n v="3"/>
    <n v="2"/>
    <n v="7"/>
    <n v="1"/>
  </r>
  <r>
    <n v="15282"/>
    <s v="C"/>
    <n v="72140499"/>
    <x v="0"/>
    <n v="4"/>
    <n v="550023509"/>
    <d v="2020-10-29T00:00:00"/>
    <d v="2024-03-28T00:00:00"/>
    <n v="0"/>
    <n v="1"/>
    <n v="1"/>
    <n v="30"/>
    <n v="2"/>
    <n v="22490513"/>
    <n v="24960000"/>
    <n v="17302"/>
    <n v="665"/>
    <n v="16631"/>
    <n v="0"/>
    <n v="0"/>
    <n v="0"/>
    <m/>
    <n v="0"/>
    <n v="0"/>
    <n v="0"/>
    <m/>
    <m/>
    <d v="2021-03-30T00:00:00"/>
    <n v="1"/>
    <s v="O"/>
    <n v="1"/>
    <n v="30"/>
    <n v="0"/>
    <m/>
    <m/>
    <m/>
    <m/>
    <m/>
    <m/>
    <n v="1"/>
    <n v="1"/>
    <m/>
    <m/>
    <n v="1349"/>
    <s v="CREDITOS DE CONSUMO"/>
    <n v="0"/>
    <n v="0"/>
    <n v="890480123"/>
    <s v="UNIVERSIDAD DE CARTAGENA"/>
    <n v="3"/>
    <n v="6"/>
    <d v="2020-05-11T00:00:00"/>
    <s v="A"/>
    <n v="3"/>
    <n v="2"/>
    <n v="7"/>
    <n v="1"/>
  </r>
  <r>
    <n v="37866"/>
    <s v="C"/>
    <n v="72140499"/>
    <x v="0"/>
    <n v="4"/>
    <n v="550023715"/>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37866"/>
    <s v="C"/>
    <n v="72140499"/>
    <x v="0"/>
    <n v="4"/>
    <n v="550023718"/>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75757"/>
    <s v="C"/>
    <n v="72140499"/>
    <x v="0"/>
    <n v="4"/>
    <n v="550023724"/>
    <d v="2020-03-14T00:00:00"/>
    <d v="2024-03-28T00:00:00"/>
    <n v="0"/>
    <n v="1"/>
    <n v="2"/>
    <n v="30"/>
    <n v="2"/>
    <n v="22490513"/>
    <n v="24960000"/>
    <n v="85873"/>
    <n v="3301"/>
    <n v="82444"/>
    <n v="0"/>
    <n v="0"/>
    <n v="0"/>
    <m/>
    <n v="0"/>
    <n v="0"/>
    <n v="0"/>
    <m/>
    <m/>
    <d v="2021-03-30T00:00:00"/>
    <n v="1"/>
    <s v="O"/>
    <n v="1"/>
    <n v="30"/>
    <n v="0"/>
    <m/>
    <m/>
    <m/>
    <m/>
    <m/>
    <m/>
    <n v="1"/>
    <n v="1"/>
    <m/>
    <m/>
    <n v="6687"/>
    <s v="CREDITOS DE CONSUMO"/>
    <n v="0"/>
    <n v="0"/>
    <n v="890480123"/>
    <s v="UNIVERSIDAD DE CARTAGENA"/>
    <n v="5"/>
    <m/>
    <m/>
    <m/>
    <m/>
    <n v="2"/>
    <n v="7"/>
    <n v="2"/>
  </r>
  <r>
    <n v="75907"/>
    <s v="C"/>
    <n v="72140499"/>
    <x v="0"/>
    <n v="4"/>
    <n v="550023821"/>
    <d v="2020-04-22T00:00:00"/>
    <d v="2024-03-28T00:00:00"/>
    <n v="0"/>
    <n v="1"/>
    <n v="1"/>
    <n v="30"/>
    <n v="2"/>
    <n v="22490513"/>
    <n v="24960000"/>
    <n v="86017"/>
    <n v="3307"/>
    <n v="82608"/>
    <n v="0"/>
    <n v="0"/>
    <n v="0"/>
    <m/>
    <n v="0"/>
    <n v="0"/>
    <n v="0"/>
    <m/>
    <m/>
    <d v="2021-03-30T00:00:00"/>
    <n v="1"/>
    <s v="O"/>
    <n v="1"/>
    <n v="30"/>
    <n v="0"/>
    <m/>
    <m/>
    <m/>
    <m/>
    <m/>
    <m/>
    <n v="1"/>
    <n v="1"/>
    <m/>
    <m/>
    <n v="6701"/>
    <s v="CREDITOS DE CONSUMO"/>
    <n v="0"/>
    <n v="0"/>
    <n v="890480123"/>
    <s v="UNIVERSIDAD DE CARTAGENA"/>
    <n v="5"/>
    <m/>
    <m/>
    <m/>
    <m/>
    <n v="2"/>
    <n v="7"/>
    <n v="2"/>
  </r>
  <r>
    <n v="186621"/>
    <s v="C"/>
    <n v="72140499"/>
    <x v="0"/>
    <n v="4"/>
    <n v="550025023"/>
    <d v="2020-12-17T00:00:00"/>
    <d v="2024-03-28T00:00:00"/>
    <n v="0"/>
    <n v="1"/>
    <n v="2"/>
    <n v="30"/>
    <n v="2"/>
    <n v="22490513"/>
    <n v="24960000"/>
    <n v="211542"/>
    <n v="8133"/>
    <n v="203095"/>
    <n v="0"/>
    <n v="0"/>
    <n v="0"/>
    <m/>
    <n v="0"/>
    <n v="0"/>
    <n v="0"/>
    <m/>
    <m/>
    <d v="2021-03-30T00:00:00"/>
    <n v="1"/>
    <s v="O"/>
    <n v="1"/>
    <n v="30"/>
    <n v="0"/>
    <m/>
    <m/>
    <m/>
    <m/>
    <m/>
    <m/>
    <n v="1"/>
    <n v="1"/>
    <m/>
    <m/>
    <n v="16474"/>
    <s v="CREDITOS DE CONSUMO"/>
    <n v="0"/>
    <n v="0"/>
    <n v="890480123"/>
    <s v="UNIVERSIDAD DE CARTAGENA"/>
    <n v="5"/>
    <m/>
    <m/>
    <m/>
    <m/>
    <n v="2"/>
    <n v="7"/>
    <n v="2"/>
  </r>
  <r>
    <n v="21054"/>
    <s v="C"/>
    <n v="72140499"/>
    <x v="0"/>
    <n v="4"/>
    <n v="550025189"/>
    <d v="2021-01-14T00:00:00"/>
    <d v="2024-03-28T00:00:00"/>
    <n v="0"/>
    <n v="1"/>
    <n v="1"/>
    <n v="30"/>
    <n v="2"/>
    <n v="22490513"/>
    <n v="24960000"/>
    <n v="23847"/>
    <n v="917"/>
    <n v="22912"/>
    <n v="0"/>
    <n v="0"/>
    <n v="0"/>
    <m/>
    <n v="0"/>
    <n v="0"/>
    <n v="0"/>
    <m/>
    <m/>
    <d v="2021-03-30T00:00:00"/>
    <n v="1"/>
    <s v="O"/>
    <n v="1"/>
    <n v="30"/>
    <n v="0"/>
    <m/>
    <m/>
    <m/>
    <m/>
    <m/>
    <m/>
    <n v="1"/>
    <n v="1"/>
    <m/>
    <m/>
    <n v="1858"/>
    <s v="CREDITOS DE CONSUMO"/>
    <n v="0"/>
    <n v="0"/>
    <n v="890480123"/>
    <s v="UNIVERSIDAD DE CARTAGENA"/>
    <n v="5"/>
    <m/>
    <m/>
    <m/>
    <m/>
    <n v="2"/>
    <n v="7"/>
    <n v="2"/>
  </r>
  <r>
    <n v="43239"/>
    <s v="C"/>
    <n v="72140499"/>
    <x v="0"/>
    <n v="4"/>
    <n v="550025193"/>
    <d v="2021-01-16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12155"/>
    <s v="C"/>
    <n v="72140499"/>
    <x v="0"/>
    <n v="4"/>
    <n v="550025202"/>
    <d v="2021-01-18T00:00:00"/>
    <d v="2024-02-28T00:00:00"/>
    <n v="0"/>
    <n v="1"/>
    <n v="2"/>
    <n v="30"/>
    <n v="2"/>
    <n v="22490513"/>
    <n v="24960000"/>
    <n v="14070"/>
    <n v="541"/>
    <n v="13228"/>
    <n v="0"/>
    <n v="0"/>
    <n v="0"/>
    <m/>
    <n v="0"/>
    <n v="0"/>
    <n v="0"/>
    <m/>
    <m/>
    <d v="2021-03-30T00:00:00"/>
    <n v="1"/>
    <s v="O"/>
    <n v="1"/>
    <n v="30"/>
    <n v="0"/>
    <m/>
    <m/>
    <m/>
    <m/>
    <m/>
    <m/>
    <n v="1"/>
    <n v="1"/>
    <m/>
    <m/>
    <n v="1073"/>
    <s v="CREDITOS DE CONSUMO"/>
    <n v="0"/>
    <n v="0"/>
    <n v="890480123"/>
    <s v="UNIVERSIDAD DE CARTAGENA"/>
    <n v="5"/>
    <m/>
    <m/>
    <m/>
    <m/>
    <n v="2"/>
    <n v="7"/>
    <n v="2"/>
  </r>
  <r>
    <n v="43239"/>
    <s v="C"/>
    <n v="72140499"/>
    <x v="0"/>
    <n v="4"/>
    <n v="550025206"/>
    <d v="2021-01-19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60534"/>
    <s v="C"/>
    <n v="72140499"/>
    <x v="0"/>
    <n v="4"/>
    <n v="550025387"/>
    <d v="2021-02-11T00:00:00"/>
    <d v="2024-02-28T00:00:00"/>
    <n v="0"/>
    <n v="1"/>
    <n v="2"/>
    <n v="30"/>
    <n v="2"/>
    <n v="22490513"/>
    <n v="24960000"/>
    <n v="70000"/>
    <n v="2691"/>
    <n v="65878"/>
    <n v="0"/>
    <n v="0"/>
    <n v="0"/>
    <m/>
    <n v="0"/>
    <n v="0"/>
    <n v="0"/>
    <m/>
    <m/>
    <d v="2021-03-30T00:00:00"/>
    <n v="1"/>
    <s v="O"/>
    <n v="1"/>
    <n v="30"/>
    <n v="0"/>
    <m/>
    <m/>
    <m/>
    <m/>
    <m/>
    <m/>
    <n v="1"/>
    <n v="1"/>
    <m/>
    <m/>
    <n v="5344"/>
    <s v="CREDITOS DE CONSUMO"/>
    <n v="0"/>
    <n v="0"/>
    <n v="890480123"/>
    <s v="UNIVERSIDAD DE CARTAGENA"/>
    <n v="5"/>
    <m/>
    <m/>
    <m/>
    <m/>
    <n v="2"/>
    <n v="7"/>
    <n v="2"/>
  </r>
  <r>
    <n v="8494"/>
    <s v="C"/>
    <n v="72140499"/>
    <x v="0"/>
    <n v="4"/>
    <n v="550025443"/>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494"/>
    <s v="C"/>
    <n v="72140499"/>
    <x v="0"/>
    <n v="4"/>
    <n v="550025444"/>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8356"/>
    <s v="C"/>
    <n v="72140499"/>
    <x v="0"/>
    <n v="4"/>
    <n v="550025634"/>
    <d v="2021-03-24T00:00:00"/>
    <d v="2024-04-30T00:00:00"/>
    <n v="0"/>
    <n v="1"/>
    <n v="1"/>
    <n v="30"/>
    <n v="2"/>
    <n v="22490513"/>
    <n v="24960000"/>
    <n v="100000"/>
    <n v="3844"/>
    <n v="96156"/>
    <n v="0"/>
    <n v="0"/>
    <n v="0"/>
    <m/>
    <n v="0"/>
    <n v="0"/>
    <n v="0"/>
    <m/>
    <m/>
    <d v="2021-03-30T00:00:00"/>
    <n v="1"/>
    <s v="O"/>
    <n v="1"/>
    <n v="30"/>
    <n v="0"/>
    <m/>
    <m/>
    <m/>
    <m/>
    <m/>
    <m/>
    <n v="1"/>
    <n v="1"/>
    <m/>
    <m/>
    <n v="7800"/>
    <s v="CREDITOS DE CONSUMO"/>
    <n v="0"/>
    <n v="0"/>
    <n v="890480123"/>
    <s v="UNIVERSIDAD DE CARTAGENA"/>
    <n v="5"/>
    <m/>
    <m/>
    <m/>
    <m/>
    <n v="2"/>
    <n v="7"/>
    <n v="2"/>
  </r>
  <r>
    <n v="5513"/>
    <s v="C"/>
    <n v="72140499"/>
    <x v="0"/>
    <n v="4"/>
    <n v="550025709"/>
    <d v="2021-03-31T00:00:00"/>
    <d v="2021-05-30T00:00:00"/>
    <n v="0"/>
    <n v="1"/>
    <n v="0"/>
    <n v="30"/>
    <n v="2"/>
    <n v="0"/>
    <n v="0"/>
    <n v="6000"/>
    <n v="6000"/>
    <n v="6000"/>
    <n v="0"/>
    <n v="0"/>
    <n v="0"/>
    <m/>
    <n v="0"/>
    <n v="0"/>
    <n v="0"/>
    <m/>
    <m/>
    <d v="2021-03-31T00:00:00"/>
    <n v="1"/>
    <s v="O"/>
    <n v="1"/>
    <n v="30"/>
    <n v="0"/>
    <m/>
    <m/>
    <m/>
    <m/>
    <m/>
    <m/>
    <n v="1"/>
    <n v="1"/>
    <m/>
    <m/>
    <n v="487"/>
    <s v="CREDITOS DE CONSUMO"/>
    <n v="0"/>
    <n v="0"/>
    <n v="890480123"/>
    <s v="UNIVERSIDAD DE CARTAGENA"/>
    <n v="5"/>
    <m/>
    <m/>
    <m/>
    <m/>
    <n v="2"/>
    <n v="7"/>
    <n v="2"/>
  </r>
  <r>
    <n v="16192134"/>
    <s v="C"/>
    <n v="72143109"/>
    <x v="3"/>
    <n v="4"/>
    <n v="12028"/>
    <d v="2017-01-25T00:00:00"/>
    <d v="2024-01-25T00:00:00"/>
    <n v="5"/>
    <n v="1"/>
    <n v="49"/>
    <n v="30"/>
    <n v="2"/>
    <n v="13121400"/>
    <n v="13940000"/>
    <n v="44271000"/>
    <n v="808301"/>
    <n v="22857183"/>
    <n v="41640"/>
    <n v="0"/>
    <n v="49190000"/>
    <s v="                              "/>
    <n v="0"/>
    <n v="0"/>
    <n v="0"/>
    <m/>
    <m/>
    <d v="2021-03-30T00:00:00"/>
    <n v="3"/>
    <s v="O"/>
    <n v="1"/>
    <n v="30"/>
    <n v="8126"/>
    <m/>
    <m/>
    <m/>
    <m/>
    <m/>
    <m/>
    <n v="1"/>
    <n v="1"/>
    <m/>
    <m/>
    <n v="6665049"/>
    <s v="CREDITOS DE CONSUMO"/>
    <n v="0"/>
    <n v="0"/>
    <n v="890480123"/>
    <s v="UNIVERSIDAD DE CARTAGENA"/>
    <n v="5"/>
    <m/>
    <m/>
    <m/>
    <m/>
    <n v="1"/>
    <n v="7"/>
    <n v="2"/>
  </r>
  <r>
    <n v="51409931"/>
    <s v="C"/>
    <n v="72143109"/>
    <x v="0"/>
    <n v="4"/>
    <n v="14624"/>
    <d v="2018-09-19T00:00:00"/>
    <d v="2025-09-19T00:00:00"/>
    <n v="11"/>
    <n v="1"/>
    <n v="29"/>
    <n v="30"/>
    <n v="2"/>
    <n v="17726461"/>
    <n v="19240000"/>
    <n v="93700000"/>
    <n v="1954377"/>
    <n v="72571422"/>
    <n v="391985"/>
    <n v="0"/>
    <n v="0"/>
    <m/>
    <n v="0"/>
    <n v="0"/>
    <n v="0"/>
    <m/>
    <m/>
    <d v="2021-03-30T00:00:00"/>
    <n v="1"/>
    <s v="O"/>
    <n v="1"/>
    <n v="30"/>
    <n v="202445"/>
    <m/>
    <m/>
    <m/>
    <m/>
    <m/>
    <m/>
    <n v="1"/>
    <n v="1"/>
    <m/>
    <m/>
    <n v="21161491"/>
    <s v="CREDITOS DE CONSUMO"/>
    <n v="0"/>
    <n v="0"/>
    <n v="890480123"/>
    <s v="UNIVERSIDAD DE CARTAGENA"/>
    <n v="5"/>
    <m/>
    <m/>
    <m/>
    <m/>
    <n v="1"/>
    <n v="7"/>
    <n v="2"/>
  </r>
  <r>
    <n v="1370347"/>
    <s v="C"/>
    <n v="72143109"/>
    <x v="0"/>
    <n v="4"/>
    <n v="16409"/>
    <d v="2019-10-07T00:00:00"/>
    <d v="2021-10-07T00:00:00"/>
    <n v="0"/>
    <n v="1"/>
    <n v="18"/>
    <n v="30"/>
    <n v="2"/>
    <n v="12185828"/>
    <n v="12890000"/>
    <n v="7167000"/>
    <n v="337998"/>
    <n v="1934413"/>
    <n v="0"/>
    <n v="0"/>
    <n v="0"/>
    <m/>
    <n v="0"/>
    <n v="0"/>
    <n v="0"/>
    <m/>
    <m/>
    <d v="2021-03-30T00:00:00"/>
    <n v="1"/>
    <s v="O"/>
    <n v="1"/>
    <n v="30"/>
    <n v="0"/>
    <m/>
    <m/>
    <m/>
    <m/>
    <m/>
    <m/>
    <n v="1"/>
    <n v="1"/>
    <m/>
    <m/>
    <n v="564066"/>
    <s v="CREDITOS DE CONSUMO"/>
    <n v="0"/>
    <n v="0"/>
    <n v="890480123"/>
    <s v="UNIVERSIDAD DE CARTAGENA"/>
    <n v="5"/>
    <m/>
    <m/>
    <m/>
    <m/>
    <n v="1"/>
    <n v="7"/>
    <n v="2"/>
  </r>
  <r>
    <n v="36871088"/>
    <s v="C"/>
    <n v="72143109"/>
    <x v="0"/>
    <n v="4"/>
    <n v="16457"/>
    <d v="2019-10-16T00:00:00"/>
    <d v="2026-10-30T00:00:00"/>
    <n v="0"/>
    <n v="1"/>
    <n v="17"/>
    <n v="30"/>
    <n v="2"/>
    <n v="12185828"/>
    <n v="12890000"/>
    <n v="60547349"/>
    <n v="1074853"/>
    <n v="52048062"/>
    <n v="0"/>
    <n v="0"/>
    <n v="0"/>
    <m/>
    <n v="0"/>
    <n v="0"/>
    <n v="0"/>
    <m/>
    <m/>
    <d v="2021-03-30T00:00:00"/>
    <n v="1"/>
    <s v="O"/>
    <n v="1"/>
    <n v="30"/>
    <n v="0"/>
    <m/>
    <m/>
    <m/>
    <m/>
    <m/>
    <m/>
    <n v="1"/>
    <n v="1"/>
    <m/>
    <m/>
    <n v="15176974"/>
    <s v="CREDITOS DE CONSUMO"/>
    <n v="0"/>
    <n v="0"/>
    <n v="890480123"/>
    <s v="UNIVERSIDAD DE CARTAGENA"/>
    <n v="5"/>
    <m/>
    <m/>
    <m/>
    <m/>
    <n v="1"/>
    <n v="7"/>
    <n v="2"/>
  </r>
  <r>
    <n v="283356"/>
    <s v="C"/>
    <n v="72143109"/>
    <x v="0"/>
    <n v="4"/>
    <n v="550020137"/>
    <d v="2018-11-21T00:00:00"/>
    <d v="2024-03-30T00:00:00"/>
    <n v="0"/>
    <n v="1"/>
    <n v="0"/>
    <n v="30"/>
    <n v="2"/>
    <n v="22490513"/>
    <n v="24960000"/>
    <n v="399992"/>
    <n v="15687"/>
    <n v="399992"/>
    <n v="0"/>
    <n v="0"/>
    <n v="0"/>
    <m/>
    <n v="0"/>
    <n v="0"/>
    <n v="0"/>
    <m/>
    <m/>
    <d v="2021-03-31T00:00:00"/>
    <n v="1"/>
    <s v="O"/>
    <n v="1"/>
    <n v="30"/>
    <n v="0"/>
    <m/>
    <m/>
    <m/>
    <m/>
    <m/>
    <m/>
    <n v="1"/>
    <n v="1"/>
    <m/>
    <m/>
    <n v="116636"/>
    <s v="CREDITOS DE CONSUMO"/>
    <n v="0"/>
    <n v="0"/>
    <n v="890480123"/>
    <s v="UNIVERSIDAD DE CARTAGENA"/>
    <n v="5"/>
    <m/>
    <m/>
    <m/>
    <m/>
    <n v="2"/>
    <n v="7"/>
    <n v="2"/>
  </r>
  <r>
    <n v="10125"/>
    <s v="C"/>
    <n v="72143109"/>
    <x v="0"/>
    <n v="4"/>
    <n v="550020138"/>
    <d v="2018-11-21T00:00:00"/>
    <d v="2023-12-30T00:00:00"/>
    <n v="0"/>
    <n v="1"/>
    <n v="2"/>
    <n v="30"/>
    <n v="2"/>
    <n v="22490513"/>
    <n v="24960000"/>
    <n v="14933"/>
    <n v="586"/>
    <n v="14292"/>
    <n v="0"/>
    <n v="0"/>
    <n v="0"/>
    <m/>
    <n v="0"/>
    <n v="0"/>
    <n v="0"/>
    <m/>
    <m/>
    <d v="2021-03-30T00:00:00"/>
    <n v="1"/>
    <s v="O"/>
    <n v="1"/>
    <n v="30"/>
    <n v="0"/>
    <m/>
    <m/>
    <m/>
    <m/>
    <m/>
    <m/>
    <n v="1"/>
    <n v="1"/>
    <m/>
    <m/>
    <n v="4167"/>
    <s v="CREDITOS DE CONSUMO"/>
    <n v="0"/>
    <n v="0"/>
    <n v="890480123"/>
    <s v="UNIVERSIDAD DE CARTAGENA"/>
    <n v="5"/>
    <m/>
    <m/>
    <m/>
    <m/>
    <n v="2"/>
    <n v="7"/>
    <n v="2"/>
  </r>
  <r>
    <n v="149701"/>
    <s v="C"/>
    <n v="72143109"/>
    <x v="0"/>
    <n v="4"/>
    <n v="550020254"/>
    <d v="2018-12-03T00:00:00"/>
    <d v="2024-01-28T00:00:00"/>
    <n v="0"/>
    <n v="1"/>
    <n v="1"/>
    <n v="30"/>
    <n v="2"/>
    <n v="22490513"/>
    <n v="24960000"/>
    <n v="215739"/>
    <n v="8461"/>
    <n v="211321"/>
    <n v="0"/>
    <n v="0"/>
    <n v="0"/>
    <m/>
    <n v="0"/>
    <n v="0"/>
    <n v="0"/>
    <m/>
    <m/>
    <d v="2021-03-30T00:00:00"/>
    <n v="1"/>
    <s v="O"/>
    <n v="1"/>
    <n v="30"/>
    <n v="0"/>
    <m/>
    <m/>
    <m/>
    <m/>
    <m/>
    <m/>
    <n v="1"/>
    <n v="1"/>
    <m/>
    <m/>
    <n v="61620"/>
    <s v="CREDITOS DE CONSUMO"/>
    <n v="0"/>
    <n v="0"/>
    <n v="890480123"/>
    <s v="UNIVERSIDAD DE CARTAGENA"/>
    <n v="5"/>
    <m/>
    <m/>
    <m/>
    <m/>
    <n v="2"/>
    <n v="7"/>
    <n v="2"/>
  </r>
  <r>
    <n v="34595"/>
    <s v="C"/>
    <n v="72143109"/>
    <x v="0"/>
    <n v="4"/>
    <n v="550020305"/>
    <d v="2018-12-12T00:00:00"/>
    <d v="2023-07-30T00:00:00"/>
    <n v="0"/>
    <n v="1"/>
    <n v="7"/>
    <n v="30"/>
    <n v="2"/>
    <n v="22490513"/>
    <n v="24960000"/>
    <n v="57578"/>
    <n v="2258"/>
    <n v="48835"/>
    <n v="0"/>
    <n v="0"/>
    <n v="0"/>
    <m/>
    <n v="0"/>
    <n v="0"/>
    <n v="0"/>
    <m/>
    <m/>
    <d v="2021-03-30T00:00:00"/>
    <n v="1"/>
    <s v="O"/>
    <n v="1"/>
    <n v="30"/>
    <n v="0"/>
    <m/>
    <m/>
    <m/>
    <m/>
    <m/>
    <m/>
    <n v="1"/>
    <n v="1"/>
    <m/>
    <m/>
    <n v="14240"/>
    <s v="CREDITOS DE CONSUMO"/>
    <n v="0"/>
    <n v="0"/>
    <n v="890480123"/>
    <s v="UNIVERSIDAD DE CARTAGENA"/>
    <n v="5"/>
    <m/>
    <m/>
    <m/>
    <m/>
    <n v="2"/>
    <n v="7"/>
    <n v="2"/>
  </r>
  <r>
    <n v="23646"/>
    <s v="C"/>
    <n v="72143109"/>
    <x v="0"/>
    <n v="4"/>
    <n v="550020555"/>
    <d v="2019-01-26T00:00:00"/>
    <d v="2023-07-30T00:00:00"/>
    <n v="0"/>
    <n v="1"/>
    <n v="7"/>
    <n v="30"/>
    <n v="2"/>
    <n v="22490513"/>
    <n v="24960000"/>
    <n v="39357"/>
    <n v="1543"/>
    <n v="33379"/>
    <n v="0"/>
    <n v="0"/>
    <n v="0"/>
    <m/>
    <n v="0"/>
    <n v="0"/>
    <n v="0"/>
    <m/>
    <m/>
    <d v="2021-03-30T00:00:00"/>
    <n v="1"/>
    <s v="O"/>
    <n v="1"/>
    <n v="30"/>
    <n v="0"/>
    <m/>
    <m/>
    <m/>
    <m/>
    <m/>
    <m/>
    <n v="1"/>
    <n v="1"/>
    <m/>
    <m/>
    <n v="9733"/>
    <s v="CREDITOS DE CONSUMO"/>
    <n v="0"/>
    <n v="0"/>
    <n v="890480123"/>
    <s v="UNIVERSIDAD DE CARTAGENA"/>
    <n v="5"/>
    <m/>
    <m/>
    <m/>
    <m/>
    <n v="2"/>
    <n v="7"/>
    <n v="2"/>
  </r>
  <r>
    <n v="8369"/>
    <s v="C"/>
    <n v="72143109"/>
    <x v="0"/>
    <n v="4"/>
    <n v="550020564"/>
    <d v="2019-01-27T00:00:00"/>
    <d v="2023-07-30T00:00:00"/>
    <n v="0"/>
    <n v="1"/>
    <n v="7"/>
    <n v="30"/>
    <n v="2"/>
    <n v="22490513"/>
    <n v="24960000"/>
    <n v="13925"/>
    <n v="546"/>
    <n v="11814"/>
    <n v="0"/>
    <n v="0"/>
    <n v="0"/>
    <m/>
    <n v="0"/>
    <n v="0"/>
    <n v="0"/>
    <m/>
    <m/>
    <d v="2021-03-30T00:00:00"/>
    <n v="1"/>
    <s v="O"/>
    <n v="1"/>
    <n v="30"/>
    <n v="0"/>
    <m/>
    <m/>
    <m/>
    <m/>
    <m/>
    <m/>
    <n v="1"/>
    <n v="1"/>
    <m/>
    <m/>
    <n v="3445"/>
    <s v="CREDITOS DE CONSUMO"/>
    <n v="0"/>
    <n v="0"/>
    <n v="890480123"/>
    <s v="UNIVERSIDAD DE CARTAGENA"/>
    <n v="5"/>
    <m/>
    <m/>
    <m/>
    <m/>
    <n v="2"/>
    <n v="7"/>
    <n v="2"/>
  </r>
  <r>
    <n v="7390"/>
    <s v="C"/>
    <n v="72143109"/>
    <x v="0"/>
    <n v="4"/>
    <n v="550020567"/>
    <d v="2019-01-27T00:00:00"/>
    <d v="2023-07-30T00:00:00"/>
    <n v="0"/>
    <n v="1"/>
    <n v="7"/>
    <n v="30"/>
    <n v="2"/>
    <n v="22490513"/>
    <n v="24960000"/>
    <n v="12295"/>
    <n v="482"/>
    <n v="10432"/>
    <n v="0"/>
    <n v="0"/>
    <n v="0"/>
    <m/>
    <n v="0"/>
    <n v="0"/>
    <n v="0"/>
    <m/>
    <m/>
    <d v="2021-03-30T00:00:00"/>
    <n v="1"/>
    <s v="O"/>
    <n v="1"/>
    <n v="30"/>
    <n v="0"/>
    <m/>
    <m/>
    <m/>
    <m/>
    <m/>
    <m/>
    <n v="1"/>
    <n v="1"/>
    <m/>
    <m/>
    <n v="3042"/>
    <s v="CREDITOS DE CONSUMO"/>
    <n v="0"/>
    <n v="0"/>
    <n v="890480123"/>
    <s v="UNIVERSIDAD DE CARTAGENA"/>
    <n v="5"/>
    <m/>
    <m/>
    <m/>
    <m/>
    <n v="2"/>
    <n v="7"/>
    <n v="2"/>
  </r>
  <r>
    <n v="81146"/>
    <s v="C"/>
    <n v="72143109"/>
    <x v="0"/>
    <n v="4"/>
    <n v="550020568"/>
    <d v="2019-01-28T00:00:00"/>
    <d v="2023-07-30T00:00:00"/>
    <n v="0"/>
    <n v="1"/>
    <n v="7"/>
    <n v="30"/>
    <n v="2"/>
    <n v="22490513"/>
    <n v="24960000"/>
    <n v="135047"/>
    <n v="5296"/>
    <n v="114548"/>
    <n v="0"/>
    <n v="0"/>
    <n v="0"/>
    <m/>
    <n v="0"/>
    <n v="0"/>
    <n v="0"/>
    <m/>
    <m/>
    <d v="2021-03-30T00:00:00"/>
    <n v="1"/>
    <s v="O"/>
    <n v="1"/>
    <n v="30"/>
    <n v="0"/>
    <m/>
    <m/>
    <m/>
    <m/>
    <m/>
    <m/>
    <n v="1"/>
    <n v="1"/>
    <m/>
    <m/>
    <n v="33402"/>
    <s v="CREDITOS DE CONSUMO"/>
    <n v="0"/>
    <n v="0"/>
    <n v="890480123"/>
    <s v="UNIVERSIDAD DE CARTAGENA"/>
    <n v="5"/>
    <m/>
    <m/>
    <m/>
    <m/>
    <n v="2"/>
    <n v="7"/>
    <n v="2"/>
  </r>
  <r>
    <n v="23326"/>
    <s v="C"/>
    <n v="72143109"/>
    <x v="0"/>
    <n v="4"/>
    <n v="550020569"/>
    <d v="2019-01-28T00:00:00"/>
    <d v="2022-01-28T00:00:00"/>
    <n v="0"/>
    <n v="1"/>
    <n v="25"/>
    <n v="30"/>
    <n v="2"/>
    <n v="22490513"/>
    <n v="24960000"/>
    <n v="92899"/>
    <n v="3643"/>
    <n v="32927"/>
    <n v="0"/>
    <n v="0"/>
    <n v="0"/>
    <m/>
    <n v="0"/>
    <n v="0"/>
    <n v="0"/>
    <m/>
    <m/>
    <d v="2021-03-30T00:00:00"/>
    <n v="1"/>
    <s v="O"/>
    <n v="1"/>
    <n v="30"/>
    <n v="0"/>
    <m/>
    <m/>
    <m/>
    <m/>
    <m/>
    <m/>
    <n v="1"/>
    <n v="1"/>
    <m/>
    <m/>
    <n v="9601"/>
    <s v="CREDITOS DE CONSUMO"/>
    <n v="0"/>
    <n v="0"/>
    <n v="890480123"/>
    <s v="UNIVERSIDAD DE CARTAGENA"/>
    <n v="5"/>
    <m/>
    <m/>
    <m/>
    <m/>
    <n v="2"/>
    <n v="7"/>
    <n v="2"/>
  </r>
  <r>
    <n v="5244"/>
    <s v="C"/>
    <n v="72143109"/>
    <x v="0"/>
    <n v="4"/>
    <n v="550020574"/>
    <d v="2019-01-28T00:00:00"/>
    <d v="2022-01-28T00:00:00"/>
    <n v="0"/>
    <n v="1"/>
    <n v="25"/>
    <n v="30"/>
    <n v="2"/>
    <n v="22490513"/>
    <n v="24960000"/>
    <n v="20900"/>
    <n v="820"/>
    <n v="7402"/>
    <n v="0"/>
    <n v="0"/>
    <n v="0"/>
    <m/>
    <n v="0"/>
    <n v="0"/>
    <n v="0"/>
    <m/>
    <m/>
    <d v="2021-03-30T00:00:00"/>
    <n v="1"/>
    <s v="O"/>
    <n v="1"/>
    <n v="30"/>
    <n v="0"/>
    <m/>
    <m/>
    <m/>
    <m/>
    <m/>
    <m/>
    <n v="1"/>
    <n v="1"/>
    <m/>
    <m/>
    <n v="2158"/>
    <s v="CREDITOS DE CONSUMO"/>
    <n v="0"/>
    <n v="0"/>
    <n v="890480123"/>
    <s v="UNIVERSIDAD DE CARTAGENA"/>
    <n v="5"/>
    <m/>
    <m/>
    <m/>
    <m/>
    <n v="2"/>
    <n v="7"/>
    <n v="2"/>
  </r>
  <r>
    <n v="27372"/>
    <s v="C"/>
    <n v="72143109"/>
    <x v="0"/>
    <n v="4"/>
    <n v="550020721"/>
    <d v="2019-02-21T00:00:00"/>
    <d v="2022-02-28T00:00:00"/>
    <n v="0"/>
    <n v="1"/>
    <n v="24"/>
    <n v="30"/>
    <n v="2"/>
    <n v="22490513"/>
    <n v="24960000"/>
    <n v="100000"/>
    <n v="3922"/>
    <n v="38639"/>
    <n v="0"/>
    <n v="0"/>
    <n v="0"/>
    <m/>
    <n v="0"/>
    <n v="0"/>
    <n v="0"/>
    <m/>
    <m/>
    <d v="2021-03-30T00:00:00"/>
    <n v="1"/>
    <s v="O"/>
    <n v="1"/>
    <n v="30"/>
    <n v="0"/>
    <m/>
    <m/>
    <m/>
    <m/>
    <m/>
    <m/>
    <n v="1"/>
    <n v="1"/>
    <m/>
    <m/>
    <n v="11267"/>
    <s v="CREDITOS DE CONSUMO"/>
    <n v="0"/>
    <n v="0"/>
    <n v="890480123"/>
    <s v="UNIVERSIDAD DE CARTAGENA"/>
    <n v="5"/>
    <m/>
    <m/>
    <m/>
    <m/>
    <n v="2"/>
    <n v="7"/>
    <n v="2"/>
  </r>
  <r>
    <n v="48217"/>
    <s v="C"/>
    <n v="72143109"/>
    <x v="0"/>
    <n v="4"/>
    <n v="550020736"/>
    <d v="2019-02-23T00:00:00"/>
    <d v="2022-02-28T00:00:00"/>
    <n v="0"/>
    <n v="1"/>
    <n v="24"/>
    <n v="30"/>
    <n v="2"/>
    <n v="22490513"/>
    <n v="24960000"/>
    <n v="176287"/>
    <n v="6914"/>
    <n v="68064"/>
    <n v="0"/>
    <n v="0"/>
    <n v="0"/>
    <m/>
    <n v="0"/>
    <n v="0"/>
    <n v="0"/>
    <m/>
    <m/>
    <d v="2021-03-30T00:00:00"/>
    <n v="1"/>
    <s v="O"/>
    <n v="1"/>
    <n v="30"/>
    <n v="0"/>
    <m/>
    <m/>
    <m/>
    <m/>
    <m/>
    <m/>
    <n v="1"/>
    <n v="1"/>
    <m/>
    <m/>
    <n v="19847"/>
    <s v="CREDITOS DE CONSUMO"/>
    <n v="0"/>
    <n v="0"/>
    <n v="890480123"/>
    <s v="UNIVERSIDAD DE CARTAGENA"/>
    <n v="5"/>
    <m/>
    <m/>
    <m/>
    <m/>
    <n v="2"/>
    <n v="7"/>
    <n v="2"/>
  </r>
  <r>
    <n v="59156"/>
    <s v="C"/>
    <n v="72143109"/>
    <x v="0"/>
    <n v="4"/>
    <n v="550021058"/>
    <d v="2019-04-15T00:00:00"/>
    <d v="2022-03-30T00:00:00"/>
    <n v="0"/>
    <n v="1"/>
    <n v="23"/>
    <n v="30"/>
    <n v="2"/>
    <n v="22490513"/>
    <n v="24960000"/>
    <n v="200000"/>
    <n v="7843"/>
    <n v="83506"/>
    <n v="0"/>
    <n v="0"/>
    <n v="0"/>
    <m/>
    <n v="0"/>
    <n v="0"/>
    <n v="0"/>
    <m/>
    <m/>
    <d v="2021-03-30T00:00:00"/>
    <n v="1"/>
    <s v="O"/>
    <n v="1"/>
    <n v="30"/>
    <n v="0"/>
    <m/>
    <m/>
    <m/>
    <m/>
    <m/>
    <m/>
    <n v="1"/>
    <n v="1"/>
    <m/>
    <m/>
    <n v="24350"/>
    <s v="CREDITOS DE CONSUMO"/>
    <n v="0"/>
    <n v="0"/>
    <n v="890480123"/>
    <s v="UNIVERSIDAD DE CARTAGENA"/>
    <n v="5"/>
    <m/>
    <m/>
    <m/>
    <m/>
    <n v="2"/>
    <n v="7"/>
    <n v="2"/>
  </r>
  <r>
    <n v="62818"/>
    <s v="C"/>
    <n v="72143109"/>
    <x v="0"/>
    <n v="4"/>
    <n v="550021094"/>
    <d v="2019-04-21T00:00:00"/>
    <d v="2022-04-30T00:00:00"/>
    <n v="0"/>
    <n v="1"/>
    <n v="22"/>
    <n v="30"/>
    <n v="2"/>
    <n v="22490513"/>
    <n v="24960000"/>
    <n v="197800"/>
    <n v="7757"/>
    <n v="88676"/>
    <n v="0"/>
    <n v="0"/>
    <n v="0"/>
    <m/>
    <n v="0"/>
    <n v="0"/>
    <n v="0"/>
    <m/>
    <m/>
    <d v="2021-03-30T00:00:00"/>
    <n v="1"/>
    <s v="O"/>
    <n v="1"/>
    <n v="30"/>
    <n v="0"/>
    <m/>
    <m/>
    <m/>
    <m/>
    <m/>
    <m/>
    <n v="1"/>
    <n v="1"/>
    <m/>
    <m/>
    <n v="25858"/>
    <s v="CREDITOS DE CONSUMO"/>
    <n v="0"/>
    <n v="0"/>
    <n v="890480123"/>
    <s v="UNIVERSIDAD DE CARTAGENA"/>
    <n v="5"/>
    <m/>
    <m/>
    <m/>
    <m/>
    <n v="2"/>
    <n v="7"/>
    <n v="2"/>
  </r>
  <r>
    <n v="95265"/>
    <s v="C"/>
    <n v="72143109"/>
    <x v="0"/>
    <n v="4"/>
    <n v="550021103"/>
    <d v="2019-04-23T00:00:00"/>
    <d v="2022-04-30T00:00:00"/>
    <n v="0"/>
    <n v="1"/>
    <n v="22"/>
    <n v="30"/>
    <n v="2"/>
    <n v="22490513"/>
    <n v="24960000"/>
    <n v="300000"/>
    <n v="11765"/>
    <n v="134478"/>
    <n v="0"/>
    <n v="0"/>
    <n v="0"/>
    <m/>
    <n v="0"/>
    <n v="0"/>
    <n v="0"/>
    <m/>
    <m/>
    <d v="2021-03-30T00:00:00"/>
    <n v="1"/>
    <s v="O"/>
    <n v="1"/>
    <n v="30"/>
    <n v="0"/>
    <m/>
    <m/>
    <m/>
    <m/>
    <m/>
    <m/>
    <n v="1"/>
    <n v="1"/>
    <m/>
    <m/>
    <n v="39213"/>
    <s v="CREDITOS DE CONSUMO"/>
    <n v="0"/>
    <n v="0"/>
    <n v="890480123"/>
    <s v="UNIVERSIDAD DE CARTAGENA"/>
    <n v="5"/>
    <m/>
    <m/>
    <m/>
    <m/>
    <n v="2"/>
    <n v="7"/>
    <n v="2"/>
  </r>
  <r>
    <n v="10350"/>
    <s v="C"/>
    <n v="72143109"/>
    <x v="0"/>
    <n v="4"/>
    <n v="550021120"/>
    <d v="2019-04-26T00:00:00"/>
    <d v="2022-04-30T00:00:00"/>
    <n v="0"/>
    <n v="1"/>
    <n v="22"/>
    <n v="30"/>
    <n v="2"/>
    <n v="22490513"/>
    <n v="24960000"/>
    <n v="32543"/>
    <n v="1276"/>
    <n v="14610"/>
    <n v="0"/>
    <n v="0"/>
    <n v="0"/>
    <m/>
    <n v="0"/>
    <n v="0"/>
    <n v="0"/>
    <m/>
    <m/>
    <d v="2021-03-30T00:00:00"/>
    <n v="1"/>
    <s v="O"/>
    <n v="1"/>
    <n v="30"/>
    <n v="0"/>
    <m/>
    <m/>
    <m/>
    <m/>
    <m/>
    <m/>
    <n v="1"/>
    <n v="1"/>
    <m/>
    <m/>
    <n v="4260"/>
    <s v="CREDITOS DE CONSUMO"/>
    <n v="0"/>
    <n v="0"/>
    <n v="890480123"/>
    <s v="UNIVERSIDAD DE CARTAGENA"/>
    <n v="5"/>
    <m/>
    <m/>
    <m/>
    <m/>
    <n v="2"/>
    <n v="7"/>
    <n v="2"/>
  </r>
  <r>
    <n v="8315"/>
    <s v="C"/>
    <n v="72143109"/>
    <x v="0"/>
    <n v="4"/>
    <n v="550021132"/>
    <d v="2019-04-27T00:00:00"/>
    <d v="2022-04-30T00:00:00"/>
    <n v="0"/>
    <n v="1"/>
    <n v="22"/>
    <n v="30"/>
    <n v="2"/>
    <n v="22490513"/>
    <n v="24960000"/>
    <n v="26179"/>
    <n v="1027"/>
    <n v="11738"/>
    <n v="0"/>
    <n v="0"/>
    <n v="0"/>
    <m/>
    <n v="0"/>
    <n v="0"/>
    <n v="0"/>
    <m/>
    <m/>
    <d v="2021-03-30T00:00:00"/>
    <n v="1"/>
    <s v="O"/>
    <n v="1"/>
    <n v="30"/>
    <n v="0"/>
    <m/>
    <m/>
    <m/>
    <m/>
    <m/>
    <m/>
    <n v="1"/>
    <n v="1"/>
    <m/>
    <m/>
    <n v="3423"/>
    <s v="CREDITOS DE CONSUMO"/>
    <n v="0"/>
    <n v="0"/>
    <n v="890480123"/>
    <s v="UNIVERSIDAD DE CARTAGENA"/>
    <n v="5"/>
    <m/>
    <m/>
    <m/>
    <m/>
    <n v="2"/>
    <n v="7"/>
    <n v="2"/>
  </r>
  <r>
    <n v="12146"/>
    <s v="C"/>
    <n v="72143109"/>
    <x v="0"/>
    <n v="4"/>
    <n v="550021141"/>
    <d v="2019-04-28T00:00:00"/>
    <d v="2022-04-30T00:00:00"/>
    <n v="0"/>
    <n v="1"/>
    <n v="22"/>
    <n v="30"/>
    <n v="2"/>
    <n v="22490513"/>
    <n v="24960000"/>
    <n v="38247"/>
    <n v="1500"/>
    <n v="17145"/>
    <n v="0"/>
    <n v="0"/>
    <n v="0"/>
    <m/>
    <n v="0"/>
    <n v="0"/>
    <n v="0"/>
    <m/>
    <m/>
    <d v="2021-03-30T00:00:00"/>
    <n v="1"/>
    <s v="O"/>
    <n v="1"/>
    <n v="30"/>
    <n v="0"/>
    <m/>
    <m/>
    <m/>
    <m/>
    <m/>
    <m/>
    <n v="1"/>
    <n v="1"/>
    <m/>
    <m/>
    <n v="4999"/>
    <s v="CREDITOS DE CONSUMO"/>
    <n v="0"/>
    <n v="0"/>
    <n v="890480123"/>
    <s v="UNIVERSIDAD DE CARTAGENA"/>
    <n v="5"/>
    <m/>
    <m/>
    <m/>
    <m/>
    <n v="2"/>
    <n v="7"/>
    <n v="2"/>
  </r>
  <r>
    <n v="3482"/>
    <s v="C"/>
    <n v="72143109"/>
    <x v="0"/>
    <n v="4"/>
    <n v="550021142"/>
    <d v="2019-04-28T00:00:00"/>
    <d v="2022-04-30T00:00:00"/>
    <n v="0"/>
    <n v="1"/>
    <n v="22"/>
    <n v="30"/>
    <n v="2"/>
    <n v="22490513"/>
    <n v="24960000"/>
    <n v="10950"/>
    <n v="429"/>
    <n v="4915"/>
    <n v="0"/>
    <n v="0"/>
    <n v="0"/>
    <m/>
    <n v="0"/>
    <n v="0"/>
    <n v="0"/>
    <m/>
    <m/>
    <d v="2021-03-30T00:00:00"/>
    <n v="1"/>
    <s v="O"/>
    <n v="1"/>
    <n v="30"/>
    <n v="0"/>
    <m/>
    <m/>
    <m/>
    <m/>
    <m/>
    <m/>
    <n v="1"/>
    <n v="1"/>
    <m/>
    <m/>
    <n v="1433"/>
    <s v="CREDITOS DE CONSUMO"/>
    <n v="0"/>
    <n v="0"/>
    <n v="890480123"/>
    <s v="UNIVERSIDAD DE CARTAGENA"/>
    <n v="5"/>
    <m/>
    <m/>
    <m/>
    <m/>
    <n v="2"/>
    <n v="7"/>
    <n v="2"/>
  </r>
  <r>
    <n v="50031"/>
    <s v="C"/>
    <n v="72143109"/>
    <x v="0"/>
    <n v="4"/>
    <n v="550021322"/>
    <d v="2019-05-19T00:00:00"/>
    <d v="2022-05-30T00:00:00"/>
    <n v="0"/>
    <n v="1"/>
    <n v="21"/>
    <n v="30"/>
    <n v="2"/>
    <n v="22490513"/>
    <n v="24960000"/>
    <n v="147667"/>
    <n v="5791"/>
    <n v="70625"/>
    <n v="0"/>
    <n v="0"/>
    <n v="0"/>
    <m/>
    <n v="0"/>
    <n v="0"/>
    <n v="0"/>
    <m/>
    <m/>
    <d v="2021-03-30T00:00:00"/>
    <n v="1"/>
    <s v="O"/>
    <n v="1"/>
    <n v="30"/>
    <n v="0"/>
    <m/>
    <m/>
    <m/>
    <m/>
    <m/>
    <m/>
    <n v="1"/>
    <n v="1"/>
    <m/>
    <m/>
    <n v="20594"/>
    <s v="CREDITOS DE CONSUMO"/>
    <n v="0"/>
    <n v="0"/>
    <n v="890480123"/>
    <s v="UNIVERSIDAD DE CARTAGENA"/>
    <n v="5"/>
    <m/>
    <m/>
    <m/>
    <m/>
    <n v="2"/>
    <n v="7"/>
    <n v="2"/>
  </r>
  <r>
    <n v="19928"/>
    <s v="C"/>
    <n v="72143109"/>
    <x v="0"/>
    <n v="4"/>
    <n v="550021323"/>
    <d v="2019-05-19T00:00:00"/>
    <d v="2022-05-30T00:00:00"/>
    <n v="0"/>
    <n v="1"/>
    <n v="21"/>
    <n v="30"/>
    <n v="2"/>
    <n v="22490513"/>
    <n v="24960000"/>
    <n v="58819"/>
    <n v="2307"/>
    <n v="28131"/>
    <n v="0"/>
    <n v="0"/>
    <n v="0"/>
    <m/>
    <n v="0"/>
    <n v="0"/>
    <n v="0"/>
    <m/>
    <m/>
    <d v="2021-03-30T00:00:00"/>
    <n v="1"/>
    <s v="O"/>
    <n v="1"/>
    <n v="30"/>
    <n v="0"/>
    <m/>
    <m/>
    <m/>
    <m/>
    <m/>
    <m/>
    <n v="1"/>
    <n v="1"/>
    <m/>
    <m/>
    <n v="8203"/>
    <s v="CREDITOS DE CONSUMO"/>
    <n v="0"/>
    <n v="0"/>
    <n v="890480123"/>
    <s v="UNIVERSIDAD DE CARTAGENA"/>
    <n v="5"/>
    <m/>
    <m/>
    <m/>
    <m/>
    <n v="2"/>
    <n v="7"/>
    <n v="2"/>
  </r>
  <r>
    <n v="101681"/>
    <s v="C"/>
    <n v="72143109"/>
    <x v="0"/>
    <n v="4"/>
    <n v="550021327"/>
    <d v="2019-05-21T00:00:00"/>
    <d v="2022-05-30T00:00:00"/>
    <n v="0"/>
    <n v="1"/>
    <n v="21"/>
    <n v="30"/>
    <n v="2"/>
    <n v="22490513"/>
    <n v="24960000"/>
    <n v="300000"/>
    <n v="11765"/>
    <n v="143535"/>
    <n v="0"/>
    <n v="0"/>
    <n v="0"/>
    <m/>
    <n v="0"/>
    <n v="0"/>
    <n v="0"/>
    <m/>
    <m/>
    <d v="2021-03-30T00:00:00"/>
    <n v="1"/>
    <s v="O"/>
    <n v="1"/>
    <n v="30"/>
    <n v="0"/>
    <m/>
    <m/>
    <m/>
    <m/>
    <m/>
    <m/>
    <n v="1"/>
    <n v="1"/>
    <m/>
    <m/>
    <n v="41854"/>
    <s v="CREDITOS DE CONSUMO"/>
    <n v="0"/>
    <n v="0"/>
    <n v="890480123"/>
    <s v="UNIVERSIDAD DE CARTAGENA"/>
    <n v="5"/>
    <m/>
    <m/>
    <m/>
    <m/>
    <n v="2"/>
    <n v="7"/>
    <n v="2"/>
  </r>
  <r>
    <n v="8629"/>
    <s v="C"/>
    <n v="72143109"/>
    <x v="0"/>
    <n v="4"/>
    <n v="550021371"/>
    <d v="2019-05-26T00:00:00"/>
    <d v="2022-05-30T00:00:00"/>
    <n v="0"/>
    <n v="1"/>
    <n v="21"/>
    <n v="30"/>
    <n v="2"/>
    <n v="22490513"/>
    <n v="24960000"/>
    <n v="25463"/>
    <n v="999"/>
    <n v="12181"/>
    <n v="0"/>
    <n v="0"/>
    <n v="0"/>
    <m/>
    <n v="0"/>
    <n v="0"/>
    <n v="0"/>
    <m/>
    <m/>
    <d v="2021-03-30T00:00:00"/>
    <n v="1"/>
    <s v="O"/>
    <n v="1"/>
    <n v="30"/>
    <n v="0"/>
    <m/>
    <m/>
    <m/>
    <m/>
    <m/>
    <m/>
    <n v="1"/>
    <n v="1"/>
    <m/>
    <m/>
    <n v="3552"/>
    <s v="CREDITOS DE CONSUMO"/>
    <n v="0"/>
    <n v="0"/>
    <n v="890480123"/>
    <s v="UNIVERSIDAD DE CARTAGENA"/>
    <n v="5"/>
    <m/>
    <m/>
    <m/>
    <m/>
    <n v="2"/>
    <n v="7"/>
    <n v="2"/>
  </r>
  <r>
    <n v="67771"/>
    <s v="C"/>
    <n v="72143109"/>
    <x v="0"/>
    <n v="4"/>
    <n v="550021383"/>
    <d v="2019-05-27T00:00:00"/>
    <d v="2022-05-30T00:00:00"/>
    <n v="0"/>
    <n v="1"/>
    <n v="21"/>
    <n v="30"/>
    <n v="2"/>
    <n v="22490513"/>
    <n v="24960000"/>
    <n v="200000"/>
    <n v="7843"/>
    <n v="95667"/>
    <n v="0"/>
    <n v="0"/>
    <n v="0"/>
    <m/>
    <n v="0"/>
    <n v="0"/>
    <n v="0"/>
    <m/>
    <m/>
    <d v="2021-03-30T00:00:00"/>
    <n v="1"/>
    <s v="O"/>
    <n v="1"/>
    <n v="30"/>
    <n v="0"/>
    <m/>
    <m/>
    <m/>
    <m/>
    <m/>
    <m/>
    <n v="1"/>
    <n v="1"/>
    <m/>
    <m/>
    <n v="27896"/>
    <s v="CREDITOS DE CONSUMO"/>
    <n v="0"/>
    <n v="0"/>
    <n v="890480123"/>
    <s v="UNIVERSIDAD DE CARTAGENA"/>
    <n v="5"/>
    <m/>
    <m/>
    <m/>
    <m/>
    <n v="2"/>
    <n v="7"/>
    <n v="2"/>
  </r>
  <r>
    <n v="26120"/>
    <s v="C"/>
    <n v="72143109"/>
    <x v="0"/>
    <n v="4"/>
    <n v="550021924"/>
    <d v="2019-07-21T00:00:00"/>
    <d v="2022-07-30T00:00:00"/>
    <n v="0"/>
    <n v="1"/>
    <n v="19"/>
    <n v="30"/>
    <n v="2"/>
    <n v="22490513"/>
    <n v="24960000"/>
    <n v="68587"/>
    <n v="2690"/>
    <n v="36871"/>
    <n v="0"/>
    <n v="0"/>
    <n v="0"/>
    <m/>
    <n v="0"/>
    <n v="0"/>
    <n v="0"/>
    <m/>
    <m/>
    <d v="2021-03-30T00:00:00"/>
    <n v="1"/>
    <s v="O"/>
    <n v="1"/>
    <n v="30"/>
    <n v="0"/>
    <m/>
    <m/>
    <m/>
    <m/>
    <m/>
    <m/>
    <n v="1"/>
    <n v="1"/>
    <m/>
    <m/>
    <n v="10751"/>
    <s v="CREDITOS DE CONSUMO"/>
    <n v="0"/>
    <n v="0"/>
    <n v="890480123"/>
    <s v="UNIVERSIDAD DE CARTAGENA"/>
    <n v="5"/>
    <m/>
    <m/>
    <m/>
    <m/>
    <n v="2"/>
    <n v="7"/>
    <n v="2"/>
  </r>
  <r>
    <n v="76109"/>
    <s v="C"/>
    <n v="72143109"/>
    <x v="0"/>
    <n v="4"/>
    <n v="550021943"/>
    <d v="2019-07-23T00:00:00"/>
    <d v="2022-07-30T00:00:00"/>
    <n v="0"/>
    <n v="1"/>
    <n v="19"/>
    <n v="30"/>
    <n v="2"/>
    <n v="22490513"/>
    <n v="24960000"/>
    <n v="200000"/>
    <n v="7843"/>
    <n v="107437"/>
    <n v="0"/>
    <n v="0"/>
    <n v="0"/>
    <m/>
    <n v="0"/>
    <n v="0"/>
    <n v="0"/>
    <m/>
    <m/>
    <d v="2021-03-30T00:00:00"/>
    <n v="1"/>
    <s v="O"/>
    <n v="1"/>
    <n v="30"/>
    <n v="0"/>
    <m/>
    <m/>
    <m/>
    <m/>
    <m/>
    <m/>
    <n v="1"/>
    <n v="1"/>
    <m/>
    <m/>
    <n v="31328"/>
    <s v="CREDITOS DE CONSUMO"/>
    <n v="0"/>
    <n v="0"/>
    <n v="890480123"/>
    <s v="UNIVERSIDAD DE CARTAGENA"/>
    <n v="5"/>
    <m/>
    <m/>
    <m/>
    <m/>
    <n v="2"/>
    <n v="7"/>
    <n v="2"/>
  </r>
  <r>
    <n v="76101"/>
    <s v="C"/>
    <n v="72143109"/>
    <x v="0"/>
    <n v="4"/>
    <n v="550021964"/>
    <d v="2019-07-26T00:00:00"/>
    <d v="2022-07-30T00:00:00"/>
    <n v="0"/>
    <n v="1"/>
    <n v="19"/>
    <n v="30"/>
    <n v="2"/>
    <n v="22490513"/>
    <n v="24960000"/>
    <n v="200000"/>
    <n v="7843"/>
    <n v="107426"/>
    <n v="0"/>
    <n v="0"/>
    <n v="0"/>
    <m/>
    <n v="0"/>
    <n v="0"/>
    <n v="0"/>
    <m/>
    <m/>
    <d v="2021-03-30T00:00:00"/>
    <n v="1"/>
    <s v="O"/>
    <n v="1"/>
    <n v="30"/>
    <n v="0"/>
    <m/>
    <m/>
    <m/>
    <m/>
    <m/>
    <m/>
    <n v="1"/>
    <n v="1"/>
    <m/>
    <m/>
    <n v="31325"/>
    <s v="CREDITOS DE CONSUMO"/>
    <n v="0"/>
    <n v="0"/>
    <n v="890480123"/>
    <s v="UNIVERSIDAD DE CARTAGENA"/>
    <n v="5"/>
    <m/>
    <m/>
    <m/>
    <m/>
    <n v="2"/>
    <n v="7"/>
    <n v="2"/>
  </r>
  <r>
    <n v="60183"/>
    <s v="C"/>
    <n v="72143109"/>
    <x v="0"/>
    <n v="4"/>
    <n v="550022257"/>
    <d v="2019-08-24T00:00:00"/>
    <d v="2022-08-30T00:00:00"/>
    <n v="0"/>
    <n v="1"/>
    <n v="18"/>
    <n v="30"/>
    <n v="2"/>
    <n v="22490513"/>
    <n v="24960000"/>
    <n v="150000"/>
    <n v="5883"/>
    <n v="84955"/>
    <n v="0"/>
    <n v="0"/>
    <n v="0"/>
    <m/>
    <n v="0"/>
    <n v="0"/>
    <n v="0"/>
    <m/>
    <m/>
    <d v="2021-03-30T00:00:00"/>
    <n v="1"/>
    <s v="O"/>
    <n v="1"/>
    <n v="30"/>
    <n v="0"/>
    <m/>
    <m/>
    <m/>
    <m/>
    <m/>
    <m/>
    <n v="1"/>
    <n v="1"/>
    <m/>
    <m/>
    <n v="24772"/>
    <s v="CREDITOS DE CONSUMO"/>
    <n v="0"/>
    <n v="0"/>
    <n v="890480123"/>
    <s v="UNIVERSIDAD DE CARTAGENA"/>
    <n v="5"/>
    <m/>
    <m/>
    <m/>
    <m/>
    <n v="2"/>
    <n v="7"/>
    <n v="2"/>
  </r>
  <r>
    <n v="28047"/>
    <s v="C"/>
    <n v="72143109"/>
    <x v="0"/>
    <n v="4"/>
    <n v="550022567"/>
    <d v="2019-09-22T00:00:00"/>
    <d v="2022-09-30T00:00:00"/>
    <n v="0"/>
    <n v="1"/>
    <n v="17"/>
    <n v="30"/>
    <n v="2"/>
    <n v="22490513"/>
    <n v="24960000"/>
    <n v="66600"/>
    <n v="2612"/>
    <n v="39592"/>
    <n v="0"/>
    <n v="0"/>
    <n v="0"/>
    <m/>
    <n v="0"/>
    <n v="0"/>
    <n v="0"/>
    <m/>
    <m/>
    <d v="2021-03-30T00:00:00"/>
    <n v="1"/>
    <s v="O"/>
    <n v="1"/>
    <n v="30"/>
    <n v="0"/>
    <m/>
    <m/>
    <m/>
    <m/>
    <m/>
    <m/>
    <n v="1"/>
    <n v="1"/>
    <m/>
    <m/>
    <n v="11545"/>
    <s v="CREDITOS DE CONSUMO"/>
    <n v="0"/>
    <n v="0"/>
    <n v="890480123"/>
    <s v="UNIVERSIDAD DE CARTAGENA"/>
    <n v="5"/>
    <m/>
    <m/>
    <m/>
    <m/>
    <n v="2"/>
    <n v="7"/>
    <n v="2"/>
  </r>
  <r>
    <n v="8426"/>
    <s v="C"/>
    <n v="72143109"/>
    <x v="0"/>
    <n v="4"/>
    <n v="550022570"/>
    <d v="2019-09-22T00:00:00"/>
    <d v="2022-09-30T00:00:00"/>
    <n v="0"/>
    <n v="1"/>
    <n v="17"/>
    <n v="30"/>
    <n v="2"/>
    <n v="22490513"/>
    <n v="24960000"/>
    <n v="20000"/>
    <n v="784"/>
    <n v="11894"/>
    <n v="0"/>
    <n v="0"/>
    <n v="0"/>
    <m/>
    <n v="0"/>
    <n v="0"/>
    <n v="0"/>
    <m/>
    <m/>
    <d v="2021-03-30T00:00:00"/>
    <n v="1"/>
    <s v="O"/>
    <n v="1"/>
    <n v="30"/>
    <n v="0"/>
    <m/>
    <m/>
    <m/>
    <m/>
    <m/>
    <m/>
    <n v="1"/>
    <n v="1"/>
    <m/>
    <m/>
    <n v="3468"/>
    <s v="CREDITOS DE CONSUMO"/>
    <n v="0"/>
    <n v="0"/>
    <n v="890480123"/>
    <s v="UNIVERSIDAD DE CARTAGENA"/>
    <n v="5"/>
    <m/>
    <m/>
    <m/>
    <m/>
    <n v="2"/>
    <n v="7"/>
    <n v="2"/>
  </r>
  <r>
    <n v="9480"/>
    <s v="C"/>
    <n v="72143109"/>
    <x v="0"/>
    <n v="4"/>
    <n v="550022571"/>
    <d v="2019-09-22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140320"/>
    <s v="C"/>
    <n v="72143109"/>
    <x v="0"/>
    <n v="4"/>
    <n v="550022573"/>
    <d v="2019-09-22T00:00:00"/>
    <d v="2022-09-30T00:00:00"/>
    <n v="0"/>
    <n v="1"/>
    <n v="17"/>
    <n v="30"/>
    <n v="2"/>
    <n v="22490513"/>
    <n v="24960000"/>
    <n v="333713"/>
    <n v="13087"/>
    <n v="198079"/>
    <n v="0"/>
    <n v="0"/>
    <n v="0"/>
    <m/>
    <n v="0"/>
    <n v="0"/>
    <n v="0"/>
    <m/>
    <m/>
    <d v="2021-03-30T00:00:00"/>
    <n v="1"/>
    <s v="O"/>
    <n v="1"/>
    <n v="30"/>
    <n v="0"/>
    <m/>
    <m/>
    <m/>
    <m/>
    <m/>
    <m/>
    <n v="1"/>
    <n v="1"/>
    <m/>
    <m/>
    <n v="57759"/>
    <s v="CREDITOS DE CONSUMO"/>
    <n v="0"/>
    <n v="0"/>
    <n v="890480123"/>
    <s v="UNIVERSIDAD DE CARTAGENA"/>
    <n v="5"/>
    <m/>
    <m/>
    <m/>
    <m/>
    <n v="2"/>
    <n v="7"/>
    <n v="2"/>
  </r>
  <r>
    <n v="9637"/>
    <s v="C"/>
    <n v="72143109"/>
    <x v="0"/>
    <n v="4"/>
    <n v="550022624"/>
    <d v="2019-09-29T00:00:00"/>
    <d v="2022-09-30T00:00:00"/>
    <n v="0"/>
    <n v="1"/>
    <n v="17"/>
    <n v="30"/>
    <n v="2"/>
    <n v="22490513"/>
    <n v="24960000"/>
    <n v="22892"/>
    <n v="898"/>
    <n v="13604"/>
    <n v="0"/>
    <n v="0"/>
    <n v="0"/>
    <m/>
    <n v="0"/>
    <n v="0"/>
    <n v="0"/>
    <m/>
    <m/>
    <d v="2021-03-30T00:00:00"/>
    <n v="1"/>
    <s v="O"/>
    <n v="1"/>
    <n v="30"/>
    <n v="0"/>
    <m/>
    <m/>
    <m/>
    <m/>
    <m/>
    <m/>
    <n v="1"/>
    <n v="1"/>
    <m/>
    <m/>
    <n v="3967"/>
    <s v="CREDITOS DE CONSUMO"/>
    <n v="0"/>
    <n v="0"/>
    <n v="890480123"/>
    <s v="UNIVERSIDAD DE CARTAGENA"/>
    <n v="5"/>
    <m/>
    <m/>
    <m/>
    <m/>
    <n v="2"/>
    <n v="7"/>
    <n v="2"/>
  </r>
  <r>
    <n v="8546"/>
    <s v="C"/>
    <n v="72143109"/>
    <x v="0"/>
    <n v="4"/>
    <n v="550022767"/>
    <d v="2019-10-05T00:00:00"/>
    <d v="2022-09-30T00:00:00"/>
    <n v="0"/>
    <n v="1"/>
    <n v="17"/>
    <n v="30"/>
    <n v="2"/>
    <n v="22490513"/>
    <n v="24960000"/>
    <n v="20281"/>
    <n v="795"/>
    <n v="12064"/>
    <n v="0"/>
    <n v="0"/>
    <n v="0"/>
    <m/>
    <n v="0"/>
    <n v="0"/>
    <n v="0"/>
    <m/>
    <m/>
    <d v="2021-03-30T00:00:00"/>
    <n v="1"/>
    <s v="O"/>
    <n v="1"/>
    <n v="30"/>
    <n v="0"/>
    <m/>
    <m/>
    <m/>
    <m/>
    <m/>
    <m/>
    <n v="1"/>
    <n v="1"/>
    <m/>
    <m/>
    <n v="3518"/>
    <s v="CREDITOS DE CONSUMO"/>
    <n v="0"/>
    <n v="0"/>
    <n v="890480123"/>
    <s v="UNIVERSIDAD DE CARTAGENA"/>
    <n v="5"/>
    <m/>
    <m/>
    <m/>
    <m/>
    <n v="2"/>
    <n v="7"/>
    <n v="2"/>
  </r>
  <r>
    <n v="5547"/>
    <s v="C"/>
    <n v="72143109"/>
    <x v="0"/>
    <n v="4"/>
    <n v="550022773"/>
    <d v="2019-10-06T00:00:00"/>
    <d v="2022-09-30T00:00:00"/>
    <n v="0"/>
    <n v="1"/>
    <n v="17"/>
    <n v="30"/>
    <n v="2"/>
    <n v="22490513"/>
    <n v="24960000"/>
    <n v="13180"/>
    <n v="517"/>
    <n v="7830"/>
    <n v="0"/>
    <n v="0"/>
    <n v="0"/>
    <m/>
    <n v="0"/>
    <n v="0"/>
    <n v="0"/>
    <m/>
    <m/>
    <d v="2021-03-30T00:00:00"/>
    <n v="1"/>
    <s v="O"/>
    <n v="1"/>
    <n v="30"/>
    <n v="0"/>
    <m/>
    <m/>
    <m/>
    <m/>
    <m/>
    <m/>
    <n v="1"/>
    <n v="1"/>
    <m/>
    <m/>
    <n v="2283"/>
    <s v="CREDITOS DE CONSUMO"/>
    <n v="0"/>
    <n v="0"/>
    <n v="890480123"/>
    <s v="UNIVERSIDAD DE CARTAGENA"/>
    <n v="5"/>
    <m/>
    <m/>
    <m/>
    <m/>
    <n v="2"/>
    <n v="7"/>
    <n v="2"/>
  </r>
  <r>
    <n v="11838"/>
    <s v="C"/>
    <n v="72143109"/>
    <x v="0"/>
    <n v="4"/>
    <n v="550022775"/>
    <d v="2019-10-06T00:00:00"/>
    <d v="2022-09-30T00:00:00"/>
    <n v="0"/>
    <n v="1"/>
    <n v="17"/>
    <n v="30"/>
    <n v="2"/>
    <n v="22490513"/>
    <n v="24960000"/>
    <n v="28119"/>
    <n v="1103"/>
    <n v="16711"/>
    <n v="0"/>
    <n v="0"/>
    <n v="0"/>
    <m/>
    <n v="0"/>
    <n v="0"/>
    <n v="0"/>
    <m/>
    <m/>
    <d v="2021-03-30T00:00:00"/>
    <n v="1"/>
    <s v="O"/>
    <n v="1"/>
    <n v="30"/>
    <n v="0"/>
    <m/>
    <m/>
    <m/>
    <m/>
    <m/>
    <m/>
    <n v="1"/>
    <n v="1"/>
    <m/>
    <m/>
    <n v="4873"/>
    <s v="CREDITOS DE CONSUMO"/>
    <n v="0"/>
    <n v="0"/>
    <n v="890480123"/>
    <s v="UNIVERSIDAD DE CARTAGENA"/>
    <n v="5"/>
    <m/>
    <m/>
    <m/>
    <m/>
    <n v="2"/>
    <n v="7"/>
    <n v="2"/>
  </r>
  <r>
    <n v="6322"/>
    <s v="C"/>
    <n v="72143109"/>
    <x v="0"/>
    <n v="4"/>
    <n v="550022846"/>
    <d v="2019-10-14T00:00:00"/>
    <d v="2022-09-30T00:00:00"/>
    <n v="0"/>
    <n v="1"/>
    <n v="17"/>
    <n v="30"/>
    <n v="2"/>
    <n v="22490513"/>
    <n v="24960000"/>
    <n v="15000"/>
    <n v="588"/>
    <n v="8924"/>
    <n v="0"/>
    <n v="0"/>
    <n v="0"/>
    <m/>
    <n v="0"/>
    <n v="0"/>
    <n v="0"/>
    <m/>
    <m/>
    <d v="2021-03-30T00:00:00"/>
    <n v="1"/>
    <s v="O"/>
    <n v="1"/>
    <n v="30"/>
    <n v="0"/>
    <m/>
    <m/>
    <m/>
    <m/>
    <m/>
    <m/>
    <n v="1"/>
    <n v="1"/>
    <m/>
    <m/>
    <n v="2602"/>
    <s v="CREDITOS DE CONSUMO"/>
    <n v="0"/>
    <n v="0"/>
    <n v="890480123"/>
    <s v="UNIVERSIDAD DE CARTAGENA"/>
    <n v="5"/>
    <m/>
    <m/>
    <m/>
    <m/>
    <n v="2"/>
    <n v="7"/>
    <n v="2"/>
  </r>
  <r>
    <n v="9480"/>
    <s v="C"/>
    <n v="72143109"/>
    <x v="0"/>
    <n v="4"/>
    <n v="550022847"/>
    <d v="2019-10-14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263954"/>
    <s v="C"/>
    <n v="72143109"/>
    <x v="0"/>
    <n v="4"/>
    <n v="550022936"/>
    <d v="2019-10-23T00:00:00"/>
    <d v="2022-10-30T00:00:00"/>
    <n v="0"/>
    <n v="1"/>
    <n v="16"/>
    <n v="30"/>
    <n v="2"/>
    <n v="22490513"/>
    <n v="24960000"/>
    <n v="600000"/>
    <n v="23530"/>
    <n v="372603"/>
    <n v="0"/>
    <n v="0"/>
    <n v="0"/>
    <m/>
    <n v="0"/>
    <n v="0"/>
    <n v="0"/>
    <m/>
    <m/>
    <d v="2021-03-30T00:00:00"/>
    <n v="1"/>
    <s v="O"/>
    <n v="1"/>
    <n v="30"/>
    <n v="0"/>
    <m/>
    <m/>
    <m/>
    <m/>
    <m/>
    <m/>
    <n v="1"/>
    <n v="1"/>
    <m/>
    <m/>
    <n v="108649"/>
    <s v="CREDITOS DE CONSUMO"/>
    <n v="0"/>
    <n v="0"/>
    <n v="890480123"/>
    <s v="UNIVERSIDAD DE CARTAGENA"/>
    <n v="5"/>
    <m/>
    <m/>
    <m/>
    <m/>
    <n v="2"/>
    <n v="7"/>
    <n v="2"/>
  </r>
  <r>
    <n v="91823"/>
    <s v="C"/>
    <n v="72143109"/>
    <x v="0"/>
    <n v="4"/>
    <n v="550023159"/>
    <d v="2019-11-27T00:00:00"/>
    <d v="2022-11-30T00:00:00"/>
    <n v="0"/>
    <n v="1"/>
    <n v="15"/>
    <n v="30"/>
    <n v="2"/>
    <n v="22490513"/>
    <n v="24960000"/>
    <n v="200000"/>
    <n v="7843"/>
    <n v="129619"/>
    <n v="0"/>
    <n v="0"/>
    <n v="0"/>
    <m/>
    <n v="0"/>
    <n v="0"/>
    <n v="0"/>
    <m/>
    <m/>
    <d v="2021-03-30T00:00:00"/>
    <n v="1"/>
    <s v="O"/>
    <n v="1"/>
    <n v="30"/>
    <n v="0"/>
    <m/>
    <m/>
    <m/>
    <m/>
    <m/>
    <m/>
    <n v="1"/>
    <n v="1"/>
    <m/>
    <m/>
    <n v="37796"/>
    <s v="CREDITOS DE CONSUMO"/>
    <n v="0"/>
    <n v="0"/>
    <n v="890480123"/>
    <s v="UNIVERSIDAD DE CARTAGENA"/>
    <n v="5"/>
    <m/>
    <m/>
    <m/>
    <m/>
    <n v="2"/>
    <n v="7"/>
    <n v="2"/>
  </r>
  <r>
    <n v="17760"/>
    <s v="C"/>
    <n v="72143109"/>
    <x v="0"/>
    <n v="4"/>
    <n v="550023191"/>
    <d v="2019-12-03T00:00:00"/>
    <d v="2022-11-30T00:00:00"/>
    <n v="0"/>
    <n v="1"/>
    <n v="15"/>
    <n v="30"/>
    <n v="2"/>
    <n v="22490513"/>
    <n v="24960000"/>
    <n v="38650"/>
    <n v="1516"/>
    <n v="25071"/>
    <n v="0"/>
    <n v="0"/>
    <n v="0"/>
    <m/>
    <n v="0"/>
    <n v="0"/>
    <n v="0"/>
    <m/>
    <m/>
    <d v="2021-03-30T00:00:00"/>
    <n v="1"/>
    <s v="O"/>
    <n v="1"/>
    <n v="30"/>
    <n v="0"/>
    <m/>
    <m/>
    <m/>
    <m/>
    <m/>
    <m/>
    <n v="1"/>
    <n v="1"/>
    <m/>
    <m/>
    <n v="7311"/>
    <s v="CREDITOS DE CONSUMO"/>
    <n v="0"/>
    <n v="0"/>
    <n v="890480123"/>
    <s v="UNIVERSIDAD DE CARTAGENA"/>
    <n v="5"/>
    <m/>
    <m/>
    <m/>
    <m/>
    <n v="2"/>
    <n v="7"/>
    <n v="2"/>
  </r>
  <r>
    <n v="183556"/>
    <s v="C"/>
    <n v="72143109"/>
    <x v="0"/>
    <n v="4"/>
    <n v="550023203"/>
    <d v="2019-12-05T00:00:00"/>
    <d v="2022-11-30T00:00:00"/>
    <n v="0"/>
    <n v="1"/>
    <n v="15"/>
    <n v="30"/>
    <n v="2"/>
    <n v="22490513"/>
    <n v="24960000"/>
    <n v="400000"/>
    <n v="15687"/>
    <n v="259112"/>
    <n v="0"/>
    <n v="0"/>
    <n v="0"/>
    <m/>
    <n v="0"/>
    <n v="0"/>
    <n v="0"/>
    <m/>
    <m/>
    <d v="2021-03-30T00:00:00"/>
    <n v="1"/>
    <s v="O"/>
    <n v="1"/>
    <n v="30"/>
    <n v="0"/>
    <m/>
    <m/>
    <m/>
    <m/>
    <m/>
    <m/>
    <n v="1"/>
    <n v="1"/>
    <m/>
    <m/>
    <n v="75556"/>
    <s v="CREDITOS DE CONSUMO"/>
    <n v="0"/>
    <n v="0"/>
    <n v="890480123"/>
    <s v="UNIVERSIDAD DE CARTAGENA"/>
    <n v="5"/>
    <m/>
    <m/>
    <m/>
    <m/>
    <n v="2"/>
    <n v="7"/>
    <n v="2"/>
  </r>
  <r>
    <n v="29756"/>
    <s v="C"/>
    <n v="72143109"/>
    <x v="0"/>
    <n v="4"/>
    <n v="550023217"/>
    <d v="2019-12-06T00:00:00"/>
    <d v="2022-11-30T00:00:00"/>
    <n v="0"/>
    <n v="1"/>
    <n v="15"/>
    <n v="30"/>
    <n v="2"/>
    <n v="22490513"/>
    <n v="24960000"/>
    <n v="64738"/>
    <n v="2539"/>
    <n v="42004"/>
    <n v="0"/>
    <n v="0"/>
    <n v="0"/>
    <m/>
    <n v="0"/>
    <n v="0"/>
    <n v="0"/>
    <m/>
    <m/>
    <d v="2021-03-30T00:00:00"/>
    <n v="1"/>
    <s v="O"/>
    <n v="1"/>
    <n v="30"/>
    <n v="0"/>
    <m/>
    <m/>
    <m/>
    <m/>
    <m/>
    <m/>
    <n v="1"/>
    <n v="1"/>
    <m/>
    <m/>
    <n v="12248"/>
    <s v="CREDITOS DE CONSUMO"/>
    <n v="0"/>
    <n v="0"/>
    <n v="890480123"/>
    <s v="UNIVERSIDAD DE CARTAGENA"/>
    <n v="5"/>
    <m/>
    <m/>
    <m/>
    <m/>
    <n v="2"/>
    <n v="7"/>
    <n v="2"/>
  </r>
  <r>
    <n v="75870"/>
    <s v="C"/>
    <n v="72143109"/>
    <x v="0"/>
    <n v="4"/>
    <n v="550023220"/>
    <d v="2019-12-06T00:00:00"/>
    <d v="2022-11-30T00:00:00"/>
    <n v="0"/>
    <n v="1"/>
    <n v="15"/>
    <n v="30"/>
    <n v="2"/>
    <n v="22490513"/>
    <n v="24960000"/>
    <n v="165000"/>
    <n v="6471"/>
    <n v="107100"/>
    <n v="0"/>
    <n v="0"/>
    <n v="0"/>
    <m/>
    <n v="0"/>
    <n v="0"/>
    <n v="0"/>
    <m/>
    <m/>
    <d v="2021-03-30T00:00:00"/>
    <n v="1"/>
    <s v="O"/>
    <n v="1"/>
    <n v="30"/>
    <n v="0"/>
    <m/>
    <m/>
    <m/>
    <m/>
    <m/>
    <m/>
    <n v="1"/>
    <n v="1"/>
    <m/>
    <m/>
    <n v="31230"/>
    <s v="CREDITOS DE CONSUMO"/>
    <n v="0"/>
    <n v="0"/>
    <n v="890480123"/>
    <s v="UNIVERSIDAD DE CARTAGENA"/>
    <n v="5"/>
    <m/>
    <m/>
    <m/>
    <m/>
    <n v="2"/>
    <n v="7"/>
    <n v="2"/>
  </r>
  <r>
    <n v="191437"/>
    <s v="C"/>
    <n v="72143109"/>
    <x v="0"/>
    <n v="4"/>
    <n v="550023396"/>
    <d v="2020-01-15T00:00:00"/>
    <d v="2022-12-30T00:00:00"/>
    <n v="0"/>
    <n v="1"/>
    <n v="14"/>
    <n v="30"/>
    <n v="2"/>
    <n v="22490513"/>
    <n v="24960000"/>
    <n v="400000"/>
    <n v="15687"/>
    <n v="270236"/>
    <n v="0"/>
    <n v="0"/>
    <n v="0"/>
    <m/>
    <n v="0"/>
    <n v="0"/>
    <n v="0"/>
    <m/>
    <m/>
    <d v="2021-03-30T00:00:00"/>
    <n v="1"/>
    <s v="O"/>
    <n v="1"/>
    <n v="30"/>
    <n v="0"/>
    <m/>
    <m/>
    <m/>
    <m/>
    <m/>
    <m/>
    <n v="1"/>
    <n v="1"/>
    <m/>
    <m/>
    <n v="78799"/>
    <s v="CREDITOS DE CONSUMO"/>
    <n v="0"/>
    <n v="0"/>
    <n v="890480123"/>
    <s v="UNIVERSIDAD DE CARTAGENA"/>
    <n v="5"/>
    <m/>
    <m/>
    <m/>
    <m/>
    <n v="2"/>
    <n v="7"/>
    <n v="2"/>
  </r>
  <r>
    <n v="47861"/>
    <s v="C"/>
    <n v="72143109"/>
    <x v="0"/>
    <n v="4"/>
    <n v="550023397"/>
    <d v="2020-01-15T00:00:00"/>
    <d v="2022-12-30T00:00:00"/>
    <n v="0"/>
    <n v="1"/>
    <n v="14"/>
    <n v="30"/>
    <n v="2"/>
    <n v="22490513"/>
    <n v="24960000"/>
    <n v="100000"/>
    <n v="3922"/>
    <n v="67562"/>
    <n v="0"/>
    <n v="0"/>
    <n v="0"/>
    <m/>
    <n v="0"/>
    <n v="0"/>
    <n v="0"/>
    <m/>
    <m/>
    <d v="2021-03-30T00:00:00"/>
    <n v="1"/>
    <s v="O"/>
    <n v="1"/>
    <n v="30"/>
    <n v="0"/>
    <m/>
    <m/>
    <m/>
    <m/>
    <m/>
    <m/>
    <n v="1"/>
    <n v="1"/>
    <m/>
    <m/>
    <n v="19701"/>
    <s v="CREDITOS DE CONSUMO"/>
    <n v="0"/>
    <n v="0"/>
    <n v="890480123"/>
    <s v="UNIVERSIDAD DE CARTAGENA"/>
    <n v="5"/>
    <m/>
    <m/>
    <m/>
    <m/>
    <n v="2"/>
    <n v="7"/>
    <n v="2"/>
  </r>
  <r>
    <n v="99423"/>
    <s v="C"/>
    <n v="72143109"/>
    <x v="0"/>
    <n v="4"/>
    <n v="550023410"/>
    <d v="2020-01-17T00:00:00"/>
    <d v="2023-01-29T00:00:00"/>
    <n v="0"/>
    <n v="1"/>
    <n v="13"/>
    <n v="30"/>
    <n v="2"/>
    <n v="22490513"/>
    <n v="24960000"/>
    <n v="200000"/>
    <n v="7843"/>
    <n v="140348"/>
    <n v="0"/>
    <n v="0"/>
    <n v="0"/>
    <m/>
    <n v="0"/>
    <n v="0"/>
    <n v="0"/>
    <m/>
    <m/>
    <d v="2021-03-30T00:00:00"/>
    <n v="1"/>
    <s v="O"/>
    <n v="1"/>
    <n v="30"/>
    <n v="0"/>
    <m/>
    <m/>
    <m/>
    <m/>
    <m/>
    <m/>
    <n v="1"/>
    <n v="1"/>
    <m/>
    <m/>
    <n v="40925"/>
    <s v="CREDITOS DE CONSUMO"/>
    <n v="0"/>
    <n v="0"/>
    <n v="890480123"/>
    <s v="UNIVERSIDAD DE CARTAGENA"/>
    <n v="5"/>
    <m/>
    <m/>
    <m/>
    <m/>
    <n v="2"/>
    <n v="7"/>
    <n v="2"/>
  </r>
  <r>
    <n v="13984"/>
    <s v="C"/>
    <n v="72143109"/>
    <x v="0"/>
    <n v="4"/>
    <n v="550023449"/>
    <d v="2020-01-21T00:00:00"/>
    <d v="2023-01-29T00:00:00"/>
    <n v="0"/>
    <n v="1"/>
    <n v="13"/>
    <n v="30"/>
    <n v="2"/>
    <n v="22490513"/>
    <n v="24960000"/>
    <n v="28140"/>
    <n v="1104"/>
    <n v="19740"/>
    <n v="0"/>
    <n v="0"/>
    <n v="0"/>
    <m/>
    <n v="0"/>
    <n v="0"/>
    <n v="0"/>
    <m/>
    <m/>
    <d v="2021-03-30T00:00:00"/>
    <n v="1"/>
    <s v="O"/>
    <n v="1"/>
    <n v="30"/>
    <n v="0"/>
    <m/>
    <m/>
    <m/>
    <m/>
    <m/>
    <m/>
    <n v="1"/>
    <n v="1"/>
    <m/>
    <m/>
    <n v="5756"/>
    <s v="CREDITOS DE CONSUMO"/>
    <n v="0"/>
    <n v="0"/>
    <n v="890480123"/>
    <s v="UNIVERSIDAD DE CARTAGENA"/>
    <n v="5"/>
    <m/>
    <m/>
    <m/>
    <m/>
    <n v="2"/>
    <n v="7"/>
    <n v="2"/>
  </r>
  <r>
    <n v="31431"/>
    <s v="C"/>
    <n v="72143109"/>
    <x v="0"/>
    <n v="4"/>
    <n v="550023473"/>
    <d v="2020-01-25T00:00:00"/>
    <d v="2023-01-29T00:00:00"/>
    <n v="0"/>
    <n v="1"/>
    <n v="13"/>
    <n v="30"/>
    <n v="2"/>
    <n v="22490513"/>
    <n v="24960000"/>
    <n v="63232"/>
    <n v="2480"/>
    <n v="44369"/>
    <n v="0"/>
    <n v="0"/>
    <n v="0"/>
    <m/>
    <n v="0"/>
    <n v="0"/>
    <n v="0"/>
    <m/>
    <m/>
    <d v="2021-03-30T00:00:00"/>
    <n v="1"/>
    <s v="O"/>
    <n v="1"/>
    <n v="30"/>
    <n v="0"/>
    <m/>
    <m/>
    <m/>
    <m/>
    <m/>
    <m/>
    <n v="1"/>
    <n v="1"/>
    <m/>
    <m/>
    <n v="12938"/>
    <s v="CREDITOS DE CONSUMO"/>
    <n v="0"/>
    <n v="0"/>
    <n v="890480123"/>
    <s v="UNIVERSIDAD DE CARTAGENA"/>
    <n v="5"/>
    <m/>
    <m/>
    <m/>
    <m/>
    <n v="2"/>
    <n v="7"/>
    <n v="2"/>
  </r>
  <r>
    <n v="49695"/>
    <s v="C"/>
    <n v="72143109"/>
    <x v="0"/>
    <n v="4"/>
    <n v="550023516"/>
    <d v="2020-02-09T00:00:00"/>
    <d v="2023-01-29T00:00:00"/>
    <n v="0"/>
    <n v="1"/>
    <n v="13"/>
    <n v="30"/>
    <n v="2"/>
    <n v="22490513"/>
    <n v="24960000"/>
    <n v="100000"/>
    <n v="3922"/>
    <n v="70151"/>
    <n v="0"/>
    <n v="0"/>
    <n v="0"/>
    <m/>
    <n v="0"/>
    <n v="0"/>
    <n v="0"/>
    <m/>
    <m/>
    <d v="2021-03-30T00:00:00"/>
    <n v="1"/>
    <s v="O"/>
    <n v="1"/>
    <n v="30"/>
    <n v="0"/>
    <m/>
    <m/>
    <m/>
    <m/>
    <m/>
    <m/>
    <n v="1"/>
    <n v="1"/>
    <m/>
    <m/>
    <n v="20456"/>
    <s v="CREDITOS DE CONSUMO"/>
    <n v="0"/>
    <n v="0"/>
    <n v="890480123"/>
    <s v="UNIVERSIDAD DE CARTAGENA"/>
    <n v="5"/>
    <m/>
    <m/>
    <m/>
    <m/>
    <n v="2"/>
    <n v="7"/>
    <n v="2"/>
  </r>
  <r>
    <n v="4250"/>
    <s v="C"/>
    <n v="72143109"/>
    <x v="0"/>
    <n v="4"/>
    <n v="550025512"/>
    <d v="2021-02-28T00:00:00"/>
    <d v="2021-04-30T00:00:00"/>
    <n v="0"/>
    <n v="1"/>
    <n v="0"/>
    <n v="30"/>
    <n v="2"/>
    <n v="0"/>
    <n v="0"/>
    <n v="6000"/>
    <n v="6000"/>
    <n v="6000"/>
    <n v="0"/>
    <n v="0"/>
    <n v="0"/>
    <m/>
    <n v="0"/>
    <n v="0"/>
    <n v="0"/>
    <m/>
    <m/>
    <d v="2021-03-30T00:00:00"/>
    <n v="1"/>
    <s v="O"/>
    <n v="1"/>
    <n v="30"/>
    <n v="0"/>
    <m/>
    <m/>
    <m/>
    <m/>
    <m/>
    <m/>
    <n v="1"/>
    <n v="1"/>
    <m/>
    <m/>
    <n v="1750"/>
    <s v="CREDITOS DE CONSUMO"/>
    <n v="0"/>
    <n v="0"/>
    <n v="890480123"/>
    <s v="UNIVERSIDAD DE CARTAGENA"/>
    <n v="5"/>
    <m/>
    <m/>
    <m/>
    <m/>
    <n v="2"/>
    <n v="7"/>
    <n v="2"/>
  </r>
  <r>
    <n v="4250"/>
    <s v="C"/>
    <n v="72143109"/>
    <x v="0"/>
    <n v="4"/>
    <n v="550025698"/>
    <d v="2021-03-31T00:00:00"/>
    <d v="2021-05-30T00:00:00"/>
    <n v="0"/>
    <n v="1"/>
    <n v="0"/>
    <n v="30"/>
    <n v="2"/>
    <n v="0"/>
    <n v="0"/>
    <n v="6000"/>
    <n v="6000"/>
    <n v="6000"/>
    <n v="0"/>
    <n v="0"/>
    <n v="0"/>
    <m/>
    <n v="0"/>
    <n v="0"/>
    <n v="0"/>
    <m/>
    <m/>
    <d v="2021-03-31T00:00:00"/>
    <n v="1"/>
    <s v="O"/>
    <n v="1"/>
    <n v="30"/>
    <n v="0"/>
    <m/>
    <m/>
    <m/>
    <m/>
    <m/>
    <m/>
    <n v="1"/>
    <n v="1"/>
    <m/>
    <m/>
    <n v="1750"/>
    <s v="CREDITOS DE CONSUMO"/>
    <n v="0"/>
    <n v="0"/>
    <n v="890480123"/>
    <s v="UNIVERSIDAD DE CARTAGENA"/>
    <n v="5"/>
    <m/>
    <m/>
    <m/>
    <m/>
    <n v="2"/>
    <n v="7"/>
    <n v="2"/>
  </r>
  <r>
    <n v="4252728"/>
    <s v="C"/>
    <n v="72147412"/>
    <x v="0"/>
    <n v="4"/>
    <n v="17932"/>
    <d v="2020-12-28T00:00:00"/>
    <d v="2023-12-30T00:00:00"/>
    <n v="0"/>
    <n v="1"/>
    <n v="3"/>
    <n v="30"/>
    <n v="2"/>
    <n v="8648788"/>
    <n v="9000000"/>
    <n v="7500000"/>
    <n v="237274"/>
    <n v="6946371"/>
    <n v="0"/>
    <n v="0"/>
    <n v="0"/>
    <m/>
    <n v="0"/>
    <n v="0"/>
    <n v="0"/>
    <m/>
    <m/>
    <d v="2021-03-31T00:00:00"/>
    <n v="1"/>
    <s v="O"/>
    <n v="1"/>
    <n v="30"/>
    <n v="0"/>
    <m/>
    <m/>
    <m/>
    <m/>
    <m/>
    <m/>
    <n v="1"/>
    <n v="1"/>
    <m/>
    <m/>
    <n v="2693643"/>
    <s v="CREDITOS DE CONSUMO"/>
    <n v="0"/>
    <n v="0"/>
    <n v="890480123"/>
    <s v="UNIVERSIDAD DE CARTAGENA"/>
    <n v="5"/>
    <m/>
    <m/>
    <m/>
    <m/>
    <n v="1"/>
    <n v="7"/>
    <n v="2"/>
  </r>
  <r>
    <n v="442445"/>
    <s v="C"/>
    <n v="72147412"/>
    <x v="0"/>
    <n v="4"/>
    <n v="18315"/>
    <d v="2021-03-31T00:00:00"/>
    <d v="2021-04-30T00:00:00"/>
    <n v="0"/>
    <n v="1"/>
    <n v="0"/>
    <n v="30"/>
    <n v="2"/>
    <n v="23318977"/>
    <n v="25980000"/>
    <n v="722686"/>
    <n v="736730"/>
    <n v="722686"/>
    <n v="0"/>
    <n v="0"/>
    <n v="0"/>
    <m/>
    <n v="0"/>
    <n v="0"/>
    <n v="0"/>
    <m/>
    <m/>
    <d v="2021-03-31T00:00:00"/>
    <n v="1"/>
    <s v="O"/>
    <n v="1"/>
    <n v="30"/>
    <n v="0"/>
    <m/>
    <m/>
    <m/>
    <m/>
    <m/>
    <m/>
    <n v="1"/>
    <n v="1"/>
    <m/>
    <m/>
    <n v="280241"/>
    <s v="CREDITOS DE CONSUMO"/>
    <n v="0"/>
    <n v="0"/>
    <n v="890480123"/>
    <s v="UNIVERSIDAD DE CARTAGENA"/>
    <n v="5"/>
    <m/>
    <m/>
    <m/>
    <m/>
    <n v="1"/>
    <n v="7"/>
    <n v="2"/>
  </r>
  <r>
    <n v="0"/>
    <s v="C"/>
    <n v="72190990"/>
    <x v="0"/>
    <n v="4"/>
    <n v="16181"/>
    <d v="2019-08-29T00:00:00"/>
    <d v="2021-08-29T00:00:00"/>
    <n v="1"/>
    <n v="1"/>
    <n v="18"/>
    <n v="30"/>
    <n v="2"/>
    <n v="12185828"/>
    <n v="12890000"/>
    <n v="14955700"/>
    <n v="705315"/>
    <n v="3422334"/>
    <n v="1158"/>
    <n v="0"/>
    <n v="0"/>
    <m/>
    <n v="0"/>
    <n v="0"/>
    <n v="0"/>
    <m/>
    <m/>
    <d v="2021-03-30T00:00:00"/>
    <n v="1"/>
    <s v="O"/>
    <n v="1"/>
    <n v="30"/>
    <n v="700"/>
    <m/>
    <m/>
    <m/>
    <m/>
    <m/>
    <m/>
    <n v="1"/>
    <n v="1"/>
    <m/>
    <m/>
    <n v="36175883"/>
    <s v="CREDITOS DE CONSUMO"/>
    <n v="0"/>
    <n v="0"/>
    <n v="890480123"/>
    <s v="UNIVERSIDAD DE CARTAGENA"/>
    <n v="5"/>
    <m/>
    <m/>
    <m/>
    <m/>
    <n v="1"/>
    <n v="7"/>
    <n v="2"/>
  </r>
  <r>
    <n v="0"/>
    <s v="C"/>
    <n v="72190990"/>
    <x v="0"/>
    <n v="4"/>
    <n v="550021338"/>
    <d v="2019-05-23T00:00:00"/>
    <d v="2022-05-30T00:00:00"/>
    <n v="0"/>
    <n v="1"/>
    <n v="21"/>
    <n v="30"/>
    <n v="2"/>
    <n v="22490513"/>
    <n v="24960000"/>
    <n v="100000"/>
    <n v="3922"/>
    <n v="47825"/>
    <n v="0"/>
    <n v="0"/>
    <n v="0"/>
    <m/>
    <n v="0"/>
    <n v="0"/>
    <n v="0"/>
    <m/>
    <m/>
    <d v="2021-03-30T00:00:00"/>
    <n v="1"/>
    <s v="O"/>
    <n v="1"/>
    <n v="30"/>
    <n v="0"/>
    <m/>
    <m/>
    <m/>
    <m/>
    <m/>
    <m/>
    <n v="1"/>
    <n v="1"/>
    <m/>
    <m/>
    <n v="505535"/>
    <s v="CREDITOS DE CONSUMO"/>
    <n v="0"/>
    <n v="0"/>
    <n v="890480123"/>
    <s v="UNIVERSIDAD DE CARTAGENA"/>
    <n v="5"/>
    <m/>
    <m/>
    <m/>
    <m/>
    <n v="2"/>
    <n v="7"/>
    <n v="2"/>
  </r>
  <r>
    <n v="0"/>
    <s v="C"/>
    <n v="72190990"/>
    <x v="0"/>
    <n v="4"/>
    <n v="550021339"/>
    <d v="2019-05-23T00:00:00"/>
    <d v="2022-05-30T00:00:00"/>
    <n v="0"/>
    <n v="1"/>
    <n v="21"/>
    <n v="30"/>
    <n v="2"/>
    <n v="22490513"/>
    <n v="24960000"/>
    <n v="75000"/>
    <n v="2941"/>
    <n v="35882"/>
    <n v="0"/>
    <n v="0"/>
    <n v="0"/>
    <m/>
    <n v="0"/>
    <n v="0"/>
    <n v="0"/>
    <m/>
    <m/>
    <d v="2021-03-30T00:00:00"/>
    <n v="1"/>
    <s v="O"/>
    <n v="1"/>
    <n v="30"/>
    <n v="0"/>
    <m/>
    <m/>
    <m/>
    <m/>
    <m/>
    <m/>
    <n v="1"/>
    <n v="1"/>
    <m/>
    <m/>
    <n v="379292"/>
    <s v="CREDITOS DE CONSUMO"/>
    <n v="0"/>
    <n v="0"/>
    <n v="890480123"/>
    <s v="UNIVERSIDAD DE CARTAGENA"/>
    <n v="5"/>
    <m/>
    <m/>
    <m/>
    <m/>
    <n v="2"/>
    <n v="7"/>
    <n v="2"/>
  </r>
  <r>
    <n v="0"/>
    <s v="C"/>
    <n v="72190990"/>
    <x v="0"/>
    <n v="4"/>
    <n v="550021345"/>
    <d v="2019-05-24T00:00:00"/>
    <d v="2022-05-30T00:00:00"/>
    <n v="0"/>
    <n v="1"/>
    <n v="21"/>
    <n v="30"/>
    <n v="2"/>
    <n v="22490513"/>
    <n v="24960000"/>
    <n v="18750"/>
    <n v="735"/>
    <n v="8976"/>
    <n v="0"/>
    <n v="0"/>
    <n v="0"/>
    <m/>
    <n v="0"/>
    <n v="0"/>
    <n v="0"/>
    <m/>
    <m/>
    <d v="2021-03-30T00:00:00"/>
    <n v="1"/>
    <s v="O"/>
    <n v="1"/>
    <n v="30"/>
    <n v="0"/>
    <m/>
    <m/>
    <m/>
    <m/>
    <m/>
    <m/>
    <n v="1"/>
    <n v="1"/>
    <m/>
    <m/>
    <n v="94881"/>
    <s v="CREDITOS DE CONSUMO"/>
    <n v="0"/>
    <n v="0"/>
    <n v="890480123"/>
    <s v="UNIVERSIDAD DE CARTAGENA"/>
    <n v="5"/>
    <m/>
    <m/>
    <m/>
    <m/>
    <n v="2"/>
    <n v="7"/>
    <n v="2"/>
  </r>
  <r>
    <n v="0"/>
    <s v="C"/>
    <n v="72190990"/>
    <x v="0"/>
    <n v="4"/>
    <n v="550021349"/>
    <d v="2019-05-24T00:00:00"/>
    <d v="2022-05-30T00:00:00"/>
    <n v="0"/>
    <n v="1"/>
    <n v="21"/>
    <n v="30"/>
    <n v="2"/>
    <n v="22490513"/>
    <n v="24960000"/>
    <n v="300000"/>
    <n v="11765"/>
    <n v="143483"/>
    <n v="0"/>
    <n v="0"/>
    <n v="0"/>
    <m/>
    <n v="0"/>
    <n v="0"/>
    <n v="0"/>
    <m/>
    <m/>
    <d v="2021-03-30T00:00:00"/>
    <n v="1"/>
    <s v="O"/>
    <n v="1"/>
    <n v="30"/>
    <n v="0"/>
    <m/>
    <m/>
    <m/>
    <m/>
    <m/>
    <m/>
    <n v="1"/>
    <n v="1"/>
    <m/>
    <m/>
    <n v="1516691"/>
    <s v="CREDITOS DE CONSUMO"/>
    <n v="0"/>
    <n v="0"/>
    <n v="890480123"/>
    <s v="UNIVERSIDAD DE CARTAGENA"/>
    <n v="5"/>
    <m/>
    <m/>
    <m/>
    <m/>
    <n v="2"/>
    <n v="7"/>
    <n v="2"/>
  </r>
  <r>
    <n v="0"/>
    <s v="C"/>
    <n v="72190990"/>
    <x v="0"/>
    <n v="4"/>
    <n v="550021370"/>
    <d v="2019-05-26T00:00:00"/>
    <d v="2022-05-30T00:00:00"/>
    <n v="0"/>
    <n v="1"/>
    <n v="21"/>
    <n v="30"/>
    <n v="2"/>
    <n v="22490513"/>
    <n v="24960000"/>
    <n v="18500"/>
    <n v="726"/>
    <n v="8840"/>
    <n v="0"/>
    <n v="0"/>
    <n v="0"/>
    <m/>
    <n v="0"/>
    <n v="0"/>
    <n v="0"/>
    <m/>
    <m/>
    <d v="2021-03-30T00:00:00"/>
    <n v="1"/>
    <s v="O"/>
    <n v="1"/>
    <n v="30"/>
    <n v="0"/>
    <m/>
    <m/>
    <m/>
    <m/>
    <m/>
    <m/>
    <n v="1"/>
    <n v="1"/>
    <m/>
    <m/>
    <n v="93444"/>
    <s v="CREDITOS DE CONSUMO"/>
    <n v="0"/>
    <n v="0"/>
    <n v="890480123"/>
    <s v="UNIVERSIDAD DE CARTAGENA"/>
    <n v="5"/>
    <m/>
    <m/>
    <m/>
    <m/>
    <n v="2"/>
    <n v="7"/>
    <n v="2"/>
  </r>
  <r>
    <n v="0"/>
    <s v="C"/>
    <n v="72190990"/>
    <x v="0"/>
    <n v="4"/>
    <n v="550021372"/>
    <d v="2019-05-26T00:00:00"/>
    <d v="2022-05-30T00:00:00"/>
    <n v="0"/>
    <n v="1"/>
    <n v="21"/>
    <n v="30"/>
    <n v="2"/>
    <n v="22490513"/>
    <n v="24960000"/>
    <n v="14900"/>
    <n v="584"/>
    <n v="7142"/>
    <n v="0"/>
    <n v="0"/>
    <n v="0"/>
    <m/>
    <n v="0"/>
    <n v="0"/>
    <n v="0"/>
    <m/>
    <m/>
    <d v="2021-03-30T00:00:00"/>
    <n v="1"/>
    <s v="O"/>
    <n v="1"/>
    <n v="30"/>
    <n v="0"/>
    <m/>
    <m/>
    <m/>
    <m/>
    <m/>
    <m/>
    <n v="1"/>
    <n v="1"/>
    <m/>
    <m/>
    <n v="75495"/>
    <s v="CREDITOS DE CONSUMO"/>
    <n v="0"/>
    <n v="0"/>
    <n v="890480123"/>
    <s v="UNIVERSIDAD DE CARTAGENA"/>
    <n v="5"/>
    <m/>
    <m/>
    <m/>
    <m/>
    <n v="2"/>
    <n v="7"/>
    <n v="2"/>
  </r>
  <r>
    <n v="0"/>
    <s v="C"/>
    <n v="72190990"/>
    <x v="0"/>
    <n v="4"/>
    <n v="550021373"/>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n v="72190990"/>
    <x v="0"/>
    <n v="4"/>
    <n v="550021374"/>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n v="72190990"/>
    <x v="0"/>
    <n v="4"/>
    <n v="550021377"/>
    <d v="2019-05-26T00:00:00"/>
    <d v="2022-05-30T00:00:00"/>
    <n v="0"/>
    <n v="1"/>
    <n v="21"/>
    <n v="30"/>
    <n v="2"/>
    <n v="22490513"/>
    <n v="24960000"/>
    <n v="35000"/>
    <n v="1373"/>
    <n v="16728"/>
    <n v="0"/>
    <n v="0"/>
    <n v="0"/>
    <m/>
    <n v="0"/>
    <n v="0"/>
    <n v="0"/>
    <m/>
    <m/>
    <d v="2021-03-30T00:00:00"/>
    <n v="1"/>
    <s v="O"/>
    <n v="1"/>
    <n v="30"/>
    <n v="0"/>
    <m/>
    <m/>
    <m/>
    <m/>
    <m/>
    <m/>
    <n v="1"/>
    <n v="1"/>
    <m/>
    <m/>
    <n v="176824"/>
    <s v="CREDITOS DE CONSUMO"/>
    <n v="0"/>
    <n v="0"/>
    <n v="890480123"/>
    <s v="UNIVERSIDAD DE CARTAGENA"/>
    <n v="5"/>
    <m/>
    <m/>
    <m/>
    <m/>
    <n v="2"/>
    <n v="7"/>
    <n v="2"/>
  </r>
  <r>
    <n v="0"/>
    <s v="C"/>
    <n v="72190990"/>
    <x v="0"/>
    <n v="4"/>
    <n v="550025659"/>
    <d v="2021-03-31T00:00:00"/>
    <d v="2021-05-30T00:00:00"/>
    <n v="0"/>
    <n v="1"/>
    <n v="0"/>
    <n v="30"/>
    <n v="2"/>
    <n v="0"/>
    <n v="0"/>
    <n v="6000"/>
    <n v="6000"/>
    <n v="6000"/>
    <n v="0"/>
    <n v="0"/>
    <n v="0"/>
    <m/>
    <n v="0"/>
    <n v="0"/>
    <n v="0"/>
    <m/>
    <m/>
    <d v="2021-03-31T00:00:00"/>
    <n v="1"/>
    <s v="O"/>
    <n v="1"/>
    <n v="30"/>
    <n v="0"/>
    <m/>
    <m/>
    <m/>
    <m/>
    <m/>
    <m/>
    <n v="1"/>
    <n v="1"/>
    <m/>
    <m/>
    <n v="63423"/>
    <s v="CREDITOS DE CONSUMO"/>
    <n v="0"/>
    <n v="0"/>
    <n v="890480123"/>
    <s v="UNIVERSIDAD DE CARTAGENA"/>
    <n v="5"/>
    <m/>
    <m/>
    <m/>
    <m/>
    <n v="2"/>
    <n v="7"/>
    <n v="2"/>
  </r>
  <r>
    <n v="4799397"/>
    <s v="C"/>
    <n v="72245339"/>
    <x v="0"/>
    <n v="4"/>
    <n v="14786"/>
    <d v="2020-10-29T00:00:00"/>
    <d v="2026-02-19T00:00:00"/>
    <n v="0"/>
    <n v="1"/>
    <n v="5"/>
    <n v="30"/>
    <n v="2"/>
    <n v="17726461"/>
    <n v="19240000"/>
    <n v="6753798"/>
    <n v="165450"/>
    <n v="6347947"/>
    <n v="0"/>
    <n v="0"/>
    <n v="0"/>
    <m/>
    <n v="0"/>
    <n v="0"/>
    <n v="0"/>
    <m/>
    <m/>
    <d v="2021-03-30T00:00:00"/>
    <n v="1"/>
    <s v="O"/>
    <n v="1"/>
    <n v="30"/>
    <n v="0"/>
    <m/>
    <m/>
    <m/>
    <m/>
    <m/>
    <m/>
    <n v="1"/>
    <n v="1"/>
    <m/>
    <m/>
    <n v="1548550"/>
    <s v="CREDITOS DE CONSUMO"/>
    <n v="0"/>
    <n v="0"/>
    <n v="890480123"/>
    <s v="UNIVERSIDAD DE CARTAGENA"/>
    <n v="5"/>
    <m/>
    <m/>
    <m/>
    <m/>
    <n v="1"/>
    <n v="7"/>
    <n v="1"/>
  </r>
  <r>
    <n v="1521250"/>
    <s v="C"/>
    <n v="72245339"/>
    <x v="0"/>
    <n v="4"/>
    <n v="17542"/>
    <d v="2020-08-31T00:00:00"/>
    <d v="2022-08-31T00:00:00"/>
    <n v="30"/>
    <n v="1"/>
    <n v="5"/>
    <n v="30"/>
    <n v="2"/>
    <n v="12185828"/>
    <n v="12890000"/>
    <n v="2590000"/>
    <n v="122145"/>
    <n v="2012089"/>
    <n v="20310"/>
    <n v="0"/>
    <n v="0"/>
    <m/>
    <n v="0"/>
    <n v="0"/>
    <n v="0"/>
    <m/>
    <m/>
    <d v="2021-03-30T00:00:00"/>
    <n v="9"/>
    <s v="O"/>
    <n v="1"/>
    <n v="30"/>
    <n v="113789"/>
    <m/>
    <m/>
    <m/>
    <m/>
    <m/>
    <m/>
    <n v="1"/>
    <n v="1"/>
    <m/>
    <m/>
    <n v="490839"/>
    <s v="CREDITOS DE CONSUMO"/>
    <n v="0"/>
    <n v="0"/>
    <n v="890480123"/>
    <s v="UNIVERSIDAD DE CARTAGENA"/>
    <n v="5"/>
    <m/>
    <m/>
    <m/>
    <m/>
    <n v="1"/>
    <n v="7"/>
    <n v="2"/>
  </r>
  <r>
    <n v="4871127"/>
    <s v="C"/>
    <n v="73005833"/>
    <x v="0"/>
    <n v="4"/>
    <n v="16656"/>
    <d v="2020-10-29T00:00:00"/>
    <d v="2023-12-30T00:00:00"/>
    <n v="0"/>
    <n v="1"/>
    <n v="4"/>
    <n v="30"/>
    <n v="2"/>
    <n v="17726461"/>
    <n v="19240000"/>
    <n v="8451922"/>
    <n v="292252"/>
    <n v="7752713"/>
    <n v="0"/>
    <n v="0"/>
    <n v="0"/>
    <m/>
    <n v="0"/>
    <n v="0"/>
    <n v="0"/>
    <m/>
    <m/>
    <d v="2021-03-30T00:00:00"/>
    <n v="1"/>
    <s v="O"/>
    <n v="1"/>
    <n v="30"/>
    <n v="0"/>
    <m/>
    <m/>
    <m/>
    <m/>
    <m/>
    <m/>
    <n v="1"/>
    <n v="1"/>
    <m/>
    <m/>
    <n v="2881586"/>
    <s v="CREDITOS DE CONSUMO"/>
    <n v="0"/>
    <n v="0"/>
    <n v="890480123"/>
    <s v="UNIVERSIDAD DE CARTAGENA"/>
    <n v="5"/>
    <m/>
    <m/>
    <m/>
    <m/>
    <n v="1"/>
    <n v="7"/>
    <n v="1"/>
  </r>
  <r>
    <n v="5054737"/>
    <s v="C"/>
    <n v="73005833"/>
    <x v="0"/>
    <n v="4"/>
    <n v="17372"/>
    <d v="2020-07-22T00:00:00"/>
    <d v="2024-07-30T00:00:00"/>
    <n v="30"/>
    <n v="1"/>
    <n v="6"/>
    <n v="30"/>
    <n v="2"/>
    <n v="9752084"/>
    <n v="10200000"/>
    <n v="9155394"/>
    <n v="231116"/>
    <n v="8044939"/>
    <n v="65280"/>
    <n v="0"/>
    <n v="0"/>
    <m/>
    <n v="0"/>
    <n v="0"/>
    <n v="0"/>
    <m/>
    <m/>
    <d v="2021-03-30T00:00:00"/>
    <n v="1"/>
    <s v="O"/>
    <n v="1"/>
    <n v="30"/>
    <n v="179487"/>
    <m/>
    <m/>
    <m/>
    <m/>
    <m/>
    <m/>
    <n v="1"/>
    <n v="1"/>
    <m/>
    <m/>
    <n v="2990202"/>
    <s v="CREDITOS DE CONSUMO"/>
    <n v="0"/>
    <n v="0"/>
    <n v="890480123"/>
    <s v="UNIVERSIDAD DE CARTAGENA"/>
    <n v="5"/>
    <m/>
    <m/>
    <m/>
    <m/>
    <n v="1"/>
    <n v="7"/>
    <n v="2"/>
  </r>
  <r>
    <n v="19141"/>
    <s v="C"/>
    <n v="73005833"/>
    <x v="0"/>
    <n v="4"/>
    <n v="550023209"/>
    <d v="2020-10-29T00:00:00"/>
    <d v="2023-11-30T00:00:00"/>
    <n v="0"/>
    <n v="1"/>
    <n v="4"/>
    <n v="30"/>
    <n v="2"/>
    <n v="22490513"/>
    <n v="24960000"/>
    <n v="33179"/>
    <n v="1276"/>
    <n v="30464"/>
    <n v="0"/>
    <n v="0"/>
    <n v="0"/>
    <m/>
    <n v="0"/>
    <n v="0"/>
    <n v="0"/>
    <m/>
    <m/>
    <d v="2021-03-30T00:00:00"/>
    <n v="1"/>
    <s v="O"/>
    <n v="1"/>
    <n v="30"/>
    <n v="0"/>
    <m/>
    <m/>
    <m/>
    <m/>
    <m/>
    <m/>
    <n v="1"/>
    <n v="1"/>
    <m/>
    <m/>
    <n v="11323"/>
    <s v="CREDITOS DE CONSUMO"/>
    <n v="0"/>
    <n v="0"/>
    <n v="890480123"/>
    <s v="UNIVERSIDAD DE CARTAGENA"/>
    <n v="5"/>
    <m/>
    <m/>
    <m/>
    <m/>
    <n v="2"/>
    <n v="7"/>
    <n v="1"/>
  </r>
  <r>
    <n v="108381"/>
    <s v="C"/>
    <n v="73005833"/>
    <x v="0"/>
    <n v="4"/>
    <n v="550023210"/>
    <d v="2020-10-29T00:00:00"/>
    <d v="2023-11-30T00:00:00"/>
    <n v="0"/>
    <n v="1"/>
    <n v="4"/>
    <n v="30"/>
    <n v="2"/>
    <n v="22490513"/>
    <n v="24960000"/>
    <n v="187718"/>
    <n v="7217"/>
    <n v="172495"/>
    <n v="0"/>
    <n v="0"/>
    <n v="0"/>
    <m/>
    <n v="0"/>
    <n v="0"/>
    <n v="0"/>
    <m/>
    <m/>
    <d v="2021-03-30T00:00:00"/>
    <n v="1"/>
    <s v="O"/>
    <n v="1"/>
    <n v="30"/>
    <n v="0"/>
    <m/>
    <m/>
    <m/>
    <m/>
    <m/>
    <m/>
    <n v="1"/>
    <n v="1"/>
    <m/>
    <m/>
    <n v="64114"/>
    <s v="CREDITOS DE CONSUMO"/>
    <n v="0"/>
    <n v="0"/>
    <n v="890480123"/>
    <s v="UNIVERSIDAD DE CARTAGENA"/>
    <n v="5"/>
    <m/>
    <m/>
    <m/>
    <m/>
    <n v="2"/>
    <n v="7"/>
    <n v="1"/>
  </r>
  <r>
    <n v="46953"/>
    <s v="C"/>
    <n v="73005833"/>
    <x v="0"/>
    <n v="4"/>
    <n v="550023211"/>
    <d v="2020-10-29T00:00:00"/>
    <d v="2023-11-30T00:00:00"/>
    <n v="0"/>
    <n v="1"/>
    <n v="4"/>
    <n v="30"/>
    <n v="2"/>
    <n v="22490513"/>
    <n v="24960000"/>
    <n v="81319"/>
    <n v="3126"/>
    <n v="74728"/>
    <n v="0"/>
    <n v="0"/>
    <n v="0"/>
    <m/>
    <n v="0"/>
    <n v="0"/>
    <n v="0"/>
    <m/>
    <m/>
    <d v="2021-03-30T00:00:00"/>
    <n v="1"/>
    <s v="O"/>
    <n v="1"/>
    <n v="30"/>
    <n v="0"/>
    <m/>
    <m/>
    <m/>
    <m/>
    <m/>
    <m/>
    <n v="1"/>
    <n v="1"/>
    <m/>
    <m/>
    <n v="27775"/>
    <s v="CREDITOS DE CONSUMO"/>
    <n v="0"/>
    <n v="0"/>
    <n v="890480123"/>
    <s v="UNIVERSIDAD DE CARTAGENA"/>
    <n v="5"/>
    <m/>
    <m/>
    <m/>
    <m/>
    <n v="2"/>
    <n v="7"/>
    <n v="1"/>
  </r>
  <r>
    <n v="36236"/>
    <s v="C"/>
    <n v="73005833"/>
    <x v="0"/>
    <n v="4"/>
    <n v="550023212"/>
    <d v="2020-10-29T00:00:00"/>
    <d v="2023-11-30T00:00:00"/>
    <n v="0"/>
    <n v="1"/>
    <n v="4"/>
    <n v="30"/>
    <n v="2"/>
    <n v="22490513"/>
    <n v="24960000"/>
    <n v="62763"/>
    <n v="2413"/>
    <n v="57672"/>
    <n v="0"/>
    <n v="0"/>
    <n v="0"/>
    <m/>
    <n v="0"/>
    <n v="0"/>
    <n v="0"/>
    <m/>
    <m/>
    <d v="2021-03-30T00:00:00"/>
    <n v="1"/>
    <s v="O"/>
    <n v="1"/>
    <n v="30"/>
    <n v="0"/>
    <m/>
    <m/>
    <m/>
    <m/>
    <m/>
    <m/>
    <n v="1"/>
    <n v="1"/>
    <m/>
    <m/>
    <n v="21436"/>
    <s v="CREDITOS DE CONSUMO"/>
    <n v="0"/>
    <n v="0"/>
    <n v="890480123"/>
    <s v="UNIVERSIDAD DE CARTAGENA"/>
    <n v="5"/>
    <m/>
    <m/>
    <m/>
    <m/>
    <n v="2"/>
    <n v="7"/>
    <n v="1"/>
  </r>
  <r>
    <n v="50032"/>
    <s v="C"/>
    <n v="73005833"/>
    <x v="0"/>
    <n v="4"/>
    <n v="550023215"/>
    <d v="2020-10-29T00:00:00"/>
    <d v="2023-11-30T00:00:00"/>
    <n v="0"/>
    <n v="1"/>
    <n v="4"/>
    <n v="30"/>
    <n v="2"/>
    <n v="22490513"/>
    <n v="24960000"/>
    <n v="86654"/>
    <n v="3331"/>
    <n v="79629"/>
    <n v="0"/>
    <n v="0"/>
    <n v="0"/>
    <m/>
    <n v="0"/>
    <n v="0"/>
    <n v="0"/>
    <m/>
    <m/>
    <d v="2021-03-30T00:00:00"/>
    <n v="1"/>
    <s v="O"/>
    <n v="1"/>
    <n v="30"/>
    <n v="0"/>
    <m/>
    <m/>
    <m/>
    <m/>
    <m/>
    <m/>
    <n v="1"/>
    <n v="1"/>
    <m/>
    <m/>
    <n v="29597"/>
    <s v="CREDITOS DE CONSUMO"/>
    <n v="0"/>
    <n v="0"/>
    <n v="890480123"/>
    <s v="UNIVERSIDAD DE CARTAGENA"/>
    <n v="5"/>
    <m/>
    <m/>
    <m/>
    <m/>
    <n v="2"/>
    <n v="7"/>
    <n v="1"/>
  </r>
  <r>
    <n v="30215"/>
    <s v="C"/>
    <n v="73005833"/>
    <x v="0"/>
    <n v="4"/>
    <n v="550023226"/>
    <d v="2020-10-29T00:00:00"/>
    <d v="2023-11-30T00:00:00"/>
    <n v="0"/>
    <n v="1"/>
    <n v="4"/>
    <n v="30"/>
    <n v="2"/>
    <n v="22490513"/>
    <n v="24960000"/>
    <n v="52337"/>
    <n v="2012"/>
    <n v="48089"/>
    <n v="0"/>
    <n v="0"/>
    <n v="0"/>
    <m/>
    <n v="0"/>
    <n v="0"/>
    <n v="0"/>
    <m/>
    <m/>
    <d v="2021-03-30T00:00:00"/>
    <n v="1"/>
    <s v="O"/>
    <n v="1"/>
    <n v="30"/>
    <n v="0"/>
    <m/>
    <m/>
    <m/>
    <m/>
    <m/>
    <m/>
    <n v="1"/>
    <n v="1"/>
    <m/>
    <m/>
    <n v="17874"/>
    <s v="CREDITOS DE CONSUMO"/>
    <n v="0"/>
    <n v="0"/>
    <n v="890480123"/>
    <s v="UNIVERSIDAD DE CARTAGENA"/>
    <n v="5"/>
    <m/>
    <m/>
    <m/>
    <m/>
    <n v="2"/>
    <n v="7"/>
    <n v="1"/>
  </r>
  <r>
    <n v="39831"/>
    <s v="C"/>
    <n v="73005833"/>
    <x v="0"/>
    <n v="4"/>
    <n v="550023232"/>
    <d v="2020-10-29T00:00:00"/>
    <d v="2023-11-30T00:00:00"/>
    <n v="0"/>
    <n v="1"/>
    <n v="4"/>
    <n v="30"/>
    <n v="2"/>
    <n v="22490513"/>
    <n v="24960000"/>
    <n v="69028"/>
    <n v="2654"/>
    <n v="63393"/>
    <n v="0"/>
    <n v="0"/>
    <n v="0"/>
    <m/>
    <n v="0"/>
    <n v="0"/>
    <n v="0"/>
    <m/>
    <m/>
    <d v="2021-03-30T00:00:00"/>
    <n v="1"/>
    <s v="O"/>
    <n v="1"/>
    <n v="30"/>
    <n v="0"/>
    <m/>
    <m/>
    <m/>
    <m/>
    <m/>
    <m/>
    <n v="1"/>
    <n v="1"/>
    <m/>
    <m/>
    <n v="23562"/>
    <s v="CREDITOS DE CONSUMO"/>
    <n v="0"/>
    <n v="0"/>
    <n v="890480123"/>
    <s v="UNIVERSIDAD DE CARTAGENA"/>
    <n v="5"/>
    <m/>
    <m/>
    <m/>
    <m/>
    <n v="2"/>
    <n v="7"/>
    <n v="1"/>
  </r>
  <r>
    <n v="192022"/>
    <s v="C"/>
    <n v="73005833"/>
    <x v="0"/>
    <n v="4"/>
    <n v="550023242"/>
    <d v="2020-10-29T00:00:00"/>
    <d v="2023-11-30T00:00:00"/>
    <n v="0"/>
    <n v="1"/>
    <n v="4"/>
    <n v="30"/>
    <n v="2"/>
    <n v="22490513"/>
    <n v="24960000"/>
    <n v="332586"/>
    <n v="12786"/>
    <n v="305615"/>
    <n v="0"/>
    <n v="0"/>
    <n v="0"/>
    <m/>
    <n v="0"/>
    <n v="0"/>
    <n v="0"/>
    <m/>
    <m/>
    <d v="2021-03-30T00:00:00"/>
    <n v="1"/>
    <s v="O"/>
    <n v="1"/>
    <n v="30"/>
    <n v="0"/>
    <m/>
    <m/>
    <m/>
    <m/>
    <m/>
    <m/>
    <n v="1"/>
    <n v="1"/>
    <m/>
    <m/>
    <n v="113593"/>
    <s v="CREDITOS DE CONSUMO"/>
    <n v="0"/>
    <n v="0"/>
    <n v="890480123"/>
    <s v="UNIVERSIDAD DE CARTAGENA"/>
    <n v="5"/>
    <m/>
    <m/>
    <m/>
    <m/>
    <n v="2"/>
    <n v="7"/>
    <n v="1"/>
  </r>
  <r>
    <n v="96186"/>
    <s v="C"/>
    <n v="73005833"/>
    <x v="0"/>
    <n v="4"/>
    <n v="550023276"/>
    <d v="2020-10-29T00:00:00"/>
    <d v="2023-11-30T00:00:00"/>
    <n v="0"/>
    <n v="1"/>
    <n v="4"/>
    <n v="30"/>
    <n v="2"/>
    <n v="22490513"/>
    <n v="24960000"/>
    <n v="166589"/>
    <n v="6404"/>
    <n v="153086"/>
    <n v="0"/>
    <n v="0"/>
    <n v="0"/>
    <m/>
    <n v="0"/>
    <n v="0"/>
    <n v="0"/>
    <m/>
    <m/>
    <d v="2021-03-30T00:00:00"/>
    <n v="1"/>
    <s v="O"/>
    <n v="1"/>
    <n v="30"/>
    <n v="0"/>
    <m/>
    <m/>
    <m/>
    <m/>
    <m/>
    <m/>
    <n v="1"/>
    <n v="1"/>
    <m/>
    <m/>
    <n v="56900"/>
    <s v="CREDITOS DE CONSUMO"/>
    <n v="0"/>
    <n v="0"/>
    <n v="890480123"/>
    <s v="UNIVERSIDAD DE CARTAGENA"/>
    <n v="5"/>
    <m/>
    <m/>
    <m/>
    <m/>
    <n v="2"/>
    <n v="7"/>
    <n v="1"/>
  </r>
  <r>
    <n v="34460"/>
    <s v="C"/>
    <n v="73005833"/>
    <x v="0"/>
    <n v="4"/>
    <n v="550023285"/>
    <d v="2020-10-29T00:00:00"/>
    <d v="2023-11-30T00:00:00"/>
    <n v="0"/>
    <n v="1"/>
    <n v="4"/>
    <n v="30"/>
    <n v="2"/>
    <n v="22490513"/>
    <n v="24960000"/>
    <n v="59681"/>
    <n v="2294"/>
    <n v="54846"/>
    <n v="0"/>
    <n v="0"/>
    <n v="0"/>
    <m/>
    <n v="0"/>
    <n v="0"/>
    <n v="0"/>
    <m/>
    <m/>
    <d v="2021-03-30T00:00:00"/>
    <n v="1"/>
    <s v="O"/>
    <n v="1"/>
    <n v="30"/>
    <n v="0"/>
    <m/>
    <m/>
    <m/>
    <m/>
    <m/>
    <m/>
    <n v="1"/>
    <n v="1"/>
    <m/>
    <m/>
    <n v="20386"/>
    <s v="CREDITOS DE CONSUMO"/>
    <n v="0"/>
    <n v="0"/>
    <n v="890480123"/>
    <s v="UNIVERSIDAD DE CARTAGENA"/>
    <n v="5"/>
    <m/>
    <m/>
    <m/>
    <m/>
    <n v="2"/>
    <n v="7"/>
    <n v="1"/>
  </r>
  <r>
    <n v="12250"/>
    <s v="C"/>
    <n v="73005833"/>
    <x v="0"/>
    <n v="4"/>
    <n v="550023286"/>
    <d v="2020-10-29T00:00:00"/>
    <d v="2023-11-30T00:00:00"/>
    <n v="0"/>
    <n v="1"/>
    <n v="4"/>
    <n v="30"/>
    <n v="2"/>
    <n v="22490513"/>
    <n v="24960000"/>
    <n v="21216"/>
    <n v="816"/>
    <n v="19496"/>
    <n v="0"/>
    <n v="0"/>
    <n v="0"/>
    <m/>
    <n v="0"/>
    <n v="0"/>
    <n v="0"/>
    <m/>
    <m/>
    <d v="2021-03-30T00:00:00"/>
    <n v="1"/>
    <s v="O"/>
    <n v="1"/>
    <n v="30"/>
    <n v="0"/>
    <m/>
    <m/>
    <m/>
    <m/>
    <m/>
    <m/>
    <n v="1"/>
    <n v="1"/>
    <m/>
    <m/>
    <n v="7246"/>
    <s v="CREDITOS DE CONSUMO"/>
    <n v="0"/>
    <n v="0"/>
    <n v="890480123"/>
    <s v="UNIVERSIDAD DE CARTAGENA"/>
    <n v="5"/>
    <m/>
    <m/>
    <m/>
    <m/>
    <n v="2"/>
    <n v="7"/>
    <n v="1"/>
  </r>
  <r>
    <n v="98349"/>
    <s v="C"/>
    <n v="73005833"/>
    <x v="0"/>
    <n v="4"/>
    <n v="550023288"/>
    <d v="2020-10-29T00:00:00"/>
    <d v="2023-11-30T00:00:00"/>
    <n v="0"/>
    <n v="1"/>
    <n v="4"/>
    <n v="30"/>
    <n v="2"/>
    <n v="22490513"/>
    <n v="24960000"/>
    <n v="170360"/>
    <n v="6549"/>
    <n v="156528"/>
    <n v="0"/>
    <n v="0"/>
    <n v="0"/>
    <m/>
    <n v="0"/>
    <n v="0"/>
    <n v="0"/>
    <m/>
    <m/>
    <d v="2021-03-30T00:00:00"/>
    <n v="1"/>
    <s v="O"/>
    <n v="1"/>
    <n v="30"/>
    <n v="0"/>
    <m/>
    <m/>
    <m/>
    <m/>
    <m/>
    <m/>
    <n v="1"/>
    <n v="1"/>
    <m/>
    <m/>
    <n v="58179"/>
    <s v="CREDITOS DE CONSUMO"/>
    <n v="0"/>
    <n v="0"/>
    <n v="890480123"/>
    <s v="UNIVERSIDAD DE CARTAGENA"/>
    <n v="5"/>
    <m/>
    <m/>
    <m/>
    <m/>
    <n v="2"/>
    <n v="7"/>
    <n v="1"/>
  </r>
  <r>
    <n v="53543"/>
    <s v="C"/>
    <n v="73005833"/>
    <x v="0"/>
    <n v="4"/>
    <n v="550023289"/>
    <d v="2020-10-29T00:00:00"/>
    <d v="2023-11-30T00:00:00"/>
    <n v="0"/>
    <n v="1"/>
    <n v="4"/>
    <n v="30"/>
    <n v="2"/>
    <n v="22490513"/>
    <n v="24960000"/>
    <n v="92746"/>
    <n v="3566"/>
    <n v="85217"/>
    <n v="0"/>
    <n v="0"/>
    <n v="0"/>
    <m/>
    <n v="0"/>
    <n v="0"/>
    <n v="0"/>
    <m/>
    <m/>
    <d v="2021-03-30T00:00:00"/>
    <n v="1"/>
    <s v="O"/>
    <n v="1"/>
    <n v="30"/>
    <n v="0"/>
    <m/>
    <m/>
    <m/>
    <m/>
    <m/>
    <m/>
    <n v="1"/>
    <n v="1"/>
    <m/>
    <m/>
    <n v="31674"/>
    <s v="CREDITOS DE CONSUMO"/>
    <n v="0"/>
    <n v="0"/>
    <n v="890480123"/>
    <s v="UNIVERSIDAD DE CARTAGENA"/>
    <n v="5"/>
    <m/>
    <m/>
    <m/>
    <m/>
    <n v="2"/>
    <n v="7"/>
    <n v="1"/>
  </r>
  <r>
    <n v="34209"/>
    <s v="C"/>
    <n v="73005833"/>
    <x v="0"/>
    <n v="4"/>
    <n v="550023293"/>
    <d v="2020-10-29T00:00:00"/>
    <d v="2023-11-30T00:00:00"/>
    <n v="0"/>
    <n v="1"/>
    <n v="4"/>
    <n v="30"/>
    <n v="2"/>
    <n v="22490513"/>
    <n v="24960000"/>
    <n v="59248"/>
    <n v="2278"/>
    <n v="54445"/>
    <n v="0"/>
    <n v="0"/>
    <n v="0"/>
    <m/>
    <n v="0"/>
    <n v="0"/>
    <n v="0"/>
    <m/>
    <m/>
    <d v="2021-03-30T00:00:00"/>
    <n v="1"/>
    <s v="O"/>
    <n v="1"/>
    <n v="30"/>
    <n v="0"/>
    <m/>
    <m/>
    <m/>
    <m/>
    <m/>
    <m/>
    <n v="1"/>
    <n v="1"/>
    <m/>
    <m/>
    <n v="20236"/>
    <s v="CREDITOS DE CONSUMO"/>
    <n v="0"/>
    <n v="0"/>
    <n v="890480123"/>
    <s v="UNIVERSIDAD DE CARTAGENA"/>
    <n v="5"/>
    <m/>
    <m/>
    <m/>
    <m/>
    <n v="2"/>
    <n v="7"/>
    <n v="1"/>
  </r>
  <r>
    <n v="6905"/>
    <s v="C"/>
    <n v="73005833"/>
    <x v="0"/>
    <n v="4"/>
    <n v="550023297"/>
    <d v="2020-10-29T00:00:00"/>
    <d v="2023-11-30T00:00:00"/>
    <n v="0"/>
    <n v="1"/>
    <n v="4"/>
    <n v="30"/>
    <n v="2"/>
    <n v="22490513"/>
    <n v="24960000"/>
    <n v="11959"/>
    <n v="460"/>
    <n v="10989"/>
    <n v="0"/>
    <n v="0"/>
    <n v="0"/>
    <m/>
    <n v="0"/>
    <n v="0"/>
    <n v="0"/>
    <m/>
    <m/>
    <d v="2021-03-30T00:00:00"/>
    <n v="1"/>
    <s v="O"/>
    <n v="1"/>
    <n v="30"/>
    <n v="0"/>
    <m/>
    <m/>
    <m/>
    <m/>
    <m/>
    <m/>
    <n v="1"/>
    <n v="1"/>
    <m/>
    <m/>
    <n v="4084"/>
    <s v="CREDITOS DE CONSUMO"/>
    <n v="0"/>
    <n v="0"/>
    <n v="890480123"/>
    <s v="UNIVERSIDAD DE CARTAGENA"/>
    <n v="5"/>
    <m/>
    <m/>
    <m/>
    <m/>
    <n v="2"/>
    <n v="7"/>
    <n v="1"/>
  </r>
  <r>
    <n v="19074"/>
    <s v="C"/>
    <n v="73005833"/>
    <x v="0"/>
    <n v="4"/>
    <n v="550023298"/>
    <d v="2020-10-29T00:00:00"/>
    <d v="2023-11-30T00:00:00"/>
    <n v="0"/>
    <n v="1"/>
    <n v="4"/>
    <n v="30"/>
    <n v="2"/>
    <n v="22490513"/>
    <n v="24960000"/>
    <n v="33048"/>
    <n v="1271"/>
    <n v="30357"/>
    <n v="0"/>
    <n v="0"/>
    <n v="0"/>
    <m/>
    <n v="0"/>
    <n v="0"/>
    <n v="0"/>
    <m/>
    <m/>
    <d v="2021-03-30T00:00:00"/>
    <n v="1"/>
    <s v="O"/>
    <n v="1"/>
    <n v="30"/>
    <n v="0"/>
    <m/>
    <m/>
    <m/>
    <m/>
    <m/>
    <m/>
    <n v="1"/>
    <n v="1"/>
    <m/>
    <m/>
    <n v="11283"/>
    <s v="CREDITOS DE CONSUMO"/>
    <n v="0"/>
    <n v="0"/>
    <n v="890480123"/>
    <s v="UNIVERSIDAD DE CARTAGENA"/>
    <n v="5"/>
    <m/>
    <m/>
    <m/>
    <m/>
    <n v="2"/>
    <n v="7"/>
    <n v="1"/>
  </r>
  <r>
    <n v="34416"/>
    <s v="C"/>
    <n v="73005833"/>
    <x v="0"/>
    <n v="4"/>
    <n v="550023302"/>
    <d v="2020-10-29T00:00:00"/>
    <d v="2023-11-30T00:00:00"/>
    <n v="0"/>
    <n v="1"/>
    <n v="4"/>
    <n v="30"/>
    <n v="2"/>
    <n v="22490513"/>
    <n v="24960000"/>
    <n v="59609"/>
    <n v="2292"/>
    <n v="54776"/>
    <n v="0"/>
    <n v="0"/>
    <n v="0"/>
    <m/>
    <n v="0"/>
    <n v="0"/>
    <n v="0"/>
    <m/>
    <m/>
    <d v="2021-03-30T00:00:00"/>
    <n v="1"/>
    <s v="O"/>
    <n v="1"/>
    <n v="30"/>
    <n v="0"/>
    <m/>
    <m/>
    <m/>
    <m/>
    <m/>
    <m/>
    <n v="1"/>
    <n v="1"/>
    <m/>
    <m/>
    <n v="20360"/>
    <s v="CREDITOS DE CONSUMO"/>
    <n v="0"/>
    <n v="0"/>
    <n v="890480123"/>
    <s v="UNIVERSIDAD DE CARTAGENA"/>
    <n v="5"/>
    <m/>
    <m/>
    <m/>
    <m/>
    <n v="2"/>
    <n v="7"/>
    <n v="1"/>
  </r>
  <r>
    <n v="59081"/>
    <s v="C"/>
    <n v="73005833"/>
    <x v="0"/>
    <n v="4"/>
    <n v="550023323"/>
    <d v="2020-10-29T00:00:00"/>
    <d v="2023-11-30T00:00:00"/>
    <n v="0"/>
    <n v="1"/>
    <n v="4"/>
    <n v="30"/>
    <n v="2"/>
    <n v="22490513"/>
    <n v="24960000"/>
    <n v="102347"/>
    <n v="3935"/>
    <n v="94031"/>
    <n v="0"/>
    <n v="0"/>
    <n v="0"/>
    <m/>
    <n v="0"/>
    <n v="0"/>
    <n v="0"/>
    <m/>
    <m/>
    <d v="2021-03-30T00:00:00"/>
    <n v="1"/>
    <s v="O"/>
    <n v="1"/>
    <n v="30"/>
    <n v="0"/>
    <m/>
    <m/>
    <m/>
    <m/>
    <m/>
    <m/>
    <n v="1"/>
    <n v="1"/>
    <m/>
    <m/>
    <n v="34950"/>
    <s v="CREDITOS DE CONSUMO"/>
    <n v="0"/>
    <n v="0"/>
    <n v="890480123"/>
    <s v="UNIVERSIDAD DE CARTAGENA"/>
    <n v="5"/>
    <m/>
    <m/>
    <m/>
    <m/>
    <n v="2"/>
    <n v="7"/>
    <n v="1"/>
  </r>
  <r>
    <n v="25293"/>
    <s v="C"/>
    <n v="73005833"/>
    <x v="0"/>
    <n v="4"/>
    <n v="550023530"/>
    <d v="2020-10-29T00:00:00"/>
    <d v="2023-11-30T00:00:00"/>
    <n v="0"/>
    <n v="1"/>
    <n v="4"/>
    <n v="30"/>
    <n v="2"/>
    <n v="22490513"/>
    <n v="24960000"/>
    <n v="43807"/>
    <n v="1684"/>
    <n v="40256"/>
    <n v="0"/>
    <n v="0"/>
    <n v="0"/>
    <m/>
    <n v="0"/>
    <n v="0"/>
    <n v="0"/>
    <m/>
    <m/>
    <d v="2021-03-30T00:00:00"/>
    <n v="1"/>
    <s v="O"/>
    <n v="1"/>
    <n v="30"/>
    <n v="0"/>
    <m/>
    <m/>
    <m/>
    <m/>
    <m/>
    <m/>
    <n v="1"/>
    <n v="1"/>
    <m/>
    <m/>
    <n v="14963"/>
    <s v="CREDITOS DE CONSUMO"/>
    <n v="0"/>
    <n v="0"/>
    <n v="890480123"/>
    <s v="UNIVERSIDAD DE CARTAGENA"/>
    <n v="5"/>
    <m/>
    <m/>
    <m/>
    <m/>
    <n v="2"/>
    <n v="7"/>
    <n v="1"/>
  </r>
  <r>
    <n v="20715"/>
    <s v="C"/>
    <n v="73005833"/>
    <x v="0"/>
    <n v="4"/>
    <n v="550023799"/>
    <d v="2020-04-10T00:00:00"/>
    <d v="2023-10-30T00:00:00"/>
    <n v="0"/>
    <n v="1"/>
    <n v="5"/>
    <n v="30"/>
    <n v="2"/>
    <n v="22490513"/>
    <n v="24960000"/>
    <n v="36726"/>
    <n v="1412"/>
    <n v="32970"/>
    <n v="0"/>
    <n v="0"/>
    <n v="0"/>
    <m/>
    <n v="0"/>
    <n v="0"/>
    <n v="0"/>
    <m/>
    <m/>
    <d v="2021-03-30T00:00:00"/>
    <n v="1"/>
    <s v="O"/>
    <n v="1"/>
    <n v="30"/>
    <n v="0"/>
    <m/>
    <m/>
    <m/>
    <m/>
    <m/>
    <m/>
    <n v="1"/>
    <n v="1"/>
    <m/>
    <m/>
    <n v="12255"/>
    <s v="CREDITOS DE CONSUMO"/>
    <n v="0"/>
    <n v="0"/>
    <n v="890480123"/>
    <s v="UNIVERSIDAD DE CARTAGENA"/>
    <n v="5"/>
    <m/>
    <m/>
    <m/>
    <m/>
    <n v="2"/>
    <n v="7"/>
    <n v="2"/>
  </r>
  <r>
    <n v="20294"/>
    <s v="C"/>
    <n v="73005833"/>
    <x v="0"/>
    <n v="4"/>
    <n v="550023837"/>
    <d v="2020-05-04T00:00:00"/>
    <d v="2023-10-30T00:00:00"/>
    <n v="0"/>
    <n v="1"/>
    <n v="5"/>
    <n v="30"/>
    <n v="2"/>
    <n v="22490513"/>
    <n v="24960000"/>
    <n v="35978"/>
    <n v="1383"/>
    <n v="32299"/>
    <n v="0"/>
    <n v="0"/>
    <n v="0"/>
    <m/>
    <n v="0"/>
    <n v="0"/>
    <n v="0"/>
    <m/>
    <m/>
    <d v="2021-03-30T00:00:00"/>
    <n v="1"/>
    <s v="O"/>
    <n v="1"/>
    <n v="30"/>
    <n v="0"/>
    <m/>
    <m/>
    <m/>
    <m/>
    <m/>
    <m/>
    <n v="1"/>
    <n v="1"/>
    <m/>
    <m/>
    <n v="12005"/>
    <s v="CREDITOS DE CONSUMO"/>
    <n v="0"/>
    <n v="0"/>
    <n v="890480123"/>
    <s v="UNIVERSIDAD DE CARTAGENA"/>
    <n v="5"/>
    <m/>
    <m/>
    <m/>
    <m/>
    <n v="2"/>
    <n v="7"/>
    <n v="2"/>
  </r>
  <r>
    <n v="15577"/>
    <s v="C"/>
    <n v="73005833"/>
    <x v="0"/>
    <n v="4"/>
    <n v="550023901"/>
    <d v="2020-06-01T00:00:00"/>
    <d v="2023-10-30T00:00:00"/>
    <n v="0"/>
    <n v="1"/>
    <n v="5"/>
    <n v="30"/>
    <n v="2"/>
    <n v="22490513"/>
    <n v="24960000"/>
    <n v="27621"/>
    <n v="1062"/>
    <n v="24792"/>
    <n v="0"/>
    <n v="0"/>
    <n v="0"/>
    <m/>
    <n v="0"/>
    <n v="0"/>
    <n v="0"/>
    <m/>
    <m/>
    <d v="2021-03-30T00:00:00"/>
    <n v="1"/>
    <s v="O"/>
    <n v="1"/>
    <n v="30"/>
    <n v="0"/>
    <m/>
    <m/>
    <m/>
    <m/>
    <m/>
    <m/>
    <n v="1"/>
    <n v="1"/>
    <m/>
    <m/>
    <n v="9215"/>
    <s v="CREDITOS DE CONSUMO"/>
    <n v="0"/>
    <n v="0"/>
    <n v="890480123"/>
    <s v="UNIVERSIDAD DE CARTAGENA"/>
    <n v="5"/>
    <m/>
    <m/>
    <m/>
    <m/>
    <n v="2"/>
    <n v="7"/>
    <n v="2"/>
  </r>
  <r>
    <n v="10385"/>
    <s v="C"/>
    <n v="73005833"/>
    <x v="0"/>
    <n v="4"/>
    <n v="550023918"/>
    <d v="2020-06-06T00:00:00"/>
    <d v="2023-10-30T00:00:00"/>
    <n v="0"/>
    <n v="1"/>
    <n v="5"/>
    <n v="30"/>
    <n v="2"/>
    <n v="22490513"/>
    <n v="24960000"/>
    <n v="18413"/>
    <n v="708"/>
    <n v="16528"/>
    <n v="0"/>
    <n v="0"/>
    <n v="0"/>
    <m/>
    <n v="0"/>
    <n v="0"/>
    <n v="0"/>
    <m/>
    <m/>
    <d v="2021-03-30T00:00:00"/>
    <n v="1"/>
    <s v="O"/>
    <n v="1"/>
    <n v="30"/>
    <n v="0"/>
    <m/>
    <m/>
    <m/>
    <m/>
    <m/>
    <m/>
    <n v="1"/>
    <n v="1"/>
    <m/>
    <m/>
    <n v="6143"/>
    <s v="CREDITOS DE CONSUMO"/>
    <n v="0"/>
    <n v="0"/>
    <n v="890480123"/>
    <s v="UNIVERSIDAD DE CARTAGENA"/>
    <n v="5"/>
    <m/>
    <m/>
    <m/>
    <m/>
    <n v="2"/>
    <n v="7"/>
    <n v="2"/>
  </r>
  <r>
    <n v="22617"/>
    <s v="C"/>
    <n v="73005833"/>
    <x v="0"/>
    <n v="4"/>
    <n v="550023955"/>
    <d v="2020-07-01T00:00:00"/>
    <d v="2023-10-30T00:00:00"/>
    <n v="0"/>
    <n v="1"/>
    <n v="5"/>
    <n v="30"/>
    <n v="2"/>
    <n v="22490513"/>
    <n v="24960000"/>
    <n v="40094"/>
    <n v="1541"/>
    <n v="35996"/>
    <n v="0"/>
    <n v="0"/>
    <n v="0"/>
    <m/>
    <n v="0"/>
    <n v="0"/>
    <n v="0"/>
    <m/>
    <m/>
    <d v="2021-03-30T00:00:00"/>
    <n v="1"/>
    <s v="O"/>
    <n v="1"/>
    <n v="30"/>
    <n v="0"/>
    <m/>
    <m/>
    <m/>
    <m/>
    <m/>
    <m/>
    <n v="1"/>
    <n v="1"/>
    <m/>
    <m/>
    <n v="13379"/>
    <s v="CREDITOS DE CONSUMO"/>
    <n v="0"/>
    <n v="0"/>
    <n v="890480123"/>
    <s v="UNIVERSIDAD DE CARTAGENA"/>
    <n v="5"/>
    <m/>
    <m/>
    <m/>
    <m/>
    <n v="2"/>
    <n v="7"/>
    <n v="2"/>
  </r>
  <r>
    <n v="5346"/>
    <s v="C"/>
    <n v="73005833"/>
    <x v="0"/>
    <n v="4"/>
    <n v="550023965"/>
    <d v="2020-07-10T00:00:00"/>
    <d v="2023-10-30T00:00:00"/>
    <n v="0"/>
    <n v="1"/>
    <n v="5"/>
    <n v="30"/>
    <n v="2"/>
    <n v="22490513"/>
    <n v="24960000"/>
    <n v="9478"/>
    <n v="364"/>
    <n v="8508"/>
    <n v="0"/>
    <n v="0"/>
    <n v="0"/>
    <m/>
    <n v="0"/>
    <n v="0"/>
    <n v="0"/>
    <m/>
    <m/>
    <d v="2021-03-30T00:00:00"/>
    <n v="1"/>
    <s v="O"/>
    <n v="1"/>
    <n v="30"/>
    <n v="0"/>
    <m/>
    <m/>
    <m/>
    <m/>
    <m/>
    <m/>
    <n v="1"/>
    <n v="1"/>
    <m/>
    <m/>
    <n v="3162"/>
    <s v="CREDITOS DE CONSUMO"/>
    <n v="0"/>
    <n v="0"/>
    <n v="890480123"/>
    <s v="UNIVERSIDAD DE CARTAGENA"/>
    <n v="5"/>
    <m/>
    <m/>
    <m/>
    <m/>
    <n v="2"/>
    <n v="7"/>
    <n v="2"/>
  </r>
  <r>
    <n v="14025"/>
    <s v="C"/>
    <n v="73005833"/>
    <x v="0"/>
    <n v="4"/>
    <n v="550024135"/>
    <d v="2020-08-01T00:00:00"/>
    <d v="2023-10-30T00:00:00"/>
    <n v="0"/>
    <n v="1"/>
    <n v="5"/>
    <n v="30"/>
    <n v="2"/>
    <n v="22490513"/>
    <n v="24960000"/>
    <n v="24865"/>
    <n v="956"/>
    <n v="22321"/>
    <n v="0"/>
    <n v="0"/>
    <n v="0"/>
    <m/>
    <n v="0"/>
    <n v="0"/>
    <n v="0"/>
    <m/>
    <m/>
    <d v="2021-03-30T00:00:00"/>
    <n v="1"/>
    <s v="O"/>
    <n v="1"/>
    <n v="30"/>
    <n v="0"/>
    <m/>
    <m/>
    <m/>
    <m/>
    <m/>
    <m/>
    <n v="1"/>
    <n v="1"/>
    <m/>
    <m/>
    <n v="8296"/>
    <s v="CREDITOS DE CONSUMO"/>
    <n v="0"/>
    <n v="0"/>
    <n v="890480123"/>
    <s v="UNIVERSIDAD DE CARTAGENA"/>
    <n v="5"/>
    <m/>
    <m/>
    <m/>
    <m/>
    <n v="2"/>
    <n v="7"/>
    <n v="2"/>
  </r>
  <r>
    <n v="10767"/>
    <s v="C"/>
    <n v="73005833"/>
    <x v="0"/>
    <n v="4"/>
    <n v="550024142"/>
    <d v="2020-08-03T00:00:00"/>
    <d v="2023-10-30T00:00:00"/>
    <n v="0"/>
    <n v="1"/>
    <n v="5"/>
    <n v="30"/>
    <n v="2"/>
    <n v="22490513"/>
    <n v="24960000"/>
    <n v="19112"/>
    <n v="735"/>
    <n v="17136"/>
    <n v="0"/>
    <n v="0"/>
    <n v="0"/>
    <m/>
    <n v="0"/>
    <n v="0"/>
    <n v="0"/>
    <m/>
    <m/>
    <d v="2021-03-30T00:00:00"/>
    <n v="1"/>
    <s v="O"/>
    <n v="1"/>
    <n v="30"/>
    <n v="0"/>
    <m/>
    <m/>
    <m/>
    <m/>
    <m/>
    <m/>
    <n v="1"/>
    <n v="1"/>
    <m/>
    <m/>
    <n v="6369"/>
    <s v="CREDITOS DE CONSUMO"/>
    <n v="0"/>
    <n v="0"/>
    <n v="890480123"/>
    <s v="UNIVERSIDAD DE CARTAGENA"/>
    <n v="5"/>
    <m/>
    <m/>
    <m/>
    <m/>
    <n v="2"/>
    <n v="7"/>
    <n v="2"/>
  </r>
  <r>
    <n v="27520"/>
    <s v="C"/>
    <n v="73005833"/>
    <x v="0"/>
    <n v="4"/>
    <n v="550024370"/>
    <d v="2020-09-09T00:00:00"/>
    <d v="2023-09-30T00:00:00"/>
    <n v="0"/>
    <n v="1"/>
    <n v="6"/>
    <n v="30"/>
    <n v="2"/>
    <n v="22490513"/>
    <n v="24960000"/>
    <n v="50000"/>
    <n v="1922"/>
    <n v="43800"/>
    <n v="0"/>
    <n v="0"/>
    <n v="0"/>
    <m/>
    <n v="0"/>
    <n v="0"/>
    <n v="0"/>
    <m/>
    <m/>
    <d v="2021-03-30T00:00:00"/>
    <n v="1"/>
    <s v="O"/>
    <n v="1"/>
    <n v="30"/>
    <n v="0"/>
    <m/>
    <m/>
    <m/>
    <m/>
    <m/>
    <m/>
    <n v="1"/>
    <n v="1"/>
    <m/>
    <m/>
    <n v="16280"/>
    <s v="CREDITOS DE CONSUMO"/>
    <n v="0"/>
    <n v="0"/>
    <n v="890480123"/>
    <s v="UNIVERSIDAD DE CARTAGENA"/>
    <n v="5"/>
    <m/>
    <m/>
    <m/>
    <m/>
    <n v="2"/>
    <n v="7"/>
    <n v="2"/>
  </r>
  <r>
    <n v="29566"/>
    <s v="C"/>
    <n v="73005833"/>
    <x v="0"/>
    <n v="4"/>
    <n v="550025365"/>
    <d v="2021-02-02T00:00:00"/>
    <d v="2024-02-28T00:00:00"/>
    <n v="0"/>
    <n v="1"/>
    <n v="2"/>
    <n v="30"/>
    <n v="2"/>
    <n v="22490513"/>
    <n v="24960000"/>
    <n v="50000"/>
    <n v="1922"/>
    <n v="47056"/>
    <n v="0"/>
    <n v="0"/>
    <n v="0"/>
    <m/>
    <n v="0"/>
    <n v="0"/>
    <n v="0"/>
    <m/>
    <m/>
    <d v="2021-03-30T00:00:00"/>
    <n v="1"/>
    <s v="O"/>
    <n v="1"/>
    <n v="30"/>
    <n v="0"/>
    <m/>
    <m/>
    <m/>
    <m/>
    <m/>
    <m/>
    <n v="1"/>
    <n v="1"/>
    <m/>
    <m/>
    <n v="17490"/>
    <s v="CREDITOS DE CONSUMO"/>
    <n v="0"/>
    <n v="0"/>
    <n v="890480123"/>
    <s v="UNIVERSIDAD DE CARTAGENA"/>
    <n v="5"/>
    <m/>
    <m/>
    <m/>
    <m/>
    <n v="2"/>
    <n v="7"/>
    <n v="2"/>
  </r>
  <r>
    <n v="23652"/>
    <s v="C"/>
    <n v="73005833"/>
    <x v="0"/>
    <n v="4"/>
    <n v="550025366"/>
    <d v="2021-02-02T00:00:00"/>
    <d v="2024-02-28T00:00:00"/>
    <n v="0"/>
    <n v="1"/>
    <n v="2"/>
    <n v="30"/>
    <n v="2"/>
    <n v="22490513"/>
    <n v="24960000"/>
    <n v="40000"/>
    <n v="1538"/>
    <n v="37644"/>
    <n v="0"/>
    <n v="0"/>
    <n v="0"/>
    <m/>
    <n v="0"/>
    <n v="0"/>
    <n v="0"/>
    <m/>
    <m/>
    <d v="2021-03-30T00:00:00"/>
    <n v="1"/>
    <s v="O"/>
    <n v="1"/>
    <n v="30"/>
    <n v="0"/>
    <m/>
    <m/>
    <m/>
    <m/>
    <m/>
    <m/>
    <n v="1"/>
    <n v="1"/>
    <m/>
    <m/>
    <n v="13992"/>
    <s v="CREDITOS DE CONSUMO"/>
    <n v="0"/>
    <n v="0"/>
    <n v="890480123"/>
    <s v="UNIVERSIDAD DE CARTAGENA"/>
    <n v="5"/>
    <m/>
    <m/>
    <m/>
    <m/>
    <n v="2"/>
    <n v="7"/>
    <n v="2"/>
  </r>
  <r>
    <n v="30247"/>
    <s v="C"/>
    <n v="73005833"/>
    <x v="0"/>
    <n v="4"/>
    <n v="550025457"/>
    <d v="2021-02-27T00:00:00"/>
    <d v="2024-03-28T00:00:00"/>
    <n v="0"/>
    <n v="1"/>
    <n v="1"/>
    <n v="30"/>
    <n v="2"/>
    <n v="22490513"/>
    <n v="24960000"/>
    <n v="50000"/>
    <n v="1922"/>
    <n v="48140"/>
    <n v="0"/>
    <n v="0"/>
    <n v="0"/>
    <m/>
    <n v="0"/>
    <n v="0"/>
    <n v="0"/>
    <m/>
    <m/>
    <d v="2021-03-30T00:00:00"/>
    <n v="1"/>
    <s v="O"/>
    <n v="1"/>
    <n v="30"/>
    <n v="0"/>
    <m/>
    <m/>
    <m/>
    <m/>
    <m/>
    <m/>
    <n v="1"/>
    <n v="1"/>
    <m/>
    <m/>
    <n v="17893"/>
    <s v="CREDITOS DE CONSUMO"/>
    <n v="0"/>
    <n v="0"/>
    <n v="890480123"/>
    <s v="UNIVERSIDAD DE CARTAGENA"/>
    <n v="5"/>
    <m/>
    <m/>
    <m/>
    <m/>
    <n v="2"/>
    <n v="7"/>
    <n v="2"/>
  </r>
  <r>
    <n v="36"/>
    <s v="C"/>
    <n v="73005833"/>
    <x v="0"/>
    <n v="4"/>
    <n v="550025558"/>
    <d v="2021-03-01T00:00:00"/>
    <d v="2021-04-30T00:00:00"/>
    <n v="0"/>
    <n v="1"/>
    <n v="0"/>
    <n v="30"/>
    <n v="2"/>
    <n v="0"/>
    <n v="0"/>
    <n v="5500"/>
    <n v="5500"/>
    <n v="57"/>
    <n v="0"/>
    <n v="0"/>
    <n v="0"/>
    <m/>
    <n v="0"/>
    <n v="0"/>
    <n v="0"/>
    <m/>
    <m/>
    <d v="2021-03-30T00:00:00"/>
    <n v="1"/>
    <s v="O"/>
    <n v="1"/>
    <n v="30"/>
    <n v="0"/>
    <m/>
    <m/>
    <m/>
    <m/>
    <m/>
    <m/>
    <n v="1"/>
    <n v="1"/>
    <m/>
    <m/>
    <n v="21"/>
    <s v="CREDITOS DE CONSUMO"/>
    <n v="0"/>
    <n v="0"/>
    <n v="890480123"/>
    <s v="UNIVERSIDAD DE CARTAGENA"/>
    <n v="5"/>
    <m/>
    <m/>
    <m/>
    <m/>
    <n v="2"/>
    <n v="7"/>
    <n v="2"/>
  </r>
  <r>
    <n v="1319"/>
    <s v="C"/>
    <n v="73005833"/>
    <x v="0"/>
    <n v="4"/>
    <n v="550025647"/>
    <d v="2021-03-30T00:00:00"/>
    <d v="2021-04-30T00:00:00"/>
    <n v="0"/>
    <n v="1"/>
    <n v="0"/>
    <n v="30"/>
    <n v="2"/>
    <n v="0"/>
    <n v="0"/>
    <n v="2100"/>
    <n v="2100"/>
    <n v="2100"/>
    <n v="0"/>
    <n v="0"/>
    <n v="0"/>
    <m/>
    <n v="0"/>
    <n v="0"/>
    <n v="0"/>
    <m/>
    <m/>
    <d v="2021-03-30T00:00:00"/>
    <n v="1"/>
    <s v="O"/>
    <n v="1"/>
    <n v="30"/>
    <n v="0"/>
    <m/>
    <m/>
    <m/>
    <m/>
    <m/>
    <m/>
    <n v="1"/>
    <n v="1"/>
    <m/>
    <m/>
    <n v="781"/>
    <s v="CREDITOS DE CONSUMO"/>
    <n v="0"/>
    <n v="0"/>
    <n v="890480123"/>
    <s v="UNIVERSIDAD DE CARTAGENA"/>
    <n v="5"/>
    <m/>
    <m/>
    <m/>
    <m/>
    <n v="2"/>
    <n v="7"/>
    <n v="2"/>
  </r>
  <r>
    <n v="3770"/>
    <s v="C"/>
    <n v="73005833"/>
    <x v="0"/>
    <n v="4"/>
    <n v="550025648"/>
    <d v="2021-03-30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3770"/>
    <s v="C"/>
    <n v="73005833"/>
    <x v="0"/>
    <n v="4"/>
    <n v="550025710"/>
    <d v="2021-03-31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8286049"/>
    <s v="C"/>
    <n v="73007214"/>
    <x v="0"/>
    <n v="4"/>
    <n v="16009"/>
    <d v="2020-10-29T00:00:00"/>
    <d v="2025-01-30T00:00:00"/>
    <n v="0"/>
    <n v="1"/>
    <n v="5"/>
    <n v="30"/>
    <n v="2"/>
    <n v="12185828"/>
    <n v="12890000"/>
    <n v="12843898"/>
    <n v="323908"/>
    <n v="11855968"/>
    <n v="0"/>
    <n v="0"/>
    <n v="0"/>
    <m/>
    <n v="0"/>
    <n v="0"/>
    <n v="0"/>
    <m/>
    <m/>
    <d v="2021-03-30T00:00:00"/>
    <n v="1"/>
    <s v="O"/>
    <n v="1"/>
    <n v="30"/>
    <n v="0"/>
    <m/>
    <m/>
    <m/>
    <m/>
    <m/>
    <m/>
    <n v="1"/>
    <n v="1"/>
    <m/>
    <m/>
    <n v="3569919"/>
    <s v="CREDITOS DE CONSUMO"/>
    <n v="0"/>
    <n v="0"/>
    <n v="890480123"/>
    <s v="UNIVERSIDAD DE CARTAGENA"/>
    <n v="3"/>
    <n v="6"/>
    <d v="2020-04-08T00:00:00"/>
    <s v="A"/>
    <n v="4"/>
    <n v="1"/>
    <n v="7"/>
    <n v="1"/>
  </r>
  <r>
    <n v="149153"/>
    <s v="C"/>
    <n v="73007214"/>
    <x v="0"/>
    <n v="4"/>
    <n v="16761"/>
    <d v="2020-10-29T00:00:00"/>
    <d v="2021-07-30T00:00:00"/>
    <n v="0"/>
    <n v="1"/>
    <n v="5"/>
    <n v="30"/>
    <n v="2"/>
    <n v="9752084"/>
    <n v="10200000"/>
    <n v="470793"/>
    <n v="54459"/>
    <n v="213414"/>
    <n v="0"/>
    <n v="0"/>
    <n v="0"/>
    <m/>
    <n v="0"/>
    <n v="0"/>
    <n v="0"/>
    <m/>
    <m/>
    <d v="2021-03-30T00:00:00"/>
    <n v="1"/>
    <s v="O"/>
    <n v="1"/>
    <n v="30"/>
    <n v="0"/>
    <m/>
    <m/>
    <m/>
    <m/>
    <m/>
    <m/>
    <n v="1"/>
    <n v="1"/>
    <m/>
    <m/>
    <n v="64261"/>
    <s v="CREDITOS DE CONSUMO"/>
    <n v="0"/>
    <n v="0"/>
    <n v="890480123"/>
    <s v="UNIVERSIDAD DE CARTAGENA"/>
    <n v="3"/>
    <n v="6"/>
    <d v="2020-04-08T00:00:00"/>
    <s v="A"/>
    <n v="4"/>
    <n v="1"/>
    <n v="7"/>
    <n v="1"/>
  </r>
  <r>
    <n v="1655478"/>
    <s v="C"/>
    <n v="73007214"/>
    <x v="0"/>
    <n v="4"/>
    <n v="16944"/>
    <d v="2020-10-29T00:00:00"/>
    <d v="2022-08-04T00:00:00"/>
    <n v="0"/>
    <n v="1"/>
    <n v="5"/>
    <n v="30"/>
    <n v="2"/>
    <n v="17726461"/>
    <n v="19240000"/>
    <n v="3010692"/>
    <n v="167799"/>
    <n v="2368716"/>
    <n v="0"/>
    <n v="0"/>
    <n v="0"/>
    <m/>
    <n v="0"/>
    <n v="0"/>
    <n v="0"/>
    <m/>
    <m/>
    <d v="2021-03-30T00:00:00"/>
    <n v="1"/>
    <s v="O"/>
    <n v="1"/>
    <n v="30"/>
    <n v="0"/>
    <m/>
    <m/>
    <m/>
    <m/>
    <m/>
    <m/>
    <n v="1"/>
    <n v="1"/>
    <m/>
    <m/>
    <n v="713238"/>
    <s v="CREDITOS DE CONSUMO"/>
    <n v="0"/>
    <n v="0"/>
    <n v="890480123"/>
    <s v="UNIVERSIDAD DE CARTAGENA"/>
    <n v="3"/>
    <n v="6"/>
    <d v="2020-04-08T00:00:00"/>
    <s v="A"/>
    <n v="4"/>
    <n v="1"/>
    <n v="7"/>
    <n v="1"/>
  </r>
  <r>
    <n v="683281"/>
    <s v="C"/>
    <n v="73070656"/>
    <x v="0"/>
    <n v="4"/>
    <n v="14487"/>
    <d v="2018-08-23T00:00:00"/>
    <d v="2021-08-23T00:00:00"/>
    <n v="7"/>
    <n v="1"/>
    <n v="30"/>
    <n v="30"/>
    <n v="2"/>
    <n v="12185828"/>
    <n v="12890000"/>
    <n v="8000000"/>
    <n v="266425"/>
    <n v="1330567"/>
    <n v="3066"/>
    <n v="0"/>
    <n v="0"/>
    <m/>
    <n v="0"/>
    <n v="0"/>
    <n v="0"/>
    <m/>
    <m/>
    <d v="2021-03-30T00:00:00"/>
    <n v="1"/>
    <s v="O"/>
    <n v="1"/>
    <n v="30"/>
    <n v="38082"/>
    <m/>
    <m/>
    <m/>
    <m/>
    <m/>
    <m/>
    <n v="1"/>
    <n v="1"/>
    <m/>
    <m/>
    <n v="647286"/>
    <s v="CREDITOS DE CONSUMO"/>
    <n v="0"/>
    <n v="0"/>
    <n v="890480123"/>
    <s v="UNIVERSIDAD DE CARTAGENA"/>
    <n v="5"/>
    <m/>
    <m/>
    <m/>
    <m/>
    <n v="1"/>
    <n v="7"/>
    <n v="2"/>
  </r>
  <r>
    <n v="22135496"/>
    <s v="C"/>
    <n v="73070656"/>
    <x v="0"/>
    <n v="4"/>
    <n v="15244"/>
    <d v="2019-02-07T00:00:00"/>
    <d v="2025-02-07T00:00:00"/>
    <n v="0"/>
    <n v="1"/>
    <n v="26"/>
    <n v="30"/>
    <n v="2"/>
    <n v="12185828"/>
    <n v="12890000"/>
    <n v="60214399"/>
    <n v="1183030"/>
    <n v="43104898"/>
    <n v="0"/>
    <n v="0"/>
    <n v="0"/>
    <m/>
    <n v="0"/>
    <n v="0"/>
    <n v="0"/>
    <m/>
    <m/>
    <d v="2021-03-30T00:00:00"/>
    <n v="1"/>
    <s v="O"/>
    <n v="1"/>
    <n v="30"/>
    <n v="0"/>
    <m/>
    <m/>
    <m/>
    <m/>
    <m/>
    <m/>
    <n v="1"/>
    <n v="1"/>
    <m/>
    <m/>
    <n v="20969402"/>
    <s v="CREDITOS DE CONSUMO"/>
    <n v="0"/>
    <n v="0"/>
    <n v="890480123"/>
    <s v="UNIVERSIDAD DE CARTAGENA"/>
    <n v="5"/>
    <m/>
    <m/>
    <m/>
    <m/>
    <n v="1"/>
    <n v="7"/>
    <n v="2"/>
  </r>
  <r>
    <n v="1058808"/>
    <s v="C"/>
    <n v="73070656"/>
    <x v="0"/>
    <n v="4"/>
    <n v="18256"/>
    <d v="2021-03-11T00:00:00"/>
    <d v="2022-09-30T00:00:00"/>
    <n v="0"/>
    <n v="1"/>
    <n v="1"/>
    <n v="30"/>
    <n v="2"/>
    <n v="15881442"/>
    <n v="17090000"/>
    <n v="2200000"/>
    <n v="138161"/>
    <n v="2061839"/>
    <n v="0"/>
    <n v="0"/>
    <n v="0"/>
    <m/>
    <n v="0"/>
    <n v="0"/>
    <n v="0"/>
    <m/>
    <m/>
    <d v="2021-03-30T00:00:00"/>
    <n v="1"/>
    <s v="O"/>
    <n v="1"/>
    <n v="30"/>
    <n v="0"/>
    <m/>
    <m/>
    <m/>
    <m/>
    <m/>
    <m/>
    <n v="1"/>
    <n v="1"/>
    <m/>
    <m/>
    <n v="1003031"/>
    <s v="CREDITOS DE CONSUMO"/>
    <n v="0"/>
    <n v="0"/>
    <n v="890480123"/>
    <s v="UNIVERSIDAD DE CARTAGENA"/>
    <n v="5"/>
    <m/>
    <m/>
    <m/>
    <m/>
    <n v="1"/>
    <n v="7"/>
    <n v="2"/>
  </r>
  <r>
    <n v="14611740"/>
    <s v="C"/>
    <n v="73072183"/>
    <x v="0"/>
    <n v="4"/>
    <n v="15122"/>
    <d v="2019-01-18T00:00:00"/>
    <d v="2024-01-18T00:00:00"/>
    <n v="0"/>
    <n v="1"/>
    <n v="27"/>
    <n v="30"/>
    <n v="2"/>
    <n v="17726461"/>
    <n v="19240000"/>
    <n v="30000000"/>
    <n v="757346"/>
    <n v="19262312"/>
    <n v="0"/>
    <n v="0"/>
    <n v="0"/>
    <m/>
    <n v="0"/>
    <n v="0"/>
    <n v="0"/>
    <m/>
    <m/>
    <d v="2021-03-30T00:00:00"/>
    <n v="1"/>
    <s v="O"/>
    <n v="1"/>
    <n v="30"/>
    <n v="0"/>
    <m/>
    <m/>
    <m/>
    <m/>
    <m/>
    <m/>
    <n v="1"/>
    <n v="1"/>
    <m/>
    <m/>
    <n v="4650572"/>
    <s v="CREDITOS DE CONSUMO"/>
    <n v="0"/>
    <n v="0"/>
    <n v="890480123"/>
    <s v="UNIVERSIDAD DE CARTAGENA"/>
    <n v="5"/>
    <m/>
    <m/>
    <m/>
    <m/>
    <n v="1"/>
    <n v="7"/>
    <n v="2"/>
  </r>
  <r>
    <n v="0"/>
    <s v="C"/>
    <n v="73072590"/>
    <x v="0"/>
    <n v="4"/>
    <n v="16251"/>
    <d v="2020-10-29T00:00:00"/>
    <d v="2021-11-09T00:00:00"/>
    <n v="0"/>
    <n v="1"/>
    <n v="4"/>
    <n v="30"/>
    <n v="2"/>
    <n v="15881442"/>
    <n v="17090000"/>
    <n v="2618620"/>
    <n v="237443"/>
    <n v="1776641"/>
    <n v="26655"/>
    <n v="0"/>
    <n v="0"/>
    <m/>
    <n v="0"/>
    <n v="0"/>
    <n v="0"/>
    <m/>
    <m/>
    <d v="2021-02-26T00:00:00"/>
    <n v="1"/>
    <s v="O"/>
    <n v="1"/>
    <n v="30"/>
    <n v="0"/>
    <m/>
    <m/>
    <m/>
    <m/>
    <m/>
    <m/>
    <n v="1"/>
    <n v="1"/>
    <m/>
    <m/>
    <n v="2396187"/>
    <s v="CREDITOS DE CONSUMO"/>
    <n v="0"/>
    <n v="0"/>
    <n v="890480123"/>
    <s v="UNIVERSIDAD DE CARTAGENA"/>
    <n v="5"/>
    <m/>
    <m/>
    <m/>
    <m/>
    <n v="1"/>
    <n v="7"/>
    <n v="1"/>
  </r>
  <r>
    <n v="10780205"/>
    <s v="C"/>
    <n v="73072983"/>
    <x v="0"/>
    <n v="4"/>
    <n v="14567"/>
    <d v="2018-09-10T00:00:00"/>
    <d v="2025-09-10T00:00:00"/>
    <n v="0"/>
    <n v="1"/>
    <n v="31"/>
    <n v="30"/>
    <n v="2"/>
    <n v="17726461"/>
    <n v="19240000"/>
    <n v="25000000"/>
    <n v="521445"/>
    <n v="18866964"/>
    <n v="0"/>
    <n v="0"/>
    <n v="0"/>
    <m/>
    <n v="0"/>
    <n v="0"/>
    <n v="0"/>
    <m/>
    <m/>
    <d v="2021-03-30T00:00:00"/>
    <n v="1"/>
    <s v="O"/>
    <n v="1"/>
    <n v="30"/>
    <n v="0"/>
    <m/>
    <m/>
    <m/>
    <m/>
    <m/>
    <m/>
    <n v="1"/>
    <n v="1"/>
    <m/>
    <m/>
    <n v="8086759"/>
    <s v="CREDITOS DE CONSUMO"/>
    <n v="0"/>
    <n v="0"/>
    <n v="890480123"/>
    <s v="UNIVERSIDAD DE CARTAGENA"/>
    <n v="5"/>
    <m/>
    <m/>
    <m/>
    <m/>
    <n v="1"/>
    <n v="7"/>
    <n v="2"/>
  </r>
  <r>
    <n v="14499706"/>
    <s v="C"/>
    <n v="73072983"/>
    <x v="2"/>
    <n v="4"/>
    <n v="14581"/>
    <d v="2018-09-13T00:00:00"/>
    <d v="2024-09-13T00:00:00"/>
    <n v="0"/>
    <n v="1"/>
    <n v="30"/>
    <n v="30"/>
    <n v="2"/>
    <n v="12185828"/>
    <n v="12890000"/>
    <n v="37929634"/>
    <n v="745202"/>
    <n v="25376644"/>
    <n v="145999"/>
    <n v="0"/>
    <n v="0"/>
    <m/>
    <n v="0"/>
    <n v="0"/>
    <n v="0"/>
    <m/>
    <m/>
    <d v="2021-03-29T00:00:00"/>
    <n v="1"/>
    <s v="O"/>
    <n v="1"/>
    <n v="30"/>
    <n v="0"/>
    <m/>
    <m/>
    <m/>
    <m/>
    <m/>
    <m/>
    <n v="1"/>
    <n v="1"/>
    <m/>
    <m/>
    <n v="10876938"/>
    <s v="CREDITOS DE CONSUMO"/>
    <n v="0"/>
    <n v="0"/>
    <m/>
    <m/>
    <n v="5"/>
    <m/>
    <m/>
    <m/>
    <m/>
    <n v="1"/>
    <n v="7"/>
    <n v="2"/>
  </r>
  <r>
    <n v="3397450"/>
    <s v="C"/>
    <n v="73072983"/>
    <x v="2"/>
    <n v="4"/>
    <n v="16978"/>
    <d v="2020-02-12T00:00:00"/>
    <d v="2022-02-12T00:00:00"/>
    <n v="0"/>
    <n v="1"/>
    <n v="12"/>
    <n v="30"/>
    <n v="2"/>
    <n v="12185828"/>
    <n v="12890000"/>
    <n v="12172000"/>
    <n v="574035"/>
    <n v="5946043"/>
    <n v="36234"/>
    <n v="0"/>
    <n v="0"/>
    <m/>
    <n v="0"/>
    <n v="0"/>
    <n v="0"/>
    <m/>
    <m/>
    <d v="2021-03-29T00:00:00"/>
    <n v="1"/>
    <s v="O"/>
    <n v="1"/>
    <n v="30"/>
    <n v="0"/>
    <m/>
    <m/>
    <m/>
    <m/>
    <m/>
    <m/>
    <n v="1"/>
    <n v="1"/>
    <m/>
    <m/>
    <n v="2548593"/>
    <s v="CREDITOS DE CONSUMO"/>
    <n v="0"/>
    <n v="0"/>
    <m/>
    <m/>
    <n v="5"/>
    <m/>
    <m/>
    <m/>
    <m/>
    <n v="1"/>
    <n v="7"/>
    <n v="2"/>
  </r>
  <r>
    <n v="45058"/>
    <s v="C"/>
    <n v="73072983"/>
    <x v="0"/>
    <n v="4"/>
    <n v="550013575"/>
    <d v="2017-01-16T00:00:00"/>
    <d v="2023-11-30T00:00:00"/>
    <n v="0"/>
    <n v="1"/>
    <n v="0"/>
    <n v="30"/>
    <n v="2"/>
    <n v="22490513"/>
    <n v="24960000"/>
    <n v="85827"/>
    <n v="3300"/>
    <n v="78858"/>
    <n v="0"/>
    <n v="0"/>
    <n v="0"/>
    <m/>
    <n v="0"/>
    <n v="0"/>
    <n v="0"/>
    <m/>
    <m/>
    <d v="2021-03-30T00:00:00"/>
    <n v="1"/>
    <s v="O"/>
    <n v="1"/>
    <n v="30"/>
    <n v="0"/>
    <m/>
    <m/>
    <m/>
    <m/>
    <m/>
    <m/>
    <n v="1"/>
    <n v="1"/>
    <m/>
    <m/>
    <n v="33800"/>
    <s v="CREDITOS DE CONSUMO"/>
    <n v="0"/>
    <n v="0"/>
    <n v="890480123"/>
    <s v="UNIVERSIDAD DE CARTAGENA"/>
    <n v="5"/>
    <m/>
    <m/>
    <m/>
    <m/>
    <n v="2"/>
    <n v="7"/>
    <n v="2"/>
  </r>
  <r>
    <n v="45255"/>
    <s v="C"/>
    <n v="73072983"/>
    <x v="0"/>
    <n v="4"/>
    <n v="550013635"/>
    <d v="2017-01-20T00:00:00"/>
    <d v="2023-11-30T00:00:00"/>
    <n v="0"/>
    <n v="1"/>
    <n v="0"/>
    <n v="30"/>
    <n v="2"/>
    <n v="22490513"/>
    <n v="24960000"/>
    <n v="86192"/>
    <n v="3314"/>
    <n v="79204"/>
    <n v="0"/>
    <n v="0"/>
    <n v="0"/>
    <m/>
    <n v="0"/>
    <n v="0"/>
    <n v="0"/>
    <m/>
    <m/>
    <d v="2021-03-30T00:00:00"/>
    <n v="1"/>
    <s v="O"/>
    <n v="1"/>
    <n v="30"/>
    <n v="0"/>
    <m/>
    <m/>
    <m/>
    <m/>
    <m/>
    <m/>
    <n v="1"/>
    <n v="1"/>
    <m/>
    <m/>
    <n v="33949"/>
    <s v="CREDITOS DE CONSUMO"/>
    <n v="0"/>
    <n v="0"/>
    <n v="890480123"/>
    <s v="UNIVERSIDAD DE CARTAGENA"/>
    <n v="5"/>
    <m/>
    <m/>
    <m/>
    <m/>
    <n v="2"/>
    <n v="7"/>
    <n v="2"/>
  </r>
  <r>
    <n v="32267"/>
    <s v="C"/>
    <n v="73072983"/>
    <x v="0"/>
    <n v="4"/>
    <n v="550013654"/>
    <d v="2017-01-22T00:00:00"/>
    <d v="2023-11-30T00:00:00"/>
    <n v="0"/>
    <n v="1"/>
    <n v="0"/>
    <n v="30"/>
    <n v="2"/>
    <n v="22490513"/>
    <n v="24960000"/>
    <n v="61458"/>
    <n v="2363"/>
    <n v="56473"/>
    <n v="0"/>
    <n v="0"/>
    <n v="0"/>
    <m/>
    <n v="0"/>
    <n v="0"/>
    <n v="0"/>
    <m/>
    <m/>
    <d v="2021-03-30T00:00:00"/>
    <n v="1"/>
    <s v="O"/>
    <n v="1"/>
    <n v="30"/>
    <n v="0"/>
    <m/>
    <m/>
    <m/>
    <m/>
    <m/>
    <m/>
    <n v="1"/>
    <n v="1"/>
    <m/>
    <m/>
    <n v="24206"/>
    <s v="CREDITOS DE CONSUMO"/>
    <n v="0"/>
    <n v="0"/>
    <n v="890480123"/>
    <s v="UNIVERSIDAD DE CARTAGENA"/>
    <n v="5"/>
    <m/>
    <m/>
    <m/>
    <m/>
    <n v="2"/>
    <n v="7"/>
    <n v="2"/>
  </r>
  <r>
    <n v="46980"/>
    <s v="C"/>
    <n v="73072983"/>
    <x v="0"/>
    <n v="4"/>
    <n v="550013662"/>
    <d v="2017-01-23T00:00:00"/>
    <d v="2023-11-30T00:00:00"/>
    <n v="0"/>
    <n v="1"/>
    <n v="0"/>
    <n v="30"/>
    <n v="2"/>
    <n v="22490513"/>
    <n v="24960000"/>
    <n v="89476"/>
    <n v="3440"/>
    <n v="82223"/>
    <n v="0"/>
    <n v="0"/>
    <n v="0"/>
    <m/>
    <n v="0"/>
    <n v="0"/>
    <n v="0"/>
    <m/>
    <m/>
    <d v="2021-03-30T00:00:00"/>
    <n v="1"/>
    <s v="O"/>
    <n v="1"/>
    <n v="30"/>
    <n v="0"/>
    <m/>
    <m/>
    <m/>
    <m/>
    <m/>
    <m/>
    <n v="1"/>
    <n v="1"/>
    <m/>
    <m/>
    <n v="35243"/>
    <s v="CREDITOS DE CONSUMO"/>
    <n v="0"/>
    <n v="0"/>
    <n v="890480123"/>
    <s v="UNIVERSIDAD DE CARTAGENA"/>
    <n v="5"/>
    <m/>
    <m/>
    <m/>
    <m/>
    <n v="2"/>
    <n v="7"/>
    <n v="2"/>
  </r>
  <r>
    <n v="16510"/>
    <s v="C"/>
    <n v="73072983"/>
    <x v="0"/>
    <n v="4"/>
    <n v="550013663"/>
    <d v="2017-01-23T00:00:00"/>
    <d v="2023-11-30T00:00:00"/>
    <n v="0"/>
    <n v="1"/>
    <n v="0"/>
    <n v="30"/>
    <n v="2"/>
    <n v="22490513"/>
    <n v="24960000"/>
    <n v="31457"/>
    <n v="1209"/>
    <n v="28895"/>
    <n v="0"/>
    <n v="0"/>
    <n v="0"/>
    <m/>
    <n v="0"/>
    <n v="0"/>
    <n v="0"/>
    <m/>
    <m/>
    <d v="2021-03-30T00:00:00"/>
    <n v="1"/>
    <s v="O"/>
    <n v="1"/>
    <n v="30"/>
    <n v="0"/>
    <m/>
    <m/>
    <m/>
    <m/>
    <m/>
    <m/>
    <n v="1"/>
    <n v="1"/>
    <m/>
    <m/>
    <n v="12385"/>
    <s v="CREDITOS DE CONSUMO"/>
    <n v="0"/>
    <n v="0"/>
    <n v="890480123"/>
    <s v="UNIVERSIDAD DE CARTAGENA"/>
    <n v="5"/>
    <m/>
    <m/>
    <m/>
    <m/>
    <n v="2"/>
    <n v="7"/>
    <n v="2"/>
  </r>
  <r>
    <n v="32990"/>
    <s v="C"/>
    <n v="73072983"/>
    <x v="0"/>
    <n v="4"/>
    <n v="550013671"/>
    <d v="2017-01-24T00:00:00"/>
    <d v="2023-11-30T00:00:00"/>
    <n v="0"/>
    <n v="1"/>
    <n v="0"/>
    <n v="30"/>
    <n v="2"/>
    <n v="22490513"/>
    <n v="24960000"/>
    <n v="62827"/>
    <n v="2415"/>
    <n v="57737"/>
    <n v="0"/>
    <n v="0"/>
    <n v="0"/>
    <m/>
    <n v="0"/>
    <n v="0"/>
    <n v="0"/>
    <m/>
    <m/>
    <d v="2021-03-30T00:00:00"/>
    <n v="1"/>
    <s v="O"/>
    <n v="1"/>
    <n v="30"/>
    <n v="0"/>
    <m/>
    <m/>
    <m/>
    <m/>
    <m/>
    <m/>
    <n v="1"/>
    <n v="1"/>
    <m/>
    <m/>
    <n v="24747"/>
    <s v="CREDITOS DE CONSUMO"/>
    <n v="0"/>
    <n v="0"/>
    <n v="890480123"/>
    <s v="UNIVERSIDAD DE CARTAGENA"/>
    <n v="5"/>
    <m/>
    <m/>
    <m/>
    <m/>
    <n v="2"/>
    <n v="7"/>
    <n v="2"/>
  </r>
  <r>
    <n v="18260"/>
    <s v="C"/>
    <n v="73072983"/>
    <x v="0"/>
    <n v="4"/>
    <n v="550013675"/>
    <d v="2017-01-24T00:00:00"/>
    <d v="2023-11-30T00:00:00"/>
    <n v="0"/>
    <n v="1"/>
    <n v="0"/>
    <n v="30"/>
    <n v="2"/>
    <n v="22490513"/>
    <n v="24960000"/>
    <n v="34793"/>
    <n v="1338"/>
    <n v="31958"/>
    <n v="0"/>
    <n v="0"/>
    <n v="0"/>
    <m/>
    <n v="0"/>
    <n v="0"/>
    <n v="0"/>
    <m/>
    <m/>
    <d v="2021-03-30T00:00:00"/>
    <n v="1"/>
    <s v="O"/>
    <n v="1"/>
    <n v="30"/>
    <n v="0"/>
    <m/>
    <m/>
    <m/>
    <m/>
    <m/>
    <m/>
    <n v="1"/>
    <n v="1"/>
    <m/>
    <m/>
    <n v="13698"/>
    <s v="CREDITOS DE CONSUMO"/>
    <n v="0"/>
    <n v="0"/>
    <n v="890480123"/>
    <s v="UNIVERSIDAD DE CARTAGENA"/>
    <n v="5"/>
    <m/>
    <m/>
    <m/>
    <m/>
    <n v="2"/>
    <n v="7"/>
    <n v="2"/>
  </r>
  <r>
    <n v="49462"/>
    <s v="C"/>
    <n v="73072983"/>
    <x v="0"/>
    <n v="4"/>
    <n v="550013683"/>
    <d v="2017-01-26T00:00:00"/>
    <d v="2023-11-30T00:00:00"/>
    <n v="0"/>
    <n v="1"/>
    <n v="0"/>
    <n v="30"/>
    <n v="2"/>
    <n v="22490513"/>
    <n v="24960000"/>
    <n v="94211"/>
    <n v="3622"/>
    <n v="86565"/>
    <n v="0"/>
    <n v="0"/>
    <n v="0"/>
    <m/>
    <n v="0"/>
    <n v="0"/>
    <n v="0"/>
    <m/>
    <m/>
    <d v="2021-03-30T00:00:00"/>
    <n v="1"/>
    <s v="O"/>
    <n v="1"/>
    <n v="30"/>
    <n v="0"/>
    <m/>
    <m/>
    <m/>
    <m/>
    <m/>
    <m/>
    <n v="1"/>
    <n v="1"/>
    <m/>
    <m/>
    <n v="37103"/>
    <s v="CREDITOS DE CONSUMO"/>
    <n v="0"/>
    <n v="0"/>
    <n v="890480123"/>
    <s v="UNIVERSIDAD DE CARTAGENA"/>
    <n v="5"/>
    <m/>
    <m/>
    <m/>
    <m/>
    <n v="2"/>
    <n v="7"/>
    <n v="2"/>
  </r>
  <r>
    <n v="24765"/>
    <s v="C"/>
    <n v="73072983"/>
    <x v="0"/>
    <n v="4"/>
    <n v="550013684"/>
    <d v="2017-01-26T00:00:00"/>
    <d v="2023-11-30T00:00:00"/>
    <n v="0"/>
    <n v="1"/>
    <n v="0"/>
    <n v="30"/>
    <n v="2"/>
    <n v="22490513"/>
    <n v="24960000"/>
    <n v="47163"/>
    <n v="1813"/>
    <n v="43342"/>
    <n v="0"/>
    <n v="0"/>
    <n v="0"/>
    <m/>
    <n v="0"/>
    <n v="0"/>
    <n v="0"/>
    <m/>
    <m/>
    <d v="2021-03-30T00:00:00"/>
    <n v="1"/>
    <s v="O"/>
    <n v="1"/>
    <n v="30"/>
    <n v="0"/>
    <m/>
    <m/>
    <m/>
    <m/>
    <m/>
    <m/>
    <n v="1"/>
    <n v="1"/>
    <m/>
    <m/>
    <n v="18577"/>
    <s v="CREDITOS DE CONSUMO"/>
    <n v="0"/>
    <n v="0"/>
    <n v="890480123"/>
    <s v="UNIVERSIDAD DE CARTAGENA"/>
    <n v="5"/>
    <m/>
    <m/>
    <m/>
    <m/>
    <n v="2"/>
    <n v="7"/>
    <n v="2"/>
  </r>
  <r>
    <n v="35021"/>
    <s v="C"/>
    <n v="73072983"/>
    <x v="0"/>
    <n v="4"/>
    <n v="550013688"/>
    <d v="2017-01-26T00:00:00"/>
    <d v="2023-11-30T00:00:00"/>
    <n v="0"/>
    <n v="1"/>
    <n v="0"/>
    <n v="30"/>
    <n v="2"/>
    <n v="22490513"/>
    <n v="24960000"/>
    <n v="66702"/>
    <n v="2564"/>
    <n v="61292"/>
    <n v="0"/>
    <n v="0"/>
    <n v="0"/>
    <m/>
    <n v="0"/>
    <n v="0"/>
    <n v="0"/>
    <m/>
    <m/>
    <d v="2021-03-30T00:00:00"/>
    <n v="1"/>
    <s v="O"/>
    <n v="1"/>
    <n v="30"/>
    <n v="0"/>
    <m/>
    <m/>
    <m/>
    <m/>
    <m/>
    <m/>
    <n v="1"/>
    <n v="1"/>
    <m/>
    <m/>
    <n v="26271"/>
    <s v="CREDITOS DE CONSUMO"/>
    <n v="0"/>
    <n v="0"/>
    <n v="890480123"/>
    <s v="UNIVERSIDAD DE CARTAGENA"/>
    <n v="5"/>
    <m/>
    <m/>
    <m/>
    <m/>
    <n v="2"/>
    <n v="7"/>
    <n v="2"/>
  </r>
  <r>
    <n v="25718"/>
    <s v="C"/>
    <n v="73072983"/>
    <x v="0"/>
    <n v="4"/>
    <n v="550013692"/>
    <d v="2017-01-27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10143"/>
    <s v="C"/>
    <n v="73072983"/>
    <x v="0"/>
    <n v="4"/>
    <n v="550013701"/>
    <d v="2017-01-28T00:00:00"/>
    <d v="2023-11-30T00:00:00"/>
    <n v="0"/>
    <n v="1"/>
    <n v="0"/>
    <n v="30"/>
    <n v="2"/>
    <n v="22490513"/>
    <n v="24960000"/>
    <n v="19329"/>
    <n v="743"/>
    <n v="17752"/>
    <n v="0"/>
    <n v="0"/>
    <n v="0"/>
    <m/>
    <n v="0"/>
    <n v="0"/>
    <n v="0"/>
    <m/>
    <m/>
    <d v="2021-03-30T00:00:00"/>
    <n v="1"/>
    <s v="O"/>
    <n v="1"/>
    <n v="30"/>
    <n v="0"/>
    <m/>
    <m/>
    <m/>
    <m/>
    <m/>
    <m/>
    <n v="1"/>
    <n v="1"/>
    <m/>
    <m/>
    <n v="7609"/>
    <s v="CREDITOS DE CONSUMO"/>
    <n v="0"/>
    <n v="0"/>
    <n v="890480123"/>
    <s v="UNIVERSIDAD DE CARTAGENA"/>
    <n v="5"/>
    <m/>
    <m/>
    <m/>
    <m/>
    <n v="2"/>
    <n v="7"/>
    <n v="2"/>
  </r>
  <r>
    <n v="7942"/>
    <s v="C"/>
    <n v="73072983"/>
    <x v="0"/>
    <n v="4"/>
    <n v="550013706"/>
    <d v="2017-01-29T00:00:00"/>
    <d v="2023-11-30T00:00:00"/>
    <n v="0"/>
    <n v="1"/>
    <n v="0"/>
    <n v="30"/>
    <n v="2"/>
    <n v="22490513"/>
    <n v="24960000"/>
    <n v="15125"/>
    <n v="581"/>
    <n v="13900"/>
    <n v="0"/>
    <n v="0"/>
    <n v="0"/>
    <m/>
    <n v="0"/>
    <n v="0"/>
    <n v="0"/>
    <m/>
    <m/>
    <d v="2021-03-30T00:00:00"/>
    <n v="1"/>
    <s v="O"/>
    <n v="1"/>
    <n v="30"/>
    <n v="0"/>
    <m/>
    <m/>
    <m/>
    <m/>
    <m/>
    <m/>
    <n v="1"/>
    <n v="1"/>
    <m/>
    <m/>
    <n v="5958"/>
    <s v="CREDITOS DE CONSUMO"/>
    <n v="0"/>
    <n v="0"/>
    <n v="890480123"/>
    <s v="UNIVERSIDAD DE CARTAGENA"/>
    <n v="5"/>
    <m/>
    <m/>
    <m/>
    <m/>
    <n v="2"/>
    <n v="7"/>
    <n v="2"/>
  </r>
  <r>
    <n v="17146"/>
    <s v="C"/>
    <n v="73072983"/>
    <x v="0"/>
    <n v="4"/>
    <n v="550013710"/>
    <d v="2017-01-30T00:00:00"/>
    <d v="2023-11-30T00:00:00"/>
    <n v="0"/>
    <n v="1"/>
    <n v="0"/>
    <n v="30"/>
    <n v="2"/>
    <n v="22490513"/>
    <n v="24960000"/>
    <n v="32662"/>
    <n v="1256"/>
    <n v="30008"/>
    <n v="0"/>
    <n v="0"/>
    <n v="0"/>
    <m/>
    <n v="0"/>
    <n v="0"/>
    <n v="0"/>
    <m/>
    <m/>
    <d v="2021-03-30T00:00:00"/>
    <n v="1"/>
    <s v="O"/>
    <n v="1"/>
    <n v="30"/>
    <n v="0"/>
    <m/>
    <m/>
    <m/>
    <m/>
    <m/>
    <m/>
    <n v="1"/>
    <n v="1"/>
    <m/>
    <m/>
    <n v="12862"/>
    <s v="CREDITOS DE CONSUMO"/>
    <n v="0"/>
    <n v="0"/>
    <n v="890480123"/>
    <s v="UNIVERSIDAD DE CARTAGENA"/>
    <n v="5"/>
    <m/>
    <m/>
    <m/>
    <m/>
    <n v="2"/>
    <n v="7"/>
    <n v="2"/>
  </r>
  <r>
    <n v="25718"/>
    <s v="C"/>
    <n v="73072983"/>
    <x v="0"/>
    <n v="4"/>
    <n v="550013718"/>
    <d v="2017-01-30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51308"/>
    <s v="C"/>
    <n v="73072983"/>
    <x v="0"/>
    <n v="4"/>
    <n v="550013729"/>
    <d v="2017-01-31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25708"/>
    <s v="C"/>
    <n v="73072983"/>
    <x v="0"/>
    <n v="4"/>
    <n v="550013730"/>
    <d v="2017-01-31T00:00:00"/>
    <d v="2023-11-30T00:00:00"/>
    <n v="0"/>
    <n v="1"/>
    <n v="0"/>
    <n v="30"/>
    <n v="2"/>
    <n v="22490513"/>
    <n v="24960000"/>
    <n v="48960"/>
    <n v="1882"/>
    <n v="44993"/>
    <n v="0"/>
    <n v="0"/>
    <n v="0"/>
    <m/>
    <n v="0"/>
    <n v="0"/>
    <n v="0"/>
    <m/>
    <m/>
    <d v="2021-03-30T00:00:00"/>
    <n v="1"/>
    <s v="O"/>
    <n v="1"/>
    <n v="30"/>
    <n v="0"/>
    <m/>
    <m/>
    <m/>
    <m/>
    <m/>
    <m/>
    <n v="1"/>
    <n v="1"/>
    <m/>
    <m/>
    <n v="19285"/>
    <s v="CREDITOS DE CONSUMO"/>
    <n v="0"/>
    <n v="0"/>
    <n v="890480123"/>
    <s v="UNIVERSIDAD DE CARTAGENA"/>
    <n v="5"/>
    <m/>
    <m/>
    <m/>
    <m/>
    <n v="2"/>
    <n v="7"/>
    <n v="2"/>
  </r>
  <r>
    <n v="51308"/>
    <s v="C"/>
    <n v="73072983"/>
    <x v="0"/>
    <n v="4"/>
    <n v="550013878"/>
    <d v="2017-02-02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17097"/>
    <s v="C"/>
    <n v="73072983"/>
    <x v="0"/>
    <n v="4"/>
    <n v="550013879"/>
    <d v="2017-02-02T00:00:00"/>
    <d v="2023-11-30T00:00:00"/>
    <n v="0"/>
    <n v="1"/>
    <n v="0"/>
    <n v="30"/>
    <n v="2"/>
    <n v="22490513"/>
    <n v="24960000"/>
    <n v="32566"/>
    <n v="1252"/>
    <n v="29922"/>
    <n v="0"/>
    <n v="0"/>
    <n v="0"/>
    <m/>
    <n v="0"/>
    <n v="0"/>
    <n v="0"/>
    <m/>
    <m/>
    <d v="2021-03-30T00:00:00"/>
    <n v="1"/>
    <s v="O"/>
    <n v="1"/>
    <n v="30"/>
    <n v="0"/>
    <m/>
    <m/>
    <m/>
    <m/>
    <m/>
    <m/>
    <n v="1"/>
    <n v="1"/>
    <m/>
    <m/>
    <n v="12825"/>
    <s v="CREDITOS DE CONSUMO"/>
    <n v="0"/>
    <n v="0"/>
    <n v="890480123"/>
    <s v="UNIVERSIDAD DE CARTAGENA"/>
    <n v="5"/>
    <m/>
    <m/>
    <m/>
    <m/>
    <n v="2"/>
    <n v="7"/>
    <n v="2"/>
  </r>
  <r>
    <n v="34210"/>
    <s v="C"/>
    <n v="73072983"/>
    <x v="0"/>
    <n v="4"/>
    <n v="550013932"/>
    <d v="2017-02-05T00:00:00"/>
    <d v="2023-11-30T00:00:00"/>
    <n v="0"/>
    <n v="1"/>
    <n v="0"/>
    <n v="30"/>
    <n v="2"/>
    <n v="22490513"/>
    <n v="24960000"/>
    <n v="65161"/>
    <n v="2505"/>
    <n v="59872"/>
    <n v="0"/>
    <n v="0"/>
    <n v="0"/>
    <m/>
    <n v="0"/>
    <n v="0"/>
    <n v="0"/>
    <m/>
    <m/>
    <d v="2021-03-30T00:00:00"/>
    <n v="1"/>
    <s v="O"/>
    <n v="1"/>
    <n v="30"/>
    <n v="0"/>
    <m/>
    <m/>
    <m/>
    <m/>
    <m/>
    <m/>
    <n v="1"/>
    <n v="1"/>
    <m/>
    <m/>
    <n v="25662"/>
    <s v="CREDITOS DE CONSUMO"/>
    <n v="0"/>
    <n v="0"/>
    <n v="890480123"/>
    <s v="UNIVERSIDAD DE CARTAGENA"/>
    <n v="5"/>
    <m/>
    <m/>
    <m/>
    <m/>
    <n v="2"/>
    <n v="7"/>
    <n v="2"/>
  </r>
  <r>
    <n v="22259"/>
    <s v="C"/>
    <n v="73072983"/>
    <x v="0"/>
    <n v="4"/>
    <n v="550013934"/>
    <d v="2017-02-05T00:00:00"/>
    <d v="2023-11-30T00:00:00"/>
    <n v="0"/>
    <n v="1"/>
    <n v="0"/>
    <n v="30"/>
    <n v="2"/>
    <n v="22490513"/>
    <n v="24960000"/>
    <n v="42392"/>
    <n v="1630"/>
    <n v="38956"/>
    <n v="0"/>
    <n v="0"/>
    <n v="0"/>
    <m/>
    <n v="0"/>
    <n v="0"/>
    <n v="0"/>
    <m/>
    <m/>
    <d v="2021-03-30T00:00:00"/>
    <n v="1"/>
    <s v="O"/>
    <n v="1"/>
    <n v="30"/>
    <n v="0"/>
    <m/>
    <m/>
    <m/>
    <m/>
    <m/>
    <m/>
    <n v="1"/>
    <n v="1"/>
    <m/>
    <m/>
    <n v="16697"/>
    <s v="CREDITOS DE CONSUMO"/>
    <n v="0"/>
    <n v="0"/>
    <n v="890480123"/>
    <s v="UNIVERSIDAD DE CARTAGENA"/>
    <n v="5"/>
    <m/>
    <m/>
    <m/>
    <m/>
    <n v="2"/>
    <n v="7"/>
    <n v="2"/>
  </r>
  <r>
    <n v="49743"/>
    <s v="C"/>
    <n v="73072983"/>
    <x v="0"/>
    <n v="4"/>
    <n v="550013956"/>
    <d v="2017-02-07T00:00:00"/>
    <d v="2023-11-30T00:00:00"/>
    <n v="0"/>
    <n v="1"/>
    <n v="0"/>
    <n v="30"/>
    <n v="2"/>
    <n v="22490513"/>
    <n v="24960000"/>
    <n v="94735"/>
    <n v="3642"/>
    <n v="87058"/>
    <n v="0"/>
    <n v="0"/>
    <n v="0"/>
    <m/>
    <n v="0"/>
    <n v="0"/>
    <n v="0"/>
    <m/>
    <m/>
    <d v="2021-03-30T00:00:00"/>
    <n v="1"/>
    <s v="O"/>
    <n v="1"/>
    <n v="30"/>
    <n v="0"/>
    <m/>
    <m/>
    <m/>
    <m/>
    <m/>
    <m/>
    <n v="1"/>
    <n v="1"/>
    <m/>
    <m/>
    <n v="37315"/>
    <s v="CREDITOS DE CONSUMO"/>
    <n v="0"/>
    <n v="0"/>
    <n v="890480123"/>
    <s v="UNIVERSIDAD DE CARTAGENA"/>
    <n v="5"/>
    <m/>
    <m/>
    <m/>
    <m/>
    <n v="2"/>
    <n v="7"/>
    <n v="2"/>
  </r>
  <r>
    <n v="11669"/>
    <s v="C"/>
    <n v="73072983"/>
    <x v="0"/>
    <n v="4"/>
    <n v="550013966"/>
    <d v="2017-02-09T00:00:00"/>
    <d v="2023-11-30T00:00:00"/>
    <n v="0"/>
    <n v="1"/>
    <n v="0"/>
    <n v="30"/>
    <n v="2"/>
    <n v="22490513"/>
    <n v="24960000"/>
    <n v="22224"/>
    <n v="854"/>
    <n v="20423"/>
    <n v="0"/>
    <n v="0"/>
    <n v="0"/>
    <m/>
    <n v="0"/>
    <n v="0"/>
    <n v="0"/>
    <m/>
    <m/>
    <d v="2021-03-30T00:00:00"/>
    <n v="1"/>
    <s v="O"/>
    <n v="1"/>
    <n v="30"/>
    <n v="0"/>
    <m/>
    <m/>
    <m/>
    <m/>
    <m/>
    <m/>
    <n v="1"/>
    <n v="1"/>
    <m/>
    <m/>
    <n v="8754"/>
    <s v="CREDITOS DE CONSUMO"/>
    <n v="0"/>
    <n v="0"/>
    <n v="890480123"/>
    <s v="UNIVERSIDAD DE CARTAGENA"/>
    <n v="5"/>
    <m/>
    <m/>
    <m/>
    <m/>
    <n v="2"/>
    <n v="7"/>
    <n v="2"/>
  </r>
  <r>
    <n v="11661"/>
    <s v="C"/>
    <n v="73072983"/>
    <x v="0"/>
    <n v="4"/>
    <n v="550013988"/>
    <d v="2017-02-11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8774"/>
    <s v="C"/>
    <n v="73072983"/>
    <x v="0"/>
    <n v="4"/>
    <n v="550013994"/>
    <d v="2017-02-11T00:00:00"/>
    <d v="2023-11-30T00:00:00"/>
    <n v="0"/>
    <n v="1"/>
    <n v="0"/>
    <n v="30"/>
    <n v="2"/>
    <n v="22490513"/>
    <n v="24960000"/>
    <n v="16708"/>
    <n v="642"/>
    <n v="15355"/>
    <n v="0"/>
    <n v="0"/>
    <n v="0"/>
    <m/>
    <n v="0"/>
    <n v="0"/>
    <n v="0"/>
    <m/>
    <m/>
    <d v="2021-03-30T00:00:00"/>
    <n v="1"/>
    <s v="O"/>
    <n v="1"/>
    <n v="30"/>
    <n v="0"/>
    <m/>
    <m/>
    <m/>
    <m/>
    <m/>
    <m/>
    <n v="1"/>
    <n v="1"/>
    <m/>
    <m/>
    <n v="6581"/>
    <s v="CREDITOS DE CONSUMO"/>
    <n v="0"/>
    <n v="0"/>
    <n v="890480123"/>
    <s v="UNIVERSIDAD DE CARTAGENA"/>
    <n v="5"/>
    <m/>
    <m/>
    <m/>
    <m/>
    <n v="2"/>
    <n v="7"/>
    <n v="2"/>
  </r>
  <r>
    <n v="11661"/>
    <s v="C"/>
    <n v="73072983"/>
    <x v="0"/>
    <n v="4"/>
    <n v="550014003"/>
    <d v="2017-02-13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6682"/>
    <s v="C"/>
    <n v="73072983"/>
    <x v="0"/>
    <n v="4"/>
    <n v="550014057"/>
    <d v="2017-02-19T00:00:00"/>
    <d v="2023-11-30T00:00:00"/>
    <n v="0"/>
    <n v="1"/>
    <n v="0"/>
    <n v="30"/>
    <n v="2"/>
    <n v="22490513"/>
    <n v="24960000"/>
    <n v="12743"/>
    <n v="490"/>
    <n v="11695"/>
    <n v="0"/>
    <n v="0"/>
    <n v="0"/>
    <m/>
    <n v="0"/>
    <n v="0"/>
    <n v="0"/>
    <m/>
    <m/>
    <d v="2021-03-30T00:00:00"/>
    <n v="1"/>
    <s v="O"/>
    <n v="1"/>
    <n v="30"/>
    <n v="0"/>
    <m/>
    <m/>
    <m/>
    <m/>
    <m/>
    <m/>
    <n v="1"/>
    <n v="1"/>
    <m/>
    <m/>
    <n v="5013"/>
    <s v="CREDITOS DE CONSUMO"/>
    <n v="0"/>
    <n v="0"/>
    <n v="890480123"/>
    <s v="UNIVERSIDAD DE CARTAGENA"/>
    <n v="5"/>
    <m/>
    <m/>
    <m/>
    <m/>
    <n v="2"/>
    <n v="7"/>
    <n v="2"/>
  </r>
  <r>
    <n v="75758"/>
    <s v="C"/>
    <n v="73072983"/>
    <x v="0"/>
    <n v="4"/>
    <n v="550014367"/>
    <d v="2017-03-12T00:00:00"/>
    <d v="2023-11-30T00:00:00"/>
    <n v="0"/>
    <n v="1"/>
    <n v="0"/>
    <n v="30"/>
    <n v="2"/>
    <n v="22490513"/>
    <n v="24960000"/>
    <n v="144283"/>
    <n v="5547"/>
    <n v="132588"/>
    <n v="0"/>
    <n v="0"/>
    <n v="0"/>
    <m/>
    <n v="0"/>
    <n v="0"/>
    <n v="0"/>
    <m/>
    <m/>
    <d v="2021-03-30T00:00:00"/>
    <n v="1"/>
    <s v="O"/>
    <n v="1"/>
    <n v="30"/>
    <n v="0"/>
    <m/>
    <m/>
    <m/>
    <m/>
    <m/>
    <m/>
    <n v="1"/>
    <n v="1"/>
    <m/>
    <m/>
    <n v="56830"/>
    <s v="CREDITOS DE CONSUMO"/>
    <n v="0"/>
    <n v="0"/>
    <n v="890480123"/>
    <s v="UNIVERSIDAD DE CARTAGENA"/>
    <n v="5"/>
    <m/>
    <m/>
    <m/>
    <m/>
    <n v="2"/>
    <n v="7"/>
    <n v="2"/>
  </r>
  <r>
    <n v="69913"/>
    <s v="C"/>
    <n v="73072983"/>
    <x v="0"/>
    <n v="4"/>
    <n v="550014368"/>
    <d v="2017-03-12T00:00:00"/>
    <d v="2023-11-30T00:00:00"/>
    <n v="0"/>
    <n v="1"/>
    <n v="0"/>
    <n v="30"/>
    <n v="2"/>
    <n v="22490513"/>
    <n v="24960000"/>
    <n v="133156"/>
    <n v="5119"/>
    <n v="122358"/>
    <n v="0"/>
    <n v="0"/>
    <n v="0"/>
    <m/>
    <n v="0"/>
    <n v="0"/>
    <n v="0"/>
    <m/>
    <m/>
    <d v="2021-03-30T00:00:00"/>
    <n v="1"/>
    <s v="O"/>
    <n v="1"/>
    <n v="30"/>
    <n v="0"/>
    <m/>
    <m/>
    <m/>
    <m/>
    <m/>
    <m/>
    <n v="1"/>
    <n v="1"/>
    <m/>
    <m/>
    <n v="52445"/>
    <s v="CREDITOS DE CONSUMO"/>
    <n v="0"/>
    <n v="0"/>
    <n v="890480123"/>
    <s v="UNIVERSIDAD DE CARTAGENA"/>
    <n v="5"/>
    <m/>
    <m/>
    <m/>
    <m/>
    <n v="2"/>
    <n v="7"/>
    <n v="2"/>
  </r>
  <r>
    <n v="63289"/>
    <s v="C"/>
    <n v="73072983"/>
    <x v="0"/>
    <n v="4"/>
    <n v="550014384"/>
    <d v="2017-03-14T00:00:00"/>
    <d v="2023-11-30T00:00:00"/>
    <n v="0"/>
    <n v="1"/>
    <n v="0"/>
    <n v="30"/>
    <n v="2"/>
    <n v="22490513"/>
    <n v="24960000"/>
    <n v="120535"/>
    <n v="4634"/>
    <n v="110765"/>
    <n v="0"/>
    <n v="0"/>
    <n v="0"/>
    <m/>
    <n v="0"/>
    <n v="0"/>
    <n v="0"/>
    <m/>
    <m/>
    <d v="2021-03-30T00:00:00"/>
    <n v="1"/>
    <s v="O"/>
    <n v="1"/>
    <n v="30"/>
    <n v="0"/>
    <m/>
    <m/>
    <m/>
    <m/>
    <m/>
    <m/>
    <n v="1"/>
    <n v="1"/>
    <m/>
    <m/>
    <n v="47476"/>
    <s v="CREDITOS DE CONSUMO"/>
    <n v="0"/>
    <n v="0"/>
    <n v="890480123"/>
    <s v="UNIVERSIDAD DE CARTAGENA"/>
    <n v="5"/>
    <m/>
    <m/>
    <m/>
    <m/>
    <n v="2"/>
    <n v="7"/>
    <n v="2"/>
  </r>
  <r>
    <n v="31605"/>
    <s v="C"/>
    <n v="73072983"/>
    <x v="0"/>
    <n v="4"/>
    <n v="550014385"/>
    <d v="2017-03-14T00:00:00"/>
    <d v="2023-11-30T00:00:00"/>
    <n v="0"/>
    <n v="1"/>
    <n v="0"/>
    <n v="30"/>
    <n v="2"/>
    <n v="22490513"/>
    <n v="24960000"/>
    <n v="60207"/>
    <n v="2315"/>
    <n v="55314"/>
    <n v="0"/>
    <n v="0"/>
    <n v="0"/>
    <m/>
    <n v="0"/>
    <n v="0"/>
    <n v="0"/>
    <m/>
    <m/>
    <d v="2021-03-30T00:00:00"/>
    <n v="1"/>
    <s v="O"/>
    <n v="1"/>
    <n v="30"/>
    <n v="0"/>
    <m/>
    <m/>
    <m/>
    <m/>
    <m/>
    <m/>
    <n v="1"/>
    <n v="1"/>
    <m/>
    <m/>
    <n v="23709"/>
    <s v="CREDITOS DE CONSUMO"/>
    <n v="0"/>
    <n v="0"/>
    <n v="890480123"/>
    <s v="UNIVERSIDAD DE CARTAGENA"/>
    <n v="5"/>
    <m/>
    <m/>
    <m/>
    <m/>
    <n v="2"/>
    <n v="7"/>
    <n v="2"/>
  </r>
  <r>
    <n v="18906"/>
    <s v="C"/>
    <n v="73072983"/>
    <x v="0"/>
    <n v="4"/>
    <n v="550014387"/>
    <d v="2017-03-14T00:00:00"/>
    <d v="2023-11-30T00:00:00"/>
    <n v="0"/>
    <n v="1"/>
    <n v="0"/>
    <n v="30"/>
    <n v="2"/>
    <n v="22490513"/>
    <n v="24960000"/>
    <n v="36014"/>
    <n v="1385"/>
    <n v="33089"/>
    <n v="0"/>
    <n v="0"/>
    <n v="0"/>
    <m/>
    <n v="0"/>
    <n v="0"/>
    <n v="0"/>
    <m/>
    <m/>
    <d v="2021-03-30T00:00:00"/>
    <n v="1"/>
    <s v="O"/>
    <n v="1"/>
    <n v="30"/>
    <n v="0"/>
    <m/>
    <m/>
    <m/>
    <m/>
    <m/>
    <m/>
    <n v="1"/>
    <n v="1"/>
    <m/>
    <m/>
    <n v="14183"/>
    <s v="CREDITOS DE CONSUMO"/>
    <n v="0"/>
    <n v="0"/>
    <n v="890480123"/>
    <s v="UNIVERSIDAD DE CARTAGENA"/>
    <n v="5"/>
    <m/>
    <m/>
    <m/>
    <m/>
    <n v="2"/>
    <n v="7"/>
    <n v="2"/>
  </r>
  <r>
    <n v="27540"/>
    <s v="C"/>
    <n v="73072983"/>
    <x v="0"/>
    <n v="4"/>
    <n v="550014390"/>
    <d v="2017-03-15T00:00:00"/>
    <d v="2023-11-30T00:00:00"/>
    <n v="0"/>
    <n v="1"/>
    <n v="0"/>
    <n v="30"/>
    <n v="2"/>
    <n v="22490513"/>
    <n v="24960000"/>
    <n v="52448"/>
    <n v="2016"/>
    <n v="48199"/>
    <n v="0"/>
    <n v="0"/>
    <n v="0"/>
    <m/>
    <n v="0"/>
    <n v="0"/>
    <n v="0"/>
    <m/>
    <m/>
    <d v="2021-03-30T00:00:00"/>
    <n v="1"/>
    <s v="O"/>
    <n v="1"/>
    <n v="30"/>
    <n v="0"/>
    <m/>
    <m/>
    <m/>
    <m/>
    <m/>
    <m/>
    <n v="1"/>
    <n v="1"/>
    <m/>
    <m/>
    <n v="20659"/>
    <s v="CREDITOS DE CONSUMO"/>
    <n v="0"/>
    <n v="0"/>
    <n v="890480123"/>
    <s v="UNIVERSIDAD DE CARTAGENA"/>
    <n v="5"/>
    <m/>
    <m/>
    <m/>
    <m/>
    <n v="2"/>
    <n v="7"/>
    <n v="2"/>
  </r>
  <r>
    <n v="5582"/>
    <s v="C"/>
    <n v="73072983"/>
    <x v="0"/>
    <n v="4"/>
    <n v="550014417"/>
    <d v="2017-03-19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5582"/>
    <s v="C"/>
    <n v="73072983"/>
    <x v="0"/>
    <n v="4"/>
    <n v="550014434"/>
    <d v="2017-03-21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22337"/>
    <s v="C"/>
    <n v="73072983"/>
    <x v="0"/>
    <n v="4"/>
    <n v="550014446"/>
    <d v="2017-03-23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n v="73072983"/>
    <x v="0"/>
    <n v="4"/>
    <n v="550014451"/>
    <d v="2017-03-24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n v="73072983"/>
    <x v="0"/>
    <n v="4"/>
    <n v="550014454"/>
    <d v="2017-03-25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495"/>
    <s v="C"/>
    <n v="73072983"/>
    <x v="0"/>
    <n v="4"/>
    <n v="550014461"/>
    <d v="2017-03-26T00:00:00"/>
    <d v="2023-11-30T00:00:00"/>
    <n v="0"/>
    <n v="1"/>
    <n v="0"/>
    <n v="30"/>
    <n v="2"/>
    <n v="22490513"/>
    <n v="24960000"/>
    <n v="42847"/>
    <n v="1647"/>
    <n v="39370"/>
    <n v="0"/>
    <n v="0"/>
    <n v="0"/>
    <m/>
    <n v="0"/>
    <n v="0"/>
    <n v="0"/>
    <m/>
    <m/>
    <d v="2021-03-30T00:00:00"/>
    <n v="1"/>
    <s v="O"/>
    <n v="1"/>
    <n v="30"/>
    <n v="0"/>
    <m/>
    <m/>
    <m/>
    <m/>
    <m/>
    <m/>
    <n v="1"/>
    <n v="1"/>
    <m/>
    <m/>
    <n v="16875"/>
    <s v="CREDITOS DE CONSUMO"/>
    <n v="0"/>
    <n v="0"/>
    <n v="890480123"/>
    <s v="UNIVERSIDAD DE CARTAGENA"/>
    <n v="5"/>
    <m/>
    <m/>
    <m/>
    <m/>
    <n v="2"/>
    <n v="7"/>
    <n v="2"/>
  </r>
  <r>
    <n v="28735"/>
    <s v="C"/>
    <n v="73072983"/>
    <x v="0"/>
    <n v="4"/>
    <n v="550014471"/>
    <d v="2017-03-27T00:00:00"/>
    <d v="2023-11-30T00:00:00"/>
    <n v="0"/>
    <n v="1"/>
    <n v="0"/>
    <n v="30"/>
    <n v="2"/>
    <n v="22490513"/>
    <n v="24960000"/>
    <n v="54729"/>
    <n v="2104"/>
    <n v="50290"/>
    <n v="0"/>
    <n v="0"/>
    <n v="0"/>
    <m/>
    <n v="0"/>
    <n v="0"/>
    <n v="0"/>
    <m/>
    <m/>
    <d v="2021-03-30T00:00:00"/>
    <n v="1"/>
    <s v="O"/>
    <n v="1"/>
    <n v="30"/>
    <n v="0"/>
    <m/>
    <m/>
    <m/>
    <m/>
    <m/>
    <m/>
    <n v="1"/>
    <n v="1"/>
    <m/>
    <m/>
    <n v="21555"/>
    <s v="CREDITOS DE CONSUMO"/>
    <n v="0"/>
    <n v="0"/>
    <n v="890480123"/>
    <s v="UNIVERSIDAD DE CARTAGENA"/>
    <n v="5"/>
    <m/>
    <m/>
    <m/>
    <m/>
    <n v="2"/>
    <n v="7"/>
    <n v="2"/>
  </r>
  <r>
    <n v="4649"/>
    <s v="C"/>
    <n v="73072983"/>
    <x v="0"/>
    <n v="4"/>
    <n v="550014481"/>
    <d v="2017-03-28T00:00:00"/>
    <d v="2023-11-30T00:00:00"/>
    <n v="0"/>
    <n v="1"/>
    <n v="0"/>
    <n v="30"/>
    <n v="2"/>
    <n v="22490513"/>
    <n v="24960000"/>
    <n v="8863"/>
    <n v="341"/>
    <n v="8137"/>
    <n v="0"/>
    <n v="0"/>
    <n v="0"/>
    <m/>
    <n v="0"/>
    <n v="0"/>
    <n v="0"/>
    <m/>
    <m/>
    <d v="2021-03-30T00:00:00"/>
    <n v="1"/>
    <s v="O"/>
    <n v="1"/>
    <n v="30"/>
    <n v="0"/>
    <m/>
    <m/>
    <m/>
    <m/>
    <m/>
    <m/>
    <n v="1"/>
    <n v="1"/>
    <m/>
    <m/>
    <n v="3488"/>
    <s v="CREDITOS DE CONSUMO"/>
    <n v="0"/>
    <n v="0"/>
    <n v="890480123"/>
    <s v="UNIVERSIDAD DE CARTAGENA"/>
    <n v="5"/>
    <m/>
    <m/>
    <m/>
    <m/>
    <n v="2"/>
    <n v="7"/>
    <n v="2"/>
  </r>
  <r>
    <n v="9275"/>
    <s v="C"/>
    <n v="73072983"/>
    <x v="0"/>
    <n v="4"/>
    <n v="550014484"/>
    <d v="2017-03-29T00:00:00"/>
    <d v="2023-11-30T00:00:00"/>
    <n v="0"/>
    <n v="1"/>
    <n v="0"/>
    <n v="30"/>
    <n v="2"/>
    <n v="22490513"/>
    <n v="24960000"/>
    <n v="17678"/>
    <n v="680"/>
    <n v="16232"/>
    <n v="0"/>
    <n v="0"/>
    <n v="0"/>
    <m/>
    <n v="0"/>
    <n v="0"/>
    <n v="0"/>
    <m/>
    <m/>
    <d v="2021-03-30T00:00:00"/>
    <n v="1"/>
    <s v="O"/>
    <n v="1"/>
    <n v="30"/>
    <n v="0"/>
    <m/>
    <m/>
    <m/>
    <m/>
    <m/>
    <m/>
    <n v="1"/>
    <n v="1"/>
    <m/>
    <m/>
    <n v="6957"/>
    <s v="CREDITOS DE CONSUMO"/>
    <n v="0"/>
    <n v="0"/>
    <n v="890480123"/>
    <s v="UNIVERSIDAD DE CARTAGENA"/>
    <n v="5"/>
    <m/>
    <m/>
    <m/>
    <m/>
    <n v="2"/>
    <n v="7"/>
    <n v="2"/>
  </r>
  <r>
    <n v="4652"/>
    <s v="C"/>
    <n v="73072983"/>
    <x v="0"/>
    <n v="4"/>
    <n v="550014778"/>
    <d v="2017-04-13T00:00:00"/>
    <d v="2023-11-30T00:00:00"/>
    <n v="0"/>
    <n v="1"/>
    <n v="0"/>
    <n v="30"/>
    <n v="2"/>
    <n v="22490513"/>
    <n v="24960000"/>
    <n v="8867"/>
    <n v="341"/>
    <n v="8142"/>
    <n v="0"/>
    <n v="0"/>
    <n v="0"/>
    <m/>
    <n v="0"/>
    <n v="0"/>
    <n v="0"/>
    <m/>
    <m/>
    <d v="2021-03-30T00:00:00"/>
    <n v="1"/>
    <s v="O"/>
    <n v="1"/>
    <n v="30"/>
    <n v="0"/>
    <m/>
    <m/>
    <m/>
    <m/>
    <m/>
    <m/>
    <n v="1"/>
    <n v="1"/>
    <m/>
    <m/>
    <n v="3490"/>
    <s v="CREDITOS DE CONSUMO"/>
    <n v="0"/>
    <n v="0"/>
    <n v="890480123"/>
    <s v="UNIVERSIDAD DE CARTAGENA"/>
    <n v="5"/>
    <m/>
    <m/>
    <m/>
    <m/>
    <n v="2"/>
    <n v="7"/>
    <n v="2"/>
  </r>
  <r>
    <n v="8683"/>
    <s v="C"/>
    <n v="73072983"/>
    <x v="0"/>
    <n v="4"/>
    <n v="550014802"/>
    <d v="2017-04-16T00:00:00"/>
    <d v="2023-11-30T00:00:00"/>
    <n v="0"/>
    <n v="1"/>
    <n v="0"/>
    <n v="30"/>
    <n v="2"/>
    <n v="22490513"/>
    <n v="24960000"/>
    <n v="16538"/>
    <n v="636"/>
    <n v="15197"/>
    <n v="0"/>
    <n v="0"/>
    <n v="0"/>
    <m/>
    <n v="0"/>
    <n v="0"/>
    <n v="0"/>
    <m/>
    <m/>
    <d v="2021-03-30T00:00:00"/>
    <n v="1"/>
    <s v="O"/>
    <n v="1"/>
    <n v="30"/>
    <n v="0"/>
    <m/>
    <m/>
    <m/>
    <m/>
    <m/>
    <m/>
    <n v="1"/>
    <n v="1"/>
    <m/>
    <m/>
    <n v="6514"/>
    <s v="CREDITOS DE CONSUMO"/>
    <n v="0"/>
    <n v="0"/>
    <n v="890480123"/>
    <s v="UNIVERSIDAD DE CARTAGENA"/>
    <n v="5"/>
    <m/>
    <m/>
    <m/>
    <m/>
    <n v="2"/>
    <n v="7"/>
    <n v="2"/>
  </r>
  <r>
    <n v="9212"/>
    <s v="C"/>
    <n v="73072983"/>
    <x v="0"/>
    <n v="4"/>
    <n v="550015173"/>
    <d v="2017-05-13T00:00:00"/>
    <d v="2023-11-30T00:00:00"/>
    <n v="0"/>
    <n v="1"/>
    <n v="0"/>
    <n v="30"/>
    <n v="2"/>
    <n v="22490513"/>
    <n v="24960000"/>
    <n v="17555"/>
    <n v="675"/>
    <n v="16123"/>
    <n v="0"/>
    <n v="0"/>
    <n v="0"/>
    <m/>
    <n v="0"/>
    <n v="0"/>
    <n v="0"/>
    <m/>
    <m/>
    <d v="2021-03-30T00:00:00"/>
    <n v="1"/>
    <s v="O"/>
    <n v="1"/>
    <n v="30"/>
    <n v="0"/>
    <m/>
    <m/>
    <m/>
    <m/>
    <m/>
    <m/>
    <n v="1"/>
    <n v="1"/>
    <m/>
    <m/>
    <n v="6911"/>
    <s v="CREDITOS DE CONSUMO"/>
    <n v="0"/>
    <n v="0"/>
    <n v="890480123"/>
    <s v="UNIVERSIDAD DE CARTAGENA"/>
    <n v="5"/>
    <m/>
    <m/>
    <m/>
    <m/>
    <n v="2"/>
    <n v="7"/>
    <n v="2"/>
  </r>
  <r>
    <n v="27678"/>
    <s v="C"/>
    <n v="73072983"/>
    <x v="0"/>
    <n v="4"/>
    <n v="550015174"/>
    <d v="2017-05-13T00:00:00"/>
    <d v="2023-11-30T00:00:00"/>
    <n v="0"/>
    <n v="1"/>
    <n v="0"/>
    <n v="30"/>
    <n v="2"/>
    <n v="22490513"/>
    <n v="24960000"/>
    <n v="52715"/>
    <n v="2027"/>
    <n v="48441"/>
    <n v="0"/>
    <n v="0"/>
    <n v="0"/>
    <m/>
    <n v="0"/>
    <n v="0"/>
    <n v="0"/>
    <m/>
    <m/>
    <d v="2021-03-30T00:00:00"/>
    <n v="1"/>
    <s v="O"/>
    <n v="1"/>
    <n v="30"/>
    <n v="0"/>
    <m/>
    <m/>
    <m/>
    <m/>
    <m/>
    <m/>
    <n v="1"/>
    <n v="1"/>
    <m/>
    <m/>
    <n v="20763"/>
    <s v="CREDITOS DE CONSUMO"/>
    <n v="0"/>
    <n v="0"/>
    <n v="890480123"/>
    <s v="UNIVERSIDAD DE CARTAGENA"/>
    <n v="5"/>
    <m/>
    <m/>
    <m/>
    <m/>
    <n v="2"/>
    <n v="7"/>
    <n v="2"/>
  </r>
  <r>
    <n v="43426"/>
    <s v="C"/>
    <n v="73072983"/>
    <x v="0"/>
    <n v="4"/>
    <n v="550015623"/>
    <d v="2017-06-09T00:00:00"/>
    <d v="2023-11-30T00:00:00"/>
    <n v="0"/>
    <n v="1"/>
    <n v="0"/>
    <n v="30"/>
    <n v="2"/>
    <n v="22490513"/>
    <n v="24960000"/>
    <n v="82706"/>
    <n v="3180"/>
    <n v="76001"/>
    <n v="0"/>
    <n v="0"/>
    <n v="0"/>
    <m/>
    <n v="0"/>
    <n v="0"/>
    <n v="0"/>
    <m/>
    <m/>
    <d v="2021-03-30T00:00:00"/>
    <n v="1"/>
    <s v="O"/>
    <n v="1"/>
    <n v="30"/>
    <n v="0"/>
    <m/>
    <m/>
    <m/>
    <m/>
    <m/>
    <m/>
    <n v="1"/>
    <n v="1"/>
    <m/>
    <m/>
    <n v="32575"/>
    <s v="CREDITOS DE CONSUMO"/>
    <n v="0"/>
    <n v="0"/>
    <n v="890480123"/>
    <s v="UNIVERSIDAD DE CARTAGENA"/>
    <n v="5"/>
    <m/>
    <m/>
    <m/>
    <m/>
    <n v="2"/>
    <n v="7"/>
    <n v="2"/>
  </r>
  <r>
    <n v="30809"/>
    <s v="C"/>
    <n v="73072983"/>
    <x v="0"/>
    <n v="4"/>
    <n v="550015648"/>
    <d v="2017-06-11T00:00:00"/>
    <d v="2023-11-30T00:00:00"/>
    <n v="0"/>
    <n v="1"/>
    <n v="0"/>
    <n v="30"/>
    <n v="2"/>
    <n v="22490513"/>
    <n v="24960000"/>
    <n v="58695"/>
    <n v="2257"/>
    <n v="53921"/>
    <n v="0"/>
    <n v="0"/>
    <n v="0"/>
    <m/>
    <n v="0"/>
    <n v="0"/>
    <n v="0"/>
    <m/>
    <m/>
    <d v="2021-03-30T00:00:00"/>
    <n v="1"/>
    <s v="O"/>
    <n v="1"/>
    <n v="30"/>
    <n v="0"/>
    <m/>
    <m/>
    <m/>
    <m/>
    <m/>
    <m/>
    <n v="1"/>
    <n v="1"/>
    <m/>
    <m/>
    <n v="23112"/>
    <s v="CREDITOS DE CONSUMO"/>
    <n v="0"/>
    <n v="0"/>
    <n v="890480123"/>
    <s v="UNIVERSIDAD DE CARTAGENA"/>
    <n v="5"/>
    <m/>
    <m/>
    <m/>
    <m/>
    <n v="2"/>
    <n v="7"/>
    <n v="2"/>
  </r>
  <r>
    <n v="12903"/>
    <s v="C"/>
    <n v="73072983"/>
    <x v="0"/>
    <n v="4"/>
    <n v="550015676"/>
    <d v="2017-06-18T00:00:00"/>
    <d v="2023-11-30T00:00:00"/>
    <n v="0"/>
    <n v="1"/>
    <n v="0"/>
    <n v="30"/>
    <n v="2"/>
    <n v="22490513"/>
    <n v="24960000"/>
    <n v="24587"/>
    <n v="945"/>
    <n v="22583"/>
    <n v="0"/>
    <n v="0"/>
    <n v="0"/>
    <m/>
    <n v="0"/>
    <n v="0"/>
    <n v="0"/>
    <m/>
    <m/>
    <d v="2021-03-30T00:00:00"/>
    <n v="1"/>
    <s v="O"/>
    <n v="1"/>
    <n v="30"/>
    <n v="0"/>
    <m/>
    <m/>
    <m/>
    <m/>
    <m/>
    <m/>
    <n v="1"/>
    <n v="1"/>
    <m/>
    <m/>
    <n v="9680"/>
    <s v="CREDITOS DE CONSUMO"/>
    <n v="0"/>
    <n v="0"/>
    <n v="890480123"/>
    <s v="UNIVERSIDAD DE CARTAGENA"/>
    <n v="5"/>
    <m/>
    <m/>
    <m/>
    <m/>
    <n v="2"/>
    <n v="7"/>
    <n v="2"/>
  </r>
  <r>
    <n v="44221"/>
    <s v="C"/>
    <n v="73072983"/>
    <x v="0"/>
    <n v="4"/>
    <n v="550015686"/>
    <d v="2017-06-21T00:00:00"/>
    <d v="2023-11-30T00:00:00"/>
    <n v="0"/>
    <n v="1"/>
    <n v="0"/>
    <n v="30"/>
    <n v="2"/>
    <n v="22490513"/>
    <n v="24960000"/>
    <n v="84232"/>
    <n v="3238"/>
    <n v="77393"/>
    <n v="0"/>
    <n v="0"/>
    <n v="0"/>
    <m/>
    <n v="0"/>
    <n v="0"/>
    <n v="0"/>
    <m/>
    <m/>
    <d v="2021-03-30T00:00:00"/>
    <n v="1"/>
    <s v="O"/>
    <n v="1"/>
    <n v="30"/>
    <n v="0"/>
    <m/>
    <m/>
    <m/>
    <m/>
    <m/>
    <m/>
    <n v="1"/>
    <n v="1"/>
    <m/>
    <m/>
    <n v="33172"/>
    <s v="CREDITOS DE CONSUMO"/>
    <n v="0"/>
    <n v="0"/>
    <n v="890480123"/>
    <s v="UNIVERSIDAD DE CARTAGENA"/>
    <n v="5"/>
    <m/>
    <m/>
    <m/>
    <m/>
    <n v="2"/>
    <n v="7"/>
    <n v="2"/>
  </r>
  <r>
    <n v="138355"/>
    <s v="C"/>
    <n v="73072983"/>
    <x v="0"/>
    <n v="4"/>
    <n v="550015690"/>
    <d v="2017-06-21T00:00:00"/>
    <d v="2023-11-30T00:00:00"/>
    <n v="0"/>
    <n v="1"/>
    <n v="0"/>
    <n v="30"/>
    <n v="2"/>
    <n v="22490513"/>
    <n v="24960000"/>
    <n v="275185"/>
    <n v="10579"/>
    <n v="242141"/>
    <n v="0"/>
    <n v="0"/>
    <n v="0"/>
    <m/>
    <n v="0"/>
    <n v="0"/>
    <n v="0"/>
    <m/>
    <m/>
    <d v="2021-03-30T00:00:00"/>
    <n v="1"/>
    <s v="O"/>
    <n v="1"/>
    <n v="30"/>
    <n v="0"/>
    <m/>
    <m/>
    <m/>
    <m/>
    <m/>
    <m/>
    <n v="1"/>
    <n v="1"/>
    <m/>
    <m/>
    <n v="103786"/>
    <s v="CREDITOS DE CONSUMO"/>
    <n v="0"/>
    <n v="0"/>
    <n v="890480123"/>
    <s v="UNIVERSIDAD DE CARTAGENA"/>
    <n v="5"/>
    <m/>
    <m/>
    <m/>
    <m/>
    <n v="2"/>
    <n v="7"/>
    <n v="2"/>
  </r>
  <r>
    <n v="121805"/>
    <s v="C"/>
    <n v="73072983"/>
    <x v="0"/>
    <n v="4"/>
    <n v="550015696"/>
    <d v="2017-06-22T00:00:00"/>
    <d v="2023-11-30T00:00:00"/>
    <n v="0"/>
    <n v="1"/>
    <n v="0"/>
    <n v="30"/>
    <n v="2"/>
    <n v="22490513"/>
    <n v="24960000"/>
    <n v="242256"/>
    <n v="9313"/>
    <n v="213177"/>
    <n v="0"/>
    <n v="0"/>
    <n v="0"/>
    <m/>
    <n v="0"/>
    <n v="0"/>
    <n v="0"/>
    <m/>
    <m/>
    <d v="2021-03-30T00:00:00"/>
    <n v="1"/>
    <s v="O"/>
    <n v="1"/>
    <n v="30"/>
    <n v="0"/>
    <m/>
    <m/>
    <m/>
    <m/>
    <m/>
    <m/>
    <n v="1"/>
    <n v="1"/>
    <m/>
    <m/>
    <n v="91372"/>
    <s v="CREDITOS DE CONSUMO"/>
    <n v="0"/>
    <n v="0"/>
    <n v="890480123"/>
    <s v="UNIVERSIDAD DE CARTAGENA"/>
    <n v="5"/>
    <m/>
    <m/>
    <m/>
    <m/>
    <n v="2"/>
    <n v="7"/>
    <n v="2"/>
  </r>
  <r>
    <n v="119292"/>
    <s v="C"/>
    <n v="73072983"/>
    <x v="0"/>
    <n v="4"/>
    <n v="550015697"/>
    <d v="2017-06-22T00:00:00"/>
    <d v="2023-11-30T00:00:00"/>
    <n v="0"/>
    <n v="1"/>
    <n v="0"/>
    <n v="30"/>
    <n v="2"/>
    <n v="22490513"/>
    <n v="24960000"/>
    <n v="237268"/>
    <n v="9122"/>
    <n v="208779"/>
    <n v="0"/>
    <n v="0"/>
    <n v="0"/>
    <m/>
    <n v="0"/>
    <n v="0"/>
    <n v="0"/>
    <m/>
    <m/>
    <d v="2021-03-30T00:00:00"/>
    <n v="1"/>
    <s v="O"/>
    <n v="1"/>
    <n v="30"/>
    <n v="0"/>
    <m/>
    <m/>
    <m/>
    <m/>
    <m/>
    <m/>
    <n v="1"/>
    <n v="1"/>
    <m/>
    <m/>
    <n v="89487"/>
    <s v="CREDITOS DE CONSUMO"/>
    <n v="0"/>
    <n v="0"/>
    <n v="890480123"/>
    <s v="UNIVERSIDAD DE CARTAGENA"/>
    <n v="5"/>
    <m/>
    <m/>
    <m/>
    <m/>
    <n v="2"/>
    <n v="7"/>
    <n v="2"/>
  </r>
  <r>
    <n v="113289"/>
    <s v="C"/>
    <n v="73072983"/>
    <x v="0"/>
    <n v="4"/>
    <n v="550015698"/>
    <d v="2017-06-22T00:00:00"/>
    <d v="2023-11-30T00:00:00"/>
    <n v="0"/>
    <n v="1"/>
    <n v="0"/>
    <n v="30"/>
    <n v="2"/>
    <n v="22490513"/>
    <n v="24960000"/>
    <n v="222886"/>
    <n v="8569"/>
    <n v="198272"/>
    <n v="0"/>
    <n v="0"/>
    <n v="0"/>
    <m/>
    <n v="0"/>
    <n v="0"/>
    <n v="0"/>
    <m/>
    <m/>
    <d v="2021-03-30T00:00:00"/>
    <n v="1"/>
    <s v="O"/>
    <n v="1"/>
    <n v="30"/>
    <n v="0"/>
    <m/>
    <m/>
    <m/>
    <m/>
    <m/>
    <m/>
    <n v="1"/>
    <n v="1"/>
    <m/>
    <m/>
    <n v="84983"/>
    <s v="CREDITOS DE CONSUMO"/>
    <n v="0"/>
    <n v="0"/>
    <n v="890480123"/>
    <s v="UNIVERSIDAD DE CARTAGENA"/>
    <n v="5"/>
    <m/>
    <m/>
    <m/>
    <m/>
    <n v="2"/>
    <n v="7"/>
    <n v="2"/>
  </r>
  <r>
    <n v="37251"/>
    <s v="C"/>
    <n v="73072983"/>
    <x v="0"/>
    <n v="4"/>
    <n v="550015699"/>
    <d v="2017-06-22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37251"/>
    <s v="C"/>
    <n v="73072983"/>
    <x v="0"/>
    <n v="4"/>
    <n v="550015707"/>
    <d v="2017-06-23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40929"/>
    <s v="C"/>
    <n v="73072983"/>
    <x v="0"/>
    <n v="4"/>
    <n v="550016823"/>
    <d v="2017-09-09T00:00:00"/>
    <d v="2023-11-30T00:00:00"/>
    <n v="0"/>
    <n v="1"/>
    <n v="0"/>
    <n v="30"/>
    <n v="2"/>
    <n v="22490513"/>
    <n v="24960000"/>
    <n v="77950"/>
    <n v="2997"/>
    <n v="71631"/>
    <n v="0"/>
    <n v="0"/>
    <n v="0"/>
    <m/>
    <n v="0"/>
    <n v="0"/>
    <n v="0"/>
    <m/>
    <m/>
    <d v="2021-03-30T00:00:00"/>
    <n v="1"/>
    <s v="O"/>
    <n v="1"/>
    <n v="30"/>
    <n v="0"/>
    <m/>
    <m/>
    <m/>
    <m/>
    <m/>
    <m/>
    <n v="1"/>
    <n v="1"/>
    <m/>
    <m/>
    <n v="30702"/>
    <s v="CREDITOS DE CONSUMO"/>
    <n v="0"/>
    <n v="0"/>
    <n v="890480123"/>
    <s v="UNIVERSIDAD DE CARTAGENA"/>
    <n v="5"/>
    <m/>
    <m/>
    <m/>
    <m/>
    <n v="2"/>
    <n v="7"/>
    <n v="2"/>
  </r>
  <r>
    <n v="11139"/>
    <s v="C"/>
    <n v="73072983"/>
    <x v="0"/>
    <n v="4"/>
    <n v="550017257"/>
    <d v="2017-10-26T00:00:00"/>
    <d v="2023-11-30T00:00:00"/>
    <n v="0"/>
    <n v="1"/>
    <n v="0"/>
    <n v="30"/>
    <n v="2"/>
    <n v="22490513"/>
    <n v="24960000"/>
    <n v="21229"/>
    <n v="816"/>
    <n v="19495"/>
    <n v="0"/>
    <n v="0"/>
    <n v="0"/>
    <m/>
    <n v="0"/>
    <n v="0"/>
    <n v="0"/>
    <m/>
    <m/>
    <d v="2021-03-30T00:00:00"/>
    <n v="1"/>
    <s v="O"/>
    <n v="1"/>
    <n v="30"/>
    <n v="0"/>
    <m/>
    <m/>
    <m/>
    <m/>
    <m/>
    <m/>
    <n v="1"/>
    <n v="1"/>
    <m/>
    <m/>
    <n v="8356"/>
    <s v="CREDITOS DE CONSUMO"/>
    <n v="0"/>
    <n v="0"/>
    <n v="890480123"/>
    <s v="UNIVERSIDAD DE CARTAGENA"/>
    <n v="5"/>
    <m/>
    <m/>
    <m/>
    <m/>
    <n v="2"/>
    <n v="7"/>
    <n v="2"/>
  </r>
  <r>
    <n v="65581"/>
    <s v="C"/>
    <n v="73072983"/>
    <x v="0"/>
    <n v="4"/>
    <n v="550017263"/>
    <d v="2017-10-27T00:00:00"/>
    <d v="2023-11-30T00:00:00"/>
    <n v="0"/>
    <n v="1"/>
    <n v="0"/>
    <n v="30"/>
    <n v="2"/>
    <n v="22490513"/>
    <n v="24960000"/>
    <n v="124910"/>
    <n v="4802"/>
    <n v="114776"/>
    <n v="0"/>
    <n v="0"/>
    <n v="0"/>
    <m/>
    <n v="0"/>
    <n v="0"/>
    <n v="0"/>
    <m/>
    <m/>
    <d v="2021-03-30T00:00:00"/>
    <n v="1"/>
    <s v="O"/>
    <n v="1"/>
    <n v="30"/>
    <n v="0"/>
    <m/>
    <m/>
    <m/>
    <m/>
    <m/>
    <m/>
    <n v="1"/>
    <n v="1"/>
    <m/>
    <m/>
    <n v="49195"/>
    <s v="CREDITOS DE CONSUMO"/>
    <n v="0"/>
    <n v="0"/>
    <n v="890480123"/>
    <s v="UNIVERSIDAD DE CARTAGENA"/>
    <n v="5"/>
    <m/>
    <m/>
    <m/>
    <m/>
    <n v="2"/>
    <n v="7"/>
    <n v="2"/>
  </r>
  <r>
    <n v="21852"/>
    <s v="C"/>
    <n v="73072983"/>
    <x v="0"/>
    <n v="4"/>
    <n v="550017275"/>
    <d v="2017-10-28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21852"/>
    <s v="C"/>
    <n v="73072983"/>
    <x v="0"/>
    <n v="4"/>
    <n v="550017451"/>
    <d v="2017-11-03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43744"/>
    <s v="C"/>
    <n v="73072983"/>
    <x v="0"/>
    <n v="4"/>
    <n v="550017473"/>
    <d v="2017-11-05T00:00:00"/>
    <d v="2023-11-30T00:00:00"/>
    <n v="0"/>
    <n v="1"/>
    <n v="0"/>
    <n v="30"/>
    <n v="2"/>
    <n v="22490513"/>
    <n v="24960000"/>
    <n v="83313"/>
    <n v="3203"/>
    <n v="76559"/>
    <n v="0"/>
    <n v="0"/>
    <n v="0"/>
    <m/>
    <n v="0"/>
    <n v="0"/>
    <n v="0"/>
    <m/>
    <m/>
    <d v="2021-03-30T00:00:00"/>
    <n v="1"/>
    <s v="O"/>
    <n v="1"/>
    <n v="30"/>
    <n v="0"/>
    <m/>
    <m/>
    <m/>
    <m/>
    <m/>
    <m/>
    <n v="1"/>
    <n v="1"/>
    <m/>
    <m/>
    <n v="32815"/>
    <s v="CREDITOS DE CONSUMO"/>
    <n v="0"/>
    <n v="0"/>
    <n v="890480123"/>
    <s v="UNIVERSIDAD DE CARTAGENA"/>
    <n v="5"/>
    <m/>
    <m/>
    <m/>
    <m/>
    <n v="2"/>
    <n v="7"/>
    <n v="2"/>
  </r>
  <r>
    <n v="43710"/>
    <s v="C"/>
    <n v="73072983"/>
    <x v="0"/>
    <n v="4"/>
    <n v="550017481"/>
    <d v="2017-11-06T00:00:00"/>
    <d v="2023-11-30T00:00:00"/>
    <n v="0"/>
    <n v="1"/>
    <n v="0"/>
    <n v="30"/>
    <n v="2"/>
    <n v="22490513"/>
    <n v="24960000"/>
    <n v="83246"/>
    <n v="3200"/>
    <n v="76499"/>
    <n v="0"/>
    <n v="0"/>
    <n v="0"/>
    <m/>
    <n v="0"/>
    <n v="0"/>
    <n v="0"/>
    <m/>
    <m/>
    <d v="2021-03-30T00:00:00"/>
    <n v="1"/>
    <s v="O"/>
    <n v="1"/>
    <n v="30"/>
    <n v="0"/>
    <m/>
    <m/>
    <m/>
    <m/>
    <m/>
    <m/>
    <n v="1"/>
    <n v="1"/>
    <m/>
    <m/>
    <n v="32789"/>
    <s v="CREDITOS DE CONSUMO"/>
    <n v="0"/>
    <n v="0"/>
    <n v="890480123"/>
    <s v="UNIVERSIDAD DE CARTAGENA"/>
    <n v="5"/>
    <m/>
    <m/>
    <m/>
    <m/>
    <n v="2"/>
    <n v="7"/>
    <n v="2"/>
  </r>
  <r>
    <n v="21854"/>
    <s v="C"/>
    <n v="73072983"/>
    <x v="0"/>
    <n v="4"/>
    <n v="550017486"/>
    <d v="2017-11-07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21854"/>
    <s v="C"/>
    <n v="73072983"/>
    <x v="0"/>
    <n v="4"/>
    <n v="550017494"/>
    <d v="2017-11-09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32785"/>
    <s v="C"/>
    <n v="73072983"/>
    <x v="0"/>
    <n v="4"/>
    <n v="550017502"/>
    <d v="2017-11-11T00:00:00"/>
    <d v="2023-11-30T00:00:00"/>
    <n v="0"/>
    <n v="1"/>
    <n v="0"/>
    <n v="30"/>
    <n v="2"/>
    <n v="22490513"/>
    <n v="24960000"/>
    <n v="62438"/>
    <n v="2400"/>
    <n v="57379"/>
    <n v="0"/>
    <n v="0"/>
    <n v="0"/>
    <m/>
    <n v="0"/>
    <n v="0"/>
    <n v="0"/>
    <m/>
    <m/>
    <d v="2021-03-30T00:00:00"/>
    <n v="1"/>
    <s v="O"/>
    <n v="1"/>
    <n v="30"/>
    <n v="0"/>
    <m/>
    <m/>
    <m/>
    <m/>
    <m/>
    <m/>
    <n v="1"/>
    <n v="1"/>
    <m/>
    <m/>
    <n v="24594"/>
    <s v="CREDITOS DE CONSUMO"/>
    <n v="0"/>
    <n v="0"/>
    <n v="890480123"/>
    <s v="UNIVERSIDAD DE CARTAGENA"/>
    <n v="5"/>
    <m/>
    <m/>
    <m/>
    <m/>
    <n v="2"/>
    <n v="7"/>
    <n v="2"/>
  </r>
  <r>
    <n v="33441"/>
    <s v="C"/>
    <n v="73072983"/>
    <x v="0"/>
    <n v="4"/>
    <n v="550017510"/>
    <d v="2017-11-13T00:00:00"/>
    <d v="2023-11-30T00:00:00"/>
    <n v="0"/>
    <n v="1"/>
    <n v="0"/>
    <n v="30"/>
    <n v="2"/>
    <n v="22490513"/>
    <n v="24960000"/>
    <n v="63702"/>
    <n v="2449"/>
    <n v="58526"/>
    <n v="0"/>
    <n v="0"/>
    <n v="0"/>
    <m/>
    <n v="0"/>
    <n v="0"/>
    <n v="0"/>
    <m/>
    <m/>
    <d v="2021-03-30T00:00:00"/>
    <n v="1"/>
    <s v="O"/>
    <n v="1"/>
    <n v="30"/>
    <n v="0"/>
    <m/>
    <m/>
    <m/>
    <m/>
    <m/>
    <m/>
    <n v="1"/>
    <n v="1"/>
    <m/>
    <m/>
    <n v="25085"/>
    <s v="CREDITOS DE CONSUMO"/>
    <n v="0"/>
    <n v="0"/>
    <n v="890480123"/>
    <s v="UNIVERSIDAD DE CARTAGENA"/>
    <n v="5"/>
    <m/>
    <m/>
    <m/>
    <m/>
    <n v="2"/>
    <n v="7"/>
    <n v="2"/>
  </r>
  <r>
    <n v="25108"/>
    <s v="C"/>
    <n v="73072983"/>
    <x v="0"/>
    <n v="4"/>
    <n v="550017527"/>
    <d v="2017-11-15T00:00:00"/>
    <d v="2023-11-30T00:00:00"/>
    <n v="0"/>
    <n v="1"/>
    <n v="0"/>
    <n v="30"/>
    <n v="2"/>
    <n v="22490513"/>
    <n v="24960000"/>
    <n v="47822"/>
    <n v="1839"/>
    <n v="43942"/>
    <n v="0"/>
    <n v="0"/>
    <n v="0"/>
    <m/>
    <n v="0"/>
    <n v="0"/>
    <n v="0"/>
    <m/>
    <m/>
    <d v="2021-03-30T00:00:00"/>
    <n v="1"/>
    <s v="O"/>
    <n v="1"/>
    <n v="30"/>
    <n v="0"/>
    <m/>
    <m/>
    <m/>
    <m/>
    <m/>
    <m/>
    <n v="1"/>
    <n v="1"/>
    <m/>
    <m/>
    <n v="18834"/>
    <s v="CREDITOS DE CONSUMO"/>
    <n v="0"/>
    <n v="0"/>
    <n v="890480123"/>
    <s v="UNIVERSIDAD DE CARTAGENA"/>
    <n v="5"/>
    <m/>
    <m/>
    <m/>
    <m/>
    <n v="2"/>
    <n v="7"/>
    <n v="2"/>
  </r>
  <r>
    <n v="19175"/>
    <s v="C"/>
    <n v="73072983"/>
    <x v="0"/>
    <n v="4"/>
    <n v="550017871"/>
    <d v="2017-12-31T00:00:00"/>
    <d v="2023-11-30T00:00:00"/>
    <n v="0"/>
    <n v="1"/>
    <n v="0"/>
    <n v="30"/>
    <n v="2"/>
    <n v="22490513"/>
    <n v="24960000"/>
    <n v="36536"/>
    <n v="1405"/>
    <n v="33560"/>
    <n v="0"/>
    <n v="0"/>
    <n v="0"/>
    <m/>
    <n v="0"/>
    <n v="0"/>
    <n v="0"/>
    <m/>
    <m/>
    <d v="2021-03-30T00:00:00"/>
    <n v="1"/>
    <s v="O"/>
    <n v="1"/>
    <n v="30"/>
    <n v="0"/>
    <m/>
    <m/>
    <m/>
    <m/>
    <m/>
    <m/>
    <n v="1"/>
    <n v="1"/>
    <m/>
    <m/>
    <n v="14385"/>
    <s v="CREDITOS DE CONSUMO"/>
    <n v="0"/>
    <n v="0"/>
    <n v="890480123"/>
    <s v="UNIVERSIDAD DE CARTAGENA"/>
    <n v="5"/>
    <m/>
    <m/>
    <m/>
    <m/>
    <n v="2"/>
    <n v="7"/>
    <n v="2"/>
  </r>
  <r>
    <n v="36164"/>
    <s v="C"/>
    <n v="73072983"/>
    <x v="0"/>
    <n v="4"/>
    <n v="550018030"/>
    <d v="2018-01-16T00:00:00"/>
    <d v="2023-11-30T00:00:00"/>
    <n v="0"/>
    <n v="1"/>
    <n v="0"/>
    <n v="30"/>
    <n v="2"/>
    <n v="22490513"/>
    <n v="24960000"/>
    <n v="68888"/>
    <n v="2648"/>
    <n v="63293"/>
    <n v="0"/>
    <n v="0"/>
    <n v="0"/>
    <m/>
    <n v="0"/>
    <n v="0"/>
    <n v="0"/>
    <m/>
    <m/>
    <d v="2021-03-30T00:00:00"/>
    <n v="1"/>
    <s v="O"/>
    <n v="1"/>
    <n v="30"/>
    <n v="0"/>
    <m/>
    <m/>
    <m/>
    <m/>
    <m/>
    <m/>
    <n v="1"/>
    <n v="1"/>
    <m/>
    <m/>
    <n v="27129"/>
    <s v="CREDITOS DE CONSUMO"/>
    <n v="0"/>
    <n v="0"/>
    <n v="890480123"/>
    <s v="UNIVERSIDAD DE CARTAGENA"/>
    <n v="5"/>
    <m/>
    <m/>
    <m/>
    <m/>
    <n v="2"/>
    <n v="7"/>
    <n v="2"/>
  </r>
  <r>
    <n v="40640"/>
    <s v="C"/>
    <n v="73072983"/>
    <x v="0"/>
    <n v="4"/>
    <n v="550018080"/>
    <d v="2018-01-25T00:00:00"/>
    <d v="2023-11-30T00:00:00"/>
    <n v="0"/>
    <n v="1"/>
    <n v="0"/>
    <n v="30"/>
    <n v="2"/>
    <n v="22490513"/>
    <n v="24960000"/>
    <n v="77415"/>
    <n v="2976"/>
    <n v="71127"/>
    <n v="0"/>
    <n v="0"/>
    <n v="0"/>
    <m/>
    <n v="0"/>
    <n v="0"/>
    <n v="0"/>
    <m/>
    <m/>
    <d v="2021-03-30T00:00:00"/>
    <n v="1"/>
    <s v="O"/>
    <n v="1"/>
    <n v="30"/>
    <n v="0"/>
    <m/>
    <m/>
    <m/>
    <m/>
    <m/>
    <m/>
    <n v="1"/>
    <n v="1"/>
    <m/>
    <m/>
    <n v="30487"/>
    <s v="CREDITOS DE CONSUMO"/>
    <n v="0"/>
    <n v="0"/>
    <n v="890480123"/>
    <s v="UNIVERSIDAD DE CARTAGENA"/>
    <n v="5"/>
    <m/>
    <m/>
    <m/>
    <m/>
    <n v="2"/>
    <n v="7"/>
    <n v="2"/>
  </r>
  <r>
    <n v="24383"/>
    <s v="C"/>
    <n v="73072983"/>
    <x v="0"/>
    <n v="4"/>
    <n v="550018104"/>
    <d v="2018-01-28T00:00:00"/>
    <d v="2023-11-30T00:00:00"/>
    <n v="0"/>
    <n v="1"/>
    <n v="0"/>
    <n v="30"/>
    <n v="2"/>
    <n v="22490513"/>
    <n v="24960000"/>
    <n v="46448"/>
    <n v="1786"/>
    <n v="42674"/>
    <n v="0"/>
    <n v="0"/>
    <n v="0"/>
    <m/>
    <n v="0"/>
    <n v="0"/>
    <n v="0"/>
    <m/>
    <m/>
    <d v="2021-03-30T00:00:00"/>
    <n v="1"/>
    <s v="O"/>
    <n v="1"/>
    <n v="30"/>
    <n v="0"/>
    <m/>
    <m/>
    <m/>
    <m/>
    <m/>
    <m/>
    <n v="1"/>
    <n v="1"/>
    <m/>
    <m/>
    <n v="18291"/>
    <s v="CREDITOS DE CONSUMO"/>
    <n v="0"/>
    <n v="0"/>
    <n v="890480123"/>
    <s v="UNIVERSIDAD DE CARTAGENA"/>
    <n v="5"/>
    <m/>
    <m/>
    <m/>
    <m/>
    <n v="2"/>
    <n v="7"/>
    <n v="2"/>
  </r>
  <r>
    <n v="42332"/>
    <s v="C"/>
    <n v="73072983"/>
    <x v="0"/>
    <n v="4"/>
    <n v="550018384"/>
    <d v="2018-03-04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42332"/>
    <s v="C"/>
    <n v="73072983"/>
    <x v="0"/>
    <n v="4"/>
    <n v="550018446"/>
    <d v="2018-03-10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22309"/>
    <s v="C"/>
    <n v="73072983"/>
    <x v="0"/>
    <n v="4"/>
    <n v="550018508"/>
    <d v="2018-03-23T00:00:00"/>
    <d v="2023-11-30T00:00:00"/>
    <n v="0"/>
    <n v="1"/>
    <n v="0"/>
    <n v="30"/>
    <n v="2"/>
    <n v="22490513"/>
    <n v="24960000"/>
    <n v="42490"/>
    <n v="1634"/>
    <n v="39044"/>
    <n v="0"/>
    <n v="0"/>
    <n v="0"/>
    <m/>
    <n v="0"/>
    <n v="0"/>
    <n v="0"/>
    <m/>
    <m/>
    <d v="2021-03-30T00:00:00"/>
    <n v="1"/>
    <s v="O"/>
    <n v="1"/>
    <n v="30"/>
    <n v="0"/>
    <m/>
    <m/>
    <m/>
    <m/>
    <m/>
    <m/>
    <n v="1"/>
    <n v="1"/>
    <m/>
    <m/>
    <n v="16735"/>
    <s v="CREDITOS DE CONSUMO"/>
    <n v="0"/>
    <n v="0"/>
    <n v="890480123"/>
    <s v="UNIVERSIDAD DE CARTAGENA"/>
    <n v="5"/>
    <m/>
    <m/>
    <m/>
    <m/>
    <n v="2"/>
    <n v="7"/>
    <n v="2"/>
  </r>
  <r>
    <n v="66823"/>
    <s v="C"/>
    <n v="73072983"/>
    <x v="0"/>
    <n v="4"/>
    <n v="550018571"/>
    <d v="2018-04-02T00:00:00"/>
    <d v="2023-11-30T00:00:00"/>
    <n v="0"/>
    <n v="1"/>
    <n v="0"/>
    <n v="30"/>
    <n v="2"/>
    <n v="22490513"/>
    <n v="24960000"/>
    <n v="127415"/>
    <n v="4898"/>
    <n v="116950"/>
    <n v="0"/>
    <n v="0"/>
    <n v="0"/>
    <m/>
    <n v="0"/>
    <n v="0"/>
    <n v="0"/>
    <m/>
    <m/>
    <d v="2021-03-30T00:00:00"/>
    <n v="1"/>
    <s v="O"/>
    <n v="1"/>
    <n v="30"/>
    <n v="0"/>
    <m/>
    <m/>
    <m/>
    <m/>
    <m/>
    <m/>
    <n v="1"/>
    <n v="1"/>
    <m/>
    <m/>
    <n v="50127"/>
    <s v="CREDITOS DE CONSUMO"/>
    <n v="0"/>
    <n v="0"/>
    <n v="890480123"/>
    <s v="UNIVERSIDAD DE CARTAGENA"/>
    <n v="5"/>
    <m/>
    <m/>
    <m/>
    <m/>
    <n v="2"/>
    <n v="7"/>
    <n v="2"/>
  </r>
  <r>
    <n v="46819"/>
    <s v="C"/>
    <n v="73072983"/>
    <x v="0"/>
    <n v="4"/>
    <n v="550018748"/>
    <d v="2018-04-29T00:00:00"/>
    <d v="2023-11-30T00:00:00"/>
    <n v="0"/>
    <n v="1"/>
    <n v="0"/>
    <n v="30"/>
    <n v="2"/>
    <n v="22490513"/>
    <n v="24960000"/>
    <n v="89178"/>
    <n v="3428"/>
    <n v="81940"/>
    <n v="0"/>
    <n v="0"/>
    <n v="0"/>
    <m/>
    <n v="0"/>
    <n v="0"/>
    <n v="0"/>
    <m/>
    <m/>
    <d v="2021-03-30T00:00:00"/>
    <n v="1"/>
    <s v="O"/>
    <n v="1"/>
    <n v="30"/>
    <n v="0"/>
    <m/>
    <m/>
    <m/>
    <m/>
    <m/>
    <m/>
    <n v="1"/>
    <n v="1"/>
    <m/>
    <m/>
    <n v="35121"/>
    <s v="CREDITOS DE CONSUMO"/>
    <n v="0"/>
    <n v="0"/>
    <n v="890480123"/>
    <s v="UNIVERSIDAD DE CARTAGENA"/>
    <n v="5"/>
    <m/>
    <m/>
    <m/>
    <m/>
    <n v="2"/>
    <n v="7"/>
    <n v="2"/>
  </r>
  <r>
    <n v="23353"/>
    <s v="C"/>
    <n v="73072983"/>
    <x v="0"/>
    <n v="4"/>
    <n v="550018913"/>
    <d v="2018-05-17T00:00:00"/>
    <d v="2023-11-30T00:00:00"/>
    <n v="0"/>
    <n v="1"/>
    <n v="0"/>
    <n v="30"/>
    <n v="2"/>
    <n v="22490513"/>
    <n v="24960000"/>
    <n v="44480"/>
    <n v="1710"/>
    <n v="40871"/>
    <n v="0"/>
    <n v="0"/>
    <n v="0"/>
    <m/>
    <n v="0"/>
    <n v="0"/>
    <n v="0"/>
    <m/>
    <m/>
    <d v="2021-03-30T00:00:00"/>
    <n v="1"/>
    <s v="O"/>
    <n v="1"/>
    <n v="30"/>
    <n v="0"/>
    <m/>
    <m/>
    <m/>
    <m/>
    <m/>
    <m/>
    <n v="1"/>
    <n v="1"/>
    <m/>
    <m/>
    <n v="17518"/>
    <s v="CREDITOS DE CONSUMO"/>
    <n v="0"/>
    <n v="0"/>
    <n v="890480123"/>
    <s v="UNIVERSIDAD DE CARTAGENA"/>
    <n v="5"/>
    <m/>
    <m/>
    <m/>
    <m/>
    <n v="2"/>
    <n v="7"/>
    <n v="2"/>
  </r>
  <r>
    <n v="5423"/>
    <s v="C"/>
    <n v="73072983"/>
    <x v="0"/>
    <n v="4"/>
    <n v="550019278"/>
    <d v="2018-07-13T00:00:00"/>
    <d v="2023-11-30T00:00:00"/>
    <n v="0"/>
    <n v="1"/>
    <n v="0"/>
    <n v="30"/>
    <n v="2"/>
    <n v="22490513"/>
    <n v="24960000"/>
    <n v="10329"/>
    <n v="397"/>
    <n v="9491"/>
    <n v="0"/>
    <n v="0"/>
    <n v="0"/>
    <m/>
    <n v="0"/>
    <n v="0"/>
    <n v="0"/>
    <m/>
    <m/>
    <d v="2021-03-30T00:00:00"/>
    <n v="1"/>
    <s v="O"/>
    <n v="1"/>
    <n v="30"/>
    <n v="0"/>
    <m/>
    <m/>
    <m/>
    <m/>
    <m/>
    <m/>
    <n v="1"/>
    <n v="1"/>
    <m/>
    <m/>
    <n v="4068"/>
    <s v="CREDITOS DE CONSUMO"/>
    <n v="0"/>
    <n v="0"/>
    <n v="890480123"/>
    <s v="UNIVERSIDAD DE CARTAGENA"/>
    <n v="5"/>
    <m/>
    <m/>
    <m/>
    <m/>
    <n v="2"/>
    <n v="7"/>
    <n v="2"/>
  </r>
  <r>
    <n v="53727"/>
    <s v="C"/>
    <n v="73072983"/>
    <x v="0"/>
    <n v="4"/>
    <n v="550019292"/>
    <d v="2018-07-15T00:00:00"/>
    <d v="2023-11-30T00:00:00"/>
    <n v="0"/>
    <n v="1"/>
    <n v="0"/>
    <n v="30"/>
    <n v="2"/>
    <n v="22490513"/>
    <n v="24960000"/>
    <n v="102326"/>
    <n v="3934"/>
    <n v="94030"/>
    <n v="0"/>
    <n v="0"/>
    <n v="0"/>
    <m/>
    <n v="0"/>
    <n v="0"/>
    <n v="0"/>
    <m/>
    <m/>
    <d v="2021-03-30T00:00:00"/>
    <n v="1"/>
    <s v="O"/>
    <n v="1"/>
    <n v="30"/>
    <n v="0"/>
    <m/>
    <m/>
    <m/>
    <m/>
    <m/>
    <m/>
    <n v="1"/>
    <n v="1"/>
    <m/>
    <m/>
    <n v="40303"/>
    <s v="CREDITOS DE CONSUMO"/>
    <n v="0"/>
    <n v="0"/>
    <n v="890480123"/>
    <s v="UNIVERSIDAD DE CARTAGENA"/>
    <n v="5"/>
    <m/>
    <m/>
    <m/>
    <m/>
    <n v="2"/>
    <n v="7"/>
    <n v="2"/>
  </r>
  <r>
    <n v="26599"/>
    <s v="C"/>
    <n v="73072983"/>
    <x v="0"/>
    <n v="4"/>
    <n v="550019337"/>
    <d v="2018-07-20T00:00:00"/>
    <d v="2023-11-30T00:00:00"/>
    <n v="0"/>
    <n v="1"/>
    <n v="0"/>
    <n v="30"/>
    <n v="2"/>
    <n v="22490513"/>
    <n v="24960000"/>
    <n v="50656"/>
    <n v="1947"/>
    <n v="46552"/>
    <n v="0"/>
    <n v="0"/>
    <n v="0"/>
    <m/>
    <n v="0"/>
    <n v="0"/>
    <n v="0"/>
    <m/>
    <m/>
    <d v="2021-03-30T00:00:00"/>
    <n v="1"/>
    <s v="O"/>
    <n v="1"/>
    <n v="30"/>
    <n v="0"/>
    <m/>
    <m/>
    <m/>
    <m/>
    <m/>
    <m/>
    <n v="1"/>
    <n v="1"/>
    <m/>
    <m/>
    <n v="19953"/>
    <s v="CREDITOS DE CONSUMO"/>
    <n v="0"/>
    <n v="0"/>
    <n v="890480123"/>
    <s v="UNIVERSIDAD DE CARTAGENA"/>
    <n v="5"/>
    <m/>
    <m/>
    <m/>
    <m/>
    <n v="2"/>
    <n v="7"/>
    <n v="2"/>
  </r>
  <r>
    <n v="24271"/>
    <s v="C"/>
    <n v="73072983"/>
    <x v="0"/>
    <n v="4"/>
    <n v="550019466"/>
    <d v="2018-08-12T00:00:00"/>
    <d v="2023-11-30T00:00:00"/>
    <n v="0"/>
    <n v="1"/>
    <n v="0"/>
    <n v="30"/>
    <n v="2"/>
    <n v="22490513"/>
    <n v="24960000"/>
    <n v="46229"/>
    <n v="1777"/>
    <n v="42478"/>
    <n v="0"/>
    <n v="0"/>
    <n v="0"/>
    <m/>
    <n v="0"/>
    <n v="0"/>
    <n v="0"/>
    <m/>
    <m/>
    <d v="2021-03-30T00:00:00"/>
    <n v="1"/>
    <s v="O"/>
    <n v="1"/>
    <n v="30"/>
    <n v="0"/>
    <m/>
    <m/>
    <m/>
    <m/>
    <m/>
    <m/>
    <n v="1"/>
    <n v="1"/>
    <m/>
    <m/>
    <n v="18207"/>
    <s v="CREDITOS DE CONSUMO"/>
    <n v="0"/>
    <n v="0"/>
    <n v="890480123"/>
    <s v="UNIVERSIDAD DE CARTAGENA"/>
    <n v="5"/>
    <m/>
    <m/>
    <m/>
    <m/>
    <n v="2"/>
    <n v="7"/>
    <n v="2"/>
  </r>
  <r>
    <n v="36580"/>
    <s v="C"/>
    <n v="73072983"/>
    <x v="0"/>
    <n v="4"/>
    <n v="550019491"/>
    <d v="2018-08-16T00:00:00"/>
    <d v="2023-11-30T00:00:00"/>
    <n v="0"/>
    <n v="1"/>
    <n v="0"/>
    <n v="30"/>
    <n v="2"/>
    <n v="22490513"/>
    <n v="24960000"/>
    <n v="69665"/>
    <n v="2678"/>
    <n v="64020"/>
    <n v="0"/>
    <n v="0"/>
    <n v="0"/>
    <m/>
    <n v="0"/>
    <n v="0"/>
    <n v="0"/>
    <m/>
    <m/>
    <d v="2021-03-30T00:00:00"/>
    <n v="1"/>
    <s v="O"/>
    <n v="1"/>
    <n v="30"/>
    <n v="0"/>
    <m/>
    <m/>
    <m/>
    <m/>
    <m/>
    <m/>
    <n v="1"/>
    <n v="1"/>
    <m/>
    <m/>
    <n v="27440"/>
    <s v="CREDITOS DE CONSUMO"/>
    <n v="0"/>
    <n v="0"/>
    <n v="890480123"/>
    <s v="UNIVERSIDAD DE CARTAGENA"/>
    <n v="5"/>
    <m/>
    <m/>
    <m/>
    <m/>
    <n v="2"/>
    <n v="7"/>
    <n v="2"/>
  </r>
  <r>
    <n v="18304"/>
    <s v="C"/>
    <n v="73072983"/>
    <x v="0"/>
    <n v="4"/>
    <n v="550019639"/>
    <d v="2018-09-04T00:00:00"/>
    <d v="2023-11-30T00:00:00"/>
    <n v="0"/>
    <n v="1"/>
    <n v="0"/>
    <n v="30"/>
    <n v="2"/>
    <n v="22490513"/>
    <n v="24960000"/>
    <n v="34875"/>
    <n v="1341"/>
    <n v="32034"/>
    <n v="0"/>
    <n v="0"/>
    <n v="0"/>
    <m/>
    <n v="0"/>
    <n v="0"/>
    <n v="0"/>
    <m/>
    <m/>
    <d v="2021-03-30T00:00:00"/>
    <n v="1"/>
    <s v="O"/>
    <n v="1"/>
    <n v="30"/>
    <n v="0"/>
    <m/>
    <m/>
    <m/>
    <m/>
    <m/>
    <m/>
    <n v="1"/>
    <n v="1"/>
    <m/>
    <m/>
    <n v="13730"/>
    <s v="CREDITOS DE CONSUMO"/>
    <n v="0"/>
    <n v="0"/>
    <n v="890480123"/>
    <s v="UNIVERSIDAD DE CARTAGENA"/>
    <n v="5"/>
    <m/>
    <m/>
    <m/>
    <m/>
    <n v="2"/>
    <n v="7"/>
    <n v="2"/>
  </r>
  <r>
    <n v="21557"/>
    <s v="C"/>
    <n v="73072983"/>
    <x v="0"/>
    <n v="4"/>
    <n v="550020022"/>
    <d v="2018-11-04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557"/>
    <s v="C"/>
    <n v="73072983"/>
    <x v="0"/>
    <n v="4"/>
    <n v="550020068"/>
    <d v="2018-11-11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476"/>
    <s v="C"/>
    <n v="73072983"/>
    <x v="0"/>
    <n v="4"/>
    <n v="550020098"/>
    <d v="2018-11-18T00:00:00"/>
    <d v="2023-11-30T00:00:00"/>
    <n v="0"/>
    <n v="1"/>
    <n v="0"/>
    <n v="30"/>
    <n v="2"/>
    <n v="22490513"/>
    <n v="24960000"/>
    <n v="40904"/>
    <n v="1573"/>
    <n v="37587"/>
    <n v="0"/>
    <n v="0"/>
    <n v="0"/>
    <m/>
    <n v="0"/>
    <n v="0"/>
    <n v="0"/>
    <m/>
    <m/>
    <d v="2021-03-30T00:00:00"/>
    <n v="1"/>
    <s v="O"/>
    <n v="1"/>
    <n v="30"/>
    <n v="0"/>
    <m/>
    <m/>
    <m/>
    <m/>
    <m/>
    <m/>
    <n v="1"/>
    <n v="1"/>
    <m/>
    <m/>
    <n v="16111"/>
    <s v="CREDITOS DE CONSUMO"/>
    <n v="0"/>
    <n v="0"/>
    <n v="890480123"/>
    <s v="UNIVERSIDAD DE CARTAGENA"/>
    <n v="5"/>
    <m/>
    <m/>
    <m/>
    <m/>
    <n v="2"/>
    <n v="7"/>
    <n v="2"/>
  </r>
  <r>
    <n v="11562"/>
    <s v="C"/>
    <n v="73072983"/>
    <x v="0"/>
    <n v="4"/>
    <n v="550020121"/>
    <d v="2018-11-20T00:00:00"/>
    <d v="2023-11-30T00:00:00"/>
    <n v="0"/>
    <n v="1"/>
    <n v="0"/>
    <n v="30"/>
    <n v="2"/>
    <n v="22490513"/>
    <n v="24960000"/>
    <n v="22018"/>
    <n v="846"/>
    <n v="20236"/>
    <n v="0"/>
    <n v="0"/>
    <n v="0"/>
    <m/>
    <n v="0"/>
    <n v="0"/>
    <n v="0"/>
    <m/>
    <m/>
    <d v="2021-03-30T00:00:00"/>
    <n v="1"/>
    <s v="O"/>
    <n v="1"/>
    <n v="30"/>
    <n v="0"/>
    <m/>
    <m/>
    <m/>
    <m/>
    <m/>
    <m/>
    <n v="1"/>
    <n v="1"/>
    <m/>
    <m/>
    <n v="8674"/>
    <s v="CREDITOS DE CONSUMO"/>
    <n v="0"/>
    <n v="0"/>
    <n v="890480123"/>
    <s v="UNIVERSIDAD DE CARTAGENA"/>
    <n v="5"/>
    <m/>
    <m/>
    <m/>
    <m/>
    <n v="2"/>
    <n v="7"/>
    <n v="2"/>
  </r>
  <r>
    <n v="46281"/>
    <s v="C"/>
    <n v="73072983"/>
    <x v="0"/>
    <n v="4"/>
    <n v="550020287"/>
    <d v="2018-12-09T00:00:00"/>
    <d v="2023-11-30T00:00:00"/>
    <n v="0"/>
    <n v="1"/>
    <n v="0"/>
    <n v="30"/>
    <n v="2"/>
    <n v="22490513"/>
    <n v="24960000"/>
    <n v="88145"/>
    <n v="3389"/>
    <n v="80999"/>
    <n v="0"/>
    <n v="0"/>
    <n v="0"/>
    <m/>
    <n v="0"/>
    <n v="0"/>
    <n v="0"/>
    <m/>
    <m/>
    <d v="2021-03-30T00:00:00"/>
    <n v="1"/>
    <s v="O"/>
    <n v="1"/>
    <n v="30"/>
    <n v="0"/>
    <m/>
    <m/>
    <m/>
    <m/>
    <m/>
    <m/>
    <n v="1"/>
    <n v="1"/>
    <m/>
    <m/>
    <n v="34718"/>
    <s v="CREDITOS DE CONSUMO"/>
    <n v="0"/>
    <n v="0"/>
    <n v="890480123"/>
    <s v="UNIVERSIDAD DE CARTAGENA"/>
    <n v="5"/>
    <m/>
    <m/>
    <m/>
    <m/>
    <n v="2"/>
    <n v="7"/>
    <n v="2"/>
  </r>
  <r>
    <n v="73945"/>
    <s v="C"/>
    <n v="73072983"/>
    <x v="0"/>
    <n v="4"/>
    <n v="550020433"/>
    <d v="2019-01-07T00:00:00"/>
    <d v="2023-11-30T00:00:00"/>
    <n v="0"/>
    <n v="1"/>
    <n v="0"/>
    <n v="30"/>
    <n v="2"/>
    <n v="22490513"/>
    <n v="24960000"/>
    <n v="141022"/>
    <n v="5422"/>
    <n v="129414"/>
    <n v="0"/>
    <n v="0"/>
    <n v="0"/>
    <m/>
    <n v="0"/>
    <n v="0"/>
    <n v="0"/>
    <m/>
    <m/>
    <d v="2021-03-30T00:00:00"/>
    <n v="1"/>
    <s v="O"/>
    <n v="1"/>
    <n v="30"/>
    <n v="0"/>
    <m/>
    <m/>
    <m/>
    <m/>
    <m/>
    <m/>
    <n v="1"/>
    <n v="1"/>
    <m/>
    <m/>
    <n v="55469"/>
    <s v="CREDITOS DE CONSUMO"/>
    <n v="0"/>
    <n v="0"/>
    <n v="890480123"/>
    <s v="UNIVERSIDAD DE CARTAGENA"/>
    <n v="5"/>
    <m/>
    <m/>
    <m/>
    <m/>
    <n v="2"/>
    <n v="7"/>
    <n v="2"/>
  </r>
  <r>
    <n v="49255"/>
    <s v="C"/>
    <n v="73072983"/>
    <x v="0"/>
    <n v="4"/>
    <n v="550020434"/>
    <d v="2019-01-07T00:00:00"/>
    <d v="2023-11-30T00:00:00"/>
    <n v="0"/>
    <n v="1"/>
    <n v="0"/>
    <n v="30"/>
    <n v="2"/>
    <n v="22490513"/>
    <n v="24960000"/>
    <n v="93982"/>
    <n v="3613"/>
    <n v="86204"/>
    <n v="0"/>
    <n v="0"/>
    <n v="0"/>
    <m/>
    <n v="0"/>
    <n v="0"/>
    <n v="0"/>
    <m/>
    <m/>
    <d v="2021-03-30T00:00:00"/>
    <n v="1"/>
    <s v="O"/>
    <n v="1"/>
    <n v="30"/>
    <n v="0"/>
    <m/>
    <m/>
    <m/>
    <m/>
    <m/>
    <m/>
    <n v="1"/>
    <n v="1"/>
    <m/>
    <m/>
    <n v="36949"/>
    <s v="CREDITOS DE CONSUMO"/>
    <n v="0"/>
    <n v="0"/>
    <n v="890480123"/>
    <s v="UNIVERSIDAD DE CARTAGENA"/>
    <n v="5"/>
    <m/>
    <m/>
    <m/>
    <m/>
    <n v="2"/>
    <n v="7"/>
    <n v="2"/>
  </r>
  <r>
    <n v="23359"/>
    <s v="C"/>
    <n v="73072983"/>
    <x v="0"/>
    <n v="4"/>
    <n v="550020507"/>
    <d v="2019-01-19T00:00:00"/>
    <d v="2023-11-30T00:00:00"/>
    <n v="0"/>
    <n v="1"/>
    <n v="0"/>
    <n v="30"/>
    <n v="2"/>
    <n v="22490513"/>
    <n v="24960000"/>
    <n v="44494"/>
    <n v="1711"/>
    <n v="40882"/>
    <n v="0"/>
    <n v="0"/>
    <n v="0"/>
    <m/>
    <n v="0"/>
    <n v="0"/>
    <n v="0"/>
    <m/>
    <m/>
    <d v="2021-03-30T00:00:00"/>
    <n v="1"/>
    <s v="O"/>
    <n v="1"/>
    <n v="30"/>
    <n v="0"/>
    <m/>
    <m/>
    <m/>
    <m/>
    <m/>
    <m/>
    <n v="1"/>
    <n v="1"/>
    <m/>
    <m/>
    <n v="17523"/>
    <s v="CREDITOS DE CONSUMO"/>
    <n v="0"/>
    <n v="0"/>
    <n v="890480123"/>
    <s v="UNIVERSIDAD DE CARTAGENA"/>
    <n v="5"/>
    <m/>
    <m/>
    <m/>
    <m/>
    <n v="2"/>
    <n v="7"/>
    <n v="2"/>
  </r>
  <r>
    <n v="11690"/>
    <s v="C"/>
    <n v="73072983"/>
    <x v="0"/>
    <n v="4"/>
    <n v="550020558"/>
    <d v="2019-01-26T00:00:00"/>
    <d v="2023-11-30T00:00:00"/>
    <n v="0"/>
    <n v="1"/>
    <n v="0"/>
    <n v="30"/>
    <n v="2"/>
    <n v="22490513"/>
    <n v="24960000"/>
    <n v="22267"/>
    <n v="856"/>
    <n v="20460"/>
    <n v="0"/>
    <n v="0"/>
    <n v="0"/>
    <m/>
    <n v="0"/>
    <n v="0"/>
    <n v="0"/>
    <m/>
    <m/>
    <d v="2021-03-30T00:00:00"/>
    <n v="1"/>
    <s v="O"/>
    <n v="1"/>
    <n v="30"/>
    <n v="0"/>
    <m/>
    <m/>
    <m/>
    <m/>
    <m/>
    <m/>
    <n v="1"/>
    <n v="1"/>
    <m/>
    <m/>
    <n v="8770"/>
    <s v="CREDITOS DE CONSUMO"/>
    <n v="0"/>
    <n v="0"/>
    <n v="890480123"/>
    <s v="UNIVERSIDAD DE CARTAGENA"/>
    <n v="5"/>
    <m/>
    <m/>
    <m/>
    <m/>
    <n v="2"/>
    <n v="7"/>
    <n v="2"/>
  </r>
  <r>
    <n v="4878"/>
    <s v="C"/>
    <n v="73072983"/>
    <x v="0"/>
    <n v="4"/>
    <n v="550020559"/>
    <d v="2019-01-26T00:00:00"/>
    <d v="2023-11-30T00:00:00"/>
    <n v="0"/>
    <n v="1"/>
    <n v="0"/>
    <n v="30"/>
    <n v="2"/>
    <n v="22490513"/>
    <n v="24960000"/>
    <n v="9308"/>
    <n v="358"/>
    <n v="8538"/>
    <n v="0"/>
    <n v="0"/>
    <n v="0"/>
    <m/>
    <n v="0"/>
    <n v="0"/>
    <n v="0"/>
    <m/>
    <m/>
    <d v="2021-03-30T00:00:00"/>
    <n v="1"/>
    <s v="O"/>
    <n v="1"/>
    <n v="30"/>
    <n v="0"/>
    <m/>
    <m/>
    <m/>
    <m/>
    <m/>
    <m/>
    <n v="1"/>
    <n v="1"/>
    <m/>
    <m/>
    <n v="3660"/>
    <s v="CREDITOS DE CONSUMO"/>
    <n v="0"/>
    <n v="0"/>
    <n v="890480123"/>
    <s v="UNIVERSIDAD DE CARTAGENA"/>
    <n v="5"/>
    <m/>
    <m/>
    <m/>
    <m/>
    <n v="2"/>
    <n v="7"/>
    <n v="2"/>
  </r>
  <r>
    <n v="24916"/>
    <s v="C"/>
    <n v="73072983"/>
    <x v="0"/>
    <n v="4"/>
    <n v="550020695"/>
    <d v="2019-02-17T00:00:00"/>
    <d v="2023-11-30T00:00:00"/>
    <n v="0"/>
    <n v="1"/>
    <n v="0"/>
    <n v="30"/>
    <n v="2"/>
    <n v="22490513"/>
    <n v="24960000"/>
    <n v="47451"/>
    <n v="1824"/>
    <n v="43606"/>
    <n v="0"/>
    <n v="0"/>
    <n v="0"/>
    <m/>
    <n v="0"/>
    <n v="0"/>
    <n v="0"/>
    <m/>
    <m/>
    <d v="2021-03-30T00:00:00"/>
    <n v="1"/>
    <s v="O"/>
    <n v="1"/>
    <n v="30"/>
    <n v="0"/>
    <m/>
    <m/>
    <m/>
    <m/>
    <m/>
    <m/>
    <n v="1"/>
    <n v="1"/>
    <m/>
    <m/>
    <n v="18690"/>
    <s v="CREDITOS DE CONSUMO"/>
    <n v="0"/>
    <n v="0"/>
    <n v="890480123"/>
    <s v="UNIVERSIDAD DE CARTAGENA"/>
    <n v="5"/>
    <m/>
    <m/>
    <m/>
    <m/>
    <n v="2"/>
    <n v="7"/>
    <n v="2"/>
  </r>
  <r>
    <n v="83000"/>
    <s v="C"/>
    <n v="73072983"/>
    <x v="0"/>
    <n v="4"/>
    <n v="550020774"/>
    <d v="2019-03-04T00:00:00"/>
    <d v="2023-11-30T00:00:00"/>
    <n v="0"/>
    <n v="1"/>
    <n v="0"/>
    <n v="30"/>
    <n v="2"/>
    <n v="22490513"/>
    <n v="24960000"/>
    <n v="158309"/>
    <n v="6086"/>
    <n v="145262"/>
    <n v="0"/>
    <n v="0"/>
    <n v="0"/>
    <m/>
    <n v="0"/>
    <n v="0"/>
    <n v="0"/>
    <m/>
    <m/>
    <d v="2021-03-30T00:00:00"/>
    <n v="1"/>
    <s v="O"/>
    <n v="1"/>
    <n v="30"/>
    <n v="0"/>
    <m/>
    <m/>
    <m/>
    <m/>
    <m/>
    <m/>
    <n v="1"/>
    <n v="1"/>
    <m/>
    <m/>
    <n v="62262"/>
    <s v="CREDITOS DE CONSUMO"/>
    <n v="0"/>
    <n v="0"/>
    <n v="890480123"/>
    <s v="UNIVERSIDAD DE CARTAGENA"/>
    <n v="5"/>
    <m/>
    <m/>
    <m/>
    <m/>
    <n v="2"/>
    <n v="7"/>
    <n v="2"/>
  </r>
  <r>
    <n v="29192"/>
    <s v="C"/>
    <n v="73072983"/>
    <x v="0"/>
    <n v="4"/>
    <n v="550020873"/>
    <d v="2019-03-19T00:00:00"/>
    <d v="2023-11-30T00:00:00"/>
    <n v="0"/>
    <n v="1"/>
    <n v="0"/>
    <n v="30"/>
    <n v="2"/>
    <n v="22490513"/>
    <n v="24960000"/>
    <n v="55596"/>
    <n v="2137"/>
    <n v="51091"/>
    <n v="0"/>
    <n v="0"/>
    <n v="0"/>
    <m/>
    <n v="0"/>
    <n v="0"/>
    <n v="0"/>
    <m/>
    <m/>
    <d v="2021-03-30T00:00:00"/>
    <n v="1"/>
    <s v="O"/>
    <n v="1"/>
    <n v="30"/>
    <n v="0"/>
    <m/>
    <m/>
    <m/>
    <m/>
    <m/>
    <m/>
    <n v="1"/>
    <n v="1"/>
    <m/>
    <m/>
    <n v="21899"/>
    <s v="CREDITOS DE CONSUMO"/>
    <n v="0"/>
    <n v="0"/>
    <n v="890480123"/>
    <s v="UNIVERSIDAD DE CARTAGENA"/>
    <n v="5"/>
    <m/>
    <m/>
    <m/>
    <m/>
    <n v="2"/>
    <n v="7"/>
    <n v="2"/>
  </r>
  <r>
    <n v="69543"/>
    <s v="C"/>
    <n v="73072983"/>
    <x v="0"/>
    <n v="4"/>
    <n v="550021930"/>
    <d v="2019-07-21T00:00:00"/>
    <d v="2023-11-30T00:00:00"/>
    <n v="0"/>
    <n v="1"/>
    <n v="0"/>
    <n v="30"/>
    <n v="2"/>
    <n v="22490513"/>
    <n v="24960000"/>
    <n v="132600"/>
    <n v="5098"/>
    <n v="121710"/>
    <n v="0"/>
    <n v="0"/>
    <n v="0"/>
    <m/>
    <n v="0"/>
    <n v="0"/>
    <n v="0"/>
    <m/>
    <m/>
    <d v="2021-03-30T00:00:00"/>
    <n v="1"/>
    <s v="O"/>
    <n v="1"/>
    <n v="30"/>
    <n v="0"/>
    <m/>
    <m/>
    <m/>
    <m/>
    <m/>
    <m/>
    <n v="1"/>
    <n v="1"/>
    <m/>
    <m/>
    <n v="52167"/>
    <s v="CREDITOS DE CONSUMO"/>
    <n v="0"/>
    <n v="0"/>
    <n v="890480123"/>
    <s v="UNIVERSIDAD DE CARTAGENA"/>
    <n v="5"/>
    <m/>
    <m/>
    <m/>
    <m/>
    <n v="2"/>
    <n v="7"/>
    <n v="2"/>
  </r>
  <r>
    <n v="47994"/>
    <s v="C"/>
    <n v="73072983"/>
    <x v="0"/>
    <n v="4"/>
    <n v="550022519"/>
    <d v="2019-09-15T00:00:00"/>
    <d v="2023-11-30T00:00:00"/>
    <n v="0"/>
    <n v="1"/>
    <n v="0"/>
    <n v="30"/>
    <n v="2"/>
    <n v="22490513"/>
    <n v="24960000"/>
    <n v="91405"/>
    <n v="3514"/>
    <n v="83996"/>
    <n v="0"/>
    <n v="0"/>
    <n v="0"/>
    <m/>
    <n v="0"/>
    <n v="0"/>
    <n v="0"/>
    <m/>
    <m/>
    <d v="2021-03-30T00:00:00"/>
    <n v="1"/>
    <s v="O"/>
    <n v="1"/>
    <n v="30"/>
    <n v="0"/>
    <m/>
    <m/>
    <m/>
    <m/>
    <m/>
    <m/>
    <n v="1"/>
    <n v="1"/>
    <m/>
    <m/>
    <n v="36002"/>
    <s v="CREDITOS DE CONSUMO"/>
    <n v="0"/>
    <n v="0"/>
    <n v="890480123"/>
    <s v="UNIVERSIDAD DE CARTAGENA"/>
    <n v="5"/>
    <m/>
    <m/>
    <m/>
    <m/>
    <n v="2"/>
    <n v="7"/>
    <n v="2"/>
  </r>
  <r>
    <n v="93534"/>
    <s v="C"/>
    <n v="73072983"/>
    <x v="0"/>
    <n v="4"/>
    <n v="550022546"/>
    <d v="2019-09-20T00:00:00"/>
    <d v="2023-11-30T00:00:00"/>
    <n v="0"/>
    <n v="1"/>
    <n v="0"/>
    <n v="30"/>
    <n v="2"/>
    <n v="22490513"/>
    <n v="24960000"/>
    <n v="178379"/>
    <n v="6858"/>
    <n v="163699"/>
    <n v="0"/>
    <n v="0"/>
    <n v="0"/>
    <m/>
    <n v="0"/>
    <n v="0"/>
    <n v="0"/>
    <m/>
    <m/>
    <d v="2021-03-30T00:00:00"/>
    <n v="1"/>
    <s v="O"/>
    <n v="1"/>
    <n v="30"/>
    <n v="0"/>
    <m/>
    <m/>
    <m/>
    <m/>
    <m/>
    <m/>
    <n v="1"/>
    <n v="1"/>
    <m/>
    <m/>
    <n v="70165"/>
    <s v="CREDITOS DE CONSUMO"/>
    <n v="0"/>
    <n v="0"/>
    <n v="890480123"/>
    <s v="UNIVERSIDAD DE CARTAGENA"/>
    <n v="5"/>
    <m/>
    <m/>
    <m/>
    <m/>
    <n v="2"/>
    <n v="7"/>
    <n v="2"/>
  </r>
  <r>
    <n v="74813"/>
    <s v="C"/>
    <n v="73072983"/>
    <x v="0"/>
    <n v="4"/>
    <n v="550022576"/>
    <d v="2019-09-22T00:00:00"/>
    <d v="2023-11-30T00:00:00"/>
    <n v="0"/>
    <n v="1"/>
    <n v="0"/>
    <n v="30"/>
    <n v="2"/>
    <n v="22490513"/>
    <n v="24960000"/>
    <n v="142664"/>
    <n v="5485"/>
    <n v="130933"/>
    <n v="0"/>
    <n v="0"/>
    <n v="0"/>
    <m/>
    <n v="0"/>
    <n v="0"/>
    <n v="0"/>
    <m/>
    <m/>
    <d v="2021-03-30T00:00:00"/>
    <n v="1"/>
    <s v="O"/>
    <n v="1"/>
    <n v="30"/>
    <n v="0"/>
    <m/>
    <m/>
    <m/>
    <m/>
    <m/>
    <m/>
    <n v="1"/>
    <n v="1"/>
    <m/>
    <m/>
    <n v="56120"/>
    <s v="CREDITOS DE CONSUMO"/>
    <n v="0"/>
    <n v="0"/>
    <n v="890480123"/>
    <s v="UNIVERSIDAD DE CARTAGENA"/>
    <n v="5"/>
    <m/>
    <m/>
    <m/>
    <m/>
    <n v="2"/>
    <n v="7"/>
    <n v="2"/>
  </r>
  <r>
    <n v="74804"/>
    <s v="C"/>
    <n v="73072983"/>
    <x v="0"/>
    <n v="4"/>
    <n v="550022605"/>
    <d v="2019-09-26T00:00:00"/>
    <d v="2023-11-30T00:00:00"/>
    <n v="0"/>
    <n v="1"/>
    <n v="0"/>
    <n v="30"/>
    <n v="2"/>
    <n v="22490513"/>
    <n v="24960000"/>
    <n v="142664"/>
    <n v="5485"/>
    <n v="130919"/>
    <n v="0"/>
    <n v="0"/>
    <n v="0"/>
    <m/>
    <n v="0"/>
    <n v="0"/>
    <n v="0"/>
    <m/>
    <m/>
    <d v="2021-03-30T00:00:00"/>
    <n v="1"/>
    <s v="O"/>
    <n v="1"/>
    <n v="30"/>
    <n v="0"/>
    <m/>
    <m/>
    <m/>
    <m/>
    <m/>
    <m/>
    <n v="1"/>
    <n v="1"/>
    <m/>
    <m/>
    <n v="56115"/>
    <s v="CREDITOS DE CONSUMO"/>
    <n v="0"/>
    <n v="0"/>
    <n v="890480123"/>
    <s v="UNIVERSIDAD DE CARTAGENA"/>
    <n v="5"/>
    <m/>
    <m/>
    <m/>
    <m/>
    <n v="2"/>
    <n v="7"/>
    <n v="2"/>
  </r>
  <r>
    <n v="74776"/>
    <s v="C"/>
    <n v="73072983"/>
    <x v="0"/>
    <n v="4"/>
    <n v="550022743"/>
    <d v="2019-10-03T00:00:00"/>
    <d v="2023-11-30T00:00:00"/>
    <n v="0"/>
    <n v="1"/>
    <n v="0"/>
    <n v="30"/>
    <n v="2"/>
    <n v="22490513"/>
    <n v="24960000"/>
    <n v="142664"/>
    <n v="5485"/>
    <n v="130869"/>
    <n v="0"/>
    <n v="0"/>
    <n v="0"/>
    <m/>
    <n v="0"/>
    <n v="0"/>
    <n v="0"/>
    <m/>
    <m/>
    <d v="2021-03-30T00:00:00"/>
    <n v="1"/>
    <s v="O"/>
    <n v="1"/>
    <n v="30"/>
    <n v="0"/>
    <m/>
    <m/>
    <m/>
    <m/>
    <m/>
    <m/>
    <n v="1"/>
    <n v="1"/>
    <m/>
    <m/>
    <n v="56093"/>
    <s v="CREDITOS DE CONSUMO"/>
    <n v="0"/>
    <n v="0"/>
    <n v="890480123"/>
    <s v="UNIVERSIDAD DE CARTAGENA"/>
    <n v="5"/>
    <m/>
    <m/>
    <m/>
    <m/>
    <n v="2"/>
    <n v="7"/>
    <n v="2"/>
  </r>
  <r>
    <n v="26480"/>
    <s v="C"/>
    <n v="73072983"/>
    <x v="0"/>
    <n v="4"/>
    <n v="550022753"/>
    <d v="2019-10-04T00:00:00"/>
    <d v="2023-11-30T00:00:00"/>
    <n v="0"/>
    <n v="1"/>
    <n v="0"/>
    <n v="30"/>
    <n v="2"/>
    <n v="22490513"/>
    <n v="24960000"/>
    <n v="50432"/>
    <n v="1939"/>
    <n v="46344"/>
    <n v="0"/>
    <n v="0"/>
    <n v="0"/>
    <m/>
    <n v="0"/>
    <n v="0"/>
    <n v="0"/>
    <m/>
    <m/>
    <d v="2021-03-30T00:00:00"/>
    <n v="1"/>
    <s v="O"/>
    <n v="1"/>
    <n v="30"/>
    <n v="0"/>
    <m/>
    <m/>
    <m/>
    <m/>
    <m/>
    <m/>
    <n v="1"/>
    <n v="1"/>
    <m/>
    <m/>
    <n v="19864"/>
    <s v="CREDITOS DE CONSUMO"/>
    <n v="0"/>
    <n v="0"/>
    <n v="890480123"/>
    <s v="UNIVERSIDAD DE CARTAGENA"/>
    <n v="5"/>
    <m/>
    <m/>
    <m/>
    <m/>
    <n v="2"/>
    <n v="7"/>
    <n v="2"/>
  </r>
  <r>
    <n v="74907"/>
    <s v="C"/>
    <n v="73072983"/>
    <x v="0"/>
    <n v="4"/>
    <n v="550022812"/>
    <d v="2019-10-11T00:00:00"/>
    <d v="2023-11-30T00:00:00"/>
    <n v="0"/>
    <n v="1"/>
    <n v="0"/>
    <n v="30"/>
    <n v="2"/>
    <n v="22490513"/>
    <n v="24960000"/>
    <n v="142664"/>
    <n v="5485"/>
    <n v="131099"/>
    <n v="0"/>
    <n v="0"/>
    <n v="0"/>
    <m/>
    <n v="0"/>
    <n v="0"/>
    <n v="0"/>
    <m/>
    <m/>
    <d v="2021-03-30T00:00:00"/>
    <n v="1"/>
    <s v="O"/>
    <n v="1"/>
    <n v="30"/>
    <n v="0"/>
    <m/>
    <m/>
    <m/>
    <m/>
    <m/>
    <m/>
    <n v="1"/>
    <n v="1"/>
    <m/>
    <m/>
    <n v="56192"/>
    <s v="CREDITOS DE CONSUMO"/>
    <n v="0"/>
    <n v="0"/>
    <n v="890480123"/>
    <s v="UNIVERSIDAD DE CARTAGENA"/>
    <n v="5"/>
    <m/>
    <m/>
    <m/>
    <m/>
    <n v="2"/>
    <n v="7"/>
    <n v="2"/>
  </r>
  <r>
    <n v="36344"/>
    <s v="C"/>
    <n v="73072983"/>
    <x v="0"/>
    <n v="4"/>
    <n v="550022957"/>
    <d v="2019-10-25T00:00:00"/>
    <d v="2023-11-30T00:00:00"/>
    <n v="0"/>
    <n v="1"/>
    <n v="0"/>
    <n v="30"/>
    <n v="2"/>
    <n v="22490513"/>
    <n v="24960000"/>
    <n v="69218"/>
    <n v="2661"/>
    <n v="63608"/>
    <n v="0"/>
    <n v="0"/>
    <n v="0"/>
    <m/>
    <n v="0"/>
    <n v="0"/>
    <n v="0"/>
    <m/>
    <m/>
    <d v="2021-03-30T00:00:00"/>
    <n v="1"/>
    <s v="O"/>
    <n v="1"/>
    <n v="30"/>
    <n v="0"/>
    <m/>
    <m/>
    <m/>
    <m/>
    <m/>
    <m/>
    <n v="1"/>
    <n v="1"/>
    <m/>
    <m/>
    <n v="27264"/>
    <s v="CREDITOS DE CONSUMO"/>
    <n v="0"/>
    <n v="0"/>
    <n v="890480123"/>
    <s v="UNIVERSIDAD DE CARTAGENA"/>
    <n v="5"/>
    <m/>
    <m/>
    <m/>
    <m/>
    <n v="2"/>
    <n v="7"/>
    <n v="2"/>
  </r>
  <r>
    <n v="7609"/>
    <s v="C"/>
    <n v="73072983"/>
    <x v="0"/>
    <n v="4"/>
    <n v="550022965"/>
    <d v="2019-10-28T00:00:00"/>
    <d v="2023-11-30T00:00:00"/>
    <n v="0"/>
    <n v="1"/>
    <n v="0"/>
    <n v="30"/>
    <n v="2"/>
    <n v="22490513"/>
    <n v="24960000"/>
    <n v="14491"/>
    <n v="557"/>
    <n v="13317"/>
    <n v="0"/>
    <n v="0"/>
    <n v="0"/>
    <m/>
    <n v="0"/>
    <n v="0"/>
    <n v="0"/>
    <m/>
    <m/>
    <d v="2021-03-30T00:00:00"/>
    <n v="1"/>
    <s v="O"/>
    <n v="1"/>
    <n v="30"/>
    <n v="0"/>
    <m/>
    <m/>
    <m/>
    <m/>
    <m/>
    <m/>
    <n v="1"/>
    <n v="1"/>
    <m/>
    <m/>
    <n v="5708"/>
    <s v="CREDITOS DE CONSUMO"/>
    <n v="0"/>
    <n v="0"/>
    <n v="890480123"/>
    <s v="UNIVERSIDAD DE CARTAGENA"/>
    <n v="5"/>
    <m/>
    <m/>
    <m/>
    <m/>
    <n v="2"/>
    <n v="7"/>
    <n v="2"/>
  </r>
  <r>
    <n v="40041"/>
    <s v="C"/>
    <n v="73072983"/>
    <x v="0"/>
    <n v="4"/>
    <n v="550023093"/>
    <d v="2019-11-17T00:00:00"/>
    <d v="2023-11-30T00:00:00"/>
    <n v="0"/>
    <n v="1"/>
    <n v="0"/>
    <n v="30"/>
    <n v="2"/>
    <n v="22490513"/>
    <n v="24960000"/>
    <n v="76260"/>
    <n v="2932"/>
    <n v="70077"/>
    <n v="0"/>
    <n v="0"/>
    <n v="0"/>
    <m/>
    <n v="0"/>
    <n v="0"/>
    <n v="0"/>
    <m/>
    <m/>
    <d v="2021-03-30T00:00:00"/>
    <n v="1"/>
    <s v="O"/>
    <n v="1"/>
    <n v="30"/>
    <n v="0"/>
    <m/>
    <m/>
    <m/>
    <m/>
    <m/>
    <m/>
    <n v="1"/>
    <n v="1"/>
    <m/>
    <m/>
    <n v="30036"/>
    <s v="CREDITOS DE CONSUMO"/>
    <n v="0"/>
    <n v="0"/>
    <n v="890480123"/>
    <s v="UNIVERSIDAD DE CARTAGENA"/>
    <n v="5"/>
    <m/>
    <m/>
    <m/>
    <m/>
    <n v="2"/>
    <n v="7"/>
    <n v="2"/>
  </r>
  <r>
    <n v="119866"/>
    <s v="C"/>
    <n v="73072983"/>
    <x v="0"/>
    <n v="4"/>
    <n v="550023224"/>
    <d v="2019-12-07T00:00:00"/>
    <d v="2023-11-30T00:00:00"/>
    <n v="0"/>
    <n v="1"/>
    <n v="0"/>
    <n v="30"/>
    <n v="2"/>
    <n v="22490513"/>
    <n v="24960000"/>
    <n v="228742"/>
    <n v="8794"/>
    <n v="209784"/>
    <n v="0"/>
    <n v="0"/>
    <n v="0"/>
    <m/>
    <n v="0"/>
    <n v="0"/>
    <n v="0"/>
    <m/>
    <m/>
    <d v="2021-03-30T00:00:00"/>
    <n v="1"/>
    <s v="O"/>
    <n v="1"/>
    <n v="30"/>
    <n v="0"/>
    <m/>
    <m/>
    <m/>
    <m/>
    <m/>
    <m/>
    <n v="1"/>
    <n v="1"/>
    <m/>
    <m/>
    <n v="89918"/>
    <s v="CREDITOS DE CONSUMO"/>
    <n v="0"/>
    <n v="0"/>
    <n v="890480123"/>
    <s v="UNIVERSIDAD DE CARTAGENA"/>
    <n v="5"/>
    <m/>
    <m/>
    <m/>
    <m/>
    <n v="2"/>
    <n v="7"/>
    <n v="2"/>
  </r>
  <r>
    <n v="82550"/>
    <s v="C"/>
    <n v="73072983"/>
    <x v="0"/>
    <n v="4"/>
    <n v="550023390"/>
    <d v="2020-01-12T00:00:00"/>
    <d v="2023-11-30T00:00:00"/>
    <n v="0"/>
    <n v="1"/>
    <n v="0"/>
    <n v="30"/>
    <n v="2"/>
    <n v="22490513"/>
    <n v="24960000"/>
    <n v="157229"/>
    <n v="6045"/>
    <n v="144475"/>
    <n v="0"/>
    <n v="0"/>
    <n v="0"/>
    <m/>
    <n v="0"/>
    <n v="0"/>
    <n v="0"/>
    <m/>
    <m/>
    <d v="2021-03-30T00:00:00"/>
    <n v="1"/>
    <s v="O"/>
    <n v="1"/>
    <n v="30"/>
    <n v="0"/>
    <m/>
    <m/>
    <m/>
    <m/>
    <m/>
    <m/>
    <n v="1"/>
    <n v="1"/>
    <m/>
    <m/>
    <n v="61925"/>
    <s v="CREDITOS DE CONSUMO"/>
    <n v="0"/>
    <n v="0"/>
    <n v="890480123"/>
    <s v="UNIVERSIDAD DE CARTAGENA"/>
    <n v="5"/>
    <m/>
    <m/>
    <m/>
    <m/>
    <n v="2"/>
    <n v="7"/>
    <n v="2"/>
  </r>
  <r>
    <n v="84835"/>
    <s v="C"/>
    <n v="73072983"/>
    <x v="0"/>
    <n v="4"/>
    <n v="550023510"/>
    <d v="2020-02-08T00:00:00"/>
    <d v="2023-11-30T00:00:00"/>
    <n v="0"/>
    <n v="1"/>
    <n v="0"/>
    <n v="30"/>
    <n v="2"/>
    <n v="22490513"/>
    <n v="24960000"/>
    <n v="161916"/>
    <n v="6225"/>
    <n v="148474"/>
    <n v="0"/>
    <n v="0"/>
    <n v="0"/>
    <m/>
    <n v="0"/>
    <n v="0"/>
    <n v="0"/>
    <m/>
    <m/>
    <d v="2021-03-30T00:00:00"/>
    <n v="1"/>
    <s v="O"/>
    <n v="1"/>
    <n v="30"/>
    <n v="0"/>
    <m/>
    <m/>
    <m/>
    <m/>
    <m/>
    <m/>
    <n v="1"/>
    <n v="1"/>
    <m/>
    <m/>
    <n v="63639"/>
    <s v="CREDITOS DE CONSUMO"/>
    <n v="0"/>
    <n v="0"/>
    <n v="890480123"/>
    <s v="UNIVERSIDAD DE CARTAGENA"/>
    <n v="5"/>
    <m/>
    <m/>
    <m/>
    <m/>
    <n v="2"/>
    <n v="7"/>
    <n v="2"/>
  </r>
  <r>
    <n v="17761"/>
    <s v="C"/>
    <n v="73072983"/>
    <x v="0"/>
    <n v="4"/>
    <n v="550023774"/>
    <d v="2020-03-25T00:00:00"/>
    <d v="2023-11-30T00:00:00"/>
    <n v="0"/>
    <n v="1"/>
    <n v="0"/>
    <n v="30"/>
    <n v="2"/>
    <n v="22490513"/>
    <n v="24960000"/>
    <n v="33824"/>
    <n v="1300"/>
    <n v="31084"/>
    <n v="0"/>
    <n v="0"/>
    <n v="0"/>
    <m/>
    <n v="0"/>
    <n v="0"/>
    <n v="0"/>
    <m/>
    <m/>
    <d v="2021-03-30T00:00:00"/>
    <n v="1"/>
    <s v="O"/>
    <n v="1"/>
    <n v="30"/>
    <n v="0"/>
    <m/>
    <m/>
    <m/>
    <m/>
    <m/>
    <m/>
    <n v="1"/>
    <n v="1"/>
    <m/>
    <m/>
    <n v="13323"/>
    <s v="CREDITOS DE CONSUMO"/>
    <n v="0"/>
    <n v="0"/>
    <n v="890480123"/>
    <s v="UNIVERSIDAD DE CARTAGENA"/>
    <n v="5"/>
    <m/>
    <m/>
    <m/>
    <m/>
    <n v="2"/>
    <n v="7"/>
    <n v="2"/>
  </r>
  <r>
    <n v="130586"/>
    <s v="C"/>
    <n v="73072983"/>
    <x v="0"/>
    <n v="4"/>
    <n v="550023878"/>
    <d v="2020-05-20T00:00:00"/>
    <d v="2023-11-30T00:00:00"/>
    <n v="0"/>
    <n v="1"/>
    <n v="0"/>
    <n v="30"/>
    <n v="2"/>
    <n v="22490513"/>
    <n v="24960000"/>
    <n v="259957"/>
    <n v="9994"/>
    <n v="228545"/>
    <n v="0"/>
    <n v="0"/>
    <n v="0"/>
    <m/>
    <n v="0"/>
    <n v="0"/>
    <n v="0"/>
    <m/>
    <m/>
    <d v="2021-03-30T00:00:00"/>
    <n v="1"/>
    <s v="O"/>
    <n v="1"/>
    <n v="30"/>
    <n v="0"/>
    <m/>
    <m/>
    <m/>
    <m/>
    <m/>
    <m/>
    <n v="1"/>
    <n v="1"/>
    <m/>
    <m/>
    <n v="97959"/>
    <s v="CREDITOS DE CONSUMO"/>
    <n v="0"/>
    <n v="0"/>
    <n v="890480123"/>
    <s v="UNIVERSIDAD DE CARTAGENA"/>
    <n v="5"/>
    <m/>
    <m/>
    <m/>
    <m/>
    <n v="2"/>
    <n v="7"/>
    <n v="2"/>
  </r>
  <r>
    <n v="26248"/>
    <s v="C"/>
    <n v="73072983"/>
    <x v="0"/>
    <n v="4"/>
    <n v="550024616"/>
    <d v="2020-10-17T00:00:00"/>
    <d v="2023-11-30T00:00:00"/>
    <n v="0"/>
    <n v="1"/>
    <n v="0"/>
    <n v="30"/>
    <n v="2"/>
    <n v="22490513"/>
    <n v="24960000"/>
    <n v="50000"/>
    <n v="1922"/>
    <n v="45938"/>
    <n v="0"/>
    <n v="0"/>
    <n v="0"/>
    <m/>
    <n v="0"/>
    <n v="0"/>
    <n v="0"/>
    <m/>
    <m/>
    <d v="2021-03-30T00:00:00"/>
    <n v="1"/>
    <s v="O"/>
    <n v="1"/>
    <n v="30"/>
    <n v="0"/>
    <m/>
    <m/>
    <m/>
    <m/>
    <m/>
    <m/>
    <n v="1"/>
    <n v="1"/>
    <m/>
    <m/>
    <n v="19690"/>
    <s v="CREDITOS DE CONSUMO"/>
    <n v="0"/>
    <n v="0"/>
    <n v="890480123"/>
    <s v="UNIVERSIDAD DE CARTAGENA"/>
    <n v="5"/>
    <m/>
    <m/>
    <m/>
    <m/>
    <n v="2"/>
    <n v="7"/>
    <n v="2"/>
  </r>
  <r>
    <n v="105006"/>
    <s v="C"/>
    <n v="73072983"/>
    <x v="0"/>
    <n v="4"/>
    <n v="550024622"/>
    <d v="2020-10-20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105006"/>
    <s v="C"/>
    <n v="73072983"/>
    <x v="0"/>
    <n v="4"/>
    <n v="550024640"/>
    <d v="2020-10-26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52508"/>
    <s v="C"/>
    <n v="73072983"/>
    <x v="0"/>
    <n v="4"/>
    <n v="550024650"/>
    <d v="2020-10-27T00:00:00"/>
    <d v="2023-11-30T00:00:00"/>
    <n v="0"/>
    <n v="1"/>
    <n v="0"/>
    <n v="30"/>
    <n v="2"/>
    <n v="22490513"/>
    <n v="24960000"/>
    <n v="100000"/>
    <n v="3844"/>
    <n v="91896"/>
    <n v="0"/>
    <n v="0"/>
    <n v="0"/>
    <m/>
    <n v="0"/>
    <n v="0"/>
    <n v="0"/>
    <m/>
    <m/>
    <d v="2021-03-30T00:00:00"/>
    <n v="1"/>
    <s v="O"/>
    <n v="1"/>
    <n v="30"/>
    <n v="0"/>
    <m/>
    <m/>
    <m/>
    <m/>
    <m/>
    <m/>
    <n v="1"/>
    <n v="1"/>
    <m/>
    <m/>
    <n v="39388"/>
    <s v="CREDITOS DE CONSUMO"/>
    <n v="0"/>
    <n v="0"/>
    <n v="890480123"/>
    <s v="UNIVERSIDAD DE CARTAGENA"/>
    <n v="5"/>
    <m/>
    <m/>
    <m/>
    <m/>
    <n v="2"/>
    <n v="7"/>
    <n v="2"/>
  </r>
  <r>
    <n v="157191"/>
    <s v="C"/>
    <n v="73072983"/>
    <x v="0"/>
    <n v="4"/>
    <n v="550024781"/>
    <d v="2020-11-07T00:00:00"/>
    <d v="2023-11-30T00:00:00"/>
    <n v="0"/>
    <n v="1"/>
    <n v="0"/>
    <n v="30"/>
    <n v="2"/>
    <n v="22490513"/>
    <n v="24960000"/>
    <n v="300000"/>
    <n v="11533"/>
    <n v="275108"/>
    <n v="0"/>
    <n v="0"/>
    <n v="0"/>
    <m/>
    <n v="0"/>
    <n v="0"/>
    <n v="0"/>
    <m/>
    <m/>
    <d v="2021-03-30T00:00:00"/>
    <n v="1"/>
    <s v="O"/>
    <n v="1"/>
    <n v="30"/>
    <n v="0"/>
    <m/>
    <m/>
    <m/>
    <m/>
    <m/>
    <m/>
    <n v="1"/>
    <n v="1"/>
    <m/>
    <m/>
    <n v="117917"/>
    <s v="CREDITOS DE CONSUMO"/>
    <n v="0"/>
    <n v="0"/>
    <n v="890480123"/>
    <s v="UNIVERSIDAD DE CARTAGENA"/>
    <n v="5"/>
    <m/>
    <m/>
    <m/>
    <m/>
    <n v="2"/>
    <n v="7"/>
    <n v="2"/>
  </r>
  <r>
    <n v="105006"/>
    <s v="C"/>
    <n v="73072983"/>
    <x v="0"/>
    <n v="4"/>
    <n v="550024792"/>
    <d v="2020-11-08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224049"/>
    <s v="C"/>
    <n v="73072983"/>
    <x v="0"/>
    <n v="4"/>
    <n v="550025237"/>
    <d v="2021-01-28T00:00:00"/>
    <d v="2024-02-28T00:00:00"/>
    <n v="0"/>
    <n v="1"/>
    <n v="0"/>
    <n v="30"/>
    <n v="2"/>
    <n v="22490513"/>
    <n v="24960000"/>
    <n v="400000"/>
    <n v="15378"/>
    <n v="392119"/>
    <n v="0"/>
    <n v="0"/>
    <n v="0"/>
    <m/>
    <n v="0"/>
    <n v="0"/>
    <n v="0"/>
    <m/>
    <m/>
    <d v="2021-03-30T00:00:00"/>
    <n v="1"/>
    <s v="O"/>
    <n v="1"/>
    <n v="30"/>
    <n v="0"/>
    <m/>
    <m/>
    <m/>
    <m/>
    <m/>
    <m/>
    <n v="1"/>
    <n v="1"/>
    <m/>
    <m/>
    <n v="168070"/>
    <s v="CREDITOS DE CONSUMO"/>
    <n v="0"/>
    <n v="0"/>
    <n v="890480123"/>
    <s v="UNIVERSIDAD DE CARTAGENA"/>
    <n v="5"/>
    <m/>
    <m/>
    <m/>
    <m/>
    <n v="2"/>
    <n v="7"/>
    <n v="2"/>
  </r>
  <r>
    <n v="49566"/>
    <s v="C"/>
    <n v="73072983"/>
    <x v="0"/>
    <n v="4"/>
    <n v="550025419"/>
    <d v="2021-02-20T00:00:00"/>
    <d v="2024-03-28T00:00:00"/>
    <n v="0"/>
    <n v="1"/>
    <n v="0"/>
    <n v="30"/>
    <n v="2"/>
    <n v="22490513"/>
    <n v="24960000"/>
    <n v="90100"/>
    <n v="3464"/>
    <n v="86748"/>
    <n v="0"/>
    <n v="0"/>
    <n v="0"/>
    <m/>
    <n v="0"/>
    <n v="0"/>
    <n v="0"/>
    <m/>
    <m/>
    <d v="2021-03-30T00:00:00"/>
    <n v="1"/>
    <s v="O"/>
    <n v="1"/>
    <n v="30"/>
    <n v="0"/>
    <m/>
    <m/>
    <m/>
    <m/>
    <m/>
    <m/>
    <n v="1"/>
    <n v="1"/>
    <m/>
    <m/>
    <n v="37182"/>
    <s v="CREDITOS DE CONSUMO"/>
    <n v="0"/>
    <n v="0"/>
    <n v="890480123"/>
    <s v="UNIVERSIDAD DE CARTAGENA"/>
    <n v="5"/>
    <m/>
    <m/>
    <m/>
    <m/>
    <n v="2"/>
    <n v="7"/>
    <n v="2"/>
  </r>
  <r>
    <n v="167"/>
    <s v="C"/>
    <n v="73072983"/>
    <x v="0"/>
    <n v="4"/>
    <n v="550025519"/>
    <d v="2021-02-28T00:00:00"/>
    <d v="2021-04-30T00:00:00"/>
    <n v="0"/>
    <n v="1"/>
    <n v="0"/>
    <n v="30"/>
    <n v="2"/>
    <n v="0"/>
    <n v="0"/>
    <n v="6000"/>
    <n v="6000"/>
    <n v="292"/>
    <n v="0"/>
    <n v="0"/>
    <n v="0"/>
    <m/>
    <n v="0"/>
    <n v="0"/>
    <n v="0"/>
    <m/>
    <m/>
    <d v="2021-03-30T00:00:00"/>
    <n v="1"/>
    <s v="O"/>
    <n v="1"/>
    <n v="30"/>
    <n v="0"/>
    <m/>
    <m/>
    <m/>
    <m/>
    <m/>
    <m/>
    <n v="1"/>
    <n v="1"/>
    <m/>
    <m/>
    <n v="125"/>
    <s v="CREDITOS DE CONSUMO"/>
    <n v="0"/>
    <n v="0"/>
    <n v="890480123"/>
    <s v="UNIVERSIDAD DE CARTAGENA"/>
    <n v="5"/>
    <m/>
    <m/>
    <m/>
    <m/>
    <n v="2"/>
    <n v="7"/>
    <n v="2"/>
  </r>
  <r>
    <n v="164824"/>
    <s v="C"/>
    <n v="73072983"/>
    <x v="0"/>
    <n v="4"/>
    <n v="550025586"/>
    <d v="2021-03-10T00:00:00"/>
    <d v="2024-03-30T00:00:00"/>
    <n v="0"/>
    <n v="1"/>
    <n v="0"/>
    <n v="30"/>
    <n v="2"/>
    <n v="22490513"/>
    <n v="24960000"/>
    <n v="300000"/>
    <n v="11533"/>
    <n v="288467"/>
    <n v="0"/>
    <n v="0"/>
    <n v="0"/>
    <m/>
    <n v="0"/>
    <n v="0"/>
    <n v="0"/>
    <m/>
    <m/>
    <d v="2021-03-30T00:00:00"/>
    <n v="1"/>
    <s v="O"/>
    <n v="1"/>
    <n v="30"/>
    <n v="0"/>
    <m/>
    <m/>
    <m/>
    <m/>
    <m/>
    <m/>
    <n v="1"/>
    <n v="1"/>
    <m/>
    <m/>
    <n v="123643"/>
    <s v="CREDITOS DE CONSUMO"/>
    <n v="0"/>
    <n v="0"/>
    <n v="890480123"/>
    <s v="UNIVERSIDAD DE CARTAGENA"/>
    <n v="5"/>
    <m/>
    <m/>
    <m/>
    <m/>
    <n v="2"/>
    <n v="7"/>
    <n v="2"/>
  </r>
  <r>
    <n v="3428"/>
    <s v="C"/>
    <n v="73072983"/>
    <x v="0"/>
    <n v="4"/>
    <n v="550025705"/>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9287448"/>
    <s v="C"/>
    <n v="73075945"/>
    <x v="0"/>
    <n v="4"/>
    <n v="17698"/>
    <d v="2020-10-08T00:00:00"/>
    <d v="2025-10-30T00:00:00"/>
    <n v="0"/>
    <n v="1"/>
    <n v="7"/>
    <n v="30"/>
    <n v="2"/>
    <n v="16011168"/>
    <n v="17240000"/>
    <n v="18800000"/>
    <n v="457291"/>
    <n v="17249872"/>
    <n v="0"/>
    <n v="0"/>
    <n v="0"/>
    <m/>
    <n v="0"/>
    <n v="0"/>
    <n v="0"/>
    <m/>
    <m/>
    <d v="2021-03-30T00:00:00"/>
    <n v="1"/>
    <s v="O"/>
    <n v="1"/>
    <n v="30"/>
    <n v="0"/>
    <m/>
    <m/>
    <m/>
    <m/>
    <m/>
    <m/>
    <n v="1"/>
    <n v="1"/>
    <m/>
    <m/>
    <n v="7962424"/>
    <s v="CREDITOS DE CONSUMO"/>
    <n v="0"/>
    <n v="0"/>
    <n v="890480123"/>
    <s v="UNIVERSIDAD DE CARTAGENA"/>
    <n v="5"/>
    <m/>
    <m/>
    <m/>
    <m/>
    <n v="1"/>
    <n v="7"/>
    <n v="2"/>
  </r>
  <r>
    <n v="4038051"/>
    <s v="C"/>
    <n v="73075945"/>
    <x v="0"/>
    <n v="4"/>
    <n v="18264"/>
    <d v="2021-03-15T00:00:00"/>
    <d v="2025-03-30T00:00:00"/>
    <n v="0"/>
    <n v="1"/>
    <n v="0"/>
    <n v="30"/>
    <n v="2"/>
    <n v="16011168"/>
    <n v="17240000"/>
    <n v="7500000"/>
    <n v="212595"/>
    <n v="7500000"/>
    <n v="0"/>
    <n v="0"/>
    <n v="0"/>
    <m/>
    <n v="0"/>
    <n v="0"/>
    <n v="0"/>
    <m/>
    <m/>
    <d v="2021-03-30T00:00:00"/>
    <n v="1"/>
    <s v="O"/>
    <n v="1"/>
    <n v="30"/>
    <n v="0"/>
    <m/>
    <m/>
    <m/>
    <m/>
    <m/>
    <m/>
    <n v="1"/>
    <n v="1"/>
    <m/>
    <m/>
    <n v="3461949"/>
    <s v="CREDITOS DE CONSUMO"/>
    <n v="0"/>
    <n v="0"/>
    <n v="890480123"/>
    <s v="UNIVERSIDAD DE CARTAGENA"/>
    <n v="5"/>
    <m/>
    <m/>
    <m/>
    <m/>
    <n v="1"/>
    <n v="7"/>
    <n v="2"/>
  </r>
  <r>
    <n v="1340683"/>
    <s v="C"/>
    <n v="73075945"/>
    <x v="0"/>
    <n v="4"/>
    <n v="18265"/>
    <d v="2021-03-15T00:00:00"/>
    <d v="2023-03-30T00:00:00"/>
    <n v="0"/>
    <n v="1"/>
    <n v="0"/>
    <n v="30"/>
    <n v="2"/>
    <n v="12185828"/>
    <n v="12890000"/>
    <n v="2490093"/>
    <n v="117434"/>
    <n v="2490093"/>
    <n v="0"/>
    <n v="0"/>
    <n v="0"/>
    <m/>
    <n v="0"/>
    <n v="0"/>
    <n v="0"/>
    <m/>
    <m/>
    <d v="2021-03-30T00:00:00"/>
    <n v="1"/>
    <s v="O"/>
    <n v="1"/>
    <n v="30"/>
    <n v="0"/>
    <m/>
    <m/>
    <m/>
    <m/>
    <m/>
    <m/>
    <n v="1"/>
    <n v="1"/>
    <m/>
    <m/>
    <n v="1149410"/>
    <s v="CREDITOS DE CONSUMO"/>
    <n v="0"/>
    <n v="0"/>
    <n v="890480123"/>
    <s v="UNIVERSIDAD DE CARTAGENA"/>
    <n v="5"/>
    <m/>
    <m/>
    <m/>
    <m/>
    <n v="1"/>
    <n v="7"/>
    <n v="2"/>
  </r>
  <r>
    <n v="3230"/>
    <s v="C"/>
    <n v="73075945"/>
    <x v="0"/>
    <n v="4"/>
    <n v="550025734"/>
    <d v="2021-03-31T00:00:00"/>
    <d v="2021-05-30T00:00:00"/>
    <n v="0"/>
    <n v="1"/>
    <n v="0"/>
    <n v="30"/>
    <n v="2"/>
    <n v="0"/>
    <n v="0"/>
    <n v="6000"/>
    <n v="6000"/>
    <n v="6000"/>
    <n v="0"/>
    <n v="0"/>
    <n v="0"/>
    <m/>
    <n v="0"/>
    <n v="0"/>
    <n v="0"/>
    <m/>
    <m/>
    <d v="2021-03-31T00:00:00"/>
    <n v="1"/>
    <s v="O"/>
    <n v="1"/>
    <n v="30"/>
    <n v="0"/>
    <m/>
    <m/>
    <m/>
    <m/>
    <m/>
    <m/>
    <n v="1"/>
    <n v="1"/>
    <m/>
    <m/>
    <n v="2770"/>
    <s v="CREDITOS DE CONSUMO"/>
    <n v="0"/>
    <n v="0"/>
    <n v="890480123"/>
    <s v="UNIVERSIDAD DE CARTAGENA"/>
    <n v="5"/>
    <m/>
    <m/>
    <m/>
    <m/>
    <n v="2"/>
    <n v="7"/>
    <n v="2"/>
  </r>
  <r>
    <n v="18981578"/>
    <s v="C"/>
    <n v="73075945"/>
    <x v="1"/>
    <n v="4"/>
    <n v="12988"/>
    <d v="2017-08-29T00:00:00"/>
    <d v="2029-08-29T00:00:00"/>
    <n v="0"/>
    <n v="1"/>
    <n v="116"/>
    <n v="30"/>
    <n v="2"/>
    <n v="12185828"/>
    <n v="12890000"/>
    <n v="110000000"/>
    <n v="1457162"/>
    <n v="35255087"/>
    <n v="0"/>
    <n v="0"/>
    <n v="159685500"/>
    <s v="                              "/>
    <n v="0"/>
    <n v="0"/>
    <n v="0"/>
    <m/>
    <m/>
    <d v="2021-03-30T00:00:00"/>
    <n v="2"/>
    <s v="O"/>
    <n v="1"/>
    <n v="30"/>
    <n v="0"/>
    <n v="2"/>
    <n v="0"/>
    <n v="1"/>
    <n v="0"/>
    <n v="0"/>
    <n v="0"/>
    <n v="1"/>
    <n v="1"/>
    <m/>
    <m/>
    <n v="16273509"/>
    <s v="CREDITO DE VIVIENDA"/>
    <n v="0"/>
    <n v="0"/>
    <n v="890480123"/>
    <s v="UNIVERSIDAD DE CARTAGENA"/>
    <n v="5"/>
    <m/>
    <m/>
    <m/>
    <m/>
    <n v="1"/>
    <n v="7"/>
    <n v="2"/>
  </r>
  <r>
    <n v="13673948"/>
    <s v="C"/>
    <n v="73076230"/>
    <x v="0"/>
    <n v="4"/>
    <n v="15984"/>
    <d v="2020-10-29T00:00:00"/>
    <d v="2024-09-30T00:00:00"/>
    <n v="0"/>
    <n v="1"/>
    <n v="5"/>
    <n v="30"/>
    <n v="2"/>
    <n v="12185828"/>
    <n v="12890000"/>
    <n v="24968691"/>
    <n v="670715"/>
    <n v="22838675"/>
    <n v="0"/>
    <n v="0"/>
    <n v="0"/>
    <m/>
    <n v="0"/>
    <n v="0"/>
    <n v="0"/>
    <m/>
    <m/>
    <d v="2021-03-30T00:00:00"/>
    <n v="9"/>
    <s v="O"/>
    <n v="1"/>
    <n v="30"/>
    <n v="0"/>
    <m/>
    <m/>
    <m/>
    <m/>
    <m/>
    <m/>
    <n v="1"/>
    <n v="1"/>
    <m/>
    <m/>
    <n v="9164727"/>
    <s v="CREDITOS DE CONSUMO"/>
    <n v="0"/>
    <n v="0"/>
    <n v="890480123"/>
    <s v="UNIVERSIDAD DE CARTAGENA"/>
    <n v="5"/>
    <m/>
    <m/>
    <m/>
    <m/>
    <n v="1"/>
    <n v="7"/>
    <n v="1"/>
  </r>
  <r>
    <n v="0"/>
    <s v="C"/>
    <n v="73076259"/>
    <x v="0"/>
    <n v="4"/>
    <n v="10295"/>
    <d v="2015-09-22T00:00:00"/>
    <d v="2021-09-30T00:00:00"/>
    <n v="0"/>
    <n v="1"/>
    <n v="66"/>
    <n v="30"/>
    <n v="2"/>
    <n v="17283037"/>
    <n v="18720000"/>
    <n v="20000000"/>
    <n v="448087"/>
    <n v="2522813"/>
    <n v="0"/>
    <n v="0"/>
    <n v="0"/>
    <m/>
    <n v="0"/>
    <n v="0"/>
    <n v="0"/>
    <m/>
    <m/>
    <d v="2021-03-30T00:00:00"/>
    <n v="1"/>
    <s v="O"/>
    <n v="1"/>
    <n v="30"/>
    <n v="0"/>
    <m/>
    <m/>
    <m/>
    <m/>
    <m/>
    <m/>
    <n v="1"/>
    <n v="1"/>
    <m/>
    <m/>
    <n v="17710544"/>
    <s v="CREDITOS DE CONSUMO"/>
    <n v="0"/>
    <n v="0"/>
    <n v="890480123"/>
    <s v="UNIVERSIDAD DE CARTAGENA"/>
    <n v="5"/>
    <m/>
    <m/>
    <m/>
    <m/>
    <n v="1"/>
    <n v="7"/>
    <n v="2"/>
  </r>
  <r>
    <n v="211983"/>
    <s v="C"/>
    <n v="73076888"/>
    <x v="0"/>
    <n v="4"/>
    <n v="15467"/>
    <d v="2020-10-29T00:00:00"/>
    <d v="2022-05-30T00:00:00"/>
    <n v="0"/>
    <n v="1"/>
    <n v="5"/>
    <n v="30"/>
    <n v="2"/>
    <n v="9752084"/>
    <n v="10200000"/>
    <n v="7564250"/>
    <n v="431258"/>
    <n v="5684331"/>
    <n v="0"/>
    <n v="0"/>
    <n v="0"/>
    <m/>
    <n v="0"/>
    <n v="0"/>
    <n v="0"/>
    <m/>
    <m/>
    <d v="2021-03-30T00:00:00"/>
    <n v="1"/>
    <s v="O"/>
    <n v="1"/>
    <n v="30"/>
    <n v="0"/>
    <m/>
    <m/>
    <m/>
    <m/>
    <m/>
    <m/>
    <n v="1"/>
    <n v="1"/>
    <m/>
    <m/>
    <n v="5472348"/>
    <s v="CREDITOS DE CONSUMO"/>
    <n v="0"/>
    <n v="0"/>
    <n v="890480123"/>
    <s v="UNIVERSIDAD DE CARTAGENA"/>
    <n v="5"/>
    <m/>
    <m/>
    <m/>
    <m/>
    <n v="1"/>
    <n v="7"/>
    <n v="1"/>
  </r>
  <r>
    <n v="71268"/>
    <s v="C"/>
    <n v="73076888"/>
    <x v="0"/>
    <n v="4"/>
    <n v="17901"/>
    <d v="2020-12-18T00:00:00"/>
    <d v="2021-12-30T00:00:00"/>
    <n v="0"/>
    <n v="1"/>
    <n v="3"/>
    <n v="30"/>
    <n v="2"/>
    <n v="15881442"/>
    <n v="17090000"/>
    <n v="2500000"/>
    <n v="226687"/>
    <n v="1911057"/>
    <n v="0"/>
    <n v="0"/>
    <n v="0"/>
    <m/>
    <n v="0"/>
    <n v="0"/>
    <n v="0"/>
    <m/>
    <m/>
    <d v="2021-03-30T00:00:00"/>
    <n v="1"/>
    <s v="O"/>
    <n v="1"/>
    <n v="30"/>
    <n v="0"/>
    <m/>
    <m/>
    <m/>
    <m/>
    <m/>
    <m/>
    <n v="1"/>
    <n v="1"/>
    <m/>
    <m/>
    <n v="1839789"/>
    <s v="CREDITOS DE CONSUMO"/>
    <n v="0"/>
    <n v="0"/>
    <n v="890480123"/>
    <s v="UNIVERSIDAD DE CARTAGENA"/>
    <n v="5"/>
    <m/>
    <m/>
    <m/>
    <m/>
    <n v="1"/>
    <n v="7"/>
    <n v="2"/>
  </r>
  <r>
    <n v="5941305"/>
    <s v="C"/>
    <n v="73079126"/>
    <x v="0"/>
    <n v="4"/>
    <n v="17341"/>
    <d v="2020-07-09T00:00:00"/>
    <d v="2023-01-30T00:00:00"/>
    <n v="0"/>
    <n v="1"/>
    <n v="9"/>
    <n v="30"/>
    <n v="2"/>
    <n v="9752084"/>
    <n v="10200000"/>
    <n v="9954286"/>
    <n v="375239"/>
    <n v="7130259"/>
    <n v="0"/>
    <n v="0"/>
    <n v="0"/>
    <m/>
    <n v="0"/>
    <n v="0"/>
    <n v="0"/>
    <m/>
    <m/>
    <d v="2021-03-30T00:00:00"/>
    <n v="9"/>
    <s v="O"/>
    <n v="1"/>
    <n v="30"/>
    <n v="0"/>
    <m/>
    <m/>
    <m/>
    <m/>
    <m/>
    <m/>
    <n v="1"/>
    <n v="1"/>
    <m/>
    <m/>
    <n v="1188954"/>
    <s v="CREDITOS DE CONSUMO"/>
    <n v="0"/>
    <n v="0"/>
    <n v="890480123"/>
    <s v="UNIVERSIDAD DE CARTAGENA"/>
    <n v="5"/>
    <m/>
    <m/>
    <m/>
    <m/>
    <n v="1"/>
    <n v="7"/>
    <n v="2"/>
  </r>
  <r>
    <n v="1701369"/>
    <s v="C"/>
    <n v="73079126"/>
    <x v="0"/>
    <n v="4"/>
    <n v="17737"/>
    <d v="2020-10-21T00:00:00"/>
    <d v="2022-10-30T00:00:00"/>
    <n v="0"/>
    <n v="1"/>
    <n v="5"/>
    <n v="30"/>
    <n v="2"/>
    <n v="15881442"/>
    <n v="17090000"/>
    <n v="2500000"/>
    <n v="122266"/>
    <n v="2041841"/>
    <n v="0"/>
    <n v="0"/>
    <n v="0"/>
    <m/>
    <n v="0"/>
    <n v="0"/>
    <n v="0"/>
    <m/>
    <m/>
    <d v="2021-03-30T00:00:00"/>
    <n v="1"/>
    <s v="O"/>
    <n v="1"/>
    <n v="30"/>
    <n v="0"/>
    <m/>
    <m/>
    <m/>
    <m/>
    <m/>
    <m/>
    <n v="1"/>
    <n v="1"/>
    <m/>
    <m/>
    <n v="340472"/>
    <s v="CREDITOS DE CONSUMO"/>
    <n v="0"/>
    <n v="0"/>
    <n v="890480123"/>
    <s v="UNIVERSIDAD DE CARTAGENA"/>
    <n v="5"/>
    <m/>
    <m/>
    <m/>
    <m/>
    <n v="1"/>
    <n v="7"/>
    <n v="2"/>
  </r>
  <r>
    <n v="6976536"/>
    <s v="C"/>
    <n v="73079126"/>
    <x v="0"/>
    <n v="4"/>
    <n v="17871"/>
    <d v="2020-12-10T00:00:00"/>
    <d v="2023-12-30T00:00:00"/>
    <n v="0"/>
    <n v="1"/>
    <n v="4"/>
    <n v="30"/>
    <n v="2"/>
    <n v="16011168"/>
    <n v="17240000"/>
    <n v="9333990"/>
    <n v="328207"/>
    <n v="8372658"/>
    <n v="0"/>
    <n v="0"/>
    <n v="0"/>
    <m/>
    <n v="0"/>
    <n v="0"/>
    <n v="0"/>
    <m/>
    <m/>
    <d v="2021-03-30T00:00:00"/>
    <n v="1"/>
    <s v="O"/>
    <n v="1"/>
    <n v="30"/>
    <n v="0"/>
    <m/>
    <m/>
    <m/>
    <m/>
    <m/>
    <m/>
    <n v="1"/>
    <n v="1"/>
    <m/>
    <m/>
    <n v="1396122"/>
    <s v="CREDITOS DE CONSUMO"/>
    <n v="0"/>
    <n v="0"/>
    <n v="890480123"/>
    <s v="UNIVERSIDAD DE CARTAGENA"/>
    <n v="5"/>
    <m/>
    <m/>
    <m/>
    <m/>
    <n v="1"/>
    <n v="7"/>
    <n v="2"/>
  </r>
  <r>
    <n v="617432"/>
    <s v="C"/>
    <n v="73079126"/>
    <x v="0"/>
    <n v="4"/>
    <n v="18099"/>
    <d v="2021-01-28T00:00:00"/>
    <d v="2021-07-30T00:00:00"/>
    <n v="0"/>
    <n v="1"/>
    <n v="2"/>
    <n v="30"/>
    <n v="2"/>
    <n v="13121400"/>
    <n v="13940000"/>
    <n v="1100000"/>
    <n v="190413"/>
    <n v="740991"/>
    <n v="0"/>
    <n v="0"/>
    <n v="0"/>
    <m/>
    <n v="0"/>
    <n v="0"/>
    <n v="0"/>
    <m/>
    <m/>
    <d v="2021-03-30T00:00:00"/>
    <n v="1"/>
    <s v="O"/>
    <n v="1"/>
    <n v="30"/>
    <n v="0"/>
    <m/>
    <m/>
    <m/>
    <m/>
    <m/>
    <m/>
    <n v="1"/>
    <n v="1"/>
    <m/>
    <m/>
    <n v="123559"/>
    <s v="CREDITOS DE CONSUMO"/>
    <n v="0"/>
    <n v="0"/>
    <n v="890480123"/>
    <s v="UNIVERSIDAD DE CARTAGENA"/>
    <n v="5"/>
    <m/>
    <m/>
    <m/>
    <m/>
    <n v="1"/>
    <n v="7"/>
    <n v="2"/>
  </r>
  <r>
    <n v="1236068"/>
    <s v="C"/>
    <n v="73079126"/>
    <x v="0"/>
    <n v="4"/>
    <n v="18136"/>
    <d v="2021-02-03T00:00:00"/>
    <d v="2021-06-28T00:00:00"/>
    <n v="0"/>
    <n v="1"/>
    <n v="1"/>
    <n v="30"/>
    <n v="2"/>
    <n v="13121400"/>
    <n v="13940000"/>
    <n v="1500000"/>
    <n v="16402"/>
    <n v="1483426"/>
    <n v="0"/>
    <n v="0"/>
    <n v="0"/>
    <m/>
    <n v="0"/>
    <n v="0"/>
    <n v="0"/>
    <n v="1500000"/>
    <n v="6"/>
    <d v="2021-03-30T00:00:00"/>
    <n v="1"/>
    <s v="O"/>
    <n v="1"/>
    <n v="30"/>
    <n v="0"/>
    <m/>
    <m/>
    <m/>
    <m/>
    <m/>
    <m/>
    <n v="1"/>
    <n v="1"/>
    <m/>
    <m/>
    <n v="247358"/>
    <s v="CREDITOS DE CONSUMO"/>
    <n v="0"/>
    <n v="0"/>
    <n v="890480123"/>
    <s v="UNIVERSIDAD DE CARTAGENA"/>
    <n v="5"/>
    <m/>
    <m/>
    <m/>
    <m/>
    <n v="1"/>
    <n v="7"/>
    <n v="2"/>
  </r>
  <r>
    <n v="131238"/>
    <s v="C"/>
    <n v="73079126"/>
    <x v="0"/>
    <n v="4"/>
    <n v="550019496"/>
    <d v="2018-08-17T00:00:00"/>
    <d v="2024-01-30T00:00:00"/>
    <n v="0"/>
    <n v="1"/>
    <n v="2"/>
    <n v="30"/>
    <n v="2"/>
    <n v="22490513"/>
    <n v="24960000"/>
    <n v="164025"/>
    <n v="6306"/>
    <n v="157501"/>
    <n v="0"/>
    <n v="0"/>
    <n v="0"/>
    <m/>
    <n v="0"/>
    <n v="0"/>
    <n v="0"/>
    <m/>
    <m/>
    <d v="2021-03-30T00:00:00"/>
    <n v="1"/>
    <s v="O"/>
    <n v="1"/>
    <n v="30"/>
    <n v="0"/>
    <m/>
    <m/>
    <m/>
    <m/>
    <m/>
    <m/>
    <n v="1"/>
    <n v="1"/>
    <m/>
    <m/>
    <n v="26263"/>
    <s v="CREDITOS DE CONSUMO"/>
    <n v="0"/>
    <n v="0"/>
    <n v="890480123"/>
    <s v="UNIVERSIDAD DE CARTAGENA"/>
    <n v="5"/>
    <m/>
    <m/>
    <m/>
    <m/>
    <n v="2"/>
    <n v="7"/>
    <n v="2"/>
  </r>
  <r>
    <n v="174682"/>
    <s v="C"/>
    <n v="73079126"/>
    <x v="0"/>
    <n v="4"/>
    <n v="550019503"/>
    <d v="2018-08-17T00:00:00"/>
    <d v="2024-02-28T00:00:00"/>
    <n v="0"/>
    <n v="1"/>
    <n v="1"/>
    <n v="30"/>
    <n v="2"/>
    <n v="22490513"/>
    <n v="24960000"/>
    <n v="218048"/>
    <n v="8383"/>
    <n v="209639"/>
    <n v="0"/>
    <n v="0"/>
    <n v="0"/>
    <m/>
    <n v="0"/>
    <n v="0"/>
    <n v="0"/>
    <m/>
    <m/>
    <d v="2021-03-30T00:00:00"/>
    <n v="1"/>
    <s v="O"/>
    <n v="1"/>
    <n v="30"/>
    <n v="0"/>
    <m/>
    <m/>
    <m/>
    <m/>
    <m/>
    <m/>
    <n v="1"/>
    <n v="1"/>
    <m/>
    <m/>
    <n v="34957"/>
    <s v="CREDITOS DE CONSUMO"/>
    <n v="0"/>
    <n v="0"/>
    <n v="890480123"/>
    <s v="UNIVERSIDAD DE CARTAGENA"/>
    <n v="5"/>
    <m/>
    <m/>
    <m/>
    <m/>
    <n v="2"/>
    <n v="7"/>
    <n v="2"/>
  </r>
  <r>
    <n v="247063"/>
    <s v="C"/>
    <n v="73079126"/>
    <x v="0"/>
    <n v="4"/>
    <n v="550019526"/>
    <d v="2018-08-20T00:00:00"/>
    <d v="2024-02-28T00:00:00"/>
    <n v="0"/>
    <n v="1"/>
    <n v="1"/>
    <n v="30"/>
    <n v="2"/>
    <n v="22490513"/>
    <n v="24960000"/>
    <n v="308355"/>
    <n v="11855"/>
    <n v="296504"/>
    <n v="0"/>
    <n v="0"/>
    <n v="0"/>
    <m/>
    <n v="0"/>
    <n v="0"/>
    <n v="0"/>
    <m/>
    <m/>
    <d v="2021-03-30T00:00:00"/>
    <n v="1"/>
    <s v="O"/>
    <n v="1"/>
    <n v="30"/>
    <n v="0"/>
    <m/>
    <m/>
    <m/>
    <m/>
    <m/>
    <m/>
    <n v="1"/>
    <n v="1"/>
    <m/>
    <m/>
    <n v="49441"/>
    <s v="CREDITOS DE CONSUMO"/>
    <n v="0"/>
    <n v="0"/>
    <n v="890480123"/>
    <s v="UNIVERSIDAD DE CARTAGENA"/>
    <n v="5"/>
    <m/>
    <m/>
    <m/>
    <m/>
    <n v="2"/>
    <n v="7"/>
    <n v="2"/>
  </r>
  <r>
    <n v="130184"/>
    <s v="C"/>
    <n v="73079126"/>
    <x v="0"/>
    <n v="4"/>
    <n v="550019541"/>
    <d v="2018-08-22T00:00:00"/>
    <d v="2024-02-28T00:00:00"/>
    <n v="0"/>
    <n v="1"/>
    <n v="1"/>
    <n v="30"/>
    <n v="2"/>
    <n v="22490513"/>
    <n v="24960000"/>
    <n v="162515"/>
    <n v="6248"/>
    <n v="156236"/>
    <n v="0"/>
    <n v="0"/>
    <n v="0"/>
    <m/>
    <n v="0"/>
    <n v="0"/>
    <n v="0"/>
    <m/>
    <m/>
    <d v="2021-03-30T00:00:00"/>
    <n v="1"/>
    <s v="O"/>
    <n v="1"/>
    <n v="30"/>
    <n v="0"/>
    <m/>
    <m/>
    <m/>
    <m/>
    <m/>
    <m/>
    <n v="1"/>
    <n v="1"/>
    <m/>
    <m/>
    <n v="26052"/>
    <s v="CREDITOS DE CONSUMO"/>
    <n v="0"/>
    <n v="0"/>
    <n v="890480123"/>
    <s v="UNIVERSIDAD DE CARTAGENA"/>
    <n v="5"/>
    <m/>
    <m/>
    <m/>
    <m/>
    <n v="2"/>
    <n v="7"/>
    <n v="2"/>
  </r>
  <r>
    <n v="97312"/>
    <s v="C"/>
    <n v="73079126"/>
    <x v="0"/>
    <n v="4"/>
    <n v="550019551"/>
    <d v="2018-08-24T00:00:00"/>
    <d v="2024-02-28T00:00:00"/>
    <n v="0"/>
    <n v="1"/>
    <n v="1"/>
    <n v="30"/>
    <n v="2"/>
    <n v="22490513"/>
    <n v="24960000"/>
    <n v="121444"/>
    <n v="4669"/>
    <n v="116786"/>
    <n v="0"/>
    <n v="0"/>
    <n v="0"/>
    <m/>
    <n v="0"/>
    <n v="0"/>
    <n v="0"/>
    <m/>
    <m/>
    <d v="2021-03-30T00:00:00"/>
    <n v="1"/>
    <s v="O"/>
    <n v="1"/>
    <n v="30"/>
    <n v="0"/>
    <m/>
    <m/>
    <m/>
    <m/>
    <m/>
    <m/>
    <n v="1"/>
    <n v="1"/>
    <m/>
    <m/>
    <n v="19474"/>
    <s v="CREDITOS DE CONSUMO"/>
    <n v="0"/>
    <n v="0"/>
    <n v="890480123"/>
    <s v="UNIVERSIDAD DE CARTAGENA"/>
    <n v="5"/>
    <m/>
    <m/>
    <m/>
    <m/>
    <n v="2"/>
    <n v="7"/>
    <n v="2"/>
  </r>
  <r>
    <n v="194731"/>
    <s v="C"/>
    <n v="73079126"/>
    <x v="0"/>
    <n v="4"/>
    <n v="550019559"/>
    <d v="2018-08-25T00:00:00"/>
    <d v="2024-02-28T00:00:00"/>
    <n v="0"/>
    <n v="1"/>
    <n v="1"/>
    <n v="30"/>
    <n v="2"/>
    <n v="22490513"/>
    <n v="24960000"/>
    <n v="243003"/>
    <n v="9342"/>
    <n v="233700"/>
    <n v="0"/>
    <n v="0"/>
    <n v="0"/>
    <m/>
    <n v="0"/>
    <n v="0"/>
    <n v="0"/>
    <m/>
    <m/>
    <d v="2021-03-30T00:00:00"/>
    <n v="1"/>
    <s v="O"/>
    <n v="1"/>
    <n v="30"/>
    <n v="0"/>
    <m/>
    <m/>
    <m/>
    <m/>
    <m/>
    <m/>
    <n v="1"/>
    <n v="1"/>
    <m/>
    <m/>
    <n v="38969"/>
    <s v="CREDITOS DE CONSUMO"/>
    <n v="0"/>
    <n v="0"/>
    <n v="890480123"/>
    <s v="UNIVERSIDAD DE CARTAGENA"/>
    <n v="5"/>
    <m/>
    <m/>
    <m/>
    <m/>
    <n v="2"/>
    <n v="7"/>
    <n v="2"/>
  </r>
  <r>
    <n v="66160"/>
    <s v="C"/>
    <n v="73079126"/>
    <x v="0"/>
    <n v="4"/>
    <n v="550019560"/>
    <d v="2018-08-25T00:00:00"/>
    <d v="2024-02-28T00:00:00"/>
    <n v="0"/>
    <n v="1"/>
    <n v="1"/>
    <n v="30"/>
    <n v="2"/>
    <n v="22490513"/>
    <n v="24960000"/>
    <n v="80996"/>
    <n v="3114"/>
    <n v="79400"/>
    <n v="0"/>
    <n v="0"/>
    <n v="0"/>
    <m/>
    <n v="0"/>
    <n v="0"/>
    <n v="0"/>
    <m/>
    <m/>
    <d v="2021-03-30T00:00:00"/>
    <n v="1"/>
    <s v="O"/>
    <n v="1"/>
    <n v="30"/>
    <n v="0"/>
    <m/>
    <m/>
    <m/>
    <m/>
    <m/>
    <m/>
    <n v="1"/>
    <n v="1"/>
    <m/>
    <m/>
    <n v="13240"/>
    <s v="CREDITOS DE CONSUMO"/>
    <n v="0"/>
    <n v="0"/>
    <n v="890480123"/>
    <s v="UNIVERSIDAD DE CARTAGENA"/>
    <n v="5"/>
    <m/>
    <m/>
    <m/>
    <m/>
    <n v="2"/>
    <n v="7"/>
    <n v="2"/>
  </r>
  <r>
    <n v="33078"/>
    <s v="C"/>
    <n v="73079126"/>
    <x v="0"/>
    <n v="4"/>
    <n v="550019571"/>
    <d v="2018-08-26T00:00:00"/>
    <d v="2024-02-28T00:00:00"/>
    <n v="0"/>
    <n v="1"/>
    <n v="1"/>
    <n v="30"/>
    <n v="2"/>
    <n v="22490513"/>
    <n v="24960000"/>
    <n v="40495"/>
    <n v="1557"/>
    <n v="39697"/>
    <n v="0"/>
    <n v="0"/>
    <n v="0"/>
    <m/>
    <n v="0"/>
    <n v="0"/>
    <n v="0"/>
    <m/>
    <m/>
    <d v="2021-03-30T00:00:00"/>
    <n v="1"/>
    <s v="O"/>
    <n v="1"/>
    <n v="30"/>
    <n v="0"/>
    <m/>
    <m/>
    <m/>
    <m/>
    <m/>
    <m/>
    <n v="1"/>
    <n v="1"/>
    <m/>
    <m/>
    <n v="6619"/>
    <s v="CREDITOS DE CONSUMO"/>
    <n v="0"/>
    <n v="0"/>
    <n v="890480123"/>
    <s v="UNIVERSIDAD DE CARTAGENA"/>
    <n v="5"/>
    <m/>
    <m/>
    <m/>
    <m/>
    <n v="2"/>
    <n v="7"/>
    <n v="2"/>
  </r>
  <r>
    <n v="15550"/>
    <s v="C"/>
    <n v="73079126"/>
    <x v="0"/>
    <n v="4"/>
    <n v="550019734"/>
    <d v="2018-09-18T00:00:00"/>
    <d v="2024-02-28T00:00:00"/>
    <n v="0"/>
    <n v="1"/>
    <n v="1"/>
    <n v="30"/>
    <n v="2"/>
    <n v="22490513"/>
    <n v="24960000"/>
    <n v="19037"/>
    <n v="732"/>
    <n v="18662"/>
    <n v="0"/>
    <n v="0"/>
    <n v="0"/>
    <m/>
    <n v="0"/>
    <n v="0"/>
    <n v="0"/>
    <m/>
    <m/>
    <d v="2021-03-30T00:00:00"/>
    <n v="1"/>
    <s v="O"/>
    <n v="1"/>
    <n v="30"/>
    <n v="0"/>
    <m/>
    <m/>
    <m/>
    <m/>
    <m/>
    <m/>
    <n v="1"/>
    <n v="1"/>
    <m/>
    <m/>
    <n v="3112"/>
    <s v="CREDITOS DE CONSUMO"/>
    <n v="0"/>
    <n v="0"/>
    <n v="890480123"/>
    <s v="UNIVERSIDAD DE CARTAGENA"/>
    <n v="5"/>
    <m/>
    <m/>
    <m/>
    <m/>
    <n v="2"/>
    <n v="7"/>
    <n v="2"/>
  </r>
  <r>
    <n v="35307"/>
    <s v="C"/>
    <n v="73079126"/>
    <x v="0"/>
    <n v="4"/>
    <n v="550019803"/>
    <d v="2018-10-01T00:00:00"/>
    <d v="2024-02-28T00:00:00"/>
    <n v="0"/>
    <n v="1"/>
    <n v="1"/>
    <n v="30"/>
    <n v="2"/>
    <n v="22490513"/>
    <n v="24960000"/>
    <n v="43224"/>
    <n v="1662"/>
    <n v="42372"/>
    <n v="0"/>
    <n v="0"/>
    <n v="0"/>
    <m/>
    <n v="0"/>
    <n v="0"/>
    <n v="0"/>
    <m/>
    <m/>
    <d v="2021-03-30T00:00:00"/>
    <n v="1"/>
    <s v="O"/>
    <n v="1"/>
    <n v="30"/>
    <n v="0"/>
    <m/>
    <m/>
    <m/>
    <m/>
    <m/>
    <m/>
    <n v="1"/>
    <n v="1"/>
    <m/>
    <m/>
    <n v="7065"/>
    <s v="CREDITOS DE CONSUMO"/>
    <n v="0"/>
    <n v="0"/>
    <n v="890480123"/>
    <s v="UNIVERSIDAD DE CARTAGENA"/>
    <n v="5"/>
    <m/>
    <m/>
    <m/>
    <m/>
    <n v="2"/>
    <n v="7"/>
    <n v="2"/>
  </r>
  <r>
    <n v="181473"/>
    <s v="C"/>
    <n v="73079126"/>
    <x v="0"/>
    <n v="4"/>
    <n v="550020768"/>
    <d v="2019-03-02T00:00:00"/>
    <d v="2024-02-28T00:00:00"/>
    <n v="0"/>
    <n v="1"/>
    <n v="1"/>
    <n v="30"/>
    <n v="2"/>
    <n v="22490513"/>
    <n v="24960000"/>
    <n v="226602"/>
    <n v="8712"/>
    <n v="217789"/>
    <n v="0"/>
    <n v="0"/>
    <n v="0"/>
    <m/>
    <n v="0"/>
    <n v="0"/>
    <n v="0"/>
    <m/>
    <m/>
    <d v="2021-03-30T00:00:00"/>
    <n v="1"/>
    <s v="O"/>
    <n v="1"/>
    <n v="30"/>
    <n v="0"/>
    <m/>
    <m/>
    <m/>
    <m/>
    <m/>
    <m/>
    <n v="1"/>
    <n v="1"/>
    <m/>
    <m/>
    <n v="36316"/>
    <s v="CREDITOS DE CONSUMO"/>
    <n v="0"/>
    <n v="0"/>
    <n v="890480123"/>
    <s v="UNIVERSIDAD DE CARTAGENA"/>
    <n v="5"/>
    <m/>
    <m/>
    <m/>
    <m/>
    <n v="2"/>
    <n v="7"/>
    <n v="2"/>
  </r>
  <r>
    <n v="9566"/>
    <s v="C"/>
    <n v="73079126"/>
    <x v="0"/>
    <n v="4"/>
    <n v="550020867"/>
    <d v="2019-03-18T00:00:00"/>
    <d v="2024-02-28T00:00:00"/>
    <n v="0"/>
    <n v="1"/>
    <n v="1"/>
    <n v="30"/>
    <n v="2"/>
    <n v="22490513"/>
    <n v="24960000"/>
    <n v="11711"/>
    <n v="450"/>
    <n v="11480"/>
    <n v="0"/>
    <n v="0"/>
    <n v="0"/>
    <m/>
    <n v="0"/>
    <n v="0"/>
    <n v="0"/>
    <m/>
    <m/>
    <d v="2021-03-30T00:00:00"/>
    <n v="1"/>
    <s v="O"/>
    <n v="1"/>
    <n v="30"/>
    <n v="0"/>
    <m/>
    <m/>
    <m/>
    <m/>
    <m/>
    <m/>
    <n v="1"/>
    <n v="1"/>
    <m/>
    <m/>
    <n v="1914"/>
    <s v="CREDITOS DE CONSUMO"/>
    <n v="0"/>
    <n v="0"/>
    <n v="890480123"/>
    <s v="UNIVERSIDAD DE CARTAGENA"/>
    <n v="5"/>
    <m/>
    <m/>
    <m/>
    <m/>
    <n v="2"/>
    <n v="7"/>
    <n v="2"/>
  </r>
  <r>
    <n v="23918"/>
    <s v="C"/>
    <n v="73079126"/>
    <x v="0"/>
    <n v="4"/>
    <n v="550020868"/>
    <d v="2019-03-18T00:00:00"/>
    <d v="2024-02-28T00:00:00"/>
    <n v="0"/>
    <n v="1"/>
    <n v="1"/>
    <n v="30"/>
    <n v="2"/>
    <n v="22490513"/>
    <n v="24960000"/>
    <n v="29282"/>
    <n v="1126"/>
    <n v="28705"/>
    <n v="0"/>
    <n v="0"/>
    <n v="0"/>
    <m/>
    <n v="0"/>
    <n v="0"/>
    <n v="0"/>
    <m/>
    <m/>
    <d v="2021-03-30T00:00:00"/>
    <n v="1"/>
    <s v="O"/>
    <n v="1"/>
    <n v="30"/>
    <n v="0"/>
    <m/>
    <m/>
    <m/>
    <m/>
    <m/>
    <m/>
    <n v="1"/>
    <n v="1"/>
    <m/>
    <m/>
    <n v="4787"/>
    <s v="CREDITOS DE CONSUMO"/>
    <n v="0"/>
    <n v="0"/>
    <n v="890480123"/>
    <s v="UNIVERSIDAD DE CARTAGENA"/>
    <n v="5"/>
    <m/>
    <m/>
    <m/>
    <m/>
    <n v="2"/>
    <n v="7"/>
    <n v="2"/>
  </r>
  <r>
    <n v="24858"/>
    <s v="C"/>
    <n v="73079126"/>
    <x v="0"/>
    <n v="4"/>
    <n v="550021114"/>
    <d v="2019-04-24T00:00:00"/>
    <d v="2024-02-28T00:00:00"/>
    <n v="0"/>
    <n v="1"/>
    <n v="1"/>
    <n v="30"/>
    <n v="2"/>
    <n v="22490513"/>
    <n v="24960000"/>
    <n v="30433"/>
    <n v="1170"/>
    <n v="29833"/>
    <n v="0"/>
    <n v="0"/>
    <n v="0"/>
    <m/>
    <n v="0"/>
    <n v="0"/>
    <n v="0"/>
    <m/>
    <m/>
    <d v="2021-03-30T00:00:00"/>
    <n v="1"/>
    <s v="O"/>
    <n v="1"/>
    <n v="30"/>
    <n v="0"/>
    <m/>
    <m/>
    <m/>
    <m/>
    <m/>
    <m/>
    <n v="1"/>
    <n v="1"/>
    <m/>
    <m/>
    <n v="4975"/>
    <s v="CREDITOS DE CONSUMO"/>
    <n v="0"/>
    <n v="0"/>
    <n v="890480123"/>
    <s v="UNIVERSIDAD DE CARTAGENA"/>
    <n v="5"/>
    <m/>
    <m/>
    <m/>
    <m/>
    <n v="2"/>
    <n v="7"/>
    <n v="2"/>
  </r>
  <r>
    <n v="31546"/>
    <s v="C"/>
    <n v="73079126"/>
    <x v="0"/>
    <n v="4"/>
    <n v="550021258"/>
    <d v="2019-05-13T00:00:00"/>
    <d v="2024-02-28T00:00:00"/>
    <n v="0"/>
    <n v="1"/>
    <n v="1"/>
    <n v="30"/>
    <n v="2"/>
    <n v="22490513"/>
    <n v="24960000"/>
    <n v="38620"/>
    <n v="1485"/>
    <n v="37859"/>
    <n v="0"/>
    <n v="0"/>
    <n v="0"/>
    <m/>
    <n v="0"/>
    <n v="0"/>
    <n v="0"/>
    <m/>
    <m/>
    <d v="2021-03-30T00:00:00"/>
    <n v="1"/>
    <s v="O"/>
    <n v="1"/>
    <n v="30"/>
    <n v="0"/>
    <m/>
    <m/>
    <m/>
    <m/>
    <m/>
    <m/>
    <n v="1"/>
    <n v="1"/>
    <m/>
    <m/>
    <n v="6313"/>
    <s v="CREDITOS DE CONSUMO"/>
    <n v="0"/>
    <n v="0"/>
    <n v="890480123"/>
    <s v="UNIVERSIDAD DE CARTAGENA"/>
    <n v="5"/>
    <m/>
    <m/>
    <m/>
    <m/>
    <n v="2"/>
    <n v="7"/>
    <n v="2"/>
  </r>
  <r>
    <n v="25855"/>
    <s v="C"/>
    <n v="73079126"/>
    <x v="0"/>
    <n v="4"/>
    <n v="550021584"/>
    <d v="2019-06-06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25855"/>
    <s v="C"/>
    <n v="73079126"/>
    <x v="0"/>
    <n v="4"/>
    <n v="550021594"/>
    <d v="2019-06-08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11241"/>
    <s v="C"/>
    <n v="73079126"/>
    <x v="0"/>
    <n v="4"/>
    <n v="550021652"/>
    <d v="2019-06-18T00:00:00"/>
    <d v="2024-02-28T00:00:00"/>
    <n v="0"/>
    <n v="1"/>
    <n v="1"/>
    <n v="30"/>
    <n v="2"/>
    <n v="22490513"/>
    <n v="24960000"/>
    <n v="13762"/>
    <n v="529"/>
    <n v="13491"/>
    <n v="0"/>
    <n v="0"/>
    <n v="0"/>
    <m/>
    <n v="0"/>
    <n v="0"/>
    <n v="0"/>
    <m/>
    <m/>
    <d v="2021-03-30T00:00:00"/>
    <n v="1"/>
    <s v="O"/>
    <n v="1"/>
    <n v="30"/>
    <n v="0"/>
    <m/>
    <m/>
    <m/>
    <m/>
    <m/>
    <m/>
    <n v="1"/>
    <n v="1"/>
    <m/>
    <m/>
    <n v="2250"/>
    <s v="CREDITOS DE CONSUMO"/>
    <n v="0"/>
    <n v="0"/>
    <n v="890480123"/>
    <s v="UNIVERSIDAD DE CARTAGENA"/>
    <n v="5"/>
    <m/>
    <m/>
    <m/>
    <m/>
    <n v="2"/>
    <n v="7"/>
    <n v="2"/>
  </r>
  <r>
    <n v="28540"/>
    <s v="C"/>
    <n v="73079126"/>
    <x v="0"/>
    <n v="4"/>
    <n v="550021879"/>
    <d v="2019-07-13T00:00:00"/>
    <d v="2024-02-28T00:00:00"/>
    <n v="0"/>
    <n v="1"/>
    <n v="1"/>
    <n v="30"/>
    <n v="2"/>
    <n v="22490513"/>
    <n v="24960000"/>
    <n v="34939"/>
    <n v="1343"/>
    <n v="34251"/>
    <n v="0"/>
    <n v="0"/>
    <n v="0"/>
    <m/>
    <n v="0"/>
    <n v="0"/>
    <n v="0"/>
    <m/>
    <m/>
    <d v="2021-03-30T00:00:00"/>
    <n v="1"/>
    <s v="O"/>
    <n v="1"/>
    <n v="30"/>
    <n v="0"/>
    <m/>
    <m/>
    <m/>
    <m/>
    <m/>
    <m/>
    <n v="1"/>
    <n v="1"/>
    <m/>
    <m/>
    <n v="5711"/>
    <s v="CREDITOS DE CONSUMO"/>
    <n v="0"/>
    <n v="0"/>
    <n v="890480123"/>
    <s v="UNIVERSIDAD DE CARTAGENA"/>
    <n v="5"/>
    <m/>
    <m/>
    <m/>
    <m/>
    <n v="2"/>
    <n v="7"/>
    <n v="2"/>
  </r>
  <r>
    <n v="22846"/>
    <s v="C"/>
    <n v="73079126"/>
    <x v="0"/>
    <n v="4"/>
    <n v="550021880"/>
    <d v="2019-07-13T00:00:00"/>
    <d v="2024-02-28T00:00:00"/>
    <n v="0"/>
    <n v="1"/>
    <n v="1"/>
    <n v="30"/>
    <n v="2"/>
    <n v="22490513"/>
    <n v="24960000"/>
    <n v="27969"/>
    <n v="1075"/>
    <n v="27418"/>
    <n v="0"/>
    <n v="0"/>
    <n v="0"/>
    <m/>
    <n v="0"/>
    <n v="0"/>
    <n v="0"/>
    <m/>
    <m/>
    <d v="2021-03-30T00:00:00"/>
    <n v="1"/>
    <s v="O"/>
    <n v="1"/>
    <n v="30"/>
    <n v="0"/>
    <m/>
    <m/>
    <m/>
    <m/>
    <m/>
    <m/>
    <n v="1"/>
    <n v="1"/>
    <m/>
    <m/>
    <n v="4572"/>
    <s v="CREDITOS DE CONSUMO"/>
    <n v="0"/>
    <n v="0"/>
    <n v="890480123"/>
    <s v="UNIVERSIDAD DE CARTAGENA"/>
    <n v="5"/>
    <m/>
    <m/>
    <m/>
    <m/>
    <n v="2"/>
    <n v="7"/>
    <n v="2"/>
  </r>
  <r>
    <n v="35316"/>
    <s v="C"/>
    <n v="73079126"/>
    <x v="0"/>
    <n v="4"/>
    <n v="550022126"/>
    <d v="2019-08-05T00:00:00"/>
    <d v="2024-02-28T00:00:00"/>
    <n v="0"/>
    <n v="1"/>
    <n v="1"/>
    <n v="30"/>
    <n v="2"/>
    <n v="22490513"/>
    <n v="24960000"/>
    <n v="43235"/>
    <n v="1662"/>
    <n v="42383"/>
    <n v="0"/>
    <n v="0"/>
    <n v="0"/>
    <m/>
    <n v="0"/>
    <n v="0"/>
    <n v="0"/>
    <m/>
    <m/>
    <d v="2021-03-30T00:00:00"/>
    <n v="1"/>
    <s v="O"/>
    <n v="1"/>
    <n v="30"/>
    <n v="0"/>
    <m/>
    <m/>
    <m/>
    <m/>
    <m/>
    <m/>
    <n v="1"/>
    <n v="1"/>
    <m/>
    <m/>
    <n v="7067"/>
    <s v="CREDITOS DE CONSUMO"/>
    <n v="0"/>
    <n v="0"/>
    <n v="890480123"/>
    <s v="UNIVERSIDAD DE CARTAGENA"/>
    <n v="5"/>
    <m/>
    <m/>
    <m/>
    <m/>
    <n v="2"/>
    <n v="7"/>
    <n v="2"/>
  </r>
  <r>
    <n v="6064"/>
    <s v="C"/>
    <n v="73079126"/>
    <x v="0"/>
    <n v="4"/>
    <n v="550022215"/>
    <d v="2019-08-17T00:00:00"/>
    <d v="2024-02-28T00:00:00"/>
    <n v="0"/>
    <n v="1"/>
    <n v="1"/>
    <n v="30"/>
    <n v="2"/>
    <n v="22490513"/>
    <n v="24960000"/>
    <n v="7424"/>
    <n v="285"/>
    <n v="7278"/>
    <n v="0"/>
    <n v="0"/>
    <n v="0"/>
    <m/>
    <n v="0"/>
    <n v="0"/>
    <n v="0"/>
    <m/>
    <m/>
    <d v="2021-03-30T00:00:00"/>
    <n v="1"/>
    <s v="O"/>
    <n v="1"/>
    <n v="30"/>
    <n v="0"/>
    <m/>
    <m/>
    <m/>
    <m/>
    <m/>
    <m/>
    <n v="1"/>
    <n v="1"/>
    <m/>
    <m/>
    <n v="1214"/>
    <s v="CREDITOS DE CONSUMO"/>
    <n v="0"/>
    <n v="0"/>
    <n v="890480123"/>
    <s v="UNIVERSIDAD DE CARTAGENA"/>
    <n v="5"/>
    <m/>
    <m/>
    <m/>
    <m/>
    <n v="2"/>
    <n v="7"/>
    <n v="2"/>
  </r>
  <r>
    <n v="30325"/>
    <s v="C"/>
    <n v="73079126"/>
    <x v="0"/>
    <n v="4"/>
    <n v="550022487"/>
    <d v="2019-09-12T00:00:00"/>
    <d v="2024-02-28T00:00:00"/>
    <n v="0"/>
    <n v="1"/>
    <n v="1"/>
    <n v="30"/>
    <n v="2"/>
    <n v="22490513"/>
    <n v="24960000"/>
    <n v="37125"/>
    <n v="1427"/>
    <n v="36394"/>
    <n v="0"/>
    <n v="0"/>
    <n v="0"/>
    <m/>
    <n v="0"/>
    <n v="0"/>
    <n v="0"/>
    <m/>
    <m/>
    <d v="2021-03-30T00:00:00"/>
    <n v="1"/>
    <s v="O"/>
    <n v="1"/>
    <n v="30"/>
    <n v="0"/>
    <m/>
    <m/>
    <m/>
    <m/>
    <m/>
    <m/>
    <n v="1"/>
    <n v="1"/>
    <m/>
    <m/>
    <n v="6069"/>
    <s v="CREDITOS DE CONSUMO"/>
    <n v="0"/>
    <n v="0"/>
    <n v="890480123"/>
    <s v="UNIVERSIDAD DE CARTAGENA"/>
    <n v="5"/>
    <m/>
    <m/>
    <m/>
    <m/>
    <n v="2"/>
    <n v="7"/>
    <n v="2"/>
  </r>
  <r>
    <n v="11784"/>
    <s v="C"/>
    <n v="73079126"/>
    <x v="0"/>
    <n v="4"/>
    <n v="550022782"/>
    <d v="2019-10-07T00:00:00"/>
    <d v="2024-02-28T00:00:00"/>
    <n v="0"/>
    <n v="1"/>
    <n v="1"/>
    <n v="30"/>
    <n v="2"/>
    <n v="22490513"/>
    <n v="24960000"/>
    <n v="14427"/>
    <n v="555"/>
    <n v="14142"/>
    <n v="0"/>
    <n v="0"/>
    <n v="0"/>
    <m/>
    <n v="0"/>
    <n v="0"/>
    <n v="0"/>
    <m/>
    <m/>
    <d v="2021-03-30T00:00:00"/>
    <n v="1"/>
    <s v="O"/>
    <n v="1"/>
    <n v="30"/>
    <n v="0"/>
    <m/>
    <m/>
    <m/>
    <m/>
    <m/>
    <m/>
    <n v="1"/>
    <n v="1"/>
    <m/>
    <m/>
    <n v="2358"/>
    <s v="CREDITOS DE CONSUMO"/>
    <n v="0"/>
    <n v="0"/>
    <n v="890480123"/>
    <s v="UNIVERSIDAD DE CARTAGENA"/>
    <n v="5"/>
    <m/>
    <m/>
    <m/>
    <m/>
    <n v="2"/>
    <n v="7"/>
    <n v="2"/>
  </r>
  <r>
    <n v="42358"/>
    <s v="C"/>
    <n v="73079126"/>
    <x v="0"/>
    <n v="4"/>
    <n v="550022783"/>
    <d v="2019-10-07T00:00:00"/>
    <d v="2024-02-28T00:00:00"/>
    <n v="0"/>
    <n v="1"/>
    <n v="1"/>
    <n v="30"/>
    <n v="2"/>
    <n v="22490513"/>
    <n v="24960000"/>
    <n v="51857"/>
    <n v="1994"/>
    <n v="50835"/>
    <n v="0"/>
    <n v="0"/>
    <n v="0"/>
    <m/>
    <n v="0"/>
    <n v="0"/>
    <n v="0"/>
    <m/>
    <m/>
    <d v="2021-03-30T00:00:00"/>
    <n v="1"/>
    <s v="O"/>
    <n v="1"/>
    <n v="30"/>
    <n v="0"/>
    <m/>
    <m/>
    <m/>
    <m/>
    <m/>
    <m/>
    <n v="1"/>
    <n v="1"/>
    <m/>
    <m/>
    <n v="8477"/>
    <s v="CREDITOS DE CONSUMO"/>
    <n v="0"/>
    <n v="0"/>
    <n v="890480123"/>
    <s v="UNIVERSIDAD DE CARTAGENA"/>
    <n v="5"/>
    <m/>
    <m/>
    <m/>
    <m/>
    <n v="2"/>
    <n v="7"/>
    <n v="2"/>
  </r>
  <r>
    <n v="30368"/>
    <s v="C"/>
    <n v="73079126"/>
    <x v="0"/>
    <n v="4"/>
    <n v="550022977"/>
    <d v="2019-10-31T00:00:00"/>
    <d v="2024-02-28T00:00:00"/>
    <n v="0"/>
    <n v="1"/>
    <n v="1"/>
    <n v="30"/>
    <n v="2"/>
    <n v="22490513"/>
    <n v="24960000"/>
    <n v="37177"/>
    <n v="1429"/>
    <n v="36445"/>
    <n v="0"/>
    <n v="0"/>
    <n v="0"/>
    <m/>
    <n v="0"/>
    <n v="0"/>
    <n v="0"/>
    <m/>
    <m/>
    <d v="2021-03-30T00:00:00"/>
    <n v="1"/>
    <s v="O"/>
    <n v="1"/>
    <n v="30"/>
    <n v="0"/>
    <m/>
    <m/>
    <m/>
    <m/>
    <m/>
    <m/>
    <n v="1"/>
    <n v="1"/>
    <m/>
    <m/>
    <n v="6077"/>
    <s v="CREDITOS DE CONSUMO"/>
    <n v="0"/>
    <n v="0"/>
    <n v="890480123"/>
    <s v="UNIVERSIDAD DE CARTAGENA"/>
    <n v="5"/>
    <m/>
    <m/>
    <m/>
    <m/>
    <n v="2"/>
    <n v="7"/>
    <n v="2"/>
  </r>
  <r>
    <n v="24271"/>
    <s v="C"/>
    <n v="73079126"/>
    <x v="0"/>
    <n v="4"/>
    <n v="550022978"/>
    <d v="2019-10-31T00:00:00"/>
    <d v="2024-02-28T00:00:00"/>
    <n v="0"/>
    <n v="1"/>
    <n v="1"/>
    <n v="30"/>
    <n v="2"/>
    <n v="22490513"/>
    <n v="24960000"/>
    <n v="29713"/>
    <n v="1142"/>
    <n v="29128"/>
    <n v="0"/>
    <n v="0"/>
    <n v="0"/>
    <m/>
    <n v="0"/>
    <n v="0"/>
    <n v="0"/>
    <m/>
    <m/>
    <d v="2021-03-30T00:00:00"/>
    <n v="1"/>
    <s v="O"/>
    <n v="1"/>
    <n v="30"/>
    <n v="0"/>
    <m/>
    <m/>
    <m/>
    <m/>
    <m/>
    <m/>
    <n v="1"/>
    <n v="1"/>
    <m/>
    <m/>
    <n v="4857"/>
    <s v="CREDITOS DE CONSUMO"/>
    <n v="0"/>
    <n v="0"/>
    <n v="890480123"/>
    <s v="UNIVERSIDAD DE CARTAGENA"/>
    <n v="5"/>
    <m/>
    <m/>
    <m/>
    <m/>
    <n v="2"/>
    <n v="7"/>
    <n v="2"/>
  </r>
  <r>
    <n v="71870"/>
    <s v="C"/>
    <n v="73079126"/>
    <x v="0"/>
    <n v="4"/>
    <n v="550024010"/>
    <d v="2020-07-28T00:00:00"/>
    <d v="2024-02-28T00:00:00"/>
    <n v="0"/>
    <n v="1"/>
    <n v="1"/>
    <n v="30"/>
    <n v="2"/>
    <n v="22490513"/>
    <n v="24960000"/>
    <n v="87986"/>
    <n v="3383"/>
    <n v="86252"/>
    <n v="0"/>
    <n v="0"/>
    <n v="0"/>
    <m/>
    <n v="0"/>
    <n v="0"/>
    <n v="0"/>
    <m/>
    <m/>
    <d v="2021-03-30T00:00:00"/>
    <n v="1"/>
    <s v="O"/>
    <n v="1"/>
    <n v="30"/>
    <n v="0"/>
    <m/>
    <m/>
    <m/>
    <m/>
    <m/>
    <m/>
    <n v="1"/>
    <n v="1"/>
    <m/>
    <m/>
    <n v="14382"/>
    <s v="CREDITOS DE CONSUMO"/>
    <n v="0"/>
    <n v="0"/>
    <n v="890480123"/>
    <s v="UNIVERSIDAD DE CARTAGENA"/>
    <n v="5"/>
    <m/>
    <m/>
    <m/>
    <m/>
    <n v="2"/>
    <n v="7"/>
    <n v="2"/>
  </r>
  <r>
    <n v="147237"/>
    <s v="C"/>
    <n v="73079126"/>
    <x v="0"/>
    <n v="4"/>
    <n v="550024143"/>
    <d v="2020-08-03T00:00:00"/>
    <d v="2024-02-28T00:00:00"/>
    <n v="0"/>
    <n v="1"/>
    <n v="1"/>
    <n v="30"/>
    <n v="2"/>
    <n v="22490513"/>
    <n v="24960000"/>
    <n v="183953"/>
    <n v="7072"/>
    <n v="176702"/>
    <n v="0"/>
    <n v="0"/>
    <n v="0"/>
    <m/>
    <n v="0"/>
    <n v="0"/>
    <n v="0"/>
    <m/>
    <m/>
    <d v="2021-03-30T00:00:00"/>
    <n v="1"/>
    <s v="O"/>
    <n v="1"/>
    <n v="30"/>
    <n v="0"/>
    <m/>
    <m/>
    <m/>
    <m/>
    <m/>
    <m/>
    <n v="1"/>
    <n v="1"/>
    <m/>
    <m/>
    <n v="29465"/>
    <s v="CREDITOS DE CONSUMO"/>
    <n v="0"/>
    <n v="0"/>
    <n v="890480123"/>
    <s v="UNIVERSIDAD DE CARTAGENA"/>
    <n v="5"/>
    <m/>
    <m/>
    <m/>
    <m/>
    <n v="2"/>
    <n v="7"/>
    <n v="2"/>
  </r>
  <r>
    <n v="225494"/>
    <s v="C"/>
    <n v="73079126"/>
    <x v="0"/>
    <n v="4"/>
    <n v="550024167"/>
    <d v="2020-08-12T00:00:00"/>
    <d v="2024-02-28T00:00:00"/>
    <n v="0"/>
    <n v="1"/>
    <n v="1"/>
    <n v="30"/>
    <n v="2"/>
    <n v="22490513"/>
    <n v="24960000"/>
    <n v="281764"/>
    <n v="10832"/>
    <n v="270619"/>
    <n v="0"/>
    <n v="0"/>
    <n v="0"/>
    <m/>
    <n v="0"/>
    <n v="0"/>
    <n v="0"/>
    <m/>
    <m/>
    <d v="2021-03-30T00:00:00"/>
    <n v="1"/>
    <s v="O"/>
    <n v="1"/>
    <n v="30"/>
    <n v="0"/>
    <m/>
    <m/>
    <m/>
    <m/>
    <m/>
    <m/>
    <n v="1"/>
    <n v="1"/>
    <m/>
    <m/>
    <n v="45125"/>
    <s v="CREDITOS DE CONSUMO"/>
    <n v="0"/>
    <n v="0"/>
    <n v="890480123"/>
    <s v="UNIVERSIDAD DE CARTAGENA"/>
    <n v="5"/>
    <m/>
    <m/>
    <m/>
    <m/>
    <n v="2"/>
    <n v="7"/>
    <n v="2"/>
  </r>
  <r>
    <n v="153978"/>
    <s v="C"/>
    <n v="73079126"/>
    <x v="0"/>
    <n v="4"/>
    <n v="550024400"/>
    <d v="2020-09-21T00:00:00"/>
    <d v="2024-02-28T00:00:00"/>
    <n v="0"/>
    <n v="1"/>
    <n v="1"/>
    <n v="30"/>
    <n v="2"/>
    <n v="22490513"/>
    <n v="24960000"/>
    <n v="192311"/>
    <n v="7393"/>
    <n v="184791"/>
    <n v="0"/>
    <n v="0"/>
    <n v="0"/>
    <m/>
    <n v="0"/>
    <n v="0"/>
    <n v="0"/>
    <m/>
    <m/>
    <d v="2021-03-30T00:00:00"/>
    <n v="1"/>
    <s v="O"/>
    <n v="1"/>
    <n v="30"/>
    <n v="0"/>
    <m/>
    <m/>
    <m/>
    <m/>
    <m/>
    <m/>
    <n v="1"/>
    <n v="1"/>
    <m/>
    <m/>
    <n v="30813"/>
    <s v="CREDITOS DE CONSUMO"/>
    <n v="0"/>
    <n v="0"/>
    <n v="890480123"/>
    <s v="UNIVERSIDAD DE CARTAGENA"/>
    <n v="5"/>
    <m/>
    <m/>
    <m/>
    <m/>
    <n v="2"/>
    <n v="7"/>
    <n v="2"/>
  </r>
  <r>
    <n v="38287"/>
    <s v="C"/>
    <n v="73079126"/>
    <x v="0"/>
    <n v="4"/>
    <n v="550024618"/>
    <d v="2020-10-18T00:00:00"/>
    <d v="2023-11-30T00:00:00"/>
    <n v="0"/>
    <n v="1"/>
    <n v="4"/>
    <n v="30"/>
    <n v="2"/>
    <n v="22490513"/>
    <n v="24960000"/>
    <n v="50000"/>
    <n v="1922"/>
    <n v="45949"/>
    <n v="0"/>
    <n v="0"/>
    <n v="0"/>
    <m/>
    <n v="0"/>
    <n v="0"/>
    <n v="0"/>
    <m/>
    <m/>
    <d v="2021-03-30T00:00:00"/>
    <n v="1"/>
    <s v="O"/>
    <n v="1"/>
    <n v="30"/>
    <n v="0"/>
    <m/>
    <m/>
    <m/>
    <m/>
    <m/>
    <m/>
    <n v="1"/>
    <n v="1"/>
    <m/>
    <m/>
    <n v="7662"/>
    <s v="CREDITOS DE CONSUMO"/>
    <n v="0"/>
    <n v="0"/>
    <n v="890480123"/>
    <s v="UNIVERSIDAD DE CARTAGENA"/>
    <n v="5"/>
    <m/>
    <m/>
    <m/>
    <m/>
    <n v="2"/>
    <n v="7"/>
    <n v="2"/>
  </r>
  <r>
    <n v="22972"/>
    <s v="C"/>
    <n v="73079126"/>
    <x v="0"/>
    <n v="4"/>
    <n v="550024625"/>
    <d v="2020-10-21T00:00:00"/>
    <d v="2023-11-30T00:00:00"/>
    <n v="0"/>
    <n v="1"/>
    <n v="4"/>
    <n v="30"/>
    <n v="2"/>
    <n v="22490513"/>
    <n v="24960000"/>
    <n v="30000"/>
    <n v="1153"/>
    <n v="27569"/>
    <n v="0"/>
    <n v="0"/>
    <n v="0"/>
    <m/>
    <n v="0"/>
    <n v="0"/>
    <n v="0"/>
    <m/>
    <m/>
    <d v="2021-03-30T00:00:00"/>
    <n v="1"/>
    <s v="O"/>
    <n v="1"/>
    <n v="30"/>
    <n v="0"/>
    <m/>
    <m/>
    <m/>
    <m/>
    <m/>
    <m/>
    <n v="1"/>
    <n v="1"/>
    <m/>
    <m/>
    <n v="4597"/>
    <s v="CREDITOS DE CONSUMO"/>
    <n v="0"/>
    <n v="0"/>
    <n v="890480123"/>
    <s v="UNIVERSIDAD DE CARTAGENA"/>
    <n v="5"/>
    <m/>
    <m/>
    <m/>
    <m/>
    <n v="2"/>
    <n v="7"/>
    <n v="2"/>
  </r>
  <r>
    <n v="39155"/>
    <s v="C"/>
    <n v="73079126"/>
    <x v="0"/>
    <n v="4"/>
    <n v="550024832"/>
    <d v="2020-11-17T00:00:00"/>
    <d v="2023-12-30T00:00:00"/>
    <n v="0"/>
    <n v="1"/>
    <n v="3"/>
    <n v="30"/>
    <n v="2"/>
    <n v="22490513"/>
    <n v="24960000"/>
    <n v="50000"/>
    <n v="1922"/>
    <n v="46990"/>
    <n v="0"/>
    <n v="0"/>
    <n v="0"/>
    <m/>
    <n v="0"/>
    <n v="0"/>
    <n v="0"/>
    <m/>
    <m/>
    <d v="2021-03-30T00:00:00"/>
    <n v="1"/>
    <s v="O"/>
    <n v="1"/>
    <n v="30"/>
    <n v="0"/>
    <m/>
    <m/>
    <m/>
    <m/>
    <m/>
    <m/>
    <n v="1"/>
    <n v="1"/>
    <m/>
    <m/>
    <n v="7835"/>
    <s v="CREDITOS DE CONSUMO"/>
    <n v="0"/>
    <n v="0"/>
    <n v="890480123"/>
    <s v="UNIVERSIDAD DE CARTAGENA"/>
    <n v="5"/>
    <m/>
    <m/>
    <m/>
    <m/>
    <n v="2"/>
    <n v="7"/>
    <n v="2"/>
  </r>
  <r>
    <n v="4099"/>
    <s v="C"/>
    <n v="73079126"/>
    <x v="0"/>
    <n v="4"/>
    <n v="550025517"/>
    <d v="2021-02-28T00:00:00"/>
    <d v="2021-04-30T00:00:00"/>
    <n v="0"/>
    <n v="1"/>
    <n v="0"/>
    <n v="30"/>
    <n v="2"/>
    <n v="0"/>
    <n v="0"/>
    <n v="6000"/>
    <n v="6000"/>
    <n v="4919"/>
    <n v="0"/>
    <n v="0"/>
    <n v="0"/>
    <m/>
    <n v="0"/>
    <n v="0"/>
    <n v="0"/>
    <m/>
    <m/>
    <d v="2021-03-30T00:00:00"/>
    <n v="1"/>
    <s v="O"/>
    <n v="1"/>
    <n v="30"/>
    <n v="0"/>
    <m/>
    <m/>
    <m/>
    <m/>
    <m/>
    <m/>
    <n v="1"/>
    <n v="1"/>
    <m/>
    <m/>
    <n v="820"/>
    <s v="CREDITOS DE CONSUMO"/>
    <n v="0"/>
    <n v="0"/>
    <n v="890480123"/>
    <s v="UNIVERSIDAD DE CARTAGENA"/>
    <n v="5"/>
    <m/>
    <m/>
    <m/>
    <m/>
    <n v="2"/>
    <n v="7"/>
    <n v="2"/>
  </r>
  <r>
    <n v="5000"/>
    <s v="C"/>
    <n v="73079126"/>
    <x v="0"/>
    <n v="4"/>
    <n v="550025703"/>
    <d v="2021-03-31T00:00:00"/>
    <d v="2021-05-30T00:00:00"/>
    <n v="0"/>
    <n v="1"/>
    <n v="0"/>
    <n v="30"/>
    <n v="2"/>
    <n v="0"/>
    <n v="0"/>
    <n v="6000"/>
    <n v="6000"/>
    <n v="6000"/>
    <n v="0"/>
    <n v="0"/>
    <n v="0"/>
    <m/>
    <n v="0"/>
    <n v="0"/>
    <n v="0"/>
    <m/>
    <m/>
    <d v="2021-03-31T00:00:00"/>
    <n v="1"/>
    <s v="O"/>
    <n v="1"/>
    <n v="30"/>
    <n v="0"/>
    <m/>
    <m/>
    <m/>
    <m/>
    <m/>
    <m/>
    <n v="1"/>
    <n v="1"/>
    <m/>
    <m/>
    <n v="1000"/>
    <s v="CREDITOS DE CONSUMO"/>
    <n v="0"/>
    <n v="0"/>
    <n v="890480123"/>
    <s v="UNIVERSIDAD DE CARTAGENA"/>
    <n v="5"/>
    <m/>
    <m/>
    <m/>
    <m/>
    <n v="2"/>
    <n v="7"/>
    <n v="2"/>
  </r>
  <r>
    <n v="0"/>
    <s v="C"/>
    <n v="73080304"/>
    <x v="0"/>
    <n v="4"/>
    <n v="16830"/>
    <d v="2020-10-29T00:00:00"/>
    <d v="2022-09-15T00:00:00"/>
    <n v="0"/>
    <n v="1"/>
    <n v="5"/>
    <n v="30"/>
    <n v="2"/>
    <n v="17726461"/>
    <n v="19240000"/>
    <n v="7669023"/>
    <n v="410844"/>
    <n v="6075238"/>
    <n v="0"/>
    <n v="0"/>
    <n v="0"/>
    <m/>
    <n v="0"/>
    <n v="0"/>
    <n v="0"/>
    <m/>
    <m/>
    <d v="2021-03-30T00:00:00"/>
    <n v="9"/>
    <s v="O"/>
    <n v="1"/>
    <n v="30"/>
    <n v="0"/>
    <m/>
    <m/>
    <m/>
    <m/>
    <m/>
    <m/>
    <n v="1"/>
    <n v="1"/>
    <m/>
    <m/>
    <n v="8652393"/>
    <s v="CREDITOS DE CONSUMO"/>
    <n v="0"/>
    <n v="0"/>
    <n v="890480123"/>
    <s v="UNIVERSIDAD DE CARTAGENA"/>
    <n v="5"/>
    <m/>
    <m/>
    <m/>
    <m/>
    <n v="1"/>
    <n v="7"/>
    <n v="1"/>
  </r>
  <r>
    <n v="1330544"/>
    <s v="C"/>
    <n v="73080755"/>
    <x v="0"/>
    <n v="4"/>
    <n v="17339"/>
    <d v="2020-07-07T00:00:00"/>
    <d v="2027-07-30T00:00:00"/>
    <n v="0"/>
    <n v="1"/>
    <n v="8"/>
    <n v="30"/>
    <n v="2"/>
    <n v="17726461"/>
    <n v="19240000"/>
    <n v="4150000"/>
    <n v="86560"/>
    <n v="3936424"/>
    <n v="0"/>
    <n v="0"/>
    <n v="0"/>
    <m/>
    <n v="0"/>
    <n v="0"/>
    <n v="0"/>
    <m/>
    <m/>
    <d v="2021-03-30T00:00:00"/>
    <n v="9"/>
    <s v="O"/>
    <n v="1"/>
    <n v="30"/>
    <n v="0"/>
    <m/>
    <m/>
    <m/>
    <m/>
    <m/>
    <m/>
    <n v="1"/>
    <n v="1"/>
    <m/>
    <m/>
    <n v="2605880"/>
    <s v="CREDITOS DE CONSUMO"/>
    <n v="0"/>
    <n v="0"/>
    <n v="890480123"/>
    <s v="UNIVERSIDAD DE CARTAGENA"/>
    <n v="5"/>
    <m/>
    <m/>
    <m/>
    <m/>
    <n v="1"/>
    <n v="7"/>
    <n v="2"/>
  </r>
  <r>
    <n v="2477101"/>
    <s v="C"/>
    <n v="73080755"/>
    <x v="0"/>
    <n v="4"/>
    <n v="17919"/>
    <d v="2020-12-28T00:00:00"/>
    <d v="2025-12-30T00:00:00"/>
    <n v="0"/>
    <n v="1"/>
    <n v="3"/>
    <n v="30"/>
    <n v="2"/>
    <n v="16011168"/>
    <n v="17240000"/>
    <n v="7582000"/>
    <n v="184425"/>
    <n v="7328522"/>
    <n v="0"/>
    <n v="0"/>
    <n v="0"/>
    <m/>
    <n v="0"/>
    <n v="0"/>
    <n v="0"/>
    <m/>
    <m/>
    <d v="2021-03-30T00:00:00"/>
    <n v="1"/>
    <s v="O"/>
    <n v="1"/>
    <n v="30"/>
    <n v="0"/>
    <m/>
    <m/>
    <m/>
    <m/>
    <m/>
    <m/>
    <n v="1"/>
    <n v="1"/>
    <m/>
    <m/>
    <n v="4851421"/>
    <s v="CREDITOS DE CONSUMO"/>
    <n v="0"/>
    <n v="0"/>
    <n v="890480123"/>
    <s v="UNIVERSIDAD DE CARTAGENA"/>
    <n v="5"/>
    <m/>
    <m/>
    <m/>
    <m/>
    <n v="1"/>
    <n v="7"/>
    <n v="2"/>
  </r>
  <r>
    <n v="714647"/>
    <s v="C"/>
    <n v="73081066"/>
    <x v="0"/>
    <n v="4"/>
    <n v="16176"/>
    <d v="2019-08-26T00:00:00"/>
    <d v="2021-08-26T00:00:00"/>
    <n v="4"/>
    <n v="1"/>
    <n v="18"/>
    <n v="30"/>
    <n v="2"/>
    <n v="15881442"/>
    <n v="17090000"/>
    <n v="4968000"/>
    <n v="242967"/>
    <n v="1177059"/>
    <n v="2060"/>
    <n v="0"/>
    <n v="0"/>
    <m/>
    <n v="0"/>
    <n v="0"/>
    <n v="0"/>
    <m/>
    <m/>
    <d v="2021-03-30T00:00:00"/>
    <n v="1"/>
    <s v="O"/>
    <n v="1"/>
    <n v="30"/>
    <n v="9006"/>
    <m/>
    <m/>
    <m/>
    <m/>
    <m/>
    <m/>
    <n v="1"/>
    <n v="1"/>
    <m/>
    <m/>
    <n v="462412"/>
    <s v="CREDITOS DE CONSUMO"/>
    <n v="0"/>
    <n v="0"/>
    <n v="890480123"/>
    <s v="UNIVERSIDAD DE CARTAGENA"/>
    <n v="5"/>
    <m/>
    <m/>
    <m/>
    <m/>
    <n v="1"/>
    <n v="7"/>
    <n v="2"/>
  </r>
  <r>
    <n v="46190040"/>
    <s v="C"/>
    <n v="73081066"/>
    <x v="0"/>
    <n v="4"/>
    <n v="17158"/>
    <d v="2020-04-16T00:00:00"/>
    <d v="2027-04-30T00:00:00"/>
    <n v="0"/>
    <n v="1"/>
    <n v="11"/>
    <n v="30"/>
    <n v="2"/>
    <n v="17726461"/>
    <n v="19240000"/>
    <n v="82000000"/>
    <n v="1710341"/>
    <n v="76077348"/>
    <n v="0"/>
    <n v="0"/>
    <n v="0"/>
    <m/>
    <n v="0"/>
    <n v="0"/>
    <n v="0"/>
    <m/>
    <m/>
    <d v="2021-03-30T00:00:00"/>
    <n v="1"/>
    <s v="O"/>
    <n v="1"/>
    <n v="30"/>
    <n v="0"/>
    <m/>
    <m/>
    <m/>
    <m/>
    <m/>
    <m/>
    <n v="1"/>
    <n v="1"/>
    <m/>
    <m/>
    <n v="29887308"/>
    <s v="CREDITOS DE CONSUMO"/>
    <n v="0"/>
    <n v="0"/>
    <n v="890480123"/>
    <s v="UNIVERSIDAD DE CARTAGENA"/>
    <n v="5"/>
    <m/>
    <m/>
    <m/>
    <m/>
    <n v="1"/>
    <n v="7"/>
    <n v="2"/>
  </r>
  <r>
    <n v="142930"/>
    <s v="C"/>
    <n v="73081066"/>
    <x v="0"/>
    <n v="4"/>
    <n v="550022766"/>
    <d v="2019-10-05T00:00:00"/>
    <d v="2023-11-30T00:00:00"/>
    <n v="0"/>
    <n v="1"/>
    <n v="4"/>
    <n v="30"/>
    <n v="2"/>
    <n v="22490513"/>
    <n v="24960000"/>
    <n v="256402"/>
    <n v="9857"/>
    <n v="235413"/>
    <n v="0"/>
    <n v="0"/>
    <n v="0"/>
    <m/>
    <n v="0"/>
    <n v="0"/>
    <n v="0"/>
    <m/>
    <m/>
    <d v="2021-03-30T00:00:00"/>
    <n v="1"/>
    <s v="O"/>
    <n v="1"/>
    <n v="30"/>
    <n v="0"/>
    <m/>
    <m/>
    <m/>
    <m/>
    <m/>
    <m/>
    <n v="1"/>
    <n v="1"/>
    <m/>
    <m/>
    <n v="92483"/>
    <s v="CREDITOS DE CONSUMO"/>
    <n v="0"/>
    <n v="0"/>
    <n v="890480123"/>
    <s v="UNIVERSIDAD DE CARTAGENA"/>
    <n v="5"/>
    <m/>
    <m/>
    <m/>
    <m/>
    <n v="2"/>
    <n v="7"/>
    <n v="2"/>
  </r>
  <r>
    <n v="230352"/>
    <s v="C"/>
    <n v="73081066"/>
    <x v="0"/>
    <n v="4"/>
    <n v="550022804"/>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n v="73081066"/>
    <x v="0"/>
    <n v="4"/>
    <n v="550022805"/>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n v="73081066"/>
    <x v="0"/>
    <n v="4"/>
    <n v="550022806"/>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8"/>
    <s v="C"/>
    <n v="73081066"/>
    <x v="0"/>
    <n v="4"/>
    <n v="550022814"/>
    <d v="2019-10-11T00:00:00"/>
    <d v="2023-11-30T00:00:00"/>
    <n v="0"/>
    <n v="1"/>
    <n v="4"/>
    <n v="30"/>
    <n v="2"/>
    <n v="22490513"/>
    <n v="24960000"/>
    <n v="412908"/>
    <n v="15874"/>
    <n v="379411"/>
    <n v="0"/>
    <n v="0"/>
    <n v="0"/>
    <m/>
    <n v="0"/>
    <n v="0"/>
    <n v="0"/>
    <m/>
    <m/>
    <d v="2021-03-30T00:00:00"/>
    <n v="1"/>
    <s v="O"/>
    <n v="1"/>
    <n v="30"/>
    <n v="0"/>
    <m/>
    <m/>
    <m/>
    <m/>
    <m/>
    <m/>
    <n v="1"/>
    <n v="1"/>
    <m/>
    <m/>
    <n v="149053"/>
    <s v="CREDITOS DE CONSUMO"/>
    <n v="0"/>
    <n v="0"/>
    <n v="890480123"/>
    <s v="UNIVERSIDAD DE CARTAGENA"/>
    <n v="5"/>
    <m/>
    <m/>
    <m/>
    <m/>
    <n v="2"/>
    <n v="7"/>
    <n v="2"/>
  </r>
  <r>
    <n v="230361"/>
    <s v="C"/>
    <n v="73081066"/>
    <x v="0"/>
    <n v="4"/>
    <n v="550022821"/>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2"/>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3"/>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4"/>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86"/>
    <s v="C"/>
    <n v="73081066"/>
    <x v="0"/>
    <n v="4"/>
    <n v="550022858"/>
    <d v="2019-10-15T00:00:00"/>
    <d v="2023-11-30T00:00:00"/>
    <n v="0"/>
    <n v="1"/>
    <n v="4"/>
    <n v="30"/>
    <n v="2"/>
    <n v="22490513"/>
    <n v="24960000"/>
    <n v="412960"/>
    <n v="15876"/>
    <n v="379457"/>
    <n v="0"/>
    <n v="0"/>
    <n v="0"/>
    <m/>
    <n v="0"/>
    <n v="0"/>
    <n v="0"/>
    <m/>
    <m/>
    <d v="2021-03-30T00:00:00"/>
    <n v="1"/>
    <s v="O"/>
    <n v="1"/>
    <n v="30"/>
    <n v="0"/>
    <m/>
    <m/>
    <m/>
    <m/>
    <m/>
    <m/>
    <n v="1"/>
    <n v="1"/>
    <m/>
    <m/>
    <n v="149071"/>
    <s v="CREDITOS DE CONSUMO"/>
    <n v="0"/>
    <n v="0"/>
    <n v="890480123"/>
    <s v="UNIVERSIDAD DE CARTAGENA"/>
    <n v="5"/>
    <m/>
    <m/>
    <m/>
    <m/>
    <n v="2"/>
    <n v="7"/>
    <n v="2"/>
  </r>
  <r>
    <n v="148365"/>
    <s v="C"/>
    <n v="73081066"/>
    <x v="0"/>
    <n v="4"/>
    <n v="550022880"/>
    <d v="2019-10-18T00:00:00"/>
    <d v="2023-11-30T00:00:00"/>
    <n v="0"/>
    <n v="1"/>
    <n v="4"/>
    <n v="30"/>
    <n v="2"/>
    <n v="22490513"/>
    <n v="24960000"/>
    <n v="266268"/>
    <n v="10237"/>
    <n v="244364"/>
    <n v="0"/>
    <n v="0"/>
    <n v="0"/>
    <m/>
    <n v="0"/>
    <n v="0"/>
    <n v="0"/>
    <m/>
    <m/>
    <d v="2021-03-30T00:00:00"/>
    <n v="1"/>
    <s v="O"/>
    <n v="1"/>
    <n v="30"/>
    <n v="0"/>
    <m/>
    <m/>
    <m/>
    <m/>
    <m/>
    <m/>
    <n v="1"/>
    <n v="1"/>
    <m/>
    <m/>
    <n v="95999"/>
    <s v="CREDITOS DE CONSUMO"/>
    <n v="0"/>
    <n v="0"/>
    <n v="890480123"/>
    <s v="UNIVERSIDAD DE CARTAGENA"/>
    <n v="5"/>
    <m/>
    <m/>
    <m/>
    <m/>
    <n v="2"/>
    <n v="7"/>
    <n v="2"/>
  </r>
  <r>
    <n v="222820"/>
    <s v="C"/>
    <n v="73081066"/>
    <x v="0"/>
    <n v="4"/>
    <n v="550022891"/>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2"/>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3"/>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4"/>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37"/>
    <s v="C"/>
    <n v="73081066"/>
    <x v="0"/>
    <n v="4"/>
    <n v="550022917"/>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18"/>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19"/>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20"/>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49"/>
    <s v="C"/>
    <n v="73081066"/>
    <x v="0"/>
    <n v="4"/>
    <n v="550022946"/>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2849"/>
    <s v="C"/>
    <n v="73081066"/>
    <x v="0"/>
    <n v="4"/>
    <n v="550022947"/>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7769"/>
    <s v="C"/>
    <n v="73081066"/>
    <x v="0"/>
    <n v="4"/>
    <n v="550022948"/>
    <d v="2019-10-24T00:00:00"/>
    <d v="2023-11-30T00:00:00"/>
    <n v="0"/>
    <n v="1"/>
    <n v="4"/>
    <n v="30"/>
    <n v="2"/>
    <n v="22490513"/>
    <n v="24960000"/>
    <n v="408277"/>
    <n v="15696"/>
    <n v="375147"/>
    <n v="0"/>
    <n v="0"/>
    <n v="0"/>
    <m/>
    <n v="0"/>
    <n v="0"/>
    <n v="0"/>
    <m/>
    <m/>
    <d v="2021-03-30T00:00:00"/>
    <n v="1"/>
    <s v="O"/>
    <n v="1"/>
    <n v="30"/>
    <n v="0"/>
    <m/>
    <m/>
    <m/>
    <m/>
    <m/>
    <m/>
    <n v="1"/>
    <n v="1"/>
    <m/>
    <m/>
    <n v="147378"/>
    <s v="CREDITOS DE CONSUMO"/>
    <n v="0"/>
    <n v="0"/>
    <n v="890480123"/>
    <s v="UNIVERSIDAD DE CARTAGENA"/>
    <n v="5"/>
    <m/>
    <m/>
    <m/>
    <m/>
    <n v="2"/>
    <n v="7"/>
    <n v="2"/>
  </r>
  <r>
    <n v="254703"/>
    <s v="C"/>
    <n v="73081066"/>
    <x v="0"/>
    <n v="4"/>
    <n v="550023006"/>
    <d v="2019-11-05T00:00:00"/>
    <d v="2023-11-30T00:00:00"/>
    <n v="0"/>
    <n v="1"/>
    <n v="4"/>
    <n v="30"/>
    <n v="2"/>
    <n v="22490513"/>
    <n v="24960000"/>
    <n v="456533"/>
    <n v="17551"/>
    <n v="419509"/>
    <n v="0"/>
    <n v="0"/>
    <n v="0"/>
    <m/>
    <n v="0"/>
    <n v="0"/>
    <n v="0"/>
    <m/>
    <m/>
    <d v="2021-03-30T00:00:00"/>
    <n v="1"/>
    <s v="O"/>
    <n v="1"/>
    <n v="30"/>
    <n v="0"/>
    <m/>
    <m/>
    <m/>
    <m/>
    <m/>
    <m/>
    <n v="1"/>
    <n v="1"/>
    <m/>
    <m/>
    <n v="164806"/>
    <s v="CREDITOS DE CONSUMO"/>
    <n v="0"/>
    <n v="0"/>
    <n v="890480123"/>
    <s v="UNIVERSIDAD DE CARTAGENA"/>
    <n v="5"/>
    <m/>
    <m/>
    <m/>
    <m/>
    <n v="2"/>
    <n v="7"/>
    <n v="2"/>
  </r>
  <r>
    <n v="169788"/>
    <s v="C"/>
    <n v="73081066"/>
    <x v="0"/>
    <n v="4"/>
    <n v="550023050"/>
    <d v="2019-11-10T00:00:00"/>
    <d v="2023-11-30T00:00:00"/>
    <n v="0"/>
    <n v="1"/>
    <n v="4"/>
    <n v="30"/>
    <n v="2"/>
    <n v="22490513"/>
    <n v="24960000"/>
    <n v="304353"/>
    <n v="11701"/>
    <n v="279649"/>
    <n v="0"/>
    <n v="0"/>
    <n v="0"/>
    <m/>
    <n v="0"/>
    <n v="0"/>
    <n v="0"/>
    <m/>
    <m/>
    <d v="2021-03-30T00:00:00"/>
    <n v="1"/>
    <s v="O"/>
    <n v="1"/>
    <n v="30"/>
    <n v="0"/>
    <m/>
    <m/>
    <m/>
    <m/>
    <m/>
    <m/>
    <n v="1"/>
    <n v="1"/>
    <m/>
    <m/>
    <n v="109861"/>
    <s v="CREDITOS DE CONSUMO"/>
    <n v="0"/>
    <n v="0"/>
    <n v="890480123"/>
    <s v="UNIVERSIDAD DE CARTAGENA"/>
    <n v="5"/>
    <m/>
    <m/>
    <m/>
    <m/>
    <n v="2"/>
    <n v="7"/>
    <n v="2"/>
  </r>
  <r>
    <n v="82305"/>
    <s v="C"/>
    <n v="73081066"/>
    <x v="0"/>
    <n v="4"/>
    <n v="550023109"/>
    <d v="2019-11-21T00:00:00"/>
    <d v="2023-11-30T00:00:00"/>
    <n v="0"/>
    <n v="1"/>
    <n v="4"/>
    <n v="30"/>
    <n v="2"/>
    <n v="22490513"/>
    <n v="24960000"/>
    <n v="147699"/>
    <n v="5678"/>
    <n v="135561"/>
    <n v="0"/>
    <n v="0"/>
    <n v="0"/>
    <m/>
    <n v="0"/>
    <n v="0"/>
    <n v="0"/>
    <m/>
    <m/>
    <d v="2021-03-30T00:00:00"/>
    <n v="1"/>
    <s v="O"/>
    <n v="1"/>
    <n v="30"/>
    <n v="0"/>
    <m/>
    <m/>
    <m/>
    <m/>
    <m/>
    <m/>
    <n v="1"/>
    <n v="1"/>
    <m/>
    <m/>
    <n v="53256"/>
    <s v="CREDITOS DE CONSUMO"/>
    <n v="0"/>
    <n v="0"/>
    <n v="890480123"/>
    <s v="UNIVERSIDAD DE CARTAGENA"/>
    <n v="5"/>
    <m/>
    <m/>
    <m/>
    <m/>
    <n v="2"/>
    <n v="7"/>
    <n v="2"/>
  </r>
  <r>
    <n v="247204"/>
    <s v="C"/>
    <n v="73081066"/>
    <x v="0"/>
    <n v="4"/>
    <n v="550023112"/>
    <d v="2019-11-21T00:00:00"/>
    <d v="2023-11-30T00:00:00"/>
    <n v="0"/>
    <n v="1"/>
    <n v="4"/>
    <n v="30"/>
    <n v="2"/>
    <n v="22490513"/>
    <n v="24960000"/>
    <n v="443097"/>
    <n v="17035"/>
    <n v="407158"/>
    <n v="0"/>
    <n v="0"/>
    <n v="0"/>
    <m/>
    <n v="0"/>
    <n v="0"/>
    <n v="0"/>
    <m/>
    <m/>
    <d v="2021-03-30T00:00:00"/>
    <n v="1"/>
    <s v="O"/>
    <n v="1"/>
    <n v="30"/>
    <n v="0"/>
    <m/>
    <m/>
    <m/>
    <m/>
    <m/>
    <m/>
    <n v="1"/>
    <n v="1"/>
    <m/>
    <m/>
    <n v="159954"/>
    <s v="CREDITOS DE CONSUMO"/>
    <n v="0"/>
    <n v="0"/>
    <n v="890480123"/>
    <s v="UNIVERSIDAD DE CARTAGENA"/>
    <n v="5"/>
    <m/>
    <m/>
    <m/>
    <m/>
    <n v="2"/>
    <n v="7"/>
    <n v="2"/>
  </r>
  <r>
    <n v="164787"/>
    <s v="C"/>
    <n v="73081066"/>
    <x v="0"/>
    <n v="4"/>
    <n v="550023113"/>
    <d v="2019-11-21T00:00:00"/>
    <d v="2023-11-30T00:00:00"/>
    <n v="0"/>
    <n v="1"/>
    <n v="4"/>
    <n v="30"/>
    <n v="2"/>
    <n v="22490513"/>
    <n v="24960000"/>
    <n v="295368"/>
    <n v="11355"/>
    <n v="271413"/>
    <n v="0"/>
    <n v="0"/>
    <n v="0"/>
    <m/>
    <n v="0"/>
    <n v="0"/>
    <n v="0"/>
    <m/>
    <m/>
    <d v="2021-03-30T00:00:00"/>
    <n v="1"/>
    <s v="O"/>
    <n v="1"/>
    <n v="30"/>
    <n v="0"/>
    <m/>
    <m/>
    <m/>
    <m/>
    <m/>
    <m/>
    <n v="1"/>
    <n v="1"/>
    <m/>
    <m/>
    <n v="106626"/>
    <s v="CREDITOS DE CONSUMO"/>
    <n v="0"/>
    <n v="0"/>
    <n v="890480123"/>
    <s v="UNIVERSIDAD DE CARTAGENA"/>
    <n v="5"/>
    <m/>
    <m/>
    <m/>
    <m/>
    <n v="2"/>
    <n v="7"/>
    <n v="2"/>
  </r>
  <r>
    <n v="82320"/>
    <s v="C"/>
    <n v="73081066"/>
    <x v="0"/>
    <n v="4"/>
    <n v="550023165"/>
    <d v="2019-11-28T00:00:00"/>
    <d v="2023-11-30T00:00:00"/>
    <n v="0"/>
    <n v="1"/>
    <n v="4"/>
    <n v="30"/>
    <n v="2"/>
    <n v="22490513"/>
    <n v="24960000"/>
    <n v="147699"/>
    <n v="5678"/>
    <n v="135585"/>
    <n v="0"/>
    <n v="0"/>
    <n v="0"/>
    <m/>
    <n v="0"/>
    <n v="0"/>
    <n v="0"/>
    <m/>
    <m/>
    <d v="2021-03-30T00:00:00"/>
    <n v="1"/>
    <s v="O"/>
    <n v="1"/>
    <n v="30"/>
    <n v="0"/>
    <m/>
    <m/>
    <m/>
    <m/>
    <m/>
    <m/>
    <n v="1"/>
    <n v="1"/>
    <m/>
    <m/>
    <n v="53265"/>
    <s v="CREDITOS DE CONSUMO"/>
    <n v="0"/>
    <n v="0"/>
    <n v="890480123"/>
    <s v="UNIVERSIDAD DE CARTAGENA"/>
    <n v="5"/>
    <m/>
    <m/>
    <m/>
    <m/>
    <n v="2"/>
    <n v="7"/>
    <n v="2"/>
  </r>
  <r>
    <n v="83622"/>
    <s v="C"/>
    <n v="73081066"/>
    <x v="0"/>
    <n v="4"/>
    <n v="550023200"/>
    <d v="2019-12-04T00:00:00"/>
    <d v="2023-11-30T00:00:00"/>
    <n v="0"/>
    <n v="1"/>
    <n v="4"/>
    <n v="30"/>
    <n v="2"/>
    <n v="22490513"/>
    <n v="24960000"/>
    <n v="149987"/>
    <n v="5766"/>
    <n v="137729"/>
    <n v="0"/>
    <n v="0"/>
    <n v="0"/>
    <m/>
    <n v="0"/>
    <n v="0"/>
    <n v="0"/>
    <m/>
    <m/>
    <d v="2021-03-30T00:00:00"/>
    <n v="1"/>
    <s v="O"/>
    <n v="1"/>
    <n v="30"/>
    <n v="0"/>
    <m/>
    <m/>
    <m/>
    <m/>
    <m/>
    <m/>
    <n v="1"/>
    <n v="1"/>
    <m/>
    <m/>
    <n v="54107"/>
    <s v="CREDITOS DE CONSUMO"/>
    <n v="0"/>
    <n v="0"/>
    <n v="890480123"/>
    <s v="UNIVERSIDAD DE CARTAGENA"/>
    <n v="5"/>
    <m/>
    <m/>
    <m/>
    <m/>
    <n v="2"/>
    <n v="7"/>
    <n v="2"/>
  </r>
  <r>
    <n v="127468"/>
    <s v="C"/>
    <n v="73081066"/>
    <x v="0"/>
    <n v="4"/>
    <n v="550023270"/>
    <d v="2019-12-17T00:00:00"/>
    <d v="2023-11-30T00:00:00"/>
    <n v="0"/>
    <n v="1"/>
    <n v="4"/>
    <n v="30"/>
    <n v="2"/>
    <n v="22490513"/>
    <n v="24960000"/>
    <n v="228736"/>
    <n v="8794"/>
    <n v="209946"/>
    <n v="0"/>
    <n v="0"/>
    <n v="0"/>
    <m/>
    <n v="0"/>
    <n v="0"/>
    <n v="0"/>
    <m/>
    <m/>
    <d v="2021-03-30T00:00:00"/>
    <n v="1"/>
    <s v="O"/>
    <n v="1"/>
    <n v="30"/>
    <n v="0"/>
    <m/>
    <m/>
    <m/>
    <m/>
    <m/>
    <m/>
    <n v="1"/>
    <n v="1"/>
    <m/>
    <m/>
    <n v="82478"/>
    <s v="CREDITOS DE CONSUMO"/>
    <n v="0"/>
    <n v="0"/>
    <n v="890480123"/>
    <s v="UNIVERSIDAD DE CARTAGENA"/>
    <n v="5"/>
    <m/>
    <m/>
    <m/>
    <m/>
    <n v="2"/>
    <n v="7"/>
    <n v="2"/>
  </r>
  <r>
    <n v="45124"/>
    <s v="C"/>
    <n v="73081066"/>
    <x v="0"/>
    <n v="4"/>
    <n v="550023663"/>
    <d v="2020-03-02T00:00:00"/>
    <d v="2023-11-30T00:00:00"/>
    <n v="0"/>
    <n v="1"/>
    <n v="4"/>
    <n v="30"/>
    <n v="2"/>
    <n v="22490513"/>
    <n v="24960000"/>
    <n v="80951"/>
    <n v="3112"/>
    <n v="74321"/>
    <n v="0"/>
    <n v="0"/>
    <n v="0"/>
    <m/>
    <n v="0"/>
    <n v="0"/>
    <n v="0"/>
    <m/>
    <m/>
    <d v="2021-03-30T00:00:00"/>
    <n v="1"/>
    <s v="O"/>
    <n v="1"/>
    <n v="30"/>
    <n v="0"/>
    <m/>
    <m/>
    <m/>
    <m/>
    <m/>
    <m/>
    <n v="1"/>
    <n v="1"/>
    <m/>
    <m/>
    <n v="29197"/>
    <s v="CREDITOS DE CONSUMO"/>
    <n v="0"/>
    <n v="0"/>
    <n v="890480123"/>
    <s v="UNIVERSIDAD DE CARTAGENA"/>
    <n v="5"/>
    <m/>
    <m/>
    <m/>
    <m/>
    <n v="2"/>
    <n v="7"/>
    <n v="2"/>
  </r>
  <r>
    <n v="278657"/>
    <s v="C"/>
    <n v="73081066"/>
    <x v="0"/>
    <n v="4"/>
    <n v="550023796"/>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78657"/>
    <s v="C"/>
    <n v="73081066"/>
    <x v="0"/>
    <n v="4"/>
    <n v="550023797"/>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91991"/>
    <s v="C"/>
    <n v="73081066"/>
    <x v="0"/>
    <n v="4"/>
    <n v="550023802"/>
    <d v="2020-04-11T00:00:00"/>
    <d v="2023-11-30T00:00:00"/>
    <n v="0"/>
    <n v="1"/>
    <n v="4"/>
    <n v="30"/>
    <n v="2"/>
    <n v="22490513"/>
    <n v="24960000"/>
    <n v="523377"/>
    <n v="20121"/>
    <n v="480924"/>
    <n v="0"/>
    <n v="0"/>
    <n v="0"/>
    <m/>
    <n v="0"/>
    <n v="0"/>
    <n v="0"/>
    <m/>
    <m/>
    <d v="2021-03-30T00:00:00"/>
    <n v="1"/>
    <s v="O"/>
    <n v="1"/>
    <n v="30"/>
    <n v="0"/>
    <m/>
    <m/>
    <m/>
    <m/>
    <m/>
    <m/>
    <n v="1"/>
    <n v="1"/>
    <m/>
    <m/>
    <n v="188933"/>
    <s v="CREDITOS DE CONSUMO"/>
    <n v="0"/>
    <n v="0"/>
    <n v="890480123"/>
    <s v="UNIVERSIDAD DE CARTAGENA"/>
    <n v="5"/>
    <m/>
    <m/>
    <m/>
    <m/>
    <n v="2"/>
    <n v="7"/>
    <n v="2"/>
  </r>
  <r>
    <n v="142972"/>
    <s v="C"/>
    <n v="73081066"/>
    <x v="0"/>
    <n v="4"/>
    <n v="550023833"/>
    <d v="2020-04-30T00:00:00"/>
    <d v="2023-11-30T00:00:00"/>
    <n v="0"/>
    <n v="1"/>
    <n v="4"/>
    <n v="30"/>
    <n v="2"/>
    <n v="22490513"/>
    <n v="24960000"/>
    <n v="256463"/>
    <n v="9860"/>
    <n v="235483"/>
    <n v="0"/>
    <n v="0"/>
    <n v="0"/>
    <m/>
    <n v="0"/>
    <n v="0"/>
    <n v="0"/>
    <m/>
    <m/>
    <d v="2021-03-30T00:00:00"/>
    <n v="1"/>
    <s v="O"/>
    <n v="1"/>
    <n v="30"/>
    <n v="0"/>
    <m/>
    <m/>
    <m/>
    <m/>
    <m/>
    <m/>
    <n v="1"/>
    <n v="1"/>
    <m/>
    <m/>
    <n v="92511"/>
    <s v="CREDITOS DE CONSUMO"/>
    <n v="0"/>
    <n v="0"/>
    <n v="890480123"/>
    <s v="UNIVERSIDAD DE CARTAGENA"/>
    <n v="5"/>
    <m/>
    <m/>
    <m/>
    <m/>
    <n v="2"/>
    <n v="7"/>
    <n v="2"/>
  </r>
  <r>
    <n v="299241"/>
    <s v="C"/>
    <n v="73081066"/>
    <x v="0"/>
    <n v="4"/>
    <n v="550023859"/>
    <d v="2020-05-12T00:00:00"/>
    <d v="2023-11-30T00:00:00"/>
    <n v="0"/>
    <n v="1"/>
    <n v="4"/>
    <n v="30"/>
    <n v="2"/>
    <n v="22490513"/>
    <n v="24960000"/>
    <n v="536391"/>
    <n v="20621"/>
    <n v="492865"/>
    <n v="0"/>
    <n v="0"/>
    <n v="0"/>
    <m/>
    <n v="0"/>
    <n v="0"/>
    <n v="0"/>
    <m/>
    <m/>
    <d v="2021-03-30T00:00:00"/>
    <n v="1"/>
    <s v="O"/>
    <n v="1"/>
    <n v="30"/>
    <n v="0"/>
    <m/>
    <m/>
    <m/>
    <m/>
    <m/>
    <m/>
    <n v="1"/>
    <n v="1"/>
    <m/>
    <m/>
    <n v="193624"/>
    <s v="CREDITOS DE CONSUMO"/>
    <n v="0"/>
    <n v="0"/>
    <n v="890480123"/>
    <s v="UNIVERSIDAD DE CARTAGENA"/>
    <n v="5"/>
    <m/>
    <m/>
    <m/>
    <m/>
    <n v="2"/>
    <n v="7"/>
    <n v="2"/>
  </r>
  <r>
    <n v="314825"/>
    <s v="C"/>
    <n v="73081066"/>
    <x v="0"/>
    <n v="4"/>
    <n v="550024214"/>
    <d v="2020-08-24T00:00:00"/>
    <d v="2023-11-30T00:00:00"/>
    <n v="0"/>
    <n v="1"/>
    <n v="4"/>
    <n v="30"/>
    <n v="2"/>
    <n v="22490513"/>
    <n v="24960000"/>
    <n v="564308"/>
    <n v="21695"/>
    <n v="518533"/>
    <n v="0"/>
    <n v="0"/>
    <n v="0"/>
    <m/>
    <n v="0"/>
    <n v="0"/>
    <n v="0"/>
    <m/>
    <m/>
    <d v="2021-03-30T00:00:00"/>
    <n v="1"/>
    <s v="O"/>
    <n v="1"/>
    <n v="30"/>
    <n v="0"/>
    <m/>
    <m/>
    <m/>
    <m/>
    <m/>
    <m/>
    <n v="1"/>
    <n v="1"/>
    <m/>
    <m/>
    <n v="203708"/>
    <s v="CREDITOS DE CONSUMO"/>
    <n v="0"/>
    <n v="0"/>
    <n v="890480123"/>
    <s v="UNIVERSIDAD DE CARTAGENA"/>
    <n v="5"/>
    <m/>
    <m/>
    <m/>
    <m/>
    <n v="2"/>
    <n v="7"/>
    <n v="2"/>
  </r>
  <r>
    <n v="321863"/>
    <s v="C"/>
    <n v="73081066"/>
    <x v="0"/>
    <n v="4"/>
    <n v="550024565"/>
    <d v="2020-10-06T00:00:00"/>
    <d v="2023-11-30T00:00:00"/>
    <n v="0"/>
    <n v="1"/>
    <n v="4"/>
    <n v="30"/>
    <n v="2"/>
    <n v="22490513"/>
    <n v="24960000"/>
    <n v="576934"/>
    <n v="22180"/>
    <n v="530125"/>
    <n v="0"/>
    <n v="0"/>
    <n v="0"/>
    <m/>
    <n v="0"/>
    <n v="0"/>
    <n v="0"/>
    <m/>
    <m/>
    <d v="2021-03-30T00:00:00"/>
    <n v="1"/>
    <s v="O"/>
    <n v="1"/>
    <n v="30"/>
    <n v="0"/>
    <m/>
    <m/>
    <m/>
    <m/>
    <m/>
    <m/>
    <n v="1"/>
    <n v="1"/>
    <m/>
    <m/>
    <n v="208262"/>
    <s v="CREDITOS DE CONSUMO"/>
    <n v="0"/>
    <n v="0"/>
    <n v="890480123"/>
    <s v="UNIVERSIDAD DE CARTAGENA"/>
    <n v="5"/>
    <m/>
    <m/>
    <m/>
    <m/>
    <n v="2"/>
    <n v="7"/>
    <n v="2"/>
  </r>
  <r>
    <n v="164053"/>
    <s v="C"/>
    <n v="73081066"/>
    <x v="0"/>
    <n v="4"/>
    <n v="550024608"/>
    <d v="2020-10-15T00:00:00"/>
    <d v="2023-11-30T00:00:00"/>
    <n v="0"/>
    <n v="1"/>
    <n v="4"/>
    <n v="30"/>
    <n v="2"/>
    <n v="22490513"/>
    <n v="24960000"/>
    <n v="294078"/>
    <n v="11306"/>
    <n v="270204"/>
    <n v="0"/>
    <n v="0"/>
    <n v="0"/>
    <m/>
    <n v="0"/>
    <n v="0"/>
    <n v="0"/>
    <m/>
    <m/>
    <d v="2021-03-30T00:00:00"/>
    <n v="1"/>
    <s v="O"/>
    <n v="1"/>
    <n v="30"/>
    <n v="0"/>
    <m/>
    <m/>
    <m/>
    <m/>
    <m/>
    <m/>
    <n v="1"/>
    <n v="1"/>
    <m/>
    <m/>
    <n v="106151"/>
    <s v="CREDITOS DE CONSUMO"/>
    <n v="0"/>
    <n v="0"/>
    <n v="890480123"/>
    <s v="UNIVERSIDAD DE CARTAGENA"/>
    <n v="5"/>
    <m/>
    <m/>
    <m/>
    <m/>
    <n v="2"/>
    <n v="7"/>
    <n v="2"/>
  </r>
  <r>
    <n v="334742"/>
    <s v="C"/>
    <n v="73081066"/>
    <x v="0"/>
    <n v="4"/>
    <n v="550024784"/>
    <d v="2020-11-07T00:00:00"/>
    <d v="2023-11-30T00:00:00"/>
    <n v="0"/>
    <n v="1"/>
    <n v="4"/>
    <n v="30"/>
    <n v="2"/>
    <n v="22490513"/>
    <n v="24960000"/>
    <n v="600000"/>
    <n v="23066"/>
    <n v="551337"/>
    <n v="0"/>
    <n v="0"/>
    <n v="0"/>
    <m/>
    <n v="0"/>
    <n v="0"/>
    <n v="0"/>
    <m/>
    <m/>
    <d v="2021-03-30T00:00:00"/>
    <n v="1"/>
    <s v="O"/>
    <n v="1"/>
    <n v="30"/>
    <n v="0"/>
    <m/>
    <m/>
    <m/>
    <m/>
    <m/>
    <m/>
    <n v="1"/>
    <n v="1"/>
    <m/>
    <m/>
    <n v="216595"/>
    <s v="CREDITOS DE CONSUMO"/>
    <n v="0"/>
    <n v="0"/>
    <n v="890480123"/>
    <s v="UNIVERSIDAD DE CARTAGENA"/>
    <n v="5"/>
    <m/>
    <m/>
    <m/>
    <m/>
    <n v="2"/>
    <n v="7"/>
    <n v="2"/>
  </r>
  <r>
    <n v="228050"/>
    <s v="C"/>
    <n v="73081066"/>
    <x v="0"/>
    <n v="4"/>
    <n v="550024873"/>
    <d v="2020-11-24T00:00:00"/>
    <d v="2023-12-30T00:00:00"/>
    <n v="0"/>
    <n v="1"/>
    <n v="3"/>
    <n v="30"/>
    <n v="2"/>
    <n v="22490513"/>
    <n v="24960000"/>
    <n v="400000"/>
    <n v="15378"/>
    <n v="375610"/>
    <n v="0"/>
    <n v="0"/>
    <n v="0"/>
    <m/>
    <n v="0"/>
    <n v="0"/>
    <n v="0"/>
    <m/>
    <m/>
    <d v="2021-03-30T00:00:00"/>
    <n v="1"/>
    <s v="O"/>
    <n v="1"/>
    <n v="30"/>
    <n v="0"/>
    <m/>
    <m/>
    <m/>
    <m/>
    <m/>
    <m/>
    <n v="1"/>
    <n v="1"/>
    <m/>
    <m/>
    <n v="147560"/>
    <s v="CREDITOS DE CONSUMO"/>
    <n v="0"/>
    <n v="0"/>
    <n v="890480123"/>
    <s v="UNIVERSIDAD DE CARTAGENA"/>
    <n v="5"/>
    <m/>
    <m/>
    <m/>
    <m/>
    <n v="2"/>
    <n v="7"/>
    <n v="2"/>
  </r>
  <r>
    <n v="233189"/>
    <s v="C"/>
    <n v="73081066"/>
    <x v="0"/>
    <n v="4"/>
    <n v="550025053"/>
    <d v="2020-12-23T00:00:00"/>
    <d v="2024-01-30T00:00:00"/>
    <n v="0"/>
    <n v="1"/>
    <n v="2"/>
    <n v="30"/>
    <n v="2"/>
    <n v="22490513"/>
    <n v="24960000"/>
    <n v="400000"/>
    <n v="15378"/>
    <n v="384075"/>
    <n v="0"/>
    <n v="0"/>
    <n v="0"/>
    <m/>
    <n v="0"/>
    <n v="0"/>
    <n v="0"/>
    <m/>
    <m/>
    <d v="2021-03-30T00:00:00"/>
    <n v="1"/>
    <s v="O"/>
    <n v="1"/>
    <n v="30"/>
    <n v="0"/>
    <m/>
    <m/>
    <m/>
    <m/>
    <m/>
    <m/>
    <n v="1"/>
    <n v="1"/>
    <m/>
    <m/>
    <n v="150886"/>
    <s v="CREDITOS DE CONSUMO"/>
    <n v="0"/>
    <n v="0"/>
    <n v="890480123"/>
    <s v="UNIVERSIDAD DE CARTAGENA"/>
    <n v="5"/>
    <m/>
    <m/>
    <m/>
    <m/>
    <n v="2"/>
    <n v="7"/>
    <n v="2"/>
  </r>
  <r>
    <n v="175141"/>
    <s v="C"/>
    <n v="73081066"/>
    <x v="0"/>
    <n v="4"/>
    <n v="550025571"/>
    <d v="2021-03-04T00:00:00"/>
    <d v="2024-03-30T00:00:00"/>
    <n v="0"/>
    <n v="1"/>
    <n v="1"/>
    <n v="30"/>
    <n v="2"/>
    <n v="22490513"/>
    <n v="24960000"/>
    <n v="300000"/>
    <n v="11533"/>
    <n v="288467"/>
    <n v="0"/>
    <n v="0"/>
    <n v="0"/>
    <m/>
    <n v="0"/>
    <n v="0"/>
    <n v="0"/>
    <m/>
    <m/>
    <d v="2021-03-30T00:00:00"/>
    <n v="1"/>
    <s v="O"/>
    <n v="1"/>
    <n v="30"/>
    <n v="0"/>
    <m/>
    <m/>
    <m/>
    <m/>
    <m/>
    <m/>
    <n v="1"/>
    <n v="1"/>
    <m/>
    <m/>
    <n v="113326"/>
    <s v="CREDITOS DE CONSUMO"/>
    <n v="0"/>
    <n v="0"/>
    <n v="890480123"/>
    <s v="UNIVERSIDAD DE CARTAGENA"/>
    <n v="5"/>
    <m/>
    <m/>
    <m/>
    <m/>
    <n v="2"/>
    <n v="7"/>
    <n v="2"/>
  </r>
  <r>
    <n v="3643"/>
    <s v="C"/>
    <n v="73081066"/>
    <x v="0"/>
    <n v="4"/>
    <n v="550025683"/>
    <d v="2021-03-31T00:00:00"/>
    <d v="2021-05-30T00:00:00"/>
    <n v="0"/>
    <n v="1"/>
    <n v="0"/>
    <n v="30"/>
    <n v="2"/>
    <n v="0"/>
    <n v="0"/>
    <n v="6000"/>
    <n v="6000"/>
    <n v="6000"/>
    <n v="0"/>
    <n v="0"/>
    <n v="0"/>
    <m/>
    <n v="0"/>
    <n v="0"/>
    <n v="0"/>
    <m/>
    <m/>
    <d v="2021-03-31T00:00:00"/>
    <n v="1"/>
    <s v="O"/>
    <n v="1"/>
    <n v="30"/>
    <n v="0"/>
    <m/>
    <m/>
    <m/>
    <m/>
    <m/>
    <m/>
    <n v="1"/>
    <n v="1"/>
    <m/>
    <m/>
    <n v="2357"/>
    <s v="CREDITOS DE CONSUMO"/>
    <n v="0"/>
    <n v="0"/>
    <n v="890480123"/>
    <s v="UNIVERSIDAD DE CARTAGENA"/>
    <n v="5"/>
    <m/>
    <m/>
    <m/>
    <m/>
    <n v="2"/>
    <n v="7"/>
    <n v="2"/>
  </r>
  <r>
    <n v="508643"/>
    <s v="C"/>
    <n v="73081124"/>
    <x v="0"/>
    <n v="4"/>
    <n v="17667"/>
    <d v="2020-10-02T00:00:00"/>
    <d v="2022-10-30T00:00:00"/>
    <n v="0"/>
    <n v="1"/>
    <n v="6"/>
    <n v="30"/>
    <n v="2"/>
    <n v="15881442"/>
    <n v="17090000"/>
    <n v="5000000"/>
    <n v="244532"/>
    <n v="3822489"/>
    <n v="0"/>
    <n v="0"/>
    <n v="0"/>
    <m/>
    <n v="0"/>
    <n v="0"/>
    <n v="0"/>
    <m/>
    <m/>
    <d v="2021-03-30T00:00:00"/>
    <n v="9"/>
    <s v="O"/>
    <n v="1"/>
    <n v="30"/>
    <n v="0"/>
    <m/>
    <m/>
    <m/>
    <m/>
    <m/>
    <m/>
    <n v="1"/>
    <n v="1"/>
    <m/>
    <m/>
    <n v="3313846"/>
    <s v="CREDITOS DE CONSUMO"/>
    <n v="0"/>
    <n v="0"/>
    <n v="890480123"/>
    <s v="UNIVERSIDAD DE CARTAGENA"/>
    <n v="5"/>
    <m/>
    <m/>
    <m/>
    <m/>
    <n v="1"/>
    <n v="7"/>
    <n v="2"/>
  </r>
  <r>
    <n v="7028126"/>
    <s v="C"/>
    <n v="73081293"/>
    <x v="0"/>
    <n v="4"/>
    <n v="13945"/>
    <d v="2018-04-25T00:00:00"/>
    <d v="2024-04-25T00:00:00"/>
    <n v="5"/>
    <n v="1"/>
    <n v="34"/>
    <n v="30"/>
    <n v="2"/>
    <n v="17726461"/>
    <n v="19240000"/>
    <n v="24500000"/>
    <n v="555009"/>
    <n v="15766457"/>
    <n v="38735"/>
    <n v="0"/>
    <n v="0"/>
    <m/>
    <n v="0"/>
    <n v="0"/>
    <n v="0"/>
    <m/>
    <m/>
    <d v="2021-03-30T00:00:00"/>
    <n v="1"/>
    <s v="O"/>
    <n v="1"/>
    <n v="30"/>
    <n v="33499"/>
    <m/>
    <m/>
    <m/>
    <m/>
    <m/>
    <m/>
    <n v="1"/>
    <n v="1"/>
    <m/>
    <m/>
    <n v="8738331"/>
    <s v="CREDITOS DE CONSUMO"/>
    <n v="0"/>
    <n v="0"/>
    <n v="890480123"/>
    <s v="UNIVERSIDAD DE CARTAGENA"/>
    <n v="5"/>
    <m/>
    <m/>
    <m/>
    <m/>
    <n v="1"/>
    <n v="7"/>
    <n v="2"/>
  </r>
  <r>
    <n v="2548981"/>
    <s v="C"/>
    <n v="73081293"/>
    <x v="0"/>
    <n v="4"/>
    <n v="16120"/>
    <d v="2019-08-12T00:00:00"/>
    <d v="2022-08-12T00:00:00"/>
    <n v="18"/>
    <n v="1"/>
    <n v="18"/>
    <n v="30"/>
    <n v="2"/>
    <n v="12185828"/>
    <n v="12890000"/>
    <n v="10899000"/>
    <n v="362971"/>
    <n v="5718223"/>
    <n v="34362"/>
    <n v="0"/>
    <n v="0"/>
    <m/>
    <n v="0"/>
    <n v="0"/>
    <n v="0"/>
    <m/>
    <m/>
    <d v="2021-03-30T00:00:00"/>
    <n v="1"/>
    <s v="O"/>
    <n v="1"/>
    <n v="30"/>
    <n v="77158"/>
    <m/>
    <m/>
    <m/>
    <m/>
    <m/>
    <m/>
    <n v="1"/>
    <n v="1"/>
    <m/>
    <m/>
    <n v="3169242"/>
    <s v="CREDITOS DE CONSUMO"/>
    <n v="0"/>
    <n v="0"/>
    <n v="890480123"/>
    <s v="UNIVERSIDAD DE CARTAGENA"/>
    <n v="5"/>
    <m/>
    <m/>
    <m/>
    <m/>
    <n v="1"/>
    <n v="7"/>
    <n v="2"/>
  </r>
  <r>
    <n v="5388906"/>
    <s v="C"/>
    <n v="73081293"/>
    <x v="0"/>
    <n v="4"/>
    <n v="18063"/>
    <d v="2021-01-14T00:00:00"/>
    <d v="2022-01-30T00:00:00"/>
    <n v="0"/>
    <n v="1"/>
    <n v="2"/>
    <n v="30"/>
    <n v="2"/>
    <n v="7720836"/>
    <n v="8000000"/>
    <n v="13231255"/>
    <n v="654076"/>
    <n v="12089134"/>
    <n v="0"/>
    <n v="0"/>
    <n v="0"/>
    <m/>
    <n v="0"/>
    <n v="0"/>
    <n v="0"/>
    <s v="3000000/3000000"/>
    <d v="2021-12-06T00:00:00"/>
    <d v="2021-03-30T00:00:00"/>
    <n v="1"/>
    <s v="O"/>
    <n v="1"/>
    <n v="30"/>
    <n v="0"/>
    <m/>
    <m/>
    <m/>
    <m/>
    <m/>
    <m/>
    <n v="1"/>
    <n v="1"/>
    <m/>
    <m/>
    <n v="6700228"/>
    <s v="CREDITOS DE CONSUMO"/>
    <n v="0"/>
    <n v="0"/>
    <n v="890480123"/>
    <s v="UNIVERSIDAD DE CARTAGENA"/>
    <n v="5"/>
    <m/>
    <m/>
    <m/>
    <m/>
    <n v="1"/>
    <n v="7"/>
    <n v="2"/>
  </r>
  <r>
    <n v="0"/>
    <s v="C"/>
    <n v="73082650"/>
    <x v="0"/>
    <n v="4"/>
    <n v="16624"/>
    <d v="2019-11-28T00:00:00"/>
    <d v="2021-11-30T00:00:00"/>
    <n v="0"/>
    <n v="1"/>
    <n v="15"/>
    <n v="30"/>
    <n v="2"/>
    <n v="15881442"/>
    <n v="17090000"/>
    <n v="3176781"/>
    <n v="155365"/>
    <n v="1172766"/>
    <n v="0"/>
    <n v="0"/>
    <n v="0"/>
    <m/>
    <n v="0"/>
    <n v="0"/>
    <n v="0"/>
    <m/>
    <m/>
    <d v="2021-03-30T00:00:00"/>
    <n v="1"/>
    <s v="O"/>
    <n v="1"/>
    <n v="30"/>
    <n v="0"/>
    <m/>
    <m/>
    <m/>
    <m/>
    <m/>
    <m/>
    <n v="1"/>
    <n v="1"/>
    <m/>
    <m/>
    <n v="17851574"/>
    <s v="CREDITOS DE CONSUMO"/>
    <n v="0"/>
    <n v="0"/>
    <n v="890480123"/>
    <s v="UNIVERSIDAD DE CARTAGENA"/>
    <n v="5"/>
    <m/>
    <m/>
    <m/>
    <m/>
    <n v="1"/>
    <n v="7"/>
    <n v="2"/>
  </r>
  <r>
    <n v="3811940"/>
    <s v="C"/>
    <n v="73083025"/>
    <x v="2"/>
    <n v="4"/>
    <n v="12906"/>
    <d v="2017-08-10T00:00:00"/>
    <d v="2021-04-30T00:00:00"/>
    <n v="0"/>
    <n v="1"/>
    <n v="0"/>
    <n v="30"/>
    <n v="2"/>
    <n v="13121400"/>
    <n v="13940000"/>
    <n v="5270000"/>
    <n v="5327625"/>
    <n v="5270000"/>
    <n v="0"/>
    <n v="0"/>
    <n v="0"/>
    <m/>
    <n v="0"/>
    <n v="0"/>
    <n v="0"/>
    <m/>
    <m/>
    <d v="2021-02-27T00:00:00"/>
    <n v="1"/>
    <s v="O"/>
    <n v="1"/>
    <n v="30"/>
    <n v="0"/>
    <m/>
    <m/>
    <m/>
    <m/>
    <m/>
    <m/>
    <n v="1"/>
    <n v="1"/>
    <m/>
    <m/>
    <n v="1458060"/>
    <s v="CREDITOS DE CONSUMO"/>
    <n v="0"/>
    <n v="0"/>
    <m/>
    <m/>
    <n v="5"/>
    <m/>
    <m/>
    <m/>
    <m/>
    <n v="1"/>
    <n v="7"/>
    <n v="2"/>
  </r>
  <r>
    <n v="2287164"/>
    <s v="C"/>
    <n v="73083025"/>
    <x v="2"/>
    <n v="4"/>
    <n v="12907"/>
    <d v="2017-08-10T00:00:00"/>
    <d v="2021-07-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2287164"/>
    <s v="C"/>
    <n v="73083025"/>
    <x v="2"/>
    <n v="4"/>
    <n v="12908"/>
    <d v="2017-08-10T00:00:00"/>
    <d v="2022-01-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n v="73083025"/>
    <x v="2"/>
    <n v="4"/>
    <n v="12911"/>
    <d v="2017-08-11T00:00:00"/>
    <d v="2022-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2"/>
    <d v="2017-08-11T00:00:00"/>
    <d v="2022-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3"/>
    <d v="2017-08-11T00:00:00"/>
    <d v="2022-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n v="73083025"/>
    <x v="2"/>
    <n v="4"/>
    <n v="12914"/>
    <d v="2017-08-11T00:00:00"/>
    <d v="2023-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5"/>
    <d v="2017-08-11T00:00:00"/>
    <d v="2023-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6"/>
    <d v="2017-08-11T00:00:00"/>
    <d v="2023-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n v="73083025"/>
    <x v="2"/>
    <n v="4"/>
    <n v="12917"/>
    <d v="2017-08-11T00:00:00"/>
    <d v="2024-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8"/>
    <d v="2017-08-11T00:00:00"/>
    <d v="2024-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9"/>
    <d v="2017-08-11T00:00:00"/>
    <d v="2024-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62"/>
    <d v="2017-08-18T00:00:00"/>
    <d v="2025-06-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n v="73083025"/>
    <x v="2"/>
    <n v="4"/>
    <n v="12963"/>
    <d v="2017-08-18T00:00:00"/>
    <d v="2025-04-30T00:00:00"/>
    <n v="0"/>
    <n v="1"/>
    <n v="0"/>
    <n v="30"/>
    <n v="2"/>
    <n v="13121400"/>
    <n v="13940000"/>
    <n v="5270000"/>
    <n v="5327625"/>
    <n v="5270000"/>
    <n v="0"/>
    <n v="0"/>
    <n v="0"/>
    <m/>
    <n v="0"/>
    <n v="0"/>
    <n v="0"/>
    <m/>
    <m/>
    <d v="2021-03-31T00:00:00"/>
    <n v="1"/>
    <s v="O"/>
    <n v="1"/>
    <n v="30"/>
    <n v="0"/>
    <m/>
    <m/>
    <m/>
    <m/>
    <m/>
    <m/>
    <n v="1"/>
    <n v="1"/>
    <m/>
    <m/>
    <n v="1458060"/>
    <s v="CREDITOS DE CONSUMO"/>
    <n v="0"/>
    <n v="0"/>
    <m/>
    <m/>
    <n v="5"/>
    <m/>
    <m/>
    <m/>
    <m/>
    <n v="1"/>
    <n v="7"/>
    <n v="2"/>
  </r>
  <r>
    <n v="2287164"/>
    <s v="C"/>
    <n v="73083025"/>
    <x v="2"/>
    <n v="4"/>
    <n v="12964"/>
    <d v="2017-08-18T00:00:00"/>
    <d v="2025-12-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6492198"/>
    <s v="C"/>
    <n v="73083025"/>
    <x v="0"/>
    <n v="4"/>
    <n v="16334"/>
    <d v="2019-09-26T00:00:00"/>
    <d v="2024-09-30T00:00:00"/>
    <n v="0"/>
    <n v="1"/>
    <n v="18"/>
    <n v="30"/>
    <n v="2"/>
    <n v="17726461"/>
    <n v="19240000"/>
    <n v="64300000"/>
    <n v="1623244"/>
    <n v="50450396"/>
    <n v="0"/>
    <n v="0"/>
    <n v="0"/>
    <m/>
    <n v="0"/>
    <n v="0"/>
    <n v="0"/>
    <m/>
    <m/>
    <d v="2021-03-30T00:00:00"/>
    <n v="1"/>
    <s v="O"/>
    <n v="1"/>
    <n v="30"/>
    <n v="0"/>
    <m/>
    <m/>
    <m/>
    <m/>
    <m/>
    <m/>
    <n v="1"/>
    <n v="1"/>
    <m/>
    <m/>
    <n v="13958198"/>
    <s v="CREDITOS DE CONSUMO"/>
    <n v="0"/>
    <n v="0"/>
    <n v="890480123"/>
    <s v="UNIVERSIDAD DE CARTAGENA"/>
    <n v="5"/>
    <m/>
    <m/>
    <m/>
    <m/>
    <n v="1"/>
    <n v="7"/>
    <n v="2"/>
  </r>
  <r>
    <n v="184595"/>
    <s v="C"/>
    <n v="73083025"/>
    <x v="0"/>
    <n v="4"/>
    <n v="17121"/>
    <d v="2020-04-03T00:00:00"/>
    <d v="2021-06-30T00:00:00"/>
    <n v="0"/>
    <n v="1"/>
    <n v="9"/>
    <n v="30"/>
    <n v="2"/>
    <n v="5841061"/>
    <n v="6000000"/>
    <n v="1000000"/>
    <n v="85993"/>
    <n v="255203"/>
    <n v="0"/>
    <n v="0"/>
    <n v="0"/>
    <m/>
    <n v="0"/>
    <n v="0"/>
    <n v="0"/>
    <m/>
    <m/>
    <d v="2021-03-30T00:00:00"/>
    <n v="1"/>
    <s v="S"/>
    <n v="1"/>
    <n v="30"/>
    <n v="0"/>
    <m/>
    <m/>
    <m/>
    <m/>
    <m/>
    <m/>
    <n v="1"/>
    <n v="1"/>
    <m/>
    <m/>
    <n v="70608"/>
    <s v="CREDITOS DE CONSUMO"/>
    <n v="0"/>
    <n v="0"/>
    <n v="890480123"/>
    <s v="UNIVERSIDAD DE CARTAGENA"/>
    <n v="5"/>
    <m/>
    <m/>
    <m/>
    <m/>
    <n v="1"/>
    <n v="7"/>
    <n v="2"/>
  </r>
  <r>
    <n v="13575417"/>
    <s v="C"/>
    <n v="73083025"/>
    <x v="0"/>
    <n v="4"/>
    <n v="18213"/>
    <d v="2021-02-27T00:00:00"/>
    <d v="2021-03-27T00:00:00"/>
    <n v="3"/>
    <n v="1"/>
    <n v="0"/>
    <n v="30"/>
    <n v="2"/>
    <n v="23318977"/>
    <n v="25980000"/>
    <n v="18767989"/>
    <n v="19132698"/>
    <n v="18767989"/>
    <n v="401181"/>
    <n v="0"/>
    <n v="0"/>
    <m/>
    <n v="0"/>
    <n v="0"/>
    <n v="0"/>
    <m/>
    <m/>
    <d v="2021-02-27T00:00:00"/>
    <n v="1"/>
    <s v="O"/>
    <n v="1"/>
    <n v="30"/>
    <n v="18767989"/>
    <m/>
    <m/>
    <m/>
    <m/>
    <m/>
    <m/>
    <n v="1"/>
    <n v="1"/>
    <m/>
    <m/>
    <n v="5192572"/>
    <s v="CREDITOS DE CONSUMO"/>
    <n v="0"/>
    <n v="0"/>
    <n v="890480123"/>
    <s v="UNIVERSIDAD DE CARTAGENA"/>
    <n v="5"/>
    <m/>
    <m/>
    <m/>
    <m/>
    <n v="1"/>
    <n v="7"/>
    <n v="2"/>
  </r>
  <r>
    <n v="21122566"/>
    <s v="C"/>
    <n v="73083025"/>
    <x v="1"/>
    <n v="4"/>
    <n v="9042"/>
    <d v="2014-10-21T00:00:00"/>
    <d v="2024-10-30T00:00:00"/>
    <n v="0"/>
    <n v="1"/>
    <n v="77"/>
    <n v="30"/>
    <n v="2"/>
    <n v="11548671"/>
    <n v="12180000"/>
    <n v="60000000"/>
    <n v="845244"/>
    <n v="29201909"/>
    <n v="0"/>
    <n v="0"/>
    <n v="135000000"/>
    <s v="                              "/>
    <n v="0"/>
    <n v="0"/>
    <n v="0"/>
    <m/>
    <m/>
    <d v="2021-03-30T00:00:00"/>
    <n v="2"/>
    <s v="O"/>
    <n v="1"/>
    <n v="30"/>
    <n v="0"/>
    <m/>
    <m/>
    <m/>
    <m/>
    <m/>
    <m/>
    <n v="1"/>
    <n v="1"/>
    <m/>
    <m/>
    <n v="8079343"/>
    <s v="CREDITO DE VIVIENDA"/>
    <n v="0"/>
    <n v="0"/>
    <n v="890480123"/>
    <s v="UNIVERSIDAD DE CARTAGENA"/>
    <n v="5"/>
    <m/>
    <m/>
    <m/>
    <m/>
    <n v="1"/>
    <n v="7"/>
    <n v="2"/>
  </r>
  <r>
    <n v="0"/>
    <s v="C"/>
    <n v="73083302"/>
    <x v="3"/>
    <n v="4"/>
    <n v="15608"/>
    <d v="2019-04-16T00:00:00"/>
    <d v="2026-04-30T00:00:00"/>
    <n v="0"/>
    <n v="1"/>
    <n v="22"/>
    <n v="30"/>
    <n v="2"/>
    <n v="13121400"/>
    <n v="13940000"/>
    <n v="61000000"/>
    <n v="668874"/>
    <n v="48461104"/>
    <n v="0"/>
    <n v="0"/>
    <n v="89000000"/>
    <s v="                              "/>
    <n v="0"/>
    <n v="0"/>
    <n v="0"/>
    <s v="2000000/3000000/1000000"/>
    <d v="2003-12-06T00:00:00"/>
    <d v="2021-03-30T00:00:00"/>
    <n v="3"/>
    <s v="O"/>
    <n v="1"/>
    <n v="30"/>
    <n v="0"/>
    <m/>
    <m/>
    <m/>
    <m/>
    <m/>
    <m/>
    <n v="1"/>
    <n v="1"/>
    <m/>
    <m/>
    <n v="52533969"/>
    <s v="CREDITOS DE CONSUMO"/>
    <n v="0"/>
    <n v="0"/>
    <n v="890480123"/>
    <s v="UNIVERSIDAD DE CARTAGENA"/>
    <n v="5"/>
    <m/>
    <m/>
    <m/>
    <m/>
    <n v="1"/>
    <n v="7"/>
    <n v="1"/>
  </r>
  <r>
    <n v="0"/>
    <s v="C"/>
    <n v="73083302"/>
    <x v="0"/>
    <n v="4"/>
    <n v="17826"/>
    <d v="2020-11-23T00:00:00"/>
    <d v="2021-11-30T00:00:00"/>
    <n v="0"/>
    <n v="1"/>
    <n v="4"/>
    <n v="30"/>
    <n v="2"/>
    <n v="15881442"/>
    <n v="17090000"/>
    <n v="1100000"/>
    <n v="99742"/>
    <n v="752263"/>
    <n v="0"/>
    <n v="0"/>
    <n v="0"/>
    <m/>
    <n v="0"/>
    <n v="0"/>
    <n v="0"/>
    <m/>
    <m/>
    <d v="2021-03-30T00:00:00"/>
    <n v="1"/>
    <s v="O"/>
    <n v="1"/>
    <n v="30"/>
    <n v="0"/>
    <m/>
    <m/>
    <m/>
    <m/>
    <m/>
    <m/>
    <n v="1"/>
    <n v="1"/>
    <m/>
    <m/>
    <n v="815486"/>
    <s v="CREDITOS DE CONSUMO"/>
    <n v="0"/>
    <n v="0"/>
    <n v="890480123"/>
    <s v="UNIVERSIDAD DE CARTAGENA"/>
    <n v="5"/>
    <m/>
    <m/>
    <m/>
    <m/>
    <n v="1"/>
    <n v="7"/>
    <n v="2"/>
  </r>
  <r>
    <n v="0"/>
    <s v="C"/>
    <n v="73083302"/>
    <x v="0"/>
    <n v="4"/>
    <n v="550023811"/>
    <d v="2020-04-19T00:00:00"/>
    <d v="2023-05-30T00:00:00"/>
    <n v="0"/>
    <n v="1"/>
    <n v="10"/>
    <n v="30"/>
    <n v="2"/>
    <n v="22490513"/>
    <n v="24960000"/>
    <n v="563010"/>
    <n v="21645"/>
    <n v="442199"/>
    <n v="0"/>
    <n v="0"/>
    <n v="0"/>
    <m/>
    <n v="0"/>
    <n v="0"/>
    <n v="0"/>
    <m/>
    <m/>
    <d v="2021-03-30T00:00:00"/>
    <n v="1"/>
    <s v="O"/>
    <n v="1"/>
    <n v="30"/>
    <n v="0"/>
    <m/>
    <m/>
    <m/>
    <m/>
    <m/>
    <m/>
    <n v="1"/>
    <n v="1"/>
    <m/>
    <m/>
    <n v="479363"/>
    <s v="CREDITOS DE CONSUMO"/>
    <n v="0"/>
    <n v="0"/>
    <n v="890480123"/>
    <s v="UNIVERSIDAD DE CARTAGENA"/>
    <n v="5"/>
    <m/>
    <m/>
    <m/>
    <m/>
    <n v="2"/>
    <n v="7"/>
    <n v="1"/>
  </r>
  <r>
    <n v="0"/>
    <s v="C"/>
    <n v="73083302"/>
    <x v="0"/>
    <n v="4"/>
    <n v="550023812"/>
    <d v="2020-04-19T00:00:00"/>
    <d v="2023-05-30T00:00:00"/>
    <n v="0"/>
    <n v="1"/>
    <n v="10"/>
    <n v="30"/>
    <n v="2"/>
    <n v="22490513"/>
    <n v="24960000"/>
    <n v="32450"/>
    <n v="1248"/>
    <n v="25447"/>
    <n v="0"/>
    <n v="0"/>
    <n v="0"/>
    <m/>
    <n v="0"/>
    <n v="0"/>
    <n v="0"/>
    <m/>
    <m/>
    <d v="2021-03-30T00:00:00"/>
    <n v="1"/>
    <s v="O"/>
    <n v="1"/>
    <n v="30"/>
    <n v="0"/>
    <m/>
    <m/>
    <m/>
    <m/>
    <m/>
    <m/>
    <n v="1"/>
    <n v="1"/>
    <m/>
    <m/>
    <n v="27586"/>
    <s v="CREDITOS DE CONSUMO"/>
    <n v="0"/>
    <n v="0"/>
    <n v="890480123"/>
    <s v="UNIVERSIDAD DE CARTAGENA"/>
    <n v="5"/>
    <m/>
    <m/>
    <m/>
    <m/>
    <n v="2"/>
    <n v="7"/>
    <n v="1"/>
  </r>
  <r>
    <n v="0"/>
    <s v="C"/>
    <n v="73083302"/>
    <x v="0"/>
    <n v="4"/>
    <n v="550023827"/>
    <d v="2020-04-27T00:00:00"/>
    <d v="2023-05-30T00:00:00"/>
    <n v="0"/>
    <n v="1"/>
    <n v="10"/>
    <n v="30"/>
    <n v="2"/>
    <n v="22490513"/>
    <n v="24960000"/>
    <n v="200000"/>
    <n v="7689"/>
    <n v="157087"/>
    <n v="0"/>
    <n v="0"/>
    <n v="0"/>
    <m/>
    <n v="0"/>
    <n v="0"/>
    <n v="0"/>
    <m/>
    <m/>
    <d v="2021-03-30T00:00:00"/>
    <n v="1"/>
    <s v="O"/>
    <n v="1"/>
    <n v="30"/>
    <n v="0"/>
    <m/>
    <m/>
    <m/>
    <m/>
    <m/>
    <m/>
    <n v="1"/>
    <n v="1"/>
    <m/>
    <m/>
    <n v="170289"/>
    <s v="CREDITOS DE CONSUMO"/>
    <n v="0"/>
    <n v="0"/>
    <n v="890480123"/>
    <s v="UNIVERSIDAD DE CARTAGENA"/>
    <n v="5"/>
    <m/>
    <m/>
    <m/>
    <m/>
    <n v="2"/>
    <n v="7"/>
    <n v="1"/>
  </r>
  <r>
    <n v="0"/>
    <s v="C"/>
    <n v="73083302"/>
    <x v="0"/>
    <n v="4"/>
    <n v="550024381"/>
    <d v="2020-09-11T00:00:00"/>
    <d v="2023-09-30T00:00:00"/>
    <n v="0"/>
    <n v="1"/>
    <n v="6"/>
    <n v="30"/>
    <n v="2"/>
    <n v="22490513"/>
    <n v="24960000"/>
    <n v="600000"/>
    <n v="23066"/>
    <n v="525634"/>
    <n v="0"/>
    <n v="0"/>
    <n v="0"/>
    <m/>
    <n v="0"/>
    <n v="0"/>
    <n v="0"/>
    <m/>
    <m/>
    <d v="2021-03-30T00:00:00"/>
    <n v="1"/>
    <s v="O"/>
    <n v="1"/>
    <n v="30"/>
    <n v="0"/>
    <m/>
    <m/>
    <m/>
    <m/>
    <m/>
    <m/>
    <n v="1"/>
    <n v="1"/>
    <m/>
    <m/>
    <n v="569810"/>
    <s v="CREDITOS DE CONSUMO"/>
    <n v="0"/>
    <n v="0"/>
    <n v="890480123"/>
    <s v="UNIVERSIDAD DE CARTAGENA"/>
    <n v="5"/>
    <m/>
    <m/>
    <m/>
    <m/>
    <n v="2"/>
    <n v="7"/>
    <n v="1"/>
  </r>
  <r>
    <n v="0"/>
    <s v="C"/>
    <n v="73083302"/>
    <x v="0"/>
    <n v="4"/>
    <n v="550024404"/>
    <d v="2020-09-21T00:00:00"/>
    <d v="2023-10-30T00:00:00"/>
    <n v="0"/>
    <n v="1"/>
    <n v="5"/>
    <n v="30"/>
    <n v="2"/>
    <n v="22490513"/>
    <n v="24960000"/>
    <n v="441803"/>
    <n v="16985"/>
    <n v="396573"/>
    <n v="0"/>
    <n v="0"/>
    <n v="0"/>
    <m/>
    <n v="0"/>
    <n v="0"/>
    <n v="0"/>
    <m/>
    <m/>
    <d v="2021-03-30T00:00:00"/>
    <n v="1"/>
    <s v="O"/>
    <n v="1"/>
    <n v="30"/>
    <n v="0"/>
    <m/>
    <m/>
    <m/>
    <m/>
    <m/>
    <m/>
    <n v="1"/>
    <n v="1"/>
    <m/>
    <m/>
    <n v="429903"/>
    <s v="CREDITOS DE CONSUMO"/>
    <n v="0"/>
    <n v="0"/>
    <n v="890480123"/>
    <s v="UNIVERSIDAD DE CARTAGENA"/>
    <n v="5"/>
    <m/>
    <m/>
    <m/>
    <m/>
    <n v="2"/>
    <n v="7"/>
    <n v="1"/>
  </r>
  <r>
    <n v="0"/>
    <s v="C"/>
    <n v="73083302"/>
    <x v="0"/>
    <n v="4"/>
    <n v="550024428"/>
    <d v="2020-09-24T00:00:00"/>
    <d v="2023-10-30T00:00:00"/>
    <n v="0"/>
    <n v="1"/>
    <n v="5"/>
    <n v="30"/>
    <n v="2"/>
    <n v="22490513"/>
    <n v="24960000"/>
    <n v="200000"/>
    <n v="7689"/>
    <n v="179409"/>
    <n v="0"/>
    <n v="0"/>
    <n v="0"/>
    <m/>
    <n v="0"/>
    <n v="0"/>
    <n v="0"/>
    <m/>
    <m/>
    <d v="2021-03-30T00:00:00"/>
    <n v="1"/>
    <s v="O"/>
    <n v="1"/>
    <n v="30"/>
    <n v="0"/>
    <m/>
    <m/>
    <m/>
    <m/>
    <m/>
    <m/>
    <n v="1"/>
    <n v="1"/>
    <m/>
    <m/>
    <n v="194487"/>
    <s v="CREDITOS DE CONSUMO"/>
    <n v="0"/>
    <n v="0"/>
    <n v="890480123"/>
    <s v="UNIVERSIDAD DE CARTAGENA"/>
    <n v="5"/>
    <m/>
    <m/>
    <m/>
    <m/>
    <n v="2"/>
    <n v="7"/>
    <n v="1"/>
  </r>
  <r>
    <n v="0"/>
    <s v="C"/>
    <n v="73083302"/>
    <x v="0"/>
    <n v="4"/>
    <n v="550024644"/>
    <d v="2020-10-26T00:00:00"/>
    <d v="2023-11-30T00:00:00"/>
    <n v="0"/>
    <n v="1"/>
    <n v="4"/>
    <n v="30"/>
    <n v="2"/>
    <n v="22490513"/>
    <n v="24960000"/>
    <n v="70000"/>
    <n v="2691"/>
    <n v="64277"/>
    <n v="0"/>
    <n v="0"/>
    <n v="0"/>
    <m/>
    <n v="0"/>
    <n v="0"/>
    <n v="0"/>
    <m/>
    <m/>
    <d v="2021-03-30T00:00:00"/>
    <n v="1"/>
    <s v="O"/>
    <n v="1"/>
    <n v="30"/>
    <n v="0"/>
    <m/>
    <m/>
    <m/>
    <m/>
    <m/>
    <m/>
    <n v="1"/>
    <n v="1"/>
    <m/>
    <m/>
    <n v="69679"/>
    <s v="CREDITOS DE CONSUMO"/>
    <n v="0"/>
    <n v="0"/>
    <n v="890480123"/>
    <s v="UNIVERSIDAD DE CARTAGENA"/>
    <n v="5"/>
    <m/>
    <m/>
    <m/>
    <m/>
    <n v="2"/>
    <n v="7"/>
    <n v="1"/>
  </r>
  <r>
    <n v="0"/>
    <s v="C"/>
    <n v="73083302"/>
    <x v="0"/>
    <n v="4"/>
    <n v="550025713"/>
    <d v="2021-03-31T00:00:00"/>
    <d v="2021-05-30T00:00:00"/>
    <n v="0"/>
    <n v="1"/>
    <n v="0"/>
    <n v="30"/>
    <n v="2"/>
    <n v="0"/>
    <n v="0"/>
    <n v="6000"/>
    <n v="6000"/>
    <n v="6000"/>
    <n v="0"/>
    <n v="0"/>
    <n v="0"/>
    <m/>
    <n v="0"/>
    <n v="0"/>
    <n v="0"/>
    <m/>
    <m/>
    <d v="2021-03-31T00:00:00"/>
    <n v="1"/>
    <s v="O"/>
    <n v="1"/>
    <n v="30"/>
    <n v="0"/>
    <m/>
    <m/>
    <m/>
    <m/>
    <m/>
    <m/>
    <n v="1"/>
    <n v="1"/>
    <m/>
    <m/>
    <n v="6504"/>
    <s v="CREDITOS DE CONSUMO"/>
    <n v="0"/>
    <n v="0"/>
    <n v="890480123"/>
    <s v="UNIVERSIDAD DE CARTAGENA"/>
    <n v="5"/>
    <m/>
    <m/>
    <m/>
    <m/>
    <n v="2"/>
    <n v="7"/>
    <n v="1"/>
  </r>
  <r>
    <n v="0"/>
    <s v="C"/>
    <n v="73083654"/>
    <x v="0"/>
    <n v="4"/>
    <n v="12562"/>
    <d v="2020-10-29T00:00:00"/>
    <d v="2022-10-02T00:00:00"/>
    <n v="0"/>
    <n v="1"/>
    <n v="5"/>
    <n v="30"/>
    <n v="2"/>
    <n v="17726461"/>
    <n v="19240000"/>
    <n v="1892937"/>
    <n v="97674"/>
    <n v="1531659"/>
    <n v="0"/>
    <n v="0"/>
    <n v="0"/>
    <m/>
    <n v="0"/>
    <n v="0"/>
    <n v="0"/>
    <m/>
    <m/>
    <d v="2021-03-30T00:00:00"/>
    <n v="1"/>
    <s v="O"/>
    <n v="1"/>
    <n v="30"/>
    <n v="0"/>
    <m/>
    <m/>
    <m/>
    <m/>
    <m/>
    <m/>
    <n v="1"/>
    <n v="1"/>
    <m/>
    <m/>
    <n v="10828288"/>
    <s v="CREDITOS DE CONSUMO"/>
    <n v="0"/>
    <n v="0"/>
    <n v="890480123"/>
    <s v="UNIVERSIDAD DE CARTAGENA"/>
    <n v="5"/>
    <m/>
    <m/>
    <m/>
    <m/>
    <n v="1"/>
    <n v="7"/>
    <n v="1"/>
  </r>
  <r>
    <n v="0"/>
    <s v="C"/>
    <n v="73083966"/>
    <x v="0"/>
    <n v="4"/>
    <n v="12488"/>
    <d v="2017-05-16T00:00:00"/>
    <d v="2021-05-16T00:00:00"/>
    <n v="0"/>
    <n v="1"/>
    <n v="47"/>
    <n v="30"/>
    <n v="2"/>
    <n v="9752084"/>
    <n v="10200000"/>
    <n v="25000000"/>
    <n v="631092"/>
    <n v="453941"/>
    <n v="0"/>
    <n v="0"/>
    <n v="0"/>
    <m/>
    <n v="0"/>
    <n v="0"/>
    <n v="0"/>
    <m/>
    <m/>
    <d v="2021-03-30T00:00:00"/>
    <n v="1"/>
    <s v="O"/>
    <n v="1"/>
    <n v="30"/>
    <n v="0"/>
    <m/>
    <m/>
    <m/>
    <m/>
    <m/>
    <m/>
    <n v="1"/>
    <n v="1"/>
    <m/>
    <m/>
    <n v="37774102"/>
    <s v="CREDITOS DE CONSUMO"/>
    <n v="0"/>
    <n v="0"/>
    <n v="890480123"/>
    <s v="UNIVERSIDAD DE CARTAGENA"/>
    <n v="5"/>
    <m/>
    <m/>
    <m/>
    <m/>
    <n v="1"/>
    <n v="7"/>
    <n v="2"/>
  </r>
  <r>
    <n v="7311315"/>
    <s v="C"/>
    <n v="73084019"/>
    <x v="0"/>
    <n v="4"/>
    <n v="13238"/>
    <d v="2020-10-29T00:00:00"/>
    <d v="2025-02-27T00:00:00"/>
    <n v="0"/>
    <n v="1"/>
    <n v="5"/>
    <n v="30"/>
    <n v="2"/>
    <n v="17726461"/>
    <n v="19240000"/>
    <n v="12396337"/>
    <n v="347723"/>
    <n v="11372600"/>
    <n v="0"/>
    <n v="0"/>
    <n v="0"/>
    <m/>
    <n v="0"/>
    <n v="0"/>
    <n v="0"/>
    <m/>
    <m/>
    <d v="2021-03-30T00:00:00"/>
    <n v="1"/>
    <s v="O"/>
    <n v="1"/>
    <n v="30"/>
    <n v="0"/>
    <m/>
    <m/>
    <m/>
    <m/>
    <m/>
    <m/>
    <n v="1"/>
    <n v="1"/>
    <m/>
    <m/>
    <n v="4061285"/>
    <s v="CREDITOS DE CONSUMO"/>
    <n v="0"/>
    <n v="0"/>
    <n v="890480123"/>
    <s v="UNIVERSIDAD DE CARTAGENA"/>
    <n v="5"/>
    <m/>
    <m/>
    <m/>
    <m/>
    <n v="1"/>
    <n v="7"/>
    <n v="1"/>
  </r>
  <r>
    <n v="3001027"/>
    <s v="C"/>
    <n v="73084019"/>
    <x v="0"/>
    <n v="4"/>
    <n v="17751"/>
    <d v="2020-10-26T00:00:00"/>
    <d v="2025-10-30T00:00:00"/>
    <n v="0"/>
    <n v="1"/>
    <n v="5"/>
    <n v="30"/>
    <n v="2"/>
    <n v="9568969"/>
    <n v="10000000"/>
    <n v="5000000"/>
    <n v="105178"/>
    <n v="4668035"/>
    <n v="0"/>
    <n v="0"/>
    <n v="0"/>
    <m/>
    <n v="0"/>
    <n v="0"/>
    <n v="0"/>
    <m/>
    <m/>
    <d v="2021-03-30T00:00:00"/>
    <n v="1"/>
    <s v="O"/>
    <n v="1"/>
    <n v="30"/>
    <n v="0"/>
    <m/>
    <m/>
    <m/>
    <m/>
    <m/>
    <m/>
    <n v="1"/>
    <n v="1"/>
    <m/>
    <m/>
    <n v="1667008"/>
    <s v="CREDITOS DE CONSUMO"/>
    <n v="0"/>
    <n v="0"/>
    <n v="890480123"/>
    <s v="UNIVERSIDAD DE CARTAGENA"/>
    <n v="5"/>
    <m/>
    <m/>
    <m/>
    <m/>
    <n v="1"/>
    <n v="7"/>
    <n v="2"/>
  </r>
  <r>
    <n v="0"/>
    <s v="C"/>
    <n v="73084405"/>
    <x v="0"/>
    <n v="4"/>
    <n v="16492"/>
    <d v="2019-10-24T00:00:00"/>
    <d v="2021-10-24T00:00:00"/>
    <n v="6"/>
    <n v="1"/>
    <n v="16"/>
    <n v="30"/>
    <n v="2"/>
    <n v="15881442"/>
    <n v="17090000"/>
    <n v="1500000"/>
    <n v="73360"/>
    <n v="491342"/>
    <n v="1290"/>
    <n v="0"/>
    <n v="0"/>
    <m/>
    <n v="0"/>
    <n v="0"/>
    <n v="0"/>
    <m/>
    <m/>
    <d v="2021-03-30T00:00:00"/>
    <n v="1"/>
    <s v="O"/>
    <n v="1"/>
    <n v="30"/>
    <n v="3962"/>
    <m/>
    <m/>
    <m/>
    <m/>
    <m/>
    <m/>
    <n v="1"/>
    <n v="1"/>
    <m/>
    <m/>
    <n v="1912139"/>
    <s v="CREDITOS DE CONSUMO"/>
    <n v="0"/>
    <n v="0"/>
    <n v="890480123"/>
    <s v="UNIVERSIDAD DE CARTAGENA"/>
    <n v="5"/>
    <m/>
    <m/>
    <m/>
    <m/>
    <n v="1"/>
    <n v="7"/>
    <n v="2"/>
  </r>
  <r>
    <n v="0"/>
    <s v="C"/>
    <n v="73084405"/>
    <x v="0"/>
    <n v="4"/>
    <n v="16493"/>
    <d v="2019-10-24T00:00:00"/>
    <d v="2022-10-30T00:00:00"/>
    <n v="0"/>
    <n v="1"/>
    <n v="17"/>
    <n v="30"/>
    <n v="2"/>
    <n v="12185828"/>
    <n v="12890000"/>
    <n v="8993347"/>
    <n v="299507"/>
    <n v="5148746"/>
    <n v="0"/>
    <n v="0"/>
    <n v="0"/>
    <m/>
    <n v="0"/>
    <n v="0"/>
    <n v="0"/>
    <m/>
    <m/>
    <d v="2021-03-30T00:00:00"/>
    <n v="1"/>
    <s v="O"/>
    <n v="1"/>
    <n v="30"/>
    <n v="0"/>
    <m/>
    <m/>
    <m/>
    <m/>
    <m/>
    <m/>
    <n v="1"/>
    <n v="1"/>
    <m/>
    <m/>
    <n v="20037201"/>
    <s v="CREDITOS DE CONSUMO"/>
    <n v="0"/>
    <n v="0"/>
    <n v="890480123"/>
    <s v="UNIVERSIDAD DE CARTAGENA"/>
    <n v="5"/>
    <m/>
    <m/>
    <m/>
    <m/>
    <n v="1"/>
    <n v="7"/>
    <n v="2"/>
  </r>
  <r>
    <n v="0"/>
    <s v="C"/>
    <n v="73084405"/>
    <x v="0"/>
    <n v="4"/>
    <n v="17675"/>
    <d v="2020-10-02T00:00:00"/>
    <d v="2025-10-30T00:00:00"/>
    <n v="0"/>
    <n v="1"/>
    <n v="7"/>
    <n v="30"/>
    <n v="2"/>
    <n v="16011168"/>
    <n v="17240000"/>
    <n v="11000000"/>
    <n v="267564"/>
    <n v="10093025"/>
    <n v="0"/>
    <n v="0"/>
    <n v="0"/>
    <m/>
    <n v="0"/>
    <n v="0"/>
    <n v="0"/>
    <m/>
    <m/>
    <d v="2021-03-30T00:00:00"/>
    <n v="1"/>
    <s v="O"/>
    <n v="1"/>
    <n v="30"/>
    <n v="0"/>
    <m/>
    <m/>
    <m/>
    <m/>
    <m/>
    <m/>
    <n v="1"/>
    <n v="1"/>
    <m/>
    <m/>
    <n v="39278683"/>
    <s v="CREDITOS DE CONSUMO"/>
    <n v="0"/>
    <n v="0"/>
    <n v="890480123"/>
    <s v="UNIVERSIDAD DE CARTAGENA"/>
    <n v="5"/>
    <m/>
    <m/>
    <m/>
    <m/>
    <n v="1"/>
    <n v="7"/>
    <n v="2"/>
  </r>
  <r>
    <n v="0"/>
    <s v="C"/>
    <n v="73084405"/>
    <x v="0"/>
    <n v="4"/>
    <n v="550020106"/>
    <d v="2018-11-19T00:00:00"/>
    <d v="2021-11-30T00:00:00"/>
    <n v="0"/>
    <n v="1"/>
    <n v="28"/>
    <n v="30"/>
    <n v="2"/>
    <n v="22490513"/>
    <n v="24960000"/>
    <n v="450000"/>
    <n v="17648"/>
    <n v="108784"/>
    <n v="0"/>
    <n v="0"/>
    <n v="0"/>
    <m/>
    <n v="0"/>
    <n v="0"/>
    <n v="0"/>
    <m/>
    <m/>
    <d v="2021-03-30T00:00:00"/>
    <n v="1"/>
    <s v="O"/>
    <n v="1"/>
    <n v="30"/>
    <n v="0"/>
    <m/>
    <m/>
    <m/>
    <m/>
    <m/>
    <m/>
    <n v="1"/>
    <n v="1"/>
    <m/>
    <m/>
    <n v="423351"/>
    <s v="CREDITOS DE CONSUMO"/>
    <n v="0"/>
    <n v="0"/>
    <n v="890480123"/>
    <s v="UNIVERSIDAD DE CARTAGENA"/>
    <n v="5"/>
    <m/>
    <m/>
    <m/>
    <m/>
    <n v="2"/>
    <n v="7"/>
    <n v="2"/>
  </r>
  <r>
    <n v="0"/>
    <s v="C"/>
    <n v="73084405"/>
    <x v="0"/>
    <n v="4"/>
    <n v="550025725"/>
    <d v="2021-03-31T00:00:00"/>
    <d v="2021-05-30T00:00:00"/>
    <n v="0"/>
    <n v="1"/>
    <n v="0"/>
    <n v="30"/>
    <n v="2"/>
    <n v="0"/>
    <n v="0"/>
    <n v="6000"/>
    <n v="6000"/>
    <n v="6000"/>
    <n v="0"/>
    <n v="0"/>
    <n v="0"/>
    <m/>
    <n v="0"/>
    <n v="0"/>
    <n v="0"/>
    <m/>
    <m/>
    <d v="2021-03-31T00:00:00"/>
    <n v="1"/>
    <s v="O"/>
    <n v="1"/>
    <n v="30"/>
    <n v="0"/>
    <m/>
    <m/>
    <m/>
    <m/>
    <m/>
    <m/>
    <n v="1"/>
    <n v="1"/>
    <m/>
    <m/>
    <n v="23350"/>
    <s v="CREDITOS DE CONSUMO"/>
    <n v="0"/>
    <n v="0"/>
    <n v="890480123"/>
    <s v="UNIVERSIDAD DE CARTAGENA"/>
    <n v="5"/>
    <m/>
    <m/>
    <m/>
    <m/>
    <n v="2"/>
    <n v="7"/>
    <n v="2"/>
  </r>
  <r>
    <n v="0"/>
    <s v="C"/>
    <n v="73084899"/>
    <x v="0"/>
    <n v="4"/>
    <n v="18091"/>
    <d v="2021-01-27T00:00:00"/>
    <d v="2022-07-30T00:00:00"/>
    <n v="0"/>
    <n v="1"/>
    <n v="2"/>
    <n v="30"/>
    <n v="2"/>
    <n v="15881442"/>
    <n v="17090000"/>
    <n v="3000000"/>
    <n v="188401"/>
    <n v="2700299"/>
    <n v="0"/>
    <n v="0"/>
    <n v="0"/>
    <m/>
    <n v="0"/>
    <n v="0"/>
    <n v="0"/>
    <m/>
    <m/>
    <d v="2021-03-30T00:00:00"/>
    <n v="1"/>
    <s v="O"/>
    <n v="1"/>
    <n v="30"/>
    <n v="0"/>
    <m/>
    <m/>
    <m/>
    <m/>
    <m/>
    <m/>
    <n v="1"/>
    <n v="1"/>
    <m/>
    <m/>
    <n v="4790498"/>
    <s v="CREDITOS DE CONSUMO"/>
    <n v="0"/>
    <n v="0"/>
    <n v="890480123"/>
    <s v="UNIVERSIDAD DE CARTAGENA"/>
    <n v="5"/>
    <m/>
    <m/>
    <m/>
    <m/>
    <n v="1"/>
    <n v="7"/>
    <n v="2"/>
  </r>
  <r>
    <n v="3758452"/>
    <s v="C"/>
    <n v="73085799"/>
    <x v="0"/>
    <n v="4"/>
    <n v="17973"/>
    <d v="2020-12-30T00:00:00"/>
    <d v="2027-08-30T00:00:00"/>
    <n v="0"/>
    <n v="1"/>
    <n v="3"/>
    <n v="30"/>
    <n v="2"/>
    <n v="9568969"/>
    <n v="10000000"/>
    <n v="5752448"/>
    <n v="97540"/>
    <n v="5596088"/>
    <n v="0"/>
    <n v="0"/>
    <n v="0"/>
    <m/>
    <n v="0"/>
    <n v="0"/>
    <n v="0"/>
    <m/>
    <m/>
    <d v="2021-03-30T00:00:00"/>
    <n v="1"/>
    <s v="O"/>
    <n v="1"/>
    <n v="30"/>
    <n v="0"/>
    <m/>
    <m/>
    <m/>
    <m/>
    <m/>
    <m/>
    <n v="1"/>
    <n v="1"/>
    <m/>
    <m/>
    <n v="1837636"/>
    <s v="CREDITOS DE CONSUMO"/>
    <n v="0"/>
    <n v="0"/>
    <n v="890480123"/>
    <s v="UNIVERSIDAD DE CARTAGENA"/>
    <n v="5"/>
    <m/>
    <m/>
    <m/>
    <m/>
    <n v="1"/>
    <n v="7"/>
    <n v="2"/>
  </r>
  <r>
    <n v="676099"/>
    <s v="C"/>
    <n v="73085799"/>
    <x v="0"/>
    <n v="4"/>
    <n v="17974"/>
    <d v="2020-12-30T00:00:00"/>
    <d v="2022-03-30T00:00:00"/>
    <n v="0"/>
    <n v="1"/>
    <n v="3"/>
    <n v="30"/>
    <n v="2"/>
    <n v="15881442"/>
    <n v="17090000"/>
    <n v="1234665"/>
    <n v="91293"/>
    <n v="1006667"/>
    <n v="0"/>
    <n v="0"/>
    <n v="0"/>
    <m/>
    <n v="0"/>
    <n v="0"/>
    <n v="0"/>
    <m/>
    <m/>
    <d v="2021-03-30T00:00:00"/>
    <n v="1"/>
    <s v="O"/>
    <n v="1"/>
    <n v="30"/>
    <n v="0"/>
    <m/>
    <m/>
    <m/>
    <m/>
    <m/>
    <m/>
    <n v="1"/>
    <n v="1"/>
    <m/>
    <m/>
    <n v="330568"/>
    <s v="CREDITOS DE CONSUMO"/>
    <n v="0"/>
    <n v="0"/>
    <n v="890480123"/>
    <s v="UNIVERSIDAD DE CARTAGENA"/>
    <n v="5"/>
    <m/>
    <m/>
    <m/>
    <m/>
    <n v="1"/>
    <n v="7"/>
    <n v="2"/>
  </r>
  <r>
    <n v="16800413"/>
    <s v="C"/>
    <n v="73085799"/>
    <x v="0"/>
    <n v="4"/>
    <n v="17975"/>
    <d v="2020-12-30T00:00:00"/>
    <d v="2026-06-30T00:00:00"/>
    <n v="0"/>
    <n v="1"/>
    <n v="3"/>
    <n v="30"/>
    <n v="2"/>
    <n v="16011168"/>
    <n v="17240000"/>
    <n v="25763195"/>
    <n v="589570"/>
    <n v="25014711"/>
    <n v="0"/>
    <n v="0"/>
    <n v="0"/>
    <m/>
    <n v="0"/>
    <n v="0"/>
    <n v="0"/>
    <m/>
    <m/>
    <d v="2021-03-30T00:00:00"/>
    <n v="1"/>
    <s v="O"/>
    <n v="1"/>
    <n v="30"/>
    <n v="0"/>
    <m/>
    <m/>
    <m/>
    <m/>
    <m/>
    <m/>
    <n v="1"/>
    <n v="1"/>
    <m/>
    <m/>
    <n v="8214298"/>
    <s v="CREDITOS DE CONSUMO"/>
    <n v="0"/>
    <n v="0"/>
    <n v="890480123"/>
    <s v="UNIVERSIDAD DE CARTAGENA"/>
    <n v="5"/>
    <m/>
    <m/>
    <m/>
    <m/>
    <n v="1"/>
    <n v="7"/>
    <n v="2"/>
  </r>
  <r>
    <n v="45022449"/>
    <s v="C"/>
    <n v="73087308"/>
    <x v="0"/>
    <n v="4"/>
    <n v="14791"/>
    <d v="2018-10-23T00:00:00"/>
    <d v="2025-10-23T00:00:00"/>
    <n v="7"/>
    <n v="1"/>
    <n v="28"/>
    <n v="30"/>
    <n v="2"/>
    <n v="17726461"/>
    <n v="19240000"/>
    <n v="83209490"/>
    <n v="1735568"/>
    <n v="65090195"/>
    <n v="224189"/>
    <n v="0"/>
    <n v="0"/>
    <m/>
    <n v="0"/>
    <n v="0"/>
    <n v="0"/>
    <m/>
    <m/>
    <d v="2021-03-30T00:00:00"/>
    <n v="1"/>
    <s v="O"/>
    <n v="1"/>
    <n v="30"/>
    <n v="48763"/>
    <m/>
    <m/>
    <m/>
    <m/>
    <m/>
    <m/>
    <n v="1"/>
    <n v="1"/>
    <m/>
    <m/>
    <n v="20067746"/>
    <s v="CREDITOS DE CONSUMO"/>
    <n v="0"/>
    <n v="0"/>
    <n v="890480123"/>
    <s v="UNIVERSIDAD DE CARTAGENA"/>
    <n v="5"/>
    <m/>
    <m/>
    <m/>
    <m/>
    <n v="1"/>
    <n v="7"/>
    <n v="2"/>
  </r>
  <r>
    <n v="49233976"/>
    <s v="C"/>
    <n v="73087308"/>
    <x v="3"/>
    <n v="4"/>
    <n v="16828"/>
    <d v="2020-01-14T00:00:00"/>
    <d v="2027-01-30T00:00:00"/>
    <n v="0"/>
    <n v="1"/>
    <n v="14"/>
    <n v="30"/>
    <n v="2"/>
    <n v="13121400"/>
    <n v="13940000"/>
    <n v="80000000"/>
    <n v="1460642"/>
    <n v="71178916"/>
    <n v="0"/>
    <n v="0"/>
    <n v="93690000"/>
    <s v="                              "/>
    <n v="0"/>
    <n v="0"/>
    <n v="0"/>
    <m/>
    <m/>
    <d v="2021-03-30T00:00:00"/>
    <n v="3"/>
    <s v="O"/>
    <n v="1"/>
    <n v="30"/>
    <n v="0"/>
    <m/>
    <m/>
    <m/>
    <m/>
    <m/>
    <m/>
    <n v="1"/>
    <n v="1"/>
    <m/>
    <m/>
    <n v="21944940"/>
    <s v="CREDITOS DE CONSUMO"/>
    <n v="0"/>
    <n v="0"/>
    <n v="890480123"/>
    <s v="UNIVERSIDAD DE CARTAGENA"/>
    <n v="5"/>
    <m/>
    <m/>
    <m/>
    <m/>
    <n v="1"/>
    <n v="7"/>
    <n v="2"/>
  </r>
  <r>
    <n v="21807268"/>
    <s v="C"/>
    <n v="73087308"/>
    <x v="0"/>
    <n v="4"/>
    <n v="17478"/>
    <d v="2020-08-21T00:00:00"/>
    <d v="2027-08-30T00:00:00"/>
    <n v="0"/>
    <n v="1"/>
    <n v="7"/>
    <n v="30"/>
    <n v="2"/>
    <n v="17726461"/>
    <n v="19240000"/>
    <n v="33000000"/>
    <n v="688308"/>
    <n v="31527369"/>
    <n v="0"/>
    <n v="0"/>
    <n v="0"/>
    <m/>
    <n v="0"/>
    <n v="0"/>
    <n v="0"/>
    <m/>
    <m/>
    <d v="2021-03-30T00:00:00"/>
    <n v="1"/>
    <s v="O"/>
    <n v="1"/>
    <n v="30"/>
    <n v="0"/>
    <m/>
    <m/>
    <m/>
    <m/>
    <m/>
    <m/>
    <n v="1"/>
    <n v="1"/>
    <m/>
    <m/>
    <n v="9720101"/>
    <s v="CREDITOS DE CONSUMO"/>
    <n v="0"/>
    <n v="0"/>
    <n v="890480123"/>
    <s v="UNIVERSIDAD DE CARTAGENA"/>
    <n v="5"/>
    <m/>
    <m/>
    <m/>
    <m/>
    <n v="1"/>
    <n v="7"/>
    <n v="2"/>
  </r>
  <r>
    <n v="3653061"/>
    <s v="C"/>
    <n v="73087308"/>
    <x v="0"/>
    <n v="4"/>
    <n v="17722"/>
    <d v="2020-10-16T00:00:00"/>
    <d v="2022-04-30T00:00:00"/>
    <n v="0"/>
    <n v="1"/>
    <n v="5"/>
    <n v="30"/>
    <n v="2"/>
    <n v="12185828"/>
    <n v="12890000"/>
    <n v="7136129"/>
    <n v="435792"/>
    <n v="5281330"/>
    <n v="0"/>
    <n v="0"/>
    <n v="0"/>
    <m/>
    <n v="0"/>
    <n v="0"/>
    <n v="0"/>
    <m/>
    <m/>
    <d v="2021-03-30T00:00:00"/>
    <n v="1"/>
    <s v="O"/>
    <n v="1"/>
    <n v="30"/>
    <n v="0"/>
    <m/>
    <m/>
    <m/>
    <m/>
    <m/>
    <m/>
    <n v="1"/>
    <n v="1"/>
    <m/>
    <m/>
    <n v="1628269"/>
    <s v="CREDITOS DE CONSUMO"/>
    <n v="0"/>
    <n v="0"/>
    <n v="890480123"/>
    <s v="UNIVERSIDAD DE CARTAGENA"/>
    <n v="5"/>
    <m/>
    <m/>
    <m/>
    <m/>
    <n v="1"/>
    <n v="7"/>
    <n v="2"/>
  </r>
  <r>
    <n v="0"/>
    <s v="C"/>
    <n v="73088424"/>
    <x v="0"/>
    <n v="4"/>
    <n v="550003075"/>
    <d v="2015-01-21T00:00:00"/>
    <d v="2024-03-30T00:00:00"/>
    <n v="0"/>
    <n v="1"/>
    <n v="0"/>
    <n v="30"/>
    <n v="2"/>
    <n v="21474970"/>
    <n v="23720000"/>
    <n v="53939"/>
    <n v="2045"/>
    <n v="52951"/>
    <n v="0"/>
    <n v="0"/>
    <n v="0"/>
    <m/>
    <n v="0"/>
    <n v="0"/>
    <n v="0"/>
    <m/>
    <m/>
    <d v="2021-03-30T00:00:00"/>
    <n v="1"/>
    <s v="O"/>
    <n v="1"/>
    <n v="30"/>
    <n v="0"/>
    <m/>
    <m/>
    <m/>
    <m/>
    <m/>
    <m/>
    <n v="1"/>
    <n v="1"/>
    <m/>
    <m/>
    <n v="204774"/>
    <s v="CREDITOS DE CONSUMO"/>
    <n v="0"/>
    <n v="0"/>
    <n v="890480123"/>
    <s v="UNIVERSIDAD DE CARTAGENA"/>
    <n v="5"/>
    <m/>
    <m/>
    <m/>
    <m/>
    <n v="2"/>
    <n v="7"/>
    <n v="2"/>
  </r>
  <r>
    <n v="0"/>
    <s v="C"/>
    <n v="73088424"/>
    <x v="0"/>
    <n v="4"/>
    <n v="550003165"/>
    <d v="2015-01-28T00:00:00"/>
    <d v="2024-02-28T00:00:00"/>
    <n v="0"/>
    <n v="1"/>
    <n v="1"/>
    <n v="30"/>
    <n v="2"/>
    <n v="21474970"/>
    <n v="23720000"/>
    <n v="76033"/>
    <n v="2883"/>
    <n v="74511"/>
    <n v="0"/>
    <n v="0"/>
    <n v="0"/>
    <m/>
    <n v="0"/>
    <n v="0"/>
    <n v="0"/>
    <m/>
    <m/>
    <d v="2021-03-30T00:00:00"/>
    <n v="1"/>
    <s v="O"/>
    <n v="1"/>
    <n v="30"/>
    <n v="0"/>
    <m/>
    <m/>
    <m/>
    <m/>
    <m/>
    <m/>
    <n v="1"/>
    <n v="1"/>
    <m/>
    <m/>
    <n v="288151"/>
    <s v="CREDITOS DE CONSUMO"/>
    <n v="0"/>
    <n v="0"/>
    <n v="890480123"/>
    <s v="UNIVERSIDAD DE CARTAGENA"/>
    <n v="5"/>
    <m/>
    <m/>
    <m/>
    <m/>
    <n v="2"/>
    <n v="7"/>
    <n v="2"/>
  </r>
  <r>
    <n v="0"/>
    <s v="C"/>
    <n v="73088424"/>
    <x v="0"/>
    <n v="4"/>
    <n v="550003166"/>
    <d v="2015-01-28T00:00:00"/>
    <d v="2023-11-30T00:00:00"/>
    <n v="0"/>
    <n v="1"/>
    <n v="4"/>
    <n v="30"/>
    <n v="2"/>
    <n v="21474970"/>
    <n v="23720000"/>
    <n v="79233"/>
    <n v="3004"/>
    <n v="72703"/>
    <n v="0"/>
    <n v="0"/>
    <n v="0"/>
    <m/>
    <n v="0"/>
    <n v="0"/>
    <n v="0"/>
    <m/>
    <m/>
    <d v="2021-03-30T00:00:00"/>
    <n v="1"/>
    <s v="O"/>
    <n v="1"/>
    <n v="30"/>
    <n v="0"/>
    <m/>
    <m/>
    <m/>
    <m/>
    <m/>
    <m/>
    <n v="1"/>
    <n v="1"/>
    <m/>
    <m/>
    <n v="281159"/>
    <s v="CREDITOS DE CONSUMO"/>
    <n v="0"/>
    <n v="0"/>
    <n v="890480123"/>
    <s v="UNIVERSIDAD DE CARTAGENA"/>
    <n v="5"/>
    <m/>
    <m/>
    <m/>
    <m/>
    <n v="2"/>
    <n v="7"/>
    <n v="2"/>
  </r>
  <r>
    <n v="0"/>
    <s v="C"/>
    <n v="73088424"/>
    <x v="0"/>
    <n v="4"/>
    <n v="550003167"/>
    <d v="2015-01-28T00:00:00"/>
    <d v="2023-11-30T00:00:00"/>
    <n v="0"/>
    <n v="1"/>
    <n v="4"/>
    <n v="30"/>
    <n v="2"/>
    <n v="21474970"/>
    <n v="23720000"/>
    <n v="90845"/>
    <n v="3445"/>
    <n v="83370"/>
    <n v="0"/>
    <n v="0"/>
    <n v="0"/>
    <m/>
    <n v="0"/>
    <n v="0"/>
    <n v="0"/>
    <m/>
    <m/>
    <d v="2021-03-30T00:00:00"/>
    <n v="1"/>
    <s v="O"/>
    <n v="1"/>
    <n v="30"/>
    <n v="0"/>
    <m/>
    <m/>
    <m/>
    <m/>
    <m/>
    <m/>
    <n v="1"/>
    <n v="1"/>
    <m/>
    <m/>
    <n v="322411"/>
    <s v="CREDITOS DE CONSUMO"/>
    <n v="0"/>
    <n v="0"/>
    <n v="890480123"/>
    <s v="UNIVERSIDAD DE CARTAGENA"/>
    <n v="5"/>
    <m/>
    <m/>
    <m/>
    <m/>
    <n v="2"/>
    <n v="7"/>
    <n v="2"/>
  </r>
  <r>
    <n v="0"/>
    <s v="C"/>
    <n v="73088424"/>
    <x v="0"/>
    <n v="4"/>
    <n v="550003168"/>
    <d v="2015-01-28T00:00:00"/>
    <d v="2023-11-30T00:00:00"/>
    <n v="0"/>
    <n v="1"/>
    <n v="4"/>
    <n v="30"/>
    <n v="2"/>
    <n v="21474970"/>
    <n v="23720000"/>
    <n v="90795"/>
    <n v="3443"/>
    <n v="83324"/>
    <n v="0"/>
    <n v="0"/>
    <n v="0"/>
    <m/>
    <n v="0"/>
    <n v="0"/>
    <n v="0"/>
    <m/>
    <m/>
    <d v="2021-03-30T00:00:00"/>
    <n v="1"/>
    <s v="O"/>
    <n v="1"/>
    <n v="30"/>
    <n v="0"/>
    <m/>
    <m/>
    <m/>
    <m/>
    <m/>
    <m/>
    <n v="1"/>
    <n v="1"/>
    <m/>
    <m/>
    <n v="322233"/>
    <s v="CREDITOS DE CONSUMO"/>
    <n v="0"/>
    <n v="0"/>
    <n v="890480123"/>
    <s v="UNIVERSIDAD DE CARTAGENA"/>
    <n v="5"/>
    <m/>
    <m/>
    <m/>
    <m/>
    <n v="2"/>
    <n v="7"/>
    <n v="2"/>
  </r>
  <r>
    <n v="0"/>
    <s v="C"/>
    <n v="73088424"/>
    <x v="0"/>
    <n v="4"/>
    <n v="550003330"/>
    <d v="2015-02-02T00:00:00"/>
    <d v="2023-11-30T00:00:00"/>
    <n v="0"/>
    <n v="1"/>
    <n v="4"/>
    <n v="30"/>
    <n v="2"/>
    <n v="21474970"/>
    <n v="23720000"/>
    <n v="42563"/>
    <n v="1614"/>
    <n v="39061"/>
    <n v="0"/>
    <n v="0"/>
    <n v="0"/>
    <m/>
    <n v="0"/>
    <n v="0"/>
    <n v="0"/>
    <m/>
    <m/>
    <d v="2021-03-30T00:00:00"/>
    <n v="1"/>
    <s v="O"/>
    <n v="1"/>
    <n v="30"/>
    <n v="0"/>
    <m/>
    <m/>
    <m/>
    <m/>
    <m/>
    <m/>
    <n v="1"/>
    <n v="1"/>
    <m/>
    <m/>
    <n v="151058"/>
    <s v="CREDITOS DE CONSUMO"/>
    <n v="0"/>
    <n v="0"/>
    <n v="890480123"/>
    <s v="UNIVERSIDAD DE CARTAGENA"/>
    <n v="5"/>
    <m/>
    <m/>
    <m/>
    <m/>
    <n v="2"/>
    <n v="7"/>
    <n v="2"/>
  </r>
  <r>
    <n v="0"/>
    <s v="C"/>
    <n v="73088424"/>
    <x v="0"/>
    <n v="4"/>
    <n v="550003334"/>
    <d v="2015-02-02T00:00:00"/>
    <d v="2023-11-30T00:00:00"/>
    <n v="0"/>
    <n v="1"/>
    <n v="4"/>
    <n v="30"/>
    <n v="2"/>
    <n v="21474970"/>
    <n v="23720000"/>
    <n v="43851"/>
    <n v="1663"/>
    <n v="40243"/>
    <n v="0"/>
    <n v="0"/>
    <n v="0"/>
    <m/>
    <n v="0"/>
    <n v="0"/>
    <n v="0"/>
    <m/>
    <m/>
    <d v="2021-03-30T00:00:00"/>
    <n v="1"/>
    <s v="O"/>
    <n v="1"/>
    <n v="30"/>
    <n v="0"/>
    <m/>
    <m/>
    <m/>
    <m/>
    <m/>
    <m/>
    <n v="1"/>
    <n v="1"/>
    <m/>
    <m/>
    <n v="155629"/>
    <s v="CREDITOS DE CONSUMO"/>
    <n v="0"/>
    <n v="0"/>
    <n v="890480123"/>
    <s v="UNIVERSIDAD DE CARTAGENA"/>
    <n v="5"/>
    <m/>
    <m/>
    <m/>
    <m/>
    <n v="2"/>
    <n v="7"/>
    <n v="2"/>
  </r>
  <r>
    <n v="0"/>
    <s v="C"/>
    <n v="73088424"/>
    <x v="0"/>
    <n v="4"/>
    <n v="550003336"/>
    <d v="2015-02-02T00:00:00"/>
    <d v="2023-11-30T00:00:00"/>
    <n v="0"/>
    <n v="1"/>
    <n v="4"/>
    <n v="30"/>
    <n v="2"/>
    <n v="21474970"/>
    <n v="23720000"/>
    <n v="101532"/>
    <n v="3850"/>
    <n v="93180"/>
    <n v="0"/>
    <n v="0"/>
    <n v="0"/>
    <m/>
    <n v="0"/>
    <n v="0"/>
    <n v="0"/>
    <m/>
    <m/>
    <d v="2021-03-30T00:00:00"/>
    <n v="1"/>
    <s v="O"/>
    <n v="1"/>
    <n v="30"/>
    <n v="0"/>
    <m/>
    <m/>
    <m/>
    <m/>
    <m/>
    <m/>
    <n v="1"/>
    <n v="1"/>
    <m/>
    <m/>
    <n v="360349"/>
    <s v="CREDITOS DE CONSUMO"/>
    <n v="0"/>
    <n v="0"/>
    <n v="890480123"/>
    <s v="UNIVERSIDAD DE CARTAGENA"/>
    <n v="5"/>
    <m/>
    <m/>
    <m/>
    <m/>
    <n v="2"/>
    <n v="7"/>
    <n v="2"/>
  </r>
  <r>
    <n v="0"/>
    <s v="C"/>
    <n v="73088424"/>
    <x v="0"/>
    <n v="4"/>
    <n v="550003344"/>
    <d v="2015-02-02T00:00:00"/>
    <d v="2023-11-30T00:00:00"/>
    <n v="0"/>
    <n v="1"/>
    <n v="4"/>
    <n v="30"/>
    <n v="2"/>
    <n v="21474970"/>
    <n v="23720000"/>
    <n v="18387"/>
    <n v="697"/>
    <n v="16865"/>
    <n v="0"/>
    <n v="0"/>
    <n v="0"/>
    <m/>
    <n v="0"/>
    <n v="0"/>
    <n v="0"/>
    <m/>
    <m/>
    <d v="2021-03-30T00:00:00"/>
    <n v="1"/>
    <s v="O"/>
    <n v="1"/>
    <n v="30"/>
    <n v="0"/>
    <m/>
    <m/>
    <m/>
    <m/>
    <m/>
    <m/>
    <n v="1"/>
    <n v="1"/>
    <m/>
    <m/>
    <n v="65221"/>
    <s v="CREDITOS DE CONSUMO"/>
    <n v="0"/>
    <n v="0"/>
    <n v="890480123"/>
    <s v="UNIVERSIDAD DE CARTAGENA"/>
    <n v="5"/>
    <m/>
    <m/>
    <m/>
    <m/>
    <n v="2"/>
    <n v="7"/>
    <n v="2"/>
  </r>
  <r>
    <n v="0"/>
    <s v="C"/>
    <n v="73088424"/>
    <x v="0"/>
    <n v="4"/>
    <n v="550003375"/>
    <d v="2015-02-06T00:00:00"/>
    <d v="2023-11-30T00:00:00"/>
    <n v="0"/>
    <n v="1"/>
    <n v="4"/>
    <n v="30"/>
    <n v="2"/>
    <n v="21474970"/>
    <n v="23720000"/>
    <n v="64143"/>
    <n v="2432"/>
    <n v="58868"/>
    <n v="0"/>
    <n v="0"/>
    <n v="0"/>
    <m/>
    <n v="0"/>
    <n v="0"/>
    <n v="0"/>
    <m/>
    <m/>
    <d v="2021-03-30T00:00:00"/>
    <n v="1"/>
    <s v="O"/>
    <n v="1"/>
    <n v="30"/>
    <n v="0"/>
    <m/>
    <m/>
    <m/>
    <m/>
    <m/>
    <m/>
    <n v="1"/>
    <n v="1"/>
    <m/>
    <m/>
    <n v="227656"/>
    <s v="CREDITOS DE CONSUMO"/>
    <n v="0"/>
    <n v="0"/>
    <n v="890480123"/>
    <s v="UNIVERSIDAD DE CARTAGENA"/>
    <n v="5"/>
    <m/>
    <m/>
    <m/>
    <m/>
    <n v="2"/>
    <n v="7"/>
    <n v="2"/>
  </r>
  <r>
    <n v="0"/>
    <s v="C"/>
    <n v="73088424"/>
    <x v="0"/>
    <n v="4"/>
    <n v="550003441"/>
    <d v="2015-02-12T00:00:00"/>
    <d v="2023-11-30T00:00:00"/>
    <n v="0"/>
    <n v="1"/>
    <n v="4"/>
    <n v="30"/>
    <n v="2"/>
    <n v="21474970"/>
    <n v="23720000"/>
    <n v="22355"/>
    <n v="848"/>
    <n v="20515"/>
    <n v="0"/>
    <n v="0"/>
    <n v="0"/>
    <m/>
    <n v="0"/>
    <n v="0"/>
    <n v="0"/>
    <m/>
    <m/>
    <d v="2021-03-30T00:00:00"/>
    <n v="1"/>
    <s v="O"/>
    <n v="1"/>
    <n v="30"/>
    <n v="0"/>
    <m/>
    <m/>
    <m/>
    <m/>
    <m/>
    <m/>
    <n v="1"/>
    <n v="1"/>
    <m/>
    <m/>
    <n v="79336"/>
    <s v="CREDITOS DE CONSUMO"/>
    <n v="0"/>
    <n v="0"/>
    <n v="890480123"/>
    <s v="UNIVERSIDAD DE CARTAGENA"/>
    <n v="5"/>
    <m/>
    <m/>
    <m/>
    <m/>
    <n v="2"/>
    <n v="7"/>
    <n v="2"/>
  </r>
  <r>
    <n v="0"/>
    <s v="C"/>
    <n v="73088424"/>
    <x v="0"/>
    <n v="4"/>
    <n v="550003460"/>
    <d v="2015-02-13T00:00:00"/>
    <d v="2023-11-30T00:00:00"/>
    <n v="0"/>
    <n v="1"/>
    <n v="4"/>
    <n v="30"/>
    <n v="2"/>
    <n v="21474970"/>
    <n v="23720000"/>
    <n v="24982"/>
    <n v="947"/>
    <n v="22927"/>
    <n v="0"/>
    <n v="0"/>
    <n v="0"/>
    <m/>
    <n v="0"/>
    <n v="0"/>
    <n v="0"/>
    <m/>
    <m/>
    <d v="2021-03-30T00:00:00"/>
    <n v="1"/>
    <s v="O"/>
    <n v="1"/>
    <n v="30"/>
    <n v="0"/>
    <m/>
    <m/>
    <m/>
    <m/>
    <m/>
    <m/>
    <n v="1"/>
    <n v="1"/>
    <m/>
    <m/>
    <n v="88664"/>
    <s v="CREDITOS DE CONSUMO"/>
    <n v="0"/>
    <n v="0"/>
    <n v="890480123"/>
    <s v="UNIVERSIDAD DE CARTAGENA"/>
    <n v="5"/>
    <m/>
    <m/>
    <m/>
    <m/>
    <n v="2"/>
    <n v="7"/>
    <n v="2"/>
  </r>
  <r>
    <n v="0"/>
    <s v="C"/>
    <n v="73088424"/>
    <x v="0"/>
    <n v="4"/>
    <n v="550003480"/>
    <d v="2015-02-17T00:00:00"/>
    <d v="2023-11-30T00:00:00"/>
    <n v="0"/>
    <n v="1"/>
    <n v="4"/>
    <n v="30"/>
    <n v="2"/>
    <n v="21474970"/>
    <n v="23720000"/>
    <n v="27792"/>
    <n v="1054"/>
    <n v="25504"/>
    <n v="0"/>
    <n v="0"/>
    <n v="0"/>
    <m/>
    <n v="0"/>
    <n v="0"/>
    <n v="0"/>
    <m/>
    <m/>
    <d v="2021-03-30T00:00:00"/>
    <n v="1"/>
    <s v="O"/>
    <n v="1"/>
    <n v="30"/>
    <n v="0"/>
    <m/>
    <m/>
    <m/>
    <m/>
    <m/>
    <m/>
    <n v="1"/>
    <n v="1"/>
    <m/>
    <m/>
    <n v="98630"/>
    <s v="CREDITOS DE CONSUMO"/>
    <n v="0"/>
    <n v="0"/>
    <n v="890480123"/>
    <s v="UNIVERSIDAD DE CARTAGENA"/>
    <n v="5"/>
    <m/>
    <m/>
    <m/>
    <m/>
    <n v="2"/>
    <n v="7"/>
    <n v="2"/>
  </r>
  <r>
    <n v="0"/>
    <s v="C"/>
    <n v="73088424"/>
    <x v="0"/>
    <n v="4"/>
    <n v="550003481"/>
    <d v="2015-02-17T00:00:00"/>
    <d v="2023-11-30T00:00:00"/>
    <n v="0"/>
    <n v="1"/>
    <n v="4"/>
    <n v="30"/>
    <n v="2"/>
    <n v="21474970"/>
    <n v="23720000"/>
    <n v="9510"/>
    <n v="361"/>
    <n v="8716"/>
    <n v="0"/>
    <n v="0"/>
    <n v="0"/>
    <m/>
    <n v="0"/>
    <n v="0"/>
    <n v="0"/>
    <m/>
    <m/>
    <d v="2021-03-30T00:00:00"/>
    <n v="1"/>
    <s v="O"/>
    <n v="1"/>
    <n v="30"/>
    <n v="0"/>
    <m/>
    <m/>
    <m/>
    <m/>
    <m/>
    <m/>
    <n v="1"/>
    <n v="1"/>
    <m/>
    <m/>
    <n v="33707"/>
    <s v="CREDITOS DE CONSUMO"/>
    <n v="0"/>
    <n v="0"/>
    <n v="890480123"/>
    <s v="UNIVERSIDAD DE CARTAGENA"/>
    <n v="5"/>
    <m/>
    <m/>
    <m/>
    <m/>
    <n v="2"/>
    <n v="7"/>
    <n v="2"/>
  </r>
  <r>
    <n v="0"/>
    <s v="C"/>
    <n v="73088424"/>
    <x v="0"/>
    <n v="4"/>
    <n v="550003508"/>
    <d v="2015-02-19T00:00:00"/>
    <d v="2023-11-30T00:00:00"/>
    <n v="0"/>
    <n v="1"/>
    <n v="4"/>
    <n v="30"/>
    <n v="2"/>
    <n v="21474970"/>
    <n v="23720000"/>
    <n v="22242"/>
    <n v="843"/>
    <n v="20399"/>
    <n v="0"/>
    <n v="0"/>
    <n v="0"/>
    <m/>
    <n v="0"/>
    <n v="0"/>
    <n v="0"/>
    <m/>
    <m/>
    <d v="2021-03-30T00:00:00"/>
    <n v="1"/>
    <s v="O"/>
    <n v="1"/>
    <n v="30"/>
    <n v="0"/>
    <m/>
    <m/>
    <m/>
    <m/>
    <m/>
    <m/>
    <n v="1"/>
    <n v="1"/>
    <m/>
    <m/>
    <n v="78888"/>
    <s v="CREDITOS DE CONSUMO"/>
    <n v="0"/>
    <n v="0"/>
    <n v="890480123"/>
    <s v="UNIVERSIDAD DE CARTAGENA"/>
    <n v="5"/>
    <m/>
    <m/>
    <m/>
    <m/>
    <n v="2"/>
    <n v="7"/>
    <n v="2"/>
  </r>
  <r>
    <n v="0"/>
    <s v="C"/>
    <n v="73088424"/>
    <x v="0"/>
    <n v="4"/>
    <n v="550003530"/>
    <d v="2015-02-21T00:00:00"/>
    <d v="2023-11-30T00:00:00"/>
    <n v="0"/>
    <n v="1"/>
    <n v="4"/>
    <n v="30"/>
    <n v="2"/>
    <n v="21474970"/>
    <n v="23720000"/>
    <n v="32547"/>
    <n v="1234"/>
    <n v="29862"/>
    <n v="0"/>
    <n v="0"/>
    <n v="0"/>
    <m/>
    <n v="0"/>
    <n v="0"/>
    <n v="0"/>
    <m/>
    <m/>
    <d v="2021-03-30T00:00:00"/>
    <n v="1"/>
    <s v="O"/>
    <n v="1"/>
    <n v="30"/>
    <n v="0"/>
    <m/>
    <m/>
    <m/>
    <m/>
    <m/>
    <m/>
    <n v="1"/>
    <n v="1"/>
    <m/>
    <m/>
    <n v="115483"/>
    <s v="CREDITOS DE CONSUMO"/>
    <n v="0"/>
    <n v="0"/>
    <n v="890480123"/>
    <s v="UNIVERSIDAD DE CARTAGENA"/>
    <n v="5"/>
    <m/>
    <m/>
    <m/>
    <m/>
    <n v="2"/>
    <n v="7"/>
    <n v="2"/>
  </r>
  <r>
    <n v="0"/>
    <s v="C"/>
    <n v="73088424"/>
    <x v="0"/>
    <n v="4"/>
    <n v="550003735"/>
    <d v="2015-03-05T00:00:00"/>
    <d v="2023-11-30T00:00:00"/>
    <n v="0"/>
    <n v="1"/>
    <n v="4"/>
    <n v="30"/>
    <n v="2"/>
    <n v="21474970"/>
    <n v="23720000"/>
    <n v="44639"/>
    <n v="1693"/>
    <n v="40964"/>
    <n v="0"/>
    <n v="0"/>
    <n v="0"/>
    <m/>
    <n v="0"/>
    <n v="0"/>
    <n v="0"/>
    <m/>
    <m/>
    <d v="2021-03-30T00:00:00"/>
    <n v="1"/>
    <s v="O"/>
    <n v="1"/>
    <n v="30"/>
    <n v="0"/>
    <m/>
    <m/>
    <m/>
    <m/>
    <m/>
    <m/>
    <n v="1"/>
    <n v="1"/>
    <m/>
    <m/>
    <n v="158417"/>
    <s v="CREDITOS DE CONSUMO"/>
    <n v="0"/>
    <n v="0"/>
    <n v="890480123"/>
    <s v="UNIVERSIDAD DE CARTAGENA"/>
    <n v="5"/>
    <m/>
    <m/>
    <m/>
    <m/>
    <n v="2"/>
    <n v="7"/>
    <n v="2"/>
  </r>
  <r>
    <n v="0"/>
    <s v="C"/>
    <n v="73088424"/>
    <x v="0"/>
    <n v="4"/>
    <n v="550003740"/>
    <d v="2015-03-06T00:00:00"/>
    <d v="2023-11-30T00:00:00"/>
    <n v="0"/>
    <n v="1"/>
    <n v="4"/>
    <n v="30"/>
    <n v="2"/>
    <n v="21474970"/>
    <n v="23720000"/>
    <n v="86925"/>
    <n v="3296"/>
    <n v="79774"/>
    <n v="0"/>
    <n v="0"/>
    <n v="0"/>
    <m/>
    <n v="0"/>
    <n v="0"/>
    <n v="0"/>
    <m/>
    <m/>
    <d v="2021-03-30T00:00:00"/>
    <n v="1"/>
    <s v="O"/>
    <n v="1"/>
    <n v="30"/>
    <n v="0"/>
    <m/>
    <m/>
    <m/>
    <m/>
    <m/>
    <m/>
    <n v="1"/>
    <n v="1"/>
    <m/>
    <m/>
    <n v="308504"/>
    <s v="CREDITOS DE CONSUMO"/>
    <n v="0"/>
    <n v="0"/>
    <n v="890480123"/>
    <s v="UNIVERSIDAD DE CARTAGENA"/>
    <n v="5"/>
    <m/>
    <m/>
    <m/>
    <m/>
    <n v="2"/>
    <n v="7"/>
    <n v="2"/>
  </r>
  <r>
    <n v="0"/>
    <s v="C"/>
    <n v="73088424"/>
    <x v="0"/>
    <n v="4"/>
    <n v="550003760"/>
    <d v="2015-03-09T00:00:00"/>
    <d v="2023-11-30T00:00:00"/>
    <n v="0"/>
    <n v="1"/>
    <n v="4"/>
    <n v="30"/>
    <n v="2"/>
    <n v="21474970"/>
    <n v="23720000"/>
    <n v="10462"/>
    <n v="397"/>
    <n v="9600"/>
    <n v="0"/>
    <n v="0"/>
    <n v="0"/>
    <m/>
    <n v="0"/>
    <n v="0"/>
    <n v="0"/>
    <m/>
    <m/>
    <d v="2021-03-30T00:00:00"/>
    <n v="1"/>
    <s v="O"/>
    <n v="1"/>
    <n v="30"/>
    <n v="0"/>
    <m/>
    <m/>
    <m/>
    <m/>
    <m/>
    <m/>
    <n v="1"/>
    <n v="1"/>
    <m/>
    <m/>
    <n v="37125"/>
    <s v="CREDITOS DE CONSUMO"/>
    <n v="0"/>
    <n v="0"/>
    <n v="890480123"/>
    <s v="UNIVERSIDAD DE CARTAGENA"/>
    <n v="5"/>
    <m/>
    <m/>
    <m/>
    <m/>
    <n v="2"/>
    <n v="7"/>
    <n v="2"/>
  </r>
  <r>
    <n v="0"/>
    <s v="C"/>
    <n v="73088424"/>
    <x v="0"/>
    <n v="4"/>
    <n v="550003771"/>
    <d v="2015-03-10T00:00:00"/>
    <d v="2023-11-30T00:00:00"/>
    <n v="0"/>
    <n v="1"/>
    <n v="4"/>
    <n v="30"/>
    <n v="2"/>
    <n v="21474970"/>
    <n v="23720000"/>
    <n v="11040"/>
    <n v="419"/>
    <n v="10126"/>
    <n v="0"/>
    <n v="0"/>
    <n v="0"/>
    <m/>
    <n v="0"/>
    <n v="0"/>
    <n v="0"/>
    <m/>
    <m/>
    <d v="2021-03-30T00:00:00"/>
    <n v="1"/>
    <s v="O"/>
    <n v="1"/>
    <n v="30"/>
    <n v="0"/>
    <m/>
    <m/>
    <m/>
    <m/>
    <m/>
    <m/>
    <n v="1"/>
    <n v="1"/>
    <m/>
    <m/>
    <n v="39160"/>
    <s v="CREDITOS DE CONSUMO"/>
    <n v="0"/>
    <n v="0"/>
    <n v="890480123"/>
    <s v="UNIVERSIDAD DE CARTAGENA"/>
    <n v="5"/>
    <m/>
    <m/>
    <m/>
    <m/>
    <n v="2"/>
    <n v="7"/>
    <n v="2"/>
  </r>
  <r>
    <n v="0"/>
    <s v="C"/>
    <n v="73088424"/>
    <x v="0"/>
    <n v="4"/>
    <n v="550003816"/>
    <d v="2015-03-17T00:00:00"/>
    <d v="2023-11-30T00:00:00"/>
    <n v="0"/>
    <n v="1"/>
    <n v="4"/>
    <n v="30"/>
    <n v="2"/>
    <n v="21474970"/>
    <n v="23720000"/>
    <n v="22666"/>
    <n v="859"/>
    <n v="20804"/>
    <n v="0"/>
    <n v="0"/>
    <n v="0"/>
    <m/>
    <n v="0"/>
    <n v="0"/>
    <n v="0"/>
    <m/>
    <m/>
    <d v="2021-03-30T00:00:00"/>
    <n v="1"/>
    <s v="O"/>
    <n v="1"/>
    <n v="30"/>
    <n v="0"/>
    <m/>
    <m/>
    <m/>
    <m/>
    <m/>
    <m/>
    <n v="1"/>
    <n v="1"/>
    <m/>
    <m/>
    <n v="80454"/>
    <s v="CREDITOS DE CONSUMO"/>
    <n v="0"/>
    <n v="0"/>
    <n v="890480123"/>
    <s v="UNIVERSIDAD DE CARTAGENA"/>
    <n v="5"/>
    <m/>
    <m/>
    <m/>
    <m/>
    <n v="2"/>
    <n v="7"/>
    <n v="2"/>
  </r>
  <r>
    <n v="0"/>
    <s v="C"/>
    <n v="73088424"/>
    <x v="0"/>
    <n v="4"/>
    <n v="550003885"/>
    <d v="2015-03-26T00:00:00"/>
    <d v="2023-11-30T00:00:00"/>
    <n v="0"/>
    <n v="1"/>
    <n v="4"/>
    <n v="30"/>
    <n v="2"/>
    <n v="21474970"/>
    <n v="23720000"/>
    <n v="10615"/>
    <n v="403"/>
    <n v="9739"/>
    <n v="0"/>
    <n v="0"/>
    <n v="0"/>
    <m/>
    <n v="0"/>
    <n v="0"/>
    <n v="0"/>
    <m/>
    <m/>
    <d v="2021-03-30T00:00:00"/>
    <n v="1"/>
    <s v="O"/>
    <n v="1"/>
    <n v="30"/>
    <n v="0"/>
    <m/>
    <m/>
    <m/>
    <m/>
    <m/>
    <m/>
    <n v="1"/>
    <n v="1"/>
    <m/>
    <m/>
    <n v="37663"/>
    <s v="CREDITOS DE CONSUMO"/>
    <n v="0"/>
    <n v="0"/>
    <n v="890480123"/>
    <s v="UNIVERSIDAD DE CARTAGENA"/>
    <n v="5"/>
    <m/>
    <m/>
    <m/>
    <m/>
    <n v="2"/>
    <n v="7"/>
    <n v="2"/>
  </r>
  <r>
    <n v="0"/>
    <s v="C"/>
    <n v="73088424"/>
    <x v="0"/>
    <n v="4"/>
    <n v="550003900"/>
    <d v="2015-03-27T00:00:00"/>
    <d v="2023-11-30T00:00:00"/>
    <n v="0"/>
    <n v="1"/>
    <n v="4"/>
    <n v="30"/>
    <n v="2"/>
    <n v="21474970"/>
    <n v="23720000"/>
    <n v="58332"/>
    <n v="2212"/>
    <n v="53533"/>
    <n v="0"/>
    <n v="0"/>
    <n v="0"/>
    <m/>
    <n v="0"/>
    <n v="0"/>
    <n v="0"/>
    <m/>
    <m/>
    <d v="2021-03-30T00:00:00"/>
    <n v="1"/>
    <s v="O"/>
    <n v="1"/>
    <n v="30"/>
    <n v="0"/>
    <m/>
    <m/>
    <m/>
    <m/>
    <m/>
    <m/>
    <n v="1"/>
    <n v="1"/>
    <m/>
    <m/>
    <n v="207024"/>
    <s v="CREDITOS DE CONSUMO"/>
    <n v="0"/>
    <n v="0"/>
    <n v="890480123"/>
    <s v="UNIVERSIDAD DE CARTAGENA"/>
    <n v="5"/>
    <m/>
    <m/>
    <m/>
    <m/>
    <n v="2"/>
    <n v="7"/>
    <n v="2"/>
  </r>
  <r>
    <n v="0"/>
    <s v="C"/>
    <n v="73088424"/>
    <x v="0"/>
    <n v="4"/>
    <n v="550004144"/>
    <d v="2015-04-08T00:00:00"/>
    <d v="2023-11-30T00:00:00"/>
    <n v="0"/>
    <n v="1"/>
    <n v="4"/>
    <n v="30"/>
    <n v="2"/>
    <n v="21474970"/>
    <n v="23720000"/>
    <n v="10472"/>
    <n v="397"/>
    <n v="9611"/>
    <n v="0"/>
    <n v="0"/>
    <n v="0"/>
    <m/>
    <n v="0"/>
    <n v="0"/>
    <n v="0"/>
    <m/>
    <m/>
    <d v="2021-03-30T00:00:00"/>
    <n v="1"/>
    <s v="O"/>
    <n v="1"/>
    <n v="30"/>
    <n v="0"/>
    <m/>
    <m/>
    <m/>
    <m/>
    <m/>
    <m/>
    <n v="1"/>
    <n v="1"/>
    <m/>
    <m/>
    <n v="37168"/>
    <s v="CREDITOS DE CONSUMO"/>
    <n v="0"/>
    <n v="0"/>
    <n v="890480123"/>
    <s v="UNIVERSIDAD DE CARTAGENA"/>
    <n v="5"/>
    <m/>
    <m/>
    <m/>
    <m/>
    <n v="2"/>
    <n v="7"/>
    <n v="2"/>
  </r>
  <r>
    <n v="0"/>
    <s v="C"/>
    <n v="73088424"/>
    <x v="0"/>
    <n v="4"/>
    <n v="550004170"/>
    <d v="2015-04-11T00:00:00"/>
    <d v="2023-11-30T00:00:00"/>
    <n v="0"/>
    <n v="1"/>
    <n v="4"/>
    <n v="30"/>
    <n v="2"/>
    <n v="21474970"/>
    <n v="23720000"/>
    <n v="10921"/>
    <n v="414"/>
    <n v="10019"/>
    <n v="0"/>
    <n v="0"/>
    <n v="0"/>
    <m/>
    <n v="0"/>
    <n v="0"/>
    <n v="0"/>
    <m/>
    <m/>
    <d v="2021-03-30T00:00:00"/>
    <n v="1"/>
    <s v="O"/>
    <n v="1"/>
    <n v="30"/>
    <n v="0"/>
    <m/>
    <m/>
    <m/>
    <m/>
    <m/>
    <m/>
    <n v="1"/>
    <n v="1"/>
    <m/>
    <m/>
    <n v="38746"/>
    <s v="CREDITOS DE CONSUMO"/>
    <n v="0"/>
    <n v="0"/>
    <n v="890480123"/>
    <s v="UNIVERSIDAD DE CARTAGENA"/>
    <n v="5"/>
    <m/>
    <m/>
    <m/>
    <m/>
    <n v="2"/>
    <n v="7"/>
    <n v="2"/>
  </r>
  <r>
    <n v="0"/>
    <s v="C"/>
    <n v="73088424"/>
    <x v="0"/>
    <n v="4"/>
    <n v="550004206"/>
    <d v="2015-04-14T00:00:00"/>
    <d v="2023-11-30T00:00:00"/>
    <n v="0"/>
    <n v="1"/>
    <n v="4"/>
    <n v="30"/>
    <n v="2"/>
    <n v="21474970"/>
    <n v="23720000"/>
    <n v="6841"/>
    <n v="259"/>
    <n v="6279"/>
    <n v="0"/>
    <n v="0"/>
    <n v="0"/>
    <m/>
    <n v="0"/>
    <n v="0"/>
    <n v="0"/>
    <m/>
    <m/>
    <d v="2021-03-30T00:00:00"/>
    <n v="1"/>
    <s v="O"/>
    <n v="1"/>
    <n v="30"/>
    <n v="0"/>
    <m/>
    <m/>
    <m/>
    <m/>
    <m/>
    <m/>
    <n v="1"/>
    <n v="1"/>
    <m/>
    <m/>
    <n v="24282"/>
    <s v="CREDITOS DE CONSUMO"/>
    <n v="0"/>
    <n v="0"/>
    <n v="890480123"/>
    <s v="UNIVERSIDAD DE CARTAGENA"/>
    <n v="5"/>
    <m/>
    <m/>
    <m/>
    <m/>
    <n v="2"/>
    <n v="7"/>
    <n v="2"/>
  </r>
  <r>
    <n v="0"/>
    <s v="C"/>
    <n v="73088424"/>
    <x v="0"/>
    <n v="4"/>
    <n v="550004209"/>
    <d v="2015-04-15T00:00:00"/>
    <d v="2023-11-30T00:00:00"/>
    <n v="0"/>
    <n v="1"/>
    <n v="4"/>
    <n v="30"/>
    <n v="2"/>
    <n v="21474970"/>
    <n v="23720000"/>
    <n v="6518"/>
    <n v="247"/>
    <n v="5983"/>
    <n v="0"/>
    <n v="0"/>
    <n v="0"/>
    <m/>
    <n v="0"/>
    <n v="0"/>
    <n v="0"/>
    <m/>
    <m/>
    <d v="2021-03-30T00:00:00"/>
    <n v="1"/>
    <s v="O"/>
    <n v="1"/>
    <n v="30"/>
    <n v="0"/>
    <m/>
    <m/>
    <m/>
    <m/>
    <m/>
    <m/>
    <n v="1"/>
    <n v="1"/>
    <m/>
    <m/>
    <n v="23138"/>
    <s v="CREDITOS DE CONSUMO"/>
    <n v="0"/>
    <n v="0"/>
    <n v="890480123"/>
    <s v="UNIVERSIDAD DE CARTAGENA"/>
    <n v="5"/>
    <m/>
    <m/>
    <m/>
    <m/>
    <n v="2"/>
    <n v="7"/>
    <n v="2"/>
  </r>
  <r>
    <n v="0"/>
    <s v="C"/>
    <n v="73088424"/>
    <x v="0"/>
    <n v="4"/>
    <n v="550004210"/>
    <d v="2015-04-15T00:00:00"/>
    <d v="2023-11-30T00:00:00"/>
    <n v="0"/>
    <n v="1"/>
    <n v="4"/>
    <n v="30"/>
    <n v="2"/>
    <n v="21474970"/>
    <n v="23720000"/>
    <n v="16841"/>
    <n v="639"/>
    <n v="15439"/>
    <n v="0"/>
    <n v="0"/>
    <n v="0"/>
    <m/>
    <n v="0"/>
    <n v="0"/>
    <n v="0"/>
    <m/>
    <m/>
    <d v="2021-03-30T00:00:00"/>
    <n v="1"/>
    <s v="O"/>
    <n v="1"/>
    <n v="30"/>
    <n v="0"/>
    <m/>
    <m/>
    <m/>
    <m/>
    <m/>
    <m/>
    <n v="1"/>
    <n v="1"/>
    <m/>
    <m/>
    <n v="59706"/>
    <s v="CREDITOS DE CONSUMO"/>
    <n v="0"/>
    <n v="0"/>
    <n v="890480123"/>
    <s v="UNIVERSIDAD DE CARTAGENA"/>
    <n v="5"/>
    <m/>
    <m/>
    <m/>
    <m/>
    <n v="2"/>
    <n v="7"/>
    <n v="2"/>
  </r>
  <r>
    <n v="0"/>
    <s v="C"/>
    <n v="73088424"/>
    <x v="0"/>
    <n v="4"/>
    <n v="550004486"/>
    <d v="2015-05-04T00:00:00"/>
    <d v="2023-11-30T00:00:00"/>
    <n v="0"/>
    <n v="1"/>
    <n v="4"/>
    <n v="30"/>
    <n v="2"/>
    <n v="21474970"/>
    <n v="23720000"/>
    <n v="8976"/>
    <n v="340"/>
    <n v="8238"/>
    <n v="0"/>
    <n v="0"/>
    <n v="0"/>
    <m/>
    <n v="0"/>
    <n v="0"/>
    <n v="0"/>
    <m/>
    <m/>
    <d v="2021-03-30T00:00:00"/>
    <n v="1"/>
    <s v="O"/>
    <n v="1"/>
    <n v="30"/>
    <n v="0"/>
    <m/>
    <m/>
    <m/>
    <m/>
    <m/>
    <m/>
    <n v="1"/>
    <n v="1"/>
    <m/>
    <m/>
    <n v="31858"/>
    <s v="CREDITOS DE CONSUMO"/>
    <n v="0"/>
    <n v="0"/>
    <n v="890480123"/>
    <s v="UNIVERSIDAD DE CARTAGENA"/>
    <n v="5"/>
    <m/>
    <m/>
    <m/>
    <m/>
    <n v="2"/>
    <n v="7"/>
    <n v="2"/>
  </r>
  <r>
    <n v="0"/>
    <s v="C"/>
    <n v="73088424"/>
    <x v="0"/>
    <n v="4"/>
    <n v="550004803"/>
    <d v="2015-05-23T00:00:00"/>
    <d v="2023-11-30T00:00:00"/>
    <n v="0"/>
    <n v="1"/>
    <n v="4"/>
    <n v="30"/>
    <n v="2"/>
    <n v="21474970"/>
    <n v="23720000"/>
    <n v="17628"/>
    <n v="668"/>
    <n v="16179"/>
    <n v="0"/>
    <n v="0"/>
    <n v="0"/>
    <m/>
    <n v="0"/>
    <n v="0"/>
    <n v="0"/>
    <m/>
    <m/>
    <d v="2021-03-30T00:00:00"/>
    <n v="1"/>
    <s v="O"/>
    <n v="1"/>
    <n v="30"/>
    <n v="0"/>
    <m/>
    <m/>
    <m/>
    <m/>
    <m/>
    <m/>
    <n v="1"/>
    <n v="1"/>
    <m/>
    <m/>
    <n v="62568"/>
    <s v="CREDITOS DE CONSUMO"/>
    <n v="0"/>
    <n v="0"/>
    <n v="890480123"/>
    <s v="UNIVERSIDAD DE CARTAGENA"/>
    <n v="5"/>
    <m/>
    <m/>
    <m/>
    <m/>
    <n v="2"/>
    <n v="7"/>
    <n v="2"/>
  </r>
  <r>
    <n v="0"/>
    <s v="C"/>
    <n v="73088424"/>
    <x v="0"/>
    <n v="4"/>
    <n v="550004840"/>
    <d v="2015-05-26T00:00:00"/>
    <d v="2023-11-30T00:00:00"/>
    <n v="0"/>
    <n v="1"/>
    <n v="4"/>
    <n v="30"/>
    <n v="2"/>
    <n v="21474970"/>
    <n v="23720000"/>
    <n v="6162"/>
    <n v="234"/>
    <n v="5643"/>
    <n v="0"/>
    <n v="0"/>
    <n v="0"/>
    <m/>
    <n v="0"/>
    <n v="0"/>
    <n v="0"/>
    <m/>
    <m/>
    <d v="2021-03-30T00:00:00"/>
    <n v="1"/>
    <s v="O"/>
    <n v="1"/>
    <n v="30"/>
    <n v="0"/>
    <m/>
    <m/>
    <m/>
    <m/>
    <m/>
    <m/>
    <n v="1"/>
    <n v="1"/>
    <m/>
    <m/>
    <n v="21823"/>
    <s v="CREDITOS DE CONSUMO"/>
    <n v="0"/>
    <n v="0"/>
    <n v="890480123"/>
    <s v="UNIVERSIDAD DE CARTAGENA"/>
    <n v="5"/>
    <m/>
    <m/>
    <m/>
    <m/>
    <n v="2"/>
    <n v="7"/>
    <n v="2"/>
  </r>
  <r>
    <n v="0"/>
    <s v="C"/>
    <n v="73088424"/>
    <x v="0"/>
    <n v="4"/>
    <n v="550005041"/>
    <d v="2015-06-02T00:00:00"/>
    <d v="2023-11-30T00:00:00"/>
    <n v="0"/>
    <n v="1"/>
    <n v="4"/>
    <n v="30"/>
    <n v="2"/>
    <n v="21474970"/>
    <n v="23720000"/>
    <n v="18897"/>
    <n v="717"/>
    <n v="17339"/>
    <n v="0"/>
    <n v="0"/>
    <n v="0"/>
    <m/>
    <n v="0"/>
    <n v="0"/>
    <n v="0"/>
    <m/>
    <m/>
    <d v="2021-03-30T00:00:00"/>
    <n v="1"/>
    <s v="O"/>
    <n v="1"/>
    <n v="30"/>
    <n v="0"/>
    <m/>
    <m/>
    <m/>
    <m/>
    <m/>
    <m/>
    <n v="1"/>
    <n v="1"/>
    <m/>
    <m/>
    <n v="67054"/>
    <s v="CREDITOS DE CONSUMO"/>
    <n v="0"/>
    <n v="0"/>
    <n v="890480123"/>
    <s v="UNIVERSIDAD DE CARTAGENA"/>
    <n v="5"/>
    <m/>
    <m/>
    <m/>
    <m/>
    <n v="2"/>
    <n v="7"/>
    <n v="2"/>
  </r>
  <r>
    <n v="0"/>
    <s v="C"/>
    <n v="73088424"/>
    <x v="0"/>
    <n v="4"/>
    <n v="550005574"/>
    <d v="2015-07-10T00:00:00"/>
    <d v="2023-11-30T00:00:00"/>
    <n v="0"/>
    <n v="1"/>
    <n v="4"/>
    <n v="30"/>
    <n v="2"/>
    <n v="21474970"/>
    <n v="23720000"/>
    <n v="11117"/>
    <n v="422"/>
    <n v="10194"/>
    <n v="0"/>
    <n v="0"/>
    <n v="0"/>
    <m/>
    <n v="0"/>
    <n v="0"/>
    <n v="0"/>
    <m/>
    <m/>
    <d v="2021-03-30T00:00:00"/>
    <n v="1"/>
    <s v="O"/>
    <n v="1"/>
    <n v="30"/>
    <n v="0"/>
    <m/>
    <m/>
    <m/>
    <m/>
    <m/>
    <m/>
    <n v="1"/>
    <n v="1"/>
    <m/>
    <m/>
    <n v="39423"/>
    <s v="CREDITOS DE CONSUMO"/>
    <n v="0"/>
    <n v="0"/>
    <n v="890480123"/>
    <s v="UNIVERSIDAD DE CARTAGENA"/>
    <n v="5"/>
    <m/>
    <m/>
    <m/>
    <m/>
    <n v="2"/>
    <n v="7"/>
    <n v="2"/>
  </r>
  <r>
    <n v="0"/>
    <s v="C"/>
    <n v="73088424"/>
    <x v="0"/>
    <n v="4"/>
    <n v="550005729"/>
    <d v="2015-07-26T00:00:00"/>
    <d v="2023-11-30T00:00:00"/>
    <n v="0"/>
    <n v="1"/>
    <n v="4"/>
    <n v="30"/>
    <n v="2"/>
    <n v="21474970"/>
    <n v="23720000"/>
    <n v="9152"/>
    <n v="347"/>
    <n v="8395"/>
    <n v="0"/>
    <n v="0"/>
    <n v="0"/>
    <m/>
    <n v="0"/>
    <n v="0"/>
    <n v="0"/>
    <m/>
    <m/>
    <d v="2021-03-30T00:00:00"/>
    <n v="1"/>
    <s v="O"/>
    <n v="1"/>
    <n v="30"/>
    <n v="0"/>
    <m/>
    <m/>
    <m/>
    <m/>
    <m/>
    <m/>
    <n v="1"/>
    <n v="1"/>
    <m/>
    <m/>
    <n v="32465"/>
    <s v="CREDITOS DE CONSUMO"/>
    <n v="0"/>
    <n v="0"/>
    <n v="890480123"/>
    <s v="UNIVERSIDAD DE CARTAGENA"/>
    <n v="5"/>
    <m/>
    <m/>
    <m/>
    <m/>
    <n v="2"/>
    <n v="7"/>
    <n v="2"/>
  </r>
  <r>
    <n v="0"/>
    <s v="C"/>
    <n v="73088424"/>
    <x v="0"/>
    <n v="4"/>
    <n v="550006394"/>
    <d v="2015-09-05T00:00:00"/>
    <d v="2023-11-30T00:00:00"/>
    <n v="0"/>
    <n v="1"/>
    <n v="4"/>
    <n v="30"/>
    <n v="2"/>
    <n v="21474970"/>
    <n v="23720000"/>
    <n v="32416"/>
    <n v="1229"/>
    <n v="29743"/>
    <n v="0"/>
    <n v="0"/>
    <n v="0"/>
    <m/>
    <n v="0"/>
    <n v="0"/>
    <n v="0"/>
    <m/>
    <m/>
    <d v="2021-03-30T00:00:00"/>
    <n v="1"/>
    <s v="O"/>
    <n v="1"/>
    <n v="30"/>
    <n v="0"/>
    <m/>
    <m/>
    <m/>
    <m/>
    <m/>
    <m/>
    <n v="1"/>
    <n v="1"/>
    <m/>
    <m/>
    <n v="115023"/>
    <s v="CREDITOS DE CONSUMO"/>
    <n v="0"/>
    <n v="0"/>
    <n v="890480123"/>
    <s v="UNIVERSIDAD DE CARTAGENA"/>
    <n v="5"/>
    <m/>
    <m/>
    <m/>
    <m/>
    <n v="2"/>
    <n v="7"/>
    <n v="2"/>
  </r>
  <r>
    <n v="0"/>
    <s v="C"/>
    <n v="73088424"/>
    <x v="0"/>
    <n v="4"/>
    <n v="550006568"/>
    <d v="2015-09-17T00:00:00"/>
    <d v="2023-11-30T00:00:00"/>
    <n v="0"/>
    <n v="1"/>
    <n v="4"/>
    <n v="30"/>
    <n v="2"/>
    <n v="21474970"/>
    <n v="23720000"/>
    <n v="18813"/>
    <n v="713"/>
    <n v="17267"/>
    <n v="0"/>
    <n v="0"/>
    <n v="0"/>
    <m/>
    <n v="0"/>
    <n v="0"/>
    <n v="0"/>
    <m/>
    <m/>
    <d v="2021-03-30T00:00:00"/>
    <n v="1"/>
    <s v="O"/>
    <n v="1"/>
    <n v="30"/>
    <n v="0"/>
    <m/>
    <m/>
    <m/>
    <m/>
    <m/>
    <m/>
    <n v="1"/>
    <n v="1"/>
    <m/>
    <m/>
    <n v="66776"/>
    <s v="CREDITOS DE CONSUMO"/>
    <n v="0"/>
    <n v="0"/>
    <n v="890480123"/>
    <s v="UNIVERSIDAD DE CARTAGENA"/>
    <n v="5"/>
    <m/>
    <m/>
    <m/>
    <m/>
    <n v="2"/>
    <n v="7"/>
    <n v="2"/>
  </r>
  <r>
    <n v="0"/>
    <s v="C"/>
    <n v="73088424"/>
    <x v="0"/>
    <n v="4"/>
    <n v="550006628"/>
    <d v="2015-09-21T00:00:00"/>
    <d v="2023-11-30T00:00:00"/>
    <n v="0"/>
    <n v="1"/>
    <n v="4"/>
    <n v="30"/>
    <n v="2"/>
    <n v="21474970"/>
    <n v="23720000"/>
    <n v="10014"/>
    <n v="380"/>
    <n v="9189"/>
    <n v="0"/>
    <n v="0"/>
    <n v="0"/>
    <m/>
    <n v="0"/>
    <n v="0"/>
    <n v="0"/>
    <m/>
    <m/>
    <d v="2021-03-30T00:00:00"/>
    <n v="1"/>
    <s v="O"/>
    <n v="1"/>
    <n v="30"/>
    <n v="0"/>
    <m/>
    <m/>
    <m/>
    <m/>
    <m/>
    <m/>
    <n v="1"/>
    <n v="1"/>
    <m/>
    <m/>
    <n v="35536"/>
    <s v="CREDITOS DE CONSUMO"/>
    <n v="0"/>
    <n v="0"/>
    <n v="890480123"/>
    <s v="UNIVERSIDAD DE CARTAGENA"/>
    <n v="5"/>
    <m/>
    <m/>
    <m/>
    <m/>
    <n v="2"/>
    <n v="7"/>
    <n v="2"/>
  </r>
  <r>
    <n v="0"/>
    <s v="C"/>
    <n v="73088424"/>
    <x v="0"/>
    <n v="4"/>
    <n v="550007888"/>
    <d v="2015-12-06T00:00:00"/>
    <d v="2023-11-30T00:00:00"/>
    <n v="0"/>
    <n v="1"/>
    <n v="4"/>
    <n v="30"/>
    <n v="2"/>
    <n v="21474970"/>
    <n v="23720000"/>
    <n v="12563"/>
    <n v="476"/>
    <n v="11529"/>
    <n v="0"/>
    <n v="0"/>
    <n v="0"/>
    <m/>
    <n v="0"/>
    <n v="0"/>
    <n v="0"/>
    <m/>
    <m/>
    <d v="2021-03-30T00:00:00"/>
    <n v="1"/>
    <s v="O"/>
    <n v="1"/>
    <n v="30"/>
    <n v="0"/>
    <m/>
    <m/>
    <m/>
    <m/>
    <m/>
    <m/>
    <n v="1"/>
    <n v="1"/>
    <m/>
    <m/>
    <n v="44585"/>
    <s v="CREDITOS DE CONSUMO"/>
    <n v="0"/>
    <n v="0"/>
    <n v="890480123"/>
    <s v="UNIVERSIDAD DE CARTAGENA"/>
    <n v="5"/>
    <m/>
    <m/>
    <m/>
    <m/>
    <n v="2"/>
    <n v="7"/>
    <n v="2"/>
  </r>
  <r>
    <n v="0"/>
    <s v="C"/>
    <n v="73088424"/>
    <x v="0"/>
    <n v="4"/>
    <n v="550008341"/>
    <d v="2016-01-20T00:00:00"/>
    <d v="2023-11-30T00:00:00"/>
    <n v="0"/>
    <n v="1"/>
    <n v="4"/>
    <n v="30"/>
    <n v="2"/>
    <n v="22490513"/>
    <n v="24960000"/>
    <n v="45237"/>
    <n v="1739"/>
    <n v="41571"/>
    <n v="0"/>
    <n v="0"/>
    <n v="0"/>
    <m/>
    <n v="0"/>
    <n v="0"/>
    <n v="0"/>
    <m/>
    <m/>
    <d v="2021-03-30T00:00:00"/>
    <n v="1"/>
    <s v="O"/>
    <n v="1"/>
    <n v="30"/>
    <n v="0"/>
    <m/>
    <m/>
    <m/>
    <m/>
    <m/>
    <m/>
    <n v="1"/>
    <n v="1"/>
    <m/>
    <m/>
    <n v="160765"/>
    <s v="CREDITOS DE CONSUMO"/>
    <n v="0"/>
    <n v="0"/>
    <n v="890480123"/>
    <s v="UNIVERSIDAD DE CARTAGENA"/>
    <n v="5"/>
    <m/>
    <m/>
    <m/>
    <m/>
    <n v="2"/>
    <n v="7"/>
    <n v="2"/>
  </r>
  <r>
    <n v="0"/>
    <s v="C"/>
    <n v="73088424"/>
    <x v="0"/>
    <n v="4"/>
    <n v="550008369"/>
    <d v="2016-01-22T00:00:00"/>
    <d v="2023-11-30T00:00:00"/>
    <n v="0"/>
    <n v="1"/>
    <n v="4"/>
    <n v="30"/>
    <n v="2"/>
    <n v="22490513"/>
    <n v="24960000"/>
    <n v="67764"/>
    <n v="2605"/>
    <n v="62273"/>
    <n v="0"/>
    <n v="0"/>
    <n v="0"/>
    <m/>
    <n v="0"/>
    <n v="0"/>
    <n v="0"/>
    <m/>
    <m/>
    <d v="2021-03-30T00:00:00"/>
    <n v="1"/>
    <s v="O"/>
    <n v="1"/>
    <n v="30"/>
    <n v="0"/>
    <m/>
    <m/>
    <m/>
    <m/>
    <m/>
    <m/>
    <n v="1"/>
    <n v="1"/>
    <m/>
    <m/>
    <n v="240824"/>
    <s v="CREDITOS DE CONSUMO"/>
    <n v="0"/>
    <n v="0"/>
    <n v="890480123"/>
    <s v="UNIVERSIDAD DE CARTAGENA"/>
    <n v="5"/>
    <m/>
    <m/>
    <m/>
    <m/>
    <n v="2"/>
    <n v="7"/>
    <n v="2"/>
  </r>
  <r>
    <n v="0"/>
    <s v="C"/>
    <n v="73088424"/>
    <x v="0"/>
    <n v="4"/>
    <n v="550008370"/>
    <d v="2016-01-22T00:00:00"/>
    <d v="2023-11-30T00:00:00"/>
    <n v="0"/>
    <n v="1"/>
    <n v="4"/>
    <n v="30"/>
    <n v="2"/>
    <n v="22490513"/>
    <n v="24960000"/>
    <n v="17103"/>
    <n v="658"/>
    <n v="15713"/>
    <n v="0"/>
    <n v="0"/>
    <n v="0"/>
    <m/>
    <n v="0"/>
    <n v="0"/>
    <n v="0"/>
    <m/>
    <m/>
    <d v="2021-03-30T00:00:00"/>
    <n v="1"/>
    <s v="O"/>
    <n v="1"/>
    <n v="30"/>
    <n v="0"/>
    <m/>
    <m/>
    <m/>
    <m/>
    <m/>
    <m/>
    <n v="1"/>
    <n v="1"/>
    <m/>
    <m/>
    <n v="60766"/>
    <s v="CREDITOS DE CONSUMO"/>
    <n v="0"/>
    <n v="0"/>
    <n v="890480123"/>
    <s v="UNIVERSIDAD DE CARTAGENA"/>
    <n v="5"/>
    <m/>
    <m/>
    <m/>
    <m/>
    <n v="2"/>
    <n v="7"/>
    <n v="2"/>
  </r>
  <r>
    <n v="0"/>
    <s v="C"/>
    <n v="73088424"/>
    <x v="0"/>
    <n v="4"/>
    <n v="550008405"/>
    <d v="2016-01-27T00:00:00"/>
    <d v="2023-11-30T00:00:00"/>
    <n v="0"/>
    <n v="1"/>
    <n v="4"/>
    <n v="30"/>
    <n v="2"/>
    <n v="22490513"/>
    <n v="24960000"/>
    <n v="14477"/>
    <n v="557"/>
    <n v="13286"/>
    <n v="0"/>
    <n v="0"/>
    <n v="0"/>
    <m/>
    <n v="0"/>
    <n v="0"/>
    <n v="0"/>
    <m/>
    <m/>
    <d v="2021-03-30T00:00:00"/>
    <n v="1"/>
    <s v="O"/>
    <n v="1"/>
    <n v="30"/>
    <n v="0"/>
    <m/>
    <m/>
    <m/>
    <m/>
    <m/>
    <m/>
    <n v="1"/>
    <n v="1"/>
    <m/>
    <m/>
    <n v="51380"/>
    <s v="CREDITOS DE CONSUMO"/>
    <n v="0"/>
    <n v="0"/>
    <n v="890480123"/>
    <s v="UNIVERSIDAD DE CARTAGENA"/>
    <n v="5"/>
    <m/>
    <m/>
    <m/>
    <m/>
    <n v="2"/>
    <n v="7"/>
    <n v="2"/>
  </r>
  <r>
    <n v="0"/>
    <s v="C"/>
    <n v="73088424"/>
    <x v="0"/>
    <n v="4"/>
    <n v="550008413"/>
    <d v="2016-01-28T00:00:00"/>
    <d v="2023-11-30T00:00:00"/>
    <n v="0"/>
    <n v="1"/>
    <n v="4"/>
    <n v="30"/>
    <n v="2"/>
    <n v="22490513"/>
    <n v="24960000"/>
    <n v="16426"/>
    <n v="631"/>
    <n v="15097"/>
    <n v="0"/>
    <n v="0"/>
    <n v="0"/>
    <m/>
    <n v="0"/>
    <n v="0"/>
    <n v="0"/>
    <m/>
    <m/>
    <d v="2021-03-30T00:00:00"/>
    <n v="1"/>
    <s v="O"/>
    <n v="1"/>
    <n v="30"/>
    <n v="0"/>
    <m/>
    <m/>
    <m/>
    <m/>
    <m/>
    <m/>
    <n v="1"/>
    <n v="1"/>
    <m/>
    <m/>
    <n v="58383"/>
    <s v="CREDITOS DE CONSUMO"/>
    <n v="0"/>
    <n v="0"/>
    <n v="890480123"/>
    <s v="UNIVERSIDAD DE CARTAGENA"/>
    <n v="5"/>
    <m/>
    <m/>
    <m/>
    <m/>
    <n v="2"/>
    <n v="7"/>
    <n v="2"/>
  </r>
  <r>
    <n v="0"/>
    <s v="C"/>
    <n v="73088424"/>
    <x v="0"/>
    <n v="4"/>
    <n v="550008592"/>
    <d v="2016-02-04T00:00:00"/>
    <d v="2023-11-30T00:00:00"/>
    <n v="0"/>
    <n v="1"/>
    <n v="4"/>
    <n v="30"/>
    <n v="2"/>
    <n v="22490513"/>
    <n v="24960000"/>
    <n v="10998"/>
    <n v="423"/>
    <n v="10091"/>
    <n v="0"/>
    <n v="0"/>
    <n v="0"/>
    <m/>
    <n v="0"/>
    <n v="0"/>
    <n v="0"/>
    <m/>
    <m/>
    <d v="2021-03-30T00:00:00"/>
    <n v="1"/>
    <s v="O"/>
    <n v="1"/>
    <n v="30"/>
    <n v="0"/>
    <m/>
    <m/>
    <m/>
    <m/>
    <m/>
    <m/>
    <n v="1"/>
    <n v="1"/>
    <m/>
    <m/>
    <n v="39024"/>
    <s v="CREDITOS DE CONSUMO"/>
    <n v="0"/>
    <n v="0"/>
    <n v="890480123"/>
    <s v="UNIVERSIDAD DE CARTAGENA"/>
    <n v="5"/>
    <m/>
    <m/>
    <m/>
    <m/>
    <n v="2"/>
    <n v="7"/>
    <n v="2"/>
  </r>
  <r>
    <n v="0"/>
    <s v="C"/>
    <n v="73088424"/>
    <x v="0"/>
    <n v="4"/>
    <n v="550008601"/>
    <d v="2016-02-07T00:00:00"/>
    <d v="2023-11-30T00:00:00"/>
    <n v="0"/>
    <n v="1"/>
    <n v="4"/>
    <n v="30"/>
    <n v="2"/>
    <n v="22490513"/>
    <n v="24960000"/>
    <n v="21958"/>
    <n v="844"/>
    <n v="20179"/>
    <n v="0"/>
    <n v="0"/>
    <n v="0"/>
    <m/>
    <n v="0"/>
    <n v="0"/>
    <n v="0"/>
    <m/>
    <m/>
    <d v="2021-03-30T00:00:00"/>
    <n v="1"/>
    <s v="O"/>
    <n v="1"/>
    <n v="30"/>
    <n v="0"/>
    <m/>
    <m/>
    <m/>
    <m/>
    <m/>
    <m/>
    <n v="1"/>
    <n v="1"/>
    <m/>
    <m/>
    <n v="78037"/>
    <s v="CREDITOS DE CONSUMO"/>
    <n v="0"/>
    <n v="0"/>
    <n v="890480123"/>
    <s v="UNIVERSIDAD DE CARTAGENA"/>
    <n v="5"/>
    <m/>
    <m/>
    <m/>
    <m/>
    <n v="2"/>
    <n v="7"/>
    <n v="2"/>
  </r>
  <r>
    <n v="0"/>
    <s v="C"/>
    <n v="73088424"/>
    <x v="0"/>
    <n v="4"/>
    <n v="550008603"/>
    <d v="2016-02-08T00:00:00"/>
    <d v="2023-11-30T00:00:00"/>
    <n v="0"/>
    <n v="1"/>
    <n v="4"/>
    <n v="30"/>
    <n v="2"/>
    <n v="22490513"/>
    <n v="24960000"/>
    <n v="21956"/>
    <n v="844"/>
    <n v="20177"/>
    <n v="0"/>
    <n v="0"/>
    <n v="0"/>
    <m/>
    <n v="0"/>
    <n v="0"/>
    <n v="0"/>
    <m/>
    <m/>
    <d v="2021-03-30T00:00:00"/>
    <n v="1"/>
    <s v="O"/>
    <n v="1"/>
    <n v="30"/>
    <n v="0"/>
    <m/>
    <m/>
    <m/>
    <m/>
    <m/>
    <m/>
    <n v="1"/>
    <n v="1"/>
    <m/>
    <m/>
    <n v="78029"/>
    <s v="CREDITOS DE CONSUMO"/>
    <n v="0"/>
    <n v="0"/>
    <n v="890480123"/>
    <s v="UNIVERSIDAD DE CARTAGENA"/>
    <n v="5"/>
    <m/>
    <m/>
    <m/>
    <m/>
    <n v="2"/>
    <n v="7"/>
    <n v="2"/>
  </r>
  <r>
    <n v="0"/>
    <s v="C"/>
    <n v="73088424"/>
    <x v="0"/>
    <n v="4"/>
    <n v="550009065"/>
    <d v="2016-03-31T00:00:00"/>
    <d v="2023-11-30T00:00:00"/>
    <n v="0"/>
    <n v="1"/>
    <n v="4"/>
    <n v="30"/>
    <n v="2"/>
    <n v="22490513"/>
    <n v="24960000"/>
    <n v="10621"/>
    <n v="408"/>
    <n v="9754"/>
    <n v="0"/>
    <n v="0"/>
    <n v="0"/>
    <m/>
    <n v="0"/>
    <n v="0"/>
    <n v="0"/>
    <m/>
    <m/>
    <d v="2021-03-30T00:00:00"/>
    <n v="1"/>
    <s v="O"/>
    <n v="1"/>
    <n v="30"/>
    <n v="0"/>
    <m/>
    <m/>
    <m/>
    <m/>
    <m/>
    <m/>
    <n v="1"/>
    <n v="1"/>
    <m/>
    <m/>
    <n v="37721"/>
    <s v="CREDITOS DE CONSUMO"/>
    <n v="0"/>
    <n v="0"/>
    <n v="890480123"/>
    <s v="UNIVERSIDAD DE CARTAGENA"/>
    <n v="5"/>
    <m/>
    <m/>
    <m/>
    <m/>
    <n v="2"/>
    <n v="7"/>
    <n v="2"/>
  </r>
  <r>
    <n v="0"/>
    <s v="C"/>
    <n v="73088424"/>
    <x v="0"/>
    <n v="4"/>
    <n v="550009212"/>
    <d v="2016-04-03T00:00:00"/>
    <d v="2023-11-30T00:00:00"/>
    <n v="0"/>
    <n v="1"/>
    <n v="4"/>
    <n v="30"/>
    <n v="2"/>
    <n v="22490513"/>
    <n v="24960000"/>
    <n v="41102"/>
    <n v="1580"/>
    <n v="37765"/>
    <n v="0"/>
    <n v="0"/>
    <n v="0"/>
    <m/>
    <n v="0"/>
    <n v="0"/>
    <n v="0"/>
    <m/>
    <m/>
    <d v="2021-03-30T00:00:00"/>
    <n v="1"/>
    <s v="O"/>
    <n v="1"/>
    <n v="30"/>
    <n v="0"/>
    <m/>
    <m/>
    <m/>
    <m/>
    <m/>
    <m/>
    <n v="1"/>
    <n v="1"/>
    <m/>
    <m/>
    <n v="146046"/>
    <s v="CREDITOS DE CONSUMO"/>
    <n v="0"/>
    <n v="0"/>
    <n v="890480123"/>
    <s v="UNIVERSIDAD DE CARTAGENA"/>
    <n v="5"/>
    <m/>
    <m/>
    <m/>
    <m/>
    <n v="2"/>
    <n v="7"/>
    <n v="2"/>
  </r>
  <r>
    <n v="0"/>
    <s v="C"/>
    <n v="73088424"/>
    <x v="0"/>
    <n v="4"/>
    <n v="550009585"/>
    <d v="2016-05-11T00:00:00"/>
    <d v="2023-11-30T00:00:00"/>
    <n v="0"/>
    <n v="1"/>
    <n v="4"/>
    <n v="30"/>
    <n v="2"/>
    <n v="22490513"/>
    <n v="24960000"/>
    <n v="18290"/>
    <n v="703"/>
    <n v="16808"/>
    <n v="0"/>
    <n v="0"/>
    <n v="0"/>
    <m/>
    <n v="0"/>
    <n v="0"/>
    <n v="0"/>
    <m/>
    <m/>
    <d v="2021-03-30T00:00:00"/>
    <n v="1"/>
    <s v="O"/>
    <n v="1"/>
    <n v="30"/>
    <n v="0"/>
    <m/>
    <m/>
    <m/>
    <m/>
    <m/>
    <m/>
    <n v="1"/>
    <n v="1"/>
    <m/>
    <m/>
    <n v="65000"/>
    <s v="CREDITOS DE CONSUMO"/>
    <n v="0"/>
    <n v="0"/>
    <n v="890480123"/>
    <s v="UNIVERSIDAD DE CARTAGENA"/>
    <n v="5"/>
    <m/>
    <m/>
    <m/>
    <m/>
    <n v="2"/>
    <n v="7"/>
    <n v="2"/>
  </r>
  <r>
    <n v="0"/>
    <s v="C"/>
    <n v="73088424"/>
    <x v="0"/>
    <n v="4"/>
    <n v="550009984"/>
    <d v="2016-06-08T00:00:00"/>
    <d v="2023-11-30T00:00:00"/>
    <n v="0"/>
    <n v="1"/>
    <n v="4"/>
    <n v="30"/>
    <n v="2"/>
    <n v="22490513"/>
    <n v="24960000"/>
    <n v="16735"/>
    <n v="643"/>
    <n v="15380"/>
    <n v="0"/>
    <n v="0"/>
    <n v="0"/>
    <m/>
    <n v="0"/>
    <n v="0"/>
    <n v="0"/>
    <m/>
    <m/>
    <d v="2021-03-30T00:00:00"/>
    <n v="1"/>
    <s v="O"/>
    <n v="1"/>
    <n v="30"/>
    <n v="0"/>
    <m/>
    <m/>
    <m/>
    <m/>
    <m/>
    <m/>
    <n v="1"/>
    <n v="1"/>
    <m/>
    <m/>
    <n v="59478"/>
    <s v="CREDITOS DE CONSUMO"/>
    <n v="0"/>
    <n v="0"/>
    <n v="890480123"/>
    <s v="UNIVERSIDAD DE CARTAGENA"/>
    <n v="5"/>
    <m/>
    <m/>
    <m/>
    <m/>
    <n v="2"/>
    <n v="7"/>
    <n v="2"/>
  </r>
  <r>
    <n v="0"/>
    <s v="C"/>
    <n v="73088424"/>
    <x v="0"/>
    <n v="4"/>
    <n v="550009992"/>
    <d v="2016-06-09T00:00:00"/>
    <d v="2023-11-30T00:00:00"/>
    <n v="0"/>
    <n v="1"/>
    <n v="4"/>
    <n v="30"/>
    <n v="2"/>
    <n v="22490513"/>
    <n v="24960000"/>
    <n v="15097"/>
    <n v="580"/>
    <n v="13875"/>
    <n v="0"/>
    <n v="0"/>
    <n v="0"/>
    <m/>
    <n v="0"/>
    <n v="0"/>
    <n v="0"/>
    <m/>
    <m/>
    <d v="2021-03-30T00:00:00"/>
    <n v="1"/>
    <s v="O"/>
    <n v="1"/>
    <n v="30"/>
    <n v="0"/>
    <m/>
    <m/>
    <m/>
    <m/>
    <m/>
    <m/>
    <n v="1"/>
    <n v="1"/>
    <m/>
    <m/>
    <n v="53658"/>
    <s v="CREDITOS DE CONSUMO"/>
    <n v="0"/>
    <n v="0"/>
    <n v="890480123"/>
    <s v="UNIVERSIDAD DE CARTAGENA"/>
    <n v="5"/>
    <m/>
    <m/>
    <m/>
    <m/>
    <n v="2"/>
    <n v="7"/>
    <n v="2"/>
  </r>
  <r>
    <n v="0"/>
    <s v="C"/>
    <n v="73088424"/>
    <x v="0"/>
    <n v="4"/>
    <n v="550010631"/>
    <d v="2016-07-18T00:00:00"/>
    <d v="2023-11-30T00:00:00"/>
    <n v="0"/>
    <n v="1"/>
    <n v="4"/>
    <n v="30"/>
    <n v="2"/>
    <n v="22490513"/>
    <n v="24960000"/>
    <n v="8755"/>
    <n v="337"/>
    <n v="8039"/>
    <n v="0"/>
    <n v="0"/>
    <n v="0"/>
    <m/>
    <n v="0"/>
    <n v="0"/>
    <n v="0"/>
    <m/>
    <m/>
    <d v="2021-03-30T00:00:00"/>
    <n v="1"/>
    <s v="O"/>
    <n v="1"/>
    <n v="30"/>
    <n v="0"/>
    <m/>
    <m/>
    <m/>
    <m/>
    <m/>
    <m/>
    <n v="1"/>
    <n v="1"/>
    <m/>
    <m/>
    <n v="31089"/>
    <s v="CREDITOS DE CONSUMO"/>
    <n v="0"/>
    <n v="0"/>
    <n v="890480123"/>
    <s v="UNIVERSIDAD DE CARTAGENA"/>
    <n v="5"/>
    <m/>
    <m/>
    <m/>
    <m/>
    <n v="2"/>
    <n v="7"/>
    <n v="2"/>
  </r>
  <r>
    <n v="0"/>
    <s v="C"/>
    <n v="73088424"/>
    <x v="0"/>
    <n v="4"/>
    <n v="550011112"/>
    <d v="2016-08-11T00:00:00"/>
    <d v="2023-11-30T00:00:00"/>
    <n v="0"/>
    <n v="1"/>
    <n v="4"/>
    <n v="30"/>
    <n v="2"/>
    <n v="22490513"/>
    <n v="24960000"/>
    <n v="35876"/>
    <n v="1379"/>
    <n v="32965"/>
    <n v="0"/>
    <n v="0"/>
    <n v="0"/>
    <m/>
    <n v="0"/>
    <n v="0"/>
    <n v="0"/>
    <m/>
    <m/>
    <d v="2021-03-30T00:00:00"/>
    <n v="1"/>
    <s v="O"/>
    <n v="1"/>
    <n v="30"/>
    <n v="0"/>
    <m/>
    <m/>
    <m/>
    <m/>
    <m/>
    <m/>
    <n v="1"/>
    <n v="1"/>
    <m/>
    <m/>
    <n v="127483"/>
    <s v="CREDITOS DE CONSUMO"/>
    <n v="0"/>
    <n v="0"/>
    <n v="890480123"/>
    <s v="UNIVERSIDAD DE CARTAGENA"/>
    <n v="5"/>
    <m/>
    <m/>
    <m/>
    <m/>
    <n v="2"/>
    <n v="7"/>
    <n v="2"/>
  </r>
  <r>
    <n v="0"/>
    <s v="C"/>
    <n v="73088424"/>
    <x v="0"/>
    <n v="4"/>
    <n v="550011571"/>
    <d v="2016-09-08T00:00:00"/>
    <d v="2023-11-30T00:00:00"/>
    <n v="0"/>
    <n v="1"/>
    <n v="4"/>
    <n v="30"/>
    <n v="2"/>
    <n v="22490513"/>
    <n v="24960000"/>
    <n v="10832"/>
    <n v="416"/>
    <n v="9944"/>
    <n v="0"/>
    <n v="0"/>
    <n v="0"/>
    <m/>
    <n v="0"/>
    <n v="0"/>
    <n v="0"/>
    <m/>
    <m/>
    <d v="2021-03-30T00:00:00"/>
    <n v="1"/>
    <s v="O"/>
    <n v="1"/>
    <n v="30"/>
    <n v="0"/>
    <m/>
    <m/>
    <m/>
    <m/>
    <m/>
    <m/>
    <n v="1"/>
    <n v="1"/>
    <m/>
    <m/>
    <n v="38456"/>
    <s v="CREDITOS DE CONSUMO"/>
    <n v="0"/>
    <n v="0"/>
    <n v="890480123"/>
    <s v="UNIVERSIDAD DE CARTAGENA"/>
    <n v="5"/>
    <m/>
    <m/>
    <m/>
    <m/>
    <n v="2"/>
    <n v="7"/>
    <n v="2"/>
  </r>
  <r>
    <n v="0"/>
    <s v="C"/>
    <n v="73088424"/>
    <x v="0"/>
    <n v="4"/>
    <n v="550012174"/>
    <d v="2016-10-18T00:00:00"/>
    <d v="2023-11-30T00:00:00"/>
    <n v="0"/>
    <n v="1"/>
    <n v="4"/>
    <n v="30"/>
    <n v="2"/>
    <n v="22490513"/>
    <n v="24960000"/>
    <n v="17178"/>
    <n v="660"/>
    <n v="15784"/>
    <n v="0"/>
    <n v="0"/>
    <n v="0"/>
    <m/>
    <n v="0"/>
    <n v="0"/>
    <n v="0"/>
    <m/>
    <m/>
    <d v="2021-03-30T00:00:00"/>
    <n v="1"/>
    <s v="O"/>
    <n v="1"/>
    <n v="30"/>
    <n v="0"/>
    <m/>
    <m/>
    <m/>
    <m/>
    <m/>
    <m/>
    <n v="1"/>
    <n v="1"/>
    <m/>
    <m/>
    <n v="61040"/>
    <s v="CREDITOS DE CONSUMO"/>
    <n v="0"/>
    <n v="0"/>
    <n v="890480123"/>
    <s v="UNIVERSIDAD DE CARTAGENA"/>
    <n v="5"/>
    <m/>
    <m/>
    <m/>
    <m/>
    <n v="2"/>
    <n v="7"/>
    <n v="2"/>
  </r>
  <r>
    <n v="0"/>
    <s v="C"/>
    <n v="73088424"/>
    <x v="0"/>
    <n v="4"/>
    <n v="550012333"/>
    <d v="2016-10-28T00:00:00"/>
    <d v="2023-11-30T00:00:00"/>
    <n v="0"/>
    <n v="1"/>
    <n v="4"/>
    <n v="30"/>
    <n v="2"/>
    <n v="22490513"/>
    <n v="24960000"/>
    <n v="12443"/>
    <n v="478"/>
    <n v="11427"/>
    <n v="0"/>
    <n v="0"/>
    <n v="0"/>
    <m/>
    <n v="0"/>
    <n v="0"/>
    <n v="0"/>
    <m/>
    <m/>
    <d v="2021-03-30T00:00:00"/>
    <n v="1"/>
    <s v="O"/>
    <n v="1"/>
    <n v="30"/>
    <n v="0"/>
    <m/>
    <m/>
    <m/>
    <m/>
    <m/>
    <m/>
    <n v="1"/>
    <n v="1"/>
    <m/>
    <m/>
    <n v="44191"/>
    <s v="CREDITOS DE CONSUMO"/>
    <n v="0"/>
    <n v="0"/>
    <n v="890480123"/>
    <s v="UNIVERSIDAD DE CARTAGENA"/>
    <n v="5"/>
    <m/>
    <m/>
    <m/>
    <m/>
    <n v="2"/>
    <n v="7"/>
    <n v="2"/>
  </r>
  <r>
    <n v="0"/>
    <s v="C"/>
    <n v="73088424"/>
    <x v="0"/>
    <n v="4"/>
    <n v="550012990"/>
    <d v="2016-12-05T00:00:00"/>
    <d v="2023-11-30T00:00:00"/>
    <n v="0"/>
    <n v="1"/>
    <n v="4"/>
    <n v="30"/>
    <n v="2"/>
    <n v="22490513"/>
    <n v="24960000"/>
    <n v="14092"/>
    <n v="542"/>
    <n v="12941"/>
    <n v="0"/>
    <n v="0"/>
    <n v="0"/>
    <m/>
    <n v="0"/>
    <n v="0"/>
    <n v="0"/>
    <m/>
    <m/>
    <d v="2021-03-30T00:00:00"/>
    <n v="1"/>
    <s v="O"/>
    <n v="1"/>
    <n v="30"/>
    <n v="0"/>
    <m/>
    <m/>
    <m/>
    <m/>
    <m/>
    <m/>
    <n v="1"/>
    <n v="1"/>
    <m/>
    <m/>
    <n v="50046"/>
    <s v="CREDITOS DE CONSUMO"/>
    <n v="0"/>
    <n v="0"/>
    <n v="890480123"/>
    <s v="UNIVERSIDAD DE CARTAGENA"/>
    <n v="5"/>
    <m/>
    <m/>
    <m/>
    <m/>
    <n v="2"/>
    <n v="7"/>
    <n v="2"/>
  </r>
  <r>
    <n v="0"/>
    <s v="C"/>
    <n v="73088424"/>
    <x v="0"/>
    <n v="4"/>
    <n v="550013031"/>
    <d v="2016-12-07T00:00:00"/>
    <d v="2023-11-30T00:00:00"/>
    <n v="0"/>
    <n v="1"/>
    <n v="4"/>
    <n v="30"/>
    <n v="2"/>
    <n v="22490513"/>
    <n v="24960000"/>
    <n v="25960"/>
    <n v="998"/>
    <n v="23848"/>
    <n v="0"/>
    <n v="0"/>
    <n v="0"/>
    <m/>
    <n v="0"/>
    <n v="0"/>
    <n v="0"/>
    <m/>
    <m/>
    <d v="2021-03-30T00:00:00"/>
    <n v="1"/>
    <s v="O"/>
    <n v="1"/>
    <n v="30"/>
    <n v="0"/>
    <m/>
    <m/>
    <m/>
    <m/>
    <m/>
    <m/>
    <n v="1"/>
    <n v="1"/>
    <m/>
    <m/>
    <n v="92226"/>
    <s v="CREDITOS DE CONSUMO"/>
    <n v="0"/>
    <n v="0"/>
    <n v="890480123"/>
    <s v="UNIVERSIDAD DE CARTAGENA"/>
    <n v="5"/>
    <m/>
    <m/>
    <m/>
    <m/>
    <n v="2"/>
    <n v="7"/>
    <n v="2"/>
  </r>
  <r>
    <n v="0"/>
    <s v="C"/>
    <n v="73088424"/>
    <x v="0"/>
    <n v="4"/>
    <n v="550013234"/>
    <d v="2016-12-24T00:00:00"/>
    <d v="2023-11-30T00:00:00"/>
    <n v="0"/>
    <n v="1"/>
    <n v="4"/>
    <n v="30"/>
    <n v="2"/>
    <n v="22490513"/>
    <n v="24960000"/>
    <n v="28013"/>
    <n v="1077"/>
    <n v="25728"/>
    <n v="0"/>
    <n v="0"/>
    <n v="0"/>
    <m/>
    <n v="0"/>
    <n v="0"/>
    <n v="0"/>
    <m/>
    <m/>
    <d v="2021-03-30T00:00:00"/>
    <n v="1"/>
    <s v="O"/>
    <n v="1"/>
    <n v="30"/>
    <n v="0"/>
    <m/>
    <m/>
    <m/>
    <m/>
    <m/>
    <m/>
    <n v="1"/>
    <n v="1"/>
    <m/>
    <m/>
    <n v="99496"/>
    <s v="CREDITOS DE CONSUMO"/>
    <n v="0"/>
    <n v="0"/>
    <n v="890480123"/>
    <s v="UNIVERSIDAD DE CARTAGENA"/>
    <n v="5"/>
    <m/>
    <m/>
    <m/>
    <m/>
    <n v="2"/>
    <n v="7"/>
    <n v="2"/>
  </r>
  <r>
    <n v="0"/>
    <s v="C"/>
    <n v="73088424"/>
    <x v="0"/>
    <n v="4"/>
    <n v="550013469"/>
    <d v="2016-12-31T00:00:00"/>
    <d v="2023-11-30T00:00:00"/>
    <n v="0"/>
    <n v="1"/>
    <n v="4"/>
    <n v="30"/>
    <n v="2"/>
    <n v="22490513"/>
    <n v="24960000"/>
    <n v="12055"/>
    <n v="463"/>
    <n v="11076"/>
    <n v="0"/>
    <n v="0"/>
    <n v="0"/>
    <m/>
    <n v="0"/>
    <n v="0"/>
    <n v="0"/>
    <m/>
    <m/>
    <d v="2021-03-30T00:00:00"/>
    <n v="1"/>
    <s v="O"/>
    <n v="1"/>
    <n v="30"/>
    <n v="0"/>
    <m/>
    <m/>
    <m/>
    <m/>
    <m/>
    <m/>
    <n v="1"/>
    <n v="1"/>
    <m/>
    <m/>
    <n v="42833"/>
    <s v="CREDITOS DE CONSUMO"/>
    <n v="0"/>
    <n v="0"/>
    <n v="890480123"/>
    <s v="UNIVERSIDAD DE CARTAGENA"/>
    <n v="5"/>
    <m/>
    <m/>
    <m/>
    <m/>
    <n v="2"/>
    <n v="7"/>
    <n v="2"/>
  </r>
  <r>
    <n v="0"/>
    <s v="C"/>
    <n v="73088424"/>
    <x v="0"/>
    <n v="4"/>
    <n v="550013579"/>
    <d v="2017-01-16T00:00:00"/>
    <d v="2023-11-30T00:00:00"/>
    <n v="0"/>
    <n v="1"/>
    <n v="4"/>
    <n v="30"/>
    <n v="2"/>
    <n v="22490513"/>
    <n v="24960000"/>
    <n v="25583"/>
    <n v="984"/>
    <n v="23505"/>
    <n v="0"/>
    <n v="0"/>
    <n v="0"/>
    <m/>
    <n v="0"/>
    <n v="0"/>
    <n v="0"/>
    <m/>
    <m/>
    <d v="2021-03-30T00:00:00"/>
    <n v="1"/>
    <s v="O"/>
    <n v="1"/>
    <n v="30"/>
    <n v="0"/>
    <m/>
    <m/>
    <m/>
    <m/>
    <m/>
    <m/>
    <n v="1"/>
    <n v="1"/>
    <m/>
    <m/>
    <n v="90899"/>
    <s v="CREDITOS DE CONSUMO"/>
    <n v="0"/>
    <n v="0"/>
    <n v="890480123"/>
    <s v="UNIVERSIDAD DE CARTAGENA"/>
    <n v="5"/>
    <m/>
    <m/>
    <m/>
    <m/>
    <n v="2"/>
    <n v="7"/>
    <n v="2"/>
  </r>
  <r>
    <n v="0"/>
    <s v="C"/>
    <n v="73088424"/>
    <x v="0"/>
    <n v="4"/>
    <n v="550014431"/>
    <d v="2017-03-21T00:00:00"/>
    <d v="2023-11-30T00:00:00"/>
    <n v="0"/>
    <n v="1"/>
    <n v="4"/>
    <n v="30"/>
    <n v="2"/>
    <n v="22490513"/>
    <n v="24960000"/>
    <n v="28152"/>
    <n v="1082"/>
    <n v="25872"/>
    <n v="0"/>
    <n v="0"/>
    <n v="0"/>
    <m/>
    <n v="0"/>
    <n v="0"/>
    <n v="0"/>
    <m/>
    <m/>
    <d v="2021-03-30T00:00:00"/>
    <n v="1"/>
    <s v="O"/>
    <n v="1"/>
    <n v="30"/>
    <n v="0"/>
    <m/>
    <m/>
    <m/>
    <m/>
    <m/>
    <m/>
    <n v="1"/>
    <n v="1"/>
    <m/>
    <m/>
    <n v="100053"/>
    <s v="CREDITOS DE CONSUMO"/>
    <n v="0"/>
    <n v="0"/>
    <n v="890480123"/>
    <s v="UNIVERSIDAD DE CARTAGENA"/>
    <n v="5"/>
    <m/>
    <m/>
    <m/>
    <m/>
    <n v="2"/>
    <n v="7"/>
    <n v="2"/>
  </r>
  <r>
    <n v="0"/>
    <s v="C"/>
    <n v="73088424"/>
    <x v="0"/>
    <n v="4"/>
    <n v="550015341"/>
    <d v="2017-05-26T00:00:00"/>
    <d v="2023-11-30T00:00:00"/>
    <n v="0"/>
    <n v="1"/>
    <n v="4"/>
    <n v="30"/>
    <n v="2"/>
    <n v="22490513"/>
    <n v="24960000"/>
    <n v="12519"/>
    <n v="481"/>
    <n v="11494"/>
    <n v="0"/>
    <n v="0"/>
    <n v="0"/>
    <m/>
    <n v="0"/>
    <n v="0"/>
    <n v="0"/>
    <m/>
    <m/>
    <d v="2021-03-30T00:00:00"/>
    <n v="1"/>
    <s v="O"/>
    <n v="1"/>
    <n v="30"/>
    <n v="0"/>
    <m/>
    <m/>
    <m/>
    <m/>
    <m/>
    <m/>
    <n v="1"/>
    <n v="1"/>
    <m/>
    <m/>
    <n v="44450"/>
    <s v="CREDITOS DE CONSUMO"/>
    <n v="0"/>
    <n v="0"/>
    <n v="890480123"/>
    <s v="UNIVERSIDAD DE CARTAGENA"/>
    <n v="5"/>
    <m/>
    <m/>
    <m/>
    <m/>
    <n v="2"/>
    <n v="7"/>
    <n v="2"/>
  </r>
  <r>
    <n v="0"/>
    <s v="C"/>
    <n v="73088424"/>
    <x v="0"/>
    <n v="4"/>
    <n v="550015403"/>
    <d v="2017-05-31T00:00:00"/>
    <d v="2023-11-30T00:00:00"/>
    <n v="0"/>
    <n v="1"/>
    <n v="4"/>
    <n v="30"/>
    <n v="2"/>
    <n v="22490513"/>
    <n v="24960000"/>
    <n v="105346"/>
    <n v="4050"/>
    <n v="96806"/>
    <n v="0"/>
    <n v="0"/>
    <n v="0"/>
    <m/>
    <n v="0"/>
    <n v="0"/>
    <n v="0"/>
    <m/>
    <m/>
    <d v="2021-03-30T00:00:00"/>
    <n v="1"/>
    <s v="O"/>
    <n v="1"/>
    <n v="30"/>
    <n v="0"/>
    <m/>
    <m/>
    <m/>
    <m/>
    <m/>
    <m/>
    <n v="1"/>
    <n v="1"/>
    <m/>
    <m/>
    <n v="374371"/>
    <s v="CREDITOS DE CONSUMO"/>
    <n v="0"/>
    <n v="0"/>
    <n v="890480123"/>
    <s v="UNIVERSIDAD DE CARTAGENA"/>
    <n v="5"/>
    <m/>
    <m/>
    <m/>
    <m/>
    <n v="2"/>
    <n v="7"/>
    <n v="2"/>
  </r>
  <r>
    <n v="0"/>
    <s v="C"/>
    <n v="73088424"/>
    <x v="0"/>
    <n v="4"/>
    <n v="550016105"/>
    <d v="2017-07-21T00:00:00"/>
    <d v="2023-11-30T00:00:00"/>
    <n v="0"/>
    <n v="1"/>
    <n v="4"/>
    <n v="30"/>
    <n v="2"/>
    <n v="22490513"/>
    <n v="24960000"/>
    <n v="62345"/>
    <n v="2397"/>
    <n v="57290"/>
    <n v="0"/>
    <n v="0"/>
    <n v="0"/>
    <m/>
    <n v="0"/>
    <n v="0"/>
    <n v="0"/>
    <m/>
    <m/>
    <d v="2021-03-30T00:00:00"/>
    <n v="1"/>
    <s v="O"/>
    <n v="1"/>
    <n v="30"/>
    <n v="0"/>
    <m/>
    <m/>
    <m/>
    <m/>
    <m/>
    <m/>
    <n v="1"/>
    <n v="1"/>
    <m/>
    <m/>
    <n v="221554"/>
    <s v="CREDITOS DE CONSUMO"/>
    <n v="0"/>
    <n v="0"/>
    <n v="890480123"/>
    <s v="UNIVERSIDAD DE CARTAGENA"/>
    <n v="5"/>
    <m/>
    <m/>
    <m/>
    <m/>
    <n v="2"/>
    <n v="7"/>
    <n v="2"/>
  </r>
  <r>
    <n v="0"/>
    <s v="C"/>
    <n v="73088424"/>
    <x v="0"/>
    <n v="4"/>
    <n v="550016140"/>
    <d v="2017-07-26T00:00:00"/>
    <d v="2023-11-30T00:00:00"/>
    <n v="0"/>
    <n v="1"/>
    <n v="4"/>
    <n v="30"/>
    <n v="2"/>
    <n v="22490513"/>
    <n v="24960000"/>
    <n v="31101"/>
    <n v="1196"/>
    <n v="28570"/>
    <n v="0"/>
    <n v="0"/>
    <n v="0"/>
    <m/>
    <n v="0"/>
    <n v="0"/>
    <n v="0"/>
    <m/>
    <m/>
    <d v="2021-03-30T00:00:00"/>
    <n v="1"/>
    <s v="O"/>
    <n v="1"/>
    <n v="30"/>
    <n v="0"/>
    <m/>
    <m/>
    <m/>
    <m/>
    <m/>
    <m/>
    <n v="1"/>
    <n v="1"/>
    <m/>
    <m/>
    <n v="110487"/>
    <s v="CREDITOS DE CONSUMO"/>
    <n v="0"/>
    <n v="0"/>
    <n v="890480123"/>
    <s v="UNIVERSIDAD DE CARTAGENA"/>
    <n v="5"/>
    <m/>
    <m/>
    <m/>
    <m/>
    <n v="2"/>
    <n v="7"/>
    <n v="2"/>
  </r>
  <r>
    <n v="0"/>
    <s v="C"/>
    <n v="73088424"/>
    <x v="0"/>
    <n v="4"/>
    <n v="550016912"/>
    <d v="2017-09-24T00:00:00"/>
    <d v="2023-11-30T00:00:00"/>
    <n v="0"/>
    <n v="1"/>
    <n v="4"/>
    <n v="30"/>
    <n v="2"/>
    <n v="22490513"/>
    <n v="24960000"/>
    <n v="61577"/>
    <n v="2367"/>
    <n v="56579"/>
    <n v="0"/>
    <n v="0"/>
    <n v="0"/>
    <m/>
    <n v="0"/>
    <n v="0"/>
    <n v="0"/>
    <m/>
    <m/>
    <d v="2021-03-30T00:00:00"/>
    <n v="1"/>
    <s v="O"/>
    <n v="1"/>
    <n v="30"/>
    <n v="0"/>
    <m/>
    <m/>
    <m/>
    <m/>
    <m/>
    <m/>
    <n v="1"/>
    <n v="1"/>
    <m/>
    <m/>
    <n v="218804"/>
    <s v="CREDITOS DE CONSUMO"/>
    <n v="0"/>
    <n v="0"/>
    <n v="890480123"/>
    <s v="UNIVERSIDAD DE CARTAGENA"/>
    <n v="5"/>
    <m/>
    <m/>
    <m/>
    <m/>
    <n v="2"/>
    <n v="7"/>
    <n v="2"/>
  </r>
  <r>
    <n v="0"/>
    <s v="C"/>
    <n v="73088424"/>
    <x v="0"/>
    <n v="4"/>
    <n v="550017288"/>
    <d v="2017-10-30T00:00:00"/>
    <d v="2023-11-30T00:00:00"/>
    <n v="0"/>
    <n v="1"/>
    <n v="4"/>
    <n v="30"/>
    <n v="2"/>
    <n v="22490513"/>
    <n v="24960000"/>
    <n v="65008"/>
    <n v="2499"/>
    <n v="59731"/>
    <n v="0"/>
    <n v="0"/>
    <n v="0"/>
    <m/>
    <n v="0"/>
    <n v="0"/>
    <n v="0"/>
    <m/>
    <m/>
    <d v="2021-03-30T00:00:00"/>
    <n v="1"/>
    <s v="O"/>
    <n v="1"/>
    <n v="30"/>
    <n v="0"/>
    <m/>
    <m/>
    <m/>
    <m/>
    <m/>
    <m/>
    <n v="1"/>
    <n v="1"/>
    <m/>
    <m/>
    <n v="230994"/>
    <s v="CREDITOS DE CONSUMO"/>
    <n v="0"/>
    <n v="0"/>
    <n v="890480123"/>
    <s v="UNIVERSIDAD DE CARTAGENA"/>
    <n v="5"/>
    <m/>
    <m/>
    <m/>
    <m/>
    <n v="2"/>
    <n v="7"/>
    <n v="2"/>
  </r>
  <r>
    <n v="0"/>
    <s v="C"/>
    <n v="73088424"/>
    <x v="0"/>
    <n v="4"/>
    <n v="550017613"/>
    <d v="2017-11-29T00:00:00"/>
    <d v="2023-11-30T00:00:00"/>
    <n v="0"/>
    <n v="1"/>
    <n v="4"/>
    <n v="30"/>
    <n v="2"/>
    <n v="22490513"/>
    <n v="24960000"/>
    <n v="17037"/>
    <n v="655"/>
    <n v="15655"/>
    <n v="0"/>
    <n v="0"/>
    <n v="0"/>
    <m/>
    <n v="0"/>
    <n v="0"/>
    <n v="0"/>
    <m/>
    <m/>
    <d v="2021-03-30T00:00:00"/>
    <n v="1"/>
    <s v="O"/>
    <n v="1"/>
    <n v="30"/>
    <n v="0"/>
    <m/>
    <m/>
    <m/>
    <m/>
    <m/>
    <m/>
    <n v="1"/>
    <n v="1"/>
    <m/>
    <m/>
    <n v="60541"/>
    <s v="CREDITOS DE CONSUMO"/>
    <n v="0"/>
    <n v="0"/>
    <n v="890480123"/>
    <s v="UNIVERSIDAD DE CARTAGENA"/>
    <n v="5"/>
    <m/>
    <m/>
    <m/>
    <m/>
    <n v="2"/>
    <n v="7"/>
    <n v="2"/>
  </r>
  <r>
    <n v="0"/>
    <s v="C"/>
    <n v="73088424"/>
    <x v="0"/>
    <n v="4"/>
    <n v="550017761"/>
    <d v="2017-12-02T00:00:00"/>
    <d v="2023-11-30T00:00:00"/>
    <n v="0"/>
    <n v="1"/>
    <n v="4"/>
    <n v="30"/>
    <n v="2"/>
    <n v="22490513"/>
    <n v="24960000"/>
    <n v="34367"/>
    <n v="1321"/>
    <n v="31574"/>
    <n v="0"/>
    <n v="0"/>
    <n v="0"/>
    <m/>
    <n v="0"/>
    <n v="0"/>
    <n v="0"/>
    <m/>
    <m/>
    <d v="2021-03-30T00:00:00"/>
    <n v="1"/>
    <s v="O"/>
    <n v="1"/>
    <n v="30"/>
    <n v="0"/>
    <m/>
    <m/>
    <m/>
    <m/>
    <m/>
    <m/>
    <n v="1"/>
    <n v="1"/>
    <m/>
    <m/>
    <n v="122104"/>
    <s v="CREDITOS DE CONSUMO"/>
    <n v="0"/>
    <n v="0"/>
    <n v="890480123"/>
    <s v="UNIVERSIDAD DE CARTAGENA"/>
    <n v="5"/>
    <m/>
    <m/>
    <m/>
    <m/>
    <n v="2"/>
    <n v="7"/>
    <n v="2"/>
  </r>
  <r>
    <n v="0"/>
    <s v="C"/>
    <n v="73088424"/>
    <x v="0"/>
    <n v="4"/>
    <n v="550018015"/>
    <d v="2018-01-12T00:00:00"/>
    <d v="2023-11-30T00:00:00"/>
    <n v="0"/>
    <n v="1"/>
    <n v="4"/>
    <n v="30"/>
    <n v="2"/>
    <n v="22490513"/>
    <n v="24960000"/>
    <n v="68889"/>
    <n v="2648"/>
    <n v="63291"/>
    <n v="0"/>
    <n v="0"/>
    <n v="0"/>
    <m/>
    <n v="0"/>
    <n v="0"/>
    <n v="0"/>
    <m/>
    <m/>
    <d v="2021-03-30T00:00:00"/>
    <n v="1"/>
    <s v="O"/>
    <n v="1"/>
    <n v="30"/>
    <n v="0"/>
    <m/>
    <m/>
    <m/>
    <m/>
    <m/>
    <m/>
    <n v="1"/>
    <n v="1"/>
    <m/>
    <m/>
    <n v="244761"/>
    <s v="CREDITOS DE CONSUMO"/>
    <n v="0"/>
    <n v="0"/>
    <n v="890480123"/>
    <s v="UNIVERSIDAD DE CARTAGENA"/>
    <n v="5"/>
    <m/>
    <m/>
    <m/>
    <m/>
    <n v="2"/>
    <n v="7"/>
    <n v="2"/>
  </r>
  <r>
    <n v="0"/>
    <s v="C"/>
    <n v="73088424"/>
    <x v="0"/>
    <n v="4"/>
    <n v="550019025"/>
    <d v="2018-06-03T00:00:00"/>
    <d v="2023-11-30T00:00:00"/>
    <n v="0"/>
    <n v="1"/>
    <n v="4"/>
    <n v="30"/>
    <n v="2"/>
    <n v="22490513"/>
    <n v="24960000"/>
    <n v="125322"/>
    <n v="4818"/>
    <n v="115143"/>
    <n v="0"/>
    <n v="0"/>
    <n v="0"/>
    <m/>
    <n v="0"/>
    <n v="0"/>
    <n v="0"/>
    <m/>
    <m/>
    <d v="2021-03-30T00:00:00"/>
    <n v="1"/>
    <s v="O"/>
    <n v="1"/>
    <n v="30"/>
    <n v="0"/>
    <m/>
    <m/>
    <m/>
    <m/>
    <m/>
    <m/>
    <n v="1"/>
    <n v="1"/>
    <m/>
    <m/>
    <n v="445284"/>
    <s v="CREDITOS DE CONSUMO"/>
    <n v="0"/>
    <n v="0"/>
    <n v="890480123"/>
    <s v="UNIVERSIDAD DE CARTAGENA"/>
    <n v="5"/>
    <m/>
    <m/>
    <m/>
    <m/>
    <n v="2"/>
    <n v="7"/>
    <n v="2"/>
  </r>
  <r>
    <n v="0"/>
    <s v="C"/>
    <n v="73088424"/>
    <x v="0"/>
    <n v="4"/>
    <n v="550019072"/>
    <d v="2018-06-09T00:00:00"/>
    <d v="2023-11-30T00:00:00"/>
    <n v="0"/>
    <n v="1"/>
    <n v="4"/>
    <n v="30"/>
    <n v="2"/>
    <n v="22490513"/>
    <n v="24960000"/>
    <n v="55095"/>
    <n v="2118"/>
    <n v="50618"/>
    <n v="0"/>
    <n v="0"/>
    <n v="0"/>
    <m/>
    <n v="0"/>
    <n v="0"/>
    <n v="0"/>
    <m/>
    <m/>
    <d v="2021-03-30T00:00:00"/>
    <n v="1"/>
    <s v="O"/>
    <n v="1"/>
    <n v="30"/>
    <n v="0"/>
    <m/>
    <m/>
    <m/>
    <m/>
    <m/>
    <m/>
    <n v="1"/>
    <n v="1"/>
    <m/>
    <m/>
    <n v="195751"/>
    <s v="CREDITOS DE CONSUMO"/>
    <n v="0"/>
    <n v="0"/>
    <n v="890480123"/>
    <s v="UNIVERSIDAD DE CARTAGENA"/>
    <n v="5"/>
    <m/>
    <m/>
    <m/>
    <m/>
    <n v="2"/>
    <n v="7"/>
    <n v="2"/>
  </r>
  <r>
    <n v="0"/>
    <s v="C"/>
    <n v="73088424"/>
    <x v="0"/>
    <n v="4"/>
    <n v="550019084"/>
    <d v="2018-06-11T00:00:00"/>
    <d v="2023-11-30T00:00:00"/>
    <n v="0"/>
    <n v="1"/>
    <n v="4"/>
    <n v="30"/>
    <n v="2"/>
    <n v="22490513"/>
    <n v="24960000"/>
    <n v="98139"/>
    <n v="3773"/>
    <n v="90184"/>
    <n v="0"/>
    <n v="0"/>
    <n v="0"/>
    <m/>
    <n v="0"/>
    <n v="0"/>
    <n v="0"/>
    <m/>
    <m/>
    <d v="2021-03-30T00:00:00"/>
    <n v="1"/>
    <s v="O"/>
    <n v="1"/>
    <n v="30"/>
    <n v="0"/>
    <m/>
    <m/>
    <m/>
    <m/>
    <m/>
    <m/>
    <n v="1"/>
    <n v="1"/>
    <m/>
    <m/>
    <n v="348762"/>
    <s v="CREDITOS DE CONSUMO"/>
    <n v="0"/>
    <n v="0"/>
    <n v="890480123"/>
    <s v="UNIVERSIDAD DE CARTAGENA"/>
    <n v="5"/>
    <m/>
    <m/>
    <m/>
    <m/>
    <n v="2"/>
    <n v="7"/>
    <n v="2"/>
  </r>
  <r>
    <n v="0"/>
    <s v="C"/>
    <n v="73088424"/>
    <x v="0"/>
    <n v="4"/>
    <n v="550019333"/>
    <d v="2018-07-20T00:00:00"/>
    <d v="2023-11-30T00:00:00"/>
    <n v="0"/>
    <n v="1"/>
    <n v="4"/>
    <n v="30"/>
    <n v="2"/>
    <n v="22490513"/>
    <n v="24960000"/>
    <n v="83942"/>
    <n v="3227"/>
    <n v="77127"/>
    <n v="0"/>
    <n v="0"/>
    <n v="0"/>
    <m/>
    <n v="0"/>
    <n v="0"/>
    <n v="0"/>
    <m/>
    <m/>
    <d v="2021-03-30T00:00:00"/>
    <n v="1"/>
    <s v="O"/>
    <n v="1"/>
    <n v="30"/>
    <n v="0"/>
    <m/>
    <m/>
    <m/>
    <m/>
    <m/>
    <m/>
    <n v="1"/>
    <n v="1"/>
    <m/>
    <m/>
    <n v="298268"/>
    <s v="CREDITOS DE CONSUMO"/>
    <n v="0"/>
    <n v="0"/>
    <n v="890480123"/>
    <s v="UNIVERSIDAD DE CARTAGENA"/>
    <n v="5"/>
    <m/>
    <m/>
    <m/>
    <m/>
    <n v="2"/>
    <n v="7"/>
    <n v="2"/>
  </r>
  <r>
    <n v="0"/>
    <s v="C"/>
    <n v="73088424"/>
    <x v="0"/>
    <n v="4"/>
    <n v="550019593"/>
    <d v="2018-08-29T00:00:00"/>
    <d v="2023-11-30T00:00:00"/>
    <n v="0"/>
    <n v="1"/>
    <n v="4"/>
    <n v="30"/>
    <n v="2"/>
    <n v="22490513"/>
    <n v="24960000"/>
    <n v="65326"/>
    <n v="2511"/>
    <n v="60019"/>
    <n v="0"/>
    <n v="0"/>
    <n v="0"/>
    <m/>
    <n v="0"/>
    <n v="0"/>
    <n v="0"/>
    <m/>
    <m/>
    <d v="2021-03-30T00:00:00"/>
    <n v="1"/>
    <s v="O"/>
    <n v="1"/>
    <n v="30"/>
    <n v="0"/>
    <m/>
    <m/>
    <m/>
    <m/>
    <m/>
    <m/>
    <n v="1"/>
    <n v="1"/>
    <m/>
    <m/>
    <n v="232107"/>
    <s v="CREDITOS DE CONSUMO"/>
    <n v="0"/>
    <n v="0"/>
    <n v="890480123"/>
    <s v="UNIVERSIDAD DE CARTAGENA"/>
    <n v="5"/>
    <m/>
    <m/>
    <m/>
    <m/>
    <n v="2"/>
    <n v="7"/>
    <n v="2"/>
  </r>
  <r>
    <n v="0"/>
    <s v="C"/>
    <n v="73088424"/>
    <x v="0"/>
    <n v="4"/>
    <n v="550019714"/>
    <d v="2018-09-15T00:00:00"/>
    <d v="2023-11-30T00:00:00"/>
    <n v="0"/>
    <n v="1"/>
    <n v="4"/>
    <n v="30"/>
    <n v="2"/>
    <n v="22490513"/>
    <n v="24960000"/>
    <n v="34498"/>
    <n v="1326"/>
    <n v="31695"/>
    <n v="0"/>
    <n v="0"/>
    <n v="0"/>
    <m/>
    <n v="0"/>
    <n v="0"/>
    <n v="0"/>
    <m/>
    <m/>
    <d v="2021-03-30T00:00:00"/>
    <n v="1"/>
    <s v="O"/>
    <n v="1"/>
    <n v="30"/>
    <n v="0"/>
    <m/>
    <m/>
    <m/>
    <m/>
    <m/>
    <m/>
    <n v="1"/>
    <n v="1"/>
    <m/>
    <m/>
    <n v="122572"/>
    <s v="CREDITOS DE CONSUMO"/>
    <n v="0"/>
    <n v="0"/>
    <n v="890480123"/>
    <s v="UNIVERSIDAD DE CARTAGENA"/>
    <n v="5"/>
    <m/>
    <m/>
    <m/>
    <m/>
    <n v="2"/>
    <n v="7"/>
    <n v="2"/>
  </r>
  <r>
    <n v="0"/>
    <s v="C"/>
    <n v="73088424"/>
    <x v="0"/>
    <n v="4"/>
    <n v="550020069"/>
    <d v="2018-11-11T00:00:00"/>
    <d v="2023-11-30T00:00:00"/>
    <n v="0"/>
    <n v="1"/>
    <n v="4"/>
    <n v="30"/>
    <n v="2"/>
    <n v="22490513"/>
    <n v="24960000"/>
    <n v="35684"/>
    <n v="1372"/>
    <n v="32792"/>
    <n v="0"/>
    <n v="0"/>
    <n v="0"/>
    <m/>
    <n v="0"/>
    <n v="0"/>
    <n v="0"/>
    <m/>
    <m/>
    <d v="2021-03-30T00:00:00"/>
    <n v="1"/>
    <s v="O"/>
    <n v="1"/>
    <n v="30"/>
    <n v="0"/>
    <m/>
    <m/>
    <m/>
    <m/>
    <m/>
    <m/>
    <n v="1"/>
    <n v="1"/>
    <m/>
    <m/>
    <n v="126814"/>
    <s v="CREDITOS DE CONSUMO"/>
    <n v="0"/>
    <n v="0"/>
    <n v="890480123"/>
    <s v="UNIVERSIDAD DE CARTAGENA"/>
    <n v="5"/>
    <m/>
    <m/>
    <m/>
    <m/>
    <n v="2"/>
    <n v="7"/>
    <n v="2"/>
  </r>
  <r>
    <n v="0"/>
    <s v="C"/>
    <n v="73088424"/>
    <x v="0"/>
    <n v="4"/>
    <n v="550020740"/>
    <d v="2019-02-24T00:00:00"/>
    <d v="2023-11-30T00:00:00"/>
    <n v="0"/>
    <n v="1"/>
    <n v="4"/>
    <n v="30"/>
    <n v="2"/>
    <n v="22490513"/>
    <n v="24960000"/>
    <n v="46706"/>
    <n v="1796"/>
    <n v="42904"/>
    <n v="0"/>
    <n v="0"/>
    <n v="0"/>
    <m/>
    <n v="0"/>
    <n v="0"/>
    <n v="0"/>
    <m/>
    <m/>
    <d v="2021-03-30T00:00:00"/>
    <n v="1"/>
    <s v="O"/>
    <n v="1"/>
    <n v="30"/>
    <n v="0"/>
    <m/>
    <m/>
    <m/>
    <m/>
    <m/>
    <m/>
    <n v="1"/>
    <n v="1"/>
    <m/>
    <m/>
    <n v="165920"/>
    <s v="CREDITOS DE CONSUMO"/>
    <n v="0"/>
    <n v="0"/>
    <n v="890480123"/>
    <s v="UNIVERSIDAD DE CARTAGENA"/>
    <n v="5"/>
    <m/>
    <m/>
    <m/>
    <m/>
    <n v="2"/>
    <n v="7"/>
    <n v="2"/>
  </r>
  <r>
    <n v="0"/>
    <s v="C"/>
    <n v="73088424"/>
    <x v="0"/>
    <n v="4"/>
    <n v="550020819"/>
    <d v="2019-03-12T00:00:00"/>
    <d v="2023-11-30T00:00:00"/>
    <n v="0"/>
    <n v="1"/>
    <n v="4"/>
    <n v="30"/>
    <n v="2"/>
    <n v="22490513"/>
    <n v="24960000"/>
    <n v="161721"/>
    <n v="6217"/>
    <n v="148607"/>
    <n v="0"/>
    <n v="0"/>
    <n v="0"/>
    <m/>
    <n v="0"/>
    <n v="0"/>
    <n v="0"/>
    <m/>
    <m/>
    <d v="2021-03-30T00:00:00"/>
    <n v="1"/>
    <s v="O"/>
    <n v="1"/>
    <n v="30"/>
    <n v="0"/>
    <m/>
    <m/>
    <m/>
    <m/>
    <m/>
    <m/>
    <n v="1"/>
    <n v="1"/>
    <m/>
    <m/>
    <n v="574697"/>
    <s v="CREDITOS DE CONSUMO"/>
    <n v="0"/>
    <n v="0"/>
    <n v="890480123"/>
    <s v="UNIVERSIDAD DE CARTAGENA"/>
    <n v="5"/>
    <m/>
    <m/>
    <m/>
    <m/>
    <n v="2"/>
    <n v="7"/>
    <n v="2"/>
  </r>
  <r>
    <n v="0"/>
    <s v="C"/>
    <n v="73088424"/>
    <x v="0"/>
    <n v="4"/>
    <n v="550020851"/>
    <d v="2019-03-15T00:00:00"/>
    <d v="2023-11-30T00:00:00"/>
    <n v="0"/>
    <n v="1"/>
    <n v="4"/>
    <n v="30"/>
    <n v="2"/>
    <n v="22490513"/>
    <n v="24960000"/>
    <n v="96168"/>
    <n v="3697"/>
    <n v="88356"/>
    <n v="0"/>
    <n v="0"/>
    <n v="0"/>
    <m/>
    <n v="0"/>
    <n v="0"/>
    <n v="0"/>
    <m/>
    <m/>
    <d v="2021-03-30T00:00:00"/>
    <n v="1"/>
    <s v="O"/>
    <n v="1"/>
    <n v="30"/>
    <n v="0"/>
    <m/>
    <m/>
    <m/>
    <m/>
    <m/>
    <m/>
    <n v="1"/>
    <n v="1"/>
    <m/>
    <m/>
    <n v="341693"/>
    <s v="CREDITOS DE CONSUMO"/>
    <n v="0"/>
    <n v="0"/>
    <n v="890480123"/>
    <s v="UNIVERSIDAD DE CARTAGENA"/>
    <n v="5"/>
    <m/>
    <m/>
    <m/>
    <m/>
    <n v="2"/>
    <n v="7"/>
    <n v="2"/>
  </r>
  <r>
    <n v="0"/>
    <s v="C"/>
    <n v="73088424"/>
    <x v="0"/>
    <n v="4"/>
    <n v="550020948"/>
    <d v="2019-03-31T00:00:00"/>
    <d v="2023-11-30T00:00:00"/>
    <n v="0"/>
    <n v="1"/>
    <n v="4"/>
    <n v="30"/>
    <n v="2"/>
    <n v="22490513"/>
    <n v="24960000"/>
    <n v="86474"/>
    <n v="3324"/>
    <n v="79467"/>
    <n v="0"/>
    <n v="0"/>
    <n v="0"/>
    <m/>
    <n v="0"/>
    <n v="0"/>
    <n v="0"/>
    <m/>
    <m/>
    <d v="2021-03-30T00:00:00"/>
    <n v="1"/>
    <s v="O"/>
    <n v="1"/>
    <n v="30"/>
    <n v="0"/>
    <m/>
    <m/>
    <m/>
    <m/>
    <m/>
    <m/>
    <n v="1"/>
    <n v="1"/>
    <m/>
    <m/>
    <n v="307317"/>
    <s v="CREDITOS DE CONSUMO"/>
    <n v="0"/>
    <n v="0"/>
    <n v="890480123"/>
    <s v="UNIVERSIDAD DE CARTAGENA"/>
    <n v="5"/>
    <m/>
    <m/>
    <m/>
    <m/>
    <n v="2"/>
    <n v="7"/>
    <n v="2"/>
  </r>
  <r>
    <n v="0"/>
    <s v="C"/>
    <n v="73088424"/>
    <x v="0"/>
    <n v="4"/>
    <n v="550020976"/>
    <d v="2019-04-05T00:00:00"/>
    <d v="2023-11-30T00:00:00"/>
    <n v="0"/>
    <n v="1"/>
    <n v="4"/>
    <n v="30"/>
    <n v="2"/>
    <n v="22490513"/>
    <n v="24960000"/>
    <n v="56597"/>
    <n v="2176"/>
    <n v="52001"/>
    <n v="0"/>
    <n v="0"/>
    <n v="0"/>
    <m/>
    <n v="0"/>
    <n v="0"/>
    <n v="0"/>
    <m/>
    <m/>
    <d v="2021-03-30T00:00:00"/>
    <n v="1"/>
    <s v="O"/>
    <n v="1"/>
    <n v="30"/>
    <n v="0"/>
    <m/>
    <m/>
    <m/>
    <m/>
    <m/>
    <m/>
    <n v="1"/>
    <n v="1"/>
    <m/>
    <m/>
    <n v="201100"/>
    <s v="CREDITOS DE CONSUMO"/>
    <n v="0"/>
    <n v="0"/>
    <n v="890480123"/>
    <s v="UNIVERSIDAD DE CARTAGENA"/>
    <n v="5"/>
    <m/>
    <m/>
    <m/>
    <m/>
    <n v="2"/>
    <n v="7"/>
    <n v="2"/>
  </r>
  <r>
    <n v="0"/>
    <s v="C"/>
    <n v="73088424"/>
    <x v="0"/>
    <n v="4"/>
    <n v="550021303"/>
    <d v="2019-05-17T00:00:00"/>
    <d v="2023-11-30T00:00:00"/>
    <n v="0"/>
    <n v="1"/>
    <n v="4"/>
    <n v="30"/>
    <n v="2"/>
    <n v="22490513"/>
    <n v="24960000"/>
    <n v="56341"/>
    <n v="2166"/>
    <n v="51770"/>
    <n v="0"/>
    <n v="0"/>
    <n v="0"/>
    <m/>
    <n v="0"/>
    <n v="0"/>
    <n v="0"/>
    <m/>
    <m/>
    <d v="2021-03-30T00:00:00"/>
    <n v="1"/>
    <s v="O"/>
    <n v="1"/>
    <n v="30"/>
    <n v="0"/>
    <m/>
    <m/>
    <m/>
    <m/>
    <m/>
    <m/>
    <n v="1"/>
    <n v="1"/>
    <m/>
    <m/>
    <n v="200207"/>
    <s v="CREDITOS DE CONSUMO"/>
    <n v="0"/>
    <n v="0"/>
    <n v="890480123"/>
    <s v="UNIVERSIDAD DE CARTAGENA"/>
    <n v="5"/>
    <m/>
    <m/>
    <m/>
    <m/>
    <n v="2"/>
    <n v="7"/>
    <n v="2"/>
  </r>
  <r>
    <n v="0"/>
    <s v="C"/>
    <n v="73088424"/>
    <x v="0"/>
    <n v="4"/>
    <n v="550021603"/>
    <d v="2019-06-09T00:00:00"/>
    <d v="2023-11-30T00:00:00"/>
    <n v="0"/>
    <n v="1"/>
    <n v="4"/>
    <n v="30"/>
    <n v="2"/>
    <n v="22490513"/>
    <n v="24960000"/>
    <n v="61669"/>
    <n v="2371"/>
    <n v="56661"/>
    <n v="0"/>
    <n v="0"/>
    <n v="0"/>
    <m/>
    <n v="0"/>
    <n v="0"/>
    <n v="0"/>
    <m/>
    <m/>
    <d v="2021-03-30T00:00:00"/>
    <n v="1"/>
    <s v="O"/>
    <n v="1"/>
    <n v="30"/>
    <n v="0"/>
    <m/>
    <m/>
    <m/>
    <m/>
    <m/>
    <m/>
    <n v="1"/>
    <n v="1"/>
    <m/>
    <m/>
    <n v="219121"/>
    <s v="CREDITOS DE CONSUMO"/>
    <n v="0"/>
    <n v="0"/>
    <n v="890480123"/>
    <s v="UNIVERSIDAD DE CARTAGENA"/>
    <n v="5"/>
    <m/>
    <m/>
    <m/>
    <m/>
    <n v="2"/>
    <n v="7"/>
    <n v="2"/>
  </r>
  <r>
    <n v="0"/>
    <s v="C"/>
    <n v="73088424"/>
    <x v="0"/>
    <n v="4"/>
    <n v="550021604"/>
    <d v="2019-06-09T00:00:00"/>
    <d v="2023-11-30T00:00:00"/>
    <n v="0"/>
    <n v="1"/>
    <n v="4"/>
    <n v="30"/>
    <n v="2"/>
    <n v="22490513"/>
    <n v="24960000"/>
    <n v="30806"/>
    <n v="1184"/>
    <n v="28306"/>
    <n v="0"/>
    <n v="0"/>
    <n v="0"/>
    <m/>
    <n v="0"/>
    <n v="0"/>
    <n v="0"/>
    <m/>
    <m/>
    <d v="2021-03-30T00:00:00"/>
    <n v="1"/>
    <s v="O"/>
    <n v="1"/>
    <n v="30"/>
    <n v="0"/>
    <m/>
    <m/>
    <m/>
    <m/>
    <m/>
    <m/>
    <n v="1"/>
    <n v="1"/>
    <m/>
    <m/>
    <n v="109466"/>
    <s v="CREDITOS DE CONSUMO"/>
    <n v="0"/>
    <n v="0"/>
    <n v="890480123"/>
    <s v="UNIVERSIDAD DE CARTAGENA"/>
    <n v="5"/>
    <m/>
    <m/>
    <m/>
    <m/>
    <n v="2"/>
    <n v="7"/>
    <n v="2"/>
  </r>
  <r>
    <n v="0"/>
    <s v="C"/>
    <n v="73088424"/>
    <x v="0"/>
    <n v="4"/>
    <n v="550021847"/>
    <d v="2019-07-08T00:00:00"/>
    <d v="2023-11-30T00:00:00"/>
    <n v="0"/>
    <n v="1"/>
    <n v="4"/>
    <n v="30"/>
    <n v="2"/>
    <n v="22490513"/>
    <n v="24960000"/>
    <n v="64414"/>
    <n v="2476"/>
    <n v="59194"/>
    <n v="0"/>
    <n v="0"/>
    <n v="0"/>
    <m/>
    <n v="0"/>
    <n v="0"/>
    <n v="0"/>
    <m/>
    <m/>
    <d v="2021-03-30T00:00:00"/>
    <n v="1"/>
    <s v="O"/>
    <n v="1"/>
    <n v="30"/>
    <n v="0"/>
    <m/>
    <m/>
    <m/>
    <m/>
    <m/>
    <m/>
    <n v="1"/>
    <n v="1"/>
    <m/>
    <m/>
    <n v="228917"/>
    <s v="CREDITOS DE CONSUMO"/>
    <n v="0"/>
    <n v="0"/>
    <n v="890480123"/>
    <s v="UNIVERSIDAD DE CARTAGENA"/>
    <n v="5"/>
    <m/>
    <m/>
    <m/>
    <m/>
    <n v="2"/>
    <n v="7"/>
    <n v="2"/>
  </r>
  <r>
    <n v="0"/>
    <s v="C"/>
    <n v="73088424"/>
    <x v="0"/>
    <n v="4"/>
    <n v="550022231"/>
    <d v="2019-08-20T00:00:00"/>
    <d v="2023-11-30T00:00:00"/>
    <n v="0"/>
    <n v="1"/>
    <n v="4"/>
    <n v="30"/>
    <n v="2"/>
    <n v="22490513"/>
    <n v="24960000"/>
    <n v="69855"/>
    <n v="2686"/>
    <n v="64187"/>
    <n v="0"/>
    <n v="0"/>
    <n v="0"/>
    <m/>
    <n v="0"/>
    <n v="0"/>
    <n v="0"/>
    <m/>
    <m/>
    <d v="2021-03-30T00:00:00"/>
    <n v="1"/>
    <s v="O"/>
    <n v="1"/>
    <n v="30"/>
    <n v="0"/>
    <m/>
    <m/>
    <m/>
    <m/>
    <m/>
    <m/>
    <n v="1"/>
    <n v="1"/>
    <m/>
    <m/>
    <n v="248226"/>
    <s v="CREDITOS DE CONSUMO"/>
    <n v="0"/>
    <n v="0"/>
    <n v="890480123"/>
    <s v="UNIVERSIDAD DE CARTAGENA"/>
    <n v="5"/>
    <m/>
    <m/>
    <m/>
    <m/>
    <n v="2"/>
    <n v="7"/>
    <n v="2"/>
  </r>
  <r>
    <n v="0"/>
    <s v="C"/>
    <n v="73088424"/>
    <x v="0"/>
    <n v="4"/>
    <n v="550023129"/>
    <d v="2019-11-23T00:00:00"/>
    <d v="2023-11-30T00:00:00"/>
    <n v="0"/>
    <n v="1"/>
    <n v="4"/>
    <n v="30"/>
    <n v="2"/>
    <n v="22490513"/>
    <n v="24960000"/>
    <n v="218731"/>
    <n v="8409"/>
    <n v="200682"/>
    <n v="0"/>
    <n v="0"/>
    <n v="0"/>
    <m/>
    <n v="0"/>
    <n v="0"/>
    <n v="0"/>
    <m/>
    <m/>
    <d v="2021-03-30T00:00:00"/>
    <n v="1"/>
    <s v="O"/>
    <n v="1"/>
    <n v="30"/>
    <n v="0"/>
    <m/>
    <m/>
    <m/>
    <m/>
    <m/>
    <m/>
    <n v="1"/>
    <n v="1"/>
    <m/>
    <m/>
    <n v="776084"/>
    <s v="CREDITOS DE CONSUMO"/>
    <n v="0"/>
    <n v="0"/>
    <n v="890480123"/>
    <s v="UNIVERSIDAD DE CARTAGENA"/>
    <n v="5"/>
    <m/>
    <m/>
    <m/>
    <m/>
    <n v="2"/>
    <n v="7"/>
    <n v="2"/>
  </r>
  <r>
    <n v="0"/>
    <s v="C"/>
    <n v="73088424"/>
    <x v="0"/>
    <n v="4"/>
    <n v="550024883"/>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n v="73088424"/>
    <x v="0"/>
    <n v="4"/>
    <n v="550024884"/>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n v="73088424"/>
    <x v="0"/>
    <n v="4"/>
    <n v="550025010"/>
    <d v="2020-12-10T00:00:00"/>
    <d v="2023-12-30T00:00:00"/>
    <n v="0"/>
    <n v="1"/>
    <n v="3"/>
    <n v="30"/>
    <n v="2"/>
    <n v="22490513"/>
    <n v="24960000"/>
    <n v="300000"/>
    <n v="11533"/>
    <n v="281816"/>
    <n v="0"/>
    <n v="0"/>
    <n v="0"/>
    <m/>
    <n v="0"/>
    <n v="0"/>
    <n v="0"/>
    <m/>
    <m/>
    <d v="2021-03-30T00:00:00"/>
    <n v="1"/>
    <s v="O"/>
    <n v="1"/>
    <n v="30"/>
    <n v="0"/>
    <m/>
    <m/>
    <m/>
    <m/>
    <m/>
    <m/>
    <n v="1"/>
    <n v="1"/>
    <m/>
    <m/>
    <n v="1089847"/>
    <s v="CREDITOS DE CONSUMO"/>
    <n v="0"/>
    <n v="0"/>
    <n v="890480123"/>
    <s v="UNIVERSIDAD DE CARTAGENA"/>
    <n v="5"/>
    <m/>
    <m/>
    <m/>
    <m/>
    <n v="2"/>
    <n v="7"/>
    <n v="2"/>
  </r>
  <r>
    <n v="0"/>
    <s v="C"/>
    <n v="73088424"/>
    <x v="0"/>
    <n v="4"/>
    <n v="550025229"/>
    <d v="2021-01-26T00:00:00"/>
    <d v="2024-02-28T00:00:00"/>
    <n v="0"/>
    <n v="1"/>
    <n v="1"/>
    <n v="30"/>
    <n v="2"/>
    <n v="22490513"/>
    <n v="24960000"/>
    <n v="100000"/>
    <n v="3844"/>
    <n v="98016"/>
    <n v="0"/>
    <n v="0"/>
    <n v="0"/>
    <m/>
    <n v="0"/>
    <n v="0"/>
    <n v="0"/>
    <m/>
    <m/>
    <d v="2021-03-30T00:00:00"/>
    <n v="1"/>
    <s v="O"/>
    <n v="1"/>
    <n v="30"/>
    <n v="0"/>
    <m/>
    <m/>
    <m/>
    <m/>
    <m/>
    <m/>
    <n v="1"/>
    <n v="1"/>
    <m/>
    <m/>
    <n v="379050"/>
    <s v="CREDITOS DE CONSUMO"/>
    <n v="0"/>
    <n v="0"/>
    <n v="890480123"/>
    <s v="UNIVERSIDAD DE CARTAGENA"/>
    <n v="5"/>
    <m/>
    <m/>
    <m/>
    <m/>
    <n v="2"/>
    <n v="7"/>
    <n v="2"/>
  </r>
  <r>
    <n v="0"/>
    <s v="C"/>
    <n v="73088424"/>
    <x v="0"/>
    <n v="4"/>
    <n v="550025533"/>
    <d v="2021-02-28T00:00:00"/>
    <d v="2021-04-30T00:00:00"/>
    <n v="0"/>
    <n v="1"/>
    <n v="0"/>
    <n v="30"/>
    <n v="2"/>
    <n v="0"/>
    <n v="0"/>
    <n v="6000"/>
    <n v="6000"/>
    <n v="973"/>
    <n v="0"/>
    <n v="0"/>
    <n v="0"/>
    <m/>
    <n v="0"/>
    <n v="0"/>
    <n v="0"/>
    <m/>
    <m/>
    <d v="2021-03-30T00:00:00"/>
    <n v="1"/>
    <s v="O"/>
    <n v="1"/>
    <n v="30"/>
    <n v="0"/>
    <m/>
    <m/>
    <m/>
    <m/>
    <m/>
    <m/>
    <n v="1"/>
    <n v="1"/>
    <m/>
    <m/>
    <n v="3763"/>
    <s v="CREDITOS DE CONSUMO"/>
    <n v="0"/>
    <n v="0"/>
    <n v="890480123"/>
    <s v="UNIVERSIDAD DE CARTAGENA"/>
    <n v="5"/>
    <m/>
    <m/>
    <m/>
    <m/>
    <n v="2"/>
    <n v="7"/>
    <n v="2"/>
  </r>
  <r>
    <n v="0"/>
    <s v="C"/>
    <n v="73088424"/>
    <x v="0"/>
    <n v="4"/>
    <n v="550025720"/>
    <d v="2021-03-31T00:00:00"/>
    <d v="2021-05-30T00:00:00"/>
    <n v="0"/>
    <n v="1"/>
    <n v="0"/>
    <n v="30"/>
    <n v="2"/>
    <n v="0"/>
    <n v="0"/>
    <n v="6000"/>
    <n v="6000"/>
    <n v="6000"/>
    <n v="0"/>
    <n v="0"/>
    <n v="0"/>
    <m/>
    <n v="0"/>
    <n v="0"/>
    <n v="0"/>
    <m/>
    <m/>
    <d v="2021-03-31T00:00:00"/>
    <n v="1"/>
    <s v="O"/>
    <n v="1"/>
    <n v="30"/>
    <n v="0"/>
    <m/>
    <m/>
    <m/>
    <m/>
    <m/>
    <m/>
    <n v="1"/>
    <n v="1"/>
    <m/>
    <m/>
    <n v="23203"/>
    <s v="CREDITOS DE CONSUMO"/>
    <n v="0"/>
    <n v="0"/>
    <n v="890480123"/>
    <s v="UNIVERSIDAD DE CARTAGENA"/>
    <n v="5"/>
    <m/>
    <m/>
    <m/>
    <m/>
    <n v="2"/>
    <n v="7"/>
    <n v="2"/>
  </r>
  <r>
    <n v="1815699"/>
    <s v="C"/>
    <n v="73089747"/>
    <x v="0"/>
    <n v="4"/>
    <n v="13646"/>
    <d v="2018-02-09T00:00:00"/>
    <d v="2023-02-09T00:00:00"/>
    <n v="0"/>
    <n v="1"/>
    <n v="37"/>
    <n v="30"/>
    <n v="2"/>
    <n v="17726461"/>
    <n v="19240000"/>
    <n v="16000000"/>
    <n v="403918"/>
    <n v="7558323"/>
    <n v="0"/>
    <n v="0"/>
    <n v="0"/>
    <m/>
    <n v="0"/>
    <n v="0"/>
    <n v="0"/>
    <m/>
    <m/>
    <d v="2021-03-30T00:00:00"/>
    <n v="1"/>
    <s v="O"/>
    <n v="1"/>
    <n v="30"/>
    <n v="0"/>
    <m/>
    <m/>
    <m/>
    <m/>
    <m/>
    <m/>
    <n v="1"/>
    <n v="1"/>
    <m/>
    <m/>
    <n v="5742624"/>
    <s v="CREDITOS DE CONSUMO"/>
    <n v="0"/>
    <n v="0"/>
    <n v="890480123"/>
    <s v="UNIVERSIDAD DE CARTAGENA"/>
    <n v="5"/>
    <m/>
    <m/>
    <m/>
    <m/>
    <n v="1"/>
    <n v="7"/>
    <n v="2"/>
  </r>
  <r>
    <n v="100784"/>
    <s v="C"/>
    <n v="73089747"/>
    <x v="0"/>
    <n v="4"/>
    <n v="16271"/>
    <d v="2019-09-13T00:00:00"/>
    <d v="2021-09-30T00:00:00"/>
    <n v="0"/>
    <n v="1"/>
    <n v="18"/>
    <n v="30"/>
    <n v="2"/>
    <n v="15881442"/>
    <n v="17090000"/>
    <n v="1500000"/>
    <n v="73360"/>
    <n v="419542"/>
    <n v="0"/>
    <n v="0"/>
    <n v="0"/>
    <m/>
    <n v="0"/>
    <n v="0"/>
    <n v="0"/>
    <m/>
    <m/>
    <d v="2021-03-30T00:00:00"/>
    <n v="1"/>
    <s v="O"/>
    <n v="1"/>
    <n v="30"/>
    <n v="0"/>
    <m/>
    <m/>
    <m/>
    <m/>
    <m/>
    <m/>
    <n v="1"/>
    <n v="1"/>
    <m/>
    <m/>
    <n v="318758"/>
    <s v="CREDITOS DE CONSUMO"/>
    <n v="0"/>
    <n v="0"/>
    <n v="890480123"/>
    <s v="UNIVERSIDAD DE CARTAGENA"/>
    <n v="5"/>
    <m/>
    <m/>
    <m/>
    <m/>
    <n v="1"/>
    <n v="7"/>
    <n v="2"/>
  </r>
  <r>
    <n v="8834332"/>
    <s v="C"/>
    <n v="73089747"/>
    <x v="0"/>
    <n v="4"/>
    <n v="16765"/>
    <d v="2019-12-30T00:00:00"/>
    <d v="2026-12-30T00:00:00"/>
    <n v="0"/>
    <n v="1"/>
    <n v="15"/>
    <n v="30"/>
    <n v="2"/>
    <n v="9119963"/>
    <n v="9511000"/>
    <n v="42533045"/>
    <n v="686910"/>
    <n v="36775212"/>
    <n v="0"/>
    <n v="0"/>
    <n v="0"/>
    <m/>
    <n v="0"/>
    <n v="0"/>
    <n v="0"/>
    <m/>
    <m/>
    <d v="2021-03-30T00:00:00"/>
    <n v="1"/>
    <s v="O"/>
    <n v="1"/>
    <n v="30"/>
    <n v="0"/>
    <m/>
    <m/>
    <m/>
    <m/>
    <m/>
    <m/>
    <n v="1"/>
    <n v="1"/>
    <m/>
    <m/>
    <n v="27940880"/>
    <s v="CREDITOS DE CONSUMO"/>
    <n v="0"/>
    <n v="0"/>
    <n v="890480123"/>
    <s v="UNIVERSIDAD DE CARTAGENA"/>
    <n v="5"/>
    <m/>
    <m/>
    <m/>
    <m/>
    <n v="1"/>
    <n v="7"/>
    <n v="2"/>
  </r>
  <r>
    <n v="57442931"/>
    <s v="C"/>
    <n v="73090745"/>
    <x v="0"/>
    <n v="4"/>
    <n v="18026"/>
    <d v="2020-12-31T00:00:00"/>
    <d v="2026-12-31T00:00:00"/>
    <n v="0"/>
    <n v="1"/>
    <n v="3"/>
    <n v="30"/>
    <n v="2"/>
    <n v="16011168"/>
    <n v="17240000"/>
    <n v="94245245"/>
    <n v="2044932"/>
    <n v="91847303"/>
    <n v="0"/>
    <n v="0"/>
    <n v="0"/>
    <m/>
    <n v="0"/>
    <n v="0"/>
    <n v="0"/>
    <m/>
    <m/>
    <d v="2021-03-30T00:00:00"/>
    <n v="1"/>
    <s v="O"/>
    <n v="1"/>
    <n v="30"/>
    <n v="0"/>
    <m/>
    <m/>
    <m/>
    <m/>
    <m/>
    <m/>
    <n v="1"/>
    <n v="1"/>
    <m/>
    <m/>
    <n v="34404372"/>
    <s v="CREDITOS DE CONSUMO"/>
    <n v="0"/>
    <n v="0"/>
    <n v="890480123"/>
    <s v="UNIVERSIDAD DE CARTAGENA"/>
    <n v="5"/>
    <m/>
    <m/>
    <m/>
    <m/>
    <n v="1"/>
    <n v="7"/>
    <n v="2"/>
  </r>
  <r>
    <n v="1422558"/>
    <s v="C"/>
    <n v="73090745"/>
    <x v="0"/>
    <n v="4"/>
    <n v="18188"/>
    <d v="2021-02-17T00:00:00"/>
    <d v="2021-06-28T00:00:00"/>
    <n v="0"/>
    <n v="1"/>
    <n v="1"/>
    <n v="30"/>
    <n v="2"/>
    <n v="13121400"/>
    <n v="13940000"/>
    <n v="2300000"/>
    <n v="25149"/>
    <n v="2274572"/>
    <n v="0"/>
    <n v="0"/>
    <n v="0"/>
    <m/>
    <n v="0"/>
    <n v="0"/>
    <n v="0"/>
    <n v="2300000"/>
    <n v="6"/>
    <d v="2021-03-30T00:00:00"/>
    <n v="1"/>
    <s v="O"/>
    <n v="1"/>
    <n v="30"/>
    <n v="0"/>
    <m/>
    <m/>
    <m/>
    <m/>
    <m/>
    <m/>
    <n v="1"/>
    <n v="1"/>
    <m/>
    <m/>
    <n v="852014"/>
    <s v="CREDITOS DE CONSUMO"/>
    <n v="0"/>
    <n v="0"/>
    <n v="890480123"/>
    <s v="UNIVERSIDAD DE CARTAGENA"/>
    <n v="5"/>
    <m/>
    <m/>
    <m/>
    <m/>
    <n v="1"/>
    <n v="7"/>
    <n v="2"/>
  </r>
  <r>
    <n v="5278806"/>
    <s v="C"/>
    <n v="73091729"/>
    <x v="0"/>
    <n v="4"/>
    <n v="14428"/>
    <d v="2018-08-10T00:00:00"/>
    <d v="2022-08-10T00:00:00"/>
    <n v="0"/>
    <n v="1"/>
    <n v="32"/>
    <n v="30"/>
    <n v="2"/>
    <n v="9752084"/>
    <n v="10200000"/>
    <n v="16793209"/>
    <n v="423923"/>
    <n v="6272190"/>
    <n v="0"/>
    <n v="0"/>
    <n v="0"/>
    <m/>
    <n v="0"/>
    <n v="0"/>
    <n v="0"/>
    <m/>
    <m/>
    <d v="2021-03-30T00:00:00"/>
    <n v="1"/>
    <s v="O"/>
    <n v="1"/>
    <n v="30"/>
    <n v="0"/>
    <m/>
    <m/>
    <m/>
    <m/>
    <m/>
    <m/>
    <n v="1"/>
    <n v="1"/>
    <m/>
    <m/>
    <n v="993384"/>
    <s v="CREDITOS DE CONSUMO"/>
    <n v="0"/>
    <n v="0"/>
    <n v="890480123"/>
    <s v="UNIVERSIDAD DE CARTAGENA"/>
    <n v="5"/>
    <m/>
    <m/>
    <m/>
    <m/>
    <n v="1"/>
    <n v="7"/>
    <n v="2"/>
  </r>
  <r>
    <n v="48612697"/>
    <s v="C"/>
    <n v="73091729"/>
    <x v="3"/>
    <n v="4"/>
    <n v="15929"/>
    <d v="2019-07-03T00:00:00"/>
    <d v="2026-07-03T00:00:00"/>
    <n v="0"/>
    <n v="1"/>
    <n v="21"/>
    <n v="30"/>
    <n v="2"/>
    <n v="13121400"/>
    <n v="13940000"/>
    <n v="70000000"/>
    <n v="857463"/>
    <n v="57760804"/>
    <n v="0"/>
    <n v="0"/>
    <n v="100000000"/>
    <s v="                              "/>
    <n v="0"/>
    <n v="0"/>
    <n v="0"/>
    <s v="3000000/3000000"/>
    <d v="2021-12-06T00:00:00"/>
    <d v="2021-03-30T00:00:00"/>
    <n v="3"/>
    <s v="O"/>
    <n v="1"/>
    <n v="30"/>
    <n v="0"/>
    <m/>
    <m/>
    <m/>
    <m/>
    <m/>
    <m/>
    <n v="1"/>
    <n v="1"/>
    <m/>
    <m/>
    <n v="9148107"/>
    <s v="CREDITOS DE CONSUMO"/>
    <n v="0"/>
    <n v="0"/>
    <n v="890480123"/>
    <s v="UNIVERSIDAD DE CARTAGENA"/>
    <n v="5"/>
    <m/>
    <m/>
    <m/>
    <m/>
    <n v="1"/>
    <n v="7"/>
    <n v="2"/>
  </r>
  <r>
    <n v="4626010"/>
    <s v="C"/>
    <n v="73091729"/>
    <x v="0"/>
    <n v="4"/>
    <n v="16340"/>
    <d v="2019-09-27T00:00:00"/>
    <d v="2022-09-30T00:00:00"/>
    <n v="0"/>
    <n v="1"/>
    <n v="18"/>
    <n v="30"/>
    <n v="2"/>
    <n v="12185828"/>
    <n v="12890000"/>
    <n v="10085000"/>
    <n v="335862"/>
    <n v="5496548"/>
    <n v="0"/>
    <n v="0"/>
    <n v="0"/>
    <m/>
    <n v="0"/>
    <n v="0"/>
    <n v="0"/>
    <m/>
    <m/>
    <d v="2021-03-30T00:00:00"/>
    <n v="1"/>
    <s v="O"/>
    <n v="1"/>
    <n v="30"/>
    <n v="0"/>
    <m/>
    <m/>
    <m/>
    <m/>
    <m/>
    <m/>
    <n v="1"/>
    <n v="1"/>
    <m/>
    <m/>
    <n v="870538"/>
    <s v="CREDITOS DE CONSUMO"/>
    <n v="0"/>
    <n v="0"/>
    <n v="890480123"/>
    <s v="UNIVERSIDAD DE CARTAGENA"/>
    <n v="5"/>
    <m/>
    <m/>
    <m/>
    <m/>
    <n v="1"/>
    <n v="7"/>
    <n v="2"/>
  </r>
  <r>
    <n v="52771775"/>
    <s v="C"/>
    <n v="73091729"/>
    <x v="0"/>
    <n v="4"/>
    <n v="17067"/>
    <d v="2020-03-11T00:00:00"/>
    <d v="2027-03-30T00:00:00"/>
    <n v="0"/>
    <n v="1"/>
    <n v="15"/>
    <n v="30"/>
    <n v="2"/>
    <n v="17726461"/>
    <n v="19240000"/>
    <n v="70000000"/>
    <n v="1460047"/>
    <n v="62702552"/>
    <n v="0"/>
    <n v="0"/>
    <n v="0"/>
    <m/>
    <n v="0"/>
    <n v="0"/>
    <n v="0"/>
    <m/>
    <m/>
    <d v="2021-03-30T00:00:00"/>
    <n v="1"/>
    <s v="O"/>
    <n v="1"/>
    <n v="30"/>
    <n v="0"/>
    <m/>
    <m/>
    <m/>
    <m/>
    <m/>
    <m/>
    <n v="1"/>
    <n v="1"/>
    <m/>
    <m/>
    <n v="9930777"/>
    <s v="CREDITOS DE CONSUMO"/>
    <n v="0"/>
    <n v="0"/>
    <n v="890480123"/>
    <s v="UNIVERSIDAD DE CARTAGENA"/>
    <n v="5"/>
    <m/>
    <m/>
    <m/>
    <m/>
    <n v="1"/>
    <n v="7"/>
    <n v="2"/>
  </r>
  <r>
    <n v="3537334"/>
    <s v="C"/>
    <n v="73091729"/>
    <x v="0"/>
    <n v="4"/>
    <n v="17875"/>
    <d v="2020-12-11T00:00:00"/>
    <d v="2022-12-30T00:00:00"/>
    <n v="0"/>
    <n v="1"/>
    <n v="4"/>
    <n v="30"/>
    <n v="2"/>
    <n v="15881442"/>
    <n v="17090000"/>
    <n v="5000000"/>
    <n v="244532"/>
    <n v="4203002"/>
    <n v="0"/>
    <n v="0"/>
    <n v="0"/>
    <m/>
    <n v="0"/>
    <n v="0"/>
    <n v="0"/>
    <m/>
    <m/>
    <d v="2021-03-30T00:00:00"/>
    <n v="1"/>
    <s v="O"/>
    <n v="1"/>
    <n v="30"/>
    <n v="0"/>
    <m/>
    <m/>
    <m/>
    <m/>
    <m/>
    <m/>
    <n v="1"/>
    <n v="1"/>
    <m/>
    <m/>
    <n v="665668"/>
    <s v="CREDITOS DE CONSUMO"/>
    <n v="0"/>
    <n v="0"/>
    <n v="890480123"/>
    <s v="UNIVERSIDAD DE CARTAGENA"/>
    <n v="5"/>
    <m/>
    <m/>
    <m/>
    <m/>
    <n v="1"/>
    <n v="7"/>
    <n v="2"/>
  </r>
  <r>
    <n v="1133900"/>
    <s v="C"/>
    <n v="73091729"/>
    <x v="0"/>
    <n v="4"/>
    <n v="18065"/>
    <d v="2021-01-14T00:00:00"/>
    <d v="2021-07-30T00:00:00"/>
    <n v="0"/>
    <n v="1"/>
    <n v="2"/>
    <n v="30"/>
    <n v="2"/>
    <n v="13121400"/>
    <n v="13940000"/>
    <n v="2000000"/>
    <n v="346206"/>
    <n v="1347281"/>
    <n v="0"/>
    <n v="0"/>
    <n v="0"/>
    <m/>
    <n v="0"/>
    <n v="0"/>
    <n v="0"/>
    <m/>
    <m/>
    <d v="2021-03-30T00:00:00"/>
    <n v="1"/>
    <s v="O"/>
    <n v="1"/>
    <n v="30"/>
    <n v="0"/>
    <m/>
    <m/>
    <m/>
    <m/>
    <m/>
    <m/>
    <n v="1"/>
    <n v="1"/>
    <m/>
    <m/>
    <n v="213381"/>
    <s v="CREDITOS DE CONSUMO"/>
    <n v="0"/>
    <n v="0"/>
    <n v="890480123"/>
    <s v="UNIVERSIDAD DE CARTAGENA"/>
    <n v="5"/>
    <m/>
    <m/>
    <m/>
    <m/>
    <n v="1"/>
    <n v="7"/>
    <n v="2"/>
  </r>
  <r>
    <n v="127521"/>
    <s v="C"/>
    <n v="73091729"/>
    <x v="0"/>
    <n v="4"/>
    <n v="550006467"/>
    <d v="2015-09-11T00:00:00"/>
    <d v="2024-01-30T00:00:00"/>
    <n v="0"/>
    <n v="1"/>
    <n v="2"/>
    <n v="30"/>
    <n v="2"/>
    <n v="21474970"/>
    <n v="23720000"/>
    <n v="157897"/>
    <n v="5987"/>
    <n v="151518"/>
    <n v="0"/>
    <n v="0"/>
    <n v="0"/>
    <m/>
    <n v="0"/>
    <n v="0"/>
    <n v="0"/>
    <m/>
    <m/>
    <d v="2021-03-30T00:00:00"/>
    <n v="1"/>
    <s v="O"/>
    <n v="1"/>
    <n v="30"/>
    <n v="0"/>
    <m/>
    <m/>
    <m/>
    <m/>
    <m/>
    <m/>
    <n v="1"/>
    <n v="1"/>
    <m/>
    <m/>
    <n v="23997"/>
    <s v="CREDITOS DE CONSUMO"/>
    <n v="0"/>
    <n v="0"/>
    <n v="890480123"/>
    <s v="UNIVERSIDAD DE CARTAGENA"/>
    <n v="5"/>
    <m/>
    <m/>
    <m/>
    <m/>
    <n v="2"/>
    <n v="7"/>
    <n v="2"/>
  </r>
  <r>
    <n v="67497"/>
    <s v="C"/>
    <n v="73091729"/>
    <x v="0"/>
    <n v="4"/>
    <n v="550006485"/>
    <d v="2015-09-12T00:00:00"/>
    <d v="2024-02-28T00:00:00"/>
    <n v="0"/>
    <n v="1"/>
    <n v="1"/>
    <n v="30"/>
    <n v="2"/>
    <n v="21474970"/>
    <n v="23720000"/>
    <n v="81837"/>
    <n v="3103"/>
    <n v="80199"/>
    <n v="0"/>
    <n v="0"/>
    <n v="0"/>
    <m/>
    <n v="0"/>
    <n v="0"/>
    <n v="0"/>
    <m/>
    <m/>
    <d v="2021-03-30T00:00:00"/>
    <n v="1"/>
    <s v="O"/>
    <n v="1"/>
    <n v="30"/>
    <n v="0"/>
    <m/>
    <m/>
    <m/>
    <m/>
    <m/>
    <m/>
    <n v="1"/>
    <n v="1"/>
    <m/>
    <m/>
    <n v="12702"/>
    <s v="CREDITOS DE CONSUMO"/>
    <n v="0"/>
    <n v="0"/>
    <n v="890480123"/>
    <s v="UNIVERSIDAD DE CARTAGENA"/>
    <n v="5"/>
    <m/>
    <m/>
    <m/>
    <m/>
    <n v="2"/>
    <n v="7"/>
    <n v="2"/>
  </r>
  <r>
    <n v="121793"/>
    <s v="C"/>
    <n v="73091729"/>
    <x v="0"/>
    <n v="4"/>
    <n v="550006521"/>
    <d v="2015-09-14T00:00:00"/>
    <d v="2024-03-30T00:00:00"/>
    <n v="0"/>
    <n v="1"/>
    <n v="0"/>
    <n v="30"/>
    <n v="2"/>
    <n v="21474970"/>
    <n v="23720000"/>
    <n v="147306"/>
    <n v="5586"/>
    <n v="144712"/>
    <n v="0"/>
    <n v="0"/>
    <n v="0"/>
    <m/>
    <n v="0"/>
    <n v="0"/>
    <n v="0"/>
    <m/>
    <m/>
    <d v="2021-03-30T00:00:00"/>
    <n v="1"/>
    <s v="O"/>
    <n v="1"/>
    <n v="30"/>
    <n v="0"/>
    <m/>
    <m/>
    <m/>
    <m/>
    <m/>
    <m/>
    <n v="1"/>
    <n v="1"/>
    <m/>
    <m/>
    <n v="22919"/>
    <s v="CREDITOS DE CONSUMO"/>
    <n v="0"/>
    <n v="0"/>
    <n v="890480123"/>
    <s v="UNIVERSIDAD DE CARTAGENA"/>
    <n v="5"/>
    <m/>
    <m/>
    <m/>
    <m/>
    <n v="2"/>
    <n v="7"/>
    <n v="2"/>
  </r>
  <r>
    <n v="120689"/>
    <s v="C"/>
    <n v="73091729"/>
    <x v="0"/>
    <n v="4"/>
    <n v="550006522"/>
    <d v="2015-09-14T00:00:00"/>
    <d v="2024-03-30T00:00:00"/>
    <n v="0"/>
    <n v="1"/>
    <n v="0"/>
    <n v="30"/>
    <n v="2"/>
    <n v="21474970"/>
    <n v="23720000"/>
    <n v="145978"/>
    <n v="5535"/>
    <n v="143401"/>
    <n v="0"/>
    <n v="0"/>
    <n v="0"/>
    <m/>
    <n v="0"/>
    <n v="0"/>
    <n v="0"/>
    <m/>
    <m/>
    <d v="2021-03-30T00:00:00"/>
    <n v="1"/>
    <s v="O"/>
    <n v="1"/>
    <n v="30"/>
    <n v="0"/>
    <m/>
    <m/>
    <m/>
    <m/>
    <m/>
    <m/>
    <n v="1"/>
    <n v="1"/>
    <m/>
    <m/>
    <n v="22712"/>
    <s v="CREDITOS DE CONSUMO"/>
    <n v="0"/>
    <n v="0"/>
    <n v="890480123"/>
    <s v="UNIVERSIDAD DE CARTAGENA"/>
    <n v="5"/>
    <m/>
    <m/>
    <m/>
    <m/>
    <n v="2"/>
    <n v="7"/>
    <n v="2"/>
  </r>
  <r>
    <n v="44468"/>
    <s v="C"/>
    <n v="73091729"/>
    <x v="0"/>
    <n v="4"/>
    <n v="550006524"/>
    <d v="2015-09-14T00:00:00"/>
    <d v="2024-03-30T00:00:00"/>
    <n v="0"/>
    <n v="1"/>
    <n v="0"/>
    <n v="30"/>
    <n v="2"/>
    <n v="21474970"/>
    <n v="23720000"/>
    <n v="52924"/>
    <n v="2007"/>
    <n v="52836"/>
    <n v="0"/>
    <n v="0"/>
    <n v="0"/>
    <m/>
    <n v="0"/>
    <n v="0"/>
    <n v="0"/>
    <m/>
    <m/>
    <d v="2021-03-30T00:00:00"/>
    <n v="1"/>
    <s v="O"/>
    <n v="1"/>
    <n v="30"/>
    <n v="0"/>
    <m/>
    <m/>
    <m/>
    <m/>
    <m/>
    <m/>
    <n v="1"/>
    <n v="1"/>
    <m/>
    <m/>
    <n v="8368"/>
    <s v="CREDITOS DE CONSUMO"/>
    <n v="0"/>
    <n v="0"/>
    <n v="890480123"/>
    <s v="UNIVERSIDAD DE CARTAGENA"/>
    <n v="5"/>
    <m/>
    <m/>
    <m/>
    <m/>
    <n v="2"/>
    <n v="7"/>
    <n v="2"/>
  </r>
  <r>
    <n v="89422"/>
    <s v="C"/>
    <n v="73091729"/>
    <x v="0"/>
    <n v="4"/>
    <n v="550006544"/>
    <d v="2015-09-15T00:00:00"/>
    <d v="2024-03-30T00:00:00"/>
    <n v="0"/>
    <n v="1"/>
    <n v="0"/>
    <n v="30"/>
    <n v="2"/>
    <n v="21474970"/>
    <n v="23720000"/>
    <n v="106447"/>
    <n v="4036"/>
    <n v="106250"/>
    <n v="0"/>
    <n v="0"/>
    <n v="0"/>
    <m/>
    <n v="0"/>
    <n v="0"/>
    <n v="0"/>
    <m/>
    <m/>
    <d v="2021-03-30T00:00:00"/>
    <n v="1"/>
    <s v="O"/>
    <n v="1"/>
    <n v="30"/>
    <n v="0"/>
    <m/>
    <m/>
    <m/>
    <m/>
    <m/>
    <m/>
    <n v="1"/>
    <n v="1"/>
    <m/>
    <m/>
    <n v="16828"/>
    <s v="CREDITOS DE CONSUMO"/>
    <n v="0"/>
    <n v="0"/>
    <n v="890480123"/>
    <s v="UNIVERSIDAD DE CARTAGENA"/>
    <n v="5"/>
    <m/>
    <m/>
    <m/>
    <m/>
    <n v="2"/>
    <n v="7"/>
    <n v="2"/>
  </r>
  <r>
    <n v="124807"/>
    <s v="C"/>
    <n v="73091729"/>
    <x v="0"/>
    <n v="4"/>
    <n v="550006697"/>
    <d v="2015-09-25T00:00:00"/>
    <d v="2024-03-30T00:00:00"/>
    <n v="0"/>
    <n v="1"/>
    <n v="0"/>
    <n v="30"/>
    <n v="2"/>
    <n v="21474970"/>
    <n v="23720000"/>
    <n v="148762"/>
    <n v="5641"/>
    <n v="148293"/>
    <n v="0"/>
    <n v="0"/>
    <n v="0"/>
    <m/>
    <n v="0"/>
    <n v="0"/>
    <n v="0"/>
    <m/>
    <m/>
    <d v="2021-03-30T00:00:00"/>
    <n v="1"/>
    <s v="O"/>
    <n v="1"/>
    <n v="30"/>
    <n v="0"/>
    <m/>
    <m/>
    <m/>
    <m/>
    <m/>
    <m/>
    <n v="1"/>
    <n v="1"/>
    <m/>
    <m/>
    <n v="23486"/>
    <s v="CREDITOS DE CONSUMO"/>
    <n v="0"/>
    <n v="0"/>
    <n v="890480123"/>
    <s v="UNIVERSIDAD DE CARTAGENA"/>
    <n v="5"/>
    <m/>
    <m/>
    <m/>
    <m/>
    <n v="2"/>
    <n v="7"/>
    <n v="2"/>
  </r>
  <r>
    <n v="83235"/>
    <s v="C"/>
    <n v="73091729"/>
    <x v="0"/>
    <n v="4"/>
    <n v="550006755"/>
    <d v="2015-09-29T00:00:00"/>
    <d v="2024-03-30T00:00:00"/>
    <n v="0"/>
    <n v="1"/>
    <n v="0"/>
    <n v="30"/>
    <n v="2"/>
    <n v="21474970"/>
    <n v="23720000"/>
    <n v="99107"/>
    <n v="3758"/>
    <n v="98899"/>
    <n v="0"/>
    <n v="0"/>
    <n v="0"/>
    <m/>
    <n v="0"/>
    <n v="0"/>
    <n v="0"/>
    <m/>
    <m/>
    <d v="2021-03-30T00:00:00"/>
    <n v="1"/>
    <s v="O"/>
    <n v="1"/>
    <n v="30"/>
    <n v="0"/>
    <m/>
    <m/>
    <m/>
    <m/>
    <m/>
    <m/>
    <n v="1"/>
    <n v="1"/>
    <m/>
    <m/>
    <n v="15664"/>
    <s v="CREDITOS DE CONSUMO"/>
    <n v="0"/>
    <n v="0"/>
    <n v="890480123"/>
    <s v="UNIVERSIDAD DE CARTAGENA"/>
    <n v="5"/>
    <m/>
    <m/>
    <m/>
    <m/>
    <n v="2"/>
    <n v="7"/>
    <n v="2"/>
  </r>
  <r>
    <n v="122920"/>
    <s v="C"/>
    <n v="73091729"/>
    <x v="0"/>
    <n v="4"/>
    <n v="550006997"/>
    <d v="2015-10-10T00:00:00"/>
    <d v="2024-03-30T00:00:00"/>
    <n v="0"/>
    <n v="1"/>
    <n v="0"/>
    <n v="30"/>
    <n v="2"/>
    <n v="21474970"/>
    <n v="23720000"/>
    <n v="146382"/>
    <n v="5551"/>
    <n v="146052"/>
    <n v="0"/>
    <n v="0"/>
    <n v="0"/>
    <m/>
    <n v="0"/>
    <n v="0"/>
    <n v="0"/>
    <m/>
    <m/>
    <d v="2021-03-30T00:00:00"/>
    <n v="1"/>
    <s v="O"/>
    <n v="1"/>
    <n v="30"/>
    <n v="0"/>
    <m/>
    <m/>
    <m/>
    <m/>
    <m/>
    <m/>
    <n v="1"/>
    <n v="1"/>
    <m/>
    <m/>
    <n v="23132"/>
    <s v="CREDITOS DE CONSUMO"/>
    <n v="0"/>
    <n v="0"/>
    <n v="890480123"/>
    <s v="UNIVERSIDAD DE CARTAGENA"/>
    <n v="5"/>
    <m/>
    <m/>
    <m/>
    <m/>
    <n v="2"/>
    <n v="7"/>
    <n v="2"/>
  </r>
  <r>
    <n v="119911"/>
    <s v="C"/>
    <n v="73091729"/>
    <x v="0"/>
    <n v="4"/>
    <n v="550007050"/>
    <d v="2015-10-15T00:00:00"/>
    <d v="2024-03-30T00:00:00"/>
    <n v="0"/>
    <n v="1"/>
    <n v="0"/>
    <n v="30"/>
    <n v="2"/>
    <n v="21474970"/>
    <n v="23720000"/>
    <n v="142790"/>
    <n v="5415"/>
    <n v="142476"/>
    <n v="0"/>
    <n v="0"/>
    <n v="0"/>
    <m/>
    <n v="0"/>
    <n v="0"/>
    <n v="0"/>
    <m/>
    <m/>
    <d v="2021-03-30T00:00:00"/>
    <n v="1"/>
    <s v="O"/>
    <n v="1"/>
    <n v="30"/>
    <n v="0"/>
    <m/>
    <m/>
    <m/>
    <m/>
    <m/>
    <m/>
    <n v="1"/>
    <n v="1"/>
    <m/>
    <m/>
    <n v="22565"/>
    <s v="CREDITOS DE CONSUMO"/>
    <n v="0"/>
    <n v="0"/>
    <n v="890480123"/>
    <s v="UNIVERSIDAD DE CARTAGENA"/>
    <n v="5"/>
    <m/>
    <m/>
    <m/>
    <m/>
    <n v="2"/>
    <n v="7"/>
    <n v="2"/>
  </r>
  <r>
    <n v="40728"/>
    <s v="C"/>
    <n v="73091729"/>
    <x v="0"/>
    <n v="4"/>
    <n v="550007073"/>
    <d v="2015-10-17T00:00:00"/>
    <d v="2024-03-30T00:00:00"/>
    <n v="0"/>
    <n v="1"/>
    <n v="0"/>
    <n v="30"/>
    <n v="2"/>
    <n v="21474970"/>
    <n v="23720000"/>
    <n v="48491"/>
    <n v="1839"/>
    <n v="48392"/>
    <n v="0"/>
    <n v="0"/>
    <n v="0"/>
    <m/>
    <n v="0"/>
    <n v="0"/>
    <n v="0"/>
    <m/>
    <m/>
    <d v="2021-03-30T00:00:00"/>
    <n v="1"/>
    <s v="O"/>
    <n v="1"/>
    <n v="30"/>
    <n v="0"/>
    <m/>
    <m/>
    <m/>
    <m/>
    <m/>
    <m/>
    <n v="1"/>
    <n v="1"/>
    <m/>
    <m/>
    <n v="7664"/>
    <s v="CREDITOS DE CONSUMO"/>
    <n v="0"/>
    <n v="0"/>
    <n v="890480123"/>
    <s v="UNIVERSIDAD DE CARTAGENA"/>
    <n v="5"/>
    <m/>
    <m/>
    <m/>
    <m/>
    <n v="2"/>
    <n v="7"/>
    <n v="2"/>
  </r>
  <r>
    <n v="106784"/>
    <s v="C"/>
    <n v="73091729"/>
    <x v="0"/>
    <n v="4"/>
    <n v="550007077"/>
    <d v="2015-10-17T00:00:00"/>
    <d v="2024-03-30T00:00:00"/>
    <n v="0"/>
    <n v="1"/>
    <n v="0"/>
    <n v="30"/>
    <n v="2"/>
    <n v="21474970"/>
    <n v="23720000"/>
    <n v="127140"/>
    <n v="4821"/>
    <n v="126879"/>
    <n v="0"/>
    <n v="0"/>
    <n v="0"/>
    <m/>
    <n v="0"/>
    <n v="0"/>
    <n v="0"/>
    <m/>
    <m/>
    <d v="2021-03-30T00:00:00"/>
    <n v="1"/>
    <s v="O"/>
    <n v="1"/>
    <n v="30"/>
    <n v="0"/>
    <m/>
    <m/>
    <m/>
    <m/>
    <m/>
    <m/>
    <n v="1"/>
    <n v="1"/>
    <m/>
    <m/>
    <n v="20095"/>
    <s v="CREDITOS DE CONSUMO"/>
    <n v="0"/>
    <n v="0"/>
    <n v="890480123"/>
    <s v="UNIVERSIDAD DE CARTAGENA"/>
    <n v="5"/>
    <m/>
    <m/>
    <m/>
    <m/>
    <n v="2"/>
    <n v="7"/>
    <n v="2"/>
  </r>
  <r>
    <n v="108743"/>
    <s v="C"/>
    <n v="73091729"/>
    <x v="0"/>
    <n v="4"/>
    <n v="550007142"/>
    <d v="2015-10-24T00:00:00"/>
    <d v="2024-03-30T00:00:00"/>
    <n v="0"/>
    <n v="1"/>
    <n v="0"/>
    <n v="30"/>
    <n v="2"/>
    <n v="21474970"/>
    <n v="23720000"/>
    <n v="129496"/>
    <n v="4910"/>
    <n v="129207"/>
    <n v="0"/>
    <n v="0"/>
    <n v="0"/>
    <m/>
    <n v="0"/>
    <n v="0"/>
    <n v="0"/>
    <m/>
    <m/>
    <d v="2021-03-30T00:00:00"/>
    <n v="1"/>
    <s v="O"/>
    <n v="1"/>
    <n v="30"/>
    <n v="0"/>
    <m/>
    <m/>
    <m/>
    <m/>
    <m/>
    <m/>
    <n v="1"/>
    <n v="1"/>
    <m/>
    <m/>
    <n v="20464"/>
    <s v="CREDITOS DE CONSUMO"/>
    <n v="0"/>
    <n v="0"/>
    <n v="890480123"/>
    <s v="UNIVERSIDAD DE CARTAGENA"/>
    <n v="5"/>
    <m/>
    <m/>
    <m/>
    <m/>
    <n v="2"/>
    <n v="7"/>
    <n v="2"/>
  </r>
  <r>
    <n v="98884"/>
    <s v="C"/>
    <n v="73091729"/>
    <x v="0"/>
    <n v="4"/>
    <n v="550007194"/>
    <d v="2015-10-29T00:00:00"/>
    <d v="2024-03-30T00:00:00"/>
    <n v="0"/>
    <n v="1"/>
    <n v="0"/>
    <n v="30"/>
    <n v="2"/>
    <n v="21474970"/>
    <n v="23720000"/>
    <n v="117747"/>
    <n v="4465"/>
    <n v="117493"/>
    <n v="0"/>
    <n v="0"/>
    <n v="0"/>
    <m/>
    <n v="0"/>
    <n v="0"/>
    <n v="0"/>
    <m/>
    <m/>
    <d v="2021-03-30T00:00:00"/>
    <n v="1"/>
    <s v="O"/>
    <n v="1"/>
    <n v="30"/>
    <n v="0"/>
    <m/>
    <m/>
    <m/>
    <m/>
    <m/>
    <m/>
    <n v="1"/>
    <n v="1"/>
    <m/>
    <m/>
    <n v="18609"/>
    <s v="CREDITOS DE CONSUMO"/>
    <n v="0"/>
    <n v="0"/>
    <n v="890480123"/>
    <s v="UNIVERSIDAD DE CARTAGENA"/>
    <n v="5"/>
    <m/>
    <m/>
    <m/>
    <m/>
    <n v="2"/>
    <n v="7"/>
    <n v="2"/>
  </r>
  <r>
    <n v="30394"/>
    <s v="C"/>
    <n v="73091729"/>
    <x v="0"/>
    <n v="4"/>
    <n v="550007195"/>
    <d v="2015-10-29T00:00:00"/>
    <d v="2024-03-30T00:00:00"/>
    <n v="0"/>
    <n v="1"/>
    <n v="0"/>
    <n v="30"/>
    <n v="2"/>
    <n v="21474970"/>
    <n v="23720000"/>
    <n v="36166"/>
    <n v="1371"/>
    <n v="36114"/>
    <n v="0"/>
    <n v="0"/>
    <n v="0"/>
    <m/>
    <n v="0"/>
    <n v="0"/>
    <n v="0"/>
    <m/>
    <m/>
    <d v="2021-03-30T00:00:00"/>
    <n v="1"/>
    <s v="O"/>
    <n v="1"/>
    <n v="30"/>
    <n v="0"/>
    <m/>
    <m/>
    <m/>
    <m/>
    <m/>
    <m/>
    <n v="1"/>
    <n v="1"/>
    <m/>
    <m/>
    <n v="5720"/>
    <s v="CREDITOS DE CONSUMO"/>
    <n v="0"/>
    <n v="0"/>
    <n v="890480123"/>
    <s v="UNIVERSIDAD DE CARTAGENA"/>
    <n v="5"/>
    <m/>
    <m/>
    <m/>
    <m/>
    <n v="2"/>
    <n v="7"/>
    <n v="2"/>
  </r>
  <r>
    <n v="25034"/>
    <s v="C"/>
    <n v="73091729"/>
    <x v="0"/>
    <n v="4"/>
    <n v="550007631"/>
    <d v="2015-11-27T00:00:00"/>
    <d v="2024-03-30T00:00:00"/>
    <n v="0"/>
    <n v="1"/>
    <n v="0"/>
    <n v="30"/>
    <n v="2"/>
    <n v="21474970"/>
    <n v="23720000"/>
    <n v="29796"/>
    <n v="1130"/>
    <n v="29745"/>
    <n v="0"/>
    <n v="0"/>
    <n v="0"/>
    <m/>
    <n v="0"/>
    <n v="0"/>
    <n v="0"/>
    <m/>
    <m/>
    <d v="2021-03-30T00:00:00"/>
    <n v="1"/>
    <s v="O"/>
    <n v="1"/>
    <n v="30"/>
    <n v="0"/>
    <m/>
    <m/>
    <m/>
    <m/>
    <m/>
    <m/>
    <n v="1"/>
    <n v="1"/>
    <m/>
    <m/>
    <n v="4711"/>
    <s v="CREDITOS DE CONSUMO"/>
    <n v="0"/>
    <n v="0"/>
    <n v="890480123"/>
    <s v="UNIVERSIDAD DE CARTAGENA"/>
    <n v="5"/>
    <m/>
    <m/>
    <m/>
    <m/>
    <n v="2"/>
    <n v="7"/>
    <n v="2"/>
  </r>
  <r>
    <n v="28289"/>
    <s v="C"/>
    <n v="73091729"/>
    <x v="0"/>
    <n v="4"/>
    <n v="550007802"/>
    <d v="2015-12-02T00:00:00"/>
    <d v="2024-03-30T00:00:00"/>
    <n v="0"/>
    <n v="1"/>
    <n v="0"/>
    <n v="30"/>
    <n v="2"/>
    <n v="21474970"/>
    <n v="23720000"/>
    <n v="33679"/>
    <n v="1277"/>
    <n v="33612"/>
    <n v="0"/>
    <n v="0"/>
    <n v="0"/>
    <m/>
    <n v="0"/>
    <n v="0"/>
    <n v="0"/>
    <m/>
    <m/>
    <d v="2021-03-30T00:00:00"/>
    <n v="1"/>
    <s v="O"/>
    <n v="1"/>
    <n v="30"/>
    <n v="0"/>
    <m/>
    <m/>
    <m/>
    <m/>
    <m/>
    <m/>
    <n v="1"/>
    <n v="1"/>
    <m/>
    <m/>
    <n v="5323"/>
    <s v="CREDITOS DE CONSUMO"/>
    <n v="0"/>
    <n v="0"/>
    <n v="890480123"/>
    <s v="UNIVERSIDAD DE CARTAGENA"/>
    <n v="5"/>
    <m/>
    <m/>
    <m/>
    <m/>
    <n v="2"/>
    <n v="7"/>
    <n v="2"/>
  </r>
  <r>
    <n v="17848"/>
    <s v="C"/>
    <n v="73091729"/>
    <x v="0"/>
    <n v="4"/>
    <n v="550008008"/>
    <d v="2015-12-22T00:00:00"/>
    <d v="2024-03-30T00:00:00"/>
    <n v="0"/>
    <n v="1"/>
    <n v="0"/>
    <n v="30"/>
    <n v="2"/>
    <n v="22490513"/>
    <n v="24960000"/>
    <n v="21593"/>
    <n v="830"/>
    <n v="21206"/>
    <n v="0"/>
    <n v="0"/>
    <n v="0"/>
    <m/>
    <n v="0"/>
    <n v="0"/>
    <n v="0"/>
    <m/>
    <m/>
    <d v="2021-03-30T00:00:00"/>
    <n v="1"/>
    <s v="O"/>
    <n v="1"/>
    <n v="30"/>
    <n v="0"/>
    <m/>
    <m/>
    <m/>
    <m/>
    <m/>
    <m/>
    <n v="1"/>
    <n v="1"/>
    <m/>
    <m/>
    <n v="3358"/>
    <s v="CREDITOS DE CONSUMO"/>
    <n v="0"/>
    <n v="0"/>
    <n v="890480123"/>
    <s v="UNIVERSIDAD DE CARTAGENA"/>
    <n v="5"/>
    <m/>
    <m/>
    <m/>
    <m/>
    <n v="2"/>
    <n v="7"/>
    <n v="2"/>
  </r>
  <r>
    <n v="17176"/>
    <s v="C"/>
    <n v="73091729"/>
    <x v="0"/>
    <n v="4"/>
    <n v="550008038"/>
    <d v="2015-12-23T00:00:00"/>
    <d v="2024-03-30T00:00:00"/>
    <n v="0"/>
    <n v="1"/>
    <n v="0"/>
    <n v="30"/>
    <n v="2"/>
    <n v="22490513"/>
    <n v="24960000"/>
    <n v="20764"/>
    <n v="798"/>
    <n v="20408"/>
    <n v="0"/>
    <n v="0"/>
    <n v="0"/>
    <m/>
    <n v="0"/>
    <n v="0"/>
    <n v="0"/>
    <m/>
    <m/>
    <d v="2021-03-30T00:00:00"/>
    <n v="1"/>
    <s v="O"/>
    <n v="1"/>
    <n v="30"/>
    <n v="0"/>
    <m/>
    <m/>
    <m/>
    <m/>
    <m/>
    <m/>
    <n v="1"/>
    <n v="1"/>
    <m/>
    <m/>
    <n v="3232"/>
    <s v="CREDITOS DE CONSUMO"/>
    <n v="0"/>
    <n v="0"/>
    <n v="890480123"/>
    <s v="UNIVERSIDAD DE CARTAGENA"/>
    <n v="5"/>
    <m/>
    <m/>
    <m/>
    <m/>
    <n v="2"/>
    <n v="7"/>
    <n v="2"/>
  </r>
  <r>
    <n v="23516"/>
    <s v="C"/>
    <n v="73091729"/>
    <x v="0"/>
    <n v="4"/>
    <n v="550008691"/>
    <d v="2016-02-20T00:00:00"/>
    <d v="2024-03-30T00:00:00"/>
    <n v="0"/>
    <n v="1"/>
    <n v="0"/>
    <n v="30"/>
    <n v="2"/>
    <n v="22490513"/>
    <n v="24960000"/>
    <n v="27986"/>
    <n v="1076"/>
    <n v="27941"/>
    <n v="0"/>
    <n v="0"/>
    <n v="0"/>
    <m/>
    <n v="0"/>
    <n v="0"/>
    <n v="0"/>
    <m/>
    <m/>
    <d v="2021-03-30T00:00:00"/>
    <n v="1"/>
    <s v="O"/>
    <n v="1"/>
    <n v="30"/>
    <n v="0"/>
    <m/>
    <m/>
    <m/>
    <m/>
    <m/>
    <m/>
    <n v="1"/>
    <n v="1"/>
    <m/>
    <m/>
    <n v="4425"/>
    <s v="CREDITOS DE CONSUMO"/>
    <n v="0"/>
    <n v="0"/>
    <n v="890480123"/>
    <s v="UNIVERSIDAD DE CARTAGENA"/>
    <n v="5"/>
    <m/>
    <m/>
    <m/>
    <m/>
    <n v="2"/>
    <n v="7"/>
    <n v="2"/>
  </r>
  <r>
    <n v="7461"/>
    <s v="C"/>
    <n v="73091729"/>
    <x v="0"/>
    <n v="4"/>
    <n v="550008692"/>
    <d v="2016-02-20T00:00:00"/>
    <d v="2024-03-30T00:00:00"/>
    <n v="0"/>
    <n v="1"/>
    <n v="0"/>
    <n v="30"/>
    <n v="2"/>
    <n v="22490513"/>
    <n v="24960000"/>
    <n v="9008"/>
    <n v="346"/>
    <n v="8865"/>
    <n v="0"/>
    <n v="0"/>
    <n v="0"/>
    <m/>
    <n v="0"/>
    <n v="0"/>
    <n v="0"/>
    <m/>
    <m/>
    <d v="2021-03-30T00:00:00"/>
    <n v="1"/>
    <s v="O"/>
    <n v="1"/>
    <n v="30"/>
    <n v="0"/>
    <m/>
    <m/>
    <m/>
    <m/>
    <m/>
    <m/>
    <n v="1"/>
    <n v="1"/>
    <m/>
    <m/>
    <n v="1404"/>
    <s v="CREDITOS DE CONSUMO"/>
    <n v="0"/>
    <n v="0"/>
    <n v="890480123"/>
    <s v="UNIVERSIDAD DE CARTAGENA"/>
    <n v="5"/>
    <m/>
    <m/>
    <m/>
    <m/>
    <n v="2"/>
    <n v="7"/>
    <n v="2"/>
  </r>
  <r>
    <n v="59676"/>
    <s v="C"/>
    <n v="73091729"/>
    <x v="0"/>
    <n v="4"/>
    <n v="550009222"/>
    <d v="2016-04-04T00:00:00"/>
    <d v="2024-03-30T00:00:00"/>
    <n v="0"/>
    <n v="1"/>
    <n v="0"/>
    <n v="30"/>
    <n v="2"/>
    <n v="22490513"/>
    <n v="24960000"/>
    <n v="70994"/>
    <n v="2729"/>
    <n v="70906"/>
    <n v="0"/>
    <n v="0"/>
    <n v="0"/>
    <m/>
    <n v="0"/>
    <n v="0"/>
    <n v="0"/>
    <m/>
    <m/>
    <d v="2021-03-30T00:00:00"/>
    <n v="1"/>
    <s v="O"/>
    <n v="1"/>
    <n v="30"/>
    <n v="0"/>
    <m/>
    <m/>
    <m/>
    <m/>
    <m/>
    <m/>
    <n v="1"/>
    <n v="1"/>
    <m/>
    <m/>
    <n v="11230"/>
    <s v="CREDITOS DE CONSUMO"/>
    <n v="0"/>
    <n v="0"/>
    <n v="890480123"/>
    <s v="UNIVERSIDAD DE CARTAGENA"/>
    <n v="5"/>
    <m/>
    <m/>
    <m/>
    <m/>
    <n v="2"/>
    <n v="7"/>
    <n v="2"/>
  </r>
  <r>
    <n v="31157"/>
    <s v="C"/>
    <n v="73091729"/>
    <x v="0"/>
    <n v="4"/>
    <n v="550009517"/>
    <d v="2016-05-06T00:00:00"/>
    <d v="2024-03-30T00:00:00"/>
    <n v="0"/>
    <n v="1"/>
    <n v="0"/>
    <n v="30"/>
    <n v="2"/>
    <n v="22490513"/>
    <n v="24960000"/>
    <n v="37055"/>
    <n v="1425"/>
    <n v="37020"/>
    <n v="0"/>
    <n v="0"/>
    <n v="0"/>
    <m/>
    <n v="0"/>
    <n v="0"/>
    <n v="0"/>
    <m/>
    <m/>
    <d v="2021-03-30T00:00:00"/>
    <n v="1"/>
    <s v="O"/>
    <n v="1"/>
    <n v="30"/>
    <n v="0"/>
    <m/>
    <m/>
    <m/>
    <m/>
    <m/>
    <m/>
    <n v="1"/>
    <n v="1"/>
    <m/>
    <m/>
    <n v="5863"/>
    <s v="CREDITOS DE CONSUMO"/>
    <n v="0"/>
    <n v="0"/>
    <n v="890480123"/>
    <s v="UNIVERSIDAD DE CARTAGENA"/>
    <n v="5"/>
    <m/>
    <m/>
    <m/>
    <m/>
    <n v="2"/>
    <n v="7"/>
    <n v="2"/>
  </r>
  <r>
    <n v="15865"/>
    <s v="C"/>
    <n v="73091729"/>
    <x v="0"/>
    <n v="4"/>
    <n v="550010350"/>
    <d v="2016-06-29T00:00:00"/>
    <d v="2024-03-30T00:00:00"/>
    <n v="0"/>
    <n v="1"/>
    <n v="0"/>
    <n v="30"/>
    <n v="2"/>
    <n v="22490513"/>
    <n v="24960000"/>
    <n v="19180"/>
    <n v="737"/>
    <n v="18851"/>
    <n v="0"/>
    <n v="0"/>
    <n v="0"/>
    <m/>
    <n v="0"/>
    <n v="0"/>
    <n v="0"/>
    <m/>
    <m/>
    <d v="2021-03-30T00:00:00"/>
    <n v="1"/>
    <s v="O"/>
    <n v="1"/>
    <n v="30"/>
    <n v="0"/>
    <m/>
    <m/>
    <m/>
    <m/>
    <m/>
    <m/>
    <n v="1"/>
    <n v="1"/>
    <m/>
    <m/>
    <n v="2986"/>
    <s v="CREDITOS DE CONSUMO"/>
    <n v="0"/>
    <n v="0"/>
    <n v="890480123"/>
    <s v="UNIVERSIDAD DE CARTAGENA"/>
    <n v="5"/>
    <m/>
    <m/>
    <m/>
    <m/>
    <n v="2"/>
    <n v="7"/>
    <n v="2"/>
  </r>
  <r>
    <n v="22781"/>
    <s v="C"/>
    <n v="73091729"/>
    <x v="0"/>
    <n v="4"/>
    <n v="550010538"/>
    <d v="2016-07-06T00:00:00"/>
    <d v="2024-03-30T00:00:00"/>
    <n v="0"/>
    <n v="1"/>
    <n v="0"/>
    <n v="30"/>
    <n v="2"/>
    <n v="22490513"/>
    <n v="24960000"/>
    <n v="27079"/>
    <n v="1041"/>
    <n v="27068"/>
    <n v="0"/>
    <n v="0"/>
    <n v="0"/>
    <m/>
    <n v="0"/>
    <n v="0"/>
    <n v="0"/>
    <m/>
    <m/>
    <d v="2021-03-30T00:00:00"/>
    <n v="1"/>
    <s v="O"/>
    <n v="1"/>
    <n v="30"/>
    <n v="0"/>
    <m/>
    <m/>
    <m/>
    <m/>
    <m/>
    <m/>
    <n v="1"/>
    <n v="1"/>
    <m/>
    <m/>
    <n v="4287"/>
    <s v="CREDITOS DE CONSUMO"/>
    <n v="0"/>
    <n v="0"/>
    <n v="890480123"/>
    <s v="UNIVERSIDAD DE CARTAGENA"/>
    <n v="5"/>
    <m/>
    <m/>
    <m/>
    <m/>
    <n v="2"/>
    <n v="7"/>
    <n v="2"/>
  </r>
  <r>
    <n v="18618"/>
    <s v="C"/>
    <n v="73091729"/>
    <x v="0"/>
    <n v="4"/>
    <n v="550010785"/>
    <d v="2016-07-29T00:00:00"/>
    <d v="2024-03-30T00:00:00"/>
    <n v="0"/>
    <n v="1"/>
    <n v="0"/>
    <n v="30"/>
    <n v="2"/>
    <n v="22490513"/>
    <n v="24960000"/>
    <n v="22510"/>
    <n v="865"/>
    <n v="22121"/>
    <n v="0"/>
    <n v="0"/>
    <n v="0"/>
    <m/>
    <n v="0"/>
    <n v="0"/>
    <n v="0"/>
    <m/>
    <m/>
    <d v="2021-03-30T00:00:00"/>
    <n v="1"/>
    <s v="O"/>
    <n v="1"/>
    <n v="30"/>
    <n v="0"/>
    <m/>
    <m/>
    <m/>
    <m/>
    <m/>
    <m/>
    <n v="1"/>
    <n v="1"/>
    <m/>
    <m/>
    <n v="3503"/>
    <s v="CREDITOS DE CONSUMO"/>
    <n v="0"/>
    <n v="0"/>
    <n v="890480123"/>
    <s v="UNIVERSIDAD DE CARTAGENA"/>
    <n v="5"/>
    <m/>
    <m/>
    <m/>
    <m/>
    <n v="2"/>
    <n v="7"/>
    <n v="2"/>
  </r>
  <r>
    <n v="18797"/>
    <s v="C"/>
    <n v="73091729"/>
    <x v="0"/>
    <n v="4"/>
    <n v="550011572"/>
    <d v="2016-09-08T00:00:00"/>
    <d v="2024-03-30T00:00:00"/>
    <n v="0"/>
    <n v="1"/>
    <n v="0"/>
    <n v="30"/>
    <n v="2"/>
    <n v="22490513"/>
    <n v="24960000"/>
    <n v="22731"/>
    <n v="874"/>
    <n v="22334"/>
    <n v="0"/>
    <n v="0"/>
    <n v="0"/>
    <m/>
    <n v="0"/>
    <n v="0"/>
    <n v="0"/>
    <m/>
    <m/>
    <d v="2021-03-30T00:00:00"/>
    <n v="1"/>
    <s v="O"/>
    <n v="1"/>
    <n v="30"/>
    <n v="0"/>
    <m/>
    <m/>
    <m/>
    <m/>
    <m/>
    <m/>
    <n v="1"/>
    <n v="1"/>
    <m/>
    <m/>
    <n v="3537"/>
    <s v="CREDITOS DE CONSUMO"/>
    <n v="0"/>
    <n v="0"/>
    <n v="890480123"/>
    <s v="UNIVERSIDAD DE CARTAGENA"/>
    <n v="5"/>
    <m/>
    <m/>
    <m/>
    <m/>
    <n v="2"/>
    <n v="7"/>
    <n v="2"/>
  </r>
  <r>
    <n v="15319"/>
    <s v="C"/>
    <n v="73091729"/>
    <x v="0"/>
    <n v="4"/>
    <n v="550011848"/>
    <d v="2016-09-29T00:00:00"/>
    <d v="2024-03-30T00:00:00"/>
    <n v="0"/>
    <n v="1"/>
    <n v="0"/>
    <n v="30"/>
    <n v="2"/>
    <n v="22490513"/>
    <n v="24960000"/>
    <n v="18506"/>
    <n v="711"/>
    <n v="18202"/>
    <n v="0"/>
    <n v="0"/>
    <n v="0"/>
    <m/>
    <n v="0"/>
    <n v="0"/>
    <n v="0"/>
    <m/>
    <m/>
    <d v="2021-03-30T00:00:00"/>
    <n v="1"/>
    <s v="O"/>
    <n v="1"/>
    <n v="30"/>
    <n v="0"/>
    <m/>
    <m/>
    <m/>
    <m/>
    <m/>
    <m/>
    <n v="1"/>
    <n v="1"/>
    <m/>
    <m/>
    <n v="2883"/>
    <s v="CREDITOS DE CONSUMO"/>
    <n v="0"/>
    <n v="0"/>
    <n v="890480123"/>
    <s v="UNIVERSIDAD DE CARTAGENA"/>
    <n v="5"/>
    <m/>
    <m/>
    <m/>
    <m/>
    <n v="2"/>
    <n v="7"/>
    <n v="2"/>
  </r>
  <r>
    <n v="29376"/>
    <s v="C"/>
    <n v="73091729"/>
    <x v="0"/>
    <n v="4"/>
    <n v="550012647"/>
    <d v="2016-11-13T00:00:00"/>
    <d v="2024-03-30T00:00:00"/>
    <n v="0"/>
    <n v="1"/>
    <n v="0"/>
    <n v="30"/>
    <n v="2"/>
    <n v="22490513"/>
    <n v="24960000"/>
    <n v="34928"/>
    <n v="1343"/>
    <n v="34904"/>
    <n v="0"/>
    <n v="0"/>
    <n v="0"/>
    <m/>
    <n v="0"/>
    <n v="0"/>
    <n v="0"/>
    <m/>
    <m/>
    <d v="2021-03-30T00:00:00"/>
    <n v="1"/>
    <s v="O"/>
    <n v="1"/>
    <n v="30"/>
    <n v="0"/>
    <m/>
    <m/>
    <m/>
    <m/>
    <m/>
    <m/>
    <n v="1"/>
    <n v="1"/>
    <m/>
    <m/>
    <n v="5528"/>
    <s v="CREDITOS DE CONSUMO"/>
    <n v="0"/>
    <n v="0"/>
    <n v="890480123"/>
    <s v="UNIVERSIDAD DE CARTAGENA"/>
    <n v="5"/>
    <m/>
    <m/>
    <m/>
    <m/>
    <n v="2"/>
    <n v="7"/>
    <n v="2"/>
  </r>
  <r>
    <n v="49834"/>
    <s v="C"/>
    <n v="73091729"/>
    <x v="0"/>
    <n v="4"/>
    <n v="550013626"/>
    <d v="2017-01-19T00:00:00"/>
    <d v="2024-03-30T00:00:00"/>
    <n v="0"/>
    <n v="1"/>
    <n v="0"/>
    <n v="30"/>
    <n v="2"/>
    <n v="22490513"/>
    <n v="24960000"/>
    <n v="59271"/>
    <n v="2279"/>
    <n v="59212"/>
    <n v="0"/>
    <n v="0"/>
    <n v="0"/>
    <m/>
    <n v="0"/>
    <n v="0"/>
    <n v="0"/>
    <m/>
    <m/>
    <d v="2021-03-30T00:00:00"/>
    <n v="1"/>
    <s v="O"/>
    <n v="1"/>
    <n v="30"/>
    <n v="0"/>
    <m/>
    <m/>
    <m/>
    <m/>
    <m/>
    <m/>
    <n v="1"/>
    <n v="1"/>
    <m/>
    <m/>
    <n v="9378"/>
    <s v="CREDITOS DE CONSUMO"/>
    <n v="0"/>
    <n v="0"/>
    <n v="890480123"/>
    <s v="UNIVERSIDAD DE CARTAGENA"/>
    <n v="5"/>
    <m/>
    <m/>
    <m/>
    <m/>
    <n v="2"/>
    <n v="7"/>
    <n v="2"/>
  </r>
  <r>
    <n v="41287"/>
    <s v="C"/>
    <n v="73091729"/>
    <x v="0"/>
    <n v="4"/>
    <n v="550013967"/>
    <d v="2017-02-09T00:00:00"/>
    <d v="2024-03-30T00:00:00"/>
    <n v="0"/>
    <n v="1"/>
    <n v="0"/>
    <n v="30"/>
    <n v="2"/>
    <n v="22490513"/>
    <n v="24960000"/>
    <n v="49084"/>
    <n v="1887"/>
    <n v="49056"/>
    <n v="0"/>
    <n v="0"/>
    <n v="0"/>
    <m/>
    <n v="0"/>
    <n v="0"/>
    <n v="0"/>
    <m/>
    <m/>
    <d v="2021-03-30T00:00:00"/>
    <n v="1"/>
    <s v="O"/>
    <n v="1"/>
    <n v="30"/>
    <n v="0"/>
    <m/>
    <m/>
    <m/>
    <m/>
    <m/>
    <m/>
    <n v="1"/>
    <n v="1"/>
    <m/>
    <m/>
    <n v="7769"/>
    <s v="CREDITOS DE CONSUMO"/>
    <n v="0"/>
    <n v="0"/>
    <n v="890480123"/>
    <s v="UNIVERSIDAD DE CARTAGENA"/>
    <n v="5"/>
    <m/>
    <m/>
    <m/>
    <m/>
    <n v="2"/>
    <n v="7"/>
    <n v="2"/>
  </r>
  <r>
    <n v="17825"/>
    <s v="C"/>
    <n v="73091729"/>
    <x v="0"/>
    <n v="4"/>
    <n v="550013987"/>
    <d v="2017-02-11T00:00:00"/>
    <d v="2024-03-30T00:00:00"/>
    <n v="0"/>
    <n v="1"/>
    <n v="0"/>
    <n v="30"/>
    <n v="2"/>
    <n v="22490513"/>
    <n v="24960000"/>
    <n v="21565"/>
    <n v="829"/>
    <n v="21179"/>
    <n v="0"/>
    <n v="0"/>
    <n v="0"/>
    <m/>
    <n v="0"/>
    <n v="0"/>
    <n v="0"/>
    <m/>
    <m/>
    <d v="2021-03-30T00:00:00"/>
    <n v="1"/>
    <s v="O"/>
    <n v="1"/>
    <n v="30"/>
    <n v="0"/>
    <m/>
    <m/>
    <m/>
    <m/>
    <m/>
    <m/>
    <n v="1"/>
    <n v="1"/>
    <m/>
    <m/>
    <n v="3354"/>
    <s v="CREDITOS DE CONSUMO"/>
    <n v="0"/>
    <n v="0"/>
    <n v="890480123"/>
    <s v="UNIVERSIDAD DE CARTAGENA"/>
    <n v="5"/>
    <m/>
    <m/>
    <m/>
    <m/>
    <n v="2"/>
    <n v="7"/>
    <n v="2"/>
  </r>
  <r>
    <n v="64174"/>
    <s v="C"/>
    <n v="73091729"/>
    <x v="0"/>
    <n v="4"/>
    <n v="550014657"/>
    <d v="2017-04-02T00:00:00"/>
    <d v="2024-03-30T00:00:00"/>
    <n v="0"/>
    <n v="1"/>
    <n v="0"/>
    <n v="30"/>
    <n v="2"/>
    <n v="22490513"/>
    <n v="24960000"/>
    <n v="76306"/>
    <n v="2934"/>
    <n v="76251"/>
    <n v="0"/>
    <n v="0"/>
    <n v="0"/>
    <m/>
    <n v="0"/>
    <n v="0"/>
    <n v="0"/>
    <m/>
    <m/>
    <d v="2021-03-30T00:00:00"/>
    <n v="1"/>
    <s v="O"/>
    <n v="1"/>
    <n v="30"/>
    <n v="0"/>
    <m/>
    <m/>
    <m/>
    <m/>
    <m/>
    <m/>
    <n v="1"/>
    <n v="1"/>
    <m/>
    <m/>
    <n v="12077"/>
    <s v="CREDITOS DE CONSUMO"/>
    <n v="0"/>
    <n v="0"/>
    <n v="890480123"/>
    <s v="UNIVERSIDAD DE CARTAGENA"/>
    <n v="5"/>
    <m/>
    <m/>
    <m/>
    <m/>
    <n v="2"/>
    <n v="7"/>
    <n v="2"/>
  </r>
  <r>
    <n v="23649"/>
    <s v="C"/>
    <n v="73091729"/>
    <x v="0"/>
    <n v="4"/>
    <n v="550015345"/>
    <d v="2017-05-26T00:00:00"/>
    <d v="2024-03-30T00:00:00"/>
    <n v="0"/>
    <n v="1"/>
    <n v="0"/>
    <n v="30"/>
    <n v="2"/>
    <n v="22490513"/>
    <n v="24960000"/>
    <n v="28100"/>
    <n v="1080"/>
    <n v="28099"/>
    <n v="0"/>
    <n v="0"/>
    <n v="0"/>
    <m/>
    <n v="0"/>
    <n v="0"/>
    <n v="0"/>
    <m/>
    <m/>
    <d v="2021-03-30T00:00:00"/>
    <n v="1"/>
    <s v="O"/>
    <n v="1"/>
    <n v="30"/>
    <n v="0"/>
    <m/>
    <m/>
    <m/>
    <m/>
    <m/>
    <m/>
    <n v="1"/>
    <n v="1"/>
    <m/>
    <m/>
    <n v="4450"/>
    <s v="CREDITOS DE CONSUMO"/>
    <n v="0"/>
    <n v="0"/>
    <n v="890480123"/>
    <s v="UNIVERSIDAD DE CARTAGENA"/>
    <n v="5"/>
    <m/>
    <m/>
    <m/>
    <m/>
    <n v="2"/>
    <n v="7"/>
    <n v="2"/>
  </r>
  <r>
    <n v="33057"/>
    <s v="C"/>
    <n v="73091729"/>
    <x v="0"/>
    <n v="4"/>
    <n v="550015596"/>
    <d v="2017-06-06T00:00:00"/>
    <d v="2024-03-30T00:00:00"/>
    <n v="0"/>
    <n v="1"/>
    <n v="0"/>
    <n v="30"/>
    <n v="2"/>
    <n v="22490513"/>
    <n v="24960000"/>
    <n v="39289"/>
    <n v="1510"/>
    <n v="39278"/>
    <n v="0"/>
    <n v="0"/>
    <n v="0"/>
    <m/>
    <n v="0"/>
    <n v="0"/>
    <n v="0"/>
    <m/>
    <m/>
    <d v="2021-03-30T00:00:00"/>
    <n v="1"/>
    <s v="O"/>
    <n v="1"/>
    <n v="30"/>
    <n v="0"/>
    <m/>
    <m/>
    <m/>
    <m/>
    <m/>
    <m/>
    <n v="1"/>
    <n v="1"/>
    <m/>
    <m/>
    <n v="6221"/>
    <s v="CREDITOS DE CONSUMO"/>
    <n v="0"/>
    <n v="0"/>
    <n v="890480123"/>
    <s v="UNIVERSIDAD DE CARTAGENA"/>
    <n v="5"/>
    <m/>
    <m/>
    <m/>
    <m/>
    <n v="2"/>
    <n v="7"/>
    <n v="2"/>
  </r>
  <r>
    <n v="44772"/>
    <s v="C"/>
    <n v="73091729"/>
    <x v="0"/>
    <n v="4"/>
    <n v="550015615"/>
    <d v="2017-06-08T00:00:00"/>
    <d v="2024-03-30T00:00:00"/>
    <n v="0"/>
    <n v="1"/>
    <n v="0"/>
    <n v="30"/>
    <n v="2"/>
    <n v="22490513"/>
    <n v="24960000"/>
    <n v="53264"/>
    <n v="2048"/>
    <n v="53197"/>
    <n v="0"/>
    <n v="0"/>
    <n v="0"/>
    <m/>
    <n v="0"/>
    <n v="0"/>
    <n v="0"/>
    <m/>
    <m/>
    <d v="2021-03-30T00:00:00"/>
    <n v="1"/>
    <s v="O"/>
    <n v="1"/>
    <n v="30"/>
    <n v="0"/>
    <m/>
    <m/>
    <m/>
    <m/>
    <m/>
    <m/>
    <n v="1"/>
    <n v="1"/>
    <m/>
    <m/>
    <n v="8425"/>
    <s v="CREDITOS DE CONSUMO"/>
    <n v="0"/>
    <n v="0"/>
    <n v="890480123"/>
    <s v="UNIVERSIDAD DE CARTAGENA"/>
    <n v="5"/>
    <m/>
    <m/>
    <m/>
    <m/>
    <n v="2"/>
    <n v="7"/>
    <n v="2"/>
  </r>
  <r>
    <n v="84784"/>
    <s v="C"/>
    <n v="73091729"/>
    <x v="0"/>
    <n v="4"/>
    <n v="550016769"/>
    <d v="2017-09-05T00:00:00"/>
    <d v="2024-03-30T00:00:00"/>
    <n v="0"/>
    <n v="1"/>
    <n v="0"/>
    <n v="30"/>
    <n v="2"/>
    <n v="22490513"/>
    <n v="24960000"/>
    <n v="100836"/>
    <n v="3877"/>
    <n v="100739"/>
    <n v="0"/>
    <n v="0"/>
    <n v="0"/>
    <m/>
    <n v="0"/>
    <n v="0"/>
    <n v="0"/>
    <m/>
    <m/>
    <d v="2021-03-30T00:00:00"/>
    <n v="1"/>
    <s v="O"/>
    <n v="1"/>
    <n v="30"/>
    <n v="0"/>
    <m/>
    <m/>
    <m/>
    <m/>
    <m/>
    <m/>
    <n v="1"/>
    <n v="1"/>
    <m/>
    <m/>
    <n v="15955"/>
    <s v="CREDITOS DE CONSUMO"/>
    <n v="0"/>
    <n v="0"/>
    <n v="890480123"/>
    <s v="UNIVERSIDAD DE CARTAGENA"/>
    <n v="5"/>
    <m/>
    <m/>
    <m/>
    <m/>
    <n v="2"/>
    <n v="7"/>
    <n v="2"/>
  </r>
  <r>
    <n v="59507"/>
    <s v="C"/>
    <n v="73091729"/>
    <x v="0"/>
    <n v="4"/>
    <n v="550016770"/>
    <d v="2017-09-05T00:00:00"/>
    <d v="2024-03-30T00:00:00"/>
    <n v="0"/>
    <n v="1"/>
    <n v="0"/>
    <n v="30"/>
    <n v="2"/>
    <n v="22490513"/>
    <n v="24960000"/>
    <n v="70785"/>
    <n v="2721"/>
    <n v="70705"/>
    <n v="0"/>
    <n v="0"/>
    <n v="0"/>
    <m/>
    <n v="0"/>
    <n v="0"/>
    <n v="0"/>
    <m/>
    <m/>
    <d v="2021-03-30T00:00:00"/>
    <n v="1"/>
    <s v="O"/>
    <n v="1"/>
    <n v="30"/>
    <n v="0"/>
    <m/>
    <m/>
    <m/>
    <m/>
    <m/>
    <m/>
    <n v="1"/>
    <n v="1"/>
    <m/>
    <m/>
    <n v="11198"/>
    <s v="CREDITOS DE CONSUMO"/>
    <n v="0"/>
    <n v="0"/>
    <n v="890480123"/>
    <s v="UNIVERSIDAD DE CARTAGENA"/>
    <n v="5"/>
    <m/>
    <m/>
    <m/>
    <m/>
    <n v="2"/>
    <n v="7"/>
    <n v="2"/>
  </r>
  <r>
    <n v="44442"/>
    <s v="C"/>
    <n v="73091729"/>
    <x v="0"/>
    <n v="4"/>
    <n v="550017169"/>
    <d v="2017-10-12T00:00:00"/>
    <d v="2024-03-30T00:00:00"/>
    <n v="0"/>
    <n v="1"/>
    <n v="0"/>
    <n v="30"/>
    <n v="2"/>
    <n v="22490513"/>
    <n v="24960000"/>
    <n v="52857"/>
    <n v="2032"/>
    <n v="52805"/>
    <n v="0"/>
    <n v="0"/>
    <n v="0"/>
    <m/>
    <n v="0"/>
    <n v="0"/>
    <n v="0"/>
    <m/>
    <m/>
    <d v="2021-03-30T00:00:00"/>
    <n v="1"/>
    <s v="O"/>
    <n v="1"/>
    <n v="30"/>
    <n v="0"/>
    <m/>
    <m/>
    <m/>
    <m/>
    <m/>
    <m/>
    <n v="1"/>
    <n v="1"/>
    <m/>
    <m/>
    <n v="8363"/>
    <s v="CREDITOS DE CONSUMO"/>
    <n v="0"/>
    <n v="0"/>
    <n v="890480123"/>
    <s v="UNIVERSIDAD DE CARTAGENA"/>
    <n v="5"/>
    <m/>
    <m/>
    <m/>
    <m/>
    <n v="2"/>
    <n v="7"/>
    <n v="2"/>
  </r>
  <r>
    <n v="24208"/>
    <s v="C"/>
    <n v="73091729"/>
    <x v="0"/>
    <n v="4"/>
    <n v="550017425"/>
    <d v="2017-11-01T00:00:00"/>
    <d v="2024-03-30T00:00:00"/>
    <n v="0"/>
    <n v="1"/>
    <n v="0"/>
    <n v="30"/>
    <n v="2"/>
    <n v="22490513"/>
    <n v="24960000"/>
    <n v="28780"/>
    <n v="1106"/>
    <n v="28764"/>
    <n v="0"/>
    <n v="0"/>
    <n v="0"/>
    <m/>
    <n v="0"/>
    <n v="0"/>
    <n v="0"/>
    <m/>
    <m/>
    <d v="2021-03-30T00:00:00"/>
    <n v="1"/>
    <s v="O"/>
    <n v="1"/>
    <n v="30"/>
    <n v="0"/>
    <m/>
    <m/>
    <m/>
    <m/>
    <m/>
    <m/>
    <n v="1"/>
    <n v="1"/>
    <m/>
    <m/>
    <n v="4556"/>
    <s v="CREDITOS DE CONSUMO"/>
    <n v="0"/>
    <n v="0"/>
    <n v="890480123"/>
    <s v="UNIVERSIDAD DE CARTAGENA"/>
    <n v="5"/>
    <m/>
    <m/>
    <m/>
    <m/>
    <n v="2"/>
    <n v="7"/>
    <n v="2"/>
  </r>
  <r>
    <n v="63577"/>
    <s v="C"/>
    <n v="73091729"/>
    <x v="0"/>
    <n v="4"/>
    <n v="550017780"/>
    <d v="2017-12-05T00:00:00"/>
    <d v="2024-03-30T00:00:00"/>
    <n v="0"/>
    <n v="1"/>
    <n v="0"/>
    <n v="30"/>
    <n v="2"/>
    <n v="22490513"/>
    <n v="24960000"/>
    <n v="75627"/>
    <n v="2907"/>
    <n v="75541"/>
    <n v="0"/>
    <n v="0"/>
    <n v="0"/>
    <m/>
    <n v="0"/>
    <n v="0"/>
    <n v="0"/>
    <m/>
    <m/>
    <d v="2021-03-30T00:00:00"/>
    <n v="1"/>
    <s v="O"/>
    <n v="1"/>
    <n v="30"/>
    <n v="0"/>
    <m/>
    <m/>
    <m/>
    <m/>
    <m/>
    <m/>
    <n v="1"/>
    <n v="1"/>
    <m/>
    <m/>
    <n v="11964"/>
    <s v="CREDITOS DE CONSUMO"/>
    <n v="0"/>
    <n v="0"/>
    <n v="890480123"/>
    <s v="UNIVERSIDAD DE CARTAGENA"/>
    <n v="5"/>
    <m/>
    <m/>
    <m/>
    <m/>
    <n v="2"/>
    <n v="7"/>
    <n v="2"/>
  </r>
  <r>
    <n v="22674"/>
    <s v="C"/>
    <n v="73091729"/>
    <x v="0"/>
    <n v="4"/>
    <n v="550018060"/>
    <d v="2018-01-21T00:00:00"/>
    <d v="2024-03-30T00:00:00"/>
    <n v="0"/>
    <n v="1"/>
    <n v="0"/>
    <n v="30"/>
    <n v="2"/>
    <n v="22490513"/>
    <n v="24960000"/>
    <n v="26957"/>
    <n v="1036"/>
    <n v="26941"/>
    <n v="0"/>
    <n v="0"/>
    <n v="0"/>
    <m/>
    <n v="0"/>
    <n v="0"/>
    <n v="0"/>
    <m/>
    <m/>
    <d v="2021-03-30T00:00:00"/>
    <n v="1"/>
    <s v="O"/>
    <n v="1"/>
    <n v="30"/>
    <n v="0"/>
    <m/>
    <m/>
    <m/>
    <m/>
    <m/>
    <m/>
    <n v="1"/>
    <n v="1"/>
    <m/>
    <m/>
    <n v="4267"/>
    <s v="CREDITOS DE CONSUMO"/>
    <n v="0"/>
    <n v="0"/>
    <n v="890480123"/>
    <s v="UNIVERSIDAD DE CARTAGENA"/>
    <n v="5"/>
    <m/>
    <m/>
    <m/>
    <m/>
    <n v="2"/>
    <n v="7"/>
    <n v="2"/>
  </r>
  <r>
    <n v="14036"/>
    <s v="C"/>
    <n v="73091729"/>
    <x v="0"/>
    <n v="4"/>
    <n v="550018266"/>
    <d v="2018-02-15T00:00:00"/>
    <d v="2024-03-30T00:00:00"/>
    <n v="0"/>
    <n v="1"/>
    <n v="0"/>
    <n v="30"/>
    <n v="2"/>
    <n v="22490513"/>
    <n v="24960000"/>
    <n v="16708"/>
    <n v="642"/>
    <n v="16677"/>
    <n v="0"/>
    <n v="0"/>
    <n v="0"/>
    <m/>
    <n v="0"/>
    <n v="0"/>
    <n v="0"/>
    <m/>
    <m/>
    <d v="2021-03-30T00:00:00"/>
    <n v="1"/>
    <s v="O"/>
    <n v="1"/>
    <n v="30"/>
    <n v="0"/>
    <m/>
    <m/>
    <m/>
    <m/>
    <m/>
    <m/>
    <n v="1"/>
    <n v="1"/>
    <m/>
    <m/>
    <n v="2641"/>
    <s v="CREDITOS DE CONSUMO"/>
    <n v="0"/>
    <n v="0"/>
    <n v="890480123"/>
    <s v="UNIVERSIDAD DE CARTAGENA"/>
    <n v="5"/>
    <m/>
    <m/>
    <m/>
    <m/>
    <n v="2"/>
    <n v="7"/>
    <n v="2"/>
  </r>
  <r>
    <n v="11773"/>
    <s v="C"/>
    <n v="73091729"/>
    <x v="0"/>
    <n v="4"/>
    <n v="550018284"/>
    <d v="2018-02-16T00:00:00"/>
    <d v="2024-03-30T00:00:00"/>
    <n v="0"/>
    <n v="1"/>
    <n v="0"/>
    <n v="30"/>
    <n v="2"/>
    <n v="22490513"/>
    <n v="24960000"/>
    <n v="13989"/>
    <n v="538"/>
    <n v="13989"/>
    <n v="1"/>
    <n v="0"/>
    <n v="0"/>
    <m/>
    <n v="0"/>
    <n v="0"/>
    <n v="0"/>
    <m/>
    <m/>
    <d v="2021-03-30T00:00:00"/>
    <n v="1"/>
    <s v="O"/>
    <n v="1"/>
    <n v="30"/>
    <n v="0"/>
    <m/>
    <m/>
    <m/>
    <m/>
    <m/>
    <m/>
    <n v="1"/>
    <n v="1"/>
    <m/>
    <m/>
    <n v="2216"/>
    <s v="CREDITOS DE CONSUMO"/>
    <n v="0"/>
    <n v="0"/>
    <n v="890480123"/>
    <s v="UNIVERSIDAD DE CARTAGENA"/>
    <n v="5"/>
    <m/>
    <m/>
    <m/>
    <m/>
    <n v="2"/>
    <n v="7"/>
    <n v="2"/>
  </r>
  <r>
    <n v="39788"/>
    <s v="C"/>
    <n v="73091729"/>
    <x v="0"/>
    <n v="4"/>
    <n v="550018938"/>
    <d v="2018-05-20T00:00:00"/>
    <d v="2024-03-30T00:00:00"/>
    <n v="0"/>
    <n v="1"/>
    <n v="0"/>
    <n v="30"/>
    <n v="2"/>
    <n v="22490513"/>
    <n v="24960000"/>
    <n v="47294"/>
    <n v="1818"/>
    <n v="47275"/>
    <n v="0"/>
    <n v="0"/>
    <n v="0"/>
    <m/>
    <n v="0"/>
    <n v="0"/>
    <n v="0"/>
    <m/>
    <m/>
    <d v="2021-03-30T00:00:00"/>
    <n v="1"/>
    <s v="O"/>
    <n v="1"/>
    <n v="30"/>
    <n v="0"/>
    <m/>
    <m/>
    <m/>
    <m/>
    <m/>
    <m/>
    <n v="1"/>
    <n v="1"/>
    <m/>
    <m/>
    <n v="7487"/>
    <s v="CREDITOS DE CONSUMO"/>
    <n v="0"/>
    <n v="0"/>
    <n v="890480123"/>
    <s v="UNIVERSIDAD DE CARTAGENA"/>
    <n v="5"/>
    <m/>
    <m/>
    <m/>
    <m/>
    <n v="2"/>
    <n v="7"/>
    <n v="2"/>
  </r>
  <r>
    <n v="44197"/>
    <s v="C"/>
    <n v="73091729"/>
    <x v="0"/>
    <n v="4"/>
    <n v="550019862"/>
    <d v="2018-10-09T00:00:00"/>
    <d v="2024-03-30T00:00:00"/>
    <n v="0"/>
    <n v="1"/>
    <n v="0"/>
    <n v="30"/>
    <n v="2"/>
    <n v="22490513"/>
    <n v="24960000"/>
    <n v="52554"/>
    <n v="2020"/>
    <n v="52514"/>
    <n v="0"/>
    <n v="0"/>
    <n v="0"/>
    <m/>
    <n v="0"/>
    <n v="0"/>
    <n v="0"/>
    <m/>
    <m/>
    <d v="2021-03-30T00:00:00"/>
    <n v="1"/>
    <s v="O"/>
    <n v="1"/>
    <n v="30"/>
    <n v="0"/>
    <m/>
    <m/>
    <m/>
    <m/>
    <m/>
    <m/>
    <n v="1"/>
    <n v="1"/>
    <m/>
    <m/>
    <n v="8317"/>
    <s v="CREDITOS DE CONSUMO"/>
    <n v="0"/>
    <n v="0"/>
    <n v="890480123"/>
    <s v="UNIVERSIDAD DE CARTAGENA"/>
    <n v="5"/>
    <m/>
    <m/>
    <m/>
    <m/>
    <n v="2"/>
    <n v="7"/>
    <n v="2"/>
  </r>
  <r>
    <n v="208607"/>
    <s v="C"/>
    <n v="73091729"/>
    <x v="0"/>
    <n v="4"/>
    <n v="550020158"/>
    <d v="2018-11-23T00:00:00"/>
    <d v="2024-03-30T00:00:00"/>
    <n v="0"/>
    <n v="1"/>
    <n v="0"/>
    <n v="30"/>
    <n v="2"/>
    <n v="22490513"/>
    <n v="24960000"/>
    <n v="250010"/>
    <n v="9612"/>
    <n v="247863"/>
    <n v="0"/>
    <n v="0"/>
    <n v="0"/>
    <m/>
    <n v="0"/>
    <n v="0"/>
    <n v="0"/>
    <m/>
    <m/>
    <d v="2021-03-30T00:00:00"/>
    <n v="1"/>
    <s v="O"/>
    <n v="1"/>
    <n v="30"/>
    <n v="0"/>
    <m/>
    <m/>
    <m/>
    <m/>
    <m/>
    <m/>
    <n v="1"/>
    <n v="1"/>
    <m/>
    <m/>
    <n v="39256"/>
    <s v="CREDITOS DE CONSUMO"/>
    <n v="0"/>
    <n v="0"/>
    <n v="890480123"/>
    <s v="UNIVERSIDAD DE CARTAGENA"/>
    <n v="5"/>
    <m/>
    <m/>
    <m/>
    <m/>
    <n v="2"/>
    <n v="7"/>
    <n v="2"/>
  </r>
  <r>
    <n v="221886"/>
    <s v="C"/>
    <n v="73091729"/>
    <x v="0"/>
    <n v="4"/>
    <n v="550020159"/>
    <d v="2018-11-23T00:00:00"/>
    <d v="2024-03-30T00:00:00"/>
    <n v="0"/>
    <n v="1"/>
    <n v="0"/>
    <n v="30"/>
    <n v="2"/>
    <n v="22490513"/>
    <n v="24960000"/>
    <n v="268243"/>
    <n v="10313"/>
    <n v="263641"/>
    <n v="0"/>
    <n v="0"/>
    <n v="0"/>
    <m/>
    <n v="0"/>
    <n v="0"/>
    <n v="0"/>
    <m/>
    <m/>
    <d v="2021-03-30T00:00:00"/>
    <n v="1"/>
    <s v="O"/>
    <n v="1"/>
    <n v="30"/>
    <n v="0"/>
    <m/>
    <m/>
    <m/>
    <m/>
    <m/>
    <m/>
    <n v="1"/>
    <n v="1"/>
    <m/>
    <m/>
    <n v="41755"/>
    <s v="CREDITOS DE CONSUMO"/>
    <n v="0"/>
    <n v="0"/>
    <n v="890480123"/>
    <s v="UNIVERSIDAD DE CARTAGENA"/>
    <n v="5"/>
    <m/>
    <m/>
    <m/>
    <m/>
    <n v="2"/>
    <n v="7"/>
    <n v="2"/>
  </r>
  <r>
    <n v="38621"/>
    <s v="C"/>
    <n v="73091729"/>
    <x v="0"/>
    <n v="4"/>
    <n v="550020184"/>
    <d v="2018-11-27T00:00:00"/>
    <d v="2024-03-30T00:00:00"/>
    <n v="0"/>
    <n v="1"/>
    <n v="0"/>
    <n v="30"/>
    <n v="2"/>
    <n v="22490513"/>
    <n v="24960000"/>
    <n v="45915"/>
    <n v="1765"/>
    <n v="45889"/>
    <n v="0"/>
    <n v="0"/>
    <n v="0"/>
    <m/>
    <n v="0"/>
    <n v="0"/>
    <n v="0"/>
    <m/>
    <m/>
    <d v="2021-03-30T00:00:00"/>
    <n v="1"/>
    <s v="O"/>
    <n v="1"/>
    <n v="30"/>
    <n v="0"/>
    <m/>
    <m/>
    <m/>
    <m/>
    <m/>
    <m/>
    <n v="1"/>
    <n v="1"/>
    <m/>
    <m/>
    <n v="7268"/>
    <s v="CREDITOS DE CONSUMO"/>
    <n v="0"/>
    <n v="0"/>
    <n v="890480123"/>
    <s v="UNIVERSIDAD DE CARTAGENA"/>
    <n v="5"/>
    <m/>
    <m/>
    <m/>
    <m/>
    <n v="2"/>
    <n v="7"/>
    <n v="2"/>
  </r>
  <r>
    <n v="116808"/>
    <s v="C"/>
    <n v="73091729"/>
    <x v="0"/>
    <n v="4"/>
    <n v="550020526"/>
    <d v="2019-01-21T00:00:00"/>
    <d v="2024-03-30T00:00:00"/>
    <n v="0"/>
    <n v="1"/>
    <n v="0"/>
    <n v="30"/>
    <n v="2"/>
    <n v="22490513"/>
    <n v="24960000"/>
    <n v="138910"/>
    <n v="5340"/>
    <n v="138789"/>
    <n v="0"/>
    <n v="0"/>
    <n v="0"/>
    <m/>
    <n v="0"/>
    <n v="0"/>
    <n v="0"/>
    <m/>
    <m/>
    <d v="2021-03-30T00:00:00"/>
    <n v="1"/>
    <s v="O"/>
    <n v="1"/>
    <n v="30"/>
    <n v="0"/>
    <m/>
    <m/>
    <m/>
    <m/>
    <m/>
    <m/>
    <n v="1"/>
    <n v="1"/>
    <m/>
    <m/>
    <n v="21981"/>
    <s v="CREDITOS DE CONSUMO"/>
    <n v="0"/>
    <n v="0"/>
    <n v="890480123"/>
    <s v="UNIVERSIDAD DE CARTAGENA"/>
    <n v="5"/>
    <m/>
    <m/>
    <m/>
    <m/>
    <n v="2"/>
    <n v="7"/>
    <n v="2"/>
  </r>
  <r>
    <n v="123478"/>
    <s v="C"/>
    <n v="73091729"/>
    <x v="0"/>
    <n v="4"/>
    <n v="550020596"/>
    <d v="2019-02-01T00:00:00"/>
    <d v="2024-03-30T00:00:00"/>
    <n v="0"/>
    <n v="1"/>
    <n v="0"/>
    <n v="30"/>
    <n v="2"/>
    <n v="22490513"/>
    <n v="24960000"/>
    <n v="149291"/>
    <n v="5739"/>
    <n v="146715"/>
    <n v="0"/>
    <n v="0"/>
    <n v="0"/>
    <m/>
    <n v="0"/>
    <n v="0"/>
    <n v="0"/>
    <m/>
    <m/>
    <d v="2021-03-30T00:00:00"/>
    <n v="1"/>
    <s v="O"/>
    <n v="1"/>
    <n v="30"/>
    <n v="0"/>
    <m/>
    <m/>
    <m/>
    <m/>
    <m/>
    <m/>
    <n v="1"/>
    <n v="1"/>
    <m/>
    <m/>
    <n v="23237"/>
    <s v="CREDITOS DE CONSUMO"/>
    <n v="0"/>
    <n v="0"/>
    <n v="890480123"/>
    <s v="UNIVERSIDAD DE CARTAGENA"/>
    <n v="5"/>
    <m/>
    <m/>
    <m/>
    <m/>
    <n v="2"/>
    <n v="7"/>
    <n v="2"/>
  </r>
  <r>
    <n v="129840"/>
    <s v="C"/>
    <n v="73091729"/>
    <x v="0"/>
    <n v="4"/>
    <n v="550020908"/>
    <d v="2019-03-24T00:00:00"/>
    <d v="2024-03-30T00:00:00"/>
    <n v="0"/>
    <n v="1"/>
    <n v="0"/>
    <n v="30"/>
    <n v="2"/>
    <n v="22490513"/>
    <n v="24960000"/>
    <n v="154451"/>
    <n v="5938"/>
    <n v="154274"/>
    <n v="0"/>
    <n v="0"/>
    <n v="0"/>
    <m/>
    <n v="0"/>
    <n v="0"/>
    <n v="0"/>
    <m/>
    <m/>
    <d v="2021-03-30T00:00:00"/>
    <n v="1"/>
    <s v="O"/>
    <n v="1"/>
    <n v="30"/>
    <n v="0"/>
    <m/>
    <m/>
    <m/>
    <m/>
    <m/>
    <m/>
    <n v="1"/>
    <n v="1"/>
    <m/>
    <m/>
    <n v="24434"/>
    <s v="CREDITOS DE CONSUMO"/>
    <n v="0"/>
    <n v="0"/>
    <n v="890480123"/>
    <s v="UNIVERSIDAD DE CARTAGENA"/>
    <n v="5"/>
    <m/>
    <m/>
    <m/>
    <m/>
    <n v="2"/>
    <n v="7"/>
    <n v="2"/>
  </r>
  <r>
    <n v="76749"/>
    <s v="C"/>
    <n v="73091729"/>
    <x v="0"/>
    <n v="4"/>
    <n v="550021573"/>
    <d v="2019-06-05T00:00:00"/>
    <d v="2024-03-30T00:00:00"/>
    <n v="0"/>
    <n v="1"/>
    <n v="0"/>
    <n v="30"/>
    <n v="2"/>
    <n v="22490513"/>
    <n v="24960000"/>
    <n v="91281"/>
    <n v="3509"/>
    <n v="91192"/>
    <n v="0"/>
    <n v="0"/>
    <n v="0"/>
    <m/>
    <n v="0"/>
    <n v="0"/>
    <n v="0"/>
    <m/>
    <m/>
    <d v="2021-03-30T00:00:00"/>
    <n v="1"/>
    <s v="O"/>
    <n v="1"/>
    <n v="30"/>
    <n v="0"/>
    <m/>
    <m/>
    <m/>
    <m/>
    <m/>
    <m/>
    <n v="1"/>
    <n v="1"/>
    <m/>
    <m/>
    <n v="14443"/>
    <s v="CREDITOS DE CONSUMO"/>
    <n v="0"/>
    <n v="0"/>
    <n v="890480123"/>
    <s v="UNIVERSIDAD DE CARTAGENA"/>
    <n v="5"/>
    <m/>
    <m/>
    <m/>
    <m/>
    <n v="2"/>
    <n v="7"/>
    <n v="2"/>
  </r>
  <r>
    <n v="147109"/>
    <s v="C"/>
    <n v="73091729"/>
    <x v="0"/>
    <n v="4"/>
    <n v="550021605"/>
    <d v="2019-06-09T00:00:00"/>
    <d v="2024-03-30T00:00:00"/>
    <n v="0"/>
    <n v="1"/>
    <n v="0"/>
    <n v="30"/>
    <n v="2"/>
    <n v="22490513"/>
    <n v="24960000"/>
    <n v="177857"/>
    <n v="6838"/>
    <n v="174793"/>
    <n v="0"/>
    <n v="0"/>
    <n v="0"/>
    <m/>
    <n v="0"/>
    <n v="0"/>
    <n v="0"/>
    <m/>
    <m/>
    <d v="2021-03-30T00:00:00"/>
    <n v="1"/>
    <s v="O"/>
    <n v="1"/>
    <n v="30"/>
    <n v="0"/>
    <m/>
    <m/>
    <m/>
    <m/>
    <m/>
    <m/>
    <n v="1"/>
    <n v="1"/>
    <m/>
    <m/>
    <n v="27684"/>
    <s v="CREDITOS DE CONSUMO"/>
    <n v="0"/>
    <n v="0"/>
    <n v="890480123"/>
    <s v="UNIVERSIDAD DE CARTAGENA"/>
    <n v="5"/>
    <m/>
    <m/>
    <m/>
    <m/>
    <n v="2"/>
    <n v="7"/>
    <n v="2"/>
  </r>
  <r>
    <n v="163833"/>
    <s v="C"/>
    <n v="73091729"/>
    <x v="0"/>
    <n v="4"/>
    <n v="550022227"/>
    <d v="2019-08-19T00:00:00"/>
    <d v="2024-03-30T00:00:00"/>
    <n v="0"/>
    <n v="1"/>
    <n v="0"/>
    <n v="30"/>
    <n v="2"/>
    <n v="22490513"/>
    <n v="24960000"/>
    <n v="198063"/>
    <n v="7614"/>
    <n v="194664"/>
    <n v="0"/>
    <n v="0"/>
    <n v="0"/>
    <m/>
    <n v="0"/>
    <n v="0"/>
    <n v="0"/>
    <m/>
    <m/>
    <d v="2021-03-30T00:00:00"/>
    <n v="1"/>
    <s v="O"/>
    <n v="1"/>
    <n v="30"/>
    <n v="0"/>
    <m/>
    <m/>
    <m/>
    <m/>
    <m/>
    <m/>
    <n v="1"/>
    <n v="1"/>
    <m/>
    <m/>
    <n v="30831"/>
    <s v="CREDITOS DE CONSUMO"/>
    <n v="0"/>
    <n v="0"/>
    <n v="890480123"/>
    <s v="UNIVERSIDAD DE CARTAGENA"/>
    <n v="5"/>
    <m/>
    <m/>
    <m/>
    <m/>
    <n v="2"/>
    <n v="7"/>
    <n v="2"/>
  </r>
  <r>
    <n v="56966"/>
    <s v="C"/>
    <n v="73091729"/>
    <x v="0"/>
    <n v="4"/>
    <n v="550022250"/>
    <d v="2019-08-23T00:00:00"/>
    <d v="2024-03-30T00:00:00"/>
    <n v="0"/>
    <n v="1"/>
    <n v="0"/>
    <n v="30"/>
    <n v="2"/>
    <n v="22490513"/>
    <n v="24960000"/>
    <n v="67770"/>
    <n v="2605"/>
    <n v="67686"/>
    <n v="0"/>
    <n v="0"/>
    <n v="0"/>
    <m/>
    <n v="0"/>
    <n v="0"/>
    <n v="0"/>
    <m/>
    <m/>
    <d v="2021-03-30T00:00:00"/>
    <n v="1"/>
    <s v="O"/>
    <n v="1"/>
    <n v="30"/>
    <n v="0"/>
    <m/>
    <m/>
    <m/>
    <m/>
    <m/>
    <m/>
    <n v="1"/>
    <n v="1"/>
    <m/>
    <m/>
    <n v="10720"/>
    <s v="CREDITOS DE CONSUMO"/>
    <n v="0"/>
    <n v="0"/>
    <n v="890480123"/>
    <s v="UNIVERSIDAD DE CARTAGENA"/>
    <n v="5"/>
    <m/>
    <m/>
    <m/>
    <m/>
    <n v="2"/>
    <n v="7"/>
    <n v="2"/>
  </r>
  <r>
    <n v="45902"/>
    <s v="C"/>
    <n v="73091729"/>
    <x v="0"/>
    <n v="4"/>
    <n v="550022251"/>
    <d v="2019-08-23T00:00:00"/>
    <d v="2024-03-30T00:00:00"/>
    <n v="0"/>
    <n v="1"/>
    <n v="0"/>
    <n v="30"/>
    <n v="2"/>
    <n v="22490513"/>
    <n v="24960000"/>
    <n v="54599"/>
    <n v="2099"/>
    <n v="54540"/>
    <n v="0"/>
    <n v="0"/>
    <n v="0"/>
    <m/>
    <n v="0"/>
    <n v="0"/>
    <n v="0"/>
    <m/>
    <m/>
    <d v="2021-03-30T00:00:00"/>
    <n v="1"/>
    <s v="O"/>
    <n v="1"/>
    <n v="30"/>
    <n v="0"/>
    <m/>
    <m/>
    <m/>
    <m/>
    <m/>
    <m/>
    <n v="1"/>
    <n v="1"/>
    <m/>
    <m/>
    <n v="8638"/>
    <s v="CREDITOS DE CONSUMO"/>
    <n v="0"/>
    <n v="0"/>
    <n v="890480123"/>
    <s v="UNIVERSIDAD DE CARTAGENA"/>
    <n v="5"/>
    <m/>
    <m/>
    <m/>
    <m/>
    <n v="2"/>
    <n v="7"/>
    <n v="2"/>
  </r>
  <r>
    <n v="443874"/>
    <s v="C"/>
    <n v="73091729"/>
    <x v="0"/>
    <n v="4"/>
    <n v="550023990"/>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43874"/>
    <s v="C"/>
    <n v="73091729"/>
    <x v="0"/>
    <n v="4"/>
    <n v="550023991"/>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55295"/>
    <s v="C"/>
    <n v="73091729"/>
    <x v="0"/>
    <n v="4"/>
    <n v="550024394"/>
    <d v="2020-09-16T00:00:00"/>
    <d v="2024-03-30T00:00:00"/>
    <n v="0"/>
    <n v="1"/>
    <n v="0"/>
    <n v="30"/>
    <n v="2"/>
    <n v="22490513"/>
    <n v="24960000"/>
    <n v="550439"/>
    <n v="21161"/>
    <n v="540974"/>
    <n v="0"/>
    <n v="0"/>
    <n v="0"/>
    <m/>
    <n v="0"/>
    <n v="0"/>
    <n v="0"/>
    <m/>
    <m/>
    <d v="2021-03-30T00:00:00"/>
    <n v="1"/>
    <s v="O"/>
    <n v="1"/>
    <n v="30"/>
    <n v="0"/>
    <m/>
    <m/>
    <m/>
    <m/>
    <m/>
    <m/>
    <n v="1"/>
    <n v="1"/>
    <m/>
    <m/>
    <n v="85679"/>
    <s v="CREDITOS DE CONSUMO"/>
    <n v="0"/>
    <n v="0"/>
    <n v="890480123"/>
    <s v="UNIVERSIDAD DE CARTAGENA"/>
    <n v="5"/>
    <m/>
    <m/>
    <m/>
    <m/>
    <n v="2"/>
    <n v="7"/>
    <n v="2"/>
  </r>
  <r>
    <n v="197315"/>
    <s v="C"/>
    <n v="73091729"/>
    <x v="0"/>
    <n v="4"/>
    <n v="550024395"/>
    <d v="2020-09-16T00:00:00"/>
    <d v="2024-03-30T00:00:00"/>
    <n v="0"/>
    <n v="1"/>
    <n v="0"/>
    <n v="30"/>
    <n v="2"/>
    <n v="22490513"/>
    <n v="24960000"/>
    <n v="238551"/>
    <n v="9171"/>
    <n v="234446"/>
    <n v="0"/>
    <n v="0"/>
    <n v="0"/>
    <m/>
    <n v="0"/>
    <n v="0"/>
    <n v="0"/>
    <m/>
    <m/>
    <d v="2021-03-30T00:00:00"/>
    <n v="1"/>
    <s v="O"/>
    <n v="1"/>
    <n v="30"/>
    <n v="0"/>
    <m/>
    <m/>
    <m/>
    <m/>
    <m/>
    <m/>
    <n v="1"/>
    <n v="1"/>
    <m/>
    <m/>
    <n v="37131"/>
    <s v="CREDITOS DE CONSUMO"/>
    <n v="0"/>
    <n v="0"/>
    <n v="890480123"/>
    <s v="UNIVERSIDAD DE CARTAGENA"/>
    <n v="5"/>
    <m/>
    <m/>
    <m/>
    <m/>
    <n v="2"/>
    <n v="7"/>
    <n v="2"/>
  </r>
  <r>
    <n v="310283"/>
    <s v="C"/>
    <n v="73091729"/>
    <x v="0"/>
    <n v="4"/>
    <n v="550024780"/>
    <d v="2020-11-07T00:00:00"/>
    <d v="2024-03-30T00:00:00"/>
    <n v="0"/>
    <n v="1"/>
    <n v="0"/>
    <n v="30"/>
    <n v="2"/>
    <n v="22490513"/>
    <n v="24960000"/>
    <n v="375138"/>
    <n v="14422"/>
    <n v="368673"/>
    <n v="0"/>
    <n v="0"/>
    <n v="0"/>
    <m/>
    <n v="0"/>
    <n v="0"/>
    <n v="0"/>
    <m/>
    <m/>
    <d v="2021-03-30T00:00:00"/>
    <n v="1"/>
    <s v="O"/>
    <n v="1"/>
    <n v="30"/>
    <n v="0"/>
    <m/>
    <m/>
    <m/>
    <m/>
    <m/>
    <m/>
    <n v="1"/>
    <n v="1"/>
    <m/>
    <m/>
    <n v="58390"/>
    <s v="CREDITOS DE CONSUMO"/>
    <n v="0"/>
    <n v="0"/>
    <n v="890480123"/>
    <s v="UNIVERSIDAD DE CARTAGENA"/>
    <n v="5"/>
    <m/>
    <m/>
    <m/>
    <m/>
    <n v="2"/>
    <n v="7"/>
    <n v="2"/>
  </r>
  <r>
    <n v="161853"/>
    <s v="C"/>
    <n v="73091729"/>
    <x v="0"/>
    <n v="4"/>
    <n v="550025580"/>
    <d v="2021-03-10T00:00:00"/>
    <d v="2024-03-30T00:00:00"/>
    <n v="0"/>
    <n v="1"/>
    <n v="1"/>
    <n v="30"/>
    <n v="2"/>
    <n v="22490513"/>
    <n v="24960000"/>
    <n v="200000"/>
    <n v="7689"/>
    <n v="192311"/>
    <n v="0"/>
    <n v="0"/>
    <n v="0"/>
    <m/>
    <n v="0"/>
    <n v="0"/>
    <n v="0"/>
    <m/>
    <m/>
    <d v="2021-03-30T00:00:00"/>
    <n v="1"/>
    <s v="O"/>
    <n v="1"/>
    <n v="30"/>
    <n v="0"/>
    <m/>
    <m/>
    <m/>
    <m/>
    <m/>
    <m/>
    <n v="1"/>
    <n v="1"/>
    <m/>
    <m/>
    <n v="30458"/>
    <s v="CREDITOS DE CONSUMO"/>
    <n v="0"/>
    <n v="0"/>
    <n v="890480123"/>
    <s v="UNIVERSIDAD DE CARTAGENA"/>
    <n v="5"/>
    <m/>
    <m/>
    <m/>
    <m/>
    <n v="2"/>
    <n v="7"/>
    <n v="2"/>
  </r>
  <r>
    <n v="5050"/>
    <s v="C"/>
    <n v="73091729"/>
    <x v="0"/>
    <n v="4"/>
    <n v="550025736"/>
    <d v="2021-03-31T00:00:00"/>
    <d v="2021-05-30T00:00:00"/>
    <n v="0"/>
    <n v="1"/>
    <n v="0"/>
    <n v="30"/>
    <n v="2"/>
    <n v="0"/>
    <n v="0"/>
    <n v="6000"/>
    <n v="6000"/>
    <n v="6000"/>
    <n v="0"/>
    <n v="0"/>
    <n v="0"/>
    <m/>
    <n v="0"/>
    <n v="0"/>
    <n v="0"/>
    <m/>
    <m/>
    <d v="2021-03-31T00:00:00"/>
    <n v="1"/>
    <s v="O"/>
    <n v="1"/>
    <n v="30"/>
    <n v="0"/>
    <m/>
    <m/>
    <m/>
    <m/>
    <m/>
    <m/>
    <n v="1"/>
    <n v="1"/>
    <m/>
    <m/>
    <n v="950"/>
    <s v="CREDITOS DE CONSUMO"/>
    <n v="0"/>
    <n v="0"/>
    <n v="890480123"/>
    <s v="UNIVERSIDAD DE CARTAGENA"/>
    <n v="5"/>
    <m/>
    <m/>
    <m/>
    <m/>
    <n v="2"/>
    <n v="7"/>
    <n v="2"/>
  </r>
  <r>
    <n v="0"/>
    <s v="C"/>
    <n v="73093077"/>
    <x v="0"/>
    <n v="4"/>
    <n v="550025722"/>
    <d v="2021-03-31T00:00:00"/>
    <d v="2021-05-30T00:00:00"/>
    <n v="0"/>
    <n v="1"/>
    <n v="0"/>
    <n v="30"/>
    <n v="2"/>
    <n v="0"/>
    <n v="0"/>
    <n v="6000"/>
    <n v="6000"/>
    <n v="6000"/>
    <n v="0"/>
    <n v="0"/>
    <n v="0"/>
    <m/>
    <n v="0"/>
    <n v="0"/>
    <n v="0"/>
    <m/>
    <m/>
    <d v="2021-03-31T00:00:00"/>
    <n v="1"/>
    <s v="O"/>
    <n v="1"/>
    <n v="30"/>
    <n v="0"/>
    <m/>
    <m/>
    <m/>
    <m/>
    <m/>
    <m/>
    <n v="1"/>
    <n v="1"/>
    <m/>
    <m/>
    <n v="28595864"/>
    <s v="CREDITOS DE CONSUMO"/>
    <n v="0"/>
    <n v="0"/>
    <n v="890480123"/>
    <s v="UNIVERSIDAD DE CARTAGENA"/>
    <n v="5"/>
    <m/>
    <m/>
    <m/>
    <m/>
    <n v="2"/>
    <n v="7"/>
    <n v="2"/>
  </r>
  <r>
    <n v="1018237"/>
    <s v="C"/>
    <n v="73093137"/>
    <x v="0"/>
    <n v="4"/>
    <n v="16028"/>
    <d v="2019-07-23T00:00:00"/>
    <d v="2024-07-23T00:00:00"/>
    <n v="7"/>
    <n v="1"/>
    <n v="19"/>
    <n v="30"/>
    <n v="2"/>
    <n v="12185828"/>
    <n v="12890000"/>
    <n v="5022660"/>
    <n v="112199"/>
    <n v="3675707"/>
    <n v="8701"/>
    <n v="0"/>
    <n v="0"/>
    <m/>
    <n v="0"/>
    <n v="0"/>
    <n v="0"/>
    <m/>
    <m/>
    <d v="2021-03-30T00:00:00"/>
    <n v="1"/>
    <s v="O"/>
    <n v="1"/>
    <n v="30"/>
    <n v="2498"/>
    <m/>
    <m/>
    <m/>
    <m/>
    <m/>
    <m/>
    <n v="1"/>
    <n v="1"/>
    <m/>
    <m/>
    <n v="2657470"/>
    <s v="CREDITOS DE CONSUMO"/>
    <n v="0"/>
    <n v="0"/>
    <n v="890480123"/>
    <s v="UNIVERSIDAD DE CARTAGENA"/>
    <n v="5"/>
    <m/>
    <m/>
    <m/>
    <m/>
    <n v="1"/>
    <n v="7"/>
    <n v="2"/>
  </r>
  <r>
    <n v="677619"/>
    <s v="C"/>
    <n v="73093137"/>
    <x v="0"/>
    <n v="4"/>
    <n v="16306"/>
    <d v="2019-09-20T00:00:00"/>
    <d v="2022-09-20T00:00:00"/>
    <n v="10"/>
    <n v="1"/>
    <n v="17"/>
    <n v="30"/>
    <n v="2"/>
    <n v="12185828"/>
    <n v="12890000"/>
    <n v="4475676"/>
    <n v="149054"/>
    <n v="2446121"/>
    <n v="8260"/>
    <n v="0"/>
    <n v="0"/>
    <m/>
    <n v="0"/>
    <n v="0"/>
    <n v="0"/>
    <m/>
    <m/>
    <d v="2021-03-30T00:00:00"/>
    <n v="1"/>
    <s v="O"/>
    <n v="1"/>
    <n v="30"/>
    <n v="5350"/>
    <m/>
    <m/>
    <m/>
    <m/>
    <m/>
    <m/>
    <n v="1"/>
    <n v="1"/>
    <m/>
    <m/>
    <n v="1768502"/>
    <s v="CREDITOS DE CONSUMO"/>
    <n v="0"/>
    <n v="0"/>
    <n v="890480123"/>
    <s v="UNIVERSIDAD DE CARTAGENA"/>
    <n v="5"/>
    <m/>
    <m/>
    <m/>
    <m/>
    <n v="1"/>
    <n v="7"/>
    <n v="2"/>
  </r>
  <r>
    <n v="775827"/>
    <s v="C"/>
    <n v="73093137"/>
    <x v="0"/>
    <n v="4"/>
    <n v="17603"/>
    <d v="2020-09-18T00:00:00"/>
    <d v="2023-09-30T00:00:00"/>
    <n v="0"/>
    <n v="1"/>
    <n v="6"/>
    <n v="30"/>
    <n v="2"/>
    <n v="13121400"/>
    <n v="13940000"/>
    <n v="3259521"/>
    <n v="110017"/>
    <n v="2800636"/>
    <n v="0"/>
    <n v="0"/>
    <n v="0"/>
    <m/>
    <n v="0"/>
    <n v="0"/>
    <n v="0"/>
    <m/>
    <m/>
    <d v="2021-03-30T00:00:00"/>
    <n v="1"/>
    <s v="O"/>
    <n v="1"/>
    <n v="30"/>
    <n v="0"/>
    <m/>
    <m/>
    <m/>
    <m/>
    <m/>
    <m/>
    <n v="1"/>
    <n v="1"/>
    <m/>
    <m/>
    <n v="2024809"/>
    <s v="CREDITOS DE CONSUMO"/>
    <n v="0"/>
    <n v="0"/>
    <n v="890480123"/>
    <s v="UNIVERSIDAD DE CARTAGENA"/>
    <n v="5"/>
    <m/>
    <m/>
    <m/>
    <m/>
    <n v="1"/>
    <n v="7"/>
    <n v="2"/>
  </r>
  <r>
    <n v="3274075"/>
    <s v="C"/>
    <n v="73093137"/>
    <x v="0"/>
    <n v="4"/>
    <n v="17760"/>
    <d v="2020-10-30T00:00:00"/>
    <d v="2024-10-30T00:00:00"/>
    <n v="0"/>
    <n v="1"/>
    <n v="5"/>
    <n v="30"/>
    <n v="2"/>
    <n v="8648788"/>
    <n v="9000000"/>
    <n v="12971751"/>
    <n v="320644"/>
    <n v="11818997"/>
    <n v="0"/>
    <n v="0"/>
    <n v="0"/>
    <m/>
    <n v="0"/>
    <n v="0"/>
    <n v="0"/>
    <m/>
    <m/>
    <d v="2021-03-30T00:00:00"/>
    <n v="1"/>
    <s v="O"/>
    <n v="1"/>
    <n v="30"/>
    <n v="0"/>
    <m/>
    <m/>
    <m/>
    <m/>
    <m/>
    <m/>
    <n v="1"/>
    <n v="1"/>
    <m/>
    <m/>
    <n v="8544922"/>
    <s v="CREDITOS DE CONSUMO"/>
    <n v="0"/>
    <n v="0"/>
    <n v="890480123"/>
    <s v="UNIVERSIDAD DE CARTAGENA"/>
    <n v="5"/>
    <m/>
    <m/>
    <m/>
    <m/>
    <n v="1"/>
    <n v="7"/>
    <n v="2"/>
  </r>
  <r>
    <n v="9774416"/>
    <s v="C"/>
    <n v="73093137"/>
    <x v="3"/>
    <n v="4"/>
    <n v="17887"/>
    <d v="2020-12-15T00:00:00"/>
    <d v="2027-12-30T00:00:00"/>
    <n v="0"/>
    <n v="1"/>
    <n v="3"/>
    <n v="30"/>
    <n v="2"/>
    <n v="16011168"/>
    <n v="17240000"/>
    <n v="36000000"/>
    <n v="715263"/>
    <n v="35284404"/>
    <n v="0"/>
    <n v="0"/>
    <n v="22330000"/>
    <s v="                              "/>
    <n v="0"/>
    <n v="0"/>
    <n v="0"/>
    <m/>
    <m/>
    <d v="2021-03-30T00:00:00"/>
    <n v="3"/>
    <s v="O"/>
    <n v="1"/>
    <n v="30"/>
    <n v="0"/>
    <m/>
    <m/>
    <m/>
    <m/>
    <m/>
    <m/>
    <n v="1"/>
    <n v="1"/>
    <m/>
    <m/>
    <n v="25509988"/>
    <s v="CREDITOS DE CONSUMO"/>
    <n v="0"/>
    <n v="0"/>
    <n v="890480123"/>
    <s v="UNIVERSIDAD DE CARTAGENA"/>
    <n v="5"/>
    <m/>
    <m/>
    <m/>
    <m/>
    <n v="1"/>
    <n v="7"/>
    <n v="2"/>
  </r>
  <r>
    <n v="334231"/>
    <s v="C"/>
    <n v="73094330"/>
    <x v="0"/>
    <n v="4"/>
    <n v="11907"/>
    <d v="2016-12-21T00:00:00"/>
    <d v="2021-12-21T00:00:00"/>
    <n v="9"/>
    <n v="1"/>
    <n v="50"/>
    <n v="30"/>
    <n v="2"/>
    <n v="12185828"/>
    <n v="12890000"/>
    <n v="5967123"/>
    <n v="133296"/>
    <n v="1166663"/>
    <n v="3474"/>
    <n v="0"/>
    <n v="0"/>
    <m/>
    <n v="0"/>
    <n v="0"/>
    <n v="0"/>
    <m/>
    <m/>
    <d v="2021-03-30T00:00:00"/>
    <n v="1"/>
    <s v="O"/>
    <n v="1"/>
    <n v="30"/>
    <n v="25710"/>
    <m/>
    <m/>
    <m/>
    <m/>
    <m/>
    <m/>
    <n v="1"/>
    <n v="1"/>
    <m/>
    <m/>
    <n v="832432"/>
    <s v="CREDITOS DE CONSUMO"/>
    <n v="0"/>
    <n v="0"/>
    <n v="890480123"/>
    <s v="UNIVERSIDAD DE CARTAGENA"/>
    <n v="5"/>
    <m/>
    <m/>
    <m/>
    <m/>
    <n v="1"/>
    <n v="7"/>
    <n v="2"/>
  </r>
  <r>
    <n v="44383"/>
    <s v="C"/>
    <n v="73094330"/>
    <x v="0"/>
    <n v="4"/>
    <n v="14420"/>
    <d v="2018-08-08T00:00:00"/>
    <d v="2021-08-08T00:00:00"/>
    <n v="0"/>
    <n v="1"/>
    <n v="32"/>
    <n v="30"/>
    <n v="2"/>
    <n v="9752084"/>
    <n v="10200000"/>
    <n v="1261000"/>
    <n v="40542"/>
    <n v="154923"/>
    <n v="0"/>
    <n v="0"/>
    <n v="0"/>
    <m/>
    <n v="0"/>
    <n v="0"/>
    <n v="0"/>
    <m/>
    <m/>
    <d v="2021-03-30T00:00:00"/>
    <n v="1"/>
    <s v="O"/>
    <n v="1"/>
    <n v="30"/>
    <n v="0"/>
    <m/>
    <m/>
    <m/>
    <m/>
    <m/>
    <m/>
    <n v="1"/>
    <n v="1"/>
    <m/>
    <m/>
    <n v="110540"/>
    <s v="CREDITOS DE CONSUMO"/>
    <n v="0"/>
    <n v="0"/>
    <n v="890480123"/>
    <s v="UNIVERSIDAD DE CARTAGENA"/>
    <n v="5"/>
    <m/>
    <m/>
    <m/>
    <m/>
    <n v="1"/>
    <n v="7"/>
    <n v="2"/>
  </r>
  <r>
    <n v="13809009"/>
    <s v="C"/>
    <n v="73094330"/>
    <x v="0"/>
    <n v="4"/>
    <n v="15242"/>
    <d v="2019-02-07T00:00:00"/>
    <d v="2026-02-07T00:00:00"/>
    <n v="0"/>
    <n v="1"/>
    <n v="26"/>
    <n v="30"/>
    <n v="2"/>
    <n v="17726461"/>
    <n v="19240000"/>
    <n v="60000000"/>
    <n v="1251469"/>
    <n v="48201657"/>
    <n v="0"/>
    <n v="0"/>
    <n v="0"/>
    <m/>
    <n v="0"/>
    <n v="0"/>
    <n v="0"/>
    <m/>
    <m/>
    <d v="2021-03-30T00:00:00"/>
    <n v="1"/>
    <s v="O"/>
    <n v="1"/>
    <n v="30"/>
    <n v="0"/>
    <m/>
    <m/>
    <m/>
    <m/>
    <m/>
    <m/>
    <n v="1"/>
    <n v="1"/>
    <m/>
    <m/>
    <n v="34392648"/>
    <s v="CREDITOS DE CONSUMO"/>
    <n v="0"/>
    <n v="0"/>
    <n v="890480123"/>
    <s v="UNIVERSIDAD DE CARTAGENA"/>
    <n v="5"/>
    <m/>
    <m/>
    <m/>
    <m/>
    <n v="1"/>
    <n v="7"/>
    <n v="2"/>
  </r>
  <r>
    <n v="675760"/>
    <s v="C"/>
    <n v="73094330"/>
    <x v="0"/>
    <n v="4"/>
    <n v="17666"/>
    <d v="2020-10-02T00:00:00"/>
    <d v="2023-10-02T00:00:00"/>
    <n v="0"/>
    <n v="1"/>
    <n v="6"/>
    <n v="30"/>
    <n v="2"/>
    <n v="12185828"/>
    <n v="12890000"/>
    <n v="2753236"/>
    <n v="91691"/>
    <n v="2358803"/>
    <n v="0"/>
    <n v="0"/>
    <n v="0"/>
    <m/>
    <n v="0"/>
    <n v="0"/>
    <n v="0"/>
    <m/>
    <m/>
    <d v="2021-03-30T00:00:00"/>
    <n v="1"/>
    <s v="O"/>
    <n v="1"/>
    <n v="30"/>
    <n v="0"/>
    <m/>
    <m/>
    <m/>
    <m/>
    <m/>
    <m/>
    <n v="1"/>
    <n v="1"/>
    <m/>
    <m/>
    <n v="1683043"/>
    <s v="CREDITOS DE CONSUMO"/>
    <n v="0"/>
    <n v="0"/>
    <n v="890480123"/>
    <s v="UNIVERSIDAD DE CARTAGENA"/>
    <n v="5"/>
    <m/>
    <m/>
    <m/>
    <m/>
    <n v="1"/>
    <n v="7"/>
    <n v="2"/>
  </r>
  <r>
    <n v="3010077"/>
    <s v="C"/>
    <n v="73094330"/>
    <x v="0"/>
    <n v="4"/>
    <n v="17696"/>
    <d v="2020-10-08T00:00:00"/>
    <d v="2023-10-30T00:00:00"/>
    <n v="0"/>
    <n v="1"/>
    <n v="6"/>
    <n v="30"/>
    <n v="2"/>
    <n v="8648788"/>
    <n v="9000000"/>
    <n v="12460160"/>
    <n v="394196"/>
    <n v="10506961"/>
    <n v="0"/>
    <n v="0"/>
    <n v="0"/>
    <m/>
    <n v="0"/>
    <n v="0"/>
    <n v="0"/>
    <m/>
    <m/>
    <d v="2021-03-30T00:00:00"/>
    <n v="1"/>
    <s v="O"/>
    <n v="1"/>
    <n v="30"/>
    <n v="0"/>
    <m/>
    <m/>
    <m/>
    <m/>
    <m/>
    <m/>
    <n v="1"/>
    <n v="1"/>
    <m/>
    <m/>
    <n v="7496884"/>
    <s v="CREDITOS DE CONSUMO"/>
    <n v="0"/>
    <n v="0"/>
    <n v="890480123"/>
    <s v="UNIVERSIDAD DE CARTAGENA"/>
    <n v="5"/>
    <m/>
    <m/>
    <m/>
    <m/>
    <n v="1"/>
    <n v="7"/>
    <n v="2"/>
  </r>
  <r>
    <n v="666892"/>
    <s v="C"/>
    <n v="73094330"/>
    <x v="0"/>
    <n v="4"/>
    <n v="18199"/>
    <d v="2021-02-18T00:00:00"/>
    <d v="2022-02-28T00:00:00"/>
    <n v="0"/>
    <n v="1"/>
    <n v="2"/>
    <n v="30"/>
    <n v="2"/>
    <n v="12185828"/>
    <n v="12890000"/>
    <n v="2800000"/>
    <n v="249020"/>
    <n v="2327850"/>
    <n v="0"/>
    <n v="0"/>
    <n v="0"/>
    <m/>
    <n v="0"/>
    <n v="0"/>
    <n v="0"/>
    <m/>
    <m/>
    <d v="2021-03-30T00:00:00"/>
    <n v="1"/>
    <s v="O"/>
    <n v="1"/>
    <n v="30"/>
    <n v="0"/>
    <m/>
    <m/>
    <m/>
    <m/>
    <m/>
    <m/>
    <n v="1"/>
    <n v="1"/>
    <m/>
    <m/>
    <n v="1660958"/>
    <s v="CREDITOS DE CONSUMO"/>
    <n v="0"/>
    <n v="0"/>
    <n v="890480123"/>
    <s v="UNIVERSIDAD DE CARTAGENA"/>
    <n v="5"/>
    <m/>
    <m/>
    <m/>
    <m/>
    <n v="1"/>
    <n v="7"/>
    <n v="2"/>
  </r>
  <r>
    <n v="479937"/>
    <s v="C"/>
    <n v="73094330"/>
    <x v="0"/>
    <n v="4"/>
    <n v="18200"/>
    <d v="2021-02-18T00:00:00"/>
    <d v="2021-12-28T00:00:00"/>
    <n v="0"/>
    <n v="1"/>
    <n v="2"/>
    <n v="30"/>
    <n v="2"/>
    <n v="12185828"/>
    <n v="12890000"/>
    <n v="2100000"/>
    <n v="221907"/>
    <n v="1675266"/>
    <n v="0"/>
    <n v="0"/>
    <n v="0"/>
    <m/>
    <n v="0"/>
    <n v="0"/>
    <n v="0"/>
    <m/>
    <m/>
    <d v="2021-03-30T00:00:00"/>
    <n v="1"/>
    <s v="O"/>
    <n v="1"/>
    <n v="30"/>
    <n v="0"/>
    <m/>
    <m/>
    <m/>
    <m/>
    <m/>
    <m/>
    <n v="1"/>
    <n v="1"/>
    <m/>
    <m/>
    <n v="1195329"/>
    <s v="CREDITOS DE CONSUMO"/>
    <n v="0"/>
    <n v="0"/>
    <n v="890480123"/>
    <s v="UNIVERSIDAD DE CARTAGENA"/>
    <n v="5"/>
    <m/>
    <m/>
    <m/>
    <m/>
    <n v="1"/>
    <n v="7"/>
    <n v="2"/>
  </r>
  <r>
    <n v="859452"/>
    <s v="C"/>
    <n v="73094330"/>
    <x v="0"/>
    <n v="4"/>
    <n v="18280"/>
    <d v="2021-03-19T00:00:00"/>
    <d v="2021-06-30T00:00:00"/>
    <n v="0"/>
    <n v="1"/>
    <n v="1"/>
    <n v="30"/>
    <n v="2"/>
    <n v="13121400"/>
    <n v="13940000"/>
    <n v="3000000"/>
    <n v="32804"/>
    <n v="3000000"/>
    <n v="0"/>
    <n v="0"/>
    <n v="0"/>
    <m/>
    <n v="0"/>
    <n v="0"/>
    <n v="0"/>
    <n v="3000000"/>
    <n v="6"/>
    <d v="2021-03-30T00:00:00"/>
    <n v="1"/>
    <s v="O"/>
    <n v="1"/>
    <n v="30"/>
    <n v="0"/>
    <m/>
    <m/>
    <m/>
    <m/>
    <m/>
    <m/>
    <n v="1"/>
    <n v="1"/>
    <m/>
    <m/>
    <n v="2140548"/>
    <s v="CREDITOS DE CONSUMO"/>
    <n v="0"/>
    <n v="0"/>
    <n v="890480123"/>
    <s v="UNIVERSIDAD DE CARTAGENA"/>
    <n v="5"/>
    <m/>
    <m/>
    <m/>
    <m/>
    <n v="1"/>
    <n v="7"/>
    <n v="2"/>
  </r>
  <r>
    <n v="0"/>
    <s v="C"/>
    <n v="73095967"/>
    <x v="0"/>
    <n v="4"/>
    <n v="17543"/>
    <d v="2020-08-31T00:00:00"/>
    <d v="2021-11-30T00:00:00"/>
    <n v="0"/>
    <n v="1"/>
    <n v="7"/>
    <n v="30"/>
    <n v="2"/>
    <n v="12185828"/>
    <n v="12890000"/>
    <n v="1350000"/>
    <n v="97484"/>
    <n v="745263"/>
    <n v="0"/>
    <n v="0"/>
    <n v="0"/>
    <m/>
    <n v="0"/>
    <n v="0"/>
    <n v="0"/>
    <m/>
    <m/>
    <d v="2021-03-30T00:00:00"/>
    <n v="1"/>
    <s v="O"/>
    <n v="1"/>
    <n v="30"/>
    <n v="0"/>
    <m/>
    <m/>
    <m/>
    <m/>
    <m/>
    <m/>
    <n v="1"/>
    <n v="1"/>
    <m/>
    <m/>
    <n v="9450681"/>
    <s v="CREDITOS DE CONSUMO"/>
    <n v="0"/>
    <n v="0"/>
    <n v="890480123"/>
    <s v="UNIVERSIDAD DE CARTAGENA"/>
    <n v="5"/>
    <m/>
    <m/>
    <m/>
    <m/>
    <n v="1"/>
    <n v="7"/>
    <n v="2"/>
  </r>
  <r>
    <n v="0"/>
    <s v="C"/>
    <n v="73095967"/>
    <x v="0"/>
    <n v="4"/>
    <n v="17827"/>
    <d v="2020-11-23T00:00:00"/>
    <d v="2021-09-30T00:00:00"/>
    <n v="0"/>
    <n v="1"/>
    <n v="4"/>
    <n v="30"/>
    <n v="2"/>
    <n v="13121400"/>
    <n v="13940000"/>
    <n v="1069190"/>
    <n v="113454"/>
    <n v="655250"/>
    <n v="0"/>
    <n v="0"/>
    <n v="0"/>
    <m/>
    <n v="0"/>
    <n v="0"/>
    <n v="0"/>
    <m/>
    <m/>
    <d v="2021-03-30T00:00:00"/>
    <n v="1"/>
    <s v="O"/>
    <n v="1"/>
    <n v="30"/>
    <n v="0"/>
    <m/>
    <m/>
    <m/>
    <m/>
    <m/>
    <m/>
    <n v="1"/>
    <n v="1"/>
    <m/>
    <m/>
    <n v="8309226"/>
    <s v="CREDITOS DE CONSUMO"/>
    <n v="0"/>
    <n v="0"/>
    <n v="890480123"/>
    <s v="UNIVERSIDAD DE CARTAGENA"/>
    <n v="5"/>
    <m/>
    <m/>
    <m/>
    <m/>
    <n v="1"/>
    <n v="7"/>
    <n v="2"/>
  </r>
  <r>
    <n v="4847816"/>
    <s v="C"/>
    <n v="73096083"/>
    <x v="0"/>
    <n v="4"/>
    <n v="15785"/>
    <d v="2019-05-31T00:00:00"/>
    <d v="2024-05-31T00:00:00"/>
    <n v="0"/>
    <n v="1"/>
    <n v="22"/>
    <n v="30"/>
    <n v="2"/>
    <n v="17726461"/>
    <n v="19240000"/>
    <n v="45000000"/>
    <n v="1136019"/>
    <n v="32835122"/>
    <n v="0"/>
    <n v="0"/>
    <n v="0"/>
    <m/>
    <n v="0"/>
    <n v="0"/>
    <n v="0"/>
    <m/>
    <m/>
    <d v="2021-03-30T00:00:00"/>
    <n v="1"/>
    <s v="O"/>
    <n v="1"/>
    <n v="30"/>
    <n v="0"/>
    <m/>
    <m/>
    <m/>
    <m/>
    <m/>
    <m/>
    <n v="1"/>
    <n v="1"/>
    <m/>
    <m/>
    <n v="27987306"/>
    <s v="CREDITOS DE CONSUMO"/>
    <n v="0"/>
    <n v="0"/>
    <n v="890480123"/>
    <s v="UNIVERSIDAD DE CARTAGENA"/>
    <n v="5"/>
    <m/>
    <m/>
    <m/>
    <m/>
    <n v="1"/>
    <n v="7"/>
    <n v="2"/>
  </r>
  <r>
    <n v="496734"/>
    <s v="C"/>
    <n v="73096083"/>
    <x v="0"/>
    <n v="4"/>
    <n v="15831"/>
    <d v="2019-06-19T00:00:00"/>
    <d v="2022-06-30T00:00:00"/>
    <n v="0"/>
    <n v="1"/>
    <n v="21"/>
    <n v="30"/>
    <n v="2"/>
    <n v="12185828"/>
    <n v="12890000"/>
    <n v="7300000"/>
    <n v="243113"/>
    <n v="3364467"/>
    <n v="0"/>
    <n v="0"/>
    <n v="0"/>
    <m/>
    <n v="0"/>
    <n v="0"/>
    <n v="0"/>
    <m/>
    <m/>
    <d v="2021-03-30T00:00:00"/>
    <n v="1"/>
    <s v="O"/>
    <n v="1"/>
    <n v="30"/>
    <n v="0"/>
    <m/>
    <m/>
    <m/>
    <m/>
    <m/>
    <m/>
    <n v="1"/>
    <n v="1"/>
    <m/>
    <m/>
    <n v="2867733"/>
    <s v="CREDITOS DE CONSUMO"/>
    <n v="0"/>
    <n v="0"/>
    <n v="890480123"/>
    <s v="UNIVERSIDAD DE CARTAGENA"/>
    <n v="5"/>
    <m/>
    <m/>
    <m/>
    <m/>
    <n v="1"/>
    <n v="7"/>
    <n v="2"/>
  </r>
  <r>
    <n v="4709132"/>
    <s v="C"/>
    <n v="73097489"/>
    <x v="0"/>
    <n v="4"/>
    <n v="18029"/>
    <d v="2020-12-31T00:00:00"/>
    <d v="2023-06-30T00:00:00"/>
    <n v="0"/>
    <n v="1"/>
    <n v="3"/>
    <n v="30"/>
    <n v="2"/>
    <n v="16011168"/>
    <n v="17240000"/>
    <n v="5791095"/>
    <n v="235509"/>
    <n v="5309565"/>
    <n v="0"/>
    <n v="0"/>
    <n v="0"/>
    <m/>
    <n v="0"/>
    <n v="0"/>
    <n v="0"/>
    <m/>
    <m/>
    <d v="2021-03-30T00:00:00"/>
    <n v="1"/>
    <s v="O"/>
    <n v="1"/>
    <n v="30"/>
    <n v="0"/>
    <m/>
    <m/>
    <m/>
    <m/>
    <m/>
    <m/>
    <n v="1"/>
    <n v="1"/>
    <m/>
    <m/>
    <n v="600433"/>
    <s v="CREDITOS DE CONSUMO"/>
    <n v="0"/>
    <n v="0"/>
    <n v="890480123"/>
    <s v="UNIVERSIDAD DE CARTAGENA"/>
    <n v="5"/>
    <m/>
    <m/>
    <m/>
    <m/>
    <n v="1"/>
    <n v="7"/>
    <n v="2"/>
  </r>
  <r>
    <n v="5367364"/>
    <s v="C"/>
    <n v="73097489"/>
    <x v="2"/>
    <n v="4"/>
    <n v="18030"/>
    <d v="2020-12-31T00:00:00"/>
    <d v="2022-04-30T00:00:00"/>
    <n v="0"/>
    <n v="1"/>
    <n v="3"/>
    <n v="30"/>
    <n v="2"/>
    <n v="16011168"/>
    <n v="17240000"/>
    <n v="7306305"/>
    <n v="510148"/>
    <n v="6051725"/>
    <n v="0"/>
    <n v="0"/>
    <n v="0"/>
    <m/>
    <n v="0"/>
    <n v="0"/>
    <n v="0"/>
    <m/>
    <m/>
    <d v="2021-03-31T00:00:00"/>
    <n v="1"/>
    <s v="O"/>
    <n v="1"/>
    <n v="30"/>
    <n v="0"/>
    <m/>
    <m/>
    <m/>
    <m/>
    <m/>
    <m/>
    <n v="1"/>
    <n v="1"/>
    <m/>
    <m/>
    <n v="684361"/>
    <s v="CREDITOS DE CONSUMO"/>
    <n v="0"/>
    <n v="0"/>
    <m/>
    <m/>
    <n v="5"/>
    <m/>
    <m/>
    <m/>
    <m/>
    <n v="1"/>
    <n v="7"/>
    <n v="2"/>
  </r>
  <r>
    <n v="80247220"/>
    <s v="C"/>
    <n v="73097489"/>
    <x v="2"/>
    <n v="4"/>
    <n v="18031"/>
    <d v="2020-12-31T00:00:00"/>
    <d v="2026-06-30T00:00:00"/>
    <n v="0"/>
    <n v="1"/>
    <n v="3"/>
    <n v="30"/>
    <n v="2"/>
    <n v="9568969"/>
    <n v="10000000"/>
    <n v="93759927"/>
    <n v="1832601"/>
    <n v="90479065"/>
    <n v="0"/>
    <n v="0"/>
    <n v="0"/>
    <m/>
    <n v="0"/>
    <n v="0"/>
    <n v="0"/>
    <m/>
    <m/>
    <d v="2021-03-31T00:00:00"/>
    <n v="1"/>
    <s v="O"/>
    <n v="1"/>
    <n v="30"/>
    <n v="0"/>
    <m/>
    <m/>
    <m/>
    <m/>
    <m/>
    <m/>
    <n v="1"/>
    <n v="1"/>
    <m/>
    <m/>
    <n v="10231845"/>
    <s v="CREDITOS DE CONSUMO"/>
    <n v="0"/>
    <n v="0"/>
    <m/>
    <m/>
    <n v="5"/>
    <m/>
    <m/>
    <m/>
    <m/>
    <n v="1"/>
    <n v="7"/>
    <n v="2"/>
  </r>
  <r>
    <n v="6310247"/>
    <s v="C"/>
    <n v="73097489"/>
    <x v="0"/>
    <n v="4"/>
    <n v="18318"/>
    <d v="2021-03-31T00:00:00"/>
    <d v="2021-04-30T00:00:00"/>
    <n v="0"/>
    <n v="1"/>
    <n v="0"/>
    <n v="30"/>
    <n v="2"/>
    <n v="23318977"/>
    <n v="25980000"/>
    <n v="7114829"/>
    <n v="7253088"/>
    <n v="7114829"/>
    <n v="0"/>
    <n v="0"/>
    <n v="0"/>
    <m/>
    <n v="0"/>
    <n v="0"/>
    <n v="0"/>
    <m/>
    <m/>
    <d v="2021-03-31T00:00:00"/>
    <n v="1"/>
    <s v="O"/>
    <n v="1"/>
    <n v="30"/>
    <n v="0"/>
    <m/>
    <m/>
    <m/>
    <m/>
    <m/>
    <m/>
    <n v="1"/>
    <n v="1"/>
    <m/>
    <m/>
    <n v="804582"/>
    <s v="CREDITOS DE CONSUMO"/>
    <n v="0"/>
    <n v="0"/>
    <n v="890480123"/>
    <s v="UNIVERSIDAD DE CARTAGENA"/>
    <n v="5"/>
    <m/>
    <m/>
    <m/>
    <m/>
    <n v="1"/>
    <n v="7"/>
    <n v="2"/>
  </r>
  <r>
    <n v="15449201"/>
    <s v="C"/>
    <n v="73097989"/>
    <x v="0"/>
    <n v="4"/>
    <n v="12462"/>
    <d v="2017-05-10T00:00:00"/>
    <d v="2024-05-10T00:00:00"/>
    <n v="0"/>
    <n v="1"/>
    <n v="47"/>
    <n v="30"/>
    <n v="2"/>
    <n v="17726461"/>
    <n v="19240000"/>
    <n v="82730000"/>
    <n v="1725567"/>
    <n v="48024563"/>
    <n v="0"/>
    <n v="0"/>
    <n v="0"/>
    <m/>
    <n v="0"/>
    <n v="0"/>
    <n v="0"/>
    <m/>
    <m/>
    <d v="2021-03-30T00:00:00"/>
    <n v="1"/>
    <s v="O"/>
    <n v="1"/>
    <n v="30"/>
    <n v="0"/>
    <m/>
    <m/>
    <m/>
    <m/>
    <m/>
    <m/>
    <n v="1"/>
    <n v="1"/>
    <m/>
    <m/>
    <n v="32575362"/>
    <s v="CREDITOS DE CONSUMO"/>
    <n v="0"/>
    <n v="0"/>
    <n v="890480123"/>
    <s v="UNIVERSIDAD DE CARTAGENA"/>
    <n v="5"/>
    <m/>
    <m/>
    <m/>
    <m/>
    <n v="1"/>
    <n v="7"/>
    <n v="2"/>
  </r>
  <r>
    <n v="297554"/>
    <s v="C"/>
    <n v="73097989"/>
    <x v="0"/>
    <n v="4"/>
    <n v="14418"/>
    <d v="2018-08-08T00:00:00"/>
    <d v="2021-08-08T00:00:00"/>
    <n v="0"/>
    <n v="1"/>
    <n v="32"/>
    <n v="30"/>
    <n v="2"/>
    <n v="13121400"/>
    <n v="13940000"/>
    <n v="7299980"/>
    <n v="246392"/>
    <n v="924959"/>
    <n v="0"/>
    <n v="0"/>
    <n v="0"/>
    <m/>
    <n v="0"/>
    <n v="0"/>
    <n v="0"/>
    <m/>
    <m/>
    <d v="2021-03-30T00:00:00"/>
    <n v="1"/>
    <s v="O"/>
    <n v="1"/>
    <n v="30"/>
    <n v="0"/>
    <m/>
    <m/>
    <m/>
    <m/>
    <m/>
    <m/>
    <n v="1"/>
    <n v="1"/>
    <m/>
    <m/>
    <n v="627405"/>
    <s v="CREDITOS DE CONSUMO"/>
    <n v="0"/>
    <n v="0"/>
    <n v="890480123"/>
    <s v="UNIVERSIDAD DE CARTAGENA"/>
    <n v="5"/>
    <m/>
    <m/>
    <m/>
    <m/>
    <n v="1"/>
    <n v="7"/>
    <n v="2"/>
  </r>
  <r>
    <n v="797687"/>
    <s v="C"/>
    <n v="73097989"/>
    <x v="0"/>
    <n v="4"/>
    <n v="16627"/>
    <d v="2019-11-28T00:00:00"/>
    <d v="2022-11-28T00:00:00"/>
    <n v="2"/>
    <n v="1"/>
    <n v="15"/>
    <n v="30"/>
    <n v="2"/>
    <n v="17726461"/>
    <n v="19240000"/>
    <n v="4000000"/>
    <n v="144061"/>
    <n v="2479647"/>
    <n v="2442"/>
    <n v="0"/>
    <n v="0"/>
    <m/>
    <n v="0"/>
    <n v="0"/>
    <n v="0"/>
    <m/>
    <m/>
    <d v="2021-03-30T00:00:00"/>
    <n v="1"/>
    <s v="O"/>
    <n v="1"/>
    <n v="30"/>
    <n v="749"/>
    <m/>
    <m/>
    <m/>
    <m/>
    <m/>
    <m/>
    <n v="1"/>
    <n v="1"/>
    <m/>
    <m/>
    <n v="1681960"/>
    <s v="CREDITOS DE CONSUMO"/>
    <n v="0"/>
    <n v="0"/>
    <n v="890480123"/>
    <s v="UNIVERSIDAD DE CARTAGENA"/>
    <n v="5"/>
    <m/>
    <m/>
    <m/>
    <m/>
    <n v="1"/>
    <n v="7"/>
    <n v="2"/>
  </r>
  <r>
    <n v="433726"/>
    <s v="C"/>
    <n v="73097989"/>
    <x v="0"/>
    <n v="4"/>
    <n v="17003"/>
    <d v="2020-02-20T00:00:00"/>
    <d v="2022-02-28T00:00:00"/>
    <n v="0"/>
    <n v="1"/>
    <n v="13"/>
    <n v="30"/>
    <n v="2"/>
    <n v="12185828"/>
    <n v="12890000"/>
    <n v="2761312"/>
    <n v="130224"/>
    <n v="1348257"/>
    <n v="0"/>
    <n v="0"/>
    <n v="0"/>
    <m/>
    <n v="0"/>
    <n v="0"/>
    <n v="0"/>
    <m/>
    <m/>
    <d v="2021-03-30T00:00:00"/>
    <n v="1"/>
    <s v="O"/>
    <n v="1"/>
    <n v="30"/>
    <n v="0"/>
    <m/>
    <m/>
    <m/>
    <m/>
    <m/>
    <m/>
    <n v="1"/>
    <n v="1"/>
    <m/>
    <m/>
    <n v="914531"/>
    <s v="CREDITOS DE CONSUMO"/>
    <n v="0"/>
    <n v="0"/>
    <n v="890480123"/>
    <s v="UNIVERSIDAD DE CARTAGENA"/>
    <n v="5"/>
    <m/>
    <m/>
    <m/>
    <m/>
    <n v="1"/>
    <n v="7"/>
    <n v="2"/>
  </r>
  <r>
    <n v="14137046"/>
    <s v="C"/>
    <n v="73097989"/>
    <x v="3"/>
    <n v="4"/>
    <n v="17756"/>
    <d v="2020-10-29T00:00:00"/>
    <d v="2027-10-30T00:00:00"/>
    <n v="0"/>
    <n v="1"/>
    <n v="5"/>
    <n v="30"/>
    <n v="2"/>
    <n v="10971158"/>
    <n v="11540000"/>
    <n v="45990000"/>
    <n v="617826"/>
    <n v="43945670"/>
    <n v="0"/>
    <n v="0"/>
    <n v="63990000"/>
    <s v="                              "/>
    <n v="0"/>
    <n v="0"/>
    <n v="0"/>
    <s v="1000000/1000000"/>
    <d v="2021-12-06T00:00:00"/>
    <d v="2021-03-30T00:00:00"/>
    <n v="3"/>
    <s v="O"/>
    <n v="1"/>
    <n v="30"/>
    <n v="0"/>
    <m/>
    <m/>
    <m/>
    <m/>
    <m/>
    <m/>
    <n v="1"/>
    <n v="1"/>
    <m/>
    <m/>
    <n v="29808624"/>
    <s v="CREDITOS DE CONSUMO"/>
    <n v="0"/>
    <n v="0"/>
    <n v="890480123"/>
    <s v="UNIVERSIDAD DE CARTAGENA"/>
    <n v="5"/>
    <m/>
    <m/>
    <m/>
    <m/>
    <n v="1"/>
    <n v="7"/>
    <n v="2"/>
  </r>
  <r>
    <n v="1510182"/>
    <s v="C"/>
    <n v="73097989"/>
    <x v="0"/>
    <n v="4"/>
    <n v="17937"/>
    <d v="2020-12-29T00:00:00"/>
    <d v="2022-12-30T00:00:00"/>
    <n v="0"/>
    <n v="1"/>
    <n v="3"/>
    <n v="30"/>
    <n v="2"/>
    <n v="15881442"/>
    <n v="17090000"/>
    <n v="5266000"/>
    <n v="257542"/>
    <n v="4694473"/>
    <n v="0"/>
    <n v="0"/>
    <n v="0"/>
    <m/>
    <n v="0"/>
    <n v="0"/>
    <n v="0"/>
    <m/>
    <m/>
    <d v="2021-03-30T00:00:00"/>
    <n v="1"/>
    <s v="O"/>
    <n v="1"/>
    <n v="30"/>
    <n v="0"/>
    <m/>
    <m/>
    <m/>
    <m/>
    <m/>
    <m/>
    <n v="1"/>
    <n v="1"/>
    <m/>
    <m/>
    <n v="3184291"/>
    <s v="CREDITOS DE CONSUMO"/>
    <n v="0"/>
    <n v="0"/>
    <n v="890480123"/>
    <s v="UNIVERSIDAD DE CARTAGENA"/>
    <n v="5"/>
    <m/>
    <m/>
    <m/>
    <m/>
    <n v="1"/>
    <n v="7"/>
    <n v="2"/>
  </r>
  <r>
    <n v="1930163"/>
    <s v="C"/>
    <n v="73097989"/>
    <x v="0"/>
    <n v="4"/>
    <n v="18210"/>
    <d v="2021-02-25T00:00:00"/>
    <d v="2021-06-28T00:00:00"/>
    <n v="0"/>
    <n v="1"/>
    <n v="1"/>
    <n v="30"/>
    <n v="2"/>
    <n v="13121400"/>
    <n v="13940000"/>
    <n v="6000000"/>
    <n v="65607"/>
    <n v="6000000"/>
    <n v="3"/>
    <n v="0"/>
    <n v="0"/>
    <m/>
    <n v="0"/>
    <n v="0"/>
    <n v="0"/>
    <n v="6000000"/>
    <n v="6"/>
    <d v="2021-03-30T00:00:00"/>
    <n v="1"/>
    <s v="O"/>
    <n v="1"/>
    <n v="30"/>
    <n v="0"/>
    <m/>
    <m/>
    <m/>
    <m/>
    <m/>
    <m/>
    <n v="1"/>
    <n v="1"/>
    <m/>
    <m/>
    <n v="4069837"/>
    <s v="CREDITOS DE CONSUMO"/>
    <n v="0"/>
    <n v="0"/>
    <n v="890480123"/>
    <s v="UNIVERSIDAD DE CARTAGENA"/>
    <n v="5"/>
    <m/>
    <m/>
    <m/>
    <m/>
    <n v="1"/>
    <n v="7"/>
    <n v="2"/>
  </r>
  <r>
    <n v="13302302"/>
    <s v="C"/>
    <n v="73098077"/>
    <x v="0"/>
    <n v="4"/>
    <n v="18260"/>
    <d v="2021-03-12T00:00:00"/>
    <d v="2028-03-30T00:00:00"/>
    <n v="0"/>
    <n v="1"/>
    <n v="3"/>
    <n v="30"/>
    <n v="2"/>
    <n v="16011168"/>
    <n v="17240000"/>
    <n v="35000000"/>
    <n v="695395"/>
    <n v="34304605"/>
    <n v="0"/>
    <n v="0"/>
    <n v="0"/>
    <m/>
    <n v="0"/>
    <n v="0"/>
    <n v="0"/>
    <m/>
    <m/>
    <d v="2021-03-30T00:00:00"/>
    <n v="1"/>
    <s v="O"/>
    <n v="1"/>
    <n v="30"/>
    <n v="0"/>
    <m/>
    <m/>
    <m/>
    <m/>
    <m/>
    <m/>
    <n v="1"/>
    <n v="1"/>
    <m/>
    <m/>
    <n v="21002303"/>
    <s v="CREDITOS DE CONSUMO"/>
    <n v="0"/>
    <n v="0"/>
    <n v="890480123"/>
    <s v="UNIVERSIDAD DE CARTAGENA"/>
    <n v="5"/>
    <m/>
    <m/>
    <m/>
    <m/>
    <n v="1"/>
    <n v="7"/>
    <n v="2"/>
  </r>
  <r>
    <n v="4617209"/>
    <s v="C"/>
    <n v="73100494"/>
    <x v="0"/>
    <n v="4"/>
    <n v="15012"/>
    <d v="2018-12-13T00:00:00"/>
    <d v="2022-12-13T00:00:00"/>
    <n v="17"/>
    <n v="1"/>
    <n v="26"/>
    <n v="30"/>
    <n v="2"/>
    <n v="12185828"/>
    <n v="12890000"/>
    <n v="20000000"/>
    <n v="528503"/>
    <n v="10103348"/>
    <n v="57256"/>
    <n v="0"/>
    <n v="0"/>
    <m/>
    <n v="0"/>
    <n v="0"/>
    <n v="0"/>
    <m/>
    <m/>
    <d v="2021-03-30T00:00:00"/>
    <n v="1"/>
    <s v="O"/>
    <n v="1"/>
    <n v="30"/>
    <n v="153608"/>
    <m/>
    <m/>
    <m/>
    <m/>
    <m/>
    <m/>
    <n v="1"/>
    <n v="1"/>
    <m/>
    <m/>
    <n v="5486139"/>
    <s v="CREDITOS DE CONSUMO"/>
    <n v="0"/>
    <n v="0"/>
    <n v="890480123"/>
    <s v="UNIVERSIDAD DE CARTAGENA"/>
    <n v="5"/>
    <m/>
    <m/>
    <m/>
    <m/>
    <n v="1"/>
    <n v="7"/>
    <n v="2"/>
  </r>
  <r>
    <n v="2691864"/>
    <s v="C"/>
    <n v="73100494"/>
    <x v="0"/>
    <n v="4"/>
    <n v="16439"/>
    <d v="2019-10-11T00:00:00"/>
    <d v="2024-10-30T00:00:00"/>
    <n v="0"/>
    <n v="1"/>
    <n v="17"/>
    <n v="30"/>
    <n v="2"/>
    <n v="12185828"/>
    <n v="12890000"/>
    <n v="7600806"/>
    <n v="169790"/>
    <n v="5890321"/>
    <n v="0"/>
    <n v="0"/>
    <n v="0"/>
    <m/>
    <n v="0"/>
    <n v="0"/>
    <n v="0"/>
    <m/>
    <m/>
    <d v="2021-03-30T00:00:00"/>
    <n v="1"/>
    <s v="O"/>
    <n v="1"/>
    <n v="30"/>
    <n v="0"/>
    <m/>
    <m/>
    <m/>
    <m/>
    <m/>
    <m/>
    <n v="1"/>
    <n v="1"/>
    <m/>
    <m/>
    <n v="3198457"/>
    <s v="CREDITOS DE CONSUMO"/>
    <n v="0"/>
    <n v="0"/>
    <n v="890480123"/>
    <s v="UNIVERSIDAD DE CARTAGENA"/>
    <n v="5"/>
    <m/>
    <m/>
    <m/>
    <m/>
    <n v="1"/>
    <n v="7"/>
    <n v="2"/>
  </r>
  <r>
    <n v="21780733"/>
    <s v="C"/>
    <n v="73100494"/>
    <x v="3"/>
    <n v="4"/>
    <n v="18255"/>
    <d v="2021-03-11T00:00:00"/>
    <d v="2028-03-30T00:00:00"/>
    <n v="0"/>
    <n v="1"/>
    <n v="2"/>
    <n v="30"/>
    <n v="2"/>
    <n v="10971158"/>
    <n v="11540000"/>
    <n v="48490000"/>
    <n v="829532"/>
    <n v="47660468"/>
    <n v="0"/>
    <n v="0"/>
    <n v="59490000"/>
    <s v="                              "/>
    <n v="0"/>
    <n v="0"/>
    <n v="0"/>
    <m/>
    <m/>
    <d v="2021-03-30T00:00:00"/>
    <n v="3"/>
    <s v="O"/>
    <n v="1"/>
    <n v="30"/>
    <n v="0"/>
    <m/>
    <m/>
    <m/>
    <m/>
    <m/>
    <m/>
    <n v="1"/>
    <n v="1"/>
    <m/>
    <m/>
    <n v="25879735"/>
    <s v="CREDITOS DE CONSUMO"/>
    <n v="0"/>
    <n v="0"/>
    <n v="890480123"/>
    <s v="UNIVERSIDAD DE CARTAGENA"/>
    <n v="5"/>
    <m/>
    <m/>
    <m/>
    <m/>
    <n v="1"/>
    <n v="7"/>
    <n v="2"/>
  </r>
  <r>
    <n v="195499"/>
    <s v="C"/>
    <n v="73100494"/>
    <x v="0"/>
    <n v="4"/>
    <n v="550023511"/>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2"/>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3"/>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4"/>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202250"/>
    <s v="C"/>
    <n v="73100494"/>
    <x v="0"/>
    <n v="4"/>
    <n v="550023638"/>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39"/>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40"/>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41"/>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8493"/>
    <s v="C"/>
    <n v="73100494"/>
    <x v="0"/>
    <n v="4"/>
    <n v="550023642"/>
    <d v="2020-02-29T00:00:00"/>
    <d v="2023-03-30T00:00:00"/>
    <n v="0"/>
    <n v="1"/>
    <n v="11"/>
    <n v="30"/>
    <n v="2"/>
    <n v="22490513"/>
    <n v="24960000"/>
    <n v="600000"/>
    <n v="23067"/>
    <n v="456223"/>
    <n v="158"/>
    <n v="0"/>
    <n v="0"/>
    <m/>
    <n v="0"/>
    <n v="0"/>
    <n v="0"/>
    <m/>
    <m/>
    <d v="2021-03-30T00:00:00"/>
    <n v="1"/>
    <s v="O"/>
    <n v="1"/>
    <n v="30"/>
    <n v="0"/>
    <m/>
    <m/>
    <m/>
    <m/>
    <m/>
    <m/>
    <n v="1"/>
    <n v="1"/>
    <m/>
    <m/>
    <n v="247730"/>
    <s v="CREDITOS DE CONSUMO"/>
    <n v="0"/>
    <n v="0"/>
    <n v="890480123"/>
    <s v="UNIVERSIDAD DE CARTAGENA"/>
    <n v="5"/>
    <m/>
    <m/>
    <m/>
    <m/>
    <n v="2"/>
    <n v="7"/>
    <n v="2"/>
  </r>
  <r>
    <n v="356568"/>
    <s v="C"/>
    <n v="73100494"/>
    <x v="0"/>
    <n v="4"/>
    <n v="550024619"/>
    <d v="2020-10-19T00:00:00"/>
    <d v="2023-11-30T00:00:00"/>
    <n v="0"/>
    <n v="1"/>
    <n v="3"/>
    <n v="30"/>
    <n v="2"/>
    <n v="22490513"/>
    <n v="24960000"/>
    <n v="831700"/>
    <n v="31974"/>
    <n v="780239"/>
    <n v="16559"/>
    <n v="0"/>
    <n v="0"/>
    <m/>
    <n v="0"/>
    <n v="0"/>
    <n v="0"/>
    <m/>
    <m/>
    <d v="2021-02-26T00:00:00"/>
    <n v="1"/>
    <s v="O"/>
    <n v="1"/>
    <n v="30"/>
    <n v="0"/>
    <m/>
    <m/>
    <m/>
    <m/>
    <m/>
    <m/>
    <n v="1"/>
    <n v="1"/>
    <m/>
    <m/>
    <n v="423671"/>
    <s v="CREDITOS DE CONSUMO"/>
    <n v="0"/>
    <n v="0"/>
    <n v="890480123"/>
    <s v="UNIVERSIDAD DE CARTAGENA"/>
    <n v="5"/>
    <m/>
    <m/>
    <m/>
    <m/>
    <n v="2"/>
    <n v="7"/>
    <n v="2"/>
  </r>
  <r>
    <n v="167982"/>
    <s v="C"/>
    <n v="73100494"/>
    <x v="0"/>
    <n v="4"/>
    <n v="550024620"/>
    <d v="2020-10-19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1975"/>
    <s v="C"/>
    <n v="73100494"/>
    <x v="0"/>
    <n v="4"/>
    <n v="550024628"/>
    <d v="2020-10-23T00:00:00"/>
    <d v="2023-11-30T00:00:00"/>
    <n v="0"/>
    <n v="1"/>
    <n v="4"/>
    <n v="30"/>
    <n v="2"/>
    <n v="22490513"/>
    <n v="24960000"/>
    <n v="600000"/>
    <n v="23066"/>
    <n v="551371"/>
    <n v="0"/>
    <n v="0"/>
    <n v="0"/>
    <m/>
    <n v="0"/>
    <n v="0"/>
    <n v="0"/>
    <m/>
    <m/>
    <d v="2021-03-30T00:00:00"/>
    <n v="1"/>
    <s v="O"/>
    <n v="1"/>
    <n v="30"/>
    <n v="0"/>
    <m/>
    <m/>
    <m/>
    <m/>
    <m/>
    <m/>
    <n v="1"/>
    <n v="1"/>
    <m/>
    <m/>
    <n v="299396"/>
    <s v="CREDITOS DE CONSUMO"/>
    <n v="0"/>
    <n v="0"/>
    <n v="890480123"/>
    <s v="UNIVERSIDAD DE CARTAGENA"/>
    <n v="5"/>
    <m/>
    <m/>
    <m/>
    <m/>
    <n v="2"/>
    <n v="7"/>
    <n v="2"/>
  </r>
  <r>
    <n v="82229"/>
    <s v="C"/>
    <n v="73100494"/>
    <x v="0"/>
    <n v="4"/>
    <n v="550024631"/>
    <d v="2020-10-23T00:00:00"/>
    <d v="2023-11-30T00:00:00"/>
    <n v="0"/>
    <n v="1"/>
    <n v="4"/>
    <n v="30"/>
    <n v="2"/>
    <n v="22490513"/>
    <n v="24960000"/>
    <n v="195800"/>
    <n v="7527"/>
    <n v="179932"/>
    <n v="0"/>
    <n v="0"/>
    <n v="0"/>
    <m/>
    <n v="0"/>
    <n v="0"/>
    <n v="0"/>
    <m/>
    <m/>
    <d v="2021-03-30T00:00:00"/>
    <n v="1"/>
    <s v="O"/>
    <n v="1"/>
    <n v="30"/>
    <n v="0"/>
    <m/>
    <m/>
    <m/>
    <m/>
    <m/>
    <m/>
    <n v="1"/>
    <n v="1"/>
    <m/>
    <m/>
    <n v="97703"/>
    <s v="CREDITOS DE CONSUMO"/>
    <n v="0"/>
    <n v="0"/>
    <n v="890480123"/>
    <s v="UNIVERSIDAD DE CARTAGENA"/>
    <n v="5"/>
    <m/>
    <m/>
    <m/>
    <m/>
    <n v="2"/>
    <n v="7"/>
    <n v="2"/>
  </r>
  <r>
    <n v="167982"/>
    <s v="C"/>
    <n v="73100494"/>
    <x v="0"/>
    <n v="4"/>
    <n v="550024651"/>
    <d v="2020-10-27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7687"/>
    <s v="C"/>
    <n v="73100494"/>
    <x v="0"/>
    <n v="4"/>
    <n v="550024842"/>
    <d v="2020-11-18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n v="73100494"/>
    <x v="0"/>
    <n v="4"/>
    <n v="550024849"/>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n v="73100494"/>
    <x v="0"/>
    <n v="4"/>
    <n v="550024850"/>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68113"/>
    <s v="C"/>
    <n v="73100494"/>
    <x v="0"/>
    <n v="4"/>
    <n v="550025075"/>
    <d v="2020-12-31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268113"/>
    <s v="C"/>
    <n v="73100494"/>
    <x v="0"/>
    <n v="4"/>
    <n v="550025172"/>
    <d v="2021-01-04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58738"/>
    <s v="C"/>
    <n v="73100494"/>
    <x v="0"/>
    <n v="4"/>
    <n v="550025174"/>
    <d v="2021-01-04T00:00:00"/>
    <d v="2024-01-30T00:00:00"/>
    <n v="0"/>
    <n v="1"/>
    <n v="1"/>
    <n v="30"/>
    <n v="2"/>
    <n v="22490513"/>
    <n v="24960000"/>
    <n v="131450"/>
    <n v="5053"/>
    <n v="128529"/>
    <n v="2721"/>
    <n v="0"/>
    <n v="0"/>
    <m/>
    <n v="0"/>
    <n v="0"/>
    <n v="0"/>
    <m/>
    <m/>
    <d v="2021-02-26T00:00:00"/>
    <n v="1"/>
    <s v="O"/>
    <n v="1"/>
    <n v="30"/>
    <n v="0"/>
    <m/>
    <m/>
    <m/>
    <m/>
    <m/>
    <m/>
    <n v="1"/>
    <n v="1"/>
    <m/>
    <m/>
    <n v="69791"/>
    <s v="CREDITOS DE CONSUMO"/>
    <n v="0"/>
    <n v="0"/>
    <n v="890480123"/>
    <s v="UNIVERSIDAD DE CARTAGENA"/>
    <n v="5"/>
    <m/>
    <m/>
    <m/>
    <m/>
    <n v="2"/>
    <n v="7"/>
    <n v="2"/>
  </r>
  <r>
    <n v="274199"/>
    <s v="C"/>
    <n v="73100494"/>
    <x v="0"/>
    <n v="4"/>
    <n v="550025211"/>
    <d v="2021-01-21T00:00:00"/>
    <d v="2024-02-28T00:00:00"/>
    <n v="0"/>
    <n v="1"/>
    <n v="0"/>
    <n v="30"/>
    <n v="2"/>
    <n v="22490513"/>
    <n v="24960000"/>
    <n v="600000"/>
    <n v="23066"/>
    <n v="600000"/>
    <n v="11250"/>
    <n v="0"/>
    <n v="0"/>
    <m/>
    <n v="0"/>
    <n v="0"/>
    <n v="0"/>
    <m/>
    <m/>
    <d v="2021-02-28T00:00:00"/>
    <n v="1"/>
    <s v="O"/>
    <n v="1"/>
    <n v="30"/>
    <n v="0"/>
    <m/>
    <m/>
    <m/>
    <m/>
    <m/>
    <m/>
    <n v="1"/>
    <n v="1"/>
    <m/>
    <m/>
    <n v="325801"/>
    <s v="CREDITOS DE CONSUMO"/>
    <n v="0"/>
    <n v="0"/>
    <n v="890480123"/>
    <s v="UNIVERSIDAD DE CARTAGENA"/>
    <n v="5"/>
    <m/>
    <m/>
    <m/>
    <m/>
    <n v="2"/>
    <n v="7"/>
    <n v="2"/>
  </r>
  <r>
    <n v="137099"/>
    <s v="C"/>
    <n v="73100494"/>
    <x v="0"/>
    <n v="4"/>
    <n v="550025212"/>
    <d v="2021-01-21T00:00:00"/>
    <d v="2024-02-28T00:00:00"/>
    <n v="0"/>
    <n v="1"/>
    <n v="0"/>
    <n v="30"/>
    <n v="2"/>
    <n v="22490513"/>
    <n v="24960000"/>
    <n v="300000"/>
    <n v="11533"/>
    <n v="300000"/>
    <n v="5610"/>
    <n v="0"/>
    <n v="0"/>
    <m/>
    <n v="0"/>
    <n v="0"/>
    <n v="0"/>
    <m/>
    <m/>
    <d v="2021-02-28T00:00:00"/>
    <n v="1"/>
    <s v="O"/>
    <n v="1"/>
    <n v="30"/>
    <n v="0"/>
    <m/>
    <m/>
    <m/>
    <m/>
    <m/>
    <m/>
    <n v="1"/>
    <n v="1"/>
    <m/>
    <m/>
    <n v="162901"/>
    <s v="CREDITOS DE CONSUMO"/>
    <n v="0"/>
    <n v="0"/>
    <n v="890480123"/>
    <s v="UNIVERSIDAD DE CARTAGENA"/>
    <n v="5"/>
    <m/>
    <m/>
    <m/>
    <m/>
    <n v="2"/>
    <n v="7"/>
    <n v="2"/>
  </r>
  <r>
    <n v="74182"/>
    <s v="C"/>
    <n v="73100494"/>
    <x v="0"/>
    <n v="4"/>
    <n v="550025248"/>
    <d v="2021-01-30T00:00:00"/>
    <d v="2024-01-30T00:00:00"/>
    <n v="0"/>
    <n v="1"/>
    <n v="2"/>
    <n v="30"/>
    <n v="2"/>
    <n v="22490513"/>
    <n v="24960000"/>
    <n v="169050"/>
    <n v="6499"/>
    <n v="162326"/>
    <n v="0"/>
    <n v="0"/>
    <n v="0"/>
    <m/>
    <n v="0"/>
    <n v="0"/>
    <n v="0"/>
    <m/>
    <m/>
    <d v="2021-03-30T00:00:00"/>
    <n v="1"/>
    <s v="O"/>
    <n v="1"/>
    <n v="30"/>
    <n v="0"/>
    <m/>
    <m/>
    <m/>
    <m/>
    <m/>
    <m/>
    <n v="1"/>
    <n v="1"/>
    <m/>
    <m/>
    <n v="88144"/>
    <s v="CREDITOS DE CONSUMO"/>
    <n v="0"/>
    <n v="0"/>
    <n v="890480123"/>
    <s v="UNIVERSIDAD DE CARTAGENA"/>
    <n v="5"/>
    <m/>
    <m/>
    <m/>
    <m/>
    <n v="2"/>
    <n v="7"/>
    <n v="2"/>
  </r>
  <r>
    <n v="87764"/>
    <s v="C"/>
    <n v="73100494"/>
    <x v="0"/>
    <n v="4"/>
    <n v="550025249"/>
    <d v="2021-01-30T00:00:00"/>
    <d v="2024-01-30T00:00:00"/>
    <n v="0"/>
    <n v="1"/>
    <n v="2"/>
    <n v="30"/>
    <n v="2"/>
    <n v="22490513"/>
    <n v="24960000"/>
    <n v="200000"/>
    <n v="7689"/>
    <n v="192045"/>
    <n v="0"/>
    <n v="0"/>
    <n v="0"/>
    <m/>
    <n v="0"/>
    <n v="0"/>
    <n v="0"/>
    <m/>
    <m/>
    <d v="2021-03-30T00:00:00"/>
    <n v="1"/>
    <s v="O"/>
    <n v="1"/>
    <n v="30"/>
    <n v="0"/>
    <m/>
    <m/>
    <m/>
    <m/>
    <m/>
    <m/>
    <n v="1"/>
    <n v="1"/>
    <m/>
    <m/>
    <n v="104281"/>
    <s v="CREDITOS DE CONSUMO"/>
    <n v="0"/>
    <n v="0"/>
    <n v="890480123"/>
    <s v="UNIVERSIDAD DE CARTAGENA"/>
    <n v="5"/>
    <m/>
    <m/>
    <m/>
    <m/>
    <n v="2"/>
    <n v="7"/>
    <n v="2"/>
  </r>
  <r>
    <n v="2742"/>
    <s v="C"/>
    <n v="73100494"/>
    <x v="0"/>
    <n v="4"/>
    <n v="550025340"/>
    <d v="2021-01-31T00:00:00"/>
    <d v="2021-03-28T00:00:00"/>
    <n v="0"/>
    <n v="1"/>
    <n v="0"/>
    <n v="30"/>
    <n v="2"/>
    <n v="0"/>
    <n v="0"/>
    <n v="6000"/>
    <n v="6000"/>
    <n v="6000"/>
    <n v="0"/>
    <n v="0"/>
    <n v="0"/>
    <m/>
    <n v="0"/>
    <n v="0"/>
    <n v="0"/>
    <m/>
    <m/>
    <d v="2021-02-28T00:00:00"/>
    <n v="1"/>
    <s v="O"/>
    <n v="1"/>
    <n v="30"/>
    <n v="0"/>
    <m/>
    <m/>
    <m/>
    <m/>
    <m/>
    <m/>
    <n v="1"/>
    <n v="1"/>
    <m/>
    <m/>
    <n v="3258"/>
    <s v="CREDITOS DE CONSUMO"/>
    <n v="0"/>
    <n v="0"/>
    <n v="890480123"/>
    <s v="UNIVERSIDAD DE CARTAGENA"/>
    <n v="5"/>
    <m/>
    <m/>
    <m/>
    <m/>
    <n v="2"/>
    <n v="7"/>
    <n v="2"/>
  </r>
  <r>
    <n v="2742"/>
    <s v="C"/>
    <n v="73100494"/>
    <x v="0"/>
    <n v="4"/>
    <n v="550025536"/>
    <d v="2021-02-28T00:00:00"/>
    <d v="2021-04-30T00:00:00"/>
    <n v="0"/>
    <n v="1"/>
    <n v="0"/>
    <n v="30"/>
    <n v="2"/>
    <n v="0"/>
    <n v="0"/>
    <n v="6000"/>
    <n v="6000"/>
    <n v="6000"/>
    <n v="0"/>
    <n v="0"/>
    <n v="0"/>
    <m/>
    <n v="0"/>
    <n v="0"/>
    <n v="0"/>
    <m/>
    <m/>
    <d v="2021-03-30T00:00:00"/>
    <n v="1"/>
    <s v="O"/>
    <n v="1"/>
    <n v="30"/>
    <n v="0"/>
    <m/>
    <m/>
    <m/>
    <m/>
    <m/>
    <m/>
    <n v="1"/>
    <n v="1"/>
    <m/>
    <m/>
    <n v="3258"/>
    <s v="CREDITOS DE CONSUMO"/>
    <n v="0"/>
    <n v="0"/>
    <n v="890480123"/>
    <s v="UNIVERSIDAD DE CARTAGENA"/>
    <n v="5"/>
    <m/>
    <m/>
    <m/>
    <m/>
    <n v="2"/>
    <n v="7"/>
    <n v="2"/>
  </r>
  <r>
    <n v="2742"/>
    <s v="C"/>
    <n v="73100494"/>
    <x v="0"/>
    <n v="4"/>
    <n v="550025723"/>
    <d v="2021-03-31T00:00:00"/>
    <d v="2021-05-30T00:00:00"/>
    <n v="0"/>
    <n v="1"/>
    <n v="0"/>
    <n v="30"/>
    <n v="2"/>
    <n v="0"/>
    <n v="0"/>
    <n v="6000"/>
    <n v="6000"/>
    <n v="6000"/>
    <n v="0"/>
    <n v="0"/>
    <n v="0"/>
    <m/>
    <n v="0"/>
    <n v="0"/>
    <n v="0"/>
    <m/>
    <m/>
    <d v="2021-03-31T00:00:00"/>
    <n v="1"/>
    <s v="O"/>
    <n v="1"/>
    <n v="30"/>
    <n v="0"/>
    <m/>
    <m/>
    <m/>
    <m/>
    <m/>
    <m/>
    <n v="1"/>
    <n v="1"/>
    <m/>
    <m/>
    <n v="3258"/>
    <s v="CREDITOS DE CONSUMO"/>
    <n v="0"/>
    <n v="0"/>
    <n v="890480123"/>
    <s v="UNIVERSIDAD DE CARTAGENA"/>
    <n v="5"/>
    <m/>
    <m/>
    <m/>
    <m/>
    <n v="2"/>
    <n v="7"/>
    <n v="2"/>
  </r>
  <r>
    <n v="0"/>
    <s v="C"/>
    <n v="73103336"/>
    <x v="0"/>
    <n v="4"/>
    <n v="15306"/>
    <d v="2020-10-29T00:00:00"/>
    <d v="2021-11-30T00:00:00"/>
    <n v="0"/>
    <n v="1"/>
    <n v="5"/>
    <n v="30"/>
    <n v="2"/>
    <n v="12185828"/>
    <n v="12890000"/>
    <n v="390101"/>
    <n v="32184"/>
    <n v="246011"/>
    <n v="0"/>
    <n v="0"/>
    <n v="0"/>
    <m/>
    <n v="0"/>
    <n v="0"/>
    <n v="0"/>
    <m/>
    <m/>
    <d v="2021-03-30T00:00:00"/>
    <n v="1"/>
    <s v="O"/>
    <n v="1"/>
    <n v="30"/>
    <n v="0"/>
    <m/>
    <m/>
    <m/>
    <m/>
    <m/>
    <m/>
    <n v="1"/>
    <n v="1"/>
    <m/>
    <m/>
    <n v="1165028"/>
    <s v="CREDITOS DE CONSUMO"/>
    <n v="0"/>
    <n v="0"/>
    <n v="890480123"/>
    <s v="UNIVERSIDAD DE CARTAGENA"/>
    <n v="5"/>
    <m/>
    <m/>
    <m/>
    <m/>
    <n v="1"/>
    <n v="7"/>
    <n v="1"/>
  </r>
  <r>
    <n v="0"/>
    <s v="C"/>
    <n v="73103336"/>
    <x v="0"/>
    <n v="4"/>
    <n v="17115"/>
    <d v="2020-03-24T00:00:00"/>
    <d v="2023-03-30T00:00:00"/>
    <n v="0"/>
    <n v="1"/>
    <n v="12"/>
    <n v="30"/>
    <n v="2"/>
    <n v="9752084"/>
    <n v="10200000"/>
    <n v="2200000"/>
    <n v="70732"/>
    <n v="1536528"/>
    <n v="0"/>
    <n v="0"/>
    <n v="0"/>
    <m/>
    <n v="0"/>
    <n v="0"/>
    <n v="0"/>
    <m/>
    <m/>
    <d v="2021-03-30T00:00:00"/>
    <n v="1"/>
    <s v="O"/>
    <n v="1"/>
    <n v="30"/>
    <n v="0"/>
    <m/>
    <m/>
    <m/>
    <m/>
    <m/>
    <m/>
    <n v="1"/>
    <n v="1"/>
    <m/>
    <m/>
    <n v="7276497"/>
    <s v="CREDITOS DE CONSUMO"/>
    <n v="0"/>
    <n v="0"/>
    <n v="890480123"/>
    <s v="UNIVERSIDAD DE CARTAGENA"/>
    <n v="5"/>
    <m/>
    <m/>
    <m/>
    <m/>
    <n v="1"/>
    <n v="7"/>
    <n v="2"/>
  </r>
  <r>
    <n v="14687083"/>
    <s v="C"/>
    <n v="73103447"/>
    <x v="0"/>
    <n v="4"/>
    <n v="16166"/>
    <d v="2019-08-23T00:00:00"/>
    <d v="2026-08-23T00:00:00"/>
    <n v="7"/>
    <n v="1"/>
    <n v="18"/>
    <n v="30"/>
    <n v="2"/>
    <n v="17726461"/>
    <n v="19240000"/>
    <n v="19000000"/>
    <n v="396298"/>
    <n v="16497429"/>
    <n v="56819"/>
    <n v="0"/>
    <n v="0"/>
    <m/>
    <n v="0"/>
    <n v="0"/>
    <n v="0"/>
    <m/>
    <m/>
    <d v="2021-03-30T00:00:00"/>
    <n v="1"/>
    <s v="O"/>
    <n v="1"/>
    <n v="30"/>
    <n v="12452"/>
    <m/>
    <m/>
    <m/>
    <m/>
    <m/>
    <m/>
    <n v="1"/>
    <n v="1"/>
    <m/>
    <m/>
    <n v="1810346"/>
    <s v="CREDITOS DE CONSUMO"/>
    <n v="0"/>
    <n v="0"/>
    <n v="890480123"/>
    <s v="UNIVERSIDAD DE CARTAGENA"/>
    <n v="5"/>
    <m/>
    <m/>
    <m/>
    <m/>
    <n v="1"/>
    <n v="7"/>
    <n v="2"/>
  </r>
  <r>
    <n v="0"/>
    <s v="C"/>
    <n v="73104283"/>
    <x v="0"/>
    <n v="4"/>
    <n v="10477"/>
    <d v="2015-11-09T00:00:00"/>
    <d v="2021-11-09T00:00:00"/>
    <n v="0"/>
    <n v="1"/>
    <n v="65"/>
    <n v="30"/>
    <n v="2"/>
    <n v="17794523"/>
    <n v="19320000"/>
    <n v="39000000"/>
    <n v="884980"/>
    <n v="5326134"/>
    <n v="0"/>
    <n v="0"/>
    <n v="0"/>
    <m/>
    <n v="0"/>
    <n v="0"/>
    <n v="0"/>
    <m/>
    <m/>
    <d v="2021-03-30T00:00:00"/>
    <n v="1"/>
    <s v="O"/>
    <n v="1"/>
    <n v="30"/>
    <n v="0"/>
    <m/>
    <m/>
    <m/>
    <m/>
    <m/>
    <m/>
    <n v="1"/>
    <n v="1"/>
    <m/>
    <m/>
    <n v="11619238"/>
    <s v="CREDITOS DE CONSUMO"/>
    <n v="0"/>
    <n v="0"/>
    <n v="890480123"/>
    <s v="UNIVERSIDAD DE CARTAGENA"/>
    <n v="5"/>
    <m/>
    <m/>
    <m/>
    <m/>
    <n v="1"/>
    <n v="7"/>
    <n v="2"/>
  </r>
  <r>
    <n v="0"/>
    <s v="C"/>
    <n v="73104283"/>
    <x v="0"/>
    <n v="4"/>
    <n v="18201"/>
    <d v="2021-02-19T00:00:00"/>
    <d v="2022-08-28T00:00:00"/>
    <n v="0"/>
    <n v="1"/>
    <n v="2"/>
    <n v="30"/>
    <n v="2"/>
    <n v="9568969"/>
    <n v="10000000"/>
    <n v="11984577"/>
    <n v="717382"/>
    <n v="10639663"/>
    <n v="0"/>
    <n v="0"/>
    <n v="0"/>
    <m/>
    <n v="0"/>
    <n v="0"/>
    <n v="0"/>
    <m/>
    <m/>
    <d v="2021-03-30T00:00:00"/>
    <n v="1"/>
    <s v="O"/>
    <n v="1"/>
    <n v="30"/>
    <n v="0"/>
    <m/>
    <m/>
    <m/>
    <m/>
    <m/>
    <m/>
    <n v="1"/>
    <n v="1"/>
    <m/>
    <m/>
    <n v="23210977"/>
    <s v="CREDITOS DE CONSUMO"/>
    <n v="0"/>
    <n v="0"/>
    <n v="890480123"/>
    <s v="UNIVERSIDAD DE CARTAGENA"/>
    <n v="5"/>
    <m/>
    <m/>
    <m/>
    <m/>
    <n v="1"/>
    <n v="7"/>
    <n v="2"/>
  </r>
  <r>
    <n v="0"/>
    <s v="C"/>
    <n v="73104283"/>
    <x v="0"/>
    <n v="4"/>
    <n v="18237"/>
    <d v="2021-03-03T00:00:00"/>
    <d v="2021-07-03T00:00:00"/>
    <n v="0"/>
    <n v="1"/>
    <n v="1"/>
    <n v="30"/>
    <n v="2"/>
    <n v="15881442"/>
    <n v="17090000"/>
    <n v="2481226"/>
    <n v="640965"/>
    <n v="1869826"/>
    <n v="0"/>
    <n v="0"/>
    <n v="0"/>
    <m/>
    <n v="0"/>
    <n v="0"/>
    <n v="0"/>
    <m/>
    <m/>
    <d v="2021-03-30T00:00:00"/>
    <n v="1"/>
    <s v="O"/>
    <n v="1"/>
    <n v="30"/>
    <n v="0"/>
    <m/>
    <m/>
    <m/>
    <m/>
    <m/>
    <m/>
    <n v="1"/>
    <n v="1"/>
    <m/>
    <m/>
    <n v="4079123"/>
    <s v="CREDITOS DE CONSUMO"/>
    <n v="0"/>
    <n v="0"/>
    <n v="890480123"/>
    <s v="UNIVERSIDAD DE CARTAGENA"/>
    <n v="5"/>
    <m/>
    <m/>
    <m/>
    <m/>
    <n v="1"/>
    <n v="7"/>
    <n v="2"/>
  </r>
  <r>
    <n v="607653"/>
    <s v="C"/>
    <n v="73104856"/>
    <x v="0"/>
    <n v="4"/>
    <n v="15199"/>
    <d v="2020-10-29T00:00:00"/>
    <d v="2022-02-28T00:00:00"/>
    <n v="0"/>
    <n v="1"/>
    <n v="5"/>
    <n v="30"/>
    <n v="2"/>
    <n v="12185828"/>
    <n v="12890000"/>
    <n v="1612425"/>
    <n v="109695"/>
    <n v="1136024"/>
    <n v="0"/>
    <n v="0"/>
    <n v="0"/>
    <m/>
    <n v="0"/>
    <n v="0"/>
    <n v="0"/>
    <m/>
    <m/>
    <d v="2021-03-30T00:00:00"/>
    <n v="1"/>
    <s v="O"/>
    <n v="1"/>
    <n v="30"/>
    <n v="0"/>
    <m/>
    <m/>
    <m/>
    <m/>
    <m/>
    <m/>
    <n v="1"/>
    <n v="1"/>
    <m/>
    <m/>
    <n v="528371"/>
    <s v="CREDITOS DE CONSUMO"/>
    <n v="0"/>
    <n v="0"/>
    <n v="890480123"/>
    <s v="UNIVERSIDAD DE CARTAGENA"/>
    <n v="5"/>
    <m/>
    <m/>
    <m/>
    <m/>
    <n v="1"/>
    <n v="7"/>
    <n v="1"/>
  </r>
  <r>
    <n v="24016766"/>
    <s v="C"/>
    <n v="73104856"/>
    <x v="0"/>
    <n v="4"/>
    <n v="18263"/>
    <d v="2021-03-15T00:00:00"/>
    <d v="2025-03-30T00:00:00"/>
    <n v="0"/>
    <n v="1"/>
    <n v="0"/>
    <n v="30"/>
    <n v="2"/>
    <n v="16011168"/>
    <n v="17240000"/>
    <n v="44900000"/>
    <n v="1272735"/>
    <n v="44900000"/>
    <n v="0"/>
    <n v="0"/>
    <n v="0"/>
    <m/>
    <n v="0"/>
    <n v="0"/>
    <n v="0"/>
    <m/>
    <m/>
    <d v="2021-03-30T00:00:00"/>
    <n v="9"/>
    <s v="O"/>
    <n v="1"/>
    <n v="30"/>
    <n v="0"/>
    <m/>
    <m/>
    <m/>
    <m/>
    <m/>
    <m/>
    <n v="1"/>
    <n v="1"/>
    <m/>
    <m/>
    <n v="20883234"/>
    <s v="CREDITOS DE CONSUMO"/>
    <n v="0"/>
    <n v="0"/>
    <n v="890480123"/>
    <s v="UNIVERSIDAD DE CARTAGENA"/>
    <n v="5"/>
    <m/>
    <m/>
    <m/>
    <m/>
    <n v="1"/>
    <n v="7"/>
    <n v="2"/>
  </r>
  <r>
    <n v="15877122"/>
    <s v="C"/>
    <n v="73105726"/>
    <x v="3"/>
    <n v="4"/>
    <n v="17146"/>
    <d v="2020-04-08T00:00:00"/>
    <d v="2025-10-30T00:00:00"/>
    <n v="0"/>
    <n v="1"/>
    <n v="11"/>
    <n v="30"/>
    <n v="2"/>
    <n v="13121400"/>
    <n v="13940000"/>
    <n v="29164737"/>
    <n v="622665"/>
    <n v="25402492"/>
    <n v="0"/>
    <n v="0"/>
    <n v="69000000"/>
    <s v="                              "/>
    <n v="0"/>
    <n v="0"/>
    <n v="0"/>
    <m/>
    <m/>
    <d v="2021-03-30T00:00:00"/>
    <n v="3"/>
    <s v="O"/>
    <n v="1"/>
    <n v="30"/>
    <n v="0"/>
    <m/>
    <m/>
    <m/>
    <m/>
    <m/>
    <m/>
    <n v="1"/>
    <n v="1"/>
    <m/>
    <m/>
    <n v="9525370"/>
    <s v="CREDITOS DE CONSUMO"/>
    <n v="0"/>
    <n v="0"/>
    <n v="890480123"/>
    <s v="UNIVERSIDAD DE CARTAGENA"/>
    <n v="5"/>
    <m/>
    <m/>
    <m/>
    <m/>
    <n v="1"/>
    <n v="7"/>
    <n v="2"/>
  </r>
  <r>
    <n v="2928862"/>
    <s v="C"/>
    <n v="73105726"/>
    <x v="0"/>
    <n v="4"/>
    <n v="17147"/>
    <d v="2020-04-08T00:00:00"/>
    <d v="2025-10-30T00:00:00"/>
    <n v="0"/>
    <n v="1"/>
    <n v="11"/>
    <n v="30"/>
    <n v="2"/>
    <n v="17726461"/>
    <n v="19240000"/>
    <n v="5262792"/>
    <n v="125372"/>
    <n v="4686012"/>
    <n v="0"/>
    <n v="0"/>
    <n v="0"/>
    <m/>
    <n v="0"/>
    <n v="0"/>
    <n v="0"/>
    <m/>
    <m/>
    <d v="2021-03-30T00:00:00"/>
    <n v="1"/>
    <s v="O"/>
    <n v="1"/>
    <n v="30"/>
    <n v="0"/>
    <m/>
    <m/>
    <m/>
    <m/>
    <m/>
    <m/>
    <n v="1"/>
    <n v="1"/>
    <m/>
    <m/>
    <n v="1757150"/>
    <s v="CREDITOS DE CONSUMO"/>
    <n v="0"/>
    <n v="0"/>
    <n v="890480123"/>
    <s v="UNIVERSIDAD DE CARTAGENA"/>
    <n v="5"/>
    <m/>
    <m/>
    <m/>
    <m/>
    <n v="1"/>
    <n v="7"/>
    <n v="2"/>
  </r>
  <r>
    <n v="8591225"/>
    <s v="C"/>
    <n v="73105726"/>
    <x v="0"/>
    <n v="4"/>
    <n v="17370"/>
    <d v="2020-07-17T00:00:00"/>
    <d v="2023-07-30T00:00:00"/>
    <n v="30"/>
    <n v="1"/>
    <n v="6"/>
    <n v="30"/>
    <n v="2"/>
    <n v="12185828"/>
    <n v="12890000"/>
    <n v="16450000"/>
    <n v="547837"/>
    <n v="13745471"/>
    <n v="139140"/>
    <n v="0"/>
    <n v="0"/>
    <m/>
    <n v="0"/>
    <n v="0"/>
    <n v="0"/>
    <m/>
    <m/>
    <d v="2021-03-30T00:00:00"/>
    <n v="1"/>
    <s v="O"/>
    <n v="1"/>
    <n v="30"/>
    <n v="452273"/>
    <m/>
    <m/>
    <m/>
    <m/>
    <m/>
    <m/>
    <n v="1"/>
    <n v="1"/>
    <m/>
    <m/>
    <n v="5154246"/>
    <s v="CREDITOS DE CONSUMO"/>
    <n v="0"/>
    <n v="0"/>
    <n v="890480123"/>
    <s v="UNIVERSIDAD DE CARTAGENA"/>
    <n v="5"/>
    <m/>
    <m/>
    <m/>
    <m/>
    <n v="1"/>
    <n v="7"/>
    <n v="2"/>
  </r>
  <r>
    <n v="0"/>
    <s v="C"/>
    <n v="73105766"/>
    <x v="0"/>
    <n v="4"/>
    <n v="17346"/>
    <d v="2020-07-09T00:00:00"/>
    <d v="2024-01-30T00:00:00"/>
    <n v="0"/>
    <n v="1"/>
    <n v="9"/>
    <n v="30"/>
    <n v="2"/>
    <n v="17726461"/>
    <n v="19240000"/>
    <n v="40000000"/>
    <n v="1284976"/>
    <n v="32683290"/>
    <n v="0"/>
    <n v="0"/>
    <n v="0"/>
    <m/>
    <n v="0"/>
    <n v="0"/>
    <n v="0"/>
    <m/>
    <m/>
    <d v="2021-03-30T00:00:00"/>
    <n v="1"/>
    <s v="O"/>
    <n v="1"/>
    <n v="30"/>
    <n v="0"/>
    <m/>
    <m/>
    <m/>
    <m/>
    <m/>
    <m/>
    <n v="1"/>
    <n v="1"/>
    <m/>
    <m/>
    <n v="68740183"/>
    <s v="CREDITOS DE CONSUMO"/>
    <n v="0"/>
    <n v="0"/>
    <n v="890480123"/>
    <s v="UNIVERSIDAD DE CARTAGENA"/>
    <n v="5"/>
    <m/>
    <m/>
    <m/>
    <m/>
    <n v="1"/>
    <n v="7"/>
    <n v="2"/>
  </r>
  <r>
    <n v="0"/>
    <s v="C"/>
    <n v="73106461"/>
    <x v="0"/>
    <n v="4"/>
    <n v="550025490"/>
    <d v="2021-02-28T00:00:00"/>
    <d v="2021-04-30T00:00:00"/>
    <n v="0"/>
    <n v="1"/>
    <n v="0"/>
    <n v="30"/>
    <n v="2"/>
    <n v="0"/>
    <n v="0"/>
    <n v="6000"/>
    <n v="6000"/>
    <n v="6000"/>
    <n v="0"/>
    <n v="0"/>
    <n v="0"/>
    <m/>
    <n v="0"/>
    <n v="0"/>
    <n v="0"/>
    <m/>
    <m/>
    <d v="2021-03-30T00:00:00"/>
    <n v="1"/>
    <s v="O"/>
    <n v="1"/>
    <n v="30"/>
    <n v="0"/>
    <m/>
    <m/>
    <m/>
    <m/>
    <m/>
    <m/>
    <n v="1"/>
    <n v="1"/>
    <m/>
    <m/>
    <n v="9277456"/>
    <s v="CREDITOS DE CONSUMO"/>
    <n v="0"/>
    <n v="0"/>
    <n v="890480123"/>
    <s v="UNIVERSIDAD DE CARTAGENA"/>
    <n v="5"/>
    <m/>
    <m/>
    <m/>
    <m/>
    <n v="2"/>
    <n v="7"/>
    <n v="2"/>
  </r>
  <r>
    <n v="0"/>
    <s v="C"/>
    <n v="73106461"/>
    <x v="0"/>
    <n v="4"/>
    <n v="550025676"/>
    <d v="2021-03-31T00:00:00"/>
    <d v="2021-05-30T00:00:00"/>
    <n v="0"/>
    <n v="1"/>
    <n v="0"/>
    <n v="30"/>
    <n v="2"/>
    <n v="0"/>
    <n v="0"/>
    <n v="6000"/>
    <n v="6000"/>
    <n v="6000"/>
    <n v="0"/>
    <n v="0"/>
    <n v="0"/>
    <m/>
    <n v="0"/>
    <n v="0"/>
    <n v="0"/>
    <m/>
    <m/>
    <d v="2021-03-31T00:00:00"/>
    <n v="1"/>
    <s v="O"/>
    <n v="1"/>
    <n v="30"/>
    <n v="0"/>
    <m/>
    <m/>
    <m/>
    <m/>
    <m/>
    <m/>
    <n v="1"/>
    <n v="1"/>
    <m/>
    <m/>
    <n v="9277456"/>
    <s v="CREDITOS DE CONSUMO"/>
    <n v="0"/>
    <n v="0"/>
    <n v="890480123"/>
    <s v="UNIVERSIDAD DE CARTAGENA"/>
    <n v="5"/>
    <m/>
    <m/>
    <m/>
    <m/>
    <n v="2"/>
    <n v="7"/>
    <n v="2"/>
  </r>
  <r>
    <n v="974469"/>
    <s v="C"/>
    <n v="73107200"/>
    <x v="2"/>
    <n v="4"/>
    <n v="16075"/>
    <d v="2019-07-31T00:00:00"/>
    <d v="2021-07-31T00:00:00"/>
    <n v="30"/>
    <n v="1"/>
    <n v="18"/>
    <n v="30"/>
    <n v="2"/>
    <n v="9752084"/>
    <n v="10200000"/>
    <n v="21400500"/>
    <n v="985078"/>
    <n v="4810952"/>
    <n v="39060"/>
    <n v="0"/>
    <n v="0"/>
    <m/>
    <n v="0"/>
    <n v="0"/>
    <n v="0"/>
    <m/>
    <m/>
    <d v="2021-03-30T00:00:00"/>
    <n v="1"/>
    <s v="O"/>
    <n v="1"/>
    <n v="30"/>
    <n v="949412"/>
    <m/>
    <m/>
    <m/>
    <m/>
    <m/>
    <m/>
    <n v="1"/>
    <n v="1"/>
    <m/>
    <m/>
    <n v="3836483"/>
    <s v="CREDITOS DE CONSUMO"/>
    <n v="0"/>
    <n v="0"/>
    <m/>
    <m/>
    <n v="5"/>
    <m/>
    <m/>
    <m/>
    <m/>
    <n v="1"/>
    <n v="7"/>
    <n v="2"/>
  </r>
  <r>
    <n v="3527127"/>
    <s v="C"/>
    <n v="73107200"/>
    <x v="0"/>
    <n v="4"/>
    <n v="16869"/>
    <d v="2020-01-22T00:00:00"/>
    <d v="2022-07-30T00:00:00"/>
    <n v="0"/>
    <n v="1"/>
    <n v="14"/>
    <n v="30"/>
    <n v="2"/>
    <n v="9119963"/>
    <n v="9511000"/>
    <n v="31016758"/>
    <n v="1160137"/>
    <n v="17413426"/>
    <n v="0"/>
    <n v="0"/>
    <n v="0"/>
    <m/>
    <n v="0"/>
    <n v="0"/>
    <n v="0"/>
    <m/>
    <m/>
    <d v="2021-03-30T00:00:00"/>
    <n v="1"/>
    <s v="O"/>
    <n v="1"/>
    <n v="30"/>
    <n v="0"/>
    <m/>
    <m/>
    <m/>
    <m/>
    <m/>
    <m/>
    <n v="1"/>
    <n v="1"/>
    <m/>
    <m/>
    <n v="13886299"/>
    <s v="CREDITOS DE CONSUMO"/>
    <n v="0"/>
    <n v="0"/>
    <n v="890480123"/>
    <s v="UNIVERSIDAD DE CARTAGENA"/>
    <n v="5"/>
    <m/>
    <m/>
    <m/>
    <m/>
    <n v="1"/>
    <n v="7"/>
    <n v="2"/>
  </r>
  <r>
    <n v="2471930"/>
    <s v="C"/>
    <n v="73107200"/>
    <x v="0"/>
    <n v="4"/>
    <n v="18206"/>
    <d v="2021-02-23T00:00:00"/>
    <d v="2022-02-28T00:00:00"/>
    <n v="0"/>
    <n v="1"/>
    <n v="1"/>
    <n v="30"/>
    <n v="2"/>
    <n v="8648788"/>
    <n v="9000000"/>
    <n v="13266310"/>
    <n v="1157999"/>
    <n v="12203921"/>
    <n v="0"/>
    <n v="0"/>
    <n v="0"/>
    <m/>
    <n v="0"/>
    <n v="0"/>
    <n v="0"/>
    <m/>
    <m/>
    <d v="2021-03-30T00:00:00"/>
    <n v="1"/>
    <s v="O"/>
    <n v="1"/>
    <n v="30"/>
    <n v="0"/>
    <m/>
    <m/>
    <m/>
    <m/>
    <m/>
    <m/>
    <n v="1"/>
    <n v="1"/>
    <m/>
    <m/>
    <n v="9731991"/>
    <s v="CREDITOS DE CONSUMO"/>
    <n v="0"/>
    <n v="0"/>
    <n v="890480123"/>
    <s v="UNIVERSIDAD DE CARTAGENA"/>
    <n v="5"/>
    <m/>
    <m/>
    <m/>
    <m/>
    <n v="1"/>
    <n v="7"/>
    <n v="2"/>
  </r>
  <r>
    <n v="17970414"/>
    <s v="C"/>
    <n v="73107475"/>
    <x v="0"/>
    <n v="4"/>
    <n v="11933"/>
    <d v="2016-12-29T00:00:00"/>
    <d v="2023-12-29T00:00:00"/>
    <n v="0"/>
    <n v="1"/>
    <n v="52"/>
    <n v="30"/>
    <n v="2"/>
    <n v="12185828"/>
    <n v="12890000"/>
    <n v="62658779"/>
    <n v="1112335"/>
    <n v="29579150"/>
    <n v="0"/>
    <n v="0"/>
    <n v="0"/>
    <m/>
    <n v="0"/>
    <n v="0"/>
    <n v="0"/>
    <m/>
    <m/>
    <d v="2021-03-30T00:00:00"/>
    <n v="1"/>
    <s v="O"/>
    <n v="1"/>
    <n v="30"/>
    <n v="0"/>
    <m/>
    <m/>
    <m/>
    <m/>
    <m/>
    <m/>
    <n v="1"/>
    <n v="1"/>
    <m/>
    <m/>
    <n v="11608736"/>
    <s v="CREDITOS DE CONSUMO"/>
    <n v="0"/>
    <n v="0"/>
    <n v="890480123"/>
    <s v="UNIVERSIDAD DE CARTAGENA"/>
    <n v="5"/>
    <m/>
    <m/>
    <m/>
    <m/>
    <n v="1"/>
    <n v="7"/>
    <n v="2"/>
  </r>
  <r>
    <n v="1639303"/>
    <s v="C"/>
    <n v="73107475"/>
    <x v="0"/>
    <n v="4"/>
    <n v="12651"/>
    <d v="2017-06-30T00:00:00"/>
    <d v="2021-06-30T00:00:00"/>
    <n v="0"/>
    <n v="1"/>
    <n v="45"/>
    <n v="30"/>
    <n v="2"/>
    <n v="9752084"/>
    <n v="10200000"/>
    <n v="22000000"/>
    <n v="276830"/>
    <n v="2698280"/>
    <n v="0"/>
    <n v="0"/>
    <n v="0"/>
    <m/>
    <n v="0"/>
    <n v="0"/>
    <n v="0"/>
    <n v="2000000"/>
    <n v="6"/>
    <d v="2021-03-30T00:00:00"/>
    <n v="1"/>
    <s v="O"/>
    <n v="1"/>
    <n v="30"/>
    <n v="0"/>
    <m/>
    <m/>
    <m/>
    <m/>
    <m/>
    <m/>
    <n v="1"/>
    <n v="1"/>
    <m/>
    <m/>
    <n v="1058977"/>
    <s v="CREDITOS DE CONSUMO"/>
    <n v="0"/>
    <n v="0"/>
    <n v="890480123"/>
    <s v="UNIVERSIDAD DE CARTAGENA"/>
    <n v="5"/>
    <m/>
    <m/>
    <m/>
    <m/>
    <n v="1"/>
    <n v="7"/>
    <n v="2"/>
  </r>
  <r>
    <n v="30113830"/>
    <s v="C"/>
    <n v="73107475"/>
    <x v="0"/>
    <n v="4"/>
    <n v="14154"/>
    <d v="2018-06-21T00:00:00"/>
    <d v="2025-06-21T00:00:00"/>
    <n v="0"/>
    <n v="1"/>
    <n v="35"/>
    <n v="30"/>
    <n v="2"/>
    <n v="17726461"/>
    <n v="19240000"/>
    <n v="69200000"/>
    <n v="1443361"/>
    <n v="49567110"/>
    <n v="0"/>
    <n v="0"/>
    <n v="0"/>
    <m/>
    <n v="0"/>
    <n v="0"/>
    <n v="0"/>
    <m/>
    <m/>
    <d v="2021-03-30T00:00:00"/>
    <n v="1"/>
    <s v="O"/>
    <n v="1"/>
    <n v="30"/>
    <n v="0"/>
    <m/>
    <m/>
    <m/>
    <m/>
    <m/>
    <m/>
    <n v="1"/>
    <n v="1"/>
    <m/>
    <m/>
    <n v="19453280"/>
    <s v="CREDITOS DE CONSUMO"/>
    <n v="0"/>
    <n v="0"/>
    <n v="890480123"/>
    <s v="UNIVERSIDAD DE CARTAGENA"/>
    <n v="5"/>
    <m/>
    <m/>
    <m/>
    <m/>
    <n v="1"/>
    <n v="7"/>
    <n v="2"/>
  </r>
  <r>
    <n v="634739"/>
    <s v="C"/>
    <n v="73107475"/>
    <x v="0"/>
    <n v="4"/>
    <n v="17264"/>
    <d v="2020-06-20T00:00:00"/>
    <d v="2022-06-30T00:00:00"/>
    <n v="0"/>
    <n v="1"/>
    <n v="9"/>
    <n v="30"/>
    <n v="2"/>
    <n v="12185828"/>
    <n v="12890000"/>
    <n v="1600000"/>
    <n v="75456"/>
    <n v="1044775"/>
    <n v="0"/>
    <n v="0"/>
    <n v="0"/>
    <m/>
    <n v="0"/>
    <n v="0"/>
    <n v="0"/>
    <m/>
    <m/>
    <d v="2021-03-30T00:00:00"/>
    <n v="1"/>
    <s v="O"/>
    <n v="1"/>
    <n v="30"/>
    <n v="0"/>
    <m/>
    <m/>
    <m/>
    <m/>
    <m/>
    <m/>
    <n v="1"/>
    <n v="1"/>
    <m/>
    <m/>
    <n v="410036"/>
    <s v="CREDITOS DE CONSUMO"/>
    <n v="0"/>
    <n v="0"/>
    <n v="890480123"/>
    <s v="UNIVERSIDAD DE CARTAGENA"/>
    <n v="5"/>
    <m/>
    <m/>
    <m/>
    <m/>
    <n v="1"/>
    <n v="7"/>
    <n v="2"/>
  </r>
  <r>
    <n v="10099356"/>
    <s v="C"/>
    <n v="73107475"/>
    <x v="0"/>
    <n v="4"/>
    <n v="17628"/>
    <d v="2020-09-28T00:00:00"/>
    <d v="2023-09-30T00:00:00"/>
    <n v="0"/>
    <n v="1"/>
    <n v="6"/>
    <n v="30"/>
    <n v="2"/>
    <n v="12185828"/>
    <n v="12890000"/>
    <n v="19387000"/>
    <n v="645648"/>
    <n v="16623454"/>
    <n v="0"/>
    <n v="0"/>
    <n v="0"/>
    <m/>
    <n v="0"/>
    <n v="0"/>
    <n v="0"/>
    <m/>
    <m/>
    <d v="2021-03-30T00:00:00"/>
    <n v="1"/>
    <s v="O"/>
    <n v="1"/>
    <n v="30"/>
    <n v="0"/>
    <m/>
    <m/>
    <m/>
    <m/>
    <m/>
    <m/>
    <n v="1"/>
    <n v="1"/>
    <m/>
    <m/>
    <n v="6524098"/>
    <s v="CREDITOS DE CONSUMO"/>
    <n v="0"/>
    <n v="0"/>
    <n v="890480123"/>
    <s v="UNIVERSIDAD DE CARTAGENA"/>
    <n v="5"/>
    <m/>
    <m/>
    <m/>
    <m/>
    <n v="1"/>
    <n v="7"/>
    <n v="2"/>
  </r>
  <r>
    <n v="1091627"/>
    <s v="C"/>
    <n v="73107475"/>
    <x v="0"/>
    <n v="4"/>
    <n v="17747"/>
    <d v="2020-10-26T00:00:00"/>
    <d v="2022-10-30T00:00:00"/>
    <n v="0"/>
    <n v="1"/>
    <n v="5"/>
    <n v="30"/>
    <n v="2"/>
    <n v="15881442"/>
    <n v="17090000"/>
    <n v="2200000"/>
    <n v="107594"/>
    <n v="1796809"/>
    <n v="0"/>
    <n v="0"/>
    <n v="0"/>
    <m/>
    <n v="0"/>
    <n v="0"/>
    <n v="0"/>
    <m/>
    <m/>
    <d v="2021-03-30T00:00:00"/>
    <n v="1"/>
    <s v="O"/>
    <n v="1"/>
    <n v="30"/>
    <n v="0"/>
    <m/>
    <m/>
    <m/>
    <m/>
    <m/>
    <m/>
    <n v="1"/>
    <n v="1"/>
    <m/>
    <m/>
    <n v="705182"/>
    <s v="CREDITOS DE CONSUMO"/>
    <n v="0"/>
    <n v="0"/>
    <n v="890480123"/>
    <s v="UNIVERSIDAD DE CARTAGENA"/>
    <n v="5"/>
    <m/>
    <m/>
    <m/>
    <m/>
    <n v="1"/>
    <n v="7"/>
    <n v="2"/>
  </r>
  <r>
    <n v="2238239"/>
    <s v="C"/>
    <n v="73107475"/>
    <x v="0"/>
    <n v="4"/>
    <n v="18212"/>
    <d v="2021-02-26T00:00:00"/>
    <d v="2022-02-28T00:00:00"/>
    <n v="0"/>
    <n v="1"/>
    <n v="1"/>
    <n v="30"/>
    <n v="2"/>
    <n v="7720836"/>
    <n v="8000000"/>
    <n v="4006340"/>
    <n v="347988"/>
    <n v="3684122"/>
    <n v="0"/>
    <n v="0"/>
    <n v="0"/>
    <m/>
    <n v="0"/>
    <n v="0"/>
    <n v="0"/>
    <m/>
    <m/>
    <d v="2021-03-30T00:00:00"/>
    <n v="1"/>
    <s v="O"/>
    <n v="1"/>
    <n v="30"/>
    <n v="0"/>
    <m/>
    <m/>
    <m/>
    <m/>
    <m/>
    <m/>
    <n v="1"/>
    <n v="1"/>
    <m/>
    <m/>
    <n v="1445883"/>
    <s v="CREDITOS DE CONSUMO"/>
    <n v="0"/>
    <n v="0"/>
    <n v="890480123"/>
    <s v="UNIVERSIDAD DE CARTAGENA"/>
    <n v="5"/>
    <m/>
    <m/>
    <m/>
    <m/>
    <n v="1"/>
    <n v="7"/>
    <n v="2"/>
  </r>
  <r>
    <n v="7351"/>
    <s v="C"/>
    <n v="73107475"/>
    <x v="0"/>
    <n v="4"/>
    <n v="550018326"/>
    <d v="2018-02-26T00:00:00"/>
    <d v="2023-12-30T00:00:00"/>
    <n v="0"/>
    <n v="1"/>
    <n v="1"/>
    <n v="30"/>
    <n v="2"/>
    <n v="22490513"/>
    <n v="24960000"/>
    <n v="12595"/>
    <n v="484"/>
    <n v="12099"/>
    <n v="271"/>
    <n v="0"/>
    <n v="0"/>
    <m/>
    <n v="0"/>
    <n v="0"/>
    <n v="0"/>
    <m/>
    <m/>
    <d v="2021-02-26T00:00:00"/>
    <n v="1"/>
    <s v="O"/>
    <n v="1"/>
    <n v="30"/>
    <n v="0"/>
    <m/>
    <m/>
    <m/>
    <m/>
    <m/>
    <m/>
    <n v="1"/>
    <n v="1"/>
    <m/>
    <m/>
    <n v="4748"/>
    <s v="CREDITOS DE CONSUMO"/>
    <n v="0"/>
    <n v="0"/>
    <n v="890480123"/>
    <s v="UNIVERSIDAD DE CARTAGENA"/>
    <n v="5"/>
    <m/>
    <m/>
    <m/>
    <m/>
    <n v="2"/>
    <n v="7"/>
    <n v="2"/>
  </r>
  <r>
    <n v="24752"/>
    <s v="C"/>
    <n v="73107475"/>
    <x v="0"/>
    <n v="4"/>
    <n v="550018333"/>
    <d v="2018-02-27T00:00:00"/>
    <d v="2024-01-30T00:00:00"/>
    <n v="30"/>
    <n v="1"/>
    <n v="0"/>
    <n v="30"/>
    <n v="2"/>
    <n v="22490513"/>
    <n v="24960000"/>
    <n v="40839"/>
    <n v="1570"/>
    <n v="40741"/>
    <n v="881"/>
    <n v="0"/>
    <n v="0"/>
    <m/>
    <n v="0"/>
    <n v="0"/>
    <n v="0"/>
    <m/>
    <m/>
    <d v="2021-02-26T00:00:00"/>
    <n v="1"/>
    <s v="O"/>
    <n v="1"/>
    <n v="30"/>
    <n v="1527"/>
    <m/>
    <m/>
    <m/>
    <m/>
    <m/>
    <m/>
    <n v="1"/>
    <n v="1"/>
    <m/>
    <m/>
    <n v="15989"/>
    <s v="CREDITOS DE CONSUMO"/>
    <n v="0"/>
    <n v="0"/>
    <n v="890480123"/>
    <s v="UNIVERSIDAD DE CARTAGENA"/>
    <n v="5"/>
    <m/>
    <m/>
    <m/>
    <m/>
    <n v="2"/>
    <n v="7"/>
    <n v="2"/>
  </r>
  <r>
    <n v="179376"/>
    <s v="C"/>
    <n v="73107475"/>
    <x v="0"/>
    <n v="4"/>
    <n v="550018365"/>
    <d v="2018-03-02T00:00:00"/>
    <d v="2024-01-30T00:00:00"/>
    <n v="0"/>
    <n v="1"/>
    <n v="2"/>
    <n v="30"/>
    <n v="2"/>
    <n v="22490513"/>
    <n v="24960000"/>
    <n v="307482"/>
    <n v="11821"/>
    <n v="295252"/>
    <n v="0"/>
    <n v="0"/>
    <n v="0"/>
    <m/>
    <n v="0"/>
    <n v="0"/>
    <n v="0"/>
    <m/>
    <m/>
    <d v="2021-03-30T00:00:00"/>
    <n v="1"/>
    <s v="O"/>
    <n v="1"/>
    <n v="30"/>
    <n v="0"/>
    <m/>
    <m/>
    <m/>
    <m/>
    <m/>
    <m/>
    <n v="1"/>
    <n v="1"/>
    <m/>
    <m/>
    <n v="115876"/>
    <s v="CREDITOS DE CONSUMO"/>
    <n v="0"/>
    <n v="0"/>
    <n v="890480123"/>
    <s v="UNIVERSIDAD DE CARTAGENA"/>
    <n v="5"/>
    <m/>
    <m/>
    <m/>
    <m/>
    <n v="2"/>
    <n v="7"/>
    <n v="2"/>
  </r>
  <r>
    <n v="179587"/>
    <s v="C"/>
    <n v="73107475"/>
    <x v="0"/>
    <n v="4"/>
    <n v="550018373"/>
    <d v="2018-03-03T00:00:00"/>
    <d v="2024-01-30T00:00:00"/>
    <n v="0"/>
    <n v="1"/>
    <n v="2"/>
    <n v="30"/>
    <n v="2"/>
    <n v="22490513"/>
    <n v="24960000"/>
    <n v="307843"/>
    <n v="11835"/>
    <n v="295599"/>
    <n v="0"/>
    <n v="0"/>
    <n v="0"/>
    <m/>
    <n v="0"/>
    <n v="0"/>
    <n v="0"/>
    <m/>
    <m/>
    <d v="2021-03-30T00:00:00"/>
    <n v="1"/>
    <s v="O"/>
    <n v="1"/>
    <n v="30"/>
    <n v="0"/>
    <m/>
    <m/>
    <m/>
    <m/>
    <m/>
    <m/>
    <n v="1"/>
    <n v="1"/>
    <m/>
    <m/>
    <n v="116012"/>
    <s v="CREDITOS DE CONSUMO"/>
    <n v="0"/>
    <n v="0"/>
    <n v="890480123"/>
    <s v="UNIVERSIDAD DE CARTAGENA"/>
    <n v="5"/>
    <m/>
    <m/>
    <m/>
    <m/>
    <n v="2"/>
    <n v="7"/>
    <n v="2"/>
  </r>
  <r>
    <n v="176018"/>
    <s v="C"/>
    <n v="73107475"/>
    <x v="0"/>
    <n v="4"/>
    <n v="550018385"/>
    <d v="2018-03-04T00:00:00"/>
    <d v="2024-01-30T00:00:00"/>
    <n v="0"/>
    <n v="1"/>
    <n v="2"/>
    <n v="30"/>
    <n v="2"/>
    <n v="22490513"/>
    <n v="24960000"/>
    <n v="301725"/>
    <n v="11600"/>
    <n v="289724"/>
    <n v="0"/>
    <n v="0"/>
    <n v="0"/>
    <m/>
    <n v="0"/>
    <n v="0"/>
    <n v="0"/>
    <m/>
    <m/>
    <d v="2021-03-30T00:00:00"/>
    <n v="1"/>
    <s v="O"/>
    <n v="1"/>
    <n v="30"/>
    <n v="0"/>
    <m/>
    <m/>
    <m/>
    <m/>
    <m/>
    <m/>
    <n v="1"/>
    <n v="1"/>
    <m/>
    <m/>
    <n v="113706"/>
    <s v="CREDITOS DE CONSUMO"/>
    <n v="0"/>
    <n v="0"/>
    <n v="890480123"/>
    <s v="UNIVERSIDAD DE CARTAGENA"/>
    <n v="5"/>
    <m/>
    <m/>
    <m/>
    <m/>
    <n v="2"/>
    <n v="7"/>
    <n v="2"/>
  </r>
  <r>
    <n v="176007"/>
    <s v="C"/>
    <n v="73107475"/>
    <x v="0"/>
    <n v="4"/>
    <n v="550018386"/>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76007"/>
    <s v="C"/>
    <n v="73107475"/>
    <x v="0"/>
    <n v="4"/>
    <n v="550018387"/>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62386"/>
    <s v="C"/>
    <n v="73107475"/>
    <x v="0"/>
    <n v="4"/>
    <n v="550018396"/>
    <d v="2018-03-05T00:00:00"/>
    <d v="2024-01-30T00:00:00"/>
    <n v="0"/>
    <n v="1"/>
    <n v="2"/>
    <n v="30"/>
    <n v="2"/>
    <n v="22490513"/>
    <n v="24960000"/>
    <n v="278357"/>
    <n v="10701"/>
    <n v="267286"/>
    <n v="0"/>
    <n v="0"/>
    <n v="0"/>
    <m/>
    <n v="0"/>
    <n v="0"/>
    <n v="0"/>
    <m/>
    <m/>
    <d v="2021-03-30T00:00:00"/>
    <n v="1"/>
    <s v="O"/>
    <n v="1"/>
    <n v="30"/>
    <n v="0"/>
    <m/>
    <m/>
    <m/>
    <m/>
    <m/>
    <m/>
    <n v="1"/>
    <n v="1"/>
    <m/>
    <m/>
    <n v="104900"/>
    <s v="CREDITOS DE CONSUMO"/>
    <n v="0"/>
    <n v="0"/>
    <n v="890480123"/>
    <s v="UNIVERSIDAD DE CARTAGENA"/>
    <n v="5"/>
    <m/>
    <m/>
    <m/>
    <m/>
    <n v="2"/>
    <n v="7"/>
    <n v="2"/>
  </r>
  <r>
    <n v="42020"/>
    <s v="C"/>
    <n v="73107475"/>
    <x v="0"/>
    <n v="4"/>
    <n v="550018397"/>
    <d v="2018-03-05T00:00:00"/>
    <d v="2024-01-30T00:00:00"/>
    <n v="30"/>
    <n v="1"/>
    <n v="0"/>
    <n v="30"/>
    <n v="2"/>
    <n v="22490513"/>
    <n v="24960000"/>
    <n v="69465"/>
    <n v="2671"/>
    <n v="69164"/>
    <n v="1493"/>
    <n v="0"/>
    <n v="0"/>
    <m/>
    <n v="0"/>
    <n v="0"/>
    <n v="0"/>
    <m/>
    <m/>
    <d v="2021-02-26T00:00:00"/>
    <n v="1"/>
    <s v="O"/>
    <n v="1"/>
    <n v="30"/>
    <n v="2451"/>
    <m/>
    <m/>
    <m/>
    <m/>
    <m/>
    <m/>
    <n v="1"/>
    <n v="1"/>
    <m/>
    <m/>
    <n v="27144"/>
    <s v="CREDITOS DE CONSUMO"/>
    <n v="0"/>
    <n v="0"/>
    <n v="890480123"/>
    <s v="UNIVERSIDAD DE CARTAGENA"/>
    <n v="5"/>
    <m/>
    <m/>
    <m/>
    <m/>
    <n v="2"/>
    <n v="7"/>
    <n v="2"/>
  </r>
  <r>
    <n v="115996"/>
    <s v="C"/>
    <n v="73107475"/>
    <x v="0"/>
    <n v="4"/>
    <n v="550018402"/>
    <d v="2018-03-05T00:00:00"/>
    <d v="2024-01-30T00:00:00"/>
    <n v="0"/>
    <n v="1"/>
    <n v="2"/>
    <n v="30"/>
    <n v="2"/>
    <n v="22490513"/>
    <n v="24960000"/>
    <n v="198837"/>
    <n v="7644"/>
    <n v="190929"/>
    <n v="0"/>
    <n v="0"/>
    <n v="0"/>
    <m/>
    <n v="0"/>
    <n v="0"/>
    <n v="0"/>
    <m/>
    <m/>
    <d v="2021-03-30T00:00:00"/>
    <n v="1"/>
    <s v="O"/>
    <n v="1"/>
    <n v="30"/>
    <n v="0"/>
    <m/>
    <m/>
    <m/>
    <m/>
    <m/>
    <m/>
    <n v="1"/>
    <n v="1"/>
    <m/>
    <m/>
    <n v="74933"/>
    <s v="CREDITOS DE CONSUMO"/>
    <n v="0"/>
    <n v="0"/>
    <n v="890480123"/>
    <s v="UNIVERSIDAD DE CARTAGENA"/>
    <n v="5"/>
    <m/>
    <m/>
    <m/>
    <m/>
    <n v="2"/>
    <n v="7"/>
    <n v="2"/>
  </r>
  <r>
    <n v="143663"/>
    <s v="C"/>
    <n v="73107475"/>
    <x v="0"/>
    <n v="4"/>
    <n v="550018414"/>
    <d v="2018-03-07T00:00:00"/>
    <d v="2024-01-30T00:00:00"/>
    <n v="0"/>
    <n v="1"/>
    <n v="2"/>
    <n v="30"/>
    <n v="2"/>
    <n v="22490513"/>
    <n v="24960000"/>
    <n v="246262"/>
    <n v="9467"/>
    <n v="236468"/>
    <n v="0"/>
    <n v="0"/>
    <n v="0"/>
    <m/>
    <n v="0"/>
    <n v="0"/>
    <n v="0"/>
    <m/>
    <m/>
    <d v="2021-03-30T00:00:00"/>
    <n v="1"/>
    <s v="O"/>
    <n v="1"/>
    <n v="30"/>
    <n v="0"/>
    <m/>
    <m/>
    <m/>
    <m/>
    <m/>
    <m/>
    <n v="1"/>
    <n v="1"/>
    <m/>
    <m/>
    <n v="92805"/>
    <s v="CREDITOS DE CONSUMO"/>
    <n v="0"/>
    <n v="0"/>
    <n v="890480123"/>
    <s v="UNIVERSIDAD DE CARTAGENA"/>
    <n v="5"/>
    <m/>
    <m/>
    <m/>
    <m/>
    <n v="2"/>
    <n v="7"/>
    <n v="2"/>
  </r>
  <r>
    <n v="170560"/>
    <s v="C"/>
    <n v="73107475"/>
    <x v="0"/>
    <n v="4"/>
    <n v="550018426"/>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n v="73107475"/>
    <x v="0"/>
    <n v="4"/>
    <n v="550018427"/>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n v="73107475"/>
    <x v="0"/>
    <n v="4"/>
    <n v="550018428"/>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29483"/>
    <s v="C"/>
    <n v="73107475"/>
    <x v="0"/>
    <n v="4"/>
    <n v="550018443"/>
    <d v="2018-03-10T00:00:00"/>
    <d v="2024-01-30T00:00:00"/>
    <n v="30"/>
    <n v="1"/>
    <n v="0"/>
    <n v="30"/>
    <n v="2"/>
    <n v="22490513"/>
    <n v="24960000"/>
    <n v="48759"/>
    <n v="1875"/>
    <n v="48529"/>
    <n v="1051"/>
    <n v="0"/>
    <n v="0"/>
    <m/>
    <n v="0"/>
    <n v="0"/>
    <n v="0"/>
    <m/>
    <m/>
    <d v="2021-02-26T00:00:00"/>
    <n v="1"/>
    <s v="O"/>
    <n v="1"/>
    <n v="30"/>
    <n v="1697"/>
    <m/>
    <m/>
    <m/>
    <m/>
    <m/>
    <m/>
    <n v="1"/>
    <n v="1"/>
    <m/>
    <m/>
    <n v="19046"/>
    <s v="CREDITOS DE CONSUMO"/>
    <n v="0"/>
    <n v="0"/>
    <n v="890480123"/>
    <s v="UNIVERSIDAD DE CARTAGENA"/>
    <n v="5"/>
    <m/>
    <m/>
    <m/>
    <m/>
    <n v="2"/>
    <n v="7"/>
    <n v="2"/>
  </r>
  <r>
    <n v="170560"/>
    <s v="C"/>
    <n v="73107475"/>
    <x v="0"/>
    <n v="4"/>
    <n v="550018444"/>
    <d v="2018-03-10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66758"/>
    <s v="C"/>
    <n v="73107475"/>
    <x v="0"/>
    <n v="4"/>
    <n v="550018453"/>
    <d v="2018-03-12T00:00:00"/>
    <d v="2024-01-30T00:00:00"/>
    <n v="0"/>
    <n v="1"/>
    <n v="2"/>
    <n v="30"/>
    <n v="2"/>
    <n v="22490513"/>
    <n v="24960000"/>
    <n v="285853"/>
    <n v="10990"/>
    <n v="274482"/>
    <n v="0"/>
    <n v="0"/>
    <n v="0"/>
    <m/>
    <n v="0"/>
    <n v="0"/>
    <n v="0"/>
    <m/>
    <m/>
    <d v="2021-03-30T00:00:00"/>
    <n v="1"/>
    <s v="O"/>
    <n v="1"/>
    <n v="30"/>
    <n v="0"/>
    <m/>
    <m/>
    <m/>
    <m/>
    <m/>
    <m/>
    <n v="1"/>
    <n v="1"/>
    <m/>
    <m/>
    <n v="107724"/>
    <s v="CREDITOS DE CONSUMO"/>
    <n v="0"/>
    <n v="0"/>
    <n v="890480123"/>
    <s v="UNIVERSIDAD DE CARTAGENA"/>
    <n v="5"/>
    <m/>
    <m/>
    <m/>
    <m/>
    <n v="2"/>
    <n v="7"/>
    <n v="2"/>
  </r>
  <r>
    <n v="166789"/>
    <s v="C"/>
    <n v="73107475"/>
    <x v="0"/>
    <n v="4"/>
    <n v="550018454"/>
    <d v="2018-03-12T00:00:00"/>
    <d v="2024-01-30T00:00:00"/>
    <n v="0"/>
    <n v="1"/>
    <n v="2"/>
    <n v="30"/>
    <n v="2"/>
    <n v="22490513"/>
    <n v="24960000"/>
    <n v="285906"/>
    <n v="10992"/>
    <n v="274533"/>
    <n v="0"/>
    <n v="0"/>
    <n v="0"/>
    <m/>
    <n v="0"/>
    <n v="0"/>
    <n v="0"/>
    <m/>
    <m/>
    <d v="2021-03-30T00:00:00"/>
    <n v="1"/>
    <s v="O"/>
    <n v="1"/>
    <n v="30"/>
    <n v="0"/>
    <m/>
    <m/>
    <m/>
    <m/>
    <m/>
    <m/>
    <n v="1"/>
    <n v="1"/>
    <m/>
    <m/>
    <n v="107744"/>
    <s v="CREDITOS DE CONSUMO"/>
    <n v="0"/>
    <n v="0"/>
    <n v="890480123"/>
    <s v="UNIVERSIDAD DE CARTAGENA"/>
    <n v="5"/>
    <m/>
    <m/>
    <m/>
    <m/>
    <n v="2"/>
    <n v="7"/>
    <n v="2"/>
  </r>
  <r>
    <n v="17304"/>
    <s v="C"/>
    <n v="73107475"/>
    <x v="0"/>
    <n v="4"/>
    <n v="550018455"/>
    <d v="2018-03-12T00:00:00"/>
    <d v="2024-01-30T00:00:00"/>
    <n v="30"/>
    <n v="1"/>
    <n v="0"/>
    <n v="30"/>
    <n v="2"/>
    <n v="22490513"/>
    <n v="24960000"/>
    <n v="28572"/>
    <n v="1098"/>
    <n v="28482"/>
    <n v="611"/>
    <n v="0"/>
    <n v="0"/>
    <m/>
    <n v="0"/>
    <n v="0"/>
    <n v="0"/>
    <m/>
    <m/>
    <d v="2021-02-26T00:00:00"/>
    <n v="1"/>
    <s v="O"/>
    <n v="1"/>
    <n v="30"/>
    <n v="1057"/>
    <m/>
    <m/>
    <m/>
    <m/>
    <m/>
    <m/>
    <n v="1"/>
    <n v="1"/>
    <m/>
    <m/>
    <n v="11178"/>
    <s v="CREDITOS DE CONSUMO"/>
    <n v="0"/>
    <n v="0"/>
    <n v="890480123"/>
    <s v="UNIVERSIDAD DE CARTAGENA"/>
    <n v="5"/>
    <m/>
    <m/>
    <m/>
    <m/>
    <n v="2"/>
    <n v="7"/>
    <n v="2"/>
  </r>
  <r>
    <n v="21144"/>
    <s v="C"/>
    <n v="73107475"/>
    <x v="0"/>
    <n v="4"/>
    <n v="550018662"/>
    <d v="2018-04-14T00:00:00"/>
    <d v="2024-01-30T00:00:00"/>
    <n v="30"/>
    <n v="1"/>
    <n v="0"/>
    <n v="30"/>
    <n v="2"/>
    <n v="22490513"/>
    <n v="24960000"/>
    <n v="34913"/>
    <n v="1342"/>
    <n v="34803"/>
    <n v="747"/>
    <n v="0"/>
    <n v="0"/>
    <m/>
    <n v="0"/>
    <n v="0"/>
    <n v="0"/>
    <m/>
    <m/>
    <d v="2021-02-26T00:00:00"/>
    <n v="1"/>
    <s v="O"/>
    <n v="1"/>
    <n v="30"/>
    <n v="1284"/>
    <m/>
    <m/>
    <m/>
    <m/>
    <m/>
    <m/>
    <n v="1"/>
    <n v="1"/>
    <m/>
    <m/>
    <n v="13659"/>
    <s v="CREDITOS DE CONSUMO"/>
    <n v="0"/>
    <n v="0"/>
    <n v="890480123"/>
    <s v="UNIVERSIDAD DE CARTAGENA"/>
    <n v="5"/>
    <m/>
    <m/>
    <m/>
    <m/>
    <n v="2"/>
    <n v="7"/>
    <n v="2"/>
  </r>
  <r>
    <n v="81295"/>
    <s v="C"/>
    <n v="73107475"/>
    <x v="0"/>
    <n v="4"/>
    <n v="550018664"/>
    <d v="2018-04-15T00:00:00"/>
    <d v="2024-01-30T00:00:00"/>
    <n v="30"/>
    <n v="1"/>
    <n v="0"/>
    <n v="30"/>
    <n v="2"/>
    <n v="22490513"/>
    <n v="24960000"/>
    <n v="134309"/>
    <n v="5163"/>
    <n v="133811"/>
    <n v="2825"/>
    <n v="0"/>
    <n v="0"/>
    <m/>
    <n v="0"/>
    <n v="0"/>
    <n v="0"/>
    <m/>
    <m/>
    <d v="2021-02-26T00:00:00"/>
    <n v="1"/>
    <s v="O"/>
    <n v="1"/>
    <n v="30"/>
    <n v="4856"/>
    <m/>
    <m/>
    <m/>
    <m/>
    <m/>
    <m/>
    <n v="1"/>
    <n v="1"/>
    <m/>
    <m/>
    <n v="52516"/>
    <s v="CREDITOS DE CONSUMO"/>
    <n v="0"/>
    <n v="0"/>
    <n v="890480123"/>
    <s v="UNIVERSIDAD DE CARTAGENA"/>
    <n v="5"/>
    <m/>
    <m/>
    <m/>
    <m/>
    <n v="2"/>
    <n v="7"/>
    <n v="2"/>
  </r>
  <r>
    <n v="60048"/>
    <s v="C"/>
    <n v="73107475"/>
    <x v="0"/>
    <n v="4"/>
    <n v="550018881"/>
    <d v="2018-05-12T00:00:00"/>
    <d v="2024-01-30T00:00:00"/>
    <n v="30"/>
    <n v="1"/>
    <n v="0"/>
    <n v="30"/>
    <n v="2"/>
    <n v="22490513"/>
    <n v="24960000"/>
    <n v="99212"/>
    <n v="3814"/>
    <n v="98838"/>
    <n v="2107"/>
    <n v="0"/>
    <n v="0"/>
    <m/>
    <n v="0"/>
    <n v="0"/>
    <n v="0"/>
    <m/>
    <m/>
    <d v="2021-02-26T00:00:00"/>
    <n v="1"/>
    <s v="O"/>
    <n v="1"/>
    <n v="30"/>
    <n v="3576"/>
    <m/>
    <m/>
    <m/>
    <m/>
    <m/>
    <m/>
    <n v="1"/>
    <n v="1"/>
    <m/>
    <m/>
    <n v="38790"/>
    <s v="CREDITOS DE CONSUMO"/>
    <n v="0"/>
    <n v="0"/>
    <n v="890480123"/>
    <s v="UNIVERSIDAD DE CARTAGENA"/>
    <n v="5"/>
    <m/>
    <m/>
    <m/>
    <m/>
    <n v="2"/>
    <n v="7"/>
    <n v="2"/>
  </r>
  <r>
    <n v="40979"/>
    <s v="C"/>
    <n v="73107475"/>
    <x v="0"/>
    <n v="4"/>
    <n v="550019010"/>
    <d v="2018-06-02T00:00:00"/>
    <d v="2024-01-30T00:00:00"/>
    <n v="30"/>
    <n v="1"/>
    <n v="0"/>
    <n v="30"/>
    <n v="2"/>
    <n v="22490513"/>
    <n v="24960000"/>
    <n v="67745"/>
    <n v="2604"/>
    <n v="67451"/>
    <n v="1428"/>
    <n v="0"/>
    <n v="0"/>
    <m/>
    <n v="0"/>
    <n v="0"/>
    <n v="0"/>
    <m/>
    <m/>
    <d v="2021-02-26T00:00:00"/>
    <n v="1"/>
    <s v="O"/>
    <n v="1"/>
    <n v="30"/>
    <n v="2411"/>
    <m/>
    <m/>
    <m/>
    <m/>
    <m/>
    <m/>
    <n v="1"/>
    <n v="1"/>
    <m/>
    <m/>
    <n v="26472"/>
    <s v="CREDITOS DE CONSUMO"/>
    <n v="0"/>
    <n v="0"/>
    <n v="890480123"/>
    <s v="UNIVERSIDAD DE CARTAGENA"/>
    <n v="5"/>
    <m/>
    <m/>
    <m/>
    <m/>
    <n v="2"/>
    <n v="7"/>
    <n v="2"/>
  </r>
  <r>
    <n v="14170"/>
    <s v="C"/>
    <n v="73107475"/>
    <x v="0"/>
    <n v="4"/>
    <n v="550019011"/>
    <d v="2018-06-02T00:00:00"/>
    <d v="2024-01-30T00:00:00"/>
    <n v="30"/>
    <n v="1"/>
    <n v="0"/>
    <n v="30"/>
    <n v="2"/>
    <n v="22490513"/>
    <n v="24960000"/>
    <n v="23364"/>
    <n v="898"/>
    <n v="23323"/>
    <n v="509"/>
    <n v="0"/>
    <n v="0"/>
    <m/>
    <n v="0"/>
    <n v="0"/>
    <n v="0"/>
    <m/>
    <m/>
    <d v="2021-02-26T00:00:00"/>
    <n v="1"/>
    <s v="O"/>
    <n v="1"/>
    <n v="30"/>
    <n v="894"/>
    <m/>
    <m/>
    <m/>
    <m/>
    <m/>
    <m/>
    <n v="1"/>
    <n v="1"/>
    <m/>
    <m/>
    <n v="9153"/>
    <s v="CREDITOS DE CONSUMO"/>
    <n v="0"/>
    <n v="0"/>
    <n v="890480123"/>
    <s v="UNIVERSIDAD DE CARTAGENA"/>
    <n v="5"/>
    <m/>
    <m/>
    <m/>
    <m/>
    <n v="2"/>
    <n v="7"/>
    <n v="2"/>
  </r>
  <r>
    <n v="64109"/>
    <s v="C"/>
    <n v="73107475"/>
    <x v="0"/>
    <n v="4"/>
    <n v="550019204"/>
    <d v="2018-07-03T00:00:00"/>
    <d v="2024-01-30T00:00:00"/>
    <n v="30"/>
    <n v="1"/>
    <n v="0"/>
    <n v="30"/>
    <n v="2"/>
    <n v="22490513"/>
    <n v="24960000"/>
    <n v="105947"/>
    <n v="4073"/>
    <n v="105523"/>
    <n v="2244"/>
    <n v="0"/>
    <n v="0"/>
    <m/>
    <n v="0"/>
    <n v="0"/>
    <n v="0"/>
    <m/>
    <m/>
    <d v="2021-02-26T00:00:00"/>
    <n v="1"/>
    <s v="O"/>
    <n v="1"/>
    <n v="30"/>
    <n v="3792"/>
    <m/>
    <m/>
    <m/>
    <m/>
    <m/>
    <m/>
    <n v="1"/>
    <n v="1"/>
    <m/>
    <m/>
    <n v="41414"/>
    <s v="CREDITOS DE CONSUMO"/>
    <n v="0"/>
    <n v="0"/>
    <n v="890480123"/>
    <s v="UNIVERSIDAD DE CARTAGENA"/>
    <n v="5"/>
    <m/>
    <m/>
    <m/>
    <m/>
    <n v="2"/>
    <n v="7"/>
    <n v="2"/>
  </r>
  <r>
    <n v="197548"/>
    <s v="C"/>
    <n v="73107475"/>
    <x v="0"/>
    <n v="4"/>
    <n v="550019483"/>
    <d v="2018-08-15T00:00:00"/>
    <d v="2024-01-30T00:00:00"/>
    <n v="0"/>
    <n v="1"/>
    <n v="2"/>
    <n v="30"/>
    <n v="2"/>
    <n v="22490513"/>
    <n v="24960000"/>
    <n v="338629"/>
    <n v="13018"/>
    <n v="325162"/>
    <n v="0"/>
    <n v="0"/>
    <n v="0"/>
    <m/>
    <n v="0"/>
    <n v="0"/>
    <n v="0"/>
    <m/>
    <m/>
    <d v="2021-03-30T00:00:00"/>
    <n v="1"/>
    <s v="O"/>
    <n v="1"/>
    <n v="30"/>
    <n v="0"/>
    <m/>
    <m/>
    <m/>
    <m/>
    <m/>
    <m/>
    <n v="1"/>
    <n v="1"/>
    <m/>
    <m/>
    <n v="127614"/>
    <s v="CREDITOS DE CONSUMO"/>
    <n v="0"/>
    <n v="0"/>
    <n v="890480123"/>
    <s v="UNIVERSIDAD DE CARTAGENA"/>
    <n v="5"/>
    <m/>
    <m/>
    <m/>
    <m/>
    <n v="2"/>
    <n v="7"/>
    <n v="2"/>
  </r>
  <r>
    <n v="197511"/>
    <s v="C"/>
    <n v="73107475"/>
    <x v="0"/>
    <n v="4"/>
    <n v="550019484"/>
    <d v="2018-08-15T00:00:00"/>
    <d v="2024-01-30T00:00:00"/>
    <n v="0"/>
    <n v="1"/>
    <n v="2"/>
    <n v="30"/>
    <n v="2"/>
    <n v="22490513"/>
    <n v="24960000"/>
    <n v="338569"/>
    <n v="13016"/>
    <n v="325102"/>
    <n v="0"/>
    <n v="0"/>
    <n v="0"/>
    <m/>
    <n v="0"/>
    <n v="0"/>
    <n v="0"/>
    <m/>
    <m/>
    <d v="2021-03-30T00:00:00"/>
    <n v="1"/>
    <s v="O"/>
    <n v="1"/>
    <n v="30"/>
    <n v="0"/>
    <m/>
    <m/>
    <m/>
    <m/>
    <m/>
    <m/>
    <n v="1"/>
    <n v="1"/>
    <m/>
    <m/>
    <n v="127591"/>
    <s v="CREDITOS DE CONSUMO"/>
    <n v="0"/>
    <n v="0"/>
    <n v="890480123"/>
    <s v="UNIVERSIDAD DE CARTAGENA"/>
    <n v="5"/>
    <m/>
    <m/>
    <m/>
    <m/>
    <n v="2"/>
    <n v="7"/>
    <n v="2"/>
  </r>
  <r>
    <n v="640518"/>
    <s v="C"/>
    <n v="73107475"/>
    <x v="0"/>
    <n v="4"/>
    <n v="550019509"/>
    <d v="2018-08-17T00:00:00"/>
    <d v="2024-01-30T00:00:00"/>
    <n v="0"/>
    <n v="1"/>
    <n v="2"/>
    <n v="30"/>
    <n v="2"/>
    <n v="22490513"/>
    <n v="24960000"/>
    <n v="1097959"/>
    <n v="42211"/>
    <n v="1054288"/>
    <n v="0"/>
    <n v="0"/>
    <n v="0"/>
    <m/>
    <n v="0"/>
    <n v="0"/>
    <n v="0"/>
    <m/>
    <m/>
    <d v="2021-03-30T00:00:00"/>
    <n v="1"/>
    <s v="O"/>
    <n v="1"/>
    <n v="30"/>
    <n v="0"/>
    <m/>
    <m/>
    <m/>
    <m/>
    <m/>
    <m/>
    <n v="1"/>
    <n v="1"/>
    <m/>
    <m/>
    <n v="413770"/>
    <s v="CREDITOS DE CONSUMO"/>
    <n v="0"/>
    <n v="0"/>
    <n v="890480123"/>
    <s v="UNIVERSIDAD DE CARTAGENA"/>
    <n v="5"/>
    <m/>
    <m/>
    <m/>
    <m/>
    <n v="2"/>
    <n v="7"/>
    <n v="2"/>
  </r>
  <r>
    <n v="55764"/>
    <s v="C"/>
    <n v="73107475"/>
    <x v="0"/>
    <n v="4"/>
    <n v="550019612"/>
    <d v="2018-08-31T00:00:00"/>
    <d v="2024-01-30T00:00:00"/>
    <n v="30"/>
    <n v="1"/>
    <n v="0"/>
    <n v="30"/>
    <n v="2"/>
    <n v="22490513"/>
    <n v="24960000"/>
    <n v="92091"/>
    <n v="3540"/>
    <n v="91787"/>
    <n v="1939"/>
    <n v="0"/>
    <n v="0"/>
    <m/>
    <n v="0"/>
    <n v="0"/>
    <n v="0"/>
    <m/>
    <m/>
    <d v="2021-02-26T00:00:00"/>
    <n v="1"/>
    <s v="O"/>
    <n v="1"/>
    <n v="30"/>
    <n v="3369"/>
    <m/>
    <m/>
    <m/>
    <m/>
    <m/>
    <m/>
    <n v="1"/>
    <n v="1"/>
    <m/>
    <m/>
    <n v="36023"/>
    <s v="CREDITOS DE CONSUMO"/>
    <n v="0"/>
    <n v="0"/>
    <n v="890480123"/>
    <s v="UNIVERSIDAD DE CARTAGENA"/>
    <n v="5"/>
    <m/>
    <m/>
    <m/>
    <m/>
    <n v="2"/>
    <n v="7"/>
    <n v="2"/>
  </r>
  <r>
    <n v="63024"/>
    <s v="C"/>
    <n v="73107475"/>
    <x v="0"/>
    <n v="4"/>
    <n v="550019869"/>
    <d v="2018-10-10T00:00:00"/>
    <d v="2024-01-30T00:00:00"/>
    <n v="30"/>
    <n v="1"/>
    <n v="0"/>
    <n v="30"/>
    <n v="2"/>
    <n v="22490513"/>
    <n v="24960000"/>
    <n v="104139"/>
    <n v="4004"/>
    <n v="103736"/>
    <n v="2209"/>
    <n v="0"/>
    <n v="0"/>
    <m/>
    <n v="0"/>
    <n v="0"/>
    <n v="0"/>
    <m/>
    <m/>
    <d v="2021-02-26T00:00:00"/>
    <n v="1"/>
    <s v="O"/>
    <n v="1"/>
    <n v="30"/>
    <n v="3729"/>
    <m/>
    <m/>
    <m/>
    <m/>
    <m/>
    <m/>
    <n v="1"/>
    <n v="1"/>
    <m/>
    <m/>
    <n v="40712"/>
    <s v="CREDITOS DE CONSUMO"/>
    <n v="0"/>
    <n v="0"/>
    <n v="890480123"/>
    <s v="UNIVERSIDAD DE CARTAGENA"/>
    <n v="5"/>
    <m/>
    <m/>
    <m/>
    <m/>
    <n v="2"/>
    <n v="7"/>
    <n v="2"/>
  </r>
  <r>
    <n v="50913"/>
    <s v="C"/>
    <n v="73107475"/>
    <x v="0"/>
    <n v="4"/>
    <n v="550020023"/>
    <d v="2018-11-04T00:00:00"/>
    <d v="2024-01-30T00:00:00"/>
    <n v="30"/>
    <n v="1"/>
    <n v="0"/>
    <n v="30"/>
    <n v="2"/>
    <n v="22490513"/>
    <n v="24960000"/>
    <n v="84075"/>
    <n v="3232"/>
    <n v="83802"/>
    <n v="1769"/>
    <n v="0"/>
    <n v="0"/>
    <m/>
    <n v="0"/>
    <n v="0"/>
    <n v="0"/>
    <m/>
    <m/>
    <d v="2021-02-26T00:00:00"/>
    <n v="1"/>
    <s v="O"/>
    <n v="1"/>
    <n v="30"/>
    <n v="3077"/>
    <m/>
    <m/>
    <m/>
    <m/>
    <m/>
    <m/>
    <n v="1"/>
    <n v="1"/>
    <m/>
    <m/>
    <n v="32889"/>
    <s v="CREDITOS DE CONSUMO"/>
    <n v="0"/>
    <n v="0"/>
    <n v="890480123"/>
    <s v="UNIVERSIDAD DE CARTAGENA"/>
    <n v="5"/>
    <m/>
    <m/>
    <m/>
    <m/>
    <n v="2"/>
    <n v="7"/>
    <n v="2"/>
  </r>
  <r>
    <n v="180667"/>
    <s v="C"/>
    <n v="73107475"/>
    <x v="0"/>
    <n v="4"/>
    <n v="550020205"/>
    <d v="2018-11-29T00:00:00"/>
    <d v="2024-01-30T00:00:00"/>
    <n v="0"/>
    <n v="1"/>
    <n v="2"/>
    <n v="30"/>
    <n v="2"/>
    <n v="22490513"/>
    <n v="24960000"/>
    <n v="309695"/>
    <n v="11906"/>
    <n v="297377"/>
    <n v="0"/>
    <n v="0"/>
    <n v="0"/>
    <m/>
    <n v="0"/>
    <n v="0"/>
    <n v="0"/>
    <m/>
    <m/>
    <d v="2021-03-30T00:00:00"/>
    <n v="1"/>
    <s v="O"/>
    <n v="1"/>
    <n v="30"/>
    <n v="0"/>
    <m/>
    <m/>
    <m/>
    <m/>
    <m/>
    <m/>
    <n v="1"/>
    <n v="1"/>
    <m/>
    <m/>
    <n v="116710"/>
    <s v="CREDITOS DE CONSUMO"/>
    <n v="0"/>
    <n v="0"/>
    <n v="890480123"/>
    <s v="UNIVERSIDAD DE CARTAGENA"/>
    <n v="5"/>
    <m/>
    <m/>
    <m/>
    <m/>
    <n v="2"/>
    <n v="7"/>
    <n v="2"/>
  </r>
  <r>
    <n v="28364"/>
    <s v="C"/>
    <n v="73107475"/>
    <x v="0"/>
    <n v="4"/>
    <n v="550020414"/>
    <d v="2019-01-04T00:00:00"/>
    <d v="2024-01-30T00:00:00"/>
    <n v="30"/>
    <n v="1"/>
    <n v="0"/>
    <n v="30"/>
    <n v="2"/>
    <n v="22490513"/>
    <n v="24960000"/>
    <n v="46889"/>
    <n v="1803"/>
    <n v="46686"/>
    <n v="1017"/>
    <n v="0"/>
    <n v="0"/>
    <m/>
    <n v="0"/>
    <n v="0"/>
    <n v="0"/>
    <m/>
    <m/>
    <d v="2021-02-26T00:00:00"/>
    <n v="1"/>
    <s v="O"/>
    <n v="1"/>
    <n v="30"/>
    <n v="1653"/>
    <m/>
    <m/>
    <m/>
    <m/>
    <m/>
    <m/>
    <n v="1"/>
    <n v="1"/>
    <m/>
    <m/>
    <n v="18322"/>
    <s v="CREDITOS DE CONSUMO"/>
    <n v="0"/>
    <n v="0"/>
    <n v="890480123"/>
    <s v="UNIVERSIDAD DE CARTAGENA"/>
    <n v="5"/>
    <m/>
    <m/>
    <m/>
    <m/>
    <n v="2"/>
    <n v="7"/>
    <n v="2"/>
  </r>
  <r>
    <n v="13854"/>
    <s v="C"/>
    <n v="73107475"/>
    <x v="0"/>
    <n v="4"/>
    <n v="550020417"/>
    <d v="2019-01-04T00:00:00"/>
    <d v="2024-01-30T00:00:00"/>
    <n v="30"/>
    <n v="1"/>
    <n v="0"/>
    <n v="30"/>
    <n v="2"/>
    <n v="22490513"/>
    <n v="24960000"/>
    <n v="22917"/>
    <n v="881"/>
    <n v="22803"/>
    <n v="507"/>
    <n v="0"/>
    <n v="0"/>
    <m/>
    <n v="0"/>
    <n v="0"/>
    <n v="0"/>
    <m/>
    <m/>
    <d v="2021-02-26T00:00:00"/>
    <n v="1"/>
    <s v="O"/>
    <n v="1"/>
    <n v="30"/>
    <n v="798"/>
    <m/>
    <m/>
    <m/>
    <m/>
    <m/>
    <m/>
    <n v="1"/>
    <n v="1"/>
    <m/>
    <m/>
    <n v="8949"/>
    <s v="CREDITOS DE CONSUMO"/>
    <n v="0"/>
    <n v="0"/>
    <n v="890480123"/>
    <s v="UNIVERSIDAD DE CARTAGENA"/>
    <n v="5"/>
    <m/>
    <m/>
    <m/>
    <m/>
    <n v="2"/>
    <n v="7"/>
    <n v="2"/>
  </r>
  <r>
    <n v="13862"/>
    <s v="C"/>
    <n v="73107475"/>
    <x v="0"/>
    <n v="4"/>
    <n v="550020420"/>
    <d v="2019-01-04T00:00:00"/>
    <d v="2024-01-30T00:00:00"/>
    <n v="30"/>
    <n v="1"/>
    <n v="0"/>
    <n v="30"/>
    <n v="2"/>
    <n v="22490513"/>
    <n v="24960000"/>
    <n v="22933"/>
    <n v="882"/>
    <n v="22817"/>
    <n v="507"/>
    <n v="0"/>
    <n v="0"/>
    <m/>
    <n v="0"/>
    <n v="0"/>
    <n v="0"/>
    <m/>
    <m/>
    <d v="2021-02-26T00:00:00"/>
    <n v="1"/>
    <s v="O"/>
    <n v="1"/>
    <n v="30"/>
    <n v="787"/>
    <m/>
    <m/>
    <m/>
    <m/>
    <m/>
    <m/>
    <n v="1"/>
    <n v="1"/>
    <m/>
    <m/>
    <n v="8955"/>
    <s v="CREDITOS DE CONSUMO"/>
    <n v="0"/>
    <n v="0"/>
    <n v="890480123"/>
    <s v="UNIVERSIDAD DE CARTAGENA"/>
    <n v="5"/>
    <m/>
    <m/>
    <m/>
    <m/>
    <n v="2"/>
    <n v="7"/>
    <n v="2"/>
  </r>
  <r>
    <n v="36022"/>
    <s v="C"/>
    <n v="73107475"/>
    <x v="0"/>
    <n v="4"/>
    <n v="550020424"/>
    <d v="2019-01-05T00:00:00"/>
    <d v="2024-01-30T00:00:00"/>
    <n v="30"/>
    <n v="1"/>
    <n v="0"/>
    <n v="30"/>
    <n v="2"/>
    <n v="22490513"/>
    <n v="24960000"/>
    <n v="59541"/>
    <n v="2289"/>
    <n v="59292"/>
    <n v="1258"/>
    <n v="0"/>
    <n v="0"/>
    <m/>
    <n v="0"/>
    <n v="0"/>
    <n v="0"/>
    <m/>
    <m/>
    <d v="2021-02-26T00:00:00"/>
    <n v="1"/>
    <s v="O"/>
    <n v="1"/>
    <n v="30"/>
    <n v="2120"/>
    <m/>
    <m/>
    <m/>
    <m/>
    <m/>
    <m/>
    <n v="1"/>
    <n v="1"/>
    <m/>
    <m/>
    <n v="23270"/>
    <s v="CREDITOS DE CONSUMO"/>
    <n v="0"/>
    <n v="0"/>
    <n v="890480123"/>
    <s v="UNIVERSIDAD DE CARTAGENA"/>
    <n v="5"/>
    <m/>
    <m/>
    <m/>
    <m/>
    <n v="2"/>
    <n v="7"/>
    <n v="2"/>
  </r>
  <r>
    <n v="41284"/>
    <s v="C"/>
    <n v="73107475"/>
    <x v="0"/>
    <n v="4"/>
    <n v="550020599"/>
    <d v="2019-02-02T00:00:00"/>
    <d v="2024-01-30T00:00:00"/>
    <n v="30"/>
    <n v="1"/>
    <n v="0"/>
    <n v="30"/>
    <n v="2"/>
    <n v="22490513"/>
    <n v="24960000"/>
    <n v="68164"/>
    <n v="2621"/>
    <n v="67953"/>
    <n v="1459"/>
    <n v="0"/>
    <n v="0"/>
    <m/>
    <n v="0"/>
    <n v="0"/>
    <n v="0"/>
    <m/>
    <m/>
    <d v="2021-02-26T00:00:00"/>
    <n v="1"/>
    <s v="O"/>
    <n v="1"/>
    <n v="30"/>
    <n v="2489"/>
    <m/>
    <m/>
    <m/>
    <m/>
    <m/>
    <m/>
    <n v="1"/>
    <n v="1"/>
    <m/>
    <m/>
    <n v="26669"/>
    <s v="CREDITOS DE CONSUMO"/>
    <n v="0"/>
    <n v="0"/>
    <n v="890480123"/>
    <s v="UNIVERSIDAD DE CARTAGENA"/>
    <n v="5"/>
    <m/>
    <m/>
    <m/>
    <m/>
    <n v="2"/>
    <n v="7"/>
    <n v="2"/>
  </r>
  <r>
    <n v="46726"/>
    <s v="C"/>
    <n v="73107475"/>
    <x v="0"/>
    <n v="4"/>
    <n v="550020602"/>
    <d v="2019-02-03T00:00:00"/>
    <d v="2024-01-30T00:00:00"/>
    <n v="30"/>
    <n v="1"/>
    <n v="0"/>
    <n v="30"/>
    <n v="2"/>
    <n v="22490513"/>
    <n v="24960000"/>
    <n v="77232"/>
    <n v="2969"/>
    <n v="76910"/>
    <n v="1632"/>
    <n v="0"/>
    <n v="0"/>
    <m/>
    <n v="0"/>
    <n v="0"/>
    <n v="0"/>
    <m/>
    <m/>
    <d v="2021-02-26T00:00:00"/>
    <n v="1"/>
    <s v="O"/>
    <n v="1"/>
    <n v="30"/>
    <n v="2754"/>
    <m/>
    <m/>
    <m/>
    <m/>
    <m/>
    <m/>
    <n v="1"/>
    <n v="1"/>
    <m/>
    <m/>
    <n v="30184"/>
    <s v="CREDITOS DE CONSUMO"/>
    <n v="0"/>
    <n v="0"/>
    <n v="890480123"/>
    <s v="UNIVERSIDAD DE CARTAGENA"/>
    <n v="5"/>
    <m/>
    <m/>
    <m/>
    <m/>
    <n v="2"/>
    <n v="7"/>
    <n v="2"/>
  </r>
  <r>
    <n v="94081"/>
    <s v="C"/>
    <n v="73107475"/>
    <x v="0"/>
    <n v="4"/>
    <n v="550020769"/>
    <d v="2019-03-02T00:00:00"/>
    <d v="2024-01-30T00:00:00"/>
    <n v="30"/>
    <n v="1"/>
    <n v="0"/>
    <n v="30"/>
    <n v="2"/>
    <n v="22490513"/>
    <n v="24960000"/>
    <n v="155462"/>
    <n v="5977"/>
    <n v="154857"/>
    <n v="3297"/>
    <n v="0"/>
    <n v="0"/>
    <m/>
    <n v="0"/>
    <n v="0"/>
    <n v="0"/>
    <m/>
    <m/>
    <d v="2021-02-26T00:00:00"/>
    <n v="1"/>
    <s v="O"/>
    <n v="1"/>
    <n v="30"/>
    <n v="5571"/>
    <m/>
    <m/>
    <m/>
    <m/>
    <m/>
    <m/>
    <n v="1"/>
    <n v="1"/>
    <m/>
    <m/>
    <n v="60776"/>
    <s v="CREDITOS DE CONSUMO"/>
    <n v="0"/>
    <n v="0"/>
    <n v="890480123"/>
    <s v="UNIVERSIDAD DE CARTAGENA"/>
    <n v="5"/>
    <m/>
    <m/>
    <m/>
    <m/>
    <n v="2"/>
    <n v="7"/>
    <n v="2"/>
  </r>
  <r>
    <n v="76191"/>
    <s v="C"/>
    <n v="73107475"/>
    <x v="0"/>
    <n v="4"/>
    <n v="550020984"/>
    <d v="2019-04-06T00:00:00"/>
    <d v="2024-01-30T00:00:00"/>
    <n v="30"/>
    <n v="1"/>
    <n v="0"/>
    <n v="30"/>
    <n v="2"/>
    <n v="22490513"/>
    <n v="24960000"/>
    <n v="125842"/>
    <n v="4838"/>
    <n v="125409"/>
    <n v="2653"/>
    <n v="0"/>
    <n v="0"/>
    <m/>
    <n v="0"/>
    <n v="0"/>
    <n v="0"/>
    <m/>
    <m/>
    <d v="2021-02-26T00:00:00"/>
    <n v="1"/>
    <s v="O"/>
    <n v="1"/>
    <n v="30"/>
    <n v="4571"/>
    <m/>
    <m/>
    <m/>
    <m/>
    <m/>
    <m/>
    <n v="1"/>
    <n v="1"/>
    <m/>
    <m/>
    <n v="49218"/>
    <s v="CREDITOS DE CONSUMO"/>
    <n v="0"/>
    <n v="0"/>
    <n v="890480123"/>
    <s v="UNIVERSIDAD DE CARTAGENA"/>
    <n v="5"/>
    <m/>
    <m/>
    <m/>
    <m/>
    <n v="2"/>
    <n v="7"/>
    <n v="2"/>
  </r>
  <r>
    <n v="14888"/>
    <s v="C"/>
    <n v="73107475"/>
    <x v="0"/>
    <n v="4"/>
    <n v="550020985"/>
    <d v="2019-04-06T00:00:00"/>
    <d v="2024-01-30T00:00:00"/>
    <n v="30"/>
    <n v="1"/>
    <n v="0"/>
    <n v="30"/>
    <n v="2"/>
    <n v="22490513"/>
    <n v="24960000"/>
    <n v="24634"/>
    <n v="947"/>
    <n v="24505"/>
    <n v="541"/>
    <n v="0"/>
    <n v="0"/>
    <m/>
    <n v="0"/>
    <n v="0"/>
    <n v="0"/>
    <m/>
    <m/>
    <d v="2021-02-26T00:00:00"/>
    <n v="1"/>
    <s v="O"/>
    <n v="1"/>
    <n v="30"/>
    <n v="852"/>
    <m/>
    <m/>
    <m/>
    <m/>
    <m/>
    <m/>
    <n v="1"/>
    <n v="1"/>
    <m/>
    <m/>
    <n v="9617"/>
    <s v="CREDITOS DE CONSUMO"/>
    <n v="0"/>
    <n v="0"/>
    <n v="890480123"/>
    <s v="UNIVERSIDAD DE CARTAGENA"/>
    <n v="5"/>
    <m/>
    <m/>
    <m/>
    <m/>
    <n v="2"/>
    <n v="7"/>
    <n v="2"/>
  </r>
  <r>
    <n v="71598"/>
    <s v="C"/>
    <n v="73107475"/>
    <x v="0"/>
    <n v="4"/>
    <n v="550021247"/>
    <d v="2019-05-11T00:00:00"/>
    <d v="2024-01-30T00:00:00"/>
    <n v="30"/>
    <n v="1"/>
    <n v="0"/>
    <n v="30"/>
    <n v="2"/>
    <n v="22490513"/>
    <n v="24960000"/>
    <n v="118286"/>
    <n v="4547"/>
    <n v="117850"/>
    <n v="2485"/>
    <n v="0"/>
    <n v="0"/>
    <m/>
    <n v="0"/>
    <n v="0"/>
    <n v="0"/>
    <m/>
    <m/>
    <d v="2021-02-26T00:00:00"/>
    <n v="1"/>
    <s v="O"/>
    <n v="1"/>
    <n v="30"/>
    <n v="4280"/>
    <m/>
    <m/>
    <m/>
    <m/>
    <m/>
    <m/>
    <n v="1"/>
    <n v="1"/>
    <m/>
    <m/>
    <n v="46252"/>
    <s v="CREDITOS DE CONSUMO"/>
    <n v="0"/>
    <n v="0"/>
    <n v="890480123"/>
    <s v="UNIVERSIDAD DE CARTAGENA"/>
    <n v="5"/>
    <m/>
    <m/>
    <m/>
    <m/>
    <n v="2"/>
    <n v="7"/>
    <n v="2"/>
  </r>
  <r>
    <n v="23357"/>
    <s v="C"/>
    <n v="73107475"/>
    <x v="0"/>
    <n v="4"/>
    <n v="550021248"/>
    <d v="2019-05-11T00:00:00"/>
    <d v="2024-01-30T00:00:00"/>
    <n v="30"/>
    <n v="1"/>
    <n v="0"/>
    <n v="30"/>
    <n v="2"/>
    <n v="22490513"/>
    <n v="24960000"/>
    <n v="38596"/>
    <n v="1484"/>
    <n v="38446"/>
    <n v="846"/>
    <n v="0"/>
    <n v="0"/>
    <m/>
    <n v="0"/>
    <n v="0"/>
    <n v="0"/>
    <m/>
    <m/>
    <d v="2021-02-26T00:00:00"/>
    <n v="1"/>
    <s v="O"/>
    <n v="1"/>
    <n v="30"/>
    <n v="1380"/>
    <m/>
    <m/>
    <m/>
    <m/>
    <m/>
    <m/>
    <n v="1"/>
    <n v="1"/>
    <m/>
    <m/>
    <n v="15089"/>
    <s v="CREDITOS DE CONSUMO"/>
    <n v="0"/>
    <n v="0"/>
    <n v="890480123"/>
    <s v="UNIVERSIDAD DE CARTAGENA"/>
    <n v="5"/>
    <m/>
    <m/>
    <m/>
    <m/>
    <n v="2"/>
    <n v="7"/>
    <n v="2"/>
  </r>
  <r>
    <n v="62285"/>
    <s v="C"/>
    <n v="73107475"/>
    <x v="0"/>
    <n v="4"/>
    <n v="550021398"/>
    <d v="2019-05-28T00:00:00"/>
    <d v="2024-01-30T00:00:00"/>
    <n v="30"/>
    <n v="1"/>
    <n v="0"/>
    <n v="30"/>
    <n v="2"/>
    <n v="22490513"/>
    <n v="24960000"/>
    <n v="102949"/>
    <n v="3958"/>
    <n v="102521"/>
    <n v="2176"/>
    <n v="0"/>
    <n v="0"/>
    <m/>
    <n v="0"/>
    <n v="0"/>
    <n v="0"/>
    <m/>
    <m/>
    <d v="2021-02-26T00:00:00"/>
    <n v="1"/>
    <s v="O"/>
    <n v="1"/>
    <n v="30"/>
    <n v="3663"/>
    <m/>
    <m/>
    <m/>
    <m/>
    <m/>
    <m/>
    <n v="1"/>
    <n v="1"/>
    <m/>
    <m/>
    <n v="40236"/>
    <s v="CREDITOS DE CONSUMO"/>
    <n v="0"/>
    <n v="0"/>
    <n v="890480123"/>
    <s v="UNIVERSIDAD DE CARTAGENA"/>
    <n v="5"/>
    <m/>
    <m/>
    <m/>
    <m/>
    <n v="2"/>
    <n v="7"/>
    <n v="2"/>
  </r>
  <r>
    <n v="49734"/>
    <s v="C"/>
    <n v="73107475"/>
    <x v="0"/>
    <n v="4"/>
    <n v="550021560"/>
    <d v="2019-06-02T00:00:00"/>
    <d v="2024-01-30T00:00:00"/>
    <n v="30"/>
    <n v="1"/>
    <n v="0"/>
    <n v="30"/>
    <n v="2"/>
    <n v="22490513"/>
    <n v="24960000"/>
    <n v="82217"/>
    <n v="3161"/>
    <n v="81862"/>
    <n v="1734"/>
    <n v="0"/>
    <n v="0"/>
    <m/>
    <n v="0"/>
    <n v="0"/>
    <n v="0"/>
    <m/>
    <m/>
    <d v="2021-02-26T00:00:00"/>
    <n v="1"/>
    <s v="O"/>
    <n v="1"/>
    <n v="30"/>
    <n v="2910"/>
    <m/>
    <m/>
    <m/>
    <m/>
    <m/>
    <m/>
    <n v="1"/>
    <n v="1"/>
    <m/>
    <m/>
    <n v="32128"/>
    <s v="CREDITOS DE CONSUMO"/>
    <n v="0"/>
    <n v="0"/>
    <n v="890480123"/>
    <s v="UNIVERSIDAD DE CARTAGENA"/>
    <n v="5"/>
    <m/>
    <m/>
    <m/>
    <m/>
    <n v="2"/>
    <n v="7"/>
    <n v="2"/>
  </r>
  <r>
    <n v="39026"/>
    <s v="C"/>
    <n v="73107475"/>
    <x v="0"/>
    <n v="4"/>
    <n v="550021873"/>
    <d v="2019-07-11T00:00:00"/>
    <d v="2024-01-30T00:00:00"/>
    <n v="30"/>
    <n v="1"/>
    <n v="0"/>
    <n v="30"/>
    <n v="2"/>
    <n v="22490513"/>
    <n v="24960000"/>
    <n v="64517"/>
    <n v="2480"/>
    <n v="64237"/>
    <n v="1390"/>
    <n v="0"/>
    <n v="0"/>
    <m/>
    <n v="0"/>
    <n v="0"/>
    <n v="0"/>
    <m/>
    <m/>
    <d v="2021-02-26T00:00:00"/>
    <n v="1"/>
    <s v="O"/>
    <n v="1"/>
    <n v="30"/>
    <n v="2295"/>
    <m/>
    <m/>
    <m/>
    <m/>
    <m/>
    <m/>
    <n v="1"/>
    <n v="1"/>
    <m/>
    <m/>
    <n v="25211"/>
    <s v="CREDITOS DE CONSUMO"/>
    <n v="0"/>
    <n v="0"/>
    <n v="890480123"/>
    <s v="UNIVERSIDAD DE CARTAGENA"/>
    <n v="5"/>
    <m/>
    <m/>
    <m/>
    <m/>
    <n v="2"/>
    <n v="7"/>
    <n v="2"/>
  </r>
  <r>
    <n v="19480"/>
    <s v="C"/>
    <n v="73107475"/>
    <x v="0"/>
    <n v="4"/>
    <n v="550021908"/>
    <d v="2019-07-19T00:00:00"/>
    <d v="2024-01-30T00:00:00"/>
    <n v="30"/>
    <n v="1"/>
    <n v="0"/>
    <n v="30"/>
    <n v="2"/>
    <n v="22490513"/>
    <n v="24960000"/>
    <n v="32190"/>
    <n v="1238"/>
    <n v="32064"/>
    <n v="710"/>
    <n v="0"/>
    <n v="0"/>
    <m/>
    <n v="0"/>
    <n v="0"/>
    <n v="0"/>
    <m/>
    <m/>
    <d v="2021-02-26T00:00:00"/>
    <n v="1"/>
    <s v="O"/>
    <n v="1"/>
    <n v="30"/>
    <n v="1143"/>
    <m/>
    <m/>
    <m/>
    <m/>
    <m/>
    <m/>
    <n v="1"/>
    <n v="1"/>
    <m/>
    <m/>
    <n v="12584"/>
    <s v="CREDITOS DE CONSUMO"/>
    <n v="0"/>
    <n v="0"/>
    <n v="890480123"/>
    <s v="UNIVERSIDAD DE CARTAGENA"/>
    <n v="5"/>
    <m/>
    <m/>
    <m/>
    <m/>
    <n v="2"/>
    <n v="7"/>
    <n v="2"/>
  </r>
  <r>
    <n v="36607"/>
    <s v="C"/>
    <n v="73107475"/>
    <x v="0"/>
    <n v="4"/>
    <n v="550021923"/>
    <d v="2019-07-21T00:00:00"/>
    <d v="2024-01-30T00:00:00"/>
    <n v="30"/>
    <n v="1"/>
    <n v="0"/>
    <n v="30"/>
    <n v="2"/>
    <n v="22490513"/>
    <n v="24960000"/>
    <n v="60456"/>
    <n v="2324"/>
    <n v="60254"/>
    <n v="1291"/>
    <n v="0"/>
    <n v="0"/>
    <m/>
    <n v="0"/>
    <n v="0"/>
    <n v="0"/>
    <m/>
    <m/>
    <d v="2021-02-26T00:00:00"/>
    <n v="1"/>
    <s v="O"/>
    <n v="1"/>
    <n v="30"/>
    <n v="2208"/>
    <m/>
    <m/>
    <m/>
    <m/>
    <m/>
    <m/>
    <n v="1"/>
    <n v="1"/>
    <m/>
    <m/>
    <n v="23647"/>
    <s v="CREDITOS DE CONSUMO"/>
    <n v="0"/>
    <n v="0"/>
    <n v="890480123"/>
    <s v="UNIVERSIDAD DE CARTAGENA"/>
    <n v="5"/>
    <m/>
    <m/>
    <m/>
    <m/>
    <n v="2"/>
    <n v="7"/>
    <n v="2"/>
  </r>
  <r>
    <n v="81748"/>
    <s v="C"/>
    <n v="73107475"/>
    <x v="0"/>
    <n v="4"/>
    <n v="550022121"/>
    <d v="2019-08-04T00:00:00"/>
    <d v="2024-01-30T00:00:00"/>
    <n v="30"/>
    <n v="1"/>
    <n v="0"/>
    <n v="30"/>
    <n v="2"/>
    <n v="22490513"/>
    <n v="24960000"/>
    <n v="135107"/>
    <n v="5194"/>
    <n v="134557"/>
    <n v="2856"/>
    <n v="0"/>
    <n v="0"/>
    <m/>
    <n v="0"/>
    <n v="0"/>
    <n v="0"/>
    <m/>
    <m/>
    <d v="2021-02-26T00:00:00"/>
    <n v="1"/>
    <s v="O"/>
    <n v="1"/>
    <n v="30"/>
    <n v="4827"/>
    <m/>
    <m/>
    <m/>
    <m/>
    <m/>
    <m/>
    <n v="1"/>
    <n v="1"/>
    <m/>
    <m/>
    <n v="52809"/>
    <s v="CREDITOS DE CONSUMO"/>
    <n v="0"/>
    <n v="0"/>
    <n v="890480123"/>
    <s v="UNIVERSIDAD DE CARTAGENA"/>
    <n v="5"/>
    <m/>
    <m/>
    <m/>
    <m/>
    <n v="2"/>
    <n v="7"/>
    <n v="2"/>
  </r>
  <r>
    <n v="121446"/>
    <s v="C"/>
    <n v="73107475"/>
    <x v="0"/>
    <n v="4"/>
    <n v="550022595"/>
    <d v="2019-09-25T00:00:00"/>
    <d v="2024-01-30T00:00:00"/>
    <n v="0"/>
    <n v="1"/>
    <n v="2"/>
    <n v="30"/>
    <n v="2"/>
    <n v="22490513"/>
    <n v="24960000"/>
    <n v="208177"/>
    <n v="8003"/>
    <n v="199898"/>
    <n v="0"/>
    <n v="0"/>
    <n v="0"/>
    <m/>
    <n v="0"/>
    <n v="0"/>
    <n v="0"/>
    <m/>
    <m/>
    <d v="2021-03-30T00:00:00"/>
    <n v="1"/>
    <s v="O"/>
    <n v="1"/>
    <n v="30"/>
    <n v="0"/>
    <m/>
    <m/>
    <m/>
    <m/>
    <m/>
    <m/>
    <n v="1"/>
    <n v="1"/>
    <m/>
    <m/>
    <n v="78452"/>
    <s v="CREDITOS DE CONSUMO"/>
    <n v="0"/>
    <n v="0"/>
    <n v="890480123"/>
    <s v="UNIVERSIDAD DE CARTAGENA"/>
    <n v="5"/>
    <m/>
    <m/>
    <m/>
    <m/>
    <n v="2"/>
    <n v="7"/>
    <n v="2"/>
  </r>
  <r>
    <n v="113103"/>
    <s v="C"/>
    <n v="73107475"/>
    <x v="0"/>
    <n v="4"/>
    <n v="550022764"/>
    <d v="2019-10-05T00:00:00"/>
    <d v="2024-01-30T00:00:00"/>
    <n v="0"/>
    <n v="1"/>
    <n v="1"/>
    <n v="30"/>
    <n v="2"/>
    <n v="22490513"/>
    <n v="24960000"/>
    <n v="193808"/>
    <n v="7451"/>
    <n v="186166"/>
    <n v="0"/>
    <n v="0"/>
    <n v="0"/>
    <m/>
    <n v="0"/>
    <n v="0"/>
    <n v="0"/>
    <m/>
    <m/>
    <d v="2021-03-30T00:00:00"/>
    <n v="1"/>
    <s v="O"/>
    <n v="1"/>
    <n v="30"/>
    <n v="0"/>
    <m/>
    <m/>
    <m/>
    <m/>
    <m/>
    <m/>
    <n v="1"/>
    <n v="1"/>
    <m/>
    <m/>
    <n v="73063"/>
    <s v="CREDITOS DE CONSUMO"/>
    <n v="0"/>
    <n v="0"/>
    <n v="890480123"/>
    <s v="UNIVERSIDAD DE CARTAGENA"/>
    <n v="5"/>
    <m/>
    <m/>
    <m/>
    <m/>
    <n v="2"/>
    <n v="7"/>
    <n v="2"/>
  </r>
  <r>
    <n v="137108"/>
    <s v="C"/>
    <n v="73107475"/>
    <x v="0"/>
    <n v="4"/>
    <n v="550023307"/>
    <d v="2019-12-26T00:00:00"/>
    <d v="2024-01-30T00:00:00"/>
    <n v="0"/>
    <n v="1"/>
    <n v="2"/>
    <n v="30"/>
    <n v="2"/>
    <n v="22490513"/>
    <n v="24960000"/>
    <n v="235027"/>
    <n v="9036"/>
    <n v="225678"/>
    <n v="0"/>
    <n v="0"/>
    <n v="0"/>
    <m/>
    <n v="0"/>
    <n v="0"/>
    <n v="0"/>
    <m/>
    <m/>
    <d v="2021-03-30T00:00:00"/>
    <n v="1"/>
    <s v="O"/>
    <n v="1"/>
    <n v="30"/>
    <n v="0"/>
    <m/>
    <m/>
    <m/>
    <m/>
    <m/>
    <m/>
    <n v="1"/>
    <n v="1"/>
    <m/>
    <m/>
    <n v="88570"/>
    <s v="CREDITOS DE CONSUMO"/>
    <n v="0"/>
    <n v="0"/>
    <n v="890480123"/>
    <s v="UNIVERSIDAD DE CARTAGENA"/>
    <n v="5"/>
    <m/>
    <m/>
    <m/>
    <m/>
    <n v="2"/>
    <n v="7"/>
    <n v="2"/>
  </r>
  <r>
    <n v="251399"/>
    <s v="C"/>
    <n v="73107475"/>
    <x v="0"/>
    <n v="4"/>
    <n v="550023308"/>
    <d v="2019-12-26T00:00:00"/>
    <d v="2024-01-30T00:00:00"/>
    <n v="0"/>
    <n v="1"/>
    <n v="2"/>
    <n v="30"/>
    <n v="2"/>
    <n v="22490513"/>
    <n v="24960000"/>
    <n v="430940"/>
    <n v="16567"/>
    <n v="413801"/>
    <n v="0"/>
    <n v="0"/>
    <n v="0"/>
    <m/>
    <n v="0"/>
    <n v="0"/>
    <n v="0"/>
    <m/>
    <m/>
    <d v="2021-03-30T00:00:00"/>
    <n v="1"/>
    <s v="O"/>
    <n v="1"/>
    <n v="30"/>
    <n v="0"/>
    <m/>
    <m/>
    <m/>
    <m/>
    <m/>
    <m/>
    <n v="1"/>
    <n v="1"/>
    <m/>
    <m/>
    <n v="162402"/>
    <s v="CREDITOS DE CONSUMO"/>
    <n v="0"/>
    <n v="0"/>
    <n v="890480123"/>
    <s v="UNIVERSIDAD DE CARTAGENA"/>
    <n v="5"/>
    <m/>
    <m/>
    <m/>
    <m/>
    <n v="2"/>
    <n v="7"/>
    <n v="2"/>
  </r>
  <r>
    <n v="89127"/>
    <s v="C"/>
    <n v="73107475"/>
    <x v="0"/>
    <n v="4"/>
    <n v="550023551"/>
    <d v="2020-02-13T00:00:00"/>
    <d v="2024-01-30T00:00:00"/>
    <n v="30"/>
    <n v="1"/>
    <n v="0"/>
    <n v="30"/>
    <n v="2"/>
    <n v="22490513"/>
    <n v="24960000"/>
    <n v="147260"/>
    <n v="5661"/>
    <n v="146702"/>
    <n v="3127"/>
    <n v="0"/>
    <n v="0"/>
    <m/>
    <n v="0"/>
    <n v="0"/>
    <n v="0"/>
    <m/>
    <m/>
    <d v="2021-02-26T00:00:00"/>
    <n v="1"/>
    <s v="O"/>
    <n v="1"/>
    <n v="30"/>
    <n v="5308"/>
    <m/>
    <m/>
    <m/>
    <m/>
    <m/>
    <m/>
    <n v="1"/>
    <n v="1"/>
    <m/>
    <m/>
    <n v="57575"/>
    <s v="CREDITOS DE CONSUMO"/>
    <n v="0"/>
    <n v="0"/>
    <n v="890480123"/>
    <s v="UNIVERSIDAD DE CARTAGENA"/>
    <n v="5"/>
    <m/>
    <m/>
    <m/>
    <m/>
    <n v="2"/>
    <n v="7"/>
    <n v="2"/>
  </r>
  <r>
    <n v="120388"/>
    <s v="C"/>
    <n v="73107475"/>
    <x v="0"/>
    <n v="4"/>
    <n v="550023693"/>
    <d v="2020-03-09T00:00:00"/>
    <d v="2024-01-30T00:00:00"/>
    <n v="0"/>
    <n v="1"/>
    <n v="2"/>
    <n v="30"/>
    <n v="2"/>
    <n v="22490513"/>
    <n v="24960000"/>
    <n v="206365"/>
    <n v="7934"/>
    <n v="198157"/>
    <n v="0"/>
    <n v="0"/>
    <n v="0"/>
    <m/>
    <n v="0"/>
    <n v="0"/>
    <n v="0"/>
    <m/>
    <m/>
    <d v="2021-03-30T00:00:00"/>
    <n v="1"/>
    <s v="O"/>
    <n v="1"/>
    <n v="30"/>
    <n v="0"/>
    <m/>
    <m/>
    <m/>
    <m/>
    <m/>
    <m/>
    <n v="1"/>
    <n v="1"/>
    <m/>
    <m/>
    <n v="77769"/>
    <s v="CREDITOS DE CONSUMO"/>
    <n v="0"/>
    <n v="0"/>
    <n v="890480123"/>
    <s v="UNIVERSIDAD DE CARTAGENA"/>
    <n v="5"/>
    <m/>
    <m/>
    <m/>
    <m/>
    <n v="2"/>
    <n v="7"/>
    <n v="2"/>
  </r>
  <r>
    <n v="104736"/>
    <s v="C"/>
    <n v="73107475"/>
    <x v="0"/>
    <n v="4"/>
    <n v="550023809"/>
    <d v="2020-04-15T00:00:00"/>
    <d v="2024-01-30T00:00:00"/>
    <n v="30"/>
    <n v="1"/>
    <n v="0"/>
    <n v="30"/>
    <n v="2"/>
    <n v="22490513"/>
    <n v="24960000"/>
    <n v="173064"/>
    <n v="6653"/>
    <n v="172394"/>
    <n v="3671"/>
    <n v="0"/>
    <n v="0"/>
    <m/>
    <n v="0"/>
    <n v="0"/>
    <n v="0"/>
    <m/>
    <m/>
    <d v="2021-02-26T00:00:00"/>
    <n v="1"/>
    <s v="O"/>
    <n v="1"/>
    <n v="30"/>
    <n v="6223"/>
    <m/>
    <m/>
    <m/>
    <m/>
    <m/>
    <m/>
    <n v="1"/>
    <n v="1"/>
    <m/>
    <m/>
    <n v="67658"/>
    <s v="CREDITOS DE CONSUMO"/>
    <n v="0"/>
    <n v="0"/>
    <n v="890480123"/>
    <s v="UNIVERSIDAD DE CARTAGENA"/>
    <n v="5"/>
    <m/>
    <m/>
    <m/>
    <m/>
    <n v="2"/>
    <n v="7"/>
    <n v="2"/>
  </r>
  <r>
    <n v="17104"/>
    <s v="C"/>
    <n v="73107475"/>
    <x v="0"/>
    <n v="4"/>
    <n v="550023810"/>
    <d v="2020-04-15T00:00:00"/>
    <d v="2024-01-30T00:00:00"/>
    <n v="30"/>
    <n v="1"/>
    <n v="0"/>
    <n v="30"/>
    <n v="2"/>
    <n v="22490513"/>
    <n v="24960000"/>
    <n v="28217"/>
    <n v="1085"/>
    <n v="28153"/>
    <n v="611"/>
    <n v="0"/>
    <n v="0"/>
    <m/>
    <n v="0"/>
    <n v="0"/>
    <n v="0"/>
    <m/>
    <m/>
    <d v="2021-02-26T00:00:00"/>
    <n v="1"/>
    <s v="O"/>
    <n v="1"/>
    <n v="30"/>
    <n v="1053"/>
    <m/>
    <m/>
    <m/>
    <m/>
    <m/>
    <m/>
    <n v="1"/>
    <n v="1"/>
    <m/>
    <m/>
    <n v="11049"/>
    <s v="CREDITOS DE CONSUMO"/>
    <n v="0"/>
    <n v="0"/>
    <n v="890480123"/>
    <s v="UNIVERSIDAD DE CARTAGENA"/>
    <n v="5"/>
    <m/>
    <m/>
    <m/>
    <m/>
    <n v="2"/>
    <n v="7"/>
    <n v="2"/>
  </r>
  <r>
    <n v="147438"/>
    <s v="C"/>
    <n v="73107475"/>
    <x v="0"/>
    <n v="4"/>
    <n v="550023856"/>
    <d v="2020-05-11T00:00:00"/>
    <d v="2024-01-30T00:00:00"/>
    <n v="0"/>
    <n v="1"/>
    <n v="2"/>
    <n v="30"/>
    <n v="2"/>
    <n v="22490513"/>
    <n v="24960000"/>
    <n v="252734"/>
    <n v="9716"/>
    <n v="242682"/>
    <n v="0"/>
    <n v="0"/>
    <n v="0"/>
    <m/>
    <n v="0"/>
    <n v="0"/>
    <n v="0"/>
    <m/>
    <m/>
    <d v="2021-03-30T00:00:00"/>
    <n v="1"/>
    <s v="O"/>
    <n v="1"/>
    <n v="30"/>
    <n v="0"/>
    <m/>
    <m/>
    <m/>
    <m/>
    <m/>
    <m/>
    <n v="1"/>
    <n v="1"/>
    <m/>
    <m/>
    <n v="95244"/>
    <s v="CREDITOS DE CONSUMO"/>
    <n v="0"/>
    <n v="0"/>
    <n v="890480123"/>
    <s v="UNIVERSIDAD DE CARTAGENA"/>
    <n v="5"/>
    <m/>
    <m/>
    <m/>
    <m/>
    <n v="2"/>
    <n v="7"/>
    <n v="2"/>
  </r>
  <r>
    <n v="107190"/>
    <s v="C"/>
    <n v="73107475"/>
    <x v="0"/>
    <n v="4"/>
    <n v="550023926"/>
    <d v="2020-06-11T00:00:00"/>
    <d v="2024-01-30T00:00:00"/>
    <n v="30"/>
    <n v="1"/>
    <n v="0"/>
    <n v="30"/>
    <n v="2"/>
    <n v="22490513"/>
    <n v="24960000"/>
    <n v="177071"/>
    <n v="6807"/>
    <n v="176434"/>
    <n v="3741"/>
    <n v="0"/>
    <n v="0"/>
    <m/>
    <n v="0"/>
    <n v="0"/>
    <n v="0"/>
    <m/>
    <m/>
    <d v="2021-02-26T00:00:00"/>
    <n v="1"/>
    <s v="O"/>
    <n v="1"/>
    <n v="30"/>
    <n v="6417"/>
    <m/>
    <m/>
    <m/>
    <m/>
    <m/>
    <m/>
    <n v="1"/>
    <n v="1"/>
    <m/>
    <m/>
    <n v="69244"/>
    <s v="CREDITOS DE CONSUMO"/>
    <n v="0"/>
    <n v="0"/>
    <n v="890480123"/>
    <s v="UNIVERSIDAD DE CARTAGENA"/>
    <n v="5"/>
    <m/>
    <m/>
    <m/>
    <m/>
    <n v="2"/>
    <n v="7"/>
    <n v="2"/>
  </r>
  <r>
    <n v="32147"/>
    <s v="C"/>
    <n v="73107475"/>
    <x v="0"/>
    <n v="4"/>
    <n v="550023927"/>
    <d v="2020-06-11T00:00:00"/>
    <d v="2024-01-30T00:00:00"/>
    <n v="30"/>
    <n v="1"/>
    <n v="0"/>
    <n v="30"/>
    <n v="2"/>
    <n v="22490513"/>
    <n v="24960000"/>
    <n v="53126"/>
    <n v="2042"/>
    <n v="52913"/>
    <n v="1152"/>
    <n v="0"/>
    <n v="0"/>
    <m/>
    <n v="0"/>
    <n v="0"/>
    <n v="0"/>
    <m/>
    <m/>
    <d v="2021-02-26T00:00:00"/>
    <n v="1"/>
    <s v="O"/>
    <n v="1"/>
    <n v="30"/>
    <n v="1910"/>
    <m/>
    <m/>
    <m/>
    <m/>
    <m/>
    <m/>
    <n v="1"/>
    <n v="1"/>
    <m/>
    <m/>
    <n v="20766"/>
    <s v="CREDITOS DE CONSUMO"/>
    <n v="0"/>
    <n v="0"/>
    <n v="890480123"/>
    <s v="UNIVERSIDAD DE CARTAGENA"/>
    <n v="5"/>
    <m/>
    <m/>
    <m/>
    <m/>
    <n v="2"/>
    <n v="7"/>
    <n v="2"/>
  </r>
  <r>
    <n v="161354"/>
    <s v="C"/>
    <n v="73107475"/>
    <x v="0"/>
    <n v="4"/>
    <n v="550024173"/>
    <d v="2020-08-13T00:00:00"/>
    <d v="2024-01-30T00:00:00"/>
    <n v="0"/>
    <n v="1"/>
    <n v="2"/>
    <n v="30"/>
    <n v="2"/>
    <n v="22490513"/>
    <n v="24960000"/>
    <n v="276587"/>
    <n v="10633"/>
    <n v="265587"/>
    <n v="0"/>
    <n v="0"/>
    <n v="0"/>
    <m/>
    <n v="0"/>
    <n v="0"/>
    <n v="0"/>
    <m/>
    <m/>
    <d v="2021-03-30T00:00:00"/>
    <n v="1"/>
    <s v="O"/>
    <n v="1"/>
    <n v="30"/>
    <n v="0"/>
    <m/>
    <m/>
    <m/>
    <m/>
    <m/>
    <m/>
    <n v="1"/>
    <n v="1"/>
    <m/>
    <m/>
    <n v="104233"/>
    <s v="CREDITOS DE CONSUMO"/>
    <n v="0"/>
    <n v="0"/>
    <n v="890480123"/>
    <s v="UNIVERSIDAD DE CARTAGENA"/>
    <n v="5"/>
    <m/>
    <m/>
    <m/>
    <m/>
    <n v="2"/>
    <n v="7"/>
    <n v="2"/>
  </r>
  <r>
    <n v="94870"/>
    <s v="C"/>
    <n v="73107475"/>
    <x v="0"/>
    <n v="4"/>
    <n v="550024174"/>
    <d v="2020-08-13T00:00:00"/>
    <d v="2024-01-30T00:00:00"/>
    <n v="30"/>
    <n v="1"/>
    <n v="0"/>
    <n v="30"/>
    <n v="2"/>
    <n v="22490513"/>
    <n v="24960000"/>
    <n v="156741"/>
    <n v="6026"/>
    <n v="156155"/>
    <n v="3331"/>
    <n v="0"/>
    <n v="0"/>
    <m/>
    <n v="0"/>
    <n v="0"/>
    <n v="0"/>
    <m/>
    <m/>
    <d v="2021-02-26T00:00:00"/>
    <n v="1"/>
    <s v="O"/>
    <n v="1"/>
    <n v="30"/>
    <n v="5645"/>
    <m/>
    <m/>
    <m/>
    <m/>
    <m/>
    <m/>
    <n v="1"/>
    <n v="1"/>
    <m/>
    <m/>
    <n v="61285"/>
    <s v="CREDITOS DE CONSUMO"/>
    <n v="0"/>
    <n v="0"/>
    <n v="890480123"/>
    <s v="UNIVERSIDAD DE CARTAGENA"/>
    <n v="5"/>
    <m/>
    <m/>
    <m/>
    <m/>
    <n v="2"/>
    <n v="7"/>
    <n v="2"/>
  </r>
  <r>
    <n v="114045"/>
    <s v="C"/>
    <n v="73107475"/>
    <x v="0"/>
    <n v="4"/>
    <n v="550024338"/>
    <d v="2020-09-02T00:00:00"/>
    <d v="2024-01-30T00:00:00"/>
    <n v="30"/>
    <n v="1"/>
    <n v="0"/>
    <n v="30"/>
    <n v="2"/>
    <n v="22490513"/>
    <n v="24960000"/>
    <n v="188398"/>
    <n v="7243"/>
    <n v="187718"/>
    <n v="3979"/>
    <n v="0"/>
    <n v="0"/>
    <m/>
    <n v="0"/>
    <n v="0"/>
    <n v="0"/>
    <m/>
    <m/>
    <d v="2021-02-26T00:00:00"/>
    <n v="1"/>
    <s v="O"/>
    <n v="1"/>
    <n v="30"/>
    <n v="6811"/>
    <m/>
    <m/>
    <m/>
    <m/>
    <m/>
    <m/>
    <n v="1"/>
    <n v="1"/>
    <m/>
    <m/>
    <n v="73673"/>
    <s v="CREDITOS DE CONSUMO"/>
    <n v="0"/>
    <n v="0"/>
    <n v="890480123"/>
    <s v="UNIVERSIDAD DE CARTAGENA"/>
    <n v="5"/>
    <m/>
    <m/>
    <m/>
    <m/>
    <n v="2"/>
    <n v="7"/>
    <n v="2"/>
  </r>
  <r>
    <n v="28482"/>
    <s v="C"/>
    <n v="73107475"/>
    <x v="0"/>
    <n v="4"/>
    <n v="550024339"/>
    <d v="2020-09-02T00:00:00"/>
    <d v="2024-01-30T00:00:00"/>
    <n v="30"/>
    <n v="1"/>
    <n v="0"/>
    <n v="30"/>
    <n v="2"/>
    <n v="22490513"/>
    <n v="24960000"/>
    <n v="47100"/>
    <n v="1811"/>
    <n v="46881"/>
    <n v="1017"/>
    <n v="0"/>
    <n v="0"/>
    <m/>
    <n v="0"/>
    <n v="0"/>
    <n v="0"/>
    <m/>
    <m/>
    <d v="2021-02-26T00:00:00"/>
    <n v="1"/>
    <s v="O"/>
    <n v="1"/>
    <n v="30"/>
    <n v="1648"/>
    <m/>
    <m/>
    <m/>
    <m/>
    <m/>
    <m/>
    <n v="1"/>
    <n v="1"/>
    <m/>
    <m/>
    <n v="18399"/>
    <s v="CREDITOS DE CONSUMO"/>
    <n v="0"/>
    <n v="0"/>
    <n v="890480123"/>
    <s v="UNIVERSIDAD DE CARTAGENA"/>
    <n v="5"/>
    <m/>
    <m/>
    <m/>
    <m/>
    <n v="2"/>
    <n v="7"/>
    <n v="2"/>
  </r>
  <r>
    <n v="19798"/>
    <s v="C"/>
    <n v="73107475"/>
    <x v="0"/>
    <n v="4"/>
    <n v="550024562"/>
    <d v="2020-10-04T00:00:00"/>
    <d v="2024-01-30T00:00:00"/>
    <n v="30"/>
    <n v="1"/>
    <n v="0"/>
    <n v="30"/>
    <n v="2"/>
    <n v="22490513"/>
    <n v="24960000"/>
    <n v="32789"/>
    <n v="1261"/>
    <n v="32587"/>
    <n v="711"/>
    <n v="0"/>
    <n v="0"/>
    <m/>
    <n v="0"/>
    <n v="0"/>
    <n v="0"/>
    <m/>
    <m/>
    <d v="2021-02-26T00:00:00"/>
    <n v="1"/>
    <s v="O"/>
    <n v="1"/>
    <n v="30"/>
    <n v="1091"/>
    <m/>
    <m/>
    <m/>
    <m/>
    <m/>
    <m/>
    <n v="1"/>
    <n v="1"/>
    <m/>
    <m/>
    <n v="12789"/>
    <s v="CREDITOS DE CONSUMO"/>
    <n v="0"/>
    <n v="0"/>
    <n v="890480123"/>
    <s v="UNIVERSIDAD DE CARTAGENA"/>
    <n v="5"/>
    <m/>
    <m/>
    <m/>
    <m/>
    <n v="2"/>
    <n v="7"/>
    <n v="2"/>
  </r>
  <r>
    <n v="95073"/>
    <s v="C"/>
    <n v="73107475"/>
    <x v="0"/>
    <n v="4"/>
    <n v="550024578"/>
    <d v="2020-10-10T00:00:00"/>
    <d v="2024-01-30T00:00:00"/>
    <n v="30"/>
    <n v="1"/>
    <n v="0"/>
    <n v="30"/>
    <n v="2"/>
    <n v="22490513"/>
    <n v="24960000"/>
    <n v="157200"/>
    <n v="6044"/>
    <n v="156490"/>
    <n v="3331"/>
    <n v="0"/>
    <n v="0"/>
    <m/>
    <n v="0"/>
    <n v="0"/>
    <n v="0"/>
    <m/>
    <m/>
    <d v="2021-02-26T00:00:00"/>
    <n v="1"/>
    <s v="O"/>
    <n v="1"/>
    <n v="30"/>
    <n v="5530"/>
    <m/>
    <m/>
    <m/>
    <m/>
    <m/>
    <m/>
    <n v="1"/>
    <n v="1"/>
    <m/>
    <m/>
    <n v="61417"/>
    <s v="CREDITOS DE CONSUMO"/>
    <n v="0"/>
    <n v="0"/>
    <n v="890480123"/>
    <s v="UNIVERSIDAD DE CARTAGENA"/>
    <n v="5"/>
    <m/>
    <m/>
    <m/>
    <m/>
    <n v="2"/>
    <n v="7"/>
    <n v="2"/>
  </r>
  <r>
    <n v="19923"/>
    <s v="C"/>
    <n v="73107475"/>
    <x v="0"/>
    <n v="4"/>
    <n v="550024586"/>
    <d v="2020-10-11T00:00:00"/>
    <d v="2024-01-30T00:00:00"/>
    <n v="30"/>
    <n v="1"/>
    <n v="0"/>
    <n v="30"/>
    <n v="2"/>
    <n v="22490513"/>
    <n v="24960000"/>
    <n v="32885"/>
    <n v="1264"/>
    <n v="32793"/>
    <n v="711"/>
    <n v="0"/>
    <n v="0"/>
    <m/>
    <n v="0"/>
    <n v="0"/>
    <n v="0"/>
    <m/>
    <m/>
    <d v="2021-02-26T00:00:00"/>
    <n v="1"/>
    <s v="O"/>
    <n v="1"/>
    <n v="30"/>
    <n v="1222"/>
    <m/>
    <m/>
    <m/>
    <m/>
    <m/>
    <m/>
    <n v="1"/>
    <n v="1"/>
    <m/>
    <m/>
    <n v="12870"/>
    <s v="CREDITOS DE CONSUMO"/>
    <n v="0"/>
    <n v="0"/>
    <n v="890480123"/>
    <s v="UNIVERSIDAD DE CARTAGENA"/>
    <n v="5"/>
    <m/>
    <m/>
    <m/>
    <m/>
    <n v="2"/>
    <n v="7"/>
    <n v="2"/>
  </r>
  <r>
    <n v="113007"/>
    <s v="C"/>
    <n v="73107475"/>
    <x v="0"/>
    <n v="4"/>
    <n v="550024782"/>
    <d v="2020-11-07T00:00:00"/>
    <d v="2023-11-30T00:00:00"/>
    <n v="0"/>
    <n v="1"/>
    <n v="3"/>
    <n v="30"/>
    <n v="2"/>
    <n v="22490513"/>
    <n v="24960000"/>
    <n v="198349"/>
    <n v="7625"/>
    <n v="186008"/>
    <n v="3945"/>
    <n v="0"/>
    <n v="0"/>
    <m/>
    <n v="0"/>
    <n v="0"/>
    <n v="0"/>
    <m/>
    <m/>
    <d v="2021-02-26T00:00:00"/>
    <n v="1"/>
    <s v="O"/>
    <n v="1"/>
    <n v="30"/>
    <n v="0"/>
    <m/>
    <m/>
    <m/>
    <m/>
    <m/>
    <m/>
    <n v="1"/>
    <n v="1"/>
    <m/>
    <m/>
    <n v="73001"/>
    <s v="CREDITOS DE CONSUMO"/>
    <n v="0"/>
    <n v="0"/>
    <n v="890480123"/>
    <s v="UNIVERSIDAD DE CARTAGENA"/>
    <n v="5"/>
    <m/>
    <m/>
    <m/>
    <m/>
    <n v="2"/>
    <n v="7"/>
    <n v="2"/>
  </r>
  <r>
    <n v="11832"/>
    <s v="C"/>
    <n v="73107475"/>
    <x v="0"/>
    <n v="4"/>
    <n v="550024819"/>
    <d v="2020-11-17T00:00:00"/>
    <d v="2023-12-30T00:00:00"/>
    <n v="0"/>
    <n v="1"/>
    <n v="2"/>
    <n v="30"/>
    <n v="2"/>
    <n v="22490513"/>
    <n v="24960000"/>
    <n v="20346"/>
    <n v="782"/>
    <n v="19475"/>
    <n v="409"/>
    <n v="0"/>
    <n v="0"/>
    <m/>
    <n v="0"/>
    <n v="0"/>
    <n v="0"/>
    <m/>
    <m/>
    <d v="2021-02-26T00:00:00"/>
    <n v="1"/>
    <s v="O"/>
    <n v="1"/>
    <n v="30"/>
    <n v="0"/>
    <m/>
    <m/>
    <m/>
    <m/>
    <m/>
    <m/>
    <n v="1"/>
    <n v="1"/>
    <m/>
    <m/>
    <n v="7643"/>
    <s v="CREDITOS DE CONSUMO"/>
    <n v="0"/>
    <n v="0"/>
    <n v="890480123"/>
    <s v="UNIVERSIDAD DE CARTAGENA"/>
    <n v="5"/>
    <m/>
    <m/>
    <m/>
    <m/>
    <n v="2"/>
    <n v="7"/>
    <n v="2"/>
  </r>
  <r>
    <n v="15773"/>
    <s v="C"/>
    <n v="73107475"/>
    <x v="0"/>
    <n v="4"/>
    <n v="550025392"/>
    <d v="2021-02-12T00:00:00"/>
    <d v="2024-02-28T00:00:00"/>
    <n v="0"/>
    <n v="1"/>
    <n v="1"/>
    <n v="30"/>
    <n v="2"/>
    <n v="22490513"/>
    <n v="24960000"/>
    <n v="27000"/>
    <n v="1038"/>
    <n v="25962"/>
    <n v="480"/>
    <n v="0"/>
    <n v="0"/>
    <m/>
    <n v="0"/>
    <n v="0"/>
    <n v="0"/>
    <m/>
    <m/>
    <d v="2021-02-26T00:00:00"/>
    <n v="1"/>
    <s v="O"/>
    <n v="1"/>
    <n v="30"/>
    <n v="0"/>
    <m/>
    <m/>
    <m/>
    <m/>
    <m/>
    <m/>
    <n v="1"/>
    <n v="1"/>
    <m/>
    <m/>
    <n v="10189"/>
    <s v="CREDITOS DE CONSUMO"/>
    <n v="0"/>
    <n v="0"/>
    <n v="890480123"/>
    <s v="UNIVERSIDAD DE CARTAGENA"/>
    <n v="5"/>
    <m/>
    <m/>
    <m/>
    <m/>
    <n v="2"/>
    <n v="7"/>
    <n v="2"/>
  </r>
  <r>
    <n v="3645"/>
    <s v="C"/>
    <n v="73107475"/>
    <x v="0"/>
    <n v="4"/>
    <n v="550025503"/>
    <d v="2021-02-28T00:00:00"/>
    <d v="2021-04-30T00:00:00"/>
    <n v="0"/>
    <n v="1"/>
    <n v="0"/>
    <n v="30"/>
    <n v="2"/>
    <n v="0"/>
    <n v="0"/>
    <n v="6000"/>
    <n v="6000"/>
    <n v="6000"/>
    <n v="0"/>
    <n v="0"/>
    <n v="0"/>
    <m/>
    <n v="0"/>
    <n v="0"/>
    <n v="0"/>
    <m/>
    <m/>
    <d v="2021-03-30T00:00:00"/>
    <n v="1"/>
    <s v="O"/>
    <n v="1"/>
    <n v="30"/>
    <n v="0"/>
    <m/>
    <m/>
    <m/>
    <m/>
    <m/>
    <m/>
    <n v="1"/>
    <n v="1"/>
    <m/>
    <m/>
    <n v="2355"/>
    <s v="CREDITOS DE CONSUMO"/>
    <n v="0"/>
    <n v="0"/>
    <n v="890480123"/>
    <s v="UNIVERSIDAD DE CARTAGENA"/>
    <n v="5"/>
    <m/>
    <m/>
    <m/>
    <m/>
    <n v="2"/>
    <n v="7"/>
    <n v="2"/>
  </r>
  <r>
    <n v="30377"/>
    <s v="C"/>
    <n v="73107475"/>
    <x v="0"/>
    <n v="4"/>
    <n v="550025635"/>
    <d v="2021-03-24T00:00:00"/>
    <d v="2024-04-30T00:00:00"/>
    <n v="0"/>
    <n v="1"/>
    <n v="0"/>
    <n v="30"/>
    <n v="2"/>
    <n v="22490513"/>
    <n v="24960000"/>
    <n v="50000"/>
    <n v="1922"/>
    <n v="50000"/>
    <n v="0"/>
    <n v="0"/>
    <n v="0"/>
    <m/>
    <n v="0"/>
    <n v="0"/>
    <n v="0"/>
    <m/>
    <m/>
    <d v="2021-03-31T00:00:00"/>
    <n v="1"/>
    <s v="O"/>
    <n v="1"/>
    <n v="30"/>
    <n v="0"/>
    <m/>
    <m/>
    <m/>
    <m/>
    <m/>
    <m/>
    <n v="1"/>
    <n v="1"/>
    <m/>
    <m/>
    <n v="19623"/>
    <s v="CREDITOS DE CONSUMO"/>
    <n v="0"/>
    <n v="0"/>
    <n v="890480123"/>
    <s v="UNIVERSIDAD DE CARTAGENA"/>
    <n v="5"/>
    <m/>
    <m/>
    <m/>
    <m/>
    <n v="2"/>
    <n v="7"/>
    <n v="2"/>
  </r>
  <r>
    <n v="3645"/>
    <s v="C"/>
    <n v="73107475"/>
    <x v="0"/>
    <n v="4"/>
    <n v="550025689"/>
    <d v="2021-03-31T00:00:00"/>
    <d v="2021-05-30T00:00:00"/>
    <n v="0"/>
    <n v="1"/>
    <n v="0"/>
    <n v="30"/>
    <n v="2"/>
    <n v="0"/>
    <n v="0"/>
    <n v="6000"/>
    <n v="6000"/>
    <n v="6000"/>
    <n v="0"/>
    <n v="0"/>
    <n v="0"/>
    <m/>
    <n v="0"/>
    <n v="0"/>
    <n v="0"/>
    <m/>
    <m/>
    <d v="2021-03-31T00:00:00"/>
    <n v="1"/>
    <s v="O"/>
    <n v="1"/>
    <n v="30"/>
    <n v="0"/>
    <m/>
    <m/>
    <m/>
    <m/>
    <m/>
    <m/>
    <n v="1"/>
    <n v="1"/>
    <m/>
    <m/>
    <n v="2355"/>
    <s v="CREDITOS DE CONSUMO"/>
    <n v="0"/>
    <n v="0"/>
    <n v="890480123"/>
    <s v="UNIVERSIDAD DE CARTAGENA"/>
    <n v="5"/>
    <m/>
    <m/>
    <m/>
    <m/>
    <n v="2"/>
    <n v="7"/>
    <n v="2"/>
  </r>
  <r>
    <n v="25718599"/>
    <s v="C"/>
    <n v="73108042"/>
    <x v="0"/>
    <n v="4"/>
    <n v="15547"/>
    <d v="2019-04-05T00:00:00"/>
    <d v="2025-12-05T00:00:00"/>
    <n v="25"/>
    <n v="1"/>
    <n v="22"/>
    <n v="30"/>
    <n v="2"/>
    <n v="17726461"/>
    <n v="19240000"/>
    <n v="52723339"/>
    <n v="1127761"/>
    <n v="43412511"/>
    <n v="532400"/>
    <n v="0"/>
    <n v="0"/>
    <m/>
    <n v="0"/>
    <n v="0"/>
    <n v="0"/>
    <m/>
    <m/>
    <d v="2021-03-30T00:00:00"/>
    <n v="1"/>
    <s v="O"/>
    <n v="1"/>
    <n v="30"/>
    <n v="163998"/>
    <m/>
    <m/>
    <m/>
    <m/>
    <m/>
    <m/>
    <n v="1"/>
    <n v="1"/>
    <m/>
    <m/>
    <n v="17693912"/>
    <s v="CREDITOS DE CONSUMO"/>
    <n v="0"/>
    <n v="0"/>
    <n v="890480123"/>
    <s v="UNIVERSIDAD DE CARTAGENA"/>
    <n v="5"/>
    <m/>
    <m/>
    <m/>
    <m/>
    <n v="1"/>
    <n v="7"/>
    <n v="2"/>
  </r>
  <r>
    <n v="3078728"/>
    <s v="C"/>
    <n v="73108042"/>
    <x v="0"/>
    <n v="4"/>
    <n v="15572"/>
    <d v="2019-04-10T00:00:00"/>
    <d v="2026-04-10T00:00:00"/>
    <n v="20"/>
    <n v="1"/>
    <n v="22"/>
    <n v="30"/>
    <n v="2"/>
    <n v="12185828"/>
    <n v="12890000"/>
    <n v="6439206"/>
    <n v="114310"/>
    <n v="5196835"/>
    <n v="35060"/>
    <n v="0"/>
    <n v="0"/>
    <m/>
    <n v="0"/>
    <n v="0"/>
    <n v="0"/>
    <m/>
    <m/>
    <d v="2021-03-30T00:00:00"/>
    <n v="1"/>
    <s v="O"/>
    <n v="1"/>
    <n v="30"/>
    <n v="17934"/>
    <m/>
    <m/>
    <m/>
    <m/>
    <m/>
    <m/>
    <n v="1"/>
    <n v="1"/>
    <m/>
    <m/>
    <n v="2118107"/>
    <s v="CREDITOS DE CONSUMO"/>
    <n v="0"/>
    <n v="0"/>
    <n v="890480123"/>
    <s v="UNIVERSIDAD DE CARTAGENA"/>
    <n v="5"/>
    <m/>
    <m/>
    <m/>
    <m/>
    <n v="1"/>
    <n v="7"/>
    <n v="2"/>
  </r>
  <r>
    <n v="1632275"/>
    <s v="C"/>
    <n v="73108042"/>
    <x v="0"/>
    <n v="4"/>
    <n v="16935"/>
    <d v="2020-02-04T00:00:00"/>
    <d v="2023-02-04T00:00:00"/>
    <n v="0"/>
    <n v="1"/>
    <n v="14"/>
    <n v="30"/>
    <n v="2"/>
    <n v="9119043"/>
    <n v="9510000"/>
    <n v="4292623"/>
    <n v="136742"/>
    <n v="2755249"/>
    <n v="0"/>
    <n v="0"/>
    <n v="0"/>
    <m/>
    <n v="0"/>
    <n v="0"/>
    <n v="0"/>
    <m/>
    <m/>
    <d v="2021-03-30T00:00:00"/>
    <n v="1"/>
    <s v="O"/>
    <n v="1"/>
    <n v="30"/>
    <n v="0"/>
    <m/>
    <m/>
    <m/>
    <m/>
    <m/>
    <m/>
    <n v="1"/>
    <n v="1"/>
    <m/>
    <m/>
    <n v="1122974"/>
    <s v="CREDITOS DE CONSUMO"/>
    <n v="0"/>
    <n v="0"/>
    <n v="890480123"/>
    <s v="UNIVERSIDAD DE CARTAGENA"/>
    <n v="5"/>
    <m/>
    <m/>
    <m/>
    <m/>
    <n v="1"/>
    <n v="7"/>
    <n v="2"/>
  </r>
  <r>
    <n v="313548"/>
    <s v="C"/>
    <n v="73108042"/>
    <x v="0"/>
    <n v="4"/>
    <n v="17254"/>
    <d v="2020-06-16T00:00:00"/>
    <d v="2021-06-30T00:00:00"/>
    <n v="0"/>
    <n v="1"/>
    <n v="9"/>
    <n v="30"/>
    <n v="2"/>
    <n v="15881442"/>
    <n v="17090000"/>
    <n v="2000000"/>
    <n v="181350"/>
    <n v="529264"/>
    <n v="0"/>
    <n v="0"/>
    <n v="0"/>
    <m/>
    <n v="0"/>
    <n v="0"/>
    <n v="0"/>
    <m/>
    <m/>
    <d v="2021-03-30T00:00:00"/>
    <n v="1"/>
    <s v="O"/>
    <n v="1"/>
    <n v="30"/>
    <n v="0"/>
    <m/>
    <m/>
    <m/>
    <m/>
    <m/>
    <m/>
    <n v="1"/>
    <n v="1"/>
    <m/>
    <m/>
    <n v="215716"/>
    <s v="CREDITOS DE CONSUMO"/>
    <n v="0"/>
    <n v="0"/>
    <n v="890480123"/>
    <s v="UNIVERSIDAD DE CARTAGENA"/>
    <n v="5"/>
    <m/>
    <m/>
    <m/>
    <m/>
    <n v="1"/>
    <n v="7"/>
    <n v="2"/>
  </r>
  <r>
    <n v="42845"/>
    <s v="C"/>
    <n v="73108042"/>
    <x v="0"/>
    <n v="4"/>
    <n v="550024793"/>
    <d v="2020-11-08T00:00:00"/>
    <d v="2023-11-30T00:00:00"/>
    <n v="0"/>
    <n v="1"/>
    <n v="29"/>
    <n v="30"/>
    <n v="2"/>
    <n v="22490513"/>
    <n v="24960000"/>
    <n v="300000"/>
    <n v="11533"/>
    <n v="72321"/>
    <n v="0"/>
    <n v="0"/>
    <n v="0"/>
    <m/>
    <n v="0"/>
    <n v="0"/>
    <n v="0"/>
    <m/>
    <m/>
    <d v="2021-03-30T00:00:00"/>
    <n v="1"/>
    <s v="O"/>
    <n v="1"/>
    <n v="30"/>
    <n v="0"/>
    <m/>
    <m/>
    <m/>
    <m/>
    <m/>
    <m/>
    <n v="1"/>
    <n v="1"/>
    <m/>
    <m/>
    <n v="29476"/>
    <s v="CREDITOS DE CONSUMO"/>
    <n v="0"/>
    <n v="0"/>
    <n v="890480123"/>
    <s v="UNIVERSIDAD DE CARTAGENA"/>
    <n v="5"/>
    <m/>
    <m/>
    <m/>
    <m/>
    <n v="2"/>
    <n v="7"/>
    <n v="2"/>
  </r>
  <r>
    <n v="16697"/>
    <s v="C"/>
    <n v="73108042"/>
    <x v="0"/>
    <n v="4"/>
    <n v="550024801"/>
    <d v="2020-11-10T00:00:00"/>
    <d v="2023-11-30T00:00:00"/>
    <n v="0"/>
    <n v="1"/>
    <n v="28"/>
    <n v="30"/>
    <n v="2"/>
    <n v="22490513"/>
    <n v="24960000"/>
    <n v="100000"/>
    <n v="3844"/>
    <n v="28184"/>
    <n v="0"/>
    <n v="0"/>
    <n v="0"/>
    <m/>
    <n v="0"/>
    <n v="0"/>
    <n v="0"/>
    <m/>
    <m/>
    <d v="2021-03-30T00:00:00"/>
    <n v="1"/>
    <s v="O"/>
    <n v="1"/>
    <n v="30"/>
    <n v="0"/>
    <m/>
    <m/>
    <m/>
    <m/>
    <m/>
    <m/>
    <n v="1"/>
    <n v="1"/>
    <m/>
    <m/>
    <n v="11487"/>
    <s v="CREDITOS DE CONSUMO"/>
    <n v="0"/>
    <n v="0"/>
    <n v="890480123"/>
    <s v="UNIVERSIDAD DE CARTAGENA"/>
    <n v="5"/>
    <m/>
    <m/>
    <m/>
    <m/>
    <n v="2"/>
    <n v="7"/>
    <n v="2"/>
  </r>
  <r>
    <n v="31298"/>
    <s v="C"/>
    <n v="73108042"/>
    <x v="0"/>
    <n v="4"/>
    <n v="550024804"/>
    <d v="2020-11-11T00:00:00"/>
    <d v="2023-11-30T00:00:00"/>
    <n v="0"/>
    <n v="1"/>
    <n v="28"/>
    <n v="30"/>
    <n v="2"/>
    <n v="22490513"/>
    <n v="24960000"/>
    <n v="200000"/>
    <n v="7689"/>
    <n v="52830"/>
    <n v="0"/>
    <n v="0"/>
    <n v="0"/>
    <m/>
    <n v="0"/>
    <n v="0"/>
    <n v="0"/>
    <m/>
    <m/>
    <d v="2021-03-30T00:00:00"/>
    <n v="1"/>
    <s v="O"/>
    <n v="1"/>
    <n v="30"/>
    <n v="0"/>
    <m/>
    <m/>
    <m/>
    <m/>
    <m/>
    <m/>
    <n v="1"/>
    <n v="1"/>
    <m/>
    <m/>
    <n v="21532"/>
    <s v="CREDITOS DE CONSUMO"/>
    <n v="0"/>
    <n v="0"/>
    <n v="890480123"/>
    <s v="UNIVERSIDAD DE CARTAGENA"/>
    <n v="5"/>
    <m/>
    <m/>
    <m/>
    <m/>
    <n v="2"/>
    <n v="7"/>
    <n v="2"/>
  </r>
  <r>
    <n v="16744"/>
    <s v="C"/>
    <n v="73108042"/>
    <x v="0"/>
    <n v="4"/>
    <n v="550024816"/>
    <d v="2020-11-13T00:00:00"/>
    <d v="2023-11-30T00:00:00"/>
    <n v="0"/>
    <n v="1"/>
    <n v="28"/>
    <n v="30"/>
    <n v="2"/>
    <n v="22490513"/>
    <n v="24960000"/>
    <n v="100000"/>
    <n v="3844"/>
    <n v="28264"/>
    <n v="0"/>
    <n v="0"/>
    <n v="0"/>
    <m/>
    <n v="0"/>
    <n v="0"/>
    <n v="0"/>
    <m/>
    <m/>
    <d v="2021-03-30T00:00:00"/>
    <n v="1"/>
    <s v="O"/>
    <n v="1"/>
    <n v="30"/>
    <n v="0"/>
    <m/>
    <m/>
    <m/>
    <m/>
    <m/>
    <m/>
    <n v="1"/>
    <n v="1"/>
    <m/>
    <m/>
    <n v="11520"/>
    <s v="CREDITOS DE CONSUMO"/>
    <n v="0"/>
    <n v="0"/>
    <n v="890480123"/>
    <s v="UNIVERSIDAD DE CARTAGENA"/>
    <n v="5"/>
    <m/>
    <m/>
    <m/>
    <m/>
    <n v="2"/>
    <n v="7"/>
    <n v="2"/>
  </r>
  <r>
    <n v="15145"/>
    <s v="C"/>
    <n v="73108042"/>
    <x v="0"/>
    <n v="4"/>
    <n v="550024824"/>
    <d v="2020-11-17T00:00:00"/>
    <d v="2023-12-30T00:00:00"/>
    <n v="0"/>
    <n v="1"/>
    <n v="28"/>
    <n v="30"/>
    <n v="2"/>
    <n v="22490513"/>
    <n v="24960000"/>
    <n v="100000"/>
    <n v="3844"/>
    <n v="25565"/>
    <n v="0"/>
    <n v="0"/>
    <n v="0"/>
    <m/>
    <n v="0"/>
    <n v="0"/>
    <n v="0"/>
    <m/>
    <m/>
    <d v="2021-03-30T00:00:00"/>
    <n v="1"/>
    <s v="O"/>
    <n v="1"/>
    <n v="30"/>
    <n v="0"/>
    <m/>
    <m/>
    <m/>
    <m/>
    <m/>
    <m/>
    <n v="1"/>
    <n v="1"/>
    <m/>
    <m/>
    <n v="10420"/>
    <s v="CREDITOS DE CONSUMO"/>
    <n v="0"/>
    <n v="0"/>
    <n v="890480123"/>
    <s v="UNIVERSIDAD DE CARTAGENA"/>
    <n v="5"/>
    <m/>
    <m/>
    <m/>
    <m/>
    <n v="2"/>
    <n v="7"/>
    <n v="2"/>
  </r>
  <r>
    <n v="15165"/>
    <s v="C"/>
    <n v="73108042"/>
    <x v="0"/>
    <n v="4"/>
    <n v="550024841"/>
    <d v="2020-11-18T00:00:00"/>
    <d v="2023-12-30T00:00:00"/>
    <n v="0"/>
    <n v="1"/>
    <n v="28"/>
    <n v="30"/>
    <n v="2"/>
    <n v="22490513"/>
    <n v="24960000"/>
    <n v="100000"/>
    <n v="3844"/>
    <n v="25599"/>
    <n v="0"/>
    <n v="0"/>
    <n v="0"/>
    <m/>
    <n v="0"/>
    <n v="0"/>
    <n v="0"/>
    <m/>
    <m/>
    <d v="2021-03-30T00:00:00"/>
    <n v="1"/>
    <s v="O"/>
    <n v="1"/>
    <n v="30"/>
    <n v="0"/>
    <m/>
    <m/>
    <m/>
    <m/>
    <m/>
    <m/>
    <n v="1"/>
    <n v="1"/>
    <m/>
    <m/>
    <n v="10434"/>
    <s v="CREDITOS DE CONSUMO"/>
    <n v="0"/>
    <n v="0"/>
    <n v="890480123"/>
    <s v="UNIVERSIDAD DE CARTAGENA"/>
    <n v="5"/>
    <m/>
    <m/>
    <m/>
    <m/>
    <n v="2"/>
    <n v="7"/>
    <n v="2"/>
  </r>
  <r>
    <n v="26408"/>
    <s v="C"/>
    <n v="73108042"/>
    <x v="0"/>
    <n v="4"/>
    <n v="550024863"/>
    <d v="2020-11-22T00:00:00"/>
    <d v="2023-12-30T00:00:00"/>
    <n v="0"/>
    <n v="1"/>
    <n v="27"/>
    <n v="30"/>
    <n v="2"/>
    <n v="22490513"/>
    <n v="24960000"/>
    <n v="150000"/>
    <n v="5767"/>
    <n v="44577"/>
    <n v="0"/>
    <n v="0"/>
    <n v="0"/>
    <m/>
    <n v="0"/>
    <n v="0"/>
    <n v="0"/>
    <m/>
    <m/>
    <d v="2021-03-30T00:00:00"/>
    <n v="1"/>
    <s v="O"/>
    <n v="1"/>
    <n v="30"/>
    <n v="0"/>
    <m/>
    <m/>
    <m/>
    <m/>
    <m/>
    <m/>
    <n v="1"/>
    <n v="1"/>
    <m/>
    <m/>
    <n v="18169"/>
    <s v="CREDITOS DE CONSUMO"/>
    <n v="0"/>
    <n v="0"/>
    <n v="890480123"/>
    <s v="UNIVERSIDAD DE CARTAGENA"/>
    <n v="5"/>
    <m/>
    <m/>
    <m/>
    <m/>
    <n v="2"/>
    <n v="7"/>
    <n v="2"/>
  </r>
  <r>
    <n v="24624"/>
    <s v="C"/>
    <n v="73108042"/>
    <x v="0"/>
    <n v="4"/>
    <n v="550025034"/>
    <d v="2020-12-21T00:00:00"/>
    <d v="2024-01-30T00:00:00"/>
    <n v="0"/>
    <n v="1"/>
    <n v="28"/>
    <n v="30"/>
    <n v="2"/>
    <n v="22490513"/>
    <n v="24960000"/>
    <n v="150000"/>
    <n v="5767"/>
    <n v="41565"/>
    <n v="0"/>
    <n v="0"/>
    <n v="0"/>
    <m/>
    <n v="0"/>
    <n v="0"/>
    <n v="0"/>
    <m/>
    <m/>
    <d v="2021-03-30T00:00:00"/>
    <n v="1"/>
    <s v="O"/>
    <n v="1"/>
    <n v="30"/>
    <n v="0"/>
    <m/>
    <m/>
    <m/>
    <m/>
    <m/>
    <m/>
    <n v="1"/>
    <n v="1"/>
    <m/>
    <m/>
    <n v="16941"/>
    <s v="CREDITOS DE CONSUMO"/>
    <n v="0"/>
    <n v="0"/>
    <n v="890480123"/>
    <s v="UNIVERSIDAD DE CARTAGENA"/>
    <n v="5"/>
    <m/>
    <m/>
    <m/>
    <m/>
    <n v="2"/>
    <n v="7"/>
    <n v="2"/>
  </r>
  <r>
    <n v="100357"/>
    <s v="C"/>
    <n v="73108042"/>
    <x v="0"/>
    <n v="4"/>
    <n v="550025219"/>
    <d v="2021-01-24T00:00:00"/>
    <d v="2024-02-28T00:00:00"/>
    <n v="0"/>
    <n v="1"/>
    <n v="2"/>
    <n v="30"/>
    <n v="2"/>
    <n v="22490513"/>
    <n v="24960000"/>
    <n v="180000"/>
    <n v="6920"/>
    <n v="169400"/>
    <n v="0"/>
    <n v="0"/>
    <n v="0"/>
    <m/>
    <n v="0"/>
    <n v="0"/>
    <n v="0"/>
    <m/>
    <m/>
    <d v="2021-03-30T00:00:00"/>
    <n v="1"/>
    <s v="O"/>
    <n v="1"/>
    <n v="30"/>
    <n v="0"/>
    <m/>
    <m/>
    <m/>
    <m/>
    <m/>
    <m/>
    <n v="1"/>
    <n v="1"/>
    <m/>
    <m/>
    <n v="69043"/>
    <s v="CREDITOS DE CONSUMO"/>
    <n v="0"/>
    <n v="0"/>
    <n v="890480123"/>
    <s v="UNIVERSIDAD DE CARTAGENA"/>
    <n v="5"/>
    <m/>
    <m/>
    <m/>
    <m/>
    <n v="2"/>
    <n v="7"/>
    <n v="2"/>
  </r>
  <r>
    <n v="111507"/>
    <s v="C"/>
    <n v="73108042"/>
    <x v="0"/>
    <n v="4"/>
    <n v="550025223"/>
    <d v="2021-01-25T00:00:00"/>
    <d v="2024-02-28T00:00:00"/>
    <n v="0"/>
    <n v="1"/>
    <n v="2"/>
    <n v="30"/>
    <n v="2"/>
    <n v="22490513"/>
    <n v="24960000"/>
    <n v="200000"/>
    <n v="7689"/>
    <n v="188222"/>
    <n v="0"/>
    <n v="0"/>
    <n v="0"/>
    <m/>
    <n v="0"/>
    <n v="0"/>
    <n v="0"/>
    <m/>
    <m/>
    <d v="2021-03-30T00:00:00"/>
    <n v="1"/>
    <s v="O"/>
    <n v="1"/>
    <n v="30"/>
    <n v="0"/>
    <m/>
    <m/>
    <m/>
    <m/>
    <m/>
    <m/>
    <n v="1"/>
    <n v="1"/>
    <m/>
    <m/>
    <n v="76715"/>
    <s v="CREDITOS DE CONSUMO"/>
    <n v="0"/>
    <n v="0"/>
    <n v="890480123"/>
    <s v="UNIVERSIDAD DE CARTAGENA"/>
    <n v="5"/>
    <m/>
    <m/>
    <m/>
    <m/>
    <n v="2"/>
    <n v="7"/>
    <n v="2"/>
  </r>
  <r>
    <n v="27877"/>
    <s v="C"/>
    <n v="73108042"/>
    <x v="0"/>
    <n v="4"/>
    <n v="550025242"/>
    <d v="2021-01-29T00:00:00"/>
    <d v="2024-02-28T00:00:00"/>
    <n v="0"/>
    <n v="1"/>
    <n v="2"/>
    <n v="30"/>
    <n v="2"/>
    <n v="22490513"/>
    <n v="24960000"/>
    <n v="50000"/>
    <n v="1922"/>
    <n v="47056"/>
    <n v="0"/>
    <n v="0"/>
    <n v="0"/>
    <m/>
    <n v="0"/>
    <n v="0"/>
    <n v="0"/>
    <m/>
    <m/>
    <d v="2021-03-30T00:00:00"/>
    <n v="1"/>
    <s v="O"/>
    <n v="1"/>
    <n v="30"/>
    <n v="0"/>
    <m/>
    <m/>
    <m/>
    <m/>
    <m/>
    <m/>
    <n v="1"/>
    <n v="1"/>
    <m/>
    <m/>
    <n v="19179"/>
    <s v="CREDITOS DE CONSUMO"/>
    <n v="0"/>
    <n v="0"/>
    <n v="890480123"/>
    <s v="UNIVERSIDAD DE CARTAGENA"/>
    <n v="5"/>
    <m/>
    <m/>
    <m/>
    <m/>
    <n v="2"/>
    <n v="7"/>
    <n v="2"/>
  </r>
  <r>
    <n v="51360"/>
    <s v="C"/>
    <n v="73108042"/>
    <x v="0"/>
    <n v="4"/>
    <n v="550025247"/>
    <d v="2021-01-30T00:00:00"/>
    <d v="2024-01-30T00:00:00"/>
    <n v="0"/>
    <n v="1"/>
    <n v="27"/>
    <n v="30"/>
    <n v="2"/>
    <n v="22490513"/>
    <n v="24960000"/>
    <n v="300000"/>
    <n v="11533"/>
    <n v="86695"/>
    <n v="0"/>
    <n v="0"/>
    <n v="0"/>
    <m/>
    <n v="0"/>
    <n v="0"/>
    <n v="0"/>
    <m/>
    <m/>
    <d v="2021-03-30T00:00:00"/>
    <n v="1"/>
    <s v="O"/>
    <n v="1"/>
    <n v="30"/>
    <n v="0"/>
    <m/>
    <m/>
    <m/>
    <m/>
    <m/>
    <m/>
    <n v="1"/>
    <n v="1"/>
    <m/>
    <m/>
    <n v="35335"/>
    <s v="CREDITOS DE CONSUMO"/>
    <n v="0"/>
    <n v="0"/>
    <n v="890480123"/>
    <s v="UNIVERSIDAD DE CARTAGENA"/>
    <n v="5"/>
    <m/>
    <m/>
    <m/>
    <m/>
    <n v="2"/>
    <n v="7"/>
    <n v="2"/>
  </r>
  <r>
    <n v="3554"/>
    <s v="C"/>
    <n v="73108042"/>
    <x v="0"/>
    <n v="4"/>
    <n v="550025554"/>
    <d v="2021-02-28T00:00:00"/>
    <d v="2021-04-30T00:00:00"/>
    <n v="0"/>
    <n v="1"/>
    <n v="0"/>
    <n v="30"/>
    <n v="2"/>
    <n v="0"/>
    <n v="0"/>
    <n v="6000"/>
    <n v="6000"/>
    <n v="6000"/>
    <n v="0"/>
    <n v="0"/>
    <n v="0"/>
    <m/>
    <n v="0"/>
    <n v="0"/>
    <n v="0"/>
    <m/>
    <m/>
    <d v="2021-03-30T00:00:00"/>
    <n v="1"/>
    <s v="O"/>
    <n v="1"/>
    <n v="30"/>
    <n v="0"/>
    <m/>
    <m/>
    <m/>
    <m/>
    <m/>
    <m/>
    <n v="1"/>
    <n v="1"/>
    <m/>
    <m/>
    <n v="2446"/>
    <s v="CREDITOS DE CONSUMO"/>
    <n v="0"/>
    <n v="0"/>
    <n v="890480123"/>
    <s v="UNIVERSIDAD DE CARTAGENA"/>
    <n v="5"/>
    <m/>
    <m/>
    <m/>
    <m/>
    <n v="2"/>
    <n v="7"/>
    <n v="2"/>
  </r>
  <r>
    <n v="351999"/>
    <s v="C"/>
    <n v="73108042"/>
    <x v="0"/>
    <n v="4"/>
    <n v="550025594"/>
    <d v="2021-03-14T00:00:00"/>
    <d v="2024-03-30T00:00:00"/>
    <n v="0"/>
    <n v="1"/>
    <n v="0"/>
    <n v="30"/>
    <n v="2"/>
    <n v="22490513"/>
    <n v="24960000"/>
    <n v="600000"/>
    <n v="23066"/>
    <n v="594167"/>
    <n v="0"/>
    <n v="0"/>
    <n v="0"/>
    <m/>
    <n v="0"/>
    <n v="0"/>
    <n v="0"/>
    <m/>
    <m/>
    <d v="2021-03-30T00:00:00"/>
    <n v="1"/>
    <s v="O"/>
    <n v="1"/>
    <n v="30"/>
    <n v="0"/>
    <m/>
    <m/>
    <m/>
    <m/>
    <m/>
    <m/>
    <n v="1"/>
    <n v="1"/>
    <m/>
    <m/>
    <n v="242168"/>
    <s v="CREDITOS DE CONSUMO"/>
    <n v="0"/>
    <n v="0"/>
    <n v="890480123"/>
    <s v="UNIVERSIDAD DE CARTAGENA"/>
    <n v="5"/>
    <m/>
    <m/>
    <m/>
    <m/>
    <n v="2"/>
    <n v="7"/>
    <n v="2"/>
  </r>
  <r>
    <n v="355454"/>
    <s v="C"/>
    <n v="73108042"/>
    <x v="0"/>
    <n v="4"/>
    <n v="550025595"/>
    <d v="2021-03-14T00:00:00"/>
    <d v="2024-03-30T00:00:00"/>
    <n v="0"/>
    <n v="1"/>
    <n v="0"/>
    <n v="30"/>
    <n v="2"/>
    <n v="22490513"/>
    <n v="24960000"/>
    <n v="600000"/>
    <n v="23066"/>
    <n v="600000"/>
    <n v="0"/>
    <n v="0"/>
    <n v="0"/>
    <m/>
    <n v="0"/>
    <n v="0"/>
    <n v="0"/>
    <m/>
    <m/>
    <d v="2021-03-30T00:00:00"/>
    <n v="1"/>
    <s v="O"/>
    <n v="1"/>
    <n v="30"/>
    <n v="0"/>
    <m/>
    <m/>
    <m/>
    <m/>
    <m/>
    <m/>
    <n v="1"/>
    <n v="1"/>
    <m/>
    <m/>
    <n v="244546"/>
    <s v="CREDITOS DE CONSUMO"/>
    <n v="0"/>
    <n v="0"/>
    <n v="890480123"/>
    <s v="UNIVERSIDAD DE CARTAGENA"/>
    <n v="5"/>
    <m/>
    <m/>
    <m/>
    <m/>
    <n v="2"/>
    <n v="7"/>
    <n v="2"/>
  </r>
  <r>
    <n v="207348"/>
    <s v="C"/>
    <n v="73108042"/>
    <x v="0"/>
    <n v="4"/>
    <n v="550025596"/>
    <d v="2021-03-14T00:00:00"/>
    <d v="2024-03-30T00:00:00"/>
    <n v="0"/>
    <n v="1"/>
    <n v="0"/>
    <n v="30"/>
    <n v="2"/>
    <n v="22490513"/>
    <n v="24960000"/>
    <n v="350000"/>
    <n v="13455"/>
    <n v="350000"/>
    <n v="0"/>
    <n v="0"/>
    <n v="0"/>
    <m/>
    <n v="0"/>
    <n v="0"/>
    <n v="0"/>
    <m/>
    <m/>
    <d v="2021-03-30T00:00:00"/>
    <n v="1"/>
    <s v="O"/>
    <n v="1"/>
    <n v="30"/>
    <n v="0"/>
    <m/>
    <m/>
    <m/>
    <m/>
    <m/>
    <m/>
    <n v="1"/>
    <n v="1"/>
    <m/>
    <m/>
    <n v="142652"/>
    <s v="CREDITOS DE CONSUMO"/>
    <n v="0"/>
    <n v="0"/>
    <n v="890480123"/>
    <s v="UNIVERSIDAD DE CARTAGENA"/>
    <n v="5"/>
    <m/>
    <m/>
    <m/>
    <m/>
    <n v="2"/>
    <n v="7"/>
    <n v="2"/>
  </r>
  <r>
    <n v="3554"/>
    <s v="C"/>
    <n v="73108042"/>
    <x v="0"/>
    <n v="4"/>
    <n v="550025740"/>
    <d v="2021-03-31T00:00:00"/>
    <d v="2021-05-30T00:00:00"/>
    <n v="0"/>
    <n v="1"/>
    <n v="0"/>
    <n v="30"/>
    <n v="2"/>
    <n v="0"/>
    <n v="0"/>
    <n v="6000"/>
    <n v="6000"/>
    <n v="6000"/>
    <n v="0"/>
    <n v="0"/>
    <n v="0"/>
    <m/>
    <n v="0"/>
    <n v="0"/>
    <n v="0"/>
    <m/>
    <m/>
    <d v="2021-03-31T00:00:00"/>
    <n v="1"/>
    <s v="O"/>
    <n v="1"/>
    <n v="30"/>
    <n v="0"/>
    <m/>
    <m/>
    <m/>
    <m/>
    <m/>
    <m/>
    <n v="1"/>
    <n v="1"/>
    <m/>
    <m/>
    <n v="2446"/>
    <s v="CREDITOS DE CONSUMO"/>
    <n v="0"/>
    <n v="0"/>
    <n v="890480123"/>
    <s v="UNIVERSIDAD DE CARTAGENA"/>
    <n v="5"/>
    <m/>
    <m/>
    <m/>
    <m/>
    <n v="2"/>
    <n v="7"/>
    <n v="2"/>
  </r>
  <r>
    <n v="0"/>
    <s v="C"/>
    <n v="73110028"/>
    <x v="0"/>
    <n v="4"/>
    <n v="15354"/>
    <d v="2019-03-05T00:00:00"/>
    <d v="2022-03-05T00:00:00"/>
    <n v="0"/>
    <n v="1"/>
    <n v="25"/>
    <n v="30"/>
    <n v="2"/>
    <n v="17726461"/>
    <n v="19240000"/>
    <n v="30000000"/>
    <n v="1080460"/>
    <n v="10703387"/>
    <n v="0"/>
    <n v="0"/>
    <n v="0"/>
    <m/>
    <n v="0"/>
    <n v="0"/>
    <n v="0"/>
    <m/>
    <m/>
    <d v="2021-03-30T00:00:00"/>
    <n v="1"/>
    <s v="O"/>
    <n v="1"/>
    <n v="30"/>
    <n v="0"/>
    <m/>
    <m/>
    <m/>
    <m/>
    <m/>
    <m/>
    <n v="1"/>
    <n v="1"/>
    <m/>
    <m/>
    <n v="21177470"/>
    <s v="CREDITOS DE CONSUMO"/>
    <n v="0"/>
    <n v="0"/>
    <n v="890480123"/>
    <s v="UNIVERSIDAD DE CARTAGENA"/>
    <n v="5"/>
    <m/>
    <m/>
    <m/>
    <m/>
    <n v="1"/>
    <n v="7"/>
    <n v="2"/>
  </r>
  <r>
    <n v="0"/>
    <s v="C"/>
    <n v="73110028"/>
    <x v="0"/>
    <n v="4"/>
    <n v="18225"/>
    <d v="2021-03-02T00:00:00"/>
    <d v="2021-06-30T00:00:00"/>
    <n v="0"/>
    <n v="1"/>
    <n v="1"/>
    <n v="30"/>
    <n v="2"/>
    <n v="13121400"/>
    <n v="13940000"/>
    <n v="1500000"/>
    <n v="16402"/>
    <n v="1483598"/>
    <n v="0"/>
    <n v="0"/>
    <n v="0"/>
    <m/>
    <n v="0"/>
    <n v="0"/>
    <n v="0"/>
    <n v="1500000"/>
    <n v="6"/>
    <d v="2021-03-30T00:00:00"/>
    <n v="1"/>
    <s v="O"/>
    <n v="1"/>
    <n v="30"/>
    <n v="0"/>
    <m/>
    <m/>
    <m/>
    <m/>
    <m/>
    <m/>
    <n v="1"/>
    <n v="1"/>
    <m/>
    <m/>
    <n v="2935412"/>
    <s v="CREDITOS DE CONSUMO"/>
    <n v="0"/>
    <n v="0"/>
    <n v="890480123"/>
    <s v="UNIVERSIDAD DE CARTAGENA"/>
    <n v="5"/>
    <m/>
    <m/>
    <m/>
    <m/>
    <n v="1"/>
    <n v="7"/>
    <n v="2"/>
  </r>
  <r>
    <n v="0"/>
    <s v="C"/>
    <n v="73110028"/>
    <x v="0"/>
    <n v="4"/>
    <n v="550000618"/>
    <d v="2014-08-16T00:00:00"/>
    <d v="2023-12-30T00:00:00"/>
    <n v="0"/>
    <n v="1"/>
    <n v="3"/>
    <n v="30"/>
    <n v="2"/>
    <n v="21474970"/>
    <n v="23720000"/>
    <n v="3323"/>
    <n v="126"/>
    <n v="3119"/>
    <n v="0"/>
    <n v="0"/>
    <n v="0"/>
    <m/>
    <n v="0"/>
    <n v="0"/>
    <n v="0"/>
    <m/>
    <m/>
    <d v="2021-03-30T00:00:00"/>
    <n v="1"/>
    <s v="O"/>
    <n v="1"/>
    <n v="30"/>
    <n v="0"/>
    <m/>
    <m/>
    <m/>
    <m/>
    <m/>
    <m/>
    <n v="1"/>
    <n v="1"/>
    <m/>
    <m/>
    <n v="6171"/>
    <s v="CREDITOS DE CONSUMO"/>
    <n v="0"/>
    <n v="0"/>
    <n v="890480123"/>
    <s v="UNIVERSIDAD DE CARTAGENA"/>
    <n v="5"/>
    <m/>
    <m/>
    <m/>
    <m/>
    <n v="2"/>
    <n v="7"/>
    <n v="2"/>
  </r>
  <r>
    <n v="0"/>
    <s v="C"/>
    <n v="73110028"/>
    <x v="0"/>
    <n v="4"/>
    <n v="550000664"/>
    <d v="2014-08-21T00:00:00"/>
    <d v="2023-11-30T00:00:00"/>
    <n v="0"/>
    <n v="1"/>
    <n v="4"/>
    <n v="30"/>
    <n v="2"/>
    <n v="21474970"/>
    <n v="23720000"/>
    <n v="34387"/>
    <n v="1304"/>
    <n v="31549"/>
    <n v="0"/>
    <n v="0"/>
    <n v="0"/>
    <m/>
    <n v="0"/>
    <n v="0"/>
    <n v="0"/>
    <m/>
    <m/>
    <d v="2021-03-30T00:00:00"/>
    <n v="1"/>
    <s v="O"/>
    <n v="1"/>
    <n v="30"/>
    <n v="0"/>
    <m/>
    <m/>
    <m/>
    <m/>
    <m/>
    <m/>
    <n v="1"/>
    <n v="1"/>
    <m/>
    <m/>
    <n v="62422"/>
    <s v="CREDITOS DE CONSUMO"/>
    <n v="0"/>
    <n v="0"/>
    <n v="890480123"/>
    <s v="UNIVERSIDAD DE CARTAGENA"/>
    <n v="5"/>
    <m/>
    <m/>
    <m/>
    <m/>
    <n v="2"/>
    <n v="7"/>
    <n v="2"/>
  </r>
  <r>
    <n v="0"/>
    <s v="C"/>
    <n v="73110028"/>
    <x v="0"/>
    <n v="4"/>
    <n v="550000706"/>
    <d v="2014-08-26T00:00:00"/>
    <d v="2023-11-30T00:00:00"/>
    <n v="0"/>
    <n v="1"/>
    <n v="4"/>
    <n v="30"/>
    <n v="2"/>
    <n v="21474970"/>
    <n v="23720000"/>
    <n v="5129"/>
    <n v="194"/>
    <n v="4709"/>
    <n v="0"/>
    <n v="0"/>
    <n v="0"/>
    <m/>
    <n v="0"/>
    <n v="0"/>
    <n v="0"/>
    <m/>
    <m/>
    <d v="2021-03-30T00:00:00"/>
    <n v="1"/>
    <s v="O"/>
    <n v="1"/>
    <n v="30"/>
    <n v="0"/>
    <m/>
    <m/>
    <m/>
    <m/>
    <m/>
    <m/>
    <n v="1"/>
    <n v="1"/>
    <m/>
    <m/>
    <n v="9317"/>
    <s v="CREDITOS DE CONSUMO"/>
    <n v="0"/>
    <n v="0"/>
    <n v="890480123"/>
    <s v="UNIVERSIDAD DE CARTAGENA"/>
    <n v="5"/>
    <m/>
    <m/>
    <m/>
    <m/>
    <n v="2"/>
    <n v="7"/>
    <n v="2"/>
  </r>
  <r>
    <n v="0"/>
    <s v="C"/>
    <n v="73110028"/>
    <x v="0"/>
    <n v="4"/>
    <n v="550000708"/>
    <d v="2014-08-26T00:00:00"/>
    <d v="2023-11-30T00:00:00"/>
    <n v="0"/>
    <n v="1"/>
    <n v="4"/>
    <n v="30"/>
    <n v="2"/>
    <n v="21474970"/>
    <n v="23720000"/>
    <n v="11945"/>
    <n v="453"/>
    <n v="10962"/>
    <n v="0"/>
    <n v="0"/>
    <n v="0"/>
    <m/>
    <n v="0"/>
    <n v="0"/>
    <n v="0"/>
    <m/>
    <m/>
    <d v="2021-03-30T00:00:00"/>
    <n v="1"/>
    <s v="O"/>
    <n v="1"/>
    <n v="30"/>
    <n v="0"/>
    <m/>
    <m/>
    <m/>
    <m/>
    <m/>
    <m/>
    <n v="1"/>
    <n v="1"/>
    <m/>
    <m/>
    <n v="21689"/>
    <s v="CREDITOS DE CONSUMO"/>
    <n v="0"/>
    <n v="0"/>
    <n v="890480123"/>
    <s v="UNIVERSIDAD DE CARTAGENA"/>
    <n v="5"/>
    <m/>
    <m/>
    <m/>
    <m/>
    <n v="2"/>
    <n v="7"/>
    <n v="2"/>
  </r>
  <r>
    <n v="0"/>
    <s v="C"/>
    <n v="73110028"/>
    <x v="0"/>
    <n v="4"/>
    <n v="550000712"/>
    <d v="2014-08-26T00:00:00"/>
    <d v="2023-11-30T00:00:00"/>
    <n v="0"/>
    <n v="1"/>
    <n v="4"/>
    <n v="30"/>
    <n v="2"/>
    <n v="21474970"/>
    <n v="23720000"/>
    <n v="7413"/>
    <n v="281"/>
    <n v="6797"/>
    <n v="0"/>
    <n v="0"/>
    <n v="0"/>
    <m/>
    <n v="0"/>
    <n v="0"/>
    <n v="0"/>
    <m/>
    <m/>
    <d v="2021-03-30T00:00:00"/>
    <n v="1"/>
    <s v="O"/>
    <n v="1"/>
    <n v="30"/>
    <n v="0"/>
    <m/>
    <m/>
    <m/>
    <m/>
    <m/>
    <m/>
    <n v="1"/>
    <n v="1"/>
    <m/>
    <m/>
    <n v="13448"/>
    <s v="CREDITOS DE CONSUMO"/>
    <n v="0"/>
    <n v="0"/>
    <n v="890480123"/>
    <s v="UNIVERSIDAD DE CARTAGENA"/>
    <n v="5"/>
    <m/>
    <m/>
    <m/>
    <m/>
    <n v="2"/>
    <n v="7"/>
    <n v="2"/>
  </r>
  <r>
    <n v="0"/>
    <s v="C"/>
    <n v="73110028"/>
    <x v="0"/>
    <n v="4"/>
    <n v="550000783"/>
    <d v="2014-09-05T00:00:00"/>
    <d v="2023-11-30T00:00:00"/>
    <n v="0"/>
    <n v="1"/>
    <n v="4"/>
    <n v="30"/>
    <n v="2"/>
    <n v="21474970"/>
    <n v="23720000"/>
    <n v="9755"/>
    <n v="370"/>
    <n v="8937"/>
    <n v="0"/>
    <n v="0"/>
    <n v="0"/>
    <m/>
    <n v="0"/>
    <n v="0"/>
    <n v="0"/>
    <m/>
    <m/>
    <d v="2021-03-30T00:00:00"/>
    <n v="1"/>
    <s v="O"/>
    <n v="1"/>
    <n v="30"/>
    <n v="0"/>
    <m/>
    <m/>
    <m/>
    <m/>
    <m/>
    <m/>
    <n v="1"/>
    <n v="1"/>
    <m/>
    <m/>
    <n v="17682"/>
    <s v="CREDITOS DE CONSUMO"/>
    <n v="0"/>
    <n v="0"/>
    <n v="890480123"/>
    <s v="UNIVERSIDAD DE CARTAGENA"/>
    <n v="5"/>
    <m/>
    <m/>
    <m/>
    <m/>
    <n v="2"/>
    <n v="7"/>
    <n v="2"/>
  </r>
  <r>
    <n v="0"/>
    <s v="C"/>
    <n v="73110028"/>
    <x v="0"/>
    <n v="4"/>
    <n v="550000833"/>
    <d v="2014-09-10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n v="73110028"/>
    <x v="0"/>
    <n v="4"/>
    <n v="550000861"/>
    <d v="2014-09-13T00:00:00"/>
    <d v="2024-01-30T00:00:00"/>
    <n v="0"/>
    <n v="1"/>
    <n v="2"/>
    <n v="30"/>
    <n v="2"/>
    <n v="21474970"/>
    <n v="23720000"/>
    <n v="3262"/>
    <n v="124"/>
    <n v="3129"/>
    <n v="0"/>
    <n v="0"/>
    <n v="0"/>
    <m/>
    <n v="0"/>
    <n v="0"/>
    <n v="0"/>
    <m/>
    <m/>
    <d v="2021-03-30T00:00:00"/>
    <n v="1"/>
    <s v="O"/>
    <n v="1"/>
    <n v="30"/>
    <n v="0"/>
    <m/>
    <m/>
    <m/>
    <m/>
    <m/>
    <m/>
    <n v="1"/>
    <n v="1"/>
    <m/>
    <m/>
    <n v="6191"/>
    <s v="CREDITOS DE CONSUMO"/>
    <n v="0"/>
    <n v="0"/>
    <n v="890480123"/>
    <s v="UNIVERSIDAD DE CARTAGENA"/>
    <n v="5"/>
    <m/>
    <m/>
    <m/>
    <m/>
    <n v="2"/>
    <n v="7"/>
    <n v="2"/>
  </r>
  <r>
    <n v="0"/>
    <s v="C"/>
    <n v="73110028"/>
    <x v="0"/>
    <n v="4"/>
    <n v="550000864"/>
    <d v="2014-09-13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n v="73110028"/>
    <x v="0"/>
    <n v="4"/>
    <n v="550001060"/>
    <d v="2014-09-27T00:00:00"/>
    <d v="2024-02-28T00:00:00"/>
    <n v="0"/>
    <n v="1"/>
    <n v="0"/>
    <n v="30"/>
    <n v="2"/>
    <n v="21474970"/>
    <n v="23720000"/>
    <n v="2793"/>
    <n v="106"/>
    <n v="2793"/>
    <n v="301"/>
    <n v="0"/>
    <n v="0"/>
    <m/>
    <n v="0"/>
    <n v="0"/>
    <n v="0"/>
    <m/>
    <m/>
    <d v="2021-02-28T00:00:00"/>
    <n v="1"/>
    <s v="O"/>
    <n v="1"/>
    <n v="30"/>
    <n v="0"/>
    <m/>
    <m/>
    <m/>
    <m/>
    <m/>
    <m/>
    <n v="1"/>
    <n v="1"/>
    <m/>
    <m/>
    <n v="5526"/>
    <s v="CREDITOS DE CONSUMO"/>
    <n v="0"/>
    <n v="0"/>
    <n v="890480123"/>
    <s v="UNIVERSIDAD DE CARTAGENA"/>
    <n v="5"/>
    <m/>
    <m/>
    <m/>
    <m/>
    <n v="2"/>
    <n v="7"/>
    <n v="2"/>
  </r>
  <r>
    <n v="0"/>
    <s v="C"/>
    <n v="73110028"/>
    <x v="0"/>
    <n v="4"/>
    <n v="550001061"/>
    <d v="2014-09-27T00:00:00"/>
    <d v="2023-11-30T00:00:00"/>
    <n v="0"/>
    <n v="1"/>
    <n v="4"/>
    <n v="30"/>
    <n v="2"/>
    <n v="21474970"/>
    <n v="23720000"/>
    <n v="9571"/>
    <n v="363"/>
    <n v="8771"/>
    <n v="0"/>
    <n v="0"/>
    <n v="0"/>
    <m/>
    <n v="0"/>
    <n v="0"/>
    <n v="0"/>
    <m/>
    <m/>
    <d v="2021-03-30T00:00:00"/>
    <n v="1"/>
    <s v="O"/>
    <n v="1"/>
    <n v="30"/>
    <n v="0"/>
    <m/>
    <m/>
    <m/>
    <m/>
    <m/>
    <m/>
    <n v="1"/>
    <n v="1"/>
    <m/>
    <m/>
    <n v="17354"/>
    <s v="CREDITOS DE CONSUMO"/>
    <n v="0"/>
    <n v="0"/>
    <n v="890480123"/>
    <s v="UNIVERSIDAD DE CARTAGENA"/>
    <n v="5"/>
    <m/>
    <m/>
    <m/>
    <m/>
    <n v="2"/>
    <n v="7"/>
    <n v="2"/>
  </r>
  <r>
    <n v="0"/>
    <s v="C"/>
    <n v="73110028"/>
    <x v="0"/>
    <n v="4"/>
    <n v="550001107"/>
    <d v="2014-10-01T00:00:00"/>
    <d v="2023-11-30T00:00:00"/>
    <n v="0"/>
    <n v="1"/>
    <n v="4"/>
    <n v="30"/>
    <n v="2"/>
    <n v="21474970"/>
    <n v="23720000"/>
    <n v="7463"/>
    <n v="283"/>
    <n v="6843"/>
    <n v="0"/>
    <n v="0"/>
    <n v="0"/>
    <m/>
    <n v="0"/>
    <n v="0"/>
    <n v="0"/>
    <m/>
    <m/>
    <d v="2021-03-30T00:00:00"/>
    <n v="1"/>
    <s v="O"/>
    <n v="1"/>
    <n v="30"/>
    <n v="0"/>
    <m/>
    <m/>
    <m/>
    <m/>
    <m/>
    <m/>
    <n v="1"/>
    <n v="1"/>
    <m/>
    <m/>
    <n v="13539"/>
    <s v="CREDITOS DE CONSUMO"/>
    <n v="0"/>
    <n v="0"/>
    <n v="890480123"/>
    <s v="UNIVERSIDAD DE CARTAGENA"/>
    <n v="5"/>
    <m/>
    <m/>
    <m/>
    <m/>
    <n v="2"/>
    <n v="7"/>
    <n v="2"/>
  </r>
  <r>
    <n v="0"/>
    <s v="C"/>
    <n v="73110028"/>
    <x v="0"/>
    <n v="4"/>
    <n v="550001117"/>
    <d v="2014-10-03T00:00:00"/>
    <d v="2023-11-30T00:00:00"/>
    <n v="0"/>
    <n v="1"/>
    <n v="4"/>
    <n v="30"/>
    <n v="2"/>
    <n v="21474970"/>
    <n v="23720000"/>
    <n v="30005"/>
    <n v="1138"/>
    <n v="27535"/>
    <n v="0"/>
    <n v="0"/>
    <n v="0"/>
    <m/>
    <n v="0"/>
    <n v="0"/>
    <n v="0"/>
    <m/>
    <m/>
    <d v="2021-03-30T00:00:00"/>
    <n v="1"/>
    <s v="O"/>
    <n v="1"/>
    <n v="30"/>
    <n v="0"/>
    <m/>
    <m/>
    <m/>
    <m/>
    <m/>
    <m/>
    <n v="1"/>
    <n v="1"/>
    <m/>
    <m/>
    <n v="54480"/>
    <s v="CREDITOS DE CONSUMO"/>
    <n v="0"/>
    <n v="0"/>
    <n v="890480123"/>
    <s v="UNIVERSIDAD DE CARTAGENA"/>
    <n v="5"/>
    <m/>
    <m/>
    <m/>
    <m/>
    <n v="2"/>
    <n v="7"/>
    <n v="2"/>
  </r>
  <r>
    <n v="0"/>
    <s v="C"/>
    <n v="73110028"/>
    <x v="0"/>
    <n v="4"/>
    <n v="550001129"/>
    <d v="2014-10-04T00:00:00"/>
    <d v="2023-06-30T00:00:00"/>
    <n v="0"/>
    <n v="1"/>
    <n v="9"/>
    <n v="30"/>
    <n v="2"/>
    <n v="21474970"/>
    <n v="23720000"/>
    <n v="3317"/>
    <n v="126"/>
    <n v="2672"/>
    <n v="0"/>
    <n v="0"/>
    <n v="0"/>
    <m/>
    <n v="0"/>
    <n v="0"/>
    <n v="0"/>
    <m/>
    <m/>
    <d v="2021-03-30T00:00:00"/>
    <n v="1"/>
    <s v="O"/>
    <n v="1"/>
    <n v="30"/>
    <n v="0"/>
    <m/>
    <m/>
    <m/>
    <m/>
    <m/>
    <m/>
    <n v="1"/>
    <n v="1"/>
    <m/>
    <m/>
    <n v="5287"/>
    <s v="CREDITOS DE CONSUMO"/>
    <n v="0"/>
    <n v="0"/>
    <n v="890480123"/>
    <s v="UNIVERSIDAD DE CARTAGENA"/>
    <n v="5"/>
    <m/>
    <m/>
    <m/>
    <m/>
    <n v="2"/>
    <n v="7"/>
    <n v="2"/>
  </r>
  <r>
    <n v="0"/>
    <s v="C"/>
    <n v="73110028"/>
    <x v="0"/>
    <n v="4"/>
    <n v="550001169"/>
    <d v="2014-10-08T00:00:00"/>
    <d v="2023-11-30T00:00:00"/>
    <n v="0"/>
    <n v="1"/>
    <n v="4"/>
    <n v="30"/>
    <n v="2"/>
    <n v="21474970"/>
    <n v="23720000"/>
    <n v="9911"/>
    <n v="376"/>
    <n v="9095"/>
    <n v="0"/>
    <n v="0"/>
    <n v="0"/>
    <m/>
    <n v="0"/>
    <n v="0"/>
    <n v="0"/>
    <m/>
    <m/>
    <d v="2021-03-30T00:00:00"/>
    <n v="1"/>
    <s v="O"/>
    <n v="1"/>
    <n v="30"/>
    <n v="0"/>
    <m/>
    <m/>
    <m/>
    <m/>
    <m/>
    <m/>
    <n v="1"/>
    <n v="1"/>
    <m/>
    <m/>
    <n v="17995"/>
    <s v="CREDITOS DE CONSUMO"/>
    <n v="0"/>
    <n v="0"/>
    <n v="890480123"/>
    <s v="UNIVERSIDAD DE CARTAGENA"/>
    <n v="5"/>
    <m/>
    <m/>
    <m/>
    <m/>
    <n v="2"/>
    <n v="7"/>
    <n v="2"/>
  </r>
  <r>
    <n v="0"/>
    <s v="C"/>
    <n v="73110028"/>
    <x v="0"/>
    <n v="4"/>
    <n v="550001267"/>
    <d v="2014-10-15T00:00:00"/>
    <d v="2023-11-30T00:00:00"/>
    <n v="0"/>
    <n v="1"/>
    <n v="4"/>
    <n v="30"/>
    <n v="2"/>
    <n v="21474970"/>
    <n v="23720000"/>
    <n v="8427"/>
    <n v="320"/>
    <n v="7733"/>
    <n v="0"/>
    <n v="0"/>
    <n v="0"/>
    <m/>
    <n v="0"/>
    <n v="0"/>
    <n v="0"/>
    <m/>
    <m/>
    <d v="2021-03-30T00:00:00"/>
    <n v="1"/>
    <s v="O"/>
    <n v="1"/>
    <n v="30"/>
    <n v="0"/>
    <m/>
    <m/>
    <m/>
    <m/>
    <m/>
    <m/>
    <n v="1"/>
    <n v="1"/>
    <m/>
    <m/>
    <n v="15300"/>
    <s v="CREDITOS DE CONSUMO"/>
    <n v="0"/>
    <n v="0"/>
    <n v="890480123"/>
    <s v="UNIVERSIDAD DE CARTAGENA"/>
    <n v="5"/>
    <m/>
    <m/>
    <m/>
    <m/>
    <n v="2"/>
    <n v="7"/>
    <n v="2"/>
  </r>
  <r>
    <n v="0"/>
    <s v="C"/>
    <n v="73110028"/>
    <x v="0"/>
    <n v="4"/>
    <n v="550001379"/>
    <d v="2014-10-23T00:00:00"/>
    <d v="2023-11-30T00:00:00"/>
    <n v="0"/>
    <n v="1"/>
    <n v="4"/>
    <n v="30"/>
    <n v="2"/>
    <n v="21474970"/>
    <n v="23720000"/>
    <n v="10093"/>
    <n v="383"/>
    <n v="9262"/>
    <n v="0"/>
    <n v="0"/>
    <n v="0"/>
    <m/>
    <n v="0"/>
    <n v="0"/>
    <n v="0"/>
    <m/>
    <m/>
    <d v="2021-03-30T00:00:00"/>
    <n v="1"/>
    <s v="O"/>
    <n v="1"/>
    <n v="30"/>
    <n v="0"/>
    <m/>
    <m/>
    <m/>
    <m/>
    <m/>
    <m/>
    <n v="1"/>
    <n v="1"/>
    <m/>
    <m/>
    <n v="18325"/>
    <s v="CREDITOS DE CONSUMO"/>
    <n v="0"/>
    <n v="0"/>
    <n v="890480123"/>
    <s v="UNIVERSIDAD DE CARTAGENA"/>
    <n v="5"/>
    <m/>
    <m/>
    <m/>
    <m/>
    <n v="2"/>
    <n v="7"/>
    <n v="2"/>
  </r>
  <r>
    <n v="0"/>
    <s v="C"/>
    <n v="73110028"/>
    <x v="0"/>
    <n v="4"/>
    <n v="550001777"/>
    <d v="2014-11-01T00:00:00"/>
    <d v="2023-11-30T00:00:00"/>
    <n v="0"/>
    <n v="1"/>
    <n v="4"/>
    <n v="30"/>
    <n v="2"/>
    <n v="21474970"/>
    <n v="23720000"/>
    <n v="8079"/>
    <n v="306"/>
    <n v="7417"/>
    <n v="0"/>
    <n v="0"/>
    <n v="0"/>
    <m/>
    <n v="0"/>
    <n v="0"/>
    <n v="0"/>
    <m/>
    <m/>
    <d v="2021-03-30T00:00:00"/>
    <n v="1"/>
    <s v="O"/>
    <n v="1"/>
    <n v="30"/>
    <n v="0"/>
    <m/>
    <m/>
    <m/>
    <m/>
    <m/>
    <m/>
    <n v="1"/>
    <n v="1"/>
    <m/>
    <m/>
    <n v="14675"/>
    <s v="CREDITOS DE CONSUMO"/>
    <n v="0"/>
    <n v="0"/>
    <n v="890480123"/>
    <s v="UNIVERSIDAD DE CARTAGENA"/>
    <n v="5"/>
    <m/>
    <m/>
    <m/>
    <m/>
    <n v="2"/>
    <n v="7"/>
    <n v="2"/>
  </r>
  <r>
    <n v="0"/>
    <s v="C"/>
    <n v="73110028"/>
    <x v="0"/>
    <n v="4"/>
    <n v="550001829"/>
    <d v="2014-11-08T00:00:00"/>
    <d v="2023-11-30T00:00:00"/>
    <n v="0"/>
    <n v="1"/>
    <n v="4"/>
    <n v="30"/>
    <n v="2"/>
    <n v="21474970"/>
    <n v="23720000"/>
    <n v="9250"/>
    <n v="351"/>
    <n v="8482"/>
    <n v="0"/>
    <n v="0"/>
    <n v="0"/>
    <m/>
    <n v="0"/>
    <n v="0"/>
    <n v="0"/>
    <m/>
    <m/>
    <d v="2021-03-30T00:00:00"/>
    <n v="1"/>
    <s v="O"/>
    <n v="1"/>
    <n v="30"/>
    <n v="0"/>
    <m/>
    <m/>
    <m/>
    <m/>
    <m/>
    <m/>
    <n v="1"/>
    <n v="1"/>
    <m/>
    <m/>
    <n v="16782"/>
    <s v="CREDITOS DE CONSUMO"/>
    <n v="0"/>
    <n v="0"/>
    <n v="890480123"/>
    <s v="UNIVERSIDAD DE CARTAGENA"/>
    <n v="5"/>
    <m/>
    <m/>
    <m/>
    <m/>
    <n v="2"/>
    <n v="7"/>
    <n v="2"/>
  </r>
  <r>
    <n v="0"/>
    <s v="C"/>
    <n v="73110028"/>
    <x v="0"/>
    <n v="4"/>
    <n v="550001839"/>
    <d v="2014-11-09T00:00:00"/>
    <d v="2023-11-30T00:00:00"/>
    <n v="0"/>
    <n v="1"/>
    <n v="4"/>
    <n v="30"/>
    <n v="2"/>
    <n v="21474970"/>
    <n v="23720000"/>
    <n v="14120"/>
    <n v="535"/>
    <n v="12961"/>
    <n v="0"/>
    <n v="0"/>
    <n v="0"/>
    <m/>
    <n v="0"/>
    <n v="0"/>
    <n v="0"/>
    <m/>
    <m/>
    <d v="2021-03-30T00:00:00"/>
    <n v="1"/>
    <s v="O"/>
    <n v="1"/>
    <n v="30"/>
    <n v="0"/>
    <m/>
    <m/>
    <m/>
    <m/>
    <m/>
    <m/>
    <n v="1"/>
    <n v="1"/>
    <m/>
    <m/>
    <n v="25644"/>
    <s v="CREDITOS DE CONSUMO"/>
    <n v="0"/>
    <n v="0"/>
    <n v="890480123"/>
    <s v="UNIVERSIDAD DE CARTAGENA"/>
    <n v="5"/>
    <m/>
    <m/>
    <m/>
    <m/>
    <n v="2"/>
    <n v="7"/>
    <n v="2"/>
  </r>
  <r>
    <n v="0"/>
    <s v="C"/>
    <n v="73110028"/>
    <x v="0"/>
    <n v="4"/>
    <n v="550001910"/>
    <d v="2014-11-12T00:00:00"/>
    <d v="2023-11-30T00:00:00"/>
    <n v="0"/>
    <n v="1"/>
    <n v="4"/>
    <n v="30"/>
    <n v="2"/>
    <n v="21474970"/>
    <n v="23720000"/>
    <n v="9735"/>
    <n v="369"/>
    <n v="8919"/>
    <n v="0"/>
    <n v="0"/>
    <n v="0"/>
    <m/>
    <n v="0"/>
    <n v="0"/>
    <n v="0"/>
    <m/>
    <m/>
    <d v="2021-03-30T00:00:00"/>
    <n v="1"/>
    <s v="O"/>
    <n v="1"/>
    <n v="30"/>
    <n v="0"/>
    <m/>
    <m/>
    <m/>
    <m/>
    <m/>
    <m/>
    <n v="1"/>
    <n v="1"/>
    <m/>
    <m/>
    <n v="17647"/>
    <s v="CREDITOS DE CONSUMO"/>
    <n v="0"/>
    <n v="0"/>
    <n v="890480123"/>
    <s v="UNIVERSIDAD DE CARTAGENA"/>
    <n v="5"/>
    <m/>
    <m/>
    <m/>
    <m/>
    <n v="2"/>
    <n v="7"/>
    <n v="2"/>
  </r>
  <r>
    <n v="0"/>
    <s v="C"/>
    <n v="73110028"/>
    <x v="0"/>
    <n v="4"/>
    <n v="550001987"/>
    <d v="2014-11-18T00:00:00"/>
    <d v="2023-11-30T00:00:00"/>
    <n v="0"/>
    <n v="1"/>
    <n v="4"/>
    <n v="30"/>
    <n v="2"/>
    <n v="21474970"/>
    <n v="23720000"/>
    <n v="15616"/>
    <n v="592"/>
    <n v="14331"/>
    <n v="0"/>
    <n v="0"/>
    <n v="0"/>
    <m/>
    <n v="0"/>
    <n v="0"/>
    <n v="0"/>
    <m/>
    <m/>
    <d v="2021-03-30T00:00:00"/>
    <n v="1"/>
    <s v="O"/>
    <n v="1"/>
    <n v="30"/>
    <n v="0"/>
    <m/>
    <m/>
    <m/>
    <m/>
    <m/>
    <m/>
    <n v="1"/>
    <n v="1"/>
    <m/>
    <m/>
    <n v="28355"/>
    <s v="CREDITOS DE CONSUMO"/>
    <n v="0"/>
    <n v="0"/>
    <n v="890480123"/>
    <s v="UNIVERSIDAD DE CARTAGENA"/>
    <n v="5"/>
    <m/>
    <m/>
    <m/>
    <m/>
    <n v="2"/>
    <n v="7"/>
    <n v="2"/>
  </r>
  <r>
    <n v="0"/>
    <s v="C"/>
    <n v="73110028"/>
    <x v="0"/>
    <n v="4"/>
    <n v="550002060"/>
    <d v="2014-11-22T00:00:00"/>
    <d v="2023-11-30T00:00:00"/>
    <n v="0"/>
    <n v="1"/>
    <n v="4"/>
    <n v="30"/>
    <n v="2"/>
    <n v="21474970"/>
    <n v="23720000"/>
    <n v="8086"/>
    <n v="307"/>
    <n v="7420"/>
    <n v="0"/>
    <n v="0"/>
    <n v="0"/>
    <m/>
    <n v="0"/>
    <n v="0"/>
    <n v="0"/>
    <m/>
    <m/>
    <d v="2021-03-30T00:00:00"/>
    <n v="1"/>
    <s v="O"/>
    <n v="1"/>
    <n v="30"/>
    <n v="0"/>
    <m/>
    <m/>
    <m/>
    <m/>
    <m/>
    <m/>
    <n v="1"/>
    <n v="1"/>
    <m/>
    <m/>
    <n v="14681"/>
    <s v="CREDITOS DE CONSUMO"/>
    <n v="0"/>
    <n v="0"/>
    <n v="890480123"/>
    <s v="UNIVERSIDAD DE CARTAGENA"/>
    <n v="5"/>
    <m/>
    <m/>
    <m/>
    <m/>
    <n v="2"/>
    <n v="7"/>
    <n v="2"/>
  </r>
  <r>
    <n v="0"/>
    <s v="C"/>
    <n v="73110028"/>
    <x v="0"/>
    <n v="4"/>
    <n v="550002087"/>
    <d v="2014-11-24T00:00:00"/>
    <d v="2023-11-30T00:00:00"/>
    <n v="0"/>
    <n v="1"/>
    <n v="4"/>
    <n v="30"/>
    <n v="2"/>
    <n v="21474970"/>
    <n v="23720000"/>
    <n v="5991"/>
    <n v="227"/>
    <n v="5487"/>
    <n v="0"/>
    <n v="0"/>
    <n v="0"/>
    <m/>
    <n v="0"/>
    <n v="0"/>
    <n v="0"/>
    <m/>
    <m/>
    <d v="2021-03-30T00:00:00"/>
    <n v="1"/>
    <s v="O"/>
    <n v="1"/>
    <n v="30"/>
    <n v="0"/>
    <m/>
    <m/>
    <m/>
    <m/>
    <m/>
    <m/>
    <n v="1"/>
    <n v="1"/>
    <m/>
    <m/>
    <n v="10856"/>
    <s v="CREDITOS DE CONSUMO"/>
    <n v="0"/>
    <n v="0"/>
    <n v="890480123"/>
    <s v="UNIVERSIDAD DE CARTAGENA"/>
    <n v="5"/>
    <m/>
    <m/>
    <m/>
    <m/>
    <n v="2"/>
    <n v="7"/>
    <n v="2"/>
  </r>
  <r>
    <n v="0"/>
    <s v="C"/>
    <n v="73110028"/>
    <x v="0"/>
    <n v="4"/>
    <n v="550002158"/>
    <d v="2014-11-27T00:00:00"/>
    <d v="2023-11-30T00:00:00"/>
    <n v="0"/>
    <n v="1"/>
    <n v="4"/>
    <n v="30"/>
    <n v="2"/>
    <n v="21474970"/>
    <n v="23720000"/>
    <n v="8358"/>
    <n v="317"/>
    <n v="7671"/>
    <n v="0"/>
    <n v="0"/>
    <n v="0"/>
    <m/>
    <n v="0"/>
    <n v="0"/>
    <n v="0"/>
    <m/>
    <m/>
    <d v="2021-03-30T00:00:00"/>
    <n v="1"/>
    <s v="O"/>
    <n v="1"/>
    <n v="30"/>
    <n v="0"/>
    <m/>
    <m/>
    <m/>
    <m/>
    <m/>
    <m/>
    <n v="1"/>
    <n v="1"/>
    <m/>
    <m/>
    <n v="15178"/>
    <s v="CREDITOS DE CONSUMO"/>
    <n v="0"/>
    <n v="0"/>
    <n v="890480123"/>
    <s v="UNIVERSIDAD DE CARTAGENA"/>
    <n v="5"/>
    <m/>
    <m/>
    <m/>
    <m/>
    <n v="2"/>
    <n v="7"/>
    <n v="2"/>
  </r>
  <r>
    <n v="0"/>
    <s v="C"/>
    <n v="73110028"/>
    <x v="0"/>
    <n v="4"/>
    <n v="550002209"/>
    <d v="2014-11-29T00:00:00"/>
    <d v="2024-02-28T00:00:00"/>
    <n v="0"/>
    <n v="1"/>
    <n v="0"/>
    <n v="30"/>
    <n v="2"/>
    <n v="21474970"/>
    <n v="23720000"/>
    <n v="49543"/>
    <n v="1879"/>
    <n v="49543"/>
    <n v="1799"/>
    <n v="0"/>
    <n v="0"/>
    <m/>
    <n v="0"/>
    <n v="0"/>
    <n v="0"/>
    <m/>
    <m/>
    <d v="2021-02-28T00:00:00"/>
    <n v="1"/>
    <s v="O"/>
    <n v="1"/>
    <n v="30"/>
    <n v="0"/>
    <m/>
    <m/>
    <m/>
    <m/>
    <m/>
    <m/>
    <n v="1"/>
    <n v="1"/>
    <m/>
    <m/>
    <n v="98024"/>
    <s v="CREDITOS DE CONSUMO"/>
    <n v="0"/>
    <n v="0"/>
    <n v="890480123"/>
    <s v="UNIVERSIDAD DE CARTAGENA"/>
    <n v="5"/>
    <m/>
    <m/>
    <m/>
    <m/>
    <n v="2"/>
    <n v="7"/>
    <n v="2"/>
  </r>
  <r>
    <n v="0"/>
    <s v="C"/>
    <n v="73110028"/>
    <x v="0"/>
    <n v="4"/>
    <n v="550002413"/>
    <d v="2014-12-06T00:00:00"/>
    <d v="2023-11-30T00:00:00"/>
    <n v="0"/>
    <n v="1"/>
    <n v="4"/>
    <n v="30"/>
    <n v="2"/>
    <n v="21474970"/>
    <n v="23720000"/>
    <n v="6882"/>
    <n v="261"/>
    <n v="6316"/>
    <n v="0"/>
    <n v="0"/>
    <n v="0"/>
    <m/>
    <n v="0"/>
    <n v="0"/>
    <n v="0"/>
    <m/>
    <m/>
    <d v="2021-03-30T00:00:00"/>
    <n v="1"/>
    <s v="O"/>
    <n v="1"/>
    <n v="30"/>
    <n v="0"/>
    <m/>
    <m/>
    <m/>
    <m/>
    <m/>
    <m/>
    <n v="1"/>
    <n v="1"/>
    <m/>
    <m/>
    <n v="12497"/>
    <s v="CREDITOS DE CONSUMO"/>
    <n v="0"/>
    <n v="0"/>
    <n v="890480123"/>
    <s v="UNIVERSIDAD DE CARTAGENA"/>
    <n v="5"/>
    <m/>
    <m/>
    <m/>
    <m/>
    <n v="2"/>
    <n v="7"/>
    <n v="2"/>
  </r>
  <r>
    <n v="0"/>
    <s v="C"/>
    <n v="73110028"/>
    <x v="0"/>
    <n v="4"/>
    <n v="550002481"/>
    <d v="2014-12-13T00:00:00"/>
    <d v="2023-11-30T00:00:00"/>
    <n v="0"/>
    <n v="1"/>
    <n v="4"/>
    <n v="30"/>
    <n v="2"/>
    <n v="21474970"/>
    <n v="23720000"/>
    <n v="9386"/>
    <n v="356"/>
    <n v="8605"/>
    <n v="0"/>
    <n v="0"/>
    <n v="0"/>
    <m/>
    <n v="0"/>
    <n v="0"/>
    <n v="0"/>
    <m/>
    <m/>
    <d v="2021-03-30T00:00:00"/>
    <n v="1"/>
    <s v="O"/>
    <n v="1"/>
    <n v="30"/>
    <n v="0"/>
    <m/>
    <m/>
    <m/>
    <m/>
    <m/>
    <m/>
    <n v="1"/>
    <n v="1"/>
    <m/>
    <m/>
    <n v="17026"/>
    <s v="CREDITOS DE CONSUMO"/>
    <n v="0"/>
    <n v="0"/>
    <n v="890480123"/>
    <s v="UNIVERSIDAD DE CARTAGENA"/>
    <n v="5"/>
    <m/>
    <m/>
    <m/>
    <m/>
    <n v="2"/>
    <n v="7"/>
    <n v="2"/>
  </r>
  <r>
    <n v="0"/>
    <s v="C"/>
    <n v="73110028"/>
    <x v="0"/>
    <n v="4"/>
    <n v="550002496"/>
    <d v="2014-12-14T00:00:00"/>
    <d v="2023-11-30T00:00:00"/>
    <n v="0"/>
    <n v="1"/>
    <n v="4"/>
    <n v="30"/>
    <n v="2"/>
    <n v="21474970"/>
    <n v="23720000"/>
    <n v="28866"/>
    <n v="1095"/>
    <n v="26483"/>
    <n v="0"/>
    <n v="0"/>
    <n v="0"/>
    <m/>
    <n v="0"/>
    <n v="0"/>
    <n v="0"/>
    <m/>
    <m/>
    <d v="2021-03-30T00:00:00"/>
    <n v="1"/>
    <s v="O"/>
    <n v="1"/>
    <n v="30"/>
    <n v="0"/>
    <m/>
    <m/>
    <m/>
    <m/>
    <m/>
    <m/>
    <n v="1"/>
    <n v="1"/>
    <m/>
    <m/>
    <n v="52399"/>
    <s v="CREDITOS DE CONSUMO"/>
    <n v="0"/>
    <n v="0"/>
    <n v="890480123"/>
    <s v="UNIVERSIDAD DE CARTAGENA"/>
    <n v="5"/>
    <m/>
    <m/>
    <m/>
    <m/>
    <n v="2"/>
    <n v="7"/>
    <n v="2"/>
  </r>
  <r>
    <n v="0"/>
    <s v="C"/>
    <n v="73110028"/>
    <x v="0"/>
    <n v="4"/>
    <n v="550003032"/>
    <d v="2015-01-17T00:00:00"/>
    <d v="2024-02-28T00:00:00"/>
    <n v="0"/>
    <n v="1"/>
    <n v="1"/>
    <n v="30"/>
    <n v="2"/>
    <n v="21474970"/>
    <n v="23720000"/>
    <n v="159523"/>
    <n v="6049"/>
    <n v="156329"/>
    <n v="0"/>
    <n v="0"/>
    <n v="0"/>
    <m/>
    <n v="0"/>
    <n v="0"/>
    <n v="0"/>
    <m/>
    <m/>
    <d v="2021-03-30T00:00:00"/>
    <n v="1"/>
    <s v="O"/>
    <n v="1"/>
    <n v="30"/>
    <n v="0"/>
    <m/>
    <m/>
    <m/>
    <m/>
    <m/>
    <m/>
    <n v="1"/>
    <n v="1"/>
    <m/>
    <m/>
    <n v="309309"/>
    <s v="CREDITOS DE CONSUMO"/>
    <n v="0"/>
    <n v="0"/>
    <n v="890480123"/>
    <s v="UNIVERSIDAD DE CARTAGENA"/>
    <n v="5"/>
    <m/>
    <m/>
    <m/>
    <m/>
    <n v="2"/>
    <n v="7"/>
    <n v="2"/>
  </r>
  <r>
    <n v="0"/>
    <s v="C"/>
    <n v="73110028"/>
    <x v="0"/>
    <n v="4"/>
    <n v="550003067"/>
    <d v="2015-01-20T00:00:00"/>
    <d v="2023-11-30T00:00:00"/>
    <n v="0"/>
    <n v="1"/>
    <n v="4"/>
    <n v="30"/>
    <n v="2"/>
    <n v="21474970"/>
    <n v="23720000"/>
    <n v="6609"/>
    <n v="251"/>
    <n v="6063"/>
    <n v="0"/>
    <n v="0"/>
    <n v="0"/>
    <m/>
    <n v="0"/>
    <n v="0"/>
    <n v="0"/>
    <m/>
    <m/>
    <d v="2021-03-30T00:00:00"/>
    <n v="1"/>
    <s v="O"/>
    <n v="1"/>
    <n v="30"/>
    <n v="0"/>
    <m/>
    <m/>
    <m/>
    <m/>
    <m/>
    <m/>
    <n v="1"/>
    <n v="1"/>
    <m/>
    <m/>
    <n v="11996"/>
    <s v="CREDITOS DE CONSUMO"/>
    <n v="0"/>
    <n v="0"/>
    <n v="890480123"/>
    <s v="UNIVERSIDAD DE CARTAGENA"/>
    <n v="5"/>
    <m/>
    <m/>
    <m/>
    <m/>
    <n v="2"/>
    <n v="7"/>
    <n v="2"/>
  </r>
  <r>
    <n v="0"/>
    <s v="C"/>
    <n v="73110028"/>
    <x v="0"/>
    <n v="4"/>
    <n v="550003073"/>
    <d v="2015-01-21T00:00:00"/>
    <d v="2023-11-30T00:00:00"/>
    <n v="0"/>
    <n v="1"/>
    <n v="4"/>
    <n v="30"/>
    <n v="2"/>
    <n v="21474970"/>
    <n v="23720000"/>
    <n v="43372"/>
    <n v="1645"/>
    <n v="39793"/>
    <n v="0"/>
    <n v="0"/>
    <n v="0"/>
    <m/>
    <n v="0"/>
    <n v="0"/>
    <n v="0"/>
    <m/>
    <m/>
    <d v="2021-03-30T00:00:00"/>
    <n v="1"/>
    <s v="O"/>
    <n v="1"/>
    <n v="30"/>
    <n v="0"/>
    <m/>
    <m/>
    <m/>
    <m/>
    <m/>
    <m/>
    <n v="1"/>
    <n v="1"/>
    <m/>
    <m/>
    <n v="78733"/>
    <s v="CREDITOS DE CONSUMO"/>
    <n v="0"/>
    <n v="0"/>
    <n v="890480123"/>
    <s v="UNIVERSIDAD DE CARTAGENA"/>
    <n v="5"/>
    <m/>
    <m/>
    <m/>
    <m/>
    <n v="2"/>
    <n v="7"/>
    <n v="2"/>
  </r>
  <r>
    <n v="0"/>
    <s v="C"/>
    <n v="73110028"/>
    <x v="0"/>
    <n v="4"/>
    <n v="550003074"/>
    <d v="2015-01-21T00:00:00"/>
    <d v="2023-11-30T00:00:00"/>
    <n v="0"/>
    <n v="1"/>
    <n v="4"/>
    <n v="30"/>
    <n v="2"/>
    <n v="21474970"/>
    <n v="23720000"/>
    <n v="22253"/>
    <n v="844"/>
    <n v="20406"/>
    <n v="0"/>
    <n v="0"/>
    <n v="0"/>
    <m/>
    <n v="0"/>
    <n v="0"/>
    <n v="0"/>
    <m/>
    <m/>
    <d v="2021-03-30T00:00:00"/>
    <n v="1"/>
    <s v="O"/>
    <n v="1"/>
    <n v="30"/>
    <n v="0"/>
    <m/>
    <m/>
    <m/>
    <m/>
    <m/>
    <m/>
    <n v="1"/>
    <n v="1"/>
    <m/>
    <m/>
    <n v="40375"/>
    <s v="CREDITOS DE CONSUMO"/>
    <n v="0"/>
    <n v="0"/>
    <n v="890480123"/>
    <s v="UNIVERSIDAD DE CARTAGENA"/>
    <n v="5"/>
    <m/>
    <m/>
    <m/>
    <m/>
    <n v="2"/>
    <n v="7"/>
    <n v="2"/>
  </r>
  <r>
    <n v="0"/>
    <s v="C"/>
    <n v="73110028"/>
    <x v="0"/>
    <n v="4"/>
    <n v="550003099"/>
    <d v="2015-01-24T00:00:00"/>
    <d v="2023-11-30T00:00:00"/>
    <n v="0"/>
    <n v="1"/>
    <n v="4"/>
    <n v="30"/>
    <n v="2"/>
    <n v="21474970"/>
    <n v="23720000"/>
    <n v="19878"/>
    <n v="754"/>
    <n v="18237"/>
    <n v="0"/>
    <n v="0"/>
    <n v="0"/>
    <m/>
    <n v="0"/>
    <n v="0"/>
    <n v="0"/>
    <m/>
    <m/>
    <d v="2021-03-30T00:00:00"/>
    <n v="1"/>
    <s v="O"/>
    <n v="1"/>
    <n v="30"/>
    <n v="0"/>
    <m/>
    <m/>
    <m/>
    <m/>
    <m/>
    <m/>
    <n v="1"/>
    <n v="1"/>
    <m/>
    <m/>
    <n v="36083"/>
    <s v="CREDITOS DE CONSUMO"/>
    <n v="0"/>
    <n v="0"/>
    <n v="890480123"/>
    <s v="UNIVERSIDAD DE CARTAGENA"/>
    <n v="5"/>
    <m/>
    <m/>
    <m/>
    <m/>
    <n v="2"/>
    <n v="7"/>
    <n v="2"/>
  </r>
  <r>
    <n v="0"/>
    <s v="C"/>
    <n v="73110028"/>
    <x v="0"/>
    <n v="4"/>
    <n v="550003101"/>
    <d v="2015-01-24T00:00:00"/>
    <d v="2023-11-30T00:00:00"/>
    <n v="0"/>
    <n v="1"/>
    <n v="4"/>
    <n v="30"/>
    <n v="2"/>
    <n v="21474970"/>
    <n v="23720000"/>
    <n v="5084"/>
    <n v="193"/>
    <n v="4664"/>
    <n v="0"/>
    <n v="0"/>
    <n v="0"/>
    <m/>
    <n v="0"/>
    <n v="0"/>
    <n v="0"/>
    <m/>
    <m/>
    <d v="2021-03-30T00:00:00"/>
    <n v="1"/>
    <s v="O"/>
    <n v="1"/>
    <n v="30"/>
    <n v="0"/>
    <m/>
    <m/>
    <m/>
    <m/>
    <m/>
    <m/>
    <n v="1"/>
    <n v="1"/>
    <m/>
    <m/>
    <n v="9228"/>
    <s v="CREDITOS DE CONSUMO"/>
    <n v="0"/>
    <n v="0"/>
    <n v="890480123"/>
    <s v="UNIVERSIDAD DE CARTAGENA"/>
    <n v="5"/>
    <m/>
    <m/>
    <m/>
    <m/>
    <n v="2"/>
    <n v="7"/>
    <n v="2"/>
  </r>
  <r>
    <n v="0"/>
    <s v="C"/>
    <n v="73110028"/>
    <x v="0"/>
    <n v="4"/>
    <n v="550003130"/>
    <d v="2015-01-26T00:00:00"/>
    <d v="2023-11-30T00:00:00"/>
    <n v="0"/>
    <n v="1"/>
    <n v="4"/>
    <n v="30"/>
    <n v="2"/>
    <n v="21474970"/>
    <n v="23720000"/>
    <n v="18004"/>
    <n v="683"/>
    <n v="16518"/>
    <n v="0"/>
    <n v="0"/>
    <n v="0"/>
    <m/>
    <n v="0"/>
    <n v="0"/>
    <n v="0"/>
    <m/>
    <m/>
    <d v="2021-03-30T00:00:00"/>
    <n v="1"/>
    <s v="O"/>
    <n v="1"/>
    <n v="30"/>
    <n v="0"/>
    <m/>
    <m/>
    <m/>
    <m/>
    <m/>
    <m/>
    <n v="1"/>
    <n v="1"/>
    <m/>
    <m/>
    <n v="32682"/>
    <s v="CREDITOS DE CONSUMO"/>
    <n v="0"/>
    <n v="0"/>
    <n v="890480123"/>
    <s v="UNIVERSIDAD DE CARTAGENA"/>
    <n v="5"/>
    <m/>
    <m/>
    <m/>
    <m/>
    <n v="2"/>
    <n v="7"/>
    <n v="2"/>
  </r>
  <r>
    <n v="0"/>
    <s v="C"/>
    <n v="73110028"/>
    <x v="0"/>
    <n v="4"/>
    <n v="550003133"/>
    <d v="2015-01-26T00:00:00"/>
    <d v="2023-06-30T00:00:00"/>
    <n v="0"/>
    <n v="1"/>
    <n v="9"/>
    <n v="30"/>
    <n v="2"/>
    <n v="21474970"/>
    <n v="23720000"/>
    <n v="2966"/>
    <n v="112"/>
    <n v="2381"/>
    <n v="0"/>
    <n v="0"/>
    <n v="0"/>
    <m/>
    <n v="0"/>
    <n v="0"/>
    <n v="0"/>
    <m/>
    <m/>
    <d v="2021-03-30T00:00:00"/>
    <n v="1"/>
    <s v="O"/>
    <n v="1"/>
    <n v="30"/>
    <n v="0"/>
    <m/>
    <m/>
    <m/>
    <m/>
    <m/>
    <m/>
    <n v="1"/>
    <n v="1"/>
    <m/>
    <m/>
    <n v="4711"/>
    <s v="CREDITOS DE CONSUMO"/>
    <n v="0"/>
    <n v="0"/>
    <n v="890480123"/>
    <s v="UNIVERSIDAD DE CARTAGENA"/>
    <n v="5"/>
    <m/>
    <m/>
    <m/>
    <m/>
    <n v="2"/>
    <n v="7"/>
    <n v="2"/>
  </r>
  <r>
    <n v="0"/>
    <s v="C"/>
    <n v="73110028"/>
    <x v="0"/>
    <n v="4"/>
    <n v="550003138"/>
    <d v="2015-01-26T00:00:00"/>
    <d v="2024-02-28T00:00:00"/>
    <n v="0"/>
    <n v="1"/>
    <n v="1"/>
    <n v="30"/>
    <n v="2"/>
    <n v="21474970"/>
    <n v="23720000"/>
    <n v="75770"/>
    <n v="2873"/>
    <n v="74253"/>
    <n v="0"/>
    <n v="0"/>
    <n v="0"/>
    <m/>
    <n v="0"/>
    <n v="0"/>
    <n v="0"/>
    <m/>
    <m/>
    <d v="2021-03-30T00:00:00"/>
    <n v="1"/>
    <s v="O"/>
    <n v="1"/>
    <n v="30"/>
    <n v="0"/>
    <m/>
    <m/>
    <m/>
    <m/>
    <m/>
    <m/>
    <n v="1"/>
    <n v="1"/>
    <m/>
    <m/>
    <n v="146915"/>
    <s v="CREDITOS DE CONSUMO"/>
    <n v="0"/>
    <n v="0"/>
    <n v="890480123"/>
    <s v="UNIVERSIDAD DE CARTAGENA"/>
    <n v="5"/>
    <m/>
    <m/>
    <m/>
    <m/>
    <n v="2"/>
    <n v="7"/>
    <n v="2"/>
  </r>
  <r>
    <n v="0"/>
    <s v="C"/>
    <n v="73110028"/>
    <x v="0"/>
    <n v="4"/>
    <n v="550003147"/>
    <d v="2015-01-27T00:00:00"/>
    <d v="2023-11-30T00:00:00"/>
    <n v="0"/>
    <n v="1"/>
    <n v="4"/>
    <n v="30"/>
    <n v="2"/>
    <n v="21474970"/>
    <n v="23720000"/>
    <n v="6554"/>
    <n v="249"/>
    <n v="6013"/>
    <n v="0"/>
    <n v="0"/>
    <n v="0"/>
    <m/>
    <n v="0"/>
    <n v="0"/>
    <n v="0"/>
    <m/>
    <m/>
    <d v="2021-03-30T00:00:00"/>
    <n v="1"/>
    <s v="O"/>
    <n v="1"/>
    <n v="30"/>
    <n v="0"/>
    <m/>
    <m/>
    <m/>
    <m/>
    <m/>
    <m/>
    <n v="1"/>
    <n v="1"/>
    <m/>
    <m/>
    <n v="11897"/>
    <s v="CREDITOS DE CONSUMO"/>
    <n v="0"/>
    <n v="0"/>
    <n v="890480123"/>
    <s v="UNIVERSIDAD DE CARTAGENA"/>
    <n v="5"/>
    <m/>
    <m/>
    <m/>
    <m/>
    <n v="2"/>
    <n v="7"/>
    <n v="2"/>
  </r>
  <r>
    <n v="0"/>
    <s v="C"/>
    <n v="73110028"/>
    <x v="0"/>
    <n v="4"/>
    <n v="550003169"/>
    <d v="2015-01-28T00:00:00"/>
    <d v="2023-11-30T00:00:00"/>
    <n v="0"/>
    <n v="1"/>
    <n v="4"/>
    <n v="30"/>
    <n v="2"/>
    <n v="21474970"/>
    <n v="23720000"/>
    <n v="8592"/>
    <n v="326"/>
    <n v="7885"/>
    <n v="0"/>
    <n v="0"/>
    <n v="0"/>
    <m/>
    <n v="0"/>
    <n v="0"/>
    <n v="0"/>
    <m/>
    <m/>
    <d v="2021-03-30T00:00:00"/>
    <n v="1"/>
    <s v="O"/>
    <n v="1"/>
    <n v="30"/>
    <n v="0"/>
    <m/>
    <m/>
    <m/>
    <m/>
    <m/>
    <m/>
    <n v="1"/>
    <n v="1"/>
    <m/>
    <m/>
    <n v="15601"/>
    <s v="CREDITOS DE CONSUMO"/>
    <n v="0"/>
    <n v="0"/>
    <n v="890480123"/>
    <s v="UNIVERSIDAD DE CARTAGENA"/>
    <n v="5"/>
    <m/>
    <m/>
    <m/>
    <m/>
    <n v="2"/>
    <n v="7"/>
    <n v="2"/>
  </r>
  <r>
    <n v="0"/>
    <s v="C"/>
    <n v="73110028"/>
    <x v="0"/>
    <n v="4"/>
    <n v="550003337"/>
    <d v="2015-02-02T00:00:00"/>
    <d v="2023-11-30T00:00:00"/>
    <n v="0"/>
    <n v="1"/>
    <n v="4"/>
    <n v="30"/>
    <n v="2"/>
    <n v="21474970"/>
    <n v="23720000"/>
    <n v="17672"/>
    <n v="670"/>
    <n v="16218"/>
    <n v="0"/>
    <n v="0"/>
    <n v="0"/>
    <m/>
    <n v="0"/>
    <n v="0"/>
    <n v="0"/>
    <m/>
    <m/>
    <d v="2021-03-30T00:00:00"/>
    <n v="1"/>
    <s v="O"/>
    <n v="1"/>
    <n v="30"/>
    <n v="0"/>
    <m/>
    <m/>
    <m/>
    <m/>
    <m/>
    <m/>
    <n v="1"/>
    <n v="1"/>
    <m/>
    <m/>
    <n v="32088"/>
    <s v="CREDITOS DE CONSUMO"/>
    <n v="0"/>
    <n v="0"/>
    <n v="890480123"/>
    <s v="UNIVERSIDAD DE CARTAGENA"/>
    <n v="5"/>
    <m/>
    <m/>
    <m/>
    <m/>
    <n v="2"/>
    <n v="7"/>
    <n v="2"/>
  </r>
  <r>
    <n v="0"/>
    <s v="C"/>
    <n v="73110028"/>
    <x v="0"/>
    <n v="4"/>
    <n v="550003345"/>
    <d v="2015-02-03T00:00:00"/>
    <d v="2023-11-30T00:00:00"/>
    <n v="0"/>
    <n v="1"/>
    <n v="4"/>
    <n v="30"/>
    <n v="2"/>
    <n v="21474970"/>
    <n v="23720000"/>
    <n v="36085"/>
    <n v="1368"/>
    <n v="33111"/>
    <n v="0"/>
    <n v="0"/>
    <n v="0"/>
    <m/>
    <n v="0"/>
    <n v="0"/>
    <n v="0"/>
    <m/>
    <m/>
    <d v="2021-03-30T00:00:00"/>
    <n v="1"/>
    <s v="O"/>
    <n v="1"/>
    <n v="30"/>
    <n v="0"/>
    <m/>
    <m/>
    <m/>
    <m/>
    <m/>
    <m/>
    <n v="1"/>
    <n v="1"/>
    <m/>
    <m/>
    <n v="65512"/>
    <s v="CREDITOS DE CONSUMO"/>
    <n v="0"/>
    <n v="0"/>
    <n v="890480123"/>
    <s v="UNIVERSIDAD DE CARTAGENA"/>
    <n v="5"/>
    <m/>
    <m/>
    <m/>
    <m/>
    <n v="2"/>
    <n v="7"/>
    <n v="2"/>
  </r>
  <r>
    <n v="0"/>
    <s v="C"/>
    <n v="73110028"/>
    <x v="0"/>
    <n v="4"/>
    <n v="550003370"/>
    <d v="2015-02-06T00:00:00"/>
    <d v="2023-11-30T00:00:00"/>
    <n v="0"/>
    <n v="1"/>
    <n v="4"/>
    <n v="30"/>
    <n v="2"/>
    <n v="21474970"/>
    <n v="23720000"/>
    <n v="43183"/>
    <n v="1637"/>
    <n v="39625"/>
    <n v="0"/>
    <n v="0"/>
    <n v="0"/>
    <m/>
    <n v="0"/>
    <n v="0"/>
    <n v="0"/>
    <m/>
    <m/>
    <d v="2021-03-30T00:00:00"/>
    <n v="1"/>
    <s v="O"/>
    <n v="1"/>
    <n v="30"/>
    <n v="0"/>
    <m/>
    <m/>
    <m/>
    <m/>
    <m/>
    <m/>
    <n v="1"/>
    <n v="1"/>
    <m/>
    <m/>
    <n v="78401"/>
    <s v="CREDITOS DE CONSUMO"/>
    <n v="0"/>
    <n v="0"/>
    <n v="890480123"/>
    <s v="UNIVERSIDAD DE CARTAGENA"/>
    <n v="5"/>
    <m/>
    <m/>
    <m/>
    <m/>
    <n v="2"/>
    <n v="7"/>
    <n v="2"/>
  </r>
  <r>
    <n v="0"/>
    <s v="C"/>
    <n v="73110028"/>
    <x v="0"/>
    <n v="4"/>
    <n v="550003410"/>
    <d v="2015-02-10T00:00:00"/>
    <d v="2024-02-28T00:00:00"/>
    <n v="0"/>
    <n v="1"/>
    <n v="1"/>
    <n v="30"/>
    <n v="2"/>
    <n v="21474970"/>
    <n v="23720000"/>
    <n v="96774"/>
    <n v="3670"/>
    <n v="94836"/>
    <n v="0"/>
    <n v="0"/>
    <n v="0"/>
    <m/>
    <n v="0"/>
    <n v="0"/>
    <n v="0"/>
    <m/>
    <m/>
    <d v="2021-03-30T00:00:00"/>
    <n v="1"/>
    <s v="O"/>
    <n v="1"/>
    <n v="30"/>
    <n v="0"/>
    <m/>
    <m/>
    <m/>
    <m/>
    <m/>
    <m/>
    <n v="1"/>
    <n v="1"/>
    <m/>
    <m/>
    <n v="187640"/>
    <s v="CREDITOS DE CONSUMO"/>
    <n v="0"/>
    <n v="0"/>
    <n v="890480123"/>
    <s v="UNIVERSIDAD DE CARTAGENA"/>
    <n v="5"/>
    <m/>
    <m/>
    <m/>
    <m/>
    <n v="2"/>
    <n v="7"/>
    <n v="2"/>
  </r>
  <r>
    <n v="0"/>
    <s v="C"/>
    <n v="73110028"/>
    <x v="0"/>
    <n v="4"/>
    <n v="550003411"/>
    <d v="2015-02-10T00:00:00"/>
    <d v="2023-11-30T00:00:00"/>
    <n v="0"/>
    <n v="1"/>
    <n v="4"/>
    <n v="30"/>
    <n v="2"/>
    <n v="21474970"/>
    <n v="23720000"/>
    <n v="7346"/>
    <n v="279"/>
    <n v="6734"/>
    <n v="0"/>
    <n v="0"/>
    <n v="0"/>
    <m/>
    <n v="0"/>
    <n v="0"/>
    <n v="0"/>
    <m/>
    <m/>
    <d v="2021-03-30T00:00:00"/>
    <n v="1"/>
    <s v="O"/>
    <n v="1"/>
    <n v="30"/>
    <n v="0"/>
    <m/>
    <m/>
    <m/>
    <m/>
    <m/>
    <m/>
    <n v="1"/>
    <n v="1"/>
    <m/>
    <m/>
    <n v="13324"/>
    <s v="CREDITOS DE CONSUMO"/>
    <n v="0"/>
    <n v="0"/>
    <n v="890480123"/>
    <s v="UNIVERSIDAD DE CARTAGENA"/>
    <n v="5"/>
    <m/>
    <m/>
    <m/>
    <m/>
    <n v="2"/>
    <n v="7"/>
    <n v="2"/>
  </r>
  <r>
    <n v="0"/>
    <s v="C"/>
    <n v="73110028"/>
    <x v="0"/>
    <n v="4"/>
    <n v="550003442"/>
    <d v="2015-02-12T00:00:00"/>
    <d v="2023-11-30T00:00:00"/>
    <n v="0"/>
    <n v="1"/>
    <n v="4"/>
    <n v="30"/>
    <n v="2"/>
    <n v="21474970"/>
    <n v="23720000"/>
    <n v="26791"/>
    <n v="1016"/>
    <n v="24585"/>
    <n v="0"/>
    <n v="0"/>
    <n v="0"/>
    <m/>
    <n v="0"/>
    <n v="0"/>
    <n v="0"/>
    <m/>
    <m/>
    <d v="2021-03-30T00:00:00"/>
    <n v="1"/>
    <s v="O"/>
    <n v="1"/>
    <n v="30"/>
    <n v="0"/>
    <m/>
    <m/>
    <m/>
    <m/>
    <m/>
    <m/>
    <n v="1"/>
    <n v="1"/>
    <m/>
    <m/>
    <n v="48643"/>
    <s v="CREDITOS DE CONSUMO"/>
    <n v="0"/>
    <n v="0"/>
    <n v="890480123"/>
    <s v="UNIVERSIDAD DE CARTAGENA"/>
    <n v="5"/>
    <m/>
    <m/>
    <m/>
    <m/>
    <n v="2"/>
    <n v="7"/>
    <n v="2"/>
  </r>
  <r>
    <n v="0"/>
    <s v="C"/>
    <n v="73110028"/>
    <x v="0"/>
    <n v="4"/>
    <n v="550003477"/>
    <d v="2015-02-17T00:00:00"/>
    <d v="2023-11-30T00:00:00"/>
    <n v="0"/>
    <n v="1"/>
    <n v="4"/>
    <n v="30"/>
    <n v="2"/>
    <n v="21474970"/>
    <n v="23720000"/>
    <n v="21514"/>
    <n v="816"/>
    <n v="19740"/>
    <n v="0"/>
    <n v="0"/>
    <n v="0"/>
    <m/>
    <n v="0"/>
    <n v="0"/>
    <n v="0"/>
    <m/>
    <m/>
    <d v="2021-03-30T00:00:00"/>
    <n v="1"/>
    <s v="O"/>
    <n v="1"/>
    <n v="30"/>
    <n v="0"/>
    <m/>
    <m/>
    <m/>
    <m/>
    <m/>
    <m/>
    <n v="1"/>
    <n v="1"/>
    <m/>
    <m/>
    <n v="39057"/>
    <s v="CREDITOS DE CONSUMO"/>
    <n v="0"/>
    <n v="0"/>
    <n v="890480123"/>
    <s v="UNIVERSIDAD DE CARTAGENA"/>
    <n v="5"/>
    <m/>
    <m/>
    <m/>
    <m/>
    <n v="2"/>
    <n v="7"/>
    <n v="2"/>
  </r>
  <r>
    <n v="0"/>
    <s v="C"/>
    <n v="73110028"/>
    <x v="0"/>
    <n v="4"/>
    <n v="550003497"/>
    <d v="2015-02-18T00:00:00"/>
    <d v="2023-11-30T00:00:00"/>
    <n v="0"/>
    <n v="1"/>
    <n v="4"/>
    <n v="30"/>
    <n v="2"/>
    <n v="21474970"/>
    <n v="23720000"/>
    <n v="23747"/>
    <n v="900"/>
    <n v="21785"/>
    <n v="0"/>
    <n v="0"/>
    <n v="0"/>
    <m/>
    <n v="0"/>
    <n v="0"/>
    <n v="0"/>
    <m/>
    <m/>
    <d v="2021-03-30T00:00:00"/>
    <n v="1"/>
    <s v="O"/>
    <n v="1"/>
    <n v="30"/>
    <n v="0"/>
    <m/>
    <m/>
    <m/>
    <m/>
    <m/>
    <m/>
    <n v="1"/>
    <n v="1"/>
    <m/>
    <m/>
    <n v="43103"/>
    <s v="CREDITOS DE CONSUMO"/>
    <n v="0"/>
    <n v="0"/>
    <n v="890480123"/>
    <s v="UNIVERSIDAD DE CARTAGENA"/>
    <n v="5"/>
    <m/>
    <m/>
    <m/>
    <m/>
    <n v="2"/>
    <n v="7"/>
    <n v="2"/>
  </r>
  <r>
    <n v="0"/>
    <s v="C"/>
    <n v="73110028"/>
    <x v="0"/>
    <n v="4"/>
    <n v="550003533"/>
    <d v="2015-02-21T00:00:00"/>
    <d v="2023-11-30T00:00:00"/>
    <n v="0"/>
    <n v="1"/>
    <n v="4"/>
    <n v="30"/>
    <n v="2"/>
    <n v="21474970"/>
    <n v="23720000"/>
    <n v="32141"/>
    <n v="1219"/>
    <n v="29495"/>
    <n v="0"/>
    <n v="0"/>
    <n v="0"/>
    <m/>
    <n v="0"/>
    <n v="0"/>
    <n v="0"/>
    <m/>
    <m/>
    <d v="2021-03-30T00:00:00"/>
    <n v="1"/>
    <s v="O"/>
    <n v="1"/>
    <n v="30"/>
    <n v="0"/>
    <m/>
    <m/>
    <m/>
    <m/>
    <m/>
    <m/>
    <n v="1"/>
    <n v="1"/>
    <m/>
    <m/>
    <n v="58358"/>
    <s v="CREDITOS DE CONSUMO"/>
    <n v="0"/>
    <n v="0"/>
    <n v="890480123"/>
    <s v="UNIVERSIDAD DE CARTAGENA"/>
    <n v="5"/>
    <m/>
    <m/>
    <m/>
    <m/>
    <n v="2"/>
    <n v="7"/>
    <n v="2"/>
  </r>
  <r>
    <n v="0"/>
    <s v="C"/>
    <n v="73110028"/>
    <x v="0"/>
    <n v="4"/>
    <n v="550003545"/>
    <d v="2015-02-22T00:00:00"/>
    <d v="2023-11-30T00:00:00"/>
    <n v="0"/>
    <n v="1"/>
    <n v="4"/>
    <n v="30"/>
    <n v="2"/>
    <n v="21474970"/>
    <n v="23720000"/>
    <n v="42177"/>
    <n v="1599"/>
    <n v="38709"/>
    <n v="0"/>
    <n v="0"/>
    <n v="0"/>
    <m/>
    <n v="0"/>
    <n v="0"/>
    <n v="0"/>
    <m/>
    <m/>
    <d v="2021-03-30T00:00:00"/>
    <n v="1"/>
    <s v="O"/>
    <n v="1"/>
    <n v="30"/>
    <n v="0"/>
    <m/>
    <m/>
    <m/>
    <m/>
    <m/>
    <m/>
    <n v="1"/>
    <n v="1"/>
    <m/>
    <m/>
    <n v="76589"/>
    <s v="CREDITOS DE CONSUMO"/>
    <n v="0"/>
    <n v="0"/>
    <n v="890480123"/>
    <s v="UNIVERSIDAD DE CARTAGENA"/>
    <n v="5"/>
    <m/>
    <m/>
    <m/>
    <m/>
    <n v="2"/>
    <n v="7"/>
    <n v="2"/>
  </r>
  <r>
    <n v="0"/>
    <s v="C"/>
    <n v="73110028"/>
    <x v="0"/>
    <n v="4"/>
    <n v="550003554"/>
    <d v="2015-02-23T00:00:00"/>
    <d v="2023-11-30T00:00:00"/>
    <n v="0"/>
    <n v="1"/>
    <n v="4"/>
    <n v="30"/>
    <n v="2"/>
    <n v="21474970"/>
    <n v="23720000"/>
    <n v="34724"/>
    <n v="1317"/>
    <n v="31850"/>
    <n v="0"/>
    <n v="0"/>
    <n v="0"/>
    <m/>
    <n v="0"/>
    <n v="0"/>
    <n v="0"/>
    <m/>
    <m/>
    <d v="2021-03-30T00:00:00"/>
    <n v="1"/>
    <s v="O"/>
    <n v="1"/>
    <n v="30"/>
    <n v="0"/>
    <m/>
    <m/>
    <m/>
    <m/>
    <m/>
    <m/>
    <n v="1"/>
    <n v="1"/>
    <m/>
    <m/>
    <n v="63018"/>
    <s v="CREDITOS DE CONSUMO"/>
    <n v="0"/>
    <n v="0"/>
    <n v="890480123"/>
    <s v="UNIVERSIDAD DE CARTAGENA"/>
    <n v="5"/>
    <m/>
    <m/>
    <m/>
    <m/>
    <n v="2"/>
    <n v="7"/>
    <n v="2"/>
  </r>
  <r>
    <n v="0"/>
    <s v="C"/>
    <n v="73110028"/>
    <x v="0"/>
    <n v="4"/>
    <n v="550003557"/>
    <d v="2015-02-24T00:00:00"/>
    <d v="2023-11-30T00:00:00"/>
    <n v="0"/>
    <n v="1"/>
    <n v="4"/>
    <n v="30"/>
    <n v="2"/>
    <n v="21474970"/>
    <n v="23720000"/>
    <n v="11868"/>
    <n v="450"/>
    <n v="10891"/>
    <n v="0"/>
    <n v="0"/>
    <n v="0"/>
    <m/>
    <n v="0"/>
    <n v="0"/>
    <n v="0"/>
    <m/>
    <m/>
    <d v="2021-03-30T00:00:00"/>
    <n v="1"/>
    <s v="O"/>
    <n v="1"/>
    <n v="30"/>
    <n v="0"/>
    <m/>
    <m/>
    <m/>
    <m/>
    <m/>
    <m/>
    <n v="1"/>
    <n v="1"/>
    <m/>
    <m/>
    <n v="21549"/>
    <s v="CREDITOS DE CONSUMO"/>
    <n v="0"/>
    <n v="0"/>
    <n v="890480123"/>
    <s v="UNIVERSIDAD DE CARTAGENA"/>
    <n v="5"/>
    <m/>
    <m/>
    <m/>
    <m/>
    <n v="2"/>
    <n v="7"/>
    <n v="2"/>
  </r>
  <r>
    <n v="0"/>
    <s v="C"/>
    <n v="73110028"/>
    <x v="0"/>
    <n v="4"/>
    <n v="550003566"/>
    <d v="2015-02-25T00:00:00"/>
    <d v="2023-11-30T00:00:00"/>
    <n v="0"/>
    <n v="1"/>
    <n v="4"/>
    <n v="30"/>
    <n v="2"/>
    <n v="21474970"/>
    <n v="23720000"/>
    <n v="7466"/>
    <n v="283"/>
    <n v="6846"/>
    <n v="0"/>
    <n v="0"/>
    <n v="0"/>
    <m/>
    <n v="0"/>
    <n v="0"/>
    <n v="0"/>
    <m/>
    <m/>
    <d v="2021-03-30T00:00:00"/>
    <n v="1"/>
    <s v="O"/>
    <n v="1"/>
    <n v="30"/>
    <n v="0"/>
    <m/>
    <m/>
    <m/>
    <m/>
    <m/>
    <m/>
    <n v="1"/>
    <n v="1"/>
    <m/>
    <m/>
    <n v="13545"/>
    <s v="CREDITOS DE CONSUMO"/>
    <n v="0"/>
    <n v="0"/>
    <n v="890480123"/>
    <s v="UNIVERSIDAD DE CARTAGENA"/>
    <n v="5"/>
    <m/>
    <m/>
    <m/>
    <m/>
    <n v="2"/>
    <n v="7"/>
    <n v="2"/>
  </r>
  <r>
    <n v="0"/>
    <s v="C"/>
    <n v="73110028"/>
    <x v="0"/>
    <n v="4"/>
    <n v="550003578"/>
    <d v="2015-02-26T00:00:00"/>
    <d v="2023-11-30T00:00:00"/>
    <n v="0"/>
    <n v="1"/>
    <n v="4"/>
    <n v="30"/>
    <n v="2"/>
    <n v="21474970"/>
    <n v="23720000"/>
    <n v="5863"/>
    <n v="222"/>
    <n v="5373"/>
    <n v="0"/>
    <n v="0"/>
    <n v="0"/>
    <m/>
    <n v="0"/>
    <n v="0"/>
    <n v="0"/>
    <m/>
    <m/>
    <d v="2021-03-30T00:00:00"/>
    <n v="1"/>
    <s v="O"/>
    <n v="1"/>
    <n v="30"/>
    <n v="0"/>
    <m/>
    <m/>
    <m/>
    <m/>
    <m/>
    <m/>
    <n v="1"/>
    <n v="1"/>
    <m/>
    <m/>
    <n v="10631"/>
    <s v="CREDITOS DE CONSUMO"/>
    <n v="0"/>
    <n v="0"/>
    <n v="890480123"/>
    <s v="UNIVERSIDAD DE CARTAGENA"/>
    <n v="5"/>
    <m/>
    <m/>
    <m/>
    <m/>
    <n v="2"/>
    <n v="7"/>
    <n v="2"/>
  </r>
  <r>
    <n v="0"/>
    <s v="C"/>
    <n v="73110028"/>
    <x v="0"/>
    <n v="4"/>
    <n v="550003607"/>
    <d v="2015-02-28T00:00:00"/>
    <d v="2023-11-30T00:00:00"/>
    <n v="0"/>
    <n v="1"/>
    <n v="4"/>
    <n v="30"/>
    <n v="2"/>
    <n v="21474970"/>
    <n v="23720000"/>
    <n v="6266"/>
    <n v="238"/>
    <n v="5749"/>
    <n v="0"/>
    <n v="0"/>
    <n v="0"/>
    <m/>
    <n v="0"/>
    <n v="0"/>
    <n v="0"/>
    <m/>
    <m/>
    <d v="2021-03-30T00:00:00"/>
    <n v="1"/>
    <s v="O"/>
    <n v="1"/>
    <n v="30"/>
    <n v="0"/>
    <m/>
    <m/>
    <m/>
    <m/>
    <m/>
    <m/>
    <n v="1"/>
    <n v="1"/>
    <m/>
    <m/>
    <n v="11375"/>
    <s v="CREDITOS DE CONSUMO"/>
    <n v="0"/>
    <n v="0"/>
    <n v="890480123"/>
    <s v="UNIVERSIDAD DE CARTAGENA"/>
    <n v="5"/>
    <m/>
    <m/>
    <m/>
    <m/>
    <n v="2"/>
    <n v="7"/>
    <n v="2"/>
  </r>
  <r>
    <n v="0"/>
    <s v="C"/>
    <n v="73110028"/>
    <x v="0"/>
    <n v="4"/>
    <n v="550003608"/>
    <d v="2015-02-28T00:00:00"/>
    <d v="2023-11-30T00:00:00"/>
    <n v="0"/>
    <n v="1"/>
    <n v="4"/>
    <n v="30"/>
    <n v="2"/>
    <n v="21474970"/>
    <n v="23720000"/>
    <n v="5676"/>
    <n v="215"/>
    <n v="5204"/>
    <n v="0"/>
    <n v="0"/>
    <n v="0"/>
    <m/>
    <n v="0"/>
    <n v="0"/>
    <n v="0"/>
    <m/>
    <m/>
    <d v="2021-03-30T00:00:00"/>
    <n v="1"/>
    <s v="O"/>
    <n v="1"/>
    <n v="30"/>
    <n v="0"/>
    <m/>
    <m/>
    <m/>
    <m/>
    <m/>
    <m/>
    <n v="1"/>
    <n v="1"/>
    <m/>
    <m/>
    <n v="10296"/>
    <s v="CREDITOS DE CONSUMO"/>
    <n v="0"/>
    <n v="0"/>
    <n v="890480123"/>
    <s v="UNIVERSIDAD DE CARTAGENA"/>
    <n v="5"/>
    <m/>
    <m/>
    <m/>
    <m/>
    <n v="2"/>
    <n v="7"/>
    <n v="2"/>
  </r>
  <r>
    <n v="0"/>
    <s v="C"/>
    <n v="73110028"/>
    <x v="0"/>
    <n v="4"/>
    <n v="550003703"/>
    <d v="2015-03-01T00:00:00"/>
    <d v="2023-11-30T00:00:00"/>
    <n v="0"/>
    <n v="1"/>
    <n v="4"/>
    <n v="30"/>
    <n v="2"/>
    <n v="21474970"/>
    <n v="23720000"/>
    <n v="9124"/>
    <n v="346"/>
    <n v="8368"/>
    <n v="0"/>
    <n v="0"/>
    <n v="0"/>
    <m/>
    <n v="0"/>
    <n v="0"/>
    <n v="0"/>
    <m/>
    <m/>
    <d v="2021-03-30T00:00:00"/>
    <n v="1"/>
    <s v="O"/>
    <n v="1"/>
    <n v="30"/>
    <n v="0"/>
    <m/>
    <m/>
    <m/>
    <m/>
    <m/>
    <m/>
    <n v="1"/>
    <n v="1"/>
    <m/>
    <m/>
    <n v="16557"/>
    <s v="CREDITOS DE CONSUMO"/>
    <n v="0"/>
    <n v="0"/>
    <n v="890480123"/>
    <s v="UNIVERSIDAD DE CARTAGENA"/>
    <n v="5"/>
    <m/>
    <m/>
    <m/>
    <m/>
    <n v="2"/>
    <n v="7"/>
    <n v="2"/>
  </r>
  <r>
    <n v="0"/>
    <s v="C"/>
    <n v="73110028"/>
    <x v="0"/>
    <n v="4"/>
    <n v="550003705"/>
    <d v="2015-03-01T00:00:00"/>
    <d v="2023-11-30T00:00:00"/>
    <n v="0"/>
    <n v="1"/>
    <n v="4"/>
    <n v="30"/>
    <n v="2"/>
    <n v="21474970"/>
    <n v="23720000"/>
    <n v="7624"/>
    <n v="289"/>
    <n v="6988"/>
    <n v="0"/>
    <n v="0"/>
    <n v="0"/>
    <m/>
    <n v="0"/>
    <n v="0"/>
    <n v="0"/>
    <m/>
    <m/>
    <d v="2021-03-30T00:00:00"/>
    <n v="1"/>
    <s v="O"/>
    <n v="1"/>
    <n v="30"/>
    <n v="0"/>
    <m/>
    <m/>
    <m/>
    <m/>
    <m/>
    <m/>
    <n v="1"/>
    <n v="1"/>
    <m/>
    <m/>
    <n v="13826"/>
    <s v="CREDITOS DE CONSUMO"/>
    <n v="0"/>
    <n v="0"/>
    <n v="890480123"/>
    <s v="UNIVERSIDAD DE CARTAGENA"/>
    <n v="5"/>
    <m/>
    <m/>
    <m/>
    <m/>
    <n v="2"/>
    <n v="7"/>
    <n v="2"/>
  </r>
  <r>
    <n v="0"/>
    <s v="C"/>
    <n v="73110028"/>
    <x v="0"/>
    <n v="4"/>
    <n v="550003706"/>
    <d v="2015-03-01T00:00:00"/>
    <d v="2023-11-30T00:00:00"/>
    <n v="0"/>
    <n v="1"/>
    <n v="4"/>
    <n v="30"/>
    <n v="2"/>
    <n v="21474970"/>
    <n v="23720000"/>
    <n v="13675"/>
    <n v="519"/>
    <n v="12549"/>
    <n v="0"/>
    <n v="0"/>
    <n v="0"/>
    <m/>
    <n v="0"/>
    <n v="0"/>
    <n v="0"/>
    <m/>
    <m/>
    <d v="2021-03-30T00:00:00"/>
    <n v="1"/>
    <s v="O"/>
    <n v="1"/>
    <n v="30"/>
    <n v="0"/>
    <m/>
    <m/>
    <m/>
    <m/>
    <m/>
    <m/>
    <n v="1"/>
    <n v="1"/>
    <m/>
    <m/>
    <n v="24829"/>
    <s v="CREDITOS DE CONSUMO"/>
    <n v="0"/>
    <n v="0"/>
    <n v="890480123"/>
    <s v="UNIVERSIDAD DE CARTAGENA"/>
    <n v="5"/>
    <m/>
    <m/>
    <m/>
    <m/>
    <n v="2"/>
    <n v="7"/>
    <n v="2"/>
  </r>
  <r>
    <n v="0"/>
    <s v="C"/>
    <n v="73110028"/>
    <x v="0"/>
    <n v="4"/>
    <n v="550003775"/>
    <d v="2015-03-11T00:00:00"/>
    <d v="2024-02-28T00:00:00"/>
    <n v="0"/>
    <n v="1"/>
    <n v="0"/>
    <n v="30"/>
    <n v="2"/>
    <n v="21474970"/>
    <n v="23720000"/>
    <n v="49750"/>
    <n v="1886"/>
    <n v="49750"/>
    <n v="1799"/>
    <n v="0"/>
    <n v="0"/>
    <m/>
    <n v="0"/>
    <n v="0"/>
    <n v="0"/>
    <m/>
    <m/>
    <d v="2021-02-28T00:00:00"/>
    <n v="1"/>
    <s v="O"/>
    <n v="1"/>
    <n v="30"/>
    <n v="0"/>
    <m/>
    <m/>
    <m/>
    <m/>
    <m/>
    <m/>
    <n v="1"/>
    <n v="1"/>
    <m/>
    <m/>
    <n v="98434"/>
    <s v="CREDITOS DE CONSUMO"/>
    <n v="0"/>
    <n v="0"/>
    <n v="890480123"/>
    <s v="UNIVERSIDAD DE CARTAGENA"/>
    <n v="5"/>
    <m/>
    <m/>
    <m/>
    <m/>
    <n v="2"/>
    <n v="7"/>
    <n v="2"/>
  </r>
  <r>
    <n v="0"/>
    <s v="C"/>
    <n v="73110028"/>
    <x v="0"/>
    <n v="4"/>
    <n v="550003906"/>
    <d v="2015-03-28T00:00:00"/>
    <d v="2023-11-30T00:00:00"/>
    <n v="0"/>
    <n v="1"/>
    <n v="4"/>
    <n v="30"/>
    <n v="2"/>
    <n v="21474970"/>
    <n v="23720000"/>
    <n v="20969"/>
    <n v="795"/>
    <n v="19244"/>
    <n v="0"/>
    <n v="0"/>
    <n v="0"/>
    <m/>
    <n v="0"/>
    <n v="0"/>
    <n v="0"/>
    <m/>
    <m/>
    <d v="2021-03-30T00:00:00"/>
    <n v="1"/>
    <s v="O"/>
    <n v="1"/>
    <n v="30"/>
    <n v="0"/>
    <m/>
    <m/>
    <m/>
    <m/>
    <m/>
    <m/>
    <n v="1"/>
    <n v="1"/>
    <m/>
    <m/>
    <n v="38076"/>
    <s v="CREDITOS DE CONSUMO"/>
    <n v="0"/>
    <n v="0"/>
    <n v="890480123"/>
    <s v="UNIVERSIDAD DE CARTAGENA"/>
    <n v="5"/>
    <m/>
    <m/>
    <m/>
    <m/>
    <n v="2"/>
    <n v="7"/>
    <n v="2"/>
  </r>
  <r>
    <n v="0"/>
    <s v="C"/>
    <n v="73110028"/>
    <x v="0"/>
    <n v="4"/>
    <n v="550003912"/>
    <d v="2015-03-29T00:00:00"/>
    <d v="2023-11-30T00:00:00"/>
    <n v="0"/>
    <n v="1"/>
    <n v="4"/>
    <n v="30"/>
    <n v="2"/>
    <n v="21474970"/>
    <n v="23720000"/>
    <n v="6824"/>
    <n v="259"/>
    <n v="6262"/>
    <n v="0"/>
    <n v="0"/>
    <n v="0"/>
    <m/>
    <n v="0"/>
    <n v="0"/>
    <n v="0"/>
    <m/>
    <m/>
    <d v="2021-03-30T00:00:00"/>
    <n v="1"/>
    <s v="O"/>
    <n v="1"/>
    <n v="30"/>
    <n v="0"/>
    <m/>
    <m/>
    <m/>
    <m/>
    <m/>
    <m/>
    <n v="1"/>
    <n v="1"/>
    <m/>
    <m/>
    <n v="12390"/>
    <s v="CREDITOS DE CONSUMO"/>
    <n v="0"/>
    <n v="0"/>
    <n v="890480123"/>
    <s v="UNIVERSIDAD DE CARTAGENA"/>
    <n v="5"/>
    <m/>
    <m/>
    <m/>
    <m/>
    <n v="2"/>
    <n v="7"/>
    <n v="2"/>
  </r>
  <r>
    <n v="0"/>
    <s v="C"/>
    <n v="73110028"/>
    <x v="0"/>
    <n v="4"/>
    <n v="550004059"/>
    <d v="2015-04-02T00:00:00"/>
    <d v="2023-11-30T00:00:00"/>
    <n v="0"/>
    <n v="1"/>
    <n v="4"/>
    <n v="30"/>
    <n v="2"/>
    <n v="21474970"/>
    <n v="23720000"/>
    <n v="22531"/>
    <n v="854"/>
    <n v="20679"/>
    <n v="0"/>
    <n v="0"/>
    <n v="0"/>
    <m/>
    <n v="0"/>
    <n v="0"/>
    <n v="0"/>
    <m/>
    <m/>
    <d v="2021-03-30T00:00:00"/>
    <n v="1"/>
    <s v="O"/>
    <n v="1"/>
    <n v="30"/>
    <n v="0"/>
    <m/>
    <m/>
    <m/>
    <m/>
    <m/>
    <m/>
    <n v="1"/>
    <n v="1"/>
    <m/>
    <m/>
    <n v="40915"/>
    <s v="CREDITOS DE CONSUMO"/>
    <n v="0"/>
    <n v="0"/>
    <n v="890480123"/>
    <s v="UNIVERSIDAD DE CARTAGENA"/>
    <n v="5"/>
    <m/>
    <m/>
    <m/>
    <m/>
    <n v="2"/>
    <n v="7"/>
    <n v="2"/>
  </r>
  <r>
    <n v="0"/>
    <s v="C"/>
    <n v="73110028"/>
    <x v="0"/>
    <n v="4"/>
    <n v="550004138"/>
    <d v="2015-04-08T00:00:00"/>
    <d v="2023-11-30T00:00:00"/>
    <n v="0"/>
    <n v="1"/>
    <n v="4"/>
    <n v="30"/>
    <n v="2"/>
    <n v="21474970"/>
    <n v="23720000"/>
    <n v="42567"/>
    <n v="1614"/>
    <n v="39066"/>
    <n v="0"/>
    <n v="0"/>
    <n v="0"/>
    <m/>
    <n v="0"/>
    <n v="0"/>
    <n v="0"/>
    <m/>
    <m/>
    <d v="2021-03-30T00:00:00"/>
    <n v="1"/>
    <s v="O"/>
    <n v="1"/>
    <n v="30"/>
    <n v="0"/>
    <m/>
    <m/>
    <m/>
    <m/>
    <m/>
    <m/>
    <n v="1"/>
    <n v="1"/>
    <m/>
    <m/>
    <n v="77295"/>
    <s v="CREDITOS DE CONSUMO"/>
    <n v="0"/>
    <n v="0"/>
    <n v="890480123"/>
    <s v="UNIVERSIDAD DE CARTAGENA"/>
    <n v="5"/>
    <m/>
    <m/>
    <m/>
    <m/>
    <n v="2"/>
    <n v="7"/>
    <n v="2"/>
  </r>
  <r>
    <n v="0"/>
    <s v="C"/>
    <n v="73110028"/>
    <x v="0"/>
    <n v="4"/>
    <n v="550004213"/>
    <d v="2015-04-15T00:00:00"/>
    <d v="2023-11-30T00:00:00"/>
    <n v="0"/>
    <n v="1"/>
    <n v="4"/>
    <n v="30"/>
    <n v="2"/>
    <n v="21474970"/>
    <n v="23720000"/>
    <n v="6073"/>
    <n v="230"/>
    <n v="5562"/>
    <n v="0"/>
    <n v="0"/>
    <n v="0"/>
    <m/>
    <n v="0"/>
    <n v="0"/>
    <n v="0"/>
    <m/>
    <m/>
    <d v="2021-03-30T00:00:00"/>
    <n v="1"/>
    <s v="O"/>
    <n v="1"/>
    <n v="30"/>
    <n v="0"/>
    <m/>
    <m/>
    <m/>
    <m/>
    <m/>
    <m/>
    <n v="1"/>
    <n v="1"/>
    <m/>
    <m/>
    <n v="11005"/>
    <s v="CREDITOS DE CONSUMO"/>
    <n v="0"/>
    <n v="0"/>
    <n v="890480123"/>
    <s v="UNIVERSIDAD DE CARTAGENA"/>
    <n v="5"/>
    <m/>
    <m/>
    <m/>
    <m/>
    <n v="2"/>
    <n v="7"/>
    <n v="2"/>
  </r>
  <r>
    <n v="0"/>
    <s v="C"/>
    <n v="73110028"/>
    <x v="0"/>
    <n v="4"/>
    <n v="550004233"/>
    <d v="2015-04-18T00:00:00"/>
    <d v="2023-11-30T00:00:00"/>
    <n v="0"/>
    <n v="1"/>
    <n v="4"/>
    <n v="30"/>
    <n v="2"/>
    <n v="21474970"/>
    <n v="23720000"/>
    <n v="6950"/>
    <n v="264"/>
    <n v="6376"/>
    <n v="0"/>
    <n v="0"/>
    <n v="0"/>
    <m/>
    <n v="0"/>
    <n v="0"/>
    <n v="0"/>
    <m/>
    <m/>
    <d v="2021-03-30T00:00:00"/>
    <n v="1"/>
    <s v="O"/>
    <n v="1"/>
    <n v="30"/>
    <n v="0"/>
    <m/>
    <m/>
    <m/>
    <m/>
    <m/>
    <m/>
    <n v="1"/>
    <n v="1"/>
    <m/>
    <m/>
    <n v="12615"/>
    <s v="CREDITOS DE CONSUMO"/>
    <n v="0"/>
    <n v="0"/>
    <n v="890480123"/>
    <s v="UNIVERSIDAD DE CARTAGENA"/>
    <n v="5"/>
    <m/>
    <m/>
    <m/>
    <m/>
    <n v="2"/>
    <n v="7"/>
    <n v="2"/>
  </r>
  <r>
    <n v="0"/>
    <s v="C"/>
    <n v="73110028"/>
    <x v="0"/>
    <n v="4"/>
    <n v="550004234"/>
    <d v="2015-04-18T00:00:00"/>
    <d v="2023-11-30T00:00:00"/>
    <n v="0"/>
    <n v="1"/>
    <n v="4"/>
    <n v="30"/>
    <n v="2"/>
    <n v="21474970"/>
    <n v="23720000"/>
    <n v="14118"/>
    <n v="535"/>
    <n v="12958"/>
    <n v="0"/>
    <n v="0"/>
    <n v="0"/>
    <m/>
    <n v="0"/>
    <n v="0"/>
    <n v="0"/>
    <m/>
    <m/>
    <d v="2021-03-30T00:00:00"/>
    <n v="1"/>
    <s v="O"/>
    <n v="1"/>
    <n v="30"/>
    <n v="0"/>
    <m/>
    <m/>
    <m/>
    <m/>
    <m/>
    <m/>
    <n v="1"/>
    <n v="1"/>
    <m/>
    <m/>
    <n v="25638"/>
    <s v="CREDITOS DE CONSUMO"/>
    <n v="0"/>
    <n v="0"/>
    <n v="890480123"/>
    <s v="UNIVERSIDAD DE CARTAGENA"/>
    <n v="5"/>
    <m/>
    <m/>
    <m/>
    <m/>
    <n v="2"/>
    <n v="7"/>
    <n v="2"/>
  </r>
  <r>
    <n v="0"/>
    <s v="C"/>
    <n v="73110028"/>
    <x v="0"/>
    <n v="4"/>
    <n v="550004235"/>
    <d v="2015-04-18T00:00:00"/>
    <d v="2023-11-30T00:00:00"/>
    <n v="0"/>
    <n v="1"/>
    <n v="4"/>
    <n v="30"/>
    <n v="2"/>
    <n v="21474970"/>
    <n v="23720000"/>
    <n v="22131"/>
    <n v="839"/>
    <n v="20298"/>
    <n v="0"/>
    <n v="0"/>
    <n v="0"/>
    <m/>
    <n v="0"/>
    <n v="0"/>
    <n v="0"/>
    <m/>
    <m/>
    <d v="2021-03-30T00:00:00"/>
    <n v="1"/>
    <s v="O"/>
    <n v="1"/>
    <n v="30"/>
    <n v="0"/>
    <m/>
    <m/>
    <m/>
    <m/>
    <m/>
    <m/>
    <n v="1"/>
    <n v="1"/>
    <m/>
    <m/>
    <n v="40161"/>
    <s v="CREDITOS DE CONSUMO"/>
    <n v="0"/>
    <n v="0"/>
    <n v="890480123"/>
    <s v="UNIVERSIDAD DE CARTAGENA"/>
    <n v="5"/>
    <m/>
    <m/>
    <m/>
    <m/>
    <n v="2"/>
    <n v="7"/>
    <n v="2"/>
  </r>
  <r>
    <n v="0"/>
    <s v="C"/>
    <n v="73110028"/>
    <x v="0"/>
    <n v="4"/>
    <n v="550004245"/>
    <d v="2015-04-20T00:00:00"/>
    <d v="2023-11-30T00:00:00"/>
    <n v="0"/>
    <n v="1"/>
    <n v="4"/>
    <n v="30"/>
    <n v="2"/>
    <n v="21474970"/>
    <n v="23720000"/>
    <n v="22937"/>
    <n v="870"/>
    <n v="21048"/>
    <n v="0"/>
    <n v="0"/>
    <n v="0"/>
    <m/>
    <n v="0"/>
    <n v="0"/>
    <n v="0"/>
    <m/>
    <m/>
    <d v="2021-03-30T00:00:00"/>
    <n v="1"/>
    <s v="O"/>
    <n v="1"/>
    <n v="30"/>
    <n v="0"/>
    <m/>
    <m/>
    <m/>
    <m/>
    <m/>
    <m/>
    <n v="1"/>
    <n v="1"/>
    <m/>
    <m/>
    <n v="41645"/>
    <s v="CREDITOS DE CONSUMO"/>
    <n v="0"/>
    <n v="0"/>
    <n v="890480123"/>
    <s v="UNIVERSIDAD DE CARTAGENA"/>
    <n v="5"/>
    <m/>
    <m/>
    <m/>
    <m/>
    <n v="2"/>
    <n v="7"/>
    <n v="2"/>
  </r>
  <r>
    <n v="0"/>
    <s v="C"/>
    <n v="73110028"/>
    <x v="0"/>
    <n v="4"/>
    <n v="550004252"/>
    <d v="2015-04-21T00:00:00"/>
    <d v="2023-11-30T00:00:00"/>
    <n v="0"/>
    <n v="1"/>
    <n v="4"/>
    <n v="30"/>
    <n v="2"/>
    <n v="21474970"/>
    <n v="23720000"/>
    <n v="13691"/>
    <n v="519"/>
    <n v="12565"/>
    <n v="0"/>
    <n v="0"/>
    <n v="0"/>
    <m/>
    <n v="0"/>
    <n v="0"/>
    <n v="0"/>
    <m/>
    <m/>
    <d v="2021-03-30T00:00:00"/>
    <n v="1"/>
    <s v="O"/>
    <n v="1"/>
    <n v="30"/>
    <n v="0"/>
    <m/>
    <m/>
    <m/>
    <m/>
    <m/>
    <m/>
    <n v="1"/>
    <n v="1"/>
    <m/>
    <m/>
    <n v="24861"/>
    <s v="CREDITOS DE CONSUMO"/>
    <n v="0"/>
    <n v="0"/>
    <n v="890480123"/>
    <s v="UNIVERSIDAD DE CARTAGENA"/>
    <n v="5"/>
    <m/>
    <m/>
    <m/>
    <m/>
    <n v="2"/>
    <n v="7"/>
    <n v="2"/>
  </r>
  <r>
    <n v="0"/>
    <s v="C"/>
    <n v="73110028"/>
    <x v="0"/>
    <n v="4"/>
    <n v="550004283"/>
    <d v="2015-04-24T00:00:00"/>
    <d v="2023-11-30T00:00:00"/>
    <n v="0"/>
    <n v="1"/>
    <n v="4"/>
    <n v="30"/>
    <n v="2"/>
    <n v="21474970"/>
    <n v="23720000"/>
    <n v="6936"/>
    <n v="263"/>
    <n v="6366"/>
    <n v="0"/>
    <n v="0"/>
    <n v="0"/>
    <m/>
    <n v="0"/>
    <n v="0"/>
    <n v="0"/>
    <m/>
    <m/>
    <d v="2021-03-30T00:00:00"/>
    <n v="1"/>
    <s v="O"/>
    <n v="1"/>
    <n v="30"/>
    <n v="0"/>
    <m/>
    <m/>
    <m/>
    <m/>
    <m/>
    <m/>
    <n v="1"/>
    <n v="1"/>
    <m/>
    <m/>
    <n v="12596"/>
    <s v="CREDITOS DE CONSUMO"/>
    <n v="0"/>
    <n v="0"/>
    <n v="890480123"/>
    <s v="UNIVERSIDAD DE CARTAGENA"/>
    <n v="5"/>
    <m/>
    <m/>
    <m/>
    <m/>
    <n v="2"/>
    <n v="7"/>
    <n v="2"/>
  </r>
  <r>
    <n v="0"/>
    <s v="C"/>
    <n v="73110028"/>
    <x v="0"/>
    <n v="4"/>
    <n v="550004287"/>
    <d v="2015-04-24T00:00:00"/>
    <d v="2023-11-30T00:00:00"/>
    <n v="0"/>
    <n v="1"/>
    <n v="4"/>
    <n v="30"/>
    <n v="2"/>
    <n v="21474970"/>
    <n v="23720000"/>
    <n v="20564"/>
    <n v="780"/>
    <n v="18871"/>
    <n v="0"/>
    <n v="0"/>
    <n v="0"/>
    <m/>
    <n v="0"/>
    <n v="0"/>
    <n v="0"/>
    <m/>
    <m/>
    <d v="2021-03-30T00:00:00"/>
    <n v="1"/>
    <s v="O"/>
    <n v="1"/>
    <n v="30"/>
    <n v="0"/>
    <m/>
    <m/>
    <m/>
    <m/>
    <m/>
    <m/>
    <n v="1"/>
    <n v="1"/>
    <m/>
    <m/>
    <n v="37338"/>
    <s v="CREDITOS DE CONSUMO"/>
    <n v="0"/>
    <n v="0"/>
    <n v="890480123"/>
    <s v="UNIVERSIDAD DE CARTAGENA"/>
    <n v="5"/>
    <m/>
    <m/>
    <m/>
    <m/>
    <n v="2"/>
    <n v="7"/>
    <n v="2"/>
  </r>
  <r>
    <n v="0"/>
    <s v="C"/>
    <n v="73110028"/>
    <x v="0"/>
    <n v="4"/>
    <n v="550004323"/>
    <d v="2015-04-28T00:00:00"/>
    <d v="2023-11-30T00:00:00"/>
    <n v="0"/>
    <n v="1"/>
    <n v="4"/>
    <n v="30"/>
    <n v="2"/>
    <n v="21474970"/>
    <n v="23720000"/>
    <n v="7599"/>
    <n v="288"/>
    <n v="6965"/>
    <n v="0"/>
    <n v="0"/>
    <n v="0"/>
    <m/>
    <n v="0"/>
    <n v="0"/>
    <n v="0"/>
    <m/>
    <m/>
    <d v="2021-03-30T00:00:00"/>
    <n v="1"/>
    <s v="O"/>
    <n v="1"/>
    <n v="30"/>
    <n v="0"/>
    <m/>
    <m/>
    <m/>
    <m/>
    <m/>
    <m/>
    <n v="1"/>
    <n v="1"/>
    <m/>
    <m/>
    <n v="13781"/>
    <s v="CREDITOS DE CONSUMO"/>
    <n v="0"/>
    <n v="0"/>
    <n v="890480123"/>
    <s v="UNIVERSIDAD DE CARTAGENA"/>
    <n v="5"/>
    <m/>
    <m/>
    <m/>
    <m/>
    <n v="2"/>
    <n v="7"/>
    <n v="2"/>
  </r>
  <r>
    <n v="0"/>
    <s v="C"/>
    <n v="73110028"/>
    <x v="0"/>
    <n v="4"/>
    <n v="550004453"/>
    <d v="2015-05-01T00:00:00"/>
    <d v="2023-11-30T00:00:00"/>
    <n v="0"/>
    <n v="1"/>
    <n v="4"/>
    <n v="30"/>
    <n v="2"/>
    <n v="21474970"/>
    <n v="23720000"/>
    <n v="15394"/>
    <n v="584"/>
    <n v="14126"/>
    <n v="0"/>
    <n v="0"/>
    <n v="0"/>
    <m/>
    <n v="0"/>
    <n v="0"/>
    <n v="0"/>
    <m/>
    <m/>
    <d v="2021-03-30T00:00:00"/>
    <n v="1"/>
    <s v="O"/>
    <n v="1"/>
    <n v="30"/>
    <n v="0"/>
    <m/>
    <m/>
    <m/>
    <m/>
    <m/>
    <m/>
    <n v="1"/>
    <n v="1"/>
    <m/>
    <m/>
    <n v="27950"/>
    <s v="CREDITOS DE CONSUMO"/>
    <n v="0"/>
    <n v="0"/>
    <n v="890480123"/>
    <s v="UNIVERSIDAD DE CARTAGENA"/>
    <n v="5"/>
    <m/>
    <m/>
    <m/>
    <m/>
    <n v="2"/>
    <n v="7"/>
    <n v="2"/>
  </r>
  <r>
    <n v="0"/>
    <s v="C"/>
    <n v="73110028"/>
    <x v="0"/>
    <n v="4"/>
    <n v="550004473"/>
    <d v="2015-05-02T00:00:00"/>
    <d v="2023-11-30T00:00:00"/>
    <n v="0"/>
    <n v="1"/>
    <n v="4"/>
    <n v="30"/>
    <n v="2"/>
    <n v="21474970"/>
    <n v="23720000"/>
    <n v="11171"/>
    <n v="424"/>
    <n v="10242"/>
    <n v="0"/>
    <n v="0"/>
    <n v="0"/>
    <m/>
    <n v="0"/>
    <n v="0"/>
    <n v="0"/>
    <m/>
    <m/>
    <d v="2021-03-30T00:00:00"/>
    <n v="1"/>
    <s v="O"/>
    <n v="1"/>
    <n v="30"/>
    <n v="0"/>
    <m/>
    <m/>
    <m/>
    <m/>
    <m/>
    <m/>
    <n v="1"/>
    <n v="1"/>
    <m/>
    <m/>
    <n v="20264"/>
    <s v="CREDITOS DE CONSUMO"/>
    <n v="0"/>
    <n v="0"/>
    <n v="890480123"/>
    <s v="UNIVERSIDAD DE CARTAGENA"/>
    <n v="5"/>
    <m/>
    <m/>
    <m/>
    <m/>
    <n v="2"/>
    <n v="7"/>
    <n v="2"/>
  </r>
  <r>
    <n v="0"/>
    <s v="C"/>
    <n v="73110028"/>
    <x v="0"/>
    <n v="4"/>
    <n v="550004513"/>
    <d v="2015-05-06T00:00:00"/>
    <d v="2023-06-30T00:00:00"/>
    <n v="0"/>
    <n v="1"/>
    <n v="9"/>
    <n v="30"/>
    <n v="2"/>
    <n v="21474970"/>
    <n v="23720000"/>
    <n v="3070"/>
    <n v="116"/>
    <n v="2480"/>
    <n v="0"/>
    <n v="0"/>
    <n v="0"/>
    <m/>
    <n v="0"/>
    <n v="0"/>
    <n v="0"/>
    <m/>
    <m/>
    <d v="2021-03-30T00:00:00"/>
    <n v="1"/>
    <s v="O"/>
    <n v="1"/>
    <n v="30"/>
    <n v="0"/>
    <m/>
    <m/>
    <m/>
    <m/>
    <m/>
    <m/>
    <n v="1"/>
    <n v="1"/>
    <m/>
    <m/>
    <n v="4907"/>
    <s v="CREDITOS DE CONSUMO"/>
    <n v="0"/>
    <n v="0"/>
    <n v="890480123"/>
    <s v="UNIVERSIDAD DE CARTAGENA"/>
    <n v="5"/>
    <m/>
    <m/>
    <m/>
    <m/>
    <n v="2"/>
    <n v="7"/>
    <n v="2"/>
  </r>
  <r>
    <n v="0"/>
    <s v="C"/>
    <n v="73110028"/>
    <x v="0"/>
    <n v="4"/>
    <n v="550004559"/>
    <d v="2015-05-08T00:00:00"/>
    <d v="2023-11-30T00:00:00"/>
    <n v="0"/>
    <n v="1"/>
    <n v="4"/>
    <n v="30"/>
    <n v="2"/>
    <n v="21474970"/>
    <n v="23720000"/>
    <n v="13435"/>
    <n v="509"/>
    <n v="12332"/>
    <n v="0"/>
    <n v="0"/>
    <n v="0"/>
    <m/>
    <n v="0"/>
    <n v="0"/>
    <n v="0"/>
    <m/>
    <m/>
    <d v="2021-03-30T00:00:00"/>
    <n v="1"/>
    <s v="O"/>
    <n v="1"/>
    <n v="30"/>
    <n v="0"/>
    <m/>
    <m/>
    <m/>
    <m/>
    <m/>
    <m/>
    <n v="1"/>
    <n v="1"/>
    <m/>
    <m/>
    <n v="24400"/>
    <s v="CREDITOS DE CONSUMO"/>
    <n v="0"/>
    <n v="0"/>
    <n v="890480123"/>
    <s v="UNIVERSIDAD DE CARTAGENA"/>
    <n v="5"/>
    <m/>
    <m/>
    <m/>
    <m/>
    <n v="2"/>
    <n v="7"/>
    <n v="2"/>
  </r>
  <r>
    <n v="0"/>
    <s v="C"/>
    <n v="73110028"/>
    <x v="0"/>
    <n v="4"/>
    <n v="550004582"/>
    <d v="2015-05-09T00:00:00"/>
    <d v="2023-11-30T00:00:00"/>
    <n v="0"/>
    <n v="1"/>
    <n v="4"/>
    <n v="30"/>
    <n v="2"/>
    <n v="21474970"/>
    <n v="23720000"/>
    <n v="6866"/>
    <n v="260"/>
    <n v="6302"/>
    <n v="0"/>
    <n v="0"/>
    <n v="0"/>
    <m/>
    <n v="0"/>
    <n v="0"/>
    <n v="0"/>
    <m/>
    <m/>
    <d v="2021-03-30T00:00:00"/>
    <n v="1"/>
    <s v="O"/>
    <n v="1"/>
    <n v="30"/>
    <n v="0"/>
    <m/>
    <m/>
    <m/>
    <m/>
    <m/>
    <m/>
    <n v="1"/>
    <n v="1"/>
    <m/>
    <m/>
    <n v="12469"/>
    <s v="CREDITOS DE CONSUMO"/>
    <n v="0"/>
    <n v="0"/>
    <n v="890480123"/>
    <s v="UNIVERSIDAD DE CARTAGENA"/>
    <n v="5"/>
    <m/>
    <m/>
    <m/>
    <m/>
    <n v="2"/>
    <n v="7"/>
    <n v="2"/>
  </r>
  <r>
    <n v="0"/>
    <s v="C"/>
    <n v="73110028"/>
    <x v="0"/>
    <n v="4"/>
    <n v="550004639"/>
    <d v="2015-05-13T00:00:00"/>
    <d v="2023-11-30T00:00:00"/>
    <n v="0"/>
    <n v="1"/>
    <n v="4"/>
    <n v="30"/>
    <n v="2"/>
    <n v="21474970"/>
    <n v="23720000"/>
    <n v="15725"/>
    <n v="596"/>
    <n v="14432"/>
    <n v="0"/>
    <n v="0"/>
    <n v="0"/>
    <m/>
    <n v="0"/>
    <n v="0"/>
    <n v="0"/>
    <m/>
    <m/>
    <d v="2021-03-30T00:00:00"/>
    <n v="1"/>
    <s v="O"/>
    <n v="1"/>
    <n v="30"/>
    <n v="0"/>
    <m/>
    <m/>
    <m/>
    <m/>
    <m/>
    <m/>
    <n v="1"/>
    <n v="1"/>
    <m/>
    <m/>
    <n v="28555"/>
    <s v="CREDITOS DE CONSUMO"/>
    <n v="0"/>
    <n v="0"/>
    <n v="890480123"/>
    <s v="UNIVERSIDAD DE CARTAGENA"/>
    <n v="5"/>
    <m/>
    <m/>
    <m/>
    <m/>
    <n v="2"/>
    <n v="7"/>
    <n v="2"/>
  </r>
  <r>
    <n v="0"/>
    <s v="C"/>
    <n v="73110028"/>
    <x v="0"/>
    <n v="4"/>
    <n v="550004663"/>
    <d v="2015-05-14T00:00:00"/>
    <d v="2023-11-30T00:00:00"/>
    <n v="0"/>
    <n v="1"/>
    <n v="4"/>
    <n v="30"/>
    <n v="2"/>
    <n v="21474970"/>
    <n v="23720000"/>
    <n v="6671"/>
    <n v="253"/>
    <n v="6122"/>
    <n v="0"/>
    <n v="0"/>
    <n v="0"/>
    <m/>
    <n v="0"/>
    <n v="0"/>
    <n v="0"/>
    <m/>
    <m/>
    <d v="2021-03-30T00:00:00"/>
    <n v="1"/>
    <s v="O"/>
    <n v="1"/>
    <n v="30"/>
    <n v="0"/>
    <m/>
    <m/>
    <m/>
    <m/>
    <m/>
    <m/>
    <n v="1"/>
    <n v="1"/>
    <m/>
    <m/>
    <n v="12113"/>
    <s v="CREDITOS DE CONSUMO"/>
    <n v="0"/>
    <n v="0"/>
    <n v="890480123"/>
    <s v="UNIVERSIDAD DE CARTAGENA"/>
    <n v="5"/>
    <m/>
    <m/>
    <m/>
    <m/>
    <n v="2"/>
    <n v="7"/>
    <n v="2"/>
  </r>
  <r>
    <n v="0"/>
    <s v="C"/>
    <n v="73110028"/>
    <x v="0"/>
    <n v="4"/>
    <n v="550004670"/>
    <d v="2015-05-15T00:00:00"/>
    <d v="2023-11-30T00:00:00"/>
    <n v="0"/>
    <n v="1"/>
    <n v="4"/>
    <n v="30"/>
    <n v="2"/>
    <n v="21474970"/>
    <n v="23720000"/>
    <n v="5830"/>
    <n v="221"/>
    <n v="5341"/>
    <n v="0"/>
    <n v="0"/>
    <n v="0"/>
    <m/>
    <n v="0"/>
    <n v="0"/>
    <n v="0"/>
    <m/>
    <m/>
    <d v="2021-03-30T00:00:00"/>
    <n v="1"/>
    <s v="O"/>
    <n v="1"/>
    <n v="30"/>
    <n v="0"/>
    <m/>
    <m/>
    <m/>
    <m/>
    <m/>
    <m/>
    <n v="1"/>
    <n v="1"/>
    <m/>
    <m/>
    <n v="10568"/>
    <s v="CREDITOS DE CONSUMO"/>
    <n v="0"/>
    <n v="0"/>
    <n v="890480123"/>
    <s v="UNIVERSIDAD DE CARTAGENA"/>
    <n v="5"/>
    <m/>
    <m/>
    <m/>
    <m/>
    <n v="2"/>
    <n v="7"/>
    <n v="2"/>
  </r>
  <r>
    <n v="0"/>
    <s v="C"/>
    <n v="73110028"/>
    <x v="0"/>
    <n v="4"/>
    <n v="550004681"/>
    <d v="2015-05-16T00:00:00"/>
    <d v="2023-11-30T00:00:00"/>
    <n v="0"/>
    <n v="1"/>
    <n v="4"/>
    <n v="30"/>
    <n v="2"/>
    <n v="21474970"/>
    <n v="23720000"/>
    <n v="22418"/>
    <n v="850"/>
    <n v="20574"/>
    <n v="0"/>
    <n v="0"/>
    <n v="0"/>
    <m/>
    <n v="0"/>
    <n v="0"/>
    <n v="0"/>
    <m/>
    <m/>
    <d v="2021-03-30T00:00:00"/>
    <n v="1"/>
    <s v="O"/>
    <n v="1"/>
    <n v="30"/>
    <n v="0"/>
    <m/>
    <m/>
    <m/>
    <m/>
    <m/>
    <m/>
    <n v="1"/>
    <n v="1"/>
    <m/>
    <m/>
    <n v="40707"/>
    <s v="CREDITOS DE CONSUMO"/>
    <n v="0"/>
    <n v="0"/>
    <n v="890480123"/>
    <s v="UNIVERSIDAD DE CARTAGENA"/>
    <n v="5"/>
    <m/>
    <m/>
    <m/>
    <m/>
    <n v="2"/>
    <n v="7"/>
    <n v="2"/>
  </r>
  <r>
    <n v="0"/>
    <s v="C"/>
    <n v="73110028"/>
    <x v="0"/>
    <n v="4"/>
    <n v="550004722"/>
    <d v="2015-05-19T00:00:00"/>
    <d v="2023-11-30T00:00:00"/>
    <n v="0"/>
    <n v="1"/>
    <n v="4"/>
    <n v="30"/>
    <n v="2"/>
    <n v="21474970"/>
    <n v="23720000"/>
    <n v="7010"/>
    <n v="266"/>
    <n v="6432"/>
    <n v="0"/>
    <n v="0"/>
    <n v="0"/>
    <m/>
    <n v="0"/>
    <n v="0"/>
    <n v="0"/>
    <m/>
    <m/>
    <d v="2021-03-30T00:00:00"/>
    <n v="1"/>
    <s v="O"/>
    <n v="1"/>
    <n v="30"/>
    <n v="0"/>
    <m/>
    <m/>
    <m/>
    <m/>
    <m/>
    <m/>
    <n v="1"/>
    <n v="1"/>
    <m/>
    <m/>
    <n v="12726"/>
    <s v="CREDITOS DE CONSUMO"/>
    <n v="0"/>
    <n v="0"/>
    <n v="890480123"/>
    <s v="UNIVERSIDAD DE CARTAGENA"/>
    <n v="5"/>
    <m/>
    <m/>
    <m/>
    <m/>
    <n v="2"/>
    <n v="7"/>
    <n v="2"/>
  </r>
  <r>
    <n v="0"/>
    <s v="C"/>
    <n v="73110028"/>
    <x v="0"/>
    <n v="4"/>
    <n v="550004780"/>
    <d v="2015-05-22T00:00:00"/>
    <d v="2023-11-30T00:00:00"/>
    <n v="0"/>
    <n v="1"/>
    <n v="4"/>
    <n v="30"/>
    <n v="2"/>
    <n v="21474970"/>
    <n v="23720000"/>
    <n v="12184"/>
    <n v="462"/>
    <n v="11182"/>
    <n v="0"/>
    <n v="0"/>
    <n v="0"/>
    <m/>
    <n v="0"/>
    <n v="0"/>
    <n v="0"/>
    <m/>
    <m/>
    <d v="2021-03-30T00:00:00"/>
    <n v="1"/>
    <s v="O"/>
    <n v="1"/>
    <n v="30"/>
    <n v="0"/>
    <m/>
    <m/>
    <m/>
    <m/>
    <m/>
    <m/>
    <n v="1"/>
    <n v="1"/>
    <m/>
    <m/>
    <n v="22124"/>
    <s v="CREDITOS DE CONSUMO"/>
    <n v="0"/>
    <n v="0"/>
    <n v="890480123"/>
    <s v="UNIVERSIDAD DE CARTAGENA"/>
    <n v="5"/>
    <m/>
    <m/>
    <m/>
    <m/>
    <n v="2"/>
    <n v="7"/>
    <n v="2"/>
  </r>
  <r>
    <n v="0"/>
    <s v="C"/>
    <n v="73110028"/>
    <x v="0"/>
    <n v="4"/>
    <n v="550005060"/>
    <d v="2015-06-04T00:00:00"/>
    <d v="2023-11-30T00:00:00"/>
    <n v="0"/>
    <n v="1"/>
    <n v="4"/>
    <n v="30"/>
    <n v="2"/>
    <n v="21474970"/>
    <n v="23720000"/>
    <n v="9342"/>
    <n v="354"/>
    <n v="8566"/>
    <n v="0"/>
    <n v="0"/>
    <n v="0"/>
    <m/>
    <n v="0"/>
    <n v="0"/>
    <n v="0"/>
    <m/>
    <m/>
    <d v="2021-03-30T00:00:00"/>
    <n v="1"/>
    <s v="O"/>
    <n v="1"/>
    <n v="30"/>
    <n v="0"/>
    <m/>
    <m/>
    <m/>
    <m/>
    <m/>
    <m/>
    <n v="1"/>
    <n v="1"/>
    <m/>
    <m/>
    <n v="16948"/>
    <s v="CREDITOS DE CONSUMO"/>
    <n v="0"/>
    <n v="0"/>
    <n v="890480123"/>
    <s v="UNIVERSIDAD DE CARTAGENA"/>
    <n v="5"/>
    <m/>
    <m/>
    <m/>
    <m/>
    <n v="2"/>
    <n v="7"/>
    <n v="2"/>
  </r>
  <r>
    <n v="0"/>
    <s v="C"/>
    <n v="73110028"/>
    <x v="0"/>
    <n v="4"/>
    <n v="550005213"/>
    <d v="2015-06-20T00:00:00"/>
    <d v="2023-11-30T00:00:00"/>
    <n v="0"/>
    <n v="1"/>
    <n v="4"/>
    <n v="30"/>
    <n v="2"/>
    <n v="21474970"/>
    <n v="23720000"/>
    <n v="8063"/>
    <n v="306"/>
    <n v="7397"/>
    <n v="0"/>
    <n v="0"/>
    <n v="0"/>
    <m/>
    <n v="0"/>
    <n v="0"/>
    <n v="0"/>
    <m/>
    <m/>
    <d v="2021-03-30T00:00:00"/>
    <n v="1"/>
    <s v="O"/>
    <n v="1"/>
    <n v="30"/>
    <n v="0"/>
    <m/>
    <m/>
    <m/>
    <m/>
    <m/>
    <m/>
    <n v="1"/>
    <n v="1"/>
    <m/>
    <m/>
    <n v="14635"/>
    <s v="CREDITOS DE CONSUMO"/>
    <n v="0"/>
    <n v="0"/>
    <n v="890480123"/>
    <s v="UNIVERSIDAD DE CARTAGENA"/>
    <n v="5"/>
    <m/>
    <m/>
    <m/>
    <m/>
    <n v="2"/>
    <n v="7"/>
    <n v="2"/>
  </r>
  <r>
    <n v="0"/>
    <s v="C"/>
    <n v="73110028"/>
    <x v="0"/>
    <n v="4"/>
    <n v="550005265"/>
    <d v="2015-06-23T00:00:00"/>
    <d v="2023-11-30T00:00:00"/>
    <n v="0"/>
    <n v="1"/>
    <n v="4"/>
    <n v="30"/>
    <n v="2"/>
    <n v="21474970"/>
    <n v="23720000"/>
    <n v="5202"/>
    <n v="197"/>
    <n v="4774"/>
    <n v="0"/>
    <n v="0"/>
    <n v="0"/>
    <m/>
    <n v="0"/>
    <n v="0"/>
    <n v="0"/>
    <m/>
    <m/>
    <d v="2021-03-30T00:00:00"/>
    <n v="1"/>
    <s v="O"/>
    <n v="1"/>
    <n v="30"/>
    <n v="0"/>
    <m/>
    <m/>
    <m/>
    <m/>
    <m/>
    <m/>
    <n v="1"/>
    <n v="1"/>
    <m/>
    <m/>
    <n v="9446"/>
    <s v="CREDITOS DE CONSUMO"/>
    <n v="0"/>
    <n v="0"/>
    <n v="890480123"/>
    <s v="UNIVERSIDAD DE CARTAGENA"/>
    <n v="5"/>
    <m/>
    <m/>
    <m/>
    <m/>
    <n v="2"/>
    <n v="7"/>
    <n v="2"/>
  </r>
  <r>
    <n v="0"/>
    <s v="C"/>
    <n v="73110028"/>
    <x v="0"/>
    <n v="4"/>
    <n v="550005331"/>
    <d v="2015-06-27T00:00:00"/>
    <d v="2023-11-30T00:00:00"/>
    <n v="0"/>
    <n v="1"/>
    <n v="4"/>
    <n v="30"/>
    <n v="2"/>
    <n v="21474970"/>
    <n v="23720000"/>
    <n v="14769"/>
    <n v="560"/>
    <n v="13546"/>
    <n v="0"/>
    <n v="0"/>
    <n v="0"/>
    <m/>
    <n v="0"/>
    <n v="0"/>
    <n v="0"/>
    <m/>
    <m/>
    <d v="2021-03-30T00:00:00"/>
    <n v="1"/>
    <s v="O"/>
    <n v="1"/>
    <n v="30"/>
    <n v="0"/>
    <m/>
    <m/>
    <m/>
    <m/>
    <m/>
    <m/>
    <n v="1"/>
    <n v="1"/>
    <m/>
    <m/>
    <n v="26802"/>
    <s v="CREDITOS DE CONSUMO"/>
    <n v="0"/>
    <n v="0"/>
    <n v="890480123"/>
    <s v="UNIVERSIDAD DE CARTAGENA"/>
    <n v="5"/>
    <m/>
    <m/>
    <m/>
    <m/>
    <n v="2"/>
    <n v="7"/>
    <n v="2"/>
  </r>
  <r>
    <n v="0"/>
    <s v="C"/>
    <n v="73110028"/>
    <x v="0"/>
    <n v="4"/>
    <n v="550005332"/>
    <d v="2015-06-27T00:00:00"/>
    <d v="2023-11-30T00:00:00"/>
    <n v="0"/>
    <n v="1"/>
    <n v="4"/>
    <n v="30"/>
    <n v="2"/>
    <n v="21474970"/>
    <n v="23720000"/>
    <n v="6835"/>
    <n v="259"/>
    <n v="6273"/>
    <n v="0"/>
    <n v="0"/>
    <n v="0"/>
    <m/>
    <n v="0"/>
    <n v="0"/>
    <n v="0"/>
    <m/>
    <m/>
    <d v="2021-03-30T00:00:00"/>
    <n v="1"/>
    <s v="O"/>
    <n v="1"/>
    <n v="30"/>
    <n v="0"/>
    <m/>
    <m/>
    <m/>
    <m/>
    <m/>
    <m/>
    <n v="1"/>
    <n v="1"/>
    <m/>
    <m/>
    <n v="12412"/>
    <s v="CREDITOS DE CONSUMO"/>
    <n v="0"/>
    <n v="0"/>
    <n v="890480123"/>
    <s v="UNIVERSIDAD DE CARTAGENA"/>
    <n v="5"/>
    <m/>
    <m/>
    <m/>
    <m/>
    <n v="2"/>
    <n v="7"/>
    <n v="2"/>
  </r>
  <r>
    <n v="0"/>
    <s v="C"/>
    <n v="73110028"/>
    <x v="0"/>
    <n v="4"/>
    <n v="550005707"/>
    <d v="2015-07-25T00:00:00"/>
    <d v="2023-11-30T00:00:00"/>
    <n v="0"/>
    <n v="1"/>
    <n v="4"/>
    <n v="30"/>
    <n v="2"/>
    <n v="21474970"/>
    <n v="23720000"/>
    <n v="20637"/>
    <n v="783"/>
    <n v="18937"/>
    <n v="0"/>
    <n v="0"/>
    <n v="0"/>
    <m/>
    <n v="0"/>
    <n v="0"/>
    <n v="0"/>
    <m/>
    <m/>
    <d v="2021-03-30T00:00:00"/>
    <n v="1"/>
    <s v="O"/>
    <n v="1"/>
    <n v="30"/>
    <n v="0"/>
    <m/>
    <m/>
    <m/>
    <m/>
    <m/>
    <m/>
    <n v="1"/>
    <n v="1"/>
    <m/>
    <m/>
    <n v="37468"/>
    <s v="CREDITOS DE CONSUMO"/>
    <n v="0"/>
    <n v="0"/>
    <n v="890480123"/>
    <s v="UNIVERSIDAD DE CARTAGENA"/>
    <n v="5"/>
    <m/>
    <m/>
    <m/>
    <m/>
    <n v="2"/>
    <n v="7"/>
    <n v="2"/>
  </r>
  <r>
    <n v="0"/>
    <s v="C"/>
    <n v="73110028"/>
    <x v="0"/>
    <n v="4"/>
    <n v="550005716"/>
    <d v="2015-07-26T00:00:00"/>
    <d v="2023-11-30T00:00:00"/>
    <n v="0"/>
    <n v="1"/>
    <n v="4"/>
    <n v="30"/>
    <n v="2"/>
    <n v="21474970"/>
    <n v="23720000"/>
    <n v="12460"/>
    <n v="472"/>
    <n v="11437"/>
    <n v="0"/>
    <n v="0"/>
    <n v="0"/>
    <m/>
    <n v="0"/>
    <n v="0"/>
    <n v="0"/>
    <m/>
    <m/>
    <d v="2021-03-30T00:00:00"/>
    <n v="1"/>
    <s v="O"/>
    <n v="1"/>
    <n v="30"/>
    <n v="0"/>
    <m/>
    <m/>
    <m/>
    <m/>
    <m/>
    <m/>
    <n v="1"/>
    <n v="1"/>
    <m/>
    <m/>
    <n v="22629"/>
    <s v="CREDITOS DE CONSUMO"/>
    <n v="0"/>
    <n v="0"/>
    <n v="890480123"/>
    <s v="UNIVERSIDAD DE CARTAGENA"/>
    <n v="5"/>
    <m/>
    <m/>
    <m/>
    <m/>
    <n v="2"/>
    <n v="7"/>
    <n v="2"/>
  </r>
  <r>
    <n v="0"/>
    <s v="C"/>
    <n v="73110028"/>
    <x v="0"/>
    <n v="4"/>
    <n v="550005738"/>
    <d v="2015-07-27T00:00:00"/>
    <d v="2023-11-30T00:00:00"/>
    <n v="0"/>
    <n v="1"/>
    <n v="4"/>
    <n v="30"/>
    <n v="2"/>
    <n v="21474970"/>
    <n v="23720000"/>
    <n v="10770"/>
    <n v="408"/>
    <n v="9883"/>
    <n v="0"/>
    <n v="0"/>
    <n v="0"/>
    <m/>
    <n v="0"/>
    <n v="0"/>
    <n v="0"/>
    <m/>
    <m/>
    <d v="2021-03-30T00:00:00"/>
    <n v="1"/>
    <s v="O"/>
    <n v="1"/>
    <n v="30"/>
    <n v="0"/>
    <m/>
    <m/>
    <m/>
    <m/>
    <m/>
    <m/>
    <n v="1"/>
    <n v="1"/>
    <m/>
    <m/>
    <n v="19554"/>
    <s v="CREDITOS DE CONSUMO"/>
    <n v="0"/>
    <n v="0"/>
    <n v="890480123"/>
    <s v="UNIVERSIDAD DE CARTAGENA"/>
    <n v="5"/>
    <m/>
    <m/>
    <m/>
    <m/>
    <n v="2"/>
    <n v="7"/>
    <n v="2"/>
  </r>
  <r>
    <n v="0"/>
    <s v="C"/>
    <n v="73110028"/>
    <x v="0"/>
    <n v="4"/>
    <n v="550005774"/>
    <d v="2015-07-30T00:00:00"/>
    <d v="2023-11-30T00:00:00"/>
    <n v="0"/>
    <n v="1"/>
    <n v="4"/>
    <n v="30"/>
    <n v="2"/>
    <n v="21474970"/>
    <n v="23720000"/>
    <n v="17492"/>
    <n v="663"/>
    <n v="16054"/>
    <n v="0"/>
    <n v="0"/>
    <n v="0"/>
    <m/>
    <n v="0"/>
    <n v="0"/>
    <n v="0"/>
    <m/>
    <m/>
    <d v="2021-03-30T00:00:00"/>
    <n v="1"/>
    <s v="O"/>
    <n v="1"/>
    <n v="30"/>
    <n v="0"/>
    <m/>
    <m/>
    <m/>
    <m/>
    <m/>
    <m/>
    <n v="1"/>
    <n v="1"/>
    <m/>
    <m/>
    <n v="31764"/>
    <s v="CREDITOS DE CONSUMO"/>
    <n v="0"/>
    <n v="0"/>
    <n v="890480123"/>
    <s v="UNIVERSIDAD DE CARTAGENA"/>
    <n v="5"/>
    <m/>
    <m/>
    <m/>
    <m/>
    <n v="2"/>
    <n v="7"/>
    <n v="2"/>
  </r>
  <r>
    <n v="0"/>
    <s v="C"/>
    <n v="73110028"/>
    <x v="0"/>
    <n v="4"/>
    <n v="550005961"/>
    <d v="2015-08-08T00:00:00"/>
    <d v="2023-11-30T00:00:00"/>
    <n v="0"/>
    <n v="1"/>
    <n v="4"/>
    <n v="30"/>
    <n v="2"/>
    <n v="21474970"/>
    <n v="23720000"/>
    <n v="18774"/>
    <n v="712"/>
    <n v="17212"/>
    <n v="0"/>
    <n v="0"/>
    <n v="0"/>
    <m/>
    <n v="0"/>
    <n v="0"/>
    <n v="0"/>
    <m/>
    <m/>
    <d v="2021-03-30T00:00:00"/>
    <n v="1"/>
    <s v="O"/>
    <n v="1"/>
    <n v="30"/>
    <n v="0"/>
    <m/>
    <m/>
    <m/>
    <m/>
    <m/>
    <m/>
    <n v="1"/>
    <n v="1"/>
    <m/>
    <m/>
    <n v="34055"/>
    <s v="CREDITOS DE CONSUMO"/>
    <n v="0"/>
    <n v="0"/>
    <n v="890480123"/>
    <s v="UNIVERSIDAD DE CARTAGENA"/>
    <n v="5"/>
    <m/>
    <m/>
    <m/>
    <m/>
    <n v="2"/>
    <n v="7"/>
    <n v="2"/>
  </r>
  <r>
    <n v="0"/>
    <s v="C"/>
    <n v="73110028"/>
    <x v="0"/>
    <n v="4"/>
    <n v="550006011"/>
    <d v="2015-08-15T00:00:00"/>
    <d v="2023-11-30T00:00:00"/>
    <n v="0"/>
    <n v="1"/>
    <n v="4"/>
    <n v="30"/>
    <n v="2"/>
    <n v="21474970"/>
    <n v="23720000"/>
    <n v="12623"/>
    <n v="479"/>
    <n v="11583"/>
    <n v="0"/>
    <n v="0"/>
    <n v="0"/>
    <m/>
    <n v="0"/>
    <n v="0"/>
    <n v="0"/>
    <m/>
    <m/>
    <d v="2021-03-30T00:00:00"/>
    <n v="1"/>
    <s v="O"/>
    <n v="1"/>
    <n v="30"/>
    <n v="0"/>
    <m/>
    <m/>
    <m/>
    <m/>
    <m/>
    <m/>
    <n v="1"/>
    <n v="1"/>
    <m/>
    <m/>
    <n v="22918"/>
    <s v="CREDITOS DE CONSUMO"/>
    <n v="0"/>
    <n v="0"/>
    <n v="890480123"/>
    <s v="UNIVERSIDAD DE CARTAGENA"/>
    <n v="5"/>
    <m/>
    <m/>
    <m/>
    <m/>
    <n v="2"/>
    <n v="7"/>
    <n v="2"/>
  </r>
  <r>
    <n v="0"/>
    <s v="C"/>
    <n v="73110028"/>
    <x v="0"/>
    <n v="4"/>
    <n v="550006161"/>
    <d v="2015-08-26T00:00:00"/>
    <d v="2023-11-30T00:00:00"/>
    <n v="0"/>
    <n v="1"/>
    <n v="4"/>
    <n v="30"/>
    <n v="2"/>
    <n v="21474970"/>
    <n v="23720000"/>
    <n v="25845"/>
    <n v="980"/>
    <n v="23704"/>
    <n v="0"/>
    <n v="0"/>
    <n v="0"/>
    <m/>
    <n v="0"/>
    <n v="0"/>
    <n v="0"/>
    <m/>
    <m/>
    <d v="2021-03-30T00:00:00"/>
    <n v="1"/>
    <s v="O"/>
    <n v="1"/>
    <n v="30"/>
    <n v="0"/>
    <m/>
    <m/>
    <m/>
    <m/>
    <m/>
    <m/>
    <n v="1"/>
    <n v="1"/>
    <m/>
    <m/>
    <n v="46900"/>
    <s v="CREDITOS DE CONSUMO"/>
    <n v="0"/>
    <n v="0"/>
    <n v="890480123"/>
    <s v="UNIVERSIDAD DE CARTAGENA"/>
    <n v="5"/>
    <m/>
    <m/>
    <m/>
    <m/>
    <n v="2"/>
    <n v="7"/>
    <n v="2"/>
  </r>
  <r>
    <n v="0"/>
    <s v="C"/>
    <n v="73110028"/>
    <x v="0"/>
    <n v="4"/>
    <n v="550006173"/>
    <d v="2015-08-27T00:00:00"/>
    <d v="2023-11-30T00:00:00"/>
    <n v="0"/>
    <n v="1"/>
    <n v="4"/>
    <n v="30"/>
    <n v="2"/>
    <n v="21474970"/>
    <n v="23720000"/>
    <n v="10506"/>
    <n v="398"/>
    <n v="9643"/>
    <n v="0"/>
    <n v="0"/>
    <n v="0"/>
    <m/>
    <n v="0"/>
    <n v="0"/>
    <n v="0"/>
    <m/>
    <m/>
    <d v="2021-03-30T00:00:00"/>
    <n v="1"/>
    <s v="O"/>
    <n v="1"/>
    <n v="30"/>
    <n v="0"/>
    <m/>
    <m/>
    <m/>
    <m/>
    <m/>
    <m/>
    <n v="1"/>
    <n v="1"/>
    <m/>
    <m/>
    <n v="19080"/>
    <s v="CREDITOS DE CONSUMO"/>
    <n v="0"/>
    <n v="0"/>
    <n v="890480123"/>
    <s v="UNIVERSIDAD DE CARTAGENA"/>
    <n v="5"/>
    <m/>
    <m/>
    <m/>
    <m/>
    <n v="2"/>
    <n v="7"/>
    <n v="2"/>
  </r>
  <r>
    <n v="0"/>
    <s v="C"/>
    <n v="73110028"/>
    <x v="0"/>
    <n v="4"/>
    <n v="550006220"/>
    <d v="2015-08-30T00:00:00"/>
    <d v="2023-11-30T00:00:00"/>
    <n v="0"/>
    <n v="1"/>
    <n v="4"/>
    <n v="30"/>
    <n v="2"/>
    <n v="21474970"/>
    <n v="23720000"/>
    <n v="23593"/>
    <n v="895"/>
    <n v="21643"/>
    <n v="0"/>
    <n v="0"/>
    <n v="0"/>
    <m/>
    <n v="0"/>
    <n v="0"/>
    <n v="0"/>
    <m/>
    <m/>
    <d v="2021-03-30T00:00:00"/>
    <n v="1"/>
    <s v="O"/>
    <n v="1"/>
    <n v="30"/>
    <n v="0"/>
    <m/>
    <m/>
    <m/>
    <m/>
    <m/>
    <m/>
    <n v="1"/>
    <n v="1"/>
    <m/>
    <m/>
    <n v="42822"/>
    <s v="CREDITOS DE CONSUMO"/>
    <n v="0"/>
    <n v="0"/>
    <n v="890480123"/>
    <s v="UNIVERSIDAD DE CARTAGENA"/>
    <n v="5"/>
    <m/>
    <m/>
    <m/>
    <m/>
    <n v="2"/>
    <n v="7"/>
    <n v="2"/>
  </r>
  <r>
    <n v="0"/>
    <s v="C"/>
    <n v="73110028"/>
    <x v="0"/>
    <n v="4"/>
    <n v="550006230"/>
    <d v="2015-08-31T00:00:00"/>
    <d v="2024-02-28T00:00:00"/>
    <n v="0"/>
    <n v="1"/>
    <n v="0"/>
    <n v="30"/>
    <n v="2"/>
    <n v="21474970"/>
    <n v="23720000"/>
    <n v="52979"/>
    <n v="2009"/>
    <n v="52979"/>
    <n v="1919"/>
    <n v="0"/>
    <n v="0"/>
    <m/>
    <n v="0"/>
    <n v="0"/>
    <n v="0"/>
    <m/>
    <m/>
    <d v="2021-02-28T00:00:00"/>
    <n v="1"/>
    <s v="O"/>
    <n v="1"/>
    <n v="30"/>
    <n v="0"/>
    <m/>
    <m/>
    <m/>
    <m/>
    <m/>
    <m/>
    <n v="1"/>
    <n v="1"/>
    <m/>
    <m/>
    <n v="104823"/>
    <s v="CREDITOS DE CONSUMO"/>
    <n v="0"/>
    <n v="0"/>
    <n v="890480123"/>
    <s v="UNIVERSIDAD DE CARTAGENA"/>
    <n v="5"/>
    <m/>
    <m/>
    <m/>
    <m/>
    <n v="2"/>
    <n v="7"/>
    <n v="2"/>
  </r>
  <r>
    <n v="0"/>
    <s v="C"/>
    <n v="73110028"/>
    <x v="0"/>
    <n v="4"/>
    <n v="550007999"/>
    <d v="2015-12-21T00:00:00"/>
    <d v="2023-05-30T00:00:00"/>
    <n v="0"/>
    <n v="1"/>
    <n v="9"/>
    <n v="30"/>
    <n v="2"/>
    <n v="22490513"/>
    <n v="24960000"/>
    <n v="3374"/>
    <n v="132"/>
    <n v="2707"/>
    <n v="0"/>
    <n v="0"/>
    <n v="0"/>
    <m/>
    <n v="0"/>
    <n v="0"/>
    <n v="0"/>
    <m/>
    <m/>
    <d v="2021-03-30T00:00:00"/>
    <n v="1"/>
    <s v="O"/>
    <n v="1"/>
    <n v="30"/>
    <n v="0"/>
    <m/>
    <m/>
    <m/>
    <m/>
    <m/>
    <m/>
    <n v="1"/>
    <n v="1"/>
    <m/>
    <m/>
    <n v="5356"/>
    <s v="CREDITOS DE CONSUMO"/>
    <n v="0"/>
    <n v="0"/>
    <n v="890480123"/>
    <s v="UNIVERSIDAD DE CARTAGENA"/>
    <n v="5"/>
    <m/>
    <m/>
    <m/>
    <m/>
    <n v="2"/>
    <n v="7"/>
    <n v="2"/>
  </r>
  <r>
    <n v="0"/>
    <s v="C"/>
    <n v="73110028"/>
    <x v="0"/>
    <n v="4"/>
    <n v="550008046"/>
    <d v="2015-12-23T00:00:00"/>
    <d v="2023-11-30T00:00:00"/>
    <n v="0"/>
    <n v="1"/>
    <n v="4"/>
    <n v="30"/>
    <n v="2"/>
    <n v="22490513"/>
    <n v="24960000"/>
    <n v="16686"/>
    <n v="641"/>
    <n v="15336"/>
    <n v="0"/>
    <n v="0"/>
    <n v="0"/>
    <m/>
    <n v="0"/>
    <n v="0"/>
    <n v="0"/>
    <m/>
    <m/>
    <d v="2021-03-30T00:00:00"/>
    <n v="1"/>
    <s v="O"/>
    <n v="1"/>
    <n v="30"/>
    <n v="0"/>
    <m/>
    <m/>
    <m/>
    <m/>
    <m/>
    <m/>
    <n v="1"/>
    <n v="1"/>
    <m/>
    <m/>
    <n v="30344"/>
    <s v="CREDITOS DE CONSUMO"/>
    <n v="0"/>
    <n v="0"/>
    <n v="890480123"/>
    <s v="UNIVERSIDAD DE CARTAGENA"/>
    <n v="5"/>
    <m/>
    <m/>
    <m/>
    <m/>
    <n v="2"/>
    <n v="7"/>
    <n v="2"/>
  </r>
  <r>
    <n v="0"/>
    <s v="C"/>
    <n v="73110028"/>
    <x v="0"/>
    <n v="4"/>
    <n v="550008081"/>
    <d v="2015-12-25T00:00:00"/>
    <d v="2023-11-30T00:00:00"/>
    <n v="0"/>
    <n v="1"/>
    <n v="4"/>
    <n v="30"/>
    <n v="2"/>
    <n v="22490513"/>
    <n v="24960000"/>
    <n v="14118"/>
    <n v="543"/>
    <n v="12964"/>
    <n v="0"/>
    <n v="0"/>
    <n v="0"/>
    <m/>
    <n v="0"/>
    <n v="0"/>
    <n v="0"/>
    <m/>
    <m/>
    <d v="2021-03-30T00:00:00"/>
    <n v="1"/>
    <s v="O"/>
    <n v="1"/>
    <n v="30"/>
    <n v="0"/>
    <m/>
    <m/>
    <m/>
    <m/>
    <m/>
    <m/>
    <n v="1"/>
    <n v="1"/>
    <m/>
    <m/>
    <n v="25650"/>
    <s v="CREDITOS DE CONSUMO"/>
    <n v="0"/>
    <n v="0"/>
    <n v="890480123"/>
    <s v="UNIVERSIDAD DE CARTAGENA"/>
    <n v="5"/>
    <m/>
    <m/>
    <m/>
    <m/>
    <n v="2"/>
    <n v="7"/>
    <n v="2"/>
  </r>
  <r>
    <n v="0"/>
    <s v="C"/>
    <n v="73110028"/>
    <x v="0"/>
    <n v="4"/>
    <n v="550008084"/>
    <d v="2015-12-26T00:00:00"/>
    <d v="2023-05-30T00:00:00"/>
    <n v="0"/>
    <n v="1"/>
    <n v="9"/>
    <n v="30"/>
    <n v="2"/>
    <n v="22490513"/>
    <n v="24960000"/>
    <n v="3748"/>
    <n v="147"/>
    <n v="3003"/>
    <n v="0"/>
    <n v="0"/>
    <n v="0"/>
    <m/>
    <n v="0"/>
    <n v="0"/>
    <n v="0"/>
    <m/>
    <m/>
    <d v="2021-03-30T00:00:00"/>
    <n v="1"/>
    <s v="O"/>
    <n v="1"/>
    <n v="30"/>
    <n v="0"/>
    <m/>
    <m/>
    <m/>
    <m/>
    <m/>
    <m/>
    <n v="1"/>
    <n v="1"/>
    <m/>
    <m/>
    <n v="5942"/>
    <s v="CREDITOS DE CONSUMO"/>
    <n v="0"/>
    <n v="0"/>
    <n v="890480123"/>
    <s v="UNIVERSIDAD DE CARTAGENA"/>
    <n v="5"/>
    <m/>
    <m/>
    <m/>
    <m/>
    <n v="2"/>
    <n v="7"/>
    <n v="2"/>
  </r>
  <r>
    <n v="0"/>
    <s v="C"/>
    <n v="73110028"/>
    <x v="0"/>
    <n v="4"/>
    <n v="550008087"/>
    <d v="2015-12-26T00:00:00"/>
    <d v="2023-11-30T00:00:00"/>
    <n v="0"/>
    <n v="1"/>
    <n v="4"/>
    <n v="30"/>
    <n v="2"/>
    <n v="22490513"/>
    <n v="24960000"/>
    <n v="5646"/>
    <n v="217"/>
    <n v="5179"/>
    <n v="0"/>
    <n v="0"/>
    <n v="0"/>
    <m/>
    <n v="0"/>
    <n v="0"/>
    <n v="0"/>
    <m/>
    <m/>
    <d v="2021-03-30T00:00:00"/>
    <n v="1"/>
    <s v="O"/>
    <n v="1"/>
    <n v="30"/>
    <n v="0"/>
    <m/>
    <m/>
    <m/>
    <m/>
    <m/>
    <m/>
    <n v="1"/>
    <n v="1"/>
    <m/>
    <m/>
    <n v="10247"/>
    <s v="CREDITOS DE CONSUMO"/>
    <n v="0"/>
    <n v="0"/>
    <n v="890480123"/>
    <s v="UNIVERSIDAD DE CARTAGENA"/>
    <n v="5"/>
    <m/>
    <m/>
    <m/>
    <m/>
    <n v="2"/>
    <n v="7"/>
    <n v="2"/>
  </r>
  <r>
    <n v="0"/>
    <s v="C"/>
    <n v="73110028"/>
    <x v="0"/>
    <n v="4"/>
    <n v="550008095"/>
    <d v="2015-12-27T00:00:00"/>
    <d v="2023-11-30T00:00:00"/>
    <n v="0"/>
    <n v="1"/>
    <n v="4"/>
    <n v="30"/>
    <n v="2"/>
    <n v="22490513"/>
    <n v="24960000"/>
    <n v="10288"/>
    <n v="396"/>
    <n v="9449"/>
    <n v="0"/>
    <n v="0"/>
    <n v="0"/>
    <m/>
    <n v="0"/>
    <n v="0"/>
    <n v="0"/>
    <m/>
    <m/>
    <d v="2021-03-30T00:00:00"/>
    <n v="1"/>
    <s v="O"/>
    <n v="1"/>
    <n v="30"/>
    <n v="0"/>
    <m/>
    <m/>
    <m/>
    <m/>
    <m/>
    <m/>
    <n v="1"/>
    <n v="1"/>
    <m/>
    <m/>
    <n v="18696"/>
    <s v="CREDITOS DE CONSUMO"/>
    <n v="0"/>
    <n v="0"/>
    <n v="890480123"/>
    <s v="UNIVERSIDAD DE CARTAGENA"/>
    <n v="5"/>
    <m/>
    <m/>
    <m/>
    <m/>
    <n v="2"/>
    <n v="7"/>
    <n v="2"/>
  </r>
  <r>
    <n v="0"/>
    <s v="C"/>
    <n v="73110028"/>
    <x v="0"/>
    <n v="4"/>
    <n v="550008373"/>
    <d v="2016-01-23T00:00:00"/>
    <d v="2023-11-30T00:00:00"/>
    <n v="0"/>
    <n v="1"/>
    <n v="4"/>
    <n v="30"/>
    <n v="2"/>
    <n v="22490513"/>
    <n v="24960000"/>
    <n v="14484"/>
    <n v="557"/>
    <n v="13293"/>
    <n v="0"/>
    <n v="0"/>
    <n v="0"/>
    <m/>
    <n v="0"/>
    <n v="0"/>
    <n v="0"/>
    <m/>
    <m/>
    <d v="2021-03-30T00:00:00"/>
    <n v="1"/>
    <s v="O"/>
    <n v="1"/>
    <n v="30"/>
    <n v="0"/>
    <m/>
    <m/>
    <m/>
    <m/>
    <m/>
    <m/>
    <n v="1"/>
    <n v="1"/>
    <m/>
    <m/>
    <n v="26301"/>
    <s v="CREDITOS DE CONSUMO"/>
    <n v="0"/>
    <n v="0"/>
    <n v="890480123"/>
    <s v="UNIVERSIDAD DE CARTAGENA"/>
    <n v="5"/>
    <m/>
    <m/>
    <m/>
    <m/>
    <n v="2"/>
    <n v="7"/>
    <n v="2"/>
  </r>
  <r>
    <n v="0"/>
    <s v="C"/>
    <n v="73110028"/>
    <x v="0"/>
    <n v="4"/>
    <n v="550008374"/>
    <d v="2016-01-23T00:00:00"/>
    <d v="2023-11-30T00:00:00"/>
    <n v="0"/>
    <n v="1"/>
    <n v="4"/>
    <n v="30"/>
    <n v="2"/>
    <n v="22490513"/>
    <n v="24960000"/>
    <n v="7365"/>
    <n v="283"/>
    <n v="6758"/>
    <n v="0"/>
    <n v="0"/>
    <n v="0"/>
    <m/>
    <n v="0"/>
    <n v="0"/>
    <n v="0"/>
    <m/>
    <m/>
    <d v="2021-03-30T00:00:00"/>
    <n v="1"/>
    <s v="O"/>
    <n v="1"/>
    <n v="30"/>
    <n v="0"/>
    <m/>
    <m/>
    <m/>
    <m/>
    <m/>
    <m/>
    <n v="1"/>
    <n v="1"/>
    <m/>
    <m/>
    <n v="13371"/>
    <s v="CREDITOS DE CONSUMO"/>
    <n v="0"/>
    <n v="0"/>
    <n v="890480123"/>
    <s v="UNIVERSIDAD DE CARTAGENA"/>
    <n v="5"/>
    <m/>
    <m/>
    <m/>
    <m/>
    <n v="2"/>
    <n v="7"/>
    <n v="2"/>
  </r>
  <r>
    <n v="0"/>
    <s v="C"/>
    <n v="73110028"/>
    <x v="0"/>
    <n v="4"/>
    <n v="550008376"/>
    <d v="2016-01-23T00:00:00"/>
    <d v="2023-05-30T00:00:00"/>
    <n v="0"/>
    <n v="1"/>
    <n v="9"/>
    <n v="30"/>
    <n v="2"/>
    <n v="22490513"/>
    <n v="24960000"/>
    <n v="3836"/>
    <n v="150"/>
    <n v="3077"/>
    <n v="0"/>
    <n v="0"/>
    <n v="0"/>
    <m/>
    <n v="0"/>
    <n v="0"/>
    <n v="0"/>
    <m/>
    <m/>
    <d v="2021-03-30T00:00:00"/>
    <n v="1"/>
    <s v="O"/>
    <n v="1"/>
    <n v="30"/>
    <n v="0"/>
    <m/>
    <m/>
    <m/>
    <m/>
    <m/>
    <m/>
    <n v="1"/>
    <n v="1"/>
    <m/>
    <m/>
    <n v="6088"/>
    <s v="CREDITOS DE CONSUMO"/>
    <n v="0"/>
    <n v="0"/>
    <n v="890480123"/>
    <s v="UNIVERSIDAD DE CARTAGENA"/>
    <n v="5"/>
    <m/>
    <m/>
    <m/>
    <m/>
    <n v="2"/>
    <n v="7"/>
    <n v="2"/>
  </r>
  <r>
    <n v="0"/>
    <s v="C"/>
    <n v="73110028"/>
    <x v="0"/>
    <n v="4"/>
    <n v="550008377"/>
    <d v="2016-01-23T00:00:00"/>
    <d v="2023-11-30T00:00:00"/>
    <n v="0"/>
    <n v="1"/>
    <n v="4"/>
    <n v="30"/>
    <n v="2"/>
    <n v="22490513"/>
    <n v="24960000"/>
    <n v="11577"/>
    <n v="445"/>
    <n v="10639"/>
    <n v="0"/>
    <n v="0"/>
    <n v="0"/>
    <m/>
    <n v="0"/>
    <n v="0"/>
    <n v="0"/>
    <m/>
    <m/>
    <d v="2021-03-30T00:00:00"/>
    <n v="1"/>
    <s v="O"/>
    <n v="1"/>
    <n v="30"/>
    <n v="0"/>
    <m/>
    <m/>
    <m/>
    <m/>
    <m/>
    <m/>
    <n v="1"/>
    <n v="1"/>
    <m/>
    <m/>
    <n v="21050"/>
    <s v="CREDITOS DE CONSUMO"/>
    <n v="0"/>
    <n v="0"/>
    <n v="890480123"/>
    <s v="UNIVERSIDAD DE CARTAGENA"/>
    <n v="5"/>
    <m/>
    <m/>
    <m/>
    <m/>
    <n v="2"/>
    <n v="7"/>
    <n v="2"/>
  </r>
  <r>
    <n v="0"/>
    <s v="C"/>
    <n v="73110028"/>
    <x v="0"/>
    <n v="4"/>
    <n v="550008393"/>
    <d v="2016-01-26T00:00:00"/>
    <d v="2023-11-30T00:00:00"/>
    <n v="0"/>
    <n v="1"/>
    <n v="4"/>
    <n v="30"/>
    <n v="2"/>
    <n v="22490513"/>
    <n v="24960000"/>
    <n v="11849"/>
    <n v="456"/>
    <n v="10887"/>
    <n v="0"/>
    <n v="0"/>
    <n v="0"/>
    <m/>
    <n v="0"/>
    <n v="0"/>
    <n v="0"/>
    <m/>
    <m/>
    <d v="2021-03-30T00:00:00"/>
    <n v="1"/>
    <s v="O"/>
    <n v="1"/>
    <n v="30"/>
    <n v="0"/>
    <m/>
    <m/>
    <m/>
    <m/>
    <m/>
    <m/>
    <n v="1"/>
    <n v="1"/>
    <m/>
    <m/>
    <n v="21541"/>
    <s v="CREDITOS DE CONSUMO"/>
    <n v="0"/>
    <n v="0"/>
    <n v="890480123"/>
    <s v="UNIVERSIDAD DE CARTAGENA"/>
    <n v="5"/>
    <m/>
    <m/>
    <m/>
    <m/>
    <n v="2"/>
    <n v="7"/>
    <n v="2"/>
  </r>
  <r>
    <n v="0"/>
    <s v="C"/>
    <n v="73110028"/>
    <x v="0"/>
    <n v="4"/>
    <n v="550008407"/>
    <d v="2016-01-28T00:00:00"/>
    <d v="2023-11-30T00:00:00"/>
    <n v="0"/>
    <n v="1"/>
    <n v="4"/>
    <n v="30"/>
    <n v="2"/>
    <n v="22490513"/>
    <n v="24960000"/>
    <n v="6354"/>
    <n v="244"/>
    <n v="5840"/>
    <n v="0"/>
    <n v="0"/>
    <n v="0"/>
    <m/>
    <n v="0"/>
    <n v="0"/>
    <n v="0"/>
    <m/>
    <m/>
    <d v="2021-03-30T00:00:00"/>
    <n v="1"/>
    <s v="O"/>
    <n v="1"/>
    <n v="30"/>
    <n v="0"/>
    <m/>
    <m/>
    <m/>
    <m/>
    <m/>
    <m/>
    <n v="1"/>
    <n v="1"/>
    <m/>
    <m/>
    <n v="11555"/>
    <s v="CREDITOS DE CONSUMO"/>
    <n v="0"/>
    <n v="0"/>
    <n v="890480123"/>
    <s v="UNIVERSIDAD DE CARTAGENA"/>
    <n v="5"/>
    <m/>
    <m/>
    <m/>
    <m/>
    <n v="2"/>
    <n v="7"/>
    <n v="2"/>
  </r>
  <r>
    <n v="0"/>
    <s v="C"/>
    <n v="73110028"/>
    <x v="0"/>
    <n v="4"/>
    <n v="550008408"/>
    <d v="2016-01-28T00:00:00"/>
    <d v="2023-05-30T00:00:00"/>
    <n v="0"/>
    <n v="1"/>
    <n v="9"/>
    <n v="30"/>
    <n v="2"/>
    <n v="22490513"/>
    <n v="24960000"/>
    <n v="2380"/>
    <n v="93"/>
    <n v="1905"/>
    <n v="0"/>
    <n v="0"/>
    <n v="0"/>
    <m/>
    <n v="0"/>
    <n v="0"/>
    <n v="0"/>
    <m/>
    <m/>
    <d v="2021-03-30T00:00:00"/>
    <n v="1"/>
    <s v="O"/>
    <n v="1"/>
    <n v="30"/>
    <n v="0"/>
    <m/>
    <m/>
    <m/>
    <m/>
    <m/>
    <m/>
    <n v="1"/>
    <n v="1"/>
    <m/>
    <m/>
    <n v="3769"/>
    <s v="CREDITOS DE CONSUMO"/>
    <n v="0"/>
    <n v="0"/>
    <n v="890480123"/>
    <s v="UNIVERSIDAD DE CARTAGENA"/>
    <n v="5"/>
    <m/>
    <m/>
    <m/>
    <m/>
    <n v="2"/>
    <n v="7"/>
    <n v="2"/>
  </r>
  <r>
    <n v="0"/>
    <s v="C"/>
    <n v="73110028"/>
    <x v="0"/>
    <n v="4"/>
    <n v="550008409"/>
    <d v="2016-01-28T00:00:00"/>
    <d v="2023-11-30T00:00:00"/>
    <n v="0"/>
    <n v="1"/>
    <n v="4"/>
    <n v="30"/>
    <n v="2"/>
    <n v="22490513"/>
    <n v="24960000"/>
    <n v="10097"/>
    <n v="388"/>
    <n v="9280"/>
    <n v="0"/>
    <n v="0"/>
    <n v="0"/>
    <m/>
    <n v="0"/>
    <n v="0"/>
    <n v="0"/>
    <m/>
    <m/>
    <d v="2021-03-30T00:00:00"/>
    <n v="1"/>
    <s v="O"/>
    <n v="1"/>
    <n v="30"/>
    <n v="0"/>
    <m/>
    <m/>
    <m/>
    <m/>
    <m/>
    <m/>
    <n v="1"/>
    <n v="1"/>
    <m/>
    <m/>
    <n v="18361"/>
    <s v="CREDITOS DE CONSUMO"/>
    <n v="0"/>
    <n v="0"/>
    <n v="890480123"/>
    <s v="UNIVERSIDAD DE CARTAGENA"/>
    <n v="5"/>
    <m/>
    <m/>
    <m/>
    <m/>
    <n v="2"/>
    <n v="7"/>
    <n v="2"/>
  </r>
  <r>
    <n v="0"/>
    <s v="C"/>
    <n v="73110028"/>
    <x v="0"/>
    <n v="4"/>
    <n v="550008426"/>
    <d v="2016-01-30T00:00:00"/>
    <d v="2023-11-30T00:00:00"/>
    <n v="0"/>
    <n v="1"/>
    <n v="4"/>
    <n v="30"/>
    <n v="2"/>
    <n v="22490513"/>
    <n v="24960000"/>
    <n v="41153"/>
    <n v="1582"/>
    <n v="37811"/>
    <n v="0"/>
    <n v="0"/>
    <n v="0"/>
    <m/>
    <n v="0"/>
    <n v="0"/>
    <n v="0"/>
    <m/>
    <m/>
    <d v="2021-03-30T00:00:00"/>
    <n v="1"/>
    <s v="O"/>
    <n v="1"/>
    <n v="30"/>
    <n v="0"/>
    <m/>
    <m/>
    <m/>
    <m/>
    <m/>
    <m/>
    <n v="1"/>
    <n v="1"/>
    <m/>
    <m/>
    <n v="74812"/>
    <s v="CREDITOS DE CONSUMO"/>
    <n v="0"/>
    <n v="0"/>
    <n v="890480123"/>
    <s v="UNIVERSIDAD DE CARTAGENA"/>
    <n v="5"/>
    <m/>
    <m/>
    <m/>
    <m/>
    <n v="2"/>
    <n v="7"/>
    <n v="2"/>
  </r>
  <r>
    <n v="0"/>
    <s v="C"/>
    <n v="73110028"/>
    <x v="0"/>
    <n v="4"/>
    <n v="550008437"/>
    <d v="2016-01-30T00:00:00"/>
    <d v="2023-11-30T00:00:00"/>
    <n v="0"/>
    <n v="1"/>
    <n v="4"/>
    <n v="30"/>
    <n v="2"/>
    <n v="22490513"/>
    <n v="24960000"/>
    <n v="7829"/>
    <n v="301"/>
    <n v="7195"/>
    <n v="0"/>
    <n v="0"/>
    <n v="0"/>
    <m/>
    <n v="0"/>
    <n v="0"/>
    <n v="0"/>
    <m/>
    <m/>
    <d v="2021-03-30T00:00:00"/>
    <n v="1"/>
    <s v="O"/>
    <n v="1"/>
    <n v="30"/>
    <n v="0"/>
    <m/>
    <m/>
    <m/>
    <m/>
    <m/>
    <m/>
    <n v="1"/>
    <n v="1"/>
    <m/>
    <m/>
    <n v="14236"/>
    <s v="CREDITOS DE CONSUMO"/>
    <n v="0"/>
    <n v="0"/>
    <n v="890480123"/>
    <s v="UNIVERSIDAD DE CARTAGENA"/>
    <n v="5"/>
    <m/>
    <m/>
    <m/>
    <m/>
    <n v="2"/>
    <n v="7"/>
    <n v="2"/>
  </r>
  <r>
    <n v="0"/>
    <s v="C"/>
    <n v="73110028"/>
    <x v="0"/>
    <n v="4"/>
    <n v="550008445"/>
    <d v="2016-01-31T00:00:00"/>
    <d v="2023-11-30T00:00:00"/>
    <n v="0"/>
    <n v="1"/>
    <n v="4"/>
    <n v="30"/>
    <n v="2"/>
    <n v="22490513"/>
    <n v="24960000"/>
    <n v="8174"/>
    <n v="314"/>
    <n v="7512"/>
    <n v="0"/>
    <n v="0"/>
    <n v="0"/>
    <m/>
    <n v="0"/>
    <n v="0"/>
    <n v="0"/>
    <m/>
    <m/>
    <d v="2021-03-30T00:00:00"/>
    <n v="1"/>
    <s v="O"/>
    <n v="1"/>
    <n v="30"/>
    <n v="0"/>
    <m/>
    <m/>
    <m/>
    <m/>
    <m/>
    <m/>
    <n v="1"/>
    <n v="1"/>
    <m/>
    <m/>
    <n v="14863"/>
    <s v="CREDITOS DE CONSUMO"/>
    <n v="0"/>
    <n v="0"/>
    <n v="890480123"/>
    <s v="UNIVERSIDAD DE CARTAGENA"/>
    <n v="5"/>
    <m/>
    <m/>
    <m/>
    <m/>
    <n v="2"/>
    <n v="7"/>
    <n v="2"/>
  </r>
  <r>
    <n v="0"/>
    <s v="C"/>
    <n v="73110028"/>
    <x v="0"/>
    <n v="4"/>
    <n v="550008571"/>
    <d v="2016-02-01T00:00:00"/>
    <d v="2024-02-28T00:00:00"/>
    <n v="0"/>
    <n v="1"/>
    <n v="1"/>
    <n v="30"/>
    <n v="2"/>
    <n v="22490513"/>
    <n v="24960000"/>
    <n v="60456"/>
    <n v="2324"/>
    <n v="59265"/>
    <n v="0"/>
    <n v="0"/>
    <n v="0"/>
    <m/>
    <n v="0"/>
    <n v="0"/>
    <n v="0"/>
    <m/>
    <m/>
    <d v="2021-03-30T00:00:00"/>
    <n v="1"/>
    <s v="O"/>
    <n v="1"/>
    <n v="30"/>
    <n v="0"/>
    <m/>
    <m/>
    <m/>
    <m/>
    <m/>
    <m/>
    <n v="1"/>
    <n v="1"/>
    <m/>
    <m/>
    <n v="117260"/>
    <s v="CREDITOS DE CONSUMO"/>
    <n v="0"/>
    <n v="0"/>
    <n v="890480123"/>
    <s v="UNIVERSIDAD DE CARTAGENA"/>
    <n v="5"/>
    <m/>
    <m/>
    <m/>
    <m/>
    <n v="2"/>
    <n v="7"/>
    <n v="2"/>
  </r>
  <r>
    <n v="0"/>
    <s v="C"/>
    <n v="73110028"/>
    <x v="0"/>
    <n v="4"/>
    <n v="550008591"/>
    <d v="2016-02-04T00:00:00"/>
    <d v="2023-05-30T00:00:00"/>
    <n v="0"/>
    <n v="1"/>
    <n v="9"/>
    <n v="30"/>
    <n v="2"/>
    <n v="22490513"/>
    <n v="24960000"/>
    <n v="3420"/>
    <n v="134"/>
    <n v="2741"/>
    <n v="0"/>
    <n v="0"/>
    <n v="0"/>
    <m/>
    <n v="0"/>
    <n v="0"/>
    <n v="0"/>
    <m/>
    <m/>
    <d v="2021-03-30T00:00:00"/>
    <n v="1"/>
    <s v="O"/>
    <n v="1"/>
    <n v="30"/>
    <n v="0"/>
    <m/>
    <m/>
    <m/>
    <m/>
    <m/>
    <m/>
    <n v="1"/>
    <n v="1"/>
    <m/>
    <m/>
    <n v="5423"/>
    <s v="CREDITOS DE CONSUMO"/>
    <n v="0"/>
    <n v="0"/>
    <n v="890480123"/>
    <s v="UNIVERSIDAD DE CARTAGENA"/>
    <n v="5"/>
    <m/>
    <m/>
    <m/>
    <m/>
    <n v="2"/>
    <n v="7"/>
    <n v="2"/>
  </r>
  <r>
    <n v="0"/>
    <s v="C"/>
    <n v="73110028"/>
    <x v="0"/>
    <n v="4"/>
    <n v="550008610"/>
    <d v="2016-02-09T00:00:00"/>
    <d v="2023-11-30T00:00:00"/>
    <n v="0"/>
    <n v="1"/>
    <n v="4"/>
    <n v="30"/>
    <n v="2"/>
    <n v="22490513"/>
    <n v="24960000"/>
    <n v="17264"/>
    <n v="664"/>
    <n v="15859"/>
    <n v="0"/>
    <n v="0"/>
    <n v="0"/>
    <m/>
    <n v="0"/>
    <n v="0"/>
    <n v="0"/>
    <m/>
    <m/>
    <d v="2021-03-30T00:00:00"/>
    <n v="1"/>
    <s v="O"/>
    <n v="1"/>
    <n v="30"/>
    <n v="0"/>
    <m/>
    <m/>
    <m/>
    <m/>
    <m/>
    <m/>
    <n v="1"/>
    <n v="1"/>
    <m/>
    <m/>
    <n v="31378"/>
    <s v="CREDITOS DE CONSUMO"/>
    <n v="0"/>
    <n v="0"/>
    <n v="890480123"/>
    <s v="UNIVERSIDAD DE CARTAGENA"/>
    <n v="5"/>
    <m/>
    <m/>
    <m/>
    <m/>
    <n v="2"/>
    <n v="7"/>
    <n v="2"/>
  </r>
  <r>
    <n v="0"/>
    <s v="C"/>
    <n v="73110028"/>
    <x v="0"/>
    <n v="4"/>
    <n v="550008617"/>
    <d v="2016-02-10T00:00:00"/>
    <d v="2023-11-30T00:00:00"/>
    <n v="0"/>
    <n v="1"/>
    <n v="4"/>
    <n v="30"/>
    <n v="2"/>
    <n v="22490513"/>
    <n v="24960000"/>
    <n v="42891"/>
    <n v="1649"/>
    <n v="39407"/>
    <n v="0"/>
    <n v="0"/>
    <n v="0"/>
    <m/>
    <n v="0"/>
    <n v="0"/>
    <n v="0"/>
    <m/>
    <m/>
    <d v="2021-03-30T00:00:00"/>
    <n v="1"/>
    <s v="O"/>
    <n v="1"/>
    <n v="30"/>
    <n v="0"/>
    <m/>
    <m/>
    <m/>
    <m/>
    <m/>
    <m/>
    <n v="1"/>
    <n v="1"/>
    <m/>
    <m/>
    <n v="77970"/>
    <s v="CREDITOS DE CONSUMO"/>
    <n v="0"/>
    <n v="0"/>
    <n v="890480123"/>
    <s v="UNIVERSIDAD DE CARTAGENA"/>
    <n v="5"/>
    <m/>
    <m/>
    <m/>
    <m/>
    <n v="2"/>
    <n v="7"/>
    <n v="2"/>
  </r>
  <r>
    <n v="0"/>
    <s v="C"/>
    <n v="73110028"/>
    <x v="0"/>
    <n v="4"/>
    <n v="550008643"/>
    <d v="2016-02-15T00:00:00"/>
    <d v="2023-11-30T00:00:00"/>
    <n v="0"/>
    <n v="1"/>
    <n v="4"/>
    <n v="30"/>
    <n v="2"/>
    <n v="22490513"/>
    <n v="24960000"/>
    <n v="8988"/>
    <n v="346"/>
    <n v="8248"/>
    <n v="0"/>
    <n v="0"/>
    <n v="0"/>
    <m/>
    <n v="0"/>
    <n v="0"/>
    <n v="0"/>
    <m/>
    <m/>
    <d v="2021-03-30T00:00:00"/>
    <n v="1"/>
    <s v="O"/>
    <n v="1"/>
    <n v="30"/>
    <n v="0"/>
    <m/>
    <m/>
    <m/>
    <m/>
    <m/>
    <m/>
    <n v="1"/>
    <n v="1"/>
    <m/>
    <m/>
    <n v="16319"/>
    <s v="CREDITOS DE CONSUMO"/>
    <n v="0"/>
    <n v="0"/>
    <n v="890480123"/>
    <s v="UNIVERSIDAD DE CARTAGENA"/>
    <n v="5"/>
    <m/>
    <m/>
    <m/>
    <m/>
    <n v="2"/>
    <n v="7"/>
    <n v="2"/>
  </r>
  <r>
    <n v="0"/>
    <s v="C"/>
    <n v="73110028"/>
    <x v="0"/>
    <n v="4"/>
    <n v="550008656"/>
    <d v="2016-02-17T00:00:00"/>
    <d v="2023-11-30T00:00:00"/>
    <n v="0"/>
    <n v="1"/>
    <n v="4"/>
    <n v="30"/>
    <n v="2"/>
    <n v="22490513"/>
    <n v="24960000"/>
    <n v="7852"/>
    <n v="302"/>
    <n v="7214"/>
    <n v="0"/>
    <n v="0"/>
    <n v="0"/>
    <m/>
    <n v="0"/>
    <n v="0"/>
    <n v="0"/>
    <m/>
    <m/>
    <d v="2021-03-30T00:00:00"/>
    <n v="1"/>
    <s v="O"/>
    <n v="1"/>
    <n v="30"/>
    <n v="0"/>
    <m/>
    <m/>
    <m/>
    <m/>
    <m/>
    <m/>
    <n v="1"/>
    <n v="1"/>
    <m/>
    <m/>
    <n v="14274"/>
    <s v="CREDITOS DE CONSUMO"/>
    <n v="0"/>
    <n v="0"/>
    <n v="890480123"/>
    <s v="UNIVERSIDAD DE CARTAGENA"/>
    <n v="5"/>
    <m/>
    <m/>
    <m/>
    <m/>
    <n v="2"/>
    <n v="7"/>
    <n v="2"/>
  </r>
  <r>
    <n v="0"/>
    <s v="C"/>
    <n v="73110028"/>
    <x v="0"/>
    <n v="4"/>
    <n v="550008666"/>
    <d v="2016-02-13T00:00:00"/>
    <d v="2023-11-30T00:00:00"/>
    <n v="0"/>
    <n v="1"/>
    <n v="4"/>
    <n v="30"/>
    <n v="2"/>
    <n v="22490513"/>
    <n v="24960000"/>
    <n v="14418"/>
    <n v="554"/>
    <n v="13235"/>
    <n v="0"/>
    <n v="0"/>
    <n v="0"/>
    <m/>
    <n v="0"/>
    <n v="0"/>
    <n v="0"/>
    <m/>
    <m/>
    <d v="2021-03-30T00:00:00"/>
    <n v="1"/>
    <s v="O"/>
    <n v="1"/>
    <n v="30"/>
    <n v="0"/>
    <m/>
    <m/>
    <m/>
    <m/>
    <m/>
    <m/>
    <n v="1"/>
    <n v="1"/>
    <m/>
    <m/>
    <n v="26186"/>
    <s v="CREDITOS DE CONSUMO"/>
    <n v="0"/>
    <n v="0"/>
    <n v="890480123"/>
    <s v="UNIVERSIDAD DE CARTAGENA"/>
    <n v="5"/>
    <m/>
    <m/>
    <m/>
    <m/>
    <n v="2"/>
    <n v="7"/>
    <n v="2"/>
  </r>
  <r>
    <n v="0"/>
    <s v="C"/>
    <n v="73110028"/>
    <x v="0"/>
    <n v="4"/>
    <n v="550008667"/>
    <d v="2016-02-13T00:00:00"/>
    <d v="2023-11-30T00:00:00"/>
    <n v="0"/>
    <n v="1"/>
    <n v="4"/>
    <n v="30"/>
    <n v="2"/>
    <n v="22490513"/>
    <n v="24960000"/>
    <n v="9455"/>
    <n v="363"/>
    <n v="8691"/>
    <n v="0"/>
    <n v="0"/>
    <n v="0"/>
    <m/>
    <n v="0"/>
    <n v="0"/>
    <n v="0"/>
    <m/>
    <m/>
    <d v="2021-03-30T00:00:00"/>
    <n v="1"/>
    <s v="O"/>
    <n v="1"/>
    <n v="30"/>
    <n v="0"/>
    <m/>
    <m/>
    <m/>
    <m/>
    <m/>
    <m/>
    <n v="1"/>
    <n v="1"/>
    <m/>
    <m/>
    <n v="17196"/>
    <s v="CREDITOS DE CONSUMO"/>
    <n v="0"/>
    <n v="0"/>
    <n v="890480123"/>
    <s v="UNIVERSIDAD DE CARTAGENA"/>
    <n v="5"/>
    <m/>
    <m/>
    <m/>
    <m/>
    <n v="2"/>
    <n v="7"/>
    <n v="2"/>
  </r>
  <r>
    <n v="0"/>
    <s v="C"/>
    <n v="73110028"/>
    <x v="0"/>
    <n v="4"/>
    <n v="550008669"/>
    <d v="2016-02-13T00:00:00"/>
    <d v="2023-11-30T00:00:00"/>
    <n v="0"/>
    <n v="1"/>
    <n v="4"/>
    <n v="30"/>
    <n v="2"/>
    <n v="22490513"/>
    <n v="24960000"/>
    <n v="7876"/>
    <n v="303"/>
    <n v="7238"/>
    <n v="0"/>
    <n v="0"/>
    <n v="0"/>
    <m/>
    <n v="0"/>
    <n v="0"/>
    <n v="0"/>
    <m/>
    <m/>
    <d v="2021-03-30T00:00:00"/>
    <n v="1"/>
    <s v="O"/>
    <n v="1"/>
    <n v="30"/>
    <n v="0"/>
    <m/>
    <m/>
    <m/>
    <m/>
    <m/>
    <m/>
    <n v="1"/>
    <n v="1"/>
    <m/>
    <m/>
    <n v="14321"/>
    <s v="CREDITOS DE CONSUMO"/>
    <n v="0"/>
    <n v="0"/>
    <n v="890480123"/>
    <s v="UNIVERSIDAD DE CARTAGENA"/>
    <n v="5"/>
    <m/>
    <m/>
    <m/>
    <m/>
    <n v="2"/>
    <n v="7"/>
    <n v="2"/>
  </r>
  <r>
    <n v="0"/>
    <s v="C"/>
    <n v="73110028"/>
    <x v="0"/>
    <n v="4"/>
    <n v="550008680"/>
    <d v="2016-02-19T00:00:00"/>
    <d v="2023-11-30T00:00:00"/>
    <n v="0"/>
    <n v="1"/>
    <n v="4"/>
    <n v="30"/>
    <n v="2"/>
    <n v="22490513"/>
    <n v="24960000"/>
    <n v="13601"/>
    <n v="523"/>
    <n v="12499"/>
    <n v="0"/>
    <n v="0"/>
    <n v="0"/>
    <m/>
    <n v="0"/>
    <n v="0"/>
    <n v="0"/>
    <m/>
    <m/>
    <d v="2021-03-30T00:00:00"/>
    <n v="1"/>
    <s v="O"/>
    <n v="1"/>
    <n v="30"/>
    <n v="0"/>
    <m/>
    <m/>
    <m/>
    <m/>
    <m/>
    <m/>
    <n v="1"/>
    <n v="1"/>
    <m/>
    <m/>
    <n v="24730"/>
    <s v="CREDITOS DE CONSUMO"/>
    <n v="0"/>
    <n v="0"/>
    <n v="890480123"/>
    <s v="UNIVERSIDAD DE CARTAGENA"/>
    <n v="5"/>
    <m/>
    <m/>
    <m/>
    <m/>
    <n v="2"/>
    <n v="7"/>
    <n v="2"/>
  </r>
  <r>
    <n v="0"/>
    <s v="C"/>
    <n v="73110028"/>
    <x v="0"/>
    <n v="4"/>
    <n v="550008690"/>
    <d v="2016-02-20T00:00:00"/>
    <d v="2023-11-30T00:00:00"/>
    <n v="0"/>
    <n v="1"/>
    <n v="4"/>
    <n v="30"/>
    <n v="2"/>
    <n v="22490513"/>
    <n v="24960000"/>
    <n v="9662"/>
    <n v="371"/>
    <n v="8881"/>
    <n v="0"/>
    <n v="0"/>
    <n v="0"/>
    <m/>
    <n v="0"/>
    <n v="0"/>
    <n v="0"/>
    <m/>
    <m/>
    <d v="2021-03-30T00:00:00"/>
    <n v="1"/>
    <s v="O"/>
    <n v="1"/>
    <n v="30"/>
    <n v="0"/>
    <m/>
    <m/>
    <m/>
    <m/>
    <m/>
    <m/>
    <n v="1"/>
    <n v="1"/>
    <m/>
    <m/>
    <n v="17572"/>
    <s v="CREDITOS DE CONSUMO"/>
    <n v="0"/>
    <n v="0"/>
    <n v="890480123"/>
    <s v="UNIVERSIDAD DE CARTAGENA"/>
    <n v="5"/>
    <m/>
    <m/>
    <m/>
    <m/>
    <n v="2"/>
    <n v="7"/>
    <n v="2"/>
  </r>
  <r>
    <n v="0"/>
    <s v="C"/>
    <n v="73110028"/>
    <x v="0"/>
    <n v="4"/>
    <n v="550008980"/>
    <d v="2016-03-19T00:00:00"/>
    <d v="2023-11-30T00:00:00"/>
    <n v="0"/>
    <n v="1"/>
    <n v="4"/>
    <n v="30"/>
    <n v="2"/>
    <n v="22490513"/>
    <n v="24960000"/>
    <n v="13094"/>
    <n v="503"/>
    <n v="12035"/>
    <n v="0"/>
    <n v="0"/>
    <n v="0"/>
    <m/>
    <n v="0"/>
    <n v="0"/>
    <n v="0"/>
    <m/>
    <m/>
    <d v="2021-03-30T00:00:00"/>
    <n v="1"/>
    <s v="O"/>
    <n v="1"/>
    <n v="30"/>
    <n v="0"/>
    <m/>
    <m/>
    <m/>
    <m/>
    <m/>
    <m/>
    <n v="1"/>
    <n v="1"/>
    <m/>
    <m/>
    <n v="23812"/>
    <s v="CREDITOS DE CONSUMO"/>
    <n v="0"/>
    <n v="0"/>
    <n v="890480123"/>
    <s v="UNIVERSIDAD DE CARTAGENA"/>
    <n v="5"/>
    <m/>
    <m/>
    <m/>
    <m/>
    <n v="2"/>
    <n v="7"/>
    <n v="2"/>
  </r>
  <r>
    <n v="0"/>
    <s v="C"/>
    <n v="73110028"/>
    <x v="0"/>
    <n v="4"/>
    <n v="550009003"/>
    <d v="2016-03-23T00:00:00"/>
    <d v="2023-11-30T00:00:00"/>
    <n v="0"/>
    <n v="1"/>
    <n v="4"/>
    <n v="30"/>
    <n v="2"/>
    <n v="22490513"/>
    <n v="24960000"/>
    <n v="5658"/>
    <n v="218"/>
    <n v="5187"/>
    <n v="0"/>
    <n v="0"/>
    <n v="0"/>
    <m/>
    <n v="0"/>
    <n v="0"/>
    <n v="0"/>
    <m/>
    <m/>
    <d v="2021-03-30T00:00:00"/>
    <n v="1"/>
    <s v="O"/>
    <n v="1"/>
    <n v="30"/>
    <n v="0"/>
    <m/>
    <m/>
    <m/>
    <m/>
    <m/>
    <m/>
    <n v="1"/>
    <n v="1"/>
    <m/>
    <m/>
    <n v="10263"/>
    <s v="CREDITOS DE CONSUMO"/>
    <n v="0"/>
    <n v="0"/>
    <n v="890480123"/>
    <s v="UNIVERSIDAD DE CARTAGENA"/>
    <n v="5"/>
    <m/>
    <m/>
    <m/>
    <m/>
    <n v="2"/>
    <n v="7"/>
    <n v="2"/>
  </r>
  <r>
    <n v="0"/>
    <s v="C"/>
    <n v="73110028"/>
    <x v="0"/>
    <n v="4"/>
    <n v="550009008"/>
    <d v="2016-03-24T00:00:00"/>
    <d v="2023-11-30T00:00:00"/>
    <n v="0"/>
    <n v="1"/>
    <n v="4"/>
    <n v="30"/>
    <n v="2"/>
    <n v="22490513"/>
    <n v="24960000"/>
    <n v="6696"/>
    <n v="257"/>
    <n v="6155"/>
    <n v="0"/>
    <n v="0"/>
    <n v="0"/>
    <m/>
    <n v="0"/>
    <n v="0"/>
    <n v="0"/>
    <m/>
    <m/>
    <d v="2021-03-30T00:00:00"/>
    <n v="1"/>
    <s v="O"/>
    <n v="1"/>
    <n v="30"/>
    <n v="0"/>
    <m/>
    <m/>
    <m/>
    <m/>
    <m/>
    <m/>
    <n v="1"/>
    <n v="1"/>
    <m/>
    <m/>
    <n v="12178"/>
    <s v="CREDITOS DE CONSUMO"/>
    <n v="0"/>
    <n v="0"/>
    <n v="890480123"/>
    <s v="UNIVERSIDAD DE CARTAGENA"/>
    <n v="5"/>
    <m/>
    <m/>
    <m/>
    <m/>
    <n v="2"/>
    <n v="7"/>
    <n v="2"/>
  </r>
  <r>
    <n v="0"/>
    <s v="C"/>
    <n v="73110028"/>
    <x v="0"/>
    <n v="4"/>
    <n v="550009010"/>
    <d v="2016-03-24T00:00:00"/>
    <d v="2023-11-30T00:00:00"/>
    <n v="0"/>
    <n v="1"/>
    <n v="4"/>
    <n v="30"/>
    <n v="2"/>
    <n v="22490513"/>
    <n v="24960000"/>
    <n v="15846"/>
    <n v="609"/>
    <n v="14552"/>
    <n v="0"/>
    <n v="0"/>
    <n v="0"/>
    <m/>
    <n v="0"/>
    <n v="0"/>
    <n v="0"/>
    <m/>
    <m/>
    <d v="2021-03-30T00:00:00"/>
    <n v="1"/>
    <s v="O"/>
    <n v="1"/>
    <n v="30"/>
    <n v="0"/>
    <m/>
    <m/>
    <m/>
    <m/>
    <m/>
    <m/>
    <n v="1"/>
    <n v="1"/>
    <m/>
    <m/>
    <n v="28792"/>
    <s v="CREDITOS DE CONSUMO"/>
    <n v="0"/>
    <n v="0"/>
    <n v="890480123"/>
    <s v="UNIVERSIDAD DE CARTAGENA"/>
    <n v="5"/>
    <m/>
    <m/>
    <m/>
    <m/>
    <n v="2"/>
    <n v="7"/>
    <n v="2"/>
  </r>
  <r>
    <n v="0"/>
    <s v="C"/>
    <n v="73110028"/>
    <x v="0"/>
    <n v="4"/>
    <n v="550009012"/>
    <d v="2016-03-24T00:00:00"/>
    <d v="2023-11-30T00:00:00"/>
    <n v="0"/>
    <n v="1"/>
    <n v="4"/>
    <n v="30"/>
    <n v="2"/>
    <n v="22490513"/>
    <n v="24960000"/>
    <n v="15019"/>
    <n v="577"/>
    <n v="13803"/>
    <n v="0"/>
    <n v="0"/>
    <n v="0"/>
    <m/>
    <n v="0"/>
    <n v="0"/>
    <n v="0"/>
    <m/>
    <m/>
    <d v="2021-03-30T00:00:00"/>
    <n v="1"/>
    <s v="O"/>
    <n v="1"/>
    <n v="30"/>
    <n v="0"/>
    <m/>
    <m/>
    <m/>
    <m/>
    <m/>
    <m/>
    <n v="1"/>
    <n v="1"/>
    <m/>
    <m/>
    <n v="27310"/>
    <s v="CREDITOS DE CONSUMO"/>
    <n v="0"/>
    <n v="0"/>
    <n v="890480123"/>
    <s v="UNIVERSIDAD DE CARTAGENA"/>
    <n v="5"/>
    <m/>
    <m/>
    <m/>
    <m/>
    <n v="2"/>
    <n v="7"/>
    <n v="2"/>
  </r>
  <r>
    <n v="0"/>
    <s v="C"/>
    <n v="73110028"/>
    <x v="0"/>
    <n v="4"/>
    <n v="550009018"/>
    <d v="2016-03-26T00:00:00"/>
    <d v="2023-11-30T00:00:00"/>
    <n v="0"/>
    <n v="1"/>
    <n v="4"/>
    <n v="30"/>
    <n v="2"/>
    <n v="22490513"/>
    <n v="24960000"/>
    <n v="9053"/>
    <n v="348"/>
    <n v="8309"/>
    <n v="0"/>
    <n v="0"/>
    <n v="0"/>
    <m/>
    <n v="0"/>
    <n v="0"/>
    <n v="0"/>
    <m/>
    <m/>
    <d v="2021-03-30T00:00:00"/>
    <n v="1"/>
    <s v="O"/>
    <n v="1"/>
    <n v="30"/>
    <n v="0"/>
    <m/>
    <m/>
    <m/>
    <m/>
    <m/>
    <m/>
    <n v="1"/>
    <n v="1"/>
    <m/>
    <m/>
    <n v="16440"/>
    <s v="CREDITOS DE CONSUMO"/>
    <n v="0"/>
    <n v="0"/>
    <n v="890480123"/>
    <s v="UNIVERSIDAD DE CARTAGENA"/>
    <n v="5"/>
    <m/>
    <m/>
    <m/>
    <m/>
    <n v="2"/>
    <n v="7"/>
    <n v="2"/>
  </r>
  <r>
    <n v="0"/>
    <s v="C"/>
    <n v="73110028"/>
    <x v="0"/>
    <n v="4"/>
    <n v="550009316"/>
    <d v="2016-04-13T00:00:00"/>
    <d v="2023-11-30T00:00:00"/>
    <n v="0"/>
    <n v="1"/>
    <n v="4"/>
    <n v="30"/>
    <n v="2"/>
    <n v="22490513"/>
    <n v="24960000"/>
    <n v="22598"/>
    <n v="869"/>
    <n v="20757"/>
    <n v="0"/>
    <n v="0"/>
    <n v="0"/>
    <m/>
    <n v="0"/>
    <n v="0"/>
    <n v="0"/>
    <m/>
    <m/>
    <d v="2021-03-30T00:00:00"/>
    <n v="1"/>
    <s v="O"/>
    <n v="1"/>
    <n v="30"/>
    <n v="0"/>
    <m/>
    <m/>
    <m/>
    <m/>
    <m/>
    <m/>
    <n v="1"/>
    <n v="1"/>
    <m/>
    <m/>
    <n v="41069"/>
    <s v="CREDITOS DE CONSUMO"/>
    <n v="0"/>
    <n v="0"/>
    <n v="890480123"/>
    <s v="UNIVERSIDAD DE CARTAGENA"/>
    <n v="5"/>
    <m/>
    <m/>
    <m/>
    <m/>
    <n v="2"/>
    <n v="7"/>
    <n v="2"/>
  </r>
  <r>
    <n v="0"/>
    <s v="C"/>
    <n v="73110028"/>
    <x v="0"/>
    <n v="4"/>
    <n v="550009399"/>
    <d v="2016-04-22T00:00:00"/>
    <d v="2023-11-30T00:00:00"/>
    <n v="0"/>
    <n v="1"/>
    <n v="4"/>
    <n v="30"/>
    <n v="2"/>
    <n v="22490513"/>
    <n v="24960000"/>
    <n v="21755"/>
    <n v="836"/>
    <n v="19994"/>
    <n v="0"/>
    <n v="0"/>
    <n v="0"/>
    <m/>
    <n v="0"/>
    <n v="0"/>
    <n v="0"/>
    <m/>
    <m/>
    <d v="2021-03-30T00:00:00"/>
    <n v="1"/>
    <s v="O"/>
    <n v="1"/>
    <n v="30"/>
    <n v="0"/>
    <m/>
    <m/>
    <m/>
    <m/>
    <m/>
    <m/>
    <n v="1"/>
    <n v="1"/>
    <m/>
    <m/>
    <n v="39560"/>
    <s v="CREDITOS DE CONSUMO"/>
    <n v="0"/>
    <n v="0"/>
    <n v="890480123"/>
    <s v="UNIVERSIDAD DE CARTAGENA"/>
    <n v="5"/>
    <m/>
    <m/>
    <m/>
    <m/>
    <n v="2"/>
    <n v="7"/>
    <n v="2"/>
  </r>
  <r>
    <n v="0"/>
    <s v="C"/>
    <n v="73110028"/>
    <x v="0"/>
    <n v="4"/>
    <n v="550009509"/>
    <d v="2016-05-05T00:00:00"/>
    <d v="2023-11-30T00:00:00"/>
    <n v="0"/>
    <n v="1"/>
    <n v="4"/>
    <n v="30"/>
    <n v="2"/>
    <n v="22490513"/>
    <n v="24960000"/>
    <n v="16404"/>
    <n v="631"/>
    <n v="15072"/>
    <n v="0"/>
    <n v="0"/>
    <n v="0"/>
    <m/>
    <n v="0"/>
    <n v="0"/>
    <n v="0"/>
    <m/>
    <m/>
    <d v="2021-03-30T00:00:00"/>
    <n v="1"/>
    <s v="O"/>
    <n v="1"/>
    <n v="30"/>
    <n v="0"/>
    <m/>
    <m/>
    <m/>
    <m/>
    <m/>
    <m/>
    <n v="1"/>
    <n v="1"/>
    <m/>
    <m/>
    <n v="29821"/>
    <s v="CREDITOS DE CONSUMO"/>
    <n v="0"/>
    <n v="0"/>
    <n v="890480123"/>
    <s v="UNIVERSIDAD DE CARTAGENA"/>
    <n v="5"/>
    <m/>
    <m/>
    <m/>
    <m/>
    <n v="2"/>
    <n v="7"/>
    <n v="2"/>
  </r>
  <r>
    <n v="0"/>
    <s v="C"/>
    <n v="73110028"/>
    <x v="0"/>
    <n v="4"/>
    <n v="550009603"/>
    <d v="2016-05-13T00:00:00"/>
    <d v="2023-11-30T00:00:00"/>
    <n v="0"/>
    <n v="1"/>
    <n v="4"/>
    <n v="30"/>
    <n v="2"/>
    <n v="22490513"/>
    <n v="24960000"/>
    <n v="24227"/>
    <n v="931"/>
    <n v="22257"/>
    <n v="0"/>
    <n v="0"/>
    <n v="0"/>
    <m/>
    <n v="0"/>
    <n v="0"/>
    <n v="0"/>
    <m/>
    <m/>
    <d v="2021-03-30T00:00:00"/>
    <n v="1"/>
    <s v="O"/>
    <n v="1"/>
    <n v="30"/>
    <n v="0"/>
    <m/>
    <m/>
    <m/>
    <m/>
    <m/>
    <m/>
    <n v="1"/>
    <n v="1"/>
    <m/>
    <m/>
    <n v="44037"/>
    <s v="CREDITOS DE CONSUMO"/>
    <n v="0"/>
    <n v="0"/>
    <n v="890480123"/>
    <s v="UNIVERSIDAD DE CARTAGENA"/>
    <n v="5"/>
    <m/>
    <m/>
    <m/>
    <m/>
    <n v="2"/>
    <n v="7"/>
    <n v="2"/>
  </r>
  <r>
    <n v="0"/>
    <s v="C"/>
    <n v="73110028"/>
    <x v="0"/>
    <n v="4"/>
    <n v="550010641"/>
    <d v="2016-07-19T00:00:00"/>
    <d v="2023-11-30T00:00:00"/>
    <n v="0"/>
    <n v="1"/>
    <n v="4"/>
    <n v="30"/>
    <n v="2"/>
    <n v="22490513"/>
    <n v="24960000"/>
    <n v="20964"/>
    <n v="806"/>
    <n v="19254"/>
    <n v="0"/>
    <n v="0"/>
    <n v="0"/>
    <m/>
    <n v="0"/>
    <n v="0"/>
    <n v="0"/>
    <m/>
    <m/>
    <d v="2021-03-30T00:00:00"/>
    <n v="1"/>
    <s v="O"/>
    <n v="1"/>
    <n v="30"/>
    <n v="0"/>
    <m/>
    <m/>
    <m/>
    <m/>
    <m/>
    <m/>
    <n v="1"/>
    <n v="1"/>
    <m/>
    <m/>
    <n v="38096"/>
    <s v="CREDITOS DE CONSUMO"/>
    <n v="0"/>
    <n v="0"/>
    <n v="890480123"/>
    <s v="UNIVERSIDAD DE CARTAGENA"/>
    <n v="5"/>
    <m/>
    <m/>
    <m/>
    <m/>
    <n v="2"/>
    <n v="7"/>
    <n v="2"/>
  </r>
  <r>
    <n v="0"/>
    <s v="C"/>
    <n v="73110028"/>
    <x v="0"/>
    <n v="4"/>
    <n v="550010660"/>
    <d v="2016-07-20T00:00:00"/>
    <d v="2023-11-30T00:00:00"/>
    <n v="0"/>
    <n v="1"/>
    <n v="4"/>
    <n v="30"/>
    <n v="2"/>
    <n v="22490513"/>
    <n v="24960000"/>
    <n v="6169"/>
    <n v="237"/>
    <n v="5670"/>
    <n v="0"/>
    <n v="0"/>
    <n v="0"/>
    <m/>
    <n v="0"/>
    <n v="0"/>
    <n v="0"/>
    <m/>
    <m/>
    <d v="2021-03-30T00:00:00"/>
    <n v="1"/>
    <s v="O"/>
    <n v="1"/>
    <n v="30"/>
    <n v="0"/>
    <m/>
    <m/>
    <m/>
    <m/>
    <m/>
    <m/>
    <n v="1"/>
    <n v="1"/>
    <m/>
    <m/>
    <n v="11219"/>
    <s v="CREDITOS DE CONSUMO"/>
    <n v="0"/>
    <n v="0"/>
    <n v="890480123"/>
    <s v="UNIVERSIDAD DE CARTAGENA"/>
    <n v="5"/>
    <m/>
    <m/>
    <m/>
    <m/>
    <n v="2"/>
    <n v="7"/>
    <n v="2"/>
  </r>
  <r>
    <n v="0"/>
    <s v="C"/>
    <n v="73110028"/>
    <x v="0"/>
    <n v="4"/>
    <n v="550010989"/>
    <d v="2016-08-03T00:00:00"/>
    <d v="2023-11-30T00:00:00"/>
    <n v="0"/>
    <n v="1"/>
    <n v="4"/>
    <n v="30"/>
    <n v="2"/>
    <n v="22490513"/>
    <n v="24960000"/>
    <n v="22075"/>
    <n v="849"/>
    <n v="20285"/>
    <n v="0"/>
    <n v="0"/>
    <n v="0"/>
    <m/>
    <n v="0"/>
    <n v="0"/>
    <n v="0"/>
    <m/>
    <m/>
    <d v="2021-03-30T00:00:00"/>
    <n v="1"/>
    <s v="O"/>
    <n v="1"/>
    <n v="30"/>
    <n v="0"/>
    <m/>
    <m/>
    <m/>
    <m/>
    <m/>
    <m/>
    <n v="1"/>
    <n v="1"/>
    <m/>
    <m/>
    <n v="40135"/>
    <s v="CREDITOS DE CONSUMO"/>
    <n v="0"/>
    <n v="0"/>
    <n v="890480123"/>
    <s v="UNIVERSIDAD DE CARTAGENA"/>
    <n v="5"/>
    <m/>
    <m/>
    <m/>
    <m/>
    <n v="2"/>
    <n v="7"/>
    <n v="2"/>
  </r>
  <r>
    <n v="0"/>
    <s v="C"/>
    <n v="73110028"/>
    <x v="0"/>
    <n v="4"/>
    <n v="550011105"/>
    <d v="2016-08-11T00:00:00"/>
    <d v="2023-11-30T00:00:00"/>
    <n v="0"/>
    <n v="1"/>
    <n v="4"/>
    <n v="30"/>
    <n v="2"/>
    <n v="22490513"/>
    <n v="24960000"/>
    <n v="5116"/>
    <n v="197"/>
    <n v="4699"/>
    <n v="0"/>
    <n v="0"/>
    <n v="0"/>
    <m/>
    <n v="0"/>
    <n v="0"/>
    <n v="0"/>
    <m/>
    <m/>
    <d v="2021-03-30T00:00:00"/>
    <n v="1"/>
    <s v="O"/>
    <n v="1"/>
    <n v="30"/>
    <n v="0"/>
    <m/>
    <m/>
    <m/>
    <m/>
    <m/>
    <m/>
    <n v="1"/>
    <n v="1"/>
    <m/>
    <m/>
    <n v="9297"/>
    <s v="CREDITOS DE CONSUMO"/>
    <n v="0"/>
    <n v="0"/>
    <n v="890480123"/>
    <s v="UNIVERSIDAD DE CARTAGENA"/>
    <n v="5"/>
    <m/>
    <m/>
    <m/>
    <m/>
    <n v="2"/>
    <n v="7"/>
    <n v="2"/>
  </r>
  <r>
    <n v="0"/>
    <s v="C"/>
    <n v="73110028"/>
    <x v="0"/>
    <n v="4"/>
    <n v="550011229"/>
    <d v="2016-08-20T00:00:00"/>
    <d v="2023-11-30T00:00:00"/>
    <n v="0"/>
    <n v="1"/>
    <n v="4"/>
    <n v="30"/>
    <n v="2"/>
    <n v="22490513"/>
    <n v="24960000"/>
    <n v="13800"/>
    <n v="531"/>
    <n v="12676"/>
    <n v="0"/>
    <n v="0"/>
    <n v="0"/>
    <m/>
    <n v="0"/>
    <n v="0"/>
    <n v="0"/>
    <m/>
    <m/>
    <d v="2021-03-30T00:00:00"/>
    <n v="1"/>
    <s v="O"/>
    <n v="1"/>
    <n v="30"/>
    <n v="0"/>
    <m/>
    <m/>
    <m/>
    <m/>
    <m/>
    <m/>
    <n v="1"/>
    <n v="1"/>
    <m/>
    <m/>
    <n v="25080"/>
    <s v="CREDITOS DE CONSUMO"/>
    <n v="0"/>
    <n v="0"/>
    <n v="890480123"/>
    <s v="UNIVERSIDAD DE CARTAGENA"/>
    <n v="5"/>
    <m/>
    <m/>
    <m/>
    <m/>
    <n v="2"/>
    <n v="7"/>
    <n v="2"/>
  </r>
  <r>
    <n v="0"/>
    <s v="C"/>
    <n v="73110028"/>
    <x v="0"/>
    <n v="4"/>
    <n v="550011343"/>
    <d v="2016-08-31T00:00:00"/>
    <d v="2023-11-30T00:00:00"/>
    <n v="0"/>
    <n v="1"/>
    <n v="4"/>
    <n v="30"/>
    <n v="2"/>
    <n v="22490513"/>
    <n v="24960000"/>
    <n v="40312"/>
    <n v="1550"/>
    <n v="37044"/>
    <n v="0"/>
    <n v="0"/>
    <n v="0"/>
    <m/>
    <n v="0"/>
    <n v="0"/>
    <n v="0"/>
    <m/>
    <m/>
    <d v="2021-03-30T00:00:00"/>
    <n v="1"/>
    <s v="O"/>
    <n v="1"/>
    <n v="30"/>
    <n v="0"/>
    <m/>
    <m/>
    <m/>
    <m/>
    <m/>
    <m/>
    <n v="1"/>
    <n v="1"/>
    <m/>
    <m/>
    <n v="73294"/>
    <s v="CREDITOS DE CONSUMO"/>
    <n v="0"/>
    <n v="0"/>
    <n v="890480123"/>
    <s v="UNIVERSIDAD DE CARTAGENA"/>
    <n v="5"/>
    <m/>
    <m/>
    <m/>
    <m/>
    <n v="2"/>
    <n v="7"/>
    <n v="2"/>
  </r>
  <r>
    <n v="0"/>
    <s v="C"/>
    <n v="73110028"/>
    <x v="0"/>
    <n v="4"/>
    <n v="550011697"/>
    <d v="2016-09-17T00:00:00"/>
    <d v="2023-11-30T00:00:00"/>
    <n v="0"/>
    <n v="1"/>
    <n v="4"/>
    <n v="30"/>
    <n v="2"/>
    <n v="22490513"/>
    <n v="24960000"/>
    <n v="10132"/>
    <n v="390"/>
    <n v="9308"/>
    <n v="0"/>
    <n v="0"/>
    <n v="0"/>
    <m/>
    <n v="0"/>
    <n v="0"/>
    <n v="0"/>
    <m/>
    <m/>
    <d v="2021-03-30T00:00:00"/>
    <n v="1"/>
    <s v="O"/>
    <n v="1"/>
    <n v="30"/>
    <n v="0"/>
    <m/>
    <m/>
    <m/>
    <m/>
    <m/>
    <m/>
    <n v="1"/>
    <n v="1"/>
    <m/>
    <m/>
    <n v="18417"/>
    <s v="CREDITOS DE CONSUMO"/>
    <n v="0"/>
    <n v="0"/>
    <n v="890480123"/>
    <s v="UNIVERSIDAD DE CARTAGENA"/>
    <n v="5"/>
    <m/>
    <m/>
    <m/>
    <m/>
    <n v="2"/>
    <n v="7"/>
    <n v="2"/>
  </r>
  <r>
    <n v="0"/>
    <s v="C"/>
    <n v="73110028"/>
    <x v="0"/>
    <n v="4"/>
    <n v="550011755"/>
    <d v="2016-09-22T00:00:00"/>
    <d v="2023-11-30T00:00:00"/>
    <n v="0"/>
    <n v="1"/>
    <n v="4"/>
    <n v="30"/>
    <n v="2"/>
    <n v="22490513"/>
    <n v="24960000"/>
    <n v="12615"/>
    <n v="485"/>
    <n v="11579"/>
    <n v="0"/>
    <n v="0"/>
    <n v="0"/>
    <m/>
    <n v="0"/>
    <n v="0"/>
    <n v="0"/>
    <m/>
    <m/>
    <d v="2021-03-30T00:00:00"/>
    <n v="1"/>
    <s v="O"/>
    <n v="1"/>
    <n v="30"/>
    <n v="0"/>
    <m/>
    <m/>
    <m/>
    <m/>
    <m/>
    <m/>
    <n v="1"/>
    <n v="1"/>
    <m/>
    <m/>
    <n v="22910"/>
    <s v="CREDITOS DE CONSUMO"/>
    <n v="0"/>
    <n v="0"/>
    <n v="890480123"/>
    <s v="UNIVERSIDAD DE CARTAGENA"/>
    <n v="5"/>
    <m/>
    <m/>
    <m/>
    <m/>
    <n v="2"/>
    <n v="7"/>
    <n v="2"/>
  </r>
  <r>
    <n v="0"/>
    <s v="C"/>
    <n v="73110028"/>
    <x v="0"/>
    <n v="4"/>
    <n v="550011758"/>
    <d v="2016-09-22T00:00:00"/>
    <d v="2023-11-30T00:00:00"/>
    <n v="0"/>
    <n v="1"/>
    <n v="4"/>
    <n v="30"/>
    <n v="2"/>
    <n v="22490513"/>
    <n v="24960000"/>
    <n v="7303"/>
    <n v="281"/>
    <n v="6700"/>
    <n v="0"/>
    <n v="0"/>
    <n v="0"/>
    <m/>
    <n v="0"/>
    <n v="0"/>
    <n v="0"/>
    <m/>
    <m/>
    <d v="2021-03-30T00:00:00"/>
    <n v="1"/>
    <s v="O"/>
    <n v="1"/>
    <n v="30"/>
    <n v="0"/>
    <m/>
    <m/>
    <m/>
    <m/>
    <m/>
    <m/>
    <n v="1"/>
    <n v="1"/>
    <m/>
    <m/>
    <n v="13257"/>
    <s v="CREDITOS DE CONSUMO"/>
    <n v="0"/>
    <n v="0"/>
    <n v="890480123"/>
    <s v="UNIVERSIDAD DE CARTAGENA"/>
    <n v="5"/>
    <m/>
    <m/>
    <m/>
    <m/>
    <n v="2"/>
    <n v="7"/>
    <n v="2"/>
  </r>
  <r>
    <n v="0"/>
    <s v="C"/>
    <n v="73110028"/>
    <x v="0"/>
    <n v="4"/>
    <n v="550011776"/>
    <d v="2016-09-23T00:00:00"/>
    <d v="2023-11-30T00:00:00"/>
    <n v="0"/>
    <n v="1"/>
    <n v="4"/>
    <n v="30"/>
    <n v="2"/>
    <n v="22490513"/>
    <n v="24960000"/>
    <n v="18375"/>
    <n v="706"/>
    <n v="16888"/>
    <n v="0"/>
    <n v="0"/>
    <n v="0"/>
    <m/>
    <n v="0"/>
    <n v="0"/>
    <n v="0"/>
    <m/>
    <m/>
    <d v="2021-03-30T00:00:00"/>
    <n v="1"/>
    <s v="O"/>
    <n v="1"/>
    <n v="30"/>
    <n v="0"/>
    <m/>
    <m/>
    <m/>
    <m/>
    <m/>
    <m/>
    <n v="1"/>
    <n v="1"/>
    <m/>
    <m/>
    <n v="33414"/>
    <s v="CREDITOS DE CONSUMO"/>
    <n v="0"/>
    <n v="0"/>
    <n v="890480123"/>
    <s v="UNIVERSIDAD DE CARTAGENA"/>
    <n v="5"/>
    <m/>
    <m/>
    <m/>
    <m/>
    <n v="2"/>
    <n v="7"/>
    <n v="2"/>
  </r>
  <r>
    <n v="0"/>
    <s v="C"/>
    <n v="73110028"/>
    <x v="0"/>
    <n v="4"/>
    <n v="550011788"/>
    <d v="2016-09-24T00:00:00"/>
    <d v="2023-11-30T00:00:00"/>
    <n v="0"/>
    <n v="1"/>
    <n v="4"/>
    <n v="30"/>
    <n v="2"/>
    <n v="22490513"/>
    <n v="24960000"/>
    <n v="10736"/>
    <n v="413"/>
    <n v="9854"/>
    <n v="0"/>
    <n v="0"/>
    <n v="0"/>
    <m/>
    <n v="0"/>
    <n v="0"/>
    <n v="0"/>
    <m/>
    <m/>
    <d v="2021-03-30T00:00:00"/>
    <n v="1"/>
    <s v="O"/>
    <n v="1"/>
    <n v="30"/>
    <n v="0"/>
    <m/>
    <m/>
    <m/>
    <m/>
    <m/>
    <m/>
    <n v="1"/>
    <n v="1"/>
    <m/>
    <m/>
    <n v="19497"/>
    <s v="CREDITOS DE CONSUMO"/>
    <n v="0"/>
    <n v="0"/>
    <n v="890480123"/>
    <s v="UNIVERSIDAD DE CARTAGENA"/>
    <n v="5"/>
    <m/>
    <m/>
    <m/>
    <m/>
    <n v="2"/>
    <n v="7"/>
    <n v="2"/>
  </r>
  <r>
    <n v="0"/>
    <s v="C"/>
    <n v="73110028"/>
    <x v="0"/>
    <n v="4"/>
    <n v="550011805"/>
    <d v="2016-09-25T00:00:00"/>
    <d v="2023-11-30T00:00:00"/>
    <n v="0"/>
    <n v="1"/>
    <n v="4"/>
    <n v="30"/>
    <n v="2"/>
    <n v="22490513"/>
    <n v="24960000"/>
    <n v="24707"/>
    <n v="950"/>
    <n v="22688"/>
    <n v="0"/>
    <n v="0"/>
    <n v="0"/>
    <m/>
    <n v="0"/>
    <n v="0"/>
    <n v="0"/>
    <m/>
    <m/>
    <d v="2021-03-30T00:00:00"/>
    <n v="1"/>
    <s v="O"/>
    <n v="1"/>
    <n v="30"/>
    <n v="0"/>
    <m/>
    <m/>
    <m/>
    <m/>
    <m/>
    <m/>
    <n v="1"/>
    <n v="1"/>
    <m/>
    <m/>
    <n v="44890"/>
    <s v="CREDITOS DE CONSUMO"/>
    <n v="0"/>
    <n v="0"/>
    <n v="890480123"/>
    <s v="UNIVERSIDAD DE CARTAGENA"/>
    <n v="5"/>
    <m/>
    <m/>
    <m/>
    <m/>
    <n v="2"/>
    <n v="7"/>
    <n v="2"/>
  </r>
  <r>
    <n v="0"/>
    <s v="C"/>
    <n v="73110028"/>
    <x v="0"/>
    <n v="4"/>
    <n v="550012066"/>
    <d v="2016-10-08T00:00:00"/>
    <d v="2023-11-30T00:00:00"/>
    <n v="0"/>
    <n v="1"/>
    <n v="4"/>
    <n v="30"/>
    <n v="2"/>
    <n v="22490513"/>
    <n v="24960000"/>
    <n v="10734"/>
    <n v="413"/>
    <n v="9852"/>
    <n v="0"/>
    <n v="0"/>
    <n v="0"/>
    <m/>
    <n v="0"/>
    <n v="0"/>
    <n v="0"/>
    <m/>
    <m/>
    <d v="2021-03-30T00:00:00"/>
    <n v="1"/>
    <s v="O"/>
    <n v="1"/>
    <n v="30"/>
    <n v="0"/>
    <m/>
    <m/>
    <m/>
    <m/>
    <m/>
    <m/>
    <n v="1"/>
    <n v="1"/>
    <m/>
    <m/>
    <n v="19493"/>
    <s v="CREDITOS DE CONSUMO"/>
    <n v="0"/>
    <n v="0"/>
    <n v="890480123"/>
    <s v="UNIVERSIDAD DE CARTAGENA"/>
    <n v="5"/>
    <m/>
    <m/>
    <m/>
    <m/>
    <n v="2"/>
    <n v="7"/>
    <n v="2"/>
  </r>
  <r>
    <n v="0"/>
    <s v="C"/>
    <n v="73110028"/>
    <x v="0"/>
    <n v="4"/>
    <n v="550012085"/>
    <d v="2016-10-10T00:00:00"/>
    <d v="2023-11-30T00:00:00"/>
    <n v="0"/>
    <n v="1"/>
    <n v="4"/>
    <n v="30"/>
    <n v="2"/>
    <n v="22490513"/>
    <n v="24960000"/>
    <n v="15276"/>
    <n v="587"/>
    <n v="14039"/>
    <n v="0"/>
    <n v="0"/>
    <n v="0"/>
    <m/>
    <n v="0"/>
    <n v="0"/>
    <n v="0"/>
    <m/>
    <m/>
    <d v="2021-03-30T00:00:00"/>
    <n v="1"/>
    <s v="O"/>
    <n v="1"/>
    <n v="30"/>
    <n v="0"/>
    <m/>
    <m/>
    <m/>
    <m/>
    <m/>
    <m/>
    <n v="1"/>
    <n v="1"/>
    <m/>
    <m/>
    <n v="27777"/>
    <s v="CREDITOS DE CONSUMO"/>
    <n v="0"/>
    <n v="0"/>
    <n v="890480123"/>
    <s v="UNIVERSIDAD DE CARTAGENA"/>
    <n v="5"/>
    <m/>
    <m/>
    <m/>
    <m/>
    <n v="2"/>
    <n v="7"/>
    <n v="2"/>
  </r>
  <r>
    <n v="0"/>
    <s v="C"/>
    <n v="73110028"/>
    <x v="0"/>
    <n v="4"/>
    <n v="550012102"/>
    <d v="2016-10-11T00:00:00"/>
    <d v="2023-11-30T00:00:00"/>
    <n v="0"/>
    <n v="1"/>
    <n v="4"/>
    <n v="30"/>
    <n v="2"/>
    <n v="22490513"/>
    <n v="24960000"/>
    <n v="18399"/>
    <n v="707"/>
    <n v="16909"/>
    <n v="0"/>
    <n v="0"/>
    <n v="0"/>
    <m/>
    <n v="0"/>
    <n v="0"/>
    <n v="0"/>
    <m/>
    <m/>
    <d v="2021-03-30T00:00:00"/>
    <n v="1"/>
    <s v="O"/>
    <n v="1"/>
    <n v="30"/>
    <n v="0"/>
    <m/>
    <m/>
    <m/>
    <m/>
    <m/>
    <m/>
    <n v="1"/>
    <n v="1"/>
    <m/>
    <m/>
    <n v="33456"/>
    <s v="CREDITOS DE CONSUMO"/>
    <n v="0"/>
    <n v="0"/>
    <n v="890480123"/>
    <s v="UNIVERSIDAD DE CARTAGENA"/>
    <n v="5"/>
    <m/>
    <m/>
    <m/>
    <m/>
    <n v="2"/>
    <n v="7"/>
    <n v="2"/>
  </r>
  <r>
    <n v="0"/>
    <s v="C"/>
    <n v="73110028"/>
    <x v="0"/>
    <n v="4"/>
    <n v="550012529"/>
    <d v="2016-11-03T00:00:00"/>
    <d v="2024-02-28T00:00:00"/>
    <n v="0"/>
    <n v="1"/>
    <n v="0"/>
    <n v="30"/>
    <n v="2"/>
    <n v="22490513"/>
    <n v="24960000"/>
    <n v="48869"/>
    <n v="1879"/>
    <n v="48869"/>
    <n v="1859"/>
    <n v="0"/>
    <n v="0"/>
    <m/>
    <n v="0"/>
    <n v="0"/>
    <n v="0"/>
    <m/>
    <m/>
    <d v="2021-02-28T00:00:00"/>
    <n v="1"/>
    <s v="O"/>
    <n v="1"/>
    <n v="30"/>
    <n v="0"/>
    <m/>
    <m/>
    <m/>
    <m/>
    <m/>
    <m/>
    <n v="1"/>
    <n v="1"/>
    <m/>
    <m/>
    <n v="96691"/>
    <s v="CREDITOS DE CONSUMO"/>
    <n v="0"/>
    <n v="0"/>
    <n v="890480123"/>
    <s v="UNIVERSIDAD DE CARTAGENA"/>
    <n v="5"/>
    <m/>
    <m/>
    <m/>
    <m/>
    <n v="2"/>
    <n v="7"/>
    <n v="2"/>
  </r>
  <r>
    <n v="0"/>
    <s v="C"/>
    <n v="73110028"/>
    <x v="0"/>
    <n v="4"/>
    <n v="550012609"/>
    <d v="2016-11-10T00:00:00"/>
    <d v="2023-11-30T00:00:00"/>
    <n v="0"/>
    <n v="1"/>
    <n v="4"/>
    <n v="30"/>
    <n v="2"/>
    <n v="22490513"/>
    <n v="24960000"/>
    <n v="5645"/>
    <n v="217"/>
    <n v="5178"/>
    <n v="0"/>
    <n v="0"/>
    <n v="0"/>
    <m/>
    <n v="0"/>
    <n v="0"/>
    <n v="0"/>
    <m/>
    <m/>
    <d v="2021-03-30T00:00:00"/>
    <n v="1"/>
    <s v="O"/>
    <n v="1"/>
    <n v="30"/>
    <n v="0"/>
    <m/>
    <m/>
    <m/>
    <m/>
    <m/>
    <m/>
    <n v="1"/>
    <n v="1"/>
    <m/>
    <m/>
    <n v="10245"/>
    <s v="CREDITOS DE CONSUMO"/>
    <n v="0"/>
    <n v="0"/>
    <n v="890480123"/>
    <s v="UNIVERSIDAD DE CARTAGENA"/>
    <n v="5"/>
    <m/>
    <m/>
    <m/>
    <m/>
    <n v="2"/>
    <n v="7"/>
    <n v="2"/>
  </r>
  <r>
    <n v="0"/>
    <s v="C"/>
    <n v="73110028"/>
    <x v="0"/>
    <n v="4"/>
    <n v="550013075"/>
    <d v="2016-12-13T00:00:00"/>
    <d v="2023-11-30T00:00:00"/>
    <n v="0"/>
    <n v="1"/>
    <n v="4"/>
    <n v="30"/>
    <n v="2"/>
    <n v="22490513"/>
    <n v="24960000"/>
    <n v="27051"/>
    <n v="1040"/>
    <n v="24858"/>
    <n v="0"/>
    <n v="0"/>
    <n v="0"/>
    <m/>
    <n v="0"/>
    <n v="0"/>
    <n v="0"/>
    <m/>
    <m/>
    <d v="2021-03-30T00:00:00"/>
    <n v="1"/>
    <s v="O"/>
    <n v="1"/>
    <n v="30"/>
    <n v="0"/>
    <m/>
    <m/>
    <m/>
    <m/>
    <m/>
    <m/>
    <n v="1"/>
    <n v="1"/>
    <m/>
    <m/>
    <n v="49183"/>
    <s v="CREDITOS DE CONSUMO"/>
    <n v="0"/>
    <n v="0"/>
    <n v="890480123"/>
    <s v="UNIVERSIDAD DE CARTAGENA"/>
    <n v="5"/>
    <m/>
    <m/>
    <m/>
    <m/>
    <n v="2"/>
    <n v="7"/>
    <n v="2"/>
  </r>
  <r>
    <n v="0"/>
    <s v="C"/>
    <n v="73110028"/>
    <x v="0"/>
    <n v="4"/>
    <n v="550013093"/>
    <d v="2016-12-15T00:00:00"/>
    <d v="2023-05-30T00:00:00"/>
    <n v="0"/>
    <n v="1"/>
    <n v="9"/>
    <n v="30"/>
    <n v="2"/>
    <n v="22490513"/>
    <n v="24960000"/>
    <n v="3694"/>
    <n v="145"/>
    <n v="2958"/>
    <n v="0"/>
    <n v="0"/>
    <n v="0"/>
    <m/>
    <n v="0"/>
    <n v="0"/>
    <n v="0"/>
    <m/>
    <m/>
    <d v="2021-03-30T00:00:00"/>
    <n v="1"/>
    <s v="O"/>
    <n v="1"/>
    <n v="30"/>
    <n v="0"/>
    <m/>
    <m/>
    <m/>
    <m/>
    <m/>
    <m/>
    <n v="1"/>
    <n v="1"/>
    <m/>
    <m/>
    <n v="5853"/>
    <s v="CREDITOS DE CONSUMO"/>
    <n v="0"/>
    <n v="0"/>
    <n v="890480123"/>
    <s v="UNIVERSIDAD DE CARTAGENA"/>
    <n v="5"/>
    <m/>
    <m/>
    <m/>
    <m/>
    <n v="2"/>
    <n v="7"/>
    <n v="2"/>
  </r>
  <r>
    <n v="0"/>
    <s v="C"/>
    <n v="73110028"/>
    <x v="0"/>
    <n v="4"/>
    <n v="550013147"/>
    <d v="2016-12-20T00:00:00"/>
    <d v="2023-11-30T00:00:00"/>
    <n v="0"/>
    <n v="1"/>
    <n v="4"/>
    <n v="30"/>
    <n v="2"/>
    <n v="22490513"/>
    <n v="24960000"/>
    <n v="15457"/>
    <n v="594"/>
    <n v="14202"/>
    <n v="0"/>
    <n v="0"/>
    <n v="0"/>
    <m/>
    <n v="0"/>
    <n v="0"/>
    <n v="0"/>
    <m/>
    <m/>
    <d v="2021-03-30T00:00:00"/>
    <n v="1"/>
    <s v="O"/>
    <n v="1"/>
    <n v="30"/>
    <n v="0"/>
    <m/>
    <m/>
    <m/>
    <m/>
    <m/>
    <m/>
    <n v="1"/>
    <n v="1"/>
    <m/>
    <m/>
    <n v="28100"/>
    <s v="CREDITOS DE CONSUMO"/>
    <n v="0"/>
    <n v="0"/>
    <n v="890480123"/>
    <s v="UNIVERSIDAD DE CARTAGENA"/>
    <n v="5"/>
    <m/>
    <m/>
    <m/>
    <m/>
    <n v="2"/>
    <n v="7"/>
    <n v="2"/>
  </r>
  <r>
    <n v="0"/>
    <s v="C"/>
    <n v="73110028"/>
    <x v="0"/>
    <n v="4"/>
    <n v="550013232"/>
    <d v="2016-12-24T00:00:00"/>
    <d v="2023-11-30T00:00:00"/>
    <n v="0"/>
    <n v="1"/>
    <n v="4"/>
    <n v="30"/>
    <n v="2"/>
    <n v="22490513"/>
    <n v="24960000"/>
    <n v="12958"/>
    <n v="498"/>
    <n v="11908"/>
    <n v="0"/>
    <n v="0"/>
    <n v="0"/>
    <m/>
    <n v="0"/>
    <n v="0"/>
    <n v="0"/>
    <m/>
    <m/>
    <d v="2021-03-30T00:00:00"/>
    <n v="1"/>
    <s v="O"/>
    <n v="1"/>
    <n v="30"/>
    <n v="0"/>
    <m/>
    <m/>
    <m/>
    <m/>
    <m/>
    <m/>
    <n v="1"/>
    <n v="1"/>
    <m/>
    <m/>
    <n v="23561"/>
    <s v="CREDITOS DE CONSUMO"/>
    <n v="0"/>
    <n v="0"/>
    <n v="890480123"/>
    <s v="UNIVERSIDAD DE CARTAGENA"/>
    <n v="5"/>
    <m/>
    <m/>
    <m/>
    <m/>
    <n v="2"/>
    <n v="7"/>
    <n v="2"/>
  </r>
  <r>
    <n v="0"/>
    <s v="C"/>
    <n v="73110028"/>
    <x v="0"/>
    <n v="4"/>
    <n v="550013263"/>
    <d v="2016-12-26T00:00:00"/>
    <d v="2023-11-30T00:00:00"/>
    <n v="0"/>
    <n v="1"/>
    <n v="4"/>
    <n v="30"/>
    <n v="2"/>
    <n v="22490513"/>
    <n v="24960000"/>
    <n v="10806"/>
    <n v="415"/>
    <n v="9922"/>
    <n v="0"/>
    <n v="0"/>
    <n v="0"/>
    <m/>
    <n v="0"/>
    <n v="0"/>
    <n v="0"/>
    <m/>
    <m/>
    <d v="2021-03-30T00:00:00"/>
    <n v="1"/>
    <s v="O"/>
    <n v="1"/>
    <n v="30"/>
    <n v="0"/>
    <m/>
    <m/>
    <m/>
    <m/>
    <m/>
    <m/>
    <n v="1"/>
    <n v="1"/>
    <m/>
    <m/>
    <n v="19631"/>
    <s v="CREDITOS DE CONSUMO"/>
    <n v="0"/>
    <n v="0"/>
    <n v="890480123"/>
    <s v="UNIVERSIDAD DE CARTAGENA"/>
    <n v="5"/>
    <m/>
    <m/>
    <m/>
    <m/>
    <n v="2"/>
    <n v="7"/>
    <n v="2"/>
  </r>
  <r>
    <n v="0"/>
    <s v="C"/>
    <n v="73110028"/>
    <x v="0"/>
    <n v="4"/>
    <n v="550013470"/>
    <d v="2016-12-31T00:00:00"/>
    <d v="2023-11-30T00:00:00"/>
    <n v="0"/>
    <n v="1"/>
    <n v="4"/>
    <n v="30"/>
    <n v="2"/>
    <n v="22490513"/>
    <n v="24960000"/>
    <n v="17139"/>
    <n v="659"/>
    <n v="15746"/>
    <n v="0"/>
    <n v="0"/>
    <n v="0"/>
    <m/>
    <n v="0"/>
    <n v="0"/>
    <n v="0"/>
    <m/>
    <m/>
    <d v="2021-03-30T00:00:00"/>
    <n v="1"/>
    <s v="O"/>
    <n v="1"/>
    <n v="30"/>
    <n v="0"/>
    <m/>
    <m/>
    <m/>
    <m/>
    <m/>
    <m/>
    <n v="1"/>
    <n v="1"/>
    <m/>
    <m/>
    <n v="31155"/>
    <s v="CREDITOS DE CONSUMO"/>
    <n v="0"/>
    <n v="0"/>
    <n v="890480123"/>
    <s v="UNIVERSIDAD DE CARTAGENA"/>
    <n v="5"/>
    <m/>
    <m/>
    <m/>
    <m/>
    <n v="2"/>
    <n v="7"/>
    <n v="2"/>
  </r>
  <r>
    <n v="0"/>
    <s v="C"/>
    <n v="73110028"/>
    <x v="0"/>
    <n v="4"/>
    <n v="550013494"/>
    <d v="2017-01-04T00:00:00"/>
    <d v="2023-11-30T00:00:00"/>
    <n v="0"/>
    <n v="1"/>
    <n v="4"/>
    <n v="30"/>
    <n v="2"/>
    <n v="22490513"/>
    <n v="24960000"/>
    <n v="5779"/>
    <n v="222"/>
    <n v="5298"/>
    <n v="0"/>
    <n v="0"/>
    <n v="0"/>
    <m/>
    <n v="0"/>
    <n v="0"/>
    <n v="0"/>
    <m/>
    <m/>
    <d v="2021-03-30T00:00:00"/>
    <n v="1"/>
    <s v="O"/>
    <n v="1"/>
    <n v="30"/>
    <n v="0"/>
    <m/>
    <m/>
    <m/>
    <m/>
    <m/>
    <m/>
    <n v="1"/>
    <n v="1"/>
    <m/>
    <m/>
    <n v="10482"/>
    <s v="CREDITOS DE CONSUMO"/>
    <n v="0"/>
    <n v="0"/>
    <n v="890480123"/>
    <s v="UNIVERSIDAD DE CARTAGENA"/>
    <n v="5"/>
    <m/>
    <m/>
    <m/>
    <m/>
    <n v="2"/>
    <n v="7"/>
    <n v="2"/>
  </r>
  <r>
    <n v="0"/>
    <s v="C"/>
    <n v="73110028"/>
    <x v="0"/>
    <n v="4"/>
    <n v="550013731"/>
    <d v="2017-01-31T00:00:00"/>
    <d v="2023-11-30T00:00:00"/>
    <n v="0"/>
    <n v="1"/>
    <n v="4"/>
    <n v="30"/>
    <n v="2"/>
    <n v="22490513"/>
    <n v="24960000"/>
    <n v="11725"/>
    <n v="451"/>
    <n v="10774"/>
    <n v="0"/>
    <n v="0"/>
    <n v="0"/>
    <m/>
    <n v="0"/>
    <n v="0"/>
    <n v="0"/>
    <m/>
    <m/>
    <d v="2021-03-30T00:00:00"/>
    <n v="1"/>
    <s v="O"/>
    <n v="1"/>
    <n v="30"/>
    <n v="0"/>
    <m/>
    <m/>
    <m/>
    <m/>
    <m/>
    <m/>
    <n v="1"/>
    <n v="1"/>
    <m/>
    <m/>
    <n v="21317"/>
    <s v="CREDITOS DE CONSUMO"/>
    <n v="0"/>
    <n v="0"/>
    <n v="890480123"/>
    <s v="UNIVERSIDAD DE CARTAGENA"/>
    <n v="5"/>
    <m/>
    <m/>
    <m/>
    <m/>
    <n v="2"/>
    <n v="7"/>
    <n v="2"/>
  </r>
  <r>
    <n v="0"/>
    <s v="C"/>
    <n v="73110028"/>
    <x v="0"/>
    <n v="4"/>
    <n v="550013884"/>
    <d v="2017-02-02T00:00:00"/>
    <d v="2023-11-30T00:00:00"/>
    <n v="0"/>
    <n v="1"/>
    <n v="4"/>
    <n v="30"/>
    <n v="2"/>
    <n v="22490513"/>
    <n v="24960000"/>
    <n v="5507"/>
    <n v="212"/>
    <n v="5051"/>
    <n v="0"/>
    <n v="0"/>
    <n v="0"/>
    <m/>
    <n v="0"/>
    <n v="0"/>
    <n v="0"/>
    <m/>
    <m/>
    <d v="2021-03-30T00:00:00"/>
    <n v="1"/>
    <s v="O"/>
    <n v="1"/>
    <n v="30"/>
    <n v="0"/>
    <m/>
    <m/>
    <m/>
    <m/>
    <m/>
    <m/>
    <n v="1"/>
    <n v="1"/>
    <m/>
    <m/>
    <n v="9994"/>
    <s v="CREDITOS DE CONSUMO"/>
    <n v="0"/>
    <n v="0"/>
    <n v="890480123"/>
    <s v="UNIVERSIDAD DE CARTAGENA"/>
    <n v="5"/>
    <m/>
    <m/>
    <m/>
    <m/>
    <n v="2"/>
    <n v="7"/>
    <n v="2"/>
  </r>
  <r>
    <n v="0"/>
    <s v="C"/>
    <n v="73110028"/>
    <x v="0"/>
    <n v="4"/>
    <n v="550013909"/>
    <d v="2017-02-04T00:00:00"/>
    <d v="2023-11-30T00:00:00"/>
    <n v="0"/>
    <n v="1"/>
    <n v="4"/>
    <n v="30"/>
    <n v="2"/>
    <n v="22490513"/>
    <n v="24960000"/>
    <n v="11724"/>
    <n v="451"/>
    <n v="10772"/>
    <n v="0"/>
    <n v="0"/>
    <n v="0"/>
    <m/>
    <n v="0"/>
    <n v="0"/>
    <n v="0"/>
    <m/>
    <m/>
    <d v="2021-03-30T00:00:00"/>
    <n v="1"/>
    <s v="O"/>
    <n v="1"/>
    <n v="30"/>
    <n v="0"/>
    <m/>
    <m/>
    <m/>
    <m/>
    <m/>
    <m/>
    <n v="1"/>
    <n v="1"/>
    <m/>
    <m/>
    <n v="21313"/>
    <s v="CREDITOS DE CONSUMO"/>
    <n v="0"/>
    <n v="0"/>
    <n v="890480123"/>
    <s v="UNIVERSIDAD DE CARTAGENA"/>
    <n v="5"/>
    <m/>
    <m/>
    <m/>
    <m/>
    <n v="2"/>
    <n v="7"/>
    <n v="2"/>
  </r>
  <r>
    <n v="0"/>
    <s v="C"/>
    <n v="73110028"/>
    <x v="0"/>
    <n v="4"/>
    <n v="550014036"/>
    <d v="2017-02-17T00:00:00"/>
    <d v="2023-11-30T00:00:00"/>
    <n v="0"/>
    <n v="1"/>
    <n v="4"/>
    <n v="30"/>
    <n v="2"/>
    <n v="22490513"/>
    <n v="24960000"/>
    <n v="14654"/>
    <n v="563"/>
    <n v="13468"/>
    <n v="0"/>
    <n v="0"/>
    <n v="0"/>
    <m/>
    <n v="0"/>
    <n v="0"/>
    <n v="0"/>
    <m/>
    <m/>
    <d v="2021-03-30T00:00:00"/>
    <n v="1"/>
    <s v="O"/>
    <n v="1"/>
    <n v="30"/>
    <n v="0"/>
    <m/>
    <m/>
    <m/>
    <m/>
    <m/>
    <m/>
    <n v="1"/>
    <n v="1"/>
    <m/>
    <m/>
    <n v="26647"/>
    <s v="CREDITOS DE CONSUMO"/>
    <n v="0"/>
    <n v="0"/>
    <n v="890480123"/>
    <s v="UNIVERSIDAD DE CARTAGENA"/>
    <n v="5"/>
    <m/>
    <m/>
    <m/>
    <m/>
    <n v="2"/>
    <n v="7"/>
    <n v="2"/>
  </r>
  <r>
    <n v="0"/>
    <s v="C"/>
    <n v="73110028"/>
    <x v="0"/>
    <n v="4"/>
    <n v="550014290"/>
    <d v="2017-03-04T00:00:00"/>
    <d v="2023-11-30T00:00:00"/>
    <n v="0"/>
    <n v="1"/>
    <n v="4"/>
    <n v="30"/>
    <n v="2"/>
    <n v="22490513"/>
    <n v="24960000"/>
    <n v="35828"/>
    <n v="1377"/>
    <n v="32923"/>
    <n v="0"/>
    <n v="0"/>
    <n v="0"/>
    <m/>
    <n v="0"/>
    <n v="0"/>
    <n v="0"/>
    <m/>
    <m/>
    <d v="2021-03-30T00:00:00"/>
    <n v="1"/>
    <s v="O"/>
    <n v="1"/>
    <n v="30"/>
    <n v="0"/>
    <m/>
    <m/>
    <m/>
    <m/>
    <m/>
    <m/>
    <n v="1"/>
    <n v="1"/>
    <m/>
    <m/>
    <n v="65141"/>
    <s v="CREDITOS DE CONSUMO"/>
    <n v="0"/>
    <n v="0"/>
    <n v="890480123"/>
    <s v="UNIVERSIDAD DE CARTAGENA"/>
    <n v="5"/>
    <m/>
    <m/>
    <m/>
    <m/>
    <n v="2"/>
    <n v="7"/>
    <n v="2"/>
  </r>
  <r>
    <n v="0"/>
    <s v="C"/>
    <n v="73110028"/>
    <x v="0"/>
    <n v="4"/>
    <n v="550014470"/>
    <d v="2017-03-27T00:00:00"/>
    <d v="2023-11-30T00:00:00"/>
    <n v="0"/>
    <n v="1"/>
    <n v="4"/>
    <n v="30"/>
    <n v="2"/>
    <n v="22490513"/>
    <n v="24960000"/>
    <n v="12687"/>
    <n v="488"/>
    <n v="11643"/>
    <n v="0"/>
    <n v="0"/>
    <n v="0"/>
    <m/>
    <n v="0"/>
    <n v="0"/>
    <n v="0"/>
    <m/>
    <m/>
    <d v="2021-03-30T00:00:00"/>
    <n v="1"/>
    <s v="O"/>
    <n v="1"/>
    <n v="30"/>
    <n v="0"/>
    <m/>
    <m/>
    <m/>
    <m/>
    <m/>
    <m/>
    <n v="1"/>
    <n v="1"/>
    <m/>
    <m/>
    <n v="23037"/>
    <s v="CREDITOS DE CONSUMO"/>
    <n v="0"/>
    <n v="0"/>
    <n v="890480123"/>
    <s v="UNIVERSIDAD DE CARTAGENA"/>
    <n v="5"/>
    <m/>
    <m/>
    <m/>
    <m/>
    <n v="2"/>
    <n v="7"/>
    <n v="2"/>
  </r>
  <r>
    <n v="0"/>
    <s v="C"/>
    <n v="73110028"/>
    <x v="0"/>
    <n v="4"/>
    <n v="550014501"/>
    <d v="2017-03-31T00:00:00"/>
    <d v="2023-11-30T00:00:00"/>
    <n v="0"/>
    <n v="1"/>
    <n v="4"/>
    <n v="30"/>
    <n v="2"/>
    <n v="22490513"/>
    <n v="24960000"/>
    <n v="12684"/>
    <n v="488"/>
    <n v="11640"/>
    <n v="0"/>
    <n v="0"/>
    <n v="0"/>
    <m/>
    <n v="0"/>
    <n v="0"/>
    <n v="0"/>
    <m/>
    <m/>
    <d v="2021-03-30T00:00:00"/>
    <n v="1"/>
    <s v="O"/>
    <n v="1"/>
    <n v="30"/>
    <n v="0"/>
    <m/>
    <m/>
    <m/>
    <m/>
    <m/>
    <m/>
    <n v="1"/>
    <n v="1"/>
    <m/>
    <m/>
    <n v="23031"/>
    <s v="CREDITOS DE CONSUMO"/>
    <n v="0"/>
    <n v="0"/>
    <n v="890480123"/>
    <s v="UNIVERSIDAD DE CARTAGENA"/>
    <n v="5"/>
    <m/>
    <m/>
    <m/>
    <m/>
    <n v="2"/>
    <n v="7"/>
    <n v="2"/>
  </r>
  <r>
    <n v="0"/>
    <s v="C"/>
    <n v="73110028"/>
    <x v="0"/>
    <n v="4"/>
    <n v="550014651"/>
    <d v="2017-04-01T00:00:00"/>
    <d v="2023-11-30T00:00:00"/>
    <n v="0"/>
    <n v="1"/>
    <n v="4"/>
    <n v="30"/>
    <n v="2"/>
    <n v="22490513"/>
    <n v="24960000"/>
    <n v="15828"/>
    <n v="609"/>
    <n v="14535"/>
    <n v="0"/>
    <n v="0"/>
    <n v="0"/>
    <m/>
    <n v="0"/>
    <n v="0"/>
    <n v="0"/>
    <m/>
    <m/>
    <d v="2021-03-30T00:00:00"/>
    <n v="1"/>
    <s v="O"/>
    <n v="1"/>
    <n v="30"/>
    <n v="0"/>
    <m/>
    <m/>
    <m/>
    <m/>
    <m/>
    <m/>
    <n v="1"/>
    <n v="1"/>
    <m/>
    <m/>
    <n v="28758"/>
    <s v="CREDITOS DE CONSUMO"/>
    <n v="0"/>
    <n v="0"/>
    <n v="890480123"/>
    <s v="UNIVERSIDAD DE CARTAGENA"/>
    <n v="5"/>
    <m/>
    <m/>
    <m/>
    <m/>
    <n v="2"/>
    <n v="7"/>
    <n v="2"/>
  </r>
  <r>
    <n v="0"/>
    <s v="C"/>
    <n v="73110028"/>
    <x v="0"/>
    <n v="4"/>
    <n v="550014772"/>
    <d v="2017-04-12T00:00:00"/>
    <d v="2023-11-30T00:00:00"/>
    <n v="0"/>
    <n v="1"/>
    <n v="4"/>
    <n v="30"/>
    <n v="2"/>
    <n v="22490513"/>
    <n v="24960000"/>
    <n v="12680"/>
    <n v="487"/>
    <n v="11640"/>
    <n v="0"/>
    <n v="0"/>
    <n v="0"/>
    <m/>
    <n v="0"/>
    <n v="0"/>
    <n v="0"/>
    <m/>
    <m/>
    <d v="2021-03-30T00:00:00"/>
    <n v="1"/>
    <s v="O"/>
    <n v="1"/>
    <n v="30"/>
    <n v="0"/>
    <m/>
    <m/>
    <m/>
    <m/>
    <m/>
    <m/>
    <n v="1"/>
    <n v="1"/>
    <m/>
    <m/>
    <n v="23031"/>
    <s v="CREDITOS DE CONSUMO"/>
    <n v="0"/>
    <n v="0"/>
    <n v="890480123"/>
    <s v="UNIVERSIDAD DE CARTAGENA"/>
    <n v="5"/>
    <m/>
    <m/>
    <m/>
    <m/>
    <n v="2"/>
    <n v="7"/>
    <n v="2"/>
  </r>
  <r>
    <n v="0"/>
    <s v="C"/>
    <n v="73110028"/>
    <x v="0"/>
    <n v="4"/>
    <n v="550014838"/>
    <d v="2017-04-22T00:00:00"/>
    <d v="2023-11-30T00:00:00"/>
    <n v="0"/>
    <n v="1"/>
    <n v="4"/>
    <n v="30"/>
    <n v="2"/>
    <n v="22490513"/>
    <n v="24960000"/>
    <n v="12606"/>
    <n v="485"/>
    <n v="11570"/>
    <n v="0"/>
    <n v="0"/>
    <n v="0"/>
    <m/>
    <n v="0"/>
    <n v="0"/>
    <n v="0"/>
    <m/>
    <m/>
    <d v="2021-03-30T00:00:00"/>
    <n v="1"/>
    <s v="O"/>
    <n v="1"/>
    <n v="30"/>
    <n v="0"/>
    <m/>
    <m/>
    <m/>
    <m/>
    <m/>
    <m/>
    <n v="1"/>
    <n v="1"/>
    <m/>
    <m/>
    <n v="22892"/>
    <s v="CREDITOS DE CONSUMO"/>
    <n v="0"/>
    <n v="0"/>
    <n v="890480123"/>
    <s v="UNIVERSIDAD DE CARTAGENA"/>
    <n v="5"/>
    <m/>
    <m/>
    <m/>
    <m/>
    <n v="2"/>
    <n v="7"/>
    <n v="2"/>
  </r>
  <r>
    <n v="0"/>
    <s v="C"/>
    <n v="73110028"/>
    <x v="0"/>
    <n v="4"/>
    <n v="550014877"/>
    <d v="2017-04-24T00:00:00"/>
    <d v="2023-11-30T00:00:00"/>
    <n v="0"/>
    <n v="1"/>
    <n v="4"/>
    <n v="30"/>
    <n v="2"/>
    <n v="22490513"/>
    <n v="24960000"/>
    <n v="7005"/>
    <n v="269"/>
    <n v="6433"/>
    <n v="0"/>
    <n v="0"/>
    <n v="0"/>
    <m/>
    <n v="0"/>
    <n v="0"/>
    <n v="0"/>
    <m/>
    <m/>
    <d v="2021-03-30T00:00:00"/>
    <n v="1"/>
    <s v="O"/>
    <n v="1"/>
    <n v="30"/>
    <n v="0"/>
    <m/>
    <m/>
    <m/>
    <m/>
    <m/>
    <m/>
    <n v="1"/>
    <n v="1"/>
    <m/>
    <m/>
    <n v="12728"/>
    <s v="CREDITOS DE CONSUMO"/>
    <n v="0"/>
    <n v="0"/>
    <n v="890480123"/>
    <s v="UNIVERSIDAD DE CARTAGENA"/>
    <n v="5"/>
    <m/>
    <m/>
    <m/>
    <m/>
    <n v="2"/>
    <n v="7"/>
    <n v="2"/>
  </r>
  <r>
    <n v="0"/>
    <s v="C"/>
    <n v="73110028"/>
    <x v="0"/>
    <n v="4"/>
    <n v="550014912"/>
    <d v="2017-04-29T00:00:00"/>
    <d v="2023-11-30T00:00:00"/>
    <n v="0"/>
    <n v="1"/>
    <n v="4"/>
    <n v="30"/>
    <n v="2"/>
    <n v="22490513"/>
    <n v="24960000"/>
    <n v="7301"/>
    <n v="281"/>
    <n v="6698"/>
    <n v="0"/>
    <n v="0"/>
    <n v="0"/>
    <m/>
    <n v="0"/>
    <n v="0"/>
    <n v="0"/>
    <m/>
    <m/>
    <d v="2021-03-30T00:00:00"/>
    <n v="1"/>
    <s v="O"/>
    <n v="1"/>
    <n v="30"/>
    <n v="0"/>
    <m/>
    <m/>
    <m/>
    <m/>
    <m/>
    <m/>
    <n v="1"/>
    <n v="1"/>
    <m/>
    <m/>
    <n v="13252"/>
    <s v="CREDITOS DE CONSUMO"/>
    <n v="0"/>
    <n v="0"/>
    <n v="890480123"/>
    <s v="UNIVERSIDAD DE CARTAGENA"/>
    <n v="5"/>
    <m/>
    <m/>
    <m/>
    <m/>
    <n v="2"/>
    <n v="7"/>
    <n v="2"/>
  </r>
  <r>
    <n v="0"/>
    <s v="C"/>
    <n v="73110028"/>
    <x v="0"/>
    <n v="4"/>
    <n v="550015103"/>
    <d v="2017-05-05T00:00:00"/>
    <d v="2023-11-30T00:00:00"/>
    <n v="0"/>
    <n v="1"/>
    <n v="4"/>
    <n v="30"/>
    <n v="2"/>
    <n v="22490513"/>
    <n v="24960000"/>
    <n v="11670"/>
    <n v="449"/>
    <n v="10723"/>
    <n v="0"/>
    <n v="0"/>
    <n v="0"/>
    <m/>
    <n v="0"/>
    <n v="0"/>
    <n v="0"/>
    <m/>
    <m/>
    <d v="2021-03-30T00:00:00"/>
    <n v="1"/>
    <s v="O"/>
    <n v="1"/>
    <n v="30"/>
    <n v="0"/>
    <m/>
    <m/>
    <m/>
    <m/>
    <m/>
    <m/>
    <n v="1"/>
    <n v="1"/>
    <m/>
    <m/>
    <n v="21216"/>
    <s v="CREDITOS DE CONSUMO"/>
    <n v="0"/>
    <n v="0"/>
    <n v="890480123"/>
    <s v="UNIVERSIDAD DE CARTAGENA"/>
    <n v="5"/>
    <m/>
    <m/>
    <m/>
    <m/>
    <n v="2"/>
    <n v="7"/>
    <n v="2"/>
  </r>
  <r>
    <n v="0"/>
    <s v="C"/>
    <n v="73110028"/>
    <x v="0"/>
    <n v="4"/>
    <n v="550015130"/>
    <d v="2017-05-08T00:00:00"/>
    <d v="2023-11-30T00:00:00"/>
    <n v="0"/>
    <n v="1"/>
    <n v="4"/>
    <n v="30"/>
    <n v="2"/>
    <n v="22490513"/>
    <n v="24960000"/>
    <n v="11658"/>
    <n v="448"/>
    <n v="10713"/>
    <n v="0"/>
    <n v="0"/>
    <n v="0"/>
    <m/>
    <n v="0"/>
    <n v="0"/>
    <n v="0"/>
    <m/>
    <m/>
    <d v="2021-03-30T00:00:00"/>
    <n v="1"/>
    <s v="O"/>
    <n v="1"/>
    <n v="30"/>
    <n v="0"/>
    <m/>
    <m/>
    <m/>
    <m/>
    <m/>
    <m/>
    <n v="1"/>
    <n v="1"/>
    <m/>
    <m/>
    <n v="21197"/>
    <s v="CREDITOS DE CONSUMO"/>
    <n v="0"/>
    <n v="0"/>
    <n v="890480123"/>
    <s v="UNIVERSIDAD DE CARTAGENA"/>
    <n v="5"/>
    <m/>
    <m/>
    <m/>
    <m/>
    <n v="2"/>
    <n v="7"/>
    <n v="2"/>
  </r>
  <r>
    <n v="0"/>
    <s v="C"/>
    <n v="73110028"/>
    <x v="0"/>
    <n v="4"/>
    <n v="550015131"/>
    <d v="2017-05-08T00:00:00"/>
    <d v="2023-11-30T00:00:00"/>
    <n v="0"/>
    <n v="1"/>
    <n v="4"/>
    <n v="30"/>
    <n v="2"/>
    <n v="22490513"/>
    <n v="24960000"/>
    <n v="7377"/>
    <n v="284"/>
    <n v="6767"/>
    <n v="0"/>
    <n v="0"/>
    <n v="0"/>
    <m/>
    <n v="0"/>
    <n v="0"/>
    <n v="0"/>
    <m/>
    <m/>
    <d v="2021-03-30T00:00:00"/>
    <n v="1"/>
    <s v="O"/>
    <n v="1"/>
    <n v="30"/>
    <n v="0"/>
    <m/>
    <m/>
    <m/>
    <m/>
    <m/>
    <m/>
    <n v="1"/>
    <n v="1"/>
    <m/>
    <m/>
    <n v="13389"/>
    <s v="CREDITOS DE CONSUMO"/>
    <n v="0"/>
    <n v="0"/>
    <n v="890480123"/>
    <s v="UNIVERSIDAD DE CARTAGENA"/>
    <n v="5"/>
    <m/>
    <m/>
    <m/>
    <m/>
    <n v="2"/>
    <n v="7"/>
    <n v="2"/>
  </r>
  <r>
    <n v="0"/>
    <s v="C"/>
    <n v="73110028"/>
    <x v="0"/>
    <n v="4"/>
    <n v="550015143"/>
    <d v="2017-05-10T00:00:00"/>
    <d v="2023-11-30T00:00:00"/>
    <n v="0"/>
    <n v="1"/>
    <n v="4"/>
    <n v="30"/>
    <n v="2"/>
    <n v="22490513"/>
    <n v="24960000"/>
    <n v="10909"/>
    <n v="419"/>
    <n v="10011"/>
    <n v="0"/>
    <n v="0"/>
    <n v="0"/>
    <m/>
    <n v="0"/>
    <n v="0"/>
    <n v="0"/>
    <m/>
    <m/>
    <d v="2021-03-30T00:00:00"/>
    <n v="1"/>
    <s v="O"/>
    <n v="1"/>
    <n v="30"/>
    <n v="0"/>
    <m/>
    <m/>
    <m/>
    <m/>
    <m/>
    <m/>
    <n v="1"/>
    <n v="1"/>
    <m/>
    <m/>
    <n v="19807"/>
    <s v="CREDITOS DE CONSUMO"/>
    <n v="0"/>
    <n v="0"/>
    <n v="890480123"/>
    <s v="UNIVERSIDAD DE CARTAGENA"/>
    <n v="5"/>
    <m/>
    <m/>
    <m/>
    <m/>
    <n v="2"/>
    <n v="7"/>
    <n v="2"/>
  </r>
  <r>
    <n v="0"/>
    <s v="C"/>
    <n v="73110028"/>
    <x v="0"/>
    <n v="4"/>
    <n v="550015664"/>
    <d v="2017-06-15T00:00:00"/>
    <d v="2024-02-28T00:00:00"/>
    <n v="0"/>
    <n v="1"/>
    <n v="0"/>
    <n v="30"/>
    <n v="2"/>
    <n v="22490513"/>
    <n v="24960000"/>
    <n v="50866"/>
    <n v="1956"/>
    <n v="50866"/>
    <n v="1919"/>
    <n v="0"/>
    <n v="0"/>
    <m/>
    <n v="0"/>
    <n v="0"/>
    <n v="0"/>
    <m/>
    <m/>
    <d v="2021-02-28T00:00:00"/>
    <n v="1"/>
    <s v="O"/>
    <n v="1"/>
    <n v="30"/>
    <n v="0"/>
    <m/>
    <m/>
    <m/>
    <m/>
    <m/>
    <m/>
    <n v="1"/>
    <n v="1"/>
    <m/>
    <m/>
    <n v="100642"/>
    <s v="CREDITOS DE CONSUMO"/>
    <n v="0"/>
    <n v="0"/>
    <n v="890480123"/>
    <s v="UNIVERSIDAD DE CARTAGENA"/>
    <n v="5"/>
    <m/>
    <m/>
    <m/>
    <m/>
    <n v="2"/>
    <n v="7"/>
    <n v="2"/>
  </r>
  <r>
    <n v="0"/>
    <s v="C"/>
    <n v="73110028"/>
    <x v="0"/>
    <n v="4"/>
    <n v="550015680"/>
    <d v="2017-06-19T00:00:00"/>
    <d v="2023-11-30T00:00:00"/>
    <n v="0"/>
    <n v="1"/>
    <n v="4"/>
    <n v="30"/>
    <n v="2"/>
    <n v="22490513"/>
    <n v="24960000"/>
    <n v="18256"/>
    <n v="702"/>
    <n v="16776"/>
    <n v="0"/>
    <n v="0"/>
    <n v="0"/>
    <m/>
    <n v="0"/>
    <n v="0"/>
    <n v="0"/>
    <m/>
    <m/>
    <d v="2021-03-30T00:00:00"/>
    <n v="1"/>
    <s v="O"/>
    <n v="1"/>
    <n v="30"/>
    <n v="0"/>
    <m/>
    <m/>
    <m/>
    <m/>
    <m/>
    <m/>
    <n v="1"/>
    <n v="1"/>
    <m/>
    <m/>
    <n v="33193"/>
    <s v="CREDITOS DE CONSUMO"/>
    <n v="0"/>
    <n v="0"/>
    <n v="890480123"/>
    <s v="UNIVERSIDAD DE CARTAGENA"/>
    <n v="5"/>
    <m/>
    <m/>
    <m/>
    <m/>
    <n v="2"/>
    <n v="7"/>
    <n v="2"/>
  </r>
  <r>
    <n v="0"/>
    <s v="C"/>
    <n v="73110028"/>
    <x v="0"/>
    <n v="4"/>
    <n v="550015929"/>
    <d v="2017-07-03T00:00:00"/>
    <d v="2023-11-30T00:00:00"/>
    <n v="0"/>
    <n v="1"/>
    <n v="4"/>
    <n v="30"/>
    <n v="2"/>
    <n v="22490513"/>
    <n v="24960000"/>
    <n v="19035"/>
    <n v="732"/>
    <n v="17486"/>
    <n v="0"/>
    <n v="0"/>
    <n v="0"/>
    <m/>
    <n v="0"/>
    <n v="0"/>
    <n v="0"/>
    <m/>
    <m/>
    <d v="2021-03-30T00:00:00"/>
    <n v="1"/>
    <s v="O"/>
    <n v="1"/>
    <n v="30"/>
    <n v="0"/>
    <m/>
    <m/>
    <m/>
    <m/>
    <m/>
    <m/>
    <n v="1"/>
    <n v="1"/>
    <m/>
    <m/>
    <n v="34597"/>
    <s v="CREDITOS DE CONSUMO"/>
    <n v="0"/>
    <n v="0"/>
    <n v="890480123"/>
    <s v="UNIVERSIDAD DE CARTAGENA"/>
    <n v="5"/>
    <m/>
    <m/>
    <m/>
    <m/>
    <n v="2"/>
    <n v="7"/>
    <n v="2"/>
  </r>
  <r>
    <n v="0"/>
    <s v="C"/>
    <n v="73110028"/>
    <x v="0"/>
    <n v="4"/>
    <n v="550015931"/>
    <d v="2017-07-03T00:00:00"/>
    <d v="2023-11-30T00:00:00"/>
    <n v="0"/>
    <n v="1"/>
    <n v="4"/>
    <n v="30"/>
    <n v="2"/>
    <n v="22490513"/>
    <n v="24960000"/>
    <n v="13129"/>
    <n v="505"/>
    <n v="12063"/>
    <n v="0"/>
    <n v="0"/>
    <n v="0"/>
    <m/>
    <n v="0"/>
    <n v="0"/>
    <n v="0"/>
    <m/>
    <m/>
    <d v="2021-03-30T00:00:00"/>
    <n v="1"/>
    <s v="O"/>
    <n v="1"/>
    <n v="30"/>
    <n v="0"/>
    <m/>
    <m/>
    <m/>
    <m/>
    <m/>
    <m/>
    <n v="1"/>
    <n v="1"/>
    <m/>
    <m/>
    <n v="23868"/>
    <s v="CREDITOS DE CONSUMO"/>
    <n v="0"/>
    <n v="0"/>
    <n v="890480123"/>
    <s v="UNIVERSIDAD DE CARTAGENA"/>
    <n v="5"/>
    <m/>
    <m/>
    <m/>
    <m/>
    <n v="2"/>
    <n v="7"/>
    <n v="2"/>
  </r>
  <r>
    <n v="0"/>
    <s v="C"/>
    <n v="73110028"/>
    <x v="0"/>
    <n v="4"/>
    <n v="550015932"/>
    <d v="2017-07-03T00:00:00"/>
    <d v="2023-11-30T00:00:00"/>
    <n v="0"/>
    <n v="1"/>
    <n v="4"/>
    <n v="30"/>
    <n v="2"/>
    <n v="22490513"/>
    <n v="24960000"/>
    <n v="15832"/>
    <n v="609"/>
    <n v="14539"/>
    <n v="0"/>
    <n v="0"/>
    <n v="0"/>
    <m/>
    <n v="0"/>
    <n v="0"/>
    <n v="0"/>
    <m/>
    <m/>
    <d v="2021-03-30T00:00:00"/>
    <n v="1"/>
    <s v="O"/>
    <n v="1"/>
    <n v="30"/>
    <n v="0"/>
    <m/>
    <m/>
    <m/>
    <m/>
    <m/>
    <m/>
    <n v="1"/>
    <n v="1"/>
    <m/>
    <m/>
    <n v="28766"/>
    <s v="CREDITOS DE CONSUMO"/>
    <n v="0"/>
    <n v="0"/>
    <n v="890480123"/>
    <s v="UNIVERSIDAD DE CARTAGENA"/>
    <n v="5"/>
    <m/>
    <m/>
    <m/>
    <m/>
    <n v="2"/>
    <n v="7"/>
    <n v="2"/>
  </r>
  <r>
    <n v="0"/>
    <s v="C"/>
    <n v="73110028"/>
    <x v="0"/>
    <n v="4"/>
    <n v="550016030"/>
    <d v="2017-07-11T00:00:00"/>
    <d v="2023-11-30T00:00:00"/>
    <n v="0"/>
    <n v="1"/>
    <n v="4"/>
    <n v="30"/>
    <n v="2"/>
    <n v="22490513"/>
    <n v="24960000"/>
    <n v="7843"/>
    <n v="302"/>
    <n v="7205"/>
    <n v="0"/>
    <n v="0"/>
    <n v="0"/>
    <m/>
    <n v="0"/>
    <n v="0"/>
    <n v="0"/>
    <m/>
    <m/>
    <d v="2021-03-30T00:00:00"/>
    <n v="1"/>
    <s v="O"/>
    <n v="1"/>
    <n v="30"/>
    <n v="0"/>
    <m/>
    <m/>
    <m/>
    <m/>
    <m/>
    <m/>
    <n v="1"/>
    <n v="1"/>
    <m/>
    <m/>
    <n v="14256"/>
    <s v="CREDITOS DE CONSUMO"/>
    <n v="0"/>
    <n v="0"/>
    <n v="890480123"/>
    <s v="UNIVERSIDAD DE CARTAGENA"/>
    <n v="5"/>
    <m/>
    <m/>
    <m/>
    <m/>
    <n v="2"/>
    <n v="7"/>
    <n v="2"/>
  </r>
  <r>
    <n v="0"/>
    <s v="C"/>
    <n v="73110028"/>
    <x v="0"/>
    <n v="4"/>
    <n v="550016366"/>
    <d v="2017-08-01T00:00:00"/>
    <d v="2023-11-30T00:00:00"/>
    <n v="0"/>
    <n v="1"/>
    <n v="4"/>
    <n v="30"/>
    <n v="2"/>
    <n v="22490513"/>
    <n v="24960000"/>
    <n v="14155"/>
    <n v="544"/>
    <n v="12999"/>
    <n v="0"/>
    <n v="0"/>
    <n v="0"/>
    <m/>
    <n v="0"/>
    <n v="0"/>
    <n v="0"/>
    <m/>
    <m/>
    <d v="2021-03-30T00:00:00"/>
    <n v="1"/>
    <s v="O"/>
    <n v="1"/>
    <n v="30"/>
    <n v="0"/>
    <m/>
    <m/>
    <m/>
    <m/>
    <m/>
    <m/>
    <n v="1"/>
    <n v="1"/>
    <m/>
    <m/>
    <n v="25719"/>
    <s v="CREDITOS DE CONSUMO"/>
    <n v="0"/>
    <n v="0"/>
    <n v="890480123"/>
    <s v="UNIVERSIDAD DE CARTAGENA"/>
    <n v="5"/>
    <m/>
    <m/>
    <m/>
    <m/>
    <n v="2"/>
    <n v="7"/>
    <n v="2"/>
  </r>
  <r>
    <n v="0"/>
    <s v="C"/>
    <n v="73110028"/>
    <x v="0"/>
    <n v="4"/>
    <n v="550016380"/>
    <d v="2017-08-02T00:00:00"/>
    <d v="2023-11-30T00:00:00"/>
    <n v="0"/>
    <n v="1"/>
    <n v="4"/>
    <n v="30"/>
    <n v="2"/>
    <n v="22490513"/>
    <n v="24960000"/>
    <n v="24172"/>
    <n v="929"/>
    <n v="22206"/>
    <n v="0"/>
    <n v="0"/>
    <n v="0"/>
    <m/>
    <n v="0"/>
    <n v="0"/>
    <n v="0"/>
    <m/>
    <m/>
    <d v="2021-03-30T00:00:00"/>
    <n v="1"/>
    <s v="O"/>
    <n v="1"/>
    <n v="30"/>
    <n v="0"/>
    <m/>
    <m/>
    <m/>
    <m/>
    <m/>
    <m/>
    <n v="1"/>
    <n v="1"/>
    <m/>
    <m/>
    <n v="43936"/>
    <s v="CREDITOS DE CONSUMO"/>
    <n v="0"/>
    <n v="0"/>
    <n v="890480123"/>
    <s v="UNIVERSIDAD DE CARTAGENA"/>
    <n v="5"/>
    <m/>
    <m/>
    <m/>
    <m/>
    <n v="2"/>
    <n v="7"/>
    <n v="2"/>
  </r>
  <r>
    <n v="0"/>
    <s v="C"/>
    <n v="73110028"/>
    <x v="0"/>
    <n v="4"/>
    <n v="550016502"/>
    <d v="2017-08-19T00:00:00"/>
    <d v="2023-11-30T00:00:00"/>
    <n v="0"/>
    <n v="1"/>
    <n v="4"/>
    <n v="30"/>
    <n v="2"/>
    <n v="22490513"/>
    <n v="24960000"/>
    <n v="14119"/>
    <n v="543"/>
    <n v="12965"/>
    <n v="0"/>
    <n v="0"/>
    <n v="0"/>
    <m/>
    <n v="0"/>
    <n v="0"/>
    <n v="0"/>
    <m/>
    <m/>
    <d v="2021-03-30T00:00:00"/>
    <n v="1"/>
    <s v="O"/>
    <n v="1"/>
    <n v="30"/>
    <n v="0"/>
    <m/>
    <m/>
    <m/>
    <m/>
    <m/>
    <m/>
    <n v="1"/>
    <n v="1"/>
    <m/>
    <m/>
    <n v="25652"/>
    <s v="CREDITOS DE CONSUMO"/>
    <n v="0"/>
    <n v="0"/>
    <n v="890480123"/>
    <s v="UNIVERSIDAD DE CARTAGENA"/>
    <n v="5"/>
    <m/>
    <m/>
    <m/>
    <m/>
    <n v="2"/>
    <n v="7"/>
    <n v="2"/>
  </r>
  <r>
    <n v="0"/>
    <s v="C"/>
    <n v="73110028"/>
    <x v="0"/>
    <n v="4"/>
    <n v="550016822"/>
    <d v="2017-09-09T00:00:00"/>
    <d v="2023-11-30T00:00:00"/>
    <n v="0"/>
    <n v="1"/>
    <n v="4"/>
    <n v="30"/>
    <n v="2"/>
    <n v="22490513"/>
    <n v="24960000"/>
    <n v="28302"/>
    <n v="1088"/>
    <n v="26007"/>
    <n v="0"/>
    <n v="0"/>
    <n v="0"/>
    <m/>
    <n v="0"/>
    <n v="0"/>
    <n v="0"/>
    <m/>
    <m/>
    <d v="2021-03-30T00:00:00"/>
    <n v="1"/>
    <s v="O"/>
    <n v="1"/>
    <n v="30"/>
    <n v="0"/>
    <m/>
    <m/>
    <m/>
    <m/>
    <m/>
    <m/>
    <n v="1"/>
    <n v="1"/>
    <m/>
    <m/>
    <n v="51457"/>
    <s v="CREDITOS DE CONSUMO"/>
    <n v="0"/>
    <n v="0"/>
    <n v="890480123"/>
    <s v="UNIVERSIDAD DE CARTAGENA"/>
    <n v="5"/>
    <m/>
    <m/>
    <m/>
    <m/>
    <n v="2"/>
    <n v="7"/>
    <n v="2"/>
  </r>
  <r>
    <n v="0"/>
    <s v="C"/>
    <n v="73110028"/>
    <x v="0"/>
    <n v="4"/>
    <n v="550017122"/>
    <d v="2017-10-08T00:00:00"/>
    <d v="2023-11-30T00:00:00"/>
    <n v="0"/>
    <n v="1"/>
    <n v="4"/>
    <n v="30"/>
    <n v="2"/>
    <n v="22490513"/>
    <n v="24960000"/>
    <n v="18563"/>
    <n v="714"/>
    <n v="17057"/>
    <n v="0"/>
    <n v="0"/>
    <n v="0"/>
    <m/>
    <n v="0"/>
    <n v="0"/>
    <n v="0"/>
    <m/>
    <m/>
    <d v="2021-03-30T00:00:00"/>
    <n v="1"/>
    <s v="O"/>
    <n v="1"/>
    <n v="30"/>
    <n v="0"/>
    <m/>
    <m/>
    <m/>
    <m/>
    <m/>
    <m/>
    <n v="1"/>
    <n v="1"/>
    <m/>
    <m/>
    <n v="33749"/>
    <s v="CREDITOS DE CONSUMO"/>
    <n v="0"/>
    <n v="0"/>
    <n v="890480123"/>
    <s v="UNIVERSIDAD DE CARTAGENA"/>
    <n v="5"/>
    <m/>
    <m/>
    <m/>
    <m/>
    <n v="2"/>
    <n v="7"/>
    <n v="2"/>
  </r>
  <r>
    <n v="0"/>
    <s v="C"/>
    <n v="73110028"/>
    <x v="0"/>
    <n v="4"/>
    <n v="550017507"/>
    <d v="2017-11-12T00:00:00"/>
    <d v="2023-11-30T00:00:00"/>
    <n v="0"/>
    <n v="1"/>
    <n v="4"/>
    <n v="30"/>
    <n v="2"/>
    <n v="22490513"/>
    <n v="24960000"/>
    <n v="18338"/>
    <n v="705"/>
    <n v="16852"/>
    <n v="0"/>
    <n v="0"/>
    <n v="0"/>
    <m/>
    <n v="0"/>
    <n v="0"/>
    <n v="0"/>
    <m/>
    <m/>
    <d v="2021-03-30T00:00:00"/>
    <n v="1"/>
    <s v="O"/>
    <n v="1"/>
    <n v="30"/>
    <n v="0"/>
    <m/>
    <m/>
    <m/>
    <m/>
    <m/>
    <m/>
    <n v="1"/>
    <n v="1"/>
    <m/>
    <m/>
    <n v="33343"/>
    <s v="CREDITOS DE CONSUMO"/>
    <n v="0"/>
    <n v="0"/>
    <n v="890480123"/>
    <s v="UNIVERSIDAD DE CARTAGENA"/>
    <n v="5"/>
    <m/>
    <m/>
    <m/>
    <m/>
    <n v="2"/>
    <n v="7"/>
    <n v="2"/>
  </r>
  <r>
    <n v="0"/>
    <s v="C"/>
    <n v="73110028"/>
    <x v="0"/>
    <n v="4"/>
    <n v="550017551"/>
    <d v="2017-11-18T00:00:00"/>
    <d v="2023-11-30T00:00:00"/>
    <n v="0"/>
    <n v="1"/>
    <n v="4"/>
    <n v="30"/>
    <n v="2"/>
    <n v="22490513"/>
    <n v="24960000"/>
    <n v="38571"/>
    <n v="1483"/>
    <n v="35444"/>
    <n v="0"/>
    <n v="0"/>
    <n v="0"/>
    <m/>
    <n v="0"/>
    <n v="0"/>
    <n v="0"/>
    <m/>
    <m/>
    <d v="2021-03-30T00:00:00"/>
    <n v="1"/>
    <s v="O"/>
    <n v="1"/>
    <n v="30"/>
    <n v="0"/>
    <m/>
    <m/>
    <m/>
    <m/>
    <m/>
    <m/>
    <n v="1"/>
    <n v="1"/>
    <m/>
    <m/>
    <n v="70129"/>
    <s v="CREDITOS DE CONSUMO"/>
    <n v="0"/>
    <n v="0"/>
    <n v="890480123"/>
    <s v="UNIVERSIDAD DE CARTAGENA"/>
    <n v="5"/>
    <m/>
    <m/>
    <m/>
    <m/>
    <n v="2"/>
    <n v="7"/>
    <n v="2"/>
  </r>
  <r>
    <n v="0"/>
    <s v="C"/>
    <n v="73110028"/>
    <x v="0"/>
    <n v="4"/>
    <n v="550017554"/>
    <d v="2017-11-19T00:00:00"/>
    <d v="2023-11-30T00:00:00"/>
    <n v="0"/>
    <n v="1"/>
    <n v="4"/>
    <n v="30"/>
    <n v="2"/>
    <n v="22490513"/>
    <n v="24960000"/>
    <n v="20779"/>
    <n v="799"/>
    <n v="19088"/>
    <n v="0"/>
    <n v="0"/>
    <n v="0"/>
    <m/>
    <n v="0"/>
    <n v="0"/>
    <n v="0"/>
    <m/>
    <m/>
    <d v="2021-03-30T00:00:00"/>
    <n v="1"/>
    <s v="O"/>
    <n v="1"/>
    <n v="30"/>
    <n v="0"/>
    <m/>
    <m/>
    <m/>
    <m/>
    <m/>
    <m/>
    <n v="1"/>
    <n v="1"/>
    <m/>
    <m/>
    <n v="37767"/>
    <s v="CREDITOS DE CONSUMO"/>
    <n v="0"/>
    <n v="0"/>
    <n v="890480123"/>
    <s v="UNIVERSIDAD DE CARTAGENA"/>
    <n v="5"/>
    <m/>
    <m/>
    <m/>
    <m/>
    <n v="2"/>
    <n v="7"/>
    <n v="2"/>
  </r>
  <r>
    <n v="0"/>
    <s v="C"/>
    <n v="73110028"/>
    <x v="0"/>
    <n v="4"/>
    <n v="550017569"/>
    <d v="2017-11-22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n v="73110028"/>
    <x v="0"/>
    <n v="4"/>
    <n v="550017573"/>
    <d v="2017-11-23T00:00:00"/>
    <d v="2023-11-30T00:00:00"/>
    <n v="0"/>
    <n v="1"/>
    <n v="4"/>
    <n v="30"/>
    <n v="2"/>
    <n v="22490513"/>
    <n v="24960000"/>
    <n v="13080"/>
    <n v="503"/>
    <n v="12018"/>
    <n v="0"/>
    <n v="0"/>
    <n v="0"/>
    <m/>
    <n v="0"/>
    <n v="0"/>
    <n v="0"/>
    <m/>
    <m/>
    <d v="2021-03-30T00:00:00"/>
    <n v="1"/>
    <s v="O"/>
    <n v="1"/>
    <n v="30"/>
    <n v="0"/>
    <m/>
    <m/>
    <m/>
    <m/>
    <m/>
    <m/>
    <n v="1"/>
    <n v="1"/>
    <m/>
    <m/>
    <n v="23779"/>
    <s v="CREDITOS DE CONSUMO"/>
    <n v="0"/>
    <n v="0"/>
    <n v="890480123"/>
    <s v="UNIVERSIDAD DE CARTAGENA"/>
    <n v="5"/>
    <m/>
    <m/>
    <m/>
    <m/>
    <n v="2"/>
    <n v="7"/>
    <n v="2"/>
  </r>
  <r>
    <n v="0"/>
    <s v="C"/>
    <n v="73110028"/>
    <x v="0"/>
    <n v="4"/>
    <n v="550017575"/>
    <d v="2017-11-23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n v="73110028"/>
    <x v="0"/>
    <n v="4"/>
    <n v="550017593"/>
    <d v="2017-11-26T00:00:00"/>
    <d v="2023-11-30T00:00:00"/>
    <n v="0"/>
    <n v="1"/>
    <n v="4"/>
    <n v="30"/>
    <n v="2"/>
    <n v="22490513"/>
    <n v="24960000"/>
    <n v="15404"/>
    <n v="592"/>
    <n v="14154"/>
    <n v="0"/>
    <n v="0"/>
    <n v="0"/>
    <m/>
    <n v="0"/>
    <n v="0"/>
    <n v="0"/>
    <m/>
    <m/>
    <d v="2021-03-30T00:00:00"/>
    <n v="1"/>
    <s v="O"/>
    <n v="1"/>
    <n v="30"/>
    <n v="0"/>
    <m/>
    <m/>
    <m/>
    <m/>
    <m/>
    <m/>
    <n v="1"/>
    <n v="1"/>
    <m/>
    <m/>
    <n v="28005"/>
    <s v="CREDITOS DE CONSUMO"/>
    <n v="0"/>
    <n v="0"/>
    <n v="890480123"/>
    <s v="UNIVERSIDAD DE CARTAGENA"/>
    <n v="5"/>
    <m/>
    <m/>
    <m/>
    <m/>
    <n v="2"/>
    <n v="7"/>
    <n v="2"/>
  </r>
  <r>
    <n v="0"/>
    <s v="C"/>
    <n v="73110028"/>
    <x v="0"/>
    <n v="4"/>
    <n v="550017995"/>
    <d v="2018-01-05T00:00:00"/>
    <d v="2023-11-30T00:00:00"/>
    <n v="0"/>
    <n v="1"/>
    <n v="4"/>
    <n v="30"/>
    <n v="2"/>
    <n v="22490513"/>
    <n v="24960000"/>
    <n v="14146"/>
    <n v="544"/>
    <n v="12990"/>
    <n v="0"/>
    <n v="0"/>
    <n v="0"/>
    <m/>
    <n v="0"/>
    <n v="0"/>
    <n v="0"/>
    <m/>
    <m/>
    <d v="2021-03-30T00:00:00"/>
    <n v="1"/>
    <s v="O"/>
    <n v="1"/>
    <n v="30"/>
    <n v="0"/>
    <m/>
    <m/>
    <m/>
    <m/>
    <m/>
    <m/>
    <n v="1"/>
    <n v="1"/>
    <m/>
    <m/>
    <n v="25702"/>
    <s v="CREDITOS DE CONSUMO"/>
    <n v="0"/>
    <n v="0"/>
    <n v="890480123"/>
    <s v="UNIVERSIDAD DE CARTAGENA"/>
    <n v="5"/>
    <m/>
    <m/>
    <m/>
    <m/>
    <n v="2"/>
    <n v="7"/>
    <n v="2"/>
  </r>
  <r>
    <n v="0"/>
    <s v="C"/>
    <n v="73110028"/>
    <x v="0"/>
    <n v="4"/>
    <n v="550017999"/>
    <d v="2018-01-07T00:00:00"/>
    <d v="2023-11-30T00:00:00"/>
    <n v="0"/>
    <n v="1"/>
    <n v="4"/>
    <n v="30"/>
    <n v="2"/>
    <n v="22490513"/>
    <n v="24960000"/>
    <n v="20194"/>
    <n v="776"/>
    <n v="18558"/>
    <n v="0"/>
    <n v="0"/>
    <n v="0"/>
    <m/>
    <n v="0"/>
    <n v="0"/>
    <n v="0"/>
    <m/>
    <m/>
    <d v="2021-03-30T00:00:00"/>
    <n v="1"/>
    <s v="O"/>
    <n v="1"/>
    <n v="30"/>
    <n v="0"/>
    <m/>
    <m/>
    <m/>
    <m/>
    <m/>
    <m/>
    <n v="1"/>
    <n v="1"/>
    <m/>
    <m/>
    <n v="36718"/>
    <s v="CREDITOS DE CONSUMO"/>
    <n v="0"/>
    <n v="0"/>
    <n v="890480123"/>
    <s v="UNIVERSIDAD DE CARTAGENA"/>
    <n v="5"/>
    <m/>
    <m/>
    <m/>
    <m/>
    <n v="2"/>
    <n v="7"/>
    <n v="2"/>
  </r>
  <r>
    <n v="0"/>
    <s v="C"/>
    <n v="73110028"/>
    <x v="0"/>
    <n v="4"/>
    <n v="550018000"/>
    <d v="2018-01-07T00:00:00"/>
    <d v="2023-11-30T00:00:00"/>
    <n v="0"/>
    <n v="1"/>
    <n v="4"/>
    <n v="30"/>
    <n v="2"/>
    <n v="22490513"/>
    <n v="24960000"/>
    <n v="25466"/>
    <n v="979"/>
    <n v="23402"/>
    <n v="0"/>
    <n v="0"/>
    <n v="0"/>
    <m/>
    <n v="0"/>
    <n v="0"/>
    <n v="0"/>
    <m/>
    <m/>
    <d v="2021-03-30T00:00:00"/>
    <n v="1"/>
    <s v="O"/>
    <n v="1"/>
    <n v="30"/>
    <n v="0"/>
    <m/>
    <m/>
    <m/>
    <m/>
    <m/>
    <m/>
    <n v="1"/>
    <n v="1"/>
    <m/>
    <m/>
    <n v="46303"/>
    <s v="CREDITOS DE CONSUMO"/>
    <n v="0"/>
    <n v="0"/>
    <n v="890480123"/>
    <s v="UNIVERSIDAD DE CARTAGENA"/>
    <n v="5"/>
    <m/>
    <m/>
    <m/>
    <m/>
    <n v="2"/>
    <n v="7"/>
    <n v="2"/>
  </r>
  <r>
    <n v="0"/>
    <s v="C"/>
    <n v="73110028"/>
    <x v="0"/>
    <n v="4"/>
    <n v="550018013"/>
    <d v="2018-01-12T00:00:00"/>
    <d v="2023-11-30T00:00:00"/>
    <n v="0"/>
    <n v="1"/>
    <n v="4"/>
    <n v="30"/>
    <n v="2"/>
    <n v="22490513"/>
    <n v="24960000"/>
    <n v="16182"/>
    <n v="622"/>
    <n v="14854"/>
    <n v="0"/>
    <n v="0"/>
    <n v="0"/>
    <m/>
    <n v="0"/>
    <n v="0"/>
    <n v="0"/>
    <m/>
    <m/>
    <d v="2021-03-30T00:00:00"/>
    <n v="1"/>
    <s v="O"/>
    <n v="1"/>
    <n v="30"/>
    <n v="0"/>
    <m/>
    <m/>
    <m/>
    <m/>
    <m/>
    <m/>
    <n v="1"/>
    <n v="1"/>
    <m/>
    <m/>
    <n v="29390"/>
    <s v="CREDITOS DE CONSUMO"/>
    <n v="0"/>
    <n v="0"/>
    <n v="890480123"/>
    <s v="UNIVERSIDAD DE CARTAGENA"/>
    <n v="5"/>
    <m/>
    <m/>
    <m/>
    <m/>
    <n v="2"/>
    <n v="7"/>
    <n v="2"/>
  </r>
  <r>
    <n v="0"/>
    <s v="C"/>
    <n v="73110028"/>
    <x v="0"/>
    <n v="4"/>
    <n v="550018019"/>
    <d v="2018-01-15T00:00:00"/>
    <d v="2024-02-28T00:00:00"/>
    <n v="0"/>
    <n v="1"/>
    <n v="0"/>
    <n v="30"/>
    <n v="2"/>
    <n v="22490513"/>
    <n v="24960000"/>
    <n v="52893"/>
    <n v="2033"/>
    <n v="52893"/>
    <n v="1980"/>
    <n v="0"/>
    <n v="0"/>
    <m/>
    <n v="0"/>
    <n v="0"/>
    <n v="0"/>
    <m/>
    <m/>
    <d v="2021-02-28T00:00:00"/>
    <n v="1"/>
    <s v="O"/>
    <n v="1"/>
    <n v="30"/>
    <n v="0"/>
    <m/>
    <m/>
    <m/>
    <m/>
    <m/>
    <m/>
    <n v="1"/>
    <n v="1"/>
    <m/>
    <m/>
    <n v="104653"/>
    <s v="CREDITOS DE CONSUMO"/>
    <n v="0"/>
    <n v="0"/>
    <n v="890480123"/>
    <s v="UNIVERSIDAD DE CARTAGENA"/>
    <n v="5"/>
    <m/>
    <m/>
    <m/>
    <m/>
    <n v="2"/>
    <n v="7"/>
    <n v="2"/>
  </r>
  <r>
    <n v="0"/>
    <s v="C"/>
    <n v="73110028"/>
    <x v="0"/>
    <n v="4"/>
    <n v="550018021"/>
    <d v="2018-01-15T00:00:00"/>
    <d v="2023-11-30T00:00:00"/>
    <n v="0"/>
    <n v="1"/>
    <n v="4"/>
    <n v="30"/>
    <n v="2"/>
    <n v="22490513"/>
    <n v="24960000"/>
    <n v="17717"/>
    <n v="681"/>
    <n v="16269"/>
    <n v="0"/>
    <n v="0"/>
    <n v="0"/>
    <m/>
    <n v="0"/>
    <n v="0"/>
    <n v="0"/>
    <m/>
    <m/>
    <d v="2021-03-30T00:00:00"/>
    <n v="1"/>
    <s v="O"/>
    <n v="1"/>
    <n v="30"/>
    <n v="0"/>
    <m/>
    <m/>
    <m/>
    <m/>
    <m/>
    <m/>
    <n v="1"/>
    <n v="1"/>
    <m/>
    <m/>
    <n v="32189"/>
    <s v="CREDITOS DE CONSUMO"/>
    <n v="0"/>
    <n v="0"/>
    <n v="890480123"/>
    <s v="UNIVERSIDAD DE CARTAGENA"/>
    <n v="5"/>
    <m/>
    <m/>
    <m/>
    <m/>
    <n v="2"/>
    <n v="7"/>
    <n v="2"/>
  </r>
  <r>
    <n v="0"/>
    <s v="C"/>
    <n v="73110028"/>
    <x v="0"/>
    <n v="4"/>
    <n v="550018038"/>
    <d v="2018-01-18T00:00:00"/>
    <d v="2023-11-30T00:00:00"/>
    <n v="0"/>
    <n v="1"/>
    <n v="4"/>
    <n v="30"/>
    <n v="2"/>
    <n v="22490513"/>
    <n v="24960000"/>
    <n v="16055"/>
    <n v="617"/>
    <n v="14741"/>
    <n v="0"/>
    <n v="0"/>
    <n v="0"/>
    <m/>
    <n v="0"/>
    <n v="0"/>
    <n v="0"/>
    <m/>
    <m/>
    <d v="2021-03-30T00:00:00"/>
    <n v="1"/>
    <s v="O"/>
    <n v="1"/>
    <n v="30"/>
    <n v="0"/>
    <m/>
    <m/>
    <m/>
    <m/>
    <m/>
    <m/>
    <n v="1"/>
    <n v="1"/>
    <m/>
    <m/>
    <n v="29166"/>
    <s v="CREDITOS DE CONSUMO"/>
    <n v="0"/>
    <n v="0"/>
    <n v="890480123"/>
    <s v="UNIVERSIDAD DE CARTAGENA"/>
    <n v="5"/>
    <m/>
    <m/>
    <m/>
    <m/>
    <n v="2"/>
    <n v="7"/>
    <n v="2"/>
  </r>
  <r>
    <n v="0"/>
    <s v="C"/>
    <n v="73110028"/>
    <x v="0"/>
    <n v="4"/>
    <n v="550018334"/>
    <d v="2018-02-27T00:00:00"/>
    <d v="2023-11-30T00:00:00"/>
    <n v="0"/>
    <n v="1"/>
    <n v="4"/>
    <n v="30"/>
    <n v="2"/>
    <n v="22490513"/>
    <n v="24960000"/>
    <n v="19362"/>
    <n v="744"/>
    <n v="17782"/>
    <n v="0"/>
    <n v="0"/>
    <n v="0"/>
    <m/>
    <n v="0"/>
    <n v="0"/>
    <n v="0"/>
    <m/>
    <m/>
    <d v="2021-03-30T00:00:00"/>
    <n v="1"/>
    <s v="O"/>
    <n v="1"/>
    <n v="30"/>
    <n v="0"/>
    <m/>
    <m/>
    <m/>
    <m/>
    <m/>
    <m/>
    <n v="1"/>
    <n v="1"/>
    <m/>
    <m/>
    <n v="35183"/>
    <s v="CREDITOS DE CONSUMO"/>
    <n v="0"/>
    <n v="0"/>
    <n v="890480123"/>
    <s v="UNIVERSIDAD DE CARTAGENA"/>
    <n v="5"/>
    <m/>
    <m/>
    <m/>
    <m/>
    <n v="2"/>
    <n v="7"/>
    <n v="2"/>
  </r>
  <r>
    <n v="0"/>
    <s v="C"/>
    <n v="73110028"/>
    <x v="0"/>
    <n v="4"/>
    <n v="550018518"/>
    <d v="2018-03-25T00:00:00"/>
    <d v="2023-11-30T00:00:00"/>
    <n v="0"/>
    <n v="1"/>
    <n v="4"/>
    <n v="30"/>
    <n v="2"/>
    <n v="22490513"/>
    <n v="24960000"/>
    <n v="22853"/>
    <n v="879"/>
    <n v="20985"/>
    <n v="0"/>
    <n v="0"/>
    <n v="0"/>
    <m/>
    <n v="0"/>
    <n v="0"/>
    <n v="0"/>
    <m/>
    <m/>
    <d v="2021-03-30T00:00:00"/>
    <n v="1"/>
    <s v="O"/>
    <n v="1"/>
    <n v="30"/>
    <n v="0"/>
    <m/>
    <m/>
    <m/>
    <m/>
    <m/>
    <m/>
    <n v="1"/>
    <n v="1"/>
    <m/>
    <m/>
    <n v="41520"/>
    <s v="CREDITOS DE CONSUMO"/>
    <n v="0"/>
    <n v="0"/>
    <n v="890480123"/>
    <s v="UNIVERSIDAD DE CARTAGENA"/>
    <n v="5"/>
    <m/>
    <m/>
    <m/>
    <m/>
    <n v="2"/>
    <n v="7"/>
    <n v="2"/>
  </r>
  <r>
    <n v="0"/>
    <s v="C"/>
    <n v="73110028"/>
    <x v="0"/>
    <n v="4"/>
    <n v="550018530"/>
    <d v="2018-03-27T00:00:00"/>
    <d v="2023-11-30T00:00:00"/>
    <n v="0"/>
    <n v="1"/>
    <n v="4"/>
    <n v="30"/>
    <n v="2"/>
    <n v="22490513"/>
    <n v="24960000"/>
    <n v="20011"/>
    <n v="769"/>
    <n v="18390"/>
    <n v="0"/>
    <n v="0"/>
    <n v="0"/>
    <m/>
    <n v="0"/>
    <n v="0"/>
    <n v="0"/>
    <m/>
    <m/>
    <d v="2021-03-30T00:00:00"/>
    <n v="1"/>
    <s v="O"/>
    <n v="1"/>
    <n v="30"/>
    <n v="0"/>
    <m/>
    <m/>
    <m/>
    <m/>
    <m/>
    <m/>
    <n v="1"/>
    <n v="1"/>
    <m/>
    <m/>
    <n v="36386"/>
    <s v="CREDITOS DE CONSUMO"/>
    <n v="0"/>
    <n v="0"/>
    <n v="890480123"/>
    <s v="UNIVERSIDAD DE CARTAGENA"/>
    <n v="5"/>
    <m/>
    <m/>
    <m/>
    <m/>
    <n v="2"/>
    <n v="7"/>
    <n v="2"/>
  </r>
  <r>
    <n v="0"/>
    <s v="C"/>
    <n v="73110028"/>
    <x v="0"/>
    <n v="4"/>
    <n v="550018588"/>
    <d v="2018-04-05T00:00:00"/>
    <d v="2023-11-30T00:00:00"/>
    <n v="0"/>
    <n v="1"/>
    <n v="4"/>
    <n v="30"/>
    <n v="2"/>
    <n v="22490513"/>
    <n v="24960000"/>
    <n v="17151"/>
    <n v="659"/>
    <n v="15759"/>
    <n v="0"/>
    <n v="0"/>
    <n v="0"/>
    <m/>
    <n v="0"/>
    <n v="0"/>
    <n v="0"/>
    <m/>
    <m/>
    <d v="2021-03-30T00:00:00"/>
    <n v="1"/>
    <s v="O"/>
    <n v="1"/>
    <n v="30"/>
    <n v="0"/>
    <m/>
    <m/>
    <m/>
    <m/>
    <m/>
    <m/>
    <n v="1"/>
    <n v="1"/>
    <m/>
    <m/>
    <n v="31180"/>
    <s v="CREDITOS DE CONSUMO"/>
    <n v="0"/>
    <n v="0"/>
    <n v="890480123"/>
    <s v="UNIVERSIDAD DE CARTAGENA"/>
    <n v="5"/>
    <m/>
    <m/>
    <m/>
    <m/>
    <n v="2"/>
    <n v="7"/>
    <n v="2"/>
  </r>
  <r>
    <n v="0"/>
    <s v="C"/>
    <n v="73110028"/>
    <x v="0"/>
    <n v="4"/>
    <n v="550018591"/>
    <d v="2018-04-06T00:00:00"/>
    <d v="2023-11-30T00:00:00"/>
    <n v="0"/>
    <n v="1"/>
    <n v="4"/>
    <n v="30"/>
    <n v="2"/>
    <n v="22490513"/>
    <n v="24960000"/>
    <n v="22024"/>
    <n v="847"/>
    <n v="20238"/>
    <n v="0"/>
    <n v="0"/>
    <n v="0"/>
    <m/>
    <n v="0"/>
    <n v="0"/>
    <n v="0"/>
    <m/>
    <m/>
    <d v="2021-03-30T00:00:00"/>
    <n v="1"/>
    <s v="O"/>
    <n v="1"/>
    <n v="30"/>
    <n v="0"/>
    <m/>
    <m/>
    <m/>
    <m/>
    <m/>
    <m/>
    <n v="1"/>
    <n v="1"/>
    <m/>
    <m/>
    <n v="40043"/>
    <s v="CREDITOS DE CONSUMO"/>
    <n v="0"/>
    <n v="0"/>
    <n v="890480123"/>
    <s v="UNIVERSIDAD DE CARTAGENA"/>
    <n v="5"/>
    <m/>
    <m/>
    <m/>
    <m/>
    <n v="2"/>
    <n v="7"/>
    <n v="2"/>
  </r>
  <r>
    <n v="0"/>
    <s v="C"/>
    <n v="73110028"/>
    <x v="0"/>
    <n v="4"/>
    <n v="550018603"/>
    <d v="2018-04-08T00:00:00"/>
    <d v="2023-11-30T00:00:00"/>
    <n v="0"/>
    <n v="1"/>
    <n v="4"/>
    <n v="30"/>
    <n v="2"/>
    <n v="22490513"/>
    <n v="24960000"/>
    <n v="13708"/>
    <n v="527"/>
    <n v="12595"/>
    <n v="0"/>
    <n v="0"/>
    <n v="0"/>
    <m/>
    <n v="0"/>
    <n v="0"/>
    <n v="0"/>
    <m/>
    <m/>
    <d v="2021-03-30T00:00:00"/>
    <n v="1"/>
    <s v="O"/>
    <n v="1"/>
    <n v="30"/>
    <n v="0"/>
    <m/>
    <m/>
    <m/>
    <m/>
    <m/>
    <m/>
    <n v="1"/>
    <n v="1"/>
    <m/>
    <m/>
    <n v="24920"/>
    <s v="CREDITOS DE CONSUMO"/>
    <n v="0"/>
    <n v="0"/>
    <n v="890480123"/>
    <s v="UNIVERSIDAD DE CARTAGENA"/>
    <n v="5"/>
    <m/>
    <m/>
    <m/>
    <m/>
    <n v="2"/>
    <n v="7"/>
    <n v="2"/>
  </r>
  <r>
    <n v="0"/>
    <s v="C"/>
    <n v="73110028"/>
    <x v="0"/>
    <n v="4"/>
    <n v="550018635"/>
    <d v="2018-04-12T00:00:00"/>
    <d v="2024-02-28T00:00:00"/>
    <n v="0"/>
    <n v="1"/>
    <n v="0"/>
    <n v="30"/>
    <n v="2"/>
    <n v="22490513"/>
    <n v="24960000"/>
    <n v="46368"/>
    <n v="1783"/>
    <n v="46368"/>
    <n v="1740"/>
    <n v="0"/>
    <n v="0"/>
    <m/>
    <n v="0"/>
    <n v="0"/>
    <n v="0"/>
    <m/>
    <m/>
    <d v="2021-02-28T00:00:00"/>
    <n v="1"/>
    <s v="O"/>
    <n v="1"/>
    <n v="30"/>
    <n v="0"/>
    <m/>
    <m/>
    <m/>
    <m/>
    <m/>
    <m/>
    <n v="1"/>
    <n v="1"/>
    <m/>
    <m/>
    <n v="91743"/>
    <s v="CREDITOS DE CONSUMO"/>
    <n v="0"/>
    <n v="0"/>
    <n v="890480123"/>
    <s v="UNIVERSIDAD DE CARTAGENA"/>
    <n v="5"/>
    <m/>
    <m/>
    <m/>
    <m/>
    <n v="2"/>
    <n v="7"/>
    <n v="2"/>
  </r>
  <r>
    <n v="0"/>
    <s v="C"/>
    <n v="73110028"/>
    <x v="0"/>
    <n v="4"/>
    <n v="550018750"/>
    <d v="2018-04-29T00:00:00"/>
    <d v="2023-11-30T00:00:00"/>
    <n v="0"/>
    <n v="1"/>
    <n v="4"/>
    <n v="30"/>
    <n v="2"/>
    <n v="22490513"/>
    <n v="24960000"/>
    <n v="8203"/>
    <n v="315"/>
    <n v="7535"/>
    <n v="0"/>
    <n v="0"/>
    <n v="0"/>
    <m/>
    <n v="0"/>
    <n v="0"/>
    <n v="0"/>
    <m/>
    <m/>
    <d v="2021-03-30T00:00:00"/>
    <n v="1"/>
    <s v="O"/>
    <n v="1"/>
    <n v="30"/>
    <n v="0"/>
    <m/>
    <m/>
    <m/>
    <m/>
    <m/>
    <m/>
    <n v="1"/>
    <n v="1"/>
    <m/>
    <m/>
    <n v="14909"/>
    <s v="CREDITOS DE CONSUMO"/>
    <n v="0"/>
    <n v="0"/>
    <n v="890480123"/>
    <s v="UNIVERSIDAD DE CARTAGENA"/>
    <n v="5"/>
    <m/>
    <m/>
    <m/>
    <m/>
    <n v="2"/>
    <n v="7"/>
    <n v="2"/>
  </r>
  <r>
    <n v="0"/>
    <s v="C"/>
    <n v="73110028"/>
    <x v="0"/>
    <n v="4"/>
    <n v="550018767"/>
    <d v="2018-05-02T00:00:00"/>
    <d v="2024-02-28T00:00:00"/>
    <n v="0"/>
    <n v="1"/>
    <n v="0"/>
    <n v="30"/>
    <n v="2"/>
    <n v="22490513"/>
    <n v="24960000"/>
    <n v="46799"/>
    <n v="1799"/>
    <n v="46799"/>
    <n v="1741"/>
    <n v="0"/>
    <n v="0"/>
    <m/>
    <n v="0"/>
    <n v="0"/>
    <n v="0"/>
    <m/>
    <m/>
    <d v="2021-02-28T00:00:00"/>
    <n v="1"/>
    <s v="O"/>
    <n v="1"/>
    <n v="30"/>
    <n v="0"/>
    <m/>
    <m/>
    <m/>
    <m/>
    <m/>
    <m/>
    <n v="1"/>
    <n v="1"/>
    <m/>
    <m/>
    <n v="92595"/>
    <s v="CREDITOS DE CONSUMO"/>
    <n v="0"/>
    <n v="0"/>
    <n v="890480123"/>
    <s v="UNIVERSIDAD DE CARTAGENA"/>
    <n v="5"/>
    <m/>
    <m/>
    <m/>
    <m/>
    <n v="2"/>
    <n v="7"/>
    <n v="2"/>
  </r>
  <r>
    <n v="0"/>
    <s v="C"/>
    <n v="73110028"/>
    <x v="0"/>
    <n v="4"/>
    <n v="550019018"/>
    <d v="2018-06-02T00:00:00"/>
    <d v="2023-11-30T00:00:00"/>
    <n v="0"/>
    <n v="1"/>
    <n v="4"/>
    <n v="30"/>
    <n v="2"/>
    <n v="22490513"/>
    <n v="24960000"/>
    <n v="21310"/>
    <n v="819"/>
    <n v="19568"/>
    <n v="0"/>
    <n v="0"/>
    <n v="0"/>
    <m/>
    <n v="0"/>
    <n v="0"/>
    <n v="0"/>
    <m/>
    <m/>
    <d v="2021-03-30T00:00:00"/>
    <n v="1"/>
    <s v="O"/>
    <n v="1"/>
    <n v="30"/>
    <n v="0"/>
    <m/>
    <m/>
    <m/>
    <m/>
    <m/>
    <m/>
    <n v="1"/>
    <n v="1"/>
    <m/>
    <m/>
    <n v="38717"/>
    <s v="CREDITOS DE CONSUMO"/>
    <n v="0"/>
    <n v="0"/>
    <n v="890480123"/>
    <s v="UNIVERSIDAD DE CARTAGENA"/>
    <n v="5"/>
    <m/>
    <m/>
    <m/>
    <m/>
    <n v="2"/>
    <n v="7"/>
    <n v="2"/>
  </r>
  <r>
    <n v="0"/>
    <s v="C"/>
    <n v="73110028"/>
    <x v="0"/>
    <n v="4"/>
    <n v="550019199"/>
    <d v="2018-07-02T00:00:00"/>
    <d v="2024-02-28T00:00:00"/>
    <n v="0"/>
    <n v="1"/>
    <n v="1"/>
    <n v="30"/>
    <n v="2"/>
    <n v="22490513"/>
    <n v="24960000"/>
    <n v="91628"/>
    <n v="3523"/>
    <n v="89822"/>
    <n v="0"/>
    <n v="0"/>
    <n v="0"/>
    <m/>
    <n v="0"/>
    <n v="0"/>
    <n v="0"/>
    <m/>
    <m/>
    <d v="2021-03-30T00:00:00"/>
    <n v="1"/>
    <s v="O"/>
    <n v="1"/>
    <n v="30"/>
    <n v="0"/>
    <m/>
    <m/>
    <m/>
    <m/>
    <m/>
    <m/>
    <n v="1"/>
    <n v="1"/>
    <m/>
    <m/>
    <n v="177720"/>
    <s v="CREDITOS DE CONSUMO"/>
    <n v="0"/>
    <n v="0"/>
    <n v="890480123"/>
    <s v="UNIVERSIDAD DE CARTAGENA"/>
    <n v="5"/>
    <m/>
    <m/>
    <m/>
    <m/>
    <n v="2"/>
    <n v="7"/>
    <n v="2"/>
  </r>
  <r>
    <n v="0"/>
    <s v="C"/>
    <n v="73110028"/>
    <x v="0"/>
    <n v="4"/>
    <n v="550019201"/>
    <d v="2018-07-02T00:00:00"/>
    <d v="2023-11-30T00:00:00"/>
    <n v="0"/>
    <n v="1"/>
    <n v="4"/>
    <n v="30"/>
    <n v="2"/>
    <n v="22490513"/>
    <n v="24960000"/>
    <n v="7726"/>
    <n v="297"/>
    <n v="7100"/>
    <n v="0"/>
    <n v="0"/>
    <n v="0"/>
    <m/>
    <n v="0"/>
    <n v="0"/>
    <n v="0"/>
    <m/>
    <m/>
    <d v="2021-03-30T00:00:00"/>
    <n v="1"/>
    <s v="O"/>
    <n v="1"/>
    <n v="30"/>
    <n v="0"/>
    <m/>
    <m/>
    <m/>
    <m/>
    <m/>
    <m/>
    <n v="1"/>
    <n v="1"/>
    <m/>
    <m/>
    <n v="14048"/>
    <s v="CREDITOS DE CONSUMO"/>
    <n v="0"/>
    <n v="0"/>
    <n v="890480123"/>
    <s v="UNIVERSIDAD DE CARTAGENA"/>
    <n v="5"/>
    <m/>
    <m/>
    <m/>
    <m/>
    <n v="2"/>
    <n v="7"/>
    <n v="2"/>
  </r>
  <r>
    <n v="0"/>
    <s v="C"/>
    <n v="73110028"/>
    <x v="0"/>
    <n v="4"/>
    <n v="550019230"/>
    <d v="2018-07-06T00:00:00"/>
    <d v="2023-11-30T00:00:00"/>
    <n v="0"/>
    <n v="1"/>
    <n v="4"/>
    <n v="30"/>
    <n v="2"/>
    <n v="22490513"/>
    <n v="24960000"/>
    <n v="23848"/>
    <n v="917"/>
    <n v="21913"/>
    <n v="0"/>
    <n v="0"/>
    <n v="0"/>
    <m/>
    <n v="0"/>
    <n v="0"/>
    <n v="0"/>
    <m/>
    <m/>
    <d v="2021-03-30T00:00:00"/>
    <n v="1"/>
    <s v="O"/>
    <n v="1"/>
    <n v="30"/>
    <n v="0"/>
    <m/>
    <m/>
    <m/>
    <m/>
    <m/>
    <m/>
    <n v="1"/>
    <n v="1"/>
    <m/>
    <m/>
    <n v="43357"/>
    <s v="CREDITOS DE CONSUMO"/>
    <n v="0"/>
    <n v="0"/>
    <n v="890480123"/>
    <s v="UNIVERSIDAD DE CARTAGENA"/>
    <n v="5"/>
    <m/>
    <m/>
    <m/>
    <m/>
    <n v="2"/>
    <n v="7"/>
    <n v="2"/>
  </r>
  <r>
    <n v="0"/>
    <s v="C"/>
    <n v="73110028"/>
    <x v="0"/>
    <n v="4"/>
    <n v="550019264"/>
    <d v="2018-07-11T00:00:00"/>
    <d v="2023-11-30T00:00:00"/>
    <n v="0"/>
    <n v="1"/>
    <n v="4"/>
    <n v="30"/>
    <n v="2"/>
    <n v="22490513"/>
    <n v="24960000"/>
    <n v="20085"/>
    <n v="772"/>
    <n v="18457"/>
    <n v="0"/>
    <n v="0"/>
    <n v="0"/>
    <m/>
    <n v="0"/>
    <n v="0"/>
    <n v="0"/>
    <m/>
    <m/>
    <d v="2021-03-30T00:00:00"/>
    <n v="1"/>
    <s v="O"/>
    <n v="1"/>
    <n v="30"/>
    <n v="0"/>
    <m/>
    <m/>
    <m/>
    <m/>
    <m/>
    <m/>
    <n v="1"/>
    <n v="1"/>
    <m/>
    <m/>
    <n v="36519"/>
    <s v="CREDITOS DE CONSUMO"/>
    <n v="0"/>
    <n v="0"/>
    <n v="890480123"/>
    <s v="UNIVERSIDAD DE CARTAGENA"/>
    <n v="5"/>
    <m/>
    <m/>
    <m/>
    <m/>
    <n v="2"/>
    <n v="7"/>
    <n v="2"/>
  </r>
  <r>
    <n v="0"/>
    <s v="C"/>
    <n v="73110028"/>
    <x v="0"/>
    <n v="4"/>
    <n v="550019267"/>
    <d v="2018-07-12T00:00:00"/>
    <d v="2024-02-28T00:00:00"/>
    <n v="0"/>
    <n v="1"/>
    <n v="0"/>
    <n v="30"/>
    <n v="2"/>
    <n v="22490513"/>
    <n v="24960000"/>
    <n v="59425"/>
    <n v="2285"/>
    <n v="59425"/>
    <n v="188"/>
    <n v="0"/>
    <n v="0"/>
    <m/>
    <n v="0"/>
    <n v="0"/>
    <n v="0"/>
    <m/>
    <m/>
    <d v="2021-03-30T00:00:00"/>
    <n v="1"/>
    <s v="O"/>
    <n v="1"/>
    <n v="30"/>
    <n v="0"/>
    <m/>
    <m/>
    <m/>
    <m/>
    <m/>
    <m/>
    <n v="1"/>
    <n v="1"/>
    <m/>
    <m/>
    <n v="117577"/>
    <s v="CREDITOS DE CONSUMO"/>
    <n v="0"/>
    <n v="0"/>
    <n v="890480123"/>
    <s v="UNIVERSIDAD DE CARTAGENA"/>
    <n v="5"/>
    <m/>
    <m/>
    <m/>
    <m/>
    <n v="2"/>
    <n v="7"/>
    <n v="2"/>
  </r>
  <r>
    <n v="0"/>
    <s v="C"/>
    <n v="73110028"/>
    <x v="0"/>
    <n v="4"/>
    <n v="550019297"/>
    <d v="2018-07-15T00:00:00"/>
    <d v="2023-11-30T00:00:00"/>
    <n v="0"/>
    <n v="1"/>
    <n v="4"/>
    <n v="30"/>
    <n v="2"/>
    <n v="22490513"/>
    <n v="24960000"/>
    <n v="18218"/>
    <n v="700"/>
    <n v="16743"/>
    <n v="0"/>
    <n v="0"/>
    <n v="0"/>
    <m/>
    <n v="0"/>
    <n v="0"/>
    <n v="0"/>
    <m/>
    <m/>
    <d v="2021-03-30T00:00:00"/>
    <n v="1"/>
    <s v="O"/>
    <n v="1"/>
    <n v="30"/>
    <n v="0"/>
    <m/>
    <m/>
    <m/>
    <m/>
    <m/>
    <m/>
    <n v="1"/>
    <n v="1"/>
    <m/>
    <m/>
    <n v="33127"/>
    <s v="CREDITOS DE CONSUMO"/>
    <n v="0"/>
    <n v="0"/>
    <n v="890480123"/>
    <s v="UNIVERSIDAD DE CARTAGENA"/>
    <n v="5"/>
    <m/>
    <m/>
    <m/>
    <m/>
    <n v="2"/>
    <n v="7"/>
    <n v="2"/>
  </r>
  <r>
    <n v="0"/>
    <s v="C"/>
    <n v="73110028"/>
    <x v="0"/>
    <n v="4"/>
    <n v="550019304"/>
    <d v="2018-07-16T00:00:00"/>
    <d v="2023-11-30T00:00:00"/>
    <n v="0"/>
    <n v="1"/>
    <n v="4"/>
    <n v="30"/>
    <n v="2"/>
    <n v="22490513"/>
    <n v="24960000"/>
    <n v="26485"/>
    <n v="1018"/>
    <n v="24340"/>
    <n v="0"/>
    <n v="0"/>
    <n v="0"/>
    <m/>
    <n v="0"/>
    <n v="0"/>
    <n v="0"/>
    <m/>
    <m/>
    <d v="2021-03-30T00:00:00"/>
    <n v="1"/>
    <s v="O"/>
    <n v="1"/>
    <n v="30"/>
    <n v="0"/>
    <m/>
    <m/>
    <m/>
    <m/>
    <m/>
    <m/>
    <n v="1"/>
    <n v="1"/>
    <m/>
    <m/>
    <n v="48158"/>
    <s v="CREDITOS DE CONSUMO"/>
    <n v="0"/>
    <n v="0"/>
    <n v="890480123"/>
    <s v="UNIVERSIDAD DE CARTAGENA"/>
    <n v="5"/>
    <m/>
    <m/>
    <m/>
    <m/>
    <n v="2"/>
    <n v="7"/>
    <n v="2"/>
  </r>
  <r>
    <n v="0"/>
    <s v="C"/>
    <n v="73110028"/>
    <x v="0"/>
    <n v="4"/>
    <n v="550019309"/>
    <d v="2018-07-17T00:00:00"/>
    <d v="2023-11-30T00:00:00"/>
    <n v="0"/>
    <n v="1"/>
    <n v="4"/>
    <n v="30"/>
    <n v="2"/>
    <n v="22490513"/>
    <n v="24960000"/>
    <n v="26307"/>
    <n v="1011"/>
    <n v="24161"/>
    <n v="0"/>
    <n v="0"/>
    <n v="0"/>
    <m/>
    <n v="0"/>
    <n v="0"/>
    <n v="0"/>
    <m/>
    <m/>
    <d v="2021-03-30T00:00:00"/>
    <n v="1"/>
    <s v="O"/>
    <n v="1"/>
    <n v="30"/>
    <n v="0"/>
    <m/>
    <m/>
    <m/>
    <m/>
    <m/>
    <m/>
    <n v="1"/>
    <n v="1"/>
    <m/>
    <m/>
    <n v="47805"/>
    <s v="CREDITOS DE CONSUMO"/>
    <n v="0"/>
    <n v="0"/>
    <n v="890480123"/>
    <s v="UNIVERSIDAD DE CARTAGENA"/>
    <n v="5"/>
    <m/>
    <m/>
    <m/>
    <m/>
    <n v="2"/>
    <n v="7"/>
    <n v="2"/>
  </r>
  <r>
    <n v="0"/>
    <s v="C"/>
    <n v="73110028"/>
    <x v="0"/>
    <n v="4"/>
    <n v="550019324"/>
    <d v="2018-07-19T00:00:00"/>
    <d v="2024-02-28T00:00:00"/>
    <n v="0"/>
    <n v="1"/>
    <n v="1"/>
    <n v="30"/>
    <n v="2"/>
    <n v="22490513"/>
    <n v="24960000"/>
    <n v="76011"/>
    <n v="2922"/>
    <n v="74514"/>
    <n v="0"/>
    <n v="0"/>
    <n v="0"/>
    <m/>
    <n v="0"/>
    <n v="0"/>
    <n v="0"/>
    <m/>
    <m/>
    <d v="2021-03-30T00:00:00"/>
    <n v="1"/>
    <s v="O"/>
    <n v="1"/>
    <n v="30"/>
    <n v="0"/>
    <m/>
    <m/>
    <m/>
    <m/>
    <m/>
    <m/>
    <n v="1"/>
    <n v="1"/>
    <m/>
    <m/>
    <n v="147432"/>
    <s v="CREDITOS DE CONSUMO"/>
    <n v="0"/>
    <n v="0"/>
    <n v="890480123"/>
    <s v="UNIVERSIDAD DE CARTAGENA"/>
    <n v="5"/>
    <m/>
    <m/>
    <m/>
    <m/>
    <n v="2"/>
    <n v="7"/>
    <n v="2"/>
  </r>
  <r>
    <n v="0"/>
    <s v="C"/>
    <n v="73110028"/>
    <x v="0"/>
    <n v="4"/>
    <n v="550019379"/>
    <d v="2018-07-29T00:00:00"/>
    <d v="2023-11-30T00:00:00"/>
    <n v="0"/>
    <n v="1"/>
    <n v="4"/>
    <n v="30"/>
    <n v="2"/>
    <n v="22490513"/>
    <n v="24960000"/>
    <n v="26339"/>
    <n v="1013"/>
    <n v="24188"/>
    <n v="0"/>
    <n v="0"/>
    <n v="0"/>
    <m/>
    <n v="0"/>
    <n v="0"/>
    <n v="0"/>
    <m/>
    <m/>
    <d v="2021-03-30T00:00:00"/>
    <n v="1"/>
    <s v="O"/>
    <n v="1"/>
    <n v="30"/>
    <n v="0"/>
    <m/>
    <m/>
    <m/>
    <m/>
    <m/>
    <m/>
    <n v="1"/>
    <n v="1"/>
    <m/>
    <m/>
    <n v="47858"/>
    <s v="CREDITOS DE CONSUMO"/>
    <n v="0"/>
    <n v="0"/>
    <n v="890480123"/>
    <s v="UNIVERSIDAD DE CARTAGENA"/>
    <n v="5"/>
    <m/>
    <m/>
    <m/>
    <m/>
    <n v="2"/>
    <n v="7"/>
    <n v="2"/>
  </r>
  <r>
    <n v="0"/>
    <s v="C"/>
    <n v="73110028"/>
    <x v="0"/>
    <n v="4"/>
    <n v="550019624"/>
    <d v="2018-09-01T00:00:00"/>
    <d v="2023-11-30T00:00:00"/>
    <n v="0"/>
    <n v="1"/>
    <n v="4"/>
    <n v="30"/>
    <n v="2"/>
    <n v="22490513"/>
    <n v="24960000"/>
    <n v="19069"/>
    <n v="733"/>
    <n v="17517"/>
    <n v="0"/>
    <n v="0"/>
    <n v="0"/>
    <m/>
    <n v="0"/>
    <n v="0"/>
    <n v="0"/>
    <m/>
    <m/>
    <d v="2021-03-30T00:00:00"/>
    <n v="1"/>
    <s v="O"/>
    <n v="1"/>
    <n v="30"/>
    <n v="0"/>
    <m/>
    <m/>
    <m/>
    <m/>
    <m/>
    <m/>
    <n v="1"/>
    <n v="1"/>
    <m/>
    <m/>
    <n v="34659"/>
    <s v="CREDITOS DE CONSUMO"/>
    <n v="0"/>
    <n v="0"/>
    <n v="890480123"/>
    <s v="UNIVERSIDAD DE CARTAGENA"/>
    <n v="5"/>
    <m/>
    <m/>
    <m/>
    <m/>
    <n v="2"/>
    <n v="7"/>
    <n v="2"/>
  </r>
  <r>
    <n v="0"/>
    <s v="C"/>
    <n v="73110028"/>
    <x v="0"/>
    <n v="4"/>
    <n v="550019661"/>
    <d v="2018-09-06T00:00:00"/>
    <d v="2023-11-30T00:00:00"/>
    <n v="0"/>
    <n v="1"/>
    <n v="4"/>
    <n v="30"/>
    <n v="2"/>
    <n v="22490513"/>
    <n v="24960000"/>
    <n v="22992"/>
    <n v="884"/>
    <n v="21112"/>
    <n v="0"/>
    <n v="0"/>
    <n v="0"/>
    <m/>
    <n v="0"/>
    <n v="0"/>
    <n v="0"/>
    <m/>
    <m/>
    <d v="2021-03-30T00:00:00"/>
    <n v="1"/>
    <s v="O"/>
    <n v="1"/>
    <n v="30"/>
    <n v="0"/>
    <m/>
    <m/>
    <m/>
    <m/>
    <m/>
    <m/>
    <n v="1"/>
    <n v="1"/>
    <m/>
    <m/>
    <n v="41772"/>
    <s v="CREDITOS DE CONSUMO"/>
    <n v="0"/>
    <n v="0"/>
    <n v="890480123"/>
    <s v="UNIVERSIDAD DE CARTAGENA"/>
    <n v="5"/>
    <m/>
    <m/>
    <m/>
    <m/>
    <n v="2"/>
    <n v="7"/>
    <n v="2"/>
  </r>
  <r>
    <n v="0"/>
    <s v="C"/>
    <n v="73110028"/>
    <x v="0"/>
    <n v="4"/>
    <n v="550019680"/>
    <d v="2018-09-08T00:00:00"/>
    <d v="2023-11-30T00:00:00"/>
    <n v="0"/>
    <n v="1"/>
    <n v="4"/>
    <n v="30"/>
    <n v="2"/>
    <n v="22490513"/>
    <n v="24960000"/>
    <n v="27269"/>
    <n v="1048"/>
    <n v="25059"/>
    <n v="0"/>
    <n v="0"/>
    <n v="0"/>
    <m/>
    <n v="0"/>
    <n v="0"/>
    <n v="0"/>
    <m/>
    <m/>
    <d v="2021-03-30T00:00:00"/>
    <n v="1"/>
    <s v="O"/>
    <n v="1"/>
    <n v="30"/>
    <n v="0"/>
    <m/>
    <m/>
    <m/>
    <m/>
    <m/>
    <m/>
    <n v="1"/>
    <n v="1"/>
    <m/>
    <m/>
    <n v="49581"/>
    <s v="CREDITOS DE CONSUMO"/>
    <n v="0"/>
    <n v="0"/>
    <n v="890480123"/>
    <s v="UNIVERSIDAD DE CARTAGENA"/>
    <n v="5"/>
    <m/>
    <m/>
    <m/>
    <m/>
    <n v="2"/>
    <n v="7"/>
    <n v="2"/>
  </r>
  <r>
    <n v="0"/>
    <s v="C"/>
    <n v="73110028"/>
    <x v="0"/>
    <n v="4"/>
    <n v="550019688"/>
    <d v="2018-09-09T00:00:00"/>
    <d v="2023-11-30T00:00:00"/>
    <n v="0"/>
    <n v="1"/>
    <n v="4"/>
    <n v="30"/>
    <n v="2"/>
    <n v="22490513"/>
    <n v="24960000"/>
    <n v="19026"/>
    <n v="731"/>
    <n v="17480"/>
    <n v="0"/>
    <n v="0"/>
    <n v="0"/>
    <m/>
    <n v="0"/>
    <n v="0"/>
    <n v="0"/>
    <m/>
    <m/>
    <d v="2021-03-30T00:00:00"/>
    <n v="1"/>
    <s v="O"/>
    <n v="1"/>
    <n v="30"/>
    <n v="0"/>
    <m/>
    <m/>
    <m/>
    <m/>
    <m/>
    <m/>
    <n v="1"/>
    <n v="1"/>
    <m/>
    <m/>
    <n v="34586"/>
    <s v="CREDITOS DE CONSUMO"/>
    <n v="0"/>
    <n v="0"/>
    <n v="890480123"/>
    <s v="UNIVERSIDAD DE CARTAGENA"/>
    <n v="5"/>
    <m/>
    <m/>
    <m/>
    <m/>
    <n v="2"/>
    <n v="7"/>
    <n v="2"/>
  </r>
  <r>
    <n v="0"/>
    <s v="C"/>
    <n v="73110028"/>
    <x v="0"/>
    <n v="4"/>
    <n v="550019781"/>
    <d v="2018-09-29T00:00:00"/>
    <d v="2023-11-30T00:00:00"/>
    <n v="0"/>
    <n v="1"/>
    <n v="4"/>
    <n v="30"/>
    <n v="2"/>
    <n v="22490513"/>
    <n v="24960000"/>
    <n v="10516"/>
    <n v="404"/>
    <n v="9646"/>
    <n v="0"/>
    <n v="0"/>
    <n v="0"/>
    <m/>
    <n v="0"/>
    <n v="0"/>
    <n v="0"/>
    <m/>
    <m/>
    <d v="2021-03-30T00:00:00"/>
    <n v="1"/>
    <s v="O"/>
    <n v="1"/>
    <n v="30"/>
    <n v="0"/>
    <m/>
    <m/>
    <m/>
    <m/>
    <m/>
    <m/>
    <n v="1"/>
    <n v="1"/>
    <m/>
    <m/>
    <n v="19085"/>
    <s v="CREDITOS DE CONSUMO"/>
    <n v="0"/>
    <n v="0"/>
    <n v="890480123"/>
    <s v="UNIVERSIDAD DE CARTAGENA"/>
    <n v="5"/>
    <m/>
    <m/>
    <m/>
    <m/>
    <n v="2"/>
    <n v="7"/>
    <n v="2"/>
  </r>
  <r>
    <n v="0"/>
    <s v="C"/>
    <n v="73110028"/>
    <x v="0"/>
    <n v="4"/>
    <n v="550019782"/>
    <d v="2018-09-29T00:00:00"/>
    <d v="2023-11-30T00:00:00"/>
    <n v="0"/>
    <n v="1"/>
    <n v="4"/>
    <n v="30"/>
    <n v="2"/>
    <n v="22490513"/>
    <n v="24960000"/>
    <n v="19588"/>
    <n v="753"/>
    <n v="17985"/>
    <n v="0"/>
    <n v="0"/>
    <n v="0"/>
    <m/>
    <n v="0"/>
    <n v="0"/>
    <n v="0"/>
    <m/>
    <m/>
    <d v="2021-03-30T00:00:00"/>
    <n v="1"/>
    <s v="O"/>
    <n v="1"/>
    <n v="30"/>
    <n v="0"/>
    <m/>
    <m/>
    <m/>
    <m/>
    <m/>
    <m/>
    <n v="1"/>
    <n v="1"/>
    <m/>
    <m/>
    <n v="35585"/>
    <s v="CREDITOS DE CONSUMO"/>
    <n v="0"/>
    <n v="0"/>
    <n v="890480123"/>
    <s v="UNIVERSIDAD DE CARTAGENA"/>
    <n v="5"/>
    <m/>
    <m/>
    <m/>
    <m/>
    <n v="2"/>
    <n v="7"/>
    <n v="2"/>
  </r>
  <r>
    <n v="0"/>
    <s v="C"/>
    <n v="73110028"/>
    <x v="0"/>
    <n v="4"/>
    <n v="550019785"/>
    <d v="2018-09-29T00:00:00"/>
    <d v="2023-11-30T00:00:00"/>
    <n v="0"/>
    <n v="1"/>
    <n v="4"/>
    <n v="30"/>
    <n v="2"/>
    <n v="22490513"/>
    <n v="24960000"/>
    <n v="19636"/>
    <n v="755"/>
    <n v="18044"/>
    <n v="0"/>
    <n v="0"/>
    <n v="0"/>
    <m/>
    <n v="0"/>
    <n v="0"/>
    <n v="0"/>
    <m/>
    <m/>
    <d v="2021-03-30T00:00:00"/>
    <n v="1"/>
    <s v="O"/>
    <n v="1"/>
    <n v="30"/>
    <n v="0"/>
    <m/>
    <m/>
    <m/>
    <m/>
    <m/>
    <m/>
    <n v="1"/>
    <n v="1"/>
    <m/>
    <m/>
    <n v="35702"/>
    <s v="CREDITOS DE CONSUMO"/>
    <n v="0"/>
    <n v="0"/>
    <n v="890480123"/>
    <s v="UNIVERSIDAD DE CARTAGENA"/>
    <n v="5"/>
    <m/>
    <m/>
    <m/>
    <m/>
    <n v="2"/>
    <n v="7"/>
    <n v="2"/>
  </r>
  <r>
    <n v="0"/>
    <s v="C"/>
    <n v="73110028"/>
    <x v="0"/>
    <n v="4"/>
    <n v="550019786"/>
    <d v="2018-09-29T00:00:00"/>
    <d v="2023-11-30T00:00:00"/>
    <n v="0"/>
    <n v="1"/>
    <n v="4"/>
    <n v="30"/>
    <n v="2"/>
    <n v="22490513"/>
    <n v="24960000"/>
    <n v="9793"/>
    <n v="376"/>
    <n v="8998"/>
    <n v="0"/>
    <n v="0"/>
    <n v="0"/>
    <m/>
    <n v="0"/>
    <n v="0"/>
    <n v="0"/>
    <m/>
    <m/>
    <d v="2021-03-30T00:00:00"/>
    <n v="1"/>
    <s v="O"/>
    <n v="1"/>
    <n v="30"/>
    <n v="0"/>
    <m/>
    <m/>
    <m/>
    <m/>
    <m/>
    <m/>
    <n v="1"/>
    <n v="1"/>
    <m/>
    <m/>
    <n v="17803"/>
    <s v="CREDITOS DE CONSUMO"/>
    <n v="0"/>
    <n v="0"/>
    <n v="890480123"/>
    <s v="UNIVERSIDAD DE CARTAGENA"/>
    <n v="5"/>
    <m/>
    <m/>
    <m/>
    <m/>
    <n v="2"/>
    <n v="7"/>
    <n v="2"/>
  </r>
  <r>
    <n v="0"/>
    <s v="C"/>
    <n v="73110028"/>
    <x v="0"/>
    <n v="4"/>
    <n v="550019800"/>
    <d v="2018-09-30T00:00:00"/>
    <d v="2023-11-30T00:00:00"/>
    <n v="0"/>
    <n v="1"/>
    <n v="4"/>
    <n v="30"/>
    <n v="2"/>
    <n v="22490513"/>
    <n v="24960000"/>
    <n v="5990"/>
    <n v="230"/>
    <n v="5506"/>
    <n v="0"/>
    <n v="0"/>
    <n v="0"/>
    <m/>
    <n v="0"/>
    <n v="0"/>
    <n v="0"/>
    <m/>
    <m/>
    <d v="2021-03-30T00:00:00"/>
    <n v="1"/>
    <s v="O"/>
    <n v="1"/>
    <n v="30"/>
    <n v="0"/>
    <m/>
    <m/>
    <m/>
    <m/>
    <m/>
    <m/>
    <n v="1"/>
    <n v="1"/>
    <m/>
    <m/>
    <n v="10894"/>
    <s v="CREDITOS DE CONSUMO"/>
    <n v="0"/>
    <n v="0"/>
    <n v="890480123"/>
    <s v="UNIVERSIDAD DE CARTAGENA"/>
    <n v="5"/>
    <m/>
    <m/>
    <m/>
    <m/>
    <n v="2"/>
    <n v="7"/>
    <n v="2"/>
  </r>
  <r>
    <n v="0"/>
    <s v="C"/>
    <n v="73110028"/>
    <x v="0"/>
    <n v="4"/>
    <n v="550019817"/>
    <d v="2018-10-02T00:00:00"/>
    <d v="2023-11-30T00:00:00"/>
    <n v="0"/>
    <n v="1"/>
    <n v="4"/>
    <n v="30"/>
    <n v="2"/>
    <n v="22490513"/>
    <n v="24960000"/>
    <n v="6799"/>
    <n v="261"/>
    <n v="6242"/>
    <n v="0"/>
    <n v="0"/>
    <n v="0"/>
    <m/>
    <n v="0"/>
    <n v="0"/>
    <n v="0"/>
    <m/>
    <m/>
    <d v="2021-03-30T00:00:00"/>
    <n v="1"/>
    <s v="O"/>
    <n v="1"/>
    <n v="30"/>
    <n v="0"/>
    <m/>
    <m/>
    <m/>
    <m/>
    <m/>
    <m/>
    <n v="1"/>
    <n v="1"/>
    <m/>
    <m/>
    <n v="12350"/>
    <s v="CREDITOS DE CONSUMO"/>
    <n v="0"/>
    <n v="0"/>
    <n v="890480123"/>
    <s v="UNIVERSIDAD DE CARTAGENA"/>
    <n v="5"/>
    <m/>
    <m/>
    <m/>
    <m/>
    <n v="2"/>
    <n v="7"/>
    <n v="2"/>
  </r>
  <r>
    <n v="0"/>
    <s v="C"/>
    <n v="73110028"/>
    <x v="0"/>
    <n v="4"/>
    <n v="550019832"/>
    <d v="2018-10-03T00:00:00"/>
    <d v="2023-11-30T00:00:00"/>
    <n v="0"/>
    <n v="1"/>
    <n v="4"/>
    <n v="30"/>
    <n v="2"/>
    <n v="22490513"/>
    <n v="24960000"/>
    <n v="11567"/>
    <n v="445"/>
    <n v="10623"/>
    <n v="0"/>
    <n v="0"/>
    <n v="0"/>
    <m/>
    <n v="0"/>
    <n v="0"/>
    <n v="0"/>
    <m/>
    <m/>
    <d v="2021-03-30T00:00:00"/>
    <n v="1"/>
    <s v="O"/>
    <n v="1"/>
    <n v="30"/>
    <n v="0"/>
    <m/>
    <m/>
    <m/>
    <m/>
    <m/>
    <m/>
    <n v="1"/>
    <n v="1"/>
    <m/>
    <m/>
    <n v="21019"/>
    <s v="CREDITOS DE CONSUMO"/>
    <n v="0"/>
    <n v="0"/>
    <n v="890480123"/>
    <s v="UNIVERSIDAD DE CARTAGENA"/>
    <n v="5"/>
    <m/>
    <m/>
    <m/>
    <m/>
    <n v="2"/>
    <n v="7"/>
    <n v="2"/>
  </r>
  <r>
    <n v="0"/>
    <s v="C"/>
    <n v="73110028"/>
    <x v="0"/>
    <n v="4"/>
    <n v="550019844"/>
    <d v="2018-10-05T00:00:00"/>
    <d v="2023-11-30T00:00:00"/>
    <n v="0"/>
    <n v="1"/>
    <n v="4"/>
    <n v="30"/>
    <n v="2"/>
    <n v="22490513"/>
    <n v="24960000"/>
    <n v="11302"/>
    <n v="435"/>
    <n v="10384"/>
    <n v="0"/>
    <n v="0"/>
    <n v="0"/>
    <m/>
    <n v="0"/>
    <n v="0"/>
    <n v="0"/>
    <m/>
    <m/>
    <d v="2021-03-30T00:00:00"/>
    <n v="1"/>
    <s v="O"/>
    <n v="1"/>
    <n v="30"/>
    <n v="0"/>
    <m/>
    <m/>
    <m/>
    <m/>
    <m/>
    <m/>
    <n v="1"/>
    <n v="1"/>
    <m/>
    <m/>
    <n v="20546"/>
    <s v="CREDITOS DE CONSUMO"/>
    <n v="0"/>
    <n v="0"/>
    <n v="890480123"/>
    <s v="UNIVERSIDAD DE CARTAGENA"/>
    <n v="5"/>
    <m/>
    <m/>
    <m/>
    <m/>
    <n v="2"/>
    <n v="7"/>
    <n v="2"/>
  </r>
  <r>
    <n v="0"/>
    <s v="C"/>
    <n v="73110028"/>
    <x v="0"/>
    <n v="4"/>
    <n v="550019845"/>
    <d v="2018-10-05T00:00:00"/>
    <d v="2023-11-30T00:00:00"/>
    <n v="0"/>
    <n v="1"/>
    <n v="4"/>
    <n v="30"/>
    <n v="2"/>
    <n v="22490513"/>
    <n v="24960000"/>
    <n v="5661"/>
    <n v="218"/>
    <n v="5186"/>
    <n v="0"/>
    <n v="0"/>
    <n v="0"/>
    <m/>
    <n v="0"/>
    <n v="0"/>
    <n v="0"/>
    <m/>
    <m/>
    <d v="2021-03-30T00:00:00"/>
    <n v="1"/>
    <s v="O"/>
    <n v="1"/>
    <n v="30"/>
    <n v="0"/>
    <m/>
    <m/>
    <m/>
    <m/>
    <m/>
    <m/>
    <n v="1"/>
    <n v="1"/>
    <m/>
    <m/>
    <n v="10261"/>
    <s v="CREDITOS DE CONSUMO"/>
    <n v="0"/>
    <n v="0"/>
    <n v="890480123"/>
    <s v="UNIVERSIDAD DE CARTAGENA"/>
    <n v="5"/>
    <m/>
    <m/>
    <m/>
    <m/>
    <n v="2"/>
    <n v="7"/>
    <n v="2"/>
  </r>
  <r>
    <n v="0"/>
    <s v="C"/>
    <n v="73110028"/>
    <x v="0"/>
    <n v="4"/>
    <n v="550019993"/>
    <d v="2018-10-31T00:00:00"/>
    <d v="2023-11-30T00:00:00"/>
    <n v="0"/>
    <n v="1"/>
    <n v="4"/>
    <n v="30"/>
    <n v="2"/>
    <n v="22490513"/>
    <n v="24960000"/>
    <n v="29210"/>
    <n v="1123"/>
    <n v="26836"/>
    <n v="0"/>
    <n v="0"/>
    <n v="0"/>
    <m/>
    <n v="0"/>
    <n v="0"/>
    <n v="0"/>
    <m/>
    <m/>
    <d v="2021-03-30T00:00:00"/>
    <n v="1"/>
    <s v="O"/>
    <n v="1"/>
    <n v="30"/>
    <n v="0"/>
    <m/>
    <m/>
    <m/>
    <m/>
    <m/>
    <m/>
    <n v="1"/>
    <n v="1"/>
    <m/>
    <m/>
    <n v="53097"/>
    <s v="CREDITOS DE CONSUMO"/>
    <n v="0"/>
    <n v="0"/>
    <n v="890480123"/>
    <s v="UNIVERSIDAD DE CARTAGENA"/>
    <n v="5"/>
    <m/>
    <m/>
    <m/>
    <m/>
    <n v="2"/>
    <n v="7"/>
    <n v="2"/>
  </r>
  <r>
    <n v="0"/>
    <s v="C"/>
    <n v="73110028"/>
    <x v="0"/>
    <n v="4"/>
    <n v="550020033"/>
    <d v="2018-11-06T00:00:00"/>
    <d v="2024-02-28T00:00:00"/>
    <n v="0"/>
    <n v="1"/>
    <n v="0"/>
    <n v="30"/>
    <n v="2"/>
    <n v="22490513"/>
    <n v="24960000"/>
    <n v="56206"/>
    <n v="2161"/>
    <n v="56206"/>
    <n v="2100"/>
    <n v="0"/>
    <n v="0"/>
    <m/>
    <n v="0"/>
    <n v="0"/>
    <n v="0"/>
    <m/>
    <m/>
    <d v="2021-02-28T00:00:00"/>
    <n v="1"/>
    <s v="O"/>
    <n v="1"/>
    <n v="30"/>
    <n v="0"/>
    <m/>
    <m/>
    <m/>
    <m/>
    <m/>
    <m/>
    <n v="1"/>
    <n v="1"/>
    <m/>
    <m/>
    <n v="111208"/>
    <s v="CREDITOS DE CONSUMO"/>
    <n v="0"/>
    <n v="0"/>
    <n v="890480123"/>
    <s v="UNIVERSIDAD DE CARTAGENA"/>
    <n v="5"/>
    <m/>
    <m/>
    <m/>
    <m/>
    <n v="2"/>
    <n v="7"/>
    <n v="2"/>
  </r>
  <r>
    <n v="0"/>
    <s v="C"/>
    <n v="73110028"/>
    <x v="0"/>
    <n v="4"/>
    <n v="550020196"/>
    <d v="2018-11-29T00:00:00"/>
    <d v="2023-11-30T00:00:00"/>
    <n v="0"/>
    <n v="1"/>
    <n v="4"/>
    <n v="30"/>
    <n v="2"/>
    <n v="22490513"/>
    <n v="24960000"/>
    <n v="23943"/>
    <n v="920"/>
    <n v="22002"/>
    <n v="0"/>
    <n v="0"/>
    <n v="0"/>
    <m/>
    <n v="0"/>
    <n v="0"/>
    <n v="0"/>
    <m/>
    <m/>
    <d v="2021-03-30T00:00:00"/>
    <n v="1"/>
    <s v="O"/>
    <n v="1"/>
    <n v="30"/>
    <n v="0"/>
    <m/>
    <m/>
    <m/>
    <m/>
    <m/>
    <m/>
    <n v="1"/>
    <n v="1"/>
    <m/>
    <m/>
    <n v="43533"/>
    <s v="CREDITOS DE CONSUMO"/>
    <n v="0"/>
    <n v="0"/>
    <n v="890480123"/>
    <s v="UNIVERSIDAD DE CARTAGENA"/>
    <n v="5"/>
    <m/>
    <m/>
    <m/>
    <m/>
    <n v="2"/>
    <n v="7"/>
    <n v="2"/>
  </r>
  <r>
    <n v="0"/>
    <s v="C"/>
    <n v="73110028"/>
    <x v="0"/>
    <n v="4"/>
    <n v="550020307"/>
    <d v="2018-12-12T00:00:00"/>
    <d v="2023-11-30T00:00:00"/>
    <n v="0"/>
    <n v="1"/>
    <n v="4"/>
    <n v="30"/>
    <n v="2"/>
    <n v="22490513"/>
    <n v="24960000"/>
    <n v="29934"/>
    <n v="1151"/>
    <n v="27507"/>
    <n v="0"/>
    <n v="0"/>
    <n v="0"/>
    <m/>
    <n v="0"/>
    <n v="0"/>
    <n v="0"/>
    <m/>
    <m/>
    <d v="2021-03-30T00:00:00"/>
    <n v="1"/>
    <s v="O"/>
    <n v="1"/>
    <n v="30"/>
    <n v="0"/>
    <m/>
    <m/>
    <m/>
    <m/>
    <m/>
    <m/>
    <n v="1"/>
    <n v="1"/>
    <m/>
    <m/>
    <n v="54425"/>
    <s v="CREDITOS DE CONSUMO"/>
    <n v="0"/>
    <n v="0"/>
    <n v="890480123"/>
    <s v="UNIVERSIDAD DE CARTAGENA"/>
    <n v="5"/>
    <m/>
    <m/>
    <m/>
    <m/>
    <n v="2"/>
    <n v="7"/>
    <n v="2"/>
  </r>
  <r>
    <n v="0"/>
    <s v="C"/>
    <n v="73110028"/>
    <x v="0"/>
    <n v="4"/>
    <n v="550020331"/>
    <d v="2018-12-18T00:00:00"/>
    <d v="2023-11-30T00:00:00"/>
    <n v="0"/>
    <n v="1"/>
    <n v="4"/>
    <n v="30"/>
    <n v="2"/>
    <n v="22490513"/>
    <n v="24960000"/>
    <n v="11623"/>
    <n v="447"/>
    <n v="10669"/>
    <n v="0"/>
    <n v="0"/>
    <n v="0"/>
    <m/>
    <n v="0"/>
    <n v="0"/>
    <n v="0"/>
    <m/>
    <m/>
    <d v="2021-03-30T00:00:00"/>
    <n v="1"/>
    <s v="O"/>
    <n v="1"/>
    <n v="30"/>
    <n v="0"/>
    <m/>
    <m/>
    <m/>
    <m/>
    <m/>
    <m/>
    <n v="1"/>
    <n v="1"/>
    <m/>
    <m/>
    <n v="21109"/>
    <s v="CREDITOS DE CONSUMO"/>
    <n v="0"/>
    <n v="0"/>
    <n v="890480123"/>
    <s v="UNIVERSIDAD DE CARTAGENA"/>
    <n v="5"/>
    <m/>
    <m/>
    <m/>
    <m/>
    <n v="2"/>
    <n v="7"/>
    <n v="2"/>
  </r>
  <r>
    <n v="0"/>
    <s v="C"/>
    <n v="73110028"/>
    <x v="0"/>
    <n v="4"/>
    <n v="550020356"/>
    <d v="2018-12-24T00:00:00"/>
    <d v="2024-02-28T00:00:00"/>
    <n v="0"/>
    <n v="1"/>
    <n v="0"/>
    <n v="30"/>
    <n v="2"/>
    <n v="22490513"/>
    <n v="24960000"/>
    <n v="44012"/>
    <n v="1692"/>
    <n v="44012"/>
    <n v="1678"/>
    <n v="0"/>
    <n v="0"/>
    <m/>
    <n v="0"/>
    <n v="0"/>
    <n v="0"/>
    <m/>
    <m/>
    <d v="2021-02-28T00:00:00"/>
    <n v="1"/>
    <s v="O"/>
    <n v="1"/>
    <n v="30"/>
    <n v="0"/>
    <m/>
    <m/>
    <m/>
    <m/>
    <m/>
    <m/>
    <n v="1"/>
    <n v="1"/>
    <m/>
    <m/>
    <n v="87081"/>
    <s v="CREDITOS DE CONSUMO"/>
    <n v="0"/>
    <n v="0"/>
    <n v="890480123"/>
    <s v="UNIVERSIDAD DE CARTAGENA"/>
    <n v="5"/>
    <m/>
    <m/>
    <m/>
    <m/>
    <n v="2"/>
    <n v="7"/>
    <n v="2"/>
  </r>
  <r>
    <n v="0"/>
    <s v="C"/>
    <n v="73110028"/>
    <x v="0"/>
    <n v="4"/>
    <n v="550020401"/>
    <d v="2019-01-02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n v="73110028"/>
    <x v="0"/>
    <n v="4"/>
    <n v="550020415"/>
    <d v="2019-01-04T00:00:00"/>
    <d v="2023-11-30T00:00:00"/>
    <n v="0"/>
    <n v="1"/>
    <n v="4"/>
    <n v="30"/>
    <n v="2"/>
    <n v="22490513"/>
    <n v="24960000"/>
    <n v="22246"/>
    <n v="855"/>
    <n v="20441"/>
    <n v="0"/>
    <n v="0"/>
    <n v="0"/>
    <m/>
    <n v="0"/>
    <n v="0"/>
    <n v="0"/>
    <m/>
    <m/>
    <d v="2021-03-30T00:00:00"/>
    <n v="1"/>
    <s v="O"/>
    <n v="1"/>
    <n v="30"/>
    <n v="0"/>
    <m/>
    <m/>
    <m/>
    <m/>
    <m/>
    <m/>
    <n v="1"/>
    <n v="1"/>
    <m/>
    <m/>
    <n v="40444"/>
    <s v="CREDITOS DE CONSUMO"/>
    <n v="0"/>
    <n v="0"/>
    <n v="890480123"/>
    <s v="UNIVERSIDAD DE CARTAGENA"/>
    <n v="5"/>
    <m/>
    <m/>
    <m/>
    <m/>
    <n v="2"/>
    <n v="7"/>
    <n v="2"/>
  </r>
  <r>
    <n v="0"/>
    <s v="C"/>
    <n v="73110028"/>
    <x v="0"/>
    <n v="4"/>
    <n v="550020416"/>
    <d v="2019-01-04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n v="73110028"/>
    <x v="0"/>
    <n v="4"/>
    <n v="550020442"/>
    <d v="2019-01-08T00:00:00"/>
    <d v="2023-11-30T00:00:00"/>
    <n v="0"/>
    <n v="1"/>
    <n v="4"/>
    <n v="30"/>
    <n v="2"/>
    <n v="22490513"/>
    <n v="24960000"/>
    <n v="11623"/>
    <n v="447"/>
    <n v="10676"/>
    <n v="0"/>
    <n v="0"/>
    <n v="0"/>
    <m/>
    <n v="0"/>
    <n v="0"/>
    <n v="0"/>
    <m/>
    <m/>
    <d v="2021-03-30T00:00:00"/>
    <n v="1"/>
    <s v="O"/>
    <n v="1"/>
    <n v="30"/>
    <n v="0"/>
    <m/>
    <m/>
    <m/>
    <m/>
    <m/>
    <m/>
    <n v="1"/>
    <n v="1"/>
    <m/>
    <m/>
    <n v="21123"/>
    <s v="CREDITOS DE CONSUMO"/>
    <n v="0"/>
    <n v="0"/>
    <n v="890480123"/>
    <s v="UNIVERSIDAD DE CARTAGENA"/>
    <n v="5"/>
    <m/>
    <m/>
    <m/>
    <m/>
    <n v="2"/>
    <n v="7"/>
    <n v="2"/>
  </r>
  <r>
    <n v="0"/>
    <s v="C"/>
    <n v="73110028"/>
    <x v="0"/>
    <n v="4"/>
    <n v="550020639"/>
    <d v="2019-02-11T00:00:00"/>
    <d v="2023-11-30T00:00:00"/>
    <n v="0"/>
    <n v="1"/>
    <n v="4"/>
    <n v="30"/>
    <n v="2"/>
    <n v="22490513"/>
    <n v="24960000"/>
    <n v="24057"/>
    <n v="925"/>
    <n v="22102"/>
    <n v="0"/>
    <n v="0"/>
    <n v="0"/>
    <m/>
    <n v="0"/>
    <n v="0"/>
    <n v="0"/>
    <m/>
    <m/>
    <d v="2021-03-30T00:00:00"/>
    <n v="1"/>
    <s v="O"/>
    <n v="1"/>
    <n v="30"/>
    <n v="0"/>
    <m/>
    <m/>
    <m/>
    <m/>
    <m/>
    <m/>
    <n v="1"/>
    <n v="1"/>
    <m/>
    <m/>
    <n v="43731"/>
    <s v="CREDITOS DE CONSUMO"/>
    <n v="0"/>
    <n v="0"/>
    <n v="890480123"/>
    <s v="UNIVERSIDAD DE CARTAGENA"/>
    <n v="5"/>
    <m/>
    <m/>
    <m/>
    <m/>
    <n v="2"/>
    <n v="7"/>
    <n v="2"/>
  </r>
  <r>
    <n v="0"/>
    <s v="C"/>
    <n v="73110028"/>
    <x v="0"/>
    <n v="4"/>
    <n v="550020821"/>
    <d v="2019-03-12T00:00:00"/>
    <d v="2024-02-28T00:00:00"/>
    <n v="0"/>
    <n v="1"/>
    <n v="1"/>
    <n v="30"/>
    <n v="2"/>
    <n v="22490513"/>
    <n v="24960000"/>
    <n v="59491"/>
    <n v="2287"/>
    <n v="58319"/>
    <n v="0"/>
    <n v="0"/>
    <n v="0"/>
    <m/>
    <n v="0"/>
    <n v="0"/>
    <n v="0"/>
    <m/>
    <m/>
    <d v="2021-03-30T00:00:00"/>
    <n v="1"/>
    <s v="O"/>
    <n v="1"/>
    <n v="30"/>
    <n v="0"/>
    <m/>
    <m/>
    <m/>
    <m/>
    <m/>
    <m/>
    <n v="1"/>
    <n v="1"/>
    <m/>
    <m/>
    <n v="115389"/>
    <s v="CREDITOS DE CONSUMO"/>
    <n v="0"/>
    <n v="0"/>
    <n v="890480123"/>
    <s v="UNIVERSIDAD DE CARTAGENA"/>
    <n v="5"/>
    <m/>
    <m/>
    <m/>
    <m/>
    <n v="2"/>
    <n v="7"/>
    <n v="2"/>
  </r>
  <r>
    <n v="0"/>
    <s v="C"/>
    <n v="73110028"/>
    <x v="0"/>
    <n v="4"/>
    <n v="550020823"/>
    <d v="2019-03-12T00:00:00"/>
    <d v="2023-11-30T00:00:00"/>
    <n v="0"/>
    <n v="1"/>
    <n v="4"/>
    <n v="30"/>
    <n v="2"/>
    <n v="22490513"/>
    <n v="24960000"/>
    <n v="13593"/>
    <n v="523"/>
    <n v="12490"/>
    <n v="0"/>
    <n v="0"/>
    <n v="0"/>
    <m/>
    <n v="0"/>
    <n v="0"/>
    <n v="0"/>
    <m/>
    <m/>
    <d v="2021-03-30T00:00:00"/>
    <n v="1"/>
    <s v="O"/>
    <n v="1"/>
    <n v="30"/>
    <n v="0"/>
    <m/>
    <m/>
    <m/>
    <m/>
    <m/>
    <m/>
    <n v="1"/>
    <n v="1"/>
    <m/>
    <m/>
    <n v="24712"/>
    <s v="CREDITOS DE CONSUMO"/>
    <n v="0"/>
    <n v="0"/>
    <n v="890480123"/>
    <s v="UNIVERSIDAD DE CARTAGENA"/>
    <n v="5"/>
    <m/>
    <m/>
    <m/>
    <m/>
    <n v="2"/>
    <n v="7"/>
    <n v="2"/>
  </r>
  <r>
    <n v="0"/>
    <s v="C"/>
    <n v="73110028"/>
    <x v="0"/>
    <n v="4"/>
    <n v="550020847"/>
    <d v="2019-03-15T00:00:00"/>
    <d v="2023-11-30T00:00:00"/>
    <n v="0"/>
    <n v="1"/>
    <n v="4"/>
    <n v="30"/>
    <n v="2"/>
    <n v="22490513"/>
    <n v="24960000"/>
    <n v="11545"/>
    <n v="444"/>
    <n v="10608"/>
    <n v="0"/>
    <n v="0"/>
    <n v="0"/>
    <m/>
    <n v="0"/>
    <n v="0"/>
    <n v="0"/>
    <m/>
    <m/>
    <d v="2021-03-30T00:00:00"/>
    <n v="1"/>
    <s v="O"/>
    <n v="1"/>
    <n v="30"/>
    <n v="0"/>
    <m/>
    <m/>
    <m/>
    <m/>
    <m/>
    <m/>
    <n v="1"/>
    <n v="1"/>
    <m/>
    <m/>
    <n v="20989"/>
    <s v="CREDITOS DE CONSUMO"/>
    <n v="0"/>
    <n v="0"/>
    <n v="890480123"/>
    <s v="UNIVERSIDAD DE CARTAGENA"/>
    <n v="5"/>
    <m/>
    <m/>
    <m/>
    <m/>
    <n v="2"/>
    <n v="7"/>
    <n v="2"/>
  </r>
  <r>
    <n v="0"/>
    <s v="C"/>
    <n v="73110028"/>
    <x v="0"/>
    <n v="4"/>
    <n v="550020850"/>
    <d v="2019-03-15T00:00:00"/>
    <d v="2023-11-30T00:00:00"/>
    <n v="0"/>
    <n v="1"/>
    <n v="4"/>
    <n v="30"/>
    <n v="2"/>
    <n v="22490513"/>
    <n v="24960000"/>
    <n v="13888"/>
    <n v="534"/>
    <n v="12756"/>
    <n v="0"/>
    <n v="0"/>
    <n v="0"/>
    <m/>
    <n v="0"/>
    <n v="0"/>
    <n v="0"/>
    <m/>
    <m/>
    <d v="2021-03-30T00:00:00"/>
    <n v="1"/>
    <s v="O"/>
    <n v="1"/>
    <n v="30"/>
    <n v="0"/>
    <m/>
    <m/>
    <m/>
    <m/>
    <m/>
    <m/>
    <n v="1"/>
    <n v="1"/>
    <m/>
    <m/>
    <n v="25239"/>
    <s v="CREDITOS DE CONSUMO"/>
    <n v="0"/>
    <n v="0"/>
    <n v="890480123"/>
    <s v="UNIVERSIDAD DE CARTAGENA"/>
    <n v="5"/>
    <m/>
    <m/>
    <m/>
    <m/>
    <n v="2"/>
    <n v="7"/>
    <n v="2"/>
  </r>
  <r>
    <n v="0"/>
    <s v="C"/>
    <n v="73110028"/>
    <x v="0"/>
    <n v="4"/>
    <n v="550020852"/>
    <d v="2019-03-15T00:00:00"/>
    <d v="2023-11-30T00:00:00"/>
    <n v="0"/>
    <n v="1"/>
    <n v="4"/>
    <n v="30"/>
    <n v="2"/>
    <n v="22490513"/>
    <n v="24960000"/>
    <n v="28670"/>
    <n v="1102"/>
    <n v="26347"/>
    <n v="0"/>
    <n v="0"/>
    <n v="0"/>
    <m/>
    <n v="0"/>
    <n v="0"/>
    <n v="0"/>
    <m/>
    <m/>
    <d v="2021-03-30T00:00:00"/>
    <n v="1"/>
    <s v="O"/>
    <n v="1"/>
    <n v="30"/>
    <n v="0"/>
    <m/>
    <m/>
    <m/>
    <m/>
    <m/>
    <m/>
    <n v="1"/>
    <n v="1"/>
    <m/>
    <m/>
    <n v="52130"/>
    <s v="CREDITOS DE CONSUMO"/>
    <n v="0"/>
    <n v="0"/>
    <n v="890480123"/>
    <s v="UNIVERSIDAD DE CARTAGENA"/>
    <n v="5"/>
    <m/>
    <m/>
    <m/>
    <m/>
    <n v="2"/>
    <n v="7"/>
    <n v="2"/>
  </r>
  <r>
    <n v="0"/>
    <s v="C"/>
    <n v="73110028"/>
    <x v="0"/>
    <n v="4"/>
    <n v="550020858"/>
    <d v="2019-03-17T00:00:00"/>
    <d v="2023-11-30T00:00:00"/>
    <n v="0"/>
    <n v="1"/>
    <n v="4"/>
    <n v="30"/>
    <n v="2"/>
    <n v="22490513"/>
    <n v="24960000"/>
    <n v="24638"/>
    <n v="947"/>
    <n v="22627"/>
    <n v="0"/>
    <n v="0"/>
    <n v="0"/>
    <m/>
    <n v="0"/>
    <n v="0"/>
    <n v="0"/>
    <m/>
    <m/>
    <d v="2021-03-30T00:00:00"/>
    <n v="1"/>
    <s v="O"/>
    <n v="1"/>
    <n v="30"/>
    <n v="0"/>
    <m/>
    <m/>
    <m/>
    <m/>
    <m/>
    <m/>
    <n v="1"/>
    <n v="1"/>
    <m/>
    <m/>
    <n v="44769"/>
    <s v="CREDITOS DE CONSUMO"/>
    <n v="0"/>
    <n v="0"/>
    <n v="890480123"/>
    <s v="UNIVERSIDAD DE CARTAGENA"/>
    <n v="5"/>
    <m/>
    <m/>
    <m/>
    <m/>
    <n v="2"/>
    <n v="7"/>
    <n v="2"/>
  </r>
  <r>
    <n v="0"/>
    <s v="C"/>
    <n v="73110028"/>
    <x v="0"/>
    <n v="4"/>
    <n v="550020859"/>
    <d v="2019-03-17T00:00:00"/>
    <d v="2024-02-28T00:00:00"/>
    <n v="0"/>
    <n v="1"/>
    <n v="1"/>
    <n v="30"/>
    <n v="2"/>
    <n v="22490513"/>
    <n v="24960000"/>
    <n v="59481"/>
    <n v="2287"/>
    <n v="58309"/>
    <n v="0"/>
    <n v="0"/>
    <n v="0"/>
    <m/>
    <n v="0"/>
    <n v="0"/>
    <n v="0"/>
    <m/>
    <m/>
    <d v="2021-03-30T00:00:00"/>
    <n v="1"/>
    <s v="O"/>
    <n v="1"/>
    <n v="30"/>
    <n v="0"/>
    <m/>
    <m/>
    <m/>
    <m/>
    <m/>
    <m/>
    <n v="1"/>
    <n v="1"/>
    <m/>
    <m/>
    <n v="115369"/>
    <s v="CREDITOS DE CONSUMO"/>
    <n v="0"/>
    <n v="0"/>
    <n v="890480123"/>
    <s v="UNIVERSIDAD DE CARTAGENA"/>
    <n v="5"/>
    <m/>
    <m/>
    <m/>
    <m/>
    <n v="2"/>
    <n v="7"/>
    <n v="2"/>
  </r>
  <r>
    <n v="0"/>
    <s v="C"/>
    <n v="73110028"/>
    <x v="0"/>
    <n v="4"/>
    <n v="550020938"/>
    <d v="2019-03-29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n v="73110028"/>
    <x v="0"/>
    <n v="4"/>
    <n v="550020947"/>
    <d v="2019-03-31T00:00:00"/>
    <d v="2023-11-30T00:00:00"/>
    <n v="0"/>
    <n v="1"/>
    <n v="4"/>
    <n v="30"/>
    <n v="2"/>
    <n v="22490513"/>
    <n v="24960000"/>
    <n v="15055"/>
    <n v="579"/>
    <n v="13834"/>
    <n v="0"/>
    <n v="0"/>
    <n v="0"/>
    <m/>
    <n v="0"/>
    <n v="0"/>
    <n v="0"/>
    <m/>
    <m/>
    <d v="2021-03-30T00:00:00"/>
    <n v="1"/>
    <s v="O"/>
    <n v="1"/>
    <n v="30"/>
    <n v="0"/>
    <m/>
    <m/>
    <m/>
    <m/>
    <m/>
    <m/>
    <n v="1"/>
    <n v="1"/>
    <m/>
    <m/>
    <n v="27372"/>
    <s v="CREDITOS DE CONSUMO"/>
    <n v="0"/>
    <n v="0"/>
    <n v="890480123"/>
    <s v="UNIVERSIDAD DE CARTAGENA"/>
    <n v="5"/>
    <m/>
    <m/>
    <m/>
    <m/>
    <n v="2"/>
    <n v="7"/>
    <n v="2"/>
  </r>
  <r>
    <n v="0"/>
    <s v="C"/>
    <n v="73110028"/>
    <x v="0"/>
    <n v="4"/>
    <n v="550020957"/>
    <d v="2019-04-02T00:00:00"/>
    <d v="2023-11-30T00:00:00"/>
    <n v="0"/>
    <n v="1"/>
    <n v="4"/>
    <n v="30"/>
    <n v="2"/>
    <n v="22490513"/>
    <n v="24960000"/>
    <n v="33573"/>
    <n v="1291"/>
    <n v="30850"/>
    <n v="0"/>
    <n v="0"/>
    <n v="0"/>
    <m/>
    <n v="0"/>
    <n v="0"/>
    <n v="0"/>
    <m/>
    <m/>
    <d v="2021-03-30T00:00:00"/>
    <n v="1"/>
    <s v="O"/>
    <n v="1"/>
    <n v="30"/>
    <n v="0"/>
    <m/>
    <m/>
    <m/>
    <m/>
    <m/>
    <m/>
    <n v="1"/>
    <n v="1"/>
    <m/>
    <m/>
    <n v="61039"/>
    <s v="CREDITOS DE CONSUMO"/>
    <n v="0"/>
    <n v="0"/>
    <n v="890480123"/>
    <s v="UNIVERSIDAD DE CARTAGENA"/>
    <n v="5"/>
    <m/>
    <m/>
    <m/>
    <m/>
    <n v="2"/>
    <n v="7"/>
    <n v="2"/>
  </r>
  <r>
    <n v="0"/>
    <s v="C"/>
    <n v="73110028"/>
    <x v="0"/>
    <n v="4"/>
    <n v="550021048"/>
    <d v="2019-04-13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n v="73110028"/>
    <x v="0"/>
    <n v="4"/>
    <n v="550021107"/>
    <d v="2019-04-23T00:00:00"/>
    <d v="2023-11-30T00:00:00"/>
    <n v="0"/>
    <n v="1"/>
    <n v="4"/>
    <n v="30"/>
    <n v="2"/>
    <n v="22490513"/>
    <n v="24960000"/>
    <n v="19391"/>
    <n v="745"/>
    <n v="17808"/>
    <n v="0"/>
    <n v="0"/>
    <n v="0"/>
    <m/>
    <n v="0"/>
    <n v="0"/>
    <n v="0"/>
    <m/>
    <m/>
    <d v="2021-03-30T00:00:00"/>
    <n v="1"/>
    <s v="O"/>
    <n v="1"/>
    <n v="30"/>
    <n v="0"/>
    <m/>
    <m/>
    <m/>
    <m/>
    <m/>
    <m/>
    <n v="1"/>
    <n v="1"/>
    <m/>
    <m/>
    <n v="35234"/>
    <s v="CREDITOS DE CONSUMO"/>
    <n v="0"/>
    <n v="0"/>
    <n v="890480123"/>
    <s v="UNIVERSIDAD DE CARTAGENA"/>
    <n v="5"/>
    <m/>
    <m/>
    <m/>
    <m/>
    <n v="2"/>
    <n v="7"/>
    <n v="2"/>
  </r>
  <r>
    <n v="0"/>
    <s v="C"/>
    <n v="73110028"/>
    <x v="0"/>
    <n v="4"/>
    <n v="550021165"/>
    <d v="2019-05-01T00:00:00"/>
    <d v="2024-02-28T00:00:00"/>
    <n v="0"/>
    <n v="1"/>
    <n v="1"/>
    <n v="30"/>
    <n v="2"/>
    <n v="22490513"/>
    <n v="24960000"/>
    <n v="71854"/>
    <n v="2762"/>
    <n v="70439"/>
    <n v="0"/>
    <n v="0"/>
    <n v="0"/>
    <m/>
    <n v="0"/>
    <n v="0"/>
    <n v="0"/>
    <m/>
    <m/>
    <d v="2021-03-30T00:00:00"/>
    <n v="1"/>
    <s v="O"/>
    <n v="1"/>
    <n v="30"/>
    <n v="0"/>
    <m/>
    <m/>
    <m/>
    <m/>
    <m/>
    <m/>
    <n v="1"/>
    <n v="1"/>
    <m/>
    <m/>
    <n v="139369"/>
    <s v="CREDITOS DE CONSUMO"/>
    <n v="0"/>
    <n v="0"/>
    <n v="890480123"/>
    <s v="UNIVERSIDAD DE CARTAGENA"/>
    <n v="5"/>
    <m/>
    <m/>
    <m/>
    <m/>
    <n v="2"/>
    <n v="7"/>
    <n v="2"/>
  </r>
  <r>
    <n v="0"/>
    <s v="C"/>
    <n v="73110028"/>
    <x v="0"/>
    <n v="4"/>
    <n v="550021189"/>
    <d v="2019-05-04T00:00:00"/>
    <d v="2023-11-30T00:00:00"/>
    <n v="0"/>
    <n v="1"/>
    <n v="4"/>
    <n v="30"/>
    <n v="2"/>
    <n v="22490513"/>
    <n v="24960000"/>
    <n v="24899"/>
    <n v="957"/>
    <n v="22882"/>
    <n v="0"/>
    <n v="0"/>
    <n v="0"/>
    <m/>
    <n v="0"/>
    <n v="0"/>
    <n v="0"/>
    <m/>
    <m/>
    <d v="2021-03-30T00:00:00"/>
    <n v="1"/>
    <s v="O"/>
    <n v="1"/>
    <n v="30"/>
    <n v="0"/>
    <m/>
    <m/>
    <m/>
    <m/>
    <m/>
    <m/>
    <n v="1"/>
    <n v="1"/>
    <m/>
    <m/>
    <n v="45274"/>
    <s v="CREDITOS DE CONSUMO"/>
    <n v="0"/>
    <n v="0"/>
    <n v="890480123"/>
    <s v="UNIVERSIDAD DE CARTAGENA"/>
    <n v="5"/>
    <m/>
    <m/>
    <m/>
    <m/>
    <n v="2"/>
    <n v="7"/>
    <n v="2"/>
  </r>
  <r>
    <n v="0"/>
    <s v="C"/>
    <n v="73110028"/>
    <x v="0"/>
    <n v="4"/>
    <n v="550021566"/>
    <d v="2019-06-03T00:00:00"/>
    <d v="2024-02-28T00:00:00"/>
    <n v="0"/>
    <n v="1"/>
    <n v="0"/>
    <n v="30"/>
    <n v="2"/>
    <n v="22490513"/>
    <n v="24960000"/>
    <n v="52190"/>
    <n v="2006"/>
    <n v="52190"/>
    <n v="1979"/>
    <n v="0"/>
    <n v="0"/>
    <m/>
    <n v="0"/>
    <n v="0"/>
    <n v="0"/>
    <m/>
    <m/>
    <d v="2021-02-28T00:00:00"/>
    <n v="1"/>
    <s v="O"/>
    <n v="1"/>
    <n v="30"/>
    <n v="0"/>
    <m/>
    <m/>
    <m/>
    <m/>
    <m/>
    <m/>
    <n v="1"/>
    <n v="1"/>
    <m/>
    <m/>
    <n v="103262"/>
    <s v="CREDITOS DE CONSUMO"/>
    <n v="0"/>
    <n v="0"/>
    <n v="890480123"/>
    <s v="UNIVERSIDAD DE CARTAGENA"/>
    <n v="5"/>
    <m/>
    <m/>
    <m/>
    <m/>
    <n v="2"/>
    <n v="7"/>
    <n v="2"/>
  </r>
  <r>
    <n v="0"/>
    <s v="C"/>
    <n v="73110028"/>
    <x v="0"/>
    <n v="4"/>
    <n v="550021567"/>
    <d v="2019-06-03T00:00:00"/>
    <d v="2023-11-30T00:00:00"/>
    <n v="0"/>
    <n v="1"/>
    <n v="4"/>
    <n v="30"/>
    <n v="2"/>
    <n v="22490513"/>
    <n v="24960000"/>
    <n v="20203"/>
    <n v="777"/>
    <n v="18565"/>
    <n v="0"/>
    <n v="0"/>
    <n v="0"/>
    <m/>
    <n v="0"/>
    <n v="0"/>
    <n v="0"/>
    <m/>
    <m/>
    <d v="2021-03-30T00:00:00"/>
    <n v="1"/>
    <s v="O"/>
    <n v="1"/>
    <n v="30"/>
    <n v="0"/>
    <m/>
    <m/>
    <m/>
    <m/>
    <m/>
    <m/>
    <n v="1"/>
    <n v="1"/>
    <m/>
    <m/>
    <n v="36732"/>
    <s v="CREDITOS DE CONSUMO"/>
    <n v="0"/>
    <n v="0"/>
    <n v="890480123"/>
    <s v="UNIVERSIDAD DE CARTAGENA"/>
    <n v="5"/>
    <m/>
    <m/>
    <m/>
    <m/>
    <n v="2"/>
    <n v="7"/>
    <n v="2"/>
  </r>
  <r>
    <n v="0"/>
    <s v="C"/>
    <n v="73110028"/>
    <x v="0"/>
    <n v="4"/>
    <n v="550021637"/>
    <d v="2019-06-15T00:00:00"/>
    <d v="2023-11-30T00:00:00"/>
    <n v="0"/>
    <n v="1"/>
    <n v="4"/>
    <n v="30"/>
    <n v="2"/>
    <n v="22490513"/>
    <n v="24960000"/>
    <n v="34374"/>
    <n v="1321"/>
    <n v="31583"/>
    <n v="0"/>
    <n v="0"/>
    <n v="0"/>
    <m/>
    <n v="0"/>
    <n v="0"/>
    <n v="0"/>
    <m/>
    <m/>
    <d v="2021-03-30T00:00:00"/>
    <n v="1"/>
    <s v="O"/>
    <n v="1"/>
    <n v="30"/>
    <n v="0"/>
    <m/>
    <m/>
    <m/>
    <m/>
    <m/>
    <m/>
    <n v="1"/>
    <n v="1"/>
    <m/>
    <m/>
    <n v="62489"/>
    <s v="CREDITOS DE CONSUMO"/>
    <n v="0"/>
    <n v="0"/>
    <n v="890480123"/>
    <s v="UNIVERSIDAD DE CARTAGENA"/>
    <n v="5"/>
    <m/>
    <m/>
    <m/>
    <m/>
    <n v="2"/>
    <n v="7"/>
    <n v="2"/>
  </r>
  <r>
    <n v="0"/>
    <s v="C"/>
    <n v="73110028"/>
    <x v="0"/>
    <n v="4"/>
    <n v="550021698"/>
    <d v="2019-06-30T00:00:00"/>
    <d v="2023-11-30T00:00:00"/>
    <n v="0"/>
    <n v="1"/>
    <n v="4"/>
    <n v="30"/>
    <n v="2"/>
    <n v="22490513"/>
    <n v="24960000"/>
    <n v="27737"/>
    <n v="1066"/>
    <n v="25481"/>
    <n v="0"/>
    <n v="0"/>
    <n v="0"/>
    <m/>
    <n v="0"/>
    <n v="0"/>
    <n v="0"/>
    <m/>
    <m/>
    <d v="2021-03-30T00:00:00"/>
    <n v="1"/>
    <s v="O"/>
    <n v="1"/>
    <n v="30"/>
    <n v="0"/>
    <m/>
    <m/>
    <m/>
    <m/>
    <m/>
    <m/>
    <n v="1"/>
    <n v="1"/>
    <m/>
    <m/>
    <n v="50416"/>
    <s v="CREDITOS DE CONSUMO"/>
    <n v="0"/>
    <n v="0"/>
    <n v="890480123"/>
    <s v="UNIVERSIDAD DE CARTAGENA"/>
    <n v="5"/>
    <m/>
    <m/>
    <m/>
    <m/>
    <n v="2"/>
    <n v="7"/>
    <n v="2"/>
  </r>
  <r>
    <n v="0"/>
    <s v="C"/>
    <n v="73110028"/>
    <x v="0"/>
    <n v="4"/>
    <n v="550021928"/>
    <d v="2019-07-21T00:00:00"/>
    <d v="2023-11-30T00:00:00"/>
    <n v="0"/>
    <n v="1"/>
    <n v="4"/>
    <n v="30"/>
    <n v="2"/>
    <n v="22490513"/>
    <n v="24960000"/>
    <n v="35808"/>
    <n v="1377"/>
    <n v="32902"/>
    <n v="0"/>
    <n v="0"/>
    <n v="0"/>
    <m/>
    <n v="0"/>
    <n v="0"/>
    <n v="0"/>
    <m/>
    <m/>
    <d v="2021-03-30T00:00:00"/>
    <n v="1"/>
    <s v="O"/>
    <n v="1"/>
    <n v="30"/>
    <n v="0"/>
    <m/>
    <m/>
    <m/>
    <m/>
    <m/>
    <m/>
    <n v="1"/>
    <n v="1"/>
    <m/>
    <m/>
    <n v="65099"/>
    <s v="CREDITOS DE CONSUMO"/>
    <n v="0"/>
    <n v="0"/>
    <n v="890480123"/>
    <s v="UNIVERSIDAD DE CARTAGENA"/>
    <n v="5"/>
    <m/>
    <m/>
    <m/>
    <m/>
    <n v="2"/>
    <n v="7"/>
    <n v="2"/>
  </r>
  <r>
    <n v="0"/>
    <s v="C"/>
    <n v="73110028"/>
    <x v="0"/>
    <n v="4"/>
    <n v="550021929"/>
    <d v="2019-07-21T00:00:00"/>
    <d v="2023-11-30T00:00:00"/>
    <n v="0"/>
    <n v="1"/>
    <n v="4"/>
    <n v="30"/>
    <n v="2"/>
    <n v="22490513"/>
    <n v="24960000"/>
    <n v="27117"/>
    <n v="1043"/>
    <n v="24917"/>
    <n v="0"/>
    <n v="0"/>
    <n v="0"/>
    <m/>
    <n v="0"/>
    <n v="0"/>
    <n v="0"/>
    <m/>
    <m/>
    <d v="2021-03-30T00:00:00"/>
    <n v="1"/>
    <s v="O"/>
    <n v="1"/>
    <n v="30"/>
    <n v="0"/>
    <m/>
    <m/>
    <m/>
    <m/>
    <m/>
    <m/>
    <n v="1"/>
    <n v="1"/>
    <m/>
    <m/>
    <n v="49300"/>
    <s v="CREDITOS DE CONSUMO"/>
    <n v="0"/>
    <n v="0"/>
    <n v="890480123"/>
    <s v="UNIVERSIDAD DE CARTAGENA"/>
    <n v="5"/>
    <m/>
    <m/>
    <m/>
    <m/>
    <n v="2"/>
    <n v="7"/>
    <n v="2"/>
  </r>
  <r>
    <n v="0"/>
    <s v="C"/>
    <n v="73110028"/>
    <x v="0"/>
    <n v="4"/>
    <n v="550021940"/>
    <d v="2019-07-23T00:00:00"/>
    <d v="2023-11-30T00:00:00"/>
    <n v="0"/>
    <n v="1"/>
    <n v="4"/>
    <n v="30"/>
    <n v="2"/>
    <n v="22490513"/>
    <n v="24960000"/>
    <n v="21511"/>
    <n v="827"/>
    <n v="19767"/>
    <n v="0"/>
    <n v="0"/>
    <n v="0"/>
    <m/>
    <n v="0"/>
    <n v="0"/>
    <n v="0"/>
    <m/>
    <m/>
    <d v="2021-03-30T00:00:00"/>
    <n v="1"/>
    <s v="O"/>
    <n v="1"/>
    <n v="30"/>
    <n v="0"/>
    <m/>
    <m/>
    <m/>
    <m/>
    <m/>
    <m/>
    <n v="1"/>
    <n v="1"/>
    <m/>
    <m/>
    <n v="39110"/>
    <s v="CREDITOS DE CONSUMO"/>
    <n v="0"/>
    <n v="0"/>
    <n v="890480123"/>
    <s v="UNIVERSIDAD DE CARTAGENA"/>
    <n v="5"/>
    <m/>
    <m/>
    <m/>
    <m/>
    <n v="2"/>
    <n v="7"/>
    <n v="2"/>
  </r>
  <r>
    <n v="0"/>
    <s v="C"/>
    <n v="73110028"/>
    <x v="0"/>
    <n v="4"/>
    <n v="550022165"/>
    <d v="2019-08-10T00:00:00"/>
    <d v="2024-02-28T00:00:00"/>
    <n v="0"/>
    <n v="1"/>
    <n v="1"/>
    <n v="30"/>
    <n v="2"/>
    <n v="22490513"/>
    <n v="24960000"/>
    <n v="68926"/>
    <n v="2650"/>
    <n v="67568"/>
    <n v="0"/>
    <n v="0"/>
    <n v="0"/>
    <m/>
    <n v="0"/>
    <n v="0"/>
    <n v="0"/>
    <m/>
    <m/>
    <d v="2021-03-30T00:00:00"/>
    <n v="1"/>
    <s v="O"/>
    <n v="1"/>
    <n v="30"/>
    <n v="0"/>
    <m/>
    <m/>
    <m/>
    <m/>
    <m/>
    <m/>
    <n v="1"/>
    <n v="1"/>
    <m/>
    <m/>
    <n v="133688"/>
    <s v="CREDITOS DE CONSUMO"/>
    <n v="0"/>
    <n v="0"/>
    <n v="890480123"/>
    <s v="UNIVERSIDAD DE CARTAGENA"/>
    <n v="5"/>
    <m/>
    <m/>
    <m/>
    <m/>
    <n v="2"/>
    <n v="7"/>
    <n v="2"/>
  </r>
  <r>
    <n v="0"/>
    <s v="C"/>
    <n v="73110028"/>
    <x v="0"/>
    <n v="4"/>
    <n v="550022225"/>
    <d v="2019-08-18T00:00:00"/>
    <d v="2023-11-30T00:00:00"/>
    <n v="0"/>
    <n v="1"/>
    <n v="4"/>
    <n v="30"/>
    <n v="2"/>
    <n v="22490513"/>
    <n v="24960000"/>
    <n v="29562"/>
    <n v="1137"/>
    <n v="27152"/>
    <n v="0"/>
    <n v="0"/>
    <n v="0"/>
    <m/>
    <n v="0"/>
    <n v="0"/>
    <n v="0"/>
    <m/>
    <m/>
    <d v="2021-03-30T00:00:00"/>
    <n v="1"/>
    <s v="O"/>
    <n v="1"/>
    <n v="30"/>
    <n v="0"/>
    <m/>
    <m/>
    <m/>
    <m/>
    <m/>
    <m/>
    <n v="1"/>
    <n v="1"/>
    <m/>
    <m/>
    <n v="53722"/>
    <s v="CREDITOS DE CONSUMO"/>
    <n v="0"/>
    <n v="0"/>
    <n v="890480123"/>
    <s v="UNIVERSIDAD DE CARTAGENA"/>
    <n v="5"/>
    <m/>
    <m/>
    <m/>
    <m/>
    <n v="2"/>
    <n v="7"/>
    <n v="2"/>
  </r>
  <r>
    <n v="0"/>
    <s v="C"/>
    <n v="73110028"/>
    <x v="0"/>
    <n v="4"/>
    <n v="550022511"/>
    <d v="2019-09-14T00:00:00"/>
    <d v="2023-11-30T00:00:00"/>
    <n v="0"/>
    <n v="1"/>
    <n v="4"/>
    <n v="30"/>
    <n v="2"/>
    <n v="22490513"/>
    <n v="24960000"/>
    <n v="33266"/>
    <n v="1279"/>
    <n v="30551"/>
    <n v="0"/>
    <n v="0"/>
    <n v="0"/>
    <m/>
    <n v="0"/>
    <n v="0"/>
    <n v="0"/>
    <m/>
    <m/>
    <d v="2021-03-30T00:00:00"/>
    <n v="1"/>
    <s v="O"/>
    <n v="1"/>
    <n v="30"/>
    <n v="0"/>
    <m/>
    <m/>
    <m/>
    <m/>
    <m/>
    <m/>
    <n v="1"/>
    <n v="1"/>
    <m/>
    <m/>
    <n v="60447"/>
    <s v="CREDITOS DE CONSUMO"/>
    <n v="0"/>
    <n v="0"/>
    <n v="890480123"/>
    <s v="UNIVERSIDAD DE CARTAGENA"/>
    <n v="5"/>
    <m/>
    <m/>
    <m/>
    <m/>
    <n v="2"/>
    <n v="7"/>
    <n v="2"/>
  </r>
  <r>
    <n v="0"/>
    <s v="C"/>
    <n v="73110028"/>
    <x v="0"/>
    <n v="4"/>
    <n v="550022549"/>
    <d v="2019-09-20T00:00:00"/>
    <d v="2024-02-28T00:00:00"/>
    <n v="0"/>
    <n v="1"/>
    <n v="0"/>
    <n v="30"/>
    <n v="2"/>
    <n v="22490513"/>
    <n v="24960000"/>
    <n v="49719"/>
    <n v="1911"/>
    <n v="49719"/>
    <n v="1860"/>
    <n v="0"/>
    <n v="0"/>
    <m/>
    <n v="0"/>
    <n v="0"/>
    <n v="0"/>
    <m/>
    <m/>
    <d v="2021-02-28T00:00:00"/>
    <n v="1"/>
    <s v="O"/>
    <n v="1"/>
    <n v="30"/>
    <n v="0"/>
    <m/>
    <m/>
    <m/>
    <m/>
    <m/>
    <m/>
    <n v="1"/>
    <n v="1"/>
    <m/>
    <m/>
    <n v="98373"/>
    <s v="CREDITOS DE CONSUMO"/>
    <n v="0"/>
    <n v="0"/>
    <n v="890480123"/>
    <s v="UNIVERSIDAD DE CARTAGENA"/>
    <n v="5"/>
    <m/>
    <m/>
    <m/>
    <m/>
    <n v="2"/>
    <n v="7"/>
    <n v="2"/>
  </r>
  <r>
    <n v="0"/>
    <s v="C"/>
    <n v="73110028"/>
    <x v="0"/>
    <n v="4"/>
    <n v="550022768"/>
    <d v="2019-10-05T00:00:00"/>
    <d v="2024-02-28T00:00:00"/>
    <n v="0"/>
    <n v="1"/>
    <n v="0"/>
    <n v="30"/>
    <n v="2"/>
    <n v="22490513"/>
    <n v="24960000"/>
    <n v="55273"/>
    <n v="2125"/>
    <n v="55273"/>
    <n v="2099"/>
    <n v="0"/>
    <n v="0"/>
    <m/>
    <n v="0"/>
    <n v="0"/>
    <n v="0"/>
    <m/>
    <m/>
    <d v="2021-02-28T00:00:00"/>
    <n v="1"/>
    <s v="O"/>
    <n v="1"/>
    <n v="30"/>
    <n v="0"/>
    <m/>
    <m/>
    <m/>
    <m/>
    <m/>
    <m/>
    <n v="1"/>
    <n v="1"/>
    <m/>
    <m/>
    <n v="109362"/>
    <s v="CREDITOS DE CONSUMO"/>
    <n v="0"/>
    <n v="0"/>
    <n v="890480123"/>
    <s v="UNIVERSIDAD DE CARTAGENA"/>
    <n v="5"/>
    <m/>
    <m/>
    <m/>
    <m/>
    <n v="2"/>
    <n v="7"/>
    <n v="2"/>
  </r>
  <r>
    <n v="0"/>
    <s v="C"/>
    <n v="73110028"/>
    <x v="0"/>
    <n v="4"/>
    <n v="550022807"/>
    <d v="2019-10-10T00:00:00"/>
    <d v="2023-11-30T00:00:00"/>
    <n v="0"/>
    <n v="1"/>
    <n v="4"/>
    <n v="30"/>
    <n v="2"/>
    <n v="22490513"/>
    <n v="24960000"/>
    <n v="20280"/>
    <n v="780"/>
    <n v="18635"/>
    <n v="0"/>
    <n v="0"/>
    <n v="0"/>
    <m/>
    <n v="0"/>
    <n v="0"/>
    <n v="0"/>
    <m/>
    <m/>
    <d v="2021-03-30T00:00:00"/>
    <n v="1"/>
    <s v="O"/>
    <n v="1"/>
    <n v="30"/>
    <n v="0"/>
    <m/>
    <m/>
    <m/>
    <m/>
    <m/>
    <m/>
    <n v="1"/>
    <n v="1"/>
    <m/>
    <m/>
    <n v="36871"/>
    <s v="CREDITOS DE CONSUMO"/>
    <n v="0"/>
    <n v="0"/>
    <n v="890480123"/>
    <s v="UNIVERSIDAD DE CARTAGENA"/>
    <n v="5"/>
    <m/>
    <m/>
    <m/>
    <m/>
    <n v="2"/>
    <n v="7"/>
    <n v="2"/>
  </r>
  <r>
    <n v="0"/>
    <s v="C"/>
    <n v="73110028"/>
    <x v="0"/>
    <n v="4"/>
    <n v="550022813"/>
    <d v="2019-10-11T00:00:00"/>
    <d v="2023-11-30T00:00:00"/>
    <n v="0"/>
    <n v="1"/>
    <n v="4"/>
    <n v="30"/>
    <n v="2"/>
    <n v="22490513"/>
    <n v="24960000"/>
    <n v="17896"/>
    <n v="688"/>
    <n v="16429"/>
    <n v="0"/>
    <n v="0"/>
    <n v="0"/>
    <m/>
    <n v="0"/>
    <n v="0"/>
    <n v="0"/>
    <m/>
    <m/>
    <d v="2021-03-30T00:00:00"/>
    <n v="1"/>
    <s v="O"/>
    <n v="1"/>
    <n v="30"/>
    <n v="0"/>
    <m/>
    <m/>
    <m/>
    <m/>
    <m/>
    <m/>
    <n v="1"/>
    <n v="1"/>
    <m/>
    <m/>
    <n v="32506"/>
    <s v="CREDITOS DE CONSUMO"/>
    <n v="0"/>
    <n v="0"/>
    <n v="890480123"/>
    <s v="UNIVERSIDAD DE CARTAGENA"/>
    <n v="5"/>
    <m/>
    <m/>
    <m/>
    <m/>
    <n v="2"/>
    <n v="7"/>
    <n v="2"/>
  </r>
  <r>
    <n v="0"/>
    <s v="C"/>
    <n v="73110028"/>
    <x v="0"/>
    <n v="4"/>
    <n v="550023057"/>
    <d v="2019-11-12T00:00:00"/>
    <d v="2024-02-28T00:00:00"/>
    <n v="0"/>
    <n v="1"/>
    <n v="1"/>
    <n v="30"/>
    <n v="2"/>
    <n v="22490513"/>
    <n v="24960000"/>
    <n v="121152"/>
    <n v="4658"/>
    <n v="118765"/>
    <n v="0"/>
    <n v="0"/>
    <n v="0"/>
    <m/>
    <n v="0"/>
    <n v="0"/>
    <n v="0"/>
    <m/>
    <m/>
    <d v="2021-03-30T00:00:00"/>
    <n v="1"/>
    <s v="O"/>
    <n v="1"/>
    <n v="30"/>
    <n v="0"/>
    <m/>
    <m/>
    <m/>
    <m/>
    <m/>
    <m/>
    <n v="1"/>
    <n v="1"/>
    <m/>
    <m/>
    <n v="234986"/>
    <s v="CREDITOS DE CONSUMO"/>
    <n v="0"/>
    <n v="0"/>
    <n v="890480123"/>
    <s v="UNIVERSIDAD DE CARTAGENA"/>
    <n v="5"/>
    <m/>
    <m/>
    <m/>
    <m/>
    <n v="2"/>
    <n v="7"/>
    <n v="2"/>
  </r>
  <r>
    <n v="0"/>
    <s v="C"/>
    <n v="73110028"/>
    <x v="0"/>
    <n v="4"/>
    <n v="550023282"/>
    <d v="2019-12-19T00:00:00"/>
    <d v="2024-02-28T00:00:00"/>
    <n v="0"/>
    <n v="1"/>
    <n v="1"/>
    <n v="30"/>
    <n v="2"/>
    <n v="22490513"/>
    <n v="24960000"/>
    <n v="75422"/>
    <n v="2900"/>
    <n v="73936"/>
    <n v="0"/>
    <n v="0"/>
    <n v="0"/>
    <m/>
    <n v="0"/>
    <n v="0"/>
    <n v="0"/>
    <m/>
    <m/>
    <d v="2021-03-30T00:00:00"/>
    <n v="1"/>
    <s v="O"/>
    <n v="1"/>
    <n v="30"/>
    <n v="0"/>
    <m/>
    <m/>
    <m/>
    <m/>
    <m/>
    <m/>
    <n v="1"/>
    <n v="1"/>
    <m/>
    <m/>
    <n v="146288"/>
    <s v="CREDITOS DE CONSUMO"/>
    <n v="0"/>
    <n v="0"/>
    <n v="890480123"/>
    <s v="UNIVERSIDAD DE CARTAGENA"/>
    <n v="5"/>
    <m/>
    <m/>
    <m/>
    <m/>
    <n v="2"/>
    <n v="7"/>
    <n v="2"/>
  </r>
  <r>
    <n v="0"/>
    <s v="C"/>
    <n v="73110028"/>
    <x v="0"/>
    <n v="4"/>
    <n v="550023283"/>
    <d v="2019-12-19T00:00:00"/>
    <d v="2023-11-30T00:00:00"/>
    <n v="0"/>
    <n v="1"/>
    <n v="4"/>
    <n v="30"/>
    <n v="2"/>
    <n v="22490513"/>
    <n v="24960000"/>
    <n v="32213"/>
    <n v="1238"/>
    <n v="29604"/>
    <n v="0"/>
    <n v="0"/>
    <n v="0"/>
    <m/>
    <n v="0"/>
    <n v="0"/>
    <n v="0"/>
    <m/>
    <m/>
    <d v="2021-03-30T00:00:00"/>
    <n v="1"/>
    <s v="O"/>
    <n v="1"/>
    <n v="30"/>
    <n v="0"/>
    <m/>
    <m/>
    <m/>
    <m/>
    <m/>
    <m/>
    <n v="1"/>
    <n v="1"/>
    <m/>
    <m/>
    <n v="58574"/>
    <s v="CREDITOS DE CONSUMO"/>
    <n v="0"/>
    <n v="0"/>
    <n v="890480123"/>
    <s v="UNIVERSIDAD DE CARTAGENA"/>
    <n v="5"/>
    <m/>
    <m/>
    <m/>
    <m/>
    <n v="2"/>
    <n v="7"/>
    <n v="2"/>
  </r>
  <r>
    <n v="0"/>
    <s v="C"/>
    <n v="73110028"/>
    <x v="0"/>
    <n v="4"/>
    <n v="550023309"/>
    <d v="2019-12-26T00:00:00"/>
    <d v="2024-02-28T00:00:00"/>
    <n v="0"/>
    <n v="1"/>
    <n v="1"/>
    <n v="30"/>
    <n v="2"/>
    <n v="22490513"/>
    <n v="24960000"/>
    <n v="75410"/>
    <n v="2899"/>
    <n v="73924"/>
    <n v="0"/>
    <n v="0"/>
    <n v="0"/>
    <m/>
    <n v="0"/>
    <n v="0"/>
    <n v="0"/>
    <m/>
    <m/>
    <d v="2021-03-30T00:00:00"/>
    <n v="1"/>
    <s v="O"/>
    <n v="1"/>
    <n v="30"/>
    <n v="0"/>
    <m/>
    <m/>
    <m/>
    <m/>
    <m/>
    <m/>
    <n v="1"/>
    <n v="1"/>
    <m/>
    <m/>
    <n v="146264"/>
    <s v="CREDITOS DE CONSUMO"/>
    <n v="0"/>
    <n v="0"/>
    <n v="890480123"/>
    <s v="UNIVERSIDAD DE CARTAGENA"/>
    <n v="5"/>
    <m/>
    <m/>
    <m/>
    <m/>
    <n v="2"/>
    <n v="7"/>
    <n v="2"/>
  </r>
  <r>
    <n v="0"/>
    <s v="C"/>
    <n v="73110028"/>
    <x v="0"/>
    <n v="4"/>
    <n v="550023337"/>
    <d v="2020-01-02T00:00:00"/>
    <d v="2023-11-30T00:00:00"/>
    <n v="0"/>
    <n v="1"/>
    <n v="4"/>
    <n v="30"/>
    <n v="2"/>
    <n v="22490513"/>
    <n v="24960000"/>
    <n v="39266"/>
    <n v="1510"/>
    <n v="36078"/>
    <n v="0"/>
    <n v="0"/>
    <n v="0"/>
    <m/>
    <n v="0"/>
    <n v="0"/>
    <n v="0"/>
    <m/>
    <m/>
    <d v="2021-03-30T00:00:00"/>
    <n v="1"/>
    <s v="O"/>
    <n v="1"/>
    <n v="30"/>
    <n v="0"/>
    <m/>
    <m/>
    <m/>
    <m/>
    <m/>
    <m/>
    <n v="1"/>
    <n v="1"/>
    <m/>
    <m/>
    <n v="71383"/>
    <s v="CREDITOS DE CONSUMO"/>
    <n v="0"/>
    <n v="0"/>
    <n v="890480123"/>
    <s v="UNIVERSIDAD DE CARTAGENA"/>
    <n v="5"/>
    <m/>
    <m/>
    <m/>
    <m/>
    <n v="2"/>
    <n v="7"/>
    <n v="2"/>
  </r>
  <r>
    <n v="0"/>
    <s v="C"/>
    <n v="73110028"/>
    <x v="0"/>
    <n v="4"/>
    <n v="550023341"/>
    <d v="2020-01-02T00:00:00"/>
    <d v="2024-02-28T00:00:00"/>
    <n v="0"/>
    <n v="1"/>
    <n v="1"/>
    <n v="30"/>
    <n v="2"/>
    <n v="22490513"/>
    <n v="24960000"/>
    <n v="75399"/>
    <n v="2899"/>
    <n v="73913"/>
    <n v="0"/>
    <n v="0"/>
    <n v="0"/>
    <m/>
    <n v="0"/>
    <n v="0"/>
    <n v="0"/>
    <m/>
    <m/>
    <d v="2021-03-30T00:00:00"/>
    <n v="1"/>
    <s v="O"/>
    <n v="1"/>
    <n v="30"/>
    <n v="0"/>
    <m/>
    <m/>
    <m/>
    <m/>
    <m/>
    <m/>
    <n v="1"/>
    <n v="1"/>
    <m/>
    <m/>
    <n v="146243"/>
    <s v="CREDITOS DE CONSUMO"/>
    <n v="0"/>
    <n v="0"/>
    <n v="890480123"/>
    <s v="UNIVERSIDAD DE CARTAGENA"/>
    <n v="5"/>
    <m/>
    <m/>
    <m/>
    <m/>
    <n v="2"/>
    <n v="7"/>
    <n v="2"/>
  </r>
  <r>
    <n v="0"/>
    <s v="C"/>
    <n v="73110028"/>
    <x v="0"/>
    <n v="4"/>
    <n v="550023385"/>
    <d v="2020-01-11T00:00:00"/>
    <d v="2023-11-30T00:00:00"/>
    <n v="0"/>
    <n v="1"/>
    <n v="4"/>
    <n v="30"/>
    <n v="2"/>
    <n v="22490513"/>
    <n v="24960000"/>
    <n v="15683"/>
    <n v="603"/>
    <n v="14405"/>
    <n v="0"/>
    <n v="0"/>
    <n v="0"/>
    <m/>
    <n v="0"/>
    <n v="0"/>
    <n v="0"/>
    <m/>
    <m/>
    <d v="2021-03-30T00:00:00"/>
    <n v="1"/>
    <s v="O"/>
    <n v="1"/>
    <n v="30"/>
    <n v="0"/>
    <m/>
    <m/>
    <m/>
    <m/>
    <m/>
    <m/>
    <n v="1"/>
    <n v="1"/>
    <m/>
    <m/>
    <n v="28501"/>
    <s v="CREDITOS DE CONSUMO"/>
    <n v="0"/>
    <n v="0"/>
    <n v="890480123"/>
    <s v="UNIVERSIDAD DE CARTAGENA"/>
    <n v="5"/>
    <m/>
    <m/>
    <m/>
    <m/>
    <n v="2"/>
    <n v="7"/>
    <n v="2"/>
  </r>
  <r>
    <n v="0"/>
    <s v="C"/>
    <n v="73110028"/>
    <x v="0"/>
    <n v="4"/>
    <n v="550023517"/>
    <d v="2020-02-09T00:00:00"/>
    <d v="2023-11-30T00:00:00"/>
    <n v="0"/>
    <n v="1"/>
    <n v="4"/>
    <n v="30"/>
    <n v="2"/>
    <n v="22490513"/>
    <n v="24960000"/>
    <n v="32228"/>
    <n v="1239"/>
    <n v="29616"/>
    <n v="0"/>
    <n v="0"/>
    <n v="0"/>
    <m/>
    <n v="0"/>
    <n v="0"/>
    <n v="0"/>
    <m/>
    <m/>
    <d v="2021-03-30T00:00:00"/>
    <n v="1"/>
    <s v="O"/>
    <n v="1"/>
    <n v="30"/>
    <n v="0"/>
    <m/>
    <m/>
    <m/>
    <m/>
    <m/>
    <m/>
    <n v="1"/>
    <n v="1"/>
    <m/>
    <m/>
    <n v="58597"/>
    <s v="CREDITOS DE CONSUMO"/>
    <n v="0"/>
    <n v="0"/>
    <n v="890480123"/>
    <s v="UNIVERSIDAD DE CARTAGENA"/>
    <n v="5"/>
    <m/>
    <m/>
    <m/>
    <m/>
    <n v="2"/>
    <n v="7"/>
    <n v="2"/>
  </r>
  <r>
    <n v="0"/>
    <s v="C"/>
    <n v="73110028"/>
    <x v="0"/>
    <n v="4"/>
    <n v="550023518"/>
    <d v="2020-02-09T00:00:00"/>
    <d v="2023-11-30T00:00:00"/>
    <n v="0"/>
    <n v="1"/>
    <n v="4"/>
    <n v="30"/>
    <n v="2"/>
    <n v="22490513"/>
    <n v="24960000"/>
    <n v="36586"/>
    <n v="1407"/>
    <n v="33602"/>
    <n v="0"/>
    <n v="0"/>
    <n v="0"/>
    <m/>
    <n v="0"/>
    <n v="0"/>
    <n v="0"/>
    <m/>
    <m/>
    <d v="2021-03-30T00:00:00"/>
    <n v="1"/>
    <s v="O"/>
    <n v="1"/>
    <n v="30"/>
    <n v="0"/>
    <m/>
    <m/>
    <m/>
    <m/>
    <m/>
    <m/>
    <n v="1"/>
    <n v="1"/>
    <m/>
    <m/>
    <n v="66484"/>
    <s v="CREDITOS DE CONSUMO"/>
    <n v="0"/>
    <n v="0"/>
    <n v="890480123"/>
    <s v="UNIVERSIDAD DE CARTAGENA"/>
    <n v="5"/>
    <m/>
    <m/>
    <m/>
    <m/>
    <n v="2"/>
    <n v="7"/>
    <n v="2"/>
  </r>
  <r>
    <n v="0"/>
    <s v="C"/>
    <n v="73110028"/>
    <x v="0"/>
    <n v="4"/>
    <n v="550023613"/>
    <d v="2020-02-25T00:00:00"/>
    <d v="2023-11-30T00:00:00"/>
    <n v="0"/>
    <n v="1"/>
    <n v="4"/>
    <n v="30"/>
    <n v="2"/>
    <n v="22490513"/>
    <n v="24960000"/>
    <n v="31535"/>
    <n v="1212"/>
    <n v="28963"/>
    <n v="0"/>
    <n v="0"/>
    <n v="0"/>
    <m/>
    <n v="0"/>
    <n v="0"/>
    <n v="0"/>
    <m/>
    <m/>
    <d v="2021-03-30T00:00:00"/>
    <n v="1"/>
    <s v="O"/>
    <n v="1"/>
    <n v="30"/>
    <n v="0"/>
    <m/>
    <m/>
    <m/>
    <m/>
    <m/>
    <m/>
    <n v="1"/>
    <n v="1"/>
    <m/>
    <m/>
    <n v="57305"/>
    <s v="CREDITOS DE CONSUMO"/>
    <n v="0"/>
    <n v="0"/>
    <n v="890480123"/>
    <s v="UNIVERSIDAD DE CARTAGENA"/>
    <n v="5"/>
    <m/>
    <m/>
    <m/>
    <m/>
    <n v="2"/>
    <n v="7"/>
    <n v="2"/>
  </r>
  <r>
    <n v="0"/>
    <s v="C"/>
    <n v="73110028"/>
    <x v="0"/>
    <n v="4"/>
    <n v="550023660"/>
    <d v="2020-03-02T00:00:00"/>
    <d v="2023-11-30T00:00:00"/>
    <n v="0"/>
    <n v="1"/>
    <n v="4"/>
    <n v="30"/>
    <n v="2"/>
    <n v="22490513"/>
    <n v="24960000"/>
    <n v="33478"/>
    <n v="1287"/>
    <n v="30764"/>
    <n v="0"/>
    <n v="0"/>
    <n v="0"/>
    <m/>
    <n v="0"/>
    <n v="0"/>
    <n v="0"/>
    <m/>
    <m/>
    <d v="2021-03-30T00:00:00"/>
    <n v="1"/>
    <s v="O"/>
    <n v="1"/>
    <n v="30"/>
    <n v="0"/>
    <m/>
    <m/>
    <m/>
    <m/>
    <m/>
    <m/>
    <n v="1"/>
    <n v="1"/>
    <m/>
    <m/>
    <n v="60869"/>
    <s v="CREDITOS DE CONSUMO"/>
    <n v="0"/>
    <n v="0"/>
    <n v="890480123"/>
    <s v="UNIVERSIDAD DE CARTAGENA"/>
    <n v="5"/>
    <m/>
    <m/>
    <m/>
    <m/>
    <n v="2"/>
    <n v="7"/>
    <n v="2"/>
  </r>
  <r>
    <n v="0"/>
    <s v="C"/>
    <n v="73110028"/>
    <x v="0"/>
    <n v="4"/>
    <n v="550023662"/>
    <d v="2020-03-02T00:00:00"/>
    <d v="2023-11-30T00:00:00"/>
    <n v="0"/>
    <n v="1"/>
    <n v="4"/>
    <n v="30"/>
    <n v="2"/>
    <n v="22490513"/>
    <n v="24960000"/>
    <n v="20041"/>
    <n v="770"/>
    <n v="18419"/>
    <n v="0"/>
    <n v="0"/>
    <n v="0"/>
    <m/>
    <n v="0"/>
    <n v="0"/>
    <n v="0"/>
    <m/>
    <m/>
    <d v="2021-03-30T00:00:00"/>
    <n v="1"/>
    <s v="O"/>
    <n v="1"/>
    <n v="30"/>
    <n v="0"/>
    <m/>
    <m/>
    <m/>
    <m/>
    <m/>
    <m/>
    <n v="1"/>
    <n v="1"/>
    <m/>
    <m/>
    <n v="36444"/>
    <s v="CREDITOS DE CONSUMO"/>
    <n v="0"/>
    <n v="0"/>
    <n v="890480123"/>
    <s v="UNIVERSIDAD DE CARTAGENA"/>
    <n v="5"/>
    <m/>
    <m/>
    <m/>
    <m/>
    <n v="2"/>
    <n v="7"/>
    <n v="2"/>
  </r>
  <r>
    <n v="0"/>
    <s v="C"/>
    <n v="73110028"/>
    <x v="0"/>
    <n v="4"/>
    <n v="550023677"/>
    <d v="2020-03-05T00:00:00"/>
    <d v="2024-02-28T00:00:00"/>
    <n v="0"/>
    <n v="1"/>
    <n v="0"/>
    <n v="30"/>
    <n v="2"/>
    <n v="22490513"/>
    <n v="24960000"/>
    <n v="43877"/>
    <n v="1687"/>
    <n v="43877"/>
    <n v="1621"/>
    <n v="0"/>
    <n v="0"/>
    <m/>
    <n v="0"/>
    <n v="0"/>
    <n v="0"/>
    <m/>
    <m/>
    <d v="2021-02-28T00:00:00"/>
    <n v="1"/>
    <s v="O"/>
    <n v="1"/>
    <n v="30"/>
    <n v="0"/>
    <m/>
    <m/>
    <m/>
    <m/>
    <m/>
    <m/>
    <n v="1"/>
    <n v="1"/>
    <m/>
    <m/>
    <n v="86814"/>
    <s v="CREDITOS DE CONSUMO"/>
    <n v="0"/>
    <n v="0"/>
    <n v="890480123"/>
    <s v="UNIVERSIDAD DE CARTAGENA"/>
    <n v="5"/>
    <m/>
    <m/>
    <m/>
    <m/>
    <n v="2"/>
    <n v="7"/>
    <n v="2"/>
  </r>
  <r>
    <n v="0"/>
    <s v="C"/>
    <n v="73110028"/>
    <x v="0"/>
    <n v="4"/>
    <n v="550023697"/>
    <d v="2020-03-10T00:00:00"/>
    <d v="2023-11-30T00:00:00"/>
    <n v="0"/>
    <n v="1"/>
    <n v="4"/>
    <n v="30"/>
    <n v="2"/>
    <n v="22490513"/>
    <n v="24960000"/>
    <n v="33065"/>
    <n v="1271"/>
    <n v="30372"/>
    <n v="0"/>
    <n v="0"/>
    <n v="0"/>
    <m/>
    <n v="0"/>
    <n v="0"/>
    <n v="0"/>
    <m/>
    <m/>
    <d v="2021-03-30T00:00:00"/>
    <n v="1"/>
    <s v="O"/>
    <n v="1"/>
    <n v="30"/>
    <n v="0"/>
    <m/>
    <m/>
    <m/>
    <m/>
    <m/>
    <m/>
    <n v="1"/>
    <n v="1"/>
    <m/>
    <m/>
    <n v="60093"/>
    <s v="CREDITOS DE CONSUMO"/>
    <n v="0"/>
    <n v="0"/>
    <n v="890480123"/>
    <s v="UNIVERSIDAD DE CARTAGENA"/>
    <n v="5"/>
    <m/>
    <m/>
    <m/>
    <m/>
    <n v="2"/>
    <n v="7"/>
    <n v="2"/>
  </r>
  <r>
    <n v="0"/>
    <s v="C"/>
    <n v="73110028"/>
    <x v="0"/>
    <n v="4"/>
    <n v="550023823"/>
    <d v="2020-04-23T00:00:00"/>
    <d v="2024-02-28T00:00:00"/>
    <n v="0"/>
    <n v="1"/>
    <n v="1"/>
    <n v="30"/>
    <n v="2"/>
    <n v="22490513"/>
    <n v="24960000"/>
    <n v="79727"/>
    <n v="3065"/>
    <n v="78156"/>
    <n v="0"/>
    <n v="0"/>
    <n v="0"/>
    <m/>
    <n v="0"/>
    <n v="0"/>
    <n v="0"/>
    <m/>
    <m/>
    <d v="2021-03-30T00:00:00"/>
    <n v="1"/>
    <s v="O"/>
    <n v="1"/>
    <n v="30"/>
    <n v="0"/>
    <m/>
    <m/>
    <m/>
    <m/>
    <m/>
    <m/>
    <n v="1"/>
    <n v="1"/>
    <m/>
    <m/>
    <n v="154638"/>
    <s v="CREDITOS DE CONSUMO"/>
    <n v="0"/>
    <n v="0"/>
    <n v="890480123"/>
    <s v="UNIVERSIDAD DE CARTAGENA"/>
    <n v="5"/>
    <m/>
    <m/>
    <m/>
    <m/>
    <n v="2"/>
    <n v="7"/>
    <n v="2"/>
  </r>
  <r>
    <n v="0"/>
    <s v="C"/>
    <n v="73110028"/>
    <x v="0"/>
    <n v="4"/>
    <n v="550023872"/>
    <d v="2020-05-18T00:00:00"/>
    <d v="2024-02-28T00:00:00"/>
    <n v="0"/>
    <n v="1"/>
    <n v="1"/>
    <n v="30"/>
    <n v="2"/>
    <n v="22490513"/>
    <n v="24960000"/>
    <n v="97996"/>
    <n v="3767"/>
    <n v="96066"/>
    <n v="0"/>
    <n v="0"/>
    <n v="0"/>
    <m/>
    <n v="0"/>
    <n v="0"/>
    <n v="0"/>
    <m/>
    <m/>
    <d v="2021-03-30T00:00:00"/>
    <n v="1"/>
    <s v="O"/>
    <n v="1"/>
    <n v="30"/>
    <n v="0"/>
    <m/>
    <m/>
    <m/>
    <m/>
    <m/>
    <m/>
    <n v="1"/>
    <n v="1"/>
    <m/>
    <m/>
    <n v="190074"/>
    <s v="CREDITOS DE CONSUMO"/>
    <n v="0"/>
    <n v="0"/>
    <n v="890480123"/>
    <s v="UNIVERSIDAD DE CARTAGENA"/>
    <n v="5"/>
    <m/>
    <m/>
    <m/>
    <m/>
    <n v="2"/>
    <n v="7"/>
    <n v="2"/>
  </r>
  <r>
    <n v="0"/>
    <s v="C"/>
    <n v="73110028"/>
    <x v="0"/>
    <n v="4"/>
    <n v="550023880"/>
    <d v="2020-05-20T00:00:00"/>
    <d v="2024-02-28T00:00:00"/>
    <n v="0"/>
    <n v="1"/>
    <n v="1"/>
    <n v="30"/>
    <n v="2"/>
    <n v="22490513"/>
    <n v="24960000"/>
    <n v="65313"/>
    <n v="2511"/>
    <n v="64026"/>
    <n v="0"/>
    <n v="0"/>
    <n v="0"/>
    <m/>
    <n v="0"/>
    <n v="0"/>
    <n v="0"/>
    <m/>
    <m/>
    <d v="2021-03-30T00:00:00"/>
    <n v="1"/>
    <s v="O"/>
    <n v="1"/>
    <n v="30"/>
    <n v="0"/>
    <m/>
    <m/>
    <m/>
    <m/>
    <m/>
    <m/>
    <n v="1"/>
    <n v="1"/>
    <m/>
    <m/>
    <n v="126680"/>
    <s v="CREDITOS DE CONSUMO"/>
    <n v="0"/>
    <n v="0"/>
    <n v="890480123"/>
    <s v="UNIVERSIDAD DE CARTAGENA"/>
    <n v="5"/>
    <m/>
    <m/>
    <m/>
    <m/>
    <n v="2"/>
    <n v="7"/>
    <n v="2"/>
  </r>
  <r>
    <n v="0"/>
    <s v="C"/>
    <n v="73110028"/>
    <x v="0"/>
    <n v="4"/>
    <n v="550023885"/>
    <d v="2020-05-21T00:00:00"/>
    <d v="2023-11-30T00:00:00"/>
    <n v="0"/>
    <n v="1"/>
    <n v="4"/>
    <n v="30"/>
    <n v="2"/>
    <n v="22490513"/>
    <n v="24960000"/>
    <n v="11211"/>
    <n v="431"/>
    <n v="10302"/>
    <n v="0"/>
    <n v="0"/>
    <n v="0"/>
    <m/>
    <n v="0"/>
    <n v="0"/>
    <n v="0"/>
    <m/>
    <m/>
    <d v="2021-03-30T00:00:00"/>
    <n v="1"/>
    <s v="O"/>
    <n v="1"/>
    <n v="30"/>
    <n v="0"/>
    <m/>
    <m/>
    <m/>
    <m/>
    <m/>
    <m/>
    <n v="1"/>
    <n v="1"/>
    <m/>
    <m/>
    <n v="20383"/>
    <s v="CREDITOS DE CONSUMO"/>
    <n v="0"/>
    <n v="0"/>
    <n v="890480123"/>
    <s v="UNIVERSIDAD DE CARTAGENA"/>
    <n v="5"/>
    <m/>
    <m/>
    <m/>
    <m/>
    <n v="2"/>
    <n v="7"/>
    <n v="2"/>
  </r>
  <r>
    <n v="0"/>
    <s v="C"/>
    <n v="73110028"/>
    <x v="0"/>
    <n v="4"/>
    <n v="550023934"/>
    <d v="2020-06-15T00:00:00"/>
    <d v="2024-02-28T00:00:00"/>
    <n v="0"/>
    <n v="1"/>
    <n v="0"/>
    <n v="30"/>
    <n v="2"/>
    <n v="22490513"/>
    <n v="24960000"/>
    <n v="44849"/>
    <n v="1724"/>
    <n v="44849"/>
    <n v="1680"/>
    <n v="0"/>
    <n v="0"/>
    <m/>
    <n v="0"/>
    <n v="0"/>
    <n v="0"/>
    <m/>
    <m/>
    <d v="2021-02-28T00:00:00"/>
    <n v="1"/>
    <s v="O"/>
    <n v="1"/>
    <n v="30"/>
    <n v="0"/>
    <m/>
    <m/>
    <m/>
    <m/>
    <m/>
    <m/>
    <n v="1"/>
    <n v="1"/>
    <m/>
    <m/>
    <n v="88737"/>
    <s v="CREDITOS DE CONSUMO"/>
    <n v="0"/>
    <n v="0"/>
    <n v="890480123"/>
    <s v="UNIVERSIDAD DE CARTAGENA"/>
    <n v="5"/>
    <m/>
    <m/>
    <m/>
    <m/>
    <n v="2"/>
    <n v="7"/>
    <n v="2"/>
  </r>
  <r>
    <n v="0"/>
    <s v="C"/>
    <n v="73110028"/>
    <x v="0"/>
    <n v="4"/>
    <n v="550023992"/>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n v="73110028"/>
    <x v="0"/>
    <n v="4"/>
    <n v="550023993"/>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n v="73110028"/>
    <x v="0"/>
    <n v="4"/>
    <n v="550024147"/>
    <d v="2020-08-04T00:00:00"/>
    <d v="2024-02-28T00:00:00"/>
    <n v="0"/>
    <n v="1"/>
    <n v="1"/>
    <n v="30"/>
    <n v="2"/>
    <n v="22490513"/>
    <n v="24960000"/>
    <n v="88721"/>
    <n v="3411"/>
    <n v="86973"/>
    <n v="0"/>
    <n v="0"/>
    <n v="0"/>
    <m/>
    <n v="0"/>
    <n v="0"/>
    <n v="0"/>
    <m/>
    <m/>
    <d v="2021-03-30T00:00:00"/>
    <n v="1"/>
    <s v="O"/>
    <n v="1"/>
    <n v="30"/>
    <n v="0"/>
    <m/>
    <m/>
    <m/>
    <m/>
    <m/>
    <m/>
    <n v="1"/>
    <n v="1"/>
    <m/>
    <m/>
    <n v="172083"/>
    <s v="CREDITOS DE CONSUMO"/>
    <n v="0"/>
    <n v="0"/>
    <n v="890480123"/>
    <s v="UNIVERSIDAD DE CARTAGENA"/>
    <n v="5"/>
    <m/>
    <m/>
    <m/>
    <m/>
    <n v="2"/>
    <n v="7"/>
    <n v="2"/>
  </r>
  <r>
    <n v="0"/>
    <s v="C"/>
    <n v="73110028"/>
    <x v="0"/>
    <n v="4"/>
    <n v="550024337"/>
    <d v="2020-09-01T00:00:00"/>
    <d v="2023-11-30T00:00:00"/>
    <n v="0"/>
    <n v="1"/>
    <n v="4"/>
    <n v="30"/>
    <n v="2"/>
    <n v="22490513"/>
    <n v="24960000"/>
    <n v="25336"/>
    <n v="974"/>
    <n v="23282"/>
    <n v="0"/>
    <n v="0"/>
    <n v="0"/>
    <m/>
    <n v="0"/>
    <n v="0"/>
    <n v="0"/>
    <m/>
    <m/>
    <d v="2021-03-30T00:00:00"/>
    <n v="1"/>
    <s v="O"/>
    <n v="1"/>
    <n v="30"/>
    <n v="0"/>
    <m/>
    <m/>
    <m/>
    <m/>
    <m/>
    <m/>
    <n v="1"/>
    <n v="1"/>
    <m/>
    <m/>
    <n v="46065"/>
    <s v="CREDITOS DE CONSUMO"/>
    <n v="0"/>
    <n v="0"/>
    <n v="890480123"/>
    <s v="UNIVERSIDAD DE CARTAGENA"/>
    <n v="5"/>
    <m/>
    <m/>
    <m/>
    <m/>
    <n v="2"/>
    <n v="7"/>
    <n v="2"/>
  </r>
  <r>
    <n v="0"/>
    <s v="C"/>
    <n v="73110028"/>
    <x v="0"/>
    <n v="4"/>
    <n v="550024341"/>
    <d v="2020-09-03T00:00:00"/>
    <d v="2024-02-28T00:00:00"/>
    <n v="0"/>
    <n v="1"/>
    <n v="1"/>
    <n v="30"/>
    <n v="2"/>
    <n v="22490513"/>
    <n v="24960000"/>
    <n v="90500"/>
    <n v="3479"/>
    <n v="88717"/>
    <n v="0"/>
    <n v="0"/>
    <n v="0"/>
    <m/>
    <n v="0"/>
    <n v="0"/>
    <n v="0"/>
    <m/>
    <m/>
    <d v="2021-03-30T00:00:00"/>
    <n v="1"/>
    <s v="O"/>
    <n v="1"/>
    <n v="30"/>
    <n v="0"/>
    <m/>
    <m/>
    <m/>
    <m/>
    <m/>
    <m/>
    <n v="1"/>
    <n v="1"/>
    <m/>
    <m/>
    <n v="175533"/>
    <s v="CREDITOS DE CONSUMO"/>
    <n v="0"/>
    <n v="0"/>
    <n v="890480123"/>
    <s v="UNIVERSIDAD DE CARTAGENA"/>
    <n v="5"/>
    <m/>
    <m/>
    <m/>
    <m/>
    <n v="2"/>
    <n v="7"/>
    <n v="2"/>
  </r>
  <r>
    <n v="0"/>
    <s v="C"/>
    <n v="73110028"/>
    <x v="0"/>
    <n v="4"/>
    <n v="550024403"/>
    <d v="2020-09-21T00:00:00"/>
    <d v="2024-02-28T00:00:00"/>
    <n v="0"/>
    <n v="1"/>
    <n v="0"/>
    <n v="30"/>
    <n v="2"/>
    <n v="22490513"/>
    <n v="24960000"/>
    <n v="46166"/>
    <n v="1775"/>
    <n v="46166"/>
    <n v="1740"/>
    <n v="0"/>
    <n v="0"/>
    <m/>
    <n v="0"/>
    <n v="0"/>
    <n v="0"/>
    <m/>
    <m/>
    <d v="2021-02-28T00:00:00"/>
    <n v="1"/>
    <s v="O"/>
    <n v="1"/>
    <n v="30"/>
    <n v="0"/>
    <m/>
    <m/>
    <m/>
    <m/>
    <m/>
    <m/>
    <n v="1"/>
    <n v="1"/>
    <m/>
    <m/>
    <n v="91343"/>
    <s v="CREDITOS DE CONSUMO"/>
    <n v="0"/>
    <n v="0"/>
    <n v="890480123"/>
    <s v="UNIVERSIDAD DE CARTAGENA"/>
    <n v="5"/>
    <m/>
    <m/>
    <m/>
    <m/>
    <n v="2"/>
    <n v="7"/>
    <n v="2"/>
  </r>
  <r>
    <n v="0"/>
    <s v="C"/>
    <n v="73110028"/>
    <x v="0"/>
    <n v="4"/>
    <n v="550024429"/>
    <d v="2020-09-24T00:00:00"/>
    <d v="2024-02-28T00:00:00"/>
    <n v="0"/>
    <n v="1"/>
    <n v="0"/>
    <n v="30"/>
    <n v="2"/>
    <n v="22490513"/>
    <n v="24960000"/>
    <n v="47779"/>
    <n v="1837"/>
    <n v="47779"/>
    <n v="1800"/>
    <n v="0"/>
    <n v="0"/>
    <m/>
    <n v="0"/>
    <n v="0"/>
    <n v="0"/>
    <m/>
    <m/>
    <d v="2021-02-28T00:00:00"/>
    <n v="1"/>
    <s v="O"/>
    <n v="1"/>
    <n v="30"/>
    <n v="0"/>
    <m/>
    <m/>
    <m/>
    <m/>
    <m/>
    <m/>
    <n v="1"/>
    <n v="1"/>
    <m/>
    <m/>
    <n v="94534"/>
    <s v="CREDITOS DE CONSUMO"/>
    <n v="0"/>
    <n v="0"/>
    <n v="890480123"/>
    <s v="UNIVERSIDAD DE CARTAGENA"/>
    <n v="5"/>
    <m/>
    <m/>
    <m/>
    <m/>
    <n v="2"/>
    <n v="7"/>
    <n v="2"/>
  </r>
  <r>
    <n v="0"/>
    <s v="C"/>
    <n v="73110028"/>
    <x v="0"/>
    <n v="4"/>
    <n v="550024571"/>
    <d v="2020-10-08T00:00:00"/>
    <d v="2024-02-28T00:00:00"/>
    <n v="0"/>
    <n v="1"/>
    <n v="0"/>
    <n v="30"/>
    <n v="2"/>
    <n v="22490513"/>
    <n v="24960000"/>
    <n v="46185"/>
    <n v="1776"/>
    <n v="46185"/>
    <n v="1740"/>
    <n v="0"/>
    <n v="0"/>
    <m/>
    <n v="0"/>
    <n v="0"/>
    <n v="0"/>
    <m/>
    <m/>
    <d v="2021-02-28T00:00:00"/>
    <n v="1"/>
    <s v="O"/>
    <n v="1"/>
    <n v="30"/>
    <n v="0"/>
    <m/>
    <m/>
    <m/>
    <m/>
    <m/>
    <m/>
    <n v="1"/>
    <n v="1"/>
    <m/>
    <m/>
    <n v="91381"/>
    <s v="CREDITOS DE CONSUMO"/>
    <n v="0"/>
    <n v="0"/>
    <n v="890480123"/>
    <s v="UNIVERSIDAD DE CARTAGENA"/>
    <n v="5"/>
    <m/>
    <m/>
    <m/>
    <m/>
    <n v="2"/>
    <n v="7"/>
    <n v="2"/>
  </r>
  <r>
    <n v="0"/>
    <s v="C"/>
    <n v="73110028"/>
    <x v="0"/>
    <n v="4"/>
    <n v="550024576"/>
    <d v="2020-10-09T00:00:00"/>
    <d v="2024-02-28T00:00:00"/>
    <n v="0"/>
    <n v="1"/>
    <n v="1"/>
    <n v="30"/>
    <n v="2"/>
    <n v="22490513"/>
    <n v="24960000"/>
    <n v="64658"/>
    <n v="2486"/>
    <n v="63384"/>
    <n v="0"/>
    <n v="0"/>
    <n v="0"/>
    <m/>
    <n v="0"/>
    <n v="0"/>
    <n v="0"/>
    <m/>
    <m/>
    <d v="2021-03-30T00:00:00"/>
    <n v="1"/>
    <s v="O"/>
    <n v="1"/>
    <n v="30"/>
    <n v="0"/>
    <m/>
    <m/>
    <m/>
    <m/>
    <m/>
    <m/>
    <n v="1"/>
    <n v="1"/>
    <m/>
    <m/>
    <n v="125410"/>
    <s v="CREDITOS DE CONSUMO"/>
    <n v="0"/>
    <n v="0"/>
    <n v="890480123"/>
    <s v="UNIVERSIDAD DE CARTAGENA"/>
    <n v="5"/>
    <m/>
    <m/>
    <m/>
    <m/>
    <n v="2"/>
    <n v="7"/>
    <n v="2"/>
  </r>
  <r>
    <n v="0"/>
    <s v="C"/>
    <n v="73110028"/>
    <x v="0"/>
    <n v="4"/>
    <n v="550024773"/>
    <d v="2020-11-05T00:00:00"/>
    <d v="2024-02-28T00:00:00"/>
    <n v="0"/>
    <n v="1"/>
    <n v="1"/>
    <n v="30"/>
    <n v="2"/>
    <n v="22490513"/>
    <n v="24960000"/>
    <n v="144098"/>
    <n v="5540"/>
    <n v="141259"/>
    <n v="0"/>
    <n v="0"/>
    <n v="0"/>
    <m/>
    <n v="0"/>
    <n v="0"/>
    <n v="0"/>
    <m/>
    <m/>
    <d v="2021-03-30T00:00:00"/>
    <n v="1"/>
    <s v="O"/>
    <n v="1"/>
    <n v="30"/>
    <n v="0"/>
    <m/>
    <m/>
    <m/>
    <m/>
    <m/>
    <m/>
    <n v="1"/>
    <n v="1"/>
    <m/>
    <m/>
    <n v="279492"/>
    <s v="CREDITOS DE CONSUMO"/>
    <n v="0"/>
    <n v="0"/>
    <n v="890480123"/>
    <s v="UNIVERSIDAD DE CARTAGENA"/>
    <n v="5"/>
    <m/>
    <m/>
    <m/>
    <m/>
    <n v="2"/>
    <n v="7"/>
    <n v="2"/>
  </r>
  <r>
    <n v="0"/>
    <s v="C"/>
    <n v="73110028"/>
    <x v="0"/>
    <n v="4"/>
    <n v="550024783"/>
    <d v="2020-11-07T00:00:00"/>
    <d v="2024-02-28T00:00:00"/>
    <n v="0"/>
    <n v="1"/>
    <n v="1"/>
    <n v="30"/>
    <n v="2"/>
    <n v="22490513"/>
    <n v="24960000"/>
    <n v="144093"/>
    <n v="5540"/>
    <n v="141254"/>
    <n v="0"/>
    <n v="0"/>
    <n v="0"/>
    <m/>
    <n v="0"/>
    <n v="0"/>
    <n v="0"/>
    <m/>
    <m/>
    <d v="2021-03-30T00:00:00"/>
    <n v="1"/>
    <s v="O"/>
    <n v="1"/>
    <n v="30"/>
    <n v="0"/>
    <m/>
    <m/>
    <m/>
    <m/>
    <m/>
    <m/>
    <n v="1"/>
    <n v="1"/>
    <m/>
    <m/>
    <n v="279482"/>
    <s v="CREDITOS DE CONSUMO"/>
    <n v="0"/>
    <n v="0"/>
    <n v="890480123"/>
    <s v="UNIVERSIDAD DE CARTAGENA"/>
    <n v="5"/>
    <m/>
    <m/>
    <m/>
    <m/>
    <n v="2"/>
    <n v="7"/>
    <n v="2"/>
  </r>
  <r>
    <n v="0"/>
    <s v="C"/>
    <n v="73110028"/>
    <x v="0"/>
    <n v="4"/>
    <n v="550025368"/>
    <d v="2021-02-05T00:00:00"/>
    <d v="2024-02-28T00:00:00"/>
    <n v="0"/>
    <n v="1"/>
    <n v="0"/>
    <n v="30"/>
    <n v="2"/>
    <n v="22490513"/>
    <n v="24960000"/>
    <n v="40000"/>
    <n v="1538"/>
    <n v="40000"/>
    <n v="750"/>
    <n v="0"/>
    <n v="0"/>
    <m/>
    <n v="0"/>
    <n v="0"/>
    <n v="0"/>
    <m/>
    <m/>
    <d v="2021-02-28T00:00:00"/>
    <n v="1"/>
    <s v="O"/>
    <n v="1"/>
    <n v="30"/>
    <n v="0"/>
    <m/>
    <m/>
    <m/>
    <m/>
    <m/>
    <m/>
    <n v="1"/>
    <n v="1"/>
    <m/>
    <m/>
    <n v="79143"/>
    <s v="CREDITOS DE CONSUMO"/>
    <n v="0"/>
    <n v="0"/>
    <n v="890480123"/>
    <s v="UNIVERSIDAD DE CARTAGENA"/>
    <n v="5"/>
    <m/>
    <m/>
    <m/>
    <m/>
    <n v="2"/>
    <n v="7"/>
    <n v="2"/>
  </r>
  <r>
    <n v="0"/>
    <s v="C"/>
    <n v="73110028"/>
    <x v="0"/>
    <n v="4"/>
    <n v="550025372"/>
    <d v="2021-02-08T00:00:00"/>
    <d v="2024-02-28T00:00:00"/>
    <n v="0"/>
    <n v="1"/>
    <n v="0"/>
    <n v="30"/>
    <n v="2"/>
    <n v="22490513"/>
    <n v="24960000"/>
    <n v="50000"/>
    <n v="1922"/>
    <n v="50000"/>
    <n v="930"/>
    <n v="0"/>
    <n v="0"/>
    <m/>
    <n v="0"/>
    <n v="0"/>
    <n v="0"/>
    <m/>
    <m/>
    <d v="2021-02-28T00:00:00"/>
    <n v="1"/>
    <s v="O"/>
    <n v="1"/>
    <n v="30"/>
    <n v="0"/>
    <m/>
    <m/>
    <m/>
    <m/>
    <m/>
    <m/>
    <n v="1"/>
    <n v="1"/>
    <m/>
    <m/>
    <n v="98929"/>
    <s v="CREDITOS DE CONSUMO"/>
    <n v="0"/>
    <n v="0"/>
    <n v="890480123"/>
    <s v="UNIVERSIDAD DE CARTAGENA"/>
    <n v="5"/>
    <m/>
    <m/>
    <m/>
    <m/>
    <n v="2"/>
    <n v="7"/>
    <n v="2"/>
  </r>
  <r>
    <n v="0"/>
    <s v="C"/>
    <n v="73110028"/>
    <x v="0"/>
    <n v="4"/>
    <n v="550025388"/>
    <d v="2021-02-11T00:00:00"/>
    <d v="2024-02-28T00:00:00"/>
    <n v="0"/>
    <n v="1"/>
    <n v="0"/>
    <n v="30"/>
    <n v="2"/>
    <n v="22490513"/>
    <n v="24960000"/>
    <n v="11900"/>
    <n v="457"/>
    <n v="11900"/>
    <n v="210"/>
    <n v="0"/>
    <n v="0"/>
    <m/>
    <n v="0"/>
    <n v="0"/>
    <n v="0"/>
    <m/>
    <m/>
    <d v="2021-02-28T00:00:00"/>
    <n v="1"/>
    <s v="O"/>
    <n v="1"/>
    <n v="30"/>
    <n v="0"/>
    <m/>
    <m/>
    <m/>
    <m/>
    <m/>
    <m/>
    <n v="1"/>
    <n v="1"/>
    <m/>
    <m/>
    <n v="23545"/>
    <s v="CREDITOS DE CONSUMO"/>
    <n v="0"/>
    <n v="0"/>
    <n v="890480123"/>
    <s v="UNIVERSIDAD DE CARTAGENA"/>
    <n v="5"/>
    <m/>
    <m/>
    <m/>
    <m/>
    <n v="2"/>
    <n v="7"/>
    <n v="2"/>
  </r>
  <r>
    <n v="0"/>
    <s v="C"/>
    <n v="73110028"/>
    <x v="0"/>
    <n v="4"/>
    <n v="550025389"/>
    <d v="2021-02-11T00:00:00"/>
    <d v="2024-02-28T00:00:00"/>
    <n v="0"/>
    <n v="1"/>
    <n v="0"/>
    <n v="30"/>
    <n v="2"/>
    <n v="22490513"/>
    <n v="24960000"/>
    <n v="26170"/>
    <n v="1006"/>
    <n v="26170"/>
    <n v="480"/>
    <n v="0"/>
    <n v="0"/>
    <m/>
    <n v="0"/>
    <n v="0"/>
    <n v="0"/>
    <m/>
    <m/>
    <d v="2021-02-28T00:00:00"/>
    <n v="1"/>
    <s v="O"/>
    <n v="1"/>
    <n v="30"/>
    <n v="0"/>
    <m/>
    <m/>
    <m/>
    <m/>
    <m/>
    <m/>
    <n v="1"/>
    <n v="1"/>
    <m/>
    <m/>
    <n v="51780"/>
    <s v="CREDITOS DE CONSUMO"/>
    <n v="0"/>
    <n v="0"/>
    <n v="890480123"/>
    <s v="UNIVERSIDAD DE CARTAGENA"/>
    <n v="5"/>
    <m/>
    <m/>
    <m/>
    <m/>
    <n v="2"/>
    <n v="7"/>
    <n v="2"/>
  </r>
  <r>
    <n v="0"/>
    <s v="C"/>
    <n v="73110802"/>
    <x v="0"/>
    <n v="4"/>
    <n v="16762"/>
    <d v="2019-12-30T00:00:00"/>
    <d v="2024-12-30T00:00:00"/>
    <n v="0"/>
    <n v="1"/>
    <n v="15"/>
    <n v="30"/>
    <n v="2"/>
    <n v="9119963"/>
    <n v="9511000"/>
    <n v="7000000"/>
    <n v="145716"/>
    <n v="5535266"/>
    <n v="0"/>
    <n v="0"/>
    <n v="0"/>
    <m/>
    <n v="0"/>
    <n v="0"/>
    <n v="0"/>
    <m/>
    <m/>
    <d v="2021-03-30T00:00:00"/>
    <n v="1"/>
    <s v="O"/>
    <n v="1"/>
    <n v="30"/>
    <n v="0"/>
    <m/>
    <m/>
    <m/>
    <m/>
    <m/>
    <m/>
    <n v="1"/>
    <n v="1"/>
    <m/>
    <m/>
    <n v="9699160"/>
    <s v="CREDITOS DE CONSUMO"/>
    <n v="0"/>
    <n v="0"/>
    <n v="890480123"/>
    <s v="UNIVERSIDAD DE CARTAGENA"/>
    <n v="5"/>
    <m/>
    <m/>
    <m/>
    <m/>
    <n v="1"/>
    <n v="7"/>
    <n v="2"/>
  </r>
  <r>
    <n v="0"/>
    <s v="C"/>
    <n v="73111072"/>
    <x v="0"/>
    <n v="4"/>
    <n v="17388"/>
    <d v="2020-07-29T00:00:00"/>
    <d v="2024-07-30T00:00:00"/>
    <n v="0"/>
    <n v="1"/>
    <n v="8"/>
    <n v="30"/>
    <n v="2"/>
    <n v="9752084"/>
    <n v="10200000"/>
    <n v="11183210"/>
    <n v="282305"/>
    <n v="9606945"/>
    <n v="0"/>
    <n v="0"/>
    <n v="0"/>
    <m/>
    <n v="0"/>
    <n v="0"/>
    <n v="0"/>
    <m/>
    <m/>
    <d v="2021-03-30T00:00:00"/>
    <n v="1"/>
    <s v="O"/>
    <n v="1"/>
    <n v="30"/>
    <n v="0"/>
    <m/>
    <m/>
    <m/>
    <m/>
    <m/>
    <m/>
    <n v="1"/>
    <n v="1"/>
    <m/>
    <m/>
    <n v="12411436"/>
    <s v="CREDITOS DE CONSUMO"/>
    <n v="0"/>
    <n v="0"/>
    <n v="890480123"/>
    <s v="UNIVERSIDAD DE CARTAGENA"/>
    <n v="5"/>
    <m/>
    <m/>
    <m/>
    <m/>
    <n v="1"/>
    <n v="7"/>
    <n v="2"/>
  </r>
  <r>
    <n v="7562"/>
    <s v="C"/>
    <n v="73111666"/>
    <x v="0"/>
    <n v="4"/>
    <n v="550016444"/>
    <d v="2020-10-29T00:00:00"/>
    <d v="2024-04-30T00:00:00"/>
    <n v="0"/>
    <n v="1"/>
    <n v="0"/>
    <n v="30"/>
    <n v="2"/>
    <n v="22490513"/>
    <n v="24960000"/>
    <n v="21177"/>
    <n v="814"/>
    <n v="21177"/>
    <n v="0"/>
    <n v="0"/>
    <n v="0"/>
    <m/>
    <n v="0"/>
    <n v="0"/>
    <n v="0"/>
    <m/>
    <m/>
    <d v="2021-03-31T00:00:00"/>
    <n v="1"/>
    <s v="O"/>
    <n v="1"/>
    <n v="30"/>
    <n v="0"/>
    <m/>
    <m/>
    <m/>
    <m/>
    <m/>
    <m/>
    <n v="1"/>
    <n v="1"/>
    <m/>
    <m/>
    <n v="13615"/>
    <s v="CREDITOS DE CONSUMO"/>
    <n v="0"/>
    <n v="0"/>
    <n v="890480123"/>
    <s v="UNIVERSIDAD DE CARTAGENA"/>
    <n v="5"/>
    <m/>
    <m/>
    <m/>
    <m/>
    <n v="2"/>
    <n v="7"/>
    <n v="1"/>
  </r>
  <r>
    <n v="3384"/>
    <s v="C"/>
    <n v="73111666"/>
    <x v="0"/>
    <n v="4"/>
    <n v="550016451"/>
    <d v="2020-10-29T00:00:00"/>
    <d v="2024-04-30T00:00:00"/>
    <n v="0"/>
    <n v="1"/>
    <n v="0"/>
    <n v="30"/>
    <n v="2"/>
    <n v="22490513"/>
    <n v="24960000"/>
    <n v="9477"/>
    <n v="364"/>
    <n v="9477"/>
    <n v="0"/>
    <n v="0"/>
    <n v="0"/>
    <m/>
    <n v="0"/>
    <n v="0"/>
    <n v="0"/>
    <m/>
    <m/>
    <d v="2021-03-31T00:00:00"/>
    <n v="1"/>
    <s v="O"/>
    <n v="1"/>
    <n v="30"/>
    <n v="0"/>
    <m/>
    <m/>
    <m/>
    <m/>
    <m/>
    <m/>
    <n v="1"/>
    <n v="1"/>
    <m/>
    <m/>
    <n v="6093"/>
    <s v="CREDITOS DE CONSUMO"/>
    <n v="0"/>
    <n v="0"/>
    <n v="890480123"/>
    <s v="UNIVERSIDAD DE CARTAGENA"/>
    <n v="5"/>
    <m/>
    <m/>
    <m/>
    <m/>
    <n v="2"/>
    <n v="7"/>
    <n v="1"/>
  </r>
  <r>
    <n v="860"/>
    <s v="C"/>
    <n v="73111666"/>
    <x v="0"/>
    <n v="4"/>
    <n v="550016456"/>
    <d v="2020-10-29T00:00:00"/>
    <d v="2024-04-30T00:00:00"/>
    <n v="0"/>
    <n v="1"/>
    <n v="0"/>
    <n v="30"/>
    <n v="2"/>
    <n v="22490513"/>
    <n v="24960000"/>
    <n v="2409"/>
    <n v="93"/>
    <n v="2409"/>
    <n v="0"/>
    <n v="0"/>
    <n v="0"/>
    <m/>
    <n v="0"/>
    <n v="0"/>
    <n v="0"/>
    <m/>
    <m/>
    <d v="2021-03-31T00:00:00"/>
    <n v="1"/>
    <s v="O"/>
    <n v="1"/>
    <n v="30"/>
    <n v="0"/>
    <m/>
    <m/>
    <m/>
    <m/>
    <m/>
    <m/>
    <n v="1"/>
    <n v="1"/>
    <m/>
    <m/>
    <n v="1549"/>
    <s v="CREDITOS DE CONSUMO"/>
    <n v="0"/>
    <n v="0"/>
    <n v="890480123"/>
    <s v="UNIVERSIDAD DE CARTAGENA"/>
    <n v="5"/>
    <m/>
    <m/>
    <m/>
    <m/>
    <n v="2"/>
    <n v="7"/>
    <n v="1"/>
  </r>
  <r>
    <n v="21734"/>
    <s v="C"/>
    <n v="73111666"/>
    <x v="0"/>
    <n v="4"/>
    <n v="550016494"/>
    <d v="2020-10-29T00:00:00"/>
    <d v="2024-04-30T00:00:00"/>
    <n v="0"/>
    <n v="1"/>
    <n v="0"/>
    <n v="30"/>
    <n v="2"/>
    <n v="22490513"/>
    <n v="24960000"/>
    <n v="60867"/>
    <n v="2340"/>
    <n v="60867"/>
    <n v="0"/>
    <n v="0"/>
    <n v="0"/>
    <m/>
    <n v="0"/>
    <n v="0"/>
    <n v="0"/>
    <m/>
    <m/>
    <d v="2021-03-31T00:00:00"/>
    <n v="1"/>
    <s v="O"/>
    <n v="1"/>
    <n v="30"/>
    <n v="0"/>
    <m/>
    <m/>
    <m/>
    <m/>
    <m/>
    <m/>
    <n v="1"/>
    <n v="1"/>
    <m/>
    <m/>
    <n v="39133"/>
    <s v="CREDITOS DE CONSUMO"/>
    <n v="0"/>
    <n v="0"/>
    <n v="890480123"/>
    <s v="UNIVERSIDAD DE CARTAGENA"/>
    <n v="5"/>
    <m/>
    <m/>
    <m/>
    <m/>
    <n v="2"/>
    <n v="7"/>
    <n v="1"/>
  </r>
  <r>
    <n v="13384"/>
    <s v="C"/>
    <n v="73111666"/>
    <x v="0"/>
    <n v="4"/>
    <n v="550016528"/>
    <d v="2020-10-29T00:00:00"/>
    <d v="2024-04-30T00:00:00"/>
    <n v="0"/>
    <n v="1"/>
    <n v="0"/>
    <n v="30"/>
    <n v="2"/>
    <n v="22490513"/>
    <n v="24960000"/>
    <n v="37482"/>
    <n v="1441"/>
    <n v="37482"/>
    <n v="0"/>
    <n v="0"/>
    <n v="0"/>
    <m/>
    <n v="0"/>
    <n v="0"/>
    <n v="0"/>
    <m/>
    <m/>
    <d v="2021-03-31T00:00:00"/>
    <n v="1"/>
    <s v="O"/>
    <n v="1"/>
    <n v="30"/>
    <n v="0"/>
    <m/>
    <m/>
    <m/>
    <m/>
    <m/>
    <m/>
    <n v="1"/>
    <n v="1"/>
    <m/>
    <m/>
    <n v="24098"/>
    <s v="CREDITOS DE CONSUMO"/>
    <n v="0"/>
    <n v="0"/>
    <n v="890480123"/>
    <s v="UNIVERSIDAD DE CARTAGENA"/>
    <n v="5"/>
    <m/>
    <m/>
    <m/>
    <m/>
    <n v="2"/>
    <n v="7"/>
    <n v="1"/>
  </r>
  <r>
    <n v="15616"/>
    <s v="C"/>
    <n v="73111666"/>
    <x v="0"/>
    <n v="4"/>
    <n v="550016529"/>
    <d v="2020-10-29T00:00:00"/>
    <d v="2024-04-30T00:00:00"/>
    <n v="0"/>
    <n v="1"/>
    <n v="0"/>
    <n v="30"/>
    <n v="2"/>
    <n v="22490513"/>
    <n v="24960000"/>
    <n v="43734"/>
    <n v="1681"/>
    <n v="43734"/>
    <n v="0"/>
    <n v="0"/>
    <n v="0"/>
    <m/>
    <n v="0"/>
    <n v="0"/>
    <n v="0"/>
    <m/>
    <m/>
    <d v="2021-03-31T00:00:00"/>
    <n v="1"/>
    <s v="O"/>
    <n v="1"/>
    <n v="30"/>
    <n v="0"/>
    <m/>
    <m/>
    <m/>
    <m/>
    <m/>
    <m/>
    <n v="1"/>
    <n v="1"/>
    <m/>
    <m/>
    <n v="28118"/>
    <s v="CREDITOS DE CONSUMO"/>
    <n v="0"/>
    <n v="0"/>
    <n v="890480123"/>
    <s v="UNIVERSIDAD DE CARTAGENA"/>
    <n v="5"/>
    <m/>
    <m/>
    <m/>
    <m/>
    <n v="2"/>
    <n v="7"/>
    <n v="1"/>
  </r>
  <r>
    <n v="1932"/>
    <s v="C"/>
    <n v="73111666"/>
    <x v="0"/>
    <n v="4"/>
    <n v="550016530"/>
    <d v="2020-10-29T00:00:00"/>
    <d v="2024-04-30T00:00:00"/>
    <n v="0"/>
    <n v="1"/>
    <n v="0"/>
    <n v="30"/>
    <n v="2"/>
    <n v="22490513"/>
    <n v="24960000"/>
    <n v="5410"/>
    <n v="208"/>
    <n v="5410"/>
    <n v="0"/>
    <n v="0"/>
    <n v="0"/>
    <m/>
    <n v="0"/>
    <n v="0"/>
    <n v="0"/>
    <m/>
    <m/>
    <d v="2021-03-31T00:00:00"/>
    <n v="1"/>
    <s v="O"/>
    <n v="1"/>
    <n v="30"/>
    <n v="0"/>
    <m/>
    <m/>
    <m/>
    <m/>
    <m/>
    <m/>
    <n v="1"/>
    <n v="1"/>
    <m/>
    <m/>
    <n v="3478"/>
    <s v="CREDITOS DE CONSUMO"/>
    <n v="0"/>
    <n v="0"/>
    <n v="890480123"/>
    <s v="UNIVERSIDAD DE CARTAGENA"/>
    <n v="5"/>
    <m/>
    <m/>
    <m/>
    <m/>
    <n v="2"/>
    <n v="7"/>
    <n v="1"/>
  </r>
  <r>
    <n v="202890"/>
    <s v="C"/>
    <n v="73111666"/>
    <x v="0"/>
    <n v="4"/>
    <n v="550023886"/>
    <d v="2020-05-22T00:00:00"/>
    <d v="2024-04-30T00:00:00"/>
    <n v="0"/>
    <n v="1"/>
    <n v="0"/>
    <n v="30"/>
    <n v="2"/>
    <n v="22490513"/>
    <n v="24960000"/>
    <n v="568201"/>
    <n v="21844"/>
    <n v="568201"/>
    <n v="0"/>
    <n v="0"/>
    <n v="0"/>
    <m/>
    <n v="0"/>
    <n v="0"/>
    <n v="0"/>
    <m/>
    <m/>
    <d v="2021-03-31T00:00:00"/>
    <n v="1"/>
    <s v="O"/>
    <n v="1"/>
    <n v="30"/>
    <n v="0"/>
    <m/>
    <m/>
    <m/>
    <m/>
    <m/>
    <m/>
    <n v="1"/>
    <n v="1"/>
    <m/>
    <m/>
    <n v="365311"/>
    <s v="CREDITOS DE CONSUMO"/>
    <n v="0"/>
    <n v="0"/>
    <n v="890480123"/>
    <s v="UNIVERSIDAD DE CARTAGENA"/>
    <n v="5"/>
    <m/>
    <m/>
    <m/>
    <m/>
    <n v="2"/>
    <n v="7"/>
    <n v="2"/>
  </r>
  <r>
    <n v="292119"/>
    <s v="C"/>
    <n v="73111666"/>
    <x v="0"/>
    <n v="4"/>
    <n v="550023924"/>
    <d v="2020-06-09T00:00:00"/>
    <d v="2024-04-30T00:00:00"/>
    <n v="0"/>
    <n v="1"/>
    <n v="0"/>
    <n v="30"/>
    <n v="2"/>
    <n v="22490513"/>
    <n v="24960000"/>
    <n v="818087"/>
    <n v="31451"/>
    <n v="818087"/>
    <n v="0"/>
    <n v="0"/>
    <n v="0"/>
    <m/>
    <n v="0"/>
    <n v="0"/>
    <n v="0"/>
    <m/>
    <m/>
    <d v="2021-03-31T00:00:00"/>
    <n v="1"/>
    <s v="O"/>
    <n v="1"/>
    <n v="30"/>
    <n v="0"/>
    <m/>
    <m/>
    <m/>
    <m/>
    <m/>
    <m/>
    <n v="1"/>
    <n v="1"/>
    <m/>
    <m/>
    <n v="525968"/>
    <s v="CREDITOS DE CONSUMO"/>
    <n v="0"/>
    <n v="0"/>
    <n v="890480123"/>
    <s v="UNIVERSIDAD DE CARTAGENA"/>
    <n v="5"/>
    <m/>
    <m/>
    <m/>
    <m/>
    <n v="2"/>
    <n v="7"/>
    <n v="2"/>
  </r>
  <r>
    <n v="178785"/>
    <s v="C"/>
    <n v="73111666"/>
    <x v="0"/>
    <n v="4"/>
    <n v="550023962"/>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78785"/>
    <s v="C"/>
    <n v="73111666"/>
    <x v="0"/>
    <n v="4"/>
    <n v="550023963"/>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85938"/>
    <s v="C"/>
    <n v="73111666"/>
    <x v="0"/>
    <n v="4"/>
    <n v="550023969"/>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n v="73111666"/>
    <x v="0"/>
    <n v="4"/>
    <n v="550023970"/>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n v="73111666"/>
    <x v="0"/>
    <n v="4"/>
    <n v="550023971"/>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2388"/>
    <s v="C"/>
    <n v="73111666"/>
    <x v="0"/>
    <n v="4"/>
    <n v="550023977"/>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3978"/>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4002"/>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4003"/>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31973"/>
    <s v="C"/>
    <n v="73111666"/>
    <x v="0"/>
    <n v="4"/>
    <n v="550024787"/>
    <d v="2020-11-07T00:00:00"/>
    <d v="2024-04-30T00:00:00"/>
    <n v="0"/>
    <n v="1"/>
    <n v="0"/>
    <n v="30"/>
    <n v="2"/>
    <n v="22490513"/>
    <n v="24960000"/>
    <n v="89542"/>
    <n v="3442"/>
    <n v="89542"/>
    <n v="0"/>
    <n v="0"/>
    <n v="0"/>
    <m/>
    <n v="0"/>
    <n v="0"/>
    <n v="0"/>
    <m/>
    <m/>
    <d v="2021-03-31T00:00:00"/>
    <n v="1"/>
    <s v="O"/>
    <n v="1"/>
    <n v="30"/>
    <n v="0"/>
    <m/>
    <m/>
    <m/>
    <m/>
    <m/>
    <m/>
    <n v="1"/>
    <n v="1"/>
    <m/>
    <m/>
    <n v="57569"/>
    <s v="CREDITOS DE CONSUMO"/>
    <n v="0"/>
    <n v="0"/>
    <n v="890480123"/>
    <s v="UNIVERSIDAD DE CARTAGENA"/>
    <n v="5"/>
    <m/>
    <m/>
    <m/>
    <m/>
    <n v="2"/>
    <n v="7"/>
    <n v="2"/>
  </r>
  <r>
    <n v="201821"/>
    <s v="C"/>
    <n v="73111666"/>
    <x v="0"/>
    <n v="4"/>
    <n v="550024844"/>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201821"/>
    <s v="C"/>
    <n v="73111666"/>
    <x v="0"/>
    <n v="4"/>
    <n v="550024845"/>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333994"/>
    <s v="C"/>
    <n v="73111666"/>
    <x v="0"/>
    <n v="4"/>
    <n v="550024859"/>
    <d v="2020-11-22T00:00:00"/>
    <d v="2024-04-30T00:00:00"/>
    <n v="0"/>
    <n v="1"/>
    <n v="0"/>
    <n v="30"/>
    <n v="2"/>
    <n v="22490513"/>
    <n v="24960000"/>
    <n v="935359"/>
    <n v="35960"/>
    <n v="935359"/>
    <n v="0"/>
    <n v="0"/>
    <n v="0"/>
    <m/>
    <n v="0"/>
    <n v="0"/>
    <n v="0"/>
    <m/>
    <m/>
    <d v="2021-03-31T00:00:00"/>
    <n v="1"/>
    <s v="O"/>
    <n v="1"/>
    <n v="30"/>
    <n v="0"/>
    <m/>
    <m/>
    <m/>
    <m/>
    <m/>
    <m/>
    <n v="1"/>
    <n v="1"/>
    <m/>
    <m/>
    <n v="601365"/>
    <s v="CREDITOS DE CONSUMO"/>
    <n v="0"/>
    <n v="0"/>
    <n v="890480123"/>
    <s v="UNIVERSIDAD DE CARTAGENA"/>
    <n v="5"/>
    <m/>
    <m/>
    <m/>
    <m/>
    <n v="2"/>
    <n v="7"/>
    <n v="2"/>
  </r>
  <r>
    <n v="121578"/>
    <s v="C"/>
    <n v="73111666"/>
    <x v="0"/>
    <n v="4"/>
    <n v="550024991"/>
    <d v="2020-12-06T00:00:00"/>
    <d v="2024-04-30T00:00:00"/>
    <n v="0"/>
    <n v="1"/>
    <n v="0"/>
    <n v="30"/>
    <n v="2"/>
    <n v="22490513"/>
    <n v="24960000"/>
    <n v="340484"/>
    <n v="13090"/>
    <n v="340484"/>
    <n v="0"/>
    <n v="0"/>
    <n v="0"/>
    <m/>
    <n v="0"/>
    <n v="0"/>
    <n v="0"/>
    <m/>
    <m/>
    <d v="2021-03-31T00:00:00"/>
    <n v="1"/>
    <s v="O"/>
    <n v="1"/>
    <n v="30"/>
    <n v="0"/>
    <m/>
    <m/>
    <m/>
    <m/>
    <m/>
    <m/>
    <n v="1"/>
    <n v="1"/>
    <m/>
    <m/>
    <n v="218906"/>
    <s v="CREDITOS DE CONSUMO"/>
    <n v="0"/>
    <n v="0"/>
    <n v="890480123"/>
    <s v="UNIVERSIDAD DE CARTAGENA"/>
    <n v="5"/>
    <m/>
    <m/>
    <m/>
    <m/>
    <n v="2"/>
    <n v="7"/>
    <n v="2"/>
  </r>
  <r>
    <n v="67274"/>
    <s v="C"/>
    <n v="73111666"/>
    <x v="0"/>
    <n v="4"/>
    <n v="550025018"/>
    <d v="2020-12-13T00:00:00"/>
    <d v="2024-04-30T00:00:00"/>
    <n v="0"/>
    <n v="1"/>
    <n v="0"/>
    <n v="30"/>
    <n v="2"/>
    <n v="22490513"/>
    <n v="24960000"/>
    <n v="188403"/>
    <n v="7243"/>
    <n v="188403"/>
    <n v="0"/>
    <n v="0"/>
    <n v="0"/>
    <m/>
    <n v="0"/>
    <n v="0"/>
    <n v="0"/>
    <m/>
    <m/>
    <d v="2021-03-31T00:00:00"/>
    <n v="1"/>
    <s v="O"/>
    <n v="1"/>
    <n v="30"/>
    <n v="0"/>
    <m/>
    <m/>
    <m/>
    <m/>
    <m/>
    <m/>
    <n v="1"/>
    <n v="1"/>
    <m/>
    <m/>
    <n v="121129"/>
    <s v="CREDITOS DE CONSUMO"/>
    <n v="0"/>
    <n v="0"/>
    <n v="890480123"/>
    <s v="UNIVERSIDAD DE CARTAGENA"/>
    <n v="5"/>
    <m/>
    <m/>
    <m/>
    <m/>
    <n v="2"/>
    <n v="7"/>
    <n v="2"/>
  </r>
  <r>
    <n v="2142"/>
    <s v="C"/>
    <n v="73111666"/>
    <x v="0"/>
    <n v="4"/>
    <n v="550025730"/>
    <d v="2021-03-31T00:00:00"/>
    <d v="2021-05-30T00:00:00"/>
    <n v="0"/>
    <n v="1"/>
    <n v="0"/>
    <n v="30"/>
    <n v="2"/>
    <n v="0"/>
    <n v="0"/>
    <n v="6000"/>
    <n v="6000"/>
    <n v="6000"/>
    <n v="0"/>
    <n v="0"/>
    <n v="0"/>
    <m/>
    <n v="0"/>
    <n v="0"/>
    <n v="0"/>
    <m/>
    <m/>
    <d v="2021-03-31T00:00:00"/>
    <n v="1"/>
    <s v="O"/>
    <n v="1"/>
    <n v="30"/>
    <n v="0"/>
    <m/>
    <m/>
    <m/>
    <m/>
    <m/>
    <m/>
    <n v="1"/>
    <n v="1"/>
    <m/>
    <m/>
    <n v="3858"/>
    <s v="CREDITOS DE CONSUMO"/>
    <n v="0"/>
    <n v="0"/>
    <n v="890480123"/>
    <s v="UNIVERSIDAD DE CARTAGENA"/>
    <n v="5"/>
    <m/>
    <m/>
    <m/>
    <m/>
    <n v="2"/>
    <n v="7"/>
    <n v="2"/>
  </r>
  <r>
    <n v="2829754"/>
    <s v="C"/>
    <n v="73111999"/>
    <x v="0"/>
    <n v="4"/>
    <n v="17933"/>
    <d v="2020-12-29T00:00:00"/>
    <d v="2024-11-29T00:00:00"/>
    <n v="0"/>
    <n v="1"/>
    <n v="3"/>
    <n v="30"/>
    <n v="2"/>
    <n v="16011168"/>
    <n v="17240000"/>
    <n v="4566848"/>
    <n v="131424"/>
    <n v="4352543"/>
    <n v="1835"/>
    <n v="0"/>
    <n v="0"/>
    <m/>
    <n v="0"/>
    <n v="0"/>
    <n v="0"/>
    <m/>
    <m/>
    <d v="2021-03-30T00:00:00"/>
    <n v="1"/>
    <s v="O"/>
    <n v="1"/>
    <n v="30"/>
    <n v="0"/>
    <m/>
    <m/>
    <m/>
    <m/>
    <m/>
    <m/>
    <n v="1"/>
    <n v="1"/>
    <m/>
    <m/>
    <n v="1522789"/>
    <s v="CREDITOS DE CONSUMO"/>
    <n v="0"/>
    <n v="0"/>
    <n v="890480123"/>
    <s v="UNIVERSIDAD DE CARTAGENA"/>
    <n v="5"/>
    <m/>
    <m/>
    <m/>
    <m/>
    <n v="1"/>
    <n v="7"/>
    <n v="2"/>
  </r>
  <r>
    <n v="5748567"/>
    <s v="C"/>
    <n v="73111999"/>
    <x v="0"/>
    <n v="4"/>
    <n v="18045"/>
    <d v="2021-01-07T00:00:00"/>
    <d v="2022-01-30T00:00:00"/>
    <n v="0"/>
    <n v="1"/>
    <n v="3"/>
    <n v="30"/>
    <n v="2"/>
    <n v="7720836"/>
    <n v="8000000"/>
    <n v="11272661"/>
    <n v="852959"/>
    <n v="8842071"/>
    <n v="0"/>
    <n v="0"/>
    <n v="0"/>
    <m/>
    <n v="0"/>
    <n v="0"/>
    <n v="0"/>
    <n v="1500000"/>
    <n v="6"/>
    <d v="2021-03-30T00:00:00"/>
    <n v="1"/>
    <s v="O"/>
    <n v="1"/>
    <n v="30"/>
    <n v="0"/>
    <m/>
    <m/>
    <m/>
    <m/>
    <m/>
    <m/>
    <n v="1"/>
    <n v="1"/>
    <m/>
    <m/>
    <n v="3093504"/>
    <s v="CREDITOS DE CONSUMO"/>
    <n v="0"/>
    <n v="0"/>
    <n v="890480123"/>
    <s v="UNIVERSIDAD DE CARTAGENA"/>
    <n v="5"/>
    <m/>
    <m/>
    <m/>
    <m/>
    <n v="1"/>
    <n v="7"/>
    <n v="2"/>
  </r>
  <r>
    <n v="0"/>
    <s v="C"/>
    <n v="73112178"/>
    <x v="0"/>
    <n v="4"/>
    <n v="16657"/>
    <d v="2020-10-29T00:00:00"/>
    <d v="2022-02-05T00:00:00"/>
    <n v="0"/>
    <n v="1"/>
    <n v="5"/>
    <n v="30"/>
    <n v="2"/>
    <n v="17726461"/>
    <n v="19240000"/>
    <n v="2020334"/>
    <n v="151150"/>
    <n v="1389878"/>
    <n v="0"/>
    <n v="0"/>
    <n v="0"/>
    <m/>
    <n v="0"/>
    <n v="0"/>
    <n v="0"/>
    <m/>
    <m/>
    <d v="2021-03-30T00:00:00"/>
    <n v="1"/>
    <s v="O"/>
    <n v="1"/>
    <n v="30"/>
    <n v="0"/>
    <m/>
    <m/>
    <m/>
    <m/>
    <m/>
    <m/>
    <n v="1"/>
    <n v="1"/>
    <m/>
    <m/>
    <n v="9823893"/>
    <s v="CREDITOS DE CONSUMO"/>
    <n v="0"/>
    <n v="0"/>
    <n v="890480123"/>
    <s v="UNIVERSIDAD DE CARTAGENA"/>
    <n v="5"/>
    <m/>
    <m/>
    <m/>
    <m/>
    <n v="1"/>
    <n v="7"/>
    <n v="1"/>
  </r>
  <r>
    <n v="0"/>
    <s v="C"/>
    <n v="73112716"/>
    <x v="0"/>
    <n v="4"/>
    <n v="15579"/>
    <d v="2019-04-11T00:00:00"/>
    <d v="2022-04-11T00:00:00"/>
    <n v="0"/>
    <n v="1"/>
    <n v="24"/>
    <n v="30"/>
    <n v="2"/>
    <n v="12185828"/>
    <n v="12890000"/>
    <n v="17850000"/>
    <n v="594461"/>
    <n v="6593730"/>
    <n v="0"/>
    <n v="0"/>
    <n v="0"/>
    <m/>
    <n v="0"/>
    <n v="0"/>
    <n v="0"/>
    <m/>
    <m/>
    <d v="2021-03-30T00:00:00"/>
    <n v="1"/>
    <s v="O"/>
    <n v="1"/>
    <n v="30"/>
    <n v="0"/>
    <m/>
    <m/>
    <m/>
    <m/>
    <m/>
    <m/>
    <n v="1"/>
    <n v="1"/>
    <m/>
    <m/>
    <n v="9199435"/>
    <s v="CREDITOS DE CONSUMO"/>
    <n v="0"/>
    <n v="0"/>
    <n v="890480123"/>
    <s v="UNIVERSIDAD DE CARTAGENA"/>
    <n v="5"/>
    <m/>
    <m/>
    <m/>
    <m/>
    <n v="1"/>
    <n v="7"/>
    <n v="2"/>
  </r>
  <r>
    <n v="66725460"/>
    <s v="C"/>
    <n v="73118690"/>
    <x v="0"/>
    <n v="4"/>
    <n v="16868"/>
    <d v="2020-01-22T00:00:00"/>
    <d v="2027-01-22T00:00:00"/>
    <n v="8"/>
    <n v="1"/>
    <n v="13"/>
    <n v="30"/>
    <n v="2"/>
    <n v="9119963"/>
    <n v="9511000"/>
    <n v="103120119"/>
    <n v="1665393"/>
    <n v="90185163"/>
    <n v="182696"/>
    <n v="0"/>
    <n v="0"/>
    <m/>
    <n v="0"/>
    <n v="0"/>
    <n v="0"/>
    <m/>
    <m/>
    <d v="2021-03-30T00:00:00"/>
    <n v="1"/>
    <s v="O"/>
    <n v="1"/>
    <n v="30"/>
    <n v="37281"/>
    <m/>
    <m/>
    <m/>
    <m/>
    <m/>
    <m/>
    <n v="1"/>
    <n v="1"/>
    <m/>
    <m/>
    <n v="23459703"/>
    <s v="CREDITOS DE CONSUMO"/>
    <n v="0"/>
    <n v="0"/>
    <n v="890480123"/>
    <s v="UNIVERSIDAD DE CARTAGENA"/>
    <n v="5"/>
    <m/>
    <m/>
    <m/>
    <m/>
    <n v="1"/>
    <n v="7"/>
    <n v="2"/>
  </r>
  <r>
    <n v="873908"/>
    <s v="C"/>
    <n v="73118690"/>
    <x v="0"/>
    <n v="4"/>
    <n v="18068"/>
    <d v="2021-01-15T00:00:00"/>
    <d v="2023-01-30T00:00:00"/>
    <n v="0"/>
    <n v="1"/>
    <n v="13"/>
    <n v="30"/>
    <n v="2"/>
    <n v="15881442"/>
    <n v="17090000"/>
    <n v="2500000"/>
    <n v="122266"/>
    <n v="1181162"/>
    <n v="0"/>
    <n v="0"/>
    <n v="0"/>
    <m/>
    <n v="0"/>
    <n v="0"/>
    <n v="0"/>
    <m/>
    <m/>
    <d v="2021-03-30T00:00:00"/>
    <n v="1"/>
    <s v="O"/>
    <n v="1"/>
    <n v="30"/>
    <n v="0"/>
    <m/>
    <m/>
    <m/>
    <m/>
    <m/>
    <m/>
    <n v="1"/>
    <n v="1"/>
    <m/>
    <m/>
    <n v="307254"/>
    <s v="CREDITOS DE CONSUMO"/>
    <n v="0"/>
    <n v="0"/>
    <n v="890480123"/>
    <s v="UNIVERSIDAD DE CARTAGENA"/>
    <n v="5"/>
    <m/>
    <m/>
    <m/>
    <m/>
    <n v="1"/>
    <n v="7"/>
    <n v="2"/>
  </r>
  <r>
    <n v="1849680"/>
    <s v="C"/>
    <n v="73118690"/>
    <x v="0"/>
    <n v="4"/>
    <n v="18268"/>
    <d v="2021-03-17T00:00:00"/>
    <d v="2021-06-30T00:00:00"/>
    <n v="0"/>
    <n v="1"/>
    <n v="1"/>
    <n v="30"/>
    <n v="2"/>
    <n v="13121400"/>
    <n v="13940000"/>
    <n v="2500000"/>
    <n v="27336"/>
    <n v="2500000"/>
    <n v="0"/>
    <n v="0"/>
    <n v="0"/>
    <m/>
    <n v="0"/>
    <n v="0"/>
    <n v="0"/>
    <n v="2500000"/>
    <n v="6"/>
    <d v="2021-03-30T00:00:00"/>
    <n v="1"/>
    <s v="O"/>
    <n v="1"/>
    <n v="30"/>
    <n v="0"/>
    <m/>
    <m/>
    <m/>
    <m/>
    <m/>
    <m/>
    <n v="1"/>
    <n v="1"/>
    <m/>
    <m/>
    <n v="650320"/>
    <s v="CREDITOS DE CONSUMO"/>
    <n v="0"/>
    <n v="0"/>
    <n v="890480123"/>
    <s v="UNIVERSIDAD DE CARTAGENA"/>
    <n v="5"/>
    <m/>
    <m/>
    <m/>
    <m/>
    <n v="1"/>
    <n v="7"/>
    <n v="2"/>
  </r>
  <r>
    <n v="1050346"/>
    <s v="C"/>
    <n v="73120158"/>
    <x v="0"/>
    <n v="4"/>
    <n v="11808"/>
    <d v="2016-11-22T00:00:00"/>
    <d v="2023-11-22T00:00:00"/>
    <n v="0"/>
    <n v="1"/>
    <n v="54"/>
    <n v="30"/>
    <n v="2"/>
    <n v="12185828"/>
    <n v="12890000"/>
    <n v="28125615"/>
    <n v="499293"/>
    <n v="12848238"/>
    <n v="0"/>
    <n v="0"/>
    <n v="0"/>
    <m/>
    <n v="0"/>
    <n v="0"/>
    <n v="0"/>
    <m/>
    <m/>
    <d v="2021-03-30T00:00:00"/>
    <n v="1"/>
    <s v="O"/>
    <n v="1"/>
    <n v="30"/>
    <n v="0"/>
    <m/>
    <m/>
    <m/>
    <m/>
    <m/>
    <m/>
    <n v="1"/>
    <n v="1"/>
    <m/>
    <m/>
    <n v="11797892"/>
    <s v="CREDITOS DE CONSUMO"/>
    <n v="0"/>
    <n v="0"/>
    <n v="890480123"/>
    <s v="UNIVERSIDAD DE CARTAGENA"/>
    <n v="5"/>
    <m/>
    <m/>
    <m/>
    <m/>
    <n v="1"/>
    <n v="7"/>
    <n v="2"/>
  </r>
  <r>
    <n v="852959"/>
    <s v="C"/>
    <n v="73120158"/>
    <x v="0"/>
    <n v="4"/>
    <n v="14325"/>
    <d v="2018-07-19T00:00:00"/>
    <d v="2023-07-19T00:00:00"/>
    <n v="11"/>
    <n v="1"/>
    <n v="31"/>
    <n v="30"/>
    <n v="2"/>
    <n v="17726461"/>
    <n v="19240000"/>
    <n v="18000000"/>
    <n v="454407"/>
    <n v="10433729"/>
    <n v="56111"/>
    <n v="0"/>
    <n v="0"/>
    <m/>
    <n v="0"/>
    <n v="0"/>
    <n v="0"/>
    <m/>
    <m/>
    <d v="2021-03-30T00:00:00"/>
    <n v="1"/>
    <s v="O"/>
    <n v="1"/>
    <n v="30"/>
    <n v="75099"/>
    <m/>
    <m/>
    <m/>
    <m/>
    <m/>
    <m/>
    <n v="1"/>
    <n v="1"/>
    <m/>
    <m/>
    <n v="9580770"/>
    <s v="CREDITOS DE CONSUMO"/>
    <n v="0"/>
    <n v="0"/>
    <n v="890480123"/>
    <s v="UNIVERSIDAD DE CARTAGENA"/>
    <n v="5"/>
    <m/>
    <m/>
    <m/>
    <m/>
    <n v="1"/>
    <n v="7"/>
    <n v="2"/>
  </r>
  <r>
    <n v="1653639"/>
    <s v="C"/>
    <n v="73120158"/>
    <x v="0"/>
    <n v="4"/>
    <n v="14374"/>
    <d v="2018-07-31T00:00:00"/>
    <d v="2023-07-31T00:00:00"/>
    <n v="0"/>
    <n v="1"/>
    <n v="32"/>
    <n v="30"/>
    <n v="2"/>
    <n v="12185828"/>
    <n v="12890000"/>
    <n v="37344462"/>
    <n v="834218"/>
    <n v="20227951"/>
    <n v="0"/>
    <n v="0"/>
    <n v="0"/>
    <m/>
    <n v="0"/>
    <n v="0"/>
    <n v="0"/>
    <m/>
    <m/>
    <d v="2021-03-30T00:00:00"/>
    <n v="1"/>
    <s v="O"/>
    <n v="1"/>
    <n v="30"/>
    <n v="0"/>
    <m/>
    <m/>
    <m/>
    <m/>
    <m/>
    <m/>
    <n v="1"/>
    <n v="1"/>
    <m/>
    <m/>
    <n v="18574312"/>
    <s v="CREDITOS DE CONSUMO"/>
    <n v="0"/>
    <n v="0"/>
    <n v="890480123"/>
    <s v="UNIVERSIDAD DE CARTAGENA"/>
    <n v="5"/>
    <m/>
    <m/>
    <m/>
    <m/>
    <n v="1"/>
    <n v="7"/>
    <n v="2"/>
  </r>
  <r>
    <n v="0"/>
    <s v="C"/>
    <n v="73120247"/>
    <x v="0"/>
    <n v="4"/>
    <n v="17797"/>
    <d v="2020-11-09T00:00:00"/>
    <d v="2023-11-09T00:00:00"/>
    <n v="0"/>
    <n v="1"/>
    <n v="5"/>
    <n v="30"/>
    <n v="2"/>
    <n v="9568969"/>
    <n v="10000000"/>
    <n v="3060000"/>
    <n v="98120"/>
    <n v="2677726"/>
    <n v="0"/>
    <n v="0"/>
    <n v="0"/>
    <m/>
    <n v="0"/>
    <n v="0"/>
    <n v="0"/>
    <m/>
    <m/>
    <d v="2021-03-30T00:00:00"/>
    <n v="1"/>
    <s v="O"/>
    <n v="1"/>
    <n v="30"/>
    <n v="0"/>
    <m/>
    <m/>
    <m/>
    <m/>
    <m/>
    <m/>
    <n v="1"/>
    <n v="1"/>
    <m/>
    <m/>
    <n v="20637362"/>
    <s v="CREDITOS DE CONSUMO"/>
    <n v="0"/>
    <n v="0"/>
    <n v="890480123"/>
    <s v="UNIVERSIDAD DE CARTAGENA"/>
    <n v="5"/>
    <m/>
    <m/>
    <m/>
    <m/>
    <n v="1"/>
    <n v="7"/>
    <n v="2"/>
  </r>
  <r>
    <n v="0"/>
    <s v="C"/>
    <n v="73121717"/>
    <x v="0"/>
    <n v="4"/>
    <n v="13873"/>
    <d v="2020-10-29T00:00:00"/>
    <d v="2022-08-09T00:00:00"/>
    <n v="0"/>
    <n v="1"/>
    <n v="5"/>
    <n v="30"/>
    <n v="2"/>
    <n v="12185828"/>
    <n v="12890000"/>
    <n v="753561"/>
    <n v="40027"/>
    <n v="585860"/>
    <n v="0"/>
    <n v="0"/>
    <n v="0"/>
    <m/>
    <n v="0"/>
    <n v="0"/>
    <n v="0"/>
    <m/>
    <m/>
    <d v="2021-03-30T00:00:00"/>
    <n v="1"/>
    <s v="O"/>
    <n v="1"/>
    <n v="30"/>
    <n v="0"/>
    <m/>
    <m/>
    <m/>
    <m/>
    <m/>
    <m/>
    <n v="1"/>
    <n v="1"/>
    <m/>
    <m/>
    <n v="855305"/>
    <s v="CREDITOS DE CONSUMO"/>
    <n v="0"/>
    <n v="0"/>
    <n v="890480123"/>
    <s v="UNIVERSIDAD DE CARTAGENA"/>
    <n v="5"/>
    <m/>
    <m/>
    <m/>
    <m/>
    <n v="1"/>
    <n v="7"/>
    <n v="1"/>
  </r>
  <r>
    <n v="0"/>
    <s v="C"/>
    <n v="73121717"/>
    <x v="0"/>
    <n v="4"/>
    <n v="17592"/>
    <d v="2020-09-15T00:00:00"/>
    <d v="2021-10-30T00:00:00"/>
    <n v="0"/>
    <n v="1"/>
    <n v="6"/>
    <n v="30"/>
    <n v="2"/>
    <n v="9752084"/>
    <n v="10200000"/>
    <n v="1128190"/>
    <n v="99056"/>
    <n v="568054"/>
    <n v="0"/>
    <n v="0"/>
    <n v="0"/>
    <m/>
    <n v="0"/>
    <n v="0"/>
    <n v="0"/>
    <m/>
    <m/>
    <d v="2021-03-30T00:00:00"/>
    <n v="1"/>
    <s v="O"/>
    <n v="1"/>
    <n v="30"/>
    <n v="0"/>
    <m/>
    <m/>
    <m/>
    <m/>
    <m/>
    <m/>
    <n v="1"/>
    <n v="1"/>
    <m/>
    <m/>
    <n v="829310"/>
    <s v="CREDITOS DE CONSUMO"/>
    <n v="0"/>
    <n v="0"/>
    <n v="890480123"/>
    <s v="UNIVERSIDAD DE CARTAGENA"/>
    <n v="5"/>
    <m/>
    <m/>
    <m/>
    <m/>
    <n v="1"/>
    <n v="7"/>
    <n v="2"/>
  </r>
  <r>
    <n v="0"/>
    <s v="C"/>
    <n v="73124586"/>
    <x v="0"/>
    <n v="4"/>
    <n v="550018097"/>
    <d v="2018-01-27T00:00:00"/>
    <d v="2023-12-30T00:00:00"/>
    <n v="0"/>
    <n v="1"/>
    <n v="3"/>
    <n v="30"/>
    <n v="2"/>
    <n v="22490513"/>
    <n v="24960000"/>
    <n v="97176"/>
    <n v="3736"/>
    <n v="91321"/>
    <n v="0"/>
    <n v="0"/>
    <n v="0"/>
    <m/>
    <n v="0"/>
    <n v="0"/>
    <n v="0"/>
    <m/>
    <m/>
    <d v="2021-03-30T00:00:00"/>
    <n v="1"/>
    <s v="O"/>
    <n v="1"/>
    <n v="30"/>
    <n v="0"/>
    <m/>
    <m/>
    <m/>
    <m/>
    <m/>
    <m/>
    <n v="1"/>
    <n v="1"/>
    <m/>
    <m/>
    <n v="688386"/>
    <s v="CREDITOS DE CONSUMO"/>
    <n v="0"/>
    <n v="0"/>
    <n v="890480123"/>
    <s v="UNIVERSIDAD DE CARTAGENA"/>
    <n v="5"/>
    <m/>
    <m/>
    <m/>
    <m/>
    <n v="2"/>
    <n v="7"/>
    <n v="2"/>
  </r>
  <r>
    <n v="0"/>
    <s v="C"/>
    <n v="73124586"/>
    <x v="0"/>
    <n v="4"/>
    <n v="550018124"/>
    <d v="2018-01-30T00:00:00"/>
    <d v="2024-01-30T00:00:00"/>
    <n v="0"/>
    <n v="1"/>
    <n v="2"/>
    <n v="30"/>
    <n v="2"/>
    <n v="22490513"/>
    <n v="24960000"/>
    <n v="279432"/>
    <n v="10743"/>
    <n v="268317"/>
    <n v="0"/>
    <n v="0"/>
    <n v="0"/>
    <m/>
    <n v="0"/>
    <n v="0"/>
    <n v="0"/>
    <m/>
    <m/>
    <d v="2021-03-30T00:00:00"/>
    <n v="1"/>
    <s v="O"/>
    <n v="1"/>
    <n v="30"/>
    <n v="0"/>
    <m/>
    <m/>
    <m/>
    <m/>
    <m/>
    <m/>
    <n v="1"/>
    <n v="1"/>
    <m/>
    <m/>
    <n v="2022597"/>
    <s v="CREDITOS DE CONSUMO"/>
    <n v="0"/>
    <n v="0"/>
    <n v="890480123"/>
    <s v="UNIVERSIDAD DE CARTAGENA"/>
    <n v="5"/>
    <m/>
    <m/>
    <m/>
    <m/>
    <n v="2"/>
    <n v="7"/>
    <n v="2"/>
  </r>
  <r>
    <n v="0"/>
    <s v="C"/>
    <n v="73124586"/>
    <x v="0"/>
    <n v="4"/>
    <n v="550018125"/>
    <d v="2018-01-30T00:00:00"/>
    <d v="2024-02-28T00:00:00"/>
    <n v="0"/>
    <n v="1"/>
    <n v="0"/>
    <n v="30"/>
    <n v="2"/>
    <n v="22490513"/>
    <n v="24960000"/>
    <n v="233205"/>
    <n v="8965"/>
    <n v="233205"/>
    <n v="4101"/>
    <n v="0"/>
    <n v="0"/>
    <m/>
    <n v="0"/>
    <n v="0"/>
    <n v="0"/>
    <m/>
    <m/>
    <d v="2021-03-30T00:00:00"/>
    <n v="1"/>
    <s v="O"/>
    <n v="1"/>
    <n v="30"/>
    <n v="0"/>
    <m/>
    <m/>
    <m/>
    <m/>
    <m/>
    <m/>
    <n v="1"/>
    <n v="1"/>
    <m/>
    <m/>
    <n v="1757920"/>
    <s v="CREDITOS DE CONSUMO"/>
    <n v="0"/>
    <n v="0"/>
    <n v="890480123"/>
    <s v="UNIVERSIDAD DE CARTAGENA"/>
    <n v="5"/>
    <m/>
    <m/>
    <m/>
    <m/>
    <n v="2"/>
    <n v="7"/>
    <n v="2"/>
  </r>
  <r>
    <n v="0"/>
    <s v="C"/>
    <n v="73124586"/>
    <x v="0"/>
    <n v="4"/>
    <n v="550018493"/>
    <d v="2018-03-20T00:00:00"/>
    <d v="2021-04-30T00:00:00"/>
    <n v="0"/>
    <n v="1"/>
    <n v="35"/>
    <n v="30"/>
    <n v="2"/>
    <n v="22490513"/>
    <n v="24960000"/>
    <n v="40000"/>
    <n v="1538"/>
    <n v="1499"/>
    <n v="0"/>
    <n v="0"/>
    <n v="0"/>
    <m/>
    <n v="0"/>
    <n v="0"/>
    <n v="0"/>
    <m/>
    <m/>
    <d v="2021-03-30T00:00:00"/>
    <n v="1"/>
    <s v="O"/>
    <n v="1"/>
    <n v="30"/>
    <n v="0"/>
    <m/>
    <m/>
    <m/>
    <m/>
    <m/>
    <m/>
    <n v="1"/>
    <n v="1"/>
    <m/>
    <m/>
    <n v="11300"/>
    <s v="CREDITOS DE CONSUMO"/>
    <n v="0"/>
    <n v="0"/>
    <n v="890480123"/>
    <s v="UNIVERSIDAD DE CARTAGENA"/>
    <n v="5"/>
    <m/>
    <m/>
    <m/>
    <m/>
    <n v="2"/>
    <n v="7"/>
    <n v="2"/>
  </r>
  <r>
    <n v="0"/>
    <s v="C"/>
    <n v="73124586"/>
    <x v="0"/>
    <n v="4"/>
    <n v="550018604"/>
    <d v="2018-04-08T00:00:00"/>
    <d v="2021-04-30T00:00:00"/>
    <n v="0"/>
    <n v="1"/>
    <n v="35"/>
    <n v="30"/>
    <n v="2"/>
    <n v="22490513"/>
    <n v="24960000"/>
    <n v="9271"/>
    <n v="356"/>
    <n v="356"/>
    <n v="0"/>
    <n v="0"/>
    <n v="0"/>
    <m/>
    <n v="0"/>
    <n v="0"/>
    <n v="0"/>
    <m/>
    <m/>
    <d v="2021-03-30T00:00:00"/>
    <n v="1"/>
    <s v="O"/>
    <n v="1"/>
    <n v="30"/>
    <n v="0"/>
    <m/>
    <m/>
    <m/>
    <m/>
    <m/>
    <m/>
    <n v="1"/>
    <n v="1"/>
    <m/>
    <m/>
    <n v="2684"/>
    <s v="CREDITOS DE CONSUMO"/>
    <n v="0"/>
    <n v="0"/>
    <n v="890480123"/>
    <s v="UNIVERSIDAD DE CARTAGENA"/>
    <n v="5"/>
    <m/>
    <m/>
    <m/>
    <m/>
    <n v="2"/>
    <n v="7"/>
    <n v="2"/>
  </r>
  <r>
    <n v="0"/>
    <s v="C"/>
    <n v="73124586"/>
    <x v="0"/>
    <n v="4"/>
    <n v="550018614"/>
    <d v="2018-04-09T00:00:00"/>
    <d v="2021-04-30T00:00:00"/>
    <n v="0"/>
    <n v="1"/>
    <n v="35"/>
    <n v="30"/>
    <n v="2"/>
    <n v="22490513"/>
    <n v="24960000"/>
    <n v="30000"/>
    <n v="1153"/>
    <n v="1134"/>
    <n v="0"/>
    <n v="0"/>
    <n v="0"/>
    <m/>
    <n v="0"/>
    <n v="0"/>
    <n v="0"/>
    <m/>
    <m/>
    <d v="2021-03-30T00:00:00"/>
    <n v="1"/>
    <s v="O"/>
    <n v="1"/>
    <n v="30"/>
    <n v="0"/>
    <m/>
    <m/>
    <m/>
    <m/>
    <m/>
    <m/>
    <n v="1"/>
    <n v="1"/>
    <m/>
    <m/>
    <n v="8548"/>
    <s v="CREDITOS DE CONSUMO"/>
    <n v="0"/>
    <n v="0"/>
    <n v="890480123"/>
    <s v="UNIVERSIDAD DE CARTAGENA"/>
    <n v="5"/>
    <m/>
    <m/>
    <m/>
    <m/>
    <n v="2"/>
    <n v="7"/>
    <n v="2"/>
  </r>
  <r>
    <n v="0"/>
    <s v="C"/>
    <n v="73124586"/>
    <x v="0"/>
    <n v="4"/>
    <n v="550018953"/>
    <d v="2018-05-22T00:00:00"/>
    <d v="2021-06-30T00:00:00"/>
    <n v="0"/>
    <n v="1"/>
    <n v="33"/>
    <n v="30"/>
    <n v="2"/>
    <n v="22490513"/>
    <n v="24960000"/>
    <n v="30000"/>
    <n v="1153"/>
    <n v="3346"/>
    <n v="0"/>
    <n v="0"/>
    <n v="0"/>
    <m/>
    <n v="0"/>
    <n v="0"/>
    <n v="0"/>
    <m/>
    <m/>
    <d v="2021-03-30T00:00:00"/>
    <n v="1"/>
    <s v="O"/>
    <n v="1"/>
    <n v="30"/>
    <n v="0"/>
    <m/>
    <m/>
    <m/>
    <m/>
    <m/>
    <m/>
    <n v="1"/>
    <n v="1"/>
    <m/>
    <m/>
    <n v="25222"/>
    <s v="CREDITOS DE CONSUMO"/>
    <n v="0"/>
    <n v="0"/>
    <n v="890480123"/>
    <s v="UNIVERSIDAD DE CARTAGENA"/>
    <n v="5"/>
    <m/>
    <m/>
    <m/>
    <m/>
    <n v="2"/>
    <n v="7"/>
    <n v="2"/>
  </r>
  <r>
    <n v="0"/>
    <s v="C"/>
    <n v="73124586"/>
    <x v="0"/>
    <n v="4"/>
    <n v="550019180"/>
    <d v="2018-06-27T00:00:00"/>
    <d v="2021-07-30T00:00:00"/>
    <n v="0"/>
    <n v="1"/>
    <n v="32"/>
    <n v="30"/>
    <n v="2"/>
    <n v="22490513"/>
    <n v="24960000"/>
    <n v="60000"/>
    <n v="2307"/>
    <n v="8794"/>
    <n v="0"/>
    <n v="0"/>
    <n v="0"/>
    <m/>
    <n v="0"/>
    <n v="0"/>
    <n v="0"/>
    <m/>
    <m/>
    <d v="2021-03-30T00:00:00"/>
    <n v="1"/>
    <s v="O"/>
    <n v="1"/>
    <n v="30"/>
    <n v="0"/>
    <m/>
    <m/>
    <m/>
    <m/>
    <m/>
    <m/>
    <n v="1"/>
    <n v="1"/>
    <m/>
    <m/>
    <n v="66290"/>
    <s v="CREDITOS DE CONSUMO"/>
    <n v="0"/>
    <n v="0"/>
    <n v="890480123"/>
    <s v="UNIVERSIDAD DE CARTAGENA"/>
    <n v="5"/>
    <m/>
    <m/>
    <m/>
    <m/>
    <n v="2"/>
    <n v="7"/>
    <n v="2"/>
  </r>
  <r>
    <n v="0"/>
    <s v="C"/>
    <n v="73124586"/>
    <x v="0"/>
    <n v="4"/>
    <n v="550019533"/>
    <d v="2018-08-21T00:00:00"/>
    <d v="2021-09-30T00:00:00"/>
    <n v="0"/>
    <n v="1"/>
    <n v="30"/>
    <n v="30"/>
    <n v="2"/>
    <n v="22490513"/>
    <n v="24960000"/>
    <n v="100000"/>
    <n v="3844"/>
    <n v="21645"/>
    <n v="0"/>
    <n v="0"/>
    <n v="0"/>
    <m/>
    <n v="0"/>
    <n v="0"/>
    <n v="0"/>
    <m/>
    <m/>
    <d v="2021-03-30T00:00:00"/>
    <n v="1"/>
    <s v="O"/>
    <n v="1"/>
    <n v="30"/>
    <n v="0"/>
    <m/>
    <m/>
    <m/>
    <m/>
    <m/>
    <m/>
    <n v="1"/>
    <n v="1"/>
    <m/>
    <m/>
    <n v="163162"/>
    <s v="CREDITOS DE CONSUMO"/>
    <n v="0"/>
    <n v="0"/>
    <n v="890480123"/>
    <s v="UNIVERSIDAD DE CARTAGENA"/>
    <n v="5"/>
    <m/>
    <m/>
    <m/>
    <m/>
    <n v="2"/>
    <n v="7"/>
    <n v="2"/>
  </r>
  <r>
    <n v="0"/>
    <s v="C"/>
    <n v="73124586"/>
    <x v="0"/>
    <n v="4"/>
    <n v="550019927"/>
    <d v="2018-10-20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n v="73124586"/>
    <x v="0"/>
    <n v="4"/>
    <n v="550019929"/>
    <d v="2018-10-20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n v="73124586"/>
    <x v="0"/>
    <n v="4"/>
    <n v="550019954"/>
    <d v="2018-10-23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n v="73124586"/>
    <x v="0"/>
    <n v="4"/>
    <n v="550020071"/>
    <d v="2018-11-12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n v="73124586"/>
    <x v="0"/>
    <n v="4"/>
    <n v="550020650"/>
    <d v="2019-02-12T00:00:00"/>
    <d v="2022-02-28T00:00:00"/>
    <n v="0"/>
    <n v="1"/>
    <n v="25"/>
    <n v="30"/>
    <n v="2"/>
    <n v="22490513"/>
    <n v="24960000"/>
    <n v="50000"/>
    <n v="1922"/>
    <n v="18953"/>
    <n v="0"/>
    <n v="0"/>
    <n v="0"/>
    <m/>
    <n v="0"/>
    <n v="0"/>
    <n v="0"/>
    <m/>
    <m/>
    <d v="2021-03-30T00:00:00"/>
    <n v="1"/>
    <s v="O"/>
    <n v="1"/>
    <n v="30"/>
    <n v="0"/>
    <m/>
    <m/>
    <m/>
    <m/>
    <m/>
    <m/>
    <n v="1"/>
    <n v="1"/>
    <m/>
    <m/>
    <n v="142869"/>
    <s v="CREDITOS DE CONSUMO"/>
    <n v="0"/>
    <n v="0"/>
    <n v="890480123"/>
    <s v="UNIVERSIDAD DE CARTAGENA"/>
    <n v="5"/>
    <m/>
    <m/>
    <m/>
    <m/>
    <n v="2"/>
    <n v="7"/>
    <n v="2"/>
  </r>
  <r>
    <n v="0"/>
    <s v="C"/>
    <n v="73124586"/>
    <x v="0"/>
    <n v="4"/>
    <n v="550020855"/>
    <d v="2019-03-16T00:00:00"/>
    <d v="2022-04-30T00:00:00"/>
    <n v="0"/>
    <n v="1"/>
    <n v="23"/>
    <n v="30"/>
    <n v="2"/>
    <n v="22490513"/>
    <n v="24960000"/>
    <n v="46304"/>
    <n v="1780"/>
    <n v="20374"/>
    <n v="0"/>
    <n v="0"/>
    <n v="0"/>
    <m/>
    <n v="0"/>
    <n v="0"/>
    <n v="0"/>
    <m/>
    <m/>
    <d v="2021-03-30T00:00:00"/>
    <n v="1"/>
    <s v="O"/>
    <n v="1"/>
    <n v="30"/>
    <n v="0"/>
    <m/>
    <m/>
    <m/>
    <m/>
    <m/>
    <m/>
    <n v="1"/>
    <n v="1"/>
    <m/>
    <m/>
    <n v="153581"/>
    <s v="CREDITOS DE CONSUMO"/>
    <n v="0"/>
    <n v="0"/>
    <n v="890480123"/>
    <s v="UNIVERSIDAD DE CARTAGENA"/>
    <n v="5"/>
    <m/>
    <m/>
    <m/>
    <m/>
    <n v="2"/>
    <n v="7"/>
    <n v="2"/>
  </r>
  <r>
    <n v="0"/>
    <s v="C"/>
    <n v="73124586"/>
    <x v="0"/>
    <n v="4"/>
    <n v="550020869"/>
    <d v="2019-03-18T00:00:00"/>
    <d v="2022-04-30T00:00:00"/>
    <n v="0"/>
    <n v="1"/>
    <n v="23"/>
    <n v="30"/>
    <n v="2"/>
    <n v="22490513"/>
    <n v="24960000"/>
    <n v="5900"/>
    <n v="227"/>
    <n v="2589"/>
    <n v="0"/>
    <n v="0"/>
    <n v="0"/>
    <m/>
    <n v="0"/>
    <n v="0"/>
    <n v="0"/>
    <m/>
    <m/>
    <d v="2021-03-30T00:00:00"/>
    <n v="1"/>
    <s v="O"/>
    <n v="1"/>
    <n v="30"/>
    <n v="0"/>
    <m/>
    <m/>
    <m/>
    <m/>
    <m/>
    <m/>
    <n v="1"/>
    <n v="1"/>
    <m/>
    <m/>
    <n v="19516"/>
    <s v="CREDITOS DE CONSUMO"/>
    <n v="0"/>
    <n v="0"/>
    <n v="890480123"/>
    <s v="UNIVERSIDAD DE CARTAGENA"/>
    <n v="5"/>
    <m/>
    <m/>
    <m/>
    <m/>
    <n v="2"/>
    <n v="7"/>
    <n v="2"/>
  </r>
  <r>
    <n v="0"/>
    <s v="C"/>
    <n v="73124586"/>
    <x v="0"/>
    <n v="4"/>
    <n v="550021329"/>
    <d v="2019-05-21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n v="73124586"/>
    <x v="0"/>
    <n v="4"/>
    <n v="550021350"/>
    <d v="2019-05-24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n v="73124586"/>
    <x v="0"/>
    <n v="4"/>
    <n v="550021609"/>
    <d v="2019-06-10T00:00:00"/>
    <d v="2022-06-30T00:00:00"/>
    <n v="0"/>
    <n v="1"/>
    <n v="21"/>
    <n v="30"/>
    <n v="2"/>
    <n v="22490513"/>
    <n v="24960000"/>
    <n v="67000"/>
    <n v="2576"/>
    <n v="33393"/>
    <n v="0"/>
    <n v="0"/>
    <n v="0"/>
    <m/>
    <n v="0"/>
    <n v="0"/>
    <n v="0"/>
    <m/>
    <m/>
    <d v="2021-03-30T00:00:00"/>
    <n v="1"/>
    <s v="O"/>
    <n v="1"/>
    <n v="30"/>
    <n v="0"/>
    <m/>
    <m/>
    <m/>
    <m/>
    <m/>
    <m/>
    <n v="1"/>
    <n v="1"/>
    <m/>
    <m/>
    <n v="251719"/>
    <s v="CREDITOS DE CONSUMO"/>
    <n v="0"/>
    <n v="0"/>
    <n v="890480123"/>
    <s v="UNIVERSIDAD DE CARTAGENA"/>
    <n v="5"/>
    <m/>
    <m/>
    <m/>
    <m/>
    <n v="2"/>
    <n v="7"/>
    <n v="2"/>
  </r>
  <r>
    <n v="0"/>
    <s v="C"/>
    <n v="73124586"/>
    <x v="0"/>
    <n v="4"/>
    <n v="550021610"/>
    <d v="2019-06-10T00:00:00"/>
    <d v="2022-06-30T00:00:00"/>
    <n v="0"/>
    <n v="1"/>
    <n v="21"/>
    <n v="30"/>
    <n v="2"/>
    <n v="22490513"/>
    <n v="24960000"/>
    <n v="33500"/>
    <n v="1288"/>
    <n v="16703"/>
    <n v="0"/>
    <n v="0"/>
    <n v="0"/>
    <m/>
    <n v="0"/>
    <n v="0"/>
    <n v="0"/>
    <m/>
    <m/>
    <d v="2021-03-30T00:00:00"/>
    <n v="1"/>
    <s v="O"/>
    <n v="1"/>
    <n v="30"/>
    <n v="0"/>
    <m/>
    <m/>
    <m/>
    <m/>
    <m/>
    <m/>
    <n v="1"/>
    <n v="1"/>
    <m/>
    <m/>
    <n v="125909"/>
    <s v="CREDITOS DE CONSUMO"/>
    <n v="0"/>
    <n v="0"/>
    <n v="890480123"/>
    <s v="UNIVERSIDAD DE CARTAGENA"/>
    <n v="5"/>
    <m/>
    <m/>
    <m/>
    <m/>
    <n v="2"/>
    <n v="7"/>
    <n v="2"/>
  </r>
  <r>
    <n v="0"/>
    <s v="C"/>
    <n v="73124586"/>
    <x v="0"/>
    <n v="4"/>
    <n v="550022558"/>
    <d v="2019-09-21T00:00:00"/>
    <d v="2022-10-30T00:00:00"/>
    <n v="0"/>
    <n v="1"/>
    <n v="17"/>
    <n v="30"/>
    <n v="2"/>
    <n v="22490513"/>
    <n v="24960000"/>
    <n v="39961"/>
    <n v="1536"/>
    <n v="24373"/>
    <n v="0"/>
    <n v="0"/>
    <n v="0"/>
    <m/>
    <n v="0"/>
    <n v="0"/>
    <n v="0"/>
    <m/>
    <m/>
    <d v="2021-03-30T00:00:00"/>
    <n v="1"/>
    <s v="O"/>
    <n v="1"/>
    <n v="30"/>
    <n v="0"/>
    <m/>
    <m/>
    <m/>
    <m/>
    <m/>
    <m/>
    <n v="1"/>
    <n v="1"/>
    <m/>
    <m/>
    <n v="183726"/>
    <s v="CREDITOS DE CONSUMO"/>
    <n v="0"/>
    <n v="0"/>
    <n v="890480123"/>
    <s v="UNIVERSIDAD DE CARTAGENA"/>
    <n v="5"/>
    <m/>
    <m/>
    <m/>
    <m/>
    <n v="2"/>
    <n v="7"/>
    <n v="2"/>
  </r>
  <r>
    <n v="0"/>
    <s v="C"/>
    <n v="73124586"/>
    <x v="0"/>
    <n v="4"/>
    <n v="550022585"/>
    <d v="2019-09-23T00:00:00"/>
    <d v="2022-10-30T00:00:00"/>
    <n v="0"/>
    <n v="1"/>
    <n v="17"/>
    <n v="30"/>
    <n v="2"/>
    <n v="22490513"/>
    <n v="24960000"/>
    <n v="50000"/>
    <n v="1922"/>
    <n v="30494"/>
    <n v="0"/>
    <n v="0"/>
    <n v="0"/>
    <m/>
    <n v="0"/>
    <n v="0"/>
    <n v="0"/>
    <m/>
    <m/>
    <d v="2021-03-30T00:00:00"/>
    <n v="1"/>
    <s v="O"/>
    <n v="1"/>
    <n v="30"/>
    <n v="0"/>
    <m/>
    <m/>
    <m/>
    <m/>
    <m/>
    <m/>
    <n v="1"/>
    <n v="1"/>
    <m/>
    <m/>
    <n v="229866"/>
    <s v="CREDITOS DE CONSUMO"/>
    <n v="0"/>
    <n v="0"/>
    <n v="890480123"/>
    <s v="UNIVERSIDAD DE CARTAGENA"/>
    <n v="5"/>
    <m/>
    <m/>
    <m/>
    <m/>
    <n v="2"/>
    <n v="7"/>
    <n v="2"/>
  </r>
  <r>
    <n v="0"/>
    <s v="C"/>
    <n v="73124586"/>
    <x v="0"/>
    <n v="4"/>
    <n v="550022887"/>
    <d v="2019-10-19T00:00:00"/>
    <d v="2022-11-30T00:00:00"/>
    <n v="0"/>
    <n v="1"/>
    <n v="16"/>
    <n v="30"/>
    <n v="2"/>
    <n v="22490513"/>
    <n v="24960000"/>
    <n v="42928"/>
    <n v="1650"/>
    <n v="27316"/>
    <n v="0"/>
    <n v="0"/>
    <n v="0"/>
    <m/>
    <n v="0"/>
    <n v="0"/>
    <n v="0"/>
    <m/>
    <m/>
    <d v="2021-03-30T00:00:00"/>
    <n v="1"/>
    <s v="O"/>
    <n v="1"/>
    <n v="30"/>
    <n v="0"/>
    <m/>
    <m/>
    <m/>
    <m/>
    <m/>
    <m/>
    <n v="1"/>
    <n v="1"/>
    <m/>
    <m/>
    <n v="205910"/>
    <s v="CREDITOS DE CONSUMO"/>
    <n v="0"/>
    <n v="0"/>
    <n v="890480123"/>
    <s v="UNIVERSIDAD DE CARTAGENA"/>
    <n v="5"/>
    <m/>
    <m/>
    <m/>
    <m/>
    <n v="2"/>
    <n v="7"/>
    <n v="2"/>
  </r>
  <r>
    <n v="0"/>
    <s v="C"/>
    <n v="73124586"/>
    <x v="0"/>
    <n v="4"/>
    <n v="550023102"/>
    <d v="2019-11-19T00:00:00"/>
    <d v="2022-12-30T00:00:00"/>
    <n v="0"/>
    <n v="1"/>
    <n v="15"/>
    <n v="30"/>
    <n v="2"/>
    <n v="22490513"/>
    <n v="24960000"/>
    <n v="150000"/>
    <n v="5767"/>
    <n v="99329"/>
    <n v="0"/>
    <n v="0"/>
    <n v="0"/>
    <m/>
    <n v="0"/>
    <n v="0"/>
    <n v="0"/>
    <m/>
    <m/>
    <d v="2021-03-30T00:00:00"/>
    <n v="1"/>
    <s v="O"/>
    <n v="1"/>
    <n v="30"/>
    <n v="0"/>
    <m/>
    <m/>
    <m/>
    <m/>
    <m/>
    <m/>
    <n v="1"/>
    <n v="1"/>
    <m/>
    <m/>
    <n v="748751"/>
    <s v="CREDITOS DE CONSUMO"/>
    <n v="0"/>
    <n v="0"/>
    <n v="890480123"/>
    <s v="UNIVERSIDAD DE CARTAGENA"/>
    <n v="5"/>
    <m/>
    <m/>
    <m/>
    <m/>
    <n v="2"/>
    <n v="7"/>
    <n v="2"/>
  </r>
  <r>
    <n v="0"/>
    <s v="C"/>
    <n v="73124586"/>
    <x v="0"/>
    <n v="4"/>
    <n v="550023134"/>
    <d v="2019-11-23T00:00:00"/>
    <d v="2022-12-30T00:00:00"/>
    <n v="0"/>
    <n v="1"/>
    <n v="15"/>
    <n v="30"/>
    <n v="2"/>
    <n v="22490513"/>
    <n v="24960000"/>
    <n v="30000"/>
    <n v="1153"/>
    <n v="19869"/>
    <n v="0"/>
    <n v="0"/>
    <n v="0"/>
    <m/>
    <n v="0"/>
    <n v="0"/>
    <n v="0"/>
    <m/>
    <m/>
    <d v="2021-03-30T00:00:00"/>
    <n v="1"/>
    <s v="O"/>
    <n v="1"/>
    <n v="30"/>
    <n v="0"/>
    <m/>
    <m/>
    <m/>
    <m/>
    <m/>
    <m/>
    <n v="1"/>
    <n v="1"/>
    <m/>
    <m/>
    <n v="149774"/>
    <s v="CREDITOS DE CONSUMO"/>
    <n v="0"/>
    <n v="0"/>
    <n v="890480123"/>
    <s v="UNIVERSIDAD DE CARTAGENA"/>
    <n v="5"/>
    <m/>
    <m/>
    <m/>
    <m/>
    <n v="2"/>
    <n v="7"/>
    <n v="2"/>
  </r>
  <r>
    <n v="0"/>
    <s v="C"/>
    <n v="73124586"/>
    <x v="0"/>
    <n v="4"/>
    <n v="550023589"/>
    <d v="2020-02-21T00:00:00"/>
    <d v="2023-03-30T00:00:00"/>
    <n v="0"/>
    <n v="1"/>
    <n v="12"/>
    <n v="30"/>
    <n v="2"/>
    <n v="22490513"/>
    <n v="24960000"/>
    <n v="100000"/>
    <n v="3844"/>
    <n v="73740"/>
    <n v="0"/>
    <n v="0"/>
    <n v="0"/>
    <m/>
    <n v="0"/>
    <n v="0"/>
    <n v="0"/>
    <m/>
    <m/>
    <d v="2021-03-30T00:00:00"/>
    <n v="1"/>
    <s v="O"/>
    <n v="1"/>
    <n v="30"/>
    <n v="0"/>
    <m/>
    <m/>
    <m/>
    <m/>
    <m/>
    <m/>
    <n v="1"/>
    <n v="1"/>
    <m/>
    <m/>
    <n v="555859"/>
    <s v="CREDITOS DE CONSUMO"/>
    <n v="0"/>
    <n v="0"/>
    <n v="890480123"/>
    <s v="UNIVERSIDAD DE CARTAGENA"/>
    <n v="5"/>
    <m/>
    <m/>
    <m/>
    <m/>
    <n v="2"/>
    <n v="7"/>
    <n v="2"/>
  </r>
  <r>
    <n v="0"/>
    <s v="C"/>
    <n v="73124586"/>
    <x v="0"/>
    <n v="4"/>
    <n v="550023631"/>
    <d v="2020-02-28T00:00:00"/>
    <d v="2023-03-30T00:00:00"/>
    <n v="0"/>
    <n v="1"/>
    <n v="12"/>
    <n v="30"/>
    <n v="2"/>
    <n v="22490513"/>
    <n v="24960000"/>
    <n v="20000"/>
    <n v="769"/>
    <n v="14736"/>
    <n v="0"/>
    <n v="0"/>
    <n v="0"/>
    <m/>
    <n v="0"/>
    <n v="0"/>
    <n v="0"/>
    <m/>
    <m/>
    <d v="2021-03-30T00:00:00"/>
    <n v="1"/>
    <s v="O"/>
    <n v="1"/>
    <n v="30"/>
    <n v="0"/>
    <m/>
    <m/>
    <m/>
    <m/>
    <m/>
    <m/>
    <n v="1"/>
    <n v="1"/>
    <m/>
    <m/>
    <n v="111081"/>
    <s v="CREDITOS DE CONSUMO"/>
    <n v="0"/>
    <n v="0"/>
    <n v="890480123"/>
    <s v="UNIVERSIDAD DE CARTAGENA"/>
    <n v="5"/>
    <m/>
    <m/>
    <m/>
    <m/>
    <n v="2"/>
    <n v="7"/>
    <n v="2"/>
  </r>
  <r>
    <n v="0"/>
    <s v="C"/>
    <n v="73124586"/>
    <x v="0"/>
    <n v="4"/>
    <n v="550023751"/>
    <d v="2020-03-18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n v="73124586"/>
    <x v="0"/>
    <n v="4"/>
    <n v="550023769"/>
    <d v="2020-03-23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n v="73124586"/>
    <x v="0"/>
    <n v="4"/>
    <n v="550025504"/>
    <d v="2021-02-28T00:00:00"/>
    <d v="2021-04-30T00:00:00"/>
    <n v="0"/>
    <n v="1"/>
    <n v="0"/>
    <n v="30"/>
    <n v="2"/>
    <n v="0"/>
    <n v="0"/>
    <n v="6000"/>
    <n v="6000"/>
    <n v="6000"/>
    <n v="0"/>
    <n v="0"/>
    <n v="0"/>
    <m/>
    <n v="0"/>
    <n v="0"/>
    <n v="0"/>
    <m/>
    <m/>
    <d v="2021-03-30T00:00:00"/>
    <n v="1"/>
    <s v="O"/>
    <n v="1"/>
    <n v="30"/>
    <n v="0"/>
    <m/>
    <m/>
    <m/>
    <m/>
    <m/>
    <m/>
    <n v="1"/>
    <n v="1"/>
    <m/>
    <m/>
    <n v="45229"/>
    <s v="CREDITOS DE CONSUMO"/>
    <n v="0"/>
    <n v="0"/>
    <n v="890480123"/>
    <s v="UNIVERSIDAD DE CARTAGENA"/>
    <n v="5"/>
    <m/>
    <m/>
    <m/>
    <m/>
    <n v="2"/>
    <n v="7"/>
    <n v="2"/>
  </r>
  <r>
    <n v="0"/>
    <s v="C"/>
    <n v="73124586"/>
    <x v="0"/>
    <n v="4"/>
    <n v="550025690"/>
    <d v="2021-03-31T00:00:00"/>
    <d v="2021-05-30T00:00:00"/>
    <n v="0"/>
    <n v="1"/>
    <n v="0"/>
    <n v="30"/>
    <n v="2"/>
    <n v="0"/>
    <n v="0"/>
    <n v="6000"/>
    <n v="6000"/>
    <n v="6000"/>
    <n v="0"/>
    <n v="0"/>
    <n v="0"/>
    <m/>
    <n v="0"/>
    <n v="0"/>
    <n v="0"/>
    <m/>
    <m/>
    <d v="2021-03-31T00:00:00"/>
    <n v="1"/>
    <s v="O"/>
    <n v="1"/>
    <n v="30"/>
    <n v="0"/>
    <m/>
    <m/>
    <m/>
    <m/>
    <m/>
    <m/>
    <n v="1"/>
    <n v="1"/>
    <m/>
    <m/>
    <n v="45229"/>
    <s v="CREDITOS DE CONSUMO"/>
    <n v="0"/>
    <n v="0"/>
    <n v="890480123"/>
    <s v="UNIVERSIDAD DE CARTAGENA"/>
    <n v="5"/>
    <m/>
    <m/>
    <m/>
    <m/>
    <n v="2"/>
    <n v="7"/>
    <n v="2"/>
  </r>
  <r>
    <n v="15244311"/>
    <s v="C"/>
    <n v="73125965"/>
    <x v="0"/>
    <n v="4"/>
    <n v="17939"/>
    <d v="2020-12-29T00:00:00"/>
    <d v="2027-12-30T00:00:00"/>
    <n v="0"/>
    <n v="1"/>
    <n v="3"/>
    <n v="30"/>
    <n v="2"/>
    <n v="16011168"/>
    <n v="17240000"/>
    <n v="27054509"/>
    <n v="537530"/>
    <n v="26516716"/>
    <n v="0"/>
    <n v="0"/>
    <n v="0"/>
    <m/>
    <n v="0"/>
    <n v="0"/>
    <n v="0"/>
    <m/>
    <m/>
    <d v="2021-03-30T00:00:00"/>
    <n v="1"/>
    <s v="O"/>
    <n v="1"/>
    <n v="30"/>
    <n v="0"/>
    <m/>
    <m/>
    <m/>
    <m/>
    <m/>
    <m/>
    <n v="1"/>
    <n v="1"/>
    <m/>
    <m/>
    <n v="11272405"/>
    <s v="CREDITOS DE CONSUMO"/>
    <n v="0"/>
    <n v="0"/>
    <n v="890480123"/>
    <s v="UNIVERSIDAD DE CARTAGENA"/>
    <n v="5"/>
    <m/>
    <m/>
    <m/>
    <m/>
    <n v="1"/>
    <n v="7"/>
    <n v="2"/>
  </r>
  <r>
    <n v="7518498"/>
    <s v="C"/>
    <n v="73125965"/>
    <x v="0"/>
    <n v="4"/>
    <n v="17940"/>
    <d v="2020-12-29T00:00:00"/>
    <d v="2023-12-30T00:00:00"/>
    <n v="0"/>
    <n v="1"/>
    <n v="2"/>
    <n v="30"/>
    <n v="2"/>
    <n v="12185828"/>
    <n v="12890000"/>
    <n v="13908145"/>
    <n v="463185"/>
    <n v="13078051"/>
    <n v="0"/>
    <n v="0"/>
    <n v="0"/>
    <m/>
    <n v="0"/>
    <n v="0"/>
    <n v="0"/>
    <m/>
    <m/>
    <d v="2021-03-31T00:00:00"/>
    <n v="9"/>
    <s v="O"/>
    <n v="1"/>
    <n v="30"/>
    <n v="0"/>
    <m/>
    <m/>
    <m/>
    <m/>
    <m/>
    <m/>
    <n v="1"/>
    <n v="1"/>
    <m/>
    <m/>
    <n v="5559553"/>
    <s v="CREDITOS DE CONSUMO"/>
    <n v="0"/>
    <n v="0"/>
    <n v="890480123"/>
    <s v="UNIVERSIDAD DE CARTAGENA"/>
    <n v="5"/>
    <m/>
    <m/>
    <m/>
    <m/>
    <n v="1"/>
    <n v="7"/>
    <n v="2"/>
  </r>
  <r>
    <n v="2315501"/>
    <s v="C"/>
    <n v="73126134"/>
    <x v="0"/>
    <n v="4"/>
    <n v="17490"/>
    <d v="2020-08-25T00:00:00"/>
    <d v="2022-08-30T00:00:00"/>
    <n v="0"/>
    <n v="1"/>
    <n v="7"/>
    <n v="30"/>
    <n v="2"/>
    <n v="15881442"/>
    <n v="17090000"/>
    <n v="4680000"/>
    <n v="228882"/>
    <n v="3463119"/>
    <n v="0"/>
    <n v="0"/>
    <n v="0"/>
    <m/>
    <n v="0"/>
    <n v="0"/>
    <n v="0"/>
    <m/>
    <m/>
    <d v="2021-03-30T00:00:00"/>
    <n v="1"/>
    <s v="O"/>
    <n v="1"/>
    <n v="30"/>
    <n v="0"/>
    <m/>
    <m/>
    <m/>
    <m/>
    <m/>
    <m/>
    <n v="1"/>
    <n v="1"/>
    <m/>
    <m/>
    <n v="1147618"/>
    <s v="CREDITOS DE CONSUMO"/>
    <n v="0"/>
    <n v="0"/>
    <n v="890480123"/>
    <s v="UNIVERSIDAD DE CARTAGENA"/>
    <n v="5"/>
    <m/>
    <m/>
    <m/>
    <m/>
    <n v="1"/>
    <n v="7"/>
    <n v="2"/>
  </r>
  <r>
    <n v="50750921"/>
    <s v="C"/>
    <n v="73126134"/>
    <x v="0"/>
    <n v="4"/>
    <n v="17605"/>
    <d v="2020-09-18T00:00:00"/>
    <d v="2027-09-30T00:00:00"/>
    <n v="0"/>
    <n v="1"/>
    <n v="6"/>
    <n v="30"/>
    <n v="2"/>
    <n v="17726461"/>
    <n v="19240000"/>
    <n v="78900000"/>
    <n v="1645681"/>
    <n v="75904311"/>
    <n v="0"/>
    <n v="0"/>
    <n v="0"/>
    <m/>
    <n v="0"/>
    <n v="0"/>
    <n v="0"/>
    <m/>
    <m/>
    <d v="2021-03-30T00:00:00"/>
    <n v="1"/>
    <s v="O"/>
    <n v="1"/>
    <n v="30"/>
    <n v="0"/>
    <m/>
    <m/>
    <m/>
    <m/>
    <m/>
    <m/>
    <n v="1"/>
    <n v="1"/>
    <m/>
    <m/>
    <n v="25153390"/>
    <s v="CREDITOS DE CONSUMO"/>
    <n v="0"/>
    <n v="0"/>
    <n v="890480123"/>
    <s v="UNIVERSIDAD DE CARTAGENA"/>
    <n v="5"/>
    <m/>
    <m/>
    <m/>
    <m/>
    <n v="1"/>
    <n v="7"/>
    <n v="2"/>
  </r>
  <r>
    <n v="33487641"/>
    <s v="C"/>
    <n v="73126134"/>
    <x v="0"/>
    <n v="4"/>
    <n v="18162"/>
    <d v="2021-02-09T00:00:00"/>
    <d v="2028-02-28T00:00:00"/>
    <n v="0"/>
    <n v="1"/>
    <n v="2"/>
    <n v="30"/>
    <n v="2"/>
    <n v="9568969"/>
    <n v="10000000"/>
    <n v="51364697"/>
    <n v="841319"/>
    <n v="50084929"/>
    <n v="0"/>
    <n v="0"/>
    <n v="0"/>
    <m/>
    <n v="0"/>
    <n v="0"/>
    <n v="0"/>
    <m/>
    <m/>
    <d v="2021-03-30T00:00:00"/>
    <n v="1"/>
    <s v="O"/>
    <n v="1"/>
    <n v="30"/>
    <n v="0"/>
    <m/>
    <m/>
    <m/>
    <m/>
    <m/>
    <m/>
    <n v="1"/>
    <n v="1"/>
    <m/>
    <m/>
    <n v="16597288"/>
    <s v="CREDITOS DE CONSUMO"/>
    <n v="0"/>
    <n v="0"/>
    <n v="890480123"/>
    <s v="UNIVERSIDAD DE CARTAGENA"/>
    <n v="5"/>
    <m/>
    <m/>
    <m/>
    <m/>
    <n v="1"/>
    <n v="7"/>
    <n v="2"/>
  </r>
  <r>
    <n v="6451069"/>
    <s v="C"/>
    <n v="73126134"/>
    <x v="0"/>
    <n v="4"/>
    <n v="18250"/>
    <d v="2021-03-09T00:00:00"/>
    <d v="2024-03-30T00:00:00"/>
    <n v="0"/>
    <n v="1"/>
    <n v="1"/>
    <n v="30"/>
    <n v="2"/>
    <n v="16011168"/>
    <n v="17240000"/>
    <n v="10000000"/>
    <n v="351625"/>
    <n v="9648375"/>
    <n v="0"/>
    <n v="0"/>
    <n v="0"/>
    <m/>
    <n v="0"/>
    <n v="0"/>
    <n v="0"/>
    <m/>
    <m/>
    <d v="2021-03-30T00:00:00"/>
    <n v="1"/>
    <s v="O"/>
    <n v="1"/>
    <n v="30"/>
    <n v="0"/>
    <m/>
    <m/>
    <m/>
    <m/>
    <m/>
    <m/>
    <n v="1"/>
    <n v="1"/>
    <m/>
    <m/>
    <n v="3197306"/>
    <s v="CREDITOS DE CONSUMO"/>
    <n v="0"/>
    <n v="0"/>
    <n v="890480123"/>
    <s v="UNIVERSIDAD DE CARTAGENA"/>
    <n v="5"/>
    <m/>
    <m/>
    <m/>
    <m/>
    <n v="1"/>
    <n v="7"/>
    <n v="2"/>
  </r>
  <r>
    <n v="2005851"/>
    <s v="C"/>
    <n v="73126134"/>
    <x v="2"/>
    <n v="4"/>
    <n v="18301"/>
    <d v="2021-03-30T00:00:00"/>
    <d v="2021-06-30T00:00:00"/>
    <n v="0"/>
    <n v="1"/>
    <n v="0"/>
    <n v="30"/>
    <n v="2"/>
    <n v="13121400"/>
    <n v="13940000"/>
    <n v="3000000"/>
    <n v="3032804"/>
    <n v="3000000"/>
    <n v="0"/>
    <n v="0"/>
    <n v="0"/>
    <m/>
    <n v="0"/>
    <n v="0"/>
    <n v="0"/>
    <m/>
    <m/>
    <d v="2021-03-31T00:00:00"/>
    <n v="1"/>
    <s v="O"/>
    <n v="1"/>
    <n v="30"/>
    <n v="0"/>
    <m/>
    <m/>
    <m/>
    <m/>
    <m/>
    <m/>
    <n v="1"/>
    <n v="1"/>
    <m/>
    <m/>
    <n v="994149"/>
    <s v="CREDITOS DE CONSUMO"/>
    <n v="0"/>
    <n v="0"/>
    <m/>
    <m/>
    <n v="5"/>
    <m/>
    <m/>
    <m/>
    <m/>
    <n v="1"/>
    <n v="7"/>
    <n v="2"/>
  </r>
  <r>
    <n v="2005851"/>
    <s v="C"/>
    <n v="73126134"/>
    <x v="0"/>
    <n v="4"/>
    <n v="18302"/>
    <d v="2021-03-30T00:00:00"/>
    <d v="2021-06-30T00:00:00"/>
    <n v="0"/>
    <n v="1"/>
    <n v="1"/>
    <n v="30"/>
    <n v="2"/>
    <n v="13121400"/>
    <n v="13940000"/>
    <n v="3000000"/>
    <n v="32804"/>
    <n v="3000000"/>
    <n v="0"/>
    <n v="0"/>
    <n v="0"/>
    <m/>
    <n v="0"/>
    <n v="0"/>
    <n v="0"/>
    <n v="3000000"/>
    <n v="6"/>
    <d v="2021-03-30T00:00:00"/>
    <n v="1"/>
    <s v="O"/>
    <n v="1"/>
    <n v="30"/>
    <n v="0"/>
    <m/>
    <m/>
    <m/>
    <m/>
    <m/>
    <m/>
    <n v="1"/>
    <n v="1"/>
    <m/>
    <m/>
    <n v="994149"/>
    <s v="CREDITOS DE CONSUMO"/>
    <n v="0"/>
    <n v="0"/>
    <n v="890480123"/>
    <s v="UNIVERSIDAD DE CARTAGENA"/>
    <n v="5"/>
    <m/>
    <m/>
    <m/>
    <m/>
    <n v="1"/>
    <n v="7"/>
    <n v="2"/>
  </r>
  <r>
    <n v="12761"/>
    <s v="C"/>
    <n v="73126134"/>
    <x v="0"/>
    <n v="4"/>
    <n v="550000028"/>
    <d v="2014-06-06T00:00:00"/>
    <d v="2024-01-30T00:00:00"/>
    <n v="0"/>
    <n v="1"/>
    <n v="2"/>
    <n v="30"/>
    <n v="2"/>
    <n v="21474970"/>
    <n v="23720000"/>
    <n v="19889"/>
    <n v="754"/>
    <n v="19086"/>
    <n v="0"/>
    <n v="0"/>
    <n v="0"/>
    <m/>
    <n v="0"/>
    <n v="0"/>
    <n v="0"/>
    <m/>
    <m/>
    <d v="2021-03-30T00:00:00"/>
    <n v="1"/>
    <s v="O"/>
    <n v="1"/>
    <n v="30"/>
    <n v="0"/>
    <m/>
    <m/>
    <m/>
    <m/>
    <m/>
    <m/>
    <n v="1"/>
    <n v="1"/>
    <m/>
    <m/>
    <n v="6325"/>
    <s v="CREDITOS DE CONSUMO"/>
    <n v="0"/>
    <n v="0"/>
    <n v="890480123"/>
    <s v="UNIVERSIDAD DE CARTAGENA"/>
    <n v="5"/>
    <m/>
    <m/>
    <m/>
    <m/>
    <n v="2"/>
    <n v="7"/>
    <n v="2"/>
  </r>
  <r>
    <n v="12375"/>
    <s v="C"/>
    <n v="73126134"/>
    <x v="0"/>
    <n v="4"/>
    <n v="550000029"/>
    <d v="2014-06-06T00:00:00"/>
    <d v="2024-01-30T00:00:00"/>
    <n v="0"/>
    <n v="1"/>
    <n v="2"/>
    <n v="30"/>
    <n v="2"/>
    <n v="21474970"/>
    <n v="23720000"/>
    <n v="19287"/>
    <n v="731"/>
    <n v="18508"/>
    <n v="0"/>
    <n v="0"/>
    <n v="0"/>
    <m/>
    <n v="0"/>
    <n v="0"/>
    <n v="0"/>
    <m/>
    <m/>
    <d v="2021-03-30T00:00:00"/>
    <n v="1"/>
    <s v="O"/>
    <n v="1"/>
    <n v="30"/>
    <n v="0"/>
    <m/>
    <m/>
    <m/>
    <m/>
    <m/>
    <m/>
    <n v="1"/>
    <n v="1"/>
    <m/>
    <m/>
    <n v="6133"/>
    <s v="CREDITOS DE CONSUMO"/>
    <n v="0"/>
    <n v="0"/>
    <n v="890480123"/>
    <s v="UNIVERSIDAD DE CARTAGENA"/>
    <n v="5"/>
    <m/>
    <m/>
    <m/>
    <m/>
    <n v="2"/>
    <n v="7"/>
    <n v="2"/>
  </r>
  <r>
    <n v="12367"/>
    <s v="C"/>
    <n v="73126134"/>
    <x v="0"/>
    <n v="4"/>
    <n v="550000030"/>
    <d v="2014-06-06T00:00:00"/>
    <d v="2024-01-30T00:00:00"/>
    <n v="0"/>
    <n v="1"/>
    <n v="2"/>
    <n v="30"/>
    <n v="2"/>
    <n v="21474970"/>
    <n v="23720000"/>
    <n v="19275"/>
    <n v="731"/>
    <n v="18496"/>
    <n v="0"/>
    <n v="0"/>
    <n v="0"/>
    <m/>
    <n v="0"/>
    <n v="0"/>
    <n v="0"/>
    <m/>
    <m/>
    <d v="2021-03-30T00:00:00"/>
    <n v="1"/>
    <s v="O"/>
    <n v="1"/>
    <n v="30"/>
    <n v="0"/>
    <m/>
    <m/>
    <m/>
    <m/>
    <m/>
    <m/>
    <n v="1"/>
    <n v="1"/>
    <m/>
    <m/>
    <n v="6129"/>
    <s v="CREDITOS DE CONSUMO"/>
    <n v="0"/>
    <n v="0"/>
    <n v="890480123"/>
    <s v="UNIVERSIDAD DE CARTAGENA"/>
    <n v="5"/>
    <m/>
    <m/>
    <m/>
    <m/>
    <n v="2"/>
    <n v="7"/>
    <n v="2"/>
  </r>
  <r>
    <n v="12482"/>
    <s v="C"/>
    <n v="73126134"/>
    <x v="0"/>
    <n v="4"/>
    <n v="550000031"/>
    <d v="2014-06-06T00:00:00"/>
    <d v="2024-01-30T00:00:00"/>
    <n v="0"/>
    <n v="1"/>
    <n v="2"/>
    <n v="30"/>
    <n v="2"/>
    <n v="21474970"/>
    <n v="23720000"/>
    <n v="19455"/>
    <n v="738"/>
    <n v="18668"/>
    <n v="0"/>
    <n v="0"/>
    <n v="0"/>
    <m/>
    <n v="0"/>
    <n v="0"/>
    <n v="0"/>
    <m/>
    <m/>
    <d v="2021-03-30T00:00:00"/>
    <n v="1"/>
    <s v="O"/>
    <n v="1"/>
    <n v="30"/>
    <n v="0"/>
    <m/>
    <m/>
    <m/>
    <m/>
    <m/>
    <m/>
    <n v="1"/>
    <n v="1"/>
    <m/>
    <m/>
    <n v="6186"/>
    <s v="CREDITOS DE CONSUMO"/>
    <n v="0"/>
    <n v="0"/>
    <n v="890480123"/>
    <s v="UNIVERSIDAD DE CARTAGENA"/>
    <n v="5"/>
    <m/>
    <m/>
    <m/>
    <m/>
    <n v="2"/>
    <n v="7"/>
    <n v="2"/>
  </r>
  <r>
    <n v="13018"/>
    <s v="C"/>
    <n v="73126134"/>
    <x v="0"/>
    <n v="4"/>
    <n v="550000037"/>
    <d v="2014-06-07T00:00:00"/>
    <d v="2024-01-30T00:00:00"/>
    <n v="0"/>
    <n v="1"/>
    <n v="2"/>
    <n v="30"/>
    <n v="2"/>
    <n v="21474970"/>
    <n v="23720000"/>
    <n v="20288"/>
    <n v="769"/>
    <n v="19469"/>
    <n v="0"/>
    <n v="0"/>
    <n v="0"/>
    <m/>
    <n v="0"/>
    <n v="0"/>
    <n v="0"/>
    <m/>
    <m/>
    <d v="2021-03-30T00:00:00"/>
    <n v="1"/>
    <s v="O"/>
    <n v="1"/>
    <n v="30"/>
    <n v="0"/>
    <m/>
    <m/>
    <m/>
    <m/>
    <m/>
    <m/>
    <n v="1"/>
    <n v="1"/>
    <m/>
    <m/>
    <n v="6451"/>
    <s v="CREDITOS DE CONSUMO"/>
    <n v="0"/>
    <n v="0"/>
    <n v="890480123"/>
    <s v="UNIVERSIDAD DE CARTAGENA"/>
    <n v="5"/>
    <m/>
    <m/>
    <m/>
    <m/>
    <n v="2"/>
    <n v="7"/>
    <n v="2"/>
  </r>
  <r>
    <n v="12993"/>
    <s v="C"/>
    <n v="73126134"/>
    <x v="0"/>
    <n v="4"/>
    <n v="550000038"/>
    <d v="2014-06-07T00:00:00"/>
    <d v="2024-01-30T00:00:00"/>
    <n v="0"/>
    <n v="1"/>
    <n v="2"/>
    <n v="30"/>
    <n v="2"/>
    <n v="21474970"/>
    <n v="23720000"/>
    <n v="20251"/>
    <n v="768"/>
    <n v="19432"/>
    <n v="0"/>
    <n v="0"/>
    <n v="0"/>
    <m/>
    <n v="0"/>
    <n v="0"/>
    <n v="0"/>
    <m/>
    <m/>
    <d v="2021-03-30T00:00:00"/>
    <n v="1"/>
    <s v="O"/>
    <n v="1"/>
    <n v="30"/>
    <n v="0"/>
    <m/>
    <m/>
    <m/>
    <m/>
    <m/>
    <m/>
    <n v="1"/>
    <n v="1"/>
    <m/>
    <m/>
    <n v="6439"/>
    <s v="CREDITOS DE CONSUMO"/>
    <n v="0"/>
    <n v="0"/>
    <n v="890480123"/>
    <s v="UNIVERSIDAD DE CARTAGENA"/>
    <n v="5"/>
    <m/>
    <m/>
    <m/>
    <m/>
    <n v="2"/>
    <n v="7"/>
    <n v="2"/>
  </r>
  <r>
    <n v="13017"/>
    <s v="C"/>
    <n v="73126134"/>
    <x v="0"/>
    <n v="4"/>
    <n v="550000039"/>
    <d v="2014-06-07T00:00:00"/>
    <d v="2024-01-30T00:00:00"/>
    <n v="0"/>
    <n v="1"/>
    <n v="2"/>
    <n v="30"/>
    <n v="2"/>
    <n v="21474970"/>
    <n v="23720000"/>
    <n v="20287"/>
    <n v="769"/>
    <n v="19468"/>
    <n v="0"/>
    <n v="0"/>
    <n v="0"/>
    <m/>
    <n v="0"/>
    <n v="0"/>
    <n v="0"/>
    <m/>
    <m/>
    <d v="2021-03-30T00:00:00"/>
    <n v="1"/>
    <s v="O"/>
    <n v="1"/>
    <n v="30"/>
    <n v="0"/>
    <m/>
    <m/>
    <m/>
    <m/>
    <m/>
    <m/>
    <n v="1"/>
    <n v="1"/>
    <m/>
    <m/>
    <n v="6451"/>
    <s v="CREDITOS DE CONSUMO"/>
    <n v="0"/>
    <n v="0"/>
    <n v="890480123"/>
    <s v="UNIVERSIDAD DE CARTAGENA"/>
    <n v="5"/>
    <m/>
    <m/>
    <m/>
    <m/>
    <n v="2"/>
    <n v="7"/>
    <n v="2"/>
  </r>
  <r>
    <n v="13269"/>
    <s v="C"/>
    <n v="73126134"/>
    <x v="0"/>
    <n v="4"/>
    <n v="550000040"/>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n v="73126134"/>
    <x v="0"/>
    <n v="4"/>
    <n v="550000041"/>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n v="73126134"/>
    <x v="0"/>
    <n v="4"/>
    <n v="550000042"/>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301"/>
    <s v="C"/>
    <n v="73126134"/>
    <x v="0"/>
    <n v="4"/>
    <n v="550000053"/>
    <d v="2014-06-09T00:00:00"/>
    <d v="2024-01-30T00:00:00"/>
    <n v="0"/>
    <n v="1"/>
    <n v="2"/>
    <n v="30"/>
    <n v="2"/>
    <n v="21474970"/>
    <n v="23720000"/>
    <n v="20731"/>
    <n v="786"/>
    <n v="19894"/>
    <n v="0"/>
    <n v="0"/>
    <n v="0"/>
    <m/>
    <n v="0"/>
    <n v="0"/>
    <n v="0"/>
    <m/>
    <m/>
    <d v="2021-03-30T00:00:00"/>
    <n v="1"/>
    <s v="O"/>
    <n v="1"/>
    <n v="30"/>
    <n v="0"/>
    <m/>
    <m/>
    <m/>
    <m/>
    <m/>
    <m/>
    <n v="1"/>
    <n v="1"/>
    <m/>
    <m/>
    <n v="6593"/>
    <s v="CREDITOS DE CONSUMO"/>
    <n v="0"/>
    <n v="0"/>
    <n v="890480123"/>
    <s v="UNIVERSIDAD DE CARTAGENA"/>
    <n v="5"/>
    <m/>
    <m/>
    <m/>
    <m/>
    <n v="2"/>
    <n v="7"/>
    <n v="2"/>
  </r>
  <r>
    <n v="13567"/>
    <s v="C"/>
    <n v="73126134"/>
    <x v="0"/>
    <n v="4"/>
    <n v="550000054"/>
    <d v="2014-06-09T00:00:00"/>
    <d v="2024-01-30T00:00:00"/>
    <n v="0"/>
    <n v="1"/>
    <n v="2"/>
    <n v="30"/>
    <n v="2"/>
    <n v="21474970"/>
    <n v="23720000"/>
    <n v="21146"/>
    <n v="802"/>
    <n v="20291"/>
    <n v="0"/>
    <n v="0"/>
    <n v="0"/>
    <m/>
    <n v="0"/>
    <n v="0"/>
    <n v="0"/>
    <m/>
    <m/>
    <d v="2021-03-30T00:00:00"/>
    <n v="1"/>
    <s v="O"/>
    <n v="1"/>
    <n v="30"/>
    <n v="0"/>
    <m/>
    <m/>
    <m/>
    <m/>
    <m/>
    <m/>
    <n v="1"/>
    <n v="1"/>
    <m/>
    <m/>
    <n v="6724"/>
    <s v="CREDITOS DE CONSUMO"/>
    <n v="0"/>
    <n v="0"/>
    <n v="890480123"/>
    <s v="UNIVERSIDAD DE CARTAGENA"/>
    <n v="5"/>
    <m/>
    <m/>
    <m/>
    <m/>
    <n v="2"/>
    <n v="7"/>
    <n v="2"/>
  </r>
  <r>
    <n v="12831"/>
    <s v="C"/>
    <n v="73126134"/>
    <x v="0"/>
    <n v="4"/>
    <n v="550000055"/>
    <d v="2014-06-09T00:00:00"/>
    <d v="2024-01-30T00:00:00"/>
    <n v="0"/>
    <n v="1"/>
    <n v="2"/>
    <n v="30"/>
    <n v="2"/>
    <n v="21474970"/>
    <n v="23720000"/>
    <n v="19997"/>
    <n v="758"/>
    <n v="19190"/>
    <n v="0"/>
    <n v="0"/>
    <n v="0"/>
    <m/>
    <n v="0"/>
    <n v="0"/>
    <n v="0"/>
    <m/>
    <m/>
    <d v="2021-03-30T00:00:00"/>
    <n v="1"/>
    <s v="O"/>
    <n v="1"/>
    <n v="30"/>
    <n v="0"/>
    <m/>
    <m/>
    <m/>
    <m/>
    <m/>
    <m/>
    <n v="1"/>
    <n v="1"/>
    <m/>
    <m/>
    <n v="6359"/>
    <s v="CREDITOS DE CONSUMO"/>
    <n v="0"/>
    <n v="0"/>
    <n v="890480123"/>
    <s v="UNIVERSIDAD DE CARTAGENA"/>
    <n v="5"/>
    <m/>
    <m/>
    <m/>
    <m/>
    <n v="2"/>
    <n v="7"/>
    <n v="2"/>
  </r>
  <r>
    <n v="13085"/>
    <s v="C"/>
    <n v="73126134"/>
    <x v="0"/>
    <n v="4"/>
    <n v="550000056"/>
    <d v="2014-06-09T00:00:00"/>
    <d v="2024-01-30T00:00:00"/>
    <n v="0"/>
    <n v="1"/>
    <n v="2"/>
    <n v="30"/>
    <n v="2"/>
    <n v="21474970"/>
    <n v="23720000"/>
    <n v="20393"/>
    <n v="773"/>
    <n v="19570"/>
    <n v="0"/>
    <n v="0"/>
    <n v="0"/>
    <m/>
    <n v="0"/>
    <n v="0"/>
    <n v="0"/>
    <m/>
    <m/>
    <d v="2021-03-30T00:00:00"/>
    <n v="1"/>
    <s v="O"/>
    <n v="1"/>
    <n v="30"/>
    <n v="0"/>
    <m/>
    <m/>
    <m/>
    <m/>
    <m/>
    <m/>
    <n v="1"/>
    <n v="1"/>
    <m/>
    <m/>
    <n v="6485"/>
    <s v="CREDITOS DE CONSUMO"/>
    <n v="0"/>
    <n v="0"/>
    <n v="890480123"/>
    <s v="UNIVERSIDAD DE CARTAGENA"/>
    <n v="5"/>
    <m/>
    <m/>
    <m/>
    <m/>
    <n v="2"/>
    <n v="7"/>
    <n v="2"/>
  </r>
  <r>
    <n v="14125"/>
    <s v="C"/>
    <n v="73126134"/>
    <x v="0"/>
    <n v="4"/>
    <n v="550000057"/>
    <d v="2014-06-09T00:00:00"/>
    <d v="2024-01-30T00:00:00"/>
    <n v="0"/>
    <n v="1"/>
    <n v="2"/>
    <n v="30"/>
    <n v="2"/>
    <n v="21474970"/>
    <n v="23720000"/>
    <n v="22016"/>
    <n v="835"/>
    <n v="21126"/>
    <n v="0"/>
    <n v="0"/>
    <n v="0"/>
    <m/>
    <n v="0"/>
    <n v="0"/>
    <n v="0"/>
    <m/>
    <m/>
    <d v="2021-03-30T00:00:00"/>
    <n v="1"/>
    <s v="O"/>
    <n v="1"/>
    <n v="30"/>
    <n v="0"/>
    <m/>
    <m/>
    <m/>
    <m/>
    <m/>
    <m/>
    <n v="1"/>
    <n v="1"/>
    <m/>
    <m/>
    <n v="7001"/>
    <s v="CREDITOS DE CONSUMO"/>
    <n v="0"/>
    <n v="0"/>
    <n v="890480123"/>
    <s v="UNIVERSIDAD DE CARTAGENA"/>
    <n v="5"/>
    <m/>
    <m/>
    <m/>
    <m/>
    <n v="2"/>
    <n v="7"/>
    <n v="2"/>
  </r>
  <r>
    <n v="14366"/>
    <s v="C"/>
    <n v="73126134"/>
    <x v="0"/>
    <n v="4"/>
    <n v="550000058"/>
    <d v="2014-06-09T00:00:00"/>
    <d v="2024-01-30T00:00:00"/>
    <n v="0"/>
    <n v="1"/>
    <n v="2"/>
    <n v="30"/>
    <n v="2"/>
    <n v="21474970"/>
    <n v="23720000"/>
    <n v="22390"/>
    <n v="849"/>
    <n v="21486"/>
    <n v="0"/>
    <n v="0"/>
    <n v="0"/>
    <m/>
    <n v="0"/>
    <n v="0"/>
    <n v="0"/>
    <m/>
    <m/>
    <d v="2021-03-30T00:00:00"/>
    <n v="1"/>
    <s v="O"/>
    <n v="1"/>
    <n v="30"/>
    <n v="0"/>
    <m/>
    <m/>
    <m/>
    <m/>
    <m/>
    <m/>
    <n v="1"/>
    <n v="1"/>
    <m/>
    <m/>
    <n v="7120"/>
    <s v="CREDITOS DE CONSUMO"/>
    <n v="0"/>
    <n v="0"/>
    <n v="890480123"/>
    <s v="UNIVERSIDAD DE CARTAGENA"/>
    <n v="5"/>
    <m/>
    <m/>
    <m/>
    <m/>
    <n v="2"/>
    <n v="7"/>
    <n v="2"/>
  </r>
  <r>
    <n v="14537"/>
    <s v="C"/>
    <n v="73126134"/>
    <x v="0"/>
    <n v="4"/>
    <n v="550000066"/>
    <d v="2014-06-10T00:00:00"/>
    <d v="2024-01-30T00:00:00"/>
    <n v="0"/>
    <n v="1"/>
    <n v="2"/>
    <n v="30"/>
    <n v="2"/>
    <n v="21474970"/>
    <n v="23720000"/>
    <n v="22657"/>
    <n v="859"/>
    <n v="21741"/>
    <n v="0"/>
    <n v="0"/>
    <n v="0"/>
    <m/>
    <n v="0"/>
    <n v="0"/>
    <n v="0"/>
    <m/>
    <m/>
    <d v="2021-03-30T00:00:00"/>
    <n v="1"/>
    <s v="O"/>
    <n v="1"/>
    <n v="30"/>
    <n v="0"/>
    <m/>
    <m/>
    <m/>
    <m/>
    <m/>
    <m/>
    <n v="1"/>
    <n v="1"/>
    <m/>
    <m/>
    <n v="7204"/>
    <s v="CREDITOS DE CONSUMO"/>
    <n v="0"/>
    <n v="0"/>
    <n v="890480123"/>
    <s v="UNIVERSIDAD DE CARTAGENA"/>
    <n v="5"/>
    <m/>
    <m/>
    <m/>
    <m/>
    <n v="2"/>
    <n v="7"/>
    <n v="2"/>
  </r>
  <r>
    <n v="7671"/>
    <s v="C"/>
    <n v="73126134"/>
    <x v="0"/>
    <n v="4"/>
    <n v="550000067"/>
    <d v="2014-06-10T00:00:00"/>
    <d v="2024-01-30T00:00:00"/>
    <n v="0"/>
    <n v="1"/>
    <n v="2"/>
    <n v="30"/>
    <n v="2"/>
    <n v="21474970"/>
    <n v="23720000"/>
    <n v="11955"/>
    <n v="453"/>
    <n v="11473"/>
    <n v="0"/>
    <n v="0"/>
    <n v="0"/>
    <m/>
    <n v="0"/>
    <n v="0"/>
    <n v="0"/>
    <m/>
    <m/>
    <d v="2021-03-30T00:00:00"/>
    <n v="1"/>
    <s v="O"/>
    <n v="1"/>
    <n v="30"/>
    <n v="0"/>
    <m/>
    <m/>
    <m/>
    <m/>
    <m/>
    <m/>
    <n v="1"/>
    <n v="1"/>
    <m/>
    <m/>
    <n v="3802"/>
    <s v="CREDITOS DE CONSUMO"/>
    <n v="0"/>
    <n v="0"/>
    <n v="890480123"/>
    <s v="UNIVERSIDAD DE CARTAGENA"/>
    <n v="5"/>
    <m/>
    <m/>
    <m/>
    <m/>
    <n v="2"/>
    <n v="7"/>
    <n v="2"/>
  </r>
  <r>
    <n v="11526"/>
    <s v="C"/>
    <n v="73126134"/>
    <x v="0"/>
    <n v="4"/>
    <n v="550000134"/>
    <d v="2014-06-28T00:00:00"/>
    <d v="2024-01-30T00:00:00"/>
    <n v="0"/>
    <n v="1"/>
    <n v="2"/>
    <n v="30"/>
    <n v="2"/>
    <n v="21474970"/>
    <n v="23720000"/>
    <n v="17965"/>
    <n v="681"/>
    <n v="17239"/>
    <n v="0"/>
    <n v="0"/>
    <n v="0"/>
    <m/>
    <n v="0"/>
    <n v="0"/>
    <n v="0"/>
    <m/>
    <m/>
    <d v="2021-03-30T00:00:00"/>
    <n v="1"/>
    <s v="O"/>
    <n v="1"/>
    <n v="30"/>
    <n v="0"/>
    <m/>
    <m/>
    <m/>
    <m/>
    <m/>
    <m/>
    <n v="1"/>
    <n v="1"/>
    <m/>
    <m/>
    <n v="5713"/>
    <s v="CREDITOS DE CONSUMO"/>
    <n v="0"/>
    <n v="0"/>
    <n v="890480123"/>
    <s v="UNIVERSIDAD DE CARTAGENA"/>
    <n v="5"/>
    <m/>
    <m/>
    <m/>
    <m/>
    <n v="2"/>
    <n v="7"/>
    <n v="2"/>
  </r>
  <r>
    <n v="7144"/>
    <s v="C"/>
    <n v="73126134"/>
    <x v="0"/>
    <n v="4"/>
    <n v="550000504"/>
    <d v="2014-08-04T00:00:00"/>
    <d v="2024-01-30T00:00:00"/>
    <n v="0"/>
    <n v="1"/>
    <n v="0"/>
    <n v="30"/>
    <n v="2"/>
    <n v="21474970"/>
    <n v="23720000"/>
    <n v="10803"/>
    <n v="410"/>
    <n v="10685"/>
    <n v="205"/>
    <n v="0"/>
    <n v="0"/>
    <m/>
    <n v="0"/>
    <n v="0"/>
    <n v="0"/>
    <m/>
    <m/>
    <d v="2021-02-26T00:00:00"/>
    <n v="1"/>
    <s v="O"/>
    <n v="1"/>
    <n v="30"/>
    <n v="0"/>
    <m/>
    <m/>
    <m/>
    <m/>
    <m/>
    <m/>
    <n v="1"/>
    <n v="1"/>
    <m/>
    <m/>
    <n v="3541"/>
    <s v="CREDITOS DE CONSUMO"/>
    <n v="0"/>
    <n v="0"/>
    <n v="890480123"/>
    <s v="UNIVERSIDAD DE CARTAGENA"/>
    <n v="5"/>
    <m/>
    <m/>
    <m/>
    <m/>
    <n v="2"/>
    <n v="7"/>
    <n v="2"/>
  </r>
  <r>
    <n v="7029"/>
    <s v="C"/>
    <n v="73126134"/>
    <x v="0"/>
    <n v="4"/>
    <n v="550000758"/>
    <d v="2014-08-31T00:00:00"/>
    <d v="2024-01-30T00:00:00"/>
    <n v="0"/>
    <n v="1"/>
    <n v="2"/>
    <n v="30"/>
    <n v="2"/>
    <n v="21474970"/>
    <n v="23720000"/>
    <n v="10954"/>
    <n v="415"/>
    <n v="10512"/>
    <n v="0"/>
    <n v="0"/>
    <n v="0"/>
    <m/>
    <n v="0"/>
    <n v="0"/>
    <n v="0"/>
    <m/>
    <m/>
    <d v="2021-03-30T00:00:00"/>
    <n v="1"/>
    <s v="O"/>
    <n v="1"/>
    <n v="30"/>
    <n v="0"/>
    <m/>
    <m/>
    <m/>
    <m/>
    <m/>
    <m/>
    <n v="1"/>
    <n v="1"/>
    <m/>
    <m/>
    <n v="3483"/>
    <s v="CREDITOS DE CONSUMO"/>
    <n v="0"/>
    <n v="0"/>
    <n v="890480123"/>
    <s v="UNIVERSIDAD DE CARTAGENA"/>
    <n v="5"/>
    <m/>
    <m/>
    <m/>
    <m/>
    <n v="2"/>
    <n v="7"/>
    <n v="2"/>
  </r>
  <r>
    <n v="17328"/>
    <s v="C"/>
    <n v="73126134"/>
    <x v="0"/>
    <n v="4"/>
    <n v="550004037"/>
    <d v="2015-04-01T00:00:00"/>
    <d v="2024-01-30T00:00:00"/>
    <n v="0"/>
    <n v="1"/>
    <n v="2"/>
    <n v="30"/>
    <n v="2"/>
    <n v="21474970"/>
    <n v="23720000"/>
    <n v="27007"/>
    <n v="1024"/>
    <n v="25916"/>
    <n v="0"/>
    <n v="0"/>
    <n v="0"/>
    <m/>
    <n v="0"/>
    <n v="0"/>
    <n v="0"/>
    <m/>
    <m/>
    <d v="2021-03-30T00:00:00"/>
    <n v="1"/>
    <s v="O"/>
    <n v="1"/>
    <n v="30"/>
    <n v="0"/>
    <m/>
    <m/>
    <m/>
    <m/>
    <m/>
    <m/>
    <n v="1"/>
    <n v="1"/>
    <m/>
    <m/>
    <n v="8588"/>
    <s v="CREDITOS DE CONSUMO"/>
    <n v="0"/>
    <n v="0"/>
    <n v="890480123"/>
    <s v="UNIVERSIDAD DE CARTAGENA"/>
    <n v="5"/>
    <m/>
    <m/>
    <m/>
    <m/>
    <n v="2"/>
    <n v="7"/>
    <n v="2"/>
  </r>
  <r>
    <n v="16490"/>
    <s v="C"/>
    <n v="73126134"/>
    <x v="0"/>
    <n v="4"/>
    <n v="550004038"/>
    <d v="2015-04-01T00:00:00"/>
    <d v="2024-01-30T00:00:00"/>
    <n v="0"/>
    <n v="1"/>
    <n v="2"/>
    <n v="30"/>
    <n v="2"/>
    <n v="21474970"/>
    <n v="23720000"/>
    <n v="25702"/>
    <n v="975"/>
    <n v="24663"/>
    <n v="0"/>
    <n v="0"/>
    <n v="0"/>
    <m/>
    <n v="0"/>
    <n v="0"/>
    <n v="0"/>
    <m/>
    <m/>
    <d v="2021-03-30T00:00:00"/>
    <n v="1"/>
    <s v="O"/>
    <n v="1"/>
    <n v="30"/>
    <n v="0"/>
    <m/>
    <m/>
    <m/>
    <m/>
    <m/>
    <m/>
    <n v="1"/>
    <n v="1"/>
    <m/>
    <m/>
    <n v="8173"/>
    <s v="CREDITOS DE CONSUMO"/>
    <n v="0"/>
    <n v="0"/>
    <n v="890480123"/>
    <s v="UNIVERSIDAD DE CARTAGENA"/>
    <n v="5"/>
    <m/>
    <m/>
    <m/>
    <m/>
    <n v="2"/>
    <n v="7"/>
    <n v="2"/>
  </r>
  <r>
    <n v="14720"/>
    <s v="C"/>
    <n v="73126134"/>
    <x v="0"/>
    <n v="4"/>
    <n v="550004039"/>
    <d v="2015-04-01T00:00:00"/>
    <d v="2024-01-30T00:00:00"/>
    <n v="0"/>
    <n v="1"/>
    <n v="2"/>
    <n v="30"/>
    <n v="2"/>
    <n v="21474970"/>
    <n v="23720000"/>
    <n v="22942"/>
    <n v="870"/>
    <n v="22015"/>
    <n v="0"/>
    <n v="0"/>
    <n v="0"/>
    <m/>
    <n v="0"/>
    <n v="0"/>
    <n v="0"/>
    <m/>
    <m/>
    <d v="2021-03-30T00:00:00"/>
    <n v="1"/>
    <s v="O"/>
    <n v="1"/>
    <n v="30"/>
    <n v="0"/>
    <m/>
    <m/>
    <m/>
    <m/>
    <m/>
    <m/>
    <n v="1"/>
    <n v="1"/>
    <m/>
    <m/>
    <n v="7295"/>
    <s v="CREDITOS DE CONSUMO"/>
    <n v="0"/>
    <n v="0"/>
    <n v="890480123"/>
    <s v="UNIVERSIDAD DE CARTAGENA"/>
    <n v="5"/>
    <m/>
    <m/>
    <m/>
    <m/>
    <n v="2"/>
    <n v="7"/>
    <n v="2"/>
  </r>
  <r>
    <n v="14750"/>
    <s v="C"/>
    <n v="73126134"/>
    <x v="0"/>
    <n v="4"/>
    <n v="550004040"/>
    <d v="2015-04-01T00:00:00"/>
    <d v="2024-01-30T00:00:00"/>
    <n v="0"/>
    <n v="1"/>
    <n v="2"/>
    <n v="30"/>
    <n v="2"/>
    <n v="21474970"/>
    <n v="23720000"/>
    <n v="22990"/>
    <n v="872"/>
    <n v="22060"/>
    <n v="0"/>
    <n v="0"/>
    <n v="0"/>
    <m/>
    <n v="0"/>
    <n v="0"/>
    <n v="0"/>
    <m/>
    <m/>
    <d v="2021-03-30T00:00:00"/>
    <n v="1"/>
    <s v="O"/>
    <n v="1"/>
    <n v="30"/>
    <n v="0"/>
    <m/>
    <m/>
    <m/>
    <m/>
    <m/>
    <m/>
    <n v="1"/>
    <n v="1"/>
    <m/>
    <m/>
    <n v="7310"/>
    <s v="CREDITOS DE CONSUMO"/>
    <n v="0"/>
    <n v="0"/>
    <n v="890480123"/>
    <s v="UNIVERSIDAD DE CARTAGENA"/>
    <n v="5"/>
    <m/>
    <m/>
    <m/>
    <m/>
    <n v="2"/>
    <n v="7"/>
    <n v="2"/>
  </r>
  <r>
    <n v="14609"/>
    <s v="C"/>
    <n v="73126134"/>
    <x v="0"/>
    <n v="4"/>
    <n v="550004041"/>
    <d v="2015-04-01T00:00:00"/>
    <d v="2024-01-30T00:00:00"/>
    <n v="0"/>
    <n v="1"/>
    <n v="2"/>
    <n v="30"/>
    <n v="2"/>
    <n v="21474970"/>
    <n v="23720000"/>
    <n v="22770"/>
    <n v="863"/>
    <n v="21850"/>
    <n v="0"/>
    <n v="0"/>
    <n v="0"/>
    <m/>
    <n v="0"/>
    <n v="0"/>
    <n v="0"/>
    <m/>
    <m/>
    <d v="2021-03-30T00:00:00"/>
    <n v="1"/>
    <s v="O"/>
    <n v="1"/>
    <n v="30"/>
    <n v="0"/>
    <m/>
    <m/>
    <m/>
    <m/>
    <m/>
    <m/>
    <n v="1"/>
    <n v="1"/>
    <m/>
    <m/>
    <n v="7241"/>
    <s v="CREDITOS DE CONSUMO"/>
    <n v="0"/>
    <n v="0"/>
    <n v="890480123"/>
    <s v="UNIVERSIDAD DE CARTAGENA"/>
    <n v="5"/>
    <m/>
    <m/>
    <m/>
    <m/>
    <n v="2"/>
    <n v="7"/>
    <n v="2"/>
  </r>
  <r>
    <n v="9670"/>
    <s v="C"/>
    <n v="73126134"/>
    <x v="0"/>
    <n v="4"/>
    <n v="550004042"/>
    <d v="2015-04-01T00:00:00"/>
    <d v="2024-01-30T00:00:00"/>
    <n v="0"/>
    <n v="1"/>
    <n v="2"/>
    <n v="30"/>
    <n v="2"/>
    <n v="21474970"/>
    <n v="23720000"/>
    <n v="15071"/>
    <n v="571"/>
    <n v="14463"/>
    <n v="0"/>
    <n v="0"/>
    <n v="0"/>
    <m/>
    <n v="0"/>
    <n v="0"/>
    <n v="0"/>
    <m/>
    <m/>
    <d v="2021-03-30T00:00:00"/>
    <n v="1"/>
    <s v="O"/>
    <n v="1"/>
    <n v="30"/>
    <n v="0"/>
    <m/>
    <m/>
    <m/>
    <m/>
    <m/>
    <m/>
    <n v="1"/>
    <n v="1"/>
    <m/>
    <m/>
    <n v="4793"/>
    <s v="CREDITOS DE CONSUMO"/>
    <n v="0"/>
    <n v="0"/>
    <n v="890480123"/>
    <s v="UNIVERSIDAD DE CARTAGENA"/>
    <n v="5"/>
    <m/>
    <m/>
    <m/>
    <m/>
    <n v="2"/>
    <n v="7"/>
    <n v="2"/>
  </r>
  <r>
    <n v="10188"/>
    <s v="C"/>
    <n v="73126134"/>
    <x v="0"/>
    <n v="4"/>
    <n v="550004478"/>
    <d v="2015-05-03T00:00:00"/>
    <d v="2024-01-30T00:00:00"/>
    <n v="0"/>
    <n v="1"/>
    <n v="2"/>
    <n v="30"/>
    <n v="2"/>
    <n v="21474970"/>
    <n v="23720000"/>
    <n v="15880"/>
    <n v="602"/>
    <n v="15238"/>
    <n v="0"/>
    <n v="0"/>
    <n v="0"/>
    <m/>
    <n v="0"/>
    <n v="0"/>
    <n v="0"/>
    <m/>
    <m/>
    <d v="2021-03-30T00:00:00"/>
    <n v="1"/>
    <s v="O"/>
    <n v="1"/>
    <n v="30"/>
    <n v="0"/>
    <m/>
    <m/>
    <m/>
    <m/>
    <m/>
    <m/>
    <n v="1"/>
    <n v="1"/>
    <m/>
    <m/>
    <n v="5050"/>
    <s v="CREDITOS DE CONSUMO"/>
    <n v="0"/>
    <n v="0"/>
    <n v="890480123"/>
    <s v="UNIVERSIDAD DE CARTAGENA"/>
    <n v="5"/>
    <m/>
    <m/>
    <m/>
    <m/>
    <n v="2"/>
    <n v="7"/>
    <n v="2"/>
  </r>
  <r>
    <n v="22347"/>
    <s v="C"/>
    <n v="73126134"/>
    <x v="0"/>
    <n v="4"/>
    <n v="550004531"/>
    <d v="2015-05-07T00:00:00"/>
    <d v="2024-01-30T00:00:00"/>
    <n v="0"/>
    <n v="1"/>
    <n v="2"/>
    <n v="30"/>
    <n v="2"/>
    <n v="21474970"/>
    <n v="23720000"/>
    <n v="34831"/>
    <n v="1321"/>
    <n v="33423"/>
    <n v="0"/>
    <n v="0"/>
    <n v="0"/>
    <m/>
    <n v="0"/>
    <n v="0"/>
    <n v="0"/>
    <m/>
    <m/>
    <d v="2021-03-30T00:00:00"/>
    <n v="1"/>
    <s v="O"/>
    <n v="1"/>
    <n v="30"/>
    <n v="0"/>
    <m/>
    <m/>
    <m/>
    <m/>
    <m/>
    <m/>
    <n v="1"/>
    <n v="1"/>
    <m/>
    <m/>
    <n v="11076"/>
    <s v="CREDITOS DE CONSUMO"/>
    <n v="0"/>
    <n v="0"/>
    <n v="890480123"/>
    <s v="UNIVERSIDAD DE CARTAGENA"/>
    <n v="5"/>
    <m/>
    <m/>
    <m/>
    <m/>
    <n v="2"/>
    <n v="7"/>
    <n v="2"/>
  </r>
  <r>
    <n v="21952"/>
    <s v="C"/>
    <n v="73126134"/>
    <x v="0"/>
    <n v="4"/>
    <n v="550004532"/>
    <d v="2015-05-07T00:00:00"/>
    <d v="2024-01-30T00:00:00"/>
    <n v="0"/>
    <n v="1"/>
    <n v="2"/>
    <n v="30"/>
    <n v="2"/>
    <n v="21474970"/>
    <n v="23720000"/>
    <n v="34214"/>
    <n v="1297"/>
    <n v="32832"/>
    <n v="0"/>
    <n v="0"/>
    <n v="0"/>
    <m/>
    <n v="0"/>
    <n v="0"/>
    <n v="0"/>
    <m/>
    <m/>
    <d v="2021-03-30T00:00:00"/>
    <n v="1"/>
    <s v="O"/>
    <n v="1"/>
    <n v="30"/>
    <n v="0"/>
    <m/>
    <m/>
    <m/>
    <m/>
    <m/>
    <m/>
    <n v="1"/>
    <n v="1"/>
    <m/>
    <m/>
    <n v="10880"/>
    <s v="CREDITOS DE CONSUMO"/>
    <n v="0"/>
    <n v="0"/>
    <n v="890480123"/>
    <s v="UNIVERSIDAD DE CARTAGENA"/>
    <n v="5"/>
    <m/>
    <m/>
    <m/>
    <m/>
    <n v="2"/>
    <n v="7"/>
    <n v="2"/>
  </r>
  <r>
    <n v="22092"/>
    <s v="C"/>
    <n v="73126134"/>
    <x v="0"/>
    <n v="4"/>
    <n v="550004533"/>
    <d v="2015-05-07T00:00:00"/>
    <d v="2024-01-30T00:00:00"/>
    <n v="0"/>
    <n v="1"/>
    <n v="2"/>
    <n v="30"/>
    <n v="2"/>
    <n v="21474970"/>
    <n v="23720000"/>
    <n v="34433"/>
    <n v="1306"/>
    <n v="33041"/>
    <n v="0"/>
    <n v="0"/>
    <n v="0"/>
    <m/>
    <n v="0"/>
    <n v="0"/>
    <n v="0"/>
    <m/>
    <m/>
    <d v="2021-03-30T00:00:00"/>
    <n v="1"/>
    <s v="O"/>
    <n v="1"/>
    <n v="30"/>
    <n v="0"/>
    <m/>
    <m/>
    <m/>
    <m/>
    <m/>
    <m/>
    <n v="1"/>
    <n v="1"/>
    <m/>
    <m/>
    <n v="10949"/>
    <s v="CREDITOS DE CONSUMO"/>
    <n v="0"/>
    <n v="0"/>
    <n v="890480123"/>
    <s v="UNIVERSIDAD DE CARTAGENA"/>
    <n v="5"/>
    <m/>
    <m/>
    <m/>
    <m/>
    <n v="2"/>
    <n v="7"/>
    <n v="2"/>
  </r>
  <r>
    <n v="25026"/>
    <s v="C"/>
    <n v="73126134"/>
    <x v="0"/>
    <n v="4"/>
    <n v="550004534"/>
    <d v="2015-05-07T00:00:00"/>
    <d v="2024-01-30T00:00:00"/>
    <n v="0"/>
    <n v="1"/>
    <n v="2"/>
    <n v="30"/>
    <n v="2"/>
    <n v="21474970"/>
    <n v="23720000"/>
    <n v="39006"/>
    <n v="1479"/>
    <n v="37430"/>
    <n v="0"/>
    <n v="0"/>
    <n v="0"/>
    <m/>
    <n v="0"/>
    <n v="0"/>
    <n v="0"/>
    <m/>
    <m/>
    <d v="2021-03-30T00:00:00"/>
    <n v="1"/>
    <s v="O"/>
    <n v="1"/>
    <n v="30"/>
    <n v="0"/>
    <m/>
    <m/>
    <m/>
    <m/>
    <m/>
    <m/>
    <n v="1"/>
    <n v="1"/>
    <m/>
    <m/>
    <n v="12404"/>
    <s v="CREDITOS DE CONSUMO"/>
    <n v="0"/>
    <n v="0"/>
    <n v="890480123"/>
    <s v="UNIVERSIDAD DE CARTAGENA"/>
    <n v="5"/>
    <m/>
    <m/>
    <m/>
    <m/>
    <n v="2"/>
    <n v="7"/>
    <n v="2"/>
  </r>
  <r>
    <n v="1425"/>
    <s v="C"/>
    <n v="73126134"/>
    <x v="0"/>
    <n v="4"/>
    <n v="550004540"/>
    <d v="2015-05-07T00:00:00"/>
    <d v="2023-05-30T00:00:00"/>
    <n v="0"/>
    <n v="1"/>
    <n v="9"/>
    <n v="30"/>
    <n v="2"/>
    <n v="21474970"/>
    <n v="23720000"/>
    <n v="2691"/>
    <n v="104"/>
    <n v="2131"/>
    <n v="0"/>
    <n v="0"/>
    <n v="0"/>
    <m/>
    <n v="0"/>
    <n v="0"/>
    <n v="0"/>
    <m/>
    <m/>
    <d v="2021-03-30T00:00:00"/>
    <n v="1"/>
    <s v="O"/>
    <n v="1"/>
    <n v="30"/>
    <n v="0"/>
    <m/>
    <m/>
    <m/>
    <m/>
    <m/>
    <m/>
    <n v="1"/>
    <n v="1"/>
    <m/>
    <m/>
    <n v="706"/>
    <s v="CREDITOS DE CONSUMO"/>
    <n v="0"/>
    <n v="0"/>
    <n v="890480123"/>
    <s v="UNIVERSIDAD DE CARTAGENA"/>
    <n v="5"/>
    <m/>
    <m/>
    <m/>
    <m/>
    <n v="2"/>
    <n v="7"/>
    <n v="2"/>
  </r>
  <r>
    <n v="25650"/>
    <s v="C"/>
    <n v="73126134"/>
    <x v="0"/>
    <n v="4"/>
    <n v="550004555"/>
    <d v="2015-05-08T00:00:00"/>
    <d v="2024-01-30T00:00:00"/>
    <n v="0"/>
    <n v="1"/>
    <n v="2"/>
    <n v="30"/>
    <n v="2"/>
    <n v="21474970"/>
    <n v="23720000"/>
    <n v="39978"/>
    <n v="1516"/>
    <n v="38362"/>
    <n v="0"/>
    <n v="0"/>
    <n v="0"/>
    <m/>
    <n v="0"/>
    <n v="0"/>
    <n v="0"/>
    <m/>
    <m/>
    <d v="2021-03-30T00:00:00"/>
    <n v="1"/>
    <s v="O"/>
    <n v="1"/>
    <n v="30"/>
    <n v="0"/>
    <m/>
    <m/>
    <m/>
    <m/>
    <m/>
    <m/>
    <n v="1"/>
    <n v="1"/>
    <m/>
    <m/>
    <n v="12712"/>
    <s v="CREDITOS DE CONSUMO"/>
    <n v="0"/>
    <n v="0"/>
    <n v="890480123"/>
    <s v="UNIVERSIDAD DE CARTAGENA"/>
    <n v="5"/>
    <m/>
    <m/>
    <m/>
    <m/>
    <n v="2"/>
    <n v="7"/>
    <n v="2"/>
  </r>
  <r>
    <n v="26426"/>
    <s v="C"/>
    <n v="73126134"/>
    <x v="0"/>
    <n v="4"/>
    <n v="550004556"/>
    <d v="2015-05-08T00:00:00"/>
    <d v="2024-01-30T00:00:00"/>
    <n v="0"/>
    <n v="1"/>
    <n v="2"/>
    <n v="30"/>
    <n v="2"/>
    <n v="21474970"/>
    <n v="23720000"/>
    <n v="41189"/>
    <n v="1562"/>
    <n v="39524"/>
    <n v="0"/>
    <n v="0"/>
    <n v="0"/>
    <m/>
    <n v="0"/>
    <n v="0"/>
    <n v="0"/>
    <m/>
    <m/>
    <d v="2021-03-30T00:00:00"/>
    <n v="1"/>
    <s v="O"/>
    <n v="1"/>
    <n v="30"/>
    <n v="0"/>
    <m/>
    <m/>
    <m/>
    <m/>
    <m/>
    <m/>
    <n v="1"/>
    <n v="1"/>
    <m/>
    <m/>
    <n v="13098"/>
    <s v="CREDITOS DE CONSUMO"/>
    <n v="0"/>
    <n v="0"/>
    <n v="890480123"/>
    <s v="UNIVERSIDAD DE CARTAGENA"/>
    <n v="5"/>
    <m/>
    <m/>
    <m/>
    <m/>
    <n v="2"/>
    <n v="7"/>
    <n v="2"/>
  </r>
  <r>
    <n v="26398"/>
    <s v="C"/>
    <n v="73126134"/>
    <x v="0"/>
    <n v="4"/>
    <n v="550004557"/>
    <d v="2015-05-08T00:00:00"/>
    <d v="2024-01-30T00:00:00"/>
    <n v="0"/>
    <n v="1"/>
    <n v="2"/>
    <n v="30"/>
    <n v="2"/>
    <n v="21474970"/>
    <n v="23720000"/>
    <n v="41144"/>
    <n v="1560"/>
    <n v="39482"/>
    <n v="0"/>
    <n v="0"/>
    <n v="0"/>
    <m/>
    <n v="0"/>
    <n v="0"/>
    <n v="0"/>
    <m/>
    <m/>
    <d v="2021-03-30T00:00:00"/>
    <n v="1"/>
    <s v="O"/>
    <n v="1"/>
    <n v="30"/>
    <n v="0"/>
    <m/>
    <m/>
    <m/>
    <m/>
    <m/>
    <m/>
    <n v="1"/>
    <n v="1"/>
    <m/>
    <m/>
    <n v="13084"/>
    <s v="CREDITOS DE CONSUMO"/>
    <n v="0"/>
    <n v="0"/>
    <n v="890480123"/>
    <s v="UNIVERSIDAD DE CARTAGENA"/>
    <n v="5"/>
    <m/>
    <m/>
    <m/>
    <m/>
    <n v="2"/>
    <n v="7"/>
    <n v="2"/>
  </r>
  <r>
    <n v="26762"/>
    <s v="C"/>
    <n v="73126134"/>
    <x v="0"/>
    <n v="4"/>
    <n v="550004558"/>
    <d v="2015-05-08T00:00:00"/>
    <d v="2024-01-30T00:00:00"/>
    <n v="0"/>
    <n v="1"/>
    <n v="2"/>
    <n v="30"/>
    <n v="2"/>
    <n v="21474970"/>
    <n v="23720000"/>
    <n v="41712"/>
    <n v="1582"/>
    <n v="40026"/>
    <n v="0"/>
    <n v="0"/>
    <n v="0"/>
    <m/>
    <n v="0"/>
    <n v="0"/>
    <n v="0"/>
    <m/>
    <m/>
    <d v="2021-03-30T00:00:00"/>
    <n v="1"/>
    <s v="O"/>
    <n v="1"/>
    <n v="30"/>
    <n v="0"/>
    <m/>
    <m/>
    <m/>
    <m/>
    <m/>
    <m/>
    <n v="1"/>
    <n v="1"/>
    <m/>
    <m/>
    <n v="13264"/>
    <s v="CREDITOS DE CONSUMO"/>
    <n v="0"/>
    <n v="0"/>
    <n v="890480123"/>
    <s v="UNIVERSIDAD DE CARTAGENA"/>
    <n v="5"/>
    <m/>
    <m/>
    <m/>
    <m/>
    <n v="2"/>
    <n v="7"/>
    <n v="2"/>
  </r>
  <r>
    <n v="26288"/>
    <s v="C"/>
    <n v="73126134"/>
    <x v="0"/>
    <n v="4"/>
    <n v="550004587"/>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n v="73126134"/>
    <x v="0"/>
    <n v="4"/>
    <n v="550004588"/>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n v="73126134"/>
    <x v="0"/>
    <n v="4"/>
    <n v="550004589"/>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35398"/>
    <s v="C"/>
    <n v="73126134"/>
    <x v="0"/>
    <n v="4"/>
    <n v="550004590"/>
    <d v="2015-05-09T00:00:00"/>
    <d v="2024-01-30T00:00:00"/>
    <n v="0"/>
    <n v="1"/>
    <n v="2"/>
    <n v="30"/>
    <n v="2"/>
    <n v="21474970"/>
    <n v="23720000"/>
    <n v="55170"/>
    <n v="2092"/>
    <n v="52941"/>
    <n v="0"/>
    <n v="0"/>
    <n v="0"/>
    <m/>
    <n v="0"/>
    <n v="0"/>
    <n v="0"/>
    <m/>
    <m/>
    <d v="2021-03-30T00:00:00"/>
    <n v="1"/>
    <s v="O"/>
    <n v="1"/>
    <n v="30"/>
    <n v="0"/>
    <m/>
    <m/>
    <m/>
    <m/>
    <m/>
    <m/>
    <n v="1"/>
    <n v="1"/>
    <m/>
    <m/>
    <n v="17543"/>
    <s v="CREDITOS DE CONSUMO"/>
    <n v="0"/>
    <n v="0"/>
    <n v="890480123"/>
    <s v="UNIVERSIDAD DE CARTAGENA"/>
    <n v="5"/>
    <m/>
    <m/>
    <m/>
    <m/>
    <n v="2"/>
    <n v="7"/>
    <n v="2"/>
  </r>
  <r>
    <n v="256"/>
    <s v="C"/>
    <n v="73126134"/>
    <x v="0"/>
    <n v="4"/>
    <n v="550005163"/>
    <d v="2015-06-13T00:00:00"/>
    <d v="2023-05-30T00:00:00"/>
    <n v="0"/>
    <n v="1"/>
    <n v="10"/>
    <n v="30"/>
    <n v="2"/>
    <n v="21474970"/>
    <n v="23720000"/>
    <n v="484"/>
    <n v="18"/>
    <n v="383"/>
    <n v="0"/>
    <n v="0"/>
    <n v="0"/>
    <m/>
    <n v="0"/>
    <n v="0"/>
    <n v="0"/>
    <m/>
    <m/>
    <d v="2021-03-30T00:00:00"/>
    <n v="1"/>
    <s v="O"/>
    <n v="1"/>
    <n v="30"/>
    <n v="0"/>
    <m/>
    <m/>
    <m/>
    <m/>
    <m/>
    <m/>
    <n v="1"/>
    <n v="1"/>
    <m/>
    <m/>
    <n v="127"/>
    <s v="CREDITOS DE CONSUMO"/>
    <n v="0"/>
    <n v="0"/>
    <n v="890480123"/>
    <s v="UNIVERSIDAD DE CARTAGENA"/>
    <n v="5"/>
    <m/>
    <m/>
    <m/>
    <m/>
    <n v="2"/>
    <n v="7"/>
    <n v="2"/>
  </r>
  <r>
    <n v="77"/>
    <s v="C"/>
    <n v="73126134"/>
    <x v="0"/>
    <n v="4"/>
    <n v="550005164"/>
    <d v="2015-06-13T00:00:00"/>
    <d v="2023-05-30T00:00:00"/>
    <n v="0"/>
    <n v="1"/>
    <n v="10"/>
    <n v="30"/>
    <n v="2"/>
    <n v="21474970"/>
    <n v="23720000"/>
    <n v="151"/>
    <n v="6"/>
    <n v="115"/>
    <n v="0"/>
    <n v="0"/>
    <n v="0"/>
    <m/>
    <n v="0"/>
    <n v="0"/>
    <n v="0"/>
    <m/>
    <m/>
    <d v="2021-03-30T00:00:00"/>
    <n v="1"/>
    <s v="O"/>
    <n v="1"/>
    <n v="30"/>
    <n v="0"/>
    <m/>
    <m/>
    <m/>
    <m/>
    <m/>
    <m/>
    <n v="1"/>
    <n v="1"/>
    <m/>
    <m/>
    <n v="38"/>
    <s v="CREDITOS DE CONSUMO"/>
    <n v="0"/>
    <n v="0"/>
    <n v="890480123"/>
    <s v="UNIVERSIDAD DE CARTAGENA"/>
    <n v="5"/>
    <m/>
    <m/>
    <m/>
    <m/>
    <n v="2"/>
    <n v="7"/>
    <n v="2"/>
  </r>
  <r>
    <n v="565"/>
    <s v="C"/>
    <n v="73126134"/>
    <x v="0"/>
    <n v="4"/>
    <n v="550005165"/>
    <d v="2015-06-13T00:00:00"/>
    <d v="2023-06-30T00:00:00"/>
    <n v="0"/>
    <n v="1"/>
    <n v="9"/>
    <n v="30"/>
    <n v="2"/>
    <n v="21474970"/>
    <n v="23720000"/>
    <n v="1050"/>
    <n v="40"/>
    <n v="845"/>
    <n v="0"/>
    <n v="0"/>
    <n v="0"/>
    <m/>
    <n v="0"/>
    <n v="0"/>
    <n v="0"/>
    <m/>
    <m/>
    <d v="2021-03-30T00:00:00"/>
    <n v="1"/>
    <s v="O"/>
    <n v="1"/>
    <n v="30"/>
    <n v="0"/>
    <m/>
    <m/>
    <m/>
    <m/>
    <m/>
    <m/>
    <n v="1"/>
    <n v="1"/>
    <m/>
    <m/>
    <n v="280"/>
    <s v="CREDITOS DE CONSUMO"/>
    <n v="0"/>
    <n v="0"/>
    <n v="890480123"/>
    <s v="UNIVERSIDAD DE CARTAGENA"/>
    <n v="5"/>
    <m/>
    <m/>
    <m/>
    <m/>
    <n v="2"/>
    <n v="7"/>
    <n v="2"/>
  </r>
  <r>
    <n v="699"/>
    <s v="C"/>
    <n v="73126134"/>
    <x v="0"/>
    <n v="4"/>
    <n v="550005178"/>
    <d v="2015-06-14T00:00:00"/>
    <d v="2023-06-30T00:00:00"/>
    <n v="0"/>
    <n v="1"/>
    <n v="9"/>
    <n v="30"/>
    <n v="2"/>
    <n v="21474970"/>
    <n v="23720000"/>
    <n v="1295"/>
    <n v="49"/>
    <n v="1045"/>
    <n v="0"/>
    <n v="0"/>
    <n v="0"/>
    <m/>
    <n v="0"/>
    <n v="0"/>
    <n v="0"/>
    <m/>
    <m/>
    <d v="2021-03-30T00:00:00"/>
    <n v="1"/>
    <s v="O"/>
    <n v="1"/>
    <n v="30"/>
    <n v="0"/>
    <m/>
    <m/>
    <m/>
    <m/>
    <m/>
    <m/>
    <n v="1"/>
    <n v="1"/>
    <m/>
    <m/>
    <n v="346"/>
    <s v="CREDITOS DE CONSUMO"/>
    <n v="0"/>
    <n v="0"/>
    <n v="890480123"/>
    <s v="UNIVERSIDAD DE CARTAGENA"/>
    <n v="5"/>
    <m/>
    <m/>
    <m/>
    <m/>
    <n v="2"/>
    <n v="7"/>
    <n v="2"/>
  </r>
  <r>
    <n v="1750"/>
    <s v="C"/>
    <n v="73126134"/>
    <x v="0"/>
    <n v="4"/>
    <n v="550005479"/>
    <d v="2015-07-02T00:00:00"/>
    <d v="2023-06-30T00:00:00"/>
    <n v="0"/>
    <n v="1"/>
    <n v="9"/>
    <n v="30"/>
    <n v="2"/>
    <n v="21474970"/>
    <n v="23720000"/>
    <n v="3245"/>
    <n v="123"/>
    <n v="2617"/>
    <n v="0"/>
    <n v="0"/>
    <n v="0"/>
    <m/>
    <n v="0"/>
    <n v="0"/>
    <n v="0"/>
    <m/>
    <m/>
    <d v="2021-03-30T00:00:00"/>
    <n v="1"/>
    <s v="O"/>
    <n v="1"/>
    <n v="30"/>
    <n v="0"/>
    <m/>
    <m/>
    <m/>
    <m/>
    <m/>
    <m/>
    <n v="1"/>
    <n v="1"/>
    <m/>
    <m/>
    <n v="867"/>
    <s v="CREDITOS DE CONSUMO"/>
    <n v="0"/>
    <n v="0"/>
    <n v="890480123"/>
    <s v="UNIVERSIDAD DE CARTAGENA"/>
    <n v="5"/>
    <m/>
    <m/>
    <m/>
    <m/>
    <n v="2"/>
    <n v="7"/>
    <n v="2"/>
  </r>
  <r>
    <n v="1828"/>
    <s v="C"/>
    <n v="73126134"/>
    <x v="0"/>
    <n v="4"/>
    <n v="550005491"/>
    <d v="2015-07-03T00:00:00"/>
    <d v="2023-06-30T00:00:00"/>
    <n v="0"/>
    <n v="1"/>
    <n v="9"/>
    <n v="30"/>
    <n v="2"/>
    <n v="21474970"/>
    <n v="23720000"/>
    <n v="3385"/>
    <n v="128"/>
    <n v="2733"/>
    <n v="0"/>
    <n v="0"/>
    <n v="0"/>
    <m/>
    <n v="0"/>
    <n v="0"/>
    <n v="0"/>
    <m/>
    <m/>
    <d v="2021-03-30T00:00:00"/>
    <n v="1"/>
    <s v="O"/>
    <n v="1"/>
    <n v="30"/>
    <n v="0"/>
    <m/>
    <m/>
    <m/>
    <m/>
    <m/>
    <m/>
    <n v="1"/>
    <n v="1"/>
    <m/>
    <m/>
    <n v="905"/>
    <s v="CREDITOS DE CONSUMO"/>
    <n v="0"/>
    <n v="0"/>
    <n v="890480123"/>
    <s v="UNIVERSIDAD DE CARTAGENA"/>
    <n v="5"/>
    <m/>
    <m/>
    <m/>
    <m/>
    <n v="2"/>
    <n v="7"/>
    <n v="2"/>
  </r>
  <r>
    <n v="595"/>
    <s v="C"/>
    <n v="73126134"/>
    <x v="0"/>
    <n v="4"/>
    <n v="550005494"/>
    <d v="2015-07-03T00:00:00"/>
    <d v="2023-06-30T00:00:00"/>
    <n v="0"/>
    <n v="1"/>
    <n v="9"/>
    <n v="30"/>
    <n v="2"/>
    <n v="21474970"/>
    <n v="23720000"/>
    <n v="1105"/>
    <n v="42"/>
    <n v="890"/>
    <n v="0"/>
    <n v="0"/>
    <n v="0"/>
    <m/>
    <n v="0"/>
    <n v="0"/>
    <n v="0"/>
    <m/>
    <m/>
    <d v="2021-03-30T00:00:00"/>
    <n v="1"/>
    <s v="O"/>
    <n v="1"/>
    <n v="30"/>
    <n v="0"/>
    <m/>
    <m/>
    <m/>
    <m/>
    <m/>
    <m/>
    <n v="1"/>
    <n v="1"/>
    <m/>
    <m/>
    <n v="295"/>
    <s v="CREDITOS DE CONSUMO"/>
    <n v="0"/>
    <n v="0"/>
    <n v="890480123"/>
    <s v="UNIVERSIDAD DE CARTAGENA"/>
    <n v="5"/>
    <m/>
    <m/>
    <m/>
    <m/>
    <n v="2"/>
    <n v="7"/>
    <n v="2"/>
  </r>
  <r>
    <n v="6173"/>
    <s v="C"/>
    <n v="73126134"/>
    <x v="0"/>
    <n v="4"/>
    <n v="550005771"/>
    <d v="2015-07-29T00:00:00"/>
    <d v="2024-01-30T00:00:00"/>
    <n v="0"/>
    <n v="1"/>
    <n v="2"/>
    <n v="30"/>
    <n v="2"/>
    <n v="21474970"/>
    <n v="23720000"/>
    <n v="9621"/>
    <n v="365"/>
    <n v="9232"/>
    <n v="0"/>
    <n v="0"/>
    <n v="0"/>
    <m/>
    <n v="0"/>
    <n v="0"/>
    <n v="0"/>
    <m/>
    <m/>
    <d v="2021-03-30T00:00:00"/>
    <n v="1"/>
    <s v="O"/>
    <n v="1"/>
    <n v="30"/>
    <n v="0"/>
    <m/>
    <m/>
    <m/>
    <m/>
    <m/>
    <m/>
    <n v="1"/>
    <n v="1"/>
    <m/>
    <m/>
    <n v="3059"/>
    <s v="CREDITOS DE CONSUMO"/>
    <n v="0"/>
    <n v="0"/>
    <n v="890480123"/>
    <s v="UNIVERSIDAD DE CARTAGENA"/>
    <n v="5"/>
    <m/>
    <m/>
    <m/>
    <m/>
    <n v="2"/>
    <n v="7"/>
    <n v="2"/>
  </r>
  <r>
    <n v="6337"/>
    <s v="C"/>
    <n v="73126134"/>
    <x v="0"/>
    <n v="4"/>
    <n v="550006371"/>
    <d v="2015-09-02T00:00:00"/>
    <d v="2024-01-30T00:00:00"/>
    <n v="0"/>
    <n v="1"/>
    <n v="2"/>
    <n v="30"/>
    <n v="2"/>
    <n v="21474970"/>
    <n v="23720000"/>
    <n v="9878"/>
    <n v="375"/>
    <n v="9478"/>
    <n v="0"/>
    <n v="0"/>
    <n v="0"/>
    <m/>
    <n v="0"/>
    <n v="0"/>
    <n v="0"/>
    <m/>
    <m/>
    <d v="2021-03-30T00:00:00"/>
    <n v="1"/>
    <s v="O"/>
    <n v="1"/>
    <n v="30"/>
    <n v="0"/>
    <m/>
    <m/>
    <m/>
    <m/>
    <m/>
    <m/>
    <n v="1"/>
    <n v="1"/>
    <m/>
    <m/>
    <n v="3141"/>
    <s v="CREDITOS DE CONSUMO"/>
    <n v="0"/>
    <n v="0"/>
    <n v="890480123"/>
    <s v="UNIVERSIDAD DE CARTAGENA"/>
    <n v="5"/>
    <m/>
    <m/>
    <m/>
    <m/>
    <n v="2"/>
    <n v="7"/>
    <n v="2"/>
  </r>
  <r>
    <n v="1431"/>
    <s v="C"/>
    <n v="73126134"/>
    <x v="0"/>
    <n v="4"/>
    <n v="550006372"/>
    <d v="2015-09-02T00:00:00"/>
    <d v="2023-06-30T00:00:00"/>
    <n v="0"/>
    <n v="1"/>
    <n v="9"/>
    <n v="30"/>
    <n v="2"/>
    <n v="21474970"/>
    <n v="23720000"/>
    <n v="2682"/>
    <n v="102"/>
    <n v="2140"/>
    <n v="0"/>
    <n v="0"/>
    <n v="0"/>
    <m/>
    <n v="0"/>
    <n v="0"/>
    <n v="0"/>
    <m/>
    <m/>
    <d v="2021-03-30T00:00:00"/>
    <n v="1"/>
    <s v="O"/>
    <n v="1"/>
    <n v="30"/>
    <n v="0"/>
    <m/>
    <m/>
    <m/>
    <m/>
    <m/>
    <m/>
    <n v="1"/>
    <n v="1"/>
    <m/>
    <m/>
    <n v="709"/>
    <s v="CREDITOS DE CONSUMO"/>
    <n v="0"/>
    <n v="0"/>
    <n v="890480123"/>
    <s v="UNIVERSIDAD DE CARTAGENA"/>
    <n v="5"/>
    <m/>
    <m/>
    <m/>
    <m/>
    <n v="2"/>
    <n v="7"/>
    <n v="2"/>
  </r>
  <r>
    <n v="7217"/>
    <s v="C"/>
    <n v="73126134"/>
    <x v="0"/>
    <n v="4"/>
    <n v="550006957"/>
    <d v="2015-10-07T00:00:00"/>
    <d v="2024-01-30T00:00:00"/>
    <n v="0"/>
    <n v="1"/>
    <n v="2"/>
    <n v="30"/>
    <n v="2"/>
    <n v="21474970"/>
    <n v="23720000"/>
    <n v="11249"/>
    <n v="427"/>
    <n v="10793"/>
    <n v="0"/>
    <n v="0"/>
    <n v="0"/>
    <m/>
    <n v="0"/>
    <n v="0"/>
    <n v="0"/>
    <m/>
    <m/>
    <d v="2021-03-30T00:00:00"/>
    <n v="1"/>
    <s v="O"/>
    <n v="1"/>
    <n v="30"/>
    <n v="0"/>
    <m/>
    <m/>
    <m/>
    <m/>
    <m/>
    <m/>
    <n v="1"/>
    <n v="1"/>
    <m/>
    <m/>
    <n v="3576"/>
    <s v="CREDITOS DE CONSUMO"/>
    <n v="0"/>
    <n v="0"/>
    <n v="890480123"/>
    <s v="UNIVERSIDAD DE CARTAGENA"/>
    <n v="5"/>
    <m/>
    <m/>
    <m/>
    <m/>
    <n v="2"/>
    <n v="7"/>
    <n v="2"/>
  </r>
  <r>
    <n v="11967"/>
    <s v="C"/>
    <n v="73126134"/>
    <x v="0"/>
    <n v="4"/>
    <n v="550007199"/>
    <d v="2015-10-29T00:00:00"/>
    <d v="2024-01-30T00:00:00"/>
    <n v="0"/>
    <n v="1"/>
    <n v="2"/>
    <n v="30"/>
    <n v="2"/>
    <n v="21474970"/>
    <n v="23720000"/>
    <n v="18651"/>
    <n v="707"/>
    <n v="17898"/>
    <n v="0"/>
    <n v="0"/>
    <n v="0"/>
    <m/>
    <n v="0"/>
    <n v="0"/>
    <n v="0"/>
    <m/>
    <m/>
    <d v="2021-03-30T00:00:00"/>
    <n v="1"/>
    <s v="O"/>
    <n v="1"/>
    <n v="30"/>
    <n v="0"/>
    <m/>
    <m/>
    <m/>
    <m/>
    <m/>
    <m/>
    <n v="1"/>
    <n v="1"/>
    <m/>
    <m/>
    <n v="5931"/>
    <s v="CREDITOS DE CONSUMO"/>
    <n v="0"/>
    <n v="0"/>
    <n v="890480123"/>
    <s v="UNIVERSIDAD DE CARTAGENA"/>
    <n v="5"/>
    <m/>
    <m/>
    <m/>
    <m/>
    <n v="2"/>
    <n v="7"/>
    <n v="2"/>
  </r>
  <r>
    <n v="10822"/>
    <s v="C"/>
    <n v="73126134"/>
    <x v="0"/>
    <n v="4"/>
    <n v="550007811"/>
    <d v="2015-12-02T00:00:00"/>
    <d v="2024-01-30T00:00:00"/>
    <n v="0"/>
    <n v="1"/>
    <n v="2"/>
    <n v="30"/>
    <n v="2"/>
    <n v="21474970"/>
    <n v="23720000"/>
    <n v="16868"/>
    <n v="640"/>
    <n v="16186"/>
    <n v="0"/>
    <n v="0"/>
    <n v="0"/>
    <m/>
    <n v="0"/>
    <n v="0"/>
    <n v="0"/>
    <m/>
    <m/>
    <d v="2021-03-30T00:00:00"/>
    <n v="1"/>
    <s v="O"/>
    <n v="1"/>
    <n v="30"/>
    <n v="0"/>
    <m/>
    <m/>
    <m/>
    <m/>
    <m/>
    <m/>
    <n v="1"/>
    <n v="1"/>
    <m/>
    <m/>
    <n v="5364"/>
    <s v="CREDITOS DE CONSUMO"/>
    <n v="0"/>
    <n v="0"/>
    <n v="890480123"/>
    <s v="UNIVERSIDAD DE CARTAGENA"/>
    <n v="5"/>
    <m/>
    <m/>
    <m/>
    <m/>
    <n v="2"/>
    <n v="7"/>
    <n v="2"/>
  </r>
  <r>
    <n v="3715"/>
    <s v="C"/>
    <n v="73126134"/>
    <x v="0"/>
    <n v="4"/>
    <n v="550008096"/>
    <d v="2015-12-27T00:00:00"/>
    <d v="2024-01-30T00:00:00"/>
    <n v="0"/>
    <n v="1"/>
    <n v="2"/>
    <n v="30"/>
    <n v="2"/>
    <n v="22490513"/>
    <n v="24960000"/>
    <n v="5788"/>
    <n v="223"/>
    <n v="5556"/>
    <n v="0"/>
    <n v="0"/>
    <n v="0"/>
    <m/>
    <n v="0"/>
    <n v="0"/>
    <n v="0"/>
    <m/>
    <m/>
    <d v="2021-03-30T00:00:00"/>
    <n v="1"/>
    <s v="O"/>
    <n v="1"/>
    <n v="30"/>
    <n v="0"/>
    <m/>
    <m/>
    <m/>
    <m/>
    <m/>
    <m/>
    <n v="1"/>
    <n v="1"/>
    <m/>
    <m/>
    <n v="1841"/>
    <s v="CREDITOS DE CONSUMO"/>
    <n v="0"/>
    <n v="0"/>
    <n v="890480123"/>
    <s v="UNIVERSIDAD DE CARTAGENA"/>
    <n v="5"/>
    <m/>
    <m/>
    <m/>
    <m/>
    <n v="2"/>
    <n v="7"/>
    <n v="2"/>
  </r>
  <r>
    <n v="481"/>
    <s v="C"/>
    <n v="73126134"/>
    <x v="0"/>
    <n v="4"/>
    <n v="550008101"/>
    <d v="2015-12-27T00:00:00"/>
    <d v="2023-05-30T00:00:00"/>
    <n v="0"/>
    <n v="1"/>
    <n v="9"/>
    <n v="30"/>
    <n v="2"/>
    <n v="22490513"/>
    <n v="24960000"/>
    <n v="896"/>
    <n v="35"/>
    <n v="719"/>
    <n v="0"/>
    <n v="0"/>
    <n v="0"/>
    <m/>
    <n v="0"/>
    <n v="0"/>
    <n v="0"/>
    <m/>
    <m/>
    <d v="2021-03-30T00:00:00"/>
    <n v="1"/>
    <s v="O"/>
    <n v="1"/>
    <n v="30"/>
    <n v="0"/>
    <m/>
    <m/>
    <m/>
    <m/>
    <m/>
    <m/>
    <n v="1"/>
    <n v="1"/>
    <m/>
    <m/>
    <n v="238"/>
    <s v="CREDITOS DE CONSUMO"/>
    <n v="0"/>
    <n v="0"/>
    <n v="890480123"/>
    <s v="UNIVERSIDAD DE CARTAGENA"/>
    <n v="5"/>
    <m/>
    <m/>
    <m/>
    <m/>
    <n v="2"/>
    <n v="7"/>
    <n v="2"/>
  </r>
  <r>
    <n v="9812"/>
    <s v="C"/>
    <n v="73126134"/>
    <x v="0"/>
    <n v="4"/>
    <n v="550008109"/>
    <d v="2015-12-28T00:00:00"/>
    <d v="2024-01-30T00:00:00"/>
    <n v="0"/>
    <n v="1"/>
    <n v="2"/>
    <n v="30"/>
    <n v="2"/>
    <n v="22490513"/>
    <n v="24960000"/>
    <n v="15284"/>
    <n v="588"/>
    <n v="14675"/>
    <n v="0"/>
    <n v="0"/>
    <n v="0"/>
    <m/>
    <n v="0"/>
    <n v="0"/>
    <n v="0"/>
    <m/>
    <m/>
    <d v="2021-03-30T00:00:00"/>
    <n v="1"/>
    <s v="O"/>
    <n v="1"/>
    <n v="30"/>
    <n v="0"/>
    <m/>
    <m/>
    <m/>
    <m/>
    <m/>
    <m/>
    <n v="1"/>
    <n v="1"/>
    <m/>
    <m/>
    <n v="4863"/>
    <s v="CREDITOS DE CONSUMO"/>
    <n v="0"/>
    <n v="0"/>
    <n v="890480123"/>
    <s v="UNIVERSIDAD DE CARTAGENA"/>
    <n v="5"/>
    <m/>
    <m/>
    <m/>
    <m/>
    <n v="2"/>
    <n v="7"/>
    <n v="2"/>
  </r>
  <r>
    <n v="12388"/>
    <s v="C"/>
    <n v="73126134"/>
    <x v="0"/>
    <n v="4"/>
    <n v="550008567"/>
    <d v="2016-02-01T00:00:00"/>
    <d v="2024-01-30T00:00:00"/>
    <n v="0"/>
    <n v="1"/>
    <n v="2"/>
    <n v="30"/>
    <n v="2"/>
    <n v="22490513"/>
    <n v="24960000"/>
    <n v="19295"/>
    <n v="742"/>
    <n v="18528"/>
    <n v="0"/>
    <n v="0"/>
    <n v="0"/>
    <m/>
    <n v="0"/>
    <n v="0"/>
    <n v="0"/>
    <m/>
    <m/>
    <d v="2021-03-30T00:00:00"/>
    <n v="1"/>
    <s v="O"/>
    <n v="1"/>
    <n v="30"/>
    <n v="0"/>
    <m/>
    <m/>
    <m/>
    <m/>
    <m/>
    <m/>
    <n v="1"/>
    <n v="1"/>
    <m/>
    <m/>
    <n v="6140"/>
    <s v="CREDITOS DE CONSUMO"/>
    <n v="0"/>
    <n v="0"/>
    <n v="890480123"/>
    <s v="UNIVERSIDAD DE CARTAGENA"/>
    <n v="5"/>
    <m/>
    <m/>
    <m/>
    <m/>
    <n v="2"/>
    <n v="7"/>
    <n v="2"/>
  </r>
  <r>
    <n v="19845"/>
    <s v="C"/>
    <n v="73126134"/>
    <x v="0"/>
    <n v="4"/>
    <n v="550008878"/>
    <d v="2016-03-03T00:00:00"/>
    <d v="2024-01-30T00:00:00"/>
    <n v="0"/>
    <n v="1"/>
    <n v="2"/>
    <n v="30"/>
    <n v="2"/>
    <n v="22490513"/>
    <n v="24960000"/>
    <n v="30909"/>
    <n v="1188"/>
    <n v="29680"/>
    <n v="0"/>
    <n v="0"/>
    <n v="0"/>
    <m/>
    <n v="0"/>
    <n v="0"/>
    <n v="0"/>
    <m/>
    <m/>
    <d v="2021-03-30T00:00:00"/>
    <n v="1"/>
    <s v="O"/>
    <n v="1"/>
    <n v="30"/>
    <n v="0"/>
    <m/>
    <m/>
    <m/>
    <m/>
    <m/>
    <m/>
    <n v="1"/>
    <n v="1"/>
    <m/>
    <m/>
    <n v="9835"/>
    <s v="CREDITOS DE CONSUMO"/>
    <n v="0"/>
    <n v="0"/>
    <n v="890480123"/>
    <s v="UNIVERSIDAD DE CARTAGENA"/>
    <n v="5"/>
    <m/>
    <m/>
    <m/>
    <m/>
    <n v="2"/>
    <n v="7"/>
    <n v="2"/>
  </r>
  <r>
    <n v="17928"/>
    <s v="C"/>
    <n v="73126134"/>
    <x v="0"/>
    <n v="4"/>
    <n v="550009203"/>
    <d v="2016-04-02T00:00:00"/>
    <d v="2024-01-30T00:00:00"/>
    <n v="0"/>
    <n v="1"/>
    <n v="2"/>
    <n v="30"/>
    <n v="2"/>
    <n v="22490513"/>
    <n v="24960000"/>
    <n v="27926"/>
    <n v="1074"/>
    <n v="26814"/>
    <n v="0"/>
    <n v="0"/>
    <n v="0"/>
    <m/>
    <n v="0"/>
    <n v="0"/>
    <n v="0"/>
    <m/>
    <m/>
    <d v="2021-03-30T00:00:00"/>
    <n v="1"/>
    <s v="O"/>
    <n v="1"/>
    <n v="30"/>
    <n v="0"/>
    <m/>
    <m/>
    <m/>
    <m/>
    <m/>
    <m/>
    <n v="1"/>
    <n v="1"/>
    <m/>
    <m/>
    <n v="8886"/>
    <s v="CREDITOS DE CONSUMO"/>
    <n v="0"/>
    <n v="0"/>
    <n v="890480123"/>
    <s v="UNIVERSIDAD DE CARTAGENA"/>
    <n v="5"/>
    <m/>
    <m/>
    <m/>
    <m/>
    <n v="2"/>
    <n v="7"/>
    <n v="2"/>
  </r>
  <r>
    <n v="22382"/>
    <s v="C"/>
    <n v="73126134"/>
    <x v="0"/>
    <n v="4"/>
    <n v="550009468"/>
    <d v="2016-05-01T00:00:00"/>
    <d v="2024-01-30T00:00:00"/>
    <n v="0"/>
    <n v="1"/>
    <n v="2"/>
    <n v="30"/>
    <n v="2"/>
    <n v="22490513"/>
    <n v="24960000"/>
    <n v="34862"/>
    <n v="1340"/>
    <n v="33476"/>
    <n v="0"/>
    <n v="0"/>
    <n v="0"/>
    <m/>
    <n v="0"/>
    <n v="0"/>
    <n v="0"/>
    <m/>
    <m/>
    <d v="2021-03-30T00:00:00"/>
    <n v="1"/>
    <s v="O"/>
    <n v="1"/>
    <n v="30"/>
    <n v="0"/>
    <m/>
    <m/>
    <m/>
    <m/>
    <m/>
    <m/>
    <n v="1"/>
    <n v="1"/>
    <m/>
    <m/>
    <n v="11094"/>
    <s v="CREDITOS DE CONSUMO"/>
    <n v="0"/>
    <n v="0"/>
    <n v="890480123"/>
    <s v="UNIVERSIDAD DE CARTAGENA"/>
    <n v="5"/>
    <m/>
    <m/>
    <m/>
    <m/>
    <n v="2"/>
    <n v="7"/>
    <n v="2"/>
  </r>
  <r>
    <n v="24364"/>
    <s v="C"/>
    <n v="73126134"/>
    <x v="0"/>
    <n v="4"/>
    <n v="550009874"/>
    <d v="2016-06-01T00:00:00"/>
    <d v="2024-01-30T00:00:00"/>
    <n v="0"/>
    <n v="1"/>
    <n v="2"/>
    <n v="30"/>
    <n v="2"/>
    <n v="22490513"/>
    <n v="24960000"/>
    <n v="37949"/>
    <n v="1459"/>
    <n v="36439"/>
    <n v="0"/>
    <n v="0"/>
    <n v="0"/>
    <m/>
    <n v="0"/>
    <n v="0"/>
    <n v="0"/>
    <m/>
    <m/>
    <d v="2021-03-30T00:00:00"/>
    <n v="1"/>
    <s v="O"/>
    <n v="1"/>
    <n v="30"/>
    <n v="0"/>
    <m/>
    <m/>
    <m/>
    <m/>
    <m/>
    <m/>
    <n v="1"/>
    <n v="1"/>
    <m/>
    <m/>
    <n v="12075"/>
    <s v="CREDITOS DE CONSUMO"/>
    <n v="0"/>
    <n v="0"/>
    <n v="890480123"/>
    <s v="UNIVERSIDAD DE CARTAGENA"/>
    <n v="5"/>
    <m/>
    <m/>
    <m/>
    <m/>
    <n v="2"/>
    <n v="7"/>
    <n v="2"/>
  </r>
  <r>
    <n v="1171"/>
    <s v="C"/>
    <n v="73126134"/>
    <x v="0"/>
    <n v="4"/>
    <n v="550009875"/>
    <d v="2016-06-01T00:00:00"/>
    <d v="2023-05-30T00:00:00"/>
    <n v="0"/>
    <n v="1"/>
    <n v="9"/>
    <n v="30"/>
    <n v="2"/>
    <n v="22490513"/>
    <n v="24960000"/>
    <n v="2196"/>
    <n v="86"/>
    <n v="1752"/>
    <n v="0"/>
    <n v="0"/>
    <n v="0"/>
    <m/>
    <n v="0"/>
    <n v="0"/>
    <n v="0"/>
    <m/>
    <m/>
    <d v="2021-03-30T00:00:00"/>
    <n v="1"/>
    <s v="O"/>
    <n v="1"/>
    <n v="30"/>
    <n v="0"/>
    <m/>
    <m/>
    <m/>
    <m/>
    <m/>
    <m/>
    <n v="1"/>
    <n v="1"/>
    <m/>
    <m/>
    <n v="581"/>
    <s v="CREDITOS DE CONSUMO"/>
    <n v="0"/>
    <n v="0"/>
    <n v="890480123"/>
    <s v="UNIVERSIDAD DE CARTAGENA"/>
    <n v="5"/>
    <m/>
    <m/>
    <m/>
    <m/>
    <n v="2"/>
    <n v="7"/>
    <n v="2"/>
  </r>
  <r>
    <n v="10903"/>
    <s v="C"/>
    <n v="73126134"/>
    <x v="0"/>
    <n v="4"/>
    <n v="550010526"/>
    <d v="2016-07-05T00:00:00"/>
    <d v="2024-01-30T00:00:00"/>
    <n v="0"/>
    <n v="1"/>
    <n v="2"/>
    <n v="30"/>
    <n v="2"/>
    <n v="22490513"/>
    <n v="24960000"/>
    <n v="16982"/>
    <n v="653"/>
    <n v="16306"/>
    <n v="0"/>
    <n v="0"/>
    <n v="0"/>
    <m/>
    <n v="0"/>
    <n v="0"/>
    <n v="0"/>
    <m/>
    <m/>
    <d v="2021-03-30T00:00:00"/>
    <n v="1"/>
    <s v="O"/>
    <n v="1"/>
    <n v="30"/>
    <n v="0"/>
    <m/>
    <m/>
    <m/>
    <m/>
    <m/>
    <m/>
    <n v="1"/>
    <n v="1"/>
    <m/>
    <m/>
    <n v="5403"/>
    <s v="CREDITOS DE CONSUMO"/>
    <n v="0"/>
    <n v="0"/>
    <n v="890480123"/>
    <s v="UNIVERSIDAD DE CARTAGENA"/>
    <n v="5"/>
    <m/>
    <m/>
    <m/>
    <m/>
    <n v="2"/>
    <n v="7"/>
    <n v="2"/>
  </r>
  <r>
    <n v="27459"/>
    <s v="C"/>
    <n v="73126134"/>
    <x v="0"/>
    <n v="4"/>
    <n v="550010789"/>
    <d v="2016-07-29T00:00:00"/>
    <d v="2024-01-30T00:00:00"/>
    <n v="0"/>
    <n v="1"/>
    <n v="2"/>
    <n v="30"/>
    <n v="2"/>
    <n v="22490513"/>
    <n v="24960000"/>
    <n v="42768"/>
    <n v="1644"/>
    <n v="41068"/>
    <n v="0"/>
    <n v="0"/>
    <n v="0"/>
    <m/>
    <n v="0"/>
    <n v="0"/>
    <n v="0"/>
    <m/>
    <m/>
    <d v="2021-03-30T00:00:00"/>
    <n v="1"/>
    <s v="O"/>
    <n v="1"/>
    <n v="30"/>
    <n v="0"/>
    <m/>
    <m/>
    <m/>
    <m/>
    <m/>
    <m/>
    <n v="1"/>
    <n v="1"/>
    <m/>
    <m/>
    <n v="13609"/>
    <s v="CREDITOS DE CONSUMO"/>
    <n v="0"/>
    <n v="0"/>
    <n v="890480123"/>
    <s v="UNIVERSIDAD DE CARTAGENA"/>
    <n v="5"/>
    <m/>
    <m/>
    <m/>
    <m/>
    <n v="2"/>
    <n v="7"/>
    <n v="2"/>
  </r>
  <r>
    <n v="1470"/>
    <s v="C"/>
    <n v="73126134"/>
    <x v="0"/>
    <n v="4"/>
    <n v="550010964"/>
    <d v="2016-08-01T00:00:00"/>
    <d v="2023-05-30T00:00:00"/>
    <n v="0"/>
    <n v="1"/>
    <n v="9"/>
    <n v="30"/>
    <n v="2"/>
    <n v="22490513"/>
    <n v="24960000"/>
    <n v="2777"/>
    <n v="109"/>
    <n v="2199"/>
    <n v="0"/>
    <n v="0"/>
    <n v="0"/>
    <m/>
    <n v="0"/>
    <n v="0"/>
    <n v="0"/>
    <m/>
    <m/>
    <d v="2021-03-30T00:00:00"/>
    <n v="1"/>
    <s v="O"/>
    <n v="1"/>
    <n v="30"/>
    <n v="0"/>
    <m/>
    <m/>
    <m/>
    <m/>
    <m/>
    <m/>
    <n v="1"/>
    <n v="1"/>
    <m/>
    <m/>
    <n v="729"/>
    <s v="CREDITOS DE CONSUMO"/>
    <n v="0"/>
    <n v="0"/>
    <n v="890480123"/>
    <s v="UNIVERSIDAD DE CARTAGENA"/>
    <n v="5"/>
    <m/>
    <m/>
    <m/>
    <m/>
    <n v="2"/>
    <n v="7"/>
    <n v="2"/>
  </r>
  <r>
    <n v="49100"/>
    <s v="C"/>
    <n v="73126134"/>
    <x v="0"/>
    <n v="4"/>
    <n v="550011192"/>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00"/>
    <s v="C"/>
    <n v="73126134"/>
    <x v="0"/>
    <n v="4"/>
    <n v="550011193"/>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63"/>
    <s v="C"/>
    <n v="73126134"/>
    <x v="0"/>
    <n v="4"/>
    <n v="550011194"/>
    <d v="2016-08-18T00:00:00"/>
    <d v="2024-01-30T00:00:00"/>
    <n v="0"/>
    <n v="1"/>
    <n v="2"/>
    <n v="30"/>
    <n v="2"/>
    <n v="22490513"/>
    <n v="24960000"/>
    <n v="76646"/>
    <n v="2947"/>
    <n v="73530"/>
    <n v="0"/>
    <n v="0"/>
    <n v="0"/>
    <m/>
    <n v="0"/>
    <n v="0"/>
    <n v="0"/>
    <m/>
    <m/>
    <d v="2021-03-30T00:00:00"/>
    <n v="1"/>
    <s v="O"/>
    <n v="1"/>
    <n v="30"/>
    <n v="0"/>
    <m/>
    <m/>
    <m/>
    <m/>
    <m/>
    <m/>
    <n v="1"/>
    <n v="1"/>
    <m/>
    <m/>
    <n v="24367"/>
    <s v="CREDITOS DE CONSUMO"/>
    <n v="0"/>
    <n v="0"/>
    <n v="890480123"/>
    <s v="UNIVERSIDAD DE CARTAGENA"/>
    <n v="5"/>
    <m/>
    <m/>
    <m/>
    <m/>
    <n v="2"/>
    <n v="7"/>
    <n v="2"/>
  </r>
  <r>
    <n v="48971"/>
    <s v="C"/>
    <n v="73126134"/>
    <x v="0"/>
    <n v="4"/>
    <n v="550011195"/>
    <d v="2016-08-18T00:00:00"/>
    <d v="2024-01-30T00:00:00"/>
    <n v="0"/>
    <n v="1"/>
    <n v="1"/>
    <n v="30"/>
    <n v="2"/>
    <n v="22490513"/>
    <n v="24960000"/>
    <n v="74965"/>
    <n v="2882"/>
    <n v="73243"/>
    <n v="202"/>
    <n v="0"/>
    <n v="0"/>
    <m/>
    <n v="0"/>
    <n v="0"/>
    <n v="0"/>
    <m/>
    <m/>
    <d v="2021-03-30T00:00:00"/>
    <n v="1"/>
    <s v="O"/>
    <n v="1"/>
    <n v="30"/>
    <n v="0"/>
    <m/>
    <m/>
    <m/>
    <m/>
    <m/>
    <m/>
    <n v="1"/>
    <n v="1"/>
    <m/>
    <m/>
    <n v="24272"/>
    <s v="CREDITOS DE CONSUMO"/>
    <n v="0"/>
    <n v="0"/>
    <n v="890480123"/>
    <s v="UNIVERSIDAD DE CARTAGENA"/>
    <n v="5"/>
    <m/>
    <m/>
    <m/>
    <m/>
    <n v="2"/>
    <n v="7"/>
    <n v="2"/>
  </r>
  <r>
    <n v="52413"/>
    <s v="C"/>
    <n v="73126134"/>
    <x v="0"/>
    <n v="4"/>
    <n v="550011204"/>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52413"/>
    <s v="C"/>
    <n v="73126134"/>
    <x v="0"/>
    <n v="4"/>
    <n v="550011205"/>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31797"/>
    <s v="C"/>
    <n v="73126134"/>
    <x v="0"/>
    <n v="4"/>
    <n v="550011206"/>
    <d v="2016-08-19T00:00:00"/>
    <d v="2024-01-30T00:00:00"/>
    <n v="0"/>
    <n v="1"/>
    <n v="2"/>
    <n v="30"/>
    <n v="2"/>
    <n v="22490513"/>
    <n v="24960000"/>
    <n v="49526"/>
    <n v="1904"/>
    <n v="47556"/>
    <n v="0"/>
    <n v="0"/>
    <n v="0"/>
    <m/>
    <n v="0"/>
    <n v="0"/>
    <n v="0"/>
    <m/>
    <m/>
    <d v="2021-03-30T00:00:00"/>
    <n v="1"/>
    <s v="O"/>
    <n v="1"/>
    <n v="30"/>
    <n v="0"/>
    <m/>
    <m/>
    <m/>
    <m/>
    <m/>
    <m/>
    <n v="1"/>
    <n v="1"/>
    <m/>
    <m/>
    <n v="15759"/>
    <s v="CREDITOS DE CONSUMO"/>
    <n v="0"/>
    <n v="0"/>
    <n v="890480123"/>
    <s v="UNIVERSIDAD DE CARTAGENA"/>
    <n v="5"/>
    <m/>
    <m/>
    <m/>
    <m/>
    <n v="2"/>
    <n v="7"/>
    <n v="2"/>
  </r>
  <r>
    <n v="27451"/>
    <s v="C"/>
    <n v="73126134"/>
    <x v="0"/>
    <n v="4"/>
    <n v="550011349"/>
    <d v="2016-08-31T00:00:00"/>
    <d v="2024-01-30T00:00:00"/>
    <n v="0"/>
    <n v="1"/>
    <n v="2"/>
    <n v="30"/>
    <n v="2"/>
    <n v="22490513"/>
    <n v="24960000"/>
    <n v="42757"/>
    <n v="1644"/>
    <n v="41056"/>
    <n v="0"/>
    <n v="0"/>
    <n v="0"/>
    <m/>
    <n v="0"/>
    <n v="0"/>
    <n v="0"/>
    <m/>
    <m/>
    <d v="2021-03-30T00:00:00"/>
    <n v="1"/>
    <s v="O"/>
    <n v="1"/>
    <n v="30"/>
    <n v="0"/>
    <m/>
    <m/>
    <m/>
    <m/>
    <m/>
    <m/>
    <n v="1"/>
    <n v="1"/>
    <m/>
    <m/>
    <n v="13605"/>
    <s v="CREDITOS DE CONSUMO"/>
    <n v="0"/>
    <n v="0"/>
    <n v="890480123"/>
    <s v="UNIVERSIDAD DE CARTAGENA"/>
    <n v="5"/>
    <m/>
    <m/>
    <m/>
    <m/>
    <n v="2"/>
    <n v="7"/>
    <n v="2"/>
  </r>
  <r>
    <n v="1442"/>
    <s v="C"/>
    <n v="73126134"/>
    <x v="0"/>
    <n v="4"/>
    <n v="550011857"/>
    <d v="2016-09-30T00:00:00"/>
    <d v="2023-06-30T00:00:00"/>
    <n v="0"/>
    <n v="1"/>
    <n v="9"/>
    <n v="30"/>
    <n v="2"/>
    <n v="22490513"/>
    <n v="24960000"/>
    <n v="2699"/>
    <n v="104"/>
    <n v="2157"/>
    <n v="0"/>
    <n v="0"/>
    <n v="0"/>
    <m/>
    <n v="0"/>
    <n v="0"/>
    <n v="0"/>
    <m/>
    <m/>
    <d v="2021-03-30T00:00:00"/>
    <n v="1"/>
    <s v="O"/>
    <n v="1"/>
    <n v="30"/>
    <n v="0"/>
    <m/>
    <m/>
    <m/>
    <m/>
    <m/>
    <m/>
    <n v="1"/>
    <n v="1"/>
    <m/>
    <m/>
    <n v="715"/>
    <s v="CREDITOS DE CONSUMO"/>
    <n v="0"/>
    <n v="0"/>
    <n v="890480123"/>
    <s v="UNIVERSIDAD DE CARTAGENA"/>
    <n v="5"/>
    <m/>
    <m/>
    <m/>
    <m/>
    <n v="2"/>
    <n v="7"/>
    <n v="2"/>
  </r>
  <r>
    <n v="45274"/>
    <s v="C"/>
    <n v="73126134"/>
    <x v="0"/>
    <n v="4"/>
    <n v="550012063"/>
    <d v="2016-10-08T00:00:00"/>
    <d v="2024-01-30T00:00:00"/>
    <n v="0"/>
    <n v="1"/>
    <n v="1"/>
    <n v="30"/>
    <n v="2"/>
    <n v="22490513"/>
    <n v="24960000"/>
    <n v="69347"/>
    <n v="2666"/>
    <n v="67713"/>
    <n v="1429"/>
    <n v="0"/>
    <n v="0"/>
    <m/>
    <n v="0"/>
    <n v="0"/>
    <n v="0"/>
    <m/>
    <m/>
    <d v="2021-02-26T00:00:00"/>
    <n v="1"/>
    <s v="O"/>
    <n v="1"/>
    <n v="30"/>
    <n v="0"/>
    <m/>
    <m/>
    <m/>
    <m/>
    <m/>
    <m/>
    <n v="1"/>
    <n v="1"/>
    <m/>
    <m/>
    <n v="22439"/>
    <s v="CREDITOS DE CONSUMO"/>
    <n v="0"/>
    <n v="0"/>
    <n v="890480123"/>
    <s v="UNIVERSIDAD DE CARTAGENA"/>
    <n v="5"/>
    <m/>
    <m/>
    <m/>
    <m/>
    <n v="2"/>
    <n v="7"/>
    <n v="2"/>
  </r>
  <r>
    <n v="31445"/>
    <s v="C"/>
    <n v="73126134"/>
    <x v="0"/>
    <n v="4"/>
    <n v="550012370"/>
    <d v="2016-10-31T00:00:00"/>
    <d v="2024-01-30T00:00:00"/>
    <n v="0"/>
    <n v="1"/>
    <n v="2"/>
    <n v="30"/>
    <n v="2"/>
    <n v="22490513"/>
    <n v="24960000"/>
    <n v="48978"/>
    <n v="1883"/>
    <n v="47030"/>
    <n v="0"/>
    <n v="0"/>
    <n v="0"/>
    <m/>
    <n v="0"/>
    <n v="0"/>
    <n v="0"/>
    <m/>
    <m/>
    <d v="2021-03-30T00:00:00"/>
    <n v="1"/>
    <s v="O"/>
    <n v="1"/>
    <n v="30"/>
    <n v="0"/>
    <m/>
    <m/>
    <m/>
    <m/>
    <m/>
    <m/>
    <n v="1"/>
    <n v="1"/>
    <m/>
    <m/>
    <n v="15585"/>
    <s v="CREDITOS DE CONSUMO"/>
    <n v="0"/>
    <n v="0"/>
    <n v="890480123"/>
    <s v="UNIVERSIDAD DE CARTAGENA"/>
    <n v="5"/>
    <m/>
    <m/>
    <m/>
    <m/>
    <n v="2"/>
    <n v="7"/>
    <n v="2"/>
  </r>
  <r>
    <n v="7476"/>
    <s v="C"/>
    <n v="73126134"/>
    <x v="0"/>
    <n v="4"/>
    <n v="550012987"/>
    <d v="2016-12-04T00:00:00"/>
    <d v="2024-01-30T00:00:00"/>
    <n v="0"/>
    <n v="1"/>
    <n v="2"/>
    <n v="30"/>
    <n v="2"/>
    <n v="22490513"/>
    <n v="24960000"/>
    <n v="11646"/>
    <n v="448"/>
    <n v="11182"/>
    <n v="0"/>
    <n v="0"/>
    <n v="0"/>
    <m/>
    <n v="0"/>
    <n v="0"/>
    <n v="0"/>
    <m/>
    <m/>
    <d v="2021-03-30T00:00:00"/>
    <n v="1"/>
    <s v="O"/>
    <n v="1"/>
    <n v="30"/>
    <n v="0"/>
    <m/>
    <m/>
    <m/>
    <m/>
    <m/>
    <m/>
    <n v="1"/>
    <n v="1"/>
    <m/>
    <m/>
    <n v="3706"/>
    <s v="CREDITOS DE CONSUMO"/>
    <n v="0"/>
    <n v="0"/>
    <n v="890480123"/>
    <s v="UNIVERSIDAD DE CARTAGENA"/>
    <n v="5"/>
    <m/>
    <m/>
    <m/>
    <m/>
    <n v="2"/>
    <n v="7"/>
    <n v="2"/>
  </r>
  <r>
    <n v="8513"/>
    <s v="C"/>
    <n v="73126134"/>
    <x v="0"/>
    <n v="4"/>
    <n v="550012988"/>
    <d v="2016-12-04T00:00:00"/>
    <d v="2024-01-30T00:00:00"/>
    <n v="0"/>
    <n v="1"/>
    <n v="2"/>
    <n v="30"/>
    <n v="2"/>
    <n v="22490513"/>
    <n v="24960000"/>
    <n v="13259"/>
    <n v="510"/>
    <n v="12732"/>
    <n v="0"/>
    <n v="0"/>
    <n v="0"/>
    <m/>
    <n v="0"/>
    <n v="0"/>
    <n v="0"/>
    <m/>
    <m/>
    <d v="2021-03-30T00:00:00"/>
    <n v="1"/>
    <s v="O"/>
    <n v="1"/>
    <n v="30"/>
    <n v="0"/>
    <m/>
    <m/>
    <m/>
    <m/>
    <m/>
    <m/>
    <n v="1"/>
    <n v="1"/>
    <m/>
    <m/>
    <n v="4219"/>
    <s v="CREDITOS DE CONSUMO"/>
    <n v="0"/>
    <n v="0"/>
    <n v="890480123"/>
    <s v="UNIVERSIDAD DE CARTAGENA"/>
    <n v="5"/>
    <m/>
    <m/>
    <m/>
    <m/>
    <n v="2"/>
    <n v="7"/>
    <n v="2"/>
  </r>
  <r>
    <n v="811"/>
    <s v="C"/>
    <n v="73126134"/>
    <x v="0"/>
    <n v="4"/>
    <n v="550012989"/>
    <d v="2016-12-04T00:00:00"/>
    <d v="2023-05-30T00:00:00"/>
    <n v="0"/>
    <n v="1"/>
    <n v="10"/>
    <n v="30"/>
    <n v="2"/>
    <n v="22490513"/>
    <n v="24960000"/>
    <n v="1541"/>
    <n v="59"/>
    <n v="1213"/>
    <n v="0"/>
    <n v="0"/>
    <n v="0"/>
    <m/>
    <n v="0"/>
    <n v="0"/>
    <n v="0"/>
    <m/>
    <m/>
    <d v="2021-03-30T00:00:00"/>
    <n v="1"/>
    <s v="O"/>
    <n v="1"/>
    <n v="30"/>
    <n v="0"/>
    <m/>
    <m/>
    <m/>
    <m/>
    <m/>
    <m/>
    <n v="1"/>
    <n v="1"/>
    <m/>
    <m/>
    <n v="402"/>
    <s v="CREDITOS DE CONSUMO"/>
    <n v="0"/>
    <n v="0"/>
    <n v="890480123"/>
    <s v="UNIVERSIDAD DE CARTAGENA"/>
    <n v="5"/>
    <m/>
    <m/>
    <m/>
    <m/>
    <n v="2"/>
    <n v="7"/>
    <n v="2"/>
  </r>
  <r>
    <n v="9064"/>
    <s v="C"/>
    <n v="73126134"/>
    <x v="0"/>
    <n v="4"/>
    <n v="550013221"/>
    <d v="2016-12-24T00:00:00"/>
    <d v="2024-01-30T00:00:00"/>
    <n v="0"/>
    <n v="1"/>
    <n v="2"/>
    <n v="30"/>
    <n v="2"/>
    <n v="22490513"/>
    <n v="24960000"/>
    <n v="14118"/>
    <n v="543"/>
    <n v="13556"/>
    <n v="0"/>
    <n v="0"/>
    <n v="0"/>
    <m/>
    <n v="0"/>
    <n v="0"/>
    <n v="0"/>
    <m/>
    <m/>
    <d v="2021-03-30T00:00:00"/>
    <n v="1"/>
    <s v="O"/>
    <n v="1"/>
    <n v="30"/>
    <n v="0"/>
    <m/>
    <m/>
    <m/>
    <m/>
    <m/>
    <m/>
    <n v="1"/>
    <n v="1"/>
    <m/>
    <m/>
    <n v="4492"/>
    <s v="CREDITOS DE CONSUMO"/>
    <n v="0"/>
    <n v="0"/>
    <n v="890480123"/>
    <s v="UNIVERSIDAD DE CARTAGENA"/>
    <n v="5"/>
    <m/>
    <m/>
    <m/>
    <m/>
    <n v="2"/>
    <n v="7"/>
    <n v="2"/>
  </r>
  <r>
    <n v="9645"/>
    <s v="C"/>
    <n v="73126134"/>
    <x v="0"/>
    <n v="4"/>
    <n v="550013888"/>
    <d v="2017-02-02T00:00:00"/>
    <d v="2024-01-30T00:00:00"/>
    <n v="0"/>
    <n v="1"/>
    <n v="2"/>
    <n v="30"/>
    <n v="2"/>
    <n v="22490513"/>
    <n v="24960000"/>
    <n v="15023"/>
    <n v="578"/>
    <n v="14425"/>
    <n v="0"/>
    <n v="0"/>
    <n v="0"/>
    <m/>
    <n v="0"/>
    <n v="0"/>
    <n v="0"/>
    <m/>
    <m/>
    <d v="2021-03-30T00:00:00"/>
    <n v="1"/>
    <s v="O"/>
    <n v="1"/>
    <n v="30"/>
    <n v="0"/>
    <m/>
    <m/>
    <m/>
    <m/>
    <m/>
    <m/>
    <n v="1"/>
    <n v="1"/>
    <m/>
    <m/>
    <n v="4780"/>
    <s v="CREDITOS DE CONSUMO"/>
    <n v="0"/>
    <n v="0"/>
    <n v="890480123"/>
    <s v="UNIVERSIDAD DE CARTAGENA"/>
    <n v="5"/>
    <m/>
    <m/>
    <m/>
    <m/>
    <n v="2"/>
    <n v="7"/>
    <n v="2"/>
  </r>
  <r>
    <n v="3854"/>
    <s v="C"/>
    <n v="73126134"/>
    <x v="0"/>
    <n v="4"/>
    <n v="550013907"/>
    <d v="2017-02-04T00:00:00"/>
    <d v="2024-01-30T00:00:00"/>
    <n v="0"/>
    <n v="1"/>
    <n v="2"/>
    <n v="30"/>
    <n v="2"/>
    <n v="22490513"/>
    <n v="24960000"/>
    <n v="6004"/>
    <n v="231"/>
    <n v="5765"/>
    <n v="0"/>
    <n v="0"/>
    <n v="0"/>
    <m/>
    <n v="0"/>
    <n v="0"/>
    <n v="0"/>
    <m/>
    <m/>
    <d v="2021-03-30T00:00:00"/>
    <n v="1"/>
    <s v="O"/>
    <n v="1"/>
    <n v="30"/>
    <n v="0"/>
    <m/>
    <m/>
    <m/>
    <m/>
    <m/>
    <m/>
    <n v="1"/>
    <n v="1"/>
    <m/>
    <m/>
    <n v="1911"/>
    <s v="CREDITOS DE CONSUMO"/>
    <n v="0"/>
    <n v="0"/>
    <n v="890480123"/>
    <s v="UNIVERSIDAD DE CARTAGENA"/>
    <n v="5"/>
    <m/>
    <m/>
    <m/>
    <m/>
    <n v="2"/>
    <n v="7"/>
    <n v="2"/>
  </r>
  <r>
    <n v="38826"/>
    <s v="C"/>
    <n v="73126134"/>
    <x v="0"/>
    <n v="4"/>
    <n v="550013908"/>
    <d v="2017-02-04T00:00:00"/>
    <d v="2024-01-30T00:00:00"/>
    <n v="0"/>
    <n v="1"/>
    <n v="1"/>
    <n v="30"/>
    <n v="2"/>
    <n v="22490513"/>
    <n v="24960000"/>
    <n v="59459"/>
    <n v="2286"/>
    <n v="58069"/>
    <n v="1225"/>
    <n v="0"/>
    <n v="0"/>
    <m/>
    <n v="0"/>
    <n v="0"/>
    <n v="0"/>
    <m/>
    <m/>
    <d v="2021-02-26T00:00:00"/>
    <n v="1"/>
    <s v="O"/>
    <n v="1"/>
    <n v="30"/>
    <n v="0"/>
    <m/>
    <m/>
    <m/>
    <m/>
    <m/>
    <m/>
    <n v="1"/>
    <n v="1"/>
    <m/>
    <m/>
    <n v="19243"/>
    <s v="CREDITOS DE CONSUMO"/>
    <n v="0"/>
    <n v="0"/>
    <n v="890480123"/>
    <s v="UNIVERSIDAD DE CARTAGENA"/>
    <n v="5"/>
    <m/>
    <m/>
    <m/>
    <m/>
    <n v="2"/>
    <n v="7"/>
    <n v="2"/>
  </r>
  <r>
    <n v="13733"/>
    <s v="C"/>
    <n v="73126134"/>
    <x v="0"/>
    <n v="4"/>
    <n v="550014268"/>
    <d v="2017-03-01T00:00:00"/>
    <d v="2024-01-30T00:00:00"/>
    <n v="0"/>
    <n v="1"/>
    <n v="2"/>
    <n v="30"/>
    <n v="2"/>
    <n v="22490513"/>
    <n v="24960000"/>
    <n v="21390"/>
    <n v="822"/>
    <n v="20540"/>
    <n v="0"/>
    <n v="0"/>
    <n v="0"/>
    <m/>
    <n v="0"/>
    <n v="0"/>
    <n v="0"/>
    <m/>
    <m/>
    <d v="2021-03-30T00:00:00"/>
    <n v="1"/>
    <s v="O"/>
    <n v="1"/>
    <n v="30"/>
    <n v="0"/>
    <m/>
    <m/>
    <m/>
    <m/>
    <m/>
    <m/>
    <n v="1"/>
    <n v="1"/>
    <m/>
    <m/>
    <n v="6807"/>
    <s v="CREDITOS DE CONSUMO"/>
    <n v="0"/>
    <n v="0"/>
    <n v="890480123"/>
    <s v="UNIVERSIDAD DE CARTAGENA"/>
    <n v="5"/>
    <m/>
    <m/>
    <m/>
    <m/>
    <n v="2"/>
    <n v="7"/>
    <n v="2"/>
  </r>
  <r>
    <n v="44931"/>
    <s v="C"/>
    <n v="73126134"/>
    <x v="0"/>
    <n v="4"/>
    <n v="550014500"/>
    <d v="2017-03-31T00:00:00"/>
    <d v="2024-01-30T00:00:00"/>
    <n v="0"/>
    <n v="1"/>
    <n v="1"/>
    <n v="30"/>
    <n v="2"/>
    <n v="22490513"/>
    <n v="24960000"/>
    <n v="68792"/>
    <n v="2645"/>
    <n v="67200"/>
    <n v="1428"/>
    <n v="0"/>
    <n v="0"/>
    <m/>
    <n v="0"/>
    <n v="0"/>
    <n v="0"/>
    <m/>
    <m/>
    <d v="2021-02-26T00:00:00"/>
    <n v="1"/>
    <s v="O"/>
    <n v="1"/>
    <n v="30"/>
    <n v="0"/>
    <m/>
    <m/>
    <m/>
    <m/>
    <m/>
    <m/>
    <n v="1"/>
    <n v="1"/>
    <m/>
    <m/>
    <n v="22269"/>
    <s v="CREDITOS DE CONSUMO"/>
    <n v="0"/>
    <n v="0"/>
    <n v="890480123"/>
    <s v="UNIVERSIDAD DE CARTAGENA"/>
    <n v="5"/>
    <m/>
    <m/>
    <m/>
    <m/>
    <n v="2"/>
    <n v="7"/>
    <n v="2"/>
  </r>
  <r>
    <n v="29437"/>
    <s v="C"/>
    <n v="73126134"/>
    <x v="0"/>
    <n v="4"/>
    <n v="550014899"/>
    <d v="2017-04-28T00:00:00"/>
    <d v="2024-01-30T00:00:00"/>
    <n v="0"/>
    <n v="1"/>
    <n v="2"/>
    <n v="30"/>
    <n v="2"/>
    <n v="22490513"/>
    <n v="24960000"/>
    <n v="45852"/>
    <n v="1763"/>
    <n v="44027"/>
    <n v="0"/>
    <n v="0"/>
    <n v="0"/>
    <m/>
    <n v="0"/>
    <n v="0"/>
    <n v="0"/>
    <m/>
    <m/>
    <d v="2021-03-30T00:00:00"/>
    <n v="1"/>
    <s v="O"/>
    <n v="1"/>
    <n v="30"/>
    <n v="0"/>
    <m/>
    <m/>
    <m/>
    <m/>
    <m/>
    <m/>
    <n v="1"/>
    <n v="1"/>
    <m/>
    <m/>
    <n v="14590"/>
    <s v="CREDITOS DE CONSUMO"/>
    <n v="0"/>
    <n v="0"/>
    <n v="890480123"/>
    <s v="UNIVERSIDAD DE CARTAGENA"/>
    <n v="5"/>
    <m/>
    <m/>
    <m/>
    <m/>
    <n v="2"/>
    <n v="7"/>
    <n v="2"/>
  </r>
  <r>
    <n v="33056"/>
    <s v="C"/>
    <n v="73126134"/>
    <x v="0"/>
    <n v="4"/>
    <n v="550015768"/>
    <d v="2017-06-30T00:00:00"/>
    <d v="2024-01-30T00:00:00"/>
    <n v="0"/>
    <n v="1"/>
    <n v="2"/>
    <n v="30"/>
    <n v="2"/>
    <n v="22490513"/>
    <n v="24960000"/>
    <n v="51486"/>
    <n v="1979"/>
    <n v="49439"/>
    <n v="0"/>
    <n v="0"/>
    <n v="0"/>
    <m/>
    <n v="0"/>
    <n v="0"/>
    <n v="0"/>
    <m/>
    <m/>
    <d v="2021-03-30T00:00:00"/>
    <n v="1"/>
    <s v="O"/>
    <n v="1"/>
    <n v="30"/>
    <n v="0"/>
    <m/>
    <m/>
    <m/>
    <m/>
    <m/>
    <m/>
    <n v="1"/>
    <n v="1"/>
    <m/>
    <m/>
    <n v="16383"/>
    <s v="CREDITOS DE CONSUMO"/>
    <n v="0"/>
    <n v="0"/>
    <n v="890480123"/>
    <s v="UNIVERSIDAD DE CARTAGENA"/>
    <n v="5"/>
    <m/>
    <m/>
    <m/>
    <m/>
    <n v="2"/>
    <n v="7"/>
    <n v="2"/>
  </r>
  <r>
    <n v="26481"/>
    <s v="C"/>
    <n v="73126134"/>
    <x v="0"/>
    <n v="4"/>
    <n v="550015769"/>
    <d v="2017-06-30T00:00:00"/>
    <d v="2024-01-30T00:00:00"/>
    <n v="0"/>
    <n v="1"/>
    <n v="2"/>
    <n v="30"/>
    <n v="2"/>
    <n v="22490513"/>
    <n v="24960000"/>
    <n v="41247"/>
    <n v="1586"/>
    <n v="39606"/>
    <n v="0"/>
    <n v="0"/>
    <n v="0"/>
    <m/>
    <n v="0"/>
    <n v="0"/>
    <n v="0"/>
    <m/>
    <m/>
    <d v="2021-03-30T00:00:00"/>
    <n v="1"/>
    <s v="O"/>
    <n v="1"/>
    <n v="30"/>
    <n v="0"/>
    <m/>
    <m/>
    <m/>
    <m/>
    <m/>
    <m/>
    <n v="1"/>
    <n v="1"/>
    <m/>
    <m/>
    <n v="13125"/>
    <s v="CREDITOS DE CONSUMO"/>
    <n v="0"/>
    <n v="0"/>
    <n v="890480123"/>
    <s v="UNIVERSIDAD DE CARTAGENA"/>
    <n v="5"/>
    <m/>
    <m/>
    <m/>
    <m/>
    <n v="2"/>
    <n v="7"/>
    <n v="2"/>
  </r>
  <r>
    <n v="34048"/>
    <s v="C"/>
    <n v="73126134"/>
    <x v="0"/>
    <n v="4"/>
    <n v="550016409"/>
    <d v="2017-08-06T00:00:00"/>
    <d v="2024-01-30T00:00:00"/>
    <n v="0"/>
    <n v="1"/>
    <n v="2"/>
    <n v="30"/>
    <n v="2"/>
    <n v="22490513"/>
    <n v="24960000"/>
    <n v="53033"/>
    <n v="2039"/>
    <n v="50923"/>
    <n v="0"/>
    <n v="0"/>
    <n v="0"/>
    <m/>
    <n v="0"/>
    <n v="0"/>
    <n v="0"/>
    <m/>
    <m/>
    <d v="2021-03-30T00:00:00"/>
    <n v="1"/>
    <s v="O"/>
    <n v="1"/>
    <n v="30"/>
    <n v="0"/>
    <m/>
    <m/>
    <m/>
    <m/>
    <m/>
    <m/>
    <n v="1"/>
    <n v="1"/>
    <m/>
    <m/>
    <n v="16875"/>
    <s v="CREDITOS DE CONSUMO"/>
    <n v="0"/>
    <n v="0"/>
    <n v="890480123"/>
    <s v="UNIVERSIDAD DE CARTAGENA"/>
    <n v="5"/>
    <m/>
    <m/>
    <m/>
    <m/>
    <n v="2"/>
    <n v="7"/>
    <n v="2"/>
  </r>
  <r>
    <n v="12825"/>
    <s v="C"/>
    <n v="73126134"/>
    <x v="0"/>
    <n v="4"/>
    <n v="550016743"/>
    <d v="2017-09-01T00:00:00"/>
    <d v="2024-01-30T00:00:00"/>
    <n v="0"/>
    <n v="1"/>
    <n v="2"/>
    <n v="30"/>
    <n v="2"/>
    <n v="22490513"/>
    <n v="24960000"/>
    <n v="19976"/>
    <n v="768"/>
    <n v="19181"/>
    <n v="0"/>
    <n v="0"/>
    <n v="0"/>
    <m/>
    <n v="0"/>
    <n v="0"/>
    <n v="0"/>
    <m/>
    <m/>
    <d v="2021-03-30T00:00:00"/>
    <n v="1"/>
    <s v="O"/>
    <n v="1"/>
    <n v="30"/>
    <n v="0"/>
    <m/>
    <m/>
    <m/>
    <m/>
    <m/>
    <m/>
    <n v="1"/>
    <n v="1"/>
    <m/>
    <m/>
    <n v="6356"/>
    <s v="CREDITOS DE CONSUMO"/>
    <n v="0"/>
    <n v="0"/>
    <n v="890480123"/>
    <s v="UNIVERSIDAD DE CARTAGENA"/>
    <n v="5"/>
    <m/>
    <m/>
    <m/>
    <m/>
    <n v="2"/>
    <n v="7"/>
    <n v="2"/>
  </r>
  <r>
    <n v="17076"/>
    <s v="C"/>
    <n v="73126134"/>
    <x v="0"/>
    <n v="4"/>
    <n v="550016754"/>
    <d v="2017-09-02T00:00:00"/>
    <d v="2024-01-30T00:00:00"/>
    <n v="0"/>
    <n v="1"/>
    <n v="2"/>
    <n v="30"/>
    <n v="2"/>
    <n v="22490513"/>
    <n v="24960000"/>
    <n v="26598"/>
    <n v="1023"/>
    <n v="25540"/>
    <n v="0"/>
    <n v="0"/>
    <n v="0"/>
    <m/>
    <n v="0"/>
    <n v="0"/>
    <n v="0"/>
    <m/>
    <m/>
    <d v="2021-03-30T00:00:00"/>
    <n v="1"/>
    <s v="O"/>
    <n v="1"/>
    <n v="30"/>
    <n v="0"/>
    <m/>
    <m/>
    <m/>
    <m/>
    <m/>
    <m/>
    <n v="1"/>
    <n v="1"/>
    <m/>
    <m/>
    <n v="8464"/>
    <s v="CREDITOS DE CONSUMO"/>
    <n v="0"/>
    <n v="0"/>
    <n v="890480123"/>
    <s v="UNIVERSIDAD DE CARTAGENA"/>
    <n v="5"/>
    <m/>
    <m/>
    <m/>
    <m/>
    <n v="2"/>
    <n v="7"/>
    <n v="2"/>
  </r>
  <r>
    <n v="11342"/>
    <s v="C"/>
    <n v="73126134"/>
    <x v="0"/>
    <n v="4"/>
    <n v="550017119"/>
    <d v="2017-10-07T00:00:00"/>
    <d v="2024-01-30T00:00:00"/>
    <n v="0"/>
    <n v="1"/>
    <n v="2"/>
    <n v="30"/>
    <n v="2"/>
    <n v="22490513"/>
    <n v="24960000"/>
    <n v="17666"/>
    <n v="679"/>
    <n v="16964"/>
    <n v="0"/>
    <n v="0"/>
    <n v="0"/>
    <m/>
    <n v="0"/>
    <n v="0"/>
    <n v="0"/>
    <m/>
    <m/>
    <d v="2021-03-30T00:00:00"/>
    <n v="1"/>
    <s v="O"/>
    <n v="1"/>
    <n v="30"/>
    <n v="0"/>
    <m/>
    <m/>
    <m/>
    <m/>
    <m/>
    <m/>
    <n v="1"/>
    <n v="1"/>
    <m/>
    <m/>
    <n v="5622"/>
    <s v="CREDITOS DE CONSUMO"/>
    <n v="0"/>
    <n v="0"/>
    <n v="890480123"/>
    <s v="UNIVERSIDAD DE CARTAGENA"/>
    <n v="5"/>
    <m/>
    <m/>
    <m/>
    <m/>
    <n v="2"/>
    <n v="7"/>
    <n v="2"/>
  </r>
  <r>
    <n v="9059"/>
    <s v="C"/>
    <n v="73126134"/>
    <x v="0"/>
    <n v="4"/>
    <n v="550017123"/>
    <d v="2017-10-08T00:00:00"/>
    <d v="2024-01-30T00:00:00"/>
    <n v="0"/>
    <n v="1"/>
    <n v="2"/>
    <n v="30"/>
    <n v="2"/>
    <n v="22490513"/>
    <n v="24960000"/>
    <n v="14109"/>
    <n v="542"/>
    <n v="13548"/>
    <n v="0"/>
    <n v="0"/>
    <n v="0"/>
    <m/>
    <n v="0"/>
    <n v="0"/>
    <n v="0"/>
    <m/>
    <m/>
    <d v="2021-03-30T00:00:00"/>
    <n v="1"/>
    <s v="O"/>
    <n v="1"/>
    <n v="30"/>
    <n v="0"/>
    <m/>
    <m/>
    <m/>
    <m/>
    <m/>
    <m/>
    <n v="1"/>
    <n v="1"/>
    <m/>
    <m/>
    <n v="4489"/>
    <s v="CREDITOS DE CONSUMO"/>
    <n v="0"/>
    <n v="0"/>
    <n v="890480123"/>
    <s v="UNIVERSIDAD DE CARTAGENA"/>
    <n v="5"/>
    <m/>
    <m/>
    <m/>
    <m/>
    <n v="2"/>
    <n v="7"/>
    <n v="2"/>
  </r>
  <r>
    <n v="11386"/>
    <s v="C"/>
    <n v="73126134"/>
    <x v="0"/>
    <n v="4"/>
    <n v="550017124"/>
    <d v="2017-10-08T00:00:00"/>
    <d v="2024-01-30T00:00:00"/>
    <n v="0"/>
    <n v="1"/>
    <n v="2"/>
    <n v="30"/>
    <n v="2"/>
    <n v="22490513"/>
    <n v="24960000"/>
    <n v="17736"/>
    <n v="682"/>
    <n v="17030"/>
    <n v="0"/>
    <n v="0"/>
    <n v="0"/>
    <m/>
    <n v="0"/>
    <n v="0"/>
    <n v="0"/>
    <m/>
    <m/>
    <d v="2021-03-30T00:00:00"/>
    <n v="1"/>
    <s v="O"/>
    <n v="1"/>
    <n v="30"/>
    <n v="0"/>
    <m/>
    <m/>
    <m/>
    <m/>
    <m/>
    <m/>
    <n v="1"/>
    <n v="1"/>
    <m/>
    <m/>
    <n v="5644"/>
    <s v="CREDITOS DE CONSUMO"/>
    <n v="0"/>
    <n v="0"/>
    <n v="890480123"/>
    <s v="UNIVERSIDAD DE CARTAGENA"/>
    <n v="5"/>
    <m/>
    <m/>
    <m/>
    <m/>
    <n v="2"/>
    <n v="7"/>
    <n v="2"/>
  </r>
  <r>
    <n v="5066"/>
    <s v="C"/>
    <n v="73126134"/>
    <x v="0"/>
    <n v="4"/>
    <n v="550017772"/>
    <d v="2017-12-04T00:00:00"/>
    <d v="2024-01-30T00:00:00"/>
    <n v="0"/>
    <n v="1"/>
    <n v="2"/>
    <n v="30"/>
    <n v="2"/>
    <n v="22490513"/>
    <n v="24960000"/>
    <n v="7890"/>
    <n v="303"/>
    <n v="7577"/>
    <n v="0"/>
    <n v="0"/>
    <n v="0"/>
    <m/>
    <n v="0"/>
    <n v="0"/>
    <n v="0"/>
    <m/>
    <m/>
    <d v="2021-03-30T00:00:00"/>
    <n v="1"/>
    <s v="O"/>
    <n v="1"/>
    <n v="30"/>
    <n v="0"/>
    <m/>
    <m/>
    <m/>
    <m/>
    <m/>
    <m/>
    <n v="1"/>
    <n v="1"/>
    <m/>
    <m/>
    <n v="2511"/>
    <s v="CREDITOS DE CONSUMO"/>
    <n v="0"/>
    <n v="0"/>
    <n v="890480123"/>
    <s v="UNIVERSIDAD DE CARTAGENA"/>
    <n v="5"/>
    <m/>
    <m/>
    <m/>
    <m/>
    <n v="2"/>
    <n v="7"/>
    <n v="2"/>
  </r>
  <r>
    <n v="62357"/>
    <s v="C"/>
    <n v="73126134"/>
    <x v="0"/>
    <n v="4"/>
    <n v="550017808"/>
    <d v="2017-12-16T00:00:00"/>
    <d v="2024-01-30T00:00:00"/>
    <n v="0"/>
    <n v="1"/>
    <n v="2"/>
    <n v="30"/>
    <n v="2"/>
    <n v="22490513"/>
    <n v="24960000"/>
    <n v="97223"/>
    <n v="3738"/>
    <n v="93262"/>
    <n v="0"/>
    <n v="0"/>
    <n v="0"/>
    <m/>
    <n v="0"/>
    <n v="0"/>
    <n v="0"/>
    <m/>
    <m/>
    <d v="2021-03-30T00:00:00"/>
    <n v="1"/>
    <s v="O"/>
    <n v="1"/>
    <n v="30"/>
    <n v="0"/>
    <m/>
    <m/>
    <m/>
    <m/>
    <m/>
    <m/>
    <n v="1"/>
    <n v="1"/>
    <m/>
    <m/>
    <n v="30905"/>
    <s v="CREDITOS DE CONSUMO"/>
    <n v="0"/>
    <n v="0"/>
    <n v="890480123"/>
    <s v="UNIVERSIDAD DE CARTAGENA"/>
    <n v="5"/>
    <m/>
    <m/>
    <m/>
    <m/>
    <n v="2"/>
    <n v="7"/>
    <n v="2"/>
  </r>
  <r>
    <n v="48309"/>
    <s v="C"/>
    <n v="73126134"/>
    <x v="0"/>
    <n v="4"/>
    <n v="550017840"/>
    <d v="2017-12-22T00:00:00"/>
    <d v="2024-01-30T00:00:00"/>
    <n v="0"/>
    <n v="1"/>
    <n v="1"/>
    <n v="30"/>
    <n v="2"/>
    <n v="22490513"/>
    <n v="24960000"/>
    <n v="73984"/>
    <n v="2844"/>
    <n v="72252"/>
    <n v="1530"/>
    <n v="0"/>
    <n v="0"/>
    <m/>
    <n v="0"/>
    <n v="0"/>
    <n v="0"/>
    <m/>
    <m/>
    <d v="2021-02-26T00:00:00"/>
    <n v="1"/>
    <s v="O"/>
    <n v="1"/>
    <n v="30"/>
    <n v="0"/>
    <m/>
    <m/>
    <m/>
    <m/>
    <m/>
    <m/>
    <n v="1"/>
    <n v="1"/>
    <m/>
    <m/>
    <n v="23943"/>
    <s v="CREDITOS DE CONSUMO"/>
    <n v="0"/>
    <n v="0"/>
    <n v="890480123"/>
    <s v="UNIVERSIDAD DE CARTAGENA"/>
    <n v="5"/>
    <m/>
    <m/>
    <m/>
    <m/>
    <n v="2"/>
    <n v="7"/>
    <n v="2"/>
  </r>
  <r>
    <n v="71660"/>
    <s v="C"/>
    <n v="73126134"/>
    <x v="0"/>
    <n v="4"/>
    <n v="550018378"/>
    <d v="2018-03-03T00:00:00"/>
    <d v="2024-01-30T00:00:00"/>
    <n v="0"/>
    <n v="1"/>
    <n v="2"/>
    <n v="30"/>
    <n v="2"/>
    <n v="22490513"/>
    <n v="24960000"/>
    <n v="111728"/>
    <n v="4295"/>
    <n v="107176"/>
    <n v="0"/>
    <n v="0"/>
    <n v="0"/>
    <m/>
    <n v="0"/>
    <n v="0"/>
    <n v="0"/>
    <m/>
    <m/>
    <d v="2021-03-30T00:00:00"/>
    <n v="1"/>
    <s v="O"/>
    <n v="1"/>
    <n v="30"/>
    <n v="0"/>
    <m/>
    <m/>
    <m/>
    <m/>
    <m/>
    <m/>
    <n v="1"/>
    <n v="1"/>
    <m/>
    <m/>
    <n v="35516"/>
    <s v="CREDITOS DE CONSUMO"/>
    <n v="0"/>
    <n v="0"/>
    <n v="890480123"/>
    <s v="UNIVERSIDAD DE CARTAGENA"/>
    <n v="5"/>
    <m/>
    <m/>
    <m/>
    <m/>
    <n v="2"/>
    <n v="7"/>
    <n v="2"/>
  </r>
  <r>
    <n v="5047"/>
    <s v="C"/>
    <n v="73126134"/>
    <x v="0"/>
    <n v="4"/>
    <n v="550018407"/>
    <d v="2018-03-06T00:00:00"/>
    <d v="2024-01-30T00:00:00"/>
    <n v="0"/>
    <n v="1"/>
    <n v="2"/>
    <n v="30"/>
    <n v="2"/>
    <n v="22490513"/>
    <n v="24960000"/>
    <n v="7861"/>
    <n v="302"/>
    <n v="7548"/>
    <n v="0"/>
    <n v="0"/>
    <n v="0"/>
    <m/>
    <n v="0"/>
    <n v="0"/>
    <n v="0"/>
    <m/>
    <m/>
    <d v="2021-03-30T00:00:00"/>
    <n v="1"/>
    <s v="O"/>
    <n v="1"/>
    <n v="30"/>
    <n v="0"/>
    <m/>
    <m/>
    <m/>
    <m/>
    <m/>
    <m/>
    <n v="1"/>
    <n v="1"/>
    <m/>
    <m/>
    <n v="2501"/>
    <s v="CREDITOS DE CONSUMO"/>
    <n v="0"/>
    <n v="0"/>
    <n v="890480123"/>
    <s v="UNIVERSIDAD DE CARTAGENA"/>
    <n v="5"/>
    <m/>
    <m/>
    <m/>
    <m/>
    <n v="2"/>
    <n v="7"/>
    <n v="2"/>
  </r>
  <r>
    <n v="15969"/>
    <s v="C"/>
    <n v="73126134"/>
    <x v="0"/>
    <n v="4"/>
    <n v="550018532"/>
    <d v="2018-03-27T00:00:00"/>
    <d v="2024-01-30T00:00:00"/>
    <n v="0"/>
    <n v="1"/>
    <n v="2"/>
    <n v="30"/>
    <n v="2"/>
    <n v="22490513"/>
    <n v="24960000"/>
    <n v="24872"/>
    <n v="956"/>
    <n v="23883"/>
    <n v="0"/>
    <n v="0"/>
    <n v="0"/>
    <m/>
    <n v="0"/>
    <n v="0"/>
    <n v="0"/>
    <m/>
    <m/>
    <d v="2021-03-30T00:00:00"/>
    <n v="1"/>
    <s v="O"/>
    <n v="1"/>
    <n v="30"/>
    <n v="0"/>
    <m/>
    <m/>
    <m/>
    <m/>
    <m/>
    <m/>
    <n v="1"/>
    <n v="1"/>
    <m/>
    <m/>
    <n v="7914"/>
    <s v="CREDITOS DE CONSUMO"/>
    <n v="0"/>
    <n v="0"/>
    <n v="890480123"/>
    <s v="UNIVERSIDAD DE CARTAGENA"/>
    <n v="5"/>
    <m/>
    <m/>
    <m/>
    <m/>
    <n v="2"/>
    <n v="7"/>
    <n v="2"/>
  </r>
  <r>
    <n v="32526"/>
    <s v="C"/>
    <n v="73126134"/>
    <x v="0"/>
    <n v="4"/>
    <n v="550018533"/>
    <d v="2018-03-27T00:00:00"/>
    <d v="2024-01-30T00:00:00"/>
    <n v="0"/>
    <n v="1"/>
    <n v="1"/>
    <n v="30"/>
    <n v="2"/>
    <n v="22490513"/>
    <n v="24960000"/>
    <n v="49719"/>
    <n v="1911"/>
    <n v="48647"/>
    <n v="1021"/>
    <n v="0"/>
    <n v="0"/>
    <m/>
    <n v="0"/>
    <n v="0"/>
    <n v="0"/>
    <m/>
    <m/>
    <d v="2021-02-26T00:00:00"/>
    <n v="1"/>
    <s v="O"/>
    <n v="1"/>
    <n v="30"/>
    <n v="0"/>
    <m/>
    <m/>
    <m/>
    <m/>
    <m/>
    <m/>
    <n v="1"/>
    <n v="1"/>
    <m/>
    <m/>
    <n v="16121"/>
    <s v="CREDITOS DE CONSUMO"/>
    <n v="0"/>
    <n v="0"/>
    <n v="890480123"/>
    <s v="UNIVERSIDAD DE CARTAGENA"/>
    <n v="5"/>
    <m/>
    <m/>
    <m/>
    <m/>
    <n v="2"/>
    <n v="7"/>
    <n v="2"/>
  </r>
  <r>
    <n v="17918"/>
    <s v="C"/>
    <n v="73126134"/>
    <x v="0"/>
    <n v="4"/>
    <n v="550018777"/>
    <d v="2018-05-03T00:00:00"/>
    <d v="2024-01-30T00:00:00"/>
    <n v="0"/>
    <n v="1"/>
    <n v="2"/>
    <n v="30"/>
    <n v="2"/>
    <n v="22490513"/>
    <n v="24960000"/>
    <n v="27909"/>
    <n v="1073"/>
    <n v="26799"/>
    <n v="0"/>
    <n v="0"/>
    <n v="0"/>
    <m/>
    <n v="0"/>
    <n v="0"/>
    <n v="0"/>
    <m/>
    <m/>
    <d v="2021-03-30T00:00:00"/>
    <n v="1"/>
    <s v="O"/>
    <n v="1"/>
    <n v="30"/>
    <n v="0"/>
    <m/>
    <m/>
    <m/>
    <m/>
    <m/>
    <m/>
    <n v="1"/>
    <n v="1"/>
    <m/>
    <m/>
    <n v="8881"/>
    <s v="CREDITOS DE CONSUMO"/>
    <n v="0"/>
    <n v="0"/>
    <n v="890480123"/>
    <s v="UNIVERSIDAD DE CARTAGENA"/>
    <n v="5"/>
    <m/>
    <m/>
    <m/>
    <m/>
    <n v="2"/>
    <n v="7"/>
    <n v="2"/>
  </r>
  <r>
    <n v="24904"/>
    <s v="C"/>
    <n v="73126134"/>
    <x v="0"/>
    <n v="4"/>
    <n v="550018981"/>
    <d v="2018-05-27T00:00:00"/>
    <d v="2024-01-30T00:00:00"/>
    <n v="0"/>
    <n v="1"/>
    <n v="2"/>
    <n v="30"/>
    <n v="2"/>
    <n v="22490513"/>
    <n v="24960000"/>
    <n v="38789"/>
    <n v="1491"/>
    <n v="37247"/>
    <n v="0"/>
    <n v="0"/>
    <n v="0"/>
    <m/>
    <n v="0"/>
    <n v="0"/>
    <n v="0"/>
    <m/>
    <m/>
    <d v="2021-03-30T00:00:00"/>
    <n v="1"/>
    <s v="O"/>
    <n v="1"/>
    <n v="30"/>
    <n v="0"/>
    <m/>
    <m/>
    <m/>
    <m/>
    <m/>
    <m/>
    <n v="1"/>
    <n v="1"/>
    <m/>
    <m/>
    <n v="12343"/>
    <s v="CREDITOS DE CONSUMO"/>
    <n v="0"/>
    <n v="0"/>
    <n v="890480123"/>
    <s v="UNIVERSIDAD DE CARTAGENA"/>
    <n v="5"/>
    <m/>
    <m/>
    <m/>
    <m/>
    <n v="2"/>
    <n v="7"/>
    <n v="2"/>
  </r>
  <r>
    <n v="22051"/>
    <s v="C"/>
    <n v="73126134"/>
    <x v="0"/>
    <n v="4"/>
    <n v="550019014"/>
    <d v="2018-06-02T00:00:00"/>
    <d v="2024-01-30T00:00:00"/>
    <n v="0"/>
    <n v="1"/>
    <n v="2"/>
    <n v="30"/>
    <n v="2"/>
    <n v="22490513"/>
    <n v="24960000"/>
    <n v="34345"/>
    <n v="1320"/>
    <n v="32980"/>
    <n v="0"/>
    <n v="0"/>
    <n v="0"/>
    <m/>
    <n v="0"/>
    <n v="0"/>
    <n v="0"/>
    <m/>
    <m/>
    <d v="2021-03-30T00:00:00"/>
    <n v="1"/>
    <s v="O"/>
    <n v="1"/>
    <n v="30"/>
    <n v="0"/>
    <m/>
    <m/>
    <m/>
    <m/>
    <m/>
    <m/>
    <n v="1"/>
    <n v="1"/>
    <m/>
    <m/>
    <n v="10929"/>
    <s v="CREDITOS DE CONSUMO"/>
    <n v="0"/>
    <n v="0"/>
    <n v="890480123"/>
    <s v="UNIVERSIDAD DE CARTAGENA"/>
    <n v="5"/>
    <m/>
    <m/>
    <m/>
    <m/>
    <n v="2"/>
    <n v="7"/>
    <n v="2"/>
  </r>
  <r>
    <n v="13764"/>
    <s v="C"/>
    <n v="73126134"/>
    <x v="0"/>
    <n v="4"/>
    <n v="550019070"/>
    <d v="2018-06-08T00:00:00"/>
    <d v="2024-01-30T00:00:00"/>
    <n v="0"/>
    <n v="1"/>
    <n v="2"/>
    <n v="30"/>
    <n v="2"/>
    <n v="22490513"/>
    <n v="24960000"/>
    <n v="21438"/>
    <n v="824"/>
    <n v="20586"/>
    <n v="0"/>
    <n v="0"/>
    <n v="0"/>
    <m/>
    <n v="0"/>
    <n v="0"/>
    <n v="0"/>
    <m/>
    <m/>
    <d v="2021-03-30T00:00:00"/>
    <n v="1"/>
    <s v="O"/>
    <n v="1"/>
    <n v="30"/>
    <n v="0"/>
    <m/>
    <m/>
    <m/>
    <m/>
    <m/>
    <m/>
    <n v="1"/>
    <n v="1"/>
    <m/>
    <m/>
    <n v="6822"/>
    <s v="CREDITOS DE CONSUMO"/>
    <n v="0"/>
    <n v="0"/>
    <n v="890480123"/>
    <s v="UNIVERSIDAD DE CARTAGENA"/>
    <n v="5"/>
    <m/>
    <m/>
    <m/>
    <m/>
    <n v="2"/>
    <n v="7"/>
    <n v="2"/>
  </r>
  <r>
    <n v="47234"/>
    <s v="C"/>
    <n v="73126134"/>
    <x v="0"/>
    <n v="4"/>
    <n v="550019221"/>
    <d v="2018-07-05T00:00:00"/>
    <d v="2024-01-30T00:00:00"/>
    <n v="0"/>
    <n v="1"/>
    <n v="1"/>
    <n v="30"/>
    <n v="2"/>
    <n v="22490513"/>
    <n v="24960000"/>
    <n v="72336"/>
    <n v="2781"/>
    <n v="70644"/>
    <n v="1496"/>
    <n v="0"/>
    <n v="0"/>
    <m/>
    <n v="0"/>
    <n v="0"/>
    <n v="0"/>
    <m/>
    <m/>
    <d v="2021-02-26T00:00:00"/>
    <n v="1"/>
    <s v="O"/>
    <n v="1"/>
    <n v="30"/>
    <n v="0"/>
    <m/>
    <m/>
    <m/>
    <m/>
    <m/>
    <m/>
    <n v="1"/>
    <n v="1"/>
    <m/>
    <m/>
    <n v="23410"/>
    <s v="CREDITOS DE CONSUMO"/>
    <n v="0"/>
    <n v="0"/>
    <n v="890480123"/>
    <s v="UNIVERSIDAD DE CARTAGENA"/>
    <n v="5"/>
    <m/>
    <m/>
    <m/>
    <m/>
    <n v="2"/>
    <n v="7"/>
    <n v="2"/>
  </r>
  <r>
    <n v="49439"/>
    <s v="C"/>
    <n v="73126134"/>
    <x v="0"/>
    <n v="4"/>
    <n v="550019403"/>
    <d v="2018-08-02T00:00:00"/>
    <d v="2024-01-30T00:00:00"/>
    <n v="0"/>
    <n v="1"/>
    <n v="2"/>
    <n v="30"/>
    <n v="2"/>
    <n v="22490513"/>
    <n v="24960000"/>
    <n v="77108"/>
    <n v="2964"/>
    <n v="73942"/>
    <n v="0"/>
    <n v="0"/>
    <n v="0"/>
    <m/>
    <n v="0"/>
    <n v="0"/>
    <n v="0"/>
    <m/>
    <m/>
    <d v="2021-03-30T00:00:00"/>
    <n v="1"/>
    <s v="O"/>
    <n v="1"/>
    <n v="30"/>
    <n v="0"/>
    <m/>
    <m/>
    <m/>
    <m/>
    <m/>
    <m/>
    <n v="1"/>
    <n v="1"/>
    <m/>
    <m/>
    <n v="24503"/>
    <s v="CREDITOS DE CONSUMO"/>
    <n v="0"/>
    <n v="0"/>
    <n v="890480123"/>
    <s v="UNIVERSIDAD DE CARTAGENA"/>
    <n v="5"/>
    <m/>
    <m/>
    <m/>
    <m/>
    <n v="2"/>
    <n v="7"/>
    <n v="2"/>
  </r>
  <r>
    <n v="40419"/>
    <s v="C"/>
    <n v="73126134"/>
    <x v="0"/>
    <n v="4"/>
    <n v="550019664"/>
    <d v="2018-09-06T00:00:00"/>
    <d v="2024-01-30T00:00:00"/>
    <n v="0"/>
    <n v="1"/>
    <n v="1"/>
    <n v="30"/>
    <n v="2"/>
    <n v="22490513"/>
    <n v="24960000"/>
    <n v="61854"/>
    <n v="2378"/>
    <n v="60452"/>
    <n v="1291"/>
    <n v="0"/>
    <n v="0"/>
    <m/>
    <n v="0"/>
    <n v="0"/>
    <n v="0"/>
    <m/>
    <m/>
    <d v="2021-02-26T00:00:00"/>
    <n v="1"/>
    <s v="O"/>
    <n v="1"/>
    <n v="30"/>
    <n v="0"/>
    <m/>
    <m/>
    <m/>
    <m/>
    <m/>
    <m/>
    <n v="1"/>
    <n v="1"/>
    <m/>
    <m/>
    <n v="20033"/>
    <s v="CREDITOS DE CONSUMO"/>
    <n v="0"/>
    <n v="0"/>
    <n v="890480123"/>
    <s v="UNIVERSIDAD DE CARTAGENA"/>
    <n v="5"/>
    <m/>
    <m/>
    <m/>
    <m/>
    <n v="2"/>
    <n v="7"/>
    <n v="2"/>
  </r>
  <r>
    <n v="47081"/>
    <s v="C"/>
    <n v="73126134"/>
    <x v="0"/>
    <n v="4"/>
    <n v="550019882"/>
    <d v="2018-10-11T00:00:00"/>
    <d v="2024-01-30T00:00:00"/>
    <n v="0"/>
    <n v="1"/>
    <n v="1"/>
    <n v="30"/>
    <n v="2"/>
    <n v="22490513"/>
    <n v="24960000"/>
    <n v="72087"/>
    <n v="2771"/>
    <n v="70415"/>
    <n v="1496"/>
    <n v="0"/>
    <n v="0"/>
    <m/>
    <n v="0"/>
    <n v="0"/>
    <n v="0"/>
    <m/>
    <m/>
    <d v="2021-02-26T00:00:00"/>
    <n v="1"/>
    <s v="O"/>
    <n v="1"/>
    <n v="30"/>
    <n v="0"/>
    <m/>
    <m/>
    <m/>
    <m/>
    <m/>
    <m/>
    <n v="1"/>
    <n v="1"/>
    <m/>
    <m/>
    <n v="23334"/>
    <s v="CREDITOS DE CONSUMO"/>
    <n v="0"/>
    <n v="0"/>
    <n v="890480123"/>
    <s v="UNIVERSIDAD DE CARTAGENA"/>
    <n v="5"/>
    <m/>
    <m/>
    <m/>
    <m/>
    <n v="2"/>
    <n v="7"/>
    <n v="2"/>
  </r>
  <r>
    <n v="48040"/>
    <s v="C"/>
    <n v="73126134"/>
    <x v="0"/>
    <n v="4"/>
    <n v="550020003"/>
    <d v="2018-11-01T00:00:00"/>
    <d v="2024-01-30T00:00:00"/>
    <n v="0"/>
    <n v="1"/>
    <n v="1"/>
    <n v="30"/>
    <n v="2"/>
    <n v="22490513"/>
    <n v="24960000"/>
    <n v="73550"/>
    <n v="2828"/>
    <n v="71850"/>
    <n v="1530"/>
    <n v="0"/>
    <n v="0"/>
    <m/>
    <n v="0"/>
    <n v="0"/>
    <n v="0"/>
    <m/>
    <m/>
    <d v="2021-02-26T00:00:00"/>
    <n v="1"/>
    <s v="O"/>
    <n v="1"/>
    <n v="30"/>
    <n v="0"/>
    <m/>
    <m/>
    <m/>
    <m/>
    <m/>
    <m/>
    <n v="1"/>
    <n v="1"/>
    <m/>
    <m/>
    <n v="23810"/>
    <s v="CREDITOS DE CONSUMO"/>
    <n v="0"/>
    <n v="0"/>
    <n v="890480123"/>
    <s v="UNIVERSIDAD DE CARTAGENA"/>
    <n v="5"/>
    <m/>
    <m/>
    <m/>
    <m/>
    <n v="2"/>
    <n v="7"/>
    <n v="2"/>
  </r>
  <r>
    <n v="17657"/>
    <s v="C"/>
    <n v="73126134"/>
    <x v="0"/>
    <n v="4"/>
    <n v="550020294"/>
    <d v="2018-12-11T00:00:00"/>
    <d v="2024-01-30T00:00:00"/>
    <n v="0"/>
    <n v="1"/>
    <n v="2"/>
    <n v="30"/>
    <n v="2"/>
    <n v="22490513"/>
    <n v="24960000"/>
    <n v="27502"/>
    <n v="1057"/>
    <n v="26408"/>
    <n v="0"/>
    <n v="0"/>
    <n v="0"/>
    <m/>
    <n v="0"/>
    <n v="0"/>
    <n v="0"/>
    <m/>
    <m/>
    <d v="2021-03-30T00:00:00"/>
    <n v="1"/>
    <s v="O"/>
    <n v="1"/>
    <n v="30"/>
    <n v="0"/>
    <m/>
    <m/>
    <m/>
    <m/>
    <m/>
    <m/>
    <n v="1"/>
    <n v="1"/>
    <m/>
    <m/>
    <n v="8751"/>
    <s v="CREDITOS DE CONSUMO"/>
    <n v="0"/>
    <n v="0"/>
    <n v="890480123"/>
    <s v="UNIVERSIDAD DE CARTAGENA"/>
    <n v="5"/>
    <m/>
    <m/>
    <m/>
    <m/>
    <n v="2"/>
    <n v="7"/>
    <n v="2"/>
  </r>
  <r>
    <n v="34060"/>
    <s v="C"/>
    <n v="73126134"/>
    <x v="0"/>
    <n v="4"/>
    <n v="550020298"/>
    <d v="2018-12-11T00:00:00"/>
    <d v="2024-01-30T00:00:00"/>
    <n v="0"/>
    <n v="1"/>
    <n v="1"/>
    <n v="30"/>
    <n v="2"/>
    <n v="22490513"/>
    <n v="24960000"/>
    <n v="52109"/>
    <n v="2003"/>
    <n v="50941"/>
    <n v="1087"/>
    <n v="0"/>
    <n v="0"/>
    <m/>
    <n v="0"/>
    <n v="0"/>
    <n v="0"/>
    <m/>
    <m/>
    <d v="2021-02-26T00:00:00"/>
    <n v="1"/>
    <s v="O"/>
    <n v="1"/>
    <n v="30"/>
    <n v="0"/>
    <m/>
    <m/>
    <m/>
    <m/>
    <m/>
    <m/>
    <n v="1"/>
    <n v="1"/>
    <m/>
    <m/>
    <n v="16881"/>
    <s v="CREDITOS DE CONSUMO"/>
    <n v="0"/>
    <n v="0"/>
    <n v="890480123"/>
    <s v="UNIVERSIDAD DE CARTAGENA"/>
    <n v="5"/>
    <m/>
    <m/>
    <m/>
    <m/>
    <n v="2"/>
    <n v="7"/>
    <n v="2"/>
  </r>
  <r>
    <n v="29920"/>
    <s v="C"/>
    <n v="73126134"/>
    <x v="0"/>
    <n v="4"/>
    <n v="550020391"/>
    <d v="2018-12-31T00:00:00"/>
    <d v="2024-01-30T00:00:00"/>
    <n v="0"/>
    <n v="1"/>
    <n v="2"/>
    <n v="30"/>
    <n v="2"/>
    <n v="22490513"/>
    <n v="24960000"/>
    <n v="46604"/>
    <n v="1792"/>
    <n v="44749"/>
    <n v="0"/>
    <n v="0"/>
    <n v="0"/>
    <m/>
    <n v="0"/>
    <n v="0"/>
    <n v="0"/>
    <m/>
    <m/>
    <d v="2021-03-30T00:00:00"/>
    <n v="1"/>
    <s v="O"/>
    <n v="1"/>
    <n v="30"/>
    <n v="0"/>
    <m/>
    <m/>
    <m/>
    <m/>
    <m/>
    <m/>
    <n v="1"/>
    <n v="1"/>
    <m/>
    <m/>
    <n v="14829"/>
    <s v="CREDITOS DE CONSUMO"/>
    <n v="0"/>
    <n v="0"/>
    <n v="890480123"/>
    <s v="UNIVERSIDAD DE CARTAGENA"/>
    <n v="5"/>
    <m/>
    <m/>
    <m/>
    <m/>
    <n v="2"/>
    <n v="7"/>
    <n v="2"/>
  </r>
  <r>
    <n v="20538"/>
    <s v="C"/>
    <n v="73126134"/>
    <x v="0"/>
    <n v="4"/>
    <n v="550020436"/>
    <d v="2019-01-07T00:00:00"/>
    <d v="2024-01-30T00:00:00"/>
    <n v="0"/>
    <n v="1"/>
    <n v="2"/>
    <n v="30"/>
    <n v="2"/>
    <n v="22490513"/>
    <n v="24960000"/>
    <n v="31990"/>
    <n v="1230"/>
    <n v="30718"/>
    <n v="0"/>
    <n v="0"/>
    <n v="0"/>
    <m/>
    <n v="0"/>
    <n v="0"/>
    <n v="0"/>
    <m/>
    <m/>
    <d v="2021-03-30T00:00:00"/>
    <n v="1"/>
    <s v="O"/>
    <n v="1"/>
    <n v="30"/>
    <n v="0"/>
    <m/>
    <m/>
    <m/>
    <m/>
    <m/>
    <m/>
    <n v="1"/>
    <n v="1"/>
    <m/>
    <m/>
    <n v="10180"/>
    <s v="CREDITOS DE CONSUMO"/>
    <n v="0"/>
    <n v="0"/>
    <n v="890480123"/>
    <s v="UNIVERSIDAD DE CARTAGENA"/>
    <n v="5"/>
    <m/>
    <m/>
    <m/>
    <m/>
    <n v="2"/>
    <n v="7"/>
    <n v="2"/>
  </r>
  <r>
    <n v="6415"/>
    <s v="C"/>
    <n v="73126134"/>
    <x v="0"/>
    <n v="4"/>
    <n v="550020598"/>
    <d v="2019-02-02T00:00:00"/>
    <d v="2024-01-30T00:00:00"/>
    <n v="0"/>
    <n v="1"/>
    <n v="2"/>
    <n v="30"/>
    <n v="2"/>
    <n v="22490513"/>
    <n v="24960000"/>
    <n v="9991"/>
    <n v="384"/>
    <n v="9594"/>
    <n v="0"/>
    <n v="0"/>
    <n v="0"/>
    <m/>
    <n v="0"/>
    <n v="0"/>
    <n v="0"/>
    <m/>
    <m/>
    <d v="2021-03-30T00:00:00"/>
    <n v="1"/>
    <s v="O"/>
    <n v="1"/>
    <n v="30"/>
    <n v="0"/>
    <m/>
    <m/>
    <m/>
    <m/>
    <m/>
    <m/>
    <n v="1"/>
    <n v="1"/>
    <m/>
    <m/>
    <n v="3179"/>
    <s v="CREDITOS DE CONSUMO"/>
    <n v="0"/>
    <n v="0"/>
    <n v="890480123"/>
    <s v="UNIVERSIDAD DE CARTAGENA"/>
    <n v="5"/>
    <m/>
    <m/>
    <m/>
    <m/>
    <n v="2"/>
    <n v="7"/>
    <n v="2"/>
  </r>
  <r>
    <n v="45773"/>
    <s v="C"/>
    <n v="73126134"/>
    <x v="0"/>
    <n v="4"/>
    <n v="550020696"/>
    <d v="2019-02-17T00:00:00"/>
    <d v="2024-01-30T00:00:00"/>
    <n v="0"/>
    <n v="1"/>
    <n v="1"/>
    <n v="30"/>
    <n v="2"/>
    <n v="22490513"/>
    <n v="24960000"/>
    <n v="70063"/>
    <n v="2694"/>
    <n v="68459"/>
    <n v="1461"/>
    <n v="0"/>
    <n v="0"/>
    <m/>
    <n v="0"/>
    <n v="0"/>
    <n v="0"/>
    <m/>
    <m/>
    <d v="2021-02-26T00:00:00"/>
    <n v="1"/>
    <s v="O"/>
    <n v="1"/>
    <n v="30"/>
    <n v="0"/>
    <m/>
    <m/>
    <m/>
    <m/>
    <m/>
    <m/>
    <n v="1"/>
    <n v="1"/>
    <m/>
    <m/>
    <n v="22686"/>
    <s v="CREDITOS DE CONSUMO"/>
    <n v="0"/>
    <n v="0"/>
    <n v="890480123"/>
    <s v="UNIVERSIDAD DE CARTAGENA"/>
    <n v="5"/>
    <m/>
    <m/>
    <m/>
    <m/>
    <n v="2"/>
    <n v="7"/>
    <n v="2"/>
  </r>
  <r>
    <n v="110527"/>
    <s v="C"/>
    <n v="73126134"/>
    <x v="0"/>
    <n v="4"/>
    <n v="550020944"/>
    <d v="2019-03-30T00:00:00"/>
    <d v="2024-01-30T00:00:00"/>
    <n v="0"/>
    <n v="1"/>
    <n v="2"/>
    <n v="30"/>
    <n v="2"/>
    <n v="22490513"/>
    <n v="24960000"/>
    <n v="172323"/>
    <n v="6625"/>
    <n v="165307"/>
    <n v="0"/>
    <n v="0"/>
    <n v="0"/>
    <m/>
    <n v="0"/>
    <n v="0"/>
    <n v="0"/>
    <m/>
    <m/>
    <d v="2021-03-30T00:00:00"/>
    <n v="1"/>
    <s v="O"/>
    <n v="1"/>
    <n v="30"/>
    <n v="0"/>
    <m/>
    <m/>
    <m/>
    <m/>
    <m/>
    <m/>
    <n v="1"/>
    <n v="1"/>
    <m/>
    <m/>
    <n v="54780"/>
    <s v="CREDITOS DE CONSUMO"/>
    <n v="0"/>
    <n v="0"/>
    <n v="890480123"/>
    <s v="UNIVERSIDAD DE CARTAGENA"/>
    <n v="5"/>
    <m/>
    <m/>
    <m/>
    <m/>
    <n v="2"/>
    <n v="7"/>
    <n v="2"/>
  </r>
  <r>
    <n v="24561"/>
    <s v="C"/>
    <n v="73126134"/>
    <x v="0"/>
    <n v="4"/>
    <n v="550021168"/>
    <d v="2019-05-01T00:00:00"/>
    <d v="2024-01-30T00:00:00"/>
    <n v="0"/>
    <n v="1"/>
    <n v="2"/>
    <n v="30"/>
    <n v="2"/>
    <n v="22490513"/>
    <n v="24960000"/>
    <n v="38256"/>
    <n v="1471"/>
    <n v="36734"/>
    <n v="0"/>
    <n v="0"/>
    <n v="0"/>
    <m/>
    <n v="0"/>
    <n v="0"/>
    <n v="0"/>
    <m/>
    <m/>
    <d v="2021-03-30T00:00:00"/>
    <n v="1"/>
    <s v="O"/>
    <n v="1"/>
    <n v="30"/>
    <n v="0"/>
    <m/>
    <m/>
    <m/>
    <m/>
    <m/>
    <m/>
    <n v="1"/>
    <n v="1"/>
    <m/>
    <m/>
    <n v="12173"/>
    <s v="CREDITOS DE CONSUMO"/>
    <n v="0"/>
    <n v="0"/>
    <n v="890480123"/>
    <s v="UNIVERSIDAD DE CARTAGENA"/>
    <n v="5"/>
    <m/>
    <m/>
    <m/>
    <m/>
    <n v="2"/>
    <n v="7"/>
    <n v="2"/>
  </r>
  <r>
    <n v="30767"/>
    <s v="C"/>
    <n v="73126134"/>
    <x v="0"/>
    <n v="4"/>
    <n v="550021196"/>
    <d v="2019-05-06T00:00:00"/>
    <d v="2024-01-30T00:00:00"/>
    <n v="0"/>
    <n v="1"/>
    <n v="2"/>
    <n v="30"/>
    <n v="2"/>
    <n v="22490513"/>
    <n v="24960000"/>
    <n v="47922"/>
    <n v="1842"/>
    <n v="46016"/>
    <n v="0"/>
    <n v="0"/>
    <n v="0"/>
    <m/>
    <n v="0"/>
    <n v="0"/>
    <n v="0"/>
    <m/>
    <m/>
    <d v="2021-03-30T00:00:00"/>
    <n v="1"/>
    <s v="O"/>
    <n v="1"/>
    <n v="30"/>
    <n v="0"/>
    <m/>
    <m/>
    <m/>
    <m/>
    <m/>
    <m/>
    <n v="1"/>
    <n v="1"/>
    <m/>
    <m/>
    <n v="15249"/>
    <s v="CREDITOS DE CONSUMO"/>
    <n v="0"/>
    <n v="0"/>
    <n v="890480123"/>
    <s v="UNIVERSIDAD DE CARTAGENA"/>
    <n v="5"/>
    <m/>
    <m/>
    <m/>
    <m/>
    <n v="2"/>
    <n v="7"/>
    <n v="2"/>
  </r>
  <r>
    <n v="67915"/>
    <s v="C"/>
    <n v="73126134"/>
    <x v="0"/>
    <n v="4"/>
    <n v="550021404"/>
    <d v="2019-05-30T00:00:00"/>
    <d v="2024-01-30T00:00:00"/>
    <n v="0"/>
    <n v="1"/>
    <n v="2"/>
    <n v="30"/>
    <n v="2"/>
    <n v="22490513"/>
    <n v="24960000"/>
    <n v="105907"/>
    <n v="4072"/>
    <n v="101576"/>
    <n v="0"/>
    <n v="0"/>
    <n v="0"/>
    <m/>
    <n v="0"/>
    <n v="0"/>
    <n v="0"/>
    <m/>
    <m/>
    <d v="2021-03-30T00:00:00"/>
    <n v="1"/>
    <s v="O"/>
    <n v="1"/>
    <n v="30"/>
    <n v="0"/>
    <m/>
    <m/>
    <m/>
    <m/>
    <m/>
    <m/>
    <n v="1"/>
    <n v="1"/>
    <m/>
    <m/>
    <n v="33661"/>
    <s v="CREDITOS DE CONSUMO"/>
    <n v="0"/>
    <n v="0"/>
    <n v="890480123"/>
    <s v="UNIVERSIDAD DE CARTAGENA"/>
    <n v="5"/>
    <m/>
    <m/>
    <m/>
    <m/>
    <n v="2"/>
    <n v="7"/>
    <n v="2"/>
  </r>
  <r>
    <n v="12499"/>
    <s v="C"/>
    <n v="73126134"/>
    <x v="0"/>
    <n v="4"/>
    <n v="550021694"/>
    <d v="2019-06-28T00:00:00"/>
    <d v="2024-01-30T00:00:00"/>
    <n v="0"/>
    <n v="1"/>
    <n v="2"/>
    <n v="30"/>
    <n v="2"/>
    <n v="22490513"/>
    <n v="24960000"/>
    <n v="19466"/>
    <n v="748"/>
    <n v="18693"/>
    <n v="0"/>
    <n v="0"/>
    <n v="0"/>
    <m/>
    <n v="0"/>
    <n v="0"/>
    <n v="0"/>
    <m/>
    <m/>
    <d v="2021-03-30T00:00:00"/>
    <n v="1"/>
    <s v="O"/>
    <n v="1"/>
    <n v="30"/>
    <n v="0"/>
    <m/>
    <m/>
    <m/>
    <m/>
    <m/>
    <m/>
    <n v="1"/>
    <n v="1"/>
    <m/>
    <m/>
    <n v="6194"/>
    <s v="CREDITOS DE CONSUMO"/>
    <n v="0"/>
    <n v="0"/>
    <n v="890480123"/>
    <s v="UNIVERSIDAD DE CARTAGENA"/>
    <n v="5"/>
    <m/>
    <m/>
    <m/>
    <m/>
    <n v="2"/>
    <n v="7"/>
    <n v="2"/>
  </r>
  <r>
    <n v="26570"/>
    <s v="C"/>
    <n v="73126134"/>
    <x v="0"/>
    <n v="4"/>
    <n v="550021840"/>
    <d v="2019-07-07T00:00:00"/>
    <d v="2024-01-30T00:00:00"/>
    <n v="0"/>
    <n v="1"/>
    <n v="2"/>
    <n v="30"/>
    <n v="2"/>
    <n v="22490513"/>
    <n v="24960000"/>
    <n v="41385"/>
    <n v="1591"/>
    <n v="39739"/>
    <n v="0"/>
    <n v="0"/>
    <n v="0"/>
    <m/>
    <n v="0"/>
    <n v="0"/>
    <n v="0"/>
    <m/>
    <m/>
    <d v="2021-03-30T00:00:00"/>
    <n v="1"/>
    <s v="O"/>
    <n v="1"/>
    <n v="30"/>
    <n v="0"/>
    <m/>
    <m/>
    <m/>
    <m/>
    <m/>
    <m/>
    <n v="1"/>
    <n v="1"/>
    <m/>
    <m/>
    <n v="13169"/>
    <s v="CREDITOS DE CONSUMO"/>
    <n v="0"/>
    <n v="0"/>
    <n v="890480123"/>
    <s v="UNIVERSIDAD DE CARTAGENA"/>
    <n v="5"/>
    <m/>
    <m/>
    <m/>
    <m/>
    <n v="2"/>
    <n v="7"/>
    <n v="2"/>
  </r>
  <r>
    <n v="16714"/>
    <s v="C"/>
    <n v="73126134"/>
    <x v="0"/>
    <n v="4"/>
    <n v="550021842"/>
    <d v="2019-07-07T00:00:00"/>
    <d v="2024-01-30T00:00:00"/>
    <n v="0"/>
    <n v="1"/>
    <n v="2"/>
    <n v="30"/>
    <n v="2"/>
    <n v="22490513"/>
    <n v="24960000"/>
    <n v="26033"/>
    <n v="1001"/>
    <n v="24997"/>
    <n v="0"/>
    <n v="0"/>
    <n v="0"/>
    <m/>
    <n v="0"/>
    <n v="0"/>
    <n v="0"/>
    <m/>
    <m/>
    <d v="2021-03-30T00:00:00"/>
    <n v="1"/>
    <s v="O"/>
    <n v="1"/>
    <n v="30"/>
    <n v="0"/>
    <m/>
    <m/>
    <m/>
    <m/>
    <m/>
    <m/>
    <n v="1"/>
    <n v="1"/>
    <m/>
    <m/>
    <n v="8283"/>
    <s v="CREDITOS DE CONSUMO"/>
    <n v="0"/>
    <n v="0"/>
    <n v="890480123"/>
    <s v="UNIVERSIDAD DE CARTAGENA"/>
    <n v="5"/>
    <m/>
    <m/>
    <m/>
    <m/>
    <n v="2"/>
    <n v="7"/>
    <n v="2"/>
  </r>
  <r>
    <n v="27229"/>
    <s v="C"/>
    <n v="73126134"/>
    <x v="0"/>
    <n v="4"/>
    <n v="550022119"/>
    <d v="2019-08-04T00:00:00"/>
    <d v="2024-01-30T00:00:00"/>
    <n v="0"/>
    <n v="1"/>
    <n v="2"/>
    <n v="30"/>
    <n v="2"/>
    <n v="22490513"/>
    <n v="24960000"/>
    <n v="42410"/>
    <n v="1630"/>
    <n v="40724"/>
    <n v="0"/>
    <n v="0"/>
    <n v="0"/>
    <m/>
    <n v="0"/>
    <n v="0"/>
    <n v="0"/>
    <m/>
    <m/>
    <d v="2021-03-30T00:00:00"/>
    <n v="1"/>
    <s v="O"/>
    <n v="1"/>
    <n v="30"/>
    <n v="0"/>
    <m/>
    <m/>
    <m/>
    <m/>
    <m/>
    <m/>
    <n v="1"/>
    <n v="1"/>
    <m/>
    <m/>
    <n v="13495"/>
    <s v="CREDITOS DE CONSUMO"/>
    <n v="0"/>
    <n v="0"/>
    <n v="890480123"/>
    <s v="UNIVERSIDAD DE CARTAGENA"/>
    <n v="5"/>
    <m/>
    <m/>
    <m/>
    <m/>
    <n v="2"/>
    <n v="7"/>
    <n v="2"/>
  </r>
  <r>
    <n v="47749"/>
    <s v="C"/>
    <n v="73126134"/>
    <x v="0"/>
    <n v="4"/>
    <n v="550022449"/>
    <d v="2019-09-07T00:00:00"/>
    <d v="2024-01-30T00:00:00"/>
    <n v="0"/>
    <n v="1"/>
    <n v="1"/>
    <n v="30"/>
    <n v="2"/>
    <n v="22490513"/>
    <n v="24960000"/>
    <n v="73076"/>
    <n v="2809"/>
    <n v="71414"/>
    <n v="1529"/>
    <n v="0"/>
    <n v="0"/>
    <m/>
    <n v="0"/>
    <n v="0"/>
    <n v="0"/>
    <m/>
    <m/>
    <d v="2021-02-26T00:00:00"/>
    <n v="1"/>
    <s v="O"/>
    <n v="1"/>
    <n v="30"/>
    <n v="0"/>
    <m/>
    <m/>
    <m/>
    <m/>
    <m/>
    <m/>
    <n v="1"/>
    <n v="1"/>
    <m/>
    <m/>
    <n v="23665"/>
    <s v="CREDITOS DE CONSUMO"/>
    <n v="0"/>
    <n v="0"/>
    <n v="890480123"/>
    <s v="UNIVERSIDAD DE CARTAGENA"/>
    <n v="5"/>
    <m/>
    <m/>
    <m/>
    <m/>
    <n v="2"/>
    <n v="7"/>
    <n v="2"/>
  </r>
  <r>
    <n v="48121"/>
    <s v="C"/>
    <n v="73126134"/>
    <x v="0"/>
    <n v="4"/>
    <n v="550022470"/>
    <d v="2019-09-10T00:00:00"/>
    <d v="2024-01-30T00:00:00"/>
    <n v="0"/>
    <n v="1"/>
    <n v="1"/>
    <n v="30"/>
    <n v="2"/>
    <n v="22490513"/>
    <n v="24960000"/>
    <n v="73680"/>
    <n v="2833"/>
    <n v="71970"/>
    <n v="1530"/>
    <n v="0"/>
    <n v="0"/>
    <m/>
    <n v="0"/>
    <n v="0"/>
    <n v="0"/>
    <m/>
    <m/>
    <d v="2021-02-26T00:00:00"/>
    <n v="1"/>
    <s v="O"/>
    <n v="1"/>
    <n v="30"/>
    <n v="0"/>
    <m/>
    <m/>
    <m/>
    <m/>
    <m/>
    <m/>
    <n v="1"/>
    <n v="1"/>
    <m/>
    <m/>
    <n v="23849"/>
    <s v="CREDITOS DE CONSUMO"/>
    <n v="0"/>
    <n v="0"/>
    <n v="890480123"/>
    <s v="UNIVERSIDAD DE CARTAGENA"/>
    <n v="5"/>
    <m/>
    <m/>
    <m/>
    <m/>
    <n v="2"/>
    <n v="7"/>
    <n v="2"/>
  </r>
  <r>
    <n v="9451"/>
    <s v="C"/>
    <n v="73126134"/>
    <x v="0"/>
    <n v="4"/>
    <n v="550022475"/>
    <d v="2019-09-11T00:00:00"/>
    <d v="2024-01-30T00:00:00"/>
    <n v="0"/>
    <n v="1"/>
    <n v="2"/>
    <n v="30"/>
    <n v="2"/>
    <n v="22490513"/>
    <n v="24960000"/>
    <n v="14722"/>
    <n v="566"/>
    <n v="14136"/>
    <n v="0"/>
    <n v="0"/>
    <n v="0"/>
    <m/>
    <n v="0"/>
    <n v="0"/>
    <n v="0"/>
    <m/>
    <m/>
    <d v="2021-03-30T00:00:00"/>
    <n v="1"/>
    <s v="O"/>
    <n v="1"/>
    <n v="30"/>
    <n v="0"/>
    <m/>
    <m/>
    <m/>
    <m/>
    <m/>
    <m/>
    <n v="1"/>
    <n v="1"/>
    <m/>
    <m/>
    <n v="4685"/>
    <s v="CREDITOS DE CONSUMO"/>
    <n v="0"/>
    <n v="0"/>
    <n v="890480123"/>
    <s v="UNIVERSIDAD DE CARTAGENA"/>
    <n v="5"/>
    <m/>
    <m/>
    <m/>
    <m/>
    <n v="2"/>
    <n v="7"/>
    <n v="2"/>
  </r>
  <r>
    <n v="28030"/>
    <s v="C"/>
    <n v="73126134"/>
    <x v="0"/>
    <n v="4"/>
    <n v="550022780"/>
    <d v="2019-10-07T00:00:00"/>
    <d v="2024-01-30T00:00:00"/>
    <n v="0"/>
    <n v="1"/>
    <n v="2"/>
    <n v="30"/>
    <n v="2"/>
    <n v="22490513"/>
    <n v="24960000"/>
    <n v="43661"/>
    <n v="1679"/>
    <n v="41923"/>
    <n v="0"/>
    <n v="0"/>
    <n v="0"/>
    <m/>
    <n v="0"/>
    <n v="0"/>
    <n v="0"/>
    <m/>
    <m/>
    <d v="2021-03-30T00:00:00"/>
    <n v="1"/>
    <s v="O"/>
    <n v="1"/>
    <n v="30"/>
    <n v="0"/>
    <m/>
    <m/>
    <m/>
    <m/>
    <m/>
    <m/>
    <n v="1"/>
    <n v="1"/>
    <m/>
    <m/>
    <n v="13893"/>
    <s v="CREDITOS DE CONSUMO"/>
    <n v="0"/>
    <n v="0"/>
    <n v="890480123"/>
    <s v="UNIVERSIDAD DE CARTAGENA"/>
    <n v="5"/>
    <m/>
    <m/>
    <m/>
    <m/>
    <n v="2"/>
    <n v="7"/>
    <n v="2"/>
  </r>
  <r>
    <n v="44654"/>
    <s v="C"/>
    <n v="73126134"/>
    <x v="0"/>
    <n v="4"/>
    <n v="550022785"/>
    <d v="2019-10-08T00:00:00"/>
    <d v="2024-01-30T00:00:00"/>
    <n v="0"/>
    <n v="1"/>
    <n v="1"/>
    <n v="30"/>
    <n v="2"/>
    <n v="22490513"/>
    <n v="24960000"/>
    <n v="68342"/>
    <n v="2627"/>
    <n v="66786"/>
    <n v="1427"/>
    <n v="0"/>
    <n v="0"/>
    <m/>
    <n v="0"/>
    <n v="0"/>
    <n v="0"/>
    <m/>
    <m/>
    <d v="2021-02-26T00:00:00"/>
    <n v="1"/>
    <s v="O"/>
    <n v="1"/>
    <n v="30"/>
    <n v="0"/>
    <m/>
    <m/>
    <m/>
    <m/>
    <m/>
    <m/>
    <n v="1"/>
    <n v="1"/>
    <m/>
    <m/>
    <n v="22132"/>
    <s v="CREDITOS DE CONSUMO"/>
    <n v="0"/>
    <n v="0"/>
    <n v="890480123"/>
    <s v="UNIVERSIDAD DE CARTAGENA"/>
    <n v="5"/>
    <m/>
    <m/>
    <m/>
    <m/>
    <n v="2"/>
    <n v="7"/>
    <n v="2"/>
  </r>
  <r>
    <n v="71062"/>
    <s v="C"/>
    <n v="73126134"/>
    <x v="0"/>
    <n v="4"/>
    <n v="550022994"/>
    <d v="2019-11-03T00:00:00"/>
    <d v="2024-01-30T00:00:00"/>
    <n v="0"/>
    <n v="1"/>
    <n v="2"/>
    <n v="30"/>
    <n v="2"/>
    <n v="22490513"/>
    <n v="24960000"/>
    <n v="110817"/>
    <n v="4260"/>
    <n v="106282"/>
    <n v="0"/>
    <n v="0"/>
    <n v="0"/>
    <m/>
    <n v="0"/>
    <n v="0"/>
    <n v="0"/>
    <m/>
    <m/>
    <d v="2021-03-30T00:00:00"/>
    <n v="1"/>
    <s v="O"/>
    <n v="1"/>
    <n v="30"/>
    <n v="0"/>
    <m/>
    <m/>
    <m/>
    <m/>
    <m/>
    <m/>
    <n v="1"/>
    <n v="1"/>
    <m/>
    <m/>
    <n v="35220"/>
    <s v="CREDITOS DE CONSUMO"/>
    <n v="0"/>
    <n v="0"/>
    <n v="890480123"/>
    <s v="UNIVERSIDAD DE CARTAGENA"/>
    <n v="5"/>
    <m/>
    <m/>
    <m/>
    <m/>
    <n v="2"/>
    <n v="7"/>
    <n v="2"/>
  </r>
  <r>
    <n v="68757"/>
    <s v="C"/>
    <n v="73126134"/>
    <x v="0"/>
    <n v="4"/>
    <n v="550023177"/>
    <d v="2019-12-02T00:00:00"/>
    <d v="2024-01-30T00:00:00"/>
    <n v="0"/>
    <n v="1"/>
    <n v="2"/>
    <n v="30"/>
    <n v="2"/>
    <n v="22490513"/>
    <n v="24960000"/>
    <n v="107228"/>
    <n v="4122"/>
    <n v="102835"/>
    <n v="0"/>
    <n v="0"/>
    <n v="0"/>
    <m/>
    <n v="0"/>
    <n v="0"/>
    <n v="0"/>
    <m/>
    <m/>
    <d v="2021-03-30T00:00:00"/>
    <n v="1"/>
    <s v="O"/>
    <n v="1"/>
    <n v="30"/>
    <n v="0"/>
    <m/>
    <m/>
    <m/>
    <m/>
    <m/>
    <m/>
    <n v="1"/>
    <n v="1"/>
    <m/>
    <m/>
    <n v="34078"/>
    <s v="CREDITOS DE CONSUMO"/>
    <n v="0"/>
    <n v="0"/>
    <n v="890480123"/>
    <s v="UNIVERSIDAD DE CARTAGENA"/>
    <n v="5"/>
    <m/>
    <m/>
    <m/>
    <m/>
    <n v="2"/>
    <n v="7"/>
    <n v="2"/>
  </r>
  <r>
    <n v="15066"/>
    <s v="C"/>
    <n v="73126134"/>
    <x v="0"/>
    <n v="4"/>
    <n v="550023304"/>
    <d v="2019-12-25T00:00:00"/>
    <d v="2024-01-30T00:00:00"/>
    <n v="0"/>
    <n v="1"/>
    <n v="2"/>
    <n v="30"/>
    <n v="2"/>
    <n v="22490513"/>
    <n v="24960000"/>
    <n v="23467"/>
    <n v="902"/>
    <n v="22534"/>
    <n v="0"/>
    <n v="0"/>
    <n v="0"/>
    <m/>
    <n v="0"/>
    <n v="0"/>
    <n v="0"/>
    <m/>
    <m/>
    <d v="2021-03-30T00:00:00"/>
    <n v="1"/>
    <s v="O"/>
    <n v="1"/>
    <n v="30"/>
    <n v="0"/>
    <m/>
    <m/>
    <m/>
    <m/>
    <m/>
    <m/>
    <n v="1"/>
    <n v="1"/>
    <m/>
    <m/>
    <n v="7468"/>
    <s v="CREDITOS DE CONSUMO"/>
    <n v="0"/>
    <n v="0"/>
    <n v="890480123"/>
    <s v="UNIVERSIDAD DE CARTAGENA"/>
    <n v="5"/>
    <m/>
    <m/>
    <m/>
    <m/>
    <n v="2"/>
    <n v="7"/>
    <n v="2"/>
  </r>
  <r>
    <n v="65217"/>
    <s v="C"/>
    <n v="73126134"/>
    <x v="0"/>
    <n v="4"/>
    <n v="550023327"/>
    <d v="2019-12-28T00:00:00"/>
    <d v="2024-01-30T00:00:00"/>
    <n v="0"/>
    <n v="1"/>
    <n v="2"/>
    <n v="30"/>
    <n v="2"/>
    <n v="22490513"/>
    <n v="24960000"/>
    <n v="101681"/>
    <n v="3909"/>
    <n v="97540"/>
    <n v="0"/>
    <n v="0"/>
    <n v="0"/>
    <m/>
    <n v="0"/>
    <n v="0"/>
    <n v="0"/>
    <m/>
    <m/>
    <d v="2021-03-30T00:00:00"/>
    <n v="1"/>
    <s v="O"/>
    <n v="1"/>
    <n v="30"/>
    <n v="0"/>
    <m/>
    <m/>
    <m/>
    <m/>
    <m/>
    <m/>
    <n v="1"/>
    <n v="1"/>
    <m/>
    <m/>
    <n v="32323"/>
    <s v="CREDITOS DE CONSUMO"/>
    <n v="0"/>
    <n v="0"/>
    <n v="890480123"/>
    <s v="UNIVERSIDAD DE CARTAGENA"/>
    <n v="5"/>
    <m/>
    <m/>
    <m/>
    <m/>
    <n v="2"/>
    <n v="7"/>
    <n v="2"/>
  </r>
  <r>
    <n v="63418"/>
    <s v="C"/>
    <n v="73126134"/>
    <x v="0"/>
    <n v="4"/>
    <n v="550023566"/>
    <d v="2020-02-17T00:00:00"/>
    <d v="2024-01-30T00:00:00"/>
    <n v="0"/>
    <n v="1"/>
    <n v="2"/>
    <n v="30"/>
    <n v="2"/>
    <n v="22490513"/>
    <n v="24960000"/>
    <n v="98883"/>
    <n v="3802"/>
    <n v="94850"/>
    <n v="0"/>
    <n v="0"/>
    <n v="0"/>
    <m/>
    <n v="0"/>
    <n v="0"/>
    <n v="0"/>
    <m/>
    <m/>
    <d v="2021-03-30T00:00:00"/>
    <n v="1"/>
    <s v="O"/>
    <n v="1"/>
    <n v="30"/>
    <n v="0"/>
    <m/>
    <m/>
    <m/>
    <m/>
    <m/>
    <m/>
    <n v="1"/>
    <n v="1"/>
    <m/>
    <m/>
    <n v="31432"/>
    <s v="CREDITOS DE CONSUMO"/>
    <n v="0"/>
    <n v="0"/>
    <n v="890480123"/>
    <s v="UNIVERSIDAD DE CARTAGENA"/>
    <n v="5"/>
    <m/>
    <m/>
    <m/>
    <m/>
    <n v="2"/>
    <n v="7"/>
    <n v="2"/>
  </r>
  <r>
    <n v="79245"/>
    <s v="C"/>
    <n v="73126134"/>
    <x v="0"/>
    <n v="4"/>
    <n v="550023722"/>
    <d v="2020-03-14T00:00:00"/>
    <d v="2024-01-30T00:00:00"/>
    <n v="0"/>
    <n v="1"/>
    <n v="2"/>
    <n v="30"/>
    <n v="2"/>
    <n v="22490513"/>
    <n v="24960000"/>
    <n v="123603"/>
    <n v="4752"/>
    <n v="118520"/>
    <n v="0"/>
    <n v="0"/>
    <n v="0"/>
    <m/>
    <n v="0"/>
    <n v="0"/>
    <n v="0"/>
    <m/>
    <m/>
    <d v="2021-03-30T00:00:00"/>
    <n v="1"/>
    <s v="O"/>
    <n v="1"/>
    <n v="30"/>
    <n v="0"/>
    <m/>
    <m/>
    <m/>
    <m/>
    <m/>
    <m/>
    <n v="1"/>
    <n v="1"/>
    <m/>
    <m/>
    <n v="39275"/>
    <s v="CREDITOS DE CONSUMO"/>
    <n v="0"/>
    <n v="0"/>
    <n v="890480123"/>
    <s v="UNIVERSIDAD DE CARTAGENA"/>
    <n v="5"/>
    <m/>
    <m/>
    <m/>
    <m/>
    <n v="2"/>
    <n v="7"/>
    <n v="2"/>
  </r>
  <r>
    <n v="112221"/>
    <s v="C"/>
    <n v="73126134"/>
    <x v="0"/>
    <n v="4"/>
    <n v="550023854"/>
    <d v="2020-05-09T00:00:00"/>
    <d v="2024-01-30T00:00:00"/>
    <n v="0"/>
    <n v="1"/>
    <n v="2"/>
    <n v="30"/>
    <n v="2"/>
    <n v="22490513"/>
    <n v="24960000"/>
    <n v="175013"/>
    <n v="6728"/>
    <n v="167840"/>
    <n v="0"/>
    <n v="0"/>
    <n v="0"/>
    <m/>
    <n v="0"/>
    <n v="0"/>
    <n v="0"/>
    <m/>
    <m/>
    <d v="2021-03-30T00:00:00"/>
    <n v="1"/>
    <s v="O"/>
    <n v="1"/>
    <n v="30"/>
    <n v="0"/>
    <m/>
    <m/>
    <m/>
    <m/>
    <m/>
    <m/>
    <n v="1"/>
    <n v="1"/>
    <m/>
    <m/>
    <n v="55619"/>
    <s v="CREDITOS DE CONSUMO"/>
    <n v="0"/>
    <n v="0"/>
    <n v="890480123"/>
    <s v="UNIVERSIDAD DE CARTAGENA"/>
    <n v="5"/>
    <m/>
    <m/>
    <m/>
    <m/>
    <n v="2"/>
    <n v="7"/>
    <n v="2"/>
  </r>
  <r>
    <n v="20112"/>
    <s v="C"/>
    <n v="73126134"/>
    <x v="0"/>
    <n v="4"/>
    <n v="550023876"/>
    <d v="2020-05-20T00:00:00"/>
    <d v="2024-01-30T00:00:00"/>
    <n v="0"/>
    <n v="1"/>
    <n v="2"/>
    <n v="30"/>
    <n v="2"/>
    <n v="22490513"/>
    <n v="24960000"/>
    <n v="31325"/>
    <n v="1204"/>
    <n v="30080"/>
    <n v="0"/>
    <n v="0"/>
    <n v="0"/>
    <m/>
    <n v="0"/>
    <n v="0"/>
    <n v="0"/>
    <m/>
    <m/>
    <d v="2021-03-30T00:00:00"/>
    <n v="1"/>
    <s v="O"/>
    <n v="1"/>
    <n v="30"/>
    <n v="0"/>
    <m/>
    <m/>
    <m/>
    <m/>
    <m/>
    <m/>
    <n v="1"/>
    <n v="1"/>
    <m/>
    <m/>
    <n v="9968"/>
    <s v="CREDITOS DE CONSUMO"/>
    <n v="0"/>
    <n v="0"/>
    <n v="890480123"/>
    <s v="UNIVERSIDAD DE CARTAGENA"/>
    <n v="5"/>
    <m/>
    <m/>
    <m/>
    <m/>
    <n v="2"/>
    <n v="7"/>
    <n v="2"/>
  </r>
  <r>
    <n v="14407"/>
    <s v="C"/>
    <n v="73126134"/>
    <x v="0"/>
    <n v="4"/>
    <n v="550023879"/>
    <d v="2020-05-20T00:00:00"/>
    <d v="2024-01-30T00:00:00"/>
    <n v="0"/>
    <n v="1"/>
    <n v="2"/>
    <n v="30"/>
    <n v="2"/>
    <n v="22490513"/>
    <n v="24960000"/>
    <n v="22441"/>
    <n v="863"/>
    <n v="21548"/>
    <n v="0"/>
    <n v="0"/>
    <n v="0"/>
    <m/>
    <n v="0"/>
    <n v="0"/>
    <n v="0"/>
    <m/>
    <m/>
    <d v="2021-03-30T00:00:00"/>
    <n v="1"/>
    <s v="O"/>
    <n v="1"/>
    <n v="30"/>
    <n v="0"/>
    <m/>
    <m/>
    <m/>
    <m/>
    <m/>
    <m/>
    <n v="1"/>
    <n v="1"/>
    <m/>
    <m/>
    <n v="7141"/>
    <s v="CREDITOS DE CONSUMO"/>
    <n v="0"/>
    <n v="0"/>
    <n v="890480123"/>
    <s v="UNIVERSIDAD DE CARTAGENA"/>
    <n v="5"/>
    <m/>
    <m/>
    <m/>
    <m/>
    <n v="2"/>
    <n v="7"/>
    <n v="2"/>
  </r>
  <r>
    <n v="16316"/>
    <s v="C"/>
    <n v="73126134"/>
    <x v="0"/>
    <n v="4"/>
    <n v="550023884"/>
    <d v="2020-05-21T00:00:00"/>
    <d v="2024-01-30T00:00:00"/>
    <n v="0"/>
    <n v="1"/>
    <n v="2"/>
    <n v="30"/>
    <n v="2"/>
    <n v="22490513"/>
    <n v="24960000"/>
    <n v="25414"/>
    <n v="977"/>
    <n v="24403"/>
    <n v="0"/>
    <n v="0"/>
    <n v="0"/>
    <m/>
    <n v="0"/>
    <n v="0"/>
    <n v="0"/>
    <m/>
    <m/>
    <d v="2021-03-30T00:00:00"/>
    <n v="1"/>
    <s v="O"/>
    <n v="1"/>
    <n v="30"/>
    <n v="0"/>
    <m/>
    <m/>
    <m/>
    <m/>
    <m/>
    <m/>
    <n v="1"/>
    <n v="1"/>
    <m/>
    <m/>
    <n v="8087"/>
    <s v="CREDITOS DE CONSUMO"/>
    <n v="0"/>
    <n v="0"/>
    <n v="890480123"/>
    <s v="UNIVERSIDAD DE CARTAGENA"/>
    <n v="5"/>
    <m/>
    <m/>
    <m/>
    <m/>
    <n v="2"/>
    <n v="7"/>
    <n v="2"/>
  </r>
  <r>
    <n v="85028"/>
    <s v="C"/>
    <n v="73126134"/>
    <x v="0"/>
    <n v="4"/>
    <n v="550023911"/>
    <d v="2020-06-05T00:00:00"/>
    <d v="2024-01-30T00:00:00"/>
    <n v="0"/>
    <n v="1"/>
    <n v="2"/>
    <n v="30"/>
    <n v="2"/>
    <n v="22490513"/>
    <n v="24960000"/>
    <n v="132569"/>
    <n v="5097"/>
    <n v="127170"/>
    <n v="0"/>
    <n v="0"/>
    <n v="0"/>
    <m/>
    <n v="0"/>
    <n v="0"/>
    <n v="0"/>
    <m/>
    <m/>
    <d v="2021-03-30T00:00:00"/>
    <n v="1"/>
    <s v="O"/>
    <n v="1"/>
    <n v="30"/>
    <n v="0"/>
    <m/>
    <m/>
    <m/>
    <m/>
    <m/>
    <m/>
    <n v="1"/>
    <n v="1"/>
    <m/>
    <m/>
    <n v="42142"/>
    <s v="CREDITOS DE CONSUMO"/>
    <n v="0"/>
    <n v="0"/>
    <n v="890480123"/>
    <s v="UNIVERSIDAD DE CARTAGENA"/>
    <n v="5"/>
    <m/>
    <m/>
    <m/>
    <m/>
    <n v="2"/>
    <n v="7"/>
    <n v="2"/>
  </r>
  <r>
    <n v="49106"/>
    <s v="C"/>
    <n v="73126134"/>
    <x v="0"/>
    <n v="4"/>
    <n v="550024160"/>
    <d v="2020-08-09T00:00:00"/>
    <d v="2024-01-30T00:00:00"/>
    <n v="0"/>
    <n v="1"/>
    <n v="1"/>
    <n v="30"/>
    <n v="2"/>
    <n v="22490513"/>
    <n v="24960000"/>
    <n v="75182"/>
    <n v="2890"/>
    <n v="73444"/>
    <n v="1564"/>
    <n v="0"/>
    <n v="0"/>
    <m/>
    <n v="0"/>
    <n v="0"/>
    <n v="0"/>
    <m/>
    <m/>
    <d v="2021-02-26T00:00:00"/>
    <n v="1"/>
    <s v="O"/>
    <n v="1"/>
    <n v="30"/>
    <n v="0"/>
    <m/>
    <m/>
    <m/>
    <m/>
    <m/>
    <m/>
    <n v="1"/>
    <n v="1"/>
    <m/>
    <m/>
    <n v="24338"/>
    <s v="CREDITOS DE CONSUMO"/>
    <n v="0"/>
    <n v="0"/>
    <n v="890480123"/>
    <s v="UNIVERSIDAD DE CARTAGENA"/>
    <n v="5"/>
    <m/>
    <m/>
    <m/>
    <m/>
    <n v="2"/>
    <n v="7"/>
    <n v="2"/>
  </r>
  <r>
    <n v="29518"/>
    <s v="C"/>
    <n v="73126134"/>
    <x v="0"/>
    <n v="4"/>
    <n v="550024182"/>
    <d v="2020-08-14T00:00:00"/>
    <d v="2024-01-30T00:00:00"/>
    <n v="0"/>
    <n v="1"/>
    <n v="2"/>
    <n v="30"/>
    <n v="2"/>
    <n v="22490513"/>
    <n v="24960000"/>
    <n v="45974"/>
    <n v="1767"/>
    <n v="44147"/>
    <n v="0"/>
    <n v="0"/>
    <n v="0"/>
    <m/>
    <n v="0"/>
    <n v="0"/>
    <n v="0"/>
    <m/>
    <m/>
    <d v="2021-03-30T00:00:00"/>
    <n v="1"/>
    <s v="O"/>
    <n v="1"/>
    <n v="30"/>
    <n v="0"/>
    <m/>
    <m/>
    <m/>
    <m/>
    <m/>
    <m/>
    <n v="1"/>
    <n v="1"/>
    <m/>
    <m/>
    <n v="14629"/>
    <s v="CREDITOS DE CONSUMO"/>
    <n v="0"/>
    <n v="0"/>
    <n v="890480123"/>
    <s v="UNIVERSIDAD DE CARTAGENA"/>
    <n v="5"/>
    <m/>
    <m/>
    <m/>
    <m/>
    <n v="2"/>
    <n v="7"/>
    <n v="2"/>
  </r>
  <r>
    <n v="90574"/>
    <s v="C"/>
    <n v="73126134"/>
    <x v="0"/>
    <n v="4"/>
    <n v="550024187"/>
    <d v="2020-08-16T00:00:00"/>
    <d v="2024-01-30T00:00:00"/>
    <n v="0"/>
    <n v="1"/>
    <n v="2"/>
    <n v="30"/>
    <n v="2"/>
    <n v="22490513"/>
    <n v="24960000"/>
    <n v="141076"/>
    <n v="5424"/>
    <n v="135464"/>
    <n v="0"/>
    <n v="0"/>
    <n v="0"/>
    <m/>
    <n v="0"/>
    <n v="0"/>
    <n v="0"/>
    <m/>
    <m/>
    <d v="2021-03-30T00:00:00"/>
    <n v="1"/>
    <s v="O"/>
    <n v="1"/>
    <n v="30"/>
    <n v="0"/>
    <m/>
    <m/>
    <m/>
    <m/>
    <m/>
    <m/>
    <n v="1"/>
    <n v="1"/>
    <m/>
    <m/>
    <n v="44890"/>
    <s v="CREDITOS DE CONSUMO"/>
    <n v="0"/>
    <n v="0"/>
    <n v="890480123"/>
    <s v="UNIVERSIDAD DE CARTAGENA"/>
    <n v="5"/>
    <m/>
    <m/>
    <m/>
    <m/>
    <n v="2"/>
    <n v="7"/>
    <n v="2"/>
  </r>
  <r>
    <n v="78498"/>
    <s v="C"/>
    <n v="73126134"/>
    <x v="0"/>
    <n v="4"/>
    <n v="550024344"/>
    <d v="2020-09-04T00:00:00"/>
    <d v="2024-01-30T00:00:00"/>
    <n v="0"/>
    <n v="1"/>
    <n v="2"/>
    <n v="30"/>
    <n v="2"/>
    <n v="22490513"/>
    <n v="24960000"/>
    <n v="122266"/>
    <n v="4700"/>
    <n v="117404"/>
    <n v="0"/>
    <n v="0"/>
    <n v="0"/>
    <m/>
    <n v="0"/>
    <n v="0"/>
    <n v="0"/>
    <m/>
    <m/>
    <d v="2021-03-30T00:00:00"/>
    <n v="1"/>
    <s v="O"/>
    <n v="1"/>
    <n v="30"/>
    <n v="0"/>
    <m/>
    <m/>
    <m/>
    <m/>
    <m/>
    <m/>
    <n v="1"/>
    <n v="1"/>
    <m/>
    <m/>
    <n v="38906"/>
    <s v="CREDITOS DE CONSUMO"/>
    <n v="0"/>
    <n v="0"/>
    <n v="890480123"/>
    <s v="UNIVERSIDAD DE CARTAGENA"/>
    <n v="5"/>
    <m/>
    <m/>
    <m/>
    <m/>
    <n v="2"/>
    <n v="7"/>
    <n v="2"/>
  </r>
  <r>
    <n v="159752"/>
    <s v="C"/>
    <n v="73126134"/>
    <x v="0"/>
    <n v="4"/>
    <n v="550024798"/>
    <d v="2020-11-09T00:00:00"/>
    <d v="2023-11-30T00:00:00"/>
    <n v="0"/>
    <n v="1"/>
    <n v="4"/>
    <n v="30"/>
    <n v="2"/>
    <n v="22490513"/>
    <n v="24960000"/>
    <n v="260000"/>
    <n v="9995"/>
    <n v="238929"/>
    <n v="0"/>
    <n v="0"/>
    <n v="0"/>
    <m/>
    <n v="0"/>
    <n v="0"/>
    <n v="0"/>
    <m/>
    <m/>
    <d v="2021-03-30T00:00:00"/>
    <n v="1"/>
    <s v="O"/>
    <n v="1"/>
    <n v="30"/>
    <n v="0"/>
    <m/>
    <m/>
    <m/>
    <m/>
    <m/>
    <m/>
    <n v="1"/>
    <n v="1"/>
    <m/>
    <m/>
    <n v="79177"/>
    <s v="CREDITOS DE CONSUMO"/>
    <n v="0"/>
    <n v="0"/>
    <n v="890480123"/>
    <s v="UNIVERSIDAD DE CARTAGENA"/>
    <n v="5"/>
    <m/>
    <m/>
    <m/>
    <m/>
    <n v="2"/>
    <n v="7"/>
    <n v="2"/>
  </r>
  <r>
    <n v="4012"/>
    <s v="C"/>
    <n v="73126134"/>
    <x v="0"/>
    <n v="4"/>
    <n v="550025547"/>
    <d v="2021-02-28T00:00:00"/>
    <d v="2021-04-30T00:00:00"/>
    <n v="0"/>
    <n v="1"/>
    <n v="0"/>
    <n v="30"/>
    <n v="2"/>
    <n v="0"/>
    <n v="0"/>
    <n v="6000"/>
    <n v="6000"/>
    <n v="6000"/>
    <n v="0"/>
    <n v="0"/>
    <n v="0"/>
    <m/>
    <n v="0"/>
    <n v="0"/>
    <n v="0"/>
    <m/>
    <m/>
    <d v="2021-03-30T00:00:00"/>
    <n v="1"/>
    <s v="O"/>
    <n v="1"/>
    <n v="30"/>
    <n v="0"/>
    <m/>
    <m/>
    <m/>
    <m/>
    <m/>
    <m/>
    <n v="1"/>
    <n v="1"/>
    <m/>
    <m/>
    <n v="1988"/>
    <s v="CREDITOS DE CONSUMO"/>
    <n v="0"/>
    <n v="0"/>
    <n v="890480123"/>
    <s v="UNIVERSIDAD DE CARTAGENA"/>
    <n v="5"/>
    <m/>
    <m/>
    <m/>
    <m/>
    <n v="2"/>
    <n v="7"/>
    <n v="2"/>
  </r>
  <r>
    <n v="1404"/>
    <s v="C"/>
    <n v="73126134"/>
    <x v="0"/>
    <n v="4"/>
    <n v="550025574"/>
    <d v="2021-03-05T00:00:00"/>
    <d v="2021-04-30T00:00:00"/>
    <n v="0"/>
    <n v="1"/>
    <n v="0"/>
    <n v="30"/>
    <n v="2"/>
    <n v="0"/>
    <n v="0"/>
    <n v="2100"/>
    <n v="2100"/>
    <n v="2100"/>
    <n v="0"/>
    <n v="0"/>
    <n v="0"/>
    <m/>
    <n v="0"/>
    <n v="0"/>
    <n v="0"/>
    <m/>
    <m/>
    <d v="2021-03-30T00:00:00"/>
    <n v="1"/>
    <s v="O"/>
    <n v="1"/>
    <n v="30"/>
    <n v="0"/>
    <m/>
    <m/>
    <m/>
    <m/>
    <m/>
    <m/>
    <n v="1"/>
    <n v="1"/>
    <m/>
    <m/>
    <n v="696"/>
    <s v="CREDITOS DE CONSUMO"/>
    <n v="0"/>
    <n v="0"/>
    <n v="890480123"/>
    <s v="UNIVERSIDAD DE CARTAGENA"/>
    <n v="5"/>
    <m/>
    <m/>
    <m/>
    <m/>
    <n v="2"/>
    <n v="7"/>
    <n v="2"/>
  </r>
  <r>
    <n v="1404"/>
    <s v="C"/>
    <n v="73126134"/>
    <x v="0"/>
    <n v="4"/>
    <n v="550025632"/>
    <d v="2021-03-23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19223"/>
    <s v="C"/>
    <n v="73126134"/>
    <x v="0"/>
    <n v="4"/>
    <n v="550025637"/>
    <d v="2021-03-25T00:00:00"/>
    <d v="2024-04-30T00:00:00"/>
    <n v="0"/>
    <n v="1"/>
    <n v="0"/>
    <n v="30"/>
    <n v="2"/>
    <n v="22490513"/>
    <n v="24960000"/>
    <n v="28751"/>
    <n v="1105"/>
    <n v="28751"/>
    <n v="0"/>
    <n v="0"/>
    <n v="0"/>
    <m/>
    <n v="0"/>
    <n v="0"/>
    <n v="0"/>
    <m/>
    <m/>
    <d v="2021-03-31T00:00:00"/>
    <n v="1"/>
    <s v="O"/>
    <n v="1"/>
    <n v="30"/>
    <n v="0"/>
    <m/>
    <m/>
    <m/>
    <m/>
    <m/>
    <m/>
    <n v="1"/>
    <n v="1"/>
    <m/>
    <m/>
    <n v="9528"/>
    <s v="CREDITOS DE CONSUMO"/>
    <n v="0"/>
    <n v="0"/>
    <n v="890480123"/>
    <s v="UNIVERSIDAD DE CARTAGENA"/>
    <n v="5"/>
    <m/>
    <m/>
    <m/>
    <m/>
    <n v="2"/>
    <n v="7"/>
    <n v="2"/>
  </r>
  <r>
    <n v="40117"/>
    <s v="C"/>
    <n v="73126134"/>
    <x v="0"/>
    <n v="4"/>
    <n v="550025639"/>
    <d v="2021-03-26T00:00:00"/>
    <d v="2024-04-30T00:00:00"/>
    <n v="0"/>
    <n v="1"/>
    <n v="0"/>
    <n v="30"/>
    <n v="2"/>
    <n v="22490513"/>
    <n v="24960000"/>
    <n v="60000"/>
    <n v="2307"/>
    <n v="60000"/>
    <n v="0"/>
    <n v="0"/>
    <n v="0"/>
    <m/>
    <n v="0"/>
    <n v="0"/>
    <n v="0"/>
    <m/>
    <m/>
    <d v="2021-03-31T00:00:00"/>
    <n v="1"/>
    <s v="O"/>
    <n v="1"/>
    <n v="30"/>
    <n v="0"/>
    <m/>
    <m/>
    <m/>
    <m/>
    <m/>
    <m/>
    <n v="1"/>
    <n v="1"/>
    <m/>
    <m/>
    <n v="19883"/>
    <s v="CREDITOS DE CONSUMO"/>
    <n v="0"/>
    <n v="0"/>
    <n v="890480123"/>
    <s v="UNIVERSIDAD DE CARTAGENA"/>
    <n v="5"/>
    <m/>
    <m/>
    <m/>
    <m/>
    <n v="2"/>
    <n v="7"/>
    <n v="2"/>
  </r>
  <r>
    <n v="1404"/>
    <s v="C"/>
    <n v="73126134"/>
    <x v="0"/>
    <n v="4"/>
    <n v="550025643"/>
    <d v="2021-03-26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4012"/>
    <s v="C"/>
    <n v="73126134"/>
    <x v="0"/>
    <n v="4"/>
    <n v="550025733"/>
    <d v="2021-03-31T00:00:00"/>
    <d v="2021-05-30T00:00:00"/>
    <n v="0"/>
    <n v="1"/>
    <n v="0"/>
    <n v="30"/>
    <n v="2"/>
    <n v="0"/>
    <n v="0"/>
    <n v="6000"/>
    <n v="6000"/>
    <n v="6000"/>
    <n v="0"/>
    <n v="0"/>
    <n v="0"/>
    <m/>
    <n v="0"/>
    <n v="0"/>
    <n v="0"/>
    <m/>
    <m/>
    <d v="2021-03-31T00:00:00"/>
    <n v="1"/>
    <s v="O"/>
    <n v="1"/>
    <n v="30"/>
    <n v="0"/>
    <m/>
    <m/>
    <m/>
    <m/>
    <m/>
    <m/>
    <n v="1"/>
    <n v="1"/>
    <m/>
    <m/>
    <n v="1988"/>
    <s v="CREDITOS DE CONSUMO"/>
    <n v="0"/>
    <n v="0"/>
    <n v="890480123"/>
    <s v="UNIVERSIDAD DE CARTAGENA"/>
    <n v="5"/>
    <m/>
    <m/>
    <m/>
    <m/>
    <n v="2"/>
    <n v="7"/>
    <n v="2"/>
  </r>
  <r>
    <n v="7941809"/>
    <s v="C"/>
    <n v="73126526"/>
    <x v="0"/>
    <n v="4"/>
    <n v="17795"/>
    <d v="2020-11-07T00:00:00"/>
    <d v="2023-09-07T00:00:00"/>
    <n v="0"/>
    <n v="1"/>
    <n v="5"/>
    <n v="30"/>
    <n v="2"/>
    <n v="16011168"/>
    <n v="17240000"/>
    <n v="12763005"/>
    <n v="469401"/>
    <n v="11183775"/>
    <n v="0"/>
    <n v="0"/>
    <n v="0"/>
    <m/>
    <n v="0"/>
    <n v="0"/>
    <n v="0"/>
    <m/>
    <m/>
    <d v="2021-03-30T00:00:00"/>
    <n v="9"/>
    <s v="O"/>
    <n v="1"/>
    <n v="30"/>
    <n v="0"/>
    <m/>
    <m/>
    <m/>
    <m/>
    <m/>
    <m/>
    <n v="1"/>
    <n v="1"/>
    <m/>
    <m/>
    <n v="3241966"/>
    <s v="CREDITOS DE CONSUMO"/>
    <n v="0"/>
    <n v="0"/>
    <n v="890480123"/>
    <s v="UNIVERSIDAD DE CARTAGENA"/>
    <n v="5"/>
    <m/>
    <m/>
    <m/>
    <m/>
    <n v="1"/>
    <n v="7"/>
    <n v="2"/>
  </r>
  <r>
    <n v="7418720.7400000002"/>
    <s v="C"/>
    <n v="73127549"/>
    <x v="0"/>
    <n v="4"/>
    <n v="15593"/>
    <d v="2020-10-29T00:00:00"/>
    <d v="2024-08-30T00:00:00"/>
    <n v="0"/>
    <n v="1"/>
    <n v="25"/>
    <n v="30"/>
    <n v="2"/>
    <n v="17726461"/>
    <n v="19240000"/>
    <n v="14919938"/>
    <n v="449231"/>
    <n v="7804463.7400000002"/>
    <n v="0"/>
    <n v="0"/>
    <n v="0"/>
    <m/>
    <n v="0"/>
    <n v="0"/>
    <n v="0"/>
    <m/>
    <m/>
    <d v="2021-03-30T00:00:00"/>
    <n v="1"/>
    <s v="O"/>
    <n v="1"/>
    <n v="30"/>
    <n v="0"/>
    <m/>
    <m/>
    <m/>
    <m/>
    <m/>
    <m/>
    <n v="1"/>
    <n v="1"/>
    <m/>
    <m/>
    <n v="385743"/>
    <s v="CREDITOS DE CONSUMO"/>
    <n v="0"/>
    <n v="0"/>
    <n v="890480123"/>
    <s v="UNIVERSIDAD DE CARTAGENA"/>
    <n v="5"/>
    <m/>
    <m/>
    <m/>
    <m/>
    <n v="1"/>
    <n v="7"/>
    <n v="1"/>
  </r>
  <r>
    <n v="20154299"/>
    <s v="C"/>
    <n v="73127729"/>
    <x v="0"/>
    <n v="4"/>
    <n v="16186"/>
    <d v="2019-08-30T00:00:00"/>
    <d v="2023-10-30T00:00:00"/>
    <n v="0"/>
    <n v="1"/>
    <n v="19"/>
    <n v="30"/>
    <n v="2"/>
    <n v="17726461"/>
    <n v="19240000"/>
    <n v="66000000"/>
    <n v="1876246"/>
    <n v="46368751"/>
    <n v="0"/>
    <n v="0"/>
    <n v="0"/>
    <m/>
    <n v="0"/>
    <n v="0"/>
    <n v="0"/>
    <m/>
    <m/>
    <d v="2021-03-30T00:00:00"/>
    <n v="1"/>
    <s v="O"/>
    <n v="1"/>
    <n v="30"/>
    <n v="0"/>
    <m/>
    <m/>
    <m/>
    <m/>
    <m/>
    <m/>
    <n v="1"/>
    <n v="1"/>
    <m/>
    <m/>
    <n v="26214452"/>
    <s v="CREDITOS DE CONSUMO"/>
    <n v="0"/>
    <n v="0"/>
    <n v="890480123"/>
    <s v="UNIVERSIDAD DE CARTAGENA"/>
    <n v="5"/>
    <m/>
    <m/>
    <m/>
    <m/>
    <n v="1"/>
    <n v="7"/>
    <n v="2"/>
  </r>
  <r>
    <n v="29821682"/>
    <s v="C"/>
    <n v="73127729"/>
    <x v="3"/>
    <n v="4"/>
    <n v="17918"/>
    <d v="2020-12-28T00:00:00"/>
    <d v="2027-12-30T00:00:00"/>
    <n v="0"/>
    <n v="1"/>
    <n v="3"/>
    <n v="30"/>
    <n v="2"/>
    <n v="10971158"/>
    <n v="11540000"/>
    <n v="70307272"/>
    <n v="1202766"/>
    <n v="68610381"/>
    <n v="0"/>
    <n v="0"/>
    <n v="140053999"/>
    <s v="                              "/>
    <n v="0"/>
    <n v="0"/>
    <n v="0"/>
    <m/>
    <m/>
    <d v="2021-03-30T00:00:00"/>
    <n v="3"/>
    <s v="O"/>
    <n v="1"/>
    <n v="30"/>
    <n v="0"/>
    <m/>
    <m/>
    <m/>
    <m/>
    <m/>
    <m/>
    <n v="1"/>
    <n v="1"/>
    <m/>
    <m/>
    <n v="38788699"/>
    <s v="CREDITOS DE CONSUMO"/>
    <n v="0"/>
    <n v="0"/>
    <n v="890480123"/>
    <s v="UNIVERSIDAD DE CARTAGENA"/>
    <n v="5"/>
    <m/>
    <m/>
    <m/>
    <m/>
    <n v="1"/>
    <n v="7"/>
    <n v="2"/>
  </r>
  <r>
    <n v="2608"/>
    <s v="C"/>
    <n v="73127729"/>
    <x v="0"/>
    <n v="4"/>
    <n v="550025668"/>
    <d v="2021-03-31T00:00:00"/>
    <d v="2021-05-30T00:00:00"/>
    <n v="0"/>
    <n v="1"/>
    <n v="0"/>
    <n v="30"/>
    <n v="2"/>
    <n v="0"/>
    <n v="0"/>
    <n v="6000"/>
    <n v="6000"/>
    <n v="6000"/>
    <n v="0"/>
    <n v="0"/>
    <n v="0"/>
    <m/>
    <n v="0"/>
    <n v="0"/>
    <n v="0"/>
    <m/>
    <m/>
    <d v="2021-03-31T00:00:00"/>
    <n v="1"/>
    <s v="O"/>
    <n v="1"/>
    <n v="30"/>
    <n v="0"/>
    <m/>
    <m/>
    <m/>
    <m/>
    <m/>
    <m/>
    <n v="1"/>
    <n v="1"/>
    <m/>
    <m/>
    <n v="3392"/>
    <s v="CREDITOS DE CONSUMO"/>
    <n v="0"/>
    <n v="0"/>
    <n v="890480123"/>
    <s v="UNIVERSIDAD DE CARTAGENA"/>
    <n v="5"/>
    <m/>
    <m/>
    <m/>
    <m/>
    <n v="2"/>
    <n v="7"/>
    <n v="2"/>
  </r>
  <r>
    <n v="21359751"/>
    <s v="C"/>
    <n v="73129092"/>
    <x v="14"/>
    <n v="4"/>
    <n v="13303"/>
    <d v="2017-11-08T00:00:00"/>
    <d v="2024-11-08T00:00:00"/>
    <n v="112"/>
    <n v="1"/>
    <n v="36"/>
    <n v="30"/>
    <n v="2"/>
    <n v="17726461"/>
    <n v="19240000"/>
    <n v="29969080"/>
    <n v="625089"/>
    <n v="21361253"/>
    <n v="928692"/>
    <n v="0"/>
    <n v="0"/>
    <m/>
    <n v="4272251"/>
    <n v="928692"/>
    <n v="284007"/>
    <m/>
    <m/>
    <d v="2021-03-30T00:00:00"/>
    <n v="1"/>
    <s v="O"/>
    <n v="1"/>
    <n v="30"/>
    <n v="1242236"/>
    <m/>
    <m/>
    <m/>
    <m/>
    <m/>
    <m/>
    <n v="1"/>
    <n v="1"/>
    <m/>
    <m/>
    <n v="1502"/>
    <s v="CREDITOS DE CONSUMO"/>
    <n v="0"/>
    <n v="0"/>
    <n v="890480123"/>
    <s v="UNIVERSIDAD DE CARTAGENA"/>
    <n v="5"/>
    <m/>
    <m/>
    <m/>
    <m/>
    <n v="1"/>
    <n v="7"/>
    <n v="2"/>
  </r>
  <r>
    <n v="6474445"/>
    <s v="C"/>
    <n v="73129092"/>
    <x v="14"/>
    <n v="4"/>
    <n v="13304"/>
    <d v="2017-11-08T00:00:00"/>
    <d v="2024-11-08T00:00:00"/>
    <n v="112"/>
    <n v="1"/>
    <n v="36"/>
    <n v="30"/>
    <n v="2"/>
    <n v="17726461"/>
    <n v="19240000"/>
    <n v="9074611"/>
    <n v="189277"/>
    <n v="6474900"/>
    <n v="280465"/>
    <n v="0"/>
    <n v="0"/>
    <m/>
    <n v="1294980"/>
    <n v="280465"/>
    <n v="160452"/>
    <m/>
    <m/>
    <d v="2021-03-30T00:00:00"/>
    <n v="1"/>
    <s v="O"/>
    <n v="1"/>
    <n v="30"/>
    <n v="382860"/>
    <m/>
    <m/>
    <m/>
    <m/>
    <m/>
    <m/>
    <n v="1"/>
    <n v="1"/>
    <m/>
    <m/>
    <n v="455"/>
    <s v="CREDITOS DE CONSUMO"/>
    <n v="0"/>
    <n v="0"/>
    <n v="890480123"/>
    <s v="UNIVERSIDAD DE CARTAGENA"/>
    <n v="5"/>
    <m/>
    <m/>
    <m/>
    <m/>
    <n v="1"/>
    <n v="7"/>
    <n v="2"/>
  </r>
  <r>
    <n v="3935074"/>
    <s v="C"/>
    <n v="73129493"/>
    <x v="0"/>
    <n v="4"/>
    <n v="18071"/>
    <d v="2021-01-18T00:00:00"/>
    <d v="2023-01-30T00:00:00"/>
    <n v="0"/>
    <n v="1"/>
    <n v="2"/>
    <n v="30"/>
    <n v="2"/>
    <n v="15881442"/>
    <n v="17090000"/>
    <n v="5000000"/>
    <n v="244532"/>
    <n v="4640475"/>
    <n v="0"/>
    <n v="0"/>
    <n v="0"/>
    <m/>
    <n v="0"/>
    <n v="0"/>
    <n v="0"/>
    <m/>
    <m/>
    <d v="2021-03-30T00:00:00"/>
    <n v="9"/>
    <s v="O"/>
    <n v="1"/>
    <n v="30"/>
    <n v="0"/>
    <m/>
    <m/>
    <m/>
    <m/>
    <m/>
    <m/>
    <n v="1"/>
    <n v="1"/>
    <m/>
    <m/>
    <n v="705401"/>
    <s v="CREDITOS DE CONSUMO"/>
    <n v="0"/>
    <n v="0"/>
    <n v="890480123"/>
    <s v="UNIVERSIDAD DE CARTAGENA"/>
    <n v="5"/>
    <m/>
    <m/>
    <m/>
    <m/>
    <n v="1"/>
    <n v="7"/>
    <n v="2"/>
  </r>
  <r>
    <n v="0"/>
    <s v="C"/>
    <n v="73129605"/>
    <x v="0"/>
    <n v="4"/>
    <n v="17676"/>
    <d v="2020-10-02T00:00:00"/>
    <d v="2023-10-30T00:00:00"/>
    <n v="0"/>
    <n v="1"/>
    <n v="6"/>
    <n v="30"/>
    <n v="2"/>
    <n v="16011168"/>
    <n v="17240000"/>
    <n v="10000000"/>
    <n v="351625"/>
    <n v="8438946"/>
    <n v="0"/>
    <n v="0"/>
    <n v="0"/>
    <m/>
    <n v="0"/>
    <n v="0"/>
    <n v="0"/>
    <m/>
    <m/>
    <d v="2021-03-30T00:00:00"/>
    <n v="1"/>
    <s v="O"/>
    <n v="1"/>
    <n v="30"/>
    <n v="0"/>
    <m/>
    <m/>
    <m/>
    <m/>
    <m/>
    <m/>
    <n v="1"/>
    <n v="1"/>
    <m/>
    <m/>
    <n v="25161209"/>
    <s v="CREDITOS DE CONSUMO"/>
    <n v="0"/>
    <n v="0"/>
    <n v="890480123"/>
    <s v="UNIVERSIDAD DE CARTAGENA"/>
    <n v="5"/>
    <m/>
    <m/>
    <m/>
    <m/>
    <n v="1"/>
    <n v="7"/>
    <n v="2"/>
  </r>
  <r>
    <n v="78480725"/>
    <s v="C"/>
    <n v="73129770"/>
    <x v="3"/>
    <n v="4"/>
    <n v="17537"/>
    <d v="2020-08-31T00:00:00"/>
    <d v="2027-10-31T00:00:00"/>
    <n v="0"/>
    <n v="1"/>
    <n v="5"/>
    <n v="30"/>
    <n v="2"/>
    <n v="17726461"/>
    <n v="19240000"/>
    <n v="99536000"/>
    <n v="2076103"/>
    <n v="96304134"/>
    <n v="732737"/>
    <n v="0"/>
    <n v="65000000"/>
    <s v="                              "/>
    <n v="0"/>
    <n v="0"/>
    <n v="0"/>
    <m/>
    <m/>
    <d v="2021-03-30T00:00:00"/>
    <n v="3"/>
    <s v="O"/>
    <n v="1"/>
    <n v="30"/>
    <n v="0"/>
    <m/>
    <m/>
    <m/>
    <m/>
    <m/>
    <m/>
    <n v="1"/>
    <n v="1"/>
    <m/>
    <m/>
    <n v="17823409"/>
    <s v="CREDITOS DE CONSUMO"/>
    <n v="0"/>
    <n v="0"/>
    <n v="890480123"/>
    <s v="UNIVERSIDAD DE CARTAGENA"/>
    <n v="5"/>
    <m/>
    <m/>
    <m/>
    <m/>
    <n v="1"/>
    <n v="7"/>
    <n v="2"/>
  </r>
  <r>
    <n v="14630"/>
    <s v="C"/>
    <n v="73129770"/>
    <x v="2"/>
    <n v="4"/>
    <n v="550024375"/>
    <d v="2020-09-10T00:00:00"/>
    <d v="2023-09-30T00:00:00"/>
    <n v="0"/>
    <n v="1"/>
    <n v="5"/>
    <n v="30"/>
    <n v="2"/>
    <n v="22490513"/>
    <n v="24960000"/>
    <n v="20000"/>
    <n v="769"/>
    <n v="17953"/>
    <n v="330"/>
    <n v="0"/>
    <n v="0"/>
    <m/>
    <n v="0"/>
    <n v="0"/>
    <n v="0"/>
    <m/>
    <m/>
    <d v="2021-03-23T00:00:00"/>
    <n v="1"/>
    <s v="O"/>
    <n v="1"/>
    <n v="30"/>
    <n v="0"/>
    <m/>
    <m/>
    <m/>
    <m/>
    <m/>
    <m/>
    <n v="1"/>
    <n v="1"/>
    <m/>
    <m/>
    <n v="3323"/>
    <s v="CREDITOS DE CONSUMO"/>
    <n v="0"/>
    <n v="0"/>
    <m/>
    <m/>
    <n v="5"/>
    <m/>
    <m/>
    <m/>
    <m/>
    <n v="2"/>
    <n v="7"/>
    <n v="2"/>
  </r>
  <r>
    <n v="438951"/>
    <s v="C"/>
    <n v="73129770"/>
    <x v="2"/>
    <n v="4"/>
    <n v="550024376"/>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77"/>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78"/>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82"/>
    <d v="2020-09-11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49326"/>
    <s v="C"/>
    <n v="73129770"/>
    <x v="2"/>
    <n v="4"/>
    <n v="550024567"/>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68"/>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69"/>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88"/>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89"/>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90"/>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91"/>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20070"/>
    <s v="C"/>
    <n v="73129770"/>
    <x v="2"/>
    <n v="4"/>
    <n v="550024592"/>
    <d v="2020-10-13T00:00:00"/>
    <d v="2023-10-30T00:00:00"/>
    <n v="0"/>
    <n v="1"/>
    <n v="4"/>
    <n v="30"/>
    <n v="2"/>
    <n v="22490513"/>
    <n v="24960000"/>
    <n v="26800"/>
    <n v="1030"/>
    <n v="24628"/>
    <n v="450"/>
    <n v="0"/>
    <n v="0"/>
    <m/>
    <n v="0"/>
    <n v="0"/>
    <n v="0"/>
    <m/>
    <m/>
    <d v="2021-03-23T00:00:00"/>
    <n v="1"/>
    <s v="O"/>
    <n v="1"/>
    <n v="30"/>
    <n v="0"/>
    <m/>
    <m/>
    <m/>
    <m/>
    <m/>
    <m/>
    <n v="1"/>
    <n v="1"/>
    <m/>
    <m/>
    <n v="4558"/>
    <s v="CREDITOS DE CONSUMO"/>
    <n v="0"/>
    <n v="0"/>
    <m/>
    <m/>
    <n v="5"/>
    <m/>
    <m/>
    <m/>
    <m/>
    <n v="2"/>
    <n v="7"/>
    <n v="2"/>
  </r>
  <r>
    <n v="224664"/>
    <s v="C"/>
    <n v="73129770"/>
    <x v="2"/>
    <n v="4"/>
    <n v="550024594"/>
    <d v="2020-10-13T00:00:00"/>
    <d v="2023-10-30T00:00:00"/>
    <n v="0"/>
    <n v="1"/>
    <n v="4"/>
    <n v="30"/>
    <n v="2"/>
    <n v="22490513"/>
    <n v="24960000"/>
    <n v="300000"/>
    <n v="11533"/>
    <n v="275686"/>
    <n v="5160"/>
    <n v="0"/>
    <n v="0"/>
    <m/>
    <n v="0"/>
    <n v="0"/>
    <n v="0"/>
    <m/>
    <m/>
    <d v="2021-03-23T00:00:00"/>
    <n v="1"/>
    <s v="O"/>
    <n v="1"/>
    <n v="30"/>
    <n v="0"/>
    <m/>
    <m/>
    <m/>
    <m/>
    <m/>
    <m/>
    <n v="1"/>
    <n v="1"/>
    <m/>
    <m/>
    <n v="51022"/>
    <s v="CREDITOS DE CONSUMO"/>
    <n v="0"/>
    <n v="0"/>
    <m/>
    <m/>
    <n v="5"/>
    <m/>
    <m/>
    <m/>
    <m/>
    <n v="2"/>
    <n v="7"/>
    <n v="2"/>
  </r>
  <r>
    <n v="256852"/>
    <s v="C"/>
    <n v="73129770"/>
    <x v="2"/>
    <n v="4"/>
    <n v="550024603"/>
    <d v="2020-10-15T00:00:00"/>
    <d v="2023-10-30T00:00:00"/>
    <n v="0"/>
    <n v="1"/>
    <n v="4"/>
    <n v="30"/>
    <n v="2"/>
    <n v="22490513"/>
    <n v="24960000"/>
    <n v="342984"/>
    <n v="13186"/>
    <n v="315184"/>
    <n v="5910"/>
    <n v="0"/>
    <n v="0"/>
    <m/>
    <n v="0"/>
    <n v="0"/>
    <n v="0"/>
    <m/>
    <m/>
    <d v="2021-03-23T00:00:00"/>
    <n v="1"/>
    <s v="O"/>
    <n v="1"/>
    <n v="30"/>
    <n v="0"/>
    <m/>
    <m/>
    <m/>
    <m/>
    <m/>
    <m/>
    <n v="1"/>
    <n v="1"/>
    <m/>
    <m/>
    <n v="58332"/>
    <s v="CREDITOS DE CONSUMO"/>
    <n v="0"/>
    <n v="0"/>
    <m/>
    <m/>
    <n v="5"/>
    <m/>
    <m/>
    <m/>
    <m/>
    <n v="2"/>
    <n v="7"/>
    <n v="2"/>
  </r>
  <r>
    <n v="229756"/>
    <s v="C"/>
    <n v="73129770"/>
    <x v="2"/>
    <n v="4"/>
    <n v="550024629"/>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n v="73129770"/>
    <x v="2"/>
    <n v="4"/>
    <n v="550024633"/>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n v="73129770"/>
    <x v="2"/>
    <n v="4"/>
    <n v="550024641"/>
    <d v="2020-10-26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15316"/>
    <s v="C"/>
    <n v="73129770"/>
    <x v="2"/>
    <n v="4"/>
    <n v="550024803"/>
    <d v="2020-11-10T00:00:00"/>
    <d v="2023-11-30T00:00:00"/>
    <n v="0"/>
    <n v="1"/>
    <n v="3"/>
    <n v="30"/>
    <n v="2"/>
    <n v="22490513"/>
    <n v="24960000"/>
    <n v="20000"/>
    <n v="769"/>
    <n v="18795"/>
    <n v="360"/>
    <n v="0"/>
    <n v="0"/>
    <m/>
    <n v="0"/>
    <n v="0"/>
    <n v="0"/>
    <m/>
    <m/>
    <d v="2021-03-23T00:00:00"/>
    <n v="1"/>
    <s v="O"/>
    <n v="1"/>
    <n v="30"/>
    <n v="0"/>
    <m/>
    <m/>
    <m/>
    <m/>
    <m/>
    <m/>
    <n v="1"/>
    <n v="1"/>
    <m/>
    <m/>
    <n v="3479"/>
    <s v="CREDITOS DE CONSUMO"/>
    <n v="0"/>
    <n v="0"/>
    <m/>
    <m/>
    <n v="5"/>
    <m/>
    <m/>
    <m/>
    <m/>
    <n v="2"/>
    <n v="7"/>
    <n v="2"/>
  </r>
  <r>
    <n v="22976"/>
    <s v="C"/>
    <n v="73129770"/>
    <x v="2"/>
    <n v="4"/>
    <n v="550024810"/>
    <d v="2020-11-12T00:00:00"/>
    <d v="2023-11-30T00:00:00"/>
    <n v="0"/>
    <n v="1"/>
    <n v="3"/>
    <n v="30"/>
    <n v="2"/>
    <n v="22490513"/>
    <n v="24960000"/>
    <n v="30000"/>
    <n v="1153"/>
    <n v="28194"/>
    <n v="540"/>
    <n v="0"/>
    <n v="0"/>
    <m/>
    <n v="0"/>
    <n v="0"/>
    <n v="0"/>
    <m/>
    <m/>
    <d v="2021-03-23T00:00:00"/>
    <n v="1"/>
    <s v="O"/>
    <n v="1"/>
    <n v="30"/>
    <n v="0"/>
    <m/>
    <m/>
    <m/>
    <m/>
    <m/>
    <m/>
    <n v="1"/>
    <n v="1"/>
    <m/>
    <m/>
    <n v="5218"/>
    <s v="CREDITOS DE CONSUMO"/>
    <n v="0"/>
    <n v="0"/>
    <m/>
    <m/>
    <n v="5"/>
    <m/>
    <m/>
    <m/>
    <m/>
    <n v="2"/>
    <n v="7"/>
    <n v="2"/>
  </r>
  <r>
    <n v="79887"/>
    <s v="C"/>
    <n v="73129770"/>
    <x v="2"/>
    <n v="4"/>
    <n v="550025182"/>
    <d v="2021-01-11T00:00:00"/>
    <d v="2024-01-30T00:00:00"/>
    <n v="0"/>
    <n v="1"/>
    <n v="1"/>
    <n v="30"/>
    <n v="2"/>
    <n v="22490513"/>
    <n v="24960000"/>
    <n v="100000"/>
    <n v="3844"/>
    <n v="98030"/>
    <n v="1830"/>
    <n v="0"/>
    <n v="0"/>
    <m/>
    <n v="0"/>
    <n v="0"/>
    <n v="0"/>
    <m/>
    <m/>
    <d v="2021-03-23T00:00:00"/>
    <n v="1"/>
    <s v="O"/>
    <n v="1"/>
    <n v="30"/>
    <n v="0"/>
    <m/>
    <m/>
    <m/>
    <m/>
    <m/>
    <m/>
    <n v="1"/>
    <n v="1"/>
    <m/>
    <m/>
    <n v="18143"/>
    <s v="CREDITOS DE CONSUMO"/>
    <n v="0"/>
    <n v="0"/>
    <m/>
    <m/>
    <n v="5"/>
    <m/>
    <m/>
    <m/>
    <m/>
    <n v="2"/>
    <n v="7"/>
    <n v="2"/>
  </r>
  <r>
    <n v="325970"/>
    <s v="C"/>
    <n v="73129770"/>
    <x v="2"/>
    <n v="4"/>
    <n v="550025196"/>
    <d v="2021-01-16T00:00:00"/>
    <d v="2024-02-28T00:00:00"/>
    <n v="0"/>
    <n v="1"/>
    <n v="0"/>
    <n v="30"/>
    <n v="2"/>
    <n v="22490513"/>
    <n v="24960000"/>
    <n v="400000"/>
    <n v="15378"/>
    <n v="400000"/>
    <n v="7500"/>
    <n v="0"/>
    <n v="0"/>
    <m/>
    <n v="0"/>
    <n v="0"/>
    <n v="0"/>
    <m/>
    <m/>
    <d v="2021-03-23T00:00:00"/>
    <n v="1"/>
    <s v="O"/>
    <n v="1"/>
    <n v="30"/>
    <n v="0"/>
    <m/>
    <m/>
    <m/>
    <m/>
    <m/>
    <m/>
    <n v="1"/>
    <n v="1"/>
    <m/>
    <m/>
    <n v="74030"/>
    <s v="CREDITOS DE CONSUMO"/>
    <n v="0"/>
    <n v="0"/>
    <m/>
    <m/>
    <n v="5"/>
    <m/>
    <m/>
    <m/>
    <m/>
    <n v="2"/>
    <n v="7"/>
    <n v="2"/>
  </r>
  <r>
    <n v="4890"/>
    <s v="C"/>
    <n v="73129770"/>
    <x v="2"/>
    <n v="4"/>
    <n v="550025285"/>
    <d v="2021-01-31T00:00:00"/>
    <d v="2021-03-28T00:00:00"/>
    <n v="0"/>
    <n v="1"/>
    <n v="0"/>
    <n v="30"/>
    <n v="2"/>
    <n v="0"/>
    <n v="0"/>
    <n v="6000"/>
    <n v="6000"/>
    <n v="6000"/>
    <n v="0"/>
    <n v="0"/>
    <n v="0"/>
    <m/>
    <n v="0"/>
    <n v="0"/>
    <n v="0"/>
    <m/>
    <m/>
    <d v="2021-02-28T00:00:00"/>
    <n v="1"/>
    <s v="O"/>
    <n v="1"/>
    <n v="30"/>
    <n v="0"/>
    <m/>
    <m/>
    <m/>
    <m/>
    <m/>
    <m/>
    <n v="1"/>
    <n v="1"/>
    <m/>
    <m/>
    <n v="1110"/>
    <s v="CREDITOS DE CONSUMO"/>
    <n v="0"/>
    <n v="0"/>
    <m/>
    <m/>
    <n v="5"/>
    <m/>
    <m/>
    <m/>
    <m/>
    <n v="2"/>
    <n v="7"/>
    <n v="2"/>
  </r>
  <r>
    <n v="4890"/>
    <s v="C"/>
    <n v="73129770"/>
    <x v="2"/>
    <n v="4"/>
    <n v="550025486"/>
    <d v="2021-02-28T00:00:00"/>
    <d v="2021-04-30T00:00:00"/>
    <n v="0"/>
    <n v="1"/>
    <n v="0"/>
    <n v="30"/>
    <n v="2"/>
    <n v="0"/>
    <n v="0"/>
    <n v="6000"/>
    <n v="6000"/>
    <n v="6000"/>
    <n v="0"/>
    <n v="0"/>
    <n v="0"/>
    <m/>
    <n v="0"/>
    <n v="0"/>
    <n v="0"/>
    <m/>
    <m/>
    <d v="2021-03-30T00:00:00"/>
    <n v="1"/>
    <s v="O"/>
    <n v="1"/>
    <n v="30"/>
    <n v="0"/>
    <m/>
    <m/>
    <m/>
    <m/>
    <m/>
    <m/>
    <n v="1"/>
    <n v="1"/>
    <m/>
    <m/>
    <n v="1110"/>
    <s v="CREDITOS DE CONSUMO"/>
    <n v="0"/>
    <n v="0"/>
    <m/>
    <m/>
    <n v="5"/>
    <m/>
    <m/>
    <m/>
    <m/>
    <n v="2"/>
    <n v="7"/>
    <n v="2"/>
  </r>
  <r>
    <n v="4890"/>
    <s v="C"/>
    <n v="73129770"/>
    <x v="2"/>
    <n v="4"/>
    <n v="550025673"/>
    <d v="2021-03-31T00:00:00"/>
    <d v="2021-05-30T00:00:00"/>
    <n v="0"/>
    <n v="1"/>
    <n v="0"/>
    <n v="30"/>
    <n v="2"/>
    <n v="0"/>
    <n v="0"/>
    <n v="6000"/>
    <n v="6000"/>
    <n v="6000"/>
    <n v="0"/>
    <n v="0"/>
    <n v="0"/>
    <m/>
    <n v="0"/>
    <n v="0"/>
    <n v="0"/>
    <m/>
    <m/>
    <d v="2021-03-31T00:00:00"/>
    <n v="1"/>
    <s v="O"/>
    <n v="1"/>
    <n v="30"/>
    <n v="0"/>
    <m/>
    <m/>
    <m/>
    <m/>
    <m/>
    <m/>
    <n v="1"/>
    <n v="1"/>
    <m/>
    <m/>
    <n v="1110"/>
    <s v="CREDITOS DE CONSUMO"/>
    <n v="0"/>
    <n v="0"/>
    <m/>
    <m/>
    <n v="5"/>
    <m/>
    <m/>
    <m/>
    <m/>
    <n v="2"/>
    <n v="7"/>
    <n v="2"/>
  </r>
  <r>
    <n v="590722"/>
    <s v="C"/>
    <n v="73130348"/>
    <x v="0"/>
    <n v="4"/>
    <n v="16621"/>
    <d v="2019-11-28T00:00:00"/>
    <d v="2021-05-28T00:00:00"/>
    <n v="2"/>
    <n v="1"/>
    <n v="15"/>
    <n v="30"/>
    <n v="2"/>
    <n v="17726461"/>
    <n v="19240000"/>
    <n v="5500000"/>
    <n v="350215"/>
    <n v="687709"/>
    <n v="674"/>
    <n v="0"/>
    <n v="0"/>
    <m/>
    <n v="0"/>
    <n v="0"/>
    <n v="0"/>
    <m/>
    <m/>
    <d v="2021-03-30T00:00:00"/>
    <n v="1"/>
    <s v="O"/>
    <n v="1"/>
    <n v="30"/>
    <n v="2499"/>
    <m/>
    <m/>
    <m/>
    <m/>
    <m/>
    <m/>
    <n v="1"/>
    <n v="1"/>
    <m/>
    <m/>
    <n v="96987"/>
    <s v="CREDITOS DE CONSUMO"/>
    <n v="0"/>
    <n v="0"/>
    <n v="890480123"/>
    <s v="UNIVERSIDAD DE CARTAGENA"/>
    <n v="5"/>
    <m/>
    <m/>
    <m/>
    <m/>
    <n v="1"/>
    <n v="7"/>
    <n v="2"/>
  </r>
  <r>
    <n v="45107573"/>
    <s v="C"/>
    <n v="73130348"/>
    <x v="3"/>
    <n v="4"/>
    <n v="17614"/>
    <d v="2020-09-23T00:00:00"/>
    <d v="2027-09-30T00:00:00"/>
    <n v="0"/>
    <n v="1"/>
    <n v="6"/>
    <n v="30"/>
    <n v="2"/>
    <n v="13121400"/>
    <n v="13940000"/>
    <n v="55000000"/>
    <n v="1004192"/>
    <n v="52513478"/>
    <n v="0"/>
    <n v="0"/>
    <n v="72990000"/>
    <s v="                              "/>
    <n v="0"/>
    <n v="0"/>
    <n v="0"/>
    <m/>
    <m/>
    <d v="2021-03-30T00:00:00"/>
    <n v="3"/>
    <s v="O"/>
    <n v="1"/>
    <n v="30"/>
    <n v="0"/>
    <m/>
    <m/>
    <m/>
    <m/>
    <m/>
    <m/>
    <n v="1"/>
    <n v="1"/>
    <m/>
    <m/>
    <n v="7405905"/>
    <s v="CREDITOS DE CONSUMO"/>
    <n v="0"/>
    <n v="0"/>
    <n v="890480123"/>
    <s v="UNIVERSIDAD DE CARTAGENA"/>
    <n v="5"/>
    <m/>
    <m/>
    <m/>
    <m/>
    <n v="1"/>
    <n v="7"/>
    <n v="2"/>
  </r>
  <r>
    <n v="0"/>
    <s v="C"/>
    <n v="73131174"/>
    <x v="0"/>
    <n v="4"/>
    <n v="15180"/>
    <d v="2020-10-29T00:00:00"/>
    <d v="2026-07-29T00:00:00"/>
    <n v="0"/>
    <n v="1"/>
    <n v="5"/>
    <n v="30"/>
    <n v="2"/>
    <n v="12185828"/>
    <n v="12890000"/>
    <n v="18190852"/>
    <n v="367980"/>
    <n v="17255781"/>
    <n v="5437"/>
    <n v="0"/>
    <n v="0"/>
    <m/>
    <n v="0"/>
    <n v="0"/>
    <n v="0"/>
    <m/>
    <m/>
    <d v="2021-03-30T00:00:00"/>
    <n v="1"/>
    <s v="O"/>
    <n v="1"/>
    <n v="30"/>
    <n v="0"/>
    <m/>
    <m/>
    <m/>
    <m/>
    <m/>
    <m/>
    <n v="1"/>
    <n v="1"/>
    <m/>
    <m/>
    <n v="20262239"/>
    <s v="CREDITOS DE CONSUMO"/>
    <n v="0"/>
    <n v="0"/>
    <n v="890480123"/>
    <s v="UNIVERSIDAD DE CARTAGENA"/>
    <n v="3"/>
    <n v="6"/>
    <d v="2020-04-08T00:00:00"/>
    <s v="A"/>
    <n v="4"/>
    <n v="1"/>
    <n v="7"/>
    <n v="1"/>
  </r>
  <r>
    <n v="0"/>
    <s v="C"/>
    <n v="73131174"/>
    <x v="0"/>
    <n v="4"/>
    <n v="18035"/>
    <d v="2020-12-31T00:00:00"/>
    <d v="2021-05-31T00:00:00"/>
    <n v="0"/>
    <n v="1"/>
    <n v="3"/>
    <n v="30"/>
    <n v="2"/>
    <n v="16011168"/>
    <n v="17240000"/>
    <n v="2431690"/>
    <n v="505977"/>
    <n v="991169"/>
    <n v="0"/>
    <n v="0"/>
    <n v="0"/>
    <m/>
    <n v="0"/>
    <n v="0"/>
    <n v="0"/>
    <m/>
    <m/>
    <d v="2021-03-30T00:00:00"/>
    <n v="1"/>
    <s v="O"/>
    <n v="1"/>
    <n v="30"/>
    <n v="0"/>
    <m/>
    <m/>
    <m/>
    <m/>
    <m/>
    <m/>
    <n v="1"/>
    <n v="1"/>
    <m/>
    <m/>
    <n v="1163859"/>
    <s v="CREDITOS DE CONSUMO"/>
    <n v="0"/>
    <n v="0"/>
    <n v="890480123"/>
    <s v="UNIVERSIDAD DE CARTAGENA"/>
    <n v="5"/>
    <m/>
    <m/>
    <m/>
    <m/>
    <n v="1"/>
    <n v="7"/>
    <n v="2"/>
  </r>
  <r>
    <n v="0"/>
    <s v="C"/>
    <n v="73131174"/>
    <x v="0"/>
    <n v="4"/>
    <n v="18106"/>
    <d v="2021-01-29T00:00:00"/>
    <d v="2024-01-30T00:00:00"/>
    <n v="0"/>
    <n v="1"/>
    <n v="2"/>
    <n v="30"/>
    <n v="2"/>
    <n v="12185828"/>
    <n v="12890000"/>
    <n v="7244356"/>
    <n v="241260"/>
    <n v="6886747"/>
    <n v="0"/>
    <n v="0"/>
    <n v="0"/>
    <m/>
    <n v="0"/>
    <n v="0"/>
    <n v="0"/>
    <m/>
    <m/>
    <d v="2021-03-30T00:00:00"/>
    <n v="1"/>
    <s v="O"/>
    <n v="1"/>
    <n v="30"/>
    <n v="0"/>
    <m/>
    <m/>
    <m/>
    <m/>
    <m/>
    <m/>
    <n v="1"/>
    <n v="1"/>
    <m/>
    <m/>
    <n v="8086618"/>
    <s v="CREDITOS DE CONSUMO"/>
    <n v="0"/>
    <n v="0"/>
    <n v="890480123"/>
    <s v="UNIVERSIDAD DE CARTAGENA"/>
    <n v="5"/>
    <m/>
    <m/>
    <m/>
    <m/>
    <n v="1"/>
    <n v="7"/>
    <n v="2"/>
  </r>
  <r>
    <n v="0"/>
    <s v="C"/>
    <n v="73131174"/>
    <x v="0"/>
    <n v="4"/>
    <n v="18215"/>
    <d v="2021-02-27T00:00:00"/>
    <d v="2021-03-27T00:00:00"/>
    <n v="0"/>
    <n v="1"/>
    <n v="0"/>
    <n v="30"/>
    <n v="2"/>
    <n v="23318977"/>
    <n v="25980000"/>
    <n v="24336"/>
    <n v="24809"/>
    <n v="54"/>
    <n v="0"/>
    <n v="0"/>
    <n v="0"/>
    <m/>
    <n v="0"/>
    <n v="0"/>
    <n v="0"/>
    <m/>
    <m/>
    <d v="2021-03-30T00:00:00"/>
    <n v="1"/>
    <s v="O"/>
    <n v="1"/>
    <n v="30"/>
    <n v="0"/>
    <m/>
    <m/>
    <m/>
    <m/>
    <m/>
    <m/>
    <n v="1"/>
    <n v="1"/>
    <m/>
    <m/>
    <n v="63"/>
    <s v="CREDITOS DE CONSUMO"/>
    <n v="0"/>
    <n v="0"/>
    <n v="890480123"/>
    <s v="UNIVERSIDAD DE CARTAGENA"/>
    <n v="5"/>
    <m/>
    <m/>
    <m/>
    <m/>
    <n v="1"/>
    <n v="7"/>
    <n v="2"/>
  </r>
  <r>
    <n v="0"/>
    <s v="C"/>
    <n v="73131174"/>
    <x v="2"/>
    <n v="4"/>
    <n v="550025461"/>
    <d v="2021-02-28T00:00:00"/>
    <d v="2021-04-30T00:00:00"/>
    <n v="0"/>
    <n v="1"/>
    <n v="0"/>
    <n v="30"/>
    <n v="2"/>
    <n v="0"/>
    <n v="0"/>
    <n v="6000"/>
    <n v="6000"/>
    <n v="6000"/>
    <n v="0"/>
    <n v="0"/>
    <n v="0"/>
    <m/>
    <n v="0"/>
    <n v="0"/>
    <n v="0"/>
    <m/>
    <m/>
    <d v="2021-03-30T00:00:00"/>
    <n v="1"/>
    <s v="O"/>
    <n v="1"/>
    <n v="30"/>
    <n v="0"/>
    <m/>
    <m/>
    <m/>
    <m/>
    <m/>
    <m/>
    <n v="1"/>
    <n v="1"/>
    <m/>
    <m/>
    <n v="7045"/>
    <s v="CREDITOS DE CONSUMO"/>
    <n v="0"/>
    <n v="0"/>
    <m/>
    <m/>
    <n v="5"/>
    <m/>
    <m/>
    <m/>
    <m/>
    <n v="2"/>
    <n v="7"/>
    <n v="2"/>
  </r>
  <r>
    <n v="0"/>
    <s v="C"/>
    <n v="73131174"/>
    <x v="2"/>
    <n v="4"/>
    <n v="550025650"/>
    <d v="2021-03-31T00:00:00"/>
    <d v="2021-05-30T00:00:00"/>
    <n v="0"/>
    <n v="1"/>
    <n v="0"/>
    <n v="30"/>
    <n v="2"/>
    <n v="0"/>
    <n v="0"/>
    <n v="6000"/>
    <n v="6000"/>
    <n v="6000"/>
    <n v="0"/>
    <n v="0"/>
    <n v="0"/>
    <m/>
    <n v="0"/>
    <n v="0"/>
    <n v="0"/>
    <m/>
    <m/>
    <d v="2021-03-31T00:00:00"/>
    <n v="1"/>
    <s v="O"/>
    <n v="1"/>
    <n v="30"/>
    <n v="0"/>
    <m/>
    <m/>
    <m/>
    <m/>
    <m/>
    <m/>
    <n v="1"/>
    <n v="1"/>
    <m/>
    <m/>
    <n v="7045"/>
    <s v="CREDITOS DE CONSUMO"/>
    <n v="0"/>
    <n v="0"/>
    <m/>
    <m/>
    <n v="5"/>
    <m/>
    <m/>
    <m/>
    <m/>
    <n v="2"/>
    <n v="7"/>
    <n v="2"/>
  </r>
  <r>
    <n v="17562226.329999998"/>
    <s v="C"/>
    <n v="73132518"/>
    <x v="11"/>
    <n v="4"/>
    <n v="14063"/>
    <d v="2020-10-29T00:00:00"/>
    <d v="2022-01-30T00:00:00"/>
    <n v="0"/>
    <n v="1"/>
    <n v="5"/>
    <n v="30"/>
    <n v="2"/>
    <n v="12185828"/>
    <n v="12890000"/>
    <n v="27586890.329999998"/>
    <n v="1992055"/>
    <n v="18352382.329999998"/>
    <n v="155300"/>
    <n v="0"/>
    <n v="85000000"/>
    <s v="                              "/>
    <n v="0"/>
    <n v="0"/>
    <n v="0"/>
    <m/>
    <m/>
    <d v="2021-03-05T00:00:00"/>
    <n v="2"/>
    <s v="O"/>
    <n v="1"/>
    <n v="30"/>
    <n v="0"/>
    <m/>
    <m/>
    <m/>
    <m/>
    <m/>
    <m/>
    <n v="1"/>
    <n v="1"/>
    <m/>
    <m/>
    <n v="790156"/>
    <s v="CREDITOS DE CONSUMO"/>
    <n v="0"/>
    <n v="0"/>
    <m/>
    <m/>
    <n v="5"/>
    <m/>
    <m/>
    <m/>
    <m/>
    <n v="1"/>
    <n v="7"/>
    <n v="1"/>
  </r>
  <r>
    <n v="4109903"/>
    <s v="C"/>
    <n v="73132518"/>
    <x v="2"/>
    <n v="4"/>
    <n v="18072"/>
    <d v="2021-01-18T00:00:00"/>
    <d v="2023-01-30T00:00:00"/>
    <n v="0"/>
    <n v="1"/>
    <n v="15"/>
    <n v="30"/>
    <n v="2"/>
    <n v="16011168"/>
    <n v="17240000"/>
    <n v="10728109"/>
    <n v="525339"/>
    <n v="4294815"/>
    <n v="0"/>
    <n v="0"/>
    <n v="0"/>
    <m/>
    <n v="0"/>
    <n v="0"/>
    <n v="0"/>
    <m/>
    <m/>
    <d v="2021-03-30T00:00:00"/>
    <n v="1"/>
    <s v="O"/>
    <n v="1"/>
    <n v="30"/>
    <n v="0"/>
    <m/>
    <m/>
    <m/>
    <m/>
    <m/>
    <m/>
    <n v="1"/>
    <n v="1"/>
    <m/>
    <m/>
    <n v="184912"/>
    <s v="CREDITOS DE CONSUMO"/>
    <n v="0"/>
    <n v="0"/>
    <m/>
    <m/>
    <n v="5"/>
    <m/>
    <m/>
    <m/>
    <m/>
    <n v="1"/>
    <n v="7"/>
    <n v="2"/>
  </r>
  <r>
    <n v="12549332"/>
    <s v="C"/>
    <n v="73132670"/>
    <x v="0"/>
    <n v="4"/>
    <n v="15654"/>
    <d v="2020-10-29T00:00:00"/>
    <d v="2026-05-03T00:00:00"/>
    <n v="0"/>
    <n v="1"/>
    <n v="5"/>
    <n v="30"/>
    <n v="2"/>
    <n v="17726461"/>
    <n v="19240000"/>
    <n v="20121985"/>
    <n v="479354"/>
    <n v="19151041"/>
    <n v="0"/>
    <n v="0"/>
    <n v="0"/>
    <m/>
    <n v="0"/>
    <n v="0"/>
    <n v="0"/>
    <m/>
    <m/>
    <d v="2021-03-30T00:00:00"/>
    <n v="1"/>
    <s v="O"/>
    <n v="1"/>
    <n v="30"/>
    <n v="0"/>
    <m/>
    <m/>
    <m/>
    <m/>
    <m/>
    <m/>
    <n v="1"/>
    <n v="1"/>
    <m/>
    <m/>
    <n v="6601709"/>
    <s v="CREDITOS DE CONSUMO"/>
    <n v="0"/>
    <n v="0"/>
    <n v="890480123"/>
    <s v="UNIVERSIDAD DE CARTAGENA"/>
    <n v="5"/>
    <m/>
    <m/>
    <m/>
    <m/>
    <n v="1"/>
    <n v="7"/>
    <n v="1"/>
  </r>
  <r>
    <n v="44043093"/>
    <s v="C"/>
    <n v="73133732"/>
    <x v="0"/>
    <n v="4"/>
    <n v="14978"/>
    <d v="2018-12-05T00:00:00"/>
    <d v="2025-12-05T00:00:00"/>
    <n v="0"/>
    <n v="1"/>
    <n v="28"/>
    <n v="30"/>
    <n v="2"/>
    <n v="12185828"/>
    <n v="12890000"/>
    <n v="69140549"/>
    <n v="1227401"/>
    <n v="52054063"/>
    <n v="0"/>
    <n v="0"/>
    <n v="0"/>
    <m/>
    <n v="0"/>
    <n v="0"/>
    <n v="0"/>
    <m/>
    <m/>
    <d v="2021-03-30T00:00:00"/>
    <n v="1"/>
    <s v="O"/>
    <n v="1"/>
    <n v="30"/>
    <n v="0"/>
    <m/>
    <m/>
    <m/>
    <m/>
    <m/>
    <m/>
    <n v="1"/>
    <n v="1"/>
    <m/>
    <m/>
    <n v="8010970"/>
    <s v="CREDITOS DE CONSUMO"/>
    <n v="0"/>
    <n v="0"/>
    <n v="890480123"/>
    <s v="UNIVERSIDAD DE CARTAGENA"/>
    <n v="5"/>
    <m/>
    <m/>
    <m/>
    <m/>
    <n v="1"/>
    <n v="7"/>
    <n v="2"/>
  </r>
  <r>
    <n v="4260025"/>
    <s v="C"/>
    <n v="73133732"/>
    <x v="0"/>
    <n v="4"/>
    <n v="16511"/>
    <d v="2019-10-30T00:00:00"/>
    <d v="2022-10-30T00:00:00"/>
    <n v="0"/>
    <n v="1"/>
    <n v="17"/>
    <n v="30"/>
    <n v="2"/>
    <n v="17726461"/>
    <n v="19240000"/>
    <n v="8500000"/>
    <n v="306130"/>
    <n v="5034878"/>
    <n v="0"/>
    <n v="0"/>
    <n v="0"/>
    <m/>
    <n v="0"/>
    <n v="0"/>
    <n v="0"/>
    <m/>
    <m/>
    <d v="2021-03-30T00:00:00"/>
    <n v="1"/>
    <s v="O"/>
    <n v="1"/>
    <n v="30"/>
    <n v="0"/>
    <m/>
    <m/>
    <m/>
    <m/>
    <m/>
    <m/>
    <n v="1"/>
    <n v="1"/>
    <m/>
    <m/>
    <n v="774853"/>
    <s v="CREDITOS DE CONSUMO"/>
    <n v="0"/>
    <n v="0"/>
    <n v="890480123"/>
    <s v="UNIVERSIDAD DE CARTAGENA"/>
    <n v="5"/>
    <m/>
    <m/>
    <m/>
    <m/>
    <n v="1"/>
    <n v="7"/>
    <n v="2"/>
  </r>
  <r>
    <n v="855112"/>
    <s v="C"/>
    <n v="73133732"/>
    <x v="0"/>
    <n v="4"/>
    <n v="17700"/>
    <d v="2020-10-08T00:00:00"/>
    <d v="2021-10-30T00:00:00"/>
    <n v="0"/>
    <n v="1"/>
    <n v="6"/>
    <n v="30"/>
    <n v="2"/>
    <n v="15881442"/>
    <n v="17090000"/>
    <n v="2000000"/>
    <n v="181350"/>
    <n v="1010648"/>
    <n v="0"/>
    <n v="0"/>
    <n v="0"/>
    <m/>
    <n v="0"/>
    <n v="0"/>
    <n v="0"/>
    <m/>
    <m/>
    <d v="2021-03-30T00:00:00"/>
    <n v="1"/>
    <s v="O"/>
    <n v="1"/>
    <n v="30"/>
    <n v="0"/>
    <m/>
    <m/>
    <m/>
    <m/>
    <m/>
    <m/>
    <n v="1"/>
    <n v="1"/>
    <m/>
    <m/>
    <n v="155536"/>
    <s v="CREDITOS DE CONSUMO"/>
    <n v="0"/>
    <n v="0"/>
    <n v="890480123"/>
    <s v="UNIVERSIDAD DE CARTAGENA"/>
    <n v="5"/>
    <m/>
    <m/>
    <m/>
    <m/>
    <n v="1"/>
    <n v="7"/>
    <n v="2"/>
  </r>
  <r>
    <n v="9316907"/>
    <s v="C"/>
    <n v="73133878"/>
    <x v="0"/>
    <n v="4"/>
    <n v="14544"/>
    <d v="2018-09-04T00:00:00"/>
    <d v="2025-09-04T00:00:00"/>
    <n v="0"/>
    <n v="1"/>
    <n v="31"/>
    <n v="30"/>
    <n v="2"/>
    <n v="17726461"/>
    <n v="19240000"/>
    <n v="20000000"/>
    <n v="417156"/>
    <n v="15185412"/>
    <n v="0"/>
    <n v="0"/>
    <n v="0"/>
    <m/>
    <n v="0"/>
    <n v="0"/>
    <n v="0"/>
    <m/>
    <m/>
    <d v="2021-03-30T00:00:00"/>
    <n v="1"/>
    <s v="O"/>
    <n v="1"/>
    <n v="30"/>
    <n v="0"/>
    <m/>
    <m/>
    <m/>
    <m/>
    <m/>
    <m/>
    <n v="1"/>
    <n v="1"/>
    <m/>
    <m/>
    <n v="5868505"/>
    <s v="CREDITOS DE CONSUMO"/>
    <n v="0"/>
    <n v="0"/>
    <n v="890480123"/>
    <s v="UNIVERSIDAD DE CARTAGENA"/>
    <n v="5"/>
    <m/>
    <m/>
    <m/>
    <m/>
    <n v="1"/>
    <n v="7"/>
    <n v="2"/>
  </r>
  <r>
    <n v="4300834"/>
    <s v="C"/>
    <n v="73133878"/>
    <x v="0"/>
    <n v="4"/>
    <n v="15845"/>
    <d v="2019-06-26T00:00:00"/>
    <d v="2025-06-30T00:00:00"/>
    <n v="0"/>
    <n v="1"/>
    <n v="21"/>
    <n v="30"/>
    <n v="2"/>
    <n v="12185828"/>
    <n v="12890000"/>
    <n v="9000000"/>
    <n v="176823"/>
    <n v="7009830"/>
    <n v="0"/>
    <n v="0"/>
    <n v="0"/>
    <m/>
    <n v="0"/>
    <n v="0"/>
    <n v="0"/>
    <m/>
    <m/>
    <d v="2021-03-30T00:00:00"/>
    <n v="1"/>
    <s v="O"/>
    <n v="1"/>
    <n v="30"/>
    <n v="0"/>
    <m/>
    <m/>
    <m/>
    <m/>
    <m/>
    <m/>
    <n v="1"/>
    <n v="1"/>
    <m/>
    <m/>
    <n v="2708996"/>
    <s v="CREDITOS DE CONSUMO"/>
    <n v="0"/>
    <n v="0"/>
    <n v="890480123"/>
    <s v="UNIVERSIDAD DE CARTAGENA"/>
    <n v="5"/>
    <m/>
    <m/>
    <m/>
    <m/>
    <n v="1"/>
    <n v="7"/>
    <n v="2"/>
  </r>
  <r>
    <n v="949660"/>
    <s v="C"/>
    <n v="73134230"/>
    <x v="0"/>
    <n v="4"/>
    <n v="18108"/>
    <d v="2021-01-29T00:00:00"/>
    <d v="2023-01-30T00:00:00"/>
    <n v="0"/>
    <n v="1"/>
    <n v="2"/>
    <n v="30"/>
    <n v="2"/>
    <n v="15881442"/>
    <n v="17090000"/>
    <n v="2000000"/>
    <n v="97813"/>
    <n v="1856173"/>
    <n v="0"/>
    <n v="0"/>
    <n v="0"/>
    <m/>
    <n v="0"/>
    <n v="0"/>
    <n v="0"/>
    <m/>
    <m/>
    <d v="2021-03-30T00:00:00"/>
    <n v="1"/>
    <s v="O"/>
    <n v="1"/>
    <n v="30"/>
    <n v="0"/>
    <m/>
    <m/>
    <m/>
    <m/>
    <m/>
    <m/>
    <n v="1"/>
    <n v="1"/>
    <m/>
    <m/>
    <n v="906513"/>
    <s v="CREDITOS DE CONSUMO"/>
    <n v="0"/>
    <n v="0"/>
    <n v="890480123"/>
    <s v="UNIVERSIDAD DE CARTAGENA"/>
    <n v="5"/>
    <m/>
    <m/>
    <m/>
    <m/>
    <n v="1"/>
    <n v="7"/>
    <n v="2"/>
  </r>
  <r>
    <n v="1709392"/>
    <s v="C"/>
    <n v="73135751"/>
    <x v="0"/>
    <n v="4"/>
    <n v="15783"/>
    <d v="2019-05-31T00:00:00"/>
    <d v="2026-05-31T00:00:00"/>
    <n v="0"/>
    <n v="1"/>
    <n v="22"/>
    <n v="30"/>
    <n v="2"/>
    <n v="17726461"/>
    <n v="19240000"/>
    <n v="7900000"/>
    <n v="164777"/>
    <n v="6660184"/>
    <n v="0"/>
    <n v="0"/>
    <n v="0"/>
    <m/>
    <n v="0"/>
    <n v="0"/>
    <n v="0"/>
    <m/>
    <m/>
    <d v="2021-03-30T00:00:00"/>
    <n v="1"/>
    <s v="O"/>
    <n v="1"/>
    <n v="30"/>
    <n v="0"/>
    <m/>
    <m/>
    <m/>
    <m/>
    <m/>
    <m/>
    <n v="1"/>
    <n v="1"/>
    <m/>
    <m/>
    <n v="4950792"/>
    <s v="CREDITOS DE CONSUMO"/>
    <n v="0"/>
    <n v="0"/>
    <n v="890480123"/>
    <s v="UNIVERSIDAD DE CARTAGENA"/>
    <n v="5"/>
    <m/>
    <m/>
    <m/>
    <m/>
    <n v="1"/>
    <n v="7"/>
    <n v="2"/>
  </r>
  <r>
    <n v="81905"/>
    <s v="C"/>
    <n v="73135751"/>
    <x v="0"/>
    <n v="4"/>
    <n v="17801"/>
    <d v="2020-11-10T00:00:00"/>
    <d v="2021-05-30T00:00:00"/>
    <n v="0"/>
    <n v="1"/>
    <n v="5"/>
    <n v="30"/>
    <n v="2"/>
    <n v="13121400"/>
    <n v="13940000"/>
    <n v="2000000"/>
    <n v="346206"/>
    <n v="319121"/>
    <n v="0"/>
    <n v="0"/>
    <n v="0"/>
    <m/>
    <n v="0"/>
    <n v="0"/>
    <n v="0"/>
    <m/>
    <m/>
    <d v="2021-03-30T00:00:00"/>
    <n v="1"/>
    <s v="O"/>
    <n v="1"/>
    <n v="30"/>
    <n v="0"/>
    <m/>
    <m/>
    <m/>
    <m/>
    <m/>
    <m/>
    <n v="1"/>
    <n v="1"/>
    <m/>
    <m/>
    <n v="237216"/>
    <s v="CREDITOS DE CONSUMO"/>
    <n v="0"/>
    <n v="0"/>
    <n v="890480123"/>
    <s v="UNIVERSIDAD DE CARTAGENA"/>
    <n v="5"/>
    <m/>
    <m/>
    <m/>
    <m/>
    <n v="1"/>
    <n v="7"/>
    <n v="2"/>
  </r>
  <r>
    <n v="721615"/>
    <s v="C"/>
    <n v="73135751"/>
    <x v="0"/>
    <n v="4"/>
    <n v="18144"/>
    <d v="2021-02-04T00:00:00"/>
    <d v="2021-06-28T00:00:00"/>
    <n v="0"/>
    <n v="1"/>
    <n v="1"/>
    <n v="30"/>
    <n v="2"/>
    <n v="13121400"/>
    <n v="13940000"/>
    <n v="2843000"/>
    <n v="31087"/>
    <n v="2811576"/>
    <n v="0"/>
    <n v="0"/>
    <n v="0"/>
    <m/>
    <n v="0"/>
    <n v="0"/>
    <n v="0"/>
    <n v="2843000"/>
    <n v="6"/>
    <d v="2021-03-30T00:00:00"/>
    <n v="1"/>
    <s v="O"/>
    <n v="1"/>
    <n v="30"/>
    <n v="0"/>
    <m/>
    <m/>
    <m/>
    <m/>
    <m/>
    <m/>
    <n v="1"/>
    <n v="1"/>
    <m/>
    <m/>
    <n v="2089961"/>
    <s v="CREDITOS DE CONSUMO"/>
    <n v="0"/>
    <n v="0"/>
    <n v="890480123"/>
    <s v="UNIVERSIDAD DE CARTAGENA"/>
    <n v="5"/>
    <m/>
    <m/>
    <m/>
    <m/>
    <n v="1"/>
    <n v="7"/>
    <n v="2"/>
  </r>
  <r>
    <n v="4037878"/>
    <s v="C"/>
    <n v="73138473"/>
    <x v="0"/>
    <n v="4"/>
    <n v="17242"/>
    <d v="2020-06-09T00:00:00"/>
    <d v="2024-06-30T00:00:00"/>
    <n v="0"/>
    <n v="1"/>
    <n v="9"/>
    <n v="30"/>
    <n v="2"/>
    <n v="17726461"/>
    <n v="19240000"/>
    <n v="6720000"/>
    <n v="196441"/>
    <n v="5768114"/>
    <n v="0"/>
    <n v="0"/>
    <n v="0"/>
    <m/>
    <n v="0"/>
    <n v="0"/>
    <n v="0"/>
    <m/>
    <m/>
    <d v="2021-03-30T00:00:00"/>
    <n v="9"/>
    <s v="O"/>
    <n v="1"/>
    <n v="30"/>
    <n v="0"/>
    <m/>
    <m/>
    <m/>
    <m/>
    <m/>
    <m/>
    <n v="1"/>
    <n v="1"/>
    <m/>
    <m/>
    <n v="1730236"/>
    <s v="CREDITOS DE CONSUMO"/>
    <n v="0"/>
    <n v="0"/>
    <n v="890480123"/>
    <s v="UNIVERSIDAD DE CARTAGENA"/>
    <n v="5"/>
    <m/>
    <m/>
    <m/>
    <m/>
    <n v="1"/>
    <n v="7"/>
    <n v="2"/>
  </r>
  <r>
    <n v="1126978"/>
    <s v="C"/>
    <n v="73138473"/>
    <x v="0"/>
    <n v="4"/>
    <n v="17323"/>
    <d v="2020-06-30T00:00:00"/>
    <d v="2023-06-30T00:00:00"/>
    <n v="30"/>
    <n v="1"/>
    <n v="7"/>
    <n v="30"/>
    <n v="2"/>
    <n v="12185828"/>
    <n v="12890000"/>
    <n v="1990000"/>
    <n v="66273"/>
    <n v="1609890"/>
    <n v="16320"/>
    <n v="0"/>
    <n v="0"/>
    <m/>
    <n v="0"/>
    <n v="0"/>
    <n v="0"/>
    <m/>
    <m/>
    <d v="2021-03-30T00:00:00"/>
    <n v="1"/>
    <s v="O"/>
    <n v="1"/>
    <n v="30"/>
    <n v="51727"/>
    <m/>
    <m/>
    <m/>
    <m/>
    <m/>
    <m/>
    <n v="1"/>
    <n v="1"/>
    <m/>
    <m/>
    <n v="482912"/>
    <s v="CREDITOS DE CONSUMO"/>
    <n v="0"/>
    <n v="0"/>
    <n v="890480123"/>
    <s v="UNIVERSIDAD DE CARTAGENA"/>
    <n v="5"/>
    <m/>
    <m/>
    <m/>
    <m/>
    <n v="1"/>
    <n v="7"/>
    <n v="2"/>
  </r>
  <r>
    <n v="925793"/>
    <s v="C"/>
    <n v="73140577"/>
    <x v="0"/>
    <n v="4"/>
    <n v="16664"/>
    <d v="2020-10-29T00:00:00"/>
    <d v="2023-02-05T00:00:00"/>
    <n v="0"/>
    <n v="1"/>
    <n v="5"/>
    <n v="30"/>
    <n v="2"/>
    <n v="9752084"/>
    <n v="10200000"/>
    <n v="1228243"/>
    <n v="50848"/>
    <n v="1018766"/>
    <n v="0"/>
    <n v="0"/>
    <n v="0"/>
    <m/>
    <n v="0"/>
    <n v="0"/>
    <n v="0"/>
    <m/>
    <m/>
    <d v="2021-03-30T00:00:00"/>
    <n v="1"/>
    <s v="O"/>
    <n v="1"/>
    <n v="30"/>
    <n v="0"/>
    <m/>
    <m/>
    <m/>
    <m/>
    <m/>
    <m/>
    <n v="1"/>
    <n v="1"/>
    <m/>
    <m/>
    <n v="92973"/>
    <s v="CREDITOS DE CONSUMO"/>
    <n v="0"/>
    <n v="0"/>
    <n v="890480123"/>
    <s v="UNIVERSIDAD DE CARTAGENA"/>
    <n v="5"/>
    <m/>
    <m/>
    <m/>
    <m/>
    <n v="1"/>
    <n v="7"/>
    <n v="1"/>
  </r>
  <r>
    <n v="86816185"/>
    <s v="C"/>
    <n v="73140577"/>
    <x v="2"/>
    <n v="4"/>
    <n v="16718"/>
    <d v="2020-10-29T00:00:00"/>
    <d v="2027-02-28T00:00:00"/>
    <n v="30"/>
    <n v="1"/>
    <n v="3"/>
    <n v="30"/>
    <n v="2"/>
    <n v="9119963"/>
    <n v="9511000"/>
    <n v="98442119"/>
    <n v="1709964"/>
    <n v="95534713"/>
    <n v="1463760"/>
    <n v="0"/>
    <n v="0"/>
    <m/>
    <n v="0"/>
    <n v="0"/>
    <n v="0"/>
    <m/>
    <m/>
    <d v="2021-02-27T00:00:00"/>
    <n v="1"/>
    <s v="O"/>
    <n v="1"/>
    <n v="30"/>
    <n v="1975284"/>
    <m/>
    <m/>
    <m/>
    <m/>
    <m/>
    <m/>
    <n v="1"/>
    <n v="1"/>
    <m/>
    <m/>
    <n v="8718528"/>
    <s v="CREDITOS DE CONSUMO"/>
    <n v="0"/>
    <n v="0"/>
    <m/>
    <m/>
    <n v="5"/>
    <m/>
    <m/>
    <m/>
    <m/>
    <n v="1"/>
    <n v="7"/>
    <n v="1"/>
  </r>
  <r>
    <n v="16215501"/>
    <s v="C"/>
    <n v="73140577"/>
    <x v="0"/>
    <n v="4"/>
    <n v="18032"/>
    <d v="2020-12-31T00:00:00"/>
    <d v="2026-10-31T00:00:00"/>
    <n v="0"/>
    <n v="1"/>
    <n v="3"/>
    <n v="30"/>
    <n v="2"/>
    <n v="16011168"/>
    <n v="17240000"/>
    <n v="18331048"/>
    <n v="404552"/>
    <n v="17843945"/>
    <n v="0"/>
    <n v="0"/>
    <n v="0"/>
    <m/>
    <n v="0"/>
    <n v="0"/>
    <n v="0"/>
    <m/>
    <m/>
    <d v="2021-03-30T00:00:00"/>
    <n v="1"/>
    <s v="O"/>
    <n v="1"/>
    <n v="30"/>
    <n v="0"/>
    <m/>
    <m/>
    <m/>
    <m/>
    <m/>
    <m/>
    <n v="1"/>
    <n v="1"/>
    <m/>
    <m/>
    <n v="1628444"/>
    <s v="CREDITOS DE CONSUMO"/>
    <n v="0"/>
    <n v="0"/>
    <n v="890480123"/>
    <s v="UNIVERSIDAD DE CARTAGENA"/>
    <n v="5"/>
    <m/>
    <m/>
    <m/>
    <m/>
    <n v="1"/>
    <n v="7"/>
    <n v="2"/>
  </r>
  <r>
    <n v="15913190"/>
    <s v="C"/>
    <n v="73140577"/>
    <x v="0"/>
    <n v="4"/>
    <n v="18214"/>
    <d v="2021-02-27T00:00:00"/>
    <d v="2021-03-27T00:00:00"/>
    <n v="3"/>
    <n v="1"/>
    <n v="0"/>
    <n v="30"/>
    <n v="2"/>
    <n v="23318977"/>
    <n v="25980000"/>
    <n v="17511274"/>
    <n v="17851562"/>
    <n v="17511274"/>
    <n v="374319"/>
    <n v="0"/>
    <n v="0"/>
    <m/>
    <n v="0"/>
    <n v="0"/>
    <n v="0"/>
    <m/>
    <m/>
    <d v="2021-02-27T00:00:00"/>
    <n v="1"/>
    <s v="O"/>
    <n v="1"/>
    <n v="30"/>
    <n v="17511274"/>
    <m/>
    <m/>
    <m/>
    <m/>
    <m/>
    <m/>
    <n v="1"/>
    <n v="1"/>
    <m/>
    <m/>
    <n v="1598084"/>
    <s v="CREDITOS DE CONSUMO"/>
    <n v="0"/>
    <n v="0"/>
    <n v="890480123"/>
    <s v="UNIVERSIDAD DE CARTAGENA"/>
    <n v="5"/>
    <m/>
    <m/>
    <m/>
    <m/>
    <n v="1"/>
    <n v="7"/>
    <n v="2"/>
  </r>
  <r>
    <n v="8898532"/>
    <s v="C"/>
    <n v="73140803"/>
    <x v="0"/>
    <n v="4"/>
    <n v="16713"/>
    <d v="2020-10-29T00:00:00"/>
    <d v="2024-03-30T00:00:00"/>
    <n v="0"/>
    <n v="1"/>
    <n v="5"/>
    <n v="30"/>
    <n v="2"/>
    <n v="9119963"/>
    <n v="9511000"/>
    <n v="10014309"/>
    <n v="285198"/>
    <n v="8952424"/>
    <n v="0"/>
    <n v="0"/>
    <n v="0"/>
    <m/>
    <n v="0"/>
    <n v="0"/>
    <n v="0"/>
    <m/>
    <m/>
    <d v="2021-03-30T00:00:00"/>
    <n v="1"/>
    <s v="O"/>
    <n v="1"/>
    <n v="30"/>
    <n v="0"/>
    <m/>
    <m/>
    <m/>
    <m/>
    <m/>
    <m/>
    <n v="1"/>
    <n v="1"/>
    <m/>
    <m/>
    <n v="53892"/>
    <s v="CREDITOS DE CONSUMO"/>
    <n v="0"/>
    <n v="0"/>
    <n v="890480123"/>
    <s v="UNIVERSIDAD DE CARTAGENA"/>
    <n v="5"/>
    <m/>
    <m/>
    <m/>
    <m/>
    <n v="1"/>
    <n v="7"/>
    <n v="1"/>
  </r>
  <r>
    <n v="1137090"/>
    <s v="C"/>
    <n v="73142000"/>
    <x v="0"/>
    <n v="4"/>
    <n v="17955"/>
    <d v="2020-12-30T00:00:00"/>
    <d v="2025-04-30T00:00:00"/>
    <n v="0"/>
    <n v="1"/>
    <n v="3"/>
    <n v="30"/>
    <n v="2"/>
    <n v="16011168"/>
    <n v="17240000"/>
    <n v="2381526"/>
    <n v="63802"/>
    <n v="2284045"/>
    <n v="0"/>
    <n v="0"/>
    <n v="0"/>
    <m/>
    <n v="0"/>
    <n v="0"/>
    <n v="0"/>
    <m/>
    <m/>
    <d v="2021-03-30T00:00:00"/>
    <n v="1"/>
    <s v="O"/>
    <n v="1"/>
    <n v="30"/>
    <n v="0"/>
    <m/>
    <m/>
    <m/>
    <m/>
    <m/>
    <m/>
    <n v="1"/>
    <n v="1"/>
    <m/>
    <m/>
    <n v="1146955"/>
    <s v="CREDITOS DE CONSUMO"/>
    <n v="0"/>
    <n v="0"/>
    <n v="890480123"/>
    <s v="UNIVERSIDAD DE CARTAGENA"/>
    <n v="5"/>
    <m/>
    <m/>
    <m/>
    <m/>
    <n v="1"/>
    <n v="7"/>
    <n v="2"/>
  </r>
  <r>
    <n v="10379334"/>
    <s v="C"/>
    <n v="73142000"/>
    <x v="0"/>
    <n v="4"/>
    <n v="17956"/>
    <d v="2020-12-30T00:00:00"/>
    <d v="2026-10-30T00:00:00"/>
    <n v="0"/>
    <n v="1"/>
    <n v="3"/>
    <n v="30"/>
    <n v="2"/>
    <n v="16011168"/>
    <n v="17240000"/>
    <n v="21417816"/>
    <n v="472675"/>
    <n v="20848716"/>
    <n v="0"/>
    <n v="0"/>
    <n v="0"/>
    <m/>
    <n v="0"/>
    <n v="0"/>
    <n v="0"/>
    <m/>
    <m/>
    <d v="2021-03-30T00:00:00"/>
    <n v="1"/>
    <s v="O"/>
    <n v="1"/>
    <n v="30"/>
    <n v="0"/>
    <m/>
    <m/>
    <m/>
    <m/>
    <m/>
    <m/>
    <n v="1"/>
    <n v="1"/>
    <m/>
    <m/>
    <n v="10469382"/>
    <s v="CREDITOS DE CONSUMO"/>
    <n v="0"/>
    <n v="0"/>
    <n v="890480123"/>
    <s v="UNIVERSIDAD DE CARTAGENA"/>
    <n v="5"/>
    <m/>
    <m/>
    <m/>
    <m/>
    <n v="1"/>
    <n v="7"/>
    <n v="2"/>
  </r>
  <r>
    <n v="5499152"/>
    <s v="C"/>
    <n v="73142000"/>
    <x v="0"/>
    <n v="4"/>
    <n v="17957"/>
    <d v="2020-12-30T00:00:00"/>
    <d v="2024-05-30T00:00:00"/>
    <n v="0"/>
    <n v="1"/>
    <n v="3"/>
    <n v="30"/>
    <n v="2"/>
    <n v="8648788"/>
    <n v="9000000"/>
    <n v="11796727"/>
    <n v="333355"/>
    <n v="11046013"/>
    <n v="0"/>
    <n v="0"/>
    <n v="0"/>
    <m/>
    <n v="0"/>
    <n v="0"/>
    <n v="0"/>
    <m/>
    <m/>
    <d v="2021-03-30T00:00:00"/>
    <n v="1"/>
    <s v="O"/>
    <n v="1"/>
    <n v="30"/>
    <n v="0"/>
    <m/>
    <m/>
    <m/>
    <m/>
    <m/>
    <m/>
    <n v="1"/>
    <n v="1"/>
    <m/>
    <m/>
    <n v="5546861"/>
    <s v="CREDITOS DE CONSUMO"/>
    <n v="0"/>
    <n v="0"/>
    <n v="890480123"/>
    <s v="UNIVERSIDAD DE CARTAGENA"/>
    <n v="5"/>
    <m/>
    <m/>
    <m/>
    <m/>
    <n v="1"/>
    <n v="7"/>
    <n v="2"/>
  </r>
  <r>
    <n v="28716618"/>
    <s v="C"/>
    <n v="73143801"/>
    <x v="0"/>
    <n v="4"/>
    <n v="14996"/>
    <d v="2020-10-29T00:00:00"/>
    <d v="2024-04-10T00:00:00"/>
    <n v="0"/>
    <n v="1"/>
    <n v="5"/>
    <n v="30"/>
    <n v="2"/>
    <n v="12185828"/>
    <n v="12890000"/>
    <n v="36349762"/>
    <n v="1088343"/>
    <n v="32549392"/>
    <n v="0"/>
    <n v="0"/>
    <n v="0"/>
    <m/>
    <n v="0"/>
    <n v="0"/>
    <n v="0"/>
    <m/>
    <m/>
    <d v="2021-03-30T00:00:00"/>
    <n v="1"/>
    <s v="O"/>
    <n v="1"/>
    <n v="30"/>
    <n v="0"/>
    <m/>
    <m/>
    <m/>
    <m/>
    <m/>
    <m/>
    <n v="1"/>
    <n v="1"/>
    <m/>
    <m/>
    <n v="3832774"/>
    <s v="CREDITOS DE CONSUMO"/>
    <n v="0"/>
    <n v="0"/>
    <n v="890480123"/>
    <s v="UNIVERSIDAD DE CARTAGENA"/>
    <n v="5"/>
    <m/>
    <m/>
    <m/>
    <m/>
    <n v="1"/>
    <n v="7"/>
    <n v="1"/>
  </r>
  <r>
    <n v="799591"/>
    <s v="C"/>
    <n v="73144363"/>
    <x v="0"/>
    <n v="4"/>
    <n v="15096"/>
    <d v="2020-10-29T00:00:00"/>
    <d v="2021-05-14T00:00:00"/>
    <n v="0"/>
    <n v="1"/>
    <n v="4"/>
    <n v="30"/>
    <n v="2"/>
    <n v="9752084"/>
    <n v="10200000"/>
    <n v="2603891"/>
    <n v="446409"/>
    <n v="873001"/>
    <n v="0"/>
    <n v="0"/>
    <n v="0"/>
    <m/>
    <n v="0"/>
    <n v="0"/>
    <n v="0"/>
    <m/>
    <m/>
    <d v="2021-03-31T00:00:00"/>
    <n v="1"/>
    <s v="O"/>
    <n v="1"/>
    <n v="30"/>
    <n v="0"/>
    <m/>
    <m/>
    <m/>
    <m/>
    <m/>
    <m/>
    <n v="1"/>
    <n v="1"/>
    <m/>
    <m/>
    <n v="73410"/>
    <s v="CREDITOS DE CONSUMO"/>
    <n v="0"/>
    <n v="0"/>
    <n v="890480123"/>
    <s v="UNIVERSIDAD DE CARTAGENA"/>
    <n v="5"/>
    <m/>
    <m/>
    <m/>
    <m/>
    <n v="1"/>
    <n v="7"/>
    <n v="1"/>
  </r>
  <r>
    <n v="78334350"/>
    <s v="C"/>
    <n v="73144363"/>
    <x v="2"/>
    <n v="4"/>
    <n v="16717"/>
    <d v="2020-10-29T00:00:00"/>
    <d v="2027-02-20T00:00:00"/>
    <n v="0"/>
    <n v="1"/>
    <n v="5"/>
    <n v="30"/>
    <n v="2"/>
    <n v="9119963"/>
    <n v="9511000"/>
    <n v="90288300"/>
    <n v="1583804"/>
    <n v="85526193"/>
    <n v="0"/>
    <n v="0"/>
    <n v="0"/>
    <m/>
    <n v="0"/>
    <n v="0"/>
    <n v="0"/>
    <m/>
    <m/>
    <d v="2021-03-30T00:00:00"/>
    <n v="1"/>
    <s v="O"/>
    <n v="1"/>
    <n v="30"/>
    <n v="0"/>
    <m/>
    <m/>
    <m/>
    <m/>
    <m/>
    <m/>
    <n v="1"/>
    <n v="1"/>
    <m/>
    <m/>
    <n v="7191843"/>
    <s v="CREDITOS DE CONSUMO"/>
    <n v="0"/>
    <n v="0"/>
    <m/>
    <m/>
    <n v="5"/>
    <m/>
    <m/>
    <m/>
    <m/>
    <n v="1"/>
    <n v="7"/>
    <n v="1"/>
  </r>
  <r>
    <n v="2452094"/>
    <s v="C"/>
    <n v="73144363"/>
    <x v="0"/>
    <n v="4"/>
    <n v="17275"/>
    <d v="2020-06-20T00:00:00"/>
    <d v="2022-06-30T00:00:00"/>
    <n v="0"/>
    <n v="1"/>
    <n v="9"/>
    <n v="30"/>
    <n v="2"/>
    <n v="12185828"/>
    <n v="12890000"/>
    <n v="4100000"/>
    <n v="193357"/>
    <n v="2677220"/>
    <n v="0"/>
    <n v="0"/>
    <n v="0"/>
    <m/>
    <n v="0"/>
    <n v="0"/>
    <n v="0"/>
    <m/>
    <m/>
    <d v="2021-03-30T00:00:00"/>
    <n v="1"/>
    <s v="O"/>
    <n v="1"/>
    <n v="30"/>
    <n v="0"/>
    <m/>
    <m/>
    <m/>
    <m/>
    <m/>
    <m/>
    <n v="1"/>
    <n v="1"/>
    <m/>
    <m/>
    <n v="225126"/>
    <s v="CREDITOS DE CONSUMO"/>
    <n v="0"/>
    <n v="0"/>
    <n v="890480123"/>
    <s v="UNIVERSIDAD DE CARTAGENA"/>
    <n v="5"/>
    <m/>
    <m/>
    <m/>
    <m/>
    <n v="1"/>
    <n v="7"/>
    <n v="2"/>
  </r>
  <r>
    <n v="1901195"/>
    <s v="C"/>
    <n v="73144363"/>
    <x v="0"/>
    <n v="4"/>
    <n v="17489"/>
    <d v="2020-08-25T00:00:00"/>
    <d v="2022-03-30T00:00:00"/>
    <n v="0"/>
    <n v="1"/>
    <n v="6"/>
    <n v="30"/>
    <n v="2"/>
    <n v="15881442"/>
    <n v="17090000"/>
    <n v="3000000"/>
    <n v="188401"/>
    <n v="2075743"/>
    <n v="0"/>
    <n v="0"/>
    <n v="0"/>
    <m/>
    <n v="0"/>
    <n v="0"/>
    <n v="0"/>
    <m/>
    <m/>
    <d v="2021-03-30T00:00:00"/>
    <n v="9"/>
    <s v="O"/>
    <n v="1"/>
    <n v="30"/>
    <n v="0"/>
    <m/>
    <m/>
    <m/>
    <m/>
    <m/>
    <m/>
    <n v="1"/>
    <n v="1"/>
    <m/>
    <m/>
    <n v="174548"/>
    <s v="CREDITOS DE CONSUMO"/>
    <n v="0"/>
    <n v="0"/>
    <n v="890480123"/>
    <s v="UNIVERSIDAD DE CARTAGENA"/>
    <n v="5"/>
    <m/>
    <m/>
    <m/>
    <m/>
    <n v="1"/>
    <n v="7"/>
    <n v="2"/>
  </r>
  <r>
    <n v="4155"/>
    <s v="C"/>
    <n v="73144363"/>
    <x v="0"/>
    <n v="4"/>
    <n v="550023713"/>
    <d v="2020-03-12T00:00:00"/>
    <d v="2023-10-30T00:00:00"/>
    <n v="0"/>
    <n v="1"/>
    <n v="5"/>
    <n v="30"/>
    <n v="2"/>
    <n v="22490513"/>
    <n v="24960000"/>
    <n v="5081"/>
    <n v="195"/>
    <n v="4536"/>
    <n v="0"/>
    <n v="0"/>
    <n v="0"/>
    <m/>
    <n v="0"/>
    <n v="0"/>
    <n v="0"/>
    <m/>
    <m/>
    <d v="2021-03-30T00:00:00"/>
    <n v="1"/>
    <s v="O"/>
    <n v="1"/>
    <n v="30"/>
    <n v="0"/>
    <m/>
    <m/>
    <m/>
    <m/>
    <m/>
    <m/>
    <n v="1"/>
    <n v="1"/>
    <m/>
    <m/>
    <n v="381"/>
    <s v="CREDITOS DE CONSUMO"/>
    <n v="0"/>
    <n v="0"/>
    <n v="890480123"/>
    <s v="UNIVERSIDAD DE CARTAGENA"/>
    <n v="5"/>
    <m/>
    <m/>
    <m/>
    <m/>
    <n v="2"/>
    <n v="7"/>
    <n v="2"/>
  </r>
  <r>
    <n v="6061"/>
    <s v="C"/>
    <n v="73144363"/>
    <x v="0"/>
    <n v="4"/>
    <n v="550023716"/>
    <d v="2020-03-13T00:00:00"/>
    <d v="2023-10-30T00:00:00"/>
    <n v="0"/>
    <n v="1"/>
    <n v="5"/>
    <n v="30"/>
    <n v="2"/>
    <n v="22490513"/>
    <n v="24960000"/>
    <n v="7495"/>
    <n v="288"/>
    <n v="6617"/>
    <n v="0"/>
    <n v="0"/>
    <n v="0"/>
    <m/>
    <n v="0"/>
    <n v="0"/>
    <n v="0"/>
    <m/>
    <m/>
    <d v="2021-03-30T00:00:00"/>
    <n v="1"/>
    <s v="O"/>
    <n v="1"/>
    <n v="30"/>
    <n v="0"/>
    <m/>
    <m/>
    <m/>
    <m/>
    <m/>
    <m/>
    <n v="1"/>
    <n v="1"/>
    <m/>
    <m/>
    <n v="556"/>
    <s v="CREDITOS DE CONSUMO"/>
    <n v="0"/>
    <n v="0"/>
    <n v="890480123"/>
    <s v="UNIVERSIDAD DE CARTAGENA"/>
    <n v="5"/>
    <m/>
    <m/>
    <m/>
    <m/>
    <n v="2"/>
    <n v="7"/>
    <n v="2"/>
  </r>
  <r>
    <n v="6859"/>
    <s v="C"/>
    <n v="73144363"/>
    <x v="0"/>
    <n v="4"/>
    <n v="550023719"/>
    <d v="2020-03-13T00:00:00"/>
    <d v="2023-10-30T00:00:00"/>
    <n v="0"/>
    <n v="1"/>
    <n v="5"/>
    <n v="30"/>
    <n v="2"/>
    <n v="22490513"/>
    <n v="24960000"/>
    <n v="8381"/>
    <n v="322"/>
    <n v="7489"/>
    <n v="0"/>
    <n v="0"/>
    <n v="0"/>
    <m/>
    <n v="0"/>
    <n v="0"/>
    <n v="0"/>
    <m/>
    <m/>
    <d v="2021-03-30T00:00:00"/>
    <n v="1"/>
    <s v="O"/>
    <n v="1"/>
    <n v="30"/>
    <n v="0"/>
    <m/>
    <m/>
    <m/>
    <m/>
    <m/>
    <m/>
    <n v="1"/>
    <n v="1"/>
    <m/>
    <m/>
    <n v="630"/>
    <s v="CREDITOS DE CONSUMO"/>
    <n v="0"/>
    <n v="0"/>
    <n v="890480123"/>
    <s v="UNIVERSIDAD DE CARTAGENA"/>
    <n v="5"/>
    <m/>
    <m/>
    <m/>
    <m/>
    <n v="2"/>
    <n v="7"/>
    <n v="2"/>
  </r>
  <r>
    <n v="102117"/>
    <s v="C"/>
    <n v="73144363"/>
    <x v="0"/>
    <n v="4"/>
    <n v="550023947"/>
    <d v="2020-06-23T00:00:00"/>
    <d v="2023-10-30T00:00:00"/>
    <n v="0"/>
    <n v="1"/>
    <n v="5"/>
    <n v="30"/>
    <n v="2"/>
    <n v="22490513"/>
    <n v="24960000"/>
    <n v="124486"/>
    <n v="4786"/>
    <n v="111492"/>
    <n v="0"/>
    <n v="0"/>
    <n v="0"/>
    <m/>
    <n v="0"/>
    <n v="0"/>
    <n v="0"/>
    <m/>
    <m/>
    <d v="2021-03-30T00:00:00"/>
    <n v="1"/>
    <s v="O"/>
    <n v="1"/>
    <n v="30"/>
    <n v="0"/>
    <m/>
    <m/>
    <m/>
    <m/>
    <m/>
    <m/>
    <n v="1"/>
    <n v="1"/>
    <m/>
    <m/>
    <n v="9375"/>
    <s v="CREDITOS DE CONSUMO"/>
    <n v="0"/>
    <n v="0"/>
    <n v="890480123"/>
    <s v="UNIVERSIDAD DE CARTAGENA"/>
    <n v="5"/>
    <m/>
    <m/>
    <m/>
    <m/>
    <n v="2"/>
    <n v="7"/>
    <n v="2"/>
  </r>
  <r>
    <n v="147830"/>
    <s v="C"/>
    <n v="73144363"/>
    <x v="0"/>
    <n v="4"/>
    <n v="550024159"/>
    <d v="2020-08-09T00:00:00"/>
    <d v="2023-10-30T00:00:00"/>
    <n v="0"/>
    <n v="1"/>
    <n v="6"/>
    <n v="30"/>
    <n v="2"/>
    <n v="22490513"/>
    <n v="24960000"/>
    <n v="188910"/>
    <n v="7263"/>
    <n v="161402"/>
    <n v="0"/>
    <n v="0"/>
    <n v="0"/>
    <m/>
    <n v="0"/>
    <n v="0"/>
    <n v="0"/>
    <m/>
    <m/>
    <d v="2021-03-30T00:00:00"/>
    <n v="1"/>
    <s v="O"/>
    <n v="1"/>
    <n v="30"/>
    <n v="0"/>
    <m/>
    <m/>
    <m/>
    <m/>
    <m/>
    <m/>
    <n v="1"/>
    <n v="1"/>
    <m/>
    <m/>
    <n v="13572"/>
    <s v="CREDITOS DE CONSUMO"/>
    <n v="0"/>
    <n v="0"/>
    <n v="890480123"/>
    <s v="UNIVERSIDAD DE CARTAGENA"/>
    <n v="5"/>
    <m/>
    <m/>
    <m/>
    <m/>
    <n v="2"/>
    <n v="7"/>
    <n v="2"/>
  </r>
  <r>
    <n v="410975"/>
    <s v="C"/>
    <n v="73144363"/>
    <x v="0"/>
    <n v="4"/>
    <n v="550024177"/>
    <d v="2020-08-14T00:00:00"/>
    <d v="2023-10-30T00:00:00"/>
    <n v="0"/>
    <n v="1"/>
    <n v="8"/>
    <n v="30"/>
    <n v="2"/>
    <n v="22490513"/>
    <n v="24960000"/>
    <n v="550105"/>
    <n v="21149"/>
    <n v="448706"/>
    <n v="0"/>
    <n v="0"/>
    <n v="0"/>
    <m/>
    <n v="0"/>
    <n v="0"/>
    <n v="0"/>
    <m/>
    <m/>
    <d v="2021-03-30T00:00:00"/>
    <n v="1"/>
    <s v="O"/>
    <n v="1"/>
    <n v="30"/>
    <n v="0"/>
    <m/>
    <m/>
    <m/>
    <m/>
    <m/>
    <m/>
    <n v="1"/>
    <n v="1"/>
    <m/>
    <m/>
    <n v="37731"/>
    <s v="CREDITOS DE CONSUMO"/>
    <n v="0"/>
    <n v="0"/>
    <n v="890480123"/>
    <s v="UNIVERSIDAD DE CARTAGENA"/>
    <n v="5"/>
    <m/>
    <m/>
    <m/>
    <m/>
    <n v="2"/>
    <n v="7"/>
    <n v="2"/>
  </r>
  <r>
    <n v="413666"/>
    <s v="C"/>
    <n v="73144363"/>
    <x v="0"/>
    <n v="4"/>
    <n v="550024178"/>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n v="73144363"/>
    <x v="0"/>
    <n v="4"/>
    <n v="550024179"/>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n v="73144363"/>
    <x v="0"/>
    <n v="4"/>
    <n v="550024180"/>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355680"/>
    <s v="C"/>
    <n v="73144363"/>
    <x v="0"/>
    <n v="4"/>
    <n v="550024181"/>
    <d v="2020-08-14T00:00:00"/>
    <d v="2023-10-30T00:00:00"/>
    <n v="0"/>
    <n v="1"/>
    <n v="8"/>
    <n v="30"/>
    <n v="2"/>
    <n v="22490513"/>
    <n v="24960000"/>
    <n v="467157"/>
    <n v="17960"/>
    <n v="388335"/>
    <n v="0"/>
    <n v="0"/>
    <n v="0"/>
    <m/>
    <n v="0"/>
    <n v="0"/>
    <n v="0"/>
    <m/>
    <m/>
    <d v="2021-03-30T00:00:00"/>
    <n v="1"/>
    <s v="O"/>
    <n v="1"/>
    <n v="30"/>
    <n v="0"/>
    <m/>
    <m/>
    <m/>
    <m/>
    <m/>
    <m/>
    <n v="1"/>
    <n v="1"/>
    <m/>
    <m/>
    <n v="32655"/>
    <s v="CREDITOS DE CONSUMO"/>
    <n v="0"/>
    <n v="0"/>
    <n v="890480123"/>
    <s v="UNIVERSIDAD DE CARTAGENA"/>
    <n v="5"/>
    <m/>
    <m/>
    <m/>
    <m/>
    <n v="2"/>
    <n v="7"/>
    <n v="2"/>
  </r>
  <r>
    <n v="91180"/>
    <s v="C"/>
    <n v="73144363"/>
    <x v="0"/>
    <n v="4"/>
    <n v="550024189"/>
    <d v="2020-08-16T00:00:00"/>
    <d v="2023-10-30T00:00:00"/>
    <n v="0"/>
    <n v="1"/>
    <n v="5"/>
    <n v="30"/>
    <n v="2"/>
    <n v="22490513"/>
    <n v="24960000"/>
    <n v="111156"/>
    <n v="4273"/>
    <n v="99551"/>
    <n v="0"/>
    <n v="0"/>
    <n v="0"/>
    <m/>
    <n v="0"/>
    <n v="0"/>
    <n v="0"/>
    <m/>
    <m/>
    <d v="2021-03-30T00:00:00"/>
    <n v="1"/>
    <s v="O"/>
    <n v="1"/>
    <n v="30"/>
    <n v="0"/>
    <m/>
    <m/>
    <m/>
    <m/>
    <m/>
    <m/>
    <n v="1"/>
    <n v="1"/>
    <m/>
    <m/>
    <n v="8371"/>
    <s v="CREDITOS DE CONSUMO"/>
    <n v="0"/>
    <n v="0"/>
    <n v="890480123"/>
    <s v="UNIVERSIDAD DE CARTAGENA"/>
    <n v="5"/>
    <m/>
    <m/>
    <m/>
    <m/>
    <n v="2"/>
    <n v="7"/>
    <n v="2"/>
  </r>
  <r>
    <n v="218840"/>
    <s v="C"/>
    <n v="73144363"/>
    <x v="0"/>
    <n v="4"/>
    <n v="550024212"/>
    <d v="2020-08-24T00:00:00"/>
    <d v="2023-09-30T00:00:00"/>
    <n v="0"/>
    <n v="1"/>
    <n v="9"/>
    <n v="30"/>
    <n v="2"/>
    <n v="22490513"/>
    <n v="24960000"/>
    <n v="300000"/>
    <n v="11533"/>
    <n v="238932"/>
    <n v="0"/>
    <n v="0"/>
    <n v="0"/>
    <m/>
    <n v="0"/>
    <n v="0"/>
    <n v="0"/>
    <m/>
    <m/>
    <d v="2021-03-30T00:00:00"/>
    <n v="1"/>
    <s v="O"/>
    <n v="1"/>
    <n v="30"/>
    <n v="0"/>
    <m/>
    <m/>
    <m/>
    <m/>
    <m/>
    <m/>
    <n v="1"/>
    <n v="1"/>
    <m/>
    <m/>
    <n v="20092"/>
    <s v="CREDITOS DE CONSUMO"/>
    <n v="0"/>
    <n v="0"/>
    <n v="890480123"/>
    <s v="UNIVERSIDAD DE CARTAGENA"/>
    <n v="5"/>
    <m/>
    <m/>
    <m/>
    <m/>
    <n v="2"/>
    <n v="7"/>
    <n v="2"/>
  </r>
  <r>
    <n v="77130"/>
    <s v="C"/>
    <n v="73144363"/>
    <x v="0"/>
    <n v="4"/>
    <n v="550024368"/>
    <d v="2020-09-08T00:00:00"/>
    <d v="2023-09-30T00:00:00"/>
    <n v="0"/>
    <n v="1"/>
    <n v="7"/>
    <n v="30"/>
    <n v="2"/>
    <n v="22490513"/>
    <n v="24960000"/>
    <n v="100000"/>
    <n v="3844"/>
    <n v="84211"/>
    <n v="0"/>
    <n v="0"/>
    <n v="0"/>
    <m/>
    <n v="0"/>
    <n v="0"/>
    <n v="0"/>
    <m/>
    <m/>
    <d v="2021-03-30T00:00:00"/>
    <n v="1"/>
    <s v="O"/>
    <n v="1"/>
    <n v="30"/>
    <n v="0"/>
    <m/>
    <m/>
    <m/>
    <m/>
    <m/>
    <m/>
    <n v="1"/>
    <n v="1"/>
    <m/>
    <m/>
    <n v="7081"/>
    <s v="CREDITOS DE CONSUMO"/>
    <n v="0"/>
    <n v="0"/>
    <n v="890480123"/>
    <s v="UNIVERSIDAD DE CARTAGENA"/>
    <n v="5"/>
    <m/>
    <m/>
    <m/>
    <m/>
    <n v="2"/>
    <n v="7"/>
    <n v="2"/>
  </r>
  <r>
    <n v="106955"/>
    <s v="C"/>
    <n v="73144363"/>
    <x v="0"/>
    <n v="4"/>
    <n v="550024369"/>
    <d v="2020-09-08T00:00:00"/>
    <d v="2023-09-30T00:00:00"/>
    <n v="0"/>
    <n v="1"/>
    <n v="6"/>
    <n v="30"/>
    <n v="2"/>
    <n v="22490513"/>
    <n v="24960000"/>
    <n v="136250"/>
    <n v="5238"/>
    <n v="116775"/>
    <n v="0"/>
    <n v="0"/>
    <n v="0"/>
    <m/>
    <n v="0"/>
    <n v="0"/>
    <n v="0"/>
    <m/>
    <m/>
    <d v="2021-03-30T00:00:00"/>
    <n v="1"/>
    <s v="O"/>
    <n v="1"/>
    <n v="30"/>
    <n v="0"/>
    <m/>
    <m/>
    <m/>
    <m/>
    <m/>
    <m/>
    <n v="1"/>
    <n v="1"/>
    <m/>
    <m/>
    <n v="9820"/>
    <s v="CREDITOS DE CONSUMO"/>
    <n v="0"/>
    <n v="0"/>
    <n v="890480123"/>
    <s v="UNIVERSIDAD DE CARTAGENA"/>
    <n v="5"/>
    <m/>
    <m/>
    <m/>
    <m/>
    <n v="2"/>
    <n v="7"/>
    <n v="2"/>
  </r>
  <r>
    <n v="156641"/>
    <s v="C"/>
    <n v="73144363"/>
    <x v="0"/>
    <n v="4"/>
    <n v="550024410"/>
    <d v="2020-09-21T00:00:00"/>
    <d v="2023-10-30T00:00:00"/>
    <n v="0"/>
    <n v="1"/>
    <n v="6"/>
    <n v="30"/>
    <n v="2"/>
    <n v="22490513"/>
    <n v="24960000"/>
    <n v="200000"/>
    <n v="7689"/>
    <n v="171022"/>
    <n v="0"/>
    <n v="0"/>
    <n v="0"/>
    <m/>
    <n v="0"/>
    <n v="0"/>
    <n v="0"/>
    <m/>
    <m/>
    <d v="2021-03-30T00:00:00"/>
    <n v="1"/>
    <s v="O"/>
    <n v="1"/>
    <n v="30"/>
    <n v="0"/>
    <m/>
    <m/>
    <m/>
    <m/>
    <m/>
    <m/>
    <n v="1"/>
    <n v="1"/>
    <m/>
    <m/>
    <n v="14381"/>
    <s v="CREDITOS DE CONSUMO"/>
    <n v="0"/>
    <n v="0"/>
    <n v="890480123"/>
    <s v="UNIVERSIDAD DE CARTAGENA"/>
    <n v="5"/>
    <m/>
    <m/>
    <m/>
    <m/>
    <n v="2"/>
    <n v="7"/>
    <n v="2"/>
  </r>
  <r>
    <n v="5495"/>
    <s v="C"/>
    <n v="73144363"/>
    <x v="0"/>
    <n v="4"/>
    <n v="550025679"/>
    <d v="2021-03-31T00:00:00"/>
    <d v="2021-05-30T00:00:00"/>
    <n v="0"/>
    <n v="1"/>
    <n v="0"/>
    <n v="30"/>
    <n v="2"/>
    <n v="0"/>
    <n v="0"/>
    <n v="6000"/>
    <n v="6000"/>
    <n v="6000"/>
    <n v="0"/>
    <n v="0"/>
    <n v="0"/>
    <m/>
    <n v="0"/>
    <n v="0"/>
    <n v="0"/>
    <m/>
    <m/>
    <d v="2021-03-31T00:00:00"/>
    <n v="1"/>
    <s v="O"/>
    <n v="1"/>
    <n v="30"/>
    <n v="0"/>
    <m/>
    <m/>
    <m/>
    <m/>
    <m/>
    <m/>
    <n v="1"/>
    <n v="1"/>
    <m/>
    <m/>
    <n v="505"/>
    <s v="CREDITOS DE CONSUMO"/>
    <n v="0"/>
    <n v="0"/>
    <n v="890480123"/>
    <s v="UNIVERSIDAD DE CARTAGENA"/>
    <n v="5"/>
    <m/>
    <m/>
    <m/>
    <m/>
    <n v="2"/>
    <n v="7"/>
    <n v="2"/>
  </r>
  <r>
    <n v="0"/>
    <s v="C"/>
    <n v="73145077"/>
    <x v="0"/>
    <n v="4"/>
    <n v="17813"/>
    <d v="2020-11-19T00:00:00"/>
    <d v="2023-11-30T00:00:00"/>
    <n v="0"/>
    <n v="1"/>
    <n v="4"/>
    <n v="30"/>
    <n v="2"/>
    <n v="8648788"/>
    <n v="9000000"/>
    <n v="9310000"/>
    <n v="294536"/>
    <n v="8390107"/>
    <n v="0"/>
    <n v="0"/>
    <n v="0"/>
    <m/>
    <n v="0"/>
    <n v="0"/>
    <n v="0"/>
    <m/>
    <m/>
    <d v="2021-03-30T00:00:00"/>
    <n v="1"/>
    <s v="O"/>
    <n v="1"/>
    <n v="30"/>
    <n v="0"/>
    <m/>
    <m/>
    <m/>
    <m/>
    <m/>
    <m/>
    <n v="1"/>
    <n v="1"/>
    <m/>
    <m/>
    <n v="25688958"/>
    <s v="CREDITOS DE CONSUMO"/>
    <n v="0"/>
    <n v="0"/>
    <n v="890480123"/>
    <s v="UNIVERSIDAD DE CARTAGENA"/>
    <n v="5"/>
    <m/>
    <m/>
    <m/>
    <m/>
    <n v="1"/>
    <n v="7"/>
    <n v="2"/>
  </r>
  <r>
    <n v="0"/>
    <s v="C"/>
    <n v="73145587"/>
    <x v="0"/>
    <n v="4"/>
    <n v="16897"/>
    <d v="2020-01-29T00:00:00"/>
    <d v="2022-01-30T00:00:00"/>
    <n v="0"/>
    <n v="1"/>
    <n v="14"/>
    <n v="30"/>
    <n v="2"/>
    <n v="9752084"/>
    <n v="10200000"/>
    <n v="4004318"/>
    <n v="184321"/>
    <n v="1762637"/>
    <n v="0"/>
    <n v="0"/>
    <n v="0"/>
    <m/>
    <n v="0"/>
    <n v="0"/>
    <n v="0"/>
    <m/>
    <m/>
    <d v="2021-03-30T00:00:00"/>
    <n v="1"/>
    <s v="O"/>
    <n v="1"/>
    <n v="30"/>
    <n v="0"/>
    <m/>
    <m/>
    <m/>
    <m/>
    <m/>
    <m/>
    <n v="1"/>
    <n v="1"/>
    <m/>
    <m/>
    <n v="3968847"/>
    <s v="CREDITOS DE CONSUMO"/>
    <n v="0"/>
    <n v="0"/>
    <n v="890480123"/>
    <s v="UNIVERSIDAD DE CARTAGENA"/>
    <n v="5"/>
    <m/>
    <m/>
    <m/>
    <m/>
    <n v="1"/>
    <n v="7"/>
    <n v="2"/>
  </r>
  <r>
    <n v="232261"/>
    <s v="C"/>
    <n v="73146027"/>
    <x v="0"/>
    <n v="4"/>
    <n v="12557"/>
    <d v="2017-06-01T00:00:00"/>
    <d v="2022-06-01T00:00:00"/>
    <n v="0"/>
    <n v="1"/>
    <n v="46"/>
    <n v="30"/>
    <n v="2"/>
    <n v="12185828"/>
    <n v="12890000"/>
    <n v="16865878"/>
    <n v="376758"/>
    <n v="4873091"/>
    <n v="0"/>
    <n v="0"/>
    <n v="0"/>
    <m/>
    <n v="0"/>
    <n v="0"/>
    <n v="0"/>
    <m/>
    <m/>
    <d v="2021-03-30T00:00:00"/>
    <n v="1"/>
    <s v="O"/>
    <n v="1"/>
    <n v="30"/>
    <n v="0"/>
    <m/>
    <m/>
    <m/>
    <m/>
    <m/>
    <m/>
    <n v="1"/>
    <n v="1"/>
    <m/>
    <m/>
    <n v="4640830"/>
    <s v="CREDITOS DE CONSUMO"/>
    <n v="0"/>
    <n v="0"/>
    <n v="890480123"/>
    <s v="UNIVERSIDAD DE CARTAGENA"/>
    <n v="5"/>
    <m/>
    <m/>
    <m/>
    <m/>
    <n v="1"/>
    <n v="7"/>
    <n v="2"/>
  </r>
  <r>
    <n v="449246"/>
    <s v="C"/>
    <n v="73146027"/>
    <x v="0"/>
    <n v="4"/>
    <n v="16329"/>
    <d v="2019-09-25T00:00:00"/>
    <d v="2024-09-30T00:00:00"/>
    <n v="0"/>
    <n v="1"/>
    <n v="18"/>
    <n v="30"/>
    <n v="2"/>
    <n v="17726461"/>
    <n v="19240000"/>
    <n v="12000000"/>
    <n v="302938"/>
    <n v="9425682"/>
    <n v="0"/>
    <n v="0"/>
    <n v="0"/>
    <m/>
    <n v="0"/>
    <n v="0"/>
    <n v="0"/>
    <m/>
    <m/>
    <d v="2021-03-30T00:00:00"/>
    <n v="1"/>
    <s v="O"/>
    <n v="1"/>
    <n v="30"/>
    <n v="0"/>
    <m/>
    <m/>
    <m/>
    <m/>
    <m/>
    <m/>
    <n v="1"/>
    <n v="1"/>
    <m/>
    <m/>
    <n v="8976436"/>
    <s v="CREDITOS DE CONSUMO"/>
    <n v="0"/>
    <n v="0"/>
    <n v="890480123"/>
    <s v="UNIVERSIDAD DE CARTAGENA"/>
    <n v="5"/>
    <m/>
    <m/>
    <m/>
    <m/>
    <n v="1"/>
    <n v="7"/>
    <n v="2"/>
  </r>
  <r>
    <n v="122566"/>
    <s v="C"/>
    <n v="73146027"/>
    <x v="0"/>
    <n v="4"/>
    <n v="18253"/>
    <d v="2021-03-10T00:00:00"/>
    <d v="2021-06-30T00:00:00"/>
    <n v="0"/>
    <n v="1"/>
    <n v="1"/>
    <n v="30"/>
    <n v="2"/>
    <n v="13121400"/>
    <n v="13940000"/>
    <n v="2600000"/>
    <n v="28430"/>
    <n v="2571570"/>
    <n v="0"/>
    <n v="0"/>
    <n v="0"/>
    <m/>
    <n v="0"/>
    <n v="0"/>
    <n v="0"/>
    <n v="2600000"/>
    <n v="6"/>
    <d v="2021-03-30T00:00:00"/>
    <n v="1"/>
    <s v="O"/>
    <n v="1"/>
    <n v="30"/>
    <n v="0"/>
    <m/>
    <m/>
    <m/>
    <m/>
    <m/>
    <m/>
    <n v="1"/>
    <n v="1"/>
    <m/>
    <m/>
    <n v="2449004"/>
    <s v="CREDITOS DE CONSUMO"/>
    <n v="0"/>
    <n v="0"/>
    <n v="890480123"/>
    <s v="UNIVERSIDAD DE CARTAGENA"/>
    <n v="5"/>
    <m/>
    <m/>
    <m/>
    <m/>
    <n v="1"/>
    <n v="7"/>
    <n v="2"/>
  </r>
  <r>
    <n v="0"/>
    <s v="C"/>
    <n v="73147672"/>
    <x v="0"/>
    <n v="4"/>
    <n v="15618"/>
    <d v="2020-10-29T00:00:00"/>
    <d v="2021-06-30T00:00:00"/>
    <n v="0"/>
    <n v="1"/>
    <n v="5"/>
    <n v="30"/>
    <n v="2"/>
    <n v="17726461"/>
    <n v="19240000"/>
    <n v="797597"/>
    <n v="106440"/>
    <n v="309836"/>
    <n v="0"/>
    <n v="0"/>
    <n v="0"/>
    <m/>
    <n v="0"/>
    <n v="0"/>
    <n v="0"/>
    <m/>
    <m/>
    <d v="2021-03-30T00:00:00"/>
    <n v="1"/>
    <s v="O"/>
    <n v="1"/>
    <n v="30"/>
    <n v="0"/>
    <m/>
    <m/>
    <m/>
    <m/>
    <m/>
    <m/>
    <n v="1"/>
    <n v="1"/>
    <m/>
    <m/>
    <n v="11666406"/>
    <s v="CREDITOS DE CONSUMO"/>
    <n v="0"/>
    <n v="0"/>
    <n v="890480123"/>
    <s v="UNIVERSIDAD DE CARTAGENA"/>
    <n v="5"/>
    <m/>
    <m/>
    <m/>
    <m/>
    <n v="1"/>
    <n v="7"/>
    <n v="1"/>
  </r>
  <r>
    <n v="0"/>
    <s v="C"/>
    <n v="73147672"/>
    <x v="0"/>
    <n v="4"/>
    <n v="550009214"/>
    <d v="2020-10-29T00:00:00"/>
    <d v="2022-07-30T00:00:00"/>
    <n v="0"/>
    <n v="1"/>
    <n v="5"/>
    <n v="30"/>
    <n v="2"/>
    <n v="23318977"/>
    <n v="25980000"/>
    <n v="139895"/>
    <n v="8214"/>
    <n v="111548"/>
    <n v="0"/>
    <n v="0"/>
    <n v="0"/>
    <m/>
    <n v="0"/>
    <n v="0"/>
    <n v="0"/>
    <m/>
    <m/>
    <d v="2021-03-30T00:00:00"/>
    <n v="1"/>
    <s v="O"/>
    <n v="1"/>
    <n v="30"/>
    <n v="0"/>
    <m/>
    <m/>
    <m/>
    <m/>
    <m/>
    <m/>
    <n v="1"/>
    <n v="1"/>
    <m/>
    <m/>
    <n v="4200171"/>
    <s v="CREDITOS DE CONSUMO"/>
    <n v="0"/>
    <n v="0"/>
    <n v="890480123"/>
    <s v="UNIVERSIDAD DE CARTAGENA"/>
    <n v="5"/>
    <m/>
    <m/>
    <m/>
    <m/>
    <n v="2"/>
    <n v="7"/>
    <n v="1"/>
  </r>
  <r>
    <n v="0"/>
    <s v="C"/>
    <n v="73147672"/>
    <x v="0"/>
    <n v="4"/>
    <n v="550009215"/>
    <d v="2020-10-29T00:00:00"/>
    <d v="2022-09-30T00:00:00"/>
    <n v="0"/>
    <n v="1"/>
    <n v="5"/>
    <n v="30"/>
    <n v="2"/>
    <n v="23318977"/>
    <n v="25980000"/>
    <n v="98876"/>
    <n v="5398"/>
    <n v="80967"/>
    <n v="0"/>
    <n v="0"/>
    <n v="0"/>
    <m/>
    <n v="0"/>
    <n v="0"/>
    <n v="0"/>
    <m/>
    <m/>
    <d v="2021-03-30T00:00:00"/>
    <n v="1"/>
    <s v="O"/>
    <n v="1"/>
    <n v="30"/>
    <n v="0"/>
    <m/>
    <m/>
    <m/>
    <m/>
    <m/>
    <m/>
    <n v="1"/>
    <n v="1"/>
    <m/>
    <m/>
    <n v="3048690"/>
    <s v="CREDITOS DE CONSUMO"/>
    <n v="0"/>
    <n v="0"/>
    <n v="890480123"/>
    <s v="UNIVERSIDAD DE CARTAGENA"/>
    <n v="5"/>
    <m/>
    <m/>
    <m/>
    <m/>
    <n v="2"/>
    <n v="7"/>
    <n v="1"/>
  </r>
  <r>
    <n v="0"/>
    <s v="C"/>
    <n v="73147672"/>
    <x v="0"/>
    <n v="4"/>
    <n v="550025653"/>
    <d v="2021-03-31T00:00:00"/>
    <d v="2021-05-30T00:00:00"/>
    <n v="0"/>
    <n v="1"/>
    <n v="0"/>
    <n v="30"/>
    <n v="2"/>
    <n v="0"/>
    <n v="0"/>
    <n v="6000"/>
    <n v="6000"/>
    <n v="6000"/>
    <n v="0"/>
    <n v="0"/>
    <n v="0"/>
    <m/>
    <n v="0"/>
    <n v="0"/>
    <n v="0"/>
    <m/>
    <m/>
    <d v="2021-03-31T00:00:00"/>
    <n v="1"/>
    <s v="O"/>
    <n v="1"/>
    <n v="30"/>
    <n v="0"/>
    <m/>
    <m/>
    <m/>
    <m/>
    <m/>
    <m/>
    <n v="1"/>
    <n v="1"/>
    <m/>
    <m/>
    <n v="225921"/>
    <s v="CREDITOS DE CONSUMO"/>
    <n v="0"/>
    <n v="0"/>
    <n v="890480123"/>
    <s v="UNIVERSIDAD DE CARTAGENA"/>
    <n v="5"/>
    <m/>
    <m/>
    <m/>
    <m/>
    <n v="2"/>
    <n v="7"/>
    <n v="2"/>
  </r>
  <r>
    <n v="6411915"/>
    <s v="C"/>
    <n v="73148779"/>
    <x v="0"/>
    <n v="4"/>
    <n v="16269"/>
    <d v="2020-10-29T00:00:00"/>
    <d v="2025-01-13T00:00:00"/>
    <n v="0"/>
    <n v="1"/>
    <n v="5"/>
    <n v="30"/>
    <n v="2"/>
    <n v="17726461"/>
    <n v="19240000"/>
    <n v="8775308"/>
    <n v="249464"/>
    <n v="8097782"/>
    <n v="0"/>
    <n v="0"/>
    <n v="0"/>
    <m/>
    <n v="0"/>
    <n v="0"/>
    <n v="0"/>
    <m/>
    <m/>
    <d v="2021-03-30T00:00:00"/>
    <n v="9"/>
    <s v="O"/>
    <n v="1"/>
    <n v="30"/>
    <n v="0"/>
    <m/>
    <m/>
    <m/>
    <m/>
    <m/>
    <m/>
    <n v="1"/>
    <n v="1"/>
    <m/>
    <m/>
    <n v="1685867"/>
    <s v="CREDITOS DE CONSUMO"/>
    <n v="0"/>
    <n v="0"/>
    <n v="890480123"/>
    <s v="UNIVERSIDAD DE CARTAGENA"/>
    <n v="5"/>
    <m/>
    <m/>
    <m/>
    <m/>
    <n v="1"/>
    <n v="7"/>
    <n v="1"/>
  </r>
  <r>
    <n v="3895696"/>
    <s v="C"/>
    <n v="73148867"/>
    <x v="0"/>
    <n v="4"/>
    <n v="18059"/>
    <d v="2021-01-14T00:00:00"/>
    <d v="2023-01-30T00:00:00"/>
    <n v="0"/>
    <n v="1"/>
    <n v="2"/>
    <n v="30"/>
    <n v="2"/>
    <n v="16011168"/>
    <n v="17240000"/>
    <n v="8000000"/>
    <n v="391748"/>
    <n v="7425462"/>
    <n v="0"/>
    <n v="0"/>
    <n v="0"/>
    <m/>
    <n v="0"/>
    <n v="0"/>
    <n v="0"/>
    <m/>
    <m/>
    <d v="2021-03-30T00:00:00"/>
    <n v="9"/>
    <s v="O"/>
    <n v="1"/>
    <n v="30"/>
    <n v="0"/>
    <m/>
    <m/>
    <m/>
    <m/>
    <m/>
    <m/>
    <n v="1"/>
    <n v="1"/>
    <m/>
    <m/>
    <n v="3529766"/>
    <s v="CREDITOS DE CONSUMO"/>
    <n v="0"/>
    <n v="0"/>
    <n v="890480123"/>
    <s v="UNIVERSIDAD DE CARTAGENA"/>
    <n v="5"/>
    <m/>
    <m/>
    <m/>
    <m/>
    <n v="1"/>
    <n v="7"/>
    <n v="2"/>
  </r>
  <r>
    <n v="953294"/>
    <s v="C"/>
    <n v="73149734"/>
    <x v="0"/>
    <n v="4"/>
    <n v="17261"/>
    <d v="2020-06-20T00:00:00"/>
    <d v="2023-06-30T00:00:00"/>
    <n v="0"/>
    <n v="1"/>
    <n v="9"/>
    <n v="30"/>
    <n v="2"/>
    <n v="12185828"/>
    <n v="12890000"/>
    <n v="1600000"/>
    <n v="53285"/>
    <n v="1252670"/>
    <n v="0"/>
    <n v="0"/>
    <n v="0"/>
    <m/>
    <n v="0"/>
    <n v="0"/>
    <n v="0"/>
    <m/>
    <m/>
    <d v="2021-03-30T00:00:00"/>
    <n v="9"/>
    <s v="O"/>
    <n v="1"/>
    <n v="30"/>
    <n v="0"/>
    <m/>
    <m/>
    <m/>
    <m/>
    <m/>
    <m/>
    <n v="1"/>
    <n v="1"/>
    <m/>
    <m/>
    <n v="299376"/>
    <s v="CREDITOS DE CONSUMO"/>
    <n v="0"/>
    <n v="0"/>
    <n v="890480123"/>
    <s v="UNIVERSIDAD DE CARTAGENA"/>
    <n v="5"/>
    <m/>
    <m/>
    <m/>
    <m/>
    <n v="1"/>
    <n v="7"/>
    <n v="2"/>
  </r>
  <r>
    <n v="1153499"/>
    <s v="C"/>
    <n v="73149734"/>
    <x v="0"/>
    <n v="4"/>
    <n v="17631"/>
    <d v="2020-09-30T00:00:00"/>
    <d v="2023-10-30T00:00:00"/>
    <n v="0"/>
    <n v="1"/>
    <n v="6"/>
    <n v="30"/>
    <n v="2"/>
    <n v="12185828"/>
    <n v="12890000"/>
    <n v="1790000"/>
    <n v="59613"/>
    <n v="1515749"/>
    <n v="0"/>
    <n v="0"/>
    <n v="0"/>
    <m/>
    <n v="0"/>
    <n v="0"/>
    <n v="0"/>
    <m/>
    <m/>
    <d v="2021-03-30T00:00:00"/>
    <n v="9"/>
    <s v="O"/>
    <n v="1"/>
    <n v="30"/>
    <n v="0"/>
    <m/>
    <m/>
    <m/>
    <m/>
    <m/>
    <m/>
    <n v="1"/>
    <n v="1"/>
    <m/>
    <m/>
    <n v="362250"/>
    <s v="CREDITOS DE CONSUMO"/>
    <n v="0"/>
    <n v="0"/>
    <n v="890480123"/>
    <s v="UNIVERSIDAD DE CARTAGENA"/>
    <n v="5"/>
    <m/>
    <m/>
    <m/>
    <m/>
    <n v="1"/>
    <n v="7"/>
    <n v="2"/>
  </r>
  <r>
    <n v="2394775"/>
    <s v="C"/>
    <n v="73149734"/>
    <x v="0"/>
    <n v="4"/>
    <n v="17877"/>
    <d v="2020-12-11T00:00:00"/>
    <d v="2022-12-30T00:00:00"/>
    <n v="0"/>
    <n v="1"/>
    <n v="3"/>
    <n v="30"/>
    <n v="2"/>
    <n v="15881442"/>
    <n v="17090000"/>
    <n v="3529925"/>
    <n v="172636"/>
    <n v="3146840"/>
    <n v="0"/>
    <n v="0"/>
    <n v="0"/>
    <m/>
    <n v="0"/>
    <n v="0"/>
    <n v="0"/>
    <m/>
    <m/>
    <d v="2021-03-30T00:00:00"/>
    <n v="9"/>
    <s v="O"/>
    <n v="1"/>
    <n v="30"/>
    <n v="0"/>
    <m/>
    <m/>
    <m/>
    <m/>
    <m/>
    <m/>
    <n v="1"/>
    <n v="1"/>
    <m/>
    <m/>
    <n v="752065"/>
    <s v="CREDITOS DE CONSUMO"/>
    <n v="0"/>
    <n v="0"/>
    <n v="890480123"/>
    <s v="UNIVERSIDAD DE CARTAGENA"/>
    <n v="5"/>
    <m/>
    <m/>
    <m/>
    <m/>
    <n v="1"/>
    <n v="7"/>
    <n v="2"/>
  </r>
  <r>
    <n v="1434571"/>
    <s v="C"/>
    <n v="73149734"/>
    <x v="0"/>
    <n v="4"/>
    <n v="18180"/>
    <d v="2021-02-12T00:00:00"/>
    <d v="2024-02-28T00:00:00"/>
    <n v="0"/>
    <n v="1"/>
    <n v="2"/>
    <n v="30"/>
    <n v="2"/>
    <n v="16011168"/>
    <n v="17240000"/>
    <n v="2000000"/>
    <n v="70325"/>
    <n v="1885090"/>
    <n v="0"/>
    <n v="0"/>
    <n v="0"/>
    <m/>
    <n v="0"/>
    <n v="0"/>
    <n v="0"/>
    <m/>
    <m/>
    <d v="2021-03-30T00:00:00"/>
    <n v="1"/>
    <s v="O"/>
    <n v="1"/>
    <n v="30"/>
    <n v="0"/>
    <m/>
    <m/>
    <m/>
    <m/>
    <m/>
    <m/>
    <n v="1"/>
    <n v="1"/>
    <m/>
    <m/>
    <n v="450519"/>
    <s v="CREDITOS DE CONSUMO"/>
    <n v="0"/>
    <n v="0"/>
    <n v="890480123"/>
    <s v="UNIVERSIDAD DE CARTAGENA"/>
    <n v="5"/>
    <m/>
    <m/>
    <m/>
    <m/>
    <n v="1"/>
    <n v="7"/>
    <n v="2"/>
  </r>
  <r>
    <n v="1234688"/>
    <s v="C"/>
    <n v="73149742"/>
    <x v="0"/>
    <n v="4"/>
    <n v="17866"/>
    <d v="2020-12-03T00:00:00"/>
    <d v="2022-10-30T00:00:00"/>
    <n v="0"/>
    <n v="1"/>
    <n v="4"/>
    <n v="30"/>
    <n v="2"/>
    <n v="8648788"/>
    <n v="9000000"/>
    <n v="8929062"/>
    <n v="440352"/>
    <n v="7342541"/>
    <n v="0"/>
    <n v="0"/>
    <n v="0"/>
    <m/>
    <n v="0"/>
    <n v="0"/>
    <n v="0"/>
    <m/>
    <m/>
    <d v="2021-03-30T00:00:00"/>
    <n v="1"/>
    <s v="O"/>
    <n v="1"/>
    <n v="30"/>
    <n v="0"/>
    <m/>
    <m/>
    <m/>
    <m/>
    <m/>
    <m/>
    <n v="1"/>
    <n v="1"/>
    <m/>
    <m/>
    <n v="6107853"/>
    <s v="CREDITOS DE CONSUMO"/>
    <n v="0"/>
    <n v="0"/>
    <n v="890480123"/>
    <s v="UNIVERSIDAD DE CARTAGENA"/>
    <n v="5"/>
    <m/>
    <m/>
    <m/>
    <m/>
    <n v="1"/>
    <n v="7"/>
    <n v="2"/>
  </r>
  <r>
    <n v="53447916"/>
    <s v="C"/>
    <n v="73150459"/>
    <x v="0"/>
    <n v="4"/>
    <n v="16156"/>
    <d v="2019-08-21T00:00:00"/>
    <d v="2026-08-21T00:00:00"/>
    <n v="9"/>
    <n v="1"/>
    <n v="18"/>
    <n v="30"/>
    <n v="2"/>
    <n v="12185828"/>
    <n v="12890000"/>
    <n v="84868628"/>
    <n v="1506610"/>
    <n v="71494689"/>
    <n v="217611"/>
    <n v="0"/>
    <n v="0"/>
    <m/>
    <n v="0"/>
    <n v="0"/>
    <n v="0"/>
    <m/>
    <m/>
    <d v="2021-03-30T00:00:00"/>
    <n v="1"/>
    <s v="O"/>
    <n v="1"/>
    <n v="30"/>
    <n v="63705"/>
    <m/>
    <m/>
    <m/>
    <m/>
    <m/>
    <m/>
    <n v="1"/>
    <n v="1"/>
    <m/>
    <m/>
    <n v="18046773"/>
    <s v="CREDITOS DE CONSUMO"/>
    <n v="0"/>
    <n v="0"/>
    <n v="890480123"/>
    <s v="UNIVERSIDAD DE CARTAGENA"/>
    <n v="5"/>
    <m/>
    <m/>
    <m/>
    <m/>
    <n v="1"/>
    <n v="7"/>
    <n v="2"/>
  </r>
  <r>
    <n v="662462"/>
    <s v="C"/>
    <n v="73150459"/>
    <x v="0"/>
    <n v="4"/>
    <n v="17549"/>
    <d v="2020-08-31T00:00:00"/>
    <d v="2021-08-31T00:00:00"/>
    <n v="0"/>
    <n v="1"/>
    <n v="7"/>
    <n v="30"/>
    <n v="2"/>
    <n v="12185828"/>
    <n v="12890000"/>
    <n v="2055000"/>
    <n v="182763"/>
    <n v="886143"/>
    <n v="0"/>
    <n v="0"/>
    <n v="0"/>
    <m/>
    <n v="0"/>
    <n v="0"/>
    <n v="0"/>
    <m/>
    <m/>
    <d v="2021-03-30T00:00:00"/>
    <n v="1"/>
    <s v="O"/>
    <n v="1"/>
    <n v="30"/>
    <n v="0"/>
    <m/>
    <m/>
    <m/>
    <m/>
    <m/>
    <m/>
    <n v="1"/>
    <n v="1"/>
    <m/>
    <m/>
    <n v="223681"/>
    <s v="CREDITOS DE CONSUMO"/>
    <n v="0"/>
    <n v="0"/>
    <n v="890480123"/>
    <s v="UNIVERSIDAD DE CARTAGENA"/>
    <n v="5"/>
    <m/>
    <m/>
    <m/>
    <m/>
    <n v="1"/>
    <n v="7"/>
    <n v="2"/>
  </r>
  <r>
    <n v="99580"/>
    <s v="C"/>
    <n v="73150459"/>
    <x v="0"/>
    <n v="4"/>
    <n v="550004238"/>
    <d v="2015-04-18T00:00:00"/>
    <d v="2023-08-30T00:00:00"/>
    <n v="0"/>
    <n v="1"/>
    <n v="6"/>
    <n v="30"/>
    <n v="2"/>
    <n v="21474970"/>
    <n v="23720000"/>
    <n v="152632"/>
    <n v="5788"/>
    <n v="133204"/>
    <n v="2687"/>
    <n v="0"/>
    <n v="0"/>
    <m/>
    <n v="0"/>
    <n v="0"/>
    <n v="0"/>
    <m/>
    <m/>
    <d v="2021-02-26T00:00:00"/>
    <n v="1"/>
    <s v="O"/>
    <n v="1"/>
    <n v="30"/>
    <n v="0"/>
    <m/>
    <m/>
    <m/>
    <m/>
    <m/>
    <m/>
    <n v="1"/>
    <n v="1"/>
    <m/>
    <m/>
    <n v="33624"/>
    <s v="CREDITOS DE CONSUMO"/>
    <n v="0"/>
    <n v="0"/>
    <n v="890480123"/>
    <s v="UNIVERSIDAD DE CARTAGENA"/>
    <n v="5"/>
    <m/>
    <m/>
    <m/>
    <m/>
    <n v="2"/>
    <n v="7"/>
    <n v="2"/>
  </r>
  <r>
    <n v="93209"/>
    <s v="C"/>
    <n v="73150459"/>
    <x v="0"/>
    <n v="4"/>
    <n v="550004268"/>
    <d v="2015-04-23T00:00:00"/>
    <d v="2023-08-30T00:00:00"/>
    <n v="0"/>
    <n v="1"/>
    <n v="7"/>
    <n v="30"/>
    <n v="2"/>
    <n v="21474970"/>
    <n v="23720000"/>
    <n v="146321"/>
    <n v="5548"/>
    <n v="124681"/>
    <n v="0"/>
    <n v="0"/>
    <n v="0"/>
    <m/>
    <n v="0"/>
    <n v="0"/>
    <n v="0"/>
    <m/>
    <m/>
    <d v="2021-03-30T00:00:00"/>
    <n v="1"/>
    <s v="O"/>
    <n v="1"/>
    <n v="30"/>
    <n v="0"/>
    <m/>
    <m/>
    <m/>
    <m/>
    <m/>
    <m/>
    <n v="1"/>
    <n v="1"/>
    <m/>
    <m/>
    <n v="31472"/>
    <s v="CREDITOS DE CONSUMO"/>
    <n v="0"/>
    <n v="0"/>
    <n v="890480123"/>
    <s v="UNIVERSIDAD DE CARTAGENA"/>
    <n v="5"/>
    <m/>
    <m/>
    <m/>
    <m/>
    <n v="2"/>
    <n v="7"/>
    <n v="2"/>
  </r>
  <r>
    <n v="87959"/>
    <s v="C"/>
    <n v="73150459"/>
    <x v="0"/>
    <n v="4"/>
    <n v="550004269"/>
    <d v="2015-04-23T00:00:00"/>
    <d v="2023-08-30T00:00:00"/>
    <n v="0"/>
    <n v="1"/>
    <n v="7"/>
    <n v="30"/>
    <n v="2"/>
    <n v="21474970"/>
    <n v="23720000"/>
    <n v="138083"/>
    <n v="5236"/>
    <n v="117659"/>
    <n v="0"/>
    <n v="0"/>
    <n v="0"/>
    <m/>
    <n v="0"/>
    <n v="0"/>
    <n v="0"/>
    <m/>
    <m/>
    <d v="2021-03-30T00:00:00"/>
    <n v="1"/>
    <s v="O"/>
    <n v="1"/>
    <n v="30"/>
    <n v="0"/>
    <m/>
    <m/>
    <m/>
    <m/>
    <m/>
    <m/>
    <n v="1"/>
    <n v="1"/>
    <m/>
    <m/>
    <n v="29700"/>
    <s v="CREDITOS DE CONSUMO"/>
    <n v="0"/>
    <n v="0"/>
    <n v="890480123"/>
    <s v="UNIVERSIDAD DE CARTAGENA"/>
    <n v="5"/>
    <m/>
    <m/>
    <m/>
    <m/>
    <n v="2"/>
    <n v="7"/>
    <n v="2"/>
  </r>
  <r>
    <n v="89759"/>
    <s v="C"/>
    <n v="73150459"/>
    <x v="0"/>
    <n v="4"/>
    <n v="550004309"/>
    <d v="2015-04-27T00:00:00"/>
    <d v="2023-08-30T00:00:00"/>
    <n v="0"/>
    <n v="1"/>
    <n v="7"/>
    <n v="30"/>
    <n v="2"/>
    <n v="21474970"/>
    <n v="23720000"/>
    <n v="140908"/>
    <n v="5343"/>
    <n v="120066"/>
    <n v="0"/>
    <n v="0"/>
    <n v="0"/>
    <m/>
    <n v="0"/>
    <n v="0"/>
    <n v="0"/>
    <m/>
    <m/>
    <d v="2021-03-30T00:00:00"/>
    <n v="1"/>
    <s v="O"/>
    <n v="1"/>
    <n v="30"/>
    <n v="0"/>
    <m/>
    <m/>
    <m/>
    <m/>
    <m/>
    <m/>
    <n v="1"/>
    <n v="1"/>
    <m/>
    <m/>
    <n v="30307"/>
    <s v="CREDITOS DE CONSUMO"/>
    <n v="0"/>
    <n v="0"/>
    <n v="890480123"/>
    <s v="UNIVERSIDAD DE CARTAGENA"/>
    <n v="5"/>
    <m/>
    <m/>
    <m/>
    <m/>
    <n v="2"/>
    <n v="7"/>
    <n v="2"/>
  </r>
  <r>
    <n v="60164"/>
    <s v="C"/>
    <n v="73150459"/>
    <x v="0"/>
    <n v="4"/>
    <n v="550004310"/>
    <d v="2015-04-27T00:00:00"/>
    <d v="2023-08-30T00:00:00"/>
    <n v="0"/>
    <n v="1"/>
    <n v="7"/>
    <n v="30"/>
    <n v="2"/>
    <n v="21474970"/>
    <n v="23720000"/>
    <n v="94447"/>
    <n v="3581"/>
    <n v="80479"/>
    <n v="0"/>
    <n v="0"/>
    <n v="0"/>
    <m/>
    <n v="0"/>
    <n v="0"/>
    <n v="0"/>
    <m/>
    <m/>
    <d v="2021-03-30T00:00:00"/>
    <n v="1"/>
    <s v="O"/>
    <n v="1"/>
    <n v="30"/>
    <n v="0"/>
    <m/>
    <m/>
    <m/>
    <m/>
    <m/>
    <m/>
    <n v="1"/>
    <n v="1"/>
    <m/>
    <m/>
    <n v="20315"/>
    <s v="CREDITOS DE CONSUMO"/>
    <n v="0"/>
    <n v="0"/>
    <n v="890480123"/>
    <s v="UNIVERSIDAD DE CARTAGENA"/>
    <n v="5"/>
    <m/>
    <m/>
    <m/>
    <m/>
    <n v="2"/>
    <n v="7"/>
    <n v="2"/>
  </r>
  <r>
    <n v="89108"/>
    <s v="C"/>
    <n v="73150459"/>
    <x v="0"/>
    <n v="4"/>
    <n v="550004660"/>
    <d v="2015-05-14T00:00:00"/>
    <d v="2023-08-30T00:00:00"/>
    <n v="0"/>
    <n v="1"/>
    <n v="7"/>
    <n v="30"/>
    <n v="2"/>
    <n v="21474970"/>
    <n v="23720000"/>
    <n v="139892"/>
    <n v="5305"/>
    <n v="119195"/>
    <n v="0"/>
    <n v="0"/>
    <n v="0"/>
    <m/>
    <n v="0"/>
    <n v="0"/>
    <n v="0"/>
    <m/>
    <m/>
    <d v="2021-03-30T00:00:00"/>
    <n v="1"/>
    <s v="O"/>
    <n v="1"/>
    <n v="30"/>
    <n v="0"/>
    <m/>
    <m/>
    <m/>
    <m/>
    <m/>
    <m/>
    <n v="1"/>
    <n v="1"/>
    <m/>
    <m/>
    <n v="30087"/>
    <s v="CREDITOS DE CONSUMO"/>
    <n v="0"/>
    <n v="0"/>
    <n v="890480123"/>
    <s v="UNIVERSIDAD DE CARTAGENA"/>
    <n v="5"/>
    <m/>
    <m/>
    <m/>
    <m/>
    <n v="2"/>
    <n v="7"/>
    <n v="2"/>
  </r>
  <r>
    <n v="51791"/>
    <s v="C"/>
    <n v="73150459"/>
    <x v="0"/>
    <n v="4"/>
    <n v="550004661"/>
    <d v="2015-05-14T00:00:00"/>
    <d v="2023-08-30T00:00:00"/>
    <n v="0"/>
    <n v="1"/>
    <n v="7"/>
    <n v="30"/>
    <n v="2"/>
    <n v="21474970"/>
    <n v="23720000"/>
    <n v="81305"/>
    <n v="3083"/>
    <n v="69278"/>
    <n v="0"/>
    <n v="0"/>
    <n v="0"/>
    <m/>
    <n v="0"/>
    <n v="0"/>
    <n v="0"/>
    <m/>
    <m/>
    <d v="2021-03-30T00:00:00"/>
    <n v="1"/>
    <s v="O"/>
    <n v="1"/>
    <n v="30"/>
    <n v="0"/>
    <m/>
    <m/>
    <m/>
    <m/>
    <m/>
    <m/>
    <n v="1"/>
    <n v="1"/>
    <m/>
    <m/>
    <n v="17487"/>
    <s v="CREDITOS DE CONSUMO"/>
    <n v="0"/>
    <n v="0"/>
    <n v="890480123"/>
    <s v="UNIVERSIDAD DE CARTAGENA"/>
    <n v="5"/>
    <m/>
    <m/>
    <m/>
    <m/>
    <n v="2"/>
    <n v="7"/>
    <n v="2"/>
  </r>
  <r>
    <n v="38760"/>
    <s v="C"/>
    <n v="73150459"/>
    <x v="0"/>
    <n v="4"/>
    <n v="550006503"/>
    <d v="2015-09-13T00:00:00"/>
    <d v="2023-08-30T00:00:00"/>
    <n v="0"/>
    <n v="1"/>
    <n v="7"/>
    <n v="30"/>
    <n v="2"/>
    <n v="21474970"/>
    <n v="23720000"/>
    <n v="60854"/>
    <n v="2308"/>
    <n v="51848"/>
    <n v="0"/>
    <n v="0"/>
    <n v="0"/>
    <m/>
    <n v="0"/>
    <n v="0"/>
    <n v="0"/>
    <m/>
    <m/>
    <d v="2021-03-30T00:00:00"/>
    <n v="1"/>
    <s v="O"/>
    <n v="1"/>
    <n v="30"/>
    <n v="0"/>
    <m/>
    <m/>
    <m/>
    <m/>
    <m/>
    <m/>
    <n v="1"/>
    <n v="1"/>
    <m/>
    <m/>
    <n v="13088"/>
    <s v="CREDITOS DE CONSUMO"/>
    <n v="0"/>
    <n v="0"/>
    <n v="890480123"/>
    <s v="UNIVERSIDAD DE CARTAGENA"/>
    <n v="5"/>
    <m/>
    <m/>
    <m/>
    <m/>
    <n v="2"/>
    <n v="7"/>
    <n v="2"/>
  </r>
  <r>
    <n v="29261"/>
    <s v="C"/>
    <n v="73150459"/>
    <x v="0"/>
    <n v="4"/>
    <n v="550006555"/>
    <d v="2015-09-16T00:00:00"/>
    <d v="2023-08-30T00:00:00"/>
    <n v="0"/>
    <n v="1"/>
    <n v="7"/>
    <n v="30"/>
    <n v="2"/>
    <n v="21474970"/>
    <n v="23720000"/>
    <n v="45936"/>
    <n v="1742"/>
    <n v="39141"/>
    <n v="0"/>
    <n v="0"/>
    <n v="0"/>
    <m/>
    <n v="0"/>
    <n v="0"/>
    <n v="0"/>
    <m/>
    <m/>
    <d v="2021-03-30T00:00:00"/>
    <n v="1"/>
    <s v="O"/>
    <n v="1"/>
    <n v="30"/>
    <n v="0"/>
    <m/>
    <m/>
    <m/>
    <m/>
    <m/>
    <m/>
    <n v="1"/>
    <n v="1"/>
    <m/>
    <m/>
    <n v="9880"/>
    <s v="CREDITOS DE CONSUMO"/>
    <n v="0"/>
    <n v="0"/>
    <n v="890480123"/>
    <s v="UNIVERSIDAD DE CARTAGENA"/>
    <n v="5"/>
    <m/>
    <m/>
    <m/>
    <m/>
    <n v="2"/>
    <n v="7"/>
    <n v="2"/>
  </r>
  <r>
    <n v="13561"/>
    <s v="C"/>
    <n v="73150459"/>
    <x v="0"/>
    <n v="4"/>
    <n v="550007150"/>
    <d v="2015-10-24T00:00:00"/>
    <d v="2023-08-30T00:00:00"/>
    <n v="30"/>
    <n v="1"/>
    <n v="5"/>
    <n v="30"/>
    <n v="2"/>
    <n v="21474970"/>
    <n v="23720000"/>
    <n v="20243"/>
    <n v="768"/>
    <n v="18140"/>
    <n v="689"/>
    <n v="0"/>
    <n v="0"/>
    <m/>
    <n v="0"/>
    <n v="0"/>
    <n v="0"/>
    <m/>
    <m/>
    <d v="2021-02-26T00:00:00"/>
    <n v="1"/>
    <s v="O"/>
    <n v="1"/>
    <n v="30"/>
    <n v="882"/>
    <m/>
    <m/>
    <m/>
    <m/>
    <m/>
    <m/>
    <n v="1"/>
    <n v="1"/>
    <m/>
    <m/>
    <n v="4579"/>
    <s v="CREDITOS DE CONSUMO"/>
    <n v="0"/>
    <n v="0"/>
    <n v="890480123"/>
    <s v="UNIVERSIDAD DE CARTAGENA"/>
    <n v="5"/>
    <m/>
    <m/>
    <m/>
    <m/>
    <n v="2"/>
    <n v="7"/>
    <n v="2"/>
  </r>
  <r>
    <n v="28688"/>
    <s v="C"/>
    <n v="73150459"/>
    <x v="0"/>
    <n v="4"/>
    <n v="550008074"/>
    <d v="2015-12-24T00:00:00"/>
    <d v="2023-08-30T00:00:00"/>
    <n v="0"/>
    <n v="1"/>
    <n v="7"/>
    <n v="30"/>
    <n v="2"/>
    <n v="22490513"/>
    <n v="24960000"/>
    <n v="44928"/>
    <n v="1727"/>
    <n v="38374"/>
    <n v="0"/>
    <n v="0"/>
    <n v="0"/>
    <m/>
    <n v="0"/>
    <n v="0"/>
    <n v="0"/>
    <m/>
    <m/>
    <d v="2021-03-30T00:00:00"/>
    <n v="1"/>
    <s v="O"/>
    <n v="1"/>
    <n v="30"/>
    <n v="0"/>
    <m/>
    <m/>
    <m/>
    <m/>
    <m/>
    <m/>
    <n v="1"/>
    <n v="1"/>
    <m/>
    <m/>
    <n v="9686"/>
    <s v="CREDITOS DE CONSUMO"/>
    <n v="0"/>
    <n v="0"/>
    <n v="890480123"/>
    <s v="UNIVERSIDAD DE CARTAGENA"/>
    <n v="5"/>
    <m/>
    <m/>
    <m/>
    <m/>
    <n v="2"/>
    <n v="7"/>
    <n v="2"/>
  </r>
  <r>
    <n v="13103"/>
    <s v="C"/>
    <n v="73150459"/>
    <x v="0"/>
    <n v="4"/>
    <n v="550008265"/>
    <d v="2016-01-06T00:00:00"/>
    <d v="2023-08-30T00:00:00"/>
    <n v="30"/>
    <n v="1"/>
    <n v="5"/>
    <n v="30"/>
    <n v="2"/>
    <n v="22490513"/>
    <n v="24960000"/>
    <n v="19521"/>
    <n v="750"/>
    <n v="17527"/>
    <n v="660"/>
    <n v="0"/>
    <n v="0"/>
    <m/>
    <n v="0"/>
    <n v="0"/>
    <n v="0"/>
    <m/>
    <m/>
    <d v="2021-02-26T00:00:00"/>
    <n v="1"/>
    <s v="O"/>
    <n v="1"/>
    <n v="30"/>
    <n v="865"/>
    <m/>
    <m/>
    <m/>
    <m/>
    <m/>
    <m/>
    <n v="1"/>
    <n v="1"/>
    <m/>
    <m/>
    <n v="4424"/>
    <s v="CREDITOS DE CONSUMO"/>
    <n v="0"/>
    <n v="0"/>
    <n v="890480123"/>
    <s v="UNIVERSIDAD DE CARTAGENA"/>
    <n v="5"/>
    <m/>
    <m/>
    <m/>
    <m/>
    <n v="2"/>
    <n v="7"/>
    <n v="2"/>
  </r>
  <r>
    <n v="12455"/>
    <s v="C"/>
    <n v="73150459"/>
    <x v="0"/>
    <n v="4"/>
    <n v="550008609"/>
    <d v="2016-02-09T00:00:00"/>
    <d v="2023-08-30T00:00:00"/>
    <n v="30"/>
    <n v="1"/>
    <n v="5"/>
    <n v="30"/>
    <n v="2"/>
    <n v="22490513"/>
    <n v="24960000"/>
    <n v="18560"/>
    <n v="714"/>
    <n v="16660"/>
    <n v="631"/>
    <n v="0"/>
    <n v="0"/>
    <m/>
    <n v="0"/>
    <n v="0"/>
    <n v="0"/>
    <m/>
    <m/>
    <d v="2021-02-26T00:00:00"/>
    <n v="1"/>
    <s v="O"/>
    <n v="1"/>
    <n v="30"/>
    <n v="798"/>
    <m/>
    <m/>
    <m/>
    <m/>
    <m/>
    <m/>
    <n v="1"/>
    <n v="1"/>
    <m/>
    <m/>
    <n v="4205"/>
    <s v="CREDITOS DE CONSUMO"/>
    <n v="0"/>
    <n v="0"/>
    <n v="890480123"/>
    <s v="UNIVERSIDAD DE CARTAGENA"/>
    <n v="5"/>
    <m/>
    <m/>
    <m/>
    <m/>
    <n v="2"/>
    <n v="7"/>
    <n v="2"/>
  </r>
  <r>
    <n v="13702"/>
    <s v="C"/>
    <n v="73150459"/>
    <x v="0"/>
    <n v="4"/>
    <n v="550008914"/>
    <d v="2016-03-10T00:00:00"/>
    <d v="2023-08-30T00:00:00"/>
    <n v="30"/>
    <n v="1"/>
    <n v="5"/>
    <n v="30"/>
    <n v="2"/>
    <n v="22490513"/>
    <n v="24960000"/>
    <n v="20416"/>
    <n v="785"/>
    <n v="18328"/>
    <n v="691"/>
    <n v="0"/>
    <n v="0"/>
    <m/>
    <n v="0"/>
    <n v="0"/>
    <n v="0"/>
    <m/>
    <m/>
    <d v="2021-02-26T00:00:00"/>
    <n v="1"/>
    <s v="O"/>
    <n v="1"/>
    <n v="30"/>
    <n v="889"/>
    <m/>
    <m/>
    <m/>
    <m/>
    <m/>
    <m/>
    <n v="1"/>
    <n v="1"/>
    <m/>
    <m/>
    <n v="4626"/>
    <s v="CREDITOS DE CONSUMO"/>
    <n v="0"/>
    <n v="0"/>
    <n v="890480123"/>
    <s v="UNIVERSIDAD DE CARTAGENA"/>
    <n v="5"/>
    <m/>
    <m/>
    <m/>
    <m/>
    <n v="2"/>
    <n v="7"/>
    <n v="2"/>
  </r>
  <r>
    <n v="5806"/>
    <s v="C"/>
    <n v="73150459"/>
    <x v="0"/>
    <n v="4"/>
    <n v="550008961"/>
    <d v="2016-03-17T00:00:00"/>
    <d v="2023-08-30T00:00:00"/>
    <n v="30"/>
    <n v="1"/>
    <n v="5"/>
    <n v="30"/>
    <n v="2"/>
    <n v="22490513"/>
    <n v="24960000"/>
    <n v="8654"/>
    <n v="333"/>
    <n v="7767"/>
    <n v="300"/>
    <n v="0"/>
    <n v="0"/>
    <m/>
    <n v="0"/>
    <n v="0"/>
    <n v="0"/>
    <m/>
    <m/>
    <d v="2021-02-26T00:00:00"/>
    <n v="1"/>
    <s v="O"/>
    <n v="1"/>
    <n v="30"/>
    <n v="369"/>
    <m/>
    <m/>
    <m/>
    <m/>
    <m/>
    <m/>
    <n v="1"/>
    <n v="1"/>
    <m/>
    <m/>
    <n v="1961"/>
    <s v="CREDITOS DE CONSUMO"/>
    <n v="0"/>
    <n v="0"/>
    <n v="890480123"/>
    <s v="UNIVERSIDAD DE CARTAGENA"/>
    <n v="5"/>
    <m/>
    <m/>
    <m/>
    <m/>
    <n v="2"/>
    <n v="7"/>
    <n v="2"/>
  </r>
  <r>
    <n v="11522"/>
    <s v="C"/>
    <n v="73150459"/>
    <x v="0"/>
    <n v="4"/>
    <n v="550009239"/>
    <d v="2016-04-06T00:00:00"/>
    <d v="2023-08-30T00:00:00"/>
    <n v="30"/>
    <n v="1"/>
    <n v="5"/>
    <n v="30"/>
    <n v="2"/>
    <n v="22490513"/>
    <n v="24960000"/>
    <n v="17169"/>
    <n v="660"/>
    <n v="15413"/>
    <n v="599"/>
    <n v="0"/>
    <n v="0"/>
    <m/>
    <n v="0"/>
    <n v="0"/>
    <n v="0"/>
    <m/>
    <m/>
    <d v="2021-02-26T00:00:00"/>
    <n v="1"/>
    <s v="O"/>
    <n v="1"/>
    <n v="30"/>
    <n v="751"/>
    <m/>
    <m/>
    <m/>
    <m/>
    <m/>
    <m/>
    <n v="1"/>
    <n v="1"/>
    <m/>
    <m/>
    <n v="3891"/>
    <s v="CREDITOS DE CONSUMO"/>
    <n v="0"/>
    <n v="0"/>
    <n v="890480123"/>
    <s v="UNIVERSIDAD DE CARTAGENA"/>
    <n v="5"/>
    <m/>
    <m/>
    <m/>
    <m/>
    <n v="2"/>
    <n v="7"/>
    <n v="2"/>
  </r>
  <r>
    <n v="12159"/>
    <s v="C"/>
    <n v="73150459"/>
    <x v="0"/>
    <n v="4"/>
    <n v="550009573"/>
    <d v="2016-05-10T00:00:00"/>
    <d v="2023-08-30T00:00:00"/>
    <n v="30"/>
    <n v="1"/>
    <n v="5"/>
    <n v="30"/>
    <n v="2"/>
    <n v="22490513"/>
    <n v="24960000"/>
    <n v="18120"/>
    <n v="697"/>
    <n v="16265"/>
    <n v="630"/>
    <n v="0"/>
    <n v="0"/>
    <m/>
    <n v="0"/>
    <n v="0"/>
    <n v="0"/>
    <m/>
    <m/>
    <d v="2021-02-26T00:00:00"/>
    <n v="1"/>
    <s v="O"/>
    <n v="1"/>
    <n v="30"/>
    <n v="781"/>
    <m/>
    <m/>
    <m/>
    <m/>
    <m/>
    <m/>
    <n v="1"/>
    <n v="1"/>
    <m/>
    <m/>
    <n v="4106"/>
    <s v="CREDITOS DE CONSUMO"/>
    <n v="0"/>
    <n v="0"/>
    <n v="890480123"/>
    <s v="UNIVERSIDAD DE CARTAGENA"/>
    <n v="5"/>
    <m/>
    <m/>
    <m/>
    <m/>
    <n v="2"/>
    <n v="7"/>
    <n v="2"/>
  </r>
  <r>
    <n v="2255"/>
    <s v="C"/>
    <n v="73150459"/>
    <x v="0"/>
    <n v="4"/>
    <n v="550009768"/>
    <d v="2016-05-22T00:00:00"/>
    <d v="2023-05-30T00:00:00"/>
    <n v="0"/>
    <n v="1"/>
    <n v="8"/>
    <n v="30"/>
    <n v="2"/>
    <n v="22490513"/>
    <n v="24960000"/>
    <n v="3659"/>
    <n v="143"/>
    <n v="3017"/>
    <n v="68"/>
    <n v="0"/>
    <n v="0"/>
    <m/>
    <n v="0"/>
    <n v="0"/>
    <n v="0"/>
    <m/>
    <m/>
    <d v="2021-02-26T00:00:00"/>
    <n v="1"/>
    <s v="O"/>
    <n v="1"/>
    <n v="30"/>
    <n v="0"/>
    <m/>
    <m/>
    <m/>
    <m/>
    <m/>
    <m/>
    <n v="1"/>
    <n v="1"/>
    <m/>
    <m/>
    <n v="762"/>
    <s v="CREDITOS DE CONSUMO"/>
    <n v="0"/>
    <n v="0"/>
    <n v="890480123"/>
    <s v="UNIVERSIDAD DE CARTAGENA"/>
    <n v="5"/>
    <m/>
    <m/>
    <m/>
    <m/>
    <n v="2"/>
    <n v="7"/>
    <n v="2"/>
  </r>
  <r>
    <n v="13249"/>
    <s v="C"/>
    <n v="73150459"/>
    <x v="0"/>
    <n v="4"/>
    <n v="550009958"/>
    <d v="2016-06-06T00:00:00"/>
    <d v="2023-08-30T00:00:00"/>
    <n v="30"/>
    <n v="1"/>
    <n v="5"/>
    <n v="30"/>
    <n v="2"/>
    <n v="22490513"/>
    <n v="24960000"/>
    <n v="19741"/>
    <n v="759"/>
    <n v="17722"/>
    <n v="660"/>
    <n v="0"/>
    <n v="0"/>
    <m/>
    <n v="0"/>
    <n v="0"/>
    <n v="0"/>
    <m/>
    <m/>
    <d v="2021-02-26T00:00:00"/>
    <n v="1"/>
    <s v="O"/>
    <n v="1"/>
    <n v="30"/>
    <n v="860"/>
    <m/>
    <m/>
    <m/>
    <m/>
    <m/>
    <m/>
    <n v="1"/>
    <n v="1"/>
    <m/>
    <m/>
    <n v="4473"/>
    <s v="CREDITOS DE CONSUMO"/>
    <n v="0"/>
    <n v="0"/>
    <n v="890480123"/>
    <s v="UNIVERSIDAD DE CARTAGENA"/>
    <n v="5"/>
    <m/>
    <m/>
    <m/>
    <m/>
    <n v="2"/>
    <n v="7"/>
    <n v="2"/>
  </r>
  <r>
    <n v="13290"/>
    <s v="C"/>
    <n v="73150459"/>
    <x v="0"/>
    <n v="4"/>
    <n v="550010521"/>
    <d v="2016-07-05T00:00:00"/>
    <d v="2023-08-30T00:00:00"/>
    <n v="30"/>
    <n v="1"/>
    <n v="5"/>
    <n v="30"/>
    <n v="2"/>
    <n v="22490513"/>
    <n v="24960000"/>
    <n v="19802"/>
    <n v="761"/>
    <n v="17778"/>
    <n v="690"/>
    <n v="0"/>
    <n v="0"/>
    <m/>
    <n v="0"/>
    <n v="0"/>
    <n v="0"/>
    <m/>
    <m/>
    <d v="2021-02-26T00:00:00"/>
    <n v="1"/>
    <s v="O"/>
    <n v="1"/>
    <n v="30"/>
    <n v="872"/>
    <m/>
    <m/>
    <m/>
    <m/>
    <m/>
    <m/>
    <n v="1"/>
    <n v="1"/>
    <m/>
    <m/>
    <n v="4488"/>
    <s v="CREDITOS DE CONSUMO"/>
    <n v="0"/>
    <n v="0"/>
    <n v="890480123"/>
    <s v="UNIVERSIDAD DE CARTAGENA"/>
    <n v="5"/>
    <m/>
    <m/>
    <m/>
    <m/>
    <n v="2"/>
    <n v="7"/>
    <n v="2"/>
  </r>
  <r>
    <n v="1182"/>
    <s v="C"/>
    <n v="73150459"/>
    <x v="0"/>
    <n v="4"/>
    <n v="550010728"/>
    <d v="2016-07-25T00:00:00"/>
    <d v="2023-04-30T00:00:00"/>
    <n v="0"/>
    <n v="1"/>
    <n v="9"/>
    <n v="30"/>
    <n v="2"/>
    <n v="22490513"/>
    <n v="24960000"/>
    <n v="1975"/>
    <n v="77"/>
    <n v="1581"/>
    <n v="34"/>
    <n v="0"/>
    <n v="0"/>
    <m/>
    <n v="0"/>
    <n v="0"/>
    <n v="0"/>
    <m/>
    <m/>
    <d v="2021-02-26T00:00:00"/>
    <n v="1"/>
    <s v="O"/>
    <n v="1"/>
    <n v="30"/>
    <n v="0"/>
    <m/>
    <m/>
    <m/>
    <m/>
    <m/>
    <m/>
    <n v="1"/>
    <n v="1"/>
    <m/>
    <m/>
    <n v="399"/>
    <s v="CREDITOS DE CONSUMO"/>
    <n v="0"/>
    <n v="0"/>
    <n v="890480123"/>
    <s v="UNIVERSIDAD DE CARTAGENA"/>
    <n v="5"/>
    <m/>
    <m/>
    <m/>
    <m/>
    <n v="2"/>
    <n v="7"/>
    <n v="2"/>
  </r>
  <r>
    <n v="11250"/>
    <s v="C"/>
    <n v="73150459"/>
    <x v="0"/>
    <n v="4"/>
    <n v="550010783"/>
    <d v="2016-07-29T00:00:00"/>
    <d v="2023-08-30T00:00:00"/>
    <n v="30"/>
    <n v="1"/>
    <n v="5"/>
    <n v="30"/>
    <n v="2"/>
    <n v="22490513"/>
    <n v="24960000"/>
    <n v="16765"/>
    <n v="645"/>
    <n v="15048"/>
    <n v="571"/>
    <n v="0"/>
    <n v="0"/>
    <m/>
    <n v="0"/>
    <n v="0"/>
    <n v="0"/>
    <m/>
    <m/>
    <d v="2021-02-26T00:00:00"/>
    <n v="1"/>
    <s v="O"/>
    <n v="1"/>
    <n v="30"/>
    <n v="719"/>
    <m/>
    <m/>
    <m/>
    <m/>
    <m/>
    <m/>
    <n v="1"/>
    <n v="1"/>
    <m/>
    <m/>
    <n v="3798"/>
    <s v="CREDITOS DE CONSUMO"/>
    <n v="0"/>
    <n v="0"/>
    <n v="890480123"/>
    <s v="UNIVERSIDAD DE CARTAGENA"/>
    <n v="5"/>
    <m/>
    <m/>
    <m/>
    <m/>
    <n v="2"/>
    <n v="7"/>
    <n v="2"/>
  </r>
  <r>
    <n v="3780"/>
    <s v="C"/>
    <n v="73150459"/>
    <x v="0"/>
    <n v="4"/>
    <n v="550010824"/>
    <d v="2016-07-31T00:00:00"/>
    <d v="2023-08-30T00:00:00"/>
    <n v="30"/>
    <n v="1"/>
    <n v="5"/>
    <n v="30"/>
    <n v="2"/>
    <n v="22490513"/>
    <n v="24960000"/>
    <n v="5634"/>
    <n v="217"/>
    <n v="5056"/>
    <n v="180"/>
    <n v="0"/>
    <n v="0"/>
    <m/>
    <n v="0"/>
    <n v="0"/>
    <n v="0"/>
    <m/>
    <m/>
    <d v="2021-02-26T00:00:00"/>
    <n v="1"/>
    <s v="O"/>
    <n v="1"/>
    <n v="30"/>
    <n v="235"/>
    <m/>
    <m/>
    <m/>
    <m/>
    <m/>
    <m/>
    <n v="1"/>
    <n v="1"/>
    <m/>
    <m/>
    <n v="1276"/>
    <s v="CREDITOS DE CONSUMO"/>
    <n v="0"/>
    <n v="0"/>
    <n v="890480123"/>
    <s v="UNIVERSIDAD DE CARTAGENA"/>
    <n v="5"/>
    <m/>
    <m/>
    <m/>
    <m/>
    <n v="2"/>
    <n v="7"/>
    <n v="2"/>
  </r>
  <r>
    <n v="12729"/>
    <s v="C"/>
    <n v="73150459"/>
    <x v="0"/>
    <n v="4"/>
    <n v="550011623"/>
    <d v="2016-09-12T00:00:00"/>
    <d v="2023-08-30T00:00:00"/>
    <n v="30"/>
    <n v="1"/>
    <n v="5"/>
    <n v="30"/>
    <n v="2"/>
    <n v="22490513"/>
    <n v="24960000"/>
    <n v="18967"/>
    <n v="729"/>
    <n v="17027"/>
    <n v="659"/>
    <n v="0"/>
    <n v="0"/>
    <m/>
    <n v="0"/>
    <n v="0"/>
    <n v="0"/>
    <m/>
    <m/>
    <d v="2021-02-26T00:00:00"/>
    <n v="1"/>
    <s v="O"/>
    <n v="1"/>
    <n v="30"/>
    <n v="832"/>
    <m/>
    <m/>
    <m/>
    <m/>
    <m/>
    <m/>
    <n v="1"/>
    <n v="1"/>
    <m/>
    <m/>
    <n v="4298"/>
    <s v="CREDITOS DE CONSUMO"/>
    <n v="0"/>
    <n v="0"/>
    <n v="890480123"/>
    <s v="UNIVERSIDAD DE CARTAGENA"/>
    <n v="5"/>
    <m/>
    <m/>
    <m/>
    <m/>
    <n v="2"/>
    <n v="7"/>
    <n v="2"/>
  </r>
  <r>
    <n v="29367"/>
    <s v="C"/>
    <n v="73150459"/>
    <x v="0"/>
    <n v="4"/>
    <n v="550012678"/>
    <d v="2016-11-16T00:00:00"/>
    <d v="2023-08-30T00:00:00"/>
    <n v="0"/>
    <n v="1"/>
    <n v="7"/>
    <n v="30"/>
    <n v="2"/>
    <n v="22490513"/>
    <n v="24960000"/>
    <n v="45993"/>
    <n v="1768"/>
    <n v="39283"/>
    <n v="0"/>
    <n v="0"/>
    <n v="0"/>
    <m/>
    <n v="0"/>
    <n v="0"/>
    <n v="0"/>
    <m/>
    <m/>
    <d v="2021-03-30T00:00:00"/>
    <n v="1"/>
    <s v="O"/>
    <n v="1"/>
    <n v="30"/>
    <n v="0"/>
    <m/>
    <m/>
    <m/>
    <m/>
    <m/>
    <m/>
    <n v="1"/>
    <n v="1"/>
    <m/>
    <m/>
    <n v="9916"/>
    <s v="CREDITOS DE CONSUMO"/>
    <n v="0"/>
    <n v="0"/>
    <n v="890480123"/>
    <s v="UNIVERSIDAD DE CARTAGENA"/>
    <n v="5"/>
    <m/>
    <m/>
    <m/>
    <m/>
    <n v="2"/>
    <n v="7"/>
    <n v="2"/>
  </r>
  <r>
    <n v="16507"/>
    <s v="C"/>
    <n v="73150459"/>
    <x v="0"/>
    <n v="4"/>
    <n v="550013089"/>
    <d v="2016-12-15T00:00:00"/>
    <d v="2023-08-30T00:00:00"/>
    <n v="30"/>
    <n v="1"/>
    <n v="5"/>
    <n v="30"/>
    <n v="2"/>
    <n v="22490513"/>
    <n v="24960000"/>
    <n v="24593"/>
    <n v="945"/>
    <n v="22081"/>
    <n v="839"/>
    <n v="0"/>
    <n v="0"/>
    <m/>
    <n v="0"/>
    <n v="0"/>
    <n v="0"/>
    <m/>
    <m/>
    <d v="2021-02-26T00:00:00"/>
    <n v="1"/>
    <s v="O"/>
    <n v="1"/>
    <n v="30"/>
    <n v="1087"/>
    <m/>
    <m/>
    <m/>
    <m/>
    <m/>
    <m/>
    <n v="1"/>
    <n v="1"/>
    <m/>
    <m/>
    <n v="5574"/>
    <s v="CREDITOS DE CONSUMO"/>
    <n v="0"/>
    <n v="0"/>
    <n v="890480123"/>
    <s v="UNIVERSIDAD DE CARTAGENA"/>
    <n v="5"/>
    <m/>
    <m/>
    <m/>
    <m/>
    <n v="2"/>
    <n v="7"/>
    <n v="2"/>
  </r>
  <r>
    <n v="6041"/>
    <s v="C"/>
    <n v="73150459"/>
    <x v="0"/>
    <n v="4"/>
    <n v="550013134"/>
    <d v="2016-12-19T00:00:00"/>
    <d v="2023-08-30T00:00:00"/>
    <n v="30"/>
    <n v="1"/>
    <n v="5"/>
    <n v="30"/>
    <n v="2"/>
    <n v="22490513"/>
    <n v="24960000"/>
    <n v="9001"/>
    <n v="346"/>
    <n v="8081"/>
    <n v="300"/>
    <n v="0"/>
    <n v="0"/>
    <m/>
    <n v="0"/>
    <n v="0"/>
    <n v="0"/>
    <m/>
    <m/>
    <d v="2021-02-26T00:00:00"/>
    <n v="1"/>
    <s v="O"/>
    <n v="1"/>
    <n v="30"/>
    <n v="394"/>
    <m/>
    <m/>
    <m/>
    <m/>
    <m/>
    <m/>
    <n v="1"/>
    <n v="1"/>
    <m/>
    <m/>
    <n v="2040"/>
    <s v="CREDITOS DE CONSUMO"/>
    <n v="0"/>
    <n v="0"/>
    <n v="890480123"/>
    <s v="UNIVERSIDAD DE CARTAGENA"/>
    <n v="5"/>
    <m/>
    <m/>
    <m/>
    <m/>
    <n v="2"/>
    <n v="7"/>
    <n v="2"/>
  </r>
  <r>
    <n v="13907"/>
    <s v="C"/>
    <n v="73150459"/>
    <x v="0"/>
    <n v="4"/>
    <n v="550013201"/>
    <d v="2016-12-23T00:00:00"/>
    <d v="2023-08-30T00:00:00"/>
    <n v="30"/>
    <n v="1"/>
    <n v="5"/>
    <n v="30"/>
    <n v="2"/>
    <n v="22490513"/>
    <n v="24960000"/>
    <n v="20724"/>
    <n v="797"/>
    <n v="18603"/>
    <n v="719"/>
    <n v="0"/>
    <n v="0"/>
    <m/>
    <n v="0"/>
    <n v="0"/>
    <n v="0"/>
    <m/>
    <m/>
    <d v="2021-02-26T00:00:00"/>
    <n v="1"/>
    <s v="O"/>
    <n v="1"/>
    <n v="30"/>
    <n v="897"/>
    <m/>
    <m/>
    <m/>
    <m/>
    <m/>
    <m/>
    <n v="1"/>
    <n v="1"/>
    <m/>
    <m/>
    <n v="4696"/>
    <s v="CREDITOS DE CONSUMO"/>
    <n v="0"/>
    <n v="0"/>
    <n v="890480123"/>
    <s v="UNIVERSIDAD DE CARTAGENA"/>
    <n v="5"/>
    <m/>
    <m/>
    <m/>
    <m/>
    <n v="2"/>
    <n v="7"/>
    <n v="2"/>
  </r>
  <r>
    <n v="15440"/>
    <s v="C"/>
    <n v="73150459"/>
    <x v="0"/>
    <n v="4"/>
    <n v="550013869"/>
    <d v="2017-02-01T00:00:00"/>
    <d v="2023-08-30T00:00:00"/>
    <n v="30"/>
    <n v="1"/>
    <n v="5"/>
    <n v="30"/>
    <n v="2"/>
    <n v="22490513"/>
    <n v="24960000"/>
    <n v="23005"/>
    <n v="884"/>
    <n v="20654"/>
    <n v="780"/>
    <n v="0"/>
    <n v="0"/>
    <m/>
    <n v="0"/>
    <n v="0"/>
    <n v="0"/>
    <m/>
    <m/>
    <d v="2021-02-26T00:00:00"/>
    <n v="1"/>
    <s v="O"/>
    <n v="1"/>
    <n v="30"/>
    <n v="1015"/>
    <m/>
    <m/>
    <m/>
    <m/>
    <m/>
    <m/>
    <n v="1"/>
    <n v="1"/>
    <m/>
    <m/>
    <n v="5214"/>
    <s v="CREDITOS DE CONSUMO"/>
    <n v="0"/>
    <n v="0"/>
    <n v="890480123"/>
    <s v="UNIVERSIDAD DE CARTAGENA"/>
    <n v="5"/>
    <m/>
    <m/>
    <m/>
    <m/>
    <n v="2"/>
    <n v="7"/>
    <n v="2"/>
  </r>
  <r>
    <n v="17327"/>
    <s v="C"/>
    <n v="73150459"/>
    <x v="0"/>
    <n v="4"/>
    <n v="550014313"/>
    <d v="2017-03-06T00:00:00"/>
    <d v="2023-08-30T00:00:00"/>
    <n v="30"/>
    <n v="1"/>
    <n v="5"/>
    <n v="30"/>
    <n v="2"/>
    <n v="22490513"/>
    <n v="24960000"/>
    <n v="25814"/>
    <n v="992"/>
    <n v="23177"/>
    <n v="871"/>
    <n v="0"/>
    <n v="0"/>
    <m/>
    <n v="0"/>
    <n v="0"/>
    <n v="0"/>
    <m/>
    <m/>
    <d v="2021-02-26T00:00:00"/>
    <n v="1"/>
    <s v="O"/>
    <n v="1"/>
    <n v="30"/>
    <n v="1139"/>
    <m/>
    <m/>
    <m/>
    <m/>
    <m/>
    <m/>
    <n v="1"/>
    <n v="1"/>
    <m/>
    <m/>
    <n v="5850"/>
    <s v="CREDITOS DE CONSUMO"/>
    <n v="0"/>
    <n v="0"/>
    <n v="890480123"/>
    <s v="UNIVERSIDAD DE CARTAGENA"/>
    <n v="5"/>
    <m/>
    <m/>
    <m/>
    <m/>
    <n v="2"/>
    <n v="7"/>
    <n v="2"/>
  </r>
  <r>
    <n v="17377"/>
    <s v="C"/>
    <n v="73150459"/>
    <x v="0"/>
    <n v="4"/>
    <n v="550014751"/>
    <d v="2017-04-10T00:00:00"/>
    <d v="2023-08-30T00:00:00"/>
    <n v="30"/>
    <n v="1"/>
    <n v="5"/>
    <n v="30"/>
    <n v="2"/>
    <n v="22490513"/>
    <n v="24960000"/>
    <n v="25891"/>
    <n v="995"/>
    <n v="23245"/>
    <n v="899"/>
    <n v="0"/>
    <n v="0"/>
    <m/>
    <n v="0"/>
    <n v="0"/>
    <n v="0"/>
    <m/>
    <m/>
    <d v="2021-02-26T00:00:00"/>
    <n v="1"/>
    <s v="O"/>
    <n v="1"/>
    <n v="30"/>
    <n v="1140"/>
    <m/>
    <m/>
    <m/>
    <m/>
    <m/>
    <m/>
    <n v="1"/>
    <n v="1"/>
    <m/>
    <m/>
    <n v="5868"/>
    <s v="CREDITOS DE CONSUMO"/>
    <n v="0"/>
    <n v="0"/>
    <n v="890480123"/>
    <s v="UNIVERSIDAD DE CARTAGENA"/>
    <n v="5"/>
    <m/>
    <m/>
    <m/>
    <m/>
    <n v="2"/>
    <n v="7"/>
    <n v="2"/>
  </r>
  <r>
    <n v="3462"/>
    <s v="C"/>
    <n v="73150459"/>
    <x v="0"/>
    <n v="4"/>
    <n v="550014757"/>
    <d v="2017-04-11T00:00:00"/>
    <d v="2023-08-30T00:00:00"/>
    <n v="30"/>
    <n v="1"/>
    <n v="5"/>
    <n v="30"/>
    <n v="2"/>
    <n v="22490513"/>
    <n v="24960000"/>
    <n v="5156"/>
    <n v="198"/>
    <n v="4631"/>
    <n v="180"/>
    <n v="0"/>
    <n v="0"/>
    <m/>
    <n v="0"/>
    <n v="0"/>
    <n v="0"/>
    <m/>
    <m/>
    <d v="2021-02-26T00:00:00"/>
    <n v="1"/>
    <s v="O"/>
    <n v="1"/>
    <n v="30"/>
    <n v="232"/>
    <m/>
    <m/>
    <m/>
    <m/>
    <m/>
    <m/>
    <n v="1"/>
    <n v="1"/>
    <m/>
    <m/>
    <n v="1169"/>
    <s v="CREDITOS DE CONSUMO"/>
    <n v="0"/>
    <n v="0"/>
    <n v="890480123"/>
    <s v="UNIVERSIDAD DE CARTAGENA"/>
    <n v="5"/>
    <m/>
    <m/>
    <m/>
    <m/>
    <n v="2"/>
    <n v="7"/>
    <n v="2"/>
  </r>
  <r>
    <n v="43592"/>
    <s v="C"/>
    <n v="73150459"/>
    <x v="0"/>
    <n v="4"/>
    <n v="550015540"/>
    <d v="2017-06-01T00:00:00"/>
    <d v="2023-08-30T00:00:00"/>
    <n v="0"/>
    <n v="1"/>
    <n v="7"/>
    <n v="30"/>
    <n v="2"/>
    <n v="22490513"/>
    <n v="24960000"/>
    <n v="68274"/>
    <n v="2625"/>
    <n v="58311"/>
    <n v="0"/>
    <n v="0"/>
    <n v="0"/>
    <m/>
    <n v="0"/>
    <n v="0"/>
    <n v="0"/>
    <m/>
    <m/>
    <d v="2021-03-30T00:00:00"/>
    <n v="1"/>
    <s v="O"/>
    <n v="1"/>
    <n v="30"/>
    <n v="0"/>
    <m/>
    <m/>
    <m/>
    <m/>
    <m/>
    <m/>
    <n v="1"/>
    <n v="1"/>
    <m/>
    <m/>
    <n v="14719"/>
    <s v="CREDITOS DE CONSUMO"/>
    <n v="0"/>
    <n v="0"/>
    <n v="890480123"/>
    <s v="UNIVERSIDAD DE CARTAGENA"/>
    <n v="5"/>
    <m/>
    <m/>
    <m/>
    <m/>
    <n v="2"/>
    <n v="7"/>
    <n v="2"/>
  </r>
  <r>
    <n v="1832"/>
    <s v="C"/>
    <n v="73150459"/>
    <x v="0"/>
    <n v="4"/>
    <n v="550015563"/>
    <d v="2017-06-02T00:00:00"/>
    <d v="2023-04-30T00:00:00"/>
    <n v="0"/>
    <n v="1"/>
    <n v="8"/>
    <n v="30"/>
    <n v="2"/>
    <n v="22490513"/>
    <n v="24960000"/>
    <n v="3046"/>
    <n v="119"/>
    <n v="2451"/>
    <n v="67"/>
    <n v="0"/>
    <n v="0"/>
    <m/>
    <n v="0"/>
    <n v="0"/>
    <n v="0"/>
    <m/>
    <m/>
    <d v="2021-02-26T00:00:00"/>
    <n v="1"/>
    <s v="O"/>
    <n v="1"/>
    <n v="30"/>
    <n v="0"/>
    <m/>
    <m/>
    <m/>
    <m/>
    <m/>
    <m/>
    <n v="1"/>
    <n v="1"/>
    <m/>
    <m/>
    <n v="619"/>
    <s v="CREDITOS DE CONSUMO"/>
    <n v="0"/>
    <n v="0"/>
    <n v="890480123"/>
    <s v="UNIVERSIDAD DE CARTAGENA"/>
    <n v="5"/>
    <m/>
    <m/>
    <m/>
    <m/>
    <n v="2"/>
    <n v="7"/>
    <n v="2"/>
  </r>
  <r>
    <n v="24373"/>
    <s v="C"/>
    <n v="73150459"/>
    <x v="0"/>
    <n v="4"/>
    <n v="550015920"/>
    <d v="2017-07-02T00:00:00"/>
    <d v="2023-08-30T00:00:00"/>
    <n v="0"/>
    <n v="1"/>
    <n v="7"/>
    <n v="30"/>
    <n v="2"/>
    <n v="22490513"/>
    <n v="24960000"/>
    <n v="38177"/>
    <n v="1468"/>
    <n v="32603"/>
    <n v="0"/>
    <n v="0"/>
    <n v="0"/>
    <m/>
    <n v="0"/>
    <n v="0"/>
    <n v="0"/>
    <m/>
    <m/>
    <d v="2021-03-30T00:00:00"/>
    <n v="1"/>
    <s v="O"/>
    <n v="1"/>
    <n v="30"/>
    <n v="0"/>
    <m/>
    <m/>
    <m/>
    <m/>
    <m/>
    <m/>
    <n v="1"/>
    <n v="1"/>
    <m/>
    <m/>
    <n v="8230"/>
    <s v="CREDITOS DE CONSUMO"/>
    <n v="0"/>
    <n v="0"/>
    <n v="890480123"/>
    <s v="UNIVERSIDAD DE CARTAGENA"/>
    <n v="5"/>
    <m/>
    <m/>
    <m/>
    <m/>
    <n v="2"/>
    <n v="7"/>
    <n v="2"/>
  </r>
  <r>
    <n v="100906"/>
    <s v="C"/>
    <n v="73150459"/>
    <x v="0"/>
    <n v="4"/>
    <n v="550017778"/>
    <d v="2017-12-05T00:00:00"/>
    <d v="2023-08-30T00:00:00"/>
    <n v="0"/>
    <n v="1"/>
    <n v="7"/>
    <n v="30"/>
    <n v="2"/>
    <n v="22490513"/>
    <n v="24960000"/>
    <n v="158039"/>
    <n v="6076"/>
    <n v="134977"/>
    <n v="0"/>
    <n v="0"/>
    <n v="0"/>
    <m/>
    <n v="0"/>
    <n v="0"/>
    <n v="0"/>
    <m/>
    <m/>
    <d v="2021-03-30T00:00:00"/>
    <n v="1"/>
    <s v="O"/>
    <n v="1"/>
    <n v="30"/>
    <n v="0"/>
    <m/>
    <m/>
    <m/>
    <m/>
    <m/>
    <m/>
    <n v="1"/>
    <n v="1"/>
    <m/>
    <m/>
    <n v="34071"/>
    <s v="CREDITOS DE CONSUMO"/>
    <n v="0"/>
    <n v="0"/>
    <n v="890480123"/>
    <s v="UNIVERSIDAD DE CARTAGENA"/>
    <n v="5"/>
    <m/>
    <m/>
    <m/>
    <m/>
    <n v="2"/>
    <n v="7"/>
    <n v="2"/>
  </r>
  <r>
    <n v="22154"/>
    <s v="C"/>
    <n v="73150459"/>
    <x v="0"/>
    <n v="4"/>
    <n v="550017779"/>
    <d v="2017-12-05T00:00:00"/>
    <d v="2023-08-30T00:00:00"/>
    <n v="0"/>
    <n v="1"/>
    <n v="7"/>
    <n v="30"/>
    <n v="2"/>
    <n v="22490513"/>
    <n v="24960000"/>
    <n v="34698"/>
    <n v="1334"/>
    <n v="29634"/>
    <n v="0"/>
    <n v="0"/>
    <n v="0"/>
    <m/>
    <n v="0"/>
    <n v="0"/>
    <n v="0"/>
    <m/>
    <m/>
    <d v="2021-03-30T00:00:00"/>
    <n v="1"/>
    <s v="O"/>
    <n v="1"/>
    <n v="30"/>
    <n v="0"/>
    <m/>
    <m/>
    <m/>
    <m/>
    <m/>
    <m/>
    <n v="1"/>
    <n v="1"/>
    <m/>
    <m/>
    <n v="7480"/>
    <s v="CREDITOS DE CONSUMO"/>
    <n v="0"/>
    <n v="0"/>
    <n v="890480123"/>
    <s v="UNIVERSIDAD DE CARTAGENA"/>
    <n v="5"/>
    <m/>
    <m/>
    <m/>
    <m/>
    <n v="2"/>
    <n v="7"/>
    <n v="2"/>
  </r>
  <r>
    <n v="8450"/>
    <s v="C"/>
    <n v="73150459"/>
    <x v="0"/>
    <n v="4"/>
    <n v="550017810"/>
    <d v="2017-12-19T00:00:00"/>
    <d v="2023-08-30T00:00:00"/>
    <n v="30"/>
    <n v="1"/>
    <n v="5"/>
    <n v="30"/>
    <n v="2"/>
    <n v="22490513"/>
    <n v="24960000"/>
    <n v="12590"/>
    <n v="484"/>
    <n v="11303"/>
    <n v="420"/>
    <n v="0"/>
    <n v="0"/>
    <m/>
    <n v="0"/>
    <n v="0"/>
    <n v="0"/>
    <m/>
    <m/>
    <d v="2021-02-26T00:00:00"/>
    <n v="1"/>
    <s v="O"/>
    <n v="1"/>
    <n v="30"/>
    <n v="551"/>
    <m/>
    <m/>
    <m/>
    <m/>
    <m/>
    <m/>
    <n v="1"/>
    <n v="1"/>
    <m/>
    <m/>
    <n v="2853"/>
    <s v="CREDITOS DE CONSUMO"/>
    <n v="0"/>
    <n v="0"/>
    <n v="890480123"/>
    <s v="UNIVERSIDAD DE CARTAGENA"/>
    <n v="5"/>
    <m/>
    <m/>
    <m/>
    <m/>
    <n v="2"/>
    <n v="7"/>
    <n v="2"/>
  </r>
  <r>
    <n v="7775"/>
    <s v="C"/>
    <n v="73150459"/>
    <x v="0"/>
    <n v="4"/>
    <n v="550017811"/>
    <d v="2017-12-19T00:00:00"/>
    <d v="2023-08-30T00:00:00"/>
    <n v="30"/>
    <n v="1"/>
    <n v="5"/>
    <n v="30"/>
    <n v="2"/>
    <n v="22490513"/>
    <n v="24960000"/>
    <n v="11583"/>
    <n v="445"/>
    <n v="10400"/>
    <n v="418"/>
    <n v="0"/>
    <n v="0"/>
    <m/>
    <n v="0"/>
    <n v="0"/>
    <n v="0"/>
    <m/>
    <m/>
    <d v="2021-02-26T00:00:00"/>
    <n v="1"/>
    <s v="O"/>
    <n v="1"/>
    <n v="30"/>
    <n v="514"/>
    <m/>
    <m/>
    <m/>
    <m/>
    <m/>
    <m/>
    <n v="1"/>
    <n v="1"/>
    <m/>
    <m/>
    <n v="2625"/>
    <s v="CREDITOS DE CONSUMO"/>
    <n v="0"/>
    <n v="0"/>
    <n v="890480123"/>
    <s v="UNIVERSIDAD DE CARTAGENA"/>
    <n v="5"/>
    <m/>
    <m/>
    <m/>
    <m/>
    <n v="2"/>
    <n v="7"/>
    <n v="2"/>
  </r>
  <r>
    <n v="19431"/>
    <s v="C"/>
    <n v="73150459"/>
    <x v="0"/>
    <n v="4"/>
    <n v="550018083"/>
    <d v="2018-01-25T00:00:00"/>
    <d v="2023-08-30T00:00:00"/>
    <n v="30"/>
    <n v="1"/>
    <n v="5"/>
    <n v="30"/>
    <n v="2"/>
    <n v="22490513"/>
    <n v="24960000"/>
    <n v="28952"/>
    <n v="1113"/>
    <n v="25992"/>
    <n v="620"/>
    <n v="0"/>
    <n v="0"/>
    <m/>
    <n v="0"/>
    <n v="0"/>
    <n v="0"/>
    <m/>
    <m/>
    <d v="2021-03-30T00:00:00"/>
    <n v="1"/>
    <s v="O"/>
    <n v="1"/>
    <n v="30"/>
    <n v="1266"/>
    <m/>
    <m/>
    <m/>
    <m/>
    <m/>
    <m/>
    <n v="1"/>
    <n v="1"/>
    <m/>
    <m/>
    <n v="6561"/>
    <s v="CREDITOS DE CONSUMO"/>
    <n v="0"/>
    <n v="0"/>
    <n v="890480123"/>
    <s v="UNIVERSIDAD DE CARTAGENA"/>
    <n v="5"/>
    <m/>
    <m/>
    <m/>
    <m/>
    <n v="2"/>
    <n v="7"/>
    <n v="2"/>
  </r>
  <r>
    <n v="11475"/>
    <s v="C"/>
    <n v="73150459"/>
    <x v="0"/>
    <n v="4"/>
    <n v="550018233"/>
    <d v="2018-02-10T00:00:00"/>
    <d v="2023-08-30T00:00:00"/>
    <n v="30"/>
    <n v="1"/>
    <n v="5"/>
    <n v="30"/>
    <n v="2"/>
    <n v="22490513"/>
    <n v="24960000"/>
    <n v="17098"/>
    <n v="657"/>
    <n v="15350"/>
    <n v="599"/>
    <n v="0"/>
    <n v="0"/>
    <m/>
    <n v="0"/>
    <n v="0"/>
    <n v="0"/>
    <m/>
    <m/>
    <d v="2021-02-26T00:00:00"/>
    <n v="1"/>
    <s v="O"/>
    <n v="1"/>
    <n v="30"/>
    <n v="754"/>
    <m/>
    <m/>
    <m/>
    <m/>
    <m/>
    <m/>
    <n v="1"/>
    <n v="1"/>
    <m/>
    <m/>
    <n v="3875"/>
    <s v="CREDITOS DE CONSUMO"/>
    <n v="0"/>
    <n v="0"/>
    <n v="890480123"/>
    <s v="UNIVERSIDAD DE CARTAGENA"/>
    <n v="5"/>
    <m/>
    <m/>
    <m/>
    <m/>
    <n v="2"/>
    <n v="7"/>
    <n v="2"/>
  </r>
  <r>
    <n v="21828"/>
    <s v="C"/>
    <n v="73150459"/>
    <x v="0"/>
    <n v="4"/>
    <n v="550018238"/>
    <d v="2018-02-11T00:00:00"/>
    <d v="2023-08-30T00:00:00"/>
    <n v="0"/>
    <n v="1"/>
    <n v="7"/>
    <n v="30"/>
    <n v="2"/>
    <n v="22490513"/>
    <n v="24960000"/>
    <n v="34185"/>
    <n v="1314"/>
    <n v="29198"/>
    <n v="0"/>
    <n v="0"/>
    <n v="0"/>
    <m/>
    <n v="0"/>
    <n v="0"/>
    <n v="0"/>
    <m/>
    <m/>
    <d v="2021-03-30T00:00:00"/>
    <n v="1"/>
    <s v="O"/>
    <n v="1"/>
    <n v="30"/>
    <n v="0"/>
    <m/>
    <m/>
    <m/>
    <m/>
    <m/>
    <m/>
    <n v="1"/>
    <n v="1"/>
    <m/>
    <m/>
    <n v="7370"/>
    <s v="CREDITOS DE CONSUMO"/>
    <n v="0"/>
    <n v="0"/>
    <n v="890480123"/>
    <s v="UNIVERSIDAD DE CARTAGENA"/>
    <n v="5"/>
    <m/>
    <m/>
    <m/>
    <m/>
    <n v="2"/>
    <n v="7"/>
    <n v="2"/>
  </r>
  <r>
    <n v="12396"/>
    <s v="C"/>
    <n v="73150459"/>
    <x v="0"/>
    <n v="4"/>
    <n v="550018413"/>
    <d v="2018-03-07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12396"/>
    <s v="C"/>
    <n v="73150459"/>
    <x v="0"/>
    <n v="4"/>
    <n v="550018450"/>
    <d v="2018-03-11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5086"/>
    <s v="C"/>
    <n v="73150459"/>
    <x v="0"/>
    <n v="4"/>
    <n v="550018475"/>
    <d v="2018-03-16T00:00:00"/>
    <d v="2023-08-30T00:00:00"/>
    <n v="30"/>
    <n v="1"/>
    <n v="5"/>
    <n v="30"/>
    <n v="2"/>
    <n v="22490513"/>
    <n v="24960000"/>
    <n v="7577"/>
    <n v="291"/>
    <n v="6803"/>
    <n v="241"/>
    <n v="0"/>
    <n v="0"/>
    <m/>
    <n v="0"/>
    <n v="0"/>
    <n v="0"/>
    <m/>
    <m/>
    <d v="2021-02-26T00:00:00"/>
    <n v="1"/>
    <s v="O"/>
    <n v="1"/>
    <n v="30"/>
    <n v="338"/>
    <m/>
    <m/>
    <m/>
    <m/>
    <m/>
    <m/>
    <n v="1"/>
    <n v="1"/>
    <m/>
    <m/>
    <n v="1717"/>
    <s v="CREDITOS DE CONSUMO"/>
    <n v="0"/>
    <n v="0"/>
    <n v="890480123"/>
    <s v="UNIVERSIDAD DE CARTAGENA"/>
    <n v="5"/>
    <m/>
    <m/>
    <m/>
    <m/>
    <n v="2"/>
    <n v="7"/>
    <n v="2"/>
  </r>
  <r>
    <n v="34970"/>
    <s v="C"/>
    <n v="73150459"/>
    <x v="0"/>
    <n v="4"/>
    <n v="550018743"/>
    <d v="2018-04-28T00:00:00"/>
    <d v="2023-08-30T00:00:00"/>
    <n v="0"/>
    <n v="1"/>
    <n v="7"/>
    <n v="30"/>
    <n v="2"/>
    <n v="22490513"/>
    <n v="24960000"/>
    <n v="54772"/>
    <n v="2106"/>
    <n v="46778"/>
    <n v="0"/>
    <n v="0"/>
    <n v="0"/>
    <m/>
    <n v="0"/>
    <n v="0"/>
    <n v="0"/>
    <m/>
    <m/>
    <d v="2021-03-30T00:00:00"/>
    <n v="1"/>
    <s v="O"/>
    <n v="1"/>
    <n v="30"/>
    <n v="0"/>
    <m/>
    <m/>
    <m/>
    <m/>
    <m/>
    <m/>
    <n v="1"/>
    <n v="1"/>
    <m/>
    <m/>
    <n v="11808"/>
    <s v="CREDITOS DE CONSUMO"/>
    <n v="0"/>
    <n v="0"/>
    <n v="890480123"/>
    <s v="UNIVERSIDAD DE CARTAGENA"/>
    <n v="5"/>
    <m/>
    <m/>
    <m/>
    <m/>
    <n v="2"/>
    <n v="7"/>
    <n v="2"/>
  </r>
  <r>
    <n v="15666"/>
    <s v="C"/>
    <n v="73150459"/>
    <x v="0"/>
    <n v="4"/>
    <n v="550018828"/>
    <d v="2018-05-09T00:00:00"/>
    <d v="2023-08-30T00:00:00"/>
    <n v="30"/>
    <n v="1"/>
    <n v="5"/>
    <n v="30"/>
    <n v="2"/>
    <n v="22490513"/>
    <n v="24960000"/>
    <n v="23341"/>
    <n v="897"/>
    <n v="20955"/>
    <n v="810"/>
    <n v="0"/>
    <n v="0"/>
    <m/>
    <n v="0"/>
    <n v="0"/>
    <n v="0"/>
    <m/>
    <m/>
    <d v="2021-02-26T00:00:00"/>
    <n v="1"/>
    <s v="O"/>
    <n v="1"/>
    <n v="30"/>
    <n v="1027"/>
    <m/>
    <m/>
    <m/>
    <m/>
    <m/>
    <m/>
    <n v="1"/>
    <n v="1"/>
    <m/>
    <m/>
    <n v="5289"/>
    <s v="CREDITOS DE CONSUMO"/>
    <n v="0"/>
    <n v="0"/>
    <n v="890480123"/>
    <s v="UNIVERSIDAD DE CARTAGENA"/>
    <n v="5"/>
    <m/>
    <m/>
    <m/>
    <m/>
    <n v="2"/>
    <n v="7"/>
    <n v="2"/>
  </r>
  <r>
    <n v="10901"/>
    <s v="C"/>
    <n v="73150459"/>
    <x v="0"/>
    <n v="4"/>
    <n v="550019029"/>
    <d v="2018-06-04T00:00:00"/>
    <d v="2023-08-30T00:00:00"/>
    <n v="30"/>
    <n v="1"/>
    <n v="5"/>
    <n v="30"/>
    <n v="2"/>
    <n v="22490513"/>
    <n v="24960000"/>
    <n v="16242"/>
    <n v="624"/>
    <n v="14582"/>
    <n v="540"/>
    <n v="0"/>
    <n v="0"/>
    <m/>
    <n v="0"/>
    <n v="0"/>
    <n v="0"/>
    <m/>
    <m/>
    <d v="2021-02-26T00:00:00"/>
    <n v="1"/>
    <s v="O"/>
    <n v="1"/>
    <n v="30"/>
    <n v="719"/>
    <m/>
    <m/>
    <m/>
    <m/>
    <m/>
    <m/>
    <n v="1"/>
    <n v="1"/>
    <m/>
    <m/>
    <n v="3681"/>
    <s v="CREDITOS DE CONSUMO"/>
    <n v="0"/>
    <n v="0"/>
    <n v="890480123"/>
    <s v="UNIVERSIDAD DE CARTAGENA"/>
    <n v="5"/>
    <m/>
    <m/>
    <m/>
    <m/>
    <n v="2"/>
    <n v="7"/>
    <n v="2"/>
  </r>
  <r>
    <n v="13005"/>
    <s v="C"/>
    <n v="73150459"/>
    <x v="0"/>
    <n v="4"/>
    <n v="550019041"/>
    <d v="2018-06-05T00:00:00"/>
    <d v="2023-08-30T00:00:00"/>
    <n v="30"/>
    <n v="1"/>
    <n v="5"/>
    <n v="30"/>
    <n v="2"/>
    <n v="22490513"/>
    <n v="24960000"/>
    <n v="19378"/>
    <n v="745"/>
    <n v="17396"/>
    <n v="660"/>
    <n v="0"/>
    <n v="0"/>
    <m/>
    <n v="0"/>
    <n v="0"/>
    <n v="0"/>
    <m/>
    <m/>
    <d v="2021-02-26T00:00:00"/>
    <n v="1"/>
    <s v="O"/>
    <n v="1"/>
    <n v="30"/>
    <n v="845"/>
    <m/>
    <m/>
    <m/>
    <m/>
    <m/>
    <m/>
    <n v="1"/>
    <n v="1"/>
    <m/>
    <m/>
    <n v="4391"/>
    <s v="CREDITOS DE CONSUMO"/>
    <n v="0"/>
    <n v="0"/>
    <n v="890480123"/>
    <s v="UNIVERSIDAD DE CARTAGENA"/>
    <n v="5"/>
    <m/>
    <m/>
    <m/>
    <m/>
    <n v="2"/>
    <n v="7"/>
    <n v="2"/>
  </r>
  <r>
    <n v="14324"/>
    <s v="C"/>
    <n v="73150459"/>
    <x v="0"/>
    <n v="4"/>
    <n v="550019182"/>
    <d v="2018-06-30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324"/>
    <s v="C"/>
    <n v="73150459"/>
    <x v="0"/>
    <n v="4"/>
    <n v="550019217"/>
    <d v="2018-07-05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736"/>
    <s v="C"/>
    <n v="73150459"/>
    <x v="0"/>
    <n v="4"/>
    <n v="550019461"/>
    <d v="2018-08-11T00:00:00"/>
    <d v="2023-08-30T00:00:00"/>
    <n v="30"/>
    <n v="1"/>
    <n v="5"/>
    <n v="30"/>
    <n v="2"/>
    <n v="22490513"/>
    <n v="24960000"/>
    <n v="21956"/>
    <n v="844"/>
    <n v="19711"/>
    <n v="751"/>
    <n v="0"/>
    <n v="0"/>
    <m/>
    <n v="0"/>
    <n v="0"/>
    <n v="0"/>
    <m/>
    <m/>
    <d v="2021-02-26T00:00:00"/>
    <n v="1"/>
    <s v="O"/>
    <n v="1"/>
    <n v="30"/>
    <n v="961"/>
    <m/>
    <m/>
    <m/>
    <m/>
    <m/>
    <m/>
    <n v="1"/>
    <n v="1"/>
    <m/>
    <m/>
    <n v="4975"/>
    <s v="CREDITOS DE CONSUMO"/>
    <n v="0"/>
    <n v="0"/>
    <n v="890480123"/>
    <s v="UNIVERSIDAD DE CARTAGENA"/>
    <n v="5"/>
    <m/>
    <m/>
    <m/>
    <m/>
    <n v="2"/>
    <n v="7"/>
    <n v="2"/>
  </r>
  <r>
    <n v="20037"/>
    <s v="C"/>
    <n v="73150459"/>
    <x v="0"/>
    <n v="4"/>
    <n v="550019487"/>
    <d v="2018-08-15T00:00:00"/>
    <d v="2023-08-30T00:00:00"/>
    <n v="0"/>
    <n v="1"/>
    <n v="7"/>
    <n v="30"/>
    <n v="2"/>
    <n v="22490513"/>
    <n v="24960000"/>
    <n v="31379"/>
    <n v="1206"/>
    <n v="26803"/>
    <n v="0"/>
    <n v="0"/>
    <n v="0"/>
    <m/>
    <n v="0"/>
    <n v="0"/>
    <n v="0"/>
    <m/>
    <m/>
    <d v="2021-03-30T00:00:00"/>
    <n v="1"/>
    <s v="O"/>
    <n v="1"/>
    <n v="30"/>
    <n v="0"/>
    <m/>
    <m/>
    <m/>
    <m/>
    <m/>
    <m/>
    <n v="1"/>
    <n v="1"/>
    <m/>
    <m/>
    <n v="6766"/>
    <s v="CREDITOS DE CONSUMO"/>
    <n v="0"/>
    <n v="0"/>
    <n v="890480123"/>
    <s v="UNIVERSIDAD DE CARTAGENA"/>
    <n v="5"/>
    <m/>
    <m/>
    <m/>
    <m/>
    <n v="2"/>
    <n v="7"/>
    <n v="2"/>
  </r>
  <r>
    <n v="26864"/>
    <s v="C"/>
    <n v="73150459"/>
    <x v="0"/>
    <n v="4"/>
    <n v="550019658"/>
    <d v="2018-09-06T00:00:00"/>
    <d v="2023-08-30T00:00:00"/>
    <n v="0"/>
    <n v="1"/>
    <n v="7"/>
    <n v="30"/>
    <n v="2"/>
    <n v="22490513"/>
    <n v="24960000"/>
    <n v="42070"/>
    <n v="1617"/>
    <n v="35934"/>
    <n v="0"/>
    <n v="0"/>
    <n v="0"/>
    <m/>
    <n v="0"/>
    <n v="0"/>
    <n v="0"/>
    <m/>
    <m/>
    <d v="2021-03-30T00:00:00"/>
    <n v="1"/>
    <s v="O"/>
    <n v="1"/>
    <n v="30"/>
    <n v="0"/>
    <m/>
    <m/>
    <m/>
    <m/>
    <m/>
    <m/>
    <n v="1"/>
    <n v="1"/>
    <m/>
    <m/>
    <n v="9070"/>
    <s v="CREDITOS DE CONSUMO"/>
    <n v="0"/>
    <n v="0"/>
    <n v="890480123"/>
    <s v="UNIVERSIDAD DE CARTAGENA"/>
    <n v="5"/>
    <m/>
    <m/>
    <m/>
    <m/>
    <n v="2"/>
    <n v="7"/>
    <n v="2"/>
  </r>
  <r>
    <n v="28796"/>
    <s v="C"/>
    <n v="73150459"/>
    <x v="0"/>
    <n v="4"/>
    <n v="550019831"/>
    <d v="2018-10-03T00:00:00"/>
    <d v="2023-08-30T00:00:00"/>
    <n v="0"/>
    <n v="1"/>
    <n v="7"/>
    <n v="30"/>
    <n v="2"/>
    <n v="22490513"/>
    <n v="24960000"/>
    <n v="45100"/>
    <n v="1734"/>
    <n v="38519"/>
    <n v="0"/>
    <n v="0"/>
    <n v="0"/>
    <m/>
    <n v="0"/>
    <n v="0"/>
    <n v="0"/>
    <m/>
    <m/>
    <d v="2021-03-30T00:00:00"/>
    <n v="1"/>
    <s v="O"/>
    <n v="1"/>
    <n v="30"/>
    <n v="0"/>
    <m/>
    <m/>
    <m/>
    <m/>
    <m/>
    <m/>
    <n v="1"/>
    <n v="1"/>
    <m/>
    <m/>
    <n v="9723"/>
    <s v="CREDITOS DE CONSUMO"/>
    <n v="0"/>
    <n v="0"/>
    <n v="890480123"/>
    <s v="UNIVERSIDAD DE CARTAGENA"/>
    <n v="5"/>
    <m/>
    <m/>
    <m/>
    <m/>
    <n v="2"/>
    <n v="7"/>
    <n v="2"/>
  </r>
  <r>
    <n v="9111"/>
    <s v="C"/>
    <n v="73150459"/>
    <x v="0"/>
    <n v="4"/>
    <n v="550019883"/>
    <d v="2018-10-11T00:00:00"/>
    <d v="2023-08-30T00:00:00"/>
    <n v="30"/>
    <n v="1"/>
    <n v="5"/>
    <n v="30"/>
    <n v="2"/>
    <n v="22490513"/>
    <n v="24960000"/>
    <n v="13577"/>
    <n v="522"/>
    <n v="12187"/>
    <n v="479"/>
    <n v="0"/>
    <n v="0"/>
    <m/>
    <n v="0"/>
    <n v="0"/>
    <n v="0"/>
    <m/>
    <m/>
    <d v="2021-02-26T00:00:00"/>
    <n v="1"/>
    <s v="O"/>
    <n v="1"/>
    <n v="30"/>
    <n v="590"/>
    <m/>
    <m/>
    <m/>
    <m/>
    <m/>
    <m/>
    <n v="1"/>
    <n v="1"/>
    <m/>
    <m/>
    <n v="3076"/>
    <s v="CREDITOS DE CONSUMO"/>
    <n v="0"/>
    <n v="0"/>
    <n v="890480123"/>
    <s v="UNIVERSIDAD DE CARTAGENA"/>
    <n v="5"/>
    <m/>
    <m/>
    <m/>
    <m/>
    <n v="2"/>
    <n v="7"/>
    <n v="2"/>
  </r>
  <r>
    <n v="30751"/>
    <s v="C"/>
    <n v="73150459"/>
    <x v="0"/>
    <n v="4"/>
    <n v="550019981"/>
    <d v="2018-10-29T00:00:00"/>
    <d v="2023-08-30T00:00:00"/>
    <n v="0"/>
    <n v="1"/>
    <n v="7"/>
    <n v="30"/>
    <n v="2"/>
    <n v="22490513"/>
    <n v="24960000"/>
    <n v="48158"/>
    <n v="1851"/>
    <n v="41134"/>
    <n v="0"/>
    <n v="0"/>
    <n v="0"/>
    <m/>
    <n v="0"/>
    <n v="0"/>
    <n v="0"/>
    <m/>
    <m/>
    <d v="2021-03-30T00:00:00"/>
    <n v="1"/>
    <s v="O"/>
    <n v="1"/>
    <n v="30"/>
    <n v="0"/>
    <m/>
    <m/>
    <m/>
    <m/>
    <m/>
    <m/>
    <n v="1"/>
    <n v="1"/>
    <m/>
    <m/>
    <n v="10383"/>
    <s v="CREDITOS DE CONSUMO"/>
    <n v="0"/>
    <n v="0"/>
    <n v="890480123"/>
    <s v="UNIVERSIDAD DE CARTAGENA"/>
    <n v="5"/>
    <m/>
    <m/>
    <m/>
    <m/>
    <n v="2"/>
    <n v="7"/>
    <n v="2"/>
  </r>
  <r>
    <n v="27026"/>
    <s v="C"/>
    <n v="73150459"/>
    <x v="0"/>
    <n v="4"/>
    <n v="550020255"/>
    <d v="2018-12-03T00:00:00"/>
    <d v="2023-08-30T00:00:00"/>
    <n v="0"/>
    <n v="1"/>
    <n v="7"/>
    <n v="30"/>
    <n v="2"/>
    <n v="22490513"/>
    <n v="24960000"/>
    <n v="42325"/>
    <n v="1627"/>
    <n v="36151"/>
    <n v="0"/>
    <n v="0"/>
    <n v="0"/>
    <m/>
    <n v="0"/>
    <n v="0"/>
    <n v="0"/>
    <m/>
    <m/>
    <d v="2021-03-30T00:00:00"/>
    <n v="1"/>
    <s v="O"/>
    <n v="1"/>
    <n v="30"/>
    <n v="0"/>
    <m/>
    <m/>
    <m/>
    <m/>
    <m/>
    <m/>
    <n v="1"/>
    <n v="1"/>
    <m/>
    <m/>
    <n v="9125"/>
    <s v="CREDITOS DE CONSUMO"/>
    <n v="0"/>
    <n v="0"/>
    <n v="890480123"/>
    <s v="UNIVERSIDAD DE CARTAGENA"/>
    <n v="5"/>
    <m/>
    <m/>
    <m/>
    <m/>
    <n v="2"/>
    <n v="7"/>
    <n v="2"/>
  </r>
  <r>
    <n v="10900"/>
    <s v="C"/>
    <n v="73150459"/>
    <x v="0"/>
    <n v="4"/>
    <n v="550020363"/>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n v="73150459"/>
    <x v="0"/>
    <n v="4"/>
    <n v="550020364"/>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n v="73150459"/>
    <x v="0"/>
    <n v="4"/>
    <n v="550020365"/>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36315"/>
    <s v="C"/>
    <n v="73150459"/>
    <x v="0"/>
    <n v="4"/>
    <n v="550020632"/>
    <d v="2019-02-08T00:00:00"/>
    <d v="2023-08-30T00:00:00"/>
    <n v="0"/>
    <n v="1"/>
    <n v="7"/>
    <n v="30"/>
    <n v="2"/>
    <n v="22490513"/>
    <n v="24960000"/>
    <n v="56871"/>
    <n v="2186"/>
    <n v="48577"/>
    <n v="0"/>
    <n v="0"/>
    <n v="0"/>
    <m/>
    <n v="0"/>
    <n v="0"/>
    <n v="0"/>
    <m/>
    <m/>
    <d v="2021-03-30T00:00:00"/>
    <n v="1"/>
    <s v="O"/>
    <n v="1"/>
    <n v="30"/>
    <n v="0"/>
    <m/>
    <m/>
    <m/>
    <m/>
    <m/>
    <m/>
    <n v="1"/>
    <n v="1"/>
    <m/>
    <m/>
    <n v="12262"/>
    <s v="CREDITOS DE CONSUMO"/>
    <n v="0"/>
    <n v="0"/>
    <n v="890480123"/>
    <s v="UNIVERSIDAD DE CARTAGENA"/>
    <n v="5"/>
    <m/>
    <m/>
    <m/>
    <m/>
    <n v="2"/>
    <n v="7"/>
    <n v="2"/>
  </r>
  <r>
    <n v="29054"/>
    <s v="C"/>
    <n v="73150459"/>
    <x v="0"/>
    <n v="4"/>
    <n v="550020634"/>
    <d v="2019-02-09T00:00:00"/>
    <d v="2023-08-30T00:00:00"/>
    <n v="0"/>
    <n v="1"/>
    <n v="7"/>
    <n v="30"/>
    <n v="2"/>
    <n v="22490513"/>
    <n v="24960000"/>
    <n v="45507"/>
    <n v="1750"/>
    <n v="38864"/>
    <n v="0"/>
    <n v="0"/>
    <n v="0"/>
    <m/>
    <n v="0"/>
    <n v="0"/>
    <n v="0"/>
    <m/>
    <m/>
    <d v="2021-03-30T00:00:00"/>
    <n v="1"/>
    <s v="O"/>
    <n v="1"/>
    <n v="30"/>
    <n v="0"/>
    <m/>
    <m/>
    <m/>
    <m/>
    <m/>
    <m/>
    <n v="1"/>
    <n v="1"/>
    <m/>
    <m/>
    <n v="9810"/>
    <s v="CREDITOS DE CONSUMO"/>
    <n v="0"/>
    <n v="0"/>
    <n v="890480123"/>
    <s v="UNIVERSIDAD DE CARTAGENA"/>
    <n v="5"/>
    <m/>
    <m/>
    <m/>
    <m/>
    <n v="2"/>
    <n v="7"/>
    <n v="2"/>
  </r>
  <r>
    <n v="19025"/>
    <s v="C"/>
    <n v="73150459"/>
    <x v="0"/>
    <n v="4"/>
    <n v="550020786"/>
    <d v="2019-03-07T00:00:00"/>
    <d v="2023-08-30T00:00:00"/>
    <n v="0"/>
    <n v="1"/>
    <n v="7"/>
    <n v="30"/>
    <n v="2"/>
    <n v="22490513"/>
    <n v="24960000"/>
    <n v="29795"/>
    <n v="1145"/>
    <n v="25449"/>
    <n v="0"/>
    <n v="0"/>
    <n v="0"/>
    <m/>
    <n v="0"/>
    <n v="0"/>
    <n v="0"/>
    <m/>
    <m/>
    <d v="2021-03-30T00:00:00"/>
    <n v="1"/>
    <s v="O"/>
    <n v="1"/>
    <n v="30"/>
    <n v="0"/>
    <m/>
    <m/>
    <m/>
    <m/>
    <m/>
    <m/>
    <n v="1"/>
    <n v="1"/>
    <m/>
    <m/>
    <n v="6424"/>
    <s v="CREDITOS DE CONSUMO"/>
    <n v="0"/>
    <n v="0"/>
    <n v="890480123"/>
    <s v="UNIVERSIDAD DE CARTAGENA"/>
    <n v="5"/>
    <m/>
    <m/>
    <m/>
    <m/>
    <n v="2"/>
    <n v="7"/>
    <n v="2"/>
  </r>
  <r>
    <n v="30512"/>
    <s v="C"/>
    <n v="73150459"/>
    <x v="0"/>
    <n v="4"/>
    <n v="550020805"/>
    <d v="2019-03-09T00:00:00"/>
    <d v="2023-08-30T00:00:00"/>
    <n v="0"/>
    <n v="1"/>
    <n v="7"/>
    <n v="30"/>
    <n v="2"/>
    <n v="22490513"/>
    <n v="24960000"/>
    <n v="47785"/>
    <n v="1837"/>
    <n v="40814"/>
    <n v="0"/>
    <n v="0"/>
    <n v="0"/>
    <m/>
    <n v="0"/>
    <n v="0"/>
    <n v="0"/>
    <m/>
    <m/>
    <d v="2021-03-30T00:00:00"/>
    <n v="1"/>
    <s v="O"/>
    <n v="1"/>
    <n v="30"/>
    <n v="0"/>
    <m/>
    <m/>
    <m/>
    <m/>
    <m/>
    <m/>
    <n v="1"/>
    <n v="1"/>
    <m/>
    <m/>
    <n v="10302"/>
    <s v="CREDITOS DE CONSUMO"/>
    <n v="0"/>
    <n v="0"/>
    <n v="890480123"/>
    <s v="UNIVERSIDAD DE CARTAGENA"/>
    <n v="5"/>
    <m/>
    <m/>
    <m/>
    <m/>
    <n v="2"/>
    <n v="7"/>
    <n v="2"/>
  </r>
  <r>
    <n v="40811"/>
    <s v="C"/>
    <n v="73150459"/>
    <x v="0"/>
    <n v="4"/>
    <n v="550021037"/>
    <d v="2019-04-12T00:00:00"/>
    <d v="2023-08-30T00:00:00"/>
    <n v="0"/>
    <n v="1"/>
    <n v="6"/>
    <n v="30"/>
    <n v="2"/>
    <n v="22490513"/>
    <n v="24960000"/>
    <n v="62433"/>
    <n v="2400"/>
    <n v="54591"/>
    <n v="1156"/>
    <n v="0"/>
    <n v="0"/>
    <m/>
    <n v="0"/>
    <n v="0"/>
    <n v="0"/>
    <m/>
    <m/>
    <d v="2021-02-26T00:00:00"/>
    <n v="1"/>
    <s v="O"/>
    <n v="1"/>
    <n v="30"/>
    <n v="0"/>
    <m/>
    <m/>
    <m/>
    <m/>
    <m/>
    <m/>
    <n v="1"/>
    <n v="1"/>
    <m/>
    <m/>
    <n v="13780"/>
    <s v="CREDITOS DE CONSUMO"/>
    <n v="0"/>
    <n v="0"/>
    <n v="890480123"/>
    <s v="UNIVERSIDAD DE CARTAGENA"/>
    <n v="5"/>
    <m/>
    <m/>
    <m/>
    <m/>
    <n v="2"/>
    <n v="7"/>
    <n v="2"/>
  </r>
  <r>
    <n v="4033"/>
    <s v="C"/>
    <n v="73150459"/>
    <x v="0"/>
    <n v="4"/>
    <n v="550021076"/>
    <d v="2019-04-17T00:00:00"/>
    <d v="2023-08-30T00:00:00"/>
    <n v="30"/>
    <n v="1"/>
    <n v="5"/>
    <n v="30"/>
    <n v="2"/>
    <n v="22490513"/>
    <n v="24960000"/>
    <n v="6009"/>
    <n v="231"/>
    <n v="5394"/>
    <n v="181"/>
    <n v="0"/>
    <n v="0"/>
    <m/>
    <n v="0"/>
    <n v="0"/>
    <n v="0"/>
    <m/>
    <m/>
    <d v="2021-02-26T00:00:00"/>
    <n v="1"/>
    <s v="O"/>
    <n v="1"/>
    <n v="30"/>
    <n v="262"/>
    <m/>
    <m/>
    <m/>
    <m/>
    <m/>
    <m/>
    <n v="1"/>
    <n v="1"/>
    <m/>
    <m/>
    <n v="1361"/>
    <s v="CREDITOS DE CONSUMO"/>
    <n v="0"/>
    <n v="0"/>
    <n v="890480123"/>
    <s v="UNIVERSIDAD DE CARTAGENA"/>
    <n v="5"/>
    <m/>
    <m/>
    <m/>
    <m/>
    <n v="2"/>
    <n v="7"/>
    <n v="2"/>
  </r>
  <r>
    <n v="46843"/>
    <s v="C"/>
    <n v="73150459"/>
    <x v="0"/>
    <n v="4"/>
    <n v="550021175"/>
    <d v="2019-05-02T00:00:00"/>
    <d v="2023-08-30T00:00:00"/>
    <n v="0"/>
    <n v="1"/>
    <n v="6"/>
    <n v="30"/>
    <n v="2"/>
    <n v="22490513"/>
    <n v="24960000"/>
    <n v="71650"/>
    <n v="2755"/>
    <n v="62659"/>
    <n v="1326"/>
    <n v="0"/>
    <n v="0"/>
    <m/>
    <n v="0"/>
    <n v="0"/>
    <n v="0"/>
    <m/>
    <m/>
    <d v="2021-02-26T00:00:00"/>
    <n v="1"/>
    <s v="O"/>
    <n v="1"/>
    <n v="30"/>
    <n v="0"/>
    <m/>
    <m/>
    <m/>
    <m/>
    <m/>
    <m/>
    <n v="1"/>
    <n v="1"/>
    <m/>
    <m/>
    <n v="15816"/>
    <s v="CREDITOS DE CONSUMO"/>
    <n v="0"/>
    <n v="0"/>
    <n v="890480123"/>
    <s v="UNIVERSIDAD DE CARTAGENA"/>
    <n v="5"/>
    <m/>
    <m/>
    <m/>
    <m/>
    <n v="2"/>
    <n v="7"/>
    <n v="2"/>
  </r>
  <r>
    <n v="44328"/>
    <s v="C"/>
    <n v="73150459"/>
    <x v="0"/>
    <n v="4"/>
    <n v="550021426"/>
    <d v="2019-05-31T00:00:00"/>
    <d v="2023-08-30T00:00:00"/>
    <n v="0"/>
    <n v="1"/>
    <n v="6"/>
    <n v="30"/>
    <n v="2"/>
    <n v="22490513"/>
    <n v="24960000"/>
    <n v="67791"/>
    <n v="2606"/>
    <n v="59296"/>
    <n v="1258"/>
    <n v="0"/>
    <n v="0"/>
    <m/>
    <n v="0"/>
    <n v="0"/>
    <n v="0"/>
    <m/>
    <m/>
    <d v="2021-02-26T00:00:00"/>
    <n v="1"/>
    <s v="O"/>
    <n v="1"/>
    <n v="30"/>
    <n v="0"/>
    <m/>
    <m/>
    <m/>
    <m/>
    <m/>
    <m/>
    <n v="1"/>
    <n v="1"/>
    <m/>
    <m/>
    <n v="14968"/>
    <s v="CREDITOS DE CONSUMO"/>
    <n v="0"/>
    <n v="0"/>
    <n v="890480123"/>
    <s v="UNIVERSIDAD DE CARTAGENA"/>
    <n v="5"/>
    <m/>
    <m/>
    <m/>
    <m/>
    <n v="2"/>
    <n v="7"/>
    <n v="2"/>
  </r>
  <r>
    <n v="4559"/>
    <s v="C"/>
    <n v="73150459"/>
    <x v="0"/>
    <n v="4"/>
    <n v="550021574"/>
    <d v="2019-06-05T00:00:00"/>
    <d v="2023-08-30T00:00:00"/>
    <n v="30"/>
    <n v="1"/>
    <n v="5"/>
    <n v="30"/>
    <n v="2"/>
    <n v="22490513"/>
    <n v="24960000"/>
    <n v="6792"/>
    <n v="261"/>
    <n v="6098"/>
    <n v="239"/>
    <n v="0"/>
    <n v="0"/>
    <m/>
    <n v="0"/>
    <n v="0"/>
    <n v="0"/>
    <m/>
    <m/>
    <d v="2021-02-26T00:00:00"/>
    <n v="1"/>
    <s v="O"/>
    <n v="1"/>
    <n v="30"/>
    <n v="300"/>
    <m/>
    <m/>
    <m/>
    <m/>
    <m/>
    <m/>
    <n v="1"/>
    <n v="1"/>
    <m/>
    <m/>
    <n v="1539"/>
    <s v="CREDITOS DE CONSUMO"/>
    <n v="0"/>
    <n v="0"/>
    <n v="890480123"/>
    <s v="UNIVERSIDAD DE CARTAGENA"/>
    <n v="5"/>
    <m/>
    <m/>
    <m/>
    <m/>
    <n v="2"/>
    <n v="7"/>
    <n v="2"/>
  </r>
  <r>
    <n v="46055"/>
    <s v="C"/>
    <n v="73150459"/>
    <x v="0"/>
    <n v="4"/>
    <n v="550021816"/>
    <d v="2019-07-02T00:00:00"/>
    <d v="2023-08-30T00:00:00"/>
    <n v="0"/>
    <n v="1"/>
    <n v="6"/>
    <n v="30"/>
    <n v="2"/>
    <n v="22490513"/>
    <n v="24960000"/>
    <n v="70430"/>
    <n v="2708"/>
    <n v="61606"/>
    <n v="1293"/>
    <n v="0"/>
    <n v="0"/>
    <m/>
    <n v="0"/>
    <n v="0"/>
    <n v="0"/>
    <m/>
    <m/>
    <d v="2021-02-26T00:00:00"/>
    <n v="1"/>
    <s v="O"/>
    <n v="1"/>
    <n v="30"/>
    <n v="0"/>
    <m/>
    <m/>
    <m/>
    <m/>
    <m/>
    <m/>
    <n v="1"/>
    <n v="1"/>
    <m/>
    <m/>
    <n v="15551"/>
    <s v="CREDITOS DE CONSUMO"/>
    <n v="0"/>
    <n v="0"/>
    <n v="890480123"/>
    <s v="UNIVERSIDAD DE CARTAGENA"/>
    <n v="5"/>
    <m/>
    <m/>
    <m/>
    <m/>
    <n v="2"/>
    <n v="7"/>
    <n v="2"/>
  </r>
  <r>
    <n v="5039"/>
    <s v="C"/>
    <n v="73150459"/>
    <x v="0"/>
    <n v="4"/>
    <n v="550021868"/>
    <d v="2019-07-10T00:00:00"/>
    <d v="2023-08-30T00:00:00"/>
    <n v="30"/>
    <n v="1"/>
    <n v="5"/>
    <n v="30"/>
    <n v="2"/>
    <n v="22490513"/>
    <n v="24960000"/>
    <n v="7510"/>
    <n v="289"/>
    <n v="6740"/>
    <n v="241"/>
    <n v="0"/>
    <n v="0"/>
    <m/>
    <n v="0"/>
    <n v="0"/>
    <n v="0"/>
    <m/>
    <m/>
    <d v="2021-02-26T00:00:00"/>
    <n v="1"/>
    <s v="O"/>
    <n v="1"/>
    <n v="30"/>
    <n v="320"/>
    <m/>
    <m/>
    <m/>
    <m/>
    <m/>
    <m/>
    <n v="1"/>
    <n v="1"/>
    <m/>
    <m/>
    <n v="1701"/>
    <s v="CREDITOS DE CONSUMO"/>
    <n v="0"/>
    <n v="0"/>
    <n v="890480123"/>
    <s v="UNIVERSIDAD DE CARTAGENA"/>
    <n v="5"/>
    <m/>
    <m/>
    <m/>
    <m/>
    <n v="2"/>
    <n v="7"/>
    <n v="2"/>
  </r>
  <r>
    <n v="37266"/>
    <s v="C"/>
    <n v="73150459"/>
    <x v="0"/>
    <n v="4"/>
    <n v="550022145"/>
    <d v="2019-08-08T00:00:00"/>
    <d v="2023-08-30T00:00:00"/>
    <n v="0"/>
    <n v="1"/>
    <n v="7"/>
    <n v="30"/>
    <n v="2"/>
    <n v="22490513"/>
    <n v="24960000"/>
    <n v="58368"/>
    <n v="2244"/>
    <n v="49849"/>
    <n v="0"/>
    <n v="0"/>
    <n v="0"/>
    <m/>
    <n v="0"/>
    <n v="0"/>
    <n v="0"/>
    <m/>
    <m/>
    <d v="2021-03-30T00:00:00"/>
    <n v="1"/>
    <s v="O"/>
    <n v="1"/>
    <n v="30"/>
    <n v="0"/>
    <m/>
    <m/>
    <m/>
    <m/>
    <m/>
    <m/>
    <n v="1"/>
    <n v="1"/>
    <m/>
    <m/>
    <n v="12583"/>
    <s v="CREDITOS DE CONSUMO"/>
    <n v="0"/>
    <n v="0"/>
    <n v="890480123"/>
    <s v="UNIVERSIDAD DE CARTAGENA"/>
    <n v="5"/>
    <m/>
    <m/>
    <m/>
    <m/>
    <n v="2"/>
    <n v="7"/>
    <n v="2"/>
  </r>
  <r>
    <n v="15529"/>
    <s v="C"/>
    <n v="73150459"/>
    <x v="0"/>
    <n v="4"/>
    <n v="550022178"/>
    <d v="2019-08-13T00:00:00"/>
    <d v="2023-08-30T00:00:00"/>
    <n v="30"/>
    <n v="1"/>
    <n v="5"/>
    <n v="30"/>
    <n v="2"/>
    <n v="22490513"/>
    <n v="24960000"/>
    <n v="23141"/>
    <n v="890"/>
    <n v="20773"/>
    <n v="780"/>
    <n v="0"/>
    <n v="0"/>
    <m/>
    <n v="0"/>
    <n v="0"/>
    <n v="0"/>
    <m/>
    <m/>
    <d v="2021-02-26T00:00:00"/>
    <n v="1"/>
    <s v="O"/>
    <n v="1"/>
    <n v="30"/>
    <n v="1001"/>
    <m/>
    <m/>
    <m/>
    <m/>
    <m/>
    <m/>
    <n v="1"/>
    <n v="1"/>
    <m/>
    <m/>
    <n v="5244"/>
    <s v="CREDITOS DE CONSUMO"/>
    <n v="0"/>
    <n v="0"/>
    <n v="890480123"/>
    <s v="UNIVERSIDAD DE CARTAGENA"/>
    <n v="5"/>
    <m/>
    <m/>
    <m/>
    <m/>
    <n v="2"/>
    <n v="7"/>
    <n v="2"/>
  </r>
  <r>
    <n v="51907"/>
    <s v="C"/>
    <n v="73150459"/>
    <x v="0"/>
    <n v="4"/>
    <n v="550022572"/>
    <d v="2019-09-22T00:00:00"/>
    <d v="2023-08-30T00:00:00"/>
    <n v="0"/>
    <n v="1"/>
    <n v="6"/>
    <n v="30"/>
    <n v="2"/>
    <n v="22490513"/>
    <n v="24960000"/>
    <n v="79363"/>
    <n v="3051"/>
    <n v="69433"/>
    <n v="1463"/>
    <n v="0"/>
    <n v="0"/>
    <m/>
    <n v="0"/>
    <n v="0"/>
    <n v="0"/>
    <m/>
    <m/>
    <d v="2021-02-26T00:00:00"/>
    <n v="1"/>
    <s v="O"/>
    <n v="1"/>
    <n v="30"/>
    <n v="0"/>
    <m/>
    <m/>
    <m/>
    <m/>
    <m/>
    <m/>
    <n v="1"/>
    <n v="1"/>
    <m/>
    <m/>
    <n v="17526"/>
    <s v="CREDITOS DE CONSUMO"/>
    <n v="0"/>
    <n v="0"/>
    <n v="890480123"/>
    <s v="UNIVERSIDAD DE CARTAGENA"/>
    <n v="5"/>
    <m/>
    <m/>
    <m/>
    <m/>
    <n v="2"/>
    <n v="7"/>
    <n v="2"/>
  </r>
  <r>
    <n v="26324"/>
    <s v="C"/>
    <n v="73150459"/>
    <x v="0"/>
    <n v="4"/>
    <n v="550022839"/>
    <d v="2019-10-13T00:00:00"/>
    <d v="2023-08-30T00:00:00"/>
    <n v="0"/>
    <n v="1"/>
    <n v="7"/>
    <n v="30"/>
    <n v="2"/>
    <n v="22490513"/>
    <n v="24960000"/>
    <n v="41228"/>
    <n v="1585"/>
    <n v="35212"/>
    <n v="0"/>
    <n v="0"/>
    <n v="0"/>
    <m/>
    <n v="0"/>
    <n v="0"/>
    <n v="0"/>
    <m/>
    <m/>
    <d v="2021-03-30T00:00:00"/>
    <n v="1"/>
    <s v="O"/>
    <n v="1"/>
    <n v="30"/>
    <n v="0"/>
    <m/>
    <m/>
    <m/>
    <m/>
    <m/>
    <m/>
    <n v="1"/>
    <n v="1"/>
    <m/>
    <m/>
    <n v="8888"/>
    <s v="CREDITOS DE CONSUMO"/>
    <n v="0"/>
    <n v="0"/>
    <n v="890480123"/>
    <s v="UNIVERSIDAD DE CARTAGENA"/>
    <n v="5"/>
    <m/>
    <m/>
    <m/>
    <m/>
    <n v="2"/>
    <n v="7"/>
    <n v="2"/>
  </r>
  <r>
    <n v="31586"/>
    <s v="C"/>
    <n v="73150459"/>
    <x v="0"/>
    <n v="4"/>
    <n v="550022857"/>
    <d v="2019-10-15T00:00:00"/>
    <d v="2023-08-30T00:00:00"/>
    <n v="0"/>
    <n v="1"/>
    <n v="7"/>
    <n v="30"/>
    <n v="2"/>
    <n v="22490513"/>
    <n v="24960000"/>
    <n v="49472"/>
    <n v="1902"/>
    <n v="42251"/>
    <n v="0"/>
    <n v="0"/>
    <n v="0"/>
    <m/>
    <n v="0"/>
    <n v="0"/>
    <n v="0"/>
    <m/>
    <m/>
    <d v="2021-03-30T00:00:00"/>
    <n v="1"/>
    <s v="O"/>
    <n v="1"/>
    <n v="30"/>
    <n v="0"/>
    <m/>
    <m/>
    <m/>
    <m/>
    <m/>
    <m/>
    <n v="1"/>
    <n v="1"/>
    <m/>
    <m/>
    <n v="10665"/>
    <s v="CREDITOS DE CONSUMO"/>
    <n v="0"/>
    <n v="0"/>
    <n v="890480123"/>
    <s v="UNIVERSIDAD DE CARTAGENA"/>
    <n v="5"/>
    <m/>
    <m/>
    <m/>
    <m/>
    <n v="2"/>
    <n v="7"/>
    <n v="2"/>
  </r>
  <r>
    <n v="26713"/>
    <s v="C"/>
    <n v="73150459"/>
    <x v="0"/>
    <n v="4"/>
    <n v="550023064"/>
    <d v="2019-11-13T00:00:00"/>
    <d v="2023-08-30T00:00:00"/>
    <n v="0"/>
    <n v="1"/>
    <n v="7"/>
    <n v="30"/>
    <n v="2"/>
    <n v="22490513"/>
    <n v="24960000"/>
    <n v="41841"/>
    <n v="1609"/>
    <n v="35733"/>
    <n v="0"/>
    <n v="0"/>
    <n v="0"/>
    <m/>
    <n v="0"/>
    <n v="0"/>
    <n v="0"/>
    <m/>
    <m/>
    <d v="2021-03-30T00:00:00"/>
    <n v="1"/>
    <s v="O"/>
    <n v="1"/>
    <n v="30"/>
    <n v="0"/>
    <m/>
    <m/>
    <m/>
    <m/>
    <m/>
    <m/>
    <n v="1"/>
    <n v="1"/>
    <m/>
    <m/>
    <n v="9020"/>
    <s v="CREDITOS DE CONSUMO"/>
    <n v="0"/>
    <n v="0"/>
    <n v="890480123"/>
    <s v="UNIVERSIDAD DE CARTAGENA"/>
    <n v="5"/>
    <m/>
    <m/>
    <m/>
    <m/>
    <n v="2"/>
    <n v="7"/>
    <n v="2"/>
  </r>
  <r>
    <n v="27063"/>
    <s v="C"/>
    <n v="73150459"/>
    <x v="0"/>
    <n v="4"/>
    <n v="550023071"/>
    <d v="2019-11-14T00:00:00"/>
    <d v="2023-08-30T00:00:00"/>
    <n v="0"/>
    <n v="1"/>
    <n v="7"/>
    <n v="30"/>
    <n v="2"/>
    <n v="22490513"/>
    <n v="24960000"/>
    <n v="42382"/>
    <n v="1629"/>
    <n v="36201"/>
    <n v="0"/>
    <n v="0"/>
    <n v="0"/>
    <m/>
    <n v="0"/>
    <n v="0"/>
    <n v="0"/>
    <m/>
    <m/>
    <d v="2021-03-30T00:00:00"/>
    <n v="1"/>
    <s v="O"/>
    <n v="1"/>
    <n v="30"/>
    <n v="0"/>
    <m/>
    <m/>
    <m/>
    <m/>
    <m/>
    <m/>
    <n v="1"/>
    <n v="1"/>
    <m/>
    <m/>
    <n v="9138"/>
    <s v="CREDITOS DE CONSUMO"/>
    <n v="0"/>
    <n v="0"/>
    <n v="890480123"/>
    <s v="UNIVERSIDAD DE CARTAGENA"/>
    <n v="5"/>
    <m/>
    <m/>
    <m/>
    <m/>
    <n v="2"/>
    <n v="7"/>
    <n v="2"/>
  </r>
  <r>
    <n v="25780"/>
    <s v="C"/>
    <n v="73150459"/>
    <x v="0"/>
    <n v="4"/>
    <n v="550023277"/>
    <d v="2019-12-18T00:00:00"/>
    <d v="2023-08-30T00:00:00"/>
    <n v="0"/>
    <n v="1"/>
    <n v="7"/>
    <n v="30"/>
    <n v="2"/>
    <n v="22490513"/>
    <n v="24960000"/>
    <n v="40375"/>
    <n v="1552"/>
    <n v="34485"/>
    <n v="0"/>
    <n v="0"/>
    <n v="0"/>
    <m/>
    <n v="0"/>
    <n v="0"/>
    <n v="0"/>
    <m/>
    <m/>
    <d v="2021-03-30T00:00:00"/>
    <n v="1"/>
    <s v="O"/>
    <n v="1"/>
    <n v="30"/>
    <n v="0"/>
    <m/>
    <m/>
    <m/>
    <m/>
    <m/>
    <m/>
    <n v="1"/>
    <n v="1"/>
    <m/>
    <m/>
    <n v="8705"/>
    <s v="CREDITOS DE CONSUMO"/>
    <n v="0"/>
    <n v="0"/>
    <n v="890480123"/>
    <s v="UNIVERSIDAD DE CARTAGENA"/>
    <n v="5"/>
    <m/>
    <m/>
    <m/>
    <m/>
    <n v="2"/>
    <n v="7"/>
    <n v="2"/>
  </r>
  <r>
    <n v="63680"/>
    <s v="C"/>
    <n v="73150459"/>
    <x v="0"/>
    <n v="4"/>
    <n v="550023411"/>
    <d v="2020-01-17T00:00:00"/>
    <d v="2023-08-30T00:00:00"/>
    <n v="0"/>
    <n v="1"/>
    <n v="7"/>
    <n v="30"/>
    <n v="2"/>
    <n v="22490513"/>
    <n v="24960000"/>
    <n v="99732"/>
    <n v="3834"/>
    <n v="85181"/>
    <n v="0"/>
    <n v="0"/>
    <n v="0"/>
    <m/>
    <n v="0"/>
    <n v="0"/>
    <n v="0"/>
    <m/>
    <m/>
    <d v="2021-03-30T00:00:00"/>
    <n v="1"/>
    <s v="O"/>
    <n v="1"/>
    <n v="30"/>
    <n v="0"/>
    <m/>
    <m/>
    <m/>
    <m/>
    <m/>
    <m/>
    <n v="1"/>
    <n v="1"/>
    <m/>
    <m/>
    <n v="21501"/>
    <s v="CREDITOS DE CONSUMO"/>
    <n v="0"/>
    <n v="0"/>
    <n v="890480123"/>
    <s v="UNIVERSIDAD DE CARTAGENA"/>
    <n v="5"/>
    <m/>
    <m/>
    <m/>
    <m/>
    <n v="2"/>
    <n v="7"/>
    <n v="2"/>
  </r>
  <r>
    <n v="37125"/>
    <s v="C"/>
    <n v="73150459"/>
    <x v="0"/>
    <n v="4"/>
    <n v="550023458"/>
    <d v="2020-01-23T00:00:00"/>
    <d v="2023-08-30T00:00:00"/>
    <n v="0"/>
    <n v="1"/>
    <n v="7"/>
    <n v="30"/>
    <n v="2"/>
    <n v="22490513"/>
    <n v="24960000"/>
    <n v="58144"/>
    <n v="2235"/>
    <n v="49661"/>
    <n v="0"/>
    <n v="0"/>
    <n v="0"/>
    <m/>
    <n v="0"/>
    <n v="0"/>
    <n v="0"/>
    <m/>
    <m/>
    <d v="2021-03-30T00:00:00"/>
    <n v="1"/>
    <s v="O"/>
    <n v="1"/>
    <n v="30"/>
    <n v="0"/>
    <m/>
    <m/>
    <m/>
    <m/>
    <m/>
    <m/>
    <n v="1"/>
    <n v="1"/>
    <m/>
    <m/>
    <n v="12536"/>
    <s v="CREDITOS DE CONSUMO"/>
    <n v="0"/>
    <n v="0"/>
    <n v="890480123"/>
    <s v="UNIVERSIDAD DE CARTAGENA"/>
    <n v="5"/>
    <m/>
    <m/>
    <m/>
    <m/>
    <n v="2"/>
    <n v="7"/>
    <n v="2"/>
  </r>
  <r>
    <n v="184237"/>
    <s v="C"/>
    <n v="73150459"/>
    <x v="0"/>
    <n v="4"/>
    <n v="550023855"/>
    <d v="2020-05-11T00:00:00"/>
    <d v="2023-08-30T00:00:00"/>
    <n v="0"/>
    <n v="1"/>
    <n v="6"/>
    <n v="30"/>
    <n v="2"/>
    <n v="22490513"/>
    <n v="24960000"/>
    <n v="281870"/>
    <n v="10836"/>
    <n v="246445"/>
    <n v="5236"/>
    <n v="0"/>
    <n v="0"/>
    <m/>
    <n v="0"/>
    <n v="0"/>
    <n v="0"/>
    <m/>
    <m/>
    <d v="2021-02-26T00:00:00"/>
    <n v="1"/>
    <s v="O"/>
    <n v="1"/>
    <n v="30"/>
    <n v="0"/>
    <m/>
    <m/>
    <m/>
    <m/>
    <m/>
    <m/>
    <n v="1"/>
    <n v="1"/>
    <m/>
    <m/>
    <n v="62208"/>
    <s v="CREDITOS DE CONSUMO"/>
    <n v="0"/>
    <n v="0"/>
    <n v="890480123"/>
    <s v="UNIVERSIDAD DE CARTAGENA"/>
    <n v="5"/>
    <m/>
    <m/>
    <m/>
    <m/>
    <n v="2"/>
    <n v="7"/>
    <n v="2"/>
  </r>
  <r>
    <n v="64712"/>
    <s v="C"/>
    <n v="73150459"/>
    <x v="0"/>
    <n v="4"/>
    <n v="550023932"/>
    <d v="2020-06-14T00:00:00"/>
    <d v="2023-08-30T00:00:00"/>
    <n v="0"/>
    <n v="1"/>
    <n v="6"/>
    <n v="30"/>
    <n v="2"/>
    <n v="22490513"/>
    <n v="24960000"/>
    <n v="99007"/>
    <n v="3806"/>
    <n v="86562"/>
    <n v="1836"/>
    <n v="0"/>
    <n v="0"/>
    <m/>
    <n v="0"/>
    <n v="0"/>
    <n v="0"/>
    <m/>
    <m/>
    <d v="2021-02-26T00:00:00"/>
    <n v="1"/>
    <s v="O"/>
    <n v="1"/>
    <n v="30"/>
    <n v="0"/>
    <m/>
    <m/>
    <m/>
    <m/>
    <m/>
    <m/>
    <n v="1"/>
    <n v="1"/>
    <m/>
    <m/>
    <n v="21850"/>
    <s v="CREDITOS DE CONSUMO"/>
    <n v="0"/>
    <n v="0"/>
    <n v="890480123"/>
    <s v="UNIVERSIDAD DE CARTAGENA"/>
    <n v="5"/>
    <m/>
    <m/>
    <m/>
    <m/>
    <n v="2"/>
    <n v="7"/>
    <n v="2"/>
  </r>
  <r>
    <n v="31926"/>
    <s v="C"/>
    <n v="73150459"/>
    <x v="0"/>
    <n v="4"/>
    <n v="550024001"/>
    <d v="2020-07-26T00:00:00"/>
    <d v="2023-08-30T00:00:00"/>
    <n v="0"/>
    <n v="1"/>
    <n v="7"/>
    <n v="30"/>
    <n v="2"/>
    <n v="22490513"/>
    <n v="24960000"/>
    <n v="50000"/>
    <n v="1922"/>
    <n v="42706"/>
    <n v="0"/>
    <n v="0"/>
    <n v="0"/>
    <m/>
    <n v="0"/>
    <n v="0"/>
    <n v="0"/>
    <m/>
    <m/>
    <d v="2021-03-30T00:00:00"/>
    <n v="1"/>
    <s v="O"/>
    <n v="1"/>
    <n v="30"/>
    <n v="0"/>
    <m/>
    <m/>
    <m/>
    <m/>
    <m/>
    <m/>
    <n v="1"/>
    <n v="1"/>
    <m/>
    <m/>
    <n v="10780"/>
    <s v="CREDITOS DE CONSUMO"/>
    <n v="0"/>
    <n v="0"/>
    <n v="890480123"/>
    <s v="UNIVERSIDAD DE CARTAGENA"/>
    <n v="5"/>
    <m/>
    <m/>
    <m/>
    <m/>
    <n v="2"/>
    <n v="7"/>
    <n v="2"/>
  </r>
  <r>
    <n v="31837"/>
    <s v="C"/>
    <n v="73150459"/>
    <x v="0"/>
    <n v="4"/>
    <n v="550024014"/>
    <d v="2020-07-30T00:00:00"/>
    <d v="2023-07-30T00:00:00"/>
    <n v="0"/>
    <n v="1"/>
    <n v="7"/>
    <n v="30"/>
    <n v="2"/>
    <n v="22490513"/>
    <n v="24960000"/>
    <n v="50000"/>
    <n v="1922"/>
    <n v="42587"/>
    <n v="917"/>
    <n v="0"/>
    <n v="0"/>
    <m/>
    <n v="0"/>
    <n v="0"/>
    <n v="0"/>
    <m/>
    <m/>
    <d v="2021-02-26T00:00:00"/>
    <n v="1"/>
    <s v="O"/>
    <n v="1"/>
    <n v="30"/>
    <n v="0"/>
    <m/>
    <m/>
    <m/>
    <m/>
    <m/>
    <m/>
    <n v="1"/>
    <n v="1"/>
    <m/>
    <m/>
    <n v="10750"/>
    <s v="CREDITOS DE CONSUMO"/>
    <n v="0"/>
    <n v="0"/>
    <n v="890480123"/>
    <s v="UNIVERSIDAD DE CARTAGENA"/>
    <n v="5"/>
    <m/>
    <m/>
    <m/>
    <m/>
    <n v="2"/>
    <n v="7"/>
    <n v="2"/>
  </r>
  <r>
    <n v="134002"/>
    <s v="C"/>
    <n v="73150459"/>
    <x v="0"/>
    <n v="4"/>
    <n v="550024203"/>
    <d v="2020-08-22T00:00:00"/>
    <d v="2023-09-30T00:00:00"/>
    <n v="0"/>
    <n v="1"/>
    <n v="5"/>
    <n v="30"/>
    <n v="2"/>
    <n v="22490513"/>
    <n v="24960000"/>
    <n v="200000"/>
    <n v="7689"/>
    <n v="179248"/>
    <n v="3808"/>
    <n v="0"/>
    <n v="0"/>
    <m/>
    <n v="0"/>
    <n v="0"/>
    <n v="0"/>
    <m/>
    <m/>
    <d v="2021-02-26T00:00:00"/>
    <n v="1"/>
    <s v="O"/>
    <n v="1"/>
    <n v="30"/>
    <n v="0"/>
    <m/>
    <m/>
    <m/>
    <m/>
    <m/>
    <m/>
    <n v="1"/>
    <n v="1"/>
    <m/>
    <m/>
    <n v="45246"/>
    <s v="CREDITOS DE CONSUMO"/>
    <n v="0"/>
    <n v="0"/>
    <n v="890480123"/>
    <s v="UNIVERSIDAD DE CARTAGENA"/>
    <n v="5"/>
    <m/>
    <m/>
    <m/>
    <m/>
    <n v="2"/>
    <n v="7"/>
    <n v="2"/>
  </r>
  <r>
    <n v="27480"/>
    <s v="C"/>
    <n v="73150459"/>
    <x v="0"/>
    <n v="4"/>
    <n v="550024208"/>
    <d v="2020-08-23T00:00:00"/>
    <d v="2023-09-30T00:00:00"/>
    <n v="30"/>
    <n v="1"/>
    <n v="4"/>
    <n v="30"/>
    <n v="2"/>
    <n v="22490513"/>
    <n v="24960000"/>
    <n v="40000"/>
    <n v="1538"/>
    <n v="36758"/>
    <n v="1380"/>
    <n v="0"/>
    <n v="0"/>
    <m/>
    <n v="0"/>
    <n v="0"/>
    <n v="0"/>
    <m/>
    <m/>
    <d v="2021-02-26T00:00:00"/>
    <n v="1"/>
    <s v="O"/>
    <n v="1"/>
    <n v="30"/>
    <n v="1709"/>
    <m/>
    <m/>
    <m/>
    <m/>
    <m/>
    <m/>
    <n v="1"/>
    <n v="1"/>
    <m/>
    <m/>
    <n v="9278"/>
    <s v="CREDITOS DE CONSUMO"/>
    <n v="0"/>
    <n v="0"/>
    <n v="890480123"/>
    <s v="UNIVERSIDAD DE CARTAGENA"/>
    <n v="5"/>
    <m/>
    <m/>
    <m/>
    <m/>
    <n v="2"/>
    <n v="7"/>
    <n v="2"/>
  </r>
  <r>
    <n v="4486"/>
    <s v="C"/>
    <n v="73150459"/>
    <x v="0"/>
    <n v="4"/>
    <n v="550025280"/>
    <d v="2021-01-31T00:00:00"/>
    <d v="2021-03-28T00:00:00"/>
    <n v="0"/>
    <n v="1"/>
    <n v="0"/>
    <n v="30"/>
    <n v="2"/>
    <n v="0"/>
    <n v="0"/>
    <n v="6000"/>
    <n v="6000"/>
    <n v="6000"/>
    <n v="0"/>
    <n v="0"/>
    <n v="0"/>
    <m/>
    <n v="0"/>
    <n v="0"/>
    <n v="0"/>
    <m/>
    <m/>
    <d v="2021-02-28T00:00:00"/>
    <n v="1"/>
    <s v="O"/>
    <n v="1"/>
    <n v="30"/>
    <n v="0"/>
    <m/>
    <m/>
    <m/>
    <m/>
    <m/>
    <m/>
    <n v="1"/>
    <n v="1"/>
    <m/>
    <m/>
    <n v="1514"/>
    <s v="CREDITOS DE CONSUMO"/>
    <n v="0"/>
    <n v="0"/>
    <n v="890480123"/>
    <s v="UNIVERSIDAD DE CARTAGENA"/>
    <n v="5"/>
    <m/>
    <m/>
    <m/>
    <m/>
    <n v="2"/>
    <n v="7"/>
    <n v="2"/>
  </r>
  <r>
    <n v="4486"/>
    <s v="C"/>
    <n v="73150459"/>
    <x v="0"/>
    <n v="4"/>
    <n v="550025481"/>
    <d v="2021-02-28T00:00:00"/>
    <d v="2021-04-30T00:00:00"/>
    <n v="0"/>
    <n v="1"/>
    <n v="0"/>
    <n v="30"/>
    <n v="2"/>
    <n v="0"/>
    <n v="0"/>
    <n v="6000"/>
    <n v="6000"/>
    <n v="6000"/>
    <n v="0"/>
    <n v="0"/>
    <n v="0"/>
    <m/>
    <n v="0"/>
    <n v="0"/>
    <n v="0"/>
    <m/>
    <m/>
    <d v="2021-03-30T00:00:00"/>
    <n v="1"/>
    <s v="O"/>
    <n v="1"/>
    <n v="30"/>
    <n v="0"/>
    <m/>
    <m/>
    <m/>
    <m/>
    <m/>
    <m/>
    <n v="1"/>
    <n v="1"/>
    <m/>
    <m/>
    <n v="1514"/>
    <s v="CREDITOS DE CONSUMO"/>
    <n v="0"/>
    <n v="0"/>
    <n v="890480123"/>
    <s v="UNIVERSIDAD DE CARTAGENA"/>
    <n v="5"/>
    <m/>
    <m/>
    <m/>
    <m/>
    <n v="2"/>
    <n v="7"/>
    <n v="2"/>
  </r>
  <r>
    <n v="4486"/>
    <s v="C"/>
    <n v="73150459"/>
    <x v="0"/>
    <n v="4"/>
    <n v="550025669"/>
    <d v="2021-03-31T00:00:00"/>
    <d v="2021-05-30T00:00:00"/>
    <n v="0"/>
    <n v="1"/>
    <n v="0"/>
    <n v="30"/>
    <n v="2"/>
    <n v="0"/>
    <n v="0"/>
    <n v="6000"/>
    <n v="6000"/>
    <n v="6000"/>
    <n v="0"/>
    <n v="0"/>
    <n v="0"/>
    <m/>
    <n v="0"/>
    <n v="0"/>
    <n v="0"/>
    <m/>
    <m/>
    <d v="2021-03-31T00:00:00"/>
    <n v="1"/>
    <s v="O"/>
    <n v="1"/>
    <n v="30"/>
    <n v="0"/>
    <m/>
    <m/>
    <m/>
    <m/>
    <m/>
    <m/>
    <n v="1"/>
    <n v="1"/>
    <m/>
    <m/>
    <n v="1514"/>
    <s v="CREDITOS DE CONSUMO"/>
    <n v="0"/>
    <n v="0"/>
    <n v="890480123"/>
    <s v="UNIVERSIDAD DE CARTAGENA"/>
    <n v="5"/>
    <m/>
    <m/>
    <m/>
    <m/>
    <n v="2"/>
    <n v="7"/>
    <n v="2"/>
  </r>
  <r>
    <n v="5053795"/>
    <s v="C"/>
    <n v="73151389"/>
    <x v="0"/>
    <n v="4"/>
    <n v="15752"/>
    <d v="2019-05-29T00:00:00"/>
    <d v="2022-05-30T00:00:00"/>
    <n v="0"/>
    <n v="1"/>
    <n v="22"/>
    <n v="30"/>
    <n v="2"/>
    <n v="17726461"/>
    <n v="19240000"/>
    <n v="31453430"/>
    <n v="1002798"/>
    <n v="12595438"/>
    <n v="0"/>
    <n v="0"/>
    <n v="0"/>
    <m/>
    <n v="0"/>
    <n v="0"/>
    <n v="0"/>
    <m/>
    <m/>
    <d v="2021-03-30T00:00:00"/>
    <n v="1"/>
    <s v="O"/>
    <n v="1"/>
    <n v="30"/>
    <n v="0"/>
    <m/>
    <m/>
    <m/>
    <m/>
    <m/>
    <m/>
    <n v="1"/>
    <n v="1"/>
    <m/>
    <m/>
    <n v="7541643"/>
    <s v="CREDITOS DE CONSUMO"/>
    <n v="0"/>
    <n v="0"/>
    <n v="890480123"/>
    <s v="UNIVERSIDAD DE CARTAGENA"/>
    <n v="5"/>
    <m/>
    <m/>
    <m/>
    <m/>
    <n v="1"/>
    <n v="7"/>
    <n v="2"/>
  </r>
  <r>
    <n v="190442"/>
    <s v="C"/>
    <n v="73151389"/>
    <x v="0"/>
    <n v="4"/>
    <n v="550023786"/>
    <d v="2020-04-03T00:00:00"/>
    <d v="2024-02-28T00:00:00"/>
    <n v="0"/>
    <n v="1"/>
    <n v="0"/>
    <n v="30"/>
    <n v="2"/>
    <n v="21474970"/>
    <n v="23720000"/>
    <n v="484332"/>
    <n v="18366"/>
    <n v="474634"/>
    <n v="0"/>
    <n v="0"/>
    <n v="0"/>
    <m/>
    <n v="0"/>
    <n v="0"/>
    <n v="0"/>
    <m/>
    <m/>
    <d v="2021-03-30T00:00:00"/>
    <n v="1"/>
    <s v="O"/>
    <n v="1"/>
    <n v="30"/>
    <n v="0"/>
    <m/>
    <m/>
    <m/>
    <m/>
    <m/>
    <m/>
    <n v="1"/>
    <n v="1"/>
    <m/>
    <m/>
    <n v="284192"/>
    <s v="CREDITOS DE CONSUMO"/>
    <n v="0"/>
    <n v="0"/>
    <n v="890480123"/>
    <s v="UNIVERSIDAD DE CARTAGENA"/>
    <n v="5"/>
    <m/>
    <m/>
    <m/>
    <m/>
    <n v="2"/>
    <n v="7"/>
    <n v="2"/>
  </r>
  <r>
    <n v="182693"/>
    <s v="C"/>
    <n v="73151389"/>
    <x v="0"/>
    <n v="4"/>
    <n v="550023787"/>
    <d v="2020-04-03T00:00:00"/>
    <d v="2023-04-30T00:00:00"/>
    <n v="0"/>
    <n v="1"/>
    <n v="0"/>
    <n v="30"/>
    <n v="2"/>
    <n v="21474970"/>
    <n v="23720000"/>
    <n v="600000"/>
    <n v="22752"/>
    <n v="455322"/>
    <n v="0"/>
    <n v="0"/>
    <n v="0"/>
    <m/>
    <n v="0"/>
    <n v="0"/>
    <n v="0"/>
    <m/>
    <m/>
    <d v="2021-03-30T00:00:00"/>
    <n v="1"/>
    <s v="O"/>
    <n v="1"/>
    <n v="30"/>
    <n v="0"/>
    <m/>
    <m/>
    <m/>
    <m/>
    <m/>
    <m/>
    <n v="1"/>
    <n v="1"/>
    <m/>
    <m/>
    <n v="272629"/>
    <s v="CREDITOS DE CONSUMO"/>
    <n v="0"/>
    <n v="0"/>
    <n v="890480123"/>
    <s v="UNIVERSIDAD DE CARTAGENA"/>
    <n v="5"/>
    <m/>
    <m/>
    <m/>
    <m/>
    <n v="2"/>
    <n v="7"/>
    <n v="2"/>
  </r>
  <r>
    <n v="182697"/>
    <s v="C"/>
    <n v="73151389"/>
    <x v="0"/>
    <n v="4"/>
    <n v="550023788"/>
    <d v="2020-04-03T00:00:00"/>
    <d v="2023-04-30T00:00:00"/>
    <n v="0"/>
    <n v="1"/>
    <n v="0"/>
    <n v="30"/>
    <n v="2"/>
    <n v="21474970"/>
    <n v="23720000"/>
    <n v="600000"/>
    <n v="22752"/>
    <n v="455331"/>
    <n v="0"/>
    <n v="0"/>
    <n v="0"/>
    <m/>
    <n v="0"/>
    <n v="0"/>
    <n v="0"/>
    <m/>
    <m/>
    <d v="2021-03-30T00:00:00"/>
    <n v="1"/>
    <s v="O"/>
    <n v="1"/>
    <n v="30"/>
    <n v="0"/>
    <m/>
    <m/>
    <m/>
    <m/>
    <m/>
    <m/>
    <n v="1"/>
    <n v="1"/>
    <m/>
    <m/>
    <n v="272634"/>
    <s v="CREDITOS DE CONSUMO"/>
    <n v="0"/>
    <n v="0"/>
    <n v="890480123"/>
    <s v="UNIVERSIDAD DE CARTAGENA"/>
    <n v="5"/>
    <m/>
    <m/>
    <m/>
    <m/>
    <n v="2"/>
    <n v="7"/>
    <n v="2"/>
  </r>
  <r>
    <n v="188445"/>
    <s v="C"/>
    <n v="73151389"/>
    <x v="0"/>
    <n v="4"/>
    <n v="550023832"/>
    <d v="2020-04-30T00:00:00"/>
    <d v="2023-05-30T00:00:00"/>
    <n v="0"/>
    <n v="1"/>
    <n v="0"/>
    <n v="30"/>
    <n v="2"/>
    <n v="21474970"/>
    <n v="23720000"/>
    <n v="600000"/>
    <n v="22752"/>
    <n v="469657"/>
    <n v="0"/>
    <n v="0"/>
    <n v="0"/>
    <m/>
    <n v="0"/>
    <n v="0"/>
    <n v="0"/>
    <m/>
    <m/>
    <d v="2021-03-30T00:00:00"/>
    <n v="1"/>
    <s v="O"/>
    <n v="1"/>
    <n v="30"/>
    <n v="0"/>
    <m/>
    <m/>
    <m/>
    <m/>
    <m/>
    <m/>
    <n v="1"/>
    <n v="1"/>
    <m/>
    <m/>
    <n v="281212"/>
    <s v="CREDITOS DE CONSUMO"/>
    <n v="0"/>
    <n v="0"/>
    <n v="890480123"/>
    <s v="UNIVERSIDAD DE CARTAGENA"/>
    <n v="5"/>
    <m/>
    <m/>
    <m/>
    <m/>
    <n v="2"/>
    <n v="7"/>
    <n v="2"/>
  </r>
  <r>
    <n v="188436"/>
    <s v="C"/>
    <n v="73151389"/>
    <x v="0"/>
    <n v="4"/>
    <n v="550023846"/>
    <d v="2020-05-06T00:00:00"/>
    <d v="2023-05-30T00:00:00"/>
    <n v="0"/>
    <n v="1"/>
    <n v="0"/>
    <n v="30"/>
    <n v="2"/>
    <n v="21474970"/>
    <n v="23720000"/>
    <n v="600000"/>
    <n v="22752"/>
    <n v="469633"/>
    <n v="0"/>
    <n v="0"/>
    <n v="0"/>
    <m/>
    <n v="0"/>
    <n v="0"/>
    <n v="0"/>
    <m/>
    <m/>
    <d v="2021-03-30T00:00:00"/>
    <n v="1"/>
    <s v="O"/>
    <n v="1"/>
    <n v="30"/>
    <n v="0"/>
    <m/>
    <m/>
    <m/>
    <m/>
    <m/>
    <m/>
    <n v="1"/>
    <n v="1"/>
    <m/>
    <m/>
    <n v="281197"/>
    <s v="CREDITOS DE CONSUMO"/>
    <n v="0"/>
    <n v="0"/>
    <n v="890480123"/>
    <s v="UNIVERSIDAD DE CARTAGENA"/>
    <n v="5"/>
    <m/>
    <m/>
    <m/>
    <m/>
    <n v="2"/>
    <n v="7"/>
    <n v="2"/>
  </r>
  <r>
    <n v="97211"/>
    <s v="C"/>
    <n v="73151389"/>
    <x v="0"/>
    <n v="4"/>
    <n v="550024582"/>
    <d v="2020-10-10T00:00:00"/>
    <d v="2023-10-30T00:00:00"/>
    <n v="0"/>
    <n v="1"/>
    <n v="0"/>
    <n v="30"/>
    <n v="2"/>
    <n v="22490513"/>
    <n v="24960000"/>
    <n v="270000"/>
    <n v="10380"/>
    <n v="242276"/>
    <n v="0"/>
    <n v="0"/>
    <n v="0"/>
    <m/>
    <n v="0"/>
    <n v="0"/>
    <n v="0"/>
    <m/>
    <m/>
    <d v="2021-03-30T00:00:00"/>
    <n v="1"/>
    <s v="O"/>
    <n v="1"/>
    <n v="30"/>
    <n v="0"/>
    <m/>
    <m/>
    <m/>
    <m/>
    <m/>
    <m/>
    <n v="1"/>
    <n v="1"/>
    <m/>
    <m/>
    <n v="145065"/>
    <s v="CREDITOS DE CONSUMO"/>
    <n v="0"/>
    <n v="0"/>
    <n v="890480123"/>
    <s v="UNIVERSIDAD DE CARTAGENA"/>
    <n v="5"/>
    <m/>
    <m/>
    <m/>
    <m/>
    <n v="2"/>
    <n v="7"/>
    <n v="2"/>
  </r>
  <r>
    <n v="1072"/>
    <s v="C"/>
    <n v="73151389"/>
    <x v="0"/>
    <n v="4"/>
    <n v="550025272"/>
    <d v="2021-01-31T00:00:00"/>
    <d v="2021-03-28T00:00:00"/>
    <n v="0"/>
    <n v="1"/>
    <n v="0"/>
    <n v="30"/>
    <n v="2"/>
    <n v="0"/>
    <n v="0"/>
    <n v="6000"/>
    <n v="6000"/>
    <n v="2672"/>
    <n v="0"/>
    <n v="0"/>
    <n v="0"/>
    <m/>
    <n v="0"/>
    <n v="0"/>
    <n v="0"/>
    <m/>
    <m/>
    <d v="2021-03-30T00:00:00"/>
    <n v="1"/>
    <s v="O"/>
    <n v="1"/>
    <n v="30"/>
    <n v="0"/>
    <m/>
    <m/>
    <m/>
    <m/>
    <m/>
    <m/>
    <n v="1"/>
    <n v="1"/>
    <m/>
    <m/>
    <n v="1600"/>
    <s v="CREDITOS DE CONSUMO"/>
    <n v="0"/>
    <n v="0"/>
    <n v="890480123"/>
    <s v="UNIVERSIDAD DE CARTAGENA"/>
    <n v="5"/>
    <m/>
    <m/>
    <m/>
    <m/>
    <n v="2"/>
    <n v="7"/>
    <n v="2"/>
  </r>
  <r>
    <n v="2407"/>
    <s v="C"/>
    <n v="73151389"/>
    <x v="0"/>
    <n v="4"/>
    <n v="550025473"/>
    <d v="2021-02-28T00:00:00"/>
    <d v="2021-04-30T00:00:00"/>
    <n v="0"/>
    <n v="1"/>
    <n v="0"/>
    <n v="30"/>
    <n v="2"/>
    <n v="0"/>
    <n v="0"/>
    <n v="6000"/>
    <n v="6000"/>
    <n v="6000"/>
    <n v="0"/>
    <n v="0"/>
    <n v="0"/>
    <m/>
    <n v="0"/>
    <n v="0"/>
    <n v="0"/>
    <m/>
    <m/>
    <d v="2021-03-30T00:00:00"/>
    <n v="1"/>
    <s v="O"/>
    <n v="1"/>
    <n v="30"/>
    <n v="0"/>
    <m/>
    <m/>
    <m/>
    <m/>
    <m/>
    <m/>
    <n v="1"/>
    <n v="1"/>
    <m/>
    <m/>
    <n v="3593"/>
    <s v="CREDITOS DE CONSUMO"/>
    <n v="0"/>
    <n v="0"/>
    <n v="890480123"/>
    <s v="UNIVERSIDAD DE CARTAGENA"/>
    <n v="5"/>
    <m/>
    <m/>
    <m/>
    <m/>
    <n v="2"/>
    <n v="7"/>
    <n v="2"/>
  </r>
  <r>
    <n v="80248"/>
    <s v="C"/>
    <n v="73151389"/>
    <x v="0"/>
    <n v="4"/>
    <n v="550025606"/>
    <d v="2021-03-18T00:00:00"/>
    <d v="2024-04-30T00:00:00"/>
    <n v="0"/>
    <n v="1"/>
    <n v="0"/>
    <n v="30"/>
    <n v="2"/>
    <n v="22490513"/>
    <n v="24960000"/>
    <n v="200000"/>
    <n v="7689"/>
    <n v="200000"/>
    <n v="0"/>
    <n v="0"/>
    <n v="0"/>
    <m/>
    <n v="0"/>
    <n v="0"/>
    <n v="0"/>
    <m/>
    <m/>
    <d v="2021-03-31T00:00:00"/>
    <n v="1"/>
    <s v="O"/>
    <n v="1"/>
    <n v="30"/>
    <n v="0"/>
    <m/>
    <m/>
    <m/>
    <m/>
    <m/>
    <m/>
    <n v="1"/>
    <n v="1"/>
    <m/>
    <m/>
    <n v="119752"/>
    <s v="CREDITOS DE CONSUMO"/>
    <n v="0"/>
    <n v="0"/>
    <n v="890480123"/>
    <s v="UNIVERSIDAD DE CARTAGENA"/>
    <n v="5"/>
    <m/>
    <m/>
    <m/>
    <m/>
    <n v="2"/>
    <n v="7"/>
    <n v="2"/>
  </r>
  <r>
    <n v="2407"/>
    <s v="C"/>
    <n v="73151389"/>
    <x v="0"/>
    <n v="4"/>
    <n v="550025662"/>
    <d v="2021-03-31T00:00:00"/>
    <d v="2021-05-30T00:00:00"/>
    <n v="0"/>
    <n v="1"/>
    <n v="0"/>
    <n v="30"/>
    <n v="2"/>
    <n v="0"/>
    <n v="0"/>
    <n v="6000"/>
    <n v="6000"/>
    <n v="6000"/>
    <n v="0"/>
    <n v="0"/>
    <n v="0"/>
    <m/>
    <n v="0"/>
    <n v="0"/>
    <n v="0"/>
    <m/>
    <m/>
    <d v="2021-03-31T00:00:00"/>
    <n v="1"/>
    <s v="O"/>
    <n v="1"/>
    <n v="30"/>
    <n v="0"/>
    <m/>
    <m/>
    <m/>
    <m/>
    <m/>
    <m/>
    <n v="1"/>
    <n v="1"/>
    <m/>
    <m/>
    <n v="3593"/>
    <s v="CREDITOS DE CONSUMO"/>
    <n v="0"/>
    <n v="0"/>
    <n v="890480123"/>
    <s v="UNIVERSIDAD DE CARTAGENA"/>
    <n v="5"/>
    <m/>
    <m/>
    <m/>
    <m/>
    <n v="2"/>
    <n v="7"/>
    <n v="2"/>
  </r>
  <r>
    <n v="0"/>
    <s v="C"/>
    <n v="73152910"/>
    <x v="0"/>
    <n v="4"/>
    <n v="17913"/>
    <d v="2020-12-22T00:00:00"/>
    <d v="2021-09-30T00:00:00"/>
    <n v="0"/>
    <n v="1"/>
    <n v="3"/>
    <n v="30"/>
    <n v="2"/>
    <n v="7720836"/>
    <n v="8000000"/>
    <n v="3339200"/>
    <n v="383060"/>
    <n v="2243279"/>
    <n v="0"/>
    <n v="0"/>
    <n v="0"/>
    <m/>
    <n v="0"/>
    <n v="0"/>
    <n v="0"/>
    <m/>
    <m/>
    <d v="2021-03-30T00:00:00"/>
    <n v="1"/>
    <s v="O"/>
    <n v="1"/>
    <n v="30"/>
    <n v="0"/>
    <m/>
    <m/>
    <m/>
    <m/>
    <m/>
    <m/>
    <n v="1"/>
    <n v="1"/>
    <m/>
    <m/>
    <n v="13144668"/>
    <s v="CREDITOS DE CONSUMO"/>
    <n v="0"/>
    <n v="0"/>
    <n v="890480123"/>
    <s v="UNIVERSIDAD DE CARTAGENA"/>
    <n v="5"/>
    <m/>
    <m/>
    <m/>
    <m/>
    <n v="1"/>
    <n v="7"/>
    <n v="2"/>
  </r>
  <r>
    <n v="3913999"/>
    <s v="C"/>
    <n v="73153457"/>
    <x v="0"/>
    <n v="4"/>
    <n v="17961"/>
    <d v="2020-12-30T00:00:00"/>
    <d v="2023-04-30T00:00:00"/>
    <n v="0"/>
    <n v="1"/>
    <n v="3"/>
    <n v="30"/>
    <n v="2"/>
    <n v="9568969"/>
    <n v="10000000"/>
    <n v="6273811"/>
    <n v="250897"/>
    <n v="5666129"/>
    <n v="0"/>
    <n v="0"/>
    <n v="0"/>
    <m/>
    <n v="0"/>
    <n v="0"/>
    <n v="0"/>
    <m/>
    <m/>
    <d v="2021-03-30T00:00:00"/>
    <n v="1"/>
    <s v="O"/>
    <n v="1"/>
    <n v="30"/>
    <n v="0"/>
    <m/>
    <m/>
    <m/>
    <m/>
    <m/>
    <m/>
    <n v="1"/>
    <n v="1"/>
    <m/>
    <m/>
    <n v="1752130"/>
    <s v="CREDITOS DE CONSUMO"/>
    <n v="0"/>
    <n v="0"/>
    <n v="890480123"/>
    <s v="UNIVERSIDAD DE CARTAGENA"/>
    <n v="5"/>
    <m/>
    <m/>
    <m/>
    <m/>
    <n v="1"/>
    <n v="7"/>
    <n v="2"/>
  </r>
  <r>
    <n v="6322708"/>
    <s v="C"/>
    <n v="73153457"/>
    <x v="0"/>
    <n v="4"/>
    <n v="17962"/>
    <d v="2020-12-30T00:00:00"/>
    <d v="2025-04-30T00:00:00"/>
    <n v="0"/>
    <n v="1"/>
    <n v="3"/>
    <n v="30"/>
    <n v="2"/>
    <n v="16011168"/>
    <n v="17240000"/>
    <n v="9543772"/>
    <n v="255682"/>
    <n v="9153113"/>
    <n v="0"/>
    <n v="0"/>
    <n v="0"/>
    <m/>
    <n v="0"/>
    <n v="0"/>
    <n v="0"/>
    <m/>
    <m/>
    <d v="2021-03-30T00:00:00"/>
    <n v="1"/>
    <s v="O"/>
    <n v="1"/>
    <n v="30"/>
    <n v="0"/>
    <m/>
    <m/>
    <m/>
    <m/>
    <m/>
    <m/>
    <n v="1"/>
    <n v="1"/>
    <m/>
    <m/>
    <n v="2830405"/>
    <s v="CREDITOS DE CONSUMO"/>
    <n v="0"/>
    <n v="0"/>
    <n v="890480123"/>
    <s v="UNIVERSIDAD DE CARTAGENA"/>
    <n v="5"/>
    <m/>
    <m/>
    <m/>
    <m/>
    <n v="1"/>
    <n v="7"/>
    <n v="2"/>
  </r>
  <r>
    <n v="10207746"/>
    <s v="C"/>
    <n v="73153457"/>
    <x v="0"/>
    <n v="4"/>
    <n v="17963"/>
    <d v="2020-12-30T00:00:00"/>
    <d v="2026-12-30T00:00:00"/>
    <n v="0"/>
    <n v="1"/>
    <n v="3"/>
    <n v="30"/>
    <n v="2"/>
    <n v="11287361"/>
    <n v="11890000"/>
    <n v="15228509"/>
    <n v="292107"/>
    <n v="14777316"/>
    <n v="0"/>
    <n v="0"/>
    <n v="0"/>
    <m/>
    <n v="0"/>
    <n v="0"/>
    <n v="0"/>
    <m/>
    <m/>
    <d v="2021-03-30T00:00:00"/>
    <n v="1"/>
    <s v="O"/>
    <n v="1"/>
    <n v="30"/>
    <n v="0"/>
    <m/>
    <m/>
    <m/>
    <m/>
    <m/>
    <m/>
    <n v="1"/>
    <n v="1"/>
    <m/>
    <m/>
    <n v="4569570"/>
    <s v="CREDITOS DE CONSUMO"/>
    <n v="0"/>
    <n v="0"/>
    <n v="890480123"/>
    <s v="UNIVERSIDAD DE CARTAGENA"/>
    <n v="5"/>
    <m/>
    <m/>
    <m/>
    <m/>
    <n v="1"/>
    <n v="7"/>
    <n v="2"/>
  </r>
  <r>
    <n v="62103824"/>
    <s v="C"/>
    <n v="73153825"/>
    <x v="0"/>
    <n v="4"/>
    <n v="17740"/>
    <d v="2020-10-21T00:00:00"/>
    <d v="2026-10-30T00:00:00"/>
    <n v="0"/>
    <n v="1"/>
    <n v="5"/>
    <n v="30"/>
    <n v="2"/>
    <n v="11287361"/>
    <n v="11890000"/>
    <n v="80000000"/>
    <n v="1534527"/>
    <n v="76012472"/>
    <n v="0"/>
    <n v="0"/>
    <n v="0"/>
    <m/>
    <n v="0"/>
    <n v="0"/>
    <n v="0"/>
    <m/>
    <m/>
    <d v="2021-03-30T00:00:00"/>
    <n v="1"/>
    <s v="O"/>
    <n v="1"/>
    <n v="30"/>
    <n v="0"/>
    <m/>
    <m/>
    <m/>
    <m/>
    <m/>
    <m/>
    <n v="1"/>
    <n v="1"/>
    <m/>
    <m/>
    <n v="13908648"/>
    <s v="CREDITOS DE CONSUMO"/>
    <n v="0"/>
    <n v="0"/>
    <n v="890480123"/>
    <s v="UNIVERSIDAD DE CARTAGENA"/>
    <n v="5"/>
    <m/>
    <m/>
    <m/>
    <m/>
    <n v="1"/>
    <n v="7"/>
    <n v="2"/>
  </r>
  <r>
    <n v="23822948"/>
    <s v="C"/>
    <n v="73153825"/>
    <x v="0"/>
    <n v="4"/>
    <n v="17865"/>
    <d v="2020-12-03T00:00:00"/>
    <d v="2027-12-03T00:00:00"/>
    <n v="0"/>
    <n v="1"/>
    <n v="4"/>
    <n v="30"/>
    <n v="2"/>
    <n v="16011168"/>
    <n v="17240000"/>
    <n v="30000000"/>
    <n v="596053"/>
    <n v="29158288"/>
    <n v="0"/>
    <n v="0"/>
    <n v="0"/>
    <m/>
    <n v="0"/>
    <n v="0"/>
    <n v="0"/>
    <m/>
    <m/>
    <d v="2021-03-30T00:00:00"/>
    <n v="1"/>
    <s v="O"/>
    <n v="1"/>
    <n v="30"/>
    <n v="0"/>
    <m/>
    <m/>
    <m/>
    <m/>
    <m/>
    <m/>
    <n v="1"/>
    <n v="1"/>
    <m/>
    <m/>
    <n v="5335340"/>
    <s v="CREDITOS DE CONSUMO"/>
    <n v="0"/>
    <n v="0"/>
    <n v="890480123"/>
    <s v="UNIVERSIDAD DE CARTAGENA"/>
    <n v="5"/>
    <m/>
    <m/>
    <m/>
    <m/>
    <n v="1"/>
    <n v="7"/>
    <n v="2"/>
  </r>
  <r>
    <n v="4708333"/>
    <s v="C"/>
    <n v="73153825"/>
    <x v="0"/>
    <n v="4"/>
    <n v="17883"/>
    <d v="2020-12-14T00:00:00"/>
    <d v="2022-12-30T00:00:00"/>
    <n v="0"/>
    <n v="1"/>
    <n v="3"/>
    <n v="30"/>
    <n v="2"/>
    <n v="8648788"/>
    <n v="9000000"/>
    <n v="6517700"/>
    <n v="296710"/>
    <n v="5762802"/>
    <n v="0"/>
    <n v="0"/>
    <n v="0"/>
    <m/>
    <n v="0"/>
    <n v="0"/>
    <n v="0"/>
    <m/>
    <m/>
    <d v="2021-03-30T00:00:00"/>
    <n v="1"/>
    <s v="O"/>
    <n v="1"/>
    <n v="30"/>
    <n v="0"/>
    <m/>
    <m/>
    <m/>
    <m/>
    <m/>
    <m/>
    <n v="1"/>
    <n v="1"/>
    <m/>
    <m/>
    <n v="1054469"/>
    <s v="CREDITOS DE CONSUMO"/>
    <n v="0"/>
    <n v="0"/>
    <n v="890480123"/>
    <s v="UNIVERSIDAD DE CARTAGENA"/>
    <n v="5"/>
    <m/>
    <m/>
    <m/>
    <m/>
    <n v="1"/>
    <n v="7"/>
    <n v="2"/>
  </r>
  <r>
    <n v="9286885"/>
    <s v="C"/>
    <n v="73153825"/>
    <x v="0"/>
    <n v="4"/>
    <n v="18143"/>
    <d v="2021-02-04T00:00:00"/>
    <d v="2021-07-04T00:00:00"/>
    <n v="0"/>
    <n v="1"/>
    <n v="1"/>
    <n v="30"/>
    <n v="2"/>
    <n v="13121400"/>
    <n v="13940000"/>
    <n v="11400000"/>
    <n v="124653"/>
    <n v="11366757"/>
    <n v="16209"/>
    <n v="0"/>
    <n v="0"/>
    <m/>
    <n v="0"/>
    <n v="0"/>
    <n v="0"/>
    <n v="11400000"/>
    <n v="7"/>
    <d v="2021-03-30T00:00:00"/>
    <n v="1"/>
    <s v="O"/>
    <n v="1"/>
    <n v="30"/>
    <n v="0"/>
    <m/>
    <m/>
    <m/>
    <m/>
    <m/>
    <m/>
    <n v="1"/>
    <n v="1"/>
    <m/>
    <m/>
    <n v="2079872"/>
    <s v="CREDITOS DE CONSUMO"/>
    <n v="0"/>
    <n v="0"/>
    <n v="890480123"/>
    <s v="UNIVERSIDAD DE CARTAGENA"/>
    <n v="5"/>
    <m/>
    <m/>
    <m/>
    <m/>
    <n v="1"/>
    <n v="7"/>
    <n v="2"/>
  </r>
  <r>
    <n v="138362090"/>
    <s v="C"/>
    <n v="73153825"/>
    <x v="1"/>
    <n v="4"/>
    <n v="13359"/>
    <d v="2020-10-29T00:00:00"/>
    <d v="2030-06-23T00:00:00"/>
    <n v="0"/>
    <n v="1"/>
    <n v="6"/>
    <n v="30"/>
    <n v="2"/>
    <n v="12185828"/>
    <n v="12890000"/>
    <n v="174900652"/>
    <n v="2584853"/>
    <n v="169349387"/>
    <n v="0"/>
    <n v="0"/>
    <n v="280050000"/>
    <s v="                              "/>
    <n v="0"/>
    <n v="0"/>
    <n v="0"/>
    <m/>
    <m/>
    <d v="2021-03-30T00:00:00"/>
    <n v="2"/>
    <s v="O"/>
    <n v="1"/>
    <n v="30"/>
    <n v="0"/>
    <n v="2"/>
    <n v="0"/>
    <n v="1"/>
    <n v="0"/>
    <n v="0"/>
    <n v="0"/>
    <n v="1"/>
    <n v="1"/>
    <m/>
    <m/>
    <n v="30987297"/>
    <s v="CREDITO DE VIVIENDA"/>
    <n v="0"/>
    <n v="0"/>
    <n v="890480123"/>
    <s v="UNIVERSIDAD DE CARTAGENA"/>
    <n v="3"/>
    <n v="6"/>
    <d v="2020-05-11T00:00:00"/>
    <s v="A"/>
    <n v="3"/>
    <n v="1"/>
    <n v="7"/>
    <n v="1"/>
  </r>
  <r>
    <n v="0"/>
    <s v="C"/>
    <n v="73154255"/>
    <x v="0"/>
    <n v="4"/>
    <n v="14962"/>
    <d v="2020-10-29T00:00:00"/>
    <d v="2022-05-30T00:00:00"/>
    <n v="0"/>
    <n v="1"/>
    <n v="5"/>
    <n v="30"/>
    <n v="2"/>
    <n v="12185828"/>
    <n v="12890000"/>
    <n v="13633544"/>
    <n v="792629"/>
    <n v="10293883"/>
    <n v="0"/>
    <n v="0"/>
    <n v="0"/>
    <m/>
    <n v="0"/>
    <n v="0"/>
    <n v="0"/>
    <m/>
    <m/>
    <d v="2021-03-30T00:00:00"/>
    <n v="1"/>
    <s v="O"/>
    <n v="1"/>
    <n v="30"/>
    <n v="0"/>
    <m/>
    <m/>
    <m/>
    <m/>
    <m/>
    <m/>
    <n v="1"/>
    <n v="1"/>
    <m/>
    <m/>
    <n v="13072631"/>
    <s v="CREDITOS DE CONSUMO"/>
    <n v="0"/>
    <n v="0"/>
    <n v="890480123"/>
    <s v="UNIVERSIDAD DE CARTAGENA"/>
    <n v="3"/>
    <n v="6"/>
    <d v="2020-05-11T00:00:00"/>
    <s v="A"/>
    <n v="3"/>
    <n v="1"/>
    <n v="7"/>
    <n v="1"/>
  </r>
  <r>
    <n v="37379631"/>
    <s v="C"/>
    <n v="73154408"/>
    <x v="0"/>
    <n v="4"/>
    <n v="17984"/>
    <d v="2020-12-31T00:00:00"/>
    <d v="2027-04-30T00:00:00"/>
    <n v="0"/>
    <n v="1"/>
    <n v="3"/>
    <n v="30"/>
    <n v="2"/>
    <n v="9568969"/>
    <n v="10000000"/>
    <n v="45224778"/>
    <n v="795778"/>
    <n v="43907988"/>
    <n v="0"/>
    <n v="0"/>
    <n v="0"/>
    <m/>
    <n v="0"/>
    <n v="0"/>
    <n v="0"/>
    <m/>
    <m/>
    <d v="2021-03-30T00:00:00"/>
    <n v="1"/>
    <s v="O"/>
    <n v="1"/>
    <n v="30"/>
    <n v="0"/>
    <m/>
    <m/>
    <m/>
    <m/>
    <m/>
    <m/>
    <n v="1"/>
    <n v="1"/>
    <m/>
    <m/>
    <n v="6528357"/>
    <s v="CREDITOS DE CONSUMO"/>
    <n v="0"/>
    <n v="0"/>
    <n v="890480123"/>
    <s v="UNIVERSIDAD DE CARTAGENA"/>
    <n v="5"/>
    <m/>
    <m/>
    <m/>
    <m/>
    <n v="1"/>
    <n v="7"/>
    <n v="2"/>
  </r>
  <r>
    <n v="86755618"/>
    <s v="C"/>
    <n v="73154408"/>
    <x v="0"/>
    <n v="4"/>
    <n v="17985"/>
    <d v="2020-12-31T00:00:00"/>
    <d v="2027-12-31T00:00:00"/>
    <n v="0"/>
    <n v="1"/>
    <n v="3"/>
    <n v="30"/>
    <n v="2"/>
    <n v="9568969"/>
    <n v="10000000"/>
    <n v="104567249"/>
    <n v="1712741"/>
    <n v="101907496"/>
    <n v="0"/>
    <n v="0"/>
    <n v="0"/>
    <m/>
    <n v="0"/>
    <n v="0"/>
    <n v="0"/>
    <m/>
    <m/>
    <d v="2021-03-30T00:00:00"/>
    <n v="1"/>
    <s v="O"/>
    <n v="1"/>
    <n v="30"/>
    <n v="0"/>
    <m/>
    <m/>
    <m/>
    <m/>
    <m/>
    <m/>
    <n v="1"/>
    <n v="1"/>
    <m/>
    <m/>
    <n v="15151878"/>
    <s v="CREDITOS DE CONSUMO"/>
    <n v="0"/>
    <n v="0"/>
    <n v="890480123"/>
    <s v="UNIVERSIDAD DE CARTAGENA"/>
    <n v="5"/>
    <m/>
    <m/>
    <m/>
    <m/>
    <n v="1"/>
    <n v="7"/>
    <n v="2"/>
  </r>
  <r>
    <n v="68197767"/>
    <s v="C"/>
    <n v="73154408"/>
    <x v="0"/>
    <n v="4"/>
    <n v="17986"/>
    <d v="2020-12-31T00:00:00"/>
    <d v="2027-02-28T00:00:00"/>
    <n v="0"/>
    <n v="1"/>
    <n v="3"/>
    <n v="30"/>
    <n v="2"/>
    <n v="16011168"/>
    <n v="17240000"/>
    <n v="82110338"/>
    <n v="1752913"/>
    <n v="80108515"/>
    <n v="0"/>
    <n v="0"/>
    <n v="0"/>
    <m/>
    <n v="0"/>
    <n v="0"/>
    <n v="0"/>
    <m/>
    <m/>
    <d v="2021-03-30T00:00:00"/>
    <n v="1"/>
    <s v="O"/>
    <n v="1"/>
    <n v="30"/>
    <n v="0"/>
    <m/>
    <m/>
    <m/>
    <m/>
    <m/>
    <m/>
    <n v="1"/>
    <n v="1"/>
    <m/>
    <m/>
    <n v="11910748"/>
    <s v="CREDITOS DE CONSUMO"/>
    <n v="0"/>
    <n v="0"/>
    <n v="890480123"/>
    <s v="UNIVERSIDAD DE CARTAGENA"/>
    <n v="5"/>
    <m/>
    <m/>
    <m/>
    <m/>
    <n v="1"/>
    <n v="7"/>
    <n v="2"/>
  </r>
  <r>
    <n v="2212225"/>
    <s v="C"/>
    <n v="73154549"/>
    <x v="0"/>
    <n v="4"/>
    <n v="15438"/>
    <d v="2020-10-29T00:00:00"/>
    <d v="2024-11-30T00:00:00"/>
    <n v="0"/>
    <n v="1"/>
    <n v="5"/>
    <n v="30"/>
    <n v="2"/>
    <n v="17726461"/>
    <n v="19240000"/>
    <n v="10387377"/>
    <n v="299380"/>
    <n v="9634883"/>
    <n v="0"/>
    <n v="0"/>
    <n v="0"/>
    <m/>
    <n v="0"/>
    <n v="0"/>
    <n v="0"/>
    <m/>
    <m/>
    <d v="2021-03-30T00:00:00"/>
    <n v="1"/>
    <s v="O"/>
    <n v="1"/>
    <n v="30"/>
    <n v="0"/>
    <m/>
    <m/>
    <m/>
    <m/>
    <m/>
    <m/>
    <n v="1"/>
    <n v="1"/>
    <m/>
    <m/>
    <n v="7422658"/>
    <s v="CREDITOS DE CONSUMO"/>
    <n v="0"/>
    <n v="0"/>
    <n v="890480123"/>
    <s v="UNIVERSIDAD DE CARTAGENA"/>
    <n v="5"/>
    <m/>
    <m/>
    <m/>
    <m/>
    <n v="1"/>
    <n v="7"/>
    <n v="1"/>
  </r>
  <r>
    <n v="350631"/>
    <s v="C"/>
    <n v="73154549"/>
    <x v="0"/>
    <n v="4"/>
    <n v="17379"/>
    <d v="2020-07-23T00:00:00"/>
    <d v="2023-07-30T00:00:00"/>
    <n v="0"/>
    <n v="1"/>
    <n v="8"/>
    <n v="30"/>
    <n v="2"/>
    <n v="12185828"/>
    <n v="12890000"/>
    <n v="1890000"/>
    <n v="62943"/>
    <n v="1527101"/>
    <n v="0"/>
    <n v="0"/>
    <n v="0"/>
    <m/>
    <n v="0"/>
    <n v="0"/>
    <n v="0"/>
    <m/>
    <m/>
    <d v="2021-03-30T00:00:00"/>
    <n v="1"/>
    <s v="O"/>
    <n v="1"/>
    <n v="30"/>
    <n v="0"/>
    <m/>
    <m/>
    <m/>
    <m/>
    <m/>
    <m/>
    <n v="1"/>
    <n v="1"/>
    <m/>
    <m/>
    <n v="1176470"/>
    <s v="CREDITOS DE CONSUMO"/>
    <n v="0"/>
    <n v="0"/>
    <n v="890480123"/>
    <s v="UNIVERSIDAD DE CARTAGENA"/>
    <n v="5"/>
    <m/>
    <m/>
    <m/>
    <m/>
    <n v="1"/>
    <n v="7"/>
    <n v="2"/>
  </r>
  <r>
    <n v="39226"/>
    <s v="C"/>
    <n v="73154549"/>
    <x v="0"/>
    <n v="4"/>
    <n v="17707"/>
    <d v="2020-10-13T00:00:00"/>
    <d v="2021-04-30T00:00:00"/>
    <n v="0"/>
    <n v="1"/>
    <n v="5"/>
    <n v="30"/>
    <n v="2"/>
    <n v="13121400"/>
    <n v="13940000"/>
    <n v="1000000"/>
    <n v="173103"/>
    <n v="170842"/>
    <n v="0"/>
    <n v="0"/>
    <n v="0"/>
    <m/>
    <n v="0"/>
    <n v="0"/>
    <n v="0"/>
    <m/>
    <m/>
    <d v="2021-03-30T00:00:00"/>
    <n v="1"/>
    <s v="O"/>
    <n v="1"/>
    <n v="30"/>
    <n v="0"/>
    <m/>
    <m/>
    <m/>
    <m/>
    <m/>
    <m/>
    <n v="1"/>
    <n v="1"/>
    <m/>
    <m/>
    <n v="131616"/>
    <s v="CREDITOS DE CONSUMO"/>
    <n v="0"/>
    <n v="0"/>
    <n v="890480123"/>
    <s v="UNIVERSIDAD DE CARTAGENA"/>
    <n v="5"/>
    <m/>
    <m/>
    <m/>
    <m/>
    <n v="1"/>
    <n v="7"/>
    <n v="2"/>
  </r>
  <r>
    <n v="1037884"/>
    <s v="C"/>
    <n v="73154549"/>
    <x v="0"/>
    <n v="4"/>
    <n v="17924"/>
    <d v="2020-12-28T00:00:00"/>
    <d v="2023-12-30T00:00:00"/>
    <n v="0"/>
    <n v="1"/>
    <n v="3"/>
    <n v="30"/>
    <n v="2"/>
    <n v="16011168"/>
    <n v="17240000"/>
    <n v="4841823"/>
    <n v="170251"/>
    <n v="4520286"/>
    <n v="0"/>
    <n v="0"/>
    <n v="0"/>
    <m/>
    <n v="0"/>
    <n v="0"/>
    <n v="0"/>
    <m/>
    <m/>
    <d v="2021-03-30T00:00:00"/>
    <n v="9"/>
    <s v="O"/>
    <n v="1"/>
    <n v="30"/>
    <n v="0"/>
    <m/>
    <m/>
    <m/>
    <m/>
    <m/>
    <m/>
    <n v="1"/>
    <n v="1"/>
    <m/>
    <m/>
    <n v="3482402"/>
    <s v="CREDITOS DE CONSUMO"/>
    <n v="0"/>
    <n v="0"/>
    <n v="890480123"/>
    <s v="UNIVERSIDAD DE CARTAGENA"/>
    <n v="5"/>
    <m/>
    <m/>
    <m/>
    <m/>
    <n v="1"/>
    <n v="7"/>
    <n v="2"/>
  </r>
  <r>
    <n v="90789817"/>
    <s v="C"/>
    <n v="73156353"/>
    <x v="0"/>
    <n v="4"/>
    <n v="16745"/>
    <d v="2019-12-27T00:00:00"/>
    <d v="2026-12-30T00:00:00"/>
    <n v="0"/>
    <n v="1"/>
    <n v="15"/>
    <n v="30"/>
    <n v="2"/>
    <n v="9119963"/>
    <n v="9511000"/>
    <n v="128054949"/>
    <n v="2068091"/>
    <n v="110719505"/>
    <n v="0"/>
    <n v="0"/>
    <n v="0"/>
    <m/>
    <n v="0"/>
    <n v="0"/>
    <n v="0"/>
    <m/>
    <m/>
    <d v="2021-03-30T00:00:00"/>
    <n v="1"/>
    <s v="O"/>
    <n v="1"/>
    <n v="30"/>
    <n v="0"/>
    <m/>
    <m/>
    <m/>
    <m/>
    <m/>
    <m/>
    <n v="1"/>
    <n v="1"/>
    <m/>
    <m/>
    <n v="19929688"/>
    <s v="CREDITOS DE CONSUMO"/>
    <n v="0"/>
    <n v="0"/>
    <n v="890480123"/>
    <s v="UNIVERSIDAD DE CARTAGENA"/>
    <n v="5"/>
    <m/>
    <m/>
    <m/>
    <m/>
    <n v="1"/>
    <n v="7"/>
    <n v="2"/>
  </r>
  <r>
    <n v="2569"/>
    <s v="C"/>
    <n v="73156481"/>
    <x v="0"/>
    <n v="4"/>
    <n v="550021867"/>
    <d v="2020-10-29T00:00:00"/>
    <d v="2024-02-28T00:00:00"/>
    <n v="0"/>
    <n v="1"/>
    <n v="0"/>
    <n v="30"/>
    <n v="2"/>
    <n v="22490513"/>
    <n v="24960000"/>
    <n v="8430"/>
    <n v="324"/>
    <n v="7077"/>
    <n v="0"/>
    <n v="0"/>
    <n v="0"/>
    <m/>
    <n v="0"/>
    <n v="0"/>
    <n v="0"/>
    <m/>
    <m/>
    <d v="2021-03-31T00:00:00"/>
    <n v="1"/>
    <s v="O"/>
    <n v="1"/>
    <n v="30"/>
    <n v="0"/>
    <m/>
    <m/>
    <m/>
    <m/>
    <m/>
    <m/>
    <n v="1"/>
    <n v="1"/>
    <m/>
    <m/>
    <n v="4508"/>
    <s v="CREDITOS DE CONSUMO"/>
    <n v="0"/>
    <n v="0"/>
    <n v="890480123"/>
    <s v="UNIVERSIDAD DE CARTAGENA"/>
    <n v="5"/>
    <m/>
    <m/>
    <m/>
    <m/>
    <n v="2"/>
    <n v="7"/>
    <n v="1"/>
  </r>
  <r>
    <n v="264011"/>
    <s v="C"/>
    <n v="73156481"/>
    <x v="0"/>
    <n v="4"/>
    <n v="550023106"/>
    <d v="2020-10-29T00:00:00"/>
    <d v="2024-02-28T00:00:00"/>
    <n v="0"/>
    <n v="1"/>
    <n v="0"/>
    <n v="30"/>
    <n v="2"/>
    <n v="22490513"/>
    <n v="24960000"/>
    <n v="908296"/>
    <n v="34919"/>
    <n v="727190"/>
    <n v="0"/>
    <n v="0"/>
    <n v="0"/>
    <m/>
    <n v="0"/>
    <n v="0"/>
    <n v="0"/>
    <m/>
    <m/>
    <d v="2021-03-31T00:00:00"/>
    <n v="1"/>
    <s v="O"/>
    <n v="1"/>
    <n v="30"/>
    <n v="0"/>
    <m/>
    <m/>
    <m/>
    <m/>
    <m/>
    <m/>
    <n v="1"/>
    <n v="1"/>
    <m/>
    <m/>
    <n v="463179"/>
    <s v="CREDITOS DE CONSUMO"/>
    <n v="0"/>
    <n v="0"/>
    <n v="890480123"/>
    <s v="UNIVERSIDAD DE CARTAGENA"/>
    <n v="5"/>
    <m/>
    <m/>
    <m/>
    <m/>
    <n v="2"/>
    <n v="7"/>
    <n v="1"/>
  </r>
  <r>
    <n v="263940"/>
    <s v="C"/>
    <n v="73156481"/>
    <x v="0"/>
    <n v="4"/>
    <n v="550023114"/>
    <d v="2020-10-29T00:00:00"/>
    <d v="2024-02-28T00:00:00"/>
    <n v="0"/>
    <n v="1"/>
    <n v="0"/>
    <n v="30"/>
    <n v="2"/>
    <n v="22490513"/>
    <n v="24960000"/>
    <n v="910707"/>
    <n v="35012"/>
    <n v="726995"/>
    <n v="0"/>
    <n v="0"/>
    <n v="0"/>
    <m/>
    <n v="0"/>
    <n v="0"/>
    <n v="0"/>
    <m/>
    <m/>
    <d v="2021-03-31T00:00:00"/>
    <n v="1"/>
    <s v="O"/>
    <n v="1"/>
    <n v="30"/>
    <n v="0"/>
    <m/>
    <m/>
    <m/>
    <m/>
    <m/>
    <m/>
    <n v="1"/>
    <n v="1"/>
    <m/>
    <m/>
    <n v="463055"/>
    <s v="CREDITOS DE CONSUMO"/>
    <n v="0"/>
    <n v="0"/>
    <n v="890480123"/>
    <s v="UNIVERSIDAD DE CARTAGENA"/>
    <n v="5"/>
    <m/>
    <m/>
    <m/>
    <m/>
    <n v="2"/>
    <n v="7"/>
    <n v="1"/>
  </r>
  <r>
    <n v="231364"/>
    <s v="C"/>
    <n v="73156481"/>
    <x v="0"/>
    <n v="4"/>
    <n v="550023139"/>
    <d v="2020-10-29T00:00:00"/>
    <d v="2024-02-28T00:00:00"/>
    <n v="0"/>
    <n v="1"/>
    <n v="0"/>
    <n v="30"/>
    <n v="2"/>
    <n v="22490513"/>
    <n v="24960000"/>
    <n v="795817"/>
    <n v="30595"/>
    <n v="637269"/>
    <n v="0"/>
    <n v="0"/>
    <n v="0"/>
    <m/>
    <n v="0"/>
    <n v="0"/>
    <n v="0"/>
    <m/>
    <m/>
    <d v="2021-03-31T00:00:00"/>
    <n v="1"/>
    <s v="O"/>
    <n v="1"/>
    <n v="30"/>
    <n v="0"/>
    <m/>
    <m/>
    <m/>
    <m/>
    <m/>
    <m/>
    <n v="1"/>
    <n v="1"/>
    <m/>
    <m/>
    <n v="405905"/>
    <s v="CREDITOS DE CONSUMO"/>
    <n v="0"/>
    <n v="0"/>
    <n v="890480123"/>
    <s v="UNIVERSIDAD DE CARTAGENA"/>
    <n v="5"/>
    <m/>
    <m/>
    <m/>
    <m/>
    <n v="2"/>
    <n v="7"/>
    <n v="1"/>
  </r>
  <r>
    <n v="247590"/>
    <s v="C"/>
    <n v="73156481"/>
    <x v="0"/>
    <n v="4"/>
    <n v="550023150"/>
    <d v="2020-10-29T00:00:00"/>
    <d v="2024-02-28T00:00:00"/>
    <n v="0"/>
    <n v="1"/>
    <n v="0"/>
    <n v="30"/>
    <n v="2"/>
    <n v="22490513"/>
    <n v="24960000"/>
    <n v="851815"/>
    <n v="32748"/>
    <n v="681960"/>
    <n v="0"/>
    <n v="0"/>
    <n v="0"/>
    <m/>
    <n v="0"/>
    <n v="0"/>
    <n v="0"/>
    <m/>
    <m/>
    <d v="2021-03-31T00:00:00"/>
    <n v="1"/>
    <s v="O"/>
    <n v="1"/>
    <n v="30"/>
    <n v="0"/>
    <m/>
    <m/>
    <m/>
    <m/>
    <m/>
    <m/>
    <n v="1"/>
    <n v="1"/>
    <m/>
    <m/>
    <n v="434370"/>
    <s v="CREDITOS DE CONSUMO"/>
    <n v="0"/>
    <n v="0"/>
    <n v="890480123"/>
    <s v="UNIVERSIDAD DE CARTAGENA"/>
    <n v="5"/>
    <m/>
    <m/>
    <m/>
    <m/>
    <n v="2"/>
    <n v="7"/>
    <n v="1"/>
  </r>
  <r>
    <n v="57796"/>
    <s v="C"/>
    <n v="73156481"/>
    <x v="0"/>
    <n v="4"/>
    <n v="550023221"/>
    <d v="2020-10-29T00:00:00"/>
    <d v="2024-02-28T00:00:00"/>
    <n v="0"/>
    <n v="1"/>
    <n v="0"/>
    <n v="30"/>
    <n v="2"/>
    <n v="22490513"/>
    <n v="24960000"/>
    <n v="189352"/>
    <n v="7280"/>
    <n v="159192"/>
    <n v="0"/>
    <n v="0"/>
    <n v="0"/>
    <m/>
    <n v="0"/>
    <n v="0"/>
    <n v="0"/>
    <m/>
    <m/>
    <d v="2021-03-31T00:00:00"/>
    <n v="1"/>
    <s v="O"/>
    <n v="1"/>
    <n v="30"/>
    <n v="0"/>
    <m/>
    <m/>
    <m/>
    <m/>
    <m/>
    <m/>
    <n v="1"/>
    <n v="1"/>
    <m/>
    <m/>
    <n v="101396"/>
    <s v="CREDITOS DE CONSUMO"/>
    <n v="0"/>
    <n v="0"/>
    <n v="890480123"/>
    <s v="UNIVERSIDAD DE CARTAGENA"/>
    <n v="5"/>
    <m/>
    <m/>
    <m/>
    <m/>
    <n v="2"/>
    <n v="7"/>
    <n v="1"/>
  </r>
  <r>
    <n v="19990"/>
    <s v="C"/>
    <n v="73156481"/>
    <x v="0"/>
    <n v="4"/>
    <n v="550023245"/>
    <d v="2020-10-29T00:00:00"/>
    <d v="2024-02-28T00:00:00"/>
    <n v="0"/>
    <n v="1"/>
    <n v="0"/>
    <n v="30"/>
    <n v="2"/>
    <n v="22490513"/>
    <n v="24960000"/>
    <n v="65492"/>
    <n v="2518"/>
    <n v="55061"/>
    <n v="0"/>
    <n v="0"/>
    <n v="0"/>
    <m/>
    <n v="0"/>
    <n v="0"/>
    <n v="0"/>
    <m/>
    <m/>
    <d v="2021-03-31T00:00:00"/>
    <n v="1"/>
    <s v="O"/>
    <n v="1"/>
    <n v="30"/>
    <n v="0"/>
    <m/>
    <m/>
    <m/>
    <m/>
    <m/>
    <m/>
    <n v="1"/>
    <n v="1"/>
    <m/>
    <m/>
    <n v="35071"/>
    <s v="CREDITOS DE CONSUMO"/>
    <n v="0"/>
    <n v="0"/>
    <n v="890480123"/>
    <s v="UNIVERSIDAD DE CARTAGENA"/>
    <n v="5"/>
    <m/>
    <m/>
    <m/>
    <m/>
    <n v="2"/>
    <n v="7"/>
    <n v="1"/>
  </r>
  <r>
    <n v="23260"/>
    <s v="C"/>
    <n v="73156481"/>
    <x v="0"/>
    <n v="4"/>
    <n v="550023264"/>
    <d v="2020-10-29T00:00:00"/>
    <d v="2024-02-28T00:00:00"/>
    <n v="0"/>
    <n v="1"/>
    <n v="0"/>
    <n v="30"/>
    <n v="2"/>
    <n v="22490513"/>
    <n v="24960000"/>
    <n v="76180"/>
    <n v="2929"/>
    <n v="64068"/>
    <n v="0"/>
    <n v="0"/>
    <n v="0"/>
    <m/>
    <n v="0"/>
    <n v="0"/>
    <n v="0"/>
    <m/>
    <m/>
    <d v="2021-03-31T00:00:00"/>
    <n v="1"/>
    <s v="O"/>
    <n v="1"/>
    <n v="30"/>
    <n v="0"/>
    <m/>
    <m/>
    <m/>
    <m/>
    <m/>
    <m/>
    <n v="1"/>
    <n v="1"/>
    <m/>
    <m/>
    <n v="40808"/>
    <s v="CREDITOS DE CONSUMO"/>
    <n v="0"/>
    <n v="0"/>
    <n v="890480123"/>
    <s v="UNIVERSIDAD DE CARTAGENA"/>
    <n v="5"/>
    <m/>
    <m/>
    <m/>
    <m/>
    <n v="2"/>
    <n v="7"/>
    <n v="1"/>
  </r>
  <r>
    <n v="113807"/>
    <s v="C"/>
    <n v="73156481"/>
    <x v="0"/>
    <n v="4"/>
    <n v="550023292"/>
    <d v="2020-10-29T00:00:00"/>
    <d v="2024-02-28T00:00:00"/>
    <n v="0"/>
    <n v="1"/>
    <n v="0"/>
    <n v="30"/>
    <n v="2"/>
    <n v="22490513"/>
    <n v="24960000"/>
    <n v="372851"/>
    <n v="14334"/>
    <n v="313469"/>
    <n v="0"/>
    <n v="0"/>
    <n v="0"/>
    <m/>
    <n v="0"/>
    <n v="0"/>
    <n v="0"/>
    <m/>
    <m/>
    <d v="2021-03-31T00:00:00"/>
    <n v="1"/>
    <s v="O"/>
    <n v="1"/>
    <n v="30"/>
    <n v="0"/>
    <m/>
    <m/>
    <m/>
    <m/>
    <m/>
    <m/>
    <n v="1"/>
    <n v="1"/>
    <m/>
    <m/>
    <n v="199662"/>
    <s v="CREDITOS DE CONSUMO"/>
    <n v="0"/>
    <n v="0"/>
    <n v="890480123"/>
    <s v="UNIVERSIDAD DE CARTAGENA"/>
    <n v="5"/>
    <m/>
    <m/>
    <m/>
    <m/>
    <n v="2"/>
    <n v="7"/>
    <n v="1"/>
  </r>
  <r>
    <n v="32852"/>
    <s v="C"/>
    <n v="73156481"/>
    <x v="0"/>
    <n v="4"/>
    <n v="550023417"/>
    <d v="2020-10-29T00:00:00"/>
    <d v="2024-02-28T00:00:00"/>
    <n v="0"/>
    <n v="1"/>
    <n v="0"/>
    <n v="30"/>
    <n v="2"/>
    <n v="22490513"/>
    <n v="24960000"/>
    <n v="107631"/>
    <n v="4138"/>
    <n v="90488"/>
    <n v="0"/>
    <n v="0"/>
    <n v="0"/>
    <m/>
    <n v="0"/>
    <n v="0"/>
    <n v="0"/>
    <m/>
    <m/>
    <d v="2021-03-31T00:00:00"/>
    <n v="1"/>
    <s v="O"/>
    <n v="1"/>
    <n v="30"/>
    <n v="0"/>
    <m/>
    <m/>
    <m/>
    <m/>
    <m/>
    <m/>
    <n v="1"/>
    <n v="1"/>
    <m/>
    <m/>
    <n v="57636"/>
    <s v="CREDITOS DE CONSUMO"/>
    <n v="0"/>
    <n v="0"/>
    <n v="890480123"/>
    <s v="UNIVERSIDAD DE CARTAGENA"/>
    <n v="5"/>
    <m/>
    <m/>
    <m/>
    <m/>
    <n v="2"/>
    <n v="7"/>
    <n v="1"/>
  </r>
  <r>
    <n v="126798"/>
    <s v="C"/>
    <n v="73156481"/>
    <x v="0"/>
    <n v="4"/>
    <n v="550023457"/>
    <d v="2020-10-29T00:00:00"/>
    <d v="2024-02-28T00:00:00"/>
    <n v="0"/>
    <n v="1"/>
    <n v="0"/>
    <n v="30"/>
    <n v="2"/>
    <n v="22490513"/>
    <n v="24960000"/>
    <n v="415399"/>
    <n v="15970"/>
    <n v="349252"/>
    <n v="0"/>
    <n v="0"/>
    <n v="0"/>
    <m/>
    <n v="0"/>
    <n v="0"/>
    <n v="0"/>
    <m/>
    <m/>
    <d v="2021-03-31T00:00:00"/>
    <n v="1"/>
    <s v="O"/>
    <n v="1"/>
    <n v="30"/>
    <n v="0"/>
    <m/>
    <m/>
    <m/>
    <m/>
    <m/>
    <m/>
    <n v="1"/>
    <n v="1"/>
    <m/>
    <m/>
    <n v="222454"/>
    <s v="CREDITOS DE CONSUMO"/>
    <n v="0"/>
    <n v="0"/>
    <n v="890480123"/>
    <s v="UNIVERSIDAD DE CARTAGENA"/>
    <n v="5"/>
    <m/>
    <m/>
    <m/>
    <m/>
    <n v="2"/>
    <n v="7"/>
    <n v="1"/>
  </r>
  <r>
    <n v="96391"/>
    <s v="C"/>
    <n v="73156481"/>
    <x v="0"/>
    <n v="4"/>
    <n v="550023482"/>
    <d v="2020-10-29T00:00:00"/>
    <d v="2024-02-28T00:00:00"/>
    <n v="0"/>
    <n v="1"/>
    <n v="0"/>
    <n v="30"/>
    <n v="2"/>
    <n v="22490513"/>
    <n v="24960000"/>
    <n v="315806"/>
    <n v="12141"/>
    <n v="265498"/>
    <n v="0"/>
    <n v="0"/>
    <n v="0"/>
    <m/>
    <n v="0"/>
    <n v="0"/>
    <n v="0"/>
    <m/>
    <m/>
    <d v="2021-03-31T00:00:00"/>
    <n v="1"/>
    <s v="O"/>
    <n v="1"/>
    <n v="30"/>
    <n v="0"/>
    <m/>
    <m/>
    <m/>
    <m/>
    <m/>
    <m/>
    <n v="1"/>
    <n v="1"/>
    <m/>
    <m/>
    <n v="169107"/>
    <s v="CREDITOS DE CONSUMO"/>
    <n v="0"/>
    <n v="0"/>
    <n v="890480123"/>
    <s v="UNIVERSIDAD DE CARTAGENA"/>
    <n v="5"/>
    <m/>
    <m/>
    <m/>
    <m/>
    <n v="2"/>
    <n v="7"/>
    <n v="1"/>
  </r>
  <r>
    <n v="40033"/>
    <s v="C"/>
    <n v="73156481"/>
    <x v="0"/>
    <n v="4"/>
    <n v="550023489"/>
    <d v="2020-10-29T00:00:00"/>
    <d v="2024-02-28T00:00:00"/>
    <n v="0"/>
    <n v="1"/>
    <n v="0"/>
    <n v="30"/>
    <n v="2"/>
    <n v="22490513"/>
    <n v="24960000"/>
    <n v="131163"/>
    <n v="5043"/>
    <n v="110266"/>
    <n v="0"/>
    <n v="0"/>
    <n v="0"/>
    <m/>
    <n v="0"/>
    <n v="0"/>
    <n v="0"/>
    <m/>
    <m/>
    <d v="2021-03-31T00:00:00"/>
    <n v="1"/>
    <s v="O"/>
    <n v="1"/>
    <n v="30"/>
    <n v="0"/>
    <m/>
    <m/>
    <m/>
    <m/>
    <m/>
    <m/>
    <n v="1"/>
    <n v="1"/>
    <m/>
    <m/>
    <n v="70233"/>
    <s v="CREDITOS DE CONSUMO"/>
    <n v="0"/>
    <n v="0"/>
    <n v="890480123"/>
    <s v="UNIVERSIDAD DE CARTAGENA"/>
    <n v="5"/>
    <m/>
    <m/>
    <m/>
    <m/>
    <n v="2"/>
    <n v="7"/>
    <n v="1"/>
  </r>
  <r>
    <n v="90205"/>
    <s v="C"/>
    <n v="73156481"/>
    <x v="0"/>
    <n v="4"/>
    <n v="550023504"/>
    <d v="2020-10-29T00:00:00"/>
    <d v="2024-02-28T00:00:00"/>
    <n v="0"/>
    <n v="1"/>
    <n v="0"/>
    <n v="30"/>
    <n v="2"/>
    <n v="22490513"/>
    <n v="24960000"/>
    <n v="295507"/>
    <n v="11361"/>
    <n v="248459"/>
    <n v="0"/>
    <n v="0"/>
    <n v="0"/>
    <m/>
    <n v="0"/>
    <n v="0"/>
    <n v="0"/>
    <m/>
    <m/>
    <d v="2021-03-31T00:00:00"/>
    <n v="1"/>
    <s v="O"/>
    <n v="1"/>
    <n v="30"/>
    <n v="0"/>
    <m/>
    <m/>
    <m/>
    <m/>
    <m/>
    <m/>
    <n v="1"/>
    <n v="1"/>
    <m/>
    <m/>
    <n v="158254"/>
    <s v="CREDITOS DE CONSUMO"/>
    <n v="0"/>
    <n v="0"/>
    <n v="890480123"/>
    <s v="UNIVERSIDAD DE CARTAGENA"/>
    <n v="5"/>
    <m/>
    <m/>
    <m/>
    <m/>
    <n v="2"/>
    <n v="7"/>
    <n v="1"/>
  </r>
  <r>
    <n v="41836"/>
    <s v="C"/>
    <n v="73156481"/>
    <x v="0"/>
    <n v="4"/>
    <n v="550023578"/>
    <d v="2020-10-29T00:00:00"/>
    <d v="2024-02-28T00:00:00"/>
    <n v="0"/>
    <n v="1"/>
    <n v="0"/>
    <n v="30"/>
    <n v="2"/>
    <n v="22490513"/>
    <n v="24960000"/>
    <n v="137039"/>
    <n v="5268"/>
    <n v="115232"/>
    <n v="0"/>
    <n v="0"/>
    <n v="0"/>
    <m/>
    <n v="0"/>
    <n v="0"/>
    <n v="0"/>
    <m/>
    <m/>
    <d v="2021-03-31T00:00:00"/>
    <n v="1"/>
    <s v="O"/>
    <n v="1"/>
    <n v="30"/>
    <n v="0"/>
    <m/>
    <m/>
    <m/>
    <m/>
    <m/>
    <m/>
    <n v="1"/>
    <n v="1"/>
    <m/>
    <m/>
    <n v="73396"/>
    <s v="CREDITOS DE CONSUMO"/>
    <n v="0"/>
    <n v="0"/>
    <n v="890480123"/>
    <s v="UNIVERSIDAD DE CARTAGENA"/>
    <n v="5"/>
    <m/>
    <m/>
    <m/>
    <m/>
    <n v="2"/>
    <n v="7"/>
    <n v="1"/>
  </r>
  <r>
    <n v="415936"/>
    <s v="C"/>
    <n v="73156481"/>
    <x v="0"/>
    <n v="4"/>
    <n v="550023620"/>
    <d v="2020-10-29T00:00:00"/>
    <d v="2024-02-28T00:00:00"/>
    <n v="0"/>
    <n v="1"/>
    <n v="0"/>
    <n v="30"/>
    <n v="2"/>
    <n v="22490513"/>
    <n v="24960000"/>
    <n v="1505975"/>
    <n v="57897"/>
    <n v="1145652"/>
    <n v="0"/>
    <n v="0"/>
    <n v="0"/>
    <m/>
    <n v="0"/>
    <n v="0"/>
    <n v="0"/>
    <m/>
    <m/>
    <d v="2021-03-31T00:00:00"/>
    <n v="1"/>
    <s v="O"/>
    <n v="1"/>
    <n v="30"/>
    <n v="0"/>
    <m/>
    <m/>
    <m/>
    <m/>
    <m/>
    <m/>
    <n v="1"/>
    <n v="1"/>
    <m/>
    <m/>
    <n v="729716"/>
    <s v="CREDITOS DE CONSUMO"/>
    <n v="0"/>
    <n v="0"/>
    <n v="890480123"/>
    <s v="UNIVERSIDAD DE CARTAGENA"/>
    <n v="5"/>
    <m/>
    <m/>
    <m/>
    <m/>
    <n v="2"/>
    <n v="7"/>
    <n v="1"/>
  </r>
  <r>
    <n v="129912"/>
    <s v="C"/>
    <n v="73156481"/>
    <x v="0"/>
    <n v="4"/>
    <n v="550023656"/>
    <d v="2020-03-02T00:00:00"/>
    <d v="2024-02-28T00:00:00"/>
    <n v="0"/>
    <n v="1"/>
    <n v="0"/>
    <n v="30"/>
    <n v="2"/>
    <n v="22490513"/>
    <n v="24960000"/>
    <n v="424799"/>
    <n v="16331"/>
    <n v="357830"/>
    <n v="0"/>
    <n v="0"/>
    <n v="0"/>
    <m/>
    <n v="0"/>
    <n v="0"/>
    <n v="0"/>
    <m/>
    <m/>
    <d v="2021-03-31T00:00:00"/>
    <n v="1"/>
    <s v="O"/>
    <n v="1"/>
    <n v="30"/>
    <n v="0"/>
    <m/>
    <m/>
    <m/>
    <m/>
    <m/>
    <m/>
    <n v="1"/>
    <n v="1"/>
    <m/>
    <m/>
    <n v="227918"/>
    <s v="CREDITOS DE CONSUMO"/>
    <n v="0"/>
    <n v="0"/>
    <n v="890480123"/>
    <s v="UNIVERSIDAD DE CARTAGENA"/>
    <n v="5"/>
    <m/>
    <m/>
    <m/>
    <m/>
    <n v="2"/>
    <n v="7"/>
    <n v="2"/>
  </r>
  <r>
    <n v="61563"/>
    <s v="C"/>
    <n v="73156481"/>
    <x v="0"/>
    <n v="4"/>
    <n v="550023984"/>
    <d v="2020-07-18T00:00:00"/>
    <d v="2024-02-28T00:00:00"/>
    <n v="0"/>
    <n v="1"/>
    <n v="0"/>
    <n v="30"/>
    <n v="2"/>
    <n v="22490513"/>
    <n v="24960000"/>
    <n v="201513"/>
    <n v="7747"/>
    <n v="169570"/>
    <n v="0"/>
    <n v="0"/>
    <n v="0"/>
    <m/>
    <n v="0"/>
    <n v="0"/>
    <n v="0"/>
    <m/>
    <m/>
    <d v="2021-03-31T00:00:00"/>
    <n v="1"/>
    <s v="O"/>
    <n v="1"/>
    <n v="30"/>
    <n v="0"/>
    <m/>
    <m/>
    <m/>
    <m/>
    <m/>
    <m/>
    <n v="1"/>
    <n v="1"/>
    <m/>
    <m/>
    <n v="108007"/>
    <s v="CREDITOS DE CONSUMO"/>
    <n v="0"/>
    <n v="0"/>
    <n v="890480123"/>
    <s v="UNIVERSIDAD DE CARTAGENA"/>
    <n v="5"/>
    <m/>
    <m/>
    <m/>
    <m/>
    <n v="2"/>
    <n v="7"/>
    <n v="2"/>
  </r>
  <r>
    <n v="309927"/>
    <s v="C"/>
    <n v="73156481"/>
    <x v="0"/>
    <n v="4"/>
    <n v="550024196"/>
    <d v="2020-08-19T00:00:00"/>
    <d v="2024-02-28T00:00:00"/>
    <n v="0"/>
    <n v="1"/>
    <n v="0"/>
    <n v="30"/>
    <n v="2"/>
    <n v="22490513"/>
    <n v="24960000"/>
    <n v="1064115"/>
    <n v="40910"/>
    <n v="853661"/>
    <n v="0"/>
    <n v="0"/>
    <n v="0"/>
    <m/>
    <n v="0"/>
    <n v="0"/>
    <n v="0"/>
    <m/>
    <m/>
    <d v="2021-03-31T00:00:00"/>
    <n v="1"/>
    <s v="O"/>
    <n v="1"/>
    <n v="30"/>
    <n v="0"/>
    <m/>
    <m/>
    <m/>
    <m/>
    <m/>
    <m/>
    <n v="1"/>
    <n v="1"/>
    <m/>
    <m/>
    <n v="543734"/>
    <s v="CREDITOS DE CONSUMO"/>
    <n v="0"/>
    <n v="0"/>
    <n v="890480123"/>
    <s v="UNIVERSIDAD DE CARTAGENA"/>
    <n v="5"/>
    <m/>
    <m/>
    <m/>
    <m/>
    <n v="2"/>
    <n v="7"/>
    <n v="2"/>
  </r>
  <r>
    <n v="85889"/>
    <s v="C"/>
    <n v="73156481"/>
    <x v="0"/>
    <n v="4"/>
    <n v="550024445"/>
    <d v="2020-09-30T00:00:00"/>
    <d v="2024-02-28T00:00:00"/>
    <n v="0"/>
    <n v="1"/>
    <n v="0"/>
    <n v="30"/>
    <n v="2"/>
    <n v="22490513"/>
    <n v="24960000"/>
    <n v="280037"/>
    <n v="10766"/>
    <n v="236571"/>
    <n v="0"/>
    <n v="0"/>
    <n v="0"/>
    <m/>
    <n v="0"/>
    <n v="0"/>
    <n v="0"/>
    <m/>
    <m/>
    <d v="2021-03-30T00:00:00"/>
    <n v="1"/>
    <s v="O"/>
    <n v="1"/>
    <n v="30"/>
    <n v="0"/>
    <m/>
    <m/>
    <m/>
    <m/>
    <m/>
    <m/>
    <n v="1"/>
    <n v="1"/>
    <m/>
    <m/>
    <n v="150682"/>
    <s v="CREDITOS DE CONSUMO"/>
    <n v="0"/>
    <n v="0"/>
    <n v="890480123"/>
    <s v="UNIVERSIDAD DE CARTAGENA"/>
    <n v="5"/>
    <m/>
    <m/>
    <m/>
    <m/>
    <n v="2"/>
    <n v="7"/>
    <n v="2"/>
  </r>
  <r>
    <n v="171199"/>
    <s v="C"/>
    <n v="73156481"/>
    <x v="0"/>
    <n v="4"/>
    <n v="550024649"/>
    <d v="2020-10-27T00:00:00"/>
    <d v="2024-02-28T00:00:00"/>
    <n v="0"/>
    <n v="1"/>
    <n v="0"/>
    <n v="30"/>
    <n v="2"/>
    <n v="22490513"/>
    <n v="24960000"/>
    <n v="559757"/>
    <n v="21520"/>
    <n v="471550"/>
    <n v="0"/>
    <n v="0"/>
    <n v="0"/>
    <m/>
    <n v="0"/>
    <n v="0"/>
    <n v="0"/>
    <m/>
    <m/>
    <d v="2021-03-31T00:00:00"/>
    <n v="1"/>
    <s v="O"/>
    <n v="1"/>
    <n v="30"/>
    <n v="0"/>
    <m/>
    <m/>
    <m/>
    <m/>
    <m/>
    <m/>
    <n v="1"/>
    <n v="1"/>
    <m/>
    <m/>
    <n v="300351"/>
    <s v="CREDITOS DE CONSUMO"/>
    <n v="0"/>
    <n v="0"/>
    <n v="890480123"/>
    <s v="UNIVERSIDAD DE CARTAGENA"/>
    <n v="5"/>
    <m/>
    <m/>
    <m/>
    <m/>
    <n v="2"/>
    <n v="7"/>
    <n v="2"/>
  </r>
  <r>
    <n v="266269"/>
    <s v="C"/>
    <n v="73156481"/>
    <x v="0"/>
    <n v="4"/>
    <n v="550024823"/>
    <d v="2020-11-17T00:00:00"/>
    <d v="2024-02-28T00:00:00"/>
    <n v="0"/>
    <n v="1"/>
    <n v="0"/>
    <n v="30"/>
    <n v="2"/>
    <n v="22490513"/>
    <n v="24960000"/>
    <n v="871128"/>
    <n v="33490"/>
    <n v="733411"/>
    <n v="0"/>
    <n v="0"/>
    <n v="0"/>
    <m/>
    <n v="0"/>
    <n v="0"/>
    <n v="0"/>
    <m/>
    <m/>
    <d v="2021-03-31T00:00:00"/>
    <n v="1"/>
    <s v="O"/>
    <n v="1"/>
    <n v="30"/>
    <n v="0"/>
    <m/>
    <m/>
    <m/>
    <m/>
    <m/>
    <m/>
    <n v="1"/>
    <n v="1"/>
    <m/>
    <m/>
    <n v="467142"/>
    <s v="CREDITOS DE CONSUMO"/>
    <n v="0"/>
    <n v="0"/>
    <n v="890480123"/>
    <s v="UNIVERSIDAD DE CARTAGENA"/>
    <n v="5"/>
    <m/>
    <m/>
    <m/>
    <m/>
    <n v="2"/>
    <n v="7"/>
    <n v="2"/>
  </r>
  <r>
    <n v="255071"/>
    <s v="C"/>
    <n v="73156481"/>
    <x v="0"/>
    <n v="4"/>
    <n v="550024988"/>
    <d v="2020-12-04T00:00:00"/>
    <d v="2024-02-28T00:00:00"/>
    <n v="0"/>
    <n v="1"/>
    <n v="0"/>
    <n v="30"/>
    <n v="2"/>
    <n v="22490513"/>
    <n v="24960000"/>
    <n v="833348"/>
    <n v="32038"/>
    <n v="702567"/>
    <n v="0"/>
    <n v="0"/>
    <n v="0"/>
    <m/>
    <n v="0"/>
    <n v="0"/>
    <n v="0"/>
    <m/>
    <m/>
    <d v="2021-03-31T00:00:00"/>
    <n v="1"/>
    <s v="O"/>
    <n v="1"/>
    <n v="30"/>
    <n v="0"/>
    <m/>
    <m/>
    <m/>
    <m/>
    <m/>
    <m/>
    <n v="1"/>
    <n v="1"/>
    <m/>
    <m/>
    <n v="447496"/>
    <s v="CREDITOS DE CONSUMO"/>
    <n v="0"/>
    <n v="0"/>
    <n v="890480123"/>
    <s v="UNIVERSIDAD DE CARTAGENA"/>
    <n v="5"/>
    <m/>
    <m/>
    <m/>
    <m/>
    <n v="2"/>
    <n v="7"/>
    <n v="2"/>
  </r>
  <r>
    <n v="654929"/>
    <s v="C"/>
    <n v="73156481"/>
    <x v="0"/>
    <n v="4"/>
    <n v="550025012"/>
    <d v="2020-12-11T00:00:00"/>
    <d v="2024-02-28T00:00:00"/>
    <n v="0"/>
    <n v="1"/>
    <n v="0"/>
    <n v="30"/>
    <n v="2"/>
    <n v="22490513"/>
    <n v="24960000"/>
    <n v="2145499"/>
    <n v="82483"/>
    <n v="1803933"/>
    <n v="0"/>
    <n v="0"/>
    <n v="0"/>
    <m/>
    <n v="0"/>
    <n v="0"/>
    <n v="0"/>
    <m/>
    <m/>
    <d v="2021-03-31T00:00:00"/>
    <n v="1"/>
    <s v="O"/>
    <n v="1"/>
    <n v="30"/>
    <n v="0"/>
    <m/>
    <m/>
    <m/>
    <m/>
    <m/>
    <m/>
    <n v="1"/>
    <n v="1"/>
    <m/>
    <m/>
    <n v="1149004"/>
    <s v="CREDITOS DE CONSUMO"/>
    <n v="0"/>
    <n v="0"/>
    <n v="890480123"/>
    <s v="UNIVERSIDAD DE CARTAGENA"/>
    <n v="5"/>
    <m/>
    <m/>
    <m/>
    <m/>
    <n v="2"/>
    <n v="7"/>
    <n v="2"/>
  </r>
  <r>
    <n v="165316"/>
    <s v="C"/>
    <n v="73156481"/>
    <x v="0"/>
    <n v="4"/>
    <n v="550025047"/>
    <d v="2020-12-22T00:00:00"/>
    <d v="2024-02-28T00:00:00"/>
    <n v="0"/>
    <n v="1"/>
    <n v="0"/>
    <n v="30"/>
    <n v="2"/>
    <n v="22490513"/>
    <n v="24960000"/>
    <n v="540664"/>
    <n v="20786"/>
    <n v="455345"/>
    <n v="0"/>
    <n v="0"/>
    <n v="0"/>
    <m/>
    <n v="0"/>
    <n v="0"/>
    <n v="0"/>
    <m/>
    <m/>
    <d v="2021-03-31T00:00:00"/>
    <n v="1"/>
    <s v="O"/>
    <n v="1"/>
    <n v="30"/>
    <n v="0"/>
    <m/>
    <m/>
    <m/>
    <m/>
    <m/>
    <m/>
    <n v="1"/>
    <n v="1"/>
    <m/>
    <m/>
    <n v="290029"/>
    <s v="CREDITOS DE CONSUMO"/>
    <n v="0"/>
    <n v="0"/>
    <n v="890480123"/>
    <s v="UNIVERSIDAD DE CARTAGENA"/>
    <n v="5"/>
    <m/>
    <m/>
    <m/>
    <m/>
    <n v="2"/>
    <n v="7"/>
    <n v="2"/>
  </r>
  <r>
    <n v="325286"/>
    <s v="C"/>
    <n v="73156481"/>
    <x v="0"/>
    <n v="4"/>
    <n v="550025188"/>
    <d v="2021-01-14T00:00:00"/>
    <d v="2024-02-28T00:00:00"/>
    <n v="0"/>
    <n v="1"/>
    <n v="0"/>
    <n v="30"/>
    <n v="2"/>
    <n v="22490513"/>
    <n v="24960000"/>
    <n v="1061622"/>
    <n v="40814"/>
    <n v="895967"/>
    <n v="0"/>
    <n v="0"/>
    <n v="0"/>
    <m/>
    <n v="0"/>
    <n v="0"/>
    <n v="0"/>
    <m/>
    <m/>
    <d v="2021-03-31T00:00:00"/>
    <n v="1"/>
    <s v="O"/>
    <n v="1"/>
    <n v="30"/>
    <n v="0"/>
    <m/>
    <m/>
    <m/>
    <m/>
    <m/>
    <m/>
    <n v="1"/>
    <n v="1"/>
    <m/>
    <m/>
    <n v="570681"/>
    <s v="CREDITOS DE CONSUMO"/>
    <n v="0"/>
    <n v="0"/>
    <n v="890480123"/>
    <s v="UNIVERSIDAD DE CARTAGENA"/>
    <n v="5"/>
    <m/>
    <m/>
    <m/>
    <m/>
    <n v="2"/>
    <n v="7"/>
    <n v="2"/>
  </r>
  <r>
    <n v="371716"/>
    <s v="C"/>
    <n v="73156481"/>
    <x v="0"/>
    <n v="4"/>
    <n v="550025361"/>
    <d v="2021-02-01T00:00:00"/>
    <d v="2024-02-28T00:00:00"/>
    <n v="0"/>
    <n v="1"/>
    <n v="0"/>
    <n v="30"/>
    <n v="2"/>
    <n v="22490513"/>
    <n v="24960000"/>
    <n v="1242103"/>
    <n v="47751"/>
    <n v="1023853"/>
    <n v="0"/>
    <n v="0"/>
    <n v="0"/>
    <m/>
    <n v="0"/>
    <n v="0"/>
    <n v="0"/>
    <m/>
    <m/>
    <d v="2021-03-31T00:00:00"/>
    <n v="1"/>
    <s v="O"/>
    <n v="1"/>
    <n v="30"/>
    <n v="0"/>
    <m/>
    <m/>
    <m/>
    <m/>
    <m/>
    <m/>
    <n v="1"/>
    <n v="1"/>
    <m/>
    <m/>
    <n v="652137"/>
    <s v="CREDITOS DE CONSUMO"/>
    <n v="0"/>
    <n v="0"/>
    <n v="890480123"/>
    <s v="UNIVERSIDAD DE CARTAGENA"/>
    <n v="5"/>
    <m/>
    <m/>
    <m/>
    <m/>
    <n v="2"/>
    <n v="7"/>
    <n v="2"/>
  </r>
  <r>
    <n v="263363"/>
    <s v="C"/>
    <n v="73156481"/>
    <x v="0"/>
    <n v="4"/>
    <n v="550025409"/>
    <d v="2021-02-18T00:00:00"/>
    <d v="2024-03-28T00:00:00"/>
    <n v="0"/>
    <n v="1"/>
    <n v="0"/>
    <n v="30"/>
    <n v="2"/>
    <n v="22490513"/>
    <n v="24960000"/>
    <n v="899003"/>
    <n v="34561"/>
    <n v="725406"/>
    <n v="0"/>
    <n v="0"/>
    <n v="0"/>
    <m/>
    <n v="0"/>
    <n v="0"/>
    <n v="0"/>
    <m/>
    <m/>
    <d v="2021-03-31T00:00:00"/>
    <n v="1"/>
    <s v="O"/>
    <n v="1"/>
    <n v="30"/>
    <n v="0"/>
    <m/>
    <m/>
    <m/>
    <m/>
    <m/>
    <m/>
    <n v="1"/>
    <n v="1"/>
    <m/>
    <m/>
    <n v="462043"/>
    <s v="CREDITOS DE CONSUMO"/>
    <n v="0"/>
    <n v="0"/>
    <n v="890480123"/>
    <s v="UNIVERSIDAD DE CARTAGENA"/>
    <n v="5"/>
    <m/>
    <m/>
    <m/>
    <m/>
    <n v="2"/>
    <n v="7"/>
    <n v="2"/>
  </r>
  <r>
    <n v="389585"/>
    <s v="C"/>
    <n v="73156481"/>
    <x v="0"/>
    <n v="4"/>
    <n v="550025568"/>
    <d v="2021-03-04T00:00:00"/>
    <d v="2024-03-30T00:00:00"/>
    <n v="0"/>
    <n v="1"/>
    <n v="0"/>
    <n v="30"/>
    <n v="2"/>
    <n v="22490513"/>
    <n v="24960000"/>
    <n v="1115973"/>
    <n v="42902"/>
    <n v="1073071"/>
    <n v="0"/>
    <n v="0"/>
    <n v="0"/>
    <m/>
    <n v="0"/>
    <n v="0"/>
    <n v="0"/>
    <m/>
    <m/>
    <d v="2021-03-31T00:00:00"/>
    <n v="1"/>
    <s v="O"/>
    <n v="1"/>
    <n v="30"/>
    <n v="0"/>
    <m/>
    <m/>
    <m/>
    <m/>
    <m/>
    <m/>
    <n v="1"/>
    <n v="1"/>
    <m/>
    <m/>
    <n v="683486"/>
    <s v="CREDITOS DE CONSUMO"/>
    <n v="0"/>
    <n v="0"/>
    <n v="890480123"/>
    <s v="UNIVERSIDAD DE CARTAGENA"/>
    <n v="5"/>
    <m/>
    <m/>
    <m/>
    <m/>
    <n v="2"/>
    <n v="7"/>
    <n v="2"/>
  </r>
  <r>
    <n v="266339"/>
    <s v="C"/>
    <n v="73156481"/>
    <x v="0"/>
    <n v="4"/>
    <n v="550025614"/>
    <d v="2021-03-19T00:00:00"/>
    <d v="2024-04-30T00:00:00"/>
    <n v="0"/>
    <n v="1"/>
    <n v="0"/>
    <n v="30"/>
    <n v="2"/>
    <n v="22490513"/>
    <n v="24960000"/>
    <n v="733602"/>
    <n v="28203"/>
    <n v="733602"/>
    <n v="0"/>
    <n v="0"/>
    <n v="0"/>
    <m/>
    <n v="0"/>
    <n v="0"/>
    <n v="0"/>
    <m/>
    <m/>
    <d v="2021-03-31T00:00:00"/>
    <n v="1"/>
    <s v="O"/>
    <n v="1"/>
    <n v="30"/>
    <n v="0"/>
    <m/>
    <m/>
    <m/>
    <m/>
    <m/>
    <m/>
    <n v="1"/>
    <n v="1"/>
    <m/>
    <m/>
    <n v="467263"/>
    <s v="CREDITOS DE CONSUMO"/>
    <n v="0"/>
    <n v="0"/>
    <n v="890480123"/>
    <s v="UNIVERSIDAD DE CARTAGENA"/>
    <n v="5"/>
    <m/>
    <m/>
    <m/>
    <m/>
    <n v="2"/>
    <n v="7"/>
    <n v="2"/>
  </r>
  <r>
    <n v="5918"/>
    <s v="C"/>
    <n v="73156481"/>
    <x v="0"/>
    <n v="4"/>
    <n v="550025621"/>
    <d v="2021-03-19T00:00:00"/>
    <d v="2021-05-30T00:00:00"/>
    <n v="0"/>
    <n v="1"/>
    <n v="0"/>
    <n v="30"/>
    <n v="2"/>
    <n v="0"/>
    <n v="0"/>
    <n v="16300"/>
    <n v="16300"/>
    <n v="16300"/>
    <n v="0"/>
    <n v="0"/>
    <n v="0"/>
    <m/>
    <n v="0"/>
    <n v="0"/>
    <n v="0"/>
    <m/>
    <m/>
    <d v="2021-03-31T00:00:00"/>
    <n v="1"/>
    <s v="O"/>
    <n v="1"/>
    <n v="30"/>
    <n v="0"/>
    <m/>
    <m/>
    <m/>
    <m/>
    <m/>
    <m/>
    <n v="1"/>
    <n v="1"/>
    <m/>
    <m/>
    <n v="10382"/>
    <s v="CREDITOS DE CONSUMO"/>
    <n v="0"/>
    <n v="0"/>
    <n v="890480123"/>
    <s v="UNIVERSIDAD DE CARTAGENA"/>
    <n v="5"/>
    <m/>
    <m/>
    <m/>
    <m/>
    <n v="2"/>
    <n v="7"/>
    <n v="2"/>
  </r>
  <r>
    <n v="2178"/>
    <s v="C"/>
    <n v="73156481"/>
    <x v="0"/>
    <n v="4"/>
    <n v="550025697"/>
    <d v="2021-03-31T00:00:00"/>
    <d v="2021-05-30T00:00:00"/>
    <n v="0"/>
    <n v="1"/>
    <n v="0"/>
    <n v="30"/>
    <n v="2"/>
    <n v="0"/>
    <n v="0"/>
    <n v="6000"/>
    <n v="6000"/>
    <n v="6000"/>
    <n v="0"/>
    <n v="0"/>
    <n v="0"/>
    <m/>
    <n v="0"/>
    <n v="0"/>
    <n v="0"/>
    <m/>
    <m/>
    <d v="2021-03-31T00:00:00"/>
    <n v="1"/>
    <s v="O"/>
    <n v="1"/>
    <n v="30"/>
    <n v="0"/>
    <m/>
    <m/>
    <m/>
    <m/>
    <m/>
    <m/>
    <n v="1"/>
    <n v="1"/>
    <m/>
    <m/>
    <n v="3822"/>
    <s v="CREDITOS DE CONSUMO"/>
    <n v="0"/>
    <n v="0"/>
    <n v="890480123"/>
    <s v="UNIVERSIDAD DE CARTAGENA"/>
    <n v="5"/>
    <m/>
    <m/>
    <m/>
    <m/>
    <n v="2"/>
    <n v="7"/>
    <n v="2"/>
  </r>
  <r>
    <n v="0"/>
    <s v="C"/>
    <n v="73157622"/>
    <x v="0"/>
    <n v="4"/>
    <n v="15209"/>
    <d v="2020-10-29T00:00:00"/>
    <d v="2022-07-30T00:00:00"/>
    <n v="0"/>
    <n v="1"/>
    <n v="5"/>
    <n v="30"/>
    <n v="2"/>
    <n v="12185828"/>
    <n v="12890000"/>
    <n v="4301157"/>
    <n v="228466"/>
    <n v="3357755"/>
    <n v="0"/>
    <n v="0"/>
    <n v="0"/>
    <m/>
    <n v="0"/>
    <n v="0"/>
    <n v="0"/>
    <m/>
    <m/>
    <d v="2021-03-30T00:00:00"/>
    <n v="1"/>
    <s v="O"/>
    <n v="1"/>
    <n v="30"/>
    <n v="0"/>
    <m/>
    <m/>
    <m/>
    <m/>
    <m/>
    <m/>
    <n v="1"/>
    <n v="1"/>
    <m/>
    <m/>
    <n v="6505945"/>
    <s v="CREDITOS DE CONSUMO"/>
    <n v="0"/>
    <n v="0"/>
    <n v="890480123"/>
    <s v="UNIVERSIDAD DE CARTAGENA"/>
    <n v="5"/>
    <m/>
    <m/>
    <m/>
    <m/>
    <n v="1"/>
    <n v="7"/>
    <n v="1"/>
  </r>
  <r>
    <n v="0"/>
    <s v="C"/>
    <n v="73157622"/>
    <x v="0"/>
    <n v="4"/>
    <n v="16085"/>
    <d v="2020-10-29T00:00:00"/>
    <d v="2022-10-02T00:00:00"/>
    <n v="0"/>
    <n v="1"/>
    <n v="5"/>
    <n v="30"/>
    <n v="2"/>
    <n v="17726461"/>
    <n v="19240000"/>
    <n v="4179025"/>
    <n v="215634"/>
    <n v="3381427"/>
    <n v="0"/>
    <n v="0"/>
    <n v="0"/>
    <m/>
    <n v="0"/>
    <n v="0"/>
    <n v="0"/>
    <m/>
    <m/>
    <d v="2021-03-30T00:00:00"/>
    <n v="1"/>
    <s v="O"/>
    <n v="1"/>
    <n v="30"/>
    <n v="0"/>
    <m/>
    <m/>
    <m/>
    <m/>
    <m/>
    <m/>
    <n v="1"/>
    <n v="1"/>
    <m/>
    <m/>
    <n v="6551812"/>
    <s v="CREDITOS DE CONSUMO"/>
    <n v="0"/>
    <n v="0"/>
    <n v="890480123"/>
    <s v="UNIVERSIDAD DE CARTAGENA"/>
    <n v="5"/>
    <m/>
    <m/>
    <m/>
    <m/>
    <n v="1"/>
    <n v="7"/>
    <n v="1"/>
  </r>
  <r>
    <n v="877327"/>
    <s v="C"/>
    <n v="73158344"/>
    <x v="0"/>
    <n v="4"/>
    <n v="17276"/>
    <d v="2020-06-20T00:00:00"/>
    <d v="2022-06-30T00:00:00"/>
    <n v="30"/>
    <n v="1"/>
    <n v="7"/>
    <n v="30"/>
    <n v="2"/>
    <n v="12185828"/>
    <n v="12890000"/>
    <n v="1790000"/>
    <n v="84417"/>
    <n v="1243130"/>
    <n v="12600"/>
    <n v="0"/>
    <n v="0"/>
    <m/>
    <n v="0"/>
    <n v="0"/>
    <n v="0"/>
    <m/>
    <m/>
    <d v="2021-03-30T00:00:00"/>
    <n v="9"/>
    <s v="O"/>
    <n v="1"/>
    <n v="30"/>
    <n v="74085"/>
    <m/>
    <m/>
    <m/>
    <m/>
    <m/>
    <m/>
    <n v="1"/>
    <n v="1"/>
    <m/>
    <m/>
    <n v="365803"/>
    <s v="CREDITOS DE CONSUMO"/>
    <n v="0"/>
    <n v="0"/>
    <n v="890480123"/>
    <s v="UNIVERSIDAD DE CARTAGENA"/>
    <n v="5"/>
    <m/>
    <m/>
    <m/>
    <m/>
    <n v="1"/>
    <n v="7"/>
    <n v="2"/>
  </r>
  <r>
    <n v="4771319"/>
    <s v="C"/>
    <n v="73158344"/>
    <x v="0"/>
    <n v="4"/>
    <n v="17354"/>
    <d v="2020-07-13T00:00:00"/>
    <d v="2023-07-30T00:00:00"/>
    <n v="30"/>
    <n v="1"/>
    <n v="6"/>
    <n v="30"/>
    <n v="2"/>
    <n v="17726461"/>
    <n v="19240000"/>
    <n v="8000000"/>
    <n v="288123"/>
    <n v="6760727"/>
    <n v="99810"/>
    <n v="0"/>
    <n v="0"/>
    <m/>
    <n v="0"/>
    <n v="0"/>
    <n v="0"/>
    <m/>
    <m/>
    <d v="2021-03-30T00:00:00"/>
    <n v="1"/>
    <s v="O"/>
    <n v="1"/>
    <n v="30"/>
    <n v="192695"/>
    <m/>
    <m/>
    <m/>
    <m/>
    <m/>
    <m/>
    <n v="1"/>
    <n v="1"/>
    <m/>
    <m/>
    <n v="1989408"/>
    <s v="CREDITOS DE CONSUMO"/>
    <n v="0"/>
    <n v="0"/>
    <n v="890480123"/>
    <s v="UNIVERSIDAD DE CARTAGENA"/>
    <n v="5"/>
    <m/>
    <m/>
    <m/>
    <m/>
    <n v="1"/>
    <n v="7"/>
    <n v="2"/>
  </r>
  <r>
    <n v="4321551"/>
    <s v="C"/>
    <n v="73158442"/>
    <x v="0"/>
    <n v="4"/>
    <n v="18293"/>
    <d v="2021-03-25T00:00:00"/>
    <d v="2025-03-30T00:00:00"/>
    <n v="0"/>
    <n v="1"/>
    <n v="0"/>
    <n v="30"/>
    <n v="2"/>
    <n v="8648788"/>
    <n v="9000000"/>
    <n v="9829051"/>
    <n v="242960"/>
    <n v="9829051"/>
    <n v="0"/>
    <n v="0"/>
    <n v="0"/>
    <m/>
    <n v="0"/>
    <n v="0"/>
    <n v="0"/>
    <m/>
    <m/>
    <d v="2021-03-30T00:00:00"/>
    <n v="9"/>
    <s v="O"/>
    <n v="1"/>
    <n v="30"/>
    <n v="0"/>
    <m/>
    <m/>
    <m/>
    <m/>
    <m/>
    <m/>
    <n v="1"/>
    <n v="1"/>
    <m/>
    <m/>
    <n v="5507500"/>
    <s v="CREDITOS DE CONSUMO"/>
    <n v="0"/>
    <n v="0"/>
    <n v="890480123"/>
    <s v="UNIVERSIDAD DE CARTAGENA"/>
    <n v="5"/>
    <m/>
    <m/>
    <m/>
    <m/>
    <n v="1"/>
    <n v="7"/>
    <n v="2"/>
  </r>
  <r>
    <n v="37165"/>
    <s v="C"/>
    <n v="73158442"/>
    <x v="0"/>
    <n v="4"/>
    <n v="550000167"/>
    <d v="2020-10-29T00:00:00"/>
    <d v="2024-02-29T00:00:00"/>
    <n v="0"/>
    <n v="1"/>
    <n v="0"/>
    <n v="30"/>
    <n v="2"/>
    <n v="21474970"/>
    <n v="23720000"/>
    <n v="86128"/>
    <n v="3333"/>
    <n v="84530"/>
    <n v="0"/>
    <n v="0"/>
    <n v="0"/>
    <m/>
    <n v="0"/>
    <n v="0"/>
    <n v="0"/>
    <m/>
    <m/>
    <d v="2021-03-30T00:00:00"/>
    <n v="1"/>
    <s v="O"/>
    <n v="1"/>
    <n v="30"/>
    <n v="0"/>
    <m/>
    <m/>
    <m/>
    <m/>
    <m/>
    <m/>
    <n v="1"/>
    <n v="1"/>
    <m/>
    <m/>
    <n v="47365"/>
    <s v="CREDITOS DE CONSUMO"/>
    <n v="0"/>
    <n v="0"/>
    <n v="890480123"/>
    <s v="UNIVERSIDAD DE CARTAGENA"/>
    <n v="5"/>
    <m/>
    <m/>
    <m/>
    <m/>
    <n v="2"/>
    <n v="7"/>
    <n v="1"/>
  </r>
  <r>
    <n v="31870"/>
    <s v="C"/>
    <n v="73158442"/>
    <x v="0"/>
    <n v="4"/>
    <n v="550000168"/>
    <d v="2020-10-29T00:00:00"/>
    <d v="2024-03-30T00:00:00"/>
    <n v="0"/>
    <n v="1"/>
    <n v="0"/>
    <n v="30"/>
    <n v="2"/>
    <n v="21474970"/>
    <n v="23720000"/>
    <n v="72661"/>
    <n v="2755"/>
    <n v="72487"/>
    <n v="0"/>
    <n v="0"/>
    <n v="0"/>
    <m/>
    <n v="0"/>
    <n v="0"/>
    <n v="0"/>
    <m/>
    <m/>
    <d v="2021-03-30T00:00:00"/>
    <n v="1"/>
    <s v="O"/>
    <n v="1"/>
    <n v="30"/>
    <n v="0"/>
    <m/>
    <m/>
    <m/>
    <m/>
    <m/>
    <m/>
    <n v="1"/>
    <n v="1"/>
    <m/>
    <m/>
    <n v="40617"/>
    <s v="CREDITOS DE CONSUMO"/>
    <n v="0"/>
    <n v="0"/>
    <n v="890480123"/>
    <s v="UNIVERSIDAD DE CARTAGENA"/>
    <n v="5"/>
    <m/>
    <m/>
    <m/>
    <m/>
    <n v="2"/>
    <n v="7"/>
    <n v="1"/>
  </r>
  <r>
    <n v="23819"/>
    <s v="C"/>
    <n v="73158442"/>
    <x v="0"/>
    <n v="4"/>
    <n v="550000169"/>
    <d v="2020-10-29T00:00:00"/>
    <d v="2024-03-30T00:00:00"/>
    <n v="0"/>
    <n v="1"/>
    <n v="0"/>
    <n v="30"/>
    <n v="2"/>
    <n v="21474970"/>
    <n v="23720000"/>
    <n v="54313"/>
    <n v="2060"/>
    <n v="54174"/>
    <n v="0"/>
    <n v="0"/>
    <n v="0"/>
    <m/>
    <n v="0"/>
    <n v="0"/>
    <n v="0"/>
    <m/>
    <m/>
    <d v="2021-03-30T00:00:00"/>
    <n v="1"/>
    <s v="O"/>
    <n v="1"/>
    <n v="30"/>
    <n v="0"/>
    <m/>
    <m/>
    <m/>
    <m/>
    <m/>
    <m/>
    <n v="1"/>
    <n v="1"/>
    <m/>
    <m/>
    <n v="30355"/>
    <s v="CREDITOS DE CONSUMO"/>
    <n v="0"/>
    <n v="0"/>
    <n v="890480123"/>
    <s v="UNIVERSIDAD DE CARTAGENA"/>
    <n v="5"/>
    <m/>
    <m/>
    <m/>
    <m/>
    <n v="2"/>
    <n v="7"/>
    <n v="1"/>
  </r>
  <r>
    <n v="29031"/>
    <s v="C"/>
    <n v="73158442"/>
    <x v="0"/>
    <n v="4"/>
    <n v="550000250"/>
    <d v="2020-10-29T00:00:00"/>
    <d v="2024-03-30T00:00:00"/>
    <n v="0"/>
    <n v="1"/>
    <n v="0"/>
    <n v="30"/>
    <n v="2"/>
    <n v="21474970"/>
    <n v="23720000"/>
    <n v="66198"/>
    <n v="2510"/>
    <n v="66029"/>
    <n v="0"/>
    <n v="0"/>
    <n v="0"/>
    <m/>
    <n v="0"/>
    <n v="0"/>
    <n v="0"/>
    <m/>
    <m/>
    <d v="2021-03-30T00:00:00"/>
    <n v="1"/>
    <s v="O"/>
    <n v="1"/>
    <n v="30"/>
    <n v="0"/>
    <m/>
    <m/>
    <m/>
    <m/>
    <m/>
    <m/>
    <n v="1"/>
    <n v="1"/>
    <m/>
    <m/>
    <n v="36998"/>
    <s v="CREDITOS DE CONSUMO"/>
    <n v="0"/>
    <n v="0"/>
    <n v="890480123"/>
    <s v="UNIVERSIDAD DE CARTAGENA"/>
    <n v="5"/>
    <m/>
    <m/>
    <m/>
    <m/>
    <n v="2"/>
    <n v="7"/>
    <n v="1"/>
  </r>
  <r>
    <n v="21435"/>
    <s v="C"/>
    <n v="73158442"/>
    <x v="0"/>
    <n v="4"/>
    <n v="550000305"/>
    <d v="2020-10-29T00:00:00"/>
    <d v="2024-03-30T00:00:00"/>
    <n v="0"/>
    <n v="1"/>
    <n v="0"/>
    <n v="30"/>
    <n v="2"/>
    <n v="21474970"/>
    <n v="23720000"/>
    <n v="48865"/>
    <n v="1853"/>
    <n v="48752"/>
    <n v="0"/>
    <n v="0"/>
    <n v="0"/>
    <m/>
    <n v="0"/>
    <n v="0"/>
    <n v="0"/>
    <m/>
    <m/>
    <d v="2021-03-30T00:00:00"/>
    <n v="1"/>
    <s v="O"/>
    <n v="1"/>
    <n v="30"/>
    <n v="0"/>
    <m/>
    <m/>
    <m/>
    <m/>
    <m/>
    <m/>
    <n v="1"/>
    <n v="1"/>
    <m/>
    <m/>
    <n v="27317"/>
    <s v="CREDITOS DE CONSUMO"/>
    <n v="0"/>
    <n v="0"/>
    <n v="890480123"/>
    <s v="UNIVERSIDAD DE CARTAGENA"/>
    <n v="5"/>
    <m/>
    <m/>
    <m/>
    <m/>
    <n v="2"/>
    <n v="7"/>
    <n v="1"/>
  </r>
  <r>
    <n v="1184"/>
    <s v="C"/>
    <n v="73158442"/>
    <x v="0"/>
    <n v="4"/>
    <n v="550000306"/>
    <d v="2020-10-29T00:00:00"/>
    <d v="2024-03-30T00:00:00"/>
    <n v="0"/>
    <n v="1"/>
    <n v="0"/>
    <n v="30"/>
    <n v="2"/>
    <n v="21474970"/>
    <n v="23720000"/>
    <n v="2694"/>
    <n v="102"/>
    <n v="2694"/>
    <n v="17"/>
    <n v="0"/>
    <n v="0"/>
    <m/>
    <n v="0"/>
    <n v="0"/>
    <n v="0"/>
    <m/>
    <m/>
    <d v="2021-03-30T00:00:00"/>
    <n v="1"/>
    <s v="O"/>
    <n v="1"/>
    <n v="30"/>
    <n v="0"/>
    <m/>
    <m/>
    <m/>
    <m/>
    <m/>
    <m/>
    <n v="1"/>
    <n v="1"/>
    <m/>
    <m/>
    <n v="1510"/>
    <s v="CREDITOS DE CONSUMO"/>
    <n v="0"/>
    <n v="0"/>
    <n v="890480123"/>
    <s v="UNIVERSIDAD DE CARTAGENA"/>
    <n v="5"/>
    <m/>
    <m/>
    <m/>
    <m/>
    <n v="2"/>
    <n v="7"/>
    <n v="1"/>
  </r>
  <r>
    <n v="1578"/>
    <s v="C"/>
    <n v="73158442"/>
    <x v="0"/>
    <n v="4"/>
    <n v="550000362"/>
    <d v="2020-10-29T00:00:00"/>
    <d v="2024-03-30T00:00:00"/>
    <n v="0"/>
    <n v="1"/>
    <n v="0"/>
    <n v="30"/>
    <n v="2"/>
    <n v="21474970"/>
    <n v="23720000"/>
    <n v="3606"/>
    <n v="137"/>
    <n v="3589"/>
    <n v="0"/>
    <n v="0"/>
    <n v="0"/>
    <m/>
    <n v="0"/>
    <n v="0"/>
    <n v="0"/>
    <m/>
    <m/>
    <d v="2021-03-30T00:00:00"/>
    <n v="1"/>
    <s v="O"/>
    <n v="1"/>
    <n v="30"/>
    <n v="0"/>
    <m/>
    <m/>
    <m/>
    <m/>
    <m/>
    <m/>
    <n v="1"/>
    <n v="1"/>
    <m/>
    <m/>
    <n v="2011"/>
    <s v="CREDITOS DE CONSUMO"/>
    <n v="0"/>
    <n v="0"/>
    <n v="890480123"/>
    <s v="UNIVERSIDAD DE CARTAGENA"/>
    <n v="5"/>
    <m/>
    <m/>
    <m/>
    <m/>
    <n v="2"/>
    <n v="7"/>
    <n v="1"/>
  </r>
  <r>
    <n v="901"/>
    <s v="C"/>
    <n v="73158442"/>
    <x v="0"/>
    <n v="4"/>
    <n v="550000369"/>
    <d v="2020-10-29T00:00:00"/>
    <d v="2024-03-30T00:00:00"/>
    <n v="0"/>
    <n v="1"/>
    <n v="1"/>
    <n v="30"/>
    <n v="2"/>
    <n v="21474970"/>
    <n v="23720000"/>
    <n v="2093"/>
    <n v="79"/>
    <n v="2049"/>
    <n v="0"/>
    <n v="0"/>
    <n v="0"/>
    <m/>
    <n v="0"/>
    <n v="0"/>
    <n v="0"/>
    <m/>
    <m/>
    <d v="2021-03-30T00:00:00"/>
    <n v="1"/>
    <s v="O"/>
    <n v="1"/>
    <n v="30"/>
    <n v="0"/>
    <m/>
    <m/>
    <m/>
    <m/>
    <m/>
    <m/>
    <n v="1"/>
    <n v="1"/>
    <m/>
    <m/>
    <n v="1148"/>
    <s v="CREDITOS DE CONSUMO"/>
    <n v="0"/>
    <n v="0"/>
    <n v="890480123"/>
    <s v="UNIVERSIDAD DE CARTAGENA"/>
    <n v="5"/>
    <m/>
    <m/>
    <m/>
    <m/>
    <n v="2"/>
    <n v="7"/>
    <n v="1"/>
  </r>
  <r>
    <n v="38101"/>
    <s v="C"/>
    <n v="73158442"/>
    <x v="0"/>
    <n v="4"/>
    <n v="550005308"/>
    <d v="2020-10-29T00:00:00"/>
    <d v="2024-03-30T00:00:00"/>
    <n v="0"/>
    <n v="1"/>
    <n v="0"/>
    <n v="30"/>
    <n v="2"/>
    <n v="21474970"/>
    <n v="23720000"/>
    <n v="88200"/>
    <n v="3344"/>
    <n v="86657"/>
    <n v="0"/>
    <n v="0"/>
    <n v="0"/>
    <m/>
    <n v="0"/>
    <n v="0"/>
    <n v="0"/>
    <m/>
    <m/>
    <d v="2021-03-30T00:00:00"/>
    <n v="1"/>
    <s v="O"/>
    <n v="1"/>
    <n v="30"/>
    <n v="0"/>
    <m/>
    <m/>
    <m/>
    <m/>
    <m/>
    <m/>
    <n v="1"/>
    <n v="1"/>
    <m/>
    <m/>
    <n v="48556"/>
    <s v="CREDITOS DE CONSUMO"/>
    <n v="0"/>
    <n v="0"/>
    <n v="890480123"/>
    <s v="UNIVERSIDAD DE CARTAGENA"/>
    <n v="5"/>
    <m/>
    <m/>
    <m/>
    <m/>
    <n v="2"/>
    <n v="7"/>
    <n v="1"/>
  </r>
  <r>
    <n v="46920"/>
    <s v="C"/>
    <n v="73158442"/>
    <x v="0"/>
    <n v="4"/>
    <n v="550007981"/>
    <d v="2020-10-29T00:00:00"/>
    <d v="2024-03-30T00:00:00"/>
    <n v="0"/>
    <n v="1"/>
    <n v="0"/>
    <n v="30"/>
    <n v="2"/>
    <n v="21474970"/>
    <n v="23720000"/>
    <n v="108627"/>
    <n v="4119"/>
    <n v="106717"/>
    <n v="0"/>
    <n v="0"/>
    <n v="0"/>
    <m/>
    <n v="0"/>
    <n v="0"/>
    <n v="0"/>
    <m/>
    <m/>
    <d v="2021-03-30T00:00:00"/>
    <n v="1"/>
    <s v="O"/>
    <n v="1"/>
    <n v="30"/>
    <n v="0"/>
    <m/>
    <m/>
    <m/>
    <m/>
    <m/>
    <m/>
    <n v="1"/>
    <n v="1"/>
    <m/>
    <m/>
    <n v="59797"/>
    <s v="CREDITOS DE CONSUMO"/>
    <n v="0"/>
    <n v="0"/>
    <n v="890480123"/>
    <s v="UNIVERSIDAD DE CARTAGENA"/>
    <n v="5"/>
    <m/>
    <m/>
    <m/>
    <m/>
    <n v="2"/>
    <n v="7"/>
    <n v="1"/>
  </r>
  <r>
    <n v="78502"/>
    <s v="C"/>
    <n v="73158442"/>
    <x v="0"/>
    <n v="4"/>
    <n v="550008901"/>
    <d v="2020-10-29T00:00:00"/>
    <d v="2024-03-30T00:00:00"/>
    <n v="0"/>
    <n v="1"/>
    <n v="0"/>
    <n v="30"/>
    <n v="2"/>
    <n v="23318977"/>
    <n v="25980000"/>
    <n v="181649"/>
    <n v="7113"/>
    <n v="178547"/>
    <n v="0"/>
    <n v="0"/>
    <n v="0"/>
    <m/>
    <n v="0"/>
    <n v="0"/>
    <n v="0"/>
    <m/>
    <m/>
    <d v="2021-03-30T00:00:00"/>
    <n v="1"/>
    <s v="O"/>
    <n v="1"/>
    <n v="30"/>
    <n v="0"/>
    <m/>
    <m/>
    <m/>
    <m/>
    <m/>
    <m/>
    <n v="1"/>
    <n v="1"/>
    <m/>
    <m/>
    <n v="100045"/>
    <s v="CREDITOS DE CONSUMO"/>
    <n v="0"/>
    <n v="0"/>
    <n v="890480123"/>
    <s v="UNIVERSIDAD DE CARTAGENA"/>
    <n v="5"/>
    <m/>
    <m/>
    <m/>
    <m/>
    <n v="2"/>
    <n v="7"/>
    <n v="1"/>
  </r>
  <r>
    <n v="28186"/>
    <s v="C"/>
    <n v="73158442"/>
    <x v="0"/>
    <n v="4"/>
    <n v="550008902"/>
    <d v="2020-10-29T00:00:00"/>
    <d v="2023-09-30T00:00:00"/>
    <n v="0"/>
    <n v="1"/>
    <n v="0"/>
    <n v="30"/>
    <n v="2"/>
    <n v="23318977"/>
    <n v="25980000"/>
    <n v="65602"/>
    <n v="2924"/>
    <n v="64107"/>
    <n v="0"/>
    <n v="0"/>
    <n v="0"/>
    <m/>
    <n v="0"/>
    <n v="0"/>
    <n v="0"/>
    <m/>
    <m/>
    <d v="2021-03-30T00:00:00"/>
    <n v="1"/>
    <s v="O"/>
    <n v="1"/>
    <n v="30"/>
    <n v="0"/>
    <m/>
    <m/>
    <m/>
    <m/>
    <m/>
    <m/>
    <n v="1"/>
    <n v="1"/>
    <m/>
    <m/>
    <n v="35921"/>
    <s v="CREDITOS DE CONSUMO"/>
    <n v="0"/>
    <n v="0"/>
    <n v="890480123"/>
    <s v="UNIVERSIDAD DE CARTAGENA"/>
    <n v="5"/>
    <m/>
    <m/>
    <m/>
    <m/>
    <n v="2"/>
    <n v="7"/>
    <n v="1"/>
  </r>
  <r>
    <n v="38043"/>
    <s v="C"/>
    <n v="73158442"/>
    <x v="0"/>
    <n v="4"/>
    <n v="550010340"/>
    <d v="2020-10-29T00:00:00"/>
    <d v="2023-10-30T00:00:00"/>
    <n v="0"/>
    <n v="1"/>
    <n v="0"/>
    <n v="30"/>
    <n v="2"/>
    <n v="23318977"/>
    <n v="25980000"/>
    <n v="88437"/>
    <n v="3849"/>
    <n v="86527"/>
    <n v="0"/>
    <n v="0"/>
    <n v="0"/>
    <m/>
    <n v="0"/>
    <n v="0"/>
    <n v="0"/>
    <m/>
    <m/>
    <d v="2021-03-30T00:00:00"/>
    <n v="1"/>
    <s v="O"/>
    <n v="1"/>
    <n v="30"/>
    <n v="0"/>
    <m/>
    <m/>
    <m/>
    <m/>
    <m/>
    <m/>
    <n v="1"/>
    <n v="1"/>
    <m/>
    <m/>
    <n v="48484"/>
    <s v="CREDITOS DE CONSUMO"/>
    <n v="0"/>
    <n v="0"/>
    <n v="890480123"/>
    <s v="UNIVERSIDAD DE CARTAGENA"/>
    <n v="5"/>
    <m/>
    <m/>
    <m/>
    <m/>
    <n v="2"/>
    <n v="7"/>
    <n v="1"/>
  </r>
  <r>
    <n v="2627"/>
    <s v="C"/>
    <n v="73158442"/>
    <x v="0"/>
    <n v="4"/>
    <n v="550010711"/>
    <d v="2020-10-29T00:00:00"/>
    <d v="2023-10-30T00:00:00"/>
    <n v="0"/>
    <n v="1"/>
    <n v="0"/>
    <n v="30"/>
    <n v="2"/>
    <n v="23318977"/>
    <n v="25980000"/>
    <n v="5996"/>
    <n v="261"/>
    <n v="5975"/>
    <n v="0"/>
    <n v="0"/>
    <n v="0"/>
    <m/>
    <n v="0"/>
    <n v="0"/>
    <n v="0"/>
    <m/>
    <m/>
    <d v="2021-03-30T00:00:00"/>
    <n v="1"/>
    <s v="O"/>
    <n v="1"/>
    <n v="30"/>
    <n v="0"/>
    <m/>
    <m/>
    <m/>
    <m/>
    <m/>
    <m/>
    <n v="1"/>
    <n v="1"/>
    <m/>
    <m/>
    <n v="3348"/>
    <s v="CREDITOS DE CONSUMO"/>
    <n v="0"/>
    <n v="0"/>
    <n v="890480123"/>
    <s v="UNIVERSIDAD DE CARTAGENA"/>
    <n v="5"/>
    <m/>
    <m/>
    <m/>
    <m/>
    <n v="2"/>
    <n v="7"/>
    <n v="1"/>
  </r>
  <r>
    <n v="2874"/>
    <s v="C"/>
    <n v="73158442"/>
    <x v="0"/>
    <n v="4"/>
    <n v="550011535"/>
    <d v="2020-10-29T00:00:00"/>
    <d v="2023-10-30T00:00:00"/>
    <n v="0"/>
    <n v="1"/>
    <n v="0"/>
    <n v="30"/>
    <n v="2"/>
    <n v="23318977"/>
    <n v="25980000"/>
    <n v="6582"/>
    <n v="286"/>
    <n v="6537"/>
    <n v="0"/>
    <n v="0"/>
    <n v="0"/>
    <m/>
    <n v="0"/>
    <n v="0"/>
    <n v="0"/>
    <m/>
    <m/>
    <d v="2021-03-30T00:00:00"/>
    <n v="1"/>
    <s v="O"/>
    <n v="1"/>
    <n v="30"/>
    <n v="0"/>
    <m/>
    <m/>
    <m/>
    <m/>
    <m/>
    <m/>
    <n v="1"/>
    <n v="1"/>
    <m/>
    <m/>
    <n v="3663"/>
    <s v="CREDITOS DE CONSUMO"/>
    <n v="0"/>
    <n v="0"/>
    <n v="890480123"/>
    <s v="UNIVERSIDAD DE CARTAGENA"/>
    <n v="5"/>
    <m/>
    <m/>
    <m/>
    <m/>
    <n v="2"/>
    <n v="7"/>
    <n v="1"/>
  </r>
  <r>
    <n v="4484"/>
    <s v="C"/>
    <n v="73158442"/>
    <x v="0"/>
    <n v="4"/>
    <n v="550012049"/>
    <d v="2020-10-29T00:00:00"/>
    <d v="2023-04-30T00:00:00"/>
    <n v="0"/>
    <n v="1"/>
    <n v="0"/>
    <n v="30"/>
    <n v="2"/>
    <n v="23318977"/>
    <n v="25980000"/>
    <n v="10306"/>
    <n v="527"/>
    <n v="10198"/>
    <n v="0"/>
    <n v="0"/>
    <n v="0"/>
    <m/>
    <n v="0"/>
    <n v="0"/>
    <n v="0"/>
    <m/>
    <m/>
    <d v="2021-03-30T00:00:00"/>
    <n v="1"/>
    <s v="O"/>
    <n v="1"/>
    <n v="30"/>
    <n v="0"/>
    <m/>
    <m/>
    <m/>
    <m/>
    <m/>
    <m/>
    <n v="1"/>
    <n v="1"/>
    <m/>
    <m/>
    <n v="5714"/>
    <s v="CREDITOS DE CONSUMO"/>
    <n v="0"/>
    <n v="0"/>
    <n v="890480123"/>
    <s v="UNIVERSIDAD DE CARTAGENA"/>
    <n v="5"/>
    <m/>
    <m/>
    <m/>
    <m/>
    <n v="2"/>
    <n v="7"/>
    <n v="1"/>
  </r>
  <r>
    <n v="5031"/>
    <s v="C"/>
    <n v="73158442"/>
    <x v="0"/>
    <n v="4"/>
    <n v="550012757"/>
    <d v="2020-10-29T00:00:00"/>
    <d v="2023-03-30T00:00:00"/>
    <n v="0"/>
    <n v="1"/>
    <n v="0"/>
    <n v="30"/>
    <n v="2"/>
    <n v="23318977"/>
    <n v="25980000"/>
    <n v="11575"/>
    <n v="611"/>
    <n v="11442"/>
    <n v="0"/>
    <n v="0"/>
    <n v="0"/>
    <m/>
    <n v="0"/>
    <n v="0"/>
    <n v="0"/>
    <m/>
    <m/>
    <d v="2021-03-30T00:00:00"/>
    <n v="1"/>
    <s v="O"/>
    <n v="1"/>
    <n v="30"/>
    <n v="0"/>
    <m/>
    <m/>
    <m/>
    <m/>
    <m/>
    <m/>
    <n v="1"/>
    <n v="1"/>
    <m/>
    <m/>
    <n v="6411"/>
    <s v="CREDITOS DE CONSUMO"/>
    <n v="0"/>
    <n v="0"/>
    <n v="890480123"/>
    <s v="UNIVERSIDAD DE CARTAGENA"/>
    <n v="5"/>
    <m/>
    <m/>
    <m/>
    <m/>
    <n v="2"/>
    <n v="7"/>
    <n v="1"/>
  </r>
  <r>
    <n v="4456"/>
    <s v="C"/>
    <n v="73158442"/>
    <x v="0"/>
    <n v="4"/>
    <n v="550013091"/>
    <d v="2020-10-29T00:00:00"/>
    <d v="2023-03-30T00:00:00"/>
    <n v="0"/>
    <n v="1"/>
    <n v="0"/>
    <n v="30"/>
    <n v="2"/>
    <n v="23318977"/>
    <n v="25980000"/>
    <n v="10257"/>
    <n v="542"/>
    <n v="10134"/>
    <n v="0"/>
    <n v="0"/>
    <n v="0"/>
    <m/>
    <n v="0"/>
    <n v="0"/>
    <n v="0"/>
    <m/>
    <m/>
    <d v="2021-03-30T00:00:00"/>
    <n v="1"/>
    <s v="O"/>
    <n v="1"/>
    <n v="30"/>
    <n v="0"/>
    <m/>
    <m/>
    <m/>
    <m/>
    <m/>
    <m/>
    <n v="1"/>
    <n v="1"/>
    <m/>
    <m/>
    <n v="5678"/>
    <s v="CREDITOS DE CONSUMO"/>
    <n v="0"/>
    <n v="0"/>
    <n v="890480123"/>
    <s v="UNIVERSIDAD DE CARTAGENA"/>
    <n v="5"/>
    <m/>
    <m/>
    <m/>
    <m/>
    <n v="2"/>
    <n v="7"/>
    <n v="1"/>
  </r>
  <r>
    <n v="11660"/>
    <s v="C"/>
    <n v="73158442"/>
    <x v="0"/>
    <n v="4"/>
    <n v="550014135"/>
    <d v="2020-10-29T00:00:00"/>
    <d v="2023-04-30T00:00:00"/>
    <n v="0"/>
    <n v="1"/>
    <n v="0"/>
    <n v="30"/>
    <n v="2"/>
    <n v="23318977"/>
    <n v="25980000"/>
    <n v="26850"/>
    <n v="1373"/>
    <n v="26520"/>
    <n v="0"/>
    <n v="0"/>
    <n v="0"/>
    <m/>
    <n v="0"/>
    <n v="0"/>
    <n v="0"/>
    <m/>
    <m/>
    <d v="2021-03-30T00:00:00"/>
    <n v="1"/>
    <s v="O"/>
    <n v="1"/>
    <n v="30"/>
    <n v="0"/>
    <m/>
    <m/>
    <m/>
    <m/>
    <m/>
    <m/>
    <n v="1"/>
    <n v="1"/>
    <m/>
    <m/>
    <n v="14860"/>
    <s v="CREDITOS DE CONSUMO"/>
    <n v="0"/>
    <n v="0"/>
    <n v="890480123"/>
    <s v="UNIVERSIDAD DE CARTAGENA"/>
    <n v="5"/>
    <m/>
    <m/>
    <m/>
    <m/>
    <n v="2"/>
    <n v="7"/>
    <n v="1"/>
  </r>
  <r>
    <n v="17990"/>
    <s v="C"/>
    <n v="73158442"/>
    <x v="0"/>
    <n v="4"/>
    <n v="550014680"/>
    <d v="2020-10-29T00:00:00"/>
    <d v="2023-04-30T00:00:00"/>
    <n v="0"/>
    <n v="1"/>
    <n v="0"/>
    <n v="30"/>
    <n v="2"/>
    <n v="23318977"/>
    <n v="25980000"/>
    <n v="41415"/>
    <n v="2118"/>
    <n v="40916"/>
    <n v="0"/>
    <n v="0"/>
    <n v="0"/>
    <m/>
    <n v="0"/>
    <n v="0"/>
    <n v="0"/>
    <m/>
    <m/>
    <d v="2021-03-30T00:00:00"/>
    <n v="1"/>
    <s v="O"/>
    <n v="1"/>
    <n v="30"/>
    <n v="0"/>
    <m/>
    <m/>
    <m/>
    <m/>
    <m/>
    <m/>
    <n v="1"/>
    <n v="1"/>
    <m/>
    <m/>
    <n v="22926"/>
    <s v="CREDITOS DE CONSUMO"/>
    <n v="0"/>
    <n v="0"/>
    <n v="890480123"/>
    <s v="UNIVERSIDAD DE CARTAGENA"/>
    <n v="5"/>
    <m/>
    <m/>
    <m/>
    <m/>
    <n v="2"/>
    <n v="7"/>
    <n v="1"/>
  </r>
  <r>
    <n v="671"/>
    <s v="C"/>
    <n v="73158442"/>
    <x v="0"/>
    <n v="4"/>
    <n v="550017132"/>
    <d v="2020-10-29T00:00:00"/>
    <d v="2021-05-30T00:00:00"/>
    <n v="0"/>
    <n v="1"/>
    <n v="0"/>
    <n v="30"/>
    <n v="2"/>
    <n v="23318977"/>
    <n v="25980000"/>
    <n v="2901"/>
    <n v="1494"/>
    <n v="1527"/>
    <n v="0"/>
    <n v="0"/>
    <n v="0"/>
    <m/>
    <n v="0"/>
    <n v="0"/>
    <n v="0"/>
    <m/>
    <m/>
    <d v="2021-03-30T00:00:00"/>
    <n v="1"/>
    <s v="O"/>
    <n v="1"/>
    <n v="30"/>
    <n v="0"/>
    <m/>
    <m/>
    <m/>
    <m/>
    <m/>
    <m/>
    <n v="1"/>
    <n v="1"/>
    <m/>
    <m/>
    <n v="856"/>
    <s v="CREDITOS DE CONSUMO"/>
    <n v="0"/>
    <n v="0"/>
    <n v="890480123"/>
    <s v="UNIVERSIDAD DE CARTAGENA"/>
    <n v="5"/>
    <m/>
    <m/>
    <m/>
    <m/>
    <n v="2"/>
    <n v="7"/>
    <n v="1"/>
  </r>
  <r>
    <n v="11311"/>
    <s v="C"/>
    <n v="73158442"/>
    <x v="0"/>
    <n v="4"/>
    <n v="550017823"/>
    <d v="2020-10-29T00:00:00"/>
    <d v="2024-03-30T00:00:00"/>
    <n v="0"/>
    <n v="1"/>
    <n v="0"/>
    <n v="30"/>
    <n v="2"/>
    <n v="23318977"/>
    <n v="25980000"/>
    <n v="26173"/>
    <n v="1025"/>
    <n v="25726"/>
    <n v="0"/>
    <n v="0"/>
    <n v="0"/>
    <m/>
    <n v="0"/>
    <n v="0"/>
    <n v="0"/>
    <m/>
    <m/>
    <d v="2021-03-30T00:00:00"/>
    <n v="1"/>
    <s v="O"/>
    <n v="1"/>
    <n v="30"/>
    <n v="0"/>
    <m/>
    <m/>
    <m/>
    <m/>
    <m/>
    <m/>
    <n v="1"/>
    <n v="1"/>
    <m/>
    <m/>
    <n v="14415"/>
    <s v="CREDITOS DE CONSUMO"/>
    <n v="0"/>
    <n v="0"/>
    <n v="890480123"/>
    <s v="UNIVERSIDAD DE CARTAGENA"/>
    <n v="5"/>
    <m/>
    <m/>
    <m/>
    <m/>
    <n v="2"/>
    <n v="7"/>
    <n v="1"/>
  </r>
  <r>
    <n v="11941"/>
    <s v="C"/>
    <n v="73158442"/>
    <x v="0"/>
    <n v="4"/>
    <n v="550018723"/>
    <d v="2020-10-29T00:00:00"/>
    <d v="2024-03-30T00:00:00"/>
    <n v="0"/>
    <n v="1"/>
    <n v="0"/>
    <n v="30"/>
    <n v="2"/>
    <n v="23318977"/>
    <n v="25980000"/>
    <n v="27628"/>
    <n v="1082"/>
    <n v="27158"/>
    <n v="0"/>
    <n v="0"/>
    <n v="0"/>
    <m/>
    <n v="0"/>
    <n v="0"/>
    <n v="0"/>
    <m/>
    <m/>
    <d v="2021-03-30T00:00:00"/>
    <n v="1"/>
    <s v="O"/>
    <n v="1"/>
    <n v="30"/>
    <n v="0"/>
    <m/>
    <m/>
    <m/>
    <m/>
    <m/>
    <m/>
    <n v="1"/>
    <n v="1"/>
    <m/>
    <m/>
    <n v="15217"/>
    <s v="CREDITOS DE CONSUMO"/>
    <n v="0"/>
    <n v="0"/>
    <n v="890480123"/>
    <s v="UNIVERSIDAD DE CARTAGENA"/>
    <n v="5"/>
    <m/>
    <m/>
    <m/>
    <m/>
    <n v="2"/>
    <n v="7"/>
    <n v="1"/>
  </r>
  <r>
    <n v="26031"/>
    <s v="C"/>
    <n v="73158442"/>
    <x v="0"/>
    <n v="4"/>
    <n v="550019134"/>
    <d v="2020-10-29T00:00:00"/>
    <d v="2024-03-30T00:00:00"/>
    <n v="0"/>
    <n v="1"/>
    <n v="0"/>
    <n v="30"/>
    <n v="2"/>
    <n v="23318977"/>
    <n v="25980000"/>
    <n v="60238"/>
    <n v="2359"/>
    <n v="59205"/>
    <n v="0"/>
    <n v="0"/>
    <n v="0"/>
    <m/>
    <n v="0"/>
    <n v="0"/>
    <n v="0"/>
    <m/>
    <m/>
    <d v="2021-03-30T00:00:00"/>
    <n v="1"/>
    <s v="O"/>
    <n v="1"/>
    <n v="30"/>
    <n v="0"/>
    <m/>
    <m/>
    <m/>
    <m/>
    <m/>
    <m/>
    <n v="1"/>
    <n v="1"/>
    <m/>
    <m/>
    <n v="33174"/>
    <s v="CREDITOS DE CONSUMO"/>
    <n v="0"/>
    <n v="0"/>
    <n v="890480123"/>
    <s v="UNIVERSIDAD DE CARTAGENA"/>
    <n v="5"/>
    <m/>
    <m/>
    <m/>
    <m/>
    <n v="2"/>
    <n v="7"/>
    <n v="1"/>
  </r>
  <r>
    <n v="12743"/>
    <s v="C"/>
    <n v="73158442"/>
    <x v="0"/>
    <n v="4"/>
    <n v="550019205"/>
    <d v="2020-10-29T00:00:00"/>
    <d v="2024-03-30T00:00:00"/>
    <n v="0"/>
    <n v="1"/>
    <n v="0"/>
    <n v="30"/>
    <n v="2"/>
    <n v="23318977"/>
    <n v="25980000"/>
    <n v="29491"/>
    <n v="1155"/>
    <n v="28982"/>
    <n v="0"/>
    <n v="0"/>
    <n v="0"/>
    <m/>
    <n v="0"/>
    <n v="0"/>
    <n v="0"/>
    <m/>
    <m/>
    <d v="2021-03-30T00:00:00"/>
    <n v="1"/>
    <s v="O"/>
    <n v="1"/>
    <n v="30"/>
    <n v="0"/>
    <m/>
    <m/>
    <m/>
    <m/>
    <m/>
    <m/>
    <n v="1"/>
    <n v="1"/>
    <m/>
    <m/>
    <n v="16239"/>
    <s v="CREDITOS DE CONSUMO"/>
    <n v="0"/>
    <n v="0"/>
    <n v="890480123"/>
    <s v="UNIVERSIDAD DE CARTAGENA"/>
    <n v="5"/>
    <m/>
    <m/>
    <m/>
    <m/>
    <n v="2"/>
    <n v="7"/>
    <n v="1"/>
  </r>
  <r>
    <n v="14040"/>
    <s v="C"/>
    <n v="73158442"/>
    <x v="0"/>
    <n v="4"/>
    <n v="550019453"/>
    <d v="2020-10-29T00:00:00"/>
    <d v="2024-03-30T00:00:00"/>
    <n v="0"/>
    <n v="1"/>
    <n v="0"/>
    <n v="30"/>
    <n v="2"/>
    <n v="23318977"/>
    <n v="25980000"/>
    <n v="31934"/>
    <n v="1251"/>
    <n v="31934"/>
    <n v="8"/>
    <n v="0"/>
    <n v="0"/>
    <m/>
    <n v="0"/>
    <n v="0"/>
    <n v="0"/>
    <m/>
    <m/>
    <d v="2021-03-30T00:00:00"/>
    <n v="1"/>
    <s v="O"/>
    <n v="1"/>
    <n v="30"/>
    <n v="0"/>
    <m/>
    <m/>
    <m/>
    <m/>
    <m/>
    <m/>
    <n v="1"/>
    <n v="1"/>
    <m/>
    <m/>
    <n v="17894"/>
    <s v="CREDITOS DE CONSUMO"/>
    <n v="0"/>
    <n v="0"/>
    <n v="890480123"/>
    <s v="UNIVERSIDAD DE CARTAGENA"/>
    <n v="5"/>
    <m/>
    <m/>
    <m/>
    <m/>
    <n v="2"/>
    <n v="7"/>
    <n v="1"/>
  </r>
  <r>
    <n v="15278"/>
    <s v="C"/>
    <n v="73158442"/>
    <x v="0"/>
    <n v="4"/>
    <n v="550019613"/>
    <d v="2020-10-29T00:00:00"/>
    <d v="2024-03-30T00:00:00"/>
    <n v="0"/>
    <n v="1"/>
    <n v="0"/>
    <n v="30"/>
    <n v="2"/>
    <n v="23318977"/>
    <n v="25980000"/>
    <n v="34748"/>
    <n v="1361"/>
    <n v="34748"/>
    <n v="18"/>
    <n v="0"/>
    <n v="0"/>
    <m/>
    <n v="0"/>
    <n v="0"/>
    <n v="0"/>
    <m/>
    <m/>
    <d v="2021-03-30T00:00:00"/>
    <n v="1"/>
    <s v="O"/>
    <n v="1"/>
    <n v="30"/>
    <n v="0"/>
    <m/>
    <m/>
    <m/>
    <m/>
    <m/>
    <m/>
    <n v="1"/>
    <n v="1"/>
    <m/>
    <m/>
    <n v="19470"/>
    <s v="CREDITOS DE CONSUMO"/>
    <n v="0"/>
    <n v="0"/>
    <n v="890480123"/>
    <s v="UNIVERSIDAD DE CARTAGENA"/>
    <n v="5"/>
    <m/>
    <m/>
    <m/>
    <m/>
    <n v="2"/>
    <n v="7"/>
    <n v="1"/>
  </r>
  <r>
    <n v="16204"/>
    <s v="C"/>
    <n v="73158442"/>
    <x v="0"/>
    <n v="4"/>
    <n v="550019839"/>
    <d v="2020-10-29T00:00:00"/>
    <d v="2024-03-30T00:00:00"/>
    <n v="0"/>
    <n v="1"/>
    <n v="0"/>
    <n v="30"/>
    <n v="2"/>
    <n v="23318977"/>
    <n v="25980000"/>
    <n v="37506"/>
    <n v="1469"/>
    <n v="36854"/>
    <n v="0"/>
    <n v="0"/>
    <n v="0"/>
    <m/>
    <n v="0"/>
    <n v="0"/>
    <n v="0"/>
    <m/>
    <m/>
    <d v="2021-03-30T00:00:00"/>
    <n v="1"/>
    <s v="O"/>
    <n v="1"/>
    <n v="30"/>
    <n v="0"/>
    <m/>
    <m/>
    <m/>
    <m/>
    <m/>
    <m/>
    <n v="1"/>
    <n v="1"/>
    <m/>
    <m/>
    <n v="20650"/>
    <s v="CREDITOS DE CONSUMO"/>
    <n v="0"/>
    <n v="0"/>
    <n v="890480123"/>
    <s v="UNIVERSIDAD DE CARTAGENA"/>
    <n v="5"/>
    <m/>
    <m/>
    <m/>
    <m/>
    <n v="2"/>
    <n v="7"/>
    <n v="1"/>
  </r>
  <r>
    <n v="13758"/>
    <s v="C"/>
    <n v="73158442"/>
    <x v="0"/>
    <n v="4"/>
    <n v="550020032"/>
    <d v="2020-10-29T00:00:00"/>
    <d v="2024-03-30T00:00:00"/>
    <n v="0"/>
    <n v="1"/>
    <n v="0"/>
    <n v="30"/>
    <n v="2"/>
    <n v="23318977"/>
    <n v="25980000"/>
    <n v="31293"/>
    <n v="1225"/>
    <n v="31291"/>
    <n v="0"/>
    <n v="0"/>
    <n v="0"/>
    <m/>
    <n v="0"/>
    <n v="0"/>
    <n v="0"/>
    <m/>
    <m/>
    <d v="2021-03-30T00:00:00"/>
    <n v="1"/>
    <s v="O"/>
    <n v="1"/>
    <n v="30"/>
    <n v="0"/>
    <m/>
    <m/>
    <m/>
    <m/>
    <m/>
    <m/>
    <n v="1"/>
    <n v="1"/>
    <m/>
    <m/>
    <n v="17533"/>
    <s v="CREDITOS DE CONSUMO"/>
    <n v="0"/>
    <n v="0"/>
    <n v="890480123"/>
    <s v="UNIVERSIDAD DE CARTAGENA"/>
    <n v="5"/>
    <m/>
    <m/>
    <m/>
    <m/>
    <n v="2"/>
    <n v="7"/>
    <n v="1"/>
  </r>
  <r>
    <n v="17480"/>
    <s v="C"/>
    <n v="73158442"/>
    <x v="0"/>
    <n v="4"/>
    <n v="550020230"/>
    <d v="2020-10-29T00:00:00"/>
    <d v="2024-03-30T00:00:00"/>
    <n v="0"/>
    <n v="1"/>
    <n v="0"/>
    <n v="30"/>
    <n v="2"/>
    <n v="23318977"/>
    <n v="25980000"/>
    <n v="40455"/>
    <n v="1584"/>
    <n v="39756"/>
    <n v="0"/>
    <n v="0"/>
    <n v="0"/>
    <m/>
    <n v="0"/>
    <n v="0"/>
    <n v="0"/>
    <m/>
    <m/>
    <d v="2021-03-30T00:00:00"/>
    <n v="1"/>
    <s v="O"/>
    <n v="1"/>
    <n v="30"/>
    <n v="0"/>
    <m/>
    <m/>
    <m/>
    <m/>
    <m/>
    <m/>
    <n v="1"/>
    <n v="1"/>
    <m/>
    <m/>
    <n v="22276"/>
    <s v="CREDITOS DE CONSUMO"/>
    <n v="0"/>
    <n v="0"/>
    <n v="890480123"/>
    <s v="UNIVERSIDAD DE CARTAGENA"/>
    <n v="5"/>
    <m/>
    <m/>
    <m/>
    <m/>
    <n v="2"/>
    <n v="7"/>
    <n v="1"/>
  </r>
  <r>
    <n v="18817"/>
    <s v="C"/>
    <n v="73158442"/>
    <x v="0"/>
    <n v="4"/>
    <n v="550020377"/>
    <d v="2020-10-29T00:00:00"/>
    <d v="2024-03-30T00:00:00"/>
    <n v="0"/>
    <n v="1"/>
    <n v="0"/>
    <n v="30"/>
    <n v="2"/>
    <n v="23318977"/>
    <n v="25980000"/>
    <n v="43551"/>
    <n v="1705"/>
    <n v="42799"/>
    <n v="0"/>
    <n v="0"/>
    <n v="0"/>
    <m/>
    <n v="0"/>
    <n v="0"/>
    <n v="0"/>
    <m/>
    <m/>
    <d v="2021-03-30T00:00:00"/>
    <n v="1"/>
    <s v="O"/>
    <n v="1"/>
    <n v="30"/>
    <n v="0"/>
    <m/>
    <m/>
    <m/>
    <m/>
    <m/>
    <m/>
    <n v="1"/>
    <n v="1"/>
    <m/>
    <m/>
    <n v="23982"/>
    <s v="CREDITOS DE CONSUMO"/>
    <n v="0"/>
    <n v="0"/>
    <n v="890480123"/>
    <s v="UNIVERSIDAD DE CARTAGENA"/>
    <n v="5"/>
    <m/>
    <m/>
    <m/>
    <m/>
    <n v="2"/>
    <n v="7"/>
    <n v="1"/>
  </r>
  <r>
    <n v="7414"/>
    <s v="C"/>
    <n v="73158442"/>
    <x v="0"/>
    <n v="4"/>
    <n v="550020822"/>
    <d v="2020-10-29T00:00:00"/>
    <d v="2024-03-30T00:00:00"/>
    <n v="0"/>
    <n v="1"/>
    <n v="0"/>
    <n v="30"/>
    <n v="2"/>
    <n v="23318977"/>
    <n v="25980000"/>
    <n v="16863"/>
    <n v="660"/>
    <n v="16863"/>
    <n v="0"/>
    <n v="0"/>
    <n v="0"/>
    <m/>
    <n v="0"/>
    <n v="0"/>
    <n v="0"/>
    <m/>
    <m/>
    <d v="2021-03-30T00:00:00"/>
    <n v="1"/>
    <s v="O"/>
    <n v="1"/>
    <n v="30"/>
    <n v="0"/>
    <m/>
    <m/>
    <m/>
    <m/>
    <m/>
    <m/>
    <n v="1"/>
    <n v="1"/>
    <m/>
    <m/>
    <n v="9449"/>
    <s v="CREDITOS DE CONSUMO"/>
    <n v="0"/>
    <n v="0"/>
    <n v="890480123"/>
    <s v="UNIVERSIDAD DE CARTAGENA"/>
    <n v="5"/>
    <m/>
    <m/>
    <m/>
    <m/>
    <n v="2"/>
    <n v="7"/>
    <n v="1"/>
  </r>
  <r>
    <n v="38899"/>
    <s v="C"/>
    <n v="73158442"/>
    <x v="0"/>
    <n v="4"/>
    <n v="550021252"/>
    <d v="2020-10-29T00:00:00"/>
    <d v="2024-03-30T00:00:00"/>
    <n v="0"/>
    <n v="1"/>
    <n v="0"/>
    <n v="30"/>
    <n v="2"/>
    <n v="23318977"/>
    <n v="25980000"/>
    <n v="90024"/>
    <n v="3525"/>
    <n v="88472"/>
    <n v="0"/>
    <n v="0"/>
    <n v="0"/>
    <m/>
    <n v="0"/>
    <n v="0"/>
    <n v="0"/>
    <m/>
    <m/>
    <d v="2021-03-30T00:00:00"/>
    <n v="1"/>
    <s v="O"/>
    <n v="1"/>
    <n v="30"/>
    <n v="0"/>
    <m/>
    <m/>
    <m/>
    <m/>
    <m/>
    <m/>
    <n v="1"/>
    <n v="1"/>
    <m/>
    <m/>
    <n v="49573"/>
    <s v="CREDITOS DE CONSUMO"/>
    <n v="0"/>
    <n v="0"/>
    <n v="890480123"/>
    <s v="UNIVERSIDAD DE CARTAGENA"/>
    <n v="5"/>
    <m/>
    <m/>
    <m/>
    <m/>
    <n v="2"/>
    <n v="7"/>
    <n v="1"/>
  </r>
  <r>
    <n v="22689"/>
    <s v="C"/>
    <n v="73158442"/>
    <x v="0"/>
    <n v="4"/>
    <n v="550021643"/>
    <d v="2020-10-29T00:00:00"/>
    <d v="2024-03-30T00:00:00"/>
    <n v="0"/>
    <n v="1"/>
    <n v="0"/>
    <n v="30"/>
    <n v="2"/>
    <n v="23318977"/>
    <n v="25980000"/>
    <n v="51623"/>
    <n v="2022"/>
    <n v="51604"/>
    <n v="0"/>
    <n v="0"/>
    <n v="0"/>
    <m/>
    <n v="0"/>
    <n v="0"/>
    <n v="0"/>
    <m/>
    <m/>
    <d v="2021-03-30T00:00:00"/>
    <n v="1"/>
    <s v="O"/>
    <n v="1"/>
    <n v="30"/>
    <n v="0"/>
    <m/>
    <m/>
    <m/>
    <m/>
    <m/>
    <m/>
    <n v="1"/>
    <n v="1"/>
    <m/>
    <m/>
    <n v="28915"/>
    <s v="CREDITOS DE CONSUMO"/>
    <n v="0"/>
    <n v="0"/>
    <n v="890480123"/>
    <s v="UNIVERSIDAD DE CARTAGENA"/>
    <n v="5"/>
    <m/>
    <m/>
    <m/>
    <m/>
    <n v="2"/>
    <n v="7"/>
    <n v="1"/>
  </r>
  <r>
    <n v="59984"/>
    <s v="C"/>
    <n v="73158442"/>
    <x v="0"/>
    <n v="4"/>
    <n v="550022263"/>
    <d v="2020-10-29T00:00:00"/>
    <d v="2024-03-30T00:00:00"/>
    <n v="0"/>
    <n v="1"/>
    <n v="0"/>
    <n v="30"/>
    <n v="2"/>
    <n v="23318977"/>
    <n v="25980000"/>
    <n v="138804"/>
    <n v="5435"/>
    <n v="136429"/>
    <n v="0"/>
    <n v="0"/>
    <n v="0"/>
    <m/>
    <n v="0"/>
    <n v="0"/>
    <n v="0"/>
    <m/>
    <m/>
    <d v="2021-03-30T00:00:00"/>
    <n v="1"/>
    <s v="O"/>
    <n v="1"/>
    <n v="30"/>
    <n v="0"/>
    <m/>
    <m/>
    <m/>
    <m/>
    <m/>
    <m/>
    <n v="1"/>
    <n v="1"/>
    <m/>
    <m/>
    <n v="76445"/>
    <s v="CREDITOS DE CONSUMO"/>
    <n v="0"/>
    <n v="0"/>
    <n v="890480123"/>
    <s v="UNIVERSIDAD DE CARTAGENA"/>
    <n v="5"/>
    <m/>
    <m/>
    <m/>
    <m/>
    <n v="2"/>
    <n v="7"/>
    <n v="1"/>
  </r>
  <r>
    <n v="16328"/>
    <s v="C"/>
    <n v="73158442"/>
    <x v="0"/>
    <n v="4"/>
    <n v="550022536"/>
    <d v="2020-10-29T00:00:00"/>
    <d v="2024-03-30T00:00:00"/>
    <n v="0"/>
    <n v="1"/>
    <n v="0"/>
    <n v="30"/>
    <n v="2"/>
    <n v="23318977"/>
    <n v="25980000"/>
    <n v="37137"/>
    <n v="1454"/>
    <n v="37137"/>
    <n v="8"/>
    <n v="0"/>
    <n v="0"/>
    <m/>
    <n v="0"/>
    <n v="0"/>
    <n v="0"/>
    <m/>
    <m/>
    <d v="2021-03-30T00:00:00"/>
    <n v="1"/>
    <s v="O"/>
    <n v="1"/>
    <n v="30"/>
    <n v="0"/>
    <m/>
    <m/>
    <m/>
    <m/>
    <m/>
    <m/>
    <n v="1"/>
    <n v="1"/>
    <m/>
    <m/>
    <n v="20809"/>
    <s v="CREDITOS DE CONSUMO"/>
    <n v="0"/>
    <n v="0"/>
    <n v="890480123"/>
    <s v="UNIVERSIDAD DE CARTAGENA"/>
    <n v="5"/>
    <m/>
    <m/>
    <m/>
    <m/>
    <n v="2"/>
    <n v="7"/>
    <n v="1"/>
  </r>
  <r>
    <n v="53427"/>
    <s v="C"/>
    <n v="73158442"/>
    <x v="0"/>
    <n v="4"/>
    <n v="550023110"/>
    <d v="2020-10-29T00:00:00"/>
    <d v="2024-03-30T00:00:00"/>
    <n v="0"/>
    <n v="1"/>
    <n v="0"/>
    <n v="30"/>
    <n v="2"/>
    <n v="23318977"/>
    <n v="25980000"/>
    <n v="123636"/>
    <n v="4841"/>
    <n v="121515"/>
    <n v="0"/>
    <n v="0"/>
    <n v="0"/>
    <m/>
    <n v="0"/>
    <n v="0"/>
    <n v="0"/>
    <m/>
    <m/>
    <d v="2021-03-30T00:00:00"/>
    <n v="1"/>
    <s v="O"/>
    <n v="1"/>
    <n v="30"/>
    <n v="0"/>
    <m/>
    <m/>
    <m/>
    <m/>
    <m/>
    <m/>
    <n v="1"/>
    <n v="1"/>
    <m/>
    <m/>
    <n v="68088"/>
    <s v="CREDITOS DE CONSUMO"/>
    <n v="0"/>
    <n v="0"/>
    <n v="890480123"/>
    <s v="UNIVERSIDAD DE CARTAGENA"/>
    <n v="5"/>
    <m/>
    <m/>
    <m/>
    <m/>
    <n v="2"/>
    <n v="7"/>
    <n v="1"/>
  </r>
  <r>
    <n v="243613"/>
    <s v="C"/>
    <n v="73158442"/>
    <x v="0"/>
    <n v="4"/>
    <n v="550024656"/>
    <d v="2020-10-30T00:00:00"/>
    <d v="2024-03-30T00:00:00"/>
    <n v="0"/>
    <n v="1"/>
    <n v="0"/>
    <n v="30"/>
    <n v="2"/>
    <n v="22490513"/>
    <n v="24960000"/>
    <n v="563784"/>
    <n v="21674"/>
    <n v="554079"/>
    <n v="0"/>
    <n v="0"/>
    <n v="0"/>
    <m/>
    <n v="0"/>
    <n v="0"/>
    <n v="0"/>
    <m/>
    <m/>
    <d v="2021-03-30T00:00:00"/>
    <n v="1"/>
    <s v="O"/>
    <n v="1"/>
    <n v="30"/>
    <n v="0"/>
    <m/>
    <m/>
    <m/>
    <m/>
    <m/>
    <m/>
    <n v="1"/>
    <n v="1"/>
    <m/>
    <m/>
    <n v="310466"/>
    <s v="CREDITOS DE CONSUMO"/>
    <n v="0"/>
    <n v="0"/>
    <n v="890480123"/>
    <s v="UNIVERSIDAD DE CARTAGENA"/>
    <n v="5"/>
    <m/>
    <m/>
    <m/>
    <m/>
    <n v="2"/>
    <n v="7"/>
    <n v="2"/>
  </r>
  <r>
    <n v="105572"/>
    <s v="C"/>
    <n v="73158442"/>
    <x v="0"/>
    <n v="4"/>
    <n v="550024657"/>
    <d v="2020-10-30T00:00:00"/>
    <d v="2024-03-30T00:00:00"/>
    <n v="0"/>
    <n v="1"/>
    <n v="0"/>
    <n v="30"/>
    <n v="2"/>
    <n v="22490513"/>
    <n v="24960000"/>
    <n v="244306"/>
    <n v="9392"/>
    <n v="240115"/>
    <n v="0"/>
    <n v="0"/>
    <n v="0"/>
    <m/>
    <n v="0"/>
    <n v="0"/>
    <n v="0"/>
    <m/>
    <m/>
    <d v="2021-03-30T00:00:00"/>
    <n v="1"/>
    <s v="O"/>
    <n v="1"/>
    <n v="30"/>
    <n v="0"/>
    <m/>
    <m/>
    <m/>
    <m/>
    <m/>
    <m/>
    <n v="1"/>
    <n v="1"/>
    <m/>
    <m/>
    <n v="134543"/>
    <s v="CREDITOS DE CONSUMO"/>
    <n v="0"/>
    <n v="0"/>
    <n v="890480123"/>
    <s v="UNIVERSIDAD DE CARTAGENA"/>
    <n v="5"/>
    <m/>
    <m/>
    <m/>
    <m/>
    <n v="2"/>
    <n v="7"/>
    <n v="2"/>
  </r>
  <r>
    <n v="114147"/>
    <s v="C"/>
    <n v="73158442"/>
    <x v="0"/>
    <n v="4"/>
    <n v="550025577"/>
    <d v="2021-03-09T00:00:00"/>
    <d v="2024-03-30T00:00:00"/>
    <n v="0"/>
    <n v="1"/>
    <n v="1"/>
    <n v="30"/>
    <n v="2"/>
    <n v="22490513"/>
    <n v="24960000"/>
    <n v="270000"/>
    <n v="10380"/>
    <n v="259620"/>
    <n v="0"/>
    <n v="0"/>
    <n v="0"/>
    <m/>
    <n v="0"/>
    <n v="0"/>
    <n v="0"/>
    <m/>
    <m/>
    <d v="2021-03-30T00:00:00"/>
    <n v="1"/>
    <s v="O"/>
    <n v="1"/>
    <n v="30"/>
    <n v="0"/>
    <m/>
    <m/>
    <m/>
    <m/>
    <m/>
    <m/>
    <n v="1"/>
    <n v="1"/>
    <m/>
    <m/>
    <n v="145473"/>
    <s v="CREDITOS DE CONSUMO"/>
    <n v="0"/>
    <n v="0"/>
    <n v="890480123"/>
    <s v="UNIVERSIDAD DE CARTAGENA"/>
    <n v="5"/>
    <m/>
    <m/>
    <m/>
    <m/>
    <n v="2"/>
    <n v="7"/>
    <n v="2"/>
  </r>
  <r>
    <n v="2638"/>
    <s v="C"/>
    <n v="73158442"/>
    <x v="0"/>
    <n v="4"/>
    <n v="550025686"/>
    <d v="2021-03-31T00:00:00"/>
    <d v="2021-05-30T00:00:00"/>
    <n v="0"/>
    <n v="1"/>
    <n v="0"/>
    <n v="30"/>
    <n v="2"/>
    <n v="0"/>
    <n v="0"/>
    <n v="6000"/>
    <n v="6000"/>
    <n v="6000"/>
    <n v="0"/>
    <n v="0"/>
    <n v="0"/>
    <m/>
    <n v="0"/>
    <n v="0"/>
    <n v="0"/>
    <m/>
    <m/>
    <d v="2021-03-31T00:00:00"/>
    <n v="1"/>
    <s v="O"/>
    <n v="1"/>
    <n v="30"/>
    <n v="0"/>
    <m/>
    <m/>
    <m/>
    <m/>
    <m/>
    <m/>
    <n v="1"/>
    <n v="1"/>
    <m/>
    <m/>
    <n v="3362"/>
    <s v="CREDITOS DE CONSUMO"/>
    <n v="0"/>
    <n v="0"/>
    <n v="890480123"/>
    <s v="UNIVERSIDAD DE CARTAGENA"/>
    <n v="5"/>
    <m/>
    <m/>
    <m/>
    <m/>
    <n v="2"/>
    <n v="7"/>
    <n v="2"/>
  </r>
  <r>
    <n v="12341557"/>
    <s v="C"/>
    <n v="73159444"/>
    <x v="0"/>
    <n v="4"/>
    <n v="16277"/>
    <d v="2019-09-13T00:00:00"/>
    <d v="2026-09-13T00:00:00"/>
    <n v="17"/>
    <n v="1"/>
    <n v="17"/>
    <n v="30"/>
    <n v="2"/>
    <n v="17726461"/>
    <n v="19240000"/>
    <n v="29278000"/>
    <n v="610675"/>
    <n v="25683743"/>
    <n v="214574"/>
    <n v="0"/>
    <n v="0"/>
    <m/>
    <n v="0"/>
    <n v="0"/>
    <n v="0"/>
    <m/>
    <m/>
    <d v="2021-03-30T00:00:00"/>
    <n v="1"/>
    <s v="O"/>
    <n v="1"/>
    <n v="30"/>
    <n v="49233"/>
    <m/>
    <m/>
    <m/>
    <m/>
    <m/>
    <m/>
    <n v="1"/>
    <n v="1"/>
    <m/>
    <m/>
    <n v="13342186"/>
    <s v="CREDITOS DE CONSUMO"/>
    <n v="0"/>
    <n v="0"/>
    <n v="890480123"/>
    <s v="UNIVERSIDAD DE CARTAGENA"/>
    <n v="5"/>
    <m/>
    <m/>
    <m/>
    <m/>
    <n v="1"/>
    <n v="7"/>
    <n v="2"/>
  </r>
  <r>
    <n v="16394982"/>
    <s v="C"/>
    <n v="73159444"/>
    <x v="0"/>
    <n v="4"/>
    <n v="17071"/>
    <d v="2020-03-11T00:00:00"/>
    <d v="2023-03-30T00:00:00"/>
    <n v="0"/>
    <n v="1"/>
    <n v="12"/>
    <n v="30"/>
    <n v="2"/>
    <n v="12185828"/>
    <n v="12890000"/>
    <n v="48324093"/>
    <n v="1609344"/>
    <n v="34119237"/>
    <n v="0"/>
    <n v="0"/>
    <n v="0"/>
    <m/>
    <n v="0"/>
    <n v="0"/>
    <n v="0"/>
    <m/>
    <m/>
    <d v="2021-03-30T00:00:00"/>
    <n v="1"/>
    <s v="O"/>
    <n v="1"/>
    <n v="30"/>
    <n v="0"/>
    <m/>
    <m/>
    <m/>
    <m/>
    <m/>
    <m/>
    <n v="1"/>
    <n v="1"/>
    <m/>
    <m/>
    <n v="17724255"/>
    <s v="CREDITOS DE CONSUMO"/>
    <n v="0"/>
    <n v="0"/>
    <n v="890480123"/>
    <s v="UNIVERSIDAD DE CARTAGENA"/>
    <n v="5"/>
    <m/>
    <m/>
    <m/>
    <m/>
    <n v="1"/>
    <n v="7"/>
    <n v="2"/>
  </r>
  <r>
    <n v="1330579"/>
    <s v="C"/>
    <n v="73159444"/>
    <x v="0"/>
    <n v="4"/>
    <n v="18166"/>
    <d v="2021-02-10T00:00:00"/>
    <d v="2021-06-28T00:00:00"/>
    <n v="0"/>
    <n v="1"/>
    <n v="0"/>
    <n v="30"/>
    <n v="2"/>
    <n v="13121400"/>
    <n v="13940000"/>
    <n v="2800000"/>
    <n v="30616"/>
    <n v="2769038"/>
    <n v="0"/>
    <n v="0"/>
    <n v="0"/>
    <m/>
    <n v="0"/>
    <n v="0"/>
    <n v="0"/>
    <n v="2800000"/>
    <n v="6"/>
    <d v="2021-03-30T00:00:00"/>
    <n v="1"/>
    <s v="O"/>
    <n v="1"/>
    <n v="30"/>
    <n v="0"/>
    <m/>
    <m/>
    <m/>
    <m/>
    <m/>
    <m/>
    <n v="1"/>
    <n v="1"/>
    <m/>
    <m/>
    <n v="1438459"/>
    <s v="CREDITOS DE CONSUMO"/>
    <n v="0"/>
    <n v="0"/>
    <n v="890480123"/>
    <s v="UNIVERSIDAD DE CARTAGENA"/>
    <n v="5"/>
    <m/>
    <m/>
    <m/>
    <m/>
    <n v="1"/>
    <n v="7"/>
    <n v="2"/>
  </r>
  <r>
    <n v="61462"/>
    <s v="C"/>
    <n v="73159444"/>
    <x v="0"/>
    <n v="4"/>
    <n v="550007831"/>
    <d v="2015-12-03T00:00:00"/>
    <d v="2023-09-30T00:00:00"/>
    <n v="0"/>
    <n v="1"/>
    <n v="6"/>
    <n v="30"/>
    <n v="2"/>
    <n v="21474970"/>
    <n v="23720000"/>
    <n v="146304"/>
    <n v="5548"/>
    <n v="127907"/>
    <n v="0"/>
    <n v="0"/>
    <n v="0"/>
    <m/>
    <n v="0"/>
    <n v="0"/>
    <n v="0"/>
    <m/>
    <m/>
    <d v="2021-03-30T00:00:00"/>
    <n v="1"/>
    <s v="O"/>
    <n v="1"/>
    <n v="30"/>
    <n v="0"/>
    <m/>
    <m/>
    <m/>
    <m/>
    <m/>
    <m/>
    <n v="1"/>
    <n v="1"/>
    <m/>
    <m/>
    <n v="66445"/>
    <s v="CREDITOS DE CONSUMO"/>
    <n v="0"/>
    <n v="0"/>
    <n v="890480123"/>
    <s v="UNIVERSIDAD DE CARTAGENA"/>
    <n v="5"/>
    <m/>
    <m/>
    <m/>
    <m/>
    <n v="2"/>
    <n v="7"/>
    <n v="2"/>
  </r>
  <r>
    <n v="58937"/>
    <s v="C"/>
    <n v="73159444"/>
    <x v="0"/>
    <n v="4"/>
    <n v="550007832"/>
    <d v="2015-12-03T00:00:00"/>
    <d v="2023-09-30T00:00:00"/>
    <n v="0"/>
    <n v="1"/>
    <n v="6"/>
    <n v="30"/>
    <n v="2"/>
    <n v="21474970"/>
    <n v="23720000"/>
    <n v="140281"/>
    <n v="5319"/>
    <n v="122652"/>
    <n v="0"/>
    <n v="0"/>
    <n v="0"/>
    <m/>
    <n v="0"/>
    <n v="0"/>
    <n v="0"/>
    <m/>
    <m/>
    <d v="2021-03-30T00:00:00"/>
    <n v="1"/>
    <s v="O"/>
    <n v="1"/>
    <n v="30"/>
    <n v="0"/>
    <m/>
    <m/>
    <m/>
    <m/>
    <m/>
    <m/>
    <n v="1"/>
    <n v="1"/>
    <m/>
    <m/>
    <n v="63715"/>
    <s v="CREDITOS DE CONSUMO"/>
    <n v="0"/>
    <n v="0"/>
    <n v="890480123"/>
    <s v="UNIVERSIDAD DE CARTAGENA"/>
    <n v="5"/>
    <m/>
    <m/>
    <m/>
    <m/>
    <n v="2"/>
    <n v="7"/>
    <n v="2"/>
  </r>
  <r>
    <n v="67224"/>
    <s v="C"/>
    <n v="73159444"/>
    <x v="0"/>
    <n v="4"/>
    <n v="550008665"/>
    <d v="2016-02-13T00:00:00"/>
    <d v="2023-09-30T00:00:00"/>
    <n v="0"/>
    <n v="1"/>
    <n v="6"/>
    <n v="30"/>
    <n v="2"/>
    <n v="22490513"/>
    <n v="24960000"/>
    <n v="159711"/>
    <n v="6140"/>
    <n v="139899"/>
    <n v="0"/>
    <n v="0"/>
    <n v="0"/>
    <m/>
    <n v="0"/>
    <n v="0"/>
    <n v="0"/>
    <m/>
    <m/>
    <d v="2021-03-30T00:00:00"/>
    <n v="1"/>
    <s v="O"/>
    <n v="1"/>
    <n v="30"/>
    <n v="0"/>
    <m/>
    <m/>
    <m/>
    <m/>
    <m/>
    <m/>
    <n v="1"/>
    <n v="1"/>
    <m/>
    <m/>
    <n v="72675"/>
    <s v="CREDITOS DE CONSUMO"/>
    <n v="0"/>
    <n v="0"/>
    <n v="890480123"/>
    <s v="UNIVERSIDAD DE CARTAGENA"/>
    <n v="5"/>
    <m/>
    <m/>
    <m/>
    <m/>
    <n v="2"/>
    <n v="7"/>
    <n v="2"/>
  </r>
  <r>
    <n v="65804"/>
    <s v="C"/>
    <n v="73159444"/>
    <x v="0"/>
    <n v="4"/>
    <n v="550009049"/>
    <d v="2016-03-30T00:00:00"/>
    <d v="2023-09-30T00:00:00"/>
    <n v="0"/>
    <n v="1"/>
    <n v="6"/>
    <n v="30"/>
    <n v="2"/>
    <n v="22490513"/>
    <n v="24960000"/>
    <n v="156307"/>
    <n v="6009"/>
    <n v="136943"/>
    <n v="0"/>
    <n v="0"/>
    <n v="0"/>
    <m/>
    <n v="0"/>
    <n v="0"/>
    <n v="0"/>
    <m/>
    <m/>
    <d v="2021-03-30T00:00:00"/>
    <n v="1"/>
    <s v="O"/>
    <n v="1"/>
    <n v="30"/>
    <n v="0"/>
    <m/>
    <m/>
    <m/>
    <m/>
    <m/>
    <m/>
    <n v="1"/>
    <n v="1"/>
    <m/>
    <m/>
    <n v="71139"/>
    <s v="CREDITOS DE CONSUMO"/>
    <n v="0"/>
    <n v="0"/>
    <n v="890480123"/>
    <s v="UNIVERSIDAD DE CARTAGENA"/>
    <n v="5"/>
    <m/>
    <m/>
    <m/>
    <m/>
    <n v="2"/>
    <n v="7"/>
    <n v="2"/>
  </r>
  <r>
    <n v="63077"/>
    <s v="C"/>
    <n v="73159444"/>
    <x v="0"/>
    <n v="4"/>
    <n v="550009050"/>
    <d v="2016-03-30T00:00:00"/>
    <d v="2023-09-30T00:00:00"/>
    <n v="0"/>
    <n v="1"/>
    <n v="6"/>
    <n v="30"/>
    <n v="2"/>
    <n v="22490513"/>
    <n v="24960000"/>
    <n v="149843"/>
    <n v="5761"/>
    <n v="131269"/>
    <n v="0"/>
    <n v="0"/>
    <n v="0"/>
    <m/>
    <n v="0"/>
    <n v="0"/>
    <n v="0"/>
    <m/>
    <m/>
    <d v="2021-03-30T00:00:00"/>
    <n v="1"/>
    <s v="O"/>
    <n v="1"/>
    <n v="30"/>
    <n v="0"/>
    <m/>
    <m/>
    <m/>
    <m/>
    <m/>
    <m/>
    <n v="1"/>
    <n v="1"/>
    <m/>
    <m/>
    <n v="68192"/>
    <s v="CREDITOS DE CONSUMO"/>
    <n v="0"/>
    <n v="0"/>
    <n v="890480123"/>
    <s v="UNIVERSIDAD DE CARTAGENA"/>
    <n v="5"/>
    <m/>
    <m/>
    <m/>
    <m/>
    <n v="2"/>
    <n v="7"/>
    <n v="2"/>
  </r>
  <r>
    <n v="58121"/>
    <s v="C"/>
    <n v="73159444"/>
    <x v="0"/>
    <n v="4"/>
    <n v="550009051"/>
    <d v="2016-03-30T00:00:00"/>
    <d v="2023-09-30T00:00:00"/>
    <n v="0"/>
    <n v="1"/>
    <n v="6"/>
    <n v="30"/>
    <n v="2"/>
    <n v="22490513"/>
    <n v="24960000"/>
    <n v="138077"/>
    <n v="5308"/>
    <n v="120953"/>
    <n v="0"/>
    <n v="0"/>
    <n v="0"/>
    <m/>
    <n v="0"/>
    <n v="0"/>
    <n v="0"/>
    <m/>
    <m/>
    <d v="2021-03-30T00:00:00"/>
    <n v="1"/>
    <s v="O"/>
    <n v="1"/>
    <n v="30"/>
    <n v="0"/>
    <m/>
    <m/>
    <m/>
    <m/>
    <m/>
    <m/>
    <n v="1"/>
    <n v="1"/>
    <m/>
    <m/>
    <n v="62832"/>
    <s v="CREDITOS DE CONSUMO"/>
    <n v="0"/>
    <n v="0"/>
    <n v="890480123"/>
    <s v="UNIVERSIDAD DE CARTAGENA"/>
    <n v="5"/>
    <m/>
    <m/>
    <m/>
    <m/>
    <n v="2"/>
    <n v="7"/>
    <n v="2"/>
  </r>
  <r>
    <n v="28576"/>
    <s v="C"/>
    <n v="73159444"/>
    <x v="0"/>
    <n v="4"/>
    <n v="550009400"/>
    <d v="2016-04-22T00:00:00"/>
    <d v="2023-09-30T00:00:00"/>
    <n v="0"/>
    <n v="1"/>
    <n v="6"/>
    <n v="30"/>
    <n v="2"/>
    <n v="22490513"/>
    <n v="24960000"/>
    <n v="67885"/>
    <n v="2610"/>
    <n v="59468"/>
    <n v="0"/>
    <n v="0"/>
    <n v="0"/>
    <m/>
    <n v="0"/>
    <n v="0"/>
    <n v="0"/>
    <m/>
    <m/>
    <d v="2021-03-30T00:00:00"/>
    <n v="1"/>
    <s v="O"/>
    <n v="1"/>
    <n v="30"/>
    <n v="0"/>
    <m/>
    <m/>
    <m/>
    <m/>
    <m/>
    <m/>
    <n v="1"/>
    <n v="1"/>
    <m/>
    <m/>
    <n v="30892"/>
    <s v="CREDITOS DE CONSUMO"/>
    <n v="0"/>
    <n v="0"/>
    <n v="890480123"/>
    <s v="UNIVERSIDAD DE CARTAGENA"/>
    <n v="5"/>
    <m/>
    <m/>
    <m/>
    <m/>
    <n v="2"/>
    <n v="7"/>
    <n v="2"/>
  </r>
  <r>
    <n v="10155"/>
    <s v="C"/>
    <n v="73159444"/>
    <x v="0"/>
    <n v="4"/>
    <n v="550009643"/>
    <d v="2016-05-15T00:00:00"/>
    <d v="2023-09-30T00:00:00"/>
    <n v="0"/>
    <n v="1"/>
    <n v="6"/>
    <n v="30"/>
    <n v="2"/>
    <n v="22490513"/>
    <n v="24960000"/>
    <n v="24127"/>
    <n v="928"/>
    <n v="21134"/>
    <n v="0"/>
    <n v="0"/>
    <n v="0"/>
    <m/>
    <n v="0"/>
    <n v="0"/>
    <n v="0"/>
    <m/>
    <m/>
    <d v="2021-03-30T00:00:00"/>
    <n v="1"/>
    <s v="O"/>
    <n v="1"/>
    <n v="30"/>
    <n v="0"/>
    <m/>
    <m/>
    <m/>
    <m/>
    <m/>
    <m/>
    <n v="1"/>
    <n v="1"/>
    <m/>
    <m/>
    <n v="10979"/>
    <s v="CREDITOS DE CONSUMO"/>
    <n v="0"/>
    <n v="0"/>
    <n v="890480123"/>
    <s v="UNIVERSIDAD DE CARTAGENA"/>
    <n v="5"/>
    <m/>
    <m/>
    <m/>
    <m/>
    <n v="2"/>
    <n v="7"/>
    <n v="2"/>
  </r>
  <r>
    <n v="4861"/>
    <s v="C"/>
    <n v="73159444"/>
    <x v="0"/>
    <n v="4"/>
    <n v="550009840"/>
    <d v="2016-05-28T00:00:00"/>
    <d v="2023-09-30T00:00:00"/>
    <n v="0"/>
    <n v="1"/>
    <n v="6"/>
    <n v="30"/>
    <n v="2"/>
    <n v="22490513"/>
    <n v="24960000"/>
    <n v="11562"/>
    <n v="444"/>
    <n v="10117"/>
    <n v="0"/>
    <n v="0"/>
    <n v="0"/>
    <m/>
    <n v="0"/>
    <n v="0"/>
    <n v="0"/>
    <m/>
    <m/>
    <d v="2021-03-30T00:00:00"/>
    <n v="1"/>
    <s v="O"/>
    <n v="1"/>
    <n v="30"/>
    <n v="0"/>
    <m/>
    <m/>
    <m/>
    <m/>
    <m/>
    <m/>
    <n v="1"/>
    <n v="1"/>
    <m/>
    <m/>
    <n v="5256"/>
    <s v="CREDITOS DE CONSUMO"/>
    <n v="0"/>
    <n v="0"/>
    <n v="890480123"/>
    <s v="UNIVERSIDAD DE CARTAGENA"/>
    <n v="5"/>
    <m/>
    <m/>
    <m/>
    <m/>
    <n v="2"/>
    <n v="7"/>
    <n v="2"/>
  </r>
  <r>
    <n v="11390"/>
    <s v="C"/>
    <n v="73159444"/>
    <x v="0"/>
    <n v="4"/>
    <n v="550010630"/>
    <d v="2016-07-18T00:00:00"/>
    <d v="2023-09-30T00:00:00"/>
    <n v="0"/>
    <n v="1"/>
    <n v="6"/>
    <n v="30"/>
    <n v="2"/>
    <n v="22490513"/>
    <n v="24960000"/>
    <n v="27062"/>
    <n v="1040"/>
    <n v="23704"/>
    <n v="0"/>
    <n v="0"/>
    <n v="0"/>
    <m/>
    <n v="0"/>
    <n v="0"/>
    <n v="0"/>
    <m/>
    <m/>
    <d v="2021-03-30T00:00:00"/>
    <n v="1"/>
    <s v="O"/>
    <n v="1"/>
    <n v="30"/>
    <n v="0"/>
    <m/>
    <m/>
    <m/>
    <m/>
    <m/>
    <m/>
    <n v="1"/>
    <n v="1"/>
    <m/>
    <m/>
    <n v="12314"/>
    <s v="CREDITOS DE CONSUMO"/>
    <n v="0"/>
    <n v="0"/>
    <n v="890480123"/>
    <s v="UNIVERSIDAD DE CARTAGENA"/>
    <n v="5"/>
    <m/>
    <m/>
    <m/>
    <m/>
    <n v="2"/>
    <n v="7"/>
    <n v="2"/>
  </r>
  <r>
    <n v="2372"/>
    <s v="C"/>
    <n v="73159444"/>
    <x v="0"/>
    <n v="4"/>
    <n v="550010765"/>
    <d v="2016-07-28T00:00:00"/>
    <d v="2023-09-30T00:00:00"/>
    <n v="0"/>
    <n v="1"/>
    <n v="6"/>
    <n v="30"/>
    <n v="2"/>
    <n v="22490513"/>
    <n v="24960000"/>
    <n v="5631"/>
    <n v="216"/>
    <n v="4936"/>
    <n v="0"/>
    <n v="0"/>
    <n v="0"/>
    <m/>
    <n v="0"/>
    <n v="0"/>
    <n v="0"/>
    <m/>
    <m/>
    <d v="2021-03-30T00:00:00"/>
    <n v="1"/>
    <s v="O"/>
    <n v="1"/>
    <n v="30"/>
    <n v="0"/>
    <m/>
    <m/>
    <m/>
    <m/>
    <m/>
    <m/>
    <n v="1"/>
    <n v="1"/>
    <m/>
    <m/>
    <n v="2564"/>
    <s v="CREDITOS DE CONSUMO"/>
    <n v="0"/>
    <n v="0"/>
    <n v="890480123"/>
    <s v="UNIVERSIDAD DE CARTAGENA"/>
    <n v="5"/>
    <m/>
    <m/>
    <m/>
    <m/>
    <n v="2"/>
    <n v="7"/>
    <n v="2"/>
  </r>
  <r>
    <n v="3167"/>
    <s v="C"/>
    <n v="73159444"/>
    <x v="0"/>
    <n v="4"/>
    <n v="550011730"/>
    <d v="2016-09-20T00:00:00"/>
    <d v="2023-09-30T00:00:00"/>
    <n v="0"/>
    <n v="1"/>
    <n v="6"/>
    <n v="30"/>
    <n v="2"/>
    <n v="22490513"/>
    <n v="24960000"/>
    <n v="7527"/>
    <n v="289"/>
    <n v="6590"/>
    <n v="0"/>
    <n v="0"/>
    <n v="0"/>
    <m/>
    <n v="0"/>
    <n v="0"/>
    <n v="0"/>
    <m/>
    <m/>
    <d v="2021-03-30T00:00:00"/>
    <n v="1"/>
    <s v="O"/>
    <n v="1"/>
    <n v="30"/>
    <n v="0"/>
    <m/>
    <m/>
    <m/>
    <m/>
    <m/>
    <m/>
    <n v="1"/>
    <n v="1"/>
    <m/>
    <m/>
    <n v="3423"/>
    <s v="CREDITOS DE CONSUMO"/>
    <n v="0"/>
    <n v="0"/>
    <n v="890480123"/>
    <s v="UNIVERSIDAD DE CARTAGENA"/>
    <n v="5"/>
    <m/>
    <m/>
    <m/>
    <m/>
    <n v="2"/>
    <n v="7"/>
    <n v="2"/>
  </r>
  <r>
    <n v="10287"/>
    <s v="C"/>
    <n v="73159444"/>
    <x v="0"/>
    <n v="4"/>
    <n v="550012817"/>
    <d v="2016-11-27T00:00:00"/>
    <d v="2023-09-30T00:00:00"/>
    <n v="0"/>
    <n v="1"/>
    <n v="6"/>
    <n v="30"/>
    <n v="2"/>
    <n v="22490513"/>
    <n v="24960000"/>
    <n v="24433"/>
    <n v="939"/>
    <n v="21408"/>
    <n v="0"/>
    <n v="0"/>
    <n v="0"/>
    <m/>
    <n v="0"/>
    <n v="0"/>
    <n v="0"/>
    <m/>
    <m/>
    <d v="2021-03-30T00:00:00"/>
    <n v="1"/>
    <s v="O"/>
    <n v="1"/>
    <n v="30"/>
    <n v="0"/>
    <m/>
    <m/>
    <m/>
    <m/>
    <m/>
    <m/>
    <n v="1"/>
    <n v="1"/>
    <m/>
    <m/>
    <n v="11121"/>
    <s v="CREDITOS DE CONSUMO"/>
    <n v="0"/>
    <n v="0"/>
    <n v="890480123"/>
    <s v="UNIVERSIDAD DE CARTAGENA"/>
    <n v="5"/>
    <m/>
    <m/>
    <m/>
    <m/>
    <n v="2"/>
    <n v="7"/>
    <n v="2"/>
  </r>
  <r>
    <n v="12210"/>
    <s v="C"/>
    <n v="73159444"/>
    <x v="0"/>
    <n v="4"/>
    <n v="550013225"/>
    <d v="2016-12-24T00:00:00"/>
    <d v="2023-09-30T00:00:00"/>
    <n v="0"/>
    <n v="1"/>
    <n v="6"/>
    <n v="30"/>
    <n v="2"/>
    <n v="22490513"/>
    <n v="24960000"/>
    <n v="29011"/>
    <n v="1115"/>
    <n v="25410"/>
    <n v="0"/>
    <n v="0"/>
    <n v="0"/>
    <m/>
    <n v="0"/>
    <n v="0"/>
    <n v="0"/>
    <m/>
    <m/>
    <d v="2021-03-30T00:00:00"/>
    <n v="1"/>
    <s v="O"/>
    <n v="1"/>
    <n v="30"/>
    <n v="0"/>
    <m/>
    <m/>
    <m/>
    <m/>
    <m/>
    <m/>
    <n v="1"/>
    <n v="1"/>
    <m/>
    <m/>
    <n v="13200"/>
    <s v="CREDITOS DE CONSUMO"/>
    <n v="0"/>
    <n v="0"/>
    <n v="890480123"/>
    <s v="UNIVERSIDAD DE CARTAGENA"/>
    <n v="5"/>
    <m/>
    <m/>
    <m/>
    <m/>
    <n v="2"/>
    <n v="7"/>
    <n v="2"/>
  </r>
  <r>
    <n v="9608"/>
    <s v="C"/>
    <n v="73159444"/>
    <x v="0"/>
    <n v="4"/>
    <n v="550014016"/>
    <d v="2017-02-15T00:00:00"/>
    <d v="2023-09-30T00:00:00"/>
    <n v="0"/>
    <n v="1"/>
    <n v="6"/>
    <n v="30"/>
    <n v="2"/>
    <n v="22490513"/>
    <n v="24960000"/>
    <n v="22827"/>
    <n v="878"/>
    <n v="19996"/>
    <n v="0"/>
    <n v="0"/>
    <n v="0"/>
    <m/>
    <n v="0"/>
    <n v="0"/>
    <n v="0"/>
    <m/>
    <m/>
    <d v="2021-03-30T00:00:00"/>
    <n v="1"/>
    <s v="O"/>
    <n v="1"/>
    <n v="30"/>
    <n v="0"/>
    <m/>
    <m/>
    <m/>
    <m/>
    <m/>
    <m/>
    <n v="1"/>
    <n v="1"/>
    <m/>
    <m/>
    <n v="10388"/>
    <s v="CREDITOS DE CONSUMO"/>
    <n v="0"/>
    <n v="0"/>
    <n v="890480123"/>
    <s v="UNIVERSIDAD DE CARTAGENA"/>
    <n v="5"/>
    <m/>
    <m/>
    <m/>
    <m/>
    <n v="2"/>
    <n v="7"/>
    <n v="2"/>
  </r>
  <r>
    <n v="16486"/>
    <s v="C"/>
    <n v="73159444"/>
    <x v="0"/>
    <n v="4"/>
    <n v="550014724"/>
    <d v="2017-04-07T00:00:00"/>
    <d v="2023-09-30T00:00:00"/>
    <n v="0"/>
    <n v="1"/>
    <n v="6"/>
    <n v="30"/>
    <n v="2"/>
    <n v="22490513"/>
    <n v="24960000"/>
    <n v="39157"/>
    <n v="1505"/>
    <n v="34308"/>
    <n v="0"/>
    <n v="0"/>
    <n v="0"/>
    <m/>
    <n v="0"/>
    <n v="0"/>
    <n v="0"/>
    <m/>
    <m/>
    <d v="2021-03-30T00:00:00"/>
    <n v="1"/>
    <s v="O"/>
    <n v="1"/>
    <n v="30"/>
    <n v="0"/>
    <m/>
    <m/>
    <m/>
    <m/>
    <m/>
    <m/>
    <n v="1"/>
    <n v="1"/>
    <m/>
    <m/>
    <n v="17822"/>
    <s v="CREDITOS DE CONSUMO"/>
    <n v="0"/>
    <n v="0"/>
    <n v="890480123"/>
    <s v="UNIVERSIDAD DE CARTAGENA"/>
    <n v="5"/>
    <m/>
    <m/>
    <m/>
    <m/>
    <n v="2"/>
    <n v="7"/>
    <n v="2"/>
  </r>
  <r>
    <n v="10211"/>
    <s v="C"/>
    <n v="73159444"/>
    <x v="0"/>
    <n v="4"/>
    <n v="550015303"/>
    <d v="2017-05-23T00:00:00"/>
    <d v="2023-09-30T00:00:00"/>
    <n v="0"/>
    <n v="1"/>
    <n v="6"/>
    <n v="30"/>
    <n v="2"/>
    <n v="22490513"/>
    <n v="24960000"/>
    <n v="24251"/>
    <n v="932"/>
    <n v="21249"/>
    <n v="0"/>
    <n v="0"/>
    <n v="0"/>
    <m/>
    <n v="0"/>
    <n v="0"/>
    <n v="0"/>
    <m/>
    <m/>
    <d v="2021-03-30T00:00:00"/>
    <n v="1"/>
    <s v="O"/>
    <n v="1"/>
    <n v="30"/>
    <n v="0"/>
    <m/>
    <m/>
    <m/>
    <m/>
    <m/>
    <m/>
    <n v="1"/>
    <n v="1"/>
    <m/>
    <m/>
    <n v="11038"/>
    <s v="CREDITOS DE CONSUMO"/>
    <n v="0"/>
    <n v="0"/>
    <n v="890480123"/>
    <s v="UNIVERSIDAD DE CARTAGENA"/>
    <n v="5"/>
    <m/>
    <m/>
    <m/>
    <m/>
    <n v="2"/>
    <n v="7"/>
    <n v="2"/>
  </r>
  <r>
    <n v="22506"/>
    <s v="C"/>
    <n v="73159444"/>
    <x v="0"/>
    <n v="4"/>
    <n v="550016595"/>
    <d v="2017-08-30T00:00:00"/>
    <d v="2023-09-30T00:00:00"/>
    <n v="0"/>
    <n v="1"/>
    <n v="6"/>
    <n v="30"/>
    <n v="2"/>
    <n v="22490513"/>
    <n v="24960000"/>
    <n v="53461"/>
    <n v="2055"/>
    <n v="46838"/>
    <n v="0"/>
    <n v="0"/>
    <n v="0"/>
    <m/>
    <n v="0"/>
    <n v="0"/>
    <n v="0"/>
    <m/>
    <m/>
    <d v="2021-03-30T00:00:00"/>
    <n v="1"/>
    <s v="O"/>
    <n v="1"/>
    <n v="30"/>
    <n v="0"/>
    <m/>
    <m/>
    <m/>
    <m/>
    <m/>
    <m/>
    <n v="1"/>
    <n v="1"/>
    <m/>
    <m/>
    <n v="24332"/>
    <s v="CREDITOS DE CONSUMO"/>
    <n v="0"/>
    <n v="0"/>
    <n v="890480123"/>
    <s v="UNIVERSIDAD DE CARTAGENA"/>
    <n v="5"/>
    <m/>
    <m/>
    <m/>
    <m/>
    <n v="2"/>
    <n v="7"/>
    <n v="2"/>
  </r>
  <r>
    <n v="22529"/>
    <s v="C"/>
    <n v="73159444"/>
    <x v="0"/>
    <n v="4"/>
    <n v="550016824"/>
    <d v="2017-09-09T00:00:00"/>
    <d v="2023-09-30T00:00:00"/>
    <n v="0"/>
    <n v="1"/>
    <n v="6"/>
    <n v="30"/>
    <n v="2"/>
    <n v="22490513"/>
    <n v="24960000"/>
    <n v="53514"/>
    <n v="2057"/>
    <n v="46884"/>
    <n v="0"/>
    <n v="0"/>
    <n v="0"/>
    <m/>
    <n v="0"/>
    <n v="0"/>
    <n v="0"/>
    <m/>
    <m/>
    <d v="2021-03-30T00:00:00"/>
    <n v="1"/>
    <s v="O"/>
    <n v="1"/>
    <n v="30"/>
    <n v="0"/>
    <m/>
    <m/>
    <m/>
    <m/>
    <m/>
    <m/>
    <n v="1"/>
    <n v="1"/>
    <m/>
    <m/>
    <n v="24355"/>
    <s v="CREDITOS DE CONSUMO"/>
    <n v="0"/>
    <n v="0"/>
    <n v="890480123"/>
    <s v="UNIVERSIDAD DE CARTAGENA"/>
    <n v="5"/>
    <m/>
    <m/>
    <m/>
    <m/>
    <n v="2"/>
    <n v="7"/>
    <n v="2"/>
  </r>
  <r>
    <n v="35316"/>
    <s v="C"/>
    <n v="73159444"/>
    <x v="0"/>
    <n v="4"/>
    <n v="550017471"/>
    <d v="2017-11-05T00:00:00"/>
    <d v="2023-09-30T00:00:00"/>
    <n v="0"/>
    <n v="1"/>
    <n v="6"/>
    <n v="30"/>
    <n v="2"/>
    <n v="22490513"/>
    <n v="24960000"/>
    <n v="83900"/>
    <n v="3226"/>
    <n v="73496"/>
    <n v="0"/>
    <n v="0"/>
    <n v="0"/>
    <m/>
    <n v="0"/>
    <n v="0"/>
    <n v="0"/>
    <m/>
    <m/>
    <d v="2021-03-30T00:00:00"/>
    <n v="1"/>
    <s v="O"/>
    <n v="1"/>
    <n v="30"/>
    <n v="0"/>
    <m/>
    <m/>
    <m/>
    <m/>
    <m/>
    <m/>
    <n v="1"/>
    <n v="1"/>
    <m/>
    <m/>
    <n v="38180"/>
    <s v="CREDITOS DE CONSUMO"/>
    <n v="0"/>
    <n v="0"/>
    <n v="890480123"/>
    <s v="UNIVERSIDAD DE CARTAGENA"/>
    <n v="5"/>
    <m/>
    <m/>
    <m/>
    <m/>
    <n v="2"/>
    <n v="7"/>
    <n v="2"/>
  </r>
  <r>
    <n v="25980"/>
    <s v="C"/>
    <n v="73159444"/>
    <x v="0"/>
    <n v="4"/>
    <n v="550018492"/>
    <d v="2018-03-20T00:00:00"/>
    <d v="2023-09-30T00:00:00"/>
    <n v="0"/>
    <n v="1"/>
    <n v="6"/>
    <n v="30"/>
    <n v="2"/>
    <n v="22490513"/>
    <n v="24960000"/>
    <n v="61715"/>
    <n v="2373"/>
    <n v="54067"/>
    <n v="0"/>
    <n v="0"/>
    <n v="0"/>
    <m/>
    <n v="0"/>
    <n v="0"/>
    <n v="0"/>
    <m/>
    <m/>
    <d v="2021-03-30T00:00:00"/>
    <n v="1"/>
    <s v="O"/>
    <n v="1"/>
    <n v="30"/>
    <n v="0"/>
    <m/>
    <m/>
    <m/>
    <m/>
    <m/>
    <m/>
    <n v="1"/>
    <n v="1"/>
    <m/>
    <m/>
    <n v="28087"/>
    <s v="CREDITOS DE CONSUMO"/>
    <n v="0"/>
    <n v="0"/>
    <n v="890480123"/>
    <s v="UNIVERSIDAD DE CARTAGENA"/>
    <n v="5"/>
    <m/>
    <m/>
    <m/>
    <m/>
    <n v="2"/>
    <n v="7"/>
    <n v="2"/>
  </r>
  <r>
    <n v="90125"/>
    <s v="C"/>
    <n v="73159444"/>
    <x v="0"/>
    <n v="4"/>
    <n v="550019663"/>
    <d v="2018-09-06T00:00:00"/>
    <d v="2023-09-30T00:00:00"/>
    <n v="0"/>
    <n v="1"/>
    <n v="6"/>
    <n v="30"/>
    <n v="2"/>
    <n v="22490513"/>
    <n v="24960000"/>
    <n v="214094"/>
    <n v="8231"/>
    <n v="187557"/>
    <n v="0"/>
    <n v="0"/>
    <n v="0"/>
    <m/>
    <n v="0"/>
    <n v="0"/>
    <n v="0"/>
    <m/>
    <m/>
    <d v="2021-03-30T00:00:00"/>
    <n v="1"/>
    <s v="O"/>
    <n v="1"/>
    <n v="30"/>
    <n v="0"/>
    <m/>
    <m/>
    <m/>
    <m/>
    <m/>
    <m/>
    <n v="1"/>
    <n v="1"/>
    <m/>
    <m/>
    <n v="97432"/>
    <s v="CREDITOS DE CONSUMO"/>
    <n v="0"/>
    <n v="0"/>
    <n v="890480123"/>
    <s v="UNIVERSIDAD DE CARTAGENA"/>
    <n v="5"/>
    <m/>
    <m/>
    <m/>
    <m/>
    <n v="2"/>
    <n v="7"/>
    <n v="2"/>
  </r>
  <r>
    <n v="18192"/>
    <s v="C"/>
    <n v="73159444"/>
    <x v="0"/>
    <n v="4"/>
    <n v="550019677"/>
    <d v="2018-09-08T00:00:00"/>
    <d v="2023-09-30T00:00:00"/>
    <n v="0"/>
    <n v="1"/>
    <n v="6"/>
    <n v="30"/>
    <n v="2"/>
    <n v="22490513"/>
    <n v="24960000"/>
    <n v="43224"/>
    <n v="1662"/>
    <n v="37858"/>
    <n v="0"/>
    <n v="0"/>
    <n v="0"/>
    <m/>
    <n v="0"/>
    <n v="0"/>
    <n v="0"/>
    <m/>
    <m/>
    <d v="2021-03-30T00:00:00"/>
    <n v="1"/>
    <s v="O"/>
    <n v="1"/>
    <n v="30"/>
    <n v="0"/>
    <m/>
    <m/>
    <m/>
    <m/>
    <m/>
    <m/>
    <n v="1"/>
    <n v="1"/>
    <m/>
    <m/>
    <n v="19666"/>
    <s v="CREDITOS DE CONSUMO"/>
    <n v="0"/>
    <n v="0"/>
    <n v="890480123"/>
    <s v="UNIVERSIDAD DE CARTAGENA"/>
    <n v="5"/>
    <m/>
    <m/>
    <m/>
    <m/>
    <n v="2"/>
    <n v="7"/>
    <n v="2"/>
  </r>
  <r>
    <n v="150733"/>
    <s v="C"/>
    <n v="73159444"/>
    <x v="0"/>
    <n v="4"/>
    <n v="550021226"/>
    <d v="2019-05-09T00:00:00"/>
    <d v="2023-09-30T00:00:00"/>
    <n v="0"/>
    <n v="1"/>
    <n v="6"/>
    <n v="30"/>
    <n v="2"/>
    <n v="22490513"/>
    <n v="24960000"/>
    <n v="358097"/>
    <n v="13767"/>
    <n v="313687"/>
    <n v="0"/>
    <n v="0"/>
    <n v="0"/>
    <m/>
    <n v="0"/>
    <n v="0"/>
    <n v="0"/>
    <m/>
    <m/>
    <d v="2021-03-30T00:00:00"/>
    <n v="1"/>
    <s v="O"/>
    <n v="1"/>
    <n v="30"/>
    <n v="0"/>
    <m/>
    <m/>
    <m/>
    <m/>
    <m/>
    <m/>
    <n v="1"/>
    <n v="1"/>
    <m/>
    <m/>
    <n v="162954"/>
    <s v="CREDITOS DE CONSUMO"/>
    <n v="0"/>
    <n v="0"/>
    <n v="890480123"/>
    <s v="UNIVERSIDAD DE CARTAGENA"/>
    <n v="5"/>
    <m/>
    <m/>
    <m/>
    <m/>
    <n v="2"/>
    <n v="7"/>
    <n v="2"/>
  </r>
  <r>
    <n v="75477"/>
    <s v="C"/>
    <n v="73159444"/>
    <x v="0"/>
    <n v="4"/>
    <n v="550021253"/>
    <d v="2019-05-12T00:00:00"/>
    <d v="2023-09-30T00:00:00"/>
    <n v="0"/>
    <n v="1"/>
    <n v="6"/>
    <n v="30"/>
    <n v="2"/>
    <n v="22490513"/>
    <n v="24960000"/>
    <n v="179316"/>
    <n v="6894"/>
    <n v="157073"/>
    <n v="0"/>
    <n v="0"/>
    <n v="0"/>
    <m/>
    <n v="0"/>
    <n v="0"/>
    <n v="0"/>
    <m/>
    <m/>
    <d v="2021-03-30T00:00:00"/>
    <n v="1"/>
    <s v="O"/>
    <n v="1"/>
    <n v="30"/>
    <n v="0"/>
    <m/>
    <m/>
    <m/>
    <m/>
    <m/>
    <m/>
    <n v="1"/>
    <n v="1"/>
    <m/>
    <m/>
    <n v="81596"/>
    <s v="CREDITOS DE CONSUMO"/>
    <n v="0"/>
    <n v="0"/>
    <n v="890480123"/>
    <s v="UNIVERSIDAD DE CARTAGENA"/>
    <n v="5"/>
    <m/>
    <m/>
    <m/>
    <m/>
    <n v="2"/>
    <n v="7"/>
    <n v="2"/>
  </r>
  <r>
    <n v="124421"/>
    <s v="C"/>
    <n v="73159444"/>
    <x v="0"/>
    <n v="4"/>
    <n v="550022211"/>
    <d v="2019-08-17T00:00:00"/>
    <d v="2023-09-30T00:00:00"/>
    <n v="0"/>
    <n v="1"/>
    <n v="6"/>
    <n v="30"/>
    <n v="2"/>
    <n v="22490513"/>
    <n v="24960000"/>
    <n v="295588"/>
    <n v="11364"/>
    <n v="258929"/>
    <n v="0"/>
    <n v="0"/>
    <n v="0"/>
    <m/>
    <n v="0"/>
    <n v="0"/>
    <n v="0"/>
    <m/>
    <m/>
    <d v="2021-03-30T00:00:00"/>
    <n v="1"/>
    <s v="O"/>
    <n v="1"/>
    <n v="30"/>
    <n v="0"/>
    <m/>
    <m/>
    <m/>
    <m/>
    <m/>
    <m/>
    <n v="1"/>
    <n v="1"/>
    <m/>
    <m/>
    <n v="134508"/>
    <s v="CREDITOS DE CONSUMO"/>
    <n v="0"/>
    <n v="0"/>
    <n v="890480123"/>
    <s v="UNIVERSIDAD DE CARTAGENA"/>
    <n v="5"/>
    <m/>
    <m/>
    <m/>
    <m/>
    <n v="2"/>
    <n v="7"/>
    <n v="2"/>
  </r>
  <r>
    <n v="77281"/>
    <s v="C"/>
    <n v="73159444"/>
    <x v="0"/>
    <n v="4"/>
    <n v="550023892"/>
    <d v="2020-05-26T00:00:00"/>
    <d v="2023-09-30T00:00:00"/>
    <n v="0"/>
    <n v="1"/>
    <n v="6"/>
    <n v="30"/>
    <n v="2"/>
    <n v="22490513"/>
    <n v="24960000"/>
    <n v="183581"/>
    <n v="7058"/>
    <n v="160828"/>
    <n v="0"/>
    <n v="0"/>
    <n v="0"/>
    <m/>
    <n v="0"/>
    <n v="0"/>
    <n v="0"/>
    <m/>
    <m/>
    <d v="2021-03-30T00:00:00"/>
    <n v="1"/>
    <s v="O"/>
    <n v="1"/>
    <n v="30"/>
    <n v="0"/>
    <m/>
    <m/>
    <m/>
    <m/>
    <m/>
    <m/>
    <n v="1"/>
    <n v="1"/>
    <m/>
    <m/>
    <n v="83547"/>
    <s v="CREDITOS DE CONSUMO"/>
    <n v="0"/>
    <n v="0"/>
    <n v="890480123"/>
    <s v="UNIVERSIDAD DE CARTAGENA"/>
    <n v="5"/>
    <m/>
    <m/>
    <m/>
    <m/>
    <n v="2"/>
    <n v="7"/>
    <n v="2"/>
  </r>
  <r>
    <n v="252574"/>
    <s v="C"/>
    <n v="73159444"/>
    <x v="0"/>
    <n v="4"/>
    <n v="550024388"/>
    <d v="2020-09-14T00:00:00"/>
    <d v="2023-09-30T00:00:00"/>
    <n v="0"/>
    <n v="1"/>
    <n v="6"/>
    <n v="30"/>
    <n v="2"/>
    <n v="22490513"/>
    <n v="24960000"/>
    <n v="600000"/>
    <n v="23066"/>
    <n v="525627"/>
    <n v="0"/>
    <n v="0"/>
    <n v="0"/>
    <m/>
    <n v="0"/>
    <n v="0"/>
    <n v="0"/>
    <m/>
    <m/>
    <d v="2021-03-30T00:00:00"/>
    <n v="1"/>
    <s v="O"/>
    <n v="1"/>
    <n v="30"/>
    <n v="0"/>
    <m/>
    <m/>
    <m/>
    <m/>
    <m/>
    <m/>
    <n v="1"/>
    <n v="1"/>
    <m/>
    <m/>
    <n v="273053"/>
    <s v="CREDITOS DE CONSUMO"/>
    <n v="0"/>
    <n v="0"/>
    <n v="890480123"/>
    <s v="UNIVERSIDAD DE CARTAGENA"/>
    <n v="5"/>
    <m/>
    <m/>
    <m/>
    <m/>
    <n v="2"/>
    <n v="7"/>
    <n v="2"/>
  </r>
  <r>
    <n v="258804"/>
    <s v="C"/>
    <n v="73159444"/>
    <x v="0"/>
    <n v="4"/>
    <n v="550024564"/>
    <d v="2020-10-05T00:00:00"/>
    <d v="2023-10-30T00:00:00"/>
    <n v="0"/>
    <n v="1"/>
    <n v="5"/>
    <n v="30"/>
    <n v="2"/>
    <n v="22490513"/>
    <n v="24960000"/>
    <n v="600000"/>
    <n v="23066"/>
    <n v="538592"/>
    <n v="0"/>
    <n v="0"/>
    <n v="0"/>
    <m/>
    <n v="0"/>
    <n v="0"/>
    <n v="0"/>
    <m/>
    <m/>
    <d v="2021-03-30T00:00:00"/>
    <n v="1"/>
    <s v="O"/>
    <n v="1"/>
    <n v="30"/>
    <n v="0"/>
    <m/>
    <m/>
    <m/>
    <m/>
    <m/>
    <m/>
    <n v="1"/>
    <n v="1"/>
    <m/>
    <m/>
    <n v="279788"/>
    <s v="CREDITOS DE CONSUMO"/>
    <n v="0"/>
    <n v="0"/>
    <n v="890480123"/>
    <s v="UNIVERSIDAD DE CARTAGENA"/>
    <n v="5"/>
    <m/>
    <m/>
    <m/>
    <m/>
    <n v="2"/>
    <n v="7"/>
    <n v="2"/>
  </r>
  <r>
    <n v="25"/>
    <s v="C"/>
    <n v="73159444"/>
    <x v="0"/>
    <n v="4"/>
    <n v="550025530"/>
    <d v="2021-02-28T00:00:00"/>
    <d v="2021-04-30T00:00:00"/>
    <n v="0"/>
    <n v="1"/>
    <n v="0"/>
    <n v="30"/>
    <n v="2"/>
    <n v="0"/>
    <n v="0"/>
    <n v="6000"/>
    <n v="6000"/>
    <n v="52"/>
    <n v="0"/>
    <n v="0"/>
    <n v="0"/>
    <m/>
    <n v="0"/>
    <n v="0"/>
    <n v="0"/>
    <m/>
    <m/>
    <d v="2021-03-30T00:00:00"/>
    <n v="1"/>
    <s v="O"/>
    <n v="1"/>
    <n v="30"/>
    <n v="0"/>
    <m/>
    <m/>
    <m/>
    <m/>
    <m/>
    <m/>
    <n v="1"/>
    <n v="1"/>
    <m/>
    <m/>
    <n v="27"/>
    <s v="CREDITOS DE CONSUMO"/>
    <n v="0"/>
    <n v="0"/>
    <n v="890480123"/>
    <s v="UNIVERSIDAD DE CARTAGENA"/>
    <n v="5"/>
    <m/>
    <m/>
    <m/>
    <m/>
    <n v="2"/>
    <n v="7"/>
    <n v="2"/>
  </r>
  <r>
    <n v="2883"/>
    <s v="C"/>
    <n v="73159444"/>
    <x v="0"/>
    <n v="4"/>
    <n v="550025717"/>
    <d v="2021-03-31T00:00:00"/>
    <d v="2021-05-30T00:00:00"/>
    <n v="0"/>
    <n v="1"/>
    <n v="0"/>
    <n v="30"/>
    <n v="2"/>
    <n v="0"/>
    <n v="0"/>
    <n v="6000"/>
    <n v="6000"/>
    <n v="6000"/>
    <n v="0"/>
    <n v="0"/>
    <n v="0"/>
    <m/>
    <n v="0"/>
    <n v="0"/>
    <n v="0"/>
    <m/>
    <m/>
    <d v="2021-03-31T00:00:00"/>
    <n v="1"/>
    <s v="O"/>
    <n v="1"/>
    <n v="30"/>
    <n v="0"/>
    <m/>
    <m/>
    <m/>
    <m/>
    <m/>
    <m/>
    <n v="1"/>
    <n v="1"/>
    <m/>
    <m/>
    <n v="3117"/>
    <s v="CREDITOS DE CONSUMO"/>
    <n v="0"/>
    <n v="0"/>
    <n v="890480123"/>
    <s v="UNIVERSIDAD DE CARTAGENA"/>
    <n v="5"/>
    <m/>
    <m/>
    <m/>
    <m/>
    <n v="2"/>
    <n v="7"/>
    <n v="2"/>
  </r>
  <r>
    <n v="0"/>
    <s v="C"/>
    <n v="73160069"/>
    <x v="0"/>
    <n v="4"/>
    <n v="17951"/>
    <d v="2020-12-30T00:00:00"/>
    <d v="2021-04-30T00:00:00"/>
    <n v="0"/>
    <n v="1"/>
    <n v="3"/>
    <n v="30"/>
    <n v="2"/>
    <n v="7720836"/>
    <n v="8000000"/>
    <n v="659656"/>
    <n v="167575"/>
    <n v="166331"/>
    <n v="0"/>
    <n v="0"/>
    <n v="0"/>
    <m/>
    <n v="0"/>
    <n v="0"/>
    <n v="0"/>
    <m/>
    <m/>
    <d v="2021-03-30T00:00:00"/>
    <n v="1"/>
    <s v="O"/>
    <n v="1"/>
    <n v="30"/>
    <n v="0"/>
    <m/>
    <m/>
    <m/>
    <m/>
    <m/>
    <m/>
    <n v="1"/>
    <n v="1"/>
    <m/>
    <m/>
    <n v="183221"/>
    <s v="CREDITOS DE CONSUMO"/>
    <n v="0"/>
    <n v="0"/>
    <n v="890480123"/>
    <s v="UNIVERSIDAD DE CARTAGENA"/>
    <n v="5"/>
    <m/>
    <m/>
    <m/>
    <m/>
    <n v="1"/>
    <n v="7"/>
    <n v="2"/>
  </r>
  <r>
    <n v="0"/>
    <s v="C"/>
    <n v="73160069"/>
    <x v="0"/>
    <n v="4"/>
    <n v="18150"/>
    <d v="2021-02-04T00:00:00"/>
    <d v="2025-02-28T00:00:00"/>
    <n v="0"/>
    <n v="1"/>
    <n v="2"/>
    <n v="30"/>
    <n v="2"/>
    <n v="8648788"/>
    <n v="9000000"/>
    <n v="5559955"/>
    <n v="137434"/>
    <n v="5324177"/>
    <n v="0"/>
    <n v="0"/>
    <n v="0"/>
    <m/>
    <n v="0"/>
    <n v="0"/>
    <n v="0"/>
    <m/>
    <m/>
    <d v="2021-03-30T00:00:00"/>
    <n v="1"/>
    <s v="O"/>
    <n v="1"/>
    <n v="30"/>
    <n v="0"/>
    <m/>
    <m/>
    <m/>
    <m/>
    <m/>
    <m/>
    <n v="1"/>
    <n v="1"/>
    <m/>
    <m/>
    <n v="5864814"/>
    <s v="CREDITOS DE CONSUMO"/>
    <n v="0"/>
    <n v="0"/>
    <n v="890480123"/>
    <s v="UNIVERSIDAD DE CARTAGENA"/>
    <n v="5"/>
    <m/>
    <m/>
    <m/>
    <m/>
    <n v="1"/>
    <n v="7"/>
    <n v="2"/>
  </r>
  <r>
    <n v="0"/>
    <s v="C"/>
    <n v="73161932"/>
    <x v="0"/>
    <n v="4"/>
    <n v="17283"/>
    <d v="2020-06-20T00:00:00"/>
    <d v="2022-06-30T00:00:00"/>
    <n v="30"/>
    <n v="1"/>
    <n v="7"/>
    <n v="30"/>
    <n v="2"/>
    <n v="12185828"/>
    <n v="12890000"/>
    <n v="2050000"/>
    <n v="96679"/>
    <n v="1430144"/>
    <n v="14430"/>
    <n v="0"/>
    <n v="0"/>
    <m/>
    <n v="0"/>
    <n v="0"/>
    <n v="0"/>
    <m/>
    <m/>
    <d v="2021-03-30T00:00:00"/>
    <n v="1"/>
    <s v="O"/>
    <n v="1"/>
    <n v="30"/>
    <n v="91289"/>
    <m/>
    <m/>
    <m/>
    <m/>
    <m/>
    <m/>
    <n v="1"/>
    <n v="1"/>
    <m/>
    <m/>
    <n v="3386925"/>
    <s v="CREDITOS DE CONSUMO"/>
    <n v="0"/>
    <n v="0"/>
    <n v="890480123"/>
    <s v="UNIVERSIDAD DE CARTAGENA"/>
    <n v="5"/>
    <m/>
    <m/>
    <m/>
    <m/>
    <n v="1"/>
    <n v="7"/>
    <n v="2"/>
  </r>
  <r>
    <n v="0.1"/>
    <s v="C"/>
    <n v="73161995"/>
    <x v="0"/>
    <n v="4"/>
    <n v="550023768"/>
    <d v="2020-03-23T00:00:00"/>
    <d v="2023-03-30T00:00:00"/>
    <n v="0"/>
    <n v="1"/>
    <n v="34"/>
    <n v="30"/>
    <n v="2"/>
    <n v="22490513"/>
    <n v="24960000"/>
    <n v="300000"/>
    <n v="11765"/>
    <n v="0.1"/>
    <n v="0"/>
    <n v="0"/>
    <n v="0"/>
    <m/>
    <n v="0"/>
    <n v="0"/>
    <n v="0"/>
    <m/>
    <m/>
    <d v="2020-06-16T00:00:00"/>
    <n v="1"/>
    <s v="O"/>
    <n v="1"/>
    <n v="30"/>
    <n v="0"/>
    <m/>
    <m/>
    <m/>
    <m/>
    <m/>
    <m/>
    <n v="1"/>
    <n v="1"/>
    <m/>
    <m/>
    <n v="0"/>
    <s v="CREDITOS DE CONSUMO"/>
    <n v="0"/>
    <n v="0"/>
    <n v="890480123"/>
    <s v="UNIVERSIDAD DE CARTAGENA"/>
    <n v="5"/>
    <m/>
    <m/>
    <m/>
    <m/>
    <n v="2"/>
    <n v="7"/>
    <n v="2"/>
  </r>
  <r>
    <n v="26597591"/>
    <s v="C"/>
    <n v="73163244"/>
    <x v="0"/>
    <n v="4"/>
    <n v="18019"/>
    <d v="2020-12-31T00:00:00"/>
    <d v="2026-10-31T00:00:00"/>
    <n v="0"/>
    <n v="1"/>
    <n v="3"/>
    <n v="30"/>
    <n v="2"/>
    <n v="9568969"/>
    <n v="10000000"/>
    <n v="37343641"/>
    <n v="698223"/>
    <n v="36131940"/>
    <n v="0"/>
    <n v="0"/>
    <n v="0"/>
    <m/>
    <n v="0"/>
    <n v="0"/>
    <n v="0"/>
    <m/>
    <m/>
    <d v="2021-03-30T00:00:00"/>
    <n v="1"/>
    <s v="O"/>
    <n v="1"/>
    <n v="30"/>
    <n v="0"/>
    <m/>
    <m/>
    <m/>
    <m/>
    <m/>
    <m/>
    <n v="1"/>
    <n v="1"/>
    <m/>
    <m/>
    <n v="9534349"/>
    <s v="CREDITOS DE CONSUMO"/>
    <n v="0"/>
    <n v="0"/>
    <n v="890480123"/>
    <s v="UNIVERSIDAD DE CARTAGENA"/>
    <n v="5"/>
    <m/>
    <m/>
    <m/>
    <m/>
    <n v="1"/>
    <n v="7"/>
    <n v="2"/>
  </r>
  <r>
    <n v="12298201"/>
    <s v="C"/>
    <n v="73163244"/>
    <x v="0"/>
    <n v="4"/>
    <n v="18020"/>
    <d v="2020-12-31T00:00:00"/>
    <d v="2023-12-31T00:00:00"/>
    <n v="0"/>
    <n v="1"/>
    <n v="3"/>
    <n v="30"/>
    <n v="2"/>
    <n v="12185828"/>
    <n v="12890000"/>
    <n v="17968052"/>
    <n v="598392"/>
    <n v="16706696"/>
    <n v="0"/>
    <n v="0"/>
    <n v="0"/>
    <m/>
    <n v="0"/>
    <n v="0"/>
    <n v="0"/>
    <m/>
    <m/>
    <d v="2021-03-30T00:00:00"/>
    <n v="1"/>
    <s v="O"/>
    <n v="1"/>
    <n v="30"/>
    <n v="0"/>
    <m/>
    <m/>
    <m/>
    <m/>
    <m/>
    <m/>
    <n v="1"/>
    <n v="1"/>
    <m/>
    <m/>
    <n v="4408495"/>
    <s v="CREDITOS DE CONSUMO"/>
    <n v="0"/>
    <n v="0"/>
    <n v="890480123"/>
    <s v="UNIVERSIDAD DE CARTAGENA"/>
    <n v="5"/>
    <m/>
    <m/>
    <m/>
    <m/>
    <n v="1"/>
    <n v="7"/>
    <n v="2"/>
  </r>
  <r>
    <n v="33087169"/>
    <s v="C"/>
    <n v="73163244"/>
    <x v="0"/>
    <n v="4"/>
    <n v="18021"/>
    <d v="2020-12-31T00:00:00"/>
    <d v="2026-01-31T00:00:00"/>
    <n v="0"/>
    <n v="1"/>
    <n v="3"/>
    <n v="30"/>
    <n v="2"/>
    <n v="16011168"/>
    <n v="17240000"/>
    <n v="46464346"/>
    <n v="1118082"/>
    <n v="44947815"/>
    <n v="0"/>
    <n v="0"/>
    <n v="0"/>
    <m/>
    <n v="0"/>
    <n v="0"/>
    <n v="0"/>
    <m/>
    <m/>
    <d v="2021-03-30T00:00:00"/>
    <n v="1"/>
    <s v="O"/>
    <n v="1"/>
    <n v="30"/>
    <n v="0"/>
    <m/>
    <m/>
    <m/>
    <m/>
    <m/>
    <m/>
    <n v="1"/>
    <n v="1"/>
    <m/>
    <m/>
    <n v="11860646"/>
    <s v="CREDITOS DE CONSUMO"/>
    <n v="0"/>
    <n v="0"/>
    <n v="890480123"/>
    <s v="UNIVERSIDAD DE CARTAGENA"/>
    <n v="5"/>
    <m/>
    <m/>
    <m/>
    <m/>
    <n v="1"/>
    <n v="7"/>
    <n v="2"/>
  </r>
  <r>
    <n v="4417"/>
    <s v="C"/>
    <n v="73163244"/>
    <x v="0"/>
    <n v="4"/>
    <n v="550025655"/>
    <d v="2021-03-31T00:00:00"/>
    <d v="2021-05-30T00:00:00"/>
    <n v="0"/>
    <n v="1"/>
    <n v="0"/>
    <n v="30"/>
    <n v="2"/>
    <n v="0"/>
    <n v="0"/>
    <n v="6000"/>
    <n v="6000"/>
    <n v="6000"/>
    <n v="0"/>
    <n v="0"/>
    <n v="0"/>
    <m/>
    <n v="0"/>
    <n v="0"/>
    <n v="0"/>
    <m/>
    <m/>
    <d v="2021-03-31T00:00:00"/>
    <n v="1"/>
    <s v="O"/>
    <n v="1"/>
    <n v="30"/>
    <n v="0"/>
    <m/>
    <m/>
    <m/>
    <m/>
    <m/>
    <m/>
    <n v="1"/>
    <n v="1"/>
    <m/>
    <m/>
    <n v="1583"/>
    <s v="CREDITOS DE CONSUMO"/>
    <n v="0"/>
    <n v="0"/>
    <n v="890480123"/>
    <s v="UNIVERSIDAD DE CARTAGENA"/>
    <n v="5"/>
    <m/>
    <m/>
    <m/>
    <m/>
    <n v="2"/>
    <n v="7"/>
    <n v="2"/>
  </r>
  <r>
    <n v="171700"/>
    <s v="C"/>
    <n v="73165564"/>
    <x v="0"/>
    <n v="4"/>
    <n v="18154"/>
    <d v="2021-02-04T00:00:00"/>
    <d v="2026-02-28T00:00:00"/>
    <n v="0"/>
    <n v="1"/>
    <n v="3"/>
    <n v="30"/>
    <n v="2"/>
    <n v="16011168"/>
    <n v="17240000"/>
    <n v="10400000"/>
    <n v="252970"/>
    <n v="10029450"/>
    <n v="0"/>
    <n v="0"/>
    <n v="0"/>
    <m/>
    <n v="0"/>
    <n v="0"/>
    <n v="0"/>
    <m/>
    <m/>
    <d v="2021-03-30T00:00:00"/>
    <n v="9"/>
    <s v="O"/>
    <n v="1"/>
    <n v="30"/>
    <n v="0"/>
    <m/>
    <m/>
    <m/>
    <m/>
    <m/>
    <m/>
    <n v="1"/>
    <n v="1"/>
    <m/>
    <m/>
    <n v="9857750"/>
    <s v="CREDITOS DE CONSUMO"/>
    <n v="0"/>
    <n v="0"/>
    <n v="890480123"/>
    <s v="UNIVERSIDAD DE CARTAGENA"/>
    <n v="5"/>
    <m/>
    <m/>
    <m/>
    <m/>
    <n v="1"/>
    <n v="7"/>
    <n v="2"/>
  </r>
  <r>
    <n v="68264206"/>
    <s v="C"/>
    <n v="73166963"/>
    <x v="11"/>
    <n v="4"/>
    <n v="15811"/>
    <d v="2020-10-29T00:00:00"/>
    <d v="2026-12-11T00:00:00"/>
    <n v="19"/>
    <n v="1"/>
    <n v="3"/>
    <n v="30"/>
    <n v="2"/>
    <n v="13121400"/>
    <n v="13940000"/>
    <n v="76392675"/>
    <n v="1524534"/>
    <n v="73921424"/>
    <n v="1483651"/>
    <n v="0"/>
    <n v="96000000"/>
    <s v="                              "/>
    <n v="0"/>
    <n v="0"/>
    <n v="0"/>
    <m/>
    <m/>
    <d v="2021-02-05T00:00:00"/>
    <n v="3"/>
    <s v="O"/>
    <n v="1"/>
    <n v="30"/>
    <n v="331172"/>
    <m/>
    <m/>
    <m/>
    <m/>
    <m/>
    <m/>
    <n v="1"/>
    <n v="1"/>
    <m/>
    <m/>
    <n v="5657218"/>
    <s v="CREDITOS DE CONSUMO"/>
    <n v="0"/>
    <n v="0"/>
    <m/>
    <m/>
    <n v="3"/>
    <n v="6"/>
    <d v="2020-05-11T00:00:00"/>
    <s v="A"/>
    <n v="3"/>
    <n v="1"/>
    <n v="7"/>
    <n v="1"/>
  </r>
  <r>
    <n v="19465798"/>
    <s v="C"/>
    <n v="73166963"/>
    <x v="0"/>
    <n v="4"/>
    <n v="16677"/>
    <d v="2020-10-29T00:00:00"/>
    <d v="2027-05-30T00:00:00"/>
    <n v="0"/>
    <n v="1"/>
    <n v="5"/>
    <n v="30"/>
    <n v="2"/>
    <n v="9119963"/>
    <n v="9511000"/>
    <n v="22122095"/>
    <n v="373483"/>
    <n v="21078975"/>
    <n v="0"/>
    <n v="0"/>
    <n v="0"/>
    <m/>
    <n v="0"/>
    <n v="0"/>
    <n v="0"/>
    <m/>
    <m/>
    <d v="2021-03-30T00:00:00"/>
    <n v="9"/>
    <s v="O"/>
    <n v="1"/>
    <n v="30"/>
    <n v="0"/>
    <m/>
    <m/>
    <m/>
    <m/>
    <m/>
    <m/>
    <n v="1"/>
    <n v="1"/>
    <m/>
    <m/>
    <n v="1613177"/>
    <s v="CREDITOS DE CONSUMO"/>
    <n v="0"/>
    <n v="0"/>
    <n v="890480123"/>
    <s v="UNIVERSIDAD DE CARTAGENA"/>
    <n v="3"/>
    <n v="6"/>
    <d v="2020-05-11T00:00:00"/>
    <s v="A"/>
    <n v="3"/>
    <n v="1"/>
    <n v="7"/>
    <n v="1"/>
  </r>
  <r>
    <n v="10935620"/>
    <s v="C"/>
    <n v="73166963"/>
    <x v="0"/>
    <n v="4"/>
    <n v="18084"/>
    <d v="2021-01-25T00:00:00"/>
    <d v="2028-01-30T00:00:00"/>
    <n v="0"/>
    <n v="1"/>
    <n v="2"/>
    <n v="30"/>
    <n v="2"/>
    <n v="16011168"/>
    <n v="17240000"/>
    <n v="12000000"/>
    <n v="238421"/>
    <n v="11841881"/>
    <n v="0"/>
    <n v="0"/>
    <n v="0"/>
    <m/>
    <n v="0"/>
    <n v="0"/>
    <n v="0"/>
    <m/>
    <m/>
    <d v="2021-03-30T00:00:00"/>
    <n v="9"/>
    <s v="O"/>
    <n v="1"/>
    <n v="30"/>
    <n v="0"/>
    <m/>
    <m/>
    <m/>
    <m/>
    <m/>
    <m/>
    <n v="1"/>
    <n v="1"/>
    <m/>
    <m/>
    <n v="906261"/>
    <s v="CREDITOS DE CONSUMO"/>
    <n v="0"/>
    <n v="0"/>
    <n v="890480123"/>
    <s v="UNIVERSIDAD DE CARTAGENA"/>
    <n v="5"/>
    <m/>
    <m/>
    <m/>
    <m/>
    <n v="1"/>
    <n v="7"/>
    <n v="2"/>
  </r>
  <r>
    <n v="5010736"/>
    <s v="C"/>
    <n v="73167337"/>
    <x v="0"/>
    <n v="4"/>
    <n v="15101"/>
    <d v="2019-01-15T00:00:00"/>
    <d v="2024-01-15T00:00:00"/>
    <n v="15"/>
    <n v="1"/>
    <n v="25"/>
    <n v="30"/>
    <n v="2"/>
    <n v="17726461"/>
    <n v="19240000"/>
    <n v="12596291"/>
    <n v="317992"/>
    <n v="8636331"/>
    <n v="62430"/>
    <n v="0"/>
    <n v="0"/>
    <m/>
    <n v="0"/>
    <n v="0"/>
    <n v="0"/>
    <m/>
    <m/>
    <d v="2021-03-30T00:00:00"/>
    <n v="1"/>
    <s v="O"/>
    <n v="1"/>
    <n v="30"/>
    <n v="184877"/>
    <m/>
    <m/>
    <m/>
    <m/>
    <m/>
    <m/>
    <n v="1"/>
    <n v="1"/>
    <m/>
    <m/>
    <n v="3625595"/>
    <s v="CREDITOS DE CONSUMO"/>
    <n v="0"/>
    <n v="0"/>
    <n v="890480123"/>
    <s v="UNIVERSIDAD DE CARTAGENA"/>
    <n v="5"/>
    <m/>
    <m/>
    <m/>
    <m/>
    <n v="1"/>
    <n v="7"/>
    <n v="2"/>
  </r>
  <r>
    <n v="11314741"/>
    <s v="C"/>
    <n v="73167337"/>
    <x v="0"/>
    <n v="4"/>
    <n v="18155"/>
    <d v="2021-02-05T00:00:00"/>
    <d v="2028-02-28T00:00:00"/>
    <n v="0"/>
    <n v="1"/>
    <n v="2"/>
    <n v="30"/>
    <n v="2"/>
    <n v="9568969"/>
    <n v="10000000"/>
    <n v="20000000"/>
    <n v="327586"/>
    <n v="19501698"/>
    <n v="0"/>
    <n v="0"/>
    <n v="0"/>
    <m/>
    <n v="0"/>
    <n v="0"/>
    <n v="0"/>
    <m/>
    <m/>
    <d v="2021-03-30T00:00:00"/>
    <n v="9"/>
    <s v="O"/>
    <n v="1"/>
    <n v="30"/>
    <n v="0"/>
    <m/>
    <m/>
    <m/>
    <m/>
    <m/>
    <m/>
    <n v="1"/>
    <n v="1"/>
    <m/>
    <m/>
    <n v="8186957"/>
    <s v="CREDITOS DE CONSUMO"/>
    <n v="0"/>
    <n v="0"/>
    <n v="890480123"/>
    <s v="UNIVERSIDAD DE CARTAGENA"/>
    <n v="5"/>
    <m/>
    <m/>
    <m/>
    <m/>
    <n v="1"/>
    <n v="7"/>
    <n v="2"/>
  </r>
  <r>
    <n v="3831902"/>
    <s v="C"/>
    <n v="73168853"/>
    <x v="0"/>
    <n v="4"/>
    <n v="17960"/>
    <d v="2020-12-30T00:00:00"/>
    <d v="2023-06-30T00:00:00"/>
    <n v="0"/>
    <n v="1"/>
    <n v="3"/>
    <n v="30"/>
    <n v="2"/>
    <n v="16011168"/>
    <n v="17240000"/>
    <n v="4268765"/>
    <n v="173600"/>
    <n v="3913850"/>
    <n v="0"/>
    <n v="0"/>
    <n v="0"/>
    <m/>
    <n v="0"/>
    <n v="0"/>
    <n v="0"/>
    <m/>
    <m/>
    <d v="2021-03-30T00:00:00"/>
    <n v="1"/>
    <s v="O"/>
    <n v="1"/>
    <n v="30"/>
    <n v="0"/>
    <m/>
    <m/>
    <m/>
    <m/>
    <m/>
    <m/>
    <n v="1"/>
    <n v="1"/>
    <m/>
    <m/>
    <n v="81948"/>
    <s v="CREDITOS DE CONSUMO"/>
    <n v="0"/>
    <n v="0"/>
    <n v="890480123"/>
    <s v="UNIVERSIDAD DE CARTAGENA"/>
    <n v="5"/>
    <m/>
    <m/>
    <m/>
    <m/>
    <n v="1"/>
    <n v="7"/>
    <n v="2"/>
  </r>
  <r>
    <n v="139501380"/>
    <s v="C"/>
    <n v="73168853"/>
    <x v="6"/>
    <n v="4"/>
    <n v="16710"/>
    <d v="2020-10-29T00:00:00"/>
    <d v="2032-01-19T00:00:00"/>
    <n v="11"/>
    <n v="1"/>
    <n v="3"/>
    <n v="30"/>
    <n v="2"/>
    <n v="12185828"/>
    <n v="12890000"/>
    <n v="144063817"/>
    <n v="1478949"/>
    <n v="142484704"/>
    <n v="931864"/>
    <n v="0"/>
    <n v="208000000"/>
    <s v="                              "/>
    <n v="0"/>
    <n v="0"/>
    <n v="0"/>
    <s v="1500000/1500000"/>
    <d v="2021-12-06T00:00:00"/>
    <d v="2021-03-29T00:00:00"/>
    <n v="2"/>
    <s v="O"/>
    <n v="1"/>
    <n v="30"/>
    <n v="32028"/>
    <n v="1"/>
    <n v="0"/>
    <n v="1"/>
    <n v="0"/>
    <n v="0"/>
    <n v="0"/>
    <n v="1"/>
    <n v="1"/>
    <m/>
    <m/>
    <n v="2983324"/>
    <s v="CREDITO DE VIVIENDA"/>
    <n v="0"/>
    <n v="0"/>
    <m/>
    <m/>
    <n v="5"/>
    <m/>
    <m/>
    <m/>
    <m/>
    <n v="1"/>
    <n v="7"/>
    <n v="1"/>
  </r>
  <r>
    <n v="2977151"/>
    <s v="C"/>
    <n v="73169276"/>
    <x v="0"/>
    <n v="4"/>
    <n v="12924"/>
    <d v="2020-10-29T00:00:00"/>
    <d v="2024-11-11T00:00:00"/>
    <n v="0"/>
    <n v="1"/>
    <n v="5"/>
    <n v="30"/>
    <n v="2"/>
    <n v="12185828"/>
    <n v="12890000"/>
    <n v="11151354"/>
    <n v="294676"/>
    <n v="10181691"/>
    <n v="0"/>
    <n v="0"/>
    <n v="0"/>
    <m/>
    <n v="0"/>
    <n v="0"/>
    <n v="0"/>
    <m/>
    <m/>
    <d v="2021-03-30T00:00:00"/>
    <n v="1"/>
    <s v="O"/>
    <n v="1"/>
    <n v="30"/>
    <n v="0"/>
    <m/>
    <m/>
    <m/>
    <m/>
    <m/>
    <m/>
    <n v="1"/>
    <n v="1"/>
    <m/>
    <m/>
    <n v="7204540"/>
    <s v="CREDITOS DE CONSUMO"/>
    <n v="0"/>
    <n v="0"/>
    <n v="890480123"/>
    <s v="UNIVERSIDAD DE CARTAGENA"/>
    <n v="3"/>
    <n v="6"/>
    <d v="2020-04-07T00:00:00"/>
    <s v="A"/>
    <n v="4"/>
    <n v="1"/>
    <n v="7"/>
    <n v="1"/>
  </r>
  <r>
    <n v="26913"/>
    <s v="C"/>
    <n v="73169276"/>
    <x v="0"/>
    <n v="4"/>
    <n v="15294"/>
    <d v="2020-10-29T00:00:00"/>
    <d v="2021-04-30T00:00:00"/>
    <n v="0"/>
    <n v="1"/>
    <n v="5"/>
    <n v="30"/>
    <n v="2"/>
    <n v="12185828"/>
    <n v="12890000"/>
    <n v="539506"/>
    <n v="93140"/>
    <n v="92042"/>
    <n v="0"/>
    <n v="0"/>
    <n v="0"/>
    <m/>
    <n v="0"/>
    <n v="0"/>
    <n v="0"/>
    <m/>
    <m/>
    <d v="2021-03-30T00:00:00"/>
    <n v="1"/>
    <s v="O"/>
    <n v="1"/>
    <n v="30"/>
    <n v="0"/>
    <m/>
    <m/>
    <m/>
    <m/>
    <m/>
    <m/>
    <n v="1"/>
    <n v="1"/>
    <m/>
    <m/>
    <n v="65129"/>
    <s v="CREDITOS DE CONSUMO"/>
    <n v="0"/>
    <n v="0"/>
    <n v="890480123"/>
    <s v="UNIVERSIDAD DE CARTAGENA"/>
    <n v="3"/>
    <n v="6"/>
    <d v="2020-04-07T00:00:00"/>
    <s v="A"/>
    <n v="4"/>
    <n v="1"/>
    <n v="7"/>
    <n v="1"/>
  </r>
  <r>
    <n v="354217"/>
    <s v="C"/>
    <n v="73169276"/>
    <x v="0"/>
    <n v="4"/>
    <n v="17785"/>
    <d v="2020-11-05T00:00:00"/>
    <d v="2022-05-30T00:00:00"/>
    <n v="0"/>
    <n v="1"/>
    <n v="5"/>
    <n v="30"/>
    <n v="2"/>
    <n v="16011168"/>
    <n v="17240000"/>
    <n v="1656006"/>
    <n v="104099"/>
    <n v="1211402"/>
    <n v="0"/>
    <n v="0"/>
    <n v="0"/>
    <m/>
    <n v="0"/>
    <n v="0"/>
    <n v="0"/>
    <m/>
    <m/>
    <d v="2021-03-30T00:00:00"/>
    <n v="1"/>
    <s v="O"/>
    <n v="1"/>
    <n v="30"/>
    <n v="0"/>
    <m/>
    <m/>
    <m/>
    <m/>
    <m/>
    <m/>
    <n v="1"/>
    <n v="1"/>
    <m/>
    <m/>
    <n v="857185"/>
    <s v="CREDITOS DE CONSUMO"/>
    <n v="0"/>
    <n v="0"/>
    <n v="890480123"/>
    <s v="UNIVERSIDAD DE CARTAGENA"/>
    <n v="5"/>
    <m/>
    <m/>
    <m/>
    <m/>
    <n v="1"/>
    <n v="7"/>
    <n v="2"/>
  </r>
  <r>
    <n v="0"/>
    <s v="C"/>
    <n v="73169504"/>
    <x v="0"/>
    <n v="4"/>
    <n v="17059"/>
    <d v="2020-03-06T00:00:00"/>
    <d v="2022-09-30T00:00:00"/>
    <n v="0"/>
    <n v="1"/>
    <n v="12"/>
    <n v="30"/>
    <n v="2"/>
    <n v="12185828"/>
    <n v="12890000"/>
    <n v="4220000"/>
    <n v="163887"/>
    <n v="2665085"/>
    <n v="0"/>
    <n v="0"/>
    <n v="0"/>
    <m/>
    <n v="0"/>
    <n v="0"/>
    <n v="0"/>
    <m/>
    <m/>
    <d v="2021-03-30T00:00:00"/>
    <n v="9"/>
    <s v="O"/>
    <n v="1"/>
    <n v="30"/>
    <n v="0"/>
    <m/>
    <m/>
    <m/>
    <m/>
    <m/>
    <m/>
    <n v="1"/>
    <n v="1"/>
    <m/>
    <m/>
    <n v="2937779"/>
    <s v="CREDITOS DE CONSUMO"/>
    <n v="0"/>
    <n v="0"/>
    <n v="890480123"/>
    <s v="UNIVERSIDAD DE CARTAGENA"/>
    <n v="5"/>
    <m/>
    <m/>
    <m/>
    <m/>
    <n v="1"/>
    <n v="7"/>
    <n v="2"/>
  </r>
  <r>
    <n v="3194220"/>
    <s v="C"/>
    <n v="73180695"/>
    <x v="0"/>
    <n v="4"/>
    <n v="13947"/>
    <d v="2018-04-25T00:00:00"/>
    <d v="2022-04-25T00:00:00"/>
    <n v="5"/>
    <n v="1"/>
    <n v="34"/>
    <n v="30"/>
    <n v="2"/>
    <n v="12185828"/>
    <n v="12890000"/>
    <n v="10516297"/>
    <n v="277895"/>
    <n v="3396559"/>
    <n v="5700"/>
    <n v="0"/>
    <n v="0"/>
    <m/>
    <n v="0"/>
    <n v="0"/>
    <n v="0"/>
    <m/>
    <m/>
    <d v="2021-03-30T00:00:00"/>
    <n v="1"/>
    <s v="O"/>
    <n v="1"/>
    <n v="30"/>
    <n v="28198"/>
    <m/>
    <m/>
    <m/>
    <m/>
    <m/>
    <m/>
    <n v="1"/>
    <n v="1"/>
    <m/>
    <m/>
    <n v="202339"/>
    <s v="CREDITOS DE CONSUMO"/>
    <n v="0"/>
    <n v="0"/>
    <n v="890480123"/>
    <s v="UNIVERSIDAD DE CARTAGENA"/>
    <n v="5"/>
    <m/>
    <m/>
    <m/>
    <m/>
    <n v="1"/>
    <n v="7"/>
    <n v="2"/>
  </r>
  <r>
    <n v="23467660"/>
    <s v="C"/>
    <n v="73180695"/>
    <x v="0"/>
    <n v="4"/>
    <n v="17139"/>
    <d v="2020-04-08T00:00:00"/>
    <d v="2027-04-30T00:00:00"/>
    <n v="0"/>
    <n v="1"/>
    <n v="14"/>
    <n v="30"/>
    <n v="2"/>
    <n v="17726461"/>
    <n v="19240000"/>
    <n v="27626700"/>
    <n v="576233"/>
    <n v="24954224"/>
    <n v="0"/>
    <n v="0"/>
    <n v="0"/>
    <m/>
    <n v="0"/>
    <n v="0"/>
    <n v="0"/>
    <m/>
    <m/>
    <d v="2021-03-30T00:00:00"/>
    <n v="1"/>
    <s v="O"/>
    <n v="1"/>
    <n v="30"/>
    <n v="0"/>
    <m/>
    <m/>
    <m/>
    <m/>
    <m/>
    <m/>
    <n v="1"/>
    <n v="1"/>
    <m/>
    <m/>
    <n v="1486564"/>
    <s v="CREDITOS DE CONSUMO"/>
    <n v="0"/>
    <n v="0"/>
    <n v="890480123"/>
    <s v="UNIVERSIDAD DE CARTAGENA"/>
    <n v="5"/>
    <m/>
    <m/>
    <m/>
    <m/>
    <n v="1"/>
    <n v="7"/>
    <n v="2"/>
  </r>
  <r>
    <n v="13333409"/>
    <s v="C"/>
    <n v="73180695"/>
    <x v="0"/>
    <n v="4"/>
    <n v="17692"/>
    <d v="2020-10-08T00:00:00"/>
    <d v="2027-10-30T00:00:00"/>
    <n v="0"/>
    <n v="1"/>
    <n v="8"/>
    <n v="30"/>
    <n v="2"/>
    <n v="16011168"/>
    <n v="17240000"/>
    <n v="15000000"/>
    <n v="298026"/>
    <n v="14178017"/>
    <n v="0"/>
    <n v="0"/>
    <n v="0"/>
    <m/>
    <n v="0"/>
    <n v="0"/>
    <n v="0"/>
    <m/>
    <m/>
    <d v="2021-03-30T00:00:00"/>
    <n v="1"/>
    <s v="O"/>
    <n v="1"/>
    <n v="30"/>
    <n v="0"/>
    <m/>
    <m/>
    <m/>
    <m/>
    <m/>
    <m/>
    <n v="1"/>
    <n v="1"/>
    <m/>
    <m/>
    <n v="844608"/>
    <s v="CREDITOS DE CONSUMO"/>
    <n v="0"/>
    <n v="0"/>
    <n v="890480123"/>
    <s v="UNIVERSIDAD DE CARTAGENA"/>
    <n v="5"/>
    <m/>
    <m/>
    <m/>
    <m/>
    <n v="1"/>
    <n v="7"/>
    <n v="2"/>
  </r>
  <r>
    <n v="109833449"/>
    <s v="C"/>
    <n v="73180695"/>
    <x v="0"/>
    <n v="4"/>
    <n v="17891"/>
    <d v="2020-12-16T00:00:00"/>
    <d v="2027-12-30T00:00:00"/>
    <n v="0"/>
    <n v="1"/>
    <n v="3"/>
    <n v="30"/>
    <n v="2"/>
    <n v="9568969"/>
    <n v="10000000"/>
    <n v="119839042"/>
    <n v="1962882"/>
    <n v="116790873"/>
    <n v="0"/>
    <n v="0"/>
    <n v="0"/>
    <m/>
    <n v="0"/>
    <n v="0"/>
    <n v="0"/>
    <m/>
    <m/>
    <d v="2021-03-30T00:00:00"/>
    <n v="1"/>
    <s v="O"/>
    <n v="1"/>
    <n v="30"/>
    <n v="0"/>
    <m/>
    <m/>
    <m/>
    <m/>
    <m/>
    <m/>
    <n v="1"/>
    <n v="1"/>
    <m/>
    <m/>
    <n v="6957424"/>
    <s v="CREDITOS DE CONSUMO"/>
    <n v="0"/>
    <n v="0"/>
    <n v="890480123"/>
    <s v="UNIVERSIDAD DE CARTAGENA"/>
    <n v="5"/>
    <m/>
    <m/>
    <m/>
    <m/>
    <n v="1"/>
    <n v="7"/>
    <n v="2"/>
  </r>
  <r>
    <n v="3255508"/>
    <s v="C"/>
    <n v="73180695"/>
    <x v="0"/>
    <n v="4"/>
    <n v="18257"/>
    <d v="2021-03-11T00:00:00"/>
    <d v="2021-06-30T00:00:00"/>
    <n v="0"/>
    <n v="1"/>
    <n v="1"/>
    <n v="30"/>
    <n v="2"/>
    <n v="13121400"/>
    <n v="13940000"/>
    <n v="3500000"/>
    <n v="38271"/>
    <n v="3461729"/>
    <n v="0"/>
    <n v="0"/>
    <n v="0"/>
    <m/>
    <n v="0"/>
    <n v="0"/>
    <n v="0"/>
    <n v="3500000"/>
    <n v="6"/>
    <d v="2021-03-30T00:00:00"/>
    <n v="1"/>
    <s v="O"/>
    <n v="1"/>
    <n v="30"/>
    <n v="0"/>
    <m/>
    <m/>
    <m/>
    <m/>
    <m/>
    <m/>
    <n v="1"/>
    <n v="1"/>
    <m/>
    <m/>
    <n v="206221"/>
    <s v="CREDITOS DE CONSUMO"/>
    <n v="0"/>
    <n v="0"/>
    <n v="890480123"/>
    <s v="UNIVERSIDAD DE CARTAGENA"/>
    <n v="5"/>
    <m/>
    <m/>
    <m/>
    <m/>
    <n v="1"/>
    <n v="7"/>
    <n v="2"/>
  </r>
  <r>
    <n v="80437556"/>
    <s v="C"/>
    <n v="73181924"/>
    <x v="0"/>
    <n v="4"/>
    <n v="16908"/>
    <d v="2020-01-31T00:00:00"/>
    <d v="2027-01-31T00:00:00"/>
    <n v="0"/>
    <n v="1"/>
    <n v="14"/>
    <n v="30"/>
    <n v="2"/>
    <n v="9119043"/>
    <n v="9510000"/>
    <n v="103813806"/>
    <n v="1676547"/>
    <n v="90648724"/>
    <n v="0"/>
    <n v="0"/>
    <n v="0"/>
    <m/>
    <n v="0"/>
    <n v="0"/>
    <n v="0"/>
    <m/>
    <m/>
    <d v="2021-03-30T00:00:00"/>
    <n v="9"/>
    <s v="O"/>
    <n v="1"/>
    <n v="30"/>
    <n v="0"/>
    <m/>
    <m/>
    <m/>
    <m/>
    <m/>
    <m/>
    <n v="1"/>
    <n v="1"/>
    <m/>
    <m/>
    <n v="10211168"/>
    <s v="CREDITOS DE CONSUMO"/>
    <n v="0"/>
    <n v="0"/>
    <n v="806002962"/>
    <s v="FONDUCAR"/>
    <n v="5"/>
    <m/>
    <m/>
    <m/>
    <m/>
    <n v="1"/>
    <n v="7"/>
    <n v="2"/>
  </r>
  <r>
    <n v="485963"/>
    <s v="C"/>
    <n v="73181924"/>
    <x v="0"/>
    <n v="4"/>
    <n v="18254"/>
    <d v="2021-03-10T00:00:00"/>
    <d v="2022-03-25T00:00:00"/>
    <n v="0"/>
    <n v="1"/>
    <n v="1"/>
    <n v="30"/>
    <n v="2"/>
    <n v="12185828"/>
    <n v="12890000"/>
    <n v="600000"/>
    <n v="53361"/>
    <n v="547654"/>
    <n v="0"/>
    <n v="0"/>
    <n v="0"/>
    <m/>
    <n v="0"/>
    <n v="0"/>
    <n v="0"/>
    <m/>
    <m/>
    <d v="2021-03-30T00:00:00"/>
    <n v="1"/>
    <s v="O"/>
    <n v="1"/>
    <n v="30"/>
    <n v="0"/>
    <m/>
    <m/>
    <m/>
    <m/>
    <m/>
    <m/>
    <n v="1"/>
    <n v="1"/>
    <m/>
    <m/>
    <n v="61691"/>
    <s v="CREDITOS DE CONSUMO"/>
    <n v="0"/>
    <n v="0"/>
    <n v="806002962"/>
    <s v="FONDUCAR"/>
    <n v="5"/>
    <m/>
    <m/>
    <m/>
    <m/>
    <n v="1"/>
    <n v="7"/>
    <n v="2"/>
  </r>
  <r>
    <n v="304930"/>
    <s v="C"/>
    <n v="73181924"/>
    <x v="0"/>
    <n v="4"/>
    <n v="550021104"/>
    <d v="2019-04-23T00:00:00"/>
    <d v="2024-04-30T00:00:00"/>
    <n v="0"/>
    <n v="1"/>
    <n v="0"/>
    <n v="30"/>
    <n v="2"/>
    <n v="22490513"/>
    <n v="24960000"/>
    <n v="343639"/>
    <n v="13211"/>
    <n v="343639"/>
    <n v="0"/>
    <n v="0"/>
    <n v="0"/>
    <m/>
    <n v="0"/>
    <n v="0"/>
    <n v="0"/>
    <m/>
    <m/>
    <d v="2021-03-31T00:00:00"/>
    <n v="1"/>
    <s v="O"/>
    <n v="1"/>
    <n v="30"/>
    <n v="0"/>
    <m/>
    <m/>
    <m/>
    <m/>
    <m/>
    <m/>
    <n v="1"/>
    <n v="1"/>
    <m/>
    <m/>
    <n v="38709"/>
    <s v="CREDITOS DE CONSUMO"/>
    <n v="0"/>
    <n v="0"/>
    <n v="806002962"/>
    <s v="FONDUCAR"/>
    <n v="5"/>
    <m/>
    <m/>
    <m/>
    <m/>
    <n v="2"/>
    <n v="7"/>
    <n v="2"/>
  </r>
  <r>
    <n v="337069"/>
    <s v="C"/>
    <n v="73181924"/>
    <x v="0"/>
    <n v="4"/>
    <n v="550021162"/>
    <d v="2019-05-01T00:00:00"/>
    <d v="2024-04-30T00:00:00"/>
    <n v="0"/>
    <n v="1"/>
    <n v="0"/>
    <n v="30"/>
    <n v="2"/>
    <n v="22490513"/>
    <n v="24960000"/>
    <n v="379858"/>
    <n v="14604"/>
    <n v="379858"/>
    <n v="0"/>
    <n v="0"/>
    <n v="0"/>
    <m/>
    <n v="0"/>
    <n v="0"/>
    <n v="0"/>
    <m/>
    <m/>
    <d v="2021-03-31T00:00:00"/>
    <n v="1"/>
    <s v="O"/>
    <n v="1"/>
    <n v="30"/>
    <n v="0"/>
    <m/>
    <m/>
    <m/>
    <m/>
    <m/>
    <m/>
    <n v="1"/>
    <n v="1"/>
    <m/>
    <m/>
    <n v="42789"/>
    <s v="CREDITOS DE CONSUMO"/>
    <n v="0"/>
    <n v="0"/>
    <n v="806002962"/>
    <s v="FONDUCAR"/>
    <n v="5"/>
    <m/>
    <m/>
    <m/>
    <m/>
    <n v="2"/>
    <n v="7"/>
    <n v="2"/>
  </r>
  <r>
    <n v="316054"/>
    <s v="C"/>
    <n v="73181924"/>
    <x v="0"/>
    <n v="4"/>
    <n v="550021174"/>
    <d v="2019-05-02T00:00:00"/>
    <d v="2024-04-30T00:00:00"/>
    <n v="0"/>
    <n v="1"/>
    <n v="0"/>
    <n v="30"/>
    <n v="2"/>
    <n v="22490513"/>
    <n v="24960000"/>
    <n v="356175"/>
    <n v="13693"/>
    <n v="356175"/>
    <n v="0"/>
    <n v="0"/>
    <n v="0"/>
    <m/>
    <n v="0"/>
    <n v="0"/>
    <n v="0"/>
    <m/>
    <m/>
    <d v="2021-03-31T00:00:00"/>
    <n v="1"/>
    <s v="O"/>
    <n v="1"/>
    <n v="30"/>
    <n v="0"/>
    <m/>
    <m/>
    <m/>
    <m/>
    <m/>
    <m/>
    <n v="1"/>
    <n v="1"/>
    <m/>
    <m/>
    <n v="40121"/>
    <s v="CREDITOS DE CONSUMO"/>
    <n v="0"/>
    <n v="0"/>
    <n v="806002962"/>
    <s v="FONDUCAR"/>
    <n v="5"/>
    <m/>
    <m/>
    <m/>
    <m/>
    <n v="2"/>
    <n v="7"/>
    <n v="2"/>
  </r>
  <r>
    <n v="303580"/>
    <s v="C"/>
    <n v="73181924"/>
    <x v="0"/>
    <n v="4"/>
    <n v="550021193"/>
    <d v="2019-05-05T00:00:00"/>
    <d v="2024-04-30T00:00:00"/>
    <n v="0"/>
    <n v="1"/>
    <n v="0"/>
    <n v="30"/>
    <n v="2"/>
    <n v="22490513"/>
    <n v="24960000"/>
    <n v="342118"/>
    <n v="13153"/>
    <n v="342118"/>
    <n v="0"/>
    <n v="0"/>
    <n v="0"/>
    <m/>
    <n v="0"/>
    <n v="0"/>
    <n v="0"/>
    <m/>
    <m/>
    <d v="2021-03-31T00:00:00"/>
    <n v="1"/>
    <s v="O"/>
    <n v="1"/>
    <n v="30"/>
    <n v="0"/>
    <m/>
    <m/>
    <m/>
    <m/>
    <m/>
    <m/>
    <n v="1"/>
    <n v="1"/>
    <m/>
    <m/>
    <n v="38538"/>
    <s v="CREDITOS DE CONSUMO"/>
    <n v="0"/>
    <n v="0"/>
    <n v="806002962"/>
    <s v="FONDUCAR"/>
    <n v="5"/>
    <m/>
    <m/>
    <m/>
    <m/>
    <n v="2"/>
    <n v="7"/>
    <n v="2"/>
  </r>
  <r>
    <n v="140860"/>
    <s v="C"/>
    <n v="73181924"/>
    <x v="0"/>
    <n v="4"/>
    <n v="550021224"/>
    <d v="2019-05-09T00:00:00"/>
    <d v="2024-04-30T00:00:00"/>
    <n v="0"/>
    <n v="1"/>
    <n v="0"/>
    <n v="30"/>
    <n v="2"/>
    <n v="22490513"/>
    <n v="24960000"/>
    <n v="158742"/>
    <n v="6103"/>
    <n v="158742"/>
    <n v="0"/>
    <n v="0"/>
    <n v="0"/>
    <m/>
    <n v="0"/>
    <n v="0"/>
    <n v="0"/>
    <m/>
    <m/>
    <d v="2021-03-31T00:00:00"/>
    <n v="1"/>
    <s v="O"/>
    <n v="1"/>
    <n v="30"/>
    <n v="0"/>
    <m/>
    <m/>
    <m/>
    <m/>
    <m/>
    <m/>
    <n v="1"/>
    <n v="1"/>
    <m/>
    <m/>
    <n v="17882"/>
    <s v="CREDITOS DE CONSUMO"/>
    <n v="0"/>
    <n v="0"/>
    <n v="806002962"/>
    <s v="FONDUCAR"/>
    <n v="5"/>
    <m/>
    <m/>
    <m/>
    <m/>
    <n v="2"/>
    <n v="7"/>
    <n v="2"/>
  </r>
  <r>
    <n v="161635"/>
    <s v="C"/>
    <n v="73181924"/>
    <x v="0"/>
    <n v="4"/>
    <n v="550021225"/>
    <d v="2019-05-09T00:00:00"/>
    <d v="2024-04-30T00:00:00"/>
    <n v="0"/>
    <n v="1"/>
    <n v="0"/>
    <n v="30"/>
    <n v="2"/>
    <n v="22490513"/>
    <n v="24960000"/>
    <n v="182154"/>
    <n v="7003"/>
    <n v="182154"/>
    <n v="0"/>
    <n v="0"/>
    <n v="0"/>
    <m/>
    <n v="0"/>
    <n v="0"/>
    <n v="0"/>
    <m/>
    <m/>
    <d v="2021-03-31T00:00:00"/>
    <n v="1"/>
    <s v="O"/>
    <n v="1"/>
    <n v="30"/>
    <n v="0"/>
    <m/>
    <m/>
    <m/>
    <m/>
    <m/>
    <m/>
    <n v="1"/>
    <n v="1"/>
    <m/>
    <m/>
    <n v="20519"/>
    <s v="CREDITOS DE CONSUMO"/>
    <n v="0"/>
    <n v="0"/>
    <n v="806002962"/>
    <s v="FONDUCAR"/>
    <n v="5"/>
    <m/>
    <m/>
    <m/>
    <m/>
    <n v="2"/>
    <n v="7"/>
    <n v="2"/>
  </r>
  <r>
    <n v="49699"/>
    <s v="C"/>
    <n v="73181924"/>
    <x v="0"/>
    <n v="4"/>
    <n v="550021240"/>
    <d v="2019-05-11T00:00:00"/>
    <d v="2024-04-30T00:00:00"/>
    <n v="0"/>
    <n v="1"/>
    <n v="0"/>
    <n v="30"/>
    <n v="2"/>
    <n v="22490513"/>
    <n v="24960000"/>
    <n v="56008"/>
    <n v="2153"/>
    <n v="56008"/>
    <n v="0"/>
    <n v="0"/>
    <n v="0"/>
    <m/>
    <n v="0"/>
    <n v="0"/>
    <n v="0"/>
    <m/>
    <m/>
    <d v="2021-03-31T00:00:00"/>
    <n v="1"/>
    <s v="O"/>
    <n v="1"/>
    <n v="30"/>
    <n v="0"/>
    <m/>
    <m/>
    <m/>
    <m/>
    <m/>
    <m/>
    <n v="1"/>
    <n v="1"/>
    <m/>
    <m/>
    <n v="6309"/>
    <s v="CREDITOS DE CONSUMO"/>
    <n v="0"/>
    <n v="0"/>
    <n v="806002962"/>
    <s v="FONDUCAR"/>
    <n v="5"/>
    <m/>
    <m/>
    <m/>
    <m/>
    <n v="2"/>
    <n v="7"/>
    <n v="2"/>
  </r>
  <r>
    <n v="298141"/>
    <s v="C"/>
    <n v="73181924"/>
    <x v="0"/>
    <n v="4"/>
    <n v="550021241"/>
    <d v="2019-05-11T00:00:00"/>
    <d v="2024-04-30T00:00:00"/>
    <n v="0"/>
    <n v="1"/>
    <n v="0"/>
    <n v="30"/>
    <n v="2"/>
    <n v="22490513"/>
    <n v="24960000"/>
    <n v="335988"/>
    <n v="12917"/>
    <n v="335988"/>
    <n v="0"/>
    <n v="0"/>
    <n v="0"/>
    <m/>
    <n v="0"/>
    <n v="0"/>
    <n v="0"/>
    <m/>
    <m/>
    <d v="2021-03-31T00:00:00"/>
    <n v="1"/>
    <s v="O"/>
    <n v="1"/>
    <n v="30"/>
    <n v="0"/>
    <m/>
    <m/>
    <m/>
    <m/>
    <m/>
    <m/>
    <n v="1"/>
    <n v="1"/>
    <m/>
    <m/>
    <n v="37847"/>
    <s v="CREDITOS DE CONSUMO"/>
    <n v="0"/>
    <n v="0"/>
    <n v="806002962"/>
    <s v="FONDUCAR"/>
    <n v="5"/>
    <m/>
    <m/>
    <m/>
    <m/>
    <n v="2"/>
    <n v="7"/>
    <n v="2"/>
  </r>
  <r>
    <n v="338867"/>
    <s v="C"/>
    <n v="73181924"/>
    <x v="0"/>
    <n v="4"/>
    <n v="550021662"/>
    <d v="2019-06-20T00:00:00"/>
    <d v="2024-04-30T00:00:00"/>
    <n v="0"/>
    <n v="1"/>
    <n v="0"/>
    <n v="30"/>
    <n v="2"/>
    <n v="22490513"/>
    <n v="24960000"/>
    <n v="381884"/>
    <n v="14681"/>
    <n v="381884"/>
    <n v="0"/>
    <n v="0"/>
    <n v="0"/>
    <m/>
    <n v="0"/>
    <n v="0"/>
    <n v="0"/>
    <m/>
    <m/>
    <d v="2021-03-31T00:00:00"/>
    <n v="1"/>
    <s v="O"/>
    <n v="1"/>
    <n v="30"/>
    <n v="0"/>
    <m/>
    <m/>
    <m/>
    <m/>
    <m/>
    <m/>
    <n v="1"/>
    <n v="1"/>
    <m/>
    <m/>
    <n v="43017"/>
    <s v="CREDITOS DE CONSUMO"/>
    <n v="0"/>
    <n v="0"/>
    <n v="806002962"/>
    <s v="FONDUCAR"/>
    <n v="5"/>
    <m/>
    <m/>
    <m/>
    <m/>
    <n v="2"/>
    <n v="7"/>
    <n v="2"/>
  </r>
  <r>
    <n v="217860"/>
    <s v="C"/>
    <n v="73181924"/>
    <x v="0"/>
    <n v="4"/>
    <n v="550021665"/>
    <d v="2019-06-20T00:00:00"/>
    <d v="2024-03-30T00:00:00"/>
    <n v="0"/>
    <n v="1"/>
    <n v="0"/>
    <n v="30"/>
    <n v="2"/>
    <n v="22490513"/>
    <n v="24960000"/>
    <n v="245516"/>
    <n v="9439"/>
    <n v="245516"/>
    <n v="3983"/>
    <n v="0"/>
    <n v="0"/>
    <m/>
    <n v="0"/>
    <n v="0"/>
    <n v="0"/>
    <m/>
    <m/>
    <d v="2021-03-30T00:00:00"/>
    <n v="1"/>
    <s v="O"/>
    <n v="1"/>
    <n v="30"/>
    <n v="0"/>
    <m/>
    <m/>
    <m/>
    <m/>
    <m/>
    <m/>
    <n v="1"/>
    <n v="1"/>
    <m/>
    <m/>
    <n v="27656"/>
    <s v="CREDITOS DE CONSUMO"/>
    <n v="0"/>
    <n v="0"/>
    <n v="806002962"/>
    <s v="FONDUCAR"/>
    <n v="5"/>
    <m/>
    <m/>
    <m/>
    <m/>
    <n v="2"/>
    <n v="7"/>
    <n v="2"/>
  </r>
  <r>
    <n v="184589"/>
    <s v="C"/>
    <n v="73181924"/>
    <x v="0"/>
    <n v="4"/>
    <n v="550021922"/>
    <d v="2019-07-21T00:00:00"/>
    <d v="2024-03-30T00:00:00"/>
    <n v="0"/>
    <n v="1"/>
    <n v="0"/>
    <n v="30"/>
    <n v="2"/>
    <n v="22490513"/>
    <n v="24960000"/>
    <n v="208022"/>
    <n v="7997"/>
    <n v="208022"/>
    <n v="4290"/>
    <n v="0"/>
    <n v="0"/>
    <m/>
    <n v="0"/>
    <n v="0"/>
    <n v="0"/>
    <m/>
    <m/>
    <d v="2021-03-30T00:00:00"/>
    <n v="1"/>
    <s v="O"/>
    <n v="1"/>
    <n v="30"/>
    <n v="0"/>
    <m/>
    <m/>
    <m/>
    <m/>
    <m/>
    <m/>
    <n v="1"/>
    <n v="1"/>
    <m/>
    <m/>
    <n v="23433"/>
    <s v="CREDITOS DE CONSUMO"/>
    <n v="0"/>
    <n v="0"/>
    <n v="806002962"/>
    <s v="FONDUCAR"/>
    <n v="5"/>
    <m/>
    <m/>
    <m/>
    <m/>
    <n v="2"/>
    <n v="7"/>
    <n v="2"/>
  </r>
  <r>
    <n v="46062"/>
    <s v="C"/>
    <n v="73181924"/>
    <x v="0"/>
    <n v="4"/>
    <n v="550021926"/>
    <d v="2019-07-21T00:00:00"/>
    <d v="2024-03-30T00:00:00"/>
    <n v="0"/>
    <n v="1"/>
    <n v="0"/>
    <n v="30"/>
    <n v="2"/>
    <n v="22490513"/>
    <n v="24960000"/>
    <n v="51909"/>
    <n v="1996"/>
    <n v="51909"/>
    <n v="1057"/>
    <n v="0"/>
    <n v="0"/>
    <m/>
    <n v="0"/>
    <n v="0"/>
    <n v="0"/>
    <m/>
    <m/>
    <d v="2021-03-30T00:00:00"/>
    <n v="1"/>
    <s v="O"/>
    <n v="1"/>
    <n v="30"/>
    <n v="0"/>
    <m/>
    <m/>
    <m/>
    <m/>
    <m/>
    <m/>
    <n v="1"/>
    <n v="1"/>
    <m/>
    <m/>
    <n v="5847"/>
    <s v="CREDITOS DE CONSUMO"/>
    <n v="0"/>
    <n v="0"/>
    <n v="806002962"/>
    <s v="FONDUCAR"/>
    <n v="5"/>
    <m/>
    <m/>
    <m/>
    <m/>
    <n v="2"/>
    <n v="7"/>
    <n v="2"/>
  </r>
  <r>
    <n v="131131"/>
    <s v="C"/>
    <n v="73181924"/>
    <x v="0"/>
    <n v="4"/>
    <n v="550022204"/>
    <d v="2019-08-16T00:00:00"/>
    <d v="2024-03-30T00:00:00"/>
    <n v="0"/>
    <n v="1"/>
    <n v="0"/>
    <n v="30"/>
    <n v="2"/>
    <n v="22490513"/>
    <n v="24960000"/>
    <n v="147778"/>
    <n v="5681"/>
    <n v="147778"/>
    <n v="3037"/>
    <n v="0"/>
    <n v="0"/>
    <m/>
    <n v="0"/>
    <n v="0"/>
    <n v="0"/>
    <m/>
    <m/>
    <d v="2021-03-30T00:00:00"/>
    <n v="1"/>
    <s v="O"/>
    <n v="1"/>
    <n v="30"/>
    <n v="0"/>
    <m/>
    <m/>
    <m/>
    <m/>
    <m/>
    <m/>
    <n v="1"/>
    <n v="1"/>
    <m/>
    <m/>
    <n v="16647"/>
    <s v="CREDITOS DE CONSUMO"/>
    <n v="0"/>
    <n v="0"/>
    <n v="806002962"/>
    <s v="FONDUCAR"/>
    <n v="5"/>
    <m/>
    <m/>
    <m/>
    <m/>
    <n v="2"/>
    <n v="7"/>
    <n v="2"/>
  </r>
  <r>
    <n v="77361"/>
    <s v="C"/>
    <n v="73181924"/>
    <x v="0"/>
    <n v="4"/>
    <n v="550022796"/>
    <d v="2019-10-09T00:00:00"/>
    <d v="2024-03-30T00:00:00"/>
    <n v="0"/>
    <n v="1"/>
    <n v="0"/>
    <n v="30"/>
    <n v="2"/>
    <n v="22490513"/>
    <n v="24960000"/>
    <n v="87182"/>
    <n v="3352"/>
    <n v="87182"/>
    <n v="1783"/>
    <n v="0"/>
    <n v="0"/>
    <m/>
    <n v="0"/>
    <n v="0"/>
    <n v="0"/>
    <m/>
    <m/>
    <d v="2021-03-30T00:00:00"/>
    <n v="1"/>
    <s v="O"/>
    <n v="1"/>
    <n v="30"/>
    <n v="0"/>
    <m/>
    <m/>
    <m/>
    <m/>
    <m/>
    <m/>
    <n v="1"/>
    <n v="1"/>
    <m/>
    <m/>
    <n v="9821"/>
    <s v="CREDITOS DE CONSUMO"/>
    <n v="0"/>
    <n v="0"/>
    <n v="806002962"/>
    <s v="FONDUCAR"/>
    <n v="5"/>
    <m/>
    <m/>
    <m/>
    <m/>
    <n v="2"/>
    <n v="7"/>
    <n v="2"/>
  </r>
  <r>
    <n v="326357"/>
    <s v="C"/>
    <n v="73181924"/>
    <x v="0"/>
    <n v="4"/>
    <n v="550023381"/>
    <d v="2020-01-10T00:00:00"/>
    <d v="2024-03-30T00:00:00"/>
    <n v="0"/>
    <n v="1"/>
    <n v="0"/>
    <n v="30"/>
    <n v="2"/>
    <n v="22490513"/>
    <n v="24960000"/>
    <n v="367786"/>
    <n v="14139"/>
    <n v="367786"/>
    <n v="7589"/>
    <n v="0"/>
    <n v="0"/>
    <m/>
    <n v="0"/>
    <n v="0"/>
    <n v="0"/>
    <m/>
    <m/>
    <d v="2021-03-30T00:00:00"/>
    <n v="1"/>
    <s v="O"/>
    <n v="1"/>
    <n v="30"/>
    <n v="0"/>
    <m/>
    <m/>
    <m/>
    <m/>
    <m/>
    <m/>
    <n v="1"/>
    <n v="1"/>
    <m/>
    <m/>
    <n v="41429"/>
    <s v="CREDITOS DE CONSUMO"/>
    <n v="0"/>
    <n v="0"/>
    <n v="806002962"/>
    <s v="FONDUCAR"/>
    <n v="5"/>
    <m/>
    <m/>
    <m/>
    <m/>
    <n v="2"/>
    <n v="7"/>
    <n v="2"/>
  </r>
  <r>
    <n v="443382"/>
    <s v="C"/>
    <n v="73181924"/>
    <x v="0"/>
    <n v="4"/>
    <n v="550023938"/>
    <d v="2020-06-18T00:00:00"/>
    <d v="2024-04-30T00:00:00"/>
    <n v="0"/>
    <n v="1"/>
    <n v="0"/>
    <n v="30"/>
    <n v="2"/>
    <n v="22490513"/>
    <n v="24960000"/>
    <n v="499667"/>
    <n v="19210"/>
    <n v="499667"/>
    <n v="0"/>
    <n v="0"/>
    <n v="0"/>
    <m/>
    <n v="0"/>
    <n v="0"/>
    <n v="0"/>
    <m/>
    <m/>
    <d v="2021-03-31T00:00:00"/>
    <n v="1"/>
    <s v="O"/>
    <n v="1"/>
    <n v="30"/>
    <n v="0"/>
    <m/>
    <m/>
    <m/>
    <m/>
    <m/>
    <m/>
    <n v="1"/>
    <n v="1"/>
    <m/>
    <m/>
    <n v="56285"/>
    <s v="CREDITOS DE CONSUMO"/>
    <n v="0"/>
    <n v="0"/>
    <n v="806002962"/>
    <s v="FONDUCAR"/>
    <n v="5"/>
    <m/>
    <m/>
    <m/>
    <m/>
    <n v="2"/>
    <n v="7"/>
    <n v="2"/>
  </r>
  <r>
    <n v="461344"/>
    <s v="C"/>
    <n v="73181924"/>
    <x v="0"/>
    <n v="4"/>
    <n v="550023953"/>
    <d v="2020-06-30T00:00:00"/>
    <d v="2024-04-30T00:00:00"/>
    <n v="0"/>
    <n v="1"/>
    <n v="0"/>
    <n v="30"/>
    <n v="2"/>
    <n v="22490513"/>
    <n v="24960000"/>
    <n v="519910"/>
    <n v="19988"/>
    <n v="519910"/>
    <n v="0"/>
    <n v="0"/>
    <n v="0"/>
    <m/>
    <n v="0"/>
    <n v="0"/>
    <n v="0"/>
    <m/>
    <m/>
    <d v="2021-03-31T00:00:00"/>
    <n v="1"/>
    <s v="O"/>
    <n v="1"/>
    <n v="30"/>
    <n v="0"/>
    <m/>
    <m/>
    <m/>
    <m/>
    <m/>
    <m/>
    <n v="1"/>
    <n v="1"/>
    <m/>
    <m/>
    <n v="58566"/>
    <s v="CREDITOS DE CONSUMO"/>
    <n v="0"/>
    <n v="0"/>
    <n v="806002962"/>
    <s v="FONDUCAR"/>
    <n v="5"/>
    <m/>
    <m/>
    <m/>
    <m/>
    <n v="2"/>
    <n v="7"/>
    <n v="2"/>
  </r>
  <r>
    <n v="461317"/>
    <s v="C"/>
    <n v="73181924"/>
    <x v="0"/>
    <n v="4"/>
    <n v="550023956"/>
    <d v="2020-07-03T00:00:00"/>
    <d v="2024-04-30T00:00:00"/>
    <n v="0"/>
    <n v="1"/>
    <n v="0"/>
    <n v="30"/>
    <n v="2"/>
    <n v="22490513"/>
    <n v="24960000"/>
    <n v="519879"/>
    <n v="19987"/>
    <n v="519879"/>
    <n v="0"/>
    <n v="0"/>
    <n v="0"/>
    <m/>
    <n v="0"/>
    <n v="0"/>
    <n v="0"/>
    <m/>
    <m/>
    <d v="2021-03-31T00:00:00"/>
    <n v="1"/>
    <s v="O"/>
    <n v="1"/>
    <n v="30"/>
    <n v="0"/>
    <m/>
    <m/>
    <m/>
    <m/>
    <m/>
    <m/>
    <n v="1"/>
    <n v="1"/>
    <m/>
    <m/>
    <n v="58562"/>
    <s v="CREDITOS DE CONSUMO"/>
    <n v="0"/>
    <n v="0"/>
    <n v="806002962"/>
    <s v="FONDUCAR"/>
    <n v="5"/>
    <m/>
    <m/>
    <m/>
    <m/>
    <n v="2"/>
    <n v="7"/>
    <n v="2"/>
  </r>
  <r>
    <n v="461209"/>
    <s v="C"/>
    <n v="73181924"/>
    <x v="0"/>
    <n v="4"/>
    <n v="550023973"/>
    <d v="2020-07-15T00:00:00"/>
    <d v="2024-04-30T00:00:00"/>
    <n v="0"/>
    <n v="1"/>
    <n v="0"/>
    <n v="30"/>
    <n v="2"/>
    <n v="22490513"/>
    <n v="24960000"/>
    <n v="519757"/>
    <n v="19982"/>
    <n v="519757"/>
    <n v="0"/>
    <n v="0"/>
    <n v="0"/>
    <m/>
    <n v="0"/>
    <n v="0"/>
    <n v="0"/>
    <m/>
    <m/>
    <d v="2021-03-31T00:00:00"/>
    <n v="1"/>
    <s v="O"/>
    <n v="1"/>
    <n v="30"/>
    <n v="0"/>
    <m/>
    <m/>
    <m/>
    <m/>
    <m/>
    <m/>
    <n v="1"/>
    <n v="1"/>
    <m/>
    <m/>
    <n v="58548"/>
    <s v="CREDITOS DE CONSUMO"/>
    <n v="0"/>
    <n v="0"/>
    <n v="806002962"/>
    <s v="FONDUCAR"/>
    <n v="5"/>
    <m/>
    <m/>
    <m/>
    <m/>
    <n v="2"/>
    <n v="7"/>
    <n v="2"/>
  </r>
  <r>
    <n v="220230"/>
    <s v="C"/>
    <n v="73181924"/>
    <x v="0"/>
    <n v="4"/>
    <n v="550023980"/>
    <d v="2020-07-17T00:00:00"/>
    <d v="2024-03-30T00:00:00"/>
    <n v="0"/>
    <n v="1"/>
    <n v="0"/>
    <n v="30"/>
    <n v="2"/>
    <n v="22490513"/>
    <n v="24960000"/>
    <n v="248187"/>
    <n v="9541"/>
    <n v="248187"/>
    <n v="5115"/>
    <n v="0"/>
    <n v="0"/>
    <m/>
    <n v="0"/>
    <n v="0"/>
    <n v="0"/>
    <m/>
    <m/>
    <d v="2021-03-30T00:00:00"/>
    <n v="1"/>
    <s v="O"/>
    <n v="1"/>
    <n v="30"/>
    <n v="0"/>
    <m/>
    <m/>
    <m/>
    <m/>
    <m/>
    <m/>
    <n v="1"/>
    <n v="1"/>
    <m/>
    <m/>
    <n v="27957"/>
    <s v="CREDITOS DE CONSUMO"/>
    <n v="0"/>
    <n v="0"/>
    <n v="806002962"/>
    <s v="FONDUCAR"/>
    <n v="5"/>
    <m/>
    <m/>
    <m/>
    <m/>
    <n v="2"/>
    <n v="7"/>
    <n v="2"/>
  </r>
  <r>
    <n v="83194"/>
    <s v="C"/>
    <n v="73181924"/>
    <x v="0"/>
    <n v="4"/>
    <n v="550024776"/>
    <d v="2020-11-06T00:00:00"/>
    <d v="2024-03-30T00:00:00"/>
    <n v="0"/>
    <n v="1"/>
    <n v="0"/>
    <n v="30"/>
    <n v="2"/>
    <n v="22490513"/>
    <n v="24960000"/>
    <n v="93755"/>
    <n v="3604"/>
    <n v="93755"/>
    <n v="1946"/>
    <n v="0"/>
    <n v="0"/>
    <m/>
    <n v="0"/>
    <n v="0"/>
    <n v="0"/>
    <m/>
    <m/>
    <d v="2021-03-30T00:00:00"/>
    <n v="1"/>
    <s v="O"/>
    <n v="1"/>
    <n v="30"/>
    <n v="0"/>
    <m/>
    <m/>
    <m/>
    <m/>
    <m/>
    <m/>
    <n v="1"/>
    <n v="1"/>
    <m/>
    <m/>
    <n v="10561"/>
    <s v="CREDITOS DE CONSUMO"/>
    <n v="0"/>
    <n v="0"/>
    <n v="806002962"/>
    <s v="FONDUCAR"/>
    <n v="5"/>
    <m/>
    <m/>
    <m/>
    <m/>
    <n v="2"/>
    <n v="7"/>
    <n v="2"/>
  </r>
  <r>
    <n v="366051"/>
    <s v="C"/>
    <n v="73181924"/>
    <x v="0"/>
    <n v="4"/>
    <n v="550024777"/>
    <d v="2020-11-06T00:00:00"/>
    <d v="2024-03-30T00:00:00"/>
    <n v="0"/>
    <n v="1"/>
    <n v="0"/>
    <n v="30"/>
    <n v="2"/>
    <n v="22490513"/>
    <n v="24960000"/>
    <n v="412519"/>
    <n v="15859"/>
    <n v="412519"/>
    <n v="8513"/>
    <n v="0"/>
    <n v="0"/>
    <m/>
    <n v="0"/>
    <n v="0"/>
    <n v="0"/>
    <m/>
    <m/>
    <d v="2021-03-30T00:00:00"/>
    <n v="1"/>
    <s v="O"/>
    <n v="1"/>
    <n v="30"/>
    <n v="0"/>
    <m/>
    <m/>
    <m/>
    <m/>
    <m/>
    <m/>
    <n v="1"/>
    <n v="1"/>
    <m/>
    <m/>
    <n v="46468"/>
    <s v="CREDITOS DE CONSUMO"/>
    <n v="0"/>
    <n v="0"/>
    <n v="806002962"/>
    <s v="FONDUCAR"/>
    <n v="5"/>
    <m/>
    <m/>
    <m/>
    <m/>
    <n v="2"/>
    <n v="7"/>
    <n v="2"/>
  </r>
  <r>
    <n v="5324"/>
    <s v="C"/>
    <n v="73181924"/>
    <x v="0"/>
    <n v="4"/>
    <n v="550025521"/>
    <d v="2021-02-28T00:00:00"/>
    <d v="2021-04-30T00:00:00"/>
    <n v="0"/>
    <n v="1"/>
    <n v="0"/>
    <n v="30"/>
    <n v="2"/>
    <n v="0"/>
    <n v="0"/>
    <n v="6000"/>
    <n v="6000"/>
    <n v="6000"/>
    <n v="0"/>
    <n v="0"/>
    <n v="0"/>
    <m/>
    <n v="0"/>
    <n v="0"/>
    <n v="0"/>
    <m/>
    <m/>
    <d v="2021-03-30T00:00:00"/>
    <n v="1"/>
    <s v="O"/>
    <n v="1"/>
    <n v="30"/>
    <n v="0"/>
    <m/>
    <m/>
    <m/>
    <m/>
    <m/>
    <m/>
    <n v="1"/>
    <n v="1"/>
    <m/>
    <m/>
    <n v="676"/>
    <s v="CREDITOS DE CONSUMO"/>
    <n v="0"/>
    <n v="0"/>
    <n v="806002962"/>
    <s v="FONDUCAR"/>
    <n v="5"/>
    <m/>
    <m/>
    <m/>
    <m/>
    <n v="2"/>
    <n v="7"/>
    <n v="2"/>
  </r>
  <r>
    <n v="354942"/>
    <s v="C"/>
    <n v="73181924"/>
    <x v="0"/>
    <n v="4"/>
    <n v="550025585"/>
    <d v="2021-03-10T00:00:00"/>
    <d v="2024-03-30T00:00:00"/>
    <n v="0"/>
    <n v="1"/>
    <n v="0"/>
    <n v="30"/>
    <n v="2"/>
    <n v="22490513"/>
    <n v="24960000"/>
    <n v="400000"/>
    <n v="15378"/>
    <n v="400000"/>
    <n v="0"/>
    <n v="0"/>
    <n v="0"/>
    <m/>
    <n v="0"/>
    <n v="0"/>
    <n v="0"/>
    <m/>
    <m/>
    <d v="2021-03-30T00:00:00"/>
    <n v="1"/>
    <s v="O"/>
    <n v="1"/>
    <n v="30"/>
    <n v="0"/>
    <m/>
    <m/>
    <m/>
    <m/>
    <m/>
    <m/>
    <n v="1"/>
    <n v="1"/>
    <m/>
    <m/>
    <n v="45058"/>
    <s v="CREDITOS DE CONSUMO"/>
    <n v="0"/>
    <n v="0"/>
    <n v="806002962"/>
    <s v="FONDUCAR"/>
    <n v="5"/>
    <m/>
    <m/>
    <m/>
    <m/>
    <n v="2"/>
    <n v="7"/>
    <n v="2"/>
  </r>
  <r>
    <n v="5324"/>
    <s v="C"/>
    <n v="73181924"/>
    <x v="0"/>
    <n v="4"/>
    <n v="550025707"/>
    <d v="2021-03-31T00:00:00"/>
    <d v="2021-05-30T00:00:00"/>
    <n v="0"/>
    <n v="1"/>
    <n v="0"/>
    <n v="30"/>
    <n v="2"/>
    <n v="0"/>
    <n v="0"/>
    <n v="6000"/>
    <n v="6000"/>
    <n v="6000"/>
    <n v="0"/>
    <n v="0"/>
    <n v="0"/>
    <m/>
    <n v="0"/>
    <n v="0"/>
    <n v="0"/>
    <m/>
    <m/>
    <d v="2021-03-31T00:00:00"/>
    <n v="1"/>
    <s v="O"/>
    <n v="1"/>
    <n v="30"/>
    <n v="0"/>
    <m/>
    <m/>
    <m/>
    <m/>
    <m/>
    <m/>
    <n v="1"/>
    <n v="1"/>
    <m/>
    <m/>
    <n v="676"/>
    <s v="CREDITOS DE CONSUMO"/>
    <n v="0"/>
    <n v="0"/>
    <n v="806002962"/>
    <s v="FONDUCAR"/>
    <n v="5"/>
    <m/>
    <m/>
    <m/>
    <m/>
    <n v="2"/>
    <n v="7"/>
    <n v="2"/>
  </r>
  <r>
    <n v="0"/>
    <s v="C"/>
    <n v="73184076"/>
    <x v="0"/>
    <n v="4"/>
    <n v="16849"/>
    <d v="2020-01-17T00:00:00"/>
    <d v="2022-01-17T00:00:00"/>
    <n v="13"/>
    <n v="1"/>
    <n v="13"/>
    <n v="30"/>
    <n v="2"/>
    <n v="17726461"/>
    <n v="19240000"/>
    <n v="11100000"/>
    <n v="552692"/>
    <n v="5109977"/>
    <n v="32669"/>
    <n v="0"/>
    <n v="0"/>
    <m/>
    <n v="0"/>
    <n v="0"/>
    <n v="0"/>
    <m/>
    <m/>
    <d v="2021-03-30T00:00:00"/>
    <n v="1"/>
    <s v="O"/>
    <n v="1"/>
    <n v="30"/>
    <n v="6789"/>
    <m/>
    <m/>
    <m/>
    <m/>
    <m/>
    <m/>
    <n v="1"/>
    <n v="1"/>
    <m/>
    <m/>
    <n v="7924138"/>
    <s v="CREDITOS DE CONSUMO"/>
    <n v="0"/>
    <n v="0"/>
    <n v="890480123"/>
    <s v="UNIVERSIDAD DE CARTAGENA"/>
    <n v="5"/>
    <m/>
    <m/>
    <m/>
    <m/>
    <n v="1"/>
    <n v="7"/>
    <n v="2"/>
  </r>
  <r>
    <n v="0"/>
    <s v="C"/>
    <n v="73184076"/>
    <x v="0"/>
    <n v="4"/>
    <n v="17500"/>
    <d v="2020-08-31T00:00:00"/>
    <d v="2022-08-31T00:00:00"/>
    <n v="0"/>
    <n v="1"/>
    <n v="18"/>
    <n v="30"/>
    <n v="2"/>
    <n v="15881442"/>
    <n v="17090000"/>
    <n v="2000000"/>
    <n v="97813"/>
    <n v="483935"/>
    <n v="0"/>
    <n v="0"/>
    <n v="0"/>
    <m/>
    <n v="0"/>
    <n v="0"/>
    <n v="0"/>
    <m/>
    <m/>
    <d v="2021-03-31T00:00:00"/>
    <n v="9"/>
    <s v="O"/>
    <n v="1"/>
    <n v="30"/>
    <n v="0"/>
    <m/>
    <m/>
    <m/>
    <m/>
    <m/>
    <m/>
    <n v="1"/>
    <n v="1"/>
    <m/>
    <m/>
    <n v="750447"/>
    <s v="CREDITOS DE CONSUMO"/>
    <n v="0"/>
    <n v="0"/>
    <n v="890480123"/>
    <s v="UNIVERSIDAD DE CARTAGENA"/>
    <n v="5"/>
    <m/>
    <m/>
    <m/>
    <m/>
    <n v="1"/>
    <n v="7"/>
    <n v="2"/>
  </r>
  <r>
    <n v="0"/>
    <s v="C"/>
    <n v="73184076"/>
    <x v="2"/>
    <n v="4"/>
    <n v="18317"/>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0"/>
    <s v="C"/>
    <n v="73184076"/>
    <x v="2"/>
    <n v="4"/>
    <n v="18320"/>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15017279"/>
    <s v="C"/>
    <n v="73184248"/>
    <x v="0"/>
    <n v="4"/>
    <n v="15818"/>
    <d v="2019-06-13T00:00:00"/>
    <d v="2024-06-13T00:00:00"/>
    <n v="17"/>
    <n v="1"/>
    <n v="20"/>
    <n v="30"/>
    <n v="2"/>
    <n v="17726461"/>
    <n v="19240000"/>
    <n v="33000000"/>
    <n v="833080"/>
    <n v="24682900"/>
    <n v="205615"/>
    <n v="0"/>
    <n v="0"/>
    <m/>
    <n v="0"/>
    <n v="0"/>
    <n v="0"/>
    <m/>
    <m/>
    <d v="2021-03-30T00:00:00"/>
    <n v="1"/>
    <s v="O"/>
    <n v="1"/>
    <n v="30"/>
    <n v="119987"/>
    <m/>
    <m/>
    <m/>
    <m/>
    <m/>
    <m/>
    <n v="1"/>
    <n v="1"/>
    <m/>
    <m/>
    <n v="9665621"/>
    <s v="CREDITOS DE CONSUMO"/>
    <n v="0"/>
    <n v="0"/>
    <n v="890480123"/>
    <s v="UNIVERSIDAD DE CARTAGENA"/>
    <n v="5"/>
    <m/>
    <m/>
    <m/>
    <m/>
    <n v="1"/>
    <n v="7"/>
    <n v="2"/>
  </r>
  <r>
    <n v="5490610"/>
    <s v="C"/>
    <n v="73184248"/>
    <x v="0"/>
    <n v="4"/>
    <n v="17062"/>
    <d v="2020-03-09T00:00:00"/>
    <d v="2022-03-30T00:00:00"/>
    <n v="0"/>
    <n v="1"/>
    <n v="13"/>
    <n v="30"/>
    <n v="2"/>
    <n v="12185828"/>
    <n v="12890000"/>
    <n v="18924635"/>
    <n v="892491"/>
    <n v="9024550"/>
    <n v="0"/>
    <n v="0"/>
    <n v="0"/>
    <m/>
    <n v="0"/>
    <n v="0"/>
    <n v="0"/>
    <m/>
    <m/>
    <d v="2021-03-30T00:00:00"/>
    <n v="1"/>
    <s v="O"/>
    <n v="1"/>
    <n v="30"/>
    <n v="0"/>
    <m/>
    <m/>
    <m/>
    <m/>
    <m/>
    <m/>
    <n v="1"/>
    <n v="1"/>
    <m/>
    <m/>
    <n v="3533940"/>
    <s v="CREDITOS DE CONSUMO"/>
    <n v="0"/>
    <n v="0"/>
    <n v="890480123"/>
    <s v="UNIVERSIDAD DE CARTAGENA"/>
    <n v="5"/>
    <m/>
    <m/>
    <m/>
    <m/>
    <n v="1"/>
    <n v="7"/>
    <n v="2"/>
  </r>
  <r>
    <n v="2286397"/>
    <s v="C"/>
    <n v="73184248"/>
    <x v="0"/>
    <n v="4"/>
    <n v="18204"/>
    <d v="2021-02-19T00:00:00"/>
    <d v="2021-06-28T00:00:00"/>
    <n v="0"/>
    <n v="1"/>
    <n v="1"/>
    <n v="30"/>
    <n v="2"/>
    <n v="13121400"/>
    <n v="13940000"/>
    <n v="3800000"/>
    <n v="41551"/>
    <n v="3757998"/>
    <n v="0"/>
    <n v="0"/>
    <n v="0"/>
    <m/>
    <n v="0"/>
    <n v="0"/>
    <n v="0"/>
    <n v="3800000"/>
    <n v="6"/>
    <d v="2021-03-30T00:00:00"/>
    <n v="1"/>
    <s v="O"/>
    <n v="1"/>
    <n v="30"/>
    <n v="0"/>
    <m/>
    <m/>
    <m/>
    <m/>
    <m/>
    <m/>
    <n v="1"/>
    <n v="1"/>
    <m/>
    <m/>
    <n v="1471601"/>
    <s v="CREDITOS DE CONSUMO"/>
    <n v="0"/>
    <n v="0"/>
    <n v="890480123"/>
    <s v="UNIVERSIDAD DE CARTAGENA"/>
    <n v="5"/>
    <m/>
    <m/>
    <m/>
    <m/>
    <n v="1"/>
    <n v="7"/>
    <n v="2"/>
  </r>
  <r>
    <n v="0"/>
    <s v="C"/>
    <n v="73184399"/>
    <x v="0"/>
    <n v="4"/>
    <n v="17661"/>
    <d v="2020-10-01T00:00:00"/>
    <d v="2022-04-01T00:00:00"/>
    <n v="0"/>
    <n v="1"/>
    <n v="6"/>
    <n v="30"/>
    <n v="2"/>
    <n v="17726461"/>
    <n v="19240000"/>
    <n v="3620000"/>
    <n v="230505"/>
    <n v="2515069"/>
    <n v="0"/>
    <n v="0"/>
    <n v="0"/>
    <m/>
    <n v="0"/>
    <n v="0"/>
    <n v="0"/>
    <m/>
    <m/>
    <d v="2021-03-30T00:00:00"/>
    <n v="1"/>
    <s v="O"/>
    <n v="1"/>
    <n v="30"/>
    <n v="0"/>
    <m/>
    <m/>
    <m/>
    <m/>
    <m/>
    <m/>
    <n v="1"/>
    <n v="1"/>
    <m/>
    <m/>
    <n v="2725815"/>
    <s v="CREDITOS DE CONSUMO"/>
    <n v="0"/>
    <n v="0"/>
    <n v="890480123"/>
    <s v="UNIVERSIDAD DE CARTAGENA"/>
    <n v="5"/>
    <m/>
    <m/>
    <m/>
    <m/>
    <n v="1"/>
    <n v="7"/>
    <n v="2"/>
  </r>
  <r>
    <n v="0"/>
    <s v="C"/>
    <n v="73188802"/>
    <x v="0"/>
    <n v="4"/>
    <n v="14316"/>
    <d v="2018-07-19T00:00:00"/>
    <d v="2025-07-19T00:00:00"/>
    <n v="0"/>
    <n v="1"/>
    <n v="66"/>
    <n v="30"/>
    <n v="2"/>
    <n v="17726461"/>
    <n v="19240000"/>
    <n v="22500000"/>
    <n v="469301"/>
    <n v="7159094"/>
    <n v="0"/>
    <n v="0"/>
    <n v="0"/>
    <m/>
    <n v="0"/>
    <n v="0"/>
    <n v="0"/>
    <m/>
    <m/>
    <d v="2021-03-30T00:00:00"/>
    <n v="1"/>
    <s v="O"/>
    <n v="1"/>
    <n v="30"/>
    <n v="0"/>
    <m/>
    <m/>
    <m/>
    <m/>
    <m/>
    <m/>
    <n v="1"/>
    <n v="1"/>
    <m/>
    <m/>
    <n v="8926977"/>
    <s v="CREDITOS DE CONSUMO"/>
    <n v="0"/>
    <n v="0"/>
    <n v="890480123"/>
    <s v="UNIVERSIDAD DE CARTAGENA"/>
    <n v="5"/>
    <m/>
    <m/>
    <m/>
    <m/>
    <n v="1"/>
    <n v="7"/>
    <n v="2"/>
  </r>
  <r>
    <n v="30620753"/>
    <s v="C"/>
    <n v="73189488"/>
    <x v="0"/>
    <n v="4"/>
    <n v="18295"/>
    <d v="2021-03-26T00:00:00"/>
    <d v="2025-03-30T00:00:00"/>
    <n v="0"/>
    <n v="1"/>
    <n v="0"/>
    <n v="30"/>
    <n v="2"/>
    <n v="9568969"/>
    <n v="10000000"/>
    <n v="32441852"/>
    <n v="816110"/>
    <n v="32441852"/>
    <n v="0"/>
    <n v="0"/>
    <n v="0"/>
    <m/>
    <n v="0"/>
    <n v="0"/>
    <n v="0"/>
    <m/>
    <m/>
    <d v="2021-03-30T00:00:00"/>
    <n v="9"/>
    <s v="O"/>
    <n v="1"/>
    <n v="30"/>
    <n v="0"/>
    <m/>
    <m/>
    <m/>
    <m/>
    <m/>
    <m/>
    <n v="1"/>
    <n v="1"/>
    <m/>
    <m/>
    <n v="1821099"/>
    <s v="CREDITOS DE CONSUMO"/>
    <n v="0"/>
    <n v="0"/>
    <n v="890480123"/>
    <s v="UNIVERSIDAD DE CARTAGENA"/>
    <n v="5"/>
    <m/>
    <m/>
    <m/>
    <m/>
    <n v="1"/>
    <n v="7"/>
    <n v="2"/>
  </r>
  <r>
    <n v="8641237"/>
    <s v="C"/>
    <n v="73192613"/>
    <x v="0"/>
    <n v="4"/>
    <n v="17581"/>
    <d v="2020-09-10T00:00:00"/>
    <d v="2027-09-30T00:00:00"/>
    <n v="0"/>
    <n v="1"/>
    <n v="6"/>
    <n v="30"/>
    <n v="2"/>
    <n v="17726461"/>
    <n v="19240000"/>
    <n v="10000000"/>
    <n v="208578"/>
    <n v="9596416"/>
    <n v="8095"/>
    <n v="0"/>
    <n v="0"/>
    <m/>
    <n v="0"/>
    <n v="0"/>
    <n v="0"/>
    <m/>
    <m/>
    <d v="2021-03-30T00:00:00"/>
    <n v="1"/>
    <s v="O"/>
    <n v="1"/>
    <n v="30"/>
    <n v="0"/>
    <m/>
    <m/>
    <m/>
    <m/>
    <m/>
    <m/>
    <n v="1"/>
    <n v="1"/>
    <m/>
    <m/>
    <n v="955179"/>
    <s v="CREDITOS DE CONSUMO"/>
    <n v="0"/>
    <n v="0"/>
    <n v="890480123"/>
    <s v="UNIVERSIDAD DE CARTAGENA"/>
    <n v="5"/>
    <m/>
    <m/>
    <m/>
    <m/>
    <n v="1"/>
    <n v="7"/>
    <n v="2"/>
  </r>
  <r>
    <n v="20921131"/>
    <s v="C"/>
    <n v="73192613"/>
    <x v="0"/>
    <n v="4"/>
    <n v="18037"/>
    <d v="2020-12-31T00:00:00"/>
    <d v="2027-02-28T00:00:00"/>
    <n v="30"/>
    <n v="1"/>
    <n v="1"/>
    <n v="30"/>
    <n v="2"/>
    <n v="9568969"/>
    <n v="10000000"/>
    <n v="23699239"/>
    <n v="425229"/>
    <n v="23233698"/>
    <n v="185190"/>
    <n v="0"/>
    <n v="0"/>
    <m/>
    <n v="0"/>
    <n v="0"/>
    <n v="0"/>
    <m/>
    <m/>
    <d v="2021-03-30T00:00:00"/>
    <n v="1"/>
    <s v="O"/>
    <n v="1"/>
    <n v="30"/>
    <n v="248866"/>
    <m/>
    <m/>
    <m/>
    <m/>
    <m/>
    <m/>
    <n v="1"/>
    <n v="1"/>
    <m/>
    <m/>
    <n v="2312567"/>
    <s v="CREDITOS DE CONSUMO"/>
    <n v="0"/>
    <n v="0"/>
    <n v="890480123"/>
    <s v="UNIVERSIDAD DE CARTAGENA"/>
    <n v="5"/>
    <m/>
    <m/>
    <m/>
    <m/>
    <n v="1"/>
    <n v="7"/>
    <n v="2"/>
  </r>
  <r>
    <n v="13031541"/>
    <s v="C"/>
    <n v="73192968"/>
    <x v="0"/>
    <n v="4"/>
    <n v="16866"/>
    <d v="2020-10-29T00:00:00"/>
    <d v="2024-03-30T00:00:00"/>
    <n v="0"/>
    <n v="1"/>
    <n v="5"/>
    <n v="30"/>
    <n v="2"/>
    <n v="9119963"/>
    <n v="9511000"/>
    <n v="17544140"/>
    <n v="499641"/>
    <n v="15683776"/>
    <n v="0"/>
    <n v="0"/>
    <n v="0"/>
    <m/>
    <n v="0"/>
    <n v="0"/>
    <n v="0"/>
    <m/>
    <m/>
    <d v="2021-03-30T00:00:00"/>
    <n v="1"/>
    <s v="O"/>
    <n v="1"/>
    <n v="30"/>
    <n v="0"/>
    <m/>
    <m/>
    <m/>
    <m/>
    <m/>
    <m/>
    <n v="1"/>
    <n v="1"/>
    <m/>
    <m/>
    <n v="2652235"/>
    <s v="CREDITOS DE CONSUMO"/>
    <n v="0"/>
    <n v="0"/>
    <n v="890480123"/>
    <s v="UNIVERSIDAD DE CARTAGENA"/>
    <n v="5"/>
    <m/>
    <m/>
    <m/>
    <m/>
    <n v="1"/>
    <n v="7"/>
    <n v="1"/>
  </r>
  <r>
    <n v="196235"/>
    <s v="C"/>
    <n v="73192968"/>
    <x v="0"/>
    <n v="4"/>
    <n v="17704"/>
    <d v="2020-10-13T00:00:00"/>
    <d v="2021-10-30T00:00:00"/>
    <n v="0"/>
    <n v="1"/>
    <n v="5"/>
    <n v="30"/>
    <n v="2"/>
    <n v="12185828"/>
    <n v="12890000"/>
    <n v="395000"/>
    <n v="35130"/>
    <n v="236173"/>
    <n v="0"/>
    <n v="0"/>
    <n v="0"/>
    <m/>
    <n v="0"/>
    <n v="0"/>
    <n v="0"/>
    <m/>
    <m/>
    <d v="2021-03-30T00:00:00"/>
    <n v="1"/>
    <s v="O"/>
    <n v="1"/>
    <n v="30"/>
    <n v="0"/>
    <m/>
    <m/>
    <m/>
    <m/>
    <m/>
    <m/>
    <n v="1"/>
    <n v="1"/>
    <m/>
    <m/>
    <n v="39938"/>
    <s v="CREDITOS DE CONSUMO"/>
    <n v="0"/>
    <n v="0"/>
    <n v="890480123"/>
    <s v="UNIVERSIDAD DE CARTAGENA"/>
    <n v="5"/>
    <m/>
    <m/>
    <m/>
    <m/>
    <n v="1"/>
    <n v="7"/>
    <n v="2"/>
  </r>
  <r>
    <n v="20119979"/>
    <s v="C"/>
    <n v="73196566"/>
    <x v="0"/>
    <n v="4"/>
    <n v="16777"/>
    <d v="2020-10-29T00:00:00"/>
    <d v="2023-12-30T00:00:00"/>
    <n v="0"/>
    <n v="1"/>
    <n v="5"/>
    <n v="30"/>
    <n v="2"/>
    <n v="9119963"/>
    <n v="9511000"/>
    <n v="35474164"/>
    <n v="1078330"/>
    <n v="31366873"/>
    <n v="0"/>
    <n v="0"/>
    <n v="0"/>
    <m/>
    <n v="0"/>
    <n v="0"/>
    <n v="0"/>
    <m/>
    <m/>
    <d v="2021-03-30T00:00:00"/>
    <n v="1"/>
    <s v="O"/>
    <n v="1"/>
    <n v="30"/>
    <n v="0"/>
    <m/>
    <m/>
    <m/>
    <m/>
    <m/>
    <m/>
    <n v="1"/>
    <n v="1"/>
    <m/>
    <m/>
    <n v="11246894"/>
    <s v="CREDITOS DE CONSUMO"/>
    <n v="0"/>
    <n v="0"/>
    <n v="890480123"/>
    <s v="UNIVERSIDAD DE CARTAGENA"/>
    <n v="5"/>
    <m/>
    <m/>
    <m/>
    <m/>
    <n v="1"/>
    <n v="7"/>
    <n v="1"/>
  </r>
  <r>
    <n v="0"/>
    <s v="C"/>
    <n v="73196862"/>
    <x v="0"/>
    <n v="4"/>
    <n v="18163"/>
    <d v="2021-02-09T00:00:00"/>
    <d v="2021-06-28T00:00:00"/>
    <n v="0"/>
    <n v="1"/>
    <n v="1"/>
    <n v="30"/>
    <n v="2"/>
    <n v="13121400"/>
    <n v="13940000"/>
    <n v="2000000"/>
    <n v="21869"/>
    <n v="1977892"/>
    <n v="0"/>
    <n v="0"/>
    <n v="0"/>
    <m/>
    <n v="0"/>
    <n v="0"/>
    <n v="0"/>
    <n v="2000000"/>
    <n v="6"/>
    <d v="2021-03-30T00:00:00"/>
    <n v="1"/>
    <s v="O"/>
    <n v="1"/>
    <n v="30"/>
    <n v="0"/>
    <m/>
    <m/>
    <m/>
    <m/>
    <m/>
    <m/>
    <n v="1"/>
    <n v="1"/>
    <m/>
    <m/>
    <n v="4106247"/>
    <s v="CREDITOS DE CONSUMO"/>
    <n v="0"/>
    <n v="0"/>
    <n v="890480123"/>
    <s v="UNIVERSIDAD DE CARTAGENA"/>
    <n v="5"/>
    <m/>
    <m/>
    <m/>
    <m/>
    <n v="1"/>
    <n v="7"/>
    <n v="2"/>
  </r>
  <r>
    <n v="0"/>
    <s v="C"/>
    <n v="73196862"/>
    <x v="0"/>
    <n v="4"/>
    <n v="550018159"/>
    <d v="2018-02-01T00:00:00"/>
    <d v="2024-03-30T00:00:00"/>
    <n v="0"/>
    <n v="1"/>
    <n v="0"/>
    <n v="30"/>
    <n v="2"/>
    <n v="22490513"/>
    <n v="24960000"/>
    <n v="14327"/>
    <n v="551"/>
    <n v="14073"/>
    <n v="0"/>
    <n v="0"/>
    <n v="0"/>
    <m/>
    <n v="0"/>
    <n v="0"/>
    <n v="0"/>
    <m/>
    <m/>
    <d v="2021-03-30T00:00:00"/>
    <n v="1"/>
    <s v="O"/>
    <n v="1"/>
    <n v="30"/>
    <n v="0"/>
    <m/>
    <m/>
    <m/>
    <m/>
    <m/>
    <m/>
    <n v="1"/>
    <n v="1"/>
    <m/>
    <m/>
    <n v="29217"/>
    <s v="CREDITOS DE CONSUMO"/>
    <n v="0"/>
    <n v="0"/>
    <n v="890480123"/>
    <s v="UNIVERSIDAD DE CARTAGENA"/>
    <n v="5"/>
    <m/>
    <m/>
    <m/>
    <m/>
    <n v="2"/>
    <n v="7"/>
    <n v="2"/>
  </r>
  <r>
    <n v="0"/>
    <s v="C"/>
    <n v="73196862"/>
    <x v="0"/>
    <n v="4"/>
    <n v="550018250"/>
    <d v="2018-02-12T00:00:00"/>
    <d v="2024-02-28T00:00:00"/>
    <n v="0"/>
    <n v="1"/>
    <n v="1"/>
    <n v="30"/>
    <n v="2"/>
    <n v="22490513"/>
    <n v="24960000"/>
    <n v="665"/>
    <n v="26"/>
    <n v="651"/>
    <n v="0"/>
    <n v="0"/>
    <n v="0"/>
    <m/>
    <n v="0"/>
    <n v="0"/>
    <n v="0"/>
    <m/>
    <m/>
    <d v="2021-03-30T00:00:00"/>
    <n v="1"/>
    <s v="O"/>
    <n v="1"/>
    <n v="30"/>
    <n v="0"/>
    <m/>
    <m/>
    <m/>
    <m/>
    <m/>
    <m/>
    <n v="1"/>
    <n v="1"/>
    <m/>
    <m/>
    <n v="1352"/>
    <s v="CREDITOS DE CONSUMO"/>
    <n v="0"/>
    <n v="0"/>
    <n v="890480123"/>
    <s v="UNIVERSIDAD DE CARTAGENA"/>
    <n v="5"/>
    <m/>
    <m/>
    <m/>
    <m/>
    <n v="2"/>
    <n v="7"/>
    <n v="2"/>
  </r>
  <r>
    <n v="0"/>
    <s v="C"/>
    <n v="73196862"/>
    <x v="0"/>
    <n v="4"/>
    <n v="550023804"/>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n v="73196862"/>
    <x v="0"/>
    <n v="4"/>
    <n v="550023805"/>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n v="73196862"/>
    <x v="0"/>
    <n v="4"/>
    <n v="550023829"/>
    <d v="2020-04-28T00:00:00"/>
    <d v="2024-04-30T00:00:00"/>
    <n v="0"/>
    <n v="1"/>
    <n v="0"/>
    <n v="30"/>
    <n v="2"/>
    <n v="22490513"/>
    <n v="24960000"/>
    <n v="485954"/>
    <n v="18682"/>
    <n v="477303"/>
    <n v="0"/>
    <n v="0"/>
    <n v="0"/>
    <m/>
    <n v="0"/>
    <n v="0"/>
    <n v="0"/>
    <m/>
    <m/>
    <d v="2021-03-30T00:00:00"/>
    <n v="1"/>
    <s v="O"/>
    <n v="1"/>
    <n v="30"/>
    <n v="0"/>
    <m/>
    <m/>
    <m/>
    <m/>
    <m/>
    <m/>
    <n v="1"/>
    <n v="1"/>
    <m/>
    <m/>
    <n v="990916"/>
    <s v="CREDITOS DE CONSUMO"/>
    <n v="0"/>
    <n v="0"/>
    <n v="890480123"/>
    <s v="UNIVERSIDAD DE CARTAGENA"/>
    <n v="5"/>
    <m/>
    <m/>
    <m/>
    <m/>
    <n v="2"/>
    <n v="7"/>
    <n v="2"/>
  </r>
  <r>
    <n v="0"/>
    <s v="C"/>
    <n v="73196862"/>
    <x v="0"/>
    <n v="4"/>
    <n v="550023830"/>
    <d v="2020-04-28T00:00:00"/>
    <d v="2024-04-30T00:00:00"/>
    <n v="0"/>
    <n v="1"/>
    <n v="0"/>
    <n v="30"/>
    <n v="2"/>
    <n v="22490513"/>
    <n v="24960000"/>
    <n v="485958"/>
    <n v="18682"/>
    <n v="477307"/>
    <n v="0"/>
    <n v="0"/>
    <n v="0"/>
    <m/>
    <n v="0"/>
    <n v="0"/>
    <n v="0"/>
    <m/>
    <m/>
    <d v="2021-03-30T00:00:00"/>
    <n v="1"/>
    <s v="O"/>
    <n v="1"/>
    <n v="30"/>
    <n v="0"/>
    <m/>
    <m/>
    <m/>
    <m/>
    <m/>
    <m/>
    <n v="1"/>
    <n v="1"/>
    <m/>
    <m/>
    <n v="990924"/>
    <s v="CREDITOS DE CONSUMO"/>
    <n v="0"/>
    <n v="0"/>
    <n v="890480123"/>
    <s v="UNIVERSIDAD DE CARTAGENA"/>
    <n v="5"/>
    <m/>
    <m/>
    <m/>
    <m/>
    <n v="2"/>
    <n v="7"/>
    <n v="2"/>
  </r>
  <r>
    <n v="0"/>
    <s v="C"/>
    <n v="73196862"/>
    <x v="0"/>
    <n v="4"/>
    <n v="550023860"/>
    <d v="2020-05-14T00:00:00"/>
    <d v="2024-04-30T00:00:00"/>
    <n v="0"/>
    <n v="1"/>
    <n v="0"/>
    <n v="30"/>
    <n v="2"/>
    <n v="22490513"/>
    <n v="24960000"/>
    <n v="500856"/>
    <n v="19255"/>
    <n v="491930"/>
    <n v="0"/>
    <n v="0"/>
    <n v="0"/>
    <m/>
    <n v="0"/>
    <n v="0"/>
    <n v="0"/>
    <m/>
    <m/>
    <d v="2021-03-30T00:00:00"/>
    <n v="1"/>
    <s v="O"/>
    <n v="1"/>
    <n v="30"/>
    <n v="0"/>
    <m/>
    <m/>
    <m/>
    <m/>
    <m/>
    <m/>
    <n v="1"/>
    <n v="1"/>
    <m/>
    <m/>
    <n v="1021282"/>
    <s v="CREDITOS DE CONSUMO"/>
    <n v="0"/>
    <n v="0"/>
    <n v="890480123"/>
    <s v="UNIVERSIDAD DE CARTAGENA"/>
    <n v="5"/>
    <m/>
    <m/>
    <m/>
    <m/>
    <n v="2"/>
    <n v="7"/>
    <n v="2"/>
  </r>
  <r>
    <n v="0"/>
    <s v="C"/>
    <n v="73196862"/>
    <x v="0"/>
    <n v="4"/>
    <n v="550024145"/>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n v="73196862"/>
    <x v="0"/>
    <n v="4"/>
    <n v="550024146"/>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n v="73196862"/>
    <x v="0"/>
    <n v="4"/>
    <n v="550024340"/>
    <d v="2020-09-03T00:00:00"/>
    <d v="2024-04-30T00:00:00"/>
    <n v="0"/>
    <n v="1"/>
    <n v="0"/>
    <n v="30"/>
    <n v="2"/>
    <n v="22490513"/>
    <n v="24960000"/>
    <n v="132371"/>
    <n v="5089"/>
    <n v="130020"/>
    <n v="0"/>
    <n v="0"/>
    <n v="0"/>
    <m/>
    <n v="0"/>
    <n v="0"/>
    <n v="0"/>
    <m/>
    <m/>
    <d v="2021-03-30T00:00:00"/>
    <n v="1"/>
    <s v="O"/>
    <n v="1"/>
    <n v="30"/>
    <n v="0"/>
    <m/>
    <m/>
    <m/>
    <m/>
    <m/>
    <m/>
    <n v="1"/>
    <n v="1"/>
    <m/>
    <m/>
    <n v="269931"/>
    <s v="CREDITOS DE CONSUMO"/>
    <n v="0"/>
    <n v="0"/>
    <n v="890480123"/>
    <s v="UNIVERSIDAD DE CARTAGENA"/>
    <n v="5"/>
    <m/>
    <m/>
    <m/>
    <m/>
    <n v="2"/>
    <n v="7"/>
    <n v="2"/>
  </r>
  <r>
    <n v="0"/>
    <s v="C"/>
    <n v="73196862"/>
    <x v="0"/>
    <n v="4"/>
    <n v="550024430"/>
    <d v="2020-09-24T00:00:00"/>
    <d v="2024-04-30T00:00:00"/>
    <n v="0"/>
    <n v="1"/>
    <n v="0"/>
    <n v="30"/>
    <n v="2"/>
    <n v="22490513"/>
    <n v="24960000"/>
    <n v="60662"/>
    <n v="2332"/>
    <n v="59584"/>
    <n v="0"/>
    <n v="0"/>
    <n v="0"/>
    <m/>
    <n v="0"/>
    <n v="0"/>
    <n v="0"/>
    <m/>
    <m/>
    <d v="2021-03-30T00:00:00"/>
    <n v="1"/>
    <s v="O"/>
    <n v="1"/>
    <n v="30"/>
    <n v="0"/>
    <m/>
    <m/>
    <m/>
    <m/>
    <m/>
    <m/>
    <n v="1"/>
    <n v="1"/>
    <m/>
    <m/>
    <n v="123701"/>
    <s v="CREDITOS DE CONSUMO"/>
    <n v="0"/>
    <n v="0"/>
    <n v="890480123"/>
    <s v="UNIVERSIDAD DE CARTAGENA"/>
    <n v="5"/>
    <m/>
    <m/>
    <m/>
    <m/>
    <n v="2"/>
    <n v="7"/>
    <n v="2"/>
  </r>
  <r>
    <n v="0"/>
    <s v="C"/>
    <n v="73196862"/>
    <x v="0"/>
    <n v="4"/>
    <n v="550024437"/>
    <d v="2020-09-29T00:00:00"/>
    <d v="2024-04-30T00:00:00"/>
    <n v="0"/>
    <n v="1"/>
    <n v="0"/>
    <n v="30"/>
    <n v="2"/>
    <n v="22490513"/>
    <n v="24960000"/>
    <n v="42208"/>
    <n v="1623"/>
    <n v="41444"/>
    <n v="0"/>
    <n v="0"/>
    <n v="0"/>
    <m/>
    <n v="0"/>
    <n v="0"/>
    <n v="0"/>
    <m/>
    <m/>
    <d v="2021-03-30T00:00:00"/>
    <n v="1"/>
    <s v="O"/>
    <n v="1"/>
    <n v="30"/>
    <n v="0"/>
    <m/>
    <m/>
    <m/>
    <m/>
    <m/>
    <m/>
    <n v="1"/>
    <n v="1"/>
    <m/>
    <m/>
    <n v="86041"/>
    <s v="CREDITOS DE CONSUMO"/>
    <n v="0"/>
    <n v="0"/>
    <n v="890480123"/>
    <s v="UNIVERSIDAD DE CARTAGENA"/>
    <n v="5"/>
    <m/>
    <m/>
    <m/>
    <m/>
    <n v="2"/>
    <n v="7"/>
    <n v="2"/>
  </r>
  <r>
    <n v="0"/>
    <s v="C"/>
    <n v="73196862"/>
    <x v="0"/>
    <n v="4"/>
    <n v="550024554"/>
    <d v="2020-10-01T00:00:00"/>
    <d v="2024-04-30T00:00:00"/>
    <n v="0"/>
    <n v="1"/>
    <n v="0"/>
    <n v="30"/>
    <n v="2"/>
    <n v="22490513"/>
    <n v="24960000"/>
    <n v="180382"/>
    <n v="6935"/>
    <n v="177175"/>
    <n v="0"/>
    <n v="0"/>
    <n v="0"/>
    <m/>
    <n v="0"/>
    <n v="0"/>
    <n v="0"/>
    <m/>
    <m/>
    <d v="2021-03-30T00:00:00"/>
    <n v="1"/>
    <s v="O"/>
    <n v="1"/>
    <n v="30"/>
    <n v="0"/>
    <m/>
    <m/>
    <m/>
    <m/>
    <m/>
    <m/>
    <n v="1"/>
    <n v="1"/>
    <m/>
    <m/>
    <n v="367828"/>
    <s v="CREDITOS DE CONSUMO"/>
    <n v="0"/>
    <n v="0"/>
    <n v="890480123"/>
    <s v="UNIVERSIDAD DE CARTAGENA"/>
    <n v="5"/>
    <m/>
    <m/>
    <m/>
    <m/>
    <n v="2"/>
    <n v="7"/>
    <n v="2"/>
  </r>
  <r>
    <n v="0"/>
    <s v="C"/>
    <n v="73196862"/>
    <x v="0"/>
    <n v="4"/>
    <n v="550024563"/>
    <d v="2020-10-05T00:00:00"/>
    <d v="2024-04-30T00:00:00"/>
    <n v="0"/>
    <n v="1"/>
    <n v="0"/>
    <n v="30"/>
    <n v="2"/>
    <n v="22490513"/>
    <n v="24960000"/>
    <n v="180292"/>
    <n v="6931"/>
    <n v="177089"/>
    <n v="0"/>
    <n v="0"/>
    <n v="0"/>
    <m/>
    <n v="0"/>
    <n v="0"/>
    <n v="0"/>
    <m/>
    <m/>
    <d v="2021-03-30T00:00:00"/>
    <n v="1"/>
    <s v="O"/>
    <n v="1"/>
    <n v="30"/>
    <n v="0"/>
    <m/>
    <m/>
    <m/>
    <m/>
    <m/>
    <m/>
    <n v="1"/>
    <n v="1"/>
    <m/>
    <m/>
    <n v="367650"/>
    <s v="CREDITOS DE CONSUMO"/>
    <n v="0"/>
    <n v="0"/>
    <n v="890480123"/>
    <s v="UNIVERSIDAD DE CARTAGENA"/>
    <n v="5"/>
    <m/>
    <m/>
    <m/>
    <m/>
    <n v="2"/>
    <n v="7"/>
    <n v="2"/>
  </r>
  <r>
    <n v="0"/>
    <s v="C"/>
    <n v="73196862"/>
    <x v="0"/>
    <n v="4"/>
    <n v="550024772"/>
    <d v="2020-11-04T00:00:00"/>
    <d v="2024-04-30T00:00:00"/>
    <n v="0"/>
    <n v="1"/>
    <n v="0"/>
    <n v="30"/>
    <n v="2"/>
    <n v="22490513"/>
    <n v="24960000"/>
    <n v="93751"/>
    <n v="3604"/>
    <n v="92093"/>
    <n v="0"/>
    <n v="0"/>
    <n v="0"/>
    <m/>
    <n v="0"/>
    <n v="0"/>
    <n v="0"/>
    <m/>
    <m/>
    <d v="2021-03-30T00:00:00"/>
    <n v="1"/>
    <s v="O"/>
    <n v="1"/>
    <n v="30"/>
    <n v="0"/>
    <m/>
    <m/>
    <m/>
    <m/>
    <m/>
    <m/>
    <n v="1"/>
    <n v="1"/>
    <m/>
    <m/>
    <n v="191192"/>
    <s v="CREDITOS DE CONSUMO"/>
    <n v="0"/>
    <n v="0"/>
    <n v="890480123"/>
    <s v="UNIVERSIDAD DE CARTAGENA"/>
    <n v="5"/>
    <m/>
    <m/>
    <m/>
    <m/>
    <n v="2"/>
    <n v="7"/>
    <n v="2"/>
  </r>
  <r>
    <n v="0"/>
    <s v="C"/>
    <n v="73196862"/>
    <x v="0"/>
    <n v="4"/>
    <n v="550025638"/>
    <d v="2021-03-26T00:00:00"/>
    <d v="2024-04-30T00:00:00"/>
    <n v="0"/>
    <n v="1"/>
    <n v="1"/>
    <n v="30"/>
    <n v="2"/>
    <n v="22490513"/>
    <n v="24960000"/>
    <n v="200000"/>
    <n v="7689"/>
    <n v="192311"/>
    <n v="0"/>
    <n v="0"/>
    <n v="0"/>
    <m/>
    <n v="0"/>
    <n v="0"/>
    <n v="0"/>
    <m/>
    <m/>
    <d v="2021-03-30T00:00:00"/>
    <n v="1"/>
    <s v="O"/>
    <n v="1"/>
    <n v="30"/>
    <n v="0"/>
    <m/>
    <m/>
    <m/>
    <m/>
    <m/>
    <m/>
    <n v="1"/>
    <n v="1"/>
    <m/>
    <m/>
    <n v="399252"/>
    <s v="CREDITOS DE CONSUMO"/>
    <n v="0"/>
    <n v="0"/>
    <n v="890480123"/>
    <s v="UNIVERSIDAD DE CARTAGENA"/>
    <n v="5"/>
    <m/>
    <m/>
    <m/>
    <m/>
    <n v="2"/>
    <n v="7"/>
    <n v="2"/>
  </r>
  <r>
    <n v="0"/>
    <s v="C"/>
    <n v="73196862"/>
    <x v="0"/>
    <n v="4"/>
    <n v="550025693"/>
    <d v="2021-03-31T00:00:00"/>
    <d v="2021-05-30T00:00:00"/>
    <n v="0"/>
    <n v="1"/>
    <n v="0"/>
    <n v="30"/>
    <n v="2"/>
    <n v="0"/>
    <n v="0"/>
    <n v="6000"/>
    <n v="6000"/>
    <n v="6000"/>
    <n v="0"/>
    <n v="0"/>
    <n v="0"/>
    <m/>
    <n v="0"/>
    <n v="0"/>
    <n v="0"/>
    <m/>
    <m/>
    <d v="2021-03-31T00:00:00"/>
    <n v="1"/>
    <s v="O"/>
    <n v="1"/>
    <n v="30"/>
    <n v="0"/>
    <m/>
    <m/>
    <m/>
    <m/>
    <m/>
    <m/>
    <n v="1"/>
    <n v="1"/>
    <m/>
    <m/>
    <n v="12456"/>
    <s v="CREDITOS DE CONSUMO"/>
    <n v="0"/>
    <n v="0"/>
    <n v="890480123"/>
    <s v="UNIVERSIDAD DE CARTAGENA"/>
    <n v="5"/>
    <m/>
    <m/>
    <m/>
    <m/>
    <n v="2"/>
    <n v="7"/>
    <n v="2"/>
  </r>
  <r>
    <n v="14930238"/>
    <s v="C"/>
    <n v="73198572"/>
    <x v="0"/>
    <n v="4"/>
    <n v="16791"/>
    <d v="2020-10-29T00:00:00"/>
    <d v="2024-03-02T00:00:00"/>
    <n v="0"/>
    <n v="1"/>
    <n v="5"/>
    <n v="30"/>
    <n v="2"/>
    <n v="9119963"/>
    <n v="9511000"/>
    <n v="18535193"/>
    <n v="539122"/>
    <n v="16502898"/>
    <n v="0"/>
    <n v="0"/>
    <n v="0"/>
    <m/>
    <n v="0"/>
    <n v="0"/>
    <n v="0"/>
    <m/>
    <m/>
    <d v="2021-03-30T00:00:00"/>
    <n v="9"/>
    <s v="O"/>
    <n v="1"/>
    <n v="30"/>
    <n v="0"/>
    <m/>
    <m/>
    <m/>
    <m/>
    <m/>
    <m/>
    <n v="1"/>
    <n v="1"/>
    <m/>
    <m/>
    <n v="1572660"/>
    <s v="CREDITOS DE CONSUMO"/>
    <n v="0"/>
    <n v="0"/>
    <n v="890480123"/>
    <s v="UNIVERSIDAD DE CARTAGENA"/>
    <n v="5"/>
    <m/>
    <m/>
    <m/>
    <m/>
    <n v="1"/>
    <n v="7"/>
    <n v="1"/>
  </r>
  <r>
    <n v="25953831"/>
    <s v="C"/>
    <n v="73201754"/>
    <x v="2"/>
    <n v="4"/>
    <n v="18088"/>
    <d v="2021-01-26T00:00:00"/>
    <d v="2021-05-15T00:00:00"/>
    <n v="0"/>
    <n v="1"/>
    <n v="0"/>
    <n v="30"/>
    <n v="2"/>
    <n v="16011168"/>
    <n v="17240000"/>
    <n v="34000000"/>
    <n v="34453650"/>
    <n v="34000000"/>
    <n v="0"/>
    <n v="0"/>
    <n v="0"/>
    <m/>
    <n v="0"/>
    <n v="0"/>
    <n v="0"/>
    <m/>
    <m/>
    <d v="2021-03-31T00:00:00"/>
    <n v="1"/>
    <s v="O"/>
    <n v="1"/>
    <n v="30"/>
    <n v="0"/>
    <m/>
    <m/>
    <m/>
    <m/>
    <m/>
    <m/>
    <n v="1"/>
    <n v="1"/>
    <m/>
    <m/>
    <n v="8046169"/>
    <s v="CREDITOS DE CONSUMO"/>
    <n v="0"/>
    <n v="0"/>
    <m/>
    <m/>
    <n v="5"/>
    <m/>
    <m/>
    <m/>
    <m/>
    <n v="1"/>
    <n v="7"/>
    <n v="2"/>
  </r>
  <r>
    <n v="2692742"/>
    <s v="C"/>
    <n v="73202988"/>
    <x v="0"/>
    <n v="4"/>
    <n v="14568"/>
    <d v="2018-09-10T00:00:00"/>
    <d v="2025-09-10T00:00:00"/>
    <n v="0"/>
    <n v="1"/>
    <n v="58"/>
    <n v="30"/>
    <n v="2"/>
    <n v="17726461"/>
    <n v="19240000"/>
    <n v="35000000"/>
    <n v="528615"/>
    <n v="15098656"/>
    <n v="0"/>
    <n v="0"/>
    <n v="0"/>
    <m/>
    <n v="0"/>
    <n v="0"/>
    <n v="0"/>
    <s v="1200000/1200000"/>
    <d v="2021-12-06T00:00:00"/>
    <d v="2021-03-30T00:00:00"/>
    <n v="1"/>
    <s v="O"/>
    <n v="1"/>
    <n v="30"/>
    <n v="0"/>
    <m/>
    <m/>
    <m/>
    <m/>
    <m/>
    <m/>
    <n v="1"/>
    <n v="1"/>
    <m/>
    <m/>
    <n v="12405914"/>
    <s v="CREDITOS DE CONSUMO"/>
    <n v="0"/>
    <n v="0"/>
    <n v="890480123"/>
    <s v="UNIVERSIDAD DE CARTAGENA"/>
    <n v="5"/>
    <m/>
    <m/>
    <m/>
    <m/>
    <n v="1"/>
    <n v="7"/>
    <n v="2"/>
  </r>
  <r>
    <n v="4316852"/>
    <s v="C"/>
    <n v="73203899"/>
    <x v="0"/>
    <n v="4"/>
    <n v="17197"/>
    <d v="2020-05-14T00:00:00"/>
    <d v="2023-05-30T00:00:00"/>
    <n v="30"/>
    <n v="1"/>
    <n v="8"/>
    <n v="30"/>
    <n v="2"/>
    <n v="17726461"/>
    <n v="19240000"/>
    <n v="8000000"/>
    <n v="288123"/>
    <n v="6395516"/>
    <n v="94200"/>
    <n v="0"/>
    <n v="0"/>
    <m/>
    <n v="0"/>
    <n v="0"/>
    <n v="0"/>
    <m/>
    <m/>
    <d v="2021-03-30T00:00:00"/>
    <n v="9"/>
    <s v="O"/>
    <n v="1"/>
    <n v="30"/>
    <n v="212507"/>
    <m/>
    <m/>
    <m/>
    <m/>
    <m/>
    <m/>
    <n v="1"/>
    <n v="1"/>
    <m/>
    <m/>
    <n v="2078664"/>
    <s v="CREDITOS DE CONSUMO"/>
    <n v="0"/>
    <n v="0"/>
    <n v="890480123"/>
    <s v="UNIVERSIDAD DE CARTAGENA"/>
    <n v="5"/>
    <m/>
    <m/>
    <m/>
    <m/>
    <n v="1"/>
    <n v="7"/>
    <n v="2"/>
  </r>
  <r>
    <n v="7896777"/>
    <s v="C"/>
    <n v="73226550"/>
    <x v="0"/>
    <n v="4"/>
    <n v="17497"/>
    <d v="2020-08-27T00:00:00"/>
    <d v="2025-09-30T00:00:00"/>
    <n v="0"/>
    <n v="1"/>
    <n v="6"/>
    <n v="30"/>
    <n v="2"/>
    <n v="17726461"/>
    <n v="19240000"/>
    <n v="12000000"/>
    <n v="302938"/>
    <n v="11216446"/>
    <n v="0"/>
    <n v="0"/>
    <n v="0"/>
    <m/>
    <n v="0"/>
    <n v="0"/>
    <n v="0"/>
    <m/>
    <m/>
    <d v="2021-03-30T00:00:00"/>
    <n v="9"/>
    <s v="O"/>
    <n v="1"/>
    <n v="30"/>
    <n v="0"/>
    <m/>
    <m/>
    <m/>
    <m/>
    <m/>
    <m/>
    <n v="1"/>
    <n v="1"/>
    <m/>
    <m/>
    <n v="3319669"/>
    <s v="CREDITOS DE CONSUMO"/>
    <n v="0"/>
    <n v="0"/>
    <n v="890480123"/>
    <s v="UNIVERSIDAD DE CARTAGENA"/>
    <n v="5"/>
    <m/>
    <m/>
    <m/>
    <m/>
    <n v="1"/>
    <n v="7"/>
    <n v="2"/>
  </r>
  <r>
    <n v="0"/>
    <s v="C"/>
    <n v="73227631"/>
    <x v="0"/>
    <n v="4"/>
    <n v="18109"/>
    <d v="2021-01-29T00:00:00"/>
    <d v="2021-09-30T00:00:00"/>
    <n v="0"/>
    <n v="1"/>
    <n v="2"/>
    <n v="30"/>
    <n v="2"/>
    <n v="7720836"/>
    <n v="8000000"/>
    <n v="3157226"/>
    <n v="406165"/>
    <n v="2382693"/>
    <n v="0"/>
    <n v="0"/>
    <n v="0"/>
    <m/>
    <n v="0"/>
    <n v="0"/>
    <n v="0"/>
    <m/>
    <m/>
    <d v="2021-03-30T00:00:00"/>
    <n v="1"/>
    <s v="O"/>
    <n v="1"/>
    <n v="30"/>
    <n v="0"/>
    <m/>
    <m/>
    <m/>
    <m/>
    <m/>
    <m/>
    <n v="1"/>
    <n v="1"/>
    <m/>
    <m/>
    <n v="6204284"/>
    <s v="CREDITOS DE CONSUMO"/>
    <n v="0"/>
    <n v="0"/>
    <n v="890480123"/>
    <s v="UNIVERSIDAD DE CARTAGENA"/>
    <n v="5"/>
    <m/>
    <m/>
    <m/>
    <m/>
    <n v="1"/>
    <n v="7"/>
    <n v="2"/>
  </r>
  <r>
    <n v="1325781"/>
    <s v="C"/>
    <n v="73230556"/>
    <x v="2"/>
    <n v="4"/>
    <n v="18211"/>
    <d v="2021-02-26T00:00:00"/>
    <d v="2022-08-28T00:00:00"/>
    <n v="0"/>
    <n v="1"/>
    <n v="0"/>
    <n v="30"/>
    <n v="2"/>
    <n v="15881442"/>
    <n v="17090000"/>
    <n v="2000000"/>
    <n v="125601"/>
    <n v="2000000"/>
    <n v="26460"/>
    <n v="0"/>
    <n v="0"/>
    <m/>
    <n v="0"/>
    <n v="0"/>
    <n v="0"/>
    <m/>
    <m/>
    <d v="2021-02-28T00:00:00"/>
    <n v="9"/>
    <s v="O"/>
    <n v="1"/>
    <n v="30"/>
    <n v="0"/>
    <m/>
    <m/>
    <m/>
    <m/>
    <m/>
    <m/>
    <n v="1"/>
    <n v="1"/>
    <m/>
    <m/>
    <n v="674219"/>
    <s v="CREDITOS DE CONSUMO"/>
    <n v="0"/>
    <n v="0"/>
    <m/>
    <m/>
    <n v="5"/>
    <m/>
    <m/>
    <m/>
    <m/>
    <n v="1"/>
    <n v="7"/>
    <n v="2"/>
  </r>
  <r>
    <n v="968848"/>
    <s v="C"/>
    <n v="73236551"/>
    <x v="0"/>
    <n v="4"/>
    <n v="17526"/>
    <d v="2020-08-31T00:00:00"/>
    <d v="2022-10-31T00:00:00"/>
    <n v="0"/>
    <n v="1"/>
    <n v="6"/>
    <n v="30"/>
    <n v="2"/>
    <n v="9752084"/>
    <n v="10200000"/>
    <n v="3735648"/>
    <n v="171954"/>
    <n v="2836735"/>
    <n v="0"/>
    <n v="0"/>
    <n v="0"/>
    <m/>
    <n v="0"/>
    <n v="0"/>
    <n v="0"/>
    <m/>
    <m/>
    <d v="2021-03-30T00:00:00"/>
    <n v="1"/>
    <s v="O"/>
    <n v="1"/>
    <n v="30"/>
    <n v="0"/>
    <m/>
    <m/>
    <m/>
    <m/>
    <m/>
    <m/>
    <n v="1"/>
    <n v="1"/>
    <m/>
    <m/>
    <n v="1867887"/>
    <s v="CREDITOS DE CONSUMO"/>
    <n v="0"/>
    <n v="0"/>
    <n v="890480123"/>
    <s v="UNIVERSIDAD DE CARTAGENA"/>
    <n v="5"/>
    <m/>
    <m/>
    <m/>
    <m/>
    <n v="1"/>
    <n v="7"/>
    <n v="2"/>
  </r>
  <r>
    <n v="31317036"/>
    <s v="C"/>
    <n v="73238196"/>
    <x v="0"/>
    <n v="4"/>
    <n v="18207"/>
    <d v="2021-02-24T00:00:00"/>
    <d v="2028-02-28T00:00:00"/>
    <n v="0"/>
    <n v="1"/>
    <n v="1"/>
    <n v="30"/>
    <n v="2"/>
    <n v="16011168"/>
    <n v="17240000"/>
    <n v="35000000"/>
    <n v="695395"/>
    <n v="34771585"/>
    <n v="0"/>
    <n v="0"/>
    <n v="0"/>
    <m/>
    <n v="0"/>
    <n v="0"/>
    <n v="0"/>
    <m/>
    <m/>
    <d v="2021-03-30T00:00:00"/>
    <n v="9"/>
    <s v="O"/>
    <n v="1"/>
    <n v="30"/>
    <n v="0"/>
    <m/>
    <m/>
    <m/>
    <m/>
    <m/>
    <m/>
    <n v="1"/>
    <n v="1"/>
    <m/>
    <m/>
    <n v="3454549"/>
    <s v="CREDITOS DE CONSUMO"/>
    <n v="0"/>
    <n v="0"/>
    <n v="890480123"/>
    <s v="UNIVERSIDAD DE CARTAGENA"/>
    <n v="5"/>
    <m/>
    <m/>
    <m/>
    <m/>
    <n v="1"/>
    <n v="7"/>
    <n v="2"/>
  </r>
  <r>
    <n v="75757527"/>
    <s v="C"/>
    <n v="73238731"/>
    <x v="1"/>
    <n v="4"/>
    <n v="16052"/>
    <d v="2020-10-29T00:00:00"/>
    <d v="2031-09-30T00:00:00"/>
    <n v="0"/>
    <n v="1"/>
    <n v="5"/>
    <n v="30"/>
    <n v="2"/>
    <n v="12185828"/>
    <n v="12890000"/>
    <n v="87272345"/>
    <n v="1039688"/>
    <n v="86487016"/>
    <n v="0"/>
    <n v="0"/>
    <n v="130000000"/>
    <s v="                              "/>
    <n v="0"/>
    <n v="0"/>
    <n v="0"/>
    <n v="2000000"/>
    <n v="4"/>
    <d v="2021-03-30T00:00:00"/>
    <n v="2"/>
    <s v="O"/>
    <n v="1"/>
    <n v="30"/>
    <n v="0"/>
    <n v="2"/>
    <n v="0"/>
    <n v="2"/>
    <n v="0"/>
    <n v="0"/>
    <n v="0"/>
    <n v="1"/>
    <n v="1"/>
    <m/>
    <m/>
    <n v="10729489"/>
    <s v="CREDITO DE VIVIENDA"/>
    <n v="0"/>
    <n v="0"/>
    <n v="890480123"/>
    <s v="UNIVERSIDAD DE CARTAGENA"/>
    <n v="5"/>
    <m/>
    <m/>
    <m/>
    <m/>
    <n v="1"/>
    <n v="7"/>
    <n v="1"/>
  </r>
  <r>
    <n v="6951872"/>
    <s v="C"/>
    <n v="73239379"/>
    <x v="0"/>
    <n v="4"/>
    <n v="18062"/>
    <d v="2021-01-14T00:00:00"/>
    <d v="2026-01-30T00:00:00"/>
    <n v="0"/>
    <n v="1"/>
    <n v="2"/>
    <n v="30"/>
    <n v="2"/>
    <n v="16011168"/>
    <n v="17240000"/>
    <n v="12000000"/>
    <n v="291888"/>
    <n v="11734132"/>
    <n v="0"/>
    <n v="0"/>
    <n v="0"/>
    <m/>
    <n v="0"/>
    <n v="0"/>
    <n v="0"/>
    <m/>
    <m/>
    <d v="2021-03-30T00:00:00"/>
    <n v="9"/>
    <s v="O"/>
    <n v="1"/>
    <n v="30"/>
    <n v="0"/>
    <m/>
    <m/>
    <m/>
    <m/>
    <m/>
    <m/>
    <n v="1"/>
    <n v="1"/>
    <m/>
    <m/>
    <n v="4782260"/>
    <s v="CREDITOS DE CONSUMO"/>
    <n v="0"/>
    <n v="0"/>
    <n v="890480123"/>
    <s v="UNIVERSIDAD DE CARTAGENA"/>
    <n v="5"/>
    <m/>
    <m/>
    <m/>
    <m/>
    <n v="1"/>
    <n v="7"/>
    <n v="2"/>
  </r>
  <r>
    <n v="0"/>
    <s v="C"/>
    <n v="73242482"/>
    <x v="0"/>
    <n v="4"/>
    <n v="16118"/>
    <d v="2020-10-29T00:00:00"/>
    <d v="2021-10-09T00:00:00"/>
    <n v="0"/>
    <n v="1"/>
    <n v="5"/>
    <n v="30"/>
    <n v="2"/>
    <n v="15881442"/>
    <n v="17090000"/>
    <n v="1724063"/>
    <n v="169451"/>
    <n v="963536"/>
    <n v="0"/>
    <n v="0"/>
    <n v="0"/>
    <m/>
    <n v="0"/>
    <n v="0"/>
    <n v="0"/>
    <m/>
    <m/>
    <d v="2021-03-30T00:00:00"/>
    <n v="1"/>
    <s v="O"/>
    <n v="1"/>
    <n v="30"/>
    <n v="0"/>
    <m/>
    <m/>
    <m/>
    <m/>
    <m/>
    <m/>
    <n v="1"/>
    <n v="1"/>
    <m/>
    <m/>
    <n v="1536173"/>
    <s v="CREDITOS DE CONSUMO"/>
    <n v="0"/>
    <n v="0"/>
    <n v="890480123"/>
    <s v="UNIVERSIDAD DE CARTAGENA"/>
    <n v="5"/>
    <m/>
    <m/>
    <m/>
    <m/>
    <n v="1"/>
    <n v="7"/>
    <n v="1"/>
  </r>
  <r>
    <n v="0"/>
    <s v="C"/>
    <n v="73242482"/>
    <x v="0"/>
    <n v="4"/>
    <n v="17185"/>
    <d v="2020-05-05T00:00:00"/>
    <d v="2021-11-05T00:00:00"/>
    <n v="25"/>
    <n v="1"/>
    <n v="9"/>
    <n v="30"/>
    <n v="2"/>
    <n v="9752084"/>
    <n v="10200000"/>
    <n v="2504000"/>
    <n v="150097"/>
    <n v="1170720"/>
    <n v="7850"/>
    <n v="0"/>
    <n v="0"/>
    <m/>
    <n v="0"/>
    <n v="0"/>
    <n v="0"/>
    <m/>
    <m/>
    <d v="2021-03-30T00:00:00"/>
    <n v="1"/>
    <s v="O"/>
    <n v="1"/>
    <n v="30"/>
    <n v="12693"/>
    <m/>
    <m/>
    <m/>
    <m/>
    <m/>
    <m/>
    <n v="1"/>
    <n v="1"/>
    <m/>
    <m/>
    <n v="1866487"/>
    <s v="CREDITOS DE CONSUMO"/>
    <n v="0"/>
    <n v="0"/>
    <n v="890480123"/>
    <s v="UNIVERSIDAD DE CARTAGENA"/>
    <n v="5"/>
    <m/>
    <m/>
    <m/>
    <m/>
    <n v="1"/>
    <n v="7"/>
    <n v="2"/>
  </r>
  <r>
    <n v="209347"/>
    <s v="C"/>
    <n v="73352441"/>
    <x v="0"/>
    <n v="4"/>
    <n v="17260"/>
    <d v="2020-06-20T00:00:00"/>
    <d v="2022-06-30T00:00:00"/>
    <n v="0"/>
    <n v="1"/>
    <n v="8"/>
    <n v="30"/>
    <n v="2"/>
    <n v="12185828"/>
    <n v="12890000"/>
    <n v="1600000"/>
    <n v="75456"/>
    <n v="1045619"/>
    <n v="0"/>
    <n v="0"/>
    <n v="0"/>
    <m/>
    <n v="0"/>
    <n v="0"/>
    <n v="0"/>
    <m/>
    <m/>
    <d v="2021-03-30T00:00:00"/>
    <n v="1"/>
    <s v="O"/>
    <n v="1"/>
    <n v="30"/>
    <n v="0"/>
    <m/>
    <m/>
    <m/>
    <m/>
    <m/>
    <m/>
    <n v="1"/>
    <n v="1"/>
    <m/>
    <m/>
    <n v="836272"/>
    <s v="CREDITOS DE CONSUMO"/>
    <n v="0"/>
    <n v="0"/>
    <n v="890480123"/>
    <s v="UNIVERSIDAD DE CARTAGENA"/>
    <n v="5"/>
    <m/>
    <m/>
    <m/>
    <m/>
    <n v="1"/>
    <n v="7"/>
    <n v="2"/>
  </r>
  <r>
    <n v="903788"/>
    <s v="C"/>
    <n v="73352441"/>
    <x v="0"/>
    <n v="4"/>
    <n v="18229"/>
    <d v="2021-03-03T00:00:00"/>
    <d v="2023-03-30T00:00:00"/>
    <n v="0"/>
    <n v="1"/>
    <n v="1"/>
    <n v="30"/>
    <n v="2"/>
    <n v="15881442"/>
    <n v="17090000"/>
    <n v="4746254"/>
    <n v="232123"/>
    <n v="4514131"/>
    <n v="0"/>
    <n v="0"/>
    <n v="0"/>
    <m/>
    <n v="0"/>
    <n v="0"/>
    <n v="0"/>
    <m/>
    <m/>
    <d v="2021-03-30T00:00:00"/>
    <n v="1"/>
    <s v="O"/>
    <n v="1"/>
    <n v="30"/>
    <n v="0"/>
    <m/>
    <m/>
    <m/>
    <m/>
    <m/>
    <m/>
    <n v="1"/>
    <n v="1"/>
    <m/>
    <m/>
    <n v="3610343"/>
    <s v="CREDITOS DE CONSUMO"/>
    <n v="0"/>
    <n v="0"/>
    <n v="890480123"/>
    <s v="UNIVERSIDAD DE CARTAGENA"/>
    <n v="5"/>
    <m/>
    <m/>
    <m/>
    <m/>
    <n v="1"/>
    <n v="7"/>
    <n v="2"/>
  </r>
  <r>
    <n v="322527"/>
    <s v="C"/>
    <n v="73430797"/>
    <x v="0"/>
    <n v="4"/>
    <n v="15447"/>
    <d v="2020-10-29T00:00:00"/>
    <d v="2021-12-30T00:00:00"/>
    <n v="0"/>
    <n v="1"/>
    <n v="5"/>
    <n v="30"/>
    <n v="2"/>
    <n v="17726461"/>
    <n v="19240000"/>
    <n v="1522808"/>
    <n v="121206"/>
    <n v="1014089"/>
    <n v="0"/>
    <n v="0"/>
    <n v="0"/>
    <m/>
    <n v="0"/>
    <n v="0"/>
    <n v="0"/>
    <m/>
    <m/>
    <d v="2021-03-30T00:00:00"/>
    <n v="1"/>
    <s v="O"/>
    <n v="1"/>
    <n v="30"/>
    <n v="0"/>
    <m/>
    <m/>
    <m/>
    <m/>
    <m/>
    <m/>
    <n v="1"/>
    <n v="1"/>
    <m/>
    <m/>
    <n v="691562"/>
    <s v="CREDITOS DE CONSUMO"/>
    <n v="0"/>
    <n v="0"/>
    <n v="890480123"/>
    <s v="UNIVERSIDAD DE CARTAGENA"/>
    <n v="5"/>
    <m/>
    <m/>
    <m/>
    <m/>
    <n v="1"/>
    <n v="7"/>
    <n v="1"/>
  </r>
  <r>
    <n v="1511991"/>
    <s v="C"/>
    <n v="73430797"/>
    <x v="0"/>
    <n v="4"/>
    <n v="15821"/>
    <d v="2020-10-29T00:00:00"/>
    <d v="2024-10-17T00:00:00"/>
    <n v="0"/>
    <n v="1"/>
    <n v="5"/>
    <n v="30"/>
    <n v="2"/>
    <n v="12185828"/>
    <n v="12890000"/>
    <n v="5231661"/>
    <n v="140534"/>
    <n v="4754000"/>
    <n v="0"/>
    <n v="0"/>
    <n v="0"/>
    <m/>
    <n v="0"/>
    <n v="0"/>
    <n v="0"/>
    <m/>
    <m/>
    <d v="2021-03-30T00:00:00"/>
    <n v="1"/>
    <s v="O"/>
    <n v="1"/>
    <n v="30"/>
    <n v="0"/>
    <m/>
    <m/>
    <m/>
    <m/>
    <m/>
    <m/>
    <n v="1"/>
    <n v="1"/>
    <m/>
    <m/>
    <n v="3242009"/>
    <s v="CREDITOS DE CONSUMO"/>
    <n v="0"/>
    <n v="0"/>
    <n v="890480123"/>
    <s v="UNIVERSIDAD DE CARTAGENA"/>
    <n v="5"/>
    <m/>
    <m/>
    <m/>
    <m/>
    <n v="1"/>
    <n v="7"/>
    <n v="1"/>
  </r>
  <r>
    <n v="513179"/>
    <s v="C"/>
    <n v="73430797"/>
    <x v="0"/>
    <n v="4"/>
    <n v="17281"/>
    <d v="2020-06-20T00:00:00"/>
    <d v="2023-06-30T00:00:00"/>
    <n v="30"/>
    <n v="1"/>
    <n v="7"/>
    <n v="30"/>
    <n v="2"/>
    <n v="12185828"/>
    <n v="12890000"/>
    <n v="1990000"/>
    <n v="66273"/>
    <n v="1613536"/>
    <n v="16320"/>
    <n v="0"/>
    <n v="0"/>
    <m/>
    <n v="0"/>
    <n v="0"/>
    <n v="0"/>
    <m/>
    <m/>
    <d v="2021-03-30T00:00:00"/>
    <n v="1"/>
    <s v="O"/>
    <n v="1"/>
    <n v="30"/>
    <n v="55373"/>
    <m/>
    <m/>
    <m/>
    <m/>
    <m/>
    <m/>
    <n v="1"/>
    <n v="1"/>
    <m/>
    <m/>
    <n v="1100357"/>
    <s v="CREDITOS DE CONSUMO"/>
    <n v="0"/>
    <n v="0"/>
    <n v="890480123"/>
    <s v="UNIVERSIDAD DE CARTAGENA"/>
    <n v="5"/>
    <m/>
    <m/>
    <m/>
    <m/>
    <n v="1"/>
    <n v="7"/>
    <n v="2"/>
  </r>
  <r>
    <n v="0"/>
    <s v="C"/>
    <n v="73551025"/>
    <x v="0"/>
    <n v="4"/>
    <n v="16568"/>
    <d v="2020-10-29T00:00:00"/>
    <d v="2022-03-13T00:00:00"/>
    <n v="0"/>
    <n v="1"/>
    <n v="5"/>
    <n v="30"/>
    <n v="2"/>
    <n v="15881442"/>
    <n v="17090000"/>
    <n v="1655931"/>
    <n v="115521"/>
    <n v="1165032"/>
    <n v="0"/>
    <n v="0"/>
    <n v="0"/>
    <m/>
    <n v="0"/>
    <n v="0"/>
    <n v="0"/>
    <m/>
    <m/>
    <d v="2021-03-30T00:00:00"/>
    <n v="1"/>
    <s v="O"/>
    <n v="1"/>
    <n v="30"/>
    <n v="0"/>
    <m/>
    <m/>
    <m/>
    <m/>
    <m/>
    <m/>
    <n v="1"/>
    <n v="1"/>
    <m/>
    <m/>
    <n v="1274178"/>
    <s v="CREDITOS DE CONSUMO"/>
    <n v="0"/>
    <n v="0"/>
    <n v="890480123"/>
    <s v="UNIVERSIDAD DE CARTAGENA"/>
    <n v="5"/>
    <m/>
    <m/>
    <m/>
    <m/>
    <n v="1"/>
    <n v="7"/>
    <n v="1"/>
  </r>
  <r>
    <n v="0"/>
    <s v="C"/>
    <n v="73551025"/>
    <x v="0"/>
    <n v="4"/>
    <n v="17595"/>
    <d v="2020-09-17T00:00:00"/>
    <d v="2022-04-30T00:00:00"/>
    <n v="0"/>
    <n v="1"/>
    <n v="6"/>
    <n v="30"/>
    <n v="2"/>
    <n v="12185828"/>
    <n v="12890000"/>
    <n v="1750000"/>
    <n v="106870"/>
    <n v="1182749"/>
    <n v="0"/>
    <n v="0"/>
    <n v="0"/>
    <m/>
    <n v="0"/>
    <n v="0"/>
    <n v="0"/>
    <m/>
    <m/>
    <d v="2021-03-30T00:00:00"/>
    <n v="1"/>
    <s v="O"/>
    <n v="1"/>
    <n v="30"/>
    <n v="0"/>
    <m/>
    <m/>
    <m/>
    <m/>
    <m/>
    <m/>
    <n v="1"/>
    <n v="1"/>
    <m/>
    <m/>
    <n v="1293555"/>
    <s v="CREDITOS DE CONSUMO"/>
    <n v="0"/>
    <n v="0"/>
    <n v="890480123"/>
    <s v="UNIVERSIDAD DE CARTAGENA"/>
    <n v="5"/>
    <m/>
    <m/>
    <m/>
    <m/>
    <n v="1"/>
    <n v="7"/>
    <n v="2"/>
  </r>
  <r>
    <n v="0"/>
    <s v="C"/>
    <n v="73561093"/>
    <x v="0"/>
    <n v="4"/>
    <n v="13813"/>
    <d v="2018-03-23T00:00:00"/>
    <d v="2025-03-23T00:00:00"/>
    <n v="0"/>
    <n v="1"/>
    <n v="36"/>
    <n v="30"/>
    <n v="2"/>
    <n v="17726461"/>
    <n v="19240000"/>
    <n v="16890000"/>
    <n v="352288"/>
    <n v="12051380"/>
    <n v="9538"/>
    <n v="0"/>
    <n v="0"/>
    <m/>
    <n v="0"/>
    <n v="0"/>
    <n v="0"/>
    <m/>
    <m/>
    <d v="2021-03-30T00:00:00"/>
    <n v="1"/>
    <s v="O"/>
    <n v="1"/>
    <n v="30"/>
    <n v="0"/>
    <m/>
    <m/>
    <m/>
    <m/>
    <m/>
    <m/>
    <n v="1"/>
    <n v="1"/>
    <m/>
    <m/>
    <n v="12279698"/>
    <s v="CREDITOS DE CONSUMO"/>
    <n v="0"/>
    <n v="0"/>
    <n v="890480123"/>
    <s v="UNIVERSIDAD DE CARTAGENA"/>
    <n v="5"/>
    <m/>
    <m/>
    <m/>
    <m/>
    <n v="1"/>
    <n v="7"/>
    <n v="2"/>
  </r>
  <r>
    <n v="0"/>
    <s v="C"/>
    <n v="73561093"/>
    <x v="0"/>
    <n v="4"/>
    <n v="18194"/>
    <d v="2021-02-18T00:00:00"/>
    <d v="2021-06-28T00:00:00"/>
    <n v="0"/>
    <n v="1"/>
    <n v="1"/>
    <n v="30"/>
    <n v="2"/>
    <n v="13121400"/>
    <n v="13940000"/>
    <n v="2229000"/>
    <n v="24373"/>
    <n v="2204374"/>
    <n v="0"/>
    <n v="0"/>
    <n v="0"/>
    <m/>
    <n v="0"/>
    <n v="0"/>
    <n v="0"/>
    <n v="2229000"/>
    <n v="6"/>
    <d v="2021-03-30T00:00:00"/>
    <n v="1"/>
    <s v="O"/>
    <n v="1"/>
    <n v="30"/>
    <n v="0"/>
    <m/>
    <m/>
    <m/>
    <m/>
    <m/>
    <m/>
    <n v="1"/>
    <n v="1"/>
    <m/>
    <m/>
    <n v="2246137"/>
    <s v="CREDITOS DE CONSUMO"/>
    <n v="0"/>
    <n v="0"/>
    <n v="890480123"/>
    <s v="UNIVERSIDAD DE CARTAGENA"/>
    <n v="5"/>
    <m/>
    <m/>
    <m/>
    <m/>
    <n v="1"/>
    <n v="7"/>
    <n v="2"/>
  </r>
  <r>
    <n v="0"/>
    <s v="C"/>
    <n v="73561093"/>
    <x v="0"/>
    <n v="4"/>
    <n v="550018707"/>
    <d v="2018-04-21T00:00:00"/>
    <d v="2024-04-30T00:00:00"/>
    <n v="0"/>
    <n v="1"/>
    <n v="0"/>
    <n v="30"/>
    <n v="2"/>
    <n v="22490513"/>
    <n v="24960000"/>
    <n v="49916"/>
    <n v="1919"/>
    <n v="49021"/>
    <n v="0"/>
    <n v="0"/>
    <n v="0"/>
    <m/>
    <n v="0"/>
    <n v="0"/>
    <n v="0"/>
    <m/>
    <m/>
    <d v="2021-03-30T00:00:00"/>
    <n v="1"/>
    <s v="O"/>
    <n v="1"/>
    <n v="30"/>
    <n v="0"/>
    <m/>
    <m/>
    <m/>
    <m/>
    <m/>
    <m/>
    <n v="1"/>
    <n v="1"/>
    <m/>
    <m/>
    <n v="49950"/>
    <s v="CREDITOS DE CONSUMO"/>
    <n v="0"/>
    <n v="0"/>
    <n v="890480123"/>
    <s v="UNIVERSIDAD DE CARTAGENA"/>
    <n v="5"/>
    <m/>
    <m/>
    <m/>
    <m/>
    <n v="2"/>
    <n v="7"/>
    <n v="2"/>
  </r>
  <r>
    <n v="0"/>
    <s v="C"/>
    <n v="73561093"/>
    <x v="0"/>
    <n v="4"/>
    <n v="550018716"/>
    <d v="2018-04-22T00:00:00"/>
    <d v="2024-04-30T00:00:00"/>
    <n v="0"/>
    <n v="1"/>
    <n v="0"/>
    <n v="30"/>
    <n v="2"/>
    <n v="22490513"/>
    <n v="24960000"/>
    <n v="49979"/>
    <n v="1921"/>
    <n v="49082"/>
    <n v="0"/>
    <n v="0"/>
    <n v="0"/>
    <m/>
    <n v="0"/>
    <n v="0"/>
    <n v="0"/>
    <m/>
    <m/>
    <d v="2021-03-30T00:00:00"/>
    <n v="1"/>
    <s v="O"/>
    <n v="1"/>
    <n v="30"/>
    <n v="0"/>
    <m/>
    <m/>
    <m/>
    <m/>
    <m/>
    <m/>
    <n v="1"/>
    <n v="1"/>
    <m/>
    <m/>
    <n v="50012"/>
    <s v="CREDITOS DE CONSUMO"/>
    <n v="0"/>
    <n v="0"/>
    <n v="890480123"/>
    <s v="UNIVERSIDAD DE CARTAGENA"/>
    <n v="5"/>
    <m/>
    <m/>
    <m/>
    <m/>
    <n v="2"/>
    <n v="7"/>
    <n v="2"/>
  </r>
  <r>
    <n v="0"/>
    <s v="C"/>
    <n v="73561093"/>
    <x v="0"/>
    <n v="4"/>
    <n v="550018751"/>
    <d v="2018-04-29T00:00:00"/>
    <d v="2024-04-30T00:00:00"/>
    <n v="0"/>
    <n v="1"/>
    <n v="0"/>
    <n v="30"/>
    <n v="2"/>
    <n v="22490513"/>
    <n v="24960000"/>
    <n v="50718"/>
    <n v="1950"/>
    <n v="49823"/>
    <n v="0"/>
    <n v="0"/>
    <n v="0"/>
    <m/>
    <n v="0"/>
    <n v="0"/>
    <n v="0"/>
    <m/>
    <m/>
    <d v="2021-03-30T00:00:00"/>
    <n v="1"/>
    <s v="O"/>
    <n v="1"/>
    <n v="30"/>
    <n v="0"/>
    <m/>
    <m/>
    <m/>
    <m/>
    <m/>
    <m/>
    <n v="1"/>
    <n v="1"/>
    <m/>
    <m/>
    <n v="50767"/>
    <s v="CREDITOS DE CONSUMO"/>
    <n v="0"/>
    <n v="0"/>
    <n v="890480123"/>
    <s v="UNIVERSIDAD DE CARTAGENA"/>
    <n v="5"/>
    <m/>
    <m/>
    <m/>
    <m/>
    <n v="2"/>
    <n v="7"/>
    <n v="2"/>
  </r>
  <r>
    <n v="0"/>
    <s v="C"/>
    <n v="73561093"/>
    <x v="0"/>
    <n v="4"/>
    <n v="550019073"/>
    <d v="2018-06-09T00:00:00"/>
    <d v="2024-04-30T00:00:00"/>
    <n v="0"/>
    <n v="1"/>
    <n v="0"/>
    <n v="30"/>
    <n v="2"/>
    <n v="22490513"/>
    <n v="24960000"/>
    <n v="52365"/>
    <n v="2013"/>
    <n v="51440"/>
    <n v="0"/>
    <n v="0"/>
    <n v="0"/>
    <m/>
    <n v="0"/>
    <n v="0"/>
    <n v="0"/>
    <m/>
    <m/>
    <d v="2021-03-30T00:00:00"/>
    <n v="1"/>
    <s v="O"/>
    <n v="1"/>
    <n v="30"/>
    <n v="0"/>
    <m/>
    <m/>
    <m/>
    <m/>
    <m/>
    <m/>
    <n v="1"/>
    <n v="1"/>
    <m/>
    <m/>
    <n v="52414"/>
    <s v="CREDITOS DE CONSUMO"/>
    <n v="0"/>
    <n v="0"/>
    <n v="890480123"/>
    <s v="UNIVERSIDAD DE CARTAGENA"/>
    <n v="5"/>
    <m/>
    <m/>
    <m/>
    <m/>
    <n v="2"/>
    <n v="7"/>
    <n v="2"/>
  </r>
  <r>
    <n v="0"/>
    <s v="C"/>
    <n v="73561093"/>
    <x v="0"/>
    <n v="4"/>
    <n v="550019359"/>
    <d v="2018-07-24T00:00:00"/>
    <d v="2024-04-30T00:00:00"/>
    <n v="0"/>
    <n v="1"/>
    <n v="0"/>
    <n v="30"/>
    <n v="2"/>
    <n v="22490513"/>
    <n v="24960000"/>
    <n v="52564"/>
    <n v="2021"/>
    <n v="51632"/>
    <n v="0"/>
    <n v="0"/>
    <n v="0"/>
    <m/>
    <n v="0"/>
    <n v="0"/>
    <n v="0"/>
    <m/>
    <m/>
    <d v="2021-03-30T00:00:00"/>
    <n v="1"/>
    <s v="O"/>
    <n v="1"/>
    <n v="30"/>
    <n v="0"/>
    <m/>
    <m/>
    <m/>
    <m/>
    <m/>
    <m/>
    <n v="1"/>
    <n v="1"/>
    <m/>
    <m/>
    <n v="52610"/>
    <s v="CREDITOS DE CONSUMO"/>
    <n v="0"/>
    <n v="0"/>
    <n v="890480123"/>
    <s v="UNIVERSIDAD DE CARTAGENA"/>
    <n v="5"/>
    <m/>
    <m/>
    <m/>
    <m/>
    <n v="2"/>
    <n v="7"/>
    <n v="2"/>
  </r>
  <r>
    <n v="0"/>
    <s v="C"/>
    <n v="73561093"/>
    <x v="0"/>
    <n v="4"/>
    <n v="550019421"/>
    <d v="2018-08-05T00:00:00"/>
    <d v="2024-04-30T00:00:00"/>
    <n v="0"/>
    <n v="1"/>
    <n v="0"/>
    <n v="30"/>
    <n v="2"/>
    <n v="22490513"/>
    <n v="24960000"/>
    <n v="157536"/>
    <n v="6056"/>
    <n v="154715"/>
    <n v="0"/>
    <n v="0"/>
    <n v="0"/>
    <m/>
    <n v="0"/>
    <n v="0"/>
    <n v="0"/>
    <m/>
    <m/>
    <d v="2021-03-30T00:00:00"/>
    <n v="1"/>
    <s v="O"/>
    <n v="1"/>
    <n v="30"/>
    <n v="0"/>
    <m/>
    <m/>
    <m/>
    <m/>
    <m/>
    <m/>
    <n v="1"/>
    <n v="1"/>
    <m/>
    <m/>
    <n v="157646"/>
    <s v="CREDITOS DE CONSUMO"/>
    <n v="0"/>
    <n v="0"/>
    <n v="890480123"/>
    <s v="UNIVERSIDAD DE CARTAGENA"/>
    <n v="5"/>
    <m/>
    <m/>
    <m/>
    <m/>
    <n v="2"/>
    <n v="7"/>
    <n v="2"/>
  </r>
  <r>
    <n v="0"/>
    <s v="C"/>
    <n v="73561093"/>
    <x v="0"/>
    <n v="4"/>
    <n v="550019690"/>
    <d v="2018-09-09T00:00:00"/>
    <d v="2024-04-30T00:00:00"/>
    <n v="0"/>
    <n v="1"/>
    <n v="0"/>
    <n v="30"/>
    <n v="2"/>
    <n v="22490513"/>
    <n v="24960000"/>
    <n v="59301"/>
    <n v="2280"/>
    <n v="58242"/>
    <n v="0"/>
    <n v="0"/>
    <n v="0"/>
    <m/>
    <n v="0"/>
    <n v="0"/>
    <n v="0"/>
    <m/>
    <m/>
    <d v="2021-03-30T00:00:00"/>
    <n v="1"/>
    <s v="O"/>
    <n v="1"/>
    <n v="30"/>
    <n v="0"/>
    <m/>
    <m/>
    <m/>
    <m/>
    <m/>
    <m/>
    <n v="1"/>
    <n v="1"/>
    <m/>
    <m/>
    <n v="59345"/>
    <s v="CREDITOS DE CONSUMO"/>
    <n v="0"/>
    <n v="0"/>
    <n v="890480123"/>
    <s v="UNIVERSIDAD DE CARTAGENA"/>
    <n v="5"/>
    <m/>
    <m/>
    <m/>
    <m/>
    <n v="2"/>
    <n v="7"/>
    <n v="2"/>
  </r>
  <r>
    <n v="0"/>
    <s v="C"/>
    <n v="73561093"/>
    <x v="0"/>
    <n v="4"/>
    <n v="550019691"/>
    <d v="2018-09-09T00:00:00"/>
    <d v="2024-04-30T00:00:00"/>
    <n v="0"/>
    <n v="1"/>
    <n v="0"/>
    <n v="30"/>
    <n v="2"/>
    <n v="22490513"/>
    <n v="24960000"/>
    <n v="54003"/>
    <n v="2076"/>
    <n v="53048"/>
    <n v="0"/>
    <n v="0"/>
    <n v="0"/>
    <m/>
    <n v="0"/>
    <n v="0"/>
    <n v="0"/>
    <m/>
    <m/>
    <d v="2021-03-30T00:00:00"/>
    <n v="1"/>
    <s v="O"/>
    <n v="1"/>
    <n v="30"/>
    <n v="0"/>
    <m/>
    <m/>
    <m/>
    <m/>
    <m/>
    <m/>
    <n v="1"/>
    <n v="1"/>
    <m/>
    <m/>
    <n v="54053"/>
    <s v="CREDITOS DE CONSUMO"/>
    <n v="0"/>
    <n v="0"/>
    <n v="890480123"/>
    <s v="UNIVERSIDAD DE CARTAGENA"/>
    <n v="5"/>
    <m/>
    <m/>
    <m/>
    <m/>
    <n v="2"/>
    <n v="7"/>
    <n v="2"/>
  </r>
  <r>
    <n v="0"/>
    <s v="C"/>
    <n v="73561093"/>
    <x v="0"/>
    <n v="4"/>
    <n v="550019701"/>
    <d v="2018-09-12T00:00:00"/>
    <d v="2024-04-30T00:00:00"/>
    <n v="0"/>
    <n v="1"/>
    <n v="0"/>
    <n v="30"/>
    <n v="2"/>
    <n v="22490513"/>
    <n v="24960000"/>
    <n v="323832"/>
    <n v="12450"/>
    <n v="318049"/>
    <n v="0"/>
    <n v="0"/>
    <n v="0"/>
    <m/>
    <n v="0"/>
    <n v="0"/>
    <n v="0"/>
    <m/>
    <m/>
    <d v="2021-03-30T00:00:00"/>
    <n v="1"/>
    <s v="O"/>
    <n v="1"/>
    <n v="30"/>
    <n v="0"/>
    <m/>
    <m/>
    <m/>
    <m/>
    <m/>
    <m/>
    <n v="1"/>
    <n v="1"/>
    <m/>
    <m/>
    <n v="324075"/>
    <s v="CREDITOS DE CONSUMO"/>
    <n v="0"/>
    <n v="0"/>
    <n v="890480123"/>
    <s v="UNIVERSIDAD DE CARTAGENA"/>
    <n v="5"/>
    <m/>
    <m/>
    <m/>
    <m/>
    <n v="2"/>
    <n v="7"/>
    <n v="2"/>
  </r>
  <r>
    <n v="0"/>
    <s v="C"/>
    <n v="73561093"/>
    <x v="0"/>
    <n v="4"/>
    <n v="550019702"/>
    <d v="2018-09-12T00:00:00"/>
    <d v="2024-04-30T00:00:00"/>
    <n v="0"/>
    <n v="1"/>
    <n v="0"/>
    <n v="30"/>
    <n v="2"/>
    <n v="22490513"/>
    <n v="24960000"/>
    <n v="321316"/>
    <n v="12353"/>
    <n v="315595"/>
    <n v="0"/>
    <n v="0"/>
    <n v="0"/>
    <m/>
    <n v="0"/>
    <n v="0"/>
    <n v="0"/>
    <m/>
    <m/>
    <d v="2021-03-30T00:00:00"/>
    <n v="1"/>
    <s v="O"/>
    <n v="1"/>
    <n v="30"/>
    <n v="0"/>
    <m/>
    <m/>
    <m/>
    <m/>
    <m/>
    <m/>
    <n v="1"/>
    <n v="1"/>
    <m/>
    <m/>
    <n v="321574"/>
    <s v="CREDITOS DE CONSUMO"/>
    <n v="0"/>
    <n v="0"/>
    <n v="890480123"/>
    <s v="UNIVERSIDAD DE CARTAGENA"/>
    <n v="5"/>
    <m/>
    <m/>
    <m/>
    <m/>
    <n v="2"/>
    <n v="7"/>
    <n v="2"/>
  </r>
  <r>
    <n v="0"/>
    <s v="C"/>
    <n v="73561093"/>
    <x v="0"/>
    <n v="4"/>
    <n v="550019761"/>
    <d v="2018-09-24T00:00:00"/>
    <d v="2024-04-30T00:00:00"/>
    <n v="0"/>
    <n v="1"/>
    <n v="0"/>
    <n v="30"/>
    <n v="2"/>
    <n v="22490513"/>
    <n v="24960000"/>
    <n v="108909"/>
    <n v="4187"/>
    <n v="106966"/>
    <n v="0"/>
    <n v="0"/>
    <n v="0"/>
    <m/>
    <n v="0"/>
    <n v="0"/>
    <n v="0"/>
    <m/>
    <m/>
    <d v="2021-03-30T00:00:00"/>
    <n v="1"/>
    <s v="O"/>
    <n v="1"/>
    <n v="30"/>
    <n v="0"/>
    <m/>
    <m/>
    <m/>
    <m/>
    <m/>
    <m/>
    <n v="1"/>
    <n v="1"/>
    <m/>
    <m/>
    <n v="108993"/>
    <s v="CREDITOS DE CONSUMO"/>
    <n v="0"/>
    <n v="0"/>
    <n v="890480123"/>
    <s v="UNIVERSIDAD DE CARTAGENA"/>
    <n v="5"/>
    <m/>
    <m/>
    <m/>
    <m/>
    <n v="2"/>
    <n v="7"/>
    <n v="2"/>
  </r>
  <r>
    <n v="0"/>
    <s v="C"/>
    <n v="73561093"/>
    <x v="0"/>
    <n v="4"/>
    <n v="550019770"/>
    <d v="2018-09-26T00:00:00"/>
    <d v="2024-04-30T00:00:00"/>
    <n v="0"/>
    <n v="1"/>
    <n v="0"/>
    <n v="30"/>
    <n v="2"/>
    <n v="22490513"/>
    <n v="24960000"/>
    <n v="326453"/>
    <n v="12550"/>
    <n v="320635"/>
    <n v="0"/>
    <n v="0"/>
    <n v="0"/>
    <m/>
    <n v="0"/>
    <n v="0"/>
    <n v="0"/>
    <m/>
    <m/>
    <d v="2021-03-30T00:00:00"/>
    <n v="1"/>
    <s v="O"/>
    <n v="1"/>
    <n v="30"/>
    <n v="0"/>
    <m/>
    <m/>
    <m/>
    <m/>
    <m/>
    <m/>
    <n v="1"/>
    <n v="1"/>
    <m/>
    <m/>
    <n v="326710"/>
    <s v="CREDITOS DE CONSUMO"/>
    <n v="0"/>
    <n v="0"/>
    <n v="890480123"/>
    <s v="UNIVERSIDAD DE CARTAGENA"/>
    <n v="5"/>
    <m/>
    <m/>
    <m/>
    <m/>
    <n v="2"/>
    <n v="7"/>
    <n v="2"/>
  </r>
  <r>
    <n v="0"/>
    <s v="C"/>
    <n v="73561093"/>
    <x v="0"/>
    <n v="4"/>
    <n v="550019771"/>
    <d v="2018-09-26T00:00:00"/>
    <d v="2024-04-30T00:00:00"/>
    <n v="0"/>
    <n v="1"/>
    <n v="0"/>
    <n v="30"/>
    <n v="2"/>
    <n v="22490513"/>
    <n v="24960000"/>
    <n v="325429"/>
    <n v="12511"/>
    <n v="319618"/>
    <n v="0"/>
    <n v="0"/>
    <n v="0"/>
    <m/>
    <n v="0"/>
    <n v="0"/>
    <n v="0"/>
    <m/>
    <m/>
    <d v="2021-03-30T00:00:00"/>
    <n v="1"/>
    <s v="O"/>
    <n v="1"/>
    <n v="30"/>
    <n v="0"/>
    <m/>
    <m/>
    <m/>
    <m/>
    <m/>
    <m/>
    <n v="1"/>
    <n v="1"/>
    <m/>
    <m/>
    <n v="325673"/>
    <s v="CREDITOS DE CONSUMO"/>
    <n v="0"/>
    <n v="0"/>
    <n v="890480123"/>
    <s v="UNIVERSIDAD DE CARTAGENA"/>
    <n v="5"/>
    <m/>
    <m/>
    <m/>
    <m/>
    <n v="2"/>
    <n v="7"/>
    <n v="2"/>
  </r>
  <r>
    <n v="0"/>
    <s v="C"/>
    <n v="73561093"/>
    <x v="0"/>
    <n v="4"/>
    <n v="550019772"/>
    <d v="2018-09-26T00:00:00"/>
    <d v="2024-04-30T00:00:00"/>
    <n v="0"/>
    <n v="1"/>
    <n v="0"/>
    <n v="30"/>
    <n v="2"/>
    <n v="22490513"/>
    <n v="24960000"/>
    <n v="310115"/>
    <n v="11922"/>
    <n v="304594"/>
    <n v="0"/>
    <n v="0"/>
    <n v="0"/>
    <m/>
    <n v="0"/>
    <n v="0"/>
    <n v="0"/>
    <m/>
    <m/>
    <d v="2021-03-30T00:00:00"/>
    <n v="1"/>
    <s v="O"/>
    <n v="1"/>
    <n v="30"/>
    <n v="0"/>
    <m/>
    <m/>
    <m/>
    <m/>
    <m/>
    <m/>
    <n v="1"/>
    <n v="1"/>
    <m/>
    <m/>
    <n v="310365"/>
    <s v="CREDITOS DE CONSUMO"/>
    <n v="0"/>
    <n v="0"/>
    <n v="890480123"/>
    <s v="UNIVERSIDAD DE CARTAGENA"/>
    <n v="5"/>
    <m/>
    <m/>
    <m/>
    <m/>
    <n v="2"/>
    <n v="7"/>
    <n v="2"/>
  </r>
  <r>
    <n v="0"/>
    <s v="C"/>
    <n v="73561093"/>
    <x v="0"/>
    <n v="4"/>
    <n v="550019773"/>
    <d v="2018-09-26T00:00:00"/>
    <d v="2024-04-30T00:00:00"/>
    <n v="0"/>
    <n v="1"/>
    <n v="0"/>
    <n v="30"/>
    <n v="2"/>
    <n v="22490513"/>
    <n v="24960000"/>
    <n v="327460"/>
    <n v="12589"/>
    <n v="321635"/>
    <n v="0"/>
    <n v="0"/>
    <n v="0"/>
    <m/>
    <n v="0"/>
    <n v="0"/>
    <n v="0"/>
    <m/>
    <m/>
    <d v="2021-03-30T00:00:00"/>
    <n v="1"/>
    <s v="O"/>
    <n v="1"/>
    <n v="30"/>
    <n v="0"/>
    <m/>
    <m/>
    <m/>
    <m/>
    <m/>
    <m/>
    <n v="1"/>
    <n v="1"/>
    <m/>
    <m/>
    <n v="327728"/>
    <s v="CREDITOS DE CONSUMO"/>
    <n v="0"/>
    <n v="0"/>
    <n v="890480123"/>
    <s v="UNIVERSIDAD DE CARTAGENA"/>
    <n v="5"/>
    <m/>
    <m/>
    <m/>
    <m/>
    <n v="2"/>
    <n v="7"/>
    <n v="2"/>
  </r>
  <r>
    <n v="0"/>
    <s v="C"/>
    <n v="73561093"/>
    <x v="0"/>
    <n v="4"/>
    <n v="550019926"/>
    <d v="2018-10-20T00:00:00"/>
    <d v="2024-04-30T00:00:00"/>
    <n v="0"/>
    <n v="1"/>
    <n v="0"/>
    <n v="30"/>
    <n v="2"/>
    <n v="22490513"/>
    <n v="24960000"/>
    <n v="51835"/>
    <n v="1993"/>
    <n v="50899"/>
    <n v="0"/>
    <n v="0"/>
    <n v="0"/>
    <m/>
    <n v="0"/>
    <n v="0"/>
    <n v="0"/>
    <m/>
    <m/>
    <d v="2021-03-30T00:00:00"/>
    <n v="1"/>
    <s v="O"/>
    <n v="1"/>
    <n v="30"/>
    <n v="0"/>
    <m/>
    <m/>
    <m/>
    <m/>
    <m/>
    <m/>
    <n v="1"/>
    <n v="1"/>
    <m/>
    <m/>
    <n v="51863"/>
    <s v="CREDITOS DE CONSUMO"/>
    <n v="0"/>
    <n v="0"/>
    <n v="890480123"/>
    <s v="UNIVERSIDAD DE CARTAGENA"/>
    <n v="5"/>
    <m/>
    <m/>
    <m/>
    <m/>
    <n v="2"/>
    <n v="7"/>
    <n v="2"/>
  </r>
  <r>
    <n v="0"/>
    <s v="C"/>
    <n v="73561093"/>
    <x v="0"/>
    <n v="4"/>
    <n v="550019934"/>
    <d v="2018-10-21T00:00:00"/>
    <d v="2024-04-30T00:00:00"/>
    <n v="0"/>
    <n v="1"/>
    <n v="0"/>
    <n v="30"/>
    <n v="2"/>
    <n v="22490513"/>
    <n v="24960000"/>
    <n v="103675"/>
    <n v="3986"/>
    <n v="101833"/>
    <n v="0"/>
    <n v="0"/>
    <n v="0"/>
    <m/>
    <n v="0"/>
    <n v="0"/>
    <n v="0"/>
    <m/>
    <m/>
    <d v="2021-03-30T00:00:00"/>
    <n v="1"/>
    <s v="O"/>
    <n v="1"/>
    <n v="30"/>
    <n v="0"/>
    <m/>
    <m/>
    <m/>
    <m/>
    <m/>
    <m/>
    <n v="1"/>
    <n v="1"/>
    <m/>
    <m/>
    <n v="103762"/>
    <s v="CREDITOS DE CONSUMO"/>
    <n v="0"/>
    <n v="0"/>
    <n v="890480123"/>
    <s v="UNIVERSIDAD DE CARTAGENA"/>
    <n v="5"/>
    <m/>
    <m/>
    <m/>
    <m/>
    <n v="2"/>
    <n v="7"/>
    <n v="2"/>
  </r>
  <r>
    <n v="0"/>
    <s v="C"/>
    <n v="73561093"/>
    <x v="0"/>
    <n v="4"/>
    <n v="550019939"/>
    <d v="2018-10-21T00:00:00"/>
    <d v="2024-04-30T00:00:00"/>
    <n v="0"/>
    <n v="1"/>
    <n v="0"/>
    <n v="30"/>
    <n v="2"/>
    <n v="22490513"/>
    <n v="24960000"/>
    <n v="56202"/>
    <n v="2161"/>
    <n v="55196"/>
    <n v="0"/>
    <n v="0"/>
    <n v="0"/>
    <m/>
    <n v="0"/>
    <n v="0"/>
    <n v="0"/>
    <m/>
    <m/>
    <d v="2021-03-30T00:00:00"/>
    <n v="1"/>
    <s v="O"/>
    <n v="1"/>
    <n v="30"/>
    <n v="0"/>
    <m/>
    <m/>
    <m/>
    <m/>
    <m/>
    <m/>
    <n v="1"/>
    <n v="1"/>
    <m/>
    <m/>
    <n v="56242"/>
    <s v="CREDITOS DE CONSUMO"/>
    <n v="0"/>
    <n v="0"/>
    <n v="890480123"/>
    <s v="UNIVERSIDAD DE CARTAGENA"/>
    <n v="5"/>
    <m/>
    <m/>
    <m/>
    <m/>
    <n v="2"/>
    <n v="7"/>
    <n v="2"/>
  </r>
  <r>
    <n v="0"/>
    <s v="C"/>
    <n v="73561093"/>
    <x v="0"/>
    <n v="4"/>
    <n v="550019952"/>
    <d v="2018-10-23T00:00:00"/>
    <d v="2024-04-30T00:00:00"/>
    <n v="0"/>
    <n v="1"/>
    <n v="0"/>
    <n v="30"/>
    <n v="2"/>
    <n v="22490513"/>
    <n v="24960000"/>
    <n v="51795"/>
    <n v="1991"/>
    <n v="50861"/>
    <n v="0"/>
    <n v="0"/>
    <n v="0"/>
    <m/>
    <n v="0"/>
    <n v="0"/>
    <n v="0"/>
    <m/>
    <m/>
    <d v="2021-03-30T00:00:00"/>
    <n v="1"/>
    <s v="O"/>
    <n v="1"/>
    <n v="30"/>
    <n v="0"/>
    <m/>
    <m/>
    <m/>
    <m/>
    <m/>
    <m/>
    <n v="1"/>
    <n v="1"/>
    <m/>
    <m/>
    <n v="51825"/>
    <s v="CREDITOS DE CONSUMO"/>
    <n v="0"/>
    <n v="0"/>
    <n v="890480123"/>
    <s v="UNIVERSIDAD DE CARTAGENA"/>
    <n v="5"/>
    <m/>
    <m/>
    <m/>
    <m/>
    <n v="2"/>
    <n v="7"/>
    <n v="2"/>
  </r>
  <r>
    <n v="0"/>
    <s v="C"/>
    <n v="73561093"/>
    <x v="0"/>
    <n v="4"/>
    <n v="550019963"/>
    <d v="2018-10-26T00:00:00"/>
    <d v="2024-04-30T00:00:00"/>
    <n v="0"/>
    <n v="1"/>
    <n v="0"/>
    <n v="30"/>
    <n v="2"/>
    <n v="22490513"/>
    <n v="24960000"/>
    <n v="203036"/>
    <n v="7806"/>
    <n v="199421"/>
    <n v="0"/>
    <n v="0"/>
    <n v="0"/>
    <m/>
    <n v="0"/>
    <n v="0"/>
    <n v="0"/>
    <m/>
    <m/>
    <d v="2021-03-30T00:00:00"/>
    <n v="1"/>
    <s v="O"/>
    <n v="1"/>
    <n v="30"/>
    <n v="0"/>
    <m/>
    <m/>
    <m/>
    <m/>
    <m/>
    <m/>
    <n v="1"/>
    <n v="1"/>
    <m/>
    <m/>
    <n v="203199"/>
    <s v="CREDITOS DE CONSUMO"/>
    <n v="0"/>
    <n v="0"/>
    <n v="890480123"/>
    <s v="UNIVERSIDAD DE CARTAGENA"/>
    <n v="5"/>
    <m/>
    <m/>
    <m/>
    <m/>
    <n v="2"/>
    <n v="7"/>
    <n v="2"/>
  </r>
  <r>
    <n v="0"/>
    <s v="C"/>
    <n v="73561093"/>
    <x v="0"/>
    <n v="4"/>
    <n v="550019975"/>
    <d v="2018-10-28T00:00:00"/>
    <d v="2024-04-30T00:00:00"/>
    <n v="0"/>
    <n v="1"/>
    <n v="0"/>
    <n v="30"/>
    <n v="2"/>
    <n v="22490513"/>
    <n v="24960000"/>
    <n v="99212"/>
    <n v="3814"/>
    <n v="97444"/>
    <n v="0"/>
    <n v="0"/>
    <n v="0"/>
    <m/>
    <n v="0"/>
    <n v="0"/>
    <n v="0"/>
    <m/>
    <m/>
    <d v="2021-03-30T00:00:00"/>
    <n v="1"/>
    <s v="O"/>
    <n v="1"/>
    <n v="30"/>
    <n v="0"/>
    <m/>
    <m/>
    <m/>
    <m/>
    <m/>
    <m/>
    <n v="1"/>
    <n v="1"/>
    <m/>
    <m/>
    <n v="99290"/>
    <s v="CREDITOS DE CONSUMO"/>
    <n v="0"/>
    <n v="0"/>
    <n v="890480123"/>
    <s v="UNIVERSIDAD DE CARTAGENA"/>
    <n v="5"/>
    <m/>
    <m/>
    <m/>
    <m/>
    <n v="2"/>
    <n v="7"/>
    <n v="2"/>
  </r>
  <r>
    <n v="0"/>
    <s v="C"/>
    <n v="73561093"/>
    <x v="0"/>
    <n v="4"/>
    <n v="550020054"/>
    <d v="2018-11-08T00:00:00"/>
    <d v="2024-04-30T00:00:00"/>
    <n v="0"/>
    <n v="1"/>
    <n v="0"/>
    <n v="30"/>
    <n v="2"/>
    <n v="22490513"/>
    <n v="24960000"/>
    <n v="70253"/>
    <n v="2701"/>
    <n v="69004"/>
    <n v="0"/>
    <n v="0"/>
    <n v="0"/>
    <m/>
    <n v="0"/>
    <n v="0"/>
    <n v="0"/>
    <m/>
    <m/>
    <d v="2021-03-30T00:00:00"/>
    <n v="1"/>
    <s v="O"/>
    <n v="1"/>
    <n v="30"/>
    <n v="0"/>
    <m/>
    <m/>
    <m/>
    <m/>
    <m/>
    <m/>
    <n v="1"/>
    <n v="1"/>
    <m/>
    <m/>
    <n v="70311"/>
    <s v="CREDITOS DE CONSUMO"/>
    <n v="0"/>
    <n v="0"/>
    <n v="890480123"/>
    <s v="UNIVERSIDAD DE CARTAGENA"/>
    <n v="5"/>
    <m/>
    <m/>
    <m/>
    <m/>
    <n v="2"/>
    <n v="7"/>
    <n v="2"/>
  </r>
  <r>
    <n v="0"/>
    <s v="C"/>
    <n v="73561093"/>
    <x v="0"/>
    <n v="4"/>
    <n v="550020056"/>
    <d v="2018-11-09T00:00:00"/>
    <d v="2024-04-30T00:00:00"/>
    <n v="0"/>
    <n v="1"/>
    <n v="0"/>
    <n v="30"/>
    <n v="2"/>
    <n v="22490513"/>
    <n v="24960000"/>
    <n v="25208"/>
    <n v="969"/>
    <n v="24766"/>
    <n v="0"/>
    <n v="0"/>
    <n v="0"/>
    <m/>
    <n v="0"/>
    <n v="0"/>
    <n v="0"/>
    <m/>
    <m/>
    <d v="2021-03-30T00:00:00"/>
    <n v="1"/>
    <s v="O"/>
    <n v="1"/>
    <n v="30"/>
    <n v="0"/>
    <m/>
    <m/>
    <m/>
    <m/>
    <m/>
    <m/>
    <n v="1"/>
    <n v="1"/>
    <m/>
    <m/>
    <n v="25235"/>
    <s v="CREDITOS DE CONSUMO"/>
    <n v="0"/>
    <n v="0"/>
    <n v="890480123"/>
    <s v="UNIVERSIDAD DE CARTAGENA"/>
    <n v="5"/>
    <m/>
    <m/>
    <m/>
    <m/>
    <n v="2"/>
    <n v="7"/>
    <n v="2"/>
  </r>
  <r>
    <n v="0"/>
    <s v="C"/>
    <n v="73561093"/>
    <x v="0"/>
    <n v="4"/>
    <n v="550020082"/>
    <d v="2018-11-14T00:00:00"/>
    <d v="2024-04-30T00:00:00"/>
    <n v="0"/>
    <n v="1"/>
    <n v="0"/>
    <n v="30"/>
    <n v="2"/>
    <n v="22490513"/>
    <n v="24960000"/>
    <n v="50264"/>
    <n v="1932"/>
    <n v="49356"/>
    <n v="0"/>
    <n v="0"/>
    <n v="0"/>
    <m/>
    <n v="0"/>
    <n v="0"/>
    <n v="0"/>
    <m/>
    <m/>
    <d v="2021-03-30T00:00:00"/>
    <n v="1"/>
    <s v="O"/>
    <n v="1"/>
    <n v="30"/>
    <n v="0"/>
    <m/>
    <m/>
    <m/>
    <m/>
    <m/>
    <m/>
    <n v="1"/>
    <n v="1"/>
    <m/>
    <m/>
    <n v="50291"/>
    <s v="CREDITOS DE CONSUMO"/>
    <n v="0"/>
    <n v="0"/>
    <n v="890480123"/>
    <s v="UNIVERSIDAD DE CARTAGENA"/>
    <n v="5"/>
    <m/>
    <m/>
    <m/>
    <m/>
    <n v="2"/>
    <n v="7"/>
    <n v="2"/>
  </r>
  <r>
    <n v="0"/>
    <s v="C"/>
    <n v="73561093"/>
    <x v="0"/>
    <n v="4"/>
    <n v="550020249"/>
    <d v="2018-12-02T00:00:00"/>
    <d v="2024-04-30T00:00:00"/>
    <n v="0"/>
    <n v="1"/>
    <n v="0"/>
    <n v="30"/>
    <n v="2"/>
    <n v="22490513"/>
    <n v="24960000"/>
    <n v="51311"/>
    <n v="1973"/>
    <n v="50394"/>
    <n v="0"/>
    <n v="0"/>
    <n v="0"/>
    <m/>
    <n v="0"/>
    <n v="0"/>
    <n v="0"/>
    <m/>
    <m/>
    <d v="2021-03-30T00:00:00"/>
    <n v="1"/>
    <s v="O"/>
    <n v="1"/>
    <n v="30"/>
    <n v="0"/>
    <m/>
    <m/>
    <m/>
    <m/>
    <m/>
    <m/>
    <n v="1"/>
    <n v="1"/>
    <m/>
    <m/>
    <n v="51349"/>
    <s v="CREDITOS DE CONSUMO"/>
    <n v="0"/>
    <n v="0"/>
    <n v="890480123"/>
    <s v="UNIVERSIDAD DE CARTAGENA"/>
    <n v="5"/>
    <m/>
    <m/>
    <m/>
    <m/>
    <n v="2"/>
    <n v="7"/>
    <n v="2"/>
  </r>
  <r>
    <n v="0"/>
    <s v="C"/>
    <n v="73561093"/>
    <x v="0"/>
    <n v="4"/>
    <n v="550020440"/>
    <d v="2019-01-08T00:00:00"/>
    <d v="2024-04-30T00:00:00"/>
    <n v="0"/>
    <n v="1"/>
    <n v="0"/>
    <n v="30"/>
    <n v="2"/>
    <n v="22490513"/>
    <n v="24960000"/>
    <n v="97951"/>
    <n v="3766"/>
    <n v="96199"/>
    <n v="0"/>
    <n v="0"/>
    <n v="0"/>
    <m/>
    <n v="0"/>
    <n v="0"/>
    <n v="0"/>
    <m/>
    <m/>
    <d v="2021-03-30T00:00:00"/>
    <n v="1"/>
    <s v="O"/>
    <n v="1"/>
    <n v="30"/>
    <n v="0"/>
    <m/>
    <m/>
    <m/>
    <m/>
    <m/>
    <m/>
    <n v="1"/>
    <n v="1"/>
    <m/>
    <m/>
    <n v="98022"/>
    <s v="CREDITOS DE CONSUMO"/>
    <n v="0"/>
    <n v="0"/>
    <n v="890480123"/>
    <s v="UNIVERSIDAD DE CARTAGENA"/>
    <n v="5"/>
    <m/>
    <m/>
    <m/>
    <m/>
    <n v="2"/>
    <n v="7"/>
    <n v="2"/>
  </r>
  <r>
    <n v="0"/>
    <s v="C"/>
    <n v="73561093"/>
    <x v="0"/>
    <n v="4"/>
    <n v="550020660"/>
    <d v="2019-02-14T00:00:00"/>
    <d v="2024-04-30T00:00:00"/>
    <n v="0"/>
    <n v="1"/>
    <n v="0"/>
    <n v="30"/>
    <n v="2"/>
    <n v="22490513"/>
    <n v="24960000"/>
    <n v="64142"/>
    <n v="2466"/>
    <n v="62996"/>
    <n v="0"/>
    <n v="0"/>
    <n v="0"/>
    <m/>
    <n v="0"/>
    <n v="0"/>
    <n v="0"/>
    <m/>
    <m/>
    <d v="2021-03-30T00:00:00"/>
    <n v="1"/>
    <s v="O"/>
    <n v="1"/>
    <n v="30"/>
    <n v="0"/>
    <m/>
    <m/>
    <m/>
    <m/>
    <m/>
    <m/>
    <n v="1"/>
    <n v="1"/>
    <m/>
    <m/>
    <n v="64190"/>
    <s v="CREDITOS DE CONSUMO"/>
    <n v="0"/>
    <n v="0"/>
    <n v="890480123"/>
    <s v="UNIVERSIDAD DE CARTAGENA"/>
    <n v="5"/>
    <m/>
    <m/>
    <m/>
    <m/>
    <n v="2"/>
    <n v="7"/>
    <n v="2"/>
  </r>
  <r>
    <n v="0"/>
    <s v="C"/>
    <n v="73561093"/>
    <x v="0"/>
    <n v="4"/>
    <n v="550020773"/>
    <d v="2019-03-03T00:00:00"/>
    <d v="2024-04-30T00:00:00"/>
    <n v="0"/>
    <n v="1"/>
    <n v="0"/>
    <n v="30"/>
    <n v="2"/>
    <n v="22490513"/>
    <n v="24960000"/>
    <n v="55748"/>
    <n v="2143"/>
    <n v="54759"/>
    <n v="0"/>
    <n v="0"/>
    <n v="0"/>
    <m/>
    <n v="0"/>
    <n v="0"/>
    <n v="0"/>
    <m/>
    <m/>
    <d v="2021-03-30T00:00:00"/>
    <n v="1"/>
    <s v="O"/>
    <n v="1"/>
    <n v="30"/>
    <n v="0"/>
    <m/>
    <m/>
    <m/>
    <m/>
    <m/>
    <m/>
    <n v="1"/>
    <n v="1"/>
    <m/>
    <m/>
    <n v="55796"/>
    <s v="CREDITOS DE CONSUMO"/>
    <n v="0"/>
    <n v="0"/>
    <n v="890480123"/>
    <s v="UNIVERSIDAD DE CARTAGENA"/>
    <n v="5"/>
    <m/>
    <m/>
    <m/>
    <m/>
    <n v="2"/>
    <n v="7"/>
    <n v="2"/>
  </r>
  <r>
    <n v="0"/>
    <s v="C"/>
    <n v="73561093"/>
    <x v="0"/>
    <n v="4"/>
    <n v="550020992"/>
    <d v="2019-04-07T00:00:00"/>
    <d v="2024-04-30T00:00:00"/>
    <n v="0"/>
    <n v="1"/>
    <n v="0"/>
    <n v="30"/>
    <n v="2"/>
    <n v="22490513"/>
    <n v="24960000"/>
    <n v="56437"/>
    <n v="2170"/>
    <n v="55423"/>
    <n v="0"/>
    <n v="0"/>
    <n v="0"/>
    <m/>
    <n v="0"/>
    <n v="0"/>
    <n v="0"/>
    <m/>
    <m/>
    <d v="2021-03-30T00:00:00"/>
    <n v="1"/>
    <s v="O"/>
    <n v="1"/>
    <n v="30"/>
    <n v="0"/>
    <m/>
    <m/>
    <m/>
    <m/>
    <m/>
    <m/>
    <n v="1"/>
    <n v="1"/>
    <m/>
    <m/>
    <n v="56473"/>
    <s v="CREDITOS DE CONSUMO"/>
    <n v="0"/>
    <n v="0"/>
    <n v="890480123"/>
    <s v="UNIVERSIDAD DE CARTAGENA"/>
    <n v="5"/>
    <m/>
    <m/>
    <m/>
    <m/>
    <n v="2"/>
    <n v="7"/>
    <n v="2"/>
  </r>
  <r>
    <n v="0"/>
    <s v="C"/>
    <n v="73561093"/>
    <x v="0"/>
    <n v="4"/>
    <n v="550021376"/>
    <d v="2019-05-26T00:00:00"/>
    <d v="2024-04-30T00:00:00"/>
    <n v="0"/>
    <n v="1"/>
    <n v="0"/>
    <n v="30"/>
    <n v="2"/>
    <n v="22490513"/>
    <n v="24960000"/>
    <n v="42394"/>
    <n v="1630"/>
    <n v="41623"/>
    <n v="0"/>
    <n v="0"/>
    <n v="0"/>
    <m/>
    <n v="0"/>
    <n v="0"/>
    <n v="0"/>
    <m/>
    <m/>
    <d v="2021-03-30T00:00:00"/>
    <n v="1"/>
    <s v="O"/>
    <n v="1"/>
    <n v="30"/>
    <n v="0"/>
    <m/>
    <m/>
    <m/>
    <m/>
    <m/>
    <m/>
    <n v="1"/>
    <n v="1"/>
    <m/>
    <m/>
    <n v="42412"/>
    <s v="CREDITOS DE CONSUMO"/>
    <n v="0"/>
    <n v="0"/>
    <n v="890480123"/>
    <s v="UNIVERSIDAD DE CARTAGENA"/>
    <n v="5"/>
    <m/>
    <m/>
    <m/>
    <m/>
    <n v="2"/>
    <n v="7"/>
    <n v="2"/>
  </r>
  <r>
    <n v="0"/>
    <s v="C"/>
    <n v="73561093"/>
    <x v="0"/>
    <n v="4"/>
    <n v="550021381"/>
    <d v="2019-05-27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1557"/>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1562"/>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2103"/>
    <d v="2019-08-02T00:00:00"/>
    <d v="2024-04-30T00:00:00"/>
    <n v="0"/>
    <n v="1"/>
    <n v="0"/>
    <n v="30"/>
    <n v="2"/>
    <n v="22490513"/>
    <n v="24960000"/>
    <n v="97588"/>
    <n v="3752"/>
    <n v="95849"/>
    <n v="0"/>
    <n v="0"/>
    <n v="0"/>
    <m/>
    <n v="0"/>
    <n v="0"/>
    <n v="0"/>
    <m/>
    <m/>
    <d v="2021-03-30T00:00:00"/>
    <n v="1"/>
    <s v="O"/>
    <n v="1"/>
    <n v="30"/>
    <n v="0"/>
    <m/>
    <m/>
    <m/>
    <m/>
    <m/>
    <m/>
    <n v="1"/>
    <n v="1"/>
    <m/>
    <m/>
    <n v="97665"/>
    <s v="CREDITOS DE CONSUMO"/>
    <n v="0"/>
    <n v="0"/>
    <n v="890480123"/>
    <s v="UNIVERSIDAD DE CARTAGENA"/>
    <n v="5"/>
    <m/>
    <m/>
    <m/>
    <m/>
    <n v="2"/>
    <n v="7"/>
    <n v="2"/>
  </r>
  <r>
    <n v="0"/>
    <s v="C"/>
    <n v="73561093"/>
    <x v="0"/>
    <n v="4"/>
    <n v="550022104"/>
    <d v="2019-08-02T00:00:00"/>
    <d v="2024-04-30T00:00:00"/>
    <n v="0"/>
    <n v="1"/>
    <n v="0"/>
    <n v="30"/>
    <n v="2"/>
    <n v="22490513"/>
    <n v="24960000"/>
    <n v="58578"/>
    <n v="2252"/>
    <n v="57546"/>
    <n v="0"/>
    <n v="0"/>
    <n v="0"/>
    <m/>
    <n v="0"/>
    <n v="0"/>
    <n v="0"/>
    <m/>
    <m/>
    <d v="2021-03-30T00:00:00"/>
    <n v="1"/>
    <s v="O"/>
    <n v="1"/>
    <n v="30"/>
    <n v="0"/>
    <m/>
    <m/>
    <m/>
    <m/>
    <m/>
    <m/>
    <n v="1"/>
    <n v="1"/>
    <m/>
    <m/>
    <n v="58636"/>
    <s v="CREDITOS DE CONSUMO"/>
    <n v="0"/>
    <n v="0"/>
    <n v="890480123"/>
    <s v="UNIVERSIDAD DE CARTAGENA"/>
    <n v="5"/>
    <m/>
    <m/>
    <m/>
    <m/>
    <n v="2"/>
    <n v="7"/>
    <n v="2"/>
  </r>
  <r>
    <n v="0"/>
    <s v="C"/>
    <n v="73561093"/>
    <x v="0"/>
    <n v="4"/>
    <n v="550022112"/>
    <d v="2019-08-03T00:00:00"/>
    <d v="2024-04-30T00:00:00"/>
    <n v="0"/>
    <n v="1"/>
    <n v="0"/>
    <n v="30"/>
    <n v="2"/>
    <n v="22490513"/>
    <n v="24960000"/>
    <n v="38018"/>
    <n v="1462"/>
    <n v="37347"/>
    <n v="0"/>
    <n v="0"/>
    <n v="0"/>
    <m/>
    <n v="0"/>
    <n v="0"/>
    <n v="0"/>
    <m/>
    <m/>
    <d v="2021-03-30T00:00:00"/>
    <n v="1"/>
    <s v="O"/>
    <n v="1"/>
    <n v="30"/>
    <n v="0"/>
    <m/>
    <m/>
    <m/>
    <m/>
    <m/>
    <m/>
    <n v="1"/>
    <n v="1"/>
    <m/>
    <m/>
    <n v="38055"/>
    <s v="CREDITOS DE CONSUMO"/>
    <n v="0"/>
    <n v="0"/>
    <n v="890480123"/>
    <s v="UNIVERSIDAD DE CARTAGENA"/>
    <n v="5"/>
    <m/>
    <m/>
    <m/>
    <m/>
    <n v="2"/>
    <n v="7"/>
    <n v="2"/>
  </r>
  <r>
    <n v="0"/>
    <s v="C"/>
    <n v="73561093"/>
    <x v="0"/>
    <n v="4"/>
    <n v="550022244"/>
    <d v="2019-08-22T00:00:00"/>
    <d v="2024-04-30T00:00:00"/>
    <n v="0"/>
    <n v="1"/>
    <n v="0"/>
    <n v="30"/>
    <n v="2"/>
    <n v="22490513"/>
    <n v="24960000"/>
    <n v="27789"/>
    <n v="1068"/>
    <n v="27283"/>
    <n v="0"/>
    <n v="0"/>
    <n v="0"/>
    <m/>
    <n v="0"/>
    <n v="0"/>
    <n v="0"/>
    <m/>
    <m/>
    <d v="2021-03-30T00:00:00"/>
    <n v="1"/>
    <s v="O"/>
    <n v="1"/>
    <n v="30"/>
    <n v="0"/>
    <m/>
    <m/>
    <m/>
    <m/>
    <m/>
    <m/>
    <n v="1"/>
    <n v="1"/>
    <m/>
    <m/>
    <n v="27800"/>
    <s v="CREDITOS DE CONSUMO"/>
    <n v="0"/>
    <n v="0"/>
    <n v="890480123"/>
    <s v="UNIVERSIDAD DE CARTAGENA"/>
    <n v="5"/>
    <m/>
    <m/>
    <m/>
    <m/>
    <n v="2"/>
    <n v="7"/>
    <n v="2"/>
  </r>
  <r>
    <n v="0"/>
    <s v="C"/>
    <n v="73561093"/>
    <x v="0"/>
    <n v="4"/>
    <n v="550022471"/>
    <d v="2019-09-11T00:00:00"/>
    <d v="2024-04-30T00:00:00"/>
    <n v="0"/>
    <n v="1"/>
    <n v="0"/>
    <n v="30"/>
    <n v="2"/>
    <n v="22490513"/>
    <n v="24960000"/>
    <n v="113958"/>
    <n v="4381"/>
    <n v="111921"/>
    <n v="0"/>
    <n v="0"/>
    <n v="0"/>
    <m/>
    <n v="0"/>
    <n v="0"/>
    <n v="0"/>
    <m/>
    <m/>
    <d v="2021-03-30T00:00:00"/>
    <n v="1"/>
    <s v="O"/>
    <n v="1"/>
    <n v="30"/>
    <n v="0"/>
    <m/>
    <m/>
    <m/>
    <m/>
    <m/>
    <m/>
    <n v="1"/>
    <n v="1"/>
    <m/>
    <m/>
    <n v="114041"/>
    <s v="CREDITOS DE CONSUMO"/>
    <n v="0"/>
    <n v="0"/>
    <n v="890480123"/>
    <s v="UNIVERSIDAD DE CARTAGENA"/>
    <n v="5"/>
    <m/>
    <m/>
    <m/>
    <m/>
    <n v="2"/>
    <n v="7"/>
    <n v="2"/>
  </r>
  <r>
    <n v="0"/>
    <s v="C"/>
    <n v="73561093"/>
    <x v="0"/>
    <n v="4"/>
    <n v="550022772"/>
    <d v="2019-10-06T00:00:00"/>
    <d v="2024-04-30T00:00:00"/>
    <n v="0"/>
    <n v="1"/>
    <n v="0"/>
    <n v="30"/>
    <n v="2"/>
    <n v="22490513"/>
    <n v="24960000"/>
    <n v="69283"/>
    <n v="2664"/>
    <n v="68039"/>
    <n v="0"/>
    <n v="0"/>
    <n v="0"/>
    <m/>
    <n v="0"/>
    <n v="0"/>
    <n v="0"/>
    <m/>
    <m/>
    <d v="2021-03-30T00:00:00"/>
    <n v="1"/>
    <s v="O"/>
    <n v="1"/>
    <n v="30"/>
    <n v="0"/>
    <m/>
    <m/>
    <m/>
    <m/>
    <m/>
    <m/>
    <n v="1"/>
    <n v="1"/>
    <m/>
    <m/>
    <n v="69328"/>
    <s v="CREDITOS DE CONSUMO"/>
    <n v="0"/>
    <n v="0"/>
    <n v="890480123"/>
    <s v="UNIVERSIDAD DE CARTAGENA"/>
    <n v="5"/>
    <m/>
    <m/>
    <m/>
    <m/>
    <n v="2"/>
    <n v="7"/>
    <n v="2"/>
  </r>
  <r>
    <n v="0"/>
    <s v="C"/>
    <n v="73561093"/>
    <x v="0"/>
    <n v="4"/>
    <n v="550023005"/>
    <d v="2019-11-05T00:00:00"/>
    <d v="2024-04-30T00:00:00"/>
    <n v="0"/>
    <n v="1"/>
    <n v="0"/>
    <n v="30"/>
    <n v="2"/>
    <n v="22490513"/>
    <n v="24960000"/>
    <n v="144444"/>
    <n v="5553"/>
    <n v="141862"/>
    <n v="0"/>
    <n v="0"/>
    <n v="0"/>
    <m/>
    <n v="0"/>
    <n v="0"/>
    <n v="0"/>
    <m/>
    <m/>
    <d v="2021-03-30T00:00:00"/>
    <n v="1"/>
    <s v="O"/>
    <n v="1"/>
    <n v="30"/>
    <n v="0"/>
    <m/>
    <m/>
    <m/>
    <m/>
    <m/>
    <m/>
    <n v="1"/>
    <n v="1"/>
    <m/>
    <m/>
    <n v="144550"/>
    <s v="CREDITOS DE CONSUMO"/>
    <n v="0"/>
    <n v="0"/>
    <n v="890480123"/>
    <s v="UNIVERSIDAD DE CARTAGENA"/>
    <n v="5"/>
    <m/>
    <m/>
    <m/>
    <m/>
    <n v="2"/>
    <n v="7"/>
    <n v="2"/>
  </r>
  <r>
    <n v="0"/>
    <s v="C"/>
    <n v="73561093"/>
    <x v="0"/>
    <n v="4"/>
    <n v="550023202"/>
    <d v="2019-12-04T00:00:00"/>
    <d v="2024-04-30T00:00:00"/>
    <n v="0"/>
    <n v="1"/>
    <n v="0"/>
    <n v="30"/>
    <n v="2"/>
    <n v="22490513"/>
    <n v="24960000"/>
    <n v="88041"/>
    <n v="3385"/>
    <n v="86471"/>
    <n v="0"/>
    <n v="0"/>
    <n v="0"/>
    <m/>
    <n v="0"/>
    <n v="0"/>
    <n v="0"/>
    <m/>
    <m/>
    <d v="2021-03-30T00:00:00"/>
    <n v="1"/>
    <s v="O"/>
    <n v="1"/>
    <n v="30"/>
    <n v="0"/>
    <m/>
    <m/>
    <m/>
    <m/>
    <m/>
    <m/>
    <n v="1"/>
    <n v="1"/>
    <m/>
    <m/>
    <n v="88109"/>
    <s v="CREDITOS DE CONSUMO"/>
    <n v="0"/>
    <n v="0"/>
    <n v="890480123"/>
    <s v="UNIVERSIDAD DE CARTAGENA"/>
    <n v="5"/>
    <m/>
    <m/>
    <m/>
    <m/>
    <n v="2"/>
    <n v="7"/>
    <n v="2"/>
  </r>
  <r>
    <n v="0"/>
    <s v="C"/>
    <n v="73561093"/>
    <x v="0"/>
    <n v="4"/>
    <n v="550023353"/>
    <d v="2020-01-05T00:00:00"/>
    <d v="2024-04-30T00:00:00"/>
    <n v="0"/>
    <n v="1"/>
    <n v="0"/>
    <n v="30"/>
    <n v="2"/>
    <n v="22490513"/>
    <n v="24960000"/>
    <n v="118100"/>
    <n v="4540"/>
    <n v="116001"/>
    <n v="0"/>
    <n v="0"/>
    <n v="0"/>
    <m/>
    <n v="0"/>
    <n v="0"/>
    <n v="0"/>
    <m/>
    <m/>
    <d v="2021-03-30T00:00:00"/>
    <n v="1"/>
    <s v="O"/>
    <n v="1"/>
    <n v="30"/>
    <n v="0"/>
    <m/>
    <m/>
    <m/>
    <m/>
    <m/>
    <m/>
    <n v="1"/>
    <n v="1"/>
    <m/>
    <m/>
    <n v="118199"/>
    <s v="CREDITOS DE CONSUMO"/>
    <n v="0"/>
    <n v="0"/>
    <n v="890480123"/>
    <s v="UNIVERSIDAD DE CARTAGENA"/>
    <n v="5"/>
    <m/>
    <m/>
    <m/>
    <m/>
    <n v="2"/>
    <n v="7"/>
    <n v="2"/>
  </r>
  <r>
    <n v="0"/>
    <s v="C"/>
    <n v="73561093"/>
    <x v="0"/>
    <n v="4"/>
    <n v="550023562"/>
    <d v="2020-02-16T00:00:00"/>
    <d v="2024-04-30T00:00:00"/>
    <n v="0"/>
    <n v="1"/>
    <n v="0"/>
    <n v="30"/>
    <n v="2"/>
    <n v="22490513"/>
    <n v="24960000"/>
    <n v="75664"/>
    <n v="2909"/>
    <n v="74307"/>
    <n v="0"/>
    <n v="0"/>
    <n v="0"/>
    <m/>
    <n v="0"/>
    <n v="0"/>
    <n v="0"/>
    <m/>
    <m/>
    <d v="2021-03-30T00:00:00"/>
    <n v="1"/>
    <s v="O"/>
    <n v="1"/>
    <n v="30"/>
    <n v="0"/>
    <m/>
    <m/>
    <m/>
    <m/>
    <m/>
    <m/>
    <n v="1"/>
    <n v="1"/>
    <m/>
    <m/>
    <n v="75715"/>
    <s v="CREDITOS DE CONSUMO"/>
    <n v="0"/>
    <n v="0"/>
    <n v="890480123"/>
    <s v="UNIVERSIDAD DE CARTAGENA"/>
    <n v="5"/>
    <m/>
    <m/>
    <m/>
    <m/>
    <n v="2"/>
    <n v="7"/>
    <n v="2"/>
  </r>
  <r>
    <n v="0"/>
    <s v="C"/>
    <n v="73561093"/>
    <x v="0"/>
    <n v="4"/>
    <n v="550023563"/>
    <d v="2020-02-16T00:00:00"/>
    <d v="2024-04-30T00:00:00"/>
    <n v="0"/>
    <n v="1"/>
    <n v="0"/>
    <n v="30"/>
    <n v="2"/>
    <n v="22490513"/>
    <n v="24960000"/>
    <n v="15144"/>
    <n v="582"/>
    <n v="14860"/>
    <n v="0"/>
    <n v="0"/>
    <n v="0"/>
    <m/>
    <n v="0"/>
    <n v="0"/>
    <n v="0"/>
    <m/>
    <m/>
    <d v="2021-03-30T00:00:00"/>
    <n v="1"/>
    <s v="O"/>
    <n v="1"/>
    <n v="30"/>
    <n v="0"/>
    <m/>
    <m/>
    <m/>
    <m/>
    <m/>
    <m/>
    <n v="1"/>
    <n v="1"/>
    <m/>
    <m/>
    <n v="15142"/>
    <s v="CREDITOS DE CONSUMO"/>
    <n v="0"/>
    <n v="0"/>
    <n v="890480123"/>
    <s v="UNIVERSIDAD DE CARTAGENA"/>
    <n v="5"/>
    <m/>
    <m/>
    <m/>
    <m/>
    <n v="2"/>
    <n v="7"/>
    <n v="2"/>
  </r>
  <r>
    <n v="0"/>
    <s v="C"/>
    <n v="73561093"/>
    <x v="0"/>
    <n v="4"/>
    <n v="550023651"/>
    <d v="2020-03-01T00:00:00"/>
    <d v="2024-04-30T00:00:00"/>
    <n v="0"/>
    <n v="1"/>
    <n v="0"/>
    <n v="30"/>
    <n v="2"/>
    <n v="22490513"/>
    <n v="24960000"/>
    <n v="7946"/>
    <n v="305"/>
    <n v="7806"/>
    <n v="0"/>
    <n v="0"/>
    <n v="0"/>
    <m/>
    <n v="0"/>
    <n v="0"/>
    <n v="0"/>
    <m/>
    <m/>
    <d v="2021-03-30T00:00:00"/>
    <n v="1"/>
    <s v="O"/>
    <n v="1"/>
    <n v="30"/>
    <n v="0"/>
    <m/>
    <m/>
    <m/>
    <m/>
    <m/>
    <m/>
    <n v="1"/>
    <n v="1"/>
    <m/>
    <m/>
    <n v="7954"/>
    <s v="CREDITOS DE CONSUMO"/>
    <n v="0"/>
    <n v="0"/>
    <n v="890480123"/>
    <s v="UNIVERSIDAD DE CARTAGENA"/>
    <n v="5"/>
    <m/>
    <m/>
    <m/>
    <m/>
    <n v="2"/>
    <n v="7"/>
    <n v="2"/>
  </r>
  <r>
    <n v="0"/>
    <s v="C"/>
    <n v="73561093"/>
    <x v="0"/>
    <n v="4"/>
    <n v="550023652"/>
    <d v="2020-03-01T00:00:00"/>
    <d v="2024-04-30T00:00:00"/>
    <n v="0"/>
    <n v="1"/>
    <n v="0"/>
    <n v="30"/>
    <n v="2"/>
    <n v="22490513"/>
    <n v="24960000"/>
    <n v="118805"/>
    <n v="4567"/>
    <n v="116681"/>
    <n v="0"/>
    <n v="0"/>
    <n v="0"/>
    <m/>
    <n v="0"/>
    <n v="0"/>
    <n v="0"/>
    <m/>
    <m/>
    <d v="2021-03-30T00:00:00"/>
    <n v="1"/>
    <s v="O"/>
    <n v="1"/>
    <n v="30"/>
    <n v="0"/>
    <m/>
    <m/>
    <m/>
    <m/>
    <m/>
    <m/>
    <n v="1"/>
    <n v="1"/>
    <m/>
    <m/>
    <n v="118892"/>
    <s v="CREDITOS DE CONSUMO"/>
    <n v="0"/>
    <n v="0"/>
    <n v="890480123"/>
    <s v="UNIVERSIDAD DE CARTAGENA"/>
    <n v="5"/>
    <m/>
    <m/>
    <m/>
    <m/>
    <n v="2"/>
    <n v="7"/>
    <n v="2"/>
  </r>
  <r>
    <n v="0"/>
    <s v="C"/>
    <n v="73561093"/>
    <x v="0"/>
    <n v="4"/>
    <n v="550023817"/>
    <d v="2020-04-21T00:00:00"/>
    <d v="2024-04-30T00:00:00"/>
    <n v="0"/>
    <n v="1"/>
    <n v="0"/>
    <n v="30"/>
    <n v="2"/>
    <n v="22490513"/>
    <n v="24960000"/>
    <n v="122031"/>
    <n v="4691"/>
    <n v="119849"/>
    <n v="0"/>
    <n v="0"/>
    <n v="0"/>
    <m/>
    <n v="0"/>
    <n v="0"/>
    <n v="0"/>
    <m/>
    <m/>
    <d v="2021-03-30T00:00:00"/>
    <n v="1"/>
    <s v="O"/>
    <n v="1"/>
    <n v="30"/>
    <n v="0"/>
    <m/>
    <m/>
    <m/>
    <m/>
    <m/>
    <m/>
    <n v="1"/>
    <n v="1"/>
    <m/>
    <m/>
    <n v="122120"/>
    <s v="CREDITOS DE CONSUMO"/>
    <n v="0"/>
    <n v="0"/>
    <n v="890480123"/>
    <s v="UNIVERSIDAD DE CARTAGENA"/>
    <n v="5"/>
    <m/>
    <m/>
    <m/>
    <m/>
    <n v="2"/>
    <n v="7"/>
    <n v="2"/>
  </r>
  <r>
    <n v="0"/>
    <s v="C"/>
    <n v="73561093"/>
    <x v="0"/>
    <n v="4"/>
    <n v="550023861"/>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n v="73561093"/>
    <x v="0"/>
    <n v="4"/>
    <n v="550023862"/>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n v="73561093"/>
    <x v="0"/>
    <n v="4"/>
    <n v="550023941"/>
    <d v="2020-06-19T00:00:00"/>
    <d v="2024-04-30T00:00:00"/>
    <n v="0"/>
    <n v="1"/>
    <n v="0"/>
    <n v="30"/>
    <n v="2"/>
    <n v="22490513"/>
    <n v="24960000"/>
    <n v="50832"/>
    <n v="1954"/>
    <n v="49933"/>
    <n v="0"/>
    <n v="0"/>
    <n v="0"/>
    <m/>
    <n v="0"/>
    <n v="0"/>
    <n v="0"/>
    <m/>
    <m/>
    <d v="2021-03-30T00:00:00"/>
    <n v="1"/>
    <s v="O"/>
    <n v="1"/>
    <n v="30"/>
    <n v="0"/>
    <m/>
    <m/>
    <m/>
    <m/>
    <m/>
    <m/>
    <n v="1"/>
    <n v="1"/>
    <m/>
    <m/>
    <n v="50879"/>
    <s v="CREDITOS DE CONSUMO"/>
    <n v="0"/>
    <n v="0"/>
    <n v="890480123"/>
    <s v="UNIVERSIDAD DE CARTAGENA"/>
    <n v="5"/>
    <m/>
    <m/>
    <m/>
    <m/>
    <n v="2"/>
    <n v="7"/>
    <n v="2"/>
  </r>
  <r>
    <n v="0"/>
    <s v="C"/>
    <n v="73561093"/>
    <x v="0"/>
    <n v="4"/>
    <n v="550023942"/>
    <d v="2020-06-19T00:00:00"/>
    <d v="2024-04-30T00:00:00"/>
    <n v="0"/>
    <n v="1"/>
    <n v="0"/>
    <n v="30"/>
    <n v="2"/>
    <n v="22490513"/>
    <n v="24960000"/>
    <n v="77644"/>
    <n v="2985"/>
    <n v="76275"/>
    <n v="0"/>
    <n v="0"/>
    <n v="0"/>
    <m/>
    <n v="0"/>
    <n v="0"/>
    <n v="0"/>
    <m/>
    <m/>
    <d v="2021-03-30T00:00:00"/>
    <n v="1"/>
    <s v="O"/>
    <n v="1"/>
    <n v="30"/>
    <n v="0"/>
    <m/>
    <m/>
    <m/>
    <m/>
    <m/>
    <m/>
    <n v="1"/>
    <n v="1"/>
    <m/>
    <m/>
    <n v="77720"/>
    <s v="CREDITOS DE CONSUMO"/>
    <n v="0"/>
    <n v="0"/>
    <n v="890480123"/>
    <s v="UNIVERSIDAD DE CARTAGENA"/>
    <n v="5"/>
    <m/>
    <m/>
    <m/>
    <m/>
    <n v="2"/>
    <n v="7"/>
    <n v="2"/>
  </r>
  <r>
    <n v="0"/>
    <s v="C"/>
    <n v="73561093"/>
    <x v="0"/>
    <n v="4"/>
    <n v="550023974"/>
    <d v="2020-07-16T00:00:00"/>
    <d v="2024-04-30T00:00:00"/>
    <n v="0"/>
    <n v="1"/>
    <n v="0"/>
    <n v="30"/>
    <n v="2"/>
    <n v="22490513"/>
    <n v="24960000"/>
    <n v="118375"/>
    <n v="4551"/>
    <n v="116266"/>
    <n v="0"/>
    <n v="0"/>
    <n v="0"/>
    <m/>
    <n v="0"/>
    <n v="0"/>
    <n v="0"/>
    <m/>
    <m/>
    <d v="2021-03-30T00:00:00"/>
    <n v="1"/>
    <s v="O"/>
    <n v="1"/>
    <n v="30"/>
    <n v="0"/>
    <m/>
    <m/>
    <m/>
    <m/>
    <m/>
    <m/>
    <n v="1"/>
    <n v="1"/>
    <m/>
    <m/>
    <n v="118469"/>
    <s v="CREDITOS DE CONSUMO"/>
    <n v="0"/>
    <n v="0"/>
    <n v="890480123"/>
    <s v="UNIVERSIDAD DE CARTAGENA"/>
    <n v="5"/>
    <m/>
    <m/>
    <m/>
    <m/>
    <n v="2"/>
    <n v="7"/>
    <n v="2"/>
  </r>
  <r>
    <n v="0"/>
    <s v="C"/>
    <n v="73561093"/>
    <x v="0"/>
    <n v="4"/>
    <n v="550024164"/>
    <d v="2020-08-12T00:00:00"/>
    <d v="2024-04-30T00:00:00"/>
    <n v="0"/>
    <n v="1"/>
    <n v="0"/>
    <n v="30"/>
    <n v="2"/>
    <n v="22490513"/>
    <n v="24960000"/>
    <n v="105862"/>
    <n v="4070"/>
    <n v="103970"/>
    <n v="0"/>
    <n v="0"/>
    <n v="0"/>
    <m/>
    <n v="0"/>
    <n v="0"/>
    <n v="0"/>
    <m/>
    <m/>
    <d v="2021-03-30T00:00:00"/>
    <n v="1"/>
    <s v="O"/>
    <n v="1"/>
    <n v="30"/>
    <n v="0"/>
    <m/>
    <m/>
    <m/>
    <m/>
    <m/>
    <m/>
    <n v="1"/>
    <n v="1"/>
    <m/>
    <m/>
    <n v="105940"/>
    <s v="CREDITOS DE CONSUMO"/>
    <n v="0"/>
    <n v="0"/>
    <n v="890480123"/>
    <s v="UNIVERSIDAD DE CARTAGENA"/>
    <n v="5"/>
    <m/>
    <m/>
    <m/>
    <m/>
    <n v="2"/>
    <n v="7"/>
    <n v="2"/>
  </r>
  <r>
    <n v="0"/>
    <s v="C"/>
    <n v="73561093"/>
    <x v="0"/>
    <n v="4"/>
    <n v="550024396"/>
    <d v="2020-09-17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n v="73561093"/>
    <x v="0"/>
    <n v="4"/>
    <n v="550024397"/>
    <d v="2020-09-17T00:00:00"/>
    <d v="2024-04-30T00:00:00"/>
    <n v="0"/>
    <n v="1"/>
    <n v="0"/>
    <n v="30"/>
    <n v="2"/>
    <n v="22490513"/>
    <n v="24960000"/>
    <n v="18343"/>
    <n v="705"/>
    <n v="18002"/>
    <n v="0"/>
    <n v="0"/>
    <n v="0"/>
    <m/>
    <n v="0"/>
    <n v="0"/>
    <n v="0"/>
    <m/>
    <m/>
    <d v="2021-03-30T00:00:00"/>
    <n v="1"/>
    <s v="O"/>
    <n v="1"/>
    <n v="30"/>
    <n v="0"/>
    <m/>
    <m/>
    <m/>
    <m/>
    <m/>
    <m/>
    <n v="1"/>
    <n v="1"/>
    <m/>
    <m/>
    <n v="18343"/>
    <s v="CREDITOS DE CONSUMO"/>
    <n v="0"/>
    <n v="0"/>
    <n v="890480123"/>
    <s v="UNIVERSIDAD DE CARTAGENA"/>
    <n v="5"/>
    <m/>
    <m/>
    <m/>
    <m/>
    <n v="2"/>
    <n v="7"/>
    <n v="2"/>
  </r>
  <r>
    <n v="0"/>
    <s v="C"/>
    <n v="73561093"/>
    <x v="0"/>
    <n v="4"/>
    <n v="550024580"/>
    <d v="2020-10-10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n v="73561093"/>
    <x v="0"/>
    <n v="4"/>
    <n v="550024647"/>
    <d v="2020-10-27T00:00:00"/>
    <d v="2024-04-30T00:00:00"/>
    <n v="0"/>
    <n v="1"/>
    <n v="0"/>
    <n v="30"/>
    <n v="2"/>
    <n v="22490513"/>
    <n v="24960000"/>
    <n v="18748"/>
    <n v="721"/>
    <n v="18422"/>
    <n v="0"/>
    <n v="0"/>
    <n v="0"/>
    <m/>
    <n v="0"/>
    <n v="0"/>
    <n v="0"/>
    <m/>
    <m/>
    <d v="2021-03-30T00:00:00"/>
    <n v="1"/>
    <s v="O"/>
    <n v="1"/>
    <n v="30"/>
    <n v="0"/>
    <m/>
    <m/>
    <m/>
    <m/>
    <m/>
    <m/>
    <n v="1"/>
    <n v="1"/>
    <m/>
    <m/>
    <n v="18771"/>
    <s v="CREDITOS DE CONSUMO"/>
    <n v="0"/>
    <n v="0"/>
    <n v="890480123"/>
    <s v="UNIVERSIDAD DE CARTAGENA"/>
    <n v="5"/>
    <m/>
    <m/>
    <m/>
    <m/>
    <n v="2"/>
    <n v="7"/>
    <n v="2"/>
  </r>
  <r>
    <n v="0"/>
    <s v="C"/>
    <n v="73561093"/>
    <x v="0"/>
    <n v="4"/>
    <n v="550024785"/>
    <d v="2020-11-07T00:00:00"/>
    <d v="2024-04-30T00:00:00"/>
    <n v="0"/>
    <n v="1"/>
    <n v="0"/>
    <n v="30"/>
    <n v="2"/>
    <n v="22490513"/>
    <n v="24960000"/>
    <n v="93799"/>
    <n v="3606"/>
    <n v="92139"/>
    <n v="0"/>
    <n v="0"/>
    <n v="0"/>
    <m/>
    <n v="0"/>
    <n v="0"/>
    <n v="0"/>
    <m/>
    <m/>
    <d v="2021-03-30T00:00:00"/>
    <n v="1"/>
    <s v="O"/>
    <n v="1"/>
    <n v="30"/>
    <n v="0"/>
    <m/>
    <m/>
    <m/>
    <m/>
    <m/>
    <m/>
    <n v="1"/>
    <n v="1"/>
    <m/>
    <m/>
    <n v="93885"/>
    <s v="CREDITOS DE CONSUMO"/>
    <n v="0"/>
    <n v="0"/>
    <n v="890480123"/>
    <s v="UNIVERSIDAD DE CARTAGENA"/>
    <n v="5"/>
    <m/>
    <m/>
    <m/>
    <m/>
    <n v="2"/>
    <n v="7"/>
    <n v="2"/>
  </r>
  <r>
    <n v="0"/>
    <s v="C"/>
    <n v="73561093"/>
    <x v="0"/>
    <n v="4"/>
    <n v="550024786"/>
    <d v="2020-11-07T00:00:00"/>
    <d v="2024-04-30T00:00:00"/>
    <n v="0"/>
    <n v="1"/>
    <n v="0"/>
    <n v="30"/>
    <n v="2"/>
    <n v="22490513"/>
    <n v="24960000"/>
    <n v="37519"/>
    <n v="1442"/>
    <n v="36837"/>
    <n v="0"/>
    <n v="0"/>
    <n v="0"/>
    <m/>
    <n v="0"/>
    <n v="0"/>
    <n v="0"/>
    <m/>
    <m/>
    <d v="2021-03-30T00:00:00"/>
    <n v="1"/>
    <s v="O"/>
    <n v="1"/>
    <n v="30"/>
    <n v="0"/>
    <m/>
    <m/>
    <m/>
    <m/>
    <m/>
    <m/>
    <n v="1"/>
    <n v="1"/>
    <m/>
    <m/>
    <n v="37535"/>
    <s v="CREDITOS DE CONSUMO"/>
    <n v="0"/>
    <n v="0"/>
    <n v="890480123"/>
    <s v="UNIVERSIDAD DE CARTAGENA"/>
    <n v="5"/>
    <m/>
    <m/>
    <m/>
    <m/>
    <n v="2"/>
    <n v="7"/>
    <n v="2"/>
  </r>
  <r>
    <n v="0"/>
    <s v="C"/>
    <n v="73561093"/>
    <x v="0"/>
    <n v="4"/>
    <n v="550025615"/>
    <d v="2021-03-19T00:00:00"/>
    <d v="2024-04-30T00:00:00"/>
    <n v="0"/>
    <n v="1"/>
    <n v="1"/>
    <n v="30"/>
    <n v="2"/>
    <n v="22490513"/>
    <n v="24960000"/>
    <n v="70000"/>
    <n v="2691"/>
    <n v="67309"/>
    <n v="0"/>
    <n v="0"/>
    <n v="0"/>
    <m/>
    <n v="0"/>
    <n v="0"/>
    <n v="0"/>
    <m/>
    <m/>
    <d v="2021-03-30T00:00:00"/>
    <n v="1"/>
    <s v="O"/>
    <n v="1"/>
    <n v="30"/>
    <n v="0"/>
    <m/>
    <m/>
    <m/>
    <m/>
    <m/>
    <m/>
    <n v="1"/>
    <n v="1"/>
    <m/>
    <m/>
    <n v="68584"/>
    <s v="CREDITOS DE CONSUMO"/>
    <n v="0"/>
    <n v="0"/>
    <n v="890480123"/>
    <s v="UNIVERSIDAD DE CARTAGENA"/>
    <n v="5"/>
    <m/>
    <m/>
    <m/>
    <m/>
    <n v="2"/>
    <n v="7"/>
    <n v="2"/>
  </r>
  <r>
    <n v="0"/>
    <s v="C"/>
    <n v="73561093"/>
    <x v="0"/>
    <n v="4"/>
    <n v="550025616"/>
    <d v="2021-03-19T00:00:00"/>
    <d v="2024-04-30T00:00:00"/>
    <n v="0"/>
    <n v="1"/>
    <n v="1"/>
    <n v="30"/>
    <n v="2"/>
    <n v="22490513"/>
    <n v="24960000"/>
    <n v="180000"/>
    <n v="6920"/>
    <n v="173080"/>
    <n v="0"/>
    <n v="0"/>
    <n v="0"/>
    <m/>
    <n v="0"/>
    <n v="0"/>
    <n v="0"/>
    <m/>
    <m/>
    <d v="2021-03-30T00:00:00"/>
    <n v="1"/>
    <s v="O"/>
    <n v="1"/>
    <n v="30"/>
    <n v="0"/>
    <m/>
    <m/>
    <m/>
    <m/>
    <m/>
    <m/>
    <n v="1"/>
    <n v="1"/>
    <m/>
    <m/>
    <n v="176359"/>
    <s v="CREDITOS DE CONSUMO"/>
    <n v="0"/>
    <n v="0"/>
    <n v="890480123"/>
    <s v="UNIVERSIDAD DE CARTAGENA"/>
    <n v="5"/>
    <m/>
    <m/>
    <m/>
    <m/>
    <n v="2"/>
    <n v="7"/>
    <n v="2"/>
  </r>
  <r>
    <n v="0"/>
    <s v="C"/>
    <n v="73561093"/>
    <x v="0"/>
    <n v="4"/>
    <n v="550025708"/>
    <d v="2021-03-31T00:00:00"/>
    <d v="2021-05-30T00:00:00"/>
    <n v="0"/>
    <n v="1"/>
    <n v="0"/>
    <n v="30"/>
    <n v="2"/>
    <n v="0"/>
    <n v="0"/>
    <n v="6000"/>
    <n v="6000"/>
    <n v="6000"/>
    <n v="0"/>
    <n v="0"/>
    <n v="0"/>
    <m/>
    <n v="0"/>
    <n v="0"/>
    <n v="0"/>
    <m/>
    <m/>
    <d v="2021-03-31T00:00:00"/>
    <n v="1"/>
    <s v="O"/>
    <n v="1"/>
    <n v="30"/>
    <n v="0"/>
    <m/>
    <m/>
    <m/>
    <m/>
    <m/>
    <m/>
    <n v="1"/>
    <n v="1"/>
    <m/>
    <m/>
    <n v="6114"/>
    <s v="CREDITOS DE CONSUMO"/>
    <n v="0"/>
    <n v="0"/>
    <n v="890480123"/>
    <s v="UNIVERSIDAD DE CARTAGENA"/>
    <n v="5"/>
    <m/>
    <m/>
    <m/>
    <m/>
    <n v="2"/>
    <n v="7"/>
    <n v="2"/>
  </r>
  <r>
    <n v="0"/>
    <s v="C"/>
    <n v="73569933"/>
    <x v="0"/>
    <n v="4"/>
    <n v="17809"/>
    <d v="2020-11-17T00:00:00"/>
    <d v="2025-11-30T00:00:00"/>
    <n v="0"/>
    <n v="1"/>
    <n v="4"/>
    <n v="30"/>
    <n v="2"/>
    <n v="16011168"/>
    <n v="17240000"/>
    <n v="15000000"/>
    <n v="364860"/>
    <n v="14327112"/>
    <n v="0"/>
    <n v="0"/>
    <n v="0"/>
    <m/>
    <n v="0"/>
    <n v="0"/>
    <n v="0"/>
    <m/>
    <m/>
    <d v="2021-03-30T00:00:00"/>
    <n v="1"/>
    <s v="O"/>
    <n v="1"/>
    <n v="30"/>
    <n v="0"/>
    <m/>
    <m/>
    <m/>
    <m/>
    <m/>
    <m/>
    <n v="1"/>
    <n v="1"/>
    <m/>
    <m/>
    <n v="17283715"/>
    <s v="CREDITOS DE CONSUMO"/>
    <n v="0"/>
    <n v="0"/>
    <n v="890480123"/>
    <s v="UNIVERSIDAD DE CARTAGENA"/>
    <n v="5"/>
    <m/>
    <m/>
    <m/>
    <m/>
    <n v="1"/>
    <n v="7"/>
    <n v="2"/>
  </r>
  <r>
    <n v="0"/>
    <s v="C"/>
    <n v="73569933"/>
    <x v="0"/>
    <n v="4"/>
    <n v="550024874"/>
    <d v="2020-11-26T00:00:00"/>
    <d v="2023-12-30T00:00:00"/>
    <n v="0"/>
    <n v="1"/>
    <n v="3"/>
    <n v="30"/>
    <n v="2"/>
    <n v="22490513"/>
    <n v="24960000"/>
    <n v="500000"/>
    <n v="19222"/>
    <n v="469817"/>
    <n v="0"/>
    <n v="0"/>
    <n v="0"/>
    <m/>
    <n v="0"/>
    <n v="0"/>
    <n v="0"/>
    <m/>
    <m/>
    <d v="2021-03-30T00:00:00"/>
    <n v="1"/>
    <s v="O"/>
    <n v="1"/>
    <n v="30"/>
    <n v="0"/>
    <m/>
    <m/>
    <m/>
    <m/>
    <m/>
    <m/>
    <n v="1"/>
    <n v="1"/>
    <m/>
    <m/>
    <n v="566770"/>
    <s v="CREDITOS DE CONSUMO"/>
    <n v="0"/>
    <n v="0"/>
    <n v="890480123"/>
    <s v="UNIVERSIDAD DE CARTAGENA"/>
    <n v="5"/>
    <m/>
    <m/>
    <m/>
    <m/>
    <n v="2"/>
    <n v="7"/>
    <n v="2"/>
  </r>
  <r>
    <n v="188878"/>
    <s v="C"/>
    <n v="73571729"/>
    <x v="0"/>
    <n v="4"/>
    <n v="16965"/>
    <d v="2020-10-29T00:00:00"/>
    <d v="2025-06-07T00:00:00"/>
    <n v="0"/>
    <n v="1"/>
    <n v="5"/>
    <n v="30"/>
    <n v="2"/>
    <n v="17726461"/>
    <n v="19240000"/>
    <n v="3524912"/>
    <n v="94059"/>
    <n v="3295506"/>
    <n v="0"/>
    <n v="0"/>
    <n v="0"/>
    <m/>
    <n v="0"/>
    <n v="0"/>
    <n v="0"/>
    <m/>
    <m/>
    <d v="2021-03-30T00:00:00"/>
    <n v="1"/>
    <s v="O"/>
    <n v="1"/>
    <n v="30"/>
    <n v="0"/>
    <m/>
    <m/>
    <m/>
    <m/>
    <m/>
    <m/>
    <n v="1"/>
    <n v="1"/>
    <m/>
    <m/>
    <n v="3106628"/>
    <s v="CREDITOS DE CONSUMO"/>
    <n v="0"/>
    <n v="0"/>
    <n v="890480123"/>
    <s v="UNIVERSIDAD DE CARTAGENA"/>
    <n v="5"/>
    <m/>
    <m/>
    <m/>
    <m/>
    <n v="1"/>
    <n v="7"/>
    <n v="1"/>
  </r>
  <r>
    <n v="748"/>
    <s v="C"/>
    <n v="73571729"/>
    <x v="0"/>
    <n v="4"/>
    <n v="550018601"/>
    <d v="2020-10-29T00:00:00"/>
    <d v="2021-12-30T00:00:00"/>
    <n v="0"/>
    <n v="1"/>
    <n v="0"/>
    <n v="30"/>
    <n v="2"/>
    <n v="21474970"/>
    <n v="23720000"/>
    <n v="13051"/>
    <n v="1765"/>
    <n v="13051"/>
    <n v="271"/>
    <n v="0"/>
    <n v="0"/>
    <m/>
    <n v="0"/>
    <n v="0"/>
    <n v="0"/>
    <m/>
    <m/>
    <d v="2021-03-31T00:00:00"/>
    <n v="1"/>
    <s v="O"/>
    <n v="1"/>
    <n v="30"/>
    <n v="0"/>
    <m/>
    <m/>
    <m/>
    <m/>
    <m/>
    <m/>
    <n v="1"/>
    <n v="1"/>
    <m/>
    <m/>
    <n v="12303"/>
    <s v="CREDITOS DE CONSUMO"/>
    <n v="0"/>
    <n v="0"/>
    <n v="890480123"/>
    <s v="UNIVERSIDAD DE CARTAGENA"/>
    <n v="5"/>
    <m/>
    <m/>
    <m/>
    <m/>
    <n v="2"/>
    <n v="7"/>
    <n v="1"/>
  </r>
  <r>
    <n v="455"/>
    <s v="C"/>
    <n v="73571729"/>
    <x v="0"/>
    <n v="4"/>
    <n v="550018602"/>
    <d v="2020-10-29T00:00:00"/>
    <d v="2021-05-30T00:00:00"/>
    <n v="0"/>
    <n v="1"/>
    <n v="4"/>
    <n v="30"/>
    <n v="2"/>
    <n v="21474970"/>
    <n v="23720000"/>
    <n v="17948"/>
    <n v="2751"/>
    <n v="7936"/>
    <n v="169"/>
    <n v="0"/>
    <n v="0"/>
    <m/>
    <n v="0"/>
    <n v="0"/>
    <n v="0"/>
    <m/>
    <m/>
    <d v="2021-02-26T00:00:00"/>
    <n v="1"/>
    <s v="O"/>
    <n v="1"/>
    <n v="30"/>
    <n v="0"/>
    <m/>
    <m/>
    <m/>
    <m/>
    <m/>
    <m/>
    <n v="1"/>
    <n v="1"/>
    <m/>
    <m/>
    <n v="7481"/>
    <s v="CREDITOS DE CONSUMO"/>
    <n v="0"/>
    <n v="0"/>
    <n v="890480123"/>
    <s v="UNIVERSIDAD DE CARTAGENA"/>
    <n v="5"/>
    <m/>
    <m/>
    <m/>
    <m/>
    <n v="2"/>
    <n v="7"/>
    <n v="1"/>
  </r>
  <r>
    <n v="567"/>
    <s v="C"/>
    <n v="73571729"/>
    <x v="0"/>
    <n v="4"/>
    <n v="550018624"/>
    <d v="2020-10-29T00:00:00"/>
    <d v="2021-06-30T00:00:00"/>
    <n v="0"/>
    <n v="1"/>
    <n v="5"/>
    <n v="30"/>
    <n v="2"/>
    <n v="21474970"/>
    <n v="23720000"/>
    <n v="25259"/>
    <n v="3417"/>
    <n v="9894"/>
    <n v="0"/>
    <n v="0"/>
    <n v="0"/>
    <m/>
    <n v="0"/>
    <n v="0"/>
    <n v="0"/>
    <m/>
    <m/>
    <d v="2021-03-30T00:00:00"/>
    <n v="1"/>
    <s v="O"/>
    <n v="1"/>
    <n v="30"/>
    <n v="0"/>
    <m/>
    <m/>
    <m/>
    <m/>
    <m/>
    <m/>
    <n v="1"/>
    <n v="1"/>
    <m/>
    <m/>
    <n v="9327"/>
    <s v="CREDITOS DE CONSUMO"/>
    <n v="0"/>
    <n v="0"/>
    <n v="890480123"/>
    <s v="UNIVERSIDAD DE CARTAGENA"/>
    <n v="5"/>
    <m/>
    <m/>
    <m/>
    <m/>
    <n v="2"/>
    <n v="7"/>
    <n v="1"/>
  </r>
  <r>
    <n v="513"/>
    <s v="C"/>
    <n v="73571729"/>
    <x v="0"/>
    <n v="4"/>
    <n v="550018773"/>
    <d v="2020-10-29T00:00:00"/>
    <d v="2021-06-30T00:00:00"/>
    <n v="0"/>
    <n v="1"/>
    <n v="5"/>
    <n v="30"/>
    <n v="2"/>
    <n v="21474970"/>
    <n v="23720000"/>
    <n v="22872"/>
    <n v="3094"/>
    <n v="8959"/>
    <n v="0"/>
    <n v="0"/>
    <n v="0"/>
    <m/>
    <n v="0"/>
    <n v="0"/>
    <n v="0"/>
    <m/>
    <m/>
    <d v="2021-03-30T00:00:00"/>
    <n v="1"/>
    <s v="O"/>
    <n v="1"/>
    <n v="30"/>
    <n v="0"/>
    <m/>
    <m/>
    <m/>
    <m/>
    <m/>
    <m/>
    <n v="1"/>
    <n v="1"/>
    <m/>
    <m/>
    <n v="8446"/>
    <s v="CREDITOS DE CONSUMO"/>
    <n v="0"/>
    <n v="0"/>
    <n v="890480123"/>
    <s v="UNIVERSIDAD DE CARTAGENA"/>
    <n v="5"/>
    <m/>
    <m/>
    <m/>
    <m/>
    <n v="2"/>
    <n v="7"/>
    <n v="1"/>
  </r>
  <r>
    <n v="339"/>
    <s v="C"/>
    <n v="73571729"/>
    <x v="0"/>
    <n v="4"/>
    <n v="550019069"/>
    <d v="2020-10-29T00:00:00"/>
    <d v="2021-07-30T00:00:00"/>
    <n v="0"/>
    <n v="1"/>
    <n v="5"/>
    <n v="30"/>
    <n v="2"/>
    <n v="21474970"/>
    <n v="23720000"/>
    <n v="12753"/>
    <n v="1547"/>
    <n v="5919"/>
    <n v="0"/>
    <n v="0"/>
    <n v="0"/>
    <m/>
    <n v="0"/>
    <n v="0"/>
    <n v="0"/>
    <m/>
    <m/>
    <d v="2021-03-30T00:00:00"/>
    <n v="1"/>
    <s v="O"/>
    <n v="1"/>
    <n v="30"/>
    <n v="0"/>
    <m/>
    <m/>
    <m/>
    <m/>
    <m/>
    <m/>
    <n v="1"/>
    <n v="1"/>
    <m/>
    <m/>
    <n v="5580"/>
    <s v="CREDITOS DE CONSUMO"/>
    <n v="0"/>
    <n v="0"/>
    <n v="890480123"/>
    <s v="UNIVERSIDAD DE CARTAGENA"/>
    <n v="5"/>
    <m/>
    <m/>
    <m/>
    <m/>
    <n v="2"/>
    <n v="7"/>
    <n v="1"/>
  </r>
  <r>
    <n v="723"/>
    <s v="C"/>
    <n v="73571729"/>
    <x v="0"/>
    <n v="4"/>
    <n v="550019657"/>
    <d v="2020-10-29T00:00:00"/>
    <d v="2021-10-30T00:00:00"/>
    <n v="0"/>
    <n v="1"/>
    <n v="5"/>
    <n v="30"/>
    <n v="2"/>
    <n v="21474970"/>
    <n v="23720000"/>
    <n v="20711"/>
    <n v="1933"/>
    <n v="12615"/>
    <n v="0"/>
    <n v="0"/>
    <n v="0"/>
    <m/>
    <n v="0"/>
    <n v="0"/>
    <n v="0"/>
    <m/>
    <m/>
    <d v="2021-03-30T00:00:00"/>
    <n v="1"/>
    <s v="O"/>
    <n v="1"/>
    <n v="30"/>
    <n v="0"/>
    <m/>
    <m/>
    <m/>
    <m/>
    <m/>
    <m/>
    <n v="1"/>
    <n v="1"/>
    <m/>
    <m/>
    <n v="11892"/>
    <s v="CREDITOS DE CONSUMO"/>
    <n v="0"/>
    <n v="0"/>
    <n v="890480123"/>
    <s v="UNIVERSIDAD DE CARTAGENA"/>
    <n v="5"/>
    <m/>
    <m/>
    <m/>
    <m/>
    <n v="2"/>
    <n v="7"/>
    <n v="1"/>
  </r>
  <r>
    <n v="819"/>
    <s v="C"/>
    <n v="73571729"/>
    <x v="0"/>
    <n v="4"/>
    <n v="550019859"/>
    <d v="2020-10-29T00:00:00"/>
    <d v="2021-11-30T00:00:00"/>
    <n v="0"/>
    <n v="1"/>
    <n v="5"/>
    <n v="30"/>
    <n v="2"/>
    <n v="21474970"/>
    <n v="23720000"/>
    <n v="22251"/>
    <n v="1934"/>
    <n v="14292"/>
    <n v="0"/>
    <n v="0"/>
    <n v="0"/>
    <m/>
    <n v="0"/>
    <n v="0"/>
    <n v="0"/>
    <m/>
    <m/>
    <d v="2021-03-30T00:00:00"/>
    <n v="1"/>
    <s v="O"/>
    <n v="1"/>
    <n v="30"/>
    <n v="0"/>
    <m/>
    <m/>
    <m/>
    <m/>
    <m/>
    <m/>
    <n v="1"/>
    <n v="1"/>
    <m/>
    <m/>
    <n v="13473"/>
    <s v="CREDITOS DE CONSUMO"/>
    <n v="0"/>
    <n v="0"/>
    <n v="890480123"/>
    <s v="UNIVERSIDAD DE CARTAGENA"/>
    <n v="5"/>
    <m/>
    <m/>
    <m/>
    <m/>
    <n v="2"/>
    <n v="7"/>
    <n v="1"/>
  </r>
  <r>
    <n v="1317"/>
    <s v="C"/>
    <n v="73571729"/>
    <x v="0"/>
    <n v="4"/>
    <n v="550020379"/>
    <d v="2020-10-29T00:00:00"/>
    <d v="2022-02-28T00:00:00"/>
    <n v="0"/>
    <n v="1"/>
    <n v="5"/>
    <n v="30"/>
    <n v="2"/>
    <n v="21474970"/>
    <n v="23720000"/>
    <n v="32044"/>
    <n v="2321"/>
    <n v="22987"/>
    <n v="0"/>
    <n v="0"/>
    <n v="0"/>
    <m/>
    <n v="0"/>
    <n v="0"/>
    <n v="0"/>
    <m/>
    <m/>
    <d v="2021-03-30T00:00:00"/>
    <n v="1"/>
    <s v="O"/>
    <n v="1"/>
    <n v="30"/>
    <n v="0"/>
    <m/>
    <m/>
    <m/>
    <m/>
    <m/>
    <m/>
    <n v="1"/>
    <n v="1"/>
    <m/>
    <m/>
    <n v="21670"/>
    <s v="CREDITOS DE CONSUMO"/>
    <n v="0"/>
    <n v="0"/>
    <n v="890480123"/>
    <s v="UNIVERSIDAD DE CARTAGENA"/>
    <n v="5"/>
    <m/>
    <m/>
    <m/>
    <m/>
    <n v="2"/>
    <n v="7"/>
    <n v="1"/>
  </r>
  <r>
    <n v="21067"/>
    <s v="C"/>
    <n v="73571729"/>
    <x v="0"/>
    <n v="4"/>
    <n v="550024813"/>
    <d v="2020-11-12T00:00:00"/>
    <d v="2023-11-30T00:00:00"/>
    <n v="0"/>
    <n v="1"/>
    <n v="4"/>
    <n v="30"/>
    <n v="2"/>
    <n v="22490513"/>
    <n v="24960000"/>
    <n v="400000"/>
    <n v="15378"/>
    <n v="367578"/>
    <n v="0"/>
    <n v="0"/>
    <n v="0"/>
    <m/>
    <n v="0"/>
    <n v="0"/>
    <n v="0"/>
    <m/>
    <m/>
    <d v="2021-03-30T00:00:00"/>
    <n v="1"/>
    <s v="O"/>
    <n v="1"/>
    <n v="30"/>
    <n v="0"/>
    <m/>
    <m/>
    <m/>
    <m/>
    <m/>
    <m/>
    <n v="1"/>
    <n v="1"/>
    <m/>
    <m/>
    <n v="346511"/>
    <s v="CREDITOS DE CONSUMO"/>
    <n v="0"/>
    <n v="0"/>
    <n v="890480123"/>
    <s v="UNIVERSIDAD DE CARTAGENA"/>
    <n v="5"/>
    <m/>
    <m/>
    <m/>
    <m/>
    <n v="2"/>
    <n v="7"/>
    <n v="2"/>
  </r>
  <r>
    <n v="22474"/>
    <s v="C"/>
    <n v="73571729"/>
    <x v="0"/>
    <n v="4"/>
    <n v="550024856"/>
    <d v="2020-11-22T00:00:00"/>
    <d v="2023-12-30T00:00:00"/>
    <n v="30"/>
    <n v="1"/>
    <n v="1"/>
    <n v="30"/>
    <n v="2"/>
    <n v="22490513"/>
    <n v="24960000"/>
    <n v="400000"/>
    <n v="15378"/>
    <n v="392119"/>
    <n v="10795"/>
    <n v="0"/>
    <n v="0"/>
    <m/>
    <n v="0"/>
    <n v="0"/>
    <n v="0"/>
    <m/>
    <m/>
    <d v="2021-03-30T00:00:00"/>
    <n v="1"/>
    <s v="O"/>
    <n v="1"/>
    <n v="30"/>
    <n v="16205"/>
    <m/>
    <m/>
    <m/>
    <m/>
    <m/>
    <m/>
    <n v="1"/>
    <n v="1"/>
    <m/>
    <m/>
    <n v="369645"/>
    <s v="CREDITOS DE CONSUMO"/>
    <n v="0"/>
    <n v="0"/>
    <n v="890480123"/>
    <s v="UNIVERSIDAD DE CARTAGENA"/>
    <n v="5"/>
    <m/>
    <m/>
    <m/>
    <m/>
    <n v="2"/>
    <n v="7"/>
    <n v="2"/>
  </r>
  <r>
    <n v="344"/>
    <s v="C"/>
    <n v="73571729"/>
    <x v="0"/>
    <n v="4"/>
    <n v="550025344"/>
    <d v="2021-01-31T00:00:00"/>
    <d v="2021-03-28T00:00:00"/>
    <n v="0"/>
    <n v="1"/>
    <n v="0"/>
    <n v="30"/>
    <n v="2"/>
    <n v="0"/>
    <n v="0"/>
    <n v="6000"/>
    <n v="6000"/>
    <n v="6000"/>
    <n v="0"/>
    <n v="0"/>
    <n v="0"/>
    <m/>
    <n v="0"/>
    <n v="0"/>
    <n v="0"/>
    <m/>
    <m/>
    <d v="2021-02-28T00:00:00"/>
    <n v="1"/>
    <s v="O"/>
    <n v="1"/>
    <n v="30"/>
    <n v="0"/>
    <m/>
    <m/>
    <m/>
    <m/>
    <m/>
    <m/>
    <n v="1"/>
    <n v="1"/>
    <m/>
    <m/>
    <n v="5656"/>
    <s v="CREDITOS DE CONSUMO"/>
    <n v="0"/>
    <n v="0"/>
    <n v="890480123"/>
    <s v="UNIVERSIDAD DE CARTAGENA"/>
    <n v="5"/>
    <m/>
    <m/>
    <m/>
    <m/>
    <n v="2"/>
    <n v="7"/>
    <n v="2"/>
  </r>
  <r>
    <n v="344"/>
    <s v="C"/>
    <n v="73571729"/>
    <x v="0"/>
    <n v="4"/>
    <n v="550025539"/>
    <d v="2021-02-28T00:00:00"/>
    <d v="2021-04-30T00:00:00"/>
    <n v="0"/>
    <n v="1"/>
    <n v="0"/>
    <n v="30"/>
    <n v="2"/>
    <n v="0"/>
    <n v="0"/>
    <n v="6000"/>
    <n v="6000"/>
    <n v="6000"/>
    <n v="0"/>
    <n v="0"/>
    <n v="0"/>
    <m/>
    <n v="0"/>
    <n v="0"/>
    <n v="0"/>
    <m/>
    <m/>
    <d v="2021-03-30T00:00:00"/>
    <n v="1"/>
    <s v="O"/>
    <n v="1"/>
    <n v="30"/>
    <n v="0"/>
    <m/>
    <m/>
    <m/>
    <m/>
    <m/>
    <m/>
    <n v="1"/>
    <n v="1"/>
    <m/>
    <m/>
    <n v="5656"/>
    <s v="CREDITOS DE CONSUMO"/>
    <n v="0"/>
    <n v="0"/>
    <n v="890480123"/>
    <s v="UNIVERSIDAD DE CARTAGENA"/>
    <n v="5"/>
    <m/>
    <m/>
    <m/>
    <m/>
    <n v="2"/>
    <n v="7"/>
    <n v="2"/>
  </r>
  <r>
    <n v="344"/>
    <s v="C"/>
    <n v="73571729"/>
    <x v="0"/>
    <n v="4"/>
    <n v="550025726"/>
    <d v="2021-03-31T00:00:00"/>
    <d v="2021-05-30T00:00:00"/>
    <n v="0"/>
    <n v="1"/>
    <n v="0"/>
    <n v="30"/>
    <n v="2"/>
    <n v="0"/>
    <n v="0"/>
    <n v="6000"/>
    <n v="6000"/>
    <n v="6000"/>
    <n v="0"/>
    <n v="0"/>
    <n v="0"/>
    <m/>
    <n v="0"/>
    <n v="0"/>
    <n v="0"/>
    <m/>
    <m/>
    <d v="2021-03-31T00:00:00"/>
    <n v="1"/>
    <s v="O"/>
    <n v="1"/>
    <n v="30"/>
    <n v="0"/>
    <m/>
    <m/>
    <m/>
    <m/>
    <m/>
    <m/>
    <n v="1"/>
    <n v="1"/>
    <m/>
    <m/>
    <n v="5656"/>
    <s v="CREDITOS DE CONSUMO"/>
    <n v="0"/>
    <n v="0"/>
    <n v="890480123"/>
    <s v="UNIVERSIDAD DE CARTAGENA"/>
    <n v="5"/>
    <m/>
    <m/>
    <m/>
    <m/>
    <n v="2"/>
    <n v="7"/>
    <n v="2"/>
  </r>
  <r>
    <n v="12708578"/>
    <s v="C"/>
    <n v="73573482"/>
    <x v="0"/>
    <n v="4"/>
    <n v="15829"/>
    <d v="2020-10-29T00:00:00"/>
    <d v="2026-12-30T00:00:00"/>
    <n v="0"/>
    <n v="1"/>
    <n v="5"/>
    <n v="30"/>
    <n v="2"/>
    <n v="17726461"/>
    <n v="19240000"/>
    <n v="18698669"/>
    <n v="417156"/>
    <n v="17971522"/>
    <n v="0"/>
    <n v="0"/>
    <n v="0"/>
    <m/>
    <n v="0"/>
    <n v="0"/>
    <n v="0"/>
    <m/>
    <m/>
    <d v="2021-03-30T00:00:00"/>
    <n v="1"/>
    <s v="O"/>
    <n v="1"/>
    <n v="30"/>
    <n v="0"/>
    <m/>
    <m/>
    <m/>
    <m/>
    <m/>
    <m/>
    <n v="1"/>
    <n v="1"/>
    <m/>
    <m/>
    <n v="5262944"/>
    <s v="CREDITOS DE CONSUMO"/>
    <n v="0"/>
    <n v="0"/>
    <n v="890480123"/>
    <s v="UNIVERSIDAD DE CARTAGENA"/>
    <n v="3"/>
    <n v="6"/>
    <d v="2020-04-30T00:00:00"/>
    <s v="A"/>
    <n v="3"/>
    <n v="1"/>
    <n v="7"/>
    <n v="1"/>
  </r>
  <r>
    <n v="5795297"/>
    <s v="C"/>
    <n v="73573482"/>
    <x v="0"/>
    <n v="4"/>
    <n v="15830"/>
    <d v="2020-10-29T00:00:00"/>
    <d v="2027-01-30T00:00:00"/>
    <n v="0"/>
    <n v="1"/>
    <n v="5"/>
    <n v="30"/>
    <n v="2"/>
    <n v="12185828"/>
    <n v="12890000"/>
    <n v="8588235"/>
    <n v="164152"/>
    <n v="8195276"/>
    <n v="0"/>
    <n v="0"/>
    <n v="0"/>
    <m/>
    <n v="0"/>
    <n v="0"/>
    <n v="0"/>
    <m/>
    <m/>
    <d v="2021-03-30T00:00:00"/>
    <n v="1"/>
    <s v="O"/>
    <n v="1"/>
    <n v="30"/>
    <n v="0"/>
    <m/>
    <m/>
    <m/>
    <m/>
    <m/>
    <m/>
    <n v="1"/>
    <n v="1"/>
    <m/>
    <m/>
    <n v="2399979"/>
    <s v="CREDITOS DE CONSUMO"/>
    <n v="0"/>
    <n v="0"/>
    <n v="890480123"/>
    <s v="UNIVERSIDAD DE CARTAGENA"/>
    <n v="3"/>
    <n v="6"/>
    <d v="2020-04-30T00:00:00"/>
    <s v="A"/>
    <n v="3"/>
    <n v="1"/>
    <n v="7"/>
    <n v="1"/>
  </r>
  <r>
    <n v="82036574"/>
    <s v="C"/>
    <n v="73574213"/>
    <x v="2"/>
    <n v="4"/>
    <n v="16907"/>
    <d v="2020-10-29T00:00:00"/>
    <d v="2027-03-31T00:00:00"/>
    <n v="0"/>
    <n v="1"/>
    <n v="5"/>
    <n v="30"/>
    <n v="2"/>
    <n v="9119043"/>
    <n v="9510000"/>
    <n v="91999026"/>
    <n v="1582657"/>
    <n v="87471284"/>
    <n v="0"/>
    <n v="0"/>
    <n v="0"/>
    <m/>
    <n v="0"/>
    <n v="0"/>
    <n v="0"/>
    <m/>
    <m/>
    <d v="2021-03-31T00:00:00"/>
    <n v="9"/>
    <s v="O"/>
    <n v="1"/>
    <n v="30"/>
    <n v="0"/>
    <m/>
    <m/>
    <m/>
    <m/>
    <m/>
    <m/>
    <n v="1"/>
    <n v="1"/>
    <m/>
    <m/>
    <n v="5434710"/>
    <s v="CREDITOS DE CONSUMO"/>
    <n v="0"/>
    <n v="0"/>
    <m/>
    <m/>
    <n v="5"/>
    <m/>
    <m/>
    <m/>
    <m/>
    <n v="1"/>
    <n v="7"/>
    <n v="1"/>
  </r>
  <r>
    <n v="11087490"/>
    <s v="C"/>
    <n v="73574213"/>
    <x v="0"/>
    <n v="4"/>
    <n v="17897"/>
    <d v="2020-12-17T00:00:00"/>
    <d v="2027-12-30T00:00:00"/>
    <n v="0"/>
    <n v="1"/>
    <n v="3"/>
    <n v="30"/>
    <n v="2"/>
    <n v="16011168"/>
    <n v="17240000"/>
    <n v="12061733"/>
    <n v="239648"/>
    <n v="11822008"/>
    <n v="0"/>
    <n v="0"/>
    <n v="0"/>
    <m/>
    <n v="0"/>
    <n v="0"/>
    <n v="0"/>
    <m/>
    <m/>
    <d v="2021-03-30T00:00:00"/>
    <n v="1"/>
    <s v="O"/>
    <n v="1"/>
    <n v="30"/>
    <n v="0"/>
    <m/>
    <m/>
    <m/>
    <m/>
    <m/>
    <m/>
    <n v="1"/>
    <n v="1"/>
    <m/>
    <m/>
    <n v="734518"/>
    <s v="CREDITOS DE CONSUMO"/>
    <n v="0"/>
    <n v="0"/>
    <n v="890480123"/>
    <s v="UNIVERSIDAD DE CARTAGENA"/>
    <n v="5"/>
    <m/>
    <m/>
    <m/>
    <m/>
    <n v="1"/>
    <n v="7"/>
    <n v="2"/>
  </r>
  <r>
    <n v="83972243"/>
    <s v="C"/>
    <n v="73576871"/>
    <x v="0"/>
    <n v="4"/>
    <n v="17629"/>
    <d v="2020-09-29T00:00:00"/>
    <d v="2027-09-30T00:00:00"/>
    <n v="0"/>
    <n v="1"/>
    <n v="6"/>
    <n v="30"/>
    <n v="2"/>
    <n v="12185828"/>
    <n v="12890000"/>
    <n v="90616620"/>
    <n v="1608650"/>
    <n v="86375514"/>
    <n v="0"/>
    <n v="0"/>
    <n v="0"/>
    <m/>
    <n v="0"/>
    <n v="0"/>
    <n v="0"/>
    <m/>
    <m/>
    <d v="2021-03-30T00:00:00"/>
    <n v="9"/>
    <s v="O"/>
    <n v="1"/>
    <n v="30"/>
    <n v="0"/>
    <m/>
    <m/>
    <m/>
    <m/>
    <m/>
    <m/>
    <n v="1"/>
    <n v="1"/>
    <m/>
    <m/>
    <n v="2403271"/>
    <s v="CREDITOS DE CONSUMO"/>
    <n v="0"/>
    <n v="0"/>
    <n v="890480123"/>
    <s v="UNIVERSIDAD DE CARTAGENA"/>
    <n v="5"/>
    <m/>
    <m/>
    <m/>
    <m/>
    <n v="1"/>
    <n v="7"/>
    <n v="2"/>
  </r>
  <r>
    <n v="2114511"/>
    <s v="C"/>
    <n v="73578662"/>
    <x v="0"/>
    <n v="4"/>
    <n v="17715"/>
    <d v="2020-10-15T00:00:00"/>
    <d v="2022-10-30T00:00:00"/>
    <n v="0"/>
    <n v="1"/>
    <n v="5"/>
    <n v="30"/>
    <n v="2"/>
    <n v="8648788"/>
    <n v="9000000"/>
    <n v="4500000"/>
    <n v="204857"/>
    <n v="3625068"/>
    <n v="0"/>
    <n v="0"/>
    <n v="0"/>
    <m/>
    <n v="0"/>
    <n v="0"/>
    <n v="0"/>
    <m/>
    <m/>
    <d v="2021-03-30T00:00:00"/>
    <n v="1"/>
    <s v="O"/>
    <n v="1"/>
    <n v="30"/>
    <n v="0"/>
    <m/>
    <m/>
    <m/>
    <m/>
    <m/>
    <m/>
    <n v="1"/>
    <n v="1"/>
    <m/>
    <m/>
    <n v="1510557"/>
    <s v="CREDITOS DE CONSUMO"/>
    <n v="0"/>
    <n v="0"/>
    <n v="890480123"/>
    <s v="UNIVERSIDAD DE CARTAGENA"/>
    <n v="5"/>
    <m/>
    <m/>
    <m/>
    <m/>
    <n v="1"/>
    <n v="7"/>
    <n v="2"/>
  </r>
  <r>
    <n v="2218077"/>
    <s v="C"/>
    <n v="73578662"/>
    <x v="0"/>
    <n v="4"/>
    <n v="17803"/>
    <d v="2020-11-11T00:00:00"/>
    <d v="2022-11-30T00:00:00"/>
    <n v="0"/>
    <n v="1"/>
    <n v="4"/>
    <n v="30"/>
    <n v="2"/>
    <n v="8648788"/>
    <n v="9000000"/>
    <n v="4500000"/>
    <n v="204857"/>
    <n v="3802620"/>
    <n v="0"/>
    <n v="0"/>
    <n v="0"/>
    <m/>
    <n v="0"/>
    <n v="0"/>
    <n v="0"/>
    <m/>
    <m/>
    <d v="2021-03-30T00:00:00"/>
    <n v="1"/>
    <s v="O"/>
    <n v="1"/>
    <n v="30"/>
    <n v="0"/>
    <m/>
    <m/>
    <m/>
    <m/>
    <m/>
    <m/>
    <n v="1"/>
    <n v="1"/>
    <m/>
    <m/>
    <n v="1584543"/>
    <s v="CREDITOS DE CONSUMO"/>
    <n v="0"/>
    <n v="0"/>
    <n v="890480123"/>
    <s v="UNIVERSIDAD DE CARTAGENA"/>
    <n v="5"/>
    <m/>
    <m/>
    <m/>
    <m/>
    <n v="1"/>
    <n v="7"/>
    <n v="2"/>
  </r>
  <r>
    <n v="22518257"/>
    <s v="C"/>
    <n v="73578662"/>
    <x v="1"/>
    <n v="4"/>
    <n v="13587"/>
    <d v="2018-01-26T00:00:00"/>
    <d v="2030-01-26T00:00:00"/>
    <n v="4"/>
    <n v="1"/>
    <n v="37"/>
    <n v="30"/>
    <n v="2"/>
    <n v="12185828"/>
    <n v="12890000"/>
    <n v="45000000"/>
    <n v="596112"/>
    <n v="38604780"/>
    <n v="52244"/>
    <n v="0"/>
    <n v="101000000"/>
    <s v="                              "/>
    <n v="0"/>
    <n v="0"/>
    <n v="0"/>
    <m/>
    <m/>
    <d v="2021-03-30T00:00:00"/>
    <n v="2"/>
    <s v="O"/>
    <n v="1"/>
    <n v="30"/>
    <n v="18116"/>
    <n v="2"/>
    <n v="0"/>
    <n v="1"/>
    <n v="0"/>
    <n v="0"/>
    <n v="0"/>
    <n v="1"/>
    <n v="1"/>
    <m/>
    <m/>
    <n v="16086523"/>
    <s v="CREDITO DE VIVIENDA"/>
    <n v="0"/>
    <n v="0"/>
    <n v="890480123"/>
    <s v="UNIVERSIDAD DE CARTAGENA"/>
    <n v="5"/>
    <m/>
    <m/>
    <m/>
    <m/>
    <n v="1"/>
    <n v="7"/>
    <n v="2"/>
  </r>
  <r>
    <n v="60729581"/>
    <s v="C"/>
    <n v="73579590"/>
    <x v="3"/>
    <n v="4"/>
    <n v="18244"/>
    <d v="2021-03-08T00:00:00"/>
    <d v="2028-03-30T00:00:00"/>
    <n v="0"/>
    <n v="1"/>
    <n v="2"/>
    <n v="30"/>
    <n v="2"/>
    <n v="10971158"/>
    <n v="11540000"/>
    <n v="67680000"/>
    <n v="1157820"/>
    <n v="66522180"/>
    <n v="0"/>
    <n v="0"/>
    <n v="75200000"/>
    <s v="                              "/>
    <n v="0"/>
    <n v="0"/>
    <n v="0"/>
    <m/>
    <m/>
    <d v="2021-03-30T00:00:00"/>
    <n v="3"/>
    <s v="O"/>
    <n v="1"/>
    <n v="30"/>
    <n v="0"/>
    <m/>
    <m/>
    <m/>
    <m/>
    <m/>
    <m/>
    <n v="1"/>
    <n v="1"/>
    <m/>
    <m/>
    <n v="5792599"/>
    <s v="CREDITOS DE CONSUMO"/>
    <n v="0"/>
    <n v="0"/>
    <n v="890480123"/>
    <s v="UNIVERSIDAD DE CARTAGENA"/>
    <n v="5"/>
    <m/>
    <m/>
    <m/>
    <m/>
    <n v="1"/>
    <n v="7"/>
    <n v="2"/>
  </r>
  <r>
    <n v="15189381"/>
    <s v="C"/>
    <n v="73581447"/>
    <x v="0"/>
    <n v="4"/>
    <n v="15054"/>
    <d v="2020-10-29T00:00:00"/>
    <d v="2026-04-28T00:00:00"/>
    <n v="0"/>
    <n v="1"/>
    <n v="5"/>
    <n v="30"/>
    <n v="2"/>
    <n v="12185828"/>
    <n v="12890000"/>
    <n v="26639795"/>
    <n v="561882"/>
    <n v="24888823"/>
    <n v="0"/>
    <n v="0"/>
    <n v="0"/>
    <m/>
    <n v="0"/>
    <n v="0"/>
    <n v="0"/>
    <m/>
    <m/>
    <d v="2021-03-30T00:00:00"/>
    <n v="1"/>
    <s v="O"/>
    <n v="1"/>
    <n v="30"/>
    <n v="0"/>
    <m/>
    <m/>
    <m/>
    <m/>
    <m/>
    <m/>
    <n v="1"/>
    <n v="1"/>
    <m/>
    <m/>
    <n v="9699442"/>
    <s v="CREDITOS DE CONSUMO"/>
    <n v="0"/>
    <n v="0"/>
    <n v="890480123"/>
    <s v="UNIVERSIDAD DE CARTAGENA"/>
    <n v="5"/>
    <m/>
    <m/>
    <m/>
    <m/>
    <n v="1"/>
    <n v="7"/>
    <n v="1"/>
  </r>
  <r>
    <n v="898344"/>
    <s v="C"/>
    <n v="77005331"/>
    <x v="0"/>
    <n v="4"/>
    <n v="17290"/>
    <d v="2020-06-30T00:00:00"/>
    <d v="2022-06-30T00:00:00"/>
    <n v="0"/>
    <n v="1"/>
    <n v="9"/>
    <n v="30"/>
    <n v="2"/>
    <n v="12185828"/>
    <n v="12890000"/>
    <n v="1690000"/>
    <n v="79701"/>
    <n v="1103551"/>
    <n v="0"/>
    <n v="0"/>
    <n v="0"/>
    <m/>
    <n v="0"/>
    <n v="0"/>
    <n v="0"/>
    <m/>
    <m/>
    <d v="2021-03-30T00:00:00"/>
    <n v="1"/>
    <s v="O"/>
    <n v="1"/>
    <n v="30"/>
    <n v="0"/>
    <m/>
    <m/>
    <m/>
    <m/>
    <m/>
    <m/>
    <n v="1"/>
    <n v="1"/>
    <m/>
    <m/>
    <n v="205207"/>
    <s v="CREDITOS DE CONSUMO"/>
    <n v="0"/>
    <n v="0"/>
    <n v="890480123"/>
    <s v="UNIVERSIDAD DE CARTAGENA"/>
    <n v="5"/>
    <m/>
    <m/>
    <m/>
    <m/>
    <n v="1"/>
    <n v="7"/>
    <n v="2"/>
  </r>
  <r>
    <n v="29551774"/>
    <s v="C"/>
    <n v="77005331"/>
    <x v="0"/>
    <n v="4"/>
    <n v="17808"/>
    <d v="2020-11-17T00:00:00"/>
    <d v="2025-11-30T00:00:00"/>
    <n v="0"/>
    <n v="1"/>
    <n v="4"/>
    <n v="30"/>
    <n v="2"/>
    <n v="9568969"/>
    <n v="10000000"/>
    <n v="38329783"/>
    <n v="806289"/>
    <n v="36302214"/>
    <n v="0"/>
    <n v="0"/>
    <n v="0"/>
    <m/>
    <n v="0"/>
    <n v="0"/>
    <n v="0"/>
    <m/>
    <m/>
    <d v="2021-03-30T00:00:00"/>
    <n v="1"/>
    <s v="O"/>
    <n v="1"/>
    <n v="30"/>
    <n v="0"/>
    <m/>
    <m/>
    <m/>
    <m/>
    <m/>
    <m/>
    <n v="1"/>
    <n v="1"/>
    <m/>
    <m/>
    <n v="6750440"/>
    <s v="CREDITOS DE CONSUMO"/>
    <n v="0"/>
    <n v="0"/>
    <n v="890480123"/>
    <s v="UNIVERSIDAD DE CARTAGENA"/>
    <n v="5"/>
    <m/>
    <m/>
    <m/>
    <m/>
    <n v="1"/>
    <n v="7"/>
    <n v="2"/>
  </r>
  <r>
    <n v="4884"/>
    <s v="C"/>
    <n v="77005331"/>
    <x v="0"/>
    <n v="4"/>
    <n v="550025692"/>
    <d v="2021-03-31T00:00:00"/>
    <d v="2021-05-30T00:00:00"/>
    <n v="0"/>
    <n v="1"/>
    <n v="0"/>
    <n v="30"/>
    <n v="2"/>
    <n v="0"/>
    <n v="0"/>
    <n v="6000"/>
    <n v="6000"/>
    <n v="6000"/>
    <n v="0"/>
    <n v="0"/>
    <n v="0"/>
    <m/>
    <n v="0"/>
    <n v="0"/>
    <n v="0"/>
    <m/>
    <m/>
    <d v="2021-03-31T00:00:00"/>
    <n v="1"/>
    <s v="O"/>
    <n v="1"/>
    <n v="30"/>
    <n v="0"/>
    <m/>
    <m/>
    <m/>
    <m/>
    <m/>
    <m/>
    <n v="1"/>
    <n v="1"/>
    <m/>
    <m/>
    <n v="1116"/>
    <s v="CREDITOS DE CONSUMO"/>
    <n v="0"/>
    <n v="0"/>
    <n v="890480123"/>
    <s v="UNIVERSIDAD DE CARTAGENA"/>
    <n v="5"/>
    <m/>
    <m/>
    <m/>
    <m/>
    <n v="2"/>
    <n v="7"/>
    <n v="2"/>
  </r>
  <r>
    <n v="11133572"/>
    <s v="C"/>
    <n v="77014950"/>
    <x v="0"/>
    <n v="4"/>
    <n v="18048"/>
    <d v="2021-01-08T00:00:00"/>
    <d v="2028-01-30T00:00:00"/>
    <n v="0"/>
    <n v="1"/>
    <n v="5"/>
    <n v="30"/>
    <n v="2"/>
    <n v="16011168"/>
    <n v="17240000"/>
    <n v="24352604"/>
    <n v="483848"/>
    <n v="23534859"/>
    <n v="0"/>
    <n v="0"/>
    <n v="0"/>
    <m/>
    <n v="0"/>
    <n v="0"/>
    <n v="0"/>
    <m/>
    <m/>
    <d v="2021-03-30T00:00:00"/>
    <n v="1"/>
    <s v="O"/>
    <n v="1"/>
    <n v="30"/>
    <n v="0"/>
    <m/>
    <m/>
    <m/>
    <m/>
    <m/>
    <m/>
    <n v="1"/>
    <n v="1"/>
    <m/>
    <m/>
    <n v="12401287"/>
    <s v="CREDITOS DE CONSUMO"/>
    <n v="0"/>
    <n v="0"/>
    <n v="890480123"/>
    <s v="UNIVERSIDAD DE CARTAGENA"/>
    <n v="5"/>
    <m/>
    <m/>
    <m/>
    <m/>
    <n v="1"/>
    <n v="7"/>
    <n v="2"/>
  </r>
  <r>
    <n v="37626"/>
    <s v="C"/>
    <n v="77014950"/>
    <x v="0"/>
    <n v="4"/>
    <n v="550016375"/>
    <d v="2017-08-02T00:00:00"/>
    <d v="2023-08-30T00:00:00"/>
    <n v="0"/>
    <n v="1"/>
    <n v="7"/>
    <n v="30"/>
    <n v="2"/>
    <n v="22490513"/>
    <n v="24960000"/>
    <n v="93135"/>
    <n v="3581"/>
    <n v="79537"/>
    <n v="0"/>
    <n v="0"/>
    <n v="0"/>
    <m/>
    <n v="0"/>
    <n v="0"/>
    <n v="0"/>
    <m/>
    <m/>
    <d v="2021-03-30T00:00:00"/>
    <n v="1"/>
    <s v="O"/>
    <n v="1"/>
    <n v="30"/>
    <n v="0"/>
    <m/>
    <m/>
    <m/>
    <m/>
    <m/>
    <m/>
    <n v="1"/>
    <n v="1"/>
    <m/>
    <m/>
    <n v="41911"/>
    <s v="CREDITOS DE CONSUMO"/>
    <n v="0"/>
    <n v="0"/>
    <n v="890480123"/>
    <s v="UNIVERSIDAD DE CARTAGENA"/>
    <n v="5"/>
    <m/>
    <m/>
    <m/>
    <m/>
    <n v="2"/>
    <n v="7"/>
    <n v="2"/>
  </r>
  <r>
    <n v="16612"/>
    <s v="C"/>
    <n v="77014950"/>
    <x v="0"/>
    <n v="4"/>
    <n v="550016376"/>
    <d v="2017-08-02T00:00:00"/>
    <d v="2022-09-30T00:00:00"/>
    <n v="0"/>
    <n v="1"/>
    <n v="18"/>
    <n v="30"/>
    <n v="2"/>
    <n v="22490513"/>
    <n v="24960000"/>
    <n v="60265"/>
    <n v="2317"/>
    <n v="35116"/>
    <n v="0"/>
    <n v="0"/>
    <n v="0"/>
    <m/>
    <n v="0"/>
    <n v="0"/>
    <n v="0"/>
    <m/>
    <m/>
    <d v="2021-03-30T00:00:00"/>
    <n v="1"/>
    <s v="O"/>
    <n v="1"/>
    <n v="30"/>
    <n v="0"/>
    <m/>
    <m/>
    <m/>
    <m/>
    <m/>
    <m/>
    <n v="1"/>
    <n v="1"/>
    <m/>
    <m/>
    <n v="18504"/>
    <s v="CREDITOS DE CONSUMO"/>
    <n v="0"/>
    <n v="0"/>
    <n v="890480123"/>
    <s v="UNIVERSIDAD DE CARTAGENA"/>
    <n v="5"/>
    <m/>
    <m/>
    <m/>
    <m/>
    <n v="2"/>
    <n v="7"/>
    <n v="2"/>
  </r>
  <r>
    <n v="10204"/>
    <s v="C"/>
    <n v="77014950"/>
    <x v="0"/>
    <n v="4"/>
    <n v="550016381"/>
    <d v="2017-08-02T00:00:00"/>
    <d v="2022-09-30T00:00:00"/>
    <n v="0"/>
    <n v="1"/>
    <n v="18"/>
    <n v="30"/>
    <n v="2"/>
    <n v="22490513"/>
    <n v="24960000"/>
    <n v="37001"/>
    <n v="1422"/>
    <n v="21569"/>
    <n v="0"/>
    <n v="0"/>
    <n v="0"/>
    <m/>
    <n v="0"/>
    <n v="0"/>
    <n v="0"/>
    <m/>
    <m/>
    <d v="2021-03-30T00:00:00"/>
    <n v="1"/>
    <s v="O"/>
    <n v="1"/>
    <n v="30"/>
    <n v="0"/>
    <m/>
    <m/>
    <m/>
    <m/>
    <m/>
    <m/>
    <n v="1"/>
    <n v="1"/>
    <m/>
    <m/>
    <n v="11365"/>
    <s v="CREDITOS DE CONSUMO"/>
    <n v="0"/>
    <n v="0"/>
    <n v="890480123"/>
    <s v="UNIVERSIDAD DE CARTAGENA"/>
    <n v="5"/>
    <m/>
    <m/>
    <m/>
    <m/>
    <n v="2"/>
    <n v="7"/>
    <n v="2"/>
  </r>
  <r>
    <n v="10261"/>
    <s v="C"/>
    <n v="77014950"/>
    <x v="0"/>
    <n v="4"/>
    <n v="550016408"/>
    <d v="2017-08-06T00:00:00"/>
    <d v="2022-06-30T00:00:00"/>
    <n v="0"/>
    <n v="1"/>
    <n v="21"/>
    <n v="30"/>
    <n v="2"/>
    <n v="22490513"/>
    <n v="24960000"/>
    <n v="43536"/>
    <n v="1674"/>
    <n v="21691"/>
    <n v="0"/>
    <n v="0"/>
    <n v="0"/>
    <m/>
    <n v="0"/>
    <n v="0"/>
    <n v="0"/>
    <m/>
    <m/>
    <d v="2021-03-30T00:00:00"/>
    <n v="1"/>
    <s v="O"/>
    <n v="1"/>
    <n v="30"/>
    <n v="0"/>
    <m/>
    <m/>
    <m/>
    <m/>
    <m/>
    <m/>
    <n v="1"/>
    <n v="1"/>
    <m/>
    <m/>
    <n v="11430"/>
    <s v="CREDITOS DE CONSUMO"/>
    <n v="0"/>
    <n v="0"/>
    <n v="890480123"/>
    <s v="UNIVERSIDAD DE CARTAGENA"/>
    <n v="5"/>
    <m/>
    <m/>
    <m/>
    <m/>
    <n v="2"/>
    <n v="7"/>
    <n v="2"/>
  </r>
  <r>
    <n v="38777"/>
    <s v="C"/>
    <n v="77014950"/>
    <x v="0"/>
    <n v="4"/>
    <n v="550016757"/>
    <d v="2017-09-03T00:00:00"/>
    <d v="2022-06-30T00:00:00"/>
    <n v="0"/>
    <n v="1"/>
    <n v="21"/>
    <n v="30"/>
    <n v="2"/>
    <n v="22490513"/>
    <n v="24960000"/>
    <n v="164378"/>
    <n v="6319"/>
    <n v="81969"/>
    <n v="0"/>
    <n v="0"/>
    <n v="0"/>
    <m/>
    <n v="0"/>
    <n v="0"/>
    <n v="0"/>
    <m/>
    <m/>
    <d v="2021-03-30T00:00:00"/>
    <n v="1"/>
    <s v="O"/>
    <n v="1"/>
    <n v="30"/>
    <n v="0"/>
    <m/>
    <m/>
    <m/>
    <m/>
    <m/>
    <m/>
    <n v="1"/>
    <n v="1"/>
    <m/>
    <m/>
    <n v="43192"/>
    <s v="CREDITOS DE CONSUMO"/>
    <n v="0"/>
    <n v="0"/>
    <n v="890480123"/>
    <s v="UNIVERSIDAD DE CARTAGENA"/>
    <n v="5"/>
    <m/>
    <m/>
    <m/>
    <m/>
    <n v="2"/>
    <n v="7"/>
    <n v="2"/>
  </r>
  <r>
    <n v="23524"/>
    <s v="C"/>
    <n v="77014950"/>
    <x v="0"/>
    <n v="4"/>
    <n v="550017168"/>
    <d v="2017-10-12T00:00:00"/>
    <d v="2022-06-30T00:00:00"/>
    <n v="0"/>
    <n v="1"/>
    <n v="21"/>
    <n v="30"/>
    <n v="2"/>
    <n v="22490513"/>
    <n v="24960000"/>
    <n v="99725"/>
    <n v="3834"/>
    <n v="49726"/>
    <n v="0"/>
    <n v="0"/>
    <n v="0"/>
    <m/>
    <n v="0"/>
    <n v="0"/>
    <n v="0"/>
    <m/>
    <m/>
    <d v="2021-03-30T00:00:00"/>
    <n v="1"/>
    <s v="O"/>
    <n v="1"/>
    <n v="30"/>
    <n v="0"/>
    <m/>
    <m/>
    <m/>
    <m/>
    <m/>
    <m/>
    <n v="1"/>
    <n v="1"/>
    <m/>
    <m/>
    <n v="26202"/>
    <s v="CREDITOS DE CONSUMO"/>
    <n v="0"/>
    <n v="0"/>
    <n v="890480123"/>
    <s v="UNIVERSIDAD DE CARTAGENA"/>
    <n v="5"/>
    <m/>
    <m/>
    <m/>
    <m/>
    <n v="2"/>
    <n v="7"/>
    <n v="2"/>
  </r>
  <r>
    <n v="11174"/>
    <s v="C"/>
    <n v="77014950"/>
    <x v="0"/>
    <n v="4"/>
    <n v="550017200"/>
    <d v="2017-10-16T00:00:00"/>
    <d v="2022-06-30T00:00:00"/>
    <n v="0"/>
    <n v="1"/>
    <n v="21"/>
    <n v="30"/>
    <n v="2"/>
    <n v="22490513"/>
    <n v="24960000"/>
    <n v="47384"/>
    <n v="1822"/>
    <n v="23620"/>
    <n v="0"/>
    <n v="0"/>
    <n v="0"/>
    <m/>
    <n v="0"/>
    <n v="0"/>
    <n v="0"/>
    <m/>
    <m/>
    <d v="2021-03-30T00:00:00"/>
    <n v="1"/>
    <s v="O"/>
    <n v="1"/>
    <n v="30"/>
    <n v="0"/>
    <m/>
    <m/>
    <m/>
    <m/>
    <m/>
    <m/>
    <n v="1"/>
    <n v="1"/>
    <m/>
    <m/>
    <n v="12446"/>
    <s v="CREDITOS DE CONSUMO"/>
    <n v="0"/>
    <n v="0"/>
    <n v="890480123"/>
    <s v="UNIVERSIDAD DE CARTAGENA"/>
    <n v="5"/>
    <m/>
    <m/>
    <m/>
    <m/>
    <n v="2"/>
    <n v="7"/>
    <n v="2"/>
  </r>
  <r>
    <n v="5597"/>
    <s v="C"/>
    <n v="77014950"/>
    <x v="0"/>
    <n v="4"/>
    <n v="550017208"/>
    <d v="2017-10-17T00:00:00"/>
    <d v="2022-06-30T00:00:00"/>
    <n v="0"/>
    <n v="1"/>
    <n v="21"/>
    <n v="30"/>
    <n v="2"/>
    <n v="22490513"/>
    <n v="24960000"/>
    <n v="23706"/>
    <n v="911"/>
    <n v="11832"/>
    <n v="0"/>
    <n v="0"/>
    <n v="0"/>
    <m/>
    <n v="0"/>
    <n v="0"/>
    <n v="0"/>
    <m/>
    <m/>
    <d v="2021-03-30T00:00:00"/>
    <n v="1"/>
    <s v="O"/>
    <n v="1"/>
    <n v="30"/>
    <n v="0"/>
    <m/>
    <m/>
    <m/>
    <m/>
    <m/>
    <m/>
    <n v="1"/>
    <n v="1"/>
    <m/>
    <m/>
    <n v="6235"/>
    <s v="CREDITOS DE CONSUMO"/>
    <n v="0"/>
    <n v="0"/>
    <n v="890480123"/>
    <s v="UNIVERSIDAD DE CARTAGENA"/>
    <n v="5"/>
    <m/>
    <m/>
    <m/>
    <m/>
    <n v="2"/>
    <n v="7"/>
    <n v="2"/>
  </r>
  <r>
    <n v="23924"/>
    <s v="C"/>
    <n v="77014950"/>
    <x v="0"/>
    <n v="4"/>
    <n v="550017212"/>
    <d v="2017-10-17T00:00:00"/>
    <d v="2022-06-30T00:00:00"/>
    <n v="0"/>
    <n v="1"/>
    <n v="21"/>
    <n v="30"/>
    <n v="2"/>
    <n v="22490513"/>
    <n v="24960000"/>
    <n v="101428"/>
    <n v="3899"/>
    <n v="50572"/>
    <n v="0"/>
    <n v="0"/>
    <n v="0"/>
    <m/>
    <n v="0"/>
    <n v="0"/>
    <n v="0"/>
    <m/>
    <m/>
    <d v="2021-03-30T00:00:00"/>
    <n v="1"/>
    <s v="O"/>
    <n v="1"/>
    <n v="30"/>
    <n v="0"/>
    <m/>
    <m/>
    <m/>
    <m/>
    <m/>
    <m/>
    <n v="1"/>
    <n v="1"/>
    <m/>
    <m/>
    <n v="26648"/>
    <s v="CREDITOS DE CONSUMO"/>
    <n v="0"/>
    <n v="0"/>
    <n v="890480123"/>
    <s v="UNIVERSIDAD DE CARTAGENA"/>
    <n v="5"/>
    <m/>
    <m/>
    <m/>
    <m/>
    <n v="2"/>
    <n v="7"/>
    <n v="2"/>
  </r>
  <r>
    <n v="124850"/>
    <s v="C"/>
    <n v="77014950"/>
    <x v="0"/>
    <n v="4"/>
    <n v="550021056"/>
    <d v="2019-04-15T00:00:00"/>
    <d v="2022-04-30T00:00:00"/>
    <n v="0"/>
    <n v="1"/>
    <n v="23"/>
    <n v="30"/>
    <n v="2"/>
    <n v="22490513"/>
    <n v="24960000"/>
    <n v="600000"/>
    <n v="23067"/>
    <n v="263915"/>
    <n v="0"/>
    <n v="0"/>
    <n v="0"/>
    <m/>
    <n v="0"/>
    <n v="0"/>
    <n v="0"/>
    <m/>
    <m/>
    <d v="2021-03-30T00:00:00"/>
    <n v="1"/>
    <s v="O"/>
    <n v="1"/>
    <n v="30"/>
    <n v="0"/>
    <m/>
    <m/>
    <m/>
    <m/>
    <m/>
    <m/>
    <n v="1"/>
    <n v="1"/>
    <m/>
    <m/>
    <n v="139065"/>
    <s v="CREDITOS DE CONSUMO"/>
    <n v="0"/>
    <n v="0"/>
    <n v="890480123"/>
    <s v="UNIVERSIDAD DE CARTAGENA"/>
    <n v="5"/>
    <m/>
    <m/>
    <m/>
    <m/>
    <n v="2"/>
    <n v="7"/>
    <n v="2"/>
  </r>
  <r>
    <n v="112363"/>
    <s v="C"/>
    <n v="77014950"/>
    <x v="0"/>
    <n v="4"/>
    <n v="550021057"/>
    <d v="2019-04-15T00:00:00"/>
    <d v="2022-04-30T00:00:00"/>
    <n v="0"/>
    <n v="1"/>
    <n v="23"/>
    <n v="30"/>
    <n v="2"/>
    <n v="22490513"/>
    <n v="24960000"/>
    <n v="540000"/>
    <n v="20760"/>
    <n v="237520"/>
    <n v="0"/>
    <n v="0"/>
    <n v="0"/>
    <m/>
    <n v="0"/>
    <n v="0"/>
    <n v="0"/>
    <m/>
    <m/>
    <d v="2021-03-30T00:00:00"/>
    <n v="1"/>
    <s v="O"/>
    <n v="1"/>
    <n v="30"/>
    <n v="0"/>
    <m/>
    <m/>
    <m/>
    <m/>
    <m/>
    <m/>
    <n v="1"/>
    <n v="1"/>
    <m/>
    <m/>
    <n v="125157"/>
    <s v="CREDITOS DE CONSUMO"/>
    <n v="0"/>
    <n v="0"/>
    <n v="890480123"/>
    <s v="UNIVERSIDAD DE CARTAGENA"/>
    <n v="5"/>
    <m/>
    <m/>
    <m/>
    <m/>
    <n v="2"/>
    <n v="7"/>
    <n v="2"/>
  </r>
  <r>
    <n v="10"/>
    <s v="C"/>
    <n v="77014950"/>
    <x v="0"/>
    <n v="4"/>
    <n v="550025499"/>
    <d v="2021-02-28T00:00:00"/>
    <d v="2021-04-30T00:00:00"/>
    <n v="0"/>
    <n v="1"/>
    <n v="0"/>
    <n v="30"/>
    <n v="2"/>
    <n v="0"/>
    <n v="0"/>
    <n v="6000"/>
    <n v="6000"/>
    <n v="22"/>
    <n v="0"/>
    <n v="0"/>
    <n v="0"/>
    <m/>
    <n v="0"/>
    <n v="0"/>
    <n v="0"/>
    <m/>
    <m/>
    <d v="2021-03-30T00:00:00"/>
    <n v="1"/>
    <s v="O"/>
    <n v="1"/>
    <n v="30"/>
    <n v="0"/>
    <m/>
    <m/>
    <m/>
    <m/>
    <m/>
    <m/>
    <n v="1"/>
    <n v="1"/>
    <m/>
    <m/>
    <n v="12"/>
    <s v="CREDITOS DE CONSUMO"/>
    <n v="0"/>
    <n v="0"/>
    <n v="890480123"/>
    <s v="UNIVERSIDAD DE CARTAGENA"/>
    <n v="5"/>
    <m/>
    <m/>
    <m/>
    <m/>
    <n v="2"/>
    <n v="7"/>
    <n v="2"/>
  </r>
  <r>
    <n v="2838"/>
    <s v="C"/>
    <n v="77014950"/>
    <x v="0"/>
    <n v="4"/>
    <n v="550025685"/>
    <d v="2021-03-31T00:00:00"/>
    <d v="2021-05-30T00:00:00"/>
    <n v="0"/>
    <n v="1"/>
    <n v="0"/>
    <n v="30"/>
    <n v="2"/>
    <n v="0"/>
    <n v="0"/>
    <n v="6000"/>
    <n v="6000"/>
    <n v="6000"/>
    <n v="0"/>
    <n v="0"/>
    <n v="0"/>
    <m/>
    <n v="0"/>
    <n v="0"/>
    <n v="0"/>
    <m/>
    <m/>
    <d v="2021-03-31T00:00:00"/>
    <n v="1"/>
    <s v="O"/>
    <n v="1"/>
    <n v="30"/>
    <n v="0"/>
    <m/>
    <m/>
    <m/>
    <m/>
    <m/>
    <m/>
    <n v="1"/>
    <n v="1"/>
    <m/>
    <m/>
    <n v="3162"/>
    <s v="CREDITOS DE CONSUMO"/>
    <n v="0"/>
    <n v="0"/>
    <n v="890480123"/>
    <s v="UNIVERSIDAD DE CARTAGENA"/>
    <n v="5"/>
    <m/>
    <m/>
    <m/>
    <m/>
    <n v="2"/>
    <n v="7"/>
    <n v="2"/>
  </r>
  <r>
    <n v="7233996"/>
    <s v="C"/>
    <n v="77025605"/>
    <x v="0"/>
    <n v="4"/>
    <n v="16632"/>
    <d v="2019-11-29T00:00:00"/>
    <d v="2023-11-30T00:00:00"/>
    <n v="0"/>
    <n v="1"/>
    <n v="15"/>
    <n v="30"/>
    <n v="2"/>
    <n v="17726461"/>
    <n v="19240000"/>
    <n v="30992142"/>
    <n v="905970"/>
    <n v="23528207"/>
    <n v="215575"/>
    <n v="0"/>
    <n v="0"/>
    <m/>
    <n v="0"/>
    <n v="0"/>
    <n v="0"/>
    <m/>
    <m/>
    <d v="2021-03-30T00:00:00"/>
    <n v="1"/>
    <s v="O"/>
    <n v="1"/>
    <n v="30"/>
    <n v="0"/>
    <m/>
    <m/>
    <m/>
    <m/>
    <m/>
    <m/>
    <n v="1"/>
    <n v="1"/>
    <m/>
    <m/>
    <n v="16294211"/>
    <s v="CREDITOS DE CONSUMO"/>
    <n v="0"/>
    <n v="0"/>
    <n v="890480123"/>
    <s v="UNIVERSIDAD DE CARTAGENA"/>
    <n v="5"/>
    <m/>
    <m/>
    <m/>
    <m/>
    <n v="1"/>
    <n v="7"/>
    <n v="2"/>
  </r>
  <r>
    <n v="2786508"/>
    <s v="C"/>
    <n v="77161142"/>
    <x v="0"/>
    <n v="4"/>
    <n v="15819"/>
    <d v="2020-10-29T00:00:00"/>
    <d v="2022-08-30T00:00:00"/>
    <n v="0"/>
    <n v="1"/>
    <n v="5"/>
    <n v="30"/>
    <n v="2"/>
    <n v="12185828"/>
    <n v="12890000"/>
    <n v="6062172"/>
    <n v="308870"/>
    <n v="4799629"/>
    <n v="0"/>
    <n v="0"/>
    <n v="0"/>
    <m/>
    <n v="0"/>
    <n v="0"/>
    <n v="0"/>
    <m/>
    <m/>
    <d v="2021-03-30T00:00:00"/>
    <n v="1"/>
    <s v="O"/>
    <n v="1"/>
    <n v="30"/>
    <n v="0"/>
    <m/>
    <m/>
    <m/>
    <m/>
    <m/>
    <m/>
    <n v="1"/>
    <n v="1"/>
    <m/>
    <m/>
    <n v="2013121"/>
    <s v="CREDITOS DE CONSUMO"/>
    <n v="0"/>
    <n v="0"/>
    <n v="890480123"/>
    <s v="UNIVERSIDAD DE CARTAGENA"/>
    <n v="5"/>
    <m/>
    <m/>
    <m/>
    <m/>
    <n v="1"/>
    <n v="7"/>
    <n v="1"/>
  </r>
  <r>
    <n v="1053446"/>
    <s v="C"/>
    <n v="77161142"/>
    <x v="0"/>
    <n v="4"/>
    <n v="17545"/>
    <d v="2020-08-31T00:00:00"/>
    <d v="2022-09-30T00:00:00"/>
    <n v="0"/>
    <n v="1"/>
    <n v="6"/>
    <n v="30"/>
    <n v="2"/>
    <n v="12185828"/>
    <n v="12890000"/>
    <n v="2350000"/>
    <n v="110827"/>
    <n v="1814512"/>
    <n v="0"/>
    <n v="0"/>
    <n v="0"/>
    <m/>
    <n v="0"/>
    <n v="0"/>
    <n v="0"/>
    <m/>
    <m/>
    <d v="2021-03-30T00:00:00"/>
    <n v="1"/>
    <s v="O"/>
    <n v="1"/>
    <n v="30"/>
    <n v="0"/>
    <m/>
    <m/>
    <m/>
    <m/>
    <m/>
    <m/>
    <n v="1"/>
    <n v="1"/>
    <m/>
    <m/>
    <n v="761066"/>
    <s v="CREDITOS DE CONSUMO"/>
    <n v="0"/>
    <n v="0"/>
    <n v="890480123"/>
    <s v="UNIVERSIDAD DE CARTAGENA"/>
    <n v="5"/>
    <m/>
    <m/>
    <m/>
    <m/>
    <n v="1"/>
    <n v="7"/>
    <n v="2"/>
  </r>
  <r>
    <n v="207718"/>
    <s v="C"/>
    <n v="77185075"/>
    <x v="14"/>
    <n v="4"/>
    <n v="17122"/>
    <d v="2020-04-03T00:00:00"/>
    <d v="2021-06-30T00:00:00"/>
    <n v="60"/>
    <n v="1"/>
    <n v="6"/>
    <n v="30"/>
    <n v="2"/>
    <n v="5841061"/>
    <n v="6000000"/>
    <n v="1000000"/>
    <n v="85993"/>
    <n v="437996"/>
    <n v="6995"/>
    <n v="0"/>
    <n v="0"/>
    <m/>
    <n v="87599"/>
    <n v="6995"/>
    <n v="204"/>
    <m/>
    <m/>
    <d v="2021-03-30T00:00:00"/>
    <n v="1"/>
    <s v="S"/>
    <n v="1"/>
    <n v="30"/>
    <n v="182508"/>
    <m/>
    <m/>
    <m/>
    <m/>
    <m/>
    <m/>
    <n v="1"/>
    <n v="1"/>
    <m/>
    <m/>
    <n v="230278"/>
    <s v="CREDITOS DE CONSUMO"/>
    <n v="0"/>
    <n v="0"/>
    <n v="890480123"/>
    <s v="UNIVERSIDAD DE CARTAGENA"/>
    <n v="5"/>
    <m/>
    <m/>
    <m/>
    <m/>
    <n v="1"/>
    <n v="7"/>
    <n v="2"/>
  </r>
  <r>
    <n v="4814465"/>
    <s v="C"/>
    <n v="77185075"/>
    <x v="14"/>
    <n v="4"/>
    <n v="17123"/>
    <d v="2020-04-03T00:00:00"/>
    <d v="2025-04-30T00:00:00"/>
    <n v="0"/>
    <n v="1"/>
    <n v="10"/>
    <n v="30"/>
    <n v="2"/>
    <n v="17726461"/>
    <n v="19240000"/>
    <n v="11431854"/>
    <n v="288596"/>
    <n v="10151810"/>
    <n v="138579"/>
    <n v="0"/>
    <n v="0"/>
    <m/>
    <n v="2030362"/>
    <n v="138579"/>
    <n v="0"/>
    <m/>
    <m/>
    <d v="2021-03-30T00:00:00"/>
    <n v="9"/>
    <s v="O"/>
    <n v="1"/>
    <n v="30"/>
    <n v="0"/>
    <m/>
    <m/>
    <m/>
    <m/>
    <m/>
    <m/>
    <n v="1"/>
    <n v="1"/>
    <m/>
    <m/>
    <n v="5337345"/>
    <s v="CREDITOS DE CONSUMO"/>
    <n v="0"/>
    <n v="0"/>
    <n v="890480123"/>
    <s v="UNIVERSIDAD DE CARTAGENA"/>
    <n v="5"/>
    <m/>
    <m/>
    <m/>
    <m/>
    <n v="1"/>
    <n v="7"/>
    <n v="2"/>
  </r>
  <r>
    <n v="192799"/>
    <s v="C"/>
    <n v="77185075"/>
    <x v="15"/>
    <n v="4"/>
    <n v="17200"/>
    <d v="2020-05-28T00:00:00"/>
    <d v="2020-10-30T00:00:00"/>
    <n v="180"/>
    <n v="1"/>
    <n v="3"/>
    <n v="30"/>
    <n v="2"/>
    <n v="13121400"/>
    <n v="13940000"/>
    <n v="1000000"/>
    <n v="206608"/>
    <n v="406538"/>
    <n v="18977"/>
    <n v="0"/>
    <n v="0"/>
    <m/>
    <n v="81308"/>
    <n v="18977"/>
    <n v="31936"/>
    <m/>
    <m/>
    <d v="2020-08-31T00:00:00"/>
    <n v="1"/>
    <s v="O"/>
    <n v="1"/>
    <n v="30"/>
    <n v="406538"/>
    <m/>
    <m/>
    <m/>
    <m/>
    <m/>
    <m/>
    <n v="1"/>
    <n v="1"/>
    <m/>
    <m/>
    <n v="213739"/>
    <s v="CREDITOS DE CONSUMO"/>
    <n v="0"/>
    <n v="0"/>
    <m/>
    <m/>
    <n v="5"/>
    <m/>
    <m/>
    <m/>
    <m/>
    <n v="1"/>
    <n v="7"/>
    <n v="2"/>
  </r>
  <r>
    <n v="0"/>
    <s v="C"/>
    <n v="78010078"/>
    <x v="0"/>
    <n v="4"/>
    <n v="17333"/>
    <d v="2020-07-03T00:00:00"/>
    <d v="2022-07-03T00:00:00"/>
    <n v="27"/>
    <n v="1"/>
    <n v="7"/>
    <n v="30"/>
    <n v="2"/>
    <n v="17726461"/>
    <n v="19240000"/>
    <n v="5000000"/>
    <n v="248960"/>
    <n v="3528013"/>
    <n v="46872"/>
    <n v="0"/>
    <n v="0"/>
    <m/>
    <n v="0"/>
    <n v="0"/>
    <n v="0"/>
    <m/>
    <m/>
    <d v="2021-03-30T00:00:00"/>
    <n v="9"/>
    <s v="O"/>
    <n v="1"/>
    <n v="30"/>
    <n v="3419"/>
    <m/>
    <m/>
    <m/>
    <m/>
    <m/>
    <m/>
    <n v="1"/>
    <n v="1"/>
    <m/>
    <m/>
    <n v="4076688"/>
    <s v="CREDITOS DE CONSUMO"/>
    <n v="0"/>
    <n v="0"/>
    <n v="890480123"/>
    <s v="UNIVERSIDAD DE CARTAGENA"/>
    <n v="5"/>
    <m/>
    <m/>
    <m/>
    <m/>
    <n v="1"/>
    <n v="7"/>
    <n v="2"/>
  </r>
  <r>
    <n v="45374933"/>
    <s v="C"/>
    <n v="78017107"/>
    <x v="10"/>
    <n v="4"/>
    <n v="13376"/>
    <d v="2017-11-30T00:00:00"/>
    <d v="2025-01-30T00:00:00"/>
    <n v="540"/>
    <n v="1"/>
    <n v="19"/>
    <n v="30"/>
    <n v="2"/>
    <n v="17726461"/>
    <n v="19240000"/>
    <n v="66790552"/>
    <n v="1393105"/>
    <n v="57949576"/>
    <n v="1969539"/>
    <n v="0"/>
    <n v="150000000"/>
    <s v="                              "/>
    <n v="0"/>
    <n v="1969539"/>
    <n v="14290652"/>
    <m/>
    <m/>
    <d v="2019-12-11T00:00:00"/>
    <n v="2"/>
    <s v="O"/>
    <n v="1"/>
    <n v="30"/>
    <n v="11681569"/>
    <m/>
    <m/>
    <m/>
    <m/>
    <m/>
    <m/>
    <n v="1"/>
    <n v="1"/>
    <m/>
    <m/>
    <n v="12574643"/>
    <s v="CREDITOS DE CONSUMO"/>
    <n v="0"/>
    <n v="0"/>
    <m/>
    <m/>
    <n v="5"/>
    <m/>
    <m/>
    <m/>
    <m/>
    <n v="1"/>
    <n v="7"/>
    <n v="2"/>
  </r>
  <r>
    <n v="1075348"/>
    <s v="C"/>
    <n v="78021147"/>
    <x v="0"/>
    <n v="4"/>
    <n v="17196"/>
    <d v="2020-05-14T00:00:00"/>
    <d v="2022-05-30T00:00:00"/>
    <n v="0"/>
    <n v="1"/>
    <n v="10"/>
    <n v="30"/>
    <n v="2"/>
    <n v="17726461"/>
    <n v="19240000"/>
    <n v="3065000"/>
    <n v="152613"/>
    <n v="1916830"/>
    <n v="0"/>
    <n v="0"/>
    <n v="0"/>
    <m/>
    <n v="0"/>
    <n v="0"/>
    <n v="0"/>
    <m/>
    <m/>
    <d v="2021-03-30T00:00:00"/>
    <n v="1"/>
    <s v="O"/>
    <n v="1"/>
    <n v="30"/>
    <n v="0"/>
    <m/>
    <m/>
    <m/>
    <m/>
    <m/>
    <m/>
    <n v="1"/>
    <n v="1"/>
    <m/>
    <m/>
    <n v="841482"/>
    <s v="CREDITOS DE CONSUMO"/>
    <n v="0"/>
    <n v="0"/>
    <n v="890480123"/>
    <s v="UNIVERSIDAD DE CARTAGENA"/>
    <n v="5"/>
    <m/>
    <m/>
    <m/>
    <m/>
    <n v="1"/>
    <n v="7"/>
    <n v="2"/>
  </r>
  <r>
    <n v="1041319"/>
    <s v="C"/>
    <n v="78021147"/>
    <x v="0"/>
    <n v="4"/>
    <n v="18083"/>
    <d v="2021-01-22T00:00:00"/>
    <d v="2023-01-30T00:00:00"/>
    <n v="0"/>
    <n v="1"/>
    <n v="2"/>
    <n v="30"/>
    <n v="2"/>
    <n v="15881442"/>
    <n v="17090000"/>
    <n v="2000000"/>
    <n v="97813"/>
    <n v="1856173"/>
    <n v="0"/>
    <n v="0"/>
    <n v="0"/>
    <m/>
    <n v="0"/>
    <n v="0"/>
    <n v="0"/>
    <m/>
    <m/>
    <d v="2021-03-30T00:00:00"/>
    <n v="9"/>
    <s v="O"/>
    <n v="1"/>
    <n v="30"/>
    <n v="0"/>
    <m/>
    <m/>
    <m/>
    <m/>
    <m/>
    <m/>
    <n v="1"/>
    <n v="1"/>
    <m/>
    <m/>
    <n v="814854"/>
    <s v="CREDITOS DE CONSUMO"/>
    <n v="0"/>
    <n v="0"/>
    <n v="890480123"/>
    <s v="UNIVERSIDAD DE CARTAGENA"/>
    <n v="5"/>
    <m/>
    <m/>
    <m/>
    <m/>
    <n v="1"/>
    <n v="7"/>
    <n v="2"/>
  </r>
  <r>
    <n v="1323968"/>
    <s v="C"/>
    <n v="78021147"/>
    <x v="0"/>
    <n v="4"/>
    <n v="18284"/>
    <d v="2021-03-23T00:00:00"/>
    <d v="2024-03-30T00:00:00"/>
    <n v="0"/>
    <n v="1"/>
    <n v="0"/>
    <n v="30"/>
    <n v="2"/>
    <n v="12185828"/>
    <n v="12890000"/>
    <n v="2360000"/>
    <n v="78595"/>
    <n v="2360000"/>
    <n v="0"/>
    <n v="0"/>
    <n v="0"/>
    <m/>
    <n v="0"/>
    <n v="0"/>
    <n v="0"/>
    <m/>
    <m/>
    <d v="2021-03-30T00:00:00"/>
    <n v="1"/>
    <s v="O"/>
    <n v="1"/>
    <n v="30"/>
    <n v="0"/>
    <m/>
    <m/>
    <m/>
    <m/>
    <m/>
    <m/>
    <n v="1"/>
    <n v="1"/>
    <m/>
    <m/>
    <n v="1036032"/>
    <s v="CREDITOS DE CONSUMO"/>
    <n v="0"/>
    <n v="0"/>
    <n v="890480123"/>
    <s v="UNIVERSIDAD DE CARTAGENA"/>
    <n v="5"/>
    <m/>
    <m/>
    <m/>
    <m/>
    <n v="1"/>
    <n v="7"/>
    <n v="2"/>
  </r>
  <r>
    <n v="3252777"/>
    <s v="C"/>
    <n v="78023672"/>
    <x v="0"/>
    <n v="4"/>
    <n v="17251"/>
    <d v="2020-06-16T00:00:00"/>
    <d v="2022-06-30T00:00:00"/>
    <n v="0"/>
    <n v="1"/>
    <n v="9"/>
    <n v="30"/>
    <n v="2"/>
    <n v="17726461"/>
    <n v="19240000"/>
    <n v="7500000"/>
    <n v="373440"/>
    <n v="4991547"/>
    <n v="0"/>
    <n v="0"/>
    <n v="0"/>
    <m/>
    <n v="0"/>
    <n v="0"/>
    <n v="0"/>
    <m/>
    <m/>
    <d v="2021-03-30T00:00:00"/>
    <n v="9"/>
    <s v="O"/>
    <n v="1"/>
    <n v="30"/>
    <n v="0"/>
    <m/>
    <m/>
    <m/>
    <m/>
    <m/>
    <m/>
    <n v="1"/>
    <n v="1"/>
    <m/>
    <m/>
    <n v="1738770"/>
    <s v="CREDITOS DE CONSUMO"/>
    <n v="0"/>
    <n v="0"/>
    <n v="890480123"/>
    <s v="UNIVERSIDAD DE CARTAGENA"/>
    <n v="5"/>
    <m/>
    <m/>
    <m/>
    <m/>
    <n v="1"/>
    <n v="7"/>
    <n v="2"/>
  </r>
  <r>
    <n v="11783151"/>
    <s v="C"/>
    <n v="78024506"/>
    <x v="0"/>
    <n v="4"/>
    <n v="17899"/>
    <d v="2020-12-18T00:00:00"/>
    <d v="2022-12-30T00:00:00"/>
    <n v="0"/>
    <n v="1"/>
    <n v="3"/>
    <n v="30"/>
    <n v="2"/>
    <n v="16011168"/>
    <n v="17240000"/>
    <n v="15000000"/>
    <n v="734527"/>
    <n v="13373988"/>
    <n v="0"/>
    <n v="0"/>
    <n v="0"/>
    <m/>
    <n v="0"/>
    <n v="0"/>
    <n v="0"/>
    <m/>
    <m/>
    <d v="2021-03-30T00:00:00"/>
    <n v="9"/>
    <s v="O"/>
    <n v="1"/>
    <n v="30"/>
    <n v="0"/>
    <m/>
    <m/>
    <m/>
    <m/>
    <m/>
    <m/>
    <n v="1"/>
    <n v="1"/>
    <m/>
    <m/>
    <n v="1590837"/>
    <s v="CREDITOS DE CONSUMO"/>
    <n v="0"/>
    <n v="0"/>
    <n v="890480123"/>
    <s v="UNIVERSIDAD DE CARTAGENA"/>
    <n v="5"/>
    <m/>
    <m/>
    <m/>
    <m/>
    <n v="1"/>
    <n v="7"/>
    <n v="2"/>
  </r>
  <r>
    <n v="6611689"/>
    <s v="C"/>
    <n v="78024685"/>
    <x v="0"/>
    <n v="4"/>
    <n v="16345"/>
    <d v="2020-10-29T00:00:00"/>
    <d v="2024-11-30T00:00:00"/>
    <n v="0"/>
    <n v="1"/>
    <n v="5"/>
    <n v="30"/>
    <n v="2"/>
    <n v="17726461"/>
    <n v="19240000"/>
    <n v="8756817"/>
    <n v="252385"/>
    <n v="8122438"/>
    <n v="0"/>
    <n v="0"/>
    <n v="0"/>
    <m/>
    <n v="0"/>
    <n v="0"/>
    <n v="0"/>
    <m/>
    <m/>
    <d v="2021-03-30T00:00:00"/>
    <n v="1"/>
    <s v="O"/>
    <n v="1"/>
    <n v="30"/>
    <n v="0"/>
    <m/>
    <m/>
    <m/>
    <m/>
    <m/>
    <m/>
    <n v="1"/>
    <n v="1"/>
    <m/>
    <m/>
    <n v="1510749"/>
    <s v="CREDITOS DE CONSUMO"/>
    <n v="0"/>
    <n v="0"/>
    <n v="890480123"/>
    <s v="UNIVERSIDAD DE CARTAGENA"/>
    <n v="5"/>
    <m/>
    <m/>
    <m/>
    <m/>
    <n v="1"/>
    <n v="7"/>
    <n v="1"/>
  </r>
  <r>
    <n v="14832474"/>
    <s v="C"/>
    <n v="78699017"/>
    <x v="0"/>
    <n v="4"/>
    <n v="16472"/>
    <d v="2020-10-29T00:00:00"/>
    <d v="2026-12-30T00:00:00"/>
    <n v="0"/>
    <n v="1"/>
    <n v="5"/>
    <n v="30"/>
    <n v="2"/>
    <n v="12185828"/>
    <n v="12890000"/>
    <n v="18407176"/>
    <n v="355007"/>
    <n v="17548732"/>
    <n v="0"/>
    <n v="0"/>
    <n v="0"/>
    <m/>
    <n v="0"/>
    <n v="0"/>
    <n v="0"/>
    <m/>
    <m/>
    <d v="2021-03-30T00:00:00"/>
    <n v="9"/>
    <s v="O"/>
    <n v="1"/>
    <n v="30"/>
    <n v="0"/>
    <m/>
    <m/>
    <m/>
    <m/>
    <m/>
    <m/>
    <n v="1"/>
    <n v="1"/>
    <m/>
    <m/>
    <n v="2716258"/>
    <s v="CREDITOS DE CONSUMO"/>
    <n v="0"/>
    <n v="0"/>
    <n v="890480123"/>
    <s v="UNIVERSIDAD DE CARTAGENA"/>
    <n v="5"/>
    <m/>
    <m/>
    <m/>
    <m/>
    <n v="1"/>
    <n v="7"/>
    <n v="1"/>
  </r>
  <r>
    <n v="18131470"/>
    <s v="C"/>
    <n v="78699017"/>
    <x v="0"/>
    <n v="4"/>
    <n v="18172"/>
    <d v="2021-02-10T00:00:00"/>
    <d v="2028-02-28T00:00:00"/>
    <n v="0"/>
    <n v="1"/>
    <n v="2"/>
    <n v="30"/>
    <n v="2"/>
    <n v="9568969"/>
    <n v="10000000"/>
    <n v="22000000"/>
    <n v="360345"/>
    <n v="21451870"/>
    <n v="0"/>
    <n v="0"/>
    <n v="0"/>
    <m/>
    <n v="0"/>
    <n v="0"/>
    <n v="0"/>
    <m/>
    <m/>
    <d v="2021-03-30T00:00:00"/>
    <n v="9"/>
    <s v="O"/>
    <n v="1"/>
    <n v="30"/>
    <n v="0"/>
    <m/>
    <m/>
    <m/>
    <m/>
    <m/>
    <m/>
    <n v="1"/>
    <n v="1"/>
    <m/>
    <m/>
    <n v="3320400"/>
    <s v="CREDITOS DE CONSUMO"/>
    <n v="0"/>
    <n v="0"/>
    <n v="890480123"/>
    <s v="UNIVERSIDAD DE CARTAGENA"/>
    <n v="5"/>
    <m/>
    <m/>
    <m/>
    <m/>
    <n v="1"/>
    <n v="7"/>
    <n v="2"/>
  </r>
  <r>
    <n v="1298272"/>
    <s v="C"/>
    <n v="78702619"/>
    <x v="0"/>
    <n v="4"/>
    <n v="17968"/>
    <d v="2020-12-30T00:00:00"/>
    <d v="2022-01-30T00:00:00"/>
    <n v="0"/>
    <n v="1"/>
    <n v="3"/>
    <n v="30"/>
    <n v="2"/>
    <n v="15881442"/>
    <n v="17090000"/>
    <n v="2043439"/>
    <n v="172132"/>
    <n v="1602049"/>
    <n v="0"/>
    <n v="0"/>
    <n v="0"/>
    <m/>
    <n v="0"/>
    <n v="0"/>
    <n v="0"/>
    <m/>
    <m/>
    <d v="2021-03-30T00:00:00"/>
    <n v="1"/>
    <s v="O"/>
    <n v="1"/>
    <n v="30"/>
    <n v="0"/>
    <m/>
    <m/>
    <m/>
    <m/>
    <m/>
    <m/>
    <n v="1"/>
    <n v="1"/>
    <m/>
    <m/>
    <n v="303777"/>
    <s v="CREDITOS DE CONSUMO"/>
    <n v="0"/>
    <n v="0"/>
    <n v="890480123"/>
    <s v="UNIVERSIDAD DE CARTAGENA"/>
    <n v="5"/>
    <m/>
    <m/>
    <m/>
    <m/>
    <n v="1"/>
    <n v="7"/>
    <n v="2"/>
  </r>
  <r>
    <n v="7415426"/>
    <s v="C"/>
    <n v="78702619"/>
    <x v="0"/>
    <n v="4"/>
    <n v="17969"/>
    <d v="2020-12-30T00:00:00"/>
    <d v="2024-08-30T00:00:00"/>
    <n v="0"/>
    <n v="1"/>
    <n v="3"/>
    <n v="30"/>
    <n v="2"/>
    <n v="16011168"/>
    <n v="17240000"/>
    <n v="9645233"/>
    <n v="291235"/>
    <n v="9150527"/>
    <n v="0"/>
    <n v="0"/>
    <n v="0"/>
    <m/>
    <n v="0"/>
    <n v="0"/>
    <n v="0"/>
    <m/>
    <m/>
    <d v="2021-03-30T00:00:00"/>
    <n v="1"/>
    <s v="O"/>
    <n v="1"/>
    <n v="30"/>
    <n v="0"/>
    <m/>
    <m/>
    <m/>
    <m/>
    <m/>
    <m/>
    <n v="1"/>
    <n v="1"/>
    <m/>
    <m/>
    <n v="1735101"/>
    <s v="CREDITOS DE CONSUMO"/>
    <n v="0"/>
    <n v="0"/>
    <n v="890480123"/>
    <s v="UNIVERSIDAD DE CARTAGENA"/>
    <n v="5"/>
    <m/>
    <m/>
    <m/>
    <m/>
    <n v="1"/>
    <n v="7"/>
    <n v="2"/>
  </r>
  <r>
    <n v="6045760"/>
    <s v="C"/>
    <n v="78702619"/>
    <x v="0"/>
    <n v="4"/>
    <n v="18282"/>
    <d v="2021-03-19T00:00:00"/>
    <d v="2025-03-30T00:00:00"/>
    <n v="0"/>
    <n v="1"/>
    <n v="0"/>
    <n v="30"/>
    <n v="2"/>
    <n v="9568969"/>
    <n v="10000000"/>
    <n v="7460379"/>
    <n v="187674"/>
    <n v="7460379"/>
    <n v="0"/>
    <n v="0"/>
    <n v="0"/>
    <m/>
    <n v="0"/>
    <n v="0"/>
    <n v="0"/>
    <m/>
    <m/>
    <d v="2021-03-30T00:00:00"/>
    <n v="1"/>
    <s v="O"/>
    <n v="1"/>
    <n v="30"/>
    <n v="0"/>
    <m/>
    <m/>
    <m/>
    <m/>
    <m/>
    <m/>
    <n v="1"/>
    <n v="1"/>
    <m/>
    <m/>
    <n v="1414619"/>
    <s v="CREDITOS DE CONSUMO"/>
    <n v="0"/>
    <n v="0"/>
    <n v="890480123"/>
    <s v="UNIVERSIDAD DE CARTAGENA"/>
    <n v="5"/>
    <m/>
    <m/>
    <m/>
    <m/>
    <n v="1"/>
    <n v="7"/>
    <n v="2"/>
  </r>
  <r>
    <n v="0"/>
    <s v="C"/>
    <n v="78746303"/>
    <x v="0"/>
    <n v="4"/>
    <n v="18290"/>
    <d v="2021-03-24T00:00:00"/>
    <d v="2022-01-30T00:00:00"/>
    <n v="0"/>
    <n v="1"/>
    <n v="0"/>
    <n v="30"/>
    <n v="2"/>
    <n v="15881442"/>
    <n v="17090000"/>
    <n v="1358695"/>
    <n v="145954"/>
    <n v="1358695"/>
    <n v="0"/>
    <n v="0"/>
    <n v="0"/>
    <m/>
    <n v="0"/>
    <n v="0"/>
    <n v="0"/>
    <m/>
    <m/>
    <d v="2021-03-30T00:00:00"/>
    <n v="1"/>
    <s v="O"/>
    <n v="1"/>
    <n v="30"/>
    <n v="0"/>
    <m/>
    <m/>
    <m/>
    <m/>
    <m/>
    <m/>
    <n v="1"/>
    <n v="1"/>
    <m/>
    <m/>
    <n v="1409543"/>
    <s v="CREDITOS DE CONSUMO"/>
    <n v="0"/>
    <n v="0"/>
    <n v="890480123"/>
    <s v="UNIVERSIDAD DE CARTAGENA"/>
    <n v="5"/>
    <m/>
    <m/>
    <m/>
    <m/>
    <n v="1"/>
    <n v="7"/>
    <n v="2"/>
  </r>
  <r>
    <n v="18923042"/>
    <s v="C"/>
    <n v="79465063"/>
    <x v="5"/>
    <n v="4"/>
    <n v="14499"/>
    <d v="2018-08-24T00:00:00"/>
    <d v="2025-08-24T00:00:00"/>
    <n v="306"/>
    <n v="1"/>
    <n v="20"/>
    <n v="30"/>
    <n v="2"/>
    <n v="17726461"/>
    <n v="19240000"/>
    <n v="27300797"/>
    <n v="569435"/>
    <n v="23467497"/>
    <n v="788004"/>
    <n v="0"/>
    <n v="0"/>
    <m/>
    <n v="11733749"/>
    <n v="788004"/>
    <n v="3160393"/>
    <m/>
    <m/>
    <d v="2021-03-30T00:00:00"/>
    <n v="1"/>
    <s v="O"/>
    <n v="1"/>
    <n v="30"/>
    <n v="2639742"/>
    <m/>
    <m/>
    <m/>
    <m/>
    <m/>
    <m/>
    <n v="1"/>
    <n v="1"/>
    <m/>
    <m/>
    <n v="4544455"/>
    <s v="CREDITOS DE CONSUMO"/>
    <n v="0"/>
    <n v="0"/>
    <n v="890480123"/>
    <s v="UNIVERSIDAD DE CARTAGENA"/>
    <n v="5"/>
    <m/>
    <m/>
    <m/>
    <m/>
    <n v="1"/>
    <n v="7"/>
    <n v="2"/>
  </r>
  <r>
    <n v="0"/>
    <s v="C"/>
    <n v="79470953"/>
    <x v="0"/>
    <n v="4"/>
    <n v="18132"/>
    <d v="2021-02-03T00:00:00"/>
    <d v="2021-06-28T00:00:00"/>
    <n v="0"/>
    <n v="1"/>
    <n v="1"/>
    <n v="30"/>
    <n v="2"/>
    <n v="13121400"/>
    <n v="13940000"/>
    <n v="3700000"/>
    <n v="40458"/>
    <n v="857652"/>
    <n v="0"/>
    <n v="0"/>
    <n v="0"/>
    <m/>
    <n v="0"/>
    <n v="0"/>
    <n v="0"/>
    <n v="3700000"/>
    <n v="6"/>
    <d v="2021-03-30T00:00:00"/>
    <n v="1"/>
    <s v="O"/>
    <n v="1"/>
    <n v="30"/>
    <n v="0"/>
    <m/>
    <m/>
    <m/>
    <m/>
    <m/>
    <m/>
    <n v="1"/>
    <n v="1"/>
    <m/>
    <m/>
    <n v="28458845"/>
    <s v="CREDITOS DE CONSUMO"/>
    <n v="0"/>
    <n v="0"/>
    <n v="890480123"/>
    <s v="UNIVERSIDAD DE CARTAGENA"/>
    <n v="5"/>
    <m/>
    <m/>
    <m/>
    <m/>
    <n v="1"/>
    <n v="7"/>
    <n v="2"/>
  </r>
  <r>
    <n v="0"/>
    <s v="C"/>
    <n v="79793444"/>
    <x v="0"/>
    <n v="4"/>
    <n v="17726"/>
    <d v="2020-10-16T00:00:00"/>
    <d v="2021-10-30T00:00:00"/>
    <n v="0"/>
    <n v="1"/>
    <n v="5"/>
    <n v="30"/>
    <n v="2"/>
    <n v="19457481"/>
    <n v="21290000"/>
    <n v="1755606"/>
    <n v="162174"/>
    <n v="1064492"/>
    <n v="0"/>
    <n v="0"/>
    <n v="0"/>
    <m/>
    <n v="0"/>
    <n v="0"/>
    <n v="0"/>
    <m/>
    <m/>
    <d v="2021-03-30T00:00:00"/>
    <n v="1"/>
    <s v="O"/>
    <n v="1"/>
    <n v="30"/>
    <n v="0"/>
    <m/>
    <m/>
    <m/>
    <m/>
    <m/>
    <m/>
    <n v="1"/>
    <n v="1"/>
    <m/>
    <m/>
    <n v="1171743"/>
    <s v="CREDITOS DE CONSUMO"/>
    <n v="0"/>
    <n v="0"/>
    <n v="890480123"/>
    <s v="UNIVERSIDAD DE CARTAGENA"/>
    <n v="5"/>
    <m/>
    <m/>
    <m/>
    <m/>
    <n v="1"/>
    <n v="7"/>
    <n v="2"/>
  </r>
  <r>
    <n v="8690837"/>
    <s v="C"/>
    <n v="80226339"/>
    <x v="0"/>
    <n v="4"/>
    <n v="15703"/>
    <d v="2020-10-29T00:00:00"/>
    <d v="2026-04-30T00:00:00"/>
    <n v="0"/>
    <n v="1"/>
    <n v="5"/>
    <n v="30"/>
    <n v="2"/>
    <n v="17726461"/>
    <n v="19240000"/>
    <n v="11341834"/>
    <n v="270189"/>
    <n v="10812372"/>
    <n v="0"/>
    <n v="0"/>
    <n v="0"/>
    <m/>
    <n v="0"/>
    <n v="0"/>
    <n v="0"/>
    <m/>
    <m/>
    <d v="2021-03-30T00:00:00"/>
    <n v="1"/>
    <s v="O"/>
    <n v="1"/>
    <n v="30"/>
    <n v="0"/>
    <m/>
    <m/>
    <m/>
    <m/>
    <m/>
    <m/>
    <n v="1"/>
    <n v="1"/>
    <m/>
    <m/>
    <n v="2121535"/>
    <s v="CREDITOS DE CONSUMO"/>
    <n v="0"/>
    <n v="0"/>
    <n v="890480123"/>
    <s v="UNIVERSIDAD DE CARTAGENA"/>
    <n v="5"/>
    <m/>
    <m/>
    <m/>
    <m/>
    <n v="1"/>
    <n v="7"/>
    <n v="1"/>
  </r>
  <r>
    <n v="0"/>
    <s v="C"/>
    <n v="84027688"/>
    <x v="0"/>
    <n v="4"/>
    <n v="15493"/>
    <d v="2019-03-28T00:00:00"/>
    <d v="2024-08-30T00:00:00"/>
    <n v="0"/>
    <n v="1"/>
    <n v="24"/>
    <n v="30"/>
    <n v="2"/>
    <n v="17726461"/>
    <n v="19240000"/>
    <n v="15146437"/>
    <n v="364120"/>
    <n v="11136634"/>
    <n v="0"/>
    <n v="0"/>
    <n v="0"/>
    <m/>
    <n v="0"/>
    <n v="0"/>
    <n v="0"/>
    <m/>
    <m/>
    <d v="2021-03-30T00:00:00"/>
    <n v="1"/>
    <s v="O"/>
    <n v="1"/>
    <n v="30"/>
    <n v="0"/>
    <m/>
    <m/>
    <m/>
    <m/>
    <m/>
    <m/>
    <n v="1"/>
    <n v="1"/>
    <m/>
    <m/>
    <n v="14370854"/>
    <s v="CREDITOS DE CONSUMO"/>
    <n v="0"/>
    <n v="0"/>
    <n v="890480123"/>
    <s v="UNIVERSIDAD DE CARTAGENA"/>
    <n v="5"/>
    <m/>
    <m/>
    <m/>
    <m/>
    <n v="1"/>
    <n v="7"/>
    <n v="2"/>
  </r>
  <r>
    <n v="2896924"/>
    <s v="C"/>
    <n v="84070224"/>
    <x v="0"/>
    <n v="4"/>
    <n v="16882"/>
    <d v="2020-10-29T00:00:00"/>
    <d v="2024-05-24T00:00:00"/>
    <n v="0"/>
    <n v="1"/>
    <n v="5"/>
    <n v="30"/>
    <n v="2"/>
    <n v="17726461"/>
    <n v="19240000"/>
    <n v="6261653"/>
    <n v="201152"/>
    <n v="5622916"/>
    <n v="0"/>
    <n v="0"/>
    <n v="0"/>
    <m/>
    <n v="0"/>
    <n v="0"/>
    <n v="0"/>
    <m/>
    <m/>
    <d v="2021-03-30T00:00:00"/>
    <n v="9"/>
    <s v="O"/>
    <n v="1"/>
    <n v="30"/>
    <n v="0"/>
    <m/>
    <m/>
    <m/>
    <m/>
    <m/>
    <m/>
    <n v="1"/>
    <n v="1"/>
    <m/>
    <m/>
    <n v="2725992"/>
    <s v="CREDITOS DE CONSUMO"/>
    <n v="0"/>
    <n v="0"/>
    <n v="890480123"/>
    <s v="UNIVERSIDAD DE CARTAGENA"/>
    <n v="5"/>
    <m/>
    <m/>
    <m/>
    <m/>
    <n v="1"/>
    <n v="7"/>
    <n v="1"/>
  </r>
  <r>
    <n v="51967"/>
    <s v="C"/>
    <n v="84070224"/>
    <x v="0"/>
    <n v="4"/>
    <n v="18105"/>
    <d v="2021-01-29T00:00:00"/>
    <d v="2021-05-30T00:00:00"/>
    <n v="0"/>
    <n v="1"/>
    <n v="2"/>
    <n v="30"/>
    <n v="2"/>
    <n v="13121400"/>
    <n v="13940000"/>
    <n v="199690"/>
    <n v="51295"/>
    <n v="100867"/>
    <n v="0"/>
    <n v="0"/>
    <n v="0"/>
    <m/>
    <n v="0"/>
    <n v="0"/>
    <n v="0"/>
    <m/>
    <m/>
    <d v="2021-03-30T00:00:00"/>
    <n v="1"/>
    <s v="O"/>
    <n v="1"/>
    <n v="30"/>
    <n v="0"/>
    <m/>
    <m/>
    <m/>
    <m/>
    <m/>
    <m/>
    <n v="1"/>
    <n v="1"/>
    <m/>
    <m/>
    <n v="48900"/>
    <s v="CREDITOS DE CONSUMO"/>
    <n v="0"/>
    <n v="0"/>
    <n v="890480123"/>
    <s v="UNIVERSIDAD DE CARTAGENA"/>
    <n v="5"/>
    <m/>
    <m/>
    <m/>
    <m/>
    <n v="1"/>
    <n v="7"/>
    <n v="2"/>
  </r>
  <r>
    <n v="3129896"/>
    <s v="C"/>
    <n v="84087535"/>
    <x v="0"/>
    <n v="4"/>
    <n v="18236"/>
    <d v="2021-03-03T00:00:00"/>
    <d v="2023-03-30T00:00:00"/>
    <n v="0"/>
    <n v="1"/>
    <n v="1"/>
    <n v="30"/>
    <n v="2"/>
    <n v="15881442"/>
    <n v="17090000"/>
    <n v="4000000"/>
    <n v="195626"/>
    <n v="3847158"/>
    <n v="0"/>
    <n v="0"/>
    <n v="0"/>
    <m/>
    <n v="0"/>
    <n v="0"/>
    <n v="0"/>
    <m/>
    <m/>
    <d v="2021-03-30T00:00:00"/>
    <n v="9"/>
    <s v="O"/>
    <n v="1"/>
    <n v="30"/>
    <n v="0"/>
    <m/>
    <m/>
    <m/>
    <m/>
    <m/>
    <m/>
    <n v="1"/>
    <n v="1"/>
    <m/>
    <m/>
    <n v="717262"/>
    <s v="CREDITOS DE CONSUMO"/>
    <n v="0"/>
    <n v="0"/>
    <n v="890480123"/>
    <s v="UNIVERSIDAD DE CARTAGENA"/>
    <n v="5"/>
    <m/>
    <m/>
    <m/>
    <m/>
    <n v="1"/>
    <n v="7"/>
    <n v="2"/>
  </r>
  <r>
    <n v="0"/>
    <s v="C"/>
    <n v="85470212"/>
    <x v="0"/>
    <n v="4"/>
    <n v="16408"/>
    <d v="2019-10-07T00:00:00"/>
    <d v="2022-10-07T00:00:00"/>
    <n v="0"/>
    <n v="1"/>
    <n v="18"/>
    <n v="30"/>
    <n v="2"/>
    <n v="17726461"/>
    <n v="19240000"/>
    <n v="15000000"/>
    <n v="540230"/>
    <n v="8409855"/>
    <n v="0"/>
    <n v="0"/>
    <n v="0"/>
    <m/>
    <n v="0"/>
    <n v="0"/>
    <n v="0"/>
    <m/>
    <m/>
    <d v="2021-03-30T00:00:00"/>
    <n v="1"/>
    <s v="O"/>
    <n v="1"/>
    <n v="30"/>
    <n v="0"/>
    <m/>
    <m/>
    <m/>
    <m/>
    <m/>
    <m/>
    <n v="1"/>
    <n v="1"/>
    <m/>
    <m/>
    <n v="37707101"/>
    <s v="CREDITOS DE CONSUMO"/>
    <n v="0"/>
    <n v="0"/>
    <n v="890480123"/>
    <s v="UNIVERSIDAD DE CARTAGENA"/>
    <n v="5"/>
    <m/>
    <m/>
    <m/>
    <m/>
    <n v="1"/>
    <n v="7"/>
    <n v="2"/>
  </r>
  <r>
    <n v="458543"/>
    <s v="C"/>
    <n v="87471107"/>
    <x v="0"/>
    <n v="4"/>
    <n v="17499"/>
    <d v="2020-08-31T00:00:00"/>
    <d v="2022-08-31T00:00:00"/>
    <n v="0"/>
    <n v="1"/>
    <n v="6"/>
    <n v="30"/>
    <n v="2"/>
    <n v="15881442"/>
    <n v="17090000"/>
    <n v="4590000"/>
    <n v="224481"/>
    <n v="3441323"/>
    <n v="0"/>
    <n v="0"/>
    <n v="0"/>
    <m/>
    <n v="0"/>
    <n v="0"/>
    <n v="0"/>
    <m/>
    <m/>
    <d v="2021-03-30T00:00:00"/>
    <n v="9"/>
    <s v="O"/>
    <n v="1"/>
    <n v="30"/>
    <n v="0"/>
    <m/>
    <m/>
    <m/>
    <m/>
    <m/>
    <m/>
    <n v="1"/>
    <n v="1"/>
    <m/>
    <m/>
    <n v="2982780"/>
    <s v="CREDITOS DE CONSUMO"/>
    <n v="0"/>
    <n v="0"/>
    <n v="890480123"/>
    <s v="UNIVERSIDAD DE CARTAGENA"/>
    <n v="5"/>
    <m/>
    <m/>
    <m/>
    <m/>
    <n v="1"/>
    <n v="7"/>
    <n v="2"/>
  </r>
  <r>
    <n v="794430"/>
    <s v="C"/>
    <n v="87471107"/>
    <x v="0"/>
    <n v="4"/>
    <n v="17617"/>
    <d v="2020-09-23T00:00:00"/>
    <d v="2023-10-30T00:00:00"/>
    <n v="0"/>
    <n v="1"/>
    <n v="6"/>
    <n v="30"/>
    <n v="2"/>
    <n v="17726461"/>
    <n v="19240000"/>
    <n v="7000000"/>
    <n v="252107"/>
    <n v="5962123"/>
    <n v="0"/>
    <n v="0"/>
    <n v="0"/>
    <m/>
    <n v="0"/>
    <n v="0"/>
    <n v="0"/>
    <m/>
    <m/>
    <d v="2021-03-30T00:00:00"/>
    <n v="9"/>
    <s v="O"/>
    <n v="1"/>
    <n v="30"/>
    <n v="0"/>
    <m/>
    <m/>
    <m/>
    <m/>
    <m/>
    <m/>
    <n v="1"/>
    <n v="1"/>
    <m/>
    <m/>
    <n v="5167693"/>
    <s v="CREDITOS DE CONSUMO"/>
    <n v="0"/>
    <n v="0"/>
    <n v="890480123"/>
    <s v="UNIVERSIDAD DE CARTAGENA"/>
    <n v="5"/>
    <m/>
    <m/>
    <m/>
    <m/>
    <n v="1"/>
    <n v="7"/>
    <n v="2"/>
  </r>
  <r>
    <n v="217706"/>
    <s v="C"/>
    <n v="87471107"/>
    <x v="0"/>
    <n v="4"/>
    <n v="17755"/>
    <d v="2020-10-28T00:00:00"/>
    <d v="2022-10-30T00:00:00"/>
    <n v="0"/>
    <n v="1"/>
    <n v="5"/>
    <n v="30"/>
    <n v="2"/>
    <n v="16011168"/>
    <n v="17240000"/>
    <n v="2000000"/>
    <n v="97937"/>
    <n v="1633862"/>
    <n v="0"/>
    <n v="0"/>
    <n v="0"/>
    <m/>
    <n v="0"/>
    <n v="0"/>
    <n v="0"/>
    <m/>
    <m/>
    <d v="2021-03-30T00:00:00"/>
    <n v="9"/>
    <s v="O"/>
    <n v="1"/>
    <n v="30"/>
    <n v="0"/>
    <m/>
    <m/>
    <m/>
    <m/>
    <m/>
    <m/>
    <n v="1"/>
    <n v="1"/>
    <m/>
    <m/>
    <n v="1416156"/>
    <s v="CREDITOS DE CONSUMO"/>
    <n v="0"/>
    <n v="0"/>
    <n v="890480123"/>
    <s v="UNIVERSIDAD DE CARTAGENA"/>
    <n v="5"/>
    <m/>
    <m/>
    <m/>
    <m/>
    <n v="1"/>
    <n v="7"/>
    <n v="2"/>
  </r>
  <r>
    <n v="1472673"/>
    <s v="C"/>
    <n v="87573758"/>
    <x v="0"/>
    <n v="4"/>
    <n v="16233"/>
    <d v="2020-10-29T00:00:00"/>
    <d v="2026-11-05T00:00:00"/>
    <n v="0"/>
    <n v="1"/>
    <n v="5"/>
    <n v="30"/>
    <n v="2"/>
    <n v="12185828"/>
    <n v="12890000"/>
    <n v="10983725"/>
    <n v="215797"/>
    <n v="10431925"/>
    <n v="0"/>
    <n v="0"/>
    <n v="0"/>
    <m/>
    <n v="0"/>
    <n v="0"/>
    <n v="0"/>
    <m/>
    <m/>
    <d v="2021-03-30T00:00:00"/>
    <n v="1"/>
    <s v="O"/>
    <n v="1"/>
    <n v="30"/>
    <n v="0"/>
    <m/>
    <m/>
    <m/>
    <m/>
    <m/>
    <m/>
    <n v="1"/>
    <n v="1"/>
    <m/>
    <m/>
    <n v="8959252"/>
    <s v="CREDITOS DE CONSUMO"/>
    <n v="0"/>
    <n v="0"/>
    <n v="890480123"/>
    <s v="UNIVERSIDAD DE CARTAGENA"/>
    <n v="5"/>
    <m/>
    <m/>
    <m/>
    <m/>
    <n v="1"/>
    <n v="7"/>
    <n v="1"/>
  </r>
  <r>
    <n v="28085654"/>
    <s v="C"/>
    <n v="91246206"/>
    <x v="0"/>
    <n v="4"/>
    <n v="17965"/>
    <d v="2020-12-30T00:00:00"/>
    <d v="2025-06-30T00:00:00"/>
    <n v="0"/>
    <n v="1"/>
    <n v="3"/>
    <n v="30"/>
    <n v="2"/>
    <n v="16011168"/>
    <n v="17240000"/>
    <n v="32567236"/>
    <n v="850077"/>
    <n v="31302283"/>
    <n v="0"/>
    <n v="0"/>
    <n v="0"/>
    <m/>
    <n v="0"/>
    <n v="0"/>
    <n v="0"/>
    <m/>
    <m/>
    <d v="2021-03-30T00:00:00"/>
    <n v="1"/>
    <s v="O"/>
    <n v="1"/>
    <n v="30"/>
    <n v="0"/>
    <m/>
    <m/>
    <m/>
    <m/>
    <m/>
    <m/>
    <n v="1"/>
    <n v="1"/>
    <m/>
    <m/>
    <n v="3216629"/>
    <s v="CREDITOS DE CONSUMO"/>
    <n v="0"/>
    <n v="0"/>
    <n v="890480123"/>
    <s v="UNIVERSIDAD DE CARTAGENA"/>
    <n v="5"/>
    <m/>
    <m/>
    <m/>
    <m/>
    <n v="1"/>
    <n v="7"/>
    <n v="2"/>
  </r>
  <r>
    <n v="44024781"/>
    <s v="C"/>
    <n v="91246206"/>
    <x v="3"/>
    <n v="4"/>
    <n v="17966"/>
    <d v="2020-12-30T00:00:00"/>
    <d v="2026-04-30T00:00:00"/>
    <n v="0"/>
    <n v="1"/>
    <n v="3"/>
    <n v="30"/>
    <n v="2"/>
    <n v="10971158"/>
    <n v="11540000"/>
    <n v="50848849"/>
    <n v="1053025"/>
    <n v="49066907"/>
    <n v="0"/>
    <n v="0"/>
    <n v="50000000"/>
    <s v="                              "/>
    <n v="0"/>
    <n v="0"/>
    <n v="0"/>
    <m/>
    <m/>
    <d v="2021-03-30T00:00:00"/>
    <n v="3"/>
    <s v="O"/>
    <n v="1"/>
    <n v="30"/>
    <n v="0"/>
    <m/>
    <m/>
    <m/>
    <m/>
    <m/>
    <m/>
    <n v="1"/>
    <n v="1"/>
    <m/>
    <m/>
    <n v="5042126"/>
    <s v="CREDITOS DE CONSUMO"/>
    <n v="0"/>
    <n v="0"/>
    <n v="890480123"/>
    <s v="UNIVERSIDAD DE CARTAGENA"/>
    <n v="5"/>
    <m/>
    <m/>
    <m/>
    <m/>
    <n v="1"/>
    <n v="7"/>
    <n v="2"/>
  </r>
  <r>
    <n v="31474650"/>
    <s v="C"/>
    <n v="91246206"/>
    <x v="0"/>
    <n v="4"/>
    <n v="17967"/>
    <d v="2020-12-30T00:00:00"/>
    <d v="2023-11-30T00:00:00"/>
    <n v="0"/>
    <n v="1"/>
    <n v="3"/>
    <n v="30"/>
    <n v="2"/>
    <n v="8648788"/>
    <n v="9000000"/>
    <n v="37098036"/>
    <n v="935116"/>
    <n v="35079419"/>
    <n v="0"/>
    <n v="0"/>
    <n v="0"/>
    <m/>
    <n v="0"/>
    <n v="0"/>
    <n v="0"/>
    <s v="3000000/3000000"/>
    <d v="2021-12-06T00:00:00"/>
    <d v="2021-03-30T00:00:00"/>
    <n v="1"/>
    <s v="O"/>
    <n v="1"/>
    <n v="30"/>
    <n v="0"/>
    <m/>
    <m/>
    <m/>
    <m/>
    <m/>
    <m/>
    <n v="1"/>
    <n v="1"/>
    <m/>
    <m/>
    <n v="3604769"/>
    <s v="CREDITOS DE CONSUMO"/>
    <n v="0"/>
    <n v="0"/>
    <n v="890480123"/>
    <s v="UNIVERSIDAD DE CARTAGENA"/>
    <n v="5"/>
    <m/>
    <m/>
    <m/>
    <m/>
    <n v="1"/>
    <n v="7"/>
    <n v="2"/>
  </r>
  <r>
    <n v="121500412"/>
    <s v="C"/>
    <n v="91246206"/>
    <x v="0"/>
    <n v="4"/>
    <n v="17970"/>
    <d v="2020-12-30T00:00:00"/>
    <d v="2029-01-30T00:00:00"/>
    <n v="0"/>
    <n v="1"/>
    <n v="3"/>
    <n v="30"/>
    <n v="2"/>
    <n v="9568969"/>
    <n v="10000000"/>
    <n v="138291159"/>
    <n v="2052844"/>
    <n v="135415764"/>
    <n v="0"/>
    <n v="0"/>
    <n v="0"/>
    <m/>
    <n v="0"/>
    <n v="0"/>
    <n v="0"/>
    <m/>
    <m/>
    <d v="2021-03-30T00:00:00"/>
    <n v="1"/>
    <s v="O"/>
    <n v="1"/>
    <n v="30"/>
    <n v="0"/>
    <m/>
    <m/>
    <m/>
    <m/>
    <m/>
    <m/>
    <n v="1"/>
    <n v="1"/>
    <m/>
    <m/>
    <n v="13915352"/>
    <s v="CREDITOS DE CONSUMO"/>
    <n v="0"/>
    <n v="0"/>
    <n v="890480123"/>
    <s v="UNIVERSIDAD DE CARTAGENA"/>
    <n v="5"/>
    <m/>
    <m/>
    <m/>
    <m/>
    <n v="1"/>
    <n v="7"/>
    <n v="2"/>
  </r>
  <r>
    <n v="9391551"/>
    <s v="C"/>
    <n v="91246206"/>
    <x v="0"/>
    <n v="4"/>
    <n v="18248"/>
    <d v="2021-03-08T00:00:00"/>
    <d v="2026-03-30T00:00:00"/>
    <n v="0"/>
    <n v="1"/>
    <n v="2"/>
    <n v="30"/>
    <n v="2"/>
    <n v="16011168"/>
    <n v="17240000"/>
    <n v="10728108"/>
    <n v="260950"/>
    <n v="10467158"/>
    <n v="0"/>
    <n v="0"/>
    <n v="0"/>
    <m/>
    <n v="0"/>
    <n v="0"/>
    <n v="0"/>
    <m/>
    <m/>
    <d v="2021-03-30T00:00:00"/>
    <n v="1"/>
    <s v="O"/>
    <n v="1"/>
    <n v="30"/>
    <n v="0"/>
    <m/>
    <m/>
    <m/>
    <m/>
    <m/>
    <m/>
    <n v="1"/>
    <n v="1"/>
    <m/>
    <m/>
    <n v="1075607"/>
    <s v="CREDITOS DE CONSUMO"/>
    <n v="0"/>
    <n v="0"/>
    <n v="890480123"/>
    <s v="UNIVERSIDAD DE CARTAGENA"/>
    <n v="5"/>
    <m/>
    <m/>
    <m/>
    <m/>
    <n v="1"/>
    <n v="7"/>
    <n v="2"/>
  </r>
  <r>
    <n v="22527761"/>
    <s v="C"/>
    <n v="92031540"/>
    <x v="0"/>
    <n v="4"/>
    <n v="17757"/>
    <d v="2020-10-29T00:00:00"/>
    <d v="2027-11-30T00:00:00"/>
    <n v="0"/>
    <n v="1"/>
    <n v="4"/>
    <n v="30"/>
    <n v="2"/>
    <n v="16011168"/>
    <n v="17240000"/>
    <n v="40000000"/>
    <n v="794737"/>
    <n v="38933232"/>
    <n v="0"/>
    <n v="0"/>
    <n v="0"/>
    <m/>
    <n v="0"/>
    <n v="0"/>
    <n v="0"/>
    <m/>
    <m/>
    <d v="2021-03-30T00:00:00"/>
    <n v="1"/>
    <s v="O"/>
    <n v="1"/>
    <n v="30"/>
    <n v="0"/>
    <m/>
    <m/>
    <m/>
    <m/>
    <m/>
    <m/>
    <n v="1"/>
    <n v="1"/>
    <m/>
    <m/>
    <n v="16405471"/>
    <s v="CREDITOS DE CONSUMO"/>
    <n v="0"/>
    <n v="0"/>
    <n v="890480123"/>
    <s v="UNIVERSIDAD DE CARTAGENA"/>
    <n v="5"/>
    <m/>
    <m/>
    <m/>
    <m/>
    <n v="1"/>
    <n v="7"/>
    <n v="2"/>
  </r>
  <r>
    <n v="0"/>
    <s v="C"/>
    <n v="92071147"/>
    <x v="0"/>
    <n v="4"/>
    <n v="16702"/>
    <d v="2020-10-29T00:00:00"/>
    <d v="2022-04-17T00:00:00"/>
    <n v="0"/>
    <n v="1"/>
    <n v="5"/>
    <n v="30"/>
    <n v="2"/>
    <n v="15881442"/>
    <n v="17090000"/>
    <n v="1408029"/>
    <n v="93036"/>
    <n v="1014633"/>
    <n v="0"/>
    <n v="0"/>
    <n v="0"/>
    <m/>
    <n v="0"/>
    <n v="0"/>
    <n v="0"/>
    <m/>
    <m/>
    <d v="2021-03-30T00:00:00"/>
    <n v="1"/>
    <s v="O"/>
    <n v="1"/>
    <n v="30"/>
    <n v="0"/>
    <m/>
    <m/>
    <m/>
    <m/>
    <m/>
    <m/>
    <n v="1"/>
    <n v="1"/>
    <m/>
    <m/>
    <n v="4624614"/>
    <s v="CREDITOS DE CONSUMO"/>
    <n v="0"/>
    <n v="0"/>
    <n v="890480123"/>
    <s v="UNIVERSIDAD DE CARTAGENA"/>
    <n v="5"/>
    <m/>
    <m/>
    <m/>
    <m/>
    <n v="1"/>
    <n v="7"/>
    <n v="1"/>
  </r>
  <r>
    <n v="4853473"/>
    <s v="C"/>
    <n v="92185519"/>
    <x v="0"/>
    <n v="4"/>
    <n v="15208"/>
    <d v="2020-10-29T00:00:00"/>
    <d v="2023-05-30T00:00:00"/>
    <n v="0"/>
    <n v="1"/>
    <n v="5"/>
    <n v="30"/>
    <n v="2"/>
    <n v="17726461"/>
    <n v="19240000"/>
    <n v="9033072"/>
    <n v="365292"/>
    <n v="7839037"/>
    <n v="0"/>
    <n v="0"/>
    <n v="0"/>
    <m/>
    <n v="0"/>
    <n v="0"/>
    <n v="0"/>
    <m/>
    <m/>
    <d v="2021-03-30T00:00:00"/>
    <n v="1"/>
    <s v="O"/>
    <n v="1"/>
    <n v="30"/>
    <n v="0"/>
    <m/>
    <m/>
    <m/>
    <m/>
    <m/>
    <m/>
    <n v="1"/>
    <n v="1"/>
    <m/>
    <m/>
    <n v="2985564"/>
    <s v="CREDITOS DE CONSUMO"/>
    <n v="0"/>
    <n v="0"/>
    <n v="890480123"/>
    <s v="UNIVERSIDAD DE CARTAGENA"/>
    <n v="5"/>
    <m/>
    <m/>
    <m/>
    <m/>
    <n v="1"/>
    <n v="7"/>
    <n v="1"/>
  </r>
  <r>
    <n v="4091030"/>
    <s v="C"/>
    <n v="92185519"/>
    <x v="2"/>
    <n v="4"/>
    <n v="16714"/>
    <d v="2020-10-29T00:00:00"/>
    <d v="2022-12-30T00:00:00"/>
    <n v="0"/>
    <n v="1"/>
    <n v="5"/>
    <n v="30"/>
    <n v="2"/>
    <n v="9119963"/>
    <n v="9511000"/>
    <n v="8073702"/>
    <n v="343391"/>
    <n v="6607585"/>
    <n v="0"/>
    <n v="0"/>
    <n v="0"/>
    <m/>
    <n v="0"/>
    <n v="0"/>
    <n v="0"/>
    <m/>
    <m/>
    <d v="2021-03-30T00:00:00"/>
    <n v="9"/>
    <s v="O"/>
    <n v="1"/>
    <n v="30"/>
    <n v="0"/>
    <m/>
    <m/>
    <m/>
    <m/>
    <m/>
    <m/>
    <n v="1"/>
    <n v="1"/>
    <m/>
    <m/>
    <n v="2516555"/>
    <s v="CREDITOS DE CONSUMO"/>
    <n v="0"/>
    <n v="0"/>
    <m/>
    <m/>
    <n v="5"/>
    <m/>
    <m/>
    <m/>
    <m/>
    <n v="1"/>
    <n v="7"/>
    <n v="1"/>
  </r>
  <r>
    <n v="11209800"/>
    <s v="C"/>
    <n v="92185519"/>
    <x v="2"/>
    <n v="4"/>
    <n v="18245"/>
    <d v="2021-03-08T00:00:00"/>
    <d v="2023-01-30T00:00:00"/>
    <n v="0"/>
    <n v="1"/>
    <n v="1"/>
    <n v="30"/>
    <n v="2"/>
    <n v="9568969"/>
    <n v="10000000"/>
    <n v="19053328"/>
    <n v="947687"/>
    <n v="18105392"/>
    <n v="0"/>
    <n v="0"/>
    <n v="0"/>
    <m/>
    <n v="0"/>
    <n v="0"/>
    <n v="0"/>
    <m/>
    <m/>
    <d v="2021-03-30T00:00:00"/>
    <n v="9"/>
    <s v="O"/>
    <n v="1"/>
    <n v="30"/>
    <n v="0"/>
    <m/>
    <m/>
    <m/>
    <m/>
    <m/>
    <m/>
    <n v="1"/>
    <n v="1"/>
    <m/>
    <m/>
    <n v="6895592"/>
    <s v="CREDITOS DE CONSUMO"/>
    <n v="0"/>
    <n v="0"/>
    <m/>
    <m/>
    <n v="5"/>
    <m/>
    <m/>
    <m/>
    <m/>
    <n v="1"/>
    <n v="7"/>
    <n v="2"/>
  </r>
  <r>
    <n v="1237720"/>
    <s v="C"/>
    <n v="92188954"/>
    <x v="0"/>
    <n v="4"/>
    <n v="17810"/>
    <d v="2020-11-17T00:00:00"/>
    <d v="2025-11-30T00:00:00"/>
    <n v="0"/>
    <n v="1"/>
    <n v="4"/>
    <n v="30"/>
    <n v="2"/>
    <n v="9568969"/>
    <n v="10000000"/>
    <n v="8277357"/>
    <n v="174119"/>
    <n v="7839477"/>
    <n v="0"/>
    <n v="0"/>
    <n v="0"/>
    <m/>
    <n v="0"/>
    <n v="0"/>
    <n v="0"/>
    <m/>
    <m/>
    <d v="2021-03-30T00:00:00"/>
    <n v="1"/>
    <s v="O"/>
    <n v="1"/>
    <n v="30"/>
    <n v="0"/>
    <m/>
    <m/>
    <m/>
    <m/>
    <m/>
    <m/>
    <n v="1"/>
    <n v="1"/>
    <m/>
    <m/>
    <n v="6601757"/>
    <s v="CREDITOS DE CONSUMO"/>
    <n v="0"/>
    <n v="0"/>
    <n v="890480123"/>
    <s v="UNIVERSIDAD DE CARTAGENA"/>
    <n v="5"/>
    <m/>
    <m/>
    <m/>
    <m/>
    <n v="1"/>
    <n v="7"/>
    <n v="2"/>
  </r>
  <r>
    <n v="8722878"/>
    <s v="C"/>
    <n v="92255978"/>
    <x v="0"/>
    <n v="4"/>
    <n v="15434"/>
    <d v="2019-03-19T00:00:00"/>
    <d v="2025-03-30T00:00:00"/>
    <n v="0"/>
    <n v="1"/>
    <n v="24"/>
    <n v="30"/>
    <n v="2"/>
    <n v="12185828"/>
    <n v="12890000"/>
    <n v="19100000"/>
    <n v="375257"/>
    <n v="14196437"/>
    <n v="0"/>
    <n v="0"/>
    <n v="0"/>
    <m/>
    <n v="0"/>
    <n v="0"/>
    <n v="0"/>
    <m/>
    <m/>
    <d v="2021-03-30T00:00:00"/>
    <n v="1"/>
    <s v="O"/>
    <n v="1"/>
    <n v="30"/>
    <n v="0"/>
    <m/>
    <m/>
    <m/>
    <m/>
    <m/>
    <m/>
    <n v="1"/>
    <n v="1"/>
    <m/>
    <m/>
    <n v="5473559"/>
    <s v="CREDITOS DE CONSUMO"/>
    <n v="0"/>
    <n v="0"/>
    <n v="890480123"/>
    <s v="UNIVERSIDAD DE CARTAGENA"/>
    <n v="5"/>
    <m/>
    <m/>
    <m/>
    <m/>
    <n v="1"/>
    <n v="7"/>
    <n v="2"/>
  </r>
  <r>
    <n v="576001"/>
    <s v="C"/>
    <n v="92255978"/>
    <x v="0"/>
    <n v="4"/>
    <n v="16056"/>
    <d v="2019-07-30T00:00:00"/>
    <d v="2021-07-30T00:00:00"/>
    <n v="0"/>
    <n v="1"/>
    <n v="20"/>
    <n v="30"/>
    <n v="2"/>
    <n v="15881442"/>
    <n v="17090000"/>
    <n v="4968000"/>
    <n v="242967"/>
    <n v="937439"/>
    <n v="0"/>
    <n v="0"/>
    <n v="0"/>
    <m/>
    <n v="0"/>
    <n v="0"/>
    <n v="0"/>
    <m/>
    <m/>
    <d v="2021-03-30T00:00:00"/>
    <n v="1"/>
    <s v="O"/>
    <n v="1"/>
    <n v="30"/>
    <n v="0"/>
    <m/>
    <m/>
    <m/>
    <m/>
    <m/>
    <m/>
    <n v="1"/>
    <n v="1"/>
    <m/>
    <m/>
    <n v="361438"/>
    <s v="CREDITOS DE CONSUMO"/>
    <n v="0"/>
    <n v="0"/>
    <n v="890480123"/>
    <s v="UNIVERSIDAD DE CARTAGENA"/>
    <n v="5"/>
    <m/>
    <m/>
    <m/>
    <m/>
    <n v="1"/>
    <n v="7"/>
    <n v="2"/>
  </r>
  <r>
    <n v="537138"/>
    <s v="C"/>
    <n v="92255978"/>
    <x v="0"/>
    <n v="4"/>
    <n v="17521"/>
    <d v="2020-08-31T00:00:00"/>
    <d v="2022-08-31T00:00:00"/>
    <n v="0"/>
    <n v="1"/>
    <n v="7"/>
    <n v="30"/>
    <n v="2"/>
    <n v="12185828"/>
    <n v="12890000"/>
    <n v="1192914"/>
    <n v="56258"/>
    <n v="874189"/>
    <n v="0"/>
    <n v="0"/>
    <n v="0"/>
    <m/>
    <n v="0"/>
    <n v="0"/>
    <n v="0"/>
    <m/>
    <m/>
    <d v="2021-03-30T00:00:00"/>
    <n v="1"/>
    <s v="O"/>
    <n v="1"/>
    <n v="30"/>
    <n v="0"/>
    <m/>
    <m/>
    <m/>
    <m/>
    <m/>
    <m/>
    <n v="1"/>
    <n v="1"/>
    <m/>
    <m/>
    <n v="337051"/>
    <s v="CREDITOS DE CONSUMO"/>
    <n v="0"/>
    <n v="0"/>
    <n v="890480123"/>
    <s v="UNIVERSIDAD DE CARTAGENA"/>
    <n v="5"/>
    <m/>
    <m/>
    <m/>
    <m/>
    <n v="1"/>
    <n v="7"/>
    <n v="2"/>
  </r>
  <r>
    <n v="11423269"/>
    <s v="C"/>
    <n v="92255978"/>
    <x v="0"/>
    <n v="4"/>
    <n v="17588"/>
    <d v="2020-09-14T00:00:00"/>
    <d v="2027-09-30T00:00:00"/>
    <n v="0"/>
    <n v="1"/>
    <n v="6"/>
    <n v="30"/>
    <n v="2"/>
    <n v="17726461"/>
    <n v="19240000"/>
    <n v="19325000"/>
    <n v="403077"/>
    <n v="18591309"/>
    <n v="0"/>
    <n v="0"/>
    <n v="0"/>
    <m/>
    <n v="0"/>
    <n v="0"/>
    <n v="0"/>
    <m/>
    <m/>
    <d v="2021-03-30T00:00:00"/>
    <n v="1"/>
    <s v="O"/>
    <n v="1"/>
    <n v="30"/>
    <n v="0"/>
    <m/>
    <m/>
    <m/>
    <m/>
    <m/>
    <m/>
    <n v="1"/>
    <n v="1"/>
    <m/>
    <m/>
    <n v="7168040"/>
    <s v="CREDITOS DE CONSUMO"/>
    <n v="0"/>
    <n v="0"/>
    <n v="890480123"/>
    <s v="UNIVERSIDAD DE CARTAGENA"/>
    <n v="5"/>
    <m/>
    <m/>
    <m/>
    <m/>
    <n v="1"/>
    <n v="7"/>
    <n v="2"/>
  </r>
  <r>
    <n v="186134"/>
    <s v="C"/>
    <n v="92255978"/>
    <x v="0"/>
    <n v="4"/>
    <n v="550019812"/>
    <d v="2018-10-02T00:00:00"/>
    <d v="2024-03-30T00:00:00"/>
    <n v="0"/>
    <n v="1"/>
    <n v="0"/>
    <n v="30"/>
    <n v="2"/>
    <n v="22490513"/>
    <n v="24960000"/>
    <n v="308220"/>
    <n v="11849"/>
    <n v="302932"/>
    <n v="0"/>
    <n v="0"/>
    <n v="0"/>
    <m/>
    <n v="0"/>
    <n v="0"/>
    <n v="0"/>
    <m/>
    <m/>
    <d v="2021-03-30T00:00:00"/>
    <n v="1"/>
    <s v="O"/>
    <n v="1"/>
    <n v="30"/>
    <n v="0"/>
    <m/>
    <m/>
    <m/>
    <m/>
    <m/>
    <m/>
    <n v="1"/>
    <n v="1"/>
    <m/>
    <m/>
    <n v="116798"/>
    <s v="CREDITOS DE CONSUMO"/>
    <n v="0"/>
    <n v="0"/>
    <n v="890480123"/>
    <s v="UNIVERSIDAD DE CARTAGENA"/>
    <n v="5"/>
    <m/>
    <m/>
    <m/>
    <m/>
    <n v="2"/>
    <n v="7"/>
    <n v="2"/>
  </r>
  <r>
    <n v="170949"/>
    <s v="C"/>
    <n v="92255978"/>
    <x v="0"/>
    <n v="4"/>
    <n v="550019813"/>
    <d v="2018-10-02T00:00:00"/>
    <d v="2024-03-30T00:00:00"/>
    <n v="0"/>
    <n v="1"/>
    <n v="0"/>
    <n v="30"/>
    <n v="2"/>
    <n v="22490513"/>
    <n v="24960000"/>
    <n v="283084"/>
    <n v="10883"/>
    <n v="278219"/>
    <n v="0"/>
    <n v="0"/>
    <n v="0"/>
    <m/>
    <n v="0"/>
    <n v="0"/>
    <n v="0"/>
    <m/>
    <m/>
    <d v="2021-03-30T00:00:00"/>
    <n v="1"/>
    <s v="O"/>
    <n v="1"/>
    <n v="30"/>
    <n v="0"/>
    <m/>
    <m/>
    <m/>
    <m/>
    <m/>
    <m/>
    <n v="1"/>
    <n v="1"/>
    <m/>
    <m/>
    <n v="107270"/>
    <s v="CREDITOS DE CONSUMO"/>
    <n v="0"/>
    <n v="0"/>
    <n v="890480123"/>
    <s v="UNIVERSIDAD DE CARTAGENA"/>
    <n v="5"/>
    <m/>
    <m/>
    <m/>
    <m/>
    <n v="2"/>
    <n v="7"/>
    <n v="2"/>
  </r>
  <r>
    <n v="140891"/>
    <s v="C"/>
    <n v="92255978"/>
    <x v="0"/>
    <n v="4"/>
    <n v="550019814"/>
    <d v="2018-10-02T00:00:00"/>
    <d v="2024-03-30T00:00:00"/>
    <n v="0"/>
    <n v="1"/>
    <n v="0"/>
    <n v="30"/>
    <n v="2"/>
    <n v="22490513"/>
    <n v="24960000"/>
    <n v="233305"/>
    <n v="8969"/>
    <n v="229299"/>
    <n v="0"/>
    <n v="0"/>
    <n v="0"/>
    <m/>
    <n v="0"/>
    <n v="0"/>
    <n v="0"/>
    <m/>
    <m/>
    <d v="2021-03-30T00:00:00"/>
    <n v="1"/>
    <s v="O"/>
    <n v="1"/>
    <n v="30"/>
    <n v="0"/>
    <m/>
    <m/>
    <m/>
    <m/>
    <m/>
    <m/>
    <n v="1"/>
    <n v="1"/>
    <m/>
    <m/>
    <n v="88408"/>
    <s v="CREDITOS DE CONSUMO"/>
    <n v="0"/>
    <n v="0"/>
    <n v="890480123"/>
    <s v="UNIVERSIDAD DE CARTAGENA"/>
    <n v="5"/>
    <m/>
    <m/>
    <m/>
    <m/>
    <n v="2"/>
    <n v="7"/>
    <n v="2"/>
  </r>
  <r>
    <n v="47512"/>
    <s v="C"/>
    <n v="92255978"/>
    <x v="0"/>
    <n v="4"/>
    <n v="550019861"/>
    <d v="2018-10-09T00:00:00"/>
    <d v="2024-03-30T00:00:00"/>
    <n v="0"/>
    <n v="1"/>
    <n v="0"/>
    <n v="30"/>
    <n v="2"/>
    <n v="22490513"/>
    <n v="24960000"/>
    <n v="78684"/>
    <n v="3025"/>
    <n v="77325"/>
    <n v="0"/>
    <n v="0"/>
    <n v="0"/>
    <m/>
    <n v="0"/>
    <n v="0"/>
    <n v="0"/>
    <m/>
    <m/>
    <d v="2021-03-30T00:00:00"/>
    <n v="1"/>
    <s v="O"/>
    <n v="1"/>
    <n v="30"/>
    <n v="0"/>
    <m/>
    <m/>
    <m/>
    <m/>
    <m/>
    <m/>
    <n v="1"/>
    <n v="1"/>
    <m/>
    <m/>
    <n v="29813"/>
    <s v="CREDITOS DE CONSUMO"/>
    <n v="0"/>
    <n v="0"/>
    <n v="890480123"/>
    <s v="UNIVERSIDAD DE CARTAGENA"/>
    <n v="5"/>
    <m/>
    <m/>
    <m/>
    <m/>
    <n v="2"/>
    <n v="7"/>
    <n v="2"/>
  </r>
  <r>
    <n v="19289"/>
    <s v="C"/>
    <n v="92255978"/>
    <x v="0"/>
    <n v="4"/>
    <n v="550020026"/>
    <d v="2018-11-05T00:00:00"/>
    <d v="2024-02-28T00:00:00"/>
    <n v="0"/>
    <n v="1"/>
    <n v="1"/>
    <n v="30"/>
    <n v="2"/>
    <n v="22490513"/>
    <n v="24960000"/>
    <n v="32023"/>
    <n v="1231"/>
    <n v="31392"/>
    <n v="0"/>
    <n v="0"/>
    <n v="0"/>
    <m/>
    <n v="0"/>
    <n v="0"/>
    <n v="0"/>
    <m/>
    <m/>
    <d v="2021-03-30T00:00:00"/>
    <n v="1"/>
    <s v="O"/>
    <n v="1"/>
    <n v="30"/>
    <n v="0"/>
    <m/>
    <m/>
    <m/>
    <m/>
    <m/>
    <m/>
    <n v="1"/>
    <n v="1"/>
    <m/>
    <m/>
    <n v="12103"/>
    <s v="CREDITOS DE CONSUMO"/>
    <n v="0"/>
    <n v="0"/>
    <n v="890480123"/>
    <s v="UNIVERSIDAD DE CARTAGENA"/>
    <n v="5"/>
    <m/>
    <m/>
    <m/>
    <m/>
    <n v="2"/>
    <n v="7"/>
    <n v="2"/>
  </r>
  <r>
    <n v="15208"/>
    <s v="C"/>
    <n v="92255978"/>
    <x v="0"/>
    <n v="4"/>
    <n v="550020289"/>
    <d v="2018-12-10T00:00:00"/>
    <d v="2024-02-28T00:00:00"/>
    <n v="0"/>
    <n v="1"/>
    <n v="1"/>
    <n v="30"/>
    <n v="2"/>
    <n v="22490513"/>
    <n v="24960000"/>
    <n v="25249"/>
    <n v="971"/>
    <n v="24751"/>
    <n v="0"/>
    <n v="0"/>
    <n v="0"/>
    <m/>
    <n v="0"/>
    <n v="0"/>
    <n v="0"/>
    <m/>
    <m/>
    <d v="2021-03-30T00:00:00"/>
    <n v="1"/>
    <s v="O"/>
    <n v="1"/>
    <n v="30"/>
    <n v="0"/>
    <m/>
    <m/>
    <m/>
    <m/>
    <m/>
    <m/>
    <n v="1"/>
    <n v="1"/>
    <m/>
    <m/>
    <n v="9543"/>
    <s v="CREDITOS DE CONSUMO"/>
    <n v="0"/>
    <n v="0"/>
    <n v="890480123"/>
    <s v="UNIVERSIDAD DE CARTAGENA"/>
    <n v="5"/>
    <m/>
    <m/>
    <m/>
    <m/>
    <n v="2"/>
    <n v="7"/>
    <n v="2"/>
  </r>
  <r>
    <n v="39960"/>
    <s v="C"/>
    <n v="92255978"/>
    <x v="0"/>
    <n v="4"/>
    <n v="550020856"/>
    <d v="2019-03-16T00:00:00"/>
    <d v="2024-02-28T00:00:00"/>
    <n v="0"/>
    <n v="1"/>
    <n v="1"/>
    <n v="30"/>
    <n v="2"/>
    <n v="22490513"/>
    <n v="24960000"/>
    <n v="66343"/>
    <n v="2551"/>
    <n v="65035"/>
    <n v="0"/>
    <n v="0"/>
    <n v="0"/>
    <m/>
    <n v="0"/>
    <n v="0"/>
    <n v="0"/>
    <m/>
    <m/>
    <d v="2021-03-30T00:00:00"/>
    <n v="1"/>
    <s v="O"/>
    <n v="1"/>
    <n v="30"/>
    <n v="0"/>
    <m/>
    <m/>
    <m/>
    <m/>
    <m/>
    <m/>
    <n v="1"/>
    <n v="1"/>
    <m/>
    <m/>
    <n v="25075"/>
    <s v="CREDITOS DE CONSUMO"/>
    <n v="0"/>
    <n v="0"/>
    <n v="890480123"/>
    <s v="UNIVERSIDAD DE CARTAGENA"/>
    <n v="5"/>
    <m/>
    <m/>
    <m/>
    <m/>
    <n v="2"/>
    <n v="7"/>
    <n v="2"/>
  </r>
  <r>
    <n v="18945"/>
    <s v="C"/>
    <n v="92255978"/>
    <x v="0"/>
    <n v="4"/>
    <n v="550020943"/>
    <d v="2019-03-30T00:00:00"/>
    <d v="2024-02-28T00:00:00"/>
    <n v="0"/>
    <n v="1"/>
    <n v="1"/>
    <n v="30"/>
    <n v="2"/>
    <n v="22490513"/>
    <n v="24960000"/>
    <n v="31453"/>
    <n v="1209"/>
    <n v="30833"/>
    <n v="0"/>
    <n v="0"/>
    <n v="0"/>
    <m/>
    <n v="0"/>
    <n v="0"/>
    <n v="0"/>
    <m/>
    <m/>
    <d v="2021-03-30T00:00:00"/>
    <n v="1"/>
    <s v="O"/>
    <n v="1"/>
    <n v="30"/>
    <n v="0"/>
    <m/>
    <m/>
    <m/>
    <m/>
    <m/>
    <m/>
    <n v="1"/>
    <n v="1"/>
    <m/>
    <m/>
    <n v="11888"/>
    <s v="CREDITOS DE CONSUMO"/>
    <n v="0"/>
    <n v="0"/>
    <n v="890480123"/>
    <s v="UNIVERSIDAD DE CARTAGENA"/>
    <n v="5"/>
    <m/>
    <m/>
    <m/>
    <m/>
    <n v="2"/>
    <n v="7"/>
    <n v="2"/>
  </r>
  <r>
    <n v="16052"/>
    <s v="C"/>
    <n v="92255978"/>
    <x v="0"/>
    <n v="4"/>
    <n v="550021152"/>
    <d v="2019-04-30T00:00:00"/>
    <d v="2024-02-28T00:00:00"/>
    <n v="0"/>
    <n v="1"/>
    <n v="1"/>
    <n v="30"/>
    <n v="2"/>
    <n v="22490513"/>
    <n v="24960000"/>
    <n v="26650"/>
    <n v="1025"/>
    <n v="26124"/>
    <n v="0"/>
    <n v="0"/>
    <n v="0"/>
    <m/>
    <n v="0"/>
    <n v="0"/>
    <n v="0"/>
    <m/>
    <m/>
    <d v="2021-03-30T00:00:00"/>
    <n v="1"/>
    <s v="O"/>
    <n v="1"/>
    <n v="30"/>
    <n v="0"/>
    <m/>
    <m/>
    <m/>
    <m/>
    <m/>
    <m/>
    <n v="1"/>
    <n v="1"/>
    <m/>
    <m/>
    <n v="10072"/>
    <s v="CREDITOS DE CONSUMO"/>
    <n v="0"/>
    <n v="0"/>
    <n v="890480123"/>
    <s v="UNIVERSIDAD DE CARTAGENA"/>
    <n v="5"/>
    <m/>
    <m/>
    <m/>
    <m/>
    <n v="2"/>
    <n v="7"/>
    <n v="2"/>
  </r>
  <r>
    <n v="18579"/>
    <s v="C"/>
    <n v="92255978"/>
    <x v="0"/>
    <n v="4"/>
    <n v="550021661"/>
    <d v="2019-06-20T00:00:00"/>
    <d v="2024-02-28T00:00:00"/>
    <n v="0"/>
    <n v="1"/>
    <n v="1"/>
    <n v="30"/>
    <n v="2"/>
    <n v="22490513"/>
    <n v="24960000"/>
    <n v="30846"/>
    <n v="1186"/>
    <n v="30238"/>
    <n v="0"/>
    <n v="0"/>
    <n v="0"/>
    <m/>
    <n v="0"/>
    <n v="0"/>
    <n v="0"/>
    <m/>
    <m/>
    <d v="2021-03-30T00:00:00"/>
    <n v="1"/>
    <s v="O"/>
    <n v="1"/>
    <n v="30"/>
    <n v="0"/>
    <m/>
    <m/>
    <m/>
    <m/>
    <m/>
    <m/>
    <n v="1"/>
    <n v="1"/>
    <m/>
    <m/>
    <n v="11659"/>
    <s v="CREDITOS DE CONSUMO"/>
    <n v="0"/>
    <n v="0"/>
    <n v="890480123"/>
    <s v="UNIVERSIDAD DE CARTAGENA"/>
    <n v="5"/>
    <m/>
    <m/>
    <m/>
    <m/>
    <n v="2"/>
    <n v="7"/>
    <n v="2"/>
  </r>
  <r>
    <n v="23890"/>
    <s v="C"/>
    <n v="92255978"/>
    <x v="0"/>
    <n v="4"/>
    <n v="550021970"/>
    <d v="2019-07-27T00:00:00"/>
    <d v="2024-02-28T00:00:00"/>
    <n v="0"/>
    <n v="1"/>
    <n v="1"/>
    <n v="30"/>
    <n v="2"/>
    <n v="22490513"/>
    <n v="24960000"/>
    <n v="39662"/>
    <n v="1525"/>
    <n v="38880"/>
    <n v="0"/>
    <n v="0"/>
    <n v="0"/>
    <m/>
    <n v="0"/>
    <n v="0"/>
    <n v="0"/>
    <m/>
    <m/>
    <d v="2021-03-30T00:00:00"/>
    <n v="1"/>
    <s v="O"/>
    <n v="1"/>
    <n v="30"/>
    <n v="0"/>
    <m/>
    <m/>
    <m/>
    <m/>
    <m/>
    <m/>
    <n v="1"/>
    <n v="1"/>
    <m/>
    <m/>
    <n v="14990"/>
    <s v="CREDITOS DE CONSUMO"/>
    <n v="0"/>
    <n v="0"/>
    <n v="890480123"/>
    <s v="UNIVERSIDAD DE CARTAGENA"/>
    <n v="5"/>
    <m/>
    <m/>
    <m/>
    <m/>
    <n v="2"/>
    <n v="7"/>
    <n v="2"/>
  </r>
  <r>
    <n v="23243"/>
    <s v="C"/>
    <n v="92255978"/>
    <x v="0"/>
    <n v="4"/>
    <n v="550022120"/>
    <d v="2019-08-04T00:00:00"/>
    <d v="2024-02-28T00:00:00"/>
    <n v="0"/>
    <n v="1"/>
    <n v="1"/>
    <n v="30"/>
    <n v="2"/>
    <n v="22490513"/>
    <n v="24960000"/>
    <n v="38588"/>
    <n v="1484"/>
    <n v="37827"/>
    <n v="0"/>
    <n v="0"/>
    <n v="0"/>
    <m/>
    <n v="0"/>
    <n v="0"/>
    <n v="0"/>
    <m/>
    <m/>
    <d v="2021-03-30T00:00:00"/>
    <n v="1"/>
    <s v="O"/>
    <n v="1"/>
    <n v="30"/>
    <n v="0"/>
    <m/>
    <m/>
    <m/>
    <m/>
    <m/>
    <m/>
    <n v="1"/>
    <n v="1"/>
    <m/>
    <m/>
    <n v="14584"/>
    <s v="CREDITOS DE CONSUMO"/>
    <n v="0"/>
    <n v="0"/>
    <n v="890480123"/>
    <s v="UNIVERSIDAD DE CARTAGENA"/>
    <n v="5"/>
    <m/>
    <m/>
    <m/>
    <m/>
    <n v="2"/>
    <n v="7"/>
    <n v="2"/>
  </r>
  <r>
    <n v="5370"/>
    <s v="C"/>
    <n v="92255978"/>
    <x v="0"/>
    <n v="4"/>
    <n v="550022455"/>
    <d v="2019-09-08T00:00:00"/>
    <d v="2024-02-28T00:00:00"/>
    <n v="0"/>
    <n v="1"/>
    <n v="1"/>
    <n v="30"/>
    <n v="2"/>
    <n v="22490513"/>
    <n v="24960000"/>
    <n v="8916"/>
    <n v="343"/>
    <n v="8740"/>
    <n v="0"/>
    <n v="0"/>
    <n v="0"/>
    <m/>
    <n v="0"/>
    <n v="0"/>
    <n v="0"/>
    <m/>
    <m/>
    <d v="2021-03-30T00:00:00"/>
    <n v="1"/>
    <s v="O"/>
    <n v="1"/>
    <n v="30"/>
    <n v="0"/>
    <m/>
    <m/>
    <m/>
    <m/>
    <m/>
    <m/>
    <n v="1"/>
    <n v="1"/>
    <m/>
    <m/>
    <n v="3370"/>
    <s v="CREDITOS DE CONSUMO"/>
    <n v="0"/>
    <n v="0"/>
    <n v="890480123"/>
    <s v="UNIVERSIDAD DE CARTAGENA"/>
    <n v="5"/>
    <m/>
    <m/>
    <m/>
    <m/>
    <n v="2"/>
    <n v="7"/>
    <n v="2"/>
  </r>
  <r>
    <n v="42699"/>
    <s v="C"/>
    <n v="92255978"/>
    <x v="0"/>
    <n v="4"/>
    <n v="550022769"/>
    <d v="2019-10-05T00:00:00"/>
    <d v="2024-02-28T00:00:00"/>
    <n v="0"/>
    <n v="1"/>
    <n v="1"/>
    <n v="30"/>
    <n v="2"/>
    <n v="22490513"/>
    <n v="24960000"/>
    <n v="70889"/>
    <n v="2725"/>
    <n v="69493"/>
    <n v="0"/>
    <n v="0"/>
    <n v="0"/>
    <m/>
    <n v="0"/>
    <n v="0"/>
    <n v="0"/>
    <m/>
    <m/>
    <d v="2021-03-30T00:00:00"/>
    <n v="1"/>
    <s v="O"/>
    <n v="1"/>
    <n v="30"/>
    <n v="0"/>
    <m/>
    <m/>
    <m/>
    <m/>
    <m/>
    <m/>
    <n v="1"/>
    <n v="1"/>
    <m/>
    <m/>
    <n v="26794"/>
    <s v="CREDITOS DE CONSUMO"/>
    <n v="0"/>
    <n v="0"/>
    <n v="890480123"/>
    <s v="UNIVERSIDAD DE CARTAGENA"/>
    <n v="5"/>
    <m/>
    <m/>
    <m/>
    <m/>
    <n v="2"/>
    <n v="7"/>
    <n v="2"/>
  </r>
  <r>
    <n v="18670"/>
    <s v="C"/>
    <n v="92255978"/>
    <x v="0"/>
    <n v="4"/>
    <n v="550023007"/>
    <d v="2019-11-05T00:00:00"/>
    <d v="2024-02-28T00:00:00"/>
    <n v="0"/>
    <n v="1"/>
    <n v="1"/>
    <n v="30"/>
    <n v="2"/>
    <n v="22490513"/>
    <n v="24960000"/>
    <n v="30996"/>
    <n v="1192"/>
    <n v="30385"/>
    <n v="0"/>
    <n v="0"/>
    <n v="0"/>
    <m/>
    <n v="0"/>
    <n v="0"/>
    <n v="0"/>
    <m/>
    <m/>
    <d v="2021-03-30T00:00:00"/>
    <n v="1"/>
    <s v="O"/>
    <n v="1"/>
    <n v="30"/>
    <n v="0"/>
    <m/>
    <m/>
    <m/>
    <m/>
    <m/>
    <m/>
    <n v="1"/>
    <n v="1"/>
    <m/>
    <m/>
    <n v="11715"/>
    <s v="CREDITOS DE CONSUMO"/>
    <n v="0"/>
    <n v="0"/>
    <n v="890480123"/>
    <s v="UNIVERSIDAD DE CARTAGENA"/>
    <n v="5"/>
    <m/>
    <m/>
    <m/>
    <m/>
    <n v="2"/>
    <n v="7"/>
    <n v="2"/>
  </r>
  <r>
    <n v="5602"/>
    <s v="C"/>
    <n v="92255978"/>
    <x v="0"/>
    <n v="4"/>
    <n v="550023019"/>
    <d v="2019-11-06T00:00:00"/>
    <d v="2024-02-28T00:00:00"/>
    <n v="0"/>
    <n v="1"/>
    <n v="1"/>
    <n v="30"/>
    <n v="2"/>
    <n v="22490513"/>
    <n v="24960000"/>
    <n v="9302"/>
    <n v="358"/>
    <n v="9118"/>
    <n v="0"/>
    <n v="0"/>
    <n v="0"/>
    <m/>
    <n v="0"/>
    <n v="0"/>
    <n v="0"/>
    <m/>
    <m/>
    <d v="2021-03-30T00:00:00"/>
    <n v="1"/>
    <s v="O"/>
    <n v="1"/>
    <n v="30"/>
    <n v="0"/>
    <m/>
    <m/>
    <m/>
    <m/>
    <m/>
    <m/>
    <n v="1"/>
    <n v="1"/>
    <m/>
    <m/>
    <n v="3516"/>
    <s v="CREDITOS DE CONSUMO"/>
    <n v="0"/>
    <n v="0"/>
    <n v="890480123"/>
    <s v="UNIVERSIDAD DE CARTAGENA"/>
    <n v="5"/>
    <m/>
    <m/>
    <m/>
    <m/>
    <n v="2"/>
    <n v="7"/>
    <n v="2"/>
  </r>
  <r>
    <n v="5374"/>
    <s v="C"/>
    <n v="92255978"/>
    <x v="0"/>
    <n v="4"/>
    <n v="550023027"/>
    <d v="2019-11-07T00:00:00"/>
    <d v="2024-02-28T00:00:00"/>
    <n v="0"/>
    <n v="1"/>
    <n v="1"/>
    <n v="30"/>
    <n v="2"/>
    <n v="22490513"/>
    <n v="24960000"/>
    <n v="8922"/>
    <n v="343"/>
    <n v="8746"/>
    <n v="0"/>
    <n v="0"/>
    <n v="0"/>
    <m/>
    <n v="0"/>
    <n v="0"/>
    <n v="0"/>
    <m/>
    <m/>
    <d v="2021-03-30T00:00:00"/>
    <n v="1"/>
    <s v="O"/>
    <n v="1"/>
    <n v="30"/>
    <n v="0"/>
    <m/>
    <m/>
    <m/>
    <m/>
    <m/>
    <m/>
    <n v="1"/>
    <n v="1"/>
    <m/>
    <m/>
    <n v="3372"/>
    <s v="CREDITOS DE CONSUMO"/>
    <n v="0"/>
    <n v="0"/>
    <n v="890480123"/>
    <s v="UNIVERSIDAD DE CARTAGENA"/>
    <n v="5"/>
    <m/>
    <m/>
    <m/>
    <m/>
    <n v="2"/>
    <n v="7"/>
    <n v="2"/>
  </r>
  <r>
    <n v="4608"/>
    <s v="C"/>
    <n v="92255978"/>
    <x v="0"/>
    <n v="4"/>
    <n v="550023029"/>
    <d v="2019-11-07T00:00:00"/>
    <d v="2024-02-28T00:00:00"/>
    <n v="0"/>
    <n v="1"/>
    <n v="1"/>
    <n v="30"/>
    <n v="2"/>
    <n v="22490513"/>
    <n v="24960000"/>
    <n v="7651"/>
    <n v="294"/>
    <n v="7500"/>
    <n v="0"/>
    <n v="0"/>
    <n v="0"/>
    <m/>
    <n v="0"/>
    <n v="0"/>
    <n v="0"/>
    <m/>
    <m/>
    <d v="2021-03-30T00:00:00"/>
    <n v="1"/>
    <s v="O"/>
    <n v="1"/>
    <n v="30"/>
    <n v="0"/>
    <m/>
    <m/>
    <m/>
    <m/>
    <m/>
    <m/>
    <n v="1"/>
    <n v="1"/>
    <m/>
    <m/>
    <n v="2892"/>
    <s v="CREDITOS DE CONSUMO"/>
    <n v="0"/>
    <n v="0"/>
    <n v="890480123"/>
    <s v="UNIVERSIDAD DE CARTAGENA"/>
    <n v="5"/>
    <m/>
    <m/>
    <m/>
    <m/>
    <n v="2"/>
    <n v="7"/>
    <n v="2"/>
  </r>
  <r>
    <n v="20967"/>
    <s v="C"/>
    <n v="92255978"/>
    <x v="0"/>
    <n v="4"/>
    <n v="550023236"/>
    <d v="2019-12-09T00:00:00"/>
    <d v="2024-02-28T00:00:00"/>
    <n v="0"/>
    <n v="1"/>
    <n v="1"/>
    <n v="30"/>
    <n v="2"/>
    <n v="22490513"/>
    <n v="24960000"/>
    <n v="34810"/>
    <n v="1338"/>
    <n v="34124"/>
    <n v="0"/>
    <n v="0"/>
    <n v="0"/>
    <m/>
    <n v="0"/>
    <n v="0"/>
    <n v="0"/>
    <m/>
    <m/>
    <d v="2021-03-30T00:00:00"/>
    <n v="1"/>
    <s v="O"/>
    <n v="1"/>
    <n v="30"/>
    <n v="0"/>
    <m/>
    <m/>
    <m/>
    <m/>
    <m/>
    <m/>
    <n v="1"/>
    <n v="1"/>
    <m/>
    <m/>
    <n v="13157"/>
    <s v="CREDITOS DE CONSUMO"/>
    <n v="0"/>
    <n v="0"/>
    <n v="890480123"/>
    <s v="UNIVERSIDAD DE CARTAGENA"/>
    <n v="5"/>
    <m/>
    <m/>
    <m/>
    <m/>
    <n v="2"/>
    <n v="7"/>
    <n v="2"/>
  </r>
  <r>
    <n v="28081"/>
    <s v="C"/>
    <n v="92255978"/>
    <x v="0"/>
    <n v="4"/>
    <n v="550023371"/>
    <d v="2020-01-07T00:00:00"/>
    <d v="2024-02-28T00:00:00"/>
    <n v="0"/>
    <n v="1"/>
    <n v="1"/>
    <n v="30"/>
    <n v="2"/>
    <n v="22490513"/>
    <n v="24960000"/>
    <n v="46620"/>
    <n v="1792"/>
    <n v="45702"/>
    <n v="0"/>
    <n v="0"/>
    <n v="0"/>
    <m/>
    <n v="0"/>
    <n v="0"/>
    <n v="0"/>
    <m/>
    <m/>
    <d v="2021-03-30T00:00:00"/>
    <n v="1"/>
    <s v="O"/>
    <n v="1"/>
    <n v="30"/>
    <n v="0"/>
    <m/>
    <m/>
    <m/>
    <m/>
    <m/>
    <m/>
    <n v="1"/>
    <n v="1"/>
    <m/>
    <m/>
    <n v="17621"/>
    <s v="CREDITOS DE CONSUMO"/>
    <n v="0"/>
    <n v="0"/>
    <n v="890480123"/>
    <s v="UNIVERSIDAD DE CARTAGENA"/>
    <n v="5"/>
    <m/>
    <m/>
    <m/>
    <m/>
    <n v="2"/>
    <n v="7"/>
    <n v="2"/>
  </r>
  <r>
    <n v="6369"/>
    <s v="C"/>
    <n v="92255978"/>
    <x v="0"/>
    <n v="4"/>
    <n v="550023384"/>
    <d v="2020-01-11T00:00:00"/>
    <d v="2024-02-28T00:00:00"/>
    <n v="0"/>
    <n v="1"/>
    <n v="1"/>
    <n v="30"/>
    <n v="2"/>
    <n v="22490513"/>
    <n v="24960000"/>
    <n v="10574"/>
    <n v="407"/>
    <n v="10365"/>
    <n v="0"/>
    <n v="0"/>
    <n v="0"/>
    <m/>
    <n v="0"/>
    <n v="0"/>
    <n v="0"/>
    <m/>
    <m/>
    <d v="2021-03-30T00:00:00"/>
    <n v="1"/>
    <s v="O"/>
    <n v="1"/>
    <n v="30"/>
    <n v="0"/>
    <m/>
    <m/>
    <m/>
    <m/>
    <m/>
    <m/>
    <n v="1"/>
    <n v="1"/>
    <m/>
    <m/>
    <n v="3996"/>
    <s v="CREDITOS DE CONSUMO"/>
    <n v="0"/>
    <n v="0"/>
    <n v="890480123"/>
    <s v="UNIVERSIDAD DE CARTAGENA"/>
    <n v="5"/>
    <m/>
    <m/>
    <m/>
    <m/>
    <n v="2"/>
    <n v="7"/>
    <n v="2"/>
  </r>
  <r>
    <n v="4498"/>
    <s v="C"/>
    <n v="92255978"/>
    <x v="0"/>
    <n v="4"/>
    <n v="550023391"/>
    <d v="2020-01-13T00:00:00"/>
    <d v="2024-02-28T00:00:00"/>
    <n v="0"/>
    <n v="1"/>
    <n v="1"/>
    <n v="30"/>
    <n v="2"/>
    <n v="22490513"/>
    <n v="24960000"/>
    <n v="7467"/>
    <n v="287"/>
    <n v="7320"/>
    <n v="0"/>
    <n v="0"/>
    <n v="0"/>
    <m/>
    <n v="0"/>
    <n v="0"/>
    <n v="0"/>
    <m/>
    <m/>
    <d v="2021-03-30T00:00:00"/>
    <n v="1"/>
    <s v="O"/>
    <n v="1"/>
    <n v="30"/>
    <n v="0"/>
    <m/>
    <m/>
    <m/>
    <m/>
    <m/>
    <m/>
    <n v="1"/>
    <n v="1"/>
    <m/>
    <m/>
    <n v="2822"/>
    <s v="CREDITOS DE CONSUMO"/>
    <n v="0"/>
    <n v="0"/>
    <n v="890480123"/>
    <s v="UNIVERSIDAD DE CARTAGENA"/>
    <n v="5"/>
    <m/>
    <m/>
    <m/>
    <m/>
    <n v="2"/>
    <n v="7"/>
    <n v="2"/>
  </r>
  <r>
    <n v="22522"/>
    <s v="C"/>
    <n v="92255978"/>
    <x v="0"/>
    <n v="4"/>
    <n v="550023503"/>
    <d v="2020-02-06T00:00:00"/>
    <d v="2024-02-28T00:00:00"/>
    <n v="0"/>
    <n v="1"/>
    <n v="1"/>
    <n v="30"/>
    <n v="2"/>
    <n v="22490513"/>
    <n v="24960000"/>
    <n v="37391"/>
    <n v="1437"/>
    <n v="36655"/>
    <n v="0"/>
    <n v="0"/>
    <n v="0"/>
    <m/>
    <n v="0"/>
    <n v="0"/>
    <n v="0"/>
    <m/>
    <m/>
    <d v="2021-03-30T00:00:00"/>
    <n v="1"/>
    <s v="O"/>
    <n v="1"/>
    <n v="30"/>
    <n v="0"/>
    <m/>
    <m/>
    <m/>
    <m/>
    <m/>
    <m/>
    <n v="1"/>
    <n v="1"/>
    <m/>
    <m/>
    <n v="14133"/>
    <s v="CREDITOS DE CONSUMO"/>
    <n v="0"/>
    <n v="0"/>
    <n v="890480123"/>
    <s v="UNIVERSIDAD DE CARTAGENA"/>
    <n v="5"/>
    <m/>
    <m/>
    <m/>
    <m/>
    <n v="2"/>
    <n v="7"/>
    <n v="2"/>
  </r>
  <r>
    <n v="10229"/>
    <s v="C"/>
    <n v="92255978"/>
    <x v="0"/>
    <n v="4"/>
    <n v="550023675"/>
    <d v="2020-03-04T00:00:00"/>
    <d v="2024-02-28T00:00:00"/>
    <n v="0"/>
    <n v="1"/>
    <n v="1"/>
    <n v="30"/>
    <n v="2"/>
    <n v="22490513"/>
    <n v="24960000"/>
    <n v="16983"/>
    <n v="653"/>
    <n v="16648"/>
    <n v="0"/>
    <n v="0"/>
    <n v="0"/>
    <m/>
    <n v="0"/>
    <n v="0"/>
    <n v="0"/>
    <m/>
    <m/>
    <d v="2021-03-30T00:00:00"/>
    <n v="1"/>
    <s v="O"/>
    <n v="1"/>
    <n v="30"/>
    <n v="0"/>
    <m/>
    <m/>
    <m/>
    <m/>
    <m/>
    <m/>
    <n v="1"/>
    <n v="1"/>
    <m/>
    <m/>
    <n v="6419"/>
    <s v="CREDITOS DE CONSUMO"/>
    <n v="0"/>
    <n v="0"/>
    <n v="890480123"/>
    <s v="UNIVERSIDAD DE CARTAGENA"/>
    <n v="5"/>
    <m/>
    <m/>
    <m/>
    <m/>
    <n v="2"/>
    <n v="7"/>
    <n v="2"/>
  </r>
  <r>
    <n v="14441"/>
    <s v="C"/>
    <n v="92255978"/>
    <x v="0"/>
    <n v="4"/>
    <n v="550023684"/>
    <d v="2020-03-06T00:00:00"/>
    <d v="2024-02-28T00:00:00"/>
    <n v="0"/>
    <n v="1"/>
    <n v="1"/>
    <n v="30"/>
    <n v="2"/>
    <n v="22490513"/>
    <n v="24960000"/>
    <n v="23976"/>
    <n v="922"/>
    <n v="23503"/>
    <n v="0"/>
    <n v="0"/>
    <n v="0"/>
    <m/>
    <n v="0"/>
    <n v="0"/>
    <n v="0"/>
    <m/>
    <m/>
    <d v="2021-03-30T00:00:00"/>
    <n v="1"/>
    <s v="O"/>
    <n v="1"/>
    <n v="30"/>
    <n v="0"/>
    <m/>
    <m/>
    <m/>
    <m/>
    <m/>
    <m/>
    <n v="1"/>
    <n v="1"/>
    <m/>
    <m/>
    <n v="9062"/>
    <s v="CREDITOS DE CONSUMO"/>
    <n v="0"/>
    <n v="0"/>
    <n v="890480123"/>
    <s v="UNIVERSIDAD DE CARTAGENA"/>
    <n v="5"/>
    <m/>
    <m/>
    <m/>
    <m/>
    <n v="2"/>
    <n v="7"/>
    <n v="2"/>
  </r>
  <r>
    <n v="6051"/>
    <s v="C"/>
    <n v="92255978"/>
    <x v="0"/>
    <n v="4"/>
    <n v="550023691"/>
    <d v="2020-03-09T00:00:00"/>
    <d v="2024-02-28T00:00:00"/>
    <n v="0"/>
    <n v="1"/>
    <n v="1"/>
    <n v="30"/>
    <n v="2"/>
    <n v="22490513"/>
    <n v="24960000"/>
    <n v="10046"/>
    <n v="386"/>
    <n v="9848"/>
    <n v="0"/>
    <n v="0"/>
    <n v="0"/>
    <m/>
    <n v="0"/>
    <n v="0"/>
    <n v="0"/>
    <m/>
    <m/>
    <d v="2021-03-30T00:00:00"/>
    <n v="1"/>
    <s v="O"/>
    <n v="1"/>
    <n v="30"/>
    <n v="0"/>
    <m/>
    <m/>
    <m/>
    <m/>
    <m/>
    <m/>
    <n v="1"/>
    <n v="1"/>
    <m/>
    <m/>
    <n v="3797"/>
    <s v="CREDITOS DE CONSUMO"/>
    <n v="0"/>
    <n v="0"/>
    <n v="890480123"/>
    <s v="UNIVERSIDAD DE CARTAGENA"/>
    <n v="5"/>
    <m/>
    <m/>
    <m/>
    <m/>
    <n v="2"/>
    <n v="7"/>
    <n v="2"/>
  </r>
  <r>
    <n v="15312"/>
    <s v="C"/>
    <n v="92255978"/>
    <x v="0"/>
    <n v="4"/>
    <n v="550023794"/>
    <d v="2020-04-07T00:00:00"/>
    <d v="2024-02-28T00:00:00"/>
    <n v="0"/>
    <n v="1"/>
    <n v="1"/>
    <n v="30"/>
    <n v="2"/>
    <n v="22490513"/>
    <n v="24960000"/>
    <n v="25421"/>
    <n v="977"/>
    <n v="24920"/>
    <n v="0"/>
    <n v="0"/>
    <n v="0"/>
    <m/>
    <n v="0"/>
    <n v="0"/>
    <n v="0"/>
    <m/>
    <m/>
    <d v="2021-03-30T00:00:00"/>
    <n v="1"/>
    <s v="O"/>
    <n v="1"/>
    <n v="30"/>
    <n v="0"/>
    <m/>
    <m/>
    <m/>
    <m/>
    <m/>
    <m/>
    <n v="1"/>
    <n v="1"/>
    <m/>
    <m/>
    <n v="9608"/>
    <s v="CREDITOS DE CONSUMO"/>
    <n v="0"/>
    <n v="0"/>
    <n v="890480123"/>
    <s v="UNIVERSIDAD DE CARTAGENA"/>
    <n v="5"/>
    <m/>
    <m/>
    <m/>
    <m/>
    <n v="2"/>
    <n v="7"/>
    <n v="2"/>
  </r>
  <r>
    <n v="14004"/>
    <s v="C"/>
    <n v="92255978"/>
    <x v="0"/>
    <n v="4"/>
    <n v="550023795"/>
    <d v="2020-04-07T00:00:00"/>
    <d v="2024-02-28T00:00:00"/>
    <n v="0"/>
    <n v="1"/>
    <n v="1"/>
    <n v="30"/>
    <n v="2"/>
    <n v="22490513"/>
    <n v="24960000"/>
    <n v="23249"/>
    <n v="894"/>
    <n v="22791"/>
    <n v="0"/>
    <n v="0"/>
    <n v="0"/>
    <m/>
    <n v="0"/>
    <n v="0"/>
    <n v="0"/>
    <m/>
    <m/>
    <d v="2021-03-30T00:00:00"/>
    <n v="1"/>
    <s v="O"/>
    <n v="1"/>
    <n v="30"/>
    <n v="0"/>
    <m/>
    <m/>
    <m/>
    <m/>
    <m/>
    <m/>
    <n v="1"/>
    <n v="1"/>
    <m/>
    <m/>
    <n v="8787"/>
    <s v="CREDITOS DE CONSUMO"/>
    <n v="0"/>
    <n v="0"/>
    <n v="890480123"/>
    <s v="UNIVERSIDAD DE CARTAGENA"/>
    <n v="5"/>
    <m/>
    <m/>
    <m/>
    <m/>
    <n v="2"/>
    <n v="7"/>
    <n v="2"/>
  </r>
  <r>
    <n v="23315"/>
    <s v="C"/>
    <n v="92255978"/>
    <x v="0"/>
    <n v="4"/>
    <n v="550023857"/>
    <d v="2020-05-12T00:00:00"/>
    <d v="2024-02-28T00:00:00"/>
    <n v="0"/>
    <n v="1"/>
    <n v="1"/>
    <n v="30"/>
    <n v="2"/>
    <n v="22490513"/>
    <n v="24960000"/>
    <n v="38708"/>
    <n v="1488"/>
    <n v="37945"/>
    <n v="0"/>
    <n v="0"/>
    <n v="0"/>
    <m/>
    <n v="0"/>
    <n v="0"/>
    <n v="0"/>
    <m/>
    <m/>
    <d v="2021-03-30T00:00:00"/>
    <n v="1"/>
    <s v="O"/>
    <n v="1"/>
    <n v="30"/>
    <n v="0"/>
    <m/>
    <m/>
    <m/>
    <m/>
    <m/>
    <m/>
    <n v="1"/>
    <n v="1"/>
    <m/>
    <m/>
    <n v="14630"/>
    <s v="CREDITOS DE CONSUMO"/>
    <n v="0"/>
    <n v="0"/>
    <n v="890480123"/>
    <s v="UNIVERSIDAD DE CARTAGENA"/>
    <n v="5"/>
    <m/>
    <m/>
    <m/>
    <m/>
    <n v="2"/>
    <n v="7"/>
    <n v="2"/>
  </r>
  <r>
    <n v="6875"/>
    <s v="C"/>
    <n v="92255978"/>
    <x v="0"/>
    <n v="4"/>
    <n v="550023858"/>
    <d v="2020-05-12T00:00:00"/>
    <d v="2024-02-28T00:00:00"/>
    <n v="0"/>
    <n v="1"/>
    <n v="1"/>
    <n v="30"/>
    <n v="2"/>
    <n v="22490513"/>
    <n v="24960000"/>
    <n v="11414"/>
    <n v="439"/>
    <n v="11189"/>
    <n v="0"/>
    <n v="0"/>
    <n v="0"/>
    <m/>
    <n v="0"/>
    <n v="0"/>
    <n v="0"/>
    <m/>
    <m/>
    <d v="2021-03-30T00:00:00"/>
    <n v="1"/>
    <s v="O"/>
    <n v="1"/>
    <n v="30"/>
    <n v="0"/>
    <m/>
    <m/>
    <m/>
    <m/>
    <m/>
    <m/>
    <n v="1"/>
    <n v="1"/>
    <m/>
    <m/>
    <n v="4314"/>
    <s v="CREDITOS DE CONSUMO"/>
    <n v="0"/>
    <n v="0"/>
    <n v="890480123"/>
    <s v="UNIVERSIDAD DE CARTAGENA"/>
    <n v="5"/>
    <m/>
    <m/>
    <m/>
    <m/>
    <n v="2"/>
    <n v="7"/>
    <n v="2"/>
  </r>
  <r>
    <n v="22248"/>
    <s v="C"/>
    <n v="92255978"/>
    <x v="0"/>
    <n v="4"/>
    <n v="550023902"/>
    <d v="2020-06-01T00:00:00"/>
    <d v="2024-02-28T00:00:00"/>
    <n v="0"/>
    <n v="1"/>
    <n v="1"/>
    <n v="30"/>
    <n v="2"/>
    <n v="22490513"/>
    <n v="24960000"/>
    <n v="36937"/>
    <n v="1420"/>
    <n v="36209"/>
    <n v="0"/>
    <n v="0"/>
    <n v="0"/>
    <m/>
    <n v="0"/>
    <n v="0"/>
    <n v="0"/>
    <m/>
    <m/>
    <d v="2021-03-30T00:00:00"/>
    <n v="1"/>
    <s v="O"/>
    <n v="1"/>
    <n v="30"/>
    <n v="0"/>
    <m/>
    <m/>
    <m/>
    <m/>
    <m/>
    <m/>
    <n v="1"/>
    <n v="1"/>
    <m/>
    <m/>
    <n v="13961"/>
    <s v="CREDITOS DE CONSUMO"/>
    <n v="0"/>
    <n v="0"/>
    <n v="890480123"/>
    <s v="UNIVERSIDAD DE CARTAGENA"/>
    <n v="5"/>
    <m/>
    <m/>
    <m/>
    <m/>
    <n v="2"/>
    <n v="7"/>
    <n v="2"/>
  </r>
  <r>
    <n v="15968"/>
    <s v="C"/>
    <n v="92255978"/>
    <x v="0"/>
    <n v="4"/>
    <n v="550023922"/>
    <d v="2020-06-08T00:00:00"/>
    <d v="2024-02-28T00:00:00"/>
    <n v="0"/>
    <n v="1"/>
    <n v="1"/>
    <n v="30"/>
    <n v="2"/>
    <n v="22490513"/>
    <n v="24960000"/>
    <n v="26510"/>
    <n v="1019"/>
    <n v="25988"/>
    <n v="0"/>
    <n v="0"/>
    <n v="0"/>
    <m/>
    <n v="0"/>
    <n v="0"/>
    <n v="0"/>
    <m/>
    <m/>
    <d v="2021-03-30T00:00:00"/>
    <n v="1"/>
    <s v="O"/>
    <n v="1"/>
    <n v="30"/>
    <n v="0"/>
    <m/>
    <m/>
    <m/>
    <m/>
    <m/>
    <m/>
    <n v="1"/>
    <n v="1"/>
    <m/>
    <m/>
    <n v="10020"/>
    <s v="CREDITOS DE CONSUMO"/>
    <n v="0"/>
    <n v="0"/>
    <n v="890480123"/>
    <s v="UNIVERSIDAD DE CARTAGENA"/>
    <n v="5"/>
    <m/>
    <m/>
    <m/>
    <m/>
    <n v="2"/>
    <n v="7"/>
    <n v="2"/>
  </r>
  <r>
    <n v="22796"/>
    <s v="C"/>
    <n v="92255978"/>
    <x v="0"/>
    <n v="4"/>
    <n v="550023954"/>
    <d v="2020-07-01T00:00:00"/>
    <d v="2024-02-28T00:00:00"/>
    <n v="0"/>
    <n v="1"/>
    <n v="1"/>
    <n v="30"/>
    <n v="2"/>
    <n v="22490513"/>
    <n v="24960000"/>
    <n v="37846"/>
    <n v="1455"/>
    <n v="37100"/>
    <n v="0"/>
    <n v="0"/>
    <n v="0"/>
    <m/>
    <n v="0"/>
    <n v="0"/>
    <n v="0"/>
    <m/>
    <m/>
    <d v="2021-03-30T00:00:00"/>
    <n v="1"/>
    <s v="O"/>
    <n v="1"/>
    <n v="30"/>
    <n v="0"/>
    <m/>
    <m/>
    <m/>
    <m/>
    <m/>
    <m/>
    <n v="1"/>
    <n v="1"/>
    <m/>
    <m/>
    <n v="14304"/>
    <s v="CREDITOS DE CONSUMO"/>
    <n v="0"/>
    <n v="0"/>
    <n v="890480123"/>
    <s v="UNIVERSIDAD DE CARTAGENA"/>
    <n v="5"/>
    <m/>
    <m/>
    <m/>
    <m/>
    <n v="2"/>
    <n v="7"/>
    <n v="2"/>
  </r>
  <r>
    <n v="3412"/>
    <s v="C"/>
    <n v="92255978"/>
    <x v="0"/>
    <n v="4"/>
    <n v="550023967"/>
    <d v="2020-07-11T00:00:00"/>
    <d v="2024-02-28T00:00:00"/>
    <n v="0"/>
    <n v="1"/>
    <n v="1"/>
    <n v="30"/>
    <n v="2"/>
    <n v="22490513"/>
    <n v="24960000"/>
    <n v="5665"/>
    <n v="218"/>
    <n v="5553"/>
    <n v="0"/>
    <n v="0"/>
    <n v="0"/>
    <m/>
    <n v="0"/>
    <n v="0"/>
    <n v="0"/>
    <m/>
    <m/>
    <d v="2021-03-30T00:00:00"/>
    <n v="1"/>
    <s v="O"/>
    <n v="1"/>
    <n v="30"/>
    <n v="0"/>
    <m/>
    <m/>
    <m/>
    <m/>
    <m/>
    <m/>
    <n v="1"/>
    <n v="1"/>
    <m/>
    <m/>
    <n v="2141"/>
    <s v="CREDITOS DE CONSUMO"/>
    <n v="0"/>
    <n v="0"/>
    <n v="890480123"/>
    <s v="UNIVERSIDAD DE CARTAGENA"/>
    <n v="5"/>
    <m/>
    <m/>
    <m/>
    <m/>
    <n v="2"/>
    <n v="7"/>
    <n v="2"/>
  </r>
  <r>
    <n v="20489"/>
    <s v="C"/>
    <n v="92255978"/>
    <x v="0"/>
    <n v="4"/>
    <n v="550024161"/>
    <d v="2020-08-10T00:00:00"/>
    <d v="2024-02-28T00:00:00"/>
    <n v="0"/>
    <n v="1"/>
    <n v="1"/>
    <n v="30"/>
    <n v="2"/>
    <n v="22490513"/>
    <n v="24960000"/>
    <n v="34015"/>
    <n v="1308"/>
    <n v="33345"/>
    <n v="0"/>
    <n v="0"/>
    <n v="0"/>
    <m/>
    <n v="0"/>
    <n v="0"/>
    <n v="0"/>
    <m/>
    <m/>
    <d v="2021-03-30T00:00:00"/>
    <n v="1"/>
    <s v="O"/>
    <n v="1"/>
    <n v="30"/>
    <n v="0"/>
    <m/>
    <m/>
    <m/>
    <m/>
    <m/>
    <m/>
    <n v="1"/>
    <n v="1"/>
    <m/>
    <m/>
    <n v="12856"/>
    <s v="CREDITOS DE CONSUMO"/>
    <n v="0"/>
    <n v="0"/>
    <n v="890480123"/>
    <s v="UNIVERSIDAD DE CARTAGENA"/>
    <n v="5"/>
    <m/>
    <m/>
    <m/>
    <m/>
    <n v="2"/>
    <n v="7"/>
    <n v="2"/>
  </r>
  <r>
    <n v="9960"/>
    <s v="C"/>
    <n v="92255978"/>
    <x v="0"/>
    <n v="4"/>
    <n v="550024162"/>
    <d v="2020-08-10T00:00:00"/>
    <d v="2024-02-28T00:00:00"/>
    <n v="0"/>
    <n v="1"/>
    <n v="1"/>
    <n v="30"/>
    <n v="2"/>
    <n v="22490513"/>
    <n v="24960000"/>
    <n v="16536"/>
    <n v="636"/>
    <n v="16210"/>
    <n v="0"/>
    <n v="0"/>
    <n v="0"/>
    <m/>
    <n v="0"/>
    <n v="0"/>
    <n v="0"/>
    <m/>
    <m/>
    <d v="2021-03-30T00:00:00"/>
    <n v="1"/>
    <s v="O"/>
    <n v="1"/>
    <n v="30"/>
    <n v="0"/>
    <m/>
    <m/>
    <m/>
    <m/>
    <m/>
    <m/>
    <n v="1"/>
    <n v="1"/>
    <m/>
    <m/>
    <n v="6250"/>
    <s v="CREDITOS DE CONSUMO"/>
    <n v="0"/>
    <n v="0"/>
    <n v="890480123"/>
    <s v="UNIVERSIDAD DE CARTAGENA"/>
    <n v="5"/>
    <m/>
    <m/>
    <m/>
    <m/>
    <n v="2"/>
    <n v="7"/>
    <n v="2"/>
  </r>
  <r>
    <n v="4222"/>
    <s v="C"/>
    <n v="92255978"/>
    <x v="0"/>
    <n v="4"/>
    <n v="550024163"/>
    <d v="2020-08-10T00:00:00"/>
    <d v="2024-02-28T00:00:00"/>
    <n v="0"/>
    <n v="1"/>
    <n v="1"/>
    <n v="30"/>
    <n v="2"/>
    <n v="22490513"/>
    <n v="24960000"/>
    <n v="7011"/>
    <n v="270"/>
    <n v="6872"/>
    <n v="0"/>
    <n v="0"/>
    <n v="0"/>
    <m/>
    <n v="0"/>
    <n v="0"/>
    <n v="0"/>
    <m/>
    <m/>
    <d v="2021-03-30T00:00:00"/>
    <n v="1"/>
    <s v="O"/>
    <n v="1"/>
    <n v="30"/>
    <n v="0"/>
    <m/>
    <m/>
    <m/>
    <m/>
    <m/>
    <m/>
    <n v="1"/>
    <n v="1"/>
    <m/>
    <m/>
    <n v="2650"/>
    <s v="CREDITOS DE CONSUMO"/>
    <n v="0"/>
    <n v="0"/>
    <n v="890480123"/>
    <s v="UNIVERSIDAD DE CARTAGENA"/>
    <n v="5"/>
    <m/>
    <m/>
    <m/>
    <m/>
    <n v="2"/>
    <n v="7"/>
    <n v="2"/>
  </r>
  <r>
    <n v="35426"/>
    <s v="C"/>
    <n v="92255978"/>
    <x v="0"/>
    <n v="4"/>
    <n v="550024380"/>
    <d v="2020-09-11T00:00:00"/>
    <d v="2024-02-28T00:00:00"/>
    <n v="0"/>
    <n v="1"/>
    <n v="1"/>
    <n v="30"/>
    <n v="2"/>
    <n v="22490513"/>
    <n v="24960000"/>
    <n v="58814"/>
    <n v="2261"/>
    <n v="57655"/>
    <n v="0"/>
    <n v="0"/>
    <n v="0"/>
    <m/>
    <n v="0"/>
    <n v="0"/>
    <n v="0"/>
    <m/>
    <m/>
    <d v="2021-03-30T00:00:00"/>
    <n v="1"/>
    <s v="O"/>
    <n v="1"/>
    <n v="30"/>
    <n v="0"/>
    <m/>
    <m/>
    <m/>
    <m/>
    <m/>
    <m/>
    <n v="1"/>
    <n v="1"/>
    <m/>
    <m/>
    <n v="22229"/>
    <s v="CREDITOS DE CONSUMO"/>
    <n v="0"/>
    <n v="0"/>
    <n v="890480123"/>
    <s v="UNIVERSIDAD DE CARTAGENA"/>
    <n v="5"/>
    <m/>
    <m/>
    <m/>
    <m/>
    <n v="2"/>
    <n v="7"/>
    <n v="2"/>
  </r>
  <r>
    <n v="9335"/>
    <s v="C"/>
    <n v="92255978"/>
    <x v="0"/>
    <n v="4"/>
    <n v="550024383"/>
    <d v="2020-09-11T00:00:00"/>
    <d v="2024-02-28T00:00:00"/>
    <n v="0"/>
    <n v="1"/>
    <n v="1"/>
    <n v="30"/>
    <n v="2"/>
    <n v="22490513"/>
    <n v="24960000"/>
    <n v="15499"/>
    <n v="596"/>
    <n v="15193"/>
    <n v="0"/>
    <n v="0"/>
    <n v="0"/>
    <m/>
    <n v="0"/>
    <n v="0"/>
    <n v="0"/>
    <m/>
    <m/>
    <d v="2021-03-30T00:00:00"/>
    <n v="1"/>
    <s v="O"/>
    <n v="1"/>
    <n v="30"/>
    <n v="0"/>
    <m/>
    <m/>
    <m/>
    <m/>
    <m/>
    <m/>
    <n v="1"/>
    <n v="1"/>
    <m/>
    <m/>
    <n v="5858"/>
    <s v="CREDITOS DE CONSUMO"/>
    <n v="0"/>
    <n v="0"/>
    <n v="890480123"/>
    <s v="UNIVERSIDAD DE CARTAGENA"/>
    <n v="5"/>
    <m/>
    <m/>
    <m/>
    <m/>
    <n v="2"/>
    <n v="7"/>
    <n v="2"/>
  </r>
  <r>
    <n v="21882"/>
    <s v="C"/>
    <n v="92255978"/>
    <x v="0"/>
    <n v="4"/>
    <n v="550024556"/>
    <d v="2020-10-02T00:00:00"/>
    <d v="2024-02-28T00:00:00"/>
    <n v="0"/>
    <n v="1"/>
    <n v="1"/>
    <n v="30"/>
    <n v="2"/>
    <n v="22490513"/>
    <n v="24960000"/>
    <n v="36328"/>
    <n v="1397"/>
    <n v="35612"/>
    <n v="0"/>
    <n v="0"/>
    <n v="0"/>
    <m/>
    <n v="0"/>
    <n v="0"/>
    <n v="0"/>
    <m/>
    <m/>
    <d v="2021-03-30T00:00:00"/>
    <n v="1"/>
    <s v="O"/>
    <n v="1"/>
    <n v="30"/>
    <n v="0"/>
    <m/>
    <m/>
    <m/>
    <m/>
    <m/>
    <m/>
    <n v="1"/>
    <n v="1"/>
    <m/>
    <m/>
    <n v="13730"/>
    <s v="CREDITOS DE CONSUMO"/>
    <n v="0"/>
    <n v="0"/>
    <n v="890480123"/>
    <s v="UNIVERSIDAD DE CARTAGENA"/>
    <n v="5"/>
    <m/>
    <m/>
    <m/>
    <m/>
    <n v="2"/>
    <n v="7"/>
    <n v="2"/>
  </r>
  <r>
    <n v="23545"/>
    <s v="C"/>
    <n v="92255978"/>
    <x v="0"/>
    <n v="4"/>
    <n v="550024788"/>
    <d v="2020-11-07T00:00:00"/>
    <d v="2024-03-30T00:00:00"/>
    <n v="0"/>
    <n v="1"/>
    <n v="0"/>
    <n v="30"/>
    <n v="2"/>
    <n v="22490513"/>
    <n v="24960000"/>
    <n v="38353"/>
    <n v="1474"/>
    <n v="38319"/>
    <n v="0"/>
    <n v="0"/>
    <n v="0"/>
    <m/>
    <n v="0"/>
    <n v="0"/>
    <n v="0"/>
    <m/>
    <m/>
    <d v="2021-03-30T00:00:00"/>
    <n v="1"/>
    <s v="O"/>
    <n v="1"/>
    <n v="30"/>
    <n v="0"/>
    <m/>
    <m/>
    <m/>
    <m/>
    <m/>
    <m/>
    <n v="1"/>
    <n v="1"/>
    <m/>
    <m/>
    <n v="14774"/>
    <s v="CREDITOS DE CONSUMO"/>
    <n v="0"/>
    <n v="0"/>
    <n v="890480123"/>
    <s v="UNIVERSIDAD DE CARTAGENA"/>
    <n v="5"/>
    <m/>
    <m/>
    <m/>
    <m/>
    <n v="2"/>
    <n v="7"/>
    <n v="2"/>
  </r>
  <r>
    <n v="3247"/>
    <s v="C"/>
    <n v="92255978"/>
    <x v="0"/>
    <n v="4"/>
    <n v="550024805"/>
    <d v="2020-11-11T00:00:00"/>
    <d v="2024-03-30T00:00:00"/>
    <n v="0"/>
    <n v="1"/>
    <n v="0"/>
    <n v="30"/>
    <n v="2"/>
    <n v="22490513"/>
    <n v="24960000"/>
    <n v="5307"/>
    <n v="204"/>
    <n v="5284"/>
    <n v="0"/>
    <n v="0"/>
    <n v="0"/>
    <m/>
    <n v="0"/>
    <n v="0"/>
    <n v="0"/>
    <m/>
    <m/>
    <d v="2021-03-30T00:00:00"/>
    <n v="1"/>
    <s v="O"/>
    <n v="1"/>
    <n v="30"/>
    <n v="0"/>
    <m/>
    <m/>
    <m/>
    <m/>
    <m/>
    <m/>
    <n v="1"/>
    <n v="1"/>
    <m/>
    <m/>
    <n v="2037"/>
    <s v="CREDITOS DE CONSUMO"/>
    <n v="0"/>
    <n v="0"/>
    <n v="890480123"/>
    <s v="UNIVERSIDAD DE CARTAGENA"/>
    <n v="5"/>
    <m/>
    <m/>
    <m/>
    <m/>
    <n v="2"/>
    <n v="7"/>
    <n v="2"/>
  </r>
  <r>
    <n v="2801"/>
    <s v="C"/>
    <n v="92255978"/>
    <x v="0"/>
    <n v="4"/>
    <n v="550025382"/>
    <d v="2021-02-08T00:00:00"/>
    <d v="2024-02-28T00:00:00"/>
    <n v="0"/>
    <n v="1"/>
    <n v="1"/>
    <n v="30"/>
    <n v="2"/>
    <n v="22490513"/>
    <n v="24960000"/>
    <n v="4650"/>
    <n v="179"/>
    <n v="4558"/>
    <n v="0"/>
    <n v="0"/>
    <n v="0"/>
    <m/>
    <n v="0"/>
    <n v="0"/>
    <n v="0"/>
    <m/>
    <m/>
    <d v="2021-03-30T00:00:00"/>
    <n v="1"/>
    <s v="O"/>
    <n v="1"/>
    <n v="30"/>
    <n v="0"/>
    <m/>
    <m/>
    <m/>
    <m/>
    <m/>
    <m/>
    <n v="1"/>
    <n v="1"/>
    <m/>
    <m/>
    <n v="1757"/>
    <s v="CREDITOS DE CONSUMO"/>
    <n v="0"/>
    <n v="0"/>
    <n v="890480123"/>
    <s v="UNIVERSIDAD DE CARTAGENA"/>
    <n v="5"/>
    <m/>
    <m/>
    <m/>
    <m/>
    <n v="2"/>
    <n v="7"/>
    <n v="2"/>
  </r>
  <r>
    <n v="2925"/>
    <s v="C"/>
    <n v="92255978"/>
    <x v="0"/>
    <n v="4"/>
    <n v="550025561"/>
    <d v="2021-03-02T00:00:00"/>
    <d v="2024-03-30T00:00:00"/>
    <n v="0"/>
    <n v="1"/>
    <n v="1"/>
    <n v="30"/>
    <n v="2"/>
    <n v="22490513"/>
    <n v="24960000"/>
    <n v="4950"/>
    <n v="190"/>
    <n v="4760"/>
    <n v="0"/>
    <n v="0"/>
    <n v="0"/>
    <m/>
    <n v="0"/>
    <n v="0"/>
    <n v="0"/>
    <m/>
    <m/>
    <d v="2021-03-30T00:00:00"/>
    <n v="1"/>
    <s v="O"/>
    <n v="1"/>
    <n v="30"/>
    <n v="0"/>
    <m/>
    <m/>
    <m/>
    <m/>
    <m/>
    <m/>
    <n v="1"/>
    <n v="1"/>
    <m/>
    <m/>
    <n v="1835"/>
    <s v="CREDITOS DE CONSUMO"/>
    <n v="0"/>
    <n v="0"/>
    <n v="890480123"/>
    <s v="UNIVERSIDAD DE CARTAGENA"/>
    <n v="5"/>
    <m/>
    <m/>
    <m/>
    <m/>
    <n v="2"/>
    <n v="7"/>
    <n v="2"/>
  </r>
  <r>
    <n v="5926"/>
    <s v="C"/>
    <n v="92255978"/>
    <x v="0"/>
    <n v="4"/>
    <n v="550025563"/>
    <d v="2021-03-02T00:00:00"/>
    <d v="2024-03-30T00:00:00"/>
    <n v="0"/>
    <n v="1"/>
    <n v="1"/>
    <n v="30"/>
    <n v="2"/>
    <n v="22490513"/>
    <n v="24960000"/>
    <n v="10030"/>
    <n v="386"/>
    <n v="9644"/>
    <n v="0"/>
    <n v="0"/>
    <n v="0"/>
    <m/>
    <n v="0"/>
    <n v="0"/>
    <n v="0"/>
    <m/>
    <m/>
    <d v="2021-03-30T00:00:00"/>
    <n v="1"/>
    <s v="O"/>
    <n v="1"/>
    <n v="30"/>
    <n v="0"/>
    <m/>
    <m/>
    <m/>
    <m/>
    <m/>
    <m/>
    <n v="1"/>
    <n v="1"/>
    <m/>
    <m/>
    <n v="3718"/>
    <s v="CREDITOS DE CONSUMO"/>
    <n v="0"/>
    <n v="0"/>
    <n v="890480123"/>
    <s v="UNIVERSIDAD DE CARTAGENA"/>
    <n v="5"/>
    <m/>
    <m/>
    <m/>
    <m/>
    <n v="2"/>
    <n v="7"/>
    <n v="2"/>
  </r>
  <r>
    <n v="8396"/>
    <s v="C"/>
    <n v="92255978"/>
    <x v="0"/>
    <n v="4"/>
    <n v="550025567"/>
    <d v="2021-03-04T00:00:00"/>
    <d v="2024-03-30T00:00:00"/>
    <n v="0"/>
    <n v="1"/>
    <n v="1"/>
    <n v="30"/>
    <n v="2"/>
    <n v="22490513"/>
    <n v="24960000"/>
    <n v="14211"/>
    <n v="546"/>
    <n v="13665"/>
    <n v="0"/>
    <n v="0"/>
    <n v="0"/>
    <m/>
    <n v="0"/>
    <n v="0"/>
    <n v="0"/>
    <m/>
    <m/>
    <d v="2021-03-30T00:00:00"/>
    <n v="1"/>
    <s v="O"/>
    <n v="1"/>
    <n v="30"/>
    <n v="0"/>
    <m/>
    <m/>
    <m/>
    <m/>
    <m/>
    <m/>
    <n v="1"/>
    <n v="1"/>
    <m/>
    <m/>
    <n v="5269"/>
    <s v="CREDITOS DE CONSUMO"/>
    <n v="0"/>
    <n v="0"/>
    <n v="890480123"/>
    <s v="UNIVERSIDAD DE CARTAGENA"/>
    <n v="5"/>
    <m/>
    <m/>
    <m/>
    <m/>
    <n v="2"/>
    <n v="7"/>
    <n v="2"/>
  </r>
  <r>
    <n v="3687"/>
    <s v="C"/>
    <n v="92255978"/>
    <x v="0"/>
    <n v="4"/>
    <n v="550025691"/>
    <d v="2021-03-31T00:00:00"/>
    <d v="2021-05-30T00:00:00"/>
    <n v="0"/>
    <n v="1"/>
    <n v="0"/>
    <n v="30"/>
    <n v="2"/>
    <n v="0"/>
    <n v="0"/>
    <n v="6000"/>
    <n v="6000"/>
    <n v="6000"/>
    <n v="0"/>
    <n v="0"/>
    <n v="0"/>
    <m/>
    <n v="0"/>
    <n v="0"/>
    <n v="0"/>
    <m/>
    <m/>
    <d v="2021-03-31T00:00:00"/>
    <n v="1"/>
    <s v="O"/>
    <n v="1"/>
    <n v="30"/>
    <n v="0"/>
    <m/>
    <m/>
    <m/>
    <m/>
    <m/>
    <m/>
    <n v="1"/>
    <n v="1"/>
    <m/>
    <m/>
    <n v="2313"/>
    <s v="CREDITOS DE CONSUMO"/>
    <n v="0"/>
    <n v="0"/>
    <n v="890480123"/>
    <s v="UNIVERSIDAD DE CARTAGENA"/>
    <n v="5"/>
    <m/>
    <m/>
    <m/>
    <m/>
    <n v="2"/>
    <n v="7"/>
    <n v="2"/>
  </r>
  <r>
    <n v="47559615"/>
    <s v="C"/>
    <n v="92496892"/>
    <x v="2"/>
    <n v="4"/>
    <n v="16796"/>
    <d v="2020-01-03T00:00:00"/>
    <d v="2025-01-03T00:00:00"/>
    <n v="0"/>
    <n v="1"/>
    <n v="15"/>
    <n v="30"/>
    <n v="2"/>
    <n v="9119963"/>
    <n v="9511000"/>
    <n v="87475000"/>
    <n v="1820934"/>
    <n v="68688410"/>
    <n v="0"/>
    <n v="0"/>
    <n v="0"/>
    <m/>
    <n v="0"/>
    <n v="0"/>
    <n v="0"/>
    <m/>
    <m/>
    <d v="2021-03-31T00:00:00"/>
    <n v="1"/>
    <s v="O"/>
    <n v="1"/>
    <n v="30"/>
    <n v="0"/>
    <m/>
    <m/>
    <m/>
    <m/>
    <m/>
    <m/>
    <n v="1"/>
    <n v="1"/>
    <m/>
    <m/>
    <n v="21128795"/>
    <s v="CREDITOS DE CONSUMO"/>
    <n v="0"/>
    <n v="0"/>
    <m/>
    <m/>
    <n v="5"/>
    <m/>
    <m/>
    <m/>
    <m/>
    <n v="1"/>
    <n v="7"/>
    <n v="2"/>
  </r>
  <r>
    <n v="138704"/>
    <s v="C"/>
    <n v="92502559"/>
    <x v="0"/>
    <n v="4"/>
    <n v="16470"/>
    <d v="2019-10-18T00:00:00"/>
    <d v="2021-04-18T00:00:00"/>
    <n v="12"/>
    <n v="1"/>
    <n v="16"/>
    <n v="30"/>
    <n v="2"/>
    <n v="15881442"/>
    <n v="17090000"/>
    <n v="3000000"/>
    <n v="188401"/>
    <n v="211199"/>
    <n v="984"/>
    <n v="0"/>
    <n v="0"/>
    <m/>
    <n v="0"/>
    <n v="0"/>
    <n v="0"/>
    <m/>
    <m/>
    <d v="2021-03-30T00:00:00"/>
    <n v="1"/>
    <s v="O"/>
    <n v="1"/>
    <n v="30"/>
    <n v="25259"/>
    <m/>
    <m/>
    <m/>
    <m/>
    <m/>
    <m/>
    <n v="1"/>
    <n v="1"/>
    <m/>
    <m/>
    <n v="72495"/>
    <s v="CREDITOS DE CONSUMO"/>
    <n v="0"/>
    <n v="0"/>
    <n v="890480123"/>
    <s v="UNIVERSIDAD DE CARTAGENA"/>
    <n v="5"/>
    <m/>
    <m/>
    <m/>
    <m/>
    <n v="1"/>
    <n v="7"/>
    <n v="2"/>
  </r>
  <r>
    <n v="2961737"/>
    <s v="C"/>
    <n v="92502559"/>
    <x v="0"/>
    <n v="4"/>
    <n v="16681"/>
    <d v="2019-12-12T00:00:00"/>
    <d v="2022-12-30T00:00:00"/>
    <n v="0"/>
    <n v="1"/>
    <n v="15"/>
    <n v="30"/>
    <n v="2"/>
    <n v="12185828"/>
    <n v="12890000"/>
    <n v="7195185"/>
    <n v="239622"/>
    <n v="4509731"/>
    <n v="0"/>
    <n v="0"/>
    <n v="0"/>
    <m/>
    <n v="0"/>
    <n v="0"/>
    <n v="0"/>
    <m/>
    <m/>
    <d v="2021-03-30T00:00:00"/>
    <n v="1"/>
    <s v="O"/>
    <n v="1"/>
    <n v="30"/>
    <n v="0"/>
    <m/>
    <m/>
    <m/>
    <m/>
    <m/>
    <m/>
    <n v="1"/>
    <n v="1"/>
    <m/>
    <m/>
    <n v="1547994"/>
    <s v="CREDITOS DE CONSUMO"/>
    <n v="0"/>
    <n v="0"/>
    <n v="890480123"/>
    <s v="UNIVERSIDAD DE CARTAGENA"/>
    <n v="5"/>
    <m/>
    <m/>
    <m/>
    <m/>
    <n v="1"/>
    <n v="7"/>
    <n v="2"/>
  </r>
  <r>
    <n v="24306562"/>
    <s v="C"/>
    <n v="92502559"/>
    <x v="3"/>
    <n v="4"/>
    <n v="16758"/>
    <d v="2019-12-27T00:00:00"/>
    <d v="2026-12-30T00:00:00"/>
    <n v="0"/>
    <n v="1"/>
    <n v="15"/>
    <n v="30"/>
    <n v="2"/>
    <n v="13121400"/>
    <n v="13940000"/>
    <n v="42000000"/>
    <n v="766837"/>
    <n v="37010729"/>
    <n v="0"/>
    <n v="0"/>
    <n v="92000000"/>
    <s v="                              "/>
    <n v="0"/>
    <n v="0"/>
    <n v="0"/>
    <m/>
    <m/>
    <d v="2021-03-30T00:00:00"/>
    <n v="3"/>
    <s v="O"/>
    <n v="1"/>
    <n v="30"/>
    <n v="0"/>
    <m/>
    <m/>
    <m/>
    <m/>
    <m/>
    <m/>
    <n v="1"/>
    <n v="1"/>
    <m/>
    <m/>
    <n v="12704167"/>
    <s v="CREDITOS DE CONSUMO"/>
    <n v="0"/>
    <n v="0"/>
    <n v="890480123"/>
    <s v="UNIVERSIDAD DE CARTAGENA"/>
    <n v="5"/>
    <m/>
    <m/>
    <m/>
    <m/>
    <n v="1"/>
    <n v="7"/>
    <n v="2"/>
  </r>
  <r>
    <n v="2446350"/>
    <s v="C"/>
    <n v="92517104"/>
    <x v="0"/>
    <n v="4"/>
    <n v="17892"/>
    <d v="2020-12-16T00:00:00"/>
    <d v="2021-12-30T00:00:00"/>
    <n v="0"/>
    <n v="1"/>
    <n v="3"/>
    <n v="30"/>
    <n v="2"/>
    <n v="7720836"/>
    <n v="8000000"/>
    <n v="5000000"/>
    <n v="434297"/>
    <n v="3785438"/>
    <n v="0"/>
    <n v="0"/>
    <n v="0"/>
    <m/>
    <n v="0"/>
    <n v="0"/>
    <n v="0"/>
    <m/>
    <m/>
    <d v="2021-03-30T00:00:00"/>
    <n v="1"/>
    <s v="O"/>
    <n v="1"/>
    <n v="30"/>
    <n v="0"/>
    <m/>
    <m/>
    <m/>
    <m/>
    <m/>
    <m/>
    <n v="1"/>
    <n v="1"/>
    <m/>
    <m/>
    <n v="1339088"/>
    <s v="CREDITOS DE CONSUMO"/>
    <n v="0"/>
    <n v="0"/>
    <n v="890480123"/>
    <s v="UNIVERSIDAD DE CARTAGENA"/>
    <n v="5"/>
    <m/>
    <m/>
    <m/>
    <m/>
    <n v="1"/>
    <n v="7"/>
    <n v="2"/>
  </r>
  <r>
    <n v="0"/>
    <s v="C"/>
    <n v="92554004"/>
    <x v="0"/>
    <n v="4"/>
    <n v="15143"/>
    <d v="2019-01-23T00:00:00"/>
    <d v="2026-01-23T00:00:00"/>
    <n v="7"/>
    <n v="1"/>
    <n v="25"/>
    <n v="30"/>
    <n v="2"/>
    <n v="17726461"/>
    <n v="19240000"/>
    <n v="10000000"/>
    <n v="208578"/>
    <n v="8098229"/>
    <n v="27874"/>
    <n v="0"/>
    <n v="0"/>
    <m/>
    <n v="0"/>
    <n v="0"/>
    <n v="0"/>
    <m/>
    <m/>
    <d v="2021-03-30T00:00:00"/>
    <n v="1"/>
    <s v="O"/>
    <n v="1"/>
    <n v="30"/>
    <n v="10366"/>
    <m/>
    <m/>
    <m/>
    <m/>
    <m/>
    <m/>
    <n v="1"/>
    <n v="1"/>
    <m/>
    <m/>
    <n v="35133527"/>
    <s v="CREDITOS DE CONSUMO"/>
    <n v="0"/>
    <n v="0"/>
    <n v="890480123"/>
    <s v="UNIVERSIDAD DE CARTAGENA"/>
    <n v="5"/>
    <m/>
    <m/>
    <m/>
    <m/>
    <n v="1"/>
    <n v="7"/>
    <n v="2"/>
  </r>
  <r>
    <n v="0"/>
    <s v="C"/>
    <n v="92557586"/>
    <x v="0"/>
    <n v="4"/>
    <n v="17057"/>
    <d v="2020-03-06T00:00:00"/>
    <d v="2022-03-06T00:00:00"/>
    <n v="24"/>
    <n v="1"/>
    <n v="11"/>
    <n v="30"/>
    <n v="2"/>
    <n v="17726461"/>
    <n v="19240000"/>
    <n v="2000000"/>
    <n v="99584"/>
    <n v="1095353"/>
    <n v="12864"/>
    <n v="0"/>
    <n v="0"/>
    <m/>
    <n v="0"/>
    <n v="0"/>
    <n v="0"/>
    <m/>
    <m/>
    <d v="2021-03-30T00:00:00"/>
    <n v="1"/>
    <s v="O"/>
    <n v="1"/>
    <n v="30"/>
    <n v="7596"/>
    <m/>
    <m/>
    <m/>
    <m/>
    <m/>
    <m/>
    <n v="1"/>
    <n v="1"/>
    <m/>
    <m/>
    <n v="1938777"/>
    <s v="CREDITOS DE CONSUMO"/>
    <n v="0"/>
    <n v="0"/>
    <n v="890480123"/>
    <s v="UNIVERSIDAD DE CARTAGENA"/>
    <n v="5"/>
    <m/>
    <m/>
    <m/>
    <m/>
    <n v="1"/>
    <n v="7"/>
    <n v="2"/>
  </r>
  <r>
    <n v="28558076"/>
    <s v="C"/>
    <n v="98564577"/>
    <x v="0"/>
    <n v="4"/>
    <n v="15303"/>
    <d v="2019-02-21T00:00:00"/>
    <d v="2026-02-21T00:00:00"/>
    <n v="9"/>
    <n v="1"/>
    <n v="24"/>
    <n v="30"/>
    <n v="2"/>
    <n v="17726461"/>
    <n v="19240000"/>
    <n v="40000000"/>
    <n v="834313"/>
    <n v="32715822"/>
    <n v="144927"/>
    <n v="0"/>
    <n v="0"/>
    <m/>
    <n v="0"/>
    <n v="0"/>
    <n v="0"/>
    <m/>
    <m/>
    <d v="2021-03-30T00:00:00"/>
    <n v="1"/>
    <s v="O"/>
    <n v="1"/>
    <n v="30"/>
    <n v="13106"/>
    <m/>
    <m/>
    <m/>
    <m/>
    <m/>
    <m/>
    <n v="1"/>
    <n v="1"/>
    <m/>
    <m/>
    <n v="4157746"/>
    <s v="CREDITOS DE CONSUMO"/>
    <n v="0"/>
    <n v="0"/>
    <n v="890480123"/>
    <s v="UNIVERSIDAD DE CARTAGENA"/>
    <n v="5"/>
    <m/>
    <m/>
    <m/>
    <m/>
    <n v="1"/>
    <n v="7"/>
    <n v="2"/>
  </r>
  <r>
    <n v="10705377"/>
    <s v="C"/>
    <n v="98564577"/>
    <x v="0"/>
    <n v="4"/>
    <n v="17821"/>
    <d v="2020-11-20T00:00:00"/>
    <d v="2027-11-30T00:00:00"/>
    <n v="0"/>
    <n v="1"/>
    <n v="4"/>
    <n v="30"/>
    <n v="2"/>
    <n v="16011168"/>
    <n v="17240000"/>
    <n v="12600000"/>
    <n v="250342"/>
    <n v="12263964"/>
    <n v="0"/>
    <n v="0"/>
    <n v="0"/>
    <m/>
    <n v="0"/>
    <n v="0"/>
    <n v="0"/>
    <m/>
    <m/>
    <d v="2021-03-30T00:00:00"/>
    <n v="1"/>
    <s v="O"/>
    <n v="1"/>
    <n v="30"/>
    <n v="0"/>
    <m/>
    <m/>
    <m/>
    <m/>
    <m/>
    <m/>
    <n v="1"/>
    <n v="1"/>
    <m/>
    <m/>
    <n v="1558587"/>
    <s v="CREDITOS DE CONSUMO"/>
    <n v="0"/>
    <n v="0"/>
    <n v="890480123"/>
    <s v="UNIVERSIDAD DE CARTAGENA"/>
    <n v="5"/>
    <m/>
    <m/>
    <m/>
    <m/>
    <n v="1"/>
    <n v="7"/>
    <n v="2"/>
  </r>
  <r>
    <n v="113362360"/>
    <s v="C"/>
    <n v="98564577"/>
    <x v="1"/>
    <n v="4"/>
    <n v="15795"/>
    <d v="2019-06-06T00:00:00"/>
    <d v="2031-06-06T00:00:00"/>
    <n v="0"/>
    <n v="1"/>
    <n v="21"/>
    <n v="30"/>
    <n v="2"/>
    <n v="12185828"/>
    <n v="12890000"/>
    <n v="141329664"/>
    <n v="1441277"/>
    <n v="129866687"/>
    <n v="972467"/>
    <n v="0"/>
    <n v="237900000"/>
    <s v="                              "/>
    <n v="0"/>
    <n v="0"/>
    <n v="0"/>
    <s v="1500000/1500000/3000000"/>
    <d v="2003-12-06T00:00:00"/>
    <d v="2021-03-30T00:00:00"/>
    <n v="2"/>
    <s v="O"/>
    <n v="1"/>
    <n v="30"/>
    <n v="0"/>
    <n v="1"/>
    <n v="0"/>
    <n v="2"/>
    <n v="0"/>
    <n v="0"/>
    <n v="0"/>
    <n v="1"/>
    <n v="1"/>
    <m/>
    <m/>
    <n v="16504327"/>
    <s v="CREDITO DE VIVIENDA"/>
    <n v="0"/>
    <n v="0"/>
    <n v="890480123"/>
    <s v="UNIVERSIDAD DE CARTAGENA"/>
    <n v="5"/>
    <m/>
    <m/>
    <m/>
    <m/>
    <n v="1"/>
    <n v="7"/>
    <n v="2"/>
  </r>
  <r>
    <n v="14421788"/>
    <s v="C"/>
    <n v="1044913919"/>
    <x v="0"/>
    <n v="4"/>
    <n v="17192"/>
    <d v="2020-05-12T00:00:00"/>
    <d v="2025-05-30T00:00:00"/>
    <n v="30"/>
    <n v="1"/>
    <n v="8"/>
    <n v="30"/>
    <n v="2"/>
    <n v="12185828"/>
    <n v="12890000"/>
    <n v="18916966"/>
    <n v="422576"/>
    <n v="16763044"/>
    <n v="170160"/>
    <n v="0"/>
    <n v="0"/>
    <m/>
    <n v="0"/>
    <n v="0"/>
    <n v="0"/>
    <m/>
    <m/>
    <d v="2021-03-30T00:00:00"/>
    <n v="9"/>
    <s v="O"/>
    <n v="1"/>
    <n v="30"/>
    <n v="259072"/>
    <m/>
    <m/>
    <m/>
    <m/>
    <m/>
    <m/>
    <n v="1"/>
    <n v="1"/>
    <m/>
    <m/>
    <n v="2341256"/>
    <s v="CREDITOS DE CONSUMO"/>
    <n v="0"/>
    <n v="0"/>
    <n v="890480123"/>
    <s v="UNIVERSIDAD DE CARTAGENA"/>
    <n v="5"/>
    <m/>
    <m/>
    <m/>
    <m/>
    <n v="1"/>
    <n v="7"/>
    <n v="2"/>
  </r>
  <r>
    <n v="10683809"/>
    <s v="C"/>
    <n v="1044921940"/>
    <x v="0"/>
    <n v="4"/>
    <n v="17872"/>
    <d v="2020-12-10T00:00:00"/>
    <d v="2027-12-30T00:00:00"/>
    <n v="0"/>
    <n v="1"/>
    <n v="3"/>
    <n v="30"/>
    <n v="2"/>
    <n v="16011168"/>
    <n v="17240000"/>
    <n v="12200000"/>
    <n v="242395"/>
    <n v="11932400"/>
    <n v="0"/>
    <n v="0"/>
    <n v="0"/>
    <m/>
    <n v="0"/>
    <n v="0"/>
    <n v="0"/>
    <m/>
    <m/>
    <d v="2021-03-30T00:00:00"/>
    <n v="9"/>
    <s v="O"/>
    <n v="1"/>
    <n v="30"/>
    <n v="0"/>
    <m/>
    <m/>
    <m/>
    <m/>
    <m/>
    <m/>
    <n v="1"/>
    <n v="1"/>
    <m/>
    <m/>
    <n v="1248591"/>
    <s v="CREDITOS DE CONSUMO"/>
    <n v="0"/>
    <n v="0"/>
    <n v="890480123"/>
    <s v="UNIVERSIDAD DE CARTAGENA"/>
    <n v="5"/>
    <m/>
    <m/>
    <m/>
    <m/>
    <n v="1"/>
    <n v="7"/>
    <n v="2"/>
  </r>
  <r>
    <n v="9281439"/>
    <s v="C"/>
    <n v="1047365210"/>
    <x v="11"/>
    <n v="4"/>
    <n v="15061"/>
    <d v="2020-10-29T00:00:00"/>
    <d v="2026-02-28T00:00:00"/>
    <n v="2"/>
    <n v="1"/>
    <n v="3"/>
    <n v="30"/>
    <n v="2"/>
    <n v="12185828"/>
    <n v="12890000"/>
    <n v="20946216"/>
    <n v="451725"/>
    <n v="20006079"/>
    <n v="13544"/>
    <n v="0"/>
    <n v="39500000"/>
    <s v="                              "/>
    <n v="0"/>
    <n v="0"/>
    <n v="0"/>
    <m/>
    <m/>
    <d v="2021-03-29T00:00:00"/>
    <n v="3"/>
    <s v="O"/>
    <n v="1"/>
    <n v="30"/>
    <n v="30609"/>
    <m/>
    <m/>
    <m/>
    <m/>
    <m/>
    <m/>
    <n v="1"/>
    <n v="1"/>
    <m/>
    <m/>
    <n v="10724640"/>
    <s v="CREDITOS DE CONSUMO"/>
    <n v="0"/>
    <n v="0"/>
    <m/>
    <m/>
    <n v="5"/>
    <m/>
    <m/>
    <m/>
    <m/>
    <n v="1"/>
    <n v="7"/>
    <n v="1"/>
  </r>
  <r>
    <n v="2784"/>
    <s v="C"/>
    <n v="1047365210"/>
    <x v="0"/>
    <n v="4"/>
    <n v="550025687"/>
    <d v="2021-03-31T00:00:00"/>
    <d v="2021-05-30T00:00:00"/>
    <n v="0"/>
    <n v="1"/>
    <n v="0"/>
    <n v="30"/>
    <n v="2"/>
    <n v="0"/>
    <n v="0"/>
    <n v="6000"/>
    <n v="6000"/>
    <n v="6000"/>
    <n v="0"/>
    <n v="0"/>
    <n v="0"/>
    <m/>
    <n v="0"/>
    <n v="0"/>
    <n v="0"/>
    <m/>
    <m/>
    <d v="2021-03-31T00:00:00"/>
    <n v="1"/>
    <s v="O"/>
    <n v="1"/>
    <n v="30"/>
    <n v="0"/>
    <m/>
    <m/>
    <m/>
    <m/>
    <m/>
    <m/>
    <n v="1"/>
    <n v="1"/>
    <m/>
    <m/>
    <n v="3216"/>
    <s v="CREDITOS DE CONSUMO"/>
    <n v="0"/>
    <n v="0"/>
    <n v="890480123"/>
    <s v="UNIVERSIDAD DE CARTAGENA"/>
    <n v="5"/>
    <m/>
    <m/>
    <m/>
    <m/>
    <n v="2"/>
    <n v="7"/>
    <n v="2"/>
  </r>
  <r>
    <n v="0"/>
    <s v="C"/>
    <n v="1047368263"/>
    <x v="0"/>
    <n v="4"/>
    <n v="17611"/>
    <d v="2020-09-23T00:00:00"/>
    <d v="2023-09-30T00:00:00"/>
    <n v="0"/>
    <n v="1"/>
    <n v="6"/>
    <n v="30"/>
    <n v="2"/>
    <n v="17726461"/>
    <n v="19240000"/>
    <n v="8000000"/>
    <n v="288123"/>
    <n v="6940879"/>
    <n v="0"/>
    <n v="0"/>
    <n v="0"/>
    <m/>
    <n v="0"/>
    <n v="0"/>
    <n v="0"/>
    <m/>
    <m/>
    <d v="2021-03-30T00:00:00"/>
    <n v="1"/>
    <s v="O"/>
    <n v="1"/>
    <n v="30"/>
    <n v="0"/>
    <m/>
    <m/>
    <m/>
    <m/>
    <m/>
    <m/>
    <n v="1"/>
    <n v="1"/>
    <m/>
    <m/>
    <n v="22898093"/>
    <s v="CREDITOS DE CONSUMO"/>
    <n v="0"/>
    <n v="0"/>
    <n v="890480123"/>
    <s v="UNIVERSIDAD DE CARTAGENA"/>
    <n v="5"/>
    <m/>
    <m/>
    <m/>
    <m/>
    <n v="1"/>
    <n v="7"/>
    <n v="2"/>
  </r>
  <r>
    <n v="13178880"/>
    <s v="C"/>
    <n v="1047380066"/>
    <x v="0"/>
    <n v="4"/>
    <n v="13068"/>
    <d v="2017-09-14T00:00:00"/>
    <d v="2024-09-14T00:00:00"/>
    <n v="0"/>
    <n v="1"/>
    <n v="43"/>
    <n v="30"/>
    <n v="2"/>
    <n v="17726461"/>
    <n v="19240000"/>
    <n v="28000000"/>
    <n v="584019"/>
    <n v="17763844"/>
    <n v="297398"/>
    <n v="0"/>
    <n v="0"/>
    <m/>
    <n v="0"/>
    <n v="0"/>
    <n v="0"/>
    <m/>
    <m/>
    <d v="2021-02-26T00:00:00"/>
    <n v="1"/>
    <s v="O"/>
    <n v="1"/>
    <n v="30"/>
    <n v="0"/>
    <m/>
    <m/>
    <m/>
    <m/>
    <m/>
    <m/>
    <n v="1"/>
    <n v="1"/>
    <m/>
    <m/>
    <n v="4584964"/>
    <s v="CREDITOS DE CONSUMO"/>
    <n v="0"/>
    <n v="0"/>
    <n v="890480123"/>
    <s v="UNIVERSIDAD DE CARTAGENA"/>
    <n v="5"/>
    <m/>
    <m/>
    <m/>
    <m/>
    <n v="1"/>
    <n v="7"/>
    <n v="2"/>
  </r>
  <r>
    <n v="10060266"/>
    <s v="C"/>
    <n v="1047380066"/>
    <x v="0"/>
    <n v="4"/>
    <n v="16790"/>
    <d v="2020-01-02T00:00:00"/>
    <d v="2024-01-02T00:00:00"/>
    <n v="0"/>
    <n v="1"/>
    <n v="14"/>
    <n v="30"/>
    <n v="2"/>
    <n v="9752084"/>
    <n v="10200000"/>
    <n v="18183025"/>
    <n v="459007"/>
    <n v="13560257"/>
    <n v="124883"/>
    <n v="0"/>
    <n v="0"/>
    <m/>
    <n v="0"/>
    <n v="0"/>
    <n v="0"/>
    <m/>
    <m/>
    <d v="2021-02-26T00:00:00"/>
    <n v="1"/>
    <s v="O"/>
    <n v="1"/>
    <n v="30"/>
    <n v="0"/>
    <m/>
    <m/>
    <m/>
    <m/>
    <m/>
    <m/>
    <n v="1"/>
    <n v="1"/>
    <m/>
    <m/>
    <n v="3499991"/>
    <s v="CREDITOS DE CONSUMO"/>
    <n v="0"/>
    <n v="0"/>
    <n v="890480123"/>
    <s v="UNIVERSIDAD DE CARTAGENA"/>
    <n v="5"/>
    <m/>
    <m/>
    <m/>
    <m/>
    <n v="1"/>
    <n v="7"/>
    <n v="2"/>
  </r>
  <r>
    <n v="53240297"/>
    <s v="C"/>
    <n v="1047380066"/>
    <x v="3"/>
    <n v="4"/>
    <n v="17706"/>
    <d v="2020-10-13T00:00:00"/>
    <d v="2027-10-30T00:00:00"/>
    <n v="0"/>
    <n v="1"/>
    <n v="4"/>
    <n v="30"/>
    <n v="2"/>
    <n v="10971158"/>
    <n v="11540000"/>
    <n v="74250000"/>
    <n v="1270215"/>
    <n v="71762724"/>
    <n v="743580"/>
    <n v="0"/>
    <n v="82000000"/>
    <s v="                              "/>
    <n v="0"/>
    <n v="0"/>
    <n v="0"/>
    <m/>
    <m/>
    <d v="2021-02-26T00:00:00"/>
    <n v="3"/>
    <s v="O"/>
    <n v="1"/>
    <n v="30"/>
    <n v="0"/>
    <m/>
    <m/>
    <m/>
    <m/>
    <m/>
    <m/>
    <n v="1"/>
    <n v="1"/>
    <m/>
    <m/>
    <n v="18522427"/>
    <s v="CREDITOS DE CONSUMO"/>
    <n v="0"/>
    <n v="0"/>
    <n v="890480123"/>
    <s v="UNIVERSIDAD DE CARTAGENA"/>
    <n v="5"/>
    <m/>
    <m/>
    <m/>
    <m/>
    <n v="1"/>
    <n v="7"/>
    <n v="2"/>
  </r>
  <r>
    <n v="419613"/>
    <s v="C"/>
    <n v="1047380066"/>
    <x v="0"/>
    <n v="4"/>
    <n v="550025245"/>
    <d v="2021-01-30T00:00:00"/>
    <d v="2024-03-30T00:00:00"/>
    <n v="0"/>
    <n v="1"/>
    <n v="0"/>
    <n v="30"/>
    <n v="2"/>
    <n v="22490513"/>
    <n v="24960000"/>
    <n v="565597"/>
    <n v="21744"/>
    <n v="565597"/>
    <n v="12003"/>
    <n v="0"/>
    <n v="0"/>
    <m/>
    <n v="0"/>
    <n v="0"/>
    <n v="0"/>
    <m/>
    <m/>
    <d v="2021-03-30T00:00:00"/>
    <n v="1"/>
    <s v="O"/>
    <n v="1"/>
    <n v="30"/>
    <n v="0"/>
    <m/>
    <m/>
    <m/>
    <m/>
    <m/>
    <m/>
    <n v="1"/>
    <n v="1"/>
    <m/>
    <m/>
    <n v="145984"/>
    <s v="CREDITOS DE CONSUMO"/>
    <n v="0"/>
    <n v="0"/>
    <n v="890480123"/>
    <s v="UNIVERSIDAD DE CARTAGENA"/>
    <n v="5"/>
    <m/>
    <m/>
    <m/>
    <m/>
    <n v="2"/>
    <n v="7"/>
    <n v="2"/>
  </r>
  <r>
    <n v="317743"/>
    <s v="C"/>
    <n v="1047380066"/>
    <x v="0"/>
    <n v="4"/>
    <n v="550025246"/>
    <d v="2021-01-30T00:00:00"/>
    <d v="2024-03-30T00:00:00"/>
    <n v="0"/>
    <n v="1"/>
    <n v="0"/>
    <n v="30"/>
    <n v="2"/>
    <n v="22490513"/>
    <n v="24960000"/>
    <n v="428286"/>
    <n v="16465"/>
    <n v="428286"/>
    <n v="9111"/>
    <n v="0"/>
    <n v="0"/>
    <m/>
    <n v="0"/>
    <n v="0"/>
    <n v="0"/>
    <m/>
    <m/>
    <d v="2021-03-30T00:00:00"/>
    <n v="1"/>
    <s v="O"/>
    <n v="1"/>
    <n v="30"/>
    <n v="0"/>
    <m/>
    <m/>
    <m/>
    <m/>
    <m/>
    <m/>
    <n v="1"/>
    <n v="1"/>
    <m/>
    <m/>
    <n v="110543"/>
    <s v="CREDITOS DE CONSUMO"/>
    <n v="0"/>
    <n v="0"/>
    <n v="890480123"/>
    <s v="UNIVERSIDAD DE CARTAGENA"/>
    <n v="5"/>
    <m/>
    <m/>
    <m/>
    <m/>
    <n v="2"/>
    <n v="7"/>
    <n v="2"/>
  </r>
  <r>
    <n v="29141"/>
    <s v="C"/>
    <n v="1047380066"/>
    <x v="0"/>
    <n v="4"/>
    <n v="550025251"/>
    <d v="2021-01-31T00:00:00"/>
    <d v="2024-03-30T00:00:00"/>
    <n v="0"/>
    <n v="1"/>
    <n v="0"/>
    <n v="30"/>
    <n v="2"/>
    <n v="22490513"/>
    <n v="24960000"/>
    <n v="39280"/>
    <n v="1510"/>
    <n v="39280"/>
    <n v="750"/>
    <n v="0"/>
    <n v="0"/>
    <m/>
    <n v="0"/>
    <n v="0"/>
    <n v="0"/>
    <m/>
    <m/>
    <d v="2021-03-30T00:00:00"/>
    <n v="1"/>
    <s v="O"/>
    <n v="1"/>
    <n v="30"/>
    <n v="0"/>
    <m/>
    <m/>
    <m/>
    <m/>
    <m/>
    <m/>
    <n v="1"/>
    <n v="1"/>
    <m/>
    <m/>
    <n v="10139"/>
    <s v="CREDITOS DE CONSUMO"/>
    <n v="0"/>
    <n v="0"/>
    <n v="890480123"/>
    <s v="UNIVERSIDAD DE CARTAGENA"/>
    <n v="5"/>
    <m/>
    <m/>
    <m/>
    <m/>
    <n v="2"/>
    <n v="7"/>
    <n v="2"/>
  </r>
  <r>
    <n v="67596"/>
    <s v="C"/>
    <n v="1047380066"/>
    <x v="0"/>
    <n v="4"/>
    <n v="550025252"/>
    <d v="2021-01-31T00:00:00"/>
    <d v="2024-03-30T00:00:00"/>
    <n v="0"/>
    <n v="1"/>
    <n v="0"/>
    <n v="30"/>
    <n v="2"/>
    <n v="22490513"/>
    <n v="24960000"/>
    <n v="91113"/>
    <n v="3503"/>
    <n v="91113"/>
    <n v="1710"/>
    <n v="0"/>
    <n v="0"/>
    <m/>
    <n v="0"/>
    <n v="0"/>
    <n v="0"/>
    <m/>
    <m/>
    <d v="2021-03-30T00:00:00"/>
    <n v="1"/>
    <s v="O"/>
    <n v="1"/>
    <n v="30"/>
    <n v="0"/>
    <m/>
    <m/>
    <m/>
    <m/>
    <m/>
    <m/>
    <n v="1"/>
    <n v="1"/>
    <m/>
    <m/>
    <n v="23517"/>
    <s v="CREDITOS DE CONSUMO"/>
    <n v="0"/>
    <n v="0"/>
    <n v="890480123"/>
    <s v="UNIVERSIDAD DE CARTAGENA"/>
    <n v="5"/>
    <m/>
    <m/>
    <m/>
    <m/>
    <n v="2"/>
    <n v="7"/>
    <n v="2"/>
  </r>
  <r>
    <n v="498861"/>
    <s v="C"/>
    <n v="1047380066"/>
    <x v="0"/>
    <n v="4"/>
    <n v="550025377"/>
    <d v="2021-02-08T00:00:00"/>
    <d v="2024-03-30T00:00:00"/>
    <n v="0"/>
    <n v="1"/>
    <n v="0"/>
    <n v="30"/>
    <n v="2"/>
    <n v="22490513"/>
    <n v="24960000"/>
    <n v="672416"/>
    <n v="25851"/>
    <n v="672416"/>
    <n v="12600"/>
    <n v="0"/>
    <n v="0"/>
    <m/>
    <n v="0"/>
    <n v="0"/>
    <n v="0"/>
    <m/>
    <m/>
    <d v="2021-03-30T00:00:00"/>
    <n v="1"/>
    <s v="O"/>
    <n v="1"/>
    <n v="30"/>
    <n v="0"/>
    <m/>
    <m/>
    <m/>
    <m/>
    <m/>
    <m/>
    <n v="1"/>
    <n v="1"/>
    <m/>
    <m/>
    <n v="173555"/>
    <s v="CREDITOS DE CONSUMO"/>
    <n v="0"/>
    <n v="0"/>
    <n v="890480123"/>
    <s v="UNIVERSIDAD DE CARTAGENA"/>
    <n v="5"/>
    <m/>
    <m/>
    <m/>
    <m/>
    <n v="2"/>
    <n v="7"/>
    <n v="2"/>
  </r>
  <r>
    <n v="285348"/>
    <s v="C"/>
    <n v="1047380066"/>
    <x v="0"/>
    <n v="4"/>
    <n v="550025393"/>
    <d v="2021-02-12T00:00:00"/>
    <d v="2024-03-30T00:00:00"/>
    <n v="0"/>
    <n v="1"/>
    <n v="0"/>
    <n v="30"/>
    <n v="2"/>
    <n v="22490513"/>
    <n v="24960000"/>
    <n v="384622"/>
    <n v="14787"/>
    <n v="384622"/>
    <n v="7200"/>
    <n v="0"/>
    <n v="0"/>
    <m/>
    <n v="0"/>
    <n v="0"/>
    <n v="0"/>
    <m/>
    <m/>
    <d v="2021-03-30T00:00:00"/>
    <n v="1"/>
    <s v="O"/>
    <n v="1"/>
    <n v="30"/>
    <n v="0"/>
    <m/>
    <m/>
    <m/>
    <m/>
    <m/>
    <m/>
    <n v="1"/>
    <n v="1"/>
    <m/>
    <m/>
    <n v="99274"/>
    <s v="CREDITOS DE CONSUMO"/>
    <n v="0"/>
    <n v="0"/>
    <n v="890480123"/>
    <s v="UNIVERSIDAD DE CARTAGENA"/>
    <n v="5"/>
    <m/>
    <m/>
    <m/>
    <m/>
    <n v="2"/>
    <n v="7"/>
    <n v="2"/>
  </r>
  <r>
    <n v="428024"/>
    <s v="C"/>
    <n v="1047380066"/>
    <x v="0"/>
    <n v="4"/>
    <n v="550025397"/>
    <d v="2021-02-14T00:00:00"/>
    <d v="2024-03-30T00:00:00"/>
    <n v="0"/>
    <n v="1"/>
    <n v="0"/>
    <n v="30"/>
    <n v="2"/>
    <n v="22490513"/>
    <n v="24960000"/>
    <n v="576934"/>
    <n v="22180"/>
    <n v="576934"/>
    <n v="720"/>
    <n v="0"/>
    <n v="0"/>
    <m/>
    <n v="0"/>
    <n v="0"/>
    <n v="0"/>
    <m/>
    <m/>
    <d v="2021-03-30T00:00:00"/>
    <n v="1"/>
    <s v="O"/>
    <n v="1"/>
    <n v="30"/>
    <n v="0"/>
    <m/>
    <m/>
    <m/>
    <m/>
    <m/>
    <m/>
    <n v="1"/>
    <n v="1"/>
    <m/>
    <m/>
    <n v="148910"/>
    <s v="CREDITOS DE CONSUMO"/>
    <n v="0"/>
    <n v="0"/>
    <n v="890480123"/>
    <s v="UNIVERSIDAD DE CARTAGENA"/>
    <n v="5"/>
    <m/>
    <m/>
    <m/>
    <m/>
    <n v="2"/>
    <n v="7"/>
    <n v="2"/>
  </r>
  <r>
    <n v="285348"/>
    <s v="C"/>
    <n v="1047380066"/>
    <x v="0"/>
    <n v="4"/>
    <n v="550025398"/>
    <d v="2021-02-14T00:00:00"/>
    <d v="2024-03-30T00:00:00"/>
    <n v="0"/>
    <n v="1"/>
    <n v="0"/>
    <n v="30"/>
    <n v="2"/>
    <n v="22490513"/>
    <n v="24960000"/>
    <n v="384622"/>
    <n v="14787"/>
    <n v="384622"/>
    <n v="480"/>
    <n v="0"/>
    <n v="0"/>
    <m/>
    <n v="0"/>
    <n v="0"/>
    <n v="0"/>
    <m/>
    <m/>
    <d v="2021-03-30T00:00:00"/>
    <n v="1"/>
    <s v="O"/>
    <n v="1"/>
    <n v="30"/>
    <n v="0"/>
    <m/>
    <m/>
    <m/>
    <m/>
    <m/>
    <m/>
    <n v="1"/>
    <n v="1"/>
    <m/>
    <m/>
    <n v="99274"/>
    <s v="CREDITOS DE CONSUMO"/>
    <n v="0"/>
    <n v="0"/>
    <n v="890480123"/>
    <s v="UNIVERSIDAD DE CARTAGENA"/>
    <n v="5"/>
    <m/>
    <m/>
    <m/>
    <m/>
    <n v="2"/>
    <n v="7"/>
    <n v="2"/>
  </r>
  <r>
    <n v="751"/>
    <s v="C"/>
    <n v="1047380066"/>
    <x v="0"/>
    <n v="4"/>
    <n v="550025399"/>
    <d v="2021-02-14T00:00:00"/>
    <d v="2021-04-28T00:00:00"/>
    <n v="0"/>
    <n v="1"/>
    <n v="0"/>
    <n v="30"/>
    <n v="2"/>
    <n v="0"/>
    <n v="0"/>
    <n v="2100"/>
    <n v="2100"/>
    <n v="1012"/>
    <n v="0"/>
    <n v="0"/>
    <n v="0"/>
    <m/>
    <n v="0"/>
    <n v="0"/>
    <n v="0"/>
    <m/>
    <m/>
    <d v="2021-02-26T00:00:00"/>
    <n v="1"/>
    <s v="O"/>
    <n v="1"/>
    <n v="30"/>
    <n v="0"/>
    <m/>
    <m/>
    <m/>
    <m/>
    <m/>
    <m/>
    <n v="1"/>
    <n v="1"/>
    <m/>
    <m/>
    <n v="261"/>
    <s v="CREDITOS DE CONSUMO"/>
    <n v="0"/>
    <n v="0"/>
    <n v="890480123"/>
    <s v="UNIVERSIDAD DE CARTAGENA"/>
    <n v="5"/>
    <m/>
    <m/>
    <m/>
    <m/>
    <n v="2"/>
    <n v="7"/>
    <n v="2"/>
  </r>
  <r>
    <n v="71338"/>
    <s v="C"/>
    <n v="1047380066"/>
    <x v="0"/>
    <n v="4"/>
    <n v="550025448"/>
    <d v="2021-02-25T00:00:00"/>
    <d v="2024-03-30T00:00:00"/>
    <n v="0"/>
    <n v="1"/>
    <n v="0"/>
    <n v="30"/>
    <n v="2"/>
    <n v="22490513"/>
    <n v="24960000"/>
    <n v="96156"/>
    <n v="3697"/>
    <n v="96156"/>
    <n v="120"/>
    <n v="0"/>
    <n v="0"/>
    <m/>
    <n v="0"/>
    <n v="0"/>
    <n v="0"/>
    <m/>
    <m/>
    <d v="2021-03-30T00:00:00"/>
    <n v="1"/>
    <s v="O"/>
    <n v="1"/>
    <n v="30"/>
    <n v="0"/>
    <m/>
    <m/>
    <m/>
    <m/>
    <m/>
    <m/>
    <n v="1"/>
    <n v="1"/>
    <m/>
    <m/>
    <n v="24818"/>
    <s v="CREDITOS DE CONSUMO"/>
    <n v="0"/>
    <n v="0"/>
    <n v="890480123"/>
    <s v="UNIVERSIDAD DE CARTAGENA"/>
    <n v="5"/>
    <m/>
    <m/>
    <m/>
    <m/>
    <n v="2"/>
    <n v="7"/>
    <n v="2"/>
  </r>
  <r>
    <n v="4451"/>
    <s v="C"/>
    <n v="1047380066"/>
    <x v="0"/>
    <n v="4"/>
    <n v="550025555"/>
    <d v="2021-02-28T00:00:00"/>
    <d v="2021-04-30T00:00:00"/>
    <n v="0"/>
    <n v="1"/>
    <n v="0"/>
    <n v="30"/>
    <n v="2"/>
    <n v="0"/>
    <n v="0"/>
    <n v="6000"/>
    <n v="6000"/>
    <n v="6000"/>
    <n v="0"/>
    <n v="0"/>
    <n v="0"/>
    <m/>
    <n v="0"/>
    <n v="0"/>
    <n v="0"/>
    <m/>
    <m/>
    <d v="2021-03-30T00:00:00"/>
    <n v="1"/>
    <s v="O"/>
    <n v="1"/>
    <n v="30"/>
    <n v="0"/>
    <m/>
    <m/>
    <m/>
    <m/>
    <m/>
    <m/>
    <n v="1"/>
    <n v="1"/>
    <m/>
    <m/>
    <n v="1549"/>
    <s v="CREDITOS DE CONSUMO"/>
    <n v="0"/>
    <n v="0"/>
    <n v="890480123"/>
    <s v="UNIVERSIDAD DE CARTAGENA"/>
    <n v="5"/>
    <m/>
    <m/>
    <m/>
    <m/>
    <n v="2"/>
    <n v="7"/>
    <n v="2"/>
  </r>
  <r>
    <n v="4451"/>
    <s v="C"/>
    <n v="1047380066"/>
    <x v="0"/>
    <n v="4"/>
    <n v="550025741"/>
    <d v="2021-03-31T00:00:00"/>
    <d v="2021-05-30T00:00:00"/>
    <n v="0"/>
    <n v="1"/>
    <n v="0"/>
    <n v="30"/>
    <n v="2"/>
    <n v="0"/>
    <n v="0"/>
    <n v="6000"/>
    <n v="6000"/>
    <n v="6000"/>
    <n v="0"/>
    <n v="0"/>
    <n v="0"/>
    <m/>
    <n v="0"/>
    <n v="0"/>
    <n v="0"/>
    <m/>
    <m/>
    <d v="2021-03-31T00:00:00"/>
    <n v="1"/>
    <s v="O"/>
    <n v="1"/>
    <n v="30"/>
    <n v="0"/>
    <m/>
    <m/>
    <m/>
    <m/>
    <m/>
    <m/>
    <n v="1"/>
    <n v="1"/>
    <m/>
    <m/>
    <n v="1549"/>
    <s v="CREDITOS DE CONSUMO"/>
    <n v="0"/>
    <n v="0"/>
    <n v="890480123"/>
    <s v="UNIVERSIDAD DE CARTAGENA"/>
    <n v="5"/>
    <m/>
    <m/>
    <m/>
    <m/>
    <n v="2"/>
    <n v="7"/>
    <n v="2"/>
  </r>
  <r>
    <n v="16495559"/>
    <s v="C"/>
    <n v="1047380519"/>
    <x v="3"/>
    <n v="4"/>
    <n v="14142"/>
    <d v="2018-06-18T00:00:00"/>
    <d v="2025-06-18T00:00:00"/>
    <n v="0"/>
    <n v="1"/>
    <n v="35"/>
    <n v="30"/>
    <n v="2"/>
    <n v="13121400"/>
    <n v="13940000"/>
    <n v="28361002"/>
    <n v="434087"/>
    <n v="19429642"/>
    <n v="0"/>
    <n v="0"/>
    <n v="39604000"/>
    <s v="                              "/>
    <n v="0"/>
    <n v="0"/>
    <n v="0"/>
    <n v="1000000"/>
    <n v="12"/>
    <d v="2021-03-30T00:00:00"/>
    <n v="3"/>
    <s v="O"/>
    <n v="1"/>
    <n v="30"/>
    <n v="0"/>
    <m/>
    <m/>
    <m/>
    <m/>
    <m/>
    <m/>
    <n v="1"/>
    <n v="1"/>
    <m/>
    <m/>
    <n v="2934083"/>
    <s v="CREDITOS DE CONSUMO"/>
    <n v="0"/>
    <n v="0"/>
    <n v="806002962"/>
    <s v="FONDUCAR"/>
    <n v="5"/>
    <m/>
    <m/>
    <m/>
    <m/>
    <n v="1"/>
    <n v="7"/>
    <n v="2"/>
  </r>
  <r>
    <n v="2725333"/>
    <s v="C"/>
    <n v="1047380519"/>
    <x v="0"/>
    <n v="4"/>
    <n v="17807"/>
    <d v="2020-11-13T00:00:00"/>
    <d v="2022-11-30T00:00:00"/>
    <n v="0"/>
    <n v="1"/>
    <n v="5"/>
    <n v="30"/>
    <n v="2"/>
    <n v="15881442"/>
    <n v="17090000"/>
    <n v="4000000"/>
    <n v="195626"/>
    <n v="3210091"/>
    <n v="0"/>
    <n v="0"/>
    <n v="0"/>
    <m/>
    <n v="0"/>
    <n v="0"/>
    <n v="0"/>
    <m/>
    <m/>
    <d v="2021-03-30T00:00:00"/>
    <n v="1"/>
    <s v="O"/>
    <n v="1"/>
    <n v="30"/>
    <n v="0"/>
    <m/>
    <m/>
    <m/>
    <m/>
    <m/>
    <m/>
    <n v="1"/>
    <n v="1"/>
    <m/>
    <m/>
    <n v="484758"/>
    <s v="CREDITOS DE CONSUMO"/>
    <n v="0"/>
    <n v="0"/>
    <n v="806002962"/>
    <s v="FONDUCAR"/>
    <n v="5"/>
    <m/>
    <m/>
    <m/>
    <m/>
    <n v="1"/>
    <n v="7"/>
    <n v="2"/>
  </r>
  <r>
    <n v="469571"/>
    <s v="C"/>
    <n v="1047381799"/>
    <x v="0"/>
    <n v="4"/>
    <n v="18173"/>
    <d v="2021-02-10T00:00:00"/>
    <d v="2023-02-28T00:00:00"/>
    <n v="0"/>
    <n v="1"/>
    <n v="2"/>
    <n v="30"/>
    <n v="2"/>
    <n v="15881442"/>
    <n v="17090000"/>
    <n v="5000000"/>
    <n v="244532"/>
    <n v="4573876"/>
    <n v="0"/>
    <n v="0"/>
    <n v="0"/>
    <m/>
    <n v="0"/>
    <n v="0"/>
    <n v="0"/>
    <m/>
    <m/>
    <d v="2021-03-30T00:00:00"/>
    <n v="1"/>
    <s v="O"/>
    <n v="1"/>
    <n v="30"/>
    <n v="0"/>
    <m/>
    <m/>
    <m/>
    <m/>
    <m/>
    <m/>
    <n v="1"/>
    <n v="1"/>
    <m/>
    <m/>
    <n v="4104305"/>
    <s v="CREDITOS DE CONSUMO"/>
    <n v="0"/>
    <n v="0"/>
    <n v="890480123"/>
    <s v="UNIVERSIDAD DE CARTAGENA"/>
    <n v="5"/>
    <m/>
    <m/>
    <m/>
    <m/>
    <n v="1"/>
    <n v="7"/>
    <n v="2"/>
  </r>
  <r>
    <n v="0"/>
    <s v="C"/>
    <n v="1047384638"/>
    <x v="12"/>
    <n v="4"/>
    <n v="16505"/>
    <d v="2019-10-29T00:00:00"/>
    <d v="2021-02-28T00:00:00"/>
    <n v="62"/>
    <n v="1"/>
    <n v="14"/>
    <n v="30"/>
    <n v="2"/>
    <n v="17726461"/>
    <n v="19240000"/>
    <n v="1250000"/>
    <n v="88294"/>
    <n v="172340"/>
    <n v="8579"/>
    <n v="0"/>
    <n v="0"/>
    <m/>
    <n v="17234"/>
    <n v="8579"/>
    <n v="224"/>
    <m/>
    <m/>
    <d v="2020-12-30T00:00:00"/>
    <n v="1"/>
    <s v="O"/>
    <n v="1"/>
    <n v="30"/>
    <n v="172340"/>
    <m/>
    <m/>
    <m/>
    <m/>
    <m/>
    <m/>
    <n v="1"/>
    <n v="1"/>
    <m/>
    <m/>
    <n v="1934893"/>
    <s v="CREDITOS DE CONSUMO"/>
    <n v="0"/>
    <n v="0"/>
    <n v="890480123"/>
    <s v="UNIVERSIDAD DE CARTAGENA"/>
    <n v="5"/>
    <m/>
    <m/>
    <m/>
    <m/>
    <n v="1"/>
    <n v="7"/>
    <n v="2"/>
  </r>
  <r>
    <n v="219834"/>
    <s v="C"/>
    <n v="1047390903"/>
    <x v="0"/>
    <n v="4"/>
    <n v="16707"/>
    <d v="2019-12-18T00:00:00"/>
    <d v="2021-12-30T00:00:00"/>
    <n v="0"/>
    <n v="1"/>
    <n v="15"/>
    <n v="30"/>
    <n v="2"/>
    <n v="9119963"/>
    <n v="9511000"/>
    <n v="2138678"/>
    <n v="97823"/>
    <n v="847857"/>
    <n v="0"/>
    <n v="0"/>
    <n v="0"/>
    <m/>
    <n v="0"/>
    <n v="0"/>
    <n v="0"/>
    <m/>
    <m/>
    <d v="2021-03-30T00:00:00"/>
    <n v="9"/>
    <s v="O"/>
    <n v="1"/>
    <n v="30"/>
    <n v="0"/>
    <m/>
    <m/>
    <m/>
    <m/>
    <m/>
    <m/>
    <n v="1"/>
    <n v="1"/>
    <m/>
    <m/>
    <n v="628023"/>
    <s v="CREDITOS DE CONSUMO"/>
    <n v="0"/>
    <n v="0"/>
    <n v="890480123"/>
    <s v="UNIVERSIDAD DE CARTAGENA"/>
    <n v="5"/>
    <m/>
    <m/>
    <m/>
    <m/>
    <n v="1"/>
    <n v="7"/>
    <n v="2"/>
  </r>
  <r>
    <n v="19844390"/>
    <s v="C"/>
    <n v="1047397690"/>
    <x v="0"/>
    <n v="4"/>
    <n v="16729"/>
    <d v="2019-12-23T00:00:00"/>
    <d v="2026-12-30T00:00:00"/>
    <n v="0"/>
    <n v="1"/>
    <n v="15"/>
    <n v="30"/>
    <n v="2"/>
    <n v="9119963"/>
    <n v="9511000"/>
    <n v="27447925"/>
    <n v="443285"/>
    <n v="23733373"/>
    <n v="0"/>
    <n v="0"/>
    <n v="0"/>
    <m/>
    <n v="0"/>
    <n v="0"/>
    <n v="0"/>
    <m/>
    <m/>
    <d v="2021-03-30T00:00:00"/>
    <n v="1"/>
    <s v="O"/>
    <n v="1"/>
    <n v="30"/>
    <n v="0"/>
    <m/>
    <m/>
    <m/>
    <m/>
    <m/>
    <m/>
    <n v="1"/>
    <n v="1"/>
    <m/>
    <m/>
    <n v="3888983"/>
    <s v="CREDITOS DE CONSUMO"/>
    <n v="0"/>
    <n v="0"/>
    <n v="890480123"/>
    <s v="UNIVERSIDAD DE CARTAGENA"/>
    <n v="5"/>
    <m/>
    <m/>
    <m/>
    <m/>
    <n v="1"/>
    <n v="7"/>
    <n v="2"/>
  </r>
  <r>
    <n v="2426359"/>
    <s v="C"/>
    <n v="1047397690"/>
    <x v="0"/>
    <n v="4"/>
    <n v="17786"/>
    <d v="2020-11-05T00:00:00"/>
    <d v="2022-07-05T00:00:00"/>
    <n v="0"/>
    <n v="1"/>
    <n v="5"/>
    <n v="30"/>
    <n v="2"/>
    <n v="16011168"/>
    <n v="17240000"/>
    <n v="3760000"/>
    <n v="215443"/>
    <n v="2901862"/>
    <n v="0"/>
    <n v="0"/>
    <n v="0"/>
    <m/>
    <n v="0"/>
    <n v="0"/>
    <n v="0"/>
    <m/>
    <m/>
    <d v="2021-03-30T00:00:00"/>
    <n v="1"/>
    <s v="O"/>
    <n v="1"/>
    <n v="30"/>
    <n v="0"/>
    <m/>
    <m/>
    <m/>
    <m/>
    <m/>
    <m/>
    <n v="1"/>
    <n v="1"/>
    <m/>
    <m/>
    <n v="475503"/>
    <s v="CREDITOS DE CONSUMO"/>
    <n v="0"/>
    <n v="0"/>
    <n v="890480123"/>
    <s v="UNIVERSIDAD DE CARTAGENA"/>
    <n v="5"/>
    <m/>
    <m/>
    <m/>
    <m/>
    <n v="1"/>
    <n v="7"/>
    <n v="2"/>
  </r>
  <r>
    <n v="7465967"/>
    <s v="C"/>
    <n v="1047436404"/>
    <x v="0"/>
    <n v="4"/>
    <n v="16648"/>
    <d v="2019-12-04T00:00:00"/>
    <d v="2023-12-04T00:00:00"/>
    <n v="0"/>
    <n v="1"/>
    <n v="16"/>
    <n v="30"/>
    <n v="2"/>
    <n v="9752084"/>
    <n v="10200000"/>
    <n v="11776330"/>
    <n v="297278"/>
    <n v="8328512"/>
    <n v="0"/>
    <n v="0"/>
    <n v="0"/>
    <m/>
    <n v="0"/>
    <n v="0"/>
    <n v="0"/>
    <m/>
    <m/>
    <d v="2021-03-30T00:00:00"/>
    <n v="9"/>
    <s v="O"/>
    <n v="1"/>
    <n v="30"/>
    <n v="0"/>
    <m/>
    <m/>
    <m/>
    <m/>
    <m/>
    <m/>
    <n v="1"/>
    <n v="1"/>
    <m/>
    <m/>
    <n v="862545"/>
    <s v="CREDITOS DE CONSUMO"/>
    <n v="0"/>
    <n v="0"/>
    <n v="890480123"/>
    <s v="UNIVERSIDAD DE CARTAGENA"/>
    <n v="5"/>
    <m/>
    <m/>
    <m/>
    <m/>
    <n v="1"/>
    <n v="7"/>
    <n v="2"/>
  </r>
  <r>
    <n v="3456257"/>
    <s v="C"/>
    <n v="1047436404"/>
    <x v="0"/>
    <n v="4"/>
    <n v="18224"/>
    <d v="2021-03-01T00:00:00"/>
    <d v="2023-03-01T00:00:00"/>
    <n v="0"/>
    <n v="1"/>
    <n v="1"/>
    <n v="30"/>
    <n v="2"/>
    <n v="15881442"/>
    <n v="17090000"/>
    <n v="4000000"/>
    <n v="195626"/>
    <n v="3855559"/>
    <n v="0"/>
    <n v="0"/>
    <n v="0"/>
    <m/>
    <n v="0"/>
    <n v="0"/>
    <n v="0"/>
    <m/>
    <m/>
    <d v="2021-03-30T00:00:00"/>
    <n v="9"/>
    <s v="O"/>
    <n v="1"/>
    <n v="30"/>
    <n v="0"/>
    <m/>
    <m/>
    <m/>
    <m/>
    <m/>
    <m/>
    <n v="1"/>
    <n v="1"/>
    <m/>
    <m/>
    <n v="399302"/>
    <s v="CREDITOS DE CONSUMO"/>
    <n v="0"/>
    <n v="0"/>
    <n v="890480123"/>
    <s v="UNIVERSIDAD DE CARTAGENA"/>
    <n v="5"/>
    <m/>
    <m/>
    <m/>
    <m/>
    <n v="1"/>
    <n v="7"/>
    <n v="2"/>
  </r>
  <r>
    <n v="27180187"/>
    <s v="C"/>
    <n v="1047441821"/>
    <x v="0"/>
    <n v="4"/>
    <n v="17378"/>
    <d v="2020-07-22T00:00:00"/>
    <d v="2027-07-30T00:00:00"/>
    <n v="0"/>
    <n v="1"/>
    <n v="8"/>
    <n v="30"/>
    <n v="2"/>
    <n v="17726461"/>
    <n v="19240000"/>
    <n v="30000000"/>
    <n v="625734"/>
    <n v="28461623"/>
    <n v="0"/>
    <n v="0"/>
    <n v="0"/>
    <m/>
    <n v="0"/>
    <n v="0"/>
    <n v="0"/>
    <m/>
    <m/>
    <d v="2021-03-31T00:00:00"/>
    <n v="9"/>
    <s v="O"/>
    <n v="1"/>
    <n v="30"/>
    <n v="0"/>
    <m/>
    <m/>
    <m/>
    <m/>
    <m/>
    <m/>
    <n v="1"/>
    <n v="1"/>
    <m/>
    <m/>
    <n v="1281436"/>
    <s v="CREDITOS DE CONSUMO"/>
    <n v="0"/>
    <n v="0"/>
    <n v="890480123"/>
    <s v="UNIVERSIDAD DE CARTAGENA"/>
    <n v="5"/>
    <m/>
    <m/>
    <m/>
    <m/>
    <n v="1"/>
    <n v="7"/>
    <n v="2"/>
  </r>
  <r>
    <n v="14782539"/>
    <s v="C"/>
    <n v="1047441821"/>
    <x v="0"/>
    <n v="4"/>
    <n v="18036"/>
    <d v="2020-12-31T00:00:00"/>
    <d v="2027-10-31T00:00:00"/>
    <n v="0"/>
    <n v="1"/>
    <n v="3"/>
    <n v="30"/>
    <n v="2"/>
    <n v="16011168"/>
    <n v="17240000"/>
    <n v="15805783"/>
    <n v="318217"/>
    <n v="15479476"/>
    <n v="0"/>
    <n v="0"/>
    <n v="0"/>
    <m/>
    <n v="0"/>
    <n v="0"/>
    <n v="0"/>
    <m/>
    <m/>
    <d v="2021-03-31T00:00:00"/>
    <n v="9"/>
    <s v="O"/>
    <n v="1"/>
    <n v="30"/>
    <n v="0"/>
    <m/>
    <m/>
    <m/>
    <m/>
    <m/>
    <m/>
    <n v="1"/>
    <n v="1"/>
    <m/>
    <m/>
    <n v="696937"/>
    <s v="CREDITOS DE CONSUMO"/>
    <n v="0"/>
    <n v="0"/>
    <n v="890480123"/>
    <s v="UNIVERSIDAD DE CARTAGENA"/>
    <n v="5"/>
    <m/>
    <m/>
    <m/>
    <m/>
    <n v="1"/>
    <n v="7"/>
    <n v="2"/>
  </r>
  <r>
    <n v="1813883"/>
    <s v="C"/>
    <n v="1047441821"/>
    <x v="0"/>
    <n v="4"/>
    <n v="18326"/>
    <d v="2021-03-31T00:00:00"/>
    <d v="2021-04-30T00:00:00"/>
    <n v="0"/>
    <n v="1"/>
    <n v="0"/>
    <n v="30"/>
    <n v="2"/>
    <n v="23318977"/>
    <n v="25980000"/>
    <n v="1899400"/>
    <n v="1936310"/>
    <n v="1899400"/>
    <n v="0"/>
    <n v="0"/>
    <n v="0"/>
    <m/>
    <n v="0"/>
    <n v="0"/>
    <n v="0"/>
    <m/>
    <m/>
    <d v="2021-03-31T00:00:00"/>
    <n v="1"/>
    <s v="O"/>
    <n v="1"/>
    <n v="30"/>
    <n v="0"/>
    <m/>
    <m/>
    <m/>
    <m/>
    <m/>
    <m/>
    <n v="1"/>
    <n v="1"/>
    <m/>
    <m/>
    <n v="85517"/>
    <s v="CREDITOS DE CONSUMO"/>
    <n v="0"/>
    <n v="0"/>
    <n v="890480123"/>
    <s v="UNIVERSIDAD DE CARTAGENA"/>
    <n v="5"/>
    <m/>
    <m/>
    <m/>
    <m/>
    <n v="1"/>
    <n v="7"/>
    <n v="2"/>
  </r>
  <r>
    <n v="1823483"/>
    <s v="C"/>
    <n v="1047443529"/>
    <x v="0"/>
    <n v="4"/>
    <n v="17830"/>
    <d v="2020-11-25T00:00:00"/>
    <d v="2025-11-30T00:00:00"/>
    <n v="0"/>
    <n v="1"/>
    <n v="3"/>
    <n v="30"/>
    <n v="2"/>
    <n v="9568969"/>
    <n v="10000000"/>
    <n v="8358436"/>
    <n v="175825"/>
    <n v="8019649"/>
    <n v="72487"/>
    <n v="0"/>
    <n v="0"/>
    <m/>
    <n v="0"/>
    <n v="0"/>
    <n v="0"/>
    <m/>
    <m/>
    <d v="2021-02-26T00:00:00"/>
    <n v="9"/>
    <s v="O"/>
    <n v="1"/>
    <n v="30"/>
    <n v="0"/>
    <m/>
    <m/>
    <m/>
    <m/>
    <m/>
    <m/>
    <n v="1"/>
    <n v="1"/>
    <m/>
    <m/>
    <n v="6196166"/>
    <s v="CREDITOS DE CONSUMO"/>
    <n v="0"/>
    <n v="0"/>
    <n v="890480123"/>
    <s v="UNIVERSIDAD DE CARTAGENA"/>
    <n v="5"/>
    <m/>
    <m/>
    <m/>
    <m/>
    <n v="1"/>
    <n v="7"/>
    <n v="2"/>
  </r>
  <r>
    <n v="119530"/>
    <s v="C"/>
    <n v="1047446059"/>
    <x v="0"/>
    <n v="4"/>
    <n v="17436"/>
    <d v="2020-07-31T00:00:00"/>
    <d v="2022-07-31T00:00:00"/>
    <n v="0"/>
    <n v="1"/>
    <n v="8"/>
    <n v="30"/>
    <n v="2"/>
    <n v="12185828"/>
    <n v="12890000"/>
    <n v="1690000"/>
    <n v="79701"/>
    <n v="1171537"/>
    <n v="0"/>
    <n v="0"/>
    <n v="0"/>
    <m/>
    <n v="0"/>
    <n v="0"/>
    <n v="0"/>
    <m/>
    <m/>
    <d v="2021-03-31T00:00:00"/>
    <n v="9"/>
    <s v="O"/>
    <n v="1"/>
    <n v="30"/>
    <n v="0"/>
    <m/>
    <m/>
    <m/>
    <m/>
    <m/>
    <m/>
    <n v="1"/>
    <n v="1"/>
    <m/>
    <m/>
    <n v="1052007"/>
    <s v="CREDITOS DE CONSUMO"/>
    <n v="0"/>
    <n v="0"/>
    <n v="890480123"/>
    <s v="UNIVERSIDAD DE CARTAGENA"/>
    <n v="5"/>
    <m/>
    <m/>
    <m/>
    <m/>
    <n v="1"/>
    <n v="7"/>
    <n v="2"/>
  </r>
  <r>
    <n v="41813"/>
    <s v="C"/>
    <n v="1047446059"/>
    <x v="2"/>
    <n v="4"/>
    <n v="18314"/>
    <d v="2021-03-31T00:00:00"/>
    <d v="2021-04-30T00:00:00"/>
    <n v="0"/>
    <n v="1"/>
    <n v="0"/>
    <n v="30"/>
    <n v="2"/>
    <n v="23318977"/>
    <n v="25980000"/>
    <n v="409814"/>
    <n v="417778"/>
    <n v="409814"/>
    <n v="0"/>
    <n v="0"/>
    <n v="0"/>
    <m/>
    <n v="0"/>
    <n v="0"/>
    <n v="0"/>
    <m/>
    <m/>
    <d v="2021-03-31T00:00:00"/>
    <n v="1"/>
    <s v="O"/>
    <n v="1"/>
    <n v="30"/>
    <n v="0"/>
    <m/>
    <m/>
    <m/>
    <m/>
    <m/>
    <m/>
    <n v="1"/>
    <n v="1"/>
    <m/>
    <m/>
    <n v="368001"/>
    <s v="CREDITOS DE CONSUMO"/>
    <n v="0"/>
    <n v="0"/>
    <m/>
    <m/>
    <n v="5"/>
    <m/>
    <m/>
    <m/>
    <m/>
    <n v="1"/>
    <n v="7"/>
    <n v="2"/>
  </r>
  <r>
    <n v="4629554"/>
    <s v="C"/>
    <n v="1047481104"/>
    <x v="0"/>
    <n v="4"/>
    <n v="18287"/>
    <d v="2021-03-23T00:00:00"/>
    <d v="2024-03-30T00:00:00"/>
    <n v="0"/>
    <n v="1"/>
    <n v="0"/>
    <n v="30"/>
    <n v="2"/>
    <n v="8648788"/>
    <n v="9000000"/>
    <n v="5869000"/>
    <n v="185675"/>
    <n v="5869000"/>
    <n v="0"/>
    <n v="0"/>
    <n v="0"/>
    <m/>
    <n v="0"/>
    <n v="0"/>
    <n v="0"/>
    <m/>
    <m/>
    <d v="2021-03-30T00:00:00"/>
    <n v="1"/>
    <s v="O"/>
    <n v="1"/>
    <n v="30"/>
    <n v="0"/>
    <m/>
    <m/>
    <m/>
    <m/>
    <m/>
    <m/>
    <n v="1"/>
    <n v="1"/>
    <m/>
    <m/>
    <n v="1239446"/>
    <s v="CREDITOS DE CONSUMO"/>
    <n v="0"/>
    <n v="0"/>
    <n v="890480123"/>
    <s v="UNIVERSIDAD DE CARTAGENA"/>
    <n v="5"/>
    <m/>
    <m/>
    <m/>
    <m/>
    <n v="1"/>
    <n v="7"/>
    <n v="2"/>
  </r>
  <r>
    <n v="0"/>
    <s v="C"/>
    <n v="1050949326"/>
    <x v="0"/>
    <n v="4"/>
    <n v="16722"/>
    <d v="2020-10-29T00:00:00"/>
    <d v="2021-04-30T00:00:00"/>
    <n v="0"/>
    <n v="1"/>
    <n v="5"/>
    <n v="30"/>
    <n v="2"/>
    <n v="9752084"/>
    <n v="10200000"/>
    <n v="1615729"/>
    <n v="276999"/>
    <n v="274308"/>
    <n v="0"/>
    <n v="0"/>
    <n v="0"/>
    <m/>
    <n v="0"/>
    <n v="0"/>
    <n v="0"/>
    <m/>
    <m/>
    <d v="2021-03-30T00:00:00"/>
    <n v="1"/>
    <s v="O"/>
    <n v="1"/>
    <n v="30"/>
    <n v="0"/>
    <m/>
    <m/>
    <m/>
    <m/>
    <m/>
    <m/>
    <n v="1"/>
    <n v="1"/>
    <m/>
    <m/>
    <n v="5020940"/>
    <s v="CREDITOS DE CONSUMO"/>
    <n v="0"/>
    <n v="0"/>
    <n v="890480123"/>
    <s v="UNIVERSIDAD DE CARTAGENA"/>
    <n v="5"/>
    <m/>
    <m/>
    <m/>
    <m/>
    <n v="1"/>
    <n v="7"/>
    <n v="1"/>
  </r>
  <r>
    <n v="5176871"/>
    <s v="C"/>
    <n v="1050953168"/>
    <x v="0"/>
    <n v="4"/>
    <n v="16867"/>
    <d v="2020-10-29T00:00:00"/>
    <d v="2023-08-22T00:00:00"/>
    <n v="0"/>
    <n v="1"/>
    <n v="4"/>
    <n v="30"/>
    <n v="2"/>
    <n v="9119963"/>
    <n v="9511000"/>
    <n v="8134787"/>
    <n v="279642"/>
    <n v="7253533"/>
    <n v="12744"/>
    <n v="0"/>
    <n v="0"/>
    <m/>
    <n v="0"/>
    <n v="0"/>
    <n v="0"/>
    <m/>
    <m/>
    <d v="2021-03-30T00:00:00"/>
    <n v="9"/>
    <s v="O"/>
    <n v="1"/>
    <n v="30"/>
    <n v="0"/>
    <m/>
    <m/>
    <m/>
    <m/>
    <m/>
    <m/>
    <n v="1"/>
    <n v="1"/>
    <m/>
    <m/>
    <n v="2076662"/>
    <s v="CREDITOS DE CONSUMO"/>
    <n v="0"/>
    <n v="0"/>
    <n v="890480123"/>
    <s v="UNIVERSIDAD DE CARTAGENA"/>
    <n v="3"/>
    <n v="6"/>
    <d v="2020-05-11T00:00:00"/>
    <s v="A"/>
    <n v="3"/>
    <n v="1"/>
    <n v="7"/>
    <n v="1"/>
  </r>
  <r>
    <n v="464268"/>
    <s v="C"/>
    <n v="1050959796"/>
    <x v="0"/>
    <n v="4"/>
    <n v="17884"/>
    <d v="2020-12-14T00:00:00"/>
    <d v="2021-12-30T00:00:00"/>
    <n v="0"/>
    <n v="1"/>
    <n v="2"/>
    <n v="30"/>
    <n v="2"/>
    <n v="19457481"/>
    <n v="21290000"/>
    <n v="1755606"/>
    <n v="162174"/>
    <n v="1482530"/>
    <n v="27235"/>
    <n v="0"/>
    <n v="0"/>
    <m/>
    <n v="0"/>
    <n v="0"/>
    <n v="0"/>
    <m/>
    <m/>
    <d v="2021-02-26T00:00:00"/>
    <n v="1"/>
    <s v="O"/>
    <n v="1"/>
    <n v="30"/>
    <n v="0"/>
    <m/>
    <m/>
    <m/>
    <m/>
    <m/>
    <m/>
    <n v="1"/>
    <n v="1"/>
    <m/>
    <m/>
    <n v="1018262"/>
    <s v="CREDITOS DE CONSUMO"/>
    <n v="0"/>
    <n v="0"/>
    <n v="890480123"/>
    <s v="UNIVERSIDAD DE CARTAGENA"/>
    <n v="5"/>
    <m/>
    <m/>
    <m/>
    <m/>
    <n v="1"/>
    <n v="7"/>
    <n v="2"/>
  </r>
  <r>
    <n v="8009331"/>
    <s v="C"/>
    <n v="1051671619"/>
    <x v="0"/>
    <n v="4"/>
    <n v="17211"/>
    <d v="2020-05-28T00:00:00"/>
    <d v="2023-05-30T00:00:00"/>
    <n v="30"/>
    <n v="1"/>
    <n v="8"/>
    <n v="30"/>
    <n v="2"/>
    <n v="17726461"/>
    <n v="19240000"/>
    <n v="11000000"/>
    <n v="396169"/>
    <n v="8776795"/>
    <n v="129540"/>
    <n v="0"/>
    <n v="0"/>
    <m/>
    <n v="0"/>
    <n v="0"/>
    <n v="0"/>
    <m/>
    <m/>
    <d v="2021-03-30T00:00:00"/>
    <n v="9"/>
    <s v="O"/>
    <n v="1"/>
    <n v="30"/>
    <n v="275160"/>
    <m/>
    <m/>
    <m/>
    <m/>
    <m/>
    <m/>
    <n v="1"/>
    <n v="1"/>
    <m/>
    <m/>
    <n v="767464"/>
    <s v="CREDITOS DE CONSUMO"/>
    <n v="0"/>
    <n v="0"/>
    <n v="890480123"/>
    <s v="UNIVERSIDAD DE CARTAGENA"/>
    <n v="5"/>
    <m/>
    <m/>
    <m/>
    <m/>
    <n v="1"/>
    <n v="7"/>
    <n v="2"/>
  </r>
  <r>
    <n v="793029"/>
    <s v="C"/>
    <n v="1051815447"/>
    <x v="0"/>
    <n v="4"/>
    <n v="17885"/>
    <d v="2020-12-14T00:00:00"/>
    <d v="2024-12-30T00:00:00"/>
    <n v="30"/>
    <n v="1"/>
    <n v="1"/>
    <n v="30"/>
    <n v="2"/>
    <n v="16011168"/>
    <n v="17240000"/>
    <n v="2000000"/>
    <n v="56692"/>
    <n v="1940419"/>
    <n v="25890"/>
    <n v="0"/>
    <n v="0"/>
    <m/>
    <n v="0"/>
    <n v="0"/>
    <n v="0"/>
    <m/>
    <m/>
    <d v="2021-03-30T00:00:00"/>
    <n v="9"/>
    <s v="O"/>
    <n v="1"/>
    <n v="30"/>
    <n v="31646"/>
    <m/>
    <m/>
    <m/>
    <m/>
    <m/>
    <m/>
    <n v="1"/>
    <n v="1"/>
    <m/>
    <m/>
    <n v="1147390"/>
    <s v="CREDITOS DE CONSUMO"/>
    <n v="0"/>
    <n v="0"/>
    <n v="890480123"/>
    <s v="UNIVERSIDAD DE CARTAGENA"/>
    <n v="5"/>
    <m/>
    <m/>
    <m/>
    <m/>
    <n v="1"/>
    <n v="7"/>
    <n v="2"/>
  </r>
  <r>
    <n v="14406764"/>
    <s v="C"/>
    <n v="1051816721"/>
    <x v="0"/>
    <n v="4"/>
    <n v="17376"/>
    <d v="2020-07-22T00:00:00"/>
    <d v="2023-07-30T00:00:00"/>
    <n v="0"/>
    <n v="1"/>
    <n v="8"/>
    <n v="30"/>
    <n v="2"/>
    <n v="9752084"/>
    <n v="10200000"/>
    <n v="21698188"/>
    <n v="697617"/>
    <n v="17406594"/>
    <n v="0"/>
    <n v="0"/>
    <n v="0"/>
    <m/>
    <n v="0"/>
    <n v="0"/>
    <n v="0"/>
    <m/>
    <m/>
    <d v="2021-03-30T00:00:00"/>
    <n v="9"/>
    <s v="O"/>
    <n v="1"/>
    <n v="30"/>
    <n v="0"/>
    <m/>
    <m/>
    <m/>
    <m/>
    <m/>
    <m/>
    <n v="1"/>
    <n v="1"/>
    <m/>
    <m/>
    <n v="2999830"/>
    <s v="CREDITOS DE CONSUMO"/>
    <n v="0"/>
    <n v="0"/>
    <n v="890480123"/>
    <s v="UNIVERSIDAD DE CARTAGENA"/>
    <n v="5"/>
    <m/>
    <m/>
    <m/>
    <m/>
    <n v="1"/>
    <n v="7"/>
    <n v="2"/>
  </r>
  <r>
    <n v="4712375"/>
    <s v="C"/>
    <n v="1051824237"/>
    <x v="0"/>
    <n v="4"/>
    <n v="18209"/>
    <d v="2021-02-25T00:00:00"/>
    <d v="2025-02-28T00:00:00"/>
    <n v="0"/>
    <n v="1"/>
    <n v="1"/>
    <n v="30"/>
    <n v="2"/>
    <n v="8648788"/>
    <n v="9000000"/>
    <n v="6232000"/>
    <n v="154046"/>
    <n v="6122864"/>
    <n v="0"/>
    <n v="0"/>
    <n v="0"/>
    <m/>
    <n v="0"/>
    <n v="0"/>
    <n v="0"/>
    <m/>
    <m/>
    <d v="2021-03-30T00:00:00"/>
    <n v="9"/>
    <s v="O"/>
    <n v="1"/>
    <n v="30"/>
    <n v="0"/>
    <m/>
    <m/>
    <m/>
    <m/>
    <m/>
    <m/>
    <n v="1"/>
    <n v="1"/>
    <m/>
    <m/>
    <n v="1410489"/>
    <s v="CREDITOS DE CONSUMO"/>
    <n v="0"/>
    <n v="0"/>
    <n v="890480123"/>
    <s v="UNIVERSIDAD DE CARTAGENA"/>
    <n v="5"/>
    <m/>
    <m/>
    <m/>
    <m/>
    <n v="1"/>
    <n v="7"/>
    <n v="2"/>
  </r>
  <r>
    <n v="3491886"/>
    <s v="C"/>
    <n v="1052730895"/>
    <x v="2"/>
    <n v="4"/>
    <n v="16688"/>
    <d v="2019-12-13T00:00:00"/>
    <d v="2024-04-05T00:00:00"/>
    <n v="0"/>
    <n v="1"/>
    <n v="16"/>
    <n v="30"/>
    <n v="2"/>
    <n v="9119963"/>
    <n v="9511000"/>
    <n v="5699941"/>
    <n v="135238"/>
    <n v="4113608"/>
    <n v="93780"/>
    <n v="0"/>
    <n v="0"/>
    <m/>
    <n v="0"/>
    <n v="0"/>
    <n v="0"/>
    <m/>
    <m/>
    <d v="2021-03-01T00:00:00"/>
    <n v="1"/>
    <s v="O"/>
    <n v="1"/>
    <n v="30"/>
    <n v="0"/>
    <m/>
    <m/>
    <m/>
    <m/>
    <m/>
    <m/>
    <n v="1"/>
    <n v="1"/>
    <m/>
    <m/>
    <n v="621722"/>
    <s v="CREDITOS DE CONSUMO"/>
    <n v="0"/>
    <n v="0"/>
    <m/>
    <m/>
    <n v="5"/>
    <m/>
    <m/>
    <m/>
    <m/>
    <n v="1"/>
    <n v="7"/>
    <n v="2"/>
  </r>
  <r>
    <n v="4919341"/>
    <s v="C"/>
    <n v="1052730895"/>
    <x v="0"/>
    <n v="4"/>
    <n v="17006"/>
    <d v="2020-02-21T00:00:00"/>
    <d v="2026-02-28T00:00:00"/>
    <n v="0"/>
    <n v="1"/>
    <n v="13"/>
    <n v="30"/>
    <n v="2"/>
    <n v="17726461"/>
    <n v="19240000"/>
    <n v="6531032"/>
    <n v="147950"/>
    <n v="5795219"/>
    <n v="0"/>
    <n v="0"/>
    <n v="0"/>
    <m/>
    <n v="0"/>
    <n v="0"/>
    <n v="0"/>
    <m/>
    <m/>
    <d v="2021-03-30T00:00:00"/>
    <n v="9"/>
    <s v="O"/>
    <n v="1"/>
    <n v="30"/>
    <n v="0"/>
    <m/>
    <m/>
    <m/>
    <m/>
    <m/>
    <m/>
    <n v="1"/>
    <n v="1"/>
    <m/>
    <m/>
    <n v="875878"/>
    <s v="CREDITOS DE CONSUMO"/>
    <n v="0"/>
    <n v="0"/>
    <n v="806002962"/>
    <s v="FONDUCAR"/>
    <n v="5"/>
    <m/>
    <m/>
    <m/>
    <m/>
    <n v="1"/>
    <n v="7"/>
    <n v="2"/>
  </r>
  <r>
    <n v="1227317"/>
    <s v="C"/>
    <n v="1052730895"/>
    <x v="0"/>
    <n v="4"/>
    <n v="18219"/>
    <d v="2021-03-01T00:00:00"/>
    <d v="2023-03-01T00:00:00"/>
    <n v="0"/>
    <n v="1"/>
    <n v="1"/>
    <n v="30"/>
    <n v="2"/>
    <n v="15881442"/>
    <n v="17090000"/>
    <n v="1500000"/>
    <n v="73360"/>
    <n v="1445838"/>
    <n v="0"/>
    <n v="0"/>
    <n v="0"/>
    <m/>
    <n v="0"/>
    <n v="0"/>
    <n v="0"/>
    <m/>
    <m/>
    <d v="2021-03-30T00:00:00"/>
    <n v="1"/>
    <s v="O"/>
    <n v="1"/>
    <n v="30"/>
    <n v="0"/>
    <m/>
    <m/>
    <m/>
    <m/>
    <m/>
    <m/>
    <n v="1"/>
    <n v="1"/>
    <m/>
    <m/>
    <n v="218521"/>
    <s v="CREDITOS DE CONSUMO"/>
    <n v="0"/>
    <n v="0"/>
    <n v="806002962"/>
    <s v="FONDUCAR"/>
    <n v="5"/>
    <m/>
    <m/>
    <m/>
    <m/>
    <n v="1"/>
    <n v="7"/>
    <n v="2"/>
  </r>
  <r>
    <n v="9353597"/>
    <s v="C"/>
    <n v="1052983010"/>
    <x v="7"/>
    <n v="4"/>
    <n v="15053"/>
    <d v="2018-12-28T00:00:00"/>
    <d v="2025-12-28T00:00:00"/>
    <n v="32"/>
    <n v="1"/>
    <n v="25"/>
    <n v="30"/>
    <n v="2"/>
    <n v="12185828"/>
    <n v="12890000"/>
    <n v="17242633"/>
    <n v="306096"/>
    <n v="13376281"/>
    <n v="136074"/>
    <n v="0"/>
    <n v="0"/>
    <m/>
    <n v="133763"/>
    <n v="0"/>
    <n v="0"/>
    <m/>
    <m/>
    <d v="2021-03-30T00:00:00"/>
    <n v="1"/>
    <s v="O"/>
    <n v="1"/>
    <n v="30"/>
    <n v="179586"/>
    <m/>
    <m/>
    <m/>
    <m/>
    <m/>
    <m/>
    <n v="1"/>
    <n v="1"/>
    <m/>
    <m/>
    <n v="4022684"/>
    <s v="CREDITOS DE CONSUMO"/>
    <n v="0"/>
    <n v="0"/>
    <n v="890480123"/>
    <s v="UNIVERSIDAD DE CARTAGENA"/>
    <n v="5"/>
    <m/>
    <m/>
    <m/>
    <m/>
    <n v="1"/>
    <n v="7"/>
    <n v="2"/>
  </r>
  <r>
    <n v="2130087"/>
    <s v="C"/>
    <n v="1052983010"/>
    <x v="7"/>
    <n v="4"/>
    <n v="16115"/>
    <d v="2019-08-09T00:00:00"/>
    <d v="2023-08-09T00:00:00"/>
    <n v="51"/>
    <n v="1"/>
    <n v="17"/>
    <n v="30"/>
    <n v="2"/>
    <n v="9752084"/>
    <n v="10200000"/>
    <n v="4546357"/>
    <n v="114767"/>
    <n v="3046169"/>
    <n v="43985"/>
    <n v="0"/>
    <n v="0"/>
    <m/>
    <n v="30462"/>
    <n v="0"/>
    <n v="0"/>
    <m/>
    <m/>
    <d v="2021-03-30T00:00:00"/>
    <n v="1"/>
    <s v="O"/>
    <n v="1"/>
    <n v="30"/>
    <n v="91673"/>
    <m/>
    <m/>
    <m/>
    <m/>
    <m/>
    <m/>
    <n v="1"/>
    <n v="1"/>
    <m/>
    <m/>
    <n v="916082"/>
    <s v="CREDITOS DE CONSUMO"/>
    <n v="0"/>
    <n v="0"/>
    <n v="890480123"/>
    <s v="UNIVERSIDAD DE CARTAGENA"/>
    <n v="5"/>
    <m/>
    <m/>
    <m/>
    <m/>
    <n v="1"/>
    <n v="7"/>
    <n v="2"/>
  </r>
  <r>
    <n v="0"/>
    <s v="C"/>
    <n v="1067281550"/>
    <x v="0"/>
    <n v="4"/>
    <n v="17496"/>
    <d v="2020-08-27T00:00:00"/>
    <d v="2022-08-30T00:00:00"/>
    <n v="0"/>
    <n v="1"/>
    <n v="7"/>
    <n v="30"/>
    <n v="2"/>
    <n v="13121400"/>
    <n v="13940000"/>
    <n v="1300000"/>
    <n v="61879"/>
    <n v="955020"/>
    <n v="0"/>
    <n v="0"/>
    <n v="0"/>
    <m/>
    <n v="0"/>
    <n v="0"/>
    <n v="0"/>
    <m/>
    <m/>
    <d v="2021-03-30T00:00:00"/>
    <n v="1"/>
    <s v="O"/>
    <n v="1"/>
    <n v="30"/>
    <n v="0"/>
    <m/>
    <m/>
    <m/>
    <m/>
    <m/>
    <m/>
    <n v="1"/>
    <n v="1"/>
    <m/>
    <m/>
    <n v="1464476"/>
    <s v="CREDITOS DE CONSUMO"/>
    <n v="0"/>
    <n v="0"/>
    <n v="890480123"/>
    <s v="UNIVERSIDAD DE CARTAGENA"/>
    <n v="5"/>
    <m/>
    <m/>
    <m/>
    <m/>
    <n v="1"/>
    <n v="7"/>
    <n v="2"/>
  </r>
  <r>
    <n v="0"/>
    <s v="C"/>
    <n v="1067281550"/>
    <x v="0"/>
    <n v="4"/>
    <n v="17695"/>
    <d v="2020-10-08T00:00:00"/>
    <d v="2022-10-30T00:00:00"/>
    <n v="0"/>
    <n v="1"/>
    <n v="6"/>
    <n v="30"/>
    <n v="2"/>
    <n v="15881442"/>
    <n v="17090000"/>
    <n v="5250000"/>
    <n v="256759"/>
    <n v="4013590"/>
    <n v="0"/>
    <n v="0"/>
    <n v="0"/>
    <m/>
    <n v="0"/>
    <n v="0"/>
    <n v="0"/>
    <m/>
    <m/>
    <d v="2021-03-30T00:00:00"/>
    <n v="1"/>
    <s v="O"/>
    <n v="1"/>
    <n v="30"/>
    <n v="0"/>
    <m/>
    <m/>
    <m/>
    <m/>
    <m/>
    <m/>
    <n v="1"/>
    <n v="1"/>
    <m/>
    <m/>
    <n v="6154643"/>
    <s v="CREDITOS DE CONSUMO"/>
    <n v="0"/>
    <n v="0"/>
    <n v="890480123"/>
    <s v="UNIVERSIDAD DE CARTAGENA"/>
    <n v="5"/>
    <m/>
    <m/>
    <m/>
    <m/>
    <n v="1"/>
    <n v="7"/>
    <n v="2"/>
  </r>
  <r>
    <n v="0"/>
    <s v="C"/>
    <n v="1067281550"/>
    <x v="0"/>
    <n v="4"/>
    <n v="17971"/>
    <d v="2020-12-30T00:00:00"/>
    <d v="2023-06-30T00:00:00"/>
    <n v="0"/>
    <n v="1"/>
    <n v="3"/>
    <n v="30"/>
    <n v="2"/>
    <n v="16011168"/>
    <n v="17240000"/>
    <n v="4000000"/>
    <n v="162670"/>
    <n v="3667392"/>
    <n v="0"/>
    <n v="0"/>
    <n v="0"/>
    <m/>
    <n v="0"/>
    <n v="0"/>
    <n v="0"/>
    <m/>
    <m/>
    <d v="2021-03-30T00:00:00"/>
    <n v="1"/>
    <s v="O"/>
    <n v="1"/>
    <n v="30"/>
    <n v="0"/>
    <m/>
    <m/>
    <m/>
    <m/>
    <m/>
    <m/>
    <n v="1"/>
    <n v="1"/>
    <m/>
    <m/>
    <n v="5623765"/>
    <s v="CREDITOS DE CONSUMO"/>
    <n v="0"/>
    <n v="0"/>
    <n v="890480123"/>
    <s v="UNIVERSIDAD DE CARTAGENA"/>
    <n v="5"/>
    <m/>
    <m/>
    <m/>
    <m/>
    <n v="1"/>
    <n v="7"/>
    <n v="2"/>
  </r>
  <r>
    <n v="0"/>
    <s v="C"/>
    <n v="1067281550"/>
    <x v="0"/>
    <n v="4"/>
    <n v="550023997"/>
    <d v="2020-07-22T00:00:00"/>
    <d v="2023-08-30T00:00:00"/>
    <n v="0"/>
    <n v="1"/>
    <n v="17"/>
    <n v="30"/>
    <n v="2"/>
    <n v="22490513"/>
    <n v="24960000"/>
    <n v="600000"/>
    <n v="23066"/>
    <n v="356429"/>
    <n v="0"/>
    <n v="0"/>
    <n v="0"/>
    <m/>
    <n v="0"/>
    <n v="0"/>
    <n v="0"/>
    <m/>
    <m/>
    <d v="2021-03-30T00:00:00"/>
    <n v="1"/>
    <s v="O"/>
    <n v="1"/>
    <n v="30"/>
    <n v="0"/>
    <m/>
    <m/>
    <m/>
    <m/>
    <m/>
    <m/>
    <n v="1"/>
    <n v="1"/>
    <m/>
    <m/>
    <n v="546566"/>
    <s v="CREDITOS DE CONSUMO"/>
    <n v="0"/>
    <n v="0"/>
    <n v="890480123"/>
    <s v="UNIVERSIDAD DE CARTAGENA"/>
    <n v="5"/>
    <m/>
    <m/>
    <m/>
    <m/>
    <n v="2"/>
    <n v="7"/>
    <n v="2"/>
  </r>
  <r>
    <n v="0"/>
    <s v="C"/>
    <n v="1067281550"/>
    <x v="0"/>
    <n v="4"/>
    <n v="550023998"/>
    <d v="2020-07-24T00:00:00"/>
    <d v="2023-08-30T00:00:00"/>
    <n v="0"/>
    <n v="1"/>
    <n v="17"/>
    <n v="30"/>
    <n v="2"/>
    <n v="22490513"/>
    <n v="24960000"/>
    <n v="112610"/>
    <n v="4329"/>
    <n v="66949"/>
    <n v="0"/>
    <n v="0"/>
    <n v="0"/>
    <m/>
    <n v="0"/>
    <n v="0"/>
    <n v="0"/>
    <m/>
    <m/>
    <d v="2021-03-30T00:00:00"/>
    <n v="1"/>
    <s v="O"/>
    <n v="1"/>
    <n v="30"/>
    <n v="0"/>
    <m/>
    <m/>
    <m/>
    <m/>
    <m/>
    <m/>
    <n v="1"/>
    <n v="1"/>
    <m/>
    <m/>
    <n v="102663"/>
    <s v="CREDITOS DE CONSUMO"/>
    <n v="0"/>
    <n v="0"/>
    <n v="890480123"/>
    <s v="UNIVERSIDAD DE CARTAGENA"/>
    <n v="5"/>
    <m/>
    <m/>
    <m/>
    <m/>
    <n v="2"/>
    <n v="7"/>
    <n v="2"/>
  </r>
  <r>
    <n v="0"/>
    <s v="C"/>
    <n v="1067281550"/>
    <x v="0"/>
    <n v="4"/>
    <n v="550024000"/>
    <d v="2020-07-25T00:00:00"/>
    <d v="2023-08-30T00:00:00"/>
    <n v="0"/>
    <n v="1"/>
    <n v="17"/>
    <n v="30"/>
    <n v="2"/>
    <n v="22490513"/>
    <n v="24960000"/>
    <n v="200000"/>
    <n v="7689"/>
    <n v="118875"/>
    <n v="0"/>
    <n v="0"/>
    <n v="0"/>
    <m/>
    <n v="0"/>
    <n v="0"/>
    <n v="0"/>
    <m/>
    <m/>
    <d v="2021-03-30T00:00:00"/>
    <n v="1"/>
    <s v="O"/>
    <n v="1"/>
    <n v="30"/>
    <n v="0"/>
    <m/>
    <m/>
    <m/>
    <m/>
    <m/>
    <m/>
    <n v="1"/>
    <n v="1"/>
    <m/>
    <m/>
    <n v="182289"/>
    <s v="CREDITOS DE CONSUMO"/>
    <n v="0"/>
    <n v="0"/>
    <n v="890480123"/>
    <s v="UNIVERSIDAD DE CARTAGENA"/>
    <n v="5"/>
    <m/>
    <m/>
    <m/>
    <m/>
    <n v="2"/>
    <n v="7"/>
    <n v="2"/>
  </r>
  <r>
    <n v="0"/>
    <s v="C"/>
    <n v="1067281550"/>
    <x v="0"/>
    <n v="4"/>
    <n v="550024006"/>
    <d v="2020-07-27T00:00:00"/>
    <d v="2023-08-30T00:00:00"/>
    <n v="0"/>
    <n v="1"/>
    <n v="17"/>
    <n v="30"/>
    <n v="2"/>
    <n v="22490513"/>
    <n v="24960000"/>
    <n v="100000"/>
    <n v="3844"/>
    <n v="59466"/>
    <n v="0"/>
    <n v="0"/>
    <n v="0"/>
    <m/>
    <n v="0"/>
    <n v="0"/>
    <n v="0"/>
    <m/>
    <m/>
    <d v="2021-03-30T00:00:00"/>
    <n v="1"/>
    <s v="O"/>
    <n v="1"/>
    <n v="30"/>
    <n v="0"/>
    <m/>
    <m/>
    <m/>
    <m/>
    <m/>
    <m/>
    <n v="1"/>
    <n v="1"/>
    <m/>
    <m/>
    <n v="91188"/>
    <s v="CREDITOS DE CONSUMO"/>
    <n v="0"/>
    <n v="0"/>
    <n v="890480123"/>
    <s v="UNIVERSIDAD DE CARTAGENA"/>
    <n v="5"/>
    <m/>
    <m/>
    <m/>
    <m/>
    <n v="2"/>
    <n v="7"/>
    <n v="2"/>
  </r>
  <r>
    <n v="0"/>
    <s v="C"/>
    <n v="1067281550"/>
    <x v="0"/>
    <n v="4"/>
    <n v="550024008"/>
    <d v="2020-07-27T00:00:00"/>
    <d v="2023-08-30T00:00:00"/>
    <n v="0"/>
    <n v="1"/>
    <n v="17"/>
    <n v="30"/>
    <n v="2"/>
    <n v="22490513"/>
    <n v="24960000"/>
    <n v="95115"/>
    <n v="3657"/>
    <n v="56583"/>
    <n v="0"/>
    <n v="0"/>
    <n v="0"/>
    <m/>
    <n v="0"/>
    <n v="0"/>
    <n v="0"/>
    <m/>
    <m/>
    <d v="2021-03-30T00:00:00"/>
    <n v="1"/>
    <s v="O"/>
    <n v="1"/>
    <n v="30"/>
    <n v="0"/>
    <m/>
    <m/>
    <m/>
    <m/>
    <m/>
    <m/>
    <n v="1"/>
    <n v="1"/>
    <m/>
    <m/>
    <n v="86767"/>
    <s v="CREDITOS DE CONSUMO"/>
    <n v="0"/>
    <n v="0"/>
    <n v="890480123"/>
    <s v="UNIVERSIDAD DE CARTAGENA"/>
    <n v="5"/>
    <m/>
    <m/>
    <m/>
    <m/>
    <n v="2"/>
    <n v="7"/>
    <n v="2"/>
  </r>
  <r>
    <n v="0"/>
    <s v="C"/>
    <n v="1067281550"/>
    <x v="0"/>
    <n v="4"/>
    <n v="550024009"/>
    <d v="2020-07-27T00:00:00"/>
    <d v="2023-08-30T00:00:00"/>
    <n v="0"/>
    <n v="1"/>
    <n v="17"/>
    <n v="30"/>
    <n v="2"/>
    <n v="22490513"/>
    <n v="24960000"/>
    <n v="200000"/>
    <n v="7689"/>
    <n v="118924"/>
    <n v="0"/>
    <n v="0"/>
    <n v="0"/>
    <m/>
    <n v="0"/>
    <n v="0"/>
    <n v="0"/>
    <m/>
    <m/>
    <d v="2021-03-30T00:00:00"/>
    <n v="1"/>
    <s v="O"/>
    <n v="1"/>
    <n v="30"/>
    <n v="0"/>
    <m/>
    <m/>
    <m/>
    <m/>
    <m/>
    <m/>
    <n v="1"/>
    <n v="1"/>
    <m/>
    <m/>
    <n v="182364"/>
    <s v="CREDITOS DE CONSUMO"/>
    <n v="0"/>
    <n v="0"/>
    <n v="890480123"/>
    <s v="UNIVERSIDAD DE CARTAGENA"/>
    <n v="5"/>
    <m/>
    <m/>
    <m/>
    <m/>
    <n v="2"/>
    <n v="7"/>
    <n v="2"/>
  </r>
  <r>
    <n v="0"/>
    <s v="C"/>
    <n v="1067281550"/>
    <x v="0"/>
    <n v="4"/>
    <n v="550024015"/>
    <d v="2020-07-30T00:00:00"/>
    <d v="2023-07-30T00:00:00"/>
    <n v="0"/>
    <n v="1"/>
    <n v="16"/>
    <n v="30"/>
    <n v="2"/>
    <n v="22490513"/>
    <n v="24960000"/>
    <n v="600000"/>
    <n v="23066"/>
    <n v="372208"/>
    <n v="0"/>
    <n v="0"/>
    <n v="0"/>
    <m/>
    <n v="0"/>
    <n v="0"/>
    <n v="0"/>
    <m/>
    <m/>
    <d v="2021-03-30T00:00:00"/>
    <n v="1"/>
    <s v="O"/>
    <n v="1"/>
    <n v="30"/>
    <n v="0"/>
    <m/>
    <m/>
    <m/>
    <m/>
    <m/>
    <m/>
    <n v="1"/>
    <n v="1"/>
    <m/>
    <m/>
    <n v="570763"/>
    <s v="CREDITOS DE CONSUMO"/>
    <n v="0"/>
    <n v="0"/>
    <n v="890480123"/>
    <s v="UNIVERSIDAD DE CARTAGENA"/>
    <n v="5"/>
    <m/>
    <m/>
    <m/>
    <m/>
    <n v="2"/>
    <n v="7"/>
    <n v="2"/>
  </r>
  <r>
    <n v="0"/>
    <s v="C"/>
    <n v="1067281550"/>
    <x v="0"/>
    <n v="4"/>
    <n v="550024141"/>
    <d v="2020-08-02T00:00:00"/>
    <d v="2023-08-30T00:00:00"/>
    <n v="0"/>
    <n v="1"/>
    <n v="17"/>
    <n v="30"/>
    <n v="2"/>
    <n v="22490513"/>
    <n v="24960000"/>
    <n v="90000"/>
    <n v="3460"/>
    <n v="53681"/>
    <n v="0"/>
    <n v="0"/>
    <n v="0"/>
    <m/>
    <n v="0"/>
    <n v="0"/>
    <n v="0"/>
    <m/>
    <m/>
    <d v="2021-03-30T00:00:00"/>
    <n v="1"/>
    <s v="O"/>
    <n v="1"/>
    <n v="30"/>
    <n v="0"/>
    <m/>
    <m/>
    <m/>
    <m/>
    <m/>
    <m/>
    <n v="1"/>
    <n v="1"/>
    <m/>
    <m/>
    <n v="82317"/>
    <s v="CREDITOS DE CONSUMO"/>
    <n v="0"/>
    <n v="0"/>
    <n v="890480123"/>
    <s v="UNIVERSIDAD DE CARTAGENA"/>
    <n v="5"/>
    <m/>
    <m/>
    <m/>
    <m/>
    <n v="2"/>
    <n v="7"/>
    <n v="2"/>
  </r>
  <r>
    <n v="0"/>
    <s v="C"/>
    <n v="1067281550"/>
    <x v="0"/>
    <n v="4"/>
    <n v="550024350"/>
    <d v="2020-09-04T00:00:00"/>
    <d v="2023-09-30T00:00:00"/>
    <n v="0"/>
    <n v="1"/>
    <n v="15"/>
    <n v="30"/>
    <n v="2"/>
    <n v="22490513"/>
    <n v="24960000"/>
    <n v="50000"/>
    <n v="1922"/>
    <n v="32982"/>
    <n v="0"/>
    <n v="0"/>
    <n v="0"/>
    <m/>
    <n v="0"/>
    <n v="0"/>
    <n v="0"/>
    <m/>
    <m/>
    <d v="2021-03-30T00:00:00"/>
    <n v="1"/>
    <s v="O"/>
    <n v="1"/>
    <n v="30"/>
    <n v="0"/>
    <m/>
    <m/>
    <m/>
    <m/>
    <m/>
    <m/>
    <n v="1"/>
    <n v="1"/>
    <m/>
    <m/>
    <n v="50576"/>
    <s v="CREDITOS DE CONSUMO"/>
    <n v="0"/>
    <n v="0"/>
    <n v="890480123"/>
    <s v="UNIVERSIDAD DE CARTAGENA"/>
    <n v="5"/>
    <m/>
    <m/>
    <m/>
    <m/>
    <n v="2"/>
    <n v="7"/>
    <n v="2"/>
  </r>
  <r>
    <n v="0"/>
    <s v="C"/>
    <n v="1067281550"/>
    <x v="0"/>
    <n v="4"/>
    <n v="550025225"/>
    <d v="2021-01-25T00:00:00"/>
    <d v="2024-02-28T00:00:00"/>
    <n v="0"/>
    <n v="1"/>
    <n v="2"/>
    <n v="30"/>
    <n v="2"/>
    <n v="22490513"/>
    <n v="24960000"/>
    <n v="600000"/>
    <n v="23066"/>
    <n v="564668"/>
    <n v="0"/>
    <n v="0"/>
    <n v="0"/>
    <m/>
    <n v="0"/>
    <n v="0"/>
    <n v="0"/>
    <m/>
    <m/>
    <d v="2021-03-30T00:00:00"/>
    <n v="1"/>
    <s v="O"/>
    <n v="1"/>
    <n v="30"/>
    <n v="0"/>
    <m/>
    <m/>
    <m/>
    <m/>
    <m/>
    <m/>
    <n v="1"/>
    <n v="1"/>
    <m/>
    <m/>
    <n v="865891"/>
    <s v="CREDITOS DE CONSUMO"/>
    <n v="0"/>
    <n v="0"/>
    <n v="890480123"/>
    <s v="UNIVERSIDAD DE CARTAGENA"/>
    <n v="5"/>
    <m/>
    <m/>
    <m/>
    <m/>
    <n v="2"/>
    <n v="7"/>
    <n v="2"/>
  </r>
  <r>
    <n v="0"/>
    <s v="C"/>
    <n v="1067281550"/>
    <x v="0"/>
    <n v="4"/>
    <n v="550025603"/>
    <d v="2021-03-17T00:00:00"/>
    <d v="2024-04-30T00:00:00"/>
    <n v="0"/>
    <n v="1"/>
    <n v="0"/>
    <n v="30"/>
    <n v="2"/>
    <n v="22490513"/>
    <n v="24960000"/>
    <n v="70000"/>
    <n v="2691"/>
    <n v="70000"/>
    <n v="0"/>
    <n v="0"/>
    <n v="0"/>
    <m/>
    <n v="0"/>
    <n v="0"/>
    <n v="0"/>
    <m/>
    <m/>
    <d v="2021-03-31T00:00:00"/>
    <n v="1"/>
    <s v="O"/>
    <n v="1"/>
    <n v="30"/>
    <n v="0"/>
    <m/>
    <m/>
    <m/>
    <m/>
    <m/>
    <m/>
    <n v="1"/>
    <n v="1"/>
    <m/>
    <m/>
    <n v="107342"/>
    <s v="CREDITOS DE CONSUMO"/>
    <n v="0"/>
    <n v="0"/>
    <n v="890480123"/>
    <s v="UNIVERSIDAD DE CARTAGENA"/>
    <n v="5"/>
    <m/>
    <m/>
    <m/>
    <m/>
    <n v="2"/>
    <n v="7"/>
    <n v="2"/>
  </r>
  <r>
    <n v="0"/>
    <s v="C"/>
    <n v="1067281550"/>
    <x v="0"/>
    <n v="4"/>
    <n v="550025732"/>
    <d v="2021-03-31T00:00:00"/>
    <d v="2021-05-30T00:00:00"/>
    <n v="0"/>
    <n v="1"/>
    <n v="0"/>
    <n v="30"/>
    <n v="2"/>
    <n v="0"/>
    <n v="0"/>
    <n v="6000"/>
    <n v="6000"/>
    <n v="6000"/>
    <n v="0"/>
    <n v="0"/>
    <n v="0"/>
    <m/>
    <n v="0"/>
    <n v="0"/>
    <n v="0"/>
    <m/>
    <m/>
    <d v="2021-03-31T00:00:00"/>
    <n v="1"/>
    <s v="O"/>
    <n v="1"/>
    <n v="30"/>
    <n v="0"/>
    <m/>
    <m/>
    <m/>
    <m/>
    <m/>
    <m/>
    <n v="1"/>
    <n v="1"/>
    <m/>
    <m/>
    <n v="9201"/>
    <s v="CREDITOS DE CONSUMO"/>
    <n v="0"/>
    <n v="0"/>
    <n v="890480123"/>
    <s v="UNIVERSIDAD DE CARTAGENA"/>
    <n v="5"/>
    <m/>
    <m/>
    <m/>
    <m/>
    <n v="2"/>
    <n v="7"/>
    <n v="2"/>
  </r>
  <r>
    <n v="6389402"/>
    <s v="C"/>
    <n v="1081798136"/>
    <x v="0"/>
    <n v="4"/>
    <n v="16812"/>
    <d v="2020-01-10T00:00:00"/>
    <d v="2024-01-10T00:00:00"/>
    <n v="0"/>
    <n v="1"/>
    <n v="14"/>
    <n v="30"/>
    <n v="2"/>
    <n v="9119963"/>
    <n v="9511000"/>
    <n v="9889471"/>
    <n v="246664"/>
    <n v="7328234"/>
    <n v="66817"/>
    <n v="0"/>
    <n v="0"/>
    <m/>
    <n v="0"/>
    <n v="0"/>
    <n v="0"/>
    <m/>
    <m/>
    <d v="2021-02-24T00:00:00"/>
    <n v="9"/>
    <s v="O"/>
    <n v="1"/>
    <n v="30"/>
    <n v="0"/>
    <m/>
    <m/>
    <m/>
    <m/>
    <m/>
    <m/>
    <n v="1"/>
    <n v="1"/>
    <m/>
    <m/>
    <n v="938832"/>
    <s v="CREDITOS DE CONSUMO"/>
    <n v="0"/>
    <n v="0"/>
    <n v="890480123"/>
    <s v="UNIVERSIDAD DE CARTAGENA"/>
    <n v="5"/>
    <m/>
    <m/>
    <m/>
    <m/>
    <n v="1"/>
    <n v="7"/>
    <n v="2"/>
  </r>
  <r>
    <n v="9623023"/>
    <s v="C"/>
    <n v="1098623936"/>
    <x v="0"/>
    <n v="4"/>
    <n v="18230"/>
    <d v="2021-03-03T00:00:00"/>
    <d v="2025-03-03T00:00:00"/>
    <n v="0"/>
    <n v="1"/>
    <n v="1"/>
    <n v="30"/>
    <n v="2"/>
    <n v="8648788"/>
    <n v="9000000"/>
    <n v="18540000"/>
    <n v="458283"/>
    <n v="18201975"/>
    <n v="0"/>
    <n v="0"/>
    <n v="0"/>
    <m/>
    <n v="0"/>
    <n v="0"/>
    <n v="0"/>
    <m/>
    <m/>
    <d v="2021-03-30T00:00:00"/>
    <n v="1"/>
    <s v="O"/>
    <n v="1"/>
    <n v="30"/>
    <n v="0"/>
    <m/>
    <m/>
    <m/>
    <m/>
    <m/>
    <m/>
    <n v="1"/>
    <n v="1"/>
    <m/>
    <m/>
    <n v="8578952"/>
    <s v="CREDITOS DE CONSUMO"/>
    <n v="0"/>
    <n v="0"/>
    <n v="890480123"/>
    <s v="UNIVERSIDAD DE CARTAGENA"/>
    <n v="5"/>
    <m/>
    <m/>
    <m/>
    <m/>
    <n v="1"/>
    <n v="7"/>
    <n v="2"/>
  </r>
  <r>
    <n v="12487431"/>
    <s v="C"/>
    <n v="1100397559"/>
    <x v="0"/>
    <n v="4"/>
    <n v="16564"/>
    <d v="2019-11-13T00:00:00"/>
    <d v="2026-11-30T00:00:00"/>
    <n v="0"/>
    <n v="1"/>
    <n v="16"/>
    <n v="30"/>
    <n v="2"/>
    <n v="12185828"/>
    <n v="12890000"/>
    <n v="16328910"/>
    <n v="289875"/>
    <n v="14185000"/>
    <n v="0"/>
    <n v="0"/>
    <n v="0"/>
    <m/>
    <n v="0"/>
    <n v="0"/>
    <n v="0"/>
    <m/>
    <m/>
    <d v="2021-03-30T00:00:00"/>
    <n v="9"/>
    <s v="O"/>
    <n v="1"/>
    <n v="30"/>
    <n v="0"/>
    <m/>
    <m/>
    <m/>
    <m/>
    <m/>
    <m/>
    <n v="1"/>
    <n v="1"/>
    <m/>
    <m/>
    <n v="1697569"/>
    <s v="CREDITOS DE CONSUMO"/>
    <n v="0"/>
    <n v="0"/>
    <n v="890480123"/>
    <s v="UNIVERSIDAD DE CARTAGENA"/>
    <n v="5"/>
    <m/>
    <m/>
    <m/>
    <m/>
    <n v="1"/>
    <n v="7"/>
    <n v="2"/>
  </r>
  <r>
    <n v="3941816"/>
    <s v="C"/>
    <n v="1100397559"/>
    <x v="0"/>
    <n v="4"/>
    <n v="18170"/>
    <d v="2021-02-10T00:00:00"/>
    <d v="2024-02-28T00:00:00"/>
    <n v="0"/>
    <n v="1"/>
    <n v="2"/>
    <n v="30"/>
    <n v="2"/>
    <n v="16011168"/>
    <n v="17240000"/>
    <n v="4750591"/>
    <n v="167043"/>
    <n v="4477675"/>
    <n v="0"/>
    <n v="0"/>
    <n v="0"/>
    <m/>
    <n v="0"/>
    <n v="0"/>
    <n v="0"/>
    <m/>
    <m/>
    <d v="2021-03-30T00:00:00"/>
    <n v="9"/>
    <s v="O"/>
    <n v="1"/>
    <n v="30"/>
    <n v="0"/>
    <m/>
    <m/>
    <m/>
    <m/>
    <m/>
    <m/>
    <n v="1"/>
    <n v="1"/>
    <m/>
    <m/>
    <n v="535859"/>
    <s v="CREDITOS DE CONSUMO"/>
    <n v="0"/>
    <n v="0"/>
    <n v="890480123"/>
    <s v="UNIVERSIDAD DE CARTAGENA"/>
    <n v="5"/>
    <m/>
    <m/>
    <m/>
    <m/>
    <n v="1"/>
    <n v="7"/>
    <n v="2"/>
  </r>
  <r>
    <n v="3079836"/>
    <s v="C"/>
    <n v="1102799105"/>
    <x v="0"/>
    <n v="4"/>
    <n v="15548"/>
    <d v="2020-10-29T00:00:00"/>
    <d v="2022-07-05T00:00:00"/>
    <n v="0"/>
    <n v="1"/>
    <n v="4"/>
    <n v="30"/>
    <n v="2"/>
    <n v="9752084"/>
    <n v="10200000"/>
    <n v="4221288"/>
    <n v="229536"/>
    <n v="3350803"/>
    <n v="0"/>
    <n v="0"/>
    <n v="0"/>
    <m/>
    <n v="0"/>
    <n v="0"/>
    <n v="0"/>
    <m/>
    <m/>
    <d v="2021-03-30T00:00:00"/>
    <n v="1"/>
    <s v="O"/>
    <n v="1"/>
    <n v="30"/>
    <n v="0"/>
    <m/>
    <m/>
    <m/>
    <m/>
    <m/>
    <m/>
    <n v="1"/>
    <n v="1"/>
    <m/>
    <m/>
    <n v="270967"/>
    <s v="CREDITOS DE CONSUMO"/>
    <n v="0"/>
    <n v="0"/>
    <n v="890480123"/>
    <s v="UNIVERSIDAD DE CARTAGENA"/>
    <n v="5"/>
    <m/>
    <m/>
    <m/>
    <m/>
    <n v="1"/>
    <n v="7"/>
    <n v="1"/>
  </r>
  <r>
    <n v="17450191"/>
    <s v="C"/>
    <n v="1102799105"/>
    <x v="0"/>
    <n v="4"/>
    <n v="15550"/>
    <d v="2020-10-29T00:00:00"/>
    <d v="2026-07-05T00:00:00"/>
    <n v="0"/>
    <n v="1"/>
    <n v="5"/>
    <n v="30"/>
    <n v="2"/>
    <n v="12185828"/>
    <n v="12890000"/>
    <n v="20074756"/>
    <n v="410222"/>
    <n v="18985474"/>
    <n v="0"/>
    <n v="0"/>
    <n v="0"/>
    <m/>
    <n v="0"/>
    <n v="0"/>
    <n v="0"/>
    <m/>
    <m/>
    <d v="2021-03-30T00:00:00"/>
    <n v="1"/>
    <s v="O"/>
    <n v="1"/>
    <n v="30"/>
    <n v="0"/>
    <m/>
    <m/>
    <m/>
    <m/>
    <m/>
    <m/>
    <n v="1"/>
    <n v="1"/>
    <m/>
    <m/>
    <n v="1535283"/>
    <s v="CREDITOS DE CONSUMO"/>
    <n v="0"/>
    <n v="0"/>
    <n v="890480123"/>
    <s v="UNIVERSIDAD DE CARTAGENA"/>
    <n v="5"/>
    <m/>
    <m/>
    <m/>
    <m/>
    <n v="1"/>
    <n v="7"/>
    <n v="1"/>
  </r>
  <r>
    <n v="134261322"/>
    <s v="C"/>
    <n v="1102799105"/>
    <x v="1"/>
    <n v="4"/>
    <n v="17087"/>
    <d v="2020-03-13T00:00:00"/>
    <d v="2032-03-30T00:00:00"/>
    <n v="30"/>
    <n v="1"/>
    <n v="10"/>
    <n v="30"/>
    <n v="2"/>
    <n v="12185828"/>
    <n v="12890000"/>
    <n v="147200000"/>
    <n v="1599792"/>
    <n v="146073751"/>
    <n v="1437780"/>
    <n v="0"/>
    <n v="210285714"/>
    <s v="                              "/>
    <n v="0"/>
    <n v="0"/>
    <n v="0"/>
    <n v="4400000"/>
    <n v="2"/>
    <d v="2021-03-30T00:00:00"/>
    <n v="2"/>
    <s v="O"/>
    <n v="1"/>
    <n v="30"/>
    <n v="4651190"/>
    <n v="1"/>
    <n v="0"/>
    <n v="1"/>
    <n v="0"/>
    <n v="0"/>
    <n v="0"/>
    <n v="1"/>
    <n v="1"/>
    <m/>
    <m/>
    <n v="11812429"/>
    <s v="CREDITO DE VIVIENDA"/>
    <n v="0"/>
    <n v="0"/>
    <n v="890480123"/>
    <s v="UNIVERSIDAD DE CARTAGENA"/>
    <n v="5"/>
    <m/>
    <m/>
    <m/>
    <m/>
    <n v="1"/>
    <n v="7"/>
    <n v="2"/>
  </r>
  <r>
    <n v="9757640"/>
    <s v="C"/>
    <n v="1103115052"/>
    <x v="0"/>
    <n v="4"/>
    <n v="17077"/>
    <d v="2020-03-12T00:00:00"/>
    <d v="2024-03-30T00:00:00"/>
    <n v="30"/>
    <n v="1"/>
    <n v="10"/>
    <n v="30"/>
    <n v="2"/>
    <n v="9752084"/>
    <n v="10200000"/>
    <n v="14024280"/>
    <n v="354025"/>
    <n v="11281322"/>
    <n v="91620"/>
    <n v="0"/>
    <n v="0"/>
    <m/>
    <n v="0"/>
    <n v="0"/>
    <n v="0"/>
    <m/>
    <m/>
    <d v="2021-03-30T00:00:00"/>
    <n v="1"/>
    <s v="O"/>
    <n v="1"/>
    <n v="30"/>
    <n v="269972"/>
    <m/>
    <m/>
    <m/>
    <m/>
    <m/>
    <m/>
    <n v="1"/>
    <n v="1"/>
    <m/>
    <m/>
    <n v="1523682"/>
    <s v="CREDITOS DE CONSUMO"/>
    <n v="0"/>
    <n v="0"/>
    <n v="890480123"/>
    <s v="UNIVERSIDAD DE CARTAGENA"/>
    <n v="5"/>
    <m/>
    <m/>
    <m/>
    <m/>
    <n v="1"/>
    <n v="7"/>
    <n v="2"/>
  </r>
  <r>
    <n v="11577004"/>
    <s v="C"/>
    <n v="1128047373"/>
    <x v="0"/>
    <n v="4"/>
    <n v="18242"/>
    <d v="2021-03-05T00:00:00"/>
    <d v="2024-03-30T00:00:00"/>
    <n v="0"/>
    <n v="1"/>
    <n v="1"/>
    <n v="30"/>
    <n v="2"/>
    <n v="8648788"/>
    <n v="9000000"/>
    <n v="13394073"/>
    <n v="423742"/>
    <n v="12970331"/>
    <n v="0"/>
    <n v="0"/>
    <n v="0"/>
    <m/>
    <n v="0"/>
    <n v="0"/>
    <n v="0"/>
    <m/>
    <m/>
    <d v="2021-03-30T00:00:00"/>
    <n v="9"/>
    <s v="O"/>
    <n v="1"/>
    <n v="30"/>
    <n v="0"/>
    <m/>
    <m/>
    <m/>
    <m/>
    <m/>
    <m/>
    <n v="1"/>
    <n v="1"/>
    <m/>
    <m/>
    <n v="1393327"/>
    <s v="CREDITOS DE CONSUMO"/>
    <n v="0"/>
    <n v="0"/>
    <n v="890480123"/>
    <s v="UNIVERSIDAD DE CARTAGENA"/>
    <n v="5"/>
    <m/>
    <m/>
    <m/>
    <m/>
    <n v="1"/>
    <n v="7"/>
    <n v="2"/>
  </r>
  <r>
    <n v="0"/>
    <s v="C"/>
    <n v="1128047510"/>
    <x v="0"/>
    <n v="4"/>
    <n v="17480"/>
    <d v="2020-08-21T00:00:00"/>
    <d v="2021-09-30T00:00:00"/>
    <n v="30"/>
    <n v="1"/>
    <n v="4"/>
    <n v="30"/>
    <n v="2"/>
    <n v="15881442"/>
    <n v="17090000"/>
    <n v="2000000"/>
    <n v="181350"/>
    <n v="1217646"/>
    <n v="15960"/>
    <n v="0"/>
    <n v="0"/>
    <m/>
    <n v="0"/>
    <n v="0"/>
    <n v="0"/>
    <m/>
    <m/>
    <d v="2021-03-30T00:00:00"/>
    <n v="1"/>
    <s v="O"/>
    <n v="1"/>
    <n v="30"/>
    <n v="178221"/>
    <m/>
    <m/>
    <m/>
    <m/>
    <m/>
    <m/>
    <n v="1"/>
    <n v="1"/>
    <m/>
    <m/>
    <n v="1225565"/>
    <s v="CREDITOS DE CONSUMO"/>
    <n v="0"/>
    <n v="0"/>
    <n v="890480123"/>
    <s v="UNIVERSIDAD DE CARTAGENA"/>
    <n v="5"/>
    <m/>
    <m/>
    <m/>
    <m/>
    <n v="1"/>
    <n v="7"/>
    <n v="2"/>
  </r>
  <r>
    <n v="0"/>
    <s v="C"/>
    <n v="1128047510"/>
    <x v="0"/>
    <n v="4"/>
    <n v="18093"/>
    <d v="2021-01-27T00:00:00"/>
    <d v="2023-01-30T00:00:00"/>
    <n v="0"/>
    <n v="1"/>
    <n v="2"/>
    <n v="30"/>
    <n v="2"/>
    <n v="8648788"/>
    <n v="9000000"/>
    <n v="4925334"/>
    <n v="224220"/>
    <n v="4546309"/>
    <n v="0"/>
    <n v="0"/>
    <n v="0"/>
    <m/>
    <n v="0"/>
    <n v="0"/>
    <n v="0"/>
    <m/>
    <m/>
    <d v="2021-03-30T00:00:00"/>
    <n v="1"/>
    <s v="O"/>
    <n v="1"/>
    <n v="30"/>
    <n v="0"/>
    <m/>
    <m/>
    <m/>
    <m/>
    <m/>
    <m/>
    <n v="1"/>
    <n v="1"/>
    <m/>
    <m/>
    <n v="4575875"/>
    <s v="CREDITOS DE CONSUMO"/>
    <n v="0"/>
    <n v="0"/>
    <n v="890480123"/>
    <s v="UNIVERSIDAD DE CARTAGENA"/>
    <n v="5"/>
    <m/>
    <m/>
    <m/>
    <m/>
    <n v="1"/>
    <n v="7"/>
    <n v="2"/>
  </r>
  <r>
    <n v="23398301"/>
    <s v="C"/>
    <n v="1128047539"/>
    <x v="0"/>
    <n v="4"/>
    <n v="16307"/>
    <d v="2019-09-20T00:00:00"/>
    <d v="2026-09-30T00:00:00"/>
    <n v="0"/>
    <n v="1"/>
    <n v="18"/>
    <n v="30"/>
    <n v="2"/>
    <n v="12185828"/>
    <n v="12890000"/>
    <n v="35005307"/>
    <n v="535143"/>
    <n v="29260446"/>
    <n v="0"/>
    <n v="0"/>
    <n v="0"/>
    <m/>
    <n v="0"/>
    <n v="0"/>
    <n v="0"/>
    <n v="1000000"/>
    <n v="12"/>
    <d v="2021-03-30T00:00:00"/>
    <n v="9"/>
    <s v="O"/>
    <n v="1"/>
    <n v="30"/>
    <n v="0"/>
    <m/>
    <m/>
    <m/>
    <m/>
    <m/>
    <m/>
    <n v="1"/>
    <n v="1"/>
    <m/>
    <m/>
    <n v="5862145"/>
    <s v="CREDITOS DE CONSUMO"/>
    <n v="0"/>
    <n v="0"/>
    <n v="806002962"/>
    <s v="FONDUCAR"/>
    <n v="5"/>
    <m/>
    <m/>
    <m/>
    <m/>
    <n v="1"/>
    <n v="7"/>
    <n v="2"/>
  </r>
  <r>
    <n v="1089165"/>
    <s v="C"/>
    <n v="1128047539"/>
    <x v="0"/>
    <n v="4"/>
    <n v="18283"/>
    <d v="2021-03-23T00:00:00"/>
    <d v="2022-03-30T00:00:00"/>
    <n v="0"/>
    <n v="1"/>
    <n v="1"/>
    <n v="30"/>
    <n v="2"/>
    <n v="12185828"/>
    <n v="12890000"/>
    <n v="1495000"/>
    <n v="132959"/>
    <n v="1362041"/>
    <n v="0"/>
    <n v="0"/>
    <n v="0"/>
    <m/>
    <n v="0"/>
    <n v="0"/>
    <n v="0"/>
    <m/>
    <m/>
    <d v="2021-03-30T00:00:00"/>
    <n v="1"/>
    <s v="O"/>
    <n v="1"/>
    <n v="30"/>
    <n v="0"/>
    <m/>
    <m/>
    <m/>
    <m/>
    <m/>
    <m/>
    <n v="1"/>
    <n v="1"/>
    <m/>
    <m/>
    <n v="272876"/>
    <s v="CREDITOS DE CONSUMO"/>
    <n v="0"/>
    <n v="0"/>
    <n v="806002962"/>
    <s v="FONDUCAR"/>
    <n v="5"/>
    <m/>
    <m/>
    <m/>
    <m/>
    <n v="1"/>
    <n v="7"/>
    <n v="2"/>
  </r>
  <r>
    <n v="34657"/>
    <s v="C"/>
    <n v="1128047539"/>
    <x v="0"/>
    <n v="4"/>
    <n v="550019988"/>
    <d v="2018-10-30T00:00:00"/>
    <d v="2024-01-30T00:00:00"/>
    <n v="30"/>
    <n v="1"/>
    <n v="0"/>
    <n v="30"/>
    <n v="2"/>
    <n v="22490513"/>
    <n v="24960000"/>
    <n v="43340"/>
    <n v="1666"/>
    <n v="43340"/>
    <n v="3386"/>
    <n v="0"/>
    <n v="0"/>
    <m/>
    <n v="0"/>
    <n v="0"/>
    <n v="0"/>
    <m/>
    <m/>
    <d v="2021-02-25T00:00:00"/>
    <n v="1"/>
    <s v="O"/>
    <n v="1"/>
    <n v="30"/>
    <n v="1729"/>
    <m/>
    <m/>
    <m/>
    <m/>
    <m/>
    <m/>
    <n v="1"/>
    <n v="1"/>
    <m/>
    <m/>
    <n v="8683"/>
    <s v="CREDITOS DE CONSUMO"/>
    <n v="0"/>
    <n v="0"/>
    <n v="806002962"/>
    <s v="FONDUCAR"/>
    <n v="5"/>
    <m/>
    <m/>
    <m/>
    <m/>
    <n v="2"/>
    <n v="7"/>
    <n v="2"/>
  </r>
  <r>
    <n v="9110"/>
    <s v="C"/>
    <n v="1128047539"/>
    <x v="0"/>
    <n v="4"/>
    <n v="550019989"/>
    <d v="2018-10-30T00:00:00"/>
    <d v="2024-01-30T00:00:00"/>
    <n v="30"/>
    <n v="1"/>
    <n v="0"/>
    <n v="30"/>
    <n v="2"/>
    <n v="22490513"/>
    <n v="24960000"/>
    <n v="11392"/>
    <n v="438"/>
    <n v="11392"/>
    <n v="864"/>
    <n v="0"/>
    <n v="0"/>
    <m/>
    <n v="0"/>
    <n v="0"/>
    <n v="0"/>
    <m/>
    <m/>
    <d v="2021-02-25T00:00:00"/>
    <n v="1"/>
    <s v="O"/>
    <n v="1"/>
    <n v="30"/>
    <n v="452"/>
    <m/>
    <m/>
    <m/>
    <m/>
    <m/>
    <m/>
    <n v="1"/>
    <n v="1"/>
    <m/>
    <m/>
    <n v="2282"/>
    <s v="CREDITOS DE CONSUMO"/>
    <n v="0"/>
    <n v="0"/>
    <n v="806002962"/>
    <s v="FONDUCAR"/>
    <n v="5"/>
    <m/>
    <m/>
    <m/>
    <m/>
    <n v="2"/>
    <n v="7"/>
    <n v="2"/>
  </r>
  <r>
    <n v="7681"/>
    <s v="C"/>
    <n v="1128047539"/>
    <x v="0"/>
    <n v="4"/>
    <n v="550020021"/>
    <d v="2018-11-03T00:00:00"/>
    <d v="2024-01-30T00:00:00"/>
    <n v="30"/>
    <n v="1"/>
    <n v="0"/>
    <n v="30"/>
    <n v="2"/>
    <n v="22490513"/>
    <n v="24960000"/>
    <n v="9605"/>
    <n v="369"/>
    <n v="9605"/>
    <n v="747"/>
    <n v="0"/>
    <n v="0"/>
    <m/>
    <n v="0"/>
    <n v="0"/>
    <n v="0"/>
    <m/>
    <m/>
    <d v="2021-02-25T00:00:00"/>
    <n v="1"/>
    <s v="O"/>
    <n v="1"/>
    <n v="30"/>
    <n v="389"/>
    <m/>
    <m/>
    <m/>
    <m/>
    <m/>
    <m/>
    <n v="1"/>
    <n v="1"/>
    <m/>
    <m/>
    <n v="1924"/>
    <s v="CREDITOS DE CONSUMO"/>
    <n v="0"/>
    <n v="0"/>
    <n v="806002962"/>
    <s v="FONDUCAR"/>
    <n v="5"/>
    <m/>
    <m/>
    <m/>
    <m/>
    <n v="2"/>
    <n v="7"/>
    <n v="2"/>
  </r>
  <r>
    <n v="10225"/>
    <s v="C"/>
    <n v="1128047539"/>
    <x v="0"/>
    <n v="4"/>
    <n v="550020090"/>
    <d v="2018-11-16T00:00:00"/>
    <d v="2024-01-30T00:00:00"/>
    <n v="30"/>
    <n v="1"/>
    <n v="0"/>
    <n v="30"/>
    <n v="2"/>
    <n v="22490513"/>
    <n v="24960000"/>
    <n v="12787"/>
    <n v="492"/>
    <n v="12787"/>
    <n v="996"/>
    <n v="0"/>
    <n v="0"/>
    <m/>
    <n v="0"/>
    <n v="0"/>
    <n v="0"/>
    <m/>
    <m/>
    <d v="2021-02-25T00:00:00"/>
    <n v="1"/>
    <s v="O"/>
    <n v="1"/>
    <n v="30"/>
    <n v="498"/>
    <m/>
    <m/>
    <m/>
    <m/>
    <m/>
    <m/>
    <n v="1"/>
    <n v="1"/>
    <m/>
    <m/>
    <n v="2562"/>
    <s v="CREDITOS DE CONSUMO"/>
    <n v="0"/>
    <n v="0"/>
    <n v="806002962"/>
    <s v="FONDUCAR"/>
    <n v="5"/>
    <m/>
    <m/>
    <m/>
    <m/>
    <n v="2"/>
    <n v="7"/>
    <n v="2"/>
  </r>
  <r>
    <n v="10953"/>
    <s v="C"/>
    <n v="1128047539"/>
    <x v="0"/>
    <n v="4"/>
    <n v="550020107"/>
    <d v="2018-11-19T00:00:00"/>
    <d v="2024-01-30T00:00:00"/>
    <n v="30"/>
    <n v="1"/>
    <n v="0"/>
    <n v="30"/>
    <n v="2"/>
    <n v="22490513"/>
    <n v="24960000"/>
    <n v="13697"/>
    <n v="527"/>
    <n v="13697"/>
    <n v="1146"/>
    <n v="0"/>
    <n v="0"/>
    <m/>
    <n v="0"/>
    <n v="0"/>
    <n v="0"/>
    <m/>
    <m/>
    <d v="2021-02-25T00:00:00"/>
    <n v="1"/>
    <s v="O"/>
    <n v="1"/>
    <n v="30"/>
    <n v="534"/>
    <m/>
    <m/>
    <m/>
    <m/>
    <m/>
    <m/>
    <n v="1"/>
    <n v="1"/>
    <m/>
    <m/>
    <n v="2744"/>
    <s v="CREDITOS DE CONSUMO"/>
    <n v="0"/>
    <n v="0"/>
    <n v="806002962"/>
    <s v="FONDUCAR"/>
    <n v="5"/>
    <m/>
    <m/>
    <m/>
    <m/>
    <n v="2"/>
    <n v="7"/>
    <n v="2"/>
  </r>
  <r>
    <n v="219901"/>
    <s v="C"/>
    <n v="1128047539"/>
    <x v="0"/>
    <n v="4"/>
    <n v="550020141"/>
    <d v="2018-11-21T00:00:00"/>
    <d v="2024-01-30T00:00:00"/>
    <n v="0"/>
    <n v="1"/>
    <n v="2"/>
    <n v="30"/>
    <n v="2"/>
    <n v="22490513"/>
    <n v="24960000"/>
    <n v="286386"/>
    <n v="11010"/>
    <n v="274995"/>
    <n v="0"/>
    <n v="0"/>
    <n v="0"/>
    <m/>
    <n v="0"/>
    <n v="0"/>
    <n v="0"/>
    <m/>
    <m/>
    <d v="2021-03-30T00:00:00"/>
    <n v="1"/>
    <s v="O"/>
    <n v="1"/>
    <n v="30"/>
    <n v="0"/>
    <m/>
    <m/>
    <m/>
    <m/>
    <m/>
    <m/>
    <n v="1"/>
    <n v="1"/>
    <m/>
    <m/>
    <n v="55094"/>
    <s v="CREDITOS DE CONSUMO"/>
    <n v="0"/>
    <n v="0"/>
    <n v="806002962"/>
    <s v="FONDUCAR"/>
    <n v="5"/>
    <m/>
    <m/>
    <m/>
    <m/>
    <n v="2"/>
    <n v="7"/>
    <n v="2"/>
  </r>
  <r>
    <n v="91672"/>
    <s v="C"/>
    <n v="1128047539"/>
    <x v="0"/>
    <n v="4"/>
    <n v="550020142"/>
    <d v="2018-11-21T00:00:00"/>
    <d v="2024-01-30T00:00:00"/>
    <n v="0"/>
    <n v="1"/>
    <n v="2"/>
    <n v="30"/>
    <n v="2"/>
    <n v="22490513"/>
    <n v="24960000"/>
    <n v="119388"/>
    <n v="4590"/>
    <n v="114639"/>
    <n v="0"/>
    <n v="0"/>
    <n v="0"/>
    <m/>
    <n v="0"/>
    <n v="0"/>
    <n v="0"/>
    <m/>
    <m/>
    <d v="2021-03-30T00:00:00"/>
    <n v="1"/>
    <s v="O"/>
    <n v="1"/>
    <n v="30"/>
    <n v="0"/>
    <m/>
    <m/>
    <m/>
    <m/>
    <m/>
    <m/>
    <n v="1"/>
    <n v="1"/>
    <m/>
    <m/>
    <n v="22967"/>
    <s v="CREDITOS DE CONSUMO"/>
    <n v="0"/>
    <n v="0"/>
    <n v="806002962"/>
    <s v="FONDUCAR"/>
    <n v="5"/>
    <m/>
    <m/>
    <m/>
    <m/>
    <n v="2"/>
    <n v="7"/>
    <n v="2"/>
  </r>
  <r>
    <n v="7418"/>
    <s v="C"/>
    <n v="1128047539"/>
    <x v="0"/>
    <n v="4"/>
    <n v="550020151"/>
    <d v="2018-11-22T00:00:00"/>
    <d v="2024-01-30T00:00:00"/>
    <n v="30"/>
    <n v="1"/>
    <n v="0"/>
    <n v="30"/>
    <n v="2"/>
    <n v="22490513"/>
    <n v="24960000"/>
    <n v="9276"/>
    <n v="357"/>
    <n v="9276"/>
    <n v="758"/>
    <n v="0"/>
    <n v="0"/>
    <m/>
    <n v="0"/>
    <n v="0"/>
    <n v="0"/>
    <m/>
    <m/>
    <d v="2021-02-25T00:00:00"/>
    <n v="1"/>
    <s v="O"/>
    <n v="1"/>
    <n v="30"/>
    <n v="359"/>
    <m/>
    <m/>
    <m/>
    <m/>
    <m/>
    <m/>
    <n v="1"/>
    <n v="1"/>
    <m/>
    <m/>
    <n v="1858"/>
    <s v="CREDITOS DE CONSUMO"/>
    <n v="0"/>
    <n v="0"/>
    <n v="806002962"/>
    <s v="FONDUCAR"/>
    <n v="5"/>
    <m/>
    <m/>
    <m/>
    <m/>
    <n v="2"/>
    <n v="7"/>
    <n v="2"/>
  </r>
  <r>
    <n v="36678"/>
    <s v="C"/>
    <n v="1128047539"/>
    <x v="0"/>
    <n v="4"/>
    <n v="550020152"/>
    <d v="2018-11-22T00:00:00"/>
    <d v="2024-01-30T00:00:00"/>
    <n v="0"/>
    <n v="1"/>
    <n v="2"/>
    <n v="30"/>
    <n v="2"/>
    <n v="22490513"/>
    <n v="24960000"/>
    <n v="47766"/>
    <n v="1836"/>
    <n v="45867"/>
    <n v="0"/>
    <n v="0"/>
    <n v="0"/>
    <m/>
    <n v="0"/>
    <n v="0"/>
    <n v="0"/>
    <m/>
    <m/>
    <d v="2021-03-30T00:00:00"/>
    <n v="1"/>
    <s v="O"/>
    <n v="1"/>
    <n v="30"/>
    <n v="0"/>
    <m/>
    <m/>
    <m/>
    <m/>
    <m/>
    <m/>
    <n v="1"/>
    <n v="1"/>
    <m/>
    <m/>
    <n v="9189"/>
    <s v="CREDITOS DE CONSUMO"/>
    <n v="0"/>
    <n v="0"/>
    <n v="806002962"/>
    <s v="FONDUCAR"/>
    <n v="5"/>
    <m/>
    <m/>
    <m/>
    <m/>
    <n v="2"/>
    <n v="7"/>
    <n v="2"/>
  </r>
  <r>
    <n v="10623"/>
    <s v="C"/>
    <n v="1128047539"/>
    <x v="0"/>
    <n v="4"/>
    <n v="550020173"/>
    <d v="2018-11-24T00:00:00"/>
    <d v="2024-01-30T00:00:00"/>
    <n v="30"/>
    <n v="1"/>
    <n v="0"/>
    <n v="30"/>
    <n v="2"/>
    <n v="22490513"/>
    <n v="24960000"/>
    <n v="13284"/>
    <n v="511"/>
    <n v="13284"/>
    <n v="1008"/>
    <n v="0"/>
    <n v="0"/>
    <m/>
    <n v="0"/>
    <n v="0"/>
    <n v="0"/>
    <m/>
    <m/>
    <d v="2021-02-25T00:00:00"/>
    <n v="1"/>
    <s v="O"/>
    <n v="1"/>
    <n v="30"/>
    <n v="521"/>
    <m/>
    <m/>
    <m/>
    <m/>
    <m/>
    <m/>
    <n v="1"/>
    <n v="1"/>
    <m/>
    <m/>
    <n v="2661"/>
    <s v="CREDITOS DE CONSUMO"/>
    <n v="0"/>
    <n v="0"/>
    <n v="806002962"/>
    <s v="FONDUCAR"/>
    <n v="5"/>
    <m/>
    <m/>
    <m/>
    <m/>
    <n v="2"/>
    <n v="7"/>
    <n v="2"/>
  </r>
  <r>
    <n v="37444"/>
    <s v="C"/>
    <n v="1128047539"/>
    <x v="0"/>
    <n v="4"/>
    <n v="550020174"/>
    <d v="2018-11-24T00:00:00"/>
    <d v="2024-01-30T00:00:00"/>
    <n v="0"/>
    <n v="1"/>
    <n v="1"/>
    <n v="30"/>
    <n v="2"/>
    <n v="22490513"/>
    <n v="24960000"/>
    <n v="47766"/>
    <n v="1836"/>
    <n v="46825"/>
    <n v="246"/>
    <n v="0"/>
    <n v="0"/>
    <m/>
    <n v="0"/>
    <n v="0"/>
    <n v="0"/>
    <m/>
    <m/>
    <d v="2021-03-30T00:00:00"/>
    <n v="1"/>
    <s v="O"/>
    <n v="1"/>
    <n v="30"/>
    <n v="0"/>
    <m/>
    <m/>
    <m/>
    <m/>
    <m/>
    <m/>
    <n v="1"/>
    <n v="1"/>
    <m/>
    <m/>
    <n v="9381"/>
    <s v="CREDITOS DE CONSUMO"/>
    <n v="0"/>
    <n v="0"/>
    <n v="806002962"/>
    <s v="FONDUCAR"/>
    <n v="5"/>
    <m/>
    <m/>
    <m/>
    <m/>
    <n v="2"/>
    <n v="7"/>
    <n v="2"/>
  </r>
  <r>
    <n v="38196"/>
    <s v="C"/>
    <n v="1128047539"/>
    <x v="0"/>
    <n v="4"/>
    <n v="550020262"/>
    <d v="2018-12-04T00:00:00"/>
    <d v="2024-01-30T00:00:00"/>
    <n v="30"/>
    <n v="1"/>
    <n v="0"/>
    <n v="30"/>
    <n v="2"/>
    <n v="22490513"/>
    <n v="24960000"/>
    <n v="47766"/>
    <n v="1836"/>
    <n v="47766"/>
    <n v="3744"/>
    <n v="0"/>
    <n v="0"/>
    <m/>
    <n v="0"/>
    <n v="0"/>
    <n v="0"/>
    <m/>
    <m/>
    <d v="2021-02-25T00:00:00"/>
    <n v="1"/>
    <s v="O"/>
    <n v="1"/>
    <n v="30"/>
    <n v="1909"/>
    <m/>
    <m/>
    <m/>
    <m/>
    <m/>
    <m/>
    <n v="1"/>
    <n v="1"/>
    <m/>
    <m/>
    <n v="9570"/>
    <s v="CREDITOS DE CONSUMO"/>
    <n v="0"/>
    <n v="0"/>
    <n v="806002962"/>
    <s v="FONDUCAR"/>
    <n v="5"/>
    <m/>
    <m/>
    <m/>
    <m/>
    <n v="2"/>
    <n v="7"/>
    <n v="2"/>
  </r>
  <r>
    <n v="213028"/>
    <s v="C"/>
    <n v="1128047539"/>
    <x v="0"/>
    <n v="4"/>
    <n v="550020329"/>
    <d v="2018-12-18T00:00:00"/>
    <d v="2024-01-30T00:00:00"/>
    <n v="0"/>
    <n v="1"/>
    <n v="2"/>
    <n v="30"/>
    <n v="2"/>
    <n v="22490513"/>
    <n v="24960000"/>
    <n v="277435"/>
    <n v="10666"/>
    <n v="266400"/>
    <n v="0"/>
    <n v="0"/>
    <n v="0"/>
    <m/>
    <n v="0"/>
    <n v="0"/>
    <n v="0"/>
    <m/>
    <m/>
    <d v="2021-03-30T00:00:00"/>
    <n v="1"/>
    <s v="O"/>
    <n v="1"/>
    <n v="30"/>
    <n v="0"/>
    <m/>
    <m/>
    <m/>
    <m/>
    <m/>
    <m/>
    <n v="1"/>
    <n v="1"/>
    <m/>
    <m/>
    <n v="53372"/>
    <s v="CREDITOS DE CONSUMO"/>
    <n v="0"/>
    <n v="0"/>
    <n v="806002962"/>
    <s v="FONDUCAR"/>
    <n v="5"/>
    <m/>
    <m/>
    <m/>
    <m/>
    <n v="2"/>
    <n v="7"/>
    <n v="2"/>
  </r>
  <r>
    <n v="44796"/>
    <s v="C"/>
    <n v="1128047539"/>
    <x v="0"/>
    <n v="4"/>
    <n v="550020942"/>
    <d v="2019-03-30T00:00:00"/>
    <d v="2024-01-30T00:00:00"/>
    <n v="0"/>
    <n v="1"/>
    <n v="2"/>
    <n v="30"/>
    <n v="2"/>
    <n v="22490513"/>
    <n v="24960000"/>
    <n v="58340"/>
    <n v="2243"/>
    <n v="56019"/>
    <n v="0"/>
    <n v="0"/>
    <n v="0"/>
    <m/>
    <n v="0"/>
    <n v="0"/>
    <n v="0"/>
    <m/>
    <m/>
    <d v="2021-03-30T00:00:00"/>
    <n v="1"/>
    <s v="O"/>
    <n v="1"/>
    <n v="30"/>
    <n v="0"/>
    <m/>
    <m/>
    <m/>
    <m/>
    <m/>
    <m/>
    <n v="1"/>
    <n v="1"/>
    <m/>
    <m/>
    <n v="11223"/>
    <s v="CREDITOS DE CONSUMO"/>
    <n v="0"/>
    <n v="0"/>
    <n v="806002962"/>
    <s v="FONDUCAR"/>
    <n v="5"/>
    <m/>
    <m/>
    <m/>
    <m/>
    <n v="2"/>
    <n v="7"/>
    <n v="2"/>
  </r>
  <r>
    <n v="219894"/>
    <s v="C"/>
    <n v="1128047539"/>
    <x v="0"/>
    <n v="4"/>
    <n v="550021099"/>
    <d v="2019-04-22T00:00:00"/>
    <d v="2024-01-30T00:00:00"/>
    <n v="0"/>
    <n v="1"/>
    <n v="1"/>
    <n v="30"/>
    <n v="2"/>
    <n v="22490513"/>
    <n v="24960000"/>
    <n v="280703"/>
    <n v="10792"/>
    <n v="274986"/>
    <n v="6019"/>
    <n v="0"/>
    <n v="0"/>
    <m/>
    <n v="0"/>
    <n v="0"/>
    <n v="0"/>
    <m/>
    <m/>
    <d v="2021-02-25T00:00:00"/>
    <n v="1"/>
    <s v="O"/>
    <n v="1"/>
    <n v="30"/>
    <n v="0"/>
    <m/>
    <m/>
    <m/>
    <m/>
    <m/>
    <m/>
    <n v="1"/>
    <n v="1"/>
    <m/>
    <m/>
    <n v="55092"/>
    <s v="CREDITOS DE CONSUMO"/>
    <n v="0"/>
    <n v="0"/>
    <n v="806002962"/>
    <s v="FONDUCAR"/>
    <n v="5"/>
    <m/>
    <m/>
    <m/>
    <m/>
    <n v="2"/>
    <n v="7"/>
    <n v="2"/>
  </r>
  <r>
    <n v="314470"/>
    <s v="C"/>
    <n v="1128047539"/>
    <x v="0"/>
    <n v="4"/>
    <n v="550021941"/>
    <d v="2019-07-23T00:00:00"/>
    <d v="2024-01-30T00:00:00"/>
    <n v="0"/>
    <n v="1"/>
    <n v="2"/>
    <n v="30"/>
    <n v="2"/>
    <n v="22490513"/>
    <n v="24960000"/>
    <n v="409545"/>
    <n v="15745"/>
    <n v="393256"/>
    <n v="0"/>
    <n v="0"/>
    <n v="0"/>
    <m/>
    <n v="0"/>
    <n v="0"/>
    <n v="0"/>
    <m/>
    <m/>
    <d v="2021-03-30T00:00:00"/>
    <n v="1"/>
    <s v="O"/>
    <n v="1"/>
    <n v="30"/>
    <n v="0"/>
    <m/>
    <m/>
    <m/>
    <m/>
    <m/>
    <m/>
    <n v="1"/>
    <n v="1"/>
    <m/>
    <m/>
    <n v="78786"/>
    <s v="CREDITOS DE CONSUMO"/>
    <n v="0"/>
    <n v="0"/>
    <n v="806002962"/>
    <s v="FONDUCAR"/>
    <n v="5"/>
    <m/>
    <m/>
    <m/>
    <m/>
    <n v="2"/>
    <n v="7"/>
    <n v="2"/>
  </r>
  <r>
    <n v="104833"/>
    <s v="C"/>
    <n v="1128047539"/>
    <x v="0"/>
    <n v="4"/>
    <n v="550021942"/>
    <d v="2019-07-23T00:00:00"/>
    <d v="2024-01-30T00:00:00"/>
    <n v="0"/>
    <n v="1"/>
    <n v="2"/>
    <n v="30"/>
    <n v="2"/>
    <n v="22490513"/>
    <n v="24960000"/>
    <n v="136529"/>
    <n v="5249"/>
    <n v="131098"/>
    <n v="0"/>
    <n v="0"/>
    <n v="0"/>
    <m/>
    <n v="0"/>
    <n v="0"/>
    <n v="0"/>
    <m/>
    <m/>
    <d v="2021-03-30T00:00:00"/>
    <n v="1"/>
    <s v="O"/>
    <n v="1"/>
    <n v="30"/>
    <n v="0"/>
    <m/>
    <m/>
    <m/>
    <m/>
    <m/>
    <m/>
    <n v="1"/>
    <n v="1"/>
    <m/>
    <m/>
    <n v="26265"/>
    <s v="CREDITOS DE CONSUMO"/>
    <n v="0"/>
    <n v="0"/>
    <n v="806002962"/>
    <s v="FONDUCAR"/>
    <n v="5"/>
    <m/>
    <m/>
    <m/>
    <m/>
    <n v="2"/>
    <n v="7"/>
    <n v="2"/>
  </r>
  <r>
    <n v="332121"/>
    <s v="C"/>
    <n v="1128047539"/>
    <x v="0"/>
    <n v="4"/>
    <n v="550022301"/>
    <d v="2019-08-29T00:00:00"/>
    <d v="2024-01-30T00:00:00"/>
    <n v="0"/>
    <n v="1"/>
    <n v="0"/>
    <n v="30"/>
    <n v="2"/>
    <n v="22490513"/>
    <n v="24960000"/>
    <n v="423607"/>
    <n v="16285"/>
    <n v="415330"/>
    <n v="9066"/>
    <n v="0"/>
    <n v="0"/>
    <m/>
    <n v="0"/>
    <n v="0"/>
    <n v="0"/>
    <m/>
    <m/>
    <d v="2021-02-25T00:00:00"/>
    <n v="1"/>
    <s v="O"/>
    <n v="1"/>
    <n v="30"/>
    <n v="0"/>
    <m/>
    <m/>
    <m/>
    <m/>
    <m/>
    <m/>
    <n v="1"/>
    <n v="1"/>
    <m/>
    <m/>
    <n v="83209"/>
    <s v="CREDITOS DE CONSUMO"/>
    <n v="0"/>
    <n v="0"/>
    <n v="806002962"/>
    <s v="FONDUCAR"/>
    <n v="5"/>
    <m/>
    <m/>
    <m/>
    <m/>
    <n v="2"/>
    <n v="7"/>
    <n v="2"/>
  </r>
  <r>
    <n v="108436"/>
    <s v="C"/>
    <n v="1128047539"/>
    <x v="0"/>
    <n v="4"/>
    <n v="550022302"/>
    <d v="2019-08-29T00:00:00"/>
    <d v="2024-01-30T00:00:00"/>
    <n v="0"/>
    <n v="1"/>
    <n v="2"/>
    <n v="30"/>
    <n v="2"/>
    <n v="22490513"/>
    <n v="24960000"/>
    <n v="141219"/>
    <n v="5429"/>
    <n v="135603"/>
    <n v="0"/>
    <n v="0"/>
    <n v="0"/>
    <m/>
    <n v="0"/>
    <n v="0"/>
    <n v="0"/>
    <m/>
    <m/>
    <d v="2021-03-30T00:00:00"/>
    <n v="1"/>
    <s v="O"/>
    <n v="1"/>
    <n v="30"/>
    <n v="0"/>
    <m/>
    <m/>
    <m/>
    <m/>
    <m/>
    <m/>
    <n v="1"/>
    <n v="1"/>
    <m/>
    <m/>
    <n v="27167"/>
    <s v="CREDITOS DE CONSUMO"/>
    <n v="0"/>
    <n v="0"/>
    <n v="806002962"/>
    <s v="FONDUCAR"/>
    <n v="5"/>
    <m/>
    <m/>
    <m/>
    <m/>
    <n v="2"/>
    <n v="7"/>
    <n v="2"/>
  </r>
  <r>
    <n v="112001"/>
    <s v="C"/>
    <n v="1128047539"/>
    <x v="0"/>
    <n v="4"/>
    <n v="550022590"/>
    <d v="2019-09-24T00:00:00"/>
    <d v="2024-01-30T00:00:00"/>
    <n v="0"/>
    <n v="1"/>
    <n v="2"/>
    <n v="30"/>
    <n v="2"/>
    <n v="22490513"/>
    <n v="24960000"/>
    <n v="145863"/>
    <n v="5608"/>
    <n v="140061"/>
    <n v="0"/>
    <n v="0"/>
    <n v="0"/>
    <m/>
    <n v="0"/>
    <n v="0"/>
    <n v="0"/>
    <m/>
    <m/>
    <d v="2021-03-30T00:00:00"/>
    <n v="1"/>
    <s v="O"/>
    <n v="1"/>
    <n v="30"/>
    <n v="0"/>
    <m/>
    <m/>
    <m/>
    <m/>
    <m/>
    <m/>
    <n v="1"/>
    <n v="1"/>
    <m/>
    <m/>
    <n v="28060"/>
    <s v="CREDITOS DE CONSUMO"/>
    <n v="0"/>
    <n v="0"/>
    <n v="806002962"/>
    <s v="FONDUCAR"/>
    <n v="5"/>
    <m/>
    <m/>
    <m/>
    <m/>
    <n v="2"/>
    <n v="7"/>
    <n v="2"/>
  </r>
  <r>
    <n v="115502"/>
    <s v="C"/>
    <n v="1128047539"/>
    <x v="0"/>
    <n v="4"/>
    <n v="550023058"/>
    <d v="2019-11-12T00:00:00"/>
    <d v="2024-01-30T00:00:00"/>
    <n v="0"/>
    <n v="1"/>
    <n v="2"/>
    <n v="30"/>
    <n v="2"/>
    <n v="22490513"/>
    <n v="24960000"/>
    <n v="150423"/>
    <n v="5783"/>
    <n v="144440"/>
    <n v="0"/>
    <n v="0"/>
    <n v="0"/>
    <m/>
    <n v="0"/>
    <n v="0"/>
    <n v="0"/>
    <m/>
    <m/>
    <d v="2021-03-30T00:00:00"/>
    <n v="1"/>
    <s v="O"/>
    <n v="1"/>
    <n v="30"/>
    <n v="0"/>
    <m/>
    <m/>
    <m/>
    <m/>
    <m/>
    <m/>
    <n v="1"/>
    <n v="1"/>
    <m/>
    <m/>
    <n v="28938"/>
    <s v="CREDITOS DE CONSUMO"/>
    <n v="0"/>
    <n v="0"/>
    <n v="806002962"/>
    <s v="FONDUCAR"/>
    <n v="5"/>
    <m/>
    <m/>
    <m/>
    <m/>
    <n v="2"/>
    <n v="7"/>
    <n v="2"/>
  </r>
  <r>
    <n v="203026"/>
    <s v="C"/>
    <n v="1128047539"/>
    <x v="0"/>
    <n v="4"/>
    <n v="550023263"/>
    <d v="2019-12-16T00:00:00"/>
    <d v="2024-01-30T00:00:00"/>
    <n v="0"/>
    <n v="1"/>
    <n v="2"/>
    <n v="30"/>
    <n v="2"/>
    <n v="22490513"/>
    <n v="24960000"/>
    <n v="264407"/>
    <n v="10165"/>
    <n v="253891"/>
    <n v="0"/>
    <n v="0"/>
    <n v="0"/>
    <m/>
    <n v="0"/>
    <n v="0"/>
    <n v="0"/>
    <m/>
    <m/>
    <d v="2021-03-30T00:00:00"/>
    <n v="1"/>
    <s v="O"/>
    <n v="1"/>
    <n v="30"/>
    <n v="0"/>
    <m/>
    <m/>
    <m/>
    <m/>
    <m/>
    <m/>
    <n v="1"/>
    <n v="1"/>
    <m/>
    <m/>
    <n v="50865"/>
    <s v="CREDITOS DE CONSUMO"/>
    <n v="0"/>
    <n v="0"/>
    <n v="806002962"/>
    <s v="FONDUCAR"/>
    <n v="5"/>
    <m/>
    <m/>
    <m/>
    <m/>
    <n v="2"/>
    <n v="7"/>
    <n v="2"/>
  </r>
  <r>
    <n v="75396"/>
    <s v="C"/>
    <n v="1128047539"/>
    <x v="0"/>
    <n v="4"/>
    <n v="550023552"/>
    <d v="2020-02-14T00:00:00"/>
    <d v="2024-01-30T00:00:00"/>
    <n v="0"/>
    <n v="1"/>
    <n v="2"/>
    <n v="30"/>
    <n v="2"/>
    <n v="22490513"/>
    <n v="24960000"/>
    <n v="98192"/>
    <n v="3775"/>
    <n v="94286"/>
    <n v="0"/>
    <n v="0"/>
    <n v="0"/>
    <m/>
    <n v="0"/>
    <n v="0"/>
    <n v="0"/>
    <m/>
    <m/>
    <d v="2021-03-30T00:00:00"/>
    <n v="1"/>
    <s v="O"/>
    <n v="1"/>
    <n v="30"/>
    <n v="0"/>
    <m/>
    <m/>
    <m/>
    <m/>
    <m/>
    <m/>
    <n v="1"/>
    <n v="1"/>
    <m/>
    <m/>
    <n v="18890"/>
    <s v="CREDITOS DE CONSUMO"/>
    <n v="0"/>
    <n v="0"/>
    <n v="806002962"/>
    <s v="FONDUCAR"/>
    <n v="5"/>
    <m/>
    <m/>
    <m/>
    <m/>
    <n v="2"/>
    <n v="7"/>
    <n v="2"/>
  </r>
  <r>
    <n v="433901"/>
    <s v="C"/>
    <n v="1128047539"/>
    <x v="0"/>
    <n v="4"/>
    <n v="550024372"/>
    <d v="2020-09-09T00:00:00"/>
    <d v="2024-01-30T00:00:00"/>
    <n v="0"/>
    <n v="1"/>
    <n v="1"/>
    <n v="30"/>
    <n v="2"/>
    <n v="22490513"/>
    <n v="24960000"/>
    <n v="553868"/>
    <n v="21293"/>
    <n v="542609"/>
    <n v="11865"/>
    <n v="0"/>
    <n v="0"/>
    <m/>
    <n v="0"/>
    <n v="0"/>
    <n v="0"/>
    <m/>
    <m/>
    <d v="2021-02-25T00:00:00"/>
    <n v="1"/>
    <s v="O"/>
    <n v="1"/>
    <n v="30"/>
    <n v="0"/>
    <m/>
    <m/>
    <m/>
    <m/>
    <m/>
    <m/>
    <n v="1"/>
    <n v="1"/>
    <m/>
    <m/>
    <n v="108708"/>
    <s v="CREDITOS DE CONSUMO"/>
    <n v="0"/>
    <n v="0"/>
    <n v="806002962"/>
    <s v="FONDUCAR"/>
    <n v="5"/>
    <m/>
    <m/>
    <m/>
    <m/>
    <n v="2"/>
    <n v="7"/>
    <n v="2"/>
  </r>
  <r>
    <n v="61082"/>
    <s v="C"/>
    <n v="1128047539"/>
    <x v="0"/>
    <n v="4"/>
    <n v="550024820"/>
    <d v="2020-11-17T00:00:00"/>
    <d v="2023-12-30T00:00:00"/>
    <n v="0"/>
    <n v="1"/>
    <n v="2"/>
    <n v="30"/>
    <n v="2"/>
    <n v="22490513"/>
    <n v="24960000"/>
    <n v="79800"/>
    <n v="3068"/>
    <n v="76385"/>
    <n v="1679"/>
    <n v="0"/>
    <n v="0"/>
    <m/>
    <n v="0"/>
    <n v="0"/>
    <n v="0"/>
    <m/>
    <m/>
    <d v="2021-02-25T00:00:00"/>
    <n v="1"/>
    <s v="O"/>
    <n v="1"/>
    <n v="30"/>
    <n v="0"/>
    <m/>
    <m/>
    <m/>
    <m/>
    <m/>
    <m/>
    <n v="1"/>
    <n v="1"/>
    <m/>
    <m/>
    <n v="15303"/>
    <s v="CREDITOS DE CONSUMO"/>
    <n v="0"/>
    <n v="0"/>
    <n v="806002962"/>
    <s v="FONDUCAR"/>
    <n v="5"/>
    <m/>
    <m/>
    <m/>
    <m/>
    <n v="2"/>
    <n v="7"/>
    <n v="2"/>
  </r>
  <r>
    <n v="45600"/>
    <s v="C"/>
    <n v="1128047539"/>
    <x v="0"/>
    <n v="4"/>
    <n v="550024830"/>
    <d v="2020-11-17T00:00:00"/>
    <d v="2023-12-30T00:00:00"/>
    <n v="0"/>
    <n v="1"/>
    <n v="2"/>
    <n v="30"/>
    <n v="2"/>
    <n v="22490513"/>
    <n v="24960000"/>
    <n v="59600"/>
    <n v="2291"/>
    <n v="57024"/>
    <n v="1259"/>
    <n v="0"/>
    <n v="0"/>
    <m/>
    <n v="0"/>
    <n v="0"/>
    <n v="0"/>
    <m/>
    <m/>
    <d v="2021-02-25T00:00:00"/>
    <n v="1"/>
    <s v="O"/>
    <n v="1"/>
    <n v="30"/>
    <n v="0"/>
    <m/>
    <m/>
    <m/>
    <m/>
    <m/>
    <m/>
    <n v="1"/>
    <n v="1"/>
    <m/>
    <m/>
    <n v="11424"/>
    <s v="CREDITOS DE CONSUMO"/>
    <n v="0"/>
    <n v="0"/>
    <n v="806002962"/>
    <s v="FONDUCAR"/>
    <n v="5"/>
    <m/>
    <m/>
    <m/>
    <m/>
    <n v="2"/>
    <n v="7"/>
    <n v="2"/>
  </r>
  <r>
    <n v="107148"/>
    <s v="C"/>
    <n v="1128047539"/>
    <x v="0"/>
    <n v="4"/>
    <n v="550024847"/>
    <d v="2020-11-19T00:00:00"/>
    <d v="2023-12-30T00:00:00"/>
    <n v="0"/>
    <n v="1"/>
    <n v="2"/>
    <n v="30"/>
    <n v="2"/>
    <n v="22490513"/>
    <n v="24960000"/>
    <n v="140000"/>
    <n v="5382"/>
    <n v="133992"/>
    <n v="2939"/>
    <n v="0"/>
    <n v="0"/>
    <m/>
    <n v="0"/>
    <n v="0"/>
    <n v="0"/>
    <m/>
    <m/>
    <d v="2021-02-25T00:00:00"/>
    <n v="1"/>
    <s v="O"/>
    <n v="1"/>
    <n v="30"/>
    <n v="0"/>
    <m/>
    <m/>
    <m/>
    <m/>
    <m/>
    <m/>
    <n v="1"/>
    <n v="1"/>
    <m/>
    <m/>
    <n v="26844"/>
    <s v="CREDITOS DE CONSUMO"/>
    <n v="0"/>
    <n v="0"/>
    <n v="806002962"/>
    <s v="FONDUCAR"/>
    <n v="5"/>
    <m/>
    <m/>
    <m/>
    <m/>
    <n v="2"/>
    <n v="7"/>
    <n v="2"/>
  </r>
  <r>
    <n v="382646"/>
    <s v="C"/>
    <n v="1128047539"/>
    <x v="0"/>
    <n v="4"/>
    <n v="550025020"/>
    <d v="2020-12-15T00:00:00"/>
    <d v="2023-12-30T00:00:00"/>
    <n v="0"/>
    <n v="1"/>
    <n v="2"/>
    <n v="30"/>
    <n v="2"/>
    <n v="22490513"/>
    <n v="24960000"/>
    <n v="500000"/>
    <n v="19222"/>
    <n v="478513"/>
    <n v="10465"/>
    <n v="0"/>
    <n v="0"/>
    <m/>
    <n v="0"/>
    <n v="0"/>
    <n v="0"/>
    <m/>
    <m/>
    <d v="2021-02-25T00:00:00"/>
    <n v="1"/>
    <s v="O"/>
    <n v="1"/>
    <n v="30"/>
    <n v="0"/>
    <m/>
    <m/>
    <m/>
    <m/>
    <m/>
    <m/>
    <n v="1"/>
    <n v="1"/>
    <m/>
    <m/>
    <n v="95867"/>
    <s v="CREDITOS DE CONSUMO"/>
    <n v="0"/>
    <n v="0"/>
    <n v="806002962"/>
    <s v="FONDUCAR"/>
    <n v="5"/>
    <m/>
    <m/>
    <m/>
    <m/>
    <n v="2"/>
    <n v="7"/>
    <n v="2"/>
  </r>
  <r>
    <n v="23448"/>
    <s v="C"/>
    <n v="1128047539"/>
    <x v="0"/>
    <n v="4"/>
    <n v="550025028"/>
    <d v="2020-12-18T00:00:00"/>
    <d v="2024-01-30T00:00:00"/>
    <n v="0"/>
    <n v="1"/>
    <n v="1"/>
    <n v="30"/>
    <n v="2"/>
    <n v="22490513"/>
    <n v="24960000"/>
    <n v="30000"/>
    <n v="1153"/>
    <n v="29322"/>
    <n v="631"/>
    <n v="0"/>
    <n v="0"/>
    <m/>
    <n v="0"/>
    <n v="0"/>
    <n v="0"/>
    <m/>
    <m/>
    <d v="2021-02-25T00:00:00"/>
    <n v="1"/>
    <s v="O"/>
    <n v="1"/>
    <n v="30"/>
    <n v="0"/>
    <m/>
    <m/>
    <m/>
    <m/>
    <m/>
    <m/>
    <n v="1"/>
    <n v="1"/>
    <m/>
    <m/>
    <n v="5874"/>
    <s v="CREDITOS DE CONSUMO"/>
    <n v="0"/>
    <n v="0"/>
    <n v="806002962"/>
    <s v="FONDUCAR"/>
    <n v="5"/>
    <m/>
    <m/>
    <m/>
    <m/>
    <n v="2"/>
    <n v="7"/>
    <n v="2"/>
  </r>
  <r>
    <n v="25467"/>
    <s v="C"/>
    <n v="1128047539"/>
    <x v="0"/>
    <n v="4"/>
    <n v="550025035"/>
    <d v="2020-12-21T00:00:00"/>
    <d v="2024-01-30T00:00:00"/>
    <n v="0"/>
    <n v="1"/>
    <n v="1"/>
    <n v="30"/>
    <n v="2"/>
    <n v="22490513"/>
    <n v="24960000"/>
    <n v="32600"/>
    <n v="1253"/>
    <n v="31847"/>
    <n v="700"/>
    <n v="0"/>
    <n v="0"/>
    <m/>
    <n v="0"/>
    <n v="0"/>
    <n v="0"/>
    <m/>
    <m/>
    <d v="2021-02-25T00:00:00"/>
    <n v="1"/>
    <s v="O"/>
    <n v="1"/>
    <n v="30"/>
    <n v="0"/>
    <m/>
    <m/>
    <m/>
    <m/>
    <m/>
    <m/>
    <n v="1"/>
    <n v="1"/>
    <m/>
    <m/>
    <n v="6380"/>
    <s v="CREDITOS DE CONSUMO"/>
    <n v="0"/>
    <n v="0"/>
    <n v="806002962"/>
    <s v="FONDUCAR"/>
    <n v="5"/>
    <m/>
    <m/>
    <m/>
    <m/>
    <n v="2"/>
    <n v="7"/>
    <n v="2"/>
  </r>
  <r>
    <n v="39066"/>
    <s v="C"/>
    <n v="1128047539"/>
    <x v="0"/>
    <n v="4"/>
    <n v="550025184"/>
    <d v="2021-01-13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9066"/>
    <s v="C"/>
    <n v="1128047539"/>
    <x v="0"/>
    <n v="4"/>
    <n v="550025191"/>
    <d v="2021-01-15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8446"/>
    <s v="C"/>
    <n v="1128047539"/>
    <x v="0"/>
    <n v="4"/>
    <n v="550025200"/>
    <d v="2021-01-18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23068"/>
    <s v="C"/>
    <n v="1128047539"/>
    <x v="0"/>
    <n v="4"/>
    <n v="550025224"/>
    <d v="2021-01-25T00:00:00"/>
    <d v="2024-02-28T00:00:00"/>
    <n v="0"/>
    <n v="1"/>
    <n v="1"/>
    <n v="30"/>
    <n v="2"/>
    <n v="22490513"/>
    <n v="24960000"/>
    <n v="30000"/>
    <n v="1153"/>
    <n v="28847"/>
    <n v="540"/>
    <n v="0"/>
    <n v="0"/>
    <m/>
    <n v="0"/>
    <n v="0"/>
    <n v="0"/>
    <m/>
    <m/>
    <d v="2021-02-25T00:00:00"/>
    <n v="1"/>
    <s v="O"/>
    <n v="1"/>
    <n v="30"/>
    <n v="0"/>
    <m/>
    <m/>
    <m/>
    <m/>
    <m/>
    <m/>
    <n v="1"/>
    <n v="1"/>
    <m/>
    <m/>
    <n v="5779"/>
    <s v="CREDITOS DE CONSUMO"/>
    <n v="0"/>
    <n v="0"/>
    <n v="806002962"/>
    <s v="FONDUCAR"/>
    <n v="5"/>
    <m/>
    <m/>
    <m/>
    <m/>
    <n v="2"/>
    <n v="7"/>
    <n v="2"/>
  </r>
  <r>
    <n v="38446"/>
    <s v="C"/>
    <n v="1128047539"/>
    <x v="0"/>
    <n v="4"/>
    <n v="550025227"/>
    <d v="2021-01-26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4798"/>
    <s v="C"/>
    <n v="1128047539"/>
    <x v="0"/>
    <n v="4"/>
    <n v="550025509"/>
    <d v="2021-02-28T00:00:00"/>
    <d v="2021-04-30T00:00:00"/>
    <n v="0"/>
    <n v="1"/>
    <n v="0"/>
    <n v="30"/>
    <n v="2"/>
    <n v="0"/>
    <n v="0"/>
    <n v="6000"/>
    <n v="6000"/>
    <n v="6000"/>
    <n v="0"/>
    <n v="0"/>
    <n v="0"/>
    <m/>
    <n v="0"/>
    <n v="0"/>
    <n v="0"/>
    <m/>
    <m/>
    <d v="2021-03-30T00:00:00"/>
    <n v="1"/>
    <s v="O"/>
    <n v="1"/>
    <n v="30"/>
    <n v="0"/>
    <m/>
    <m/>
    <m/>
    <m/>
    <m/>
    <m/>
    <n v="1"/>
    <n v="1"/>
    <m/>
    <m/>
    <n v="1202"/>
    <s v="CREDITOS DE CONSUMO"/>
    <n v="0"/>
    <n v="0"/>
    <n v="806002962"/>
    <s v="FONDUCAR"/>
    <n v="5"/>
    <m/>
    <m/>
    <m/>
    <m/>
    <n v="2"/>
    <n v="7"/>
    <n v="2"/>
  </r>
  <r>
    <n v="4798"/>
    <s v="C"/>
    <n v="1128047539"/>
    <x v="0"/>
    <n v="4"/>
    <n v="550025695"/>
    <d v="2021-03-31T00:00:00"/>
    <d v="2021-05-30T00:00:00"/>
    <n v="0"/>
    <n v="1"/>
    <n v="0"/>
    <n v="30"/>
    <n v="2"/>
    <n v="0"/>
    <n v="0"/>
    <n v="6000"/>
    <n v="6000"/>
    <n v="6000"/>
    <n v="0"/>
    <n v="0"/>
    <n v="0"/>
    <m/>
    <n v="0"/>
    <n v="0"/>
    <n v="0"/>
    <m/>
    <m/>
    <d v="2021-03-31T00:00:00"/>
    <n v="1"/>
    <s v="O"/>
    <n v="1"/>
    <n v="30"/>
    <n v="0"/>
    <m/>
    <m/>
    <m/>
    <m/>
    <m/>
    <m/>
    <n v="1"/>
    <n v="1"/>
    <m/>
    <m/>
    <n v="1202"/>
    <s v="CREDITOS DE CONSUMO"/>
    <n v="0"/>
    <n v="0"/>
    <n v="806002962"/>
    <s v="FONDUCAR"/>
    <n v="5"/>
    <m/>
    <m/>
    <m/>
    <m/>
    <n v="2"/>
    <n v="7"/>
    <n v="2"/>
  </r>
  <r>
    <n v="4838572"/>
    <s v="C"/>
    <n v="1128048502"/>
    <x v="0"/>
    <n v="4"/>
    <n v="15992"/>
    <d v="2019-07-15T00:00:00"/>
    <d v="2024-07-30T00:00:00"/>
    <n v="0"/>
    <n v="1"/>
    <n v="20"/>
    <n v="30"/>
    <n v="2"/>
    <n v="12185828"/>
    <n v="12890000"/>
    <n v="8387359"/>
    <n v="187361"/>
    <n v="6132021"/>
    <n v="0"/>
    <n v="0"/>
    <n v="0"/>
    <m/>
    <n v="0"/>
    <n v="0"/>
    <n v="0"/>
    <m/>
    <m/>
    <d v="2021-03-30T00:00:00"/>
    <n v="1"/>
    <s v="O"/>
    <n v="1"/>
    <n v="30"/>
    <n v="0"/>
    <m/>
    <m/>
    <m/>
    <m/>
    <m/>
    <m/>
    <n v="1"/>
    <n v="1"/>
    <m/>
    <m/>
    <n v="1293449"/>
    <s v="CREDITOS DE CONSUMO"/>
    <n v="0"/>
    <n v="0"/>
    <n v="890480123"/>
    <s v="UNIVERSIDAD DE CARTAGENA"/>
    <n v="5"/>
    <m/>
    <m/>
    <m/>
    <m/>
    <n v="1"/>
    <n v="7"/>
    <n v="2"/>
  </r>
  <r>
    <n v="20928149"/>
    <s v="C"/>
    <n v="1128048502"/>
    <x v="0"/>
    <n v="4"/>
    <n v="16813"/>
    <d v="2020-01-10T00:00:00"/>
    <d v="2023-01-10T00:00:00"/>
    <n v="0"/>
    <n v="1"/>
    <n v="15"/>
    <n v="30"/>
    <n v="2"/>
    <n v="9119963"/>
    <n v="9511000"/>
    <n v="43252631"/>
    <n v="1377838"/>
    <n v="26522673"/>
    <n v="0"/>
    <n v="0"/>
    <n v="0"/>
    <m/>
    <n v="0"/>
    <n v="0"/>
    <n v="0"/>
    <m/>
    <m/>
    <d v="2021-03-30T00:00:00"/>
    <n v="1"/>
    <s v="O"/>
    <n v="1"/>
    <n v="30"/>
    <n v="0"/>
    <m/>
    <m/>
    <m/>
    <m/>
    <m/>
    <m/>
    <n v="1"/>
    <n v="1"/>
    <m/>
    <m/>
    <n v="5594524"/>
    <s v="CREDITOS DE CONSUMO"/>
    <n v="0"/>
    <n v="0"/>
    <n v="890480123"/>
    <s v="UNIVERSIDAD DE CARTAGENA"/>
    <n v="5"/>
    <m/>
    <m/>
    <m/>
    <m/>
    <n v="1"/>
    <n v="7"/>
    <n v="2"/>
  </r>
  <r>
    <n v="0"/>
    <s v="C"/>
    <n v="1128049240"/>
    <x v="0"/>
    <n v="4"/>
    <n v="15999"/>
    <d v="2020-10-29T00:00:00"/>
    <d v="2021-09-30T00:00:00"/>
    <n v="0"/>
    <n v="1"/>
    <n v="5"/>
    <n v="30"/>
    <n v="2"/>
    <n v="12185828"/>
    <n v="12890000"/>
    <n v="2841905"/>
    <n v="274361"/>
    <n v="1588625"/>
    <n v="0"/>
    <n v="0"/>
    <n v="0"/>
    <m/>
    <n v="0"/>
    <n v="0"/>
    <n v="0"/>
    <m/>
    <m/>
    <d v="2021-03-30T00:00:00"/>
    <n v="1"/>
    <s v="O"/>
    <n v="1"/>
    <n v="30"/>
    <n v="0"/>
    <m/>
    <m/>
    <m/>
    <m/>
    <m/>
    <m/>
    <n v="1"/>
    <n v="1"/>
    <m/>
    <m/>
    <n v="6766136"/>
    <s v="CREDITOS DE CONSUMO"/>
    <n v="0"/>
    <n v="0"/>
    <n v="890480123"/>
    <s v="UNIVERSIDAD DE CARTAGENA"/>
    <n v="5"/>
    <m/>
    <m/>
    <m/>
    <m/>
    <n v="1"/>
    <n v="7"/>
    <n v="1"/>
  </r>
  <r>
    <n v="16586922"/>
    <s v="C"/>
    <n v="1128050278"/>
    <x v="0"/>
    <n v="4"/>
    <n v="16793"/>
    <d v="2020-01-02T00:00:00"/>
    <d v="2027-01-02T00:00:00"/>
    <n v="28"/>
    <n v="1"/>
    <n v="13"/>
    <n v="30"/>
    <n v="2"/>
    <n v="17726461"/>
    <n v="19240000"/>
    <n v="25000000"/>
    <n v="521445"/>
    <n v="22659186"/>
    <n v="312312"/>
    <n v="0"/>
    <n v="0"/>
    <m/>
    <n v="0"/>
    <n v="0"/>
    <n v="0"/>
    <m/>
    <m/>
    <d v="2021-03-30T00:00:00"/>
    <n v="1"/>
    <s v="O"/>
    <n v="1"/>
    <n v="30"/>
    <n v="6329"/>
    <m/>
    <m/>
    <m/>
    <m/>
    <m/>
    <m/>
    <n v="1"/>
    <n v="1"/>
    <m/>
    <m/>
    <n v="6072264"/>
    <s v="CREDITOS DE CONSUMO"/>
    <n v="0"/>
    <n v="0"/>
    <n v="890480123"/>
    <s v="UNIVERSIDAD DE CARTAGENA"/>
    <n v="5"/>
    <m/>
    <m/>
    <m/>
    <m/>
    <n v="1"/>
    <n v="7"/>
    <n v="2"/>
  </r>
  <r>
    <n v="0"/>
    <s v="C"/>
    <n v="1128052399"/>
    <x v="0"/>
    <n v="4"/>
    <n v="16323"/>
    <d v="2019-09-25T00:00:00"/>
    <d v="2023-09-30T00:00:00"/>
    <n v="0"/>
    <n v="1"/>
    <n v="18"/>
    <n v="30"/>
    <n v="2"/>
    <n v="9752084"/>
    <n v="10200000"/>
    <n v="7784974"/>
    <n v="196521"/>
    <n v="5213084"/>
    <n v="0"/>
    <n v="0"/>
    <n v="0"/>
    <m/>
    <n v="0"/>
    <n v="0"/>
    <n v="0"/>
    <m/>
    <m/>
    <d v="2021-03-30T00:00:00"/>
    <n v="1"/>
    <s v="O"/>
    <n v="1"/>
    <n v="30"/>
    <n v="0"/>
    <m/>
    <m/>
    <m/>
    <m/>
    <m/>
    <m/>
    <n v="1"/>
    <n v="1"/>
    <m/>
    <m/>
    <n v="10757439"/>
    <s v="CREDITOS DE CONSUMO"/>
    <n v="0"/>
    <n v="0"/>
    <n v="890480123"/>
    <s v="UNIVERSIDAD DE CARTAGENA"/>
    <n v="5"/>
    <m/>
    <m/>
    <m/>
    <m/>
    <n v="1"/>
    <n v="7"/>
    <n v="2"/>
  </r>
  <r>
    <n v="29513852"/>
    <s v="C"/>
    <n v="1137195428"/>
    <x v="0"/>
    <n v="4"/>
    <n v="16691"/>
    <d v="2019-12-13T00:00:00"/>
    <d v="2025-12-13T00:00:00"/>
    <n v="17"/>
    <n v="1"/>
    <n v="14"/>
    <n v="30"/>
    <n v="2"/>
    <n v="9119963"/>
    <n v="9511000"/>
    <n v="38988172"/>
    <n v="705106"/>
    <n v="32528034"/>
    <n v="140046"/>
    <n v="0"/>
    <n v="0"/>
    <m/>
    <n v="0"/>
    <n v="0"/>
    <n v="0"/>
    <m/>
    <m/>
    <d v="2021-03-30T00:00:00"/>
    <n v="9"/>
    <s v="O"/>
    <n v="1"/>
    <n v="30"/>
    <n v="9048"/>
    <m/>
    <m/>
    <m/>
    <m/>
    <m/>
    <m/>
    <n v="1"/>
    <n v="1"/>
    <m/>
    <m/>
    <n v="3014182"/>
    <s v="CREDITOS DE CONSUMO"/>
    <n v="0"/>
    <n v="0"/>
    <n v="890480123"/>
    <s v="UNIVERSIDAD DE CARTAGENA"/>
    <n v="5"/>
    <m/>
    <m/>
    <m/>
    <m/>
    <n v="1"/>
    <n v="7"/>
    <n v="2"/>
  </r>
  <r>
    <n v="38515487"/>
    <s v="C"/>
    <n v="1137195428"/>
    <x v="0"/>
    <n v="4"/>
    <n v="17741"/>
    <d v="2020-10-22T00:00:00"/>
    <d v="2026-10-30T00:00:00"/>
    <n v="0"/>
    <n v="1"/>
    <n v="4"/>
    <n v="30"/>
    <n v="2"/>
    <n v="9568969"/>
    <n v="10000000"/>
    <n v="44302488"/>
    <n v="811144"/>
    <n v="42448985"/>
    <n v="158904"/>
    <n v="0"/>
    <n v="0"/>
    <m/>
    <n v="0"/>
    <n v="0"/>
    <n v="0"/>
    <m/>
    <m/>
    <d v="2021-03-30T00:00:00"/>
    <n v="9"/>
    <s v="O"/>
    <n v="1"/>
    <n v="30"/>
    <n v="0"/>
    <m/>
    <m/>
    <m/>
    <m/>
    <m/>
    <m/>
    <n v="1"/>
    <n v="1"/>
    <m/>
    <m/>
    <n v="3933498"/>
    <s v="CREDITOS DE CONSUMO"/>
    <n v="0"/>
    <n v="0"/>
    <n v="890480123"/>
    <s v="UNIVERSIDAD DE CARTAGENA"/>
    <n v="5"/>
    <m/>
    <m/>
    <m/>
    <m/>
    <n v="1"/>
    <n v="7"/>
    <n v="2"/>
  </r>
  <r>
    <n v="11773773"/>
    <s v="C"/>
    <n v="1137222479"/>
    <x v="0"/>
    <n v="4"/>
    <n v="16934"/>
    <d v="2020-02-04T00:00:00"/>
    <d v="2024-02-04T00:00:00"/>
    <n v="26"/>
    <n v="1"/>
    <n v="12"/>
    <n v="30"/>
    <n v="2"/>
    <n v="9119043"/>
    <n v="9510000"/>
    <n v="18300400"/>
    <n v="456441"/>
    <n v="13984922"/>
    <n v="92092"/>
    <n v="0"/>
    <n v="0"/>
    <m/>
    <n v="0"/>
    <n v="0"/>
    <n v="0"/>
    <m/>
    <m/>
    <d v="2021-03-30T00:00:00"/>
    <n v="9"/>
    <s v="O"/>
    <n v="1"/>
    <n v="30"/>
    <n v="3843"/>
    <m/>
    <m/>
    <m/>
    <m/>
    <m/>
    <m/>
    <n v="1"/>
    <n v="1"/>
    <m/>
    <m/>
    <n v="2211149"/>
    <s v="CREDITOS DE CONSUMO"/>
    <n v="0"/>
    <n v="0"/>
    <n v="890480123"/>
    <s v="UNIVERSIDAD DE CARTAGENA"/>
    <n v="5"/>
    <m/>
    <m/>
    <m/>
    <m/>
    <n v="1"/>
    <n v="7"/>
    <n v="2"/>
  </r>
  <r>
    <n v="26670740"/>
    <s v="C"/>
    <n v="1143325884"/>
    <x v="2"/>
    <n v="4"/>
    <n v="17212"/>
    <d v="2020-05-28T00:00:00"/>
    <d v="2025-05-30T00:00:00"/>
    <n v="0"/>
    <n v="1"/>
    <n v="13"/>
    <n v="30"/>
    <n v="2"/>
    <n v="12185828"/>
    <n v="12890000"/>
    <n v="42000000"/>
    <n v="938216"/>
    <n v="34500729"/>
    <n v="326984"/>
    <n v="0"/>
    <n v="0"/>
    <m/>
    <n v="0"/>
    <n v="0"/>
    <n v="0"/>
    <m/>
    <m/>
    <d v="2021-03-02T00:00:00"/>
    <n v="1"/>
    <s v="O"/>
    <n v="1"/>
    <n v="30"/>
    <n v="0"/>
    <m/>
    <m/>
    <m/>
    <m/>
    <m/>
    <m/>
    <n v="1"/>
    <n v="1"/>
    <m/>
    <m/>
    <n v="7829989"/>
    <s v="CREDITOS DE CONSUMO"/>
    <n v="0"/>
    <n v="0"/>
    <m/>
    <m/>
    <n v="5"/>
    <m/>
    <m/>
    <m/>
    <m/>
    <n v="1"/>
    <n v="7"/>
    <n v="2"/>
  </r>
  <r>
    <n v="2841762"/>
    <s v="C"/>
    <n v="1143335203"/>
    <x v="0"/>
    <n v="4"/>
    <n v="18104"/>
    <d v="2021-01-29T00:00:00"/>
    <d v="2023-01-30T00:00:00"/>
    <n v="0"/>
    <n v="1"/>
    <n v="2"/>
    <n v="30"/>
    <n v="2"/>
    <n v="16011168"/>
    <n v="17240000"/>
    <n v="5000000"/>
    <n v="244842"/>
    <n v="4640933"/>
    <n v="0"/>
    <n v="0"/>
    <n v="0"/>
    <m/>
    <n v="0"/>
    <n v="0"/>
    <n v="0"/>
    <m/>
    <m/>
    <d v="2021-03-30T00:00:00"/>
    <n v="9"/>
    <s v="O"/>
    <n v="1"/>
    <n v="30"/>
    <n v="0"/>
    <m/>
    <m/>
    <m/>
    <m/>
    <m/>
    <m/>
    <n v="1"/>
    <n v="1"/>
    <m/>
    <m/>
    <n v="1799171"/>
    <s v="CREDITOS DE CONSUMO"/>
    <n v="0"/>
    <n v="0"/>
    <n v="890480123"/>
    <s v="UNIVERSIDAD DE CARTAGENA"/>
    <n v="5"/>
    <m/>
    <m/>
    <m/>
    <m/>
    <n v="1"/>
    <n v="7"/>
    <n v="2"/>
  </r>
  <r>
    <n v="1331515"/>
    <s v="C"/>
    <n v="1143340142"/>
    <x v="0"/>
    <n v="4"/>
    <n v="17607"/>
    <d v="2020-09-18T00:00:00"/>
    <d v="2023-10-30T00:00:00"/>
    <n v="0"/>
    <n v="1"/>
    <n v="6"/>
    <n v="30"/>
    <n v="2"/>
    <n v="12185828"/>
    <n v="12890000"/>
    <n v="2500000"/>
    <n v="83258"/>
    <n v="2116965"/>
    <n v="0"/>
    <n v="0"/>
    <n v="0"/>
    <m/>
    <n v="0"/>
    <n v="0"/>
    <n v="0"/>
    <m/>
    <m/>
    <d v="2021-03-30T00:00:00"/>
    <n v="1"/>
    <s v="O"/>
    <n v="1"/>
    <n v="30"/>
    <n v="0"/>
    <m/>
    <m/>
    <m/>
    <m/>
    <m/>
    <m/>
    <n v="1"/>
    <n v="1"/>
    <m/>
    <m/>
    <n v="785450"/>
    <s v="CREDITOS DE CONSUMO"/>
    <n v="0"/>
    <n v="0"/>
    <n v="890480123"/>
    <s v="UNIVERSIDAD DE CARTAGENA"/>
    <n v="5"/>
    <m/>
    <m/>
    <m/>
    <m/>
    <n v="1"/>
    <n v="7"/>
    <n v="2"/>
  </r>
  <r>
    <n v="4169741"/>
    <s v="C"/>
    <n v="1143340142"/>
    <x v="0"/>
    <n v="4"/>
    <n v="17879"/>
    <d v="2020-12-11T00:00:00"/>
    <d v="2024-12-30T00:00:00"/>
    <n v="0"/>
    <n v="1"/>
    <n v="3"/>
    <n v="30"/>
    <n v="2"/>
    <n v="8648788"/>
    <n v="9000000"/>
    <n v="7000000"/>
    <n v="173030"/>
    <n v="6629436"/>
    <n v="0"/>
    <n v="0"/>
    <n v="0"/>
    <m/>
    <n v="0"/>
    <n v="0"/>
    <n v="0"/>
    <m/>
    <m/>
    <d v="2021-03-30T00:00:00"/>
    <n v="9"/>
    <s v="O"/>
    <n v="1"/>
    <n v="30"/>
    <n v="0"/>
    <m/>
    <m/>
    <m/>
    <m/>
    <m/>
    <m/>
    <n v="1"/>
    <n v="1"/>
    <m/>
    <m/>
    <n v="2459695"/>
    <s v="CREDITOS DE CONSUMO"/>
    <n v="0"/>
    <n v="0"/>
    <n v="890480123"/>
    <s v="UNIVERSIDAD DE CARTAGENA"/>
    <n v="5"/>
    <m/>
    <m/>
    <m/>
    <m/>
    <n v="1"/>
    <n v="7"/>
    <n v="2"/>
  </r>
  <r>
    <n v="909573.87"/>
    <s v="C"/>
    <n v="1143343786"/>
    <x v="5"/>
    <n v="4"/>
    <n v="12972"/>
    <d v="2017-08-24T00:00:00"/>
    <d v="2020-08-24T00:00:00"/>
    <n v="306"/>
    <n v="1"/>
    <n v="32"/>
    <n v="30"/>
    <n v="2"/>
    <n v="9752084"/>
    <n v="10200000"/>
    <n v="9561587"/>
    <n v="307414"/>
    <n v="909573.87"/>
    <n v="23418"/>
    <n v="0"/>
    <n v="0"/>
    <m/>
    <n v="454787"/>
    <n v="23418"/>
    <n v="149189"/>
    <m/>
    <m/>
    <d v="2020-06-30T00:00:00"/>
    <n v="1"/>
    <s v="O"/>
    <n v="1"/>
    <n v="30"/>
    <n v="909573.87"/>
    <m/>
    <m/>
    <m/>
    <m/>
    <m/>
    <m/>
    <n v="1"/>
    <n v="1"/>
    <m/>
    <m/>
    <n v="0"/>
    <s v="CREDITOS DE CONSUMO"/>
    <n v="0"/>
    <n v="0"/>
    <n v="890480123"/>
    <s v="UNIVERSIDAD DE CARTAGENA"/>
    <n v="5"/>
    <m/>
    <m/>
    <m/>
    <m/>
    <n v="1"/>
    <n v="7"/>
    <n v="2"/>
  </r>
  <r>
    <n v="57191"/>
    <s v="C"/>
    <n v="1143368516"/>
    <x v="0"/>
    <n v="4"/>
    <n v="15403"/>
    <d v="2019-03-13T00:00:00"/>
    <d v="2022-03-30T00:00:00"/>
    <n v="0"/>
    <n v="1"/>
    <n v="35"/>
    <n v="30"/>
    <n v="2"/>
    <n v="12185828"/>
    <n v="12890000"/>
    <n v="2000000"/>
    <n v="66606"/>
    <n v="57191"/>
    <n v="7488"/>
    <n v="0"/>
    <n v="0"/>
    <m/>
    <n v="0"/>
    <n v="0"/>
    <n v="0"/>
    <m/>
    <m/>
    <d v="2020-02-26T00:00:00"/>
    <n v="1"/>
    <s v="O"/>
    <n v="1"/>
    <n v="30"/>
    <n v="0"/>
    <m/>
    <m/>
    <m/>
    <m/>
    <m/>
    <m/>
    <n v="1"/>
    <n v="1"/>
    <m/>
    <m/>
    <n v="0"/>
    <s v="CREDITOS DE CONSUMO"/>
    <n v="0"/>
    <n v="0"/>
    <n v="890480123"/>
    <s v="UNIVERSIDAD DE CARTAGENA"/>
    <n v="5"/>
    <m/>
    <m/>
    <m/>
    <m/>
    <n v="1"/>
    <n v="7"/>
    <n v="2"/>
  </r>
  <r>
    <n v="87326"/>
    <s v="C"/>
    <n v="1143370310"/>
    <x v="0"/>
    <n v="4"/>
    <n v="17161"/>
    <d v="2020-04-17T00:00:00"/>
    <d v="2021-06-30T00:00:00"/>
    <n v="0"/>
    <n v="1"/>
    <n v="10"/>
    <n v="30"/>
    <n v="2"/>
    <n v="5841061"/>
    <n v="6000000"/>
    <n v="1000000"/>
    <n v="85993"/>
    <n v="163585"/>
    <n v="0"/>
    <n v="0"/>
    <n v="0"/>
    <m/>
    <n v="0"/>
    <n v="0"/>
    <n v="0"/>
    <m/>
    <m/>
    <d v="2021-03-30T00:00:00"/>
    <n v="1"/>
    <s v="S"/>
    <n v="1"/>
    <n v="30"/>
    <n v="0"/>
    <m/>
    <m/>
    <m/>
    <m/>
    <m/>
    <m/>
    <n v="1"/>
    <n v="1"/>
    <m/>
    <m/>
    <n v="76259"/>
    <s v="CREDITOS DE CONSUMO"/>
    <n v="0"/>
    <n v="0"/>
    <n v="806002962"/>
    <s v="FONDUCAR"/>
    <n v="5"/>
    <m/>
    <m/>
    <m/>
    <m/>
    <n v="1"/>
    <n v="7"/>
    <n v="2"/>
  </r>
  <r>
    <n v="536983"/>
    <s v="C"/>
    <n v="1143370310"/>
    <x v="2"/>
    <n v="4"/>
    <n v="18090"/>
    <d v="2021-01-26T00:00:00"/>
    <d v="2021-08-30T00:00:00"/>
    <n v="0"/>
    <n v="1"/>
    <n v="2"/>
    <n v="30"/>
    <n v="2"/>
    <n v="7720836"/>
    <n v="8000000"/>
    <n v="1400000"/>
    <n v="205180"/>
    <n v="1005915"/>
    <n v="0"/>
    <n v="0"/>
    <n v="0"/>
    <m/>
    <n v="0"/>
    <n v="0"/>
    <n v="0"/>
    <m/>
    <m/>
    <d v="2021-03-31T00:00:00"/>
    <n v="1"/>
    <s v="O"/>
    <n v="1"/>
    <n v="30"/>
    <n v="0"/>
    <m/>
    <m/>
    <m/>
    <m/>
    <m/>
    <m/>
    <n v="1"/>
    <n v="1"/>
    <m/>
    <m/>
    <n v="468932"/>
    <s v="CREDITOS DE CONSUMO"/>
    <n v="0"/>
    <n v="0"/>
    <m/>
    <m/>
    <n v="5"/>
    <m/>
    <m/>
    <m/>
    <m/>
    <n v="1"/>
    <n v="7"/>
    <n v="2"/>
  </r>
  <r>
    <n v="4082197"/>
    <s v="C"/>
    <n v="1143370310"/>
    <x v="0"/>
    <n v="4"/>
    <n v="18158"/>
    <d v="2021-02-08T00:00:00"/>
    <d v="2024-02-28T00:00:00"/>
    <n v="0"/>
    <n v="1"/>
    <n v="2"/>
    <n v="30"/>
    <n v="2"/>
    <n v="8648788"/>
    <n v="9000000"/>
    <n v="8103230"/>
    <n v="256358"/>
    <n v="7647064"/>
    <n v="0"/>
    <n v="0"/>
    <n v="0"/>
    <m/>
    <n v="0"/>
    <n v="0"/>
    <n v="0"/>
    <m/>
    <m/>
    <d v="2021-03-30T00:00:00"/>
    <n v="1"/>
    <s v="O"/>
    <n v="1"/>
    <n v="30"/>
    <n v="0"/>
    <m/>
    <m/>
    <m/>
    <m/>
    <m/>
    <m/>
    <n v="1"/>
    <n v="1"/>
    <m/>
    <m/>
    <n v="3564867"/>
    <s v="CREDITOS DE CONSUMO"/>
    <n v="0"/>
    <n v="0"/>
    <n v="806002962"/>
    <s v="FONDUCAR"/>
    <n v="5"/>
    <m/>
    <m/>
    <m/>
    <m/>
    <n v="1"/>
    <n v="7"/>
    <n v="2"/>
  </r>
  <r>
    <n v="2920894"/>
    <s v="C"/>
    <n v="1143378585"/>
    <x v="0"/>
    <n v="4"/>
    <n v="17976"/>
    <d v="2020-12-30T00:00:00"/>
    <d v="2022-12-30T00:00:00"/>
    <n v="0"/>
    <n v="1"/>
    <n v="3"/>
    <n v="30"/>
    <n v="2"/>
    <n v="15881442"/>
    <n v="17090000"/>
    <n v="5200000"/>
    <n v="254314"/>
    <n v="4635074"/>
    <n v="0"/>
    <n v="0"/>
    <n v="0"/>
    <m/>
    <n v="0"/>
    <n v="0"/>
    <n v="0"/>
    <m/>
    <m/>
    <d v="2021-03-30T00:00:00"/>
    <n v="1"/>
    <s v="O"/>
    <n v="1"/>
    <n v="30"/>
    <n v="0"/>
    <m/>
    <m/>
    <m/>
    <m/>
    <m/>
    <m/>
    <n v="1"/>
    <n v="1"/>
    <m/>
    <m/>
    <n v="1714180"/>
    <s v="CREDITOS DE CONSUMO"/>
    <n v="0"/>
    <n v="0"/>
    <n v="806002962"/>
    <s v="FONDUCAR"/>
    <n v="5"/>
    <m/>
    <m/>
    <m/>
    <m/>
    <n v="1"/>
    <n v="7"/>
    <n v="2"/>
  </r>
  <r>
    <n v="320329"/>
    <s v="C"/>
    <n v="1143378585"/>
    <x v="0"/>
    <n v="4"/>
    <n v="17977"/>
    <d v="2020-12-30T00:00:00"/>
    <d v="2021-06-30T00:00:00"/>
    <n v="0"/>
    <n v="1"/>
    <n v="3"/>
    <n v="30"/>
    <n v="2"/>
    <n v="13121400"/>
    <n v="13940000"/>
    <n v="1001492"/>
    <n v="173361"/>
    <n v="508320"/>
    <n v="0"/>
    <n v="0"/>
    <n v="0"/>
    <m/>
    <n v="0"/>
    <n v="0"/>
    <n v="0"/>
    <m/>
    <m/>
    <d v="2021-03-30T00:00:00"/>
    <n v="1"/>
    <s v="O"/>
    <n v="1"/>
    <n v="30"/>
    <n v="0"/>
    <m/>
    <m/>
    <m/>
    <m/>
    <m/>
    <m/>
    <n v="1"/>
    <n v="1"/>
    <m/>
    <m/>
    <n v="187991"/>
    <s v="CREDITOS DE CONSUMO"/>
    <n v="0"/>
    <n v="0"/>
    <n v="806002962"/>
    <s v="FONDUCAR"/>
    <n v="5"/>
    <m/>
    <m/>
    <m/>
    <m/>
    <n v="1"/>
    <n v="7"/>
    <n v="2"/>
  </r>
  <r>
    <n v="4923078"/>
    <s v="C"/>
    <n v="1143378585"/>
    <x v="0"/>
    <n v="4"/>
    <n v="18137"/>
    <d v="2021-02-03T00:00:00"/>
    <d v="2025-02-03T00:00:00"/>
    <n v="0"/>
    <n v="1"/>
    <n v="2"/>
    <n v="30"/>
    <n v="2"/>
    <n v="8648788"/>
    <n v="9000000"/>
    <n v="8103230"/>
    <n v="200301"/>
    <n v="7812277"/>
    <n v="0"/>
    <n v="0"/>
    <n v="0"/>
    <m/>
    <n v="0"/>
    <n v="0"/>
    <n v="0"/>
    <m/>
    <m/>
    <d v="2021-03-30T00:00:00"/>
    <n v="1"/>
    <s v="O"/>
    <n v="1"/>
    <n v="30"/>
    <n v="0"/>
    <m/>
    <m/>
    <m/>
    <m/>
    <m/>
    <m/>
    <n v="1"/>
    <n v="1"/>
    <m/>
    <m/>
    <n v="2889199"/>
    <s v="CREDITOS DE CONSUMO"/>
    <n v="0"/>
    <n v="0"/>
    <n v="806002962"/>
    <s v="FONDUCAR"/>
    <n v="5"/>
    <m/>
    <m/>
    <m/>
    <m/>
    <n v="1"/>
    <n v="7"/>
    <n v="2"/>
  </r>
  <r>
    <n v="793648"/>
    <s v="C"/>
    <n v="1143378585"/>
    <x v="0"/>
    <n v="4"/>
    <n v="18279"/>
    <d v="2021-03-19T00:00:00"/>
    <d v="2022-03-25T00:00:00"/>
    <n v="0"/>
    <n v="1"/>
    <n v="1"/>
    <n v="30"/>
    <n v="2"/>
    <n v="9568969"/>
    <n v="10000000"/>
    <n v="1378501"/>
    <n v="120916"/>
    <n v="1259415"/>
    <n v="0"/>
    <n v="0"/>
    <n v="0"/>
    <m/>
    <n v="0"/>
    <n v="0"/>
    <n v="0"/>
    <m/>
    <m/>
    <d v="2021-03-30T00:00:00"/>
    <n v="1"/>
    <s v="O"/>
    <n v="1"/>
    <n v="30"/>
    <n v="0"/>
    <m/>
    <m/>
    <m/>
    <m/>
    <m/>
    <m/>
    <n v="1"/>
    <n v="1"/>
    <m/>
    <m/>
    <n v="465767"/>
    <s v="CREDITOS DE CONSUMO"/>
    <n v="0"/>
    <n v="0"/>
    <n v="806002962"/>
    <s v="FONDUCAR"/>
    <n v="5"/>
    <m/>
    <m/>
    <m/>
    <m/>
    <n v="1"/>
    <n v="7"/>
    <n v="2"/>
  </r>
  <r>
    <n v="3041289"/>
    <s v="C"/>
    <n v="1143401339"/>
    <x v="0"/>
    <n v="4"/>
    <n v="17972"/>
    <d v="2020-12-30T00:00:00"/>
    <d v="2021-12-30T00:00:00"/>
    <n v="0"/>
    <n v="1"/>
    <n v="3"/>
    <n v="30"/>
    <n v="2"/>
    <n v="8648788"/>
    <n v="9000000"/>
    <n v="4977143"/>
    <n v="434448"/>
    <n v="3772340"/>
    <n v="0"/>
    <n v="0"/>
    <n v="0"/>
    <m/>
    <n v="0"/>
    <n v="0"/>
    <n v="0"/>
    <m/>
    <m/>
    <d v="2021-03-30T00:00:00"/>
    <n v="9"/>
    <s v="O"/>
    <n v="1"/>
    <n v="30"/>
    <n v="0"/>
    <m/>
    <m/>
    <m/>
    <m/>
    <m/>
    <m/>
    <n v="1"/>
    <n v="1"/>
    <m/>
    <m/>
    <n v="731051"/>
    <s v="CREDITOS DE CONSUMO"/>
    <n v="0"/>
    <n v="0"/>
    <n v="890480123"/>
    <s v="UNIVERSIDAD DE CARTAGENA"/>
    <n v="5"/>
    <m/>
    <m/>
    <m/>
    <m/>
    <n v="1"/>
    <n v="7"/>
    <n v="2"/>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AEB9369-3F74-4D11-97E5-380B49C7D9C0}" name="TablaDinámica1"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E1:F19" firstHeaderRow="1" firstDataRow="1" firstDataCol="1"/>
  <pivotFields count="57">
    <pivotField dataField="1" showAll="0"/>
    <pivotField showAll="0"/>
    <pivotField showAll="0"/>
    <pivotField axis="axisRow" showAll="0">
      <items count="18">
        <item x="1"/>
        <item x="6"/>
        <item x="13"/>
        <item x="3"/>
        <item x="4"/>
        <item x="11"/>
        <item x="10"/>
        <item x="0"/>
        <item x="7"/>
        <item x="12"/>
        <item x="14"/>
        <item x="5"/>
        <item x="2"/>
        <item x="8"/>
        <item x="15"/>
        <item x="9"/>
        <item x="1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8">
    <i>
      <x/>
    </i>
    <i>
      <x v="1"/>
    </i>
    <i>
      <x v="2"/>
    </i>
    <i>
      <x v="3"/>
    </i>
    <i>
      <x v="4"/>
    </i>
    <i>
      <x v="5"/>
    </i>
    <i>
      <x v="6"/>
    </i>
    <i>
      <x v="7"/>
    </i>
    <i>
      <x v="8"/>
    </i>
    <i>
      <x v="9"/>
    </i>
    <i>
      <x v="10"/>
    </i>
    <i>
      <x v="11"/>
    </i>
    <i>
      <x v="12"/>
    </i>
    <i>
      <x v="13"/>
    </i>
    <i>
      <x v="14"/>
    </i>
    <i>
      <x v="15"/>
    </i>
    <i>
      <x v="16"/>
    </i>
    <i t="grand">
      <x/>
    </i>
  </rowItems>
  <colItems count="1">
    <i/>
  </colItems>
  <dataFields count="1">
    <dataField name="Suma de CARTERA NETA" fld="0" baseField="0" baseItem="0" numFmtId="3"/>
  </dataFields>
  <formats count="2">
    <format dxfId="1">
      <pivotArea outline="0" collapsedLevelsAreSubtotals="1" fieldPosition="0"/>
    </format>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933DD2C-685B-4AD1-A1A1-4CAD102B038B}" name="TablaDinámica2"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E33:W669" firstHeaderRow="1" firstDataRow="2" firstDataCol="1"/>
  <pivotFields count="57">
    <pivotField dataField="1" showAll="0"/>
    <pivotField showAll="0"/>
    <pivotField axis="axisRow" showAll="0">
      <items count="63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t="default"/>
      </items>
    </pivotField>
    <pivotField axis="axisCol" showAll="0">
      <items count="18">
        <item x="1"/>
        <item x="6"/>
        <item x="13"/>
        <item x="3"/>
        <item x="4"/>
        <item x="11"/>
        <item x="10"/>
        <item x="0"/>
        <item x="7"/>
        <item x="12"/>
        <item x="14"/>
        <item x="5"/>
        <item x="2"/>
        <item x="8"/>
        <item x="15"/>
        <item x="9"/>
        <item x="1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6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x v="326"/>
    </i>
    <i>
      <x v="327"/>
    </i>
    <i>
      <x v="328"/>
    </i>
    <i>
      <x v="329"/>
    </i>
    <i>
      <x v="330"/>
    </i>
    <i>
      <x v="331"/>
    </i>
    <i>
      <x v="332"/>
    </i>
    <i>
      <x v="333"/>
    </i>
    <i>
      <x v="334"/>
    </i>
    <i>
      <x v="335"/>
    </i>
    <i>
      <x v="336"/>
    </i>
    <i>
      <x v="337"/>
    </i>
    <i>
      <x v="338"/>
    </i>
    <i>
      <x v="339"/>
    </i>
    <i>
      <x v="340"/>
    </i>
    <i>
      <x v="341"/>
    </i>
    <i>
      <x v="342"/>
    </i>
    <i>
      <x v="343"/>
    </i>
    <i>
      <x v="344"/>
    </i>
    <i>
      <x v="345"/>
    </i>
    <i>
      <x v="346"/>
    </i>
    <i>
      <x v="347"/>
    </i>
    <i>
      <x v="348"/>
    </i>
    <i>
      <x v="349"/>
    </i>
    <i>
      <x v="350"/>
    </i>
    <i>
      <x v="351"/>
    </i>
    <i>
      <x v="352"/>
    </i>
    <i>
      <x v="353"/>
    </i>
    <i>
      <x v="354"/>
    </i>
    <i>
      <x v="355"/>
    </i>
    <i>
      <x v="356"/>
    </i>
    <i>
      <x v="357"/>
    </i>
    <i>
      <x v="358"/>
    </i>
    <i>
      <x v="359"/>
    </i>
    <i>
      <x v="360"/>
    </i>
    <i>
      <x v="361"/>
    </i>
    <i>
      <x v="362"/>
    </i>
    <i>
      <x v="363"/>
    </i>
    <i>
      <x v="364"/>
    </i>
    <i>
      <x v="365"/>
    </i>
    <i>
      <x v="366"/>
    </i>
    <i>
      <x v="367"/>
    </i>
    <i>
      <x v="368"/>
    </i>
    <i>
      <x v="369"/>
    </i>
    <i>
      <x v="370"/>
    </i>
    <i>
      <x v="371"/>
    </i>
    <i>
      <x v="372"/>
    </i>
    <i>
      <x v="373"/>
    </i>
    <i>
      <x v="374"/>
    </i>
    <i>
      <x v="375"/>
    </i>
    <i>
      <x v="376"/>
    </i>
    <i>
      <x v="377"/>
    </i>
    <i>
      <x v="378"/>
    </i>
    <i>
      <x v="379"/>
    </i>
    <i>
      <x v="380"/>
    </i>
    <i>
      <x v="381"/>
    </i>
    <i>
      <x v="382"/>
    </i>
    <i>
      <x v="383"/>
    </i>
    <i>
      <x v="384"/>
    </i>
    <i>
      <x v="385"/>
    </i>
    <i>
      <x v="386"/>
    </i>
    <i>
      <x v="387"/>
    </i>
    <i>
      <x v="388"/>
    </i>
    <i>
      <x v="389"/>
    </i>
    <i>
      <x v="390"/>
    </i>
    <i>
      <x v="391"/>
    </i>
    <i>
      <x v="392"/>
    </i>
    <i>
      <x v="393"/>
    </i>
    <i>
      <x v="394"/>
    </i>
    <i>
      <x v="395"/>
    </i>
    <i>
      <x v="396"/>
    </i>
    <i>
      <x v="397"/>
    </i>
    <i>
      <x v="398"/>
    </i>
    <i>
      <x v="399"/>
    </i>
    <i>
      <x v="400"/>
    </i>
    <i>
      <x v="401"/>
    </i>
    <i>
      <x v="402"/>
    </i>
    <i>
      <x v="403"/>
    </i>
    <i>
      <x v="404"/>
    </i>
    <i>
      <x v="405"/>
    </i>
    <i>
      <x v="406"/>
    </i>
    <i>
      <x v="407"/>
    </i>
    <i>
      <x v="408"/>
    </i>
    <i>
      <x v="409"/>
    </i>
    <i>
      <x v="410"/>
    </i>
    <i>
      <x v="411"/>
    </i>
    <i>
      <x v="412"/>
    </i>
    <i>
      <x v="413"/>
    </i>
    <i>
      <x v="414"/>
    </i>
    <i>
      <x v="415"/>
    </i>
    <i>
      <x v="416"/>
    </i>
    <i>
      <x v="417"/>
    </i>
    <i>
      <x v="418"/>
    </i>
    <i>
      <x v="419"/>
    </i>
    <i>
      <x v="420"/>
    </i>
    <i>
      <x v="421"/>
    </i>
    <i>
      <x v="422"/>
    </i>
    <i>
      <x v="423"/>
    </i>
    <i>
      <x v="424"/>
    </i>
    <i>
      <x v="425"/>
    </i>
    <i>
      <x v="426"/>
    </i>
    <i>
      <x v="427"/>
    </i>
    <i>
      <x v="428"/>
    </i>
    <i>
      <x v="429"/>
    </i>
    <i>
      <x v="430"/>
    </i>
    <i>
      <x v="431"/>
    </i>
    <i>
      <x v="432"/>
    </i>
    <i>
      <x v="433"/>
    </i>
    <i>
      <x v="434"/>
    </i>
    <i>
      <x v="435"/>
    </i>
    <i>
      <x v="436"/>
    </i>
    <i>
      <x v="437"/>
    </i>
    <i>
      <x v="438"/>
    </i>
    <i>
      <x v="439"/>
    </i>
    <i>
      <x v="440"/>
    </i>
    <i>
      <x v="441"/>
    </i>
    <i>
      <x v="442"/>
    </i>
    <i>
      <x v="443"/>
    </i>
    <i>
      <x v="444"/>
    </i>
    <i>
      <x v="445"/>
    </i>
    <i>
      <x v="446"/>
    </i>
    <i>
      <x v="447"/>
    </i>
    <i>
      <x v="448"/>
    </i>
    <i>
      <x v="449"/>
    </i>
    <i>
      <x v="450"/>
    </i>
    <i>
      <x v="451"/>
    </i>
    <i>
      <x v="452"/>
    </i>
    <i>
      <x v="453"/>
    </i>
    <i>
      <x v="454"/>
    </i>
    <i>
      <x v="455"/>
    </i>
    <i>
      <x v="456"/>
    </i>
    <i>
      <x v="457"/>
    </i>
    <i>
      <x v="458"/>
    </i>
    <i>
      <x v="459"/>
    </i>
    <i>
      <x v="460"/>
    </i>
    <i>
      <x v="461"/>
    </i>
    <i>
      <x v="462"/>
    </i>
    <i>
      <x v="463"/>
    </i>
    <i>
      <x v="464"/>
    </i>
    <i>
      <x v="465"/>
    </i>
    <i>
      <x v="466"/>
    </i>
    <i>
      <x v="467"/>
    </i>
    <i>
      <x v="468"/>
    </i>
    <i>
      <x v="469"/>
    </i>
    <i>
      <x v="470"/>
    </i>
    <i>
      <x v="471"/>
    </i>
    <i>
      <x v="472"/>
    </i>
    <i>
      <x v="473"/>
    </i>
    <i>
      <x v="474"/>
    </i>
    <i>
      <x v="475"/>
    </i>
    <i>
      <x v="476"/>
    </i>
    <i>
      <x v="477"/>
    </i>
    <i>
      <x v="478"/>
    </i>
    <i>
      <x v="479"/>
    </i>
    <i>
      <x v="480"/>
    </i>
    <i>
      <x v="481"/>
    </i>
    <i>
      <x v="482"/>
    </i>
    <i>
      <x v="483"/>
    </i>
    <i>
      <x v="484"/>
    </i>
    <i>
      <x v="485"/>
    </i>
    <i>
      <x v="486"/>
    </i>
    <i>
      <x v="487"/>
    </i>
    <i>
      <x v="488"/>
    </i>
    <i>
      <x v="489"/>
    </i>
    <i>
      <x v="490"/>
    </i>
    <i>
      <x v="491"/>
    </i>
    <i>
      <x v="492"/>
    </i>
    <i>
      <x v="493"/>
    </i>
    <i>
      <x v="494"/>
    </i>
    <i>
      <x v="495"/>
    </i>
    <i>
      <x v="496"/>
    </i>
    <i>
      <x v="497"/>
    </i>
    <i>
      <x v="498"/>
    </i>
    <i>
      <x v="499"/>
    </i>
    <i>
      <x v="500"/>
    </i>
    <i>
      <x v="501"/>
    </i>
    <i>
      <x v="502"/>
    </i>
    <i>
      <x v="503"/>
    </i>
    <i>
      <x v="504"/>
    </i>
    <i>
      <x v="505"/>
    </i>
    <i>
      <x v="506"/>
    </i>
    <i>
      <x v="507"/>
    </i>
    <i>
      <x v="508"/>
    </i>
    <i>
      <x v="509"/>
    </i>
    <i>
      <x v="510"/>
    </i>
    <i>
      <x v="511"/>
    </i>
    <i>
      <x v="512"/>
    </i>
    <i>
      <x v="513"/>
    </i>
    <i>
      <x v="514"/>
    </i>
    <i>
      <x v="515"/>
    </i>
    <i>
      <x v="516"/>
    </i>
    <i>
      <x v="517"/>
    </i>
    <i>
      <x v="518"/>
    </i>
    <i>
      <x v="519"/>
    </i>
    <i>
      <x v="520"/>
    </i>
    <i>
      <x v="521"/>
    </i>
    <i>
      <x v="522"/>
    </i>
    <i>
      <x v="523"/>
    </i>
    <i>
      <x v="524"/>
    </i>
    <i>
      <x v="525"/>
    </i>
    <i>
      <x v="526"/>
    </i>
    <i>
      <x v="527"/>
    </i>
    <i>
      <x v="528"/>
    </i>
    <i>
      <x v="529"/>
    </i>
    <i>
      <x v="530"/>
    </i>
    <i>
      <x v="531"/>
    </i>
    <i>
      <x v="532"/>
    </i>
    <i>
      <x v="533"/>
    </i>
    <i>
      <x v="534"/>
    </i>
    <i>
      <x v="535"/>
    </i>
    <i>
      <x v="536"/>
    </i>
    <i>
      <x v="537"/>
    </i>
    <i>
      <x v="538"/>
    </i>
    <i>
      <x v="539"/>
    </i>
    <i>
      <x v="540"/>
    </i>
    <i>
      <x v="541"/>
    </i>
    <i>
      <x v="542"/>
    </i>
    <i>
      <x v="543"/>
    </i>
    <i>
      <x v="544"/>
    </i>
    <i>
      <x v="545"/>
    </i>
    <i>
      <x v="546"/>
    </i>
    <i>
      <x v="547"/>
    </i>
    <i>
      <x v="548"/>
    </i>
    <i>
      <x v="549"/>
    </i>
    <i>
      <x v="550"/>
    </i>
    <i>
      <x v="551"/>
    </i>
    <i>
      <x v="552"/>
    </i>
    <i>
      <x v="553"/>
    </i>
    <i>
      <x v="554"/>
    </i>
    <i>
      <x v="555"/>
    </i>
    <i>
      <x v="556"/>
    </i>
    <i>
      <x v="557"/>
    </i>
    <i>
      <x v="558"/>
    </i>
    <i>
      <x v="559"/>
    </i>
    <i>
      <x v="560"/>
    </i>
    <i>
      <x v="561"/>
    </i>
    <i>
      <x v="562"/>
    </i>
    <i>
      <x v="563"/>
    </i>
    <i>
      <x v="564"/>
    </i>
    <i>
      <x v="565"/>
    </i>
    <i>
      <x v="566"/>
    </i>
    <i>
      <x v="567"/>
    </i>
    <i>
      <x v="568"/>
    </i>
    <i>
      <x v="569"/>
    </i>
    <i>
      <x v="570"/>
    </i>
    <i>
      <x v="571"/>
    </i>
    <i>
      <x v="572"/>
    </i>
    <i>
      <x v="573"/>
    </i>
    <i>
      <x v="574"/>
    </i>
    <i>
      <x v="575"/>
    </i>
    <i>
      <x v="576"/>
    </i>
    <i>
      <x v="577"/>
    </i>
    <i>
      <x v="578"/>
    </i>
    <i>
      <x v="579"/>
    </i>
    <i>
      <x v="580"/>
    </i>
    <i>
      <x v="581"/>
    </i>
    <i>
      <x v="582"/>
    </i>
    <i>
      <x v="583"/>
    </i>
    <i>
      <x v="584"/>
    </i>
    <i>
      <x v="585"/>
    </i>
    <i>
      <x v="586"/>
    </i>
    <i>
      <x v="587"/>
    </i>
    <i>
      <x v="588"/>
    </i>
    <i>
      <x v="589"/>
    </i>
    <i>
      <x v="590"/>
    </i>
    <i>
      <x v="591"/>
    </i>
    <i>
      <x v="592"/>
    </i>
    <i>
      <x v="593"/>
    </i>
    <i>
      <x v="594"/>
    </i>
    <i>
      <x v="595"/>
    </i>
    <i>
      <x v="596"/>
    </i>
    <i>
      <x v="597"/>
    </i>
    <i>
      <x v="598"/>
    </i>
    <i>
      <x v="599"/>
    </i>
    <i>
      <x v="600"/>
    </i>
    <i>
      <x v="601"/>
    </i>
    <i>
      <x v="602"/>
    </i>
    <i>
      <x v="603"/>
    </i>
    <i>
      <x v="604"/>
    </i>
    <i>
      <x v="605"/>
    </i>
    <i>
      <x v="606"/>
    </i>
    <i>
      <x v="607"/>
    </i>
    <i>
      <x v="608"/>
    </i>
    <i>
      <x v="609"/>
    </i>
    <i>
      <x v="610"/>
    </i>
    <i>
      <x v="611"/>
    </i>
    <i>
      <x v="612"/>
    </i>
    <i>
      <x v="613"/>
    </i>
    <i>
      <x v="614"/>
    </i>
    <i>
      <x v="615"/>
    </i>
    <i>
      <x v="616"/>
    </i>
    <i>
      <x v="617"/>
    </i>
    <i>
      <x v="618"/>
    </i>
    <i>
      <x v="619"/>
    </i>
    <i>
      <x v="620"/>
    </i>
    <i>
      <x v="621"/>
    </i>
    <i>
      <x v="622"/>
    </i>
    <i>
      <x v="623"/>
    </i>
    <i>
      <x v="624"/>
    </i>
    <i>
      <x v="625"/>
    </i>
    <i>
      <x v="626"/>
    </i>
    <i>
      <x v="627"/>
    </i>
    <i>
      <x v="628"/>
    </i>
    <i>
      <x v="629"/>
    </i>
    <i>
      <x v="630"/>
    </i>
    <i>
      <x v="631"/>
    </i>
    <i>
      <x v="632"/>
    </i>
    <i>
      <x v="633"/>
    </i>
    <i t="grand">
      <x/>
    </i>
  </rowItems>
  <colFields count="1">
    <field x="3"/>
  </colFields>
  <colItems count="18">
    <i>
      <x/>
    </i>
    <i>
      <x v="1"/>
    </i>
    <i>
      <x v="2"/>
    </i>
    <i>
      <x v="3"/>
    </i>
    <i>
      <x v="4"/>
    </i>
    <i>
      <x v="5"/>
    </i>
    <i>
      <x v="6"/>
    </i>
    <i>
      <x v="7"/>
    </i>
    <i>
      <x v="8"/>
    </i>
    <i>
      <x v="9"/>
    </i>
    <i>
      <x v="10"/>
    </i>
    <i>
      <x v="11"/>
    </i>
    <i>
      <x v="12"/>
    </i>
    <i>
      <x v="13"/>
    </i>
    <i>
      <x v="14"/>
    </i>
    <i>
      <x v="15"/>
    </i>
    <i>
      <x v="16"/>
    </i>
    <i t="grand">
      <x/>
    </i>
  </colItems>
  <dataFields count="1">
    <dataField name="Suma de CARTERA NETA" fld="0" baseField="0" baseItem="0" numFmtId="3"/>
  </dataFields>
  <formats count="2">
    <format dxfId="3">
      <pivotArea outline="0" collapsedLevelsAreSubtotals="1" fieldPosition="0"/>
    </format>
    <format dxfId="2">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Verde azulado">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6.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4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71CBC-F94A-4E19-9108-95777E6A05F7}">
  <dimension ref="A1:D37"/>
  <sheetViews>
    <sheetView showGridLines="0" zoomScale="150" zoomScaleNormal="150" workbookViewId="0">
      <pane xSplit="1" ySplit="1" topLeftCell="B2" activePane="bottomRight" state="frozen"/>
      <selection sqref="A1:N37"/>
      <selection pane="topRight" sqref="A1:N37"/>
      <selection pane="bottomLeft" sqref="A1:N37"/>
      <selection pane="bottomRight" activeCell="B3" sqref="B3"/>
    </sheetView>
  </sheetViews>
  <sheetFormatPr baseColWidth="10" defaultColWidth="11.5703125" defaultRowHeight="15" x14ac:dyDescent="0.25"/>
  <cols>
    <col min="1" max="1" width="34.7109375" style="259" customWidth="1"/>
    <col min="2" max="2" width="35.140625" style="259" customWidth="1"/>
    <col min="3" max="3" width="11.42578125" style="259" bestFit="1" customWidth="1"/>
    <col min="4" max="4" width="44.28515625" style="259" bestFit="1" customWidth="1"/>
    <col min="5" max="16384" width="11.5703125" style="259"/>
  </cols>
  <sheetData>
    <row r="1" spans="1:4" ht="15.75" thickBot="1" x14ac:dyDescent="0.3">
      <c r="A1" s="256" t="s">
        <v>2200</v>
      </c>
      <c r="B1" s="257" t="s">
        <v>2201</v>
      </c>
      <c r="C1" s="257" t="s">
        <v>2202</v>
      </c>
      <c r="D1" s="258" t="s">
        <v>2203</v>
      </c>
    </row>
    <row r="2" spans="1:4" ht="26.25" thickBot="1" x14ac:dyDescent="0.3">
      <c r="A2" s="260" t="s">
        <v>2204</v>
      </c>
      <c r="B2" s="261" t="s">
        <v>2205</v>
      </c>
      <c r="C2" s="261" t="s">
        <v>2095</v>
      </c>
      <c r="D2" s="261" t="s">
        <v>2206</v>
      </c>
    </row>
    <row r="3" spans="1:4" ht="26.25" thickBot="1" x14ac:dyDescent="0.3">
      <c r="A3" s="262" t="s">
        <v>2207</v>
      </c>
      <c r="B3" s="263" t="s">
        <v>2208</v>
      </c>
      <c r="C3" s="263" t="s">
        <v>2095</v>
      </c>
      <c r="D3" s="263" t="s">
        <v>2209</v>
      </c>
    </row>
    <row r="4" spans="1:4" ht="26.25" thickBot="1" x14ac:dyDescent="0.3">
      <c r="A4" s="260" t="s">
        <v>2210</v>
      </c>
      <c r="B4" s="261" t="s">
        <v>2211</v>
      </c>
      <c r="C4" s="261" t="s">
        <v>2095</v>
      </c>
      <c r="D4" s="261" t="s">
        <v>2212</v>
      </c>
    </row>
    <row r="5" spans="1:4" ht="39" thickBot="1" x14ac:dyDescent="0.3">
      <c r="A5" s="262" t="s">
        <v>2213</v>
      </c>
      <c r="B5" s="263" t="s">
        <v>2214</v>
      </c>
      <c r="C5" s="263" t="s">
        <v>2095</v>
      </c>
      <c r="D5" s="263" t="s">
        <v>2215</v>
      </c>
    </row>
    <row r="6" spans="1:4" ht="39" thickBot="1" x14ac:dyDescent="0.3">
      <c r="A6" s="260" t="s">
        <v>2216</v>
      </c>
      <c r="B6" s="261" t="s">
        <v>2217</v>
      </c>
      <c r="C6" s="261" t="s">
        <v>2095</v>
      </c>
      <c r="D6" s="261" t="s">
        <v>2218</v>
      </c>
    </row>
    <row r="7" spans="1:4" ht="26.25" thickBot="1" x14ac:dyDescent="0.3">
      <c r="A7" s="262" t="s">
        <v>2219</v>
      </c>
      <c r="B7" s="263" t="s">
        <v>2220</v>
      </c>
      <c r="C7" s="263" t="s">
        <v>2095</v>
      </c>
      <c r="D7" s="263" t="s">
        <v>2221</v>
      </c>
    </row>
    <row r="8" spans="1:4" ht="15.75" thickBot="1" x14ac:dyDescent="0.3">
      <c r="A8" s="260" t="s">
        <v>2222</v>
      </c>
      <c r="B8" s="261" t="s">
        <v>2223</v>
      </c>
      <c r="C8" s="261" t="s">
        <v>2095</v>
      </c>
      <c r="D8" s="261" t="s">
        <v>2224</v>
      </c>
    </row>
    <row r="9" spans="1:4" ht="39" thickBot="1" x14ac:dyDescent="0.3">
      <c r="A9" s="262" t="s">
        <v>2225</v>
      </c>
      <c r="B9" s="263" t="s">
        <v>2226</v>
      </c>
      <c r="C9" s="263" t="s">
        <v>2227</v>
      </c>
      <c r="D9" s="263" t="s">
        <v>2228</v>
      </c>
    </row>
    <row r="10" spans="1:4" ht="26.25" thickBot="1" x14ac:dyDescent="0.3">
      <c r="A10" s="260" t="s">
        <v>2229</v>
      </c>
      <c r="B10" s="261" t="s">
        <v>2230</v>
      </c>
      <c r="C10" s="261" t="s">
        <v>2227</v>
      </c>
      <c r="D10" s="261" t="s">
        <v>2231</v>
      </c>
    </row>
    <row r="11" spans="1:4" ht="26.25" thickBot="1" x14ac:dyDescent="0.3">
      <c r="A11" s="262" t="s">
        <v>2232</v>
      </c>
      <c r="B11" s="263" t="s">
        <v>2233</v>
      </c>
      <c r="C11" s="263" t="s">
        <v>2227</v>
      </c>
      <c r="D11" s="263" t="s">
        <v>2234</v>
      </c>
    </row>
    <row r="12" spans="1:4" ht="15.75" thickBot="1" x14ac:dyDescent="0.3">
      <c r="A12" s="260" t="s">
        <v>2235</v>
      </c>
      <c r="B12" s="261" t="s">
        <v>2236</v>
      </c>
      <c r="C12" s="261" t="s">
        <v>2227</v>
      </c>
      <c r="D12" s="261" t="s">
        <v>2237</v>
      </c>
    </row>
    <row r="13" spans="1:4" ht="15.75" thickBot="1" x14ac:dyDescent="0.3">
      <c r="A13" s="262" t="s">
        <v>2238</v>
      </c>
      <c r="B13" s="263" t="s">
        <v>2239</v>
      </c>
      <c r="C13" s="263" t="s">
        <v>2227</v>
      </c>
      <c r="D13" s="263" t="s">
        <v>2240</v>
      </c>
    </row>
    <row r="14" spans="1:4" ht="26.25" thickBot="1" x14ac:dyDescent="0.3">
      <c r="A14" s="260" t="s">
        <v>2241</v>
      </c>
      <c r="B14" s="261" t="s">
        <v>2242</v>
      </c>
      <c r="C14" s="261" t="s">
        <v>2243</v>
      </c>
      <c r="D14" s="261" t="s">
        <v>2244</v>
      </c>
    </row>
    <row r="15" spans="1:4" ht="15.75" thickBot="1" x14ac:dyDescent="0.3">
      <c r="A15" s="262" t="s">
        <v>2245</v>
      </c>
      <c r="B15" s="263" t="s">
        <v>2246</v>
      </c>
      <c r="C15" s="263" t="s">
        <v>2227</v>
      </c>
      <c r="D15" s="263" t="s">
        <v>2247</v>
      </c>
    </row>
    <row r="16" spans="1:4" ht="39" thickBot="1" x14ac:dyDescent="0.3">
      <c r="A16" s="260" t="s">
        <v>2248</v>
      </c>
      <c r="B16" s="261" t="s">
        <v>2249</v>
      </c>
      <c r="C16" s="261" t="s">
        <v>2035</v>
      </c>
      <c r="D16" s="261" t="s">
        <v>2250</v>
      </c>
    </row>
    <row r="17" spans="1:4" ht="26.25" thickBot="1" x14ac:dyDescent="0.3">
      <c r="A17" s="262" t="s">
        <v>2251</v>
      </c>
      <c r="B17" s="263" t="s">
        <v>2252</v>
      </c>
      <c r="C17" s="263" t="s">
        <v>2227</v>
      </c>
      <c r="D17" s="263" t="s">
        <v>2253</v>
      </c>
    </row>
    <row r="18" spans="1:4" ht="51.75" thickBot="1" x14ac:dyDescent="0.3">
      <c r="A18" s="260" t="s">
        <v>2254</v>
      </c>
      <c r="B18" s="264" t="s">
        <v>2255</v>
      </c>
      <c r="C18" s="261" t="s">
        <v>2106</v>
      </c>
      <c r="D18" s="261" t="s">
        <v>2256</v>
      </c>
    </row>
    <row r="19" spans="1:4" ht="39" thickBot="1" x14ac:dyDescent="0.3">
      <c r="A19" s="262" t="s">
        <v>2257</v>
      </c>
      <c r="B19" s="263" t="s">
        <v>2258</v>
      </c>
      <c r="C19" s="263" t="s">
        <v>2106</v>
      </c>
      <c r="D19" s="263" t="s">
        <v>2259</v>
      </c>
    </row>
    <row r="20" spans="1:4" ht="39" thickBot="1" x14ac:dyDescent="0.3">
      <c r="A20" s="260" t="s">
        <v>2260</v>
      </c>
      <c r="B20" s="261" t="s">
        <v>2261</v>
      </c>
      <c r="C20" s="261" t="s">
        <v>2106</v>
      </c>
      <c r="D20" s="261" t="s">
        <v>2262</v>
      </c>
    </row>
    <row r="21" spans="1:4" ht="26.25" thickBot="1" x14ac:dyDescent="0.3">
      <c r="A21" s="262" t="s">
        <v>2263</v>
      </c>
      <c r="B21" s="263" t="s">
        <v>2264</v>
      </c>
      <c r="C21" s="263" t="s">
        <v>2106</v>
      </c>
      <c r="D21" s="263" t="s">
        <v>2265</v>
      </c>
    </row>
    <row r="22" spans="1:4" ht="26.25" thickBot="1" x14ac:dyDescent="0.3">
      <c r="A22" s="260" t="s">
        <v>2266</v>
      </c>
      <c r="B22" s="261" t="s">
        <v>2267</v>
      </c>
      <c r="C22" s="261" t="s">
        <v>2106</v>
      </c>
      <c r="D22" s="261" t="s">
        <v>2268</v>
      </c>
    </row>
    <row r="23" spans="1:4" ht="26.25" thickBot="1" x14ac:dyDescent="0.3">
      <c r="A23" s="262" t="s">
        <v>2269</v>
      </c>
      <c r="B23" s="263" t="s">
        <v>2270</v>
      </c>
      <c r="C23" s="263" t="s">
        <v>2106</v>
      </c>
      <c r="D23" s="263" t="s">
        <v>2271</v>
      </c>
    </row>
    <row r="24" spans="1:4" ht="26.25" thickBot="1" x14ac:dyDescent="0.3">
      <c r="A24" s="260" t="s">
        <v>2272</v>
      </c>
      <c r="B24" s="261" t="s">
        <v>2273</v>
      </c>
      <c r="C24" s="261" t="s">
        <v>2106</v>
      </c>
      <c r="D24" s="261" t="s">
        <v>2274</v>
      </c>
    </row>
    <row r="25" spans="1:4" ht="26.25" thickBot="1" x14ac:dyDescent="0.3">
      <c r="A25" s="262" t="s">
        <v>2275</v>
      </c>
      <c r="B25" s="263" t="s">
        <v>2276</v>
      </c>
      <c r="C25" s="263" t="s">
        <v>2106</v>
      </c>
      <c r="D25" s="263" t="s">
        <v>2277</v>
      </c>
    </row>
    <row r="26" spans="1:4" ht="26.25" thickBot="1" x14ac:dyDescent="0.3">
      <c r="A26" s="260" t="s">
        <v>2278</v>
      </c>
      <c r="B26" s="261" t="s">
        <v>2279</v>
      </c>
      <c r="C26" s="261" t="s">
        <v>2106</v>
      </c>
      <c r="D26" s="261" t="s">
        <v>2280</v>
      </c>
    </row>
    <row r="27" spans="1:4" ht="26.25" thickBot="1" x14ac:dyDescent="0.3">
      <c r="A27" s="262" t="s">
        <v>2281</v>
      </c>
      <c r="B27" s="263" t="s">
        <v>2282</v>
      </c>
      <c r="C27" s="263" t="s">
        <v>2106</v>
      </c>
      <c r="D27" s="263" t="s">
        <v>2283</v>
      </c>
    </row>
    <row r="28" spans="1:4" ht="26.25" thickBot="1" x14ac:dyDescent="0.3">
      <c r="A28" s="260" t="s">
        <v>2284</v>
      </c>
      <c r="B28" s="261" t="s">
        <v>2285</v>
      </c>
      <c r="C28" s="261" t="s">
        <v>2106</v>
      </c>
      <c r="D28" s="261" t="s">
        <v>2286</v>
      </c>
    </row>
    <row r="29" spans="1:4" ht="26.25" thickBot="1" x14ac:dyDescent="0.3">
      <c r="A29" s="262" t="s">
        <v>2287</v>
      </c>
      <c r="B29" s="263" t="s">
        <v>2288</v>
      </c>
      <c r="C29" s="263" t="s">
        <v>2106</v>
      </c>
      <c r="D29" s="263" t="s">
        <v>2289</v>
      </c>
    </row>
    <row r="30" spans="1:4" ht="39" thickBot="1" x14ac:dyDescent="0.3">
      <c r="A30" s="260" t="s">
        <v>2290</v>
      </c>
      <c r="B30" s="261" t="s">
        <v>2291</v>
      </c>
      <c r="C30" s="261" t="s">
        <v>2106</v>
      </c>
      <c r="D30" s="261" t="s">
        <v>2292</v>
      </c>
    </row>
    <row r="31" spans="1:4" ht="39" thickBot="1" x14ac:dyDescent="0.3">
      <c r="A31" s="262" t="s">
        <v>2293</v>
      </c>
      <c r="B31" s="263" t="s">
        <v>2294</v>
      </c>
      <c r="C31" s="263" t="s">
        <v>2026</v>
      </c>
      <c r="D31" s="263" t="s">
        <v>2295</v>
      </c>
    </row>
    <row r="32" spans="1:4" ht="51.75" thickBot="1" x14ac:dyDescent="0.3">
      <c r="A32" s="260" t="s">
        <v>2296</v>
      </c>
      <c r="B32" s="261" t="s">
        <v>2297</v>
      </c>
      <c r="C32" s="261" t="s">
        <v>2026</v>
      </c>
      <c r="D32" s="261" t="s">
        <v>2298</v>
      </c>
    </row>
    <row r="33" spans="1:4" ht="26.25" thickBot="1" x14ac:dyDescent="0.3">
      <c r="A33" s="262" t="s">
        <v>2299</v>
      </c>
      <c r="B33" s="263" t="s">
        <v>2300</v>
      </c>
      <c r="C33" s="263" t="s">
        <v>2026</v>
      </c>
      <c r="D33" s="263" t="s">
        <v>2301</v>
      </c>
    </row>
    <row r="34" spans="1:4" ht="26.25" thickBot="1" x14ac:dyDescent="0.3">
      <c r="A34" s="260" t="s">
        <v>2302</v>
      </c>
      <c r="B34" s="261" t="s">
        <v>2303</v>
      </c>
      <c r="C34" s="261" t="s">
        <v>2095</v>
      </c>
      <c r="D34" s="261" t="s">
        <v>2304</v>
      </c>
    </row>
    <row r="35" spans="1:4" ht="26.25" thickBot="1" x14ac:dyDescent="0.3">
      <c r="A35" s="262" t="s">
        <v>2305</v>
      </c>
      <c r="B35" s="263" t="s">
        <v>2306</v>
      </c>
      <c r="C35" s="263" t="s">
        <v>2106</v>
      </c>
      <c r="D35" s="263" t="s">
        <v>2307</v>
      </c>
    </row>
    <row r="36" spans="1:4" ht="26.25" thickBot="1" x14ac:dyDescent="0.3">
      <c r="A36" s="260" t="s">
        <v>2308</v>
      </c>
      <c r="B36" s="261" t="s">
        <v>2309</v>
      </c>
      <c r="C36" s="261" t="s">
        <v>2106</v>
      </c>
      <c r="D36" s="261" t="s">
        <v>2310</v>
      </c>
    </row>
    <row r="37" spans="1:4" ht="26.25" thickBot="1" x14ac:dyDescent="0.3">
      <c r="A37" s="262" t="s">
        <v>2311</v>
      </c>
      <c r="B37" s="263" t="s">
        <v>2312</v>
      </c>
      <c r="C37" s="263" t="s">
        <v>2106</v>
      </c>
      <c r="D37" s="263" t="s">
        <v>2313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56E91-8DAF-4079-A604-7002BD9E1219}">
  <dimension ref="A1:E64"/>
  <sheetViews>
    <sheetView showGridLines="0" zoomScale="190" zoomScaleNormal="190" workbookViewId="0">
      <pane xSplit="1" ySplit="2" topLeftCell="B60" activePane="bottomRight" state="frozen"/>
      <selection pane="topRight" activeCell="B1" sqref="B1"/>
      <selection pane="bottomLeft" activeCell="A2" sqref="A2"/>
      <selection pane="bottomRight" activeCell="B61" sqref="B61"/>
    </sheetView>
  </sheetViews>
  <sheetFormatPr baseColWidth="10" defaultColWidth="11.5703125" defaultRowHeight="12.75" x14ac:dyDescent="0.25"/>
  <cols>
    <col min="1" max="1" width="2.5703125" style="228" bestFit="1" customWidth="1"/>
    <col min="2" max="2" width="69.28515625" style="228" customWidth="1"/>
    <col min="3" max="3" width="10" style="229" customWidth="1"/>
    <col min="4" max="4" width="11.7109375" style="228" customWidth="1"/>
    <col min="5" max="16384" width="11.5703125" style="228"/>
  </cols>
  <sheetData>
    <row r="1" spans="1:5" ht="24" thickBot="1" x14ac:dyDescent="0.3">
      <c r="A1" s="286" t="s">
        <v>2178</v>
      </c>
      <c r="B1" s="286"/>
      <c r="C1" s="286"/>
      <c r="D1" s="286"/>
    </row>
    <row r="2" spans="1:5" ht="18" x14ac:dyDescent="0.25">
      <c r="A2" s="252" t="s">
        <v>2177</v>
      </c>
      <c r="B2" s="251" t="s">
        <v>2176</v>
      </c>
      <c r="C2" s="251" t="s">
        <v>2175</v>
      </c>
      <c r="D2" s="250" t="s">
        <v>2174</v>
      </c>
    </row>
    <row r="3" spans="1:5" ht="25.5" x14ac:dyDescent="0.25">
      <c r="A3" s="287" t="s">
        <v>2173</v>
      </c>
      <c r="B3" s="288"/>
      <c r="C3" s="288"/>
      <c r="D3" s="289"/>
    </row>
    <row r="4" spans="1:5" x14ac:dyDescent="0.25">
      <c r="A4" s="247">
        <v>1</v>
      </c>
      <c r="B4" s="247" t="s">
        <v>2172</v>
      </c>
      <c r="C4" s="248">
        <v>44348</v>
      </c>
      <c r="D4" s="249" t="s">
        <v>2179</v>
      </c>
    </row>
    <row r="5" spans="1:5" ht="25.5" x14ac:dyDescent="0.25">
      <c r="A5" s="247">
        <v>2</v>
      </c>
      <c r="B5" s="247" t="s">
        <v>2171</v>
      </c>
      <c r="C5" s="248">
        <v>44348</v>
      </c>
      <c r="D5" s="249" t="s">
        <v>2180</v>
      </c>
    </row>
    <row r="6" spans="1:5" x14ac:dyDescent="0.25">
      <c r="A6" s="247">
        <v>3</v>
      </c>
      <c r="B6" s="247" t="s">
        <v>2181</v>
      </c>
      <c r="C6" s="248">
        <v>44348</v>
      </c>
      <c r="D6" s="249" t="s">
        <v>2182</v>
      </c>
    </row>
    <row r="7" spans="1:5" x14ac:dyDescent="0.25">
      <c r="A7" s="247">
        <v>4</v>
      </c>
      <c r="B7" s="247" t="s">
        <v>2170</v>
      </c>
      <c r="C7" s="248">
        <v>44348</v>
      </c>
      <c r="D7" s="249" t="s">
        <v>2182</v>
      </c>
    </row>
    <row r="8" spans="1:5" x14ac:dyDescent="0.25">
      <c r="A8" s="247">
        <v>5</v>
      </c>
      <c r="B8" s="247" t="s">
        <v>2169</v>
      </c>
      <c r="C8" s="248">
        <v>44348</v>
      </c>
      <c r="D8" s="249" t="s">
        <v>2182</v>
      </c>
      <c r="E8" s="230"/>
    </row>
    <row r="9" spans="1:5" x14ac:dyDescent="0.25">
      <c r="A9" s="247">
        <v>6</v>
      </c>
      <c r="B9" s="247" t="s">
        <v>2183</v>
      </c>
      <c r="C9" s="248">
        <v>44378</v>
      </c>
      <c r="D9" s="249" t="s">
        <v>2184</v>
      </c>
      <c r="E9" s="230"/>
    </row>
    <row r="10" spans="1:5" x14ac:dyDescent="0.25">
      <c r="A10" s="247">
        <v>6</v>
      </c>
      <c r="B10" s="247" t="s">
        <v>2168</v>
      </c>
      <c r="C10" s="248">
        <v>44378</v>
      </c>
      <c r="D10" s="249"/>
    </row>
    <row r="11" spans="1:5" x14ac:dyDescent="0.25">
      <c r="A11" s="247">
        <v>7</v>
      </c>
      <c r="B11" s="247" t="s">
        <v>2167</v>
      </c>
      <c r="C11" s="290" t="s">
        <v>2110</v>
      </c>
      <c r="D11" s="293" t="s">
        <v>2182</v>
      </c>
    </row>
    <row r="12" spans="1:5" ht="25.5" x14ac:dyDescent="0.25">
      <c r="A12" s="247"/>
      <c r="B12" s="247" t="s">
        <v>2166</v>
      </c>
      <c r="C12" s="291"/>
      <c r="D12" s="294"/>
    </row>
    <row r="13" spans="1:5" ht="25.5" x14ac:dyDescent="0.25">
      <c r="A13" s="247" t="s">
        <v>2163</v>
      </c>
      <c r="B13" s="247" t="s">
        <v>2165</v>
      </c>
      <c r="C13" s="291"/>
      <c r="D13" s="294"/>
    </row>
    <row r="14" spans="1:5" ht="25.5" x14ac:dyDescent="0.25">
      <c r="A14" s="247" t="s">
        <v>2163</v>
      </c>
      <c r="B14" s="247" t="s">
        <v>2187</v>
      </c>
      <c r="C14" s="291"/>
      <c r="D14" s="294"/>
    </row>
    <row r="15" spans="1:5" ht="25.5" x14ac:dyDescent="0.25">
      <c r="A15" s="247"/>
      <c r="B15" s="247" t="s">
        <v>2188</v>
      </c>
      <c r="C15" s="291"/>
      <c r="D15" s="294"/>
    </row>
    <row r="16" spans="1:5" ht="38.25" x14ac:dyDescent="0.25">
      <c r="A16" s="247"/>
      <c r="B16" s="247" t="s">
        <v>2189</v>
      </c>
      <c r="C16" s="291"/>
      <c r="D16" s="294"/>
    </row>
    <row r="17" spans="1:4" x14ac:dyDescent="0.25">
      <c r="A17" s="247" t="s">
        <v>2163</v>
      </c>
      <c r="B17" s="247" t="s">
        <v>2185</v>
      </c>
      <c r="C17" s="291"/>
      <c r="D17" s="294"/>
    </row>
    <row r="18" spans="1:4" x14ac:dyDescent="0.25">
      <c r="A18" s="247" t="s">
        <v>2163</v>
      </c>
      <c r="B18" s="247" t="s">
        <v>2186</v>
      </c>
      <c r="C18" s="291"/>
      <c r="D18" s="294"/>
    </row>
    <row r="19" spans="1:4" x14ac:dyDescent="0.25">
      <c r="A19" s="247" t="s">
        <v>2163</v>
      </c>
      <c r="B19" s="247" t="s">
        <v>2164</v>
      </c>
      <c r="C19" s="291"/>
      <c r="D19" s="294"/>
    </row>
    <row r="20" spans="1:4" x14ac:dyDescent="0.25">
      <c r="A20" s="247" t="s">
        <v>2163</v>
      </c>
      <c r="B20" s="247" t="s">
        <v>2162</v>
      </c>
      <c r="C20" s="291"/>
      <c r="D20" s="294"/>
    </row>
    <row r="21" spans="1:4" x14ac:dyDescent="0.25">
      <c r="A21" s="247" t="s">
        <v>2161</v>
      </c>
      <c r="B21" s="247" t="s">
        <v>2160</v>
      </c>
      <c r="C21" s="292"/>
      <c r="D21" s="295"/>
    </row>
    <row r="22" spans="1:4" ht="25.5" x14ac:dyDescent="0.25">
      <c r="A22" s="296" t="s">
        <v>2035</v>
      </c>
      <c r="B22" s="297"/>
      <c r="C22" s="297"/>
      <c r="D22" s="298"/>
    </row>
    <row r="23" spans="1:4" x14ac:dyDescent="0.25">
      <c r="A23" s="246">
        <v>1</v>
      </c>
      <c r="B23" s="246" t="s">
        <v>2159</v>
      </c>
      <c r="C23" s="245" t="s">
        <v>2190</v>
      </c>
      <c r="D23" s="245" t="s">
        <v>2182</v>
      </c>
    </row>
    <row r="24" spans="1:4" ht="25.5" x14ac:dyDescent="0.25">
      <c r="A24" s="246">
        <v>2</v>
      </c>
      <c r="B24" s="246" t="s">
        <v>2158</v>
      </c>
      <c r="C24" s="245">
        <v>44348</v>
      </c>
      <c r="D24" s="245" t="s">
        <v>2182</v>
      </c>
    </row>
    <row r="25" spans="1:4" ht="25.5" x14ac:dyDescent="0.25">
      <c r="A25" s="299" t="s">
        <v>2157</v>
      </c>
      <c r="B25" s="300"/>
      <c r="C25" s="300"/>
      <c r="D25" s="301"/>
    </row>
    <row r="26" spans="1:4" x14ac:dyDescent="0.25">
      <c r="A26" s="244">
        <v>1</v>
      </c>
      <c r="B26" s="243" t="s">
        <v>2156</v>
      </c>
      <c r="C26" s="242">
        <v>44348</v>
      </c>
      <c r="D26" s="241" t="s">
        <v>2182</v>
      </c>
    </row>
    <row r="27" spans="1:4" x14ac:dyDescent="0.25">
      <c r="A27" s="244">
        <v>2</v>
      </c>
      <c r="B27" s="243" t="s">
        <v>2155</v>
      </c>
      <c r="C27" s="242">
        <v>44348</v>
      </c>
      <c r="D27" s="241" t="s">
        <v>2182</v>
      </c>
    </row>
    <row r="28" spans="1:4" x14ac:dyDescent="0.25">
      <c r="A28" s="244">
        <v>3</v>
      </c>
      <c r="B28" s="243" t="s">
        <v>2154</v>
      </c>
      <c r="C28" s="242">
        <v>44348</v>
      </c>
      <c r="D28" s="241" t="s">
        <v>2182</v>
      </c>
    </row>
    <row r="29" spans="1:4" ht="38.25" x14ac:dyDescent="0.25">
      <c r="A29" s="244">
        <v>4</v>
      </c>
      <c r="B29" s="243" t="s">
        <v>2153</v>
      </c>
      <c r="C29" s="242">
        <v>44378</v>
      </c>
      <c r="D29" s="241" t="s">
        <v>2182</v>
      </c>
    </row>
    <row r="30" spans="1:4" x14ac:dyDescent="0.25">
      <c r="A30" s="244">
        <v>5</v>
      </c>
      <c r="B30" s="243" t="s">
        <v>2152</v>
      </c>
      <c r="C30" s="242">
        <v>44378</v>
      </c>
      <c r="D30" s="241" t="s">
        <v>2182</v>
      </c>
    </row>
    <row r="31" spans="1:4" x14ac:dyDescent="0.25">
      <c r="A31" s="244">
        <v>6</v>
      </c>
      <c r="B31" s="243" t="s">
        <v>2151</v>
      </c>
      <c r="C31" s="242" t="s">
        <v>2141</v>
      </c>
      <c r="D31" s="241" t="s">
        <v>2184</v>
      </c>
    </row>
    <row r="32" spans="1:4" ht="71.45" customHeight="1" x14ac:dyDescent="0.25">
      <c r="A32" s="244">
        <v>7</v>
      </c>
      <c r="B32" s="243" t="s">
        <v>2150</v>
      </c>
      <c r="C32" s="242">
        <v>44378</v>
      </c>
      <c r="D32" s="241" t="s">
        <v>2191</v>
      </c>
    </row>
    <row r="33" spans="1:4" x14ac:dyDescent="0.25">
      <c r="A33" s="244">
        <v>8</v>
      </c>
      <c r="B33" s="243" t="s">
        <v>2193</v>
      </c>
      <c r="C33" s="242">
        <v>44440</v>
      </c>
      <c r="D33" s="241" t="s">
        <v>2192</v>
      </c>
    </row>
    <row r="34" spans="1:4" ht="25.5" x14ac:dyDescent="0.25">
      <c r="A34" s="277" t="s">
        <v>2149</v>
      </c>
      <c r="B34" s="278"/>
      <c r="C34" s="278"/>
      <c r="D34" s="279"/>
    </row>
    <row r="35" spans="1:4" x14ac:dyDescent="0.25">
      <c r="A35" s="240">
        <v>1</v>
      </c>
      <c r="B35" s="239" t="s">
        <v>2194</v>
      </c>
      <c r="C35" s="238">
        <v>44348</v>
      </c>
      <c r="D35" s="237" t="s">
        <v>2182</v>
      </c>
    </row>
    <row r="36" spans="1:4" ht="25.5" x14ac:dyDescent="0.25">
      <c r="A36" s="240">
        <v>2</v>
      </c>
      <c r="B36" s="239" t="s">
        <v>2148</v>
      </c>
      <c r="C36" s="238" t="s">
        <v>2133</v>
      </c>
      <c r="D36" s="237" t="s">
        <v>2182</v>
      </c>
    </row>
    <row r="37" spans="1:4" ht="25.5" x14ac:dyDescent="0.25">
      <c r="A37" s="240">
        <v>3</v>
      </c>
      <c r="B37" s="239" t="s">
        <v>2147</v>
      </c>
      <c r="C37" s="238" t="s">
        <v>2133</v>
      </c>
      <c r="D37" s="237" t="s">
        <v>2182</v>
      </c>
    </row>
    <row r="38" spans="1:4" ht="25.5" x14ac:dyDescent="0.25">
      <c r="A38" s="280" t="s">
        <v>2146</v>
      </c>
      <c r="B38" s="281"/>
      <c r="C38" s="281"/>
      <c r="D38" s="282"/>
    </row>
    <row r="39" spans="1:4" x14ac:dyDescent="0.25">
      <c r="A39" s="236">
        <v>1</v>
      </c>
      <c r="B39" s="235" t="s">
        <v>2195</v>
      </c>
      <c r="C39" s="234" t="s">
        <v>2197</v>
      </c>
      <c r="D39" s="233" t="s">
        <v>2182</v>
      </c>
    </row>
    <row r="40" spans="1:4" x14ac:dyDescent="0.25">
      <c r="A40" s="236">
        <v>2</v>
      </c>
      <c r="B40" s="235" t="s">
        <v>2196</v>
      </c>
      <c r="C40" s="234" t="s">
        <v>2141</v>
      </c>
      <c r="D40" s="233" t="s">
        <v>2184</v>
      </c>
    </row>
    <row r="41" spans="1:4" x14ac:dyDescent="0.25">
      <c r="A41" s="236">
        <v>3</v>
      </c>
      <c r="B41" s="235" t="s">
        <v>2145</v>
      </c>
      <c r="C41" s="234" t="s">
        <v>2198</v>
      </c>
      <c r="D41" s="233" t="s">
        <v>2182</v>
      </c>
    </row>
    <row r="42" spans="1:4" ht="25.5" x14ac:dyDescent="0.25">
      <c r="A42" s="236">
        <v>3</v>
      </c>
      <c r="B42" s="235" t="s">
        <v>2144</v>
      </c>
      <c r="C42" s="234" t="s">
        <v>2198</v>
      </c>
      <c r="D42" s="233" t="s">
        <v>2182</v>
      </c>
    </row>
    <row r="43" spans="1:4" x14ac:dyDescent="0.25">
      <c r="A43" s="236">
        <v>4</v>
      </c>
      <c r="B43" s="235" t="s">
        <v>2143</v>
      </c>
      <c r="C43" s="234" t="s">
        <v>2198</v>
      </c>
      <c r="D43" s="233" t="s">
        <v>2182</v>
      </c>
    </row>
    <row r="44" spans="1:4" ht="25.5" x14ac:dyDescent="0.25">
      <c r="A44" s="236">
        <v>5</v>
      </c>
      <c r="B44" s="235" t="s">
        <v>2142</v>
      </c>
      <c r="C44" s="234" t="s">
        <v>2141</v>
      </c>
      <c r="D44" s="233" t="s">
        <v>2184</v>
      </c>
    </row>
    <row r="45" spans="1:4" x14ac:dyDescent="0.25">
      <c r="A45" s="236">
        <v>6</v>
      </c>
      <c r="B45" s="235" t="s">
        <v>2140</v>
      </c>
      <c r="C45" s="234" t="s">
        <v>2120</v>
      </c>
      <c r="D45" s="233" t="s">
        <v>2184</v>
      </c>
    </row>
    <row r="46" spans="1:4" ht="25.5" x14ac:dyDescent="0.25">
      <c r="A46" s="236">
        <v>8</v>
      </c>
      <c r="B46" s="235" t="s">
        <v>2199</v>
      </c>
      <c r="C46" s="234" t="s">
        <v>2124</v>
      </c>
      <c r="D46" s="233" t="s">
        <v>2182</v>
      </c>
    </row>
    <row r="47" spans="1:4" x14ac:dyDescent="0.25">
      <c r="A47" s="236">
        <v>9</v>
      </c>
      <c r="B47" s="235" t="s">
        <v>2139</v>
      </c>
      <c r="C47" s="234" t="s">
        <v>2110</v>
      </c>
      <c r="D47" s="233" t="s">
        <v>2182</v>
      </c>
    </row>
    <row r="48" spans="1:4" x14ac:dyDescent="0.25">
      <c r="A48" s="236">
        <v>10</v>
      </c>
      <c r="B48" s="235" t="s">
        <v>2138</v>
      </c>
      <c r="C48" s="234" t="s">
        <v>2110</v>
      </c>
      <c r="D48" s="233" t="s">
        <v>2182</v>
      </c>
    </row>
    <row r="49" spans="1:5" ht="25.5" x14ac:dyDescent="0.25">
      <c r="A49" s="236">
        <v>11</v>
      </c>
      <c r="B49" s="235" t="s">
        <v>2137</v>
      </c>
      <c r="C49" s="234" t="s">
        <v>2110</v>
      </c>
      <c r="D49" s="233" t="s">
        <v>2182</v>
      </c>
    </row>
    <row r="50" spans="1:5" x14ac:dyDescent="0.25">
      <c r="A50" s="236">
        <v>12</v>
      </c>
      <c r="B50" s="235" t="s">
        <v>2136</v>
      </c>
      <c r="C50" s="234" t="s">
        <v>2124</v>
      </c>
      <c r="D50" s="233" t="s">
        <v>2135</v>
      </c>
    </row>
    <row r="51" spans="1:5" ht="25.5" x14ac:dyDescent="0.25">
      <c r="A51" s="236">
        <v>14</v>
      </c>
      <c r="B51" s="235" t="s">
        <v>2134</v>
      </c>
      <c r="C51" s="234" t="s">
        <v>2133</v>
      </c>
      <c r="D51" s="233" t="s">
        <v>2182</v>
      </c>
    </row>
    <row r="52" spans="1:5" ht="25.5" x14ac:dyDescent="0.25">
      <c r="A52" s="236">
        <v>15</v>
      </c>
      <c r="B52" s="235" t="s">
        <v>2132</v>
      </c>
      <c r="C52" s="234" t="s">
        <v>2124</v>
      </c>
      <c r="D52" s="233" t="s">
        <v>2182</v>
      </c>
    </row>
    <row r="53" spans="1:5" ht="25.5" x14ac:dyDescent="0.25">
      <c r="A53" s="236">
        <v>16</v>
      </c>
      <c r="B53" s="235" t="s">
        <v>2131</v>
      </c>
      <c r="C53" s="234" t="s">
        <v>2124</v>
      </c>
      <c r="D53" s="233" t="s">
        <v>2129</v>
      </c>
    </row>
    <row r="54" spans="1:5" x14ac:dyDescent="0.25">
      <c r="A54" s="236">
        <v>17</v>
      </c>
      <c r="B54" s="235" t="s">
        <v>2130</v>
      </c>
      <c r="C54" s="234" t="s">
        <v>2124</v>
      </c>
      <c r="D54" s="233" t="s">
        <v>2129</v>
      </c>
    </row>
    <row r="55" spans="1:5" x14ac:dyDescent="0.25">
      <c r="A55" s="236">
        <v>18</v>
      </c>
      <c r="B55" s="235" t="s">
        <v>2128</v>
      </c>
      <c r="C55" s="234" t="s">
        <v>2124</v>
      </c>
      <c r="D55" s="233" t="s">
        <v>2127</v>
      </c>
    </row>
    <row r="56" spans="1:5" x14ac:dyDescent="0.25">
      <c r="A56" s="236">
        <v>19</v>
      </c>
      <c r="B56" s="235" t="s">
        <v>2126</v>
      </c>
      <c r="C56" s="234" t="s">
        <v>2110</v>
      </c>
      <c r="D56" s="233" t="s">
        <v>2182</v>
      </c>
    </row>
    <row r="57" spans="1:5" ht="25.5" x14ac:dyDescent="0.25">
      <c r="A57" s="236">
        <v>20</v>
      </c>
      <c r="B57" s="235" t="s">
        <v>2125</v>
      </c>
      <c r="C57" s="234" t="s">
        <v>2124</v>
      </c>
      <c r="D57" s="233" t="s">
        <v>2123</v>
      </c>
    </row>
    <row r="58" spans="1:5" ht="25.5" x14ac:dyDescent="0.25">
      <c r="A58" s="283" t="s">
        <v>2122</v>
      </c>
      <c r="B58" s="284"/>
      <c r="C58" s="284"/>
      <c r="D58" s="285"/>
    </row>
    <row r="59" spans="1:5" x14ac:dyDescent="0.25">
      <c r="A59" s="232">
        <v>2</v>
      </c>
      <c r="B59" s="232" t="s">
        <v>2121</v>
      </c>
      <c r="C59" s="231" t="s">
        <v>2120</v>
      </c>
      <c r="D59" s="231"/>
    </row>
    <row r="60" spans="1:5" ht="25.5" x14ac:dyDescent="0.25">
      <c r="A60" s="232"/>
      <c r="B60" s="232" t="s">
        <v>2119</v>
      </c>
      <c r="C60" s="231"/>
      <c r="D60" s="231" t="s">
        <v>2118</v>
      </c>
    </row>
    <row r="61" spans="1:5" ht="38.25" x14ac:dyDescent="0.25">
      <c r="A61" s="232"/>
      <c r="B61" s="232" t="s">
        <v>2117</v>
      </c>
      <c r="C61" s="231"/>
      <c r="D61" s="231" t="s">
        <v>2116</v>
      </c>
    </row>
    <row r="62" spans="1:5" ht="25.5" x14ac:dyDescent="0.25">
      <c r="A62" s="232"/>
      <c r="B62" s="232" t="s">
        <v>2115</v>
      </c>
      <c r="C62" s="231"/>
      <c r="D62" s="231" t="s">
        <v>2114</v>
      </c>
    </row>
    <row r="63" spans="1:5" ht="25.5" x14ac:dyDescent="0.25">
      <c r="A63" s="232"/>
      <c r="B63" s="232" t="s">
        <v>2113</v>
      </c>
      <c r="C63" s="231"/>
      <c r="D63" s="231" t="s">
        <v>2112</v>
      </c>
    </row>
    <row r="64" spans="1:5" ht="20.45" customHeight="1" x14ac:dyDescent="0.25">
      <c r="A64" s="232">
        <v>5</v>
      </c>
      <c r="B64" s="232" t="s">
        <v>2111</v>
      </c>
      <c r="C64" s="231" t="s">
        <v>2110</v>
      </c>
      <c r="D64" s="231"/>
      <c r="E64" s="230"/>
    </row>
  </sheetData>
  <mergeCells count="9">
    <mergeCell ref="A34:D34"/>
    <mergeCell ref="A38:D38"/>
    <mergeCell ref="A58:D58"/>
    <mergeCell ref="A1:D1"/>
    <mergeCell ref="A3:D3"/>
    <mergeCell ref="C11:C21"/>
    <mergeCell ref="D11:D21"/>
    <mergeCell ref="A22:D22"/>
    <mergeCell ref="A25:D25"/>
  </mergeCells>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B56CD-4CE7-499C-941B-0804E0255C79}">
  <dimension ref="A1:J14"/>
  <sheetViews>
    <sheetView showGridLines="0" zoomScale="190" zoomScaleNormal="190" workbookViewId="0">
      <pane xSplit="2" ySplit="1" topLeftCell="C2" activePane="bottomRight" state="frozen"/>
      <selection pane="topRight" activeCell="C1" sqref="C1"/>
      <selection pane="bottomLeft" activeCell="A2" sqref="A2"/>
      <selection pane="bottomRight" activeCell="E8" sqref="E8"/>
    </sheetView>
  </sheetViews>
  <sheetFormatPr baseColWidth="10" defaultColWidth="11.5703125" defaultRowHeight="13.5" x14ac:dyDescent="0.25"/>
  <cols>
    <col min="1" max="1" width="6.28515625" style="56" bestFit="1" customWidth="1"/>
    <col min="2" max="2" width="12.7109375" style="56" customWidth="1"/>
    <col min="3" max="3" width="5.5703125" style="166" bestFit="1" customWidth="1"/>
    <col min="4" max="4" width="7.140625" style="56" bestFit="1" customWidth="1"/>
    <col min="5" max="5" width="5.28515625" style="56" bestFit="1" customWidth="1"/>
    <col min="6" max="6" width="7.140625" style="56" bestFit="1" customWidth="1"/>
    <col min="7" max="7" width="7.7109375" style="56" customWidth="1"/>
    <col min="8" max="9" width="7.140625" style="56" bestFit="1" customWidth="1"/>
    <col min="10" max="10" width="11.42578125" style="93" customWidth="1"/>
    <col min="11" max="16384" width="11.5703125" style="56"/>
  </cols>
  <sheetData>
    <row r="1" spans="1:10" s="159" customFormat="1" ht="25.5" x14ac:dyDescent="0.25">
      <c r="A1" s="253" t="s">
        <v>2080</v>
      </c>
      <c r="B1" s="253" t="s">
        <v>2082</v>
      </c>
      <c r="C1" s="253" t="s">
        <v>0</v>
      </c>
      <c r="D1" s="253" t="s">
        <v>2083</v>
      </c>
      <c r="E1" s="253" t="s">
        <v>2087</v>
      </c>
      <c r="F1" s="253" t="s">
        <v>2086</v>
      </c>
      <c r="G1" s="253" t="s">
        <v>2102</v>
      </c>
      <c r="H1" s="253" t="s">
        <v>2079</v>
      </c>
      <c r="I1" s="253" t="s">
        <v>2081</v>
      </c>
      <c r="J1" s="253" t="s">
        <v>2084</v>
      </c>
    </row>
    <row r="2" spans="1:10" x14ac:dyDescent="0.25">
      <c r="A2" s="218">
        <v>100000</v>
      </c>
      <c r="B2" s="219" t="str">
        <f>PROPER(VLOOKUP(A2,cuc!$A$2:$H$2088,2,FALSE))</f>
        <v>Activo</v>
      </c>
      <c r="C2" s="224" t="s">
        <v>2026</v>
      </c>
      <c r="D2" s="217">
        <f>VLOOKUP(A2,cuc!$A$2:$H$2088,8,FALSE)</f>
        <v>16558077937.77</v>
      </c>
      <c r="E2" s="227">
        <v>0.05</v>
      </c>
      <c r="F2" s="217">
        <f t="shared" ref="F2:F8" si="0">+D2*E2</f>
        <v>827903896.88850009</v>
      </c>
      <c r="G2" s="217">
        <v>0</v>
      </c>
      <c r="H2" s="217">
        <v>0</v>
      </c>
      <c r="I2" s="217">
        <f>IF(+F2+G2+H2&gt;0,+F2+G2+H2,0)</f>
        <v>827903896.88850009</v>
      </c>
      <c r="J2" s="220" t="s">
        <v>2105</v>
      </c>
    </row>
    <row r="3" spans="1:10" x14ac:dyDescent="0.25">
      <c r="A3" s="218">
        <v>110500</v>
      </c>
      <c r="B3" s="219" t="str">
        <f>PROPER(VLOOKUP(A3,cuc!$A$2:$H$2088,2,FALSE))</f>
        <v xml:space="preserve">      Caja</v>
      </c>
      <c r="C3" s="224" t="s">
        <v>2026</v>
      </c>
      <c r="D3" s="217">
        <f>VLOOKUP(A3,cuc!$A$2:$H$2088,8,FALSE)</f>
        <v>490315976.81</v>
      </c>
      <c r="E3" s="223">
        <v>0.2</v>
      </c>
      <c r="F3" s="217">
        <f t="shared" si="0"/>
        <v>98063195.362000003</v>
      </c>
      <c r="G3" s="217">
        <f>-F3</f>
        <v>-98063195.362000003</v>
      </c>
      <c r="H3" s="217">
        <f t="shared" ref="H3" si="1">-G3*10%</f>
        <v>9806319.5362</v>
      </c>
      <c r="I3" s="217">
        <f t="shared" ref="I3:I12" si="2">IF(+F3+G3+H3&gt;0,+F3+G3+H3,0)</f>
        <v>9806319.5362</v>
      </c>
      <c r="J3" s="221" t="s">
        <v>2085</v>
      </c>
    </row>
    <row r="4" spans="1:10" x14ac:dyDescent="0.25">
      <c r="A4" s="218">
        <v>111000</v>
      </c>
      <c r="B4" s="219" t="str">
        <f>PROPER(VLOOKUP(A4,cuc!$A$2:$H$2088,2,FALSE))</f>
        <v xml:space="preserve">      Bancos Y Otras Entidades Con Actividad Financiera</v>
      </c>
      <c r="C4" s="224" t="s">
        <v>2026</v>
      </c>
      <c r="D4" s="217">
        <f>VLOOKUP(A4,cuc!$A$2:$H$2088,8,FALSE)</f>
        <v>1055370782.96</v>
      </c>
      <c r="E4" s="223">
        <v>0.5</v>
      </c>
      <c r="F4" s="217">
        <f t="shared" si="0"/>
        <v>527685391.48000002</v>
      </c>
      <c r="G4" s="217">
        <v>1000000000</v>
      </c>
      <c r="H4" s="217">
        <f>-G4*10%</f>
        <v>-100000000</v>
      </c>
      <c r="I4" s="217">
        <f t="shared" si="2"/>
        <v>1427685391.48</v>
      </c>
      <c r="J4" s="221" t="s">
        <v>2088</v>
      </c>
    </row>
    <row r="5" spans="1:10" x14ac:dyDescent="0.25">
      <c r="A5" s="218">
        <v>111500</v>
      </c>
      <c r="B5" s="219" t="str">
        <f>PROPER(VLOOKUP(A5,cuc!$A$2:$H$2088,2,FALSE))</f>
        <v xml:space="preserve">      Equivalentes Al  Efectivo (Compromiso De Pago)</v>
      </c>
      <c r="C5" s="224" t="s">
        <v>2106</v>
      </c>
      <c r="D5" s="217">
        <f>VLOOKUP(A5,cuc!$A$2:$H$2088,8,FALSE)</f>
        <v>1925262568.26</v>
      </c>
      <c r="E5" s="223">
        <v>0.3</v>
      </c>
      <c r="F5" s="217">
        <f t="shared" si="0"/>
        <v>577578770.47799993</v>
      </c>
      <c r="G5" s="217">
        <v>0</v>
      </c>
      <c r="H5" s="217">
        <f>+G5*-10%</f>
        <v>0</v>
      </c>
      <c r="I5" s="217">
        <f t="shared" si="2"/>
        <v>577578770.47799993</v>
      </c>
      <c r="J5" s="221" t="s">
        <v>2089</v>
      </c>
    </row>
    <row r="6" spans="1:10" x14ac:dyDescent="0.25">
      <c r="A6" s="218">
        <v>120000</v>
      </c>
      <c r="B6" s="219" t="str">
        <f>PROPER(VLOOKUP(A6,cuc!$A$2:$H$2088,2,FALSE))</f>
        <v xml:space="preserve">   Inversiones</v>
      </c>
      <c r="C6" s="224" t="s">
        <v>2106</v>
      </c>
      <c r="D6" s="217">
        <f>VLOOKUP(A6,cuc!$A$2:$H$2088,8,FALSE)</f>
        <v>1080961035.5799999</v>
      </c>
      <c r="E6" s="223">
        <v>0.3</v>
      </c>
      <c r="F6" s="217">
        <f t="shared" si="0"/>
        <v>324288310.67399997</v>
      </c>
      <c r="G6" s="217">
        <v>0</v>
      </c>
      <c r="H6" s="217">
        <f>+G6*-10%</f>
        <v>0</v>
      </c>
      <c r="I6" s="217">
        <f t="shared" si="2"/>
        <v>324288310.67399997</v>
      </c>
      <c r="J6" s="221" t="s">
        <v>2089</v>
      </c>
    </row>
    <row r="7" spans="1:10" x14ac:dyDescent="0.25">
      <c r="A7" s="218">
        <v>130000</v>
      </c>
      <c r="B7" s="219" t="str">
        <f>PROPER(VLOOKUP(A7,cuc!$A$2:$H$2088,2,FALSE))</f>
        <v xml:space="preserve">   Inventarios</v>
      </c>
      <c r="C7" s="224" t="s">
        <v>2026</v>
      </c>
      <c r="D7" s="217">
        <f>VLOOKUP(A7,cuc!$A$2:$H$2088,8,FALSE)</f>
        <v>2412590670.8000002</v>
      </c>
      <c r="E7" s="223">
        <v>0.2</v>
      </c>
      <c r="F7" s="217">
        <f t="shared" si="0"/>
        <v>482518134.16000009</v>
      </c>
      <c r="G7" s="217">
        <f>-F7</f>
        <v>-482518134.16000009</v>
      </c>
      <c r="H7" s="217">
        <f>-G7*10%</f>
        <v>48251813.416000009</v>
      </c>
      <c r="I7" s="217">
        <f t="shared" si="2"/>
        <v>48251813.416000009</v>
      </c>
      <c r="J7" s="221" t="s">
        <v>2090</v>
      </c>
    </row>
    <row r="8" spans="1:10" x14ac:dyDescent="0.25">
      <c r="A8" s="218">
        <v>130000</v>
      </c>
      <c r="B8" s="219" t="str">
        <f>PROPER(VLOOKUP(A8,cuc!$A$2:$H$2088,2,FALSE))</f>
        <v xml:space="preserve">   Inventarios</v>
      </c>
      <c r="C8" s="224" t="s">
        <v>2026</v>
      </c>
      <c r="D8" s="217">
        <f>VLOOKUP(A8,cuc!$A$2:$H$2088,8,FALSE)</f>
        <v>2412590670.8000002</v>
      </c>
      <c r="E8" s="223">
        <v>0.2</v>
      </c>
      <c r="F8" s="217">
        <f t="shared" si="0"/>
        <v>482518134.16000009</v>
      </c>
      <c r="G8" s="217">
        <v>0</v>
      </c>
      <c r="H8" s="217">
        <v>0</v>
      </c>
      <c r="I8" s="217">
        <f t="shared" si="2"/>
        <v>482518134.16000009</v>
      </c>
      <c r="J8" s="255" t="s">
        <v>2091</v>
      </c>
    </row>
    <row r="9" spans="1:10" x14ac:dyDescent="0.25">
      <c r="A9" s="218">
        <v>140000</v>
      </c>
      <c r="B9" s="219" t="str">
        <f>PROPER(VLOOKUP(A9,cuc!$A$2:$H$2088,2,FALSE))</f>
        <v xml:space="preserve">   Cartera De CrÉditos</v>
      </c>
      <c r="C9" s="224" t="s">
        <v>2095</v>
      </c>
      <c r="D9" s="217">
        <f>VLOOKUP(A9,cuc!$A$2:$H$2088,8,FALSE)</f>
        <v>980607109.78999996</v>
      </c>
      <c r="E9" s="223">
        <v>0.3</v>
      </c>
      <c r="F9" s="217">
        <f t="shared" ref="F9:F10" si="3">+D9*E9</f>
        <v>294182132.93699998</v>
      </c>
      <c r="G9" s="217">
        <v>0</v>
      </c>
      <c r="H9" s="217">
        <v>0</v>
      </c>
      <c r="I9" s="217">
        <f t="shared" si="2"/>
        <v>294182132.93699998</v>
      </c>
      <c r="J9" s="221" t="s">
        <v>2103</v>
      </c>
    </row>
    <row r="10" spans="1:10" x14ac:dyDescent="0.25">
      <c r="A10" s="218">
        <v>160500</v>
      </c>
      <c r="B10" s="219" t="str">
        <f>PROPER(VLOOKUP(A10,cuc!$A$2:$H$2088,2,FALSE))</f>
        <v xml:space="preserve">      Deudores Por Venta De Bienes</v>
      </c>
      <c r="C10" s="224" t="s">
        <v>2095</v>
      </c>
      <c r="D10" s="217">
        <f>VLOOKUP(A10,cuc!$A$2:$H$2088,8,FALSE)</f>
        <v>718048792.48000002</v>
      </c>
      <c r="E10" s="223">
        <v>0.3</v>
      </c>
      <c r="F10" s="217">
        <f t="shared" si="3"/>
        <v>215414637.74399999</v>
      </c>
      <c r="G10" s="217">
        <v>0</v>
      </c>
      <c r="H10" s="217">
        <v>0</v>
      </c>
      <c r="I10" s="217">
        <f t="shared" si="2"/>
        <v>215414637.74399999</v>
      </c>
      <c r="J10" s="221" t="s">
        <v>2103</v>
      </c>
    </row>
    <row r="11" spans="1:10" x14ac:dyDescent="0.25">
      <c r="A11" s="218">
        <v>170000</v>
      </c>
      <c r="B11" s="219" t="str">
        <f>PROPER(VLOOKUP(A11,cuc!$A$2:$H$2088,2,FALSE))</f>
        <v xml:space="preserve">   Activos Materiales</v>
      </c>
      <c r="C11" s="224" t="s">
        <v>2026</v>
      </c>
      <c r="D11" s="217">
        <f>VLOOKUP(A11,cuc!$A$2:$H$2088,8,FALSE)</f>
        <v>7457345387.1800003</v>
      </c>
      <c r="E11" s="222">
        <v>1</v>
      </c>
      <c r="F11" s="217">
        <f>+SUM(D11:D11)</f>
        <v>7457345387.1800003</v>
      </c>
      <c r="G11" s="217">
        <f>-F11</f>
        <v>-7457345387.1800003</v>
      </c>
      <c r="H11" s="217">
        <f>-G11*10%</f>
        <v>745734538.71800005</v>
      </c>
      <c r="I11" s="217">
        <f t="shared" si="2"/>
        <v>745734538.71800005</v>
      </c>
      <c r="J11" s="221" t="s">
        <v>2090</v>
      </c>
    </row>
    <row r="12" spans="1:10" x14ac:dyDescent="0.25">
      <c r="A12" s="218">
        <v>190000</v>
      </c>
      <c r="B12" s="219" t="str">
        <f>PROPER(VLOOKUP(A12,cuc!$A$2:$H$2088,2,FALSE))</f>
        <v xml:space="preserve">   Otros Activos</v>
      </c>
      <c r="C12" s="224" t="s">
        <v>2026</v>
      </c>
      <c r="D12" s="217">
        <f>VLOOKUP(A12,cuc!$A$2:$H$2088,8,FALSE)</f>
        <v>52203346</v>
      </c>
      <c r="E12" s="222">
        <v>1</v>
      </c>
      <c r="F12" s="217">
        <f>+SUM(D12:D17)</f>
        <v>52203346</v>
      </c>
      <c r="G12" s="217"/>
      <c r="H12" s="217"/>
      <c r="I12" s="217">
        <f t="shared" si="2"/>
        <v>52203346</v>
      </c>
      <c r="J12" s="221"/>
    </row>
    <row r="13" spans="1:10" x14ac:dyDescent="0.25">
      <c r="A13" s="72"/>
      <c r="B13" s="72" t="s">
        <v>2104</v>
      </c>
      <c r="C13" s="72"/>
      <c r="D13" s="72"/>
      <c r="E13" s="72"/>
      <c r="F13" s="72"/>
      <c r="G13" s="72"/>
      <c r="H13" s="72"/>
      <c r="I13" s="225">
        <f>+SUM(I2:I12)</f>
        <v>5005567292.0317001</v>
      </c>
      <c r="J13" s="70"/>
    </row>
    <row r="14" spans="1:10" ht="12.75" x14ac:dyDescent="0.2">
      <c r="A14" s="72"/>
      <c r="B14" s="72" t="s">
        <v>2107</v>
      </c>
      <c r="C14" s="72"/>
      <c r="D14" s="72"/>
      <c r="E14" s="72"/>
      <c r="F14" s="72"/>
      <c r="G14" s="72"/>
      <c r="H14" s="72"/>
      <c r="I14" s="225">
        <f>+cuc!H1068-cuc!H1069+cuc!H1075</f>
        <v>8535024532.8300009</v>
      </c>
      <c r="J14" s="226">
        <f>+I14/I13</f>
        <v>1.7051063415762684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1464-3111-4902-9987-A14978E5D1EF}">
  <sheetPr filterMode="1"/>
  <dimension ref="A1:I2088"/>
  <sheetViews>
    <sheetView showGridLines="0" zoomScale="120" zoomScaleNormal="120" workbookViewId="0">
      <pane xSplit="2" ySplit="1" topLeftCell="C2044" activePane="bottomRight" state="frozen"/>
      <selection activeCell="C22" sqref="C22:H22"/>
      <selection pane="topRight" activeCell="C22" sqref="C22:H22"/>
      <selection pane="bottomLeft" activeCell="C22" sqref="C22:H22"/>
      <selection pane="bottomRight" sqref="A1:H2088"/>
    </sheetView>
  </sheetViews>
  <sheetFormatPr baseColWidth="10" defaultColWidth="11.5703125" defaultRowHeight="16.5" x14ac:dyDescent="0.3"/>
  <cols>
    <col min="1" max="1" width="7.85546875" style="1" bestFit="1" customWidth="1"/>
    <col min="2" max="2" width="39.42578125" style="1" customWidth="1"/>
    <col min="3" max="7" width="15.42578125" style="2" bestFit="1" customWidth="1"/>
    <col min="8" max="8" width="15.140625" style="2" bestFit="1" customWidth="1"/>
    <col min="9" max="9" width="13.28515625" style="1" bestFit="1" customWidth="1"/>
    <col min="10" max="16384" width="11.5703125" style="1"/>
  </cols>
  <sheetData>
    <row r="1" spans="1:9" x14ac:dyDescent="0.3">
      <c r="A1" s="7" t="s">
        <v>1404</v>
      </c>
      <c r="B1" s="7" t="s">
        <v>1403</v>
      </c>
      <c r="C1" s="6">
        <v>42735</v>
      </c>
      <c r="D1" s="6">
        <v>43100</v>
      </c>
      <c r="E1" s="6">
        <v>43465</v>
      </c>
      <c r="F1" s="6">
        <v>43830</v>
      </c>
      <c r="G1" s="6">
        <v>44196</v>
      </c>
      <c r="H1" s="6">
        <v>44377</v>
      </c>
    </row>
    <row r="2" spans="1:9" x14ac:dyDescent="0.3">
      <c r="A2" s="5">
        <v>100000</v>
      </c>
      <c r="B2" s="4" t="s">
        <v>1402</v>
      </c>
      <c r="C2" s="3">
        <v>16469105557.860001</v>
      </c>
      <c r="D2" s="3">
        <v>13982284769.76</v>
      </c>
      <c r="E2" s="3">
        <v>14316633554.879999</v>
      </c>
      <c r="F2" s="3">
        <v>15024585524.43</v>
      </c>
      <c r="G2" s="3">
        <v>15926918681.879999</v>
      </c>
      <c r="H2" s="3">
        <v>16558077937.77</v>
      </c>
      <c r="I2" s="2"/>
    </row>
    <row r="3" spans="1:9" x14ac:dyDescent="0.3">
      <c r="A3" s="5">
        <v>110000</v>
      </c>
      <c r="B3" s="4" t="s">
        <v>1401</v>
      </c>
      <c r="C3" s="3">
        <v>1201676795.3399999</v>
      </c>
      <c r="D3" s="3">
        <v>1208002870.47</v>
      </c>
      <c r="E3" s="3">
        <v>1576497570.72</v>
      </c>
      <c r="F3" s="3">
        <v>1274198711.8499999</v>
      </c>
      <c r="G3" s="3">
        <v>2271573452.3400002</v>
      </c>
      <c r="H3" s="3">
        <v>3470949328.0300002</v>
      </c>
    </row>
    <row r="4" spans="1:9" x14ac:dyDescent="0.3">
      <c r="A4" s="5">
        <v>110500</v>
      </c>
      <c r="B4" s="4" t="s">
        <v>1400</v>
      </c>
      <c r="C4" s="3">
        <v>294342897.44</v>
      </c>
      <c r="D4" s="3">
        <v>406882735.39999998</v>
      </c>
      <c r="E4" s="3">
        <v>324301700.5</v>
      </c>
      <c r="F4" s="3">
        <v>251413234</v>
      </c>
      <c r="G4" s="3">
        <v>682499211.09000003</v>
      </c>
      <c r="H4" s="3">
        <v>490315976.81</v>
      </c>
    </row>
    <row r="5" spans="1:9" x14ac:dyDescent="0.3">
      <c r="A5" s="5">
        <v>110505</v>
      </c>
      <c r="B5" s="4" t="s">
        <v>1399</v>
      </c>
      <c r="C5" s="3">
        <v>293442897.44</v>
      </c>
      <c r="D5" s="3">
        <v>405982735.39999998</v>
      </c>
      <c r="E5" s="3">
        <v>323401700.5</v>
      </c>
      <c r="F5" s="3">
        <v>250513234</v>
      </c>
      <c r="G5" s="3">
        <v>681599211.09000003</v>
      </c>
      <c r="H5" s="3">
        <v>489415976.81</v>
      </c>
    </row>
    <row r="6" spans="1:9" x14ac:dyDescent="0.3">
      <c r="A6" s="5">
        <v>110510</v>
      </c>
      <c r="B6" s="4" t="s">
        <v>1398</v>
      </c>
      <c r="C6" s="3">
        <v>900000</v>
      </c>
      <c r="D6" s="3">
        <v>900000</v>
      </c>
      <c r="E6" s="3">
        <v>900000</v>
      </c>
      <c r="F6" s="3">
        <v>900000</v>
      </c>
      <c r="G6" s="3">
        <v>900000</v>
      </c>
      <c r="H6" s="3">
        <v>900000</v>
      </c>
    </row>
    <row r="7" spans="1:9" x14ac:dyDescent="0.3">
      <c r="A7" s="5">
        <v>111000</v>
      </c>
      <c r="B7" s="4" t="s">
        <v>1397</v>
      </c>
      <c r="C7" s="3">
        <v>399743063.93000001</v>
      </c>
      <c r="D7" s="3">
        <v>456166348.99000001</v>
      </c>
      <c r="E7" s="3">
        <v>440068327.87</v>
      </c>
      <c r="F7" s="3">
        <v>413550766.69</v>
      </c>
      <c r="G7" s="3">
        <v>526783021.92000002</v>
      </c>
      <c r="H7" s="3">
        <v>1055370782.96</v>
      </c>
    </row>
    <row r="8" spans="1:9" x14ac:dyDescent="0.3">
      <c r="A8" s="5">
        <v>111005</v>
      </c>
      <c r="B8" s="4" t="s">
        <v>1014</v>
      </c>
      <c r="C8" s="3">
        <v>399743063.93000001</v>
      </c>
      <c r="D8" s="3">
        <v>456166348.99000001</v>
      </c>
      <c r="E8" s="3">
        <v>440068327.87</v>
      </c>
      <c r="F8" s="3">
        <v>413550766.69</v>
      </c>
      <c r="G8" s="3">
        <v>526783021.92000002</v>
      </c>
      <c r="H8" s="3">
        <v>1055370782.96</v>
      </c>
    </row>
    <row r="9" spans="1:9" hidden="1" x14ac:dyDescent="0.3">
      <c r="A9" s="5">
        <v>111010</v>
      </c>
      <c r="B9" s="4" t="s">
        <v>1013</v>
      </c>
      <c r="C9" s="3">
        <v>0</v>
      </c>
      <c r="D9" s="3">
        <v>0</v>
      </c>
      <c r="E9" s="3">
        <v>0</v>
      </c>
      <c r="F9" s="3">
        <v>0</v>
      </c>
      <c r="G9" s="3">
        <v>0</v>
      </c>
      <c r="H9" s="3">
        <v>0</v>
      </c>
    </row>
    <row r="10" spans="1:9" hidden="1" x14ac:dyDescent="0.3">
      <c r="A10" s="5">
        <v>111015</v>
      </c>
      <c r="B10" s="4" t="s">
        <v>1396</v>
      </c>
      <c r="C10" s="3">
        <v>0</v>
      </c>
      <c r="D10" s="3">
        <v>0</v>
      </c>
      <c r="E10" s="3">
        <v>0</v>
      </c>
      <c r="F10" s="3">
        <v>0</v>
      </c>
      <c r="G10" s="3">
        <v>0</v>
      </c>
      <c r="H10" s="3">
        <v>0</v>
      </c>
    </row>
    <row r="11" spans="1:9" hidden="1" x14ac:dyDescent="0.3">
      <c r="A11" s="5">
        <v>111020</v>
      </c>
      <c r="B11" s="4" t="s">
        <v>1011</v>
      </c>
      <c r="C11" s="3">
        <v>0</v>
      </c>
      <c r="D11" s="3">
        <v>0</v>
      </c>
      <c r="E11" s="3">
        <v>0</v>
      </c>
      <c r="F11" s="3">
        <v>0</v>
      </c>
      <c r="G11" s="3">
        <v>0</v>
      </c>
      <c r="H11" s="3">
        <v>0</v>
      </c>
    </row>
    <row r="12" spans="1:9" hidden="1" x14ac:dyDescent="0.3">
      <c r="A12" s="5">
        <v>111025</v>
      </c>
      <c r="B12" s="4" t="s">
        <v>1010</v>
      </c>
      <c r="C12" s="3">
        <v>0</v>
      </c>
      <c r="D12" s="3">
        <v>0</v>
      </c>
      <c r="E12" s="3">
        <v>0</v>
      </c>
      <c r="F12" s="3">
        <v>0</v>
      </c>
      <c r="G12" s="3">
        <v>0</v>
      </c>
      <c r="H12" s="3">
        <v>0</v>
      </c>
    </row>
    <row r="13" spans="1:9" x14ac:dyDescent="0.3">
      <c r="A13" s="5">
        <v>111500</v>
      </c>
      <c r="B13" s="4" t="s">
        <v>1395</v>
      </c>
      <c r="C13" s="3">
        <v>506955610.19999999</v>
      </c>
      <c r="D13" s="3">
        <v>344318562.31</v>
      </c>
      <c r="E13" s="3">
        <v>811501081.58000004</v>
      </c>
      <c r="F13" s="3">
        <v>590411524.77999997</v>
      </c>
      <c r="G13" s="3">
        <v>966949174.55999994</v>
      </c>
      <c r="H13" s="3">
        <v>1925262568.26</v>
      </c>
    </row>
    <row r="14" spans="1:9" hidden="1" x14ac:dyDescent="0.3">
      <c r="A14" s="5">
        <v>111505</v>
      </c>
      <c r="B14" s="4" t="s">
        <v>1394</v>
      </c>
      <c r="C14" s="3">
        <v>0</v>
      </c>
      <c r="D14" s="3">
        <v>0</v>
      </c>
      <c r="E14" s="3">
        <v>0</v>
      </c>
      <c r="F14" s="3">
        <v>0</v>
      </c>
      <c r="G14" s="3">
        <v>0</v>
      </c>
      <c r="H14" s="3">
        <v>0</v>
      </c>
    </row>
    <row r="15" spans="1:9" hidden="1" x14ac:dyDescent="0.3">
      <c r="A15" s="5">
        <v>111510</v>
      </c>
      <c r="B15" s="4" t="s">
        <v>1393</v>
      </c>
      <c r="C15" s="3">
        <v>0</v>
      </c>
      <c r="D15" s="3">
        <v>0</v>
      </c>
      <c r="E15" s="3">
        <v>0</v>
      </c>
      <c r="F15" s="3">
        <v>0</v>
      </c>
      <c r="G15" s="3">
        <v>0</v>
      </c>
      <c r="H15" s="3">
        <v>0</v>
      </c>
    </row>
    <row r="16" spans="1:9" x14ac:dyDescent="0.3">
      <c r="A16" s="5">
        <v>111515</v>
      </c>
      <c r="B16" s="4" t="s">
        <v>1392</v>
      </c>
      <c r="C16" s="3">
        <v>506955610.19999999</v>
      </c>
      <c r="D16" s="3">
        <v>344318562.31</v>
      </c>
      <c r="E16" s="3">
        <v>811501081.58000004</v>
      </c>
      <c r="F16" s="3">
        <v>590411524.77999997</v>
      </c>
      <c r="G16" s="3">
        <v>966949174.55999994</v>
      </c>
      <c r="H16" s="3">
        <v>1925262568.26</v>
      </c>
    </row>
    <row r="17" spans="1:9" hidden="1" x14ac:dyDescent="0.3">
      <c r="A17" s="5">
        <v>112000</v>
      </c>
      <c r="B17" s="4" t="s">
        <v>1391</v>
      </c>
      <c r="C17" s="3">
        <v>635223.77</v>
      </c>
      <c r="D17" s="3">
        <v>635223.77</v>
      </c>
      <c r="E17" s="3">
        <v>626460.77</v>
      </c>
      <c r="F17" s="3">
        <v>18823186.379999999</v>
      </c>
      <c r="G17" s="3">
        <v>95342044.769999996</v>
      </c>
      <c r="H17" s="3">
        <v>0</v>
      </c>
    </row>
    <row r="18" spans="1:9" hidden="1" x14ac:dyDescent="0.3">
      <c r="A18" s="5">
        <v>112001</v>
      </c>
      <c r="B18" s="4" t="s">
        <v>1390</v>
      </c>
      <c r="C18" s="3">
        <v>0</v>
      </c>
      <c r="D18" s="3">
        <v>0</v>
      </c>
      <c r="E18" s="3">
        <v>0</v>
      </c>
      <c r="F18" s="3">
        <v>0</v>
      </c>
      <c r="G18" s="3">
        <v>0</v>
      </c>
      <c r="H18" s="3">
        <v>0</v>
      </c>
    </row>
    <row r="19" spans="1:9" hidden="1" x14ac:dyDescent="0.3">
      <c r="A19" s="5">
        <v>112003</v>
      </c>
      <c r="B19" s="4" t="s">
        <v>1374</v>
      </c>
      <c r="C19" s="3">
        <v>0</v>
      </c>
      <c r="D19" s="3">
        <v>0</v>
      </c>
      <c r="E19" s="3">
        <v>0</v>
      </c>
      <c r="F19" s="3">
        <v>0</v>
      </c>
      <c r="G19" s="3">
        <v>0</v>
      </c>
      <c r="H19" s="3">
        <v>0</v>
      </c>
    </row>
    <row r="20" spans="1:9" hidden="1" x14ac:dyDescent="0.3">
      <c r="A20" s="5">
        <v>112005</v>
      </c>
      <c r="B20" s="4" t="s">
        <v>1389</v>
      </c>
      <c r="C20" s="3">
        <v>0</v>
      </c>
      <c r="D20" s="3">
        <v>0</v>
      </c>
      <c r="E20" s="3">
        <v>0</v>
      </c>
      <c r="F20" s="3">
        <v>0</v>
      </c>
      <c r="G20" s="3">
        <v>0</v>
      </c>
      <c r="H20" s="3">
        <v>0</v>
      </c>
    </row>
    <row r="21" spans="1:9" hidden="1" x14ac:dyDescent="0.3">
      <c r="A21" s="5">
        <v>112006</v>
      </c>
      <c r="B21" s="4" t="s">
        <v>1373</v>
      </c>
      <c r="C21" s="3">
        <v>0</v>
      </c>
      <c r="D21" s="3">
        <v>0</v>
      </c>
      <c r="E21" s="3">
        <v>0</v>
      </c>
      <c r="F21" s="3">
        <v>0</v>
      </c>
      <c r="G21" s="3">
        <v>0</v>
      </c>
      <c r="H21" s="3">
        <v>0</v>
      </c>
    </row>
    <row r="22" spans="1:9" hidden="1" x14ac:dyDescent="0.3">
      <c r="A22" s="5">
        <v>112007</v>
      </c>
      <c r="B22" s="4" t="s">
        <v>1388</v>
      </c>
      <c r="C22" s="3">
        <v>0</v>
      </c>
      <c r="D22" s="3">
        <v>0</v>
      </c>
      <c r="E22" s="3">
        <v>0</v>
      </c>
      <c r="F22" s="3">
        <v>0</v>
      </c>
      <c r="G22" s="3">
        <v>0</v>
      </c>
      <c r="H22" s="3">
        <v>0</v>
      </c>
    </row>
    <row r="23" spans="1:9" hidden="1" x14ac:dyDescent="0.3">
      <c r="A23" s="5">
        <v>112008</v>
      </c>
      <c r="B23" s="4" t="s">
        <v>1387</v>
      </c>
      <c r="C23" s="3">
        <v>0</v>
      </c>
      <c r="D23" s="3">
        <v>0</v>
      </c>
      <c r="E23" s="3">
        <v>0</v>
      </c>
      <c r="F23" s="3">
        <v>0</v>
      </c>
      <c r="G23" s="3">
        <v>0</v>
      </c>
      <c r="H23" s="3">
        <v>0</v>
      </c>
    </row>
    <row r="24" spans="1:9" hidden="1" x14ac:dyDescent="0.3">
      <c r="A24" s="5">
        <v>112010</v>
      </c>
      <c r="B24" s="4" t="s">
        <v>1386</v>
      </c>
      <c r="C24" s="3">
        <v>0</v>
      </c>
      <c r="D24" s="3">
        <v>0</v>
      </c>
      <c r="E24" s="3">
        <v>0</v>
      </c>
      <c r="F24" s="3">
        <v>0</v>
      </c>
      <c r="G24" s="3">
        <v>0</v>
      </c>
      <c r="H24" s="3">
        <v>0</v>
      </c>
    </row>
    <row r="25" spans="1:9" hidden="1" x14ac:dyDescent="0.3">
      <c r="A25" s="5">
        <v>112015</v>
      </c>
      <c r="B25" s="4" t="s">
        <v>1385</v>
      </c>
      <c r="C25" s="3">
        <v>0</v>
      </c>
      <c r="D25" s="3">
        <v>0</v>
      </c>
      <c r="E25" s="3">
        <v>0</v>
      </c>
      <c r="F25" s="3">
        <v>0</v>
      </c>
      <c r="G25" s="3">
        <v>0</v>
      </c>
      <c r="H25" s="3">
        <v>0</v>
      </c>
    </row>
    <row r="26" spans="1:9" hidden="1" x14ac:dyDescent="0.3">
      <c r="A26" s="5">
        <v>112020</v>
      </c>
      <c r="B26" s="4" t="s">
        <v>1384</v>
      </c>
      <c r="C26" s="3">
        <v>0</v>
      </c>
      <c r="D26" s="3">
        <v>0</v>
      </c>
      <c r="E26" s="3">
        <v>0</v>
      </c>
      <c r="F26" s="3">
        <v>0</v>
      </c>
      <c r="G26" s="3">
        <v>0</v>
      </c>
      <c r="H26" s="3">
        <v>0</v>
      </c>
    </row>
    <row r="27" spans="1:9" hidden="1" x14ac:dyDescent="0.3">
      <c r="A27" s="5">
        <v>112025</v>
      </c>
      <c r="B27" s="4" t="s">
        <v>1383</v>
      </c>
      <c r="C27" s="3">
        <v>0</v>
      </c>
      <c r="D27" s="3">
        <v>0</v>
      </c>
      <c r="E27" s="3">
        <v>0</v>
      </c>
      <c r="F27" s="3">
        <v>0</v>
      </c>
      <c r="G27" s="3">
        <v>0</v>
      </c>
      <c r="H27" s="3">
        <v>0</v>
      </c>
    </row>
    <row r="28" spans="1:9" hidden="1" x14ac:dyDescent="0.3">
      <c r="A28" s="5">
        <v>112030</v>
      </c>
      <c r="B28" s="4" t="s">
        <v>1382</v>
      </c>
      <c r="C28" s="3">
        <v>35223.769999999997</v>
      </c>
      <c r="D28" s="3">
        <v>35223.769999999997</v>
      </c>
      <c r="E28" s="3">
        <v>26460.77</v>
      </c>
      <c r="F28" s="3">
        <v>18223186.379999999</v>
      </c>
      <c r="G28" s="3">
        <v>94742044.769999996</v>
      </c>
      <c r="H28" s="3">
        <v>0</v>
      </c>
    </row>
    <row r="29" spans="1:9" hidden="1" x14ac:dyDescent="0.3">
      <c r="A29" s="5">
        <v>112035</v>
      </c>
      <c r="B29" s="4" t="s">
        <v>1381</v>
      </c>
      <c r="C29" s="3">
        <v>600000</v>
      </c>
      <c r="D29" s="3">
        <v>600000</v>
      </c>
      <c r="E29" s="3">
        <v>600000</v>
      </c>
      <c r="F29" s="3">
        <v>600000</v>
      </c>
      <c r="G29" s="3">
        <v>600000</v>
      </c>
      <c r="H29" s="3">
        <v>0</v>
      </c>
    </row>
    <row r="30" spans="1:9" hidden="1" x14ac:dyDescent="0.3">
      <c r="A30" s="5">
        <v>112040</v>
      </c>
      <c r="B30" s="4" t="s">
        <v>1380</v>
      </c>
      <c r="C30" s="3">
        <v>0</v>
      </c>
      <c r="D30" s="3">
        <v>0</v>
      </c>
      <c r="E30" s="3">
        <v>0</v>
      </c>
      <c r="F30" s="3">
        <v>0</v>
      </c>
      <c r="G30" s="3">
        <v>0</v>
      </c>
      <c r="H30" s="3">
        <v>0</v>
      </c>
    </row>
    <row r="31" spans="1:9" hidden="1" x14ac:dyDescent="0.3">
      <c r="A31" s="5">
        <v>112045</v>
      </c>
      <c r="B31" s="4" t="s">
        <v>1379</v>
      </c>
      <c r="C31" s="3">
        <v>0</v>
      </c>
      <c r="D31" s="3">
        <v>0</v>
      </c>
      <c r="E31" s="3">
        <v>0</v>
      </c>
      <c r="F31" s="3">
        <v>0</v>
      </c>
      <c r="G31" s="3">
        <v>0</v>
      </c>
      <c r="H31" s="3">
        <v>0</v>
      </c>
    </row>
    <row r="32" spans="1:9" x14ac:dyDescent="0.3">
      <c r="A32" s="5">
        <v>120000</v>
      </c>
      <c r="B32" s="4" t="s">
        <v>1378</v>
      </c>
      <c r="C32" s="3">
        <v>968159961.58000004</v>
      </c>
      <c r="D32" s="3">
        <v>1081302036.5799999</v>
      </c>
      <c r="E32" s="3">
        <v>1023237523.58</v>
      </c>
      <c r="F32" s="3">
        <v>1064799015.58</v>
      </c>
      <c r="G32" s="3">
        <v>1068001456.58</v>
      </c>
      <c r="H32" s="3">
        <v>1080961035.5799999</v>
      </c>
      <c r="I32" s="127"/>
    </row>
    <row r="33" spans="1:8" hidden="1" x14ac:dyDescent="0.3">
      <c r="A33" s="5">
        <v>120300</v>
      </c>
      <c r="B33" s="4" t="s">
        <v>1377</v>
      </c>
      <c r="C33" s="3">
        <v>0</v>
      </c>
      <c r="D33" s="3">
        <v>0</v>
      </c>
      <c r="E33" s="3">
        <v>0</v>
      </c>
      <c r="F33" s="3">
        <v>0</v>
      </c>
      <c r="G33" s="3">
        <v>0</v>
      </c>
      <c r="H33" s="3">
        <v>0</v>
      </c>
    </row>
    <row r="34" spans="1:8" hidden="1" x14ac:dyDescent="0.3">
      <c r="A34" s="5">
        <v>120305</v>
      </c>
      <c r="B34" s="4" t="s">
        <v>1376</v>
      </c>
      <c r="C34" s="3">
        <v>0</v>
      </c>
      <c r="D34" s="3">
        <v>0</v>
      </c>
      <c r="E34" s="3">
        <v>0</v>
      </c>
      <c r="F34" s="3">
        <v>0</v>
      </c>
      <c r="G34" s="3">
        <v>0</v>
      </c>
      <c r="H34" s="3">
        <v>0</v>
      </c>
    </row>
    <row r="35" spans="1:8" hidden="1" x14ac:dyDescent="0.3">
      <c r="A35" s="5">
        <v>120310</v>
      </c>
      <c r="B35" s="4" t="s">
        <v>1375</v>
      </c>
      <c r="C35" s="3">
        <v>0</v>
      </c>
      <c r="D35" s="3">
        <v>0</v>
      </c>
      <c r="E35" s="3">
        <v>0</v>
      </c>
      <c r="F35" s="3">
        <v>0</v>
      </c>
      <c r="G35" s="3">
        <v>0</v>
      </c>
      <c r="H35" s="3">
        <v>0</v>
      </c>
    </row>
    <row r="36" spans="1:8" hidden="1" x14ac:dyDescent="0.3">
      <c r="A36" s="5">
        <v>120315</v>
      </c>
      <c r="B36" s="4" t="s">
        <v>1374</v>
      </c>
      <c r="C36" s="3">
        <v>0</v>
      </c>
      <c r="D36" s="3">
        <v>0</v>
      </c>
      <c r="E36" s="3">
        <v>0</v>
      </c>
      <c r="F36" s="3">
        <v>0</v>
      </c>
      <c r="G36" s="3">
        <v>0</v>
      </c>
      <c r="H36" s="3">
        <v>0</v>
      </c>
    </row>
    <row r="37" spans="1:8" hidden="1" x14ac:dyDescent="0.3">
      <c r="A37" s="5">
        <v>120320</v>
      </c>
      <c r="B37" s="4" t="s">
        <v>1373</v>
      </c>
      <c r="C37" s="3">
        <v>0</v>
      </c>
      <c r="D37" s="3">
        <v>0</v>
      </c>
      <c r="E37" s="3">
        <v>0</v>
      </c>
      <c r="F37" s="3">
        <v>0</v>
      </c>
      <c r="G37" s="3">
        <v>0</v>
      </c>
      <c r="H37" s="3">
        <v>0</v>
      </c>
    </row>
    <row r="38" spans="1:8" hidden="1" x14ac:dyDescent="0.3">
      <c r="A38" s="5">
        <v>120325</v>
      </c>
      <c r="B38" s="4" t="s">
        <v>1372</v>
      </c>
      <c r="C38" s="3">
        <v>0</v>
      </c>
      <c r="D38" s="3">
        <v>0</v>
      </c>
      <c r="E38" s="3">
        <v>0</v>
      </c>
      <c r="F38" s="3">
        <v>0</v>
      </c>
      <c r="G38" s="3">
        <v>0</v>
      </c>
      <c r="H38" s="3">
        <v>0</v>
      </c>
    </row>
    <row r="39" spans="1:8" hidden="1" x14ac:dyDescent="0.3">
      <c r="A39" s="5">
        <v>120330</v>
      </c>
      <c r="B39" s="4" t="s">
        <v>1371</v>
      </c>
      <c r="C39" s="3">
        <v>0</v>
      </c>
      <c r="D39" s="3">
        <v>0</v>
      </c>
      <c r="E39" s="3">
        <v>0</v>
      </c>
      <c r="F39" s="3">
        <v>0</v>
      </c>
      <c r="G39" s="3">
        <v>0</v>
      </c>
      <c r="H39" s="3">
        <v>0</v>
      </c>
    </row>
    <row r="40" spans="1:8" hidden="1" x14ac:dyDescent="0.3">
      <c r="A40" s="5">
        <v>120399</v>
      </c>
      <c r="B40" s="4" t="s">
        <v>1370</v>
      </c>
      <c r="C40" s="3">
        <v>0</v>
      </c>
      <c r="D40" s="3">
        <v>0</v>
      </c>
      <c r="E40" s="3">
        <v>0</v>
      </c>
      <c r="F40" s="3">
        <v>0</v>
      </c>
      <c r="G40" s="3">
        <v>0</v>
      </c>
      <c r="H40" s="3">
        <v>0</v>
      </c>
    </row>
    <row r="41" spans="1:8" hidden="1" x14ac:dyDescent="0.3">
      <c r="A41" s="5">
        <v>120400</v>
      </c>
      <c r="B41" s="4" t="s">
        <v>1369</v>
      </c>
      <c r="C41" s="3">
        <v>0</v>
      </c>
      <c r="D41" s="3">
        <v>0</v>
      </c>
      <c r="E41" s="3">
        <v>0</v>
      </c>
      <c r="F41" s="3">
        <v>0</v>
      </c>
      <c r="G41" s="3">
        <v>0</v>
      </c>
      <c r="H41" s="3">
        <v>0</v>
      </c>
    </row>
    <row r="42" spans="1:8" hidden="1" x14ac:dyDescent="0.3">
      <c r="A42" s="5">
        <v>120401</v>
      </c>
      <c r="B42" s="4" t="s">
        <v>1364</v>
      </c>
      <c r="C42" s="3">
        <v>0</v>
      </c>
      <c r="D42" s="3">
        <v>0</v>
      </c>
      <c r="E42" s="3">
        <v>0</v>
      </c>
      <c r="F42" s="3">
        <v>0</v>
      </c>
      <c r="G42" s="3">
        <v>0</v>
      </c>
      <c r="H42" s="3">
        <v>0</v>
      </c>
    </row>
    <row r="43" spans="1:8" hidden="1" x14ac:dyDescent="0.3">
      <c r="A43" s="5">
        <v>120402</v>
      </c>
      <c r="B43" s="4" t="s">
        <v>1363</v>
      </c>
      <c r="C43" s="3">
        <v>0</v>
      </c>
      <c r="D43" s="3">
        <v>0</v>
      </c>
      <c r="E43" s="3">
        <v>0</v>
      </c>
      <c r="F43" s="3">
        <v>0</v>
      </c>
      <c r="G43" s="3">
        <v>0</v>
      </c>
      <c r="H43" s="3">
        <v>0</v>
      </c>
    </row>
    <row r="44" spans="1:8" hidden="1" x14ac:dyDescent="0.3">
      <c r="A44" s="5">
        <v>120403</v>
      </c>
      <c r="B44" s="4" t="s">
        <v>1359</v>
      </c>
      <c r="C44" s="3">
        <v>0</v>
      </c>
      <c r="D44" s="3">
        <v>0</v>
      </c>
      <c r="E44" s="3">
        <v>0</v>
      </c>
      <c r="F44" s="3">
        <v>0</v>
      </c>
      <c r="G44" s="3">
        <v>0</v>
      </c>
      <c r="H44" s="3">
        <v>0</v>
      </c>
    </row>
    <row r="45" spans="1:8" hidden="1" x14ac:dyDescent="0.3">
      <c r="A45" s="5">
        <v>120404</v>
      </c>
      <c r="B45" s="4" t="s">
        <v>1325</v>
      </c>
      <c r="C45" s="3">
        <v>0</v>
      </c>
      <c r="D45" s="3">
        <v>0</v>
      </c>
      <c r="E45" s="3">
        <v>0</v>
      </c>
      <c r="F45" s="3">
        <v>0</v>
      </c>
      <c r="G45" s="3">
        <v>0</v>
      </c>
      <c r="H45" s="3">
        <v>0</v>
      </c>
    </row>
    <row r="46" spans="1:8" hidden="1" x14ac:dyDescent="0.3">
      <c r="A46" s="5">
        <v>120405</v>
      </c>
      <c r="B46" s="4" t="s">
        <v>1324</v>
      </c>
      <c r="C46" s="3">
        <v>0</v>
      </c>
      <c r="D46" s="3">
        <v>0</v>
      </c>
      <c r="E46" s="3">
        <v>0</v>
      </c>
      <c r="F46" s="3">
        <v>0</v>
      </c>
      <c r="G46" s="3">
        <v>0</v>
      </c>
      <c r="H46" s="3">
        <v>0</v>
      </c>
    </row>
    <row r="47" spans="1:8" hidden="1" x14ac:dyDescent="0.3">
      <c r="A47" s="5">
        <v>120406</v>
      </c>
      <c r="B47" s="4" t="s">
        <v>1323</v>
      </c>
      <c r="C47" s="3">
        <v>0</v>
      </c>
      <c r="D47" s="3">
        <v>0</v>
      </c>
      <c r="E47" s="3">
        <v>0</v>
      </c>
      <c r="F47" s="3">
        <v>0</v>
      </c>
      <c r="G47" s="3">
        <v>0</v>
      </c>
      <c r="H47" s="3">
        <v>0</v>
      </c>
    </row>
    <row r="48" spans="1:8" hidden="1" x14ac:dyDescent="0.3">
      <c r="A48" s="5">
        <v>120407</v>
      </c>
      <c r="B48" s="4" t="s">
        <v>1322</v>
      </c>
      <c r="C48" s="3">
        <v>0</v>
      </c>
      <c r="D48" s="3">
        <v>0</v>
      </c>
      <c r="E48" s="3">
        <v>0</v>
      </c>
      <c r="F48" s="3">
        <v>0</v>
      </c>
      <c r="G48" s="3">
        <v>0</v>
      </c>
      <c r="H48" s="3">
        <v>0</v>
      </c>
    </row>
    <row r="49" spans="1:8" hidden="1" x14ac:dyDescent="0.3">
      <c r="A49" s="5">
        <v>120408</v>
      </c>
      <c r="B49" s="4" t="s">
        <v>1321</v>
      </c>
      <c r="C49" s="3">
        <v>0</v>
      </c>
      <c r="D49" s="3">
        <v>0</v>
      </c>
      <c r="E49" s="3">
        <v>0</v>
      </c>
      <c r="F49" s="3">
        <v>0</v>
      </c>
      <c r="G49" s="3">
        <v>0</v>
      </c>
      <c r="H49" s="3">
        <v>0</v>
      </c>
    </row>
    <row r="50" spans="1:8" hidden="1" x14ac:dyDescent="0.3">
      <c r="A50" s="5">
        <v>120409</v>
      </c>
      <c r="B50" s="4" t="s">
        <v>1320</v>
      </c>
      <c r="C50" s="3">
        <v>0</v>
      </c>
      <c r="D50" s="3">
        <v>0</v>
      </c>
      <c r="E50" s="3">
        <v>0</v>
      </c>
      <c r="F50" s="3">
        <v>0</v>
      </c>
      <c r="G50" s="3">
        <v>0</v>
      </c>
      <c r="H50" s="3">
        <v>0</v>
      </c>
    </row>
    <row r="51" spans="1:8" hidden="1" x14ac:dyDescent="0.3">
      <c r="A51" s="5">
        <v>120410</v>
      </c>
      <c r="B51" s="4" t="s">
        <v>1319</v>
      </c>
      <c r="C51" s="3">
        <v>0</v>
      </c>
      <c r="D51" s="3">
        <v>0</v>
      </c>
      <c r="E51" s="3">
        <v>0</v>
      </c>
      <c r="F51" s="3">
        <v>0</v>
      </c>
      <c r="G51" s="3">
        <v>0</v>
      </c>
      <c r="H51" s="3">
        <v>0</v>
      </c>
    </row>
    <row r="52" spans="1:8" hidden="1" x14ac:dyDescent="0.3">
      <c r="A52" s="5">
        <v>120411</v>
      </c>
      <c r="B52" s="4" t="s">
        <v>1318</v>
      </c>
      <c r="C52" s="3">
        <v>0</v>
      </c>
      <c r="D52" s="3">
        <v>0</v>
      </c>
      <c r="E52" s="3">
        <v>0</v>
      </c>
      <c r="F52" s="3">
        <v>0</v>
      </c>
      <c r="G52" s="3">
        <v>0</v>
      </c>
      <c r="H52" s="3">
        <v>0</v>
      </c>
    </row>
    <row r="53" spans="1:8" hidden="1" x14ac:dyDescent="0.3">
      <c r="A53" s="5">
        <v>120414</v>
      </c>
      <c r="B53" s="4" t="s">
        <v>1317</v>
      </c>
      <c r="C53" s="3">
        <v>0</v>
      </c>
      <c r="D53" s="3">
        <v>0</v>
      </c>
      <c r="E53" s="3">
        <v>0</v>
      </c>
      <c r="F53" s="3">
        <v>0</v>
      </c>
      <c r="G53" s="3">
        <v>0</v>
      </c>
      <c r="H53" s="3">
        <v>0</v>
      </c>
    </row>
    <row r="54" spans="1:8" hidden="1" x14ac:dyDescent="0.3">
      <c r="A54" s="5">
        <v>120415</v>
      </c>
      <c r="B54" s="4" t="s">
        <v>1316</v>
      </c>
      <c r="C54" s="3">
        <v>0</v>
      </c>
      <c r="D54" s="3">
        <v>0</v>
      </c>
      <c r="E54" s="3">
        <v>0</v>
      </c>
      <c r="F54" s="3">
        <v>0</v>
      </c>
      <c r="G54" s="3">
        <v>0</v>
      </c>
      <c r="H54" s="3">
        <v>0</v>
      </c>
    </row>
    <row r="55" spans="1:8" hidden="1" x14ac:dyDescent="0.3">
      <c r="A55" s="5">
        <v>120416</v>
      </c>
      <c r="B55" s="4" t="s">
        <v>1315</v>
      </c>
      <c r="C55" s="3">
        <v>0</v>
      </c>
      <c r="D55" s="3">
        <v>0</v>
      </c>
      <c r="E55" s="3">
        <v>0</v>
      </c>
      <c r="F55" s="3">
        <v>0</v>
      </c>
      <c r="G55" s="3">
        <v>0</v>
      </c>
      <c r="H55" s="3">
        <v>0</v>
      </c>
    </row>
    <row r="56" spans="1:8" hidden="1" x14ac:dyDescent="0.3">
      <c r="A56" s="5">
        <v>120417</v>
      </c>
      <c r="B56" s="4" t="s">
        <v>1314</v>
      </c>
      <c r="C56" s="3">
        <v>0</v>
      </c>
      <c r="D56" s="3">
        <v>0</v>
      </c>
      <c r="E56" s="3">
        <v>0</v>
      </c>
      <c r="F56" s="3">
        <v>0</v>
      </c>
      <c r="G56" s="3">
        <v>0</v>
      </c>
      <c r="H56" s="3">
        <v>0</v>
      </c>
    </row>
    <row r="57" spans="1:8" hidden="1" x14ac:dyDescent="0.3">
      <c r="A57" s="5">
        <v>120418</v>
      </c>
      <c r="B57" s="4" t="s">
        <v>1313</v>
      </c>
      <c r="C57" s="3">
        <v>0</v>
      </c>
      <c r="D57" s="3">
        <v>0</v>
      </c>
      <c r="E57" s="3">
        <v>0</v>
      </c>
      <c r="F57" s="3">
        <v>0</v>
      </c>
      <c r="G57" s="3">
        <v>0</v>
      </c>
      <c r="H57" s="3">
        <v>0</v>
      </c>
    </row>
    <row r="58" spans="1:8" hidden="1" x14ac:dyDescent="0.3">
      <c r="A58" s="5">
        <v>120442</v>
      </c>
      <c r="B58" s="4" t="s">
        <v>1312</v>
      </c>
      <c r="C58" s="3">
        <v>0</v>
      </c>
      <c r="D58" s="3">
        <v>0</v>
      </c>
      <c r="E58" s="3">
        <v>0</v>
      </c>
      <c r="F58" s="3">
        <v>0</v>
      </c>
      <c r="G58" s="3">
        <v>0</v>
      </c>
      <c r="H58" s="3">
        <v>0</v>
      </c>
    </row>
    <row r="59" spans="1:8" hidden="1" x14ac:dyDescent="0.3">
      <c r="A59" s="5">
        <v>120495</v>
      </c>
      <c r="B59" s="4" t="s">
        <v>1311</v>
      </c>
      <c r="C59" s="3">
        <v>0</v>
      </c>
      <c r="D59" s="3">
        <v>0</v>
      </c>
      <c r="E59" s="3">
        <v>0</v>
      </c>
      <c r="F59" s="3">
        <v>0</v>
      </c>
      <c r="G59" s="3">
        <v>0</v>
      </c>
      <c r="H59" s="3">
        <v>0</v>
      </c>
    </row>
    <row r="60" spans="1:8" hidden="1" x14ac:dyDescent="0.3">
      <c r="A60" s="5">
        <v>120499</v>
      </c>
      <c r="B60" s="4" t="s">
        <v>1368</v>
      </c>
      <c r="C60" s="3">
        <v>0</v>
      </c>
      <c r="D60" s="3">
        <v>0</v>
      </c>
      <c r="E60" s="3">
        <v>0</v>
      </c>
      <c r="F60" s="3">
        <v>0</v>
      </c>
      <c r="G60" s="3">
        <v>0</v>
      </c>
      <c r="H60" s="3">
        <v>0</v>
      </c>
    </row>
    <row r="61" spans="1:8" hidden="1" x14ac:dyDescent="0.3">
      <c r="A61" s="5">
        <v>120600</v>
      </c>
      <c r="B61" s="4" t="s">
        <v>1367</v>
      </c>
      <c r="C61" s="3">
        <v>0</v>
      </c>
      <c r="D61" s="3">
        <v>0</v>
      </c>
      <c r="E61" s="3">
        <v>0</v>
      </c>
      <c r="F61" s="3">
        <v>0</v>
      </c>
      <c r="G61" s="3">
        <v>0</v>
      </c>
      <c r="H61" s="3">
        <v>0</v>
      </c>
    </row>
    <row r="62" spans="1:8" hidden="1" x14ac:dyDescent="0.3">
      <c r="A62" s="5">
        <v>120601</v>
      </c>
      <c r="B62" s="4" t="s">
        <v>1294</v>
      </c>
      <c r="C62" s="3">
        <v>0</v>
      </c>
      <c r="D62" s="3">
        <v>0</v>
      </c>
      <c r="E62" s="3">
        <v>0</v>
      </c>
      <c r="F62" s="3">
        <v>0</v>
      </c>
      <c r="G62" s="3">
        <v>0</v>
      </c>
      <c r="H62" s="3">
        <v>0</v>
      </c>
    </row>
    <row r="63" spans="1:8" hidden="1" x14ac:dyDescent="0.3">
      <c r="A63" s="5">
        <v>120602</v>
      </c>
      <c r="B63" s="4" t="s">
        <v>1293</v>
      </c>
      <c r="C63" s="3">
        <v>0</v>
      </c>
      <c r="D63" s="3">
        <v>0</v>
      </c>
      <c r="E63" s="3">
        <v>0</v>
      </c>
      <c r="F63" s="3">
        <v>0</v>
      </c>
      <c r="G63" s="3">
        <v>0</v>
      </c>
      <c r="H63" s="3">
        <v>0</v>
      </c>
    </row>
    <row r="64" spans="1:8" hidden="1" x14ac:dyDescent="0.3">
      <c r="A64" s="5">
        <v>120605</v>
      </c>
      <c r="B64" s="4" t="s">
        <v>1308</v>
      </c>
      <c r="C64" s="3">
        <v>0</v>
      </c>
      <c r="D64" s="3">
        <v>0</v>
      </c>
      <c r="E64" s="3">
        <v>0</v>
      </c>
      <c r="F64" s="3">
        <v>0</v>
      </c>
      <c r="G64" s="3">
        <v>0</v>
      </c>
      <c r="H64" s="3">
        <v>0</v>
      </c>
    </row>
    <row r="65" spans="1:8" hidden="1" x14ac:dyDescent="0.3">
      <c r="A65" s="5">
        <v>120606</v>
      </c>
      <c r="B65" s="4" t="s">
        <v>1307</v>
      </c>
      <c r="C65" s="3">
        <v>0</v>
      </c>
      <c r="D65" s="3">
        <v>0</v>
      </c>
      <c r="E65" s="3">
        <v>0</v>
      </c>
      <c r="F65" s="3">
        <v>0</v>
      </c>
      <c r="G65" s="3">
        <v>0</v>
      </c>
      <c r="H65" s="3">
        <v>0</v>
      </c>
    </row>
    <row r="66" spans="1:8" hidden="1" x14ac:dyDescent="0.3">
      <c r="A66" s="5">
        <v>120607</v>
      </c>
      <c r="B66" s="4" t="s">
        <v>1306</v>
      </c>
      <c r="C66" s="3">
        <v>0</v>
      </c>
      <c r="D66" s="3">
        <v>0</v>
      </c>
      <c r="E66" s="3">
        <v>0</v>
      </c>
      <c r="F66" s="3">
        <v>0</v>
      </c>
      <c r="G66" s="3">
        <v>0</v>
      </c>
      <c r="H66" s="3">
        <v>0</v>
      </c>
    </row>
    <row r="67" spans="1:8" hidden="1" x14ac:dyDescent="0.3">
      <c r="A67" s="5">
        <v>120608</v>
      </c>
      <c r="B67" s="4" t="s">
        <v>1305</v>
      </c>
      <c r="C67" s="3">
        <v>0</v>
      </c>
      <c r="D67" s="3">
        <v>0</v>
      </c>
      <c r="E67" s="3">
        <v>0</v>
      </c>
      <c r="F67" s="3">
        <v>0</v>
      </c>
      <c r="G67" s="3">
        <v>0</v>
      </c>
      <c r="H67" s="3">
        <v>0</v>
      </c>
    </row>
    <row r="68" spans="1:8" hidden="1" x14ac:dyDescent="0.3">
      <c r="A68" s="5">
        <v>120609</v>
      </c>
      <c r="B68" s="4" t="s">
        <v>1304</v>
      </c>
      <c r="C68" s="3">
        <v>0</v>
      </c>
      <c r="D68" s="3">
        <v>0</v>
      </c>
      <c r="E68" s="3">
        <v>0</v>
      </c>
      <c r="F68" s="3">
        <v>0</v>
      </c>
      <c r="G68" s="3">
        <v>0</v>
      </c>
      <c r="H68" s="3">
        <v>0</v>
      </c>
    </row>
    <row r="69" spans="1:8" hidden="1" x14ac:dyDescent="0.3">
      <c r="A69" s="5">
        <v>120610</v>
      </c>
      <c r="B69" s="4" t="s">
        <v>1303</v>
      </c>
      <c r="C69" s="3">
        <v>0</v>
      </c>
      <c r="D69" s="3">
        <v>0</v>
      </c>
      <c r="E69" s="3">
        <v>0</v>
      </c>
      <c r="F69" s="3">
        <v>0</v>
      </c>
      <c r="G69" s="3">
        <v>0</v>
      </c>
      <c r="H69" s="3">
        <v>0</v>
      </c>
    </row>
    <row r="70" spans="1:8" hidden="1" x14ac:dyDescent="0.3">
      <c r="A70" s="5">
        <v>120611</v>
      </c>
      <c r="B70" s="4" t="s">
        <v>1302</v>
      </c>
      <c r="C70" s="3">
        <v>0</v>
      </c>
      <c r="D70" s="3">
        <v>0</v>
      </c>
      <c r="E70" s="3">
        <v>0</v>
      </c>
      <c r="F70" s="3">
        <v>0</v>
      </c>
      <c r="G70" s="3">
        <v>0</v>
      </c>
      <c r="H70" s="3">
        <v>0</v>
      </c>
    </row>
    <row r="71" spans="1:8" hidden="1" x14ac:dyDescent="0.3">
      <c r="A71" s="5">
        <v>120612</v>
      </c>
      <c r="B71" s="4" t="s">
        <v>1301</v>
      </c>
      <c r="C71" s="3">
        <v>0</v>
      </c>
      <c r="D71" s="3">
        <v>0</v>
      </c>
      <c r="E71" s="3">
        <v>0</v>
      </c>
      <c r="F71" s="3">
        <v>0</v>
      </c>
      <c r="G71" s="3">
        <v>0</v>
      </c>
      <c r="H71" s="3">
        <v>0</v>
      </c>
    </row>
    <row r="72" spans="1:8" hidden="1" x14ac:dyDescent="0.3">
      <c r="A72" s="5">
        <v>120613</v>
      </c>
      <c r="B72" s="4" t="s">
        <v>1300</v>
      </c>
      <c r="C72" s="3">
        <v>0</v>
      </c>
      <c r="D72" s="3">
        <v>0</v>
      </c>
      <c r="E72" s="3">
        <v>0</v>
      </c>
      <c r="F72" s="3">
        <v>0</v>
      </c>
      <c r="G72" s="3">
        <v>0</v>
      </c>
      <c r="H72" s="3">
        <v>0</v>
      </c>
    </row>
    <row r="73" spans="1:8" hidden="1" x14ac:dyDescent="0.3">
      <c r="A73" s="5">
        <v>120614</v>
      </c>
      <c r="B73" s="4" t="s">
        <v>1299</v>
      </c>
      <c r="C73" s="3">
        <v>0</v>
      </c>
      <c r="D73" s="3">
        <v>0</v>
      </c>
      <c r="E73" s="3">
        <v>0</v>
      </c>
      <c r="F73" s="3">
        <v>0</v>
      </c>
      <c r="G73" s="3">
        <v>0</v>
      </c>
      <c r="H73" s="3">
        <v>0</v>
      </c>
    </row>
    <row r="74" spans="1:8" hidden="1" x14ac:dyDescent="0.3">
      <c r="A74" s="5">
        <v>120699</v>
      </c>
      <c r="B74" s="4" t="s">
        <v>1366</v>
      </c>
      <c r="C74" s="3">
        <v>0</v>
      </c>
      <c r="D74" s="3">
        <v>0</v>
      </c>
      <c r="E74" s="3">
        <v>0</v>
      </c>
      <c r="F74" s="3">
        <v>0</v>
      </c>
      <c r="G74" s="3">
        <v>0</v>
      </c>
      <c r="H74" s="3">
        <v>0</v>
      </c>
    </row>
    <row r="75" spans="1:8" hidden="1" x14ac:dyDescent="0.3">
      <c r="A75" s="5">
        <v>120800</v>
      </c>
      <c r="B75" s="4" t="s">
        <v>1365</v>
      </c>
      <c r="C75" s="3">
        <v>0</v>
      </c>
      <c r="D75" s="3">
        <v>0</v>
      </c>
      <c r="E75" s="3">
        <v>0</v>
      </c>
      <c r="F75" s="3">
        <v>0</v>
      </c>
      <c r="G75" s="3">
        <v>0</v>
      </c>
      <c r="H75" s="3">
        <v>0</v>
      </c>
    </row>
    <row r="76" spans="1:8" hidden="1" x14ac:dyDescent="0.3">
      <c r="A76" s="5">
        <v>120801</v>
      </c>
      <c r="B76" s="4" t="s">
        <v>1364</v>
      </c>
      <c r="C76" s="3">
        <v>0</v>
      </c>
      <c r="D76" s="3">
        <v>0</v>
      </c>
      <c r="E76" s="3">
        <v>0</v>
      </c>
      <c r="F76" s="3">
        <v>0</v>
      </c>
      <c r="G76" s="3">
        <v>0</v>
      </c>
      <c r="H76" s="3">
        <v>0</v>
      </c>
    </row>
    <row r="77" spans="1:8" hidden="1" x14ac:dyDescent="0.3">
      <c r="A77" s="5">
        <v>120802</v>
      </c>
      <c r="B77" s="4" t="s">
        <v>1363</v>
      </c>
      <c r="C77" s="3">
        <v>0</v>
      </c>
      <c r="D77" s="3">
        <v>0</v>
      </c>
      <c r="E77" s="3">
        <v>0</v>
      </c>
      <c r="F77" s="3">
        <v>0</v>
      </c>
      <c r="G77" s="3">
        <v>0</v>
      </c>
      <c r="H77" s="3">
        <v>0</v>
      </c>
    </row>
    <row r="78" spans="1:8" hidden="1" x14ac:dyDescent="0.3">
      <c r="A78" s="5">
        <v>120803</v>
      </c>
      <c r="B78" s="4" t="s">
        <v>1359</v>
      </c>
      <c r="C78" s="3">
        <v>0</v>
      </c>
      <c r="D78" s="3">
        <v>0</v>
      </c>
      <c r="E78" s="3">
        <v>0</v>
      </c>
      <c r="F78" s="3">
        <v>0</v>
      </c>
      <c r="G78" s="3">
        <v>0</v>
      </c>
      <c r="H78" s="3">
        <v>0</v>
      </c>
    </row>
    <row r="79" spans="1:8" hidden="1" x14ac:dyDescent="0.3">
      <c r="A79" s="5">
        <v>120804</v>
      </c>
      <c r="B79" s="4" t="s">
        <v>1325</v>
      </c>
      <c r="C79" s="3">
        <v>0</v>
      </c>
      <c r="D79" s="3">
        <v>0</v>
      </c>
      <c r="E79" s="3">
        <v>0</v>
      </c>
      <c r="F79" s="3">
        <v>0</v>
      </c>
      <c r="G79" s="3">
        <v>0</v>
      </c>
      <c r="H79" s="3">
        <v>0</v>
      </c>
    </row>
    <row r="80" spans="1:8" hidden="1" x14ac:dyDescent="0.3">
      <c r="A80" s="5">
        <v>120805</v>
      </c>
      <c r="B80" s="4" t="s">
        <v>1324</v>
      </c>
      <c r="C80" s="3">
        <v>0</v>
      </c>
      <c r="D80" s="3">
        <v>0</v>
      </c>
      <c r="E80" s="3">
        <v>0</v>
      </c>
      <c r="F80" s="3">
        <v>0</v>
      </c>
      <c r="G80" s="3">
        <v>0</v>
      </c>
      <c r="H80" s="3">
        <v>0</v>
      </c>
    </row>
    <row r="81" spans="1:8" hidden="1" x14ac:dyDescent="0.3">
      <c r="A81" s="5">
        <v>120806</v>
      </c>
      <c r="B81" s="4" t="s">
        <v>1323</v>
      </c>
      <c r="C81" s="3">
        <v>0</v>
      </c>
      <c r="D81" s="3">
        <v>0</v>
      </c>
      <c r="E81" s="3">
        <v>0</v>
      </c>
      <c r="F81" s="3">
        <v>0</v>
      </c>
      <c r="G81" s="3">
        <v>0</v>
      </c>
      <c r="H81" s="3">
        <v>0</v>
      </c>
    </row>
    <row r="82" spans="1:8" hidden="1" x14ac:dyDescent="0.3">
      <c r="A82" s="5">
        <v>120807</v>
      </c>
      <c r="B82" s="4" t="s">
        <v>1322</v>
      </c>
      <c r="C82" s="3">
        <v>0</v>
      </c>
      <c r="D82" s="3">
        <v>0</v>
      </c>
      <c r="E82" s="3">
        <v>0</v>
      </c>
      <c r="F82" s="3">
        <v>0</v>
      </c>
      <c r="G82" s="3">
        <v>0</v>
      </c>
      <c r="H82" s="3">
        <v>0</v>
      </c>
    </row>
    <row r="83" spans="1:8" hidden="1" x14ac:dyDescent="0.3">
      <c r="A83" s="5">
        <v>120808</v>
      </c>
      <c r="B83" s="4" t="s">
        <v>1321</v>
      </c>
      <c r="C83" s="3">
        <v>0</v>
      </c>
      <c r="D83" s="3">
        <v>0</v>
      </c>
      <c r="E83" s="3">
        <v>0</v>
      </c>
      <c r="F83" s="3">
        <v>0</v>
      </c>
      <c r="G83" s="3">
        <v>0</v>
      </c>
      <c r="H83" s="3">
        <v>0</v>
      </c>
    </row>
    <row r="84" spans="1:8" hidden="1" x14ac:dyDescent="0.3">
      <c r="A84" s="5">
        <v>120809</v>
      </c>
      <c r="B84" s="4" t="s">
        <v>1320</v>
      </c>
      <c r="C84" s="3">
        <v>0</v>
      </c>
      <c r="D84" s="3">
        <v>0</v>
      </c>
      <c r="E84" s="3">
        <v>0</v>
      </c>
      <c r="F84" s="3">
        <v>0</v>
      </c>
      <c r="G84" s="3">
        <v>0</v>
      </c>
      <c r="H84" s="3">
        <v>0</v>
      </c>
    </row>
    <row r="85" spans="1:8" hidden="1" x14ac:dyDescent="0.3">
      <c r="A85" s="5">
        <v>120810</v>
      </c>
      <c r="B85" s="4" t="s">
        <v>1319</v>
      </c>
      <c r="C85" s="3">
        <v>0</v>
      </c>
      <c r="D85" s="3">
        <v>0</v>
      </c>
      <c r="E85" s="3">
        <v>0</v>
      </c>
      <c r="F85" s="3">
        <v>0</v>
      </c>
      <c r="G85" s="3">
        <v>0</v>
      </c>
      <c r="H85" s="3">
        <v>0</v>
      </c>
    </row>
    <row r="86" spans="1:8" hidden="1" x14ac:dyDescent="0.3">
      <c r="A86" s="5">
        <v>120811</v>
      </c>
      <c r="B86" s="4" t="s">
        <v>1362</v>
      </c>
      <c r="C86" s="3">
        <v>0</v>
      </c>
      <c r="D86" s="3">
        <v>0</v>
      </c>
      <c r="E86" s="3">
        <v>0</v>
      </c>
      <c r="F86" s="3">
        <v>0</v>
      </c>
      <c r="G86" s="3">
        <v>0</v>
      </c>
      <c r="H86" s="3">
        <v>0</v>
      </c>
    </row>
    <row r="87" spans="1:8" hidden="1" x14ac:dyDescent="0.3">
      <c r="A87" s="5">
        <v>120814</v>
      </c>
      <c r="B87" s="4" t="s">
        <v>1317</v>
      </c>
      <c r="C87" s="3">
        <v>0</v>
      </c>
      <c r="D87" s="3">
        <v>0</v>
      </c>
      <c r="E87" s="3">
        <v>0</v>
      </c>
      <c r="F87" s="3">
        <v>0</v>
      </c>
      <c r="G87" s="3">
        <v>0</v>
      </c>
      <c r="H87" s="3">
        <v>0</v>
      </c>
    </row>
    <row r="88" spans="1:8" hidden="1" x14ac:dyDescent="0.3">
      <c r="A88" s="5">
        <v>120815</v>
      </c>
      <c r="B88" s="4" t="s">
        <v>1316</v>
      </c>
      <c r="C88" s="3">
        <v>0</v>
      </c>
      <c r="D88" s="3">
        <v>0</v>
      </c>
      <c r="E88" s="3">
        <v>0</v>
      </c>
      <c r="F88" s="3">
        <v>0</v>
      </c>
      <c r="G88" s="3">
        <v>0</v>
      </c>
      <c r="H88" s="3">
        <v>0</v>
      </c>
    </row>
    <row r="89" spans="1:8" hidden="1" x14ac:dyDescent="0.3">
      <c r="A89" s="5">
        <v>120816</v>
      </c>
      <c r="B89" s="4" t="s">
        <v>1315</v>
      </c>
      <c r="C89" s="3">
        <v>0</v>
      </c>
      <c r="D89" s="3">
        <v>0</v>
      </c>
      <c r="E89" s="3">
        <v>0</v>
      </c>
      <c r="F89" s="3">
        <v>0</v>
      </c>
      <c r="G89" s="3">
        <v>0</v>
      </c>
      <c r="H89" s="3">
        <v>0</v>
      </c>
    </row>
    <row r="90" spans="1:8" hidden="1" x14ac:dyDescent="0.3">
      <c r="A90" s="5">
        <v>120817</v>
      </c>
      <c r="B90" s="4" t="s">
        <v>1314</v>
      </c>
      <c r="C90" s="3">
        <v>0</v>
      </c>
      <c r="D90" s="3">
        <v>0</v>
      </c>
      <c r="E90" s="3">
        <v>0</v>
      </c>
      <c r="F90" s="3">
        <v>0</v>
      </c>
      <c r="G90" s="3">
        <v>0</v>
      </c>
      <c r="H90" s="3">
        <v>0</v>
      </c>
    </row>
    <row r="91" spans="1:8" hidden="1" x14ac:dyDescent="0.3">
      <c r="A91" s="5">
        <v>120818</v>
      </c>
      <c r="B91" s="4" t="s">
        <v>1313</v>
      </c>
      <c r="C91" s="3">
        <v>0</v>
      </c>
      <c r="D91" s="3">
        <v>0</v>
      </c>
      <c r="E91" s="3">
        <v>0</v>
      </c>
      <c r="F91" s="3">
        <v>0</v>
      </c>
      <c r="G91" s="3">
        <v>0</v>
      </c>
      <c r="H91" s="3">
        <v>0</v>
      </c>
    </row>
    <row r="92" spans="1:8" hidden="1" x14ac:dyDescent="0.3">
      <c r="A92" s="5">
        <v>120842</v>
      </c>
      <c r="B92" s="4" t="s">
        <v>1312</v>
      </c>
      <c r="C92" s="3">
        <v>0</v>
      </c>
      <c r="D92" s="3">
        <v>0</v>
      </c>
      <c r="E92" s="3">
        <v>0</v>
      </c>
      <c r="F92" s="3">
        <v>0</v>
      </c>
      <c r="G92" s="3">
        <v>0</v>
      </c>
      <c r="H92" s="3">
        <v>0</v>
      </c>
    </row>
    <row r="93" spans="1:8" hidden="1" x14ac:dyDescent="0.3">
      <c r="A93" s="5">
        <v>120895</v>
      </c>
      <c r="B93" s="4" t="s">
        <v>1311</v>
      </c>
      <c r="C93" s="3">
        <v>0</v>
      </c>
      <c r="D93" s="3">
        <v>0</v>
      </c>
      <c r="E93" s="3">
        <v>0</v>
      </c>
      <c r="F93" s="3">
        <v>0</v>
      </c>
      <c r="G93" s="3">
        <v>0</v>
      </c>
      <c r="H93" s="3">
        <v>0</v>
      </c>
    </row>
    <row r="94" spans="1:8" hidden="1" x14ac:dyDescent="0.3">
      <c r="A94" s="5">
        <v>120899</v>
      </c>
      <c r="B94" s="4" t="s">
        <v>1361</v>
      </c>
      <c r="C94" s="3">
        <v>0</v>
      </c>
      <c r="D94" s="3">
        <v>0</v>
      </c>
      <c r="E94" s="3">
        <v>0</v>
      </c>
      <c r="F94" s="3">
        <v>0</v>
      </c>
      <c r="G94" s="3">
        <v>0</v>
      </c>
      <c r="H94" s="3">
        <v>0</v>
      </c>
    </row>
    <row r="95" spans="1:8" hidden="1" x14ac:dyDescent="0.3">
      <c r="A95" s="5">
        <v>121300</v>
      </c>
      <c r="B95" s="4" t="s">
        <v>1360</v>
      </c>
      <c r="C95" s="3">
        <v>0</v>
      </c>
      <c r="D95" s="3">
        <v>0</v>
      </c>
      <c r="E95" s="3">
        <v>0</v>
      </c>
      <c r="F95" s="3">
        <v>0</v>
      </c>
      <c r="G95" s="3">
        <v>0</v>
      </c>
      <c r="H95" s="3">
        <v>0</v>
      </c>
    </row>
    <row r="96" spans="1:8" hidden="1" x14ac:dyDescent="0.3">
      <c r="A96" s="5">
        <v>121301</v>
      </c>
      <c r="B96" s="4" t="s">
        <v>1328</v>
      </c>
      <c r="C96" s="3">
        <v>0</v>
      </c>
      <c r="D96" s="3">
        <v>0</v>
      </c>
      <c r="E96" s="3">
        <v>0</v>
      </c>
      <c r="F96" s="3">
        <v>0</v>
      </c>
      <c r="G96" s="3">
        <v>0</v>
      </c>
      <c r="H96" s="3">
        <v>0</v>
      </c>
    </row>
    <row r="97" spans="1:8" hidden="1" x14ac:dyDescent="0.3">
      <c r="A97" s="5">
        <v>121302</v>
      </c>
      <c r="B97" s="4" t="s">
        <v>1327</v>
      </c>
      <c r="C97" s="3">
        <v>0</v>
      </c>
      <c r="D97" s="3">
        <v>0</v>
      </c>
      <c r="E97" s="3">
        <v>0</v>
      </c>
      <c r="F97" s="3">
        <v>0</v>
      </c>
      <c r="G97" s="3">
        <v>0</v>
      </c>
      <c r="H97" s="3">
        <v>0</v>
      </c>
    </row>
    <row r="98" spans="1:8" hidden="1" x14ac:dyDescent="0.3">
      <c r="A98" s="5">
        <v>121303</v>
      </c>
      <c r="B98" s="4" t="s">
        <v>1359</v>
      </c>
      <c r="C98" s="3">
        <v>0</v>
      </c>
      <c r="D98" s="3">
        <v>0</v>
      </c>
      <c r="E98" s="3">
        <v>0</v>
      </c>
      <c r="F98" s="3">
        <v>0</v>
      </c>
      <c r="G98" s="3">
        <v>0</v>
      </c>
      <c r="H98" s="3">
        <v>0</v>
      </c>
    </row>
    <row r="99" spans="1:8" hidden="1" x14ac:dyDescent="0.3">
      <c r="A99" s="5">
        <v>121304</v>
      </c>
      <c r="B99" s="4" t="s">
        <v>1325</v>
      </c>
      <c r="C99" s="3">
        <v>0</v>
      </c>
      <c r="D99" s="3">
        <v>0</v>
      </c>
      <c r="E99" s="3">
        <v>0</v>
      </c>
      <c r="F99" s="3">
        <v>0</v>
      </c>
      <c r="G99" s="3">
        <v>0</v>
      </c>
      <c r="H99" s="3">
        <v>0</v>
      </c>
    </row>
    <row r="100" spans="1:8" hidden="1" x14ac:dyDescent="0.3">
      <c r="A100" s="5">
        <v>121305</v>
      </c>
      <c r="B100" s="4" t="s">
        <v>1324</v>
      </c>
      <c r="C100" s="3">
        <v>0</v>
      </c>
      <c r="D100" s="3">
        <v>0</v>
      </c>
      <c r="E100" s="3">
        <v>0</v>
      </c>
      <c r="F100" s="3">
        <v>0</v>
      </c>
      <c r="G100" s="3">
        <v>0</v>
      </c>
      <c r="H100" s="3">
        <v>0</v>
      </c>
    </row>
    <row r="101" spans="1:8" hidden="1" x14ac:dyDescent="0.3">
      <c r="A101" s="5">
        <v>121306</v>
      </c>
      <c r="B101" s="4" t="s">
        <v>1323</v>
      </c>
      <c r="C101" s="3">
        <v>0</v>
      </c>
      <c r="D101" s="3">
        <v>0</v>
      </c>
      <c r="E101" s="3">
        <v>0</v>
      </c>
      <c r="F101" s="3">
        <v>0</v>
      </c>
      <c r="G101" s="3">
        <v>0</v>
      </c>
      <c r="H101" s="3">
        <v>0</v>
      </c>
    </row>
    <row r="102" spans="1:8" hidden="1" x14ac:dyDescent="0.3">
      <c r="A102" s="5">
        <v>121307</v>
      </c>
      <c r="B102" s="4" t="s">
        <v>1322</v>
      </c>
      <c r="C102" s="3">
        <v>0</v>
      </c>
      <c r="D102" s="3">
        <v>0</v>
      </c>
      <c r="E102" s="3">
        <v>0</v>
      </c>
      <c r="F102" s="3">
        <v>0</v>
      </c>
      <c r="G102" s="3">
        <v>0</v>
      </c>
      <c r="H102" s="3">
        <v>0</v>
      </c>
    </row>
    <row r="103" spans="1:8" hidden="1" x14ac:dyDescent="0.3">
      <c r="A103" s="5">
        <v>121308</v>
      </c>
      <c r="B103" s="4" t="s">
        <v>1321</v>
      </c>
      <c r="C103" s="3">
        <v>0</v>
      </c>
      <c r="D103" s="3">
        <v>0</v>
      </c>
      <c r="E103" s="3">
        <v>0</v>
      </c>
      <c r="F103" s="3">
        <v>0</v>
      </c>
      <c r="G103" s="3">
        <v>0</v>
      </c>
      <c r="H103" s="3">
        <v>0</v>
      </c>
    </row>
    <row r="104" spans="1:8" hidden="1" x14ac:dyDescent="0.3">
      <c r="A104" s="5">
        <v>121309</v>
      </c>
      <c r="B104" s="4" t="s">
        <v>1320</v>
      </c>
      <c r="C104" s="3">
        <v>0</v>
      </c>
      <c r="D104" s="3">
        <v>0</v>
      </c>
      <c r="E104" s="3">
        <v>0</v>
      </c>
      <c r="F104" s="3">
        <v>0</v>
      </c>
      <c r="G104" s="3">
        <v>0</v>
      </c>
      <c r="H104" s="3">
        <v>0</v>
      </c>
    </row>
    <row r="105" spans="1:8" hidden="1" x14ac:dyDescent="0.3">
      <c r="A105" s="5">
        <v>121310</v>
      </c>
      <c r="B105" s="4" t="s">
        <v>1319</v>
      </c>
      <c r="C105" s="3">
        <v>0</v>
      </c>
      <c r="D105" s="3">
        <v>0</v>
      </c>
      <c r="E105" s="3">
        <v>0</v>
      </c>
      <c r="F105" s="3">
        <v>0</v>
      </c>
      <c r="G105" s="3">
        <v>0</v>
      </c>
      <c r="H105" s="3">
        <v>0</v>
      </c>
    </row>
    <row r="106" spans="1:8" hidden="1" x14ac:dyDescent="0.3">
      <c r="A106" s="5">
        <v>121311</v>
      </c>
      <c r="B106" s="4" t="s">
        <v>1318</v>
      </c>
      <c r="C106" s="3">
        <v>0</v>
      </c>
      <c r="D106" s="3">
        <v>0</v>
      </c>
      <c r="E106" s="3">
        <v>0</v>
      </c>
      <c r="F106" s="3">
        <v>0</v>
      </c>
      <c r="G106" s="3">
        <v>0</v>
      </c>
      <c r="H106" s="3">
        <v>0</v>
      </c>
    </row>
    <row r="107" spans="1:8" hidden="1" x14ac:dyDescent="0.3">
      <c r="A107" s="5">
        <v>121314</v>
      </c>
      <c r="B107" s="4" t="s">
        <v>1317</v>
      </c>
      <c r="C107" s="3">
        <v>0</v>
      </c>
      <c r="D107" s="3">
        <v>0</v>
      </c>
      <c r="E107" s="3">
        <v>0</v>
      </c>
      <c r="F107" s="3">
        <v>0</v>
      </c>
      <c r="G107" s="3">
        <v>0</v>
      </c>
      <c r="H107" s="3">
        <v>0</v>
      </c>
    </row>
    <row r="108" spans="1:8" hidden="1" x14ac:dyDescent="0.3">
      <c r="A108" s="5">
        <v>121315</v>
      </c>
      <c r="B108" s="4" t="s">
        <v>1316</v>
      </c>
      <c r="C108" s="3">
        <v>0</v>
      </c>
      <c r="D108" s="3">
        <v>0</v>
      </c>
      <c r="E108" s="3">
        <v>0</v>
      </c>
      <c r="F108" s="3">
        <v>0</v>
      </c>
      <c r="G108" s="3">
        <v>0</v>
      </c>
      <c r="H108" s="3">
        <v>0</v>
      </c>
    </row>
    <row r="109" spans="1:8" hidden="1" x14ac:dyDescent="0.3">
      <c r="A109" s="5">
        <v>121316</v>
      </c>
      <c r="B109" s="4" t="s">
        <v>1315</v>
      </c>
      <c r="C109" s="3">
        <v>0</v>
      </c>
      <c r="D109" s="3">
        <v>0</v>
      </c>
      <c r="E109" s="3">
        <v>0</v>
      </c>
      <c r="F109" s="3">
        <v>0</v>
      </c>
      <c r="G109" s="3">
        <v>0</v>
      </c>
      <c r="H109" s="3">
        <v>0</v>
      </c>
    </row>
    <row r="110" spans="1:8" hidden="1" x14ac:dyDescent="0.3">
      <c r="A110" s="5">
        <v>121317</v>
      </c>
      <c r="B110" s="4" t="s">
        <v>1314</v>
      </c>
      <c r="C110" s="3">
        <v>0</v>
      </c>
      <c r="D110" s="3">
        <v>0</v>
      </c>
      <c r="E110" s="3">
        <v>0</v>
      </c>
      <c r="F110" s="3">
        <v>0</v>
      </c>
      <c r="G110" s="3">
        <v>0</v>
      </c>
      <c r="H110" s="3">
        <v>0</v>
      </c>
    </row>
    <row r="111" spans="1:8" hidden="1" x14ac:dyDescent="0.3">
      <c r="A111" s="5">
        <v>121318</v>
      </c>
      <c r="B111" s="4" t="s">
        <v>1313</v>
      </c>
      <c r="C111" s="3">
        <v>0</v>
      </c>
      <c r="D111" s="3">
        <v>0</v>
      </c>
      <c r="E111" s="3">
        <v>0</v>
      </c>
      <c r="F111" s="3">
        <v>0</v>
      </c>
      <c r="G111" s="3">
        <v>0</v>
      </c>
      <c r="H111" s="3">
        <v>0</v>
      </c>
    </row>
    <row r="112" spans="1:8" hidden="1" x14ac:dyDescent="0.3">
      <c r="A112" s="5">
        <v>121342</v>
      </c>
      <c r="B112" s="4" t="s">
        <v>1312</v>
      </c>
      <c r="C112" s="3">
        <v>0</v>
      </c>
      <c r="D112" s="3">
        <v>0</v>
      </c>
      <c r="E112" s="3">
        <v>0</v>
      </c>
      <c r="F112" s="3">
        <v>0</v>
      </c>
      <c r="G112" s="3">
        <v>0</v>
      </c>
      <c r="H112" s="3">
        <v>0</v>
      </c>
    </row>
    <row r="113" spans="1:8" hidden="1" x14ac:dyDescent="0.3">
      <c r="A113" s="5">
        <v>121395</v>
      </c>
      <c r="B113" s="4" t="s">
        <v>1311</v>
      </c>
      <c r="C113" s="3">
        <v>0</v>
      </c>
      <c r="D113" s="3">
        <v>0</v>
      </c>
      <c r="E113" s="3">
        <v>0</v>
      </c>
      <c r="F113" s="3">
        <v>0</v>
      </c>
      <c r="G113" s="3">
        <v>0</v>
      </c>
      <c r="H113" s="3">
        <v>0</v>
      </c>
    </row>
    <row r="114" spans="1:8" hidden="1" x14ac:dyDescent="0.3">
      <c r="A114" s="5">
        <v>121399</v>
      </c>
      <c r="B114" s="4" t="s">
        <v>1358</v>
      </c>
      <c r="C114" s="3">
        <v>0</v>
      </c>
      <c r="D114" s="3">
        <v>0</v>
      </c>
      <c r="E114" s="3">
        <v>0</v>
      </c>
      <c r="F114" s="3">
        <v>0</v>
      </c>
      <c r="G114" s="3">
        <v>0</v>
      </c>
      <c r="H114" s="3">
        <v>0</v>
      </c>
    </row>
    <row r="115" spans="1:8" hidden="1" x14ac:dyDescent="0.3">
      <c r="A115" s="5">
        <v>121600</v>
      </c>
      <c r="B115" s="4" t="s">
        <v>1357</v>
      </c>
      <c r="C115" s="3">
        <v>0</v>
      </c>
      <c r="D115" s="3">
        <v>0</v>
      </c>
      <c r="E115" s="3">
        <v>0</v>
      </c>
      <c r="F115" s="3">
        <v>0</v>
      </c>
      <c r="G115" s="3">
        <v>0</v>
      </c>
      <c r="H115" s="3">
        <v>0</v>
      </c>
    </row>
    <row r="116" spans="1:8" hidden="1" x14ac:dyDescent="0.3">
      <c r="A116" s="5">
        <v>121601</v>
      </c>
      <c r="B116" s="4" t="s">
        <v>1294</v>
      </c>
      <c r="C116" s="3">
        <v>0</v>
      </c>
      <c r="D116" s="3">
        <v>0</v>
      </c>
      <c r="E116" s="3">
        <v>0</v>
      </c>
      <c r="F116" s="3">
        <v>0</v>
      </c>
      <c r="G116" s="3">
        <v>0</v>
      </c>
      <c r="H116" s="3">
        <v>0</v>
      </c>
    </row>
    <row r="117" spans="1:8" hidden="1" x14ac:dyDescent="0.3">
      <c r="A117" s="5">
        <v>121602</v>
      </c>
      <c r="B117" s="4" t="s">
        <v>1293</v>
      </c>
      <c r="C117" s="3">
        <v>0</v>
      </c>
      <c r="D117" s="3">
        <v>0</v>
      </c>
      <c r="E117" s="3">
        <v>0</v>
      </c>
      <c r="F117" s="3">
        <v>0</v>
      </c>
      <c r="G117" s="3">
        <v>0</v>
      </c>
      <c r="H117" s="3">
        <v>0</v>
      </c>
    </row>
    <row r="118" spans="1:8" hidden="1" x14ac:dyDescent="0.3">
      <c r="A118" s="5">
        <v>121604</v>
      </c>
      <c r="B118" s="4" t="s">
        <v>1292</v>
      </c>
      <c r="C118" s="3">
        <v>0</v>
      </c>
      <c r="D118" s="3">
        <v>0</v>
      </c>
      <c r="E118" s="3">
        <v>0</v>
      </c>
      <c r="F118" s="3">
        <v>0</v>
      </c>
      <c r="G118" s="3">
        <v>0</v>
      </c>
      <c r="H118" s="3">
        <v>0</v>
      </c>
    </row>
    <row r="119" spans="1:8" hidden="1" x14ac:dyDescent="0.3">
      <c r="A119" s="5">
        <v>121608</v>
      </c>
      <c r="B119" s="4" t="s">
        <v>1305</v>
      </c>
      <c r="C119" s="3">
        <v>0</v>
      </c>
      <c r="D119" s="3">
        <v>0</v>
      </c>
      <c r="E119" s="3">
        <v>0</v>
      </c>
      <c r="F119" s="3">
        <v>0</v>
      </c>
      <c r="G119" s="3">
        <v>0</v>
      </c>
      <c r="H119" s="3">
        <v>0</v>
      </c>
    </row>
    <row r="120" spans="1:8" hidden="1" x14ac:dyDescent="0.3">
      <c r="A120" s="5">
        <v>121609</v>
      </c>
      <c r="B120" s="4" t="s">
        <v>1356</v>
      </c>
      <c r="C120" s="3">
        <v>0</v>
      </c>
      <c r="D120" s="3">
        <v>0</v>
      </c>
      <c r="E120" s="3">
        <v>0</v>
      </c>
      <c r="F120" s="3">
        <v>0</v>
      </c>
      <c r="G120" s="3">
        <v>0</v>
      </c>
      <c r="H120" s="3">
        <v>0</v>
      </c>
    </row>
    <row r="121" spans="1:8" hidden="1" x14ac:dyDescent="0.3">
      <c r="A121" s="5">
        <v>121610</v>
      </c>
      <c r="B121" s="4" t="s">
        <v>1355</v>
      </c>
      <c r="C121" s="3">
        <v>0</v>
      </c>
      <c r="D121" s="3">
        <v>0</v>
      </c>
      <c r="E121" s="3">
        <v>0</v>
      </c>
      <c r="F121" s="3">
        <v>0</v>
      </c>
      <c r="G121" s="3">
        <v>0</v>
      </c>
      <c r="H121" s="3">
        <v>0</v>
      </c>
    </row>
    <row r="122" spans="1:8" hidden="1" x14ac:dyDescent="0.3">
      <c r="A122" s="5">
        <v>121695</v>
      </c>
      <c r="B122" s="4" t="s">
        <v>1311</v>
      </c>
      <c r="C122" s="3">
        <v>0</v>
      </c>
      <c r="D122" s="3">
        <v>0</v>
      </c>
      <c r="E122" s="3">
        <v>0</v>
      </c>
      <c r="F122" s="3">
        <v>0</v>
      </c>
      <c r="G122" s="3">
        <v>0</v>
      </c>
      <c r="H122" s="3">
        <v>0</v>
      </c>
    </row>
    <row r="123" spans="1:8" hidden="1" x14ac:dyDescent="0.3">
      <c r="A123" s="5">
        <v>121699</v>
      </c>
      <c r="B123" s="4" t="s">
        <v>1354</v>
      </c>
      <c r="C123" s="3">
        <v>0</v>
      </c>
      <c r="D123" s="3">
        <v>0</v>
      </c>
      <c r="E123" s="3">
        <v>0</v>
      </c>
      <c r="F123" s="3">
        <v>0</v>
      </c>
      <c r="G123" s="3">
        <v>0</v>
      </c>
      <c r="H123" s="3">
        <v>0</v>
      </c>
    </row>
    <row r="124" spans="1:8" hidden="1" x14ac:dyDescent="0.3">
      <c r="A124" s="5">
        <v>121800</v>
      </c>
      <c r="B124" s="4" t="s">
        <v>1353</v>
      </c>
      <c r="C124" s="3">
        <v>0</v>
      </c>
      <c r="D124" s="3">
        <v>0</v>
      </c>
      <c r="E124" s="3">
        <v>0</v>
      </c>
      <c r="F124" s="3">
        <v>0</v>
      </c>
      <c r="G124" s="3">
        <v>0</v>
      </c>
      <c r="H124" s="3">
        <v>0</v>
      </c>
    </row>
    <row r="125" spans="1:8" hidden="1" x14ac:dyDescent="0.3">
      <c r="A125" s="5">
        <v>121801</v>
      </c>
      <c r="B125" s="4" t="s">
        <v>1350</v>
      </c>
      <c r="C125" s="3">
        <v>0</v>
      </c>
      <c r="D125" s="3">
        <v>0</v>
      </c>
      <c r="E125" s="3">
        <v>0</v>
      </c>
      <c r="F125" s="3">
        <v>0</v>
      </c>
      <c r="G125" s="3">
        <v>0</v>
      </c>
      <c r="H125" s="3">
        <v>0</v>
      </c>
    </row>
    <row r="126" spans="1:8" hidden="1" x14ac:dyDescent="0.3">
      <c r="A126" s="5">
        <v>121802</v>
      </c>
      <c r="B126" s="4" t="s">
        <v>1349</v>
      </c>
      <c r="C126" s="3">
        <v>0</v>
      </c>
      <c r="D126" s="3">
        <v>0</v>
      </c>
      <c r="E126" s="3">
        <v>0</v>
      </c>
      <c r="F126" s="3">
        <v>0</v>
      </c>
      <c r="G126" s="3">
        <v>0</v>
      </c>
      <c r="H126" s="3">
        <v>0</v>
      </c>
    </row>
    <row r="127" spans="1:8" hidden="1" x14ac:dyDescent="0.3">
      <c r="A127" s="5">
        <v>121803</v>
      </c>
      <c r="B127" s="4" t="s">
        <v>1348</v>
      </c>
      <c r="C127" s="3">
        <v>0</v>
      </c>
      <c r="D127" s="3">
        <v>0</v>
      </c>
      <c r="E127" s="3">
        <v>0</v>
      </c>
      <c r="F127" s="3">
        <v>0</v>
      </c>
      <c r="G127" s="3">
        <v>0</v>
      </c>
      <c r="H127" s="3">
        <v>0</v>
      </c>
    </row>
    <row r="128" spans="1:8" hidden="1" x14ac:dyDescent="0.3">
      <c r="A128" s="5">
        <v>121899</v>
      </c>
      <c r="B128" s="4" t="s">
        <v>1352</v>
      </c>
      <c r="C128" s="3">
        <v>0</v>
      </c>
      <c r="D128" s="3">
        <v>0</v>
      </c>
      <c r="E128" s="3">
        <v>0</v>
      </c>
      <c r="F128" s="3">
        <v>0</v>
      </c>
      <c r="G128" s="3">
        <v>0</v>
      </c>
      <c r="H128" s="3">
        <v>0</v>
      </c>
    </row>
    <row r="129" spans="1:8" hidden="1" x14ac:dyDescent="0.3">
      <c r="A129" s="5">
        <v>122000</v>
      </c>
      <c r="B129" s="4" t="s">
        <v>1351</v>
      </c>
      <c r="C129" s="3">
        <v>0</v>
      </c>
      <c r="D129" s="3">
        <v>0</v>
      </c>
      <c r="E129" s="3">
        <v>0</v>
      </c>
      <c r="F129" s="3">
        <v>0</v>
      </c>
      <c r="G129" s="3">
        <v>0</v>
      </c>
      <c r="H129" s="3">
        <v>0</v>
      </c>
    </row>
    <row r="130" spans="1:8" hidden="1" x14ac:dyDescent="0.3">
      <c r="A130" s="5">
        <v>122001</v>
      </c>
      <c r="B130" s="4" t="s">
        <v>1350</v>
      </c>
      <c r="C130" s="3">
        <v>0</v>
      </c>
      <c r="D130" s="3">
        <v>0</v>
      </c>
      <c r="E130" s="3">
        <v>0</v>
      </c>
      <c r="F130" s="3">
        <v>0</v>
      </c>
      <c r="G130" s="3">
        <v>0</v>
      </c>
      <c r="H130" s="3">
        <v>0</v>
      </c>
    </row>
    <row r="131" spans="1:8" hidden="1" x14ac:dyDescent="0.3">
      <c r="A131" s="5">
        <v>122002</v>
      </c>
      <c r="B131" s="4" t="s">
        <v>1349</v>
      </c>
      <c r="C131" s="3">
        <v>0</v>
      </c>
      <c r="D131" s="3">
        <v>0</v>
      </c>
      <c r="E131" s="3">
        <v>0</v>
      </c>
      <c r="F131" s="3">
        <v>0</v>
      </c>
      <c r="G131" s="3">
        <v>0</v>
      </c>
      <c r="H131" s="3">
        <v>0</v>
      </c>
    </row>
    <row r="132" spans="1:8" hidden="1" x14ac:dyDescent="0.3">
      <c r="A132" s="5">
        <v>122003</v>
      </c>
      <c r="B132" s="4" t="s">
        <v>1348</v>
      </c>
      <c r="C132" s="3">
        <v>0</v>
      </c>
      <c r="D132" s="3">
        <v>0</v>
      </c>
      <c r="E132" s="3">
        <v>0</v>
      </c>
      <c r="F132" s="3">
        <v>0</v>
      </c>
      <c r="G132" s="3">
        <v>0</v>
      </c>
      <c r="H132" s="3">
        <v>0</v>
      </c>
    </row>
    <row r="133" spans="1:8" hidden="1" x14ac:dyDescent="0.3">
      <c r="A133" s="5">
        <v>122099</v>
      </c>
      <c r="B133" s="4" t="s">
        <v>1347</v>
      </c>
      <c r="C133" s="3">
        <v>0</v>
      </c>
      <c r="D133" s="3">
        <v>0</v>
      </c>
      <c r="E133" s="3">
        <v>0</v>
      </c>
      <c r="F133" s="3">
        <v>0</v>
      </c>
      <c r="G133" s="3">
        <v>0</v>
      </c>
      <c r="H133" s="3">
        <v>0</v>
      </c>
    </row>
    <row r="134" spans="1:8" hidden="1" x14ac:dyDescent="0.3">
      <c r="A134" s="5">
        <v>122200</v>
      </c>
      <c r="B134" s="4" t="s">
        <v>1346</v>
      </c>
      <c r="C134" s="3">
        <v>0</v>
      </c>
      <c r="D134" s="3">
        <v>0</v>
      </c>
      <c r="E134" s="3">
        <v>0</v>
      </c>
      <c r="F134" s="3">
        <v>0</v>
      </c>
      <c r="G134" s="3">
        <v>0</v>
      </c>
      <c r="H134" s="3">
        <v>0</v>
      </c>
    </row>
    <row r="135" spans="1:8" hidden="1" x14ac:dyDescent="0.3">
      <c r="A135" s="5">
        <v>122201</v>
      </c>
      <c r="B135" s="4" t="s">
        <v>1345</v>
      </c>
      <c r="C135" s="3">
        <v>0</v>
      </c>
      <c r="D135" s="3">
        <v>0</v>
      </c>
      <c r="E135" s="3">
        <v>0</v>
      </c>
      <c r="F135" s="3">
        <v>0</v>
      </c>
      <c r="G135" s="3">
        <v>0</v>
      </c>
      <c r="H135" s="3">
        <v>0</v>
      </c>
    </row>
    <row r="136" spans="1:8" hidden="1" x14ac:dyDescent="0.3">
      <c r="A136" s="5">
        <v>122202</v>
      </c>
      <c r="B136" s="4" t="s">
        <v>1344</v>
      </c>
      <c r="C136" s="3">
        <v>0</v>
      </c>
      <c r="D136" s="3">
        <v>0</v>
      </c>
      <c r="E136" s="3">
        <v>0</v>
      </c>
      <c r="F136" s="3">
        <v>0</v>
      </c>
      <c r="G136" s="3">
        <v>0</v>
      </c>
      <c r="H136" s="3">
        <v>0</v>
      </c>
    </row>
    <row r="137" spans="1:8" hidden="1" x14ac:dyDescent="0.3">
      <c r="A137" s="5">
        <v>122203</v>
      </c>
      <c r="B137" s="4" t="s">
        <v>1343</v>
      </c>
      <c r="C137" s="3">
        <v>0</v>
      </c>
      <c r="D137" s="3">
        <v>0</v>
      </c>
      <c r="E137" s="3">
        <v>0</v>
      </c>
      <c r="F137" s="3">
        <v>0</v>
      </c>
      <c r="G137" s="3">
        <v>0</v>
      </c>
      <c r="H137" s="3">
        <v>0</v>
      </c>
    </row>
    <row r="138" spans="1:8" hidden="1" x14ac:dyDescent="0.3">
      <c r="A138" s="5">
        <v>122299</v>
      </c>
      <c r="B138" s="4" t="s">
        <v>1342</v>
      </c>
      <c r="C138" s="3">
        <v>0</v>
      </c>
      <c r="D138" s="3">
        <v>0</v>
      </c>
      <c r="E138" s="3">
        <v>0</v>
      </c>
      <c r="F138" s="3">
        <v>0</v>
      </c>
      <c r="G138" s="3">
        <v>0</v>
      </c>
      <c r="H138" s="3">
        <v>0</v>
      </c>
    </row>
    <row r="139" spans="1:8" hidden="1" x14ac:dyDescent="0.3">
      <c r="A139" s="5">
        <v>122400</v>
      </c>
      <c r="B139" s="4" t="s">
        <v>1341</v>
      </c>
      <c r="C139" s="3">
        <v>0</v>
      </c>
      <c r="D139" s="3">
        <v>0</v>
      </c>
      <c r="E139" s="3">
        <v>0</v>
      </c>
      <c r="F139" s="3">
        <v>0</v>
      </c>
      <c r="G139" s="3">
        <v>0</v>
      </c>
      <c r="H139" s="3">
        <v>0</v>
      </c>
    </row>
    <row r="140" spans="1:8" hidden="1" x14ac:dyDescent="0.3">
      <c r="A140" s="5">
        <v>122401</v>
      </c>
      <c r="B140" s="4" t="s">
        <v>1340</v>
      </c>
      <c r="C140" s="3">
        <v>0</v>
      </c>
      <c r="D140" s="3">
        <v>0</v>
      </c>
      <c r="E140" s="3">
        <v>0</v>
      </c>
      <c r="F140" s="3">
        <v>0</v>
      </c>
      <c r="G140" s="3">
        <v>0</v>
      </c>
      <c r="H140" s="3">
        <v>0</v>
      </c>
    </row>
    <row r="141" spans="1:8" hidden="1" x14ac:dyDescent="0.3">
      <c r="A141" s="5">
        <v>122402</v>
      </c>
      <c r="B141" s="4" t="s">
        <v>1339</v>
      </c>
      <c r="C141" s="3">
        <v>0</v>
      </c>
      <c r="D141" s="3">
        <v>0</v>
      </c>
      <c r="E141" s="3">
        <v>0</v>
      </c>
      <c r="F141" s="3">
        <v>0</v>
      </c>
      <c r="G141" s="3">
        <v>0</v>
      </c>
      <c r="H141" s="3">
        <v>0</v>
      </c>
    </row>
    <row r="142" spans="1:8" hidden="1" x14ac:dyDescent="0.3">
      <c r="A142" s="5">
        <v>122403</v>
      </c>
      <c r="B142" s="4" t="s">
        <v>1338</v>
      </c>
      <c r="C142" s="3">
        <v>0</v>
      </c>
      <c r="D142" s="3">
        <v>0</v>
      </c>
      <c r="E142" s="3">
        <v>0</v>
      </c>
      <c r="F142" s="3">
        <v>0</v>
      </c>
      <c r="G142" s="3">
        <v>0</v>
      </c>
      <c r="H142" s="3">
        <v>0</v>
      </c>
    </row>
    <row r="143" spans="1:8" hidden="1" x14ac:dyDescent="0.3">
      <c r="A143" s="5">
        <v>122404</v>
      </c>
      <c r="B143" s="4" t="s">
        <v>1337</v>
      </c>
      <c r="C143" s="3">
        <v>0</v>
      </c>
      <c r="D143" s="3">
        <v>0</v>
      </c>
      <c r="E143" s="3">
        <v>0</v>
      </c>
      <c r="F143" s="3">
        <v>0</v>
      </c>
      <c r="G143" s="3">
        <v>0</v>
      </c>
      <c r="H143" s="3">
        <v>0</v>
      </c>
    </row>
    <row r="144" spans="1:8" hidden="1" x14ac:dyDescent="0.3">
      <c r="A144" s="5">
        <v>122499</v>
      </c>
      <c r="B144" s="4" t="s">
        <v>1336</v>
      </c>
      <c r="C144" s="3">
        <v>0</v>
      </c>
      <c r="D144" s="3">
        <v>0</v>
      </c>
      <c r="E144" s="3">
        <v>0</v>
      </c>
      <c r="F144" s="3">
        <v>0</v>
      </c>
      <c r="G144" s="3">
        <v>0</v>
      </c>
      <c r="H144" s="3">
        <v>0</v>
      </c>
    </row>
    <row r="145" spans="1:8" x14ac:dyDescent="0.3">
      <c r="A145" s="5">
        <v>122600</v>
      </c>
      <c r="B145" s="4" t="s">
        <v>1335</v>
      </c>
      <c r="C145" s="3">
        <v>187543883</v>
      </c>
      <c r="D145" s="3">
        <v>198652958</v>
      </c>
      <c r="E145" s="3">
        <v>204253445</v>
      </c>
      <c r="F145" s="3">
        <v>210256262</v>
      </c>
      <c r="G145" s="3">
        <v>213458703</v>
      </c>
      <c r="H145" s="3">
        <v>226418282</v>
      </c>
    </row>
    <row r="146" spans="1:8" hidden="1" x14ac:dyDescent="0.3">
      <c r="A146" s="5">
        <v>122601</v>
      </c>
      <c r="B146" s="4" t="s">
        <v>1334</v>
      </c>
      <c r="C146" s="3">
        <v>0</v>
      </c>
      <c r="D146" s="3">
        <v>0</v>
      </c>
      <c r="E146" s="3">
        <v>0</v>
      </c>
      <c r="F146" s="3">
        <v>0</v>
      </c>
      <c r="G146" s="3">
        <v>0</v>
      </c>
      <c r="H146" s="3">
        <v>0</v>
      </c>
    </row>
    <row r="147" spans="1:8" x14ac:dyDescent="0.3">
      <c r="A147" s="5">
        <v>122602</v>
      </c>
      <c r="B147" s="4" t="s">
        <v>1333</v>
      </c>
      <c r="C147" s="3">
        <v>187543883</v>
      </c>
      <c r="D147" s="3">
        <v>198652958</v>
      </c>
      <c r="E147" s="3">
        <v>204253445</v>
      </c>
      <c r="F147" s="3">
        <v>210256262</v>
      </c>
      <c r="G147" s="3">
        <v>213458703</v>
      </c>
      <c r="H147" s="3">
        <v>226418282</v>
      </c>
    </row>
    <row r="148" spans="1:8" hidden="1" x14ac:dyDescent="0.3">
      <c r="A148" s="5">
        <v>122603</v>
      </c>
      <c r="B148" s="4" t="s">
        <v>1332</v>
      </c>
      <c r="C148" s="3">
        <v>0</v>
      </c>
      <c r="D148" s="3">
        <v>0</v>
      </c>
      <c r="E148" s="3">
        <v>0</v>
      </c>
      <c r="F148" s="3">
        <v>0</v>
      </c>
      <c r="G148" s="3">
        <v>0</v>
      </c>
      <c r="H148" s="3">
        <v>0</v>
      </c>
    </row>
    <row r="149" spans="1:8" hidden="1" x14ac:dyDescent="0.3">
      <c r="A149" s="5">
        <v>122604</v>
      </c>
      <c r="B149" s="4" t="s">
        <v>1331</v>
      </c>
      <c r="C149" s="3">
        <v>0</v>
      </c>
      <c r="D149" s="3">
        <v>0</v>
      </c>
      <c r="E149" s="3">
        <v>0</v>
      </c>
      <c r="F149" s="3">
        <v>0</v>
      </c>
      <c r="G149" s="3">
        <v>0</v>
      </c>
      <c r="H149" s="3">
        <v>0</v>
      </c>
    </row>
    <row r="150" spans="1:8" hidden="1" x14ac:dyDescent="0.3">
      <c r="A150" s="5">
        <v>122699</v>
      </c>
      <c r="B150" s="4" t="s">
        <v>1330</v>
      </c>
      <c r="C150" s="3">
        <v>0</v>
      </c>
      <c r="D150" s="3">
        <v>0</v>
      </c>
      <c r="E150" s="3">
        <v>0</v>
      </c>
      <c r="F150" s="3">
        <v>0</v>
      </c>
      <c r="G150" s="3">
        <v>0</v>
      </c>
      <c r="H150" s="3">
        <v>0</v>
      </c>
    </row>
    <row r="151" spans="1:8" hidden="1" x14ac:dyDescent="0.3">
      <c r="A151" s="5">
        <v>122800</v>
      </c>
      <c r="B151" s="4" t="s">
        <v>1329</v>
      </c>
      <c r="C151" s="3">
        <v>0</v>
      </c>
      <c r="D151" s="3">
        <v>0</v>
      </c>
      <c r="E151" s="3">
        <v>0</v>
      </c>
      <c r="F151" s="3">
        <v>0</v>
      </c>
      <c r="G151" s="3">
        <v>0</v>
      </c>
      <c r="H151" s="3">
        <v>0</v>
      </c>
    </row>
    <row r="152" spans="1:8" hidden="1" x14ac:dyDescent="0.3">
      <c r="A152" s="5">
        <v>122801</v>
      </c>
      <c r="B152" s="4" t="s">
        <v>1328</v>
      </c>
      <c r="C152" s="3">
        <v>0</v>
      </c>
      <c r="D152" s="3">
        <v>0</v>
      </c>
      <c r="E152" s="3">
        <v>0</v>
      </c>
      <c r="F152" s="3">
        <v>0</v>
      </c>
      <c r="G152" s="3">
        <v>0</v>
      </c>
      <c r="H152" s="3">
        <v>0</v>
      </c>
    </row>
    <row r="153" spans="1:8" hidden="1" x14ac:dyDescent="0.3">
      <c r="A153" s="5">
        <v>122802</v>
      </c>
      <c r="B153" s="4" t="s">
        <v>1327</v>
      </c>
      <c r="C153" s="3">
        <v>0</v>
      </c>
      <c r="D153" s="3">
        <v>0</v>
      </c>
      <c r="E153" s="3">
        <v>0</v>
      </c>
      <c r="F153" s="3">
        <v>0</v>
      </c>
      <c r="G153" s="3">
        <v>0</v>
      </c>
      <c r="H153" s="3">
        <v>0</v>
      </c>
    </row>
    <row r="154" spans="1:8" hidden="1" x14ac:dyDescent="0.3">
      <c r="A154" s="5">
        <v>122803</v>
      </c>
      <c r="B154" s="4" t="s">
        <v>1326</v>
      </c>
      <c r="C154" s="3">
        <v>0</v>
      </c>
      <c r="D154" s="3">
        <v>0</v>
      </c>
      <c r="E154" s="3">
        <v>0</v>
      </c>
      <c r="F154" s="3">
        <v>0</v>
      </c>
      <c r="G154" s="3">
        <v>0</v>
      </c>
      <c r="H154" s="3">
        <v>0</v>
      </c>
    </row>
    <row r="155" spans="1:8" hidden="1" x14ac:dyDescent="0.3">
      <c r="A155" s="5">
        <v>122804</v>
      </c>
      <c r="B155" s="4" t="s">
        <v>1325</v>
      </c>
      <c r="C155" s="3">
        <v>0</v>
      </c>
      <c r="D155" s="3">
        <v>0</v>
      </c>
      <c r="E155" s="3">
        <v>0</v>
      </c>
      <c r="F155" s="3">
        <v>0</v>
      </c>
      <c r="G155" s="3">
        <v>0</v>
      </c>
      <c r="H155" s="3">
        <v>0</v>
      </c>
    </row>
    <row r="156" spans="1:8" hidden="1" x14ac:dyDescent="0.3">
      <c r="A156" s="5">
        <v>122805</v>
      </c>
      <c r="B156" s="4" t="s">
        <v>1324</v>
      </c>
      <c r="C156" s="3">
        <v>0</v>
      </c>
      <c r="D156" s="3">
        <v>0</v>
      </c>
      <c r="E156" s="3">
        <v>0</v>
      </c>
      <c r="F156" s="3">
        <v>0</v>
      </c>
      <c r="G156" s="3">
        <v>0</v>
      </c>
      <c r="H156" s="3">
        <v>0</v>
      </c>
    </row>
    <row r="157" spans="1:8" hidden="1" x14ac:dyDescent="0.3">
      <c r="A157" s="5">
        <v>122806</v>
      </c>
      <c r="B157" s="4" t="s">
        <v>1323</v>
      </c>
      <c r="C157" s="3">
        <v>0</v>
      </c>
      <c r="D157" s="3">
        <v>0</v>
      </c>
      <c r="E157" s="3">
        <v>0</v>
      </c>
      <c r="F157" s="3">
        <v>0</v>
      </c>
      <c r="G157" s="3">
        <v>0</v>
      </c>
      <c r="H157" s="3">
        <v>0</v>
      </c>
    </row>
    <row r="158" spans="1:8" hidden="1" x14ac:dyDescent="0.3">
      <c r="A158" s="5">
        <v>122807</v>
      </c>
      <c r="B158" s="4" t="s">
        <v>1322</v>
      </c>
      <c r="C158" s="3">
        <v>0</v>
      </c>
      <c r="D158" s="3">
        <v>0</v>
      </c>
      <c r="E158" s="3">
        <v>0</v>
      </c>
      <c r="F158" s="3">
        <v>0</v>
      </c>
      <c r="G158" s="3">
        <v>0</v>
      </c>
      <c r="H158" s="3">
        <v>0</v>
      </c>
    </row>
    <row r="159" spans="1:8" hidden="1" x14ac:dyDescent="0.3">
      <c r="A159" s="5">
        <v>122808</v>
      </c>
      <c r="B159" s="4" t="s">
        <v>1321</v>
      </c>
      <c r="C159" s="3">
        <v>0</v>
      </c>
      <c r="D159" s="3">
        <v>0</v>
      </c>
      <c r="E159" s="3">
        <v>0</v>
      </c>
      <c r="F159" s="3">
        <v>0</v>
      </c>
      <c r="G159" s="3">
        <v>0</v>
      </c>
      <c r="H159" s="3">
        <v>0</v>
      </c>
    </row>
    <row r="160" spans="1:8" hidden="1" x14ac:dyDescent="0.3">
      <c r="A160" s="5">
        <v>122809</v>
      </c>
      <c r="B160" s="4" t="s">
        <v>1320</v>
      </c>
      <c r="C160" s="3">
        <v>0</v>
      </c>
      <c r="D160" s="3">
        <v>0</v>
      </c>
      <c r="E160" s="3">
        <v>0</v>
      </c>
      <c r="F160" s="3">
        <v>0</v>
      </c>
      <c r="G160" s="3">
        <v>0</v>
      </c>
      <c r="H160" s="3">
        <v>0</v>
      </c>
    </row>
    <row r="161" spans="1:8" hidden="1" x14ac:dyDescent="0.3">
      <c r="A161" s="5">
        <v>122810</v>
      </c>
      <c r="B161" s="4" t="s">
        <v>1319</v>
      </c>
      <c r="C161" s="3">
        <v>0</v>
      </c>
      <c r="D161" s="3">
        <v>0</v>
      </c>
      <c r="E161" s="3">
        <v>0</v>
      </c>
      <c r="F161" s="3">
        <v>0</v>
      </c>
      <c r="G161" s="3">
        <v>0</v>
      </c>
      <c r="H161" s="3">
        <v>0</v>
      </c>
    </row>
    <row r="162" spans="1:8" hidden="1" x14ac:dyDescent="0.3">
      <c r="A162" s="5">
        <v>122811</v>
      </c>
      <c r="B162" s="4" t="s">
        <v>1318</v>
      </c>
      <c r="C162" s="3">
        <v>0</v>
      </c>
      <c r="D162" s="3">
        <v>0</v>
      </c>
      <c r="E162" s="3">
        <v>0</v>
      </c>
      <c r="F162" s="3">
        <v>0</v>
      </c>
      <c r="G162" s="3">
        <v>0</v>
      </c>
      <c r="H162" s="3">
        <v>0</v>
      </c>
    </row>
    <row r="163" spans="1:8" hidden="1" x14ac:dyDescent="0.3">
      <c r="A163" s="5">
        <v>122814</v>
      </c>
      <c r="B163" s="4" t="s">
        <v>1317</v>
      </c>
      <c r="C163" s="3">
        <v>0</v>
      </c>
      <c r="D163" s="3">
        <v>0</v>
      </c>
      <c r="E163" s="3">
        <v>0</v>
      </c>
      <c r="F163" s="3">
        <v>0</v>
      </c>
      <c r="G163" s="3">
        <v>0</v>
      </c>
      <c r="H163" s="3">
        <v>0</v>
      </c>
    </row>
    <row r="164" spans="1:8" hidden="1" x14ac:dyDescent="0.3">
      <c r="A164" s="5">
        <v>122815</v>
      </c>
      <c r="B164" s="4" t="s">
        <v>1316</v>
      </c>
      <c r="C164" s="3">
        <v>0</v>
      </c>
      <c r="D164" s="3">
        <v>0</v>
      </c>
      <c r="E164" s="3">
        <v>0</v>
      </c>
      <c r="F164" s="3">
        <v>0</v>
      </c>
      <c r="G164" s="3">
        <v>0</v>
      </c>
      <c r="H164" s="3">
        <v>0</v>
      </c>
    </row>
    <row r="165" spans="1:8" hidden="1" x14ac:dyDescent="0.3">
      <c r="A165" s="5">
        <v>122816</v>
      </c>
      <c r="B165" s="4" t="s">
        <v>1315</v>
      </c>
      <c r="C165" s="3">
        <v>0</v>
      </c>
      <c r="D165" s="3">
        <v>0</v>
      </c>
      <c r="E165" s="3">
        <v>0</v>
      </c>
      <c r="F165" s="3">
        <v>0</v>
      </c>
      <c r="G165" s="3">
        <v>0</v>
      </c>
      <c r="H165" s="3">
        <v>0</v>
      </c>
    </row>
    <row r="166" spans="1:8" hidden="1" x14ac:dyDescent="0.3">
      <c r="A166" s="5">
        <v>122817</v>
      </c>
      <c r="B166" s="4" t="s">
        <v>1314</v>
      </c>
      <c r="C166" s="3">
        <v>0</v>
      </c>
      <c r="D166" s="3">
        <v>0</v>
      </c>
      <c r="E166" s="3">
        <v>0</v>
      </c>
      <c r="F166" s="3">
        <v>0</v>
      </c>
      <c r="G166" s="3">
        <v>0</v>
      </c>
      <c r="H166" s="3">
        <v>0</v>
      </c>
    </row>
    <row r="167" spans="1:8" hidden="1" x14ac:dyDescent="0.3">
      <c r="A167" s="5">
        <v>122818</v>
      </c>
      <c r="B167" s="4" t="s">
        <v>1313</v>
      </c>
      <c r="C167" s="3">
        <v>0</v>
      </c>
      <c r="D167" s="3">
        <v>0</v>
      </c>
      <c r="E167" s="3">
        <v>0</v>
      </c>
      <c r="F167" s="3">
        <v>0</v>
      </c>
      <c r="G167" s="3">
        <v>0</v>
      </c>
      <c r="H167" s="3">
        <v>0</v>
      </c>
    </row>
    <row r="168" spans="1:8" hidden="1" x14ac:dyDescent="0.3">
      <c r="A168" s="5">
        <v>122842</v>
      </c>
      <c r="B168" s="4" t="s">
        <v>1312</v>
      </c>
      <c r="C168" s="3">
        <v>0</v>
      </c>
      <c r="D168" s="3">
        <v>0</v>
      </c>
      <c r="E168" s="3">
        <v>0</v>
      </c>
      <c r="F168" s="3">
        <v>0</v>
      </c>
      <c r="G168" s="3">
        <v>0</v>
      </c>
      <c r="H168" s="3">
        <v>0</v>
      </c>
    </row>
    <row r="169" spans="1:8" hidden="1" x14ac:dyDescent="0.3">
      <c r="A169" s="5">
        <v>122895</v>
      </c>
      <c r="B169" s="4" t="s">
        <v>1311</v>
      </c>
      <c r="C169" s="3">
        <v>0</v>
      </c>
      <c r="D169" s="3">
        <v>0</v>
      </c>
      <c r="E169" s="3">
        <v>0</v>
      </c>
      <c r="F169" s="3">
        <v>0</v>
      </c>
      <c r="G169" s="3">
        <v>0</v>
      </c>
      <c r="H169" s="3">
        <v>0</v>
      </c>
    </row>
    <row r="170" spans="1:8" hidden="1" x14ac:dyDescent="0.3">
      <c r="A170" s="5">
        <v>122899</v>
      </c>
      <c r="B170" s="4" t="s">
        <v>1310</v>
      </c>
      <c r="C170" s="3">
        <v>0</v>
      </c>
      <c r="D170" s="3">
        <v>0</v>
      </c>
      <c r="E170" s="3">
        <v>0</v>
      </c>
      <c r="F170" s="3">
        <v>0</v>
      </c>
      <c r="G170" s="3">
        <v>0</v>
      </c>
      <c r="H170" s="3">
        <v>0</v>
      </c>
    </row>
    <row r="171" spans="1:8" hidden="1" x14ac:dyDescent="0.3">
      <c r="A171" s="5">
        <v>123000</v>
      </c>
      <c r="B171" s="4" t="s">
        <v>1309</v>
      </c>
      <c r="C171" s="3">
        <v>0</v>
      </c>
      <c r="D171" s="3">
        <v>0</v>
      </c>
      <c r="E171" s="3">
        <v>0</v>
      </c>
      <c r="F171" s="3">
        <v>0</v>
      </c>
      <c r="G171" s="3">
        <v>0</v>
      </c>
      <c r="H171" s="3">
        <v>0</v>
      </c>
    </row>
    <row r="172" spans="1:8" hidden="1" x14ac:dyDescent="0.3">
      <c r="A172" s="5">
        <v>123001</v>
      </c>
      <c r="B172" s="4" t="s">
        <v>1294</v>
      </c>
      <c r="C172" s="3">
        <v>0</v>
      </c>
      <c r="D172" s="3">
        <v>0</v>
      </c>
      <c r="E172" s="3">
        <v>0</v>
      </c>
      <c r="F172" s="3">
        <v>0</v>
      </c>
      <c r="G172" s="3">
        <v>0</v>
      </c>
      <c r="H172" s="3">
        <v>0</v>
      </c>
    </row>
    <row r="173" spans="1:8" hidden="1" x14ac:dyDescent="0.3">
      <c r="A173" s="5">
        <v>123002</v>
      </c>
      <c r="B173" s="4" t="s">
        <v>1293</v>
      </c>
      <c r="C173" s="3">
        <v>0</v>
      </c>
      <c r="D173" s="3">
        <v>0</v>
      </c>
      <c r="E173" s="3">
        <v>0</v>
      </c>
      <c r="F173" s="3">
        <v>0</v>
      </c>
      <c r="G173" s="3">
        <v>0</v>
      </c>
      <c r="H173" s="3">
        <v>0</v>
      </c>
    </row>
    <row r="174" spans="1:8" hidden="1" x14ac:dyDescent="0.3">
      <c r="A174" s="5">
        <v>123003</v>
      </c>
      <c r="B174" s="4" t="s">
        <v>1292</v>
      </c>
      <c r="C174" s="3">
        <v>0</v>
      </c>
      <c r="D174" s="3">
        <v>0</v>
      </c>
      <c r="E174" s="3">
        <v>0</v>
      </c>
      <c r="F174" s="3">
        <v>0</v>
      </c>
      <c r="G174" s="3">
        <v>0</v>
      </c>
      <c r="H174" s="3">
        <v>0</v>
      </c>
    </row>
    <row r="175" spans="1:8" hidden="1" x14ac:dyDescent="0.3">
      <c r="A175" s="5">
        <v>123005</v>
      </c>
      <c r="B175" s="4" t="s">
        <v>1308</v>
      </c>
      <c r="C175" s="3">
        <v>0</v>
      </c>
      <c r="D175" s="3">
        <v>0</v>
      </c>
      <c r="E175" s="3">
        <v>0</v>
      </c>
      <c r="F175" s="3">
        <v>0</v>
      </c>
      <c r="G175" s="3">
        <v>0</v>
      </c>
      <c r="H175" s="3">
        <v>0</v>
      </c>
    </row>
    <row r="176" spans="1:8" hidden="1" x14ac:dyDescent="0.3">
      <c r="A176" s="5">
        <v>123006</v>
      </c>
      <c r="B176" s="4" t="s">
        <v>1307</v>
      </c>
      <c r="C176" s="3">
        <v>0</v>
      </c>
      <c r="D176" s="3">
        <v>0</v>
      </c>
      <c r="E176" s="3">
        <v>0</v>
      </c>
      <c r="F176" s="3">
        <v>0</v>
      </c>
      <c r="G176" s="3">
        <v>0</v>
      </c>
      <c r="H176" s="3">
        <v>0</v>
      </c>
    </row>
    <row r="177" spans="1:8" hidden="1" x14ac:dyDescent="0.3">
      <c r="A177" s="5">
        <v>123007</v>
      </c>
      <c r="B177" s="4" t="s">
        <v>1306</v>
      </c>
      <c r="C177" s="3">
        <v>0</v>
      </c>
      <c r="D177" s="3">
        <v>0</v>
      </c>
      <c r="E177" s="3">
        <v>0</v>
      </c>
      <c r="F177" s="3">
        <v>0</v>
      </c>
      <c r="G177" s="3">
        <v>0</v>
      </c>
      <c r="H177" s="3">
        <v>0</v>
      </c>
    </row>
    <row r="178" spans="1:8" hidden="1" x14ac:dyDescent="0.3">
      <c r="A178" s="5">
        <v>123008</v>
      </c>
      <c r="B178" s="4" t="s">
        <v>1305</v>
      </c>
      <c r="C178" s="3">
        <v>0</v>
      </c>
      <c r="D178" s="3">
        <v>0</v>
      </c>
      <c r="E178" s="3">
        <v>0</v>
      </c>
      <c r="F178" s="3">
        <v>0</v>
      </c>
      <c r="G178" s="3">
        <v>0</v>
      </c>
      <c r="H178" s="3">
        <v>0</v>
      </c>
    </row>
    <row r="179" spans="1:8" hidden="1" x14ac:dyDescent="0.3">
      <c r="A179" s="5">
        <v>123009</v>
      </c>
      <c r="B179" s="4" t="s">
        <v>1304</v>
      </c>
      <c r="C179" s="3">
        <v>0</v>
      </c>
      <c r="D179" s="3">
        <v>0</v>
      </c>
      <c r="E179" s="3">
        <v>0</v>
      </c>
      <c r="F179" s="3">
        <v>0</v>
      </c>
      <c r="G179" s="3">
        <v>0</v>
      </c>
      <c r="H179" s="3">
        <v>0</v>
      </c>
    </row>
    <row r="180" spans="1:8" hidden="1" x14ac:dyDescent="0.3">
      <c r="A180" s="5">
        <v>123010</v>
      </c>
      <c r="B180" s="4" t="s">
        <v>1303</v>
      </c>
      <c r="C180" s="3">
        <v>0</v>
      </c>
      <c r="D180" s="3">
        <v>0</v>
      </c>
      <c r="E180" s="3">
        <v>0</v>
      </c>
      <c r="F180" s="3">
        <v>0</v>
      </c>
      <c r="G180" s="3">
        <v>0</v>
      </c>
      <c r="H180" s="3">
        <v>0</v>
      </c>
    </row>
    <row r="181" spans="1:8" hidden="1" x14ac:dyDescent="0.3">
      <c r="A181" s="5">
        <v>123011</v>
      </c>
      <c r="B181" s="4" t="s">
        <v>1302</v>
      </c>
      <c r="C181" s="3">
        <v>0</v>
      </c>
      <c r="D181" s="3">
        <v>0</v>
      </c>
      <c r="E181" s="3">
        <v>0</v>
      </c>
      <c r="F181" s="3">
        <v>0</v>
      </c>
      <c r="G181" s="3">
        <v>0</v>
      </c>
      <c r="H181" s="3">
        <v>0</v>
      </c>
    </row>
    <row r="182" spans="1:8" hidden="1" x14ac:dyDescent="0.3">
      <c r="A182" s="5">
        <v>123012</v>
      </c>
      <c r="B182" s="4" t="s">
        <v>1301</v>
      </c>
      <c r="C182" s="3">
        <v>0</v>
      </c>
      <c r="D182" s="3">
        <v>0</v>
      </c>
      <c r="E182" s="3">
        <v>0</v>
      </c>
      <c r="F182" s="3">
        <v>0</v>
      </c>
      <c r="G182" s="3">
        <v>0</v>
      </c>
      <c r="H182" s="3">
        <v>0</v>
      </c>
    </row>
    <row r="183" spans="1:8" hidden="1" x14ac:dyDescent="0.3">
      <c r="A183" s="5">
        <v>123013</v>
      </c>
      <c r="B183" s="4" t="s">
        <v>1300</v>
      </c>
      <c r="C183" s="3">
        <v>0</v>
      </c>
      <c r="D183" s="3">
        <v>0</v>
      </c>
      <c r="E183" s="3">
        <v>0</v>
      </c>
      <c r="F183" s="3">
        <v>0</v>
      </c>
      <c r="G183" s="3">
        <v>0</v>
      </c>
      <c r="H183" s="3">
        <v>0</v>
      </c>
    </row>
    <row r="184" spans="1:8" hidden="1" x14ac:dyDescent="0.3">
      <c r="A184" s="5">
        <v>123014</v>
      </c>
      <c r="B184" s="4" t="s">
        <v>1299</v>
      </c>
      <c r="C184" s="3">
        <v>0</v>
      </c>
      <c r="D184" s="3">
        <v>0</v>
      </c>
      <c r="E184" s="3">
        <v>0</v>
      </c>
      <c r="F184" s="3">
        <v>0</v>
      </c>
      <c r="G184" s="3">
        <v>0</v>
      </c>
      <c r="H184" s="3">
        <v>0</v>
      </c>
    </row>
    <row r="185" spans="1:8" hidden="1" x14ac:dyDescent="0.3">
      <c r="A185" s="5">
        <v>123015</v>
      </c>
      <c r="B185" s="4" t="s">
        <v>1298</v>
      </c>
      <c r="C185" s="3">
        <v>0</v>
      </c>
      <c r="D185" s="3">
        <v>0</v>
      </c>
      <c r="E185" s="3">
        <v>0</v>
      </c>
      <c r="F185" s="3">
        <v>0</v>
      </c>
      <c r="G185" s="3">
        <v>0</v>
      </c>
      <c r="H185" s="3">
        <v>0</v>
      </c>
    </row>
    <row r="186" spans="1:8" hidden="1" x14ac:dyDescent="0.3">
      <c r="A186" s="5">
        <v>123016</v>
      </c>
      <c r="B186" s="4" t="s">
        <v>1297</v>
      </c>
      <c r="C186" s="3">
        <v>0</v>
      </c>
      <c r="D186" s="3">
        <v>0</v>
      </c>
      <c r="E186" s="3">
        <v>0</v>
      </c>
      <c r="F186" s="3">
        <v>0</v>
      </c>
      <c r="G186" s="3">
        <v>0</v>
      </c>
      <c r="H186" s="3">
        <v>0</v>
      </c>
    </row>
    <row r="187" spans="1:8" hidden="1" x14ac:dyDescent="0.3">
      <c r="A187" s="5">
        <v>123099</v>
      </c>
      <c r="B187" s="4" t="s">
        <v>1296</v>
      </c>
      <c r="C187" s="3">
        <v>0</v>
      </c>
      <c r="D187" s="3">
        <v>0</v>
      </c>
      <c r="E187" s="3">
        <v>0</v>
      </c>
      <c r="F187" s="3">
        <v>0</v>
      </c>
      <c r="G187" s="3">
        <v>0</v>
      </c>
      <c r="H187" s="3">
        <v>0</v>
      </c>
    </row>
    <row r="188" spans="1:8" x14ac:dyDescent="0.3">
      <c r="A188" s="5">
        <v>123200</v>
      </c>
      <c r="B188" s="4" t="s">
        <v>1295</v>
      </c>
      <c r="C188" s="3">
        <v>780616078.58000004</v>
      </c>
      <c r="D188" s="3">
        <v>882649078.58000004</v>
      </c>
      <c r="E188" s="3">
        <v>818984078.58000004</v>
      </c>
      <c r="F188" s="3">
        <v>854542753.58000004</v>
      </c>
      <c r="G188" s="3">
        <v>854542753.58000004</v>
      </c>
      <c r="H188" s="3">
        <v>854542753.58000004</v>
      </c>
    </row>
    <row r="189" spans="1:8" hidden="1" x14ac:dyDescent="0.3">
      <c r="A189" s="5">
        <v>123201</v>
      </c>
      <c r="B189" s="4" t="s">
        <v>1294</v>
      </c>
      <c r="C189" s="3">
        <v>0</v>
      </c>
      <c r="D189" s="3">
        <v>0</v>
      </c>
      <c r="E189" s="3">
        <v>0</v>
      </c>
      <c r="F189" s="3">
        <v>0</v>
      </c>
      <c r="G189" s="3">
        <v>0</v>
      </c>
      <c r="H189" s="3">
        <v>0</v>
      </c>
    </row>
    <row r="190" spans="1:8" hidden="1" x14ac:dyDescent="0.3">
      <c r="A190" s="5">
        <v>123202</v>
      </c>
      <c r="B190" s="4" t="s">
        <v>1293</v>
      </c>
      <c r="C190" s="3">
        <v>0</v>
      </c>
      <c r="D190" s="3">
        <v>0</v>
      </c>
      <c r="E190" s="3">
        <v>0</v>
      </c>
      <c r="F190" s="3">
        <v>0</v>
      </c>
      <c r="G190" s="3">
        <v>0</v>
      </c>
      <c r="H190" s="3">
        <v>0</v>
      </c>
    </row>
    <row r="191" spans="1:8" x14ac:dyDescent="0.3">
      <c r="A191" s="5">
        <v>123204</v>
      </c>
      <c r="B191" s="4" t="s">
        <v>1292</v>
      </c>
      <c r="C191" s="3">
        <v>780616078.58000004</v>
      </c>
      <c r="D191" s="3">
        <v>882649078.58000004</v>
      </c>
      <c r="E191" s="3">
        <v>818984078.58000004</v>
      </c>
      <c r="F191" s="3">
        <v>854542753.58000004</v>
      </c>
      <c r="G191" s="3">
        <v>854542753.58000004</v>
      </c>
      <c r="H191" s="3">
        <v>854542753.58000004</v>
      </c>
    </row>
    <row r="192" spans="1:8" hidden="1" x14ac:dyDescent="0.3">
      <c r="A192" s="5">
        <v>123295</v>
      </c>
      <c r="B192" s="4" t="s">
        <v>1291</v>
      </c>
      <c r="C192" s="3">
        <v>0</v>
      </c>
      <c r="D192" s="3">
        <v>0</v>
      </c>
      <c r="E192" s="3">
        <v>0</v>
      </c>
      <c r="F192" s="3">
        <v>0</v>
      </c>
      <c r="G192" s="3">
        <v>0</v>
      </c>
      <c r="H192" s="3">
        <v>0</v>
      </c>
    </row>
    <row r="193" spans="1:8" hidden="1" x14ac:dyDescent="0.3">
      <c r="A193" s="5">
        <v>123299</v>
      </c>
      <c r="B193" s="4" t="s">
        <v>1290</v>
      </c>
      <c r="C193" s="3">
        <v>0</v>
      </c>
      <c r="D193" s="3">
        <v>0</v>
      </c>
      <c r="E193" s="3">
        <v>0</v>
      </c>
      <c r="F193" s="3">
        <v>0</v>
      </c>
      <c r="G193" s="3">
        <v>0</v>
      </c>
      <c r="H193" s="3">
        <v>0</v>
      </c>
    </row>
    <row r="194" spans="1:8" hidden="1" x14ac:dyDescent="0.3">
      <c r="A194" s="5">
        <v>123400</v>
      </c>
      <c r="B194" s="4" t="s">
        <v>1289</v>
      </c>
      <c r="C194" s="3">
        <v>0</v>
      </c>
      <c r="D194" s="3">
        <v>0</v>
      </c>
      <c r="E194" s="3">
        <v>0</v>
      </c>
      <c r="F194" s="3">
        <v>0</v>
      </c>
      <c r="G194" s="3">
        <v>0</v>
      </c>
      <c r="H194" s="3">
        <v>0</v>
      </c>
    </row>
    <row r="195" spans="1:8" hidden="1" x14ac:dyDescent="0.3">
      <c r="A195" s="5">
        <v>123600</v>
      </c>
      <c r="B195" s="4" t="s">
        <v>1288</v>
      </c>
      <c r="C195" s="3">
        <v>0</v>
      </c>
      <c r="D195" s="3">
        <v>0</v>
      </c>
      <c r="E195" s="3">
        <v>0</v>
      </c>
      <c r="F195" s="3">
        <v>0</v>
      </c>
      <c r="G195" s="3">
        <v>0</v>
      </c>
      <c r="H195" s="3">
        <v>0</v>
      </c>
    </row>
    <row r="196" spans="1:8" hidden="1" x14ac:dyDescent="0.3">
      <c r="A196" s="5">
        <v>123601</v>
      </c>
      <c r="B196" s="4" t="s">
        <v>1285</v>
      </c>
      <c r="C196" s="3">
        <v>0</v>
      </c>
      <c r="D196" s="3">
        <v>0</v>
      </c>
      <c r="E196" s="3">
        <v>0</v>
      </c>
      <c r="F196" s="3">
        <v>0</v>
      </c>
      <c r="G196" s="3">
        <v>0</v>
      </c>
      <c r="H196" s="3">
        <v>0</v>
      </c>
    </row>
    <row r="197" spans="1:8" hidden="1" x14ac:dyDescent="0.3">
      <c r="A197" s="5">
        <v>123602</v>
      </c>
      <c r="B197" s="4" t="s">
        <v>1284</v>
      </c>
      <c r="C197" s="3">
        <v>0</v>
      </c>
      <c r="D197" s="3">
        <v>0</v>
      </c>
      <c r="E197" s="3">
        <v>0</v>
      </c>
      <c r="F197" s="3">
        <v>0</v>
      </c>
      <c r="G197" s="3">
        <v>0</v>
      </c>
      <c r="H197" s="3">
        <v>0</v>
      </c>
    </row>
    <row r="198" spans="1:8" hidden="1" x14ac:dyDescent="0.3">
      <c r="A198" s="5">
        <v>123603</v>
      </c>
      <c r="B198" s="4" t="s">
        <v>1283</v>
      </c>
      <c r="C198" s="3">
        <v>0</v>
      </c>
      <c r="D198" s="3">
        <v>0</v>
      </c>
      <c r="E198" s="3">
        <v>0</v>
      </c>
      <c r="F198" s="3">
        <v>0</v>
      </c>
      <c r="G198" s="3">
        <v>0</v>
      </c>
      <c r="H198" s="3">
        <v>0</v>
      </c>
    </row>
    <row r="199" spans="1:8" hidden="1" x14ac:dyDescent="0.3">
      <c r="A199" s="5">
        <v>123604</v>
      </c>
      <c r="B199" s="4" t="s">
        <v>1282</v>
      </c>
      <c r="C199" s="3">
        <v>0</v>
      </c>
      <c r="D199" s="3">
        <v>0</v>
      </c>
      <c r="E199" s="3">
        <v>0</v>
      </c>
      <c r="F199" s="3">
        <v>0</v>
      </c>
      <c r="G199" s="3">
        <v>0</v>
      </c>
      <c r="H199" s="3">
        <v>0</v>
      </c>
    </row>
    <row r="200" spans="1:8" hidden="1" x14ac:dyDescent="0.3">
      <c r="A200" s="5">
        <v>123605</v>
      </c>
      <c r="B200" s="4" t="s">
        <v>1281</v>
      </c>
      <c r="C200" s="3">
        <v>0</v>
      </c>
      <c r="D200" s="3">
        <v>0</v>
      </c>
      <c r="E200" s="3">
        <v>0</v>
      </c>
      <c r="F200" s="3">
        <v>0</v>
      </c>
      <c r="G200" s="3">
        <v>0</v>
      </c>
      <c r="H200" s="3">
        <v>0</v>
      </c>
    </row>
    <row r="201" spans="1:8" hidden="1" x14ac:dyDescent="0.3">
      <c r="A201" s="5">
        <v>123606</v>
      </c>
      <c r="B201" s="4" t="s">
        <v>1280</v>
      </c>
      <c r="C201" s="3">
        <v>0</v>
      </c>
      <c r="D201" s="3">
        <v>0</v>
      </c>
      <c r="E201" s="3">
        <v>0</v>
      </c>
      <c r="F201" s="3">
        <v>0</v>
      </c>
      <c r="G201" s="3">
        <v>0</v>
      </c>
      <c r="H201" s="3">
        <v>0</v>
      </c>
    </row>
    <row r="202" spans="1:8" hidden="1" x14ac:dyDescent="0.3">
      <c r="A202" s="5">
        <v>123607</v>
      </c>
      <c r="B202" s="4" t="s">
        <v>1279</v>
      </c>
      <c r="C202" s="3">
        <v>0</v>
      </c>
      <c r="D202" s="3">
        <v>0</v>
      </c>
      <c r="E202" s="3">
        <v>0</v>
      </c>
      <c r="F202" s="3">
        <v>0</v>
      </c>
      <c r="G202" s="3">
        <v>0</v>
      </c>
      <c r="H202" s="3">
        <v>0</v>
      </c>
    </row>
    <row r="203" spans="1:8" hidden="1" x14ac:dyDescent="0.3">
      <c r="A203" s="5">
        <v>123608</v>
      </c>
      <c r="B203" s="4" t="s">
        <v>1278</v>
      </c>
      <c r="C203" s="3">
        <v>0</v>
      </c>
      <c r="D203" s="3">
        <v>0</v>
      </c>
      <c r="E203" s="3">
        <v>0</v>
      </c>
      <c r="F203" s="3">
        <v>0</v>
      </c>
      <c r="G203" s="3">
        <v>0</v>
      </c>
      <c r="H203" s="3">
        <v>0</v>
      </c>
    </row>
    <row r="204" spans="1:8" hidden="1" x14ac:dyDescent="0.3">
      <c r="A204" s="5">
        <v>123609</v>
      </c>
      <c r="B204" s="4" t="s">
        <v>1277</v>
      </c>
      <c r="C204" s="3">
        <v>0</v>
      </c>
      <c r="D204" s="3">
        <v>0</v>
      </c>
      <c r="E204" s="3">
        <v>0</v>
      </c>
      <c r="F204" s="3">
        <v>0</v>
      </c>
      <c r="G204" s="3">
        <v>0</v>
      </c>
      <c r="H204" s="3">
        <v>0</v>
      </c>
    </row>
    <row r="205" spans="1:8" hidden="1" x14ac:dyDescent="0.3">
      <c r="A205" s="5">
        <v>123610</v>
      </c>
      <c r="B205" s="4" t="s">
        <v>1276</v>
      </c>
      <c r="C205" s="3">
        <v>0</v>
      </c>
      <c r="D205" s="3">
        <v>0</v>
      </c>
      <c r="E205" s="3">
        <v>0</v>
      </c>
      <c r="F205" s="3">
        <v>0</v>
      </c>
      <c r="G205" s="3">
        <v>0</v>
      </c>
      <c r="H205" s="3">
        <v>0</v>
      </c>
    </row>
    <row r="206" spans="1:8" hidden="1" x14ac:dyDescent="0.3">
      <c r="A206" s="5">
        <v>123800</v>
      </c>
      <c r="B206" s="4" t="s">
        <v>1287</v>
      </c>
      <c r="C206" s="3">
        <v>0</v>
      </c>
      <c r="D206" s="3">
        <v>0</v>
      </c>
      <c r="E206" s="3">
        <v>0</v>
      </c>
      <c r="F206" s="3">
        <v>0</v>
      </c>
      <c r="G206" s="3">
        <v>0</v>
      </c>
      <c r="H206" s="3">
        <v>0</v>
      </c>
    </row>
    <row r="207" spans="1:8" hidden="1" x14ac:dyDescent="0.3">
      <c r="A207" s="5">
        <v>123801</v>
      </c>
      <c r="B207" s="4" t="s">
        <v>1285</v>
      </c>
      <c r="C207" s="3">
        <v>0</v>
      </c>
      <c r="D207" s="3">
        <v>0</v>
      </c>
      <c r="E207" s="3">
        <v>0</v>
      </c>
      <c r="F207" s="3">
        <v>0</v>
      </c>
      <c r="G207" s="3">
        <v>0</v>
      </c>
      <c r="H207" s="3">
        <v>0</v>
      </c>
    </row>
    <row r="208" spans="1:8" hidden="1" x14ac:dyDescent="0.3">
      <c r="A208" s="5">
        <v>123802</v>
      </c>
      <c r="B208" s="4" t="s">
        <v>1284</v>
      </c>
      <c r="C208" s="3">
        <v>0</v>
      </c>
      <c r="D208" s="3">
        <v>0</v>
      </c>
      <c r="E208" s="3">
        <v>0</v>
      </c>
      <c r="F208" s="3">
        <v>0</v>
      </c>
      <c r="G208" s="3">
        <v>0</v>
      </c>
      <c r="H208" s="3">
        <v>0</v>
      </c>
    </row>
    <row r="209" spans="1:8" hidden="1" x14ac:dyDescent="0.3">
      <c r="A209" s="5">
        <v>123803</v>
      </c>
      <c r="B209" s="4" t="s">
        <v>1283</v>
      </c>
      <c r="C209" s="3">
        <v>0</v>
      </c>
      <c r="D209" s="3">
        <v>0</v>
      </c>
      <c r="E209" s="3">
        <v>0</v>
      </c>
      <c r="F209" s="3">
        <v>0</v>
      </c>
      <c r="G209" s="3">
        <v>0</v>
      </c>
      <c r="H209" s="3">
        <v>0</v>
      </c>
    </row>
    <row r="210" spans="1:8" hidden="1" x14ac:dyDescent="0.3">
      <c r="A210" s="5">
        <v>123804</v>
      </c>
      <c r="B210" s="4" t="s">
        <v>1282</v>
      </c>
      <c r="C210" s="3">
        <v>0</v>
      </c>
      <c r="D210" s="3">
        <v>0</v>
      </c>
      <c r="E210" s="3">
        <v>0</v>
      </c>
      <c r="F210" s="3">
        <v>0</v>
      </c>
      <c r="G210" s="3">
        <v>0</v>
      </c>
      <c r="H210" s="3">
        <v>0</v>
      </c>
    </row>
    <row r="211" spans="1:8" hidden="1" x14ac:dyDescent="0.3">
      <c r="A211" s="5">
        <v>123805</v>
      </c>
      <c r="B211" s="4" t="s">
        <v>1281</v>
      </c>
      <c r="C211" s="3">
        <v>0</v>
      </c>
      <c r="D211" s="3">
        <v>0</v>
      </c>
      <c r="E211" s="3">
        <v>0</v>
      </c>
      <c r="F211" s="3">
        <v>0</v>
      </c>
      <c r="G211" s="3">
        <v>0</v>
      </c>
      <c r="H211" s="3">
        <v>0</v>
      </c>
    </row>
    <row r="212" spans="1:8" hidden="1" x14ac:dyDescent="0.3">
      <c r="A212" s="5">
        <v>123806</v>
      </c>
      <c r="B212" s="4" t="s">
        <v>1280</v>
      </c>
      <c r="C212" s="3">
        <v>0</v>
      </c>
      <c r="D212" s="3">
        <v>0</v>
      </c>
      <c r="E212" s="3">
        <v>0</v>
      </c>
      <c r="F212" s="3">
        <v>0</v>
      </c>
      <c r="G212" s="3">
        <v>0</v>
      </c>
      <c r="H212" s="3">
        <v>0</v>
      </c>
    </row>
    <row r="213" spans="1:8" hidden="1" x14ac:dyDescent="0.3">
      <c r="A213" s="5">
        <v>123807</v>
      </c>
      <c r="B213" s="4" t="s">
        <v>1279</v>
      </c>
      <c r="C213" s="3">
        <v>0</v>
      </c>
      <c r="D213" s="3">
        <v>0</v>
      </c>
      <c r="E213" s="3">
        <v>0</v>
      </c>
      <c r="F213" s="3">
        <v>0</v>
      </c>
      <c r="G213" s="3">
        <v>0</v>
      </c>
      <c r="H213" s="3">
        <v>0</v>
      </c>
    </row>
    <row r="214" spans="1:8" hidden="1" x14ac:dyDescent="0.3">
      <c r="A214" s="5">
        <v>123808</v>
      </c>
      <c r="B214" s="4" t="s">
        <v>1278</v>
      </c>
      <c r="C214" s="3">
        <v>0</v>
      </c>
      <c r="D214" s="3">
        <v>0</v>
      </c>
      <c r="E214" s="3">
        <v>0</v>
      </c>
      <c r="F214" s="3">
        <v>0</v>
      </c>
      <c r="G214" s="3">
        <v>0</v>
      </c>
      <c r="H214" s="3">
        <v>0</v>
      </c>
    </row>
    <row r="215" spans="1:8" hidden="1" x14ac:dyDescent="0.3">
      <c r="A215" s="5">
        <v>123809</v>
      </c>
      <c r="B215" s="4" t="s">
        <v>1277</v>
      </c>
      <c r="C215" s="3">
        <v>0</v>
      </c>
      <c r="D215" s="3">
        <v>0</v>
      </c>
      <c r="E215" s="3">
        <v>0</v>
      </c>
      <c r="F215" s="3">
        <v>0</v>
      </c>
      <c r="G215" s="3">
        <v>0</v>
      </c>
      <c r="H215" s="3">
        <v>0</v>
      </c>
    </row>
    <row r="216" spans="1:8" hidden="1" x14ac:dyDescent="0.3">
      <c r="A216" s="5">
        <v>123810</v>
      </c>
      <c r="B216" s="4" t="s">
        <v>1276</v>
      </c>
      <c r="C216" s="3">
        <v>0</v>
      </c>
      <c r="D216" s="3">
        <v>0</v>
      </c>
      <c r="E216" s="3">
        <v>0</v>
      </c>
      <c r="F216" s="3">
        <v>0</v>
      </c>
      <c r="G216" s="3">
        <v>0</v>
      </c>
      <c r="H216" s="3">
        <v>0</v>
      </c>
    </row>
    <row r="217" spans="1:8" hidden="1" x14ac:dyDescent="0.3">
      <c r="A217" s="5">
        <v>124000</v>
      </c>
      <c r="B217" s="4" t="s">
        <v>1286</v>
      </c>
      <c r="C217" s="3">
        <v>0</v>
      </c>
      <c r="D217" s="3">
        <v>0</v>
      </c>
      <c r="E217" s="3">
        <v>0</v>
      </c>
      <c r="F217" s="3">
        <v>0</v>
      </c>
      <c r="G217" s="3">
        <v>0</v>
      </c>
      <c r="H217" s="3">
        <v>0</v>
      </c>
    </row>
    <row r="218" spans="1:8" hidden="1" x14ac:dyDescent="0.3">
      <c r="A218" s="5">
        <v>124001</v>
      </c>
      <c r="B218" s="4" t="s">
        <v>1285</v>
      </c>
      <c r="C218" s="3">
        <v>0</v>
      </c>
      <c r="D218" s="3">
        <v>0</v>
      </c>
      <c r="E218" s="3">
        <v>0</v>
      </c>
      <c r="F218" s="3">
        <v>0</v>
      </c>
      <c r="G218" s="3">
        <v>0</v>
      </c>
      <c r="H218" s="3">
        <v>0</v>
      </c>
    </row>
    <row r="219" spans="1:8" hidden="1" x14ac:dyDescent="0.3">
      <c r="A219" s="5">
        <v>124002</v>
      </c>
      <c r="B219" s="4" t="s">
        <v>1284</v>
      </c>
      <c r="C219" s="3">
        <v>0</v>
      </c>
      <c r="D219" s="3">
        <v>0</v>
      </c>
      <c r="E219" s="3">
        <v>0</v>
      </c>
      <c r="F219" s="3">
        <v>0</v>
      </c>
      <c r="G219" s="3">
        <v>0</v>
      </c>
      <c r="H219" s="3">
        <v>0</v>
      </c>
    </row>
    <row r="220" spans="1:8" hidden="1" x14ac:dyDescent="0.3">
      <c r="A220" s="5">
        <v>124003</v>
      </c>
      <c r="B220" s="4" t="s">
        <v>1283</v>
      </c>
      <c r="C220" s="3">
        <v>0</v>
      </c>
      <c r="D220" s="3">
        <v>0</v>
      </c>
      <c r="E220" s="3">
        <v>0</v>
      </c>
      <c r="F220" s="3">
        <v>0</v>
      </c>
      <c r="G220" s="3">
        <v>0</v>
      </c>
      <c r="H220" s="3">
        <v>0</v>
      </c>
    </row>
    <row r="221" spans="1:8" hidden="1" x14ac:dyDescent="0.3">
      <c r="A221" s="5">
        <v>124004</v>
      </c>
      <c r="B221" s="4" t="s">
        <v>1282</v>
      </c>
      <c r="C221" s="3">
        <v>0</v>
      </c>
      <c r="D221" s="3">
        <v>0</v>
      </c>
      <c r="E221" s="3">
        <v>0</v>
      </c>
      <c r="F221" s="3">
        <v>0</v>
      </c>
      <c r="G221" s="3">
        <v>0</v>
      </c>
      <c r="H221" s="3">
        <v>0</v>
      </c>
    </row>
    <row r="222" spans="1:8" hidden="1" x14ac:dyDescent="0.3">
      <c r="A222" s="5">
        <v>124005</v>
      </c>
      <c r="B222" s="4" t="s">
        <v>1281</v>
      </c>
      <c r="C222" s="3">
        <v>0</v>
      </c>
      <c r="D222" s="3">
        <v>0</v>
      </c>
      <c r="E222" s="3">
        <v>0</v>
      </c>
      <c r="F222" s="3">
        <v>0</v>
      </c>
      <c r="G222" s="3">
        <v>0</v>
      </c>
      <c r="H222" s="3">
        <v>0</v>
      </c>
    </row>
    <row r="223" spans="1:8" hidden="1" x14ac:dyDescent="0.3">
      <c r="A223" s="5">
        <v>124006</v>
      </c>
      <c r="B223" s="4" t="s">
        <v>1280</v>
      </c>
      <c r="C223" s="3">
        <v>0</v>
      </c>
      <c r="D223" s="3">
        <v>0</v>
      </c>
      <c r="E223" s="3">
        <v>0</v>
      </c>
      <c r="F223" s="3">
        <v>0</v>
      </c>
      <c r="G223" s="3">
        <v>0</v>
      </c>
      <c r="H223" s="3">
        <v>0</v>
      </c>
    </row>
    <row r="224" spans="1:8" hidden="1" x14ac:dyDescent="0.3">
      <c r="A224" s="5">
        <v>124007</v>
      </c>
      <c r="B224" s="4" t="s">
        <v>1279</v>
      </c>
      <c r="C224" s="3">
        <v>0</v>
      </c>
      <c r="D224" s="3">
        <v>0</v>
      </c>
      <c r="E224" s="3">
        <v>0</v>
      </c>
      <c r="F224" s="3">
        <v>0</v>
      </c>
      <c r="G224" s="3">
        <v>0</v>
      </c>
      <c r="H224" s="3">
        <v>0</v>
      </c>
    </row>
    <row r="225" spans="1:8" hidden="1" x14ac:dyDescent="0.3">
      <c r="A225" s="5">
        <v>124008</v>
      </c>
      <c r="B225" s="4" t="s">
        <v>1278</v>
      </c>
      <c r="C225" s="3">
        <v>0</v>
      </c>
      <c r="D225" s="3">
        <v>0</v>
      </c>
      <c r="E225" s="3">
        <v>0</v>
      </c>
      <c r="F225" s="3">
        <v>0</v>
      </c>
      <c r="G225" s="3">
        <v>0</v>
      </c>
      <c r="H225" s="3">
        <v>0</v>
      </c>
    </row>
    <row r="226" spans="1:8" hidden="1" x14ac:dyDescent="0.3">
      <c r="A226" s="5">
        <v>124009</v>
      </c>
      <c r="B226" s="4" t="s">
        <v>1277</v>
      </c>
      <c r="C226" s="3">
        <v>0</v>
      </c>
      <c r="D226" s="3">
        <v>0</v>
      </c>
      <c r="E226" s="3">
        <v>0</v>
      </c>
      <c r="F226" s="3">
        <v>0</v>
      </c>
      <c r="G226" s="3">
        <v>0</v>
      </c>
      <c r="H226" s="3">
        <v>0</v>
      </c>
    </row>
    <row r="227" spans="1:8" hidden="1" x14ac:dyDescent="0.3">
      <c r="A227" s="5">
        <v>124010</v>
      </c>
      <c r="B227" s="4" t="s">
        <v>1276</v>
      </c>
      <c r="C227" s="3">
        <v>0</v>
      </c>
      <c r="D227" s="3">
        <v>0</v>
      </c>
      <c r="E227" s="3">
        <v>0</v>
      </c>
      <c r="F227" s="3">
        <v>0</v>
      </c>
      <c r="G227" s="3">
        <v>0</v>
      </c>
      <c r="H227" s="3">
        <v>0</v>
      </c>
    </row>
    <row r="228" spans="1:8" x14ac:dyDescent="0.3">
      <c r="A228" s="5">
        <v>130000</v>
      </c>
      <c r="B228" s="4" t="s">
        <v>1275</v>
      </c>
      <c r="C228" s="3">
        <v>2818142432.7199998</v>
      </c>
      <c r="D228" s="3">
        <v>2198963202.8299999</v>
      </c>
      <c r="E228" s="3">
        <v>2009475283.9000001</v>
      </c>
      <c r="F228" s="3">
        <v>2236415242.5900002</v>
      </c>
      <c r="G228" s="3">
        <v>2761201623.5</v>
      </c>
      <c r="H228" s="3">
        <v>2412590670.8000002</v>
      </c>
    </row>
    <row r="229" spans="1:8" x14ac:dyDescent="0.3">
      <c r="A229" s="5">
        <v>130500</v>
      </c>
      <c r="B229" s="4" t="s">
        <v>1274</v>
      </c>
      <c r="C229" s="3">
        <v>2818142432.7199998</v>
      </c>
      <c r="D229" s="3">
        <v>2198963202.8299999</v>
      </c>
      <c r="E229" s="3">
        <v>2009475283.9000001</v>
      </c>
      <c r="F229" s="3">
        <v>2236415242.5900002</v>
      </c>
      <c r="G229" s="3">
        <v>2761201623.5</v>
      </c>
      <c r="H229" s="3">
        <v>2412590670.8000002</v>
      </c>
    </row>
    <row r="230" spans="1:8" hidden="1" x14ac:dyDescent="0.3">
      <c r="A230" s="5">
        <v>130510</v>
      </c>
      <c r="B230" s="4" t="s">
        <v>1273</v>
      </c>
      <c r="C230" s="3">
        <v>0</v>
      </c>
      <c r="D230" s="3">
        <v>0</v>
      </c>
      <c r="E230" s="3">
        <v>0</v>
      </c>
      <c r="F230" s="3">
        <v>0</v>
      </c>
      <c r="G230" s="3">
        <v>0</v>
      </c>
      <c r="H230" s="3">
        <v>0</v>
      </c>
    </row>
    <row r="231" spans="1:8" hidden="1" x14ac:dyDescent="0.3">
      <c r="A231" s="5">
        <v>130515</v>
      </c>
      <c r="B231" s="4" t="s">
        <v>1272</v>
      </c>
      <c r="C231" s="3">
        <v>0</v>
      </c>
      <c r="D231" s="3">
        <v>0</v>
      </c>
      <c r="E231" s="3">
        <v>0</v>
      </c>
      <c r="F231" s="3">
        <v>0</v>
      </c>
      <c r="G231" s="3">
        <v>0</v>
      </c>
      <c r="H231" s="3">
        <v>0</v>
      </c>
    </row>
    <row r="232" spans="1:8" x14ac:dyDescent="0.3">
      <c r="A232" s="5">
        <v>130520</v>
      </c>
      <c r="B232" s="4" t="s">
        <v>1271</v>
      </c>
      <c r="C232" s="3">
        <v>2824599027.1599998</v>
      </c>
      <c r="D232" s="3">
        <v>2205311606.1399999</v>
      </c>
      <c r="E232" s="3">
        <v>2012314266.9300001</v>
      </c>
      <c r="F232" s="3">
        <v>2237283290.0999999</v>
      </c>
      <c r="G232" s="3">
        <v>2762012844.02</v>
      </c>
      <c r="H232" s="3">
        <v>2413160001.1599998</v>
      </c>
    </row>
    <row r="233" spans="1:8" hidden="1" x14ac:dyDescent="0.3">
      <c r="A233" s="5">
        <v>130525</v>
      </c>
      <c r="B233" s="4" t="s">
        <v>555</v>
      </c>
      <c r="C233" s="3">
        <v>0</v>
      </c>
      <c r="D233" s="3">
        <v>0</v>
      </c>
      <c r="E233" s="3">
        <v>0</v>
      </c>
      <c r="F233" s="3">
        <v>0</v>
      </c>
      <c r="G233" s="3">
        <v>0</v>
      </c>
      <c r="H233" s="3">
        <v>0</v>
      </c>
    </row>
    <row r="234" spans="1:8" hidden="1" x14ac:dyDescent="0.3">
      <c r="A234" s="5">
        <v>130530</v>
      </c>
      <c r="B234" s="4" t="s">
        <v>1270</v>
      </c>
      <c r="C234" s="3">
        <v>0</v>
      </c>
      <c r="D234" s="3">
        <v>0</v>
      </c>
      <c r="E234" s="3">
        <v>0</v>
      </c>
      <c r="F234" s="3">
        <v>0</v>
      </c>
      <c r="G234" s="3">
        <v>0</v>
      </c>
      <c r="H234" s="3">
        <v>0</v>
      </c>
    </row>
    <row r="235" spans="1:8" hidden="1" x14ac:dyDescent="0.3">
      <c r="A235" s="5">
        <v>130535</v>
      </c>
      <c r="B235" s="4" t="s">
        <v>558</v>
      </c>
      <c r="C235" s="3">
        <v>0</v>
      </c>
      <c r="D235" s="3">
        <v>0</v>
      </c>
      <c r="E235" s="3">
        <v>0</v>
      </c>
      <c r="F235" s="3">
        <v>0</v>
      </c>
      <c r="G235" s="3">
        <v>0</v>
      </c>
      <c r="H235" s="3">
        <v>0</v>
      </c>
    </row>
    <row r="236" spans="1:8" hidden="1" x14ac:dyDescent="0.3">
      <c r="A236" s="5">
        <v>130540</v>
      </c>
      <c r="B236" s="4" t="s">
        <v>1269</v>
      </c>
      <c r="C236" s="3">
        <v>0</v>
      </c>
      <c r="D236" s="3">
        <v>0</v>
      </c>
      <c r="E236" s="3">
        <v>0</v>
      </c>
      <c r="F236" s="3">
        <v>0</v>
      </c>
      <c r="G236" s="3">
        <v>0</v>
      </c>
      <c r="H236" s="3">
        <v>0</v>
      </c>
    </row>
    <row r="237" spans="1:8" x14ac:dyDescent="0.3">
      <c r="A237" s="5">
        <v>130599</v>
      </c>
      <c r="B237" s="4" t="s">
        <v>1268</v>
      </c>
      <c r="C237" s="3">
        <v>6456594.4400000004</v>
      </c>
      <c r="D237" s="3">
        <v>6348403.3099999996</v>
      </c>
      <c r="E237" s="3">
        <v>2838983.03</v>
      </c>
      <c r="F237" s="3">
        <v>868047.51</v>
      </c>
      <c r="G237" s="3">
        <v>811220.52</v>
      </c>
      <c r="H237" s="3">
        <v>569330.36</v>
      </c>
    </row>
    <row r="238" spans="1:8" hidden="1" x14ac:dyDescent="0.3">
      <c r="A238" s="5">
        <v>131000</v>
      </c>
      <c r="B238" s="4" t="s">
        <v>1267</v>
      </c>
      <c r="C238" s="3">
        <v>0</v>
      </c>
      <c r="D238" s="3">
        <v>0</v>
      </c>
      <c r="E238" s="3">
        <v>0</v>
      </c>
      <c r="F238" s="3">
        <v>0</v>
      </c>
      <c r="G238" s="3">
        <v>0</v>
      </c>
      <c r="H238" s="3">
        <v>0</v>
      </c>
    </row>
    <row r="239" spans="1:8" hidden="1" x14ac:dyDescent="0.3">
      <c r="A239" s="5">
        <v>131005</v>
      </c>
      <c r="B239" s="4" t="s">
        <v>1266</v>
      </c>
      <c r="C239" s="3">
        <v>0</v>
      </c>
      <c r="D239" s="3">
        <v>0</v>
      </c>
      <c r="E239" s="3">
        <v>0</v>
      </c>
      <c r="F239" s="3">
        <v>0</v>
      </c>
      <c r="G239" s="3">
        <v>0</v>
      </c>
      <c r="H239" s="3">
        <v>0</v>
      </c>
    </row>
    <row r="240" spans="1:8" hidden="1" x14ac:dyDescent="0.3">
      <c r="A240" s="5">
        <v>131010</v>
      </c>
      <c r="B240" s="4" t="s">
        <v>1265</v>
      </c>
      <c r="C240" s="3">
        <v>0</v>
      </c>
      <c r="D240" s="3">
        <v>0</v>
      </c>
      <c r="E240" s="3">
        <v>0</v>
      </c>
      <c r="F240" s="3">
        <v>0</v>
      </c>
      <c r="G240" s="3">
        <v>0</v>
      </c>
      <c r="H240" s="3">
        <v>0</v>
      </c>
    </row>
    <row r="241" spans="1:8" hidden="1" x14ac:dyDescent="0.3">
      <c r="A241" s="5">
        <v>131015</v>
      </c>
      <c r="B241" s="4" t="s">
        <v>1264</v>
      </c>
      <c r="C241" s="3">
        <v>0</v>
      </c>
      <c r="D241" s="3">
        <v>0</v>
      </c>
      <c r="E241" s="3">
        <v>0</v>
      </c>
      <c r="F241" s="3">
        <v>0</v>
      </c>
      <c r="G241" s="3">
        <v>0</v>
      </c>
      <c r="H241" s="3">
        <v>0</v>
      </c>
    </row>
    <row r="242" spans="1:8" hidden="1" x14ac:dyDescent="0.3">
      <c r="A242" s="5">
        <v>131020</v>
      </c>
      <c r="B242" s="4" t="s">
        <v>1263</v>
      </c>
      <c r="C242" s="3">
        <v>0</v>
      </c>
      <c r="D242" s="3">
        <v>0</v>
      </c>
      <c r="E242" s="3">
        <v>0</v>
      </c>
      <c r="F242" s="3">
        <v>0</v>
      </c>
      <c r="G242" s="3">
        <v>0</v>
      </c>
      <c r="H242" s="3">
        <v>0</v>
      </c>
    </row>
    <row r="243" spans="1:8" hidden="1" x14ac:dyDescent="0.3">
      <c r="A243" s="5">
        <v>131025</v>
      </c>
      <c r="B243" s="4" t="s">
        <v>1262</v>
      </c>
      <c r="C243" s="3">
        <v>0</v>
      </c>
      <c r="D243" s="3">
        <v>0</v>
      </c>
      <c r="E243" s="3">
        <v>0</v>
      </c>
      <c r="F243" s="3">
        <v>0</v>
      </c>
      <c r="G243" s="3">
        <v>0</v>
      </c>
      <c r="H243" s="3">
        <v>0</v>
      </c>
    </row>
    <row r="244" spans="1:8" hidden="1" x14ac:dyDescent="0.3">
      <c r="A244" s="5">
        <v>131030</v>
      </c>
      <c r="B244" s="4" t="s">
        <v>1261</v>
      </c>
      <c r="C244" s="3">
        <v>0</v>
      </c>
      <c r="D244" s="3">
        <v>0</v>
      </c>
      <c r="E244" s="3">
        <v>0</v>
      </c>
      <c r="F244" s="3">
        <v>0</v>
      </c>
      <c r="G244" s="3">
        <v>0</v>
      </c>
      <c r="H244" s="3">
        <v>0</v>
      </c>
    </row>
    <row r="245" spans="1:8" hidden="1" x14ac:dyDescent="0.3">
      <c r="A245" s="5">
        <v>131040</v>
      </c>
      <c r="B245" s="4" t="s">
        <v>1260</v>
      </c>
      <c r="C245" s="3">
        <v>0</v>
      </c>
      <c r="D245" s="3">
        <v>0</v>
      </c>
      <c r="E245" s="3">
        <v>0</v>
      </c>
      <c r="F245" s="3">
        <v>0</v>
      </c>
      <c r="G245" s="3">
        <v>0</v>
      </c>
      <c r="H245" s="3">
        <v>0</v>
      </c>
    </row>
    <row r="246" spans="1:8" hidden="1" x14ac:dyDescent="0.3">
      <c r="A246" s="5">
        <v>131099</v>
      </c>
      <c r="B246" s="4" t="s">
        <v>1259</v>
      </c>
      <c r="C246" s="3">
        <v>0</v>
      </c>
      <c r="D246" s="3">
        <v>0</v>
      </c>
      <c r="E246" s="3">
        <v>0</v>
      </c>
      <c r="F246" s="3">
        <v>0</v>
      </c>
      <c r="G246" s="3">
        <v>0</v>
      </c>
      <c r="H246" s="3">
        <v>0</v>
      </c>
    </row>
    <row r="247" spans="1:8" hidden="1" x14ac:dyDescent="0.3">
      <c r="A247" s="5">
        <v>131500</v>
      </c>
      <c r="B247" s="4" t="s">
        <v>1258</v>
      </c>
      <c r="C247" s="3">
        <v>0</v>
      </c>
      <c r="D247" s="3">
        <v>0</v>
      </c>
      <c r="E247" s="3">
        <v>0</v>
      </c>
      <c r="F247" s="3">
        <v>0</v>
      </c>
      <c r="G247" s="3">
        <v>0</v>
      </c>
      <c r="H247" s="3">
        <v>0</v>
      </c>
    </row>
    <row r="248" spans="1:8" hidden="1" x14ac:dyDescent="0.3">
      <c r="A248" s="5">
        <v>131501</v>
      </c>
      <c r="B248" s="4" t="s">
        <v>1257</v>
      </c>
      <c r="C248" s="3">
        <v>0</v>
      </c>
      <c r="D248" s="3">
        <v>0</v>
      </c>
      <c r="E248" s="3">
        <v>0</v>
      </c>
      <c r="F248" s="3">
        <v>0</v>
      </c>
      <c r="G248" s="3">
        <v>0</v>
      </c>
      <c r="H248" s="3">
        <v>0</v>
      </c>
    </row>
    <row r="249" spans="1:8" hidden="1" x14ac:dyDescent="0.3">
      <c r="A249" s="5">
        <v>131502</v>
      </c>
      <c r="B249" s="4" t="s">
        <v>1256</v>
      </c>
      <c r="C249" s="3">
        <v>0</v>
      </c>
      <c r="D249" s="3">
        <v>0</v>
      </c>
      <c r="E249" s="3">
        <v>0</v>
      </c>
      <c r="F249" s="3">
        <v>0</v>
      </c>
      <c r="G249" s="3">
        <v>0</v>
      </c>
      <c r="H249" s="3">
        <v>0</v>
      </c>
    </row>
    <row r="250" spans="1:8" hidden="1" x14ac:dyDescent="0.3">
      <c r="A250" s="5">
        <v>131503</v>
      </c>
      <c r="B250" s="4" t="s">
        <v>1255</v>
      </c>
      <c r="C250" s="3">
        <v>0</v>
      </c>
      <c r="D250" s="3">
        <v>0</v>
      </c>
      <c r="E250" s="3">
        <v>0</v>
      </c>
      <c r="F250" s="3">
        <v>0</v>
      </c>
      <c r="G250" s="3">
        <v>0</v>
      </c>
      <c r="H250" s="3">
        <v>0</v>
      </c>
    </row>
    <row r="251" spans="1:8" hidden="1" x14ac:dyDescent="0.3">
      <c r="A251" s="5">
        <v>131599</v>
      </c>
      <c r="B251" s="4" t="s">
        <v>1254</v>
      </c>
      <c r="C251" s="3">
        <v>0</v>
      </c>
      <c r="D251" s="3">
        <v>0</v>
      </c>
      <c r="E251" s="3">
        <v>0</v>
      </c>
      <c r="F251" s="3">
        <v>0</v>
      </c>
      <c r="G251" s="3">
        <v>0</v>
      </c>
      <c r="H251" s="3">
        <v>0</v>
      </c>
    </row>
    <row r="252" spans="1:8" x14ac:dyDescent="0.3">
      <c r="A252" s="5">
        <v>140000</v>
      </c>
      <c r="B252" s="4" t="s">
        <v>1253</v>
      </c>
      <c r="C252" s="3">
        <v>1142340998.8900001</v>
      </c>
      <c r="D252" s="3">
        <v>1234510486.98</v>
      </c>
      <c r="E252" s="3">
        <v>1406526490.99</v>
      </c>
      <c r="F252" s="3">
        <v>1423699895.79</v>
      </c>
      <c r="G252" s="3">
        <v>1129102235.5699999</v>
      </c>
      <c r="H252" s="3">
        <v>980607109.78999996</v>
      </c>
    </row>
    <row r="253" spans="1:8" hidden="1" x14ac:dyDescent="0.3">
      <c r="A253" s="5">
        <v>140400</v>
      </c>
      <c r="B253" s="4" t="s">
        <v>1252</v>
      </c>
      <c r="C253" s="3">
        <v>0</v>
      </c>
      <c r="D253" s="3">
        <v>0</v>
      </c>
      <c r="E253" s="3">
        <v>0</v>
      </c>
      <c r="F253" s="3">
        <v>0</v>
      </c>
      <c r="G253" s="3">
        <v>0</v>
      </c>
      <c r="H253" s="3">
        <v>0</v>
      </c>
    </row>
    <row r="254" spans="1:8" hidden="1" x14ac:dyDescent="0.3">
      <c r="A254" s="5">
        <v>140405</v>
      </c>
      <c r="B254" s="4" t="s">
        <v>1172</v>
      </c>
      <c r="C254" s="3">
        <v>0</v>
      </c>
      <c r="D254" s="3">
        <v>0</v>
      </c>
      <c r="E254" s="3">
        <v>0</v>
      </c>
      <c r="F254" s="3">
        <v>0</v>
      </c>
      <c r="G254" s="3">
        <v>0</v>
      </c>
      <c r="H254" s="3">
        <v>0</v>
      </c>
    </row>
    <row r="255" spans="1:8" hidden="1" x14ac:dyDescent="0.3">
      <c r="A255" s="5">
        <v>140410</v>
      </c>
      <c r="B255" s="4" t="s">
        <v>1171</v>
      </c>
      <c r="C255" s="3">
        <v>0</v>
      </c>
      <c r="D255" s="3">
        <v>0</v>
      </c>
      <c r="E255" s="3">
        <v>0</v>
      </c>
      <c r="F255" s="3">
        <v>0</v>
      </c>
      <c r="G255" s="3">
        <v>0</v>
      </c>
      <c r="H255" s="3">
        <v>0</v>
      </c>
    </row>
    <row r="256" spans="1:8" hidden="1" x14ac:dyDescent="0.3">
      <c r="A256" s="5">
        <v>140415</v>
      </c>
      <c r="B256" s="4" t="s">
        <v>1170</v>
      </c>
      <c r="C256" s="3">
        <v>0</v>
      </c>
      <c r="D256" s="3">
        <v>0</v>
      </c>
      <c r="E256" s="3">
        <v>0</v>
      </c>
      <c r="F256" s="3">
        <v>0</v>
      </c>
      <c r="G256" s="3">
        <v>0</v>
      </c>
      <c r="H256" s="3">
        <v>0</v>
      </c>
    </row>
    <row r="257" spans="1:8" hidden="1" x14ac:dyDescent="0.3">
      <c r="A257" s="5">
        <v>140420</v>
      </c>
      <c r="B257" s="4" t="s">
        <v>1169</v>
      </c>
      <c r="C257" s="3">
        <v>0</v>
      </c>
      <c r="D257" s="3">
        <v>0</v>
      </c>
      <c r="E257" s="3">
        <v>0</v>
      </c>
      <c r="F257" s="3">
        <v>0</v>
      </c>
      <c r="G257" s="3">
        <v>0</v>
      </c>
      <c r="H257" s="3">
        <v>0</v>
      </c>
    </row>
    <row r="258" spans="1:8" hidden="1" x14ac:dyDescent="0.3">
      <c r="A258" s="5">
        <v>140425</v>
      </c>
      <c r="B258" s="4" t="s">
        <v>1168</v>
      </c>
      <c r="C258" s="3">
        <v>0</v>
      </c>
      <c r="D258" s="3">
        <v>0</v>
      </c>
      <c r="E258" s="3">
        <v>0</v>
      </c>
      <c r="F258" s="3">
        <v>0</v>
      </c>
      <c r="G258" s="3">
        <v>0</v>
      </c>
      <c r="H258" s="3">
        <v>0</v>
      </c>
    </row>
    <row r="259" spans="1:8" hidden="1" x14ac:dyDescent="0.3">
      <c r="A259" s="5">
        <v>140500</v>
      </c>
      <c r="B259" s="4" t="s">
        <v>1251</v>
      </c>
      <c r="C259" s="3">
        <v>0</v>
      </c>
      <c r="D259" s="3">
        <v>0</v>
      </c>
      <c r="E259" s="3">
        <v>0</v>
      </c>
      <c r="F259" s="3">
        <v>0</v>
      </c>
      <c r="G259" s="3">
        <v>0</v>
      </c>
      <c r="H259" s="3">
        <v>0</v>
      </c>
    </row>
    <row r="260" spans="1:8" hidden="1" x14ac:dyDescent="0.3">
      <c r="A260" s="5">
        <v>140505</v>
      </c>
      <c r="B260" s="4" t="s">
        <v>1172</v>
      </c>
      <c r="C260" s="3">
        <v>0</v>
      </c>
      <c r="D260" s="3">
        <v>0</v>
      </c>
      <c r="E260" s="3">
        <v>0</v>
      </c>
      <c r="F260" s="3">
        <v>0</v>
      </c>
      <c r="G260" s="3">
        <v>0</v>
      </c>
      <c r="H260" s="3">
        <v>0</v>
      </c>
    </row>
    <row r="261" spans="1:8" hidden="1" x14ac:dyDescent="0.3">
      <c r="A261" s="5">
        <v>140510</v>
      </c>
      <c r="B261" s="4" t="s">
        <v>1171</v>
      </c>
      <c r="C261" s="3">
        <v>0</v>
      </c>
      <c r="D261" s="3">
        <v>0</v>
      </c>
      <c r="E261" s="3">
        <v>0</v>
      </c>
      <c r="F261" s="3">
        <v>0</v>
      </c>
      <c r="G261" s="3">
        <v>0</v>
      </c>
      <c r="H261" s="3">
        <v>0</v>
      </c>
    </row>
    <row r="262" spans="1:8" hidden="1" x14ac:dyDescent="0.3">
      <c r="A262" s="5">
        <v>140515</v>
      </c>
      <c r="B262" s="4" t="s">
        <v>1170</v>
      </c>
      <c r="C262" s="3">
        <v>0</v>
      </c>
      <c r="D262" s="3">
        <v>0</v>
      </c>
      <c r="E262" s="3">
        <v>0</v>
      </c>
      <c r="F262" s="3">
        <v>0</v>
      </c>
      <c r="G262" s="3">
        <v>0</v>
      </c>
      <c r="H262" s="3">
        <v>0</v>
      </c>
    </row>
    <row r="263" spans="1:8" hidden="1" x14ac:dyDescent="0.3">
      <c r="A263" s="5">
        <v>140520</v>
      </c>
      <c r="B263" s="4" t="s">
        <v>1169</v>
      </c>
      <c r="C263" s="3">
        <v>0</v>
      </c>
      <c r="D263" s="3">
        <v>0</v>
      </c>
      <c r="E263" s="3">
        <v>0</v>
      </c>
      <c r="F263" s="3">
        <v>0</v>
      </c>
      <c r="G263" s="3">
        <v>0</v>
      </c>
      <c r="H263" s="3">
        <v>0</v>
      </c>
    </row>
    <row r="264" spans="1:8" hidden="1" x14ac:dyDescent="0.3">
      <c r="A264" s="5">
        <v>140525</v>
      </c>
      <c r="B264" s="4" t="s">
        <v>1168</v>
      </c>
      <c r="C264" s="3">
        <v>0</v>
      </c>
      <c r="D264" s="3">
        <v>0</v>
      </c>
      <c r="E264" s="3">
        <v>0</v>
      </c>
      <c r="F264" s="3">
        <v>0</v>
      </c>
      <c r="G264" s="3">
        <v>0</v>
      </c>
      <c r="H264" s="3">
        <v>0</v>
      </c>
    </row>
    <row r="265" spans="1:8" hidden="1" x14ac:dyDescent="0.3">
      <c r="A265" s="5">
        <v>140600</v>
      </c>
      <c r="B265" s="4" t="s">
        <v>1250</v>
      </c>
      <c r="C265" s="3">
        <v>0</v>
      </c>
      <c r="D265" s="3">
        <v>0</v>
      </c>
      <c r="E265" s="3">
        <v>0</v>
      </c>
      <c r="F265" s="3">
        <v>0</v>
      </c>
      <c r="G265" s="3">
        <v>0</v>
      </c>
      <c r="H265" s="3">
        <v>0</v>
      </c>
    </row>
    <row r="266" spans="1:8" hidden="1" x14ac:dyDescent="0.3">
      <c r="A266" s="5">
        <v>140605</v>
      </c>
      <c r="B266" s="4" t="s">
        <v>1172</v>
      </c>
      <c r="C266" s="3">
        <v>0</v>
      </c>
      <c r="D266" s="3">
        <v>0</v>
      </c>
      <c r="E266" s="3">
        <v>0</v>
      </c>
      <c r="F266" s="3">
        <v>0</v>
      </c>
      <c r="G266" s="3">
        <v>0</v>
      </c>
      <c r="H266" s="3">
        <v>0</v>
      </c>
    </row>
    <row r="267" spans="1:8" hidden="1" x14ac:dyDescent="0.3">
      <c r="A267" s="5">
        <v>140610</v>
      </c>
      <c r="B267" s="4" t="s">
        <v>1171</v>
      </c>
      <c r="C267" s="3">
        <v>0</v>
      </c>
      <c r="D267" s="3">
        <v>0</v>
      </c>
      <c r="E267" s="3">
        <v>0</v>
      </c>
      <c r="F267" s="3">
        <v>0</v>
      </c>
      <c r="G267" s="3">
        <v>0</v>
      </c>
      <c r="H267" s="3">
        <v>0</v>
      </c>
    </row>
    <row r="268" spans="1:8" hidden="1" x14ac:dyDescent="0.3">
      <c r="A268" s="5">
        <v>140615</v>
      </c>
      <c r="B268" s="4" t="s">
        <v>1170</v>
      </c>
      <c r="C268" s="3">
        <v>0</v>
      </c>
      <c r="D268" s="3">
        <v>0</v>
      </c>
      <c r="E268" s="3">
        <v>0</v>
      </c>
      <c r="F268" s="3">
        <v>0</v>
      </c>
      <c r="G268" s="3">
        <v>0</v>
      </c>
      <c r="H268" s="3">
        <v>0</v>
      </c>
    </row>
    <row r="269" spans="1:8" hidden="1" x14ac:dyDescent="0.3">
      <c r="A269" s="5">
        <v>140620</v>
      </c>
      <c r="B269" s="4" t="s">
        <v>1169</v>
      </c>
      <c r="C269" s="3">
        <v>0</v>
      </c>
      <c r="D269" s="3">
        <v>0</v>
      </c>
      <c r="E269" s="3">
        <v>0</v>
      </c>
      <c r="F269" s="3">
        <v>0</v>
      </c>
      <c r="G269" s="3">
        <v>0</v>
      </c>
      <c r="H269" s="3">
        <v>0</v>
      </c>
    </row>
    <row r="270" spans="1:8" hidden="1" x14ac:dyDescent="0.3">
      <c r="A270" s="5">
        <v>140625</v>
      </c>
      <c r="B270" s="4" t="s">
        <v>1168</v>
      </c>
      <c r="C270" s="3">
        <v>0</v>
      </c>
      <c r="D270" s="3">
        <v>0</v>
      </c>
      <c r="E270" s="3">
        <v>0</v>
      </c>
      <c r="F270" s="3">
        <v>0</v>
      </c>
      <c r="G270" s="3">
        <v>0</v>
      </c>
      <c r="H270" s="3">
        <v>0</v>
      </c>
    </row>
    <row r="271" spans="1:8" hidden="1" x14ac:dyDescent="0.3">
      <c r="A271" s="5">
        <v>140630</v>
      </c>
      <c r="B271" s="4" t="s">
        <v>1207</v>
      </c>
      <c r="C271" s="3">
        <v>0</v>
      </c>
      <c r="D271" s="3">
        <v>0</v>
      </c>
      <c r="E271" s="3">
        <v>0</v>
      </c>
      <c r="F271" s="3">
        <v>0</v>
      </c>
      <c r="G271" s="3">
        <v>0</v>
      </c>
      <c r="H271" s="3">
        <v>0</v>
      </c>
    </row>
    <row r="272" spans="1:8" hidden="1" x14ac:dyDescent="0.3">
      <c r="A272" s="5">
        <v>140700</v>
      </c>
      <c r="B272" s="4" t="s">
        <v>1249</v>
      </c>
      <c r="C272" s="3">
        <v>0</v>
      </c>
      <c r="D272" s="3">
        <v>0</v>
      </c>
      <c r="E272" s="3">
        <v>0</v>
      </c>
      <c r="F272" s="3">
        <v>0</v>
      </c>
      <c r="G272" s="3">
        <v>0</v>
      </c>
      <c r="H272" s="3">
        <v>0</v>
      </c>
    </row>
    <row r="273" spans="1:8" hidden="1" x14ac:dyDescent="0.3">
      <c r="A273" s="5">
        <v>140705</v>
      </c>
      <c r="B273" s="4" t="s">
        <v>1172</v>
      </c>
      <c r="C273" s="3">
        <v>0</v>
      </c>
      <c r="D273" s="3">
        <v>0</v>
      </c>
      <c r="E273" s="3">
        <v>0</v>
      </c>
      <c r="F273" s="3">
        <v>0</v>
      </c>
      <c r="G273" s="3">
        <v>0</v>
      </c>
      <c r="H273" s="3">
        <v>0</v>
      </c>
    </row>
    <row r="274" spans="1:8" hidden="1" x14ac:dyDescent="0.3">
      <c r="A274" s="5">
        <v>140710</v>
      </c>
      <c r="B274" s="4" t="s">
        <v>1171</v>
      </c>
      <c r="C274" s="3">
        <v>0</v>
      </c>
      <c r="D274" s="3">
        <v>0</v>
      </c>
      <c r="E274" s="3">
        <v>0</v>
      </c>
      <c r="F274" s="3">
        <v>0</v>
      </c>
      <c r="G274" s="3">
        <v>0</v>
      </c>
      <c r="H274" s="3">
        <v>0</v>
      </c>
    </row>
    <row r="275" spans="1:8" hidden="1" x14ac:dyDescent="0.3">
      <c r="A275" s="5">
        <v>140715</v>
      </c>
      <c r="B275" s="4" t="s">
        <v>1170</v>
      </c>
      <c r="C275" s="3">
        <v>0</v>
      </c>
      <c r="D275" s="3">
        <v>0</v>
      </c>
      <c r="E275" s="3">
        <v>0</v>
      </c>
      <c r="F275" s="3">
        <v>0</v>
      </c>
      <c r="G275" s="3">
        <v>0</v>
      </c>
      <c r="H275" s="3">
        <v>0</v>
      </c>
    </row>
    <row r="276" spans="1:8" hidden="1" x14ac:dyDescent="0.3">
      <c r="A276" s="5">
        <v>140720</v>
      </c>
      <c r="B276" s="4" t="s">
        <v>1169</v>
      </c>
      <c r="C276" s="3">
        <v>0</v>
      </c>
      <c r="D276" s="3">
        <v>0</v>
      </c>
      <c r="E276" s="3">
        <v>0</v>
      </c>
      <c r="F276" s="3">
        <v>0</v>
      </c>
      <c r="G276" s="3">
        <v>0</v>
      </c>
      <c r="H276" s="3">
        <v>0</v>
      </c>
    </row>
    <row r="277" spans="1:8" hidden="1" x14ac:dyDescent="0.3">
      <c r="A277" s="5">
        <v>140725</v>
      </c>
      <c r="B277" s="4" t="s">
        <v>1168</v>
      </c>
      <c r="C277" s="3">
        <v>0</v>
      </c>
      <c r="D277" s="3">
        <v>0</v>
      </c>
      <c r="E277" s="3">
        <v>0</v>
      </c>
      <c r="F277" s="3">
        <v>0</v>
      </c>
      <c r="G277" s="3">
        <v>0</v>
      </c>
      <c r="H277" s="3">
        <v>0</v>
      </c>
    </row>
    <row r="278" spans="1:8" hidden="1" x14ac:dyDescent="0.3">
      <c r="A278" s="5">
        <v>140730</v>
      </c>
      <c r="B278" s="4" t="s">
        <v>1205</v>
      </c>
      <c r="C278" s="3">
        <v>0</v>
      </c>
      <c r="D278" s="3">
        <v>0</v>
      </c>
      <c r="E278" s="3">
        <v>0</v>
      </c>
      <c r="F278" s="3">
        <v>0</v>
      </c>
      <c r="G278" s="3">
        <v>0</v>
      </c>
      <c r="H278" s="3">
        <v>0</v>
      </c>
    </row>
    <row r="279" spans="1:8" hidden="1" x14ac:dyDescent="0.3">
      <c r="A279" s="5">
        <v>140800</v>
      </c>
      <c r="B279" s="4" t="s">
        <v>1248</v>
      </c>
      <c r="C279" s="3">
        <v>0</v>
      </c>
      <c r="D279" s="3">
        <v>0</v>
      </c>
      <c r="E279" s="3">
        <v>0</v>
      </c>
      <c r="F279" s="3">
        <v>0</v>
      </c>
      <c r="G279" s="3">
        <v>0</v>
      </c>
      <c r="H279" s="3">
        <v>0</v>
      </c>
    </row>
    <row r="280" spans="1:8" hidden="1" x14ac:dyDescent="0.3">
      <c r="A280" s="5">
        <v>140805</v>
      </c>
      <c r="B280" s="4" t="s">
        <v>1172</v>
      </c>
      <c r="C280" s="3">
        <v>0</v>
      </c>
      <c r="D280" s="3">
        <v>0</v>
      </c>
      <c r="E280" s="3">
        <v>0</v>
      </c>
      <c r="F280" s="3">
        <v>0</v>
      </c>
      <c r="G280" s="3">
        <v>0</v>
      </c>
      <c r="H280" s="3">
        <v>0</v>
      </c>
    </row>
    <row r="281" spans="1:8" hidden="1" x14ac:dyDescent="0.3">
      <c r="A281" s="5">
        <v>140810</v>
      </c>
      <c r="B281" s="4" t="s">
        <v>1171</v>
      </c>
      <c r="C281" s="3">
        <v>0</v>
      </c>
      <c r="D281" s="3">
        <v>0</v>
      </c>
      <c r="E281" s="3">
        <v>0</v>
      </c>
      <c r="F281" s="3">
        <v>0</v>
      </c>
      <c r="G281" s="3">
        <v>0</v>
      </c>
      <c r="H281" s="3">
        <v>0</v>
      </c>
    </row>
    <row r="282" spans="1:8" hidden="1" x14ac:dyDescent="0.3">
      <c r="A282" s="5">
        <v>140815</v>
      </c>
      <c r="B282" s="4" t="s">
        <v>1170</v>
      </c>
      <c r="C282" s="3">
        <v>0</v>
      </c>
      <c r="D282" s="3">
        <v>0</v>
      </c>
      <c r="E282" s="3">
        <v>0</v>
      </c>
      <c r="F282" s="3">
        <v>0</v>
      </c>
      <c r="G282" s="3">
        <v>0</v>
      </c>
      <c r="H282" s="3">
        <v>0</v>
      </c>
    </row>
    <row r="283" spans="1:8" hidden="1" x14ac:dyDescent="0.3">
      <c r="A283" s="5">
        <v>140820</v>
      </c>
      <c r="B283" s="4" t="s">
        <v>1169</v>
      </c>
      <c r="C283" s="3">
        <v>0</v>
      </c>
      <c r="D283" s="3">
        <v>0</v>
      </c>
      <c r="E283" s="3">
        <v>0</v>
      </c>
      <c r="F283" s="3">
        <v>0</v>
      </c>
      <c r="G283" s="3">
        <v>0</v>
      </c>
      <c r="H283" s="3">
        <v>0</v>
      </c>
    </row>
    <row r="284" spans="1:8" hidden="1" x14ac:dyDescent="0.3">
      <c r="A284" s="5">
        <v>140825</v>
      </c>
      <c r="B284" s="4" t="s">
        <v>1168</v>
      </c>
      <c r="C284" s="3">
        <v>0</v>
      </c>
      <c r="D284" s="3">
        <v>0</v>
      </c>
      <c r="E284" s="3">
        <v>0</v>
      </c>
      <c r="F284" s="3">
        <v>0</v>
      </c>
      <c r="G284" s="3">
        <v>0</v>
      </c>
      <c r="H284" s="3">
        <v>0</v>
      </c>
    </row>
    <row r="285" spans="1:8" hidden="1" x14ac:dyDescent="0.3">
      <c r="A285" s="5">
        <v>140900</v>
      </c>
      <c r="B285" s="4" t="s">
        <v>1247</v>
      </c>
      <c r="C285" s="3">
        <v>0</v>
      </c>
      <c r="D285" s="3">
        <v>0</v>
      </c>
      <c r="E285" s="3">
        <v>0</v>
      </c>
      <c r="F285" s="3">
        <v>0</v>
      </c>
      <c r="G285" s="3">
        <v>0</v>
      </c>
      <c r="H285" s="3">
        <v>0</v>
      </c>
    </row>
    <row r="286" spans="1:8" hidden="1" x14ac:dyDescent="0.3">
      <c r="A286" s="5">
        <v>140905</v>
      </c>
      <c r="B286" s="4" t="s">
        <v>1172</v>
      </c>
      <c r="C286" s="3">
        <v>0</v>
      </c>
      <c r="D286" s="3">
        <v>0</v>
      </c>
      <c r="E286" s="3">
        <v>0</v>
      </c>
      <c r="F286" s="3">
        <v>0</v>
      </c>
      <c r="G286" s="3">
        <v>0</v>
      </c>
      <c r="H286" s="3">
        <v>0</v>
      </c>
    </row>
    <row r="287" spans="1:8" hidden="1" x14ac:dyDescent="0.3">
      <c r="A287" s="5">
        <v>140910</v>
      </c>
      <c r="B287" s="4" t="s">
        <v>1171</v>
      </c>
      <c r="C287" s="3">
        <v>0</v>
      </c>
      <c r="D287" s="3">
        <v>0</v>
      </c>
      <c r="E287" s="3">
        <v>0</v>
      </c>
      <c r="F287" s="3">
        <v>0</v>
      </c>
      <c r="G287" s="3">
        <v>0</v>
      </c>
      <c r="H287" s="3">
        <v>0</v>
      </c>
    </row>
    <row r="288" spans="1:8" hidden="1" x14ac:dyDescent="0.3">
      <c r="A288" s="5">
        <v>140915</v>
      </c>
      <c r="B288" s="4" t="s">
        <v>1170</v>
      </c>
      <c r="C288" s="3">
        <v>0</v>
      </c>
      <c r="D288" s="3">
        <v>0</v>
      </c>
      <c r="E288" s="3">
        <v>0</v>
      </c>
      <c r="F288" s="3">
        <v>0</v>
      </c>
      <c r="G288" s="3">
        <v>0</v>
      </c>
      <c r="H288" s="3">
        <v>0</v>
      </c>
    </row>
    <row r="289" spans="1:8" hidden="1" x14ac:dyDescent="0.3">
      <c r="A289" s="5">
        <v>140920</v>
      </c>
      <c r="B289" s="4" t="s">
        <v>1169</v>
      </c>
      <c r="C289" s="3">
        <v>0</v>
      </c>
      <c r="D289" s="3">
        <v>0</v>
      </c>
      <c r="E289" s="3">
        <v>0</v>
      </c>
      <c r="F289" s="3">
        <v>0</v>
      </c>
      <c r="G289" s="3">
        <v>0</v>
      </c>
      <c r="H289" s="3">
        <v>0</v>
      </c>
    </row>
    <row r="290" spans="1:8" hidden="1" x14ac:dyDescent="0.3">
      <c r="A290" s="5">
        <v>140925</v>
      </c>
      <c r="B290" s="4" t="s">
        <v>1168</v>
      </c>
      <c r="C290" s="3">
        <v>0</v>
      </c>
      <c r="D290" s="3">
        <v>0</v>
      </c>
      <c r="E290" s="3">
        <v>0</v>
      </c>
      <c r="F290" s="3">
        <v>0</v>
      </c>
      <c r="G290" s="3">
        <v>0</v>
      </c>
      <c r="H290" s="3">
        <v>0</v>
      </c>
    </row>
    <row r="291" spans="1:8" hidden="1" x14ac:dyDescent="0.3">
      <c r="A291" s="5">
        <v>140930</v>
      </c>
      <c r="B291" s="4" t="s">
        <v>1207</v>
      </c>
      <c r="C291" s="3">
        <v>0</v>
      </c>
      <c r="D291" s="3">
        <v>0</v>
      </c>
      <c r="E291" s="3">
        <v>0</v>
      </c>
      <c r="F291" s="3">
        <v>0</v>
      </c>
      <c r="G291" s="3">
        <v>0</v>
      </c>
      <c r="H291" s="3">
        <v>0</v>
      </c>
    </row>
    <row r="292" spans="1:8" hidden="1" x14ac:dyDescent="0.3">
      <c r="A292" s="5">
        <v>141000</v>
      </c>
      <c r="B292" s="4" t="s">
        <v>1246</v>
      </c>
      <c r="C292" s="3">
        <v>0</v>
      </c>
      <c r="D292" s="3">
        <v>0</v>
      </c>
      <c r="E292" s="3">
        <v>0</v>
      </c>
      <c r="F292" s="3">
        <v>0</v>
      </c>
      <c r="G292" s="3">
        <v>0</v>
      </c>
      <c r="H292" s="3">
        <v>0</v>
      </c>
    </row>
    <row r="293" spans="1:8" hidden="1" x14ac:dyDescent="0.3">
      <c r="A293" s="5">
        <v>141005</v>
      </c>
      <c r="B293" s="4" t="s">
        <v>1172</v>
      </c>
      <c r="C293" s="3">
        <v>0</v>
      </c>
      <c r="D293" s="3">
        <v>0</v>
      </c>
      <c r="E293" s="3">
        <v>0</v>
      </c>
      <c r="F293" s="3">
        <v>0</v>
      </c>
      <c r="G293" s="3">
        <v>0</v>
      </c>
      <c r="H293" s="3">
        <v>0</v>
      </c>
    </row>
    <row r="294" spans="1:8" hidden="1" x14ac:dyDescent="0.3">
      <c r="A294" s="5">
        <v>141010</v>
      </c>
      <c r="B294" s="4" t="s">
        <v>1171</v>
      </c>
      <c r="C294" s="3">
        <v>0</v>
      </c>
      <c r="D294" s="3">
        <v>0</v>
      </c>
      <c r="E294" s="3">
        <v>0</v>
      </c>
      <c r="F294" s="3">
        <v>0</v>
      </c>
      <c r="G294" s="3">
        <v>0</v>
      </c>
      <c r="H294" s="3">
        <v>0</v>
      </c>
    </row>
    <row r="295" spans="1:8" hidden="1" x14ac:dyDescent="0.3">
      <c r="A295" s="5">
        <v>141015</v>
      </c>
      <c r="B295" s="4" t="s">
        <v>1170</v>
      </c>
      <c r="C295" s="3">
        <v>0</v>
      </c>
      <c r="D295" s="3">
        <v>0</v>
      </c>
      <c r="E295" s="3">
        <v>0</v>
      </c>
      <c r="F295" s="3">
        <v>0</v>
      </c>
      <c r="G295" s="3">
        <v>0</v>
      </c>
      <c r="H295" s="3">
        <v>0</v>
      </c>
    </row>
    <row r="296" spans="1:8" hidden="1" x14ac:dyDescent="0.3">
      <c r="A296" s="5">
        <v>141020</v>
      </c>
      <c r="B296" s="4" t="s">
        <v>1169</v>
      </c>
      <c r="C296" s="3">
        <v>0</v>
      </c>
      <c r="D296" s="3">
        <v>0</v>
      </c>
      <c r="E296" s="3">
        <v>0</v>
      </c>
      <c r="F296" s="3">
        <v>0</v>
      </c>
      <c r="G296" s="3">
        <v>0</v>
      </c>
      <c r="H296" s="3">
        <v>0</v>
      </c>
    </row>
    <row r="297" spans="1:8" hidden="1" x14ac:dyDescent="0.3">
      <c r="A297" s="5">
        <v>141025</v>
      </c>
      <c r="B297" s="4" t="s">
        <v>1168</v>
      </c>
      <c r="C297" s="3">
        <v>0</v>
      </c>
      <c r="D297" s="3">
        <v>0</v>
      </c>
      <c r="E297" s="3">
        <v>0</v>
      </c>
      <c r="F297" s="3">
        <v>0</v>
      </c>
      <c r="G297" s="3">
        <v>0</v>
      </c>
      <c r="H297" s="3">
        <v>0</v>
      </c>
    </row>
    <row r="298" spans="1:8" hidden="1" x14ac:dyDescent="0.3">
      <c r="A298" s="5">
        <v>141030</v>
      </c>
      <c r="B298" s="4" t="s">
        <v>1205</v>
      </c>
      <c r="C298" s="3">
        <v>0</v>
      </c>
      <c r="D298" s="3">
        <v>0</v>
      </c>
      <c r="E298" s="3">
        <v>0</v>
      </c>
      <c r="F298" s="3">
        <v>0</v>
      </c>
      <c r="G298" s="3">
        <v>0</v>
      </c>
      <c r="H298" s="3">
        <v>0</v>
      </c>
    </row>
    <row r="299" spans="1:8" hidden="1" x14ac:dyDescent="0.3">
      <c r="A299" s="5">
        <v>141100</v>
      </c>
      <c r="B299" s="4" t="s">
        <v>1245</v>
      </c>
      <c r="C299" s="3">
        <v>0</v>
      </c>
      <c r="D299" s="3">
        <v>0</v>
      </c>
      <c r="E299" s="3">
        <v>0</v>
      </c>
      <c r="F299" s="3">
        <v>0</v>
      </c>
      <c r="G299" s="3">
        <v>0</v>
      </c>
      <c r="H299" s="3">
        <v>0</v>
      </c>
    </row>
    <row r="300" spans="1:8" hidden="1" x14ac:dyDescent="0.3">
      <c r="A300" s="5">
        <v>141105</v>
      </c>
      <c r="B300" s="4" t="s">
        <v>1172</v>
      </c>
      <c r="C300" s="3">
        <v>0</v>
      </c>
      <c r="D300" s="3">
        <v>0</v>
      </c>
      <c r="E300" s="3">
        <v>0</v>
      </c>
      <c r="F300" s="3">
        <v>0</v>
      </c>
      <c r="G300" s="3">
        <v>0</v>
      </c>
      <c r="H300" s="3">
        <v>0</v>
      </c>
    </row>
    <row r="301" spans="1:8" hidden="1" x14ac:dyDescent="0.3">
      <c r="A301" s="5">
        <v>141110</v>
      </c>
      <c r="B301" s="4" t="s">
        <v>1171</v>
      </c>
      <c r="C301" s="3">
        <v>0</v>
      </c>
      <c r="D301" s="3">
        <v>0</v>
      </c>
      <c r="E301" s="3">
        <v>0</v>
      </c>
      <c r="F301" s="3">
        <v>0</v>
      </c>
      <c r="G301" s="3">
        <v>0</v>
      </c>
      <c r="H301" s="3">
        <v>0</v>
      </c>
    </row>
    <row r="302" spans="1:8" hidden="1" x14ac:dyDescent="0.3">
      <c r="A302" s="5">
        <v>141115</v>
      </c>
      <c r="B302" s="4" t="s">
        <v>1170</v>
      </c>
      <c r="C302" s="3">
        <v>0</v>
      </c>
      <c r="D302" s="3">
        <v>0</v>
      </c>
      <c r="E302" s="3">
        <v>0</v>
      </c>
      <c r="F302" s="3">
        <v>0</v>
      </c>
      <c r="G302" s="3">
        <v>0</v>
      </c>
      <c r="H302" s="3">
        <v>0</v>
      </c>
    </row>
    <row r="303" spans="1:8" hidden="1" x14ac:dyDescent="0.3">
      <c r="A303" s="5">
        <v>141120</v>
      </c>
      <c r="B303" s="4" t="s">
        <v>1169</v>
      </c>
      <c r="C303" s="3">
        <v>0</v>
      </c>
      <c r="D303" s="3">
        <v>0</v>
      </c>
      <c r="E303" s="3">
        <v>0</v>
      </c>
      <c r="F303" s="3">
        <v>0</v>
      </c>
      <c r="G303" s="3">
        <v>0</v>
      </c>
      <c r="H303" s="3">
        <v>0</v>
      </c>
    </row>
    <row r="304" spans="1:8" hidden="1" x14ac:dyDescent="0.3">
      <c r="A304" s="5">
        <v>141125</v>
      </c>
      <c r="B304" s="4" t="s">
        <v>1168</v>
      </c>
      <c r="C304" s="3">
        <v>0</v>
      </c>
      <c r="D304" s="3">
        <v>0</v>
      </c>
      <c r="E304" s="3">
        <v>0</v>
      </c>
      <c r="F304" s="3">
        <v>0</v>
      </c>
      <c r="G304" s="3">
        <v>0</v>
      </c>
      <c r="H304" s="3">
        <v>0</v>
      </c>
    </row>
    <row r="305" spans="1:8" hidden="1" x14ac:dyDescent="0.3">
      <c r="A305" s="5">
        <v>141200</v>
      </c>
      <c r="B305" s="4" t="s">
        <v>1244</v>
      </c>
      <c r="C305" s="3">
        <v>0</v>
      </c>
      <c r="D305" s="3">
        <v>0</v>
      </c>
      <c r="E305" s="3">
        <v>0</v>
      </c>
      <c r="F305" s="3">
        <v>0</v>
      </c>
      <c r="G305" s="3">
        <v>0</v>
      </c>
      <c r="H305" s="3">
        <v>0</v>
      </c>
    </row>
    <row r="306" spans="1:8" hidden="1" x14ac:dyDescent="0.3">
      <c r="A306" s="5">
        <v>141205</v>
      </c>
      <c r="B306" s="4" t="s">
        <v>1172</v>
      </c>
      <c r="C306" s="3">
        <v>0</v>
      </c>
      <c r="D306" s="3">
        <v>0</v>
      </c>
      <c r="E306" s="3">
        <v>0</v>
      </c>
      <c r="F306" s="3">
        <v>0</v>
      </c>
      <c r="G306" s="3">
        <v>0</v>
      </c>
      <c r="H306" s="3">
        <v>0</v>
      </c>
    </row>
    <row r="307" spans="1:8" hidden="1" x14ac:dyDescent="0.3">
      <c r="A307" s="5">
        <v>141210</v>
      </c>
      <c r="B307" s="4" t="s">
        <v>1171</v>
      </c>
      <c r="C307" s="3">
        <v>0</v>
      </c>
      <c r="D307" s="3">
        <v>0</v>
      </c>
      <c r="E307" s="3">
        <v>0</v>
      </c>
      <c r="F307" s="3">
        <v>0</v>
      </c>
      <c r="G307" s="3">
        <v>0</v>
      </c>
      <c r="H307" s="3">
        <v>0</v>
      </c>
    </row>
    <row r="308" spans="1:8" hidden="1" x14ac:dyDescent="0.3">
      <c r="A308" s="5">
        <v>141215</v>
      </c>
      <c r="B308" s="4" t="s">
        <v>1170</v>
      </c>
      <c r="C308" s="3">
        <v>0</v>
      </c>
      <c r="D308" s="3">
        <v>0</v>
      </c>
      <c r="E308" s="3">
        <v>0</v>
      </c>
      <c r="F308" s="3">
        <v>0</v>
      </c>
      <c r="G308" s="3">
        <v>0</v>
      </c>
      <c r="H308" s="3">
        <v>0</v>
      </c>
    </row>
    <row r="309" spans="1:8" hidden="1" x14ac:dyDescent="0.3">
      <c r="A309" s="5">
        <v>141220</v>
      </c>
      <c r="B309" s="4" t="s">
        <v>1169</v>
      </c>
      <c r="C309" s="3">
        <v>0</v>
      </c>
      <c r="D309" s="3">
        <v>0</v>
      </c>
      <c r="E309" s="3">
        <v>0</v>
      </c>
      <c r="F309" s="3">
        <v>0</v>
      </c>
      <c r="G309" s="3">
        <v>0</v>
      </c>
      <c r="H309" s="3">
        <v>0</v>
      </c>
    </row>
    <row r="310" spans="1:8" hidden="1" x14ac:dyDescent="0.3">
      <c r="A310" s="5">
        <v>141225</v>
      </c>
      <c r="B310" s="4" t="s">
        <v>1168</v>
      </c>
      <c r="C310" s="3">
        <v>0</v>
      </c>
      <c r="D310" s="3">
        <v>0</v>
      </c>
      <c r="E310" s="3">
        <v>0</v>
      </c>
      <c r="F310" s="3">
        <v>0</v>
      </c>
      <c r="G310" s="3">
        <v>0</v>
      </c>
      <c r="H310" s="3">
        <v>0</v>
      </c>
    </row>
    <row r="311" spans="1:8" hidden="1" x14ac:dyDescent="0.3">
      <c r="A311" s="5">
        <v>144100</v>
      </c>
      <c r="B311" s="4" t="s">
        <v>1243</v>
      </c>
      <c r="C311" s="3">
        <v>0</v>
      </c>
      <c r="D311" s="3">
        <v>0</v>
      </c>
      <c r="E311" s="3">
        <v>0</v>
      </c>
      <c r="F311" s="3">
        <v>0</v>
      </c>
      <c r="G311" s="3">
        <v>0</v>
      </c>
      <c r="H311" s="3">
        <v>0</v>
      </c>
    </row>
    <row r="312" spans="1:8" hidden="1" x14ac:dyDescent="0.3">
      <c r="A312" s="5">
        <v>144105</v>
      </c>
      <c r="B312" s="4" t="s">
        <v>1172</v>
      </c>
      <c r="C312" s="3">
        <v>0</v>
      </c>
      <c r="D312" s="3">
        <v>0</v>
      </c>
      <c r="E312" s="3">
        <v>0</v>
      </c>
      <c r="F312" s="3">
        <v>0</v>
      </c>
      <c r="G312" s="3">
        <v>0</v>
      </c>
      <c r="H312" s="3">
        <v>0</v>
      </c>
    </row>
    <row r="313" spans="1:8" hidden="1" x14ac:dyDescent="0.3">
      <c r="A313" s="5">
        <v>144110</v>
      </c>
      <c r="B313" s="4" t="s">
        <v>1171</v>
      </c>
      <c r="C313" s="3">
        <v>0</v>
      </c>
      <c r="D313" s="3">
        <v>0</v>
      </c>
      <c r="E313" s="3">
        <v>0</v>
      </c>
      <c r="F313" s="3">
        <v>0</v>
      </c>
      <c r="G313" s="3">
        <v>0</v>
      </c>
      <c r="H313" s="3">
        <v>0</v>
      </c>
    </row>
    <row r="314" spans="1:8" hidden="1" x14ac:dyDescent="0.3">
      <c r="A314" s="5">
        <v>144115</v>
      </c>
      <c r="B314" s="4" t="s">
        <v>1170</v>
      </c>
      <c r="C314" s="3">
        <v>0</v>
      </c>
      <c r="D314" s="3">
        <v>0</v>
      </c>
      <c r="E314" s="3">
        <v>0</v>
      </c>
      <c r="F314" s="3">
        <v>0</v>
      </c>
      <c r="G314" s="3">
        <v>0</v>
      </c>
      <c r="H314" s="3">
        <v>0</v>
      </c>
    </row>
    <row r="315" spans="1:8" hidden="1" x14ac:dyDescent="0.3">
      <c r="A315" s="5">
        <v>144120</v>
      </c>
      <c r="B315" s="4" t="s">
        <v>1169</v>
      </c>
      <c r="C315" s="3">
        <v>0</v>
      </c>
      <c r="D315" s="3">
        <v>0</v>
      </c>
      <c r="E315" s="3">
        <v>0</v>
      </c>
      <c r="F315" s="3">
        <v>0</v>
      </c>
      <c r="G315" s="3">
        <v>0</v>
      </c>
      <c r="H315" s="3">
        <v>0</v>
      </c>
    </row>
    <row r="316" spans="1:8" hidden="1" x14ac:dyDescent="0.3">
      <c r="A316" s="5">
        <v>144125</v>
      </c>
      <c r="B316" s="4" t="s">
        <v>1168</v>
      </c>
      <c r="C316" s="3">
        <v>0</v>
      </c>
      <c r="D316" s="3">
        <v>0</v>
      </c>
      <c r="E316" s="3">
        <v>0</v>
      </c>
      <c r="F316" s="3">
        <v>0</v>
      </c>
      <c r="G316" s="3">
        <v>0</v>
      </c>
      <c r="H316" s="3">
        <v>0</v>
      </c>
    </row>
    <row r="317" spans="1:8" x14ac:dyDescent="0.3">
      <c r="A317" s="5">
        <v>144200</v>
      </c>
      <c r="B317" s="4" t="s">
        <v>1242</v>
      </c>
      <c r="C317" s="3">
        <v>1108384168.73</v>
      </c>
      <c r="D317" s="3">
        <v>1221718872.8099999</v>
      </c>
      <c r="E317" s="3">
        <v>1400745831.9200001</v>
      </c>
      <c r="F317" s="3">
        <v>1320042240.45</v>
      </c>
      <c r="G317" s="3">
        <v>1081674365.3900001</v>
      </c>
      <c r="H317" s="3">
        <v>949219112.67999995</v>
      </c>
    </row>
    <row r="318" spans="1:8" x14ac:dyDescent="0.3">
      <c r="A318" s="5">
        <v>144205</v>
      </c>
      <c r="B318" s="4" t="s">
        <v>1172</v>
      </c>
      <c r="C318" s="3">
        <v>1046589067</v>
      </c>
      <c r="D318" s="3">
        <v>1158762141</v>
      </c>
      <c r="E318" s="3">
        <v>1356078238</v>
      </c>
      <c r="F318" s="3">
        <v>1289792605</v>
      </c>
      <c r="G318" s="3">
        <v>1055243191.9400001</v>
      </c>
      <c r="H318" s="3">
        <v>919685930.23000002</v>
      </c>
    </row>
    <row r="319" spans="1:8" hidden="1" x14ac:dyDescent="0.3">
      <c r="A319" s="5">
        <v>144210</v>
      </c>
      <c r="B319" s="4" t="s">
        <v>1171</v>
      </c>
      <c r="C319" s="3">
        <v>3108866</v>
      </c>
      <c r="D319" s="3">
        <v>630000</v>
      </c>
      <c r="E319" s="3">
        <v>0</v>
      </c>
      <c r="F319" s="3">
        <v>0</v>
      </c>
      <c r="G319" s="3">
        <v>0</v>
      </c>
      <c r="H319" s="3">
        <v>0</v>
      </c>
    </row>
    <row r="320" spans="1:8" hidden="1" x14ac:dyDescent="0.3">
      <c r="A320" s="5">
        <v>144215</v>
      </c>
      <c r="B320" s="4" t="s">
        <v>1170</v>
      </c>
      <c r="C320" s="3">
        <v>1038340</v>
      </c>
      <c r="D320" s="3">
        <v>2430000</v>
      </c>
      <c r="E320" s="3">
        <v>1395256</v>
      </c>
      <c r="F320" s="3">
        <v>250000</v>
      </c>
      <c r="G320" s="3">
        <v>0</v>
      </c>
      <c r="H320" s="3">
        <v>0</v>
      </c>
    </row>
    <row r="321" spans="1:8" x14ac:dyDescent="0.3">
      <c r="A321" s="5">
        <v>144220</v>
      </c>
      <c r="B321" s="4" t="s">
        <v>1169</v>
      </c>
      <c r="C321" s="3">
        <v>915000</v>
      </c>
      <c r="D321" s="3">
        <v>400000</v>
      </c>
      <c r="E321" s="3">
        <v>0</v>
      </c>
      <c r="F321" s="3">
        <v>0</v>
      </c>
      <c r="G321" s="3">
        <v>1060708</v>
      </c>
      <c r="H321" s="3">
        <v>436000</v>
      </c>
    </row>
    <row r="322" spans="1:8" x14ac:dyDescent="0.3">
      <c r="A322" s="5">
        <v>144225</v>
      </c>
      <c r="B322" s="4" t="s">
        <v>1168</v>
      </c>
      <c r="C322" s="3">
        <v>56732895.729999997</v>
      </c>
      <c r="D322" s="3">
        <v>59496731.810000002</v>
      </c>
      <c r="E322" s="3">
        <v>43272337.920000002</v>
      </c>
      <c r="F322" s="3">
        <v>29999635.449999999</v>
      </c>
      <c r="G322" s="3">
        <v>25370465.449999999</v>
      </c>
      <c r="H322" s="3">
        <v>29097182.449999999</v>
      </c>
    </row>
    <row r="323" spans="1:8" x14ac:dyDescent="0.3">
      <c r="A323" s="5">
        <v>144300</v>
      </c>
      <c r="B323" s="4" t="s">
        <v>1241</v>
      </c>
      <c r="C323" s="3">
        <v>44639115</v>
      </c>
      <c r="D323" s="3">
        <v>49634507</v>
      </c>
      <c r="E323" s="3">
        <v>53390238</v>
      </c>
      <c r="F323" s="3">
        <v>60543365</v>
      </c>
      <c r="G323" s="3">
        <v>48064851</v>
      </c>
      <c r="H323" s="3">
        <v>42208918</v>
      </c>
    </row>
    <row r="324" spans="1:8" x14ac:dyDescent="0.3">
      <c r="A324" s="5">
        <v>144305</v>
      </c>
      <c r="B324" s="4" t="s">
        <v>1172</v>
      </c>
      <c r="C324" s="3">
        <v>39781843</v>
      </c>
      <c r="D324" s="3">
        <v>43088703</v>
      </c>
      <c r="E324" s="3">
        <v>48766484</v>
      </c>
      <c r="F324" s="3">
        <v>55454962</v>
      </c>
      <c r="G324" s="3">
        <v>44118710</v>
      </c>
      <c r="H324" s="3">
        <v>37975131</v>
      </c>
    </row>
    <row r="325" spans="1:8" hidden="1" x14ac:dyDescent="0.3">
      <c r="A325" s="5">
        <v>144310</v>
      </c>
      <c r="B325" s="4" t="s">
        <v>1171</v>
      </c>
      <c r="C325" s="3">
        <v>228739</v>
      </c>
      <c r="D325" s="3">
        <v>23474</v>
      </c>
      <c r="E325" s="3">
        <v>0</v>
      </c>
      <c r="F325" s="3">
        <v>0</v>
      </c>
      <c r="G325" s="3">
        <v>0</v>
      </c>
      <c r="H325" s="3">
        <v>0</v>
      </c>
    </row>
    <row r="326" spans="1:8" hidden="1" x14ac:dyDescent="0.3">
      <c r="A326" s="5">
        <v>144315</v>
      </c>
      <c r="B326" s="4" t="s">
        <v>1170</v>
      </c>
      <c r="C326" s="3">
        <v>0</v>
      </c>
      <c r="D326" s="3">
        <v>309624</v>
      </c>
      <c r="E326" s="3">
        <v>206420</v>
      </c>
      <c r="F326" s="3">
        <v>34264</v>
      </c>
      <c r="G326" s="3">
        <v>0</v>
      </c>
      <c r="H326" s="3">
        <v>0</v>
      </c>
    </row>
    <row r="327" spans="1:8" x14ac:dyDescent="0.3">
      <c r="A327" s="5">
        <v>144320</v>
      </c>
      <c r="B327" s="4" t="s">
        <v>1169</v>
      </c>
      <c r="C327" s="3">
        <v>73344</v>
      </c>
      <c r="D327" s="3">
        <v>16997</v>
      </c>
      <c r="E327" s="3">
        <v>0</v>
      </c>
      <c r="F327" s="3">
        <v>0</v>
      </c>
      <c r="G327" s="3">
        <v>2800</v>
      </c>
      <c r="H327" s="3">
        <v>60019</v>
      </c>
    </row>
    <row r="328" spans="1:8" x14ac:dyDescent="0.3">
      <c r="A328" s="5">
        <v>144325</v>
      </c>
      <c r="B328" s="4" t="s">
        <v>1168</v>
      </c>
      <c r="C328" s="3">
        <v>4555189</v>
      </c>
      <c r="D328" s="3">
        <v>6195709</v>
      </c>
      <c r="E328" s="3">
        <v>4417334</v>
      </c>
      <c r="F328" s="3">
        <v>5054139</v>
      </c>
      <c r="G328" s="3">
        <v>3943341</v>
      </c>
      <c r="H328" s="3">
        <v>4173768</v>
      </c>
    </row>
    <row r="329" spans="1:8" hidden="1" x14ac:dyDescent="0.3">
      <c r="A329" s="5">
        <v>144330</v>
      </c>
      <c r="B329" s="4" t="s">
        <v>1207</v>
      </c>
      <c r="C329" s="3">
        <v>0</v>
      </c>
      <c r="D329" s="3">
        <v>0</v>
      </c>
      <c r="E329" s="3">
        <v>0</v>
      </c>
      <c r="F329" s="3">
        <v>0</v>
      </c>
      <c r="G329" s="3">
        <v>0</v>
      </c>
      <c r="H329" s="3">
        <v>0</v>
      </c>
    </row>
    <row r="330" spans="1:8" hidden="1" x14ac:dyDescent="0.3">
      <c r="A330" s="5">
        <v>144400</v>
      </c>
      <c r="B330" s="4" t="s">
        <v>1240</v>
      </c>
      <c r="C330" s="3">
        <v>450732.28</v>
      </c>
      <c r="D330" s="3">
        <v>450732.28</v>
      </c>
      <c r="E330" s="3">
        <v>450732.28</v>
      </c>
      <c r="F330" s="3">
        <v>0</v>
      </c>
      <c r="G330" s="3">
        <v>0</v>
      </c>
      <c r="H330" s="3">
        <v>0</v>
      </c>
    </row>
    <row r="331" spans="1:8" hidden="1" x14ac:dyDescent="0.3">
      <c r="A331" s="5">
        <v>144405</v>
      </c>
      <c r="B331" s="4" t="s">
        <v>1172</v>
      </c>
      <c r="C331" s="3">
        <v>0</v>
      </c>
      <c r="D331" s="3">
        <v>0</v>
      </c>
      <c r="E331" s="3">
        <v>0</v>
      </c>
      <c r="F331" s="3">
        <v>0</v>
      </c>
      <c r="G331" s="3">
        <v>0</v>
      </c>
      <c r="H331" s="3">
        <v>0</v>
      </c>
    </row>
    <row r="332" spans="1:8" hidden="1" x14ac:dyDescent="0.3">
      <c r="A332" s="5">
        <v>144410</v>
      </c>
      <c r="B332" s="4" t="s">
        <v>1171</v>
      </c>
      <c r="C332" s="3">
        <v>0</v>
      </c>
      <c r="D332" s="3">
        <v>0</v>
      </c>
      <c r="E332" s="3">
        <v>0</v>
      </c>
      <c r="F332" s="3">
        <v>0</v>
      </c>
      <c r="G332" s="3">
        <v>0</v>
      </c>
      <c r="H332" s="3">
        <v>0</v>
      </c>
    </row>
    <row r="333" spans="1:8" hidden="1" x14ac:dyDescent="0.3">
      <c r="A333" s="5">
        <v>144415</v>
      </c>
      <c r="B333" s="4" t="s">
        <v>1170</v>
      </c>
      <c r="C333" s="3">
        <v>0</v>
      </c>
      <c r="D333" s="3">
        <v>0</v>
      </c>
      <c r="E333" s="3">
        <v>0</v>
      </c>
      <c r="F333" s="3">
        <v>0</v>
      </c>
      <c r="G333" s="3">
        <v>0</v>
      </c>
      <c r="H333" s="3">
        <v>0</v>
      </c>
    </row>
    <row r="334" spans="1:8" hidden="1" x14ac:dyDescent="0.3">
      <c r="A334" s="5">
        <v>144420</v>
      </c>
      <c r="B334" s="4" t="s">
        <v>1169</v>
      </c>
      <c r="C334" s="3">
        <v>450732.28</v>
      </c>
      <c r="D334" s="3">
        <v>450732.28</v>
      </c>
      <c r="E334" s="3">
        <v>450732.28</v>
      </c>
      <c r="F334" s="3">
        <v>0</v>
      </c>
      <c r="G334" s="3">
        <v>0</v>
      </c>
      <c r="H334" s="3">
        <v>0</v>
      </c>
    </row>
    <row r="335" spans="1:8" hidden="1" x14ac:dyDescent="0.3">
      <c r="A335" s="5">
        <v>144425</v>
      </c>
      <c r="B335" s="4" t="s">
        <v>1168</v>
      </c>
      <c r="C335" s="3">
        <v>0</v>
      </c>
      <c r="D335" s="3">
        <v>0</v>
      </c>
      <c r="E335" s="3">
        <v>0</v>
      </c>
      <c r="F335" s="3">
        <v>0</v>
      </c>
      <c r="G335" s="3">
        <v>0</v>
      </c>
      <c r="H335" s="3">
        <v>0</v>
      </c>
    </row>
    <row r="336" spans="1:8" hidden="1" x14ac:dyDescent="0.3">
      <c r="A336" s="5">
        <v>144430</v>
      </c>
      <c r="B336" s="4" t="s">
        <v>1205</v>
      </c>
      <c r="C336" s="3">
        <v>0</v>
      </c>
      <c r="D336" s="3">
        <v>0</v>
      </c>
      <c r="E336" s="3">
        <v>0</v>
      </c>
      <c r="F336" s="3">
        <v>0</v>
      </c>
      <c r="G336" s="3">
        <v>0</v>
      </c>
      <c r="H336" s="3">
        <v>0</v>
      </c>
    </row>
    <row r="337" spans="1:8" x14ac:dyDescent="0.3">
      <c r="A337" s="5">
        <v>144500</v>
      </c>
      <c r="B337" s="4" t="s">
        <v>1239</v>
      </c>
      <c r="C337" s="3">
        <v>18273236.690000001</v>
      </c>
      <c r="D337" s="3">
        <v>62956731.810000002</v>
      </c>
      <c r="E337" s="3">
        <v>44667593.920000002</v>
      </c>
      <c r="F337" s="3">
        <v>34398222.450000003</v>
      </c>
      <c r="G337" s="3">
        <v>26431173.449999999</v>
      </c>
      <c r="H337" s="3">
        <v>30207182.449999999</v>
      </c>
    </row>
    <row r="338" spans="1:8" hidden="1" x14ac:dyDescent="0.3">
      <c r="A338" s="5">
        <v>144505</v>
      </c>
      <c r="B338" s="4" t="s">
        <v>1218</v>
      </c>
      <c r="C338" s="3">
        <v>0</v>
      </c>
      <c r="D338" s="3">
        <v>0</v>
      </c>
      <c r="E338" s="3">
        <v>0</v>
      </c>
      <c r="F338" s="3">
        <v>0</v>
      </c>
      <c r="G338" s="3">
        <v>0</v>
      </c>
      <c r="H338" s="3">
        <v>0</v>
      </c>
    </row>
    <row r="339" spans="1:8" x14ac:dyDescent="0.3">
      <c r="A339" s="5">
        <v>144510</v>
      </c>
      <c r="B339" s="4" t="s">
        <v>1217</v>
      </c>
      <c r="C339" s="3">
        <v>0</v>
      </c>
      <c r="D339" s="3">
        <v>0</v>
      </c>
      <c r="E339" s="3">
        <v>0</v>
      </c>
      <c r="F339" s="3">
        <v>4148587</v>
      </c>
      <c r="G339" s="3">
        <v>0</v>
      </c>
      <c r="H339" s="3">
        <v>674000</v>
      </c>
    </row>
    <row r="340" spans="1:8" hidden="1" x14ac:dyDescent="0.3">
      <c r="A340" s="5">
        <v>144515</v>
      </c>
      <c r="B340" s="4" t="s">
        <v>1216</v>
      </c>
      <c r="C340" s="3">
        <v>0</v>
      </c>
      <c r="D340" s="3">
        <v>0</v>
      </c>
      <c r="E340" s="3">
        <v>0</v>
      </c>
      <c r="F340" s="3">
        <v>0</v>
      </c>
      <c r="G340" s="3">
        <v>0</v>
      </c>
      <c r="H340" s="3">
        <v>0</v>
      </c>
    </row>
    <row r="341" spans="1:8" hidden="1" x14ac:dyDescent="0.3">
      <c r="A341" s="5">
        <v>144520</v>
      </c>
      <c r="B341" s="4" t="s">
        <v>1215</v>
      </c>
      <c r="C341" s="3">
        <v>426105.99</v>
      </c>
      <c r="D341" s="3">
        <v>630000</v>
      </c>
      <c r="E341" s="3">
        <v>0</v>
      </c>
      <c r="F341" s="3">
        <v>0</v>
      </c>
      <c r="G341" s="3">
        <v>0</v>
      </c>
      <c r="H341" s="3">
        <v>0</v>
      </c>
    </row>
    <row r="342" spans="1:8" hidden="1" x14ac:dyDescent="0.3">
      <c r="A342" s="5">
        <v>144525</v>
      </c>
      <c r="B342" s="4" t="s">
        <v>1214</v>
      </c>
      <c r="C342" s="3">
        <v>0</v>
      </c>
      <c r="D342" s="3">
        <v>0</v>
      </c>
      <c r="E342" s="3">
        <v>0</v>
      </c>
      <c r="F342" s="3">
        <v>0</v>
      </c>
      <c r="G342" s="3">
        <v>0</v>
      </c>
      <c r="H342" s="3">
        <v>0</v>
      </c>
    </row>
    <row r="343" spans="1:8" hidden="1" x14ac:dyDescent="0.3">
      <c r="A343" s="5">
        <v>144530</v>
      </c>
      <c r="B343" s="4" t="s">
        <v>1213</v>
      </c>
      <c r="C343" s="3">
        <v>0</v>
      </c>
      <c r="D343" s="3">
        <v>2430000</v>
      </c>
      <c r="E343" s="3">
        <v>1395256</v>
      </c>
      <c r="F343" s="3">
        <v>250000</v>
      </c>
      <c r="G343" s="3">
        <v>0</v>
      </c>
      <c r="H343" s="3">
        <v>0</v>
      </c>
    </row>
    <row r="344" spans="1:8" hidden="1" x14ac:dyDescent="0.3">
      <c r="A344" s="5">
        <v>144535</v>
      </c>
      <c r="B344" s="4" t="s">
        <v>1212</v>
      </c>
      <c r="C344" s="3">
        <v>0</v>
      </c>
      <c r="D344" s="3">
        <v>0</v>
      </c>
      <c r="E344" s="3">
        <v>0</v>
      </c>
      <c r="F344" s="3">
        <v>0</v>
      </c>
      <c r="G344" s="3">
        <v>0</v>
      </c>
      <c r="H344" s="3">
        <v>0</v>
      </c>
    </row>
    <row r="345" spans="1:8" x14ac:dyDescent="0.3">
      <c r="A345" s="5">
        <v>144540</v>
      </c>
      <c r="B345" s="4" t="s">
        <v>1211</v>
      </c>
      <c r="C345" s="3">
        <v>0</v>
      </c>
      <c r="D345" s="3">
        <v>400000</v>
      </c>
      <c r="E345" s="3">
        <v>0</v>
      </c>
      <c r="F345" s="3">
        <v>0</v>
      </c>
      <c r="G345" s="3">
        <v>1060708</v>
      </c>
      <c r="H345" s="3">
        <v>436000</v>
      </c>
    </row>
    <row r="346" spans="1:8" hidden="1" x14ac:dyDescent="0.3">
      <c r="A346" s="5">
        <v>144545</v>
      </c>
      <c r="B346" s="4" t="s">
        <v>1210</v>
      </c>
      <c r="C346" s="3">
        <v>0</v>
      </c>
      <c r="D346" s="3">
        <v>0</v>
      </c>
      <c r="E346" s="3">
        <v>0</v>
      </c>
      <c r="F346" s="3">
        <v>0</v>
      </c>
      <c r="G346" s="3">
        <v>0</v>
      </c>
      <c r="H346" s="3">
        <v>0</v>
      </c>
    </row>
    <row r="347" spans="1:8" x14ac:dyDescent="0.3">
      <c r="A347" s="5">
        <v>144550</v>
      </c>
      <c r="B347" s="4" t="s">
        <v>1209</v>
      </c>
      <c r="C347" s="3">
        <v>17847130.699999999</v>
      </c>
      <c r="D347" s="3">
        <v>59496731.810000002</v>
      </c>
      <c r="E347" s="3">
        <v>43272337.920000002</v>
      </c>
      <c r="F347" s="3">
        <v>29999635.449999999</v>
      </c>
      <c r="G347" s="3">
        <v>25370465.449999999</v>
      </c>
      <c r="H347" s="3">
        <v>29097182.449999999</v>
      </c>
    </row>
    <row r="348" spans="1:8" x14ac:dyDescent="0.3">
      <c r="A348" s="5">
        <v>144600</v>
      </c>
      <c r="B348" s="4" t="s">
        <v>1238</v>
      </c>
      <c r="C348" s="3">
        <v>4628533</v>
      </c>
      <c r="D348" s="3">
        <v>6522330</v>
      </c>
      <c r="E348" s="3">
        <v>4623754</v>
      </c>
      <c r="F348" s="3">
        <v>5088403</v>
      </c>
      <c r="G348" s="3">
        <v>3946141</v>
      </c>
      <c r="H348" s="3">
        <v>4233787</v>
      </c>
    </row>
    <row r="349" spans="1:8" hidden="1" x14ac:dyDescent="0.3">
      <c r="A349" s="5">
        <v>144605</v>
      </c>
      <c r="B349" s="4" t="s">
        <v>1172</v>
      </c>
      <c r="C349" s="3">
        <v>0</v>
      </c>
      <c r="D349" s="3">
        <v>0</v>
      </c>
      <c r="E349" s="3">
        <v>0</v>
      </c>
      <c r="F349" s="3">
        <v>0</v>
      </c>
      <c r="G349" s="3">
        <v>0</v>
      </c>
      <c r="H349" s="3">
        <v>0</v>
      </c>
    </row>
    <row r="350" spans="1:8" hidden="1" x14ac:dyDescent="0.3">
      <c r="A350" s="5">
        <v>144610</v>
      </c>
      <c r="B350" s="4" t="s">
        <v>1171</v>
      </c>
      <c r="C350" s="3">
        <v>0</v>
      </c>
      <c r="D350" s="3">
        <v>0</v>
      </c>
      <c r="E350" s="3">
        <v>0</v>
      </c>
      <c r="F350" s="3">
        <v>0</v>
      </c>
      <c r="G350" s="3">
        <v>0</v>
      </c>
      <c r="H350" s="3">
        <v>0</v>
      </c>
    </row>
    <row r="351" spans="1:8" hidden="1" x14ac:dyDescent="0.3">
      <c r="A351" s="5">
        <v>144615</v>
      </c>
      <c r="B351" s="4" t="s">
        <v>1170</v>
      </c>
      <c r="C351" s="3">
        <v>0</v>
      </c>
      <c r="D351" s="3">
        <v>309624</v>
      </c>
      <c r="E351" s="3">
        <v>206420</v>
      </c>
      <c r="F351" s="3">
        <v>34264</v>
      </c>
      <c r="G351" s="3">
        <v>0</v>
      </c>
      <c r="H351" s="3">
        <v>0</v>
      </c>
    </row>
    <row r="352" spans="1:8" x14ac:dyDescent="0.3">
      <c r="A352" s="5">
        <v>144620</v>
      </c>
      <c r="B352" s="4" t="s">
        <v>1169</v>
      </c>
      <c r="C352" s="3">
        <v>73344</v>
      </c>
      <c r="D352" s="3">
        <v>16997</v>
      </c>
      <c r="E352" s="3">
        <v>0</v>
      </c>
      <c r="F352" s="3">
        <v>0</v>
      </c>
      <c r="G352" s="3">
        <v>2800</v>
      </c>
      <c r="H352" s="3">
        <v>60019</v>
      </c>
    </row>
    <row r="353" spans="1:8" x14ac:dyDescent="0.3">
      <c r="A353" s="5">
        <v>144625</v>
      </c>
      <c r="B353" s="4" t="s">
        <v>1168</v>
      </c>
      <c r="C353" s="3">
        <v>4555189</v>
      </c>
      <c r="D353" s="3">
        <v>6195709</v>
      </c>
      <c r="E353" s="3">
        <v>4417334</v>
      </c>
      <c r="F353" s="3">
        <v>5054139</v>
      </c>
      <c r="G353" s="3">
        <v>3943341</v>
      </c>
      <c r="H353" s="3">
        <v>4173768</v>
      </c>
    </row>
    <row r="354" spans="1:8" hidden="1" x14ac:dyDescent="0.3">
      <c r="A354" s="5">
        <v>144630</v>
      </c>
      <c r="B354" s="4" t="s">
        <v>1207</v>
      </c>
      <c r="C354" s="3">
        <v>0</v>
      </c>
      <c r="D354" s="3">
        <v>0</v>
      </c>
      <c r="E354" s="3">
        <v>0</v>
      </c>
      <c r="F354" s="3">
        <v>0</v>
      </c>
      <c r="G354" s="3">
        <v>0</v>
      </c>
      <c r="H354" s="3">
        <v>0</v>
      </c>
    </row>
    <row r="355" spans="1:8" hidden="1" x14ac:dyDescent="0.3">
      <c r="A355" s="5">
        <v>144700</v>
      </c>
      <c r="B355" s="4" t="s">
        <v>1237</v>
      </c>
      <c r="C355" s="3">
        <v>0</v>
      </c>
      <c r="D355" s="3">
        <v>0</v>
      </c>
      <c r="E355" s="3">
        <v>0</v>
      </c>
      <c r="F355" s="3">
        <v>0</v>
      </c>
      <c r="G355" s="3">
        <v>0</v>
      </c>
      <c r="H355" s="3">
        <v>0</v>
      </c>
    </row>
    <row r="356" spans="1:8" hidden="1" x14ac:dyDescent="0.3">
      <c r="A356" s="5">
        <v>144705</v>
      </c>
      <c r="B356" s="4" t="s">
        <v>1172</v>
      </c>
      <c r="C356" s="3">
        <v>0</v>
      </c>
      <c r="D356" s="3">
        <v>0</v>
      </c>
      <c r="E356" s="3">
        <v>0</v>
      </c>
      <c r="F356" s="3">
        <v>0</v>
      </c>
      <c r="G356" s="3">
        <v>0</v>
      </c>
      <c r="H356" s="3">
        <v>0</v>
      </c>
    </row>
    <row r="357" spans="1:8" hidden="1" x14ac:dyDescent="0.3">
      <c r="A357" s="5">
        <v>144710</v>
      </c>
      <c r="B357" s="4" t="s">
        <v>1171</v>
      </c>
      <c r="C357" s="3">
        <v>0</v>
      </c>
      <c r="D357" s="3">
        <v>0</v>
      </c>
      <c r="E357" s="3">
        <v>0</v>
      </c>
      <c r="F357" s="3">
        <v>0</v>
      </c>
      <c r="G357" s="3">
        <v>0</v>
      </c>
      <c r="H357" s="3">
        <v>0</v>
      </c>
    </row>
    <row r="358" spans="1:8" hidden="1" x14ac:dyDescent="0.3">
      <c r="A358" s="5">
        <v>144715</v>
      </c>
      <c r="B358" s="4" t="s">
        <v>1170</v>
      </c>
      <c r="C358" s="3">
        <v>0</v>
      </c>
      <c r="D358" s="3">
        <v>0</v>
      </c>
      <c r="E358" s="3">
        <v>0</v>
      </c>
      <c r="F358" s="3">
        <v>0</v>
      </c>
      <c r="G358" s="3">
        <v>0</v>
      </c>
      <c r="H358" s="3">
        <v>0</v>
      </c>
    </row>
    <row r="359" spans="1:8" hidden="1" x14ac:dyDescent="0.3">
      <c r="A359" s="5">
        <v>144720</v>
      </c>
      <c r="B359" s="4" t="s">
        <v>1169</v>
      </c>
      <c r="C359" s="3">
        <v>0</v>
      </c>
      <c r="D359" s="3">
        <v>0</v>
      </c>
      <c r="E359" s="3">
        <v>0</v>
      </c>
      <c r="F359" s="3">
        <v>0</v>
      </c>
      <c r="G359" s="3">
        <v>0</v>
      </c>
      <c r="H359" s="3">
        <v>0</v>
      </c>
    </row>
    <row r="360" spans="1:8" hidden="1" x14ac:dyDescent="0.3">
      <c r="A360" s="5">
        <v>144725</v>
      </c>
      <c r="B360" s="4" t="s">
        <v>1168</v>
      </c>
      <c r="C360" s="3">
        <v>0</v>
      </c>
      <c r="D360" s="3">
        <v>0</v>
      </c>
      <c r="E360" s="3">
        <v>0</v>
      </c>
      <c r="F360" s="3">
        <v>0</v>
      </c>
      <c r="G360" s="3">
        <v>0</v>
      </c>
      <c r="H360" s="3">
        <v>0</v>
      </c>
    </row>
    <row r="361" spans="1:8" hidden="1" x14ac:dyDescent="0.3">
      <c r="A361" s="5">
        <v>144730</v>
      </c>
      <c r="B361" s="4" t="s">
        <v>1205</v>
      </c>
      <c r="C361" s="3">
        <v>0</v>
      </c>
      <c r="D361" s="3">
        <v>0</v>
      </c>
      <c r="E361" s="3">
        <v>0</v>
      </c>
      <c r="F361" s="3">
        <v>0</v>
      </c>
      <c r="G361" s="3">
        <v>0</v>
      </c>
      <c r="H361" s="3">
        <v>0</v>
      </c>
    </row>
    <row r="362" spans="1:8" hidden="1" x14ac:dyDescent="0.3">
      <c r="A362" s="5">
        <v>144800</v>
      </c>
      <c r="B362" s="4" t="s">
        <v>1236</v>
      </c>
      <c r="C362" s="3">
        <v>0</v>
      </c>
      <c r="D362" s="3">
        <v>0</v>
      </c>
      <c r="E362" s="3">
        <v>0</v>
      </c>
      <c r="F362" s="3">
        <v>0</v>
      </c>
      <c r="G362" s="3">
        <v>0</v>
      </c>
      <c r="H362" s="3">
        <v>0</v>
      </c>
    </row>
    <row r="363" spans="1:8" hidden="1" x14ac:dyDescent="0.3">
      <c r="A363" s="5">
        <v>144805</v>
      </c>
      <c r="B363" s="4" t="s">
        <v>1172</v>
      </c>
      <c r="C363" s="3">
        <v>0</v>
      </c>
      <c r="D363" s="3">
        <v>0</v>
      </c>
      <c r="E363" s="3">
        <v>0</v>
      </c>
      <c r="F363" s="3">
        <v>0</v>
      </c>
      <c r="G363" s="3">
        <v>0</v>
      </c>
      <c r="H363" s="3">
        <v>0</v>
      </c>
    </row>
    <row r="364" spans="1:8" hidden="1" x14ac:dyDescent="0.3">
      <c r="A364" s="5">
        <v>144810</v>
      </c>
      <c r="B364" s="4" t="s">
        <v>1171</v>
      </c>
      <c r="C364" s="3">
        <v>0</v>
      </c>
      <c r="D364" s="3">
        <v>0</v>
      </c>
      <c r="E364" s="3">
        <v>0</v>
      </c>
      <c r="F364" s="3">
        <v>0</v>
      </c>
      <c r="G364" s="3">
        <v>0</v>
      </c>
      <c r="H364" s="3">
        <v>0</v>
      </c>
    </row>
    <row r="365" spans="1:8" hidden="1" x14ac:dyDescent="0.3">
      <c r="A365" s="5">
        <v>144815</v>
      </c>
      <c r="B365" s="4" t="s">
        <v>1170</v>
      </c>
      <c r="C365" s="3">
        <v>0</v>
      </c>
      <c r="D365" s="3">
        <v>0</v>
      </c>
      <c r="E365" s="3">
        <v>0</v>
      </c>
      <c r="F365" s="3">
        <v>0</v>
      </c>
      <c r="G365" s="3">
        <v>0</v>
      </c>
      <c r="H365" s="3">
        <v>0</v>
      </c>
    </row>
    <row r="366" spans="1:8" hidden="1" x14ac:dyDescent="0.3">
      <c r="A366" s="5">
        <v>144820</v>
      </c>
      <c r="B366" s="4" t="s">
        <v>1169</v>
      </c>
      <c r="C366" s="3">
        <v>0</v>
      </c>
      <c r="D366" s="3">
        <v>0</v>
      </c>
      <c r="E366" s="3">
        <v>0</v>
      </c>
      <c r="F366" s="3">
        <v>0</v>
      </c>
      <c r="G366" s="3">
        <v>0</v>
      </c>
      <c r="H366" s="3">
        <v>0</v>
      </c>
    </row>
    <row r="367" spans="1:8" hidden="1" x14ac:dyDescent="0.3">
      <c r="A367" s="5">
        <v>144825</v>
      </c>
      <c r="B367" s="4" t="s">
        <v>1168</v>
      </c>
      <c r="C367" s="3">
        <v>0</v>
      </c>
      <c r="D367" s="3">
        <v>0</v>
      </c>
      <c r="E367" s="3">
        <v>0</v>
      </c>
      <c r="F367" s="3">
        <v>0</v>
      </c>
      <c r="G367" s="3">
        <v>0</v>
      </c>
      <c r="H367" s="3">
        <v>0</v>
      </c>
    </row>
    <row r="368" spans="1:8" hidden="1" x14ac:dyDescent="0.3">
      <c r="A368" s="5">
        <v>144900</v>
      </c>
      <c r="B368" s="4" t="s">
        <v>1235</v>
      </c>
      <c r="C368" s="3">
        <v>0</v>
      </c>
      <c r="D368" s="3">
        <v>0</v>
      </c>
      <c r="E368" s="3">
        <v>0</v>
      </c>
      <c r="F368" s="3">
        <v>0</v>
      </c>
      <c r="G368" s="3">
        <v>0</v>
      </c>
      <c r="H368" s="3">
        <v>0</v>
      </c>
    </row>
    <row r="369" spans="1:8" hidden="1" x14ac:dyDescent="0.3">
      <c r="A369" s="5">
        <v>144905</v>
      </c>
      <c r="B369" s="4" t="s">
        <v>1172</v>
      </c>
      <c r="C369" s="3">
        <v>0</v>
      </c>
      <c r="D369" s="3">
        <v>0</v>
      </c>
      <c r="E369" s="3">
        <v>0</v>
      </c>
      <c r="F369" s="3">
        <v>0</v>
      </c>
      <c r="G369" s="3">
        <v>0</v>
      </c>
      <c r="H369" s="3">
        <v>0</v>
      </c>
    </row>
    <row r="370" spans="1:8" hidden="1" x14ac:dyDescent="0.3">
      <c r="A370" s="5">
        <v>144910</v>
      </c>
      <c r="B370" s="4" t="s">
        <v>1171</v>
      </c>
      <c r="C370" s="3">
        <v>0</v>
      </c>
      <c r="D370" s="3">
        <v>0</v>
      </c>
      <c r="E370" s="3">
        <v>0</v>
      </c>
      <c r="F370" s="3">
        <v>0</v>
      </c>
      <c r="G370" s="3">
        <v>0</v>
      </c>
      <c r="H370" s="3">
        <v>0</v>
      </c>
    </row>
    <row r="371" spans="1:8" hidden="1" x14ac:dyDescent="0.3">
      <c r="A371" s="5">
        <v>144915</v>
      </c>
      <c r="B371" s="4" t="s">
        <v>1170</v>
      </c>
      <c r="C371" s="3">
        <v>0</v>
      </c>
      <c r="D371" s="3">
        <v>0</v>
      </c>
      <c r="E371" s="3">
        <v>0</v>
      </c>
      <c r="F371" s="3">
        <v>0</v>
      </c>
      <c r="G371" s="3">
        <v>0</v>
      </c>
      <c r="H371" s="3">
        <v>0</v>
      </c>
    </row>
    <row r="372" spans="1:8" hidden="1" x14ac:dyDescent="0.3">
      <c r="A372" s="5">
        <v>144920</v>
      </c>
      <c r="B372" s="4" t="s">
        <v>1169</v>
      </c>
      <c r="C372" s="3">
        <v>0</v>
      </c>
      <c r="D372" s="3">
        <v>0</v>
      </c>
      <c r="E372" s="3">
        <v>0</v>
      </c>
      <c r="F372" s="3">
        <v>0</v>
      </c>
      <c r="G372" s="3">
        <v>0</v>
      </c>
      <c r="H372" s="3">
        <v>0</v>
      </c>
    </row>
    <row r="373" spans="1:8" hidden="1" x14ac:dyDescent="0.3">
      <c r="A373" s="5">
        <v>144925</v>
      </c>
      <c r="B373" s="4" t="s">
        <v>1168</v>
      </c>
      <c r="C373" s="3">
        <v>0</v>
      </c>
      <c r="D373" s="3">
        <v>0</v>
      </c>
      <c r="E373" s="3">
        <v>0</v>
      </c>
      <c r="F373" s="3">
        <v>0</v>
      </c>
      <c r="G373" s="3">
        <v>0</v>
      </c>
      <c r="H373" s="3">
        <v>0</v>
      </c>
    </row>
    <row r="374" spans="1:8" hidden="1" x14ac:dyDescent="0.3">
      <c r="A374" s="5">
        <v>144930</v>
      </c>
      <c r="B374" s="4" t="s">
        <v>1207</v>
      </c>
      <c r="C374" s="3">
        <v>0</v>
      </c>
      <c r="D374" s="3">
        <v>0</v>
      </c>
      <c r="E374" s="3">
        <v>0</v>
      </c>
      <c r="F374" s="3">
        <v>0</v>
      </c>
      <c r="G374" s="3">
        <v>0</v>
      </c>
      <c r="H374" s="3">
        <v>0</v>
      </c>
    </row>
    <row r="375" spans="1:8" hidden="1" x14ac:dyDescent="0.3">
      <c r="A375" s="5">
        <v>145000</v>
      </c>
      <c r="B375" s="4" t="s">
        <v>1234</v>
      </c>
      <c r="C375" s="3">
        <v>0</v>
      </c>
      <c r="D375" s="3">
        <v>0</v>
      </c>
      <c r="E375" s="3">
        <v>0</v>
      </c>
      <c r="F375" s="3">
        <v>0</v>
      </c>
      <c r="G375" s="3">
        <v>0</v>
      </c>
      <c r="H375" s="3">
        <v>0</v>
      </c>
    </row>
    <row r="376" spans="1:8" hidden="1" x14ac:dyDescent="0.3">
      <c r="A376" s="5">
        <v>145005</v>
      </c>
      <c r="B376" s="4" t="s">
        <v>1172</v>
      </c>
      <c r="C376" s="3">
        <v>0</v>
      </c>
      <c r="D376" s="3">
        <v>0</v>
      </c>
      <c r="E376" s="3">
        <v>0</v>
      </c>
      <c r="F376" s="3">
        <v>0</v>
      </c>
      <c r="G376" s="3">
        <v>0</v>
      </c>
      <c r="H376" s="3">
        <v>0</v>
      </c>
    </row>
    <row r="377" spans="1:8" hidden="1" x14ac:dyDescent="0.3">
      <c r="A377" s="5">
        <v>145010</v>
      </c>
      <c r="B377" s="4" t="s">
        <v>1171</v>
      </c>
      <c r="C377" s="3">
        <v>0</v>
      </c>
      <c r="D377" s="3">
        <v>0</v>
      </c>
      <c r="E377" s="3">
        <v>0</v>
      </c>
      <c r="F377" s="3">
        <v>0</v>
      </c>
      <c r="G377" s="3">
        <v>0</v>
      </c>
      <c r="H377" s="3">
        <v>0</v>
      </c>
    </row>
    <row r="378" spans="1:8" hidden="1" x14ac:dyDescent="0.3">
      <c r="A378" s="5">
        <v>145015</v>
      </c>
      <c r="B378" s="4" t="s">
        <v>1170</v>
      </c>
      <c r="C378" s="3">
        <v>0</v>
      </c>
      <c r="D378" s="3">
        <v>0</v>
      </c>
      <c r="E378" s="3">
        <v>0</v>
      </c>
      <c r="F378" s="3">
        <v>0</v>
      </c>
      <c r="G378" s="3">
        <v>0</v>
      </c>
      <c r="H378" s="3">
        <v>0</v>
      </c>
    </row>
    <row r="379" spans="1:8" hidden="1" x14ac:dyDescent="0.3">
      <c r="A379" s="5">
        <v>145020</v>
      </c>
      <c r="B379" s="4" t="s">
        <v>1169</v>
      </c>
      <c r="C379" s="3">
        <v>0</v>
      </c>
      <c r="D379" s="3">
        <v>0</v>
      </c>
      <c r="E379" s="3">
        <v>0</v>
      </c>
      <c r="F379" s="3">
        <v>0</v>
      </c>
      <c r="G379" s="3">
        <v>0</v>
      </c>
      <c r="H379" s="3">
        <v>0</v>
      </c>
    </row>
    <row r="380" spans="1:8" hidden="1" x14ac:dyDescent="0.3">
      <c r="A380" s="5">
        <v>145025</v>
      </c>
      <c r="B380" s="4" t="s">
        <v>1168</v>
      </c>
      <c r="C380" s="3">
        <v>0</v>
      </c>
      <c r="D380" s="3">
        <v>0</v>
      </c>
      <c r="E380" s="3">
        <v>0</v>
      </c>
      <c r="F380" s="3">
        <v>0</v>
      </c>
      <c r="G380" s="3">
        <v>0</v>
      </c>
      <c r="H380" s="3">
        <v>0</v>
      </c>
    </row>
    <row r="381" spans="1:8" hidden="1" x14ac:dyDescent="0.3">
      <c r="A381" s="5">
        <v>145030</v>
      </c>
      <c r="B381" s="4" t="s">
        <v>1205</v>
      </c>
      <c r="C381" s="3">
        <v>0</v>
      </c>
      <c r="D381" s="3">
        <v>0</v>
      </c>
      <c r="E381" s="3">
        <v>0</v>
      </c>
      <c r="F381" s="3">
        <v>0</v>
      </c>
      <c r="G381" s="3">
        <v>0</v>
      </c>
      <c r="H381" s="3">
        <v>0</v>
      </c>
    </row>
    <row r="382" spans="1:8" hidden="1" x14ac:dyDescent="0.3">
      <c r="A382" s="5">
        <v>145100</v>
      </c>
      <c r="B382" s="4" t="s">
        <v>1233</v>
      </c>
      <c r="C382" s="3">
        <v>0</v>
      </c>
      <c r="D382" s="3">
        <v>0</v>
      </c>
      <c r="E382" s="3">
        <v>0</v>
      </c>
      <c r="F382" s="3">
        <v>0</v>
      </c>
      <c r="G382" s="3">
        <v>0</v>
      </c>
      <c r="H382" s="3">
        <v>0</v>
      </c>
    </row>
    <row r="383" spans="1:8" hidden="1" x14ac:dyDescent="0.3">
      <c r="A383" s="5">
        <v>145105</v>
      </c>
      <c r="B383" s="4" t="s">
        <v>1172</v>
      </c>
      <c r="C383" s="3">
        <v>0</v>
      </c>
      <c r="D383" s="3">
        <v>0</v>
      </c>
      <c r="E383" s="3">
        <v>0</v>
      </c>
      <c r="F383" s="3">
        <v>0</v>
      </c>
      <c r="G383" s="3">
        <v>0</v>
      </c>
      <c r="H383" s="3">
        <v>0</v>
      </c>
    </row>
    <row r="384" spans="1:8" hidden="1" x14ac:dyDescent="0.3">
      <c r="A384" s="5">
        <v>145110</v>
      </c>
      <c r="B384" s="4" t="s">
        <v>1171</v>
      </c>
      <c r="C384" s="3">
        <v>0</v>
      </c>
      <c r="D384" s="3">
        <v>0</v>
      </c>
      <c r="E384" s="3">
        <v>0</v>
      </c>
      <c r="F384" s="3">
        <v>0</v>
      </c>
      <c r="G384" s="3">
        <v>0</v>
      </c>
      <c r="H384" s="3">
        <v>0</v>
      </c>
    </row>
    <row r="385" spans="1:8" hidden="1" x14ac:dyDescent="0.3">
      <c r="A385" s="5">
        <v>145115</v>
      </c>
      <c r="B385" s="4" t="s">
        <v>1170</v>
      </c>
      <c r="C385" s="3">
        <v>0</v>
      </c>
      <c r="D385" s="3">
        <v>0</v>
      </c>
      <c r="E385" s="3">
        <v>0</v>
      </c>
      <c r="F385" s="3">
        <v>0</v>
      </c>
      <c r="G385" s="3">
        <v>0</v>
      </c>
      <c r="H385" s="3">
        <v>0</v>
      </c>
    </row>
    <row r="386" spans="1:8" hidden="1" x14ac:dyDescent="0.3">
      <c r="A386" s="5">
        <v>145120</v>
      </c>
      <c r="B386" s="4" t="s">
        <v>1169</v>
      </c>
      <c r="C386" s="3">
        <v>0</v>
      </c>
      <c r="D386" s="3">
        <v>0</v>
      </c>
      <c r="E386" s="3">
        <v>0</v>
      </c>
      <c r="F386" s="3">
        <v>0</v>
      </c>
      <c r="G386" s="3">
        <v>0</v>
      </c>
      <c r="H386" s="3">
        <v>0</v>
      </c>
    </row>
    <row r="387" spans="1:8" hidden="1" x14ac:dyDescent="0.3">
      <c r="A387" s="5">
        <v>145125</v>
      </c>
      <c r="B387" s="4" t="s">
        <v>1168</v>
      </c>
      <c r="C387" s="3">
        <v>0</v>
      </c>
      <c r="D387" s="3">
        <v>0</v>
      </c>
      <c r="E387" s="3">
        <v>0</v>
      </c>
      <c r="F387" s="3">
        <v>0</v>
      </c>
      <c r="G387" s="3">
        <v>0</v>
      </c>
      <c r="H387" s="3">
        <v>0</v>
      </c>
    </row>
    <row r="388" spans="1:8" hidden="1" x14ac:dyDescent="0.3">
      <c r="A388" s="5">
        <v>145200</v>
      </c>
      <c r="B388" s="4" t="s">
        <v>1232</v>
      </c>
      <c r="C388" s="3">
        <v>0</v>
      </c>
      <c r="D388" s="3">
        <v>0</v>
      </c>
      <c r="E388" s="3">
        <v>0</v>
      </c>
      <c r="F388" s="3">
        <v>0</v>
      </c>
      <c r="G388" s="3">
        <v>0</v>
      </c>
      <c r="H388" s="3">
        <v>0</v>
      </c>
    </row>
    <row r="389" spans="1:8" hidden="1" x14ac:dyDescent="0.3">
      <c r="A389" s="5">
        <v>145205</v>
      </c>
      <c r="B389" s="4" t="s">
        <v>1172</v>
      </c>
      <c r="C389" s="3">
        <v>0</v>
      </c>
      <c r="D389" s="3">
        <v>0</v>
      </c>
      <c r="E389" s="3">
        <v>0</v>
      </c>
      <c r="F389" s="3">
        <v>0</v>
      </c>
      <c r="G389" s="3">
        <v>0</v>
      </c>
      <c r="H389" s="3">
        <v>0</v>
      </c>
    </row>
    <row r="390" spans="1:8" hidden="1" x14ac:dyDescent="0.3">
      <c r="A390" s="5">
        <v>145210</v>
      </c>
      <c r="B390" s="4" t="s">
        <v>1171</v>
      </c>
      <c r="C390" s="3">
        <v>0</v>
      </c>
      <c r="D390" s="3">
        <v>0</v>
      </c>
      <c r="E390" s="3">
        <v>0</v>
      </c>
      <c r="F390" s="3">
        <v>0</v>
      </c>
      <c r="G390" s="3">
        <v>0</v>
      </c>
      <c r="H390" s="3">
        <v>0</v>
      </c>
    </row>
    <row r="391" spans="1:8" hidden="1" x14ac:dyDescent="0.3">
      <c r="A391" s="5">
        <v>145215</v>
      </c>
      <c r="B391" s="4" t="s">
        <v>1170</v>
      </c>
      <c r="C391" s="3">
        <v>0</v>
      </c>
      <c r="D391" s="3">
        <v>0</v>
      </c>
      <c r="E391" s="3">
        <v>0</v>
      </c>
      <c r="F391" s="3">
        <v>0</v>
      </c>
      <c r="G391" s="3">
        <v>0</v>
      </c>
      <c r="H391" s="3">
        <v>0</v>
      </c>
    </row>
    <row r="392" spans="1:8" hidden="1" x14ac:dyDescent="0.3">
      <c r="A392" s="5">
        <v>145220</v>
      </c>
      <c r="B392" s="4" t="s">
        <v>1169</v>
      </c>
      <c r="C392" s="3">
        <v>0</v>
      </c>
      <c r="D392" s="3">
        <v>0</v>
      </c>
      <c r="E392" s="3">
        <v>0</v>
      </c>
      <c r="F392" s="3">
        <v>0</v>
      </c>
      <c r="G392" s="3">
        <v>0</v>
      </c>
      <c r="H392" s="3">
        <v>0</v>
      </c>
    </row>
    <row r="393" spans="1:8" hidden="1" x14ac:dyDescent="0.3">
      <c r="A393" s="5">
        <v>145225</v>
      </c>
      <c r="B393" s="4" t="s">
        <v>1168</v>
      </c>
      <c r="C393" s="3">
        <v>0</v>
      </c>
      <c r="D393" s="3">
        <v>0</v>
      </c>
      <c r="E393" s="3">
        <v>0</v>
      </c>
      <c r="F393" s="3">
        <v>0</v>
      </c>
      <c r="G393" s="3">
        <v>0</v>
      </c>
      <c r="H393" s="3">
        <v>0</v>
      </c>
    </row>
    <row r="394" spans="1:8" hidden="1" x14ac:dyDescent="0.3">
      <c r="A394" s="5">
        <v>145230</v>
      </c>
      <c r="B394" s="4" t="s">
        <v>1207</v>
      </c>
      <c r="C394" s="3">
        <v>0</v>
      </c>
      <c r="D394" s="3">
        <v>0</v>
      </c>
      <c r="E394" s="3">
        <v>0</v>
      </c>
      <c r="F394" s="3">
        <v>0</v>
      </c>
      <c r="G394" s="3">
        <v>0</v>
      </c>
      <c r="H394" s="3">
        <v>0</v>
      </c>
    </row>
    <row r="395" spans="1:8" hidden="1" x14ac:dyDescent="0.3">
      <c r="A395" s="5">
        <v>145300</v>
      </c>
      <c r="B395" s="4" t="s">
        <v>1231</v>
      </c>
      <c r="C395" s="3">
        <v>0</v>
      </c>
      <c r="D395" s="3">
        <v>0</v>
      </c>
      <c r="E395" s="3">
        <v>0</v>
      </c>
      <c r="F395" s="3">
        <v>0</v>
      </c>
      <c r="G395" s="3">
        <v>0</v>
      </c>
      <c r="H395" s="3">
        <v>0</v>
      </c>
    </row>
    <row r="396" spans="1:8" hidden="1" x14ac:dyDescent="0.3">
      <c r="A396" s="5">
        <v>145305</v>
      </c>
      <c r="B396" s="4" t="s">
        <v>1172</v>
      </c>
      <c r="C396" s="3">
        <v>0</v>
      </c>
      <c r="D396" s="3">
        <v>0</v>
      </c>
      <c r="E396" s="3">
        <v>0</v>
      </c>
      <c r="F396" s="3">
        <v>0</v>
      </c>
      <c r="G396" s="3">
        <v>0</v>
      </c>
      <c r="H396" s="3">
        <v>0</v>
      </c>
    </row>
    <row r="397" spans="1:8" hidden="1" x14ac:dyDescent="0.3">
      <c r="A397" s="5">
        <v>145310</v>
      </c>
      <c r="B397" s="4" t="s">
        <v>1171</v>
      </c>
      <c r="C397" s="3">
        <v>0</v>
      </c>
      <c r="D397" s="3">
        <v>0</v>
      </c>
      <c r="E397" s="3">
        <v>0</v>
      </c>
      <c r="F397" s="3">
        <v>0</v>
      </c>
      <c r="G397" s="3">
        <v>0</v>
      </c>
      <c r="H397" s="3">
        <v>0</v>
      </c>
    </row>
    <row r="398" spans="1:8" hidden="1" x14ac:dyDescent="0.3">
      <c r="A398" s="5">
        <v>145315</v>
      </c>
      <c r="B398" s="4" t="s">
        <v>1170</v>
      </c>
      <c r="C398" s="3">
        <v>0</v>
      </c>
      <c r="D398" s="3">
        <v>0</v>
      </c>
      <c r="E398" s="3">
        <v>0</v>
      </c>
      <c r="F398" s="3">
        <v>0</v>
      </c>
      <c r="G398" s="3">
        <v>0</v>
      </c>
      <c r="H398" s="3">
        <v>0</v>
      </c>
    </row>
    <row r="399" spans="1:8" hidden="1" x14ac:dyDescent="0.3">
      <c r="A399" s="5">
        <v>145320</v>
      </c>
      <c r="B399" s="4" t="s">
        <v>1169</v>
      </c>
      <c r="C399" s="3">
        <v>0</v>
      </c>
      <c r="D399" s="3">
        <v>0</v>
      </c>
      <c r="E399" s="3">
        <v>0</v>
      </c>
      <c r="F399" s="3">
        <v>0</v>
      </c>
      <c r="G399" s="3">
        <v>0</v>
      </c>
      <c r="H399" s="3">
        <v>0</v>
      </c>
    </row>
    <row r="400" spans="1:8" hidden="1" x14ac:dyDescent="0.3">
      <c r="A400" s="5">
        <v>145325</v>
      </c>
      <c r="B400" s="4" t="s">
        <v>1168</v>
      </c>
      <c r="C400" s="3">
        <v>0</v>
      </c>
      <c r="D400" s="3">
        <v>0</v>
      </c>
      <c r="E400" s="3">
        <v>0</v>
      </c>
      <c r="F400" s="3">
        <v>0</v>
      </c>
      <c r="G400" s="3">
        <v>0</v>
      </c>
      <c r="H400" s="3">
        <v>0</v>
      </c>
    </row>
    <row r="401" spans="1:8" hidden="1" x14ac:dyDescent="0.3">
      <c r="A401" s="5">
        <v>145330</v>
      </c>
      <c r="B401" s="4" t="s">
        <v>1205</v>
      </c>
      <c r="C401" s="3">
        <v>0</v>
      </c>
      <c r="D401" s="3">
        <v>0</v>
      </c>
      <c r="E401" s="3">
        <v>0</v>
      </c>
      <c r="F401" s="3">
        <v>0</v>
      </c>
      <c r="G401" s="3">
        <v>0</v>
      </c>
      <c r="H401" s="3">
        <v>0</v>
      </c>
    </row>
    <row r="402" spans="1:8" hidden="1" x14ac:dyDescent="0.3">
      <c r="A402" s="5">
        <v>145400</v>
      </c>
      <c r="B402" s="4" t="s">
        <v>1230</v>
      </c>
      <c r="C402" s="3">
        <v>0</v>
      </c>
      <c r="D402" s="3">
        <v>0</v>
      </c>
      <c r="E402" s="3">
        <v>0</v>
      </c>
      <c r="F402" s="3">
        <v>0</v>
      </c>
      <c r="G402" s="3">
        <v>0</v>
      </c>
      <c r="H402" s="3">
        <v>0</v>
      </c>
    </row>
    <row r="403" spans="1:8" hidden="1" x14ac:dyDescent="0.3">
      <c r="A403" s="5">
        <v>145405</v>
      </c>
      <c r="B403" s="4" t="s">
        <v>1172</v>
      </c>
      <c r="C403" s="3">
        <v>0</v>
      </c>
      <c r="D403" s="3">
        <v>0</v>
      </c>
      <c r="E403" s="3">
        <v>0</v>
      </c>
      <c r="F403" s="3">
        <v>0</v>
      </c>
      <c r="G403" s="3">
        <v>0</v>
      </c>
      <c r="H403" s="3">
        <v>0</v>
      </c>
    </row>
    <row r="404" spans="1:8" hidden="1" x14ac:dyDescent="0.3">
      <c r="A404" s="5">
        <v>145410</v>
      </c>
      <c r="B404" s="4" t="s">
        <v>1171</v>
      </c>
      <c r="C404" s="3">
        <v>0</v>
      </c>
      <c r="D404" s="3">
        <v>0</v>
      </c>
      <c r="E404" s="3">
        <v>0</v>
      </c>
      <c r="F404" s="3">
        <v>0</v>
      </c>
      <c r="G404" s="3">
        <v>0</v>
      </c>
      <c r="H404" s="3">
        <v>0</v>
      </c>
    </row>
    <row r="405" spans="1:8" hidden="1" x14ac:dyDescent="0.3">
      <c r="A405" s="5">
        <v>145415</v>
      </c>
      <c r="B405" s="4" t="s">
        <v>1170</v>
      </c>
      <c r="C405" s="3">
        <v>0</v>
      </c>
      <c r="D405" s="3">
        <v>0</v>
      </c>
      <c r="E405" s="3">
        <v>0</v>
      </c>
      <c r="F405" s="3">
        <v>0</v>
      </c>
      <c r="G405" s="3">
        <v>0</v>
      </c>
      <c r="H405" s="3">
        <v>0</v>
      </c>
    </row>
    <row r="406" spans="1:8" hidden="1" x14ac:dyDescent="0.3">
      <c r="A406" s="5">
        <v>145420</v>
      </c>
      <c r="B406" s="4" t="s">
        <v>1169</v>
      </c>
      <c r="C406" s="3">
        <v>0</v>
      </c>
      <c r="D406" s="3">
        <v>0</v>
      </c>
      <c r="E406" s="3">
        <v>0</v>
      </c>
      <c r="F406" s="3">
        <v>0</v>
      </c>
      <c r="G406" s="3">
        <v>0</v>
      </c>
      <c r="H406" s="3">
        <v>0</v>
      </c>
    </row>
    <row r="407" spans="1:8" hidden="1" x14ac:dyDescent="0.3">
      <c r="A407" s="5">
        <v>145425</v>
      </c>
      <c r="B407" s="4" t="s">
        <v>1168</v>
      </c>
      <c r="C407" s="3">
        <v>0</v>
      </c>
      <c r="D407" s="3">
        <v>0</v>
      </c>
      <c r="E407" s="3">
        <v>0</v>
      </c>
      <c r="F407" s="3">
        <v>0</v>
      </c>
      <c r="G407" s="3">
        <v>0</v>
      </c>
      <c r="H407" s="3">
        <v>0</v>
      </c>
    </row>
    <row r="408" spans="1:8" hidden="1" x14ac:dyDescent="0.3">
      <c r="A408" s="5">
        <v>145500</v>
      </c>
      <c r="B408" s="4" t="s">
        <v>1229</v>
      </c>
      <c r="C408" s="3">
        <v>0</v>
      </c>
      <c r="D408" s="3">
        <v>0</v>
      </c>
      <c r="E408" s="3">
        <v>0</v>
      </c>
      <c r="F408" s="3">
        <v>0</v>
      </c>
      <c r="G408" s="3">
        <v>0</v>
      </c>
      <c r="H408" s="3">
        <v>0</v>
      </c>
    </row>
    <row r="409" spans="1:8" hidden="1" x14ac:dyDescent="0.3">
      <c r="A409" s="5">
        <v>145505</v>
      </c>
      <c r="B409" s="4" t="s">
        <v>1172</v>
      </c>
      <c r="C409" s="3">
        <v>0</v>
      </c>
      <c r="D409" s="3">
        <v>0</v>
      </c>
      <c r="E409" s="3">
        <v>0</v>
      </c>
      <c r="F409" s="3">
        <v>0</v>
      </c>
      <c r="G409" s="3">
        <v>0</v>
      </c>
      <c r="H409" s="3">
        <v>0</v>
      </c>
    </row>
    <row r="410" spans="1:8" hidden="1" x14ac:dyDescent="0.3">
      <c r="A410" s="5">
        <v>145510</v>
      </c>
      <c r="B410" s="4" t="s">
        <v>1171</v>
      </c>
      <c r="C410" s="3">
        <v>0</v>
      </c>
      <c r="D410" s="3">
        <v>0</v>
      </c>
      <c r="E410" s="3">
        <v>0</v>
      </c>
      <c r="F410" s="3">
        <v>0</v>
      </c>
      <c r="G410" s="3">
        <v>0</v>
      </c>
      <c r="H410" s="3">
        <v>0</v>
      </c>
    </row>
    <row r="411" spans="1:8" hidden="1" x14ac:dyDescent="0.3">
      <c r="A411" s="5">
        <v>145515</v>
      </c>
      <c r="B411" s="4" t="s">
        <v>1170</v>
      </c>
      <c r="C411" s="3">
        <v>0</v>
      </c>
      <c r="D411" s="3">
        <v>0</v>
      </c>
      <c r="E411" s="3">
        <v>0</v>
      </c>
      <c r="F411" s="3">
        <v>0</v>
      </c>
      <c r="G411" s="3">
        <v>0</v>
      </c>
      <c r="H411" s="3">
        <v>0</v>
      </c>
    </row>
    <row r="412" spans="1:8" hidden="1" x14ac:dyDescent="0.3">
      <c r="A412" s="5">
        <v>145520</v>
      </c>
      <c r="B412" s="4" t="s">
        <v>1169</v>
      </c>
      <c r="C412" s="3">
        <v>0</v>
      </c>
      <c r="D412" s="3">
        <v>0</v>
      </c>
      <c r="E412" s="3">
        <v>0</v>
      </c>
      <c r="F412" s="3">
        <v>0</v>
      </c>
      <c r="G412" s="3">
        <v>0</v>
      </c>
      <c r="H412" s="3">
        <v>0</v>
      </c>
    </row>
    <row r="413" spans="1:8" hidden="1" x14ac:dyDescent="0.3">
      <c r="A413" s="5">
        <v>145525</v>
      </c>
      <c r="B413" s="4" t="s">
        <v>1168</v>
      </c>
      <c r="C413" s="3">
        <v>0</v>
      </c>
      <c r="D413" s="3">
        <v>0</v>
      </c>
      <c r="E413" s="3">
        <v>0</v>
      </c>
      <c r="F413" s="3">
        <v>0</v>
      </c>
      <c r="G413" s="3">
        <v>0</v>
      </c>
      <c r="H413" s="3">
        <v>0</v>
      </c>
    </row>
    <row r="414" spans="1:8" hidden="1" x14ac:dyDescent="0.3">
      <c r="A414" s="5">
        <v>145600</v>
      </c>
      <c r="B414" s="4" t="s">
        <v>1228</v>
      </c>
      <c r="C414" s="3">
        <v>0</v>
      </c>
      <c r="D414" s="3">
        <v>0</v>
      </c>
      <c r="E414" s="3">
        <v>0</v>
      </c>
      <c r="F414" s="3">
        <v>0</v>
      </c>
      <c r="G414" s="3">
        <v>0</v>
      </c>
      <c r="H414" s="3">
        <v>0</v>
      </c>
    </row>
    <row r="415" spans="1:8" hidden="1" x14ac:dyDescent="0.3">
      <c r="A415" s="5">
        <v>145605</v>
      </c>
      <c r="B415" s="4" t="s">
        <v>1172</v>
      </c>
      <c r="C415" s="3">
        <v>0</v>
      </c>
      <c r="D415" s="3">
        <v>0</v>
      </c>
      <c r="E415" s="3">
        <v>0</v>
      </c>
      <c r="F415" s="3">
        <v>0</v>
      </c>
      <c r="G415" s="3">
        <v>0</v>
      </c>
      <c r="H415" s="3">
        <v>0</v>
      </c>
    </row>
    <row r="416" spans="1:8" hidden="1" x14ac:dyDescent="0.3">
      <c r="A416" s="5">
        <v>145610</v>
      </c>
      <c r="B416" s="4" t="s">
        <v>1171</v>
      </c>
      <c r="C416" s="3">
        <v>0</v>
      </c>
      <c r="D416" s="3">
        <v>0</v>
      </c>
      <c r="E416" s="3">
        <v>0</v>
      </c>
      <c r="F416" s="3">
        <v>0</v>
      </c>
      <c r="G416" s="3">
        <v>0</v>
      </c>
      <c r="H416" s="3">
        <v>0</v>
      </c>
    </row>
    <row r="417" spans="1:8" hidden="1" x14ac:dyDescent="0.3">
      <c r="A417" s="5">
        <v>145615</v>
      </c>
      <c r="B417" s="4" t="s">
        <v>1170</v>
      </c>
      <c r="C417" s="3">
        <v>0</v>
      </c>
      <c r="D417" s="3">
        <v>0</v>
      </c>
      <c r="E417" s="3">
        <v>0</v>
      </c>
      <c r="F417" s="3">
        <v>0</v>
      </c>
      <c r="G417" s="3">
        <v>0</v>
      </c>
      <c r="H417" s="3">
        <v>0</v>
      </c>
    </row>
    <row r="418" spans="1:8" hidden="1" x14ac:dyDescent="0.3">
      <c r="A418" s="5">
        <v>145620</v>
      </c>
      <c r="B418" s="4" t="s">
        <v>1169</v>
      </c>
      <c r="C418" s="3">
        <v>0</v>
      </c>
      <c r="D418" s="3">
        <v>0</v>
      </c>
      <c r="E418" s="3">
        <v>0</v>
      </c>
      <c r="F418" s="3">
        <v>0</v>
      </c>
      <c r="G418" s="3">
        <v>0</v>
      </c>
      <c r="H418" s="3">
        <v>0</v>
      </c>
    </row>
    <row r="419" spans="1:8" hidden="1" x14ac:dyDescent="0.3">
      <c r="A419" s="5">
        <v>145625</v>
      </c>
      <c r="B419" s="4" t="s">
        <v>1168</v>
      </c>
      <c r="C419" s="3">
        <v>0</v>
      </c>
      <c r="D419" s="3">
        <v>0</v>
      </c>
      <c r="E419" s="3">
        <v>0</v>
      </c>
      <c r="F419" s="3">
        <v>0</v>
      </c>
      <c r="G419" s="3">
        <v>0</v>
      </c>
      <c r="H419" s="3">
        <v>0</v>
      </c>
    </row>
    <row r="420" spans="1:8" hidden="1" x14ac:dyDescent="0.3">
      <c r="A420" s="5">
        <v>145630</v>
      </c>
      <c r="B420" s="4" t="s">
        <v>1207</v>
      </c>
      <c r="C420" s="3">
        <v>0</v>
      </c>
      <c r="D420" s="3">
        <v>0</v>
      </c>
      <c r="E420" s="3">
        <v>0</v>
      </c>
      <c r="F420" s="3">
        <v>0</v>
      </c>
      <c r="G420" s="3">
        <v>0</v>
      </c>
      <c r="H420" s="3">
        <v>0</v>
      </c>
    </row>
    <row r="421" spans="1:8" hidden="1" x14ac:dyDescent="0.3">
      <c r="A421" s="5">
        <v>145700</v>
      </c>
      <c r="B421" s="4" t="s">
        <v>1227</v>
      </c>
      <c r="C421" s="3">
        <v>0</v>
      </c>
      <c r="D421" s="3">
        <v>0</v>
      </c>
      <c r="E421" s="3">
        <v>0</v>
      </c>
      <c r="F421" s="3">
        <v>0</v>
      </c>
      <c r="G421" s="3">
        <v>0</v>
      </c>
      <c r="H421" s="3">
        <v>0</v>
      </c>
    </row>
    <row r="422" spans="1:8" hidden="1" x14ac:dyDescent="0.3">
      <c r="A422" s="5">
        <v>145705</v>
      </c>
      <c r="B422" s="4" t="s">
        <v>1172</v>
      </c>
      <c r="C422" s="3">
        <v>0</v>
      </c>
      <c r="D422" s="3">
        <v>0</v>
      </c>
      <c r="E422" s="3">
        <v>0</v>
      </c>
      <c r="F422" s="3">
        <v>0</v>
      </c>
      <c r="G422" s="3">
        <v>0</v>
      </c>
      <c r="H422" s="3">
        <v>0</v>
      </c>
    </row>
    <row r="423" spans="1:8" hidden="1" x14ac:dyDescent="0.3">
      <c r="A423" s="5">
        <v>145710</v>
      </c>
      <c r="B423" s="4" t="s">
        <v>1171</v>
      </c>
      <c r="C423" s="3">
        <v>0</v>
      </c>
      <c r="D423" s="3">
        <v>0</v>
      </c>
      <c r="E423" s="3">
        <v>0</v>
      </c>
      <c r="F423" s="3">
        <v>0</v>
      </c>
      <c r="G423" s="3">
        <v>0</v>
      </c>
      <c r="H423" s="3">
        <v>0</v>
      </c>
    </row>
    <row r="424" spans="1:8" hidden="1" x14ac:dyDescent="0.3">
      <c r="A424" s="5">
        <v>145715</v>
      </c>
      <c r="B424" s="4" t="s">
        <v>1170</v>
      </c>
      <c r="C424" s="3">
        <v>0</v>
      </c>
      <c r="D424" s="3">
        <v>0</v>
      </c>
      <c r="E424" s="3">
        <v>0</v>
      </c>
      <c r="F424" s="3">
        <v>0</v>
      </c>
      <c r="G424" s="3">
        <v>0</v>
      </c>
      <c r="H424" s="3">
        <v>0</v>
      </c>
    </row>
    <row r="425" spans="1:8" hidden="1" x14ac:dyDescent="0.3">
      <c r="A425" s="5">
        <v>145720</v>
      </c>
      <c r="B425" s="4" t="s">
        <v>1169</v>
      </c>
      <c r="C425" s="3">
        <v>0</v>
      </c>
      <c r="D425" s="3">
        <v>0</v>
      </c>
      <c r="E425" s="3">
        <v>0</v>
      </c>
      <c r="F425" s="3">
        <v>0</v>
      </c>
      <c r="G425" s="3">
        <v>0</v>
      </c>
      <c r="H425" s="3">
        <v>0</v>
      </c>
    </row>
    <row r="426" spans="1:8" hidden="1" x14ac:dyDescent="0.3">
      <c r="A426" s="5">
        <v>145725</v>
      </c>
      <c r="B426" s="4" t="s">
        <v>1168</v>
      </c>
      <c r="C426" s="3">
        <v>0</v>
      </c>
      <c r="D426" s="3">
        <v>0</v>
      </c>
      <c r="E426" s="3">
        <v>0</v>
      </c>
      <c r="F426" s="3">
        <v>0</v>
      </c>
      <c r="G426" s="3">
        <v>0</v>
      </c>
      <c r="H426" s="3">
        <v>0</v>
      </c>
    </row>
    <row r="427" spans="1:8" hidden="1" x14ac:dyDescent="0.3">
      <c r="A427" s="5">
        <v>145730</v>
      </c>
      <c r="B427" s="4" t="s">
        <v>1205</v>
      </c>
      <c r="C427" s="3">
        <v>0</v>
      </c>
      <c r="D427" s="3">
        <v>0</v>
      </c>
      <c r="E427" s="3">
        <v>0</v>
      </c>
      <c r="F427" s="3">
        <v>0</v>
      </c>
      <c r="G427" s="3">
        <v>0</v>
      </c>
      <c r="H427" s="3">
        <v>0</v>
      </c>
    </row>
    <row r="428" spans="1:8" hidden="1" x14ac:dyDescent="0.3">
      <c r="A428" s="5">
        <v>145800</v>
      </c>
      <c r="B428" s="4" t="s">
        <v>1226</v>
      </c>
      <c r="C428" s="3">
        <v>0</v>
      </c>
      <c r="D428" s="3">
        <v>0</v>
      </c>
      <c r="E428" s="3">
        <v>0</v>
      </c>
      <c r="F428" s="3">
        <v>0</v>
      </c>
      <c r="G428" s="3">
        <v>0</v>
      </c>
      <c r="H428" s="3">
        <v>0</v>
      </c>
    </row>
    <row r="429" spans="1:8" hidden="1" x14ac:dyDescent="0.3">
      <c r="A429" s="5">
        <v>145805</v>
      </c>
      <c r="B429" s="4" t="s">
        <v>1218</v>
      </c>
      <c r="C429" s="3">
        <v>0</v>
      </c>
      <c r="D429" s="3">
        <v>0</v>
      </c>
      <c r="E429" s="3">
        <v>0</v>
      </c>
      <c r="F429" s="3">
        <v>0</v>
      </c>
      <c r="G429" s="3">
        <v>0</v>
      </c>
      <c r="H429" s="3">
        <v>0</v>
      </c>
    </row>
    <row r="430" spans="1:8" hidden="1" x14ac:dyDescent="0.3">
      <c r="A430" s="5">
        <v>145810</v>
      </c>
      <c r="B430" s="4" t="s">
        <v>1217</v>
      </c>
      <c r="C430" s="3">
        <v>0</v>
      </c>
      <c r="D430" s="3">
        <v>0</v>
      </c>
      <c r="E430" s="3">
        <v>0</v>
      </c>
      <c r="F430" s="3">
        <v>0</v>
      </c>
      <c r="G430" s="3">
        <v>0</v>
      </c>
      <c r="H430" s="3">
        <v>0</v>
      </c>
    </row>
    <row r="431" spans="1:8" hidden="1" x14ac:dyDescent="0.3">
      <c r="A431" s="5">
        <v>145815</v>
      </c>
      <c r="B431" s="4" t="s">
        <v>1216</v>
      </c>
      <c r="C431" s="3">
        <v>0</v>
      </c>
      <c r="D431" s="3">
        <v>0</v>
      </c>
      <c r="E431" s="3">
        <v>0</v>
      </c>
      <c r="F431" s="3">
        <v>0</v>
      </c>
      <c r="G431" s="3">
        <v>0</v>
      </c>
      <c r="H431" s="3">
        <v>0</v>
      </c>
    </row>
    <row r="432" spans="1:8" hidden="1" x14ac:dyDescent="0.3">
      <c r="A432" s="5">
        <v>145820</v>
      </c>
      <c r="B432" s="4" t="s">
        <v>1215</v>
      </c>
      <c r="C432" s="3">
        <v>0</v>
      </c>
      <c r="D432" s="3">
        <v>0</v>
      </c>
      <c r="E432" s="3">
        <v>0</v>
      </c>
      <c r="F432" s="3">
        <v>0</v>
      </c>
      <c r="G432" s="3">
        <v>0</v>
      </c>
      <c r="H432" s="3">
        <v>0</v>
      </c>
    </row>
    <row r="433" spans="1:8" hidden="1" x14ac:dyDescent="0.3">
      <c r="A433" s="5">
        <v>145825</v>
      </c>
      <c r="B433" s="4" t="s">
        <v>1214</v>
      </c>
      <c r="C433" s="3">
        <v>0</v>
      </c>
      <c r="D433" s="3">
        <v>0</v>
      </c>
      <c r="E433" s="3">
        <v>0</v>
      </c>
      <c r="F433" s="3">
        <v>0</v>
      </c>
      <c r="G433" s="3">
        <v>0</v>
      </c>
      <c r="H433" s="3">
        <v>0</v>
      </c>
    </row>
    <row r="434" spans="1:8" hidden="1" x14ac:dyDescent="0.3">
      <c r="A434" s="5">
        <v>145830</v>
      </c>
      <c r="B434" s="4" t="s">
        <v>1213</v>
      </c>
      <c r="C434" s="3">
        <v>0</v>
      </c>
      <c r="D434" s="3">
        <v>0</v>
      </c>
      <c r="E434" s="3">
        <v>0</v>
      </c>
      <c r="F434" s="3">
        <v>0</v>
      </c>
      <c r="G434" s="3">
        <v>0</v>
      </c>
      <c r="H434" s="3">
        <v>0</v>
      </c>
    </row>
    <row r="435" spans="1:8" hidden="1" x14ac:dyDescent="0.3">
      <c r="A435" s="5">
        <v>145835</v>
      </c>
      <c r="B435" s="4" t="s">
        <v>1212</v>
      </c>
      <c r="C435" s="3">
        <v>0</v>
      </c>
      <c r="D435" s="3">
        <v>0</v>
      </c>
      <c r="E435" s="3">
        <v>0</v>
      </c>
      <c r="F435" s="3">
        <v>0</v>
      </c>
      <c r="G435" s="3">
        <v>0</v>
      </c>
      <c r="H435" s="3">
        <v>0</v>
      </c>
    </row>
    <row r="436" spans="1:8" hidden="1" x14ac:dyDescent="0.3">
      <c r="A436" s="5">
        <v>145840</v>
      </c>
      <c r="B436" s="4" t="s">
        <v>1211</v>
      </c>
      <c r="C436" s="3">
        <v>0</v>
      </c>
      <c r="D436" s="3">
        <v>0</v>
      </c>
      <c r="E436" s="3">
        <v>0</v>
      </c>
      <c r="F436" s="3">
        <v>0</v>
      </c>
      <c r="G436" s="3">
        <v>0</v>
      </c>
      <c r="H436" s="3">
        <v>0</v>
      </c>
    </row>
    <row r="437" spans="1:8" hidden="1" x14ac:dyDescent="0.3">
      <c r="A437" s="5">
        <v>145845</v>
      </c>
      <c r="B437" s="4" t="s">
        <v>1210</v>
      </c>
      <c r="C437" s="3">
        <v>0</v>
      </c>
      <c r="D437" s="3">
        <v>0</v>
      </c>
      <c r="E437" s="3">
        <v>0</v>
      </c>
      <c r="F437" s="3">
        <v>0</v>
      </c>
      <c r="G437" s="3">
        <v>0</v>
      </c>
      <c r="H437" s="3">
        <v>0</v>
      </c>
    </row>
    <row r="438" spans="1:8" hidden="1" x14ac:dyDescent="0.3">
      <c r="A438" s="5">
        <v>145850</v>
      </c>
      <c r="B438" s="4" t="s">
        <v>1209</v>
      </c>
      <c r="C438" s="3">
        <v>0</v>
      </c>
      <c r="D438" s="3">
        <v>0</v>
      </c>
      <c r="E438" s="3">
        <v>0</v>
      </c>
      <c r="F438" s="3">
        <v>0</v>
      </c>
      <c r="G438" s="3">
        <v>0</v>
      </c>
      <c r="H438" s="3">
        <v>0</v>
      </c>
    </row>
    <row r="439" spans="1:8" hidden="1" x14ac:dyDescent="0.3">
      <c r="A439" s="5">
        <v>145900</v>
      </c>
      <c r="B439" s="4" t="s">
        <v>1225</v>
      </c>
      <c r="C439" s="3">
        <v>0</v>
      </c>
      <c r="D439" s="3">
        <v>0</v>
      </c>
      <c r="E439" s="3">
        <v>0</v>
      </c>
      <c r="F439" s="3">
        <v>0</v>
      </c>
      <c r="G439" s="3">
        <v>0</v>
      </c>
      <c r="H439" s="3">
        <v>0</v>
      </c>
    </row>
    <row r="440" spans="1:8" hidden="1" x14ac:dyDescent="0.3">
      <c r="A440" s="5">
        <v>145905</v>
      </c>
      <c r="B440" s="4" t="s">
        <v>1172</v>
      </c>
      <c r="C440" s="3">
        <v>0</v>
      </c>
      <c r="D440" s="3">
        <v>0</v>
      </c>
      <c r="E440" s="3">
        <v>0</v>
      </c>
      <c r="F440" s="3">
        <v>0</v>
      </c>
      <c r="G440" s="3">
        <v>0</v>
      </c>
      <c r="H440" s="3">
        <v>0</v>
      </c>
    </row>
    <row r="441" spans="1:8" hidden="1" x14ac:dyDescent="0.3">
      <c r="A441" s="5">
        <v>145910</v>
      </c>
      <c r="B441" s="4" t="s">
        <v>1171</v>
      </c>
      <c r="C441" s="3">
        <v>0</v>
      </c>
      <c r="D441" s="3">
        <v>0</v>
      </c>
      <c r="E441" s="3">
        <v>0</v>
      </c>
      <c r="F441" s="3">
        <v>0</v>
      </c>
      <c r="G441" s="3">
        <v>0</v>
      </c>
      <c r="H441" s="3">
        <v>0</v>
      </c>
    </row>
    <row r="442" spans="1:8" hidden="1" x14ac:dyDescent="0.3">
      <c r="A442" s="5">
        <v>145915</v>
      </c>
      <c r="B442" s="4" t="s">
        <v>1170</v>
      </c>
      <c r="C442" s="3">
        <v>0</v>
      </c>
      <c r="D442" s="3">
        <v>0</v>
      </c>
      <c r="E442" s="3">
        <v>0</v>
      </c>
      <c r="F442" s="3">
        <v>0</v>
      </c>
      <c r="G442" s="3">
        <v>0</v>
      </c>
      <c r="H442" s="3">
        <v>0</v>
      </c>
    </row>
    <row r="443" spans="1:8" hidden="1" x14ac:dyDescent="0.3">
      <c r="A443" s="5">
        <v>145920</v>
      </c>
      <c r="B443" s="4" t="s">
        <v>1169</v>
      </c>
      <c r="C443" s="3">
        <v>0</v>
      </c>
      <c r="D443" s="3">
        <v>0</v>
      </c>
      <c r="E443" s="3">
        <v>0</v>
      </c>
      <c r="F443" s="3">
        <v>0</v>
      </c>
      <c r="G443" s="3">
        <v>0</v>
      </c>
      <c r="H443" s="3">
        <v>0</v>
      </c>
    </row>
    <row r="444" spans="1:8" hidden="1" x14ac:dyDescent="0.3">
      <c r="A444" s="5">
        <v>145925</v>
      </c>
      <c r="B444" s="4" t="s">
        <v>1168</v>
      </c>
      <c r="C444" s="3">
        <v>0</v>
      </c>
      <c r="D444" s="3">
        <v>0</v>
      </c>
      <c r="E444" s="3">
        <v>0</v>
      </c>
      <c r="F444" s="3">
        <v>0</v>
      </c>
      <c r="G444" s="3">
        <v>0</v>
      </c>
      <c r="H444" s="3">
        <v>0</v>
      </c>
    </row>
    <row r="445" spans="1:8" hidden="1" x14ac:dyDescent="0.3">
      <c r="A445" s="5">
        <v>145930</v>
      </c>
      <c r="B445" s="4" t="s">
        <v>1207</v>
      </c>
      <c r="C445" s="3">
        <v>0</v>
      </c>
      <c r="D445" s="3">
        <v>0</v>
      </c>
      <c r="E445" s="3">
        <v>0</v>
      </c>
      <c r="F445" s="3">
        <v>0</v>
      </c>
      <c r="G445" s="3">
        <v>0</v>
      </c>
      <c r="H445" s="3">
        <v>0</v>
      </c>
    </row>
    <row r="446" spans="1:8" hidden="1" x14ac:dyDescent="0.3">
      <c r="A446" s="5">
        <v>146000</v>
      </c>
      <c r="B446" s="4" t="s">
        <v>1224</v>
      </c>
      <c r="C446" s="3">
        <v>0</v>
      </c>
      <c r="D446" s="3">
        <v>0</v>
      </c>
      <c r="E446" s="3">
        <v>0</v>
      </c>
      <c r="F446" s="3">
        <v>0</v>
      </c>
      <c r="G446" s="3">
        <v>0</v>
      </c>
      <c r="H446" s="3">
        <v>0</v>
      </c>
    </row>
    <row r="447" spans="1:8" hidden="1" x14ac:dyDescent="0.3">
      <c r="A447" s="5">
        <v>146005</v>
      </c>
      <c r="B447" s="4" t="s">
        <v>1172</v>
      </c>
      <c r="C447" s="3">
        <v>0</v>
      </c>
      <c r="D447" s="3">
        <v>0</v>
      </c>
      <c r="E447" s="3">
        <v>0</v>
      </c>
      <c r="F447" s="3">
        <v>0</v>
      </c>
      <c r="G447" s="3">
        <v>0</v>
      </c>
      <c r="H447" s="3">
        <v>0</v>
      </c>
    </row>
    <row r="448" spans="1:8" hidden="1" x14ac:dyDescent="0.3">
      <c r="A448" s="5">
        <v>146010</v>
      </c>
      <c r="B448" s="4" t="s">
        <v>1171</v>
      </c>
      <c r="C448" s="3">
        <v>0</v>
      </c>
      <c r="D448" s="3">
        <v>0</v>
      </c>
      <c r="E448" s="3">
        <v>0</v>
      </c>
      <c r="F448" s="3">
        <v>0</v>
      </c>
      <c r="G448" s="3">
        <v>0</v>
      </c>
      <c r="H448" s="3">
        <v>0</v>
      </c>
    </row>
    <row r="449" spans="1:8" hidden="1" x14ac:dyDescent="0.3">
      <c r="A449" s="5">
        <v>146015</v>
      </c>
      <c r="B449" s="4" t="s">
        <v>1170</v>
      </c>
      <c r="C449" s="3">
        <v>0</v>
      </c>
      <c r="D449" s="3">
        <v>0</v>
      </c>
      <c r="E449" s="3">
        <v>0</v>
      </c>
      <c r="F449" s="3">
        <v>0</v>
      </c>
      <c r="G449" s="3">
        <v>0</v>
      </c>
      <c r="H449" s="3">
        <v>0</v>
      </c>
    </row>
    <row r="450" spans="1:8" hidden="1" x14ac:dyDescent="0.3">
      <c r="A450" s="5">
        <v>146020</v>
      </c>
      <c r="B450" s="4" t="s">
        <v>1169</v>
      </c>
      <c r="C450" s="3">
        <v>0</v>
      </c>
      <c r="D450" s="3">
        <v>0</v>
      </c>
      <c r="E450" s="3">
        <v>0</v>
      </c>
      <c r="F450" s="3">
        <v>0</v>
      </c>
      <c r="G450" s="3">
        <v>0</v>
      </c>
      <c r="H450" s="3">
        <v>0</v>
      </c>
    </row>
    <row r="451" spans="1:8" hidden="1" x14ac:dyDescent="0.3">
      <c r="A451" s="5">
        <v>146025</v>
      </c>
      <c r="B451" s="4" t="s">
        <v>1168</v>
      </c>
      <c r="C451" s="3">
        <v>0</v>
      </c>
      <c r="D451" s="3">
        <v>0</v>
      </c>
      <c r="E451" s="3">
        <v>0</v>
      </c>
      <c r="F451" s="3">
        <v>0</v>
      </c>
      <c r="G451" s="3">
        <v>0</v>
      </c>
      <c r="H451" s="3">
        <v>0</v>
      </c>
    </row>
    <row r="452" spans="1:8" hidden="1" x14ac:dyDescent="0.3">
      <c r="A452" s="5">
        <v>146030</v>
      </c>
      <c r="B452" s="4" t="s">
        <v>1205</v>
      </c>
      <c r="C452" s="3">
        <v>0</v>
      </c>
      <c r="D452" s="3">
        <v>0</v>
      </c>
      <c r="E452" s="3">
        <v>0</v>
      </c>
      <c r="F452" s="3">
        <v>0</v>
      </c>
      <c r="G452" s="3">
        <v>0</v>
      </c>
      <c r="H452" s="3">
        <v>0</v>
      </c>
    </row>
    <row r="453" spans="1:8" hidden="1" x14ac:dyDescent="0.3">
      <c r="A453" s="5">
        <v>146100</v>
      </c>
      <c r="B453" s="4" t="s">
        <v>1223</v>
      </c>
      <c r="C453" s="3">
        <v>0</v>
      </c>
      <c r="D453" s="3">
        <v>0</v>
      </c>
      <c r="E453" s="3">
        <v>0</v>
      </c>
      <c r="F453" s="3">
        <v>0</v>
      </c>
      <c r="G453" s="3">
        <v>0</v>
      </c>
      <c r="H453" s="3">
        <v>0</v>
      </c>
    </row>
    <row r="454" spans="1:8" hidden="1" x14ac:dyDescent="0.3">
      <c r="A454" s="5">
        <v>146105</v>
      </c>
      <c r="B454" s="4" t="s">
        <v>1172</v>
      </c>
      <c r="C454" s="3">
        <v>0</v>
      </c>
      <c r="D454" s="3">
        <v>0</v>
      </c>
      <c r="E454" s="3">
        <v>0</v>
      </c>
      <c r="F454" s="3">
        <v>0</v>
      </c>
      <c r="G454" s="3">
        <v>0</v>
      </c>
      <c r="H454" s="3">
        <v>0</v>
      </c>
    </row>
    <row r="455" spans="1:8" hidden="1" x14ac:dyDescent="0.3">
      <c r="A455" s="5">
        <v>146110</v>
      </c>
      <c r="B455" s="4" t="s">
        <v>1171</v>
      </c>
      <c r="C455" s="3">
        <v>0</v>
      </c>
      <c r="D455" s="3">
        <v>0</v>
      </c>
      <c r="E455" s="3">
        <v>0</v>
      </c>
      <c r="F455" s="3">
        <v>0</v>
      </c>
      <c r="G455" s="3">
        <v>0</v>
      </c>
      <c r="H455" s="3">
        <v>0</v>
      </c>
    </row>
    <row r="456" spans="1:8" hidden="1" x14ac:dyDescent="0.3">
      <c r="A456" s="5">
        <v>146115</v>
      </c>
      <c r="B456" s="4" t="s">
        <v>1170</v>
      </c>
      <c r="C456" s="3">
        <v>0</v>
      </c>
      <c r="D456" s="3">
        <v>0</v>
      </c>
      <c r="E456" s="3">
        <v>0</v>
      </c>
      <c r="F456" s="3">
        <v>0</v>
      </c>
      <c r="G456" s="3">
        <v>0</v>
      </c>
      <c r="H456" s="3">
        <v>0</v>
      </c>
    </row>
    <row r="457" spans="1:8" hidden="1" x14ac:dyDescent="0.3">
      <c r="A457" s="5">
        <v>146120</v>
      </c>
      <c r="B457" s="4" t="s">
        <v>1169</v>
      </c>
      <c r="C457" s="3">
        <v>0</v>
      </c>
      <c r="D457" s="3">
        <v>0</v>
      </c>
      <c r="E457" s="3">
        <v>0</v>
      </c>
      <c r="F457" s="3">
        <v>0</v>
      </c>
      <c r="G457" s="3">
        <v>0</v>
      </c>
      <c r="H457" s="3">
        <v>0</v>
      </c>
    </row>
    <row r="458" spans="1:8" hidden="1" x14ac:dyDescent="0.3">
      <c r="A458" s="5">
        <v>146125</v>
      </c>
      <c r="B458" s="4" t="s">
        <v>1168</v>
      </c>
      <c r="C458" s="3">
        <v>0</v>
      </c>
      <c r="D458" s="3">
        <v>0</v>
      </c>
      <c r="E458" s="3">
        <v>0</v>
      </c>
      <c r="F458" s="3">
        <v>0</v>
      </c>
      <c r="G458" s="3">
        <v>0</v>
      </c>
      <c r="H458" s="3">
        <v>0</v>
      </c>
    </row>
    <row r="459" spans="1:8" hidden="1" x14ac:dyDescent="0.3">
      <c r="A459" s="5">
        <v>146200</v>
      </c>
      <c r="B459" s="4" t="s">
        <v>1222</v>
      </c>
      <c r="C459" s="3">
        <v>0</v>
      </c>
      <c r="D459" s="3">
        <v>0</v>
      </c>
      <c r="E459" s="3">
        <v>0</v>
      </c>
      <c r="F459" s="3">
        <v>0</v>
      </c>
      <c r="G459" s="3">
        <v>0</v>
      </c>
      <c r="H459" s="3">
        <v>0</v>
      </c>
    </row>
    <row r="460" spans="1:8" hidden="1" x14ac:dyDescent="0.3">
      <c r="A460" s="5">
        <v>146205</v>
      </c>
      <c r="B460" s="4" t="s">
        <v>1172</v>
      </c>
      <c r="C460" s="3">
        <v>0</v>
      </c>
      <c r="D460" s="3">
        <v>0</v>
      </c>
      <c r="E460" s="3">
        <v>0</v>
      </c>
      <c r="F460" s="3">
        <v>0</v>
      </c>
      <c r="G460" s="3">
        <v>0</v>
      </c>
      <c r="H460" s="3">
        <v>0</v>
      </c>
    </row>
    <row r="461" spans="1:8" hidden="1" x14ac:dyDescent="0.3">
      <c r="A461" s="5">
        <v>146210</v>
      </c>
      <c r="B461" s="4" t="s">
        <v>1171</v>
      </c>
      <c r="C461" s="3">
        <v>0</v>
      </c>
      <c r="D461" s="3">
        <v>0</v>
      </c>
      <c r="E461" s="3">
        <v>0</v>
      </c>
      <c r="F461" s="3">
        <v>0</v>
      </c>
      <c r="G461" s="3">
        <v>0</v>
      </c>
      <c r="H461" s="3">
        <v>0</v>
      </c>
    </row>
    <row r="462" spans="1:8" hidden="1" x14ac:dyDescent="0.3">
      <c r="A462" s="5">
        <v>146215</v>
      </c>
      <c r="B462" s="4" t="s">
        <v>1170</v>
      </c>
      <c r="C462" s="3">
        <v>0</v>
      </c>
      <c r="D462" s="3">
        <v>0</v>
      </c>
      <c r="E462" s="3">
        <v>0</v>
      </c>
      <c r="F462" s="3">
        <v>0</v>
      </c>
      <c r="G462" s="3">
        <v>0</v>
      </c>
      <c r="H462" s="3">
        <v>0</v>
      </c>
    </row>
    <row r="463" spans="1:8" hidden="1" x14ac:dyDescent="0.3">
      <c r="A463" s="5">
        <v>146220</v>
      </c>
      <c r="B463" s="4" t="s">
        <v>1169</v>
      </c>
      <c r="C463" s="3">
        <v>0</v>
      </c>
      <c r="D463" s="3">
        <v>0</v>
      </c>
      <c r="E463" s="3">
        <v>0</v>
      </c>
      <c r="F463" s="3">
        <v>0</v>
      </c>
      <c r="G463" s="3">
        <v>0</v>
      </c>
      <c r="H463" s="3">
        <v>0</v>
      </c>
    </row>
    <row r="464" spans="1:8" hidden="1" x14ac:dyDescent="0.3">
      <c r="A464" s="5">
        <v>146225</v>
      </c>
      <c r="B464" s="4" t="s">
        <v>1168</v>
      </c>
      <c r="C464" s="3">
        <v>0</v>
      </c>
      <c r="D464" s="3">
        <v>0</v>
      </c>
      <c r="E464" s="3">
        <v>0</v>
      </c>
      <c r="F464" s="3">
        <v>0</v>
      </c>
      <c r="G464" s="3">
        <v>0</v>
      </c>
      <c r="H464" s="3">
        <v>0</v>
      </c>
    </row>
    <row r="465" spans="1:8" hidden="1" x14ac:dyDescent="0.3">
      <c r="A465" s="5">
        <v>146300</v>
      </c>
      <c r="B465" s="4" t="s">
        <v>1221</v>
      </c>
      <c r="C465" s="3">
        <v>0</v>
      </c>
      <c r="D465" s="3">
        <v>0</v>
      </c>
      <c r="E465" s="3">
        <v>0</v>
      </c>
      <c r="F465" s="3">
        <v>0</v>
      </c>
      <c r="G465" s="3">
        <v>0</v>
      </c>
      <c r="H465" s="3">
        <v>0</v>
      </c>
    </row>
    <row r="466" spans="1:8" hidden="1" x14ac:dyDescent="0.3">
      <c r="A466" s="5">
        <v>146305</v>
      </c>
      <c r="B466" s="4" t="s">
        <v>1172</v>
      </c>
      <c r="C466" s="3">
        <v>0</v>
      </c>
      <c r="D466" s="3">
        <v>0</v>
      </c>
      <c r="E466" s="3">
        <v>0</v>
      </c>
      <c r="F466" s="3">
        <v>0</v>
      </c>
      <c r="G466" s="3">
        <v>0</v>
      </c>
      <c r="H466" s="3">
        <v>0</v>
      </c>
    </row>
    <row r="467" spans="1:8" hidden="1" x14ac:dyDescent="0.3">
      <c r="A467" s="5">
        <v>146310</v>
      </c>
      <c r="B467" s="4" t="s">
        <v>1171</v>
      </c>
      <c r="C467" s="3">
        <v>0</v>
      </c>
      <c r="D467" s="3">
        <v>0</v>
      </c>
      <c r="E467" s="3">
        <v>0</v>
      </c>
      <c r="F467" s="3">
        <v>0</v>
      </c>
      <c r="G467" s="3">
        <v>0</v>
      </c>
      <c r="H467" s="3">
        <v>0</v>
      </c>
    </row>
    <row r="468" spans="1:8" hidden="1" x14ac:dyDescent="0.3">
      <c r="A468" s="5">
        <v>146315</v>
      </c>
      <c r="B468" s="4" t="s">
        <v>1170</v>
      </c>
      <c r="C468" s="3">
        <v>0</v>
      </c>
      <c r="D468" s="3">
        <v>0</v>
      </c>
      <c r="E468" s="3">
        <v>0</v>
      </c>
      <c r="F468" s="3">
        <v>0</v>
      </c>
      <c r="G468" s="3">
        <v>0</v>
      </c>
      <c r="H468" s="3">
        <v>0</v>
      </c>
    </row>
    <row r="469" spans="1:8" hidden="1" x14ac:dyDescent="0.3">
      <c r="A469" s="5">
        <v>146320</v>
      </c>
      <c r="B469" s="4" t="s">
        <v>1169</v>
      </c>
      <c r="C469" s="3">
        <v>0</v>
      </c>
      <c r="D469" s="3">
        <v>0</v>
      </c>
      <c r="E469" s="3">
        <v>0</v>
      </c>
      <c r="F469" s="3">
        <v>0</v>
      </c>
      <c r="G469" s="3">
        <v>0</v>
      </c>
      <c r="H469" s="3">
        <v>0</v>
      </c>
    </row>
    <row r="470" spans="1:8" hidden="1" x14ac:dyDescent="0.3">
      <c r="A470" s="5">
        <v>146325</v>
      </c>
      <c r="B470" s="4" t="s">
        <v>1168</v>
      </c>
      <c r="C470" s="3">
        <v>0</v>
      </c>
      <c r="D470" s="3">
        <v>0</v>
      </c>
      <c r="E470" s="3">
        <v>0</v>
      </c>
      <c r="F470" s="3">
        <v>0</v>
      </c>
      <c r="G470" s="3">
        <v>0</v>
      </c>
      <c r="H470" s="3">
        <v>0</v>
      </c>
    </row>
    <row r="471" spans="1:8" hidden="1" x14ac:dyDescent="0.3">
      <c r="A471" s="5">
        <v>146330</v>
      </c>
      <c r="B471" s="4" t="s">
        <v>1207</v>
      </c>
      <c r="C471" s="3">
        <v>0</v>
      </c>
      <c r="D471" s="3">
        <v>0</v>
      </c>
      <c r="E471" s="3">
        <v>0</v>
      </c>
      <c r="F471" s="3">
        <v>0</v>
      </c>
      <c r="G471" s="3">
        <v>0</v>
      </c>
      <c r="H471" s="3">
        <v>0</v>
      </c>
    </row>
    <row r="472" spans="1:8" hidden="1" x14ac:dyDescent="0.3">
      <c r="A472" s="5">
        <v>146400</v>
      </c>
      <c r="B472" s="4" t="s">
        <v>1220</v>
      </c>
      <c r="C472" s="3">
        <v>0</v>
      </c>
      <c r="D472" s="3">
        <v>0</v>
      </c>
      <c r="E472" s="3">
        <v>0</v>
      </c>
      <c r="F472" s="3">
        <v>0</v>
      </c>
      <c r="G472" s="3">
        <v>0</v>
      </c>
      <c r="H472" s="3">
        <v>0</v>
      </c>
    </row>
    <row r="473" spans="1:8" hidden="1" x14ac:dyDescent="0.3">
      <c r="A473" s="5">
        <v>146405</v>
      </c>
      <c r="B473" s="4" t="s">
        <v>1172</v>
      </c>
      <c r="C473" s="3">
        <v>0</v>
      </c>
      <c r="D473" s="3">
        <v>0</v>
      </c>
      <c r="E473" s="3">
        <v>0</v>
      </c>
      <c r="F473" s="3">
        <v>0</v>
      </c>
      <c r="G473" s="3">
        <v>0</v>
      </c>
      <c r="H473" s="3">
        <v>0</v>
      </c>
    </row>
    <row r="474" spans="1:8" hidden="1" x14ac:dyDescent="0.3">
      <c r="A474" s="5">
        <v>146410</v>
      </c>
      <c r="B474" s="4" t="s">
        <v>1171</v>
      </c>
      <c r="C474" s="3">
        <v>0</v>
      </c>
      <c r="D474" s="3">
        <v>0</v>
      </c>
      <c r="E474" s="3">
        <v>0</v>
      </c>
      <c r="F474" s="3">
        <v>0</v>
      </c>
      <c r="G474" s="3">
        <v>0</v>
      </c>
      <c r="H474" s="3">
        <v>0</v>
      </c>
    </row>
    <row r="475" spans="1:8" hidden="1" x14ac:dyDescent="0.3">
      <c r="A475" s="5">
        <v>146415</v>
      </c>
      <c r="B475" s="4" t="s">
        <v>1170</v>
      </c>
      <c r="C475" s="3">
        <v>0</v>
      </c>
      <c r="D475" s="3">
        <v>0</v>
      </c>
      <c r="E475" s="3">
        <v>0</v>
      </c>
      <c r="F475" s="3">
        <v>0</v>
      </c>
      <c r="G475" s="3">
        <v>0</v>
      </c>
      <c r="H475" s="3">
        <v>0</v>
      </c>
    </row>
    <row r="476" spans="1:8" hidden="1" x14ac:dyDescent="0.3">
      <c r="A476" s="5">
        <v>146420</v>
      </c>
      <c r="B476" s="4" t="s">
        <v>1169</v>
      </c>
      <c r="C476" s="3">
        <v>0</v>
      </c>
      <c r="D476" s="3">
        <v>0</v>
      </c>
      <c r="E476" s="3">
        <v>0</v>
      </c>
      <c r="F476" s="3">
        <v>0</v>
      </c>
      <c r="G476" s="3">
        <v>0</v>
      </c>
      <c r="H476" s="3">
        <v>0</v>
      </c>
    </row>
    <row r="477" spans="1:8" hidden="1" x14ac:dyDescent="0.3">
      <c r="A477" s="5">
        <v>146425</v>
      </c>
      <c r="B477" s="4" t="s">
        <v>1168</v>
      </c>
      <c r="C477" s="3">
        <v>0</v>
      </c>
      <c r="D477" s="3">
        <v>0</v>
      </c>
      <c r="E477" s="3">
        <v>0</v>
      </c>
      <c r="F477" s="3">
        <v>0</v>
      </c>
      <c r="G477" s="3">
        <v>0</v>
      </c>
      <c r="H477" s="3">
        <v>0</v>
      </c>
    </row>
    <row r="478" spans="1:8" hidden="1" x14ac:dyDescent="0.3">
      <c r="A478" s="5">
        <v>146430</v>
      </c>
      <c r="B478" s="4" t="s">
        <v>1205</v>
      </c>
      <c r="C478" s="3">
        <v>0</v>
      </c>
      <c r="D478" s="3">
        <v>0</v>
      </c>
      <c r="E478" s="3">
        <v>0</v>
      </c>
      <c r="F478" s="3">
        <v>0</v>
      </c>
      <c r="G478" s="3">
        <v>0</v>
      </c>
      <c r="H478" s="3">
        <v>0</v>
      </c>
    </row>
    <row r="479" spans="1:8" hidden="1" x14ac:dyDescent="0.3">
      <c r="A479" s="5">
        <v>146500</v>
      </c>
      <c r="B479" s="4" t="s">
        <v>1219</v>
      </c>
      <c r="C479" s="3">
        <v>0</v>
      </c>
      <c r="D479" s="3">
        <v>0</v>
      </c>
      <c r="E479" s="3">
        <v>0</v>
      </c>
      <c r="F479" s="3">
        <v>0</v>
      </c>
      <c r="G479" s="3">
        <v>0</v>
      </c>
      <c r="H479" s="3">
        <v>0</v>
      </c>
    </row>
    <row r="480" spans="1:8" hidden="1" x14ac:dyDescent="0.3">
      <c r="A480" s="5">
        <v>146505</v>
      </c>
      <c r="B480" s="4" t="s">
        <v>1218</v>
      </c>
      <c r="C480" s="3">
        <v>0</v>
      </c>
      <c r="D480" s="3">
        <v>0</v>
      </c>
      <c r="E480" s="3">
        <v>0</v>
      </c>
      <c r="F480" s="3">
        <v>0</v>
      </c>
      <c r="G480" s="3">
        <v>0</v>
      </c>
      <c r="H480" s="3">
        <v>0</v>
      </c>
    </row>
    <row r="481" spans="1:8" hidden="1" x14ac:dyDescent="0.3">
      <c r="A481" s="5">
        <v>146510</v>
      </c>
      <c r="B481" s="4" t="s">
        <v>1217</v>
      </c>
      <c r="C481" s="3">
        <v>0</v>
      </c>
      <c r="D481" s="3">
        <v>0</v>
      </c>
      <c r="E481" s="3">
        <v>0</v>
      </c>
      <c r="F481" s="3">
        <v>0</v>
      </c>
      <c r="G481" s="3">
        <v>0</v>
      </c>
      <c r="H481" s="3">
        <v>0</v>
      </c>
    </row>
    <row r="482" spans="1:8" hidden="1" x14ac:dyDescent="0.3">
      <c r="A482" s="5">
        <v>146515</v>
      </c>
      <c r="B482" s="4" t="s">
        <v>1216</v>
      </c>
      <c r="C482" s="3">
        <v>0</v>
      </c>
      <c r="D482" s="3">
        <v>0</v>
      </c>
      <c r="E482" s="3">
        <v>0</v>
      </c>
      <c r="F482" s="3">
        <v>0</v>
      </c>
      <c r="G482" s="3">
        <v>0</v>
      </c>
      <c r="H482" s="3">
        <v>0</v>
      </c>
    </row>
    <row r="483" spans="1:8" hidden="1" x14ac:dyDescent="0.3">
      <c r="A483" s="5">
        <v>146520</v>
      </c>
      <c r="B483" s="4" t="s">
        <v>1215</v>
      </c>
      <c r="C483" s="3">
        <v>0</v>
      </c>
      <c r="D483" s="3">
        <v>0</v>
      </c>
      <c r="E483" s="3">
        <v>0</v>
      </c>
      <c r="F483" s="3">
        <v>0</v>
      </c>
      <c r="G483" s="3">
        <v>0</v>
      </c>
      <c r="H483" s="3">
        <v>0</v>
      </c>
    </row>
    <row r="484" spans="1:8" hidden="1" x14ac:dyDescent="0.3">
      <c r="A484" s="5">
        <v>146525</v>
      </c>
      <c r="B484" s="4" t="s">
        <v>1214</v>
      </c>
      <c r="C484" s="3">
        <v>0</v>
      </c>
      <c r="D484" s="3">
        <v>0</v>
      </c>
      <c r="E484" s="3">
        <v>0</v>
      </c>
      <c r="F484" s="3">
        <v>0</v>
      </c>
      <c r="G484" s="3">
        <v>0</v>
      </c>
      <c r="H484" s="3">
        <v>0</v>
      </c>
    </row>
    <row r="485" spans="1:8" hidden="1" x14ac:dyDescent="0.3">
      <c r="A485" s="5">
        <v>146530</v>
      </c>
      <c r="B485" s="4" t="s">
        <v>1213</v>
      </c>
      <c r="C485" s="3">
        <v>0</v>
      </c>
      <c r="D485" s="3">
        <v>0</v>
      </c>
      <c r="E485" s="3">
        <v>0</v>
      </c>
      <c r="F485" s="3">
        <v>0</v>
      </c>
      <c r="G485" s="3">
        <v>0</v>
      </c>
      <c r="H485" s="3">
        <v>0</v>
      </c>
    </row>
    <row r="486" spans="1:8" hidden="1" x14ac:dyDescent="0.3">
      <c r="A486" s="5">
        <v>146535</v>
      </c>
      <c r="B486" s="4" t="s">
        <v>1212</v>
      </c>
      <c r="C486" s="3">
        <v>0</v>
      </c>
      <c r="D486" s="3">
        <v>0</v>
      </c>
      <c r="E486" s="3">
        <v>0</v>
      </c>
      <c r="F486" s="3">
        <v>0</v>
      </c>
      <c r="G486" s="3">
        <v>0</v>
      </c>
      <c r="H486" s="3">
        <v>0</v>
      </c>
    </row>
    <row r="487" spans="1:8" hidden="1" x14ac:dyDescent="0.3">
      <c r="A487" s="5">
        <v>146540</v>
      </c>
      <c r="B487" s="4" t="s">
        <v>1211</v>
      </c>
      <c r="C487" s="3">
        <v>0</v>
      </c>
      <c r="D487" s="3">
        <v>0</v>
      </c>
      <c r="E487" s="3">
        <v>0</v>
      </c>
      <c r="F487" s="3">
        <v>0</v>
      </c>
      <c r="G487" s="3">
        <v>0</v>
      </c>
      <c r="H487" s="3">
        <v>0</v>
      </c>
    </row>
    <row r="488" spans="1:8" hidden="1" x14ac:dyDescent="0.3">
      <c r="A488" s="5">
        <v>146545</v>
      </c>
      <c r="B488" s="4" t="s">
        <v>1210</v>
      </c>
      <c r="C488" s="3">
        <v>0</v>
      </c>
      <c r="D488" s="3">
        <v>0</v>
      </c>
      <c r="E488" s="3">
        <v>0</v>
      </c>
      <c r="F488" s="3">
        <v>0</v>
      </c>
      <c r="G488" s="3">
        <v>0</v>
      </c>
      <c r="H488" s="3">
        <v>0</v>
      </c>
    </row>
    <row r="489" spans="1:8" hidden="1" x14ac:dyDescent="0.3">
      <c r="A489" s="5">
        <v>146550</v>
      </c>
      <c r="B489" s="4" t="s">
        <v>1209</v>
      </c>
      <c r="C489" s="3">
        <v>0</v>
      </c>
      <c r="D489" s="3">
        <v>0</v>
      </c>
      <c r="E489" s="3">
        <v>0</v>
      </c>
      <c r="F489" s="3">
        <v>0</v>
      </c>
      <c r="G489" s="3">
        <v>0</v>
      </c>
      <c r="H489" s="3">
        <v>0</v>
      </c>
    </row>
    <row r="490" spans="1:8" hidden="1" x14ac:dyDescent="0.3">
      <c r="A490" s="5">
        <v>146600</v>
      </c>
      <c r="B490" s="4" t="s">
        <v>1208</v>
      </c>
      <c r="C490" s="3">
        <v>0</v>
      </c>
      <c r="D490" s="3">
        <v>0</v>
      </c>
      <c r="E490" s="3">
        <v>0</v>
      </c>
      <c r="F490" s="3">
        <v>0</v>
      </c>
      <c r="G490" s="3">
        <v>0</v>
      </c>
      <c r="H490" s="3">
        <v>0</v>
      </c>
    </row>
    <row r="491" spans="1:8" hidden="1" x14ac:dyDescent="0.3">
      <c r="A491" s="5">
        <v>146605</v>
      </c>
      <c r="B491" s="4" t="s">
        <v>1172</v>
      </c>
      <c r="C491" s="3">
        <v>0</v>
      </c>
      <c r="D491" s="3">
        <v>0</v>
      </c>
      <c r="E491" s="3">
        <v>0</v>
      </c>
      <c r="F491" s="3">
        <v>0</v>
      </c>
      <c r="G491" s="3">
        <v>0</v>
      </c>
      <c r="H491" s="3">
        <v>0</v>
      </c>
    </row>
    <row r="492" spans="1:8" hidden="1" x14ac:dyDescent="0.3">
      <c r="A492" s="5">
        <v>146610</v>
      </c>
      <c r="B492" s="4" t="s">
        <v>1171</v>
      </c>
      <c r="C492" s="3">
        <v>0</v>
      </c>
      <c r="D492" s="3">
        <v>0</v>
      </c>
      <c r="E492" s="3">
        <v>0</v>
      </c>
      <c r="F492" s="3">
        <v>0</v>
      </c>
      <c r="G492" s="3">
        <v>0</v>
      </c>
      <c r="H492" s="3">
        <v>0</v>
      </c>
    </row>
    <row r="493" spans="1:8" hidden="1" x14ac:dyDescent="0.3">
      <c r="A493" s="5">
        <v>146615</v>
      </c>
      <c r="B493" s="4" t="s">
        <v>1170</v>
      </c>
      <c r="C493" s="3">
        <v>0</v>
      </c>
      <c r="D493" s="3">
        <v>0</v>
      </c>
      <c r="E493" s="3">
        <v>0</v>
      </c>
      <c r="F493" s="3">
        <v>0</v>
      </c>
      <c r="G493" s="3">
        <v>0</v>
      </c>
      <c r="H493" s="3">
        <v>0</v>
      </c>
    </row>
    <row r="494" spans="1:8" hidden="1" x14ac:dyDescent="0.3">
      <c r="A494" s="5">
        <v>146620</v>
      </c>
      <c r="B494" s="4" t="s">
        <v>1169</v>
      </c>
      <c r="C494" s="3">
        <v>0</v>
      </c>
      <c r="D494" s="3">
        <v>0</v>
      </c>
      <c r="E494" s="3">
        <v>0</v>
      </c>
      <c r="F494" s="3">
        <v>0</v>
      </c>
      <c r="G494" s="3">
        <v>0</v>
      </c>
      <c r="H494" s="3">
        <v>0</v>
      </c>
    </row>
    <row r="495" spans="1:8" hidden="1" x14ac:dyDescent="0.3">
      <c r="A495" s="5">
        <v>146625</v>
      </c>
      <c r="B495" s="4" t="s">
        <v>1168</v>
      </c>
      <c r="C495" s="3">
        <v>0</v>
      </c>
      <c r="D495" s="3">
        <v>0</v>
      </c>
      <c r="E495" s="3">
        <v>0</v>
      </c>
      <c r="F495" s="3">
        <v>0</v>
      </c>
      <c r="G495" s="3">
        <v>0</v>
      </c>
      <c r="H495" s="3">
        <v>0</v>
      </c>
    </row>
    <row r="496" spans="1:8" hidden="1" x14ac:dyDescent="0.3">
      <c r="A496" s="5">
        <v>146630</v>
      </c>
      <c r="B496" s="4" t="s">
        <v>1207</v>
      </c>
      <c r="C496" s="3">
        <v>0</v>
      </c>
      <c r="D496" s="3">
        <v>0</v>
      </c>
      <c r="E496" s="3">
        <v>0</v>
      </c>
      <c r="F496" s="3">
        <v>0</v>
      </c>
      <c r="G496" s="3">
        <v>0</v>
      </c>
      <c r="H496" s="3">
        <v>0</v>
      </c>
    </row>
    <row r="497" spans="1:8" hidden="1" x14ac:dyDescent="0.3">
      <c r="A497" s="5">
        <v>146700</v>
      </c>
      <c r="B497" s="4" t="s">
        <v>1206</v>
      </c>
      <c r="C497" s="3">
        <v>0</v>
      </c>
      <c r="D497" s="3">
        <v>0</v>
      </c>
      <c r="E497" s="3">
        <v>0</v>
      </c>
      <c r="F497" s="3">
        <v>0</v>
      </c>
      <c r="G497" s="3">
        <v>0</v>
      </c>
      <c r="H497" s="3">
        <v>0</v>
      </c>
    </row>
    <row r="498" spans="1:8" hidden="1" x14ac:dyDescent="0.3">
      <c r="A498" s="5">
        <v>146705</v>
      </c>
      <c r="B498" s="4" t="s">
        <v>1172</v>
      </c>
      <c r="C498" s="3">
        <v>0</v>
      </c>
      <c r="D498" s="3">
        <v>0</v>
      </c>
      <c r="E498" s="3">
        <v>0</v>
      </c>
      <c r="F498" s="3">
        <v>0</v>
      </c>
      <c r="G498" s="3">
        <v>0</v>
      </c>
      <c r="H498" s="3">
        <v>0</v>
      </c>
    </row>
    <row r="499" spans="1:8" hidden="1" x14ac:dyDescent="0.3">
      <c r="A499" s="5">
        <v>146710</v>
      </c>
      <c r="B499" s="4" t="s">
        <v>1171</v>
      </c>
      <c r="C499" s="3">
        <v>0</v>
      </c>
      <c r="D499" s="3">
        <v>0</v>
      </c>
      <c r="E499" s="3">
        <v>0</v>
      </c>
      <c r="F499" s="3">
        <v>0</v>
      </c>
      <c r="G499" s="3">
        <v>0</v>
      </c>
      <c r="H499" s="3">
        <v>0</v>
      </c>
    </row>
    <row r="500" spans="1:8" hidden="1" x14ac:dyDescent="0.3">
      <c r="A500" s="5">
        <v>146715</v>
      </c>
      <c r="B500" s="4" t="s">
        <v>1170</v>
      </c>
      <c r="C500" s="3">
        <v>0</v>
      </c>
      <c r="D500" s="3">
        <v>0</v>
      </c>
      <c r="E500" s="3">
        <v>0</v>
      </c>
      <c r="F500" s="3">
        <v>0</v>
      </c>
      <c r="G500" s="3">
        <v>0</v>
      </c>
      <c r="H500" s="3">
        <v>0</v>
      </c>
    </row>
    <row r="501" spans="1:8" hidden="1" x14ac:dyDescent="0.3">
      <c r="A501" s="5">
        <v>146720</v>
      </c>
      <c r="B501" s="4" t="s">
        <v>1169</v>
      </c>
      <c r="C501" s="3">
        <v>0</v>
      </c>
      <c r="D501" s="3">
        <v>0</v>
      </c>
      <c r="E501" s="3">
        <v>0</v>
      </c>
      <c r="F501" s="3">
        <v>0</v>
      </c>
      <c r="G501" s="3">
        <v>0</v>
      </c>
      <c r="H501" s="3">
        <v>0</v>
      </c>
    </row>
    <row r="502" spans="1:8" hidden="1" x14ac:dyDescent="0.3">
      <c r="A502" s="5">
        <v>146725</v>
      </c>
      <c r="B502" s="4" t="s">
        <v>1168</v>
      </c>
      <c r="C502" s="3">
        <v>0</v>
      </c>
      <c r="D502" s="3">
        <v>0</v>
      </c>
      <c r="E502" s="3">
        <v>0</v>
      </c>
      <c r="F502" s="3">
        <v>0</v>
      </c>
      <c r="G502" s="3">
        <v>0</v>
      </c>
      <c r="H502" s="3">
        <v>0</v>
      </c>
    </row>
    <row r="503" spans="1:8" hidden="1" x14ac:dyDescent="0.3">
      <c r="A503" s="5">
        <v>146730</v>
      </c>
      <c r="B503" s="4" t="s">
        <v>1205</v>
      </c>
      <c r="C503" s="3">
        <v>0</v>
      </c>
      <c r="D503" s="3">
        <v>0</v>
      </c>
      <c r="E503" s="3">
        <v>0</v>
      </c>
      <c r="F503" s="3">
        <v>0</v>
      </c>
      <c r="G503" s="3">
        <v>0</v>
      </c>
      <c r="H503" s="3">
        <v>0</v>
      </c>
    </row>
    <row r="504" spans="1:8" x14ac:dyDescent="0.3">
      <c r="A504" s="5">
        <v>146800</v>
      </c>
      <c r="B504" s="4" t="s">
        <v>1204</v>
      </c>
      <c r="C504" s="3">
        <v>11252263.130000001</v>
      </c>
      <c r="D504" s="3">
        <v>12217252.300000001</v>
      </c>
      <c r="E504" s="3">
        <v>14007458.289999999</v>
      </c>
      <c r="F504" s="3">
        <v>13200422.390000001</v>
      </c>
      <c r="G504" s="3">
        <v>10816743.609999999</v>
      </c>
      <c r="H504" s="3">
        <v>9492191.0700000003</v>
      </c>
    </row>
    <row r="505" spans="1:8" x14ac:dyDescent="0.3">
      <c r="A505" s="5">
        <v>146805</v>
      </c>
      <c r="B505" s="4" t="s">
        <v>1203</v>
      </c>
      <c r="C505" s="3">
        <v>0</v>
      </c>
      <c r="D505" s="3">
        <v>0</v>
      </c>
      <c r="E505" s="3">
        <v>0</v>
      </c>
      <c r="F505" s="3">
        <v>0</v>
      </c>
      <c r="G505" s="3">
        <v>10816743.609999999</v>
      </c>
      <c r="H505" s="3">
        <v>9492191.0700000003</v>
      </c>
    </row>
    <row r="506" spans="1:8" hidden="1" x14ac:dyDescent="0.3">
      <c r="A506" s="5">
        <v>146810</v>
      </c>
      <c r="B506" s="4" t="s">
        <v>1202</v>
      </c>
      <c r="C506" s="3">
        <v>0</v>
      </c>
      <c r="D506" s="3">
        <v>0</v>
      </c>
      <c r="E506" s="3">
        <v>0</v>
      </c>
      <c r="F506" s="3">
        <v>0</v>
      </c>
      <c r="G506" s="3">
        <v>0</v>
      </c>
      <c r="H506" s="3">
        <v>0</v>
      </c>
    </row>
    <row r="507" spans="1:8" hidden="1" x14ac:dyDescent="0.3">
      <c r="A507" s="5">
        <v>146900</v>
      </c>
      <c r="B507" s="4" t="s">
        <v>1201</v>
      </c>
      <c r="C507" s="3">
        <v>0</v>
      </c>
      <c r="D507" s="3">
        <v>0</v>
      </c>
      <c r="E507" s="3">
        <v>0</v>
      </c>
      <c r="F507" s="3">
        <v>0</v>
      </c>
      <c r="G507" s="3">
        <v>0</v>
      </c>
      <c r="H507" s="3">
        <v>0</v>
      </c>
    </row>
    <row r="508" spans="1:8" hidden="1" x14ac:dyDescent="0.3">
      <c r="A508" s="5">
        <v>146905</v>
      </c>
      <c r="B508" s="4" t="s">
        <v>1198</v>
      </c>
      <c r="C508" s="3">
        <v>0</v>
      </c>
      <c r="D508" s="3">
        <v>0</v>
      </c>
      <c r="E508" s="3">
        <v>0</v>
      </c>
      <c r="F508" s="3">
        <v>0</v>
      </c>
      <c r="G508" s="3">
        <v>0</v>
      </c>
      <c r="H508" s="3">
        <v>0</v>
      </c>
    </row>
    <row r="509" spans="1:8" hidden="1" x14ac:dyDescent="0.3">
      <c r="A509" s="5">
        <v>146910</v>
      </c>
      <c r="B509" s="4" t="s">
        <v>1197</v>
      </c>
      <c r="C509" s="3">
        <v>0</v>
      </c>
      <c r="D509" s="3">
        <v>0</v>
      </c>
      <c r="E509" s="3">
        <v>0</v>
      </c>
      <c r="F509" s="3">
        <v>0</v>
      </c>
      <c r="G509" s="3">
        <v>0</v>
      </c>
      <c r="H509" s="3">
        <v>0</v>
      </c>
    </row>
    <row r="510" spans="1:8" hidden="1" x14ac:dyDescent="0.3">
      <c r="A510" s="5">
        <v>146915</v>
      </c>
      <c r="B510" s="4" t="s">
        <v>190</v>
      </c>
      <c r="C510" s="3">
        <v>0</v>
      </c>
      <c r="D510" s="3">
        <v>0</v>
      </c>
      <c r="E510" s="3">
        <v>0</v>
      </c>
      <c r="F510" s="3">
        <v>0</v>
      </c>
      <c r="G510" s="3">
        <v>0</v>
      </c>
      <c r="H510" s="3">
        <v>0</v>
      </c>
    </row>
    <row r="511" spans="1:8" hidden="1" x14ac:dyDescent="0.3">
      <c r="A511" s="5">
        <v>146920</v>
      </c>
      <c r="B511" s="4" t="s">
        <v>189</v>
      </c>
      <c r="C511" s="3">
        <v>0</v>
      </c>
      <c r="D511" s="3">
        <v>0</v>
      </c>
      <c r="E511" s="3">
        <v>0</v>
      </c>
      <c r="F511" s="3">
        <v>0</v>
      </c>
      <c r="G511" s="3">
        <v>0</v>
      </c>
      <c r="H511" s="3">
        <v>0</v>
      </c>
    </row>
    <row r="512" spans="1:8" hidden="1" x14ac:dyDescent="0.3">
      <c r="A512" s="5">
        <v>146925</v>
      </c>
      <c r="B512" s="4" t="s">
        <v>188</v>
      </c>
      <c r="C512" s="3">
        <v>0</v>
      </c>
      <c r="D512" s="3">
        <v>0</v>
      </c>
      <c r="E512" s="3">
        <v>0</v>
      </c>
      <c r="F512" s="3">
        <v>0</v>
      </c>
      <c r="G512" s="3">
        <v>0</v>
      </c>
      <c r="H512" s="3">
        <v>0</v>
      </c>
    </row>
    <row r="513" spans="1:8" hidden="1" x14ac:dyDescent="0.3">
      <c r="A513" s="5">
        <v>146930</v>
      </c>
      <c r="B513" s="4" t="s">
        <v>1196</v>
      </c>
      <c r="C513" s="3">
        <v>0</v>
      </c>
      <c r="D513" s="3">
        <v>0</v>
      </c>
      <c r="E513" s="3">
        <v>0</v>
      </c>
      <c r="F513" s="3">
        <v>0</v>
      </c>
      <c r="G513" s="3">
        <v>0</v>
      </c>
      <c r="H513" s="3">
        <v>0</v>
      </c>
    </row>
    <row r="514" spans="1:8" hidden="1" x14ac:dyDescent="0.3">
      <c r="A514" s="5">
        <v>146935</v>
      </c>
      <c r="B514" s="4" t="s">
        <v>1195</v>
      </c>
      <c r="C514" s="3">
        <v>0</v>
      </c>
      <c r="D514" s="3">
        <v>0</v>
      </c>
      <c r="E514" s="3">
        <v>0</v>
      </c>
      <c r="F514" s="3">
        <v>0</v>
      </c>
      <c r="G514" s="3">
        <v>0</v>
      </c>
      <c r="H514" s="3">
        <v>0</v>
      </c>
    </row>
    <row r="515" spans="1:8" hidden="1" x14ac:dyDescent="0.3">
      <c r="A515" s="5">
        <v>146940</v>
      </c>
      <c r="B515" s="4" t="s">
        <v>185</v>
      </c>
      <c r="C515" s="3">
        <v>0</v>
      </c>
      <c r="D515" s="3">
        <v>0</v>
      </c>
      <c r="E515" s="3">
        <v>0</v>
      </c>
      <c r="F515" s="3">
        <v>0</v>
      </c>
      <c r="G515" s="3">
        <v>0</v>
      </c>
      <c r="H515" s="3">
        <v>0</v>
      </c>
    </row>
    <row r="516" spans="1:8" hidden="1" x14ac:dyDescent="0.3">
      <c r="A516" s="5">
        <v>146945</v>
      </c>
      <c r="B516" s="4" t="s">
        <v>184</v>
      </c>
      <c r="C516" s="3">
        <v>0</v>
      </c>
      <c r="D516" s="3">
        <v>0</v>
      </c>
      <c r="E516" s="3">
        <v>0</v>
      </c>
      <c r="F516" s="3">
        <v>0</v>
      </c>
      <c r="G516" s="3">
        <v>0</v>
      </c>
      <c r="H516" s="3">
        <v>0</v>
      </c>
    </row>
    <row r="517" spans="1:8" hidden="1" x14ac:dyDescent="0.3">
      <c r="A517" s="5">
        <v>146950</v>
      </c>
      <c r="B517" s="4" t="s">
        <v>183</v>
      </c>
      <c r="C517" s="3">
        <v>0</v>
      </c>
      <c r="D517" s="3">
        <v>0</v>
      </c>
      <c r="E517" s="3">
        <v>0</v>
      </c>
      <c r="F517" s="3">
        <v>0</v>
      </c>
      <c r="G517" s="3">
        <v>0</v>
      </c>
      <c r="H517" s="3">
        <v>0</v>
      </c>
    </row>
    <row r="518" spans="1:8" hidden="1" x14ac:dyDescent="0.3">
      <c r="A518" s="5">
        <v>147000</v>
      </c>
      <c r="B518" s="4" t="s">
        <v>1200</v>
      </c>
      <c r="C518" s="3">
        <v>0</v>
      </c>
      <c r="D518" s="3">
        <v>0</v>
      </c>
      <c r="E518" s="3">
        <v>0</v>
      </c>
      <c r="F518" s="3">
        <v>0</v>
      </c>
      <c r="G518" s="3">
        <v>0</v>
      </c>
      <c r="H518" s="3">
        <v>0</v>
      </c>
    </row>
    <row r="519" spans="1:8" hidden="1" x14ac:dyDescent="0.3">
      <c r="A519" s="5">
        <v>147005</v>
      </c>
      <c r="B519" s="4" t="s">
        <v>1198</v>
      </c>
      <c r="C519" s="3">
        <v>0</v>
      </c>
      <c r="D519" s="3">
        <v>0</v>
      </c>
      <c r="E519" s="3">
        <v>0</v>
      </c>
      <c r="F519" s="3">
        <v>0</v>
      </c>
      <c r="G519" s="3">
        <v>0</v>
      </c>
      <c r="H519" s="3">
        <v>0</v>
      </c>
    </row>
    <row r="520" spans="1:8" hidden="1" x14ac:dyDescent="0.3">
      <c r="A520" s="5">
        <v>147010</v>
      </c>
      <c r="B520" s="4" t="s">
        <v>1197</v>
      </c>
      <c r="C520" s="3">
        <v>0</v>
      </c>
      <c r="D520" s="3">
        <v>0</v>
      </c>
      <c r="E520" s="3">
        <v>0</v>
      </c>
      <c r="F520" s="3">
        <v>0</v>
      </c>
      <c r="G520" s="3">
        <v>0</v>
      </c>
      <c r="H520" s="3">
        <v>0</v>
      </c>
    </row>
    <row r="521" spans="1:8" hidden="1" x14ac:dyDescent="0.3">
      <c r="A521" s="5">
        <v>147015</v>
      </c>
      <c r="B521" s="4" t="s">
        <v>190</v>
      </c>
      <c r="C521" s="3">
        <v>0</v>
      </c>
      <c r="D521" s="3">
        <v>0</v>
      </c>
      <c r="E521" s="3">
        <v>0</v>
      </c>
      <c r="F521" s="3">
        <v>0</v>
      </c>
      <c r="G521" s="3">
        <v>0</v>
      </c>
      <c r="H521" s="3">
        <v>0</v>
      </c>
    </row>
    <row r="522" spans="1:8" hidden="1" x14ac:dyDescent="0.3">
      <c r="A522" s="5">
        <v>147020</v>
      </c>
      <c r="B522" s="4" t="s">
        <v>189</v>
      </c>
      <c r="C522" s="3">
        <v>0</v>
      </c>
      <c r="D522" s="3">
        <v>0</v>
      </c>
      <c r="E522" s="3">
        <v>0</v>
      </c>
      <c r="F522" s="3">
        <v>0</v>
      </c>
      <c r="G522" s="3">
        <v>0</v>
      </c>
      <c r="H522" s="3">
        <v>0</v>
      </c>
    </row>
    <row r="523" spans="1:8" hidden="1" x14ac:dyDescent="0.3">
      <c r="A523" s="5">
        <v>147025</v>
      </c>
      <c r="B523" s="4" t="s">
        <v>188</v>
      </c>
      <c r="C523" s="3">
        <v>0</v>
      </c>
      <c r="D523" s="3">
        <v>0</v>
      </c>
      <c r="E523" s="3">
        <v>0</v>
      </c>
      <c r="F523" s="3">
        <v>0</v>
      </c>
      <c r="G523" s="3">
        <v>0</v>
      </c>
      <c r="H523" s="3">
        <v>0</v>
      </c>
    </row>
    <row r="524" spans="1:8" hidden="1" x14ac:dyDescent="0.3">
      <c r="A524" s="5">
        <v>147030</v>
      </c>
      <c r="B524" s="4" t="s">
        <v>1196</v>
      </c>
      <c r="C524" s="3">
        <v>0</v>
      </c>
      <c r="D524" s="3">
        <v>0</v>
      </c>
      <c r="E524" s="3">
        <v>0</v>
      </c>
      <c r="F524" s="3">
        <v>0</v>
      </c>
      <c r="G524" s="3">
        <v>0</v>
      </c>
      <c r="H524" s="3">
        <v>0</v>
      </c>
    </row>
    <row r="525" spans="1:8" hidden="1" x14ac:dyDescent="0.3">
      <c r="A525" s="5">
        <v>147035</v>
      </c>
      <c r="B525" s="4" t="s">
        <v>1195</v>
      </c>
      <c r="C525" s="3">
        <v>0</v>
      </c>
      <c r="D525" s="3">
        <v>0</v>
      </c>
      <c r="E525" s="3">
        <v>0</v>
      </c>
      <c r="F525" s="3">
        <v>0</v>
      </c>
      <c r="G525" s="3">
        <v>0</v>
      </c>
      <c r="H525" s="3">
        <v>0</v>
      </c>
    </row>
    <row r="526" spans="1:8" hidden="1" x14ac:dyDescent="0.3">
      <c r="A526" s="5">
        <v>147040</v>
      </c>
      <c r="B526" s="4" t="s">
        <v>185</v>
      </c>
      <c r="C526" s="3">
        <v>0</v>
      </c>
      <c r="D526" s="3">
        <v>0</v>
      </c>
      <c r="E526" s="3">
        <v>0</v>
      </c>
      <c r="F526" s="3">
        <v>0</v>
      </c>
      <c r="G526" s="3">
        <v>0</v>
      </c>
      <c r="H526" s="3">
        <v>0</v>
      </c>
    </row>
    <row r="527" spans="1:8" hidden="1" x14ac:dyDescent="0.3">
      <c r="A527" s="5">
        <v>147045</v>
      </c>
      <c r="B527" s="4" t="s">
        <v>184</v>
      </c>
      <c r="C527" s="3">
        <v>0</v>
      </c>
      <c r="D527" s="3">
        <v>0</v>
      </c>
      <c r="E527" s="3">
        <v>0</v>
      </c>
      <c r="F527" s="3">
        <v>0</v>
      </c>
      <c r="G527" s="3">
        <v>0</v>
      </c>
      <c r="H527" s="3">
        <v>0</v>
      </c>
    </row>
    <row r="528" spans="1:8" hidden="1" x14ac:dyDescent="0.3">
      <c r="A528" s="5">
        <v>147050</v>
      </c>
      <c r="B528" s="4" t="s">
        <v>183</v>
      </c>
      <c r="C528" s="3">
        <v>0</v>
      </c>
      <c r="D528" s="3">
        <v>0</v>
      </c>
      <c r="E528" s="3">
        <v>0</v>
      </c>
      <c r="F528" s="3">
        <v>0</v>
      </c>
      <c r="G528" s="3">
        <v>0</v>
      </c>
      <c r="H528" s="3">
        <v>0</v>
      </c>
    </row>
    <row r="529" spans="1:8" hidden="1" x14ac:dyDescent="0.3">
      <c r="A529" s="5">
        <v>147100</v>
      </c>
      <c r="B529" s="4" t="s">
        <v>1199</v>
      </c>
      <c r="C529" s="3">
        <v>0</v>
      </c>
      <c r="D529" s="3">
        <v>0</v>
      </c>
      <c r="E529" s="3">
        <v>0</v>
      </c>
      <c r="F529" s="3">
        <v>0</v>
      </c>
      <c r="G529" s="3">
        <v>0</v>
      </c>
      <c r="H529" s="3">
        <v>0</v>
      </c>
    </row>
    <row r="530" spans="1:8" hidden="1" x14ac:dyDescent="0.3">
      <c r="A530" s="5">
        <v>147105</v>
      </c>
      <c r="B530" s="4" t="s">
        <v>1198</v>
      </c>
      <c r="C530" s="3">
        <v>0</v>
      </c>
      <c r="D530" s="3">
        <v>0</v>
      </c>
      <c r="E530" s="3">
        <v>0</v>
      </c>
      <c r="F530" s="3">
        <v>0</v>
      </c>
      <c r="G530" s="3">
        <v>0</v>
      </c>
      <c r="H530" s="3">
        <v>0</v>
      </c>
    </row>
    <row r="531" spans="1:8" hidden="1" x14ac:dyDescent="0.3">
      <c r="A531" s="5">
        <v>147110</v>
      </c>
      <c r="B531" s="4" t="s">
        <v>1197</v>
      </c>
      <c r="C531" s="3">
        <v>0</v>
      </c>
      <c r="D531" s="3">
        <v>0</v>
      </c>
      <c r="E531" s="3">
        <v>0</v>
      </c>
      <c r="F531" s="3">
        <v>0</v>
      </c>
      <c r="G531" s="3">
        <v>0</v>
      </c>
      <c r="H531" s="3">
        <v>0</v>
      </c>
    </row>
    <row r="532" spans="1:8" hidden="1" x14ac:dyDescent="0.3">
      <c r="A532" s="5">
        <v>147115</v>
      </c>
      <c r="B532" s="4" t="s">
        <v>190</v>
      </c>
      <c r="C532" s="3">
        <v>0</v>
      </c>
      <c r="D532" s="3">
        <v>0</v>
      </c>
      <c r="E532" s="3">
        <v>0</v>
      </c>
      <c r="F532" s="3">
        <v>0</v>
      </c>
      <c r="G532" s="3">
        <v>0</v>
      </c>
      <c r="H532" s="3">
        <v>0</v>
      </c>
    </row>
    <row r="533" spans="1:8" hidden="1" x14ac:dyDescent="0.3">
      <c r="A533" s="5">
        <v>147120</v>
      </c>
      <c r="B533" s="4" t="s">
        <v>189</v>
      </c>
      <c r="C533" s="3">
        <v>0</v>
      </c>
      <c r="D533" s="3">
        <v>0</v>
      </c>
      <c r="E533" s="3">
        <v>0</v>
      </c>
      <c r="F533" s="3">
        <v>0</v>
      </c>
      <c r="G533" s="3">
        <v>0</v>
      </c>
      <c r="H533" s="3">
        <v>0</v>
      </c>
    </row>
    <row r="534" spans="1:8" hidden="1" x14ac:dyDescent="0.3">
      <c r="A534" s="5">
        <v>147125</v>
      </c>
      <c r="B534" s="4" t="s">
        <v>188</v>
      </c>
      <c r="C534" s="3">
        <v>0</v>
      </c>
      <c r="D534" s="3">
        <v>0</v>
      </c>
      <c r="E534" s="3">
        <v>0</v>
      </c>
      <c r="F534" s="3">
        <v>0</v>
      </c>
      <c r="G534" s="3">
        <v>0</v>
      </c>
      <c r="H534" s="3">
        <v>0</v>
      </c>
    </row>
    <row r="535" spans="1:8" hidden="1" x14ac:dyDescent="0.3">
      <c r="A535" s="5">
        <v>147130</v>
      </c>
      <c r="B535" s="4" t="s">
        <v>1196</v>
      </c>
      <c r="C535" s="3">
        <v>0</v>
      </c>
      <c r="D535" s="3">
        <v>0</v>
      </c>
      <c r="E535" s="3">
        <v>0</v>
      </c>
      <c r="F535" s="3">
        <v>0</v>
      </c>
      <c r="G535" s="3">
        <v>0</v>
      </c>
      <c r="H535" s="3">
        <v>0</v>
      </c>
    </row>
    <row r="536" spans="1:8" hidden="1" x14ac:dyDescent="0.3">
      <c r="A536" s="5">
        <v>147135</v>
      </c>
      <c r="B536" s="4" t="s">
        <v>1195</v>
      </c>
      <c r="C536" s="3">
        <v>0</v>
      </c>
      <c r="D536" s="3">
        <v>0</v>
      </c>
      <c r="E536" s="3">
        <v>0</v>
      </c>
      <c r="F536" s="3">
        <v>0</v>
      </c>
      <c r="G536" s="3">
        <v>0</v>
      </c>
      <c r="H536" s="3">
        <v>0</v>
      </c>
    </row>
    <row r="537" spans="1:8" hidden="1" x14ac:dyDescent="0.3">
      <c r="A537" s="5">
        <v>147140</v>
      </c>
      <c r="B537" s="4" t="s">
        <v>185</v>
      </c>
      <c r="C537" s="3">
        <v>0</v>
      </c>
      <c r="D537" s="3">
        <v>0</v>
      </c>
      <c r="E537" s="3">
        <v>0</v>
      </c>
      <c r="F537" s="3">
        <v>0</v>
      </c>
      <c r="G537" s="3">
        <v>0</v>
      </c>
      <c r="H537" s="3">
        <v>0</v>
      </c>
    </row>
    <row r="538" spans="1:8" hidden="1" x14ac:dyDescent="0.3">
      <c r="A538" s="5">
        <v>147145</v>
      </c>
      <c r="B538" s="4" t="s">
        <v>184</v>
      </c>
      <c r="C538" s="3">
        <v>0</v>
      </c>
      <c r="D538" s="3">
        <v>0</v>
      </c>
      <c r="E538" s="3">
        <v>0</v>
      </c>
      <c r="F538" s="3">
        <v>0</v>
      </c>
      <c r="G538" s="3">
        <v>0</v>
      </c>
      <c r="H538" s="3">
        <v>0</v>
      </c>
    </row>
    <row r="539" spans="1:8" hidden="1" x14ac:dyDescent="0.3">
      <c r="A539" s="5">
        <v>147150</v>
      </c>
      <c r="B539" s="4" t="s">
        <v>183</v>
      </c>
      <c r="C539" s="3">
        <v>0</v>
      </c>
      <c r="D539" s="3">
        <v>0</v>
      </c>
      <c r="E539" s="3">
        <v>0</v>
      </c>
      <c r="F539" s="3">
        <v>0</v>
      </c>
      <c r="G539" s="3">
        <v>0</v>
      </c>
      <c r="H539" s="3">
        <v>0</v>
      </c>
    </row>
    <row r="540" spans="1:8" hidden="1" x14ac:dyDescent="0.3">
      <c r="A540" s="5">
        <v>147200</v>
      </c>
      <c r="B540" s="4" t="s">
        <v>1194</v>
      </c>
      <c r="C540" s="3">
        <v>0</v>
      </c>
      <c r="D540" s="3">
        <v>0</v>
      </c>
      <c r="E540" s="3">
        <v>0</v>
      </c>
      <c r="F540" s="3">
        <v>0</v>
      </c>
      <c r="G540" s="3">
        <v>0</v>
      </c>
      <c r="H540" s="3">
        <v>0</v>
      </c>
    </row>
    <row r="541" spans="1:8" hidden="1" x14ac:dyDescent="0.3">
      <c r="A541" s="5">
        <v>147205</v>
      </c>
      <c r="B541" s="4" t="s">
        <v>1193</v>
      </c>
      <c r="C541" s="3">
        <v>0</v>
      </c>
      <c r="D541" s="3">
        <v>0</v>
      </c>
      <c r="E541" s="3">
        <v>0</v>
      </c>
      <c r="F541" s="3">
        <v>0</v>
      </c>
      <c r="G541" s="3">
        <v>0</v>
      </c>
      <c r="H541" s="3">
        <v>0</v>
      </c>
    </row>
    <row r="542" spans="1:8" hidden="1" x14ac:dyDescent="0.3">
      <c r="A542" s="5">
        <v>147210</v>
      </c>
      <c r="B542" s="4" t="s">
        <v>1192</v>
      </c>
      <c r="C542" s="3">
        <v>0</v>
      </c>
      <c r="D542" s="3">
        <v>0</v>
      </c>
      <c r="E542" s="3">
        <v>0</v>
      </c>
      <c r="F542" s="3">
        <v>0</v>
      </c>
      <c r="G542" s="3">
        <v>0</v>
      </c>
      <c r="H542" s="3">
        <v>0</v>
      </c>
    </row>
    <row r="543" spans="1:8" hidden="1" x14ac:dyDescent="0.3">
      <c r="A543" s="5">
        <v>147215</v>
      </c>
      <c r="B543" s="4" t="s">
        <v>1191</v>
      </c>
      <c r="C543" s="3">
        <v>0</v>
      </c>
      <c r="D543" s="3">
        <v>0</v>
      </c>
      <c r="E543" s="3">
        <v>0</v>
      </c>
      <c r="F543" s="3">
        <v>0</v>
      </c>
      <c r="G543" s="3">
        <v>0</v>
      </c>
      <c r="H543" s="3">
        <v>0</v>
      </c>
    </row>
    <row r="544" spans="1:8" hidden="1" x14ac:dyDescent="0.3">
      <c r="A544" s="5">
        <v>147220</v>
      </c>
      <c r="B544" s="4" t="s">
        <v>1190</v>
      </c>
      <c r="C544" s="3">
        <v>0</v>
      </c>
      <c r="D544" s="3">
        <v>0</v>
      </c>
      <c r="E544" s="3">
        <v>0</v>
      </c>
      <c r="F544" s="3">
        <v>0</v>
      </c>
      <c r="G544" s="3">
        <v>0</v>
      </c>
      <c r="H544" s="3">
        <v>0</v>
      </c>
    </row>
    <row r="545" spans="1:8" hidden="1" x14ac:dyDescent="0.3">
      <c r="A545" s="5">
        <v>147225</v>
      </c>
      <c r="B545" s="4" t="s">
        <v>1189</v>
      </c>
      <c r="C545" s="3">
        <v>0</v>
      </c>
      <c r="D545" s="3">
        <v>0</v>
      </c>
      <c r="E545" s="3">
        <v>0</v>
      </c>
      <c r="F545" s="3">
        <v>0</v>
      </c>
      <c r="G545" s="3">
        <v>0</v>
      </c>
      <c r="H545" s="3">
        <v>0</v>
      </c>
    </row>
    <row r="546" spans="1:8" hidden="1" x14ac:dyDescent="0.3">
      <c r="A546" s="5">
        <v>147230</v>
      </c>
      <c r="B546" s="4" t="s">
        <v>1188</v>
      </c>
      <c r="C546" s="3">
        <v>0</v>
      </c>
      <c r="D546" s="3">
        <v>0</v>
      </c>
      <c r="E546" s="3">
        <v>0</v>
      </c>
      <c r="F546" s="3">
        <v>0</v>
      </c>
      <c r="G546" s="3">
        <v>0</v>
      </c>
      <c r="H546" s="3">
        <v>0</v>
      </c>
    </row>
    <row r="547" spans="1:8" hidden="1" x14ac:dyDescent="0.3">
      <c r="A547" s="5">
        <v>147235</v>
      </c>
      <c r="B547" s="4" t="s">
        <v>1187</v>
      </c>
      <c r="C547" s="3">
        <v>0</v>
      </c>
      <c r="D547" s="3">
        <v>0</v>
      </c>
      <c r="E547" s="3">
        <v>0</v>
      </c>
      <c r="F547" s="3">
        <v>0</v>
      </c>
      <c r="G547" s="3">
        <v>0</v>
      </c>
      <c r="H547" s="3">
        <v>0</v>
      </c>
    </row>
    <row r="548" spans="1:8" hidden="1" x14ac:dyDescent="0.3">
      <c r="A548" s="5">
        <v>147240</v>
      </c>
      <c r="B548" s="4" t="s">
        <v>1186</v>
      </c>
      <c r="C548" s="3">
        <v>0</v>
      </c>
      <c r="D548" s="3">
        <v>0</v>
      </c>
      <c r="E548" s="3">
        <v>0</v>
      </c>
      <c r="F548" s="3">
        <v>0</v>
      </c>
      <c r="G548" s="3">
        <v>0</v>
      </c>
      <c r="H548" s="3">
        <v>0</v>
      </c>
    </row>
    <row r="549" spans="1:8" hidden="1" x14ac:dyDescent="0.3">
      <c r="A549" s="5">
        <v>147245</v>
      </c>
      <c r="B549" s="4" t="s">
        <v>1185</v>
      </c>
      <c r="C549" s="3">
        <v>0</v>
      </c>
      <c r="D549" s="3">
        <v>0</v>
      </c>
      <c r="E549" s="3">
        <v>0</v>
      </c>
      <c r="F549" s="3">
        <v>0</v>
      </c>
      <c r="G549" s="3">
        <v>0</v>
      </c>
      <c r="H549" s="3">
        <v>0</v>
      </c>
    </row>
    <row r="550" spans="1:8" hidden="1" x14ac:dyDescent="0.3">
      <c r="A550" s="5">
        <v>147250</v>
      </c>
      <c r="B550" s="4" t="s">
        <v>1184</v>
      </c>
      <c r="C550" s="3">
        <v>0</v>
      </c>
      <c r="D550" s="3">
        <v>0</v>
      </c>
      <c r="E550" s="3">
        <v>0</v>
      </c>
      <c r="F550" s="3">
        <v>0</v>
      </c>
      <c r="G550" s="3">
        <v>0</v>
      </c>
      <c r="H550" s="3">
        <v>0</v>
      </c>
    </row>
    <row r="551" spans="1:8" x14ac:dyDescent="0.3">
      <c r="A551" s="5">
        <v>147300</v>
      </c>
      <c r="B551" s="4" t="s">
        <v>1183</v>
      </c>
      <c r="C551" s="3">
        <v>23021015.699999999</v>
      </c>
      <c r="D551" s="3">
        <v>44402689</v>
      </c>
      <c r="E551" s="3">
        <v>15238495</v>
      </c>
      <c r="F551" s="3">
        <v>95801338.180000007</v>
      </c>
      <c r="G551" s="3">
        <v>40557077.240000002</v>
      </c>
      <c r="H551" s="3">
        <v>33112239.629999999</v>
      </c>
    </row>
    <row r="552" spans="1:8" hidden="1" x14ac:dyDescent="0.3">
      <c r="A552" s="5">
        <v>147305</v>
      </c>
      <c r="B552" s="4" t="s">
        <v>1182</v>
      </c>
      <c r="C552" s="3">
        <v>0</v>
      </c>
      <c r="D552" s="3">
        <v>0</v>
      </c>
      <c r="E552" s="3">
        <v>0</v>
      </c>
      <c r="F552" s="3">
        <v>0</v>
      </c>
      <c r="G552" s="3">
        <v>0</v>
      </c>
      <c r="H552" s="3">
        <v>0</v>
      </c>
    </row>
    <row r="553" spans="1:8" hidden="1" x14ac:dyDescent="0.3">
      <c r="A553" s="5">
        <v>147310</v>
      </c>
      <c r="B553" s="4" t="s">
        <v>1181</v>
      </c>
      <c r="C553" s="3">
        <v>0</v>
      </c>
      <c r="D553" s="3">
        <v>0</v>
      </c>
      <c r="E553" s="3">
        <v>0</v>
      </c>
      <c r="F553" s="3">
        <v>0</v>
      </c>
      <c r="G553" s="3">
        <v>0</v>
      </c>
      <c r="H553" s="3">
        <v>0</v>
      </c>
    </row>
    <row r="554" spans="1:8" hidden="1" x14ac:dyDescent="0.3">
      <c r="A554" s="5">
        <v>147315</v>
      </c>
      <c r="B554" s="4" t="s">
        <v>1180</v>
      </c>
      <c r="C554" s="3">
        <v>0</v>
      </c>
      <c r="D554" s="3">
        <v>0</v>
      </c>
      <c r="E554" s="3">
        <v>0</v>
      </c>
      <c r="F554" s="3">
        <v>0</v>
      </c>
      <c r="G554" s="3">
        <v>0</v>
      </c>
      <c r="H554" s="3">
        <v>0</v>
      </c>
    </row>
    <row r="555" spans="1:8" x14ac:dyDescent="0.3">
      <c r="A555" s="5">
        <v>147320</v>
      </c>
      <c r="B555" s="4" t="s">
        <v>1179</v>
      </c>
      <c r="C555" s="3">
        <v>2754200.7</v>
      </c>
      <c r="D555" s="3">
        <v>1213469</v>
      </c>
      <c r="E555" s="3">
        <v>1868977</v>
      </c>
      <c r="F555" s="3">
        <v>2719421.18</v>
      </c>
      <c r="G555" s="3">
        <v>2284308.2400000002</v>
      </c>
      <c r="H555" s="3">
        <v>8735051.6300000008</v>
      </c>
    </row>
    <row r="556" spans="1:8" hidden="1" x14ac:dyDescent="0.3">
      <c r="A556" s="5">
        <v>147325</v>
      </c>
      <c r="B556" s="4" t="s">
        <v>1178</v>
      </c>
      <c r="C556" s="3">
        <v>0</v>
      </c>
      <c r="D556" s="3">
        <v>0</v>
      </c>
      <c r="E556" s="3">
        <v>0</v>
      </c>
      <c r="F556" s="3">
        <v>0</v>
      </c>
      <c r="G556" s="3">
        <v>0</v>
      </c>
      <c r="H556" s="3">
        <v>0</v>
      </c>
    </row>
    <row r="557" spans="1:8" hidden="1" x14ac:dyDescent="0.3">
      <c r="A557" s="5">
        <v>147330</v>
      </c>
      <c r="B557" s="4" t="s">
        <v>1177</v>
      </c>
      <c r="C557" s="3">
        <v>0</v>
      </c>
      <c r="D557" s="3">
        <v>0</v>
      </c>
      <c r="E557" s="3">
        <v>0</v>
      </c>
      <c r="F557" s="3">
        <v>0</v>
      </c>
      <c r="G557" s="3">
        <v>0</v>
      </c>
      <c r="H557" s="3">
        <v>0</v>
      </c>
    </row>
    <row r="558" spans="1:8" x14ac:dyDescent="0.3">
      <c r="A558" s="5">
        <v>147395</v>
      </c>
      <c r="B558" s="4" t="s">
        <v>1176</v>
      </c>
      <c r="C558" s="3">
        <v>20266815</v>
      </c>
      <c r="D558" s="3">
        <v>43673062</v>
      </c>
      <c r="E558" s="3">
        <v>13853360</v>
      </c>
      <c r="F558" s="3">
        <v>93539611</v>
      </c>
      <c r="G558" s="3">
        <v>38568307</v>
      </c>
      <c r="H558" s="3">
        <v>24672726</v>
      </c>
    </row>
    <row r="559" spans="1:8" x14ac:dyDescent="0.3">
      <c r="A559" s="5">
        <v>147399</v>
      </c>
      <c r="B559" s="4" t="s">
        <v>1175</v>
      </c>
      <c r="C559" s="3">
        <v>0</v>
      </c>
      <c r="D559" s="3">
        <v>483842</v>
      </c>
      <c r="E559" s="3">
        <v>483842</v>
      </c>
      <c r="F559" s="3">
        <v>457694</v>
      </c>
      <c r="G559" s="3">
        <v>295538</v>
      </c>
      <c r="H559" s="3">
        <v>295538</v>
      </c>
    </row>
    <row r="560" spans="1:8" hidden="1" x14ac:dyDescent="0.3">
      <c r="A560" s="5">
        <v>147400</v>
      </c>
      <c r="B560" s="4" t="s">
        <v>1174</v>
      </c>
      <c r="C560" s="3">
        <v>0</v>
      </c>
      <c r="D560" s="3">
        <v>0</v>
      </c>
      <c r="E560" s="3">
        <v>0</v>
      </c>
      <c r="F560" s="3">
        <v>0</v>
      </c>
      <c r="G560" s="3">
        <v>0</v>
      </c>
      <c r="H560" s="3">
        <v>0</v>
      </c>
    </row>
    <row r="561" spans="1:8" hidden="1" x14ac:dyDescent="0.3">
      <c r="A561" s="5">
        <v>147405</v>
      </c>
      <c r="B561" s="4" t="s">
        <v>1172</v>
      </c>
      <c r="C561" s="3">
        <v>0</v>
      </c>
      <c r="D561" s="3">
        <v>0</v>
      </c>
      <c r="E561" s="3">
        <v>0</v>
      </c>
      <c r="F561" s="3">
        <v>0</v>
      </c>
      <c r="G561" s="3">
        <v>0</v>
      </c>
      <c r="H561" s="3">
        <v>0</v>
      </c>
    </row>
    <row r="562" spans="1:8" hidden="1" x14ac:dyDescent="0.3">
      <c r="A562" s="5">
        <v>147410</v>
      </c>
      <c r="B562" s="4" t="s">
        <v>1171</v>
      </c>
      <c r="C562" s="3">
        <v>0</v>
      </c>
      <c r="D562" s="3">
        <v>0</v>
      </c>
      <c r="E562" s="3">
        <v>0</v>
      </c>
      <c r="F562" s="3">
        <v>0</v>
      </c>
      <c r="G562" s="3">
        <v>0</v>
      </c>
      <c r="H562" s="3">
        <v>0</v>
      </c>
    </row>
    <row r="563" spans="1:8" hidden="1" x14ac:dyDescent="0.3">
      <c r="A563" s="5">
        <v>147415</v>
      </c>
      <c r="B563" s="4" t="s">
        <v>1170</v>
      </c>
      <c r="C563" s="3">
        <v>0</v>
      </c>
      <c r="D563" s="3">
        <v>0</v>
      </c>
      <c r="E563" s="3">
        <v>0</v>
      </c>
      <c r="F563" s="3">
        <v>0</v>
      </c>
      <c r="G563" s="3">
        <v>0</v>
      </c>
      <c r="H563" s="3">
        <v>0</v>
      </c>
    </row>
    <row r="564" spans="1:8" hidden="1" x14ac:dyDescent="0.3">
      <c r="A564" s="5">
        <v>147420</v>
      </c>
      <c r="B564" s="4" t="s">
        <v>1169</v>
      </c>
      <c r="C564" s="3">
        <v>0</v>
      </c>
      <c r="D564" s="3">
        <v>0</v>
      </c>
      <c r="E564" s="3">
        <v>0</v>
      </c>
      <c r="F564" s="3">
        <v>0</v>
      </c>
      <c r="G564" s="3">
        <v>0</v>
      </c>
      <c r="H564" s="3">
        <v>0</v>
      </c>
    </row>
    <row r="565" spans="1:8" hidden="1" x14ac:dyDescent="0.3">
      <c r="A565" s="5">
        <v>147425</v>
      </c>
      <c r="B565" s="4" t="s">
        <v>1168</v>
      </c>
      <c r="C565" s="3">
        <v>0</v>
      </c>
      <c r="D565" s="3">
        <v>0</v>
      </c>
      <c r="E565" s="3">
        <v>0</v>
      </c>
      <c r="F565" s="3">
        <v>0</v>
      </c>
      <c r="G565" s="3">
        <v>0</v>
      </c>
      <c r="H565" s="3">
        <v>0</v>
      </c>
    </row>
    <row r="566" spans="1:8" hidden="1" x14ac:dyDescent="0.3">
      <c r="A566" s="5">
        <v>147500</v>
      </c>
      <c r="B566" s="4" t="s">
        <v>1173</v>
      </c>
      <c r="C566" s="3">
        <v>0</v>
      </c>
      <c r="D566" s="3">
        <v>0</v>
      </c>
      <c r="E566" s="3">
        <v>0</v>
      </c>
      <c r="F566" s="3">
        <v>0</v>
      </c>
      <c r="G566" s="3">
        <v>0</v>
      </c>
      <c r="H566" s="3">
        <v>0</v>
      </c>
    </row>
    <row r="567" spans="1:8" hidden="1" x14ac:dyDescent="0.3">
      <c r="A567" s="5">
        <v>147505</v>
      </c>
      <c r="B567" s="4" t="s">
        <v>1172</v>
      </c>
      <c r="C567" s="3">
        <v>0</v>
      </c>
      <c r="D567" s="3">
        <v>0</v>
      </c>
      <c r="E567" s="3">
        <v>0</v>
      </c>
      <c r="F567" s="3">
        <v>0</v>
      </c>
      <c r="G567" s="3">
        <v>0</v>
      </c>
      <c r="H567" s="3">
        <v>0</v>
      </c>
    </row>
    <row r="568" spans="1:8" hidden="1" x14ac:dyDescent="0.3">
      <c r="A568" s="5">
        <v>147510</v>
      </c>
      <c r="B568" s="4" t="s">
        <v>1171</v>
      </c>
      <c r="C568" s="3">
        <v>0</v>
      </c>
      <c r="D568" s="3">
        <v>0</v>
      </c>
      <c r="E568" s="3">
        <v>0</v>
      </c>
      <c r="F568" s="3">
        <v>0</v>
      </c>
      <c r="G568" s="3">
        <v>0</v>
      </c>
      <c r="H568" s="3">
        <v>0</v>
      </c>
    </row>
    <row r="569" spans="1:8" hidden="1" x14ac:dyDescent="0.3">
      <c r="A569" s="5">
        <v>147515</v>
      </c>
      <c r="B569" s="4" t="s">
        <v>1170</v>
      </c>
      <c r="C569" s="3">
        <v>0</v>
      </c>
      <c r="D569" s="3">
        <v>0</v>
      </c>
      <c r="E569" s="3">
        <v>0</v>
      </c>
      <c r="F569" s="3">
        <v>0</v>
      </c>
      <c r="G569" s="3">
        <v>0</v>
      </c>
      <c r="H569" s="3">
        <v>0</v>
      </c>
    </row>
    <row r="570" spans="1:8" hidden="1" x14ac:dyDescent="0.3">
      <c r="A570" s="5">
        <v>147520</v>
      </c>
      <c r="B570" s="4" t="s">
        <v>1169</v>
      </c>
      <c r="C570" s="3">
        <v>0</v>
      </c>
      <c r="D570" s="3">
        <v>0</v>
      </c>
      <c r="E570" s="3">
        <v>0</v>
      </c>
      <c r="F570" s="3">
        <v>0</v>
      </c>
      <c r="G570" s="3">
        <v>0</v>
      </c>
      <c r="H570" s="3">
        <v>0</v>
      </c>
    </row>
    <row r="571" spans="1:8" hidden="1" x14ac:dyDescent="0.3">
      <c r="A571" s="5">
        <v>147525</v>
      </c>
      <c r="B571" s="4" t="s">
        <v>1168</v>
      </c>
      <c r="C571" s="3">
        <v>0</v>
      </c>
      <c r="D571" s="3">
        <v>0</v>
      </c>
      <c r="E571" s="3">
        <v>0</v>
      </c>
      <c r="F571" s="3">
        <v>0</v>
      </c>
      <c r="G571" s="3">
        <v>0</v>
      </c>
      <c r="H571" s="3">
        <v>0</v>
      </c>
    </row>
    <row r="572" spans="1:8" hidden="1" x14ac:dyDescent="0.3">
      <c r="A572" s="5">
        <v>150000</v>
      </c>
      <c r="B572" s="4" t="s">
        <v>1167</v>
      </c>
      <c r="C572" s="3">
        <v>0</v>
      </c>
      <c r="D572" s="3">
        <v>0</v>
      </c>
      <c r="E572" s="3">
        <v>0</v>
      </c>
      <c r="F572" s="3">
        <v>0</v>
      </c>
      <c r="G572" s="3">
        <v>0</v>
      </c>
      <c r="H572" s="3">
        <v>0</v>
      </c>
    </row>
    <row r="573" spans="1:8" hidden="1" x14ac:dyDescent="0.3">
      <c r="A573" s="5">
        <v>150500</v>
      </c>
      <c r="B573" s="4" t="s">
        <v>1166</v>
      </c>
      <c r="C573" s="3">
        <v>0</v>
      </c>
      <c r="D573" s="3">
        <v>0</v>
      </c>
      <c r="E573" s="3">
        <v>0</v>
      </c>
      <c r="F573" s="3">
        <v>0</v>
      </c>
      <c r="G573" s="3">
        <v>0</v>
      </c>
      <c r="H573" s="3">
        <v>0</v>
      </c>
    </row>
    <row r="574" spans="1:8" hidden="1" x14ac:dyDescent="0.3">
      <c r="A574" s="5">
        <v>150505</v>
      </c>
      <c r="B574" s="4" t="s">
        <v>511</v>
      </c>
      <c r="C574" s="3">
        <v>0</v>
      </c>
      <c r="D574" s="3">
        <v>0</v>
      </c>
      <c r="E574" s="3">
        <v>0</v>
      </c>
      <c r="F574" s="3">
        <v>0</v>
      </c>
      <c r="G574" s="3">
        <v>0</v>
      </c>
      <c r="H574" s="3">
        <v>0</v>
      </c>
    </row>
    <row r="575" spans="1:8" hidden="1" x14ac:dyDescent="0.3">
      <c r="A575" s="5">
        <v>150510</v>
      </c>
      <c r="B575" s="4" t="s">
        <v>512</v>
      </c>
      <c r="C575" s="3">
        <v>0</v>
      </c>
      <c r="D575" s="3">
        <v>0</v>
      </c>
      <c r="E575" s="3">
        <v>0</v>
      </c>
      <c r="F575" s="3">
        <v>0</v>
      </c>
      <c r="G575" s="3">
        <v>0</v>
      </c>
      <c r="H575" s="3">
        <v>0</v>
      </c>
    </row>
    <row r="576" spans="1:8" hidden="1" x14ac:dyDescent="0.3">
      <c r="A576" s="5">
        <v>150515</v>
      </c>
      <c r="B576" s="4" t="s">
        <v>510</v>
      </c>
      <c r="C576" s="3">
        <v>0</v>
      </c>
      <c r="D576" s="3">
        <v>0</v>
      </c>
      <c r="E576" s="3">
        <v>0</v>
      </c>
      <c r="F576" s="3">
        <v>0</v>
      </c>
      <c r="G576" s="3">
        <v>0</v>
      </c>
      <c r="H576" s="3">
        <v>0</v>
      </c>
    </row>
    <row r="577" spans="1:8" hidden="1" x14ac:dyDescent="0.3">
      <c r="A577" s="5">
        <v>150520</v>
      </c>
      <c r="B577" s="4" t="s">
        <v>213</v>
      </c>
      <c r="C577" s="3">
        <v>0</v>
      </c>
      <c r="D577" s="3">
        <v>0</v>
      </c>
      <c r="E577" s="3">
        <v>0</v>
      </c>
      <c r="F577" s="3">
        <v>0</v>
      </c>
      <c r="G577" s="3">
        <v>0</v>
      </c>
      <c r="H577" s="3">
        <v>0</v>
      </c>
    </row>
    <row r="578" spans="1:8" hidden="1" x14ac:dyDescent="0.3">
      <c r="A578" s="5">
        <v>150525</v>
      </c>
      <c r="B578" s="4" t="s">
        <v>1165</v>
      </c>
      <c r="C578" s="3">
        <v>0</v>
      </c>
      <c r="D578" s="3">
        <v>0</v>
      </c>
      <c r="E578" s="3">
        <v>0</v>
      </c>
      <c r="F578" s="3">
        <v>0</v>
      </c>
      <c r="G578" s="3">
        <v>0</v>
      </c>
      <c r="H578" s="3">
        <v>0</v>
      </c>
    </row>
    <row r="579" spans="1:8" hidden="1" x14ac:dyDescent="0.3">
      <c r="A579" s="5">
        <v>150599</v>
      </c>
      <c r="B579" s="4" t="s">
        <v>1164</v>
      </c>
      <c r="C579" s="3">
        <v>0</v>
      </c>
      <c r="D579" s="3">
        <v>0</v>
      </c>
      <c r="E579" s="3">
        <v>0</v>
      </c>
      <c r="F579" s="3">
        <v>0</v>
      </c>
      <c r="G579" s="3">
        <v>0</v>
      </c>
      <c r="H579" s="3">
        <v>0</v>
      </c>
    </row>
    <row r="580" spans="1:8" hidden="1" x14ac:dyDescent="0.3">
      <c r="A580" s="5">
        <v>151000</v>
      </c>
      <c r="B580" s="4" t="s">
        <v>1163</v>
      </c>
      <c r="C580" s="3">
        <v>0</v>
      </c>
      <c r="D580" s="3">
        <v>0</v>
      </c>
      <c r="E580" s="3">
        <v>0</v>
      </c>
      <c r="F580" s="3">
        <v>0</v>
      </c>
      <c r="G580" s="3">
        <v>0</v>
      </c>
      <c r="H580" s="3">
        <v>0</v>
      </c>
    </row>
    <row r="581" spans="1:8" hidden="1" x14ac:dyDescent="0.3">
      <c r="A581" s="5">
        <v>151005</v>
      </c>
      <c r="B581" s="4" t="s">
        <v>512</v>
      </c>
      <c r="C581" s="3">
        <v>0</v>
      </c>
      <c r="D581" s="3">
        <v>0</v>
      </c>
      <c r="E581" s="3">
        <v>0</v>
      </c>
      <c r="F581" s="3">
        <v>0</v>
      </c>
      <c r="G581" s="3">
        <v>0</v>
      </c>
      <c r="H581" s="3">
        <v>0</v>
      </c>
    </row>
    <row r="582" spans="1:8" hidden="1" x14ac:dyDescent="0.3">
      <c r="A582" s="5">
        <v>151010</v>
      </c>
      <c r="B582" s="4" t="s">
        <v>511</v>
      </c>
      <c r="C582" s="3">
        <v>0</v>
      </c>
      <c r="D582" s="3">
        <v>0</v>
      </c>
      <c r="E582" s="3">
        <v>0</v>
      </c>
      <c r="F582" s="3">
        <v>0</v>
      </c>
      <c r="G582" s="3">
        <v>0</v>
      </c>
      <c r="H582" s="3">
        <v>0</v>
      </c>
    </row>
    <row r="583" spans="1:8" hidden="1" x14ac:dyDescent="0.3">
      <c r="A583" s="5">
        <v>151015</v>
      </c>
      <c r="B583" s="4" t="s">
        <v>510</v>
      </c>
      <c r="C583" s="3">
        <v>0</v>
      </c>
      <c r="D583" s="3">
        <v>0</v>
      </c>
      <c r="E583" s="3">
        <v>0</v>
      </c>
      <c r="F583" s="3">
        <v>0</v>
      </c>
      <c r="G583" s="3">
        <v>0</v>
      </c>
      <c r="H583" s="3">
        <v>0</v>
      </c>
    </row>
    <row r="584" spans="1:8" hidden="1" x14ac:dyDescent="0.3">
      <c r="A584" s="5">
        <v>151020</v>
      </c>
      <c r="B584" s="4" t="s">
        <v>213</v>
      </c>
      <c r="C584" s="3">
        <v>0</v>
      </c>
      <c r="D584" s="3">
        <v>0</v>
      </c>
      <c r="E584" s="3">
        <v>0</v>
      </c>
      <c r="F584" s="3">
        <v>0</v>
      </c>
      <c r="G584" s="3">
        <v>0</v>
      </c>
      <c r="H584" s="3">
        <v>0</v>
      </c>
    </row>
    <row r="585" spans="1:8" x14ac:dyDescent="0.3">
      <c r="A585" s="5">
        <v>160000</v>
      </c>
      <c r="B585" s="4" t="s">
        <v>1162</v>
      </c>
      <c r="C585" s="3">
        <v>4029027148.6300001</v>
      </c>
      <c r="D585" s="3">
        <v>1453098945.5699999</v>
      </c>
      <c r="E585" s="3">
        <v>844371771.49000001</v>
      </c>
      <c r="F585" s="3">
        <v>1602965726.9000001</v>
      </c>
      <c r="G585" s="3">
        <v>1190329723.9100001</v>
      </c>
      <c r="H585" s="3">
        <v>1103421060.3900001</v>
      </c>
    </row>
    <row r="586" spans="1:8" x14ac:dyDescent="0.3">
      <c r="A586" s="5">
        <v>160500</v>
      </c>
      <c r="B586" s="4" t="s">
        <v>1161</v>
      </c>
      <c r="C586" s="3">
        <v>1300234918.77</v>
      </c>
      <c r="D586" s="3">
        <v>913885572.41999996</v>
      </c>
      <c r="E586" s="3">
        <v>726757169.34000003</v>
      </c>
      <c r="F586" s="3">
        <v>1191209853.77</v>
      </c>
      <c r="G586" s="3">
        <v>1070564799.62</v>
      </c>
      <c r="H586" s="3">
        <v>718048792.48000002</v>
      </c>
    </row>
    <row r="587" spans="1:8" x14ac:dyDescent="0.3">
      <c r="A587" s="5">
        <v>160505</v>
      </c>
      <c r="B587" s="4" t="s">
        <v>1154</v>
      </c>
      <c r="C587" s="3">
        <v>1262580633</v>
      </c>
      <c r="D587" s="3">
        <v>887536884.15999997</v>
      </c>
      <c r="E587" s="3">
        <v>679472206.76999998</v>
      </c>
      <c r="F587" s="3">
        <v>1164017407.6099999</v>
      </c>
      <c r="G587" s="3">
        <v>1061890932.26</v>
      </c>
      <c r="H587" s="3">
        <v>701207736.99000001</v>
      </c>
    </row>
    <row r="588" spans="1:8" x14ac:dyDescent="0.3">
      <c r="A588" s="5">
        <v>160510</v>
      </c>
      <c r="B588" s="4" t="s">
        <v>1153</v>
      </c>
      <c r="C588" s="3">
        <v>10552860</v>
      </c>
      <c r="D588" s="3">
        <v>7222200</v>
      </c>
      <c r="E588" s="3">
        <v>11321825</v>
      </c>
      <c r="F588" s="3">
        <v>189400</v>
      </c>
      <c r="G588" s="3">
        <v>315450</v>
      </c>
      <c r="H588" s="3">
        <v>9973570</v>
      </c>
    </row>
    <row r="589" spans="1:8" x14ac:dyDescent="0.3">
      <c r="A589" s="5">
        <v>160515</v>
      </c>
      <c r="B589" s="4" t="s">
        <v>1152</v>
      </c>
      <c r="C589" s="3">
        <v>13034803</v>
      </c>
      <c r="D589" s="3">
        <v>9239739</v>
      </c>
      <c r="E589" s="3">
        <v>8089240</v>
      </c>
      <c r="F589" s="3">
        <v>1473494</v>
      </c>
      <c r="G589" s="3">
        <v>1063261.01</v>
      </c>
      <c r="H589" s="3">
        <v>1666130</v>
      </c>
    </row>
    <row r="590" spans="1:8" x14ac:dyDescent="0.3">
      <c r="A590" s="5">
        <v>160520</v>
      </c>
      <c r="B590" s="4" t="s">
        <v>1151</v>
      </c>
      <c r="C590" s="3">
        <v>23830928.539999999</v>
      </c>
      <c r="D590" s="3">
        <v>22502920</v>
      </c>
      <c r="E590" s="3">
        <v>54709465.090000004</v>
      </c>
      <c r="F590" s="3">
        <v>60344503.210000001</v>
      </c>
      <c r="G590" s="3">
        <v>45820478.359999999</v>
      </c>
      <c r="H590" s="3">
        <v>33280460.600000001</v>
      </c>
    </row>
    <row r="591" spans="1:8" x14ac:dyDescent="0.3">
      <c r="A591" s="5">
        <v>160599</v>
      </c>
      <c r="B591" s="4" t="s">
        <v>1160</v>
      </c>
      <c r="C591" s="3">
        <v>9764305.7699999996</v>
      </c>
      <c r="D591" s="3">
        <v>12616170.74</v>
      </c>
      <c r="E591" s="3">
        <v>26835567.52</v>
      </c>
      <c r="F591" s="3">
        <v>34814951.049999997</v>
      </c>
      <c r="G591" s="3">
        <v>38525322.009999998</v>
      </c>
      <c r="H591" s="3">
        <v>28079105.109999999</v>
      </c>
    </row>
    <row r="592" spans="1:8" x14ac:dyDescent="0.3">
      <c r="A592" s="5">
        <v>161000</v>
      </c>
      <c r="B592" s="4" t="s">
        <v>1159</v>
      </c>
      <c r="C592" s="3">
        <v>70411039</v>
      </c>
      <c r="D592" s="3">
        <v>78903181</v>
      </c>
      <c r="E592" s="3">
        <v>36012120</v>
      </c>
      <c r="F592" s="3">
        <v>49349739</v>
      </c>
      <c r="G592" s="3">
        <v>37839632</v>
      </c>
      <c r="H592" s="3">
        <v>40046582</v>
      </c>
    </row>
    <row r="593" spans="1:8" x14ac:dyDescent="0.3">
      <c r="A593" s="5">
        <v>161005</v>
      </c>
      <c r="B593" s="4" t="s">
        <v>1154</v>
      </c>
      <c r="C593" s="3">
        <v>69610396</v>
      </c>
      <c r="D593" s="3">
        <v>78253934</v>
      </c>
      <c r="E593" s="3">
        <v>35121014</v>
      </c>
      <c r="F593" s="3">
        <v>49336914</v>
      </c>
      <c r="G593" s="3">
        <v>37671833</v>
      </c>
      <c r="H593" s="3">
        <v>39853497</v>
      </c>
    </row>
    <row r="594" spans="1:8" x14ac:dyDescent="0.3">
      <c r="A594" s="5">
        <v>161010</v>
      </c>
      <c r="B594" s="4" t="s">
        <v>1153</v>
      </c>
      <c r="C594" s="3">
        <v>800643</v>
      </c>
      <c r="D594" s="3">
        <v>649247</v>
      </c>
      <c r="E594" s="3">
        <v>891106</v>
      </c>
      <c r="F594" s="3">
        <v>12825</v>
      </c>
      <c r="G594" s="3">
        <v>49079</v>
      </c>
      <c r="H594" s="3">
        <v>193085</v>
      </c>
    </row>
    <row r="595" spans="1:8" x14ac:dyDescent="0.3">
      <c r="A595" s="5">
        <v>161015</v>
      </c>
      <c r="B595" s="4" t="s">
        <v>1152</v>
      </c>
      <c r="C595" s="3">
        <v>908391</v>
      </c>
      <c r="D595" s="3">
        <v>962453</v>
      </c>
      <c r="E595" s="3">
        <v>903436.28</v>
      </c>
      <c r="F595" s="3">
        <v>220878</v>
      </c>
      <c r="G595" s="3">
        <v>134788</v>
      </c>
      <c r="H595" s="3">
        <v>156719</v>
      </c>
    </row>
    <row r="596" spans="1:8" x14ac:dyDescent="0.3">
      <c r="A596" s="5">
        <v>161020</v>
      </c>
      <c r="B596" s="4" t="s">
        <v>1151</v>
      </c>
      <c r="C596" s="3">
        <v>1945122</v>
      </c>
      <c r="D596" s="3">
        <v>1855636</v>
      </c>
      <c r="E596" s="3">
        <v>7270127</v>
      </c>
      <c r="F596" s="3">
        <v>6081409.2800000003</v>
      </c>
      <c r="G596" s="3">
        <v>5919021.2800000003</v>
      </c>
      <c r="H596" s="3">
        <v>4188251.28</v>
      </c>
    </row>
    <row r="597" spans="1:8" x14ac:dyDescent="0.3">
      <c r="A597" s="5">
        <v>161099</v>
      </c>
      <c r="B597" s="4" t="s">
        <v>1158</v>
      </c>
      <c r="C597" s="3">
        <v>2853513</v>
      </c>
      <c r="D597" s="3">
        <v>2818089</v>
      </c>
      <c r="E597" s="3">
        <v>8173563.2800000003</v>
      </c>
      <c r="F597" s="3">
        <v>6302287.2800000003</v>
      </c>
      <c r="G597" s="3">
        <v>5935089.2800000003</v>
      </c>
      <c r="H597" s="3">
        <v>4344970.28</v>
      </c>
    </row>
    <row r="598" spans="1:8" hidden="1" x14ac:dyDescent="0.3">
      <c r="A598" s="5">
        <v>161500</v>
      </c>
      <c r="B598" s="4" t="s">
        <v>1157</v>
      </c>
      <c r="C598" s="3">
        <v>0</v>
      </c>
      <c r="D598" s="3">
        <v>0</v>
      </c>
      <c r="E598" s="3">
        <v>0</v>
      </c>
      <c r="F598" s="3">
        <v>0</v>
      </c>
      <c r="G598" s="3">
        <v>0</v>
      </c>
      <c r="H598" s="3">
        <v>0</v>
      </c>
    </row>
    <row r="599" spans="1:8" hidden="1" x14ac:dyDescent="0.3">
      <c r="A599" s="5">
        <v>161505</v>
      </c>
      <c r="B599" s="4" t="s">
        <v>1154</v>
      </c>
      <c r="C599" s="3">
        <v>0</v>
      </c>
      <c r="D599" s="3">
        <v>0</v>
      </c>
      <c r="E599" s="3">
        <v>0</v>
      </c>
      <c r="F599" s="3">
        <v>0</v>
      </c>
      <c r="G599" s="3">
        <v>0</v>
      </c>
      <c r="H599" s="3">
        <v>0</v>
      </c>
    </row>
    <row r="600" spans="1:8" hidden="1" x14ac:dyDescent="0.3">
      <c r="A600" s="5">
        <v>161510</v>
      </c>
      <c r="B600" s="4" t="s">
        <v>1153</v>
      </c>
      <c r="C600" s="3">
        <v>0</v>
      </c>
      <c r="D600" s="3">
        <v>0</v>
      </c>
      <c r="E600" s="3">
        <v>0</v>
      </c>
      <c r="F600" s="3">
        <v>0</v>
      </c>
      <c r="G600" s="3">
        <v>0</v>
      </c>
      <c r="H600" s="3">
        <v>0</v>
      </c>
    </row>
    <row r="601" spans="1:8" hidden="1" x14ac:dyDescent="0.3">
      <c r="A601" s="5">
        <v>161515</v>
      </c>
      <c r="B601" s="4" t="s">
        <v>1152</v>
      </c>
      <c r="C601" s="3">
        <v>0</v>
      </c>
      <c r="D601" s="3">
        <v>0</v>
      </c>
      <c r="E601" s="3">
        <v>0</v>
      </c>
      <c r="F601" s="3">
        <v>0</v>
      </c>
      <c r="G601" s="3">
        <v>0</v>
      </c>
      <c r="H601" s="3">
        <v>0</v>
      </c>
    </row>
    <row r="602" spans="1:8" hidden="1" x14ac:dyDescent="0.3">
      <c r="A602" s="5">
        <v>161520</v>
      </c>
      <c r="B602" s="4" t="s">
        <v>1151</v>
      </c>
      <c r="C602" s="3">
        <v>0</v>
      </c>
      <c r="D602" s="3">
        <v>0</v>
      </c>
      <c r="E602" s="3">
        <v>0</v>
      </c>
      <c r="F602" s="3">
        <v>0</v>
      </c>
      <c r="G602" s="3">
        <v>0</v>
      </c>
      <c r="H602" s="3">
        <v>0</v>
      </c>
    </row>
    <row r="603" spans="1:8" hidden="1" x14ac:dyDescent="0.3">
      <c r="A603" s="5">
        <v>161599</v>
      </c>
      <c r="B603" s="4" t="s">
        <v>1156</v>
      </c>
      <c r="C603" s="3">
        <v>0</v>
      </c>
      <c r="D603" s="3">
        <v>0</v>
      </c>
      <c r="E603" s="3">
        <v>0</v>
      </c>
      <c r="F603" s="3">
        <v>0</v>
      </c>
      <c r="G603" s="3">
        <v>0</v>
      </c>
      <c r="H603" s="3">
        <v>0</v>
      </c>
    </row>
    <row r="604" spans="1:8" hidden="1" x14ac:dyDescent="0.3">
      <c r="A604" s="5">
        <v>162000</v>
      </c>
      <c r="B604" s="4" t="s">
        <v>1155</v>
      </c>
      <c r="C604" s="3">
        <v>0</v>
      </c>
      <c r="D604" s="3">
        <v>0</v>
      </c>
      <c r="E604" s="3">
        <v>0</v>
      </c>
      <c r="F604" s="3">
        <v>0</v>
      </c>
      <c r="G604" s="3">
        <v>0</v>
      </c>
      <c r="H604" s="3">
        <v>0</v>
      </c>
    </row>
    <row r="605" spans="1:8" hidden="1" x14ac:dyDescent="0.3">
      <c r="A605" s="5">
        <v>162005</v>
      </c>
      <c r="B605" s="4" t="s">
        <v>1154</v>
      </c>
      <c r="C605" s="3">
        <v>0</v>
      </c>
      <c r="D605" s="3">
        <v>0</v>
      </c>
      <c r="E605" s="3">
        <v>0</v>
      </c>
      <c r="F605" s="3">
        <v>0</v>
      </c>
      <c r="G605" s="3">
        <v>0</v>
      </c>
      <c r="H605" s="3">
        <v>0</v>
      </c>
    </row>
    <row r="606" spans="1:8" hidden="1" x14ac:dyDescent="0.3">
      <c r="A606" s="5">
        <v>162010</v>
      </c>
      <c r="B606" s="4" t="s">
        <v>1153</v>
      </c>
      <c r="C606" s="3">
        <v>0</v>
      </c>
      <c r="D606" s="3">
        <v>0</v>
      </c>
      <c r="E606" s="3">
        <v>0</v>
      </c>
      <c r="F606" s="3">
        <v>0</v>
      </c>
      <c r="G606" s="3">
        <v>0</v>
      </c>
      <c r="H606" s="3">
        <v>0</v>
      </c>
    </row>
    <row r="607" spans="1:8" hidden="1" x14ac:dyDescent="0.3">
      <c r="A607" s="5">
        <v>162015</v>
      </c>
      <c r="B607" s="4" t="s">
        <v>1152</v>
      </c>
      <c r="C607" s="3">
        <v>0</v>
      </c>
      <c r="D607" s="3">
        <v>0</v>
      </c>
      <c r="E607" s="3">
        <v>0</v>
      </c>
      <c r="F607" s="3">
        <v>0</v>
      </c>
      <c r="G607" s="3">
        <v>0</v>
      </c>
      <c r="H607" s="3">
        <v>0</v>
      </c>
    </row>
    <row r="608" spans="1:8" hidden="1" x14ac:dyDescent="0.3">
      <c r="A608" s="5">
        <v>162020</v>
      </c>
      <c r="B608" s="4" t="s">
        <v>1151</v>
      </c>
      <c r="C608" s="3">
        <v>0</v>
      </c>
      <c r="D608" s="3">
        <v>0</v>
      </c>
      <c r="E608" s="3">
        <v>0</v>
      </c>
      <c r="F608" s="3">
        <v>0</v>
      </c>
      <c r="G608" s="3">
        <v>0</v>
      </c>
      <c r="H608" s="3">
        <v>0</v>
      </c>
    </row>
    <row r="609" spans="1:8" hidden="1" x14ac:dyDescent="0.3">
      <c r="A609" s="5">
        <v>162099</v>
      </c>
      <c r="B609" s="4" t="s">
        <v>1150</v>
      </c>
      <c r="C609" s="3">
        <v>0</v>
      </c>
      <c r="D609" s="3">
        <v>0</v>
      </c>
      <c r="E609" s="3">
        <v>0</v>
      </c>
      <c r="F609" s="3">
        <v>0</v>
      </c>
      <c r="G609" s="3">
        <v>0</v>
      </c>
      <c r="H609" s="3">
        <v>0</v>
      </c>
    </row>
    <row r="610" spans="1:8" hidden="1" x14ac:dyDescent="0.3">
      <c r="A610" s="5">
        <v>162500</v>
      </c>
      <c r="B610" s="4" t="s">
        <v>1149</v>
      </c>
      <c r="C610" s="3">
        <v>0</v>
      </c>
      <c r="D610" s="3">
        <v>12774303</v>
      </c>
      <c r="E610" s="3">
        <v>63828.61</v>
      </c>
      <c r="F610" s="3">
        <v>0</v>
      </c>
      <c r="G610" s="3">
        <v>0</v>
      </c>
      <c r="H610" s="3">
        <v>0</v>
      </c>
    </row>
    <row r="611" spans="1:8" hidden="1" x14ac:dyDescent="0.3">
      <c r="A611" s="5">
        <v>162505</v>
      </c>
      <c r="B611" s="4" t="s">
        <v>1148</v>
      </c>
      <c r="C611" s="3">
        <v>0</v>
      </c>
      <c r="D611" s="3">
        <v>12774303</v>
      </c>
      <c r="E611" s="3">
        <v>63828.61</v>
      </c>
      <c r="F611" s="3">
        <v>0</v>
      </c>
      <c r="G611" s="3">
        <v>0</v>
      </c>
      <c r="H611" s="3">
        <v>0</v>
      </c>
    </row>
    <row r="612" spans="1:8" hidden="1" x14ac:dyDescent="0.3">
      <c r="A612" s="5">
        <v>162510</v>
      </c>
      <c r="B612" s="4" t="s">
        <v>1147</v>
      </c>
      <c r="C612" s="3">
        <v>0</v>
      </c>
      <c r="D612" s="3">
        <v>0</v>
      </c>
      <c r="E612" s="3">
        <v>0</v>
      </c>
      <c r="F612" s="3">
        <v>0</v>
      </c>
      <c r="G612" s="3">
        <v>0</v>
      </c>
      <c r="H612" s="3">
        <v>0</v>
      </c>
    </row>
    <row r="613" spans="1:8" hidden="1" x14ac:dyDescent="0.3">
      <c r="A613" s="5">
        <v>162515</v>
      </c>
      <c r="B613" s="4" t="s">
        <v>1146</v>
      </c>
      <c r="C613" s="3">
        <v>0</v>
      </c>
      <c r="D613" s="3">
        <v>0</v>
      </c>
      <c r="E613" s="3">
        <v>0</v>
      </c>
      <c r="F613" s="3">
        <v>0</v>
      </c>
      <c r="G613" s="3">
        <v>0</v>
      </c>
      <c r="H613" s="3">
        <v>0</v>
      </c>
    </row>
    <row r="614" spans="1:8" hidden="1" x14ac:dyDescent="0.3">
      <c r="A614" s="5">
        <v>162595</v>
      </c>
      <c r="B614" s="4" t="s">
        <v>1010</v>
      </c>
      <c r="C614" s="3">
        <v>0</v>
      </c>
      <c r="D614" s="3">
        <v>0</v>
      </c>
      <c r="E614" s="3">
        <v>0</v>
      </c>
      <c r="F614" s="3">
        <v>0</v>
      </c>
      <c r="G614" s="3">
        <v>0</v>
      </c>
      <c r="H614" s="3">
        <v>0</v>
      </c>
    </row>
    <row r="615" spans="1:8" hidden="1" x14ac:dyDescent="0.3">
      <c r="A615" s="5">
        <v>162599</v>
      </c>
      <c r="B615" s="4" t="s">
        <v>1145</v>
      </c>
      <c r="C615" s="3">
        <v>0</v>
      </c>
      <c r="D615" s="3">
        <v>0</v>
      </c>
      <c r="E615" s="3">
        <v>0</v>
      </c>
      <c r="F615" s="3">
        <v>0</v>
      </c>
      <c r="G615" s="3">
        <v>0</v>
      </c>
      <c r="H615" s="3">
        <v>0</v>
      </c>
    </row>
    <row r="616" spans="1:8" x14ac:dyDescent="0.3">
      <c r="A616" s="5">
        <v>163000</v>
      </c>
      <c r="B616" s="4" t="s">
        <v>1144</v>
      </c>
      <c r="C616" s="3">
        <v>333103311.77999997</v>
      </c>
      <c r="D616" s="3">
        <v>304366806.80000001</v>
      </c>
      <c r="E616" s="3">
        <v>23104638.280000001</v>
      </c>
      <c r="F616" s="3">
        <v>4005162.61</v>
      </c>
      <c r="G616" s="3">
        <v>3240058</v>
      </c>
      <c r="H616" s="3">
        <v>13711111</v>
      </c>
    </row>
    <row r="617" spans="1:8" hidden="1" x14ac:dyDescent="0.3">
      <c r="A617" s="5">
        <v>163010</v>
      </c>
      <c r="B617" s="4" t="s">
        <v>1143</v>
      </c>
      <c r="C617" s="3">
        <v>3745784</v>
      </c>
      <c r="D617" s="3">
        <v>3372713</v>
      </c>
      <c r="E617" s="3">
        <v>50680</v>
      </c>
      <c r="F617" s="3">
        <v>0</v>
      </c>
      <c r="G617" s="3">
        <v>0</v>
      </c>
      <c r="H617" s="3">
        <v>0</v>
      </c>
    </row>
    <row r="618" spans="1:8" hidden="1" x14ac:dyDescent="0.3">
      <c r="A618" s="5">
        <v>163020</v>
      </c>
      <c r="B618" s="4" t="s">
        <v>986</v>
      </c>
      <c r="C618" s="3">
        <v>0</v>
      </c>
      <c r="D618" s="3">
        <v>0</v>
      </c>
      <c r="E618" s="3">
        <v>0</v>
      </c>
      <c r="F618" s="3">
        <v>0</v>
      </c>
      <c r="G618" s="3">
        <v>0</v>
      </c>
      <c r="H618" s="3">
        <v>0</v>
      </c>
    </row>
    <row r="619" spans="1:8" x14ac:dyDescent="0.3">
      <c r="A619" s="5">
        <v>163095</v>
      </c>
      <c r="B619" s="4" t="s">
        <v>213</v>
      </c>
      <c r="C619" s="3">
        <v>343579956.77999997</v>
      </c>
      <c r="D619" s="3">
        <v>315264537.80000001</v>
      </c>
      <c r="E619" s="3">
        <v>37206781.280000001</v>
      </c>
      <c r="F619" s="3">
        <v>4005162.61</v>
      </c>
      <c r="G619" s="3">
        <v>3240058</v>
      </c>
      <c r="H619" s="3">
        <v>13711111</v>
      </c>
    </row>
    <row r="620" spans="1:8" hidden="1" x14ac:dyDescent="0.3">
      <c r="A620" s="5">
        <v>163099</v>
      </c>
      <c r="B620" s="4" t="s">
        <v>1142</v>
      </c>
      <c r="C620" s="3">
        <v>14222429</v>
      </c>
      <c r="D620" s="3">
        <v>14270444</v>
      </c>
      <c r="E620" s="3">
        <v>14152823</v>
      </c>
      <c r="F620" s="3">
        <v>0</v>
      </c>
      <c r="G620" s="3">
        <v>0</v>
      </c>
      <c r="H620" s="3">
        <v>0</v>
      </c>
    </row>
    <row r="621" spans="1:8" x14ac:dyDescent="0.3">
      <c r="A621" s="5">
        <v>163500</v>
      </c>
      <c r="B621" s="4" t="s">
        <v>904</v>
      </c>
      <c r="C621" s="3">
        <v>5626288</v>
      </c>
      <c r="D621" s="3">
        <v>5553674</v>
      </c>
      <c r="E621" s="3">
        <v>3629621</v>
      </c>
      <c r="F621" s="3">
        <v>15492267</v>
      </c>
      <c r="G621" s="3">
        <v>10098022</v>
      </c>
      <c r="H621" s="3">
        <v>10221973</v>
      </c>
    </row>
    <row r="622" spans="1:8" x14ac:dyDescent="0.3">
      <c r="A622" s="5">
        <v>163505</v>
      </c>
      <c r="B622" s="4" t="s">
        <v>1141</v>
      </c>
      <c r="C622" s="3">
        <v>5626288</v>
      </c>
      <c r="D622" s="3">
        <v>5596574</v>
      </c>
      <c r="E622" s="3">
        <v>3672521</v>
      </c>
      <c r="F622" s="3">
        <v>15492267</v>
      </c>
      <c r="G622" s="3">
        <v>10098022</v>
      </c>
      <c r="H622" s="3">
        <v>10221973</v>
      </c>
    </row>
    <row r="623" spans="1:8" hidden="1" x14ac:dyDescent="0.3">
      <c r="A623" s="5">
        <v>163510</v>
      </c>
      <c r="B623" s="4" t="s">
        <v>1140</v>
      </c>
      <c r="C623" s="3">
        <v>0</v>
      </c>
      <c r="D623" s="3">
        <v>0</v>
      </c>
      <c r="E623" s="3">
        <v>0</v>
      </c>
      <c r="F623" s="3">
        <v>0</v>
      </c>
      <c r="G623" s="3">
        <v>0</v>
      </c>
      <c r="H623" s="3">
        <v>0</v>
      </c>
    </row>
    <row r="624" spans="1:8" hidden="1" x14ac:dyDescent="0.3">
      <c r="A624" s="5">
        <v>163515</v>
      </c>
      <c r="B624" s="4" t="s">
        <v>1139</v>
      </c>
      <c r="C624" s="3">
        <v>0</v>
      </c>
      <c r="D624" s="3">
        <v>0</v>
      </c>
      <c r="E624" s="3">
        <v>0</v>
      </c>
      <c r="F624" s="3">
        <v>0</v>
      </c>
      <c r="G624" s="3">
        <v>0</v>
      </c>
      <c r="H624" s="3">
        <v>0</v>
      </c>
    </row>
    <row r="625" spans="1:8" hidden="1" x14ac:dyDescent="0.3">
      <c r="A625" s="5">
        <v>163599</v>
      </c>
      <c r="B625" s="4" t="s">
        <v>1138</v>
      </c>
      <c r="C625" s="3">
        <v>0</v>
      </c>
      <c r="D625" s="3">
        <v>42900</v>
      </c>
      <c r="E625" s="3">
        <v>42900</v>
      </c>
      <c r="F625" s="3">
        <v>0</v>
      </c>
      <c r="G625" s="3">
        <v>0</v>
      </c>
      <c r="H625" s="3">
        <v>0</v>
      </c>
    </row>
    <row r="626" spans="1:8" x14ac:dyDescent="0.3">
      <c r="A626" s="5">
        <v>164000</v>
      </c>
      <c r="B626" s="4" t="s">
        <v>1137</v>
      </c>
      <c r="C626" s="3">
        <v>6589168.1200000001</v>
      </c>
      <c r="D626" s="3">
        <v>10581168.439999999</v>
      </c>
      <c r="E626" s="3">
        <v>7975310.2999999998</v>
      </c>
      <c r="F626" s="3">
        <v>8011307.2800000003</v>
      </c>
      <c r="G626" s="3">
        <v>6450727.3200000003</v>
      </c>
      <c r="H626" s="3">
        <v>6043280.4900000002</v>
      </c>
    </row>
    <row r="627" spans="1:8" hidden="1" x14ac:dyDescent="0.3">
      <c r="A627" s="5">
        <v>164005</v>
      </c>
      <c r="B627" s="4" t="s">
        <v>950</v>
      </c>
      <c r="C627" s="3">
        <v>0</v>
      </c>
      <c r="D627" s="3">
        <v>0</v>
      </c>
      <c r="E627" s="3">
        <v>0</v>
      </c>
      <c r="F627" s="3">
        <v>0</v>
      </c>
      <c r="G627" s="3">
        <v>0</v>
      </c>
      <c r="H627" s="3">
        <v>0</v>
      </c>
    </row>
    <row r="628" spans="1:8" x14ac:dyDescent="0.3">
      <c r="A628" s="5">
        <v>164010</v>
      </c>
      <c r="B628" s="4" t="s">
        <v>1136</v>
      </c>
      <c r="C628" s="3">
        <v>0</v>
      </c>
      <c r="D628" s="3">
        <v>231813.24</v>
      </c>
      <c r="E628" s="3">
        <v>352149.47</v>
      </c>
      <c r="F628" s="3">
        <v>451726.27</v>
      </c>
      <c r="G628" s="3">
        <v>788747.01</v>
      </c>
      <c r="H628" s="3">
        <v>158504.78</v>
      </c>
    </row>
    <row r="629" spans="1:8" x14ac:dyDescent="0.3">
      <c r="A629" s="5">
        <v>164015</v>
      </c>
      <c r="B629" s="4" t="s">
        <v>1135</v>
      </c>
      <c r="C629" s="3">
        <v>4141227.72</v>
      </c>
      <c r="D629" s="3">
        <v>3557541.12</v>
      </c>
      <c r="E629" s="3">
        <v>2040504.22</v>
      </c>
      <c r="F629" s="3">
        <v>2006457.67</v>
      </c>
      <c r="G629" s="3">
        <v>1337592.31</v>
      </c>
      <c r="H629" s="3">
        <v>1126275.71</v>
      </c>
    </row>
    <row r="630" spans="1:8" x14ac:dyDescent="0.3">
      <c r="A630" s="5">
        <v>164020</v>
      </c>
      <c r="B630" s="4" t="s">
        <v>1134</v>
      </c>
      <c r="C630" s="3">
        <v>2447940.4</v>
      </c>
      <c r="D630" s="3">
        <v>6791814.0800000001</v>
      </c>
      <c r="E630" s="3">
        <v>5582656.6100000003</v>
      </c>
      <c r="F630" s="3">
        <v>5553123.3399999999</v>
      </c>
      <c r="G630" s="3">
        <v>4324388</v>
      </c>
      <c r="H630" s="3">
        <v>4758500</v>
      </c>
    </row>
    <row r="631" spans="1:8" hidden="1" x14ac:dyDescent="0.3">
      <c r="A631" s="5">
        <v>164025</v>
      </c>
      <c r="B631" s="4" t="s">
        <v>1133</v>
      </c>
      <c r="C631" s="3">
        <v>0</v>
      </c>
      <c r="D631" s="3">
        <v>0</v>
      </c>
      <c r="E631" s="3">
        <v>0</v>
      </c>
      <c r="F631" s="3">
        <v>0</v>
      </c>
      <c r="G631" s="3">
        <v>0</v>
      </c>
      <c r="H631" s="3">
        <v>0</v>
      </c>
    </row>
    <row r="632" spans="1:8" hidden="1" x14ac:dyDescent="0.3">
      <c r="A632" s="5">
        <v>164030</v>
      </c>
      <c r="B632" s="4" t="s">
        <v>1132</v>
      </c>
      <c r="C632" s="3">
        <v>0</v>
      </c>
      <c r="D632" s="3">
        <v>0</v>
      </c>
      <c r="E632" s="3">
        <v>0</v>
      </c>
      <c r="F632" s="3">
        <v>0</v>
      </c>
      <c r="G632" s="3">
        <v>0</v>
      </c>
      <c r="H632" s="3">
        <v>0</v>
      </c>
    </row>
    <row r="633" spans="1:8" hidden="1" x14ac:dyDescent="0.3">
      <c r="A633" s="5">
        <v>164035</v>
      </c>
      <c r="B633" s="4" t="s">
        <v>1131</v>
      </c>
      <c r="C633" s="3">
        <v>0</v>
      </c>
      <c r="D633" s="3">
        <v>0</v>
      </c>
      <c r="E633" s="3">
        <v>0</v>
      </c>
      <c r="F633" s="3">
        <v>0</v>
      </c>
      <c r="G633" s="3">
        <v>0</v>
      </c>
      <c r="H633" s="3">
        <v>0</v>
      </c>
    </row>
    <row r="634" spans="1:8" hidden="1" x14ac:dyDescent="0.3">
      <c r="A634" s="5">
        <v>164040</v>
      </c>
      <c r="B634" s="4" t="s">
        <v>1130</v>
      </c>
      <c r="C634" s="3">
        <v>0</v>
      </c>
      <c r="D634" s="3">
        <v>0</v>
      </c>
      <c r="E634" s="3">
        <v>0</v>
      </c>
      <c r="F634" s="3">
        <v>0</v>
      </c>
      <c r="G634" s="3">
        <v>0</v>
      </c>
      <c r="H634" s="3">
        <v>0</v>
      </c>
    </row>
    <row r="635" spans="1:8" hidden="1" x14ac:dyDescent="0.3">
      <c r="A635" s="5">
        <v>164095</v>
      </c>
      <c r="B635" s="4" t="s">
        <v>1129</v>
      </c>
      <c r="C635" s="3">
        <v>0</v>
      </c>
      <c r="D635" s="3">
        <v>0</v>
      </c>
      <c r="E635" s="3">
        <v>0</v>
      </c>
      <c r="F635" s="3">
        <v>0</v>
      </c>
      <c r="G635" s="3">
        <v>0</v>
      </c>
      <c r="H635" s="3">
        <v>0</v>
      </c>
    </row>
    <row r="636" spans="1:8" hidden="1" x14ac:dyDescent="0.3">
      <c r="A636" s="5">
        <v>164099</v>
      </c>
      <c r="B636" s="4" t="s">
        <v>1128</v>
      </c>
      <c r="C636" s="3">
        <v>0</v>
      </c>
      <c r="D636" s="3">
        <v>0</v>
      </c>
      <c r="E636" s="3">
        <v>0</v>
      </c>
      <c r="F636" s="3">
        <v>0</v>
      </c>
      <c r="G636" s="3">
        <v>0</v>
      </c>
      <c r="H636" s="3">
        <v>0</v>
      </c>
    </row>
    <row r="637" spans="1:8" x14ac:dyDescent="0.3">
      <c r="A637" s="5">
        <v>165000</v>
      </c>
      <c r="B637" s="4" t="s">
        <v>1127</v>
      </c>
      <c r="C637" s="3">
        <v>1919630.71</v>
      </c>
      <c r="D637" s="3">
        <v>9040455.7100000009</v>
      </c>
      <c r="E637" s="3">
        <v>10758502.710000001</v>
      </c>
      <c r="F637" s="3">
        <v>4030044</v>
      </c>
      <c r="G637" s="3">
        <v>5378469</v>
      </c>
      <c r="H637" s="3">
        <v>13382674</v>
      </c>
    </row>
    <row r="638" spans="1:8" hidden="1" x14ac:dyDescent="0.3">
      <c r="A638" s="5">
        <v>165005</v>
      </c>
      <c r="B638" s="4" t="s">
        <v>1126</v>
      </c>
      <c r="C638" s="3">
        <v>0</v>
      </c>
      <c r="D638" s="3">
        <v>0</v>
      </c>
      <c r="E638" s="3">
        <v>0</v>
      </c>
      <c r="F638" s="3">
        <v>0</v>
      </c>
      <c r="G638" s="3">
        <v>0</v>
      </c>
      <c r="H638" s="3">
        <v>0</v>
      </c>
    </row>
    <row r="639" spans="1:8" hidden="1" x14ac:dyDescent="0.3">
      <c r="A639" s="5">
        <v>165010</v>
      </c>
      <c r="B639" s="4" t="s">
        <v>1125</v>
      </c>
      <c r="C639" s="3">
        <v>0</v>
      </c>
      <c r="D639" s="3">
        <v>0</v>
      </c>
      <c r="E639" s="3">
        <v>0</v>
      </c>
      <c r="F639" s="3">
        <v>0</v>
      </c>
      <c r="G639" s="3">
        <v>0</v>
      </c>
      <c r="H639" s="3">
        <v>0</v>
      </c>
    </row>
    <row r="640" spans="1:8" hidden="1" x14ac:dyDescent="0.3">
      <c r="A640" s="5">
        <v>165015</v>
      </c>
      <c r="B640" s="4" t="s">
        <v>1124</v>
      </c>
      <c r="C640" s="3">
        <v>0</v>
      </c>
      <c r="D640" s="3">
        <v>0</v>
      </c>
      <c r="E640" s="3">
        <v>0</v>
      </c>
      <c r="F640" s="3">
        <v>0</v>
      </c>
      <c r="G640" s="3">
        <v>0</v>
      </c>
      <c r="H640" s="3">
        <v>0</v>
      </c>
    </row>
    <row r="641" spans="1:8" x14ac:dyDescent="0.3">
      <c r="A641" s="5">
        <v>165095</v>
      </c>
      <c r="B641" s="4" t="s">
        <v>213</v>
      </c>
      <c r="C641" s="3">
        <v>1947982</v>
      </c>
      <c r="D641" s="3">
        <v>9386667</v>
      </c>
      <c r="E641" s="3">
        <v>11104714</v>
      </c>
      <c r="F641" s="3">
        <v>6732242</v>
      </c>
      <c r="G641" s="3">
        <v>9317033</v>
      </c>
      <c r="H641" s="3">
        <v>17321238</v>
      </c>
    </row>
    <row r="642" spans="1:8" x14ac:dyDescent="0.3">
      <c r="A642" s="5">
        <v>165099</v>
      </c>
      <c r="B642" s="4" t="s">
        <v>1123</v>
      </c>
      <c r="C642" s="3">
        <v>28351.29</v>
      </c>
      <c r="D642" s="3">
        <v>346211.29</v>
      </c>
      <c r="E642" s="3">
        <v>346211.29</v>
      </c>
      <c r="F642" s="3">
        <v>2702198</v>
      </c>
      <c r="G642" s="3">
        <v>3938564</v>
      </c>
      <c r="H642" s="3">
        <v>3938564</v>
      </c>
    </row>
    <row r="643" spans="1:8" x14ac:dyDescent="0.3">
      <c r="A643" s="5">
        <v>165500</v>
      </c>
      <c r="B643" s="4" t="s">
        <v>1122</v>
      </c>
      <c r="C643" s="3">
        <v>3279216</v>
      </c>
      <c r="D643" s="3">
        <v>476728.95</v>
      </c>
      <c r="E643" s="3">
        <v>6397480</v>
      </c>
      <c r="F643" s="3">
        <v>472795</v>
      </c>
      <c r="G643" s="3">
        <v>86921.55</v>
      </c>
      <c r="H643" s="3">
        <v>337070</v>
      </c>
    </row>
    <row r="644" spans="1:8" hidden="1" x14ac:dyDescent="0.3">
      <c r="A644" s="5">
        <v>165505</v>
      </c>
      <c r="B644" s="4" t="s">
        <v>1121</v>
      </c>
      <c r="C644" s="3">
        <v>0</v>
      </c>
      <c r="D644" s="3">
        <v>0</v>
      </c>
      <c r="E644" s="3">
        <v>0</v>
      </c>
      <c r="F644" s="3">
        <v>0</v>
      </c>
      <c r="G644" s="3">
        <v>0</v>
      </c>
      <c r="H644" s="3">
        <v>0</v>
      </c>
    </row>
    <row r="645" spans="1:8" x14ac:dyDescent="0.3">
      <c r="A645" s="5">
        <v>165510</v>
      </c>
      <c r="B645" s="4" t="s">
        <v>1120</v>
      </c>
      <c r="C645" s="3">
        <v>3279216</v>
      </c>
      <c r="D645" s="3">
        <v>476728.95</v>
      </c>
      <c r="E645" s="3">
        <v>6397480</v>
      </c>
      <c r="F645" s="3">
        <v>472795</v>
      </c>
      <c r="G645" s="3">
        <v>86921.55</v>
      </c>
      <c r="H645" s="3">
        <v>337070</v>
      </c>
    </row>
    <row r="646" spans="1:8" hidden="1" x14ac:dyDescent="0.3">
      <c r="A646" s="5">
        <v>165515</v>
      </c>
      <c r="B646" s="4" t="s">
        <v>1119</v>
      </c>
      <c r="C646" s="3">
        <v>0</v>
      </c>
      <c r="D646" s="3">
        <v>0</v>
      </c>
      <c r="E646" s="3">
        <v>0</v>
      </c>
      <c r="F646" s="3">
        <v>0</v>
      </c>
      <c r="G646" s="3">
        <v>0</v>
      </c>
      <c r="H646" s="3">
        <v>0</v>
      </c>
    </row>
    <row r="647" spans="1:8" hidden="1" x14ac:dyDescent="0.3">
      <c r="A647" s="5">
        <v>165595</v>
      </c>
      <c r="B647" s="4" t="s">
        <v>213</v>
      </c>
      <c r="C647" s="3">
        <v>0</v>
      </c>
      <c r="D647" s="3">
        <v>0</v>
      </c>
      <c r="E647" s="3">
        <v>0</v>
      </c>
      <c r="F647" s="3">
        <v>0</v>
      </c>
      <c r="G647" s="3">
        <v>0</v>
      </c>
      <c r="H647" s="3">
        <v>0</v>
      </c>
    </row>
    <row r="648" spans="1:8" hidden="1" x14ac:dyDescent="0.3">
      <c r="A648" s="5">
        <v>165599</v>
      </c>
      <c r="B648" s="4" t="s">
        <v>1118</v>
      </c>
      <c r="C648" s="3">
        <v>0</v>
      </c>
      <c r="D648" s="3">
        <v>0</v>
      </c>
      <c r="E648" s="3">
        <v>0</v>
      </c>
      <c r="F648" s="3">
        <v>0</v>
      </c>
      <c r="G648" s="3">
        <v>0</v>
      </c>
      <c r="H648" s="3">
        <v>0</v>
      </c>
    </row>
    <row r="649" spans="1:8" x14ac:dyDescent="0.3">
      <c r="A649" s="5">
        <v>166000</v>
      </c>
      <c r="B649" s="4" t="s">
        <v>1117</v>
      </c>
      <c r="C649" s="3">
        <v>2307863576.25</v>
      </c>
      <c r="D649" s="3">
        <v>117517055.25</v>
      </c>
      <c r="E649" s="3">
        <v>29673101.25</v>
      </c>
      <c r="F649" s="3">
        <v>330394558.24000001</v>
      </c>
      <c r="G649" s="3">
        <v>56671094.420000002</v>
      </c>
      <c r="H649" s="3">
        <v>301629577.42000002</v>
      </c>
    </row>
    <row r="650" spans="1:8" hidden="1" x14ac:dyDescent="0.3">
      <c r="A650" s="5">
        <v>166005</v>
      </c>
      <c r="B650" s="4" t="s">
        <v>453</v>
      </c>
      <c r="C650" s="3">
        <v>0</v>
      </c>
      <c r="D650" s="3">
        <v>0</v>
      </c>
      <c r="E650" s="3">
        <v>0</v>
      </c>
      <c r="F650" s="3">
        <v>0</v>
      </c>
      <c r="G650" s="3">
        <v>0</v>
      </c>
      <c r="H650" s="3">
        <v>0</v>
      </c>
    </row>
    <row r="651" spans="1:8" hidden="1" x14ac:dyDescent="0.3">
      <c r="A651" s="5">
        <v>166010</v>
      </c>
      <c r="B651" s="4" t="s">
        <v>483</v>
      </c>
      <c r="C651" s="3">
        <v>0</v>
      </c>
      <c r="D651" s="3">
        <v>0</v>
      </c>
      <c r="E651" s="3">
        <v>0</v>
      </c>
      <c r="F651" s="3">
        <v>0</v>
      </c>
      <c r="G651" s="3">
        <v>0</v>
      </c>
      <c r="H651" s="3">
        <v>0</v>
      </c>
    </row>
    <row r="652" spans="1:8" hidden="1" x14ac:dyDescent="0.3">
      <c r="A652" s="5">
        <v>166015</v>
      </c>
      <c r="B652" s="4" t="s">
        <v>1116</v>
      </c>
      <c r="C652" s="3">
        <v>0</v>
      </c>
      <c r="D652" s="3">
        <v>0</v>
      </c>
      <c r="E652" s="3">
        <v>0</v>
      </c>
      <c r="F652" s="3">
        <v>0</v>
      </c>
      <c r="G652" s="3">
        <v>0</v>
      </c>
      <c r="H652" s="3">
        <v>0</v>
      </c>
    </row>
    <row r="653" spans="1:8" hidden="1" x14ac:dyDescent="0.3">
      <c r="A653" s="5">
        <v>166020</v>
      </c>
      <c r="B653" s="4" t="s">
        <v>425</v>
      </c>
      <c r="C653" s="3">
        <v>0</v>
      </c>
      <c r="D653" s="3">
        <v>0</v>
      </c>
      <c r="E653" s="3">
        <v>0</v>
      </c>
      <c r="F653" s="3">
        <v>0</v>
      </c>
      <c r="G653" s="3">
        <v>0</v>
      </c>
      <c r="H653" s="3">
        <v>0</v>
      </c>
    </row>
    <row r="654" spans="1:8" hidden="1" x14ac:dyDescent="0.3">
      <c r="A654" s="5">
        <v>166025</v>
      </c>
      <c r="B654" s="4" t="s">
        <v>1115</v>
      </c>
      <c r="C654" s="3">
        <v>0</v>
      </c>
      <c r="D654" s="3">
        <v>0</v>
      </c>
      <c r="E654" s="3">
        <v>0</v>
      </c>
      <c r="F654" s="3">
        <v>0</v>
      </c>
      <c r="G654" s="3">
        <v>0</v>
      </c>
      <c r="H654" s="3">
        <v>0</v>
      </c>
    </row>
    <row r="655" spans="1:8" hidden="1" x14ac:dyDescent="0.3">
      <c r="A655" s="5">
        <v>166030</v>
      </c>
      <c r="B655" s="4" t="s">
        <v>1114</v>
      </c>
      <c r="C655" s="3">
        <v>0</v>
      </c>
      <c r="D655" s="3">
        <v>0</v>
      </c>
      <c r="E655" s="3">
        <v>0</v>
      </c>
      <c r="F655" s="3">
        <v>0</v>
      </c>
      <c r="G655" s="3">
        <v>0</v>
      </c>
      <c r="H655" s="3">
        <v>0</v>
      </c>
    </row>
    <row r="656" spans="1:8" x14ac:dyDescent="0.3">
      <c r="A656" s="5">
        <v>166035</v>
      </c>
      <c r="B656" s="4" t="s">
        <v>1113</v>
      </c>
      <c r="C656" s="3">
        <v>2354400266.5300002</v>
      </c>
      <c r="D656" s="3">
        <v>164029745.53</v>
      </c>
      <c r="E656" s="3">
        <v>74599789.530000001</v>
      </c>
      <c r="F656" s="3">
        <v>359852445.70999998</v>
      </c>
      <c r="G656" s="3">
        <v>87031160.420000002</v>
      </c>
      <c r="H656" s="3">
        <v>331989643.42000002</v>
      </c>
    </row>
    <row r="657" spans="1:8" hidden="1" x14ac:dyDescent="0.3">
      <c r="A657" s="5">
        <v>166040</v>
      </c>
      <c r="B657" s="4" t="s">
        <v>1112</v>
      </c>
      <c r="C657" s="3">
        <v>0</v>
      </c>
      <c r="D657" s="3">
        <v>0</v>
      </c>
      <c r="E657" s="3">
        <v>0</v>
      </c>
      <c r="F657" s="3">
        <v>0</v>
      </c>
      <c r="G657" s="3">
        <v>0</v>
      </c>
      <c r="H657" s="3">
        <v>0</v>
      </c>
    </row>
    <row r="658" spans="1:8" hidden="1" x14ac:dyDescent="0.3">
      <c r="A658" s="5">
        <v>166045</v>
      </c>
      <c r="B658" s="4" t="s">
        <v>1111</v>
      </c>
      <c r="C658" s="3">
        <v>0</v>
      </c>
      <c r="D658" s="3">
        <v>0</v>
      </c>
      <c r="E658" s="3">
        <v>0</v>
      </c>
      <c r="F658" s="3">
        <v>0</v>
      </c>
      <c r="G658" s="3">
        <v>0</v>
      </c>
      <c r="H658" s="3">
        <v>0</v>
      </c>
    </row>
    <row r="659" spans="1:8" hidden="1" x14ac:dyDescent="0.3">
      <c r="A659" s="5">
        <v>166050</v>
      </c>
      <c r="B659" s="4" t="s">
        <v>213</v>
      </c>
      <c r="C659" s="3">
        <v>0</v>
      </c>
      <c r="D659" s="3">
        <v>0</v>
      </c>
      <c r="E659" s="3">
        <v>0</v>
      </c>
      <c r="F659" s="3">
        <v>0</v>
      </c>
      <c r="G659" s="3">
        <v>0</v>
      </c>
      <c r="H659" s="3">
        <v>0</v>
      </c>
    </row>
    <row r="660" spans="1:8" x14ac:dyDescent="0.3">
      <c r="A660" s="5">
        <v>166099</v>
      </c>
      <c r="B660" s="4" t="s">
        <v>1110</v>
      </c>
      <c r="C660" s="3">
        <v>46536690.280000001</v>
      </c>
      <c r="D660" s="3">
        <v>46512690.280000001</v>
      </c>
      <c r="E660" s="3">
        <v>44926688.280000001</v>
      </c>
      <c r="F660" s="3">
        <v>29457887.469999999</v>
      </c>
      <c r="G660" s="3">
        <v>30360066</v>
      </c>
      <c r="H660" s="3">
        <v>30360066</v>
      </c>
    </row>
    <row r="661" spans="1:8" x14ac:dyDescent="0.3">
      <c r="A661" s="5">
        <v>170000</v>
      </c>
      <c r="B661" s="4" t="s">
        <v>1109</v>
      </c>
      <c r="C661" s="3">
        <v>6301451917.6999998</v>
      </c>
      <c r="D661" s="3">
        <v>6796106210.3299999</v>
      </c>
      <c r="E661" s="3">
        <v>7445291097.1999998</v>
      </c>
      <c r="F661" s="3">
        <v>7411849276.7200003</v>
      </c>
      <c r="G661" s="3">
        <v>7495343364.9799995</v>
      </c>
      <c r="H661" s="3">
        <v>7457345387.1800003</v>
      </c>
    </row>
    <row r="662" spans="1:8" x14ac:dyDescent="0.3">
      <c r="A662" s="5">
        <v>170500</v>
      </c>
      <c r="B662" s="4" t="s">
        <v>1085</v>
      </c>
      <c r="C662" s="3">
        <v>6301451917.6999998</v>
      </c>
      <c r="D662" s="3">
        <v>6796106210.3299999</v>
      </c>
      <c r="E662" s="3">
        <v>7445291097.1999998</v>
      </c>
      <c r="F662" s="3">
        <v>7411849276.7200003</v>
      </c>
      <c r="G662" s="3">
        <v>7495343364.9799995</v>
      </c>
      <c r="H662" s="3">
        <v>7457345387.1800003</v>
      </c>
    </row>
    <row r="663" spans="1:8" x14ac:dyDescent="0.3">
      <c r="A663" s="5">
        <v>170502</v>
      </c>
      <c r="B663" s="4" t="s">
        <v>508</v>
      </c>
      <c r="C663" s="3">
        <v>672677335</v>
      </c>
      <c r="D663" s="3">
        <v>1133319445</v>
      </c>
      <c r="E663" s="3">
        <v>1133319445</v>
      </c>
      <c r="F663" s="3">
        <v>1133319445</v>
      </c>
      <c r="G663" s="3">
        <v>1133319445</v>
      </c>
      <c r="H663" s="3">
        <v>1133319445</v>
      </c>
    </row>
    <row r="664" spans="1:8" x14ac:dyDescent="0.3">
      <c r="A664" s="5">
        <v>170503</v>
      </c>
      <c r="B664" s="4" t="s">
        <v>1108</v>
      </c>
      <c r="C664" s="3">
        <v>3248669109</v>
      </c>
      <c r="D664" s="3">
        <v>3366937578</v>
      </c>
      <c r="E664" s="3">
        <v>4062018266</v>
      </c>
      <c r="F664" s="3">
        <v>4061786468</v>
      </c>
      <c r="G664" s="3">
        <v>3341081286</v>
      </c>
      <c r="H664" s="3">
        <v>3341081286</v>
      </c>
    </row>
    <row r="665" spans="1:8" x14ac:dyDescent="0.3">
      <c r="A665" s="5">
        <v>170504</v>
      </c>
      <c r="B665" s="4" t="s">
        <v>571</v>
      </c>
      <c r="C665" s="3">
        <v>1924343762</v>
      </c>
      <c r="D665" s="3">
        <v>1924343762</v>
      </c>
      <c r="E665" s="3">
        <v>1924343762</v>
      </c>
      <c r="F665" s="3">
        <v>1932335191</v>
      </c>
      <c r="G665" s="3">
        <v>2653040373</v>
      </c>
      <c r="H665" s="3">
        <v>2656784903</v>
      </c>
    </row>
    <row r="666" spans="1:8" x14ac:dyDescent="0.3">
      <c r="A666" s="5">
        <v>170505</v>
      </c>
      <c r="B666" s="4" t="s">
        <v>570</v>
      </c>
      <c r="C666" s="3">
        <v>192570472.86000001</v>
      </c>
      <c r="D666" s="3">
        <v>192570472.86000001</v>
      </c>
      <c r="E666" s="3">
        <v>201140274.86000001</v>
      </c>
      <c r="F666" s="3">
        <v>204800301.86000001</v>
      </c>
      <c r="G666" s="3">
        <v>223359820.86000001</v>
      </c>
      <c r="H666" s="3">
        <v>237666077.86000001</v>
      </c>
    </row>
    <row r="667" spans="1:8" hidden="1" x14ac:dyDescent="0.3">
      <c r="A667" s="5">
        <v>170506</v>
      </c>
      <c r="B667" s="4" t="s">
        <v>557</v>
      </c>
      <c r="C667" s="3">
        <v>0</v>
      </c>
      <c r="D667" s="3">
        <v>0</v>
      </c>
      <c r="E667" s="3">
        <v>0</v>
      </c>
      <c r="F667" s="3">
        <v>0</v>
      </c>
      <c r="G667" s="3">
        <v>0</v>
      </c>
      <c r="H667" s="3">
        <v>0</v>
      </c>
    </row>
    <row r="668" spans="1:8" hidden="1" x14ac:dyDescent="0.3">
      <c r="A668" s="5">
        <v>170507</v>
      </c>
      <c r="B668" s="4" t="s">
        <v>1107</v>
      </c>
      <c r="C668" s="3">
        <v>0</v>
      </c>
      <c r="D668" s="3">
        <v>0</v>
      </c>
      <c r="E668" s="3">
        <v>0</v>
      </c>
      <c r="F668" s="3">
        <v>0</v>
      </c>
      <c r="G668" s="3">
        <v>0</v>
      </c>
      <c r="H668" s="3">
        <v>0</v>
      </c>
    </row>
    <row r="669" spans="1:8" hidden="1" x14ac:dyDescent="0.3">
      <c r="A669" s="5">
        <v>170510</v>
      </c>
      <c r="B669" s="4" t="s">
        <v>1106</v>
      </c>
      <c r="C669" s="3">
        <v>0</v>
      </c>
      <c r="D669" s="3">
        <v>0</v>
      </c>
      <c r="E669" s="3">
        <v>0</v>
      </c>
      <c r="F669" s="3">
        <v>0</v>
      </c>
      <c r="G669" s="3">
        <v>0</v>
      </c>
      <c r="H669" s="3">
        <v>0</v>
      </c>
    </row>
    <row r="670" spans="1:8" hidden="1" x14ac:dyDescent="0.3">
      <c r="A670" s="5">
        <v>170515</v>
      </c>
      <c r="B670" s="4" t="s">
        <v>1105</v>
      </c>
      <c r="C670" s="3">
        <v>0</v>
      </c>
      <c r="D670" s="3">
        <v>0</v>
      </c>
      <c r="E670" s="3">
        <v>0</v>
      </c>
      <c r="F670" s="3">
        <v>0</v>
      </c>
      <c r="G670" s="3">
        <v>0</v>
      </c>
      <c r="H670" s="3">
        <v>0</v>
      </c>
    </row>
    <row r="671" spans="1:8" x14ac:dyDescent="0.3">
      <c r="A671" s="5">
        <v>170520</v>
      </c>
      <c r="B671" s="4" t="s">
        <v>569</v>
      </c>
      <c r="C671" s="3">
        <v>208955864</v>
      </c>
      <c r="D671" s="3">
        <v>208955864</v>
      </c>
      <c r="E671" s="3">
        <v>202480347</v>
      </c>
      <c r="F671" s="3">
        <v>206670347</v>
      </c>
      <c r="G671" s="3">
        <v>226369997</v>
      </c>
      <c r="H671" s="3">
        <v>226369997</v>
      </c>
    </row>
    <row r="672" spans="1:8" hidden="1" x14ac:dyDescent="0.3">
      <c r="A672" s="5">
        <v>170524</v>
      </c>
      <c r="B672" s="4" t="s">
        <v>510</v>
      </c>
      <c r="C672" s="3">
        <v>0</v>
      </c>
      <c r="D672" s="3">
        <v>0</v>
      </c>
      <c r="E672" s="3">
        <v>0</v>
      </c>
      <c r="F672" s="3">
        <v>0</v>
      </c>
      <c r="G672" s="3">
        <v>0</v>
      </c>
      <c r="H672" s="3">
        <v>0</v>
      </c>
    </row>
    <row r="673" spans="1:8" hidden="1" x14ac:dyDescent="0.3">
      <c r="A673" s="5">
        <v>170525</v>
      </c>
      <c r="B673" s="4" t="s">
        <v>567</v>
      </c>
      <c r="C673" s="3">
        <v>0</v>
      </c>
      <c r="D673" s="3">
        <v>0</v>
      </c>
      <c r="E673" s="3">
        <v>0</v>
      </c>
      <c r="F673" s="3">
        <v>0</v>
      </c>
      <c r="G673" s="3">
        <v>0</v>
      </c>
      <c r="H673" s="3">
        <v>0</v>
      </c>
    </row>
    <row r="674" spans="1:8" hidden="1" x14ac:dyDescent="0.3">
      <c r="A674" s="5">
        <v>170526</v>
      </c>
      <c r="B674" s="4" t="s">
        <v>566</v>
      </c>
      <c r="C674" s="3">
        <v>0</v>
      </c>
      <c r="D674" s="3">
        <v>0</v>
      </c>
      <c r="E674" s="3">
        <v>0</v>
      </c>
      <c r="F674" s="3">
        <v>0</v>
      </c>
      <c r="G674" s="3">
        <v>0</v>
      </c>
      <c r="H674" s="3">
        <v>0</v>
      </c>
    </row>
    <row r="675" spans="1:8" hidden="1" x14ac:dyDescent="0.3">
      <c r="A675" s="5">
        <v>170528</v>
      </c>
      <c r="B675" s="4" t="s">
        <v>565</v>
      </c>
      <c r="C675" s="3">
        <v>0</v>
      </c>
      <c r="D675" s="3">
        <v>0</v>
      </c>
      <c r="E675" s="3">
        <v>0</v>
      </c>
      <c r="F675" s="3">
        <v>0</v>
      </c>
      <c r="G675" s="3">
        <v>0</v>
      </c>
      <c r="H675" s="3">
        <v>0</v>
      </c>
    </row>
    <row r="676" spans="1:8" hidden="1" x14ac:dyDescent="0.3">
      <c r="A676" s="5">
        <v>170529</v>
      </c>
      <c r="B676" s="4" t="s">
        <v>564</v>
      </c>
      <c r="C676" s="3">
        <v>0</v>
      </c>
      <c r="D676" s="3">
        <v>0</v>
      </c>
      <c r="E676" s="3">
        <v>0</v>
      </c>
      <c r="F676" s="3">
        <v>0</v>
      </c>
      <c r="G676" s="3">
        <v>0</v>
      </c>
      <c r="H676" s="3">
        <v>0</v>
      </c>
    </row>
    <row r="677" spans="1:8" x14ac:dyDescent="0.3">
      <c r="A677" s="5">
        <v>170530</v>
      </c>
      <c r="B677" s="4" t="s">
        <v>563</v>
      </c>
      <c r="C677" s="3">
        <v>227906000</v>
      </c>
      <c r="D677" s="3">
        <v>227906000</v>
      </c>
      <c r="E677" s="3">
        <v>227906000</v>
      </c>
      <c r="F677" s="3">
        <v>227457000</v>
      </c>
      <c r="G677" s="3">
        <v>333073102</v>
      </c>
      <c r="H677" s="3">
        <v>333073102</v>
      </c>
    </row>
    <row r="678" spans="1:8" hidden="1" x14ac:dyDescent="0.3">
      <c r="A678" s="5">
        <v>170535</v>
      </c>
      <c r="B678" s="4" t="s">
        <v>561</v>
      </c>
      <c r="C678" s="3">
        <v>0</v>
      </c>
      <c r="D678" s="3">
        <v>0</v>
      </c>
      <c r="E678" s="3">
        <v>0</v>
      </c>
      <c r="F678" s="3">
        <v>0</v>
      </c>
      <c r="G678" s="3">
        <v>0</v>
      </c>
      <c r="H678" s="3">
        <v>0</v>
      </c>
    </row>
    <row r="679" spans="1:8" hidden="1" x14ac:dyDescent="0.3">
      <c r="A679" s="5">
        <v>170540</v>
      </c>
      <c r="B679" s="4" t="s">
        <v>555</v>
      </c>
      <c r="C679" s="3">
        <v>0</v>
      </c>
      <c r="D679" s="3">
        <v>0</v>
      </c>
      <c r="E679" s="3">
        <v>0</v>
      </c>
      <c r="F679" s="3">
        <v>0</v>
      </c>
      <c r="G679" s="3">
        <v>0</v>
      </c>
      <c r="H679" s="3">
        <v>0</v>
      </c>
    </row>
    <row r="680" spans="1:8" x14ac:dyDescent="0.3">
      <c r="A680" s="5">
        <v>170545</v>
      </c>
      <c r="B680" s="4" t="s">
        <v>560</v>
      </c>
      <c r="C680" s="3">
        <v>271529526</v>
      </c>
      <c r="D680" s="3">
        <v>271529526</v>
      </c>
      <c r="E680" s="3">
        <v>284469526</v>
      </c>
      <c r="F680" s="3">
        <v>309957026</v>
      </c>
      <c r="G680" s="3">
        <v>315170026</v>
      </c>
      <c r="H680" s="3">
        <v>315170026</v>
      </c>
    </row>
    <row r="681" spans="1:8" hidden="1" x14ac:dyDescent="0.3">
      <c r="A681" s="5">
        <v>170550</v>
      </c>
      <c r="B681" s="4" t="s">
        <v>1104</v>
      </c>
      <c r="C681" s="3">
        <v>0</v>
      </c>
      <c r="D681" s="3">
        <v>0</v>
      </c>
      <c r="E681" s="3">
        <v>0</v>
      </c>
      <c r="F681" s="3">
        <v>0</v>
      </c>
      <c r="G681" s="3">
        <v>0</v>
      </c>
      <c r="H681" s="3">
        <v>0</v>
      </c>
    </row>
    <row r="682" spans="1:8" hidden="1" x14ac:dyDescent="0.3">
      <c r="A682" s="5">
        <v>170555</v>
      </c>
      <c r="B682" s="4" t="s">
        <v>558</v>
      </c>
      <c r="C682" s="3">
        <v>0</v>
      </c>
      <c r="D682" s="3">
        <v>0</v>
      </c>
      <c r="E682" s="3">
        <v>0</v>
      </c>
      <c r="F682" s="3">
        <v>0</v>
      </c>
      <c r="G682" s="3">
        <v>0</v>
      </c>
      <c r="H682" s="3">
        <v>0</v>
      </c>
    </row>
    <row r="683" spans="1:8" x14ac:dyDescent="0.3">
      <c r="A683" s="5">
        <v>170560</v>
      </c>
      <c r="B683" s="4" t="s">
        <v>562</v>
      </c>
      <c r="C683" s="3">
        <v>25951551</v>
      </c>
      <c r="D683" s="3">
        <v>25951551</v>
      </c>
      <c r="E683" s="3">
        <v>25951551</v>
      </c>
      <c r="F683" s="3">
        <v>25951551</v>
      </c>
      <c r="G683" s="3">
        <v>25951551</v>
      </c>
      <c r="H683" s="3">
        <v>25951551</v>
      </c>
    </row>
    <row r="684" spans="1:8" hidden="1" x14ac:dyDescent="0.3">
      <c r="A684" s="5">
        <v>170565</v>
      </c>
      <c r="B684" s="4" t="s">
        <v>1103</v>
      </c>
      <c r="C684" s="3">
        <v>0</v>
      </c>
      <c r="D684" s="3">
        <v>0</v>
      </c>
      <c r="E684" s="3">
        <v>0</v>
      </c>
      <c r="F684" s="3">
        <v>0</v>
      </c>
      <c r="G684" s="3">
        <v>0</v>
      </c>
      <c r="H684" s="3">
        <v>0</v>
      </c>
    </row>
    <row r="685" spans="1:8" hidden="1" x14ac:dyDescent="0.3">
      <c r="A685" s="5">
        <v>170570</v>
      </c>
      <c r="B685" s="4" t="s">
        <v>1102</v>
      </c>
      <c r="C685" s="3">
        <v>0</v>
      </c>
      <c r="D685" s="3">
        <v>0</v>
      </c>
      <c r="E685" s="3">
        <v>0</v>
      </c>
      <c r="F685" s="3">
        <v>0</v>
      </c>
      <c r="G685" s="3">
        <v>0</v>
      </c>
      <c r="H685" s="3">
        <v>0</v>
      </c>
    </row>
    <row r="686" spans="1:8" hidden="1" x14ac:dyDescent="0.3">
      <c r="A686" s="5">
        <v>170575</v>
      </c>
      <c r="B686" s="4" t="s">
        <v>1101</v>
      </c>
      <c r="C686" s="3">
        <v>0</v>
      </c>
      <c r="D686" s="3">
        <v>0</v>
      </c>
      <c r="E686" s="3">
        <v>0</v>
      </c>
      <c r="F686" s="3">
        <v>0</v>
      </c>
      <c r="G686" s="3">
        <v>0</v>
      </c>
      <c r="H686" s="3">
        <v>0</v>
      </c>
    </row>
    <row r="687" spans="1:8" hidden="1" x14ac:dyDescent="0.3">
      <c r="A687" s="5">
        <v>170580</v>
      </c>
      <c r="B687" s="4" t="s">
        <v>1100</v>
      </c>
      <c r="C687" s="3">
        <v>0</v>
      </c>
      <c r="D687" s="3">
        <v>0</v>
      </c>
      <c r="E687" s="3">
        <v>0</v>
      </c>
      <c r="F687" s="3">
        <v>0</v>
      </c>
      <c r="G687" s="3">
        <v>0</v>
      </c>
      <c r="H687" s="3">
        <v>0</v>
      </c>
    </row>
    <row r="688" spans="1:8" hidden="1" x14ac:dyDescent="0.3">
      <c r="A688" s="5">
        <v>170585</v>
      </c>
      <c r="B688" s="4" t="s">
        <v>1099</v>
      </c>
      <c r="C688" s="3">
        <v>0</v>
      </c>
      <c r="D688" s="3">
        <v>0</v>
      </c>
      <c r="E688" s="3">
        <v>0</v>
      </c>
      <c r="F688" s="3">
        <v>0</v>
      </c>
      <c r="G688" s="3">
        <v>0</v>
      </c>
      <c r="H688" s="3">
        <v>0</v>
      </c>
    </row>
    <row r="689" spans="1:8" hidden="1" x14ac:dyDescent="0.3">
      <c r="A689" s="5">
        <v>170590</v>
      </c>
      <c r="B689" s="4" t="s">
        <v>1098</v>
      </c>
      <c r="C689" s="3">
        <v>0</v>
      </c>
      <c r="D689" s="3">
        <v>0</v>
      </c>
      <c r="E689" s="3">
        <v>0</v>
      </c>
      <c r="F689" s="3">
        <v>0</v>
      </c>
      <c r="G689" s="3">
        <v>0</v>
      </c>
      <c r="H689" s="3">
        <v>0</v>
      </c>
    </row>
    <row r="690" spans="1:8" hidden="1" x14ac:dyDescent="0.3">
      <c r="A690" s="5">
        <v>170591</v>
      </c>
      <c r="B690" s="4" t="s">
        <v>1097</v>
      </c>
      <c r="C690" s="3">
        <v>0</v>
      </c>
      <c r="D690" s="3">
        <v>0</v>
      </c>
      <c r="E690" s="3">
        <v>0</v>
      </c>
      <c r="F690" s="3">
        <v>0</v>
      </c>
      <c r="G690" s="3">
        <v>0</v>
      </c>
      <c r="H690" s="3">
        <v>0</v>
      </c>
    </row>
    <row r="691" spans="1:8" hidden="1" x14ac:dyDescent="0.3">
      <c r="A691" s="5">
        <v>170592</v>
      </c>
      <c r="B691" s="4" t="s">
        <v>447</v>
      </c>
      <c r="C691" s="3">
        <v>0</v>
      </c>
      <c r="D691" s="3">
        <v>0</v>
      </c>
      <c r="E691" s="3">
        <v>0</v>
      </c>
      <c r="F691" s="3">
        <v>0</v>
      </c>
      <c r="G691" s="3">
        <v>0</v>
      </c>
      <c r="H691" s="3">
        <v>0</v>
      </c>
    </row>
    <row r="692" spans="1:8" x14ac:dyDescent="0.3">
      <c r="A692" s="5">
        <v>170595</v>
      </c>
      <c r="B692" s="4" t="s">
        <v>1096</v>
      </c>
      <c r="C692" s="3">
        <v>471151702.16000003</v>
      </c>
      <c r="D692" s="3">
        <v>555407988.52999997</v>
      </c>
      <c r="E692" s="3">
        <v>616338074.65999997</v>
      </c>
      <c r="F692" s="3">
        <v>690428053.13999999</v>
      </c>
      <c r="G692" s="3">
        <v>739657307.88</v>
      </c>
      <c r="H692" s="3">
        <v>795706072.67999995</v>
      </c>
    </row>
    <row r="693" spans="1:8" x14ac:dyDescent="0.3">
      <c r="A693" s="5">
        <v>170599</v>
      </c>
      <c r="B693" s="4" t="s">
        <v>1095</v>
      </c>
      <c r="C693" s="3">
        <v>0</v>
      </c>
      <c r="D693" s="3">
        <v>0</v>
      </c>
      <c r="E693" s="3">
        <v>0</v>
      </c>
      <c r="F693" s="3">
        <v>0</v>
      </c>
      <c r="G693" s="3">
        <v>16364928</v>
      </c>
      <c r="H693" s="3">
        <v>16364928</v>
      </c>
    </row>
    <row r="694" spans="1:8" hidden="1" x14ac:dyDescent="0.3">
      <c r="A694" s="5">
        <v>171000</v>
      </c>
      <c r="B694" s="4" t="s">
        <v>1094</v>
      </c>
      <c r="C694" s="3">
        <v>0</v>
      </c>
      <c r="D694" s="3">
        <v>0</v>
      </c>
      <c r="E694" s="3">
        <v>0</v>
      </c>
      <c r="F694" s="3">
        <v>0</v>
      </c>
      <c r="G694" s="3">
        <v>0</v>
      </c>
      <c r="H694" s="3">
        <v>0</v>
      </c>
    </row>
    <row r="695" spans="1:8" hidden="1" x14ac:dyDescent="0.3">
      <c r="A695" s="5">
        <v>171005</v>
      </c>
      <c r="B695" s="4" t="s">
        <v>508</v>
      </c>
      <c r="C695" s="3">
        <v>0</v>
      </c>
      <c r="D695" s="3">
        <v>0</v>
      </c>
      <c r="E695" s="3">
        <v>0</v>
      </c>
      <c r="F695" s="3">
        <v>0</v>
      </c>
      <c r="G695" s="3">
        <v>0</v>
      </c>
      <c r="H695" s="3">
        <v>0</v>
      </c>
    </row>
    <row r="696" spans="1:8" hidden="1" x14ac:dyDescent="0.3">
      <c r="A696" s="5">
        <v>171010</v>
      </c>
      <c r="B696" s="4" t="s">
        <v>571</v>
      </c>
      <c r="C696" s="3">
        <v>0</v>
      </c>
      <c r="D696" s="3">
        <v>0</v>
      </c>
      <c r="E696" s="3">
        <v>0</v>
      </c>
      <c r="F696" s="3">
        <v>0</v>
      </c>
      <c r="G696" s="3">
        <v>0</v>
      </c>
      <c r="H696" s="3">
        <v>0</v>
      </c>
    </row>
    <row r="697" spans="1:8" hidden="1" x14ac:dyDescent="0.3">
      <c r="A697" s="5">
        <v>171020</v>
      </c>
      <c r="B697" s="4" t="s">
        <v>1093</v>
      </c>
      <c r="C697" s="3">
        <v>0</v>
      </c>
      <c r="D697" s="3">
        <v>0</v>
      </c>
      <c r="E697" s="3">
        <v>0</v>
      </c>
      <c r="F697" s="3">
        <v>0</v>
      </c>
      <c r="G697" s="3">
        <v>0</v>
      </c>
      <c r="H697" s="3">
        <v>0</v>
      </c>
    </row>
    <row r="698" spans="1:8" hidden="1" x14ac:dyDescent="0.3">
      <c r="A698" s="5">
        <v>171090</v>
      </c>
      <c r="B698" s="4" t="s">
        <v>1092</v>
      </c>
      <c r="C698" s="3">
        <v>0</v>
      </c>
      <c r="D698" s="3">
        <v>0</v>
      </c>
      <c r="E698" s="3">
        <v>0</v>
      </c>
      <c r="F698" s="3">
        <v>0</v>
      </c>
      <c r="G698" s="3">
        <v>0</v>
      </c>
      <c r="H698" s="3">
        <v>0</v>
      </c>
    </row>
    <row r="699" spans="1:8" hidden="1" x14ac:dyDescent="0.3">
      <c r="A699" s="5">
        <v>171099</v>
      </c>
      <c r="B699" s="4" t="s">
        <v>1091</v>
      </c>
      <c r="C699" s="3">
        <v>0</v>
      </c>
      <c r="D699" s="3">
        <v>0</v>
      </c>
      <c r="E699" s="3">
        <v>0</v>
      </c>
      <c r="F699" s="3">
        <v>0</v>
      </c>
      <c r="G699" s="3">
        <v>0</v>
      </c>
      <c r="H699" s="3">
        <v>0</v>
      </c>
    </row>
    <row r="700" spans="1:8" hidden="1" x14ac:dyDescent="0.3">
      <c r="A700" s="5">
        <v>171500</v>
      </c>
      <c r="B700" s="4" t="s">
        <v>1090</v>
      </c>
      <c r="C700" s="3">
        <v>0</v>
      </c>
      <c r="D700" s="3">
        <v>0</v>
      </c>
      <c r="E700" s="3">
        <v>0</v>
      </c>
      <c r="F700" s="3">
        <v>0</v>
      </c>
      <c r="G700" s="3">
        <v>0</v>
      </c>
      <c r="H700" s="3">
        <v>0</v>
      </c>
    </row>
    <row r="701" spans="1:8" hidden="1" x14ac:dyDescent="0.3">
      <c r="A701" s="5">
        <v>171505</v>
      </c>
      <c r="B701" s="4" t="s">
        <v>508</v>
      </c>
      <c r="C701" s="3">
        <v>0</v>
      </c>
      <c r="D701" s="3">
        <v>0</v>
      </c>
      <c r="E701" s="3">
        <v>0</v>
      </c>
      <c r="F701" s="3">
        <v>0</v>
      </c>
      <c r="G701" s="3">
        <v>0</v>
      </c>
      <c r="H701" s="3">
        <v>0</v>
      </c>
    </row>
    <row r="702" spans="1:8" hidden="1" x14ac:dyDescent="0.3">
      <c r="A702" s="5">
        <v>171510</v>
      </c>
      <c r="B702" s="4" t="s">
        <v>571</v>
      </c>
      <c r="C702" s="3">
        <v>0</v>
      </c>
      <c r="D702" s="3">
        <v>0</v>
      </c>
      <c r="E702" s="3">
        <v>0</v>
      </c>
      <c r="F702" s="3">
        <v>0</v>
      </c>
      <c r="G702" s="3">
        <v>0</v>
      </c>
      <c r="H702" s="3">
        <v>0</v>
      </c>
    </row>
    <row r="703" spans="1:8" hidden="1" x14ac:dyDescent="0.3">
      <c r="A703" s="5">
        <v>171599</v>
      </c>
      <c r="B703" s="4" t="s">
        <v>1089</v>
      </c>
      <c r="C703" s="3">
        <v>0</v>
      </c>
      <c r="D703" s="3">
        <v>0</v>
      </c>
      <c r="E703" s="3">
        <v>0</v>
      </c>
      <c r="F703" s="3">
        <v>0</v>
      </c>
      <c r="G703" s="3">
        <v>0</v>
      </c>
      <c r="H703" s="3">
        <v>0</v>
      </c>
    </row>
    <row r="704" spans="1:8" hidden="1" x14ac:dyDescent="0.3">
      <c r="A704" s="5">
        <v>180000</v>
      </c>
      <c r="B704" s="4" t="s">
        <v>1088</v>
      </c>
      <c r="C704" s="3">
        <v>0</v>
      </c>
      <c r="D704" s="3">
        <v>0</v>
      </c>
      <c r="E704" s="3">
        <v>0</v>
      </c>
      <c r="F704" s="3">
        <v>0</v>
      </c>
      <c r="G704" s="3">
        <v>0</v>
      </c>
      <c r="H704" s="3">
        <v>0</v>
      </c>
    </row>
    <row r="705" spans="1:8" hidden="1" x14ac:dyDescent="0.3">
      <c r="A705" s="5">
        <v>180500</v>
      </c>
      <c r="B705" s="4" t="s">
        <v>1087</v>
      </c>
      <c r="C705" s="3">
        <v>0</v>
      </c>
      <c r="D705" s="3">
        <v>0</v>
      </c>
      <c r="E705" s="3">
        <v>0</v>
      </c>
      <c r="F705" s="3">
        <v>0</v>
      </c>
      <c r="G705" s="3">
        <v>0</v>
      </c>
      <c r="H705" s="3">
        <v>0</v>
      </c>
    </row>
    <row r="706" spans="1:8" hidden="1" x14ac:dyDescent="0.3">
      <c r="A706" s="5">
        <v>181000</v>
      </c>
      <c r="B706" s="4" t="s">
        <v>1086</v>
      </c>
      <c r="C706" s="3">
        <v>0</v>
      </c>
      <c r="D706" s="3">
        <v>0</v>
      </c>
      <c r="E706" s="3">
        <v>0</v>
      </c>
      <c r="F706" s="3">
        <v>0</v>
      </c>
      <c r="G706" s="3">
        <v>0</v>
      </c>
      <c r="H706" s="3">
        <v>0</v>
      </c>
    </row>
    <row r="707" spans="1:8" hidden="1" x14ac:dyDescent="0.3">
      <c r="A707" s="5">
        <v>181500</v>
      </c>
      <c r="B707" s="4" t="s">
        <v>1085</v>
      </c>
      <c r="C707" s="3">
        <v>0</v>
      </c>
      <c r="D707" s="3">
        <v>0</v>
      </c>
      <c r="E707" s="3">
        <v>0</v>
      </c>
      <c r="F707" s="3">
        <v>0</v>
      </c>
      <c r="G707" s="3">
        <v>0</v>
      </c>
      <c r="H707" s="3">
        <v>0</v>
      </c>
    </row>
    <row r="708" spans="1:8" hidden="1" x14ac:dyDescent="0.3">
      <c r="A708" s="5">
        <v>182000</v>
      </c>
      <c r="B708" s="4" t="s">
        <v>1084</v>
      </c>
      <c r="C708" s="3">
        <v>0</v>
      </c>
      <c r="D708" s="3">
        <v>0</v>
      </c>
      <c r="E708" s="3">
        <v>0</v>
      </c>
      <c r="F708" s="3">
        <v>0</v>
      </c>
      <c r="G708" s="3">
        <v>0</v>
      </c>
      <c r="H708" s="3">
        <v>0</v>
      </c>
    </row>
    <row r="709" spans="1:8" hidden="1" x14ac:dyDescent="0.3">
      <c r="A709" s="5">
        <v>182100</v>
      </c>
      <c r="B709" s="4" t="s">
        <v>1083</v>
      </c>
      <c r="C709" s="3">
        <v>0</v>
      </c>
      <c r="D709" s="3">
        <v>0</v>
      </c>
      <c r="E709" s="3">
        <v>0</v>
      </c>
      <c r="F709" s="3">
        <v>0</v>
      </c>
      <c r="G709" s="3">
        <v>0</v>
      </c>
      <c r="H709" s="3">
        <v>0</v>
      </c>
    </row>
    <row r="710" spans="1:8" hidden="1" x14ac:dyDescent="0.3">
      <c r="A710" s="5">
        <v>182500</v>
      </c>
      <c r="B710" s="4" t="s">
        <v>1082</v>
      </c>
      <c r="C710" s="3">
        <v>0</v>
      </c>
      <c r="D710" s="3">
        <v>0</v>
      </c>
      <c r="E710" s="3">
        <v>0</v>
      </c>
      <c r="F710" s="3">
        <v>0</v>
      </c>
      <c r="G710" s="3">
        <v>0</v>
      </c>
      <c r="H710" s="3">
        <v>0</v>
      </c>
    </row>
    <row r="711" spans="1:8" hidden="1" x14ac:dyDescent="0.3">
      <c r="A711" s="5">
        <v>189900</v>
      </c>
      <c r="B711" s="4" t="s">
        <v>1081</v>
      </c>
      <c r="C711" s="3">
        <v>0</v>
      </c>
      <c r="D711" s="3">
        <v>0</v>
      </c>
      <c r="E711" s="3">
        <v>0</v>
      </c>
      <c r="F711" s="3">
        <v>0</v>
      </c>
      <c r="G711" s="3">
        <v>0</v>
      </c>
      <c r="H711" s="3">
        <v>0</v>
      </c>
    </row>
    <row r="712" spans="1:8" x14ac:dyDescent="0.3">
      <c r="A712" s="5">
        <v>190000</v>
      </c>
      <c r="B712" s="4" t="s">
        <v>1080</v>
      </c>
      <c r="C712" s="3">
        <v>8306303</v>
      </c>
      <c r="D712" s="3">
        <v>10301017</v>
      </c>
      <c r="E712" s="3">
        <v>11233817</v>
      </c>
      <c r="F712" s="3">
        <v>10657655</v>
      </c>
      <c r="G712" s="3">
        <v>11366825</v>
      </c>
      <c r="H712" s="3">
        <v>52203346</v>
      </c>
    </row>
    <row r="713" spans="1:8" x14ac:dyDescent="0.3">
      <c r="A713" s="5">
        <v>190400</v>
      </c>
      <c r="B713" s="4" t="s">
        <v>882</v>
      </c>
      <c r="C713" s="3">
        <v>0</v>
      </c>
      <c r="D713" s="3">
        <v>0</v>
      </c>
      <c r="E713" s="3">
        <v>0</v>
      </c>
      <c r="F713" s="3">
        <v>0</v>
      </c>
      <c r="G713" s="3">
        <v>0</v>
      </c>
      <c r="H713" s="3">
        <v>20000000</v>
      </c>
    </row>
    <row r="714" spans="1:8" x14ac:dyDescent="0.3">
      <c r="A714" s="5">
        <v>190405</v>
      </c>
      <c r="B714" s="4" t="s">
        <v>1079</v>
      </c>
      <c r="C714" s="3">
        <v>0</v>
      </c>
      <c r="D714" s="3">
        <v>0</v>
      </c>
      <c r="E714" s="3">
        <v>0</v>
      </c>
      <c r="F714" s="3">
        <v>0</v>
      </c>
      <c r="G714" s="3">
        <v>0</v>
      </c>
      <c r="H714" s="3">
        <v>20000000</v>
      </c>
    </row>
    <row r="715" spans="1:8" hidden="1" x14ac:dyDescent="0.3">
      <c r="A715" s="5">
        <v>190410</v>
      </c>
      <c r="B715" s="4" t="s">
        <v>1078</v>
      </c>
      <c r="C715" s="3">
        <v>0</v>
      </c>
      <c r="D715" s="3">
        <v>0</v>
      </c>
      <c r="E715" s="3">
        <v>0</v>
      </c>
      <c r="F715" s="3">
        <v>0</v>
      </c>
      <c r="G715" s="3">
        <v>0</v>
      </c>
      <c r="H715" s="3">
        <v>0</v>
      </c>
    </row>
    <row r="716" spans="1:8" hidden="1" x14ac:dyDescent="0.3">
      <c r="A716" s="5">
        <v>190415</v>
      </c>
      <c r="B716" s="4" t="s">
        <v>1077</v>
      </c>
      <c r="C716" s="3">
        <v>0</v>
      </c>
      <c r="D716" s="3">
        <v>0</v>
      </c>
      <c r="E716" s="3">
        <v>0</v>
      </c>
      <c r="F716" s="3">
        <v>0</v>
      </c>
      <c r="G716" s="3">
        <v>0</v>
      </c>
      <c r="H716" s="3">
        <v>0</v>
      </c>
    </row>
    <row r="717" spans="1:8" hidden="1" x14ac:dyDescent="0.3">
      <c r="A717" s="5">
        <v>190420</v>
      </c>
      <c r="B717" s="4" t="s">
        <v>1076</v>
      </c>
      <c r="C717" s="3">
        <v>0</v>
      </c>
      <c r="D717" s="3">
        <v>0</v>
      </c>
      <c r="E717" s="3">
        <v>0</v>
      </c>
      <c r="F717" s="3">
        <v>0</v>
      </c>
      <c r="G717" s="3">
        <v>0</v>
      </c>
      <c r="H717" s="3">
        <v>0</v>
      </c>
    </row>
    <row r="718" spans="1:8" hidden="1" x14ac:dyDescent="0.3">
      <c r="A718" s="5">
        <v>190425</v>
      </c>
      <c r="B718" s="4" t="s">
        <v>1075</v>
      </c>
      <c r="C718" s="3">
        <v>0</v>
      </c>
      <c r="D718" s="3">
        <v>0</v>
      </c>
      <c r="E718" s="3">
        <v>0</v>
      </c>
      <c r="F718" s="3">
        <v>0</v>
      </c>
      <c r="G718" s="3">
        <v>0</v>
      </c>
      <c r="H718" s="3">
        <v>0</v>
      </c>
    </row>
    <row r="719" spans="1:8" hidden="1" x14ac:dyDescent="0.3">
      <c r="A719" s="5">
        <v>190430</v>
      </c>
      <c r="B719" s="4" t="s">
        <v>1074</v>
      </c>
      <c r="C719" s="3">
        <v>0</v>
      </c>
      <c r="D719" s="3">
        <v>0</v>
      </c>
      <c r="E719" s="3">
        <v>0</v>
      </c>
      <c r="F719" s="3">
        <v>0</v>
      </c>
      <c r="G719" s="3">
        <v>0</v>
      </c>
      <c r="H719" s="3">
        <v>0</v>
      </c>
    </row>
    <row r="720" spans="1:8" hidden="1" x14ac:dyDescent="0.3">
      <c r="A720" s="5">
        <v>190435</v>
      </c>
      <c r="B720" s="4" t="s">
        <v>1073</v>
      </c>
      <c r="C720" s="3">
        <v>0</v>
      </c>
      <c r="D720" s="3">
        <v>0</v>
      </c>
      <c r="E720" s="3">
        <v>0</v>
      </c>
      <c r="F720" s="3">
        <v>0</v>
      </c>
      <c r="G720" s="3">
        <v>0</v>
      </c>
      <c r="H720" s="3">
        <v>0</v>
      </c>
    </row>
    <row r="721" spans="1:8" hidden="1" x14ac:dyDescent="0.3">
      <c r="A721" s="5">
        <v>190440</v>
      </c>
      <c r="B721" s="4" t="s">
        <v>1072</v>
      </c>
      <c r="C721" s="3">
        <v>0</v>
      </c>
      <c r="D721" s="3">
        <v>0</v>
      </c>
      <c r="E721" s="3">
        <v>0</v>
      </c>
      <c r="F721" s="3">
        <v>0</v>
      </c>
      <c r="G721" s="3">
        <v>0</v>
      </c>
      <c r="H721" s="3">
        <v>0</v>
      </c>
    </row>
    <row r="722" spans="1:8" hidden="1" x14ac:dyDescent="0.3">
      <c r="A722" s="5">
        <v>190495</v>
      </c>
      <c r="B722" s="4" t="s">
        <v>873</v>
      </c>
      <c r="C722" s="3">
        <v>0</v>
      </c>
      <c r="D722" s="3">
        <v>0</v>
      </c>
      <c r="E722" s="3">
        <v>0</v>
      </c>
      <c r="F722" s="3">
        <v>0</v>
      </c>
      <c r="G722" s="3">
        <v>0</v>
      </c>
      <c r="H722" s="3">
        <v>0</v>
      </c>
    </row>
    <row r="723" spans="1:8" x14ac:dyDescent="0.3">
      <c r="A723" s="5">
        <v>190500</v>
      </c>
      <c r="B723" s="4" t="s">
        <v>1071</v>
      </c>
      <c r="C723" s="3">
        <v>8306303</v>
      </c>
      <c r="D723" s="3">
        <v>10301017</v>
      </c>
      <c r="E723" s="3">
        <v>11233817</v>
      </c>
      <c r="F723" s="3">
        <v>10657655</v>
      </c>
      <c r="G723" s="3">
        <v>11366825</v>
      </c>
      <c r="H723" s="3">
        <v>32203346</v>
      </c>
    </row>
    <row r="724" spans="1:8" hidden="1" x14ac:dyDescent="0.3">
      <c r="A724" s="5">
        <v>190505</v>
      </c>
      <c r="B724" s="4" t="s">
        <v>867</v>
      </c>
      <c r="C724" s="3">
        <v>0</v>
      </c>
      <c r="D724" s="3">
        <v>0</v>
      </c>
      <c r="E724" s="3">
        <v>0</v>
      </c>
      <c r="F724" s="3">
        <v>0</v>
      </c>
      <c r="G724" s="3">
        <v>0</v>
      </c>
      <c r="H724" s="3">
        <v>0</v>
      </c>
    </row>
    <row r="725" spans="1:8" x14ac:dyDescent="0.3">
      <c r="A725" s="5">
        <v>190510</v>
      </c>
      <c r="B725" s="4" t="s">
        <v>449</v>
      </c>
      <c r="C725" s="3">
        <v>8306303</v>
      </c>
      <c r="D725" s="3">
        <v>10301017</v>
      </c>
      <c r="E725" s="3">
        <v>11233817</v>
      </c>
      <c r="F725" s="3">
        <v>10657655</v>
      </c>
      <c r="G725" s="3">
        <v>11366825</v>
      </c>
      <c r="H725" s="3">
        <v>32203346</v>
      </c>
    </row>
    <row r="726" spans="1:8" hidden="1" x14ac:dyDescent="0.3">
      <c r="A726" s="5">
        <v>190515</v>
      </c>
      <c r="B726" s="4" t="s">
        <v>451</v>
      </c>
      <c r="C726" s="3">
        <v>0</v>
      </c>
      <c r="D726" s="3">
        <v>0</v>
      </c>
      <c r="E726" s="3">
        <v>0</v>
      </c>
      <c r="F726" s="3">
        <v>0</v>
      </c>
      <c r="G726" s="3">
        <v>0</v>
      </c>
      <c r="H726" s="3">
        <v>0</v>
      </c>
    </row>
    <row r="727" spans="1:8" hidden="1" x14ac:dyDescent="0.3">
      <c r="A727" s="5">
        <v>190520</v>
      </c>
      <c r="B727" s="4" t="s">
        <v>483</v>
      </c>
      <c r="C727" s="3">
        <v>0</v>
      </c>
      <c r="D727" s="3">
        <v>0</v>
      </c>
      <c r="E727" s="3">
        <v>0</v>
      </c>
      <c r="F727" s="3">
        <v>0</v>
      </c>
      <c r="G727" s="3">
        <v>0</v>
      </c>
      <c r="H727" s="3">
        <v>0</v>
      </c>
    </row>
    <row r="728" spans="1:8" hidden="1" x14ac:dyDescent="0.3">
      <c r="A728" s="5">
        <v>190595</v>
      </c>
      <c r="B728" s="4" t="s">
        <v>1066</v>
      </c>
      <c r="C728" s="3">
        <v>0</v>
      </c>
      <c r="D728" s="3">
        <v>0</v>
      </c>
      <c r="E728" s="3">
        <v>0</v>
      </c>
      <c r="F728" s="3">
        <v>0</v>
      </c>
      <c r="G728" s="3">
        <v>0</v>
      </c>
      <c r="H728" s="3">
        <v>0</v>
      </c>
    </row>
    <row r="729" spans="1:8" hidden="1" x14ac:dyDescent="0.3">
      <c r="A729" s="5">
        <v>191000</v>
      </c>
      <c r="B729" s="4" t="s">
        <v>1070</v>
      </c>
      <c r="C729" s="3">
        <v>0</v>
      </c>
      <c r="D729" s="3">
        <v>0</v>
      </c>
      <c r="E729" s="3">
        <v>0</v>
      </c>
      <c r="F729" s="3">
        <v>0</v>
      </c>
      <c r="G729" s="3">
        <v>0</v>
      </c>
      <c r="H729" s="3">
        <v>0</v>
      </c>
    </row>
    <row r="730" spans="1:8" hidden="1" x14ac:dyDescent="0.3">
      <c r="A730" s="5">
        <v>191005</v>
      </c>
      <c r="B730" s="4" t="s">
        <v>578</v>
      </c>
      <c r="C730" s="3">
        <v>0</v>
      </c>
      <c r="D730" s="3">
        <v>0</v>
      </c>
      <c r="E730" s="3">
        <v>0</v>
      </c>
      <c r="F730" s="3">
        <v>0</v>
      </c>
      <c r="G730" s="3">
        <v>0</v>
      </c>
      <c r="H730" s="3">
        <v>0</v>
      </c>
    </row>
    <row r="731" spans="1:8" hidden="1" x14ac:dyDescent="0.3">
      <c r="A731" s="5">
        <v>191010</v>
      </c>
      <c r="B731" s="4" t="s">
        <v>577</v>
      </c>
      <c r="C731" s="3">
        <v>0</v>
      </c>
      <c r="D731" s="3">
        <v>0</v>
      </c>
      <c r="E731" s="3">
        <v>0</v>
      </c>
      <c r="F731" s="3">
        <v>0</v>
      </c>
      <c r="G731" s="3">
        <v>0</v>
      </c>
      <c r="H731" s="3">
        <v>0</v>
      </c>
    </row>
    <row r="732" spans="1:8" hidden="1" x14ac:dyDescent="0.3">
      <c r="A732" s="5">
        <v>191020</v>
      </c>
      <c r="B732" s="4" t="s">
        <v>1069</v>
      </c>
      <c r="C732" s="3">
        <v>0</v>
      </c>
      <c r="D732" s="3">
        <v>0</v>
      </c>
      <c r="E732" s="3">
        <v>0</v>
      </c>
      <c r="F732" s="3">
        <v>0</v>
      </c>
      <c r="G732" s="3">
        <v>0</v>
      </c>
      <c r="H732" s="3">
        <v>0</v>
      </c>
    </row>
    <row r="733" spans="1:8" hidden="1" x14ac:dyDescent="0.3">
      <c r="A733" s="5">
        <v>191025</v>
      </c>
      <c r="B733" s="4" t="s">
        <v>575</v>
      </c>
      <c r="C733" s="3">
        <v>0</v>
      </c>
      <c r="D733" s="3">
        <v>0</v>
      </c>
      <c r="E733" s="3">
        <v>0</v>
      </c>
      <c r="F733" s="3">
        <v>0</v>
      </c>
      <c r="G733" s="3">
        <v>0</v>
      </c>
      <c r="H733" s="3">
        <v>0</v>
      </c>
    </row>
    <row r="734" spans="1:8" hidden="1" x14ac:dyDescent="0.3">
      <c r="A734" s="5">
        <v>191030</v>
      </c>
      <c r="B734" s="4" t="s">
        <v>1068</v>
      </c>
      <c r="C734" s="3">
        <v>0</v>
      </c>
      <c r="D734" s="3">
        <v>0</v>
      </c>
      <c r="E734" s="3">
        <v>0</v>
      </c>
      <c r="F734" s="3">
        <v>0</v>
      </c>
      <c r="G734" s="3">
        <v>0</v>
      </c>
      <c r="H734" s="3">
        <v>0</v>
      </c>
    </row>
    <row r="735" spans="1:8" hidden="1" x14ac:dyDescent="0.3">
      <c r="A735" s="5">
        <v>191035</v>
      </c>
      <c r="B735" s="4" t="s">
        <v>574</v>
      </c>
      <c r="C735" s="3">
        <v>0</v>
      </c>
      <c r="D735" s="3">
        <v>0</v>
      </c>
      <c r="E735" s="3">
        <v>0</v>
      </c>
      <c r="F735" s="3">
        <v>0</v>
      </c>
      <c r="G735" s="3">
        <v>0</v>
      </c>
      <c r="H735" s="3">
        <v>0</v>
      </c>
    </row>
    <row r="736" spans="1:8" hidden="1" x14ac:dyDescent="0.3">
      <c r="A736" s="5">
        <v>191040</v>
      </c>
      <c r="B736" s="4" t="s">
        <v>1067</v>
      </c>
      <c r="C736" s="3">
        <v>0</v>
      </c>
      <c r="D736" s="3">
        <v>0</v>
      </c>
      <c r="E736" s="3">
        <v>0</v>
      </c>
      <c r="F736" s="3">
        <v>0</v>
      </c>
      <c r="G736" s="3">
        <v>0</v>
      </c>
      <c r="H736" s="3">
        <v>0</v>
      </c>
    </row>
    <row r="737" spans="1:8" hidden="1" x14ac:dyDescent="0.3">
      <c r="A737" s="5">
        <v>191045</v>
      </c>
      <c r="B737" s="4" t="s">
        <v>573</v>
      </c>
      <c r="C737" s="3">
        <v>0</v>
      </c>
      <c r="D737" s="3">
        <v>0</v>
      </c>
      <c r="E737" s="3">
        <v>0</v>
      </c>
      <c r="F737" s="3">
        <v>0</v>
      </c>
      <c r="G737" s="3">
        <v>0</v>
      </c>
      <c r="H737" s="3">
        <v>0</v>
      </c>
    </row>
    <row r="738" spans="1:8" hidden="1" x14ac:dyDescent="0.3">
      <c r="A738" s="5">
        <v>191095</v>
      </c>
      <c r="B738" s="4" t="s">
        <v>1066</v>
      </c>
      <c r="C738" s="3">
        <v>0</v>
      </c>
      <c r="D738" s="3">
        <v>0</v>
      </c>
      <c r="E738" s="3">
        <v>0</v>
      </c>
      <c r="F738" s="3">
        <v>0</v>
      </c>
      <c r="G738" s="3">
        <v>0</v>
      </c>
      <c r="H738" s="3">
        <v>0</v>
      </c>
    </row>
    <row r="739" spans="1:8" hidden="1" x14ac:dyDescent="0.3">
      <c r="A739" s="5">
        <v>191099</v>
      </c>
      <c r="B739" s="4" t="s">
        <v>1065</v>
      </c>
      <c r="C739" s="3">
        <v>0</v>
      </c>
      <c r="D739" s="3">
        <v>0</v>
      </c>
      <c r="E739" s="3">
        <v>0</v>
      </c>
      <c r="F739" s="3">
        <v>0</v>
      </c>
      <c r="G739" s="3">
        <v>0</v>
      </c>
      <c r="H739" s="3">
        <v>0</v>
      </c>
    </row>
    <row r="740" spans="1:8" hidden="1" x14ac:dyDescent="0.3">
      <c r="A740" s="5">
        <v>191500</v>
      </c>
      <c r="B740" s="4" t="s">
        <v>1064</v>
      </c>
      <c r="C740" s="3">
        <v>0</v>
      </c>
      <c r="D740" s="3">
        <v>0</v>
      </c>
      <c r="E740" s="3">
        <v>0</v>
      </c>
      <c r="F740" s="3">
        <v>0</v>
      </c>
      <c r="G740" s="3">
        <v>0</v>
      </c>
      <c r="H740" s="3">
        <v>0</v>
      </c>
    </row>
    <row r="741" spans="1:8" hidden="1" x14ac:dyDescent="0.3">
      <c r="A741" s="5">
        <v>192000</v>
      </c>
      <c r="B741" s="4" t="s">
        <v>1063</v>
      </c>
      <c r="C741" s="3">
        <v>0</v>
      </c>
      <c r="D741" s="3">
        <v>0</v>
      </c>
      <c r="E741" s="3">
        <v>0</v>
      </c>
      <c r="F741" s="3">
        <v>0</v>
      </c>
      <c r="G741" s="3">
        <v>0</v>
      </c>
      <c r="H741" s="3">
        <v>0</v>
      </c>
    </row>
    <row r="742" spans="1:8" hidden="1" x14ac:dyDescent="0.3">
      <c r="A742" s="5">
        <v>193500</v>
      </c>
      <c r="B742" s="4" t="s">
        <v>1062</v>
      </c>
      <c r="C742" s="3">
        <v>0</v>
      </c>
      <c r="D742" s="3">
        <v>0</v>
      </c>
      <c r="E742" s="3">
        <v>0</v>
      </c>
      <c r="F742" s="3">
        <v>0</v>
      </c>
      <c r="G742" s="3">
        <v>0</v>
      </c>
      <c r="H742" s="3">
        <v>0</v>
      </c>
    </row>
    <row r="743" spans="1:8" hidden="1" x14ac:dyDescent="0.3">
      <c r="A743" s="5">
        <v>193505</v>
      </c>
      <c r="B743" s="4" t="s">
        <v>1059</v>
      </c>
      <c r="C743" s="3">
        <v>0</v>
      </c>
      <c r="D743" s="3">
        <v>0</v>
      </c>
      <c r="E743" s="3">
        <v>0</v>
      </c>
      <c r="F743" s="3">
        <v>0</v>
      </c>
      <c r="G743" s="3">
        <v>0</v>
      </c>
      <c r="H743" s="3">
        <v>0</v>
      </c>
    </row>
    <row r="744" spans="1:8" hidden="1" x14ac:dyDescent="0.3">
      <c r="A744" s="5">
        <v>193510</v>
      </c>
      <c r="B744" s="4" t="s">
        <v>1058</v>
      </c>
      <c r="C744" s="3">
        <v>0</v>
      </c>
      <c r="D744" s="3">
        <v>0</v>
      </c>
      <c r="E744" s="3">
        <v>0</v>
      </c>
      <c r="F744" s="3">
        <v>0</v>
      </c>
      <c r="G744" s="3">
        <v>0</v>
      </c>
      <c r="H744" s="3">
        <v>0</v>
      </c>
    </row>
    <row r="745" spans="1:8" hidden="1" x14ac:dyDescent="0.3">
      <c r="A745" s="5">
        <v>193515</v>
      </c>
      <c r="B745" s="4" t="s">
        <v>169</v>
      </c>
      <c r="C745" s="3">
        <v>0</v>
      </c>
      <c r="D745" s="3">
        <v>0</v>
      </c>
      <c r="E745" s="3">
        <v>0</v>
      </c>
      <c r="F745" s="3">
        <v>0</v>
      </c>
      <c r="G745" s="3">
        <v>0</v>
      </c>
      <c r="H745" s="3">
        <v>0</v>
      </c>
    </row>
    <row r="746" spans="1:8" hidden="1" x14ac:dyDescent="0.3">
      <c r="A746" s="5">
        <v>193520</v>
      </c>
      <c r="B746" s="4" t="s">
        <v>1057</v>
      </c>
      <c r="C746" s="3">
        <v>0</v>
      </c>
      <c r="D746" s="3">
        <v>0</v>
      </c>
      <c r="E746" s="3">
        <v>0</v>
      </c>
      <c r="F746" s="3">
        <v>0</v>
      </c>
      <c r="G746" s="3">
        <v>0</v>
      </c>
      <c r="H746" s="3">
        <v>0</v>
      </c>
    </row>
    <row r="747" spans="1:8" hidden="1" x14ac:dyDescent="0.3">
      <c r="A747" s="5">
        <v>193525</v>
      </c>
      <c r="B747" s="4" t="s">
        <v>1056</v>
      </c>
      <c r="C747" s="3">
        <v>0</v>
      </c>
      <c r="D747" s="3">
        <v>0</v>
      </c>
      <c r="E747" s="3">
        <v>0</v>
      </c>
      <c r="F747" s="3">
        <v>0</v>
      </c>
      <c r="G747" s="3">
        <v>0</v>
      </c>
      <c r="H747" s="3">
        <v>0</v>
      </c>
    </row>
    <row r="748" spans="1:8" hidden="1" x14ac:dyDescent="0.3">
      <c r="A748" s="5">
        <v>193530</v>
      </c>
      <c r="B748" s="4" t="s">
        <v>1055</v>
      </c>
      <c r="C748" s="3">
        <v>0</v>
      </c>
      <c r="D748" s="3">
        <v>0</v>
      </c>
      <c r="E748" s="3">
        <v>0</v>
      </c>
      <c r="F748" s="3">
        <v>0</v>
      </c>
      <c r="G748" s="3">
        <v>0</v>
      </c>
      <c r="H748" s="3">
        <v>0</v>
      </c>
    </row>
    <row r="749" spans="1:8" hidden="1" x14ac:dyDescent="0.3">
      <c r="A749" s="5">
        <v>193535</v>
      </c>
      <c r="B749" s="4" t="s">
        <v>163</v>
      </c>
      <c r="C749" s="3">
        <v>0</v>
      </c>
      <c r="D749" s="3">
        <v>0</v>
      </c>
      <c r="E749" s="3">
        <v>0</v>
      </c>
      <c r="F749" s="3">
        <v>0</v>
      </c>
      <c r="G749" s="3">
        <v>0</v>
      </c>
      <c r="H749" s="3">
        <v>0</v>
      </c>
    </row>
    <row r="750" spans="1:8" hidden="1" x14ac:dyDescent="0.3">
      <c r="A750" s="5">
        <v>194000</v>
      </c>
      <c r="B750" s="4" t="s">
        <v>1061</v>
      </c>
      <c r="C750" s="3">
        <v>0</v>
      </c>
      <c r="D750" s="3">
        <v>0</v>
      </c>
      <c r="E750" s="3">
        <v>0</v>
      </c>
      <c r="F750" s="3">
        <v>0</v>
      </c>
      <c r="G750" s="3">
        <v>0</v>
      </c>
      <c r="H750" s="3">
        <v>0</v>
      </c>
    </row>
    <row r="751" spans="1:8" hidden="1" x14ac:dyDescent="0.3">
      <c r="A751" s="5">
        <v>194005</v>
      </c>
      <c r="B751" s="4" t="s">
        <v>1059</v>
      </c>
      <c r="C751" s="3">
        <v>0</v>
      </c>
      <c r="D751" s="3">
        <v>0</v>
      </c>
      <c r="E751" s="3">
        <v>0</v>
      </c>
      <c r="F751" s="3">
        <v>0</v>
      </c>
      <c r="G751" s="3">
        <v>0</v>
      </c>
      <c r="H751" s="3">
        <v>0</v>
      </c>
    </row>
    <row r="752" spans="1:8" hidden="1" x14ac:dyDescent="0.3">
      <c r="A752" s="5">
        <v>194010</v>
      </c>
      <c r="B752" s="4" t="s">
        <v>1058</v>
      </c>
      <c r="C752" s="3">
        <v>0</v>
      </c>
      <c r="D752" s="3">
        <v>0</v>
      </c>
      <c r="E752" s="3">
        <v>0</v>
      </c>
      <c r="F752" s="3">
        <v>0</v>
      </c>
      <c r="G752" s="3">
        <v>0</v>
      </c>
      <c r="H752" s="3">
        <v>0</v>
      </c>
    </row>
    <row r="753" spans="1:8" hidden="1" x14ac:dyDescent="0.3">
      <c r="A753" s="5">
        <v>194015</v>
      </c>
      <c r="B753" s="4" t="s">
        <v>169</v>
      </c>
      <c r="C753" s="3">
        <v>0</v>
      </c>
      <c r="D753" s="3">
        <v>0</v>
      </c>
      <c r="E753" s="3">
        <v>0</v>
      </c>
      <c r="F753" s="3">
        <v>0</v>
      </c>
      <c r="G753" s="3">
        <v>0</v>
      </c>
      <c r="H753" s="3">
        <v>0</v>
      </c>
    </row>
    <row r="754" spans="1:8" hidden="1" x14ac:dyDescent="0.3">
      <c r="A754" s="5">
        <v>194020</v>
      </c>
      <c r="B754" s="4" t="s">
        <v>1057</v>
      </c>
      <c r="C754" s="3">
        <v>0</v>
      </c>
      <c r="D754" s="3">
        <v>0</v>
      </c>
      <c r="E754" s="3">
        <v>0</v>
      </c>
      <c r="F754" s="3">
        <v>0</v>
      </c>
      <c r="G754" s="3">
        <v>0</v>
      </c>
      <c r="H754" s="3">
        <v>0</v>
      </c>
    </row>
    <row r="755" spans="1:8" hidden="1" x14ac:dyDescent="0.3">
      <c r="A755" s="5">
        <v>194025</v>
      </c>
      <c r="B755" s="4" t="s">
        <v>1056</v>
      </c>
      <c r="C755" s="3">
        <v>0</v>
      </c>
      <c r="D755" s="3">
        <v>0</v>
      </c>
      <c r="E755" s="3">
        <v>0</v>
      </c>
      <c r="F755" s="3">
        <v>0</v>
      </c>
      <c r="G755" s="3">
        <v>0</v>
      </c>
      <c r="H755" s="3">
        <v>0</v>
      </c>
    </row>
    <row r="756" spans="1:8" hidden="1" x14ac:dyDescent="0.3">
      <c r="A756" s="5">
        <v>194030</v>
      </c>
      <c r="B756" s="4" t="s">
        <v>1055</v>
      </c>
      <c r="C756" s="3">
        <v>0</v>
      </c>
      <c r="D756" s="3">
        <v>0</v>
      </c>
      <c r="E756" s="3">
        <v>0</v>
      </c>
      <c r="F756" s="3">
        <v>0</v>
      </c>
      <c r="G756" s="3">
        <v>0</v>
      </c>
      <c r="H756" s="3">
        <v>0</v>
      </c>
    </row>
    <row r="757" spans="1:8" hidden="1" x14ac:dyDescent="0.3">
      <c r="A757" s="5">
        <v>194035</v>
      </c>
      <c r="B757" s="4" t="s">
        <v>163</v>
      </c>
      <c r="C757" s="3">
        <v>0</v>
      </c>
      <c r="D757" s="3">
        <v>0</v>
      </c>
      <c r="E757" s="3">
        <v>0</v>
      </c>
      <c r="F757" s="3">
        <v>0</v>
      </c>
      <c r="G757" s="3">
        <v>0</v>
      </c>
      <c r="H757" s="3">
        <v>0</v>
      </c>
    </row>
    <row r="758" spans="1:8" hidden="1" x14ac:dyDescent="0.3">
      <c r="A758" s="5">
        <v>194500</v>
      </c>
      <c r="B758" s="4" t="s">
        <v>1060</v>
      </c>
      <c r="C758" s="3">
        <v>0</v>
      </c>
      <c r="D758" s="3">
        <v>0</v>
      </c>
      <c r="E758" s="3">
        <v>0</v>
      </c>
      <c r="F758" s="3">
        <v>0</v>
      </c>
      <c r="G758" s="3">
        <v>0</v>
      </c>
      <c r="H758" s="3">
        <v>0</v>
      </c>
    </row>
    <row r="759" spans="1:8" hidden="1" x14ac:dyDescent="0.3">
      <c r="A759" s="5">
        <v>194505</v>
      </c>
      <c r="B759" s="4" t="s">
        <v>1059</v>
      </c>
      <c r="C759" s="3">
        <v>0</v>
      </c>
      <c r="D759" s="3">
        <v>0</v>
      </c>
      <c r="E759" s="3">
        <v>0</v>
      </c>
      <c r="F759" s="3">
        <v>0</v>
      </c>
      <c r="G759" s="3">
        <v>0</v>
      </c>
      <c r="H759" s="3">
        <v>0</v>
      </c>
    </row>
    <row r="760" spans="1:8" hidden="1" x14ac:dyDescent="0.3">
      <c r="A760" s="5">
        <v>194510</v>
      </c>
      <c r="B760" s="4" t="s">
        <v>1058</v>
      </c>
      <c r="C760" s="3">
        <v>0</v>
      </c>
      <c r="D760" s="3">
        <v>0</v>
      </c>
      <c r="E760" s="3">
        <v>0</v>
      </c>
      <c r="F760" s="3">
        <v>0</v>
      </c>
      <c r="G760" s="3">
        <v>0</v>
      </c>
      <c r="H760" s="3">
        <v>0</v>
      </c>
    </row>
    <row r="761" spans="1:8" hidden="1" x14ac:dyDescent="0.3">
      <c r="A761" s="5">
        <v>194515</v>
      </c>
      <c r="B761" s="4" t="s">
        <v>169</v>
      </c>
      <c r="C761" s="3">
        <v>0</v>
      </c>
      <c r="D761" s="3">
        <v>0</v>
      </c>
      <c r="E761" s="3">
        <v>0</v>
      </c>
      <c r="F761" s="3">
        <v>0</v>
      </c>
      <c r="G761" s="3">
        <v>0</v>
      </c>
      <c r="H761" s="3">
        <v>0</v>
      </c>
    </row>
    <row r="762" spans="1:8" hidden="1" x14ac:dyDescent="0.3">
      <c r="A762" s="5">
        <v>194520</v>
      </c>
      <c r="B762" s="4" t="s">
        <v>1057</v>
      </c>
      <c r="C762" s="3">
        <v>0</v>
      </c>
      <c r="D762" s="3">
        <v>0</v>
      </c>
      <c r="E762" s="3">
        <v>0</v>
      </c>
      <c r="F762" s="3">
        <v>0</v>
      </c>
      <c r="G762" s="3">
        <v>0</v>
      </c>
      <c r="H762" s="3">
        <v>0</v>
      </c>
    </row>
    <row r="763" spans="1:8" hidden="1" x14ac:dyDescent="0.3">
      <c r="A763" s="5">
        <v>194525</v>
      </c>
      <c r="B763" s="4" t="s">
        <v>1056</v>
      </c>
      <c r="C763" s="3">
        <v>0</v>
      </c>
      <c r="D763" s="3">
        <v>0</v>
      </c>
      <c r="E763" s="3">
        <v>0</v>
      </c>
      <c r="F763" s="3">
        <v>0</v>
      </c>
      <c r="G763" s="3">
        <v>0</v>
      </c>
      <c r="H763" s="3">
        <v>0</v>
      </c>
    </row>
    <row r="764" spans="1:8" hidden="1" x14ac:dyDescent="0.3">
      <c r="A764" s="5">
        <v>194530</v>
      </c>
      <c r="B764" s="4" t="s">
        <v>1055</v>
      </c>
      <c r="C764" s="3">
        <v>0</v>
      </c>
      <c r="D764" s="3">
        <v>0</v>
      </c>
      <c r="E764" s="3">
        <v>0</v>
      </c>
      <c r="F764" s="3">
        <v>0</v>
      </c>
      <c r="G764" s="3">
        <v>0</v>
      </c>
      <c r="H764" s="3">
        <v>0</v>
      </c>
    </row>
    <row r="765" spans="1:8" hidden="1" x14ac:dyDescent="0.3">
      <c r="A765" s="5">
        <v>194535</v>
      </c>
      <c r="B765" s="4" t="s">
        <v>163</v>
      </c>
      <c r="C765" s="3">
        <v>0</v>
      </c>
      <c r="D765" s="3">
        <v>0</v>
      </c>
      <c r="E765" s="3">
        <v>0</v>
      </c>
      <c r="F765" s="3">
        <v>0</v>
      </c>
      <c r="G765" s="3">
        <v>0</v>
      </c>
      <c r="H765" s="3">
        <v>0</v>
      </c>
    </row>
    <row r="766" spans="1:8" hidden="1" x14ac:dyDescent="0.3">
      <c r="A766" s="5">
        <v>195000</v>
      </c>
      <c r="B766" s="4" t="s">
        <v>1054</v>
      </c>
      <c r="C766" s="3">
        <v>0</v>
      </c>
      <c r="D766" s="3">
        <v>0</v>
      </c>
      <c r="E766" s="3">
        <v>0</v>
      </c>
      <c r="F766" s="3">
        <v>0</v>
      </c>
      <c r="G766" s="3">
        <v>0</v>
      </c>
      <c r="H766" s="3">
        <v>0</v>
      </c>
    </row>
    <row r="767" spans="1:8" hidden="1" x14ac:dyDescent="0.3">
      <c r="A767" s="5">
        <v>195005</v>
      </c>
      <c r="B767" s="4" t="s">
        <v>1053</v>
      </c>
      <c r="C767" s="3">
        <v>0</v>
      </c>
      <c r="D767" s="3">
        <v>0</v>
      </c>
      <c r="E767" s="3">
        <v>0</v>
      </c>
      <c r="F767" s="3">
        <v>0</v>
      </c>
      <c r="G767" s="3">
        <v>0</v>
      </c>
      <c r="H767" s="3">
        <v>0</v>
      </c>
    </row>
    <row r="768" spans="1:8" hidden="1" x14ac:dyDescent="0.3">
      <c r="A768" s="5">
        <v>195010</v>
      </c>
      <c r="B768" s="4" t="s">
        <v>1052</v>
      </c>
      <c r="C768" s="3">
        <v>0</v>
      </c>
      <c r="D768" s="3">
        <v>0</v>
      </c>
      <c r="E768" s="3">
        <v>0</v>
      </c>
      <c r="F768" s="3">
        <v>0</v>
      </c>
      <c r="G768" s="3">
        <v>0</v>
      </c>
      <c r="H768" s="3">
        <v>0</v>
      </c>
    </row>
    <row r="769" spans="1:8" hidden="1" x14ac:dyDescent="0.3">
      <c r="A769" s="5">
        <v>195015</v>
      </c>
      <c r="B769" s="4" t="s">
        <v>1051</v>
      </c>
      <c r="C769" s="3">
        <v>0</v>
      </c>
      <c r="D769" s="3">
        <v>0</v>
      </c>
      <c r="E769" s="3">
        <v>0</v>
      </c>
      <c r="F769" s="3">
        <v>0</v>
      </c>
      <c r="G769" s="3">
        <v>0</v>
      </c>
      <c r="H769" s="3">
        <v>0</v>
      </c>
    </row>
    <row r="770" spans="1:8" hidden="1" x14ac:dyDescent="0.3">
      <c r="A770" s="5">
        <v>195095</v>
      </c>
      <c r="B770" s="4" t="s">
        <v>1050</v>
      </c>
      <c r="C770" s="3">
        <v>0</v>
      </c>
      <c r="D770" s="3">
        <v>0</v>
      </c>
      <c r="E770" s="3">
        <v>0</v>
      </c>
      <c r="F770" s="3">
        <v>0</v>
      </c>
      <c r="G770" s="3">
        <v>0</v>
      </c>
      <c r="H770" s="3">
        <v>0</v>
      </c>
    </row>
    <row r="771" spans="1:8" hidden="1" x14ac:dyDescent="0.3">
      <c r="A771" s="5">
        <v>195099</v>
      </c>
      <c r="B771" s="4" t="s">
        <v>591</v>
      </c>
      <c r="C771" s="3">
        <v>0</v>
      </c>
      <c r="D771" s="3">
        <v>0</v>
      </c>
      <c r="E771" s="3">
        <v>0</v>
      </c>
      <c r="F771" s="3">
        <v>0</v>
      </c>
      <c r="G771" s="3">
        <v>0</v>
      </c>
      <c r="H771" s="3">
        <v>0</v>
      </c>
    </row>
    <row r="772" spans="1:8" x14ac:dyDescent="0.3">
      <c r="A772" s="5">
        <v>200000</v>
      </c>
      <c r="B772" s="4" t="s">
        <v>1049</v>
      </c>
      <c r="C772" s="3">
        <v>4975781365.8500004</v>
      </c>
      <c r="D772" s="3">
        <v>2654900607.2399998</v>
      </c>
      <c r="E772" s="3">
        <v>3284292861.5799999</v>
      </c>
      <c r="F772" s="3">
        <v>3701776863.54</v>
      </c>
      <c r="G772" s="3">
        <v>3729895953.3899999</v>
      </c>
      <c r="H772" s="3">
        <v>4411909855.9899998</v>
      </c>
    </row>
    <row r="773" spans="1:8" hidden="1" x14ac:dyDescent="0.3">
      <c r="A773" s="5">
        <v>210000</v>
      </c>
      <c r="B773" s="4" t="s">
        <v>1048</v>
      </c>
      <c r="C773" s="3">
        <v>0</v>
      </c>
      <c r="D773" s="3">
        <v>0</v>
      </c>
      <c r="E773" s="3">
        <v>0</v>
      </c>
      <c r="F773" s="3">
        <v>0</v>
      </c>
      <c r="G773" s="3">
        <v>0</v>
      </c>
      <c r="H773" s="3">
        <v>0</v>
      </c>
    </row>
    <row r="774" spans="1:8" hidden="1" x14ac:dyDescent="0.3">
      <c r="A774" s="5">
        <v>210500</v>
      </c>
      <c r="B774" s="4" t="s">
        <v>1047</v>
      </c>
      <c r="C774" s="3">
        <v>0</v>
      </c>
      <c r="D774" s="3">
        <v>0</v>
      </c>
      <c r="E774" s="3">
        <v>0</v>
      </c>
      <c r="F774" s="3">
        <v>0</v>
      </c>
      <c r="G774" s="3">
        <v>0</v>
      </c>
      <c r="H774" s="3">
        <v>0</v>
      </c>
    </row>
    <row r="775" spans="1:8" hidden="1" x14ac:dyDescent="0.3">
      <c r="A775" s="5">
        <v>210505</v>
      </c>
      <c r="B775" s="4" t="s">
        <v>1046</v>
      </c>
      <c r="C775" s="3">
        <v>0</v>
      </c>
      <c r="D775" s="3">
        <v>0</v>
      </c>
      <c r="E775" s="3">
        <v>0</v>
      </c>
      <c r="F775" s="3">
        <v>0</v>
      </c>
      <c r="G775" s="3">
        <v>0</v>
      </c>
      <c r="H775" s="3">
        <v>0</v>
      </c>
    </row>
    <row r="776" spans="1:8" hidden="1" x14ac:dyDescent="0.3">
      <c r="A776" s="5">
        <v>210510</v>
      </c>
      <c r="B776" s="4" t="s">
        <v>1045</v>
      </c>
      <c r="C776" s="3">
        <v>0</v>
      </c>
      <c r="D776" s="3">
        <v>0</v>
      </c>
      <c r="E776" s="3">
        <v>0</v>
      </c>
      <c r="F776" s="3">
        <v>0</v>
      </c>
      <c r="G776" s="3">
        <v>0</v>
      </c>
      <c r="H776" s="3">
        <v>0</v>
      </c>
    </row>
    <row r="777" spans="1:8" hidden="1" x14ac:dyDescent="0.3">
      <c r="A777" s="5">
        <v>210595</v>
      </c>
      <c r="B777" s="4" t="s">
        <v>1044</v>
      </c>
      <c r="C777" s="3">
        <v>0</v>
      </c>
      <c r="D777" s="3">
        <v>0</v>
      </c>
      <c r="E777" s="3">
        <v>0</v>
      </c>
      <c r="F777" s="3">
        <v>0</v>
      </c>
      <c r="G777" s="3">
        <v>0</v>
      </c>
      <c r="H777" s="3">
        <v>0</v>
      </c>
    </row>
    <row r="778" spans="1:8" hidden="1" x14ac:dyDescent="0.3">
      <c r="A778" s="5">
        <v>211000</v>
      </c>
      <c r="B778" s="4" t="s">
        <v>1043</v>
      </c>
      <c r="C778" s="3">
        <v>0</v>
      </c>
      <c r="D778" s="3">
        <v>0</v>
      </c>
      <c r="E778" s="3">
        <v>0</v>
      </c>
      <c r="F778" s="3">
        <v>0</v>
      </c>
      <c r="G778" s="3">
        <v>0</v>
      </c>
      <c r="H778" s="3">
        <v>0</v>
      </c>
    </row>
    <row r="779" spans="1:8" hidden="1" x14ac:dyDescent="0.3">
      <c r="A779" s="5">
        <v>211005</v>
      </c>
      <c r="B779" s="4" t="s">
        <v>1042</v>
      </c>
      <c r="C779" s="3">
        <v>0</v>
      </c>
      <c r="D779" s="3">
        <v>0</v>
      </c>
      <c r="E779" s="3">
        <v>0</v>
      </c>
      <c r="F779" s="3">
        <v>0</v>
      </c>
      <c r="G779" s="3">
        <v>0</v>
      </c>
      <c r="H779" s="3">
        <v>0</v>
      </c>
    </row>
    <row r="780" spans="1:8" hidden="1" x14ac:dyDescent="0.3">
      <c r="A780" s="5">
        <v>211010</v>
      </c>
      <c r="B780" s="4" t="s">
        <v>1041</v>
      </c>
      <c r="C780" s="3">
        <v>0</v>
      </c>
      <c r="D780" s="3">
        <v>0</v>
      </c>
      <c r="E780" s="3">
        <v>0</v>
      </c>
      <c r="F780" s="3">
        <v>0</v>
      </c>
      <c r="G780" s="3">
        <v>0</v>
      </c>
      <c r="H780" s="3">
        <v>0</v>
      </c>
    </row>
    <row r="781" spans="1:8" hidden="1" x14ac:dyDescent="0.3">
      <c r="A781" s="5">
        <v>211015</v>
      </c>
      <c r="B781" s="4" t="s">
        <v>1040</v>
      </c>
      <c r="C781" s="3">
        <v>0</v>
      </c>
      <c r="D781" s="3">
        <v>0</v>
      </c>
      <c r="E781" s="3">
        <v>0</v>
      </c>
      <c r="F781" s="3">
        <v>0</v>
      </c>
      <c r="G781" s="3">
        <v>0</v>
      </c>
      <c r="H781" s="3">
        <v>0</v>
      </c>
    </row>
    <row r="782" spans="1:8" hidden="1" x14ac:dyDescent="0.3">
      <c r="A782" s="5">
        <v>211020</v>
      </c>
      <c r="B782" s="4" t="s">
        <v>1039</v>
      </c>
      <c r="C782" s="3">
        <v>0</v>
      </c>
      <c r="D782" s="3">
        <v>0</v>
      </c>
      <c r="E782" s="3">
        <v>0</v>
      </c>
      <c r="F782" s="3">
        <v>0</v>
      </c>
      <c r="G782" s="3">
        <v>0</v>
      </c>
      <c r="H782" s="3">
        <v>0</v>
      </c>
    </row>
    <row r="783" spans="1:8" hidden="1" x14ac:dyDescent="0.3">
      <c r="A783" s="5">
        <v>211095</v>
      </c>
      <c r="B783" s="4" t="s">
        <v>1038</v>
      </c>
      <c r="C783" s="3">
        <v>0</v>
      </c>
      <c r="D783" s="3">
        <v>0</v>
      </c>
      <c r="E783" s="3">
        <v>0</v>
      </c>
      <c r="F783" s="3">
        <v>0</v>
      </c>
      <c r="G783" s="3">
        <v>0</v>
      </c>
      <c r="H783" s="3">
        <v>0</v>
      </c>
    </row>
    <row r="784" spans="1:8" hidden="1" x14ac:dyDescent="0.3">
      <c r="A784" s="5">
        <v>212500</v>
      </c>
      <c r="B784" s="4" t="s">
        <v>1037</v>
      </c>
      <c r="C784" s="3">
        <v>0</v>
      </c>
      <c r="D784" s="3">
        <v>0</v>
      </c>
      <c r="E784" s="3">
        <v>0</v>
      </c>
      <c r="F784" s="3">
        <v>0</v>
      </c>
      <c r="G784" s="3">
        <v>0</v>
      </c>
      <c r="H784" s="3">
        <v>0</v>
      </c>
    </row>
    <row r="785" spans="1:8" hidden="1" x14ac:dyDescent="0.3">
      <c r="A785" s="5">
        <v>212505</v>
      </c>
      <c r="B785" s="4" t="s">
        <v>1036</v>
      </c>
      <c r="C785" s="3">
        <v>0</v>
      </c>
      <c r="D785" s="3">
        <v>0</v>
      </c>
      <c r="E785" s="3">
        <v>0</v>
      </c>
      <c r="F785" s="3">
        <v>0</v>
      </c>
      <c r="G785" s="3">
        <v>0</v>
      </c>
      <c r="H785" s="3">
        <v>0</v>
      </c>
    </row>
    <row r="786" spans="1:8" hidden="1" x14ac:dyDescent="0.3">
      <c r="A786" s="5">
        <v>212510</v>
      </c>
      <c r="B786" s="4" t="s">
        <v>1035</v>
      </c>
      <c r="C786" s="3">
        <v>0</v>
      </c>
      <c r="D786" s="3">
        <v>0</v>
      </c>
      <c r="E786" s="3">
        <v>0</v>
      </c>
      <c r="F786" s="3">
        <v>0</v>
      </c>
      <c r="G786" s="3">
        <v>0</v>
      </c>
      <c r="H786" s="3">
        <v>0</v>
      </c>
    </row>
    <row r="787" spans="1:8" hidden="1" x14ac:dyDescent="0.3">
      <c r="A787" s="5">
        <v>212515</v>
      </c>
      <c r="B787" s="4" t="s">
        <v>1034</v>
      </c>
      <c r="C787" s="3">
        <v>0</v>
      </c>
      <c r="D787" s="3">
        <v>0</v>
      </c>
      <c r="E787" s="3">
        <v>0</v>
      </c>
      <c r="F787" s="3">
        <v>0</v>
      </c>
      <c r="G787" s="3">
        <v>0</v>
      </c>
      <c r="H787" s="3">
        <v>0</v>
      </c>
    </row>
    <row r="788" spans="1:8" hidden="1" x14ac:dyDescent="0.3">
      <c r="A788" s="5">
        <v>212520</v>
      </c>
      <c r="B788" s="4" t="s">
        <v>1033</v>
      </c>
      <c r="C788" s="3">
        <v>0</v>
      </c>
      <c r="D788" s="3">
        <v>0</v>
      </c>
      <c r="E788" s="3">
        <v>0</v>
      </c>
      <c r="F788" s="3">
        <v>0</v>
      </c>
      <c r="G788" s="3">
        <v>0</v>
      </c>
      <c r="H788" s="3">
        <v>0</v>
      </c>
    </row>
    <row r="789" spans="1:8" hidden="1" x14ac:dyDescent="0.3">
      <c r="A789" s="5">
        <v>212595</v>
      </c>
      <c r="B789" s="4" t="s">
        <v>1032</v>
      </c>
      <c r="C789" s="3">
        <v>0</v>
      </c>
      <c r="D789" s="3">
        <v>0</v>
      </c>
      <c r="E789" s="3">
        <v>0</v>
      </c>
      <c r="F789" s="3">
        <v>0</v>
      </c>
      <c r="G789" s="3">
        <v>0</v>
      </c>
      <c r="H789" s="3">
        <v>0</v>
      </c>
    </row>
    <row r="790" spans="1:8" hidden="1" x14ac:dyDescent="0.3">
      <c r="A790" s="5">
        <v>213000</v>
      </c>
      <c r="B790" s="4" t="s">
        <v>1031</v>
      </c>
      <c r="C790" s="3">
        <v>0</v>
      </c>
      <c r="D790" s="3">
        <v>0</v>
      </c>
      <c r="E790" s="3">
        <v>0</v>
      </c>
      <c r="F790" s="3">
        <v>0</v>
      </c>
      <c r="G790" s="3">
        <v>0</v>
      </c>
      <c r="H790" s="3">
        <v>0</v>
      </c>
    </row>
    <row r="791" spans="1:8" hidden="1" x14ac:dyDescent="0.3">
      <c r="A791" s="5">
        <v>213005</v>
      </c>
      <c r="B791" s="4" t="s">
        <v>1030</v>
      </c>
      <c r="C791" s="3">
        <v>0</v>
      </c>
      <c r="D791" s="3">
        <v>0</v>
      </c>
      <c r="E791" s="3">
        <v>0</v>
      </c>
      <c r="F791" s="3">
        <v>0</v>
      </c>
      <c r="G791" s="3">
        <v>0</v>
      </c>
      <c r="H791" s="3">
        <v>0</v>
      </c>
    </row>
    <row r="792" spans="1:8" hidden="1" x14ac:dyDescent="0.3">
      <c r="A792" s="5">
        <v>213010</v>
      </c>
      <c r="B792" s="4" t="s">
        <v>1029</v>
      </c>
      <c r="C792" s="3">
        <v>0</v>
      </c>
      <c r="D792" s="3">
        <v>0</v>
      </c>
      <c r="E792" s="3">
        <v>0</v>
      </c>
      <c r="F792" s="3">
        <v>0</v>
      </c>
      <c r="G792" s="3">
        <v>0</v>
      </c>
      <c r="H792" s="3">
        <v>0</v>
      </c>
    </row>
    <row r="793" spans="1:8" hidden="1" x14ac:dyDescent="0.3">
      <c r="A793" s="5">
        <v>213095</v>
      </c>
      <c r="B793" s="4" t="s">
        <v>1028</v>
      </c>
      <c r="C793" s="3">
        <v>0</v>
      </c>
      <c r="D793" s="3">
        <v>0</v>
      </c>
      <c r="E793" s="3">
        <v>0</v>
      </c>
      <c r="F793" s="3">
        <v>0</v>
      </c>
      <c r="G793" s="3">
        <v>0</v>
      </c>
      <c r="H793" s="3">
        <v>0</v>
      </c>
    </row>
    <row r="794" spans="1:8" hidden="1" x14ac:dyDescent="0.3">
      <c r="A794" s="5">
        <v>220000</v>
      </c>
      <c r="B794" s="4" t="s">
        <v>1027</v>
      </c>
      <c r="C794" s="3">
        <v>0</v>
      </c>
      <c r="D794" s="3">
        <v>0</v>
      </c>
      <c r="E794" s="3">
        <v>0</v>
      </c>
      <c r="F794" s="3">
        <v>0</v>
      </c>
      <c r="G794" s="3">
        <v>0</v>
      </c>
      <c r="H794" s="3">
        <v>0</v>
      </c>
    </row>
    <row r="795" spans="1:8" hidden="1" x14ac:dyDescent="0.3">
      <c r="A795" s="5">
        <v>220500</v>
      </c>
      <c r="B795" s="4" t="s">
        <v>1026</v>
      </c>
      <c r="C795" s="3">
        <v>0</v>
      </c>
      <c r="D795" s="3">
        <v>0</v>
      </c>
      <c r="E795" s="3">
        <v>0</v>
      </c>
      <c r="F795" s="3">
        <v>0</v>
      </c>
      <c r="G795" s="3">
        <v>0</v>
      </c>
      <c r="H795" s="3">
        <v>0</v>
      </c>
    </row>
    <row r="796" spans="1:8" hidden="1" x14ac:dyDescent="0.3">
      <c r="A796" s="5">
        <v>221000</v>
      </c>
      <c r="B796" s="4" t="s">
        <v>1025</v>
      </c>
      <c r="C796" s="3">
        <v>0</v>
      </c>
      <c r="D796" s="3">
        <v>0</v>
      </c>
      <c r="E796" s="3">
        <v>0</v>
      </c>
      <c r="F796" s="3">
        <v>0</v>
      </c>
      <c r="G796" s="3">
        <v>0</v>
      </c>
      <c r="H796" s="3">
        <v>0</v>
      </c>
    </row>
    <row r="797" spans="1:8" hidden="1" x14ac:dyDescent="0.3">
      <c r="A797" s="5">
        <v>221500</v>
      </c>
      <c r="B797" s="4" t="s">
        <v>1024</v>
      </c>
      <c r="C797" s="3">
        <v>0</v>
      </c>
      <c r="D797" s="3">
        <v>0</v>
      </c>
      <c r="E797" s="3">
        <v>0</v>
      </c>
      <c r="F797" s="3">
        <v>0</v>
      </c>
      <c r="G797" s="3">
        <v>0</v>
      </c>
      <c r="H797" s="3">
        <v>0</v>
      </c>
    </row>
    <row r="798" spans="1:8" hidden="1" x14ac:dyDescent="0.3">
      <c r="A798" s="5">
        <v>222000</v>
      </c>
      <c r="B798" s="4" t="s">
        <v>1023</v>
      </c>
      <c r="C798" s="3">
        <v>0</v>
      </c>
      <c r="D798" s="3">
        <v>0</v>
      </c>
      <c r="E798" s="3">
        <v>0</v>
      </c>
      <c r="F798" s="3">
        <v>0</v>
      </c>
      <c r="G798" s="3">
        <v>0</v>
      </c>
      <c r="H798" s="3">
        <v>0</v>
      </c>
    </row>
    <row r="799" spans="1:8" hidden="1" x14ac:dyDescent="0.3">
      <c r="A799" s="5">
        <v>222500</v>
      </c>
      <c r="B799" s="4" t="s">
        <v>1022</v>
      </c>
      <c r="C799" s="3">
        <v>0</v>
      </c>
      <c r="D799" s="3">
        <v>0</v>
      </c>
      <c r="E799" s="3">
        <v>0</v>
      </c>
      <c r="F799" s="3">
        <v>0</v>
      </c>
      <c r="G799" s="3">
        <v>0</v>
      </c>
      <c r="H799" s="3">
        <v>0</v>
      </c>
    </row>
    <row r="800" spans="1:8" hidden="1" x14ac:dyDescent="0.3">
      <c r="A800" s="5">
        <v>229500</v>
      </c>
      <c r="B800" s="4" t="s">
        <v>1021</v>
      </c>
      <c r="C800" s="3">
        <v>0</v>
      </c>
      <c r="D800" s="3">
        <v>0</v>
      </c>
      <c r="E800" s="3">
        <v>0</v>
      </c>
      <c r="F800" s="3">
        <v>0</v>
      </c>
      <c r="G800" s="3">
        <v>0</v>
      </c>
      <c r="H800" s="3">
        <v>0</v>
      </c>
    </row>
    <row r="801" spans="1:8" x14ac:dyDescent="0.3">
      <c r="A801" s="5">
        <v>230000</v>
      </c>
      <c r="B801" s="4" t="s">
        <v>1020</v>
      </c>
      <c r="C801" s="3">
        <v>2983827929.3200002</v>
      </c>
      <c r="D801" s="3">
        <v>997784324.51999998</v>
      </c>
      <c r="E801" s="3">
        <v>1096057980.1700001</v>
      </c>
      <c r="F801" s="3">
        <v>1151084764.0799999</v>
      </c>
      <c r="G801" s="3">
        <v>1617299314</v>
      </c>
      <c r="H801" s="3">
        <v>1651467898</v>
      </c>
    </row>
    <row r="802" spans="1:8" x14ac:dyDescent="0.3">
      <c r="A802" s="5">
        <v>230500</v>
      </c>
      <c r="B802" s="4" t="s">
        <v>1019</v>
      </c>
      <c r="C802" s="3">
        <v>790735296.32000005</v>
      </c>
      <c r="D802" s="3">
        <v>697279244.51999998</v>
      </c>
      <c r="E802" s="3">
        <v>595622958.00999999</v>
      </c>
      <c r="F802" s="3">
        <v>901116636.08000004</v>
      </c>
      <c r="G802" s="3">
        <v>1472299314</v>
      </c>
      <c r="H802" s="3">
        <v>1506467898</v>
      </c>
    </row>
    <row r="803" spans="1:8" x14ac:dyDescent="0.3">
      <c r="A803" s="5">
        <v>230505</v>
      </c>
      <c r="B803" s="4" t="s">
        <v>1014</v>
      </c>
      <c r="C803" s="3">
        <v>170029.41</v>
      </c>
      <c r="D803" s="3">
        <v>74998600.870000005</v>
      </c>
      <c r="E803" s="3">
        <v>74993293.599999994</v>
      </c>
      <c r="F803" s="3">
        <v>124996563.98</v>
      </c>
      <c r="G803" s="3">
        <v>999396979</v>
      </c>
      <c r="H803" s="3">
        <v>1505995594</v>
      </c>
    </row>
    <row r="804" spans="1:8" hidden="1" x14ac:dyDescent="0.3">
      <c r="A804" s="5">
        <v>230510</v>
      </c>
      <c r="B804" s="4" t="s">
        <v>1013</v>
      </c>
      <c r="C804" s="3">
        <v>0</v>
      </c>
      <c r="D804" s="3">
        <v>0</v>
      </c>
      <c r="E804" s="3">
        <v>0</v>
      </c>
      <c r="F804" s="3">
        <v>0</v>
      </c>
      <c r="G804" s="3">
        <v>0</v>
      </c>
      <c r="H804" s="3">
        <v>0</v>
      </c>
    </row>
    <row r="805" spans="1:8" hidden="1" x14ac:dyDescent="0.3">
      <c r="A805" s="5">
        <v>230515</v>
      </c>
      <c r="B805" s="4" t="s">
        <v>1018</v>
      </c>
      <c r="C805" s="3">
        <v>0</v>
      </c>
      <c r="D805" s="3">
        <v>0</v>
      </c>
      <c r="E805" s="3">
        <v>0</v>
      </c>
      <c r="F805" s="3">
        <v>0</v>
      </c>
      <c r="G805" s="3">
        <v>0</v>
      </c>
      <c r="H805" s="3">
        <v>0</v>
      </c>
    </row>
    <row r="806" spans="1:8" hidden="1" x14ac:dyDescent="0.3">
      <c r="A806" s="5">
        <v>230520</v>
      </c>
      <c r="B806" s="4" t="s">
        <v>1011</v>
      </c>
      <c r="C806" s="3">
        <v>0</v>
      </c>
      <c r="D806" s="3">
        <v>0</v>
      </c>
      <c r="E806" s="3">
        <v>0</v>
      </c>
      <c r="F806" s="3">
        <v>0</v>
      </c>
      <c r="G806" s="3">
        <v>0</v>
      </c>
      <c r="H806" s="3">
        <v>0</v>
      </c>
    </row>
    <row r="807" spans="1:8" hidden="1" x14ac:dyDescent="0.3">
      <c r="A807" s="5">
        <v>230525</v>
      </c>
      <c r="B807" s="4" t="s">
        <v>1017</v>
      </c>
      <c r="C807" s="3">
        <v>321084143.91000003</v>
      </c>
      <c r="D807" s="3">
        <v>147198520.59</v>
      </c>
      <c r="E807" s="3">
        <v>98271809.040000007</v>
      </c>
      <c r="F807" s="3">
        <v>153668882.78999999</v>
      </c>
      <c r="G807" s="3">
        <v>0</v>
      </c>
      <c r="H807" s="3">
        <v>0</v>
      </c>
    </row>
    <row r="808" spans="1:8" hidden="1" x14ac:dyDescent="0.3">
      <c r="A808" s="5">
        <v>230527</v>
      </c>
      <c r="B808" s="4" t="s">
        <v>1009</v>
      </c>
      <c r="C808" s="3">
        <v>0</v>
      </c>
      <c r="D808" s="3">
        <v>0</v>
      </c>
      <c r="E808" s="3">
        <v>0</v>
      </c>
      <c r="F808" s="3">
        <v>0</v>
      </c>
      <c r="G808" s="3">
        <v>0</v>
      </c>
      <c r="H808" s="3">
        <v>0</v>
      </c>
    </row>
    <row r="809" spans="1:8" hidden="1" x14ac:dyDescent="0.3">
      <c r="A809" s="5">
        <v>230530</v>
      </c>
      <c r="B809" s="4" t="s">
        <v>1010</v>
      </c>
      <c r="C809" s="3">
        <v>469481123</v>
      </c>
      <c r="D809" s="3">
        <v>474731624</v>
      </c>
      <c r="E809" s="3">
        <v>421512935</v>
      </c>
      <c r="F809" s="3">
        <v>621611553</v>
      </c>
      <c r="G809" s="3">
        <v>472216437</v>
      </c>
      <c r="H809" s="3">
        <v>0</v>
      </c>
    </row>
    <row r="810" spans="1:8" x14ac:dyDescent="0.3">
      <c r="A810" s="5">
        <v>230535</v>
      </c>
      <c r="B810" s="4" t="s">
        <v>1016</v>
      </c>
      <c r="C810" s="3">
        <v>0</v>
      </c>
      <c r="D810" s="3">
        <v>350499.06</v>
      </c>
      <c r="E810" s="3">
        <v>844920.37</v>
      </c>
      <c r="F810" s="3">
        <v>839636.31</v>
      </c>
      <c r="G810" s="3">
        <v>685898</v>
      </c>
      <c r="H810" s="3">
        <v>472304</v>
      </c>
    </row>
    <row r="811" spans="1:8" x14ac:dyDescent="0.3">
      <c r="A811" s="5">
        <v>230800</v>
      </c>
      <c r="B811" s="4" t="s">
        <v>1015</v>
      </c>
      <c r="C811" s="3">
        <v>2193092633</v>
      </c>
      <c r="D811" s="3">
        <v>300505080</v>
      </c>
      <c r="E811" s="3">
        <v>500435022.16000003</v>
      </c>
      <c r="F811" s="3">
        <v>249968128</v>
      </c>
      <c r="G811" s="3">
        <v>145000000</v>
      </c>
      <c r="H811" s="3">
        <v>145000000</v>
      </c>
    </row>
    <row r="812" spans="1:8" x14ac:dyDescent="0.3">
      <c r="A812" s="5">
        <v>230805</v>
      </c>
      <c r="B812" s="4" t="s">
        <v>1014</v>
      </c>
      <c r="C812" s="3">
        <v>2175313333</v>
      </c>
      <c r="D812" s="3">
        <v>300000000</v>
      </c>
      <c r="E812" s="3">
        <v>499982350.55000001</v>
      </c>
      <c r="F812" s="3">
        <v>249968128</v>
      </c>
      <c r="G812" s="3">
        <v>145000000</v>
      </c>
      <c r="H812" s="3">
        <v>145000000</v>
      </c>
    </row>
    <row r="813" spans="1:8" hidden="1" x14ac:dyDescent="0.3">
      <c r="A813" s="5">
        <v>230810</v>
      </c>
      <c r="B813" s="4" t="s">
        <v>1013</v>
      </c>
      <c r="C813" s="3">
        <v>0</v>
      </c>
      <c r="D813" s="3">
        <v>0</v>
      </c>
      <c r="E813" s="3">
        <v>0</v>
      </c>
      <c r="F813" s="3">
        <v>0</v>
      </c>
      <c r="G813" s="3">
        <v>0</v>
      </c>
      <c r="H813" s="3">
        <v>0</v>
      </c>
    </row>
    <row r="814" spans="1:8" hidden="1" x14ac:dyDescent="0.3">
      <c r="A814" s="5">
        <v>230815</v>
      </c>
      <c r="B814" s="4" t="s">
        <v>1012</v>
      </c>
      <c r="C814" s="3">
        <v>0</v>
      </c>
      <c r="D814" s="3">
        <v>0</v>
      </c>
      <c r="E814" s="3">
        <v>0</v>
      </c>
      <c r="F814" s="3">
        <v>0</v>
      </c>
      <c r="G814" s="3">
        <v>0</v>
      </c>
      <c r="H814" s="3">
        <v>0</v>
      </c>
    </row>
    <row r="815" spans="1:8" hidden="1" x14ac:dyDescent="0.3">
      <c r="A815" s="5">
        <v>230820</v>
      </c>
      <c r="B815" s="4" t="s">
        <v>1011</v>
      </c>
      <c r="C815" s="3">
        <v>0</v>
      </c>
      <c r="D815" s="3">
        <v>0</v>
      </c>
      <c r="E815" s="3">
        <v>0</v>
      </c>
      <c r="F815" s="3">
        <v>0</v>
      </c>
      <c r="G815" s="3">
        <v>0</v>
      </c>
      <c r="H815" s="3">
        <v>0</v>
      </c>
    </row>
    <row r="816" spans="1:8" hidden="1" x14ac:dyDescent="0.3">
      <c r="A816" s="5">
        <v>230825</v>
      </c>
      <c r="B816" s="4" t="s">
        <v>1010</v>
      </c>
      <c r="C816" s="3">
        <v>0</v>
      </c>
      <c r="D816" s="3">
        <v>0</v>
      </c>
      <c r="E816" s="3">
        <v>0</v>
      </c>
      <c r="F816" s="3">
        <v>0</v>
      </c>
      <c r="G816" s="3">
        <v>0</v>
      </c>
      <c r="H816" s="3">
        <v>0</v>
      </c>
    </row>
    <row r="817" spans="1:8" hidden="1" x14ac:dyDescent="0.3">
      <c r="A817" s="5">
        <v>230827</v>
      </c>
      <c r="B817" s="4" t="s">
        <v>1009</v>
      </c>
      <c r="C817" s="3">
        <v>0</v>
      </c>
      <c r="D817" s="3">
        <v>0</v>
      </c>
      <c r="E817" s="3">
        <v>0</v>
      </c>
      <c r="F817" s="3">
        <v>0</v>
      </c>
      <c r="G817" s="3">
        <v>0</v>
      </c>
      <c r="H817" s="3">
        <v>0</v>
      </c>
    </row>
    <row r="818" spans="1:8" hidden="1" x14ac:dyDescent="0.3">
      <c r="A818" s="5">
        <v>230830</v>
      </c>
      <c r="B818" s="4" t="s">
        <v>1008</v>
      </c>
      <c r="C818" s="3">
        <v>17779300</v>
      </c>
      <c r="D818" s="3">
        <v>505080</v>
      </c>
      <c r="E818" s="3">
        <v>452671.61</v>
      </c>
      <c r="F818" s="3">
        <v>0</v>
      </c>
      <c r="G818" s="3">
        <v>0</v>
      </c>
      <c r="H818" s="3">
        <v>0</v>
      </c>
    </row>
    <row r="819" spans="1:8" hidden="1" x14ac:dyDescent="0.3">
      <c r="A819" s="5">
        <v>231000</v>
      </c>
      <c r="B819" s="4" t="s">
        <v>1007</v>
      </c>
      <c r="C819" s="3">
        <v>0</v>
      </c>
      <c r="D819" s="3">
        <v>0</v>
      </c>
      <c r="E819" s="3">
        <v>0</v>
      </c>
      <c r="F819" s="3">
        <v>0</v>
      </c>
      <c r="G819" s="3">
        <v>0</v>
      </c>
      <c r="H819" s="3">
        <v>0</v>
      </c>
    </row>
    <row r="820" spans="1:8" hidden="1" x14ac:dyDescent="0.3">
      <c r="A820" s="5">
        <v>231005</v>
      </c>
      <c r="B820" s="4" t="s">
        <v>1006</v>
      </c>
      <c r="C820" s="3">
        <v>0</v>
      </c>
      <c r="D820" s="3">
        <v>0</v>
      </c>
      <c r="E820" s="3">
        <v>0</v>
      </c>
      <c r="F820" s="3">
        <v>0</v>
      </c>
      <c r="G820" s="3">
        <v>0</v>
      </c>
      <c r="H820" s="3">
        <v>0</v>
      </c>
    </row>
    <row r="821" spans="1:8" hidden="1" x14ac:dyDescent="0.3">
      <c r="A821" s="5">
        <v>231010</v>
      </c>
      <c r="B821" s="4" t="s">
        <v>1005</v>
      </c>
      <c r="C821" s="3">
        <v>0</v>
      </c>
      <c r="D821" s="3">
        <v>0</v>
      </c>
      <c r="E821" s="3">
        <v>0</v>
      </c>
      <c r="F821" s="3">
        <v>0</v>
      </c>
      <c r="G821" s="3">
        <v>0</v>
      </c>
      <c r="H821" s="3">
        <v>0</v>
      </c>
    </row>
    <row r="822" spans="1:8" hidden="1" x14ac:dyDescent="0.3">
      <c r="A822" s="5">
        <v>231095</v>
      </c>
      <c r="B822" s="4" t="s">
        <v>1004</v>
      </c>
      <c r="C822" s="3">
        <v>0</v>
      </c>
      <c r="D822" s="3">
        <v>0</v>
      </c>
      <c r="E822" s="3">
        <v>0</v>
      </c>
      <c r="F822" s="3">
        <v>0</v>
      </c>
      <c r="G822" s="3">
        <v>0</v>
      </c>
      <c r="H822" s="3">
        <v>0</v>
      </c>
    </row>
    <row r="823" spans="1:8" hidden="1" x14ac:dyDescent="0.3">
      <c r="A823" s="5">
        <v>231500</v>
      </c>
      <c r="B823" s="4" t="s">
        <v>1003</v>
      </c>
      <c r="C823" s="3">
        <v>0</v>
      </c>
      <c r="D823" s="3">
        <v>0</v>
      </c>
      <c r="E823" s="3">
        <v>0</v>
      </c>
      <c r="F823" s="3">
        <v>0</v>
      </c>
      <c r="G823" s="3">
        <v>0</v>
      </c>
      <c r="H823" s="3">
        <v>0</v>
      </c>
    </row>
    <row r="824" spans="1:8" hidden="1" x14ac:dyDescent="0.3">
      <c r="A824" s="5">
        <v>231505</v>
      </c>
      <c r="B824" s="4" t="s">
        <v>994</v>
      </c>
      <c r="C824" s="3">
        <v>0</v>
      </c>
      <c r="D824" s="3">
        <v>0</v>
      </c>
      <c r="E824" s="3">
        <v>0</v>
      </c>
      <c r="F824" s="3">
        <v>0</v>
      </c>
      <c r="G824" s="3">
        <v>0</v>
      </c>
      <c r="H824" s="3">
        <v>0</v>
      </c>
    </row>
    <row r="825" spans="1:8" hidden="1" x14ac:dyDescent="0.3">
      <c r="A825" s="5">
        <v>231510</v>
      </c>
      <c r="B825" s="4" t="s">
        <v>993</v>
      </c>
      <c r="C825" s="3">
        <v>0</v>
      </c>
      <c r="D825" s="3">
        <v>0</v>
      </c>
      <c r="E825" s="3">
        <v>0</v>
      </c>
      <c r="F825" s="3">
        <v>0</v>
      </c>
      <c r="G825" s="3">
        <v>0</v>
      </c>
      <c r="H825" s="3">
        <v>0</v>
      </c>
    </row>
    <row r="826" spans="1:8" hidden="1" x14ac:dyDescent="0.3">
      <c r="A826" s="5">
        <v>231595</v>
      </c>
      <c r="B826" s="4" t="s">
        <v>1002</v>
      </c>
      <c r="C826" s="3">
        <v>0</v>
      </c>
      <c r="D826" s="3">
        <v>0</v>
      </c>
      <c r="E826" s="3">
        <v>0</v>
      </c>
      <c r="F826" s="3">
        <v>0</v>
      </c>
      <c r="G826" s="3">
        <v>0</v>
      </c>
      <c r="H826" s="3">
        <v>0</v>
      </c>
    </row>
    <row r="827" spans="1:8" hidden="1" x14ac:dyDescent="0.3">
      <c r="A827" s="5">
        <v>231700</v>
      </c>
      <c r="B827" s="4" t="s">
        <v>1001</v>
      </c>
      <c r="C827" s="3">
        <v>0</v>
      </c>
      <c r="D827" s="3">
        <v>0</v>
      </c>
      <c r="E827" s="3">
        <v>0</v>
      </c>
      <c r="F827" s="3">
        <v>0</v>
      </c>
      <c r="G827" s="3">
        <v>0</v>
      </c>
      <c r="H827" s="3">
        <v>0</v>
      </c>
    </row>
    <row r="828" spans="1:8" hidden="1" x14ac:dyDescent="0.3">
      <c r="A828" s="5">
        <v>231705</v>
      </c>
      <c r="B828" s="4" t="s">
        <v>994</v>
      </c>
      <c r="C828" s="3">
        <v>0</v>
      </c>
      <c r="D828" s="3">
        <v>0</v>
      </c>
      <c r="E828" s="3">
        <v>0</v>
      </c>
      <c r="F828" s="3">
        <v>0</v>
      </c>
      <c r="G828" s="3">
        <v>0</v>
      </c>
      <c r="H828" s="3">
        <v>0</v>
      </c>
    </row>
    <row r="829" spans="1:8" hidden="1" x14ac:dyDescent="0.3">
      <c r="A829" s="5">
        <v>231710</v>
      </c>
      <c r="B829" s="4" t="s">
        <v>993</v>
      </c>
      <c r="C829" s="3">
        <v>0</v>
      </c>
      <c r="D829" s="3">
        <v>0</v>
      </c>
      <c r="E829" s="3">
        <v>0</v>
      </c>
      <c r="F829" s="3">
        <v>0</v>
      </c>
      <c r="G829" s="3">
        <v>0</v>
      </c>
      <c r="H829" s="3">
        <v>0</v>
      </c>
    </row>
    <row r="830" spans="1:8" hidden="1" x14ac:dyDescent="0.3">
      <c r="A830" s="5">
        <v>231795</v>
      </c>
      <c r="B830" s="4" t="s">
        <v>1000</v>
      </c>
      <c r="C830" s="3">
        <v>0</v>
      </c>
      <c r="D830" s="3">
        <v>0</v>
      </c>
      <c r="E830" s="3">
        <v>0</v>
      </c>
      <c r="F830" s="3">
        <v>0</v>
      </c>
      <c r="G830" s="3">
        <v>0</v>
      </c>
      <c r="H830" s="3">
        <v>0</v>
      </c>
    </row>
    <row r="831" spans="1:8" hidden="1" x14ac:dyDescent="0.3">
      <c r="A831" s="5">
        <v>232500</v>
      </c>
      <c r="B831" s="4" t="s">
        <v>999</v>
      </c>
      <c r="C831" s="3">
        <v>0</v>
      </c>
      <c r="D831" s="3">
        <v>0</v>
      </c>
      <c r="E831" s="3">
        <v>0</v>
      </c>
      <c r="F831" s="3">
        <v>0</v>
      </c>
      <c r="G831" s="3">
        <v>0</v>
      </c>
      <c r="H831" s="3">
        <v>0</v>
      </c>
    </row>
    <row r="832" spans="1:8" hidden="1" x14ac:dyDescent="0.3">
      <c r="A832" s="5">
        <v>232505</v>
      </c>
      <c r="B832" s="4" t="s">
        <v>994</v>
      </c>
      <c r="C832" s="3">
        <v>0</v>
      </c>
      <c r="D832" s="3">
        <v>0</v>
      </c>
      <c r="E832" s="3">
        <v>0</v>
      </c>
      <c r="F832" s="3">
        <v>0</v>
      </c>
      <c r="G832" s="3">
        <v>0</v>
      </c>
      <c r="H832" s="3">
        <v>0</v>
      </c>
    </row>
    <row r="833" spans="1:8" hidden="1" x14ac:dyDescent="0.3">
      <c r="A833" s="5">
        <v>232510</v>
      </c>
      <c r="B833" s="4" t="s">
        <v>993</v>
      </c>
      <c r="C833" s="3">
        <v>0</v>
      </c>
      <c r="D833" s="3">
        <v>0</v>
      </c>
      <c r="E833" s="3">
        <v>0</v>
      </c>
      <c r="F833" s="3">
        <v>0</v>
      </c>
      <c r="G833" s="3">
        <v>0</v>
      </c>
      <c r="H833" s="3">
        <v>0</v>
      </c>
    </row>
    <row r="834" spans="1:8" hidden="1" x14ac:dyDescent="0.3">
      <c r="A834" s="5">
        <v>232595</v>
      </c>
      <c r="B834" s="4" t="s">
        <v>998</v>
      </c>
      <c r="C834" s="3">
        <v>0</v>
      </c>
      <c r="D834" s="3">
        <v>0</v>
      </c>
      <c r="E834" s="3">
        <v>0</v>
      </c>
      <c r="F834" s="3">
        <v>0</v>
      </c>
      <c r="G834" s="3">
        <v>0</v>
      </c>
      <c r="H834" s="3">
        <v>0</v>
      </c>
    </row>
    <row r="835" spans="1:8" hidden="1" x14ac:dyDescent="0.3">
      <c r="A835" s="5">
        <v>234500</v>
      </c>
      <c r="B835" s="4" t="s">
        <v>997</v>
      </c>
      <c r="C835" s="3">
        <v>0</v>
      </c>
      <c r="D835" s="3">
        <v>0</v>
      </c>
      <c r="E835" s="3">
        <v>0</v>
      </c>
      <c r="F835" s="3">
        <v>0</v>
      </c>
      <c r="G835" s="3">
        <v>0</v>
      </c>
      <c r="H835" s="3">
        <v>0</v>
      </c>
    </row>
    <row r="836" spans="1:8" hidden="1" x14ac:dyDescent="0.3">
      <c r="A836" s="5">
        <v>234505</v>
      </c>
      <c r="B836" s="4" t="s">
        <v>994</v>
      </c>
      <c r="C836" s="3">
        <v>0</v>
      </c>
      <c r="D836" s="3">
        <v>0</v>
      </c>
      <c r="E836" s="3">
        <v>0</v>
      </c>
      <c r="F836" s="3">
        <v>0</v>
      </c>
      <c r="G836" s="3">
        <v>0</v>
      </c>
      <c r="H836" s="3">
        <v>0</v>
      </c>
    </row>
    <row r="837" spans="1:8" hidden="1" x14ac:dyDescent="0.3">
      <c r="A837" s="5">
        <v>234510</v>
      </c>
      <c r="B837" s="4" t="s">
        <v>993</v>
      </c>
      <c r="C837" s="3">
        <v>0</v>
      </c>
      <c r="D837" s="3">
        <v>0</v>
      </c>
      <c r="E837" s="3">
        <v>0</v>
      </c>
      <c r="F837" s="3">
        <v>0</v>
      </c>
      <c r="G837" s="3">
        <v>0</v>
      </c>
      <c r="H837" s="3">
        <v>0</v>
      </c>
    </row>
    <row r="838" spans="1:8" hidden="1" x14ac:dyDescent="0.3">
      <c r="A838" s="5">
        <v>234595</v>
      </c>
      <c r="B838" s="4" t="s">
        <v>996</v>
      </c>
      <c r="C838" s="3">
        <v>0</v>
      </c>
      <c r="D838" s="3">
        <v>0</v>
      </c>
      <c r="E838" s="3">
        <v>0</v>
      </c>
      <c r="F838" s="3">
        <v>0</v>
      </c>
      <c r="G838" s="3">
        <v>0</v>
      </c>
      <c r="H838" s="3">
        <v>0</v>
      </c>
    </row>
    <row r="839" spans="1:8" hidden="1" x14ac:dyDescent="0.3">
      <c r="A839" s="5">
        <v>235000</v>
      </c>
      <c r="B839" s="4" t="s">
        <v>995</v>
      </c>
      <c r="C839" s="3">
        <v>0</v>
      </c>
      <c r="D839" s="3">
        <v>0</v>
      </c>
      <c r="E839" s="3">
        <v>0</v>
      </c>
      <c r="F839" s="3">
        <v>0</v>
      </c>
      <c r="G839" s="3">
        <v>0</v>
      </c>
      <c r="H839" s="3">
        <v>0</v>
      </c>
    </row>
    <row r="840" spans="1:8" hidden="1" x14ac:dyDescent="0.3">
      <c r="A840" s="5">
        <v>235005</v>
      </c>
      <c r="B840" s="4" t="s">
        <v>994</v>
      </c>
      <c r="C840" s="3">
        <v>0</v>
      </c>
      <c r="D840" s="3">
        <v>0</v>
      </c>
      <c r="E840" s="3">
        <v>0</v>
      </c>
      <c r="F840" s="3">
        <v>0</v>
      </c>
      <c r="G840" s="3">
        <v>0</v>
      </c>
      <c r="H840" s="3">
        <v>0</v>
      </c>
    </row>
    <row r="841" spans="1:8" hidden="1" x14ac:dyDescent="0.3">
      <c r="A841" s="5">
        <v>235010</v>
      </c>
      <c r="B841" s="4" t="s">
        <v>993</v>
      </c>
      <c r="C841" s="3">
        <v>0</v>
      </c>
      <c r="D841" s="3">
        <v>0</v>
      </c>
      <c r="E841" s="3">
        <v>0</v>
      </c>
      <c r="F841" s="3">
        <v>0</v>
      </c>
      <c r="G841" s="3">
        <v>0</v>
      </c>
      <c r="H841" s="3">
        <v>0</v>
      </c>
    </row>
    <row r="842" spans="1:8" hidden="1" x14ac:dyDescent="0.3">
      <c r="A842" s="5">
        <v>235095</v>
      </c>
      <c r="B842" s="4" t="s">
        <v>992</v>
      </c>
      <c r="C842" s="3">
        <v>0</v>
      </c>
      <c r="D842" s="3">
        <v>0</v>
      </c>
      <c r="E842" s="3">
        <v>0</v>
      </c>
      <c r="F842" s="3">
        <v>0</v>
      </c>
      <c r="G842" s="3">
        <v>0</v>
      </c>
      <c r="H842" s="3">
        <v>0</v>
      </c>
    </row>
    <row r="843" spans="1:8" hidden="1" x14ac:dyDescent="0.3">
      <c r="A843" s="5">
        <v>235500</v>
      </c>
      <c r="B843" s="4" t="s">
        <v>991</v>
      </c>
      <c r="C843" s="3">
        <v>0</v>
      </c>
      <c r="D843" s="3">
        <v>0</v>
      </c>
      <c r="E843" s="3">
        <v>0</v>
      </c>
      <c r="F843" s="3">
        <v>0</v>
      </c>
      <c r="G843" s="3">
        <v>0</v>
      </c>
      <c r="H843" s="3">
        <v>0</v>
      </c>
    </row>
    <row r="844" spans="1:8" hidden="1" x14ac:dyDescent="0.3">
      <c r="A844" s="5">
        <v>235505</v>
      </c>
      <c r="B844" s="4" t="s">
        <v>508</v>
      </c>
      <c r="C844" s="3">
        <v>0</v>
      </c>
      <c r="D844" s="3">
        <v>0</v>
      </c>
      <c r="E844" s="3">
        <v>0</v>
      </c>
      <c r="F844" s="3">
        <v>0</v>
      </c>
      <c r="G844" s="3">
        <v>0</v>
      </c>
      <c r="H844" s="3">
        <v>0</v>
      </c>
    </row>
    <row r="845" spans="1:8" hidden="1" x14ac:dyDescent="0.3">
      <c r="A845" s="5">
        <v>235510</v>
      </c>
      <c r="B845" s="4" t="s">
        <v>571</v>
      </c>
      <c r="C845" s="3">
        <v>0</v>
      </c>
      <c r="D845" s="3">
        <v>0</v>
      </c>
      <c r="E845" s="3">
        <v>0</v>
      </c>
      <c r="F845" s="3">
        <v>0</v>
      </c>
      <c r="G845" s="3">
        <v>0</v>
      </c>
      <c r="H845" s="3">
        <v>0</v>
      </c>
    </row>
    <row r="846" spans="1:8" hidden="1" x14ac:dyDescent="0.3">
      <c r="A846" s="5">
        <v>235515</v>
      </c>
      <c r="B846" s="4" t="s">
        <v>945</v>
      </c>
      <c r="C846" s="3">
        <v>0</v>
      </c>
      <c r="D846" s="3">
        <v>0</v>
      </c>
      <c r="E846" s="3">
        <v>0</v>
      </c>
      <c r="F846" s="3">
        <v>0</v>
      </c>
      <c r="G846" s="3">
        <v>0</v>
      </c>
      <c r="H846" s="3">
        <v>0</v>
      </c>
    </row>
    <row r="847" spans="1:8" hidden="1" x14ac:dyDescent="0.3">
      <c r="A847" s="5">
        <v>235520</v>
      </c>
      <c r="B847" s="4" t="s">
        <v>990</v>
      </c>
      <c r="C847" s="3">
        <v>0</v>
      </c>
      <c r="D847" s="3">
        <v>0</v>
      </c>
      <c r="E847" s="3">
        <v>0</v>
      </c>
      <c r="F847" s="3">
        <v>0</v>
      </c>
      <c r="G847" s="3">
        <v>0</v>
      </c>
      <c r="H847" s="3">
        <v>0</v>
      </c>
    </row>
    <row r="848" spans="1:8" hidden="1" x14ac:dyDescent="0.3">
      <c r="A848" s="5">
        <v>235525</v>
      </c>
      <c r="B848" s="4" t="s">
        <v>213</v>
      </c>
      <c r="C848" s="3">
        <v>0</v>
      </c>
      <c r="D848" s="3">
        <v>0</v>
      </c>
      <c r="E848" s="3">
        <v>0</v>
      </c>
      <c r="F848" s="3">
        <v>0</v>
      </c>
      <c r="G848" s="3">
        <v>0</v>
      </c>
      <c r="H848" s="3">
        <v>0</v>
      </c>
    </row>
    <row r="849" spans="1:8" x14ac:dyDescent="0.3">
      <c r="A849" s="5">
        <v>240000</v>
      </c>
      <c r="B849" s="4" t="s">
        <v>989</v>
      </c>
      <c r="C849" s="3">
        <v>1572119030.99</v>
      </c>
      <c r="D849" s="3">
        <v>1282246581.3299999</v>
      </c>
      <c r="E849" s="3">
        <v>1776702248.8699999</v>
      </c>
      <c r="F849" s="3">
        <v>2334458964.4499998</v>
      </c>
      <c r="G849" s="3">
        <v>1819873882.01</v>
      </c>
      <c r="H849" s="3">
        <v>2482459173.5599999</v>
      </c>
    </row>
    <row r="850" spans="1:8" x14ac:dyDescent="0.3">
      <c r="A850" s="5">
        <v>240500</v>
      </c>
      <c r="B850" s="4" t="s">
        <v>988</v>
      </c>
      <c r="C850" s="3">
        <v>3512000</v>
      </c>
      <c r="D850" s="3">
        <v>26743925</v>
      </c>
      <c r="E850" s="3">
        <v>11451658</v>
      </c>
      <c r="F850" s="3">
        <v>10363300</v>
      </c>
      <c r="G850" s="3">
        <v>15650373</v>
      </c>
      <c r="H850" s="3">
        <v>26464034</v>
      </c>
    </row>
    <row r="851" spans="1:8" x14ac:dyDescent="0.3">
      <c r="A851" s="5">
        <v>240505</v>
      </c>
      <c r="B851" s="4" t="s">
        <v>453</v>
      </c>
      <c r="C851" s="3">
        <v>3512000</v>
      </c>
      <c r="D851" s="3">
        <v>26743925</v>
      </c>
      <c r="E851" s="3">
        <v>11451658</v>
      </c>
      <c r="F851" s="3">
        <v>10363300</v>
      </c>
      <c r="G851" s="3">
        <v>15650373</v>
      </c>
      <c r="H851" s="3">
        <v>26464034</v>
      </c>
    </row>
    <row r="852" spans="1:8" hidden="1" x14ac:dyDescent="0.3">
      <c r="A852" s="5">
        <v>240510</v>
      </c>
      <c r="B852" s="4" t="s">
        <v>483</v>
      </c>
      <c r="C852" s="3">
        <v>0</v>
      </c>
      <c r="D852" s="3">
        <v>0</v>
      </c>
      <c r="E852" s="3">
        <v>0</v>
      </c>
      <c r="F852" s="3">
        <v>0</v>
      </c>
      <c r="G852" s="3">
        <v>0</v>
      </c>
      <c r="H852" s="3">
        <v>0</v>
      </c>
    </row>
    <row r="853" spans="1:8" hidden="1" x14ac:dyDescent="0.3">
      <c r="A853" s="5">
        <v>240595</v>
      </c>
      <c r="B853" s="4" t="s">
        <v>514</v>
      </c>
      <c r="C853" s="3">
        <v>0</v>
      </c>
      <c r="D853" s="3">
        <v>0</v>
      </c>
      <c r="E853" s="3">
        <v>0</v>
      </c>
      <c r="F853" s="3">
        <v>0</v>
      </c>
      <c r="G853" s="3">
        <v>0</v>
      </c>
      <c r="H853" s="3">
        <v>0</v>
      </c>
    </row>
    <row r="854" spans="1:8" x14ac:dyDescent="0.3">
      <c r="A854" s="5">
        <v>241000</v>
      </c>
      <c r="B854" s="4" t="s">
        <v>987</v>
      </c>
      <c r="C854" s="3">
        <v>239140982</v>
      </c>
      <c r="D854" s="3">
        <v>192634673</v>
      </c>
      <c r="E854" s="3">
        <v>209988805</v>
      </c>
      <c r="F854" s="3">
        <v>118129747</v>
      </c>
      <c r="G854" s="3">
        <v>245750577</v>
      </c>
      <c r="H854" s="3">
        <v>171692223</v>
      </c>
    </row>
    <row r="855" spans="1:8" x14ac:dyDescent="0.3">
      <c r="A855" s="5">
        <v>241005</v>
      </c>
      <c r="B855" s="4" t="s">
        <v>442</v>
      </c>
      <c r="C855" s="3">
        <v>1565287</v>
      </c>
      <c r="D855" s="3">
        <v>1803015</v>
      </c>
      <c r="E855" s="3">
        <v>1447281</v>
      </c>
      <c r="F855" s="3">
        <v>824733</v>
      </c>
      <c r="G855" s="3">
        <v>2149410</v>
      </c>
      <c r="H855" s="3">
        <v>2214420</v>
      </c>
    </row>
    <row r="856" spans="1:8" x14ac:dyDescent="0.3">
      <c r="A856" s="5">
        <v>241010</v>
      </c>
      <c r="B856" s="4" t="s">
        <v>449</v>
      </c>
      <c r="C856" s="3">
        <v>90516760</v>
      </c>
      <c r="D856" s="3">
        <v>128252152</v>
      </c>
      <c r="E856" s="3">
        <v>166399749</v>
      </c>
      <c r="F856" s="3">
        <v>58925049</v>
      </c>
      <c r="G856" s="3">
        <v>84952650</v>
      </c>
      <c r="H856" s="3">
        <v>48451431</v>
      </c>
    </row>
    <row r="857" spans="1:8" hidden="1" x14ac:dyDescent="0.3">
      <c r="A857" s="5">
        <v>241015</v>
      </c>
      <c r="B857" s="4" t="s">
        <v>986</v>
      </c>
      <c r="C857" s="3">
        <v>0</v>
      </c>
      <c r="D857" s="3">
        <v>0</v>
      </c>
      <c r="E857" s="3">
        <v>0</v>
      </c>
      <c r="F857" s="3">
        <v>0</v>
      </c>
      <c r="G857" s="3">
        <v>0</v>
      </c>
      <c r="H857" s="3">
        <v>0</v>
      </c>
    </row>
    <row r="858" spans="1:8" hidden="1" x14ac:dyDescent="0.3">
      <c r="A858" s="5">
        <v>241020</v>
      </c>
      <c r="B858" s="4" t="s">
        <v>432</v>
      </c>
      <c r="C858" s="3">
        <v>0</v>
      </c>
      <c r="D858" s="3">
        <v>0</v>
      </c>
      <c r="E858" s="3">
        <v>0</v>
      </c>
      <c r="F858" s="3">
        <v>0</v>
      </c>
      <c r="G858" s="3">
        <v>0</v>
      </c>
      <c r="H858" s="3">
        <v>0</v>
      </c>
    </row>
    <row r="859" spans="1:8" hidden="1" x14ac:dyDescent="0.3">
      <c r="A859" s="5">
        <v>241025</v>
      </c>
      <c r="B859" s="4" t="s">
        <v>985</v>
      </c>
      <c r="C859" s="3">
        <v>0</v>
      </c>
      <c r="D859" s="3">
        <v>0</v>
      </c>
      <c r="E859" s="3">
        <v>0</v>
      </c>
      <c r="F859" s="3">
        <v>0</v>
      </c>
      <c r="G859" s="3">
        <v>0</v>
      </c>
      <c r="H859" s="3">
        <v>0</v>
      </c>
    </row>
    <row r="860" spans="1:8" x14ac:dyDescent="0.3">
      <c r="A860" s="5">
        <v>241030</v>
      </c>
      <c r="B860" s="4" t="s">
        <v>448</v>
      </c>
      <c r="C860" s="3">
        <v>767671</v>
      </c>
      <c r="D860" s="3">
        <v>886567</v>
      </c>
      <c r="E860" s="3">
        <v>1009022</v>
      </c>
      <c r="F860" s="3">
        <v>3598680</v>
      </c>
      <c r="G860" s="3">
        <v>3686948</v>
      </c>
      <c r="H860" s="3">
        <v>864900</v>
      </c>
    </row>
    <row r="861" spans="1:8" x14ac:dyDescent="0.3">
      <c r="A861" s="5">
        <v>241095</v>
      </c>
      <c r="B861" s="4" t="s">
        <v>213</v>
      </c>
      <c r="C861" s="3">
        <v>146291264</v>
      </c>
      <c r="D861" s="3">
        <v>61692939</v>
      </c>
      <c r="E861" s="3">
        <v>41132753</v>
      </c>
      <c r="F861" s="3">
        <v>54781285</v>
      </c>
      <c r="G861" s="3">
        <v>154961569</v>
      </c>
      <c r="H861" s="3">
        <v>120161472</v>
      </c>
    </row>
    <row r="862" spans="1:8" hidden="1" x14ac:dyDescent="0.3">
      <c r="A862" s="5">
        <v>241500</v>
      </c>
      <c r="B862" s="4" t="s">
        <v>984</v>
      </c>
      <c r="C862" s="3">
        <v>0</v>
      </c>
      <c r="D862" s="3">
        <v>0</v>
      </c>
      <c r="E862" s="3">
        <v>0</v>
      </c>
      <c r="F862" s="3">
        <v>0</v>
      </c>
      <c r="G862" s="3">
        <v>0</v>
      </c>
      <c r="H862" s="3">
        <v>0</v>
      </c>
    </row>
    <row r="863" spans="1:8" hidden="1" x14ac:dyDescent="0.3">
      <c r="A863" s="5">
        <v>241505</v>
      </c>
      <c r="B863" s="4" t="s">
        <v>983</v>
      </c>
      <c r="C863" s="3">
        <v>0</v>
      </c>
      <c r="D863" s="3">
        <v>0</v>
      </c>
      <c r="E863" s="3">
        <v>0</v>
      </c>
      <c r="F863" s="3">
        <v>0</v>
      </c>
      <c r="G863" s="3">
        <v>0</v>
      </c>
      <c r="H863" s="3">
        <v>0</v>
      </c>
    </row>
    <row r="864" spans="1:8" hidden="1" x14ac:dyDescent="0.3">
      <c r="A864" s="5">
        <v>241510</v>
      </c>
      <c r="B864" s="4" t="s">
        <v>982</v>
      </c>
      <c r="C864" s="3">
        <v>0</v>
      </c>
      <c r="D864" s="3">
        <v>0</v>
      </c>
      <c r="E864" s="3">
        <v>0</v>
      </c>
      <c r="F864" s="3">
        <v>0</v>
      </c>
      <c r="G864" s="3">
        <v>0</v>
      </c>
      <c r="H864" s="3">
        <v>0</v>
      </c>
    </row>
    <row r="865" spans="1:8" x14ac:dyDescent="0.3">
      <c r="A865" s="5">
        <v>242000</v>
      </c>
      <c r="B865" s="4" t="s">
        <v>981</v>
      </c>
      <c r="C865" s="3">
        <v>1186306623.28</v>
      </c>
      <c r="D865" s="3">
        <v>950775417.13999999</v>
      </c>
      <c r="E865" s="3">
        <v>1324396599.99</v>
      </c>
      <c r="F865" s="3">
        <v>1951134508.6700001</v>
      </c>
      <c r="G865" s="3">
        <v>1076324099.6300001</v>
      </c>
      <c r="H865" s="3">
        <v>1888246218.47</v>
      </c>
    </row>
    <row r="866" spans="1:8" x14ac:dyDescent="0.3">
      <c r="A866" s="5">
        <v>242005</v>
      </c>
      <c r="B866" s="4" t="s">
        <v>980</v>
      </c>
      <c r="C866" s="3">
        <v>1186306623.28</v>
      </c>
      <c r="D866" s="3">
        <v>950775417.13999999</v>
      </c>
      <c r="E866" s="3">
        <v>1324396599.99</v>
      </c>
      <c r="F866" s="3">
        <v>1951134508.6700001</v>
      </c>
      <c r="G866" s="3">
        <v>1076324099.6300001</v>
      </c>
      <c r="H866" s="3">
        <v>1888246218.47</v>
      </c>
    </row>
    <row r="867" spans="1:8" hidden="1" x14ac:dyDescent="0.3">
      <c r="A867" s="5">
        <v>242010</v>
      </c>
      <c r="B867" s="4" t="s">
        <v>979</v>
      </c>
      <c r="C867" s="3">
        <v>0</v>
      </c>
      <c r="D867" s="3">
        <v>0</v>
      </c>
      <c r="E867" s="3">
        <v>0</v>
      </c>
      <c r="F867" s="3">
        <v>0</v>
      </c>
      <c r="G867" s="3">
        <v>0</v>
      </c>
      <c r="H867" s="3">
        <v>0</v>
      </c>
    </row>
    <row r="868" spans="1:8" hidden="1" x14ac:dyDescent="0.3">
      <c r="A868" s="5">
        <v>242500</v>
      </c>
      <c r="B868" s="4" t="s">
        <v>978</v>
      </c>
      <c r="C868" s="3">
        <v>0</v>
      </c>
      <c r="D868" s="3">
        <v>0</v>
      </c>
      <c r="E868" s="3">
        <v>0</v>
      </c>
      <c r="F868" s="3">
        <v>0</v>
      </c>
      <c r="G868" s="3">
        <v>0</v>
      </c>
      <c r="H868" s="3">
        <v>0</v>
      </c>
    </row>
    <row r="869" spans="1:8" hidden="1" x14ac:dyDescent="0.3">
      <c r="A869" s="5">
        <v>242505</v>
      </c>
      <c r="B869" s="4" t="s">
        <v>977</v>
      </c>
      <c r="C869" s="3">
        <v>0</v>
      </c>
      <c r="D869" s="3">
        <v>0</v>
      </c>
      <c r="E869" s="3">
        <v>0</v>
      </c>
      <c r="F869" s="3">
        <v>0</v>
      </c>
      <c r="G869" s="3">
        <v>0</v>
      </c>
      <c r="H869" s="3">
        <v>0</v>
      </c>
    </row>
    <row r="870" spans="1:8" hidden="1" x14ac:dyDescent="0.3">
      <c r="A870" s="5">
        <v>242510</v>
      </c>
      <c r="B870" s="4" t="s">
        <v>976</v>
      </c>
      <c r="C870" s="3">
        <v>0</v>
      </c>
      <c r="D870" s="3">
        <v>0</v>
      </c>
      <c r="E870" s="3">
        <v>0</v>
      </c>
      <c r="F870" s="3">
        <v>0</v>
      </c>
      <c r="G870" s="3">
        <v>0</v>
      </c>
      <c r="H870" s="3">
        <v>0</v>
      </c>
    </row>
    <row r="871" spans="1:8" hidden="1" x14ac:dyDescent="0.3">
      <c r="A871" s="5">
        <v>242515</v>
      </c>
      <c r="B871" s="4" t="s">
        <v>975</v>
      </c>
      <c r="C871" s="3">
        <v>0</v>
      </c>
      <c r="D871" s="3">
        <v>0</v>
      </c>
      <c r="E871" s="3">
        <v>0</v>
      </c>
      <c r="F871" s="3">
        <v>0</v>
      </c>
      <c r="G871" s="3">
        <v>0</v>
      </c>
      <c r="H871" s="3">
        <v>0</v>
      </c>
    </row>
    <row r="872" spans="1:8" hidden="1" x14ac:dyDescent="0.3">
      <c r="A872" s="5">
        <v>242520</v>
      </c>
      <c r="B872" s="4" t="s">
        <v>974</v>
      </c>
      <c r="C872" s="3">
        <v>0</v>
      </c>
      <c r="D872" s="3">
        <v>0</v>
      </c>
      <c r="E872" s="3">
        <v>0</v>
      </c>
      <c r="F872" s="3">
        <v>0</v>
      </c>
      <c r="G872" s="3">
        <v>0</v>
      </c>
      <c r="H872" s="3">
        <v>0</v>
      </c>
    </row>
    <row r="873" spans="1:8" hidden="1" x14ac:dyDescent="0.3">
      <c r="A873" s="5">
        <v>242525</v>
      </c>
      <c r="B873" s="4" t="s">
        <v>973</v>
      </c>
      <c r="C873" s="3">
        <v>0</v>
      </c>
      <c r="D873" s="3">
        <v>0</v>
      </c>
      <c r="E873" s="3">
        <v>0</v>
      </c>
      <c r="F873" s="3">
        <v>0</v>
      </c>
      <c r="G873" s="3">
        <v>0</v>
      </c>
      <c r="H873" s="3">
        <v>0</v>
      </c>
    </row>
    <row r="874" spans="1:8" hidden="1" x14ac:dyDescent="0.3">
      <c r="A874" s="5">
        <v>242595</v>
      </c>
      <c r="B874" s="4" t="s">
        <v>972</v>
      </c>
      <c r="C874" s="3">
        <v>0</v>
      </c>
      <c r="D874" s="3">
        <v>0</v>
      </c>
      <c r="E874" s="3">
        <v>0</v>
      </c>
      <c r="F874" s="3">
        <v>0</v>
      </c>
      <c r="G874" s="3">
        <v>0</v>
      </c>
      <c r="H874" s="3">
        <v>0</v>
      </c>
    </row>
    <row r="875" spans="1:8" hidden="1" x14ac:dyDescent="0.3">
      <c r="A875" s="5">
        <v>243000</v>
      </c>
      <c r="B875" s="4" t="s">
        <v>971</v>
      </c>
      <c r="C875" s="3">
        <v>0</v>
      </c>
      <c r="D875" s="3">
        <v>0</v>
      </c>
      <c r="E875" s="3">
        <v>0</v>
      </c>
      <c r="F875" s="3">
        <v>0</v>
      </c>
      <c r="G875" s="3">
        <v>0</v>
      </c>
      <c r="H875" s="3">
        <v>0</v>
      </c>
    </row>
    <row r="876" spans="1:8" hidden="1" x14ac:dyDescent="0.3">
      <c r="A876" s="5">
        <v>243005</v>
      </c>
      <c r="B876" s="4" t="s">
        <v>970</v>
      </c>
      <c r="C876" s="3">
        <v>0</v>
      </c>
      <c r="D876" s="3">
        <v>0</v>
      </c>
      <c r="E876" s="3">
        <v>0</v>
      </c>
      <c r="F876" s="3">
        <v>0</v>
      </c>
      <c r="G876" s="3">
        <v>0</v>
      </c>
      <c r="H876" s="3">
        <v>0</v>
      </c>
    </row>
    <row r="877" spans="1:8" hidden="1" x14ac:dyDescent="0.3">
      <c r="A877" s="5">
        <v>243010</v>
      </c>
      <c r="B877" s="4" t="s">
        <v>969</v>
      </c>
      <c r="C877" s="3">
        <v>0</v>
      </c>
      <c r="D877" s="3">
        <v>0</v>
      </c>
      <c r="E877" s="3">
        <v>0</v>
      </c>
      <c r="F877" s="3">
        <v>0</v>
      </c>
      <c r="G877" s="3">
        <v>0</v>
      </c>
      <c r="H877" s="3">
        <v>0</v>
      </c>
    </row>
    <row r="878" spans="1:8" hidden="1" x14ac:dyDescent="0.3">
      <c r="A878" s="5">
        <v>243015</v>
      </c>
      <c r="B878" s="4" t="s">
        <v>968</v>
      </c>
      <c r="C878" s="3">
        <v>0</v>
      </c>
      <c r="D878" s="3">
        <v>0</v>
      </c>
      <c r="E878" s="3">
        <v>0</v>
      </c>
      <c r="F878" s="3">
        <v>0</v>
      </c>
      <c r="G878" s="3">
        <v>0</v>
      </c>
      <c r="H878" s="3">
        <v>0</v>
      </c>
    </row>
    <row r="879" spans="1:8" hidden="1" x14ac:dyDescent="0.3">
      <c r="A879" s="5">
        <v>243020</v>
      </c>
      <c r="B879" s="4" t="s">
        <v>967</v>
      </c>
      <c r="C879" s="3">
        <v>0</v>
      </c>
      <c r="D879" s="3">
        <v>0</v>
      </c>
      <c r="E879" s="3">
        <v>0</v>
      </c>
      <c r="F879" s="3">
        <v>0</v>
      </c>
      <c r="G879" s="3">
        <v>0</v>
      </c>
      <c r="H879" s="3">
        <v>0</v>
      </c>
    </row>
    <row r="880" spans="1:8" hidden="1" x14ac:dyDescent="0.3">
      <c r="A880" s="5">
        <v>243095</v>
      </c>
      <c r="B880" s="4" t="s">
        <v>966</v>
      </c>
      <c r="C880" s="3">
        <v>0</v>
      </c>
      <c r="D880" s="3">
        <v>0</v>
      </c>
      <c r="E880" s="3">
        <v>0</v>
      </c>
      <c r="F880" s="3">
        <v>0</v>
      </c>
      <c r="G880" s="3">
        <v>0</v>
      </c>
      <c r="H880" s="3">
        <v>0</v>
      </c>
    </row>
    <row r="881" spans="1:8" x14ac:dyDescent="0.3">
      <c r="A881" s="5">
        <v>243500</v>
      </c>
      <c r="B881" s="4" t="s">
        <v>965</v>
      </c>
      <c r="C881" s="3">
        <v>31392447.719999999</v>
      </c>
      <c r="D881" s="3">
        <v>15746814.720000001</v>
      </c>
      <c r="E881" s="3">
        <v>12433125.720000001</v>
      </c>
      <c r="F881" s="3">
        <v>18436143.719999999</v>
      </c>
      <c r="G881" s="3">
        <v>21453783.719999999</v>
      </c>
      <c r="H881" s="3">
        <v>21531314.719999999</v>
      </c>
    </row>
    <row r="882" spans="1:8" x14ac:dyDescent="0.3">
      <c r="A882" s="5">
        <v>243505</v>
      </c>
      <c r="B882" s="4" t="s">
        <v>964</v>
      </c>
      <c r="C882" s="3">
        <v>633000</v>
      </c>
      <c r="D882" s="3">
        <v>1060000</v>
      </c>
      <c r="E882" s="3">
        <v>778000</v>
      </c>
      <c r="F882" s="3">
        <v>933000</v>
      </c>
      <c r="G882" s="3">
        <v>1524000</v>
      </c>
      <c r="H882" s="3">
        <v>870280</v>
      </c>
    </row>
    <row r="883" spans="1:8" hidden="1" x14ac:dyDescent="0.3">
      <c r="A883" s="5">
        <v>243510</v>
      </c>
      <c r="B883" s="4" t="s">
        <v>963</v>
      </c>
      <c r="C883" s="3">
        <v>0</v>
      </c>
      <c r="D883" s="3">
        <v>0</v>
      </c>
      <c r="E883" s="3">
        <v>0</v>
      </c>
      <c r="F883" s="3">
        <v>0</v>
      </c>
      <c r="G883" s="3">
        <v>0</v>
      </c>
      <c r="H883" s="3">
        <v>0</v>
      </c>
    </row>
    <row r="884" spans="1:8" x14ac:dyDescent="0.3">
      <c r="A884" s="5">
        <v>243515</v>
      </c>
      <c r="B884" s="4" t="s">
        <v>453</v>
      </c>
      <c r="C884" s="3">
        <v>1706486</v>
      </c>
      <c r="D884" s="3">
        <v>1460820</v>
      </c>
      <c r="E884" s="3">
        <v>306653</v>
      </c>
      <c r="F884" s="3">
        <v>335963</v>
      </c>
      <c r="G884" s="3">
        <v>876634</v>
      </c>
      <c r="H884" s="3">
        <v>789430</v>
      </c>
    </row>
    <row r="885" spans="1:8" hidden="1" x14ac:dyDescent="0.3">
      <c r="A885" s="5">
        <v>243520</v>
      </c>
      <c r="B885" s="4" t="s">
        <v>483</v>
      </c>
      <c r="C885" s="3">
        <v>7150000</v>
      </c>
      <c r="D885" s="3">
        <v>0</v>
      </c>
      <c r="E885" s="3">
        <v>0</v>
      </c>
      <c r="F885" s="3">
        <v>0</v>
      </c>
      <c r="G885" s="3">
        <v>0</v>
      </c>
      <c r="H885" s="3">
        <v>0</v>
      </c>
    </row>
    <row r="886" spans="1:8" x14ac:dyDescent="0.3">
      <c r="A886" s="5">
        <v>243525</v>
      </c>
      <c r="B886" s="4" t="s">
        <v>962</v>
      </c>
      <c r="C886" s="3">
        <v>1050362.27</v>
      </c>
      <c r="D886" s="3">
        <v>686096.27</v>
      </c>
      <c r="E886" s="3">
        <v>606137.27</v>
      </c>
      <c r="F886" s="3">
        <v>923764.27</v>
      </c>
      <c r="G886" s="3">
        <v>1364661.27</v>
      </c>
      <c r="H886" s="3">
        <v>1287519.27</v>
      </c>
    </row>
    <row r="887" spans="1:8" x14ac:dyDescent="0.3">
      <c r="A887" s="5">
        <v>243530</v>
      </c>
      <c r="B887" s="4" t="s">
        <v>451</v>
      </c>
      <c r="C887" s="3">
        <v>93771</v>
      </c>
      <c r="D887" s="3">
        <v>156528</v>
      </c>
      <c r="E887" s="3">
        <v>117164</v>
      </c>
      <c r="F887" s="3">
        <v>117903</v>
      </c>
      <c r="G887" s="3">
        <v>87927</v>
      </c>
      <c r="H887" s="3">
        <v>85481</v>
      </c>
    </row>
    <row r="888" spans="1:8" hidden="1" x14ac:dyDescent="0.3">
      <c r="A888" s="5">
        <v>243535</v>
      </c>
      <c r="B888" s="4" t="s">
        <v>961</v>
      </c>
      <c r="C888" s="3">
        <v>278</v>
      </c>
      <c r="D888" s="3">
        <v>0</v>
      </c>
      <c r="E888" s="3">
        <v>0</v>
      </c>
      <c r="F888" s="3">
        <v>0</v>
      </c>
      <c r="G888" s="3">
        <v>0</v>
      </c>
      <c r="H888" s="3">
        <v>0</v>
      </c>
    </row>
    <row r="889" spans="1:8" x14ac:dyDescent="0.3">
      <c r="A889" s="5">
        <v>243540</v>
      </c>
      <c r="B889" s="4" t="s">
        <v>960</v>
      </c>
      <c r="C889" s="3">
        <v>18258375.449999999</v>
      </c>
      <c r="D889" s="3">
        <v>11057709.449999999</v>
      </c>
      <c r="E889" s="3">
        <v>9528399.4499999993</v>
      </c>
      <c r="F889" s="3">
        <v>14602967.449999999</v>
      </c>
      <c r="G889" s="3">
        <v>13417839.449999999</v>
      </c>
      <c r="H889" s="3">
        <v>17036460.449999999</v>
      </c>
    </row>
    <row r="890" spans="1:8" hidden="1" x14ac:dyDescent="0.3">
      <c r="A890" s="5">
        <v>243545</v>
      </c>
      <c r="B890" s="4" t="s">
        <v>959</v>
      </c>
      <c r="C890" s="3">
        <v>0</v>
      </c>
      <c r="D890" s="3">
        <v>0</v>
      </c>
      <c r="E890" s="3">
        <v>0</v>
      </c>
      <c r="F890" s="3">
        <v>0</v>
      </c>
      <c r="G890" s="3">
        <v>0</v>
      </c>
      <c r="H890" s="3">
        <v>0</v>
      </c>
    </row>
    <row r="891" spans="1:8" hidden="1" x14ac:dyDescent="0.3">
      <c r="A891" s="5">
        <v>243550</v>
      </c>
      <c r="B891" s="4" t="s">
        <v>958</v>
      </c>
      <c r="C891" s="3">
        <v>0</v>
      </c>
      <c r="D891" s="3">
        <v>0</v>
      </c>
      <c r="E891" s="3">
        <v>0</v>
      </c>
      <c r="F891" s="3">
        <v>0</v>
      </c>
      <c r="G891" s="3">
        <v>0</v>
      </c>
      <c r="H891" s="3">
        <v>0</v>
      </c>
    </row>
    <row r="892" spans="1:8" hidden="1" x14ac:dyDescent="0.3">
      <c r="A892" s="5">
        <v>243555</v>
      </c>
      <c r="B892" s="4" t="s">
        <v>957</v>
      </c>
      <c r="C892" s="3">
        <v>0</v>
      </c>
      <c r="D892" s="3">
        <v>0</v>
      </c>
      <c r="E892" s="3">
        <v>0</v>
      </c>
      <c r="F892" s="3">
        <v>0</v>
      </c>
      <c r="G892" s="3">
        <v>0</v>
      </c>
      <c r="H892" s="3">
        <v>0</v>
      </c>
    </row>
    <row r="893" spans="1:8" x14ac:dyDescent="0.3">
      <c r="A893" s="5">
        <v>243560</v>
      </c>
      <c r="B893" s="4" t="s">
        <v>956</v>
      </c>
      <c r="C893" s="3">
        <v>586376</v>
      </c>
      <c r="D893" s="3">
        <v>0</v>
      </c>
      <c r="E893" s="3">
        <v>0</v>
      </c>
      <c r="F893" s="3">
        <v>0</v>
      </c>
      <c r="G893" s="3">
        <v>61753</v>
      </c>
      <c r="H893" s="3">
        <v>62292</v>
      </c>
    </row>
    <row r="894" spans="1:8" hidden="1" x14ac:dyDescent="0.3">
      <c r="A894" s="5">
        <v>243565</v>
      </c>
      <c r="B894" s="4" t="s">
        <v>955</v>
      </c>
      <c r="C894" s="3">
        <v>0</v>
      </c>
      <c r="D894" s="3">
        <v>0</v>
      </c>
      <c r="E894" s="3">
        <v>0</v>
      </c>
      <c r="F894" s="3">
        <v>0</v>
      </c>
      <c r="G894" s="3">
        <v>0</v>
      </c>
      <c r="H894" s="3">
        <v>0</v>
      </c>
    </row>
    <row r="895" spans="1:8" hidden="1" x14ac:dyDescent="0.3">
      <c r="A895" s="5">
        <v>243570</v>
      </c>
      <c r="B895" s="4" t="s">
        <v>954</v>
      </c>
      <c r="C895" s="3">
        <v>255</v>
      </c>
      <c r="D895" s="3">
        <v>0</v>
      </c>
      <c r="E895" s="3">
        <v>0</v>
      </c>
      <c r="F895" s="3">
        <v>0</v>
      </c>
      <c r="G895" s="3">
        <v>1453484</v>
      </c>
      <c r="H895" s="3">
        <v>0</v>
      </c>
    </row>
    <row r="896" spans="1:8" x14ac:dyDescent="0.3">
      <c r="A896" s="5">
        <v>243575</v>
      </c>
      <c r="B896" s="4" t="s">
        <v>953</v>
      </c>
      <c r="C896" s="3">
        <v>1913544</v>
      </c>
      <c r="D896" s="3">
        <v>1325661</v>
      </c>
      <c r="E896" s="3">
        <v>1096772</v>
      </c>
      <c r="F896" s="3">
        <v>1522546</v>
      </c>
      <c r="G896" s="3">
        <v>2667485</v>
      </c>
      <c r="H896" s="3">
        <v>1172852</v>
      </c>
    </row>
    <row r="897" spans="1:8" hidden="1" x14ac:dyDescent="0.3">
      <c r="A897" s="5">
        <v>243580</v>
      </c>
      <c r="B897" s="4" t="s">
        <v>952</v>
      </c>
      <c r="C897" s="3">
        <v>0</v>
      </c>
      <c r="D897" s="3">
        <v>0</v>
      </c>
      <c r="E897" s="3">
        <v>0</v>
      </c>
      <c r="F897" s="3">
        <v>0</v>
      </c>
      <c r="G897" s="3">
        <v>0</v>
      </c>
      <c r="H897" s="3">
        <v>0</v>
      </c>
    </row>
    <row r="898" spans="1:8" x14ac:dyDescent="0.3">
      <c r="A898" s="5">
        <v>243585</v>
      </c>
      <c r="B898" s="4" t="s">
        <v>925</v>
      </c>
      <c r="C898" s="3">
        <v>0</v>
      </c>
      <c r="D898" s="3">
        <v>0</v>
      </c>
      <c r="E898" s="3">
        <v>0</v>
      </c>
      <c r="F898" s="3">
        <v>0</v>
      </c>
      <c r="G898" s="3">
        <v>0</v>
      </c>
      <c r="H898" s="3">
        <v>227000</v>
      </c>
    </row>
    <row r="899" spans="1:8" x14ac:dyDescent="0.3">
      <c r="A899" s="5">
        <v>244000</v>
      </c>
      <c r="B899" s="4" t="s">
        <v>951</v>
      </c>
      <c r="C899" s="3">
        <v>6965258.5700000003</v>
      </c>
      <c r="D899" s="3">
        <v>9317226.1999999993</v>
      </c>
      <c r="E899" s="3">
        <v>143837109.28999999</v>
      </c>
      <c r="F899" s="3">
        <v>125721308.23</v>
      </c>
      <c r="G899" s="3">
        <v>198874804.37</v>
      </c>
      <c r="H899" s="3">
        <v>86980781.420000002</v>
      </c>
    </row>
    <row r="900" spans="1:8" hidden="1" x14ac:dyDescent="0.3">
      <c r="A900" s="5">
        <v>244005</v>
      </c>
      <c r="B900" s="4" t="s">
        <v>950</v>
      </c>
      <c r="C900" s="3">
        <v>0</v>
      </c>
      <c r="D900" s="3">
        <v>0</v>
      </c>
      <c r="E900" s="3">
        <v>0</v>
      </c>
      <c r="F900" s="3">
        <v>0</v>
      </c>
      <c r="G900" s="3">
        <v>0</v>
      </c>
      <c r="H900" s="3">
        <v>0</v>
      </c>
    </row>
    <row r="901" spans="1:8" x14ac:dyDescent="0.3">
      <c r="A901" s="5">
        <v>244010</v>
      </c>
      <c r="B901" s="4" t="s">
        <v>949</v>
      </c>
      <c r="C901" s="3">
        <v>6813596.5700000003</v>
      </c>
      <c r="D901" s="3">
        <v>9207426.1999999993</v>
      </c>
      <c r="E901" s="3">
        <v>20390539.289999999</v>
      </c>
      <c r="F901" s="3">
        <v>0</v>
      </c>
      <c r="G901" s="3">
        <v>28339066.370000001</v>
      </c>
      <c r="H901" s="3">
        <v>16752004.42</v>
      </c>
    </row>
    <row r="902" spans="1:8" x14ac:dyDescent="0.3">
      <c r="A902" s="5">
        <v>244015</v>
      </c>
      <c r="B902" s="4" t="s">
        <v>948</v>
      </c>
      <c r="C902" s="3">
        <v>151662</v>
      </c>
      <c r="D902" s="3">
        <v>0</v>
      </c>
      <c r="E902" s="3">
        <v>123229000</v>
      </c>
      <c r="F902" s="3">
        <v>125363898.23</v>
      </c>
      <c r="G902" s="3">
        <v>170057808</v>
      </c>
      <c r="H902" s="3">
        <v>69754808</v>
      </c>
    </row>
    <row r="903" spans="1:8" hidden="1" x14ac:dyDescent="0.3">
      <c r="A903" s="5">
        <v>244020</v>
      </c>
      <c r="B903" s="4" t="s">
        <v>947</v>
      </c>
      <c r="C903" s="3">
        <v>0</v>
      </c>
      <c r="D903" s="3">
        <v>0</v>
      </c>
      <c r="E903" s="3">
        <v>0</v>
      </c>
      <c r="F903" s="3">
        <v>0</v>
      </c>
      <c r="G903" s="3">
        <v>0</v>
      </c>
      <c r="H903" s="3">
        <v>0</v>
      </c>
    </row>
    <row r="904" spans="1:8" hidden="1" x14ac:dyDescent="0.3">
      <c r="A904" s="5">
        <v>244025</v>
      </c>
      <c r="B904" s="4" t="s">
        <v>946</v>
      </c>
      <c r="C904" s="3">
        <v>0</v>
      </c>
      <c r="D904" s="3">
        <v>0</v>
      </c>
      <c r="E904" s="3">
        <v>0</v>
      </c>
      <c r="F904" s="3">
        <v>0</v>
      </c>
      <c r="G904" s="3">
        <v>0</v>
      </c>
      <c r="H904" s="3">
        <v>0</v>
      </c>
    </row>
    <row r="905" spans="1:8" hidden="1" x14ac:dyDescent="0.3">
      <c r="A905" s="5">
        <v>244030</v>
      </c>
      <c r="B905" s="4" t="s">
        <v>945</v>
      </c>
      <c r="C905" s="3">
        <v>0</v>
      </c>
      <c r="D905" s="3">
        <v>0</v>
      </c>
      <c r="E905" s="3">
        <v>0</v>
      </c>
      <c r="F905" s="3">
        <v>0</v>
      </c>
      <c r="G905" s="3">
        <v>0</v>
      </c>
      <c r="H905" s="3">
        <v>0</v>
      </c>
    </row>
    <row r="906" spans="1:8" hidden="1" x14ac:dyDescent="0.3">
      <c r="A906" s="5">
        <v>244035</v>
      </c>
      <c r="B906" s="4" t="s">
        <v>944</v>
      </c>
      <c r="C906" s="3">
        <v>0</v>
      </c>
      <c r="D906" s="3">
        <v>0</v>
      </c>
      <c r="E906" s="3">
        <v>0</v>
      </c>
      <c r="F906" s="3">
        <v>0</v>
      </c>
      <c r="G906" s="3">
        <v>0</v>
      </c>
      <c r="H906" s="3">
        <v>0</v>
      </c>
    </row>
    <row r="907" spans="1:8" hidden="1" x14ac:dyDescent="0.3">
      <c r="A907" s="5">
        <v>244040</v>
      </c>
      <c r="B907" s="4" t="s">
        <v>943</v>
      </c>
      <c r="C907" s="3">
        <v>0</v>
      </c>
      <c r="D907" s="3">
        <v>0</v>
      </c>
      <c r="E907" s="3">
        <v>0</v>
      </c>
      <c r="F907" s="3">
        <v>0</v>
      </c>
      <c r="G907" s="3">
        <v>0</v>
      </c>
      <c r="H907" s="3">
        <v>0</v>
      </c>
    </row>
    <row r="908" spans="1:8" hidden="1" x14ac:dyDescent="0.3">
      <c r="A908" s="5">
        <v>244045</v>
      </c>
      <c r="B908" s="4" t="s">
        <v>942</v>
      </c>
      <c r="C908" s="3">
        <v>0</v>
      </c>
      <c r="D908" s="3">
        <v>0</v>
      </c>
      <c r="E908" s="3">
        <v>0</v>
      </c>
      <c r="F908" s="3">
        <v>0</v>
      </c>
      <c r="G908" s="3">
        <v>0</v>
      </c>
      <c r="H908" s="3">
        <v>0</v>
      </c>
    </row>
    <row r="909" spans="1:8" hidden="1" x14ac:dyDescent="0.3">
      <c r="A909" s="5">
        <v>244050</v>
      </c>
      <c r="B909" s="4" t="s">
        <v>941</v>
      </c>
      <c r="C909" s="3">
        <v>0</v>
      </c>
      <c r="D909" s="3">
        <v>0</v>
      </c>
      <c r="E909" s="3">
        <v>0</v>
      </c>
      <c r="F909" s="3">
        <v>0</v>
      </c>
      <c r="G909" s="3">
        <v>0</v>
      </c>
      <c r="H909" s="3">
        <v>0</v>
      </c>
    </row>
    <row r="910" spans="1:8" hidden="1" x14ac:dyDescent="0.3">
      <c r="A910" s="5">
        <v>244055</v>
      </c>
      <c r="B910" s="4" t="s">
        <v>940</v>
      </c>
      <c r="C910" s="3">
        <v>0</v>
      </c>
      <c r="D910" s="3">
        <v>0</v>
      </c>
      <c r="E910" s="3">
        <v>0</v>
      </c>
      <c r="F910" s="3">
        <v>0</v>
      </c>
      <c r="G910" s="3">
        <v>0</v>
      </c>
      <c r="H910" s="3">
        <v>0</v>
      </c>
    </row>
    <row r="911" spans="1:8" x14ac:dyDescent="0.3">
      <c r="A911" s="5">
        <v>244095</v>
      </c>
      <c r="B911" s="4" t="s">
        <v>213</v>
      </c>
      <c r="C911" s="3">
        <v>0</v>
      </c>
      <c r="D911" s="3">
        <v>109800</v>
      </c>
      <c r="E911" s="3">
        <v>217570</v>
      </c>
      <c r="F911" s="3">
        <v>357410</v>
      </c>
      <c r="G911" s="3">
        <v>477930</v>
      </c>
      <c r="H911" s="3">
        <v>473969</v>
      </c>
    </row>
    <row r="912" spans="1:8" x14ac:dyDescent="0.3">
      <c r="A912" s="5">
        <v>244500</v>
      </c>
      <c r="B912" s="4" t="s">
        <v>939</v>
      </c>
      <c r="C912" s="3">
        <v>37046205</v>
      </c>
      <c r="D912" s="3">
        <v>12623997</v>
      </c>
      <c r="E912" s="3">
        <v>7711668</v>
      </c>
      <c r="F912" s="3">
        <v>47831634.799999997</v>
      </c>
      <c r="G912" s="3">
        <v>183751493.19</v>
      </c>
      <c r="H912" s="3">
        <v>176314540.83000001</v>
      </c>
    </row>
    <row r="913" spans="1:8" hidden="1" x14ac:dyDescent="0.3">
      <c r="A913" s="5">
        <v>244505</v>
      </c>
      <c r="B913" s="4" t="s">
        <v>938</v>
      </c>
      <c r="C913" s="3">
        <v>0</v>
      </c>
      <c r="D913" s="3">
        <v>0</v>
      </c>
      <c r="E913" s="3">
        <v>0</v>
      </c>
      <c r="F913" s="3">
        <v>0</v>
      </c>
      <c r="G913" s="3">
        <v>0</v>
      </c>
      <c r="H913" s="3">
        <v>0</v>
      </c>
    </row>
    <row r="914" spans="1:8" hidden="1" x14ac:dyDescent="0.3">
      <c r="A914" s="5">
        <v>244510</v>
      </c>
      <c r="B914" s="4" t="s">
        <v>937</v>
      </c>
      <c r="C914" s="3">
        <v>0</v>
      </c>
      <c r="D914" s="3">
        <v>0</v>
      </c>
      <c r="E914" s="3">
        <v>0</v>
      </c>
      <c r="F914" s="3">
        <v>0</v>
      </c>
      <c r="G914" s="3">
        <v>0</v>
      </c>
      <c r="H914" s="3">
        <v>0</v>
      </c>
    </row>
    <row r="915" spans="1:8" x14ac:dyDescent="0.3">
      <c r="A915" s="5">
        <v>244595</v>
      </c>
      <c r="B915" s="4" t="s">
        <v>213</v>
      </c>
      <c r="C915" s="3">
        <v>37046205</v>
      </c>
      <c r="D915" s="3">
        <v>12623997</v>
      </c>
      <c r="E915" s="3">
        <v>7711668</v>
      </c>
      <c r="F915" s="3">
        <v>47831634.799999997</v>
      </c>
      <c r="G915" s="3">
        <v>183751493.19</v>
      </c>
      <c r="H915" s="3">
        <v>176314540.83000001</v>
      </c>
    </row>
    <row r="916" spans="1:8" x14ac:dyDescent="0.3">
      <c r="A916" s="5">
        <v>245000</v>
      </c>
      <c r="B916" s="4" t="s">
        <v>936</v>
      </c>
      <c r="C916" s="3">
        <v>32994037</v>
      </c>
      <c r="D916" s="3">
        <v>35558832</v>
      </c>
      <c r="E916" s="3">
        <v>35805662</v>
      </c>
      <c r="F916" s="3">
        <v>25037385</v>
      </c>
      <c r="G916" s="3">
        <v>28588700</v>
      </c>
      <c r="H916" s="3">
        <v>25927484</v>
      </c>
    </row>
    <row r="917" spans="1:8" x14ac:dyDescent="0.3">
      <c r="A917" s="5">
        <v>245005</v>
      </c>
      <c r="B917" s="4" t="s">
        <v>935</v>
      </c>
      <c r="C917" s="3">
        <v>9608800</v>
      </c>
      <c r="D917" s="3">
        <v>10482100</v>
      </c>
      <c r="E917" s="3">
        <v>10414000</v>
      </c>
      <c r="F917" s="3">
        <v>4816000</v>
      </c>
      <c r="G917" s="3">
        <v>5625500</v>
      </c>
      <c r="H917" s="3">
        <v>4948400</v>
      </c>
    </row>
    <row r="918" spans="1:8" x14ac:dyDescent="0.3">
      <c r="A918" s="5">
        <v>245010</v>
      </c>
      <c r="B918" s="4" t="s">
        <v>934</v>
      </c>
      <c r="C918" s="3">
        <v>11787552</v>
      </c>
      <c r="D918" s="3">
        <v>13053700</v>
      </c>
      <c r="E918" s="3">
        <v>12709300</v>
      </c>
      <c r="F918" s="3">
        <v>14807800</v>
      </c>
      <c r="G918" s="3">
        <v>16662500</v>
      </c>
      <c r="H918" s="3">
        <v>15395900</v>
      </c>
    </row>
    <row r="919" spans="1:8" x14ac:dyDescent="0.3">
      <c r="A919" s="5">
        <v>245015</v>
      </c>
      <c r="B919" s="4" t="s">
        <v>933</v>
      </c>
      <c r="C919" s="3">
        <v>372200</v>
      </c>
      <c r="D919" s="3">
        <v>1028100</v>
      </c>
      <c r="E919" s="3">
        <v>1076500</v>
      </c>
      <c r="F919" s="3">
        <v>1017800</v>
      </c>
      <c r="G919" s="3">
        <v>1385300</v>
      </c>
      <c r="H919" s="3">
        <v>1365500</v>
      </c>
    </row>
    <row r="920" spans="1:8" x14ac:dyDescent="0.3">
      <c r="A920" s="5">
        <v>245020</v>
      </c>
      <c r="B920" s="4" t="s">
        <v>932</v>
      </c>
      <c r="C920" s="3">
        <v>6851580</v>
      </c>
      <c r="D920" s="3">
        <v>6981200</v>
      </c>
      <c r="E920" s="3">
        <v>7806300</v>
      </c>
      <c r="F920" s="3">
        <v>4295900</v>
      </c>
      <c r="G920" s="3">
        <v>4915400</v>
      </c>
      <c r="H920" s="3">
        <v>4108100</v>
      </c>
    </row>
    <row r="921" spans="1:8" x14ac:dyDescent="0.3">
      <c r="A921" s="5">
        <v>245025</v>
      </c>
      <c r="B921" s="4" t="s">
        <v>931</v>
      </c>
      <c r="C921" s="3">
        <v>83150</v>
      </c>
      <c r="D921" s="3">
        <v>88977</v>
      </c>
      <c r="E921" s="3">
        <v>0</v>
      </c>
      <c r="F921" s="3">
        <v>99885</v>
      </c>
      <c r="G921" s="3">
        <v>0</v>
      </c>
      <c r="H921" s="3">
        <v>109584</v>
      </c>
    </row>
    <row r="922" spans="1:8" hidden="1" x14ac:dyDescent="0.3">
      <c r="A922" s="5">
        <v>245030</v>
      </c>
      <c r="B922" s="4" t="s">
        <v>930</v>
      </c>
      <c r="C922" s="3">
        <v>4290755</v>
      </c>
      <c r="D922" s="3">
        <v>3924755</v>
      </c>
      <c r="E922" s="3">
        <v>3799562</v>
      </c>
      <c r="F922" s="3">
        <v>0</v>
      </c>
      <c r="G922" s="3">
        <v>0</v>
      </c>
      <c r="H922" s="3">
        <v>0</v>
      </c>
    </row>
    <row r="923" spans="1:8" hidden="1" x14ac:dyDescent="0.3">
      <c r="A923" s="5">
        <v>245035</v>
      </c>
      <c r="B923" s="4" t="s">
        <v>929</v>
      </c>
      <c r="C923" s="3">
        <v>0</v>
      </c>
      <c r="D923" s="3">
        <v>0</v>
      </c>
      <c r="E923" s="3">
        <v>0</v>
      </c>
      <c r="F923" s="3">
        <v>0</v>
      </c>
      <c r="G923" s="3">
        <v>0</v>
      </c>
      <c r="H923" s="3">
        <v>0</v>
      </c>
    </row>
    <row r="924" spans="1:8" hidden="1" x14ac:dyDescent="0.3">
      <c r="A924" s="5">
        <v>245040</v>
      </c>
      <c r="B924" s="4" t="s">
        <v>928</v>
      </c>
      <c r="C924" s="3">
        <v>0</v>
      </c>
      <c r="D924" s="3">
        <v>0</v>
      </c>
      <c r="E924" s="3">
        <v>0</v>
      </c>
      <c r="F924" s="3">
        <v>0</v>
      </c>
      <c r="G924" s="3">
        <v>0</v>
      </c>
      <c r="H924" s="3">
        <v>0</v>
      </c>
    </row>
    <row r="925" spans="1:8" hidden="1" x14ac:dyDescent="0.3">
      <c r="A925" s="5">
        <v>245045</v>
      </c>
      <c r="B925" s="4" t="s">
        <v>927</v>
      </c>
      <c r="C925" s="3">
        <v>0</v>
      </c>
      <c r="D925" s="3">
        <v>0</v>
      </c>
      <c r="E925" s="3">
        <v>0</v>
      </c>
      <c r="F925" s="3">
        <v>0</v>
      </c>
      <c r="G925" s="3">
        <v>0</v>
      </c>
      <c r="H925" s="3">
        <v>0</v>
      </c>
    </row>
    <row r="926" spans="1:8" hidden="1" x14ac:dyDescent="0.3">
      <c r="A926" s="5">
        <v>245050</v>
      </c>
      <c r="B926" s="4" t="s">
        <v>926</v>
      </c>
      <c r="C926" s="3">
        <v>0</v>
      </c>
      <c r="D926" s="3">
        <v>0</v>
      </c>
      <c r="E926" s="3">
        <v>0</v>
      </c>
      <c r="F926" s="3">
        <v>0</v>
      </c>
      <c r="G926" s="3">
        <v>0</v>
      </c>
      <c r="H926" s="3">
        <v>0</v>
      </c>
    </row>
    <row r="927" spans="1:8" hidden="1" x14ac:dyDescent="0.3">
      <c r="A927" s="5">
        <v>245095</v>
      </c>
      <c r="B927" s="4" t="s">
        <v>925</v>
      </c>
      <c r="C927" s="3">
        <v>0</v>
      </c>
      <c r="D927" s="3">
        <v>0</v>
      </c>
      <c r="E927" s="3">
        <v>0</v>
      </c>
      <c r="F927" s="3">
        <v>0</v>
      </c>
      <c r="G927" s="3">
        <v>0</v>
      </c>
      <c r="H927" s="3">
        <v>0</v>
      </c>
    </row>
    <row r="928" spans="1:8" x14ac:dyDescent="0.3">
      <c r="A928" s="5">
        <v>245500</v>
      </c>
      <c r="B928" s="4" t="s">
        <v>924</v>
      </c>
      <c r="C928" s="3">
        <v>0</v>
      </c>
      <c r="D928" s="3">
        <v>0</v>
      </c>
      <c r="E928" s="3">
        <v>0</v>
      </c>
      <c r="F928" s="3">
        <v>9165242</v>
      </c>
      <c r="G928" s="3">
        <v>9165242</v>
      </c>
      <c r="H928" s="3">
        <v>9165242</v>
      </c>
    </row>
    <row r="929" spans="1:8" hidden="1" x14ac:dyDescent="0.3">
      <c r="A929" s="5">
        <v>245505</v>
      </c>
      <c r="B929" s="4" t="s">
        <v>923</v>
      </c>
      <c r="C929" s="3">
        <v>0</v>
      </c>
      <c r="D929" s="3">
        <v>0</v>
      </c>
      <c r="E929" s="3">
        <v>0</v>
      </c>
      <c r="F929" s="3">
        <v>0</v>
      </c>
      <c r="G929" s="3">
        <v>0</v>
      </c>
      <c r="H929" s="3">
        <v>0</v>
      </c>
    </row>
    <row r="930" spans="1:8" hidden="1" x14ac:dyDescent="0.3">
      <c r="A930" s="5">
        <v>245510</v>
      </c>
      <c r="B930" s="4" t="s">
        <v>922</v>
      </c>
      <c r="C930" s="3">
        <v>0</v>
      </c>
      <c r="D930" s="3">
        <v>0</v>
      </c>
      <c r="E930" s="3">
        <v>0</v>
      </c>
      <c r="F930" s="3">
        <v>0</v>
      </c>
      <c r="G930" s="3">
        <v>0</v>
      </c>
      <c r="H930" s="3">
        <v>0</v>
      </c>
    </row>
    <row r="931" spans="1:8" hidden="1" x14ac:dyDescent="0.3">
      <c r="A931" s="5">
        <v>245515</v>
      </c>
      <c r="B931" s="4" t="s">
        <v>921</v>
      </c>
      <c r="C931" s="3">
        <v>0</v>
      </c>
      <c r="D931" s="3">
        <v>0</v>
      </c>
      <c r="E931" s="3">
        <v>0</v>
      </c>
      <c r="F931" s="3">
        <v>0</v>
      </c>
      <c r="G931" s="3">
        <v>0</v>
      </c>
      <c r="H931" s="3">
        <v>0</v>
      </c>
    </row>
    <row r="932" spans="1:8" hidden="1" x14ac:dyDescent="0.3">
      <c r="A932" s="5">
        <v>245520</v>
      </c>
      <c r="B932" s="4" t="s">
        <v>920</v>
      </c>
      <c r="C932" s="3">
        <v>0</v>
      </c>
      <c r="D932" s="3">
        <v>0</v>
      </c>
      <c r="E932" s="3">
        <v>0</v>
      </c>
      <c r="F932" s="3">
        <v>0</v>
      </c>
      <c r="G932" s="3">
        <v>0</v>
      </c>
      <c r="H932" s="3">
        <v>0</v>
      </c>
    </row>
    <row r="933" spans="1:8" x14ac:dyDescent="0.3">
      <c r="A933" s="5">
        <v>245525</v>
      </c>
      <c r="B933" s="4" t="s">
        <v>919</v>
      </c>
      <c r="C933" s="3">
        <v>0</v>
      </c>
      <c r="D933" s="3">
        <v>0</v>
      </c>
      <c r="E933" s="3">
        <v>0</v>
      </c>
      <c r="F933" s="3">
        <v>9165242</v>
      </c>
      <c r="G933" s="3">
        <v>9165242</v>
      </c>
      <c r="H933" s="3">
        <v>9165242</v>
      </c>
    </row>
    <row r="934" spans="1:8" hidden="1" x14ac:dyDescent="0.3">
      <c r="A934" s="5">
        <v>245530</v>
      </c>
      <c r="B934" s="4" t="s">
        <v>918</v>
      </c>
      <c r="C934" s="3">
        <v>0</v>
      </c>
      <c r="D934" s="3">
        <v>0</v>
      </c>
      <c r="E934" s="3">
        <v>0</v>
      </c>
      <c r="F934" s="3">
        <v>0</v>
      </c>
      <c r="G934" s="3">
        <v>0</v>
      </c>
      <c r="H934" s="3">
        <v>0</v>
      </c>
    </row>
    <row r="935" spans="1:8" hidden="1" x14ac:dyDescent="0.3">
      <c r="A935" s="5">
        <v>245535</v>
      </c>
      <c r="B935" s="4" t="s">
        <v>917</v>
      </c>
      <c r="C935" s="3">
        <v>0</v>
      </c>
      <c r="D935" s="3">
        <v>0</v>
      </c>
      <c r="E935" s="3">
        <v>0</v>
      </c>
      <c r="F935" s="3">
        <v>0</v>
      </c>
      <c r="G935" s="3">
        <v>0</v>
      </c>
      <c r="H935" s="3">
        <v>0</v>
      </c>
    </row>
    <row r="936" spans="1:8" hidden="1" x14ac:dyDescent="0.3">
      <c r="A936" s="5">
        <v>245595</v>
      </c>
      <c r="B936" s="4" t="s">
        <v>213</v>
      </c>
      <c r="C936" s="3">
        <v>0</v>
      </c>
      <c r="D936" s="3">
        <v>0</v>
      </c>
      <c r="E936" s="3">
        <v>0</v>
      </c>
      <c r="F936" s="3">
        <v>0</v>
      </c>
      <c r="G936" s="3">
        <v>0</v>
      </c>
      <c r="H936" s="3">
        <v>0</v>
      </c>
    </row>
    <row r="937" spans="1:8" hidden="1" x14ac:dyDescent="0.3">
      <c r="A937" s="5">
        <v>246000</v>
      </c>
      <c r="B937" s="4" t="s">
        <v>916</v>
      </c>
      <c r="C937" s="3">
        <v>0</v>
      </c>
      <c r="D937" s="3">
        <v>0</v>
      </c>
      <c r="E937" s="3">
        <v>0</v>
      </c>
      <c r="F937" s="3">
        <v>0</v>
      </c>
      <c r="G937" s="3">
        <v>0</v>
      </c>
      <c r="H937" s="3">
        <v>0</v>
      </c>
    </row>
    <row r="938" spans="1:8" hidden="1" x14ac:dyDescent="0.3">
      <c r="A938" s="5">
        <v>246005</v>
      </c>
      <c r="B938" s="4" t="s">
        <v>915</v>
      </c>
      <c r="C938" s="3">
        <v>0</v>
      </c>
      <c r="D938" s="3">
        <v>0</v>
      </c>
      <c r="E938" s="3">
        <v>0</v>
      </c>
      <c r="F938" s="3">
        <v>0</v>
      </c>
      <c r="G938" s="3">
        <v>0</v>
      </c>
      <c r="H938" s="3">
        <v>0</v>
      </c>
    </row>
    <row r="939" spans="1:8" hidden="1" x14ac:dyDescent="0.3">
      <c r="A939" s="5">
        <v>246010</v>
      </c>
      <c r="B939" s="4" t="s">
        <v>914</v>
      </c>
      <c r="C939" s="3">
        <v>0</v>
      </c>
      <c r="D939" s="3">
        <v>0</v>
      </c>
      <c r="E939" s="3">
        <v>0</v>
      </c>
      <c r="F939" s="3">
        <v>0</v>
      </c>
      <c r="G939" s="3">
        <v>0</v>
      </c>
      <c r="H939" s="3">
        <v>0</v>
      </c>
    </row>
    <row r="940" spans="1:8" hidden="1" x14ac:dyDescent="0.3">
      <c r="A940" s="5">
        <v>246015</v>
      </c>
      <c r="B940" s="4" t="s">
        <v>913</v>
      </c>
      <c r="C940" s="3">
        <v>0</v>
      </c>
      <c r="D940" s="3">
        <v>0</v>
      </c>
      <c r="E940" s="3">
        <v>0</v>
      </c>
      <c r="F940" s="3">
        <v>0</v>
      </c>
      <c r="G940" s="3">
        <v>0</v>
      </c>
      <c r="H940" s="3">
        <v>0</v>
      </c>
    </row>
    <row r="941" spans="1:8" hidden="1" x14ac:dyDescent="0.3">
      <c r="A941" s="5">
        <v>246020</v>
      </c>
      <c r="B941" s="4" t="s">
        <v>912</v>
      </c>
      <c r="C941" s="3">
        <v>0</v>
      </c>
      <c r="D941" s="3">
        <v>0</v>
      </c>
      <c r="E941" s="3">
        <v>0</v>
      </c>
      <c r="F941" s="3">
        <v>0</v>
      </c>
      <c r="G941" s="3">
        <v>0</v>
      </c>
      <c r="H941" s="3">
        <v>0</v>
      </c>
    </row>
    <row r="942" spans="1:8" hidden="1" x14ac:dyDescent="0.3">
      <c r="A942" s="5">
        <v>246025</v>
      </c>
      <c r="B942" s="4" t="s">
        <v>452</v>
      </c>
      <c r="C942" s="3">
        <v>0</v>
      </c>
      <c r="D942" s="3">
        <v>0</v>
      </c>
      <c r="E942" s="3">
        <v>0</v>
      </c>
      <c r="F942" s="3">
        <v>0</v>
      </c>
      <c r="G942" s="3">
        <v>0</v>
      </c>
      <c r="H942" s="3">
        <v>0</v>
      </c>
    </row>
    <row r="943" spans="1:8" hidden="1" x14ac:dyDescent="0.3">
      <c r="A943" s="5">
        <v>246030</v>
      </c>
      <c r="B943" s="4" t="s">
        <v>911</v>
      </c>
      <c r="C943" s="3">
        <v>0</v>
      </c>
      <c r="D943" s="3">
        <v>0</v>
      </c>
      <c r="E943" s="3">
        <v>0</v>
      </c>
      <c r="F943" s="3">
        <v>0</v>
      </c>
      <c r="G943" s="3">
        <v>0</v>
      </c>
      <c r="H943" s="3">
        <v>0</v>
      </c>
    </row>
    <row r="944" spans="1:8" hidden="1" x14ac:dyDescent="0.3">
      <c r="A944" s="5">
        <v>246035</v>
      </c>
      <c r="B944" s="4" t="s">
        <v>910</v>
      </c>
      <c r="C944" s="3">
        <v>0</v>
      </c>
      <c r="D944" s="3">
        <v>0</v>
      </c>
      <c r="E944" s="3">
        <v>0</v>
      </c>
      <c r="F944" s="3">
        <v>0</v>
      </c>
      <c r="G944" s="3">
        <v>0</v>
      </c>
      <c r="H944" s="3">
        <v>0</v>
      </c>
    </row>
    <row r="945" spans="1:8" hidden="1" x14ac:dyDescent="0.3">
      <c r="A945" s="5">
        <v>246095</v>
      </c>
      <c r="B945" s="4" t="s">
        <v>213</v>
      </c>
      <c r="C945" s="3">
        <v>0</v>
      </c>
      <c r="D945" s="3">
        <v>0</v>
      </c>
      <c r="E945" s="3">
        <v>0</v>
      </c>
      <c r="F945" s="3">
        <v>0</v>
      </c>
      <c r="G945" s="3">
        <v>0</v>
      </c>
      <c r="H945" s="3">
        <v>0</v>
      </c>
    </row>
    <row r="946" spans="1:8" x14ac:dyDescent="0.3">
      <c r="A946" s="5">
        <v>246500</v>
      </c>
      <c r="B946" s="4" t="s">
        <v>909</v>
      </c>
      <c r="C946" s="3">
        <v>34761477.420000002</v>
      </c>
      <c r="D946" s="3">
        <v>38845696.270000003</v>
      </c>
      <c r="E946" s="3">
        <v>31044020.870000001</v>
      </c>
      <c r="F946" s="3">
        <v>28639695.030000001</v>
      </c>
      <c r="G946" s="3">
        <v>40314809.100000001</v>
      </c>
      <c r="H946" s="3">
        <v>76137335.120000005</v>
      </c>
    </row>
    <row r="947" spans="1:8" x14ac:dyDescent="0.3">
      <c r="A947" s="5">
        <v>246505</v>
      </c>
      <c r="B947" s="4" t="s">
        <v>908</v>
      </c>
      <c r="C947" s="3">
        <v>33320431.420000002</v>
      </c>
      <c r="D947" s="3">
        <v>35913876.270000003</v>
      </c>
      <c r="E947" s="3">
        <v>28827601.870000001</v>
      </c>
      <c r="F947" s="3">
        <v>26747528.030000001</v>
      </c>
      <c r="G947" s="3">
        <v>39056660.100000001</v>
      </c>
      <c r="H947" s="3">
        <v>34975452.259999998</v>
      </c>
    </row>
    <row r="948" spans="1:8" hidden="1" x14ac:dyDescent="0.3">
      <c r="A948" s="5">
        <v>246510</v>
      </c>
      <c r="B948" s="4" t="s">
        <v>907</v>
      </c>
      <c r="C948" s="3">
        <v>0</v>
      </c>
      <c r="D948" s="3">
        <v>0</v>
      </c>
      <c r="E948" s="3">
        <v>0</v>
      </c>
      <c r="F948" s="3">
        <v>0</v>
      </c>
      <c r="G948" s="3">
        <v>0</v>
      </c>
      <c r="H948" s="3">
        <v>0</v>
      </c>
    </row>
    <row r="949" spans="1:8" x14ac:dyDescent="0.3">
      <c r="A949" s="5">
        <v>246515</v>
      </c>
      <c r="B949" s="4" t="s">
        <v>906</v>
      </c>
      <c r="C949" s="3">
        <v>1441046</v>
      </c>
      <c r="D949" s="3">
        <v>2931820</v>
      </c>
      <c r="E949" s="3">
        <v>2216419</v>
      </c>
      <c r="F949" s="3">
        <v>1892167</v>
      </c>
      <c r="G949" s="3">
        <v>1258149</v>
      </c>
      <c r="H949" s="3">
        <v>41161882.859999999</v>
      </c>
    </row>
    <row r="950" spans="1:8" hidden="1" x14ac:dyDescent="0.3">
      <c r="A950" s="5">
        <v>246595</v>
      </c>
      <c r="B950" s="4" t="s">
        <v>213</v>
      </c>
      <c r="C950" s="3">
        <v>0</v>
      </c>
      <c r="D950" s="3">
        <v>0</v>
      </c>
      <c r="E950" s="3">
        <v>0</v>
      </c>
      <c r="F950" s="3">
        <v>0</v>
      </c>
      <c r="G950" s="3">
        <v>0</v>
      </c>
      <c r="H950" s="3">
        <v>0</v>
      </c>
    </row>
    <row r="951" spans="1:8" hidden="1" x14ac:dyDescent="0.3">
      <c r="A951" s="5">
        <v>247000</v>
      </c>
      <c r="B951" s="4" t="s">
        <v>905</v>
      </c>
      <c r="C951" s="3">
        <v>0</v>
      </c>
      <c r="D951" s="3">
        <v>0</v>
      </c>
      <c r="E951" s="3">
        <v>0</v>
      </c>
      <c r="F951" s="3">
        <v>0</v>
      </c>
      <c r="G951" s="3">
        <v>0</v>
      </c>
      <c r="H951" s="3">
        <v>0</v>
      </c>
    </row>
    <row r="952" spans="1:8" hidden="1" x14ac:dyDescent="0.3">
      <c r="A952" s="5">
        <v>247500</v>
      </c>
      <c r="B952" s="4" t="s">
        <v>904</v>
      </c>
      <c r="C952" s="3">
        <v>0</v>
      </c>
      <c r="D952" s="3">
        <v>0</v>
      </c>
      <c r="E952" s="3">
        <v>33600</v>
      </c>
      <c r="F952" s="3">
        <v>0</v>
      </c>
      <c r="G952" s="3">
        <v>0</v>
      </c>
      <c r="H952" s="3">
        <v>0</v>
      </c>
    </row>
    <row r="953" spans="1:8" hidden="1" x14ac:dyDescent="0.3">
      <c r="A953" s="5">
        <v>247505</v>
      </c>
      <c r="B953" s="4" t="s">
        <v>903</v>
      </c>
      <c r="C953" s="3">
        <v>0</v>
      </c>
      <c r="D953" s="3">
        <v>0</v>
      </c>
      <c r="E953" s="3">
        <v>0</v>
      </c>
      <c r="F953" s="3">
        <v>0</v>
      </c>
      <c r="G953" s="3">
        <v>0</v>
      </c>
      <c r="H953" s="3">
        <v>0</v>
      </c>
    </row>
    <row r="954" spans="1:8" hidden="1" x14ac:dyDescent="0.3">
      <c r="A954" s="5">
        <v>247510</v>
      </c>
      <c r="B954" s="4" t="s">
        <v>902</v>
      </c>
      <c r="C954" s="3">
        <v>0</v>
      </c>
      <c r="D954" s="3">
        <v>0</v>
      </c>
      <c r="E954" s="3">
        <v>0</v>
      </c>
      <c r="F954" s="3">
        <v>0</v>
      </c>
      <c r="G954" s="3">
        <v>0</v>
      </c>
      <c r="H954" s="3">
        <v>0</v>
      </c>
    </row>
    <row r="955" spans="1:8" hidden="1" x14ac:dyDescent="0.3">
      <c r="A955" s="5">
        <v>248000</v>
      </c>
      <c r="B955" s="4" t="s">
        <v>901</v>
      </c>
      <c r="C955" s="3">
        <v>0</v>
      </c>
      <c r="D955" s="3">
        <v>0</v>
      </c>
      <c r="E955" s="3">
        <v>0</v>
      </c>
      <c r="F955" s="3">
        <v>0</v>
      </c>
      <c r="G955" s="3">
        <v>0</v>
      </c>
      <c r="H955" s="3">
        <v>0</v>
      </c>
    </row>
    <row r="956" spans="1:8" hidden="1" x14ac:dyDescent="0.3">
      <c r="A956" s="5">
        <v>248500</v>
      </c>
      <c r="B956" s="4" t="s">
        <v>900</v>
      </c>
      <c r="C956" s="3">
        <v>0</v>
      </c>
      <c r="D956" s="3">
        <v>0</v>
      </c>
      <c r="E956" s="3">
        <v>0</v>
      </c>
      <c r="F956" s="3">
        <v>0</v>
      </c>
      <c r="G956" s="3">
        <v>0</v>
      </c>
      <c r="H956" s="3">
        <v>0</v>
      </c>
    </row>
    <row r="957" spans="1:8" hidden="1" x14ac:dyDescent="0.3">
      <c r="A957" s="5">
        <v>249500</v>
      </c>
      <c r="B957" s="4" t="s">
        <v>899</v>
      </c>
      <c r="C957" s="3">
        <v>0</v>
      </c>
      <c r="D957" s="3">
        <v>0</v>
      </c>
      <c r="E957" s="3">
        <v>0</v>
      </c>
      <c r="F957" s="3">
        <v>0</v>
      </c>
      <c r="G957" s="3">
        <v>0</v>
      </c>
      <c r="H957" s="3">
        <v>0</v>
      </c>
    </row>
    <row r="958" spans="1:8" hidden="1" x14ac:dyDescent="0.3">
      <c r="A958" s="5">
        <v>249900</v>
      </c>
      <c r="B958" s="4" t="s">
        <v>898</v>
      </c>
      <c r="C958" s="3">
        <v>0</v>
      </c>
      <c r="D958" s="3">
        <v>0</v>
      </c>
      <c r="E958" s="3">
        <v>0</v>
      </c>
      <c r="F958" s="3">
        <v>0</v>
      </c>
      <c r="G958" s="3">
        <v>0</v>
      </c>
      <c r="H958" s="3">
        <v>0</v>
      </c>
    </row>
    <row r="959" spans="1:8" hidden="1" x14ac:dyDescent="0.3">
      <c r="A959" s="5">
        <v>250000</v>
      </c>
      <c r="B959" s="4" t="s">
        <v>897</v>
      </c>
      <c r="C959" s="3">
        <v>0</v>
      </c>
      <c r="D959" s="3">
        <v>0</v>
      </c>
      <c r="E959" s="3">
        <v>0</v>
      </c>
      <c r="F959" s="3">
        <v>0</v>
      </c>
      <c r="G959" s="3">
        <v>0</v>
      </c>
      <c r="H959" s="3">
        <v>0</v>
      </c>
    </row>
    <row r="960" spans="1:8" x14ac:dyDescent="0.3">
      <c r="A960" s="5">
        <v>260000</v>
      </c>
      <c r="B960" s="4" t="s">
        <v>896</v>
      </c>
      <c r="C960" s="3">
        <v>13720909.539999999</v>
      </c>
      <c r="D960" s="3">
        <v>19839343.390000001</v>
      </c>
      <c r="E960" s="3">
        <v>20875539.539999999</v>
      </c>
      <c r="F960" s="3">
        <v>36594618.5</v>
      </c>
      <c r="G960" s="3">
        <v>43135153.380000003</v>
      </c>
      <c r="H960" s="3">
        <v>44302318.479999997</v>
      </c>
    </row>
    <row r="961" spans="1:8" hidden="1" x14ac:dyDescent="0.3">
      <c r="A961" s="5">
        <v>260500</v>
      </c>
      <c r="B961" s="4" t="s">
        <v>895</v>
      </c>
      <c r="C961" s="3">
        <v>4778404</v>
      </c>
      <c r="D961" s="3">
        <v>3878404</v>
      </c>
      <c r="E961" s="3">
        <v>2274554</v>
      </c>
      <c r="F961" s="3">
        <v>758752</v>
      </c>
      <c r="G961" s="3">
        <v>0</v>
      </c>
      <c r="H961" s="3">
        <v>0</v>
      </c>
    </row>
    <row r="962" spans="1:8" x14ac:dyDescent="0.3">
      <c r="A962" s="5">
        <v>261000</v>
      </c>
      <c r="B962" s="4" t="s">
        <v>894</v>
      </c>
      <c r="C962" s="3">
        <v>8942505.5399999991</v>
      </c>
      <c r="D962" s="3">
        <v>15960939.390000001</v>
      </c>
      <c r="E962" s="3">
        <v>18600985.539999999</v>
      </c>
      <c r="F962" s="3">
        <v>35835866.5</v>
      </c>
      <c r="G962" s="3">
        <v>43135153.380000003</v>
      </c>
      <c r="H962" s="3">
        <v>44302318.479999997</v>
      </c>
    </row>
    <row r="963" spans="1:8" hidden="1" x14ac:dyDescent="0.3">
      <c r="A963" s="5">
        <v>261200</v>
      </c>
      <c r="B963" s="4" t="s">
        <v>893</v>
      </c>
      <c r="C963" s="3">
        <v>0</v>
      </c>
      <c r="D963" s="3">
        <v>0</v>
      </c>
      <c r="E963" s="3">
        <v>0</v>
      </c>
      <c r="F963" s="3">
        <v>0</v>
      </c>
      <c r="G963" s="3">
        <v>0</v>
      </c>
      <c r="H963" s="3">
        <v>0</v>
      </c>
    </row>
    <row r="964" spans="1:8" hidden="1" x14ac:dyDescent="0.3">
      <c r="A964" s="5">
        <v>261500</v>
      </c>
      <c r="B964" s="4" t="s">
        <v>892</v>
      </c>
      <c r="C964" s="3">
        <v>0</v>
      </c>
      <c r="D964" s="3">
        <v>0</v>
      </c>
      <c r="E964" s="3">
        <v>0</v>
      </c>
      <c r="F964" s="3">
        <v>0</v>
      </c>
      <c r="G964" s="3">
        <v>0</v>
      </c>
      <c r="H964" s="3">
        <v>0</v>
      </c>
    </row>
    <row r="965" spans="1:8" hidden="1" x14ac:dyDescent="0.3">
      <c r="A965" s="5">
        <v>262000</v>
      </c>
      <c r="B965" s="4" t="s">
        <v>891</v>
      </c>
      <c r="C965" s="3">
        <v>0</v>
      </c>
      <c r="D965" s="3">
        <v>0</v>
      </c>
      <c r="E965" s="3">
        <v>0</v>
      </c>
      <c r="F965" s="3">
        <v>0</v>
      </c>
      <c r="G965" s="3">
        <v>0</v>
      </c>
      <c r="H965" s="3">
        <v>0</v>
      </c>
    </row>
    <row r="966" spans="1:8" hidden="1" x14ac:dyDescent="0.3">
      <c r="A966" s="5">
        <v>262500</v>
      </c>
      <c r="B966" s="4" t="s">
        <v>890</v>
      </c>
      <c r="C966" s="3">
        <v>0</v>
      </c>
      <c r="D966" s="3">
        <v>0</v>
      </c>
      <c r="E966" s="3">
        <v>0</v>
      </c>
      <c r="F966" s="3">
        <v>0</v>
      </c>
      <c r="G966" s="3">
        <v>0</v>
      </c>
      <c r="H966" s="3">
        <v>0</v>
      </c>
    </row>
    <row r="967" spans="1:8" hidden="1" x14ac:dyDescent="0.3">
      <c r="A967" s="5">
        <v>264800</v>
      </c>
      <c r="B967" s="4" t="s">
        <v>889</v>
      </c>
      <c r="C967" s="3">
        <v>0</v>
      </c>
      <c r="D967" s="3">
        <v>0</v>
      </c>
      <c r="E967" s="3">
        <v>0</v>
      </c>
      <c r="F967" s="3">
        <v>0</v>
      </c>
      <c r="G967" s="3">
        <v>0</v>
      </c>
      <c r="H967" s="3">
        <v>0</v>
      </c>
    </row>
    <row r="968" spans="1:8" hidden="1" x14ac:dyDescent="0.3">
      <c r="A968" s="5">
        <v>265000</v>
      </c>
      <c r="B968" s="4" t="s">
        <v>888</v>
      </c>
      <c r="C968" s="3">
        <v>0</v>
      </c>
      <c r="D968" s="3">
        <v>0</v>
      </c>
      <c r="E968" s="3">
        <v>0</v>
      </c>
      <c r="F968" s="3">
        <v>0</v>
      </c>
      <c r="G968" s="3">
        <v>0</v>
      </c>
      <c r="H968" s="3">
        <v>0</v>
      </c>
    </row>
    <row r="969" spans="1:8" hidden="1" x14ac:dyDescent="0.3">
      <c r="A969" s="5">
        <v>265200</v>
      </c>
      <c r="B969" s="4" t="s">
        <v>796</v>
      </c>
      <c r="C969" s="3">
        <v>0</v>
      </c>
      <c r="D969" s="3">
        <v>0</v>
      </c>
      <c r="E969" s="3">
        <v>0</v>
      </c>
      <c r="F969" s="3">
        <v>0</v>
      </c>
      <c r="G969" s="3">
        <v>0</v>
      </c>
      <c r="H969" s="3">
        <v>0</v>
      </c>
    </row>
    <row r="970" spans="1:8" hidden="1" x14ac:dyDescent="0.3">
      <c r="A970" s="5">
        <v>265500</v>
      </c>
      <c r="B970" s="4" t="s">
        <v>887</v>
      </c>
      <c r="C970" s="3">
        <v>0</v>
      </c>
      <c r="D970" s="3">
        <v>0</v>
      </c>
      <c r="E970" s="3">
        <v>0</v>
      </c>
      <c r="F970" s="3">
        <v>0</v>
      </c>
      <c r="G970" s="3">
        <v>0</v>
      </c>
      <c r="H970" s="3">
        <v>0</v>
      </c>
    </row>
    <row r="971" spans="1:8" hidden="1" x14ac:dyDescent="0.3">
      <c r="A971" s="5">
        <v>265800</v>
      </c>
      <c r="B971" s="4" t="s">
        <v>886</v>
      </c>
      <c r="C971" s="3">
        <v>0</v>
      </c>
      <c r="D971" s="3">
        <v>0</v>
      </c>
      <c r="E971" s="3">
        <v>0</v>
      </c>
      <c r="F971" s="3">
        <v>0</v>
      </c>
      <c r="G971" s="3">
        <v>0</v>
      </c>
      <c r="H971" s="3">
        <v>0</v>
      </c>
    </row>
    <row r="972" spans="1:8" hidden="1" x14ac:dyDescent="0.3">
      <c r="A972" s="5">
        <v>266000</v>
      </c>
      <c r="B972" s="4" t="s">
        <v>885</v>
      </c>
      <c r="C972" s="3">
        <v>0</v>
      </c>
      <c r="D972" s="3">
        <v>0</v>
      </c>
      <c r="E972" s="3">
        <v>0</v>
      </c>
      <c r="F972" s="3">
        <v>0</v>
      </c>
      <c r="G972" s="3">
        <v>0</v>
      </c>
      <c r="H972" s="3">
        <v>0</v>
      </c>
    </row>
    <row r="973" spans="1:8" hidden="1" x14ac:dyDescent="0.3">
      <c r="A973" s="5">
        <v>269500</v>
      </c>
      <c r="B973" s="4" t="s">
        <v>884</v>
      </c>
      <c r="C973" s="3">
        <v>0</v>
      </c>
      <c r="D973" s="3">
        <v>0</v>
      </c>
      <c r="E973" s="3">
        <v>0</v>
      </c>
      <c r="F973" s="3">
        <v>0</v>
      </c>
      <c r="G973" s="3">
        <v>0</v>
      </c>
      <c r="H973" s="3">
        <v>0</v>
      </c>
    </row>
    <row r="974" spans="1:8" x14ac:dyDescent="0.3">
      <c r="A974" s="5">
        <v>270000</v>
      </c>
      <c r="B974" s="4" t="s">
        <v>883</v>
      </c>
      <c r="C974" s="3">
        <v>249073496</v>
      </c>
      <c r="D974" s="3">
        <v>330377358</v>
      </c>
      <c r="E974" s="3">
        <v>390657093</v>
      </c>
      <c r="F974" s="3">
        <v>179638516.50999999</v>
      </c>
      <c r="G974" s="3">
        <v>188274327</v>
      </c>
      <c r="H974" s="3">
        <v>172367188.94999999</v>
      </c>
    </row>
    <row r="975" spans="1:8" hidden="1" x14ac:dyDescent="0.3">
      <c r="A975" s="5">
        <v>270500</v>
      </c>
      <c r="B975" s="4" t="s">
        <v>882</v>
      </c>
      <c r="C975" s="3">
        <v>0</v>
      </c>
      <c r="D975" s="3">
        <v>0</v>
      </c>
      <c r="E975" s="3">
        <v>0</v>
      </c>
      <c r="F975" s="3">
        <v>0</v>
      </c>
      <c r="G975" s="3">
        <v>0</v>
      </c>
      <c r="H975" s="3">
        <v>0</v>
      </c>
    </row>
    <row r="976" spans="1:8" hidden="1" x14ac:dyDescent="0.3">
      <c r="A976" s="5">
        <v>270505</v>
      </c>
      <c r="B976" s="4" t="s">
        <v>881</v>
      </c>
      <c r="C976" s="3">
        <v>0</v>
      </c>
      <c r="D976" s="3">
        <v>0</v>
      </c>
      <c r="E976" s="3">
        <v>0</v>
      </c>
      <c r="F976" s="3">
        <v>0</v>
      </c>
      <c r="G976" s="3">
        <v>0</v>
      </c>
      <c r="H976" s="3">
        <v>0</v>
      </c>
    </row>
    <row r="977" spans="1:8" hidden="1" x14ac:dyDescent="0.3">
      <c r="A977" s="5">
        <v>270510</v>
      </c>
      <c r="B977" s="4" t="s">
        <v>880</v>
      </c>
      <c r="C977" s="3">
        <v>0</v>
      </c>
      <c r="D977" s="3">
        <v>0</v>
      </c>
      <c r="E977" s="3">
        <v>0</v>
      </c>
      <c r="F977" s="3">
        <v>0</v>
      </c>
      <c r="G977" s="3">
        <v>0</v>
      </c>
      <c r="H977" s="3">
        <v>0</v>
      </c>
    </row>
    <row r="978" spans="1:8" hidden="1" x14ac:dyDescent="0.3">
      <c r="A978" s="5">
        <v>270525</v>
      </c>
      <c r="B978" s="4" t="s">
        <v>879</v>
      </c>
      <c r="C978" s="3">
        <v>0</v>
      </c>
      <c r="D978" s="3">
        <v>0</v>
      </c>
      <c r="E978" s="3">
        <v>0</v>
      </c>
      <c r="F978" s="3">
        <v>0</v>
      </c>
      <c r="G978" s="3">
        <v>0</v>
      </c>
      <c r="H978" s="3">
        <v>0</v>
      </c>
    </row>
    <row r="979" spans="1:8" hidden="1" x14ac:dyDescent="0.3">
      <c r="A979" s="5">
        <v>270530</v>
      </c>
      <c r="B979" s="4" t="s">
        <v>878</v>
      </c>
      <c r="C979" s="3">
        <v>0</v>
      </c>
      <c r="D979" s="3">
        <v>0</v>
      </c>
      <c r="E979" s="3">
        <v>0</v>
      </c>
      <c r="F979" s="3">
        <v>0</v>
      </c>
      <c r="G979" s="3">
        <v>0</v>
      </c>
      <c r="H979" s="3">
        <v>0</v>
      </c>
    </row>
    <row r="980" spans="1:8" hidden="1" x14ac:dyDescent="0.3">
      <c r="A980" s="5">
        <v>270535</v>
      </c>
      <c r="B980" s="4" t="s">
        <v>877</v>
      </c>
      <c r="C980" s="3">
        <v>0</v>
      </c>
      <c r="D980" s="3">
        <v>0</v>
      </c>
      <c r="E980" s="3">
        <v>0</v>
      </c>
      <c r="F980" s="3">
        <v>0</v>
      </c>
      <c r="G980" s="3">
        <v>0</v>
      </c>
      <c r="H980" s="3">
        <v>0</v>
      </c>
    </row>
    <row r="981" spans="1:8" hidden="1" x14ac:dyDescent="0.3">
      <c r="A981" s="5">
        <v>270540</v>
      </c>
      <c r="B981" s="4" t="s">
        <v>876</v>
      </c>
      <c r="C981" s="3">
        <v>0</v>
      </c>
      <c r="D981" s="3">
        <v>0</v>
      </c>
      <c r="E981" s="3">
        <v>0</v>
      </c>
      <c r="F981" s="3">
        <v>0</v>
      </c>
      <c r="G981" s="3">
        <v>0</v>
      </c>
      <c r="H981" s="3">
        <v>0</v>
      </c>
    </row>
    <row r="982" spans="1:8" hidden="1" x14ac:dyDescent="0.3">
      <c r="A982" s="5">
        <v>270545</v>
      </c>
      <c r="B982" s="4" t="s">
        <v>875</v>
      </c>
      <c r="C982" s="3">
        <v>0</v>
      </c>
      <c r="D982" s="3">
        <v>0</v>
      </c>
      <c r="E982" s="3">
        <v>0</v>
      </c>
      <c r="F982" s="3">
        <v>0</v>
      </c>
      <c r="G982" s="3">
        <v>0</v>
      </c>
      <c r="H982" s="3">
        <v>0</v>
      </c>
    </row>
    <row r="983" spans="1:8" hidden="1" x14ac:dyDescent="0.3">
      <c r="A983" s="5">
        <v>270550</v>
      </c>
      <c r="B983" s="4" t="s">
        <v>874</v>
      </c>
      <c r="C983" s="3">
        <v>0</v>
      </c>
      <c r="D983" s="3">
        <v>0</v>
      </c>
      <c r="E983" s="3">
        <v>0</v>
      </c>
      <c r="F983" s="3">
        <v>0</v>
      </c>
      <c r="G983" s="3">
        <v>0</v>
      </c>
      <c r="H983" s="3">
        <v>0</v>
      </c>
    </row>
    <row r="984" spans="1:8" hidden="1" x14ac:dyDescent="0.3">
      <c r="A984" s="5">
        <v>270595</v>
      </c>
      <c r="B984" s="4" t="s">
        <v>873</v>
      </c>
      <c r="C984" s="3">
        <v>0</v>
      </c>
      <c r="D984" s="3">
        <v>0</v>
      </c>
      <c r="E984" s="3">
        <v>0</v>
      </c>
      <c r="F984" s="3">
        <v>0</v>
      </c>
      <c r="G984" s="3">
        <v>0</v>
      </c>
      <c r="H984" s="3">
        <v>0</v>
      </c>
    </row>
    <row r="985" spans="1:8" x14ac:dyDescent="0.3">
      <c r="A985" s="5">
        <v>271000</v>
      </c>
      <c r="B985" s="4" t="s">
        <v>872</v>
      </c>
      <c r="C985" s="3">
        <v>118254813</v>
      </c>
      <c r="D985" s="3">
        <v>129537307</v>
      </c>
      <c r="E985" s="3">
        <v>130020137</v>
      </c>
      <c r="F985" s="3">
        <v>136078691</v>
      </c>
      <c r="G985" s="3">
        <v>149085489</v>
      </c>
      <c r="H985" s="3">
        <v>123604806</v>
      </c>
    </row>
    <row r="986" spans="1:8" x14ac:dyDescent="0.3">
      <c r="A986" s="5">
        <v>271005</v>
      </c>
      <c r="B986" s="4" t="s">
        <v>871</v>
      </c>
      <c r="C986" s="3">
        <v>118254813</v>
      </c>
      <c r="D986" s="3">
        <v>129537307</v>
      </c>
      <c r="E986" s="3">
        <v>130020137</v>
      </c>
      <c r="F986" s="3">
        <v>136078691</v>
      </c>
      <c r="G986" s="3">
        <v>149085489</v>
      </c>
      <c r="H986" s="3">
        <v>123604806</v>
      </c>
    </row>
    <row r="987" spans="1:8" hidden="1" x14ac:dyDescent="0.3">
      <c r="A987" s="5">
        <v>271020</v>
      </c>
      <c r="B987" s="4" t="s">
        <v>870</v>
      </c>
      <c r="C987" s="3">
        <v>0</v>
      </c>
      <c r="D987" s="3">
        <v>0</v>
      </c>
      <c r="E987" s="3">
        <v>0</v>
      </c>
      <c r="F987" s="3">
        <v>0</v>
      </c>
      <c r="G987" s="3">
        <v>0</v>
      </c>
      <c r="H987" s="3">
        <v>0</v>
      </c>
    </row>
    <row r="988" spans="1:8" hidden="1" x14ac:dyDescent="0.3">
      <c r="A988" s="5">
        <v>271500</v>
      </c>
      <c r="B988" s="4" t="s">
        <v>869</v>
      </c>
      <c r="C988" s="3">
        <v>0</v>
      </c>
      <c r="D988" s="3">
        <v>0</v>
      </c>
      <c r="E988" s="3">
        <v>0</v>
      </c>
      <c r="F988" s="3">
        <v>0</v>
      </c>
      <c r="G988" s="3">
        <v>0</v>
      </c>
      <c r="H988" s="3">
        <v>0</v>
      </c>
    </row>
    <row r="989" spans="1:8" hidden="1" x14ac:dyDescent="0.3">
      <c r="A989" s="5">
        <v>271510</v>
      </c>
      <c r="B989" s="4" t="s">
        <v>651</v>
      </c>
      <c r="C989" s="3">
        <v>0</v>
      </c>
      <c r="D989" s="3">
        <v>0</v>
      </c>
      <c r="E989" s="3">
        <v>0</v>
      </c>
      <c r="F989" s="3">
        <v>0</v>
      </c>
      <c r="G989" s="3">
        <v>0</v>
      </c>
      <c r="H989" s="3">
        <v>0</v>
      </c>
    </row>
    <row r="990" spans="1:8" hidden="1" x14ac:dyDescent="0.3">
      <c r="A990" s="5">
        <v>271515</v>
      </c>
      <c r="B990" s="4" t="s">
        <v>650</v>
      </c>
      <c r="C990" s="3">
        <v>0</v>
      </c>
      <c r="D990" s="3">
        <v>0</v>
      </c>
      <c r="E990" s="3">
        <v>0</v>
      </c>
      <c r="F990" s="3">
        <v>0</v>
      </c>
      <c r="G990" s="3">
        <v>0</v>
      </c>
      <c r="H990" s="3">
        <v>0</v>
      </c>
    </row>
    <row r="991" spans="1:8" hidden="1" x14ac:dyDescent="0.3">
      <c r="A991" s="5">
        <v>271520</v>
      </c>
      <c r="B991" s="4" t="s">
        <v>649</v>
      </c>
      <c r="C991" s="3">
        <v>0</v>
      </c>
      <c r="D991" s="3">
        <v>0</v>
      </c>
      <c r="E991" s="3">
        <v>0</v>
      </c>
      <c r="F991" s="3">
        <v>0</v>
      </c>
      <c r="G991" s="3">
        <v>0</v>
      </c>
      <c r="H991" s="3">
        <v>0</v>
      </c>
    </row>
    <row r="992" spans="1:8" hidden="1" x14ac:dyDescent="0.3">
      <c r="A992" s="5">
        <v>271525</v>
      </c>
      <c r="B992" s="4" t="s">
        <v>648</v>
      </c>
      <c r="C992" s="3">
        <v>0</v>
      </c>
      <c r="D992" s="3">
        <v>0</v>
      </c>
      <c r="E992" s="3">
        <v>0</v>
      </c>
      <c r="F992" s="3">
        <v>0</v>
      </c>
      <c r="G992" s="3">
        <v>0</v>
      </c>
      <c r="H992" s="3">
        <v>0</v>
      </c>
    </row>
    <row r="993" spans="1:8" hidden="1" x14ac:dyDescent="0.3">
      <c r="A993" s="5">
        <v>271530</v>
      </c>
      <c r="B993" s="4" t="s">
        <v>647</v>
      </c>
      <c r="C993" s="3">
        <v>0</v>
      </c>
      <c r="D993" s="3">
        <v>0</v>
      </c>
      <c r="E993" s="3">
        <v>0</v>
      </c>
      <c r="F993" s="3">
        <v>0</v>
      </c>
      <c r="G993" s="3">
        <v>0</v>
      </c>
      <c r="H993" s="3">
        <v>0</v>
      </c>
    </row>
    <row r="994" spans="1:8" hidden="1" x14ac:dyDescent="0.3">
      <c r="A994" s="5">
        <v>271535</v>
      </c>
      <c r="B994" s="4" t="s">
        <v>646</v>
      </c>
      <c r="C994" s="3">
        <v>0</v>
      </c>
      <c r="D994" s="3">
        <v>0</v>
      </c>
      <c r="E994" s="3">
        <v>0</v>
      </c>
      <c r="F994" s="3">
        <v>0</v>
      </c>
      <c r="G994" s="3">
        <v>0</v>
      </c>
      <c r="H994" s="3">
        <v>0</v>
      </c>
    </row>
    <row r="995" spans="1:8" hidden="1" x14ac:dyDescent="0.3">
      <c r="A995" s="5">
        <v>271540</v>
      </c>
      <c r="B995" s="4" t="s">
        <v>645</v>
      </c>
      <c r="C995" s="3">
        <v>0</v>
      </c>
      <c r="D995" s="3">
        <v>0</v>
      </c>
      <c r="E995" s="3">
        <v>0</v>
      </c>
      <c r="F995" s="3">
        <v>0</v>
      </c>
      <c r="G995" s="3">
        <v>0</v>
      </c>
      <c r="H995" s="3">
        <v>0</v>
      </c>
    </row>
    <row r="996" spans="1:8" hidden="1" x14ac:dyDescent="0.3">
      <c r="A996" s="5">
        <v>271545</v>
      </c>
      <c r="B996" s="4" t="s">
        <v>644</v>
      </c>
      <c r="C996" s="3">
        <v>0</v>
      </c>
      <c r="D996" s="3">
        <v>0</v>
      </c>
      <c r="E996" s="3">
        <v>0</v>
      </c>
      <c r="F996" s="3">
        <v>0</v>
      </c>
      <c r="G996" s="3">
        <v>0</v>
      </c>
      <c r="H996" s="3">
        <v>0</v>
      </c>
    </row>
    <row r="997" spans="1:8" hidden="1" x14ac:dyDescent="0.3">
      <c r="A997" s="5">
        <v>271595</v>
      </c>
      <c r="B997" s="4" t="s">
        <v>514</v>
      </c>
      <c r="C997" s="3">
        <v>0</v>
      </c>
      <c r="D997" s="3">
        <v>0</v>
      </c>
      <c r="E997" s="3">
        <v>0</v>
      </c>
      <c r="F997" s="3">
        <v>0</v>
      </c>
      <c r="G997" s="3">
        <v>0</v>
      </c>
      <c r="H997" s="3">
        <v>0</v>
      </c>
    </row>
    <row r="998" spans="1:8" x14ac:dyDescent="0.3">
      <c r="A998" s="5">
        <v>272000</v>
      </c>
      <c r="B998" s="4" t="s">
        <v>868</v>
      </c>
      <c r="C998" s="3">
        <v>11882993</v>
      </c>
      <c r="D998" s="3">
        <v>177888464</v>
      </c>
      <c r="E998" s="3">
        <v>234536092</v>
      </c>
      <c r="F998" s="3">
        <v>33204403.510000002</v>
      </c>
      <c r="G998" s="3">
        <v>31346016</v>
      </c>
      <c r="H998" s="3">
        <v>37162660.950000003</v>
      </c>
    </row>
    <row r="999" spans="1:8" hidden="1" x14ac:dyDescent="0.3">
      <c r="A999" s="5">
        <v>272005</v>
      </c>
      <c r="B999" s="4" t="s">
        <v>867</v>
      </c>
      <c r="C999" s="3">
        <v>0</v>
      </c>
      <c r="D999" s="3">
        <v>0</v>
      </c>
      <c r="E999" s="3">
        <v>0</v>
      </c>
      <c r="F999" s="3">
        <v>0</v>
      </c>
      <c r="G999" s="3">
        <v>0</v>
      </c>
      <c r="H999" s="3">
        <v>0</v>
      </c>
    </row>
    <row r="1000" spans="1:8" hidden="1" x14ac:dyDescent="0.3">
      <c r="A1000" s="5">
        <v>272010</v>
      </c>
      <c r="B1000" s="4" t="s">
        <v>483</v>
      </c>
      <c r="C1000" s="3">
        <v>0</v>
      </c>
      <c r="D1000" s="3">
        <v>0</v>
      </c>
      <c r="E1000" s="3">
        <v>0</v>
      </c>
      <c r="F1000" s="3">
        <v>0</v>
      </c>
      <c r="G1000" s="3">
        <v>0</v>
      </c>
      <c r="H1000" s="3">
        <v>0</v>
      </c>
    </row>
    <row r="1001" spans="1:8" hidden="1" x14ac:dyDescent="0.3">
      <c r="A1001" s="5">
        <v>272015</v>
      </c>
      <c r="B1001" s="4" t="s">
        <v>451</v>
      </c>
      <c r="C1001" s="3">
        <v>0</v>
      </c>
      <c r="D1001" s="3">
        <v>0</v>
      </c>
      <c r="E1001" s="3">
        <v>0</v>
      </c>
      <c r="F1001" s="3">
        <v>0</v>
      </c>
      <c r="G1001" s="3">
        <v>0</v>
      </c>
      <c r="H1001" s="3">
        <v>0</v>
      </c>
    </row>
    <row r="1002" spans="1:8" hidden="1" x14ac:dyDescent="0.3">
      <c r="A1002" s="5">
        <v>272020</v>
      </c>
      <c r="B1002" s="4" t="s">
        <v>453</v>
      </c>
      <c r="C1002" s="3">
        <v>0</v>
      </c>
      <c r="D1002" s="3">
        <v>0</v>
      </c>
      <c r="E1002" s="3">
        <v>0</v>
      </c>
      <c r="F1002" s="3">
        <v>0</v>
      </c>
      <c r="G1002" s="3">
        <v>0</v>
      </c>
      <c r="H1002" s="3">
        <v>0</v>
      </c>
    </row>
    <row r="1003" spans="1:8" hidden="1" x14ac:dyDescent="0.3">
      <c r="A1003" s="5">
        <v>272025</v>
      </c>
      <c r="B1003" s="4" t="s">
        <v>866</v>
      </c>
      <c r="C1003" s="3">
        <v>0</v>
      </c>
      <c r="D1003" s="3">
        <v>0</v>
      </c>
      <c r="E1003" s="3">
        <v>0</v>
      </c>
      <c r="F1003" s="3">
        <v>0</v>
      </c>
      <c r="G1003" s="3">
        <v>0</v>
      </c>
      <c r="H1003" s="3">
        <v>0</v>
      </c>
    </row>
    <row r="1004" spans="1:8" hidden="1" x14ac:dyDescent="0.3">
      <c r="A1004" s="5">
        <v>272030</v>
      </c>
      <c r="B1004" s="4" t="s">
        <v>840</v>
      </c>
      <c r="C1004" s="3">
        <v>0</v>
      </c>
      <c r="D1004" s="3">
        <v>0</v>
      </c>
      <c r="E1004" s="3">
        <v>0</v>
      </c>
      <c r="F1004" s="3">
        <v>0</v>
      </c>
      <c r="G1004" s="3">
        <v>0</v>
      </c>
      <c r="H1004" s="3">
        <v>0</v>
      </c>
    </row>
    <row r="1005" spans="1:8" hidden="1" x14ac:dyDescent="0.3">
      <c r="A1005" s="5">
        <v>272035</v>
      </c>
      <c r="B1005" s="4" t="s">
        <v>865</v>
      </c>
      <c r="C1005" s="3">
        <v>0</v>
      </c>
      <c r="D1005" s="3">
        <v>0</v>
      </c>
      <c r="E1005" s="3">
        <v>0</v>
      </c>
      <c r="F1005" s="3">
        <v>0</v>
      </c>
      <c r="G1005" s="3">
        <v>0</v>
      </c>
      <c r="H1005" s="3">
        <v>0</v>
      </c>
    </row>
    <row r="1006" spans="1:8" x14ac:dyDescent="0.3">
      <c r="A1006" s="5">
        <v>272095</v>
      </c>
      <c r="B1006" s="4" t="s">
        <v>213</v>
      </c>
      <c r="C1006" s="3">
        <v>11882993</v>
      </c>
      <c r="D1006" s="3">
        <v>177888464</v>
      </c>
      <c r="E1006" s="3">
        <v>234536092</v>
      </c>
      <c r="F1006" s="3">
        <v>33204403.510000002</v>
      </c>
      <c r="G1006" s="3">
        <v>31346016</v>
      </c>
      <c r="H1006" s="3">
        <v>37162660.950000003</v>
      </c>
    </row>
    <row r="1007" spans="1:8" x14ac:dyDescent="0.3">
      <c r="A1007" s="5">
        <v>272500</v>
      </c>
      <c r="B1007" s="4" t="s">
        <v>864</v>
      </c>
      <c r="C1007" s="3">
        <v>118935690</v>
      </c>
      <c r="D1007" s="3">
        <v>22951587</v>
      </c>
      <c r="E1007" s="3">
        <v>26100864</v>
      </c>
      <c r="F1007" s="3">
        <v>10355422</v>
      </c>
      <c r="G1007" s="3">
        <v>7842822</v>
      </c>
      <c r="H1007" s="3">
        <v>11599722</v>
      </c>
    </row>
    <row r="1008" spans="1:8" x14ac:dyDescent="0.3">
      <c r="A1008" s="5">
        <v>272505</v>
      </c>
      <c r="B1008" s="4" t="s">
        <v>863</v>
      </c>
      <c r="C1008" s="3">
        <v>118935690</v>
      </c>
      <c r="D1008" s="3">
        <v>22951587</v>
      </c>
      <c r="E1008" s="3">
        <v>26100864</v>
      </c>
      <c r="F1008" s="3">
        <v>10355422</v>
      </c>
      <c r="G1008" s="3">
        <v>7842822</v>
      </c>
      <c r="H1008" s="3">
        <v>11599722</v>
      </c>
    </row>
    <row r="1009" spans="1:8" hidden="1" x14ac:dyDescent="0.3">
      <c r="A1009" s="5">
        <v>272510</v>
      </c>
      <c r="B1009" s="4" t="s">
        <v>862</v>
      </c>
      <c r="C1009" s="3">
        <v>0</v>
      </c>
      <c r="D1009" s="3">
        <v>0</v>
      </c>
      <c r="E1009" s="3">
        <v>0</v>
      </c>
      <c r="F1009" s="3">
        <v>0</v>
      </c>
      <c r="G1009" s="3">
        <v>0</v>
      </c>
      <c r="H1009" s="3">
        <v>0</v>
      </c>
    </row>
    <row r="1010" spans="1:8" hidden="1" x14ac:dyDescent="0.3">
      <c r="A1010" s="5">
        <v>273000</v>
      </c>
      <c r="B1010" s="4" t="s">
        <v>861</v>
      </c>
      <c r="C1010" s="3">
        <v>0</v>
      </c>
      <c r="D1010" s="3">
        <v>0</v>
      </c>
      <c r="E1010" s="3">
        <v>0</v>
      </c>
      <c r="F1010" s="3">
        <v>0</v>
      </c>
      <c r="G1010" s="3">
        <v>0</v>
      </c>
      <c r="H1010" s="3">
        <v>0</v>
      </c>
    </row>
    <row r="1011" spans="1:8" hidden="1" x14ac:dyDescent="0.3">
      <c r="A1011" s="5">
        <v>273500</v>
      </c>
      <c r="B1011" s="4" t="s">
        <v>860</v>
      </c>
      <c r="C1011" s="3">
        <v>0</v>
      </c>
      <c r="D1011" s="3">
        <v>0</v>
      </c>
      <c r="E1011" s="3">
        <v>0</v>
      </c>
      <c r="F1011" s="3">
        <v>0</v>
      </c>
      <c r="G1011" s="3">
        <v>0</v>
      </c>
      <c r="H1011" s="3">
        <v>0</v>
      </c>
    </row>
    <row r="1012" spans="1:8" hidden="1" x14ac:dyDescent="0.3">
      <c r="A1012" s="5">
        <v>274000</v>
      </c>
      <c r="B1012" s="4" t="s">
        <v>859</v>
      </c>
      <c r="C1012" s="3">
        <v>0</v>
      </c>
      <c r="D1012" s="3">
        <v>0</v>
      </c>
      <c r="E1012" s="3">
        <v>0</v>
      </c>
      <c r="F1012" s="3">
        <v>0</v>
      </c>
      <c r="G1012" s="3">
        <v>0</v>
      </c>
      <c r="H1012" s="3">
        <v>0</v>
      </c>
    </row>
    <row r="1013" spans="1:8" hidden="1" x14ac:dyDescent="0.3">
      <c r="A1013" s="5">
        <v>274500</v>
      </c>
      <c r="B1013" s="4" t="s">
        <v>858</v>
      </c>
      <c r="C1013" s="3">
        <v>0</v>
      </c>
      <c r="D1013" s="3">
        <v>0</v>
      </c>
      <c r="E1013" s="3">
        <v>0</v>
      </c>
      <c r="F1013" s="3">
        <v>0</v>
      </c>
      <c r="G1013" s="3">
        <v>0</v>
      </c>
      <c r="H1013" s="3">
        <v>0</v>
      </c>
    </row>
    <row r="1014" spans="1:8" hidden="1" x14ac:dyDescent="0.3">
      <c r="A1014" s="5">
        <v>274505</v>
      </c>
      <c r="B1014" s="4" t="s">
        <v>855</v>
      </c>
      <c r="C1014" s="3">
        <v>0</v>
      </c>
      <c r="D1014" s="3">
        <v>0</v>
      </c>
      <c r="E1014" s="3">
        <v>0</v>
      </c>
      <c r="F1014" s="3">
        <v>0</v>
      </c>
      <c r="G1014" s="3">
        <v>0</v>
      </c>
      <c r="H1014" s="3">
        <v>0</v>
      </c>
    </row>
    <row r="1015" spans="1:8" hidden="1" x14ac:dyDescent="0.3">
      <c r="A1015" s="5">
        <v>274510</v>
      </c>
      <c r="B1015" s="4" t="s">
        <v>854</v>
      </c>
      <c r="C1015" s="3">
        <v>0</v>
      </c>
      <c r="D1015" s="3">
        <v>0</v>
      </c>
      <c r="E1015" s="3">
        <v>0</v>
      </c>
      <c r="F1015" s="3">
        <v>0</v>
      </c>
      <c r="G1015" s="3">
        <v>0</v>
      </c>
      <c r="H1015" s="3">
        <v>0</v>
      </c>
    </row>
    <row r="1016" spans="1:8" hidden="1" x14ac:dyDescent="0.3">
      <c r="A1016" s="5">
        <v>274515</v>
      </c>
      <c r="B1016" s="4" t="s">
        <v>853</v>
      </c>
      <c r="C1016" s="3">
        <v>0</v>
      </c>
      <c r="D1016" s="3">
        <v>0</v>
      </c>
      <c r="E1016" s="3">
        <v>0</v>
      </c>
      <c r="F1016" s="3">
        <v>0</v>
      </c>
      <c r="G1016" s="3">
        <v>0</v>
      </c>
      <c r="H1016" s="3">
        <v>0</v>
      </c>
    </row>
    <row r="1017" spans="1:8" hidden="1" x14ac:dyDescent="0.3">
      <c r="A1017" s="5">
        <v>274520</v>
      </c>
      <c r="B1017" s="4" t="s">
        <v>852</v>
      </c>
      <c r="C1017" s="3">
        <v>0</v>
      </c>
      <c r="D1017" s="3">
        <v>0</v>
      </c>
      <c r="E1017" s="3">
        <v>0</v>
      </c>
      <c r="F1017" s="3">
        <v>0</v>
      </c>
      <c r="G1017" s="3">
        <v>0</v>
      </c>
      <c r="H1017" s="3">
        <v>0</v>
      </c>
    </row>
    <row r="1018" spans="1:8" hidden="1" x14ac:dyDescent="0.3">
      <c r="A1018" s="5">
        <v>274525</v>
      </c>
      <c r="B1018" s="4" t="s">
        <v>851</v>
      </c>
      <c r="C1018" s="3">
        <v>0</v>
      </c>
      <c r="D1018" s="3">
        <v>0</v>
      </c>
      <c r="E1018" s="3">
        <v>0</v>
      </c>
      <c r="F1018" s="3">
        <v>0</v>
      </c>
      <c r="G1018" s="3">
        <v>0</v>
      </c>
      <c r="H1018" s="3">
        <v>0</v>
      </c>
    </row>
    <row r="1019" spans="1:8" hidden="1" x14ac:dyDescent="0.3">
      <c r="A1019" s="5">
        <v>274530</v>
      </c>
      <c r="B1019" s="4" t="s">
        <v>850</v>
      </c>
      <c r="C1019" s="3">
        <v>0</v>
      </c>
      <c r="D1019" s="3">
        <v>0</v>
      </c>
      <c r="E1019" s="3">
        <v>0</v>
      </c>
      <c r="F1019" s="3">
        <v>0</v>
      </c>
      <c r="G1019" s="3">
        <v>0</v>
      </c>
      <c r="H1019" s="3">
        <v>0</v>
      </c>
    </row>
    <row r="1020" spans="1:8" hidden="1" x14ac:dyDescent="0.3">
      <c r="A1020" s="5">
        <v>274535</v>
      </c>
      <c r="B1020" s="4" t="s">
        <v>849</v>
      </c>
      <c r="C1020" s="3">
        <v>0</v>
      </c>
      <c r="D1020" s="3">
        <v>0</v>
      </c>
      <c r="E1020" s="3">
        <v>0</v>
      </c>
      <c r="F1020" s="3">
        <v>0</v>
      </c>
      <c r="G1020" s="3">
        <v>0</v>
      </c>
      <c r="H1020" s="3">
        <v>0</v>
      </c>
    </row>
    <row r="1021" spans="1:8" hidden="1" x14ac:dyDescent="0.3">
      <c r="A1021" s="5">
        <v>274540</v>
      </c>
      <c r="B1021" s="4" t="s">
        <v>848</v>
      </c>
      <c r="C1021" s="3">
        <v>0</v>
      </c>
      <c r="D1021" s="3">
        <v>0</v>
      </c>
      <c r="E1021" s="3">
        <v>0</v>
      </c>
      <c r="F1021" s="3">
        <v>0</v>
      </c>
      <c r="G1021" s="3">
        <v>0</v>
      </c>
      <c r="H1021" s="3">
        <v>0</v>
      </c>
    </row>
    <row r="1022" spans="1:8" hidden="1" x14ac:dyDescent="0.3">
      <c r="A1022" s="5">
        <v>274545</v>
      </c>
      <c r="B1022" s="4" t="s">
        <v>847</v>
      </c>
      <c r="C1022" s="3">
        <v>0</v>
      </c>
      <c r="D1022" s="3">
        <v>0</v>
      </c>
      <c r="E1022" s="3">
        <v>0</v>
      </c>
      <c r="F1022" s="3">
        <v>0</v>
      </c>
      <c r="G1022" s="3">
        <v>0</v>
      </c>
      <c r="H1022" s="3">
        <v>0</v>
      </c>
    </row>
    <row r="1023" spans="1:8" hidden="1" x14ac:dyDescent="0.3">
      <c r="A1023" s="5">
        <v>274550</v>
      </c>
      <c r="B1023" s="4" t="s">
        <v>846</v>
      </c>
      <c r="C1023" s="3">
        <v>0</v>
      </c>
      <c r="D1023" s="3">
        <v>0</v>
      </c>
      <c r="E1023" s="3">
        <v>0</v>
      </c>
      <c r="F1023" s="3">
        <v>0</v>
      </c>
      <c r="G1023" s="3">
        <v>0</v>
      </c>
      <c r="H1023" s="3">
        <v>0</v>
      </c>
    </row>
    <row r="1024" spans="1:8" hidden="1" x14ac:dyDescent="0.3">
      <c r="A1024" s="5">
        <v>275000</v>
      </c>
      <c r="B1024" s="4" t="s">
        <v>857</v>
      </c>
      <c r="C1024" s="3">
        <v>0</v>
      </c>
      <c r="D1024" s="3">
        <v>0</v>
      </c>
      <c r="E1024" s="3">
        <v>0</v>
      </c>
      <c r="F1024" s="3">
        <v>0</v>
      </c>
      <c r="G1024" s="3">
        <v>0</v>
      </c>
      <c r="H1024" s="3">
        <v>0</v>
      </c>
    </row>
    <row r="1025" spans="1:8" hidden="1" x14ac:dyDescent="0.3">
      <c r="A1025" s="5">
        <v>275005</v>
      </c>
      <c r="B1025" s="4" t="s">
        <v>855</v>
      </c>
      <c r="C1025" s="3">
        <v>0</v>
      </c>
      <c r="D1025" s="3">
        <v>0</v>
      </c>
      <c r="E1025" s="3">
        <v>0</v>
      </c>
      <c r="F1025" s="3">
        <v>0</v>
      </c>
      <c r="G1025" s="3">
        <v>0</v>
      </c>
      <c r="H1025" s="3">
        <v>0</v>
      </c>
    </row>
    <row r="1026" spans="1:8" hidden="1" x14ac:dyDescent="0.3">
      <c r="A1026" s="5">
        <v>275010</v>
      </c>
      <c r="B1026" s="4" t="s">
        <v>854</v>
      </c>
      <c r="C1026" s="3">
        <v>0</v>
      </c>
      <c r="D1026" s="3">
        <v>0</v>
      </c>
      <c r="E1026" s="3">
        <v>0</v>
      </c>
      <c r="F1026" s="3">
        <v>0</v>
      </c>
      <c r="G1026" s="3">
        <v>0</v>
      </c>
      <c r="H1026" s="3">
        <v>0</v>
      </c>
    </row>
    <row r="1027" spans="1:8" hidden="1" x14ac:dyDescent="0.3">
      <c r="A1027" s="5">
        <v>275015</v>
      </c>
      <c r="B1027" s="4" t="s">
        <v>853</v>
      </c>
      <c r="C1027" s="3">
        <v>0</v>
      </c>
      <c r="D1027" s="3">
        <v>0</v>
      </c>
      <c r="E1027" s="3">
        <v>0</v>
      </c>
      <c r="F1027" s="3">
        <v>0</v>
      </c>
      <c r="G1027" s="3">
        <v>0</v>
      </c>
      <c r="H1027" s="3">
        <v>0</v>
      </c>
    </row>
    <row r="1028" spans="1:8" hidden="1" x14ac:dyDescent="0.3">
      <c r="A1028" s="5">
        <v>275020</v>
      </c>
      <c r="B1028" s="4" t="s">
        <v>852</v>
      </c>
      <c r="C1028" s="3">
        <v>0</v>
      </c>
      <c r="D1028" s="3">
        <v>0</v>
      </c>
      <c r="E1028" s="3">
        <v>0</v>
      </c>
      <c r="F1028" s="3">
        <v>0</v>
      </c>
      <c r="G1028" s="3">
        <v>0</v>
      </c>
      <c r="H1028" s="3">
        <v>0</v>
      </c>
    </row>
    <row r="1029" spans="1:8" hidden="1" x14ac:dyDescent="0.3">
      <c r="A1029" s="5">
        <v>275025</v>
      </c>
      <c r="B1029" s="4" t="s">
        <v>851</v>
      </c>
      <c r="C1029" s="3">
        <v>0</v>
      </c>
      <c r="D1029" s="3">
        <v>0</v>
      </c>
      <c r="E1029" s="3">
        <v>0</v>
      </c>
      <c r="F1029" s="3">
        <v>0</v>
      </c>
      <c r="G1029" s="3">
        <v>0</v>
      </c>
      <c r="H1029" s="3">
        <v>0</v>
      </c>
    </row>
    <row r="1030" spans="1:8" hidden="1" x14ac:dyDescent="0.3">
      <c r="A1030" s="5">
        <v>275030</v>
      </c>
      <c r="B1030" s="4" t="s">
        <v>850</v>
      </c>
      <c r="C1030" s="3">
        <v>0</v>
      </c>
      <c r="D1030" s="3">
        <v>0</v>
      </c>
      <c r="E1030" s="3">
        <v>0</v>
      </c>
      <c r="F1030" s="3">
        <v>0</v>
      </c>
      <c r="G1030" s="3">
        <v>0</v>
      </c>
      <c r="H1030" s="3">
        <v>0</v>
      </c>
    </row>
    <row r="1031" spans="1:8" hidden="1" x14ac:dyDescent="0.3">
      <c r="A1031" s="5">
        <v>275035</v>
      </c>
      <c r="B1031" s="4" t="s">
        <v>849</v>
      </c>
      <c r="C1031" s="3">
        <v>0</v>
      </c>
      <c r="D1031" s="3">
        <v>0</v>
      </c>
      <c r="E1031" s="3">
        <v>0</v>
      </c>
      <c r="F1031" s="3">
        <v>0</v>
      </c>
      <c r="G1031" s="3">
        <v>0</v>
      </c>
      <c r="H1031" s="3">
        <v>0</v>
      </c>
    </row>
    <row r="1032" spans="1:8" hidden="1" x14ac:dyDescent="0.3">
      <c r="A1032" s="5">
        <v>275040</v>
      </c>
      <c r="B1032" s="4" t="s">
        <v>848</v>
      </c>
      <c r="C1032" s="3">
        <v>0</v>
      </c>
      <c r="D1032" s="3">
        <v>0</v>
      </c>
      <c r="E1032" s="3">
        <v>0</v>
      </c>
      <c r="F1032" s="3">
        <v>0</v>
      </c>
      <c r="G1032" s="3">
        <v>0</v>
      </c>
      <c r="H1032" s="3">
        <v>0</v>
      </c>
    </row>
    <row r="1033" spans="1:8" hidden="1" x14ac:dyDescent="0.3">
      <c r="A1033" s="5">
        <v>275045</v>
      </c>
      <c r="B1033" s="4" t="s">
        <v>847</v>
      </c>
      <c r="C1033" s="3">
        <v>0</v>
      </c>
      <c r="D1033" s="3">
        <v>0</v>
      </c>
      <c r="E1033" s="3">
        <v>0</v>
      </c>
      <c r="F1033" s="3">
        <v>0</v>
      </c>
      <c r="G1033" s="3">
        <v>0</v>
      </c>
      <c r="H1033" s="3">
        <v>0</v>
      </c>
    </row>
    <row r="1034" spans="1:8" hidden="1" x14ac:dyDescent="0.3">
      <c r="A1034" s="5">
        <v>275050</v>
      </c>
      <c r="B1034" s="4" t="s">
        <v>846</v>
      </c>
      <c r="C1034" s="3">
        <v>0</v>
      </c>
      <c r="D1034" s="3">
        <v>0</v>
      </c>
      <c r="E1034" s="3">
        <v>0</v>
      </c>
      <c r="F1034" s="3">
        <v>0</v>
      </c>
      <c r="G1034" s="3">
        <v>0</v>
      </c>
      <c r="H1034" s="3">
        <v>0</v>
      </c>
    </row>
    <row r="1035" spans="1:8" hidden="1" x14ac:dyDescent="0.3">
      <c r="A1035" s="5">
        <v>275500</v>
      </c>
      <c r="B1035" s="4" t="s">
        <v>856</v>
      </c>
      <c r="C1035" s="3">
        <v>0</v>
      </c>
      <c r="D1035" s="3">
        <v>0</v>
      </c>
      <c r="E1035" s="3">
        <v>0</v>
      </c>
      <c r="F1035" s="3">
        <v>0</v>
      </c>
      <c r="G1035" s="3">
        <v>0</v>
      </c>
      <c r="H1035" s="3">
        <v>0</v>
      </c>
    </row>
    <row r="1036" spans="1:8" hidden="1" x14ac:dyDescent="0.3">
      <c r="A1036" s="5">
        <v>275505</v>
      </c>
      <c r="B1036" s="4" t="s">
        <v>855</v>
      </c>
      <c r="C1036" s="3">
        <v>0</v>
      </c>
      <c r="D1036" s="3">
        <v>0</v>
      </c>
      <c r="E1036" s="3">
        <v>0</v>
      </c>
      <c r="F1036" s="3">
        <v>0</v>
      </c>
      <c r="G1036" s="3">
        <v>0</v>
      </c>
      <c r="H1036" s="3">
        <v>0</v>
      </c>
    </row>
    <row r="1037" spans="1:8" hidden="1" x14ac:dyDescent="0.3">
      <c r="A1037" s="5">
        <v>275510</v>
      </c>
      <c r="B1037" s="4" t="s">
        <v>854</v>
      </c>
      <c r="C1037" s="3">
        <v>0</v>
      </c>
      <c r="D1037" s="3">
        <v>0</v>
      </c>
      <c r="E1037" s="3">
        <v>0</v>
      </c>
      <c r="F1037" s="3">
        <v>0</v>
      </c>
      <c r="G1037" s="3">
        <v>0</v>
      </c>
      <c r="H1037" s="3">
        <v>0</v>
      </c>
    </row>
    <row r="1038" spans="1:8" hidden="1" x14ac:dyDescent="0.3">
      <c r="A1038" s="5">
        <v>275515</v>
      </c>
      <c r="B1038" s="4" t="s">
        <v>853</v>
      </c>
      <c r="C1038" s="3">
        <v>0</v>
      </c>
      <c r="D1038" s="3">
        <v>0</v>
      </c>
      <c r="E1038" s="3">
        <v>0</v>
      </c>
      <c r="F1038" s="3">
        <v>0</v>
      </c>
      <c r="G1038" s="3">
        <v>0</v>
      </c>
      <c r="H1038" s="3">
        <v>0</v>
      </c>
    </row>
    <row r="1039" spans="1:8" hidden="1" x14ac:dyDescent="0.3">
      <c r="A1039" s="5">
        <v>275520</v>
      </c>
      <c r="B1039" s="4" t="s">
        <v>852</v>
      </c>
      <c r="C1039" s="3">
        <v>0</v>
      </c>
      <c r="D1039" s="3">
        <v>0</v>
      </c>
      <c r="E1039" s="3">
        <v>0</v>
      </c>
      <c r="F1039" s="3">
        <v>0</v>
      </c>
      <c r="G1039" s="3">
        <v>0</v>
      </c>
      <c r="H1039" s="3">
        <v>0</v>
      </c>
    </row>
    <row r="1040" spans="1:8" hidden="1" x14ac:dyDescent="0.3">
      <c r="A1040" s="5">
        <v>275525</v>
      </c>
      <c r="B1040" s="4" t="s">
        <v>851</v>
      </c>
      <c r="C1040" s="3">
        <v>0</v>
      </c>
      <c r="D1040" s="3">
        <v>0</v>
      </c>
      <c r="E1040" s="3">
        <v>0</v>
      </c>
      <c r="F1040" s="3">
        <v>0</v>
      </c>
      <c r="G1040" s="3">
        <v>0</v>
      </c>
      <c r="H1040" s="3">
        <v>0</v>
      </c>
    </row>
    <row r="1041" spans="1:8" hidden="1" x14ac:dyDescent="0.3">
      <c r="A1041" s="5">
        <v>275530</v>
      </c>
      <c r="B1041" s="4" t="s">
        <v>850</v>
      </c>
      <c r="C1041" s="3">
        <v>0</v>
      </c>
      <c r="D1041" s="3">
        <v>0</v>
      </c>
      <c r="E1041" s="3">
        <v>0</v>
      </c>
      <c r="F1041" s="3">
        <v>0</v>
      </c>
      <c r="G1041" s="3">
        <v>0</v>
      </c>
      <c r="H1041" s="3">
        <v>0</v>
      </c>
    </row>
    <row r="1042" spans="1:8" hidden="1" x14ac:dyDescent="0.3">
      <c r="A1042" s="5">
        <v>275535</v>
      </c>
      <c r="B1042" s="4" t="s">
        <v>849</v>
      </c>
      <c r="C1042" s="3">
        <v>0</v>
      </c>
      <c r="D1042" s="3">
        <v>0</v>
      </c>
      <c r="E1042" s="3">
        <v>0</v>
      </c>
      <c r="F1042" s="3">
        <v>0</v>
      </c>
      <c r="G1042" s="3">
        <v>0</v>
      </c>
      <c r="H1042" s="3">
        <v>0</v>
      </c>
    </row>
    <row r="1043" spans="1:8" hidden="1" x14ac:dyDescent="0.3">
      <c r="A1043" s="5">
        <v>275540</v>
      </c>
      <c r="B1043" s="4" t="s">
        <v>848</v>
      </c>
      <c r="C1043" s="3">
        <v>0</v>
      </c>
      <c r="D1043" s="3">
        <v>0</v>
      </c>
      <c r="E1043" s="3">
        <v>0</v>
      </c>
      <c r="F1043" s="3">
        <v>0</v>
      </c>
      <c r="G1043" s="3">
        <v>0</v>
      </c>
      <c r="H1043" s="3">
        <v>0</v>
      </c>
    </row>
    <row r="1044" spans="1:8" hidden="1" x14ac:dyDescent="0.3">
      <c r="A1044" s="5">
        <v>275545</v>
      </c>
      <c r="B1044" s="4" t="s">
        <v>847</v>
      </c>
      <c r="C1044" s="3">
        <v>0</v>
      </c>
      <c r="D1044" s="3">
        <v>0</v>
      </c>
      <c r="E1044" s="3">
        <v>0</v>
      </c>
      <c r="F1044" s="3">
        <v>0</v>
      </c>
      <c r="G1044" s="3">
        <v>0</v>
      </c>
      <c r="H1044" s="3">
        <v>0</v>
      </c>
    </row>
    <row r="1045" spans="1:8" hidden="1" x14ac:dyDescent="0.3">
      <c r="A1045" s="5">
        <v>275550</v>
      </c>
      <c r="B1045" s="4" t="s">
        <v>846</v>
      </c>
      <c r="C1045" s="3">
        <v>0</v>
      </c>
      <c r="D1045" s="3">
        <v>0</v>
      </c>
      <c r="E1045" s="3">
        <v>0</v>
      </c>
      <c r="F1045" s="3">
        <v>0</v>
      </c>
      <c r="G1045" s="3">
        <v>0</v>
      </c>
      <c r="H1045" s="3">
        <v>0</v>
      </c>
    </row>
    <row r="1046" spans="1:8" hidden="1" x14ac:dyDescent="0.3">
      <c r="A1046" s="5">
        <v>276000</v>
      </c>
      <c r="B1046" s="4" t="s">
        <v>845</v>
      </c>
      <c r="C1046" s="3">
        <v>0</v>
      </c>
      <c r="D1046" s="3">
        <v>0</v>
      </c>
      <c r="E1046" s="3">
        <v>0</v>
      </c>
      <c r="F1046" s="3">
        <v>0</v>
      </c>
      <c r="G1046" s="3">
        <v>0</v>
      </c>
      <c r="H1046" s="3">
        <v>0</v>
      </c>
    </row>
    <row r="1047" spans="1:8" hidden="1" x14ac:dyDescent="0.3">
      <c r="A1047" s="5">
        <v>276005</v>
      </c>
      <c r="B1047" s="4" t="s">
        <v>844</v>
      </c>
      <c r="C1047" s="3">
        <v>0</v>
      </c>
      <c r="D1047" s="3">
        <v>0</v>
      </c>
      <c r="E1047" s="3">
        <v>0</v>
      </c>
      <c r="F1047" s="3">
        <v>0</v>
      </c>
      <c r="G1047" s="3">
        <v>0</v>
      </c>
      <c r="H1047" s="3">
        <v>0</v>
      </c>
    </row>
    <row r="1048" spans="1:8" hidden="1" x14ac:dyDescent="0.3">
      <c r="A1048" s="5">
        <v>276015</v>
      </c>
      <c r="B1048" s="4" t="s">
        <v>843</v>
      </c>
      <c r="C1048" s="3">
        <v>0</v>
      </c>
      <c r="D1048" s="3">
        <v>0</v>
      </c>
      <c r="E1048" s="3">
        <v>0</v>
      </c>
      <c r="F1048" s="3">
        <v>0</v>
      </c>
      <c r="G1048" s="3">
        <v>0</v>
      </c>
      <c r="H1048" s="3">
        <v>0</v>
      </c>
    </row>
    <row r="1049" spans="1:8" hidden="1" x14ac:dyDescent="0.3">
      <c r="A1049" s="5">
        <v>276020</v>
      </c>
      <c r="B1049" s="4" t="s">
        <v>842</v>
      </c>
      <c r="C1049" s="3">
        <v>0</v>
      </c>
      <c r="D1049" s="3">
        <v>0</v>
      </c>
      <c r="E1049" s="3">
        <v>0</v>
      </c>
      <c r="F1049" s="3">
        <v>0</v>
      </c>
      <c r="G1049" s="3">
        <v>0</v>
      </c>
      <c r="H1049" s="3">
        <v>0</v>
      </c>
    </row>
    <row r="1050" spans="1:8" hidden="1" x14ac:dyDescent="0.3">
      <c r="A1050" s="5">
        <v>276500</v>
      </c>
      <c r="B1050" s="4" t="s">
        <v>841</v>
      </c>
      <c r="C1050" s="3">
        <v>0</v>
      </c>
      <c r="D1050" s="3">
        <v>0</v>
      </c>
      <c r="E1050" s="3">
        <v>0</v>
      </c>
      <c r="F1050" s="3">
        <v>0</v>
      </c>
      <c r="G1050" s="3">
        <v>0</v>
      </c>
      <c r="H1050" s="3">
        <v>0</v>
      </c>
    </row>
    <row r="1051" spans="1:8" hidden="1" x14ac:dyDescent="0.3">
      <c r="A1051" s="5">
        <v>276505</v>
      </c>
      <c r="B1051" s="4" t="s">
        <v>840</v>
      </c>
      <c r="C1051" s="3">
        <v>0</v>
      </c>
      <c r="D1051" s="3">
        <v>0</v>
      </c>
      <c r="E1051" s="3">
        <v>0</v>
      </c>
      <c r="F1051" s="3">
        <v>0</v>
      </c>
      <c r="G1051" s="3">
        <v>0</v>
      </c>
      <c r="H1051" s="3">
        <v>0</v>
      </c>
    </row>
    <row r="1052" spans="1:8" hidden="1" x14ac:dyDescent="0.3">
      <c r="A1052" s="5">
        <v>276510</v>
      </c>
      <c r="B1052" s="4" t="s">
        <v>839</v>
      </c>
      <c r="C1052" s="3">
        <v>0</v>
      </c>
      <c r="D1052" s="3">
        <v>0</v>
      </c>
      <c r="E1052" s="3">
        <v>0</v>
      </c>
      <c r="F1052" s="3">
        <v>0</v>
      </c>
      <c r="G1052" s="3">
        <v>0</v>
      </c>
      <c r="H1052" s="3">
        <v>0</v>
      </c>
    </row>
    <row r="1053" spans="1:8" hidden="1" x14ac:dyDescent="0.3">
      <c r="A1053" s="5">
        <v>276515</v>
      </c>
      <c r="B1053" s="4" t="s">
        <v>838</v>
      </c>
      <c r="C1053" s="3">
        <v>0</v>
      </c>
      <c r="D1053" s="3">
        <v>0</v>
      </c>
      <c r="E1053" s="3">
        <v>0</v>
      </c>
      <c r="F1053" s="3">
        <v>0</v>
      </c>
      <c r="G1053" s="3">
        <v>0</v>
      </c>
      <c r="H1053" s="3">
        <v>0</v>
      </c>
    </row>
    <row r="1054" spans="1:8" hidden="1" x14ac:dyDescent="0.3">
      <c r="A1054" s="5">
        <v>276520</v>
      </c>
      <c r="B1054" s="4" t="s">
        <v>837</v>
      </c>
      <c r="C1054" s="3">
        <v>0</v>
      </c>
      <c r="D1054" s="3">
        <v>0</v>
      </c>
      <c r="E1054" s="3">
        <v>0</v>
      </c>
      <c r="F1054" s="3">
        <v>0</v>
      </c>
      <c r="G1054" s="3">
        <v>0</v>
      </c>
      <c r="H1054" s="3">
        <v>0</v>
      </c>
    </row>
    <row r="1055" spans="1:8" hidden="1" x14ac:dyDescent="0.3">
      <c r="A1055" s="5">
        <v>276525</v>
      </c>
      <c r="B1055" s="4" t="s">
        <v>836</v>
      </c>
      <c r="C1055" s="3">
        <v>0</v>
      </c>
      <c r="D1055" s="3">
        <v>0</v>
      </c>
      <c r="E1055" s="3">
        <v>0</v>
      </c>
      <c r="F1055" s="3">
        <v>0</v>
      </c>
      <c r="G1055" s="3">
        <v>0</v>
      </c>
      <c r="H1055" s="3">
        <v>0</v>
      </c>
    </row>
    <row r="1056" spans="1:8" x14ac:dyDescent="0.3">
      <c r="A1056" s="5">
        <v>280000</v>
      </c>
      <c r="B1056" s="4" t="s">
        <v>835</v>
      </c>
      <c r="C1056" s="3">
        <v>157040000</v>
      </c>
      <c r="D1056" s="3">
        <v>24653000</v>
      </c>
      <c r="E1056" s="3">
        <v>0</v>
      </c>
      <c r="F1056" s="3">
        <v>0</v>
      </c>
      <c r="G1056" s="3">
        <v>61313277</v>
      </c>
      <c r="H1056" s="3">
        <v>61313277</v>
      </c>
    </row>
    <row r="1057" spans="1:8" hidden="1" x14ac:dyDescent="0.3">
      <c r="A1057" s="5">
        <v>280500</v>
      </c>
      <c r="B1057" s="4" t="s">
        <v>834</v>
      </c>
      <c r="C1057" s="3">
        <v>0</v>
      </c>
      <c r="D1057" s="3">
        <v>0</v>
      </c>
      <c r="E1057" s="3">
        <v>0</v>
      </c>
      <c r="F1057" s="3">
        <v>0</v>
      </c>
      <c r="G1057" s="3">
        <v>0</v>
      </c>
      <c r="H1057" s="3">
        <v>0</v>
      </c>
    </row>
    <row r="1058" spans="1:8" hidden="1" x14ac:dyDescent="0.3">
      <c r="A1058" s="5">
        <v>281000</v>
      </c>
      <c r="B1058" s="4" t="s">
        <v>833</v>
      </c>
      <c r="C1058" s="3">
        <v>0</v>
      </c>
      <c r="D1058" s="3">
        <v>0</v>
      </c>
      <c r="E1058" s="3">
        <v>0</v>
      </c>
      <c r="F1058" s="3">
        <v>0</v>
      </c>
      <c r="G1058" s="3">
        <v>0</v>
      </c>
      <c r="H1058" s="3">
        <v>0</v>
      </c>
    </row>
    <row r="1059" spans="1:8" hidden="1" x14ac:dyDescent="0.3">
      <c r="A1059" s="5">
        <v>281500</v>
      </c>
      <c r="B1059" s="4" t="s">
        <v>832</v>
      </c>
      <c r="C1059" s="3">
        <v>0</v>
      </c>
      <c r="D1059" s="3">
        <v>0</v>
      </c>
      <c r="E1059" s="3">
        <v>0</v>
      </c>
      <c r="F1059" s="3">
        <v>0</v>
      </c>
      <c r="G1059" s="3">
        <v>0</v>
      </c>
      <c r="H1059" s="3">
        <v>0</v>
      </c>
    </row>
    <row r="1060" spans="1:8" hidden="1" x14ac:dyDescent="0.3">
      <c r="A1060" s="5">
        <v>282000</v>
      </c>
      <c r="B1060" s="4" t="s">
        <v>831</v>
      </c>
      <c r="C1060" s="3">
        <v>135000000</v>
      </c>
      <c r="D1060" s="3">
        <v>24653000</v>
      </c>
      <c r="E1060" s="3">
        <v>0</v>
      </c>
      <c r="F1060" s="3">
        <v>0</v>
      </c>
      <c r="G1060" s="3">
        <v>0</v>
      </c>
      <c r="H1060" s="3">
        <v>0</v>
      </c>
    </row>
    <row r="1061" spans="1:8" hidden="1" x14ac:dyDescent="0.3">
      <c r="A1061" s="5">
        <v>282500</v>
      </c>
      <c r="B1061" s="4" t="s">
        <v>830</v>
      </c>
      <c r="C1061" s="3">
        <v>0</v>
      </c>
      <c r="D1061" s="3">
        <v>0</v>
      </c>
      <c r="E1061" s="3">
        <v>0</v>
      </c>
      <c r="F1061" s="3">
        <v>0</v>
      </c>
      <c r="G1061" s="3">
        <v>0</v>
      </c>
      <c r="H1061" s="3">
        <v>0</v>
      </c>
    </row>
    <row r="1062" spans="1:8" hidden="1" x14ac:dyDescent="0.3">
      <c r="A1062" s="5">
        <v>283000</v>
      </c>
      <c r="B1062" s="4" t="s">
        <v>829</v>
      </c>
      <c r="C1062" s="3">
        <v>0</v>
      </c>
      <c r="D1062" s="3">
        <v>0</v>
      </c>
      <c r="E1062" s="3">
        <v>0</v>
      </c>
      <c r="F1062" s="3">
        <v>0</v>
      </c>
      <c r="G1062" s="3">
        <v>0</v>
      </c>
      <c r="H1062" s="3">
        <v>0</v>
      </c>
    </row>
    <row r="1063" spans="1:8" hidden="1" x14ac:dyDescent="0.3">
      <c r="A1063" s="5">
        <v>283100</v>
      </c>
      <c r="B1063" s="4" t="s">
        <v>828</v>
      </c>
      <c r="C1063" s="3">
        <v>0</v>
      </c>
      <c r="D1063" s="3">
        <v>0</v>
      </c>
      <c r="E1063" s="3">
        <v>0</v>
      </c>
      <c r="F1063" s="3">
        <v>0</v>
      </c>
      <c r="G1063" s="3">
        <v>0</v>
      </c>
      <c r="H1063" s="3">
        <v>0</v>
      </c>
    </row>
    <row r="1064" spans="1:8" hidden="1" x14ac:dyDescent="0.3">
      <c r="A1064" s="5">
        <v>283200</v>
      </c>
      <c r="B1064" s="4" t="s">
        <v>827</v>
      </c>
      <c r="C1064" s="3">
        <v>0</v>
      </c>
      <c r="D1064" s="3">
        <v>0</v>
      </c>
      <c r="E1064" s="3">
        <v>0</v>
      </c>
      <c r="F1064" s="3">
        <v>0</v>
      </c>
      <c r="G1064" s="3">
        <v>0</v>
      </c>
      <c r="H1064" s="3">
        <v>0</v>
      </c>
    </row>
    <row r="1065" spans="1:8" hidden="1" x14ac:dyDescent="0.3">
      <c r="A1065" s="5">
        <v>283300</v>
      </c>
      <c r="B1065" s="4" t="s">
        <v>826</v>
      </c>
      <c r="C1065" s="3">
        <v>0</v>
      </c>
      <c r="D1065" s="3">
        <v>0</v>
      </c>
      <c r="E1065" s="3">
        <v>0</v>
      </c>
      <c r="F1065" s="3">
        <v>0</v>
      </c>
      <c r="G1065" s="3">
        <v>0</v>
      </c>
      <c r="H1065" s="3">
        <v>0</v>
      </c>
    </row>
    <row r="1066" spans="1:8" x14ac:dyDescent="0.3">
      <c r="A1066" s="5">
        <v>283500</v>
      </c>
      <c r="B1066" s="4" t="s">
        <v>825</v>
      </c>
      <c r="C1066" s="3">
        <v>22040000</v>
      </c>
      <c r="D1066" s="3">
        <v>0</v>
      </c>
      <c r="E1066" s="3">
        <v>0</v>
      </c>
      <c r="F1066" s="3">
        <v>0</v>
      </c>
      <c r="G1066" s="3">
        <v>61313277</v>
      </c>
      <c r="H1066" s="3">
        <v>61313277</v>
      </c>
    </row>
    <row r="1067" spans="1:8" hidden="1" x14ac:dyDescent="0.3">
      <c r="A1067" s="5">
        <v>290000</v>
      </c>
      <c r="B1067" s="4" t="s">
        <v>824</v>
      </c>
      <c r="C1067" s="3">
        <v>0</v>
      </c>
      <c r="D1067" s="3">
        <v>0</v>
      </c>
      <c r="E1067" s="3">
        <v>0</v>
      </c>
      <c r="F1067" s="3">
        <v>0</v>
      </c>
      <c r="G1067" s="3">
        <v>0</v>
      </c>
      <c r="H1067" s="3">
        <v>0</v>
      </c>
    </row>
    <row r="1068" spans="1:8" x14ac:dyDescent="0.3">
      <c r="A1068" s="5">
        <v>300000</v>
      </c>
      <c r="B1068" s="4" t="s">
        <v>823</v>
      </c>
      <c r="C1068" s="3">
        <v>11493324192.01</v>
      </c>
      <c r="D1068" s="3">
        <v>11327384162.52</v>
      </c>
      <c r="E1068" s="3">
        <v>11032340693.299999</v>
      </c>
      <c r="F1068" s="3">
        <v>11322808660.889999</v>
      </c>
      <c r="G1068" s="3">
        <v>12197022728.49</v>
      </c>
      <c r="H1068" s="3">
        <v>12146168081.780001</v>
      </c>
    </row>
    <row r="1069" spans="1:8" x14ac:dyDescent="0.3">
      <c r="A1069" s="5">
        <v>310000</v>
      </c>
      <c r="B1069" s="4" t="s">
        <v>822</v>
      </c>
      <c r="C1069" s="3">
        <v>3181752468.9400001</v>
      </c>
      <c r="D1069" s="3">
        <v>3354831303.1399999</v>
      </c>
      <c r="E1069" s="3">
        <v>3420248111.3099999</v>
      </c>
      <c r="F1069" s="3">
        <v>3472561861.52</v>
      </c>
      <c r="G1069" s="3">
        <v>3557096002.3299999</v>
      </c>
      <c r="H1069" s="3">
        <v>3611143548.9499998</v>
      </c>
    </row>
    <row r="1070" spans="1:8" x14ac:dyDescent="0.3">
      <c r="A1070" s="5">
        <v>310500</v>
      </c>
      <c r="B1070" s="4" t="s">
        <v>821</v>
      </c>
      <c r="C1070" s="3">
        <v>2285460968.9400001</v>
      </c>
      <c r="D1070" s="3">
        <v>2458549803.1399999</v>
      </c>
      <c r="E1070" s="3">
        <v>2404633511.3099999</v>
      </c>
      <c r="F1070" s="3">
        <v>2396011061.52</v>
      </c>
      <c r="G1070" s="3">
        <v>2415952102.3299999</v>
      </c>
      <c r="H1070" s="3">
        <v>2430059748.9499998</v>
      </c>
    </row>
    <row r="1071" spans="1:8" x14ac:dyDescent="0.3">
      <c r="A1071" s="5">
        <v>310505</v>
      </c>
      <c r="B1071" s="4" t="s">
        <v>818</v>
      </c>
      <c r="C1071" s="3">
        <v>2285460968.9400001</v>
      </c>
      <c r="D1071" s="3">
        <v>2458549803.1399999</v>
      </c>
      <c r="E1071" s="3">
        <v>2404633511.3099999</v>
      </c>
      <c r="F1071" s="3">
        <v>2396011061.52</v>
      </c>
      <c r="G1071" s="3">
        <v>2415952102.3299999</v>
      </c>
      <c r="H1071" s="3">
        <v>2430059748.9499998</v>
      </c>
    </row>
    <row r="1072" spans="1:8" hidden="1" x14ac:dyDescent="0.3">
      <c r="A1072" s="5">
        <v>310510</v>
      </c>
      <c r="B1072" s="4" t="s">
        <v>820</v>
      </c>
      <c r="C1072" s="3">
        <v>0</v>
      </c>
      <c r="D1072" s="3">
        <v>0</v>
      </c>
      <c r="E1072" s="3">
        <v>0</v>
      </c>
      <c r="F1072" s="3">
        <v>0</v>
      </c>
      <c r="G1072" s="3">
        <v>0</v>
      </c>
      <c r="H1072" s="3">
        <v>0</v>
      </c>
    </row>
    <row r="1073" spans="1:8" x14ac:dyDescent="0.3">
      <c r="A1073" s="5">
        <v>311000</v>
      </c>
      <c r="B1073" s="4" t="s">
        <v>819</v>
      </c>
      <c r="C1073" s="3">
        <v>896291500</v>
      </c>
      <c r="D1073" s="3">
        <v>896281500</v>
      </c>
      <c r="E1073" s="3">
        <v>1015614600</v>
      </c>
      <c r="F1073" s="3">
        <v>1076550800</v>
      </c>
      <c r="G1073" s="3">
        <v>1141143900</v>
      </c>
      <c r="H1073" s="3">
        <v>1181083800</v>
      </c>
    </row>
    <row r="1074" spans="1:8" x14ac:dyDescent="0.3">
      <c r="A1074" s="5">
        <v>311005</v>
      </c>
      <c r="B1074" s="4" t="s">
        <v>818</v>
      </c>
      <c r="C1074" s="3">
        <v>896291500</v>
      </c>
      <c r="D1074" s="3">
        <v>896281500</v>
      </c>
      <c r="E1074" s="3">
        <v>1015614600</v>
      </c>
      <c r="F1074" s="3">
        <v>1076550800</v>
      </c>
      <c r="G1074" s="3">
        <v>1141143900</v>
      </c>
      <c r="H1074" s="3">
        <v>1181083800</v>
      </c>
    </row>
    <row r="1075" spans="1:8" hidden="1" x14ac:dyDescent="0.3">
      <c r="A1075" s="5">
        <v>311010</v>
      </c>
      <c r="B1075" s="4" t="s">
        <v>817</v>
      </c>
      <c r="C1075" s="3">
        <v>0</v>
      </c>
      <c r="D1075" s="3">
        <v>0</v>
      </c>
      <c r="E1075" s="3">
        <v>0</v>
      </c>
      <c r="F1075" s="3">
        <v>0</v>
      </c>
      <c r="G1075" s="3">
        <v>0</v>
      </c>
      <c r="H1075" s="3">
        <v>0</v>
      </c>
    </row>
    <row r="1076" spans="1:8" hidden="1" x14ac:dyDescent="0.3">
      <c r="A1076" s="5">
        <v>311500</v>
      </c>
      <c r="B1076" s="4" t="s">
        <v>816</v>
      </c>
      <c r="C1076" s="3">
        <v>0</v>
      </c>
      <c r="D1076" s="3">
        <v>0</v>
      </c>
      <c r="E1076" s="3">
        <v>0</v>
      </c>
      <c r="F1076" s="3">
        <v>0</v>
      </c>
      <c r="G1076" s="3">
        <v>0</v>
      </c>
      <c r="H1076" s="3">
        <v>0</v>
      </c>
    </row>
    <row r="1077" spans="1:8" hidden="1" x14ac:dyDescent="0.3">
      <c r="A1077" s="5">
        <v>311505</v>
      </c>
      <c r="B1077" s="4" t="s">
        <v>815</v>
      </c>
      <c r="C1077" s="3">
        <v>0</v>
      </c>
      <c r="D1077" s="3">
        <v>0</v>
      </c>
      <c r="E1077" s="3">
        <v>0</v>
      </c>
      <c r="F1077" s="3">
        <v>0</v>
      </c>
      <c r="G1077" s="3">
        <v>0</v>
      </c>
      <c r="H1077" s="3">
        <v>0</v>
      </c>
    </row>
    <row r="1078" spans="1:8" hidden="1" x14ac:dyDescent="0.3">
      <c r="A1078" s="5">
        <v>311510</v>
      </c>
      <c r="B1078" s="4" t="s">
        <v>814</v>
      </c>
      <c r="C1078" s="3">
        <v>0</v>
      </c>
      <c r="D1078" s="3">
        <v>0</v>
      </c>
      <c r="E1078" s="3">
        <v>0</v>
      </c>
      <c r="F1078" s="3">
        <v>0</v>
      </c>
      <c r="G1078" s="3">
        <v>0</v>
      </c>
      <c r="H1078" s="3">
        <v>0</v>
      </c>
    </row>
    <row r="1079" spans="1:8" hidden="1" x14ac:dyDescent="0.3">
      <c r="A1079" s="5">
        <v>312000</v>
      </c>
      <c r="B1079" s="4" t="s">
        <v>813</v>
      </c>
      <c r="C1079" s="3">
        <v>0</v>
      </c>
      <c r="D1079" s="3">
        <v>0</v>
      </c>
      <c r="E1079" s="3">
        <v>0</v>
      </c>
      <c r="F1079" s="3">
        <v>0</v>
      </c>
      <c r="G1079" s="3">
        <v>0</v>
      </c>
      <c r="H1079" s="3">
        <v>0</v>
      </c>
    </row>
    <row r="1080" spans="1:8" x14ac:dyDescent="0.3">
      <c r="A1080" s="5">
        <v>320000</v>
      </c>
      <c r="B1080" s="4" t="s">
        <v>812</v>
      </c>
      <c r="C1080" s="3">
        <v>871374523.54999995</v>
      </c>
      <c r="D1080" s="3">
        <v>936294360.84000003</v>
      </c>
      <c r="E1080" s="3">
        <v>936294360.84000003</v>
      </c>
      <c r="F1080" s="3">
        <v>574086176.16999996</v>
      </c>
      <c r="G1080" s="3">
        <v>699678194.45000005</v>
      </c>
      <c r="H1080" s="3">
        <v>976167040.24000001</v>
      </c>
    </row>
    <row r="1081" spans="1:8" x14ac:dyDescent="0.3">
      <c r="A1081" s="5">
        <v>320500</v>
      </c>
      <c r="B1081" s="4" t="s">
        <v>811</v>
      </c>
      <c r="C1081" s="3">
        <v>796898440.54999995</v>
      </c>
      <c r="D1081" s="3">
        <v>861818277.84000003</v>
      </c>
      <c r="E1081" s="3">
        <v>861818277.84000003</v>
      </c>
      <c r="F1081" s="3">
        <v>499610093.17000002</v>
      </c>
      <c r="G1081" s="3">
        <v>625202111.45000005</v>
      </c>
      <c r="H1081" s="3">
        <v>901690957.24000001</v>
      </c>
    </row>
    <row r="1082" spans="1:8" x14ac:dyDescent="0.3">
      <c r="A1082" s="5">
        <v>321000</v>
      </c>
      <c r="B1082" s="4" t="s">
        <v>810</v>
      </c>
      <c r="C1082" s="3">
        <v>68955440</v>
      </c>
      <c r="D1082" s="3">
        <v>68955440</v>
      </c>
      <c r="E1082" s="3">
        <v>68955440</v>
      </c>
      <c r="F1082" s="3">
        <v>68955440</v>
      </c>
      <c r="G1082" s="3">
        <v>68955440</v>
      </c>
      <c r="H1082" s="3">
        <v>68955440</v>
      </c>
    </row>
    <row r="1083" spans="1:8" hidden="1" x14ac:dyDescent="0.3">
      <c r="A1083" s="5">
        <v>321500</v>
      </c>
      <c r="B1083" s="4" t="s">
        <v>809</v>
      </c>
      <c r="C1083" s="3">
        <v>0</v>
      </c>
      <c r="D1083" s="3">
        <v>0</v>
      </c>
      <c r="E1083" s="3">
        <v>0</v>
      </c>
      <c r="F1083" s="3">
        <v>0</v>
      </c>
      <c r="G1083" s="3">
        <v>0</v>
      </c>
      <c r="H1083" s="3">
        <v>0</v>
      </c>
    </row>
    <row r="1084" spans="1:8" hidden="1" x14ac:dyDescent="0.3">
      <c r="A1084" s="5">
        <v>322000</v>
      </c>
      <c r="B1084" s="4" t="s">
        <v>808</v>
      </c>
      <c r="C1084" s="3">
        <v>0</v>
      </c>
      <c r="D1084" s="3">
        <v>0</v>
      </c>
      <c r="E1084" s="3">
        <v>0</v>
      </c>
      <c r="F1084" s="3">
        <v>0</v>
      </c>
      <c r="G1084" s="3">
        <v>0</v>
      </c>
      <c r="H1084" s="3">
        <v>0</v>
      </c>
    </row>
    <row r="1085" spans="1:8" x14ac:dyDescent="0.3">
      <c r="A1085" s="5">
        <v>322500</v>
      </c>
      <c r="B1085" s="4" t="s">
        <v>807</v>
      </c>
      <c r="C1085" s="3">
        <v>5520643</v>
      </c>
      <c r="D1085" s="3">
        <v>5520643</v>
      </c>
      <c r="E1085" s="3">
        <v>5520643</v>
      </c>
      <c r="F1085" s="3">
        <v>5520643</v>
      </c>
      <c r="G1085" s="3">
        <v>5520643</v>
      </c>
      <c r="H1085" s="3">
        <v>5520643</v>
      </c>
    </row>
    <row r="1086" spans="1:8" hidden="1" x14ac:dyDescent="0.3">
      <c r="A1086" s="5">
        <v>323000</v>
      </c>
      <c r="B1086" s="4" t="s">
        <v>806</v>
      </c>
      <c r="C1086" s="3">
        <v>0</v>
      </c>
      <c r="D1086" s="3">
        <v>0</v>
      </c>
      <c r="E1086" s="3">
        <v>0</v>
      </c>
      <c r="F1086" s="3">
        <v>0</v>
      </c>
      <c r="G1086" s="3">
        <v>0</v>
      </c>
      <c r="H1086" s="3">
        <v>0</v>
      </c>
    </row>
    <row r="1087" spans="1:8" hidden="1" x14ac:dyDescent="0.3">
      <c r="A1087" s="5">
        <v>323500</v>
      </c>
      <c r="B1087" s="4" t="s">
        <v>805</v>
      </c>
      <c r="C1087" s="3">
        <v>0</v>
      </c>
      <c r="D1087" s="3">
        <v>0</v>
      </c>
      <c r="E1087" s="3">
        <v>0</v>
      </c>
      <c r="F1087" s="3">
        <v>0</v>
      </c>
      <c r="G1087" s="3">
        <v>0</v>
      </c>
      <c r="H1087" s="3">
        <v>0</v>
      </c>
    </row>
    <row r="1088" spans="1:8" hidden="1" x14ac:dyDescent="0.3">
      <c r="A1088" s="5">
        <v>328000</v>
      </c>
      <c r="B1088" s="4" t="s">
        <v>804</v>
      </c>
      <c r="C1088" s="3">
        <v>0</v>
      </c>
      <c r="D1088" s="3">
        <v>0</v>
      </c>
      <c r="E1088" s="3">
        <v>0</v>
      </c>
      <c r="F1088" s="3">
        <v>0</v>
      </c>
      <c r="G1088" s="3">
        <v>0</v>
      </c>
      <c r="H1088" s="3">
        <v>0</v>
      </c>
    </row>
    <row r="1089" spans="1:8" x14ac:dyDescent="0.3">
      <c r="A1089" s="5">
        <v>330000</v>
      </c>
      <c r="B1089" s="4" t="s">
        <v>803</v>
      </c>
      <c r="C1089" s="3">
        <v>2179812791.5700002</v>
      </c>
      <c r="D1089" s="3">
        <v>2464067284</v>
      </c>
      <c r="E1089" s="3">
        <v>2464067284</v>
      </c>
      <c r="F1089" s="3">
        <v>2464067284</v>
      </c>
      <c r="G1089" s="3">
        <v>2576629483.0999999</v>
      </c>
      <c r="H1089" s="3">
        <v>2930329844.0999999</v>
      </c>
    </row>
    <row r="1090" spans="1:8" hidden="1" x14ac:dyDescent="0.3">
      <c r="A1090" s="5">
        <v>330500</v>
      </c>
      <c r="B1090" s="4" t="s">
        <v>802</v>
      </c>
      <c r="C1090" s="3">
        <v>0</v>
      </c>
      <c r="D1090" s="3">
        <v>0</v>
      </c>
      <c r="E1090" s="3">
        <v>0</v>
      </c>
      <c r="F1090" s="3">
        <v>0</v>
      </c>
      <c r="G1090" s="3">
        <v>0</v>
      </c>
      <c r="H1090" s="3">
        <v>0</v>
      </c>
    </row>
    <row r="1091" spans="1:8" hidden="1" x14ac:dyDescent="0.3">
      <c r="A1091" s="5">
        <v>331000</v>
      </c>
      <c r="B1091" s="4" t="s">
        <v>801</v>
      </c>
      <c r="C1091" s="3">
        <v>0</v>
      </c>
      <c r="D1091" s="3">
        <v>0</v>
      </c>
      <c r="E1091" s="3">
        <v>0</v>
      </c>
      <c r="F1091" s="3">
        <v>0</v>
      </c>
      <c r="G1091" s="3">
        <v>0</v>
      </c>
      <c r="H1091" s="3">
        <v>0</v>
      </c>
    </row>
    <row r="1092" spans="1:8" hidden="1" x14ac:dyDescent="0.3">
      <c r="A1092" s="5">
        <v>332000</v>
      </c>
      <c r="B1092" s="4" t="s">
        <v>800</v>
      </c>
      <c r="C1092" s="3">
        <v>0</v>
      </c>
      <c r="D1092" s="3">
        <v>0</v>
      </c>
      <c r="E1092" s="3">
        <v>0</v>
      </c>
      <c r="F1092" s="3">
        <v>0</v>
      </c>
      <c r="G1092" s="3">
        <v>0</v>
      </c>
      <c r="H1092" s="3">
        <v>0</v>
      </c>
    </row>
    <row r="1093" spans="1:8" x14ac:dyDescent="0.3">
      <c r="A1093" s="5">
        <v>332500</v>
      </c>
      <c r="B1093" s="4" t="s">
        <v>799</v>
      </c>
      <c r="C1093" s="3">
        <v>2153861240.5700002</v>
      </c>
      <c r="D1093" s="3">
        <v>2438115733</v>
      </c>
      <c r="E1093" s="3">
        <v>2438115733</v>
      </c>
      <c r="F1093" s="3">
        <v>2438115733</v>
      </c>
      <c r="G1093" s="3">
        <v>2550677932.0999999</v>
      </c>
      <c r="H1093" s="3">
        <v>2904378293.0999999</v>
      </c>
    </row>
    <row r="1094" spans="1:8" x14ac:dyDescent="0.3">
      <c r="A1094" s="5">
        <v>333000</v>
      </c>
      <c r="B1094" s="4" t="s">
        <v>798</v>
      </c>
      <c r="C1094" s="3">
        <v>25951551</v>
      </c>
      <c r="D1094" s="3">
        <v>25951551</v>
      </c>
      <c r="E1094" s="3">
        <v>25951551</v>
      </c>
      <c r="F1094" s="3">
        <v>25951551</v>
      </c>
      <c r="G1094" s="3">
        <v>25951551</v>
      </c>
      <c r="H1094" s="3">
        <v>25951551</v>
      </c>
    </row>
    <row r="1095" spans="1:8" hidden="1" x14ac:dyDescent="0.3">
      <c r="A1095" s="5">
        <v>333500</v>
      </c>
      <c r="B1095" s="4" t="s">
        <v>797</v>
      </c>
      <c r="C1095" s="3">
        <v>0</v>
      </c>
      <c r="D1095" s="3">
        <v>0</v>
      </c>
      <c r="E1095" s="3">
        <v>0</v>
      </c>
      <c r="F1095" s="3">
        <v>0</v>
      </c>
      <c r="G1095" s="3">
        <v>0</v>
      </c>
      <c r="H1095" s="3">
        <v>0</v>
      </c>
    </row>
    <row r="1096" spans="1:8" hidden="1" x14ac:dyDescent="0.3">
      <c r="A1096" s="5">
        <v>334000</v>
      </c>
      <c r="B1096" s="4" t="s">
        <v>796</v>
      </c>
      <c r="C1096" s="3">
        <v>0</v>
      </c>
      <c r="D1096" s="3">
        <v>0</v>
      </c>
      <c r="E1096" s="3">
        <v>0</v>
      </c>
      <c r="F1096" s="3">
        <v>0</v>
      </c>
      <c r="G1096" s="3">
        <v>0</v>
      </c>
      <c r="H1096" s="3">
        <v>0</v>
      </c>
    </row>
    <row r="1097" spans="1:8" hidden="1" x14ac:dyDescent="0.3">
      <c r="A1097" s="5">
        <v>339500</v>
      </c>
      <c r="B1097" s="4" t="s">
        <v>795</v>
      </c>
      <c r="C1097" s="3">
        <v>0</v>
      </c>
      <c r="D1097" s="3">
        <v>0</v>
      </c>
      <c r="E1097" s="3">
        <v>0</v>
      </c>
      <c r="F1097" s="3">
        <v>0</v>
      </c>
      <c r="G1097" s="3">
        <v>0</v>
      </c>
      <c r="H1097" s="3">
        <v>0</v>
      </c>
    </row>
    <row r="1098" spans="1:8" x14ac:dyDescent="0.3">
      <c r="A1098" s="5">
        <v>340000</v>
      </c>
      <c r="B1098" s="4" t="s">
        <v>794</v>
      </c>
      <c r="C1098" s="3">
        <v>3351547</v>
      </c>
      <c r="D1098" s="3">
        <v>3351547</v>
      </c>
      <c r="E1098" s="3">
        <v>3351547</v>
      </c>
      <c r="F1098" s="3">
        <v>3351547</v>
      </c>
      <c r="G1098" s="3">
        <v>3351547</v>
      </c>
      <c r="H1098" s="3">
        <v>3351547</v>
      </c>
    </row>
    <row r="1099" spans="1:8" x14ac:dyDescent="0.3">
      <c r="A1099" s="5">
        <v>340500</v>
      </c>
      <c r="B1099" s="4" t="s">
        <v>793</v>
      </c>
      <c r="C1099" s="3">
        <v>3351547</v>
      </c>
      <c r="D1099" s="3">
        <v>3351547</v>
      </c>
      <c r="E1099" s="3">
        <v>3351547</v>
      </c>
      <c r="F1099" s="3">
        <v>3351547</v>
      </c>
      <c r="G1099" s="3">
        <v>3351547</v>
      </c>
      <c r="H1099" s="3">
        <v>3351547</v>
      </c>
    </row>
    <row r="1100" spans="1:8" x14ac:dyDescent="0.3">
      <c r="A1100" s="5">
        <v>350000</v>
      </c>
      <c r="B1100" s="4" t="s">
        <v>792</v>
      </c>
      <c r="C1100" s="3">
        <v>608853678.86000001</v>
      </c>
      <c r="D1100" s="3">
        <v>-79339514.549999997</v>
      </c>
      <c r="E1100" s="3">
        <v>-296795277.38999999</v>
      </c>
      <c r="F1100" s="3">
        <v>238154217.38</v>
      </c>
      <c r="G1100" s="3">
        <v>789679926.78999996</v>
      </c>
      <c r="H1100" s="3">
        <v>54588526.670000002</v>
      </c>
    </row>
    <row r="1101" spans="1:8" x14ac:dyDescent="0.3">
      <c r="A1101" s="5">
        <v>350500</v>
      </c>
      <c r="B1101" s="4" t="s">
        <v>775</v>
      </c>
      <c r="C1101" s="3">
        <v>608853678.86000001</v>
      </c>
      <c r="D1101" s="3">
        <v>0</v>
      </c>
      <c r="E1101" s="3">
        <v>0</v>
      </c>
      <c r="F1101" s="3">
        <v>238154217.38</v>
      </c>
      <c r="G1101" s="3">
        <v>789679926.78999996</v>
      </c>
      <c r="H1101" s="3">
        <v>54588526.670000002</v>
      </c>
    </row>
    <row r="1102" spans="1:8" hidden="1" x14ac:dyDescent="0.3">
      <c r="A1102" s="5">
        <v>351000</v>
      </c>
      <c r="B1102" s="4" t="s">
        <v>777</v>
      </c>
      <c r="C1102" s="3">
        <v>0</v>
      </c>
      <c r="D1102" s="3">
        <v>79339514.549999997</v>
      </c>
      <c r="E1102" s="3">
        <v>296795277.38999999</v>
      </c>
      <c r="F1102" s="3">
        <v>0</v>
      </c>
      <c r="G1102" s="3">
        <v>0</v>
      </c>
      <c r="H1102" s="3">
        <v>0</v>
      </c>
    </row>
    <row r="1103" spans="1:8" hidden="1" x14ac:dyDescent="0.3">
      <c r="A1103" s="5">
        <v>360000</v>
      </c>
      <c r="B1103" s="4" t="s">
        <v>791</v>
      </c>
      <c r="C1103" s="3">
        <v>0</v>
      </c>
      <c r="D1103" s="3">
        <v>0</v>
      </c>
      <c r="E1103" s="3">
        <v>0</v>
      </c>
      <c r="F1103" s="3">
        <v>0</v>
      </c>
      <c r="G1103" s="3">
        <v>0</v>
      </c>
      <c r="H1103" s="3">
        <v>0</v>
      </c>
    </row>
    <row r="1104" spans="1:8" hidden="1" x14ac:dyDescent="0.3">
      <c r="A1104" s="5">
        <v>360500</v>
      </c>
      <c r="B1104" s="4" t="s">
        <v>775</v>
      </c>
      <c r="C1104" s="3">
        <v>0</v>
      </c>
      <c r="D1104" s="3">
        <v>0</v>
      </c>
      <c r="E1104" s="3">
        <v>0</v>
      </c>
      <c r="F1104" s="3">
        <v>0</v>
      </c>
      <c r="G1104" s="3">
        <v>0</v>
      </c>
      <c r="H1104" s="3">
        <v>0</v>
      </c>
    </row>
    <row r="1105" spans="1:8" hidden="1" x14ac:dyDescent="0.3">
      <c r="A1105" s="5">
        <v>361000</v>
      </c>
      <c r="B1105" s="4" t="s">
        <v>777</v>
      </c>
      <c r="C1105" s="3">
        <v>0</v>
      </c>
      <c r="D1105" s="3">
        <v>0</v>
      </c>
      <c r="E1105" s="3">
        <v>0</v>
      </c>
      <c r="F1105" s="3">
        <v>0</v>
      </c>
      <c r="G1105" s="3">
        <v>0</v>
      </c>
      <c r="H1105" s="3">
        <v>0</v>
      </c>
    </row>
    <row r="1106" spans="1:8" x14ac:dyDescent="0.3">
      <c r="A1106" s="5">
        <v>370000</v>
      </c>
      <c r="B1106" s="4" t="s">
        <v>790</v>
      </c>
      <c r="C1106" s="3">
        <v>4634252574.8199997</v>
      </c>
      <c r="D1106" s="3">
        <v>4634252574.8199997</v>
      </c>
      <c r="E1106" s="3">
        <v>4570587574.8199997</v>
      </c>
      <c r="F1106" s="3">
        <v>4570587574.8199997</v>
      </c>
      <c r="G1106" s="3">
        <v>4570587574.8199997</v>
      </c>
      <c r="H1106" s="3">
        <v>4570587574.8199997</v>
      </c>
    </row>
    <row r="1107" spans="1:8" x14ac:dyDescent="0.3">
      <c r="A1107" s="5">
        <v>370500</v>
      </c>
      <c r="B1107" s="4" t="s">
        <v>789</v>
      </c>
      <c r="C1107" s="3">
        <v>4323555125.04</v>
      </c>
      <c r="D1107" s="3">
        <v>4323555125.04</v>
      </c>
      <c r="E1107" s="3">
        <v>4323555125.04</v>
      </c>
      <c r="F1107" s="3">
        <v>4323555125.04</v>
      </c>
      <c r="G1107" s="3">
        <v>4323555125.04</v>
      </c>
      <c r="H1107" s="3">
        <v>4323555125.04</v>
      </c>
    </row>
    <row r="1108" spans="1:8" hidden="1" x14ac:dyDescent="0.3">
      <c r="A1108" s="5">
        <v>371000</v>
      </c>
      <c r="B1108" s="4" t="s">
        <v>788</v>
      </c>
      <c r="C1108" s="3">
        <v>0</v>
      </c>
      <c r="D1108" s="3">
        <v>0</v>
      </c>
      <c r="E1108" s="3">
        <v>0</v>
      </c>
      <c r="F1108" s="3">
        <v>0</v>
      </c>
      <c r="G1108" s="3">
        <v>0</v>
      </c>
      <c r="H1108" s="3">
        <v>0</v>
      </c>
    </row>
    <row r="1109" spans="1:8" x14ac:dyDescent="0.3">
      <c r="A1109" s="5">
        <v>371500</v>
      </c>
      <c r="B1109" s="4" t="s">
        <v>787</v>
      </c>
      <c r="C1109" s="3">
        <v>310697449.77999997</v>
      </c>
      <c r="D1109" s="3">
        <v>310697449.77999997</v>
      </c>
      <c r="E1109" s="3">
        <v>247032449.78</v>
      </c>
      <c r="F1109" s="3">
        <v>247032449.78</v>
      </c>
      <c r="G1109" s="3">
        <v>247032449.78</v>
      </c>
      <c r="H1109" s="3">
        <v>247032449.78</v>
      </c>
    </row>
    <row r="1110" spans="1:8" x14ac:dyDescent="0.3">
      <c r="A1110" s="5">
        <v>371505</v>
      </c>
      <c r="B1110" s="4" t="s">
        <v>786</v>
      </c>
      <c r="C1110" s="3">
        <v>310697449.77999997</v>
      </c>
      <c r="D1110" s="3">
        <v>310697449.77999997</v>
      </c>
      <c r="E1110" s="3">
        <v>247032449.78</v>
      </c>
      <c r="F1110" s="3">
        <v>247032449.78</v>
      </c>
      <c r="G1110" s="3">
        <v>247032449.78</v>
      </c>
      <c r="H1110" s="3">
        <v>247032449.78</v>
      </c>
    </row>
    <row r="1111" spans="1:8" hidden="1" x14ac:dyDescent="0.3">
      <c r="A1111" s="5">
        <v>371510</v>
      </c>
      <c r="B1111" s="4" t="s">
        <v>785</v>
      </c>
      <c r="C1111" s="3">
        <v>0</v>
      </c>
      <c r="D1111" s="3">
        <v>0</v>
      </c>
      <c r="E1111" s="3">
        <v>0</v>
      </c>
      <c r="F1111" s="3">
        <v>0</v>
      </c>
      <c r="G1111" s="3">
        <v>0</v>
      </c>
      <c r="H1111" s="3">
        <v>0</v>
      </c>
    </row>
    <row r="1112" spans="1:8" hidden="1" x14ac:dyDescent="0.3">
      <c r="A1112" s="5">
        <v>372000</v>
      </c>
      <c r="B1112" s="4" t="s">
        <v>784</v>
      </c>
      <c r="C1112" s="3">
        <v>0</v>
      </c>
      <c r="D1112" s="3">
        <v>0</v>
      </c>
      <c r="E1112" s="3">
        <v>0</v>
      </c>
      <c r="F1112" s="3">
        <v>0</v>
      </c>
      <c r="G1112" s="3">
        <v>0</v>
      </c>
      <c r="H1112" s="3">
        <v>0</v>
      </c>
    </row>
    <row r="1113" spans="1:8" hidden="1" x14ac:dyDescent="0.3">
      <c r="A1113" s="5">
        <v>372500</v>
      </c>
      <c r="B1113" s="4" t="s">
        <v>783</v>
      </c>
      <c r="C1113" s="3">
        <v>0</v>
      </c>
      <c r="D1113" s="3">
        <v>0</v>
      </c>
      <c r="E1113" s="3">
        <v>0</v>
      </c>
      <c r="F1113" s="3">
        <v>0</v>
      </c>
      <c r="G1113" s="3">
        <v>0</v>
      </c>
      <c r="H1113" s="3">
        <v>0</v>
      </c>
    </row>
    <row r="1114" spans="1:8" hidden="1" x14ac:dyDescent="0.3">
      <c r="A1114" s="5">
        <v>373000</v>
      </c>
      <c r="B1114" s="4" t="s">
        <v>782</v>
      </c>
      <c r="C1114" s="3">
        <v>0</v>
      </c>
      <c r="D1114" s="3">
        <v>0</v>
      </c>
      <c r="E1114" s="3">
        <v>0</v>
      </c>
      <c r="F1114" s="3">
        <v>0</v>
      </c>
      <c r="G1114" s="3">
        <v>0</v>
      </c>
      <c r="H1114" s="3">
        <v>0</v>
      </c>
    </row>
    <row r="1115" spans="1:8" hidden="1" x14ac:dyDescent="0.3">
      <c r="A1115" s="5">
        <v>373500</v>
      </c>
      <c r="B1115" s="4" t="s">
        <v>781</v>
      </c>
      <c r="C1115" s="3">
        <v>0</v>
      </c>
      <c r="D1115" s="3">
        <v>0</v>
      </c>
      <c r="E1115" s="3">
        <v>0</v>
      </c>
      <c r="F1115" s="3">
        <v>0</v>
      </c>
      <c r="G1115" s="3">
        <v>0</v>
      </c>
      <c r="H1115" s="3">
        <v>0</v>
      </c>
    </row>
    <row r="1116" spans="1:8" hidden="1" x14ac:dyDescent="0.3">
      <c r="A1116" s="5">
        <v>374000</v>
      </c>
      <c r="B1116" s="4" t="s">
        <v>780</v>
      </c>
      <c r="C1116" s="3">
        <v>0</v>
      </c>
      <c r="D1116" s="3">
        <v>0</v>
      </c>
      <c r="E1116" s="3">
        <v>0</v>
      </c>
      <c r="F1116" s="3">
        <v>0</v>
      </c>
      <c r="G1116" s="3">
        <v>0</v>
      </c>
      <c r="H1116" s="3">
        <v>0</v>
      </c>
    </row>
    <row r="1117" spans="1:8" hidden="1" x14ac:dyDescent="0.3">
      <c r="A1117" s="5">
        <v>374500</v>
      </c>
      <c r="B1117" s="4" t="s">
        <v>779</v>
      </c>
      <c r="C1117" s="3">
        <v>0</v>
      </c>
      <c r="D1117" s="3">
        <v>0</v>
      </c>
      <c r="E1117" s="3">
        <v>0</v>
      </c>
      <c r="F1117" s="3">
        <v>0</v>
      </c>
      <c r="G1117" s="3">
        <v>0</v>
      </c>
      <c r="H1117" s="3">
        <v>0</v>
      </c>
    </row>
    <row r="1118" spans="1:8" hidden="1" x14ac:dyDescent="0.3">
      <c r="A1118" s="5">
        <v>380000</v>
      </c>
      <c r="B1118" s="4" t="s">
        <v>778</v>
      </c>
      <c r="C1118" s="3">
        <v>0</v>
      </c>
      <c r="D1118" s="3">
        <v>0</v>
      </c>
      <c r="E1118" s="3">
        <v>0</v>
      </c>
      <c r="F1118" s="3">
        <v>0</v>
      </c>
      <c r="G1118" s="3">
        <v>0</v>
      </c>
      <c r="H1118" s="3">
        <v>0</v>
      </c>
    </row>
    <row r="1119" spans="1:8" hidden="1" x14ac:dyDescent="0.3">
      <c r="A1119" s="5">
        <v>380500</v>
      </c>
      <c r="B1119" s="4" t="s">
        <v>775</v>
      </c>
      <c r="C1119" s="3">
        <v>0</v>
      </c>
      <c r="D1119" s="3">
        <v>0</v>
      </c>
      <c r="E1119" s="3">
        <v>0</v>
      </c>
      <c r="F1119" s="3">
        <v>0</v>
      </c>
      <c r="G1119" s="3">
        <v>0</v>
      </c>
      <c r="H1119" s="3">
        <v>0</v>
      </c>
    </row>
    <row r="1120" spans="1:8" hidden="1" x14ac:dyDescent="0.3">
      <c r="A1120" s="5">
        <v>381000</v>
      </c>
      <c r="B1120" s="4" t="s">
        <v>777</v>
      </c>
      <c r="C1120" s="3">
        <v>0</v>
      </c>
      <c r="D1120" s="3">
        <v>0</v>
      </c>
      <c r="E1120" s="3">
        <v>0</v>
      </c>
      <c r="F1120" s="3">
        <v>0</v>
      </c>
      <c r="G1120" s="3">
        <v>0</v>
      </c>
      <c r="H1120" s="3">
        <v>0</v>
      </c>
    </row>
    <row r="1121" spans="1:8" hidden="1" x14ac:dyDescent="0.3">
      <c r="A1121" s="5">
        <v>390000</v>
      </c>
      <c r="B1121" s="4" t="s">
        <v>776</v>
      </c>
      <c r="C1121" s="3">
        <v>13926607.27</v>
      </c>
      <c r="D1121" s="3">
        <v>13926607.27</v>
      </c>
      <c r="E1121" s="3">
        <v>-65412907.280000001</v>
      </c>
      <c r="F1121" s="3">
        <v>0</v>
      </c>
      <c r="G1121" s="3">
        <v>0</v>
      </c>
      <c r="H1121" s="3">
        <v>0</v>
      </c>
    </row>
    <row r="1122" spans="1:8" hidden="1" x14ac:dyDescent="0.3">
      <c r="A1122" s="5">
        <v>390500</v>
      </c>
      <c r="B1122" s="4" t="s">
        <v>775</v>
      </c>
      <c r="C1122" s="3">
        <v>13926607.27</v>
      </c>
      <c r="D1122" s="3">
        <v>13926607.27</v>
      </c>
      <c r="E1122" s="3">
        <v>13926607.27</v>
      </c>
      <c r="F1122" s="3">
        <v>0</v>
      </c>
      <c r="G1122" s="3">
        <v>0</v>
      </c>
      <c r="H1122" s="3">
        <v>0</v>
      </c>
    </row>
    <row r="1123" spans="1:8" hidden="1" x14ac:dyDescent="0.3">
      <c r="A1123" s="5">
        <v>391000</v>
      </c>
      <c r="B1123" s="4" t="s">
        <v>774</v>
      </c>
      <c r="C1123" s="3">
        <v>0</v>
      </c>
      <c r="D1123" s="3">
        <v>0</v>
      </c>
      <c r="E1123" s="3">
        <v>79339514.549999997</v>
      </c>
      <c r="F1123" s="3">
        <v>0</v>
      </c>
      <c r="G1123" s="3">
        <v>0</v>
      </c>
      <c r="H1123" s="3">
        <v>0</v>
      </c>
    </row>
    <row r="1124" spans="1:8" x14ac:dyDescent="0.3">
      <c r="A1124" s="5">
        <v>400000</v>
      </c>
      <c r="B1124" s="4" t="s">
        <v>773</v>
      </c>
      <c r="C1124" s="3">
        <v>53183299309.57</v>
      </c>
      <c r="D1124" s="3">
        <v>56422976427.919998</v>
      </c>
      <c r="E1124" s="3">
        <v>49516260185.209999</v>
      </c>
      <c r="F1124" s="3">
        <v>50355009117.93</v>
      </c>
      <c r="G1124" s="3">
        <v>61724409265.199997</v>
      </c>
      <c r="H1124" s="3">
        <v>32138263333.150002</v>
      </c>
    </row>
    <row r="1125" spans="1:8" x14ac:dyDescent="0.3">
      <c r="A1125" s="5">
        <v>410000</v>
      </c>
      <c r="B1125" s="4" t="s">
        <v>772</v>
      </c>
      <c r="C1125" s="3">
        <v>52350515949.959999</v>
      </c>
      <c r="D1125" s="3">
        <v>55989381642.949997</v>
      </c>
      <c r="E1125" s="3">
        <v>49236194285</v>
      </c>
      <c r="F1125" s="3">
        <v>50138120724.620003</v>
      </c>
      <c r="G1125" s="3">
        <v>61599993526.110001</v>
      </c>
      <c r="H1125" s="3">
        <v>32067313165.529999</v>
      </c>
    </row>
    <row r="1126" spans="1:8" hidden="1" x14ac:dyDescent="0.3">
      <c r="A1126" s="5">
        <v>410500</v>
      </c>
      <c r="B1126" s="4" t="s">
        <v>415</v>
      </c>
      <c r="C1126" s="3">
        <v>0</v>
      </c>
      <c r="D1126" s="3">
        <v>0</v>
      </c>
      <c r="E1126" s="3">
        <v>0</v>
      </c>
      <c r="F1126" s="3">
        <v>0</v>
      </c>
      <c r="G1126" s="3">
        <v>0</v>
      </c>
      <c r="H1126" s="3">
        <v>0</v>
      </c>
    </row>
    <row r="1127" spans="1:8" hidden="1" x14ac:dyDescent="0.3">
      <c r="A1127" s="5">
        <v>410505</v>
      </c>
      <c r="B1127" s="4" t="s">
        <v>414</v>
      </c>
      <c r="C1127" s="3">
        <v>0</v>
      </c>
      <c r="D1127" s="3">
        <v>0</v>
      </c>
      <c r="E1127" s="3">
        <v>0</v>
      </c>
      <c r="F1127" s="3">
        <v>0</v>
      </c>
      <c r="G1127" s="3">
        <v>0</v>
      </c>
      <c r="H1127" s="3">
        <v>0</v>
      </c>
    </row>
    <row r="1128" spans="1:8" hidden="1" x14ac:dyDescent="0.3">
      <c r="A1128" s="5">
        <v>410510</v>
      </c>
      <c r="B1128" s="4" t="s">
        <v>413</v>
      </c>
      <c r="C1128" s="3">
        <v>0</v>
      </c>
      <c r="D1128" s="3">
        <v>0</v>
      </c>
      <c r="E1128" s="3">
        <v>0</v>
      </c>
      <c r="F1128" s="3">
        <v>0</v>
      </c>
      <c r="G1128" s="3">
        <v>0</v>
      </c>
      <c r="H1128" s="3">
        <v>0</v>
      </c>
    </row>
    <row r="1129" spans="1:8" hidden="1" x14ac:dyDescent="0.3">
      <c r="A1129" s="5">
        <v>410515</v>
      </c>
      <c r="B1129" s="4" t="s">
        <v>412</v>
      </c>
      <c r="C1129" s="3">
        <v>0</v>
      </c>
      <c r="D1129" s="3">
        <v>0</v>
      </c>
      <c r="E1129" s="3">
        <v>0</v>
      </c>
      <c r="F1129" s="3">
        <v>0</v>
      </c>
      <c r="G1129" s="3">
        <v>0</v>
      </c>
      <c r="H1129" s="3">
        <v>0</v>
      </c>
    </row>
    <row r="1130" spans="1:8" hidden="1" x14ac:dyDescent="0.3">
      <c r="A1130" s="5">
        <v>410520</v>
      </c>
      <c r="B1130" s="4" t="s">
        <v>411</v>
      </c>
      <c r="C1130" s="3">
        <v>0</v>
      </c>
      <c r="D1130" s="3">
        <v>0</v>
      </c>
      <c r="E1130" s="3">
        <v>0</v>
      </c>
      <c r="F1130" s="3">
        <v>0</v>
      </c>
      <c r="G1130" s="3">
        <v>0</v>
      </c>
      <c r="H1130" s="3">
        <v>0</v>
      </c>
    </row>
    <row r="1131" spans="1:8" hidden="1" x14ac:dyDescent="0.3">
      <c r="A1131" s="5">
        <v>410525</v>
      </c>
      <c r="B1131" s="4" t="s">
        <v>410</v>
      </c>
      <c r="C1131" s="3">
        <v>0</v>
      </c>
      <c r="D1131" s="3">
        <v>0</v>
      </c>
      <c r="E1131" s="3">
        <v>0</v>
      </c>
      <c r="F1131" s="3">
        <v>0</v>
      </c>
      <c r="G1131" s="3">
        <v>0</v>
      </c>
      <c r="H1131" s="3">
        <v>0</v>
      </c>
    </row>
    <row r="1132" spans="1:8" hidden="1" x14ac:dyDescent="0.3">
      <c r="A1132" s="5">
        <v>410530</v>
      </c>
      <c r="B1132" s="4" t="s">
        <v>409</v>
      </c>
      <c r="C1132" s="3">
        <v>0</v>
      </c>
      <c r="D1132" s="3">
        <v>0</v>
      </c>
      <c r="E1132" s="3">
        <v>0</v>
      </c>
      <c r="F1132" s="3">
        <v>0</v>
      </c>
      <c r="G1132" s="3">
        <v>0</v>
      </c>
      <c r="H1132" s="3">
        <v>0</v>
      </c>
    </row>
    <row r="1133" spans="1:8" hidden="1" x14ac:dyDescent="0.3">
      <c r="A1133" s="5">
        <v>410535</v>
      </c>
      <c r="B1133" s="4" t="s">
        <v>408</v>
      </c>
      <c r="C1133" s="3">
        <v>0</v>
      </c>
      <c r="D1133" s="3">
        <v>0</v>
      </c>
      <c r="E1133" s="3">
        <v>0</v>
      </c>
      <c r="F1133" s="3">
        <v>0</v>
      </c>
      <c r="G1133" s="3">
        <v>0</v>
      </c>
      <c r="H1133" s="3">
        <v>0</v>
      </c>
    </row>
    <row r="1134" spans="1:8" hidden="1" x14ac:dyDescent="0.3">
      <c r="A1134" s="5">
        <v>410540</v>
      </c>
      <c r="B1134" s="4" t="s">
        <v>407</v>
      </c>
      <c r="C1134" s="3">
        <v>0</v>
      </c>
      <c r="D1134" s="3">
        <v>0</v>
      </c>
      <c r="E1134" s="3">
        <v>0</v>
      </c>
      <c r="F1134" s="3">
        <v>0</v>
      </c>
      <c r="G1134" s="3">
        <v>0</v>
      </c>
      <c r="H1134" s="3">
        <v>0</v>
      </c>
    </row>
    <row r="1135" spans="1:8" hidden="1" x14ac:dyDescent="0.3">
      <c r="A1135" s="5">
        <v>410545</v>
      </c>
      <c r="B1135" s="4" t="s">
        <v>406</v>
      </c>
      <c r="C1135" s="3">
        <v>0</v>
      </c>
      <c r="D1135" s="3">
        <v>0</v>
      </c>
      <c r="E1135" s="3">
        <v>0</v>
      </c>
      <c r="F1135" s="3">
        <v>0</v>
      </c>
      <c r="G1135" s="3">
        <v>0</v>
      </c>
      <c r="H1135" s="3">
        <v>0</v>
      </c>
    </row>
    <row r="1136" spans="1:8" hidden="1" x14ac:dyDescent="0.3">
      <c r="A1136" s="5">
        <v>410550</v>
      </c>
      <c r="B1136" s="4" t="s">
        <v>405</v>
      </c>
      <c r="C1136" s="3">
        <v>0</v>
      </c>
      <c r="D1136" s="3">
        <v>0</v>
      </c>
      <c r="E1136" s="3">
        <v>0</v>
      </c>
      <c r="F1136" s="3">
        <v>0</v>
      </c>
      <c r="G1136" s="3">
        <v>0</v>
      </c>
      <c r="H1136" s="3">
        <v>0</v>
      </c>
    </row>
    <row r="1137" spans="1:8" hidden="1" x14ac:dyDescent="0.3">
      <c r="A1137" s="5">
        <v>410555</v>
      </c>
      <c r="B1137" s="4" t="s">
        <v>404</v>
      </c>
      <c r="C1137" s="3">
        <v>0</v>
      </c>
      <c r="D1137" s="3">
        <v>0</v>
      </c>
      <c r="E1137" s="3">
        <v>0</v>
      </c>
      <c r="F1137" s="3">
        <v>0</v>
      </c>
      <c r="G1137" s="3">
        <v>0</v>
      </c>
      <c r="H1137" s="3">
        <v>0</v>
      </c>
    </row>
    <row r="1138" spans="1:8" hidden="1" x14ac:dyDescent="0.3">
      <c r="A1138" s="5">
        <v>410560</v>
      </c>
      <c r="B1138" s="4" t="s">
        <v>403</v>
      </c>
      <c r="C1138" s="3">
        <v>0</v>
      </c>
      <c r="D1138" s="3">
        <v>0</v>
      </c>
      <c r="E1138" s="3">
        <v>0</v>
      </c>
      <c r="F1138" s="3">
        <v>0</v>
      </c>
      <c r="G1138" s="3">
        <v>0</v>
      </c>
      <c r="H1138" s="3">
        <v>0</v>
      </c>
    </row>
    <row r="1139" spans="1:8" hidden="1" x14ac:dyDescent="0.3">
      <c r="A1139" s="5">
        <v>410565</v>
      </c>
      <c r="B1139" s="4" t="s">
        <v>402</v>
      </c>
      <c r="C1139" s="3">
        <v>0</v>
      </c>
      <c r="D1139" s="3">
        <v>0</v>
      </c>
      <c r="E1139" s="3">
        <v>0</v>
      </c>
      <c r="F1139" s="3">
        <v>0</v>
      </c>
      <c r="G1139" s="3">
        <v>0</v>
      </c>
      <c r="H1139" s="3">
        <v>0</v>
      </c>
    </row>
    <row r="1140" spans="1:8" hidden="1" x14ac:dyDescent="0.3">
      <c r="A1140" s="5">
        <v>410570</v>
      </c>
      <c r="B1140" s="4" t="s">
        <v>401</v>
      </c>
      <c r="C1140" s="3">
        <v>0</v>
      </c>
      <c r="D1140" s="3">
        <v>0</v>
      </c>
      <c r="E1140" s="3">
        <v>0</v>
      </c>
      <c r="F1140" s="3">
        <v>0</v>
      </c>
      <c r="G1140" s="3">
        <v>0</v>
      </c>
      <c r="H1140" s="3">
        <v>0</v>
      </c>
    </row>
    <row r="1141" spans="1:8" hidden="1" x14ac:dyDescent="0.3">
      <c r="A1141" s="5">
        <v>410575</v>
      </c>
      <c r="B1141" s="4" t="s">
        <v>400</v>
      </c>
      <c r="C1141" s="3">
        <v>0</v>
      </c>
      <c r="D1141" s="3">
        <v>0</v>
      </c>
      <c r="E1141" s="3">
        <v>0</v>
      </c>
      <c r="F1141" s="3">
        <v>0</v>
      </c>
      <c r="G1141" s="3">
        <v>0</v>
      </c>
      <c r="H1141" s="3">
        <v>0</v>
      </c>
    </row>
    <row r="1142" spans="1:8" hidden="1" x14ac:dyDescent="0.3">
      <c r="A1142" s="5">
        <v>410580</v>
      </c>
      <c r="B1142" s="4" t="s">
        <v>399</v>
      </c>
      <c r="C1142" s="3">
        <v>0</v>
      </c>
      <c r="D1142" s="3">
        <v>0</v>
      </c>
      <c r="E1142" s="3">
        <v>0</v>
      </c>
      <c r="F1142" s="3">
        <v>0</v>
      </c>
      <c r="G1142" s="3">
        <v>0</v>
      </c>
      <c r="H1142" s="3">
        <v>0</v>
      </c>
    </row>
    <row r="1143" spans="1:8" hidden="1" x14ac:dyDescent="0.3">
      <c r="A1143" s="5">
        <v>411000</v>
      </c>
      <c r="B1143" s="4" t="s">
        <v>398</v>
      </c>
      <c r="C1143" s="3">
        <v>0</v>
      </c>
      <c r="D1143" s="3">
        <v>0</v>
      </c>
      <c r="E1143" s="3">
        <v>0</v>
      </c>
      <c r="F1143" s="3">
        <v>0</v>
      </c>
      <c r="G1143" s="3">
        <v>0</v>
      </c>
      <c r="H1143" s="3">
        <v>0</v>
      </c>
    </row>
    <row r="1144" spans="1:8" hidden="1" x14ac:dyDescent="0.3">
      <c r="A1144" s="5">
        <v>411005</v>
      </c>
      <c r="B1144" s="4" t="s">
        <v>397</v>
      </c>
      <c r="C1144" s="3">
        <v>0</v>
      </c>
      <c r="D1144" s="3">
        <v>0</v>
      </c>
      <c r="E1144" s="3">
        <v>0</v>
      </c>
      <c r="F1144" s="3">
        <v>0</v>
      </c>
      <c r="G1144" s="3">
        <v>0</v>
      </c>
      <c r="H1144" s="3">
        <v>0</v>
      </c>
    </row>
    <row r="1145" spans="1:8" hidden="1" x14ac:dyDescent="0.3">
      <c r="A1145" s="5">
        <v>411010</v>
      </c>
      <c r="B1145" s="4" t="s">
        <v>396</v>
      </c>
      <c r="C1145" s="3">
        <v>0</v>
      </c>
      <c r="D1145" s="3">
        <v>0</v>
      </c>
      <c r="E1145" s="3">
        <v>0</v>
      </c>
      <c r="F1145" s="3">
        <v>0</v>
      </c>
      <c r="G1145" s="3">
        <v>0</v>
      </c>
      <c r="H1145" s="3">
        <v>0</v>
      </c>
    </row>
    <row r="1146" spans="1:8" hidden="1" x14ac:dyDescent="0.3">
      <c r="A1146" s="5">
        <v>411095</v>
      </c>
      <c r="B1146" s="4" t="s">
        <v>221</v>
      </c>
      <c r="C1146" s="3">
        <v>0</v>
      </c>
      <c r="D1146" s="3">
        <v>0</v>
      </c>
      <c r="E1146" s="3">
        <v>0</v>
      </c>
      <c r="F1146" s="3">
        <v>0</v>
      </c>
      <c r="G1146" s="3">
        <v>0</v>
      </c>
      <c r="H1146" s="3">
        <v>0</v>
      </c>
    </row>
    <row r="1147" spans="1:8" hidden="1" x14ac:dyDescent="0.3">
      <c r="A1147" s="5">
        <v>411500</v>
      </c>
      <c r="B1147" s="4" t="s">
        <v>395</v>
      </c>
      <c r="C1147" s="3">
        <v>0</v>
      </c>
      <c r="D1147" s="3">
        <v>0</v>
      </c>
      <c r="E1147" s="3">
        <v>0</v>
      </c>
      <c r="F1147" s="3">
        <v>0</v>
      </c>
      <c r="G1147" s="3">
        <v>0</v>
      </c>
      <c r="H1147" s="3">
        <v>0</v>
      </c>
    </row>
    <row r="1148" spans="1:8" hidden="1" x14ac:dyDescent="0.3">
      <c r="A1148" s="5">
        <v>411505</v>
      </c>
      <c r="B1148" s="4" t="s">
        <v>394</v>
      </c>
      <c r="C1148" s="3">
        <v>0</v>
      </c>
      <c r="D1148" s="3">
        <v>0</v>
      </c>
      <c r="E1148" s="3">
        <v>0</v>
      </c>
      <c r="F1148" s="3">
        <v>0</v>
      </c>
      <c r="G1148" s="3">
        <v>0</v>
      </c>
      <c r="H1148" s="3">
        <v>0</v>
      </c>
    </row>
    <row r="1149" spans="1:8" hidden="1" x14ac:dyDescent="0.3">
      <c r="A1149" s="5">
        <v>411510</v>
      </c>
      <c r="B1149" s="4" t="s">
        <v>393</v>
      </c>
      <c r="C1149" s="3">
        <v>0</v>
      </c>
      <c r="D1149" s="3">
        <v>0</v>
      </c>
      <c r="E1149" s="3">
        <v>0</v>
      </c>
      <c r="F1149" s="3">
        <v>0</v>
      </c>
      <c r="G1149" s="3">
        <v>0</v>
      </c>
      <c r="H1149" s="3">
        <v>0</v>
      </c>
    </row>
    <row r="1150" spans="1:8" hidden="1" x14ac:dyDescent="0.3">
      <c r="A1150" s="5">
        <v>411512</v>
      </c>
      <c r="B1150" s="4" t="s">
        <v>392</v>
      </c>
      <c r="C1150" s="3">
        <v>0</v>
      </c>
      <c r="D1150" s="3">
        <v>0</v>
      </c>
      <c r="E1150" s="3">
        <v>0</v>
      </c>
      <c r="F1150" s="3">
        <v>0</v>
      </c>
      <c r="G1150" s="3">
        <v>0</v>
      </c>
      <c r="H1150" s="3">
        <v>0</v>
      </c>
    </row>
    <row r="1151" spans="1:8" hidden="1" x14ac:dyDescent="0.3">
      <c r="A1151" s="5">
        <v>411514</v>
      </c>
      <c r="B1151" s="4" t="s">
        <v>391</v>
      </c>
      <c r="C1151" s="3">
        <v>0</v>
      </c>
      <c r="D1151" s="3">
        <v>0</v>
      </c>
      <c r="E1151" s="3">
        <v>0</v>
      </c>
      <c r="F1151" s="3">
        <v>0</v>
      </c>
      <c r="G1151" s="3">
        <v>0</v>
      </c>
      <c r="H1151" s="3">
        <v>0</v>
      </c>
    </row>
    <row r="1152" spans="1:8" hidden="1" x14ac:dyDescent="0.3">
      <c r="A1152" s="5">
        <v>411515</v>
      </c>
      <c r="B1152" s="4" t="s">
        <v>390</v>
      </c>
      <c r="C1152" s="3">
        <v>0</v>
      </c>
      <c r="D1152" s="3">
        <v>0</v>
      </c>
      <c r="E1152" s="3">
        <v>0</v>
      </c>
      <c r="F1152" s="3">
        <v>0</v>
      </c>
      <c r="G1152" s="3">
        <v>0</v>
      </c>
      <c r="H1152" s="3">
        <v>0</v>
      </c>
    </row>
    <row r="1153" spans="1:8" hidden="1" x14ac:dyDescent="0.3">
      <c r="A1153" s="5">
        <v>411520</v>
      </c>
      <c r="B1153" s="4" t="s">
        <v>389</v>
      </c>
      <c r="C1153" s="3">
        <v>0</v>
      </c>
      <c r="D1153" s="3">
        <v>0</v>
      </c>
      <c r="E1153" s="3">
        <v>0</v>
      </c>
      <c r="F1153" s="3">
        <v>0</v>
      </c>
      <c r="G1153" s="3">
        <v>0</v>
      </c>
      <c r="H1153" s="3">
        <v>0</v>
      </c>
    </row>
    <row r="1154" spans="1:8" hidden="1" x14ac:dyDescent="0.3">
      <c r="A1154" s="5">
        <v>411525</v>
      </c>
      <c r="B1154" s="4" t="s">
        <v>388</v>
      </c>
      <c r="C1154" s="3">
        <v>0</v>
      </c>
      <c r="D1154" s="3">
        <v>0</v>
      </c>
      <c r="E1154" s="3">
        <v>0</v>
      </c>
      <c r="F1154" s="3">
        <v>0</v>
      </c>
      <c r="G1154" s="3">
        <v>0</v>
      </c>
      <c r="H1154" s="3">
        <v>0</v>
      </c>
    </row>
    <row r="1155" spans="1:8" hidden="1" x14ac:dyDescent="0.3">
      <c r="A1155" s="5">
        <v>411527</v>
      </c>
      <c r="B1155" s="4" t="s">
        <v>387</v>
      </c>
      <c r="C1155" s="3">
        <v>0</v>
      </c>
      <c r="D1155" s="3">
        <v>0</v>
      </c>
      <c r="E1155" s="3">
        <v>0</v>
      </c>
      <c r="F1155" s="3">
        <v>0</v>
      </c>
      <c r="G1155" s="3">
        <v>0</v>
      </c>
      <c r="H1155" s="3">
        <v>0</v>
      </c>
    </row>
    <row r="1156" spans="1:8" hidden="1" x14ac:dyDescent="0.3">
      <c r="A1156" s="5">
        <v>411528</v>
      </c>
      <c r="B1156" s="4" t="s">
        <v>386</v>
      </c>
      <c r="C1156" s="3">
        <v>0</v>
      </c>
      <c r="D1156" s="3">
        <v>0</v>
      </c>
      <c r="E1156" s="3">
        <v>0</v>
      </c>
      <c r="F1156" s="3">
        <v>0</v>
      </c>
      <c r="G1156" s="3">
        <v>0</v>
      </c>
      <c r="H1156" s="3">
        <v>0</v>
      </c>
    </row>
    <row r="1157" spans="1:8" hidden="1" x14ac:dyDescent="0.3">
      <c r="A1157" s="5">
        <v>411530</v>
      </c>
      <c r="B1157" s="4" t="s">
        <v>385</v>
      </c>
      <c r="C1157" s="3">
        <v>0</v>
      </c>
      <c r="D1157" s="3">
        <v>0</v>
      </c>
      <c r="E1157" s="3">
        <v>0</v>
      </c>
      <c r="F1157" s="3">
        <v>0</v>
      </c>
      <c r="G1157" s="3">
        <v>0</v>
      </c>
      <c r="H1157" s="3">
        <v>0</v>
      </c>
    </row>
    <row r="1158" spans="1:8" hidden="1" x14ac:dyDescent="0.3">
      <c r="A1158" s="5">
        <v>411532</v>
      </c>
      <c r="B1158" s="4" t="s">
        <v>384</v>
      </c>
      <c r="C1158" s="3">
        <v>0</v>
      </c>
      <c r="D1158" s="3">
        <v>0</v>
      </c>
      <c r="E1158" s="3">
        <v>0</v>
      </c>
      <c r="F1158" s="3">
        <v>0</v>
      </c>
      <c r="G1158" s="3">
        <v>0</v>
      </c>
      <c r="H1158" s="3">
        <v>0</v>
      </c>
    </row>
    <row r="1159" spans="1:8" hidden="1" x14ac:dyDescent="0.3">
      <c r="A1159" s="5">
        <v>411595</v>
      </c>
      <c r="B1159" s="4" t="s">
        <v>221</v>
      </c>
      <c r="C1159" s="3">
        <v>0</v>
      </c>
      <c r="D1159" s="3">
        <v>0</v>
      </c>
      <c r="E1159" s="3">
        <v>0</v>
      </c>
      <c r="F1159" s="3">
        <v>0</v>
      </c>
      <c r="G1159" s="3">
        <v>0</v>
      </c>
      <c r="H1159" s="3">
        <v>0</v>
      </c>
    </row>
    <row r="1160" spans="1:8" hidden="1" x14ac:dyDescent="0.3">
      <c r="A1160" s="5">
        <v>412000</v>
      </c>
      <c r="B1160" s="4" t="s">
        <v>383</v>
      </c>
      <c r="C1160" s="3">
        <v>0</v>
      </c>
      <c r="D1160" s="3">
        <v>0</v>
      </c>
      <c r="E1160" s="3">
        <v>0</v>
      </c>
      <c r="F1160" s="3">
        <v>0</v>
      </c>
      <c r="G1160" s="3">
        <v>0</v>
      </c>
      <c r="H1160" s="3">
        <v>0</v>
      </c>
    </row>
    <row r="1161" spans="1:8" hidden="1" x14ac:dyDescent="0.3">
      <c r="A1161" s="5">
        <v>412001</v>
      </c>
      <c r="B1161" s="4" t="s">
        <v>382</v>
      </c>
      <c r="C1161" s="3">
        <v>0</v>
      </c>
      <c r="D1161" s="3">
        <v>0</v>
      </c>
      <c r="E1161" s="3">
        <v>0</v>
      </c>
      <c r="F1161" s="3">
        <v>0</v>
      </c>
      <c r="G1161" s="3">
        <v>0</v>
      </c>
      <c r="H1161" s="3">
        <v>0</v>
      </c>
    </row>
    <row r="1162" spans="1:8" hidden="1" x14ac:dyDescent="0.3">
      <c r="A1162" s="5">
        <v>412002</v>
      </c>
      <c r="B1162" s="4" t="s">
        <v>381</v>
      </c>
      <c r="C1162" s="3">
        <v>0</v>
      </c>
      <c r="D1162" s="3">
        <v>0</v>
      </c>
      <c r="E1162" s="3">
        <v>0</v>
      </c>
      <c r="F1162" s="3">
        <v>0</v>
      </c>
      <c r="G1162" s="3">
        <v>0</v>
      </c>
      <c r="H1162" s="3">
        <v>0</v>
      </c>
    </row>
    <row r="1163" spans="1:8" hidden="1" x14ac:dyDescent="0.3">
      <c r="A1163" s="5">
        <v>412003</v>
      </c>
      <c r="B1163" s="4" t="s">
        <v>380</v>
      </c>
      <c r="C1163" s="3">
        <v>0</v>
      </c>
      <c r="D1163" s="3">
        <v>0</v>
      </c>
      <c r="E1163" s="3">
        <v>0</v>
      </c>
      <c r="F1163" s="3">
        <v>0</v>
      </c>
      <c r="G1163" s="3">
        <v>0</v>
      </c>
      <c r="H1163" s="3">
        <v>0</v>
      </c>
    </row>
    <row r="1164" spans="1:8" hidden="1" x14ac:dyDescent="0.3">
      <c r="A1164" s="5">
        <v>412004</v>
      </c>
      <c r="B1164" s="4" t="s">
        <v>379</v>
      </c>
      <c r="C1164" s="3">
        <v>0</v>
      </c>
      <c r="D1164" s="3">
        <v>0</v>
      </c>
      <c r="E1164" s="3">
        <v>0</v>
      </c>
      <c r="F1164" s="3">
        <v>0</v>
      </c>
      <c r="G1164" s="3">
        <v>0</v>
      </c>
      <c r="H1164" s="3">
        <v>0</v>
      </c>
    </row>
    <row r="1165" spans="1:8" hidden="1" x14ac:dyDescent="0.3">
      <c r="A1165" s="5">
        <v>412005</v>
      </c>
      <c r="B1165" s="4" t="s">
        <v>378</v>
      </c>
      <c r="C1165" s="3">
        <v>0</v>
      </c>
      <c r="D1165" s="3">
        <v>0</v>
      </c>
      <c r="E1165" s="3">
        <v>0</v>
      </c>
      <c r="F1165" s="3">
        <v>0</v>
      </c>
      <c r="G1165" s="3">
        <v>0</v>
      </c>
      <c r="H1165" s="3">
        <v>0</v>
      </c>
    </row>
    <row r="1166" spans="1:8" hidden="1" x14ac:dyDescent="0.3">
      <c r="A1166" s="5">
        <v>412006</v>
      </c>
      <c r="B1166" s="4" t="s">
        <v>377</v>
      </c>
      <c r="C1166" s="3">
        <v>0</v>
      </c>
      <c r="D1166" s="3">
        <v>0</v>
      </c>
      <c r="E1166" s="3">
        <v>0</v>
      </c>
      <c r="F1166" s="3">
        <v>0</v>
      </c>
      <c r="G1166" s="3">
        <v>0</v>
      </c>
      <c r="H1166" s="3">
        <v>0</v>
      </c>
    </row>
    <row r="1167" spans="1:8" hidden="1" x14ac:dyDescent="0.3">
      <c r="A1167" s="5">
        <v>412007</v>
      </c>
      <c r="B1167" s="4" t="s">
        <v>376</v>
      </c>
      <c r="C1167" s="3">
        <v>0</v>
      </c>
      <c r="D1167" s="3">
        <v>0</v>
      </c>
      <c r="E1167" s="3">
        <v>0</v>
      </c>
      <c r="F1167" s="3">
        <v>0</v>
      </c>
      <c r="G1167" s="3">
        <v>0</v>
      </c>
      <c r="H1167" s="3">
        <v>0</v>
      </c>
    </row>
    <row r="1168" spans="1:8" hidden="1" x14ac:dyDescent="0.3">
      <c r="A1168" s="5">
        <v>412008</v>
      </c>
      <c r="B1168" s="4" t="s">
        <v>375</v>
      </c>
      <c r="C1168" s="3">
        <v>0</v>
      </c>
      <c r="D1168" s="3">
        <v>0</v>
      </c>
      <c r="E1168" s="3">
        <v>0</v>
      </c>
      <c r="F1168" s="3">
        <v>0</v>
      </c>
      <c r="G1168" s="3">
        <v>0</v>
      </c>
      <c r="H1168" s="3">
        <v>0</v>
      </c>
    </row>
    <row r="1169" spans="1:8" hidden="1" x14ac:dyDescent="0.3">
      <c r="A1169" s="5">
        <v>412009</v>
      </c>
      <c r="B1169" s="4" t="s">
        <v>374</v>
      </c>
      <c r="C1169" s="3">
        <v>0</v>
      </c>
      <c r="D1169" s="3">
        <v>0</v>
      </c>
      <c r="E1169" s="3">
        <v>0</v>
      </c>
      <c r="F1169" s="3">
        <v>0</v>
      </c>
      <c r="G1169" s="3">
        <v>0</v>
      </c>
      <c r="H1169" s="3">
        <v>0</v>
      </c>
    </row>
    <row r="1170" spans="1:8" hidden="1" x14ac:dyDescent="0.3">
      <c r="A1170" s="5">
        <v>412010</v>
      </c>
      <c r="B1170" s="4" t="s">
        <v>373</v>
      </c>
      <c r="C1170" s="3">
        <v>0</v>
      </c>
      <c r="D1170" s="3">
        <v>0</v>
      </c>
      <c r="E1170" s="3">
        <v>0</v>
      </c>
      <c r="F1170" s="3">
        <v>0</v>
      </c>
      <c r="G1170" s="3">
        <v>0</v>
      </c>
      <c r="H1170" s="3">
        <v>0</v>
      </c>
    </row>
    <row r="1171" spans="1:8" hidden="1" x14ac:dyDescent="0.3">
      <c r="A1171" s="5">
        <v>412011</v>
      </c>
      <c r="B1171" s="4" t="s">
        <v>372</v>
      </c>
      <c r="C1171" s="3">
        <v>0</v>
      </c>
      <c r="D1171" s="3">
        <v>0</v>
      </c>
      <c r="E1171" s="3">
        <v>0</v>
      </c>
      <c r="F1171" s="3">
        <v>0</v>
      </c>
      <c r="G1171" s="3">
        <v>0</v>
      </c>
      <c r="H1171" s="3">
        <v>0</v>
      </c>
    </row>
    <row r="1172" spans="1:8" hidden="1" x14ac:dyDescent="0.3">
      <c r="A1172" s="5">
        <v>412012</v>
      </c>
      <c r="B1172" s="4" t="s">
        <v>371</v>
      </c>
      <c r="C1172" s="3">
        <v>0</v>
      </c>
      <c r="D1172" s="3">
        <v>0</v>
      </c>
      <c r="E1172" s="3">
        <v>0</v>
      </c>
      <c r="F1172" s="3">
        <v>0</v>
      </c>
      <c r="G1172" s="3">
        <v>0</v>
      </c>
      <c r="H1172" s="3">
        <v>0</v>
      </c>
    </row>
    <row r="1173" spans="1:8" hidden="1" x14ac:dyDescent="0.3">
      <c r="A1173" s="5">
        <v>412013</v>
      </c>
      <c r="B1173" s="4" t="s">
        <v>370</v>
      </c>
      <c r="C1173" s="3">
        <v>0</v>
      </c>
      <c r="D1173" s="3">
        <v>0</v>
      </c>
      <c r="E1173" s="3">
        <v>0</v>
      </c>
      <c r="F1173" s="3">
        <v>0</v>
      </c>
      <c r="G1173" s="3">
        <v>0</v>
      </c>
      <c r="H1173" s="3">
        <v>0</v>
      </c>
    </row>
    <row r="1174" spans="1:8" hidden="1" x14ac:dyDescent="0.3">
      <c r="A1174" s="5">
        <v>412014</v>
      </c>
      <c r="B1174" s="4" t="s">
        <v>369</v>
      </c>
      <c r="C1174" s="3">
        <v>0</v>
      </c>
      <c r="D1174" s="3">
        <v>0</v>
      </c>
      <c r="E1174" s="3">
        <v>0</v>
      </c>
      <c r="F1174" s="3">
        <v>0</v>
      </c>
      <c r="G1174" s="3">
        <v>0</v>
      </c>
      <c r="H1174" s="3">
        <v>0</v>
      </c>
    </row>
    <row r="1175" spans="1:8" hidden="1" x14ac:dyDescent="0.3">
      <c r="A1175" s="5">
        <v>412015</v>
      </c>
      <c r="B1175" s="4" t="s">
        <v>368</v>
      </c>
      <c r="C1175" s="3">
        <v>0</v>
      </c>
      <c r="D1175" s="3">
        <v>0</v>
      </c>
      <c r="E1175" s="3">
        <v>0</v>
      </c>
      <c r="F1175" s="3">
        <v>0</v>
      </c>
      <c r="G1175" s="3">
        <v>0</v>
      </c>
      <c r="H1175" s="3">
        <v>0</v>
      </c>
    </row>
    <row r="1176" spans="1:8" hidden="1" x14ac:dyDescent="0.3">
      <c r="A1176" s="5">
        <v>412016</v>
      </c>
      <c r="B1176" s="4" t="s">
        <v>367</v>
      </c>
      <c r="C1176" s="3">
        <v>0</v>
      </c>
      <c r="D1176" s="3">
        <v>0</v>
      </c>
      <c r="E1176" s="3">
        <v>0</v>
      </c>
      <c r="F1176" s="3">
        <v>0</v>
      </c>
      <c r="G1176" s="3">
        <v>0</v>
      </c>
      <c r="H1176" s="3">
        <v>0</v>
      </c>
    </row>
    <row r="1177" spans="1:8" hidden="1" x14ac:dyDescent="0.3">
      <c r="A1177" s="5">
        <v>412017</v>
      </c>
      <c r="B1177" s="4" t="s">
        <v>366</v>
      </c>
      <c r="C1177" s="3">
        <v>0</v>
      </c>
      <c r="D1177" s="3">
        <v>0</v>
      </c>
      <c r="E1177" s="3">
        <v>0</v>
      </c>
      <c r="F1177" s="3">
        <v>0</v>
      </c>
      <c r="G1177" s="3">
        <v>0</v>
      </c>
      <c r="H1177" s="3">
        <v>0</v>
      </c>
    </row>
    <row r="1178" spans="1:8" hidden="1" x14ac:dyDescent="0.3">
      <c r="A1178" s="5">
        <v>412018</v>
      </c>
      <c r="B1178" s="4" t="s">
        <v>365</v>
      </c>
      <c r="C1178" s="3">
        <v>0</v>
      </c>
      <c r="D1178" s="3">
        <v>0</v>
      </c>
      <c r="E1178" s="3">
        <v>0</v>
      </c>
      <c r="F1178" s="3">
        <v>0</v>
      </c>
      <c r="G1178" s="3">
        <v>0</v>
      </c>
      <c r="H1178" s="3">
        <v>0</v>
      </c>
    </row>
    <row r="1179" spans="1:8" hidden="1" x14ac:dyDescent="0.3">
      <c r="A1179" s="5">
        <v>412019</v>
      </c>
      <c r="B1179" s="4" t="s">
        <v>364</v>
      </c>
      <c r="C1179" s="3">
        <v>0</v>
      </c>
      <c r="D1179" s="3">
        <v>0</v>
      </c>
      <c r="E1179" s="3">
        <v>0</v>
      </c>
      <c r="F1179" s="3">
        <v>0</v>
      </c>
      <c r="G1179" s="3">
        <v>0</v>
      </c>
      <c r="H1179" s="3">
        <v>0</v>
      </c>
    </row>
    <row r="1180" spans="1:8" hidden="1" x14ac:dyDescent="0.3">
      <c r="A1180" s="5">
        <v>412020</v>
      </c>
      <c r="B1180" s="4" t="s">
        <v>363</v>
      </c>
      <c r="C1180" s="3">
        <v>0</v>
      </c>
      <c r="D1180" s="3">
        <v>0</v>
      </c>
      <c r="E1180" s="3">
        <v>0</v>
      </c>
      <c r="F1180" s="3">
        <v>0</v>
      </c>
      <c r="G1180" s="3">
        <v>0</v>
      </c>
      <c r="H1180" s="3">
        <v>0</v>
      </c>
    </row>
    <row r="1181" spans="1:8" hidden="1" x14ac:dyDescent="0.3">
      <c r="A1181" s="5">
        <v>412021</v>
      </c>
      <c r="B1181" s="4" t="s">
        <v>362</v>
      </c>
      <c r="C1181" s="3">
        <v>0</v>
      </c>
      <c r="D1181" s="3">
        <v>0</v>
      </c>
      <c r="E1181" s="3">
        <v>0</v>
      </c>
      <c r="F1181" s="3">
        <v>0</v>
      </c>
      <c r="G1181" s="3">
        <v>0</v>
      </c>
      <c r="H1181" s="3">
        <v>0</v>
      </c>
    </row>
    <row r="1182" spans="1:8" hidden="1" x14ac:dyDescent="0.3">
      <c r="A1182" s="5">
        <v>412022</v>
      </c>
      <c r="B1182" s="4" t="s">
        <v>361</v>
      </c>
      <c r="C1182" s="3">
        <v>0</v>
      </c>
      <c r="D1182" s="3">
        <v>0</v>
      </c>
      <c r="E1182" s="3">
        <v>0</v>
      </c>
      <c r="F1182" s="3">
        <v>0</v>
      </c>
      <c r="G1182" s="3">
        <v>0</v>
      </c>
      <c r="H1182" s="3">
        <v>0</v>
      </c>
    </row>
    <row r="1183" spans="1:8" hidden="1" x14ac:dyDescent="0.3">
      <c r="A1183" s="5">
        <v>412023</v>
      </c>
      <c r="B1183" s="4" t="s">
        <v>360</v>
      </c>
      <c r="C1183" s="3">
        <v>0</v>
      </c>
      <c r="D1183" s="3">
        <v>0</v>
      </c>
      <c r="E1183" s="3">
        <v>0</v>
      </c>
      <c r="F1183" s="3">
        <v>0</v>
      </c>
      <c r="G1183" s="3">
        <v>0</v>
      </c>
      <c r="H1183" s="3">
        <v>0</v>
      </c>
    </row>
    <row r="1184" spans="1:8" hidden="1" x14ac:dyDescent="0.3">
      <c r="A1184" s="5">
        <v>412024</v>
      </c>
      <c r="B1184" s="4" t="s">
        <v>359</v>
      </c>
      <c r="C1184" s="3">
        <v>0</v>
      </c>
      <c r="D1184" s="3">
        <v>0</v>
      </c>
      <c r="E1184" s="3">
        <v>0</v>
      </c>
      <c r="F1184" s="3">
        <v>0</v>
      </c>
      <c r="G1184" s="3">
        <v>0</v>
      </c>
      <c r="H1184" s="3">
        <v>0</v>
      </c>
    </row>
    <row r="1185" spans="1:8" hidden="1" x14ac:dyDescent="0.3">
      <c r="A1185" s="5">
        <v>412025</v>
      </c>
      <c r="B1185" s="4" t="s">
        <v>358</v>
      </c>
      <c r="C1185" s="3">
        <v>0</v>
      </c>
      <c r="D1185" s="3">
        <v>0</v>
      </c>
      <c r="E1185" s="3">
        <v>0</v>
      </c>
      <c r="F1185" s="3">
        <v>0</v>
      </c>
      <c r="G1185" s="3">
        <v>0</v>
      </c>
      <c r="H1185" s="3">
        <v>0</v>
      </c>
    </row>
    <row r="1186" spans="1:8" hidden="1" x14ac:dyDescent="0.3">
      <c r="A1186" s="5">
        <v>412026</v>
      </c>
      <c r="B1186" s="4" t="s">
        <v>357</v>
      </c>
      <c r="C1186" s="3">
        <v>0</v>
      </c>
      <c r="D1186" s="3">
        <v>0</v>
      </c>
      <c r="E1186" s="3">
        <v>0</v>
      </c>
      <c r="F1186" s="3">
        <v>0</v>
      </c>
      <c r="G1186" s="3">
        <v>0</v>
      </c>
      <c r="H1186" s="3">
        <v>0</v>
      </c>
    </row>
    <row r="1187" spans="1:8" hidden="1" x14ac:dyDescent="0.3">
      <c r="A1187" s="5">
        <v>412027</v>
      </c>
      <c r="B1187" s="4" t="s">
        <v>356</v>
      </c>
      <c r="C1187" s="3">
        <v>0</v>
      </c>
      <c r="D1187" s="3">
        <v>0</v>
      </c>
      <c r="E1187" s="3">
        <v>0</v>
      </c>
      <c r="F1187" s="3">
        <v>0</v>
      </c>
      <c r="G1187" s="3">
        <v>0</v>
      </c>
      <c r="H1187" s="3">
        <v>0</v>
      </c>
    </row>
    <row r="1188" spans="1:8" hidden="1" x14ac:dyDescent="0.3">
      <c r="A1188" s="5">
        <v>412028</v>
      </c>
      <c r="B1188" s="4" t="s">
        <v>771</v>
      </c>
      <c r="C1188" s="3">
        <v>0</v>
      </c>
      <c r="D1188" s="3">
        <v>0</v>
      </c>
      <c r="E1188" s="3">
        <v>0</v>
      </c>
      <c r="F1188" s="3">
        <v>0</v>
      </c>
      <c r="G1188" s="3">
        <v>0</v>
      </c>
      <c r="H1188" s="3">
        <v>0</v>
      </c>
    </row>
    <row r="1189" spans="1:8" hidden="1" x14ac:dyDescent="0.3">
      <c r="A1189" s="5">
        <v>412029</v>
      </c>
      <c r="B1189" s="4" t="s">
        <v>354</v>
      </c>
      <c r="C1189" s="3">
        <v>0</v>
      </c>
      <c r="D1189" s="3">
        <v>0</v>
      </c>
      <c r="E1189" s="3">
        <v>0</v>
      </c>
      <c r="F1189" s="3">
        <v>0</v>
      </c>
      <c r="G1189" s="3">
        <v>0</v>
      </c>
      <c r="H1189" s="3">
        <v>0</v>
      </c>
    </row>
    <row r="1190" spans="1:8" hidden="1" x14ac:dyDescent="0.3">
      <c r="A1190" s="5">
        <v>412030</v>
      </c>
      <c r="B1190" s="4" t="s">
        <v>353</v>
      </c>
      <c r="C1190" s="3">
        <v>0</v>
      </c>
      <c r="D1190" s="3">
        <v>0</v>
      </c>
      <c r="E1190" s="3">
        <v>0</v>
      </c>
      <c r="F1190" s="3">
        <v>0</v>
      </c>
      <c r="G1190" s="3">
        <v>0</v>
      </c>
      <c r="H1190" s="3">
        <v>0</v>
      </c>
    </row>
    <row r="1191" spans="1:8" hidden="1" x14ac:dyDescent="0.3">
      <c r="A1191" s="5">
        <v>412031</v>
      </c>
      <c r="B1191" s="4" t="s">
        <v>352</v>
      </c>
      <c r="C1191" s="3">
        <v>0</v>
      </c>
      <c r="D1191" s="3">
        <v>0</v>
      </c>
      <c r="E1191" s="3">
        <v>0</v>
      </c>
      <c r="F1191" s="3">
        <v>0</v>
      </c>
      <c r="G1191" s="3">
        <v>0</v>
      </c>
      <c r="H1191" s="3">
        <v>0</v>
      </c>
    </row>
    <row r="1192" spans="1:8" hidden="1" x14ac:dyDescent="0.3">
      <c r="A1192" s="5">
        <v>412032</v>
      </c>
      <c r="B1192" s="4" t="s">
        <v>351</v>
      </c>
      <c r="C1192" s="3">
        <v>0</v>
      </c>
      <c r="D1192" s="3">
        <v>0</v>
      </c>
      <c r="E1192" s="3">
        <v>0</v>
      </c>
      <c r="F1192" s="3">
        <v>0</v>
      </c>
      <c r="G1192" s="3">
        <v>0</v>
      </c>
      <c r="H1192" s="3">
        <v>0</v>
      </c>
    </row>
    <row r="1193" spans="1:8" hidden="1" x14ac:dyDescent="0.3">
      <c r="A1193" s="5">
        <v>412033</v>
      </c>
      <c r="B1193" s="4" t="s">
        <v>350</v>
      </c>
      <c r="C1193" s="3">
        <v>0</v>
      </c>
      <c r="D1193" s="3">
        <v>0</v>
      </c>
      <c r="E1193" s="3">
        <v>0</v>
      </c>
      <c r="F1193" s="3">
        <v>0</v>
      </c>
      <c r="G1193" s="3">
        <v>0</v>
      </c>
      <c r="H1193" s="3">
        <v>0</v>
      </c>
    </row>
    <row r="1194" spans="1:8" hidden="1" x14ac:dyDescent="0.3">
      <c r="A1194" s="5">
        <v>412034</v>
      </c>
      <c r="B1194" s="4" t="s">
        <v>349</v>
      </c>
      <c r="C1194" s="3">
        <v>0</v>
      </c>
      <c r="D1194" s="3">
        <v>0</v>
      </c>
      <c r="E1194" s="3">
        <v>0</v>
      </c>
      <c r="F1194" s="3">
        <v>0</v>
      </c>
      <c r="G1194" s="3">
        <v>0</v>
      </c>
      <c r="H1194" s="3">
        <v>0</v>
      </c>
    </row>
    <row r="1195" spans="1:8" hidden="1" x14ac:dyDescent="0.3">
      <c r="A1195" s="5">
        <v>412035</v>
      </c>
      <c r="B1195" s="4" t="s">
        <v>348</v>
      </c>
      <c r="C1195" s="3">
        <v>0</v>
      </c>
      <c r="D1195" s="3">
        <v>0</v>
      </c>
      <c r="E1195" s="3">
        <v>0</v>
      </c>
      <c r="F1195" s="3">
        <v>0</v>
      </c>
      <c r="G1195" s="3">
        <v>0</v>
      </c>
      <c r="H1195" s="3">
        <v>0</v>
      </c>
    </row>
    <row r="1196" spans="1:8" hidden="1" x14ac:dyDescent="0.3">
      <c r="A1196" s="5">
        <v>412036</v>
      </c>
      <c r="B1196" s="4" t="s">
        <v>347</v>
      </c>
      <c r="C1196" s="3">
        <v>0</v>
      </c>
      <c r="D1196" s="3">
        <v>0</v>
      </c>
      <c r="E1196" s="3">
        <v>0</v>
      </c>
      <c r="F1196" s="3">
        <v>0</v>
      </c>
      <c r="G1196" s="3">
        <v>0</v>
      </c>
      <c r="H1196" s="3">
        <v>0</v>
      </c>
    </row>
    <row r="1197" spans="1:8" hidden="1" x14ac:dyDescent="0.3">
      <c r="A1197" s="5">
        <v>412037</v>
      </c>
      <c r="B1197" s="4" t="s">
        <v>346</v>
      </c>
      <c r="C1197" s="3">
        <v>0</v>
      </c>
      <c r="D1197" s="3">
        <v>0</v>
      </c>
      <c r="E1197" s="3">
        <v>0</v>
      </c>
      <c r="F1197" s="3">
        <v>0</v>
      </c>
      <c r="G1197" s="3">
        <v>0</v>
      </c>
      <c r="H1197" s="3">
        <v>0</v>
      </c>
    </row>
    <row r="1198" spans="1:8" hidden="1" x14ac:dyDescent="0.3">
      <c r="A1198" s="5">
        <v>412038</v>
      </c>
      <c r="B1198" s="4" t="s">
        <v>345</v>
      </c>
      <c r="C1198" s="3">
        <v>0</v>
      </c>
      <c r="D1198" s="3">
        <v>0</v>
      </c>
      <c r="E1198" s="3">
        <v>0</v>
      </c>
      <c r="F1198" s="3">
        <v>0</v>
      </c>
      <c r="G1198" s="3">
        <v>0</v>
      </c>
      <c r="H1198" s="3">
        <v>0</v>
      </c>
    </row>
    <row r="1199" spans="1:8" hidden="1" x14ac:dyDescent="0.3">
      <c r="A1199" s="5">
        <v>412039</v>
      </c>
      <c r="B1199" s="4" t="s">
        <v>344</v>
      </c>
      <c r="C1199" s="3">
        <v>0</v>
      </c>
      <c r="D1199" s="3">
        <v>0</v>
      </c>
      <c r="E1199" s="3">
        <v>0</v>
      </c>
      <c r="F1199" s="3">
        <v>0</v>
      </c>
      <c r="G1199" s="3">
        <v>0</v>
      </c>
      <c r="H1199" s="3">
        <v>0</v>
      </c>
    </row>
    <row r="1200" spans="1:8" hidden="1" x14ac:dyDescent="0.3">
      <c r="A1200" s="5">
        <v>412040</v>
      </c>
      <c r="B1200" s="4" t="s">
        <v>343</v>
      </c>
      <c r="C1200" s="3">
        <v>0</v>
      </c>
      <c r="D1200" s="3">
        <v>0</v>
      </c>
      <c r="E1200" s="3">
        <v>0</v>
      </c>
      <c r="F1200" s="3">
        <v>0</v>
      </c>
      <c r="G1200" s="3">
        <v>0</v>
      </c>
      <c r="H1200" s="3">
        <v>0</v>
      </c>
    </row>
    <row r="1201" spans="1:8" hidden="1" x14ac:dyDescent="0.3">
      <c r="A1201" s="5">
        <v>412041</v>
      </c>
      <c r="B1201" s="4" t="s">
        <v>342</v>
      </c>
      <c r="C1201" s="3">
        <v>0</v>
      </c>
      <c r="D1201" s="3">
        <v>0</v>
      </c>
      <c r="E1201" s="3">
        <v>0</v>
      </c>
      <c r="F1201" s="3">
        <v>0</v>
      </c>
      <c r="G1201" s="3">
        <v>0</v>
      </c>
      <c r="H1201" s="3">
        <v>0</v>
      </c>
    </row>
    <row r="1202" spans="1:8" hidden="1" x14ac:dyDescent="0.3">
      <c r="A1202" s="5">
        <v>412042</v>
      </c>
      <c r="B1202" s="4" t="s">
        <v>341</v>
      </c>
      <c r="C1202" s="3">
        <v>0</v>
      </c>
      <c r="D1202" s="3">
        <v>0</v>
      </c>
      <c r="E1202" s="3">
        <v>0</v>
      </c>
      <c r="F1202" s="3">
        <v>0</v>
      </c>
      <c r="G1202" s="3">
        <v>0</v>
      </c>
      <c r="H1202" s="3">
        <v>0</v>
      </c>
    </row>
    <row r="1203" spans="1:8" hidden="1" x14ac:dyDescent="0.3">
      <c r="A1203" s="5">
        <v>412043</v>
      </c>
      <c r="B1203" s="4" t="s">
        <v>770</v>
      </c>
      <c r="C1203" s="3">
        <v>0</v>
      </c>
      <c r="D1203" s="3">
        <v>0</v>
      </c>
      <c r="E1203" s="3">
        <v>0</v>
      </c>
      <c r="F1203" s="3">
        <v>0</v>
      </c>
      <c r="G1203" s="3">
        <v>0</v>
      </c>
      <c r="H1203" s="3">
        <v>0</v>
      </c>
    </row>
    <row r="1204" spans="1:8" hidden="1" x14ac:dyDescent="0.3">
      <c r="A1204" s="5">
        <v>412044</v>
      </c>
      <c r="B1204" s="4" t="s">
        <v>339</v>
      </c>
      <c r="C1204" s="3">
        <v>0</v>
      </c>
      <c r="D1204" s="3">
        <v>0</v>
      </c>
      <c r="E1204" s="3">
        <v>0</v>
      </c>
      <c r="F1204" s="3">
        <v>0</v>
      </c>
      <c r="G1204" s="3">
        <v>0</v>
      </c>
      <c r="H1204" s="3">
        <v>0</v>
      </c>
    </row>
    <row r="1205" spans="1:8" hidden="1" x14ac:dyDescent="0.3">
      <c r="A1205" s="5">
        <v>412045</v>
      </c>
      <c r="B1205" s="4" t="s">
        <v>338</v>
      </c>
      <c r="C1205" s="3">
        <v>0</v>
      </c>
      <c r="D1205" s="3">
        <v>0</v>
      </c>
      <c r="E1205" s="3">
        <v>0</v>
      </c>
      <c r="F1205" s="3">
        <v>0</v>
      </c>
      <c r="G1205" s="3">
        <v>0</v>
      </c>
      <c r="H1205" s="3">
        <v>0</v>
      </c>
    </row>
    <row r="1206" spans="1:8" hidden="1" x14ac:dyDescent="0.3">
      <c r="A1206" s="5">
        <v>412046</v>
      </c>
      <c r="B1206" s="4" t="s">
        <v>337</v>
      </c>
      <c r="C1206" s="3">
        <v>0</v>
      </c>
      <c r="D1206" s="3">
        <v>0</v>
      </c>
      <c r="E1206" s="3">
        <v>0</v>
      </c>
      <c r="F1206" s="3">
        <v>0</v>
      </c>
      <c r="G1206" s="3">
        <v>0</v>
      </c>
      <c r="H1206" s="3">
        <v>0</v>
      </c>
    </row>
    <row r="1207" spans="1:8" hidden="1" x14ac:dyDescent="0.3">
      <c r="A1207" s="5">
        <v>412047</v>
      </c>
      <c r="B1207" s="4" t="s">
        <v>336</v>
      </c>
      <c r="C1207" s="3">
        <v>0</v>
      </c>
      <c r="D1207" s="3">
        <v>0</v>
      </c>
      <c r="E1207" s="3">
        <v>0</v>
      </c>
      <c r="F1207" s="3">
        <v>0</v>
      </c>
      <c r="G1207" s="3">
        <v>0</v>
      </c>
      <c r="H1207" s="3">
        <v>0</v>
      </c>
    </row>
    <row r="1208" spans="1:8" hidden="1" x14ac:dyDescent="0.3">
      <c r="A1208" s="5">
        <v>412048</v>
      </c>
      <c r="B1208" s="4" t="s">
        <v>335</v>
      </c>
      <c r="C1208" s="3">
        <v>0</v>
      </c>
      <c r="D1208" s="3">
        <v>0</v>
      </c>
      <c r="E1208" s="3">
        <v>0</v>
      </c>
      <c r="F1208" s="3">
        <v>0</v>
      </c>
      <c r="G1208" s="3">
        <v>0</v>
      </c>
      <c r="H1208" s="3">
        <v>0</v>
      </c>
    </row>
    <row r="1209" spans="1:8" hidden="1" x14ac:dyDescent="0.3">
      <c r="A1209" s="5">
        <v>412049</v>
      </c>
      <c r="B1209" s="4" t="s">
        <v>334</v>
      </c>
      <c r="C1209" s="3">
        <v>0</v>
      </c>
      <c r="D1209" s="3">
        <v>0</v>
      </c>
      <c r="E1209" s="3">
        <v>0</v>
      </c>
      <c r="F1209" s="3">
        <v>0</v>
      </c>
      <c r="G1209" s="3">
        <v>0</v>
      </c>
      <c r="H1209" s="3">
        <v>0</v>
      </c>
    </row>
    <row r="1210" spans="1:8" hidden="1" x14ac:dyDescent="0.3">
      <c r="A1210" s="5">
        <v>412050</v>
      </c>
      <c r="B1210" s="4" t="s">
        <v>333</v>
      </c>
      <c r="C1210" s="3">
        <v>0</v>
      </c>
      <c r="D1210" s="3">
        <v>0</v>
      </c>
      <c r="E1210" s="3">
        <v>0</v>
      </c>
      <c r="F1210" s="3">
        <v>0</v>
      </c>
      <c r="G1210" s="3">
        <v>0</v>
      </c>
      <c r="H1210" s="3">
        <v>0</v>
      </c>
    </row>
    <row r="1211" spans="1:8" hidden="1" x14ac:dyDescent="0.3">
      <c r="A1211" s="5">
        <v>412051</v>
      </c>
      <c r="B1211" s="4" t="s">
        <v>332</v>
      </c>
      <c r="C1211" s="3">
        <v>0</v>
      </c>
      <c r="D1211" s="3">
        <v>0</v>
      </c>
      <c r="E1211" s="3">
        <v>0</v>
      </c>
      <c r="F1211" s="3">
        <v>0</v>
      </c>
      <c r="G1211" s="3">
        <v>0</v>
      </c>
      <c r="H1211" s="3">
        <v>0</v>
      </c>
    </row>
    <row r="1212" spans="1:8" hidden="1" x14ac:dyDescent="0.3">
      <c r="A1212" s="5">
        <v>412052</v>
      </c>
      <c r="B1212" s="4" t="s">
        <v>331</v>
      </c>
      <c r="C1212" s="3">
        <v>0</v>
      </c>
      <c r="D1212" s="3">
        <v>0</v>
      </c>
      <c r="E1212" s="3">
        <v>0</v>
      </c>
      <c r="F1212" s="3">
        <v>0</v>
      </c>
      <c r="G1212" s="3">
        <v>0</v>
      </c>
      <c r="H1212" s="3">
        <v>0</v>
      </c>
    </row>
    <row r="1213" spans="1:8" hidden="1" x14ac:dyDescent="0.3">
      <c r="A1213" s="5">
        <v>412053</v>
      </c>
      <c r="B1213" s="4" t="s">
        <v>330</v>
      </c>
      <c r="C1213" s="3">
        <v>0</v>
      </c>
      <c r="D1213" s="3">
        <v>0</v>
      </c>
      <c r="E1213" s="3">
        <v>0</v>
      </c>
      <c r="F1213" s="3">
        <v>0</v>
      </c>
      <c r="G1213" s="3">
        <v>0</v>
      </c>
      <c r="H1213" s="3">
        <v>0</v>
      </c>
    </row>
    <row r="1214" spans="1:8" hidden="1" x14ac:dyDescent="0.3">
      <c r="A1214" s="5">
        <v>412054</v>
      </c>
      <c r="B1214" s="4" t="s">
        <v>329</v>
      </c>
      <c r="C1214" s="3">
        <v>0</v>
      </c>
      <c r="D1214" s="3">
        <v>0</v>
      </c>
      <c r="E1214" s="3">
        <v>0</v>
      </c>
      <c r="F1214" s="3">
        <v>0</v>
      </c>
      <c r="G1214" s="3">
        <v>0</v>
      </c>
      <c r="H1214" s="3">
        <v>0</v>
      </c>
    </row>
    <row r="1215" spans="1:8" hidden="1" x14ac:dyDescent="0.3">
      <c r="A1215" s="5">
        <v>412055</v>
      </c>
      <c r="B1215" s="4" t="s">
        <v>328</v>
      </c>
      <c r="C1215" s="3">
        <v>0</v>
      </c>
      <c r="D1215" s="3">
        <v>0</v>
      </c>
      <c r="E1215" s="3">
        <v>0</v>
      </c>
      <c r="F1215" s="3">
        <v>0</v>
      </c>
      <c r="G1215" s="3">
        <v>0</v>
      </c>
      <c r="H1215" s="3">
        <v>0</v>
      </c>
    </row>
    <row r="1216" spans="1:8" hidden="1" x14ac:dyDescent="0.3">
      <c r="A1216" s="5">
        <v>412056</v>
      </c>
      <c r="B1216" s="4" t="s">
        <v>327</v>
      </c>
      <c r="C1216" s="3">
        <v>0</v>
      </c>
      <c r="D1216" s="3">
        <v>0</v>
      </c>
      <c r="E1216" s="3">
        <v>0</v>
      </c>
      <c r="F1216" s="3">
        <v>0</v>
      </c>
      <c r="G1216" s="3">
        <v>0</v>
      </c>
      <c r="H1216" s="3">
        <v>0</v>
      </c>
    </row>
    <row r="1217" spans="1:8" hidden="1" x14ac:dyDescent="0.3">
      <c r="A1217" s="5">
        <v>412057</v>
      </c>
      <c r="B1217" s="4" t="s">
        <v>326</v>
      </c>
      <c r="C1217" s="3">
        <v>0</v>
      </c>
      <c r="D1217" s="3">
        <v>0</v>
      </c>
      <c r="E1217" s="3">
        <v>0</v>
      </c>
      <c r="F1217" s="3">
        <v>0</v>
      </c>
      <c r="G1217" s="3">
        <v>0</v>
      </c>
      <c r="H1217" s="3">
        <v>0</v>
      </c>
    </row>
    <row r="1218" spans="1:8" hidden="1" x14ac:dyDescent="0.3">
      <c r="A1218" s="5">
        <v>412058</v>
      </c>
      <c r="B1218" s="4" t="s">
        <v>325</v>
      </c>
      <c r="C1218" s="3">
        <v>0</v>
      </c>
      <c r="D1218" s="3">
        <v>0</v>
      </c>
      <c r="E1218" s="3">
        <v>0</v>
      </c>
      <c r="F1218" s="3">
        <v>0</v>
      </c>
      <c r="G1218" s="3">
        <v>0</v>
      </c>
      <c r="H1218" s="3">
        <v>0</v>
      </c>
    </row>
    <row r="1219" spans="1:8" hidden="1" x14ac:dyDescent="0.3">
      <c r="A1219" s="5">
        <v>412059</v>
      </c>
      <c r="B1219" s="4" t="s">
        <v>324</v>
      </c>
      <c r="C1219" s="3">
        <v>0</v>
      </c>
      <c r="D1219" s="3">
        <v>0</v>
      </c>
      <c r="E1219" s="3">
        <v>0</v>
      </c>
      <c r="F1219" s="3">
        <v>0</v>
      </c>
      <c r="G1219" s="3">
        <v>0</v>
      </c>
      <c r="H1219" s="3">
        <v>0</v>
      </c>
    </row>
    <row r="1220" spans="1:8" hidden="1" x14ac:dyDescent="0.3">
      <c r="A1220" s="5">
        <v>412060</v>
      </c>
      <c r="B1220" s="4" t="s">
        <v>323</v>
      </c>
      <c r="C1220" s="3">
        <v>0</v>
      </c>
      <c r="D1220" s="3">
        <v>0</v>
      </c>
      <c r="E1220" s="3">
        <v>0</v>
      </c>
      <c r="F1220" s="3">
        <v>0</v>
      </c>
      <c r="G1220" s="3">
        <v>0</v>
      </c>
      <c r="H1220" s="3">
        <v>0</v>
      </c>
    </row>
    <row r="1221" spans="1:8" hidden="1" x14ac:dyDescent="0.3">
      <c r="A1221" s="5">
        <v>412061</v>
      </c>
      <c r="B1221" s="4" t="s">
        <v>322</v>
      </c>
      <c r="C1221" s="3">
        <v>0</v>
      </c>
      <c r="D1221" s="3">
        <v>0</v>
      </c>
      <c r="E1221" s="3">
        <v>0</v>
      </c>
      <c r="F1221" s="3">
        <v>0</v>
      </c>
      <c r="G1221" s="3">
        <v>0</v>
      </c>
      <c r="H1221" s="3">
        <v>0</v>
      </c>
    </row>
    <row r="1222" spans="1:8" hidden="1" x14ac:dyDescent="0.3">
      <c r="A1222" s="5">
        <v>412062</v>
      </c>
      <c r="B1222" s="4" t="s">
        <v>321</v>
      </c>
      <c r="C1222" s="3">
        <v>0</v>
      </c>
      <c r="D1222" s="3">
        <v>0</v>
      </c>
      <c r="E1222" s="3">
        <v>0</v>
      </c>
      <c r="F1222" s="3">
        <v>0</v>
      </c>
      <c r="G1222" s="3">
        <v>0</v>
      </c>
      <c r="H1222" s="3">
        <v>0</v>
      </c>
    </row>
    <row r="1223" spans="1:8" hidden="1" x14ac:dyDescent="0.3">
      <c r="A1223" s="5">
        <v>412063</v>
      </c>
      <c r="B1223" s="4" t="s">
        <v>320</v>
      </c>
      <c r="C1223" s="3">
        <v>0</v>
      </c>
      <c r="D1223" s="3">
        <v>0</v>
      </c>
      <c r="E1223" s="3">
        <v>0</v>
      </c>
      <c r="F1223" s="3">
        <v>0</v>
      </c>
      <c r="G1223" s="3">
        <v>0</v>
      </c>
      <c r="H1223" s="3">
        <v>0</v>
      </c>
    </row>
    <row r="1224" spans="1:8" hidden="1" x14ac:dyDescent="0.3">
      <c r="A1224" s="5">
        <v>412064</v>
      </c>
      <c r="B1224" s="4" t="s">
        <v>319</v>
      </c>
      <c r="C1224" s="3">
        <v>0</v>
      </c>
      <c r="D1224" s="3">
        <v>0</v>
      </c>
      <c r="E1224" s="3">
        <v>0</v>
      </c>
      <c r="F1224" s="3">
        <v>0</v>
      </c>
      <c r="G1224" s="3">
        <v>0</v>
      </c>
      <c r="H1224" s="3">
        <v>0</v>
      </c>
    </row>
    <row r="1225" spans="1:8" hidden="1" x14ac:dyDescent="0.3">
      <c r="A1225" s="5">
        <v>412065</v>
      </c>
      <c r="B1225" s="4" t="s">
        <v>318</v>
      </c>
      <c r="C1225" s="3">
        <v>0</v>
      </c>
      <c r="D1225" s="3">
        <v>0</v>
      </c>
      <c r="E1225" s="3">
        <v>0</v>
      </c>
      <c r="F1225" s="3">
        <v>0</v>
      </c>
      <c r="G1225" s="3">
        <v>0</v>
      </c>
      <c r="H1225" s="3">
        <v>0</v>
      </c>
    </row>
    <row r="1226" spans="1:8" hidden="1" x14ac:dyDescent="0.3">
      <c r="A1226" s="5">
        <v>412066</v>
      </c>
      <c r="B1226" s="4" t="s">
        <v>317</v>
      </c>
      <c r="C1226" s="3">
        <v>0</v>
      </c>
      <c r="D1226" s="3">
        <v>0</v>
      </c>
      <c r="E1226" s="3">
        <v>0</v>
      </c>
      <c r="F1226" s="3">
        <v>0</v>
      </c>
      <c r="G1226" s="3">
        <v>0</v>
      </c>
      <c r="H1226" s="3">
        <v>0</v>
      </c>
    </row>
    <row r="1227" spans="1:8" hidden="1" x14ac:dyDescent="0.3">
      <c r="A1227" s="5">
        <v>412067</v>
      </c>
      <c r="B1227" s="4" t="s">
        <v>316</v>
      </c>
      <c r="C1227" s="3">
        <v>0</v>
      </c>
      <c r="D1227" s="3">
        <v>0</v>
      </c>
      <c r="E1227" s="3">
        <v>0</v>
      </c>
      <c r="F1227" s="3">
        <v>0</v>
      </c>
      <c r="G1227" s="3">
        <v>0</v>
      </c>
      <c r="H1227" s="3">
        <v>0</v>
      </c>
    </row>
    <row r="1228" spans="1:8" hidden="1" x14ac:dyDescent="0.3">
      <c r="A1228" s="5">
        <v>412068</v>
      </c>
      <c r="B1228" s="4" t="s">
        <v>315</v>
      </c>
      <c r="C1228" s="3">
        <v>0</v>
      </c>
      <c r="D1228" s="3">
        <v>0</v>
      </c>
      <c r="E1228" s="3">
        <v>0</v>
      </c>
      <c r="F1228" s="3">
        <v>0</v>
      </c>
      <c r="G1228" s="3">
        <v>0</v>
      </c>
      <c r="H1228" s="3">
        <v>0</v>
      </c>
    </row>
    <row r="1229" spans="1:8" hidden="1" x14ac:dyDescent="0.3">
      <c r="A1229" s="5">
        <v>412069</v>
      </c>
      <c r="B1229" s="4" t="s">
        <v>314</v>
      </c>
      <c r="C1229" s="3">
        <v>0</v>
      </c>
      <c r="D1229" s="3">
        <v>0</v>
      </c>
      <c r="E1229" s="3">
        <v>0</v>
      </c>
      <c r="F1229" s="3">
        <v>0</v>
      </c>
      <c r="G1229" s="3">
        <v>0</v>
      </c>
      <c r="H1229" s="3">
        <v>0</v>
      </c>
    </row>
    <row r="1230" spans="1:8" hidden="1" x14ac:dyDescent="0.3">
      <c r="A1230" s="5">
        <v>412070</v>
      </c>
      <c r="B1230" s="4" t="s">
        <v>313</v>
      </c>
      <c r="C1230" s="3">
        <v>0</v>
      </c>
      <c r="D1230" s="3">
        <v>0</v>
      </c>
      <c r="E1230" s="3">
        <v>0</v>
      </c>
      <c r="F1230" s="3">
        <v>0</v>
      </c>
      <c r="G1230" s="3">
        <v>0</v>
      </c>
      <c r="H1230" s="3">
        <v>0</v>
      </c>
    </row>
    <row r="1231" spans="1:8" hidden="1" x14ac:dyDescent="0.3">
      <c r="A1231" s="5">
        <v>412071</v>
      </c>
      <c r="B1231" s="4" t="s">
        <v>312</v>
      </c>
      <c r="C1231" s="3">
        <v>0</v>
      </c>
      <c r="D1231" s="3">
        <v>0</v>
      </c>
      <c r="E1231" s="3">
        <v>0</v>
      </c>
      <c r="F1231" s="3">
        <v>0</v>
      </c>
      <c r="G1231" s="3">
        <v>0</v>
      </c>
      <c r="H1231" s="3">
        <v>0</v>
      </c>
    </row>
    <row r="1232" spans="1:8" hidden="1" x14ac:dyDescent="0.3">
      <c r="A1232" s="5">
        <v>412072</v>
      </c>
      <c r="B1232" s="4" t="s">
        <v>311</v>
      </c>
      <c r="C1232" s="3">
        <v>0</v>
      </c>
      <c r="D1232" s="3">
        <v>0</v>
      </c>
      <c r="E1232" s="3">
        <v>0</v>
      </c>
      <c r="F1232" s="3">
        <v>0</v>
      </c>
      <c r="G1232" s="3">
        <v>0</v>
      </c>
      <c r="H1232" s="3">
        <v>0</v>
      </c>
    </row>
    <row r="1233" spans="1:8" hidden="1" x14ac:dyDescent="0.3">
      <c r="A1233" s="5">
        <v>412073</v>
      </c>
      <c r="B1233" s="4" t="s">
        <v>310</v>
      </c>
      <c r="C1233" s="3">
        <v>0</v>
      </c>
      <c r="D1233" s="3">
        <v>0</v>
      </c>
      <c r="E1233" s="3">
        <v>0</v>
      </c>
      <c r="F1233" s="3">
        <v>0</v>
      </c>
      <c r="G1233" s="3">
        <v>0</v>
      </c>
      <c r="H1233" s="3">
        <v>0</v>
      </c>
    </row>
    <row r="1234" spans="1:8" hidden="1" x14ac:dyDescent="0.3">
      <c r="A1234" s="5">
        <v>412074</v>
      </c>
      <c r="B1234" s="4" t="s">
        <v>309</v>
      </c>
      <c r="C1234" s="3">
        <v>0</v>
      </c>
      <c r="D1234" s="3">
        <v>0</v>
      </c>
      <c r="E1234" s="3">
        <v>0</v>
      </c>
      <c r="F1234" s="3">
        <v>0</v>
      </c>
      <c r="G1234" s="3">
        <v>0</v>
      </c>
      <c r="H1234" s="3">
        <v>0</v>
      </c>
    </row>
    <row r="1235" spans="1:8" hidden="1" x14ac:dyDescent="0.3">
      <c r="A1235" s="5">
        <v>412075</v>
      </c>
      <c r="B1235" s="4" t="s">
        <v>308</v>
      </c>
      <c r="C1235" s="3">
        <v>0</v>
      </c>
      <c r="D1235" s="3">
        <v>0</v>
      </c>
      <c r="E1235" s="3">
        <v>0</v>
      </c>
      <c r="F1235" s="3">
        <v>0</v>
      </c>
      <c r="G1235" s="3">
        <v>0</v>
      </c>
      <c r="H1235" s="3">
        <v>0</v>
      </c>
    </row>
    <row r="1236" spans="1:8" hidden="1" x14ac:dyDescent="0.3">
      <c r="A1236" s="5">
        <v>412076</v>
      </c>
      <c r="B1236" s="4" t="s">
        <v>307</v>
      </c>
      <c r="C1236" s="3">
        <v>0</v>
      </c>
      <c r="D1236" s="3">
        <v>0</v>
      </c>
      <c r="E1236" s="3">
        <v>0</v>
      </c>
      <c r="F1236" s="3">
        <v>0</v>
      </c>
      <c r="G1236" s="3">
        <v>0</v>
      </c>
      <c r="H1236" s="3">
        <v>0</v>
      </c>
    </row>
    <row r="1237" spans="1:8" hidden="1" x14ac:dyDescent="0.3">
      <c r="A1237" s="5">
        <v>412077</v>
      </c>
      <c r="B1237" s="4" t="s">
        <v>769</v>
      </c>
      <c r="C1237" s="3">
        <v>0</v>
      </c>
      <c r="D1237" s="3">
        <v>0</v>
      </c>
      <c r="E1237" s="3">
        <v>0</v>
      </c>
      <c r="F1237" s="3">
        <v>0</v>
      </c>
      <c r="G1237" s="3">
        <v>0</v>
      </c>
      <c r="H1237" s="3">
        <v>0</v>
      </c>
    </row>
    <row r="1238" spans="1:8" hidden="1" x14ac:dyDescent="0.3">
      <c r="A1238" s="5">
        <v>412078</v>
      </c>
      <c r="B1238" s="4" t="s">
        <v>305</v>
      </c>
      <c r="C1238" s="3">
        <v>0</v>
      </c>
      <c r="D1238" s="3">
        <v>0</v>
      </c>
      <c r="E1238" s="3">
        <v>0</v>
      </c>
      <c r="F1238" s="3">
        <v>0</v>
      </c>
      <c r="G1238" s="3">
        <v>0</v>
      </c>
      <c r="H1238" s="3">
        <v>0</v>
      </c>
    </row>
    <row r="1239" spans="1:8" hidden="1" x14ac:dyDescent="0.3">
      <c r="A1239" s="5">
        <v>412079</v>
      </c>
      <c r="B1239" s="4" t="s">
        <v>304</v>
      </c>
      <c r="C1239" s="3">
        <v>0</v>
      </c>
      <c r="D1239" s="3">
        <v>0</v>
      </c>
      <c r="E1239" s="3">
        <v>0</v>
      </c>
      <c r="F1239" s="3">
        <v>0</v>
      </c>
      <c r="G1239" s="3">
        <v>0</v>
      </c>
      <c r="H1239" s="3">
        <v>0</v>
      </c>
    </row>
    <row r="1240" spans="1:8" hidden="1" x14ac:dyDescent="0.3">
      <c r="A1240" s="5">
        <v>412080</v>
      </c>
      <c r="B1240" s="4" t="s">
        <v>303</v>
      </c>
      <c r="C1240" s="3">
        <v>0</v>
      </c>
      <c r="D1240" s="3">
        <v>0</v>
      </c>
      <c r="E1240" s="3">
        <v>0</v>
      </c>
      <c r="F1240" s="3">
        <v>0</v>
      </c>
      <c r="G1240" s="3">
        <v>0</v>
      </c>
      <c r="H1240" s="3">
        <v>0</v>
      </c>
    </row>
    <row r="1241" spans="1:8" hidden="1" x14ac:dyDescent="0.3">
      <c r="A1241" s="5">
        <v>412081</v>
      </c>
      <c r="B1241" s="4" t="s">
        <v>302</v>
      </c>
      <c r="C1241" s="3">
        <v>0</v>
      </c>
      <c r="D1241" s="3">
        <v>0</v>
      </c>
      <c r="E1241" s="3">
        <v>0</v>
      </c>
      <c r="F1241" s="3">
        <v>0</v>
      </c>
      <c r="G1241" s="3">
        <v>0</v>
      </c>
      <c r="H1241" s="3">
        <v>0</v>
      </c>
    </row>
    <row r="1242" spans="1:8" hidden="1" x14ac:dyDescent="0.3">
      <c r="A1242" s="5">
        <v>412082</v>
      </c>
      <c r="B1242" s="4" t="s">
        <v>301</v>
      </c>
      <c r="C1242" s="3">
        <v>0</v>
      </c>
      <c r="D1242" s="3">
        <v>0</v>
      </c>
      <c r="E1242" s="3">
        <v>0</v>
      </c>
      <c r="F1242" s="3">
        <v>0</v>
      </c>
      <c r="G1242" s="3">
        <v>0</v>
      </c>
      <c r="H1242" s="3">
        <v>0</v>
      </c>
    </row>
    <row r="1243" spans="1:8" hidden="1" x14ac:dyDescent="0.3">
      <c r="A1243" s="5">
        <v>412083</v>
      </c>
      <c r="B1243" s="4" t="s">
        <v>300</v>
      </c>
      <c r="C1243" s="3">
        <v>0</v>
      </c>
      <c r="D1243" s="3">
        <v>0</v>
      </c>
      <c r="E1243" s="3">
        <v>0</v>
      </c>
      <c r="F1243" s="3">
        <v>0</v>
      </c>
      <c r="G1243" s="3">
        <v>0</v>
      </c>
      <c r="H1243" s="3">
        <v>0</v>
      </c>
    </row>
    <row r="1244" spans="1:8" hidden="1" x14ac:dyDescent="0.3">
      <c r="A1244" s="5">
        <v>412084</v>
      </c>
      <c r="B1244" s="4" t="s">
        <v>299</v>
      </c>
      <c r="C1244" s="3">
        <v>0</v>
      </c>
      <c r="D1244" s="3">
        <v>0</v>
      </c>
      <c r="E1244" s="3">
        <v>0</v>
      </c>
      <c r="F1244" s="3">
        <v>0</v>
      </c>
      <c r="G1244" s="3">
        <v>0</v>
      </c>
      <c r="H1244" s="3">
        <v>0</v>
      </c>
    </row>
    <row r="1245" spans="1:8" hidden="1" x14ac:dyDescent="0.3">
      <c r="A1245" s="5">
        <v>412085</v>
      </c>
      <c r="B1245" s="4" t="s">
        <v>298</v>
      </c>
      <c r="C1245" s="3">
        <v>0</v>
      </c>
      <c r="D1245" s="3">
        <v>0</v>
      </c>
      <c r="E1245" s="3">
        <v>0</v>
      </c>
      <c r="F1245" s="3">
        <v>0</v>
      </c>
      <c r="G1245" s="3">
        <v>0</v>
      </c>
      <c r="H1245" s="3">
        <v>0</v>
      </c>
    </row>
    <row r="1246" spans="1:8" hidden="1" x14ac:dyDescent="0.3">
      <c r="A1246" s="5">
        <v>412086</v>
      </c>
      <c r="B1246" s="4" t="s">
        <v>297</v>
      </c>
      <c r="C1246" s="3">
        <v>0</v>
      </c>
      <c r="D1246" s="3">
        <v>0</v>
      </c>
      <c r="E1246" s="3">
        <v>0</v>
      </c>
      <c r="F1246" s="3">
        <v>0</v>
      </c>
      <c r="G1246" s="3">
        <v>0</v>
      </c>
      <c r="H1246" s="3">
        <v>0</v>
      </c>
    </row>
    <row r="1247" spans="1:8" hidden="1" x14ac:dyDescent="0.3">
      <c r="A1247" s="5">
        <v>412087</v>
      </c>
      <c r="B1247" s="4" t="s">
        <v>296</v>
      </c>
      <c r="C1247" s="3">
        <v>0</v>
      </c>
      <c r="D1247" s="3">
        <v>0</v>
      </c>
      <c r="E1247" s="3">
        <v>0</v>
      </c>
      <c r="F1247" s="3">
        <v>0</v>
      </c>
      <c r="G1247" s="3">
        <v>0</v>
      </c>
      <c r="H1247" s="3">
        <v>0</v>
      </c>
    </row>
    <row r="1248" spans="1:8" hidden="1" x14ac:dyDescent="0.3">
      <c r="A1248" s="5">
        <v>412088</v>
      </c>
      <c r="B1248" s="4" t="s">
        <v>295</v>
      </c>
      <c r="C1248" s="3">
        <v>0</v>
      </c>
      <c r="D1248" s="3">
        <v>0</v>
      </c>
      <c r="E1248" s="3">
        <v>0</v>
      </c>
      <c r="F1248" s="3">
        <v>0</v>
      </c>
      <c r="G1248" s="3">
        <v>0</v>
      </c>
      <c r="H1248" s="3">
        <v>0</v>
      </c>
    </row>
    <row r="1249" spans="1:8" hidden="1" x14ac:dyDescent="0.3">
      <c r="A1249" s="5">
        <v>412089</v>
      </c>
      <c r="B1249" s="4" t="s">
        <v>294</v>
      </c>
      <c r="C1249" s="3">
        <v>0</v>
      </c>
      <c r="D1249" s="3">
        <v>0</v>
      </c>
      <c r="E1249" s="3">
        <v>0</v>
      </c>
      <c r="F1249" s="3">
        <v>0</v>
      </c>
      <c r="G1249" s="3">
        <v>0</v>
      </c>
      <c r="H1249" s="3">
        <v>0</v>
      </c>
    </row>
    <row r="1250" spans="1:8" hidden="1" x14ac:dyDescent="0.3">
      <c r="A1250" s="5">
        <v>412090</v>
      </c>
      <c r="B1250" s="4" t="s">
        <v>293</v>
      </c>
      <c r="C1250" s="3">
        <v>0</v>
      </c>
      <c r="D1250" s="3">
        <v>0</v>
      </c>
      <c r="E1250" s="3">
        <v>0</v>
      </c>
      <c r="F1250" s="3">
        <v>0</v>
      </c>
      <c r="G1250" s="3">
        <v>0</v>
      </c>
      <c r="H1250" s="3">
        <v>0</v>
      </c>
    </row>
    <row r="1251" spans="1:8" hidden="1" x14ac:dyDescent="0.3">
      <c r="A1251" s="5">
        <v>412091</v>
      </c>
      <c r="B1251" s="4" t="s">
        <v>292</v>
      </c>
      <c r="C1251" s="3">
        <v>0</v>
      </c>
      <c r="D1251" s="3">
        <v>0</v>
      </c>
      <c r="E1251" s="3">
        <v>0</v>
      </c>
      <c r="F1251" s="3">
        <v>0</v>
      </c>
      <c r="G1251" s="3">
        <v>0</v>
      </c>
      <c r="H1251" s="3">
        <v>0</v>
      </c>
    </row>
    <row r="1252" spans="1:8" hidden="1" x14ac:dyDescent="0.3">
      <c r="A1252" s="5">
        <v>412095</v>
      </c>
      <c r="B1252" s="4" t="s">
        <v>291</v>
      </c>
      <c r="C1252" s="3">
        <v>0</v>
      </c>
      <c r="D1252" s="3">
        <v>0</v>
      </c>
      <c r="E1252" s="3">
        <v>0</v>
      </c>
      <c r="F1252" s="3">
        <v>0</v>
      </c>
      <c r="G1252" s="3">
        <v>0</v>
      </c>
      <c r="H1252" s="3">
        <v>0</v>
      </c>
    </row>
    <row r="1253" spans="1:8" hidden="1" x14ac:dyDescent="0.3">
      <c r="A1253" s="5">
        <v>412500</v>
      </c>
      <c r="B1253" s="4" t="s">
        <v>290</v>
      </c>
      <c r="C1253" s="3">
        <v>0</v>
      </c>
      <c r="D1253" s="3">
        <v>0</v>
      </c>
      <c r="E1253" s="3">
        <v>0</v>
      </c>
      <c r="F1253" s="3">
        <v>0</v>
      </c>
      <c r="G1253" s="3">
        <v>0</v>
      </c>
      <c r="H1253" s="3">
        <v>0</v>
      </c>
    </row>
    <row r="1254" spans="1:8" hidden="1" x14ac:dyDescent="0.3">
      <c r="A1254" s="5">
        <v>412505</v>
      </c>
      <c r="B1254" s="4" t="s">
        <v>289</v>
      </c>
      <c r="C1254" s="3">
        <v>0</v>
      </c>
      <c r="D1254" s="3">
        <v>0</v>
      </c>
      <c r="E1254" s="3">
        <v>0</v>
      </c>
      <c r="F1254" s="3">
        <v>0</v>
      </c>
      <c r="G1254" s="3">
        <v>0</v>
      </c>
      <c r="H1254" s="3">
        <v>0</v>
      </c>
    </row>
    <row r="1255" spans="1:8" hidden="1" x14ac:dyDescent="0.3">
      <c r="A1255" s="5">
        <v>412510</v>
      </c>
      <c r="B1255" s="4" t="s">
        <v>288</v>
      </c>
      <c r="C1255" s="3">
        <v>0</v>
      </c>
      <c r="D1255" s="3">
        <v>0</v>
      </c>
      <c r="E1255" s="3">
        <v>0</v>
      </c>
      <c r="F1255" s="3">
        <v>0</v>
      </c>
      <c r="G1255" s="3">
        <v>0</v>
      </c>
      <c r="H1255" s="3">
        <v>0</v>
      </c>
    </row>
    <row r="1256" spans="1:8" hidden="1" x14ac:dyDescent="0.3">
      <c r="A1256" s="5">
        <v>412515</v>
      </c>
      <c r="B1256" s="4" t="s">
        <v>287</v>
      </c>
      <c r="C1256" s="3">
        <v>0</v>
      </c>
      <c r="D1256" s="3">
        <v>0</v>
      </c>
      <c r="E1256" s="3">
        <v>0</v>
      </c>
      <c r="F1256" s="3">
        <v>0</v>
      </c>
      <c r="G1256" s="3">
        <v>0</v>
      </c>
      <c r="H1256" s="3">
        <v>0</v>
      </c>
    </row>
    <row r="1257" spans="1:8" hidden="1" x14ac:dyDescent="0.3">
      <c r="A1257" s="5">
        <v>412595</v>
      </c>
      <c r="B1257" s="4" t="s">
        <v>221</v>
      </c>
      <c r="C1257" s="3">
        <v>0</v>
      </c>
      <c r="D1257" s="3">
        <v>0</v>
      </c>
      <c r="E1257" s="3">
        <v>0</v>
      </c>
      <c r="F1257" s="3">
        <v>0</v>
      </c>
      <c r="G1257" s="3">
        <v>0</v>
      </c>
      <c r="H1257" s="3">
        <v>0</v>
      </c>
    </row>
    <row r="1258" spans="1:8" hidden="1" x14ac:dyDescent="0.3">
      <c r="A1258" s="5">
        <v>413000</v>
      </c>
      <c r="B1258" s="4" t="s">
        <v>286</v>
      </c>
      <c r="C1258" s="3">
        <v>0</v>
      </c>
      <c r="D1258" s="3">
        <v>0</v>
      </c>
      <c r="E1258" s="3">
        <v>0</v>
      </c>
      <c r="F1258" s="3">
        <v>0</v>
      </c>
      <c r="G1258" s="3">
        <v>0</v>
      </c>
      <c r="H1258" s="3">
        <v>0</v>
      </c>
    </row>
    <row r="1259" spans="1:8" hidden="1" x14ac:dyDescent="0.3">
      <c r="A1259" s="5">
        <v>413005</v>
      </c>
      <c r="B1259" s="4" t="s">
        <v>285</v>
      </c>
      <c r="C1259" s="3">
        <v>0</v>
      </c>
      <c r="D1259" s="3">
        <v>0</v>
      </c>
      <c r="E1259" s="3">
        <v>0</v>
      </c>
      <c r="F1259" s="3">
        <v>0</v>
      </c>
      <c r="G1259" s="3">
        <v>0</v>
      </c>
      <c r="H1259" s="3">
        <v>0</v>
      </c>
    </row>
    <row r="1260" spans="1:8" hidden="1" x14ac:dyDescent="0.3">
      <c r="A1260" s="5">
        <v>413010</v>
      </c>
      <c r="B1260" s="4" t="s">
        <v>284</v>
      </c>
      <c r="C1260" s="3">
        <v>0</v>
      </c>
      <c r="D1260" s="3">
        <v>0</v>
      </c>
      <c r="E1260" s="3">
        <v>0</v>
      </c>
      <c r="F1260" s="3">
        <v>0</v>
      </c>
      <c r="G1260" s="3">
        <v>0</v>
      </c>
      <c r="H1260" s="3">
        <v>0</v>
      </c>
    </row>
    <row r="1261" spans="1:8" hidden="1" x14ac:dyDescent="0.3">
      <c r="A1261" s="5">
        <v>413015</v>
      </c>
      <c r="B1261" s="4" t="s">
        <v>283</v>
      </c>
      <c r="C1261" s="3">
        <v>0</v>
      </c>
      <c r="D1261" s="3">
        <v>0</v>
      </c>
      <c r="E1261" s="3">
        <v>0</v>
      </c>
      <c r="F1261" s="3">
        <v>0</v>
      </c>
      <c r="G1261" s="3">
        <v>0</v>
      </c>
      <c r="H1261" s="3">
        <v>0</v>
      </c>
    </row>
    <row r="1262" spans="1:8" hidden="1" x14ac:dyDescent="0.3">
      <c r="A1262" s="5">
        <v>413020</v>
      </c>
      <c r="B1262" s="4" t="s">
        <v>282</v>
      </c>
      <c r="C1262" s="3">
        <v>0</v>
      </c>
      <c r="D1262" s="3">
        <v>0</v>
      </c>
      <c r="E1262" s="3">
        <v>0</v>
      </c>
      <c r="F1262" s="3">
        <v>0</v>
      </c>
      <c r="G1262" s="3">
        <v>0</v>
      </c>
      <c r="H1262" s="3">
        <v>0</v>
      </c>
    </row>
    <row r="1263" spans="1:8" hidden="1" x14ac:dyDescent="0.3">
      <c r="A1263" s="5">
        <v>413025</v>
      </c>
      <c r="B1263" s="4" t="s">
        <v>281</v>
      </c>
      <c r="C1263" s="3">
        <v>0</v>
      </c>
      <c r="D1263" s="3">
        <v>0</v>
      </c>
      <c r="E1263" s="3">
        <v>0</v>
      </c>
      <c r="F1263" s="3">
        <v>0</v>
      </c>
      <c r="G1263" s="3">
        <v>0</v>
      </c>
      <c r="H1263" s="3">
        <v>0</v>
      </c>
    </row>
    <row r="1264" spans="1:8" hidden="1" x14ac:dyDescent="0.3">
      <c r="A1264" s="5">
        <v>413095</v>
      </c>
      <c r="B1264" s="4" t="s">
        <v>221</v>
      </c>
      <c r="C1264" s="3">
        <v>0</v>
      </c>
      <c r="D1264" s="3">
        <v>0</v>
      </c>
      <c r="E1264" s="3">
        <v>0</v>
      </c>
      <c r="F1264" s="3">
        <v>0</v>
      </c>
      <c r="G1264" s="3">
        <v>0</v>
      </c>
      <c r="H1264" s="3">
        <v>0</v>
      </c>
    </row>
    <row r="1265" spans="1:8" x14ac:dyDescent="0.3">
      <c r="A1265" s="5">
        <v>413500</v>
      </c>
      <c r="B1265" s="4" t="s">
        <v>280</v>
      </c>
      <c r="C1265" s="3">
        <v>51868621367.230003</v>
      </c>
      <c r="D1265" s="3">
        <v>55512863634.510002</v>
      </c>
      <c r="E1265" s="3">
        <v>48746001268.690002</v>
      </c>
      <c r="F1265" s="3">
        <v>49615418149.900002</v>
      </c>
      <c r="G1265" s="3">
        <v>61099754301.209999</v>
      </c>
      <c r="H1265" s="3">
        <v>31706076534.66</v>
      </c>
    </row>
    <row r="1266" spans="1:8" hidden="1" x14ac:dyDescent="0.3">
      <c r="A1266" s="5">
        <v>413502</v>
      </c>
      <c r="B1266" s="4" t="s">
        <v>279</v>
      </c>
      <c r="C1266" s="3">
        <v>0</v>
      </c>
      <c r="D1266" s="3">
        <v>0</v>
      </c>
      <c r="E1266" s="3">
        <v>0</v>
      </c>
      <c r="F1266" s="3">
        <v>0</v>
      </c>
      <c r="G1266" s="3">
        <v>0</v>
      </c>
      <c r="H1266" s="3">
        <v>0</v>
      </c>
    </row>
    <row r="1267" spans="1:8" hidden="1" x14ac:dyDescent="0.3">
      <c r="A1267" s="5">
        <v>413504</v>
      </c>
      <c r="B1267" s="4" t="s">
        <v>278</v>
      </c>
      <c r="C1267" s="3">
        <v>0</v>
      </c>
      <c r="D1267" s="3">
        <v>0</v>
      </c>
      <c r="E1267" s="3">
        <v>0</v>
      </c>
      <c r="F1267" s="3">
        <v>0</v>
      </c>
      <c r="G1267" s="3">
        <v>0</v>
      </c>
      <c r="H1267" s="3">
        <v>0</v>
      </c>
    </row>
    <row r="1268" spans="1:8" hidden="1" x14ac:dyDescent="0.3">
      <c r="A1268" s="5">
        <v>413506</v>
      </c>
      <c r="B1268" s="4" t="s">
        <v>277</v>
      </c>
      <c r="C1268" s="3">
        <v>0</v>
      </c>
      <c r="D1268" s="3">
        <v>0</v>
      </c>
      <c r="E1268" s="3">
        <v>0</v>
      </c>
      <c r="F1268" s="3">
        <v>0</v>
      </c>
      <c r="G1268" s="3">
        <v>0</v>
      </c>
      <c r="H1268" s="3">
        <v>0</v>
      </c>
    </row>
    <row r="1269" spans="1:8" hidden="1" x14ac:dyDescent="0.3">
      <c r="A1269" s="5">
        <v>413508</v>
      </c>
      <c r="B1269" s="4" t="s">
        <v>276</v>
      </c>
      <c r="C1269" s="3">
        <v>0</v>
      </c>
      <c r="D1269" s="3">
        <v>0</v>
      </c>
      <c r="E1269" s="3">
        <v>0</v>
      </c>
      <c r="F1269" s="3">
        <v>0</v>
      </c>
      <c r="G1269" s="3">
        <v>0</v>
      </c>
      <c r="H1269" s="3">
        <v>0</v>
      </c>
    </row>
    <row r="1270" spans="1:8" hidden="1" x14ac:dyDescent="0.3">
      <c r="A1270" s="5">
        <v>413510</v>
      </c>
      <c r="B1270" s="4" t="s">
        <v>275</v>
      </c>
      <c r="C1270" s="3">
        <v>0</v>
      </c>
      <c r="D1270" s="3">
        <v>0</v>
      </c>
      <c r="E1270" s="3">
        <v>0</v>
      </c>
      <c r="F1270" s="3">
        <v>0</v>
      </c>
      <c r="G1270" s="3">
        <v>0</v>
      </c>
      <c r="H1270" s="3">
        <v>0</v>
      </c>
    </row>
    <row r="1271" spans="1:8" hidden="1" x14ac:dyDescent="0.3">
      <c r="A1271" s="5">
        <v>413512</v>
      </c>
      <c r="B1271" s="4" t="s">
        <v>274</v>
      </c>
      <c r="C1271" s="3">
        <v>0</v>
      </c>
      <c r="D1271" s="3">
        <v>0</v>
      </c>
      <c r="E1271" s="3">
        <v>0</v>
      </c>
      <c r="F1271" s="3">
        <v>0</v>
      </c>
      <c r="G1271" s="3">
        <v>0</v>
      </c>
      <c r="H1271" s="3">
        <v>0</v>
      </c>
    </row>
    <row r="1272" spans="1:8" hidden="1" x14ac:dyDescent="0.3">
      <c r="A1272" s="5">
        <v>413514</v>
      </c>
      <c r="B1272" s="4" t="s">
        <v>273</v>
      </c>
      <c r="C1272" s="3">
        <v>0</v>
      </c>
      <c r="D1272" s="3">
        <v>0</v>
      </c>
      <c r="E1272" s="3">
        <v>0</v>
      </c>
      <c r="F1272" s="3">
        <v>0</v>
      </c>
      <c r="G1272" s="3">
        <v>0</v>
      </c>
      <c r="H1272" s="3">
        <v>0</v>
      </c>
    </row>
    <row r="1273" spans="1:8" hidden="1" x14ac:dyDescent="0.3">
      <c r="A1273" s="5">
        <v>413516</v>
      </c>
      <c r="B1273" s="4" t="s">
        <v>272</v>
      </c>
      <c r="C1273" s="3">
        <v>0</v>
      </c>
      <c r="D1273" s="3">
        <v>0</v>
      </c>
      <c r="E1273" s="3">
        <v>0</v>
      </c>
      <c r="F1273" s="3">
        <v>0</v>
      </c>
      <c r="G1273" s="3">
        <v>0</v>
      </c>
      <c r="H1273" s="3">
        <v>0</v>
      </c>
    </row>
    <row r="1274" spans="1:8" hidden="1" x14ac:dyDescent="0.3">
      <c r="A1274" s="5">
        <v>413518</v>
      </c>
      <c r="B1274" s="4" t="s">
        <v>271</v>
      </c>
      <c r="C1274" s="3">
        <v>0</v>
      </c>
      <c r="D1274" s="3">
        <v>0</v>
      </c>
      <c r="E1274" s="3">
        <v>0</v>
      </c>
      <c r="F1274" s="3">
        <v>0</v>
      </c>
      <c r="G1274" s="3">
        <v>0</v>
      </c>
      <c r="H1274" s="3">
        <v>0</v>
      </c>
    </row>
    <row r="1275" spans="1:8" x14ac:dyDescent="0.3">
      <c r="A1275" s="5">
        <v>413520</v>
      </c>
      <c r="B1275" s="4" t="s">
        <v>270</v>
      </c>
      <c r="C1275" s="3">
        <v>13752704018.23</v>
      </c>
      <c r="D1275" s="3">
        <v>12413795637.51</v>
      </c>
      <c r="E1275" s="3">
        <v>13301823391.690001</v>
      </c>
      <c r="F1275" s="3">
        <v>15036310484.9</v>
      </c>
      <c r="G1275" s="3">
        <v>18763174698.23</v>
      </c>
      <c r="H1275" s="3">
        <v>8854652076.2800007</v>
      </c>
    </row>
    <row r="1276" spans="1:8" x14ac:dyDescent="0.3">
      <c r="A1276" s="5">
        <v>413522</v>
      </c>
      <c r="B1276" s="4" t="s">
        <v>269</v>
      </c>
      <c r="C1276" s="3">
        <v>38115917349</v>
      </c>
      <c r="D1276" s="3">
        <v>43099067997</v>
      </c>
      <c r="E1276" s="3">
        <v>35444177877</v>
      </c>
      <c r="F1276" s="3">
        <v>34579107665</v>
      </c>
      <c r="G1276" s="3">
        <v>42334775814</v>
      </c>
      <c r="H1276" s="3">
        <v>22850469248.380001</v>
      </c>
    </row>
    <row r="1277" spans="1:8" hidden="1" x14ac:dyDescent="0.3">
      <c r="A1277" s="5">
        <v>413524</v>
      </c>
      <c r="B1277" s="4" t="s">
        <v>268</v>
      </c>
      <c r="C1277" s="3">
        <v>0</v>
      </c>
      <c r="D1277" s="3">
        <v>0</v>
      </c>
      <c r="E1277" s="3">
        <v>0</v>
      </c>
      <c r="F1277" s="3">
        <v>0</v>
      </c>
      <c r="G1277" s="3">
        <v>0</v>
      </c>
      <c r="H1277" s="3">
        <v>0</v>
      </c>
    </row>
    <row r="1278" spans="1:8" hidden="1" x14ac:dyDescent="0.3">
      <c r="A1278" s="5">
        <v>413526</v>
      </c>
      <c r="B1278" s="4" t="s">
        <v>267</v>
      </c>
      <c r="C1278" s="3">
        <v>0</v>
      </c>
      <c r="D1278" s="3">
        <v>0</v>
      </c>
      <c r="E1278" s="3">
        <v>0</v>
      </c>
      <c r="F1278" s="3">
        <v>0</v>
      </c>
      <c r="G1278" s="3">
        <v>0</v>
      </c>
      <c r="H1278" s="3">
        <v>0</v>
      </c>
    </row>
    <row r="1279" spans="1:8" hidden="1" x14ac:dyDescent="0.3">
      <c r="A1279" s="5">
        <v>413528</v>
      </c>
      <c r="B1279" s="4" t="s">
        <v>266</v>
      </c>
      <c r="C1279" s="3">
        <v>0</v>
      </c>
      <c r="D1279" s="3">
        <v>0</v>
      </c>
      <c r="E1279" s="3">
        <v>0</v>
      </c>
      <c r="F1279" s="3">
        <v>0</v>
      </c>
      <c r="G1279" s="3">
        <v>0</v>
      </c>
      <c r="H1279" s="3">
        <v>0</v>
      </c>
    </row>
    <row r="1280" spans="1:8" hidden="1" x14ac:dyDescent="0.3">
      <c r="A1280" s="5">
        <v>413530</v>
      </c>
      <c r="B1280" s="4" t="s">
        <v>265</v>
      </c>
      <c r="C1280" s="3">
        <v>0</v>
      </c>
      <c r="D1280" s="3">
        <v>0</v>
      </c>
      <c r="E1280" s="3">
        <v>0</v>
      </c>
      <c r="F1280" s="3">
        <v>0</v>
      </c>
      <c r="G1280" s="3">
        <v>0</v>
      </c>
      <c r="H1280" s="3">
        <v>0</v>
      </c>
    </row>
    <row r="1281" spans="1:8" hidden="1" x14ac:dyDescent="0.3">
      <c r="A1281" s="5">
        <v>413532</v>
      </c>
      <c r="B1281" s="4" t="s">
        <v>264</v>
      </c>
      <c r="C1281" s="3">
        <v>0</v>
      </c>
      <c r="D1281" s="3">
        <v>0</v>
      </c>
      <c r="E1281" s="3">
        <v>0</v>
      </c>
      <c r="F1281" s="3">
        <v>0</v>
      </c>
      <c r="G1281" s="3">
        <v>0</v>
      </c>
      <c r="H1281" s="3">
        <v>0</v>
      </c>
    </row>
    <row r="1282" spans="1:8" hidden="1" x14ac:dyDescent="0.3">
      <c r="A1282" s="5">
        <v>413534</v>
      </c>
      <c r="B1282" s="4" t="s">
        <v>263</v>
      </c>
      <c r="C1282" s="3">
        <v>0</v>
      </c>
      <c r="D1282" s="3">
        <v>0</v>
      </c>
      <c r="E1282" s="3">
        <v>0</v>
      </c>
      <c r="F1282" s="3">
        <v>0</v>
      </c>
      <c r="G1282" s="3">
        <v>0</v>
      </c>
      <c r="H1282" s="3">
        <v>0</v>
      </c>
    </row>
    <row r="1283" spans="1:8" hidden="1" x14ac:dyDescent="0.3">
      <c r="A1283" s="5">
        <v>413536</v>
      </c>
      <c r="B1283" s="4" t="s">
        <v>262</v>
      </c>
      <c r="C1283" s="3">
        <v>0</v>
      </c>
      <c r="D1283" s="3">
        <v>0</v>
      </c>
      <c r="E1283" s="3">
        <v>0</v>
      </c>
      <c r="F1283" s="3">
        <v>0</v>
      </c>
      <c r="G1283" s="3">
        <v>0</v>
      </c>
      <c r="H1283" s="3">
        <v>0</v>
      </c>
    </row>
    <row r="1284" spans="1:8" hidden="1" x14ac:dyDescent="0.3">
      <c r="A1284" s="5">
        <v>413538</v>
      </c>
      <c r="B1284" s="4" t="s">
        <v>261</v>
      </c>
      <c r="C1284" s="3">
        <v>0</v>
      </c>
      <c r="D1284" s="3">
        <v>0</v>
      </c>
      <c r="E1284" s="3">
        <v>0</v>
      </c>
      <c r="F1284" s="3">
        <v>0</v>
      </c>
      <c r="G1284" s="3">
        <v>0</v>
      </c>
      <c r="H1284" s="3">
        <v>0</v>
      </c>
    </row>
    <row r="1285" spans="1:8" hidden="1" x14ac:dyDescent="0.3">
      <c r="A1285" s="5">
        <v>413540</v>
      </c>
      <c r="B1285" s="4" t="s">
        <v>260</v>
      </c>
      <c r="C1285" s="3">
        <v>0</v>
      </c>
      <c r="D1285" s="3">
        <v>0</v>
      </c>
      <c r="E1285" s="3">
        <v>0</v>
      </c>
      <c r="F1285" s="3">
        <v>0</v>
      </c>
      <c r="G1285" s="3">
        <v>0</v>
      </c>
      <c r="H1285" s="3">
        <v>0</v>
      </c>
    </row>
    <row r="1286" spans="1:8" hidden="1" x14ac:dyDescent="0.3">
      <c r="A1286" s="5">
        <v>413542</v>
      </c>
      <c r="B1286" s="4" t="s">
        <v>259</v>
      </c>
      <c r="C1286" s="3">
        <v>0</v>
      </c>
      <c r="D1286" s="3">
        <v>0</v>
      </c>
      <c r="E1286" s="3">
        <v>0</v>
      </c>
      <c r="F1286" s="3">
        <v>0</v>
      </c>
      <c r="G1286" s="3">
        <v>0</v>
      </c>
      <c r="H1286" s="3">
        <v>0</v>
      </c>
    </row>
    <row r="1287" spans="1:8" hidden="1" x14ac:dyDescent="0.3">
      <c r="A1287" s="5">
        <v>413544</v>
      </c>
      <c r="B1287" s="4" t="s">
        <v>258</v>
      </c>
      <c r="C1287" s="3">
        <v>0</v>
      </c>
      <c r="D1287" s="3">
        <v>0</v>
      </c>
      <c r="E1287" s="3">
        <v>0</v>
      </c>
      <c r="F1287" s="3">
        <v>0</v>
      </c>
      <c r="G1287" s="3">
        <v>0</v>
      </c>
      <c r="H1287" s="3">
        <v>0</v>
      </c>
    </row>
    <row r="1288" spans="1:8" hidden="1" x14ac:dyDescent="0.3">
      <c r="A1288" s="5">
        <v>413546</v>
      </c>
      <c r="B1288" s="4" t="s">
        <v>257</v>
      </c>
      <c r="C1288" s="3">
        <v>0</v>
      </c>
      <c r="D1288" s="3">
        <v>0</v>
      </c>
      <c r="E1288" s="3">
        <v>0</v>
      </c>
      <c r="F1288" s="3">
        <v>0</v>
      </c>
      <c r="G1288" s="3">
        <v>0</v>
      </c>
      <c r="H1288" s="3">
        <v>0</v>
      </c>
    </row>
    <row r="1289" spans="1:8" hidden="1" x14ac:dyDescent="0.3">
      <c r="A1289" s="5">
        <v>413548</v>
      </c>
      <c r="B1289" s="4" t="s">
        <v>256</v>
      </c>
      <c r="C1289" s="3">
        <v>0</v>
      </c>
      <c r="D1289" s="3">
        <v>0</v>
      </c>
      <c r="E1289" s="3">
        <v>0</v>
      </c>
      <c r="F1289" s="3">
        <v>0</v>
      </c>
      <c r="G1289" s="3">
        <v>0</v>
      </c>
      <c r="H1289" s="3">
        <v>0</v>
      </c>
    </row>
    <row r="1290" spans="1:8" hidden="1" x14ac:dyDescent="0.3">
      <c r="A1290" s="5">
        <v>413550</v>
      </c>
      <c r="B1290" s="4" t="s">
        <v>255</v>
      </c>
      <c r="C1290" s="3">
        <v>0</v>
      </c>
      <c r="D1290" s="3">
        <v>0</v>
      </c>
      <c r="E1290" s="3">
        <v>0</v>
      </c>
      <c r="F1290" s="3">
        <v>0</v>
      </c>
      <c r="G1290" s="3">
        <v>0</v>
      </c>
      <c r="H1290" s="3">
        <v>0</v>
      </c>
    </row>
    <row r="1291" spans="1:8" hidden="1" x14ac:dyDescent="0.3">
      <c r="A1291" s="5">
        <v>413552</v>
      </c>
      <c r="B1291" s="4" t="s">
        <v>254</v>
      </c>
      <c r="C1291" s="3">
        <v>0</v>
      </c>
      <c r="D1291" s="3">
        <v>0</v>
      </c>
      <c r="E1291" s="3">
        <v>0</v>
      </c>
      <c r="F1291" s="3">
        <v>0</v>
      </c>
      <c r="G1291" s="3">
        <v>0</v>
      </c>
      <c r="H1291" s="3">
        <v>0</v>
      </c>
    </row>
    <row r="1292" spans="1:8" hidden="1" x14ac:dyDescent="0.3">
      <c r="A1292" s="5">
        <v>413554</v>
      </c>
      <c r="B1292" s="4" t="s">
        <v>253</v>
      </c>
      <c r="C1292" s="3">
        <v>0</v>
      </c>
      <c r="D1292" s="3">
        <v>0</v>
      </c>
      <c r="E1292" s="3">
        <v>0</v>
      </c>
      <c r="F1292" s="3">
        <v>0</v>
      </c>
      <c r="G1292" s="3">
        <v>0</v>
      </c>
      <c r="H1292" s="3">
        <v>0</v>
      </c>
    </row>
    <row r="1293" spans="1:8" hidden="1" x14ac:dyDescent="0.3">
      <c r="A1293" s="5">
        <v>413556</v>
      </c>
      <c r="B1293" s="4" t="s">
        <v>768</v>
      </c>
      <c r="C1293" s="3">
        <v>0</v>
      </c>
      <c r="D1293" s="3">
        <v>0</v>
      </c>
      <c r="E1293" s="3">
        <v>0</v>
      </c>
      <c r="F1293" s="3">
        <v>0</v>
      </c>
      <c r="G1293" s="3">
        <v>0</v>
      </c>
      <c r="H1293" s="3">
        <v>0</v>
      </c>
    </row>
    <row r="1294" spans="1:8" hidden="1" x14ac:dyDescent="0.3">
      <c r="A1294" s="5">
        <v>413558</v>
      </c>
      <c r="B1294" s="4" t="s">
        <v>251</v>
      </c>
      <c r="C1294" s="3">
        <v>0</v>
      </c>
      <c r="D1294" s="3">
        <v>0</v>
      </c>
      <c r="E1294" s="3">
        <v>0</v>
      </c>
      <c r="F1294" s="3">
        <v>0</v>
      </c>
      <c r="G1294" s="3">
        <v>0</v>
      </c>
      <c r="H1294" s="3">
        <v>0</v>
      </c>
    </row>
    <row r="1295" spans="1:8" hidden="1" x14ac:dyDescent="0.3">
      <c r="A1295" s="5">
        <v>413560</v>
      </c>
      <c r="B1295" s="4" t="s">
        <v>250</v>
      </c>
      <c r="C1295" s="3">
        <v>0</v>
      </c>
      <c r="D1295" s="3">
        <v>0</v>
      </c>
      <c r="E1295" s="3">
        <v>0</v>
      </c>
      <c r="F1295" s="3">
        <v>0</v>
      </c>
      <c r="G1295" s="3">
        <v>0</v>
      </c>
      <c r="H1295" s="3">
        <v>0</v>
      </c>
    </row>
    <row r="1296" spans="1:8" hidden="1" x14ac:dyDescent="0.3">
      <c r="A1296" s="5">
        <v>413562</v>
      </c>
      <c r="B1296" s="4" t="s">
        <v>249</v>
      </c>
      <c r="C1296" s="3">
        <v>0</v>
      </c>
      <c r="D1296" s="3">
        <v>0</v>
      </c>
      <c r="E1296" s="3">
        <v>0</v>
      </c>
      <c r="F1296" s="3">
        <v>0</v>
      </c>
      <c r="G1296" s="3">
        <v>0</v>
      </c>
      <c r="H1296" s="3">
        <v>0</v>
      </c>
    </row>
    <row r="1297" spans="1:8" hidden="1" x14ac:dyDescent="0.3">
      <c r="A1297" s="5">
        <v>413564</v>
      </c>
      <c r="B1297" s="4" t="s">
        <v>248</v>
      </c>
      <c r="C1297" s="3">
        <v>0</v>
      </c>
      <c r="D1297" s="3">
        <v>0</v>
      </c>
      <c r="E1297" s="3">
        <v>0</v>
      </c>
      <c r="F1297" s="3">
        <v>0</v>
      </c>
      <c r="G1297" s="3">
        <v>0</v>
      </c>
      <c r="H1297" s="3">
        <v>0</v>
      </c>
    </row>
    <row r="1298" spans="1:8" hidden="1" x14ac:dyDescent="0.3">
      <c r="A1298" s="5">
        <v>413566</v>
      </c>
      <c r="B1298" s="4" t="s">
        <v>247</v>
      </c>
      <c r="C1298" s="3">
        <v>0</v>
      </c>
      <c r="D1298" s="3">
        <v>0</v>
      </c>
      <c r="E1298" s="3">
        <v>0</v>
      </c>
      <c r="F1298" s="3">
        <v>0</v>
      </c>
      <c r="G1298" s="3">
        <v>0</v>
      </c>
      <c r="H1298" s="3">
        <v>0</v>
      </c>
    </row>
    <row r="1299" spans="1:8" hidden="1" x14ac:dyDescent="0.3">
      <c r="A1299" s="5">
        <v>413568</v>
      </c>
      <c r="B1299" s="4" t="s">
        <v>246</v>
      </c>
      <c r="C1299" s="3">
        <v>0</v>
      </c>
      <c r="D1299" s="3">
        <v>0</v>
      </c>
      <c r="E1299" s="3">
        <v>0</v>
      </c>
      <c r="F1299" s="3">
        <v>0</v>
      </c>
      <c r="G1299" s="3">
        <v>0</v>
      </c>
      <c r="H1299" s="3">
        <v>0</v>
      </c>
    </row>
    <row r="1300" spans="1:8" hidden="1" x14ac:dyDescent="0.3">
      <c r="A1300" s="5">
        <v>413570</v>
      </c>
      <c r="B1300" s="4" t="s">
        <v>245</v>
      </c>
      <c r="C1300" s="3">
        <v>0</v>
      </c>
      <c r="D1300" s="3">
        <v>0</v>
      </c>
      <c r="E1300" s="3">
        <v>0</v>
      </c>
      <c r="F1300" s="3">
        <v>0</v>
      </c>
      <c r="G1300" s="3">
        <v>0</v>
      </c>
      <c r="H1300" s="3">
        <v>0</v>
      </c>
    </row>
    <row r="1301" spans="1:8" hidden="1" x14ac:dyDescent="0.3">
      <c r="A1301" s="5">
        <v>413572</v>
      </c>
      <c r="B1301" s="4" t="s">
        <v>244</v>
      </c>
      <c r="C1301" s="3">
        <v>0</v>
      </c>
      <c r="D1301" s="3">
        <v>0</v>
      </c>
      <c r="E1301" s="3">
        <v>0</v>
      </c>
      <c r="F1301" s="3">
        <v>0</v>
      </c>
      <c r="G1301" s="3">
        <v>0</v>
      </c>
      <c r="H1301" s="3">
        <v>0</v>
      </c>
    </row>
    <row r="1302" spans="1:8" x14ac:dyDescent="0.3">
      <c r="A1302" s="5">
        <v>413595</v>
      </c>
      <c r="B1302" s="4" t="s">
        <v>243</v>
      </c>
      <c r="C1302" s="3">
        <v>0</v>
      </c>
      <c r="D1302" s="3">
        <v>0</v>
      </c>
      <c r="E1302" s="3">
        <v>0</v>
      </c>
      <c r="F1302" s="3">
        <v>0</v>
      </c>
      <c r="G1302" s="3">
        <v>1803788.98</v>
      </c>
      <c r="H1302" s="3">
        <v>955210</v>
      </c>
    </row>
    <row r="1303" spans="1:8" hidden="1" x14ac:dyDescent="0.3">
      <c r="A1303" s="5">
        <v>414000</v>
      </c>
      <c r="B1303" s="4" t="s">
        <v>242</v>
      </c>
      <c r="C1303" s="3">
        <v>0</v>
      </c>
      <c r="D1303" s="3">
        <v>0</v>
      </c>
      <c r="E1303" s="3">
        <v>0</v>
      </c>
      <c r="F1303" s="3">
        <v>0</v>
      </c>
      <c r="G1303" s="3">
        <v>0</v>
      </c>
      <c r="H1303" s="3">
        <v>0</v>
      </c>
    </row>
    <row r="1304" spans="1:8" hidden="1" x14ac:dyDescent="0.3">
      <c r="A1304" s="5">
        <v>414005</v>
      </c>
      <c r="B1304" s="4" t="s">
        <v>241</v>
      </c>
      <c r="C1304" s="3">
        <v>0</v>
      </c>
      <c r="D1304" s="3">
        <v>0</v>
      </c>
      <c r="E1304" s="3">
        <v>0</v>
      </c>
      <c r="F1304" s="3">
        <v>0</v>
      </c>
      <c r="G1304" s="3">
        <v>0</v>
      </c>
      <c r="H1304" s="3">
        <v>0</v>
      </c>
    </row>
    <row r="1305" spans="1:8" hidden="1" x14ac:dyDescent="0.3">
      <c r="A1305" s="5">
        <v>414010</v>
      </c>
      <c r="B1305" s="4" t="s">
        <v>240</v>
      </c>
      <c r="C1305" s="3">
        <v>0</v>
      </c>
      <c r="D1305" s="3">
        <v>0</v>
      </c>
      <c r="E1305" s="3">
        <v>0</v>
      </c>
      <c r="F1305" s="3">
        <v>0</v>
      </c>
      <c r="G1305" s="3">
        <v>0</v>
      </c>
      <c r="H1305" s="3">
        <v>0</v>
      </c>
    </row>
    <row r="1306" spans="1:8" hidden="1" x14ac:dyDescent="0.3">
      <c r="A1306" s="5">
        <v>414015</v>
      </c>
      <c r="B1306" s="4" t="s">
        <v>239</v>
      </c>
      <c r="C1306" s="3">
        <v>0</v>
      </c>
      <c r="D1306" s="3">
        <v>0</v>
      </c>
      <c r="E1306" s="3">
        <v>0</v>
      </c>
      <c r="F1306" s="3">
        <v>0</v>
      </c>
      <c r="G1306" s="3">
        <v>0</v>
      </c>
      <c r="H1306" s="3">
        <v>0</v>
      </c>
    </row>
    <row r="1307" spans="1:8" hidden="1" x14ac:dyDescent="0.3">
      <c r="A1307" s="5">
        <v>414020</v>
      </c>
      <c r="B1307" s="4" t="s">
        <v>238</v>
      </c>
      <c r="C1307" s="3">
        <v>0</v>
      </c>
      <c r="D1307" s="3">
        <v>0</v>
      </c>
      <c r="E1307" s="3">
        <v>0</v>
      </c>
      <c r="F1307" s="3">
        <v>0</v>
      </c>
      <c r="G1307" s="3">
        <v>0</v>
      </c>
      <c r="H1307" s="3">
        <v>0</v>
      </c>
    </row>
    <row r="1308" spans="1:8" hidden="1" x14ac:dyDescent="0.3">
      <c r="A1308" s="5">
        <v>414095</v>
      </c>
      <c r="B1308" s="4" t="s">
        <v>221</v>
      </c>
      <c r="C1308" s="3">
        <v>0</v>
      </c>
      <c r="D1308" s="3">
        <v>0</v>
      </c>
      <c r="E1308" s="3">
        <v>0</v>
      </c>
      <c r="F1308" s="3">
        <v>0</v>
      </c>
      <c r="G1308" s="3">
        <v>0</v>
      </c>
      <c r="H1308" s="3">
        <v>0</v>
      </c>
    </row>
    <row r="1309" spans="1:8" hidden="1" x14ac:dyDescent="0.3">
      <c r="A1309" s="5">
        <v>414500</v>
      </c>
      <c r="B1309" s="4" t="s">
        <v>237</v>
      </c>
      <c r="C1309" s="3">
        <v>0</v>
      </c>
      <c r="D1309" s="3">
        <v>0</v>
      </c>
      <c r="E1309" s="3">
        <v>0</v>
      </c>
      <c r="F1309" s="3">
        <v>0</v>
      </c>
      <c r="G1309" s="3">
        <v>0</v>
      </c>
      <c r="H1309" s="3">
        <v>0</v>
      </c>
    </row>
    <row r="1310" spans="1:8" hidden="1" x14ac:dyDescent="0.3">
      <c r="A1310" s="5">
        <v>414505</v>
      </c>
      <c r="B1310" s="4" t="s">
        <v>236</v>
      </c>
      <c r="C1310" s="3">
        <v>0</v>
      </c>
      <c r="D1310" s="3">
        <v>0</v>
      </c>
      <c r="E1310" s="3">
        <v>0</v>
      </c>
      <c r="F1310" s="3">
        <v>0</v>
      </c>
      <c r="G1310" s="3">
        <v>0</v>
      </c>
      <c r="H1310" s="3">
        <v>0</v>
      </c>
    </row>
    <row r="1311" spans="1:8" hidden="1" x14ac:dyDescent="0.3">
      <c r="A1311" s="5">
        <v>414510</v>
      </c>
      <c r="B1311" s="4" t="s">
        <v>235</v>
      </c>
      <c r="C1311" s="3">
        <v>0</v>
      </c>
      <c r="D1311" s="3">
        <v>0</v>
      </c>
      <c r="E1311" s="3">
        <v>0</v>
      </c>
      <c r="F1311" s="3">
        <v>0</v>
      </c>
      <c r="G1311" s="3">
        <v>0</v>
      </c>
      <c r="H1311" s="3">
        <v>0</v>
      </c>
    </row>
    <row r="1312" spans="1:8" hidden="1" x14ac:dyDescent="0.3">
      <c r="A1312" s="5">
        <v>414515</v>
      </c>
      <c r="B1312" s="4" t="s">
        <v>234</v>
      </c>
      <c r="C1312" s="3">
        <v>0</v>
      </c>
      <c r="D1312" s="3">
        <v>0</v>
      </c>
      <c r="E1312" s="3">
        <v>0</v>
      </c>
      <c r="F1312" s="3">
        <v>0</v>
      </c>
      <c r="G1312" s="3">
        <v>0</v>
      </c>
      <c r="H1312" s="3">
        <v>0</v>
      </c>
    </row>
    <row r="1313" spans="1:8" hidden="1" x14ac:dyDescent="0.3">
      <c r="A1313" s="5">
        <v>414520</v>
      </c>
      <c r="B1313" s="4" t="s">
        <v>233</v>
      </c>
      <c r="C1313" s="3">
        <v>0</v>
      </c>
      <c r="D1313" s="3">
        <v>0</v>
      </c>
      <c r="E1313" s="3">
        <v>0</v>
      </c>
      <c r="F1313" s="3">
        <v>0</v>
      </c>
      <c r="G1313" s="3">
        <v>0</v>
      </c>
      <c r="H1313" s="3">
        <v>0</v>
      </c>
    </row>
    <row r="1314" spans="1:8" hidden="1" x14ac:dyDescent="0.3">
      <c r="A1314" s="5">
        <v>414525</v>
      </c>
      <c r="B1314" s="4" t="s">
        <v>232</v>
      </c>
      <c r="C1314" s="3">
        <v>0</v>
      </c>
      <c r="D1314" s="3">
        <v>0</v>
      </c>
      <c r="E1314" s="3">
        <v>0</v>
      </c>
      <c r="F1314" s="3">
        <v>0</v>
      </c>
      <c r="G1314" s="3">
        <v>0</v>
      </c>
      <c r="H1314" s="3">
        <v>0</v>
      </c>
    </row>
    <row r="1315" spans="1:8" hidden="1" x14ac:dyDescent="0.3">
      <c r="A1315" s="5">
        <v>414530</v>
      </c>
      <c r="B1315" s="4" t="s">
        <v>231</v>
      </c>
      <c r="C1315" s="3">
        <v>0</v>
      </c>
      <c r="D1315" s="3">
        <v>0</v>
      </c>
      <c r="E1315" s="3">
        <v>0</v>
      </c>
      <c r="F1315" s="3">
        <v>0</v>
      </c>
      <c r="G1315" s="3">
        <v>0</v>
      </c>
      <c r="H1315" s="3">
        <v>0</v>
      </c>
    </row>
    <row r="1316" spans="1:8" hidden="1" x14ac:dyDescent="0.3">
      <c r="A1316" s="5">
        <v>414535</v>
      </c>
      <c r="B1316" s="4" t="s">
        <v>230</v>
      </c>
      <c r="C1316" s="3">
        <v>0</v>
      </c>
      <c r="D1316" s="3">
        <v>0</v>
      </c>
      <c r="E1316" s="3">
        <v>0</v>
      </c>
      <c r="F1316" s="3">
        <v>0</v>
      </c>
      <c r="G1316" s="3">
        <v>0</v>
      </c>
      <c r="H1316" s="3">
        <v>0</v>
      </c>
    </row>
    <row r="1317" spans="1:8" hidden="1" x14ac:dyDescent="0.3">
      <c r="A1317" s="5">
        <v>414540</v>
      </c>
      <c r="B1317" s="4" t="s">
        <v>229</v>
      </c>
      <c r="C1317" s="3">
        <v>0</v>
      </c>
      <c r="D1317" s="3">
        <v>0</v>
      </c>
      <c r="E1317" s="3">
        <v>0</v>
      </c>
      <c r="F1317" s="3">
        <v>0</v>
      </c>
      <c r="G1317" s="3">
        <v>0</v>
      </c>
      <c r="H1317" s="3">
        <v>0</v>
      </c>
    </row>
    <row r="1318" spans="1:8" hidden="1" x14ac:dyDescent="0.3">
      <c r="A1318" s="5">
        <v>414545</v>
      </c>
      <c r="B1318" s="4" t="s">
        <v>228</v>
      </c>
      <c r="C1318" s="3">
        <v>0</v>
      </c>
      <c r="D1318" s="3">
        <v>0</v>
      </c>
      <c r="E1318" s="3">
        <v>0</v>
      </c>
      <c r="F1318" s="3">
        <v>0</v>
      </c>
      <c r="G1318" s="3">
        <v>0</v>
      </c>
      <c r="H1318" s="3">
        <v>0</v>
      </c>
    </row>
    <row r="1319" spans="1:8" hidden="1" x14ac:dyDescent="0.3">
      <c r="A1319" s="5">
        <v>414550</v>
      </c>
      <c r="B1319" s="4" t="s">
        <v>227</v>
      </c>
      <c r="C1319" s="3">
        <v>0</v>
      </c>
      <c r="D1319" s="3">
        <v>0</v>
      </c>
      <c r="E1319" s="3">
        <v>0</v>
      </c>
      <c r="F1319" s="3">
        <v>0</v>
      </c>
      <c r="G1319" s="3">
        <v>0</v>
      </c>
      <c r="H1319" s="3">
        <v>0</v>
      </c>
    </row>
    <row r="1320" spans="1:8" hidden="1" x14ac:dyDescent="0.3">
      <c r="A1320" s="5">
        <v>414555</v>
      </c>
      <c r="B1320" s="4" t="s">
        <v>226</v>
      </c>
      <c r="C1320" s="3">
        <v>0</v>
      </c>
      <c r="D1320" s="3">
        <v>0</v>
      </c>
      <c r="E1320" s="3">
        <v>0</v>
      </c>
      <c r="F1320" s="3">
        <v>0</v>
      </c>
      <c r="G1320" s="3">
        <v>0</v>
      </c>
      <c r="H1320" s="3">
        <v>0</v>
      </c>
    </row>
    <row r="1321" spans="1:8" hidden="1" x14ac:dyDescent="0.3">
      <c r="A1321" s="5">
        <v>414560</v>
      </c>
      <c r="B1321" s="4" t="s">
        <v>225</v>
      </c>
      <c r="C1321" s="3">
        <v>0</v>
      </c>
      <c r="D1321" s="3">
        <v>0</v>
      </c>
      <c r="E1321" s="3">
        <v>0</v>
      </c>
      <c r="F1321" s="3">
        <v>0</v>
      </c>
      <c r="G1321" s="3">
        <v>0</v>
      </c>
      <c r="H1321" s="3">
        <v>0</v>
      </c>
    </row>
    <row r="1322" spans="1:8" hidden="1" x14ac:dyDescent="0.3">
      <c r="A1322" s="5">
        <v>414570</v>
      </c>
      <c r="B1322" s="4" t="s">
        <v>224</v>
      </c>
      <c r="C1322" s="3">
        <v>0</v>
      </c>
      <c r="D1322" s="3">
        <v>0</v>
      </c>
      <c r="E1322" s="3">
        <v>0</v>
      </c>
      <c r="F1322" s="3">
        <v>0</v>
      </c>
      <c r="G1322" s="3">
        <v>0</v>
      </c>
      <c r="H1322" s="3">
        <v>0</v>
      </c>
    </row>
    <row r="1323" spans="1:8" hidden="1" x14ac:dyDescent="0.3">
      <c r="A1323" s="5">
        <v>414575</v>
      </c>
      <c r="B1323" s="4" t="s">
        <v>223</v>
      </c>
      <c r="C1323" s="3">
        <v>0</v>
      </c>
      <c r="D1323" s="3">
        <v>0</v>
      </c>
      <c r="E1323" s="3">
        <v>0</v>
      </c>
      <c r="F1323" s="3">
        <v>0</v>
      </c>
      <c r="G1323" s="3">
        <v>0</v>
      </c>
      <c r="H1323" s="3">
        <v>0</v>
      </c>
    </row>
    <row r="1324" spans="1:8" hidden="1" x14ac:dyDescent="0.3">
      <c r="A1324" s="5">
        <v>414580</v>
      </c>
      <c r="B1324" s="4" t="s">
        <v>222</v>
      </c>
      <c r="C1324" s="3">
        <v>0</v>
      </c>
      <c r="D1324" s="3">
        <v>0</v>
      </c>
      <c r="E1324" s="3">
        <v>0</v>
      </c>
      <c r="F1324" s="3">
        <v>0</v>
      </c>
      <c r="G1324" s="3">
        <v>0</v>
      </c>
      <c r="H1324" s="3">
        <v>0</v>
      </c>
    </row>
    <row r="1325" spans="1:8" hidden="1" x14ac:dyDescent="0.3">
      <c r="A1325" s="5">
        <v>414595</v>
      </c>
      <c r="B1325" s="4" t="s">
        <v>221</v>
      </c>
      <c r="C1325" s="3">
        <v>0</v>
      </c>
      <c r="D1325" s="3">
        <v>0</v>
      </c>
      <c r="E1325" s="3">
        <v>0</v>
      </c>
      <c r="F1325" s="3">
        <v>0</v>
      </c>
      <c r="G1325" s="3">
        <v>0</v>
      </c>
      <c r="H1325" s="3">
        <v>0</v>
      </c>
    </row>
    <row r="1326" spans="1:8" x14ac:dyDescent="0.3">
      <c r="A1326" s="5">
        <v>414700</v>
      </c>
      <c r="B1326" s="4" t="s">
        <v>767</v>
      </c>
      <c r="C1326" s="3">
        <v>108177446.98</v>
      </c>
      <c r="D1326" s="3">
        <v>120050647.62</v>
      </c>
      <c r="E1326" s="3">
        <v>79279235.560000002</v>
      </c>
      <c r="F1326" s="3">
        <v>105826786.83</v>
      </c>
      <c r="G1326" s="3">
        <v>103763696.09</v>
      </c>
      <c r="H1326" s="3">
        <v>43888858.369999997</v>
      </c>
    </row>
    <row r="1327" spans="1:8" x14ac:dyDescent="0.3">
      <c r="A1327" s="5">
        <v>414705</v>
      </c>
      <c r="B1327" s="4" t="s">
        <v>766</v>
      </c>
      <c r="C1327" s="3">
        <v>108177446.98</v>
      </c>
      <c r="D1327" s="3">
        <v>120050647.62</v>
      </c>
      <c r="E1327" s="3">
        <v>79279235.560000002</v>
      </c>
      <c r="F1327" s="3">
        <v>105826786.83</v>
      </c>
      <c r="G1327" s="3">
        <v>103763696.09</v>
      </c>
      <c r="H1327" s="3">
        <v>43888858.369999997</v>
      </c>
    </row>
    <row r="1328" spans="1:8" hidden="1" x14ac:dyDescent="0.3">
      <c r="A1328" s="5">
        <v>414710</v>
      </c>
      <c r="B1328" s="4" t="s">
        <v>765</v>
      </c>
      <c r="C1328" s="3">
        <v>0</v>
      </c>
      <c r="D1328" s="3">
        <v>0</v>
      </c>
      <c r="E1328" s="3">
        <v>0</v>
      </c>
      <c r="F1328" s="3">
        <v>0</v>
      </c>
      <c r="G1328" s="3">
        <v>0</v>
      </c>
      <c r="H1328" s="3">
        <v>0</v>
      </c>
    </row>
    <row r="1329" spans="1:8" x14ac:dyDescent="0.3">
      <c r="A1329" s="5">
        <v>415000</v>
      </c>
      <c r="B1329" s="4" t="s">
        <v>764</v>
      </c>
      <c r="C1329" s="3">
        <v>102347829.54000001</v>
      </c>
      <c r="D1329" s="3">
        <v>122017691</v>
      </c>
      <c r="E1329" s="3">
        <v>114612315</v>
      </c>
      <c r="F1329" s="3">
        <v>130550983.20999999</v>
      </c>
      <c r="G1329" s="3">
        <v>109684700</v>
      </c>
      <c r="H1329" s="3">
        <v>42389759</v>
      </c>
    </row>
    <row r="1330" spans="1:8" hidden="1" x14ac:dyDescent="0.3">
      <c r="A1330" s="5">
        <v>415005</v>
      </c>
      <c r="B1330" s="4" t="s">
        <v>763</v>
      </c>
      <c r="C1330" s="3">
        <v>0</v>
      </c>
      <c r="D1330" s="3">
        <v>0</v>
      </c>
      <c r="E1330" s="3">
        <v>0</v>
      </c>
      <c r="F1330" s="3">
        <v>0</v>
      </c>
      <c r="G1330" s="3">
        <v>0</v>
      </c>
      <c r="H1330" s="3">
        <v>0</v>
      </c>
    </row>
    <row r="1331" spans="1:8" hidden="1" x14ac:dyDescent="0.3">
      <c r="A1331" s="5">
        <v>415006</v>
      </c>
      <c r="B1331" s="4" t="s">
        <v>587</v>
      </c>
      <c r="C1331" s="3">
        <v>0</v>
      </c>
      <c r="D1331" s="3">
        <v>0</v>
      </c>
      <c r="E1331" s="3">
        <v>0</v>
      </c>
      <c r="F1331" s="3">
        <v>0</v>
      </c>
      <c r="G1331" s="3">
        <v>0</v>
      </c>
      <c r="H1331" s="3">
        <v>0</v>
      </c>
    </row>
    <row r="1332" spans="1:8" x14ac:dyDescent="0.3">
      <c r="A1332" s="5">
        <v>415010</v>
      </c>
      <c r="B1332" s="4" t="s">
        <v>762</v>
      </c>
      <c r="C1332" s="3">
        <v>94362809.359999999</v>
      </c>
      <c r="D1332" s="3">
        <v>112804245</v>
      </c>
      <c r="E1332" s="3">
        <v>107200967</v>
      </c>
      <c r="F1332" s="3">
        <v>125212140</v>
      </c>
      <c r="G1332" s="3">
        <v>105676089</v>
      </c>
      <c r="H1332" s="3">
        <v>40835720</v>
      </c>
    </row>
    <row r="1333" spans="1:8" hidden="1" x14ac:dyDescent="0.3">
      <c r="A1333" s="5">
        <v>415011</v>
      </c>
      <c r="B1333" s="4" t="s">
        <v>590</v>
      </c>
      <c r="C1333" s="3">
        <v>0</v>
      </c>
      <c r="D1333" s="3">
        <v>0</v>
      </c>
      <c r="E1333" s="3">
        <v>0</v>
      </c>
      <c r="F1333" s="3">
        <v>0</v>
      </c>
      <c r="G1333" s="3">
        <v>0</v>
      </c>
      <c r="H1333" s="3">
        <v>0</v>
      </c>
    </row>
    <row r="1334" spans="1:8" hidden="1" x14ac:dyDescent="0.3">
      <c r="A1334" s="5">
        <v>415015</v>
      </c>
      <c r="B1334" s="4" t="s">
        <v>761</v>
      </c>
      <c r="C1334" s="3">
        <v>0</v>
      </c>
      <c r="D1334" s="3">
        <v>0</v>
      </c>
      <c r="E1334" s="3">
        <v>0</v>
      </c>
      <c r="F1334" s="3">
        <v>0</v>
      </c>
      <c r="G1334" s="3">
        <v>0</v>
      </c>
      <c r="H1334" s="3">
        <v>0</v>
      </c>
    </row>
    <row r="1335" spans="1:8" hidden="1" x14ac:dyDescent="0.3">
      <c r="A1335" s="5">
        <v>415016</v>
      </c>
      <c r="B1335" s="4" t="s">
        <v>580</v>
      </c>
      <c r="C1335" s="3">
        <v>0</v>
      </c>
      <c r="D1335" s="3">
        <v>0</v>
      </c>
      <c r="E1335" s="3">
        <v>0</v>
      </c>
      <c r="F1335" s="3">
        <v>0</v>
      </c>
      <c r="G1335" s="3">
        <v>0</v>
      </c>
      <c r="H1335" s="3">
        <v>0</v>
      </c>
    </row>
    <row r="1336" spans="1:8" hidden="1" x14ac:dyDescent="0.3">
      <c r="A1336" s="5">
        <v>415020</v>
      </c>
      <c r="B1336" s="4" t="s">
        <v>760</v>
      </c>
      <c r="C1336" s="3">
        <v>0</v>
      </c>
      <c r="D1336" s="3">
        <v>0</v>
      </c>
      <c r="E1336" s="3">
        <v>0</v>
      </c>
      <c r="F1336" s="3">
        <v>0</v>
      </c>
      <c r="G1336" s="3">
        <v>0</v>
      </c>
      <c r="H1336" s="3">
        <v>0</v>
      </c>
    </row>
    <row r="1337" spans="1:8" hidden="1" x14ac:dyDescent="0.3">
      <c r="A1337" s="5">
        <v>415021</v>
      </c>
      <c r="B1337" s="4" t="s">
        <v>589</v>
      </c>
      <c r="C1337" s="3">
        <v>0</v>
      </c>
      <c r="D1337" s="3">
        <v>0</v>
      </c>
      <c r="E1337" s="3">
        <v>0</v>
      </c>
      <c r="F1337" s="3">
        <v>0</v>
      </c>
      <c r="G1337" s="3">
        <v>0</v>
      </c>
      <c r="H1337" s="3">
        <v>0</v>
      </c>
    </row>
    <row r="1338" spans="1:8" hidden="1" x14ac:dyDescent="0.3">
      <c r="A1338" s="5">
        <v>415025</v>
      </c>
      <c r="B1338" s="4" t="s">
        <v>759</v>
      </c>
      <c r="C1338" s="3">
        <v>0</v>
      </c>
      <c r="D1338" s="3">
        <v>0</v>
      </c>
      <c r="E1338" s="3">
        <v>0</v>
      </c>
      <c r="F1338" s="3">
        <v>0</v>
      </c>
      <c r="G1338" s="3">
        <v>0</v>
      </c>
      <c r="H1338" s="3">
        <v>0</v>
      </c>
    </row>
    <row r="1339" spans="1:8" hidden="1" x14ac:dyDescent="0.3">
      <c r="A1339" s="5">
        <v>415026</v>
      </c>
      <c r="B1339" s="4" t="s">
        <v>588</v>
      </c>
      <c r="C1339" s="3">
        <v>0</v>
      </c>
      <c r="D1339" s="3">
        <v>0</v>
      </c>
      <c r="E1339" s="3">
        <v>0</v>
      </c>
      <c r="F1339" s="3">
        <v>0</v>
      </c>
      <c r="G1339" s="3">
        <v>0</v>
      </c>
      <c r="H1339" s="3">
        <v>0</v>
      </c>
    </row>
    <row r="1340" spans="1:8" hidden="1" x14ac:dyDescent="0.3">
      <c r="A1340" s="5">
        <v>415030</v>
      </c>
      <c r="B1340" s="4" t="s">
        <v>758</v>
      </c>
      <c r="C1340" s="3">
        <v>0</v>
      </c>
      <c r="D1340" s="3">
        <v>0</v>
      </c>
      <c r="E1340" s="3">
        <v>0</v>
      </c>
      <c r="F1340" s="3">
        <v>0</v>
      </c>
      <c r="G1340" s="3">
        <v>0</v>
      </c>
      <c r="H1340" s="3">
        <v>0</v>
      </c>
    </row>
    <row r="1341" spans="1:8" hidden="1" x14ac:dyDescent="0.3">
      <c r="A1341" s="5">
        <v>415035</v>
      </c>
      <c r="B1341" s="4" t="s">
        <v>757</v>
      </c>
      <c r="C1341" s="3">
        <v>0</v>
      </c>
      <c r="D1341" s="3">
        <v>0</v>
      </c>
      <c r="E1341" s="3">
        <v>0</v>
      </c>
      <c r="F1341" s="3">
        <v>0</v>
      </c>
      <c r="G1341" s="3">
        <v>0</v>
      </c>
      <c r="H1341" s="3">
        <v>0</v>
      </c>
    </row>
    <row r="1342" spans="1:8" x14ac:dyDescent="0.3">
      <c r="A1342" s="5">
        <v>415040</v>
      </c>
      <c r="B1342" s="4" t="s">
        <v>756</v>
      </c>
      <c r="C1342" s="3">
        <v>7985020.1799999997</v>
      </c>
      <c r="D1342" s="3">
        <v>9213446</v>
      </c>
      <c r="E1342" s="3">
        <v>7411348</v>
      </c>
      <c r="F1342" s="3">
        <v>5338843.21</v>
      </c>
      <c r="G1342" s="3">
        <v>4008611</v>
      </c>
      <c r="H1342" s="3">
        <v>1554039</v>
      </c>
    </row>
    <row r="1343" spans="1:8" hidden="1" x14ac:dyDescent="0.3">
      <c r="A1343" s="5">
        <v>415045</v>
      </c>
      <c r="B1343" s="4" t="s">
        <v>755</v>
      </c>
      <c r="C1343" s="3">
        <v>0</v>
      </c>
      <c r="D1343" s="3">
        <v>0</v>
      </c>
      <c r="E1343" s="3">
        <v>0</v>
      </c>
      <c r="F1343" s="3">
        <v>0</v>
      </c>
      <c r="G1343" s="3">
        <v>0</v>
      </c>
      <c r="H1343" s="3">
        <v>0</v>
      </c>
    </row>
    <row r="1344" spans="1:8" hidden="1" x14ac:dyDescent="0.3">
      <c r="A1344" s="5">
        <v>415050</v>
      </c>
      <c r="B1344" s="4" t="s">
        <v>754</v>
      </c>
      <c r="C1344" s="3">
        <v>0</v>
      </c>
      <c r="D1344" s="3">
        <v>0</v>
      </c>
      <c r="E1344" s="3">
        <v>0</v>
      </c>
      <c r="F1344" s="3">
        <v>0</v>
      </c>
      <c r="G1344" s="3">
        <v>0</v>
      </c>
      <c r="H1344" s="3">
        <v>0</v>
      </c>
    </row>
    <row r="1345" spans="1:8" hidden="1" x14ac:dyDescent="0.3">
      <c r="A1345" s="5">
        <v>415055</v>
      </c>
      <c r="B1345" s="4" t="s">
        <v>753</v>
      </c>
      <c r="C1345" s="3">
        <v>0</v>
      </c>
      <c r="D1345" s="3">
        <v>0</v>
      </c>
      <c r="E1345" s="3">
        <v>0</v>
      </c>
      <c r="F1345" s="3">
        <v>0</v>
      </c>
      <c r="G1345" s="3">
        <v>0</v>
      </c>
      <c r="H1345" s="3">
        <v>0</v>
      </c>
    </row>
    <row r="1346" spans="1:8" hidden="1" x14ac:dyDescent="0.3">
      <c r="A1346" s="5">
        <v>415060</v>
      </c>
      <c r="B1346" s="4" t="s">
        <v>752</v>
      </c>
      <c r="C1346" s="3">
        <v>0</v>
      </c>
      <c r="D1346" s="3">
        <v>0</v>
      </c>
      <c r="E1346" s="3">
        <v>0</v>
      </c>
      <c r="F1346" s="3">
        <v>0</v>
      </c>
      <c r="G1346" s="3">
        <v>0</v>
      </c>
      <c r="H1346" s="3">
        <v>0</v>
      </c>
    </row>
    <row r="1347" spans="1:8" x14ac:dyDescent="0.3">
      <c r="A1347" s="5">
        <v>415500</v>
      </c>
      <c r="B1347" s="4" t="s">
        <v>751</v>
      </c>
      <c r="C1347" s="3">
        <v>125186962</v>
      </c>
      <c r="D1347" s="3">
        <v>72098829</v>
      </c>
      <c r="E1347" s="3">
        <v>85060032</v>
      </c>
      <c r="F1347" s="3">
        <v>98323686</v>
      </c>
      <c r="G1347" s="3">
        <v>116479945</v>
      </c>
      <c r="H1347" s="3">
        <v>60244033</v>
      </c>
    </row>
    <row r="1348" spans="1:8" hidden="1" x14ac:dyDescent="0.3">
      <c r="A1348" s="5">
        <v>416000</v>
      </c>
      <c r="B1348" s="4" t="s">
        <v>750</v>
      </c>
      <c r="C1348" s="3">
        <v>0</v>
      </c>
      <c r="D1348" s="3">
        <v>0</v>
      </c>
      <c r="E1348" s="3">
        <v>0</v>
      </c>
      <c r="F1348" s="3">
        <v>0</v>
      </c>
      <c r="G1348" s="3">
        <v>0</v>
      </c>
      <c r="H1348" s="3">
        <v>0</v>
      </c>
    </row>
    <row r="1349" spans="1:8" hidden="1" x14ac:dyDescent="0.3">
      <c r="A1349" s="5">
        <v>416500</v>
      </c>
      <c r="B1349" s="4" t="s">
        <v>749</v>
      </c>
      <c r="C1349" s="3">
        <v>0</v>
      </c>
      <c r="D1349" s="3">
        <v>0</v>
      </c>
      <c r="E1349" s="3">
        <v>0</v>
      </c>
      <c r="F1349" s="3">
        <v>0</v>
      </c>
      <c r="G1349" s="3">
        <v>0</v>
      </c>
      <c r="H1349" s="3">
        <v>0</v>
      </c>
    </row>
    <row r="1350" spans="1:8" x14ac:dyDescent="0.3">
      <c r="A1350" s="5">
        <v>417000</v>
      </c>
      <c r="B1350" s="4" t="s">
        <v>748</v>
      </c>
      <c r="C1350" s="3">
        <v>378532812.38</v>
      </c>
      <c r="D1350" s="3">
        <v>328706487.63</v>
      </c>
      <c r="E1350" s="3">
        <v>381801276.91000003</v>
      </c>
      <c r="F1350" s="3">
        <v>330495228.32999998</v>
      </c>
      <c r="G1350" s="3">
        <v>426181284.02999997</v>
      </c>
      <c r="H1350" s="3">
        <v>302226302.38</v>
      </c>
    </row>
    <row r="1351" spans="1:8" x14ac:dyDescent="0.3">
      <c r="A1351" s="5">
        <v>417500</v>
      </c>
      <c r="B1351" s="4" t="s">
        <v>747</v>
      </c>
      <c r="C1351" s="3">
        <v>232350468.16999999</v>
      </c>
      <c r="D1351" s="3">
        <v>166355646.81</v>
      </c>
      <c r="E1351" s="3">
        <v>170559843.16</v>
      </c>
      <c r="F1351" s="3">
        <v>142494109.65000001</v>
      </c>
      <c r="G1351" s="3">
        <v>255870400.22</v>
      </c>
      <c r="H1351" s="3">
        <v>87512321.879999995</v>
      </c>
    </row>
    <row r="1352" spans="1:8" x14ac:dyDescent="0.3">
      <c r="A1352" s="5">
        <v>420000</v>
      </c>
      <c r="B1352" s="4" t="s">
        <v>746</v>
      </c>
      <c r="C1352" s="3">
        <v>832783359.61000001</v>
      </c>
      <c r="D1352" s="3">
        <v>433594784.97000003</v>
      </c>
      <c r="E1352" s="3">
        <v>280065900.20999998</v>
      </c>
      <c r="F1352" s="3">
        <v>216888393.31</v>
      </c>
      <c r="G1352" s="3">
        <v>124415739.09</v>
      </c>
      <c r="H1352" s="3">
        <v>70950167.620000005</v>
      </c>
    </row>
    <row r="1353" spans="1:8" hidden="1" x14ac:dyDescent="0.3">
      <c r="A1353" s="5">
        <v>420500</v>
      </c>
      <c r="B1353" s="4" t="s">
        <v>745</v>
      </c>
      <c r="C1353" s="3">
        <v>647536432.09000003</v>
      </c>
      <c r="D1353" s="3">
        <v>0</v>
      </c>
      <c r="E1353" s="3">
        <v>0</v>
      </c>
      <c r="F1353" s="3">
        <v>12200000</v>
      </c>
      <c r="G1353" s="3">
        <v>16115239.76</v>
      </c>
      <c r="H1353" s="3">
        <v>0</v>
      </c>
    </row>
    <row r="1354" spans="1:8" hidden="1" x14ac:dyDescent="0.3">
      <c r="A1354" s="5">
        <v>420505</v>
      </c>
      <c r="B1354" s="4" t="s">
        <v>546</v>
      </c>
      <c r="C1354" s="3">
        <v>0</v>
      </c>
      <c r="D1354" s="3">
        <v>0</v>
      </c>
      <c r="E1354" s="3">
        <v>0</v>
      </c>
      <c r="F1354" s="3">
        <v>0</v>
      </c>
      <c r="G1354" s="3">
        <v>0</v>
      </c>
      <c r="H1354" s="3">
        <v>0</v>
      </c>
    </row>
    <row r="1355" spans="1:8" hidden="1" x14ac:dyDescent="0.3">
      <c r="A1355" s="5">
        <v>420510</v>
      </c>
      <c r="B1355" s="4" t="s">
        <v>545</v>
      </c>
      <c r="C1355" s="3">
        <v>0</v>
      </c>
      <c r="D1355" s="3">
        <v>0</v>
      </c>
      <c r="E1355" s="3">
        <v>0</v>
      </c>
      <c r="F1355" s="3">
        <v>0</v>
      </c>
      <c r="G1355" s="3">
        <v>0</v>
      </c>
      <c r="H1355" s="3">
        <v>0</v>
      </c>
    </row>
    <row r="1356" spans="1:8" hidden="1" x14ac:dyDescent="0.3">
      <c r="A1356" s="5">
        <v>420515</v>
      </c>
      <c r="B1356" s="4" t="s">
        <v>639</v>
      </c>
      <c r="C1356" s="3">
        <v>0</v>
      </c>
      <c r="D1356" s="3">
        <v>0</v>
      </c>
      <c r="E1356" s="3">
        <v>0</v>
      </c>
      <c r="F1356" s="3">
        <v>0</v>
      </c>
      <c r="G1356" s="3">
        <v>0</v>
      </c>
      <c r="H1356" s="3">
        <v>0</v>
      </c>
    </row>
    <row r="1357" spans="1:8" hidden="1" x14ac:dyDescent="0.3">
      <c r="A1357" s="5">
        <v>420520</v>
      </c>
      <c r="B1357" s="4" t="s">
        <v>543</v>
      </c>
      <c r="C1357" s="3">
        <v>0</v>
      </c>
      <c r="D1357" s="3">
        <v>0</v>
      </c>
      <c r="E1357" s="3">
        <v>0</v>
      </c>
      <c r="F1357" s="3">
        <v>0</v>
      </c>
      <c r="G1357" s="3">
        <v>0</v>
      </c>
      <c r="H1357" s="3">
        <v>0</v>
      </c>
    </row>
    <row r="1358" spans="1:8" hidden="1" x14ac:dyDescent="0.3">
      <c r="A1358" s="5">
        <v>420525</v>
      </c>
      <c r="B1358" s="4" t="s">
        <v>542</v>
      </c>
      <c r="C1358" s="3">
        <v>0</v>
      </c>
      <c r="D1358" s="3">
        <v>0</v>
      </c>
      <c r="E1358" s="3">
        <v>0</v>
      </c>
      <c r="F1358" s="3">
        <v>0</v>
      </c>
      <c r="G1358" s="3">
        <v>0</v>
      </c>
      <c r="H1358" s="3">
        <v>0</v>
      </c>
    </row>
    <row r="1359" spans="1:8" hidden="1" x14ac:dyDescent="0.3">
      <c r="A1359" s="5">
        <v>420530</v>
      </c>
      <c r="B1359" s="4" t="s">
        <v>638</v>
      </c>
      <c r="C1359" s="3">
        <v>0</v>
      </c>
      <c r="D1359" s="3">
        <v>0</v>
      </c>
      <c r="E1359" s="3">
        <v>0</v>
      </c>
      <c r="F1359" s="3">
        <v>0</v>
      </c>
      <c r="G1359" s="3">
        <v>0</v>
      </c>
      <c r="H1359" s="3">
        <v>0</v>
      </c>
    </row>
    <row r="1360" spans="1:8" hidden="1" x14ac:dyDescent="0.3">
      <c r="A1360" s="5">
        <v>420535</v>
      </c>
      <c r="B1360" s="4" t="s">
        <v>637</v>
      </c>
      <c r="C1360" s="3">
        <v>0</v>
      </c>
      <c r="D1360" s="3">
        <v>0</v>
      </c>
      <c r="E1360" s="3">
        <v>0</v>
      </c>
      <c r="F1360" s="3">
        <v>0</v>
      </c>
      <c r="G1360" s="3">
        <v>0</v>
      </c>
      <c r="H1360" s="3">
        <v>0</v>
      </c>
    </row>
    <row r="1361" spans="1:8" hidden="1" x14ac:dyDescent="0.3">
      <c r="A1361" s="5">
        <v>420540</v>
      </c>
      <c r="B1361" s="4" t="s">
        <v>540</v>
      </c>
      <c r="C1361" s="3">
        <v>0</v>
      </c>
      <c r="D1361" s="3">
        <v>0</v>
      </c>
      <c r="E1361" s="3">
        <v>0</v>
      </c>
      <c r="F1361" s="3">
        <v>0</v>
      </c>
      <c r="G1361" s="3">
        <v>0</v>
      </c>
      <c r="H1361" s="3">
        <v>0</v>
      </c>
    </row>
    <row r="1362" spans="1:8" hidden="1" x14ac:dyDescent="0.3">
      <c r="A1362" s="5">
        <v>420545</v>
      </c>
      <c r="B1362" s="4" t="s">
        <v>539</v>
      </c>
      <c r="C1362" s="3">
        <v>0</v>
      </c>
      <c r="D1362" s="3">
        <v>0</v>
      </c>
      <c r="E1362" s="3">
        <v>0</v>
      </c>
      <c r="F1362" s="3">
        <v>0</v>
      </c>
      <c r="G1362" s="3">
        <v>0</v>
      </c>
      <c r="H1362" s="3">
        <v>0</v>
      </c>
    </row>
    <row r="1363" spans="1:8" hidden="1" x14ac:dyDescent="0.3">
      <c r="A1363" s="5">
        <v>420550</v>
      </c>
      <c r="B1363" s="4" t="s">
        <v>538</v>
      </c>
      <c r="C1363" s="3">
        <v>0</v>
      </c>
      <c r="D1363" s="3">
        <v>0</v>
      </c>
      <c r="E1363" s="3">
        <v>0</v>
      </c>
      <c r="F1363" s="3">
        <v>0</v>
      </c>
      <c r="G1363" s="3">
        <v>0</v>
      </c>
      <c r="H1363" s="3">
        <v>0</v>
      </c>
    </row>
    <row r="1364" spans="1:8" hidden="1" x14ac:dyDescent="0.3">
      <c r="A1364" s="5">
        <v>420551</v>
      </c>
      <c r="B1364" s="4" t="s">
        <v>537</v>
      </c>
      <c r="C1364" s="3">
        <v>0</v>
      </c>
      <c r="D1364" s="3">
        <v>0</v>
      </c>
      <c r="E1364" s="3">
        <v>0</v>
      </c>
      <c r="F1364" s="3">
        <v>0</v>
      </c>
      <c r="G1364" s="3">
        <v>0</v>
      </c>
      <c r="H1364" s="3">
        <v>0</v>
      </c>
    </row>
    <row r="1365" spans="1:8" hidden="1" x14ac:dyDescent="0.3">
      <c r="A1365" s="5">
        <v>420552</v>
      </c>
      <c r="B1365" s="4" t="s">
        <v>536</v>
      </c>
      <c r="C1365" s="3">
        <v>0</v>
      </c>
      <c r="D1365" s="3">
        <v>0</v>
      </c>
      <c r="E1365" s="3">
        <v>0</v>
      </c>
      <c r="F1365" s="3">
        <v>0</v>
      </c>
      <c r="G1365" s="3">
        <v>0</v>
      </c>
      <c r="H1365" s="3">
        <v>0</v>
      </c>
    </row>
    <row r="1366" spans="1:8" hidden="1" x14ac:dyDescent="0.3">
      <c r="A1366" s="5">
        <v>420555</v>
      </c>
      <c r="B1366" s="4" t="s">
        <v>165</v>
      </c>
      <c r="C1366" s="3">
        <v>0</v>
      </c>
      <c r="D1366" s="3">
        <v>0</v>
      </c>
      <c r="E1366" s="3">
        <v>0</v>
      </c>
      <c r="F1366" s="3">
        <v>0</v>
      </c>
      <c r="G1366" s="3">
        <v>0</v>
      </c>
      <c r="H1366" s="3">
        <v>0</v>
      </c>
    </row>
    <row r="1367" spans="1:8" hidden="1" x14ac:dyDescent="0.3">
      <c r="A1367" s="5">
        <v>420560</v>
      </c>
      <c r="B1367" s="4" t="s">
        <v>164</v>
      </c>
      <c r="C1367" s="3">
        <v>647536432.09000003</v>
      </c>
      <c r="D1367" s="3">
        <v>0</v>
      </c>
      <c r="E1367" s="3">
        <v>0</v>
      </c>
      <c r="F1367" s="3">
        <v>12200000</v>
      </c>
      <c r="G1367" s="3">
        <v>16115239.76</v>
      </c>
      <c r="H1367" s="3">
        <v>0</v>
      </c>
    </row>
    <row r="1368" spans="1:8" hidden="1" x14ac:dyDescent="0.3">
      <c r="A1368" s="5">
        <v>420565</v>
      </c>
      <c r="B1368" s="4" t="s">
        <v>516</v>
      </c>
      <c r="C1368" s="3">
        <v>0</v>
      </c>
      <c r="D1368" s="3">
        <v>0</v>
      </c>
      <c r="E1368" s="3">
        <v>0</v>
      </c>
      <c r="F1368" s="3">
        <v>0</v>
      </c>
      <c r="G1368" s="3">
        <v>0</v>
      </c>
      <c r="H1368" s="3">
        <v>0</v>
      </c>
    </row>
    <row r="1369" spans="1:8" hidden="1" x14ac:dyDescent="0.3">
      <c r="A1369" s="5">
        <v>420570</v>
      </c>
      <c r="B1369" s="4" t="s">
        <v>515</v>
      </c>
      <c r="C1369" s="3">
        <v>0</v>
      </c>
      <c r="D1369" s="3">
        <v>0</v>
      </c>
      <c r="E1369" s="3">
        <v>0</v>
      </c>
      <c r="F1369" s="3">
        <v>0</v>
      </c>
      <c r="G1369" s="3">
        <v>0</v>
      </c>
      <c r="H1369" s="3">
        <v>0</v>
      </c>
    </row>
    <row r="1370" spans="1:8" hidden="1" x14ac:dyDescent="0.3">
      <c r="A1370" s="5">
        <v>420595</v>
      </c>
      <c r="B1370" s="4" t="s">
        <v>514</v>
      </c>
      <c r="C1370" s="3">
        <v>0</v>
      </c>
      <c r="D1370" s="3">
        <v>0</v>
      </c>
      <c r="E1370" s="3">
        <v>0</v>
      </c>
      <c r="F1370" s="3">
        <v>0</v>
      </c>
      <c r="G1370" s="3">
        <v>0</v>
      </c>
      <c r="H1370" s="3">
        <v>0</v>
      </c>
    </row>
    <row r="1371" spans="1:8" x14ac:dyDescent="0.3">
      <c r="A1371" s="5">
        <v>421000</v>
      </c>
      <c r="B1371" s="4" t="s">
        <v>744</v>
      </c>
      <c r="C1371" s="3">
        <v>64239921.280000001</v>
      </c>
      <c r="D1371" s="3">
        <v>54681947.229999997</v>
      </c>
      <c r="E1371" s="3">
        <v>11573712.68</v>
      </c>
      <c r="F1371" s="3">
        <v>14799476.09</v>
      </c>
      <c r="G1371" s="3">
        <v>42675562.289999999</v>
      </c>
      <c r="H1371" s="3">
        <v>3815828.4</v>
      </c>
    </row>
    <row r="1372" spans="1:8" x14ac:dyDescent="0.3">
      <c r="A1372" s="5">
        <v>421005</v>
      </c>
      <c r="B1372" s="4" t="s">
        <v>743</v>
      </c>
      <c r="C1372" s="3">
        <v>64239921.280000001</v>
      </c>
      <c r="D1372" s="3">
        <v>54681947.229999997</v>
      </c>
      <c r="E1372" s="3">
        <v>11573712.68</v>
      </c>
      <c r="F1372" s="3">
        <v>14799476.09</v>
      </c>
      <c r="G1372" s="3">
        <v>42675562.289999999</v>
      </c>
      <c r="H1372" s="3">
        <v>3815828.4</v>
      </c>
    </row>
    <row r="1373" spans="1:8" hidden="1" x14ac:dyDescent="0.3">
      <c r="A1373" s="5">
        <v>421010</v>
      </c>
      <c r="B1373" s="4" t="s">
        <v>742</v>
      </c>
      <c r="C1373" s="3">
        <v>0</v>
      </c>
      <c r="D1373" s="3">
        <v>0</v>
      </c>
      <c r="E1373" s="3">
        <v>0</v>
      </c>
      <c r="F1373" s="3">
        <v>0</v>
      </c>
      <c r="G1373" s="3">
        <v>0</v>
      </c>
      <c r="H1373" s="3">
        <v>0</v>
      </c>
    </row>
    <row r="1374" spans="1:8" hidden="1" x14ac:dyDescent="0.3">
      <c r="A1374" s="5">
        <v>421015</v>
      </c>
      <c r="B1374" s="4" t="s">
        <v>546</v>
      </c>
      <c r="C1374" s="3">
        <v>0</v>
      </c>
      <c r="D1374" s="3">
        <v>0</v>
      </c>
      <c r="E1374" s="3">
        <v>0</v>
      </c>
      <c r="F1374" s="3">
        <v>0</v>
      </c>
      <c r="G1374" s="3">
        <v>0</v>
      </c>
      <c r="H1374" s="3">
        <v>0</v>
      </c>
    </row>
    <row r="1375" spans="1:8" hidden="1" x14ac:dyDescent="0.3">
      <c r="A1375" s="5">
        <v>421020</v>
      </c>
      <c r="B1375" s="4" t="s">
        <v>741</v>
      </c>
      <c r="C1375" s="3">
        <v>0</v>
      </c>
      <c r="D1375" s="3">
        <v>0</v>
      </c>
      <c r="E1375" s="3">
        <v>0</v>
      </c>
      <c r="F1375" s="3">
        <v>0</v>
      </c>
      <c r="G1375" s="3">
        <v>0</v>
      </c>
      <c r="H1375" s="3">
        <v>0</v>
      </c>
    </row>
    <row r="1376" spans="1:8" hidden="1" x14ac:dyDescent="0.3">
      <c r="A1376" s="5">
        <v>421025</v>
      </c>
      <c r="B1376" s="4" t="s">
        <v>740</v>
      </c>
      <c r="C1376" s="3">
        <v>0</v>
      </c>
      <c r="D1376" s="3">
        <v>0</v>
      </c>
      <c r="E1376" s="3">
        <v>0</v>
      </c>
      <c r="F1376" s="3">
        <v>0</v>
      </c>
      <c r="G1376" s="3">
        <v>0</v>
      </c>
      <c r="H1376" s="3">
        <v>0</v>
      </c>
    </row>
    <row r="1377" spans="1:8" hidden="1" x14ac:dyDescent="0.3">
      <c r="A1377" s="5">
        <v>421030</v>
      </c>
      <c r="B1377" s="4" t="s">
        <v>739</v>
      </c>
      <c r="C1377" s="3">
        <v>0</v>
      </c>
      <c r="D1377" s="3">
        <v>0</v>
      </c>
      <c r="E1377" s="3">
        <v>0</v>
      </c>
      <c r="F1377" s="3">
        <v>0</v>
      </c>
      <c r="G1377" s="3">
        <v>0</v>
      </c>
      <c r="H1377" s="3">
        <v>0</v>
      </c>
    </row>
    <row r="1378" spans="1:8" hidden="1" x14ac:dyDescent="0.3">
      <c r="A1378" s="5">
        <v>421035</v>
      </c>
      <c r="B1378" s="4" t="s">
        <v>738</v>
      </c>
      <c r="C1378" s="3">
        <v>0</v>
      </c>
      <c r="D1378" s="3">
        <v>0</v>
      </c>
      <c r="E1378" s="3">
        <v>0</v>
      </c>
      <c r="F1378" s="3">
        <v>0</v>
      </c>
      <c r="G1378" s="3">
        <v>0</v>
      </c>
      <c r="H1378" s="3">
        <v>0</v>
      </c>
    </row>
    <row r="1379" spans="1:8" hidden="1" x14ac:dyDescent="0.3">
      <c r="A1379" s="5">
        <v>421036</v>
      </c>
      <c r="B1379" s="4" t="s">
        <v>537</v>
      </c>
      <c r="C1379" s="3">
        <v>0</v>
      </c>
      <c r="D1379" s="3">
        <v>0</v>
      </c>
      <c r="E1379" s="3">
        <v>0</v>
      </c>
      <c r="F1379" s="3">
        <v>0</v>
      </c>
      <c r="G1379" s="3">
        <v>0</v>
      </c>
      <c r="H1379" s="3">
        <v>0</v>
      </c>
    </row>
    <row r="1380" spans="1:8" hidden="1" x14ac:dyDescent="0.3">
      <c r="A1380" s="5">
        <v>421037</v>
      </c>
      <c r="B1380" s="4" t="s">
        <v>536</v>
      </c>
      <c r="C1380" s="3">
        <v>0</v>
      </c>
      <c r="D1380" s="3">
        <v>0</v>
      </c>
      <c r="E1380" s="3">
        <v>0</v>
      </c>
      <c r="F1380" s="3">
        <v>0</v>
      </c>
      <c r="G1380" s="3">
        <v>0</v>
      </c>
      <c r="H1380" s="3">
        <v>0</v>
      </c>
    </row>
    <row r="1381" spans="1:8" hidden="1" x14ac:dyDescent="0.3">
      <c r="A1381" s="5">
        <v>421038</v>
      </c>
      <c r="B1381" s="4" t="s">
        <v>592</v>
      </c>
      <c r="C1381" s="3">
        <v>0</v>
      </c>
      <c r="D1381" s="3">
        <v>0</v>
      </c>
      <c r="E1381" s="3">
        <v>0</v>
      </c>
      <c r="F1381" s="3">
        <v>0</v>
      </c>
      <c r="G1381" s="3">
        <v>0</v>
      </c>
      <c r="H1381" s="3">
        <v>0</v>
      </c>
    </row>
    <row r="1382" spans="1:8" x14ac:dyDescent="0.3">
      <c r="A1382" s="5">
        <v>422000</v>
      </c>
      <c r="B1382" s="4" t="s">
        <v>737</v>
      </c>
      <c r="C1382" s="3">
        <v>59971763.119999997</v>
      </c>
      <c r="D1382" s="3">
        <v>176611378.77000001</v>
      </c>
      <c r="E1382" s="3">
        <v>56275713.420000002</v>
      </c>
      <c r="F1382" s="3">
        <v>20256607</v>
      </c>
      <c r="G1382" s="3">
        <v>8015220</v>
      </c>
      <c r="H1382" s="3">
        <v>1486379</v>
      </c>
    </row>
    <row r="1383" spans="1:8" hidden="1" x14ac:dyDescent="0.3">
      <c r="A1383" s="5">
        <v>422004</v>
      </c>
      <c r="B1383" s="4" t="s">
        <v>736</v>
      </c>
      <c r="C1383" s="3">
        <v>0</v>
      </c>
      <c r="D1383" s="3">
        <v>0</v>
      </c>
      <c r="E1383" s="3">
        <v>0</v>
      </c>
      <c r="F1383" s="3">
        <v>0</v>
      </c>
      <c r="G1383" s="3">
        <v>0</v>
      </c>
      <c r="H1383" s="3">
        <v>0</v>
      </c>
    </row>
    <row r="1384" spans="1:8" x14ac:dyDescent="0.3">
      <c r="A1384" s="5">
        <v>422005</v>
      </c>
      <c r="B1384" s="4" t="s">
        <v>607</v>
      </c>
      <c r="C1384" s="3">
        <v>59971763.119999997</v>
      </c>
      <c r="D1384" s="3">
        <v>176611378.77000001</v>
      </c>
      <c r="E1384" s="3">
        <v>56275713.420000002</v>
      </c>
      <c r="F1384" s="3">
        <v>20256607</v>
      </c>
      <c r="G1384" s="3">
        <v>7963965</v>
      </c>
      <c r="H1384" s="3">
        <v>1486379</v>
      </c>
    </row>
    <row r="1385" spans="1:8" hidden="1" x14ac:dyDescent="0.3">
      <c r="A1385" s="5">
        <v>422010</v>
      </c>
      <c r="B1385" s="4" t="s">
        <v>735</v>
      </c>
      <c r="C1385" s="3">
        <v>0</v>
      </c>
      <c r="D1385" s="3">
        <v>0</v>
      </c>
      <c r="E1385" s="3">
        <v>0</v>
      </c>
      <c r="F1385" s="3">
        <v>0</v>
      </c>
      <c r="G1385" s="3">
        <v>51255</v>
      </c>
      <c r="H1385" s="3">
        <v>0</v>
      </c>
    </row>
    <row r="1386" spans="1:8" hidden="1" x14ac:dyDescent="0.3">
      <c r="A1386" s="5">
        <v>422015</v>
      </c>
      <c r="B1386" s="4" t="s">
        <v>734</v>
      </c>
      <c r="C1386" s="3">
        <v>0</v>
      </c>
      <c r="D1386" s="3">
        <v>0</v>
      </c>
      <c r="E1386" s="3">
        <v>0</v>
      </c>
      <c r="F1386" s="3">
        <v>0</v>
      </c>
      <c r="G1386" s="3">
        <v>0</v>
      </c>
      <c r="H1386" s="3">
        <v>0</v>
      </c>
    </row>
    <row r="1387" spans="1:8" x14ac:dyDescent="0.3">
      <c r="A1387" s="5">
        <v>422500</v>
      </c>
      <c r="B1387" s="4" t="s">
        <v>733</v>
      </c>
      <c r="C1387" s="3">
        <v>37177269.119999997</v>
      </c>
      <c r="D1387" s="3">
        <v>177499752.97</v>
      </c>
      <c r="E1387" s="3">
        <v>156568040.11000001</v>
      </c>
      <c r="F1387" s="3">
        <v>13011118.220000001</v>
      </c>
      <c r="G1387" s="3">
        <v>23790272.039999999</v>
      </c>
      <c r="H1387" s="3">
        <v>31561096.219999999</v>
      </c>
    </row>
    <row r="1388" spans="1:8" hidden="1" x14ac:dyDescent="0.3">
      <c r="A1388" s="5">
        <v>422501</v>
      </c>
      <c r="B1388" s="4" t="s">
        <v>732</v>
      </c>
      <c r="C1388" s="3">
        <v>0</v>
      </c>
      <c r="D1388" s="3">
        <v>0</v>
      </c>
      <c r="E1388" s="3">
        <v>0</v>
      </c>
      <c r="F1388" s="3">
        <v>0</v>
      </c>
      <c r="G1388" s="3">
        <v>0</v>
      </c>
      <c r="H1388" s="3">
        <v>0</v>
      </c>
    </row>
    <row r="1389" spans="1:8" hidden="1" x14ac:dyDescent="0.3">
      <c r="A1389" s="5">
        <v>422502</v>
      </c>
      <c r="B1389" s="4" t="s">
        <v>731</v>
      </c>
      <c r="C1389" s="3">
        <v>0</v>
      </c>
      <c r="D1389" s="3">
        <v>0</v>
      </c>
      <c r="E1389" s="3">
        <v>0</v>
      </c>
      <c r="F1389" s="3">
        <v>0</v>
      </c>
      <c r="G1389" s="3">
        <v>0</v>
      </c>
      <c r="H1389" s="3">
        <v>0</v>
      </c>
    </row>
    <row r="1390" spans="1:8" hidden="1" x14ac:dyDescent="0.3">
      <c r="A1390" s="5">
        <v>422503</v>
      </c>
      <c r="B1390" s="4" t="s">
        <v>730</v>
      </c>
      <c r="C1390" s="3">
        <v>0</v>
      </c>
      <c r="D1390" s="3">
        <v>0</v>
      </c>
      <c r="E1390" s="3">
        <v>0</v>
      </c>
      <c r="F1390" s="3">
        <v>0</v>
      </c>
      <c r="G1390" s="3">
        <v>0</v>
      </c>
      <c r="H1390" s="3">
        <v>0</v>
      </c>
    </row>
    <row r="1391" spans="1:8" hidden="1" x14ac:dyDescent="0.3">
      <c r="A1391" s="5">
        <v>422504</v>
      </c>
      <c r="B1391" s="4" t="s">
        <v>729</v>
      </c>
      <c r="C1391" s="3">
        <v>0</v>
      </c>
      <c r="D1391" s="3">
        <v>0</v>
      </c>
      <c r="E1391" s="3">
        <v>0</v>
      </c>
      <c r="F1391" s="3">
        <v>0</v>
      </c>
      <c r="G1391" s="3">
        <v>0</v>
      </c>
      <c r="H1391" s="3">
        <v>0</v>
      </c>
    </row>
    <row r="1392" spans="1:8" hidden="1" x14ac:dyDescent="0.3">
      <c r="A1392" s="5">
        <v>422505</v>
      </c>
      <c r="B1392" s="4" t="s">
        <v>636</v>
      </c>
      <c r="C1392" s="3">
        <v>0</v>
      </c>
      <c r="D1392" s="3">
        <v>0</v>
      </c>
      <c r="E1392" s="3">
        <v>0</v>
      </c>
      <c r="F1392" s="3">
        <v>0</v>
      </c>
      <c r="G1392" s="3">
        <v>0</v>
      </c>
      <c r="H1392" s="3">
        <v>0</v>
      </c>
    </row>
    <row r="1393" spans="1:8" hidden="1" x14ac:dyDescent="0.3">
      <c r="A1393" s="5">
        <v>422506</v>
      </c>
      <c r="B1393" s="4" t="s">
        <v>635</v>
      </c>
      <c r="C1393" s="3">
        <v>0</v>
      </c>
      <c r="D1393" s="3">
        <v>0</v>
      </c>
      <c r="E1393" s="3">
        <v>0</v>
      </c>
      <c r="F1393" s="3">
        <v>0</v>
      </c>
      <c r="G1393" s="3">
        <v>0</v>
      </c>
      <c r="H1393" s="3">
        <v>0</v>
      </c>
    </row>
    <row r="1394" spans="1:8" hidden="1" x14ac:dyDescent="0.3">
      <c r="A1394" s="5">
        <v>422507</v>
      </c>
      <c r="B1394" s="4" t="s">
        <v>728</v>
      </c>
      <c r="C1394" s="3">
        <v>12007804</v>
      </c>
      <c r="D1394" s="3">
        <v>0</v>
      </c>
      <c r="E1394" s="3">
        <v>0</v>
      </c>
      <c r="F1394" s="3">
        <v>0</v>
      </c>
      <c r="G1394" s="3">
        <v>0</v>
      </c>
      <c r="H1394" s="3">
        <v>0</v>
      </c>
    </row>
    <row r="1395" spans="1:8" hidden="1" x14ac:dyDescent="0.3">
      <c r="A1395" s="5">
        <v>422508</v>
      </c>
      <c r="B1395" s="4" t="s">
        <v>727</v>
      </c>
      <c r="C1395" s="3">
        <v>0</v>
      </c>
      <c r="D1395" s="3">
        <v>0</v>
      </c>
      <c r="E1395" s="3">
        <v>0</v>
      </c>
      <c r="F1395" s="3">
        <v>0</v>
      </c>
      <c r="G1395" s="3">
        <v>0</v>
      </c>
      <c r="H1395" s="3">
        <v>0</v>
      </c>
    </row>
    <row r="1396" spans="1:8" hidden="1" x14ac:dyDescent="0.3">
      <c r="A1396" s="5">
        <v>422509</v>
      </c>
      <c r="B1396" s="4" t="s">
        <v>726</v>
      </c>
      <c r="C1396" s="3">
        <v>0</v>
      </c>
      <c r="D1396" s="3">
        <v>0</v>
      </c>
      <c r="E1396" s="3">
        <v>0</v>
      </c>
      <c r="F1396" s="3">
        <v>0</v>
      </c>
      <c r="G1396" s="3">
        <v>0</v>
      </c>
      <c r="H1396" s="3">
        <v>0</v>
      </c>
    </row>
    <row r="1397" spans="1:8" hidden="1" x14ac:dyDescent="0.3">
      <c r="A1397" s="5">
        <v>422510</v>
      </c>
      <c r="B1397" s="4" t="s">
        <v>725</v>
      </c>
      <c r="C1397" s="3">
        <v>0</v>
      </c>
      <c r="D1397" s="3">
        <v>0</v>
      </c>
      <c r="E1397" s="3">
        <v>0</v>
      </c>
      <c r="F1397" s="3">
        <v>0</v>
      </c>
      <c r="G1397" s="3">
        <v>0</v>
      </c>
      <c r="H1397" s="3">
        <v>0</v>
      </c>
    </row>
    <row r="1398" spans="1:8" hidden="1" x14ac:dyDescent="0.3">
      <c r="A1398" s="5">
        <v>422511</v>
      </c>
      <c r="B1398" s="4" t="s">
        <v>724</v>
      </c>
      <c r="C1398" s="3">
        <v>0</v>
      </c>
      <c r="D1398" s="3">
        <v>0</v>
      </c>
      <c r="E1398" s="3">
        <v>0</v>
      </c>
      <c r="F1398" s="3">
        <v>0</v>
      </c>
      <c r="G1398" s="3">
        <v>0</v>
      </c>
      <c r="H1398" s="3">
        <v>0</v>
      </c>
    </row>
    <row r="1399" spans="1:8" x14ac:dyDescent="0.3">
      <c r="A1399" s="5">
        <v>422512</v>
      </c>
      <c r="B1399" s="4" t="s">
        <v>723</v>
      </c>
      <c r="C1399" s="3">
        <v>1213251.51</v>
      </c>
      <c r="D1399" s="3">
        <v>168421.46</v>
      </c>
      <c r="E1399" s="3">
        <v>28985572.68</v>
      </c>
      <c r="F1399" s="3">
        <v>11080026</v>
      </c>
      <c r="G1399" s="3">
        <v>18038368.449999999</v>
      </c>
      <c r="H1399" s="3">
        <v>12652532.529999999</v>
      </c>
    </row>
    <row r="1400" spans="1:8" hidden="1" x14ac:dyDescent="0.3">
      <c r="A1400" s="5">
        <v>422513</v>
      </c>
      <c r="B1400" s="4" t="s">
        <v>722</v>
      </c>
      <c r="C1400" s="3">
        <v>0</v>
      </c>
      <c r="D1400" s="3">
        <v>0</v>
      </c>
      <c r="E1400" s="3">
        <v>0</v>
      </c>
      <c r="F1400" s="3">
        <v>0</v>
      </c>
      <c r="G1400" s="3">
        <v>0</v>
      </c>
      <c r="H1400" s="3">
        <v>0</v>
      </c>
    </row>
    <row r="1401" spans="1:8" hidden="1" x14ac:dyDescent="0.3">
      <c r="A1401" s="5">
        <v>422514</v>
      </c>
      <c r="B1401" s="4" t="s">
        <v>721</v>
      </c>
      <c r="C1401" s="3">
        <v>0</v>
      </c>
      <c r="D1401" s="3">
        <v>0</v>
      </c>
      <c r="E1401" s="3">
        <v>0</v>
      </c>
      <c r="F1401" s="3">
        <v>0</v>
      </c>
      <c r="G1401" s="3">
        <v>0</v>
      </c>
      <c r="H1401" s="3">
        <v>0</v>
      </c>
    </row>
    <row r="1402" spans="1:8" hidden="1" x14ac:dyDescent="0.3">
      <c r="A1402" s="5">
        <v>422515</v>
      </c>
      <c r="B1402" s="4" t="s">
        <v>720</v>
      </c>
      <c r="C1402" s="3">
        <v>0</v>
      </c>
      <c r="D1402" s="3">
        <v>0</v>
      </c>
      <c r="E1402" s="3">
        <v>0</v>
      </c>
      <c r="F1402" s="3">
        <v>0</v>
      </c>
      <c r="G1402" s="3">
        <v>0</v>
      </c>
      <c r="H1402" s="3">
        <v>0</v>
      </c>
    </row>
    <row r="1403" spans="1:8" hidden="1" x14ac:dyDescent="0.3">
      <c r="A1403" s="5">
        <v>422516</v>
      </c>
      <c r="B1403" s="4" t="s">
        <v>719</v>
      </c>
      <c r="C1403" s="3">
        <v>0</v>
      </c>
      <c r="D1403" s="3">
        <v>0</v>
      </c>
      <c r="E1403" s="3">
        <v>0</v>
      </c>
      <c r="F1403" s="3">
        <v>0</v>
      </c>
      <c r="G1403" s="3">
        <v>0</v>
      </c>
      <c r="H1403" s="3">
        <v>0</v>
      </c>
    </row>
    <row r="1404" spans="1:8" hidden="1" x14ac:dyDescent="0.3">
      <c r="A1404" s="5">
        <v>422517</v>
      </c>
      <c r="B1404" s="4" t="s">
        <v>718</v>
      </c>
      <c r="C1404" s="3">
        <v>0</v>
      </c>
      <c r="D1404" s="3">
        <v>0</v>
      </c>
      <c r="E1404" s="3">
        <v>0</v>
      </c>
      <c r="F1404" s="3">
        <v>0</v>
      </c>
      <c r="G1404" s="3">
        <v>0</v>
      </c>
      <c r="H1404" s="3">
        <v>0</v>
      </c>
    </row>
    <row r="1405" spans="1:8" hidden="1" x14ac:dyDescent="0.3">
      <c r="A1405" s="5">
        <v>422518</v>
      </c>
      <c r="B1405" s="4" t="s">
        <v>717</v>
      </c>
      <c r="C1405" s="3">
        <v>0</v>
      </c>
      <c r="D1405" s="3">
        <v>0</v>
      </c>
      <c r="E1405" s="3">
        <v>0</v>
      </c>
      <c r="F1405" s="3">
        <v>0</v>
      </c>
      <c r="G1405" s="3">
        <v>0</v>
      </c>
      <c r="H1405" s="3">
        <v>0</v>
      </c>
    </row>
    <row r="1406" spans="1:8" hidden="1" x14ac:dyDescent="0.3">
      <c r="A1406" s="5">
        <v>422519</v>
      </c>
      <c r="B1406" s="4" t="s">
        <v>716</v>
      </c>
      <c r="C1406" s="3">
        <v>0</v>
      </c>
      <c r="D1406" s="3">
        <v>0</v>
      </c>
      <c r="E1406" s="3">
        <v>0</v>
      </c>
      <c r="F1406" s="3">
        <v>0</v>
      </c>
      <c r="G1406" s="3">
        <v>0</v>
      </c>
      <c r="H1406" s="3">
        <v>0</v>
      </c>
    </row>
    <row r="1407" spans="1:8" hidden="1" x14ac:dyDescent="0.3">
      <c r="A1407" s="5">
        <v>422520</v>
      </c>
      <c r="B1407" s="4" t="s">
        <v>715</v>
      </c>
      <c r="C1407" s="3">
        <v>0</v>
      </c>
      <c r="D1407" s="3">
        <v>0</v>
      </c>
      <c r="E1407" s="3">
        <v>0</v>
      </c>
      <c r="F1407" s="3">
        <v>0</v>
      </c>
      <c r="G1407" s="3">
        <v>0</v>
      </c>
      <c r="H1407" s="3">
        <v>0</v>
      </c>
    </row>
    <row r="1408" spans="1:8" hidden="1" x14ac:dyDescent="0.3">
      <c r="A1408" s="5">
        <v>422521</v>
      </c>
      <c r="B1408" s="4" t="s">
        <v>714</v>
      </c>
      <c r="C1408" s="3">
        <v>0</v>
      </c>
      <c r="D1408" s="3">
        <v>0</v>
      </c>
      <c r="E1408" s="3">
        <v>0</v>
      </c>
      <c r="F1408" s="3">
        <v>0</v>
      </c>
      <c r="G1408" s="3">
        <v>0</v>
      </c>
      <c r="H1408" s="3">
        <v>0</v>
      </c>
    </row>
    <row r="1409" spans="1:8" hidden="1" x14ac:dyDescent="0.3">
      <c r="A1409" s="5">
        <v>422522</v>
      </c>
      <c r="B1409" s="4" t="s">
        <v>713</v>
      </c>
      <c r="C1409" s="3">
        <v>0</v>
      </c>
      <c r="D1409" s="3">
        <v>0</v>
      </c>
      <c r="E1409" s="3">
        <v>0</v>
      </c>
      <c r="F1409" s="3">
        <v>0</v>
      </c>
      <c r="G1409" s="3">
        <v>0</v>
      </c>
      <c r="H1409" s="3">
        <v>0</v>
      </c>
    </row>
    <row r="1410" spans="1:8" hidden="1" x14ac:dyDescent="0.3">
      <c r="A1410" s="5">
        <v>422523</v>
      </c>
      <c r="B1410" s="4" t="s">
        <v>712</v>
      </c>
      <c r="C1410" s="3">
        <v>0</v>
      </c>
      <c r="D1410" s="3">
        <v>0</v>
      </c>
      <c r="E1410" s="3">
        <v>0</v>
      </c>
      <c r="F1410" s="3">
        <v>0</v>
      </c>
      <c r="G1410" s="3">
        <v>0</v>
      </c>
      <c r="H1410" s="3">
        <v>0</v>
      </c>
    </row>
    <row r="1411" spans="1:8" hidden="1" x14ac:dyDescent="0.3">
      <c r="A1411" s="5">
        <v>422524</v>
      </c>
      <c r="B1411" s="4" t="s">
        <v>711</v>
      </c>
      <c r="C1411" s="3">
        <v>0</v>
      </c>
      <c r="D1411" s="3">
        <v>0</v>
      </c>
      <c r="E1411" s="3">
        <v>0</v>
      </c>
      <c r="F1411" s="3">
        <v>0</v>
      </c>
      <c r="G1411" s="3">
        <v>0</v>
      </c>
      <c r="H1411" s="3">
        <v>0</v>
      </c>
    </row>
    <row r="1412" spans="1:8" hidden="1" x14ac:dyDescent="0.3">
      <c r="A1412" s="5">
        <v>422525</v>
      </c>
      <c r="B1412" s="4" t="s">
        <v>710</v>
      </c>
      <c r="C1412" s="3">
        <v>0</v>
      </c>
      <c r="D1412" s="3">
        <v>0</v>
      </c>
      <c r="E1412" s="3">
        <v>0</v>
      </c>
      <c r="F1412" s="3">
        <v>0</v>
      </c>
      <c r="G1412" s="3">
        <v>0</v>
      </c>
      <c r="H1412" s="3">
        <v>0</v>
      </c>
    </row>
    <row r="1413" spans="1:8" hidden="1" x14ac:dyDescent="0.3">
      <c r="A1413" s="5">
        <v>422526</v>
      </c>
      <c r="B1413" s="4" t="s">
        <v>709</v>
      </c>
      <c r="C1413" s="3">
        <v>0</v>
      </c>
      <c r="D1413" s="3">
        <v>0</v>
      </c>
      <c r="E1413" s="3">
        <v>0</v>
      </c>
      <c r="F1413" s="3">
        <v>0</v>
      </c>
      <c r="G1413" s="3">
        <v>0</v>
      </c>
      <c r="H1413" s="3">
        <v>0</v>
      </c>
    </row>
    <row r="1414" spans="1:8" hidden="1" x14ac:dyDescent="0.3">
      <c r="A1414" s="5">
        <v>422527</v>
      </c>
      <c r="B1414" s="4" t="s">
        <v>708</v>
      </c>
      <c r="C1414" s="3">
        <v>0</v>
      </c>
      <c r="D1414" s="3">
        <v>0</v>
      </c>
      <c r="E1414" s="3">
        <v>0</v>
      </c>
      <c r="F1414" s="3">
        <v>0</v>
      </c>
      <c r="G1414" s="3">
        <v>0</v>
      </c>
      <c r="H1414" s="3">
        <v>0</v>
      </c>
    </row>
    <row r="1415" spans="1:8" hidden="1" x14ac:dyDescent="0.3">
      <c r="A1415" s="5">
        <v>422528</v>
      </c>
      <c r="B1415" s="4" t="s">
        <v>707</v>
      </c>
      <c r="C1415" s="3">
        <v>0</v>
      </c>
      <c r="D1415" s="3">
        <v>0</v>
      </c>
      <c r="E1415" s="3">
        <v>0</v>
      </c>
      <c r="F1415" s="3">
        <v>0</v>
      </c>
      <c r="G1415" s="3">
        <v>0</v>
      </c>
      <c r="H1415" s="3">
        <v>0</v>
      </c>
    </row>
    <row r="1416" spans="1:8" x14ac:dyDescent="0.3">
      <c r="A1416" s="5">
        <v>422529</v>
      </c>
      <c r="B1416" s="4" t="s">
        <v>706</v>
      </c>
      <c r="C1416" s="3">
        <v>9529442.5899999999</v>
      </c>
      <c r="D1416" s="3">
        <v>9759331.5099999998</v>
      </c>
      <c r="E1416" s="3">
        <v>2929467.43</v>
      </c>
      <c r="F1416" s="3">
        <v>1724059</v>
      </c>
      <c r="G1416" s="3">
        <v>4851903.59</v>
      </c>
      <c r="H1416" s="3">
        <v>18908563.690000001</v>
      </c>
    </row>
    <row r="1417" spans="1:8" hidden="1" x14ac:dyDescent="0.3">
      <c r="A1417" s="5">
        <v>422530</v>
      </c>
      <c r="B1417" s="4" t="s">
        <v>705</v>
      </c>
      <c r="C1417" s="3">
        <v>0</v>
      </c>
      <c r="D1417" s="3">
        <v>0</v>
      </c>
      <c r="E1417" s="3">
        <v>0</v>
      </c>
      <c r="F1417" s="3">
        <v>0</v>
      </c>
      <c r="G1417" s="3">
        <v>0</v>
      </c>
      <c r="H1417" s="3">
        <v>0</v>
      </c>
    </row>
    <row r="1418" spans="1:8" hidden="1" x14ac:dyDescent="0.3">
      <c r="A1418" s="5">
        <v>422531</v>
      </c>
      <c r="B1418" s="4" t="s">
        <v>704</v>
      </c>
      <c r="C1418" s="3">
        <v>0</v>
      </c>
      <c r="D1418" s="3">
        <v>0</v>
      </c>
      <c r="E1418" s="3">
        <v>0</v>
      </c>
      <c r="F1418" s="3">
        <v>0</v>
      </c>
      <c r="G1418" s="3">
        <v>0</v>
      </c>
      <c r="H1418" s="3">
        <v>0</v>
      </c>
    </row>
    <row r="1419" spans="1:8" hidden="1" x14ac:dyDescent="0.3">
      <c r="A1419" s="5">
        <v>422532</v>
      </c>
      <c r="B1419" s="4" t="s">
        <v>703</v>
      </c>
      <c r="C1419" s="3">
        <v>0</v>
      </c>
      <c r="D1419" s="3">
        <v>0</v>
      </c>
      <c r="E1419" s="3">
        <v>0</v>
      </c>
      <c r="F1419" s="3">
        <v>0</v>
      </c>
      <c r="G1419" s="3">
        <v>0</v>
      </c>
      <c r="H1419" s="3">
        <v>0</v>
      </c>
    </row>
    <row r="1420" spans="1:8" hidden="1" x14ac:dyDescent="0.3">
      <c r="A1420" s="5">
        <v>422533</v>
      </c>
      <c r="B1420" s="4" t="s">
        <v>702</v>
      </c>
      <c r="C1420" s="3">
        <v>0</v>
      </c>
      <c r="D1420" s="3">
        <v>0</v>
      </c>
      <c r="E1420" s="3">
        <v>0</v>
      </c>
      <c r="F1420" s="3">
        <v>0</v>
      </c>
      <c r="G1420" s="3">
        <v>0</v>
      </c>
      <c r="H1420" s="3">
        <v>0</v>
      </c>
    </row>
    <row r="1421" spans="1:8" hidden="1" x14ac:dyDescent="0.3">
      <c r="A1421" s="5">
        <v>422534</v>
      </c>
      <c r="B1421" s="4" t="s">
        <v>701</v>
      </c>
      <c r="C1421" s="3">
        <v>0</v>
      </c>
      <c r="D1421" s="3">
        <v>0</v>
      </c>
      <c r="E1421" s="3">
        <v>0</v>
      </c>
      <c r="F1421" s="3">
        <v>0</v>
      </c>
      <c r="G1421" s="3">
        <v>0</v>
      </c>
      <c r="H1421" s="3">
        <v>0</v>
      </c>
    </row>
    <row r="1422" spans="1:8" hidden="1" x14ac:dyDescent="0.3">
      <c r="A1422" s="5">
        <v>422535</v>
      </c>
      <c r="B1422" s="4" t="s">
        <v>700</v>
      </c>
      <c r="C1422" s="3">
        <v>0</v>
      </c>
      <c r="D1422" s="3">
        <v>0</v>
      </c>
      <c r="E1422" s="3">
        <v>0</v>
      </c>
      <c r="F1422" s="3">
        <v>0</v>
      </c>
      <c r="G1422" s="3">
        <v>0</v>
      </c>
      <c r="H1422" s="3">
        <v>0</v>
      </c>
    </row>
    <row r="1423" spans="1:8" hidden="1" x14ac:dyDescent="0.3">
      <c r="A1423" s="5">
        <v>422536</v>
      </c>
      <c r="B1423" s="4" t="s">
        <v>699</v>
      </c>
      <c r="C1423" s="3">
        <v>0</v>
      </c>
      <c r="D1423" s="3">
        <v>0</v>
      </c>
      <c r="E1423" s="3">
        <v>0</v>
      </c>
      <c r="F1423" s="3">
        <v>0</v>
      </c>
      <c r="G1423" s="3">
        <v>0</v>
      </c>
      <c r="H1423" s="3">
        <v>0</v>
      </c>
    </row>
    <row r="1424" spans="1:8" hidden="1" x14ac:dyDescent="0.3">
      <c r="A1424" s="5">
        <v>422537</v>
      </c>
      <c r="B1424" s="4" t="s">
        <v>698</v>
      </c>
      <c r="C1424" s="3">
        <v>0</v>
      </c>
      <c r="D1424" s="3">
        <v>0</v>
      </c>
      <c r="E1424" s="3">
        <v>0</v>
      </c>
      <c r="F1424" s="3">
        <v>0</v>
      </c>
      <c r="G1424" s="3">
        <v>0</v>
      </c>
      <c r="H1424" s="3">
        <v>0</v>
      </c>
    </row>
    <row r="1425" spans="1:8" hidden="1" x14ac:dyDescent="0.3">
      <c r="A1425" s="5">
        <v>422538</v>
      </c>
      <c r="B1425" s="4" t="s">
        <v>697</v>
      </c>
      <c r="C1425" s="3">
        <v>1191935</v>
      </c>
      <c r="D1425" s="3">
        <v>145347000</v>
      </c>
      <c r="E1425" s="3">
        <v>124653000</v>
      </c>
      <c r="F1425" s="3">
        <v>0</v>
      </c>
      <c r="G1425" s="3">
        <v>0</v>
      </c>
      <c r="H1425" s="3">
        <v>0</v>
      </c>
    </row>
    <row r="1426" spans="1:8" hidden="1" x14ac:dyDescent="0.3">
      <c r="A1426" s="5">
        <v>422539</v>
      </c>
      <c r="B1426" s="4" t="s">
        <v>696</v>
      </c>
      <c r="C1426" s="3">
        <v>0</v>
      </c>
      <c r="D1426" s="3">
        <v>0</v>
      </c>
      <c r="E1426" s="3">
        <v>0</v>
      </c>
      <c r="F1426" s="3">
        <v>0</v>
      </c>
      <c r="G1426" s="3">
        <v>0</v>
      </c>
      <c r="H1426" s="3">
        <v>0</v>
      </c>
    </row>
    <row r="1427" spans="1:8" hidden="1" x14ac:dyDescent="0.3">
      <c r="A1427" s="5">
        <v>422540</v>
      </c>
      <c r="B1427" s="4" t="s">
        <v>695</v>
      </c>
      <c r="C1427" s="3">
        <v>8112836.0199999996</v>
      </c>
      <c r="D1427" s="3">
        <v>22040000</v>
      </c>
      <c r="E1427" s="3">
        <v>0</v>
      </c>
      <c r="F1427" s="3">
        <v>207033.22</v>
      </c>
      <c r="G1427" s="3">
        <v>900000</v>
      </c>
      <c r="H1427" s="3">
        <v>0</v>
      </c>
    </row>
    <row r="1428" spans="1:8" hidden="1" x14ac:dyDescent="0.3">
      <c r="A1428" s="5">
        <v>422541</v>
      </c>
      <c r="B1428" s="4" t="s">
        <v>694</v>
      </c>
      <c r="C1428" s="3">
        <v>0</v>
      </c>
      <c r="D1428" s="3">
        <v>0</v>
      </c>
      <c r="E1428" s="3">
        <v>0</v>
      </c>
      <c r="F1428" s="3">
        <v>0</v>
      </c>
      <c r="G1428" s="3">
        <v>0</v>
      </c>
      <c r="H1428" s="3">
        <v>0</v>
      </c>
    </row>
    <row r="1429" spans="1:8" hidden="1" x14ac:dyDescent="0.3">
      <c r="A1429" s="5">
        <v>422542</v>
      </c>
      <c r="B1429" s="4" t="s">
        <v>693</v>
      </c>
      <c r="C1429" s="3">
        <v>0</v>
      </c>
      <c r="D1429" s="3">
        <v>0</v>
      </c>
      <c r="E1429" s="3">
        <v>0</v>
      </c>
      <c r="F1429" s="3">
        <v>0</v>
      </c>
      <c r="G1429" s="3">
        <v>0</v>
      </c>
      <c r="H1429" s="3">
        <v>0</v>
      </c>
    </row>
    <row r="1430" spans="1:8" hidden="1" x14ac:dyDescent="0.3">
      <c r="A1430" s="5">
        <v>422543</v>
      </c>
      <c r="B1430" s="4" t="s">
        <v>692</v>
      </c>
      <c r="C1430" s="3">
        <v>0</v>
      </c>
      <c r="D1430" s="3">
        <v>0</v>
      </c>
      <c r="E1430" s="3">
        <v>0</v>
      </c>
      <c r="F1430" s="3">
        <v>0</v>
      </c>
      <c r="G1430" s="3">
        <v>0</v>
      </c>
      <c r="H1430" s="3">
        <v>0</v>
      </c>
    </row>
    <row r="1431" spans="1:8" hidden="1" x14ac:dyDescent="0.3">
      <c r="A1431" s="5">
        <v>422544</v>
      </c>
      <c r="B1431" s="4" t="s">
        <v>691</v>
      </c>
      <c r="C1431" s="3">
        <v>0</v>
      </c>
      <c r="D1431" s="3">
        <v>0</v>
      </c>
      <c r="E1431" s="3">
        <v>0</v>
      </c>
      <c r="F1431" s="3">
        <v>0</v>
      </c>
      <c r="G1431" s="3">
        <v>0</v>
      </c>
      <c r="H1431" s="3">
        <v>0</v>
      </c>
    </row>
    <row r="1432" spans="1:8" hidden="1" x14ac:dyDescent="0.3">
      <c r="A1432" s="5">
        <v>422545</v>
      </c>
      <c r="B1432" s="4" t="s">
        <v>690</v>
      </c>
      <c r="C1432" s="3">
        <v>0</v>
      </c>
      <c r="D1432" s="3">
        <v>0</v>
      </c>
      <c r="E1432" s="3">
        <v>0</v>
      </c>
      <c r="F1432" s="3">
        <v>0</v>
      </c>
      <c r="G1432" s="3">
        <v>0</v>
      </c>
      <c r="H1432" s="3">
        <v>0</v>
      </c>
    </row>
    <row r="1433" spans="1:8" hidden="1" x14ac:dyDescent="0.3">
      <c r="A1433" s="5">
        <v>422546</v>
      </c>
      <c r="B1433" s="4" t="s">
        <v>689</v>
      </c>
      <c r="C1433" s="3">
        <v>5122000</v>
      </c>
      <c r="D1433" s="3">
        <v>185000</v>
      </c>
      <c r="E1433" s="3">
        <v>0</v>
      </c>
      <c r="F1433" s="3">
        <v>0</v>
      </c>
      <c r="G1433" s="3">
        <v>0</v>
      </c>
      <c r="H1433" s="3">
        <v>0</v>
      </c>
    </row>
    <row r="1434" spans="1:8" hidden="1" x14ac:dyDescent="0.3">
      <c r="A1434" s="5">
        <v>422547</v>
      </c>
      <c r="B1434" s="4" t="s">
        <v>537</v>
      </c>
      <c r="C1434" s="3">
        <v>0</v>
      </c>
      <c r="D1434" s="3">
        <v>0</v>
      </c>
      <c r="E1434" s="3">
        <v>0</v>
      </c>
      <c r="F1434" s="3">
        <v>0</v>
      </c>
      <c r="G1434" s="3">
        <v>0</v>
      </c>
      <c r="H1434" s="3">
        <v>0</v>
      </c>
    </row>
    <row r="1435" spans="1:8" hidden="1" x14ac:dyDescent="0.3">
      <c r="A1435" s="5">
        <v>422548</v>
      </c>
      <c r="B1435" s="4" t="s">
        <v>536</v>
      </c>
      <c r="C1435" s="3">
        <v>0</v>
      </c>
      <c r="D1435" s="3">
        <v>0</v>
      </c>
      <c r="E1435" s="3">
        <v>0</v>
      </c>
      <c r="F1435" s="3">
        <v>0</v>
      </c>
      <c r="G1435" s="3">
        <v>0</v>
      </c>
      <c r="H1435" s="3">
        <v>0</v>
      </c>
    </row>
    <row r="1436" spans="1:8" x14ac:dyDescent="0.3">
      <c r="A1436" s="5">
        <v>423000</v>
      </c>
      <c r="B1436" s="4" t="s">
        <v>688</v>
      </c>
      <c r="C1436" s="3">
        <v>1427568</v>
      </c>
      <c r="D1436" s="3">
        <v>1641198</v>
      </c>
      <c r="E1436" s="3">
        <v>1444300</v>
      </c>
      <c r="F1436" s="3">
        <v>1844135</v>
      </c>
      <c r="G1436" s="3">
        <v>1622808</v>
      </c>
      <c r="H1436" s="3">
        <v>1486747</v>
      </c>
    </row>
    <row r="1437" spans="1:8" x14ac:dyDescent="0.3">
      <c r="A1437" s="5">
        <v>423005</v>
      </c>
      <c r="B1437" s="4" t="s">
        <v>687</v>
      </c>
      <c r="C1437" s="3">
        <v>1427568</v>
      </c>
      <c r="D1437" s="3">
        <v>1641198</v>
      </c>
      <c r="E1437" s="3">
        <v>1444300</v>
      </c>
      <c r="F1437" s="3">
        <v>1844135</v>
      </c>
      <c r="G1437" s="3">
        <v>1622808</v>
      </c>
      <c r="H1437" s="3">
        <v>1486747</v>
      </c>
    </row>
    <row r="1438" spans="1:8" hidden="1" x14ac:dyDescent="0.3">
      <c r="A1438" s="5">
        <v>423010</v>
      </c>
      <c r="B1438" s="4" t="s">
        <v>686</v>
      </c>
      <c r="C1438" s="3">
        <v>0</v>
      </c>
      <c r="D1438" s="3">
        <v>0</v>
      </c>
      <c r="E1438" s="3">
        <v>0</v>
      </c>
      <c r="F1438" s="3">
        <v>0</v>
      </c>
      <c r="G1438" s="3">
        <v>0</v>
      </c>
      <c r="H1438" s="3">
        <v>0</v>
      </c>
    </row>
    <row r="1439" spans="1:8" hidden="1" x14ac:dyDescent="0.3">
      <c r="A1439" s="5">
        <v>423095</v>
      </c>
      <c r="B1439" s="4" t="s">
        <v>213</v>
      </c>
      <c r="C1439" s="3">
        <v>0</v>
      </c>
      <c r="D1439" s="3">
        <v>0</v>
      </c>
      <c r="E1439" s="3">
        <v>0</v>
      </c>
      <c r="F1439" s="3">
        <v>0</v>
      </c>
      <c r="G1439" s="3">
        <v>0</v>
      </c>
      <c r="H1439" s="3">
        <v>0</v>
      </c>
    </row>
    <row r="1440" spans="1:8" hidden="1" x14ac:dyDescent="0.3">
      <c r="A1440" s="5">
        <v>423500</v>
      </c>
      <c r="B1440" s="4" t="s">
        <v>685</v>
      </c>
      <c r="C1440" s="3">
        <v>0</v>
      </c>
      <c r="D1440" s="3">
        <v>0</v>
      </c>
      <c r="E1440" s="3">
        <v>0</v>
      </c>
      <c r="F1440" s="3">
        <v>0</v>
      </c>
      <c r="G1440" s="3">
        <v>0</v>
      </c>
      <c r="H1440" s="3">
        <v>0</v>
      </c>
    </row>
    <row r="1441" spans="1:8" hidden="1" x14ac:dyDescent="0.3">
      <c r="A1441" s="5">
        <v>423505</v>
      </c>
      <c r="B1441" s="4" t="s">
        <v>512</v>
      </c>
      <c r="C1441" s="3">
        <v>0</v>
      </c>
      <c r="D1441" s="3">
        <v>0</v>
      </c>
      <c r="E1441" s="3">
        <v>0</v>
      </c>
      <c r="F1441" s="3">
        <v>0</v>
      </c>
      <c r="G1441" s="3">
        <v>0</v>
      </c>
      <c r="H1441" s="3">
        <v>0</v>
      </c>
    </row>
    <row r="1442" spans="1:8" hidden="1" x14ac:dyDescent="0.3">
      <c r="A1442" s="5">
        <v>423510</v>
      </c>
      <c r="B1442" s="4" t="s">
        <v>511</v>
      </c>
      <c r="C1442" s="3">
        <v>0</v>
      </c>
      <c r="D1442" s="3">
        <v>0</v>
      </c>
      <c r="E1442" s="3">
        <v>0</v>
      </c>
      <c r="F1442" s="3">
        <v>0</v>
      </c>
      <c r="G1442" s="3">
        <v>0</v>
      </c>
      <c r="H1442" s="3">
        <v>0</v>
      </c>
    </row>
    <row r="1443" spans="1:8" hidden="1" x14ac:dyDescent="0.3">
      <c r="A1443" s="5">
        <v>423515</v>
      </c>
      <c r="B1443" s="4" t="s">
        <v>510</v>
      </c>
      <c r="C1443" s="3">
        <v>0</v>
      </c>
      <c r="D1443" s="3">
        <v>0</v>
      </c>
      <c r="E1443" s="3">
        <v>0</v>
      </c>
      <c r="F1443" s="3">
        <v>0</v>
      </c>
      <c r="G1443" s="3">
        <v>0</v>
      </c>
      <c r="H1443" s="3">
        <v>0</v>
      </c>
    </row>
    <row r="1444" spans="1:8" hidden="1" x14ac:dyDescent="0.3">
      <c r="A1444" s="5">
        <v>423520</v>
      </c>
      <c r="B1444" s="4" t="s">
        <v>684</v>
      </c>
      <c r="C1444" s="3">
        <v>0</v>
      </c>
      <c r="D1444" s="3">
        <v>0</v>
      </c>
      <c r="E1444" s="3">
        <v>0</v>
      </c>
      <c r="F1444" s="3">
        <v>0</v>
      </c>
      <c r="G1444" s="3">
        <v>0</v>
      </c>
      <c r="H1444" s="3">
        <v>0</v>
      </c>
    </row>
    <row r="1445" spans="1:8" hidden="1" x14ac:dyDescent="0.3">
      <c r="A1445" s="5">
        <v>423600</v>
      </c>
      <c r="B1445" s="4" t="s">
        <v>683</v>
      </c>
      <c r="C1445" s="3">
        <v>0</v>
      </c>
      <c r="D1445" s="3">
        <v>0</v>
      </c>
      <c r="E1445" s="3">
        <v>0</v>
      </c>
      <c r="F1445" s="3">
        <v>0</v>
      </c>
      <c r="G1445" s="3">
        <v>0</v>
      </c>
      <c r="H1445" s="3">
        <v>0</v>
      </c>
    </row>
    <row r="1446" spans="1:8" hidden="1" x14ac:dyDescent="0.3">
      <c r="A1446" s="5">
        <v>423605</v>
      </c>
      <c r="B1446" s="4" t="s">
        <v>508</v>
      </c>
      <c r="C1446" s="3">
        <v>0</v>
      </c>
      <c r="D1446" s="3">
        <v>0</v>
      </c>
      <c r="E1446" s="3">
        <v>0</v>
      </c>
      <c r="F1446" s="3">
        <v>0</v>
      </c>
      <c r="G1446" s="3">
        <v>0</v>
      </c>
      <c r="H1446" s="3">
        <v>0</v>
      </c>
    </row>
    <row r="1447" spans="1:8" hidden="1" x14ac:dyDescent="0.3">
      <c r="A1447" s="5">
        <v>423610</v>
      </c>
      <c r="B1447" s="4" t="s">
        <v>507</v>
      </c>
      <c r="C1447" s="3">
        <v>0</v>
      </c>
      <c r="D1447" s="3">
        <v>0</v>
      </c>
      <c r="E1447" s="3">
        <v>0</v>
      </c>
      <c r="F1447" s="3">
        <v>0</v>
      </c>
      <c r="G1447" s="3">
        <v>0</v>
      </c>
      <c r="H1447" s="3">
        <v>0</v>
      </c>
    </row>
    <row r="1448" spans="1:8" hidden="1" x14ac:dyDescent="0.3">
      <c r="A1448" s="5">
        <v>423615</v>
      </c>
      <c r="B1448" s="4" t="s">
        <v>506</v>
      </c>
      <c r="C1448" s="3">
        <v>0</v>
      </c>
      <c r="D1448" s="3">
        <v>0</v>
      </c>
      <c r="E1448" s="3">
        <v>0</v>
      </c>
      <c r="F1448" s="3">
        <v>0</v>
      </c>
      <c r="G1448" s="3">
        <v>0</v>
      </c>
      <c r="H1448" s="3">
        <v>0</v>
      </c>
    </row>
    <row r="1449" spans="1:8" hidden="1" x14ac:dyDescent="0.3">
      <c r="A1449" s="5">
        <v>423620</v>
      </c>
      <c r="B1449" s="4" t="s">
        <v>682</v>
      </c>
      <c r="C1449" s="3">
        <v>0</v>
      </c>
      <c r="D1449" s="3">
        <v>0</v>
      </c>
      <c r="E1449" s="3">
        <v>0</v>
      </c>
      <c r="F1449" s="3">
        <v>0</v>
      </c>
      <c r="G1449" s="3">
        <v>0</v>
      </c>
      <c r="H1449" s="3">
        <v>0</v>
      </c>
    </row>
    <row r="1450" spans="1:8" x14ac:dyDescent="0.3">
      <c r="A1450" s="5">
        <v>424000</v>
      </c>
      <c r="B1450" s="4" t="s">
        <v>681</v>
      </c>
      <c r="C1450" s="3">
        <v>22430406</v>
      </c>
      <c r="D1450" s="3">
        <v>23160508</v>
      </c>
      <c r="E1450" s="3">
        <v>18422159</v>
      </c>
      <c r="F1450" s="3">
        <v>147066106</v>
      </c>
      <c r="G1450" s="3">
        <v>19244260</v>
      </c>
      <c r="H1450" s="3">
        <v>31500117</v>
      </c>
    </row>
    <row r="1451" spans="1:8" hidden="1" x14ac:dyDescent="0.3">
      <c r="A1451" s="5">
        <v>424005</v>
      </c>
      <c r="B1451" s="4" t="s">
        <v>680</v>
      </c>
      <c r="C1451" s="3">
        <v>0</v>
      </c>
      <c r="D1451" s="3">
        <v>0</v>
      </c>
      <c r="E1451" s="3">
        <v>0</v>
      </c>
      <c r="F1451" s="3">
        <v>0</v>
      </c>
      <c r="G1451" s="3">
        <v>0</v>
      </c>
      <c r="H1451" s="3">
        <v>0</v>
      </c>
    </row>
    <row r="1452" spans="1:8" hidden="1" x14ac:dyDescent="0.3">
      <c r="A1452" s="5">
        <v>424010</v>
      </c>
      <c r="B1452" s="4" t="s">
        <v>679</v>
      </c>
      <c r="C1452" s="3">
        <v>0</v>
      </c>
      <c r="D1452" s="3">
        <v>0</v>
      </c>
      <c r="E1452" s="3">
        <v>0</v>
      </c>
      <c r="F1452" s="3">
        <v>0</v>
      </c>
      <c r="G1452" s="3">
        <v>0</v>
      </c>
      <c r="H1452" s="3">
        <v>0</v>
      </c>
    </row>
    <row r="1453" spans="1:8" hidden="1" x14ac:dyDescent="0.3">
      <c r="A1453" s="5">
        <v>424015</v>
      </c>
      <c r="B1453" s="4" t="s">
        <v>678</v>
      </c>
      <c r="C1453" s="3">
        <v>0</v>
      </c>
      <c r="D1453" s="3">
        <v>0</v>
      </c>
      <c r="E1453" s="3">
        <v>0</v>
      </c>
      <c r="F1453" s="3">
        <v>0</v>
      </c>
      <c r="G1453" s="3">
        <v>0</v>
      </c>
      <c r="H1453" s="3">
        <v>0</v>
      </c>
    </row>
    <row r="1454" spans="1:8" hidden="1" x14ac:dyDescent="0.3">
      <c r="A1454" s="5">
        <v>424020</v>
      </c>
      <c r="B1454" s="4" t="s">
        <v>677</v>
      </c>
      <c r="C1454" s="3">
        <v>1061803</v>
      </c>
      <c r="D1454" s="3">
        <v>1094562</v>
      </c>
      <c r="E1454" s="3">
        <v>1372638</v>
      </c>
      <c r="F1454" s="3">
        <v>1412217</v>
      </c>
      <c r="G1454" s="3">
        <v>1464672</v>
      </c>
      <c r="H1454" s="3">
        <v>0</v>
      </c>
    </row>
    <row r="1455" spans="1:8" hidden="1" x14ac:dyDescent="0.3">
      <c r="A1455" s="5">
        <v>424025</v>
      </c>
      <c r="B1455" s="4" t="s">
        <v>676</v>
      </c>
      <c r="C1455" s="3">
        <v>0</v>
      </c>
      <c r="D1455" s="3">
        <v>0</v>
      </c>
      <c r="E1455" s="3">
        <v>0</v>
      </c>
      <c r="F1455" s="3">
        <v>0</v>
      </c>
      <c r="G1455" s="3">
        <v>0</v>
      </c>
      <c r="H1455" s="3">
        <v>0</v>
      </c>
    </row>
    <row r="1456" spans="1:8" hidden="1" x14ac:dyDescent="0.3">
      <c r="A1456" s="5">
        <v>424030</v>
      </c>
      <c r="B1456" s="4" t="s">
        <v>675</v>
      </c>
      <c r="C1456" s="3">
        <v>0</v>
      </c>
      <c r="D1456" s="3">
        <v>0</v>
      </c>
      <c r="E1456" s="3">
        <v>0</v>
      </c>
      <c r="F1456" s="3">
        <v>0</v>
      </c>
      <c r="G1456" s="3">
        <v>0</v>
      </c>
      <c r="H1456" s="3">
        <v>0</v>
      </c>
    </row>
    <row r="1457" spans="1:8" hidden="1" x14ac:dyDescent="0.3">
      <c r="A1457" s="5">
        <v>424035</v>
      </c>
      <c r="B1457" s="4" t="s">
        <v>674</v>
      </c>
      <c r="C1457" s="3">
        <v>0</v>
      </c>
      <c r="D1457" s="3">
        <v>0</v>
      </c>
      <c r="E1457" s="3">
        <v>0</v>
      </c>
      <c r="F1457" s="3">
        <v>0</v>
      </c>
      <c r="G1457" s="3">
        <v>0</v>
      </c>
      <c r="H1457" s="3">
        <v>0</v>
      </c>
    </row>
    <row r="1458" spans="1:8" hidden="1" x14ac:dyDescent="0.3">
      <c r="A1458" s="5">
        <v>424040</v>
      </c>
      <c r="B1458" s="4" t="s">
        <v>673</v>
      </c>
      <c r="C1458" s="3">
        <v>0</v>
      </c>
      <c r="D1458" s="3">
        <v>0</v>
      </c>
      <c r="E1458" s="3">
        <v>0</v>
      </c>
      <c r="F1458" s="3">
        <v>0</v>
      </c>
      <c r="G1458" s="3">
        <v>0</v>
      </c>
      <c r="H1458" s="3">
        <v>0</v>
      </c>
    </row>
    <row r="1459" spans="1:8" hidden="1" x14ac:dyDescent="0.3">
      <c r="A1459" s="5">
        <v>424045</v>
      </c>
      <c r="B1459" s="4" t="s">
        <v>672</v>
      </c>
      <c r="C1459" s="3">
        <v>0</v>
      </c>
      <c r="D1459" s="3">
        <v>0</v>
      </c>
      <c r="E1459" s="3">
        <v>0</v>
      </c>
      <c r="F1459" s="3">
        <v>0</v>
      </c>
      <c r="G1459" s="3">
        <v>0</v>
      </c>
      <c r="H1459" s="3">
        <v>0</v>
      </c>
    </row>
    <row r="1460" spans="1:8" hidden="1" x14ac:dyDescent="0.3">
      <c r="A1460" s="5">
        <v>424050</v>
      </c>
      <c r="B1460" s="4" t="s">
        <v>671</v>
      </c>
      <c r="C1460" s="3">
        <v>0</v>
      </c>
      <c r="D1460" s="3">
        <v>0</v>
      </c>
      <c r="E1460" s="3">
        <v>0</v>
      </c>
      <c r="F1460" s="3">
        <v>0</v>
      </c>
      <c r="G1460" s="3">
        <v>0</v>
      </c>
      <c r="H1460" s="3">
        <v>0</v>
      </c>
    </row>
    <row r="1461" spans="1:8" hidden="1" x14ac:dyDescent="0.3">
      <c r="A1461" s="5">
        <v>424055</v>
      </c>
      <c r="B1461" s="4" t="s">
        <v>670</v>
      </c>
      <c r="C1461" s="3">
        <v>0</v>
      </c>
      <c r="D1461" s="3">
        <v>0</v>
      </c>
      <c r="E1461" s="3">
        <v>0</v>
      </c>
      <c r="F1461" s="3">
        <v>0</v>
      </c>
      <c r="G1461" s="3">
        <v>0</v>
      </c>
      <c r="H1461" s="3">
        <v>0</v>
      </c>
    </row>
    <row r="1462" spans="1:8" hidden="1" x14ac:dyDescent="0.3">
      <c r="A1462" s="5">
        <v>424060</v>
      </c>
      <c r="B1462" s="4" t="s">
        <v>669</v>
      </c>
      <c r="C1462" s="3">
        <v>0</v>
      </c>
      <c r="D1462" s="3">
        <v>0</v>
      </c>
      <c r="E1462" s="3">
        <v>0</v>
      </c>
      <c r="F1462" s="3">
        <v>0</v>
      </c>
      <c r="G1462" s="3">
        <v>0</v>
      </c>
      <c r="H1462" s="3">
        <v>0</v>
      </c>
    </row>
    <row r="1463" spans="1:8" hidden="1" x14ac:dyDescent="0.3">
      <c r="A1463" s="5">
        <v>424065</v>
      </c>
      <c r="B1463" s="4" t="s">
        <v>668</v>
      </c>
      <c r="C1463" s="3">
        <v>275862</v>
      </c>
      <c r="D1463" s="3">
        <v>126051</v>
      </c>
      <c r="E1463" s="3">
        <v>0</v>
      </c>
      <c r="F1463" s="3">
        <v>42017</v>
      </c>
      <c r="G1463" s="3">
        <v>231092</v>
      </c>
      <c r="H1463" s="3">
        <v>0</v>
      </c>
    </row>
    <row r="1464" spans="1:8" hidden="1" x14ac:dyDescent="0.3">
      <c r="A1464" s="5">
        <v>424070</v>
      </c>
      <c r="B1464" s="4" t="s">
        <v>667</v>
      </c>
      <c r="C1464" s="3">
        <v>0</v>
      </c>
      <c r="D1464" s="3">
        <v>0</v>
      </c>
      <c r="E1464" s="3">
        <v>0</v>
      </c>
      <c r="F1464" s="3">
        <v>0</v>
      </c>
      <c r="G1464" s="3">
        <v>0</v>
      </c>
      <c r="H1464" s="3">
        <v>0</v>
      </c>
    </row>
    <row r="1465" spans="1:8" hidden="1" x14ac:dyDescent="0.3">
      <c r="A1465" s="5">
        <v>424075</v>
      </c>
      <c r="B1465" s="4" t="s">
        <v>666</v>
      </c>
      <c r="C1465" s="3">
        <v>0</v>
      </c>
      <c r="D1465" s="3">
        <v>0</v>
      </c>
      <c r="E1465" s="3">
        <v>0</v>
      </c>
      <c r="F1465" s="3">
        <v>0</v>
      </c>
      <c r="G1465" s="3">
        <v>0</v>
      </c>
      <c r="H1465" s="3">
        <v>0</v>
      </c>
    </row>
    <row r="1466" spans="1:8" hidden="1" x14ac:dyDescent="0.3">
      <c r="A1466" s="5">
        <v>424080</v>
      </c>
      <c r="B1466" s="4" t="s">
        <v>665</v>
      </c>
      <c r="C1466" s="3">
        <v>0</v>
      </c>
      <c r="D1466" s="3">
        <v>0</v>
      </c>
      <c r="E1466" s="3">
        <v>0</v>
      </c>
      <c r="F1466" s="3">
        <v>26875815</v>
      </c>
      <c r="G1466" s="3">
        <v>0</v>
      </c>
      <c r="H1466" s="3">
        <v>0</v>
      </c>
    </row>
    <row r="1467" spans="1:8" hidden="1" x14ac:dyDescent="0.3">
      <c r="A1467" s="5">
        <v>424085</v>
      </c>
      <c r="B1467" s="4" t="s">
        <v>664</v>
      </c>
      <c r="C1467" s="3">
        <v>0</v>
      </c>
      <c r="D1467" s="3">
        <v>0</v>
      </c>
      <c r="E1467" s="3">
        <v>0</v>
      </c>
      <c r="F1467" s="3">
        <v>0</v>
      </c>
      <c r="G1467" s="3">
        <v>0</v>
      </c>
      <c r="H1467" s="3">
        <v>0</v>
      </c>
    </row>
    <row r="1468" spans="1:8" x14ac:dyDescent="0.3">
      <c r="A1468" s="5">
        <v>424090</v>
      </c>
      <c r="B1468" s="4" t="s">
        <v>213</v>
      </c>
      <c r="C1468" s="3">
        <v>21092741</v>
      </c>
      <c r="D1468" s="3">
        <v>21939895</v>
      </c>
      <c r="E1468" s="3">
        <v>17049521</v>
      </c>
      <c r="F1468" s="3">
        <v>118736057</v>
      </c>
      <c r="G1468" s="3">
        <v>17548496</v>
      </c>
      <c r="H1468" s="3">
        <v>31500117</v>
      </c>
    </row>
    <row r="1469" spans="1:8" x14ac:dyDescent="0.3">
      <c r="A1469" s="5">
        <v>424500</v>
      </c>
      <c r="B1469" s="4" t="s">
        <v>663</v>
      </c>
      <c r="C1469" s="3">
        <v>0</v>
      </c>
      <c r="D1469" s="3">
        <v>0</v>
      </c>
      <c r="E1469" s="3">
        <v>35781975</v>
      </c>
      <c r="F1469" s="3">
        <v>7710951</v>
      </c>
      <c r="G1469" s="3">
        <v>12952377</v>
      </c>
      <c r="H1469" s="3">
        <v>1100000</v>
      </c>
    </row>
    <row r="1470" spans="1:8" hidden="1" x14ac:dyDescent="0.3">
      <c r="A1470" s="5">
        <v>424505</v>
      </c>
      <c r="B1470" s="4" t="s">
        <v>662</v>
      </c>
      <c r="C1470" s="3">
        <v>0</v>
      </c>
      <c r="D1470" s="3">
        <v>0</v>
      </c>
      <c r="E1470" s="3">
        <v>35781975</v>
      </c>
      <c r="F1470" s="3">
        <v>7710951</v>
      </c>
      <c r="G1470" s="3">
        <v>12952377</v>
      </c>
      <c r="H1470" s="3">
        <v>0</v>
      </c>
    </row>
    <row r="1471" spans="1:8" hidden="1" x14ac:dyDescent="0.3">
      <c r="A1471" s="5">
        <v>424510</v>
      </c>
      <c r="B1471" s="4" t="s">
        <v>661</v>
      </c>
      <c r="C1471" s="3">
        <v>0</v>
      </c>
      <c r="D1471" s="3">
        <v>0</v>
      </c>
      <c r="E1471" s="3">
        <v>0</v>
      </c>
      <c r="F1471" s="3">
        <v>0</v>
      </c>
      <c r="G1471" s="3">
        <v>0</v>
      </c>
      <c r="H1471" s="3">
        <v>0</v>
      </c>
    </row>
    <row r="1472" spans="1:8" hidden="1" x14ac:dyDescent="0.3">
      <c r="A1472" s="5">
        <v>424515</v>
      </c>
      <c r="B1472" s="4" t="s">
        <v>660</v>
      </c>
      <c r="C1472" s="3">
        <v>0</v>
      </c>
      <c r="D1472" s="3">
        <v>0</v>
      </c>
      <c r="E1472" s="3">
        <v>0</v>
      </c>
      <c r="F1472" s="3">
        <v>0</v>
      </c>
      <c r="G1472" s="3">
        <v>0</v>
      </c>
      <c r="H1472" s="3">
        <v>0</v>
      </c>
    </row>
    <row r="1473" spans="1:8" x14ac:dyDescent="0.3">
      <c r="A1473" s="5">
        <v>424520</v>
      </c>
      <c r="B1473" s="4" t="s">
        <v>498</v>
      </c>
      <c r="C1473" s="3">
        <v>0</v>
      </c>
      <c r="D1473" s="3">
        <v>0</v>
      </c>
      <c r="E1473" s="3">
        <v>0</v>
      </c>
      <c r="F1473" s="3">
        <v>0</v>
      </c>
      <c r="G1473" s="3">
        <v>0</v>
      </c>
      <c r="H1473" s="3">
        <v>1100000</v>
      </c>
    </row>
    <row r="1474" spans="1:8" hidden="1" x14ac:dyDescent="0.3">
      <c r="A1474" s="5">
        <v>424525</v>
      </c>
      <c r="B1474" s="4" t="s">
        <v>659</v>
      </c>
      <c r="C1474" s="3">
        <v>0</v>
      </c>
      <c r="D1474" s="3">
        <v>0</v>
      </c>
      <c r="E1474" s="3">
        <v>0</v>
      </c>
      <c r="F1474" s="3">
        <v>0</v>
      </c>
      <c r="G1474" s="3">
        <v>0</v>
      </c>
      <c r="H1474" s="3">
        <v>0</v>
      </c>
    </row>
    <row r="1475" spans="1:8" hidden="1" x14ac:dyDescent="0.3">
      <c r="A1475" s="5">
        <v>424530</v>
      </c>
      <c r="B1475" s="4" t="s">
        <v>658</v>
      </c>
      <c r="C1475" s="3">
        <v>0</v>
      </c>
      <c r="D1475" s="3">
        <v>0</v>
      </c>
      <c r="E1475" s="3">
        <v>0</v>
      </c>
      <c r="F1475" s="3">
        <v>0</v>
      </c>
      <c r="G1475" s="3">
        <v>0</v>
      </c>
      <c r="H1475" s="3">
        <v>0</v>
      </c>
    </row>
    <row r="1476" spans="1:8" hidden="1" x14ac:dyDescent="0.3">
      <c r="A1476" s="5">
        <v>424595</v>
      </c>
      <c r="B1476" s="4" t="s">
        <v>514</v>
      </c>
      <c r="C1476" s="3">
        <v>0</v>
      </c>
      <c r="D1476" s="3">
        <v>0</v>
      </c>
      <c r="E1476" s="3">
        <v>0</v>
      </c>
      <c r="F1476" s="3">
        <v>0</v>
      </c>
      <c r="G1476" s="3">
        <v>0</v>
      </c>
      <c r="H1476" s="3">
        <v>0</v>
      </c>
    </row>
    <row r="1477" spans="1:8" hidden="1" x14ac:dyDescent="0.3">
      <c r="A1477" s="5">
        <v>425000</v>
      </c>
      <c r="B1477" s="4" t="s">
        <v>657</v>
      </c>
      <c r="C1477" s="3">
        <v>0</v>
      </c>
      <c r="D1477" s="3">
        <v>0</v>
      </c>
      <c r="E1477" s="3">
        <v>0</v>
      </c>
      <c r="F1477" s="3">
        <v>0</v>
      </c>
      <c r="G1477" s="3">
        <v>0</v>
      </c>
      <c r="H1477" s="3">
        <v>0</v>
      </c>
    </row>
    <row r="1478" spans="1:8" hidden="1" x14ac:dyDescent="0.3">
      <c r="A1478" s="5">
        <v>425500</v>
      </c>
      <c r="B1478" s="4" t="s">
        <v>656</v>
      </c>
      <c r="C1478" s="3">
        <v>0</v>
      </c>
      <c r="D1478" s="3">
        <v>0</v>
      </c>
      <c r="E1478" s="3">
        <v>0</v>
      </c>
      <c r="F1478" s="3">
        <v>0</v>
      </c>
      <c r="G1478" s="3">
        <v>0</v>
      </c>
      <c r="H1478" s="3">
        <v>0</v>
      </c>
    </row>
    <row r="1479" spans="1:8" hidden="1" x14ac:dyDescent="0.3">
      <c r="A1479" s="5">
        <v>426000</v>
      </c>
      <c r="B1479" s="4" t="s">
        <v>655</v>
      </c>
      <c r="C1479" s="3">
        <v>0</v>
      </c>
      <c r="D1479" s="3">
        <v>0</v>
      </c>
      <c r="E1479" s="3">
        <v>0</v>
      </c>
      <c r="F1479" s="3">
        <v>0</v>
      </c>
      <c r="G1479" s="3">
        <v>0</v>
      </c>
      <c r="H1479" s="3">
        <v>0</v>
      </c>
    </row>
    <row r="1480" spans="1:8" x14ac:dyDescent="0.3">
      <c r="A1480" s="5">
        <v>500000</v>
      </c>
      <c r="B1480" s="4" t="s">
        <v>654</v>
      </c>
      <c r="C1480" s="3">
        <v>4923557025.1199999</v>
      </c>
      <c r="D1480" s="3">
        <v>4388317369.3400002</v>
      </c>
      <c r="E1480" s="3">
        <v>4105747662.3299999</v>
      </c>
      <c r="F1480" s="3">
        <v>4265811132.0799999</v>
      </c>
      <c r="G1480" s="3">
        <v>5512186764.1199999</v>
      </c>
      <c r="H1480" s="3">
        <v>2297646324.0799999</v>
      </c>
    </row>
    <row r="1481" spans="1:8" x14ac:dyDescent="0.3">
      <c r="A1481" s="5">
        <v>510000</v>
      </c>
      <c r="B1481" s="4" t="s">
        <v>653</v>
      </c>
      <c r="C1481" s="3">
        <v>3779210702.02</v>
      </c>
      <c r="D1481" s="3">
        <v>3854958917.3099999</v>
      </c>
      <c r="E1481" s="3">
        <v>3946867274.7800002</v>
      </c>
      <c r="F1481" s="3">
        <v>1163090396.0599999</v>
      </c>
      <c r="G1481" s="3">
        <v>1238697115.45</v>
      </c>
      <c r="H1481" s="3">
        <v>596936973.01999998</v>
      </c>
    </row>
    <row r="1482" spans="1:8" s="155" customFormat="1" x14ac:dyDescent="0.3">
      <c r="A1482" s="153">
        <v>510500</v>
      </c>
      <c r="B1482" s="154" t="s">
        <v>489</v>
      </c>
      <c r="C1482" s="3">
        <v>1459107622</v>
      </c>
      <c r="D1482" s="3">
        <v>1517776524</v>
      </c>
      <c r="E1482" s="3">
        <v>1599238733</v>
      </c>
      <c r="F1482" s="3">
        <v>664985444</v>
      </c>
      <c r="G1482" s="3">
        <v>696940250</v>
      </c>
      <c r="H1482" s="3">
        <v>365853278</v>
      </c>
    </row>
    <row r="1483" spans="1:8" x14ac:dyDescent="0.3">
      <c r="A1483" s="5">
        <v>510501</v>
      </c>
      <c r="B1483" s="4" t="s">
        <v>488</v>
      </c>
      <c r="C1483" s="3">
        <v>36866922</v>
      </c>
      <c r="D1483" s="3">
        <v>40803700</v>
      </c>
      <c r="E1483" s="3">
        <v>39802440</v>
      </c>
      <c r="F1483" s="3">
        <v>20814120</v>
      </c>
      <c r="G1483" s="3">
        <v>22579084</v>
      </c>
      <c r="H1483" s="3">
        <v>12018600</v>
      </c>
    </row>
    <row r="1484" spans="1:8" hidden="1" x14ac:dyDescent="0.3">
      <c r="A1484" s="5">
        <v>510502</v>
      </c>
      <c r="B1484" s="4" t="s">
        <v>487</v>
      </c>
      <c r="C1484" s="3">
        <v>0</v>
      </c>
      <c r="D1484" s="3">
        <v>0</v>
      </c>
      <c r="E1484" s="3">
        <v>0</v>
      </c>
      <c r="F1484" s="3">
        <v>0</v>
      </c>
      <c r="G1484" s="3">
        <v>0</v>
      </c>
      <c r="H1484" s="3">
        <v>0</v>
      </c>
    </row>
    <row r="1485" spans="1:8" x14ac:dyDescent="0.3">
      <c r="A1485" s="5">
        <v>510503</v>
      </c>
      <c r="B1485" s="4" t="s">
        <v>486</v>
      </c>
      <c r="C1485" s="3">
        <v>724349231</v>
      </c>
      <c r="D1485" s="3">
        <v>780858793</v>
      </c>
      <c r="E1485" s="3">
        <v>830005587</v>
      </c>
      <c r="F1485" s="3">
        <v>421028052</v>
      </c>
      <c r="G1485" s="3">
        <v>441169459</v>
      </c>
      <c r="H1485" s="3">
        <v>224295030</v>
      </c>
    </row>
    <row r="1486" spans="1:8" hidden="1" x14ac:dyDescent="0.3">
      <c r="A1486" s="5">
        <v>510504</v>
      </c>
      <c r="B1486" s="4" t="s">
        <v>485</v>
      </c>
      <c r="C1486" s="3">
        <v>0</v>
      </c>
      <c r="D1486" s="3">
        <v>0</v>
      </c>
      <c r="E1486" s="3">
        <v>0</v>
      </c>
      <c r="F1486" s="3">
        <v>0</v>
      </c>
      <c r="G1486" s="3">
        <v>0</v>
      </c>
      <c r="H1486" s="3">
        <v>0</v>
      </c>
    </row>
    <row r="1487" spans="1:8" hidden="1" x14ac:dyDescent="0.3">
      <c r="A1487" s="5">
        <v>510505</v>
      </c>
      <c r="B1487" s="4" t="s">
        <v>484</v>
      </c>
      <c r="C1487" s="3">
        <v>21262699</v>
      </c>
      <c r="D1487" s="3">
        <v>16541452</v>
      </c>
      <c r="E1487" s="3">
        <v>17802651</v>
      </c>
      <c r="F1487" s="3">
        <v>0</v>
      </c>
      <c r="G1487" s="3">
        <v>0</v>
      </c>
      <c r="H1487" s="3">
        <v>0</v>
      </c>
    </row>
    <row r="1488" spans="1:8" hidden="1" x14ac:dyDescent="0.3">
      <c r="A1488" s="5">
        <v>510506</v>
      </c>
      <c r="B1488" s="4" t="s">
        <v>483</v>
      </c>
      <c r="C1488" s="3">
        <v>86596835</v>
      </c>
      <c r="D1488" s="3">
        <v>75829675</v>
      </c>
      <c r="E1488" s="3">
        <v>72906017</v>
      </c>
      <c r="F1488" s="3">
        <v>0</v>
      </c>
      <c r="G1488" s="3">
        <v>0</v>
      </c>
      <c r="H1488" s="3">
        <v>0</v>
      </c>
    </row>
    <row r="1489" spans="1:8" hidden="1" x14ac:dyDescent="0.3">
      <c r="A1489" s="5">
        <v>510507</v>
      </c>
      <c r="B1489" s="4" t="s">
        <v>482</v>
      </c>
      <c r="C1489" s="3">
        <v>0</v>
      </c>
      <c r="D1489" s="3">
        <v>0</v>
      </c>
      <c r="E1489" s="3">
        <v>0</v>
      </c>
      <c r="F1489" s="3">
        <v>0</v>
      </c>
      <c r="G1489" s="3">
        <v>0</v>
      </c>
      <c r="H1489" s="3">
        <v>0</v>
      </c>
    </row>
    <row r="1490" spans="1:8" x14ac:dyDescent="0.3">
      <c r="A1490" s="5">
        <v>510508</v>
      </c>
      <c r="B1490" s="4" t="s">
        <v>481</v>
      </c>
      <c r="C1490" s="3">
        <v>12572</v>
      </c>
      <c r="D1490" s="3">
        <v>23744</v>
      </c>
      <c r="E1490" s="3">
        <v>103507</v>
      </c>
      <c r="F1490" s="3">
        <v>0</v>
      </c>
      <c r="G1490" s="3">
        <v>318357</v>
      </c>
      <c r="H1490" s="3">
        <v>2734</v>
      </c>
    </row>
    <row r="1491" spans="1:8" x14ac:dyDescent="0.3">
      <c r="A1491" s="5">
        <v>510509</v>
      </c>
      <c r="B1491" s="4" t="s">
        <v>480</v>
      </c>
      <c r="C1491" s="3">
        <v>40989340</v>
      </c>
      <c r="D1491" s="3">
        <v>41650365</v>
      </c>
      <c r="E1491" s="3">
        <v>42776453</v>
      </c>
      <c r="F1491" s="3">
        <v>14461006</v>
      </c>
      <c r="G1491" s="3">
        <v>14576127</v>
      </c>
      <c r="H1491" s="3">
        <v>8150828</v>
      </c>
    </row>
    <row r="1492" spans="1:8" x14ac:dyDescent="0.3">
      <c r="A1492" s="5">
        <v>510510</v>
      </c>
      <c r="B1492" s="4" t="s">
        <v>479</v>
      </c>
      <c r="C1492" s="3">
        <v>69794208</v>
      </c>
      <c r="D1492" s="3">
        <v>73546316</v>
      </c>
      <c r="E1492" s="3">
        <v>77292493</v>
      </c>
      <c r="F1492" s="3">
        <v>33841462</v>
      </c>
      <c r="G1492" s="3">
        <v>36178355</v>
      </c>
      <c r="H1492" s="3">
        <v>18823089</v>
      </c>
    </row>
    <row r="1493" spans="1:8" x14ac:dyDescent="0.3">
      <c r="A1493" s="5">
        <v>510511</v>
      </c>
      <c r="B1493" s="4" t="s">
        <v>478</v>
      </c>
      <c r="C1493" s="3">
        <v>8061183</v>
      </c>
      <c r="D1493" s="3">
        <v>8715125</v>
      </c>
      <c r="E1493" s="3">
        <v>9184101</v>
      </c>
      <c r="F1493" s="3">
        <v>3822376</v>
      </c>
      <c r="G1493" s="3">
        <v>4308488</v>
      </c>
      <c r="H1493" s="3">
        <v>2240877</v>
      </c>
    </row>
    <row r="1494" spans="1:8" x14ac:dyDescent="0.3">
      <c r="A1494" s="5">
        <v>510512</v>
      </c>
      <c r="B1494" s="4" t="s">
        <v>477</v>
      </c>
      <c r="C1494" s="3">
        <v>69819030</v>
      </c>
      <c r="D1494" s="3">
        <v>73609361</v>
      </c>
      <c r="E1494" s="3">
        <v>77299297</v>
      </c>
      <c r="F1494" s="3">
        <v>33886802</v>
      </c>
      <c r="G1494" s="3">
        <v>36271181</v>
      </c>
      <c r="H1494" s="3">
        <v>18823089</v>
      </c>
    </row>
    <row r="1495" spans="1:8" hidden="1" x14ac:dyDescent="0.3">
      <c r="A1495" s="5">
        <v>510513</v>
      </c>
      <c r="B1495" s="4" t="s">
        <v>476</v>
      </c>
      <c r="C1495" s="3">
        <v>0</v>
      </c>
      <c r="D1495" s="3">
        <v>0</v>
      </c>
      <c r="E1495" s="3">
        <v>0</v>
      </c>
      <c r="F1495" s="3">
        <v>0</v>
      </c>
      <c r="G1495" s="3">
        <v>0</v>
      </c>
      <c r="H1495" s="3">
        <v>0</v>
      </c>
    </row>
    <row r="1496" spans="1:8" hidden="1" x14ac:dyDescent="0.3">
      <c r="A1496" s="5">
        <v>510514</v>
      </c>
      <c r="B1496" s="4" t="s">
        <v>475</v>
      </c>
      <c r="C1496" s="3">
        <v>0</v>
      </c>
      <c r="D1496" s="3">
        <v>0</v>
      </c>
      <c r="E1496" s="3">
        <v>0</v>
      </c>
      <c r="F1496" s="3">
        <v>0</v>
      </c>
      <c r="G1496" s="3">
        <v>0</v>
      </c>
      <c r="H1496" s="3">
        <v>0</v>
      </c>
    </row>
    <row r="1497" spans="1:8" hidden="1" x14ac:dyDescent="0.3">
      <c r="A1497" s="5">
        <v>510515</v>
      </c>
      <c r="B1497" s="4" t="s">
        <v>474</v>
      </c>
      <c r="C1497" s="3">
        <v>0</v>
      </c>
      <c r="D1497" s="3">
        <v>0</v>
      </c>
      <c r="E1497" s="3">
        <v>0</v>
      </c>
      <c r="F1497" s="3">
        <v>0</v>
      </c>
      <c r="G1497" s="3">
        <v>0</v>
      </c>
      <c r="H1497" s="3">
        <v>0</v>
      </c>
    </row>
    <row r="1498" spans="1:8" x14ac:dyDescent="0.3">
      <c r="A1498" s="5">
        <v>510516</v>
      </c>
      <c r="B1498" s="4" t="s">
        <v>473</v>
      </c>
      <c r="C1498" s="3">
        <v>46155794</v>
      </c>
      <c r="D1498" s="3">
        <v>49797505</v>
      </c>
      <c r="E1498" s="3">
        <v>54495023</v>
      </c>
      <c r="F1498" s="3">
        <v>24239790</v>
      </c>
      <c r="G1498" s="3">
        <v>25674093</v>
      </c>
      <c r="H1498" s="3">
        <v>12479284</v>
      </c>
    </row>
    <row r="1499" spans="1:8" hidden="1" x14ac:dyDescent="0.3">
      <c r="A1499" s="5">
        <v>510517</v>
      </c>
      <c r="B1499" s="4" t="s">
        <v>472</v>
      </c>
      <c r="C1499" s="3">
        <v>0</v>
      </c>
      <c r="D1499" s="3">
        <v>0</v>
      </c>
      <c r="E1499" s="3">
        <v>0</v>
      </c>
      <c r="F1499" s="3">
        <v>0</v>
      </c>
      <c r="G1499" s="3">
        <v>0</v>
      </c>
      <c r="H1499" s="3">
        <v>0</v>
      </c>
    </row>
    <row r="1500" spans="1:8" hidden="1" x14ac:dyDescent="0.3">
      <c r="A1500" s="5">
        <v>510518</v>
      </c>
      <c r="B1500" s="4" t="s">
        <v>471</v>
      </c>
      <c r="C1500" s="3">
        <v>0</v>
      </c>
      <c r="D1500" s="3">
        <v>0</v>
      </c>
      <c r="E1500" s="3">
        <v>0</v>
      </c>
      <c r="F1500" s="3">
        <v>0</v>
      </c>
      <c r="G1500" s="3">
        <v>0</v>
      </c>
      <c r="H1500" s="3">
        <v>0</v>
      </c>
    </row>
    <row r="1501" spans="1:8" hidden="1" x14ac:dyDescent="0.3">
      <c r="A1501" s="5">
        <v>510519</v>
      </c>
      <c r="B1501" s="4" t="s">
        <v>470</v>
      </c>
      <c r="C1501" s="3">
        <v>34089215</v>
      </c>
      <c r="D1501" s="3">
        <v>14442400</v>
      </c>
      <c r="E1501" s="3">
        <v>6758709</v>
      </c>
      <c r="F1501" s="3">
        <v>0</v>
      </c>
      <c r="G1501" s="3">
        <v>1000000</v>
      </c>
      <c r="H1501" s="3">
        <v>0</v>
      </c>
    </row>
    <row r="1502" spans="1:8" hidden="1" x14ac:dyDescent="0.3">
      <c r="A1502" s="5">
        <v>510520</v>
      </c>
      <c r="B1502" s="4" t="s">
        <v>469</v>
      </c>
      <c r="C1502" s="3">
        <v>0</v>
      </c>
      <c r="D1502" s="3">
        <v>0</v>
      </c>
      <c r="E1502" s="3">
        <v>0</v>
      </c>
      <c r="F1502" s="3">
        <v>0</v>
      </c>
      <c r="G1502" s="3">
        <v>0</v>
      </c>
      <c r="H1502" s="3">
        <v>0</v>
      </c>
    </row>
    <row r="1503" spans="1:8" x14ac:dyDescent="0.3">
      <c r="A1503" s="5">
        <v>510521</v>
      </c>
      <c r="B1503" s="4" t="s">
        <v>468</v>
      </c>
      <c r="C1503" s="3">
        <v>14749731</v>
      </c>
      <c r="D1503" s="3">
        <v>17744908</v>
      </c>
      <c r="E1503" s="3">
        <v>17694561</v>
      </c>
      <c r="F1503" s="3">
        <v>7323949</v>
      </c>
      <c r="G1503" s="3">
        <v>7092867</v>
      </c>
      <c r="H1503" s="3">
        <v>8630844</v>
      </c>
    </row>
    <row r="1504" spans="1:8" hidden="1" x14ac:dyDescent="0.3">
      <c r="A1504" s="5">
        <v>510522</v>
      </c>
      <c r="B1504" s="4" t="s">
        <v>467</v>
      </c>
      <c r="C1504" s="3">
        <v>0</v>
      </c>
      <c r="D1504" s="3">
        <v>0</v>
      </c>
      <c r="E1504" s="3">
        <v>0</v>
      </c>
      <c r="F1504" s="3">
        <v>0</v>
      </c>
      <c r="G1504" s="3">
        <v>0</v>
      </c>
      <c r="H1504" s="3">
        <v>0</v>
      </c>
    </row>
    <row r="1505" spans="1:8" x14ac:dyDescent="0.3">
      <c r="A1505" s="5">
        <v>510523</v>
      </c>
      <c r="B1505" s="4" t="s">
        <v>466</v>
      </c>
      <c r="C1505" s="3">
        <v>78798093</v>
      </c>
      <c r="D1505" s="3">
        <v>83030071</v>
      </c>
      <c r="E1505" s="3">
        <v>88948463</v>
      </c>
      <c r="F1505" s="3">
        <v>5649237</v>
      </c>
      <c r="G1505" s="3">
        <v>6032200</v>
      </c>
      <c r="H1505" s="3">
        <v>2959355</v>
      </c>
    </row>
    <row r="1506" spans="1:8" x14ac:dyDescent="0.3">
      <c r="A1506" s="5">
        <v>510524</v>
      </c>
      <c r="B1506" s="4" t="s">
        <v>465</v>
      </c>
      <c r="C1506" s="3">
        <v>102147773</v>
      </c>
      <c r="D1506" s="3">
        <v>111180220</v>
      </c>
      <c r="E1506" s="3">
        <v>117686131</v>
      </c>
      <c r="F1506" s="3">
        <v>53209428</v>
      </c>
      <c r="G1506" s="3">
        <v>57563377</v>
      </c>
      <c r="H1506" s="3">
        <v>29611144</v>
      </c>
    </row>
    <row r="1507" spans="1:8" x14ac:dyDescent="0.3">
      <c r="A1507" s="5">
        <v>510525</v>
      </c>
      <c r="B1507" s="4" t="s">
        <v>464</v>
      </c>
      <c r="C1507" s="3">
        <v>4548656</v>
      </c>
      <c r="D1507" s="3">
        <v>6932610</v>
      </c>
      <c r="E1507" s="3">
        <v>13883900</v>
      </c>
      <c r="F1507" s="3">
        <v>8429900</v>
      </c>
      <c r="G1507" s="3">
        <v>8903300</v>
      </c>
      <c r="H1507" s="3">
        <v>4635400</v>
      </c>
    </row>
    <row r="1508" spans="1:8" x14ac:dyDescent="0.3">
      <c r="A1508" s="5">
        <v>510526</v>
      </c>
      <c r="B1508" s="4" t="s">
        <v>463</v>
      </c>
      <c r="C1508" s="3">
        <v>35071599</v>
      </c>
      <c r="D1508" s="3">
        <v>36827900</v>
      </c>
      <c r="E1508" s="3">
        <v>39883472</v>
      </c>
      <c r="F1508" s="3">
        <v>17841850</v>
      </c>
      <c r="G1508" s="3">
        <v>18739200</v>
      </c>
      <c r="H1508" s="3">
        <v>9157000</v>
      </c>
    </row>
    <row r="1509" spans="1:8" x14ac:dyDescent="0.3">
      <c r="A1509" s="5">
        <v>510527</v>
      </c>
      <c r="B1509" s="4" t="s">
        <v>462</v>
      </c>
      <c r="C1509" s="3">
        <v>26299484</v>
      </c>
      <c r="D1509" s="3">
        <v>27626584</v>
      </c>
      <c r="E1509" s="3">
        <v>29956928</v>
      </c>
      <c r="F1509" s="3">
        <v>1567150</v>
      </c>
      <c r="G1509" s="3">
        <v>1701800</v>
      </c>
      <c r="H1509" s="3">
        <v>841500</v>
      </c>
    </row>
    <row r="1510" spans="1:8" x14ac:dyDescent="0.3">
      <c r="A1510" s="5">
        <v>510528</v>
      </c>
      <c r="B1510" s="4" t="s">
        <v>461</v>
      </c>
      <c r="C1510" s="3">
        <v>17532749</v>
      </c>
      <c r="D1510" s="3">
        <v>18431100</v>
      </c>
      <c r="E1510" s="3">
        <v>19968300</v>
      </c>
      <c r="F1510" s="3">
        <v>1044950</v>
      </c>
      <c r="G1510" s="3">
        <v>1134750</v>
      </c>
      <c r="H1510" s="3">
        <v>561000</v>
      </c>
    </row>
    <row r="1511" spans="1:8" hidden="1" x14ac:dyDescent="0.3">
      <c r="A1511" s="5">
        <v>510529</v>
      </c>
      <c r="B1511" s="4" t="s">
        <v>460</v>
      </c>
      <c r="C1511" s="3">
        <v>0</v>
      </c>
      <c r="D1511" s="3">
        <v>0</v>
      </c>
      <c r="E1511" s="3">
        <v>0</v>
      </c>
      <c r="F1511" s="3">
        <v>0</v>
      </c>
      <c r="G1511" s="3">
        <v>0</v>
      </c>
      <c r="H1511" s="3">
        <v>0</v>
      </c>
    </row>
    <row r="1512" spans="1:8" x14ac:dyDescent="0.3">
      <c r="A1512" s="5">
        <v>510530</v>
      </c>
      <c r="B1512" s="4" t="s">
        <v>449</v>
      </c>
      <c r="C1512" s="3">
        <v>0</v>
      </c>
      <c r="D1512" s="3">
        <v>0</v>
      </c>
      <c r="E1512" s="3">
        <v>0</v>
      </c>
      <c r="F1512" s="3">
        <v>0</v>
      </c>
      <c r="G1512" s="3">
        <v>0</v>
      </c>
      <c r="H1512" s="3">
        <v>5157100</v>
      </c>
    </row>
    <row r="1513" spans="1:8" x14ac:dyDescent="0.3">
      <c r="A1513" s="5">
        <v>510531</v>
      </c>
      <c r="B1513" s="4" t="s">
        <v>459</v>
      </c>
      <c r="C1513" s="3">
        <v>5124138</v>
      </c>
      <c r="D1513" s="3">
        <v>2840000</v>
      </c>
      <c r="E1513" s="3">
        <v>1740751</v>
      </c>
      <c r="F1513" s="3">
        <v>1117307</v>
      </c>
      <c r="G1513" s="3">
        <v>624962</v>
      </c>
      <c r="H1513" s="3">
        <v>1140000</v>
      </c>
    </row>
    <row r="1514" spans="1:8" hidden="1" x14ac:dyDescent="0.3">
      <c r="A1514" s="5">
        <v>510532</v>
      </c>
      <c r="B1514" s="4" t="s">
        <v>458</v>
      </c>
      <c r="C1514" s="3">
        <v>0</v>
      </c>
      <c r="D1514" s="3">
        <v>0</v>
      </c>
      <c r="E1514" s="3">
        <v>0</v>
      </c>
      <c r="F1514" s="3">
        <v>0</v>
      </c>
      <c r="G1514" s="3">
        <v>0</v>
      </c>
      <c r="H1514" s="3">
        <v>0</v>
      </c>
    </row>
    <row r="1515" spans="1:8" hidden="1" x14ac:dyDescent="0.3">
      <c r="A1515" s="5">
        <v>510533</v>
      </c>
      <c r="B1515" s="4" t="s">
        <v>457</v>
      </c>
      <c r="C1515" s="3">
        <v>0</v>
      </c>
      <c r="D1515" s="3">
        <v>0</v>
      </c>
      <c r="E1515" s="3">
        <v>0</v>
      </c>
      <c r="F1515" s="3">
        <v>0</v>
      </c>
      <c r="G1515" s="3">
        <v>0</v>
      </c>
      <c r="H1515" s="3">
        <v>0</v>
      </c>
    </row>
    <row r="1516" spans="1:8" hidden="1" x14ac:dyDescent="0.3">
      <c r="A1516" s="5">
        <v>510534</v>
      </c>
      <c r="B1516" s="4" t="s">
        <v>456</v>
      </c>
      <c r="C1516" s="3">
        <v>0</v>
      </c>
      <c r="D1516" s="3">
        <v>0</v>
      </c>
      <c r="E1516" s="3">
        <v>0</v>
      </c>
      <c r="F1516" s="3">
        <v>0</v>
      </c>
      <c r="G1516" s="3">
        <v>0</v>
      </c>
      <c r="H1516" s="3">
        <v>0</v>
      </c>
    </row>
    <row r="1517" spans="1:8" x14ac:dyDescent="0.3">
      <c r="A1517" s="5">
        <v>510595</v>
      </c>
      <c r="B1517" s="4" t="s">
        <v>455</v>
      </c>
      <c r="C1517" s="3">
        <v>36838370</v>
      </c>
      <c r="D1517" s="3">
        <v>37344695</v>
      </c>
      <c r="E1517" s="3">
        <v>41049949</v>
      </c>
      <c r="F1517" s="3">
        <v>16708065</v>
      </c>
      <c r="G1517" s="3">
        <v>13072650</v>
      </c>
      <c r="H1517" s="3">
        <v>6326404</v>
      </c>
    </row>
    <row r="1518" spans="1:8" hidden="1" x14ac:dyDescent="0.3">
      <c r="A1518" s="5">
        <v>510700</v>
      </c>
      <c r="B1518" s="4" t="s">
        <v>652</v>
      </c>
      <c r="C1518" s="3">
        <v>0</v>
      </c>
      <c r="D1518" s="3">
        <v>0</v>
      </c>
      <c r="E1518" s="3">
        <v>0</v>
      </c>
      <c r="F1518" s="3">
        <v>0</v>
      </c>
      <c r="G1518" s="3">
        <v>0</v>
      </c>
      <c r="H1518" s="3">
        <v>0</v>
      </c>
    </row>
    <row r="1519" spans="1:8" hidden="1" x14ac:dyDescent="0.3">
      <c r="A1519" s="5">
        <v>510705</v>
      </c>
      <c r="B1519" s="4" t="s">
        <v>651</v>
      </c>
      <c r="C1519" s="3">
        <v>0</v>
      </c>
      <c r="D1519" s="3">
        <v>0</v>
      </c>
      <c r="E1519" s="3">
        <v>0</v>
      </c>
      <c r="F1519" s="3">
        <v>0</v>
      </c>
      <c r="G1519" s="3">
        <v>0</v>
      </c>
      <c r="H1519" s="3">
        <v>0</v>
      </c>
    </row>
    <row r="1520" spans="1:8" hidden="1" x14ac:dyDescent="0.3">
      <c r="A1520" s="5">
        <v>510710</v>
      </c>
      <c r="B1520" s="4" t="s">
        <v>650</v>
      </c>
      <c r="C1520" s="3">
        <v>0</v>
      </c>
      <c r="D1520" s="3">
        <v>0</v>
      </c>
      <c r="E1520" s="3">
        <v>0</v>
      </c>
      <c r="F1520" s="3">
        <v>0</v>
      </c>
      <c r="G1520" s="3">
        <v>0</v>
      </c>
      <c r="H1520" s="3">
        <v>0</v>
      </c>
    </row>
    <row r="1521" spans="1:8" hidden="1" x14ac:dyDescent="0.3">
      <c r="A1521" s="5">
        <v>510715</v>
      </c>
      <c r="B1521" s="4" t="s">
        <v>649</v>
      </c>
      <c r="C1521" s="3">
        <v>0</v>
      </c>
      <c r="D1521" s="3">
        <v>0</v>
      </c>
      <c r="E1521" s="3">
        <v>0</v>
      </c>
      <c r="F1521" s="3">
        <v>0</v>
      </c>
      <c r="G1521" s="3">
        <v>0</v>
      </c>
      <c r="H1521" s="3">
        <v>0</v>
      </c>
    </row>
    <row r="1522" spans="1:8" hidden="1" x14ac:dyDescent="0.3">
      <c r="A1522" s="5">
        <v>510720</v>
      </c>
      <c r="B1522" s="4" t="s">
        <v>648</v>
      </c>
      <c r="C1522" s="3">
        <v>0</v>
      </c>
      <c r="D1522" s="3">
        <v>0</v>
      </c>
      <c r="E1522" s="3">
        <v>0</v>
      </c>
      <c r="F1522" s="3">
        <v>0</v>
      </c>
      <c r="G1522" s="3">
        <v>0</v>
      </c>
      <c r="H1522" s="3">
        <v>0</v>
      </c>
    </row>
    <row r="1523" spans="1:8" hidden="1" x14ac:dyDescent="0.3">
      <c r="A1523" s="5">
        <v>510725</v>
      </c>
      <c r="B1523" s="4" t="s">
        <v>647</v>
      </c>
      <c r="C1523" s="3">
        <v>0</v>
      </c>
      <c r="D1523" s="3">
        <v>0</v>
      </c>
      <c r="E1523" s="3">
        <v>0</v>
      </c>
      <c r="F1523" s="3">
        <v>0</v>
      </c>
      <c r="G1523" s="3">
        <v>0</v>
      </c>
      <c r="H1523" s="3">
        <v>0</v>
      </c>
    </row>
    <row r="1524" spans="1:8" hidden="1" x14ac:dyDescent="0.3">
      <c r="A1524" s="5">
        <v>510730</v>
      </c>
      <c r="B1524" s="4" t="s">
        <v>646</v>
      </c>
      <c r="C1524" s="3">
        <v>0</v>
      </c>
      <c r="D1524" s="3">
        <v>0</v>
      </c>
      <c r="E1524" s="3">
        <v>0</v>
      </c>
      <c r="F1524" s="3">
        <v>0</v>
      </c>
      <c r="G1524" s="3">
        <v>0</v>
      </c>
      <c r="H1524" s="3">
        <v>0</v>
      </c>
    </row>
    <row r="1525" spans="1:8" hidden="1" x14ac:dyDescent="0.3">
      <c r="A1525" s="5">
        <v>510735</v>
      </c>
      <c r="B1525" s="4" t="s">
        <v>645</v>
      </c>
      <c r="C1525" s="3">
        <v>0</v>
      </c>
      <c r="D1525" s="3">
        <v>0</v>
      </c>
      <c r="E1525" s="3">
        <v>0</v>
      </c>
      <c r="F1525" s="3">
        <v>0</v>
      </c>
      <c r="G1525" s="3">
        <v>0</v>
      </c>
      <c r="H1525" s="3">
        <v>0</v>
      </c>
    </row>
    <row r="1526" spans="1:8" hidden="1" x14ac:dyDescent="0.3">
      <c r="A1526" s="5">
        <v>510740</v>
      </c>
      <c r="B1526" s="4" t="s">
        <v>644</v>
      </c>
      <c r="C1526" s="3">
        <v>0</v>
      </c>
      <c r="D1526" s="3">
        <v>0</v>
      </c>
      <c r="E1526" s="3">
        <v>0</v>
      </c>
      <c r="F1526" s="3">
        <v>0</v>
      </c>
      <c r="G1526" s="3">
        <v>0</v>
      </c>
      <c r="H1526" s="3">
        <v>0</v>
      </c>
    </row>
    <row r="1527" spans="1:8" hidden="1" x14ac:dyDescent="0.3">
      <c r="A1527" s="5">
        <v>510745</v>
      </c>
      <c r="B1527" s="4" t="s">
        <v>514</v>
      </c>
      <c r="C1527" s="3">
        <v>0</v>
      </c>
      <c r="D1527" s="3">
        <v>0</v>
      </c>
      <c r="E1527" s="3">
        <v>0</v>
      </c>
      <c r="F1527" s="3">
        <v>0</v>
      </c>
      <c r="G1527" s="3">
        <v>0</v>
      </c>
      <c r="H1527" s="3">
        <v>0</v>
      </c>
    </row>
    <row r="1528" spans="1:8" s="155" customFormat="1" x14ac:dyDescent="0.3">
      <c r="A1528" s="153">
        <v>511000</v>
      </c>
      <c r="B1528" s="154" t="s">
        <v>643</v>
      </c>
      <c r="C1528" s="3">
        <v>2189571106.0100002</v>
      </c>
      <c r="D1528" s="3">
        <v>2189758765.1700001</v>
      </c>
      <c r="E1528" s="3">
        <v>2226798198.6900001</v>
      </c>
      <c r="F1528" s="3">
        <v>416494932.13999999</v>
      </c>
      <c r="G1528" s="3">
        <v>468038921.02999997</v>
      </c>
      <c r="H1528" s="3">
        <v>194276588.97</v>
      </c>
    </row>
    <row r="1529" spans="1:8" x14ac:dyDescent="0.3">
      <c r="A1529" s="5">
        <v>511001</v>
      </c>
      <c r="B1529" s="4" t="s">
        <v>453</v>
      </c>
      <c r="C1529" s="3">
        <v>243084248</v>
      </c>
      <c r="D1529" s="3">
        <v>269998749</v>
      </c>
      <c r="E1529" s="3">
        <v>199956324</v>
      </c>
      <c r="F1529" s="3">
        <v>64628408</v>
      </c>
      <c r="G1529" s="3">
        <v>66551779</v>
      </c>
      <c r="H1529" s="3">
        <v>41337950</v>
      </c>
    </row>
    <row r="1530" spans="1:8" x14ac:dyDescent="0.3">
      <c r="A1530" s="5">
        <v>511002</v>
      </c>
      <c r="B1530" s="4" t="s">
        <v>452</v>
      </c>
      <c r="C1530" s="3">
        <v>217525258.75</v>
      </c>
      <c r="D1530" s="3">
        <v>205156070.88999999</v>
      </c>
      <c r="E1530" s="3">
        <v>338931139.07999998</v>
      </c>
      <c r="F1530" s="3">
        <v>27401459.239999998</v>
      </c>
      <c r="G1530" s="3">
        <v>34946838.159999996</v>
      </c>
      <c r="H1530" s="3">
        <v>19518107.48</v>
      </c>
    </row>
    <row r="1531" spans="1:8" x14ac:dyDescent="0.3">
      <c r="A1531" s="5">
        <v>511003</v>
      </c>
      <c r="B1531" s="4" t="s">
        <v>451</v>
      </c>
      <c r="C1531" s="3">
        <v>27386036</v>
      </c>
      <c r="D1531" s="3">
        <v>55948728</v>
      </c>
      <c r="E1531" s="3">
        <v>43694744</v>
      </c>
      <c r="F1531" s="3">
        <v>905780</v>
      </c>
      <c r="G1531" s="3">
        <v>747465</v>
      </c>
      <c r="H1531" s="3">
        <v>339936</v>
      </c>
    </row>
    <row r="1532" spans="1:8" hidden="1" x14ac:dyDescent="0.3">
      <c r="A1532" s="5">
        <v>511004</v>
      </c>
      <c r="B1532" s="4" t="s">
        <v>450</v>
      </c>
      <c r="C1532" s="3">
        <v>0</v>
      </c>
      <c r="D1532" s="3">
        <v>0</v>
      </c>
      <c r="E1532" s="3">
        <v>0</v>
      </c>
      <c r="F1532" s="3">
        <v>0</v>
      </c>
      <c r="G1532" s="3">
        <v>0</v>
      </c>
      <c r="H1532" s="3">
        <v>0</v>
      </c>
    </row>
    <row r="1533" spans="1:8" x14ac:dyDescent="0.3">
      <c r="A1533" s="5">
        <v>511005</v>
      </c>
      <c r="B1533" s="4" t="s">
        <v>449</v>
      </c>
      <c r="C1533" s="3">
        <v>195131761</v>
      </c>
      <c r="D1533" s="3">
        <v>217577252</v>
      </c>
      <c r="E1533" s="3">
        <v>252132731</v>
      </c>
      <c r="F1533" s="3">
        <v>53255508</v>
      </c>
      <c r="G1533" s="3">
        <v>48078598</v>
      </c>
      <c r="H1533" s="3">
        <v>15256672</v>
      </c>
    </row>
    <row r="1534" spans="1:8" x14ac:dyDescent="0.3">
      <c r="A1534" s="5">
        <v>511006</v>
      </c>
      <c r="B1534" s="4" t="s">
        <v>448</v>
      </c>
      <c r="C1534" s="3">
        <v>87775060</v>
      </c>
      <c r="D1534" s="3">
        <v>72785204.670000002</v>
      </c>
      <c r="E1534" s="3">
        <v>91653018</v>
      </c>
      <c r="F1534" s="3">
        <v>15208446</v>
      </c>
      <c r="G1534" s="3">
        <v>34759812</v>
      </c>
      <c r="H1534" s="3">
        <v>9347521</v>
      </c>
    </row>
    <row r="1535" spans="1:8" hidden="1" x14ac:dyDescent="0.3">
      <c r="A1535" s="5">
        <v>511007</v>
      </c>
      <c r="B1535" s="4" t="s">
        <v>447</v>
      </c>
      <c r="C1535" s="3">
        <v>0</v>
      </c>
      <c r="D1535" s="3">
        <v>0</v>
      </c>
      <c r="E1535" s="3">
        <v>0</v>
      </c>
      <c r="F1535" s="3">
        <v>0</v>
      </c>
      <c r="G1535" s="3">
        <v>0</v>
      </c>
      <c r="H1535" s="3">
        <v>0</v>
      </c>
    </row>
    <row r="1536" spans="1:8" hidden="1" x14ac:dyDescent="0.3">
      <c r="A1536" s="5">
        <v>511008</v>
      </c>
      <c r="B1536" s="4" t="s">
        <v>446</v>
      </c>
      <c r="C1536" s="3">
        <v>0</v>
      </c>
      <c r="D1536" s="3">
        <v>0</v>
      </c>
      <c r="E1536" s="3">
        <v>0</v>
      </c>
      <c r="F1536" s="3">
        <v>0</v>
      </c>
      <c r="G1536" s="3">
        <v>0</v>
      </c>
      <c r="H1536" s="3">
        <v>0</v>
      </c>
    </row>
    <row r="1537" spans="1:8" hidden="1" x14ac:dyDescent="0.3">
      <c r="A1537" s="5">
        <v>511009</v>
      </c>
      <c r="B1537" s="4" t="s">
        <v>445</v>
      </c>
      <c r="C1537" s="3">
        <v>0</v>
      </c>
      <c r="D1537" s="3">
        <v>700000</v>
      </c>
      <c r="E1537" s="3">
        <v>0</v>
      </c>
      <c r="F1537" s="3">
        <v>0</v>
      </c>
      <c r="G1537" s="3">
        <v>71000</v>
      </c>
      <c r="H1537" s="3">
        <v>0</v>
      </c>
    </row>
    <row r="1538" spans="1:8" x14ac:dyDescent="0.3">
      <c r="A1538" s="5">
        <v>511010</v>
      </c>
      <c r="B1538" s="4" t="s">
        <v>444</v>
      </c>
      <c r="C1538" s="3">
        <v>8722578.3499999996</v>
      </c>
      <c r="D1538" s="3">
        <v>7985350.6299999999</v>
      </c>
      <c r="E1538" s="3">
        <v>8074149</v>
      </c>
      <c r="F1538" s="3">
        <v>4956272</v>
      </c>
      <c r="G1538" s="3">
        <v>7314786</v>
      </c>
      <c r="H1538" s="3">
        <v>4775733</v>
      </c>
    </row>
    <row r="1539" spans="1:8" x14ac:dyDescent="0.3">
      <c r="A1539" s="5">
        <v>511011</v>
      </c>
      <c r="B1539" s="4" t="s">
        <v>443</v>
      </c>
      <c r="C1539" s="3">
        <v>23096291</v>
      </c>
      <c r="D1539" s="3">
        <v>17567763</v>
      </c>
      <c r="E1539" s="3">
        <v>22464483</v>
      </c>
      <c r="F1539" s="3">
        <v>5578377</v>
      </c>
      <c r="G1539" s="3">
        <v>1611748</v>
      </c>
      <c r="H1539" s="3">
        <v>1089851</v>
      </c>
    </row>
    <row r="1540" spans="1:8" x14ac:dyDescent="0.3">
      <c r="A1540" s="5">
        <v>511012</v>
      </c>
      <c r="B1540" s="4" t="s">
        <v>442</v>
      </c>
      <c r="C1540" s="3">
        <v>185607310.13999999</v>
      </c>
      <c r="D1540" s="3">
        <v>181213722</v>
      </c>
      <c r="E1540" s="3">
        <v>192958776</v>
      </c>
      <c r="F1540" s="3">
        <v>39473539</v>
      </c>
      <c r="G1540" s="3">
        <v>34051793.109999999</v>
      </c>
      <c r="H1540" s="3">
        <v>14688260</v>
      </c>
    </row>
    <row r="1541" spans="1:8" x14ac:dyDescent="0.3">
      <c r="A1541" s="5">
        <v>511013</v>
      </c>
      <c r="B1541" s="4" t="s">
        <v>441</v>
      </c>
      <c r="C1541" s="3">
        <v>1498741</v>
      </c>
      <c r="D1541" s="3">
        <v>1400094</v>
      </c>
      <c r="E1541" s="3">
        <v>1430745</v>
      </c>
      <c r="F1541" s="3">
        <v>639325</v>
      </c>
      <c r="G1541" s="3">
        <v>364400</v>
      </c>
      <c r="H1541" s="3">
        <v>169200</v>
      </c>
    </row>
    <row r="1542" spans="1:8" x14ac:dyDescent="0.3">
      <c r="A1542" s="5">
        <v>511014</v>
      </c>
      <c r="B1542" s="4" t="s">
        <v>440</v>
      </c>
      <c r="C1542" s="3">
        <v>540618259</v>
      </c>
      <c r="D1542" s="3">
        <v>436186729</v>
      </c>
      <c r="E1542" s="3">
        <v>404920714.5</v>
      </c>
      <c r="F1542" s="3">
        <v>76500</v>
      </c>
      <c r="G1542" s="3">
        <v>825382</v>
      </c>
      <c r="H1542" s="3">
        <v>204000</v>
      </c>
    </row>
    <row r="1543" spans="1:8" x14ac:dyDescent="0.3">
      <c r="A1543" s="5">
        <v>511015</v>
      </c>
      <c r="B1543" s="4" t="s">
        <v>439</v>
      </c>
      <c r="C1543" s="3">
        <v>26923358</v>
      </c>
      <c r="D1543" s="3">
        <v>77046242.569999993</v>
      </c>
      <c r="E1543" s="3">
        <v>42048679.469999999</v>
      </c>
      <c r="F1543" s="3">
        <v>12791615</v>
      </c>
      <c r="G1543" s="3">
        <v>6672227</v>
      </c>
      <c r="H1543" s="3">
        <v>5056279</v>
      </c>
    </row>
    <row r="1544" spans="1:8" hidden="1" x14ac:dyDescent="0.3">
      <c r="A1544" s="5">
        <v>511016</v>
      </c>
      <c r="B1544" s="4" t="s">
        <v>438</v>
      </c>
      <c r="C1544" s="3">
        <v>602125</v>
      </c>
      <c r="D1544" s="3">
        <v>298000</v>
      </c>
      <c r="E1544" s="3">
        <v>0</v>
      </c>
      <c r="F1544" s="3">
        <v>160000</v>
      </c>
      <c r="G1544" s="3">
        <v>0</v>
      </c>
      <c r="H1544" s="3">
        <v>0</v>
      </c>
    </row>
    <row r="1545" spans="1:8" hidden="1" x14ac:dyDescent="0.3">
      <c r="A1545" s="5">
        <v>511017</v>
      </c>
      <c r="B1545" s="4" t="s">
        <v>437</v>
      </c>
      <c r="C1545" s="3">
        <v>22672</v>
      </c>
      <c r="D1545" s="3">
        <v>24180</v>
      </c>
      <c r="E1545" s="3">
        <v>27000</v>
      </c>
      <c r="F1545" s="3">
        <v>60505</v>
      </c>
      <c r="G1545" s="3">
        <v>0</v>
      </c>
      <c r="H1545" s="3">
        <v>0</v>
      </c>
    </row>
    <row r="1546" spans="1:8" x14ac:dyDescent="0.3">
      <c r="A1546" s="5">
        <v>511018</v>
      </c>
      <c r="B1546" s="4" t="s">
        <v>436</v>
      </c>
      <c r="C1546" s="3">
        <v>6985800</v>
      </c>
      <c r="D1546" s="3">
        <v>965151</v>
      </c>
      <c r="E1546" s="3">
        <v>10291834</v>
      </c>
      <c r="F1546" s="3">
        <v>490000</v>
      </c>
      <c r="G1546" s="3">
        <v>1854285</v>
      </c>
      <c r="H1546" s="3">
        <v>200000</v>
      </c>
    </row>
    <row r="1547" spans="1:8" x14ac:dyDescent="0.3">
      <c r="A1547" s="5">
        <v>511019</v>
      </c>
      <c r="B1547" s="4" t="s">
        <v>435</v>
      </c>
      <c r="C1547" s="3">
        <v>9147000</v>
      </c>
      <c r="D1547" s="3">
        <v>11742400</v>
      </c>
      <c r="E1547" s="3">
        <v>9969400</v>
      </c>
      <c r="F1547" s="3">
        <v>10207780</v>
      </c>
      <c r="G1547" s="3">
        <v>10712530</v>
      </c>
      <c r="H1547" s="3">
        <v>5677947</v>
      </c>
    </row>
    <row r="1548" spans="1:8" x14ac:dyDescent="0.3">
      <c r="A1548" s="5">
        <v>511020</v>
      </c>
      <c r="B1548" s="4" t="s">
        <v>642</v>
      </c>
      <c r="C1548" s="3">
        <v>16366377</v>
      </c>
      <c r="D1548" s="3">
        <v>20071233</v>
      </c>
      <c r="E1548" s="3">
        <v>21126380.539999999</v>
      </c>
      <c r="F1548" s="3">
        <v>13945199</v>
      </c>
      <c r="G1548" s="3">
        <v>17497373</v>
      </c>
      <c r="H1548" s="3">
        <v>6589457</v>
      </c>
    </row>
    <row r="1549" spans="1:8" x14ac:dyDescent="0.3">
      <c r="A1549" s="5">
        <v>511021</v>
      </c>
      <c r="B1549" s="4" t="s">
        <v>641</v>
      </c>
      <c r="C1549" s="3">
        <v>27737129</v>
      </c>
      <c r="D1549" s="3">
        <v>24004677</v>
      </c>
      <c r="E1549" s="3">
        <v>19726488</v>
      </c>
      <c r="F1549" s="3">
        <v>22018514</v>
      </c>
      <c r="G1549" s="3">
        <v>15488636</v>
      </c>
      <c r="H1549" s="3">
        <v>7965100</v>
      </c>
    </row>
    <row r="1550" spans="1:8" x14ac:dyDescent="0.3">
      <c r="A1550" s="5">
        <v>511022</v>
      </c>
      <c r="B1550" s="4" t="s">
        <v>434</v>
      </c>
      <c r="C1550" s="3">
        <v>2793857</v>
      </c>
      <c r="D1550" s="3">
        <v>1707683</v>
      </c>
      <c r="E1550" s="3">
        <v>1980149</v>
      </c>
      <c r="F1550" s="3">
        <v>2558666</v>
      </c>
      <c r="G1550" s="3">
        <v>1162600</v>
      </c>
      <c r="H1550" s="3">
        <v>1676920</v>
      </c>
    </row>
    <row r="1551" spans="1:8" hidden="1" x14ac:dyDescent="0.3">
      <c r="A1551" s="5">
        <v>511023</v>
      </c>
      <c r="B1551" s="4" t="s">
        <v>433</v>
      </c>
      <c r="C1551" s="3">
        <v>0</v>
      </c>
      <c r="D1551" s="3">
        <v>0</v>
      </c>
      <c r="E1551" s="3">
        <v>0</v>
      </c>
      <c r="F1551" s="3">
        <v>0</v>
      </c>
      <c r="G1551" s="3">
        <v>0</v>
      </c>
      <c r="H1551" s="3">
        <v>0</v>
      </c>
    </row>
    <row r="1552" spans="1:8" x14ac:dyDescent="0.3">
      <c r="A1552" s="5">
        <v>511024</v>
      </c>
      <c r="B1552" s="4" t="s">
        <v>432</v>
      </c>
      <c r="C1552" s="3">
        <v>16864280</v>
      </c>
      <c r="D1552" s="3">
        <v>4815494</v>
      </c>
      <c r="E1552" s="3">
        <v>4511458</v>
      </c>
      <c r="F1552" s="3">
        <v>1428049</v>
      </c>
      <c r="G1552" s="3">
        <v>2435670</v>
      </c>
      <c r="H1552" s="3">
        <v>1027647</v>
      </c>
    </row>
    <row r="1553" spans="1:8" hidden="1" x14ac:dyDescent="0.3">
      <c r="A1553" s="5">
        <v>511025</v>
      </c>
      <c r="B1553" s="4" t="s">
        <v>431</v>
      </c>
      <c r="C1553" s="3">
        <v>0</v>
      </c>
      <c r="D1553" s="3">
        <v>0</v>
      </c>
      <c r="E1553" s="3">
        <v>0</v>
      </c>
      <c r="F1553" s="3">
        <v>0</v>
      </c>
      <c r="G1553" s="3">
        <v>0</v>
      </c>
      <c r="H1553" s="3">
        <v>0</v>
      </c>
    </row>
    <row r="1554" spans="1:8" x14ac:dyDescent="0.3">
      <c r="A1554" s="5">
        <v>511026</v>
      </c>
      <c r="B1554" s="4" t="s">
        <v>430</v>
      </c>
      <c r="C1554" s="3">
        <v>5386887</v>
      </c>
      <c r="D1554" s="3">
        <v>4583878</v>
      </c>
      <c r="E1554" s="3">
        <v>1367252</v>
      </c>
      <c r="F1554" s="3">
        <v>680000</v>
      </c>
      <c r="G1554" s="3">
        <v>4105000</v>
      </c>
      <c r="H1554" s="3">
        <v>560000</v>
      </c>
    </row>
    <row r="1555" spans="1:8" x14ac:dyDescent="0.3">
      <c r="A1555" s="5">
        <v>511027</v>
      </c>
      <c r="B1555" s="4" t="s">
        <v>429</v>
      </c>
      <c r="C1555" s="3">
        <v>21235006</v>
      </c>
      <c r="D1555" s="3">
        <v>15810218</v>
      </c>
      <c r="E1555" s="3">
        <v>16018205</v>
      </c>
      <c r="F1555" s="3">
        <v>11268813</v>
      </c>
      <c r="G1555" s="3">
        <v>8419000</v>
      </c>
      <c r="H1555" s="3">
        <v>2360000</v>
      </c>
    </row>
    <row r="1556" spans="1:8" x14ac:dyDescent="0.3">
      <c r="A1556" s="5">
        <v>511028</v>
      </c>
      <c r="B1556" s="4" t="s">
        <v>428</v>
      </c>
      <c r="C1556" s="3">
        <v>61978949</v>
      </c>
      <c r="D1556" s="3">
        <v>66951417</v>
      </c>
      <c r="E1556" s="3">
        <v>75428100</v>
      </c>
      <c r="F1556" s="3">
        <v>717450</v>
      </c>
      <c r="G1556" s="3">
        <v>775390</v>
      </c>
      <c r="H1556" s="3">
        <v>393719</v>
      </c>
    </row>
    <row r="1557" spans="1:8" x14ac:dyDescent="0.3">
      <c r="A1557" s="5">
        <v>511029</v>
      </c>
      <c r="B1557" s="4" t="s">
        <v>427</v>
      </c>
      <c r="C1557" s="3">
        <v>52871444</v>
      </c>
      <c r="D1557" s="3">
        <v>40486164</v>
      </c>
      <c r="E1557" s="3">
        <v>35868060</v>
      </c>
      <c r="F1557" s="3">
        <v>16164420</v>
      </c>
      <c r="G1557" s="3">
        <v>12336684</v>
      </c>
      <c r="H1557" s="3">
        <v>6384234</v>
      </c>
    </row>
    <row r="1558" spans="1:8" hidden="1" x14ac:dyDescent="0.3">
      <c r="A1558" s="5">
        <v>511030</v>
      </c>
      <c r="B1558" s="4" t="s">
        <v>426</v>
      </c>
      <c r="C1558" s="3">
        <v>0</v>
      </c>
      <c r="D1558" s="3">
        <v>0</v>
      </c>
      <c r="E1558" s="3">
        <v>0</v>
      </c>
      <c r="F1558" s="3">
        <v>0</v>
      </c>
      <c r="G1558" s="3">
        <v>0</v>
      </c>
      <c r="H1558" s="3">
        <v>0</v>
      </c>
    </row>
    <row r="1559" spans="1:8" hidden="1" x14ac:dyDescent="0.3">
      <c r="A1559" s="5">
        <v>511031</v>
      </c>
      <c r="B1559" s="4" t="s">
        <v>425</v>
      </c>
      <c r="C1559" s="3">
        <v>0</v>
      </c>
      <c r="D1559" s="3">
        <v>0</v>
      </c>
      <c r="E1559" s="3">
        <v>0</v>
      </c>
      <c r="F1559" s="3">
        <v>0</v>
      </c>
      <c r="G1559" s="3">
        <v>0</v>
      </c>
      <c r="H1559" s="3">
        <v>0</v>
      </c>
    </row>
    <row r="1560" spans="1:8" hidden="1" x14ac:dyDescent="0.3">
      <c r="A1560" s="5">
        <v>511032</v>
      </c>
      <c r="B1560" s="4" t="s">
        <v>424</v>
      </c>
      <c r="C1560" s="3">
        <v>1041000</v>
      </c>
      <c r="D1560" s="3">
        <v>2158850</v>
      </c>
      <c r="E1560" s="3">
        <v>189000</v>
      </c>
      <c r="F1560" s="3">
        <v>1398500</v>
      </c>
      <c r="G1560" s="3">
        <v>339900</v>
      </c>
      <c r="H1560" s="3">
        <v>0</v>
      </c>
    </row>
    <row r="1561" spans="1:8" x14ac:dyDescent="0.3">
      <c r="A1561" s="5">
        <v>511033</v>
      </c>
      <c r="B1561" s="4" t="s">
        <v>423</v>
      </c>
      <c r="C1561" s="3">
        <v>2221536</v>
      </c>
      <c r="D1561" s="3">
        <v>1453571</v>
      </c>
      <c r="E1561" s="3">
        <v>1954848</v>
      </c>
      <c r="F1561" s="3">
        <v>33883</v>
      </c>
      <c r="G1561" s="3">
        <v>248451</v>
      </c>
      <c r="H1561" s="3">
        <v>284859</v>
      </c>
    </row>
    <row r="1562" spans="1:8" hidden="1" x14ac:dyDescent="0.3">
      <c r="A1562" s="5">
        <v>511034</v>
      </c>
      <c r="B1562" s="4" t="s">
        <v>422</v>
      </c>
      <c r="C1562" s="3">
        <v>0</v>
      </c>
      <c r="D1562" s="3">
        <v>0</v>
      </c>
      <c r="E1562" s="3">
        <v>0</v>
      </c>
      <c r="F1562" s="3">
        <v>0</v>
      </c>
      <c r="G1562" s="3">
        <v>0</v>
      </c>
      <c r="H1562" s="3">
        <v>0</v>
      </c>
    </row>
    <row r="1563" spans="1:8" hidden="1" x14ac:dyDescent="0.3">
      <c r="A1563" s="5">
        <v>511035</v>
      </c>
      <c r="B1563" s="4" t="s">
        <v>421</v>
      </c>
      <c r="C1563" s="3">
        <v>0</v>
      </c>
      <c r="D1563" s="3">
        <v>0</v>
      </c>
      <c r="E1563" s="3">
        <v>0</v>
      </c>
      <c r="F1563" s="3">
        <v>547260</v>
      </c>
      <c r="G1563" s="3">
        <v>0</v>
      </c>
      <c r="H1563" s="3">
        <v>0</v>
      </c>
    </row>
    <row r="1564" spans="1:8" s="155" customFormat="1" x14ac:dyDescent="0.3">
      <c r="A1564" s="153">
        <v>511095</v>
      </c>
      <c r="B1564" s="154" t="s">
        <v>213</v>
      </c>
      <c r="C1564" s="3">
        <v>406948142.76999998</v>
      </c>
      <c r="D1564" s="3">
        <v>451119943.41000003</v>
      </c>
      <c r="E1564" s="3">
        <v>430074521.10000002</v>
      </c>
      <c r="F1564" s="3">
        <v>109900663.90000001</v>
      </c>
      <c r="G1564" s="3">
        <v>156667573.75999999</v>
      </c>
      <c r="H1564" s="3">
        <v>49373196.490000002</v>
      </c>
    </row>
    <row r="1565" spans="1:8" x14ac:dyDescent="0.3">
      <c r="A1565" s="5">
        <v>511500</v>
      </c>
      <c r="B1565" s="4" t="s">
        <v>640</v>
      </c>
      <c r="C1565" s="3">
        <v>33893161.189999998</v>
      </c>
      <c r="D1565" s="3">
        <v>63167341.770000003</v>
      </c>
      <c r="E1565" s="3">
        <v>31945003.27</v>
      </c>
      <c r="F1565" s="3">
        <v>39386745.850000001</v>
      </c>
      <c r="G1565" s="3">
        <v>34144847.75</v>
      </c>
      <c r="H1565" s="3">
        <v>18044671.609999999</v>
      </c>
    </row>
    <row r="1566" spans="1:8" hidden="1" x14ac:dyDescent="0.3">
      <c r="A1566" s="5">
        <v>511501</v>
      </c>
      <c r="B1566" s="4" t="s">
        <v>546</v>
      </c>
      <c r="C1566" s="3">
        <v>0</v>
      </c>
      <c r="D1566" s="3">
        <v>0</v>
      </c>
      <c r="E1566" s="3">
        <v>0</v>
      </c>
      <c r="F1566" s="3">
        <v>0</v>
      </c>
      <c r="G1566" s="3">
        <v>0</v>
      </c>
      <c r="H1566" s="3">
        <v>0</v>
      </c>
    </row>
    <row r="1567" spans="1:8" hidden="1" x14ac:dyDescent="0.3">
      <c r="A1567" s="5">
        <v>511502</v>
      </c>
      <c r="B1567" s="4" t="s">
        <v>545</v>
      </c>
      <c r="C1567" s="3">
        <v>0</v>
      </c>
      <c r="D1567" s="3">
        <v>0</v>
      </c>
      <c r="E1567" s="3">
        <v>0</v>
      </c>
      <c r="F1567" s="3">
        <v>0</v>
      </c>
      <c r="G1567" s="3">
        <v>0</v>
      </c>
      <c r="H1567" s="3">
        <v>0</v>
      </c>
    </row>
    <row r="1568" spans="1:8" hidden="1" x14ac:dyDescent="0.3">
      <c r="A1568" s="5">
        <v>511503</v>
      </c>
      <c r="B1568" s="4" t="s">
        <v>639</v>
      </c>
      <c r="C1568" s="3">
        <v>0</v>
      </c>
      <c r="D1568" s="3">
        <v>0</v>
      </c>
      <c r="E1568" s="3">
        <v>0</v>
      </c>
      <c r="F1568" s="3">
        <v>0</v>
      </c>
      <c r="G1568" s="3">
        <v>0</v>
      </c>
      <c r="H1568" s="3">
        <v>0</v>
      </c>
    </row>
    <row r="1569" spans="1:8" hidden="1" x14ac:dyDescent="0.3">
      <c r="A1569" s="5">
        <v>511504</v>
      </c>
      <c r="B1569" s="4" t="s">
        <v>543</v>
      </c>
      <c r="C1569" s="3">
        <v>0</v>
      </c>
      <c r="D1569" s="3">
        <v>0</v>
      </c>
      <c r="E1569" s="3">
        <v>0</v>
      </c>
      <c r="F1569" s="3">
        <v>0</v>
      </c>
      <c r="G1569" s="3">
        <v>0</v>
      </c>
      <c r="H1569" s="3">
        <v>0</v>
      </c>
    </row>
    <row r="1570" spans="1:8" hidden="1" x14ac:dyDescent="0.3">
      <c r="A1570" s="5">
        <v>511505</v>
      </c>
      <c r="B1570" s="4" t="s">
        <v>542</v>
      </c>
      <c r="C1570" s="3">
        <v>0</v>
      </c>
      <c r="D1570" s="3">
        <v>0</v>
      </c>
      <c r="E1570" s="3">
        <v>0</v>
      </c>
      <c r="F1570" s="3">
        <v>0</v>
      </c>
      <c r="G1570" s="3">
        <v>0</v>
      </c>
      <c r="H1570" s="3">
        <v>0</v>
      </c>
    </row>
    <row r="1571" spans="1:8" hidden="1" x14ac:dyDescent="0.3">
      <c r="A1571" s="5">
        <v>511506</v>
      </c>
      <c r="B1571" s="4" t="s">
        <v>638</v>
      </c>
      <c r="C1571" s="3">
        <v>0</v>
      </c>
      <c r="D1571" s="3">
        <v>0</v>
      </c>
      <c r="E1571" s="3">
        <v>0</v>
      </c>
      <c r="F1571" s="3">
        <v>0</v>
      </c>
      <c r="G1571" s="3">
        <v>0</v>
      </c>
      <c r="H1571" s="3">
        <v>0</v>
      </c>
    </row>
    <row r="1572" spans="1:8" hidden="1" x14ac:dyDescent="0.3">
      <c r="A1572" s="5">
        <v>511507</v>
      </c>
      <c r="B1572" s="4" t="s">
        <v>637</v>
      </c>
      <c r="C1572" s="3">
        <v>0</v>
      </c>
      <c r="D1572" s="3">
        <v>0</v>
      </c>
      <c r="E1572" s="3">
        <v>0</v>
      </c>
      <c r="F1572" s="3">
        <v>0</v>
      </c>
      <c r="G1572" s="3">
        <v>0</v>
      </c>
      <c r="H1572" s="3">
        <v>0</v>
      </c>
    </row>
    <row r="1573" spans="1:8" hidden="1" x14ac:dyDescent="0.3">
      <c r="A1573" s="5">
        <v>511508</v>
      </c>
      <c r="B1573" s="4" t="s">
        <v>540</v>
      </c>
      <c r="C1573" s="3">
        <v>0</v>
      </c>
      <c r="D1573" s="3">
        <v>0</v>
      </c>
      <c r="E1573" s="3">
        <v>0</v>
      </c>
      <c r="F1573" s="3">
        <v>0</v>
      </c>
      <c r="G1573" s="3">
        <v>0</v>
      </c>
      <c r="H1573" s="3">
        <v>0</v>
      </c>
    </row>
    <row r="1574" spans="1:8" hidden="1" x14ac:dyDescent="0.3">
      <c r="A1574" s="5">
        <v>511509</v>
      </c>
      <c r="B1574" s="4" t="s">
        <v>636</v>
      </c>
      <c r="C1574" s="3">
        <v>0</v>
      </c>
      <c r="D1574" s="3">
        <v>0</v>
      </c>
      <c r="E1574" s="3">
        <v>0</v>
      </c>
      <c r="F1574" s="3">
        <v>0</v>
      </c>
      <c r="G1574" s="3">
        <v>0</v>
      </c>
      <c r="H1574" s="3">
        <v>0</v>
      </c>
    </row>
    <row r="1575" spans="1:8" hidden="1" x14ac:dyDescent="0.3">
      <c r="A1575" s="5">
        <v>511510</v>
      </c>
      <c r="B1575" s="4" t="s">
        <v>635</v>
      </c>
      <c r="C1575" s="3">
        <v>0</v>
      </c>
      <c r="D1575" s="3">
        <v>0</v>
      </c>
      <c r="E1575" s="3">
        <v>0</v>
      </c>
      <c r="F1575" s="3">
        <v>0</v>
      </c>
      <c r="G1575" s="3">
        <v>0</v>
      </c>
      <c r="H1575" s="3">
        <v>0</v>
      </c>
    </row>
    <row r="1576" spans="1:8" hidden="1" x14ac:dyDescent="0.3">
      <c r="A1576" s="5">
        <v>511511</v>
      </c>
      <c r="B1576" s="4" t="s">
        <v>634</v>
      </c>
      <c r="C1576" s="3">
        <v>0</v>
      </c>
      <c r="D1576" s="3">
        <v>0</v>
      </c>
      <c r="E1576" s="3">
        <v>0</v>
      </c>
      <c r="F1576" s="3">
        <v>0</v>
      </c>
      <c r="G1576" s="3">
        <v>0</v>
      </c>
      <c r="H1576" s="3">
        <v>0</v>
      </c>
    </row>
    <row r="1577" spans="1:8" x14ac:dyDescent="0.3">
      <c r="A1577" s="5">
        <v>511512</v>
      </c>
      <c r="B1577" s="4" t="s">
        <v>633</v>
      </c>
      <c r="C1577" s="3">
        <v>0</v>
      </c>
      <c r="D1577" s="3">
        <v>0</v>
      </c>
      <c r="E1577" s="3">
        <v>0</v>
      </c>
      <c r="F1577" s="3">
        <v>0</v>
      </c>
      <c r="G1577" s="3">
        <v>1163076</v>
      </c>
      <c r="H1577" s="3">
        <v>744508.83</v>
      </c>
    </row>
    <row r="1578" spans="1:8" hidden="1" x14ac:dyDescent="0.3">
      <c r="A1578" s="5">
        <v>511513</v>
      </c>
      <c r="B1578" s="4" t="s">
        <v>632</v>
      </c>
      <c r="C1578" s="3">
        <v>0</v>
      </c>
      <c r="D1578" s="3">
        <v>0</v>
      </c>
      <c r="E1578" s="3">
        <v>0</v>
      </c>
      <c r="F1578" s="3">
        <v>0</v>
      </c>
      <c r="G1578" s="3">
        <v>0</v>
      </c>
      <c r="H1578" s="3">
        <v>0</v>
      </c>
    </row>
    <row r="1579" spans="1:8" hidden="1" x14ac:dyDescent="0.3">
      <c r="A1579" s="5">
        <v>511514</v>
      </c>
      <c r="B1579" s="4" t="s">
        <v>631</v>
      </c>
      <c r="C1579" s="3">
        <v>0</v>
      </c>
      <c r="D1579" s="3">
        <v>0</v>
      </c>
      <c r="E1579" s="3">
        <v>0</v>
      </c>
      <c r="F1579" s="3">
        <v>0</v>
      </c>
      <c r="G1579" s="3">
        <v>0</v>
      </c>
      <c r="H1579" s="3">
        <v>0</v>
      </c>
    </row>
    <row r="1580" spans="1:8" hidden="1" x14ac:dyDescent="0.3">
      <c r="A1580" s="5">
        <v>511515</v>
      </c>
      <c r="B1580" s="4" t="s">
        <v>630</v>
      </c>
      <c r="C1580" s="3">
        <v>0</v>
      </c>
      <c r="D1580" s="3">
        <v>0</v>
      </c>
      <c r="E1580" s="3">
        <v>0</v>
      </c>
      <c r="F1580" s="3">
        <v>0</v>
      </c>
      <c r="G1580" s="3">
        <v>0</v>
      </c>
      <c r="H1580" s="3">
        <v>0</v>
      </c>
    </row>
    <row r="1581" spans="1:8" hidden="1" x14ac:dyDescent="0.3">
      <c r="A1581" s="5">
        <v>511516</v>
      </c>
      <c r="B1581" s="4" t="s">
        <v>629</v>
      </c>
      <c r="C1581" s="3">
        <v>0</v>
      </c>
      <c r="D1581" s="3">
        <v>0</v>
      </c>
      <c r="E1581" s="3">
        <v>0</v>
      </c>
      <c r="F1581" s="3">
        <v>0</v>
      </c>
      <c r="G1581" s="3">
        <v>0</v>
      </c>
      <c r="H1581" s="3">
        <v>0</v>
      </c>
    </row>
    <row r="1582" spans="1:8" x14ac:dyDescent="0.3">
      <c r="A1582" s="5">
        <v>511517</v>
      </c>
      <c r="B1582" s="4" t="s">
        <v>628</v>
      </c>
      <c r="C1582" s="3">
        <v>2726537.71</v>
      </c>
      <c r="D1582" s="3">
        <v>47710702.75</v>
      </c>
      <c r="E1582" s="3">
        <v>10588064.779999999</v>
      </c>
      <c r="F1582" s="3">
        <v>14298735.77</v>
      </c>
      <c r="G1582" s="3">
        <v>6545378.6699999999</v>
      </c>
      <c r="H1582" s="3">
        <v>15391634.99</v>
      </c>
    </row>
    <row r="1583" spans="1:8" hidden="1" x14ac:dyDescent="0.3">
      <c r="A1583" s="5">
        <v>511518</v>
      </c>
      <c r="B1583" s="4" t="s">
        <v>627</v>
      </c>
      <c r="C1583" s="3">
        <v>0</v>
      </c>
      <c r="D1583" s="3">
        <v>0</v>
      </c>
      <c r="E1583" s="3">
        <v>0</v>
      </c>
      <c r="F1583" s="3">
        <v>0</v>
      </c>
      <c r="G1583" s="3">
        <v>0</v>
      </c>
      <c r="H1583" s="3">
        <v>0</v>
      </c>
    </row>
    <row r="1584" spans="1:8" hidden="1" x14ac:dyDescent="0.3">
      <c r="A1584" s="5">
        <v>511519</v>
      </c>
      <c r="B1584" s="4" t="s">
        <v>626</v>
      </c>
      <c r="C1584" s="3">
        <v>0</v>
      </c>
      <c r="D1584" s="3">
        <v>0</v>
      </c>
      <c r="E1584" s="3">
        <v>0</v>
      </c>
      <c r="F1584" s="3">
        <v>0</v>
      </c>
      <c r="G1584" s="3">
        <v>0</v>
      </c>
      <c r="H1584" s="3">
        <v>0</v>
      </c>
    </row>
    <row r="1585" spans="1:8" hidden="1" x14ac:dyDescent="0.3">
      <c r="A1585" s="5">
        <v>511520</v>
      </c>
      <c r="B1585" s="4" t="s">
        <v>625</v>
      </c>
      <c r="C1585" s="3">
        <v>0</v>
      </c>
      <c r="D1585" s="3">
        <v>0</v>
      </c>
      <c r="E1585" s="3">
        <v>0</v>
      </c>
      <c r="F1585" s="3">
        <v>0</v>
      </c>
      <c r="G1585" s="3">
        <v>0</v>
      </c>
      <c r="H1585" s="3">
        <v>0</v>
      </c>
    </row>
    <row r="1586" spans="1:8" hidden="1" x14ac:dyDescent="0.3">
      <c r="A1586" s="5">
        <v>511521</v>
      </c>
      <c r="B1586" s="4" t="s">
        <v>624</v>
      </c>
      <c r="C1586" s="3">
        <v>0</v>
      </c>
      <c r="D1586" s="3">
        <v>0</v>
      </c>
      <c r="E1586" s="3">
        <v>0</v>
      </c>
      <c r="F1586" s="3">
        <v>0</v>
      </c>
      <c r="G1586" s="3">
        <v>0</v>
      </c>
      <c r="H1586" s="3">
        <v>0</v>
      </c>
    </row>
    <row r="1587" spans="1:8" hidden="1" x14ac:dyDescent="0.3">
      <c r="A1587" s="5">
        <v>511522</v>
      </c>
      <c r="B1587" s="4" t="s">
        <v>623</v>
      </c>
      <c r="C1587" s="3">
        <v>0</v>
      </c>
      <c r="D1587" s="3">
        <v>0</v>
      </c>
      <c r="E1587" s="3">
        <v>0</v>
      </c>
      <c r="F1587" s="3">
        <v>0</v>
      </c>
      <c r="G1587" s="3">
        <v>0</v>
      </c>
      <c r="H1587" s="3">
        <v>0</v>
      </c>
    </row>
    <row r="1588" spans="1:8" hidden="1" x14ac:dyDescent="0.3">
      <c r="A1588" s="5">
        <v>511523</v>
      </c>
      <c r="B1588" s="4" t="s">
        <v>622</v>
      </c>
      <c r="C1588" s="3">
        <v>0</v>
      </c>
      <c r="D1588" s="3">
        <v>0</v>
      </c>
      <c r="E1588" s="3">
        <v>0</v>
      </c>
      <c r="F1588" s="3">
        <v>0</v>
      </c>
      <c r="G1588" s="3">
        <v>0</v>
      </c>
      <c r="H1588" s="3">
        <v>0</v>
      </c>
    </row>
    <row r="1589" spans="1:8" hidden="1" x14ac:dyDescent="0.3">
      <c r="A1589" s="5">
        <v>511524</v>
      </c>
      <c r="B1589" s="4" t="s">
        <v>621</v>
      </c>
      <c r="C1589" s="3">
        <v>0</v>
      </c>
      <c r="D1589" s="3">
        <v>0</v>
      </c>
      <c r="E1589" s="3">
        <v>0</v>
      </c>
      <c r="F1589" s="3">
        <v>0</v>
      </c>
      <c r="G1589" s="3">
        <v>0</v>
      </c>
      <c r="H1589" s="3">
        <v>0</v>
      </c>
    </row>
    <row r="1590" spans="1:8" hidden="1" x14ac:dyDescent="0.3">
      <c r="A1590" s="5">
        <v>511525</v>
      </c>
      <c r="B1590" s="4" t="s">
        <v>620</v>
      </c>
      <c r="C1590" s="3">
        <v>0</v>
      </c>
      <c r="D1590" s="3">
        <v>0</v>
      </c>
      <c r="E1590" s="3">
        <v>0</v>
      </c>
      <c r="F1590" s="3">
        <v>0</v>
      </c>
      <c r="G1590" s="3">
        <v>0</v>
      </c>
      <c r="H1590" s="3">
        <v>0</v>
      </c>
    </row>
    <row r="1591" spans="1:8" hidden="1" x14ac:dyDescent="0.3">
      <c r="A1591" s="5">
        <v>511526</v>
      </c>
      <c r="B1591" s="4" t="s">
        <v>619</v>
      </c>
      <c r="C1591" s="3">
        <v>0</v>
      </c>
      <c r="D1591" s="3">
        <v>0</v>
      </c>
      <c r="E1591" s="3">
        <v>0</v>
      </c>
      <c r="F1591" s="3">
        <v>0</v>
      </c>
      <c r="G1591" s="3">
        <v>0</v>
      </c>
      <c r="H1591" s="3">
        <v>0</v>
      </c>
    </row>
    <row r="1592" spans="1:8" hidden="1" x14ac:dyDescent="0.3">
      <c r="A1592" s="5">
        <v>511527</v>
      </c>
      <c r="B1592" s="4" t="s">
        <v>618</v>
      </c>
      <c r="C1592" s="3">
        <v>0</v>
      </c>
      <c r="D1592" s="3">
        <v>0</v>
      </c>
      <c r="E1592" s="3">
        <v>0</v>
      </c>
      <c r="F1592" s="3">
        <v>0</v>
      </c>
      <c r="G1592" s="3">
        <v>0</v>
      </c>
      <c r="H1592" s="3">
        <v>0</v>
      </c>
    </row>
    <row r="1593" spans="1:8" hidden="1" x14ac:dyDescent="0.3">
      <c r="A1593" s="5">
        <v>511528</v>
      </c>
      <c r="B1593" s="4" t="s">
        <v>617</v>
      </c>
      <c r="C1593" s="3">
        <v>0</v>
      </c>
      <c r="D1593" s="3">
        <v>0</v>
      </c>
      <c r="E1593" s="3">
        <v>0</v>
      </c>
      <c r="F1593" s="3">
        <v>0</v>
      </c>
      <c r="G1593" s="3">
        <v>0</v>
      </c>
      <c r="H1593" s="3">
        <v>0</v>
      </c>
    </row>
    <row r="1594" spans="1:8" hidden="1" x14ac:dyDescent="0.3">
      <c r="A1594" s="5">
        <v>511529</v>
      </c>
      <c r="B1594" s="4" t="s">
        <v>616</v>
      </c>
      <c r="C1594" s="3">
        <v>0</v>
      </c>
      <c r="D1594" s="3">
        <v>0</v>
      </c>
      <c r="E1594" s="3">
        <v>0</v>
      </c>
      <c r="F1594" s="3">
        <v>0</v>
      </c>
      <c r="G1594" s="3">
        <v>0</v>
      </c>
      <c r="H1594" s="3">
        <v>0</v>
      </c>
    </row>
    <row r="1595" spans="1:8" hidden="1" x14ac:dyDescent="0.3">
      <c r="A1595" s="5">
        <v>511530</v>
      </c>
      <c r="B1595" s="4" t="s">
        <v>615</v>
      </c>
      <c r="C1595" s="3">
        <v>0</v>
      </c>
      <c r="D1595" s="3">
        <v>0</v>
      </c>
      <c r="E1595" s="3">
        <v>0</v>
      </c>
      <c r="F1595" s="3">
        <v>0</v>
      </c>
      <c r="G1595" s="3">
        <v>0</v>
      </c>
      <c r="H1595" s="3">
        <v>0</v>
      </c>
    </row>
    <row r="1596" spans="1:8" hidden="1" x14ac:dyDescent="0.3">
      <c r="A1596" s="5">
        <v>511531</v>
      </c>
      <c r="B1596" s="4" t="s">
        <v>614</v>
      </c>
      <c r="C1596" s="3">
        <v>0</v>
      </c>
      <c r="D1596" s="3">
        <v>0</v>
      </c>
      <c r="E1596" s="3">
        <v>0</v>
      </c>
      <c r="F1596" s="3">
        <v>0</v>
      </c>
      <c r="G1596" s="3">
        <v>0</v>
      </c>
      <c r="H1596" s="3">
        <v>0</v>
      </c>
    </row>
    <row r="1597" spans="1:8" hidden="1" x14ac:dyDescent="0.3">
      <c r="A1597" s="5">
        <v>511532</v>
      </c>
      <c r="B1597" s="4" t="s">
        <v>613</v>
      </c>
      <c r="C1597" s="3">
        <v>0</v>
      </c>
      <c r="D1597" s="3">
        <v>0</v>
      </c>
      <c r="E1597" s="3">
        <v>0</v>
      </c>
      <c r="F1597" s="3">
        <v>0</v>
      </c>
      <c r="G1597" s="3">
        <v>0</v>
      </c>
      <c r="H1597" s="3">
        <v>0</v>
      </c>
    </row>
    <row r="1598" spans="1:8" hidden="1" x14ac:dyDescent="0.3">
      <c r="A1598" s="5">
        <v>511533</v>
      </c>
      <c r="B1598" s="4" t="s">
        <v>612</v>
      </c>
      <c r="C1598" s="3">
        <v>0</v>
      </c>
      <c r="D1598" s="3">
        <v>0</v>
      </c>
      <c r="E1598" s="3">
        <v>0</v>
      </c>
      <c r="F1598" s="3">
        <v>0</v>
      </c>
      <c r="G1598" s="3">
        <v>0</v>
      </c>
      <c r="H1598" s="3">
        <v>0</v>
      </c>
    </row>
    <row r="1599" spans="1:8" x14ac:dyDescent="0.3">
      <c r="A1599" s="5">
        <v>511534</v>
      </c>
      <c r="B1599" s="4" t="s">
        <v>611</v>
      </c>
      <c r="C1599" s="3">
        <v>11171697.76</v>
      </c>
      <c r="D1599" s="3">
        <v>15095879.02</v>
      </c>
      <c r="E1599" s="3">
        <v>21356938.489999998</v>
      </c>
      <c r="F1599" s="3">
        <v>21766091.370000001</v>
      </c>
      <c r="G1599" s="3">
        <v>7932920.5499999998</v>
      </c>
      <c r="H1599" s="3">
        <v>1908527.79</v>
      </c>
    </row>
    <row r="1600" spans="1:8" hidden="1" x14ac:dyDescent="0.3">
      <c r="A1600" s="5">
        <v>511535</v>
      </c>
      <c r="B1600" s="4" t="s">
        <v>610</v>
      </c>
      <c r="C1600" s="3">
        <v>0</v>
      </c>
      <c r="D1600" s="3">
        <v>0</v>
      </c>
      <c r="E1600" s="3">
        <v>0</v>
      </c>
      <c r="F1600" s="3">
        <v>0</v>
      </c>
      <c r="G1600" s="3">
        <v>0</v>
      </c>
      <c r="H1600" s="3">
        <v>0</v>
      </c>
    </row>
    <row r="1601" spans="1:8" hidden="1" x14ac:dyDescent="0.3">
      <c r="A1601" s="5">
        <v>511536</v>
      </c>
      <c r="B1601" s="4" t="s">
        <v>609</v>
      </c>
      <c r="C1601" s="3">
        <v>0</v>
      </c>
      <c r="D1601" s="3">
        <v>0</v>
      </c>
      <c r="E1601" s="3">
        <v>0</v>
      </c>
      <c r="F1601" s="3">
        <v>0</v>
      </c>
      <c r="G1601" s="3">
        <v>0</v>
      </c>
      <c r="H1601" s="3">
        <v>0</v>
      </c>
    </row>
    <row r="1602" spans="1:8" hidden="1" x14ac:dyDescent="0.3">
      <c r="A1602" s="5">
        <v>511537</v>
      </c>
      <c r="B1602" s="4" t="s">
        <v>608</v>
      </c>
      <c r="C1602" s="3">
        <v>0</v>
      </c>
      <c r="D1602" s="3">
        <v>0</v>
      </c>
      <c r="E1602" s="3">
        <v>0</v>
      </c>
      <c r="F1602" s="3">
        <v>0</v>
      </c>
      <c r="G1602" s="3">
        <v>0</v>
      </c>
      <c r="H1602" s="3">
        <v>0</v>
      </c>
    </row>
    <row r="1603" spans="1:8" hidden="1" x14ac:dyDescent="0.3">
      <c r="A1603" s="5">
        <v>511538</v>
      </c>
      <c r="B1603" s="4" t="s">
        <v>607</v>
      </c>
      <c r="C1603" s="3">
        <v>0</v>
      </c>
      <c r="D1603" s="3">
        <v>0</v>
      </c>
      <c r="E1603" s="3">
        <v>0</v>
      </c>
      <c r="F1603" s="3">
        <v>0</v>
      </c>
      <c r="G1603" s="3">
        <v>0</v>
      </c>
      <c r="H1603" s="3">
        <v>0</v>
      </c>
    </row>
    <row r="1604" spans="1:8" hidden="1" x14ac:dyDescent="0.3">
      <c r="A1604" s="5">
        <v>511539</v>
      </c>
      <c r="B1604" s="4" t="s">
        <v>606</v>
      </c>
      <c r="C1604" s="3">
        <v>0</v>
      </c>
      <c r="D1604" s="3">
        <v>0</v>
      </c>
      <c r="E1604" s="3">
        <v>0</v>
      </c>
      <c r="F1604" s="3">
        <v>0</v>
      </c>
      <c r="G1604" s="3">
        <v>0</v>
      </c>
      <c r="H1604" s="3">
        <v>0</v>
      </c>
    </row>
    <row r="1605" spans="1:8" hidden="1" x14ac:dyDescent="0.3">
      <c r="A1605" s="5">
        <v>511540</v>
      </c>
      <c r="B1605" s="4" t="s">
        <v>451</v>
      </c>
      <c r="C1605" s="3">
        <v>0</v>
      </c>
      <c r="D1605" s="3">
        <v>42900</v>
      </c>
      <c r="E1605" s="3">
        <v>0</v>
      </c>
      <c r="F1605" s="3">
        <v>0</v>
      </c>
      <c r="G1605" s="3">
        <v>0</v>
      </c>
      <c r="H1605" s="3">
        <v>0</v>
      </c>
    </row>
    <row r="1606" spans="1:8" hidden="1" x14ac:dyDescent="0.3">
      <c r="A1606" s="5">
        <v>511541</v>
      </c>
      <c r="B1606" s="4" t="s">
        <v>605</v>
      </c>
      <c r="C1606" s="3">
        <v>0</v>
      </c>
      <c r="D1606" s="3">
        <v>0</v>
      </c>
      <c r="E1606" s="3">
        <v>0</v>
      </c>
      <c r="F1606" s="3">
        <v>0</v>
      </c>
      <c r="G1606" s="3">
        <v>0</v>
      </c>
      <c r="H1606" s="3">
        <v>0</v>
      </c>
    </row>
    <row r="1607" spans="1:8" hidden="1" x14ac:dyDescent="0.3">
      <c r="A1607" s="5">
        <v>511542</v>
      </c>
      <c r="B1607" s="4" t="s">
        <v>604</v>
      </c>
      <c r="C1607" s="3">
        <v>0</v>
      </c>
      <c r="D1607" s="3">
        <v>0</v>
      </c>
      <c r="E1607" s="3">
        <v>0</v>
      </c>
      <c r="F1607" s="3">
        <v>0</v>
      </c>
      <c r="G1607" s="3">
        <v>0</v>
      </c>
      <c r="H1607" s="3">
        <v>0</v>
      </c>
    </row>
    <row r="1608" spans="1:8" hidden="1" x14ac:dyDescent="0.3">
      <c r="A1608" s="5">
        <v>511543</v>
      </c>
      <c r="B1608" s="4" t="s">
        <v>603</v>
      </c>
      <c r="C1608" s="3">
        <v>28351.29</v>
      </c>
      <c r="D1608" s="3">
        <v>317860</v>
      </c>
      <c r="E1608" s="3">
        <v>0</v>
      </c>
      <c r="F1608" s="3">
        <v>2441899.71</v>
      </c>
      <c r="G1608" s="3">
        <v>1236366</v>
      </c>
      <c r="H1608" s="3">
        <v>0</v>
      </c>
    </row>
    <row r="1609" spans="1:8" hidden="1" x14ac:dyDescent="0.3">
      <c r="A1609" s="5">
        <v>511544</v>
      </c>
      <c r="B1609" s="4" t="s">
        <v>602</v>
      </c>
      <c r="C1609" s="3">
        <v>0</v>
      </c>
      <c r="D1609" s="3">
        <v>0</v>
      </c>
      <c r="E1609" s="3">
        <v>0</v>
      </c>
      <c r="F1609" s="3">
        <v>0</v>
      </c>
      <c r="G1609" s="3">
        <v>0</v>
      </c>
      <c r="H1609" s="3">
        <v>0</v>
      </c>
    </row>
    <row r="1610" spans="1:8" hidden="1" x14ac:dyDescent="0.3">
      <c r="A1610" s="5">
        <v>511545</v>
      </c>
      <c r="B1610" s="4" t="s">
        <v>601</v>
      </c>
      <c r="C1610" s="3">
        <v>19966574.43</v>
      </c>
      <c r="D1610" s="3">
        <v>0</v>
      </c>
      <c r="E1610" s="3">
        <v>0</v>
      </c>
      <c r="F1610" s="3">
        <v>880019</v>
      </c>
      <c r="G1610" s="3">
        <v>902178.53</v>
      </c>
      <c r="H1610" s="3">
        <v>0</v>
      </c>
    </row>
    <row r="1611" spans="1:8" hidden="1" x14ac:dyDescent="0.3">
      <c r="A1611" s="5">
        <v>511546</v>
      </c>
      <c r="B1611" s="4" t="s">
        <v>164</v>
      </c>
      <c r="C1611" s="3">
        <v>0</v>
      </c>
      <c r="D1611" s="3">
        <v>0</v>
      </c>
      <c r="E1611" s="3">
        <v>0</v>
      </c>
      <c r="F1611" s="3">
        <v>0</v>
      </c>
      <c r="G1611" s="3">
        <v>16364928</v>
      </c>
      <c r="H1611" s="3">
        <v>0</v>
      </c>
    </row>
    <row r="1612" spans="1:8" hidden="1" x14ac:dyDescent="0.3">
      <c r="A1612" s="5">
        <v>511547</v>
      </c>
      <c r="B1612" s="4" t="s">
        <v>600</v>
      </c>
      <c r="C1612" s="3">
        <v>0</v>
      </c>
      <c r="D1612" s="3">
        <v>0</v>
      </c>
      <c r="E1612" s="3">
        <v>0</v>
      </c>
      <c r="F1612" s="3">
        <v>0</v>
      </c>
      <c r="G1612" s="3">
        <v>0</v>
      </c>
      <c r="H1612" s="3">
        <v>0</v>
      </c>
    </row>
    <row r="1613" spans="1:8" hidden="1" x14ac:dyDescent="0.3">
      <c r="A1613" s="5">
        <v>511548</v>
      </c>
      <c r="B1613" s="4" t="s">
        <v>599</v>
      </c>
      <c r="C1613" s="3">
        <v>0</v>
      </c>
      <c r="D1613" s="3">
        <v>0</v>
      </c>
      <c r="E1613" s="3">
        <v>0</v>
      </c>
      <c r="F1613" s="3">
        <v>0</v>
      </c>
      <c r="G1613" s="3">
        <v>0</v>
      </c>
      <c r="H1613" s="3">
        <v>0</v>
      </c>
    </row>
    <row r="1614" spans="1:8" hidden="1" x14ac:dyDescent="0.3">
      <c r="A1614" s="5">
        <v>511549</v>
      </c>
      <c r="B1614" s="4" t="s">
        <v>598</v>
      </c>
      <c r="C1614" s="3">
        <v>0</v>
      </c>
      <c r="D1614" s="3">
        <v>0</v>
      </c>
      <c r="E1614" s="3">
        <v>0</v>
      </c>
      <c r="F1614" s="3">
        <v>0</v>
      </c>
      <c r="G1614" s="3">
        <v>0</v>
      </c>
      <c r="H1614" s="3">
        <v>0</v>
      </c>
    </row>
    <row r="1615" spans="1:8" hidden="1" x14ac:dyDescent="0.3">
      <c r="A1615" s="5">
        <v>511551</v>
      </c>
      <c r="B1615" s="4" t="s">
        <v>537</v>
      </c>
      <c r="C1615" s="3">
        <v>0</v>
      </c>
      <c r="D1615" s="3">
        <v>0</v>
      </c>
      <c r="E1615" s="3">
        <v>0</v>
      </c>
      <c r="F1615" s="3">
        <v>0</v>
      </c>
      <c r="G1615" s="3">
        <v>0</v>
      </c>
      <c r="H1615" s="3">
        <v>0</v>
      </c>
    </row>
    <row r="1616" spans="1:8" hidden="1" x14ac:dyDescent="0.3">
      <c r="A1616" s="5">
        <v>511552</v>
      </c>
      <c r="B1616" s="4" t="s">
        <v>597</v>
      </c>
      <c r="C1616" s="3">
        <v>0</v>
      </c>
      <c r="D1616" s="3">
        <v>0</v>
      </c>
      <c r="E1616" s="3">
        <v>0</v>
      </c>
      <c r="F1616" s="3">
        <v>0</v>
      </c>
      <c r="G1616" s="3">
        <v>0</v>
      </c>
      <c r="H1616" s="3">
        <v>0</v>
      </c>
    </row>
    <row r="1617" spans="1:8" hidden="1" x14ac:dyDescent="0.3">
      <c r="A1617" s="5">
        <v>511553</v>
      </c>
      <c r="B1617" s="4" t="s">
        <v>596</v>
      </c>
      <c r="C1617" s="3">
        <v>0</v>
      </c>
      <c r="D1617" s="3">
        <v>0</v>
      </c>
      <c r="E1617" s="3">
        <v>0</v>
      </c>
      <c r="F1617" s="3">
        <v>0</v>
      </c>
      <c r="G1617" s="3">
        <v>0</v>
      </c>
      <c r="H1617" s="3">
        <v>0</v>
      </c>
    </row>
    <row r="1618" spans="1:8" hidden="1" x14ac:dyDescent="0.3">
      <c r="A1618" s="5">
        <v>511554</v>
      </c>
      <c r="B1618" s="4" t="s">
        <v>595</v>
      </c>
      <c r="C1618" s="3">
        <v>0</v>
      </c>
      <c r="D1618" s="3">
        <v>0</v>
      </c>
      <c r="E1618" s="3">
        <v>0</v>
      </c>
      <c r="F1618" s="3">
        <v>0</v>
      </c>
      <c r="G1618" s="3">
        <v>0</v>
      </c>
      <c r="H1618" s="3">
        <v>0</v>
      </c>
    </row>
    <row r="1619" spans="1:8" hidden="1" x14ac:dyDescent="0.3">
      <c r="A1619" s="5">
        <v>511555</v>
      </c>
      <c r="B1619" s="4" t="s">
        <v>594</v>
      </c>
      <c r="C1619" s="3">
        <v>0</v>
      </c>
      <c r="D1619" s="3">
        <v>0</v>
      </c>
      <c r="E1619" s="3">
        <v>0</v>
      </c>
      <c r="F1619" s="3">
        <v>0</v>
      </c>
      <c r="G1619" s="3">
        <v>0</v>
      </c>
      <c r="H1619" s="3">
        <v>0</v>
      </c>
    </row>
    <row r="1620" spans="1:8" hidden="1" x14ac:dyDescent="0.3">
      <c r="A1620" s="5">
        <v>511556</v>
      </c>
      <c r="B1620" s="4" t="s">
        <v>593</v>
      </c>
      <c r="C1620" s="3">
        <v>0</v>
      </c>
      <c r="D1620" s="3">
        <v>0</v>
      </c>
      <c r="E1620" s="3">
        <v>0</v>
      </c>
      <c r="F1620" s="3">
        <v>0</v>
      </c>
      <c r="G1620" s="3">
        <v>0</v>
      </c>
      <c r="H1620" s="3">
        <v>0</v>
      </c>
    </row>
    <row r="1621" spans="1:8" hidden="1" x14ac:dyDescent="0.3">
      <c r="A1621" s="5">
        <v>511557</v>
      </c>
      <c r="B1621" s="4" t="s">
        <v>592</v>
      </c>
      <c r="C1621" s="3">
        <v>0</v>
      </c>
      <c r="D1621" s="3">
        <v>0</v>
      </c>
      <c r="E1621" s="3">
        <v>0</v>
      </c>
      <c r="F1621" s="3">
        <v>0</v>
      </c>
      <c r="G1621" s="3">
        <v>0</v>
      </c>
      <c r="H1621" s="3">
        <v>0</v>
      </c>
    </row>
    <row r="1622" spans="1:8" hidden="1" x14ac:dyDescent="0.3">
      <c r="A1622" s="5">
        <v>511558</v>
      </c>
      <c r="B1622" s="4" t="s">
        <v>591</v>
      </c>
      <c r="C1622" s="3">
        <v>0</v>
      </c>
      <c r="D1622" s="3">
        <v>0</v>
      </c>
      <c r="E1622" s="3">
        <v>0</v>
      </c>
      <c r="F1622" s="3">
        <v>0</v>
      </c>
      <c r="G1622" s="3">
        <v>0</v>
      </c>
      <c r="H1622" s="3">
        <v>0</v>
      </c>
    </row>
    <row r="1623" spans="1:8" hidden="1" x14ac:dyDescent="0.3">
      <c r="A1623" s="5">
        <v>511559</v>
      </c>
      <c r="B1623" s="4" t="s">
        <v>590</v>
      </c>
      <c r="C1623" s="3">
        <v>0</v>
      </c>
      <c r="D1623" s="3">
        <v>0</v>
      </c>
      <c r="E1623" s="3">
        <v>0</v>
      </c>
      <c r="F1623" s="3">
        <v>0</v>
      </c>
      <c r="G1623" s="3">
        <v>0</v>
      </c>
      <c r="H1623" s="3">
        <v>0</v>
      </c>
    </row>
    <row r="1624" spans="1:8" hidden="1" x14ac:dyDescent="0.3">
      <c r="A1624" s="5">
        <v>511560</v>
      </c>
      <c r="B1624" s="4" t="s">
        <v>589</v>
      </c>
      <c r="C1624" s="3">
        <v>0</v>
      </c>
      <c r="D1624" s="3">
        <v>0</v>
      </c>
      <c r="E1624" s="3">
        <v>0</v>
      </c>
      <c r="F1624" s="3">
        <v>0</v>
      </c>
      <c r="G1624" s="3">
        <v>0</v>
      </c>
      <c r="H1624" s="3">
        <v>0</v>
      </c>
    </row>
    <row r="1625" spans="1:8" hidden="1" x14ac:dyDescent="0.3">
      <c r="A1625" s="5">
        <v>511561</v>
      </c>
      <c r="B1625" s="4" t="s">
        <v>588</v>
      </c>
      <c r="C1625" s="3">
        <v>0</v>
      </c>
      <c r="D1625" s="3">
        <v>0</v>
      </c>
      <c r="E1625" s="3">
        <v>0</v>
      </c>
      <c r="F1625" s="3">
        <v>0</v>
      </c>
      <c r="G1625" s="3">
        <v>0</v>
      </c>
      <c r="H1625" s="3">
        <v>0</v>
      </c>
    </row>
    <row r="1626" spans="1:8" hidden="1" x14ac:dyDescent="0.3">
      <c r="A1626" s="5">
        <v>511562</v>
      </c>
      <c r="B1626" s="4" t="s">
        <v>587</v>
      </c>
      <c r="C1626" s="3">
        <v>0</v>
      </c>
      <c r="D1626" s="3">
        <v>0</v>
      </c>
      <c r="E1626" s="3">
        <v>0</v>
      </c>
      <c r="F1626" s="3">
        <v>0</v>
      </c>
      <c r="G1626" s="3">
        <v>0</v>
      </c>
      <c r="H1626" s="3">
        <v>0</v>
      </c>
    </row>
    <row r="1627" spans="1:8" hidden="1" x14ac:dyDescent="0.3">
      <c r="A1627" s="5">
        <v>511563</v>
      </c>
      <c r="B1627" s="4" t="s">
        <v>586</v>
      </c>
      <c r="C1627" s="3">
        <v>0</v>
      </c>
      <c r="D1627" s="3">
        <v>0</v>
      </c>
      <c r="E1627" s="3">
        <v>0</v>
      </c>
      <c r="F1627" s="3">
        <v>0</v>
      </c>
      <c r="G1627" s="3">
        <v>0</v>
      </c>
      <c r="H1627" s="3">
        <v>0</v>
      </c>
    </row>
    <row r="1628" spans="1:8" hidden="1" x14ac:dyDescent="0.3">
      <c r="A1628" s="5">
        <v>511564</v>
      </c>
      <c r="B1628" s="4" t="s">
        <v>585</v>
      </c>
      <c r="C1628" s="3">
        <v>0</v>
      </c>
      <c r="D1628" s="3">
        <v>0</v>
      </c>
      <c r="E1628" s="3">
        <v>0</v>
      </c>
      <c r="F1628" s="3">
        <v>0</v>
      </c>
      <c r="G1628" s="3">
        <v>0</v>
      </c>
      <c r="H1628" s="3">
        <v>0</v>
      </c>
    </row>
    <row r="1629" spans="1:8" hidden="1" x14ac:dyDescent="0.3">
      <c r="A1629" s="5">
        <v>511565</v>
      </c>
      <c r="B1629" s="4" t="s">
        <v>584</v>
      </c>
      <c r="C1629" s="3">
        <v>0</v>
      </c>
      <c r="D1629" s="3">
        <v>0</v>
      </c>
      <c r="E1629" s="3">
        <v>0</v>
      </c>
      <c r="F1629" s="3">
        <v>0</v>
      </c>
      <c r="G1629" s="3">
        <v>0</v>
      </c>
      <c r="H1629" s="3">
        <v>0</v>
      </c>
    </row>
    <row r="1630" spans="1:8" hidden="1" x14ac:dyDescent="0.3">
      <c r="A1630" s="5">
        <v>511566</v>
      </c>
      <c r="B1630" s="4" t="s">
        <v>583</v>
      </c>
      <c r="C1630" s="3">
        <v>0</v>
      </c>
      <c r="D1630" s="3">
        <v>0</v>
      </c>
      <c r="E1630" s="3">
        <v>0</v>
      </c>
      <c r="F1630" s="3">
        <v>0</v>
      </c>
      <c r="G1630" s="3">
        <v>0</v>
      </c>
      <c r="H1630" s="3">
        <v>0</v>
      </c>
    </row>
    <row r="1631" spans="1:8" hidden="1" x14ac:dyDescent="0.3">
      <c r="A1631" s="5">
        <v>511567</v>
      </c>
      <c r="B1631" s="4" t="s">
        <v>582</v>
      </c>
      <c r="C1631" s="3">
        <v>0</v>
      </c>
      <c r="D1631" s="3">
        <v>0</v>
      </c>
      <c r="E1631" s="3">
        <v>0</v>
      </c>
      <c r="F1631" s="3">
        <v>0</v>
      </c>
      <c r="G1631" s="3">
        <v>0</v>
      </c>
      <c r="H1631" s="3">
        <v>0</v>
      </c>
    </row>
    <row r="1632" spans="1:8" hidden="1" x14ac:dyDescent="0.3">
      <c r="A1632" s="5">
        <v>511568</v>
      </c>
      <c r="B1632" s="4" t="s">
        <v>581</v>
      </c>
      <c r="C1632" s="3">
        <v>0</v>
      </c>
      <c r="D1632" s="3">
        <v>0</v>
      </c>
      <c r="E1632" s="3">
        <v>0</v>
      </c>
      <c r="F1632" s="3">
        <v>0</v>
      </c>
      <c r="G1632" s="3">
        <v>0</v>
      </c>
      <c r="H1632" s="3">
        <v>0</v>
      </c>
    </row>
    <row r="1633" spans="1:8" hidden="1" x14ac:dyDescent="0.3">
      <c r="A1633" s="5">
        <v>511569</v>
      </c>
      <c r="B1633" s="4" t="s">
        <v>580</v>
      </c>
      <c r="C1633" s="3">
        <v>0</v>
      </c>
      <c r="D1633" s="3">
        <v>0</v>
      </c>
      <c r="E1633" s="3">
        <v>0</v>
      </c>
      <c r="F1633" s="3">
        <v>0</v>
      </c>
      <c r="G1633" s="3">
        <v>0</v>
      </c>
      <c r="H1633" s="3">
        <v>0</v>
      </c>
    </row>
    <row r="1634" spans="1:8" hidden="1" x14ac:dyDescent="0.3">
      <c r="A1634" s="5">
        <v>512000</v>
      </c>
      <c r="B1634" s="4" t="s">
        <v>579</v>
      </c>
      <c r="C1634" s="3">
        <v>32489412.629999999</v>
      </c>
      <c r="D1634" s="3">
        <v>0</v>
      </c>
      <c r="E1634" s="3">
        <v>0</v>
      </c>
      <c r="F1634" s="3">
        <v>0</v>
      </c>
      <c r="G1634" s="3">
        <v>0</v>
      </c>
      <c r="H1634" s="3">
        <v>0</v>
      </c>
    </row>
    <row r="1635" spans="1:8" hidden="1" x14ac:dyDescent="0.3">
      <c r="A1635" s="5">
        <v>512005</v>
      </c>
      <c r="B1635" s="4" t="s">
        <v>578</v>
      </c>
      <c r="C1635" s="3">
        <v>0</v>
      </c>
      <c r="D1635" s="3">
        <v>0</v>
      </c>
      <c r="E1635" s="3">
        <v>0</v>
      </c>
      <c r="F1635" s="3">
        <v>0</v>
      </c>
      <c r="G1635" s="3">
        <v>0</v>
      </c>
      <c r="H1635" s="3">
        <v>0</v>
      </c>
    </row>
    <row r="1636" spans="1:8" hidden="1" x14ac:dyDescent="0.3">
      <c r="A1636" s="5">
        <v>512010</v>
      </c>
      <c r="B1636" s="4" t="s">
        <v>577</v>
      </c>
      <c r="C1636" s="3">
        <v>0</v>
      </c>
      <c r="D1636" s="3">
        <v>0</v>
      </c>
      <c r="E1636" s="3">
        <v>0</v>
      </c>
      <c r="F1636" s="3">
        <v>0</v>
      </c>
      <c r="G1636" s="3">
        <v>0</v>
      </c>
      <c r="H1636" s="3">
        <v>0</v>
      </c>
    </row>
    <row r="1637" spans="1:8" hidden="1" x14ac:dyDescent="0.3">
      <c r="A1637" s="5">
        <v>512015</v>
      </c>
      <c r="B1637" s="4" t="s">
        <v>576</v>
      </c>
      <c r="C1637" s="3">
        <v>0</v>
      </c>
      <c r="D1637" s="3">
        <v>0</v>
      </c>
      <c r="E1637" s="3">
        <v>0</v>
      </c>
      <c r="F1637" s="3">
        <v>0</v>
      </c>
      <c r="G1637" s="3">
        <v>0</v>
      </c>
      <c r="H1637" s="3">
        <v>0</v>
      </c>
    </row>
    <row r="1638" spans="1:8" hidden="1" x14ac:dyDescent="0.3">
      <c r="A1638" s="5">
        <v>512020</v>
      </c>
      <c r="B1638" s="4" t="s">
        <v>575</v>
      </c>
      <c r="C1638" s="3">
        <v>0</v>
      </c>
      <c r="D1638" s="3">
        <v>0</v>
      </c>
      <c r="E1638" s="3">
        <v>0</v>
      </c>
      <c r="F1638" s="3">
        <v>0</v>
      </c>
      <c r="G1638" s="3">
        <v>0</v>
      </c>
      <c r="H1638" s="3">
        <v>0</v>
      </c>
    </row>
    <row r="1639" spans="1:8" hidden="1" x14ac:dyDescent="0.3">
      <c r="A1639" s="5">
        <v>512025</v>
      </c>
      <c r="B1639" s="4" t="s">
        <v>574</v>
      </c>
      <c r="C1639" s="3">
        <v>0</v>
      </c>
      <c r="D1639" s="3">
        <v>0</v>
      </c>
      <c r="E1639" s="3">
        <v>0</v>
      </c>
      <c r="F1639" s="3">
        <v>0</v>
      </c>
      <c r="G1639" s="3">
        <v>0</v>
      </c>
      <c r="H1639" s="3">
        <v>0</v>
      </c>
    </row>
    <row r="1640" spans="1:8" hidden="1" x14ac:dyDescent="0.3">
      <c r="A1640" s="5">
        <v>512030</v>
      </c>
      <c r="B1640" s="4" t="s">
        <v>573</v>
      </c>
      <c r="C1640" s="3">
        <v>32489412.629999999</v>
      </c>
      <c r="D1640" s="3">
        <v>0</v>
      </c>
      <c r="E1640" s="3">
        <v>0</v>
      </c>
      <c r="F1640" s="3">
        <v>0</v>
      </c>
      <c r="G1640" s="3">
        <v>0</v>
      </c>
      <c r="H1640" s="3">
        <v>0</v>
      </c>
    </row>
    <row r="1641" spans="1:8" x14ac:dyDescent="0.3">
      <c r="A1641" s="5">
        <v>512500</v>
      </c>
      <c r="B1641" s="4" t="s">
        <v>572</v>
      </c>
      <c r="C1641" s="3">
        <v>64149400.189999998</v>
      </c>
      <c r="D1641" s="3">
        <v>84256286.370000005</v>
      </c>
      <c r="E1641" s="3">
        <v>88885339.819999993</v>
      </c>
      <c r="F1641" s="3">
        <v>42223274.07</v>
      </c>
      <c r="G1641" s="3">
        <v>39573096.670000002</v>
      </c>
      <c r="H1641" s="3">
        <v>18762434.440000001</v>
      </c>
    </row>
    <row r="1642" spans="1:8" x14ac:dyDescent="0.3">
      <c r="A1642" s="5">
        <v>512505</v>
      </c>
      <c r="B1642" s="4" t="s">
        <v>571</v>
      </c>
      <c r="C1642" s="3">
        <v>4691717.7</v>
      </c>
      <c r="D1642" s="3">
        <v>2858819.16</v>
      </c>
      <c r="E1642" s="3">
        <v>3013296.08</v>
      </c>
      <c r="F1642" s="3">
        <v>0</v>
      </c>
      <c r="G1642" s="3">
        <v>135132.21</v>
      </c>
      <c r="H1642" s="3">
        <v>90088.14</v>
      </c>
    </row>
    <row r="1643" spans="1:8" x14ac:dyDescent="0.3">
      <c r="A1643" s="5">
        <v>512510</v>
      </c>
      <c r="B1643" s="4" t="s">
        <v>570</v>
      </c>
      <c r="C1643" s="3">
        <v>7313402.9000000004</v>
      </c>
      <c r="D1643" s="3">
        <v>29257395.059999999</v>
      </c>
      <c r="E1643" s="3">
        <v>34006201.57</v>
      </c>
      <c r="F1643" s="3">
        <v>24139981.329999998</v>
      </c>
      <c r="G1643" s="3">
        <v>23347020.75</v>
      </c>
      <c r="H1643" s="3">
        <v>11245570.439999999</v>
      </c>
    </row>
    <row r="1644" spans="1:8" x14ac:dyDescent="0.3">
      <c r="A1644" s="5">
        <v>512515</v>
      </c>
      <c r="B1644" s="4" t="s">
        <v>569</v>
      </c>
      <c r="C1644" s="3">
        <v>19368340.52</v>
      </c>
      <c r="D1644" s="3">
        <v>20091157.289999999</v>
      </c>
      <c r="E1644" s="3">
        <v>21461298.370000001</v>
      </c>
      <c r="F1644" s="3">
        <v>12683226.42</v>
      </c>
      <c r="G1644" s="3">
        <v>8828597.6699999999</v>
      </c>
      <c r="H1644" s="3">
        <v>5790109.2400000002</v>
      </c>
    </row>
    <row r="1645" spans="1:8" hidden="1" x14ac:dyDescent="0.3">
      <c r="A1645" s="5">
        <v>512520</v>
      </c>
      <c r="B1645" s="4" t="s">
        <v>568</v>
      </c>
      <c r="C1645" s="3">
        <v>0</v>
      </c>
      <c r="D1645" s="3">
        <v>0</v>
      </c>
      <c r="E1645" s="3">
        <v>0</v>
      </c>
      <c r="F1645" s="3">
        <v>0</v>
      </c>
      <c r="G1645" s="3">
        <v>0</v>
      </c>
      <c r="H1645" s="3">
        <v>0</v>
      </c>
    </row>
    <row r="1646" spans="1:8" hidden="1" x14ac:dyDescent="0.3">
      <c r="A1646" s="5">
        <v>512525</v>
      </c>
      <c r="B1646" s="4" t="s">
        <v>567</v>
      </c>
      <c r="C1646" s="3">
        <v>0</v>
      </c>
      <c r="D1646" s="3">
        <v>0</v>
      </c>
      <c r="E1646" s="3">
        <v>0</v>
      </c>
      <c r="F1646" s="3">
        <v>0</v>
      </c>
      <c r="G1646" s="3">
        <v>0</v>
      </c>
      <c r="H1646" s="3">
        <v>0</v>
      </c>
    </row>
    <row r="1647" spans="1:8" hidden="1" x14ac:dyDescent="0.3">
      <c r="A1647" s="5">
        <v>512526</v>
      </c>
      <c r="B1647" s="4" t="s">
        <v>566</v>
      </c>
      <c r="C1647" s="3">
        <v>0</v>
      </c>
      <c r="D1647" s="3">
        <v>0</v>
      </c>
      <c r="E1647" s="3">
        <v>0</v>
      </c>
      <c r="F1647" s="3">
        <v>0</v>
      </c>
      <c r="G1647" s="3">
        <v>0</v>
      </c>
      <c r="H1647" s="3">
        <v>0</v>
      </c>
    </row>
    <row r="1648" spans="1:8" hidden="1" x14ac:dyDescent="0.3">
      <c r="A1648" s="5">
        <v>512528</v>
      </c>
      <c r="B1648" s="4" t="s">
        <v>565</v>
      </c>
      <c r="C1648" s="3">
        <v>0</v>
      </c>
      <c r="D1648" s="3">
        <v>0</v>
      </c>
      <c r="E1648" s="3">
        <v>0</v>
      </c>
      <c r="F1648" s="3">
        <v>0</v>
      </c>
      <c r="G1648" s="3">
        <v>0</v>
      </c>
      <c r="H1648" s="3">
        <v>0</v>
      </c>
    </row>
    <row r="1649" spans="1:8" hidden="1" x14ac:dyDescent="0.3">
      <c r="A1649" s="5">
        <v>512529</v>
      </c>
      <c r="B1649" s="4" t="s">
        <v>564</v>
      </c>
      <c r="C1649" s="3">
        <v>0</v>
      </c>
      <c r="D1649" s="3">
        <v>0</v>
      </c>
      <c r="E1649" s="3">
        <v>0</v>
      </c>
      <c r="F1649" s="3">
        <v>0</v>
      </c>
      <c r="G1649" s="3">
        <v>0</v>
      </c>
      <c r="H1649" s="3">
        <v>0</v>
      </c>
    </row>
    <row r="1650" spans="1:8" x14ac:dyDescent="0.3">
      <c r="A1650" s="5">
        <v>512530</v>
      </c>
      <c r="B1650" s="4" t="s">
        <v>563</v>
      </c>
      <c r="C1650" s="3">
        <v>9143066.1600000001</v>
      </c>
      <c r="D1650" s="3">
        <v>9143066.1600000001</v>
      </c>
      <c r="E1650" s="3">
        <v>9143066.1600000001</v>
      </c>
      <c r="F1650" s="3">
        <v>5400066.3200000003</v>
      </c>
      <c r="G1650" s="3">
        <v>7262346.04</v>
      </c>
      <c r="H1650" s="3">
        <v>1636666.62</v>
      </c>
    </row>
    <row r="1651" spans="1:8" hidden="1" x14ac:dyDescent="0.3">
      <c r="A1651" s="5">
        <v>512535</v>
      </c>
      <c r="B1651" s="4" t="s">
        <v>562</v>
      </c>
      <c r="C1651" s="3">
        <v>2902015.6</v>
      </c>
      <c r="D1651" s="3">
        <v>2061782.1</v>
      </c>
      <c r="E1651" s="3">
        <v>0</v>
      </c>
      <c r="F1651" s="3">
        <v>0</v>
      </c>
      <c r="G1651" s="3">
        <v>0</v>
      </c>
      <c r="H1651" s="3">
        <v>0</v>
      </c>
    </row>
    <row r="1652" spans="1:8" hidden="1" x14ac:dyDescent="0.3">
      <c r="A1652" s="5">
        <v>512540</v>
      </c>
      <c r="B1652" s="4" t="s">
        <v>561</v>
      </c>
      <c r="C1652" s="3">
        <v>0</v>
      </c>
      <c r="D1652" s="3">
        <v>0</v>
      </c>
      <c r="E1652" s="3">
        <v>0</v>
      </c>
      <c r="F1652" s="3">
        <v>0</v>
      </c>
      <c r="G1652" s="3">
        <v>0</v>
      </c>
      <c r="H1652" s="3">
        <v>0</v>
      </c>
    </row>
    <row r="1653" spans="1:8" hidden="1" x14ac:dyDescent="0.3">
      <c r="A1653" s="5">
        <v>512545</v>
      </c>
      <c r="B1653" s="4" t="s">
        <v>560</v>
      </c>
      <c r="C1653" s="3">
        <v>20730857.309999999</v>
      </c>
      <c r="D1653" s="3">
        <v>20844066.600000001</v>
      </c>
      <c r="E1653" s="3">
        <v>21261477.640000001</v>
      </c>
      <c r="F1653" s="3">
        <v>0</v>
      </c>
      <c r="G1653" s="3">
        <v>0</v>
      </c>
      <c r="H1653" s="3">
        <v>0</v>
      </c>
    </row>
    <row r="1654" spans="1:8" hidden="1" x14ac:dyDescent="0.3">
      <c r="A1654" s="5">
        <v>512550</v>
      </c>
      <c r="B1654" s="4" t="s">
        <v>559</v>
      </c>
      <c r="C1654" s="3">
        <v>0</v>
      </c>
      <c r="D1654" s="3">
        <v>0</v>
      </c>
      <c r="E1654" s="3">
        <v>0</v>
      </c>
      <c r="F1654" s="3">
        <v>0</v>
      </c>
      <c r="G1654" s="3">
        <v>0</v>
      </c>
      <c r="H1654" s="3">
        <v>0</v>
      </c>
    </row>
    <row r="1655" spans="1:8" hidden="1" x14ac:dyDescent="0.3">
      <c r="A1655" s="5">
        <v>512555</v>
      </c>
      <c r="B1655" s="4" t="s">
        <v>558</v>
      </c>
      <c r="C1655" s="3">
        <v>0</v>
      </c>
      <c r="D1655" s="3">
        <v>0</v>
      </c>
      <c r="E1655" s="3">
        <v>0</v>
      </c>
      <c r="F1655" s="3">
        <v>0</v>
      </c>
      <c r="G1655" s="3">
        <v>0</v>
      </c>
      <c r="H1655" s="3">
        <v>0</v>
      </c>
    </row>
    <row r="1656" spans="1:8" hidden="1" x14ac:dyDescent="0.3">
      <c r="A1656" s="5">
        <v>512560</v>
      </c>
      <c r="B1656" s="4" t="s">
        <v>557</v>
      </c>
      <c r="C1656" s="3">
        <v>0</v>
      </c>
      <c r="D1656" s="3">
        <v>0</v>
      </c>
      <c r="E1656" s="3">
        <v>0</v>
      </c>
      <c r="F1656" s="3">
        <v>0</v>
      </c>
      <c r="G1656" s="3">
        <v>0</v>
      </c>
      <c r="H1656" s="3">
        <v>0</v>
      </c>
    </row>
    <row r="1657" spans="1:8" hidden="1" x14ac:dyDescent="0.3">
      <c r="A1657" s="5">
        <v>512565</v>
      </c>
      <c r="B1657" s="4" t="s">
        <v>556</v>
      </c>
      <c r="C1657" s="3">
        <v>0</v>
      </c>
      <c r="D1657" s="3">
        <v>0</v>
      </c>
      <c r="E1657" s="3">
        <v>0</v>
      </c>
      <c r="F1657" s="3">
        <v>0</v>
      </c>
      <c r="G1657" s="3">
        <v>0</v>
      </c>
      <c r="H1657" s="3">
        <v>0</v>
      </c>
    </row>
    <row r="1658" spans="1:8" hidden="1" x14ac:dyDescent="0.3">
      <c r="A1658" s="5">
        <v>512570</v>
      </c>
      <c r="B1658" s="4" t="s">
        <v>555</v>
      </c>
      <c r="C1658" s="3">
        <v>0</v>
      </c>
      <c r="D1658" s="3">
        <v>0</v>
      </c>
      <c r="E1658" s="3">
        <v>0</v>
      </c>
      <c r="F1658" s="3">
        <v>0</v>
      </c>
      <c r="G1658" s="3">
        <v>0</v>
      </c>
      <c r="H1658" s="3">
        <v>0</v>
      </c>
    </row>
    <row r="1659" spans="1:8" hidden="1" x14ac:dyDescent="0.3">
      <c r="A1659" s="5">
        <v>512575</v>
      </c>
      <c r="B1659" s="4" t="s">
        <v>554</v>
      </c>
      <c r="C1659" s="3">
        <v>0</v>
      </c>
      <c r="D1659" s="3">
        <v>0</v>
      </c>
      <c r="E1659" s="3">
        <v>0</v>
      </c>
      <c r="F1659" s="3">
        <v>0</v>
      </c>
      <c r="G1659" s="3">
        <v>0</v>
      </c>
      <c r="H1659" s="3">
        <v>0</v>
      </c>
    </row>
    <row r="1660" spans="1:8" hidden="1" x14ac:dyDescent="0.3">
      <c r="A1660" s="5">
        <v>512580</v>
      </c>
      <c r="B1660" s="4" t="s">
        <v>553</v>
      </c>
      <c r="C1660" s="3">
        <v>0</v>
      </c>
      <c r="D1660" s="3">
        <v>0</v>
      </c>
      <c r="E1660" s="3">
        <v>0</v>
      </c>
      <c r="F1660" s="3">
        <v>0</v>
      </c>
      <c r="G1660" s="3">
        <v>0</v>
      </c>
      <c r="H1660" s="3">
        <v>0</v>
      </c>
    </row>
    <row r="1661" spans="1:8" hidden="1" x14ac:dyDescent="0.3">
      <c r="A1661" s="5">
        <v>512585</v>
      </c>
      <c r="B1661" s="4" t="s">
        <v>552</v>
      </c>
      <c r="C1661" s="3">
        <v>0</v>
      </c>
      <c r="D1661" s="3">
        <v>0</v>
      </c>
      <c r="E1661" s="3">
        <v>0</v>
      </c>
      <c r="F1661" s="3">
        <v>0</v>
      </c>
      <c r="G1661" s="3">
        <v>0</v>
      </c>
      <c r="H1661" s="3">
        <v>0</v>
      </c>
    </row>
    <row r="1662" spans="1:8" hidden="1" x14ac:dyDescent="0.3">
      <c r="A1662" s="5">
        <v>513000</v>
      </c>
      <c r="B1662" s="4" t="s">
        <v>551</v>
      </c>
      <c r="C1662" s="3">
        <v>0</v>
      </c>
      <c r="D1662" s="3">
        <v>0</v>
      </c>
      <c r="E1662" s="3">
        <v>0</v>
      </c>
      <c r="F1662" s="3">
        <v>0</v>
      </c>
      <c r="G1662" s="3">
        <v>0</v>
      </c>
      <c r="H1662" s="3">
        <v>0</v>
      </c>
    </row>
    <row r="1663" spans="1:8" hidden="1" x14ac:dyDescent="0.3">
      <c r="A1663" s="5">
        <v>513500</v>
      </c>
      <c r="B1663" s="4" t="s">
        <v>550</v>
      </c>
      <c r="C1663" s="3">
        <v>0</v>
      </c>
      <c r="D1663" s="3">
        <v>0</v>
      </c>
      <c r="E1663" s="3">
        <v>0</v>
      </c>
      <c r="F1663" s="3">
        <v>0</v>
      </c>
      <c r="G1663" s="3">
        <v>0</v>
      </c>
      <c r="H1663" s="3">
        <v>0</v>
      </c>
    </row>
    <row r="1664" spans="1:8" hidden="1" x14ac:dyDescent="0.3">
      <c r="A1664" s="5">
        <v>514000</v>
      </c>
      <c r="B1664" s="4" t="s">
        <v>549</v>
      </c>
      <c r="C1664" s="3">
        <v>0</v>
      </c>
      <c r="D1664" s="3">
        <v>0</v>
      </c>
      <c r="E1664" s="3">
        <v>0</v>
      </c>
      <c r="F1664" s="3">
        <v>0</v>
      </c>
      <c r="G1664" s="3">
        <v>0</v>
      </c>
      <c r="H1664" s="3">
        <v>0</v>
      </c>
    </row>
    <row r="1665" spans="1:8" x14ac:dyDescent="0.3">
      <c r="A1665" s="5">
        <v>520000</v>
      </c>
      <c r="B1665" s="4" t="s">
        <v>548</v>
      </c>
      <c r="C1665" s="3">
        <v>535492644.24000001</v>
      </c>
      <c r="D1665" s="3">
        <v>612697966.58000004</v>
      </c>
      <c r="E1665" s="3">
        <v>455675664.94</v>
      </c>
      <c r="F1665" s="3">
        <v>381437163.56</v>
      </c>
      <c r="G1665" s="3">
        <v>385115749.24000001</v>
      </c>
      <c r="H1665" s="3">
        <v>201386778.09</v>
      </c>
    </row>
    <row r="1666" spans="1:8" hidden="1" x14ac:dyDescent="0.3">
      <c r="A1666" s="5">
        <v>520500</v>
      </c>
      <c r="B1666" s="4" t="s">
        <v>547</v>
      </c>
      <c r="C1666" s="3">
        <v>0</v>
      </c>
      <c r="D1666" s="3">
        <v>0</v>
      </c>
      <c r="E1666" s="3">
        <v>0</v>
      </c>
      <c r="F1666" s="3">
        <v>0</v>
      </c>
      <c r="G1666" s="3">
        <v>0</v>
      </c>
      <c r="H1666" s="3">
        <v>0</v>
      </c>
    </row>
    <row r="1667" spans="1:8" hidden="1" x14ac:dyDescent="0.3">
      <c r="A1667" s="5">
        <v>520505</v>
      </c>
      <c r="B1667" s="4" t="s">
        <v>546</v>
      </c>
      <c r="C1667" s="3">
        <v>0</v>
      </c>
      <c r="D1667" s="3">
        <v>0</v>
      </c>
      <c r="E1667" s="3">
        <v>0</v>
      </c>
      <c r="F1667" s="3">
        <v>0</v>
      </c>
      <c r="G1667" s="3">
        <v>0</v>
      </c>
      <c r="H1667" s="3">
        <v>0</v>
      </c>
    </row>
    <row r="1668" spans="1:8" hidden="1" x14ac:dyDescent="0.3">
      <c r="A1668" s="5">
        <v>520510</v>
      </c>
      <c r="B1668" s="4" t="s">
        <v>545</v>
      </c>
      <c r="C1668" s="3">
        <v>0</v>
      </c>
      <c r="D1668" s="3">
        <v>0</v>
      </c>
      <c r="E1668" s="3">
        <v>0</v>
      </c>
      <c r="F1668" s="3">
        <v>0</v>
      </c>
      <c r="G1668" s="3">
        <v>0</v>
      </c>
      <c r="H1668" s="3">
        <v>0</v>
      </c>
    </row>
    <row r="1669" spans="1:8" hidden="1" x14ac:dyDescent="0.3">
      <c r="A1669" s="5">
        <v>520515</v>
      </c>
      <c r="B1669" s="4" t="s">
        <v>544</v>
      </c>
      <c r="C1669" s="3">
        <v>0</v>
      </c>
      <c r="D1669" s="3">
        <v>0</v>
      </c>
      <c r="E1669" s="3">
        <v>0</v>
      </c>
      <c r="F1669" s="3">
        <v>0</v>
      </c>
      <c r="G1669" s="3">
        <v>0</v>
      </c>
      <c r="H1669" s="3">
        <v>0</v>
      </c>
    </row>
    <row r="1670" spans="1:8" hidden="1" x14ac:dyDescent="0.3">
      <c r="A1670" s="5">
        <v>520520</v>
      </c>
      <c r="B1670" s="4" t="s">
        <v>543</v>
      </c>
      <c r="C1670" s="3">
        <v>0</v>
      </c>
      <c r="D1670" s="3">
        <v>0</v>
      </c>
      <c r="E1670" s="3">
        <v>0</v>
      </c>
      <c r="F1670" s="3">
        <v>0</v>
      </c>
      <c r="G1670" s="3">
        <v>0</v>
      </c>
      <c r="H1670" s="3">
        <v>0</v>
      </c>
    </row>
    <row r="1671" spans="1:8" hidden="1" x14ac:dyDescent="0.3">
      <c r="A1671" s="5">
        <v>520525</v>
      </c>
      <c r="B1671" s="4" t="s">
        <v>542</v>
      </c>
      <c r="C1671" s="3">
        <v>0</v>
      </c>
      <c r="D1671" s="3">
        <v>0</v>
      </c>
      <c r="E1671" s="3">
        <v>0</v>
      </c>
      <c r="F1671" s="3">
        <v>0</v>
      </c>
      <c r="G1671" s="3">
        <v>0</v>
      </c>
      <c r="H1671" s="3">
        <v>0</v>
      </c>
    </row>
    <row r="1672" spans="1:8" hidden="1" x14ac:dyDescent="0.3">
      <c r="A1672" s="5">
        <v>520530</v>
      </c>
      <c r="B1672" s="4" t="s">
        <v>541</v>
      </c>
      <c r="C1672" s="3">
        <v>0</v>
      </c>
      <c r="D1672" s="3">
        <v>0</v>
      </c>
      <c r="E1672" s="3">
        <v>0</v>
      </c>
      <c r="F1672" s="3">
        <v>0</v>
      </c>
      <c r="G1672" s="3">
        <v>0</v>
      </c>
      <c r="H1672" s="3">
        <v>0</v>
      </c>
    </row>
    <row r="1673" spans="1:8" hidden="1" x14ac:dyDescent="0.3">
      <c r="A1673" s="5">
        <v>520535</v>
      </c>
      <c r="B1673" s="4" t="s">
        <v>540</v>
      </c>
      <c r="C1673" s="3">
        <v>0</v>
      </c>
      <c r="D1673" s="3">
        <v>0</v>
      </c>
      <c r="E1673" s="3">
        <v>0</v>
      </c>
      <c r="F1673" s="3">
        <v>0</v>
      </c>
      <c r="G1673" s="3">
        <v>0</v>
      </c>
      <c r="H1673" s="3">
        <v>0</v>
      </c>
    </row>
    <row r="1674" spans="1:8" hidden="1" x14ac:dyDescent="0.3">
      <c r="A1674" s="5">
        <v>520540</v>
      </c>
      <c r="B1674" s="4" t="s">
        <v>539</v>
      </c>
      <c r="C1674" s="3">
        <v>0</v>
      </c>
      <c r="D1674" s="3">
        <v>0</v>
      </c>
      <c r="E1674" s="3">
        <v>0</v>
      </c>
      <c r="F1674" s="3">
        <v>0</v>
      </c>
      <c r="G1674" s="3">
        <v>0</v>
      </c>
      <c r="H1674" s="3">
        <v>0</v>
      </c>
    </row>
    <row r="1675" spans="1:8" hidden="1" x14ac:dyDescent="0.3">
      <c r="A1675" s="5">
        <v>520545</v>
      </c>
      <c r="B1675" s="4" t="s">
        <v>538</v>
      </c>
      <c r="C1675" s="3">
        <v>0</v>
      </c>
      <c r="D1675" s="3">
        <v>0</v>
      </c>
      <c r="E1675" s="3">
        <v>0</v>
      </c>
      <c r="F1675" s="3">
        <v>0</v>
      </c>
      <c r="G1675" s="3">
        <v>0</v>
      </c>
      <c r="H1675" s="3">
        <v>0</v>
      </c>
    </row>
    <row r="1676" spans="1:8" hidden="1" x14ac:dyDescent="0.3">
      <c r="A1676" s="5">
        <v>520546</v>
      </c>
      <c r="B1676" s="4" t="s">
        <v>537</v>
      </c>
      <c r="C1676" s="3">
        <v>0</v>
      </c>
      <c r="D1676" s="3">
        <v>0</v>
      </c>
      <c r="E1676" s="3">
        <v>0</v>
      </c>
      <c r="F1676" s="3">
        <v>0</v>
      </c>
      <c r="G1676" s="3">
        <v>0</v>
      </c>
      <c r="H1676" s="3">
        <v>0</v>
      </c>
    </row>
    <row r="1677" spans="1:8" hidden="1" x14ac:dyDescent="0.3">
      <c r="A1677" s="5">
        <v>520547</v>
      </c>
      <c r="B1677" s="4" t="s">
        <v>536</v>
      </c>
      <c r="C1677" s="3">
        <v>0</v>
      </c>
      <c r="D1677" s="3">
        <v>0</v>
      </c>
      <c r="E1677" s="3">
        <v>0</v>
      </c>
      <c r="F1677" s="3">
        <v>0</v>
      </c>
      <c r="G1677" s="3">
        <v>0</v>
      </c>
      <c r="H1677" s="3">
        <v>0</v>
      </c>
    </row>
    <row r="1678" spans="1:8" hidden="1" x14ac:dyDescent="0.3">
      <c r="A1678" s="5">
        <v>520550</v>
      </c>
      <c r="B1678" s="4" t="s">
        <v>165</v>
      </c>
      <c r="C1678" s="3">
        <v>0</v>
      </c>
      <c r="D1678" s="3">
        <v>0</v>
      </c>
      <c r="E1678" s="3">
        <v>0</v>
      </c>
      <c r="F1678" s="3">
        <v>0</v>
      </c>
      <c r="G1678" s="3">
        <v>0</v>
      </c>
      <c r="H1678" s="3">
        <v>0</v>
      </c>
    </row>
    <row r="1679" spans="1:8" hidden="1" x14ac:dyDescent="0.3">
      <c r="A1679" s="5">
        <v>520555</v>
      </c>
      <c r="B1679" s="4" t="s">
        <v>164</v>
      </c>
      <c r="C1679" s="3">
        <v>0</v>
      </c>
      <c r="D1679" s="3">
        <v>0</v>
      </c>
      <c r="E1679" s="3">
        <v>0</v>
      </c>
      <c r="F1679" s="3">
        <v>0</v>
      </c>
      <c r="G1679" s="3">
        <v>0</v>
      </c>
      <c r="H1679" s="3">
        <v>0</v>
      </c>
    </row>
    <row r="1680" spans="1:8" hidden="1" x14ac:dyDescent="0.3">
      <c r="A1680" s="5">
        <v>520560</v>
      </c>
      <c r="B1680" s="4" t="s">
        <v>516</v>
      </c>
      <c r="C1680" s="3">
        <v>0</v>
      </c>
      <c r="D1680" s="3">
        <v>0</v>
      </c>
      <c r="E1680" s="3">
        <v>0</v>
      </c>
      <c r="F1680" s="3">
        <v>0</v>
      </c>
      <c r="G1680" s="3">
        <v>0</v>
      </c>
      <c r="H1680" s="3">
        <v>0</v>
      </c>
    </row>
    <row r="1681" spans="1:8" hidden="1" x14ac:dyDescent="0.3">
      <c r="A1681" s="5">
        <v>520565</v>
      </c>
      <c r="B1681" s="4" t="s">
        <v>515</v>
      </c>
      <c r="C1681" s="3">
        <v>0</v>
      </c>
      <c r="D1681" s="3">
        <v>0</v>
      </c>
      <c r="E1681" s="3">
        <v>0</v>
      </c>
      <c r="F1681" s="3">
        <v>0</v>
      </c>
      <c r="G1681" s="3">
        <v>0</v>
      </c>
      <c r="H1681" s="3">
        <v>0</v>
      </c>
    </row>
    <row r="1682" spans="1:8" hidden="1" x14ac:dyDescent="0.3">
      <c r="A1682" s="5">
        <v>520570</v>
      </c>
      <c r="B1682" s="4" t="s">
        <v>514</v>
      </c>
      <c r="C1682" s="3">
        <v>0</v>
      </c>
      <c r="D1682" s="3">
        <v>0</v>
      </c>
      <c r="E1682" s="3">
        <v>0</v>
      </c>
      <c r="F1682" s="3">
        <v>0</v>
      </c>
      <c r="G1682" s="3">
        <v>0</v>
      </c>
      <c r="H1682" s="3">
        <v>0</v>
      </c>
    </row>
    <row r="1683" spans="1:8" x14ac:dyDescent="0.3">
      <c r="A1683" s="5">
        <v>521000</v>
      </c>
      <c r="B1683" s="4" t="s">
        <v>535</v>
      </c>
      <c r="C1683" s="3">
        <v>359915086.79000002</v>
      </c>
      <c r="D1683" s="3">
        <v>396103871.06999999</v>
      </c>
      <c r="E1683" s="3">
        <v>286956923.27999997</v>
      </c>
      <c r="F1683" s="3">
        <v>269196487.99000001</v>
      </c>
      <c r="G1683" s="3">
        <v>302344880.97000003</v>
      </c>
      <c r="H1683" s="3">
        <v>166731102.44</v>
      </c>
    </row>
    <row r="1684" spans="1:8" x14ac:dyDescent="0.3">
      <c r="A1684" s="5">
        <v>521005</v>
      </c>
      <c r="B1684" s="4" t="s">
        <v>534</v>
      </c>
      <c r="C1684" s="3">
        <v>139970136.05000001</v>
      </c>
      <c r="D1684" s="3">
        <v>155866308.22</v>
      </c>
      <c r="E1684" s="3">
        <v>83750472.450000003</v>
      </c>
      <c r="F1684" s="3">
        <v>67936898.650000006</v>
      </c>
      <c r="G1684" s="3">
        <v>52407617.759999998</v>
      </c>
      <c r="H1684" s="3">
        <v>31409152.649999999</v>
      </c>
    </row>
    <row r="1685" spans="1:8" hidden="1" x14ac:dyDescent="0.3">
      <c r="A1685" s="5">
        <v>521010</v>
      </c>
      <c r="B1685" s="4" t="s">
        <v>533</v>
      </c>
      <c r="C1685" s="3">
        <v>0</v>
      </c>
      <c r="D1685" s="3">
        <v>0</v>
      </c>
      <c r="E1685" s="3">
        <v>0</v>
      </c>
      <c r="F1685" s="3">
        <v>0</v>
      </c>
      <c r="G1685" s="3">
        <v>0</v>
      </c>
      <c r="H1685" s="3">
        <v>0</v>
      </c>
    </row>
    <row r="1686" spans="1:8" x14ac:dyDescent="0.3">
      <c r="A1686" s="5">
        <v>521015</v>
      </c>
      <c r="B1686" s="4" t="s">
        <v>532</v>
      </c>
      <c r="C1686" s="3">
        <v>188371735.05000001</v>
      </c>
      <c r="D1686" s="3">
        <v>211531906.84999999</v>
      </c>
      <c r="E1686" s="3">
        <v>171476920.03</v>
      </c>
      <c r="F1686" s="3">
        <v>165122541.59</v>
      </c>
      <c r="G1686" s="3">
        <v>205206799.71000001</v>
      </c>
      <c r="H1686" s="3">
        <v>105833329.79000001</v>
      </c>
    </row>
    <row r="1687" spans="1:8" x14ac:dyDescent="0.3">
      <c r="A1687" s="5">
        <v>521020</v>
      </c>
      <c r="B1687" s="4" t="s">
        <v>483</v>
      </c>
      <c r="C1687" s="3">
        <v>31573215.690000001</v>
      </c>
      <c r="D1687" s="3">
        <v>28705656</v>
      </c>
      <c r="E1687" s="3">
        <v>31729530.800000001</v>
      </c>
      <c r="F1687" s="3">
        <v>36137047.75</v>
      </c>
      <c r="G1687" s="3">
        <v>44730463.5</v>
      </c>
      <c r="H1687" s="3">
        <v>29488620</v>
      </c>
    </row>
    <row r="1688" spans="1:8" hidden="1" x14ac:dyDescent="0.3">
      <c r="A1688" s="5">
        <v>521025</v>
      </c>
      <c r="B1688" s="4" t="s">
        <v>531</v>
      </c>
      <c r="C1688" s="3">
        <v>0</v>
      </c>
      <c r="D1688" s="3">
        <v>0</v>
      </c>
      <c r="E1688" s="3">
        <v>0</v>
      </c>
      <c r="F1688" s="3">
        <v>0</v>
      </c>
      <c r="G1688" s="3">
        <v>0</v>
      </c>
      <c r="H1688" s="3">
        <v>0</v>
      </c>
    </row>
    <row r="1689" spans="1:8" hidden="1" x14ac:dyDescent="0.3">
      <c r="A1689" s="5">
        <v>521030</v>
      </c>
      <c r="B1689" s="4" t="s">
        <v>530</v>
      </c>
      <c r="C1689" s="3">
        <v>0</v>
      </c>
      <c r="D1689" s="3">
        <v>0</v>
      </c>
      <c r="E1689" s="3">
        <v>0</v>
      </c>
      <c r="F1689" s="3">
        <v>0</v>
      </c>
      <c r="G1689" s="3">
        <v>0</v>
      </c>
      <c r="H1689" s="3">
        <v>0</v>
      </c>
    </row>
    <row r="1690" spans="1:8" hidden="1" x14ac:dyDescent="0.3">
      <c r="A1690" s="5">
        <v>521035</v>
      </c>
      <c r="B1690" s="4" t="s">
        <v>529</v>
      </c>
      <c r="C1690" s="3">
        <v>0</v>
      </c>
      <c r="D1690" s="3">
        <v>0</v>
      </c>
      <c r="E1690" s="3">
        <v>0</v>
      </c>
      <c r="F1690" s="3">
        <v>0</v>
      </c>
      <c r="G1690" s="3">
        <v>0</v>
      </c>
      <c r="H1690" s="3">
        <v>0</v>
      </c>
    </row>
    <row r="1691" spans="1:8" hidden="1" x14ac:dyDescent="0.3">
      <c r="A1691" s="5">
        <v>521040</v>
      </c>
      <c r="B1691" s="4" t="s">
        <v>528</v>
      </c>
      <c r="C1691" s="3">
        <v>0</v>
      </c>
      <c r="D1691" s="3">
        <v>0</v>
      </c>
      <c r="E1691" s="3">
        <v>0</v>
      </c>
      <c r="F1691" s="3">
        <v>0</v>
      </c>
      <c r="G1691" s="3">
        <v>0</v>
      </c>
      <c r="H1691" s="3">
        <v>0</v>
      </c>
    </row>
    <row r="1692" spans="1:8" hidden="1" x14ac:dyDescent="0.3">
      <c r="A1692" s="5">
        <v>521045</v>
      </c>
      <c r="B1692" s="4" t="s">
        <v>527</v>
      </c>
      <c r="C1692" s="3">
        <v>0</v>
      </c>
      <c r="D1692" s="3">
        <v>0</v>
      </c>
      <c r="E1692" s="3">
        <v>0</v>
      </c>
      <c r="F1692" s="3">
        <v>0</v>
      </c>
      <c r="G1692" s="3">
        <v>0</v>
      </c>
      <c r="H1692" s="3">
        <v>0</v>
      </c>
    </row>
    <row r="1693" spans="1:8" hidden="1" x14ac:dyDescent="0.3">
      <c r="A1693" s="5">
        <v>521050</v>
      </c>
      <c r="B1693" s="4" t="s">
        <v>526</v>
      </c>
      <c r="C1693" s="3">
        <v>0</v>
      </c>
      <c r="D1693" s="3">
        <v>0</v>
      </c>
      <c r="E1693" s="3">
        <v>0</v>
      </c>
      <c r="F1693" s="3">
        <v>0</v>
      </c>
      <c r="G1693" s="3">
        <v>0</v>
      </c>
      <c r="H1693" s="3">
        <v>0</v>
      </c>
    </row>
    <row r="1694" spans="1:8" hidden="1" x14ac:dyDescent="0.3">
      <c r="A1694" s="5">
        <v>521055</v>
      </c>
      <c r="B1694" s="4" t="s">
        <v>525</v>
      </c>
      <c r="C1694" s="3">
        <v>0</v>
      </c>
      <c r="D1694" s="3">
        <v>0</v>
      </c>
      <c r="E1694" s="3">
        <v>0</v>
      </c>
      <c r="F1694" s="3">
        <v>0</v>
      </c>
      <c r="G1694" s="3">
        <v>0</v>
      </c>
      <c r="H1694" s="3">
        <v>0</v>
      </c>
    </row>
    <row r="1695" spans="1:8" hidden="1" x14ac:dyDescent="0.3">
      <c r="A1695" s="5">
        <v>521060</v>
      </c>
      <c r="B1695" s="4" t="s">
        <v>524</v>
      </c>
      <c r="C1695" s="3">
        <v>0</v>
      </c>
      <c r="D1695" s="3">
        <v>0</v>
      </c>
      <c r="E1695" s="3">
        <v>0</v>
      </c>
      <c r="F1695" s="3">
        <v>0</v>
      </c>
      <c r="G1695" s="3">
        <v>0</v>
      </c>
      <c r="H1695" s="3">
        <v>0</v>
      </c>
    </row>
    <row r="1696" spans="1:8" hidden="1" x14ac:dyDescent="0.3">
      <c r="A1696" s="5">
        <v>521065</v>
      </c>
      <c r="B1696" s="4" t="s">
        <v>523</v>
      </c>
      <c r="C1696" s="3">
        <v>0</v>
      </c>
      <c r="D1696" s="3">
        <v>0</v>
      </c>
      <c r="E1696" s="3">
        <v>0</v>
      </c>
      <c r="F1696" s="3">
        <v>0</v>
      </c>
      <c r="G1696" s="3">
        <v>0</v>
      </c>
      <c r="H1696" s="3">
        <v>0</v>
      </c>
    </row>
    <row r="1697" spans="1:8" hidden="1" x14ac:dyDescent="0.3">
      <c r="A1697" s="5">
        <v>521070</v>
      </c>
      <c r="B1697" s="4" t="s">
        <v>522</v>
      </c>
      <c r="C1697" s="3">
        <v>0</v>
      </c>
      <c r="D1697" s="3">
        <v>0</v>
      </c>
      <c r="E1697" s="3">
        <v>0</v>
      </c>
      <c r="F1697" s="3">
        <v>0</v>
      </c>
      <c r="G1697" s="3">
        <v>0</v>
      </c>
      <c r="H1697" s="3">
        <v>0</v>
      </c>
    </row>
    <row r="1698" spans="1:8" hidden="1" x14ac:dyDescent="0.3">
      <c r="A1698" s="5">
        <v>521071</v>
      </c>
      <c r="B1698" s="4" t="s">
        <v>521</v>
      </c>
      <c r="C1698" s="3">
        <v>0</v>
      </c>
      <c r="D1698" s="3">
        <v>0</v>
      </c>
      <c r="E1698" s="3">
        <v>0</v>
      </c>
      <c r="F1698" s="3">
        <v>0</v>
      </c>
      <c r="G1698" s="3">
        <v>0</v>
      </c>
      <c r="H1698" s="3">
        <v>0</v>
      </c>
    </row>
    <row r="1699" spans="1:8" hidden="1" x14ac:dyDescent="0.3">
      <c r="A1699" s="5">
        <v>521072</v>
      </c>
      <c r="B1699" s="4" t="s">
        <v>520</v>
      </c>
      <c r="C1699" s="3">
        <v>0</v>
      </c>
      <c r="D1699" s="3">
        <v>0</v>
      </c>
      <c r="E1699" s="3">
        <v>0</v>
      </c>
      <c r="F1699" s="3">
        <v>0</v>
      </c>
      <c r="G1699" s="3">
        <v>0</v>
      </c>
      <c r="H1699" s="3">
        <v>0</v>
      </c>
    </row>
    <row r="1700" spans="1:8" hidden="1" x14ac:dyDescent="0.3">
      <c r="A1700" s="5">
        <v>521073</v>
      </c>
      <c r="B1700" s="4" t="s">
        <v>519</v>
      </c>
      <c r="C1700" s="3">
        <v>0</v>
      </c>
      <c r="D1700" s="3">
        <v>0</v>
      </c>
      <c r="E1700" s="3">
        <v>0</v>
      </c>
      <c r="F1700" s="3">
        <v>0</v>
      </c>
      <c r="G1700" s="3">
        <v>0</v>
      </c>
      <c r="H1700" s="3">
        <v>0</v>
      </c>
    </row>
    <row r="1701" spans="1:8" hidden="1" x14ac:dyDescent="0.3">
      <c r="A1701" s="5">
        <v>521075</v>
      </c>
      <c r="B1701" s="4" t="s">
        <v>518</v>
      </c>
      <c r="C1701" s="3">
        <v>0</v>
      </c>
      <c r="D1701" s="3">
        <v>0</v>
      </c>
      <c r="E1701" s="3">
        <v>0</v>
      </c>
      <c r="F1701" s="3">
        <v>0</v>
      </c>
      <c r="G1701" s="3">
        <v>0</v>
      </c>
      <c r="H1701" s="3">
        <v>0</v>
      </c>
    </row>
    <row r="1702" spans="1:8" x14ac:dyDescent="0.3">
      <c r="A1702" s="5">
        <v>521500</v>
      </c>
      <c r="B1702" s="4" t="s">
        <v>517</v>
      </c>
      <c r="C1702" s="3">
        <v>10085193.449999999</v>
      </c>
      <c r="D1702" s="3">
        <v>0</v>
      </c>
      <c r="E1702" s="3">
        <v>64872.11</v>
      </c>
      <c r="F1702" s="3">
        <v>94882098.810000002</v>
      </c>
      <c r="G1702" s="3">
        <v>0</v>
      </c>
      <c r="H1702" s="3">
        <v>1282105.6399999999</v>
      </c>
    </row>
    <row r="1703" spans="1:8" hidden="1" x14ac:dyDescent="0.3">
      <c r="A1703" s="5">
        <v>521505</v>
      </c>
      <c r="B1703" s="4" t="s">
        <v>164</v>
      </c>
      <c r="C1703" s="3">
        <v>10085193.449999999</v>
      </c>
      <c r="D1703" s="3">
        <v>0</v>
      </c>
      <c r="E1703" s="3">
        <v>64872.11</v>
      </c>
      <c r="F1703" s="3">
        <v>0</v>
      </c>
      <c r="G1703" s="3">
        <v>0</v>
      </c>
      <c r="H1703" s="3">
        <v>0</v>
      </c>
    </row>
    <row r="1704" spans="1:8" hidden="1" x14ac:dyDescent="0.3">
      <c r="A1704" s="5">
        <v>521510</v>
      </c>
      <c r="B1704" s="4" t="s">
        <v>516</v>
      </c>
      <c r="C1704" s="3">
        <v>0</v>
      </c>
      <c r="D1704" s="3">
        <v>0</v>
      </c>
      <c r="E1704" s="3">
        <v>0</v>
      </c>
      <c r="F1704" s="3">
        <v>0</v>
      </c>
      <c r="G1704" s="3">
        <v>0</v>
      </c>
      <c r="H1704" s="3">
        <v>0</v>
      </c>
    </row>
    <row r="1705" spans="1:8" hidden="1" x14ac:dyDescent="0.3">
      <c r="A1705" s="5">
        <v>521515</v>
      </c>
      <c r="B1705" s="4" t="s">
        <v>515</v>
      </c>
      <c r="C1705" s="3">
        <v>0</v>
      </c>
      <c r="D1705" s="3">
        <v>0</v>
      </c>
      <c r="E1705" s="3">
        <v>0</v>
      </c>
      <c r="F1705" s="3">
        <v>0</v>
      </c>
      <c r="G1705" s="3">
        <v>0</v>
      </c>
      <c r="H1705" s="3">
        <v>0</v>
      </c>
    </row>
    <row r="1706" spans="1:8" x14ac:dyDescent="0.3">
      <c r="A1706" s="5">
        <v>521520</v>
      </c>
      <c r="B1706" s="4" t="s">
        <v>514</v>
      </c>
      <c r="C1706" s="3">
        <v>0</v>
      </c>
      <c r="D1706" s="3">
        <v>0</v>
      </c>
      <c r="E1706" s="3">
        <v>0</v>
      </c>
      <c r="F1706" s="3">
        <v>94882098.810000002</v>
      </c>
      <c r="G1706" s="3">
        <v>0</v>
      </c>
      <c r="H1706" s="3">
        <v>1282105.6399999999</v>
      </c>
    </row>
    <row r="1707" spans="1:8" hidden="1" x14ac:dyDescent="0.3">
      <c r="A1707" s="5">
        <v>522000</v>
      </c>
      <c r="B1707" s="4" t="s">
        <v>513</v>
      </c>
      <c r="C1707" s="3">
        <v>0</v>
      </c>
      <c r="D1707" s="3">
        <v>0</v>
      </c>
      <c r="E1707" s="3">
        <v>0</v>
      </c>
      <c r="F1707" s="3">
        <v>0</v>
      </c>
      <c r="G1707" s="3">
        <v>0</v>
      </c>
      <c r="H1707" s="3">
        <v>0</v>
      </c>
    </row>
    <row r="1708" spans="1:8" hidden="1" x14ac:dyDescent="0.3">
      <c r="A1708" s="5">
        <v>522005</v>
      </c>
      <c r="B1708" s="4" t="s">
        <v>512</v>
      </c>
      <c r="C1708" s="3">
        <v>0</v>
      </c>
      <c r="D1708" s="3">
        <v>0</v>
      </c>
      <c r="E1708" s="3">
        <v>0</v>
      </c>
      <c r="F1708" s="3">
        <v>0</v>
      </c>
      <c r="G1708" s="3">
        <v>0</v>
      </c>
      <c r="H1708" s="3">
        <v>0</v>
      </c>
    </row>
    <row r="1709" spans="1:8" hidden="1" x14ac:dyDescent="0.3">
      <c r="A1709" s="5">
        <v>522010</v>
      </c>
      <c r="B1709" s="4" t="s">
        <v>511</v>
      </c>
      <c r="C1709" s="3">
        <v>0</v>
      </c>
      <c r="D1709" s="3">
        <v>0</v>
      </c>
      <c r="E1709" s="3">
        <v>0</v>
      </c>
      <c r="F1709" s="3">
        <v>0</v>
      </c>
      <c r="G1709" s="3">
        <v>0</v>
      </c>
      <c r="H1709" s="3">
        <v>0</v>
      </c>
    </row>
    <row r="1710" spans="1:8" hidden="1" x14ac:dyDescent="0.3">
      <c r="A1710" s="5">
        <v>522015</v>
      </c>
      <c r="B1710" s="4" t="s">
        <v>510</v>
      </c>
      <c r="C1710" s="3">
        <v>0</v>
      </c>
      <c r="D1710" s="3">
        <v>0</v>
      </c>
      <c r="E1710" s="3">
        <v>0</v>
      </c>
      <c r="F1710" s="3">
        <v>0</v>
      </c>
      <c r="G1710" s="3">
        <v>0</v>
      </c>
      <c r="H1710" s="3">
        <v>0</v>
      </c>
    </row>
    <row r="1711" spans="1:8" hidden="1" x14ac:dyDescent="0.3">
      <c r="A1711" s="5">
        <v>522200</v>
      </c>
      <c r="B1711" s="4" t="s">
        <v>509</v>
      </c>
      <c r="C1711" s="3">
        <v>0</v>
      </c>
      <c r="D1711" s="3">
        <v>0</v>
      </c>
      <c r="E1711" s="3">
        <v>0</v>
      </c>
      <c r="F1711" s="3">
        <v>0</v>
      </c>
      <c r="G1711" s="3">
        <v>0</v>
      </c>
      <c r="H1711" s="3">
        <v>0</v>
      </c>
    </row>
    <row r="1712" spans="1:8" hidden="1" x14ac:dyDescent="0.3">
      <c r="A1712" s="5">
        <v>522205</v>
      </c>
      <c r="B1712" s="4" t="s">
        <v>508</v>
      </c>
      <c r="C1712" s="3">
        <v>0</v>
      </c>
      <c r="D1712" s="3">
        <v>0</v>
      </c>
      <c r="E1712" s="3">
        <v>0</v>
      </c>
      <c r="F1712" s="3">
        <v>0</v>
      </c>
      <c r="G1712" s="3">
        <v>0</v>
      </c>
      <c r="H1712" s="3">
        <v>0</v>
      </c>
    </row>
    <row r="1713" spans="1:8" hidden="1" x14ac:dyDescent="0.3">
      <c r="A1713" s="5">
        <v>522210</v>
      </c>
      <c r="B1713" s="4" t="s">
        <v>507</v>
      </c>
      <c r="C1713" s="3">
        <v>0</v>
      </c>
      <c r="D1713" s="3">
        <v>0</v>
      </c>
      <c r="E1713" s="3">
        <v>0</v>
      </c>
      <c r="F1713" s="3">
        <v>0</v>
      </c>
      <c r="G1713" s="3">
        <v>0</v>
      </c>
      <c r="H1713" s="3">
        <v>0</v>
      </c>
    </row>
    <row r="1714" spans="1:8" hidden="1" x14ac:dyDescent="0.3">
      <c r="A1714" s="5">
        <v>522215</v>
      </c>
      <c r="B1714" s="4" t="s">
        <v>506</v>
      </c>
      <c r="C1714" s="3">
        <v>0</v>
      </c>
      <c r="D1714" s="3">
        <v>0</v>
      </c>
      <c r="E1714" s="3">
        <v>0</v>
      </c>
      <c r="F1714" s="3">
        <v>0</v>
      </c>
      <c r="G1714" s="3">
        <v>0</v>
      </c>
      <c r="H1714" s="3">
        <v>0</v>
      </c>
    </row>
    <row r="1715" spans="1:8" hidden="1" x14ac:dyDescent="0.3">
      <c r="A1715" s="5">
        <v>522500</v>
      </c>
      <c r="B1715" s="4" t="s">
        <v>505</v>
      </c>
      <c r="C1715" s="3">
        <v>0</v>
      </c>
      <c r="D1715" s="3">
        <v>0</v>
      </c>
      <c r="E1715" s="3">
        <v>0</v>
      </c>
      <c r="F1715" s="3">
        <v>0</v>
      </c>
      <c r="G1715" s="3">
        <v>0</v>
      </c>
      <c r="H1715" s="3">
        <v>0</v>
      </c>
    </row>
    <row r="1716" spans="1:8" x14ac:dyDescent="0.3">
      <c r="A1716" s="5">
        <v>523000</v>
      </c>
      <c r="B1716" s="4" t="s">
        <v>504</v>
      </c>
      <c r="C1716" s="3">
        <v>165492364</v>
      </c>
      <c r="D1716" s="3">
        <v>216594095.50999999</v>
      </c>
      <c r="E1716" s="3">
        <v>168653869.55000001</v>
      </c>
      <c r="F1716" s="3">
        <v>17358576.760000002</v>
      </c>
      <c r="G1716" s="3">
        <v>82770868.269999996</v>
      </c>
      <c r="H1716" s="3">
        <v>31133503</v>
      </c>
    </row>
    <row r="1717" spans="1:8" hidden="1" x14ac:dyDescent="0.3">
      <c r="A1717" s="5">
        <v>523005</v>
      </c>
      <c r="B1717" s="4" t="s">
        <v>503</v>
      </c>
      <c r="C1717" s="3">
        <v>0</v>
      </c>
      <c r="D1717" s="3">
        <v>0</v>
      </c>
      <c r="E1717" s="3">
        <v>0</v>
      </c>
      <c r="F1717" s="3">
        <v>0</v>
      </c>
      <c r="G1717" s="3">
        <v>0</v>
      </c>
      <c r="H1717" s="3">
        <v>0</v>
      </c>
    </row>
    <row r="1718" spans="1:8" hidden="1" x14ac:dyDescent="0.3">
      <c r="A1718" s="5">
        <v>523010</v>
      </c>
      <c r="B1718" s="4" t="s">
        <v>502</v>
      </c>
      <c r="C1718" s="3">
        <v>0</v>
      </c>
      <c r="D1718" s="3">
        <v>0</v>
      </c>
      <c r="E1718" s="3">
        <v>0</v>
      </c>
      <c r="F1718" s="3">
        <v>0</v>
      </c>
      <c r="G1718" s="3">
        <v>0</v>
      </c>
      <c r="H1718" s="3">
        <v>0</v>
      </c>
    </row>
    <row r="1719" spans="1:8" hidden="1" x14ac:dyDescent="0.3">
      <c r="A1719" s="5">
        <v>523015</v>
      </c>
      <c r="B1719" s="4" t="s">
        <v>501</v>
      </c>
      <c r="C1719" s="3">
        <v>0</v>
      </c>
      <c r="D1719" s="3">
        <v>0</v>
      </c>
      <c r="E1719" s="3">
        <v>0</v>
      </c>
      <c r="F1719" s="3">
        <v>0</v>
      </c>
      <c r="G1719" s="3">
        <v>0</v>
      </c>
      <c r="H1719" s="3">
        <v>0</v>
      </c>
    </row>
    <row r="1720" spans="1:8" hidden="1" x14ac:dyDescent="0.3">
      <c r="A1720" s="5">
        <v>523020</v>
      </c>
      <c r="B1720" s="4" t="s">
        <v>500</v>
      </c>
      <c r="C1720" s="3">
        <v>0</v>
      </c>
      <c r="D1720" s="3">
        <v>0</v>
      </c>
      <c r="E1720" s="3">
        <v>1700089</v>
      </c>
      <c r="F1720" s="3">
        <v>9165242</v>
      </c>
      <c r="G1720" s="3">
        <v>0</v>
      </c>
      <c r="H1720" s="3">
        <v>0</v>
      </c>
    </row>
    <row r="1721" spans="1:8" hidden="1" x14ac:dyDescent="0.3">
      <c r="A1721" s="5">
        <v>523025</v>
      </c>
      <c r="B1721" s="4" t="s">
        <v>499</v>
      </c>
      <c r="C1721" s="3">
        <v>0</v>
      </c>
      <c r="D1721" s="3">
        <v>0</v>
      </c>
      <c r="E1721" s="3">
        <v>0</v>
      </c>
      <c r="F1721" s="3">
        <v>0</v>
      </c>
      <c r="G1721" s="3">
        <v>0</v>
      </c>
      <c r="H1721" s="3">
        <v>0</v>
      </c>
    </row>
    <row r="1722" spans="1:8" hidden="1" x14ac:dyDescent="0.3">
      <c r="A1722" s="5">
        <v>523030</v>
      </c>
      <c r="B1722" s="4" t="s">
        <v>498</v>
      </c>
      <c r="C1722" s="3">
        <v>0</v>
      </c>
      <c r="D1722" s="3">
        <v>5000000</v>
      </c>
      <c r="E1722" s="3">
        <v>0</v>
      </c>
      <c r="F1722" s="3">
        <v>0</v>
      </c>
      <c r="G1722" s="3">
        <v>0</v>
      </c>
      <c r="H1722" s="3">
        <v>0</v>
      </c>
    </row>
    <row r="1723" spans="1:8" hidden="1" x14ac:dyDescent="0.3">
      <c r="A1723" s="5">
        <v>523035</v>
      </c>
      <c r="B1723" s="4" t="s">
        <v>497</v>
      </c>
      <c r="C1723" s="3">
        <v>0</v>
      </c>
      <c r="D1723" s="3">
        <v>0</v>
      </c>
      <c r="E1723" s="3">
        <v>0</v>
      </c>
      <c r="F1723" s="3">
        <v>0</v>
      </c>
      <c r="G1723" s="3">
        <v>0</v>
      </c>
      <c r="H1723" s="3">
        <v>0</v>
      </c>
    </row>
    <row r="1724" spans="1:8" hidden="1" x14ac:dyDescent="0.3">
      <c r="A1724" s="5">
        <v>523040</v>
      </c>
      <c r="B1724" s="4" t="s">
        <v>496</v>
      </c>
      <c r="C1724" s="3">
        <v>0</v>
      </c>
      <c r="D1724" s="3">
        <v>0</v>
      </c>
      <c r="E1724" s="3">
        <v>0</v>
      </c>
      <c r="F1724" s="3">
        <v>0</v>
      </c>
      <c r="G1724" s="3">
        <v>0</v>
      </c>
      <c r="H1724" s="3">
        <v>0</v>
      </c>
    </row>
    <row r="1725" spans="1:8" hidden="1" x14ac:dyDescent="0.3">
      <c r="A1725" s="5">
        <v>523045</v>
      </c>
      <c r="B1725" s="4" t="s">
        <v>495</v>
      </c>
      <c r="C1725" s="3">
        <v>0</v>
      </c>
      <c r="D1725" s="3">
        <v>0</v>
      </c>
      <c r="E1725" s="3">
        <v>0</v>
      </c>
      <c r="F1725" s="3">
        <v>0</v>
      </c>
      <c r="G1725" s="3">
        <v>0</v>
      </c>
      <c r="H1725" s="3">
        <v>0</v>
      </c>
    </row>
    <row r="1726" spans="1:8" x14ac:dyDescent="0.3">
      <c r="A1726" s="5">
        <v>523050</v>
      </c>
      <c r="B1726" s="4" t="s">
        <v>494</v>
      </c>
      <c r="C1726" s="3">
        <v>157640</v>
      </c>
      <c r="D1726" s="3">
        <v>6586857.5099999998</v>
      </c>
      <c r="E1726" s="3">
        <v>809667</v>
      </c>
      <c r="F1726" s="3">
        <v>689148</v>
      </c>
      <c r="G1726" s="3">
        <v>561355</v>
      </c>
      <c r="H1726" s="3">
        <v>1723983</v>
      </c>
    </row>
    <row r="1727" spans="1:8" x14ac:dyDescent="0.3">
      <c r="A1727" s="5">
        <v>523095</v>
      </c>
      <c r="B1727" s="4" t="s">
        <v>213</v>
      </c>
      <c r="C1727" s="3">
        <v>165334724</v>
      </c>
      <c r="D1727" s="3">
        <v>205007238</v>
      </c>
      <c r="E1727" s="3">
        <v>166144113.55000001</v>
      </c>
      <c r="F1727" s="3">
        <v>7504186.7599999998</v>
      </c>
      <c r="G1727" s="3">
        <v>82209513.269999996</v>
      </c>
      <c r="H1727" s="3">
        <v>29409520</v>
      </c>
    </row>
    <row r="1728" spans="1:8" x14ac:dyDescent="0.3">
      <c r="A1728" s="5">
        <v>523500</v>
      </c>
      <c r="B1728" s="4" t="s">
        <v>493</v>
      </c>
      <c r="C1728" s="3">
        <v>0</v>
      </c>
      <c r="D1728" s="3">
        <v>0</v>
      </c>
      <c r="E1728" s="3">
        <v>0</v>
      </c>
      <c r="F1728" s="3">
        <v>0</v>
      </c>
      <c r="G1728" s="3">
        <v>0</v>
      </c>
      <c r="H1728" s="3">
        <v>2240067.0099999998</v>
      </c>
    </row>
    <row r="1729" spans="1:8" hidden="1" x14ac:dyDescent="0.3">
      <c r="A1729" s="5">
        <v>524000</v>
      </c>
      <c r="B1729" s="4" t="s">
        <v>492</v>
      </c>
      <c r="C1729" s="3">
        <v>0</v>
      </c>
      <c r="D1729" s="3">
        <v>0</v>
      </c>
      <c r="E1729" s="3">
        <v>0</v>
      </c>
      <c r="F1729" s="3">
        <v>0</v>
      </c>
      <c r="G1729" s="3">
        <v>0</v>
      </c>
      <c r="H1729" s="3">
        <v>0</v>
      </c>
    </row>
    <row r="1730" spans="1:8" x14ac:dyDescent="0.3">
      <c r="A1730" s="5">
        <v>530000</v>
      </c>
      <c r="B1730" s="4" t="s">
        <v>491</v>
      </c>
      <c r="C1730" s="3">
        <v>608853678.86000001</v>
      </c>
      <c r="D1730" s="3">
        <v>-79339514.549999997</v>
      </c>
      <c r="E1730" s="3">
        <v>-296795277.38999999</v>
      </c>
      <c r="F1730" s="3">
        <v>238154217.38</v>
      </c>
      <c r="G1730" s="3">
        <v>789679926.78999996</v>
      </c>
      <c r="H1730" s="3">
        <v>54588526.670000002</v>
      </c>
    </row>
    <row r="1731" spans="1:8" x14ac:dyDescent="0.3">
      <c r="A1731" s="5">
        <v>540000</v>
      </c>
      <c r="B1731" s="4" t="s">
        <v>490</v>
      </c>
      <c r="C1731" s="3">
        <v>0</v>
      </c>
      <c r="D1731" s="3">
        <v>0</v>
      </c>
      <c r="E1731" s="3">
        <v>0</v>
      </c>
      <c r="F1731" s="3">
        <v>2483129355.0799999</v>
      </c>
      <c r="G1731" s="3">
        <v>3098693972.6399999</v>
      </c>
      <c r="H1731" s="3">
        <v>1444734046.3</v>
      </c>
    </row>
    <row r="1732" spans="1:8" x14ac:dyDescent="0.3">
      <c r="A1732" s="5">
        <v>540500</v>
      </c>
      <c r="B1732" s="4" t="s">
        <v>489</v>
      </c>
      <c r="C1732" s="3">
        <v>0</v>
      </c>
      <c r="D1732" s="3">
        <v>0</v>
      </c>
      <c r="E1732" s="3">
        <v>0</v>
      </c>
      <c r="F1732" s="3">
        <v>864742892</v>
      </c>
      <c r="G1732" s="3">
        <v>973599806</v>
      </c>
      <c r="H1732" s="3">
        <v>490549246</v>
      </c>
    </row>
    <row r="1733" spans="1:8" x14ac:dyDescent="0.3">
      <c r="A1733" s="5">
        <v>540501</v>
      </c>
      <c r="B1733" s="4" t="s">
        <v>488</v>
      </c>
      <c r="C1733" s="3">
        <v>0</v>
      </c>
      <c r="D1733" s="3">
        <v>0</v>
      </c>
      <c r="E1733" s="3">
        <v>0</v>
      </c>
      <c r="F1733" s="3">
        <v>20814120</v>
      </c>
      <c r="G1733" s="3">
        <v>22579083</v>
      </c>
      <c r="H1733" s="3">
        <v>12018600</v>
      </c>
    </row>
    <row r="1734" spans="1:8" hidden="1" x14ac:dyDescent="0.3">
      <c r="A1734" s="5">
        <v>540502</v>
      </c>
      <c r="B1734" s="4" t="s">
        <v>487</v>
      </c>
      <c r="C1734" s="3">
        <v>0</v>
      </c>
      <c r="D1734" s="3">
        <v>0</v>
      </c>
      <c r="E1734" s="3">
        <v>0</v>
      </c>
      <c r="F1734" s="3">
        <v>0</v>
      </c>
      <c r="G1734" s="3">
        <v>0</v>
      </c>
      <c r="H1734" s="3">
        <v>0</v>
      </c>
    </row>
    <row r="1735" spans="1:8" x14ac:dyDescent="0.3">
      <c r="A1735" s="5">
        <v>540503</v>
      </c>
      <c r="B1735" s="4" t="s">
        <v>486</v>
      </c>
      <c r="C1735" s="3">
        <v>0</v>
      </c>
      <c r="D1735" s="3">
        <v>0</v>
      </c>
      <c r="E1735" s="3">
        <v>0</v>
      </c>
      <c r="F1735" s="3">
        <v>442037443</v>
      </c>
      <c r="G1735" s="3">
        <v>503607288</v>
      </c>
      <c r="H1735" s="3">
        <v>253122470</v>
      </c>
    </row>
    <row r="1736" spans="1:8" hidden="1" x14ac:dyDescent="0.3">
      <c r="A1736" s="5">
        <v>540504</v>
      </c>
      <c r="B1736" s="4" t="s">
        <v>485</v>
      </c>
      <c r="C1736" s="3">
        <v>0</v>
      </c>
      <c r="D1736" s="3">
        <v>0</v>
      </c>
      <c r="E1736" s="3">
        <v>0</v>
      </c>
      <c r="F1736" s="3">
        <v>0</v>
      </c>
      <c r="G1736" s="3">
        <v>0</v>
      </c>
      <c r="H1736" s="3">
        <v>0</v>
      </c>
    </row>
    <row r="1737" spans="1:8" x14ac:dyDescent="0.3">
      <c r="A1737" s="5">
        <v>540505</v>
      </c>
      <c r="B1737" s="4" t="s">
        <v>484</v>
      </c>
      <c r="C1737" s="3">
        <v>0</v>
      </c>
      <c r="D1737" s="3">
        <v>0</v>
      </c>
      <c r="E1737" s="3">
        <v>0</v>
      </c>
      <c r="F1737" s="3">
        <v>17707325</v>
      </c>
      <c r="G1737" s="3">
        <v>17525879</v>
      </c>
      <c r="H1737" s="3">
        <v>9340991</v>
      </c>
    </row>
    <row r="1738" spans="1:8" x14ac:dyDescent="0.3">
      <c r="A1738" s="5">
        <v>540506</v>
      </c>
      <c r="B1738" s="4" t="s">
        <v>483</v>
      </c>
      <c r="C1738" s="3">
        <v>0</v>
      </c>
      <c r="D1738" s="3">
        <v>0</v>
      </c>
      <c r="E1738" s="3">
        <v>0</v>
      </c>
      <c r="F1738" s="3">
        <v>76761800</v>
      </c>
      <c r="G1738" s="3">
        <v>88858921</v>
      </c>
      <c r="H1738" s="3">
        <v>41271641</v>
      </c>
    </row>
    <row r="1739" spans="1:8" hidden="1" x14ac:dyDescent="0.3">
      <c r="A1739" s="5">
        <v>540507</v>
      </c>
      <c r="B1739" s="4" t="s">
        <v>482</v>
      </c>
      <c r="C1739" s="3">
        <v>0</v>
      </c>
      <c r="D1739" s="3">
        <v>0</v>
      </c>
      <c r="E1739" s="3">
        <v>0</v>
      </c>
      <c r="F1739" s="3">
        <v>0</v>
      </c>
      <c r="G1739" s="3">
        <v>0</v>
      </c>
      <c r="H1739" s="3">
        <v>0</v>
      </c>
    </row>
    <row r="1740" spans="1:8" x14ac:dyDescent="0.3">
      <c r="A1740" s="5">
        <v>540508</v>
      </c>
      <c r="B1740" s="4" t="s">
        <v>481</v>
      </c>
      <c r="C1740" s="3">
        <v>0</v>
      </c>
      <c r="D1740" s="3">
        <v>0</v>
      </c>
      <c r="E1740" s="3">
        <v>0</v>
      </c>
      <c r="F1740" s="3">
        <v>64604</v>
      </c>
      <c r="G1740" s="3">
        <v>3550</v>
      </c>
      <c r="H1740" s="3">
        <v>32916</v>
      </c>
    </row>
    <row r="1741" spans="1:8" x14ac:dyDescent="0.3">
      <c r="A1741" s="5">
        <v>540509</v>
      </c>
      <c r="B1741" s="4" t="s">
        <v>480</v>
      </c>
      <c r="C1741" s="3">
        <v>0</v>
      </c>
      <c r="D1741" s="3">
        <v>0</v>
      </c>
      <c r="E1741" s="3">
        <v>0</v>
      </c>
      <c r="F1741" s="3">
        <v>31160213</v>
      </c>
      <c r="G1741" s="3">
        <v>33953819</v>
      </c>
      <c r="H1741" s="3">
        <v>17593295</v>
      </c>
    </row>
    <row r="1742" spans="1:8" x14ac:dyDescent="0.3">
      <c r="A1742" s="5">
        <v>540510</v>
      </c>
      <c r="B1742" s="4" t="s">
        <v>479</v>
      </c>
      <c r="C1742" s="3">
        <v>0</v>
      </c>
      <c r="D1742" s="3">
        <v>0</v>
      </c>
      <c r="E1742" s="3">
        <v>0</v>
      </c>
      <c r="F1742" s="3">
        <v>45776567</v>
      </c>
      <c r="G1742" s="3">
        <v>51601986</v>
      </c>
      <c r="H1742" s="3">
        <v>26143455</v>
      </c>
    </row>
    <row r="1743" spans="1:8" x14ac:dyDescent="0.3">
      <c r="A1743" s="5">
        <v>540511</v>
      </c>
      <c r="B1743" s="4" t="s">
        <v>478</v>
      </c>
      <c r="C1743" s="3">
        <v>0</v>
      </c>
      <c r="D1743" s="3">
        <v>0</v>
      </c>
      <c r="E1743" s="3">
        <v>0</v>
      </c>
      <c r="F1743" s="3">
        <v>5229364</v>
      </c>
      <c r="G1743" s="3">
        <v>5990896</v>
      </c>
      <c r="H1743" s="3">
        <v>3112315</v>
      </c>
    </row>
    <row r="1744" spans="1:8" x14ac:dyDescent="0.3">
      <c r="A1744" s="5">
        <v>540512</v>
      </c>
      <c r="B1744" s="4" t="s">
        <v>477</v>
      </c>
      <c r="C1744" s="3">
        <v>0</v>
      </c>
      <c r="D1744" s="3">
        <v>0</v>
      </c>
      <c r="E1744" s="3">
        <v>0</v>
      </c>
      <c r="F1744" s="3">
        <v>45637241</v>
      </c>
      <c r="G1744" s="3">
        <v>51559480</v>
      </c>
      <c r="H1744" s="3">
        <v>26143455</v>
      </c>
    </row>
    <row r="1745" spans="1:8" hidden="1" x14ac:dyDescent="0.3">
      <c r="A1745" s="5">
        <v>540513</v>
      </c>
      <c r="B1745" s="4" t="s">
        <v>476</v>
      </c>
      <c r="C1745" s="3">
        <v>0</v>
      </c>
      <c r="D1745" s="3">
        <v>0</v>
      </c>
      <c r="E1745" s="3">
        <v>0</v>
      </c>
      <c r="F1745" s="3">
        <v>0</v>
      </c>
      <c r="G1745" s="3">
        <v>0</v>
      </c>
      <c r="H1745" s="3">
        <v>0</v>
      </c>
    </row>
    <row r="1746" spans="1:8" hidden="1" x14ac:dyDescent="0.3">
      <c r="A1746" s="5">
        <v>540514</v>
      </c>
      <c r="B1746" s="4" t="s">
        <v>475</v>
      </c>
      <c r="C1746" s="3">
        <v>0</v>
      </c>
      <c r="D1746" s="3">
        <v>0</v>
      </c>
      <c r="E1746" s="3">
        <v>0</v>
      </c>
      <c r="F1746" s="3">
        <v>0</v>
      </c>
      <c r="G1746" s="3">
        <v>0</v>
      </c>
      <c r="H1746" s="3">
        <v>0</v>
      </c>
    </row>
    <row r="1747" spans="1:8" hidden="1" x14ac:dyDescent="0.3">
      <c r="A1747" s="5">
        <v>540515</v>
      </c>
      <c r="B1747" s="4" t="s">
        <v>474</v>
      </c>
      <c r="C1747" s="3">
        <v>0</v>
      </c>
      <c r="D1747" s="3">
        <v>0</v>
      </c>
      <c r="E1747" s="3">
        <v>0</v>
      </c>
      <c r="F1747" s="3">
        <v>0</v>
      </c>
      <c r="G1747" s="3">
        <v>0</v>
      </c>
      <c r="H1747" s="3">
        <v>0</v>
      </c>
    </row>
    <row r="1748" spans="1:8" x14ac:dyDescent="0.3">
      <c r="A1748" s="5">
        <v>540516</v>
      </c>
      <c r="B1748" s="4" t="s">
        <v>473</v>
      </c>
      <c r="C1748" s="3">
        <v>0</v>
      </c>
      <c r="D1748" s="3">
        <v>0</v>
      </c>
      <c r="E1748" s="3">
        <v>0</v>
      </c>
      <c r="F1748" s="3">
        <v>29197373</v>
      </c>
      <c r="G1748" s="3">
        <v>31869234</v>
      </c>
      <c r="H1748" s="3">
        <v>16364516</v>
      </c>
    </row>
    <row r="1749" spans="1:8" hidden="1" x14ac:dyDescent="0.3">
      <c r="A1749" s="5">
        <v>540517</v>
      </c>
      <c r="B1749" s="4" t="s">
        <v>472</v>
      </c>
      <c r="C1749" s="3">
        <v>0</v>
      </c>
      <c r="D1749" s="3">
        <v>0</v>
      </c>
      <c r="E1749" s="3">
        <v>0</v>
      </c>
      <c r="F1749" s="3">
        <v>0</v>
      </c>
      <c r="G1749" s="3">
        <v>0</v>
      </c>
      <c r="H1749" s="3">
        <v>0</v>
      </c>
    </row>
    <row r="1750" spans="1:8" hidden="1" x14ac:dyDescent="0.3">
      <c r="A1750" s="5">
        <v>540518</v>
      </c>
      <c r="B1750" s="4" t="s">
        <v>471</v>
      </c>
      <c r="C1750" s="3">
        <v>0</v>
      </c>
      <c r="D1750" s="3">
        <v>0</v>
      </c>
      <c r="E1750" s="3">
        <v>0</v>
      </c>
      <c r="F1750" s="3">
        <v>0</v>
      </c>
      <c r="G1750" s="3">
        <v>0</v>
      </c>
      <c r="H1750" s="3">
        <v>0</v>
      </c>
    </row>
    <row r="1751" spans="1:8" x14ac:dyDescent="0.3">
      <c r="A1751" s="5">
        <v>540519</v>
      </c>
      <c r="B1751" s="4" t="s">
        <v>470</v>
      </c>
      <c r="C1751" s="3">
        <v>0</v>
      </c>
      <c r="D1751" s="3">
        <v>0</v>
      </c>
      <c r="E1751" s="3">
        <v>0</v>
      </c>
      <c r="F1751" s="3">
        <v>6312617</v>
      </c>
      <c r="G1751" s="3">
        <v>7892500</v>
      </c>
      <c r="H1751" s="3">
        <v>4570900</v>
      </c>
    </row>
    <row r="1752" spans="1:8" hidden="1" x14ac:dyDescent="0.3">
      <c r="A1752" s="5">
        <v>540520</v>
      </c>
      <c r="B1752" s="4" t="s">
        <v>469</v>
      </c>
      <c r="C1752" s="3">
        <v>0</v>
      </c>
      <c r="D1752" s="3">
        <v>0</v>
      </c>
      <c r="E1752" s="3">
        <v>0</v>
      </c>
      <c r="F1752" s="3">
        <v>0</v>
      </c>
      <c r="G1752" s="3">
        <v>0</v>
      </c>
      <c r="H1752" s="3">
        <v>0</v>
      </c>
    </row>
    <row r="1753" spans="1:8" x14ac:dyDescent="0.3">
      <c r="A1753" s="5">
        <v>540521</v>
      </c>
      <c r="B1753" s="4" t="s">
        <v>468</v>
      </c>
      <c r="C1753" s="3">
        <v>0</v>
      </c>
      <c r="D1753" s="3">
        <v>0</v>
      </c>
      <c r="E1753" s="3">
        <v>0</v>
      </c>
      <c r="F1753" s="3">
        <v>8665423</v>
      </c>
      <c r="G1753" s="3">
        <v>9135027</v>
      </c>
      <c r="H1753" s="3">
        <v>8149902</v>
      </c>
    </row>
    <row r="1754" spans="1:8" hidden="1" x14ac:dyDescent="0.3">
      <c r="A1754" s="5">
        <v>540522</v>
      </c>
      <c r="B1754" s="4" t="s">
        <v>467</v>
      </c>
      <c r="C1754" s="3">
        <v>0</v>
      </c>
      <c r="D1754" s="3">
        <v>0</v>
      </c>
      <c r="E1754" s="3">
        <v>0</v>
      </c>
      <c r="F1754" s="3">
        <v>0</v>
      </c>
      <c r="G1754" s="3">
        <v>0</v>
      </c>
      <c r="H1754" s="3">
        <v>0</v>
      </c>
    </row>
    <row r="1755" spans="1:8" x14ac:dyDescent="0.3">
      <c r="A1755" s="5">
        <v>540523</v>
      </c>
      <c r="B1755" s="4" t="s">
        <v>466</v>
      </c>
      <c r="C1755" s="3">
        <v>0</v>
      </c>
      <c r="D1755" s="3">
        <v>0</v>
      </c>
      <c r="E1755" s="3">
        <v>0</v>
      </c>
      <c r="F1755" s="3">
        <v>6592535</v>
      </c>
      <c r="G1755" s="3">
        <v>7338900</v>
      </c>
      <c r="H1755" s="3">
        <v>3599245</v>
      </c>
    </row>
    <row r="1756" spans="1:8" x14ac:dyDescent="0.3">
      <c r="A1756" s="5">
        <v>540524</v>
      </c>
      <c r="B1756" s="4" t="s">
        <v>465</v>
      </c>
      <c r="C1756" s="3">
        <v>0</v>
      </c>
      <c r="D1756" s="3">
        <v>0</v>
      </c>
      <c r="E1756" s="3">
        <v>0</v>
      </c>
      <c r="F1756" s="3">
        <v>67152058</v>
      </c>
      <c r="G1756" s="3">
        <v>78005800</v>
      </c>
      <c r="H1756" s="3">
        <v>39135250</v>
      </c>
    </row>
    <row r="1757" spans="1:8" x14ac:dyDescent="0.3">
      <c r="A1757" s="5">
        <v>540525</v>
      </c>
      <c r="B1757" s="4" t="s">
        <v>464</v>
      </c>
      <c r="C1757" s="3">
        <v>0</v>
      </c>
      <c r="D1757" s="3">
        <v>0</v>
      </c>
      <c r="E1757" s="3">
        <v>0</v>
      </c>
      <c r="F1757" s="3">
        <v>5802300</v>
      </c>
      <c r="G1757" s="3">
        <v>6935600</v>
      </c>
      <c r="H1757" s="3">
        <v>3466200</v>
      </c>
    </row>
    <row r="1758" spans="1:8" x14ac:dyDescent="0.3">
      <c r="A1758" s="5">
        <v>540526</v>
      </c>
      <c r="B1758" s="4" t="s">
        <v>463</v>
      </c>
      <c r="C1758" s="3">
        <v>0</v>
      </c>
      <c r="D1758" s="3">
        <v>0</v>
      </c>
      <c r="E1758" s="3">
        <v>0</v>
      </c>
      <c r="F1758" s="3">
        <v>23219650</v>
      </c>
      <c r="G1758" s="3">
        <v>25929700</v>
      </c>
      <c r="H1758" s="3">
        <v>12597200</v>
      </c>
    </row>
    <row r="1759" spans="1:8" x14ac:dyDescent="0.3">
      <c r="A1759" s="5">
        <v>540527</v>
      </c>
      <c r="B1759" s="4" t="s">
        <v>462</v>
      </c>
      <c r="C1759" s="3">
        <v>0</v>
      </c>
      <c r="D1759" s="3">
        <v>0</v>
      </c>
      <c r="E1759" s="3">
        <v>0</v>
      </c>
      <c r="F1759" s="3">
        <v>1567150</v>
      </c>
      <c r="G1759" s="3">
        <v>1701700</v>
      </c>
      <c r="H1759" s="3">
        <v>841500</v>
      </c>
    </row>
    <row r="1760" spans="1:8" x14ac:dyDescent="0.3">
      <c r="A1760" s="5">
        <v>540528</v>
      </c>
      <c r="B1760" s="4" t="s">
        <v>461</v>
      </c>
      <c r="C1760" s="3">
        <v>0</v>
      </c>
      <c r="D1760" s="3">
        <v>0</v>
      </c>
      <c r="E1760" s="3">
        <v>0</v>
      </c>
      <c r="F1760" s="3">
        <v>1044950</v>
      </c>
      <c r="G1760" s="3">
        <v>1134650</v>
      </c>
      <c r="H1760" s="3">
        <v>561000</v>
      </c>
    </row>
    <row r="1761" spans="1:8" hidden="1" x14ac:dyDescent="0.3">
      <c r="A1761" s="5">
        <v>540529</v>
      </c>
      <c r="B1761" s="4" t="s">
        <v>460</v>
      </c>
      <c r="C1761" s="3">
        <v>0</v>
      </c>
      <c r="D1761" s="3">
        <v>0</v>
      </c>
      <c r="E1761" s="3">
        <v>0</v>
      </c>
      <c r="F1761" s="3">
        <v>0</v>
      </c>
      <c r="G1761" s="3">
        <v>0</v>
      </c>
      <c r="H1761" s="3">
        <v>0</v>
      </c>
    </row>
    <row r="1762" spans="1:8" hidden="1" x14ac:dyDescent="0.3">
      <c r="A1762" s="5">
        <v>540530</v>
      </c>
      <c r="B1762" s="4" t="s">
        <v>449</v>
      </c>
      <c r="C1762" s="3">
        <v>0</v>
      </c>
      <c r="D1762" s="3">
        <v>0</v>
      </c>
      <c r="E1762" s="3">
        <v>0</v>
      </c>
      <c r="F1762" s="3">
        <v>0</v>
      </c>
      <c r="G1762" s="3">
        <v>0</v>
      </c>
      <c r="H1762" s="3">
        <v>0</v>
      </c>
    </row>
    <row r="1763" spans="1:8" hidden="1" x14ac:dyDescent="0.3">
      <c r="A1763" s="5">
        <v>540531</v>
      </c>
      <c r="B1763" s="4" t="s">
        <v>459</v>
      </c>
      <c r="C1763" s="3">
        <v>0</v>
      </c>
      <c r="D1763" s="3">
        <v>0</v>
      </c>
      <c r="E1763" s="3">
        <v>0</v>
      </c>
      <c r="F1763" s="3">
        <v>1422500</v>
      </c>
      <c r="G1763" s="3">
        <v>290200</v>
      </c>
      <c r="H1763" s="3">
        <v>0</v>
      </c>
    </row>
    <row r="1764" spans="1:8" hidden="1" x14ac:dyDescent="0.3">
      <c r="A1764" s="5">
        <v>540532</v>
      </c>
      <c r="B1764" s="4" t="s">
        <v>458</v>
      </c>
      <c r="C1764" s="3">
        <v>0</v>
      </c>
      <c r="D1764" s="3">
        <v>0</v>
      </c>
      <c r="E1764" s="3">
        <v>0</v>
      </c>
      <c r="F1764" s="3">
        <v>0</v>
      </c>
      <c r="G1764" s="3">
        <v>0</v>
      </c>
      <c r="H1764" s="3">
        <v>0</v>
      </c>
    </row>
    <row r="1765" spans="1:8" hidden="1" x14ac:dyDescent="0.3">
      <c r="A1765" s="5">
        <v>540533</v>
      </c>
      <c r="B1765" s="4" t="s">
        <v>457</v>
      </c>
      <c r="C1765" s="3">
        <v>0</v>
      </c>
      <c r="D1765" s="3">
        <v>0</v>
      </c>
      <c r="E1765" s="3">
        <v>0</v>
      </c>
      <c r="F1765" s="3">
        <v>0</v>
      </c>
      <c r="G1765" s="3">
        <v>0</v>
      </c>
      <c r="H1765" s="3">
        <v>0</v>
      </c>
    </row>
    <row r="1766" spans="1:8" hidden="1" x14ac:dyDescent="0.3">
      <c r="A1766" s="5">
        <v>540534</v>
      </c>
      <c r="B1766" s="4" t="s">
        <v>456</v>
      </c>
      <c r="C1766" s="3">
        <v>0</v>
      </c>
      <c r="D1766" s="3">
        <v>0</v>
      </c>
      <c r="E1766" s="3">
        <v>0</v>
      </c>
      <c r="F1766" s="3">
        <v>0</v>
      </c>
      <c r="G1766" s="3">
        <v>0</v>
      </c>
      <c r="H1766" s="3">
        <v>0</v>
      </c>
    </row>
    <row r="1767" spans="1:8" x14ac:dyDescent="0.3">
      <c r="A1767" s="5">
        <v>540595</v>
      </c>
      <c r="B1767" s="4" t="s">
        <v>455</v>
      </c>
      <c r="C1767" s="3">
        <v>0</v>
      </c>
      <c r="D1767" s="3">
        <v>0</v>
      </c>
      <c r="E1767" s="3">
        <v>0</v>
      </c>
      <c r="F1767" s="3">
        <v>28577659</v>
      </c>
      <c r="G1767" s="3">
        <v>27685593</v>
      </c>
      <c r="H1767" s="3">
        <v>12484395</v>
      </c>
    </row>
    <row r="1768" spans="1:8" x14ac:dyDescent="0.3">
      <c r="A1768" s="5">
        <v>541000</v>
      </c>
      <c r="B1768" s="4" t="s">
        <v>454</v>
      </c>
      <c r="C1768" s="3">
        <v>0</v>
      </c>
      <c r="D1768" s="3">
        <v>0</v>
      </c>
      <c r="E1768" s="3">
        <v>0</v>
      </c>
      <c r="F1768" s="3">
        <v>1568858258.6700001</v>
      </c>
      <c r="G1768" s="3">
        <v>2080842768.8099999</v>
      </c>
      <c r="H1768" s="3">
        <v>916898469.94000006</v>
      </c>
    </row>
    <row r="1769" spans="1:8" x14ac:dyDescent="0.3">
      <c r="A1769" s="5">
        <v>541001</v>
      </c>
      <c r="B1769" s="4" t="s">
        <v>453</v>
      </c>
      <c r="C1769" s="3">
        <v>0</v>
      </c>
      <c r="D1769" s="3">
        <v>0</v>
      </c>
      <c r="E1769" s="3">
        <v>0</v>
      </c>
      <c r="F1769" s="3">
        <v>101617311</v>
      </c>
      <c r="G1769" s="3">
        <v>114099505</v>
      </c>
      <c r="H1769" s="3">
        <v>98257960</v>
      </c>
    </row>
    <row r="1770" spans="1:8" x14ac:dyDescent="0.3">
      <c r="A1770" s="5">
        <v>541002</v>
      </c>
      <c r="B1770" s="4" t="s">
        <v>452</v>
      </c>
      <c r="C1770" s="3">
        <v>0</v>
      </c>
      <c r="D1770" s="3">
        <v>0</v>
      </c>
      <c r="E1770" s="3">
        <v>0</v>
      </c>
      <c r="F1770" s="3">
        <v>207582933.96000001</v>
      </c>
      <c r="G1770" s="3">
        <v>254475417.27000001</v>
      </c>
      <c r="H1770" s="3">
        <v>135603990.31999999</v>
      </c>
    </row>
    <row r="1771" spans="1:8" x14ac:dyDescent="0.3">
      <c r="A1771" s="5">
        <v>541003</v>
      </c>
      <c r="B1771" s="4" t="s">
        <v>451</v>
      </c>
      <c r="C1771" s="3">
        <v>0</v>
      </c>
      <c r="D1771" s="3">
        <v>0</v>
      </c>
      <c r="E1771" s="3">
        <v>0</v>
      </c>
      <c r="F1771" s="3">
        <v>26902389</v>
      </c>
      <c r="G1771" s="3">
        <v>28180895</v>
      </c>
      <c r="H1771" s="3">
        <v>15224208</v>
      </c>
    </row>
    <row r="1772" spans="1:8" hidden="1" x14ac:dyDescent="0.3">
      <c r="A1772" s="5">
        <v>541004</v>
      </c>
      <c r="B1772" s="4" t="s">
        <v>450</v>
      </c>
      <c r="C1772" s="3">
        <v>0</v>
      </c>
      <c r="D1772" s="3">
        <v>0</v>
      </c>
      <c r="E1772" s="3">
        <v>0</v>
      </c>
      <c r="F1772" s="3">
        <v>0</v>
      </c>
      <c r="G1772" s="3">
        <v>0</v>
      </c>
      <c r="H1772" s="3">
        <v>0</v>
      </c>
    </row>
    <row r="1773" spans="1:8" x14ac:dyDescent="0.3">
      <c r="A1773" s="5">
        <v>541005</v>
      </c>
      <c r="B1773" s="4" t="s">
        <v>449</v>
      </c>
      <c r="C1773" s="3">
        <v>0</v>
      </c>
      <c r="D1773" s="3">
        <v>0</v>
      </c>
      <c r="E1773" s="3">
        <v>0</v>
      </c>
      <c r="F1773" s="3">
        <v>102410996</v>
      </c>
      <c r="G1773" s="3">
        <v>173618567</v>
      </c>
      <c r="H1773" s="3">
        <v>95931571</v>
      </c>
    </row>
    <row r="1774" spans="1:8" x14ac:dyDescent="0.3">
      <c r="A1774" s="5">
        <v>541006</v>
      </c>
      <c r="B1774" s="4" t="s">
        <v>448</v>
      </c>
      <c r="C1774" s="3">
        <v>0</v>
      </c>
      <c r="D1774" s="3">
        <v>0</v>
      </c>
      <c r="E1774" s="3">
        <v>0</v>
      </c>
      <c r="F1774" s="3">
        <v>56047753</v>
      </c>
      <c r="G1774" s="3">
        <v>197570493</v>
      </c>
      <c r="H1774" s="3">
        <v>25946653</v>
      </c>
    </row>
    <row r="1775" spans="1:8" hidden="1" x14ac:dyDescent="0.3">
      <c r="A1775" s="5">
        <v>541007</v>
      </c>
      <c r="B1775" s="4" t="s">
        <v>447</v>
      </c>
      <c r="C1775" s="3">
        <v>0</v>
      </c>
      <c r="D1775" s="3">
        <v>0</v>
      </c>
      <c r="E1775" s="3">
        <v>0</v>
      </c>
      <c r="F1775" s="3">
        <v>0</v>
      </c>
      <c r="G1775" s="3">
        <v>0</v>
      </c>
      <c r="H1775" s="3">
        <v>0</v>
      </c>
    </row>
    <row r="1776" spans="1:8" hidden="1" x14ac:dyDescent="0.3">
      <c r="A1776" s="5">
        <v>541008</v>
      </c>
      <c r="B1776" s="4" t="s">
        <v>446</v>
      </c>
      <c r="C1776" s="3">
        <v>0</v>
      </c>
      <c r="D1776" s="3">
        <v>0</v>
      </c>
      <c r="E1776" s="3">
        <v>0</v>
      </c>
      <c r="F1776" s="3">
        <v>0</v>
      </c>
      <c r="G1776" s="3">
        <v>0</v>
      </c>
      <c r="H1776" s="3">
        <v>0</v>
      </c>
    </row>
    <row r="1777" spans="1:8" hidden="1" x14ac:dyDescent="0.3">
      <c r="A1777" s="5">
        <v>541009</v>
      </c>
      <c r="B1777" s="4" t="s">
        <v>445</v>
      </c>
      <c r="C1777" s="3">
        <v>0</v>
      </c>
      <c r="D1777" s="3">
        <v>0</v>
      </c>
      <c r="E1777" s="3">
        <v>0</v>
      </c>
      <c r="F1777" s="3">
        <v>0</v>
      </c>
      <c r="G1777" s="3">
        <v>0</v>
      </c>
      <c r="H1777" s="3">
        <v>0</v>
      </c>
    </row>
    <row r="1778" spans="1:8" x14ac:dyDescent="0.3">
      <c r="A1778" s="5">
        <v>541010</v>
      </c>
      <c r="B1778" s="4" t="s">
        <v>444</v>
      </c>
      <c r="C1778" s="3">
        <v>0</v>
      </c>
      <c r="D1778" s="3">
        <v>0</v>
      </c>
      <c r="E1778" s="3">
        <v>0</v>
      </c>
      <c r="F1778" s="3">
        <v>5312426</v>
      </c>
      <c r="G1778" s="3">
        <v>5976485</v>
      </c>
      <c r="H1778" s="3">
        <v>3296958</v>
      </c>
    </row>
    <row r="1779" spans="1:8" x14ac:dyDescent="0.3">
      <c r="A1779" s="5">
        <v>541011</v>
      </c>
      <c r="B1779" s="4" t="s">
        <v>443</v>
      </c>
      <c r="C1779" s="3">
        <v>0</v>
      </c>
      <c r="D1779" s="3">
        <v>0</v>
      </c>
      <c r="E1779" s="3">
        <v>0</v>
      </c>
      <c r="F1779" s="3">
        <v>14474803</v>
      </c>
      <c r="G1779" s="3">
        <v>16050941</v>
      </c>
      <c r="H1779" s="3">
        <v>6280386</v>
      </c>
    </row>
    <row r="1780" spans="1:8" x14ac:dyDescent="0.3">
      <c r="A1780" s="5">
        <v>541012</v>
      </c>
      <c r="B1780" s="4" t="s">
        <v>442</v>
      </c>
      <c r="C1780" s="3">
        <v>0</v>
      </c>
      <c r="D1780" s="3">
        <v>0</v>
      </c>
      <c r="E1780" s="3">
        <v>0</v>
      </c>
      <c r="F1780" s="3">
        <v>146823564</v>
      </c>
      <c r="G1780" s="3">
        <v>140158573.19999999</v>
      </c>
      <c r="H1780" s="3">
        <v>58781331.600000001</v>
      </c>
    </row>
    <row r="1781" spans="1:8" x14ac:dyDescent="0.3">
      <c r="A1781" s="5">
        <v>541013</v>
      </c>
      <c r="B1781" s="4" t="s">
        <v>441</v>
      </c>
      <c r="C1781" s="3">
        <v>0</v>
      </c>
      <c r="D1781" s="3">
        <v>0</v>
      </c>
      <c r="E1781" s="3">
        <v>0</v>
      </c>
      <c r="F1781" s="3">
        <v>484260</v>
      </c>
      <c r="G1781" s="3">
        <v>185650</v>
      </c>
      <c r="H1781" s="3">
        <v>11600</v>
      </c>
    </row>
    <row r="1782" spans="1:8" x14ac:dyDescent="0.3">
      <c r="A1782" s="5">
        <v>541014</v>
      </c>
      <c r="B1782" s="4" t="s">
        <v>440</v>
      </c>
      <c r="C1782" s="3">
        <v>0</v>
      </c>
      <c r="D1782" s="3">
        <v>0</v>
      </c>
      <c r="E1782" s="3">
        <v>0</v>
      </c>
      <c r="F1782" s="3">
        <v>416811799</v>
      </c>
      <c r="G1782" s="3">
        <v>495268886</v>
      </c>
      <c r="H1782" s="3">
        <v>241243617</v>
      </c>
    </row>
    <row r="1783" spans="1:8" x14ac:dyDescent="0.3">
      <c r="A1783" s="5">
        <v>541015</v>
      </c>
      <c r="B1783" s="4" t="s">
        <v>439</v>
      </c>
      <c r="C1783" s="3">
        <v>0</v>
      </c>
      <c r="D1783" s="3">
        <v>0</v>
      </c>
      <c r="E1783" s="3">
        <v>0</v>
      </c>
      <c r="F1783" s="3">
        <v>24249462</v>
      </c>
      <c r="G1783" s="3">
        <v>37728277</v>
      </c>
      <c r="H1783" s="3">
        <v>20100865</v>
      </c>
    </row>
    <row r="1784" spans="1:8" hidden="1" x14ac:dyDescent="0.3">
      <c r="A1784" s="5">
        <v>541016</v>
      </c>
      <c r="B1784" s="4" t="s">
        <v>438</v>
      </c>
      <c r="C1784" s="3">
        <v>0</v>
      </c>
      <c r="D1784" s="3">
        <v>0</v>
      </c>
      <c r="E1784" s="3">
        <v>0</v>
      </c>
      <c r="F1784" s="3">
        <v>0</v>
      </c>
      <c r="G1784" s="3">
        <v>0</v>
      </c>
      <c r="H1784" s="3">
        <v>0</v>
      </c>
    </row>
    <row r="1785" spans="1:8" hidden="1" x14ac:dyDescent="0.3">
      <c r="A1785" s="5">
        <v>541017</v>
      </c>
      <c r="B1785" s="4" t="s">
        <v>437</v>
      </c>
      <c r="C1785" s="3">
        <v>0</v>
      </c>
      <c r="D1785" s="3">
        <v>0</v>
      </c>
      <c r="E1785" s="3">
        <v>0</v>
      </c>
      <c r="F1785" s="3">
        <v>126890</v>
      </c>
      <c r="G1785" s="3">
        <v>0</v>
      </c>
      <c r="H1785" s="3">
        <v>0</v>
      </c>
    </row>
    <row r="1786" spans="1:8" x14ac:dyDescent="0.3">
      <c r="A1786" s="5">
        <v>541018</v>
      </c>
      <c r="B1786" s="4" t="s">
        <v>436</v>
      </c>
      <c r="C1786" s="3">
        <v>0</v>
      </c>
      <c r="D1786" s="3">
        <v>0</v>
      </c>
      <c r="E1786" s="3">
        <v>0</v>
      </c>
      <c r="F1786" s="3">
        <v>3043392</v>
      </c>
      <c r="G1786" s="3">
        <v>14800209</v>
      </c>
      <c r="H1786" s="3">
        <v>1682142</v>
      </c>
    </row>
    <row r="1787" spans="1:8" hidden="1" x14ac:dyDescent="0.3">
      <c r="A1787" s="5">
        <v>541019</v>
      </c>
      <c r="B1787" s="4" t="s">
        <v>435</v>
      </c>
      <c r="C1787" s="3">
        <v>0</v>
      </c>
      <c r="D1787" s="3">
        <v>0</v>
      </c>
      <c r="E1787" s="3">
        <v>0</v>
      </c>
      <c r="F1787" s="3">
        <v>0</v>
      </c>
      <c r="G1787" s="3">
        <v>0</v>
      </c>
      <c r="H1787" s="3">
        <v>0</v>
      </c>
    </row>
    <row r="1788" spans="1:8" hidden="1" x14ac:dyDescent="0.3">
      <c r="A1788" s="5">
        <v>541022</v>
      </c>
      <c r="B1788" s="4" t="s">
        <v>434</v>
      </c>
      <c r="C1788" s="3">
        <v>0</v>
      </c>
      <c r="D1788" s="3">
        <v>0</v>
      </c>
      <c r="E1788" s="3">
        <v>0</v>
      </c>
      <c r="F1788" s="3">
        <v>0</v>
      </c>
      <c r="G1788" s="3">
        <v>0</v>
      </c>
      <c r="H1788" s="3">
        <v>0</v>
      </c>
    </row>
    <row r="1789" spans="1:8" hidden="1" x14ac:dyDescent="0.3">
      <c r="A1789" s="5">
        <v>541023</v>
      </c>
      <c r="B1789" s="4" t="s">
        <v>433</v>
      </c>
      <c r="C1789" s="3">
        <v>0</v>
      </c>
      <c r="D1789" s="3">
        <v>0</v>
      </c>
      <c r="E1789" s="3">
        <v>0</v>
      </c>
      <c r="F1789" s="3">
        <v>0</v>
      </c>
      <c r="G1789" s="3">
        <v>0</v>
      </c>
      <c r="H1789" s="3">
        <v>0</v>
      </c>
    </row>
    <row r="1790" spans="1:8" x14ac:dyDescent="0.3">
      <c r="A1790" s="5">
        <v>541024</v>
      </c>
      <c r="B1790" s="4" t="s">
        <v>432</v>
      </c>
      <c r="C1790" s="3">
        <v>0</v>
      </c>
      <c r="D1790" s="3">
        <v>0</v>
      </c>
      <c r="E1790" s="3">
        <v>0</v>
      </c>
      <c r="F1790" s="3">
        <v>4085495</v>
      </c>
      <c r="G1790" s="3">
        <v>5374230</v>
      </c>
      <c r="H1790" s="3">
        <v>4278278</v>
      </c>
    </row>
    <row r="1791" spans="1:8" hidden="1" x14ac:dyDescent="0.3">
      <c r="A1791" s="5">
        <v>541025</v>
      </c>
      <c r="B1791" s="4" t="s">
        <v>431</v>
      </c>
      <c r="C1791" s="3">
        <v>0</v>
      </c>
      <c r="D1791" s="3">
        <v>0</v>
      </c>
      <c r="E1791" s="3">
        <v>0</v>
      </c>
      <c r="F1791" s="3">
        <v>0</v>
      </c>
      <c r="G1791" s="3">
        <v>0</v>
      </c>
      <c r="H1791" s="3">
        <v>0</v>
      </c>
    </row>
    <row r="1792" spans="1:8" x14ac:dyDescent="0.3">
      <c r="A1792" s="5">
        <v>541026</v>
      </c>
      <c r="B1792" s="4" t="s">
        <v>430</v>
      </c>
      <c r="C1792" s="3">
        <v>0</v>
      </c>
      <c r="D1792" s="3">
        <v>0</v>
      </c>
      <c r="E1792" s="3">
        <v>0</v>
      </c>
      <c r="F1792" s="3">
        <v>2016500</v>
      </c>
      <c r="G1792" s="3">
        <v>2477499</v>
      </c>
      <c r="H1792" s="3">
        <v>1463380</v>
      </c>
    </row>
    <row r="1793" spans="1:8" x14ac:dyDescent="0.3">
      <c r="A1793" s="5">
        <v>541027</v>
      </c>
      <c r="B1793" s="4" t="s">
        <v>429</v>
      </c>
      <c r="C1793" s="3">
        <v>0</v>
      </c>
      <c r="D1793" s="3">
        <v>0</v>
      </c>
      <c r="E1793" s="3">
        <v>0</v>
      </c>
      <c r="F1793" s="3">
        <v>3831600</v>
      </c>
      <c r="G1793" s="3">
        <v>1895000</v>
      </c>
      <c r="H1793" s="3">
        <v>847800</v>
      </c>
    </row>
    <row r="1794" spans="1:8" x14ac:dyDescent="0.3">
      <c r="A1794" s="5">
        <v>541028</v>
      </c>
      <c r="B1794" s="4" t="s">
        <v>428</v>
      </c>
      <c r="C1794" s="3">
        <v>0</v>
      </c>
      <c r="D1794" s="3">
        <v>0</v>
      </c>
      <c r="E1794" s="3">
        <v>0</v>
      </c>
      <c r="F1794" s="3">
        <v>89159177</v>
      </c>
      <c r="G1794" s="3">
        <v>108706140</v>
      </c>
      <c r="H1794" s="3">
        <v>95456275</v>
      </c>
    </row>
    <row r="1795" spans="1:8" x14ac:dyDescent="0.3">
      <c r="A1795" s="5">
        <v>541029</v>
      </c>
      <c r="B1795" s="4" t="s">
        <v>427</v>
      </c>
      <c r="C1795" s="3">
        <v>0</v>
      </c>
      <c r="D1795" s="3">
        <v>0</v>
      </c>
      <c r="E1795" s="3">
        <v>0</v>
      </c>
      <c r="F1795" s="3">
        <v>21624868</v>
      </c>
      <c r="G1795" s="3">
        <v>27421574</v>
      </c>
      <c r="H1795" s="3">
        <v>14190666</v>
      </c>
    </row>
    <row r="1796" spans="1:8" hidden="1" x14ac:dyDescent="0.3">
      <c r="A1796" s="5">
        <v>541030</v>
      </c>
      <c r="B1796" s="4" t="s">
        <v>426</v>
      </c>
      <c r="C1796" s="3">
        <v>0</v>
      </c>
      <c r="D1796" s="3">
        <v>0</v>
      </c>
      <c r="E1796" s="3">
        <v>0</v>
      </c>
      <c r="F1796" s="3">
        <v>0</v>
      </c>
      <c r="G1796" s="3">
        <v>0</v>
      </c>
      <c r="H1796" s="3">
        <v>0</v>
      </c>
    </row>
    <row r="1797" spans="1:8" hidden="1" x14ac:dyDescent="0.3">
      <c r="A1797" s="5">
        <v>541031</v>
      </c>
      <c r="B1797" s="4" t="s">
        <v>425</v>
      </c>
      <c r="C1797" s="3">
        <v>0</v>
      </c>
      <c r="D1797" s="3">
        <v>0</v>
      </c>
      <c r="E1797" s="3">
        <v>0</v>
      </c>
      <c r="F1797" s="3">
        <v>0</v>
      </c>
      <c r="G1797" s="3">
        <v>0</v>
      </c>
      <c r="H1797" s="3">
        <v>0</v>
      </c>
    </row>
    <row r="1798" spans="1:8" hidden="1" x14ac:dyDescent="0.3">
      <c r="A1798" s="5">
        <v>541032</v>
      </c>
      <c r="B1798" s="4" t="s">
        <v>424</v>
      </c>
      <c r="C1798" s="3">
        <v>0</v>
      </c>
      <c r="D1798" s="3">
        <v>0</v>
      </c>
      <c r="E1798" s="3">
        <v>0</v>
      </c>
      <c r="F1798" s="3">
        <v>0</v>
      </c>
      <c r="G1798" s="3">
        <v>0</v>
      </c>
      <c r="H1798" s="3">
        <v>0</v>
      </c>
    </row>
    <row r="1799" spans="1:8" hidden="1" x14ac:dyDescent="0.3">
      <c r="A1799" s="5">
        <v>541033</v>
      </c>
      <c r="B1799" s="4" t="s">
        <v>423</v>
      </c>
      <c r="C1799" s="3">
        <v>0</v>
      </c>
      <c r="D1799" s="3">
        <v>0</v>
      </c>
      <c r="E1799" s="3">
        <v>0</v>
      </c>
      <c r="F1799" s="3">
        <v>1132153</v>
      </c>
      <c r="G1799" s="3">
        <v>164716</v>
      </c>
      <c r="H1799" s="3">
        <v>0</v>
      </c>
    </row>
    <row r="1800" spans="1:8" hidden="1" x14ac:dyDescent="0.3">
      <c r="A1800" s="5">
        <v>541034</v>
      </c>
      <c r="B1800" s="4" t="s">
        <v>422</v>
      </c>
      <c r="C1800" s="3">
        <v>0</v>
      </c>
      <c r="D1800" s="3">
        <v>0</v>
      </c>
      <c r="E1800" s="3">
        <v>0</v>
      </c>
      <c r="F1800" s="3">
        <v>0</v>
      </c>
      <c r="G1800" s="3">
        <v>0</v>
      </c>
      <c r="H1800" s="3">
        <v>0</v>
      </c>
    </row>
    <row r="1801" spans="1:8" hidden="1" x14ac:dyDescent="0.3">
      <c r="A1801" s="5">
        <v>541035</v>
      </c>
      <c r="B1801" s="4" t="s">
        <v>421</v>
      </c>
      <c r="C1801" s="3">
        <v>0</v>
      </c>
      <c r="D1801" s="3">
        <v>0</v>
      </c>
      <c r="E1801" s="3">
        <v>0</v>
      </c>
      <c r="F1801" s="3">
        <v>972908</v>
      </c>
      <c r="G1801" s="3">
        <v>0</v>
      </c>
      <c r="H1801" s="3">
        <v>0</v>
      </c>
    </row>
    <row r="1802" spans="1:8" x14ac:dyDescent="0.3">
      <c r="A1802" s="5">
        <v>541095</v>
      </c>
      <c r="B1802" s="4" t="s">
        <v>213</v>
      </c>
      <c r="C1802" s="3">
        <v>0</v>
      </c>
      <c r="D1802" s="3">
        <v>0</v>
      </c>
      <c r="E1802" s="3">
        <v>0</v>
      </c>
      <c r="F1802" s="3">
        <v>340147578.70999998</v>
      </c>
      <c r="G1802" s="3">
        <v>456689711.33999997</v>
      </c>
      <c r="H1802" s="3">
        <v>98300789.019999996</v>
      </c>
    </row>
    <row r="1803" spans="1:8" x14ac:dyDescent="0.3">
      <c r="A1803" s="5">
        <v>541500</v>
      </c>
      <c r="B1803" s="4" t="s">
        <v>420</v>
      </c>
      <c r="C1803" s="3">
        <v>0</v>
      </c>
      <c r="D1803" s="3">
        <v>0</v>
      </c>
      <c r="E1803" s="3">
        <v>0</v>
      </c>
      <c r="F1803" s="3">
        <v>49528204.409999996</v>
      </c>
      <c r="G1803" s="3">
        <v>44251397.829999998</v>
      </c>
      <c r="H1803" s="3">
        <v>37286330.359999999</v>
      </c>
    </row>
    <row r="1804" spans="1:8" hidden="1" x14ac:dyDescent="0.3">
      <c r="A1804" s="5">
        <v>542000</v>
      </c>
      <c r="B1804" s="4" t="s">
        <v>419</v>
      </c>
      <c r="C1804" s="3">
        <v>0</v>
      </c>
      <c r="D1804" s="3">
        <v>0</v>
      </c>
      <c r="E1804" s="3">
        <v>0</v>
      </c>
      <c r="F1804" s="3">
        <v>0</v>
      </c>
      <c r="G1804" s="3">
        <v>0</v>
      </c>
      <c r="H1804" s="3">
        <v>0</v>
      </c>
    </row>
    <row r="1805" spans="1:8" hidden="1" x14ac:dyDescent="0.3">
      <c r="A1805" s="5">
        <v>542500</v>
      </c>
      <c r="B1805" s="4" t="s">
        <v>418</v>
      </c>
      <c r="C1805" s="3">
        <v>0</v>
      </c>
      <c r="D1805" s="3">
        <v>0</v>
      </c>
      <c r="E1805" s="3">
        <v>0</v>
      </c>
      <c r="F1805" s="3">
        <v>0</v>
      </c>
      <c r="G1805" s="3">
        <v>0</v>
      </c>
      <c r="H1805" s="3">
        <v>0</v>
      </c>
    </row>
    <row r="1806" spans="1:8" x14ac:dyDescent="0.3">
      <c r="A1806" s="5">
        <v>600000</v>
      </c>
      <c r="B1806" s="4" t="s">
        <v>417</v>
      </c>
      <c r="C1806" s="3">
        <v>48259742284.449997</v>
      </c>
      <c r="D1806" s="3">
        <v>52034659058.580002</v>
      </c>
      <c r="E1806" s="3">
        <v>45410512522.879997</v>
      </c>
      <c r="F1806" s="3">
        <v>46089197985.849998</v>
      </c>
      <c r="G1806" s="3">
        <v>56212222501.080002</v>
      </c>
      <c r="H1806" s="3">
        <v>29840617009.07</v>
      </c>
    </row>
    <row r="1807" spans="1:8" x14ac:dyDescent="0.3">
      <c r="A1807" s="5">
        <v>610000</v>
      </c>
      <c r="B1807" s="4" t="s">
        <v>416</v>
      </c>
      <c r="C1807" s="3">
        <v>48259742284.449997</v>
      </c>
      <c r="D1807" s="3">
        <v>52034659058.580002</v>
      </c>
      <c r="E1807" s="3">
        <v>45410512522.879997</v>
      </c>
      <c r="F1807" s="3">
        <v>46089197985.849998</v>
      </c>
      <c r="G1807" s="3">
        <v>56212222501.080002</v>
      </c>
      <c r="H1807" s="3">
        <v>29840617009.07</v>
      </c>
    </row>
    <row r="1808" spans="1:8" hidden="1" x14ac:dyDescent="0.3">
      <c r="A1808" s="5">
        <v>610500</v>
      </c>
      <c r="B1808" s="4" t="s">
        <v>415</v>
      </c>
      <c r="C1808" s="3">
        <v>0</v>
      </c>
      <c r="D1808" s="3">
        <v>0</v>
      </c>
      <c r="E1808" s="3">
        <v>0</v>
      </c>
      <c r="F1808" s="3">
        <v>0</v>
      </c>
      <c r="G1808" s="3">
        <v>0</v>
      </c>
      <c r="H1808" s="3">
        <v>0</v>
      </c>
    </row>
    <row r="1809" spans="1:8" hidden="1" x14ac:dyDescent="0.3">
      <c r="A1809" s="5">
        <v>610505</v>
      </c>
      <c r="B1809" s="4" t="s">
        <v>414</v>
      </c>
      <c r="C1809" s="3">
        <v>0</v>
      </c>
      <c r="D1809" s="3">
        <v>0</v>
      </c>
      <c r="E1809" s="3">
        <v>0</v>
      </c>
      <c r="F1809" s="3">
        <v>0</v>
      </c>
      <c r="G1809" s="3">
        <v>0</v>
      </c>
      <c r="H1809" s="3">
        <v>0</v>
      </c>
    </row>
    <row r="1810" spans="1:8" hidden="1" x14ac:dyDescent="0.3">
      <c r="A1810" s="5">
        <v>610510</v>
      </c>
      <c r="B1810" s="4" t="s">
        <v>413</v>
      </c>
      <c r="C1810" s="3">
        <v>0</v>
      </c>
      <c r="D1810" s="3">
        <v>0</v>
      </c>
      <c r="E1810" s="3">
        <v>0</v>
      </c>
      <c r="F1810" s="3">
        <v>0</v>
      </c>
      <c r="G1810" s="3">
        <v>0</v>
      </c>
      <c r="H1810" s="3">
        <v>0</v>
      </c>
    </row>
    <row r="1811" spans="1:8" hidden="1" x14ac:dyDescent="0.3">
      <c r="A1811" s="5">
        <v>610515</v>
      </c>
      <c r="B1811" s="4" t="s">
        <v>412</v>
      </c>
      <c r="C1811" s="3">
        <v>0</v>
      </c>
      <c r="D1811" s="3">
        <v>0</v>
      </c>
      <c r="E1811" s="3">
        <v>0</v>
      </c>
      <c r="F1811" s="3">
        <v>0</v>
      </c>
      <c r="G1811" s="3">
        <v>0</v>
      </c>
      <c r="H1811" s="3">
        <v>0</v>
      </c>
    </row>
    <row r="1812" spans="1:8" hidden="1" x14ac:dyDescent="0.3">
      <c r="A1812" s="5">
        <v>610520</v>
      </c>
      <c r="B1812" s="4" t="s">
        <v>411</v>
      </c>
      <c r="C1812" s="3">
        <v>0</v>
      </c>
      <c r="D1812" s="3">
        <v>0</v>
      </c>
      <c r="E1812" s="3">
        <v>0</v>
      </c>
      <c r="F1812" s="3">
        <v>0</v>
      </c>
      <c r="G1812" s="3">
        <v>0</v>
      </c>
      <c r="H1812" s="3">
        <v>0</v>
      </c>
    </row>
    <row r="1813" spans="1:8" hidden="1" x14ac:dyDescent="0.3">
      <c r="A1813" s="5">
        <v>610525</v>
      </c>
      <c r="B1813" s="4" t="s">
        <v>410</v>
      </c>
      <c r="C1813" s="3">
        <v>0</v>
      </c>
      <c r="D1813" s="3">
        <v>0</v>
      </c>
      <c r="E1813" s="3">
        <v>0</v>
      </c>
      <c r="F1813" s="3">
        <v>0</v>
      </c>
      <c r="G1813" s="3">
        <v>0</v>
      </c>
      <c r="H1813" s="3">
        <v>0</v>
      </c>
    </row>
    <row r="1814" spans="1:8" hidden="1" x14ac:dyDescent="0.3">
      <c r="A1814" s="5">
        <v>610530</v>
      </c>
      <c r="B1814" s="4" t="s">
        <v>409</v>
      </c>
      <c r="C1814" s="3">
        <v>0</v>
      </c>
      <c r="D1814" s="3">
        <v>0</v>
      </c>
      <c r="E1814" s="3">
        <v>0</v>
      </c>
      <c r="F1814" s="3">
        <v>0</v>
      </c>
      <c r="G1814" s="3">
        <v>0</v>
      </c>
      <c r="H1814" s="3">
        <v>0</v>
      </c>
    </row>
    <row r="1815" spans="1:8" hidden="1" x14ac:dyDescent="0.3">
      <c r="A1815" s="5">
        <v>610535</v>
      </c>
      <c r="B1815" s="4" t="s">
        <v>408</v>
      </c>
      <c r="C1815" s="3">
        <v>0</v>
      </c>
      <c r="D1815" s="3">
        <v>0</v>
      </c>
      <c r="E1815" s="3">
        <v>0</v>
      </c>
      <c r="F1815" s="3">
        <v>0</v>
      </c>
      <c r="G1815" s="3">
        <v>0</v>
      </c>
      <c r="H1815" s="3">
        <v>0</v>
      </c>
    </row>
    <row r="1816" spans="1:8" hidden="1" x14ac:dyDescent="0.3">
      <c r="A1816" s="5">
        <v>610540</v>
      </c>
      <c r="B1816" s="4" t="s">
        <v>407</v>
      </c>
      <c r="C1816" s="3">
        <v>0</v>
      </c>
      <c r="D1816" s="3">
        <v>0</v>
      </c>
      <c r="E1816" s="3">
        <v>0</v>
      </c>
      <c r="F1816" s="3">
        <v>0</v>
      </c>
      <c r="G1816" s="3">
        <v>0</v>
      </c>
      <c r="H1816" s="3">
        <v>0</v>
      </c>
    </row>
    <row r="1817" spans="1:8" hidden="1" x14ac:dyDescent="0.3">
      <c r="A1817" s="5">
        <v>610545</v>
      </c>
      <c r="B1817" s="4" t="s">
        <v>406</v>
      </c>
      <c r="C1817" s="3">
        <v>0</v>
      </c>
      <c r="D1817" s="3">
        <v>0</v>
      </c>
      <c r="E1817" s="3">
        <v>0</v>
      </c>
      <c r="F1817" s="3">
        <v>0</v>
      </c>
      <c r="G1817" s="3">
        <v>0</v>
      </c>
      <c r="H1817" s="3">
        <v>0</v>
      </c>
    </row>
    <row r="1818" spans="1:8" hidden="1" x14ac:dyDescent="0.3">
      <c r="A1818" s="5">
        <v>610550</v>
      </c>
      <c r="B1818" s="4" t="s">
        <v>405</v>
      </c>
      <c r="C1818" s="3">
        <v>0</v>
      </c>
      <c r="D1818" s="3">
        <v>0</v>
      </c>
      <c r="E1818" s="3">
        <v>0</v>
      </c>
      <c r="F1818" s="3">
        <v>0</v>
      </c>
      <c r="G1818" s="3">
        <v>0</v>
      </c>
      <c r="H1818" s="3">
        <v>0</v>
      </c>
    </row>
    <row r="1819" spans="1:8" hidden="1" x14ac:dyDescent="0.3">
      <c r="A1819" s="5">
        <v>610555</v>
      </c>
      <c r="B1819" s="4" t="s">
        <v>404</v>
      </c>
      <c r="C1819" s="3">
        <v>0</v>
      </c>
      <c r="D1819" s="3">
        <v>0</v>
      </c>
      <c r="E1819" s="3">
        <v>0</v>
      </c>
      <c r="F1819" s="3">
        <v>0</v>
      </c>
      <c r="G1819" s="3">
        <v>0</v>
      </c>
      <c r="H1819" s="3">
        <v>0</v>
      </c>
    </row>
    <row r="1820" spans="1:8" hidden="1" x14ac:dyDescent="0.3">
      <c r="A1820" s="5">
        <v>610560</v>
      </c>
      <c r="B1820" s="4" t="s">
        <v>403</v>
      </c>
      <c r="C1820" s="3">
        <v>0</v>
      </c>
      <c r="D1820" s="3">
        <v>0</v>
      </c>
      <c r="E1820" s="3">
        <v>0</v>
      </c>
      <c r="F1820" s="3">
        <v>0</v>
      </c>
      <c r="G1820" s="3">
        <v>0</v>
      </c>
      <c r="H1820" s="3">
        <v>0</v>
      </c>
    </row>
    <row r="1821" spans="1:8" hidden="1" x14ac:dyDescent="0.3">
      <c r="A1821" s="5">
        <v>610565</v>
      </c>
      <c r="B1821" s="4" t="s">
        <v>402</v>
      </c>
      <c r="C1821" s="3">
        <v>0</v>
      </c>
      <c r="D1821" s="3">
        <v>0</v>
      </c>
      <c r="E1821" s="3">
        <v>0</v>
      </c>
      <c r="F1821" s="3">
        <v>0</v>
      </c>
      <c r="G1821" s="3">
        <v>0</v>
      </c>
      <c r="H1821" s="3">
        <v>0</v>
      </c>
    </row>
    <row r="1822" spans="1:8" hidden="1" x14ac:dyDescent="0.3">
      <c r="A1822" s="5">
        <v>610570</v>
      </c>
      <c r="B1822" s="4" t="s">
        <v>401</v>
      </c>
      <c r="C1822" s="3">
        <v>0</v>
      </c>
      <c r="D1822" s="3">
        <v>0</v>
      </c>
      <c r="E1822" s="3">
        <v>0</v>
      </c>
      <c r="F1822" s="3">
        <v>0</v>
      </c>
      <c r="G1822" s="3">
        <v>0</v>
      </c>
      <c r="H1822" s="3">
        <v>0</v>
      </c>
    </row>
    <row r="1823" spans="1:8" hidden="1" x14ac:dyDescent="0.3">
      <c r="A1823" s="5">
        <v>610575</v>
      </c>
      <c r="B1823" s="4" t="s">
        <v>400</v>
      </c>
      <c r="C1823" s="3">
        <v>0</v>
      </c>
      <c r="D1823" s="3">
        <v>0</v>
      </c>
      <c r="E1823" s="3">
        <v>0</v>
      </c>
      <c r="F1823" s="3">
        <v>0</v>
      </c>
      <c r="G1823" s="3">
        <v>0</v>
      </c>
      <c r="H1823" s="3">
        <v>0</v>
      </c>
    </row>
    <row r="1824" spans="1:8" hidden="1" x14ac:dyDescent="0.3">
      <c r="A1824" s="5">
        <v>610580</v>
      </c>
      <c r="B1824" s="4" t="s">
        <v>399</v>
      </c>
      <c r="C1824" s="3">
        <v>0</v>
      </c>
      <c r="D1824" s="3">
        <v>0</v>
      </c>
      <c r="E1824" s="3">
        <v>0</v>
      </c>
      <c r="F1824" s="3">
        <v>0</v>
      </c>
      <c r="G1824" s="3">
        <v>0</v>
      </c>
      <c r="H1824" s="3">
        <v>0</v>
      </c>
    </row>
    <row r="1825" spans="1:8" hidden="1" x14ac:dyDescent="0.3">
      <c r="A1825" s="5">
        <v>611000</v>
      </c>
      <c r="B1825" s="4" t="s">
        <v>398</v>
      </c>
      <c r="C1825" s="3">
        <v>0</v>
      </c>
      <c r="D1825" s="3">
        <v>0</v>
      </c>
      <c r="E1825" s="3">
        <v>0</v>
      </c>
      <c r="F1825" s="3">
        <v>0</v>
      </c>
      <c r="G1825" s="3">
        <v>0</v>
      </c>
      <c r="H1825" s="3">
        <v>0</v>
      </c>
    </row>
    <row r="1826" spans="1:8" hidden="1" x14ac:dyDescent="0.3">
      <c r="A1826" s="5">
        <v>611005</v>
      </c>
      <c r="B1826" s="4" t="s">
        <v>397</v>
      </c>
      <c r="C1826" s="3">
        <v>0</v>
      </c>
      <c r="D1826" s="3">
        <v>0</v>
      </c>
      <c r="E1826" s="3">
        <v>0</v>
      </c>
      <c r="F1826" s="3">
        <v>0</v>
      </c>
      <c r="G1826" s="3">
        <v>0</v>
      </c>
      <c r="H1826" s="3">
        <v>0</v>
      </c>
    </row>
    <row r="1827" spans="1:8" hidden="1" x14ac:dyDescent="0.3">
      <c r="A1827" s="5">
        <v>611010</v>
      </c>
      <c r="B1827" s="4" t="s">
        <v>396</v>
      </c>
      <c r="C1827" s="3">
        <v>0</v>
      </c>
      <c r="D1827" s="3">
        <v>0</v>
      </c>
      <c r="E1827" s="3">
        <v>0</v>
      </c>
      <c r="F1827" s="3">
        <v>0</v>
      </c>
      <c r="G1827" s="3">
        <v>0</v>
      </c>
      <c r="H1827" s="3">
        <v>0</v>
      </c>
    </row>
    <row r="1828" spans="1:8" hidden="1" x14ac:dyDescent="0.3">
      <c r="A1828" s="5">
        <v>611015</v>
      </c>
      <c r="B1828" s="4" t="s">
        <v>221</v>
      </c>
      <c r="C1828" s="3">
        <v>0</v>
      </c>
      <c r="D1828" s="3">
        <v>0</v>
      </c>
      <c r="E1828" s="3">
        <v>0</v>
      </c>
      <c r="F1828" s="3">
        <v>0</v>
      </c>
      <c r="G1828" s="3">
        <v>0</v>
      </c>
      <c r="H1828" s="3">
        <v>0</v>
      </c>
    </row>
    <row r="1829" spans="1:8" hidden="1" x14ac:dyDescent="0.3">
      <c r="A1829" s="5">
        <v>611500</v>
      </c>
      <c r="B1829" s="4" t="s">
        <v>395</v>
      </c>
      <c r="C1829" s="3">
        <v>0</v>
      </c>
      <c r="D1829" s="3">
        <v>0</v>
      </c>
      <c r="E1829" s="3">
        <v>0</v>
      </c>
      <c r="F1829" s="3">
        <v>0</v>
      </c>
      <c r="G1829" s="3">
        <v>0</v>
      </c>
      <c r="H1829" s="3">
        <v>0</v>
      </c>
    </row>
    <row r="1830" spans="1:8" hidden="1" x14ac:dyDescent="0.3">
      <c r="A1830" s="5">
        <v>611505</v>
      </c>
      <c r="B1830" s="4" t="s">
        <v>394</v>
      </c>
      <c r="C1830" s="3">
        <v>0</v>
      </c>
      <c r="D1830" s="3">
        <v>0</v>
      </c>
      <c r="E1830" s="3">
        <v>0</v>
      </c>
      <c r="F1830" s="3">
        <v>0</v>
      </c>
      <c r="G1830" s="3">
        <v>0</v>
      </c>
      <c r="H1830" s="3">
        <v>0</v>
      </c>
    </row>
    <row r="1831" spans="1:8" hidden="1" x14ac:dyDescent="0.3">
      <c r="A1831" s="5">
        <v>611510</v>
      </c>
      <c r="B1831" s="4" t="s">
        <v>393</v>
      </c>
      <c r="C1831" s="3">
        <v>0</v>
      </c>
      <c r="D1831" s="3">
        <v>0</v>
      </c>
      <c r="E1831" s="3">
        <v>0</v>
      </c>
      <c r="F1831" s="3">
        <v>0</v>
      </c>
      <c r="G1831" s="3">
        <v>0</v>
      </c>
      <c r="H1831" s="3">
        <v>0</v>
      </c>
    </row>
    <row r="1832" spans="1:8" hidden="1" x14ac:dyDescent="0.3">
      <c r="A1832" s="5">
        <v>611515</v>
      </c>
      <c r="B1832" s="4" t="s">
        <v>392</v>
      </c>
      <c r="C1832" s="3">
        <v>0</v>
      </c>
      <c r="D1832" s="3">
        <v>0</v>
      </c>
      <c r="E1832" s="3">
        <v>0</v>
      </c>
      <c r="F1832" s="3">
        <v>0</v>
      </c>
      <c r="G1832" s="3">
        <v>0</v>
      </c>
      <c r="H1832" s="3">
        <v>0</v>
      </c>
    </row>
    <row r="1833" spans="1:8" hidden="1" x14ac:dyDescent="0.3">
      <c r="A1833" s="5">
        <v>611520</v>
      </c>
      <c r="B1833" s="4" t="s">
        <v>391</v>
      </c>
      <c r="C1833" s="3">
        <v>0</v>
      </c>
      <c r="D1833" s="3">
        <v>0</v>
      </c>
      <c r="E1833" s="3">
        <v>0</v>
      </c>
      <c r="F1833" s="3">
        <v>0</v>
      </c>
      <c r="G1833" s="3">
        <v>0</v>
      </c>
      <c r="H1833" s="3">
        <v>0</v>
      </c>
    </row>
    <row r="1834" spans="1:8" hidden="1" x14ac:dyDescent="0.3">
      <c r="A1834" s="5">
        <v>611525</v>
      </c>
      <c r="B1834" s="4" t="s">
        <v>390</v>
      </c>
      <c r="C1834" s="3">
        <v>0</v>
      </c>
      <c r="D1834" s="3">
        <v>0</v>
      </c>
      <c r="E1834" s="3">
        <v>0</v>
      </c>
      <c r="F1834" s="3">
        <v>0</v>
      </c>
      <c r="G1834" s="3">
        <v>0</v>
      </c>
      <c r="H1834" s="3">
        <v>0</v>
      </c>
    </row>
    <row r="1835" spans="1:8" hidden="1" x14ac:dyDescent="0.3">
      <c r="A1835" s="5">
        <v>611530</v>
      </c>
      <c r="B1835" s="4" t="s">
        <v>389</v>
      </c>
      <c r="C1835" s="3">
        <v>0</v>
      </c>
      <c r="D1835" s="3">
        <v>0</v>
      </c>
      <c r="E1835" s="3">
        <v>0</v>
      </c>
      <c r="F1835" s="3">
        <v>0</v>
      </c>
      <c r="G1835" s="3">
        <v>0</v>
      </c>
      <c r="H1835" s="3">
        <v>0</v>
      </c>
    </row>
    <row r="1836" spans="1:8" hidden="1" x14ac:dyDescent="0.3">
      <c r="A1836" s="5">
        <v>611535</v>
      </c>
      <c r="B1836" s="4" t="s">
        <v>388</v>
      </c>
      <c r="C1836" s="3">
        <v>0</v>
      </c>
      <c r="D1836" s="3">
        <v>0</v>
      </c>
      <c r="E1836" s="3">
        <v>0</v>
      </c>
      <c r="F1836" s="3">
        <v>0</v>
      </c>
      <c r="G1836" s="3">
        <v>0</v>
      </c>
      <c r="H1836" s="3">
        <v>0</v>
      </c>
    </row>
    <row r="1837" spans="1:8" hidden="1" x14ac:dyDescent="0.3">
      <c r="A1837" s="5">
        <v>611540</v>
      </c>
      <c r="B1837" s="4" t="s">
        <v>387</v>
      </c>
      <c r="C1837" s="3">
        <v>0</v>
      </c>
      <c r="D1837" s="3">
        <v>0</v>
      </c>
      <c r="E1837" s="3">
        <v>0</v>
      </c>
      <c r="F1837" s="3">
        <v>0</v>
      </c>
      <c r="G1837" s="3">
        <v>0</v>
      </c>
      <c r="H1837" s="3">
        <v>0</v>
      </c>
    </row>
    <row r="1838" spans="1:8" hidden="1" x14ac:dyDescent="0.3">
      <c r="A1838" s="5">
        <v>611545</v>
      </c>
      <c r="B1838" s="4" t="s">
        <v>386</v>
      </c>
      <c r="C1838" s="3">
        <v>0</v>
      </c>
      <c r="D1838" s="3">
        <v>0</v>
      </c>
      <c r="E1838" s="3">
        <v>0</v>
      </c>
      <c r="F1838" s="3">
        <v>0</v>
      </c>
      <c r="G1838" s="3">
        <v>0</v>
      </c>
      <c r="H1838" s="3">
        <v>0</v>
      </c>
    </row>
    <row r="1839" spans="1:8" hidden="1" x14ac:dyDescent="0.3">
      <c r="A1839" s="5">
        <v>611550</v>
      </c>
      <c r="B1839" s="4" t="s">
        <v>385</v>
      </c>
      <c r="C1839" s="3">
        <v>0</v>
      </c>
      <c r="D1839" s="3">
        <v>0</v>
      </c>
      <c r="E1839" s="3">
        <v>0</v>
      </c>
      <c r="F1839" s="3">
        <v>0</v>
      </c>
      <c r="G1839" s="3">
        <v>0</v>
      </c>
      <c r="H1839" s="3">
        <v>0</v>
      </c>
    </row>
    <row r="1840" spans="1:8" hidden="1" x14ac:dyDescent="0.3">
      <c r="A1840" s="5">
        <v>611555</v>
      </c>
      <c r="B1840" s="4" t="s">
        <v>384</v>
      </c>
      <c r="C1840" s="3">
        <v>0</v>
      </c>
      <c r="D1840" s="3">
        <v>0</v>
      </c>
      <c r="E1840" s="3">
        <v>0</v>
      </c>
      <c r="F1840" s="3">
        <v>0</v>
      </c>
      <c r="G1840" s="3">
        <v>0</v>
      </c>
      <c r="H1840" s="3">
        <v>0</v>
      </c>
    </row>
    <row r="1841" spans="1:8" hidden="1" x14ac:dyDescent="0.3">
      <c r="A1841" s="5">
        <v>611560</v>
      </c>
      <c r="B1841" s="4" t="s">
        <v>221</v>
      </c>
      <c r="C1841" s="3">
        <v>0</v>
      </c>
      <c r="D1841" s="3">
        <v>0</v>
      </c>
      <c r="E1841" s="3">
        <v>0</v>
      </c>
      <c r="F1841" s="3">
        <v>0</v>
      </c>
      <c r="G1841" s="3">
        <v>0</v>
      </c>
      <c r="H1841" s="3">
        <v>0</v>
      </c>
    </row>
    <row r="1842" spans="1:8" hidden="1" x14ac:dyDescent="0.3">
      <c r="A1842" s="5">
        <v>612000</v>
      </c>
      <c r="B1842" s="4" t="s">
        <v>383</v>
      </c>
      <c r="C1842" s="3">
        <v>0</v>
      </c>
      <c r="D1842" s="3">
        <v>0</v>
      </c>
      <c r="E1842" s="3">
        <v>0</v>
      </c>
      <c r="F1842" s="3">
        <v>0</v>
      </c>
      <c r="G1842" s="3">
        <v>0</v>
      </c>
      <c r="H1842" s="3">
        <v>0</v>
      </c>
    </row>
    <row r="1843" spans="1:8" hidden="1" x14ac:dyDescent="0.3">
      <c r="A1843" s="5">
        <v>612001</v>
      </c>
      <c r="B1843" s="4" t="s">
        <v>382</v>
      </c>
      <c r="C1843" s="3">
        <v>0</v>
      </c>
      <c r="D1843" s="3">
        <v>0</v>
      </c>
      <c r="E1843" s="3">
        <v>0</v>
      </c>
      <c r="F1843" s="3">
        <v>0</v>
      </c>
      <c r="G1843" s="3">
        <v>0</v>
      </c>
      <c r="H1843" s="3">
        <v>0</v>
      </c>
    </row>
    <row r="1844" spans="1:8" hidden="1" x14ac:dyDescent="0.3">
      <c r="A1844" s="5">
        <v>612002</v>
      </c>
      <c r="B1844" s="4" t="s">
        <v>381</v>
      </c>
      <c r="C1844" s="3">
        <v>0</v>
      </c>
      <c r="D1844" s="3">
        <v>0</v>
      </c>
      <c r="E1844" s="3">
        <v>0</v>
      </c>
      <c r="F1844" s="3">
        <v>0</v>
      </c>
      <c r="G1844" s="3">
        <v>0</v>
      </c>
      <c r="H1844" s="3">
        <v>0</v>
      </c>
    </row>
    <row r="1845" spans="1:8" hidden="1" x14ac:dyDescent="0.3">
      <c r="A1845" s="5">
        <v>612003</v>
      </c>
      <c r="B1845" s="4" t="s">
        <v>380</v>
      </c>
      <c r="C1845" s="3">
        <v>0</v>
      </c>
      <c r="D1845" s="3">
        <v>0</v>
      </c>
      <c r="E1845" s="3">
        <v>0</v>
      </c>
      <c r="F1845" s="3">
        <v>0</v>
      </c>
      <c r="G1845" s="3">
        <v>0</v>
      </c>
      <c r="H1845" s="3">
        <v>0</v>
      </c>
    </row>
    <row r="1846" spans="1:8" hidden="1" x14ac:dyDescent="0.3">
      <c r="A1846" s="5">
        <v>612004</v>
      </c>
      <c r="B1846" s="4" t="s">
        <v>379</v>
      </c>
      <c r="C1846" s="3">
        <v>0</v>
      </c>
      <c r="D1846" s="3">
        <v>0</v>
      </c>
      <c r="E1846" s="3">
        <v>0</v>
      </c>
      <c r="F1846" s="3">
        <v>0</v>
      </c>
      <c r="G1846" s="3">
        <v>0</v>
      </c>
      <c r="H1846" s="3">
        <v>0</v>
      </c>
    </row>
    <row r="1847" spans="1:8" hidden="1" x14ac:dyDescent="0.3">
      <c r="A1847" s="5">
        <v>612005</v>
      </c>
      <c r="B1847" s="4" t="s">
        <v>378</v>
      </c>
      <c r="C1847" s="3">
        <v>0</v>
      </c>
      <c r="D1847" s="3">
        <v>0</v>
      </c>
      <c r="E1847" s="3">
        <v>0</v>
      </c>
      <c r="F1847" s="3">
        <v>0</v>
      </c>
      <c r="G1847" s="3">
        <v>0</v>
      </c>
      <c r="H1847" s="3">
        <v>0</v>
      </c>
    </row>
    <row r="1848" spans="1:8" hidden="1" x14ac:dyDescent="0.3">
      <c r="A1848" s="5">
        <v>612006</v>
      </c>
      <c r="B1848" s="4" t="s">
        <v>377</v>
      </c>
      <c r="C1848" s="3">
        <v>0</v>
      </c>
      <c r="D1848" s="3">
        <v>0</v>
      </c>
      <c r="E1848" s="3">
        <v>0</v>
      </c>
      <c r="F1848" s="3">
        <v>0</v>
      </c>
      <c r="G1848" s="3">
        <v>0</v>
      </c>
      <c r="H1848" s="3">
        <v>0</v>
      </c>
    </row>
    <row r="1849" spans="1:8" hidden="1" x14ac:dyDescent="0.3">
      <c r="A1849" s="5">
        <v>612007</v>
      </c>
      <c r="B1849" s="4" t="s">
        <v>376</v>
      </c>
      <c r="C1849" s="3">
        <v>0</v>
      </c>
      <c r="D1849" s="3">
        <v>0</v>
      </c>
      <c r="E1849" s="3">
        <v>0</v>
      </c>
      <c r="F1849" s="3">
        <v>0</v>
      </c>
      <c r="G1849" s="3">
        <v>0</v>
      </c>
      <c r="H1849" s="3">
        <v>0</v>
      </c>
    </row>
    <row r="1850" spans="1:8" hidden="1" x14ac:dyDescent="0.3">
      <c r="A1850" s="5">
        <v>612008</v>
      </c>
      <c r="B1850" s="4" t="s">
        <v>375</v>
      </c>
      <c r="C1850" s="3">
        <v>0</v>
      </c>
      <c r="D1850" s="3">
        <v>0</v>
      </c>
      <c r="E1850" s="3">
        <v>0</v>
      </c>
      <c r="F1850" s="3">
        <v>0</v>
      </c>
      <c r="G1850" s="3">
        <v>0</v>
      </c>
      <c r="H1850" s="3">
        <v>0</v>
      </c>
    </row>
    <row r="1851" spans="1:8" hidden="1" x14ac:dyDescent="0.3">
      <c r="A1851" s="5">
        <v>612009</v>
      </c>
      <c r="B1851" s="4" t="s">
        <v>374</v>
      </c>
      <c r="C1851" s="3">
        <v>0</v>
      </c>
      <c r="D1851" s="3">
        <v>0</v>
      </c>
      <c r="E1851" s="3">
        <v>0</v>
      </c>
      <c r="F1851" s="3">
        <v>0</v>
      </c>
      <c r="G1851" s="3">
        <v>0</v>
      </c>
      <c r="H1851" s="3">
        <v>0</v>
      </c>
    </row>
    <row r="1852" spans="1:8" hidden="1" x14ac:dyDescent="0.3">
      <c r="A1852" s="5">
        <v>612010</v>
      </c>
      <c r="B1852" s="4" t="s">
        <v>373</v>
      </c>
      <c r="C1852" s="3">
        <v>0</v>
      </c>
      <c r="D1852" s="3">
        <v>0</v>
      </c>
      <c r="E1852" s="3">
        <v>0</v>
      </c>
      <c r="F1852" s="3">
        <v>0</v>
      </c>
      <c r="G1852" s="3">
        <v>0</v>
      </c>
      <c r="H1852" s="3">
        <v>0</v>
      </c>
    </row>
    <row r="1853" spans="1:8" hidden="1" x14ac:dyDescent="0.3">
      <c r="A1853" s="5">
        <v>612011</v>
      </c>
      <c r="B1853" s="4" t="s">
        <v>372</v>
      </c>
      <c r="C1853" s="3">
        <v>0</v>
      </c>
      <c r="D1853" s="3">
        <v>0</v>
      </c>
      <c r="E1853" s="3">
        <v>0</v>
      </c>
      <c r="F1853" s="3">
        <v>0</v>
      </c>
      <c r="G1853" s="3">
        <v>0</v>
      </c>
      <c r="H1853" s="3">
        <v>0</v>
      </c>
    </row>
    <row r="1854" spans="1:8" hidden="1" x14ac:dyDescent="0.3">
      <c r="A1854" s="5">
        <v>612012</v>
      </c>
      <c r="B1854" s="4" t="s">
        <v>371</v>
      </c>
      <c r="C1854" s="3">
        <v>0</v>
      </c>
      <c r="D1854" s="3">
        <v>0</v>
      </c>
      <c r="E1854" s="3">
        <v>0</v>
      </c>
      <c r="F1854" s="3">
        <v>0</v>
      </c>
      <c r="G1854" s="3">
        <v>0</v>
      </c>
      <c r="H1854" s="3">
        <v>0</v>
      </c>
    </row>
    <row r="1855" spans="1:8" hidden="1" x14ac:dyDescent="0.3">
      <c r="A1855" s="5">
        <v>612013</v>
      </c>
      <c r="B1855" s="4" t="s">
        <v>370</v>
      </c>
      <c r="C1855" s="3">
        <v>0</v>
      </c>
      <c r="D1855" s="3">
        <v>0</v>
      </c>
      <c r="E1855" s="3">
        <v>0</v>
      </c>
      <c r="F1855" s="3">
        <v>0</v>
      </c>
      <c r="G1855" s="3">
        <v>0</v>
      </c>
      <c r="H1855" s="3">
        <v>0</v>
      </c>
    </row>
    <row r="1856" spans="1:8" hidden="1" x14ac:dyDescent="0.3">
      <c r="A1856" s="5">
        <v>612014</v>
      </c>
      <c r="B1856" s="4" t="s">
        <v>369</v>
      </c>
      <c r="C1856" s="3">
        <v>0</v>
      </c>
      <c r="D1856" s="3">
        <v>0</v>
      </c>
      <c r="E1856" s="3">
        <v>0</v>
      </c>
      <c r="F1856" s="3">
        <v>0</v>
      </c>
      <c r="G1856" s="3">
        <v>0</v>
      </c>
      <c r="H1856" s="3">
        <v>0</v>
      </c>
    </row>
    <row r="1857" spans="1:8" hidden="1" x14ac:dyDescent="0.3">
      <c r="A1857" s="5">
        <v>612015</v>
      </c>
      <c r="B1857" s="4" t="s">
        <v>368</v>
      </c>
      <c r="C1857" s="3">
        <v>0</v>
      </c>
      <c r="D1857" s="3">
        <v>0</v>
      </c>
      <c r="E1857" s="3">
        <v>0</v>
      </c>
      <c r="F1857" s="3">
        <v>0</v>
      </c>
      <c r="G1857" s="3">
        <v>0</v>
      </c>
      <c r="H1857" s="3">
        <v>0</v>
      </c>
    </row>
    <row r="1858" spans="1:8" hidden="1" x14ac:dyDescent="0.3">
      <c r="A1858" s="5">
        <v>612016</v>
      </c>
      <c r="B1858" s="4" t="s">
        <v>367</v>
      </c>
      <c r="C1858" s="3">
        <v>0</v>
      </c>
      <c r="D1858" s="3">
        <v>0</v>
      </c>
      <c r="E1858" s="3">
        <v>0</v>
      </c>
      <c r="F1858" s="3">
        <v>0</v>
      </c>
      <c r="G1858" s="3">
        <v>0</v>
      </c>
      <c r="H1858" s="3">
        <v>0</v>
      </c>
    </row>
    <row r="1859" spans="1:8" hidden="1" x14ac:dyDescent="0.3">
      <c r="A1859" s="5">
        <v>612017</v>
      </c>
      <c r="B1859" s="4" t="s">
        <v>366</v>
      </c>
      <c r="C1859" s="3">
        <v>0</v>
      </c>
      <c r="D1859" s="3">
        <v>0</v>
      </c>
      <c r="E1859" s="3">
        <v>0</v>
      </c>
      <c r="F1859" s="3">
        <v>0</v>
      </c>
      <c r="G1859" s="3">
        <v>0</v>
      </c>
      <c r="H1859" s="3">
        <v>0</v>
      </c>
    </row>
    <row r="1860" spans="1:8" hidden="1" x14ac:dyDescent="0.3">
      <c r="A1860" s="5">
        <v>612018</v>
      </c>
      <c r="B1860" s="4" t="s">
        <v>365</v>
      </c>
      <c r="C1860" s="3">
        <v>0</v>
      </c>
      <c r="D1860" s="3">
        <v>0</v>
      </c>
      <c r="E1860" s="3">
        <v>0</v>
      </c>
      <c r="F1860" s="3">
        <v>0</v>
      </c>
      <c r="G1860" s="3">
        <v>0</v>
      </c>
      <c r="H1860" s="3">
        <v>0</v>
      </c>
    </row>
    <row r="1861" spans="1:8" hidden="1" x14ac:dyDescent="0.3">
      <c r="A1861" s="5">
        <v>612019</v>
      </c>
      <c r="B1861" s="4" t="s">
        <v>364</v>
      </c>
      <c r="C1861" s="3">
        <v>0</v>
      </c>
      <c r="D1861" s="3">
        <v>0</v>
      </c>
      <c r="E1861" s="3">
        <v>0</v>
      </c>
      <c r="F1861" s="3">
        <v>0</v>
      </c>
      <c r="G1861" s="3">
        <v>0</v>
      </c>
      <c r="H1861" s="3">
        <v>0</v>
      </c>
    </row>
    <row r="1862" spans="1:8" hidden="1" x14ac:dyDescent="0.3">
      <c r="A1862" s="5">
        <v>612020</v>
      </c>
      <c r="B1862" s="4" t="s">
        <v>363</v>
      </c>
      <c r="C1862" s="3">
        <v>0</v>
      </c>
      <c r="D1862" s="3">
        <v>0</v>
      </c>
      <c r="E1862" s="3">
        <v>0</v>
      </c>
      <c r="F1862" s="3">
        <v>0</v>
      </c>
      <c r="G1862" s="3">
        <v>0</v>
      </c>
      <c r="H1862" s="3">
        <v>0</v>
      </c>
    </row>
    <row r="1863" spans="1:8" hidden="1" x14ac:dyDescent="0.3">
      <c r="A1863" s="5">
        <v>612021</v>
      </c>
      <c r="B1863" s="4" t="s">
        <v>362</v>
      </c>
      <c r="C1863" s="3">
        <v>0</v>
      </c>
      <c r="D1863" s="3">
        <v>0</v>
      </c>
      <c r="E1863" s="3">
        <v>0</v>
      </c>
      <c r="F1863" s="3">
        <v>0</v>
      </c>
      <c r="G1863" s="3">
        <v>0</v>
      </c>
      <c r="H1863" s="3">
        <v>0</v>
      </c>
    </row>
    <row r="1864" spans="1:8" hidden="1" x14ac:dyDescent="0.3">
      <c r="A1864" s="5">
        <v>612022</v>
      </c>
      <c r="B1864" s="4" t="s">
        <v>361</v>
      </c>
      <c r="C1864" s="3">
        <v>0</v>
      </c>
      <c r="D1864" s="3">
        <v>0</v>
      </c>
      <c r="E1864" s="3">
        <v>0</v>
      </c>
      <c r="F1864" s="3">
        <v>0</v>
      </c>
      <c r="G1864" s="3">
        <v>0</v>
      </c>
      <c r="H1864" s="3">
        <v>0</v>
      </c>
    </row>
    <row r="1865" spans="1:8" hidden="1" x14ac:dyDescent="0.3">
      <c r="A1865" s="5">
        <v>612023</v>
      </c>
      <c r="B1865" s="4" t="s">
        <v>360</v>
      </c>
      <c r="C1865" s="3">
        <v>0</v>
      </c>
      <c r="D1865" s="3">
        <v>0</v>
      </c>
      <c r="E1865" s="3">
        <v>0</v>
      </c>
      <c r="F1865" s="3">
        <v>0</v>
      </c>
      <c r="G1865" s="3">
        <v>0</v>
      </c>
      <c r="H1865" s="3">
        <v>0</v>
      </c>
    </row>
    <row r="1866" spans="1:8" hidden="1" x14ac:dyDescent="0.3">
      <c r="A1866" s="5">
        <v>612024</v>
      </c>
      <c r="B1866" s="4" t="s">
        <v>359</v>
      </c>
      <c r="C1866" s="3">
        <v>0</v>
      </c>
      <c r="D1866" s="3">
        <v>0</v>
      </c>
      <c r="E1866" s="3">
        <v>0</v>
      </c>
      <c r="F1866" s="3">
        <v>0</v>
      </c>
      <c r="G1866" s="3">
        <v>0</v>
      </c>
      <c r="H1866" s="3">
        <v>0</v>
      </c>
    </row>
    <row r="1867" spans="1:8" hidden="1" x14ac:dyDescent="0.3">
      <c r="A1867" s="5">
        <v>612025</v>
      </c>
      <c r="B1867" s="4" t="s">
        <v>358</v>
      </c>
      <c r="C1867" s="3">
        <v>0</v>
      </c>
      <c r="D1867" s="3">
        <v>0</v>
      </c>
      <c r="E1867" s="3">
        <v>0</v>
      </c>
      <c r="F1867" s="3">
        <v>0</v>
      </c>
      <c r="G1867" s="3">
        <v>0</v>
      </c>
      <c r="H1867" s="3">
        <v>0</v>
      </c>
    </row>
    <row r="1868" spans="1:8" hidden="1" x14ac:dyDescent="0.3">
      <c r="A1868" s="5">
        <v>612026</v>
      </c>
      <c r="B1868" s="4" t="s">
        <v>357</v>
      </c>
      <c r="C1868" s="3">
        <v>0</v>
      </c>
      <c r="D1868" s="3">
        <v>0</v>
      </c>
      <c r="E1868" s="3">
        <v>0</v>
      </c>
      <c r="F1868" s="3">
        <v>0</v>
      </c>
      <c r="G1868" s="3">
        <v>0</v>
      </c>
      <c r="H1868" s="3">
        <v>0</v>
      </c>
    </row>
    <row r="1869" spans="1:8" hidden="1" x14ac:dyDescent="0.3">
      <c r="A1869" s="5">
        <v>612027</v>
      </c>
      <c r="B1869" s="4" t="s">
        <v>356</v>
      </c>
      <c r="C1869" s="3">
        <v>0</v>
      </c>
      <c r="D1869" s="3">
        <v>0</v>
      </c>
      <c r="E1869" s="3">
        <v>0</v>
      </c>
      <c r="F1869" s="3">
        <v>0</v>
      </c>
      <c r="G1869" s="3">
        <v>0</v>
      </c>
      <c r="H1869" s="3">
        <v>0</v>
      </c>
    </row>
    <row r="1870" spans="1:8" hidden="1" x14ac:dyDescent="0.3">
      <c r="A1870" s="5">
        <v>612028</v>
      </c>
      <c r="B1870" s="4" t="s">
        <v>355</v>
      </c>
      <c r="C1870" s="3">
        <v>0</v>
      </c>
      <c r="D1870" s="3">
        <v>0</v>
      </c>
      <c r="E1870" s="3">
        <v>0</v>
      </c>
      <c r="F1870" s="3">
        <v>0</v>
      </c>
      <c r="G1870" s="3">
        <v>0</v>
      </c>
      <c r="H1870" s="3">
        <v>0</v>
      </c>
    </row>
    <row r="1871" spans="1:8" hidden="1" x14ac:dyDescent="0.3">
      <c r="A1871" s="5">
        <v>612029</v>
      </c>
      <c r="B1871" s="4" t="s">
        <v>354</v>
      </c>
      <c r="C1871" s="3">
        <v>0</v>
      </c>
      <c r="D1871" s="3">
        <v>0</v>
      </c>
      <c r="E1871" s="3">
        <v>0</v>
      </c>
      <c r="F1871" s="3">
        <v>0</v>
      </c>
      <c r="G1871" s="3">
        <v>0</v>
      </c>
      <c r="H1871" s="3">
        <v>0</v>
      </c>
    </row>
    <row r="1872" spans="1:8" hidden="1" x14ac:dyDescent="0.3">
      <c r="A1872" s="5">
        <v>612030</v>
      </c>
      <c r="B1872" s="4" t="s">
        <v>353</v>
      </c>
      <c r="C1872" s="3">
        <v>0</v>
      </c>
      <c r="D1872" s="3">
        <v>0</v>
      </c>
      <c r="E1872" s="3">
        <v>0</v>
      </c>
      <c r="F1872" s="3">
        <v>0</v>
      </c>
      <c r="G1872" s="3">
        <v>0</v>
      </c>
      <c r="H1872" s="3">
        <v>0</v>
      </c>
    </row>
    <row r="1873" spans="1:8" hidden="1" x14ac:dyDescent="0.3">
      <c r="A1873" s="5">
        <v>612031</v>
      </c>
      <c r="B1873" s="4" t="s">
        <v>352</v>
      </c>
      <c r="C1873" s="3">
        <v>0</v>
      </c>
      <c r="D1873" s="3">
        <v>0</v>
      </c>
      <c r="E1873" s="3">
        <v>0</v>
      </c>
      <c r="F1873" s="3">
        <v>0</v>
      </c>
      <c r="G1873" s="3">
        <v>0</v>
      </c>
      <c r="H1873" s="3">
        <v>0</v>
      </c>
    </row>
    <row r="1874" spans="1:8" hidden="1" x14ac:dyDescent="0.3">
      <c r="A1874" s="5">
        <v>612032</v>
      </c>
      <c r="B1874" s="4" t="s">
        <v>351</v>
      </c>
      <c r="C1874" s="3">
        <v>0</v>
      </c>
      <c r="D1874" s="3">
        <v>0</v>
      </c>
      <c r="E1874" s="3">
        <v>0</v>
      </c>
      <c r="F1874" s="3">
        <v>0</v>
      </c>
      <c r="G1874" s="3">
        <v>0</v>
      </c>
      <c r="H1874" s="3">
        <v>0</v>
      </c>
    </row>
    <row r="1875" spans="1:8" hidden="1" x14ac:dyDescent="0.3">
      <c r="A1875" s="5">
        <v>612033</v>
      </c>
      <c r="B1875" s="4" t="s">
        <v>350</v>
      </c>
      <c r="C1875" s="3">
        <v>0</v>
      </c>
      <c r="D1875" s="3">
        <v>0</v>
      </c>
      <c r="E1875" s="3">
        <v>0</v>
      </c>
      <c r="F1875" s="3">
        <v>0</v>
      </c>
      <c r="G1875" s="3">
        <v>0</v>
      </c>
      <c r="H1875" s="3">
        <v>0</v>
      </c>
    </row>
    <row r="1876" spans="1:8" hidden="1" x14ac:dyDescent="0.3">
      <c r="A1876" s="5">
        <v>612034</v>
      </c>
      <c r="B1876" s="4" t="s">
        <v>349</v>
      </c>
      <c r="C1876" s="3">
        <v>0</v>
      </c>
      <c r="D1876" s="3">
        <v>0</v>
      </c>
      <c r="E1876" s="3">
        <v>0</v>
      </c>
      <c r="F1876" s="3">
        <v>0</v>
      </c>
      <c r="G1876" s="3">
        <v>0</v>
      </c>
      <c r="H1876" s="3">
        <v>0</v>
      </c>
    </row>
    <row r="1877" spans="1:8" hidden="1" x14ac:dyDescent="0.3">
      <c r="A1877" s="5">
        <v>612035</v>
      </c>
      <c r="B1877" s="4" t="s">
        <v>348</v>
      </c>
      <c r="C1877" s="3">
        <v>0</v>
      </c>
      <c r="D1877" s="3">
        <v>0</v>
      </c>
      <c r="E1877" s="3">
        <v>0</v>
      </c>
      <c r="F1877" s="3">
        <v>0</v>
      </c>
      <c r="G1877" s="3">
        <v>0</v>
      </c>
      <c r="H1877" s="3">
        <v>0</v>
      </c>
    </row>
    <row r="1878" spans="1:8" hidden="1" x14ac:dyDescent="0.3">
      <c r="A1878" s="5">
        <v>612036</v>
      </c>
      <c r="B1878" s="4" t="s">
        <v>347</v>
      </c>
      <c r="C1878" s="3">
        <v>0</v>
      </c>
      <c r="D1878" s="3">
        <v>0</v>
      </c>
      <c r="E1878" s="3">
        <v>0</v>
      </c>
      <c r="F1878" s="3">
        <v>0</v>
      </c>
      <c r="G1878" s="3">
        <v>0</v>
      </c>
      <c r="H1878" s="3">
        <v>0</v>
      </c>
    </row>
    <row r="1879" spans="1:8" hidden="1" x14ac:dyDescent="0.3">
      <c r="A1879" s="5">
        <v>612037</v>
      </c>
      <c r="B1879" s="4" t="s">
        <v>346</v>
      </c>
      <c r="C1879" s="3">
        <v>0</v>
      </c>
      <c r="D1879" s="3">
        <v>0</v>
      </c>
      <c r="E1879" s="3">
        <v>0</v>
      </c>
      <c r="F1879" s="3">
        <v>0</v>
      </c>
      <c r="G1879" s="3">
        <v>0</v>
      </c>
      <c r="H1879" s="3">
        <v>0</v>
      </c>
    </row>
    <row r="1880" spans="1:8" hidden="1" x14ac:dyDescent="0.3">
      <c r="A1880" s="5">
        <v>612038</v>
      </c>
      <c r="B1880" s="4" t="s">
        <v>345</v>
      </c>
      <c r="C1880" s="3">
        <v>0</v>
      </c>
      <c r="D1880" s="3">
        <v>0</v>
      </c>
      <c r="E1880" s="3">
        <v>0</v>
      </c>
      <c r="F1880" s="3">
        <v>0</v>
      </c>
      <c r="G1880" s="3">
        <v>0</v>
      </c>
      <c r="H1880" s="3">
        <v>0</v>
      </c>
    </row>
    <row r="1881" spans="1:8" hidden="1" x14ac:dyDescent="0.3">
      <c r="A1881" s="5">
        <v>612039</v>
      </c>
      <c r="B1881" s="4" t="s">
        <v>344</v>
      </c>
      <c r="C1881" s="3">
        <v>0</v>
      </c>
      <c r="D1881" s="3">
        <v>0</v>
      </c>
      <c r="E1881" s="3">
        <v>0</v>
      </c>
      <c r="F1881" s="3">
        <v>0</v>
      </c>
      <c r="G1881" s="3">
        <v>0</v>
      </c>
      <c r="H1881" s="3">
        <v>0</v>
      </c>
    </row>
    <row r="1882" spans="1:8" hidden="1" x14ac:dyDescent="0.3">
      <c r="A1882" s="5">
        <v>612040</v>
      </c>
      <c r="B1882" s="4" t="s">
        <v>343</v>
      </c>
      <c r="C1882" s="3">
        <v>0</v>
      </c>
      <c r="D1882" s="3">
        <v>0</v>
      </c>
      <c r="E1882" s="3">
        <v>0</v>
      </c>
      <c r="F1882" s="3">
        <v>0</v>
      </c>
      <c r="G1882" s="3">
        <v>0</v>
      </c>
      <c r="H1882" s="3">
        <v>0</v>
      </c>
    </row>
    <row r="1883" spans="1:8" hidden="1" x14ac:dyDescent="0.3">
      <c r="A1883" s="5">
        <v>612041</v>
      </c>
      <c r="B1883" s="4" t="s">
        <v>342</v>
      </c>
      <c r="C1883" s="3">
        <v>0</v>
      </c>
      <c r="D1883" s="3">
        <v>0</v>
      </c>
      <c r="E1883" s="3">
        <v>0</v>
      </c>
      <c r="F1883" s="3">
        <v>0</v>
      </c>
      <c r="G1883" s="3">
        <v>0</v>
      </c>
      <c r="H1883" s="3">
        <v>0</v>
      </c>
    </row>
    <row r="1884" spans="1:8" hidden="1" x14ac:dyDescent="0.3">
      <c r="A1884" s="5">
        <v>612042</v>
      </c>
      <c r="B1884" s="4" t="s">
        <v>341</v>
      </c>
      <c r="C1884" s="3">
        <v>0</v>
      </c>
      <c r="D1884" s="3">
        <v>0</v>
      </c>
      <c r="E1884" s="3">
        <v>0</v>
      </c>
      <c r="F1884" s="3">
        <v>0</v>
      </c>
      <c r="G1884" s="3">
        <v>0</v>
      </c>
      <c r="H1884" s="3">
        <v>0</v>
      </c>
    </row>
    <row r="1885" spans="1:8" hidden="1" x14ac:dyDescent="0.3">
      <c r="A1885" s="5">
        <v>612043</v>
      </c>
      <c r="B1885" s="4" t="s">
        <v>340</v>
      </c>
      <c r="C1885" s="3">
        <v>0</v>
      </c>
      <c r="D1885" s="3">
        <v>0</v>
      </c>
      <c r="E1885" s="3">
        <v>0</v>
      </c>
      <c r="F1885" s="3">
        <v>0</v>
      </c>
      <c r="G1885" s="3">
        <v>0</v>
      </c>
      <c r="H1885" s="3">
        <v>0</v>
      </c>
    </row>
    <row r="1886" spans="1:8" hidden="1" x14ac:dyDescent="0.3">
      <c r="A1886" s="5">
        <v>612044</v>
      </c>
      <c r="B1886" s="4" t="s">
        <v>339</v>
      </c>
      <c r="C1886" s="3">
        <v>0</v>
      </c>
      <c r="D1886" s="3">
        <v>0</v>
      </c>
      <c r="E1886" s="3">
        <v>0</v>
      </c>
      <c r="F1886" s="3">
        <v>0</v>
      </c>
      <c r="G1886" s="3">
        <v>0</v>
      </c>
      <c r="H1886" s="3">
        <v>0</v>
      </c>
    </row>
    <row r="1887" spans="1:8" hidden="1" x14ac:dyDescent="0.3">
      <c r="A1887" s="5">
        <v>612045</v>
      </c>
      <c r="B1887" s="4" t="s">
        <v>338</v>
      </c>
      <c r="C1887" s="3">
        <v>0</v>
      </c>
      <c r="D1887" s="3">
        <v>0</v>
      </c>
      <c r="E1887" s="3">
        <v>0</v>
      </c>
      <c r="F1887" s="3">
        <v>0</v>
      </c>
      <c r="G1887" s="3">
        <v>0</v>
      </c>
      <c r="H1887" s="3">
        <v>0</v>
      </c>
    </row>
    <row r="1888" spans="1:8" hidden="1" x14ac:dyDescent="0.3">
      <c r="A1888" s="5">
        <v>612046</v>
      </c>
      <c r="B1888" s="4" t="s">
        <v>337</v>
      </c>
      <c r="C1888" s="3">
        <v>0</v>
      </c>
      <c r="D1888" s="3">
        <v>0</v>
      </c>
      <c r="E1888" s="3">
        <v>0</v>
      </c>
      <c r="F1888" s="3">
        <v>0</v>
      </c>
      <c r="G1888" s="3">
        <v>0</v>
      </c>
      <c r="H1888" s="3">
        <v>0</v>
      </c>
    </row>
    <row r="1889" spans="1:8" hidden="1" x14ac:dyDescent="0.3">
      <c r="A1889" s="5">
        <v>612047</v>
      </c>
      <c r="B1889" s="4" t="s">
        <v>336</v>
      </c>
      <c r="C1889" s="3">
        <v>0</v>
      </c>
      <c r="D1889" s="3">
        <v>0</v>
      </c>
      <c r="E1889" s="3">
        <v>0</v>
      </c>
      <c r="F1889" s="3">
        <v>0</v>
      </c>
      <c r="G1889" s="3">
        <v>0</v>
      </c>
      <c r="H1889" s="3">
        <v>0</v>
      </c>
    </row>
    <row r="1890" spans="1:8" hidden="1" x14ac:dyDescent="0.3">
      <c r="A1890" s="5">
        <v>612048</v>
      </c>
      <c r="B1890" s="4" t="s">
        <v>335</v>
      </c>
      <c r="C1890" s="3">
        <v>0</v>
      </c>
      <c r="D1890" s="3">
        <v>0</v>
      </c>
      <c r="E1890" s="3">
        <v>0</v>
      </c>
      <c r="F1890" s="3">
        <v>0</v>
      </c>
      <c r="G1890" s="3">
        <v>0</v>
      </c>
      <c r="H1890" s="3">
        <v>0</v>
      </c>
    </row>
    <row r="1891" spans="1:8" hidden="1" x14ac:dyDescent="0.3">
      <c r="A1891" s="5">
        <v>612049</v>
      </c>
      <c r="B1891" s="4" t="s">
        <v>334</v>
      </c>
      <c r="C1891" s="3">
        <v>0</v>
      </c>
      <c r="D1891" s="3">
        <v>0</v>
      </c>
      <c r="E1891" s="3">
        <v>0</v>
      </c>
      <c r="F1891" s="3">
        <v>0</v>
      </c>
      <c r="G1891" s="3">
        <v>0</v>
      </c>
      <c r="H1891" s="3">
        <v>0</v>
      </c>
    </row>
    <row r="1892" spans="1:8" hidden="1" x14ac:dyDescent="0.3">
      <c r="A1892" s="5">
        <v>612050</v>
      </c>
      <c r="B1892" s="4" t="s">
        <v>333</v>
      </c>
      <c r="C1892" s="3">
        <v>0</v>
      </c>
      <c r="D1892" s="3">
        <v>0</v>
      </c>
      <c r="E1892" s="3">
        <v>0</v>
      </c>
      <c r="F1892" s="3">
        <v>0</v>
      </c>
      <c r="G1892" s="3">
        <v>0</v>
      </c>
      <c r="H1892" s="3">
        <v>0</v>
      </c>
    </row>
    <row r="1893" spans="1:8" hidden="1" x14ac:dyDescent="0.3">
      <c r="A1893" s="5">
        <v>612051</v>
      </c>
      <c r="B1893" s="4" t="s">
        <v>332</v>
      </c>
      <c r="C1893" s="3">
        <v>0</v>
      </c>
      <c r="D1893" s="3">
        <v>0</v>
      </c>
      <c r="E1893" s="3">
        <v>0</v>
      </c>
      <c r="F1893" s="3">
        <v>0</v>
      </c>
      <c r="G1893" s="3">
        <v>0</v>
      </c>
      <c r="H1893" s="3">
        <v>0</v>
      </c>
    </row>
    <row r="1894" spans="1:8" hidden="1" x14ac:dyDescent="0.3">
      <c r="A1894" s="5">
        <v>612052</v>
      </c>
      <c r="B1894" s="4" t="s">
        <v>331</v>
      </c>
      <c r="C1894" s="3">
        <v>0</v>
      </c>
      <c r="D1894" s="3">
        <v>0</v>
      </c>
      <c r="E1894" s="3">
        <v>0</v>
      </c>
      <c r="F1894" s="3">
        <v>0</v>
      </c>
      <c r="G1894" s="3">
        <v>0</v>
      </c>
      <c r="H1894" s="3">
        <v>0</v>
      </c>
    </row>
    <row r="1895" spans="1:8" hidden="1" x14ac:dyDescent="0.3">
      <c r="A1895" s="5">
        <v>612053</v>
      </c>
      <c r="B1895" s="4" t="s">
        <v>330</v>
      </c>
      <c r="C1895" s="3">
        <v>0</v>
      </c>
      <c r="D1895" s="3">
        <v>0</v>
      </c>
      <c r="E1895" s="3">
        <v>0</v>
      </c>
      <c r="F1895" s="3">
        <v>0</v>
      </c>
      <c r="G1895" s="3">
        <v>0</v>
      </c>
      <c r="H1895" s="3">
        <v>0</v>
      </c>
    </row>
    <row r="1896" spans="1:8" hidden="1" x14ac:dyDescent="0.3">
      <c r="A1896" s="5">
        <v>612054</v>
      </c>
      <c r="B1896" s="4" t="s">
        <v>329</v>
      </c>
      <c r="C1896" s="3">
        <v>0</v>
      </c>
      <c r="D1896" s="3">
        <v>0</v>
      </c>
      <c r="E1896" s="3">
        <v>0</v>
      </c>
      <c r="F1896" s="3">
        <v>0</v>
      </c>
      <c r="G1896" s="3">
        <v>0</v>
      </c>
      <c r="H1896" s="3">
        <v>0</v>
      </c>
    </row>
    <row r="1897" spans="1:8" hidden="1" x14ac:dyDescent="0.3">
      <c r="A1897" s="5">
        <v>612055</v>
      </c>
      <c r="B1897" s="4" t="s">
        <v>328</v>
      </c>
      <c r="C1897" s="3">
        <v>0</v>
      </c>
      <c r="D1897" s="3">
        <v>0</v>
      </c>
      <c r="E1897" s="3">
        <v>0</v>
      </c>
      <c r="F1897" s="3">
        <v>0</v>
      </c>
      <c r="G1897" s="3">
        <v>0</v>
      </c>
      <c r="H1897" s="3">
        <v>0</v>
      </c>
    </row>
    <row r="1898" spans="1:8" hidden="1" x14ac:dyDescent="0.3">
      <c r="A1898" s="5">
        <v>612056</v>
      </c>
      <c r="B1898" s="4" t="s">
        <v>327</v>
      </c>
      <c r="C1898" s="3">
        <v>0</v>
      </c>
      <c r="D1898" s="3">
        <v>0</v>
      </c>
      <c r="E1898" s="3">
        <v>0</v>
      </c>
      <c r="F1898" s="3">
        <v>0</v>
      </c>
      <c r="G1898" s="3">
        <v>0</v>
      </c>
      <c r="H1898" s="3">
        <v>0</v>
      </c>
    </row>
    <row r="1899" spans="1:8" hidden="1" x14ac:dyDescent="0.3">
      <c r="A1899" s="5">
        <v>612057</v>
      </c>
      <c r="B1899" s="4" t="s">
        <v>326</v>
      </c>
      <c r="C1899" s="3">
        <v>0</v>
      </c>
      <c r="D1899" s="3">
        <v>0</v>
      </c>
      <c r="E1899" s="3">
        <v>0</v>
      </c>
      <c r="F1899" s="3">
        <v>0</v>
      </c>
      <c r="G1899" s="3">
        <v>0</v>
      </c>
      <c r="H1899" s="3">
        <v>0</v>
      </c>
    </row>
    <row r="1900" spans="1:8" hidden="1" x14ac:dyDescent="0.3">
      <c r="A1900" s="5">
        <v>612058</v>
      </c>
      <c r="B1900" s="4" t="s">
        <v>325</v>
      </c>
      <c r="C1900" s="3">
        <v>0</v>
      </c>
      <c r="D1900" s="3">
        <v>0</v>
      </c>
      <c r="E1900" s="3">
        <v>0</v>
      </c>
      <c r="F1900" s="3">
        <v>0</v>
      </c>
      <c r="G1900" s="3">
        <v>0</v>
      </c>
      <c r="H1900" s="3">
        <v>0</v>
      </c>
    </row>
    <row r="1901" spans="1:8" hidden="1" x14ac:dyDescent="0.3">
      <c r="A1901" s="5">
        <v>612059</v>
      </c>
      <c r="B1901" s="4" t="s">
        <v>324</v>
      </c>
      <c r="C1901" s="3">
        <v>0</v>
      </c>
      <c r="D1901" s="3">
        <v>0</v>
      </c>
      <c r="E1901" s="3">
        <v>0</v>
      </c>
      <c r="F1901" s="3">
        <v>0</v>
      </c>
      <c r="G1901" s="3">
        <v>0</v>
      </c>
      <c r="H1901" s="3">
        <v>0</v>
      </c>
    </row>
    <row r="1902" spans="1:8" hidden="1" x14ac:dyDescent="0.3">
      <c r="A1902" s="5">
        <v>612060</v>
      </c>
      <c r="B1902" s="4" t="s">
        <v>323</v>
      </c>
      <c r="C1902" s="3">
        <v>0</v>
      </c>
      <c r="D1902" s="3">
        <v>0</v>
      </c>
      <c r="E1902" s="3">
        <v>0</v>
      </c>
      <c r="F1902" s="3">
        <v>0</v>
      </c>
      <c r="G1902" s="3">
        <v>0</v>
      </c>
      <c r="H1902" s="3">
        <v>0</v>
      </c>
    </row>
    <row r="1903" spans="1:8" hidden="1" x14ac:dyDescent="0.3">
      <c r="A1903" s="5">
        <v>612061</v>
      </c>
      <c r="B1903" s="4" t="s">
        <v>322</v>
      </c>
      <c r="C1903" s="3">
        <v>0</v>
      </c>
      <c r="D1903" s="3">
        <v>0</v>
      </c>
      <c r="E1903" s="3">
        <v>0</v>
      </c>
      <c r="F1903" s="3">
        <v>0</v>
      </c>
      <c r="G1903" s="3">
        <v>0</v>
      </c>
      <c r="H1903" s="3">
        <v>0</v>
      </c>
    </row>
    <row r="1904" spans="1:8" hidden="1" x14ac:dyDescent="0.3">
      <c r="A1904" s="5">
        <v>612062</v>
      </c>
      <c r="B1904" s="4" t="s">
        <v>321</v>
      </c>
      <c r="C1904" s="3">
        <v>0</v>
      </c>
      <c r="D1904" s="3">
        <v>0</v>
      </c>
      <c r="E1904" s="3">
        <v>0</v>
      </c>
      <c r="F1904" s="3">
        <v>0</v>
      </c>
      <c r="G1904" s="3">
        <v>0</v>
      </c>
      <c r="H1904" s="3">
        <v>0</v>
      </c>
    </row>
    <row r="1905" spans="1:8" hidden="1" x14ac:dyDescent="0.3">
      <c r="A1905" s="5">
        <v>612063</v>
      </c>
      <c r="B1905" s="4" t="s">
        <v>320</v>
      </c>
      <c r="C1905" s="3">
        <v>0</v>
      </c>
      <c r="D1905" s="3">
        <v>0</v>
      </c>
      <c r="E1905" s="3">
        <v>0</v>
      </c>
      <c r="F1905" s="3">
        <v>0</v>
      </c>
      <c r="G1905" s="3">
        <v>0</v>
      </c>
      <c r="H1905" s="3">
        <v>0</v>
      </c>
    </row>
    <row r="1906" spans="1:8" hidden="1" x14ac:dyDescent="0.3">
      <c r="A1906" s="5">
        <v>612064</v>
      </c>
      <c r="B1906" s="4" t="s">
        <v>319</v>
      </c>
      <c r="C1906" s="3">
        <v>0</v>
      </c>
      <c r="D1906" s="3">
        <v>0</v>
      </c>
      <c r="E1906" s="3">
        <v>0</v>
      </c>
      <c r="F1906" s="3">
        <v>0</v>
      </c>
      <c r="G1906" s="3">
        <v>0</v>
      </c>
      <c r="H1906" s="3">
        <v>0</v>
      </c>
    </row>
    <row r="1907" spans="1:8" hidden="1" x14ac:dyDescent="0.3">
      <c r="A1907" s="5">
        <v>612065</v>
      </c>
      <c r="B1907" s="4" t="s">
        <v>318</v>
      </c>
      <c r="C1907" s="3">
        <v>0</v>
      </c>
      <c r="D1907" s="3">
        <v>0</v>
      </c>
      <c r="E1907" s="3">
        <v>0</v>
      </c>
      <c r="F1907" s="3">
        <v>0</v>
      </c>
      <c r="G1907" s="3">
        <v>0</v>
      </c>
      <c r="H1907" s="3">
        <v>0</v>
      </c>
    </row>
    <row r="1908" spans="1:8" hidden="1" x14ac:dyDescent="0.3">
      <c r="A1908" s="5">
        <v>612066</v>
      </c>
      <c r="B1908" s="4" t="s">
        <v>317</v>
      </c>
      <c r="C1908" s="3">
        <v>0</v>
      </c>
      <c r="D1908" s="3">
        <v>0</v>
      </c>
      <c r="E1908" s="3">
        <v>0</v>
      </c>
      <c r="F1908" s="3">
        <v>0</v>
      </c>
      <c r="G1908" s="3">
        <v>0</v>
      </c>
      <c r="H1908" s="3">
        <v>0</v>
      </c>
    </row>
    <row r="1909" spans="1:8" hidden="1" x14ac:dyDescent="0.3">
      <c r="A1909" s="5">
        <v>612067</v>
      </c>
      <c r="B1909" s="4" t="s">
        <v>316</v>
      </c>
      <c r="C1909" s="3">
        <v>0</v>
      </c>
      <c r="D1909" s="3">
        <v>0</v>
      </c>
      <c r="E1909" s="3">
        <v>0</v>
      </c>
      <c r="F1909" s="3">
        <v>0</v>
      </c>
      <c r="G1909" s="3">
        <v>0</v>
      </c>
      <c r="H1909" s="3">
        <v>0</v>
      </c>
    </row>
    <row r="1910" spans="1:8" hidden="1" x14ac:dyDescent="0.3">
      <c r="A1910" s="5">
        <v>612068</v>
      </c>
      <c r="B1910" s="4" t="s">
        <v>315</v>
      </c>
      <c r="C1910" s="3">
        <v>0</v>
      </c>
      <c r="D1910" s="3">
        <v>0</v>
      </c>
      <c r="E1910" s="3">
        <v>0</v>
      </c>
      <c r="F1910" s="3">
        <v>0</v>
      </c>
      <c r="G1910" s="3">
        <v>0</v>
      </c>
      <c r="H1910" s="3">
        <v>0</v>
      </c>
    </row>
    <row r="1911" spans="1:8" hidden="1" x14ac:dyDescent="0.3">
      <c r="A1911" s="5">
        <v>612069</v>
      </c>
      <c r="B1911" s="4" t="s">
        <v>314</v>
      </c>
      <c r="C1911" s="3">
        <v>0</v>
      </c>
      <c r="D1911" s="3">
        <v>0</v>
      </c>
      <c r="E1911" s="3">
        <v>0</v>
      </c>
      <c r="F1911" s="3">
        <v>0</v>
      </c>
      <c r="G1911" s="3">
        <v>0</v>
      </c>
      <c r="H1911" s="3">
        <v>0</v>
      </c>
    </row>
    <row r="1912" spans="1:8" hidden="1" x14ac:dyDescent="0.3">
      <c r="A1912" s="5">
        <v>612070</v>
      </c>
      <c r="B1912" s="4" t="s">
        <v>313</v>
      </c>
      <c r="C1912" s="3">
        <v>0</v>
      </c>
      <c r="D1912" s="3">
        <v>0</v>
      </c>
      <c r="E1912" s="3">
        <v>0</v>
      </c>
      <c r="F1912" s="3">
        <v>0</v>
      </c>
      <c r="G1912" s="3">
        <v>0</v>
      </c>
      <c r="H1912" s="3">
        <v>0</v>
      </c>
    </row>
    <row r="1913" spans="1:8" hidden="1" x14ac:dyDescent="0.3">
      <c r="A1913" s="5">
        <v>612071</v>
      </c>
      <c r="B1913" s="4" t="s">
        <v>312</v>
      </c>
      <c r="C1913" s="3">
        <v>0</v>
      </c>
      <c r="D1913" s="3">
        <v>0</v>
      </c>
      <c r="E1913" s="3">
        <v>0</v>
      </c>
      <c r="F1913" s="3">
        <v>0</v>
      </c>
      <c r="G1913" s="3">
        <v>0</v>
      </c>
      <c r="H1913" s="3">
        <v>0</v>
      </c>
    </row>
    <row r="1914" spans="1:8" hidden="1" x14ac:dyDescent="0.3">
      <c r="A1914" s="5">
        <v>612072</v>
      </c>
      <c r="B1914" s="4" t="s">
        <v>311</v>
      </c>
      <c r="C1914" s="3">
        <v>0</v>
      </c>
      <c r="D1914" s="3">
        <v>0</v>
      </c>
      <c r="E1914" s="3">
        <v>0</v>
      </c>
      <c r="F1914" s="3">
        <v>0</v>
      </c>
      <c r="G1914" s="3">
        <v>0</v>
      </c>
      <c r="H1914" s="3">
        <v>0</v>
      </c>
    </row>
    <row r="1915" spans="1:8" hidden="1" x14ac:dyDescent="0.3">
      <c r="A1915" s="5">
        <v>612073</v>
      </c>
      <c r="B1915" s="4" t="s">
        <v>310</v>
      </c>
      <c r="C1915" s="3">
        <v>0</v>
      </c>
      <c r="D1915" s="3">
        <v>0</v>
      </c>
      <c r="E1915" s="3">
        <v>0</v>
      </c>
      <c r="F1915" s="3">
        <v>0</v>
      </c>
      <c r="G1915" s="3">
        <v>0</v>
      </c>
      <c r="H1915" s="3">
        <v>0</v>
      </c>
    </row>
    <row r="1916" spans="1:8" hidden="1" x14ac:dyDescent="0.3">
      <c r="A1916" s="5">
        <v>612074</v>
      </c>
      <c r="B1916" s="4" t="s">
        <v>309</v>
      </c>
      <c r="C1916" s="3">
        <v>0</v>
      </c>
      <c r="D1916" s="3">
        <v>0</v>
      </c>
      <c r="E1916" s="3">
        <v>0</v>
      </c>
      <c r="F1916" s="3">
        <v>0</v>
      </c>
      <c r="G1916" s="3">
        <v>0</v>
      </c>
      <c r="H1916" s="3">
        <v>0</v>
      </c>
    </row>
    <row r="1917" spans="1:8" hidden="1" x14ac:dyDescent="0.3">
      <c r="A1917" s="5">
        <v>612075</v>
      </c>
      <c r="B1917" s="4" t="s">
        <v>308</v>
      </c>
      <c r="C1917" s="3">
        <v>0</v>
      </c>
      <c r="D1917" s="3">
        <v>0</v>
      </c>
      <c r="E1917" s="3">
        <v>0</v>
      </c>
      <c r="F1917" s="3">
        <v>0</v>
      </c>
      <c r="G1917" s="3">
        <v>0</v>
      </c>
      <c r="H1917" s="3">
        <v>0</v>
      </c>
    </row>
    <row r="1918" spans="1:8" hidden="1" x14ac:dyDescent="0.3">
      <c r="A1918" s="5">
        <v>612076</v>
      </c>
      <c r="B1918" s="4" t="s">
        <v>307</v>
      </c>
      <c r="C1918" s="3">
        <v>0</v>
      </c>
      <c r="D1918" s="3">
        <v>0</v>
      </c>
      <c r="E1918" s="3">
        <v>0</v>
      </c>
      <c r="F1918" s="3">
        <v>0</v>
      </c>
      <c r="G1918" s="3">
        <v>0</v>
      </c>
      <c r="H1918" s="3">
        <v>0</v>
      </c>
    </row>
    <row r="1919" spans="1:8" hidden="1" x14ac:dyDescent="0.3">
      <c r="A1919" s="5">
        <v>612077</v>
      </c>
      <c r="B1919" s="4" t="s">
        <v>306</v>
      </c>
      <c r="C1919" s="3">
        <v>0</v>
      </c>
      <c r="D1919" s="3">
        <v>0</v>
      </c>
      <c r="E1919" s="3">
        <v>0</v>
      </c>
      <c r="F1919" s="3">
        <v>0</v>
      </c>
      <c r="G1919" s="3">
        <v>0</v>
      </c>
      <c r="H1919" s="3">
        <v>0</v>
      </c>
    </row>
    <row r="1920" spans="1:8" hidden="1" x14ac:dyDescent="0.3">
      <c r="A1920" s="5">
        <v>612078</v>
      </c>
      <c r="B1920" s="4" t="s">
        <v>305</v>
      </c>
      <c r="C1920" s="3">
        <v>0</v>
      </c>
      <c r="D1920" s="3">
        <v>0</v>
      </c>
      <c r="E1920" s="3">
        <v>0</v>
      </c>
      <c r="F1920" s="3">
        <v>0</v>
      </c>
      <c r="G1920" s="3">
        <v>0</v>
      </c>
      <c r="H1920" s="3">
        <v>0</v>
      </c>
    </row>
    <row r="1921" spans="1:8" hidden="1" x14ac:dyDescent="0.3">
      <c r="A1921" s="5">
        <v>612079</v>
      </c>
      <c r="B1921" s="4" t="s">
        <v>304</v>
      </c>
      <c r="C1921" s="3">
        <v>0</v>
      </c>
      <c r="D1921" s="3">
        <v>0</v>
      </c>
      <c r="E1921" s="3">
        <v>0</v>
      </c>
      <c r="F1921" s="3">
        <v>0</v>
      </c>
      <c r="G1921" s="3">
        <v>0</v>
      </c>
      <c r="H1921" s="3">
        <v>0</v>
      </c>
    </row>
    <row r="1922" spans="1:8" hidden="1" x14ac:dyDescent="0.3">
      <c r="A1922" s="5">
        <v>612080</v>
      </c>
      <c r="B1922" s="4" t="s">
        <v>303</v>
      </c>
      <c r="C1922" s="3">
        <v>0</v>
      </c>
      <c r="D1922" s="3">
        <v>0</v>
      </c>
      <c r="E1922" s="3">
        <v>0</v>
      </c>
      <c r="F1922" s="3">
        <v>0</v>
      </c>
      <c r="G1922" s="3">
        <v>0</v>
      </c>
      <c r="H1922" s="3">
        <v>0</v>
      </c>
    </row>
    <row r="1923" spans="1:8" hidden="1" x14ac:dyDescent="0.3">
      <c r="A1923" s="5">
        <v>612081</v>
      </c>
      <c r="B1923" s="4" t="s">
        <v>302</v>
      </c>
      <c r="C1923" s="3">
        <v>0</v>
      </c>
      <c r="D1923" s="3">
        <v>0</v>
      </c>
      <c r="E1923" s="3">
        <v>0</v>
      </c>
      <c r="F1923" s="3">
        <v>0</v>
      </c>
      <c r="G1923" s="3">
        <v>0</v>
      </c>
      <c r="H1923" s="3">
        <v>0</v>
      </c>
    </row>
    <row r="1924" spans="1:8" hidden="1" x14ac:dyDescent="0.3">
      <c r="A1924" s="5">
        <v>612082</v>
      </c>
      <c r="B1924" s="4" t="s">
        <v>301</v>
      </c>
      <c r="C1924" s="3">
        <v>0</v>
      </c>
      <c r="D1924" s="3">
        <v>0</v>
      </c>
      <c r="E1924" s="3">
        <v>0</v>
      </c>
      <c r="F1924" s="3">
        <v>0</v>
      </c>
      <c r="G1924" s="3">
        <v>0</v>
      </c>
      <c r="H1924" s="3">
        <v>0</v>
      </c>
    </row>
    <row r="1925" spans="1:8" hidden="1" x14ac:dyDescent="0.3">
      <c r="A1925" s="5">
        <v>612083</v>
      </c>
      <c r="B1925" s="4" t="s">
        <v>300</v>
      </c>
      <c r="C1925" s="3">
        <v>0</v>
      </c>
      <c r="D1925" s="3">
        <v>0</v>
      </c>
      <c r="E1925" s="3">
        <v>0</v>
      </c>
      <c r="F1925" s="3">
        <v>0</v>
      </c>
      <c r="G1925" s="3">
        <v>0</v>
      </c>
      <c r="H1925" s="3">
        <v>0</v>
      </c>
    </row>
    <row r="1926" spans="1:8" hidden="1" x14ac:dyDescent="0.3">
      <c r="A1926" s="5">
        <v>612084</v>
      </c>
      <c r="B1926" s="4" t="s">
        <v>299</v>
      </c>
      <c r="C1926" s="3">
        <v>0</v>
      </c>
      <c r="D1926" s="3">
        <v>0</v>
      </c>
      <c r="E1926" s="3">
        <v>0</v>
      </c>
      <c r="F1926" s="3">
        <v>0</v>
      </c>
      <c r="G1926" s="3">
        <v>0</v>
      </c>
      <c r="H1926" s="3">
        <v>0</v>
      </c>
    </row>
    <row r="1927" spans="1:8" hidden="1" x14ac:dyDescent="0.3">
      <c r="A1927" s="5">
        <v>612085</v>
      </c>
      <c r="B1927" s="4" t="s">
        <v>298</v>
      </c>
      <c r="C1927" s="3">
        <v>0</v>
      </c>
      <c r="D1927" s="3">
        <v>0</v>
      </c>
      <c r="E1927" s="3">
        <v>0</v>
      </c>
      <c r="F1927" s="3">
        <v>0</v>
      </c>
      <c r="G1927" s="3">
        <v>0</v>
      </c>
      <c r="H1927" s="3">
        <v>0</v>
      </c>
    </row>
    <row r="1928" spans="1:8" hidden="1" x14ac:dyDescent="0.3">
      <c r="A1928" s="5">
        <v>612086</v>
      </c>
      <c r="B1928" s="4" t="s">
        <v>297</v>
      </c>
      <c r="C1928" s="3">
        <v>0</v>
      </c>
      <c r="D1928" s="3">
        <v>0</v>
      </c>
      <c r="E1928" s="3">
        <v>0</v>
      </c>
      <c r="F1928" s="3">
        <v>0</v>
      </c>
      <c r="G1928" s="3">
        <v>0</v>
      </c>
      <c r="H1928" s="3">
        <v>0</v>
      </c>
    </row>
    <row r="1929" spans="1:8" hidden="1" x14ac:dyDescent="0.3">
      <c r="A1929" s="5">
        <v>612087</v>
      </c>
      <c r="B1929" s="4" t="s">
        <v>296</v>
      </c>
      <c r="C1929" s="3">
        <v>0</v>
      </c>
      <c r="D1929" s="3">
        <v>0</v>
      </c>
      <c r="E1929" s="3">
        <v>0</v>
      </c>
      <c r="F1929" s="3">
        <v>0</v>
      </c>
      <c r="G1929" s="3">
        <v>0</v>
      </c>
      <c r="H1929" s="3">
        <v>0</v>
      </c>
    </row>
    <row r="1930" spans="1:8" hidden="1" x14ac:dyDescent="0.3">
      <c r="A1930" s="5">
        <v>612088</v>
      </c>
      <c r="B1930" s="4" t="s">
        <v>295</v>
      </c>
      <c r="C1930" s="3">
        <v>0</v>
      </c>
      <c r="D1930" s="3">
        <v>0</v>
      </c>
      <c r="E1930" s="3">
        <v>0</v>
      </c>
      <c r="F1930" s="3">
        <v>0</v>
      </c>
      <c r="G1930" s="3">
        <v>0</v>
      </c>
      <c r="H1930" s="3">
        <v>0</v>
      </c>
    </row>
    <row r="1931" spans="1:8" hidden="1" x14ac:dyDescent="0.3">
      <c r="A1931" s="5">
        <v>612089</v>
      </c>
      <c r="B1931" s="4" t="s">
        <v>294</v>
      </c>
      <c r="C1931" s="3">
        <v>0</v>
      </c>
      <c r="D1931" s="3">
        <v>0</v>
      </c>
      <c r="E1931" s="3">
        <v>0</v>
      </c>
      <c r="F1931" s="3">
        <v>0</v>
      </c>
      <c r="G1931" s="3">
        <v>0</v>
      </c>
      <c r="H1931" s="3">
        <v>0</v>
      </c>
    </row>
    <row r="1932" spans="1:8" hidden="1" x14ac:dyDescent="0.3">
      <c r="A1932" s="5">
        <v>612090</v>
      </c>
      <c r="B1932" s="4" t="s">
        <v>293</v>
      </c>
      <c r="C1932" s="3">
        <v>0</v>
      </c>
      <c r="D1932" s="3">
        <v>0</v>
      </c>
      <c r="E1932" s="3">
        <v>0</v>
      </c>
      <c r="F1932" s="3">
        <v>0</v>
      </c>
      <c r="G1932" s="3">
        <v>0</v>
      </c>
      <c r="H1932" s="3">
        <v>0</v>
      </c>
    </row>
    <row r="1933" spans="1:8" hidden="1" x14ac:dyDescent="0.3">
      <c r="A1933" s="5">
        <v>612091</v>
      </c>
      <c r="B1933" s="4" t="s">
        <v>292</v>
      </c>
      <c r="C1933" s="3">
        <v>0</v>
      </c>
      <c r="D1933" s="3">
        <v>0</v>
      </c>
      <c r="E1933" s="3">
        <v>0</v>
      </c>
      <c r="F1933" s="3">
        <v>0</v>
      </c>
      <c r="G1933" s="3">
        <v>0</v>
      </c>
      <c r="H1933" s="3">
        <v>0</v>
      </c>
    </row>
    <row r="1934" spans="1:8" hidden="1" x14ac:dyDescent="0.3">
      <c r="A1934" s="5">
        <v>612095</v>
      </c>
      <c r="B1934" s="4" t="s">
        <v>291</v>
      </c>
      <c r="C1934" s="3">
        <v>0</v>
      </c>
      <c r="D1934" s="3">
        <v>0</v>
      </c>
      <c r="E1934" s="3">
        <v>0</v>
      </c>
      <c r="F1934" s="3">
        <v>0</v>
      </c>
      <c r="G1934" s="3">
        <v>0</v>
      </c>
      <c r="H1934" s="3">
        <v>0</v>
      </c>
    </row>
    <row r="1935" spans="1:8" hidden="1" x14ac:dyDescent="0.3">
      <c r="A1935" s="5">
        <v>612500</v>
      </c>
      <c r="B1935" s="4" t="s">
        <v>290</v>
      </c>
      <c r="C1935" s="3">
        <v>0</v>
      </c>
      <c r="D1935" s="3">
        <v>0</v>
      </c>
      <c r="E1935" s="3">
        <v>0</v>
      </c>
      <c r="F1935" s="3">
        <v>0</v>
      </c>
      <c r="G1935" s="3">
        <v>0</v>
      </c>
      <c r="H1935" s="3">
        <v>0</v>
      </c>
    </row>
    <row r="1936" spans="1:8" hidden="1" x14ac:dyDescent="0.3">
      <c r="A1936" s="5">
        <v>612505</v>
      </c>
      <c r="B1936" s="4" t="s">
        <v>289</v>
      </c>
      <c r="C1936" s="3">
        <v>0</v>
      </c>
      <c r="D1936" s="3">
        <v>0</v>
      </c>
      <c r="E1936" s="3">
        <v>0</v>
      </c>
      <c r="F1936" s="3">
        <v>0</v>
      </c>
      <c r="G1936" s="3">
        <v>0</v>
      </c>
      <c r="H1936" s="3">
        <v>0</v>
      </c>
    </row>
    <row r="1937" spans="1:8" hidden="1" x14ac:dyDescent="0.3">
      <c r="A1937" s="5">
        <v>612510</v>
      </c>
      <c r="B1937" s="4" t="s">
        <v>288</v>
      </c>
      <c r="C1937" s="3">
        <v>0</v>
      </c>
      <c r="D1937" s="3">
        <v>0</v>
      </c>
      <c r="E1937" s="3">
        <v>0</v>
      </c>
      <c r="F1937" s="3">
        <v>0</v>
      </c>
      <c r="G1937" s="3">
        <v>0</v>
      </c>
      <c r="H1937" s="3">
        <v>0</v>
      </c>
    </row>
    <row r="1938" spans="1:8" hidden="1" x14ac:dyDescent="0.3">
      <c r="A1938" s="5">
        <v>612515</v>
      </c>
      <c r="B1938" s="4" t="s">
        <v>287</v>
      </c>
      <c r="C1938" s="3">
        <v>0</v>
      </c>
      <c r="D1938" s="3">
        <v>0</v>
      </c>
      <c r="E1938" s="3">
        <v>0</v>
      </c>
      <c r="F1938" s="3">
        <v>0</v>
      </c>
      <c r="G1938" s="3">
        <v>0</v>
      </c>
      <c r="H1938" s="3">
        <v>0</v>
      </c>
    </row>
    <row r="1939" spans="1:8" hidden="1" x14ac:dyDescent="0.3">
      <c r="A1939" s="5">
        <v>612595</v>
      </c>
      <c r="B1939" s="4" t="s">
        <v>221</v>
      </c>
      <c r="C1939" s="3">
        <v>0</v>
      </c>
      <c r="D1939" s="3">
        <v>0</v>
      </c>
      <c r="E1939" s="3">
        <v>0</v>
      </c>
      <c r="F1939" s="3">
        <v>0</v>
      </c>
      <c r="G1939" s="3">
        <v>0</v>
      </c>
      <c r="H1939" s="3">
        <v>0</v>
      </c>
    </row>
    <row r="1940" spans="1:8" hidden="1" x14ac:dyDescent="0.3">
      <c r="A1940" s="5">
        <v>613000</v>
      </c>
      <c r="B1940" s="4" t="s">
        <v>286</v>
      </c>
      <c r="C1940" s="3">
        <v>0</v>
      </c>
      <c r="D1940" s="3">
        <v>0</v>
      </c>
      <c r="E1940" s="3">
        <v>0</v>
      </c>
      <c r="F1940" s="3">
        <v>0</v>
      </c>
      <c r="G1940" s="3">
        <v>0</v>
      </c>
      <c r="H1940" s="3">
        <v>0</v>
      </c>
    </row>
    <row r="1941" spans="1:8" hidden="1" x14ac:dyDescent="0.3">
      <c r="A1941" s="5">
        <v>613005</v>
      </c>
      <c r="B1941" s="4" t="s">
        <v>285</v>
      </c>
      <c r="C1941" s="3">
        <v>0</v>
      </c>
      <c r="D1941" s="3">
        <v>0</v>
      </c>
      <c r="E1941" s="3">
        <v>0</v>
      </c>
      <c r="F1941" s="3">
        <v>0</v>
      </c>
      <c r="G1941" s="3">
        <v>0</v>
      </c>
      <c r="H1941" s="3">
        <v>0</v>
      </c>
    </row>
    <row r="1942" spans="1:8" hidden="1" x14ac:dyDescent="0.3">
      <c r="A1942" s="5">
        <v>613010</v>
      </c>
      <c r="B1942" s="4" t="s">
        <v>284</v>
      </c>
      <c r="C1942" s="3">
        <v>0</v>
      </c>
      <c r="D1942" s="3">
        <v>0</v>
      </c>
      <c r="E1942" s="3">
        <v>0</v>
      </c>
      <c r="F1942" s="3">
        <v>0</v>
      </c>
      <c r="G1942" s="3">
        <v>0</v>
      </c>
      <c r="H1942" s="3">
        <v>0</v>
      </c>
    </row>
    <row r="1943" spans="1:8" hidden="1" x14ac:dyDescent="0.3">
      <c r="A1943" s="5">
        <v>613015</v>
      </c>
      <c r="B1943" s="4" t="s">
        <v>283</v>
      </c>
      <c r="C1943" s="3">
        <v>0</v>
      </c>
      <c r="D1943" s="3">
        <v>0</v>
      </c>
      <c r="E1943" s="3">
        <v>0</v>
      </c>
      <c r="F1943" s="3">
        <v>0</v>
      </c>
      <c r="G1943" s="3">
        <v>0</v>
      </c>
      <c r="H1943" s="3">
        <v>0</v>
      </c>
    </row>
    <row r="1944" spans="1:8" hidden="1" x14ac:dyDescent="0.3">
      <c r="A1944" s="5">
        <v>613020</v>
      </c>
      <c r="B1944" s="4" t="s">
        <v>282</v>
      </c>
      <c r="C1944" s="3">
        <v>0</v>
      </c>
      <c r="D1944" s="3">
        <v>0</v>
      </c>
      <c r="E1944" s="3">
        <v>0</v>
      </c>
      <c r="F1944" s="3">
        <v>0</v>
      </c>
      <c r="G1944" s="3">
        <v>0</v>
      </c>
      <c r="H1944" s="3">
        <v>0</v>
      </c>
    </row>
    <row r="1945" spans="1:8" hidden="1" x14ac:dyDescent="0.3">
      <c r="A1945" s="5">
        <v>613025</v>
      </c>
      <c r="B1945" s="4" t="s">
        <v>281</v>
      </c>
      <c r="C1945" s="3">
        <v>0</v>
      </c>
      <c r="D1945" s="3">
        <v>0</v>
      </c>
      <c r="E1945" s="3">
        <v>0</v>
      </c>
      <c r="F1945" s="3">
        <v>0</v>
      </c>
      <c r="G1945" s="3">
        <v>0</v>
      </c>
      <c r="H1945" s="3">
        <v>0</v>
      </c>
    </row>
    <row r="1946" spans="1:8" hidden="1" x14ac:dyDescent="0.3">
      <c r="A1946" s="5">
        <v>613095</v>
      </c>
      <c r="B1946" s="4" t="s">
        <v>221</v>
      </c>
      <c r="C1946" s="3">
        <v>0</v>
      </c>
      <c r="D1946" s="3">
        <v>0</v>
      </c>
      <c r="E1946" s="3">
        <v>0</v>
      </c>
      <c r="F1946" s="3">
        <v>0</v>
      </c>
      <c r="G1946" s="3">
        <v>0</v>
      </c>
      <c r="H1946" s="3">
        <v>0</v>
      </c>
    </row>
    <row r="1947" spans="1:8" x14ac:dyDescent="0.3">
      <c r="A1947" s="5">
        <v>613500</v>
      </c>
      <c r="B1947" s="4" t="s">
        <v>280</v>
      </c>
      <c r="C1947" s="3">
        <v>48259742284.449997</v>
      </c>
      <c r="D1947" s="3">
        <v>52034659058.580002</v>
      </c>
      <c r="E1947" s="3">
        <v>45410512522.879997</v>
      </c>
      <c r="F1947" s="3">
        <v>46089197985.849998</v>
      </c>
      <c r="G1947" s="3">
        <v>56212222501.080002</v>
      </c>
      <c r="H1947" s="3">
        <v>29840617009.07</v>
      </c>
    </row>
    <row r="1948" spans="1:8" hidden="1" x14ac:dyDescent="0.3">
      <c r="A1948" s="5">
        <v>613502</v>
      </c>
      <c r="B1948" s="4" t="s">
        <v>279</v>
      </c>
      <c r="C1948" s="3">
        <v>0</v>
      </c>
      <c r="D1948" s="3">
        <v>0</v>
      </c>
      <c r="E1948" s="3">
        <v>0</v>
      </c>
      <c r="F1948" s="3">
        <v>0</v>
      </c>
      <c r="G1948" s="3">
        <v>0</v>
      </c>
      <c r="H1948" s="3">
        <v>0</v>
      </c>
    </row>
    <row r="1949" spans="1:8" hidden="1" x14ac:dyDescent="0.3">
      <c r="A1949" s="5">
        <v>613504</v>
      </c>
      <c r="B1949" s="4" t="s">
        <v>278</v>
      </c>
      <c r="C1949" s="3">
        <v>0</v>
      </c>
      <c r="D1949" s="3">
        <v>0</v>
      </c>
      <c r="E1949" s="3">
        <v>0</v>
      </c>
      <c r="F1949" s="3">
        <v>0</v>
      </c>
      <c r="G1949" s="3">
        <v>0</v>
      </c>
      <c r="H1949" s="3">
        <v>0</v>
      </c>
    </row>
    <row r="1950" spans="1:8" hidden="1" x14ac:dyDescent="0.3">
      <c r="A1950" s="5">
        <v>613506</v>
      </c>
      <c r="B1950" s="4" t="s">
        <v>277</v>
      </c>
      <c r="C1950" s="3">
        <v>0</v>
      </c>
      <c r="D1950" s="3">
        <v>0</v>
      </c>
      <c r="E1950" s="3">
        <v>0</v>
      </c>
      <c r="F1950" s="3">
        <v>0</v>
      </c>
      <c r="G1950" s="3">
        <v>0</v>
      </c>
      <c r="H1950" s="3">
        <v>0</v>
      </c>
    </row>
    <row r="1951" spans="1:8" hidden="1" x14ac:dyDescent="0.3">
      <c r="A1951" s="5">
        <v>613508</v>
      </c>
      <c r="B1951" s="4" t="s">
        <v>276</v>
      </c>
      <c r="C1951" s="3">
        <v>0</v>
      </c>
      <c r="D1951" s="3">
        <v>0</v>
      </c>
      <c r="E1951" s="3">
        <v>0</v>
      </c>
      <c r="F1951" s="3">
        <v>0</v>
      </c>
      <c r="G1951" s="3">
        <v>0</v>
      </c>
      <c r="H1951" s="3">
        <v>0</v>
      </c>
    </row>
    <row r="1952" spans="1:8" hidden="1" x14ac:dyDescent="0.3">
      <c r="A1952" s="5">
        <v>613510</v>
      </c>
      <c r="B1952" s="4" t="s">
        <v>275</v>
      </c>
      <c r="C1952" s="3">
        <v>0</v>
      </c>
      <c r="D1952" s="3">
        <v>0</v>
      </c>
      <c r="E1952" s="3">
        <v>0</v>
      </c>
      <c r="F1952" s="3">
        <v>0</v>
      </c>
      <c r="G1952" s="3">
        <v>0</v>
      </c>
      <c r="H1952" s="3">
        <v>0</v>
      </c>
    </row>
    <row r="1953" spans="1:8" hidden="1" x14ac:dyDescent="0.3">
      <c r="A1953" s="5">
        <v>613512</v>
      </c>
      <c r="B1953" s="4" t="s">
        <v>274</v>
      </c>
      <c r="C1953" s="3">
        <v>0</v>
      </c>
      <c r="D1953" s="3">
        <v>0</v>
      </c>
      <c r="E1953" s="3">
        <v>0</v>
      </c>
      <c r="F1953" s="3">
        <v>0</v>
      </c>
      <c r="G1953" s="3">
        <v>0</v>
      </c>
      <c r="H1953" s="3">
        <v>0</v>
      </c>
    </row>
    <row r="1954" spans="1:8" hidden="1" x14ac:dyDescent="0.3">
      <c r="A1954" s="5">
        <v>613514</v>
      </c>
      <c r="B1954" s="4" t="s">
        <v>273</v>
      </c>
      <c r="C1954" s="3">
        <v>0</v>
      </c>
      <c r="D1954" s="3">
        <v>0</v>
      </c>
      <c r="E1954" s="3">
        <v>0</v>
      </c>
      <c r="F1954" s="3">
        <v>0</v>
      </c>
      <c r="G1954" s="3">
        <v>0</v>
      </c>
      <c r="H1954" s="3">
        <v>0</v>
      </c>
    </row>
    <row r="1955" spans="1:8" hidden="1" x14ac:dyDescent="0.3">
      <c r="A1955" s="5">
        <v>613516</v>
      </c>
      <c r="B1955" s="4" t="s">
        <v>272</v>
      </c>
      <c r="C1955" s="3">
        <v>0</v>
      </c>
      <c r="D1955" s="3">
        <v>0</v>
      </c>
      <c r="E1955" s="3">
        <v>0</v>
      </c>
      <c r="F1955" s="3">
        <v>0</v>
      </c>
      <c r="G1955" s="3">
        <v>0</v>
      </c>
      <c r="H1955" s="3">
        <v>0</v>
      </c>
    </row>
    <row r="1956" spans="1:8" hidden="1" x14ac:dyDescent="0.3">
      <c r="A1956" s="5">
        <v>613518</v>
      </c>
      <c r="B1956" s="4" t="s">
        <v>271</v>
      </c>
      <c r="C1956" s="3">
        <v>0</v>
      </c>
      <c r="D1956" s="3">
        <v>0</v>
      </c>
      <c r="E1956" s="3">
        <v>0</v>
      </c>
      <c r="F1956" s="3">
        <v>0</v>
      </c>
      <c r="G1956" s="3">
        <v>0</v>
      </c>
      <c r="H1956" s="3">
        <v>0</v>
      </c>
    </row>
    <row r="1957" spans="1:8" x14ac:dyDescent="0.3">
      <c r="A1957" s="5">
        <v>613520</v>
      </c>
      <c r="B1957" s="4" t="s">
        <v>270</v>
      </c>
      <c r="C1957" s="3">
        <v>11948465850.51</v>
      </c>
      <c r="D1957" s="3">
        <v>10755755416.370001</v>
      </c>
      <c r="E1957" s="3">
        <v>11541090613.17</v>
      </c>
      <c r="F1957" s="3">
        <v>13179051456.91</v>
      </c>
      <c r="G1957" s="3">
        <v>16306566888.48</v>
      </c>
      <c r="H1957" s="3">
        <v>7736637359.04</v>
      </c>
    </row>
    <row r="1958" spans="1:8" x14ac:dyDescent="0.3">
      <c r="A1958" s="5">
        <v>613522</v>
      </c>
      <c r="B1958" s="4" t="s">
        <v>269</v>
      </c>
      <c r="C1958" s="3">
        <v>36311276433.940002</v>
      </c>
      <c r="D1958" s="3">
        <v>41278903642.209999</v>
      </c>
      <c r="E1958" s="3">
        <v>33869421909.709999</v>
      </c>
      <c r="F1958" s="3">
        <v>32910146528.939999</v>
      </c>
      <c r="G1958" s="3">
        <v>39905655612.599998</v>
      </c>
      <c r="H1958" s="3">
        <v>22103979650.029999</v>
      </c>
    </row>
    <row r="1959" spans="1:8" hidden="1" x14ac:dyDescent="0.3">
      <c r="A1959" s="5">
        <v>613524</v>
      </c>
      <c r="B1959" s="4" t="s">
        <v>268</v>
      </c>
      <c r="C1959" s="3">
        <v>0</v>
      </c>
      <c r="D1959" s="3">
        <v>0</v>
      </c>
      <c r="E1959" s="3">
        <v>0</v>
      </c>
      <c r="F1959" s="3">
        <v>0</v>
      </c>
      <c r="G1959" s="3">
        <v>0</v>
      </c>
      <c r="H1959" s="3">
        <v>0</v>
      </c>
    </row>
    <row r="1960" spans="1:8" hidden="1" x14ac:dyDescent="0.3">
      <c r="A1960" s="5">
        <v>613526</v>
      </c>
      <c r="B1960" s="4" t="s">
        <v>267</v>
      </c>
      <c r="C1960" s="3">
        <v>0</v>
      </c>
      <c r="D1960" s="3">
        <v>0</v>
      </c>
      <c r="E1960" s="3">
        <v>0</v>
      </c>
      <c r="F1960" s="3">
        <v>0</v>
      </c>
      <c r="G1960" s="3">
        <v>0</v>
      </c>
      <c r="H1960" s="3">
        <v>0</v>
      </c>
    </row>
    <row r="1961" spans="1:8" hidden="1" x14ac:dyDescent="0.3">
      <c r="A1961" s="5">
        <v>613528</v>
      </c>
      <c r="B1961" s="4" t="s">
        <v>266</v>
      </c>
      <c r="C1961" s="3">
        <v>0</v>
      </c>
      <c r="D1961" s="3">
        <v>0</v>
      </c>
      <c r="E1961" s="3">
        <v>0</v>
      </c>
      <c r="F1961" s="3">
        <v>0</v>
      </c>
      <c r="G1961" s="3">
        <v>0</v>
      </c>
      <c r="H1961" s="3">
        <v>0</v>
      </c>
    </row>
    <row r="1962" spans="1:8" hidden="1" x14ac:dyDescent="0.3">
      <c r="A1962" s="5">
        <v>613530</v>
      </c>
      <c r="B1962" s="4" t="s">
        <v>265</v>
      </c>
      <c r="C1962" s="3">
        <v>0</v>
      </c>
      <c r="D1962" s="3">
        <v>0</v>
      </c>
      <c r="E1962" s="3">
        <v>0</v>
      </c>
      <c r="F1962" s="3">
        <v>0</v>
      </c>
      <c r="G1962" s="3">
        <v>0</v>
      </c>
      <c r="H1962" s="3">
        <v>0</v>
      </c>
    </row>
    <row r="1963" spans="1:8" hidden="1" x14ac:dyDescent="0.3">
      <c r="A1963" s="5">
        <v>613532</v>
      </c>
      <c r="B1963" s="4" t="s">
        <v>264</v>
      </c>
      <c r="C1963" s="3">
        <v>0</v>
      </c>
      <c r="D1963" s="3">
        <v>0</v>
      </c>
      <c r="E1963" s="3">
        <v>0</v>
      </c>
      <c r="F1963" s="3">
        <v>0</v>
      </c>
      <c r="G1963" s="3">
        <v>0</v>
      </c>
      <c r="H1963" s="3">
        <v>0</v>
      </c>
    </row>
    <row r="1964" spans="1:8" hidden="1" x14ac:dyDescent="0.3">
      <c r="A1964" s="5">
        <v>613534</v>
      </c>
      <c r="B1964" s="4" t="s">
        <v>263</v>
      </c>
      <c r="C1964" s="3">
        <v>0</v>
      </c>
      <c r="D1964" s="3">
        <v>0</v>
      </c>
      <c r="E1964" s="3">
        <v>0</v>
      </c>
      <c r="F1964" s="3">
        <v>0</v>
      </c>
      <c r="G1964" s="3">
        <v>0</v>
      </c>
      <c r="H1964" s="3">
        <v>0</v>
      </c>
    </row>
    <row r="1965" spans="1:8" hidden="1" x14ac:dyDescent="0.3">
      <c r="A1965" s="5">
        <v>613536</v>
      </c>
      <c r="B1965" s="4" t="s">
        <v>262</v>
      </c>
      <c r="C1965" s="3">
        <v>0</v>
      </c>
      <c r="D1965" s="3">
        <v>0</v>
      </c>
      <c r="E1965" s="3">
        <v>0</v>
      </c>
      <c r="F1965" s="3">
        <v>0</v>
      </c>
      <c r="G1965" s="3">
        <v>0</v>
      </c>
      <c r="H1965" s="3">
        <v>0</v>
      </c>
    </row>
    <row r="1966" spans="1:8" hidden="1" x14ac:dyDescent="0.3">
      <c r="A1966" s="5">
        <v>613538</v>
      </c>
      <c r="B1966" s="4" t="s">
        <v>261</v>
      </c>
      <c r="C1966" s="3">
        <v>0</v>
      </c>
      <c r="D1966" s="3">
        <v>0</v>
      </c>
      <c r="E1966" s="3">
        <v>0</v>
      </c>
      <c r="F1966" s="3">
        <v>0</v>
      </c>
      <c r="G1966" s="3">
        <v>0</v>
      </c>
      <c r="H1966" s="3">
        <v>0</v>
      </c>
    </row>
    <row r="1967" spans="1:8" hidden="1" x14ac:dyDescent="0.3">
      <c r="A1967" s="5">
        <v>613540</v>
      </c>
      <c r="B1967" s="4" t="s">
        <v>260</v>
      </c>
      <c r="C1967" s="3">
        <v>0</v>
      </c>
      <c r="D1967" s="3">
        <v>0</v>
      </c>
      <c r="E1967" s="3">
        <v>0</v>
      </c>
      <c r="F1967" s="3">
        <v>0</v>
      </c>
      <c r="G1967" s="3">
        <v>0</v>
      </c>
      <c r="H1967" s="3">
        <v>0</v>
      </c>
    </row>
    <row r="1968" spans="1:8" hidden="1" x14ac:dyDescent="0.3">
      <c r="A1968" s="5">
        <v>613542</v>
      </c>
      <c r="B1968" s="4" t="s">
        <v>259</v>
      </c>
      <c r="C1968" s="3">
        <v>0</v>
      </c>
      <c r="D1968" s="3">
        <v>0</v>
      </c>
      <c r="E1968" s="3">
        <v>0</v>
      </c>
      <c r="F1968" s="3">
        <v>0</v>
      </c>
      <c r="G1968" s="3">
        <v>0</v>
      </c>
      <c r="H1968" s="3">
        <v>0</v>
      </c>
    </row>
    <row r="1969" spans="1:8" hidden="1" x14ac:dyDescent="0.3">
      <c r="A1969" s="5">
        <v>613544</v>
      </c>
      <c r="B1969" s="4" t="s">
        <v>258</v>
      </c>
      <c r="C1969" s="3">
        <v>0</v>
      </c>
      <c r="D1969" s="3">
        <v>0</v>
      </c>
      <c r="E1969" s="3">
        <v>0</v>
      </c>
      <c r="F1969" s="3">
        <v>0</v>
      </c>
      <c r="G1969" s="3">
        <v>0</v>
      </c>
      <c r="H1969" s="3">
        <v>0</v>
      </c>
    </row>
    <row r="1970" spans="1:8" hidden="1" x14ac:dyDescent="0.3">
      <c r="A1970" s="5">
        <v>613546</v>
      </c>
      <c r="B1970" s="4" t="s">
        <v>257</v>
      </c>
      <c r="C1970" s="3">
        <v>0</v>
      </c>
      <c r="D1970" s="3">
        <v>0</v>
      </c>
      <c r="E1970" s="3">
        <v>0</v>
      </c>
      <c r="F1970" s="3">
        <v>0</v>
      </c>
      <c r="G1970" s="3">
        <v>0</v>
      </c>
      <c r="H1970" s="3">
        <v>0</v>
      </c>
    </row>
    <row r="1971" spans="1:8" hidden="1" x14ac:dyDescent="0.3">
      <c r="A1971" s="5">
        <v>613548</v>
      </c>
      <c r="B1971" s="4" t="s">
        <v>256</v>
      </c>
      <c r="C1971" s="3">
        <v>0</v>
      </c>
      <c r="D1971" s="3">
        <v>0</v>
      </c>
      <c r="E1971" s="3">
        <v>0</v>
      </c>
      <c r="F1971" s="3">
        <v>0</v>
      </c>
      <c r="G1971" s="3">
        <v>0</v>
      </c>
      <c r="H1971" s="3">
        <v>0</v>
      </c>
    </row>
    <row r="1972" spans="1:8" hidden="1" x14ac:dyDescent="0.3">
      <c r="A1972" s="5">
        <v>613550</v>
      </c>
      <c r="B1972" s="4" t="s">
        <v>255</v>
      </c>
      <c r="C1972" s="3">
        <v>0</v>
      </c>
      <c r="D1972" s="3">
        <v>0</v>
      </c>
      <c r="E1972" s="3">
        <v>0</v>
      </c>
      <c r="F1972" s="3">
        <v>0</v>
      </c>
      <c r="G1972" s="3">
        <v>0</v>
      </c>
      <c r="H1972" s="3">
        <v>0</v>
      </c>
    </row>
    <row r="1973" spans="1:8" hidden="1" x14ac:dyDescent="0.3">
      <c r="A1973" s="5">
        <v>613552</v>
      </c>
      <c r="B1973" s="4" t="s">
        <v>254</v>
      </c>
      <c r="C1973" s="3">
        <v>0</v>
      </c>
      <c r="D1973" s="3">
        <v>0</v>
      </c>
      <c r="E1973" s="3">
        <v>0</v>
      </c>
      <c r="F1973" s="3">
        <v>0</v>
      </c>
      <c r="G1973" s="3">
        <v>0</v>
      </c>
      <c r="H1973" s="3">
        <v>0</v>
      </c>
    </row>
    <row r="1974" spans="1:8" hidden="1" x14ac:dyDescent="0.3">
      <c r="A1974" s="5">
        <v>613554</v>
      </c>
      <c r="B1974" s="4" t="s">
        <v>253</v>
      </c>
      <c r="C1974" s="3">
        <v>0</v>
      </c>
      <c r="D1974" s="3">
        <v>0</v>
      </c>
      <c r="E1974" s="3">
        <v>0</v>
      </c>
      <c r="F1974" s="3">
        <v>0</v>
      </c>
      <c r="G1974" s="3">
        <v>0</v>
      </c>
      <c r="H1974" s="3">
        <v>0</v>
      </c>
    </row>
    <row r="1975" spans="1:8" hidden="1" x14ac:dyDescent="0.3">
      <c r="A1975" s="5">
        <v>613556</v>
      </c>
      <c r="B1975" s="4" t="s">
        <v>252</v>
      </c>
      <c r="C1975" s="3">
        <v>0</v>
      </c>
      <c r="D1975" s="3">
        <v>0</v>
      </c>
      <c r="E1975" s="3">
        <v>0</v>
      </c>
      <c r="F1975" s="3">
        <v>0</v>
      </c>
      <c r="G1975" s="3">
        <v>0</v>
      </c>
      <c r="H1975" s="3">
        <v>0</v>
      </c>
    </row>
    <row r="1976" spans="1:8" hidden="1" x14ac:dyDescent="0.3">
      <c r="A1976" s="5">
        <v>613558</v>
      </c>
      <c r="B1976" s="4" t="s">
        <v>251</v>
      </c>
      <c r="C1976" s="3">
        <v>0</v>
      </c>
      <c r="D1976" s="3">
        <v>0</v>
      </c>
      <c r="E1976" s="3">
        <v>0</v>
      </c>
      <c r="F1976" s="3">
        <v>0</v>
      </c>
      <c r="G1976" s="3">
        <v>0</v>
      </c>
      <c r="H1976" s="3">
        <v>0</v>
      </c>
    </row>
    <row r="1977" spans="1:8" hidden="1" x14ac:dyDescent="0.3">
      <c r="A1977" s="5">
        <v>613560</v>
      </c>
      <c r="B1977" s="4" t="s">
        <v>250</v>
      </c>
      <c r="C1977" s="3">
        <v>0</v>
      </c>
      <c r="D1977" s="3">
        <v>0</v>
      </c>
      <c r="E1977" s="3">
        <v>0</v>
      </c>
      <c r="F1977" s="3">
        <v>0</v>
      </c>
      <c r="G1977" s="3">
        <v>0</v>
      </c>
      <c r="H1977" s="3">
        <v>0</v>
      </c>
    </row>
    <row r="1978" spans="1:8" hidden="1" x14ac:dyDescent="0.3">
      <c r="A1978" s="5">
        <v>613562</v>
      </c>
      <c r="B1978" s="4" t="s">
        <v>249</v>
      </c>
      <c r="C1978" s="3">
        <v>0</v>
      </c>
      <c r="D1978" s="3">
        <v>0</v>
      </c>
      <c r="E1978" s="3">
        <v>0</v>
      </c>
      <c r="F1978" s="3">
        <v>0</v>
      </c>
      <c r="G1978" s="3">
        <v>0</v>
      </c>
      <c r="H1978" s="3">
        <v>0</v>
      </c>
    </row>
    <row r="1979" spans="1:8" hidden="1" x14ac:dyDescent="0.3">
      <c r="A1979" s="5">
        <v>613564</v>
      </c>
      <c r="B1979" s="4" t="s">
        <v>248</v>
      </c>
      <c r="C1979" s="3">
        <v>0</v>
      </c>
      <c r="D1979" s="3">
        <v>0</v>
      </c>
      <c r="E1979" s="3">
        <v>0</v>
      </c>
      <c r="F1979" s="3">
        <v>0</v>
      </c>
      <c r="G1979" s="3">
        <v>0</v>
      </c>
      <c r="H1979" s="3">
        <v>0</v>
      </c>
    </row>
    <row r="1980" spans="1:8" hidden="1" x14ac:dyDescent="0.3">
      <c r="A1980" s="5">
        <v>613566</v>
      </c>
      <c r="B1980" s="4" t="s">
        <v>247</v>
      </c>
      <c r="C1980" s="3">
        <v>0</v>
      </c>
      <c r="D1980" s="3">
        <v>0</v>
      </c>
      <c r="E1980" s="3">
        <v>0</v>
      </c>
      <c r="F1980" s="3">
        <v>0</v>
      </c>
      <c r="G1980" s="3">
        <v>0</v>
      </c>
      <c r="H1980" s="3">
        <v>0</v>
      </c>
    </row>
    <row r="1981" spans="1:8" hidden="1" x14ac:dyDescent="0.3">
      <c r="A1981" s="5">
        <v>613568</v>
      </c>
      <c r="B1981" s="4" t="s">
        <v>246</v>
      </c>
      <c r="C1981" s="3">
        <v>0</v>
      </c>
      <c r="D1981" s="3">
        <v>0</v>
      </c>
      <c r="E1981" s="3">
        <v>0</v>
      </c>
      <c r="F1981" s="3">
        <v>0</v>
      </c>
      <c r="G1981" s="3">
        <v>0</v>
      </c>
      <c r="H1981" s="3">
        <v>0</v>
      </c>
    </row>
    <row r="1982" spans="1:8" hidden="1" x14ac:dyDescent="0.3">
      <c r="A1982" s="5">
        <v>613570</v>
      </c>
      <c r="B1982" s="4" t="s">
        <v>245</v>
      </c>
      <c r="C1982" s="3">
        <v>0</v>
      </c>
      <c r="D1982" s="3">
        <v>0</v>
      </c>
      <c r="E1982" s="3">
        <v>0</v>
      </c>
      <c r="F1982" s="3">
        <v>0</v>
      </c>
      <c r="G1982" s="3">
        <v>0</v>
      </c>
      <c r="H1982" s="3">
        <v>0</v>
      </c>
    </row>
    <row r="1983" spans="1:8" hidden="1" x14ac:dyDescent="0.3">
      <c r="A1983" s="5">
        <v>613572</v>
      </c>
      <c r="B1983" s="4" t="s">
        <v>244</v>
      </c>
      <c r="C1983" s="3">
        <v>0</v>
      </c>
      <c r="D1983" s="3">
        <v>0</v>
      </c>
      <c r="E1983" s="3">
        <v>0</v>
      </c>
      <c r="F1983" s="3">
        <v>0</v>
      </c>
      <c r="G1983" s="3">
        <v>0</v>
      </c>
      <c r="H1983" s="3">
        <v>0</v>
      </c>
    </row>
    <row r="1984" spans="1:8" hidden="1" x14ac:dyDescent="0.3">
      <c r="A1984" s="5">
        <v>613595</v>
      </c>
      <c r="B1984" s="4" t="s">
        <v>243</v>
      </c>
      <c r="C1984" s="3">
        <v>0</v>
      </c>
      <c r="D1984" s="3">
        <v>0</v>
      </c>
      <c r="E1984" s="3">
        <v>0</v>
      </c>
      <c r="F1984" s="3">
        <v>0</v>
      </c>
      <c r="G1984" s="3">
        <v>0</v>
      </c>
      <c r="H1984" s="3">
        <v>0</v>
      </c>
    </row>
    <row r="1985" spans="1:8" hidden="1" x14ac:dyDescent="0.3">
      <c r="A1985" s="5">
        <v>614000</v>
      </c>
      <c r="B1985" s="4" t="s">
        <v>242</v>
      </c>
      <c r="C1985" s="3">
        <v>0</v>
      </c>
      <c r="D1985" s="3">
        <v>0</v>
      </c>
      <c r="E1985" s="3">
        <v>0</v>
      </c>
      <c r="F1985" s="3">
        <v>0</v>
      </c>
      <c r="G1985" s="3">
        <v>0</v>
      </c>
      <c r="H1985" s="3">
        <v>0</v>
      </c>
    </row>
    <row r="1986" spans="1:8" hidden="1" x14ac:dyDescent="0.3">
      <c r="A1986" s="5">
        <v>614005</v>
      </c>
      <c r="B1986" s="4" t="s">
        <v>241</v>
      </c>
      <c r="C1986" s="3">
        <v>0</v>
      </c>
      <c r="D1986" s="3">
        <v>0</v>
      </c>
      <c r="E1986" s="3">
        <v>0</v>
      </c>
      <c r="F1986" s="3">
        <v>0</v>
      </c>
      <c r="G1986" s="3">
        <v>0</v>
      </c>
      <c r="H1986" s="3">
        <v>0</v>
      </c>
    </row>
    <row r="1987" spans="1:8" hidden="1" x14ac:dyDescent="0.3">
      <c r="A1987" s="5">
        <v>614010</v>
      </c>
      <c r="B1987" s="4" t="s">
        <v>240</v>
      </c>
      <c r="C1987" s="3">
        <v>0</v>
      </c>
      <c r="D1987" s="3">
        <v>0</v>
      </c>
      <c r="E1987" s="3">
        <v>0</v>
      </c>
      <c r="F1987" s="3">
        <v>0</v>
      </c>
      <c r="G1987" s="3">
        <v>0</v>
      </c>
      <c r="H1987" s="3">
        <v>0</v>
      </c>
    </row>
    <row r="1988" spans="1:8" hidden="1" x14ac:dyDescent="0.3">
      <c r="A1988" s="5">
        <v>614015</v>
      </c>
      <c r="B1988" s="4" t="s">
        <v>239</v>
      </c>
      <c r="C1988" s="3">
        <v>0</v>
      </c>
      <c r="D1988" s="3">
        <v>0</v>
      </c>
      <c r="E1988" s="3">
        <v>0</v>
      </c>
      <c r="F1988" s="3">
        <v>0</v>
      </c>
      <c r="G1988" s="3">
        <v>0</v>
      </c>
      <c r="H1988" s="3">
        <v>0</v>
      </c>
    </row>
    <row r="1989" spans="1:8" hidden="1" x14ac:dyDescent="0.3">
      <c r="A1989" s="5">
        <v>614020</v>
      </c>
      <c r="B1989" s="4" t="s">
        <v>238</v>
      </c>
      <c r="C1989" s="3">
        <v>0</v>
      </c>
      <c r="D1989" s="3">
        <v>0</v>
      </c>
      <c r="E1989" s="3">
        <v>0</v>
      </c>
      <c r="F1989" s="3">
        <v>0</v>
      </c>
      <c r="G1989" s="3">
        <v>0</v>
      </c>
      <c r="H1989" s="3">
        <v>0</v>
      </c>
    </row>
    <row r="1990" spans="1:8" hidden="1" x14ac:dyDescent="0.3">
      <c r="A1990" s="5">
        <v>614095</v>
      </c>
      <c r="B1990" s="4" t="s">
        <v>221</v>
      </c>
      <c r="C1990" s="3">
        <v>0</v>
      </c>
      <c r="D1990" s="3">
        <v>0</v>
      </c>
      <c r="E1990" s="3">
        <v>0</v>
      </c>
      <c r="F1990" s="3">
        <v>0</v>
      </c>
      <c r="G1990" s="3">
        <v>0</v>
      </c>
      <c r="H1990" s="3">
        <v>0</v>
      </c>
    </row>
    <row r="1991" spans="1:8" hidden="1" x14ac:dyDescent="0.3">
      <c r="A1991" s="5">
        <v>614500</v>
      </c>
      <c r="B1991" s="4" t="s">
        <v>237</v>
      </c>
      <c r="C1991" s="3">
        <v>0</v>
      </c>
      <c r="D1991" s="3">
        <v>0</v>
      </c>
      <c r="E1991" s="3">
        <v>0</v>
      </c>
      <c r="F1991" s="3">
        <v>0</v>
      </c>
      <c r="G1991" s="3">
        <v>0</v>
      </c>
      <c r="H1991" s="3">
        <v>0</v>
      </c>
    </row>
    <row r="1992" spans="1:8" hidden="1" x14ac:dyDescent="0.3">
      <c r="A1992" s="5">
        <v>614505</v>
      </c>
      <c r="B1992" s="4" t="s">
        <v>236</v>
      </c>
      <c r="C1992" s="3">
        <v>0</v>
      </c>
      <c r="D1992" s="3">
        <v>0</v>
      </c>
      <c r="E1992" s="3">
        <v>0</v>
      </c>
      <c r="F1992" s="3">
        <v>0</v>
      </c>
      <c r="G1992" s="3">
        <v>0</v>
      </c>
      <c r="H1992" s="3">
        <v>0</v>
      </c>
    </row>
    <row r="1993" spans="1:8" hidden="1" x14ac:dyDescent="0.3">
      <c r="A1993" s="5">
        <v>614510</v>
      </c>
      <c r="B1993" s="4" t="s">
        <v>235</v>
      </c>
      <c r="C1993" s="3">
        <v>0</v>
      </c>
      <c r="D1993" s="3">
        <v>0</v>
      </c>
      <c r="E1993" s="3">
        <v>0</v>
      </c>
      <c r="F1993" s="3">
        <v>0</v>
      </c>
      <c r="G1993" s="3">
        <v>0</v>
      </c>
      <c r="H1993" s="3">
        <v>0</v>
      </c>
    </row>
    <row r="1994" spans="1:8" hidden="1" x14ac:dyDescent="0.3">
      <c r="A1994" s="5">
        <v>614515</v>
      </c>
      <c r="B1994" s="4" t="s">
        <v>234</v>
      </c>
      <c r="C1994" s="3">
        <v>0</v>
      </c>
      <c r="D1994" s="3">
        <v>0</v>
      </c>
      <c r="E1994" s="3">
        <v>0</v>
      </c>
      <c r="F1994" s="3">
        <v>0</v>
      </c>
      <c r="G1994" s="3">
        <v>0</v>
      </c>
      <c r="H1994" s="3">
        <v>0</v>
      </c>
    </row>
    <row r="1995" spans="1:8" hidden="1" x14ac:dyDescent="0.3">
      <c r="A1995" s="5">
        <v>614520</v>
      </c>
      <c r="B1995" s="4" t="s">
        <v>233</v>
      </c>
      <c r="C1995" s="3">
        <v>0</v>
      </c>
      <c r="D1995" s="3">
        <v>0</v>
      </c>
      <c r="E1995" s="3">
        <v>0</v>
      </c>
      <c r="F1995" s="3">
        <v>0</v>
      </c>
      <c r="G1995" s="3">
        <v>0</v>
      </c>
      <c r="H1995" s="3">
        <v>0</v>
      </c>
    </row>
    <row r="1996" spans="1:8" hidden="1" x14ac:dyDescent="0.3">
      <c r="A1996" s="5">
        <v>614525</v>
      </c>
      <c r="B1996" s="4" t="s">
        <v>232</v>
      </c>
      <c r="C1996" s="3">
        <v>0</v>
      </c>
      <c r="D1996" s="3">
        <v>0</v>
      </c>
      <c r="E1996" s="3">
        <v>0</v>
      </c>
      <c r="F1996" s="3">
        <v>0</v>
      </c>
      <c r="G1996" s="3">
        <v>0</v>
      </c>
      <c r="H1996" s="3">
        <v>0</v>
      </c>
    </row>
    <row r="1997" spans="1:8" hidden="1" x14ac:dyDescent="0.3">
      <c r="A1997" s="5">
        <v>614530</v>
      </c>
      <c r="B1997" s="4" t="s">
        <v>231</v>
      </c>
      <c r="C1997" s="3">
        <v>0</v>
      </c>
      <c r="D1997" s="3">
        <v>0</v>
      </c>
      <c r="E1997" s="3">
        <v>0</v>
      </c>
      <c r="F1997" s="3">
        <v>0</v>
      </c>
      <c r="G1997" s="3">
        <v>0</v>
      </c>
      <c r="H1997" s="3">
        <v>0</v>
      </c>
    </row>
    <row r="1998" spans="1:8" hidden="1" x14ac:dyDescent="0.3">
      <c r="A1998" s="5">
        <v>614535</v>
      </c>
      <c r="B1998" s="4" t="s">
        <v>230</v>
      </c>
      <c r="C1998" s="3">
        <v>0</v>
      </c>
      <c r="D1998" s="3">
        <v>0</v>
      </c>
      <c r="E1998" s="3">
        <v>0</v>
      </c>
      <c r="F1998" s="3">
        <v>0</v>
      </c>
      <c r="G1998" s="3">
        <v>0</v>
      </c>
      <c r="H1998" s="3">
        <v>0</v>
      </c>
    </row>
    <row r="1999" spans="1:8" hidden="1" x14ac:dyDescent="0.3">
      <c r="A1999" s="5">
        <v>614540</v>
      </c>
      <c r="B1999" s="4" t="s">
        <v>229</v>
      </c>
      <c r="C1999" s="3">
        <v>0</v>
      </c>
      <c r="D1999" s="3">
        <v>0</v>
      </c>
      <c r="E1999" s="3">
        <v>0</v>
      </c>
      <c r="F1999" s="3">
        <v>0</v>
      </c>
      <c r="G1999" s="3">
        <v>0</v>
      </c>
      <c r="H1999" s="3">
        <v>0</v>
      </c>
    </row>
    <row r="2000" spans="1:8" hidden="1" x14ac:dyDescent="0.3">
      <c r="A2000" s="5">
        <v>614545</v>
      </c>
      <c r="B2000" s="4" t="s">
        <v>228</v>
      </c>
      <c r="C2000" s="3">
        <v>0</v>
      </c>
      <c r="D2000" s="3">
        <v>0</v>
      </c>
      <c r="E2000" s="3">
        <v>0</v>
      </c>
      <c r="F2000" s="3">
        <v>0</v>
      </c>
      <c r="G2000" s="3">
        <v>0</v>
      </c>
      <c r="H2000" s="3">
        <v>0</v>
      </c>
    </row>
    <row r="2001" spans="1:8" hidden="1" x14ac:dyDescent="0.3">
      <c r="A2001" s="5">
        <v>614550</v>
      </c>
      <c r="B2001" s="4" t="s">
        <v>227</v>
      </c>
      <c r="C2001" s="3">
        <v>0</v>
      </c>
      <c r="D2001" s="3">
        <v>0</v>
      </c>
      <c r="E2001" s="3">
        <v>0</v>
      </c>
      <c r="F2001" s="3">
        <v>0</v>
      </c>
      <c r="G2001" s="3">
        <v>0</v>
      </c>
      <c r="H2001" s="3">
        <v>0</v>
      </c>
    </row>
    <row r="2002" spans="1:8" hidden="1" x14ac:dyDescent="0.3">
      <c r="A2002" s="5">
        <v>614555</v>
      </c>
      <c r="B2002" s="4" t="s">
        <v>226</v>
      </c>
      <c r="C2002" s="3">
        <v>0</v>
      </c>
      <c r="D2002" s="3">
        <v>0</v>
      </c>
      <c r="E2002" s="3">
        <v>0</v>
      </c>
      <c r="F2002" s="3">
        <v>0</v>
      </c>
      <c r="G2002" s="3">
        <v>0</v>
      </c>
      <c r="H2002" s="3">
        <v>0</v>
      </c>
    </row>
    <row r="2003" spans="1:8" hidden="1" x14ac:dyDescent="0.3">
      <c r="A2003" s="5">
        <v>614560</v>
      </c>
      <c r="B2003" s="4" t="s">
        <v>225</v>
      </c>
      <c r="C2003" s="3">
        <v>0</v>
      </c>
      <c r="D2003" s="3">
        <v>0</v>
      </c>
      <c r="E2003" s="3">
        <v>0</v>
      </c>
      <c r="F2003" s="3">
        <v>0</v>
      </c>
      <c r="G2003" s="3">
        <v>0</v>
      </c>
      <c r="H2003" s="3">
        <v>0</v>
      </c>
    </row>
    <row r="2004" spans="1:8" hidden="1" x14ac:dyDescent="0.3">
      <c r="A2004" s="5">
        <v>614570</v>
      </c>
      <c r="B2004" s="4" t="s">
        <v>224</v>
      </c>
      <c r="C2004" s="3">
        <v>0</v>
      </c>
      <c r="D2004" s="3">
        <v>0</v>
      </c>
      <c r="E2004" s="3">
        <v>0</v>
      </c>
      <c r="F2004" s="3">
        <v>0</v>
      </c>
      <c r="G2004" s="3">
        <v>0</v>
      </c>
      <c r="H2004" s="3">
        <v>0</v>
      </c>
    </row>
    <row r="2005" spans="1:8" hidden="1" x14ac:dyDescent="0.3">
      <c r="A2005" s="5">
        <v>614575</v>
      </c>
      <c r="B2005" s="4" t="s">
        <v>223</v>
      </c>
      <c r="C2005" s="3">
        <v>0</v>
      </c>
      <c r="D2005" s="3">
        <v>0</v>
      </c>
      <c r="E2005" s="3">
        <v>0</v>
      </c>
      <c r="F2005" s="3">
        <v>0</v>
      </c>
      <c r="G2005" s="3">
        <v>0</v>
      </c>
      <c r="H2005" s="3">
        <v>0</v>
      </c>
    </row>
    <row r="2006" spans="1:8" hidden="1" x14ac:dyDescent="0.3">
      <c r="A2006" s="5">
        <v>614580</v>
      </c>
      <c r="B2006" s="4" t="s">
        <v>222</v>
      </c>
      <c r="C2006" s="3">
        <v>0</v>
      </c>
      <c r="D2006" s="3">
        <v>0</v>
      </c>
      <c r="E2006" s="3">
        <v>0</v>
      </c>
      <c r="F2006" s="3">
        <v>0</v>
      </c>
      <c r="G2006" s="3">
        <v>0</v>
      </c>
      <c r="H2006" s="3">
        <v>0</v>
      </c>
    </row>
    <row r="2007" spans="1:8" hidden="1" x14ac:dyDescent="0.3">
      <c r="A2007" s="5">
        <v>614595</v>
      </c>
      <c r="B2007" s="4" t="s">
        <v>221</v>
      </c>
      <c r="C2007" s="3">
        <v>0</v>
      </c>
      <c r="D2007" s="3">
        <v>0</v>
      </c>
      <c r="E2007" s="3">
        <v>0</v>
      </c>
      <c r="F2007" s="3">
        <v>0</v>
      </c>
      <c r="G2007" s="3">
        <v>0</v>
      </c>
      <c r="H2007" s="3">
        <v>0</v>
      </c>
    </row>
    <row r="2008" spans="1:8" hidden="1" x14ac:dyDescent="0.3">
      <c r="A2008" s="5">
        <v>615000</v>
      </c>
      <c r="B2008" s="4" t="s">
        <v>220</v>
      </c>
      <c r="C2008" s="3">
        <v>0</v>
      </c>
      <c r="D2008" s="3">
        <v>0</v>
      </c>
      <c r="E2008" s="3">
        <v>0</v>
      </c>
      <c r="F2008" s="3">
        <v>0</v>
      </c>
      <c r="G2008" s="3">
        <v>0</v>
      </c>
      <c r="H2008" s="3">
        <v>0</v>
      </c>
    </row>
    <row r="2009" spans="1:8" hidden="1" x14ac:dyDescent="0.3">
      <c r="A2009" s="5">
        <v>615005</v>
      </c>
      <c r="B2009" s="4" t="s">
        <v>219</v>
      </c>
      <c r="C2009" s="3">
        <v>0</v>
      </c>
      <c r="D2009" s="3">
        <v>0</v>
      </c>
      <c r="E2009" s="3">
        <v>0</v>
      </c>
      <c r="F2009" s="3">
        <v>0</v>
      </c>
      <c r="G2009" s="3">
        <v>0</v>
      </c>
      <c r="H2009" s="3">
        <v>0</v>
      </c>
    </row>
    <row r="2010" spans="1:8" hidden="1" x14ac:dyDescent="0.3">
      <c r="A2010" s="5">
        <v>615010</v>
      </c>
      <c r="B2010" s="4" t="s">
        <v>218</v>
      </c>
      <c r="C2010" s="3">
        <v>0</v>
      </c>
      <c r="D2010" s="3">
        <v>0</v>
      </c>
      <c r="E2010" s="3">
        <v>0</v>
      </c>
      <c r="F2010" s="3">
        <v>0</v>
      </c>
      <c r="G2010" s="3">
        <v>0</v>
      </c>
      <c r="H2010" s="3">
        <v>0</v>
      </c>
    </row>
    <row r="2011" spans="1:8" hidden="1" x14ac:dyDescent="0.3">
      <c r="A2011" s="5">
        <v>615015</v>
      </c>
      <c r="B2011" s="4" t="s">
        <v>217</v>
      </c>
      <c r="C2011" s="3">
        <v>0</v>
      </c>
      <c r="D2011" s="3">
        <v>0</v>
      </c>
      <c r="E2011" s="3">
        <v>0</v>
      </c>
      <c r="F2011" s="3">
        <v>0</v>
      </c>
      <c r="G2011" s="3">
        <v>0</v>
      </c>
      <c r="H2011" s="3">
        <v>0</v>
      </c>
    </row>
    <row r="2012" spans="1:8" hidden="1" x14ac:dyDescent="0.3">
      <c r="A2012" s="5">
        <v>615020</v>
      </c>
      <c r="B2012" s="4" t="s">
        <v>216</v>
      </c>
      <c r="C2012" s="3">
        <v>0</v>
      </c>
      <c r="D2012" s="3">
        <v>0</v>
      </c>
      <c r="E2012" s="3">
        <v>0</v>
      </c>
      <c r="F2012" s="3">
        <v>0</v>
      </c>
      <c r="G2012" s="3">
        <v>0</v>
      </c>
      <c r="H2012" s="3">
        <v>0</v>
      </c>
    </row>
    <row r="2013" spans="1:8" hidden="1" x14ac:dyDescent="0.3">
      <c r="A2013" s="5">
        <v>615025</v>
      </c>
      <c r="B2013" s="4" t="s">
        <v>215</v>
      </c>
      <c r="C2013" s="3">
        <v>0</v>
      </c>
      <c r="D2013" s="3">
        <v>0</v>
      </c>
      <c r="E2013" s="3">
        <v>0</v>
      </c>
      <c r="F2013" s="3">
        <v>0</v>
      </c>
      <c r="G2013" s="3">
        <v>0</v>
      </c>
      <c r="H2013" s="3">
        <v>0</v>
      </c>
    </row>
    <row r="2014" spans="1:8" hidden="1" x14ac:dyDescent="0.3">
      <c r="A2014" s="5">
        <v>615035</v>
      </c>
      <c r="B2014" s="4" t="s">
        <v>214</v>
      </c>
      <c r="C2014" s="3">
        <v>0</v>
      </c>
      <c r="D2014" s="3">
        <v>0</v>
      </c>
      <c r="E2014" s="3">
        <v>0</v>
      </c>
      <c r="F2014" s="3">
        <v>0</v>
      </c>
      <c r="G2014" s="3">
        <v>0</v>
      </c>
      <c r="H2014" s="3">
        <v>0</v>
      </c>
    </row>
    <row r="2015" spans="1:8" hidden="1" x14ac:dyDescent="0.3">
      <c r="A2015" s="5">
        <v>615095</v>
      </c>
      <c r="B2015" s="4" t="s">
        <v>213</v>
      </c>
      <c r="C2015" s="3">
        <v>0</v>
      </c>
      <c r="D2015" s="3">
        <v>0</v>
      </c>
      <c r="E2015" s="3">
        <v>0</v>
      </c>
      <c r="F2015" s="3">
        <v>0</v>
      </c>
      <c r="G2015" s="3">
        <v>0</v>
      </c>
      <c r="H2015" s="3">
        <v>0</v>
      </c>
    </row>
    <row r="2016" spans="1:8" hidden="1" x14ac:dyDescent="0.3">
      <c r="A2016" s="5">
        <v>615500</v>
      </c>
      <c r="B2016" s="4" t="s">
        <v>212</v>
      </c>
      <c r="C2016" s="3">
        <v>0</v>
      </c>
      <c r="D2016" s="3">
        <v>0</v>
      </c>
      <c r="E2016" s="3">
        <v>0</v>
      </c>
      <c r="F2016" s="3">
        <v>0</v>
      </c>
      <c r="G2016" s="3">
        <v>0</v>
      </c>
      <c r="H2016" s="3">
        <v>0</v>
      </c>
    </row>
    <row r="2017" spans="1:8" hidden="1" x14ac:dyDescent="0.3">
      <c r="A2017" s="5">
        <v>616000</v>
      </c>
      <c r="B2017" s="4" t="s">
        <v>211</v>
      </c>
      <c r="C2017" s="3">
        <v>0</v>
      </c>
      <c r="D2017" s="3">
        <v>0</v>
      </c>
      <c r="E2017" s="3">
        <v>0</v>
      </c>
      <c r="F2017" s="3">
        <v>0</v>
      </c>
      <c r="G2017" s="3">
        <v>0</v>
      </c>
      <c r="H2017" s="3">
        <v>0</v>
      </c>
    </row>
    <row r="2018" spans="1:8" hidden="1" x14ac:dyDescent="0.3">
      <c r="A2018" s="5">
        <v>616500</v>
      </c>
      <c r="B2018" s="4" t="s">
        <v>210</v>
      </c>
      <c r="C2018" s="3">
        <v>0</v>
      </c>
      <c r="D2018" s="3">
        <v>0</v>
      </c>
      <c r="E2018" s="3">
        <v>0</v>
      </c>
      <c r="F2018" s="3">
        <v>0</v>
      </c>
      <c r="G2018" s="3">
        <v>0</v>
      </c>
      <c r="H2018" s="3">
        <v>0</v>
      </c>
    </row>
    <row r="2019" spans="1:8" hidden="1" x14ac:dyDescent="0.3">
      <c r="A2019" s="5">
        <v>617000</v>
      </c>
      <c r="B2019" s="4" t="s">
        <v>209</v>
      </c>
      <c r="C2019" s="3">
        <v>0</v>
      </c>
      <c r="D2019" s="3">
        <v>0</v>
      </c>
      <c r="E2019" s="3">
        <v>0</v>
      </c>
      <c r="F2019" s="3">
        <v>0</v>
      </c>
      <c r="G2019" s="3">
        <v>0</v>
      </c>
      <c r="H2019" s="3">
        <v>0</v>
      </c>
    </row>
    <row r="2020" spans="1:8" hidden="1" x14ac:dyDescent="0.3">
      <c r="A2020" s="5">
        <v>617500</v>
      </c>
      <c r="B2020" s="4" t="s">
        <v>208</v>
      </c>
      <c r="C2020" s="3">
        <v>0</v>
      </c>
      <c r="D2020" s="3">
        <v>0</v>
      </c>
      <c r="E2020" s="3">
        <v>0</v>
      </c>
      <c r="F2020" s="3">
        <v>0</v>
      </c>
      <c r="G2020" s="3">
        <v>0</v>
      </c>
      <c r="H2020" s="3">
        <v>0</v>
      </c>
    </row>
    <row r="2021" spans="1:8" hidden="1" x14ac:dyDescent="0.3">
      <c r="A2021" s="5">
        <v>620000</v>
      </c>
      <c r="B2021" s="4" t="s">
        <v>207</v>
      </c>
      <c r="C2021" s="3">
        <v>0</v>
      </c>
      <c r="D2021" s="3">
        <v>0</v>
      </c>
      <c r="E2021" s="3">
        <v>0</v>
      </c>
      <c r="F2021" s="3">
        <v>0</v>
      </c>
      <c r="G2021" s="3">
        <v>0</v>
      </c>
      <c r="H2021" s="3">
        <v>0</v>
      </c>
    </row>
    <row r="2022" spans="1:8" hidden="1" x14ac:dyDescent="0.3">
      <c r="A2022" s="5">
        <v>620500</v>
      </c>
      <c r="B2022" s="4" t="s">
        <v>206</v>
      </c>
      <c r="C2022" s="3">
        <v>0</v>
      </c>
      <c r="D2022" s="3">
        <v>0</v>
      </c>
      <c r="E2022" s="3">
        <v>0</v>
      </c>
      <c r="F2022" s="3">
        <v>0</v>
      </c>
      <c r="G2022" s="3">
        <v>0</v>
      </c>
      <c r="H2022" s="3">
        <v>0</v>
      </c>
    </row>
    <row r="2023" spans="1:8" hidden="1" x14ac:dyDescent="0.3">
      <c r="A2023" s="5">
        <v>621000</v>
      </c>
      <c r="B2023" s="4" t="s">
        <v>205</v>
      </c>
      <c r="C2023" s="3">
        <v>0</v>
      </c>
      <c r="D2023" s="3">
        <v>0</v>
      </c>
      <c r="E2023" s="3">
        <v>0</v>
      </c>
      <c r="F2023" s="3">
        <v>0</v>
      </c>
      <c r="G2023" s="3">
        <v>0</v>
      </c>
      <c r="H2023" s="3">
        <v>0</v>
      </c>
    </row>
    <row r="2024" spans="1:8" hidden="1" x14ac:dyDescent="0.3">
      <c r="A2024" s="5">
        <v>621500</v>
      </c>
      <c r="B2024" s="4" t="s">
        <v>204</v>
      </c>
      <c r="C2024" s="3">
        <v>0</v>
      </c>
      <c r="D2024" s="3">
        <v>0</v>
      </c>
      <c r="E2024" s="3">
        <v>0</v>
      </c>
      <c r="F2024" s="3">
        <v>0</v>
      </c>
      <c r="G2024" s="3">
        <v>0</v>
      </c>
      <c r="H2024" s="3">
        <v>0</v>
      </c>
    </row>
    <row r="2025" spans="1:8" hidden="1" x14ac:dyDescent="0.3">
      <c r="A2025" s="5">
        <v>622000</v>
      </c>
      <c r="B2025" s="4" t="s">
        <v>203</v>
      </c>
      <c r="C2025" s="3">
        <v>0</v>
      </c>
      <c r="D2025" s="3">
        <v>0</v>
      </c>
      <c r="E2025" s="3">
        <v>0</v>
      </c>
      <c r="F2025" s="3">
        <v>0</v>
      </c>
      <c r="G2025" s="3">
        <v>0</v>
      </c>
      <c r="H2025" s="3">
        <v>0</v>
      </c>
    </row>
    <row r="2026" spans="1:8" hidden="1" x14ac:dyDescent="0.3">
      <c r="A2026" s="5">
        <v>700000</v>
      </c>
      <c r="B2026" s="4" t="s">
        <v>202</v>
      </c>
      <c r="C2026" s="3">
        <v>0</v>
      </c>
      <c r="D2026" s="3">
        <v>0</v>
      </c>
      <c r="E2026" s="3">
        <v>0</v>
      </c>
      <c r="F2026" s="3">
        <v>0</v>
      </c>
      <c r="G2026" s="3">
        <v>0</v>
      </c>
      <c r="H2026" s="3">
        <v>0</v>
      </c>
    </row>
    <row r="2027" spans="1:8" hidden="1" x14ac:dyDescent="0.3">
      <c r="A2027" s="5">
        <v>710000</v>
      </c>
      <c r="B2027" s="4" t="s">
        <v>201</v>
      </c>
      <c r="C2027" s="3">
        <v>0</v>
      </c>
      <c r="D2027" s="3">
        <v>0</v>
      </c>
      <c r="E2027" s="3">
        <v>0</v>
      </c>
      <c r="F2027" s="3">
        <v>0</v>
      </c>
      <c r="G2027" s="3">
        <v>0</v>
      </c>
      <c r="H2027" s="3">
        <v>0</v>
      </c>
    </row>
    <row r="2028" spans="1:8" hidden="1" x14ac:dyDescent="0.3">
      <c r="A2028" s="5">
        <v>710500</v>
      </c>
      <c r="B2028" s="4" t="s">
        <v>200</v>
      </c>
      <c r="C2028" s="3">
        <v>0</v>
      </c>
      <c r="D2028" s="3">
        <v>0</v>
      </c>
      <c r="E2028" s="3">
        <v>0</v>
      </c>
      <c r="F2028" s="3">
        <v>0</v>
      </c>
      <c r="G2028" s="3">
        <v>0</v>
      </c>
      <c r="H2028" s="3">
        <v>0</v>
      </c>
    </row>
    <row r="2029" spans="1:8" hidden="1" x14ac:dyDescent="0.3">
      <c r="A2029" s="5">
        <v>711000</v>
      </c>
      <c r="B2029" s="4" t="s">
        <v>199</v>
      </c>
      <c r="C2029" s="3">
        <v>0</v>
      </c>
      <c r="D2029" s="3">
        <v>0</v>
      </c>
      <c r="E2029" s="3">
        <v>0</v>
      </c>
      <c r="F2029" s="3">
        <v>0</v>
      </c>
      <c r="G2029" s="3">
        <v>0</v>
      </c>
      <c r="H2029" s="3">
        <v>0</v>
      </c>
    </row>
    <row r="2030" spans="1:8" hidden="1" x14ac:dyDescent="0.3">
      <c r="A2030" s="5">
        <v>711500</v>
      </c>
      <c r="B2030" s="4" t="s">
        <v>198</v>
      </c>
      <c r="C2030" s="3">
        <v>0</v>
      </c>
      <c r="D2030" s="3">
        <v>0</v>
      </c>
      <c r="E2030" s="3">
        <v>0</v>
      </c>
      <c r="F2030" s="3">
        <v>0</v>
      </c>
      <c r="G2030" s="3">
        <v>0</v>
      </c>
      <c r="H2030" s="3">
        <v>0</v>
      </c>
    </row>
    <row r="2031" spans="1:8" hidden="1" x14ac:dyDescent="0.3">
      <c r="A2031" s="5">
        <v>800000</v>
      </c>
      <c r="B2031" s="4" t="s">
        <v>197</v>
      </c>
      <c r="C2031" s="3">
        <v>0</v>
      </c>
      <c r="D2031" s="3">
        <v>0</v>
      </c>
      <c r="E2031" s="3">
        <v>0</v>
      </c>
      <c r="F2031" s="3">
        <v>0</v>
      </c>
      <c r="G2031" s="3">
        <v>0</v>
      </c>
      <c r="H2031" s="3">
        <v>0</v>
      </c>
    </row>
    <row r="2032" spans="1:8" x14ac:dyDescent="0.3">
      <c r="A2032" s="5">
        <v>810000</v>
      </c>
      <c r="B2032" s="4" t="s">
        <v>196</v>
      </c>
      <c r="C2032" s="3">
        <v>240342503</v>
      </c>
      <c r="D2032" s="3">
        <v>302035328</v>
      </c>
      <c r="E2032" s="3">
        <v>309335491</v>
      </c>
      <c r="F2032" s="3">
        <v>295418211</v>
      </c>
      <c r="G2032" s="3">
        <v>247185073</v>
      </c>
      <c r="H2032" s="3">
        <v>245749880</v>
      </c>
    </row>
    <row r="2033" spans="1:8" hidden="1" x14ac:dyDescent="0.3">
      <c r="A2033" s="5">
        <v>810500</v>
      </c>
      <c r="B2033" s="4" t="s">
        <v>195</v>
      </c>
      <c r="C2033" s="3">
        <v>0</v>
      </c>
      <c r="D2033" s="3">
        <v>0</v>
      </c>
      <c r="E2033" s="3">
        <v>0</v>
      </c>
      <c r="F2033" s="3">
        <v>0</v>
      </c>
      <c r="G2033" s="3">
        <v>0</v>
      </c>
      <c r="H2033" s="3">
        <v>0</v>
      </c>
    </row>
    <row r="2034" spans="1:8" x14ac:dyDescent="0.3">
      <c r="A2034" s="5">
        <v>811000</v>
      </c>
      <c r="B2034" s="4" t="s">
        <v>194</v>
      </c>
      <c r="C2034" s="3">
        <v>200000000</v>
      </c>
      <c r="D2034" s="3">
        <v>200000000</v>
      </c>
      <c r="E2034" s="3">
        <v>200000000</v>
      </c>
      <c r="F2034" s="3">
        <v>200000000</v>
      </c>
      <c r="G2034" s="3">
        <v>200000000</v>
      </c>
      <c r="H2034" s="3">
        <v>200000000</v>
      </c>
    </row>
    <row r="2035" spans="1:8" x14ac:dyDescent="0.3">
      <c r="A2035" s="5">
        <v>811500</v>
      </c>
      <c r="B2035" s="4" t="s">
        <v>193</v>
      </c>
      <c r="C2035" s="3">
        <v>40342503</v>
      </c>
      <c r="D2035" s="3">
        <v>102035328</v>
      </c>
      <c r="E2035" s="3">
        <v>109335491</v>
      </c>
      <c r="F2035" s="3">
        <v>95418211</v>
      </c>
      <c r="G2035" s="3">
        <v>47185073</v>
      </c>
      <c r="H2035" s="3">
        <v>45749880</v>
      </c>
    </row>
    <row r="2036" spans="1:8" hidden="1" x14ac:dyDescent="0.3">
      <c r="A2036" s="5">
        <v>811505</v>
      </c>
      <c r="B2036" s="4" t="s">
        <v>192</v>
      </c>
      <c r="C2036" s="3">
        <v>0</v>
      </c>
      <c r="D2036" s="3">
        <v>0</v>
      </c>
      <c r="E2036" s="3">
        <v>0</v>
      </c>
      <c r="F2036" s="3">
        <v>0</v>
      </c>
      <c r="G2036" s="3">
        <v>0</v>
      </c>
      <c r="H2036" s="3">
        <v>0</v>
      </c>
    </row>
    <row r="2037" spans="1:8" hidden="1" x14ac:dyDescent="0.3">
      <c r="A2037" s="5">
        <v>811510</v>
      </c>
      <c r="B2037" s="4" t="s">
        <v>191</v>
      </c>
      <c r="C2037" s="3">
        <v>0</v>
      </c>
      <c r="D2037" s="3">
        <v>0</v>
      </c>
      <c r="E2037" s="3">
        <v>0</v>
      </c>
      <c r="F2037" s="3">
        <v>0</v>
      </c>
      <c r="G2037" s="3">
        <v>0</v>
      </c>
      <c r="H2037" s="3">
        <v>0</v>
      </c>
    </row>
    <row r="2038" spans="1:8" hidden="1" x14ac:dyDescent="0.3">
      <c r="A2038" s="5">
        <v>811515</v>
      </c>
      <c r="B2038" s="4" t="s">
        <v>190</v>
      </c>
      <c r="C2038" s="3">
        <v>0</v>
      </c>
      <c r="D2038" s="3">
        <v>0</v>
      </c>
      <c r="E2038" s="3">
        <v>0</v>
      </c>
      <c r="F2038" s="3">
        <v>0</v>
      </c>
      <c r="G2038" s="3">
        <v>0</v>
      </c>
      <c r="H2038" s="3">
        <v>0</v>
      </c>
    </row>
    <row r="2039" spans="1:8" hidden="1" x14ac:dyDescent="0.3">
      <c r="A2039" s="5">
        <v>811520</v>
      </c>
      <c r="B2039" s="4" t="s">
        <v>189</v>
      </c>
      <c r="C2039" s="3">
        <v>0</v>
      </c>
      <c r="D2039" s="3">
        <v>0</v>
      </c>
      <c r="E2039" s="3">
        <v>0</v>
      </c>
      <c r="F2039" s="3">
        <v>0</v>
      </c>
      <c r="G2039" s="3">
        <v>0</v>
      </c>
      <c r="H2039" s="3">
        <v>0</v>
      </c>
    </row>
    <row r="2040" spans="1:8" hidden="1" x14ac:dyDescent="0.3">
      <c r="A2040" s="5">
        <v>811525</v>
      </c>
      <c r="B2040" s="4" t="s">
        <v>188</v>
      </c>
      <c r="C2040" s="3">
        <v>0</v>
      </c>
      <c r="D2040" s="3">
        <v>0</v>
      </c>
      <c r="E2040" s="3">
        <v>0</v>
      </c>
      <c r="F2040" s="3">
        <v>0</v>
      </c>
      <c r="G2040" s="3">
        <v>0</v>
      </c>
      <c r="H2040" s="3">
        <v>0</v>
      </c>
    </row>
    <row r="2041" spans="1:8" x14ac:dyDescent="0.3">
      <c r="A2041" s="5">
        <v>811530</v>
      </c>
      <c r="B2041" s="4" t="s">
        <v>187</v>
      </c>
      <c r="C2041" s="3">
        <v>0</v>
      </c>
      <c r="D2041" s="3">
        <v>0</v>
      </c>
      <c r="E2041" s="3">
        <v>0</v>
      </c>
      <c r="F2041" s="3">
        <v>30142</v>
      </c>
      <c r="G2041" s="3">
        <v>0</v>
      </c>
      <c r="H2041" s="3">
        <v>9968</v>
      </c>
    </row>
    <row r="2042" spans="1:8" hidden="1" x14ac:dyDescent="0.3">
      <c r="A2042" s="5">
        <v>811535</v>
      </c>
      <c r="B2042" s="4" t="s">
        <v>186</v>
      </c>
      <c r="C2042" s="3">
        <v>37568</v>
      </c>
      <c r="D2042" s="3">
        <v>3735</v>
      </c>
      <c r="E2042" s="3">
        <v>0</v>
      </c>
      <c r="F2042" s="3">
        <v>0</v>
      </c>
      <c r="G2042" s="3">
        <v>0</v>
      </c>
      <c r="H2042" s="3">
        <v>0</v>
      </c>
    </row>
    <row r="2043" spans="1:8" hidden="1" x14ac:dyDescent="0.3">
      <c r="A2043" s="5">
        <v>811540</v>
      </c>
      <c r="B2043" s="4" t="s">
        <v>185</v>
      </c>
      <c r="C2043" s="3">
        <v>0</v>
      </c>
      <c r="D2043" s="3">
        <v>95891</v>
      </c>
      <c r="E2043" s="3">
        <v>4945</v>
      </c>
      <c r="F2043" s="3">
        <v>2629</v>
      </c>
      <c r="G2043" s="3">
        <v>0</v>
      </c>
      <c r="H2043" s="3">
        <v>0</v>
      </c>
    </row>
    <row r="2044" spans="1:8" x14ac:dyDescent="0.3">
      <c r="A2044" s="5">
        <v>811545</v>
      </c>
      <c r="B2044" s="4" t="s">
        <v>184</v>
      </c>
      <c r="C2044" s="3">
        <v>97427</v>
      </c>
      <c r="D2044" s="3">
        <v>24330</v>
      </c>
      <c r="E2044" s="3">
        <v>0</v>
      </c>
      <c r="F2044" s="3">
        <v>0</v>
      </c>
      <c r="G2044" s="3">
        <v>9660</v>
      </c>
      <c r="H2044" s="3">
        <v>16573</v>
      </c>
    </row>
    <row r="2045" spans="1:8" x14ac:dyDescent="0.3">
      <c r="A2045" s="5">
        <v>811550</v>
      </c>
      <c r="B2045" s="4" t="s">
        <v>183</v>
      </c>
      <c r="C2045" s="3">
        <v>29961530</v>
      </c>
      <c r="D2045" s="3">
        <v>34101640</v>
      </c>
      <c r="E2045" s="3">
        <v>32655428</v>
      </c>
      <c r="F2045" s="3">
        <v>10651837</v>
      </c>
      <c r="G2045" s="3">
        <v>12032170</v>
      </c>
      <c r="H2045" s="3">
        <v>14600785</v>
      </c>
    </row>
    <row r="2046" spans="1:8" hidden="1" x14ac:dyDescent="0.3">
      <c r="A2046" s="5">
        <v>811555</v>
      </c>
      <c r="B2046" s="4" t="s">
        <v>182</v>
      </c>
      <c r="C2046" s="3">
        <v>0</v>
      </c>
      <c r="D2046" s="3">
        <v>0</v>
      </c>
      <c r="E2046" s="3">
        <v>0</v>
      </c>
      <c r="F2046" s="3">
        <v>0</v>
      </c>
      <c r="G2046" s="3">
        <v>0</v>
      </c>
      <c r="H2046" s="3">
        <v>0</v>
      </c>
    </row>
    <row r="2047" spans="1:8" hidden="1" x14ac:dyDescent="0.3">
      <c r="A2047" s="5">
        <v>811560</v>
      </c>
      <c r="B2047" s="4" t="s">
        <v>181</v>
      </c>
      <c r="C2047" s="3">
        <v>0</v>
      </c>
      <c r="D2047" s="3">
        <v>0</v>
      </c>
      <c r="E2047" s="3">
        <v>0</v>
      </c>
      <c r="F2047" s="3">
        <v>0</v>
      </c>
      <c r="G2047" s="3">
        <v>0</v>
      </c>
      <c r="H2047" s="3">
        <v>0</v>
      </c>
    </row>
    <row r="2048" spans="1:8" hidden="1" x14ac:dyDescent="0.3">
      <c r="A2048" s="5">
        <v>811565</v>
      </c>
      <c r="B2048" s="4" t="s">
        <v>180</v>
      </c>
      <c r="C2048" s="3">
        <v>0</v>
      </c>
      <c r="D2048" s="3">
        <v>0</v>
      </c>
      <c r="E2048" s="3">
        <v>0</v>
      </c>
      <c r="F2048" s="3">
        <v>0</v>
      </c>
      <c r="G2048" s="3">
        <v>0</v>
      </c>
      <c r="H2048" s="3">
        <v>0</v>
      </c>
    </row>
    <row r="2049" spans="1:8" hidden="1" x14ac:dyDescent="0.3">
      <c r="A2049" s="5">
        <v>811570</v>
      </c>
      <c r="B2049" s="4" t="s">
        <v>179</v>
      </c>
      <c r="C2049" s="3">
        <v>0</v>
      </c>
      <c r="D2049" s="3">
        <v>0</v>
      </c>
      <c r="E2049" s="3">
        <v>0</v>
      </c>
      <c r="F2049" s="3">
        <v>0</v>
      </c>
      <c r="G2049" s="3">
        <v>0</v>
      </c>
      <c r="H2049" s="3">
        <v>0</v>
      </c>
    </row>
    <row r="2050" spans="1:8" hidden="1" x14ac:dyDescent="0.3">
      <c r="A2050" s="5">
        <v>811575</v>
      </c>
      <c r="B2050" s="4" t="s">
        <v>178</v>
      </c>
      <c r="C2050" s="3">
        <v>0</v>
      </c>
      <c r="D2050" s="3">
        <v>0</v>
      </c>
      <c r="E2050" s="3">
        <v>0</v>
      </c>
      <c r="F2050" s="3">
        <v>0</v>
      </c>
      <c r="G2050" s="3">
        <v>0</v>
      </c>
      <c r="H2050" s="3">
        <v>0</v>
      </c>
    </row>
    <row r="2051" spans="1:8" x14ac:dyDescent="0.3">
      <c r="A2051" s="5">
        <v>811580</v>
      </c>
      <c r="B2051" s="4" t="s">
        <v>177</v>
      </c>
      <c r="C2051" s="3">
        <v>330034</v>
      </c>
      <c r="D2051" s="3">
        <v>0</v>
      </c>
      <c r="E2051" s="3">
        <v>336668</v>
      </c>
      <c r="F2051" s="3">
        <v>82410</v>
      </c>
      <c r="G2051" s="3">
        <v>2975894</v>
      </c>
      <c r="H2051" s="3">
        <v>446858</v>
      </c>
    </row>
    <row r="2052" spans="1:8" x14ac:dyDescent="0.3">
      <c r="A2052" s="5">
        <v>811585</v>
      </c>
      <c r="B2052" s="4" t="s">
        <v>176</v>
      </c>
      <c r="C2052" s="3">
        <v>450021</v>
      </c>
      <c r="D2052" s="3">
        <v>1504409</v>
      </c>
      <c r="E2052" s="3">
        <v>578532</v>
      </c>
      <c r="F2052" s="3">
        <v>2889</v>
      </c>
      <c r="G2052" s="3">
        <v>18453</v>
      </c>
      <c r="H2052" s="3">
        <v>180977</v>
      </c>
    </row>
    <row r="2053" spans="1:8" x14ac:dyDescent="0.3">
      <c r="A2053" s="5">
        <v>811590</v>
      </c>
      <c r="B2053" s="4" t="s">
        <v>175</v>
      </c>
      <c r="C2053" s="3">
        <v>1524677</v>
      </c>
      <c r="D2053" s="3">
        <v>1381256</v>
      </c>
      <c r="E2053" s="3">
        <v>1080081</v>
      </c>
      <c r="F2053" s="3">
        <v>35768</v>
      </c>
      <c r="G2053" s="3">
        <v>112152</v>
      </c>
      <c r="H2053" s="3">
        <v>186594</v>
      </c>
    </row>
    <row r="2054" spans="1:8" x14ac:dyDescent="0.3">
      <c r="A2054" s="5">
        <v>811595</v>
      </c>
      <c r="B2054" s="4" t="s">
        <v>174</v>
      </c>
      <c r="C2054" s="3">
        <v>7941246</v>
      </c>
      <c r="D2054" s="3">
        <v>64924067</v>
      </c>
      <c r="E2054" s="3">
        <v>74679837</v>
      </c>
      <c r="F2054" s="3">
        <v>84612536</v>
      </c>
      <c r="G2054" s="3">
        <v>32036744</v>
      </c>
      <c r="H2054" s="3">
        <v>30308125</v>
      </c>
    </row>
    <row r="2055" spans="1:8" hidden="1" x14ac:dyDescent="0.3">
      <c r="A2055" s="5">
        <v>811599</v>
      </c>
      <c r="B2055" s="4" t="s">
        <v>173</v>
      </c>
      <c r="C2055" s="3">
        <v>0</v>
      </c>
      <c r="D2055" s="3">
        <v>0</v>
      </c>
      <c r="E2055" s="3">
        <v>0</v>
      </c>
      <c r="F2055" s="3">
        <v>0</v>
      </c>
      <c r="G2055" s="3">
        <v>0</v>
      </c>
      <c r="H2055" s="3">
        <v>0</v>
      </c>
    </row>
    <row r="2056" spans="1:8" x14ac:dyDescent="0.3">
      <c r="A2056" s="5">
        <v>830000</v>
      </c>
      <c r="B2056" s="4" t="s">
        <v>172</v>
      </c>
      <c r="C2056" s="3">
        <v>879040346.95000005</v>
      </c>
      <c r="D2056" s="3">
        <v>879596837.49000001</v>
      </c>
      <c r="E2056" s="3">
        <v>877741702.49000001</v>
      </c>
      <c r="F2056" s="3">
        <v>877691801.49000001</v>
      </c>
      <c r="G2056" s="3">
        <v>2731633134.0599999</v>
      </c>
      <c r="H2056" s="3">
        <v>3288245134.0599999</v>
      </c>
    </row>
    <row r="2057" spans="1:8" hidden="1" x14ac:dyDescent="0.3">
      <c r="A2057" s="5">
        <v>830500</v>
      </c>
      <c r="B2057" s="4" t="s">
        <v>171</v>
      </c>
      <c r="C2057" s="3">
        <v>0</v>
      </c>
      <c r="D2057" s="3">
        <v>0</v>
      </c>
      <c r="E2057" s="3">
        <v>0</v>
      </c>
      <c r="F2057" s="3">
        <v>0</v>
      </c>
      <c r="G2057" s="3">
        <v>0</v>
      </c>
      <c r="H2057" s="3">
        <v>0</v>
      </c>
    </row>
    <row r="2058" spans="1:8" x14ac:dyDescent="0.3">
      <c r="A2058" s="5">
        <v>831000</v>
      </c>
      <c r="B2058" s="4" t="s">
        <v>170</v>
      </c>
      <c r="C2058" s="3">
        <v>449645268.41000003</v>
      </c>
      <c r="D2058" s="3">
        <v>451658778.94999999</v>
      </c>
      <c r="E2058" s="3">
        <v>450511378.94999999</v>
      </c>
      <c r="F2058" s="3">
        <v>450407462.94999999</v>
      </c>
      <c r="G2058" s="3">
        <v>505889285.51999998</v>
      </c>
      <c r="H2058" s="3">
        <v>504139285.51999998</v>
      </c>
    </row>
    <row r="2059" spans="1:8" hidden="1" x14ac:dyDescent="0.3">
      <c r="A2059" s="5">
        <v>831005</v>
      </c>
      <c r="B2059" s="4" t="s">
        <v>169</v>
      </c>
      <c r="C2059" s="3">
        <v>0</v>
      </c>
      <c r="D2059" s="3">
        <v>0</v>
      </c>
      <c r="E2059" s="3">
        <v>0</v>
      </c>
      <c r="F2059" s="3">
        <v>0</v>
      </c>
      <c r="G2059" s="3">
        <v>0</v>
      </c>
      <c r="H2059" s="3">
        <v>0</v>
      </c>
    </row>
    <row r="2060" spans="1:8" x14ac:dyDescent="0.3">
      <c r="A2060" s="5">
        <v>831010</v>
      </c>
      <c r="B2060" s="4" t="s">
        <v>168</v>
      </c>
      <c r="C2060" s="3">
        <v>53837651.109999999</v>
      </c>
      <c r="D2060" s="3">
        <v>53837651.109999999</v>
      </c>
      <c r="E2060" s="3">
        <v>53837651.109999999</v>
      </c>
      <c r="F2060" s="3">
        <v>53837651.109999999</v>
      </c>
      <c r="G2060" s="3">
        <v>53837651.109999999</v>
      </c>
      <c r="H2060" s="3">
        <v>53837651.109999999</v>
      </c>
    </row>
    <row r="2061" spans="1:8" x14ac:dyDescent="0.3">
      <c r="A2061" s="5">
        <v>831015</v>
      </c>
      <c r="B2061" s="4" t="s">
        <v>167</v>
      </c>
      <c r="C2061" s="3">
        <v>240288265</v>
      </c>
      <c r="D2061" s="3">
        <v>240288265</v>
      </c>
      <c r="E2061" s="3">
        <v>240288265</v>
      </c>
      <c r="F2061" s="3">
        <v>240288265</v>
      </c>
      <c r="G2061" s="3">
        <v>254118733.13999999</v>
      </c>
      <c r="H2061" s="3">
        <v>254118733.13999999</v>
      </c>
    </row>
    <row r="2062" spans="1:8" x14ac:dyDescent="0.3">
      <c r="A2062" s="5">
        <v>831020</v>
      </c>
      <c r="B2062" s="4" t="s">
        <v>166</v>
      </c>
      <c r="C2062" s="3">
        <v>76667060.980000004</v>
      </c>
      <c r="D2062" s="3">
        <v>78656571.519999996</v>
      </c>
      <c r="E2062" s="3">
        <v>77509171.519999996</v>
      </c>
      <c r="F2062" s="3">
        <v>77405255.519999996</v>
      </c>
      <c r="G2062" s="3">
        <v>91807039.359999999</v>
      </c>
      <c r="H2062" s="3">
        <v>90057039.359999999</v>
      </c>
    </row>
    <row r="2063" spans="1:8" x14ac:dyDescent="0.3">
      <c r="A2063" s="5">
        <v>831025</v>
      </c>
      <c r="B2063" s="4" t="s">
        <v>165</v>
      </c>
      <c r="C2063" s="3">
        <v>78852291.319999993</v>
      </c>
      <c r="D2063" s="3">
        <v>78876291.319999993</v>
      </c>
      <c r="E2063" s="3">
        <v>78876291.319999993</v>
      </c>
      <c r="F2063" s="3">
        <v>78876291.319999993</v>
      </c>
      <c r="G2063" s="3">
        <v>106125861.91</v>
      </c>
      <c r="H2063" s="3">
        <v>106125861.91</v>
      </c>
    </row>
    <row r="2064" spans="1:8" hidden="1" x14ac:dyDescent="0.3">
      <c r="A2064" s="5">
        <v>831030</v>
      </c>
      <c r="B2064" s="4" t="s">
        <v>164</v>
      </c>
      <c r="C2064" s="3">
        <v>0</v>
      </c>
      <c r="D2064" s="3">
        <v>0</v>
      </c>
      <c r="E2064" s="3">
        <v>0</v>
      </c>
      <c r="F2064" s="3">
        <v>0</v>
      </c>
      <c r="G2064" s="3">
        <v>0</v>
      </c>
      <c r="H2064" s="3">
        <v>0</v>
      </c>
    </row>
    <row r="2065" spans="1:8" hidden="1" x14ac:dyDescent="0.3">
      <c r="A2065" s="5">
        <v>831035</v>
      </c>
      <c r="B2065" s="4" t="s">
        <v>163</v>
      </c>
      <c r="C2065" s="3">
        <v>0</v>
      </c>
      <c r="D2065" s="3">
        <v>0</v>
      </c>
      <c r="E2065" s="3">
        <v>0</v>
      </c>
      <c r="F2065" s="3">
        <v>0</v>
      </c>
      <c r="G2065" s="3">
        <v>0</v>
      </c>
      <c r="H2065" s="3">
        <v>0</v>
      </c>
    </row>
    <row r="2066" spans="1:8" hidden="1" x14ac:dyDescent="0.3">
      <c r="A2066" s="5">
        <v>831500</v>
      </c>
      <c r="B2066" s="4" t="s">
        <v>162</v>
      </c>
      <c r="C2066" s="3">
        <v>0</v>
      </c>
      <c r="D2066" s="3">
        <v>0</v>
      </c>
      <c r="E2066" s="3">
        <v>0</v>
      </c>
      <c r="F2066" s="3">
        <v>0</v>
      </c>
      <c r="G2066" s="3">
        <v>0</v>
      </c>
      <c r="H2066" s="3">
        <v>0</v>
      </c>
    </row>
    <row r="2067" spans="1:8" x14ac:dyDescent="0.3">
      <c r="A2067" s="5">
        <v>832000</v>
      </c>
      <c r="B2067" s="4" t="s">
        <v>161</v>
      </c>
      <c r="C2067" s="3">
        <v>384853447.54000002</v>
      </c>
      <c r="D2067" s="3">
        <v>384853447.54000002</v>
      </c>
      <c r="E2067" s="3">
        <v>384853447.54000002</v>
      </c>
      <c r="F2067" s="3">
        <v>384853447.54000002</v>
      </c>
      <c r="G2067" s="3">
        <v>384853447.54000002</v>
      </c>
      <c r="H2067" s="3">
        <v>384853447.54000002</v>
      </c>
    </row>
    <row r="2068" spans="1:8" x14ac:dyDescent="0.3">
      <c r="A2068" s="5">
        <v>832500</v>
      </c>
      <c r="B2068" s="4" t="s">
        <v>160</v>
      </c>
      <c r="C2068" s="3">
        <v>44541631</v>
      </c>
      <c r="D2068" s="3">
        <v>43084611</v>
      </c>
      <c r="E2068" s="3">
        <v>42376876</v>
      </c>
      <c r="F2068" s="3">
        <v>42430891</v>
      </c>
      <c r="G2068" s="3">
        <v>1840890401</v>
      </c>
      <c r="H2068" s="3">
        <v>2399252401</v>
      </c>
    </row>
    <row r="2069" spans="1:8" x14ac:dyDescent="0.3">
      <c r="A2069" s="5">
        <v>860000</v>
      </c>
      <c r="B2069" s="4" t="s">
        <v>159</v>
      </c>
      <c r="C2069" s="3">
        <v>240342503</v>
      </c>
      <c r="D2069" s="3">
        <v>302035328</v>
      </c>
      <c r="E2069" s="3">
        <v>309335491</v>
      </c>
      <c r="F2069" s="3">
        <v>295418211</v>
      </c>
      <c r="G2069" s="3">
        <v>247185073</v>
      </c>
      <c r="H2069" s="3">
        <v>245749880</v>
      </c>
    </row>
    <row r="2070" spans="1:8" x14ac:dyDescent="0.3">
      <c r="A2070" s="5">
        <v>880000</v>
      </c>
      <c r="B2070" s="4" t="s">
        <v>158</v>
      </c>
      <c r="C2070" s="3">
        <v>879040346.95000005</v>
      </c>
      <c r="D2070" s="3">
        <v>879596837.49000001</v>
      </c>
      <c r="E2070" s="3">
        <v>877741702.49000001</v>
      </c>
      <c r="F2070" s="3">
        <v>877691801.49000001</v>
      </c>
      <c r="G2070" s="3">
        <v>2731633134.0599999</v>
      </c>
      <c r="H2070" s="3">
        <v>3288245134.0599999</v>
      </c>
    </row>
    <row r="2071" spans="1:8" hidden="1" x14ac:dyDescent="0.3">
      <c r="A2071" s="5">
        <v>900000</v>
      </c>
      <c r="B2071" s="4" t="s">
        <v>157</v>
      </c>
      <c r="C2071" s="3">
        <v>0</v>
      </c>
      <c r="D2071" s="3">
        <v>0</v>
      </c>
      <c r="E2071" s="3">
        <v>0</v>
      </c>
      <c r="F2071" s="3">
        <v>0</v>
      </c>
      <c r="G2071" s="3">
        <v>0</v>
      </c>
      <c r="H2071" s="3">
        <v>0</v>
      </c>
    </row>
    <row r="2072" spans="1:8" x14ac:dyDescent="0.3">
      <c r="A2072" s="5">
        <v>910000</v>
      </c>
      <c r="B2072" s="4" t="s">
        <v>156</v>
      </c>
      <c r="C2072" s="3">
        <v>1180937965</v>
      </c>
      <c r="D2072" s="3">
        <v>1277991915</v>
      </c>
      <c r="E2072" s="3">
        <v>1422579352</v>
      </c>
      <c r="F2072" s="3">
        <v>1372011783</v>
      </c>
      <c r="G2072" s="3">
        <v>1114073199</v>
      </c>
      <c r="H2072" s="3">
        <v>1009923001</v>
      </c>
    </row>
    <row r="2073" spans="1:8" hidden="1" x14ac:dyDescent="0.3">
      <c r="A2073" s="5">
        <v>910500</v>
      </c>
      <c r="B2073" s="4" t="s">
        <v>155</v>
      </c>
      <c r="C2073" s="3">
        <v>0</v>
      </c>
      <c r="D2073" s="3">
        <v>0</v>
      </c>
      <c r="E2073" s="3">
        <v>0</v>
      </c>
      <c r="F2073" s="3">
        <v>0</v>
      </c>
      <c r="G2073" s="3">
        <v>0</v>
      </c>
      <c r="H2073" s="3">
        <v>0</v>
      </c>
    </row>
    <row r="2074" spans="1:8" x14ac:dyDescent="0.3">
      <c r="A2074" s="5">
        <v>911000</v>
      </c>
      <c r="B2074" s="4" t="s">
        <v>154</v>
      </c>
      <c r="C2074" s="3">
        <v>1180937965</v>
      </c>
      <c r="D2074" s="3">
        <v>1277991915</v>
      </c>
      <c r="E2074" s="3">
        <v>1422579352</v>
      </c>
      <c r="F2074" s="3">
        <v>1372011783</v>
      </c>
      <c r="G2074" s="3">
        <v>1114073199</v>
      </c>
      <c r="H2074" s="3">
        <v>1009923001</v>
      </c>
    </row>
    <row r="2075" spans="1:8" hidden="1" x14ac:dyDescent="0.3">
      <c r="A2075" s="5">
        <v>911500</v>
      </c>
      <c r="B2075" s="4" t="s">
        <v>153</v>
      </c>
      <c r="C2075" s="3">
        <v>0</v>
      </c>
      <c r="D2075" s="3">
        <v>0</v>
      </c>
      <c r="E2075" s="3">
        <v>0</v>
      </c>
      <c r="F2075" s="3">
        <v>0</v>
      </c>
      <c r="G2075" s="3">
        <v>0</v>
      </c>
      <c r="H2075" s="3">
        <v>0</v>
      </c>
    </row>
    <row r="2076" spans="1:8" hidden="1" x14ac:dyDescent="0.3">
      <c r="A2076" s="5">
        <v>912000</v>
      </c>
      <c r="B2076" s="4" t="s">
        <v>152</v>
      </c>
      <c r="C2076" s="3">
        <v>0</v>
      </c>
      <c r="D2076" s="3">
        <v>0</v>
      </c>
      <c r="E2076" s="3">
        <v>0</v>
      </c>
      <c r="F2076" s="3">
        <v>0</v>
      </c>
      <c r="G2076" s="3">
        <v>0</v>
      </c>
      <c r="H2076" s="3">
        <v>0</v>
      </c>
    </row>
    <row r="2077" spans="1:8" hidden="1" x14ac:dyDescent="0.3">
      <c r="A2077" s="5">
        <v>912500</v>
      </c>
      <c r="B2077" s="4" t="s">
        <v>151</v>
      </c>
      <c r="C2077" s="3">
        <v>0</v>
      </c>
      <c r="D2077" s="3">
        <v>0</v>
      </c>
      <c r="E2077" s="3">
        <v>0</v>
      </c>
      <c r="F2077" s="3">
        <v>0</v>
      </c>
      <c r="G2077" s="3">
        <v>0</v>
      </c>
      <c r="H2077" s="3">
        <v>0</v>
      </c>
    </row>
    <row r="2078" spans="1:8" hidden="1" x14ac:dyDescent="0.3">
      <c r="A2078" s="5">
        <v>913000</v>
      </c>
      <c r="B2078" s="4" t="s">
        <v>150</v>
      </c>
      <c r="C2078" s="3">
        <v>0</v>
      </c>
      <c r="D2078" s="3">
        <v>0</v>
      </c>
      <c r="E2078" s="3">
        <v>0</v>
      </c>
      <c r="F2078" s="3">
        <v>0</v>
      </c>
      <c r="G2078" s="3">
        <v>0</v>
      </c>
      <c r="H2078" s="3">
        <v>0</v>
      </c>
    </row>
    <row r="2079" spans="1:8" hidden="1" x14ac:dyDescent="0.3">
      <c r="A2079" s="5">
        <v>913005</v>
      </c>
      <c r="B2079" s="4" t="s">
        <v>149</v>
      </c>
      <c r="C2079" s="3">
        <v>0</v>
      </c>
      <c r="D2079" s="3">
        <v>0</v>
      </c>
      <c r="E2079" s="3">
        <v>0</v>
      </c>
      <c r="F2079" s="3">
        <v>0</v>
      </c>
      <c r="G2079" s="3">
        <v>0</v>
      </c>
      <c r="H2079" s="3">
        <v>0</v>
      </c>
    </row>
    <row r="2080" spans="1:8" hidden="1" x14ac:dyDescent="0.3">
      <c r="A2080" s="5">
        <v>913010</v>
      </c>
      <c r="B2080" s="4" t="s">
        <v>148</v>
      </c>
      <c r="C2080" s="3">
        <v>0</v>
      </c>
      <c r="D2080" s="3">
        <v>0</v>
      </c>
      <c r="E2080" s="3">
        <v>0</v>
      </c>
      <c r="F2080" s="3">
        <v>0</v>
      </c>
      <c r="G2080" s="3">
        <v>0</v>
      </c>
      <c r="H2080" s="3">
        <v>0</v>
      </c>
    </row>
    <row r="2081" spans="1:8" x14ac:dyDescent="0.3">
      <c r="A2081" s="5">
        <v>930000</v>
      </c>
      <c r="B2081" s="4" t="s">
        <v>147</v>
      </c>
      <c r="C2081" s="3">
        <v>978972365.33000004</v>
      </c>
      <c r="D2081" s="3">
        <v>983036326.01999998</v>
      </c>
      <c r="E2081" s="3">
        <v>1001823578.35</v>
      </c>
      <c r="F2081" s="3">
        <v>1296654221.8099999</v>
      </c>
      <c r="G2081" s="3">
        <v>1476104139.8699999</v>
      </c>
      <c r="H2081" s="3">
        <v>1551472516.28</v>
      </c>
    </row>
    <row r="2082" spans="1:8" x14ac:dyDescent="0.3">
      <c r="A2082" s="5">
        <v>930500</v>
      </c>
      <c r="B2082" s="4" t="s">
        <v>146</v>
      </c>
      <c r="C2082" s="3">
        <v>97534904.950000003</v>
      </c>
      <c r="D2082" s="3">
        <v>90475796.170000002</v>
      </c>
      <c r="E2082" s="3">
        <v>107679916.41</v>
      </c>
      <c r="F2082" s="3">
        <v>116310867.79000001</v>
      </c>
      <c r="G2082" s="3">
        <v>90730083.450000003</v>
      </c>
      <c r="H2082" s="3">
        <v>77235166.859999999</v>
      </c>
    </row>
    <row r="2083" spans="1:8" x14ac:dyDescent="0.3">
      <c r="A2083" s="5">
        <v>931000</v>
      </c>
      <c r="B2083" s="4" t="s">
        <v>145</v>
      </c>
      <c r="C2083" s="3">
        <v>881437460.38</v>
      </c>
      <c r="D2083" s="3">
        <v>892560529.85000002</v>
      </c>
      <c r="E2083" s="3">
        <v>894143661.94000006</v>
      </c>
      <c r="F2083" s="3">
        <v>1180343354.02</v>
      </c>
      <c r="G2083" s="3">
        <v>1385374056.4200001</v>
      </c>
      <c r="H2083" s="3">
        <v>1474237349.4200001</v>
      </c>
    </row>
    <row r="2084" spans="1:8" hidden="1" x14ac:dyDescent="0.3">
      <c r="A2084" s="5">
        <v>931500</v>
      </c>
      <c r="B2084" s="4" t="s">
        <v>144</v>
      </c>
      <c r="C2084" s="3">
        <v>0</v>
      </c>
      <c r="D2084" s="3">
        <v>0</v>
      </c>
      <c r="E2084" s="3">
        <v>0</v>
      </c>
      <c r="F2084" s="3">
        <v>0</v>
      </c>
      <c r="G2084" s="3">
        <v>0</v>
      </c>
      <c r="H2084" s="3">
        <v>0</v>
      </c>
    </row>
    <row r="2085" spans="1:8" hidden="1" x14ac:dyDescent="0.3">
      <c r="A2085" s="5">
        <v>931505</v>
      </c>
      <c r="B2085" s="4" t="s">
        <v>143</v>
      </c>
      <c r="C2085" s="3">
        <v>0</v>
      </c>
      <c r="D2085" s="3">
        <v>0</v>
      </c>
      <c r="E2085" s="3">
        <v>0</v>
      </c>
      <c r="F2085" s="3">
        <v>0</v>
      </c>
      <c r="G2085" s="3">
        <v>0</v>
      </c>
      <c r="H2085" s="3">
        <v>0</v>
      </c>
    </row>
    <row r="2086" spans="1:8" x14ac:dyDescent="0.3">
      <c r="A2086" s="5">
        <v>960000</v>
      </c>
      <c r="B2086" s="4" t="s">
        <v>142</v>
      </c>
      <c r="C2086" s="3">
        <v>1180937965</v>
      </c>
      <c r="D2086" s="3">
        <v>1277991915</v>
      </c>
      <c r="E2086" s="3">
        <v>1422579352</v>
      </c>
      <c r="F2086" s="3">
        <v>1372011783</v>
      </c>
      <c r="G2086" s="3">
        <v>1114073199</v>
      </c>
      <c r="H2086" s="3">
        <v>1009923001</v>
      </c>
    </row>
    <row r="2087" spans="1:8" x14ac:dyDescent="0.3">
      <c r="A2087" s="5">
        <v>960500</v>
      </c>
      <c r="B2087" s="4" t="s">
        <v>141</v>
      </c>
      <c r="C2087" s="3">
        <v>1180937965</v>
      </c>
      <c r="D2087" s="3">
        <v>1277991915</v>
      </c>
      <c r="E2087" s="3">
        <v>1422579352</v>
      </c>
      <c r="F2087" s="3">
        <v>1372011783</v>
      </c>
      <c r="G2087" s="3">
        <v>1114073199</v>
      </c>
      <c r="H2087" s="3">
        <v>1009923001</v>
      </c>
    </row>
    <row r="2088" spans="1:8" x14ac:dyDescent="0.3">
      <c r="A2088" s="5">
        <v>980000</v>
      </c>
      <c r="B2088" s="4" t="s">
        <v>140</v>
      </c>
      <c r="C2088" s="3">
        <v>978972365.33000004</v>
      </c>
      <c r="D2088" s="3">
        <v>983036326.01999998</v>
      </c>
      <c r="E2088" s="3">
        <v>1001823578.35</v>
      </c>
      <c r="F2088" s="3">
        <v>1296654221.8099999</v>
      </c>
      <c r="G2088" s="3">
        <v>1476104139.8699999</v>
      </c>
      <c r="H2088" s="3">
        <v>1551472516.28</v>
      </c>
    </row>
  </sheetData>
  <autoFilter ref="A1:H2088" xr:uid="{70F61464-3111-4902-9987-A14978E5D1EF}">
    <filterColumn colId="7">
      <filters>
        <filter val="$1.009.923.001"/>
        <filter val="$1.027.647"/>
        <filter val="$1.055.370.783"/>
        <filter val="$1.080.961.036"/>
        <filter val="$1.089.851"/>
        <filter val="$1.100.000"/>
        <filter val="$1.103.421.060"/>
        <filter val="$1.126.276"/>
        <filter val="$1.133.319.445"/>
        <filter val="$1.140.000"/>
        <filter val="$1.172.852"/>
        <filter val="$1.181.083.800"/>
        <filter val="$1.282.106"/>
        <filter val="$1.287.519"/>
        <filter val="$1.365.500"/>
        <filter val="$1.444.734.046"/>
        <filter val="$1.463.380"/>
        <filter val="$1.474.237.349"/>
        <filter val="$1.486.379"/>
        <filter val="$1.486.747"/>
        <filter val="$1.505.995.594"/>
        <filter val="$1.506.467.898"/>
        <filter val="$1.551.472.516"/>
        <filter val="$1.554.039"/>
        <filter val="$1.636.667"/>
        <filter val="$1.651.467.898"/>
        <filter val="$1.666.130"/>
        <filter val="$1.676.920"/>
        <filter val="$1.682.142"/>
        <filter val="$1.723.983"/>
        <filter val="$1.888.246.218"/>
        <filter val="$1.908.528"/>
        <filter val="$1.925.262.568"/>
        <filter val="$10.221.973"/>
        <filter val="$105.833.330"/>
        <filter val="$106.125.862"/>
        <filter val="$109.584"/>
        <filter val="$11.245.570"/>
        <filter val="$11.599.722"/>
        <filter val="$11.600"/>
        <filter val="$12.018.600"/>
        <filter val="$12.146.168.082"/>
        <filter val="$12.479.284"/>
        <filter val="$12.484.395"/>
        <filter val="$12.597.200"/>
        <filter val="$12.652.533"/>
        <filter val="$120.161.472"/>
        <filter val="$123.604.806"/>
        <filter val="$13.382.674"/>
        <filter val="$13.711.111"/>
        <filter val="$135.603.990"/>
        <filter val="$14.190.666"/>
        <filter val="$14.600.785"/>
        <filter val="$14.688.260"/>
        <filter val="$145.000.000"/>
        <filter val="$15.224.208"/>
        <filter val="$15.256.672"/>
        <filter val="$15.391.635"/>
        <filter val="$15.395.900"/>
        <filter val="$156.719"/>
        <filter val="$158.505"/>
        <filter val="$16.364.516"/>
        <filter val="$16.364.928"/>
        <filter val="$16.558.077.938"/>
        <filter val="$16.573"/>
        <filter val="$16.752.004"/>
        <filter val="$166.731.102"/>
        <filter val="$169.200"/>
        <filter val="$17.036.460"/>
        <filter val="$17.321.238"/>
        <filter val="$17.593.295"/>
        <filter val="$171.692.223"/>
        <filter val="$172.367.189"/>
        <filter val="$176.314.541"/>
        <filter val="$18.044.672"/>
        <filter val="$18.762.434"/>
        <filter val="$18.823.089"/>
        <filter val="$18.908.564"/>
        <filter val="$180.977"/>
        <filter val="$186.594"/>
        <filter val="$19.518.107"/>
        <filter val="$193.085"/>
        <filter val="$194.276.589"/>
        <filter val="$2.214.420"/>
        <filter val="$2.240.067"/>
        <filter val="$2.240.877"/>
        <filter val="$2.297.646.324"/>
        <filter val="$2.360.000"/>
        <filter val="$2.399.252.401"/>
        <filter val="$2.412.590.671"/>
        <filter val="$2.413.160.001"/>
        <filter val="$2.430.059.749"/>
        <filter val="$2.482.459.174"/>
        <filter val="$2.656.784.903"/>
        <filter val="$2.734"/>
        <filter val="$2.904.378.293"/>
        <filter val="$2.930.329.844"/>
        <filter val="$2.959.355"/>
        <filter val="$20.000.000"/>
        <filter val="$20.100.865"/>
        <filter val="$200.000"/>
        <filter val="$200.000.000"/>
        <filter val="$201.386.778"/>
        <filter val="$204.000"/>
        <filter val="$21.531.315"/>
        <filter val="$22.103.979.650"/>
        <filter val="$22.850.469.248"/>
        <filter val="$224.295.030"/>
        <filter val="$226.369.997"/>
        <filter val="$226.418.282"/>
        <filter val="$227.000"/>
        <filter val="$237.666.078"/>
        <filter val="$24.672.726"/>
        <filter val="$241.243.617"/>
        <filter val="$245.749.880"/>
        <filter val="$247.032.450"/>
        <filter val="$25.927.484"/>
        <filter val="$25.946.653"/>
        <filter val="$25.951.551"/>
        <filter val="$253.122.470"/>
        <filter val="$254.118.733"/>
        <filter val="$26.143.455"/>
        <filter val="$26.464.034"/>
        <filter val="$28.079.105"/>
        <filter val="$284.859"/>
        <filter val="$29.097.182"/>
        <filter val="$29.409.520"/>
        <filter val="$29.488.620"/>
        <filter val="$29.611.144"/>
        <filter val="$29.840.617.009"/>
        <filter val="$295.538"/>
        <filter val="$3.112.315"/>
        <filter val="$3.288.245.134"/>
        <filter val="$3.296.958"/>
        <filter val="$3.341.081.286"/>
        <filter val="$3.351.547"/>
        <filter val="$3.466.200"/>
        <filter val="$3.470.949.328"/>
        <filter val="$3.599.245"/>
        <filter val="$3.611.143.549"/>
        <filter val="$3.815.828"/>
        <filter val="$3.938.564"/>
        <filter val="$30.207.182"/>
        <filter val="$30.308.125"/>
        <filter val="$30.360.066"/>
        <filter val="$301.629.577"/>
        <filter val="$302.226.302"/>
        <filter val="$31.133.503"/>
        <filter val="$31.409.153"/>
        <filter val="$31.500.117"/>
        <filter val="$31.561.096"/>
        <filter val="$31.706.076.535"/>
        <filter val="$315.170.026"/>
        <filter val="$32.067.313.166"/>
        <filter val="$32.138.263.333"/>
        <filter val="$32.203.346"/>
        <filter val="$32.916"/>
        <filter val="$33.112.240"/>
        <filter val="$33.280.461"/>
        <filter val="$331.989.643"/>
        <filter val="$333.073.102"/>
        <filter val="$337.070"/>
        <filter val="$339.936"/>
        <filter val="$34.975.452"/>
        <filter val="$365.853.278"/>
        <filter val="$37.162.661"/>
        <filter val="$37.286.330"/>
        <filter val="$37.975.131"/>
        <filter val="$384.853.448"/>
        <filter val="$39.135.250"/>
        <filter val="$39.853.497"/>
        <filter val="$393.719"/>
        <filter val="$4.108.100"/>
        <filter val="$4.173.768"/>
        <filter val="$4.188.251"/>
        <filter val="$4.233.787"/>
        <filter val="$4.278.278"/>
        <filter val="$4.323.555.125"/>
        <filter val="$4.344.970"/>
        <filter val="$4.411.909.856"/>
        <filter val="$4.570.587.575"/>
        <filter val="$4.570.900"/>
        <filter val="$4.635.400"/>
        <filter val="$4.758.500"/>
        <filter val="$4.775.733"/>
        <filter val="$4.948.400"/>
        <filter val="$40.046.582"/>
        <filter val="$40.835.720"/>
        <filter val="$41.161.883"/>
        <filter val="$41.271.641"/>
        <filter val="$41.337.950"/>
        <filter val="$42.208.918"/>
        <filter val="$42.389.759"/>
        <filter val="$43.888.858"/>
        <filter val="$436.000"/>
        <filter val="$44.302.318"/>
        <filter val="$446.858"/>
        <filter val="$45.749.880"/>
        <filter val="$472.304"/>
        <filter val="$473.969"/>
        <filter val="$48.451.431"/>
        <filter val="$489.415.977"/>
        <filter val="$49.373.196"/>
        <filter val="$490.315.977"/>
        <filter val="$490.549.246"/>
        <filter val="$5.056.279"/>
        <filter val="$5.157.100"/>
        <filter val="$5.520.643"/>
        <filter val="$5.677.947"/>
        <filter val="$5.790.109"/>
        <filter val="$504.139.286"/>
        <filter val="$52.203.346"/>
        <filter val="$53.837.651"/>
        <filter val="$54.588.527"/>
        <filter val="$560.000"/>
        <filter val="$561.000"/>
        <filter val="$569.330"/>
        <filter val="$58.781.332"/>
        <filter val="$596.936.973"/>
        <filter val="$6.043.280"/>
        <filter val="$6.280.386"/>
        <filter val="$6.326.404"/>
        <filter val="$6.384.234"/>
        <filter val="$6.589.457"/>
        <filter val="$60.019"/>
        <filter val="$60.244.033"/>
        <filter val="$61.313.277"/>
        <filter val="$62.292"/>
        <filter val="$674.000"/>
        <filter val="$68.955.440"/>
        <filter val="$69.754.808"/>
        <filter val="$7.457.345.387"/>
        <filter val="$7.736.637.359"/>
        <filter val="$7.965.100"/>
        <filter val="$70.950.168"/>
        <filter val="$701.207.737"/>
        <filter val="$718.048.792"/>
        <filter val="$744.509"/>
        <filter val="$76.137.335"/>
        <filter val="$77.235.167"/>
        <filter val="$789.430"/>
        <filter val="$795.706.073"/>
        <filter val="$8.149.902"/>
        <filter val="$8.150.828"/>
        <filter val="$8.630.844"/>
        <filter val="$8.735.052"/>
        <filter val="$8.854.652.076"/>
        <filter val="$841.500"/>
        <filter val="$847.800"/>
        <filter val="$85.481"/>
        <filter val="$854.542.754"/>
        <filter val="$86.980.781"/>
        <filter val="$864.900"/>
        <filter val="$87.512.322"/>
        <filter val="$870.280"/>
        <filter val="$9.157.000"/>
        <filter val="$9.165.242"/>
        <filter val="$9.340.991"/>
        <filter val="$9.347.521"/>
        <filter val="$9.492.191"/>
        <filter val="$9.968"/>
        <filter val="$9.973.570"/>
        <filter val="$90.057.039"/>
        <filter val="$90.088"/>
        <filter val="$900.000"/>
        <filter val="$901.690.957"/>
        <filter val="$916.898.470"/>
        <filter val="$919.685.930"/>
        <filter val="$949.219.113"/>
        <filter val="$95.456.275"/>
        <filter val="$95.931.571"/>
        <filter val="$955.210"/>
        <filter val="$976.167.040"/>
        <filter val="$98.257.960"/>
        <filter val="$98.300.789"/>
        <filter val="$980.607.110"/>
      </filters>
    </filterColumn>
  </autoFilter>
  <pageMargins left="0.7" right="0.7" top="0.75" bottom="0.75" header="0.3" footer="0.3"/>
  <pageSetup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E88DE-9982-4ABC-A527-B980DB68B9E0}">
  <sheetPr filterMode="1"/>
  <dimension ref="A1:H331"/>
  <sheetViews>
    <sheetView workbookViewId="0">
      <selection activeCell="H42" sqref="H42"/>
    </sheetView>
  </sheetViews>
  <sheetFormatPr baseColWidth="10" defaultRowHeight="15" x14ac:dyDescent="0.25"/>
  <cols>
    <col min="1" max="1" width="6.140625" bestFit="1" customWidth="1"/>
    <col min="2" max="2" width="23.85546875" style="276" customWidth="1"/>
    <col min="3" max="8" width="8.28515625" bestFit="1" customWidth="1"/>
  </cols>
  <sheetData>
    <row r="1" spans="1:8" s="171" customFormat="1" ht="16.5" x14ac:dyDescent="0.25">
      <c r="A1" s="271" t="s">
        <v>2328</v>
      </c>
      <c r="B1" s="273" t="s">
        <v>2329</v>
      </c>
      <c r="C1" s="272">
        <v>42735</v>
      </c>
      <c r="D1" s="272">
        <v>43100</v>
      </c>
      <c r="E1" s="272">
        <v>43465</v>
      </c>
      <c r="F1" s="272">
        <v>43830</v>
      </c>
      <c r="G1" s="272">
        <v>44196</v>
      </c>
      <c r="H1" s="272">
        <v>44377</v>
      </c>
    </row>
    <row r="2" spans="1:8" ht="16.5" x14ac:dyDescent="0.3">
      <c r="A2" s="269">
        <v>1</v>
      </c>
      <c r="B2" s="274" t="s">
        <v>1402</v>
      </c>
      <c r="C2" s="270">
        <v>16469105557.860001</v>
      </c>
      <c r="D2" s="270">
        <v>13982284769.76</v>
      </c>
      <c r="E2" s="270">
        <v>14316633554.879999</v>
      </c>
      <c r="F2" s="270">
        <v>15024585524.43</v>
      </c>
      <c r="G2" s="270">
        <v>15926918681.879999</v>
      </c>
      <c r="H2" s="270">
        <v>16558077937.77</v>
      </c>
    </row>
    <row r="3" spans="1:8" ht="16.5" x14ac:dyDescent="0.3">
      <c r="A3" s="5">
        <v>11</v>
      </c>
      <c r="B3" s="275" t="s">
        <v>1401</v>
      </c>
      <c r="C3" s="28">
        <v>1201676795.3399999</v>
      </c>
      <c r="D3" s="28">
        <v>1208002870.47</v>
      </c>
      <c r="E3" s="28">
        <v>1576497570.72</v>
      </c>
      <c r="F3" s="28">
        <v>1274198711.8499999</v>
      </c>
      <c r="G3" s="28">
        <v>2271573452.3400002</v>
      </c>
      <c r="H3" s="28">
        <v>3470949328.0300002</v>
      </c>
    </row>
    <row r="4" spans="1:8" ht="16.5" hidden="1" x14ac:dyDescent="0.3">
      <c r="A4" s="5">
        <v>110500</v>
      </c>
      <c r="B4" s="4" t="s">
        <v>1400</v>
      </c>
      <c r="C4" s="28">
        <v>294342897.44</v>
      </c>
      <c r="D4" s="28">
        <v>406882735.39999998</v>
      </c>
      <c r="E4" s="28">
        <v>324301700.5</v>
      </c>
      <c r="F4" s="28">
        <v>251413234</v>
      </c>
      <c r="G4" s="28">
        <v>682499211.09000003</v>
      </c>
      <c r="H4" s="28">
        <v>490315976.81</v>
      </c>
    </row>
    <row r="5" spans="1:8" ht="16.5" hidden="1" x14ac:dyDescent="0.3">
      <c r="A5" s="5">
        <v>110505</v>
      </c>
      <c r="B5" s="4" t="s">
        <v>1399</v>
      </c>
      <c r="C5" s="28">
        <v>293442897.44</v>
      </c>
      <c r="D5" s="28">
        <v>405982735.39999998</v>
      </c>
      <c r="E5" s="28">
        <v>323401700.5</v>
      </c>
      <c r="F5" s="28">
        <v>250513234</v>
      </c>
      <c r="G5" s="28">
        <v>681599211.09000003</v>
      </c>
      <c r="H5" s="28">
        <v>489415976.81</v>
      </c>
    </row>
    <row r="6" spans="1:8" ht="16.5" hidden="1" x14ac:dyDescent="0.3">
      <c r="A6" s="5">
        <v>110510</v>
      </c>
      <c r="B6" s="4" t="s">
        <v>1398</v>
      </c>
      <c r="C6" s="28">
        <v>900000</v>
      </c>
      <c r="D6" s="28">
        <v>900000</v>
      </c>
      <c r="E6" s="28">
        <v>900000</v>
      </c>
      <c r="F6" s="28">
        <v>900000</v>
      </c>
      <c r="G6" s="28">
        <v>900000</v>
      </c>
      <c r="H6" s="28">
        <v>900000</v>
      </c>
    </row>
    <row r="7" spans="1:8" ht="16.5" hidden="1" x14ac:dyDescent="0.3">
      <c r="A7" s="5">
        <v>111000</v>
      </c>
      <c r="B7" s="4" t="s">
        <v>1397</v>
      </c>
      <c r="C7" s="28">
        <v>399743063.93000001</v>
      </c>
      <c r="D7" s="28">
        <v>456166348.99000001</v>
      </c>
      <c r="E7" s="28">
        <v>440068327.87</v>
      </c>
      <c r="F7" s="28">
        <v>413550766.69</v>
      </c>
      <c r="G7" s="28">
        <v>526783021.92000002</v>
      </c>
      <c r="H7" s="28">
        <v>1055370782.96</v>
      </c>
    </row>
    <row r="8" spans="1:8" ht="16.5" hidden="1" x14ac:dyDescent="0.3">
      <c r="A8" s="5">
        <v>111005</v>
      </c>
      <c r="B8" s="4" t="s">
        <v>1014</v>
      </c>
      <c r="C8" s="28">
        <v>399743063.93000001</v>
      </c>
      <c r="D8" s="28">
        <v>456166348.99000001</v>
      </c>
      <c r="E8" s="28">
        <v>440068327.87</v>
      </c>
      <c r="F8" s="28">
        <v>413550766.69</v>
      </c>
      <c r="G8" s="28">
        <v>526783021.92000002</v>
      </c>
      <c r="H8" s="28">
        <v>1055370782.96</v>
      </c>
    </row>
    <row r="9" spans="1:8" ht="16.5" hidden="1" x14ac:dyDescent="0.3">
      <c r="A9" s="5">
        <v>111500</v>
      </c>
      <c r="B9" s="4" t="s">
        <v>1395</v>
      </c>
      <c r="C9" s="28">
        <v>506955610.19999999</v>
      </c>
      <c r="D9" s="28">
        <v>344318562.31</v>
      </c>
      <c r="E9" s="28">
        <v>811501081.58000004</v>
      </c>
      <c r="F9" s="28">
        <v>590411524.77999997</v>
      </c>
      <c r="G9" s="28">
        <v>966949174.55999994</v>
      </c>
      <c r="H9" s="28">
        <v>1925262568.26</v>
      </c>
    </row>
    <row r="10" spans="1:8" ht="16.5" hidden="1" x14ac:dyDescent="0.3">
      <c r="A10" s="5">
        <v>111515</v>
      </c>
      <c r="B10" s="4" t="s">
        <v>1392</v>
      </c>
      <c r="C10" s="28">
        <v>506955610.19999999</v>
      </c>
      <c r="D10" s="28">
        <v>344318562.31</v>
      </c>
      <c r="E10" s="28">
        <v>811501081.58000004</v>
      </c>
      <c r="F10" s="28">
        <v>590411524.77999997</v>
      </c>
      <c r="G10" s="28">
        <v>966949174.55999994</v>
      </c>
      <c r="H10" s="28">
        <v>1925262568.26</v>
      </c>
    </row>
    <row r="11" spans="1:8" ht="16.5" x14ac:dyDescent="0.3">
      <c r="A11" s="5">
        <v>12</v>
      </c>
      <c r="B11" s="275" t="s">
        <v>1378</v>
      </c>
      <c r="C11" s="28">
        <v>968159961.58000004</v>
      </c>
      <c r="D11" s="28">
        <v>1081302036.5799999</v>
      </c>
      <c r="E11" s="28">
        <v>1023237523.58</v>
      </c>
      <c r="F11" s="28">
        <v>1064799015.58</v>
      </c>
      <c r="G11" s="28">
        <v>1068001456.58</v>
      </c>
      <c r="H11" s="28">
        <v>1080961035.5799999</v>
      </c>
    </row>
    <row r="12" spans="1:8" ht="16.5" hidden="1" x14ac:dyDescent="0.3">
      <c r="A12" s="5">
        <v>122600</v>
      </c>
      <c r="B12" s="4" t="s">
        <v>1335</v>
      </c>
      <c r="C12" s="28">
        <v>187543883</v>
      </c>
      <c r="D12" s="28">
        <v>198652958</v>
      </c>
      <c r="E12" s="28">
        <v>204253445</v>
      </c>
      <c r="F12" s="28">
        <v>210256262</v>
      </c>
      <c r="G12" s="28">
        <v>213458703</v>
      </c>
      <c r="H12" s="28">
        <v>226418282</v>
      </c>
    </row>
    <row r="13" spans="1:8" ht="16.5" hidden="1" x14ac:dyDescent="0.3">
      <c r="A13" s="5">
        <v>122602</v>
      </c>
      <c r="B13" s="4" t="s">
        <v>1333</v>
      </c>
      <c r="C13" s="28">
        <v>187543883</v>
      </c>
      <c r="D13" s="28">
        <v>198652958</v>
      </c>
      <c r="E13" s="28">
        <v>204253445</v>
      </c>
      <c r="F13" s="28">
        <v>210256262</v>
      </c>
      <c r="G13" s="28">
        <v>213458703</v>
      </c>
      <c r="H13" s="28">
        <v>226418282</v>
      </c>
    </row>
    <row r="14" spans="1:8" ht="16.5" hidden="1" x14ac:dyDescent="0.3">
      <c r="A14" s="5">
        <v>123200</v>
      </c>
      <c r="B14" s="4" t="s">
        <v>1295</v>
      </c>
      <c r="C14" s="28">
        <v>780616078.58000004</v>
      </c>
      <c r="D14" s="28">
        <v>882649078.58000004</v>
      </c>
      <c r="E14" s="28">
        <v>818984078.58000004</v>
      </c>
      <c r="F14" s="28">
        <v>854542753.58000004</v>
      </c>
      <c r="G14" s="28">
        <v>854542753.58000004</v>
      </c>
      <c r="H14" s="28">
        <v>854542753.58000004</v>
      </c>
    </row>
    <row r="15" spans="1:8" ht="16.5" hidden="1" x14ac:dyDescent="0.3">
      <c r="A15" s="5">
        <v>123204</v>
      </c>
      <c r="B15" s="4" t="s">
        <v>1292</v>
      </c>
      <c r="C15" s="28">
        <v>780616078.58000004</v>
      </c>
      <c r="D15" s="28">
        <v>882649078.58000004</v>
      </c>
      <c r="E15" s="28">
        <v>818984078.58000004</v>
      </c>
      <c r="F15" s="28">
        <v>854542753.58000004</v>
      </c>
      <c r="G15" s="28">
        <v>854542753.58000004</v>
      </c>
      <c r="H15" s="28">
        <v>854542753.58000004</v>
      </c>
    </row>
    <row r="16" spans="1:8" ht="16.5" x14ac:dyDescent="0.3">
      <c r="A16" s="5">
        <v>13</v>
      </c>
      <c r="B16" s="275" t="s">
        <v>1275</v>
      </c>
      <c r="C16" s="28">
        <v>2818142432.7199998</v>
      </c>
      <c r="D16" s="28">
        <v>2198963202.8299999</v>
      </c>
      <c r="E16" s="28">
        <v>2009475283.9000001</v>
      </c>
      <c r="F16" s="28">
        <v>2236415242.5900002</v>
      </c>
      <c r="G16" s="28">
        <v>2761201623.5</v>
      </c>
      <c r="H16" s="28">
        <v>2412590670.8000002</v>
      </c>
    </row>
    <row r="17" spans="1:8" ht="16.5" hidden="1" x14ac:dyDescent="0.3">
      <c r="A17" s="5">
        <v>130500</v>
      </c>
      <c r="B17" s="4" t="s">
        <v>1274</v>
      </c>
      <c r="C17" s="28">
        <v>2818142432.7199998</v>
      </c>
      <c r="D17" s="28">
        <v>2198963202.8299999</v>
      </c>
      <c r="E17" s="28">
        <v>2009475283.9000001</v>
      </c>
      <c r="F17" s="28">
        <v>2236415242.5900002</v>
      </c>
      <c r="G17" s="28">
        <v>2761201623.5</v>
      </c>
      <c r="H17" s="28">
        <v>2412590670.8000002</v>
      </c>
    </row>
    <row r="18" spans="1:8" ht="16.5" hidden="1" x14ac:dyDescent="0.3">
      <c r="A18" s="5">
        <v>130520</v>
      </c>
      <c r="B18" s="4" t="s">
        <v>1271</v>
      </c>
      <c r="C18" s="28">
        <v>2824599027.1599998</v>
      </c>
      <c r="D18" s="28">
        <v>2205311606.1399999</v>
      </c>
      <c r="E18" s="28">
        <v>2012314266.9300001</v>
      </c>
      <c r="F18" s="28">
        <v>2237283290.0999999</v>
      </c>
      <c r="G18" s="28">
        <v>2762012844.02</v>
      </c>
      <c r="H18" s="28">
        <v>2413160001.1599998</v>
      </c>
    </row>
    <row r="19" spans="1:8" ht="16.5" hidden="1" x14ac:dyDescent="0.3">
      <c r="A19" s="5">
        <v>130599</v>
      </c>
      <c r="B19" s="4" t="s">
        <v>1268</v>
      </c>
      <c r="C19" s="28">
        <v>6456594.4400000004</v>
      </c>
      <c r="D19" s="28">
        <v>6348403.3099999996</v>
      </c>
      <c r="E19" s="28">
        <v>2838983.03</v>
      </c>
      <c r="F19" s="28">
        <v>868047.51</v>
      </c>
      <c r="G19" s="28">
        <v>811220.52</v>
      </c>
      <c r="H19" s="28">
        <v>569330.36</v>
      </c>
    </row>
    <row r="20" spans="1:8" ht="16.5" x14ac:dyDescent="0.3">
      <c r="A20" s="5">
        <v>14</v>
      </c>
      <c r="B20" s="275" t="s">
        <v>1253</v>
      </c>
      <c r="C20" s="28">
        <v>1142340998.8900001</v>
      </c>
      <c r="D20" s="28">
        <v>1234510486.98</v>
      </c>
      <c r="E20" s="28">
        <v>1406526490.99</v>
      </c>
      <c r="F20" s="28">
        <v>1423699895.79</v>
      </c>
      <c r="G20" s="28">
        <v>1129102235.5699999</v>
      </c>
      <c r="H20" s="28">
        <v>980607109.78999996</v>
      </c>
    </row>
    <row r="21" spans="1:8" ht="16.5" hidden="1" x14ac:dyDescent="0.3">
      <c r="A21" s="5">
        <v>144200</v>
      </c>
      <c r="B21" s="4" t="s">
        <v>1242</v>
      </c>
      <c r="C21" s="28">
        <v>1108384168.73</v>
      </c>
      <c r="D21" s="28">
        <v>1221718872.8099999</v>
      </c>
      <c r="E21" s="28">
        <v>1400745831.9200001</v>
      </c>
      <c r="F21" s="28">
        <v>1320042240.45</v>
      </c>
      <c r="G21" s="28">
        <v>1081674365.3900001</v>
      </c>
      <c r="H21" s="28">
        <v>949219112.67999995</v>
      </c>
    </row>
    <row r="22" spans="1:8" ht="16.5" hidden="1" x14ac:dyDescent="0.3">
      <c r="A22" s="5">
        <v>144205</v>
      </c>
      <c r="B22" s="4" t="s">
        <v>1172</v>
      </c>
      <c r="C22" s="28">
        <v>1046589067</v>
      </c>
      <c r="D22" s="28">
        <v>1158762141</v>
      </c>
      <c r="E22" s="28">
        <v>1356078238</v>
      </c>
      <c r="F22" s="28">
        <v>1289792605</v>
      </c>
      <c r="G22" s="28">
        <v>1055243191.9400001</v>
      </c>
      <c r="H22" s="28">
        <v>919685930.23000002</v>
      </c>
    </row>
    <row r="23" spans="1:8" ht="16.5" hidden="1" x14ac:dyDescent="0.3">
      <c r="A23" s="5">
        <v>144220</v>
      </c>
      <c r="B23" s="4" t="s">
        <v>1169</v>
      </c>
      <c r="C23" s="28">
        <v>915000</v>
      </c>
      <c r="D23" s="28">
        <v>400000</v>
      </c>
      <c r="E23" s="28">
        <v>0</v>
      </c>
      <c r="F23" s="28">
        <v>0</v>
      </c>
      <c r="G23" s="28">
        <v>1060708</v>
      </c>
      <c r="H23" s="28">
        <v>436000</v>
      </c>
    </row>
    <row r="24" spans="1:8" ht="16.5" hidden="1" x14ac:dyDescent="0.3">
      <c r="A24" s="5">
        <v>144225</v>
      </c>
      <c r="B24" s="4" t="s">
        <v>1168</v>
      </c>
      <c r="C24" s="28">
        <v>56732895.729999997</v>
      </c>
      <c r="D24" s="28">
        <v>59496731.810000002</v>
      </c>
      <c r="E24" s="28">
        <v>43272337.920000002</v>
      </c>
      <c r="F24" s="28">
        <v>29999635.449999999</v>
      </c>
      <c r="G24" s="28">
        <v>25370465.449999999</v>
      </c>
      <c r="H24" s="28">
        <v>29097182.449999999</v>
      </c>
    </row>
    <row r="25" spans="1:8" ht="16.5" hidden="1" x14ac:dyDescent="0.3">
      <c r="A25" s="5">
        <v>144300</v>
      </c>
      <c r="B25" s="4" t="s">
        <v>1241</v>
      </c>
      <c r="C25" s="28">
        <v>44639115</v>
      </c>
      <c r="D25" s="28">
        <v>49634507</v>
      </c>
      <c r="E25" s="28">
        <v>53390238</v>
      </c>
      <c r="F25" s="28">
        <v>60543365</v>
      </c>
      <c r="G25" s="28">
        <v>48064851</v>
      </c>
      <c r="H25" s="28">
        <v>42208918</v>
      </c>
    </row>
    <row r="26" spans="1:8" ht="16.5" hidden="1" x14ac:dyDescent="0.3">
      <c r="A26" s="5">
        <v>144305</v>
      </c>
      <c r="B26" s="4" t="s">
        <v>1172</v>
      </c>
      <c r="C26" s="28">
        <v>39781843</v>
      </c>
      <c r="D26" s="28">
        <v>43088703</v>
      </c>
      <c r="E26" s="28">
        <v>48766484</v>
      </c>
      <c r="F26" s="28">
        <v>55454962</v>
      </c>
      <c r="G26" s="28">
        <v>44118710</v>
      </c>
      <c r="H26" s="28">
        <v>37975131</v>
      </c>
    </row>
    <row r="27" spans="1:8" ht="16.5" hidden="1" x14ac:dyDescent="0.3">
      <c r="A27" s="5">
        <v>144320</v>
      </c>
      <c r="B27" s="4" t="s">
        <v>1169</v>
      </c>
      <c r="C27" s="28">
        <v>73344</v>
      </c>
      <c r="D27" s="28">
        <v>16997</v>
      </c>
      <c r="E27" s="28">
        <v>0</v>
      </c>
      <c r="F27" s="28">
        <v>0</v>
      </c>
      <c r="G27" s="28">
        <v>2800</v>
      </c>
      <c r="H27" s="28">
        <v>60019</v>
      </c>
    </row>
    <row r="28" spans="1:8" ht="16.5" hidden="1" x14ac:dyDescent="0.3">
      <c r="A28" s="5">
        <v>144325</v>
      </c>
      <c r="B28" s="4" t="s">
        <v>1168</v>
      </c>
      <c r="C28" s="28">
        <v>4555189</v>
      </c>
      <c r="D28" s="28">
        <v>6195709</v>
      </c>
      <c r="E28" s="28">
        <v>4417334</v>
      </c>
      <c r="F28" s="28">
        <v>5054139</v>
      </c>
      <c r="G28" s="28">
        <v>3943341</v>
      </c>
      <c r="H28" s="28">
        <v>4173768</v>
      </c>
    </row>
    <row r="29" spans="1:8" ht="16.5" hidden="1" x14ac:dyDescent="0.3">
      <c r="A29" s="5">
        <v>144500</v>
      </c>
      <c r="B29" s="4" t="s">
        <v>1239</v>
      </c>
      <c r="C29" s="28">
        <v>18273236.690000001</v>
      </c>
      <c r="D29" s="28">
        <v>62956731.810000002</v>
      </c>
      <c r="E29" s="28">
        <v>44667593.920000002</v>
      </c>
      <c r="F29" s="28">
        <v>34398222.450000003</v>
      </c>
      <c r="G29" s="28">
        <v>26431173.449999999</v>
      </c>
      <c r="H29" s="28">
        <v>30207182.449999999</v>
      </c>
    </row>
    <row r="30" spans="1:8" ht="16.5" hidden="1" x14ac:dyDescent="0.3">
      <c r="A30" s="5">
        <v>144510</v>
      </c>
      <c r="B30" s="4" t="s">
        <v>1217</v>
      </c>
      <c r="C30" s="28">
        <v>0</v>
      </c>
      <c r="D30" s="28">
        <v>0</v>
      </c>
      <c r="E30" s="28">
        <v>0</v>
      </c>
      <c r="F30" s="28">
        <v>4148587</v>
      </c>
      <c r="G30" s="28">
        <v>0</v>
      </c>
      <c r="H30" s="28">
        <v>674000</v>
      </c>
    </row>
    <row r="31" spans="1:8" ht="16.5" hidden="1" x14ac:dyDescent="0.3">
      <c r="A31" s="5">
        <v>144540</v>
      </c>
      <c r="B31" s="4" t="s">
        <v>1211</v>
      </c>
      <c r="C31" s="28">
        <v>0</v>
      </c>
      <c r="D31" s="28">
        <v>400000</v>
      </c>
      <c r="E31" s="28">
        <v>0</v>
      </c>
      <c r="F31" s="28">
        <v>0</v>
      </c>
      <c r="G31" s="28">
        <v>1060708</v>
      </c>
      <c r="H31" s="28">
        <v>436000</v>
      </c>
    </row>
    <row r="32" spans="1:8" ht="16.5" hidden="1" x14ac:dyDescent="0.3">
      <c r="A32" s="5">
        <v>144550</v>
      </c>
      <c r="B32" s="4" t="s">
        <v>1209</v>
      </c>
      <c r="C32" s="28">
        <v>17847130.699999999</v>
      </c>
      <c r="D32" s="28">
        <v>59496731.810000002</v>
      </c>
      <c r="E32" s="28">
        <v>43272337.920000002</v>
      </c>
      <c r="F32" s="28">
        <v>29999635.449999999</v>
      </c>
      <c r="G32" s="28">
        <v>25370465.449999999</v>
      </c>
      <c r="H32" s="28">
        <v>29097182.449999999</v>
      </c>
    </row>
    <row r="33" spans="1:8" ht="16.5" hidden="1" x14ac:dyDescent="0.3">
      <c r="A33" s="5">
        <v>144600</v>
      </c>
      <c r="B33" s="4" t="s">
        <v>1238</v>
      </c>
      <c r="C33" s="28">
        <v>4628533</v>
      </c>
      <c r="D33" s="28">
        <v>6522330</v>
      </c>
      <c r="E33" s="28">
        <v>4623754</v>
      </c>
      <c r="F33" s="28">
        <v>5088403</v>
      </c>
      <c r="G33" s="28">
        <v>3946141</v>
      </c>
      <c r="H33" s="28">
        <v>4233787</v>
      </c>
    </row>
    <row r="34" spans="1:8" ht="16.5" hidden="1" x14ac:dyDescent="0.3">
      <c r="A34" s="5">
        <v>144620</v>
      </c>
      <c r="B34" s="4" t="s">
        <v>1169</v>
      </c>
      <c r="C34" s="28">
        <v>73344</v>
      </c>
      <c r="D34" s="28">
        <v>16997</v>
      </c>
      <c r="E34" s="28">
        <v>0</v>
      </c>
      <c r="F34" s="28">
        <v>0</v>
      </c>
      <c r="G34" s="28">
        <v>2800</v>
      </c>
      <c r="H34" s="28">
        <v>60019</v>
      </c>
    </row>
    <row r="35" spans="1:8" ht="16.5" hidden="1" x14ac:dyDescent="0.3">
      <c r="A35" s="5">
        <v>144625</v>
      </c>
      <c r="B35" s="4" t="s">
        <v>1168</v>
      </c>
      <c r="C35" s="28">
        <v>4555189</v>
      </c>
      <c r="D35" s="28">
        <v>6195709</v>
      </c>
      <c r="E35" s="28">
        <v>4417334</v>
      </c>
      <c r="F35" s="28">
        <v>5054139</v>
      </c>
      <c r="G35" s="28">
        <v>3943341</v>
      </c>
      <c r="H35" s="28">
        <v>4173768</v>
      </c>
    </row>
    <row r="36" spans="1:8" ht="16.5" hidden="1" x14ac:dyDescent="0.3">
      <c r="A36" s="5">
        <v>146800</v>
      </c>
      <c r="B36" s="4" t="s">
        <v>1204</v>
      </c>
      <c r="C36" s="28">
        <v>11252263.130000001</v>
      </c>
      <c r="D36" s="28">
        <v>12217252.300000001</v>
      </c>
      <c r="E36" s="28">
        <v>14007458.289999999</v>
      </c>
      <c r="F36" s="28">
        <v>13200422.390000001</v>
      </c>
      <c r="G36" s="28">
        <v>10816743.609999999</v>
      </c>
      <c r="H36" s="28">
        <v>9492191.0700000003</v>
      </c>
    </row>
    <row r="37" spans="1:8" ht="16.5" hidden="1" x14ac:dyDescent="0.3">
      <c r="A37" s="5">
        <v>146805</v>
      </c>
      <c r="B37" s="4" t="s">
        <v>1203</v>
      </c>
      <c r="C37" s="28">
        <v>0</v>
      </c>
      <c r="D37" s="28">
        <v>0</v>
      </c>
      <c r="E37" s="28">
        <v>0</v>
      </c>
      <c r="F37" s="28">
        <v>0</v>
      </c>
      <c r="G37" s="28">
        <v>10816743.609999999</v>
      </c>
      <c r="H37" s="28">
        <v>9492191.0700000003</v>
      </c>
    </row>
    <row r="38" spans="1:8" ht="16.5" hidden="1" x14ac:dyDescent="0.3">
      <c r="A38" s="5">
        <v>147300</v>
      </c>
      <c r="B38" s="4" t="s">
        <v>1183</v>
      </c>
      <c r="C38" s="28">
        <v>23021015.699999999</v>
      </c>
      <c r="D38" s="28">
        <v>44402689</v>
      </c>
      <c r="E38" s="28">
        <v>15238495</v>
      </c>
      <c r="F38" s="28">
        <v>95801338.180000007</v>
      </c>
      <c r="G38" s="28">
        <v>40557077.240000002</v>
      </c>
      <c r="H38" s="28">
        <v>33112239.629999999</v>
      </c>
    </row>
    <row r="39" spans="1:8" ht="16.5" hidden="1" x14ac:dyDescent="0.3">
      <c r="A39" s="5">
        <v>147320</v>
      </c>
      <c r="B39" s="4" t="s">
        <v>1179</v>
      </c>
      <c r="C39" s="28">
        <v>2754200.7</v>
      </c>
      <c r="D39" s="28">
        <v>1213469</v>
      </c>
      <c r="E39" s="28">
        <v>1868977</v>
      </c>
      <c r="F39" s="28">
        <v>2719421.18</v>
      </c>
      <c r="G39" s="28">
        <v>2284308.2400000002</v>
      </c>
      <c r="H39" s="28">
        <v>8735051.6300000008</v>
      </c>
    </row>
    <row r="40" spans="1:8" ht="16.5" hidden="1" x14ac:dyDescent="0.3">
      <c r="A40" s="5">
        <v>147395</v>
      </c>
      <c r="B40" s="4" t="s">
        <v>1176</v>
      </c>
      <c r="C40" s="28">
        <v>20266815</v>
      </c>
      <c r="D40" s="28">
        <v>43673062</v>
      </c>
      <c r="E40" s="28">
        <v>13853360</v>
      </c>
      <c r="F40" s="28">
        <v>93539611</v>
      </c>
      <c r="G40" s="28">
        <v>38568307</v>
      </c>
      <c r="H40" s="28">
        <v>24672726</v>
      </c>
    </row>
    <row r="41" spans="1:8" ht="16.5" hidden="1" x14ac:dyDescent="0.3">
      <c r="A41" s="5">
        <v>147399</v>
      </c>
      <c r="B41" s="4" t="s">
        <v>1175</v>
      </c>
      <c r="C41" s="28">
        <v>0</v>
      </c>
      <c r="D41" s="28">
        <v>483842</v>
      </c>
      <c r="E41" s="28">
        <v>483842</v>
      </c>
      <c r="F41" s="28">
        <v>457694</v>
      </c>
      <c r="G41" s="28">
        <v>295538</v>
      </c>
      <c r="H41" s="28">
        <v>295538</v>
      </c>
    </row>
    <row r="42" spans="1:8" ht="16.5" x14ac:dyDescent="0.3">
      <c r="A42" s="5">
        <v>16</v>
      </c>
      <c r="B42" s="275" t="s">
        <v>1162</v>
      </c>
      <c r="C42" s="28">
        <v>4029027148.6300001</v>
      </c>
      <c r="D42" s="28">
        <v>1453098945.5699999</v>
      </c>
      <c r="E42" s="28">
        <v>844371771.49000001</v>
      </c>
      <c r="F42" s="28">
        <v>1602965726.9000001</v>
      </c>
      <c r="G42" s="28">
        <v>1190329723.9100001</v>
      </c>
      <c r="H42" s="28">
        <v>1103421060.3900001</v>
      </c>
    </row>
    <row r="43" spans="1:8" ht="16.5" hidden="1" x14ac:dyDescent="0.3">
      <c r="A43" s="5">
        <v>160500</v>
      </c>
      <c r="B43" s="4" t="s">
        <v>1161</v>
      </c>
      <c r="C43" s="28">
        <v>1300234918.77</v>
      </c>
      <c r="D43" s="28">
        <v>913885572.41999996</v>
      </c>
      <c r="E43" s="28">
        <v>726757169.34000003</v>
      </c>
      <c r="F43" s="28">
        <v>1191209853.77</v>
      </c>
      <c r="G43" s="28">
        <v>1070564799.62</v>
      </c>
      <c r="H43" s="28">
        <v>718048792.48000002</v>
      </c>
    </row>
    <row r="44" spans="1:8" ht="16.5" hidden="1" x14ac:dyDescent="0.3">
      <c r="A44" s="5">
        <v>160505</v>
      </c>
      <c r="B44" s="4" t="s">
        <v>1154</v>
      </c>
      <c r="C44" s="28">
        <v>1262580633</v>
      </c>
      <c r="D44" s="28">
        <v>887536884.15999997</v>
      </c>
      <c r="E44" s="28">
        <v>679472206.76999998</v>
      </c>
      <c r="F44" s="28">
        <v>1164017407.6099999</v>
      </c>
      <c r="G44" s="28">
        <v>1061890932.26</v>
      </c>
      <c r="H44" s="28">
        <v>701207736.99000001</v>
      </c>
    </row>
    <row r="45" spans="1:8" ht="16.5" hidden="1" x14ac:dyDescent="0.3">
      <c r="A45" s="5">
        <v>160510</v>
      </c>
      <c r="B45" s="4" t="s">
        <v>1153</v>
      </c>
      <c r="C45" s="28">
        <v>10552860</v>
      </c>
      <c r="D45" s="28">
        <v>7222200</v>
      </c>
      <c r="E45" s="28">
        <v>11321825</v>
      </c>
      <c r="F45" s="28">
        <v>189400</v>
      </c>
      <c r="G45" s="28">
        <v>315450</v>
      </c>
      <c r="H45" s="28">
        <v>9973570</v>
      </c>
    </row>
    <row r="46" spans="1:8" ht="16.5" hidden="1" x14ac:dyDescent="0.3">
      <c r="A46" s="5">
        <v>160515</v>
      </c>
      <c r="B46" s="4" t="s">
        <v>1152</v>
      </c>
      <c r="C46" s="28">
        <v>13034803</v>
      </c>
      <c r="D46" s="28">
        <v>9239739</v>
      </c>
      <c r="E46" s="28">
        <v>8089240</v>
      </c>
      <c r="F46" s="28">
        <v>1473494</v>
      </c>
      <c r="G46" s="28">
        <v>1063261.01</v>
      </c>
      <c r="H46" s="28">
        <v>1666130</v>
      </c>
    </row>
    <row r="47" spans="1:8" ht="16.5" hidden="1" x14ac:dyDescent="0.3">
      <c r="A47" s="5">
        <v>160520</v>
      </c>
      <c r="B47" s="4" t="s">
        <v>1151</v>
      </c>
      <c r="C47" s="28">
        <v>23830928.539999999</v>
      </c>
      <c r="D47" s="28">
        <v>22502920</v>
      </c>
      <c r="E47" s="28">
        <v>54709465.090000004</v>
      </c>
      <c r="F47" s="28">
        <v>60344503.210000001</v>
      </c>
      <c r="G47" s="28">
        <v>45820478.359999999</v>
      </c>
      <c r="H47" s="28">
        <v>33280460.600000001</v>
      </c>
    </row>
    <row r="48" spans="1:8" ht="16.5" hidden="1" x14ac:dyDescent="0.3">
      <c r="A48" s="5">
        <v>160599</v>
      </c>
      <c r="B48" s="4" t="s">
        <v>1160</v>
      </c>
      <c r="C48" s="28">
        <v>9764305.7699999996</v>
      </c>
      <c r="D48" s="28">
        <v>12616170.74</v>
      </c>
      <c r="E48" s="28">
        <v>26835567.52</v>
      </c>
      <c r="F48" s="28">
        <v>34814951.049999997</v>
      </c>
      <c r="G48" s="28">
        <v>38525322.009999998</v>
      </c>
      <c r="H48" s="28">
        <v>28079105.109999999</v>
      </c>
    </row>
    <row r="49" spans="1:8" ht="16.5" hidden="1" x14ac:dyDescent="0.3">
      <c r="A49" s="5">
        <v>161000</v>
      </c>
      <c r="B49" s="4" t="s">
        <v>1159</v>
      </c>
      <c r="C49" s="28">
        <v>70411039</v>
      </c>
      <c r="D49" s="28">
        <v>78903181</v>
      </c>
      <c r="E49" s="28">
        <v>36012120</v>
      </c>
      <c r="F49" s="28">
        <v>49349739</v>
      </c>
      <c r="G49" s="28">
        <v>37839632</v>
      </c>
      <c r="H49" s="28">
        <v>40046582</v>
      </c>
    </row>
    <row r="50" spans="1:8" ht="16.5" hidden="1" x14ac:dyDescent="0.3">
      <c r="A50" s="5">
        <v>161005</v>
      </c>
      <c r="B50" s="4" t="s">
        <v>1154</v>
      </c>
      <c r="C50" s="28">
        <v>69610396</v>
      </c>
      <c r="D50" s="28">
        <v>78253934</v>
      </c>
      <c r="E50" s="28">
        <v>35121014</v>
      </c>
      <c r="F50" s="28">
        <v>49336914</v>
      </c>
      <c r="G50" s="28">
        <v>37671833</v>
      </c>
      <c r="H50" s="28">
        <v>39853497</v>
      </c>
    </row>
    <row r="51" spans="1:8" ht="16.5" hidden="1" x14ac:dyDescent="0.3">
      <c r="A51" s="5">
        <v>161010</v>
      </c>
      <c r="B51" s="4" t="s">
        <v>1153</v>
      </c>
      <c r="C51" s="28">
        <v>800643</v>
      </c>
      <c r="D51" s="28">
        <v>649247</v>
      </c>
      <c r="E51" s="28">
        <v>891106</v>
      </c>
      <c r="F51" s="28">
        <v>12825</v>
      </c>
      <c r="G51" s="28">
        <v>49079</v>
      </c>
      <c r="H51" s="28">
        <v>193085</v>
      </c>
    </row>
    <row r="52" spans="1:8" ht="16.5" hidden="1" x14ac:dyDescent="0.3">
      <c r="A52" s="5">
        <v>161015</v>
      </c>
      <c r="B52" s="4" t="s">
        <v>1152</v>
      </c>
      <c r="C52" s="28">
        <v>908391</v>
      </c>
      <c r="D52" s="28">
        <v>962453</v>
      </c>
      <c r="E52" s="28">
        <v>903436.28</v>
      </c>
      <c r="F52" s="28">
        <v>220878</v>
      </c>
      <c r="G52" s="28">
        <v>134788</v>
      </c>
      <c r="H52" s="28">
        <v>156719</v>
      </c>
    </row>
    <row r="53" spans="1:8" ht="16.5" hidden="1" x14ac:dyDescent="0.3">
      <c r="A53" s="5">
        <v>161020</v>
      </c>
      <c r="B53" s="4" t="s">
        <v>1151</v>
      </c>
      <c r="C53" s="28">
        <v>1945122</v>
      </c>
      <c r="D53" s="28">
        <v>1855636</v>
      </c>
      <c r="E53" s="28">
        <v>7270127</v>
      </c>
      <c r="F53" s="28">
        <v>6081409.2800000003</v>
      </c>
      <c r="G53" s="28">
        <v>5919021.2800000003</v>
      </c>
      <c r="H53" s="28">
        <v>4188251.28</v>
      </c>
    </row>
    <row r="54" spans="1:8" ht="16.5" hidden="1" x14ac:dyDescent="0.3">
      <c r="A54" s="5">
        <v>161099</v>
      </c>
      <c r="B54" s="4" t="s">
        <v>1158</v>
      </c>
      <c r="C54" s="28">
        <v>2853513</v>
      </c>
      <c r="D54" s="28">
        <v>2818089</v>
      </c>
      <c r="E54" s="28">
        <v>8173563.2800000003</v>
      </c>
      <c r="F54" s="28">
        <v>6302287.2800000003</v>
      </c>
      <c r="G54" s="28">
        <v>5935089.2800000003</v>
      </c>
      <c r="H54" s="28">
        <v>4344970.28</v>
      </c>
    </row>
    <row r="55" spans="1:8" ht="16.5" hidden="1" x14ac:dyDescent="0.3">
      <c r="A55" s="5">
        <v>163000</v>
      </c>
      <c r="B55" s="4" t="s">
        <v>1144</v>
      </c>
      <c r="C55" s="28">
        <v>333103311.77999997</v>
      </c>
      <c r="D55" s="28">
        <v>304366806.80000001</v>
      </c>
      <c r="E55" s="28">
        <v>23104638.280000001</v>
      </c>
      <c r="F55" s="28">
        <v>4005162.61</v>
      </c>
      <c r="G55" s="28">
        <v>3240058</v>
      </c>
      <c r="H55" s="28">
        <v>13711111</v>
      </c>
    </row>
    <row r="56" spans="1:8" ht="16.5" hidden="1" x14ac:dyDescent="0.3">
      <c r="A56" s="5">
        <v>163095</v>
      </c>
      <c r="B56" s="4" t="s">
        <v>213</v>
      </c>
      <c r="C56" s="28">
        <v>343579956.77999997</v>
      </c>
      <c r="D56" s="28">
        <v>315264537.80000001</v>
      </c>
      <c r="E56" s="28">
        <v>37206781.280000001</v>
      </c>
      <c r="F56" s="28">
        <v>4005162.61</v>
      </c>
      <c r="G56" s="28">
        <v>3240058</v>
      </c>
      <c r="H56" s="28">
        <v>13711111</v>
      </c>
    </row>
    <row r="57" spans="1:8" ht="16.5" hidden="1" x14ac:dyDescent="0.3">
      <c r="A57" s="5">
        <v>163500</v>
      </c>
      <c r="B57" s="4" t="s">
        <v>904</v>
      </c>
      <c r="C57" s="28">
        <v>5626288</v>
      </c>
      <c r="D57" s="28">
        <v>5553674</v>
      </c>
      <c r="E57" s="28">
        <v>3629621</v>
      </c>
      <c r="F57" s="28">
        <v>15492267</v>
      </c>
      <c r="G57" s="28">
        <v>10098022</v>
      </c>
      <c r="H57" s="28">
        <v>10221973</v>
      </c>
    </row>
    <row r="58" spans="1:8" ht="16.5" hidden="1" x14ac:dyDescent="0.3">
      <c r="A58" s="5">
        <v>163505</v>
      </c>
      <c r="B58" s="4" t="s">
        <v>1141</v>
      </c>
      <c r="C58" s="28">
        <v>5626288</v>
      </c>
      <c r="D58" s="28">
        <v>5596574</v>
      </c>
      <c r="E58" s="28">
        <v>3672521</v>
      </c>
      <c r="F58" s="28">
        <v>15492267</v>
      </c>
      <c r="G58" s="28">
        <v>10098022</v>
      </c>
      <c r="H58" s="28">
        <v>10221973</v>
      </c>
    </row>
    <row r="59" spans="1:8" ht="16.5" hidden="1" x14ac:dyDescent="0.3">
      <c r="A59" s="5">
        <v>164000</v>
      </c>
      <c r="B59" s="4" t="s">
        <v>1137</v>
      </c>
      <c r="C59" s="28">
        <v>6589168.1200000001</v>
      </c>
      <c r="D59" s="28">
        <v>10581168.439999999</v>
      </c>
      <c r="E59" s="28">
        <v>7975310.2999999998</v>
      </c>
      <c r="F59" s="28">
        <v>8011307.2800000003</v>
      </c>
      <c r="G59" s="28">
        <v>6450727.3200000003</v>
      </c>
      <c r="H59" s="28">
        <v>6043280.4900000002</v>
      </c>
    </row>
    <row r="60" spans="1:8" ht="16.5" hidden="1" x14ac:dyDescent="0.3">
      <c r="A60" s="5">
        <v>164010</v>
      </c>
      <c r="B60" s="4" t="s">
        <v>1136</v>
      </c>
      <c r="C60" s="28">
        <v>0</v>
      </c>
      <c r="D60" s="28">
        <v>231813.24</v>
      </c>
      <c r="E60" s="28">
        <v>352149.47</v>
      </c>
      <c r="F60" s="28">
        <v>451726.27</v>
      </c>
      <c r="G60" s="28">
        <v>788747.01</v>
      </c>
      <c r="H60" s="28">
        <v>158504.78</v>
      </c>
    </row>
    <row r="61" spans="1:8" ht="16.5" hidden="1" x14ac:dyDescent="0.3">
      <c r="A61" s="5">
        <v>164015</v>
      </c>
      <c r="B61" s="4" t="s">
        <v>1135</v>
      </c>
      <c r="C61" s="28">
        <v>4141227.72</v>
      </c>
      <c r="D61" s="28">
        <v>3557541.12</v>
      </c>
      <c r="E61" s="28">
        <v>2040504.22</v>
      </c>
      <c r="F61" s="28">
        <v>2006457.67</v>
      </c>
      <c r="G61" s="28">
        <v>1337592.31</v>
      </c>
      <c r="H61" s="28">
        <v>1126275.71</v>
      </c>
    </row>
    <row r="62" spans="1:8" ht="16.5" hidden="1" x14ac:dyDescent="0.3">
      <c r="A62" s="5">
        <v>164020</v>
      </c>
      <c r="B62" s="4" t="s">
        <v>1134</v>
      </c>
      <c r="C62" s="28">
        <v>2447940.4</v>
      </c>
      <c r="D62" s="28">
        <v>6791814.0800000001</v>
      </c>
      <c r="E62" s="28">
        <v>5582656.6100000003</v>
      </c>
      <c r="F62" s="28">
        <v>5553123.3399999999</v>
      </c>
      <c r="G62" s="28">
        <v>4324388</v>
      </c>
      <c r="H62" s="28">
        <v>4758500</v>
      </c>
    </row>
    <row r="63" spans="1:8" ht="16.5" hidden="1" x14ac:dyDescent="0.3">
      <c r="A63" s="5">
        <v>165000</v>
      </c>
      <c r="B63" s="4" t="s">
        <v>1127</v>
      </c>
      <c r="C63" s="28">
        <v>1919630.71</v>
      </c>
      <c r="D63" s="28">
        <v>9040455.7100000009</v>
      </c>
      <c r="E63" s="28">
        <v>10758502.710000001</v>
      </c>
      <c r="F63" s="28">
        <v>4030044</v>
      </c>
      <c r="G63" s="28">
        <v>5378469</v>
      </c>
      <c r="H63" s="28">
        <v>13382674</v>
      </c>
    </row>
    <row r="64" spans="1:8" ht="16.5" hidden="1" x14ac:dyDescent="0.3">
      <c r="A64" s="5">
        <v>165095</v>
      </c>
      <c r="B64" s="4" t="s">
        <v>213</v>
      </c>
      <c r="C64" s="28">
        <v>1947982</v>
      </c>
      <c r="D64" s="28">
        <v>9386667</v>
      </c>
      <c r="E64" s="28">
        <v>11104714</v>
      </c>
      <c r="F64" s="28">
        <v>6732242</v>
      </c>
      <c r="G64" s="28">
        <v>9317033</v>
      </c>
      <c r="H64" s="28">
        <v>17321238</v>
      </c>
    </row>
    <row r="65" spans="1:8" ht="16.5" hidden="1" x14ac:dyDescent="0.3">
      <c r="A65" s="5">
        <v>165099</v>
      </c>
      <c r="B65" s="4" t="s">
        <v>1123</v>
      </c>
      <c r="C65" s="28">
        <v>28351.29</v>
      </c>
      <c r="D65" s="28">
        <v>346211.29</v>
      </c>
      <c r="E65" s="28">
        <v>346211.29</v>
      </c>
      <c r="F65" s="28">
        <v>2702198</v>
      </c>
      <c r="G65" s="28">
        <v>3938564</v>
      </c>
      <c r="H65" s="28">
        <v>3938564</v>
      </c>
    </row>
    <row r="66" spans="1:8" ht="16.5" hidden="1" x14ac:dyDescent="0.3">
      <c r="A66" s="5">
        <v>165500</v>
      </c>
      <c r="B66" s="4" t="s">
        <v>1122</v>
      </c>
      <c r="C66" s="28">
        <v>3279216</v>
      </c>
      <c r="D66" s="28">
        <v>476728.95</v>
      </c>
      <c r="E66" s="28">
        <v>6397480</v>
      </c>
      <c r="F66" s="28">
        <v>472795</v>
      </c>
      <c r="G66" s="28">
        <v>86921.55</v>
      </c>
      <c r="H66" s="28">
        <v>337070</v>
      </c>
    </row>
    <row r="67" spans="1:8" ht="16.5" hidden="1" x14ac:dyDescent="0.3">
      <c r="A67" s="5">
        <v>165510</v>
      </c>
      <c r="B67" s="4" t="s">
        <v>1120</v>
      </c>
      <c r="C67" s="28">
        <v>3279216</v>
      </c>
      <c r="D67" s="28">
        <v>476728.95</v>
      </c>
      <c r="E67" s="28">
        <v>6397480</v>
      </c>
      <c r="F67" s="28">
        <v>472795</v>
      </c>
      <c r="G67" s="28">
        <v>86921.55</v>
      </c>
      <c r="H67" s="28">
        <v>337070</v>
      </c>
    </row>
    <row r="68" spans="1:8" ht="16.5" hidden="1" x14ac:dyDescent="0.3">
      <c r="A68" s="5">
        <v>166000</v>
      </c>
      <c r="B68" s="4" t="s">
        <v>1117</v>
      </c>
      <c r="C68" s="28">
        <v>2307863576.25</v>
      </c>
      <c r="D68" s="28">
        <v>117517055.25</v>
      </c>
      <c r="E68" s="28">
        <v>29673101.25</v>
      </c>
      <c r="F68" s="28">
        <v>330394558.24000001</v>
      </c>
      <c r="G68" s="28">
        <v>56671094.420000002</v>
      </c>
      <c r="H68" s="28">
        <v>301629577.42000002</v>
      </c>
    </row>
    <row r="69" spans="1:8" ht="16.5" hidden="1" x14ac:dyDescent="0.3">
      <c r="A69" s="5">
        <v>166035</v>
      </c>
      <c r="B69" s="4" t="s">
        <v>1113</v>
      </c>
      <c r="C69" s="28">
        <v>2354400266.5300002</v>
      </c>
      <c r="D69" s="28">
        <v>164029745.53</v>
      </c>
      <c r="E69" s="28">
        <v>74599789.530000001</v>
      </c>
      <c r="F69" s="28">
        <v>359852445.70999998</v>
      </c>
      <c r="G69" s="28">
        <v>87031160.420000002</v>
      </c>
      <c r="H69" s="28">
        <v>331989643.42000002</v>
      </c>
    </row>
    <row r="70" spans="1:8" ht="16.5" hidden="1" x14ac:dyDescent="0.3">
      <c r="A70" s="5">
        <v>166099</v>
      </c>
      <c r="B70" s="4" t="s">
        <v>1110</v>
      </c>
      <c r="C70" s="28">
        <v>46536690.280000001</v>
      </c>
      <c r="D70" s="28">
        <v>46512690.280000001</v>
      </c>
      <c r="E70" s="28">
        <v>44926688.280000001</v>
      </c>
      <c r="F70" s="28">
        <v>29457887.469999999</v>
      </c>
      <c r="G70" s="28">
        <v>30360066</v>
      </c>
      <c r="H70" s="28">
        <v>30360066</v>
      </c>
    </row>
    <row r="71" spans="1:8" ht="16.5" x14ac:dyDescent="0.3">
      <c r="A71" s="5">
        <v>17</v>
      </c>
      <c r="B71" s="275" t="s">
        <v>1109</v>
      </c>
      <c r="C71" s="28">
        <v>6301451917.6999998</v>
      </c>
      <c r="D71" s="28">
        <v>6796106210.3299999</v>
      </c>
      <c r="E71" s="28">
        <v>7445291097.1999998</v>
      </c>
      <c r="F71" s="28">
        <v>7411849276.7200003</v>
      </c>
      <c r="G71" s="28">
        <v>7495343364.9799995</v>
      </c>
      <c r="H71" s="28">
        <v>7457345387.1800003</v>
      </c>
    </row>
    <row r="72" spans="1:8" ht="16.5" hidden="1" x14ac:dyDescent="0.3">
      <c r="A72" s="5">
        <v>170500</v>
      </c>
      <c r="B72" s="4" t="s">
        <v>1085</v>
      </c>
      <c r="C72" s="28">
        <v>6301451917.6999998</v>
      </c>
      <c r="D72" s="28">
        <v>6796106210.3299999</v>
      </c>
      <c r="E72" s="28">
        <v>7445291097.1999998</v>
      </c>
      <c r="F72" s="28">
        <v>7411849276.7200003</v>
      </c>
      <c r="G72" s="28">
        <v>7495343364.9799995</v>
      </c>
      <c r="H72" s="28">
        <v>7457345387.1800003</v>
      </c>
    </row>
    <row r="73" spans="1:8" ht="16.5" hidden="1" x14ac:dyDescent="0.3">
      <c r="A73" s="5">
        <v>170502</v>
      </c>
      <c r="B73" s="4" t="s">
        <v>508</v>
      </c>
      <c r="C73" s="28">
        <v>672677335</v>
      </c>
      <c r="D73" s="28">
        <v>1133319445</v>
      </c>
      <c r="E73" s="28">
        <v>1133319445</v>
      </c>
      <c r="F73" s="28">
        <v>1133319445</v>
      </c>
      <c r="G73" s="28">
        <v>1133319445</v>
      </c>
      <c r="H73" s="28">
        <v>1133319445</v>
      </c>
    </row>
    <row r="74" spans="1:8" ht="16.5" hidden="1" x14ac:dyDescent="0.3">
      <c r="A74" s="5">
        <v>170503</v>
      </c>
      <c r="B74" s="4" t="s">
        <v>1108</v>
      </c>
      <c r="C74" s="28">
        <v>3248669109</v>
      </c>
      <c r="D74" s="28">
        <v>3366937578</v>
      </c>
      <c r="E74" s="28">
        <v>4062018266</v>
      </c>
      <c r="F74" s="28">
        <v>4061786468</v>
      </c>
      <c r="G74" s="28">
        <v>3341081286</v>
      </c>
      <c r="H74" s="28">
        <v>3341081286</v>
      </c>
    </row>
    <row r="75" spans="1:8" ht="16.5" hidden="1" x14ac:dyDescent="0.3">
      <c r="A75" s="5">
        <v>170504</v>
      </c>
      <c r="B75" s="4" t="s">
        <v>571</v>
      </c>
      <c r="C75" s="28">
        <v>1924343762</v>
      </c>
      <c r="D75" s="28">
        <v>1924343762</v>
      </c>
      <c r="E75" s="28">
        <v>1924343762</v>
      </c>
      <c r="F75" s="28">
        <v>1932335191</v>
      </c>
      <c r="G75" s="28">
        <v>2653040373</v>
      </c>
      <c r="H75" s="28">
        <v>2656784903</v>
      </c>
    </row>
    <row r="76" spans="1:8" ht="16.5" hidden="1" x14ac:dyDescent="0.3">
      <c r="A76" s="5">
        <v>170505</v>
      </c>
      <c r="B76" s="4" t="s">
        <v>570</v>
      </c>
      <c r="C76" s="28">
        <v>192570472.86000001</v>
      </c>
      <c r="D76" s="28">
        <v>192570472.86000001</v>
      </c>
      <c r="E76" s="28">
        <v>201140274.86000001</v>
      </c>
      <c r="F76" s="28">
        <v>204800301.86000001</v>
      </c>
      <c r="G76" s="28">
        <v>223359820.86000001</v>
      </c>
      <c r="H76" s="28">
        <v>237666077.86000001</v>
      </c>
    </row>
    <row r="77" spans="1:8" ht="16.5" hidden="1" x14ac:dyDescent="0.3">
      <c r="A77" s="5">
        <v>170520</v>
      </c>
      <c r="B77" s="4" t="s">
        <v>569</v>
      </c>
      <c r="C77" s="28">
        <v>208955864</v>
      </c>
      <c r="D77" s="28">
        <v>208955864</v>
      </c>
      <c r="E77" s="28">
        <v>202480347</v>
      </c>
      <c r="F77" s="28">
        <v>206670347</v>
      </c>
      <c r="G77" s="28">
        <v>226369997</v>
      </c>
      <c r="H77" s="28">
        <v>226369997</v>
      </c>
    </row>
    <row r="78" spans="1:8" ht="16.5" hidden="1" x14ac:dyDescent="0.3">
      <c r="A78" s="5">
        <v>170530</v>
      </c>
      <c r="B78" s="4" t="s">
        <v>563</v>
      </c>
      <c r="C78" s="28">
        <v>227906000</v>
      </c>
      <c r="D78" s="28">
        <v>227906000</v>
      </c>
      <c r="E78" s="28">
        <v>227906000</v>
      </c>
      <c r="F78" s="28">
        <v>227457000</v>
      </c>
      <c r="G78" s="28">
        <v>333073102</v>
      </c>
      <c r="H78" s="28">
        <v>333073102</v>
      </c>
    </row>
    <row r="79" spans="1:8" ht="16.5" hidden="1" x14ac:dyDescent="0.3">
      <c r="A79" s="5">
        <v>170545</v>
      </c>
      <c r="B79" s="4" t="s">
        <v>560</v>
      </c>
      <c r="C79" s="28">
        <v>271529526</v>
      </c>
      <c r="D79" s="28">
        <v>271529526</v>
      </c>
      <c r="E79" s="28">
        <v>284469526</v>
      </c>
      <c r="F79" s="28">
        <v>309957026</v>
      </c>
      <c r="G79" s="28">
        <v>315170026</v>
      </c>
      <c r="H79" s="28">
        <v>315170026</v>
      </c>
    </row>
    <row r="80" spans="1:8" ht="16.5" hidden="1" x14ac:dyDescent="0.3">
      <c r="A80" s="5">
        <v>170560</v>
      </c>
      <c r="B80" s="4" t="s">
        <v>562</v>
      </c>
      <c r="C80" s="28">
        <v>25951551</v>
      </c>
      <c r="D80" s="28">
        <v>25951551</v>
      </c>
      <c r="E80" s="28">
        <v>25951551</v>
      </c>
      <c r="F80" s="28">
        <v>25951551</v>
      </c>
      <c r="G80" s="28">
        <v>25951551</v>
      </c>
      <c r="H80" s="28">
        <v>25951551</v>
      </c>
    </row>
    <row r="81" spans="1:8" ht="16.5" hidden="1" x14ac:dyDescent="0.3">
      <c r="A81" s="5">
        <v>170595</v>
      </c>
      <c r="B81" s="4" t="s">
        <v>1096</v>
      </c>
      <c r="C81" s="28">
        <v>471151702.16000003</v>
      </c>
      <c r="D81" s="28">
        <v>555407988.52999997</v>
      </c>
      <c r="E81" s="28">
        <v>616338074.65999997</v>
      </c>
      <c r="F81" s="28">
        <v>690428053.13999999</v>
      </c>
      <c r="G81" s="28">
        <v>739657307.88</v>
      </c>
      <c r="H81" s="28">
        <v>795706072.67999995</v>
      </c>
    </row>
    <row r="82" spans="1:8" ht="16.5" hidden="1" x14ac:dyDescent="0.3">
      <c r="A82" s="5">
        <v>170599</v>
      </c>
      <c r="B82" s="4" t="s">
        <v>1095</v>
      </c>
      <c r="C82" s="28">
        <v>0</v>
      </c>
      <c r="D82" s="28">
        <v>0</v>
      </c>
      <c r="E82" s="28">
        <v>0</v>
      </c>
      <c r="F82" s="28">
        <v>0</v>
      </c>
      <c r="G82" s="28">
        <v>16364928</v>
      </c>
      <c r="H82" s="28">
        <v>16364928</v>
      </c>
    </row>
    <row r="83" spans="1:8" ht="16.5" x14ac:dyDescent="0.3">
      <c r="A83" s="5">
        <v>19</v>
      </c>
      <c r="B83" s="275" t="s">
        <v>1080</v>
      </c>
      <c r="C83" s="28">
        <v>8306303</v>
      </c>
      <c r="D83" s="28">
        <v>10301017</v>
      </c>
      <c r="E83" s="28">
        <v>11233817</v>
      </c>
      <c r="F83" s="28">
        <v>10657655</v>
      </c>
      <c r="G83" s="28">
        <v>11366825</v>
      </c>
      <c r="H83" s="28">
        <v>52203346</v>
      </c>
    </row>
    <row r="84" spans="1:8" ht="16.5" hidden="1" x14ac:dyDescent="0.3">
      <c r="A84" s="5">
        <v>190400</v>
      </c>
      <c r="B84" s="4" t="s">
        <v>882</v>
      </c>
      <c r="C84" s="28">
        <v>0</v>
      </c>
      <c r="D84" s="28">
        <v>0</v>
      </c>
      <c r="E84" s="28">
        <v>0</v>
      </c>
      <c r="F84" s="28">
        <v>0</v>
      </c>
      <c r="G84" s="28">
        <v>0</v>
      </c>
      <c r="H84" s="28">
        <v>20000000</v>
      </c>
    </row>
    <row r="85" spans="1:8" ht="16.5" hidden="1" x14ac:dyDescent="0.3">
      <c r="A85" s="5">
        <v>190405</v>
      </c>
      <c r="B85" s="4" t="s">
        <v>1079</v>
      </c>
      <c r="C85" s="28">
        <v>0</v>
      </c>
      <c r="D85" s="28">
        <v>0</v>
      </c>
      <c r="E85" s="28">
        <v>0</v>
      </c>
      <c r="F85" s="28">
        <v>0</v>
      </c>
      <c r="G85" s="28">
        <v>0</v>
      </c>
      <c r="H85" s="28">
        <v>20000000</v>
      </c>
    </row>
    <row r="86" spans="1:8" ht="16.5" hidden="1" x14ac:dyDescent="0.3">
      <c r="A86" s="5">
        <v>190500</v>
      </c>
      <c r="B86" s="4" t="s">
        <v>1071</v>
      </c>
      <c r="C86" s="28">
        <v>8306303</v>
      </c>
      <c r="D86" s="28">
        <v>10301017</v>
      </c>
      <c r="E86" s="28">
        <v>11233817</v>
      </c>
      <c r="F86" s="28">
        <v>10657655</v>
      </c>
      <c r="G86" s="28">
        <v>11366825</v>
      </c>
      <c r="H86" s="28">
        <v>32203346</v>
      </c>
    </row>
    <row r="87" spans="1:8" ht="16.5" hidden="1" x14ac:dyDescent="0.3">
      <c r="A87" s="5">
        <v>190510</v>
      </c>
      <c r="B87" s="4" t="s">
        <v>449</v>
      </c>
      <c r="C87" s="28">
        <v>8306303</v>
      </c>
      <c r="D87" s="28">
        <v>10301017</v>
      </c>
      <c r="E87" s="28">
        <v>11233817</v>
      </c>
      <c r="F87" s="28">
        <v>10657655</v>
      </c>
      <c r="G87" s="28">
        <v>11366825</v>
      </c>
      <c r="H87" s="28">
        <v>32203346</v>
      </c>
    </row>
    <row r="88" spans="1:8" ht="16.5" x14ac:dyDescent="0.3">
      <c r="A88" s="269">
        <v>2</v>
      </c>
      <c r="B88" s="274" t="s">
        <v>1049</v>
      </c>
      <c r="C88" s="270">
        <v>4975781365.8500004</v>
      </c>
      <c r="D88" s="270">
        <v>2654900607.2399998</v>
      </c>
      <c r="E88" s="270">
        <v>3284292861.5799999</v>
      </c>
      <c r="F88" s="270">
        <v>3701776863.54</v>
      </c>
      <c r="G88" s="270">
        <v>3729895953.3899999</v>
      </c>
      <c r="H88" s="270">
        <v>4411909855.9899998</v>
      </c>
    </row>
    <row r="89" spans="1:8" ht="16.5" x14ac:dyDescent="0.3">
      <c r="A89" s="5">
        <v>23</v>
      </c>
      <c r="B89" s="275" t="s">
        <v>1020</v>
      </c>
      <c r="C89" s="28">
        <v>2983827929.3200002</v>
      </c>
      <c r="D89" s="28">
        <v>997784324.51999998</v>
      </c>
      <c r="E89" s="28">
        <v>1096057980.1700001</v>
      </c>
      <c r="F89" s="28">
        <v>1151084764.0799999</v>
      </c>
      <c r="G89" s="28">
        <v>1617299314</v>
      </c>
      <c r="H89" s="28">
        <v>1651467898</v>
      </c>
    </row>
    <row r="90" spans="1:8" ht="16.5" hidden="1" x14ac:dyDescent="0.3">
      <c r="A90" s="5">
        <v>230500</v>
      </c>
      <c r="B90" s="4" t="s">
        <v>1019</v>
      </c>
      <c r="C90" s="28">
        <v>790735296.32000005</v>
      </c>
      <c r="D90" s="28">
        <v>697279244.51999998</v>
      </c>
      <c r="E90" s="28">
        <v>595622958.00999999</v>
      </c>
      <c r="F90" s="28">
        <v>901116636.08000004</v>
      </c>
      <c r="G90" s="28">
        <v>1472299314</v>
      </c>
      <c r="H90" s="28">
        <v>1506467898</v>
      </c>
    </row>
    <row r="91" spans="1:8" ht="16.5" hidden="1" x14ac:dyDescent="0.3">
      <c r="A91" s="5">
        <v>230505</v>
      </c>
      <c r="B91" s="4" t="s">
        <v>1014</v>
      </c>
      <c r="C91" s="28">
        <v>170029.41</v>
      </c>
      <c r="D91" s="28">
        <v>74998600.870000005</v>
      </c>
      <c r="E91" s="28">
        <v>74993293.599999994</v>
      </c>
      <c r="F91" s="28">
        <v>124996563.98</v>
      </c>
      <c r="G91" s="28">
        <v>999396979</v>
      </c>
      <c r="H91" s="28">
        <v>1505995594</v>
      </c>
    </row>
    <row r="92" spans="1:8" ht="16.5" hidden="1" x14ac:dyDescent="0.3">
      <c r="A92" s="5">
        <v>230535</v>
      </c>
      <c r="B92" s="4" t="s">
        <v>1016</v>
      </c>
      <c r="C92" s="28">
        <v>0</v>
      </c>
      <c r="D92" s="28">
        <v>350499.06</v>
      </c>
      <c r="E92" s="28">
        <v>844920.37</v>
      </c>
      <c r="F92" s="28">
        <v>839636.31</v>
      </c>
      <c r="G92" s="28">
        <v>685898</v>
      </c>
      <c r="H92" s="28">
        <v>472304</v>
      </c>
    </row>
    <row r="93" spans="1:8" ht="16.5" hidden="1" x14ac:dyDescent="0.3">
      <c r="A93" s="5">
        <v>230800</v>
      </c>
      <c r="B93" s="4" t="s">
        <v>1015</v>
      </c>
      <c r="C93" s="28">
        <v>2193092633</v>
      </c>
      <c r="D93" s="28">
        <v>300505080</v>
      </c>
      <c r="E93" s="28">
        <v>500435022.16000003</v>
      </c>
      <c r="F93" s="28">
        <v>249968128</v>
      </c>
      <c r="G93" s="28">
        <v>145000000</v>
      </c>
      <c r="H93" s="28">
        <v>145000000</v>
      </c>
    </row>
    <row r="94" spans="1:8" ht="16.5" hidden="1" x14ac:dyDescent="0.3">
      <c r="A94" s="5">
        <v>230805</v>
      </c>
      <c r="B94" s="4" t="s">
        <v>1014</v>
      </c>
      <c r="C94" s="28">
        <v>2175313333</v>
      </c>
      <c r="D94" s="28">
        <v>300000000</v>
      </c>
      <c r="E94" s="28">
        <v>499982350.55000001</v>
      </c>
      <c r="F94" s="28">
        <v>249968128</v>
      </c>
      <c r="G94" s="28">
        <v>145000000</v>
      </c>
      <c r="H94" s="28">
        <v>145000000</v>
      </c>
    </row>
    <row r="95" spans="1:8" ht="16.5" x14ac:dyDescent="0.3">
      <c r="A95" s="5">
        <v>24</v>
      </c>
      <c r="B95" s="275" t="s">
        <v>989</v>
      </c>
      <c r="C95" s="28">
        <v>1572119030.99</v>
      </c>
      <c r="D95" s="28">
        <v>1282246581.3299999</v>
      </c>
      <c r="E95" s="28">
        <v>1776702248.8699999</v>
      </c>
      <c r="F95" s="28">
        <v>2334458964.4499998</v>
      </c>
      <c r="G95" s="28">
        <v>1819873882.01</v>
      </c>
      <c r="H95" s="28">
        <v>2482459173.5599999</v>
      </c>
    </row>
    <row r="96" spans="1:8" ht="16.5" hidden="1" x14ac:dyDescent="0.3">
      <c r="A96" s="5">
        <v>240500</v>
      </c>
      <c r="B96" s="4" t="s">
        <v>988</v>
      </c>
      <c r="C96" s="28">
        <v>3512000</v>
      </c>
      <c r="D96" s="28">
        <v>26743925</v>
      </c>
      <c r="E96" s="28">
        <v>11451658</v>
      </c>
      <c r="F96" s="28">
        <v>10363300</v>
      </c>
      <c r="G96" s="28">
        <v>15650373</v>
      </c>
      <c r="H96" s="28">
        <v>26464034</v>
      </c>
    </row>
    <row r="97" spans="1:8" ht="16.5" hidden="1" x14ac:dyDescent="0.3">
      <c r="A97" s="5">
        <v>240505</v>
      </c>
      <c r="B97" s="4" t="s">
        <v>453</v>
      </c>
      <c r="C97" s="28">
        <v>3512000</v>
      </c>
      <c r="D97" s="28">
        <v>26743925</v>
      </c>
      <c r="E97" s="28">
        <v>11451658</v>
      </c>
      <c r="F97" s="28">
        <v>10363300</v>
      </c>
      <c r="G97" s="28">
        <v>15650373</v>
      </c>
      <c r="H97" s="28">
        <v>26464034</v>
      </c>
    </row>
    <row r="98" spans="1:8" ht="16.5" hidden="1" x14ac:dyDescent="0.3">
      <c r="A98" s="5">
        <v>241000</v>
      </c>
      <c r="B98" s="4" t="s">
        <v>987</v>
      </c>
      <c r="C98" s="28">
        <v>239140982</v>
      </c>
      <c r="D98" s="28">
        <v>192634673</v>
      </c>
      <c r="E98" s="28">
        <v>209988805</v>
      </c>
      <c r="F98" s="28">
        <v>118129747</v>
      </c>
      <c r="G98" s="28">
        <v>245750577</v>
      </c>
      <c r="H98" s="28">
        <v>171692223</v>
      </c>
    </row>
    <row r="99" spans="1:8" ht="16.5" hidden="1" x14ac:dyDescent="0.3">
      <c r="A99" s="5">
        <v>241005</v>
      </c>
      <c r="B99" s="4" t="s">
        <v>442</v>
      </c>
      <c r="C99" s="28">
        <v>1565287</v>
      </c>
      <c r="D99" s="28">
        <v>1803015</v>
      </c>
      <c r="E99" s="28">
        <v>1447281</v>
      </c>
      <c r="F99" s="28">
        <v>824733</v>
      </c>
      <c r="G99" s="28">
        <v>2149410</v>
      </c>
      <c r="H99" s="28">
        <v>2214420</v>
      </c>
    </row>
    <row r="100" spans="1:8" ht="16.5" hidden="1" x14ac:dyDescent="0.3">
      <c r="A100" s="5">
        <v>241010</v>
      </c>
      <c r="B100" s="4" t="s">
        <v>449</v>
      </c>
      <c r="C100" s="28">
        <v>90516760</v>
      </c>
      <c r="D100" s="28">
        <v>128252152</v>
      </c>
      <c r="E100" s="28">
        <v>166399749</v>
      </c>
      <c r="F100" s="28">
        <v>58925049</v>
      </c>
      <c r="G100" s="28">
        <v>84952650</v>
      </c>
      <c r="H100" s="28">
        <v>48451431</v>
      </c>
    </row>
    <row r="101" spans="1:8" ht="16.5" hidden="1" x14ac:dyDescent="0.3">
      <c r="A101" s="5">
        <v>241030</v>
      </c>
      <c r="B101" s="4" t="s">
        <v>448</v>
      </c>
      <c r="C101" s="28">
        <v>767671</v>
      </c>
      <c r="D101" s="28">
        <v>886567</v>
      </c>
      <c r="E101" s="28">
        <v>1009022</v>
      </c>
      <c r="F101" s="28">
        <v>3598680</v>
      </c>
      <c r="G101" s="28">
        <v>3686948</v>
      </c>
      <c r="H101" s="28">
        <v>864900</v>
      </c>
    </row>
    <row r="102" spans="1:8" ht="16.5" hidden="1" x14ac:dyDescent="0.3">
      <c r="A102" s="5">
        <v>241095</v>
      </c>
      <c r="B102" s="4" t="s">
        <v>213</v>
      </c>
      <c r="C102" s="28">
        <v>146291264</v>
      </c>
      <c r="D102" s="28">
        <v>61692939</v>
      </c>
      <c r="E102" s="28">
        <v>41132753</v>
      </c>
      <c r="F102" s="28">
        <v>54781285</v>
      </c>
      <c r="G102" s="28">
        <v>154961569</v>
      </c>
      <c r="H102" s="28">
        <v>120161472</v>
      </c>
    </row>
    <row r="103" spans="1:8" ht="16.5" hidden="1" x14ac:dyDescent="0.3">
      <c r="A103" s="5">
        <v>242000</v>
      </c>
      <c r="B103" s="4" t="s">
        <v>981</v>
      </c>
      <c r="C103" s="28">
        <v>1186306623.28</v>
      </c>
      <c r="D103" s="28">
        <v>950775417.13999999</v>
      </c>
      <c r="E103" s="28">
        <v>1324396599.99</v>
      </c>
      <c r="F103" s="28">
        <v>1951134508.6700001</v>
      </c>
      <c r="G103" s="28">
        <v>1076324099.6300001</v>
      </c>
      <c r="H103" s="28">
        <v>1888246218.47</v>
      </c>
    </row>
    <row r="104" spans="1:8" ht="16.5" hidden="1" x14ac:dyDescent="0.3">
      <c r="A104" s="5">
        <v>242005</v>
      </c>
      <c r="B104" s="4" t="s">
        <v>980</v>
      </c>
      <c r="C104" s="28">
        <v>1186306623.28</v>
      </c>
      <c r="D104" s="28">
        <v>950775417.13999999</v>
      </c>
      <c r="E104" s="28">
        <v>1324396599.99</v>
      </c>
      <c r="F104" s="28">
        <v>1951134508.6700001</v>
      </c>
      <c r="G104" s="28">
        <v>1076324099.6300001</v>
      </c>
      <c r="H104" s="28">
        <v>1888246218.47</v>
      </c>
    </row>
    <row r="105" spans="1:8" ht="16.5" hidden="1" x14ac:dyDescent="0.3">
      <c r="A105" s="5">
        <v>243500</v>
      </c>
      <c r="B105" s="4" t="s">
        <v>965</v>
      </c>
      <c r="C105" s="28">
        <v>31392447.719999999</v>
      </c>
      <c r="D105" s="28">
        <v>15746814.720000001</v>
      </c>
      <c r="E105" s="28">
        <v>12433125.720000001</v>
      </c>
      <c r="F105" s="28">
        <v>18436143.719999999</v>
      </c>
      <c r="G105" s="28">
        <v>21453783.719999999</v>
      </c>
      <c r="H105" s="28">
        <v>21531314.719999999</v>
      </c>
    </row>
    <row r="106" spans="1:8" ht="16.5" hidden="1" x14ac:dyDescent="0.3">
      <c r="A106" s="5">
        <v>243505</v>
      </c>
      <c r="B106" s="4" t="s">
        <v>964</v>
      </c>
      <c r="C106" s="28">
        <v>633000</v>
      </c>
      <c r="D106" s="28">
        <v>1060000</v>
      </c>
      <c r="E106" s="28">
        <v>778000</v>
      </c>
      <c r="F106" s="28">
        <v>933000</v>
      </c>
      <c r="G106" s="28">
        <v>1524000</v>
      </c>
      <c r="H106" s="28">
        <v>870280</v>
      </c>
    </row>
    <row r="107" spans="1:8" ht="16.5" hidden="1" x14ac:dyDescent="0.3">
      <c r="A107" s="5">
        <v>243515</v>
      </c>
      <c r="B107" s="4" t="s">
        <v>453</v>
      </c>
      <c r="C107" s="28">
        <v>1706486</v>
      </c>
      <c r="D107" s="28">
        <v>1460820</v>
      </c>
      <c r="E107" s="28">
        <v>306653</v>
      </c>
      <c r="F107" s="28">
        <v>335963</v>
      </c>
      <c r="G107" s="28">
        <v>876634</v>
      </c>
      <c r="H107" s="28">
        <v>789430</v>
      </c>
    </row>
    <row r="108" spans="1:8" ht="16.5" hidden="1" x14ac:dyDescent="0.3">
      <c r="A108" s="5">
        <v>243525</v>
      </c>
      <c r="B108" s="4" t="s">
        <v>962</v>
      </c>
      <c r="C108" s="28">
        <v>1050362.27</v>
      </c>
      <c r="D108" s="28">
        <v>686096.27</v>
      </c>
      <c r="E108" s="28">
        <v>606137.27</v>
      </c>
      <c r="F108" s="28">
        <v>923764.27</v>
      </c>
      <c r="G108" s="28">
        <v>1364661.27</v>
      </c>
      <c r="H108" s="28">
        <v>1287519.27</v>
      </c>
    </row>
    <row r="109" spans="1:8" ht="16.5" hidden="1" x14ac:dyDescent="0.3">
      <c r="A109" s="5">
        <v>243530</v>
      </c>
      <c r="B109" s="4" t="s">
        <v>451</v>
      </c>
      <c r="C109" s="28">
        <v>93771</v>
      </c>
      <c r="D109" s="28">
        <v>156528</v>
      </c>
      <c r="E109" s="28">
        <v>117164</v>
      </c>
      <c r="F109" s="28">
        <v>117903</v>
      </c>
      <c r="G109" s="28">
        <v>87927</v>
      </c>
      <c r="H109" s="28">
        <v>85481</v>
      </c>
    </row>
    <row r="110" spans="1:8" ht="16.5" hidden="1" x14ac:dyDescent="0.3">
      <c r="A110" s="5">
        <v>243540</v>
      </c>
      <c r="B110" s="4" t="s">
        <v>960</v>
      </c>
      <c r="C110" s="28">
        <v>18258375.449999999</v>
      </c>
      <c r="D110" s="28">
        <v>11057709.449999999</v>
      </c>
      <c r="E110" s="28">
        <v>9528399.4499999993</v>
      </c>
      <c r="F110" s="28">
        <v>14602967.449999999</v>
      </c>
      <c r="G110" s="28">
        <v>13417839.449999999</v>
      </c>
      <c r="H110" s="28">
        <v>17036460.449999999</v>
      </c>
    </row>
    <row r="111" spans="1:8" ht="16.5" hidden="1" x14ac:dyDescent="0.3">
      <c r="A111" s="5">
        <v>243560</v>
      </c>
      <c r="B111" s="4" t="s">
        <v>956</v>
      </c>
      <c r="C111" s="28">
        <v>586376</v>
      </c>
      <c r="D111" s="28">
        <v>0</v>
      </c>
      <c r="E111" s="28">
        <v>0</v>
      </c>
      <c r="F111" s="28">
        <v>0</v>
      </c>
      <c r="G111" s="28">
        <v>61753</v>
      </c>
      <c r="H111" s="28">
        <v>62292</v>
      </c>
    </row>
    <row r="112" spans="1:8" ht="16.5" hidden="1" x14ac:dyDescent="0.3">
      <c r="A112" s="5">
        <v>243575</v>
      </c>
      <c r="B112" s="4" t="s">
        <v>953</v>
      </c>
      <c r="C112" s="28">
        <v>1913544</v>
      </c>
      <c r="D112" s="28">
        <v>1325661</v>
      </c>
      <c r="E112" s="28">
        <v>1096772</v>
      </c>
      <c r="F112" s="28">
        <v>1522546</v>
      </c>
      <c r="G112" s="28">
        <v>2667485</v>
      </c>
      <c r="H112" s="28">
        <v>1172852</v>
      </c>
    </row>
    <row r="113" spans="1:8" ht="16.5" hidden="1" x14ac:dyDescent="0.3">
      <c r="A113" s="5">
        <v>243585</v>
      </c>
      <c r="B113" s="4" t="s">
        <v>925</v>
      </c>
      <c r="C113" s="28">
        <v>0</v>
      </c>
      <c r="D113" s="28">
        <v>0</v>
      </c>
      <c r="E113" s="28">
        <v>0</v>
      </c>
      <c r="F113" s="28">
        <v>0</v>
      </c>
      <c r="G113" s="28">
        <v>0</v>
      </c>
      <c r="H113" s="28">
        <v>227000</v>
      </c>
    </row>
    <row r="114" spans="1:8" ht="16.5" hidden="1" x14ac:dyDescent="0.3">
      <c r="A114" s="5">
        <v>244000</v>
      </c>
      <c r="B114" s="4" t="s">
        <v>951</v>
      </c>
      <c r="C114" s="28">
        <v>6965258.5700000003</v>
      </c>
      <c r="D114" s="28">
        <v>9317226.1999999993</v>
      </c>
      <c r="E114" s="28">
        <v>143837109.28999999</v>
      </c>
      <c r="F114" s="28">
        <v>125721308.23</v>
      </c>
      <c r="G114" s="28">
        <v>198874804.37</v>
      </c>
      <c r="H114" s="28">
        <v>86980781.420000002</v>
      </c>
    </row>
    <row r="115" spans="1:8" ht="16.5" hidden="1" x14ac:dyDescent="0.3">
      <c r="A115" s="5">
        <v>244010</v>
      </c>
      <c r="B115" s="4" t="s">
        <v>949</v>
      </c>
      <c r="C115" s="28">
        <v>6813596.5700000003</v>
      </c>
      <c r="D115" s="28">
        <v>9207426.1999999993</v>
      </c>
      <c r="E115" s="28">
        <v>20390539.289999999</v>
      </c>
      <c r="F115" s="28">
        <v>0</v>
      </c>
      <c r="G115" s="28">
        <v>28339066.370000001</v>
      </c>
      <c r="H115" s="28">
        <v>16752004.42</v>
      </c>
    </row>
    <row r="116" spans="1:8" ht="16.5" hidden="1" x14ac:dyDescent="0.3">
      <c r="A116" s="5">
        <v>244015</v>
      </c>
      <c r="B116" s="4" t="s">
        <v>948</v>
      </c>
      <c r="C116" s="28">
        <v>151662</v>
      </c>
      <c r="D116" s="28">
        <v>0</v>
      </c>
      <c r="E116" s="28">
        <v>123229000</v>
      </c>
      <c r="F116" s="28">
        <v>125363898.23</v>
      </c>
      <c r="G116" s="28">
        <v>170057808</v>
      </c>
      <c r="H116" s="28">
        <v>69754808</v>
      </c>
    </row>
    <row r="117" spans="1:8" ht="16.5" hidden="1" x14ac:dyDescent="0.3">
      <c r="A117" s="5">
        <v>244095</v>
      </c>
      <c r="B117" s="4" t="s">
        <v>213</v>
      </c>
      <c r="C117" s="28">
        <v>0</v>
      </c>
      <c r="D117" s="28">
        <v>109800</v>
      </c>
      <c r="E117" s="28">
        <v>217570</v>
      </c>
      <c r="F117" s="28">
        <v>357410</v>
      </c>
      <c r="G117" s="28">
        <v>477930</v>
      </c>
      <c r="H117" s="28">
        <v>473969</v>
      </c>
    </row>
    <row r="118" spans="1:8" ht="16.5" hidden="1" x14ac:dyDescent="0.3">
      <c r="A118" s="5">
        <v>244500</v>
      </c>
      <c r="B118" s="4" t="s">
        <v>939</v>
      </c>
      <c r="C118" s="28">
        <v>37046205</v>
      </c>
      <c r="D118" s="28">
        <v>12623997</v>
      </c>
      <c r="E118" s="28">
        <v>7711668</v>
      </c>
      <c r="F118" s="28">
        <v>47831634.799999997</v>
      </c>
      <c r="G118" s="28">
        <v>183751493.19</v>
      </c>
      <c r="H118" s="28">
        <v>176314540.83000001</v>
      </c>
    </row>
    <row r="119" spans="1:8" ht="16.5" hidden="1" x14ac:dyDescent="0.3">
      <c r="A119" s="5">
        <v>244595</v>
      </c>
      <c r="B119" s="4" t="s">
        <v>213</v>
      </c>
      <c r="C119" s="28">
        <v>37046205</v>
      </c>
      <c r="D119" s="28">
        <v>12623997</v>
      </c>
      <c r="E119" s="28">
        <v>7711668</v>
      </c>
      <c r="F119" s="28">
        <v>47831634.799999997</v>
      </c>
      <c r="G119" s="28">
        <v>183751493.19</v>
      </c>
      <c r="H119" s="28">
        <v>176314540.83000001</v>
      </c>
    </row>
    <row r="120" spans="1:8" ht="16.5" hidden="1" x14ac:dyDescent="0.3">
      <c r="A120" s="5">
        <v>245000</v>
      </c>
      <c r="B120" s="4" t="s">
        <v>936</v>
      </c>
      <c r="C120" s="28">
        <v>32994037</v>
      </c>
      <c r="D120" s="28">
        <v>35558832</v>
      </c>
      <c r="E120" s="28">
        <v>35805662</v>
      </c>
      <c r="F120" s="28">
        <v>25037385</v>
      </c>
      <c r="G120" s="28">
        <v>28588700</v>
      </c>
      <c r="H120" s="28">
        <v>25927484</v>
      </c>
    </row>
    <row r="121" spans="1:8" ht="16.5" hidden="1" x14ac:dyDescent="0.3">
      <c r="A121" s="5">
        <v>245005</v>
      </c>
      <c r="B121" s="4" t="s">
        <v>935</v>
      </c>
      <c r="C121" s="28">
        <v>9608800</v>
      </c>
      <c r="D121" s="28">
        <v>10482100</v>
      </c>
      <c r="E121" s="28">
        <v>10414000</v>
      </c>
      <c r="F121" s="28">
        <v>4816000</v>
      </c>
      <c r="G121" s="28">
        <v>5625500</v>
      </c>
      <c r="H121" s="28">
        <v>4948400</v>
      </c>
    </row>
    <row r="122" spans="1:8" ht="16.5" hidden="1" x14ac:dyDescent="0.3">
      <c r="A122" s="5">
        <v>245010</v>
      </c>
      <c r="B122" s="4" t="s">
        <v>934</v>
      </c>
      <c r="C122" s="28">
        <v>11787552</v>
      </c>
      <c r="D122" s="28">
        <v>13053700</v>
      </c>
      <c r="E122" s="28">
        <v>12709300</v>
      </c>
      <c r="F122" s="28">
        <v>14807800</v>
      </c>
      <c r="G122" s="28">
        <v>16662500</v>
      </c>
      <c r="H122" s="28">
        <v>15395900</v>
      </c>
    </row>
    <row r="123" spans="1:8" ht="16.5" hidden="1" x14ac:dyDescent="0.3">
      <c r="A123" s="5">
        <v>245015</v>
      </c>
      <c r="B123" s="4" t="s">
        <v>933</v>
      </c>
      <c r="C123" s="28">
        <v>372200</v>
      </c>
      <c r="D123" s="28">
        <v>1028100</v>
      </c>
      <c r="E123" s="28">
        <v>1076500</v>
      </c>
      <c r="F123" s="28">
        <v>1017800</v>
      </c>
      <c r="G123" s="28">
        <v>1385300</v>
      </c>
      <c r="H123" s="28">
        <v>1365500</v>
      </c>
    </row>
    <row r="124" spans="1:8" ht="16.5" hidden="1" x14ac:dyDescent="0.3">
      <c r="A124" s="5">
        <v>245020</v>
      </c>
      <c r="B124" s="4" t="s">
        <v>932</v>
      </c>
      <c r="C124" s="28">
        <v>6851580</v>
      </c>
      <c r="D124" s="28">
        <v>6981200</v>
      </c>
      <c r="E124" s="28">
        <v>7806300</v>
      </c>
      <c r="F124" s="28">
        <v>4295900</v>
      </c>
      <c r="G124" s="28">
        <v>4915400</v>
      </c>
      <c r="H124" s="28">
        <v>4108100</v>
      </c>
    </row>
    <row r="125" spans="1:8" ht="16.5" hidden="1" x14ac:dyDescent="0.3">
      <c r="A125" s="5">
        <v>245025</v>
      </c>
      <c r="B125" s="4" t="s">
        <v>931</v>
      </c>
      <c r="C125" s="28">
        <v>83150</v>
      </c>
      <c r="D125" s="28">
        <v>88977</v>
      </c>
      <c r="E125" s="28">
        <v>0</v>
      </c>
      <c r="F125" s="28">
        <v>99885</v>
      </c>
      <c r="G125" s="28">
        <v>0</v>
      </c>
      <c r="H125" s="28">
        <v>109584</v>
      </c>
    </row>
    <row r="126" spans="1:8" ht="16.5" hidden="1" x14ac:dyDescent="0.3">
      <c r="A126" s="5">
        <v>245500</v>
      </c>
      <c r="B126" s="4" t="s">
        <v>924</v>
      </c>
      <c r="C126" s="28">
        <v>0</v>
      </c>
      <c r="D126" s="28">
        <v>0</v>
      </c>
      <c r="E126" s="28">
        <v>0</v>
      </c>
      <c r="F126" s="28">
        <v>9165242</v>
      </c>
      <c r="G126" s="28">
        <v>9165242</v>
      </c>
      <c r="H126" s="28">
        <v>9165242</v>
      </c>
    </row>
    <row r="127" spans="1:8" ht="16.5" hidden="1" x14ac:dyDescent="0.3">
      <c r="A127" s="5">
        <v>245525</v>
      </c>
      <c r="B127" s="4" t="s">
        <v>919</v>
      </c>
      <c r="C127" s="28">
        <v>0</v>
      </c>
      <c r="D127" s="28">
        <v>0</v>
      </c>
      <c r="E127" s="28">
        <v>0</v>
      </c>
      <c r="F127" s="28">
        <v>9165242</v>
      </c>
      <c r="G127" s="28">
        <v>9165242</v>
      </c>
      <c r="H127" s="28">
        <v>9165242</v>
      </c>
    </row>
    <row r="128" spans="1:8" ht="16.5" hidden="1" x14ac:dyDescent="0.3">
      <c r="A128" s="5">
        <v>246500</v>
      </c>
      <c r="B128" s="4" t="s">
        <v>909</v>
      </c>
      <c r="C128" s="28">
        <v>34761477.420000002</v>
      </c>
      <c r="D128" s="28">
        <v>38845696.270000003</v>
      </c>
      <c r="E128" s="28">
        <v>31044020.870000001</v>
      </c>
      <c r="F128" s="28">
        <v>28639695.030000001</v>
      </c>
      <c r="G128" s="28">
        <v>40314809.100000001</v>
      </c>
      <c r="H128" s="28">
        <v>76137335.120000005</v>
      </c>
    </row>
    <row r="129" spans="1:8" ht="16.5" hidden="1" x14ac:dyDescent="0.3">
      <c r="A129" s="5">
        <v>246505</v>
      </c>
      <c r="B129" s="4" t="s">
        <v>908</v>
      </c>
      <c r="C129" s="28">
        <v>33320431.420000002</v>
      </c>
      <c r="D129" s="28">
        <v>35913876.270000003</v>
      </c>
      <c r="E129" s="28">
        <v>28827601.870000001</v>
      </c>
      <c r="F129" s="28">
        <v>26747528.030000001</v>
      </c>
      <c r="G129" s="28">
        <v>39056660.100000001</v>
      </c>
      <c r="H129" s="28">
        <v>34975452.259999998</v>
      </c>
    </row>
    <row r="130" spans="1:8" ht="16.5" hidden="1" x14ac:dyDescent="0.3">
      <c r="A130" s="5">
        <v>246515</v>
      </c>
      <c r="B130" s="4" t="s">
        <v>906</v>
      </c>
      <c r="C130" s="28">
        <v>1441046</v>
      </c>
      <c r="D130" s="28">
        <v>2931820</v>
      </c>
      <c r="E130" s="28">
        <v>2216419</v>
      </c>
      <c r="F130" s="28">
        <v>1892167</v>
      </c>
      <c r="G130" s="28">
        <v>1258149</v>
      </c>
      <c r="H130" s="28">
        <v>41161882.859999999</v>
      </c>
    </row>
    <row r="131" spans="1:8" ht="16.5" x14ac:dyDescent="0.3">
      <c r="A131" s="5">
        <v>26</v>
      </c>
      <c r="B131" s="275" t="s">
        <v>896</v>
      </c>
      <c r="C131" s="28">
        <v>13720909.539999999</v>
      </c>
      <c r="D131" s="28">
        <v>19839343.390000001</v>
      </c>
      <c r="E131" s="28">
        <v>20875539.539999999</v>
      </c>
      <c r="F131" s="28">
        <v>36594618.5</v>
      </c>
      <c r="G131" s="28">
        <v>43135153.380000003</v>
      </c>
      <c r="H131" s="28">
        <v>44302318.479999997</v>
      </c>
    </row>
    <row r="132" spans="1:8" ht="16.5" hidden="1" x14ac:dyDescent="0.3">
      <c r="A132" s="5">
        <v>261000</v>
      </c>
      <c r="B132" s="4" t="s">
        <v>894</v>
      </c>
      <c r="C132" s="28">
        <v>8942505.5399999991</v>
      </c>
      <c r="D132" s="28">
        <v>15960939.390000001</v>
      </c>
      <c r="E132" s="28">
        <v>18600985.539999999</v>
      </c>
      <c r="F132" s="28">
        <v>35835866.5</v>
      </c>
      <c r="G132" s="28">
        <v>43135153.380000003</v>
      </c>
      <c r="H132" s="28">
        <v>44302318.479999997</v>
      </c>
    </row>
    <row r="133" spans="1:8" ht="16.5" x14ac:dyDescent="0.3">
      <c r="A133" s="5">
        <v>27</v>
      </c>
      <c r="B133" s="275" t="s">
        <v>883</v>
      </c>
      <c r="C133" s="28">
        <v>249073496</v>
      </c>
      <c r="D133" s="28">
        <v>330377358</v>
      </c>
      <c r="E133" s="28">
        <v>390657093</v>
      </c>
      <c r="F133" s="28">
        <v>179638516.50999999</v>
      </c>
      <c r="G133" s="28">
        <v>188274327</v>
      </c>
      <c r="H133" s="28">
        <v>172367188.94999999</v>
      </c>
    </row>
    <row r="134" spans="1:8" ht="16.5" hidden="1" x14ac:dyDescent="0.3">
      <c r="A134" s="5">
        <v>271000</v>
      </c>
      <c r="B134" s="4" t="s">
        <v>872</v>
      </c>
      <c r="C134" s="28">
        <v>118254813</v>
      </c>
      <c r="D134" s="28">
        <v>129537307</v>
      </c>
      <c r="E134" s="28">
        <v>130020137</v>
      </c>
      <c r="F134" s="28">
        <v>136078691</v>
      </c>
      <c r="G134" s="28">
        <v>149085489</v>
      </c>
      <c r="H134" s="28">
        <v>123604806</v>
      </c>
    </row>
    <row r="135" spans="1:8" ht="16.5" hidden="1" x14ac:dyDescent="0.3">
      <c r="A135" s="5">
        <v>271005</v>
      </c>
      <c r="B135" s="4" t="s">
        <v>871</v>
      </c>
      <c r="C135" s="28">
        <v>118254813</v>
      </c>
      <c r="D135" s="28">
        <v>129537307</v>
      </c>
      <c r="E135" s="28">
        <v>130020137</v>
      </c>
      <c r="F135" s="28">
        <v>136078691</v>
      </c>
      <c r="G135" s="28">
        <v>149085489</v>
      </c>
      <c r="H135" s="28">
        <v>123604806</v>
      </c>
    </row>
    <row r="136" spans="1:8" ht="16.5" hidden="1" x14ac:dyDescent="0.3">
      <c r="A136" s="5">
        <v>272000</v>
      </c>
      <c r="B136" s="4" t="s">
        <v>868</v>
      </c>
      <c r="C136" s="28">
        <v>11882993</v>
      </c>
      <c r="D136" s="28">
        <v>177888464</v>
      </c>
      <c r="E136" s="28">
        <v>234536092</v>
      </c>
      <c r="F136" s="28">
        <v>33204403.510000002</v>
      </c>
      <c r="G136" s="28">
        <v>31346016</v>
      </c>
      <c r="H136" s="28">
        <v>37162660.950000003</v>
      </c>
    </row>
    <row r="137" spans="1:8" ht="16.5" hidden="1" x14ac:dyDescent="0.3">
      <c r="A137" s="5">
        <v>272095</v>
      </c>
      <c r="B137" s="4" t="s">
        <v>213</v>
      </c>
      <c r="C137" s="28">
        <v>11882993</v>
      </c>
      <c r="D137" s="28">
        <v>177888464</v>
      </c>
      <c r="E137" s="28">
        <v>234536092</v>
      </c>
      <c r="F137" s="28">
        <v>33204403.510000002</v>
      </c>
      <c r="G137" s="28">
        <v>31346016</v>
      </c>
      <c r="H137" s="28">
        <v>37162660.950000003</v>
      </c>
    </row>
    <row r="138" spans="1:8" ht="16.5" hidden="1" x14ac:dyDescent="0.3">
      <c r="A138" s="5">
        <v>272500</v>
      </c>
      <c r="B138" s="4" t="s">
        <v>864</v>
      </c>
      <c r="C138" s="28">
        <v>118935690</v>
      </c>
      <c r="D138" s="28">
        <v>22951587</v>
      </c>
      <c r="E138" s="28">
        <v>26100864</v>
      </c>
      <c r="F138" s="28">
        <v>10355422</v>
      </c>
      <c r="G138" s="28">
        <v>7842822</v>
      </c>
      <c r="H138" s="28">
        <v>11599722</v>
      </c>
    </row>
    <row r="139" spans="1:8" ht="16.5" hidden="1" x14ac:dyDescent="0.3">
      <c r="A139" s="5">
        <v>272505</v>
      </c>
      <c r="B139" s="4" t="s">
        <v>863</v>
      </c>
      <c r="C139" s="28">
        <v>118935690</v>
      </c>
      <c r="D139" s="28">
        <v>22951587</v>
      </c>
      <c r="E139" s="28">
        <v>26100864</v>
      </c>
      <c r="F139" s="28">
        <v>10355422</v>
      </c>
      <c r="G139" s="28">
        <v>7842822</v>
      </c>
      <c r="H139" s="28">
        <v>11599722</v>
      </c>
    </row>
    <row r="140" spans="1:8" ht="16.5" x14ac:dyDescent="0.3">
      <c r="A140" s="5">
        <v>28</v>
      </c>
      <c r="B140" s="275" t="s">
        <v>835</v>
      </c>
      <c r="C140" s="28">
        <v>157040000</v>
      </c>
      <c r="D140" s="28">
        <v>24653000</v>
      </c>
      <c r="E140" s="28">
        <v>0</v>
      </c>
      <c r="F140" s="28">
        <v>0</v>
      </c>
      <c r="G140" s="28">
        <v>61313277</v>
      </c>
      <c r="H140" s="28">
        <v>61313277</v>
      </c>
    </row>
    <row r="141" spans="1:8" ht="16.5" hidden="1" x14ac:dyDescent="0.3">
      <c r="A141" s="5">
        <v>283500</v>
      </c>
      <c r="B141" s="4" t="s">
        <v>825</v>
      </c>
      <c r="C141" s="28">
        <v>22040000</v>
      </c>
      <c r="D141" s="28">
        <v>0</v>
      </c>
      <c r="E141" s="28">
        <v>0</v>
      </c>
      <c r="F141" s="28">
        <v>0</v>
      </c>
      <c r="G141" s="28">
        <v>61313277</v>
      </c>
      <c r="H141" s="28">
        <v>61313277</v>
      </c>
    </row>
    <row r="142" spans="1:8" ht="16.5" x14ac:dyDescent="0.3">
      <c r="A142" s="269">
        <v>3</v>
      </c>
      <c r="B142" s="274" t="s">
        <v>823</v>
      </c>
      <c r="C142" s="270">
        <v>11493324192.01</v>
      </c>
      <c r="D142" s="270">
        <v>11327384162.52</v>
      </c>
      <c r="E142" s="270">
        <v>11032340693.299999</v>
      </c>
      <c r="F142" s="270">
        <v>11322808660.889999</v>
      </c>
      <c r="G142" s="270">
        <v>12197022728.49</v>
      </c>
      <c r="H142" s="270">
        <v>12146168081.780001</v>
      </c>
    </row>
    <row r="143" spans="1:8" ht="16.5" x14ac:dyDescent="0.3">
      <c r="A143" s="5">
        <v>31</v>
      </c>
      <c r="B143" s="275" t="s">
        <v>822</v>
      </c>
      <c r="C143" s="28">
        <v>3181752468.9400001</v>
      </c>
      <c r="D143" s="28">
        <v>3354831303.1399999</v>
      </c>
      <c r="E143" s="28">
        <v>3420248111.3099999</v>
      </c>
      <c r="F143" s="28">
        <v>3472561861.52</v>
      </c>
      <c r="G143" s="28">
        <v>3557096002.3299999</v>
      </c>
      <c r="H143" s="28">
        <v>3611143548.9499998</v>
      </c>
    </row>
    <row r="144" spans="1:8" ht="16.5" hidden="1" x14ac:dyDescent="0.3">
      <c r="A144" s="5">
        <v>310500</v>
      </c>
      <c r="B144" s="4" t="s">
        <v>821</v>
      </c>
      <c r="C144" s="28">
        <v>2285460968.9400001</v>
      </c>
      <c r="D144" s="28">
        <v>2458549803.1399999</v>
      </c>
      <c r="E144" s="28">
        <v>2404633511.3099999</v>
      </c>
      <c r="F144" s="28">
        <v>2396011061.52</v>
      </c>
      <c r="G144" s="28">
        <v>2415952102.3299999</v>
      </c>
      <c r="H144" s="28">
        <v>2430059748.9499998</v>
      </c>
    </row>
    <row r="145" spans="1:8" ht="16.5" hidden="1" x14ac:dyDescent="0.3">
      <c r="A145" s="5">
        <v>310505</v>
      </c>
      <c r="B145" s="4" t="s">
        <v>818</v>
      </c>
      <c r="C145" s="28">
        <v>2285460968.9400001</v>
      </c>
      <c r="D145" s="28">
        <v>2458549803.1399999</v>
      </c>
      <c r="E145" s="28">
        <v>2404633511.3099999</v>
      </c>
      <c r="F145" s="28">
        <v>2396011061.52</v>
      </c>
      <c r="G145" s="28">
        <v>2415952102.3299999</v>
      </c>
      <c r="H145" s="28">
        <v>2430059748.9499998</v>
      </c>
    </row>
    <row r="146" spans="1:8" ht="16.5" hidden="1" x14ac:dyDescent="0.3">
      <c r="A146" s="5">
        <v>311000</v>
      </c>
      <c r="B146" s="4" t="s">
        <v>819</v>
      </c>
      <c r="C146" s="28">
        <v>896291500</v>
      </c>
      <c r="D146" s="28">
        <v>896281500</v>
      </c>
      <c r="E146" s="28">
        <v>1015614600</v>
      </c>
      <c r="F146" s="28">
        <v>1076550800</v>
      </c>
      <c r="G146" s="28">
        <v>1141143900</v>
      </c>
      <c r="H146" s="28">
        <v>1181083800</v>
      </c>
    </row>
    <row r="147" spans="1:8" ht="16.5" hidden="1" x14ac:dyDescent="0.3">
      <c r="A147" s="5">
        <v>311005</v>
      </c>
      <c r="B147" s="4" t="s">
        <v>818</v>
      </c>
      <c r="C147" s="28">
        <v>896291500</v>
      </c>
      <c r="D147" s="28">
        <v>896281500</v>
      </c>
      <c r="E147" s="28">
        <v>1015614600</v>
      </c>
      <c r="F147" s="28">
        <v>1076550800</v>
      </c>
      <c r="G147" s="28">
        <v>1141143900</v>
      </c>
      <c r="H147" s="28">
        <v>1181083800</v>
      </c>
    </row>
    <row r="148" spans="1:8" ht="16.5" x14ac:dyDescent="0.3">
      <c r="A148" s="5">
        <v>32</v>
      </c>
      <c r="B148" s="275" t="s">
        <v>812</v>
      </c>
      <c r="C148" s="28">
        <v>871374523.54999995</v>
      </c>
      <c r="D148" s="28">
        <v>936294360.84000003</v>
      </c>
      <c r="E148" s="28">
        <v>936294360.84000003</v>
      </c>
      <c r="F148" s="28">
        <v>574086176.16999996</v>
      </c>
      <c r="G148" s="28">
        <v>699678194.45000005</v>
      </c>
      <c r="H148" s="28">
        <v>976167040.24000001</v>
      </c>
    </row>
    <row r="149" spans="1:8" ht="16.5" hidden="1" x14ac:dyDescent="0.3">
      <c r="A149" s="5">
        <v>320500</v>
      </c>
      <c r="B149" s="4" t="s">
        <v>811</v>
      </c>
      <c r="C149" s="28">
        <v>796898440.54999995</v>
      </c>
      <c r="D149" s="28">
        <v>861818277.84000003</v>
      </c>
      <c r="E149" s="28">
        <v>861818277.84000003</v>
      </c>
      <c r="F149" s="28">
        <v>499610093.17000002</v>
      </c>
      <c r="G149" s="28">
        <v>625202111.45000005</v>
      </c>
      <c r="H149" s="28">
        <v>901690957.24000001</v>
      </c>
    </row>
    <row r="150" spans="1:8" ht="16.5" hidden="1" x14ac:dyDescent="0.3">
      <c r="A150" s="5">
        <v>321000</v>
      </c>
      <c r="B150" s="4" t="s">
        <v>810</v>
      </c>
      <c r="C150" s="28">
        <v>68955440</v>
      </c>
      <c r="D150" s="28">
        <v>68955440</v>
      </c>
      <c r="E150" s="28">
        <v>68955440</v>
      </c>
      <c r="F150" s="28">
        <v>68955440</v>
      </c>
      <c r="G150" s="28">
        <v>68955440</v>
      </c>
      <c r="H150" s="28">
        <v>68955440</v>
      </c>
    </row>
    <row r="151" spans="1:8" ht="16.5" hidden="1" x14ac:dyDescent="0.3">
      <c r="A151" s="5">
        <v>322500</v>
      </c>
      <c r="B151" s="4" t="s">
        <v>807</v>
      </c>
      <c r="C151" s="28">
        <v>5520643</v>
      </c>
      <c r="D151" s="28">
        <v>5520643</v>
      </c>
      <c r="E151" s="28">
        <v>5520643</v>
      </c>
      <c r="F151" s="28">
        <v>5520643</v>
      </c>
      <c r="G151" s="28">
        <v>5520643</v>
      </c>
      <c r="H151" s="28">
        <v>5520643</v>
      </c>
    </row>
    <row r="152" spans="1:8" ht="16.5" x14ac:dyDescent="0.3">
      <c r="A152" s="5">
        <v>33</v>
      </c>
      <c r="B152" s="275" t="s">
        <v>803</v>
      </c>
      <c r="C152" s="28">
        <v>2179812791.5700002</v>
      </c>
      <c r="D152" s="28">
        <v>2464067284</v>
      </c>
      <c r="E152" s="28">
        <v>2464067284</v>
      </c>
      <c r="F152" s="28">
        <v>2464067284</v>
      </c>
      <c r="G152" s="28">
        <v>2576629483.0999999</v>
      </c>
      <c r="H152" s="28">
        <v>2930329844.0999999</v>
      </c>
    </row>
    <row r="153" spans="1:8" ht="16.5" hidden="1" x14ac:dyDescent="0.3">
      <c r="A153" s="5">
        <v>332500</v>
      </c>
      <c r="B153" s="4" t="s">
        <v>799</v>
      </c>
      <c r="C153" s="28">
        <v>2153861240.5700002</v>
      </c>
      <c r="D153" s="28">
        <v>2438115733</v>
      </c>
      <c r="E153" s="28">
        <v>2438115733</v>
      </c>
      <c r="F153" s="28">
        <v>2438115733</v>
      </c>
      <c r="G153" s="28">
        <v>2550677932.0999999</v>
      </c>
      <c r="H153" s="28">
        <v>2904378293.0999999</v>
      </c>
    </row>
    <row r="154" spans="1:8" ht="16.5" hidden="1" x14ac:dyDescent="0.3">
      <c r="A154" s="5">
        <v>333000</v>
      </c>
      <c r="B154" s="4" t="s">
        <v>798</v>
      </c>
      <c r="C154" s="28">
        <v>25951551</v>
      </c>
      <c r="D154" s="28">
        <v>25951551</v>
      </c>
      <c r="E154" s="28">
        <v>25951551</v>
      </c>
      <c r="F154" s="28">
        <v>25951551</v>
      </c>
      <c r="G154" s="28">
        <v>25951551</v>
      </c>
      <c r="H154" s="28">
        <v>25951551</v>
      </c>
    </row>
    <row r="155" spans="1:8" ht="16.5" x14ac:dyDescent="0.3">
      <c r="A155" s="5">
        <v>34</v>
      </c>
      <c r="B155" s="275" t="s">
        <v>794</v>
      </c>
      <c r="C155" s="28">
        <v>3351547</v>
      </c>
      <c r="D155" s="28">
        <v>3351547</v>
      </c>
      <c r="E155" s="28">
        <v>3351547</v>
      </c>
      <c r="F155" s="28">
        <v>3351547</v>
      </c>
      <c r="G155" s="28">
        <v>3351547</v>
      </c>
      <c r="H155" s="28">
        <v>3351547</v>
      </c>
    </row>
    <row r="156" spans="1:8" ht="16.5" hidden="1" x14ac:dyDescent="0.3">
      <c r="A156" s="5">
        <v>340500</v>
      </c>
      <c r="B156" s="4" t="s">
        <v>793</v>
      </c>
      <c r="C156" s="28">
        <v>3351547</v>
      </c>
      <c r="D156" s="28">
        <v>3351547</v>
      </c>
      <c r="E156" s="28">
        <v>3351547</v>
      </c>
      <c r="F156" s="28">
        <v>3351547</v>
      </c>
      <c r="G156" s="28">
        <v>3351547</v>
      </c>
      <c r="H156" s="28">
        <v>3351547</v>
      </c>
    </row>
    <row r="157" spans="1:8" ht="16.5" x14ac:dyDescent="0.3">
      <c r="A157" s="5">
        <v>35</v>
      </c>
      <c r="B157" s="275" t="s">
        <v>792</v>
      </c>
      <c r="C157" s="28">
        <v>608853678.86000001</v>
      </c>
      <c r="D157" s="28">
        <v>-79339514.549999997</v>
      </c>
      <c r="E157" s="28">
        <v>-296795277.38999999</v>
      </c>
      <c r="F157" s="28">
        <v>238154217.38</v>
      </c>
      <c r="G157" s="28">
        <v>789679926.78999996</v>
      </c>
      <c r="H157" s="28">
        <v>54588526.670000002</v>
      </c>
    </row>
    <row r="158" spans="1:8" ht="16.5" hidden="1" x14ac:dyDescent="0.3">
      <c r="A158" s="5">
        <v>350500</v>
      </c>
      <c r="B158" s="4" t="s">
        <v>775</v>
      </c>
      <c r="C158" s="28">
        <v>608853678.86000001</v>
      </c>
      <c r="D158" s="28">
        <v>0</v>
      </c>
      <c r="E158" s="28">
        <v>0</v>
      </c>
      <c r="F158" s="28">
        <v>238154217.38</v>
      </c>
      <c r="G158" s="28">
        <v>789679926.78999996</v>
      </c>
      <c r="H158" s="28">
        <v>54588526.670000002</v>
      </c>
    </row>
    <row r="159" spans="1:8" ht="16.5" x14ac:dyDescent="0.3">
      <c r="A159" s="5">
        <v>37</v>
      </c>
      <c r="B159" s="275" t="s">
        <v>790</v>
      </c>
      <c r="C159" s="28">
        <v>4634252574.8199997</v>
      </c>
      <c r="D159" s="28">
        <v>4634252574.8199997</v>
      </c>
      <c r="E159" s="28">
        <v>4570587574.8199997</v>
      </c>
      <c r="F159" s="28">
        <v>4570587574.8199997</v>
      </c>
      <c r="G159" s="28">
        <v>4570587574.8199997</v>
      </c>
      <c r="H159" s="28">
        <v>4570587574.8199997</v>
      </c>
    </row>
    <row r="160" spans="1:8" ht="16.5" hidden="1" x14ac:dyDescent="0.3">
      <c r="A160" s="5">
        <v>370500</v>
      </c>
      <c r="B160" s="4" t="s">
        <v>789</v>
      </c>
      <c r="C160" s="28">
        <v>4323555125.04</v>
      </c>
      <c r="D160" s="28">
        <v>4323555125.04</v>
      </c>
      <c r="E160" s="28">
        <v>4323555125.04</v>
      </c>
      <c r="F160" s="28">
        <v>4323555125.04</v>
      </c>
      <c r="G160" s="28">
        <v>4323555125.04</v>
      </c>
      <c r="H160" s="28">
        <v>4323555125.04</v>
      </c>
    </row>
    <row r="161" spans="1:8" ht="16.5" hidden="1" x14ac:dyDescent="0.3">
      <c r="A161" s="5">
        <v>371500</v>
      </c>
      <c r="B161" s="4" t="s">
        <v>787</v>
      </c>
      <c r="C161" s="28">
        <v>310697449.77999997</v>
      </c>
      <c r="D161" s="28">
        <v>310697449.77999997</v>
      </c>
      <c r="E161" s="28">
        <v>247032449.78</v>
      </c>
      <c r="F161" s="28">
        <v>247032449.78</v>
      </c>
      <c r="G161" s="28">
        <v>247032449.78</v>
      </c>
      <c r="H161" s="28">
        <v>247032449.78</v>
      </c>
    </row>
    <row r="162" spans="1:8" ht="16.5" hidden="1" x14ac:dyDescent="0.3">
      <c r="A162" s="5">
        <v>371505</v>
      </c>
      <c r="B162" s="4" t="s">
        <v>786</v>
      </c>
      <c r="C162" s="28">
        <v>310697449.77999997</v>
      </c>
      <c r="D162" s="28">
        <v>310697449.77999997</v>
      </c>
      <c r="E162" s="28">
        <v>247032449.78</v>
      </c>
      <c r="F162" s="28">
        <v>247032449.78</v>
      </c>
      <c r="G162" s="28">
        <v>247032449.78</v>
      </c>
      <c r="H162" s="28">
        <v>247032449.78</v>
      </c>
    </row>
    <row r="163" spans="1:8" ht="16.5" x14ac:dyDescent="0.3">
      <c r="A163" s="269">
        <v>4</v>
      </c>
      <c r="B163" s="274" t="s">
        <v>773</v>
      </c>
      <c r="C163" s="270">
        <v>53183299309.57</v>
      </c>
      <c r="D163" s="270">
        <v>56422976427.919998</v>
      </c>
      <c r="E163" s="270">
        <v>49516260185.209999</v>
      </c>
      <c r="F163" s="270">
        <v>50355009117.93</v>
      </c>
      <c r="G163" s="270">
        <v>61724409265.199997</v>
      </c>
      <c r="H163" s="270">
        <v>32138263333.150002</v>
      </c>
    </row>
    <row r="164" spans="1:8" ht="16.5" x14ac:dyDescent="0.3">
      <c r="A164" s="5">
        <v>41</v>
      </c>
      <c r="B164" s="275" t="s">
        <v>772</v>
      </c>
      <c r="C164" s="28">
        <v>52350515949.959999</v>
      </c>
      <c r="D164" s="28">
        <v>55989381642.949997</v>
      </c>
      <c r="E164" s="28">
        <v>49236194285</v>
      </c>
      <c r="F164" s="28">
        <v>50138120724.620003</v>
      </c>
      <c r="G164" s="28">
        <v>61599993526.110001</v>
      </c>
      <c r="H164" s="28">
        <v>32067313165.529999</v>
      </c>
    </row>
    <row r="165" spans="1:8" ht="16.5" hidden="1" x14ac:dyDescent="0.3">
      <c r="A165" s="5">
        <v>413500</v>
      </c>
      <c r="B165" s="4" t="s">
        <v>280</v>
      </c>
      <c r="C165" s="28">
        <v>51868621367.230003</v>
      </c>
      <c r="D165" s="28">
        <v>55512863634.510002</v>
      </c>
      <c r="E165" s="28">
        <v>48746001268.690002</v>
      </c>
      <c r="F165" s="28">
        <v>49615418149.900002</v>
      </c>
      <c r="G165" s="28">
        <v>61099754301.209999</v>
      </c>
      <c r="H165" s="28">
        <v>31706076534.66</v>
      </c>
    </row>
    <row r="166" spans="1:8" ht="16.5" hidden="1" x14ac:dyDescent="0.3">
      <c r="A166" s="5">
        <v>413520</v>
      </c>
      <c r="B166" s="4" t="s">
        <v>270</v>
      </c>
      <c r="C166" s="28">
        <v>13752704018.23</v>
      </c>
      <c r="D166" s="28">
        <v>12413795637.51</v>
      </c>
      <c r="E166" s="28">
        <v>13301823391.690001</v>
      </c>
      <c r="F166" s="28">
        <v>15036310484.9</v>
      </c>
      <c r="G166" s="28">
        <v>18763174698.23</v>
      </c>
      <c r="H166" s="28">
        <v>8854652076.2800007</v>
      </c>
    </row>
    <row r="167" spans="1:8" ht="16.5" hidden="1" x14ac:dyDescent="0.3">
      <c r="A167" s="5">
        <v>413522</v>
      </c>
      <c r="B167" s="4" t="s">
        <v>269</v>
      </c>
      <c r="C167" s="28">
        <v>38115917349</v>
      </c>
      <c r="D167" s="28">
        <v>43099067997</v>
      </c>
      <c r="E167" s="28">
        <v>35444177877</v>
      </c>
      <c r="F167" s="28">
        <v>34579107665</v>
      </c>
      <c r="G167" s="28">
        <v>42334775814</v>
      </c>
      <c r="H167" s="28">
        <v>22850469248.380001</v>
      </c>
    </row>
    <row r="168" spans="1:8" ht="16.5" hidden="1" x14ac:dyDescent="0.3">
      <c r="A168" s="5">
        <v>413595</v>
      </c>
      <c r="B168" s="4" t="s">
        <v>243</v>
      </c>
      <c r="C168" s="28">
        <v>0</v>
      </c>
      <c r="D168" s="28">
        <v>0</v>
      </c>
      <c r="E168" s="28">
        <v>0</v>
      </c>
      <c r="F168" s="28">
        <v>0</v>
      </c>
      <c r="G168" s="28">
        <v>1803788.98</v>
      </c>
      <c r="H168" s="28">
        <v>955210</v>
      </c>
    </row>
    <row r="169" spans="1:8" ht="16.5" hidden="1" x14ac:dyDescent="0.3">
      <c r="A169" s="5">
        <v>414700</v>
      </c>
      <c r="B169" s="4" t="s">
        <v>767</v>
      </c>
      <c r="C169" s="28">
        <v>108177446.98</v>
      </c>
      <c r="D169" s="28">
        <v>120050647.62</v>
      </c>
      <c r="E169" s="28">
        <v>79279235.560000002</v>
      </c>
      <c r="F169" s="28">
        <v>105826786.83</v>
      </c>
      <c r="G169" s="28">
        <v>103763696.09</v>
      </c>
      <c r="H169" s="28">
        <v>43888858.369999997</v>
      </c>
    </row>
    <row r="170" spans="1:8" ht="16.5" hidden="1" x14ac:dyDescent="0.3">
      <c r="A170" s="5">
        <v>414705</v>
      </c>
      <c r="B170" s="4" t="s">
        <v>766</v>
      </c>
      <c r="C170" s="28">
        <v>108177446.98</v>
      </c>
      <c r="D170" s="28">
        <v>120050647.62</v>
      </c>
      <c r="E170" s="28">
        <v>79279235.560000002</v>
      </c>
      <c r="F170" s="28">
        <v>105826786.83</v>
      </c>
      <c r="G170" s="28">
        <v>103763696.09</v>
      </c>
      <c r="H170" s="28">
        <v>43888858.369999997</v>
      </c>
    </row>
    <row r="171" spans="1:8" ht="16.5" hidden="1" x14ac:dyDescent="0.3">
      <c r="A171" s="5">
        <v>415000</v>
      </c>
      <c r="B171" s="4" t="s">
        <v>764</v>
      </c>
      <c r="C171" s="28">
        <v>102347829.54000001</v>
      </c>
      <c r="D171" s="28">
        <v>122017691</v>
      </c>
      <c r="E171" s="28">
        <v>114612315</v>
      </c>
      <c r="F171" s="28">
        <v>130550983.20999999</v>
      </c>
      <c r="G171" s="28">
        <v>109684700</v>
      </c>
      <c r="H171" s="28">
        <v>42389759</v>
      </c>
    </row>
    <row r="172" spans="1:8" ht="16.5" hidden="1" x14ac:dyDescent="0.3">
      <c r="A172" s="5">
        <v>415010</v>
      </c>
      <c r="B172" s="4" t="s">
        <v>762</v>
      </c>
      <c r="C172" s="28">
        <v>94362809.359999999</v>
      </c>
      <c r="D172" s="28">
        <v>112804245</v>
      </c>
      <c r="E172" s="28">
        <v>107200967</v>
      </c>
      <c r="F172" s="28">
        <v>125212140</v>
      </c>
      <c r="G172" s="28">
        <v>105676089</v>
      </c>
      <c r="H172" s="28">
        <v>40835720</v>
      </c>
    </row>
    <row r="173" spans="1:8" ht="16.5" hidden="1" x14ac:dyDescent="0.3">
      <c r="A173" s="5">
        <v>415040</v>
      </c>
      <c r="B173" s="4" t="s">
        <v>756</v>
      </c>
      <c r="C173" s="28">
        <v>7985020.1799999997</v>
      </c>
      <c r="D173" s="28">
        <v>9213446</v>
      </c>
      <c r="E173" s="28">
        <v>7411348</v>
      </c>
      <c r="F173" s="28">
        <v>5338843.21</v>
      </c>
      <c r="G173" s="28">
        <v>4008611</v>
      </c>
      <c r="H173" s="28">
        <v>1554039</v>
      </c>
    </row>
    <row r="174" spans="1:8" ht="16.5" hidden="1" x14ac:dyDescent="0.3">
      <c r="A174" s="5">
        <v>415500</v>
      </c>
      <c r="B174" s="4" t="s">
        <v>751</v>
      </c>
      <c r="C174" s="28">
        <v>125186962</v>
      </c>
      <c r="D174" s="28">
        <v>72098829</v>
      </c>
      <c r="E174" s="28">
        <v>85060032</v>
      </c>
      <c r="F174" s="28">
        <v>98323686</v>
      </c>
      <c r="G174" s="28">
        <v>116479945</v>
      </c>
      <c r="H174" s="28">
        <v>60244033</v>
      </c>
    </row>
    <row r="175" spans="1:8" ht="16.5" hidden="1" x14ac:dyDescent="0.3">
      <c r="A175" s="5">
        <v>417000</v>
      </c>
      <c r="B175" s="4" t="s">
        <v>748</v>
      </c>
      <c r="C175" s="28">
        <v>378532812.38</v>
      </c>
      <c r="D175" s="28">
        <v>328706487.63</v>
      </c>
      <c r="E175" s="28">
        <v>381801276.91000003</v>
      </c>
      <c r="F175" s="28">
        <v>330495228.32999998</v>
      </c>
      <c r="G175" s="28">
        <v>426181284.02999997</v>
      </c>
      <c r="H175" s="28">
        <v>302226302.38</v>
      </c>
    </row>
    <row r="176" spans="1:8" ht="16.5" hidden="1" x14ac:dyDescent="0.3">
      <c r="A176" s="5">
        <v>417500</v>
      </c>
      <c r="B176" s="4" t="s">
        <v>747</v>
      </c>
      <c r="C176" s="28">
        <v>232350468.16999999</v>
      </c>
      <c r="D176" s="28">
        <v>166355646.81</v>
      </c>
      <c r="E176" s="28">
        <v>170559843.16</v>
      </c>
      <c r="F176" s="28">
        <v>142494109.65000001</v>
      </c>
      <c r="G176" s="28">
        <v>255870400.22</v>
      </c>
      <c r="H176" s="28">
        <v>87512321.879999995</v>
      </c>
    </row>
    <row r="177" spans="1:8" ht="16.5" x14ac:dyDescent="0.3">
      <c r="A177" s="5">
        <v>42</v>
      </c>
      <c r="B177" s="275" t="s">
        <v>746</v>
      </c>
      <c r="C177" s="28">
        <v>832783359.61000001</v>
      </c>
      <c r="D177" s="28">
        <v>433594784.97000003</v>
      </c>
      <c r="E177" s="28">
        <v>280065900.20999998</v>
      </c>
      <c r="F177" s="28">
        <v>216888393.31</v>
      </c>
      <c r="G177" s="28">
        <v>124415739.09</v>
      </c>
      <c r="H177" s="28">
        <v>70950167.620000005</v>
      </c>
    </row>
    <row r="178" spans="1:8" ht="16.5" hidden="1" x14ac:dyDescent="0.3">
      <c r="A178" s="5">
        <v>421000</v>
      </c>
      <c r="B178" s="4" t="s">
        <v>744</v>
      </c>
      <c r="C178" s="28">
        <v>64239921.280000001</v>
      </c>
      <c r="D178" s="28">
        <v>54681947.229999997</v>
      </c>
      <c r="E178" s="28">
        <v>11573712.68</v>
      </c>
      <c r="F178" s="28">
        <v>14799476.09</v>
      </c>
      <c r="G178" s="28">
        <v>42675562.289999999</v>
      </c>
      <c r="H178" s="28">
        <v>3815828.4</v>
      </c>
    </row>
    <row r="179" spans="1:8" ht="16.5" hidden="1" x14ac:dyDescent="0.3">
      <c r="A179" s="5">
        <v>421005</v>
      </c>
      <c r="B179" s="4" t="s">
        <v>743</v>
      </c>
      <c r="C179" s="28">
        <v>64239921.280000001</v>
      </c>
      <c r="D179" s="28">
        <v>54681947.229999997</v>
      </c>
      <c r="E179" s="28">
        <v>11573712.68</v>
      </c>
      <c r="F179" s="28">
        <v>14799476.09</v>
      </c>
      <c r="G179" s="28">
        <v>42675562.289999999</v>
      </c>
      <c r="H179" s="28">
        <v>3815828.4</v>
      </c>
    </row>
    <row r="180" spans="1:8" ht="16.5" hidden="1" x14ac:dyDescent="0.3">
      <c r="A180" s="5">
        <v>422000</v>
      </c>
      <c r="B180" s="4" t="s">
        <v>737</v>
      </c>
      <c r="C180" s="28">
        <v>59971763.119999997</v>
      </c>
      <c r="D180" s="28">
        <v>176611378.77000001</v>
      </c>
      <c r="E180" s="28">
        <v>56275713.420000002</v>
      </c>
      <c r="F180" s="28">
        <v>20256607</v>
      </c>
      <c r="G180" s="28">
        <v>8015220</v>
      </c>
      <c r="H180" s="28">
        <v>1486379</v>
      </c>
    </row>
    <row r="181" spans="1:8" ht="16.5" hidden="1" x14ac:dyDescent="0.3">
      <c r="A181" s="5">
        <v>422005</v>
      </c>
      <c r="B181" s="4" t="s">
        <v>607</v>
      </c>
      <c r="C181" s="28">
        <v>59971763.119999997</v>
      </c>
      <c r="D181" s="28">
        <v>176611378.77000001</v>
      </c>
      <c r="E181" s="28">
        <v>56275713.420000002</v>
      </c>
      <c r="F181" s="28">
        <v>20256607</v>
      </c>
      <c r="G181" s="28">
        <v>7963965</v>
      </c>
      <c r="H181" s="28">
        <v>1486379</v>
      </c>
    </row>
    <row r="182" spans="1:8" ht="16.5" hidden="1" x14ac:dyDescent="0.3">
      <c r="A182" s="5">
        <v>422500</v>
      </c>
      <c r="B182" s="4" t="s">
        <v>733</v>
      </c>
      <c r="C182" s="28">
        <v>37177269.119999997</v>
      </c>
      <c r="D182" s="28">
        <v>177499752.97</v>
      </c>
      <c r="E182" s="28">
        <v>156568040.11000001</v>
      </c>
      <c r="F182" s="28">
        <v>13011118.220000001</v>
      </c>
      <c r="G182" s="28">
        <v>23790272.039999999</v>
      </c>
      <c r="H182" s="28">
        <v>31561096.219999999</v>
      </c>
    </row>
    <row r="183" spans="1:8" ht="16.5" hidden="1" x14ac:dyDescent="0.3">
      <c r="A183" s="5">
        <v>422512</v>
      </c>
      <c r="B183" s="4" t="s">
        <v>723</v>
      </c>
      <c r="C183" s="28">
        <v>1213251.51</v>
      </c>
      <c r="D183" s="28">
        <v>168421.46</v>
      </c>
      <c r="E183" s="28">
        <v>28985572.68</v>
      </c>
      <c r="F183" s="28">
        <v>11080026</v>
      </c>
      <c r="G183" s="28">
        <v>18038368.449999999</v>
      </c>
      <c r="H183" s="28">
        <v>12652532.529999999</v>
      </c>
    </row>
    <row r="184" spans="1:8" ht="16.5" hidden="1" x14ac:dyDescent="0.3">
      <c r="A184" s="5">
        <v>422529</v>
      </c>
      <c r="B184" s="4" t="s">
        <v>706</v>
      </c>
      <c r="C184" s="28">
        <v>9529442.5899999999</v>
      </c>
      <c r="D184" s="28">
        <v>9759331.5099999998</v>
      </c>
      <c r="E184" s="28">
        <v>2929467.43</v>
      </c>
      <c r="F184" s="28">
        <v>1724059</v>
      </c>
      <c r="G184" s="28">
        <v>4851903.59</v>
      </c>
      <c r="H184" s="28">
        <v>18908563.690000001</v>
      </c>
    </row>
    <row r="185" spans="1:8" ht="16.5" hidden="1" x14ac:dyDescent="0.3">
      <c r="A185" s="5">
        <v>423000</v>
      </c>
      <c r="B185" s="4" t="s">
        <v>688</v>
      </c>
      <c r="C185" s="28">
        <v>1427568</v>
      </c>
      <c r="D185" s="28">
        <v>1641198</v>
      </c>
      <c r="E185" s="28">
        <v>1444300</v>
      </c>
      <c r="F185" s="28">
        <v>1844135</v>
      </c>
      <c r="G185" s="28">
        <v>1622808</v>
      </c>
      <c r="H185" s="28">
        <v>1486747</v>
      </c>
    </row>
    <row r="186" spans="1:8" ht="16.5" hidden="1" x14ac:dyDescent="0.3">
      <c r="A186" s="5">
        <v>423005</v>
      </c>
      <c r="B186" s="4" t="s">
        <v>687</v>
      </c>
      <c r="C186" s="28">
        <v>1427568</v>
      </c>
      <c r="D186" s="28">
        <v>1641198</v>
      </c>
      <c r="E186" s="28">
        <v>1444300</v>
      </c>
      <c r="F186" s="28">
        <v>1844135</v>
      </c>
      <c r="G186" s="28">
        <v>1622808</v>
      </c>
      <c r="H186" s="28">
        <v>1486747</v>
      </c>
    </row>
    <row r="187" spans="1:8" ht="16.5" hidden="1" x14ac:dyDescent="0.3">
      <c r="A187" s="5">
        <v>424000</v>
      </c>
      <c r="B187" s="4" t="s">
        <v>681</v>
      </c>
      <c r="C187" s="28">
        <v>22430406</v>
      </c>
      <c r="D187" s="28">
        <v>23160508</v>
      </c>
      <c r="E187" s="28">
        <v>18422159</v>
      </c>
      <c r="F187" s="28">
        <v>147066106</v>
      </c>
      <c r="G187" s="28">
        <v>19244260</v>
      </c>
      <c r="H187" s="28">
        <v>31500117</v>
      </c>
    </row>
    <row r="188" spans="1:8" ht="16.5" hidden="1" x14ac:dyDescent="0.3">
      <c r="A188" s="5">
        <v>424090</v>
      </c>
      <c r="B188" s="4" t="s">
        <v>213</v>
      </c>
      <c r="C188" s="28">
        <v>21092741</v>
      </c>
      <c r="D188" s="28">
        <v>21939895</v>
      </c>
      <c r="E188" s="28">
        <v>17049521</v>
      </c>
      <c r="F188" s="28">
        <v>118736057</v>
      </c>
      <c r="G188" s="28">
        <v>17548496</v>
      </c>
      <c r="H188" s="28">
        <v>31500117</v>
      </c>
    </row>
    <row r="189" spans="1:8" ht="16.5" hidden="1" x14ac:dyDescent="0.3">
      <c r="A189" s="5">
        <v>424500</v>
      </c>
      <c r="B189" s="4" t="s">
        <v>663</v>
      </c>
      <c r="C189" s="28">
        <v>0</v>
      </c>
      <c r="D189" s="28">
        <v>0</v>
      </c>
      <c r="E189" s="28">
        <v>35781975</v>
      </c>
      <c r="F189" s="28">
        <v>7710951</v>
      </c>
      <c r="G189" s="28">
        <v>12952377</v>
      </c>
      <c r="H189" s="28">
        <v>1100000</v>
      </c>
    </row>
    <row r="190" spans="1:8" ht="16.5" hidden="1" x14ac:dyDescent="0.3">
      <c r="A190" s="5">
        <v>424520</v>
      </c>
      <c r="B190" s="4" t="s">
        <v>498</v>
      </c>
      <c r="C190" s="28">
        <v>0</v>
      </c>
      <c r="D190" s="28">
        <v>0</v>
      </c>
      <c r="E190" s="28">
        <v>0</v>
      </c>
      <c r="F190" s="28">
        <v>0</v>
      </c>
      <c r="G190" s="28">
        <v>0</v>
      </c>
      <c r="H190" s="28">
        <v>1100000</v>
      </c>
    </row>
    <row r="191" spans="1:8" ht="16.5" hidden="1" x14ac:dyDescent="0.3">
      <c r="A191" s="5">
        <v>5</v>
      </c>
      <c r="B191" s="4" t="s">
        <v>654</v>
      </c>
      <c r="C191" s="28">
        <v>4923557025.1199999</v>
      </c>
      <c r="D191" s="28">
        <v>4388317369.3400002</v>
      </c>
      <c r="E191" s="28">
        <v>4105747662.3299999</v>
      </c>
      <c r="F191" s="28">
        <v>4265811132.0799999</v>
      </c>
      <c r="G191" s="28">
        <v>5512186764.1199999</v>
      </c>
      <c r="H191" s="28">
        <v>2297646324.0799999</v>
      </c>
    </row>
    <row r="192" spans="1:8" ht="16.5" x14ac:dyDescent="0.3">
      <c r="A192" s="5">
        <v>51</v>
      </c>
      <c r="B192" s="275" t="s">
        <v>653</v>
      </c>
      <c r="C192" s="28">
        <v>3779210702.02</v>
      </c>
      <c r="D192" s="28">
        <v>3854958917.3099999</v>
      </c>
      <c r="E192" s="28">
        <v>3946867274.7800002</v>
      </c>
      <c r="F192" s="28">
        <v>1163090396.0599999</v>
      </c>
      <c r="G192" s="28">
        <v>1238697115.45</v>
      </c>
      <c r="H192" s="28">
        <v>596936973.01999998</v>
      </c>
    </row>
    <row r="193" spans="1:8" ht="16.5" hidden="1" x14ac:dyDescent="0.3">
      <c r="A193" s="153">
        <v>510500</v>
      </c>
      <c r="B193" s="154" t="s">
        <v>489</v>
      </c>
      <c r="C193" s="28">
        <v>1459107622</v>
      </c>
      <c r="D193" s="28">
        <v>1517776524</v>
      </c>
      <c r="E193" s="28">
        <v>1599238733</v>
      </c>
      <c r="F193" s="28">
        <v>664985444</v>
      </c>
      <c r="G193" s="28">
        <v>696940250</v>
      </c>
      <c r="H193" s="28">
        <v>365853278</v>
      </c>
    </row>
    <row r="194" spans="1:8" ht="16.5" hidden="1" x14ac:dyDescent="0.3">
      <c r="A194" s="5">
        <v>510501</v>
      </c>
      <c r="B194" s="4" t="s">
        <v>488</v>
      </c>
      <c r="C194" s="28">
        <v>36866922</v>
      </c>
      <c r="D194" s="28">
        <v>40803700</v>
      </c>
      <c r="E194" s="28">
        <v>39802440</v>
      </c>
      <c r="F194" s="28">
        <v>20814120</v>
      </c>
      <c r="G194" s="28">
        <v>22579084</v>
      </c>
      <c r="H194" s="28">
        <v>12018600</v>
      </c>
    </row>
    <row r="195" spans="1:8" ht="16.5" hidden="1" x14ac:dyDescent="0.3">
      <c r="A195" s="5">
        <v>510503</v>
      </c>
      <c r="B195" s="4" t="s">
        <v>486</v>
      </c>
      <c r="C195" s="28">
        <v>724349231</v>
      </c>
      <c r="D195" s="28">
        <v>780858793</v>
      </c>
      <c r="E195" s="28">
        <v>830005587</v>
      </c>
      <c r="F195" s="28">
        <v>421028052</v>
      </c>
      <c r="G195" s="28">
        <v>441169459</v>
      </c>
      <c r="H195" s="28">
        <v>224295030</v>
      </c>
    </row>
    <row r="196" spans="1:8" ht="16.5" hidden="1" x14ac:dyDescent="0.3">
      <c r="A196" s="5">
        <v>510508</v>
      </c>
      <c r="B196" s="4" t="s">
        <v>481</v>
      </c>
      <c r="C196" s="28">
        <v>12572</v>
      </c>
      <c r="D196" s="28">
        <v>23744</v>
      </c>
      <c r="E196" s="28">
        <v>103507</v>
      </c>
      <c r="F196" s="28">
        <v>0</v>
      </c>
      <c r="G196" s="28">
        <v>318357</v>
      </c>
      <c r="H196" s="28">
        <v>2734</v>
      </c>
    </row>
    <row r="197" spans="1:8" ht="16.5" hidden="1" x14ac:dyDescent="0.3">
      <c r="A197" s="5">
        <v>510509</v>
      </c>
      <c r="B197" s="4" t="s">
        <v>480</v>
      </c>
      <c r="C197" s="28">
        <v>40989340</v>
      </c>
      <c r="D197" s="28">
        <v>41650365</v>
      </c>
      <c r="E197" s="28">
        <v>42776453</v>
      </c>
      <c r="F197" s="28">
        <v>14461006</v>
      </c>
      <c r="G197" s="28">
        <v>14576127</v>
      </c>
      <c r="H197" s="28">
        <v>8150828</v>
      </c>
    </row>
    <row r="198" spans="1:8" ht="16.5" hidden="1" x14ac:dyDescent="0.3">
      <c r="A198" s="5">
        <v>510510</v>
      </c>
      <c r="B198" s="4" t="s">
        <v>479</v>
      </c>
      <c r="C198" s="28">
        <v>69794208</v>
      </c>
      <c r="D198" s="28">
        <v>73546316</v>
      </c>
      <c r="E198" s="28">
        <v>77292493</v>
      </c>
      <c r="F198" s="28">
        <v>33841462</v>
      </c>
      <c r="G198" s="28">
        <v>36178355</v>
      </c>
      <c r="H198" s="28">
        <v>18823089</v>
      </c>
    </row>
    <row r="199" spans="1:8" ht="16.5" hidden="1" x14ac:dyDescent="0.3">
      <c r="A199" s="5">
        <v>510511</v>
      </c>
      <c r="B199" s="4" t="s">
        <v>478</v>
      </c>
      <c r="C199" s="28">
        <v>8061183</v>
      </c>
      <c r="D199" s="28">
        <v>8715125</v>
      </c>
      <c r="E199" s="28">
        <v>9184101</v>
      </c>
      <c r="F199" s="28">
        <v>3822376</v>
      </c>
      <c r="G199" s="28">
        <v>4308488</v>
      </c>
      <c r="H199" s="28">
        <v>2240877</v>
      </c>
    </row>
    <row r="200" spans="1:8" ht="16.5" hidden="1" x14ac:dyDescent="0.3">
      <c r="A200" s="5">
        <v>510512</v>
      </c>
      <c r="B200" s="4" t="s">
        <v>477</v>
      </c>
      <c r="C200" s="28">
        <v>69819030</v>
      </c>
      <c r="D200" s="28">
        <v>73609361</v>
      </c>
      <c r="E200" s="28">
        <v>77299297</v>
      </c>
      <c r="F200" s="28">
        <v>33886802</v>
      </c>
      <c r="G200" s="28">
        <v>36271181</v>
      </c>
      <c r="H200" s="28">
        <v>18823089</v>
      </c>
    </row>
    <row r="201" spans="1:8" ht="16.5" hidden="1" x14ac:dyDescent="0.3">
      <c r="A201" s="5">
        <v>510516</v>
      </c>
      <c r="B201" s="4" t="s">
        <v>473</v>
      </c>
      <c r="C201" s="28">
        <v>46155794</v>
      </c>
      <c r="D201" s="28">
        <v>49797505</v>
      </c>
      <c r="E201" s="28">
        <v>54495023</v>
      </c>
      <c r="F201" s="28">
        <v>24239790</v>
      </c>
      <c r="G201" s="28">
        <v>25674093</v>
      </c>
      <c r="H201" s="28">
        <v>12479284</v>
      </c>
    </row>
    <row r="202" spans="1:8" ht="16.5" hidden="1" x14ac:dyDescent="0.3">
      <c r="A202" s="5">
        <v>510521</v>
      </c>
      <c r="B202" s="4" t="s">
        <v>468</v>
      </c>
      <c r="C202" s="28">
        <v>14749731</v>
      </c>
      <c r="D202" s="28">
        <v>17744908</v>
      </c>
      <c r="E202" s="28">
        <v>17694561</v>
      </c>
      <c r="F202" s="28">
        <v>7323949</v>
      </c>
      <c r="G202" s="28">
        <v>7092867</v>
      </c>
      <c r="H202" s="28">
        <v>8630844</v>
      </c>
    </row>
    <row r="203" spans="1:8" ht="16.5" hidden="1" x14ac:dyDescent="0.3">
      <c r="A203" s="5">
        <v>510523</v>
      </c>
      <c r="B203" s="4" t="s">
        <v>466</v>
      </c>
      <c r="C203" s="28">
        <v>78798093</v>
      </c>
      <c r="D203" s="28">
        <v>83030071</v>
      </c>
      <c r="E203" s="28">
        <v>88948463</v>
      </c>
      <c r="F203" s="28">
        <v>5649237</v>
      </c>
      <c r="G203" s="28">
        <v>6032200</v>
      </c>
      <c r="H203" s="28">
        <v>2959355</v>
      </c>
    </row>
    <row r="204" spans="1:8" ht="16.5" hidden="1" x14ac:dyDescent="0.3">
      <c r="A204" s="5">
        <v>510524</v>
      </c>
      <c r="B204" s="4" t="s">
        <v>465</v>
      </c>
      <c r="C204" s="28">
        <v>102147773</v>
      </c>
      <c r="D204" s="28">
        <v>111180220</v>
      </c>
      <c r="E204" s="28">
        <v>117686131</v>
      </c>
      <c r="F204" s="28">
        <v>53209428</v>
      </c>
      <c r="G204" s="28">
        <v>57563377</v>
      </c>
      <c r="H204" s="28">
        <v>29611144</v>
      </c>
    </row>
    <row r="205" spans="1:8" ht="16.5" hidden="1" x14ac:dyDescent="0.3">
      <c r="A205" s="5">
        <v>510525</v>
      </c>
      <c r="B205" s="4" t="s">
        <v>464</v>
      </c>
      <c r="C205" s="28">
        <v>4548656</v>
      </c>
      <c r="D205" s="28">
        <v>6932610</v>
      </c>
      <c r="E205" s="28">
        <v>13883900</v>
      </c>
      <c r="F205" s="28">
        <v>8429900</v>
      </c>
      <c r="G205" s="28">
        <v>8903300</v>
      </c>
      <c r="H205" s="28">
        <v>4635400</v>
      </c>
    </row>
    <row r="206" spans="1:8" ht="16.5" hidden="1" x14ac:dyDescent="0.3">
      <c r="A206" s="5">
        <v>510526</v>
      </c>
      <c r="B206" s="4" t="s">
        <v>463</v>
      </c>
      <c r="C206" s="28">
        <v>35071599</v>
      </c>
      <c r="D206" s="28">
        <v>36827900</v>
      </c>
      <c r="E206" s="28">
        <v>39883472</v>
      </c>
      <c r="F206" s="28">
        <v>17841850</v>
      </c>
      <c r="G206" s="28">
        <v>18739200</v>
      </c>
      <c r="H206" s="28">
        <v>9157000</v>
      </c>
    </row>
    <row r="207" spans="1:8" ht="16.5" hidden="1" x14ac:dyDescent="0.3">
      <c r="A207" s="5">
        <v>510527</v>
      </c>
      <c r="B207" s="4" t="s">
        <v>462</v>
      </c>
      <c r="C207" s="28">
        <v>26299484</v>
      </c>
      <c r="D207" s="28">
        <v>27626584</v>
      </c>
      <c r="E207" s="28">
        <v>29956928</v>
      </c>
      <c r="F207" s="28">
        <v>1567150</v>
      </c>
      <c r="G207" s="28">
        <v>1701800</v>
      </c>
      <c r="H207" s="28">
        <v>841500</v>
      </c>
    </row>
    <row r="208" spans="1:8" ht="16.5" hidden="1" x14ac:dyDescent="0.3">
      <c r="A208" s="5">
        <v>510528</v>
      </c>
      <c r="B208" s="4" t="s">
        <v>461</v>
      </c>
      <c r="C208" s="28">
        <v>17532749</v>
      </c>
      <c r="D208" s="28">
        <v>18431100</v>
      </c>
      <c r="E208" s="28">
        <v>19968300</v>
      </c>
      <c r="F208" s="28">
        <v>1044950</v>
      </c>
      <c r="G208" s="28">
        <v>1134750</v>
      </c>
      <c r="H208" s="28">
        <v>561000</v>
      </c>
    </row>
    <row r="209" spans="1:8" ht="16.5" hidden="1" x14ac:dyDescent="0.3">
      <c r="A209" s="5">
        <v>510530</v>
      </c>
      <c r="B209" s="4" t="s">
        <v>449</v>
      </c>
      <c r="C209" s="28">
        <v>0</v>
      </c>
      <c r="D209" s="28">
        <v>0</v>
      </c>
      <c r="E209" s="28">
        <v>0</v>
      </c>
      <c r="F209" s="28">
        <v>0</v>
      </c>
      <c r="G209" s="28">
        <v>0</v>
      </c>
      <c r="H209" s="28">
        <v>5157100</v>
      </c>
    </row>
    <row r="210" spans="1:8" ht="16.5" hidden="1" x14ac:dyDescent="0.3">
      <c r="A210" s="5">
        <v>510531</v>
      </c>
      <c r="B210" s="4" t="s">
        <v>459</v>
      </c>
      <c r="C210" s="28">
        <v>5124138</v>
      </c>
      <c r="D210" s="28">
        <v>2840000</v>
      </c>
      <c r="E210" s="28">
        <v>1740751</v>
      </c>
      <c r="F210" s="28">
        <v>1117307</v>
      </c>
      <c r="G210" s="28">
        <v>624962</v>
      </c>
      <c r="H210" s="28">
        <v>1140000</v>
      </c>
    </row>
    <row r="211" spans="1:8" ht="16.5" hidden="1" x14ac:dyDescent="0.3">
      <c r="A211" s="5">
        <v>510595</v>
      </c>
      <c r="B211" s="4" t="s">
        <v>455</v>
      </c>
      <c r="C211" s="28">
        <v>36838370</v>
      </c>
      <c r="D211" s="28">
        <v>37344695</v>
      </c>
      <c r="E211" s="28">
        <v>41049949</v>
      </c>
      <c r="F211" s="28">
        <v>16708065</v>
      </c>
      <c r="G211" s="28">
        <v>13072650</v>
      </c>
      <c r="H211" s="28">
        <v>6326404</v>
      </c>
    </row>
    <row r="212" spans="1:8" ht="16.5" hidden="1" x14ac:dyDescent="0.3">
      <c r="A212" s="153">
        <v>511000</v>
      </c>
      <c r="B212" s="154" t="s">
        <v>643</v>
      </c>
      <c r="C212" s="28">
        <v>2189571106.0100002</v>
      </c>
      <c r="D212" s="28">
        <v>2189758765.1700001</v>
      </c>
      <c r="E212" s="28">
        <v>2226798198.6900001</v>
      </c>
      <c r="F212" s="28">
        <v>416494932.13999999</v>
      </c>
      <c r="G212" s="28">
        <v>468038921.02999997</v>
      </c>
      <c r="H212" s="28">
        <v>194276588.97</v>
      </c>
    </row>
    <row r="213" spans="1:8" ht="16.5" hidden="1" x14ac:dyDescent="0.3">
      <c r="A213" s="5">
        <v>511001</v>
      </c>
      <c r="B213" s="4" t="s">
        <v>453</v>
      </c>
      <c r="C213" s="28">
        <v>243084248</v>
      </c>
      <c r="D213" s="28">
        <v>269998749</v>
      </c>
      <c r="E213" s="28">
        <v>199956324</v>
      </c>
      <c r="F213" s="28">
        <v>64628408</v>
      </c>
      <c r="G213" s="28">
        <v>66551779</v>
      </c>
      <c r="H213" s="28">
        <v>41337950</v>
      </c>
    </row>
    <row r="214" spans="1:8" ht="16.5" hidden="1" x14ac:dyDescent="0.3">
      <c r="A214" s="5">
        <v>511002</v>
      </c>
      <c r="B214" s="4" t="s">
        <v>452</v>
      </c>
      <c r="C214" s="28">
        <v>217525258.75</v>
      </c>
      <c r="D214" s="28">
        <v>205156070.88999999</v>
      </c>
      <c r="E214" s="28">
        <v>338931139.07999998</v>
      </c>
      <c r="F214" s="28">
        <v>27401459.239999998</v>
      </c>
      <c r="G214" s="28">
        <v>34946838.159999996</v>
      </c>
      <c r="H214" s="28">
        <v>19518107.48</v>
      </c>
    </row>
    <row r="215" spans="1:8" ht="16.5" hidden="1" x14ac:dyDescent="0.3">
      <c r="A215" s="5">
        <v>511003</v>
      </c>
      <c r="B215" s="4" t="s">
        <v>451</v>
      </c>
      <c r="C215" s="28">
        <v>27386036</v>
      </c>
      <c r="D215" s="28">
        <v>55948728</v>
      </c>
      <c r="E215" s="28">
        <v>43694744</v>
      </c>
      <c r="F215" s="28">
        <v>905780</v>
      </c>
      <c r="G215" s="28">
        <v>747465</v>
      </c>
      <c r="H215" s="28">
        <v>339936</v>
      </c>
    </row>
    <row r="216" spans="1:8" ht="16.5" hidden="1" x14ac:dyDescent="0.3">
      <c r="A216" s="5">
        <v>511005</v>
      </c>
      <c r="B216" s="4" t="s">
        <v>449</v>
      </c>
      <c r="C216" s="28">
        <v>195131761</v>
      </c>
      <c r="D216" s="28">
        <v>217577252</v>
      </c>
      <c r="E216" s="28">
        <v>252132731</v>
      </c>
      <c r="F216" s="28">
        <v>53255508</v>
      </c>
      <c r="G216" s="28">
        <v>48078598</v>
      </c>
      <c r="H216" s="28">
        <v>15256672</v>
      </c>
    </row>
    <row r="217" spans="1:8" ht="16.5" hidden="1" x14ac:dyDescent="0.3">
      <c r="A217" s="5">
        <v>511006</v>
      </c>
      <c r="B217" s="4" t="s">
        <v>448</v>
      </c>
      <c r="C217" s="28">
        <v>87775060</v>
      </c>
      <c r="D217" s="28">
        <v>72785204.670000002</v>
      </c>
      <c r="E217" s="28">
        <v>91653018</v>
      </c>
      <c r="F217" s="28">
        <v>15208446</v>
      </c>
      <c r="G217" s="28">
        <v>34759812</v>
      </c>
      <c r="H217" s="28">
        <v>9347521</v>
      </c>
    </row>
    <row r="218" spans="1:8" ht="16.5" hidden="1" x14ac:dyDescent="0.3">
      <c r="A218" s="5">
        <v>511010</v>
      </c>
      <c r="B218" s="4" t="s">
        <v>444</v>
      </c>
      <c r="C218" s="28">
        <v>8722578.3499999996</v>
      </c>
      <c r="D218" s="28">
        <v>7985350.6299999999</v>
      </c>
      <c r="E218" s="28">
        <v>8074149</v>
      </c>
      <c r="F218" s="28">
        <v>4956272</v>
      </c>
      <c r="G218" s="28">
        <v>7314786</v>
      </c>
      <c r="H218" s="28">
        <v>4775733</v>
      </c>
    </row>
    <row r="219" spans="1:8" ht="16.5" hidden="1" x14ac:dyDescent="0.3">
      <c r="A219" s="5">
        <v>511011</v>
      </c>
      <c r="B219" s="4" t="s">
        <v>443</v>
      </c>
      <c r="C219" s="28">
        <v>23096291</v>
      </c>
      <c r="D219" s="28">
        <v>17567763</v>
      </c>
      <c r="E219" s="28">
        <v>22464483</v>
      </c>
      <c r="F219" s="28">
        <v>5578377</v>
      </c>
      <c r="G219" s="28">
        <v>1611748</v>
      </c>
      <c r="H219" s="28">
        <v>1089851</v>
      </c>
    </row>
    <row r="220" spans="1:8" ht="16.5" hidden="1" x14ac:dyDescent="0.3">
      <c r="A220" s="5">
        <v>511012</v>
      </c>
      <c r="B220" s="4" t="s">
        <v>442</v>
      </c>
      <c r="C220" s="28">
        <v>185607310.13999999</v>
      </c>
      <c r="D220" s="28">
        <v>181213722</v>
      </c>
      <c r="E220" s="28">
        <v>192958776</v>
      </c>
      <c r="F220" s="28">
        <v>39473539</v>
      </c>
      <c r="G220" s="28">
        <v>34051793.109999999</v>
      </c>
      <c r="H220" s="28">
        <v>14688260</v>
      </c>
    </row>
    <row r="221" spans="1:8" ht="16.5" hidden="1" x14ac:dyDescent="0.3">
      <c r="A221" s="5">
        <v>511013</v>
      </c>
      <c r="B221" s="4" t="s">
        <v>441</v>
      </c>
      <c r="C221" s="28">
        <v>1498741</v>
      </c>
      <c r="D221" s="28">
        <v>1400094</v>
      </c>
      <c r="E221" s="28">
        <v>1430745</v>
      </c>
      <c r="F221" s="28">
        <v>639325</v>
      </c>
      <c r="G221" s="28">
        <v>364400</v>
      </c>
      <c r="H221" s="28">
        <v>169200</v>
      </c>
    </row>
    <row r="222" spans="1:8" ht="16.5" hidden="1" x14ac:dyDescent="0.3">
      <c r="A222" s="5">
        <v>511014</v>
      </c>
      <c r="B222" s="4" t="s">
        <v>440</v>
      </c>
      <c r="C222" s="28">
        <v>540618259</v>
      </c>
      <c r="D222" s="28">
        <v>436186729</v>
      </c>
      <c r="E222" s="28">
        <v>404920714.5</v>
      </c>
      <c r="F222" s="28">
        <v>76500</v>
      </c>
      <c r="G222" s="28">
        <v>825382</v>
      </c>
      <c r="H222" s="28">
        <v>204000</v>
      </c>
    </row>
    <row r="223" spans="1:8" ht="16.5" hidden="1" x14ac:dyDescent="0.3">
      <c r="A223" s="5">
        <v>511015</v>
      </c>
      <c r="B223" s="4" t="s">
        <v>439</v>
      </c>
      <c r="C223" s="28">
        <v>26923358</v>
      </c>
      <c r="D223" s="28">
        <v>77046242.569999993</v>
      </c>
      <c r="E223" s="28">
        <v>42048679.469999999</v>
      </c>
      <c r="F223" s="28">
        <v>12791615</v>
      </c>
      <c r="G223" s="28">
        <v>6672227</v>
      </c>
      <c r="H223" s="28">
        <v>5056279</v>
      </c>
    </row>
    <row r="224" spans="1:8" ht="16.5" hidden="1" x14ac:dyDescent="0.3">
      <c r="A224" s="5">
        <v>511018</v>
      </c>
      <c r="B224" s="4" t="s">
        <v>436</v>
      </c>
      <c r="C224" s="28">
        <v>6985800</v>
      </c>
      <c r="D224" s="28">
        <v>965151</v>
      </c>
      <c r="E224" s="28">
        <v>10291834</v>
      </c>
      <c r="F224" s="28">
        <v>490000</v>
      </c>
      <c r="G224" s="28">
        <v>1854285</v>
      </c>
      <c r="H224" s="28">
        <v>200000</v>
      </c>
    </row>
    <row r="225" spans="1:8" ht="16.5" hidden="1" x14ac:dyDescent="0.3">
      <c r="A225" s="5">
        <v>511019</v>
      </c>
      <c r="B225" s="4" t="s">
        <v>435</v>
      </c>
      <c r="C225" s="28">
        <v>9147000</v>
      </c>
      <c r="D225" s="28">
        <v>11742400</v>
      </c>
      <c r="E225" s="28">
        <v>9969400</v>
      </c>
      <c r="F225" s="28">
        <v>10207780</v>
      </c>
      <c r="G225" s="28">
        <v>10712530</v>
      </c>
      <c r="H225" s="28">
        <v>5677947</v>
      </c>
    </row>
    <row r="226" spans="1:8" ht="16.5" hidden="1" x14ac:dyDescent="0.3">
      <c r="A226" s="5">
        <v>511020</v>
      </c>
      <c r="B226" s="4" t="s">
        <v>642</v>
      </c>
      <c r="C226" s="28">
        <v>16366377</v>
      </c>
      <c r="D226" s="28">
        <v>20071233</v>
      </c>
      <c r="E226" s="28">
        <v>21126380.539999999</v>
      </c>
      <c r="F226" s="28">
        <v>13945199</v>
      </c>
      <c r="G226" s="28">
        <v>17497373</v>
      </c>
      <c r="H226" s="28">
        <v>6589457</v>
      </c>
    </row>
    <row r="227" spans="1:8" ht="16.5" hidden="1" x14ac:dyDescent="0.3">
      <c r="A227" s="5">
        <v>511021</v>
      </c>
      <c r="B227" s="4" t="s">
        <v>641</v>
      </c>
      <c r="C227" s="28">
        <v>27737129</v>
      </c>
      <c r="D227" s="28">
        <v>24004677</v>
      </c>
      <c r="E227" s="28">
        <v>19726488</v>
      </c>
      <c r="F227" s="28">
        <v>22018514</v>
      </c>
      <c r="G227" s="28">
        <v>15488636</v>
      </c>
      <c r="H227" s="28">
        <v>7965100</v>
      </c>
    </row>
    <row r="228" spans="1:8" ht="16.5" hidden="1" x14ac:dyDescent="0.3">
      <c r="A228" s="5">
        <v>511022</v>
      </c>
      <c r="B228" s="4" t="s">
        <v>434</v>
      </c>
      <c r="C228" s="28">
        <v>2793857</v>
      </c>
      <c r="D228" s="28">
        <v>1707683</v>
      </c>
      <c r="E228" s="28">
        <v>1980149</v>
      </c>
      <c r="F228" s="28">
        <v>2558666</v>
      </c>
      <c r="G228" s="28">
        <v>1162600</v>
      </c>
      <c r="H228" s="28">
        <v>1676920</v>
      </c>
    </row>
    <row r="229" spans="1:8" ht="16.5" hidden="1" x14ac:dyDescent="0.3">
      <c r="A229" s="5">
        <v>511024</v>
      </c>
      <c r="B229" s="4" t="s">
        <v>432</v>
      </c>
      <c r="C229" s="28">
        <v>16864280</v>
      </c>
      <c r="D229" s="28">
        <v>4815494</v>
      </c>
      <c r="E229" s="28">
        <v>4511458</v>
      </c>
      <c r="F229" s="28">
        <v>1428049</v>
      </c>
      <c r="G229" s="28">
        <v>2435670</v>
      </c>
      <c r="H229" s="28">
        <v>1027647</v>
      </c>
    </row>
    <row r="230" spans="1:8" ht="16.5" hidden="1" x14ac:dyDescent="0.3">
      <c r="A230" s="5">
        <v>511026</v>
      </c>
      <c r="B230" s="4" t="s">
        <v>430</v>
      </c>
      <c r="C230" s="28">
        <v>5386887</v>
      </c>
      <c r="D230" s="28">
        <v>4583878</v>
      </c>
      <c r="E230" s="28">
        <v>1367252</v>
      </c>
      <c r="F230" s="28">
        <v>680000</v>
      </c>
      <c r="G230" s="28">
        <v>4105000</v>
      </c>
      <c r="H230" s="28">
        <v>560000</v>
      </c>
    </row>
    <row r="231" spans="1:8" ht="16.5" hidden="1" x14ac:dyDescent="0.3">
      <c r="A231" s="5">
        <v>511027</v>
      </c>
      <c r="B231" s="4" t="s">
        <v>429</v>
      </c>
      <c r="C231" s="28">
        <v>21235006</v>
      </c>
      <c r="D231" s="28">
        <v>15810218</v>
      </c>
      <c r="E231" s="28">
        <v>16018205</v>
      </c>
      <c r="F231" s="28">
        <v>11268813</v>
      </c>
      <c r="G231" s="28">
        <v>8419000</v>
      </c>
      <c r="H231" s="28">
        <v>2360000</v>
      </c>
    </row>
    <row r="232" spans="1:8" ht="16.5" hidden="1" x14ac:dyDescent="0.3">
      <c r="A232" s="5">
        <v>511028</v>
      </c>
      <c r="B232" s="4" t="s">
        <v>428</v>
      </c>
      <c r="C232" s="28">
        <v>61978949</v>
      </c>
      <c r="D232" s="28">
        <v>66951417</v>
      </c>
      <c r="E232" s="28">
        <v>75428100</v>
      </c>
      <c r="F232" s="28">
        <v>717450</v>
      </c>
      <c r="G232" s="28">
        <v>775390</v>
      </c>
      <c r="H232" s="28">
        <v>393719</v>
      </c>
    </row>
    <row r="233" spans="1:8" ht="16.5" hidden="1" x14ac:dyDescent="0.3">
      <c r="A233" s="5">
        <v>511029</v>
      </c>
      <c r="B233" s="4" t="s">
        <v>427</v>
      </c>
      <c r="C233" s="28">
        <v>52871444</v>
      </c>
      <c r="D233" s="28">
        <v>40486164</v>
      </c>
      <c r="E233" s="28">
        <v>35868060</v>
      </c>
      <c r="F233" s="28">
        <v>16164420</v>
      </c>
      <c r="G233" s="28">
        <v>12336684</v>
      </c>
      <c r="H233" s="28">
        <v>6384234</v>
      </c>
    </row>
    <row r="234" spans="1:8" ht="16.5" hidden="1" x14ac:dyDescent="0.3">
      <c r="A234" s="5">
        <v>511033</v>
      </c>
      <c r="B234" s="4" t="s">
        <v>423</v>
      </c>
      <c r="C234" s="28">
        <v>2221536</v>
      </c>
      <c r="D234" s="28">
        <v>1453571</v>
      </c>
      <c r="E234" s="28">
        <v>1954848</v>
      </c>
      <c r="F234" s="28">
        <v>33883</v>
      </c>
      <c r="G234" s="28">
        <v>248451</v>
      </c>
      <c r="H234" s="28">
        <v>284859</v>
      </c>
    </row>
    <row r="235" spans="1:8" ht="16.5" hidden="1" x14ac:dyDescent="0.3">
      <c r="A235" s="153">
        <v>511095</v>
      </c>
      <c r="B235" s="154" t="s">
        <v>213</v>
      </c>
      <c r="C235" s="28">
        <v>406948142.76999998</v>
      </c>
      <c r="D235" s="28">
        <v>451119943.41000003</v>
      </c>
      <c r="E235" s="28">
        <v>430074521.10000002</v>
      </c>
      <c r="F235" s="28">
        <v>109900663.90000001</v>
      </c>
      <c r="G235" s="28">
        <v>156667573.75999999</v>
      </c>
      <c r="H235" s="28">
        <v>49373196.490000002</v>
      </c>
    </row>
    <row r="236" spans="1:8" ht="16.5" hidden="1" x14ac:dyDescent="0.3">
      <c r="A236" s="5">
        <v>511500</v>
      </c>
      <c r="B236" s="4" t="s">
        <v>640</v>
      </c>
      <c r="C236" s="28">
        <v>33893161.189999998</v>
      </c>
      <c r="D236" s="28">
        <v>63167341.770000003</v>
      </c>
      <c r="E236" s="28">
        <v>31945003.27</v>
      </c>
      <c r="F236" s="28">
        <v>39386745.850000001</v>
      </c>
      <c r="G236" s="28">
        <v>34144847.75</v>
      </c>
      <c r="H236" s="28">
        <v>18044671.609999999</v>
      </c>
    </row>
    <row r="237" spans="1:8" ht="16.5" hidden="1" x14ac:dyDescent="0.3">
      <c r="A237" s="5">
        <v>511512</v>
      </c>
      <c r="B237" s="4" t="s">
        <v>633</v>
      </c>
      <c r="C237" s="28">
        <v>0</v>
      </c>
      <c r="D237" s="28">
        <v>0</v>
      </c>
      <c r="E237" s="28">
        <v>0</v>
      </c>
      <c r="F237" s="28">
        <v>0</v>
      </c>
      <c r="G237" s="28">
        <v>1163076</v>
      </c>
      <c r="H237" s="28">
        <v>744508.83</v>
      </c>
    </row>
    <row r="238" spans="1:8" ht="16.5" hidden="1" x14ac:dyDescent="0.3">
      <c r="A238" s="5">
        <v>511517</v>
      </c>
      <c r="B238" s="4" t="s">
        <v>628</v>
      </c>
      <c r="C238" s="28">
        <v>2726537.71</v>
      </c>
      <c r="D238" s="28">
        <v>47710702.75</v>
      </c>
      <c r="E238" s="28">
        <v>10588064.779999999</v>
      </c>
      <c r="F238" s="28">
        <v>14298735.77</v>
      </c>
      <c r="G238" s="28">
        <v>6545378.6699999999</v>
      </c>
      <c r="H238" s="28">
        <v>15391634.99</v>
      </c>
    </row>
    <row r="239" spans="1:8" ht="16.5" hidden="1" x14ac:dyDescent="0.3">
      <c r="A239" s="5">
        <v>511534</v>
      </c>
      <c r="B239" s="4" t="s">
        <v>611</v>
      </c>
      <c r="C239" s="28">
        <v>11171697.76</v>
      </c>
      <c r="D239" s="28">
        <v>15095879.02</v>
      </c>
      <c r="E239" s="28">
        <v>21356938.489999998</v>
      </c>
      <c r="F239" s="28">
        <v>21766091.370000001</v>
      </c>
      <c r="G239" s="28">
        <v>7932920.5499999998</v>
      </c>
      <c r="H239" s="28">
        <v>1908527.79</v>
      </c>
    </row>
    <row r="240" spans="1:8" ht="16.5" hidden="1" x14ac:dyDescent="0.3">
      <c r="A240" s="5">
        <v>512500</v>
      </c>
      <c r="B240" s="4" t="s">
        <v>572</v>
      </c>
      <c r="C240" s="28">
        <v>64149400.189999998</v>
      </c>
      <c r="D240" s="28">
        <v>84256286.370000005</v>
      </c>
      <c r="E240" s="28">
        <v>88885339.819999993</v>
      </c>
      <c r="F240" s="28">
        <v>42223274.07</v>
      </c>
      <c r="G240" s="28">
        <v>39573096.670000002</v>
      </c>
      <c r="H240" s="28">
        <v>18762434.440000001</v>
      </c>
    </row>
    <row r="241" spans="1:8" ht="16.5" hidden="1" x14ac:dyDescent="0.3">
      <c r="A241" s="5">
        <v>512505</v>
      </c>
      <c r="B241" s="4" t="s">
        <v>571</v>
      </c>
      <c r="C241" s="28">
        <v>4691717.7</v>
      </c>
      <c r="D241" s="28">
        <v>2858819.16</v>
      </c>
      <c r="E241" s="28">
        <v>3013296.08</v>
      </c>
      <c r="F241" s="28">
        <v>0</v>
      </c>
      <c r="G241" s="28">
        <v>135132.21</v>
      </c>
      <c r="H241" s="28">
        <v>90088.14</v>
      </c>
    </row>
    <row r="242" spans="1:8" ht="16.5" hidden="1" x14ac:dyDescent="0.3">
      <c r="A242" s="5">
        <v>512510</v>
      </c>
      <c r="B242" s="4" t="s">
        <v>570</v>
      </c>
      <c r="C242" s="28">
        <v>7313402.9000000004</v>
      </c>
      <c r="D242" s="28">
        <v>29257395.059999999</v>
      </c>
      <c r="E242" s="28">
        <v>34006201.57</v>
      </c>
      <c r="F242" s="28">
        <v>24139981.329999998</v>
      </c>
      <c r="G242" s="28">
        <v>23347020.75</v>
      </c>
      <c r="H242" s="28">
        <v>11245570.439999999</v>
      </c>
    </row>
    <row r="243" spans="1:8" ht="16.5" hidden="1" x14ac:dyDescent="0.3">
      <c r="A243" s="5">
        <v>512515</v>
      </c>
      <c r="B243" s="4" t="s">
        <v>569</v>
      </c>
      <c r="C243" s="28">
        <v>19368340.52</v>
      </c>
      <c r="D243" s="28">
        <v>20091157.289999999</v>
      </c>
      <c r="E243" s="28">
        <v>21461298.370000001</v>
      </c>
      <c r="F243" s="28">
        <v>12683226.42</v>
      </c>
      <c r="G243" s="28">
        <v>8828597.6699999999</v>
      </c>
      <c r="H243" s="28">
        <v>5790109.2400000002</v>
      </c>
    </row>
    <row r="244" spans="1:8" ht="16.5" hidden="1" x14ac:dyDescent="0.3">
      <c r="A244" s="5">
        <v>512530</v>
      </c>
      <c r="B244" s="4" t="s">
        <v>563</v>
      </c>
      <c r="C244" s="28">
        <v>9143066.1600000001</v>
      </c>
      <c r="D244" s="28">
        <v>9143066.1600000001</v>
      </c>
      <c r="E244" s="28">
        <v>9143066.1600000001</v>
      </c>
      <c r="F244" s="28">
        <v>5400066.3200000003</v>
      </c>
      <c r="G244" s="28">
        <v>7262346.04</v>
      </c>
      <c r="H244" s="28">
        <v>1636666.62</v>
      </c>
    </row>
    <row r="245" spans="1:8" ht="16.5" x14ac:dyDescent="0.3">
      <c r="A245" s="5">
        <v>52</v>
      </c>
      <c r="B245" s="275" t="s">
        <v>548</v>
      </c>
      <c r="C245" s="28">
        <v>535492644.24000001</v>
      </c>
      <c r="D245" s="28">
        <v>612697966.58000004</v>
      </c>
      <c r="E245" s="28">
        <v>455675664.94</v>
      </c>
      <c r="F245" s="28">
        <v>381437163.56</v>
      </c>
      <c r="G245" s="28">
        <v>385115749.24000001</v>
      </c>
      <c r="H245" s="28">
        <v>201386778.09</v>
      </c>
    </row>
    <row r="246" spans="1:8" ht="16.5" hidden="1" x14ac:dyDescent="0.3">
      <c r="A246" s="5">
        <v>521000</v>
      </c>
      <c r="B246" s="4" t="s">
        <v>535</v>
      </c>
      <c r="C246" s="28">
        <v>359915086.79000002</v>
      </c>
      <c r="D246" s="28">
        <v>396103871.06999999</v>
      </c>
      <c r="E246" s="28">
        <v>286956923.27999997</v>
      </c>
      <c r="F246" s="28">
        <v>269196487.99000001</v>
      </c>
      <c r="G246" s="28">
        <v>302344880.97000003</v>
      </c>
      <c r="H246" s="28">
        <v>166731102.44</v>
      </c>
    </row>
    <row r="247" spans="1:8" ht="16.5" hidden="1" x14ac:dyDescent="0.3">
      <c r="A247" s="5">
        <v>521005</v>
      </c>
      <c r="B247" s="4" t="s">
        <v>534</v>
      </c>
      <c r="C247" s="28">
        <v>139970136.05000001</v>
      </c>
      <c r="D247" s="28">
        <v>155866308.22</v>
      </c>
      <c r="E247" s="28">
        <v>83750472.450000003</v>
      </c>
      <c r="F247" s="28">
        <v>67936898.650000006</v>
      </c>
      <c r="G247" s="28">
        <v>52407617.759999998</v>
      </c>
      <c r="H247" s="28">
        <v>31409152.649999999</v>
      </c>
    </row>
    <row r="248" spans="1:8" ht="16.5" hidden="1" x14ac:dyDescent="0.3">
      <c r="A248" s="5">
        <v>521015</v>
      </c>
      <c r="B248" s="4" t="s">
        <v>532</v>
      </c>
      <c r="C248" s="28">
        <v>188371735.05000001</v>
      </c>
      <c r="D248" s="28">
        <v>211531906.84999999</v>
      </c>
      <c r="E248" s="28">
        <v>171476920.03</v>
      </c>
      <c r="F248" s="28">
        <v>165122541.59</v>
      </c>
      <c r="G248" s="28">
        <v>205206799.71000001</v>
      </c>
      <c r="H248" s="28">
        <v>105833329.79000001</v>
      </c>
    </row>
    <row r="249" spans="1:8" ht="16.5" hidden="1" x14ac:dyDescent="0.3">
      <c r="A249" s="5">
        <v>521020</v>
      </c>
      <c r="B249" s="4" t="s">
        <v>483</v>
      </c>
      <c r="C249" s="28">
        <v>31573215.690000001</v>
      </c>
      <c r="D249" s="28">
        <v>28705656</v>
      </c>
      <c r="E249" s="28">
        <v>31729530.800000001</v>
      </c>
      <c r="F249" s="28">
        <v>36137047.75</v>
      </c>
      <c r="G249" s="28">
        <v>44730463.5</v>
      </c>
      <c r="H249" s="28">
        <v>29488620</v>
      </c>
    </row>
    <row r="250" spans="1:8" ht="16.5" hidden="1" x14ac:dyDescent="0.3">
      <c r="A250" s="5">
        <v>521500</v>
      </c>
      <c r="B250" s="4" t="s">
        <v>517</v>
      </c>
      <c r="C250" s="28">
        <v>10085193.449999999</v>
      </c>
      <c r="D250" s="28">
        <v>0</v>
      </c>
      <c r="E250" s="28">
        <v>64872.11</v>
      </c>
      <c r="F250" s="28">
        <v>94882098.810000002</v>
      </c>
      <c r="G250" s="28">
        <v>0</v>
      </c>
      <c r="H250" s="28">
        <v>1282105.6399999999</v>
      </c>
    </row>
    <row r="251" spans="1:8" ht="16.5" hidden="1" x14ac:dyDescent="0.3">
      <c r="A251" s="5">
        <v>521520</v>
      </c>
      <c r="B251" s="4" t="s">
        <v>514</v>
      </c>
      <c r="C251" s="28">
        <v>0</v>
      </c>
      <c r="D251" s="28">
        <v>0</v>
      </c>
      <c r="E251" s="28">
        <v>0</v>
      </c>
      <c r="F251" s="28">
        <v>94882098.810000002</v>
      </c>
      <c r="G251" s="28">
        <v>0</v>
      </c>
      <c r="H251" s="28">
        <v>1282105.6399999999</v>
      </c>
    </row>
    <row r="252" spans="1:8" ht="16.5" hidden="1" x14ac:dyDescent="0.3">
      <c r="A252" s="5">
        <v>523000</v>
      </c>
      <c r="B252" s="4" t="s">
        <v>504</v>
      </c>
      <c r="C252" s="28">
        <v>165492364</v>
      </c>
      <c r="D252" s="28">
        <v>216594095.50999999</v>
      </c>
      <c r="E252" s="28">
        <v>168653869.55000001</v>
      </c>
      <c r="F252" s="28">
        <v>17358576.760000002</v>
      </c>
      <c r="G252" s="28">
        <v>82770868.269999996</v>
      </c>
      <c r="H252" s="28">
        <v>31133503</v>
      </c>
    </row>
    <row r="253" spans="1:8" ht="16.5" hidden="1" x14ac:dyDescent="0.3">
      <c r="A253" s="5">
        <v>523050</v>
      </c>
      <c r="B253" s="4" t="s">
        <v>494</v>
      </c>
      <c r="C253" s="28">
        <v>157640</v>
      </c>
      <c r="D253" s="28">
        <v>6586857.5099999998</v>
      </c>
      <c r="E253" s="28">
        <v>809667</v>
      </c>
      <c r="F253" s="28">
        <v>689148</v>
      </c>
      <c r="G253" s="28">
        <v>561355</v>
      </c>
      <c r="H253" s="28">
        <v>1723983</v>
      </c>
    </row>
    <row r="254" spans="1:8" ht="16.5" hidden="1" x14ac:dyDescent="0.3">
      <c r="A254" s="5">
        <v>523095</v>
      </c>
      <c r="B254" s="4" t="s">
        <v>213</v>
      </c>
      <c r="C254" s="28">
        <v>165334724</v>
      </c>
      <c r="D254" s="28">
        <v>205007238</v>
      </c>
      <c r="E254" s="28">
        <v>166144113.55000001</v>
      </c>
      <c r="F254" s="28">
        <v>7504186.7599999998</v>
      </c>
      <c r="G254" s="28">
        <v>82209513.269999996</v>
      </c>
      <c r="H254" s="28">
        <v>29409520</v>
      </c>
    </row>
    <row r="255" spans="1:8" ht="16.5" hidden="1" x14ac:dyDescent="0.3">
      <c r="A255" s="5">
        <v>523500</v>
      </c>
      <c r="B255" s="4" t="s">
        <v>493</v>
      </c>
      <c r="C255" s="28">
        <v>0</v>
      </c>
      <c r="D255" s="28">
        <v>0</v>
      </c>
      <c r="E255" s="28">
        <v>0</v>
      </c>
      <c r="F255" s="28">
        <v>0</v>
      </c>
      <c r="G255" s="28">
        <v>0</v>
      </c>
      <c r="H255" s="28">
        <v>2240067.0099999998</v>
      </c>
    </row>
    <row r="256" spans="1:8" s="177" customFormat="1" ht="16.5" hidden="1" x14ac:dyDescent="0.3">
      <c r="A256" s="266">
        <v>53</v>
      </c>
      <c r="B256" s="267" t="s">
        <v>491</v>
      </c>
      <c r="C256" s="268">
        <v>608853678.86000001</v>
      </c>
      <c r="D256" s="268">
        <v>-79339514.549999997</v>
      </c>
      <c r="E256" s="268">
        <v>-296795277.38999999</v>
      </c>
      <c r="F256" s="268">
        <v>238154217.38</v>
      </c>
      <c r="G256" s="268">
        <v>789679926.78999996</v>
      </c>
      <c r="H256" s="268">
        <v>54588526.670000002</v>
      </c>
    </row>
    <row r="257" spans="1:8" ht="16.5" x14ac:dyDescent="0.3">
      <c r="A257" s="5">
        <v>54</v>
      </c>
      <c r="B257" s="275" t="s">
        <v>490</v>
      </c>
      <c r="C257" s="28">
        <v>0</v>
      </c>
      <c r="D257" s="28">
        <v>0</v>
      </c>
      <c r="E257" s="28">
        <v>0</v>
      </c>
      <c r="F257" s="28">
        <v>2483129355.0799999</v>
      </c>
      <c r="G257" s="28">
        <v>3098693972.6399999</v>
      </c>
      <c r="H257" s="28">
        <v>1444734046.3</v>
      </c>
    </row>
    <row r="258" spans="1:8" ht="16.5" hidden="1" x14ac:dyDescent="0.3">
      <c r="A258" s="5">
        <v>540500</v>
      </c>
      <c r="B258" s="4" t="s">
        <v>489</v>
      </c>
      <c r="C258" s="28">
        <v>0</v>
      </c>
      <c r="D258" s="28">
        <v>0</v>
      </c>
      <c r="E258" s="28">
        <v>0</v>
      </c>
      <c r="F258" s="28">
        <v>864742892</v>
      </c>
      <c r="G258" s="28">
        <v>973599806</v>
      </c>
      <c r="H258" s="28">
        <v>490549246</v>
      </c>
    </row>
    <row r="259" spans="1:8" ht="16.5" hidden="1" x14ac:dyDescent="0.3">
      <c r="A259" s="5">
        <v>540501</v>
      </c>
      <c r="B259" s="4" t="s">
        <v>488</v>
      </c>
      <c r="C259" s="28">
        <v>0</v>
      </c>
      <c r="D259" s="28">
        <v>0</v>
      </c>
      <c r="E259" s="28">
        <v>0</v>
      </c>
      <c r="F259" s="28">
        <v>20814120</v>
      </c>
      <c r="G259" s="28">
        <v>22579083</v>
      </c>
      <c r="H259" s="28">
        <v>12018600</v>
      </c>
    </row>
    <row r="260" spans="1:8" ht="16.5" hidden="1" x14ac:dyDescent="0.3">
      <c r="A260" s="5">
        <v>540503</v>
      </c>
      <c r="B260" s="4" t="s">
        <v>486</v>
      </c>
      <c r="C260" s="28">
        <v>0</v>
      </c>
      <c r="D260" s="28">
        <v>0</v>
      </c>
      <c r="E260" s="28">
        <v>0</v>
      </c>
      <c r="F260" s="28">
        <v>442037443</v>
      </c>
      <c r="G260" s="28">
        <v>503607288</v>
      </c>
      <c r="H260" s="28">
        <v>253122470</v>
      </c>
    </row>
    <row r="261" spans="1:8" ht="16.5" hidden="1" x14ac:dyDescent="0.3">
      <c r="A261" s="5">
        <v>540505</v>
      </c>
      <c r="B261" s="4" t="s">
        <v>484</v>
      </c>
      <c r="C261" s="28">
        <v>0</v>
      </c>
      <c r="D261" s="28">
        <v>0</v>
      </c>
      <c r="E261" s="28">
        <v>0</v>
      </c>
      <c r="F261" s="28">
        <v>17707325</v>
      </c>
      <c r="G261" s="28">
        <v>17525879</v>
      </c>
      <c r="H261" s="28">
        <v>9340991</v>
      </c>
    </row>
    <row r="262" spans="1:8" ht="16.5" hidden="1" x14ac:dyDescent="0.3">
      <c r="A262" s="5">
        <v>540506</v>
      </c>
      <c r="B262" s="4" t="s">
        <v>483</v>
      </c>
      <c r="C262" s="28">
        <v>0</v>
      </c>
      <c r="D262" s="28">
        <v>0</v>
      </c>
      <c r="E262" s="28">
        <v>0</v>
      </c>
      <c r="F262" s="28">
        <v>76761800</v>
      </c>
      <c r="G262" s="28">
        <v>88858921</v>
      </c>
      <c r="H262" s="28">
        <v>41271641</v>
      </c>
    </row>
    <row r="263" spans="1:8" ht="16.5" hidden="1" x14ac:dyDescent="0.3">
      <c r="A263" s="5">
        <v>540508</v>
      </c>
      <c r="B263" s="4" t="s">
        <v>481</v>
      </c>
      <c r="C263" s="28">
        <v>0</v>
      </c>
      <c r="D263" s="28">
        <v>0</v>
      </c>
      <c r="E263" s="28">
        <v>0</v>
      </c>
      <c r="F263" s="28">
        <v>64604</v>
      </c>
      <c r="G263" s="28">
        <v>3550</v>
      </c>
      <c r="H263" s="28">
        <v>32916</v>
      </c>
    </row>
    <row r="264" spans="1:8" ht="16.5" hidden="1" x14ac:dyDescent="0.3">
      <c r="A264" s="5">
        <v>540509</v>
      </c>
      <c r="B264" s="4" t="s">
        <v>480</v>
      </c>
      <c r="C264" s="28">
        <v>0</v>
      </c>
      <c r="D264" s="28">
        <v>0</v>
      </c>
      <c r="E264" s="28">
        <v>0</v>
      </c>
      <c r="F264" s="28">
        <v>31160213</v>
      </c>
      <c r="G264" s="28">
        <v>33953819</v>
      </c>
      <c r="H264" s="28">
        <v>17593295</v>
      </c>
    </row>
    <row r="265" spans="1:8" ht="16.5" hidden="1" x14ac:dyDescent="0.3">
      <c r="A265" s="5">
        <v>540510</v>
      </c>
      <c r="B265" s="4" t="s">
        <v>479</v>
      </c>
      <c r="C265" s="28">
        <v>0</v>
      </c>
      <c r="D265" s="28">
        <v>0</v>
      </c>
      <c r="E265" s="28">
        <v>0</v>
      </c>
      <c r="F265" s="28">
        <v>45776567</v>
      </c>
      <c r="G265" s="28">
        <v>51601986</v>
      </c>
      <c r="H265" s="28">
        <v>26143455</v>
      </c>
    </row>
    <row r="266" spans="1:8" ht="16.5" hidden="1" x14ac:dyDescent="0.3">
      <c r="A266" s="5">
        <v>540511</v>
      </c>
      <c r="B266" s="4" t="s">
        <v>478</v>
      </c>
      <c r="C266" s="28">
        <v>0</v>
      </c>
      <c r="D266" s="28">
        <v>0</v>
      </c>
      <c r="E266" s="28">
        <v>0</v>
      </c>
      <c r="F266" s="28">
        <v>5229364</v>
      </c>
      <c r="G266" s="28">
        <v>5990896</v>
      </c>
      <c r="H266" s="28">
        <v>3112315</v>
      </c>
    </row>
    <row r="267" spans="1:8" ht="16.5" hidden="1" x14ac:dyDescent="0.3">
      <c r="A267" s="5">
        <v>540512</v>
      </c>
      <c r="B267" s="4" t="s">
        <v>477</v>
      </c>
      <c r="C267" s="28">
        <v>0</v>
      </c>
      <c r="D267" s="28">
        <v>0</v>
      </c>
      <c r="E267" s="28">
        <v>0</v>
      </c>
      <c r="F267" s="28">
        <v>45637241</v>
      </c>
      <c r="G267" s="28">
        <v>51559480</v>
      </c>
      <c r="H267" s="28">
        <v>26143455</v>
      </c>
    </row>
    <row r="268" spans="1:8" ht="16.5" hidden="1" x14ac:dyDescent="0.3">
      <c r="A268" s="5">
        <v>540516</v>
      </c>
      <c r="B268" s="4" t="s">
        <v>473</v>
      </c>
      <c r="C268" s="28">
        <v>0</v>
      </c>
      <c r="D268" s="28">
        <v>0</v>
      </c>
      <c r="E268" s="28">
        <v>0</v>
      </c>
      <c r="F268" s="28">
        <v>29197373</v>
      </c>
      <c r="G268" s="28">
        <v>31869234</v>
      </c>
      <c r="H268" s="28">
        <v>16364516</v>
      </c>
    </row>
    <row r="269" spans="1:8" ht="16.5" hidden="1" x14ac:dyDescent="0.3">
      <c r="A269" s="5">
        <v>540519</v>
      </c>
      <c r="B269" s="4" t="s">
        <v>470</v>
      </c>
      <c r="C269" s="28">
        <v>0</v>
      </c>
      <c r="D269" s="28">
        <v>0</v>
      </c>
      <c r="E269" s="28">
        <v>0</v>
      </c>
      <c r="F269" s="28">
        <v>6312617</v>
      </c>
      <c r="G269" s="28">
        <v>7892500</v>
      </c>
      <c r="H269" s="28">
        <v>4570900</v>
      </c>
    </row>
    <row r="270" spans="1:8" ht="16.5" hidden="1" x14ac:dyDescent="0.3">
      <c r="A270" s="5">
        <v>540521</v>
      </c>
      <c r="B270" s="4" t="s">
        <v>468</v>
      </c>
      <c r="C270" s="28">
        <v>0</v>
      </c>
      <c r="D270" s="28">
        <v>0</v>
      </c>
      <c r="E270" s="28">
        <v>0</v>
      </c>
      <c r="F270" s="28">
        <v>8665423</v>
      </c>
      <c r="G270" s="28">
        <v>9135027</v>
      </c>
      <c r="H270" s="28">
        <v>8149902</v>
      </c>
    </row>
    <row r="271" spans="1:8" ht="16.5" hidden="1" x14ac:dyDescent="0.3">
      <c r="A271" s="5">
        <v>540523</v>
      </c>
      <c r="B271" s="4" t="s">
        <v>466</v>
      </c>
      <c r="C271" s="28">
        <v>0</v>
      </c>
      <c r="D271" s="28">
        <v>0</v>
      </c>
      <c r="E271" s="28">
        <v>0</v>
      </c>
      <c r="F271" s="28">
        <v>6592535</v>
      </c>
      <c r="G271" s="28">
        <v>7338900</v>
      </c>
      <c r="H271" s="28">
        <v>3599245</v>
      </c>
    </row>
    <row r="272" spans="1:8" ht="16.5" hidden="1" x14ac:dyDescent="0.3">
      <c r="A272" s="5">
        <v>540524</v>
      </c>
      <c r="B272" s="4" t="s">
        <v>465</v>
      </c>
      <c r="C272" s="28">
        <v>0</v>
      </c>
      <c r="D272" s="28">
        <v>0</v>
      </c>
      <c r="E272" s="28">
        <v>0</v>
      </c>
      <c r="F272" s="28">
        <v>67152058</v>
      </c>
      <c r="G272" s="28">
        <v>78005800</v>
      </c>
      <c r="H272" s="28">
        <v>39135250</v>
      </c>
    </row>
    <row r="273" spans="1:8" ht="16.5" hidden="1" x14ac:dyDescent="0.3">
      <c r="A273" s="5">
        <v>540525</v>
      </c>
      <c r="B273" s="4" t="s">
        <v>464</v>
      </c>
      <c r="C273" s="28">
        <v>0</v>
      </c>
      <c r="D273" s="28">
        <v>0</v>
      </c>
      <c r="E273" s="28">
        <v>0</v>
      </c>
      <c r="F273" s="28">
        <v>5802300</v>
      </c>
      <c r="G273" s="28">
        <v>6935600</v>
      </c>
      <c r="H273" s="28">
        <v>3466200</v>
      </c>
    </row>
    <row r="274" spans="1:8" ht="16.5" hidden="1" x14ac:dyDescent="0.3">
      <c r="A274" s="5">
        <v>540526</v>
      </c>
      <c r="B274" s="4" t="s">
        <v>463</v>
      </c>
      <c r="C274" s="28">
        <v>0</v>
      </c>
      <c r="D274" s="28">
        <v>0</v>
      </c>
      <c r="E274" s="28">
        <v>0</v>
      </c>
      <c r="F274" s="28">
        <v>23219650</v>
      </c>
      <c r="G274" s="28">
        <v>25929700</v>
      </c>
      <c r="H274" s="28">
        <v>12597200</v>
      </c>
    </row>
    <row r="275" spans="1:8" ht="16.5" hidden="1" x14ac:dyDescent="0.3">
      <c r="A275" s="5">
        <v>540527</v>
      </c>
      <c r="B275" s="4" t="s">
        <v>462</v>
      </c>
      <c r="C275" s="28">
        <v>0</v>
      </c>
      <c r="D275" s="28">
        <v>0</v>
      </c>
      <c r="E275" s="28">
        <v>0</v>
      </c>
      <c r="F275" s="28">
        <v>1567150</v>
      </c>
      <c r="G275" s="28">
        <v>1701700</v>
      </c>
      <c r="H275" s="28">
        <v>841500</v>
      </c>
    </row>
    <row r="276" spans="1:8" ht="16.5" hidden="1" x14ac:dyDescent="0.3">
      <c r="A276" s="5">
        <v>540528</v>
      </c>
      <c r="B276" s="4" t="s">
        <v>461</v>
      </c>
      <c r="C276" s="28">
        <v>0</v>
      </c>
      <c r="D276" s="28">
        <v>0</v>
      </c>
      <c r="E276" s="28">
        <v>0</v>
      </c>
      <c r="F276" s="28">
        <v>1044950</v>
      </c>
      <c r="G276" s="28">
        <v>1134650</v>
      </c>
      <c r="H276" s="28">
        <v>561000</v>
      </c>
    </row>
    <row r="277" spans="1:8" ht="16.5" hidden="1" x14ac:dyDescent="0.3">
      <c r="A277" s="5">
        <v>540595</v>
      </c>
      <c r="B277" s="4" t="s">
        <v>455</v>
      </c>
      <c r="C277" s="28">
        <v>0</v>
      </c>
      <c r="D277" s="28">
        <v>0</v>
      </c>
      <c r="E277" s="28">
        <v>0</v>
      </c>
      <c r="F277" s="28">
        <v>28577659</v>
      </c>
      <c r="G277" s="28">
        <v>27685593</v>
      </c>
      <c r="H277" s="28">
        <v>12484395</v>
      </c>
    </row>
    <row r="278" spans="1:8" ht="16.5" hidden="1" x14ac:dyDescent="0.3">
      <c r="A278" s="5">
        <v>541000</v>
      </c>
      <c r="B278" s="4" t="s">
        <v>454</v>
      </c>
      <c r="C278" s="28">
        <v>0</v>
      </c>
      <c r="D278" s="28">
        <v>0</v>
      </c>
      <c r="E278" s="28">
        <v>0</v>
      </c>
      <c r="F278" s="28">
        <v>1568858258.6700001</v>
      </c>
      <c r="G278" s="28">
        <v>2080842768.8099999</v>
      </c>
      <c r="H278" s="28">
        <v>916898469.94000006</v>
      </c>
    </row>
    <row r="279" spans="1:8" ht="16.5" hidden="1" x14ac:dyDescent="0.3">
      <c r="A279" s="5">
        <v>541001</v>
      </c>
      <c r="B279" s="4" t="s">
        <v>453</v>
      </c>
      <c r="C279" s="28">
        <v>0</v>
      </c>
      <c r="D279" s="28">
        <v>0</v>
      </c>
      <c r="E279" s="28">
        <v>0</v>
      </c>
      <c r="F279" s="28">
        <v>101617311</v>
      </c>
      <c r="G279" s="28">
        <v>114099505</v>
      </c>
      <c r="H279" s="28">
        <v>98257960</v>
      </c>
    </row>
    <row r="280" spans="1:8" ht="16.5" hidden="1" x14ac:dyDescent="0.3">
      <c r="A280" s="5">
        <v>541002</v>
      </c>
      <c r="B280" s="4" t="s">
        <v>452</v>
      </c>
      <c r="C280" s="28">
        <v>0</v>
      </c>
      <c r="D280" s="28">
        <v>0</v>
      </c>
      <c r="E280" s="28">
        <v>0</v>
      </c>
      <c r="F280" s="28">
        <v>207582933.96000001</v>
      </c>
      <c r="G280" s="28">
        <v>254475417.27000001</v>
      </c>
      <c r="H280" s="28">
        <v>135603990.31999999</v>
      </c>
    </row>
    <row r="281" spans="1:8" ht="16.5" hidden="1" x14ac:dyDescent="0.3">
      <c r="A281" s="5">
        <v>541003</v>
      </c>
      <c r="B281" s="4" t="s">
        <v>451</v>
      </c>
      <c r="C281" s="28">
        <v>0</v>
      </c>
      <c r="D281" s="28">
        <v>0</v>
      </c>
      <c r="E281" s="28">
        <v>0</v>
      </c>
      <c r="F281" s="28">
        <v>26902389</v>
      </c>
      <c r="G281" s="28">
        <v>28180895</v>
      </c>
      <c r="H281" s="28">
        <v>15224208</v>
      </c>
    </row>
    <row r="282" spans="1:8" ht="16.5" hidden="1" x14ac:dyDescent="0.3">
      <c r="A282" s="5">
        <v>541005</v>
      </c>
      <c r="B282" s="4" t="s">
        <v>449</v>
      </c>
      <c r="C282" s="28">
        <v>0</v>
      </c>
      <c r="D282" s="28">
        <v>0</v>
      </c>
      <c r="E282" s="28">
        <v>0</v>
      </c>
      <c r="F282" s="28">
        <v>102410996</v>
      </c>
      <c r="G282" s="28">
        <v>173618567</v>
      </c>
      <c r="H282" s="28">
        <v>95931571</v>
      </c>
    </row>
    <row r="283" spans="1:8" ht="16.5" hidden="1" x14ac:dyDescent="0.3">
      <c r="A283" s="5">
        <v>541006</v>
      </c>
      <c r="B283" s="4" t="s">
        <v>448</v>
      </c>
      <c r="C283" s="28">
        <v>0</v>
      </c>
      <c r="D283" s="28">
        <v>0</v>
      </c>
      <c r="E283" s="28">
        <v>0</v>
      </c>
      <c r="F283" s="28">
        <v>56047753</v>
      </c>
      <c r="G283" s="28">
        <v>197570493</v>
      </c>
      <c r="H283" s="28">
        <v>25946653</v>
      </c>
    </row>
    <row r="284" spans="1:8" ht="16.5" hidden="1" x14ac:dyDescent="0.3">
      <c r="A284" s="5">
        <v>541010</v>
      </c>
      <c r="B284" s="4" t="s">
        <v>444</v>
      </c>
      <c r="C284" s="28">
        <v>0</v>
      </c>
      <c r="D284" s="28">
        <v>0</v>
      </c>
      <c r="E284" s="28">
        <v>0</v>
      </c>
      <c r="F284" s="28">
        <v>5312426</v>
      </c>
      <c r="G284" s="28">
        <v>5976485</v>
      </c>
      <c r="H284" s="28">
        <v>3296958</v>
      </c>
    </row>
    <row r="285" spans="1:8" ht="16.5" hidden="1" x14ac:dyDescent="0.3">
      <c r="A285" s="5">
        <v>541011</v>
      </c>
      <c r="B285" s="4" t="s">
        <v>443</v>
      </c>
      <c r="C285" s="28">
        <v>0</v>
      </c>
      <c r="D285" s="28">
        <v>0</v>
      </c>
      <c r="E285" s="28">
        <v>0</v>
      </c>
      <c r="F285" s="28">
        <v>14474803</v>
      </c>
      <c r="G285" s="28">
        <v>16050941</v>
      </c>
      <c r="H285" s="28">
        <v>6280386</v>
      </c>
    </row>
    <row r="286" spans="1:8" ht="16.5" hidden="1" x14ac:dyDescent="0.3">
      <c r="A286" s="5">
        <v>541012</v>
      </c>
      <c r="B286" s="4" t="s">
        <v>442</v>
      </c>
      <c r="C286" s="28">
        <v>0</v>
      </c>
      <c r="D286" s="28">
        <v>0</v>
      </c>
      <c r="E286" s="28">
        <v>0</v>
      </c>
      <c r="F286" s="28">
        <v>146823564</v>
      </c>
      <c r="G286" s="28">
        <v>140158573.19999999</v>
      </c>
      <c r="H286" s="28">
        <v>58781331.600000001</v>
      </c>
    </row>
    <row r="287" spans="1:8" ht="16.5" hidden="1" x14ac:dyDescent="0.3">
      <c r="A287" s="5">
        <v>541013</v>
      </c>
      <c r="B287" s="4" t="s">
        <v>441</v>
      </c>
      <c r="C287" s="28">
        <v>0</v>
      </c>
      <c r="D287" s="28">
        <v>0</v>
      </c>
      <c r="E287" s="28">
        <v>0</v>
      </c>
      <c r="F287" s="28">
        <v>484260</v>
      </c>
      <c r="G287" s="28">
        <v>185650</v>
      </c>
      <c r="H287" s="28">
        <v>11600</v>
      </c>
    </row>
    <row r="288" spans="1:8" ht="16.5" hidden="1" x14ac:dyDescent="0.3">
      <c r="A288" s="5">
        <v>541014</v>
      </c>
      <c r="B288" s="4" t="s">
        <v>440</v>
      </c>
      <c r="C288" s="28">
        <v>0</v>
      </c>
      <c r="D288" s="28">
        <v>0</v>
      </c>
      <c r="E288" s="28">
        <v>0</v>
      </c>
      <c r="F288" s="28">
        <v>416811799</v>
      </c>
      <c r="G288" s="28">
        <v>495268886</v>
      </c>
      <c r="H288" s="28">
        <v>241243617</v>
      </c>
    </row>
    <row r="289" spans="1:8" ht="16.5" hidden="1" x14ac:dyDescent="0.3">
      <c r="A289" s="5">
        <v>541015</v>
      </c>
      <c r="B289" s="4" t="s">
        <v>439</v>
      </c>
      <c r="C289" s="28">
        <v>0</v>
      </c>
      <c r="D289" s="28">
        <v>0</v>
      </c>
      <c r="E289" s="28">
        <v>0</v>
      </c>
      <c r="F289" s="28">
        <v>24249462</v>
      </c>
      <c r="G289" s="28">
        <v>37728277</v>
      </c>
      <c r="H289" s="28">
        <v>20100865</v>
      </c>
    </row>
    <row r="290" spans="1:8" ht="16.5" hidden="1" x14ac:dyDescent="0.3">
      <c r="A290" s="5">
        <v>541018</v>
      </c>
      <c r="B290" s="4" t="s">
        <v>436</v>
      </c>
      <c r="C290" s="28">
        <v>0</v>
      </c>
      <c r="D290" s="28">
        <v>0</v>
      </c>
      <c r="E290" s="28">
        <v>0</v>
      </c>
      <c r="F290" s="28">
        <v>3043392</v>
      </c>
      <c r="G290" s="28">
        <v>14800209</v>
      </c>
      <c r="H290" s="28">
        <v>1682142</v>
      </c>
    </row>
    <row r="291" spans="1:8" ht="16.5" hidden="1" x14ac:dyDescent="0.3">
      <c r="A291" s="5">
        <v>541024</v>
      </c>
      <c r="B291" s="4" t="s">
        <v>432</v>
      </c>
      <c r="C291" s="28">
        <v>0</v>
      </c>
      <c r="D291" s="28">
        <v>0</v>
      </c>
      <c r="E291" s="28">
        <v>0</v>
      </c>
      <c r="F291" s="28">
        <v>4085495</v>
      </c>
      <c r="G291" s="28">
        <v>5374230</v>
      </c>
      <c r="H291" s="28">
        <v>4278278</v>
      </c>
    </row>
    <row r="292" spans="1:8" ht="16.5" hidden="1" x14ac:dyDescent="0.3">
      <c r="A292" s="5">
        <v>541026</v>
      </c>
      <c r="B292" s="4" t="s">
        <v>430</v>
      </c>
      <c r="C292" s="28">
        <v>0</v>
      </c>
      <c r="D292" s="28">
        <v>0</v>
      </c>
      <c r="E292" s="28">
        <v>0</v>
      </c>
      <c r="F292" s="28">
        <v>2016500</v>
      </c>
      <c r="G292" s="28">
        <v>2477499</v>
      </c>
      <c r="H292" s="28">
        <v>1463380</v>
      </c>
    </row>
    <row r="293" spans="1:8" ht="16.5" hidden="1" x14ac:dyDescent="0.3">
      <c r="A293" s="5">
        <v>541027</v>
      </c>
      <c r="B293" s="4" t="s">
        <v>429</v>
      </c>
      <c r="C293" s="28">
        <v>0</v>
      </c>
      <c r="D293" s="28">
        <v>0</v>
      </c>
      <c r="E293" s="28">
        <v>0</v>
      </c>
      <c r="F293" s="28">
        <v>3831600</v>
      </c>
      <c r="G293" s="28">
        <v>1895000</v>
      </c>
      <c r="H293" s="28">
        <v>847800</v>
      </c>
    </row>
    <row r="294" spans="1:8" ht="16.5" hidden="1" x14ac:dyDescent="0.3">
      <c r="A294" s="5">
        <v>541028</v>
      </c>
      <c r="B294" s="4" t="s">
        <v>428</v>
      </c>
      <c r="C294" s="28">
        <v>0</v>
      </c>
      <c r="D294" s="28">
        <v>0</v>
      </c>
      <c r="E294" s="28">
        <v>0</v>
      </c>
      <c r="F294" s="28">
        <v>89159177</v>
      </c>
      <c r="G294" s="28">
        <v>108706140</v>
      </c>
      <c r="H294" s="28">
        <v>95456275</v>
      </c>
    </row>
    <row r="295" spans="1:8" ht="16.5" hidden="1" x14ac:dyDescent="0.3">
      <c r="A295" s="5">
        <v>541029</v>
      </c>
      <c r="B295" s="4" t="s">
        <v>427</v>
      </c>
      <c r="C295" s="28">
        <v>0</v>
      </c>
      <c r="D295" s="28">
        <v>0</v>
      </c>
      <c r="E295" s="28">
        <v>0</v>
      </c>
      <c r="F295" s="28">
        <v>21624868</v>
      </c>
      <c r="G295" s="28">
        <v>27421574</v>
      </c>
      <c r="H295" s="28">
        <v>14190666</v>
      </c>
    </row>
    <row r="296" spans="1:8" ht="16.5" hidden="1" x14ac:dyDescent="0.3">
      <c r="A296" s="5">
        <v>541095</v>
      </c>
      <c r="B296" s="4" t="s">
        <v>213</v>
      </c>
      <c r="C296" s="28">
        <v>0</v>
      </c>
      <c r="D296" s="28">
        <v>0</v>
      </c>
      <c r="E296" s="28">
        <v>0</v>
      </c>
      <c r="F296" s="28">
        <v>340147578.70999998</v>
      </c>
      <c r="G296" s="28">
        <v>456689711.33999997</v>
      </c>
      <c r="H296" s="28">
        <v>98300789.019999996</v>
      </c>
    </row>
    <row r="297" spans="1:8" ht="16.5" hidden="1" x14ac:dyDescent="0.3">
      <c r="A297" s="5">
        <v>541500</v>
      </c>
      <c r="B297" s="4" t="s">
        <v>420</v>
      </c>
      <c r="C297" s="28">
        <v>0</v>
      </c>
      <c r="D297" s="28">
        <v>0</v>
      </c>
      <c r="E297" s="28">
        <v>0</v>
      </c>
      <c r="F297" s="28">
        <v>49528204.409999996</v>
      </c>
      <c r="G297" s="28">
        <v>44251397.829999998</v>
      </c>
      <c r="H297" s="28">
        <v>37286330.359999999</v>
      </c>
    </row>
    <row r="298" spans="1:8" ht="16.5" x14ac:dyDescent="0.3">
      <c r="A298" s="5">
        <v>6</v>
      </c>
      <c r="B298" s="275" t="s">
        <v>417</v>
      </c>
      <c r="C298" s="28">
        <v>48259742284.449997</v>
      </c>
      <c r="D298" s="28">
        <v>52034659058.580002</v>
      </c>
      <c r="E298" s="28">
        <v>45410512522.879997</v>
      </c>
      <c r="F298" s="28">
        <v>46089197985.849998</v>
      </c>
      <c r="G298" s="28">
        <v>56212222501.080002</v>
      </c>
      <c r="H298" s="28">
        <v>29840617009.07</v>
      </c>
    </row>
    <row r="299" spans="1:8" ht="16.5" hidden="1" x14ac:dyDescent="0.3">
      <c r="A299" s="5">
        <v>61</v>
      </c>
      <c r="B299" s="4" t="s">
        <v>416</v>
      </c>
      <c r="C299" s="28">
        <v>48259742284.449997</v>
      </c>
      <c r="D299" s="28">
        <v>52034659058.580002</v>
      </c>
      <c r="E299" s="28">
        <v>45410512522.879997</v>
      </c>
      <c r="F299" s="28">
        <v>46089197985.849998</v>
      </c>
      <c r="G299" s="28">
        <v>56212222501.080002</v>
      </c>
      <c r="H299" s="28">
        <v>29840617009.07</v>
      </c>
    </row>
    <row r="300" spans="1:8" ht="16.5" hidden="1" x14ac:dyDescent="0.3">
      <c r="A300" s="5">
        <v>613500</v>
      </c>
      <c r="B300" s="4" t="s">
        <v>280</v>
      </c>
      <c r="C300" s="28">
        <v>48259742284.449997</v>
      </c>
      <c r="D300" s="28">
        <v>52034659058.580002</v>
      </c>
      <c r="E300" s="28">
        <v>45410512522.879997</v>
      </c>
      <c r="F300" s="28">
        <v>46089197985.849998</v>
      </c>
      <c r="G300" s="28">
        <v>56212222501.080002</v>
      </c>
      <c r="H300" s="28">
        <v>29840617009.07</v>
      </c>
    </row>
    <row r="301" spans="1:8" ht="16.5" hidden="1" x14ac:dyDescent="0.3">
      <c r="A301" s="5">
        <v>613520</v>
      </c>
      <c r="B301" s="4" t="s">
        <v>270</v>
      </c>
      <c r="C301" s="28">
        <v>11948465850.51</v>
      </c>
      <c r="D301" s="28">
        <v>10755755416.370001</v>
      </c>
      <c r="E301" s="28">
        <v>11541090613.17</v>
      </c>
      <c r="F301" s="28">
        <v>13179051456.91</v>
      </c>
      <c r="G301" s="28">
        <v>16306566888.48</v>
      </c>
      <c r="H301" s="28">
        <v>7736637359.04</v>
      </c>
    </row>
    <row r="302" spans="1:8" ht="16.5" hidden="1" x14ac:dyDescent="0.3">
      <c r="A302" s="5">
        <v>613522</v>
      </c>
      <c r="B302" s="4" t="s">
        <v>269</v>
      </c>
      <c r="C302" s="28">
        <v>36311276433.940002</v>
      </c>
      <c r="D302" s="28">
        <v>41278903642.209999</v>
      </c>
      <c r="E302" s="28">
        <v>33869421909.709999</v>
      </c>
      <c r="F302" s="28">
        <v>32910146528.939999</v>
      </c>
      <c r="G302" s="28">
        <v>39905655612.599998</v>
      </c>
      <c r="H302" s="28">
        <v>22103979650.029999</v>
      </c>
    </row>
    <row r="303" spans="1:8" ht="16.5" hidden="1" x14ac:dyDescent="0.3">
      <c r="A303" s="5">
        <v>81</v>
      </c>
      <c r="B303" s="4" t="s">
        <v>196</v>
      </c>
      <c r="C303" s="28">
        <v>240342503</v>
      </c>
      <c r="D303" s="28">
        <v>302035328</v>
      </c>
      <c r="E303" s="28">
        <v>309335491</v>
      </c>
      <c r="F303" s="28">
        <v>295418211</v>
      </c>
      <c r="G303" s="28">
        <v>247185073</v>
      </c>
      <c r="H303" s="28">
        <v>245749880</v>
      </c>
    </row>
    <row r="304" spans="1:8" ht="16.5" hidden="1" x14ac:dyDescent="0.3">
      <c r="A304" s="5">
        <v>811000</v>
      </c>
      <c r="B304" s="4" t="s">
        <v>194</v>
      </c>
      <c r="C304" s="28">
        <v>200000000</v>
      </c>
      <c r="D304" s="28">
        <v>200000000</v>
      </c>
      <c r="E304" s="28">
        <v>200000000</v>
      </c>
      <c r="F304" s="28">
        <v>200000000</v>
      </c>
      <c r="G304" s="28">
        <v>200000000</v>
      </c>
      <c r="H304" s="28">
        <v>200000000</v>
      </c>
    </row>
    <row r="305" spans="1:8" ht="16.5" hidden="1" x14ac:dyDescent="0.3">
      <c r="A305" s="5">
        <v>811500</v>
      </c>
      <c r="B305" s="4" t="s">
        <v>193</v>
      </c>
      <c r="C305" s="28">
        <v>40342503</v>
      </c>
      <c r="D305" s="28">
        <v>102035328</v>
      </c>
      <c r="E305" s="28">
        <v>109335491</v>
      </c>
      <c r="F305" s="28">
        <v>95418211</v>
      </c>
      <c r="G305" s="28">
        <v>47185073</v>
      </c>
      <c r="H305" s="28">
        <v>45749880</v>
      </c>
    </row>
    <row r="306" spans="1:8" ht="16.5" hidden="1" x14ac:dyDescent="0.3">
      <c r="A306" s="5">
        <v>811530</v>
      </c>
      <c r="B306" s="4" t="s">
        <v>187</v>
      </c>
      <c r="C306" s="28">
        <v>0</v>
      </c>
      <c r="D306" s="28">
        <v>0</v>
      </c>
      <c r="E306" s="28">
        <v>0</v>
      </c>
      <c r="F306" s="28">
        <v>30142</v>
      </c>
      <c r="G306" s="28">
        <v>0</v>
      </c>
      <c r="H306" s="28">
        <v>9968</v>
      </c>
    </row>
    <row r="307" spans="1:8" ht="16.5" hidden="1" x14ac:dyDescent="0.3">
      <c r="A307" s="5">
        <v>811545</v>
      </c>
      <c r="B307" s="4" t="s">
        <v>184</v>
      </c>
      <c r="C307" s="28">
        <v>97427</v>
      </c>
      <c r="D307" s="28">
        <v>24330</v>
      </c>
      <c r="E307" s="28">
        <v>0</v>
      </c>
      <c r="F307" s="28">
        <v>0</v>
      </c>
      <c r="G307" s="28">
        <v>9660</v>
      </c>
      <c r="H307" s="28">
        <v>16573</v>
      </c>
    </row>
    <row r="308" spans="1:8" ht="16.5" hidden="1" x14ac:dyDescent="0.3">
      <c r="A308" s="5">
        <v>811550</v>
      </c>
      <c r="B308" s="4" t="s">
        <v>183</v>
      </c>
      <c r="C308" s="28">
        <v>29961530</v>
      </c>
      <c r="D308" s="28">
        <v>34101640</v>
      </c>
      <c r="E308" s="28">
        <v>32655428</v>
      </c>
      <c r="F308" s="28">
        <v>10651837</v>
      </c>
      <c r="G308" s="28">
        <v>12032170</v>
      </c>
      <c r="H308" s="28">
        <v>14600785</v>
      </c>
    </row>
    <row r="309" spans="1:8" ht="16.5" hidden="1" x14ac:dyDescent="0.3">
      <c r="A309" s="5">
        <v>811580</v>
      </c>
      <c r="B309" s="4" t="s">
        <v>177</v>
      </c>
      <c r="C309" s="28">
        <v>330034</v>
      </c>
      <c r="D309" s="28">
        <v>0</v>
      </c>
      <c r="E309" s="28">
        <v>336668</v>
      </c>
      <c r="F309" s="28">
        <v>82410</v>
      </c>
      <c r="G309" s="28">
        <v>2975894</v>
      </c>
      <c r="H309" s="28">
        <v>446858</v>
      </c>
    </row>
    <row r="310" spans="1:8" ht="16.5" hidden="1" x14ac:dyDescent="0.3">
      <c r="A310" s="5">
        <v>811585</v>
      </c>
      <c r="B310" s="4" t="s">
        <v>176</v>
      </c>
      <c r="C310" s="28">
        <v>450021</v>
      </c>
      <c r="D310" s="28">
        <v>1504409</v>
      </c>
      <c r="E310" s="28">
        <v>578532</v>
      </c>
      <c r="F310" s="28">
        <v>2889</v>
      </c>
      <c r="G310" s="28">
        <v>18453</v>
      </c>
      <c r="H310" s="28">
        <v>180977</v>
      </c>
    </row>
    <row r="311" spans="1:8" ht="16.5" hidden="1" x14ac:dyDescent="0.3">
      <c r="A311" s="5">
        <v>811590</v>
      </c>
      <c r="B311" s="4" t="s">
        <v>175</v>
      </c>
      <c r="C311" s="28">
        <v>1524677</v>
      </c>
      <c r="D311" s="28">
        <v>1381256</v>
      </c>
      <c r="E311" s="28">
        <v>1080081</v>
      </c>
      <c r="F311" s="28">
        <v>35768</v>
      </c>
      <c r="G311" s="28">
        <v>112152</v>
      </c>
      <c r="H311" s="28">
        <v>186594</v>
      </c>
    </row>
    <row r="312" spans="1:8" ht="16.5" hidden="1" x14ac:dyDescent="0.3">
      <c r="A312" s="5">
        <v>811595</v>
      </c>
      <c r="B312" s="4" t="s">
        <v>174</v>
      </c>
      <c r="C312" s="28">
        <v>7941246</v>
      </c>
      <c r="D312" s="28">
        <v>64924067</v>
      </c>
      <c r="E312" s="28">
        <v>74679837</v>
      </c>
      <c r="F312" s="28">
        <v>84612536</v>
      </c>
      <c r="G312" s="28">
        <v>32036744</v>
      </c>
      <c r="H312" s="28">
        <v>30308125</v>
      </c>
    </row>
    <row r="313" spans="1:8" ht="16.5" hidden="1" x14ac:dyDescent="0.3">
      <c r="A313" s="5">
        <v>83</v>
      </c>
      <c r="B313" s="4" t="s">
        <v>172</v>
      </c>
      <c r="C313" s="28">
        <v>879040346.95000005</v>
      </c>
      <c r="D313" s="28">
        <v>879596837.49000001</v>
      </c>
      <c r="E313" s="28">
        <v>877741702.49000001</v>
      </c>
      <c r="F313" s="28">
        <v>877691801.49000001</v>
      </c>
      <c r="G313" s="28">
        <v>2731633134.0599999</v>
      </c>
      <c r="H313" s="28">
        <v>3288245134.0599999</v>
      </c>
    </row>
    <row r="314" spans="1:8" ht="16.5" hidden="1" x14ac:dyDescent="0.3">
      <c r="A314" s="5">
        <v>831000</v>
      </c>
      <c r="B314" s="4" t="s">
        <v>170</v>
      </c>
      <c r="C314" s="28">
        <v>449645268.41000003</v>
      </c>
      <c r="D314" s="28">
        <v>451658778.94999999</v>
      </c>
      <c r="E314" s="28">
        <v>450511378.94999999</v>
      </c>
      <c r="F314" s="28">
        <v>450407462.94999999</v>
      </c>
      <c r="G314" s="28">
        <v>505889285.51999998</v>
      </c>
      <c r="H314" s="28">
        <v>504139285.51999998</v>
      </c>
    </row>
    <row r="315" spans="1:8" ht="16.5" hidden="1" x14ac:dyDescent="0.3">
      <c r="A315" s="5">
        <v>831010</v>
      </c>
      <c r="B315" s="4" t="s">
        <v>168</v>
      </c>
      <c r="C315" s="28">
        <v>53837651.109999999</v>
      </c>
      <c r="D315" s="28">
        <v>53837651.109999999</v>
      </c>
      <c r="E315" s="28">
        <v>53837651.109999999</v>
      </c>
      <c r="F315" s="28">
        <v>53837651.109999999</v>
      </c>
      <c r="G315" s="28">
        <v>53837651.109999999</v>
      </c>
      <c r="H315" s="28">
        <v>53837651.109999999</v>
      </c>
    </row>
    <row r="316" spans="1:8" ht="16.5" hidden="1" x14ac:dyDescent="0.3">
      <c r="A316" s="5">
        <v>831015</v>
      </c>
      <c r="B316" s="4" t="s">
        <v>167</v>
      </c>
      <c r="C316" s="28">
        <v>240288265</v>
      </c>
      <c r="D316" s="28">
        <v>240288265</v>
      </c>
      <c r="E316" s="28">
        <v>240288265</v>
      </c>
      <c r="F316" s="28">
        <v>240288265</v>
      </c>
      <c r="G316" s="28">
        <v>254118733.13999999</v>
      </c>
      <c r="H316" s="28">
        <v>254118733.13999999</v>
      </c>
    </row>
    <row r="317" spans="1:8" ht="16.5" hidden="1" x14ac:dyDescent="0.3">
      <c r="A317" s="5">
        <v>831020</v>
      </c>
      <c r="B317" s="4" t="s">
        <v>166</v>
      </c>
      <c r="C317" s="28">
        <v>76667060.980000004</v>
      </c>
      <c r="D317" s="28">
        <v>78656571.519999996</v>
      </c>
      <c r="E317" s="28">
        <v>77509171.519999996</v>
      </c>
      <c r="F317" s="28">
        <v>77405255.519999996</v>
      </c>
      <c r="G317" s="28">
        <v>91807039.359999999</v>
      </c>
      <c r="H317" s="28">
        <v>90057039.359999999</v>
      </c>
    </row>
    <row r="318" spans="1:8" ht="16.5" hidden="1" x14ac:dyDescent="0.3">
      <c r="A318" s="5">
        <v>831025</v>
      </c>
      <c r="B318" s="4" t="s">
        <v>165</v>
      </c>
      <c r="C318" s="28">
        <v>78852291.319999993</v>
      </c>
      <c r="D318" s="28">
        <v>78876291.319999993</v>
      </c>
      <c r="E318" s="28">
        <v>78876291.319999993</v>
      </c>
      <c r="F318" s="28">
        <v>78876291.319999993</v>
      </c>
      <c r="G318" s="28">
        <v>106125861.91</v>
      </c>
      <c r="H318" s="28">
        <v>106125861.91</v>
      </c>
    </row>
    <row r="319" spans="1:8" ht="16.5" hidden="1" x14ac:dyDescent="0.3">
      <c r="A319" s="5">
        <v>832000</v>
      </c>
      <c r="B319" s="4" t="s">
        <v>161</v>
      </c>
      <c r="C319" s="28">
        <v>384853447.54000002</v>
      </c>
      <c r="D319" s="28">
        <v>384853447.54000002</v>
      </c>
      <c r="E319" s="28">
        <v>384853447.54000002</v>
      </c>
      <c r="F319" s="28">
        <v>384853447.54000002</v>
      </c>
      <c r="G319" s="28">
        <v>384853447.54000002</v>
      </c>
      <c r="H319" s="28">
        <v>384853447.54000002</v>
      </c>
    </row>
    <row r="320" spans="1:8" ht="16.5" hidden="1" x14ac:dyDescent="0.3">
      <c r="A320" s="5">
        <v>832500</v>
      </c>
      <c r="B320" s="4" t="s">
        <v>160</v>
      </c>
      <c r="C320" s="28">
        <v>44541631</v>
      </c>
      <c r="D320" s="28">
        <v>43084611</v>
      </c>
      <c r="E320" s="28">
        <v>42376876</v>
      </c>
      <c r="F320" s="28">
        <v>42430891</v>
      </c>
      <c r="G320" s="28">
        <v>1840890401</v>
      </c>
      <c r="H320" s="28">
        <v>2399252401</v>
      </c>
    </row>
    <row r="321" spans="1:8" ht="16.5" hidden="1" x14ac:dyDescent="0.3">
      <c r="A321" s="5">
        <v>86</v>
      </c>
      <c r="B321" s="4" t="s">
        <v>159</v>
      </c>
      <c r="C321" s="28">
        <v>240342503</v>
      </c>
      <c r="D321" s="28">
        <v>302035328</v>
      </c>
      <c r="E321" s="28">
        <v>309335491</v>
      </c>
      <c r="F321" s="28">
        <v>295418211</v>
      </c>
      <c r="G321" s="28">
        <v>247185073</v>
      </c>
      <c r="H321" s="28">
        <v>245749880</v>
      </c>
    </row>
    <row r="322" spans="1:8" ht="16.5" hidden="1" x14ac:dyDescent="0.3">
      <c r="A322" s="5">
        <v>88</v>
      </c>
      <c r="B322" s="4" t="s">
        <v>158</v>
      </c>
      <c r="C322" s="28">
        <v>879040346.95000005</v>
      </c>
      <c r="D322" s="28">
        <v>879596837.49000001</v>
      </c>
      <c r="E322" s="28">
        <v>877741702.49000001</v>
      </c>
      <c r="F322" s="28">
        <v>877691801.49000001</v>
      </c>
      <c r="G322" s="28">
        <v>2731633134.0599999</v>
      </c>
      <c r="H322" s="28">
        <v>3288245134.0599999</v>
      </c>
    </row>
    <row r="323" spans="1:8" ht="16.5" hidden="1" x14ac:dyDescent="0.3">
      <c r="A323" s="5">
        <v>91</v>
      </c>
      <c r="B323" s="4" t="s">
        <v>156</v>
      </c>
      <c r="C323" s="28">
        <v>1180937965</v>
      </c>
      <c r="D323" s="28">
        <v>1277991915</v>
      </c>
      <c r="E323" s="28">
        <v>1422579352</v>
      </c>
      <c r="F323" s="28">
        <v>1372011783</v>
      </c>
      <c r="G323" s="28">
        <v>1114073199</v>
      </c>
      <c r="H323" s="28">
        <v>1009923001</v>
      </c>
    </row>
    <row r="324" spans="1:8" ht="16.5" hidden="1" x14ac:dyDescent="0.3">
      <c r="A324" s="5">
        <v>911000</v>
      </c>
      <c r="B324" s="4" t="s">
        <v>154</v>
      </c>
      <c r="C324" s="28">
        <v>1180937965</v>
      </c>
      <c r="D324" s="28">
        <v>1277991915</v>
      </c>
      <c r="E324" s="28">
        <v>1422579352</v>
      </c>
      <c r="F324" s="28">
        <v>1372011783</v>
      </c>
      <c r="G324" s="28">
        <v>1114073199</v>
      </c>
      <c r="H324" s="28">
        <v>1009923001</v>
      </c>
    </row>
    <row r="325" spans="1:8" ht="16.5" hidden="1" x14ac:dyDescent="0.3">
      <c r="A325" s="5">
        <v>93</v>
      </c>
      <c r="B325" s="4" t="s">
        <v>147</v>
      </c>
      <c r="C325" s="28">
        <v>978972365.33000004</v>
      </c>
      <c r="D325" s="28">
        <v>983036326.01999998</v>
      </c>
      <c r="E325" s="28">
        <v>1001823578.35</v>
      </c>
      <c r="F325" s="28">
        <v>1296654221.8099999</v>
      </c>
      <c r="G325" s="28">
        <v>1476104139.8699999</v>
      </c>
      <c r="H325" s="28">
        <v>1551472516.28</v>
      </c>
    </row>
    <row r="326" spans="1:8" ht="16.5" hidden="1" x14ac:dyDescent="0.3">
      <c r="A326" s="5">
        <v>930500</v>
      </c>
      <c r="B326" s="4" t="s">
        <v>146</v>
      </c>
      <c r="C326" s="28">
        <v>97534904.950000003</v>
      </c>
      <c r="D326" s="28">
        <v>90475796.170000002</v>
      </c>
      <c r="E326" s="28">
        <v>107679916.41</v>
      </c>
      <c r="F326" s="28">
        <v>116310867.79000001</v>
      </c>
      <c r="G326" s="28">
        <v>90730083.450000003</v>
      </c>
      <c r="H326" s="28">
        <v>77235166.859999999</v>
      </c>
    </row>
    <row r="327" spans="1:8" ht="16.5" hidden="1" x14ac:dyDescent="0.3">
      <c r="A327" s="5">
        <v>931000</v>
      </c>
      <c r="B327" s="4" t="s">
        <v>145</v>
      </c>
      <c r="C327" s="28">
        <v>881437460.38</v>
      </c>
      <c r="D327" s="28">
        <v>892560529.85000002</v>
      </c>
      <c r="E327" s="28">
        <v>894143661.94000006</v>
      </c>
      <c r="F327" s="28">
        <v>1180343354.02</v>
      </c>
      <c r="G327" s="28">
        <v>1385374056.4200001</v>
      </c>
      <c r="H327" s="28">
        <v>1474237349.4200001</v>
      </c>
    </row>
    <row r="328" spans="1:8" ht="16.5" hidden="1" x14ac:dyDescent="0.3">
      <c r="A328" s="5">
        <v>96</v>
      </c>
      <c r="B328" s="4" t="s">
        <v>142</v>
      </c>
      <c r="C328" s="28">
        <v>1180937965</v>
      </c>
      <c r="D328" s="28">
        <v>1277991915</v>
      </c>
      <c r="E328" s="28">
        <v>1422579352</v>
      </c>
      <c r="F328" s="28">
        <v>1372011783</v>
      </c>
      <c r="G328" s="28">
        <v>1114073199</v>
      </c>
      <c r="H328" s="28">
        <v>1009923001</v>
      </c>
    </row>
    <row r="329" spans="1:8" ht="16.5" hidden="1" x14ac:dyDescent="0.3">
      <c r="A329" s="5">
        <v>960500</v>
      </c>
      <c r="B329" s="4" t="s">
        <v>141</v>
      </c>
      <c r="C329" s="28">
        <v>1180937965</v>
      </c>
      <c r="D329" s="28">
        <v>1277991915</v>
      </c>
      <c r="E329" s="28">
        <v>1422579352</v>
      </c>
      <c r="F329" s="28">
        <v>1372011783</v>
      </c>
      <c r="G329" s="28">
        <v>1114073199</v>
      </c>
      <c r="H329" s="28">
        <v>1009923001</v>
      </c>
    </row>
    <row r="330" spans="1:8" ht="16.5" hidden="1" x14ac:dyDescent="0.3">
      <c r="A330" s="5">
        <v>98</v>
      </c>
      <c r="B330" s="4" t="s">
        <v>140</v>
      </c>
      <c r="C330" s="28">
        <v>978972365.33000004</v>
      </c>
      <c r="D330" s="28">
        <v>983036326.01999998</v>
      </c>
      <c r="E330" s="28">
        <v>1001823578.35</v>
      </c>
      <c r="F330" s="28">
        <v>1296654221.8099999</v>
      </c>
      <c r="G330" s="28">
        <v>1476104139.8699999</v>
      </c>
      <c r="H330" s="28">
        <v>1551472516.28</v>
      </c>
    </row>
    <row r="331" spans="1:8" hidden="1" x14ac:dyDescent="0.25">
      <c r="B331"/>
    </row>
  </sheetData>
  <autoFilter ref="A1:H330" xr:uid="{95CE88DE-9982-4ABC-A527-B980DB68B9E0}">
    <filterColumn colId="0">
      <customFilters>
        <customFilter operator="lessThan" val="99"/>
      </customFilters>
    </filterColumn>
  </autoFilter>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B111-5E4E-4E82-9A46-1B3A5810B81C}">
  <sheetPr filterMode="1">
    <tabColor theme="5"/>
    <outlinePr summaryBelow="0" summaryRight="0"/>
  </sheetPr>
  <dimension ref="A1:M55"/>
  <sheetViews>
    <sheetView showGridLines="0" tabSelected="1" zoomScale="180" zoomScaleNormal="180" workbookViewId="0">
      <pane xSplit="1" ySplit="2" topLeftCell="B33" activePane="bottomRight" state="frozen"/>
      <selection activeCell="C22" sqref="C22:H22"/>
      <selection pane="topRight" activeCell="C22" sqref="C22:H22"/>
      <selection pane="bottomLeft" activeCell="C22" sqref="C22:H22"/>
      <selection pane="bottomRight" activeCell="M42" sqref="M42"/>
    </sheetView>
  </sheetViews>
  <sheetFormatPr baseColWidth="10" defaultColWidth="11.42578125" defaultRowHeight="16.5" x14ac:dyDescent="0.25"/>
  <cols>
    <col min="1" max="1" width="8.140625" style="42" bestFit="1" customWidth="1"/>
    <col min="2" max="2" width="10.28515625" style="159" customWidth="1"/>
    <col min="3" max="3" width="33.28515625" style="48" customWidth="1"/>
    <col min="4" max="4" width="24.7109375" style="150" hidden="1" customWidth="1"/>
    <col min="5" max="5" width="33.42578125" style="48" hidden="1" customWidth="1"/>
    <col min="6" max="6" width="8.5703125" style="43" bestFit="1" customWidth="1"/>
    <col min="7" max="7" width="9.28515625" style="43" bestFit="1" customWidth="1"/>
    <col min="8" max="8" width="10.140625" style="43" bestFit="1" customWidth="1"/>
    <col min="9" max="9" width="8.42578125" style="43" bestFit="1" customWidth="1"/>
    <col min="10" max="11" width="9.42578125" style="43" bestFit="1" customWidth="1"/>
    <col min="12" max="12" width="6.42578125" style="35" bestFit="1" customWidth="1"/>
    <col min="13" max="13" width="7.28515625" style="35" customWidth="1"/>
    <col min="14" max="16384" width="11.42578125" style="35"/>
  </cols>
  <sheetData>
    <row r="1" spans="1:13" s="159" customFormat="1" x14ac:dyDescent="0.25">
      <c r="C1" s="48"/>
      <c r="D1" s="48"/>
      <c r="E1" s="48"/>
      <c r="F1" s="48"/>
      <c r="G1" s="48"/>
      <c r="H1" s="48"/>
      <c r="I1" s="48"/>
      <c r="J1" s="48"/>
      <c r="K1" s="160">
        <v>6</v>
      </c>
      <c r="L1" s="302" t="s">
        <v>0</v>
      </c>
      <c r="M1" s="302"/>
    </row>
    <row r="2" spans="1:13" ht="25.5" x14ac:dyDescent="0.25">
      <c r="A2" s="34" t="s">
        <v>1452</v>
      </c>
      <c r="B2" s="44" t="s">
        <v>107</v>
      </c>
      <c r="C2" s="44" t="s">
        <v>1451</v>
      </c>
      <c r="D2" s="143" t="s">
        <v>1408</v>
      </c>
      <c r="E2" s="44" t="s">
        <v>1453</v>
      </c>
      <c r="F2" s="158">
        <f>+cuc!C1</f>
        <v>42735</v>
      </c>
      <c r="G2" s="158">
        <f>+cuc!D1</f>
        <v>43100</v>
      </c>
      <c r="H2" s="158">
        <f>+cuc!E1</f>
        <v>43465</v>
      </c>
      <c r="I2" s="158">
        <f>+cuc!F1</f>
        <v>43830</v>
      </c>
      <c r="J2" s="158">
        <f>+cuc!G1</f>
        <v>44196</v>
      </c>
      <c r="K2" s="161">
        <f>+cuc!H1</f>
        <v>44377</v>
      </c>
      <c r="L2" s="164" t="s">
        <v>2108</v>
      </c>
      <c r="M2" s="164" t="s">
        <v>2109</v>
      </c>
    </row>
    <row r="3" spans="1:13" ht="18" hidden="1" customHeight="1" x14ac:dyDescent="0.25">
      <c r="A3" s="36" t="s">
        <v>0</v>
      </c>
      <c r="B3" s="45" t="s">
        <v>2095</v>
      </c>
      <c r="C3" s="45" t="s">
        <v>81</v>
      </c>
      <c r="D3" s="144" t="s">
        <v>1</v>
      </c>
      <c r="E3" s="45" t="s">
        <v>62</v>
      </c>
      <c r="F3" s="188">
        <f>+'1. SARC - Calidad Cartera'!C75</f>
        <v>5.5752421834755699E-2</v>
      </c>
      <c r="G3" s="188">
        <f>+'1. SARC - Calidad Cartera'!D75</f>
        <v>5.1531275493188644E-2</v>
      </c>
      <c r="H3" s="188">
        <f>+'1. SARC - Calidad Cartera'!E75</f>
        <v>3.1888436076068276E-2</v>
      </c>
      <c r="I3" s="188">
        <f>+'1. SARC - Calidad Cartera'!F75</f>
        <v>2.2915657183582211E-2</v>
      </c>
      <c r="J3" s="188">
        <f>+'1. SARC - Calidad Cartera'!G75</f>
        <v>2.44354255732687E-2</v>
      </c>
      <c r="K3" s="189">
        <f>+'1. SARC - Calidad Cartera'!H75</f>
        <v>3.1113135055421293E-2</v>
      </c>
      <c r="L3" s="163" t="s">
        <v>2012</v>
      </c>
      <c r="M3" s="163" t="s">
        <v>1890</v>
      </c>
    </row>
    <row r="4" spans="1:13" ht="18" hidden="1" customHeight="1" x14ac:dyDescent="0.25">
      <c r="A4" s="41" t="s">
        <v>6</v>
      </c>
      <c r="B4" s="136" t="s">
        <v>2316</v>
      </c>
      <c r="C4" s="156" t="s">
        <v>97</v>
      </c>
      <c r="D4" s="146" t="s">
        <v>14</v>
      </c>
      <c r="E4" s="156" t="s">
        <v>71</v>
      </c>
      <c r="F4" s="142">
        <f>+'1. SARC - Calidad (con castigo)'!C77</f>
        <v>0.22398572045736359</v>
      </c>
      <c r="G4" s="142">
        <f>+'1. SARC - Calidad (con castigo)'!D77</f>
        <v>0.20741690581910771</v>
      </c>
      <c r="H4" s="142">
        <f>+'1. SARC - Calidad (con castigo)'!E77</f>
        <v>0.17364408177430546</v>
      </c>
      <c r="I4" s="142">
        <f>+'1. SARC - Calidad (con castigo)'!F77</f>
        <v>0.17338499728426238</v>
      </c>
      <c r="J4" s="142">
        <f>+'1. SARC - Calidad (con castigo)'!G77</f>
        <v>0.21002497085719085</v>
      </c>
      <c r="K4" s="162">
        <f>+'1. SARC - Calidad (con castigo)'!H77</f>
        <v>0.23572092955882129</v>
      </c>
      <c r="L4" s="163" t="s">
        <v>2013</v>
      </c>
      <c r="M4" s="163" t="s">
        <v>2014</v>
      </c>
    </row>
    <row r="5" spans="1:13" ht="31.5" hidden="1" x14ac:dyDescent="0.25">
      <c r="A5" s="36" t="s">
        <v>0</v>
      </c>
      <c r="B5" s="45" t="s">
        <v>2095</v>
      </c>
      <c r="C5" s="45" t="s">
        <v>83</v>
      </c>
      <c r="D5" s="144" t="s">
        <v>1</v>
      </c>
      <c r="E5" s="45" t="s">
        <v>57</v>
      </c>
      <c r="F5" s="188">
        <f>+'2. SARC - Calidad Cons sin LBZ'!C21</f>
        <v>5.5752421834755699E-2</v>
      </c>
      <c r="G5" s="188">
        <f>+'2. SARC - Calidad Cons sin LBZ'!D21</f>
        <v>5.1531275493188644E-2</v>
      </c>
      <c r="H5" s="188">
        <f>+'2. SARC - Calidad Cons sin LBZ'!E21</f>
        <v>3.1888436076068276E-2</v>
      </c>
      <c r="I5" s="188">
        <f>+'2. SARC - Calidad Cons sin LBZ'!F21</f>
        <v>2.2915657183582211E-2</v>
      </c>
      <c r="J5" s="188">
        <f>+'2. SARC - Calidad Cons sin LBZ'!G21</f>
        <v>2.44354255732687E-2</v>
      </c>
      <c r="K5" s="189">
        <f>+'2. SARC - Calidad Cons sin LBZ'!H21</f>
        <v>3.1113135055421293E-2</v>
      </c>
      <c r="L5" s="163" t="s">
        <v>2013</v>
      </c>
      <c r="M5" s="163" t="s">
        <v>2014</v>
      </c>
    </row>
    <row r="6" spans="1:13" ht="31.5" hidden="1" x14ac:dyDescent="0.25">
      <c r="A6" s="36" t="s">
        <v>0</v>
      </c>
      <c r="B6" s="45" t="s">
        <v>38</v>
      </c>
      <c r="C6" s="45" t="s">
        <v>82</v>
      </c>
      <c r="D6" s="144" t="s">
        <v>1</v>
      </c>
      <c r="E6" s="45" t="s">
        <v>58</v>
      </c>
      <c r="F6" s="188">
        <f>+'3. SARC - Calidad Cons LBZ'!C30</f>
        <v>0</v>
      </c>
      <c r="G6" s="188">
        <f>+'3. SARC - Calidad Cons LBZ'!D30</f>
        <v>0</v>
      </c>
      <c r="H6" s="188">
        <f>+'3. SARC - Calidad Cons LBZ'!E30</f>
        <v>0</v>
      </c>
      <c r="I6" s="188">
        <f>+'3. SARC - Calidad Cons LBZ'!F30</f>
        <v>0</v>
      </c>
      <c r="J6" s="188">
        <f>+'3. SARC - Calidad Cons LBZ'!G30</f>
        <v>0</v>
      </c>
      <c r="K6" s="189">
        <f>+'3. SARC - Calidad Cons LBZ'!H30</f>
        <v>0</v>
      </c>
      <c r="L6" s="163" t="s">
        <v>2012</v>
      </c>
      <c r="M6" s="163" t="s">
        <v>1890</v>
      </c>
    </row>
    <row r="7" spans="1:13" ht="31.5" hidden="1" x14ac:dyDescent="0.25">
      <c r="A7" s="36" t="s">
        <v>0</v>
      </c>
      <c r="B7" s="45" t="s">
        <v>38</v>
      </c>
      <c r="C7" s="45" t="s">
        <v>84</v>
      </c>
      <c r="D7" s="144" t="s">
        <v>1</v>
      </c>
      <c r="E7" s="45" t="s">
        <v>59</v>
      </c>
      <c r="F7" s="188">
        <f>+'4. SARC - Calidad Comercial'!C21</f>
        <v>0</v>
      </c>
      <c r="G7" s="188">
        <f>+'4. SARC - Calidad Comercial'!D21</f>
        <v>0</v>
      </c>
      <c r="H7" s="188">
        <f>+'4. SARC - Calidad Comercial'!E21</f>
        <v>0</v>
      </c>
      <c r="I7" s="188">
        <f>+'4. SARC - Calidad Comercial'!F21</f>
        <v>0</v>
      </c>
      <c r="J7" s="188">
        <f>+'4. SARC - Calidad Comercial'!G21</f>
        <v>0</v>
      </c>
      <c r="K7" s="189">
        <f>+'4. SARC - Calidad Comercial'!H21</f>
        <v>0</v>
      </c>
      <c r="L7" s="163" t="s">
        <v>2013</v>
      </c>
      <c r="M7" s="163" t="s">
        <v>2014</v>
      </c>
    </row>
    <row r="8" spans="1:13" ht="31.5" hidden="1" x14ac:dyDescent="0.25">
      <c r="A8" s="36" t="s">
        <v>0</v>
      </c>
      <c r="B8" s="45" t="s">
        <v>38</v>
      </c>
      <c r="C8" s="45" t="s">
        <v>85</v>
      </c>
      <c r="D8" s="144" t="s">
        <v>1</v>
      </c>
      <c r="E8" s="45" t="s">
        <v>60</v>
      </c>
      <c r="F8" s="188">
        <f>+'5. SARC - Calidad MICRO'!C27</f>
        <v>0</v>
      </c>
      <c r="G8" s="188">
        <f>+'5. SARC - Calidad MICRO'!D27</f>
        <v>0</v>
      </c>
      <c r="H8" s="188">
        <f>+'5. SARC - Calidad MICRO'!E27</f>
        <v>0</v>
      </c>
      <c r="I8" s="188">
        <f>+'5. SARC - Calidad MICRO'!F27</f>
        <v>0</v>
      </c>
      <c r="J8" s="188">
        <f>+'5. SARC - Calidad MICRO'!G27</f>
        <v>0</v>
      </c>
      <c r="K8" s="189">
        <f>+'5. SARC - Calidad MICRO'!H27</f>
        <v>0</v>
      </c>
      <c r="L8" s="163" t="s">
        <v>2013</v>
      </c>
      <c r="M8" s="163" t="s">
        <v>2014</v>
      </c>
    </row>
    <row r="9" spans="1:13" ht="31.5" hidden="1" x14ac:dyDescent="0.25">
      <c r="A9" s="36" t="s">
        <v>0</v>
      </c>
      <c r="B9" s="45" t="s">
        <v>38</v>
      </c>
      <c r="C9" s="45" t="s">
        <v>86</v>
      </c>
      <c r="D9" s="144" t="s">
        <v>1</v>
      </c>
      <c r="E9" s="45" t="s">
        <v>61</v>
      </c>
      <c r="F9" s="188">
        <f>+'6. SARC - Calidad VIVI'!C30</f>
        <v>0</v>
      </c>
      <c r="G9" s="188">
        <f>+'6. SARC - Calidad VIVI'!D30</f>
        <v>0</v>
      </c>
      <c r="H9" s="188">
        <f>+'6. SARC - Calidad VIVI'!E30</f>
        <v>0</v>
      </c>
      <c r="I9" s="188">
        <f>+'6. SARC - Calidad VIVI'!F30</f>
        <v>0</v>
      </c>
      <c r="J9" s="188">
        <f>+'6. SARC - Calidad VIVI'!G30</f>
        <v>0</v>
      </c>
      <c r="K9" s="189">
        <f>+'6. SARC - Calidad VIVI'!H30</f>
        <v>0</v>
      </c>
      <c r="L9" s="163" t="s">
        <v>2012</v>
      </c>
      <c r="M9" s="163" t="s">
        <v>1890</v>
      </c>
    </row>
    <row r="10" spans="1:13" hidden="1" x14ac:dyDescent="0.25">
      <c r="A10" s="41" t="s">
        <v>6</v>
      </c>
      <c r="B10" s="136" t="s">
        <v>2095</v>
      </c>
      <c r="C10" s="156" t="s">
        <v>98</v>
      </c>
      <c r="D10" s="146" t="s">
        <v>36</v>
      </c>
      <c r="E10" s="156" t="s">
        <v>36</v>
      </c>
      <c r="F10" s="142">
        <f>+'7. SARC - Cobertura TOTAL'!C30</f>
        <v>2.6638326902332678E-2</v>
      </c>
      <c r="G10" s="142">
        <f>+'7. SARC - Cobertura TOTAL'!D30</f>
        <v>6.1531327527990932E-2</v>
      </c>
      <c r="H10" s="142">
        <f>+'7. SARC - Cobertura TOTAL'!E30</f>
        <v>4.1888436055222238E-2</v>
      </c>
      <c r="I10" s="142">
        <f>+'7. SARC - Cobertura TOTAL'!F30</f>
        <v>3.6058425542332427E-2</v>
      </c>
      <c r="J10" s="142">
        <f>+'7. SARC - Cobertura TOTAL'!G30</f>
        <v>3.4435425532683472E-2</v>
      </c>
      <c r="K10" s="162">
        <f>+'7. SARC - Cobertura TOTAL'!H30</f>
        <v>4.1823192337450771E-2</v>
      </c>
      <c r="L10" s="163" t="s">
        <v>1891</v>
      </c>
      <c r="M10" s="163" t="s">
        <v>2011</v>
      </c>
    </row>
    <row r="11" spans="1:13" ht="25.5" hidden="1" x14ac:dyDescent="0.25">
      <c r="A11" s="41" t="s">
        <v>6</v>
      </c>
      <c r="B11" s="136" t="s">
        <v>42</v>
      </c>
      <c r="C11" s="156" t="s">
        <v>116</v>
      </c>
      <c r="D11" s="145" t="s">
        <v>73</v>
      </c>
      <c r="E11" s="156" t="s">
        <v>72</v>
      </c>
      <c r="F11" s="142">
        <f>+'30. Cobertura Cartera improduc'!C81</f>
        <v>0.30411101475497548</v>
      </c>
      <c r="G11" s="142">
        <f>+'30. Cobertura Cartera improduc'!D81</f>
        <v>1</v>
      </c>
      <c r="H11" s="142">
        <f>+'30. Cobertura Cartera improduc'!E81</f>
        <v>1</v>
      </c>
      <c r="I11" s="142">
        <f>+'30. Cobertura Cartera improduc'!F81</f>
        <v>1</v>
      </c>
      <c r="J11" s="142">
        <f>+'30. Cobertura Cartera improduc'!G81</f>
        <v>1</v>
      </c>
      <c r="K11" s="162">
        <f>+'30. Cobertura Cartera improduc'!H81</f>
        <v>1</v>
      </c>
      <c r="L11" s="163" t="s">
        <v>1905</v>
      </c>
      <c r="M11" s="163" t="s">
        <v>1904</v>
      </c>
    </row>
    <row r="12" spans="1:13" ht="31.5" hidden="1" x14ac:dyDescent="0.25">
      <c r="A12" s="36" t="s">
        <v>0</v>
      </c>
      <c r="B12" s="45" t="s">
        <v>2095</v>
      </c>
      <c r="C12" s="45" t="s">
        <v>2327</v>
      </c>
      <c r="D12" s="144" t="s">
        <v>53</v>
      </c>
      <c r="E12" s="45" t="s">
        <v>2</v>
      </c>
      <c r="F12" s="188">
        <f>+'7. SARC - Cobertura consumo'!C46</f>
        <v>0.29570687932258538</v>
      </c>
      <c r="G12" s="188">
        <f>+'7. SARC - Cobertura consumo'!D46</f>
        <v>1</v>
      </c>
      <c r="H12" s="188">
        <f>+'7. SARC - Cobertura consumo'!E46</f>
        <v>1</v>
      </c>
      <c r="I12" s="188">
        <f>+'7. SARC - Cobertura consumo'!F46</f>
        <v>1.1371450246683883</v>
      </c>
      <c r="J12" s="188">
        <f>+'7. SARC - Cobertura consumo'!G46</f>
        <v>1</v>
      </c>
      <c r="K12" s="189">
        <f>+'7. SARC - Cobertura consumo'!H46</f>
        <v>1.0228217870234977</v>
      </c>
      <c r="L12" s="163" t="s">
        <v>1900</v>
      </c>
      <c r="M12" s="163" t="s">
        <v>1895</v>
      </c>
    </row>
    <row r="13" spans="1:13" ht="31.5" hidden="1" x14ac:dyDescent="0.25">
      <c r="A13" s="36" t="s">
        <v>0</v>
      </c>
      <c r="B13" s="45" t="s">
        <v>38</v>
      </c>
      <c r="C13" s="45" t="s">
        <v>88</v>
      </c>
      <c r="D13" s="144" t="s">
        <v>53</v>
      </c>
      <c r="E13" s="45" t="s">
        <v>2</v>
      </c>
      <c r="F13" s="188">
        <f>+'8. SARC - Cobertura comercial'!C29</f>
        <v>0</v>
      </c>
      <c r="G13" s="188">
        <f>+'8. SARC - Cobertura comercial'!D29</f>
        <v>0</v>
      </c>
      <c r="H13" s="188">
        <f>+'8. SARC - Cobertura comercial'!E29</f>
        <v>0</v>
      </c>
      <c r="I13" s="188">
        <f>+'8. SARC - Cobertura comercial'!F29</f>
        <v>0</v>
      </c>
      <c r="J13" s="188">
        <f>+'8. SARC - Cobertura comercial'!G29</f>
        <v>0</v>
      </c>
      <c r="K13" s="189">
        <f>+'8. SARC - Cobertura comercial'!H29</f>
        <v>0</v>
      </c>
      <c r="L13" s="163" t="s">
        <v>1900</v>
      </c>
      <c r="M13" s="163" t="s">
        <v>1895</v>
      </c>
    </row>
    <row r="14" spans="1:13" ht="31.5" hidden="1" x14ac:dyDescent="0.25">
      <c r="A14" s="36" t="s">
        <v>0</v>
      </c>
      <c r="B14" s="45" t="s">
        <v>38</v>
      </c>
      <c r="C14" s="45" t="s">
        <v>90</v>
      </c>
      <c r="D14" s="144" t="s">
        <v>53</v>
      </c>
      <c r="E14" s="45" t="s">
        <v>2</v>
      </c>
      <c r="F14" s="188">
        <f>+'8. SARC - Cobertura MICRO'!C29</f>
        <v>0</v>
      </c>
      <c r="G14" s="188">
        <f>+'8. SARC - Cobertura MICRO'!D29</f>
        <v>0</v>
      </c>
      <c r="H14" s="188">
        <f>+'8. SARC - Cobertura MICRO'!E29</f>
        <v>0</v>
      </c>
      <c r="I14" s="188">
        <f>+'8. SARC - Cobertura MICRO'!F29</f>
        <v>0</v>
      </c>
      <c r="J14" s="188">
        <f>+'8. SARC - Cobertura MICRO'!G29</f>
        <v>0</v>
      </c>
      <c r="K14" s="189">
        <f>+'8. SARC - Cobertura MICRO'!H29</f>
        <v>0</v>
      </c>
      <c r="L14" s="163" t="s">
        <v>1900</v>
      </c>
      <c r="M14" s="163" t="s">
        <v>1895</v>
      </c>
    </row>
    <row r="15" spans="1:13" ht="31.5" hidden="1" x14ac:dyDescent="0.25">
      <c r="A15" s="36" t="s">
        <v>0</v>
      </c>
      <c r="B15" s="45" t="s">
        <v>38</v>
      </c>
      <c r="C15" s="45" t="s">
        <v>91</v>
      </c>
      <c r="D15" s="144" t="s">
        <v>53</v>
      </c>
      <c r="E15" s="45" t="s">
        <v>2</v>
      </c>
      <c r="F15" s="188">
        <f>+'8. SARC - Cobertura VIVI'!C33</f>
        <v>0</v>
      </c>
      <c r="G15" s="188">
        <f>+'8. SARC - Cobertura VIVI'!D33</f>
        <v>0</v>
      </c>
      <c r="H15" s="188">
        <f>+'8. SARC - Cobertura VIVI'!E33</f>
        <v>0</v>
      </c>
      <c r="I15" s="188">
        <f>+'8. SARC - Cobertura VIVI'!F33</f>
        <v>0</v>
      </c>
      <c r="J15" s="188">
        <f>+'8. SARC - Cobertura VIVI'!G33</f>
        <v>0</v>
      </c>
      <c r="K15" s="189">
        <f>+'8. SARC - Cobertura VIVI'!H33</f>
        <v>0</v>
      </c>
      <c r="L15" s="163" t="s">
        <v>1900</v>
      </c>
      <c r="M15" s="163" t="s">
        <v>1895</v>
      </c>
    </row>
    <row r="16" spans="1:13" ht="16.899999999999999" hidden="1" customHeight="1" x14ac:dyDescent="0.25">
      <c r="A16" s="36" t="s">
        <v>0</v>
      </c>
      <c r="B16" s="55" t="s">
        <v>38</v>
      </c>
      <c r="C16" s="55" t="s">
        <v>89</v>
      </c>
      <c r="D16" s="147" t="s">
        <v>33</v>
      </c>
      <c r="E16" s="55" t="s">
        <v>3</v>
      </c>
      <c r="F16" s="190"/>
      <c r="G16" s="190">
        <f>+'9. SARC - Crecim Cartera BRUTA'!C22</f>
        <v>0.10225218590938567</v>
      </c>
      <c r="H16" s="190">
        <f>+'9. SARC - Crecim Cartera BRUTA'!D22</f>
        <v>0.14653695141684375</v>
      </c>
      <c r="I16" s="190">
        <f>+'9. SARC - Crecim Cartera BRUTA'!E22</f>
        <v>-5.7614728975762697E-2</v>
      </c>
      <c r="J16" s="190">
        <f>+'9. SARC - Crecim Cartera BRUTA'!F22</f>
        <v>-0.18057594503850172</v>
      </c>
      <c r="K16" s="191">
        <f>+'9. SARC - Crecim Cartera BRUTA'!G22</f>
        <v>-0.12245390752349306</v>
      </c>
      <c r="L16" s="163" t="s">
        <v>1889</v>
      </c>
      <c r="M16" s="163" t="s">
        <v>1891</v>
      </c>
    </row>
    <row r="17" spans="1:13" ht="31.5" hidden="1" x14ac:dyDescent="0.25">
      <c r="A17" s="36" t="s">
        <v>0</v>
      </c>
      <c r="B17" s="55" t="s">
        <v>38</v>
      </c>
      <c r="C17" s="55" t="s">
        <v>1427</v>
      </c>
      <c r="D17" s="147" t="s">
        <v>1428</v>
      </c>
      <c r="E17" s="55" t="s">
        <v>4</v>
      </c>
      <c r="F17" s="190"/>
      <c r="G17" s="190">
        <f>+'10. SARC - Crecim CONS sin LBZ'!C11</f>
        <v>0.10225218590938567</v>
      </c>
      <c r="H17" s="190">
        <f>+'10. SARC - Crecim CONS sin LBZ'!D11</f>
        <v>0.14653695141684375</v>
      </c>
      <c r="I17" s="190">
        <f>+'10. SARC - Crecim CONS sin LBZ'!E11</f>
        <v>-5.7614728975762697E-2</v>
      </c>
      <c r="J17" s="190">
        <f>+'10. SARC - Crecim CONS sin LBZ'!F11</f>
        <v>-0.18057594503850172</v>
      </c>
      <c r="K17" s="191">
        <f>+'10. SARC - Crecim CONS sin LBZ'!G11</f>
        <v>-0.12245390752349306</v>
      </c>
      <c r="L17" s="163" t="s">
        <v>1891</v>
      </c>
      <c r="M17" s="163" t="s">
        <v>1889</v>
      </c>
    </row>
    <row r="18" spans="1:13" ht="31.5" hidden="1" x14ac:dyDescent="0.25">
      <c r="A18" s="36" t="s">
        <v>0</v>
      </c>
      <c r="B18" s="55" t="s">
        <v>38</v>
      </c>
      <c r="C18" s="55" t="s">
        <v>1429</v>
      </c>
      <c r="D18" s="147" t="s">
        <v>1430</v>
      </c>
      <c r="E18" s="55" t="s">
        <v>4</v>
      </c>
      <c r="F18" s="190"/>
      <c r="G18" s="190">
        <f>+'11. SARC Crecim Cons LBZ'!C16</f>
        <v>0</v>
      </c>
      <c r="H18" s="190">
        <f>+'11. SARC Crecim Cons LBZ'!D16</f>
        <v>0</v>
      </c>
      <c r="I18" s="190">
        <f>+'11. SARC Crecim Cons LBZ'!E16</f>
        <v>0</v>
      </c>
      <c r="J18" s="190">
        <f>+'11. SARC Crecim Cons LBZ'!F16</f>
        <v>0</v>
      </c>
      <c r="K18" s="191">
        <f>+'11. SARC Crecim Cons LBZ'!G16</f>
        <v>0</v>
      </c>
      <c r="L18" s="163" t="s">
        <v>1891</v>
      </c>
      <c r="M18" s="163" t="s">
        <v>1889</v>
      </c>
    </row>
    <row r="19" spans="1:13" ht="31.5" hidden="1" x14ac:dyDescent="0.25">
      <c r="A19" s="36" t="s">
        <v>0</v>
      </c>
      <c r="B19" s="55" t="s">
        <v>38</v>
      </c>
      <c r="C19" s="55" t="s">
        <v>1431</v>
      </c>
      <c r="D19" s="147" t="s">
        <v>1432</v>
      </c>
      <c r="E19" s="55" t="s">
        <v>4</v>
      </c>
      <c r="F19" s="190"/>
      <c r="G19" s="190">
        <f>+'12. SARC Crecim CCIAL'!$C$11</f>
        <v>0</v>
      </c>
      <c r="H19" s="190">
        <f>+'12. SARC Crecim CCIAL'!$C$11</f>
        <v>0</v>
      </c>
      <c r="I19" s="190">
        <f>+'12. SARC Crecim CCIAL'!$C$11</f>
        <v>0</v>
      </c>
      <c r="J19" s="190">
        <f>+'12. SARC Crecim CCIAL'!$C$11</f>
        <v>0</v>
      </c>
      <c r="K19" s="191">
        <f>+'12. SARC Crecim CCIAL'!$C$11</f>
        <v>0</v>
      </c>
      <c r="L19" s="163" t="s">
        <v>1891</v>
      </c>
      <c r="M19" s="163" t="s">
        <v>1889</v>
      </c>
    </row>
    <row r="20" spans="1:13" ht="31.5" hidden="1" x14ac:dyDescent="0.25">
      <c r="A20" s="36" t="s">
        <v>0</v>
      </c>
      <c r="B20" s="55" t="s">
        <v>38</v>
      </c>
      <c r="C20" s="55" t="s">
        <v>1433</v>
      </c>
      <c r="D20" s="147" t="s">
        <v>1434</v>
      </c>
      <c r="E20" s="55" t="s">
        <v>4</v>
      </c>
      <c r="F20" s="190"/>
      <c r="G20" s="190">
        <f>+'13. SARC Crecim MICRO'!C12</f>
        <v>0</v>
      </c>
      <c r="H20" s="190">
        <f>+'13. SARC Crecim MICRO'!D12</f>
        <v>0</v>
      </c>
      <c r="I20" s="190">
        <f>+'13. SARC Crecim MICRO'!E12</f>
        <v>0</v>
      </c>
      <c r="J20" s="190">
        <f>+'13. SARC Crecim MICRO'!F12</f>
        <v>0</v>
      </c>
      <c r="K20" s="191">
        <f>+'13. SARC Crecim MICRO'!G12</f>
        <v>0</v>
      </c>
      <c r="L20" s="163" t="s">
        <v>1891</v>
      </c>
      <c r="M20" s="163" t="s">
        <v>1889</v>
      </c>
    </row>
    <row r="21" spans="1:13" ht="31.5" hidden="1" x14ac:dyDescent="0.25">
      <c r="A21" s="36" t="s">
        <v>0</v>
      </c>
      <c r="B21" s="55" t="s">
        <v>38</v>
      </c>
      <c r="C21" s="55" t="s">
        <v>1435</v>
      </c>
      <c r="D21" s="147" t="s">
        <v>1436</v>
      </c>
      <c r="E21" s="55" t="s">
        <v>4</v>
      </c>
      <c r="F21" s="190"/>
      <c r="G21" s="190">
        <f>+'14. SARC Crecim VIVI'!C16</f>
        <v>0</v>
      </c>
      <c r="H21" s="190">
        <f>+'14. SARC Crecim VIVI'!D16</f>
        <v>0</v>
      </c>
      <c r="I21" s="190">
        <f>+'14. SARC Crecim VIVI'!E16</f>
        <v>0</v>
      </c>
      <c r="J21" s="190">
        <f>+'14. SARC Crecim VIVI'!F16</f>
        <v>0</v>
      </c>
      <c r="K21" s="191">
        <f>+'14. SARC Crecim VIVI'!G16</f>
        <v>0</v>
      </c>
      <c r="L21" s="163" t="s">
        <v>1891</v>
      </c>
      <c r="M21" s="163" t="s">
        <v>1889</v>
      </c>
    </row>
    <row r="22" spans="1:13" ht="16.899999999999999" hidden="1" customHeight="1" x14ac:dyDescent="0.25">
      <c r="A22" s="36" t="s">
        <v>0</v>
      </c>
      <c r="B22" s="55" t="s">
        <v>38</v>
      </c>
      <c r="C22" s="55" t="s">
        <v>1437</v>
      </c>
      <c r="D22" s="147" t="s">
        <v>1438</v>
      </c>
      <c r="E22" s="55" t="s">
        <v>64</v>
      </c>
      <c r="F22" s="190"/>
      <c r="G22" s="190">
        <f>+'15. SARC Crecim mora'!C61</f>
        <v>1.8798093173719277E-2</v>
      </c>
      <c r="H22" s="190">
        <f>+'15. SARC Crecim mora'!D61</f>
        <v>-0.2905032927248451</v>
      </c>
      <c r="I22" s="190">
        <f>+'15. SARC Crecim mora'!E61</f>
        <v>-0.32278341420902756</v>
      </c>
      <c r="J22" s="190">
        <f>+'15. SARC Crecim mora'!F61</f>
        <v>-0.12623167000843971</v>
      </c>
      <c r="K22" s="191">
        <f>+'15. SARC Crecim mora'!G61</f>
        <v>0.11736175867742271</v>
      </c>
      <c r="L22" s="163" t="s">
        <v>1891</v>
      </c>
      <c r="M22" s="163" t="s">
        <v>1889</v>
      </c>
    </row>
    <row r="23" spans="1:13" ht="38.25" hidden="1" x14ac:dyDescent="0.25">
      <c r="A23" s="36" t="s">
        <v>0</v>
      </c>
      <c r="B23" s="55" t="s">
        <v>38</v>
      </c>
      <c r="C23" s="55" t="s">
        <v>1439</v>
      </c>
      <c r="D23" s="147" t="s">
        <v>1440</v>
      </c>
      <c r="E23" s="55" t="s">
        <v>65</v>
      </c>
      <c r="F23" s="190"/>
      <c r="G23" s="190">
        <f>+'16. SARC &gt; mora Cons SIN LBZ'!C17</f>
        <v>1.8798093173719277E-2</v>
      </c>
      <c r="H23" s="190">
        <f>+'16. SARC &gt; mora Cons SIN LBZ'!D17</f>
        <v>-0.2905032927248451</v>
      </c>
      <c r="I23" s="190">
        <f>+'16. SARC &gt; mora Cons SIN LBZ'!E17</f>
        <v>-0.32278341420902756</v>
      </c>
      <c r="J23" s="190">
        <f>+'16. SARC &gt; mora Cons SIN LBZ'!F17</f>
        <v>-0.12623167000843971</v>
      </c>
      <c r="K23" s="191">
        <f>+'16. SARC &gt; mora Cons SIN LBZ'!G17</f>
        <v>0.11736175867742271</v>
      </c>
      <c r="L23" s="163" t="s">
        <v>1891</v>
      </c>
      <c r="M23" s="163" t="s">
        <v>1889</v>
      </c>
    </row>
    <row r="24" spans="1:13" ht="38.25" hidden="1" x14ac:dyDescent="0.25">
      <c r="A24" s="36" t="s">
        <v>0</v>
      </c>
      <c r="B24" s="55" t="s">
        <v>38</v>
      </c>
      <c r="C24" s="55" t="s">
        <v>1441</v>
      </c>
      <c r="D24" s="147" t="s">
        <v>1442</v>
      </c>
      <c r="E24" s="55" t="s">
        <v>66</v>
      </c>
      <c r="F24" s="190"/>
      <c r="G24" s="190">
        <f>+'17. SARC &gt; mora Cons LBZ'!C21</f>
        <v>0</v>
      </c>
      <c r="H24" s="190">
        <f>+'17. SARC &gt; mora Cons LBZ'!D21</f>
        <v>0</v>
      </c>
      <c r="I24" s="190">
        <f>+'17. SARC &gt; mora Cons LBZ'!E21</f>
        <v>0</v>
      </c>
      <c r="J24" s="190">
        <f>+'17. SARC &gt; mora Cons LBZ'!F21</f>
        <v>0</v>
      </c>
      <c r="K24" s="191">
        <f>+'17. SARC &gt; mora Cons LBZ'!G21</f>
        <v>0</v>
      </c>
      <c r="L24" s="163" t="s">
        <v>1891</v>
      </c>
      <c r="M24" s="163" t="s">
        <v>1889</v>
      </c>
    </row>
    <row r="25" spans="1:13" ht="38.25" hidden="1" x14ac:dyDescent="0.25">
      <c r="A25" s="36" t="s">
        <v>0</v>
      </c>
      <c r="B25" s="55" t="s">
        <v>38</v>
      </c>
      <c r="C25" s="55" t="s">
        <v>1443</v>
      </c>
      <c r="D25" s="147" t="s">
        <v>1444</v>
      </c>
      <c r="E25" s="55" t="s">
        <v>66</v>
      </c>
      <c r="F25" s="190"/>
      <c r="G25" s="190">
        <f>+'18. SARC &gt; mora CCIAL'!C17</f>
        <v>0</v>
      </c>
      <c r="H25" s="190">
        <f>+'18. SARC &gt; mora CCIAL'!D17</f>
        <v>0</v>
      </c>
      <c r="I25" s="190">
        <f>+'18. SARC &gt; mora CCIAL'!E17</f>
        <v>0</v>
      </c>
      <c r="J25" s="190">
        <f>+'18. SARC &gt; mora CCIAL'!F17</f>
        <v>0</v>
      </c>
      <c r="K25" s="191">
        <f>+'18. SARC &gt; mora CCIAL'!G17</f>
        <v>0</v>
      </c>
      <c r="L25" s="163" t="s">
        <v>1891</v>
      </c>
      <c r="M25" s="163" t="s">
        <v>1889</v>
      </c>
    </row>
    <row r="26" spans="1:13" ht="38.25" hidden="1" x14ac:dyDescent="0.25">
      <c r="A26" s="36" t="s">
        <v>0</v>
      </c>
      <c r="B26" s="55" t="s">
        <v>38</v>
      </c>
      <c r="C26" s="55" t="s">
        <v>1445</v>
      </c>
      <c r="D26" s="147" t="s">
        <v>1446</v>
      </c>
      <c r="E26" s="55" t="s">
        <v>66</v>
      </c>
      <c r="F26" s="190"/>
      <c r="G26" s="190">
        <f>+'19. SARC &gt; mora MICRO'!C21</f>
        <v>0</v>
      </c>
      <c r="H26" s="190">
        <f>+'19. SARC &gt; mora MICRO'!D21</f>
        <v>0</v>
      </c>
      <c r="I26" s="190">
        <f>+'19. SARC &gt; mora MICRO'!E21</f>
        <v>0</v>
      </c>
      <c r="J26" s="190">
        <f>+'19. SARC &gt; mora MICRO'!F21</f>
        <v>0</v>
      </c>
      <c r="K26" s="191">
        <f>+'19. SARC &gt; mora MICRO'!G21</f>
        <v>0</v>
      </c>
      <c r="L26" s="163" t="s">
        <v>1891</v>
      </c>
      <c r="M26" s="163" t="s">
        <v>1889</v>
      </c>
    </row>
    <row r="27" spans="1:13" ht="38.25" hidden="1" x14ac:dyDescent="0.25">
      <c r="A27" s="36" t="s">
        <v>0</v>
      </c>
      <c r="B27" s="55" t="s">
        <v>38</v>
      </c>
      <c r="C27" s="55" t="s">
        <v>1447</v>
      </c>
      <c r="D27" s="147" t="s">
        <v>1448</v>
      </c>
      <c r="E27" s="55" t="s">
        <v>66</v>
      </c>
      <c r="F27" s="190"/>
      <c r="G27" s="190">
        <f>+'20. SARC &gt; mora VIVI'!C21</f>
        <v>0</v>
      </c>
      <c r="H27" s="190">
        <f>+'20. SARC &gt; mora VIVI'!D21</f>
        <v>0</v>
      </c>
      <c r="I27" s="190">
        <f>+'20. SARC &gt; mora VIVI'!E21</f>
        <v>0</v>
      </c>
      <c r="J27" s="190">
        <f>+'20. SARC &gt; mora VIVI'!F21</f>
        <v>0</v>
      </c>
      <c r="K27" s="191">
        <f>+'20. SARC &gt; mora VIVI'!G21</f>
        <v>0</v>
      </c>
      <c r="L27" s="163" t="s">
        <v>1891</v>
      </c>
      <c r="M27" s="163" t="s">
        <v>1889</v>
      </c>
    </row>
    <row r="28" spans="1:13" ht="31.5" hidden="1" x14ac:dyDescent="0.25">
      <c r="A28" s="36" t="s">
        <v>0</v>
      </c>
      <c r="B28" s="59" t="s">
        <v>39</v>
      </c>
      <c r="C28" s="59" t="s">
        <v>108</v>
      </c>
      <c r="D28" s="148" t="s">
        <v>109</v>
      </c>
      <c r="E28" s="59" t="s">
        <v>110</v>
      </c>
      <c r="F28" s="192">
        <f>+'21. LIQUIDEZ - ALN vs Dep CP'!C36</f>
        <v>0</v>
      </c>
      <c r="G28" s="192">
        <f>+'21. LIQUIDEZ - ALN vs Dep CP'!D36</f>
        <v>0</v>
      </c>
      <c r="H28" s="192">
        <f>+'21. LIQUIDEZ - ALN vs Dep CP'!E36</f>
        <v>0</v>
      </c>
      <c r="I28" s="192">
        <f>+'21. LIQUIDEZ - ALN vs Dep CP'!F36</f>
        <v>0</v>
      </c>
      <c r="J28" s="192">
        <f>+'21. LIQUIDEZ - ALN vs Dep CP'!G36</f>
        <v>0</v>
      </c>
      <c r="K28" s="193">
        <f>+'21. LIQUIDEZ - ALN vs Dep CP'!H36</f>
        <v>0</v>
      </c>
      <c r="L28" s="163" t="s">
        <v>1894</v>
      </c>
      <c r="M28" s="163" t="s">
        <v>1895</v>
      </c>
    </row>
    <row r="29" spans="1:13" ht="38.25" hidden="1" x14ac:dyDescent="0.25">
      <c r="A29" s="36" t="s">
        <v>0</v>
      </c>
      <c r="B29" s="59" t="s">
        <v>39</v>
      </c>
      <c r="C29" s="59" t="s">
        <v>92</v>
      </c>
      <c r="D29" s="148" t="s">
        <v>1898</v>
      </c>
      <c r="E29" s="59" t="s">
        <v>111</v>
      </c>
      <c r="F29" s="192">
        <f>+'22. LIQ. - Brecha GAP Vs ALN'!$C$26</f>
        <v>0</v>
      </c>
      <c r="G29" s="192">
        <f>+'22. LIQ. - Brecha GAP Vs ALN'!$C$26</f>
        <v>0</v>
      </c>
      <c r="H29" s="192">
        <f>+'22. LIQ. - Brecha GAP Vs ALN'!$C$26</f>
        <v>0</v>
      </c>
      <c r="I29" s="192">
        <f>+'22. LIQ. - Brecha GAP Vs ALN'!$C$26</f>
        <v>0</v>
      </c>
      <c r="J29" s="192">
        <f>+'22. LIQ. - Brecha GAP Vs ALN'!$C$26</f>
        <v>0</v>
      </c>
      <c r="K29" s="193">
        <f>+'22. LIQ. - Brecha GAP Vs ALN'!$C$26</f>
        <v>0</v>
      </c>
      <c r="L29" s="163" t="s">
        <v>1896</v>
      </c>
      <c r="M29" s="163" t="s">
        <v>1897</v>
      </c>
    </row>
    <row r="30" spans="1:13" ht="31.5" hidden="1" x14ac:dyDescent="0.25">
      <c r="A30" s="36" t="s">
        <v>0</v>
      </c>
      <c r="B30" s="59" t="s">
        <v>39</v>
      </c>
      <c r="C30" s="59" t="s">
        <v>93</v>
      </c>
      <c r="D30" s="148" t="s">
        <v>68</v>
      </c>
      <c r="E30" s="59" t="s">
        <v>67</v>
      </c>
      <c r="F30" s="192">
        <f>+'23. Concentracion depositos'!C13</f>
        <v>0</v>
      </c>
      <c r="G30" s="192">
        <f>+'23. Concentracion depositos'!D13</f>
        <v>0</v>
      </c>
      <c r="H30" s="192">
        <f>+'23. Concentracion depositos'!E13</f>
        <v>0</v>
      </c>
      <c r="I30" s="192">
        <f>+'23. Concentracion depositos'!F13</f>
        <v>0</v>
      </c>
      <c r="J30" s="192">
        <f>+'23. Concentracion depositos'!G13</f>
        <v>0</v>
      </c>
      <c r="K30" s="193">
        <f>+'23. Concentracion depositos'!H13</f>
        <v>0</v>
      </c>
      <c r="L30" s="163" t="s">
        <v>1899</v>
      </c>
      <c r="M30" s="163" t="s">
        <v>1900</v>
      </c>
    </row>
    <row r="31" spans="1:13" ht="31.5" hidden="1" x14ac:dyDescent="0.25">
      <c r="A31" s="36" t="s">
        <v>0</v>
      </c>
      <c r="B31" s="59" t="s">
        <v>39</v>
      </c>
      <c r="C31" s="59" t="s">
        <v>94</v>
      </c>
      <c r="D31" s="148" t="s">
        <v>69</v>
      </c>
      <c r="E31" s="59" t="s">
        <v>31</v>
      </c>
      <c r="F31" s="192">
        <f>+'23. Concentracion cartera'!C21</f>
        <v>2.3562008648972088</v>
      </c>
      <c r="G31" s="192">
        <f>+'23. Concentracion cartera'!D21</f>
        <v>2.7225476024198936</v>
      </c>
      <c r="H31" s="192">
        <f>+'23. Concentracion cartera'!E21</f>
        <v>2.6605249461223037</v>
      </c>
      <c r="I31" s="192">
        <f>+'23. Concentracion cartera'!F21</f>
        <v>3.0231091875056975</v>
      </c>
      <c r="J31" s="192">
        <f>+'23. Concentracion cartera'!G21</f>
        <v>4.0011041247516008</v>
      </c>
      <c r="K31" s="193">
        <f>+'23. Concentracion cartera'!H21</f>
        <v>4.7203635126450685</v>
      </c>
      <c r="L31" s="163" t="s">
        <v>1899</v>
      </c>
      <c r="M31" s="163" t="s">
        <v>1900</v>
      </c>
    </row>
    <row r="32" spans="1:13" ht="18" hidden="1" customHeight="1" x14ac:dyDescent="0.25">
      <c r="A32" s="36" t="s">
        <v>0</v>
      </c>
      <c r="B32" s="46" t="s">
        <v>2026</v>
      </c>
      <c r="C32" s="157" t="s">
        <v>2325</v>
      </c>
      <c r="D32" s="149" t="s">
        <v>5</v>
      </c>
      <c r="E32" s="46" t="s">
        <v>70</v>
      </c>
      <c r="F32" s="194">
        <f>+'24. Eficiencia operativa'!C18</f>
        <v>7.0294599034927144E-2</v>
      </c>
      <c r="G32" s="194">
        <f>+'24. Eficiencia operativa'!D18</f>
        <v>6.7133914812900874E-2</v>
      </c>
      <c r="H32" s="194">
        <f>+'24. Eficiencia operativa'!E18</f>
        <v>7.810824406957094E-2</v>
      </c>
      <c r="I32" s="194">
        <f>+'24. Eficiencia operativa'!F18</f>
        <v>7.1862714651464765E-2</v>
      </c>
      <c r="J32" s="194">
        <f>+'24. Eficiencia operativa'!G18</f>
        <v>6.9742844832404213E-2</v>
      </c>
      <c r="K32" s="195">
        <f>+'24. Eficiencia operativa'!H18</f>
        <v>6.3021169165753566E-2</v>
      </c>
      <c r="L32" s="163" t="s">
        <v>2315</v>
      </c>
      <c r="M32" s="163" t="s">
        <v>1906</v>
      </c>
    </row>
    <row r="33" spans="1:13" ht="18" customHeight="1" x14ac:dyDescent="0.25">
      <c r="A33" s="41" t="s">
        <v>6</v>
      </c>
      <c r="B33" s="46" t="s">
        <v>2035</v>
      </c>
      <c r="C33" s="157" t="s">
        <v>7</v>
      </c>
      <c r="D33" s="149" t="s">
        <v>7</v>
      </c>
      <c r="E33" s="46" t="s">
        <v>8</v>
      </c>
      <c r="F33" s="196">
        <f>+'25. Quebranto patrimonial'!C9</f>
        <v>3.612262205877693</v>
      </c>
      <c r="G33" s="196">
        <f>+'25. Quebranto patrimonial'!D9</f>
        <v>3.3764392718995979</v>
      </c>
      <c r="H33" s="196">
        <f>+'25. Quebranto patrimonial'!E9</f>
        <v>3.2255966041815802</v>
      </c>
      <c r="I33" s="196">
        <f>+'25. Quebranto patrimonial'!F9</f>
        <v>3.2606499502168154</v>
      </c>
      <c r="J33" s="196">
        <f>+'25. Quebranto patrimonial'!G9</f>
        <v>3.428927057493135</v>
      </c>
      <c r="K33" s="197">
        <f>+'25. Quebranto patrimonial'!H9</f>
        <v>3.3635240242143523</v>
      </c>
      <c r="L33" s="163" t="s">
        <v>2033</v>
      </c>
      <c r="M33" s="163" t="s">
        <v>2034</v>
      </c>
    </row>
    <row r="34" spans="1:13" hidden="1" x14ac:dyDescent="0.25">
      <c r="A34" s="41" t="s">
        <v>6</v>
      </c>
      <c r="B34" s="46" t="s">
        <v>41</v>
      </c>
      <c r="C34" s="157" t="s">
        <v>34</v>
      </c>
      <c r="D34" s="149" t="s">
        <v>10</v>
      </c>
      <c r="E34" s="46" t="s">
        <v>11</v>
      </c>
      <c r="F34" s="196"/>
      <c r="G34" s="196"/>
      <c r="H34" s="196"/>
      <c r="I34" s="196"/>
      <c r="J34" s="196"/>
      <c r="K34" s="197">
        <f>+'26. solvencia - solidez'!C13</f>
        <v>0.15863091598574289</v>
      </c>
      <c r="L34" s="163" t="s">
        <v>2015</v>
      </c>
      <c r="M34" s="163" t="s">
        <v>1908</v>
      </c>
    </row>
    <row r="35" spans="1:13" ht="13.9" customHeight="1" x14ac:dyDescent="0.25">
      <c r="A35" s="41" t="s">
        <v>6</v>
      </c>
      <c r="B35" s="46" t="s">
        <v>2035</v>
      </c>
      <c r="C35" s="157" t="s">
        <v>2324</v>
      </c>
      <c r="D35" s="149" t="s">
        <v>134</v>
      </c>
      <c r="E35" s="46" t="s">
        <v>135</v>
      </c>
      <c r="F35" s="196">
        <f>+'27. Irreduc  Total'!C9</f>
        <v>0.28169743207541198</v>
      </c>
      <c r="G35" s="196">
        <f>+'27. Irreduc  Total'!D9</f>
        <v>0.26716142154781769</v>
      </c>
      <c r="H35" s="196">
        <f>+'27. Irreduc  Total'!E9</f>
        <v>0.29694179104772789</v>
      </c>
      <c r="I35" s="196">
        <f>+'27. Irreduc  Total'!F9</f>
        <v>0.31001630580852352</v>
      </c>
      <c r="J35" s="196">
        <f>+'27. Irreduc  Total'!G9</f>
        <v>0.32080773171500515</v>
      </c>
      <c r="K35" s="197">
        <f>+'27. Irreduc  Total'!H9</f>
        <v>0.32706642203227282</v>
      </c>
      <c r="L35" s="163" t="s">
        <v>1904</v>
      </c>
      <c r="M35" s="163" t="s">
        <v>1905</v>
      </c>
    </row>
    <row r="36" spans="1:13" ht="13.9" customHeight="1" x14ac:dyDescent="0.25">
      <c r="A36" s="41" t="s">
        <v>6</v>
      </c>
      <c r="B36" s="46" t="s">
        <v>2035</v>
      </c>
      <c r="C36" s="157" t="s">
        <v>1870</v>
      </c>
      <c r="D36" s="149" t="s">
        <v>12</v>
      </c>
      <c r="E36" s="46" t="s">
        <v>13</v>
      </c>
      <c r="F36" s="196">
        <f>+'28. Capital institucional'!C15</f>
        <v>0.18547084122988081</v>
      </c>
      <c r="G36" s="196">
        <f>+'28. Capital institucional'!D15</f>
        <v>0.24343040124610646</v>
      </c>
      <c r="H36" s="196">
        <f>+'28. Capital institucional'!E15</f>
        <v>0.23774535953529405</v>
      </c>
      <c r="I36" s="196">
        <f>+'28. Capital institucional'!F15</f>
        <v>0.20243520210421168</v>
      </c>
      <c r="J36" s="196">
        <f>+'28. Capital institucional'!G15</f>
        <v>0.20591925469433439</v>
      </c>
      <c r="K36" s="197">
        <f>+'28. Capital institucional'!H15</f>
        <v>0.23612936513732635</v>
      </c>
      <c r="L36" s="163" t="s">
        <v>1906</v>
      </c>
      <c r="M36" s="163" t="s">
        <v>1907</v>
      </c>
    </row>
    <row r="37" spans="1:13" ht="13.9" hidden="1" customHeight="1" x14ac:dyDescent="0.25">
      <c r="A37" s="41" t="s">
        <v>6</v>
      </c>
      <c r="B37" s="46" t="s">
        <v>2026</v>
      </c>
      <c r="C37" s="157" t="s">
        <v>2319</v>
      </c>
      <c r="D37" s="149" t="s">
        <v>37</v>
      </c>
      <c r="E37" s="46" t="s">
        <v>15</v>
      </c>
      <c r="F37" s="142">
        <f>+'29. Activo productivo'!C17</f>
        <v>0.61687304762652262</v>
      </c>
      <c r="G37" s="142">
        <f>+'29. Activo productivo'!D17</f>
        <v>0.51321208662188988</v>
      </c>
      <c r="H37" s="142">
        <f>+'29. Activo productivo'!E17</f>
        <v>0.47917051270350136</v>
      </c>
      <c r="I37" s="142">
        <f>+'29. Activo productivo'!F17</f>
        <v>0.505975927279259</v>
      </c>
      <c r="J37" s="142">
        <f>+'29. Activo productivo'!G17</f>
        <v>0.52867781019561821</v>
      </c>
      <c r="K37" s="162">
        <f>+'29. Activo productivo'!H17</f>
        <v>0.54647219554086923</v>
      </c>
      <c r="L37" s="163" t="s">
        <v>2320</v>
      </c>
      <c r="M37" s="163" t="s">
        <v>1904</v>
      </c>
    </row>
    <row r="38" spans="1:13" ht="13.9" hidden="1" customHeight="1" x14ac:dyDescent="0.25">
      <c r="A38" s="41" t="s">
        <v>6</v>
      </c>
      <c r="B38" s="46" t="s">
        <v>74</v>
      </c>
      <c r="C38" s="157" t="s">
        <v>100</v>
      </c>
      <c r="D38" s="149" t="s">
        <v>75</v>
      </c>
      <c r="E38" s="46" t="s">
        <v>76</v>
      </c>
      <c r="F38" s="142">
        <f>+'31. Margen Financiero'!C11</f>
        <v>7.814199327892446E-2</v>
      </c>
      <c r="G38" s="142">
        <f>+'31. Margen Financiero'!D11</f>
        <v>7.0633439204413159E-2</v>
      </c>
      <c r="H38" s="142">
        <f>+'31. Margen Financiero'!E11</f>
        <v>7.7700598465741122E-2</v>
      </c>
      <c r="I38" s="142">
        <f>+'31. Margen Financiero'!F11</f>
        <v>8.07553749572789E-2</v>
      </c>
      <c r="J38" s="142">
        <f>+'31. Margen Financiero'!G11</f>
        <v>8.7463824533460674E-2</v>
      </c>
      <c r="K38" s="162">
        <f>+'31. Margen Financiero'!H11</f>
        <v>6.9438189129407121E-2</v>
      </c>
      <c r="L38" s="163" t="s">
        <v>1901</v>
      </c>
      <c r="M38" s="163" t="s">
        <v>1899</v>
      </c>
    </row>
    <row r="39" spans="1:13" ht="13.9" hidden="1" customHeight="1" x14ac:dyDescent="0.25">
      <c r="A39" s="41" t="s">
        <v>6</v>
      </c>
      <c r="B39" s="46" t="s">
        <v>2314</v>
      </c>
      <c r="C39" s="157" t="s">
        <v>101</v>
      </c>
      <c r="D39" s="149" t="s">
        <v>35</v>
      </c>
      <c r="E39" s="46" t="s">
        <v>77</v>
      </c>
      <c r="F39" s="142">
        <f>+'32. Margen Operacional'!C17</f>
        <v>8.5015968076219365E-3</v>
      </c>
      <c r="G39" s="142">
        <f>+'32. Margen Operacional'!D17</f>
        <v>6.4365280288866981E-3</v>
      </c>
      <c r="H39" s="142">
        <f>+'32. Margen Operacional'!E17</f>
        <v>2.5159124823198988E-3</v>
      </c>
      <c r="I39" s="142">
        <f>+'32. Margen Operacional'!F17</f>
        <v>9.1311474555560764E-3</v>
      </c>
      <c r="J39" s="142">
        <f>+'32. Margen Operacional'!G17</f>
        <v>1.8073270367462198E-2</v>
      </c>
      <c r="K39" s="162">
        <f>+'32. Margen Operacional'!H17</f>
        <v>7.3319913303142815E-3</v>
      </c>
      <c r="L39" s="163" t="s">
        <v>1893</v>
      </c>
      <c r="M39" s="163" t="s">
        <v>1908</v>
      </c>
    </row>
    <row r="40" spans="1:13" ht="13.9" hidden="1" customHeight="1" x14ac:dyDescent="0.25">
      <c r="A40" s="187" t="s">
        <v>2016</v>
      </c>
      <c r="B40" s="46" t="s">
        <v>2026</v>
      </c>
      <c r="C40" s="157" t="s">
        <v>2326</v>
      </c>
      <c r="D40" s="149" t="s">
        <v>2077</v>
      </c>
      <c r="E40" s="46" t="s">
        <v>2078</v>
      </c>
      <c r="F40" s="142">
        <f>+'33. Endeudamiento bancario'!C10</f>
        <v>0.18117729094862389</v>
      </c>
      <c r="G40" s="142">
        <f>+'33. Endeudamiento bancario'!D10</f>
        <v>7.1360606721295267E-2</v>
      </c>
      <c r="H40" s="142">
        <f>+'33. Endeudamiento bancario'!E10</f>
        <v>7.6558359614952595E-2</v>
      </c>
      <c r="I40" s="142">
        <f>+'33. Endeudamiento bancario'!F10</f>
        <v>7.6613412210828333E-2</v>
      </c>
      <c r="J40" s="142">
        <f>+'33. Endeudamiento bancario'!G10</f>
        <v>0.10154502238025462</v>
      </c>
      <c r="K40" s="162">
        <f>+'33. Endeudamiento bancario'!H10</f>
        <v>9.9737898577763037E-2</v>
      </c>
      <c r="L40" s="163" t="s">
        <v>1907</v>
      </c>
      <c r="M40" s="163" t="s">
        <v>1906</v>
      </c>
    </row>
    <row r="41" spans="1:13" ht="27" hidden="1" x14ac:dyDescent="0.25">
      <c r="A41" s="41" t="s">
        <v>6</v>
      </c>
      <c r="B41" s="46" t="s">
        <v>2026</v>
      </c>
      <c r="C41" s="157" t="s">
        <v>102</v>
      </c>
      <c r="D41" s="149" t="s">
        <v>2076</v>
      </c>
      <c r="E41" s="46" t="s">
        <v>18</v>
      </c>
      <c r="F41" s="142">
        <f>+'33. Endeudamiento bancario'!C11</f>
        <v>0.59967022462014474</v>
      </c>
      <c r="G41" s="142">
        <f>+'33. Endeudamiento bancario'!D11</f>
        <v>0.37582737440302277</v>
      </c>
      <c r="H41" s="142">
        <f>+'33. Endeudamiento bancario'!E11</f>
        <v>0.33372723638375873</v>
      </c>
      <c r="I41" s="142">
        <f>+'33. Endeudamiento bancario'!F11</f>
        <v>0.31095465948188472</v>
      </c>
      <c r="J41" s="142">
        <f>+'33. Endeudamiento bancario'!G11</f>
        <v>0.43360440457597244</v>
      </c>
      <c r="K41" s="162">
        <f>+'33. Endeudamiento bancario'!H11</f>
        <v>0.37432040814655831</v>
      </c>
      <c r="L41" s="163" t="s">
        <v>1908</v>
      </c>
      <c r="M41" s="163" t="s">
        <v>1893</v>
      </c>
    </row>
    <row r="42" spans="1:13" ht="13.9" customHeight="1" x14ac:dyDescent="0.25">
      <c r="A42" s="41" t="s">
        <v>6</v>
      </c>
      <c r="B42" s="46" t="s">
        <v>2035</v>
      </c>
      <c r="C42" s="157" t="s">
        <v>103</v>
      </c>
      <c r="D42" s="149" t="s">
        <v>56</v>
      </c>
      <c r="E42" s="46" t="s">
        <v>2323</v>
      </c>
      <c r="F42" s="142">
        <f>+'34. Estructura de Balance'!C24</f>
        <v>1.1267115235712177</v>
      </c>
      <c r="G42" s="142">
        <f>+'34. Estructura de Balance'!D24</f>
        <v>1.0141177005455866</v>
      </c>
      <c r="H42" s="142">
        <f>+'34. Estructura de Balance'!E24</f>
        <v>0.87058474856094603</v>
      </c>
      <c r="I42" s="142">
        <f>+'34. Estructura de Balance'!F24</f>
        <v>0.91120308472406664</v>
      </c>
      <c r="J42" s="142">
        <f>+'34. Estructura de Balance'!G24</f>
        <v>1.0089495199111354</v>
      </c>
      <c r="K42" s="162">
        <f>+'34. Estructura de Balance'!H24</f>
        <v>0.99308427438662761</v>
      </c>
      <c r="L42" s="163" t="s">
        <v>1903</v>
      </c>
      <c r="M42" s="163" t="s">
        <v>1902</v>
      </c>
    </row>
    <row r="43" spans="1:13" ht="13.9" hidden="1" customHeight="1" x14ac:dyDescent="0.25">
      <c r="A43" s="41" t="s">
        <v>6</v>
      </c>
      <c r="B43" s="46" t="s">
        <v>2026</v>
      </c>
      <c r="C43" s="157" t="s">
        <v>105</v>
      </c>
      <c r="D43" s="149" t="s">
        <v>20</v>
      </c>
      <c r="E43" s="46" t="s">
        <v>78</v>
      </c>
      <c r="F43" s="198">
        <f>+'35. Rentabilidad del patrimonio'!C9</f>
        <v>5.2974550155234168E-2</v>
      </c>
      <c r="G43" s="198">
        <f>+'35. Rentabilidad del patrimonio'!D9</f>
        <v>-6.9532911351764242E-3</v>
      </c>
      <c r="H43" s="198">
        <f>+'35. Rentabilidad del patrimonio'!E9</f>
        <v>-2.6547310336222436E-2</v>
      </c>
      <c r="I43" s="198">
        <f>+'35. Rentabilidad del patrimonio'!F9</f>
        <v>2.1306430443092793E-2</v>
      </c>
      <c r="J43" s="198">
        <f>+'35. Rentabilidad del patrimonio'!G9</f>
        <v>6.7150135025761046E-2</v>
      </c>
      <c r="K43" s="199">
        <f>+'35. Rentabilidad del patrimonio'!H9/K1*12</f>
        <v>8.9698227476358566E-3</v>
      </c>
      <c r="L43" s="163" t="s">
        <v>1891</v>
      </c>
      <c r="M43" s="163" t="s">
        <v>1889</v>
      </c>
    </row>
    <row r="44" spans="1:13" ht="13.9" hidden="1" customHeight="1" x14ac:dyDescent="0.25">
      <c r="A44" s="41" t="s">
        <v>6</v>
      </c>
      <c r="B44" s="46" t="s">
        <v>2026</v>
      </c>
      <c r="C44" s="265" t="s">
        <v>104</v>
      </c>
      <c r="D44" s="149" t="s">
        <v>21</v>
      </c>
      <c r="E44" s="157" t="s">
        <v>1449</v>
      </c>
      <c r="F44" s="198">
        <f>+'36. Margen NETO'!C10</f>
        <v>1.1622074602785732E-2</v>
      </c>
      <c r="G44" s="198">
        <f>+'36. Margen NETO'!D10</f>
        <v>-1.4125675589986249E-3</v>
      </c>
      <c r="H44" s="198">
        <f>+'36. Margen NETO'!E10</f>
        <v>-6.0088819377311269E-3</v>
      </c>
      <c r="I44" s="198">
        <f>+'36. Margen NETO'!F10</f>
        <v>4.7487306592862251E-3</v>
      </c>
      <c r="J44" s="198">
        <f>+'36. Margen NETO'!G10</f>
        <v>1.2814531632406949E-2</v>
      </c>
      <c r="K44" s="199">
        <f>+'36. Margen NETO'!H10</f>
        <v>1.7006367956975163E-3</v>
      </c>
      <c r="L44" s="163" t="s">
        <v>1906</v>
      </c>
      <c r="M44" s="163" t="s">
        <v>1889</v>
      </c>
    </row>
    <row r="45" spans="1:13" ht="13.9" hidden="1" customHeight="1" x14ac:dyDescent="0.25">
      <c r="A45" s="41" t="s">
        <v>6</v>
      </c>
      <c r="B45" s="46" t="s">
        <v>2026</v>
      </c>
      <c r="C45" s="157" t="s">
        <v>1450</v>
      </c>
      <c r="D45" s="149" t="s">
        <v>22</v>
      </c>
      <c r="E45" s="157" t="s">
        <v>79</v>
      </c>
      <c r="F45" s="198">
        <f>+'37. Rentabilidad FUENTES'!C13</f>
        <v>9.8750424052831381E-2</v>
      </c>
      <c r="G45" s="198">
        <f>+'37. Rentabilidad FUENTES'!D13</f>
        <v>-1.8228008475136948E-2</v>
      </c>
      <c r="H45" s="198">
        <f>+'37. Rentabilidad FUENTES'!E13</f>
        <v>-6.5716377804840007E-2</v>
      </c>
      <c r="I45" s="198">
        <f>+'37. Rentabilidad FUENTES'!F13</f>
        <v>5.1507876069377435E-2</v>
      </c>
      <c r="J45" s="198">
        <f>+'37. Rentabilidad FUENTES'!G13</f>
        <v>0.15261298731811809</v>
      </c>
      <c r="K45" s="199">
        <f>(+'37. Rentabilidad FUENTES'!H13)/K1*12</f>
        <v>2.0745794068318436E-2</v>
      </c>
      <c r="L45" s="163" t="s">
        <v>1892</v>
      </c>
      <c r="M45" s="163" t="s">
        <v>1889</v>
      </c>
    </row>
    <row r="46" spans="1:13" ht="13.9" hidden="1" customHeight="1" x14ac:dyDescent="0.25">
      <c r="A46" s="187" t="s">
        <v>2016</v>
      </c>
      <c r="B46" s="46" t="s">
        <v>2026</v>
      </c>
      <c r="C46" s="157" t="s">
        <v>2017</v>
      </c>
      <c r="D46" s="149" t="s">
        <v>2018</v>
      </c>
      <c r="E46" s="157" t="s">
        <v>2019</v>
      </c>
      <c r="F46" s="198">
        <f>+'38. SARO - Margen Bruto'!C17</f>
        <v>6.5390636384461687E-2</v>
      </c>
      <c r="G46" s="198">
        <f>+'38. SARO - Margen Bruto'!D17</f>
        <v>5.9838444186144778E-2</v>
      </c>
      <c r="H46" s="198">
        <f>+'38. SARO - Margen Bruto'!E17</f>
        <v>6.5154917994972597E-2</v>
      </c>
      <c r="I46" s="198">
        <f>+'38. SARO - Margen Bruto'!F17</f>
        <v>6.8395513708611244E-2</v>
      </c>
      <c r="J46" s="198">
        <f>+'38. SARO - Margen Bruto'!G17</f>
        <v>7.6096307069160776E-2</v>
      </c>
      <c r="K46" s="198">
        <f>+'38. SARO - Margen Bruto'!H17</f>
        <v>5.6202605122789628E-2</v>
      </c>
      <c r="L46" s="163" t="s">
        <v>2029</v>
      </c>
      <c r="M46" s="163" t="s">
        <v>2030</v>
      </c>
    </row>
    <row r="47" spans="1:13" ht="13.9" hidden="1" customHeight="1" x14ac:dyDescent="0.25">
      <c r="A47" s="187" t="s">
        <v>2016</v>
      </c>
      <c r="B47" s="46" t="s">
        <v>2026</v>
      </c>
      <c r="C47" s="157" t="s">
        <v>2031</v>
      </c>
      <c r="D47" s="149" t="s">
        <v>2018</v>
      </c>
      <c r="E47" s="157" t="s">
        <v>2019</v>
      </c>
      <c r="F47" s="198">
        <f>+'38. SARO - Margen Bruto'!C18</f>
        <v>4.7346123104848835E-2</v>
      </c>
      <c r="G47" s="198">
        <f>+'38. SARO - Margen Bruto'!D18</f>
        <v>4.2232104761910333E-2</v>
      </c>
      <c r="H47" s="198">
        <f>+'38. SARO - Margen Bruto'!E18</f>
        <v>4.4429185880817741E-2</v>
      </c>
      <c r="I47" s="198">
        <f>+'38. SARO - Margen Bruto'!F18</f>
        <v>4.8265014592880226E-2</v>
      </c>
      <c r="J47" s="198">
        <f>+'38. SARO - Margen Bruto'!G18</f>
        <v>5.7378837012683502E-2</v>
      </c>
      <c r="K47" s="198">
        <f>+'38. SARO - Margen Bruto'!H18</f>
        <v>3.2668458150062946E-2</v>
      </c>
      <c r="L47" s="163" t="s">
        <v>2029</v>
      </c>
      <c r="M47" s="163" t="s">
        <v>2030</v>
      </c>
    </row>
    <row r="48" spans="1:13" ht="13.9" hidden="1" customHeight="1" x14ac:dyDescent="0.25">
      <c r="A48" s="187" t="s">
        <v>2016</v>
      </c>
      <c r="B48" s="46" t="s">
        <v>2026</v>
      </c>
      <c r="C48" s="157" t="s">
        <v>2032</v>
      </c>
      <c r="D48" s="149" t="s">
        <v>2018</v>
      </c>
      <c r="E48" s="157" t="s">
        <v>2019</v>
      </c>
      <c r="F48" s="198">
        <f>+'38. SARO - Margen Bruto'!C19</f>
        <v>0.1162608428640554</v>
      </c>
      <c r="G48" s="198">
        <f>+'38. SARO - Margen Bruto'!D19</f>
        <v>0.12179562222494653</v>
      </c>
      <c r="H48" s="198">
        <f>+'38. SARO - Margen Bruto'!E19</f>
        <v>0.12109824233464683</v>
      </c>
      <c r="I48" s="198">
        <f>+'38. SARO - Margen Bruto'!F19</f>
        <v>0.11513267487234057</v>
      </c>
      <c r="J48" s="198">
        <f>+'38. SARO - Margen Bruto'!G19</f>
        <v>0.11891182930226275</v>
      </c>
      <c r="K48" s="198">
        <f>+'38. SARO - Margen Bruto'!H19</f>
        <v>0.11754145870012155</v>
      </c>
      <c r="L48" s="163" t="s">
        <v>2029</v>
      </c>
      <c r="M48" s="163" t="s">
        <v>2030</v>
      </c>
    </row>
    <row r="49" spans="1:13" ht="13.9" customHeight="1" x14ac:dyDescent="0.25">
      <c r="A49" s="187" t="s">
        <v>2016</v>
      </c>
      <c r="B49" s="46" t="s">
        <v>2035</v>
      </c>
      <c r="C49" s="157" t="s">
        <v>2036</v>
      </c>
      <c r="D49" s="149" t="s">
        <v>2048</v>
      </c>
      <c r="E49" s="157" t="s">
        <v>2049</v>
      </c>
      <c r="F49" s="206">
        <f>+'39. SARL - Rotación '!C23</f>
        <v>21.070474097936607</v>
      </c>
      <c r="G49" s="206">
        <f>+'39. SARL - Rotación '!D23</f>
        <v>15.257372539265088</v>
      </c>
      <c r="H49" s="206">
        <f>+'39. SARL - Rotación '!E23</f>
        <v>15.952983039550498</v>
      </c>
      <c r="I49" s="206">
        <f>+'39. SARL - Rotación '!F23</f>
        <v>17.475287478061027</v>
      </c>
      <c r="J49" s="206">
        <f>+'39. SARL - Rotación '!G23</f>
        <v>17.688761973930067</v>
      </c>
      <c r="K49" s="206">
        <f>+'39. SARL - Rotación '!H23</f>
        <v>14.556294197160012</v>
      </c>
      <c r="L49" s="163" t="s">
        <v>2046</v>
      </c>
      <c r="M49" s="163" t="s">
        <v>2047</v>
      </c>
    </row>
    <row r="50" spans="1:13" ht="13.9" customHeight="1" x14ac:dyDescent="0.25">
      <c r="A50" s="187" t="s">
        <v>2016</v>
      </c>
      <c r="B50" s="46" t="s">
        <v>2035</v>
      </c>
      <c r="C50" s="157" t="s">
        <v>2050</v>
      </c>
      <c r="D50" s="149" t="s">
        <v>2048</v>
      </c>
      <c r="E50" s="157" t="s">
        <v>2049</v>
      </c>
      <c r="F50" s="206">
        <f>+'39. SARL - Rotación '!C24</f>
        <v>26.603660409629434</v>
      </c>
      <c r="G50" s="206">
        <f>+'39. SARL - Rotación '!D24</f>
        <v>18.271235492035963</v>
      </c>
      <c r="H50" s="206">
        <f>+'39. SARL - Rotación '!E24</f>
        <v>20.319551987769746</v>
      </c>
      <c r="I50" s="206">
        <f>+'39. SARL - Rotación '!F24</f>
        <v>23.249695486507594</v>
      </c>
      <c r="J50" s="206">
        <f>+'39. SARL - Rotación '!G24</f>
        <v>23.671040561894312</v>
      </c>
      <c r="K50" s="206">
        <f>+'39. SARL - Rotación '!H24</f>
        <v>18.668600258044481</v>
      </c>
      <c r="L50" s="163" t="s">
        <v>2046</v>
      </c>
      <c r="M50" s="163" t="s">
        <v>2047</v>
      </c>
    </row>
    <row r="51" spans="1:13" ht="13.9" customHeight="1" x14ac:dyDescent="0.25">
      <c r="A51" s="187" t="s">
        <v>2016</v>
      </c>
      <c r="B51" s="46" t="s">
        <v>2035</v>
      </c>
      <c r="C51" s="157" t="s">
        <v>2051</v>
      </c>
      <c r="D51" s="149" t="s">
        <v>2048</v>
      </c>
      <c r="E51" s="157" t="s">
        <v>2049</v>
      </c>
      <c r="F51" s="206">
        <f>+'39. SARL - Rotación '!C25</f>
        <v>4.255172431756999</v>
      </c>
      <c r="G51" s="206">
        <f>+'39. SARL - Rotación '!D25</f>
        <v>3.6906388602054205</v>
      </c>
      <c r="H51" s="206">
        <f>+'39. SARL - Rotación '!E25</f>
        <v>3.1384951404337884</v>
      </c>
      <c r="I51" s="206">
        <f>+'39. SARL - Rotación '!F25</f>
        <v>3.0556902637090184</v>
      </c>
      <c r="J51" s="206">
        <f>+'39. SARL - Rotación '!G25</f>
        <v>3.0488472240887687</v>
      </c>
      <c r="K51" s="206">
        <f>+'39. SARL - Rotación '!H25</f>
        <v>2.8072195971629395</v>
      </c>
      <c r="L51" s="163" t="s">
        <v>2046</v>
      </c>
      <c r="M51" s="163" t="s">
        <v>2047</v>
      </c>
    </row>
    <row r="52" spans="1:13" ht="13.9" customHeight="1" x14ac:dyDescent="0.25">
      <c r="A52" s="187" t="s">
        <v>2016</v>
      </c>
      <c r="B52" s="46" t="s">
        <v>2035</v>
      </c>
      <c r="C52" s="157" t="s">
        <v>2054</v>
      </c>
      <c r="D52" s="149" t="s">
        <v>2055</v>
      </c>
      <c r="E52" s="157" t="s">
        <v>2056</v>
      </c>
      <c r="F52" s="206">
        <f>+'39. SARL - Rotación '!C26</f>
        <v>34.620734511422796</v>
      </c>
      <c r="G52" s="206">
        <f>+'39. SARL - Rotación '!D26</f>
        <v>26.862659161508255</v>
      </c>
      <c r="H52" s="206">
        <f>+'39. SARL - Rotación '!E26</f>
        <v>19.924402552387189</v>
      </c>
      <c r="I52" s="206">
        <f>+'39. SARL - Rotación '!F26</f>
        <v>28.79285849594757</v>
      </c>
      <c r="J52" s="206">
        <f>+'39. SARL - Rotación '!G26</f>
        <v>20.824390287063068</v>
      </c>
      <c r="K52" s="206">
        <f>+'39. SARL - Rotación '!H26</f>
        <v>14.742411580873153</v>
      </c>
      <c r="L52" s="163" t="s">
        <v>2046</v>
      </c>
      <c r="M52" s="163" t="s">
        <v>2047</v>
      </c>
    </row>
    <row r="53" spans="1:13" ht="13.9" customHeight="1" x14ac:dyDescent="0.25">
      <c r="A53" s="187" t="s">
        <v>2016</v>
      </c>
      <c r="B53" s="46" t="s">
        <v>2035</v>
      </c>
      <c r="C53" s="157" t="s">
        <v>2059</v>
      </c>
      <c r="D53" s="254" t="s">
        <v>2060</v>
      </c>
      <c r="E53" s="157" t="s">
        <v>2061</v>
      </c>
      <c r="F53" s="205">
        <f>+'40. SARL - Razon corriente'!C22</f>
        <v>1.8122168784751982</v>
      </c>
      <c r="G53" s="205">
        <f>+'40. SARL - Razon corriente'!D22</f>
        <v>2.1467676594961644</v>
      </c>
      <c r="H53" s="205">
        <f>+'40. SARL - Razon corriente'!E22</f>
        <v>1.7360341765889493</v>
      </c>
      <c r="I53" s="205">
        <f>+'40. SARL - Razon corriente'!F22</f>
        <v>1.7366594619461273</v>
      </c>
      <c r="J53" s="205">
        <f>+'40. SARL - Razon corriente'!G22</f>
        <v>1.984537348700065</v>
      </c>
      <c r="K53" s="205">
        <f>+'40. SARL - Razon corriente'!H22</f>
        <v>1.8082541739267255</v>
      </c>
      <c r="L53" s="163" t="s">
        <v>2062</v>
      </c>
      <c r="M53" s="163" t="s">
        <v>2063</v>
      </c>
    </row>
    <row r="54" spans="1:13" ht="13.9" customHeight="1" x14ac:dyDescent="0.25">
      <c r="A54" s="187" t="s">
        <v>2016</v>
      </c>
      <c r="B54" s="46" t="s">
        <v>2035</v>
      </c>
      <c r="C54" s="157" t="s">
        <v>2070</v>
      </c>
      <c r="D54" s="254" t="s">
        <v>2071</v>
      </c>
      <c r="E54" s="157" t="s">
        <v>2072</v>
      </c>
      <c r="F54" s="40">
        <f>+'41. SARL - Estructura invers LP'!C21</f>
        <v>1.265808829222292</v>
      </c>
      <c r="G54" s="40">
        <f>+'41. SARL - Estructura invers LP'!D21</f>
        <v>1.1236366774560607</v>
      </c>
      <c r="H54" s="40">
        <f>+'41. SARL - Estructura invers LP'!E21</f>
        <v>0.99650616406304937</v>
      </c>
      <c r="I54" s="40">
        <f>+'41. SARL - Estructura invers LP'!F21</f>
        <v>1.0243458739119189</v>
      </c>
      <c r="J54" s="40">
        <f>+'41. SARL - Estructura invers LP'!G21</f>
        <v>1.1180522577763672</v>
      </c>
      <c r="K54" s="40">
        <f>+'41. SARL - Estructura invers LP'!H21</f>
        <v>1.1036604698269745</v>
      </c>
      <c r="L54" s="163" t="s">
        <v>2073</v>
      </c>
      <c r="M54" s="163" t="s">
        <v>2099</v>
      </c>
    </row>
    <row r="55" spans="1:13" ht="13.9" hidden="1" customHeight="1" x14ac:dyDescent="0.25">
      <c r="A55" s="187" t="s">
        <v>2016</v>
      </c>
      <c r="B55" s="46" t="s">
        <v>2095</v>
      </c>
      <c r="C55" s="157" t="s">
        <v>2096</v>
      </c>
      <c r="D55" s="254" t="s">
        <v>2097</v>
      </c>
      <c r="E55" s="157" t="s">
        <v>2098</v>
      </c>
      <c r="F55" s="39">
        <f>+'1. SARC - Deudores'!C12</f>
        <v>3.619741954935185E-2</v>
      </c>
      <c r="G55" s="39">
        <f>+'1. SARC - Deudores'!D12</f>
        <v>4.2055893890823537E-2</v>
      </c>
      <c r="H55" s="39">
        <f>+'1. SARC - Deudores'!E12</f>
        <v>9.8356216115933592E-2</v>
      </c>
      <c r="I55" s="39">
        <f>+'1. SARC - Deudores'!F12</f>
        <v>5.0575972823897079E-2</v>
      </c>
      <c r="J55" s="39">
        <f>+'1. SARC - Deudores'!G12</f>
        <v>4.2556676368762987E-2</v>
      </c>
      <c r="K55" s="39">
        <f>+'1. SARC - Deudores'!H12</f>
        <v>6.0204370785615385E-2</v>
      </c>
      <c r="L55" s="163" t="s">
        <v>2101</v>
      </c>
      <c r="M55" s="163" t="s">
        <v>2100</v>
      </c>
    </row>
  </sheetData>
  <autoFilter ref="A2:M55" xr:uid="{68D5B111-5E4E-4E82-9A46-1B3A5810B81C}">
    <filterColumn colId="1">
      <filters>
        <filter val="SARL"/>
      </filters>
    </filterColumn>
  </autoFilter>
  <mergeCells count="1">
    <mergeCell ref="L1:M1"/>
  </mergeCells>
  <phoneticPr fontId="17" type="noConversion"/>
  <conditionalFormatting sqref="G16:J21">
    <cfRule type="colorScale" priority="237">
      <colorScale>
        <cfvo type="min"/>
        <cfvo type="percentile" val="50"/>
        <cfvo type="max"/>
        <color rgb="FFF8696B"/>
        <color rgb="FFFFEB84"/>
        <color rgb="FF63BE7B"/>
      </colorScale>
    </cfRule>
  </conditionalFormatting>
  <conditionalFormatting sqref="G22:J27">
    <cfRule type="colorScale" priority="235">
      <colorScale>
        <cfvo type="min"/>
        <cfvo type="percentile" val="50"/>
        <cfvo type="max"/>
        <color rgb="FF63BE7B"/>
        <color rgb="FFFFEB84"/>
        <color rgb="FFF8696B"/>
      </colorScale>
    </cfRule>
  </conditionalFormatting>
  <conditionalFormatting sqref="G31:K31">
    <cfRule type="colorScale" priority="136">
      <colorScale>
        <cfvo type="min"/>
        <cfvo type="percentile" val="50"/>
        <cfvo type="max"/>
        <color rgb="FF63BE7B"/>
        <color rgb="FFFFEB84"/>
        <color rgb="FFF8696B"/>
      </colorScale>
    </cfRule>
  </conditionalFormatting>
  <conditionalFormatting sqref="G32:K32">
    <cfRule type="colorScale" priority="135">
      <colorScale>
        <cfvo type="min"/>
        <cfvo type="percentile" val="50"/>
        <cfvo type="max"/>
        <color rgb="FF63BE7B"/>
        <color rgb="FFFFEB84"/>
        <color rgb="FFF8696B"/>
      </colorScale>
    </cfRule>
  </conditionalFormatting>
  <conditionalFormatting sqref="G33:K33">
    <cfRule type="colorScale" priority="229">
      <colorScale>
        <cfvo type="min"/>
        <cfvo type="percentile" val="50"/>
        <cfvo type="max"/>
        <color rgb="FFF8696B"/>
        <color rgb="FFFFEB84"/>
        <color rgb="FF63BE7B"/>
      </colorScale>
    </cfRule>
  </conditionalFormatting>
  <conditionalFormatting sqref="G35:K35">
    <cfRule type="colorScale" priority="146">
      <colorScale>
        <cfvo type="min"/>
        <cfvo type="percentile" val="50"/>
        <cfvo type="max"/>
        <color rgb="FF63BE7B"/>
        <color rgb="FFFFEB84"/>
        <color rgb="FFF8696B"/>
      </colorScale>
    </cfRule>
  </conditionalFormatting>
  <conditionalFormatting sqref="G36:K36">
    <cfRule type="colorScale" priority="145">
      <colorScale>
        <cfvo type="min"/>
        <cfvo type="percentile" val="50"/>
        <cfvo type="max"/>
        <color rgb="FFF8696B"/>
        <color rgb="FFFFEB84"/>
        <color rgb="FF63BE7B"/>
      </colorScale>
    </cfRule>
  </conditionalFormatting>
  <conditionalFormatting sqref="G37:K37">
    <cfRule type="colorScale" priority="144">
      <colorScale>
        <cfvo type="min"/>
        <cfvo type="percentile" val="50"/>
        <cfvo type="max"/>
        <color rgb="FFF8696B"/>
        <color rgb="FFFFEB84"/>
        <color rgb="FF63BE7B"/>
      </colorScale>
    </cfRule>
  </conditionalFormatting>
  <conditionalFormatting sqref="G41:K41">
    <cfRule type="colorScale" priority="141">
      <colorScale>
        <cfvo type="min"/>
        <cfvo type="percentile" val="50"/>
        <cfvo type="max"/>
        <color rgb="FF63BE7B"/>
        <color rgb="FFFFEB84"/>
        <color rgb="FFF8696B"/>
      </colorScale>
    </cfRule>
  </conditionalFormatting>
  <conditionalFormatting sqref="K3">
    <cfRule type="colorScale" priority="214">
      <colorScale>
        <cfvo type="min"/>
        <cfvo type="percentile" val="50"/>
        <cfvo type="max"/>
        <color rgb="FF63BE7B"/>
        <color rgb="FFFFEB84"/>
        <color rgb="FFF8696B"/>
      </colorScale>
    </cfRule>
  </conditionalFormatting>
  <conditionalFormatting sqref="K4">
    <cfRule type="colorScale" priority="213">
      <colorScale>
        <cfvo type="min"/>
        <cfvo type="percentile" val="50"/>
        <cfvo type="max"/>
        <color rgb="FF63BE7B"/>
        <color rgb="FFFFEB84"/>
        <color rgb="FFF8696B"/>
      </colorScale>
    </cfRule>
  </conditionalFormatting>
  <conditionalFormatting sqref="K5">
    <cfRule type="colorScale" priority="212">
      <colorScale>
        <cfvo type="min"/>
        <cfvo type="percentile" val="50"/>
        <cfvo type="max"/>
        <color rgb="FF63BE7B"/>
        <color rgb="FFFFEB84"/>
        <color rgb="FFF8696B"/>
      </colorScale>
    </cfRule>
  </conditionalFormatting>
  <conditionalFormatting sqref="K6">
    <cfRule type="colorScale" priority="211">
      <colorScale>
        <cfvo type="min"/>
        <cfvo type="percentile" val="50"/>
        <cfvo type="max"/>
        <color rgb="FF63BE7B"/>
        <color rgb="FFFFEB84"/>
        <color rgb="FFF8696B"/>
      </colorScale>
    </cfRule>
  </conditionalFormatting>
  <conditionalFormatting sqref="K7">
    <cfRule type="colorScale" priority="210">
      <colorScale>
        <cfvo type="min"/>
        <cfvo type="percentile" val="50"/>
        <cfvo type="max"/>
        <color rgb="FF63BE7B"/>
        <color rgb="FFFFEB84"/>
        <color rgb="FFF8696B"/>
      </colorScale>
    </cfRule>
  </conditionalFormatting>
  <conditionalFormatting sqref="K8">
    <cfRule type="colorScale" priority="209">
      <colorScale>
        <cfvo type="min"/>
        <cfvo type="percentile" val="50"/>
        <cfvo type="max"/>
        <color rgb="FF63BE7B"/>
        <color rgb="FFFFEB84"/>
        <color rgb="FFF8696B"/>
      </colorScale>
    </cfRule>
  </conditionalFormatting>
  <conditionalFormatting sqref="K9">
    <cfRule type="colorScale" priority="208">
      <colorScale>
        <cfvo type="min"/>
        <cfvo type="percentile" val="50"/>
        <cfvo type="max"/>
        <color rgb="FF63BE7B"/>
        <color rgb="FFFFEB84"/>
        <color rgb="FFF8696B"/>
      </colorScale>
    </cfRule>
  </conditionalFormatting>
  <conditionalFormatting sqref="K16:K21">
    <cfRule type="colorScale" priority="207">
      <colorScale>
        <cfvo type="min"/>
        <cfvo type="percentile" val="50"/>
        <cfvo type="max"/>
        <color rgb="FFF8696B"/>
        <color rgb="FFFFEB84"/>
        <color rgb="FF63BE7B"/>
      </colorScale>
    </cfRule>
  </conditionalFormatting>
  <conditionalFormatting sqref="K22:K27">
    <cfRule type="colorScale" priority="206">
      <colorScale>
        <cfvo type="min"/>
        <cfvo type="percentile" val="50"/>
        <cfvo type="max"/>
        <color rgb="FF63BE7B"/>
        <color rgb="FFFFEB84"/>
        <color rgb="FFF8696B"/>
      </colorScale>
    </cfRule>
  </conditionalFormatting>
  <conditionalFormatting sqref="K12:K15 K10">
    <cfRule type="colorScale" priority="205">
      <colorScale>
        <cfvo type="min"/>
        <cfvo type="percentile" val="50"/>
        <cfvo type="max"/>
        <color rgb="FFF8696B"/>
        <color rgb="FFFFEB84"/>
        <color rgb="FF63BE7B"/>
      </colorScale>
    </cfRule>
  </conditionalFormatting>
  <conditionalFormatting sqref="K28:K29">
    <cfRule type="colorScale" priority="204">
      <colorScale>
        <cfvo type="min"/>
        <cfvo type="percentile" val="50"/>
        <cfvo type="max"/>
        <color rgb="FFF8696B"/>
        <color rgb="FFFFEB84"/>
        <color rgb="FF63BE7B"/>
      </colorScale>
    </cfRule>
  </conditionalFormatting>
  <conditionalFormatting sqref="K30:K31">
    <cfRule type="colorScale" priority="203">
      <colorScale>
        <cfvo type="min"/>
        <cfvo type="percentile" val="50"/>
        <cfvo type="max"/>
        <color rgb="FF63BE7B"/>
        <color rgb="FFFFEB84"/>
        <color rgb="FFF8696B"/>
      </colorScale>
    </cfRule>
  </conditionalFormatting>
  <conditionalFormatting sqref="K31">
    <cfRule type="colorScale" priority="202">
      <colorScale>
        <cfvo type="min"/>
        <cfvo type="percentile" val="50"/>
        <cfvo type="max"/>
        <color rgb="FF63BE7B"/>
        <color rgb="FFFFEB84"/>
        <color rgb="FFF8696B"/>
      </colorScale>
    </cfRule>
  </conditionalFormatting>
  <conditionalFormatting sqref="K32">
    <cfRule type="colorScale" priority="201">
      <colorScale>
        <cfvo type="min"/>
        <cfvo type="percentile" val="50"/>
        <cfvo type="max"/>
        <color rgb="FF63BE7B"/>
        <color rgb="FFFFEB84"/>
        <color rgb="FFF8696B"/>
      </colorScale>
    </cfRule>
  </conditionalFormatting>
  <conditionalFormatting sqref="K33">
    <cfRule type="colorScale" priority="200">
      <colorScale>
        <cfvo type="min"/>
        <cfvo type="percentile" val="50"/>
        <cfvo type="max"/>
        <color rgb="FFF8696B"/>
        <color rgb="FFFFEB84"/>
        <color rgb="FF63BE7B"/>
      </colorScale>
    </cfRule>
  </conditionalFormatting>
  <conditionalFormatting sqref="K35">
    <cfRule type="colorScale" priority="197">
      <colorScale>
        <cfvo type="min"/>
        <cfvo type="percentile" val="50"/>
        <cfvo type="max"/>
        <color rgb="FF63BE7B"/>
        <color rgb="FFFFEB84"/>
        <color rgb="FFF8696B"/>
      </colorScale>
    </cfRule>
  </conditionalFormatting>
  <conditionalFormatting sqref="K36">
    <cfRule type="colorScale" priority="198">
      <colorScale>
        <cfvo type="min"/>
        <cfvo type="percentile" val="50"/>
        <cfvo type="max"/>
        <color rgb="FFF8696B"/>
        <color rgb="FFFFEB84"/>
        <color rgb="FF63BE7B"/>
      </colorScale>
    </cfRule>
  </conditionalFormatting>
  <conditionalFormatting sqref="K11">
    <cfRule type="colorScale" priority="196">
      <colorScale>
        <cfvo type="min"/>
        <cfvo type="percentile" val="50"/>
        <cfvo type="max"/>
        <color rgb="FFF8696B"/>
        <color rgb="FFFFEB84"/>
        <color rgb="FF63BE7B"/>
      </colorScale>
    </cfRule>
  </conditionalFormatting>
  <conditionalFormatting sqref="K37">
    <cfRule type="colorScale" priority="195">
      <colorScale>
        <cfvo type="min"/>
        <cfvo type="percentile" val="50"/>
        <cfvo type="max"/>
        <color rgb="FFF8696B"/>
        <color rgb="FFFFEB84"/>
        <color rgb="FF63BE7B"/>
      </colorScale>
    </cfRule>
  </conditionalFormatting>
  <conditionalFormatting sqref="K38">
    <cfRule type="colorScale" priority="194">
      <colorScale>
        <cfvo type="min"/>
        <cfvo type="percentile" val="50"/>
        <cfvo type="max"/>
        <color rgb="FFF8696B"/>
        <color rgb="FFFFEB84"/>
        <color rgb="FF63BE7B"/>
      </colorScale>
    </cfRule>
  </conditionalFormatting>
  <conditionalFormatting sqref="K39">
    <cfRule type="colorScale" priority="193">
      <colorScale>
        <cfvo type="min"/>
        <cfvo type="percentile" val="50"/>
        <cfvo type="max"/>
        <color rgb="FFF8696B"/>
        <color rgb="FFFFEB84"/>
        <color rgb="FF63BE7B"/>
      </colorScale>
    </cfRule>
  </conditionalFormatting>
  <conditionalFormatting sqref="K41">
    <cfRule type="colorScale" priority="192">
      <colorScale>
        <cfvo type="min"/>
        <cfvo type="percentile" val="50"/>
        <cfvo type="max"/>
        <color rgb="FF63BE7B"/>
        <color rgb="FFFFEB84"/>
        <color rgb="FFF8696B"/>
      </colorScale>
    </cfRule>
  </conditionalFormatting>
  <conditionalFormatting sqref="K43">
    <cfRule type="colorScale" priority="190">
      <colorScale>
        <cfvo type="min"/>
        <cfvo type="percentile" val="50"/>
        <cfvo type="max"/>
        <color rgb="FFF8696B"/>
        <color rgb="FFFFEB84"/>
        <color rgb="FF63BE7B"/>
      </colorScale>
    </cfRule>
  </conditionalFormatting>
  <conditionalFormatting sqref="K44">
    <cfRule type="colorScale" priority="189">
      <colorScale>
        <cfvo type="min"/>
        <cfvo type="percentile" val="50"/>
        <cfvo type="max"/>
        <color rgb="FFF8696B"/>
        <color rgb="FFFFEB84"/>
        <color rgb="FF63BE7B"/>
      </colorScale>
    </cfRule>
  </conditionalFormatting>
  <conditionalFormatting sqref="K45">
    <cfRule type="colorScale" priority="188">
      <colorScale>
        <cfvo type="min"/>
        <cfvo type="percentile" val="50"/>
        <cfvo type="max"/>
        <color rgb="FFF8696B"/>
        <color rgb="FFFFEB84"/>
        <color rgb="FF63BE7B"/>
      </colorScale>
    </cfRule>
  </conditionalFormatting>
  <conditionalFormatting sqref="G34:I34 K34">
    <cfRule type="colorScale" priority="245">
      <colorScale>
        <cfvo type="min"/>
        <cfvo type="percentile" val="50"/>
        <cfvo type="max"/>
        <color rgb="FFF8696B"/>
        <color rgb="FFFFEB84"/>
        <color rgb="FF63BE7B"/>
      </colorScale>
    </cfRule>
  </conditionalFormatting>
  <conditionalFormatting sqref="J34">
    <cfRule type="colorScale" priority="187">
      <colorScale>
        <cfvo type="min"/>
        <cfvo type="percentile" val="50"/>
        <cfvo type="max"/>
        <color rgb="FFF8696B"/>
        <color rgb="FFFFEB84"/>
        <color rgb="FF63BE7B"/>
      </colorScale>
    </cfRule>
  </conditionalFormatting>
  <conditionalFormatting sqref="G16:K16">
    <cfRule type="colorScale" priority="158">
      <colorScale>
        <cfvo type="min"/>
        <cfvo type="percentile" val="50"/>
        <cfvo type="max"/>
        <color rgb="FFF8696B"/>
        <color rgb="FFFFEB84"/>
        <color rgb="FF63BE7B"/>
      </colorScale>
    </cfRule>
  </conditionalFormatting>
  <conditionalFormatting sqref="G17:K17">
    <cfRule type="colorScale" priority="157">
      <colorScale>
        <cfvo type="min"/>
        <cfvo type="percentile" val="50"/>
        <cfvo type="max"/>
        <color rgb="FFF8696B"/>
        <color rgb="FFFFEB84"/>
        <color rgb="FF63BE7B"/>
      </colorScale>
    </cfRule>
  </conditionalFormatting>
  <conditionalFormatting sqref="G18:K18">
    <cfRule type="colorScale" priority="156">
      <colorScale>
        <cfvo type="min"/>
        <cfvo type="percentile" val="50"/>
        <cfvo type="max"/>
        <color rgb="FFF8696B"/>
        <color rgb="FFFFEB84"/>
        <color rgb="FF63BE7B"/>
      </colorScale>
    </cfRule>
  </conditionalFormatting>
  <conditionalFormatting sqref="G38:K38">
    <cfRule type="colorScale" priority="143">
      <colorScale>
        <cfvo type="min"/>
        <cfvo type="percentile" val="50"/>
        <cfvo type="max"/>
        <color rgb="FFF8696B"/>
        <color rgb="FFFFEB84"/>
        <color rgb="FF63BE7B"/>
      </colorScale>
    </cfRule>
  </conditionalFormatting>
  <conditionalFormatting sqref="G39:K39">
    <cfRule type="colorScale" priority="142">
      <colorScale>
        <cfvo type="min"/>
        <cfvo type="percentile" val="50"/>
        <cfvo type="max"/>
        <color rgb="FFF8696B"/>
        <color rgb="FFFFEB84"/>
        <color rgb="FF63BE7B"/>
      </colorScale>
    </cfRule>
  </conditionalFormatting>
  <conditionalFormatting sqref="G3:J3">
    <cfRule type="colorScale" priority="246">
      <colorScale>
        <cfvo type="min"/>
        <cfvo type="percentile" val="50"/>
        <cfvo type="max"/>
        <color rgb="FF63BE7B"/>
        <color rgb="FFFFEB84"/>
        <color rgb="FFF8696B"/>
      </colorScale>
    </cfRule>
  </conditionalFormatting>
  <conditionalFormatting sqref="G4:J4">
    <cfRule type="colorScale" priority="247">
      <colorScale>
        <cfvo type="min"/>
        <cfvo type="percentile" val="50"/>
        <cfvo type="max"/>
        <color rgb="FF63BE7B"/>
        <color rgb="FFFFEB84"/>
        <color rgb="FFF8696B"/>
      </colorScale>
    </cfRule>
  </conditionalFormatting>
  <conditionalFormatting sqref="G5:J5">
    <cfRule type="colorScale" priority="248">
      <colorScale>
        <cfvo type="min"/>
        <cfvo type="percentile" val="50"/>
        <cfvo type="max"/>
        <color rgb="FF63BE7B"/>
        <color rgb="FFFFEB84"/>
        <color rgb="FFF8696B"/>
      </colorScale>
    </cfRule>
  </conditionalFormatting>
  <conditionalFormatting sqref="G6:J6">
    <cfRule type="colorScale" priority="249">
      <colorScale>
        <cfvo type="min"/>
        <cfvo type="percentile" val="50"/>
        <cfvo type="max"/>
        <color rgb="FF63BE7B"/>
        <color rgb="FFFFEB84"/>
        <color rgb="FFF8696B"/>
      </colorScale>
    </cfRule>
  </conditionalFormatting>
  <conditionalFormatting sqref="G7:J7">
    <cfRule type="colorScale" priority="250">
      <colorScale>
        <cfvo type="min"/>
        <cfvo type="percentile" val="50"/>
        <cfvo type="max"/>
        <color rgb="FF63BE7B"/>
        <color rgb="FFFFEB84"/>
        <color rgb="FFF8696B"/>
      </colorScale>
    </cfRule>
  </conditionalFormatting>
  <conditionalFormatting sqref="G8:J8">
    <cfRule type="colorScale" priority="251">
      <colorScale>
        <cfvo type="min"/>
        <cfvo type="percentile" val="50"/>
        <cfvo type="max"/>
        <color rgb="FF63BE7B"/>
        <color rgb="FFFFEB84"/>
        <color rgb="FFF8696B"/>
      </colorScale>
    </cfRule>
  </conditionalFormatting>
  <conditionalFormatting sqref="G9:J9">
    <cfRule type="colorScale" priority="252">
      <colorScale>
        <cfvo type="min"/>
        <cfvo type="percentile" val="50"/>
        <cfvo type="max"/>
        <color rgb="FF63BE7B"/>
        <color rgb="FFFFEB84"/>
        <color rgb="FFF8696B"/>
      </colorScale>
    </cfRule>
  </conditionalFormatting>
  <conditionalFormatting sqref="G10:J10 G12:J15">
    <cfRule type="colorScale" priority="253">
      <colorScale>
        <cfvo type="min"/>
        <cfvo type="percentile" val="50"/>
        <cfvo type="max"/>
        <color rgb="FFF8696B"/>
        <color rgb="FFFFEB84"/>
        <color rgb="FF63BE7B"/>
      </colorScale>
    </cfRule>
  </conditionalFormatting>
  <conditionalFormatting sqref="G28:J29">
    <cfRule type="colorScale" priority="255">
      <colorScale>
        <cfvo type="min"/>
        <cfvo type="percentile" val="50"/>
        <cfvo type="max"/>
        <color rgb="FFF8696B"/>
        <color rgb="FFFFEB84"/>
        <color rgb="FF63BE7B"/>
      </colorScale>
    </cfRule>
  </conditionalFormatting>
  <conditionalFormatting sqref="G30:J31">
    <cfRule type="colorScale" priority="256">
      <colorScale>
        <cfvo type="min"/>
        <cfvo type="percentile" val="50"/>
        <cfvo type="max"/>
        <color rgb="FF63BE7B"/>
        <color rgb="FFFFEB84"/>
        <color rgb="FFF8696B"/>
      </colorScale>
    </cfRule>
  </conditionalFormatting>
  <conditionalFormatting sqref="G31:J31">
    <cfRule type="colorScale" priority="257">
      <colorScale>
        <cfvo type="min"/>
        <cfvo type="percentile" val="50"/>
        <cfvo type="max"/>
        <color rgb="FF63BE7B"/>
        <color rgb="FFFFEB84"/>
        <color rgb="FFF8696B"/>
      </colorScale>
    </cfRule>
  </conditionalFormatting>
  <conditionalFormatting sqref="G32:J32">
    <cfRule type="colorScale" priority="258">
      <colorScale>
        <cfvo type="min"/>
        <cfvo type="percentile" val="50"/>
        <cfvo type="max"/>
        <color rgb="FF63BE7B"/>
        <color rgb="FFFFEB84"/>
        <color rgb="FFF8696B"/>
      </colorScale>
    </cfRule>
  </conditionalFormatting>
  <conditionalFormatting sqref="G33:J33">
    <cfRule type="colorScale" priority="259">
      <colorScale>
        <cfvo type="min"/>
        <cfvo type="percentile" val="50"/>
        <cfvo type="max"/>
        <color rgb="FFF8696B"/>
        <color rgb="FFFFEB84"/>
        <color rgb="FF63BE7B"/>
      </colorScale>
    </cfRule>
  </conditionalFormatting>
  <conditionalFormatting sqref="G35:J35">
    <cfRule type="colorScale" priority="260">
      <colorScale>
        <cfvo type="min"/>
        <cfvo type="percentile" val="50"/>
        <cfvo type="max"/>
        <color rgb="FF63BE7B"/>
        <color rgb="FFFFEB84"/>
        <color rgb="FFF8696B"/>
      </colorScale>
    </cfRule>
  </conditionalFormatting>
  <conditionalFormatting sqref="G36:J36">
    <cfRule type="colorScale" priority="261">
      <colorScale>
        <cfvo type="min"/>
        <cfvo type="percentile" val="50"/>
        <cfvo type="max"/>
        <color rgb="FFF8696B"/>
        <color rgb="FFFFEB84"/>
        <color rgb="FF63BE7B"/>
      </colorScale>
    </cfRule>
  </conditionalFormatting>
  <conditionalFormatting sqref="G11:J11">
    <cfRule type="colorScale" priority="262">
      <colorScale>
        <cfvo type="min"/>
        <cfvo type="percentile" val="50"/>
        <cfvo type="max"/>
        <color rgb="FFF8696B"/>
        <color rgb="FFFFEB84"/>
        <color rgb="FF63BE7B"/>
      </colorScale>
    </cfRule>
  </conditionalFormatting>
  <conditionalFormatting sqref="G37:J37">
    <cfRule type="colorScale" priority="263">
      <colorScale>
        <cfvo type="min"/>
        <cfvo type="percentile" val="50"/>
        <cfvo type="max"/>
        <color rgb="FFF8696B"/>
        <color rgb="FFFFEB84"/>
        <color rgb="FF63BE7B"/>
      </colorScale>
    </cfRule>
  </conditionalFormatting>
  <conditionalFormatting sqref="G38:J38">
    <cfRule type="colorScale" priority="264">
      <colorScale>
        <cfvo type="min"/>
        <cfvo type="percentile" val="50"/>
        <cfvo type="max"/>
        <color rgb="FFF8696B"/>
        <color rgb="FFFFEB84"/>
        <color rgb="FF63BE7B"/>
      </colorScale>
    </cfRule>
  </conditionalFormatting>
  <conditionalFormatting sqref="G39:J39">
    <cfRule type="colorScale" priority="265">
      <colorScale>
        <cfvo type="min"/>
        <cfvo type="percentile" val="50"/>
        <cfvo type="max"/>
        <color rgb="FFF8696B"/>
        <color rgb="FFFFEB84"/>
        <color rgb="FF63BE7B"/>
      </colorScale>
    </cfRule>
  </conditionalFormatting>
  <conditionalFormatting sqref="G41:J41">
    <cfRule type="colorScale" priority="266">
      <colorScale>
        <cfvo type="min"/>
        <cfvo type="percentile" val="50"/>
        <cfvo type="max"/>
        <color rgb="FF63BE7B"/>
        <color rgb="FFFFEB84"/>
        <color rgb="FFF8696B"/>
      </colorScale>
    </cfRule>
  </conditionalFormatting>
  <conditionalFormatting sqref="G43:J43">
    <cfRule type="colorScale" priority="268">
      <colorScale>
        <cfvo type="min"/>
        <cfvo type="percentile" val="50"/>
        <cfvo type="max"/>
        <color rgb="FFF8696B"/>
        <color rgb="FFFFEB84"/>
        <color rgb="FF63BE7B"/>
      </colorScale>
    </cfRule>
  </conditionalFormatting>
  <conditionalFormatting sqref="G44:J44">
    <cfRule type="colorScale" priority="269">
      <colorScale>
        <cfvo type="min"/>
        <cfvo type="percentile" val="50"/>
        <cfvo type="max"/>
        <color rgb="FFF8696B"/>
        <color rgb="FFFFEB84"/>
        <color rgb="FF63BE7B"/>
      </colorScale>
    </cfRule>
  </conditionalFormatting>
  <conditionalFormatting sqref="G45:J45">
    <cfRule type="colorScale" priority="270">
      <colorScale>
        <cfvo type="min"/>
        <cfvo type="percentile" val="50"/>
        <cfvo type="max"/>
        <color rgb="FFF8696B"/>
        <color rgb="FFFFEB84"/>
        <color rgb="FF63BE7B"/>
      </colorScale>
    </cfRule>
  </conditionalFormatting>
  <conditionalFormatting sqref="G10:K10">
    <cfRule type="colorScale" priority="167">
      <colorScale>
        <cfvo type="min"/>
        <cfvo type="percentile" val="50"/>
        <cfvo type="max"/>
        <color rgb="FFF8696B"/>
        <color rgb="FFFFEB84"/>
        <color rgb="FF63BE7B"/>
      </colorScale>
    </cfRule>
  </conditionalFormatting>
  <conditionalFormatting sqref="G30:K30">
    <cfRule type="colorScale" priority="277">
      <colorScale>
        <cfvo type="min"/>
        <cfvo type="percentile" val="50"/>
        <cfvo type="max"/>
        <color rgb="FF63BE7B"/>
        <color rgb="FFFFEB84"/>
        <color rgb="FFF8696B"/>
      </colorScale>
    </cfRule>
  </conditionalFormatting>
  <conditionalFormatting sqref="G12:K12">
    <cfRule type="colorScale" priority="169">
      <colorScale>
        <cfvo type="min"/>
        <cfvo type="percentile" val="50"/>
        <cfvo type="max"/>
        <color rgb="FFF8696B"/>
        <color rgb="FFFFEB84"/>
        <color rgb="FF63BE7B"/>
      </colorScale>
    </cfRule>
  </conditionalFormatting>
  <conditionalFormatting sqref="G11:K11">
    <cfRule type="colorScale" priority="168">
      <colorScale>
        <cfvo type="min"/>
        <cfvo type="percentile" val="50"/>
        <cfvo type="max"/>
        <color rgb="FFF8696B"/>
        <color rgb="FFFFEB84"/>
        <color rgb="FF63BE7B"/>
      </colorScale>
    </cfRule>
  </conditionalFormatting>
  <conditionalFormatting sqref="G9:K9">
    <cfRule type="colorScale" priority="166">
      <colorScale>
        <cfvo type="min"/>
        <cfvo type="percentile" val="50"/>
        <cfvo type="max"/>
        <color rgb="FF63BE7B"/>
        <color rgb="FFFFEB84"/>
        <color rgb="FFF8696B"/>
      </colorScale>
    </cfRule>
  </conditionalFormatting>
  <conditionalFormatting sqref="G8:K8">
    <cfRule type="colorScale" priority="165">
      <colorScale>
        <cfvo type="min"/>
        <cfvo type="percentile" val="50"/>
        <cfvo type="max"/>
        <color rgb="FF63BE7B"/>
        <color rgb="FFFFEB84"/>
        <color rgb="FFF8696B"/>
      </colorScale>
    </cfRule>
  </conditionalFormatting>
  <conditionalFormatting sqref="G7:K7">
    <cfRule type="colorScale" priority="164">
      <colorScale>
        <cfvo type="min"/>
        <cfvo type="percentile" val="50"/>
        <cfvo type="max"/>
        <color rgb="FF63BE7B"/>
        <color rgb="FFFFEB84"/>
        <color rgb="FFF8696B"/>
      </colorScale>
    </cfRule>
  </conditionalFormatting>
  <conditionalFormatting sqref="G6:K6">
    <cfRule type="colorScale" priority="163">
      <colorScale>
        <cfvo type="min"/>
        <cfvo type="percentile" val="50"/>
        <cfvo type="max"/>
        <color rgb="FF63BE7B"/>
        <color rgb="FFFFEB84"/>
        <color rgb="FFF8696B"/>
      </colorScale>
    </cfRule>
  </conditionalFormatting>
  <conditionalFormatting sqref="G5:K5">
    <cfRule type="colorScale" priority="162">
      <colorScale>
        <cfvo type="min"/>
        <cfvo type="percentile" val="50"/>
        <cfvo type="max"/>
        <color rgb="FF63BE7B"/>
        <color rgb="FFFFEB84"/>
        <color rgb="FFF8696B"/>
      </colorScale>
    </cfRule>
  </conditionalFormatting>
  <conditionalFormatting sqref="G4:K4">
    <cfRule type="colorScale" priority="161">
      <colorScale>
        <cfvo type="min"/>
        <cfvo type="percentile" val="50"/>
        <cfvo type="max"/>
        <color rgb="FF63BE7B"/>
        <color rgb="FFFFEB84"/>
        <color rgb="FFF8696B"/>
      </colorScale>
    </cfRule>
  </conditionalFormatting>
  <conditionalFormatting sqref="G3:K3">
    <cfRule type="colorScale" priority="160">
      <colorScale>
        <cfvo type="min"/>
        <cfvo type="percentile" val="50"/>
        <cfvo type="max"/>
        <color rgb="FF63BE7B"/>
        <color rgb="FFFFEB84"/>
        <color rgb="FFF8696B"/>
      </colorScale>
    </cfRule>
  </conditionalFormatting>
  <conditionalFormatting sqref="G15:K15">
    <cfRule type="colorScale" priority="159">
      <colorScale>
        <cfvo type="min"/>
        <cfvo type="percentile" val="50"/>
        <cfvo type="max"/>
        <color rgb="FFF8696B"/>
        <color rgb="FFFFEB84"/>
        <color rgb="FF63BE7B"/>
      </colorScale>
    </cfRule>
  </conditionalFormatting>
  <conditionalFormatting sqref="G19:K19">
    <cfRule type="colorScale" priority="155">
      <colorScale>
        <cfvo type="min"/>
        <cfvo type="percentile" val="50"/>
        <cfvo type="max"/>
        <color rgb="FFF8696B"/>
        <color rgb="FFFFEB84"/>
        <color rgb="FF63BE7B"/>
      </colorScale>
    </cfRule>
  </conditionalFormatting>
  <conditionalFormatting sqref="G20:K20">
    <cfRule type="colorScale" priority="154">
      <colorScale>
        <cfvo type="min"/>
        <cfvo type="percentile" val="50"/>
        <cfvo type="max"/>
        <color rgb="FFF8696B"/>
        <color rgb="FFFFEB84"/>
        <color rgb="FF63BE7B"/>
      </colorScale>
    </cfRule>
  </conditionalFormatting>
  <conditionalFormatting sqref="G21:K21">
    <cfRule type="colorScale" priority="153">
      <colorScale>
        <cfvo type="min"/>
        <cfvo type="percentile" val="50"/>
        <cfvo type="max"/>
        <color rgb="FFF8696B"/>
        <color rgb="FFFFEB84"/>
        <color rgb="FF63BE7B"/>
      </colorScale>
    </cfRule>
  </conditionalFormatting>
  <conditionalFormatting sqref="G22:K22">
    <cfRule type="colorScale" priority="152">
      <colorScale>
        <cfvo type="min"/>
        <cfvo type="percentile" val="50"/>
        <cfvo type="max"/>
        <color rgb="FF63BE7B"/>
        <color rgb="FFFFEB84"/>
        <color rgb="FFF8696B"/>
      </colorScale>
    </cfRule>
  </conditionalFormatting>
  <conditionalFormatting sqref="G23:K23">
    <cfRule type="colorScale" priority="151">
      <colorScale>
        <cfvo type="min"/>
        <cfvo type="percentile" val="50"/>
        <cfvo type="max"/>
        <color rgb="FF63BE7B"/>
        <color rgb="FFFFEB84"/>
        <color rgb="FFF8696B"/>
      </colorScale>
    </cfRule>
  </conditionalFormatting>
  <conditionalFormatting sqref="G24:K24">
    <cfRule type="colorScale" priority="150">
      <colorScale>
        <cfvo type="min"/>
        <cfvo type="percentile" val="50"/>
        <cfvo type="max"/>
        <color rgb="FF63BE7B"/>
        <color rgb="FFFFEB84"/>
        <color rgb="FFF8696B"/>
      </colorScale>
    </cfRule>
  </conditionalFormatting>
  <conditionalFormatting sqref="G25:K25">
    <cfRule type="colorScale" priority="149">
      <colorScale>
        <cfvo type="min"/>
        <cfvo type="percentile" val="50"/>
        <cfvo type="max"/>
        <color rgb="FF63BE7B"/>
        <color rgb="FFFFEB84"/>
        <color rgb="FFF8696B"/>
      </colorScale>
    </cfRule>
  </conditionalFormatting>
  <conditionalFormatting sqref="G26:K26">
    <cfRule type="colorScale" priority="148">
      <colorScale>
        <cfvo type="min"/>
        <cfvo type="percentile" val="50"/>
        <cfvo type="max"/>
        <color rgb="FF63BE7B"/>
        <color rgb="FFFFEB84"/>
        <color rgb="FFF8696B"/>
      </colorScale>
    </cfRule>
  </conditionalFormatting>
  <conditionalFormatting sqref="G27:K27">
    <cfRule type="colorScale" priority="147">
      <colorScale>
        <cfvo type="min"/>
        <cfvo type="percentile" val="50"/>
        <cfvo type="max"/>
        <color rgb="FF63BE7B"/>
        <color rgb="FFFFEB84"/>
        <color rgb="FFF8696B"/>
      </colorScale>
    </cfRule>
  </conditionalFormatting>
  <conditionalFormatting sqref="G43:K43">
    <cfRule type="colorScale" priority="139">
      <colorScale>
        <cfvo type="min"/>
        <cfvo type="percentile" val="50"/>
        <cfvo type="max"/>
        <color rgb="FFF8696B"/>
        <color rgb="FFFFEB84"/>
        <color rgb="FF63BE7B"/>
      </colorScale>
    </cfRule>
  </conditionalFormatting>
  <conditionalFormatting sqref="G44:K44">
    <cfRule type="colorScale" priority="138">
      <colorScale>
        <cfvo type="min"/>
        <cfvo type="percentile" val="50"/>
        <cfvo type="max"/>
        <color rgb="FFF8696B"/>
        <color rgb="FFFFEB84"/>
        <color rgb="FF63BE7B"/>
      </colorScale>
    </cfRule>
  </conditionalFormatting>
  <conditionalFormatting sqref="G45:K45">
    <cfRule type="colorScale" priority="137">
      <colorScale>
        <cfvo type="min"/>
        <cfvo type="percentile" val="50"/>
        <cfvo type="max"/>
        <color rgb="FFF8696B"/>
        <color rgb="FFFFEB84"/>
        <color rgb="FF63BE7B"/>
      </colorScale>
    </cfRule>
  </conditionalFormatting>
  <conditionalFormatting sqref="K46">
    <cfRule type="colorScale" priority="133">
      <colorScale>
        <cfvo type="min"/>
        <cfvo type="percentile" val="50"/>
        <cfvo type="max"/>
        <color rgb="FFF8696B"/>
        <color rgb="FFFFEB84"/>
        <color rgb="FF63BE7B"/>
      </colorScale>
    </cfRule>
  </conditionalFormatting>
  <conditionalFormatting sqref="G46:K46">
    <cfRule type="colorScale" priority="134">
      <colorScale>
        <cfvo type="min"/>
        <cfvo type="percentile" val="50"/>
        <cfvo type="max"/>
        <color rgb="FFF8696B"/>
        <color rgb="FFFFEB84"/>
        <color rgb="FF63BE7B"/>
      </colorScale>
    </cfRule>
  </conditionalFormatting>
  <conditionalFormatting sqref="G46:K46">
    <cfRule type="colorScale" priority="132">
      <colorScale>
        <cfvo type="min"/>
        <cfvo type="percentile" val="50"/>
        <cfvo type="max"/>
        <color rgb="FFF8696B"/>
        <color rgb="FFFFEB84"/>
        <color rgb="FF63BE7B"/>
      </colorScale>
    </cfRule>
  </conditionalFormatting>
  <conditionalFormatting sqref="F16:F21">
    <cfRule type="colorScale" priority="105">
      <colorScale>
        <cfvo type="min"/>
        <cfvo type="percentile" val="50"/>
        <cfvo type="max"/>
        <color rgb="FFF8696B"/>
        <color rgb="FFFFEB84"/>
        <color rgb="FF63BE7B"/>
      </colorScale>
    </cfRule>
  </conditionalFormatting>
  <conditionalFormatting sqref="F22:F27">
    <cfRule type="colorScale" priority="104">
      <colorScale>
        <cfvo type="min"/>
        <cfvo type="percentile" val="50"/>
        <cfvo type="max"/>
        <color rgb="FF63BE7B"/>
        <color rgb="FFFFEB84"/>
        <color rgb="FFF8696B"/>
      </colorScale>
    </cfRule>
  </conditionalFormatting>
  <conditionalFormatting sqref="F31">
    <cfRule type="colorScale" priority="69">
      <colorScale>
        <cfvo type="min"/>
        <cfvo type="percentile" val="50"/>
        <cfvo type="max"/>
        <color rgb="FF63BE7B"/>
        <color rgb="FFFFEB84"/>
        <color rgb="FFF8696B"/>
      </colorScale>
    </cfRule>
  </conditionalFormatting>
  <conditionalFormatting sqref="F32">
    <cfRule type="colorScale" priority="68">
      <colorScale>
        <cfvo type="min"/>
        <cfvo type="percentile" val="50"/>
        <cfvo type="max"/>
        <color rgb="FF63BE7B"/>
        <color rgb="FFFFEB84"/>
        <color rgb="FFF8696B"/>
      </colorScale>
    </cfRule>
  </conditionalFormatting>
  <conditionalFormatting sqref="F33">
    <cfRule type="colorScale" priority="103">
      <colorScale>
        <cfvo type="min"/>
        <cfvo type="percentile" val="50"/>
        <cfvo type="max"/>
        <color rgb="FFF8696B"/>
        <color rgb="FFFFEB84"/>
        <color rgb="FF63BE7B"/>
      </colorScale>
    </cfRule>
  </conditionalFormatting>
  <conditionalFormatting sqref="F35">
    <cfRule type="colorScale" priority="79">
      <colorScale>
        <cfvo type="min"/>
        <cfvo type="percentile" val="50"/>
        <cfvo type="max"/>
        <color rgb="FF63BE7B"/>
        <color rgb="FFFFEB84"/>
        <color rgb="FFF8696B"/>
      </colorScale>
    </cfRule>
  </conditionalFormatting>
  <conditionalFormatting sqref="F36">
    <cfRule type="colorScale" priority="78">
      <colorScale>
        <cfvo type="min"/>
        <cfvo type="percentile" val="50"/>
        <cfvo type="max"/>
        <color rgb="FFF8696B"/>
        <color rgb="FFFFEB84"/>
        <color rgb="FF63BE7B"/>
      </colorScale>
    </cfRule>
  </conditionalFormatting>
  <conditionalFormatting sqref="F37">
    <cfRule type="colorScale" priority="77">
      <colorScale>
        <cfvo type="min"/>
        <cfvo type="percentile" val="50"/>
        <cfvo type="max"/>
        <color rgb="FFF8696B"/>
        <color rgb="FFFFEB84"/>
        <color rgb="FF63BE7B"/>
      </colorScale>
    </cfRule>
  </conditionalFormatting>
  <conditionalFormatting sqref="F41">
    <cfRule type="colorScale" priority="74">
      <colorScale>
        <cfvo type="min"/>
        <cfvo type="percentile" val="50"/>
        <cfvo type="max"/>
        <color rgb="FF63BE7B"/>
        <color rgb="FFFFEB84"/>
        <color rgb="FFF8696B"/>
      </colorScale>
    </cfRule>
  </conditionalFormatting>
  <conditionalFormatting sqref="F34">
    <cfRule type="colorScale" priority="106">
      <colorScale>
        <cfvo type="min"/>
        <cfvo type="percentile" val="50"/>
        <cfvo type="max"/>
        <color rgb="FFF8696B"/>
        <color rgb="FFFFEB84"/>
        <color rgb="FF63BE7B"/>
      </colorScale>
    </cfRule>
  </conditionalFormatting>
  <conditionalFormatting sqref="F16">
    <cfRule type="colorScale" priority="91">
      <colorScale>
        <cfvo type="min"/>
        <cfvo type="percentile" val="50"/>
        <cfvo type="max"/>
        <color rgb="FFF8696B"/>
        <color rgb="FFFFEB84"/>
        <color rgb="FF63BE7B"/>
      </colorScale>
    </cfRule>
  </conditionalFormatting>
  <conditionalFormatting sqref="F17">
    <cfRule type="colorScale" priority="90">
      <colorScale>
        <cfvo type="min"/>
        <cfvo type="percentile" val="50"/>
        <cfvo type="max"/>
        <color rgb="FFF8696B"/>
        <color rgb="FFFFEB84"/>
        <color rgb="FF63BE7B"/>
      </colorScale>
    </cfRule>
  </conditionalFormatting>
  <conditionalFormatting sqref="F18">
    <cfRule type="colorScale" priority="89">
      <colorScale>
        <cfvo type="min"/>
        <cfvo type="percentile" val="50"/>
        <cfvo type="max"/>
        <color rgb="FFF8696B"/>
        <color rgb="FFFFEB84"/>
        <color rgb="FF63BE7B"/>
      </colorScale>
    </cfRule>
  </conditionalFormatting>
  <conditionalFormatting sqref="F38">
    <cfRule type="colorScale" priority="76">
      <colorScale>
        <cfvo type="min"/>
        <cfvo type="percentile" val="50"/>
        <cfvo type="max"/>
        <color rgb="FFF8696B"/>
        <color rgb="FFFFEB84"/>
        <color rgb="FF63BE7B"/>
      </colorScale>
    </cfRule>
  </conditionalFormatting>
  <conditionalFormatting sqref="F39">
    <cfRule type="colorScale" priority="75">
      <colorScale>
        <cfvo type="min"/>
        <cfvo type="percentile" val="50"/>
        <cfvo type="max"/>
        <color rgb="FFF8696B"/>
        <color rgb="FFFFEB84"/>
        <color rgb="FF63BE7B"/>
      </colorScale>
    </cfRule>
  </conditionalFormatting>
  <conditionalFormatting sqref="F3">
    <cfRule type="colorScale" priority="107">
      <colorScale>
        <cfvo type="min"/>
        <cfvo type="percentile" val="50"/>
        <cfvo type="max"/>
        <color rgb="FF63BE7B"/>
        <color rgb="FFFFEB84"/>
        <color rgb="FFF8696B"/>
      </colorScale>
    </cfRule>
  </conditionalFormatting>
  <conditionalFormatting sqref="F4">
    <cfRule type="colorScale" priority="108">
      <colorScale>
        <cfvo type="min"/>
        <cfvo type="percentile" val="50"/>
        <cfvo type="max"/>
        <color rgb="FF63BE7B"/>
        <color rgb="FFFFEB84"/>
        <color rgb="FFF8696B"/>
      </colorScale>
    </cfRule>
  </conditionalFormatting>
  <conditionalFormatting sqref="F5">
    <cfRule type="colorScale" priority="109">
      <colorScale>
        <cfvo type="min"/>
        <cfvo type="percentile" val="50"/>
        <cfvo type="max"/>
        <color rgb="FF63BE7B"/>
        <color rgb="FFFFEB84"/>
        <color rgb="FFF8696B"/>
      </colorScale>
    </cfRule>
  </conditionalFormatting>
  <conditionalFormatting sqref="F6">
    <cfRule type="colorScale" priority="110">
      <colorScale>
        <cfvo type="min"/>
        <cfvo type="percentile" val="50"/>
        <cfvo type="max"/>
        <color rgb="FF63BE7B"/>
        <color rgb="FFFFEB84"/>
        <color rgb="FFF8696B"/>
      </colorScale>
    </cfRule>
  </conditionalFormatting>
  <conditionalFormatting sqref="F7">
    <cfRule type="colorScale" priority="111">
      <colorScale>
        <cfvo type="min"/>
        <cfvo type="percentile" val="50"/>
        <cfvo type="max"/>
        <color rgb="FF63BE7B"/>
        <color rgb="FFFFEB84"/>
        <color rgb="FFF8696B"/>
      </colorScale>
    </cfRule>
  </conditionalFormatting>
  <conditionalFormatting sqref="F8">
    <cfRule type="colorScale" priority="112">
      <colorScale>
        <cfvo type="min"/>
        <cfvo type="percentile" val="50"/>
        <cfvo type="max"/>
        <color rgb="FF63BE7B"/>
        <color rgb="FFFFEB84"/>
        <color rgb="FFF8696B"/>
      </colorScale>
    </cfRule>
  </conditionalFormatting>
  <conditionalFormatting sqref="F9">
    <cfRule type="colorScale" priority="113">
      <colorScale>
        <cfvo type="min"/>
        <cfvo type="percentile" val="50"/>
        <cfvo type="max"/>
        <color rgb="FF63BE7B"/>
        <color rgb="FFFFEB84"/>
        <color rgb="FFF8696B"/>
      </colorScale>
    </cfRule>
  </conditionalFormatting>
  <conditionalFormatting sqref="F12:F15 F10">
    <cfRule type="colorScale" priority="114">
      <colorScale>
        <cfvo type="min"/>
        <cfvo type="percentile" val="50"/>
        <cfvo type="max"/>
        <color rgb="FFF8696B"/>
        <color rgb="FFFFEB84"/>
        <color rgb="FF63BE7B"/>
      </colorScale>
    </cfRule>
  </conditionalFormatting>
  <conditionalFormatting sqref="F28:F29">
    <cfRule type="colorScale" priority="115">
      <colorScale>
        <cfvo type="min"/>
        <cfvo type="percentile" val="50"/>
        <cfvo type="max"/>
        <color rgb="FFF8696B"/>
        <color rgb="FFFFEB84"/>
        <color rgb="FF63BE7B"/>
      </colorScale>
    </cfRule>
  </conditionalFormatting>
  <conditionalFormatting sqref="F30:F31">
    <cfRule type="colorScale" priority="116">
      <colorScale>
        <cfvo type="min"/>
        <cfvo type="percentile" val="50"/>
        <cfvo type="max"/>
        <color rgb="FF63BE7B"/>
        <color rgb="FFFFEB84"/>
        <color rgb="FFF8696B"/>
      </colorScale>
    </cfRule>
  </conditionalFormatting>
  <conditionalFormatting sqref="F31">
    <cfRule type="colorScale" priority="117">
      <colorScale>
        <cfvo type="min"/>
        <cfvo type="percentile" val="50"/>
        <cfvo type="max"/>
        <color rgb="FF63BE7B"/>
        <color rgb="FFFFEB84"/>
        <color rgb="FFF8696B"/>
      </colorScale>
    </cfRule>
  </conditionalFormatting>
  <conditionalFormatting sqref="F32">
    <cfRule type="colorScale" priority="118">
      <colorScale>
        <cfvo type="min"/>
        <cfvo type="percentile" val="50"/>
        <cfvo type="max"/>
        <color rgb="FF63BE7B"/>
        <color rgb="FFFFEB84"/>
        <color rgb="FFF8696B"/>
      </colorScale>
    </cfRule>
  </conditionalFormatting>
  <conditionalFormatting sqref="F33">
    <cfRule type="colorScale" priority="119">
      <colorScale>
        <cfvo type="min"/>
        <cfvo type="percentile" val="50"/>
        <cfvo type="max"/>
        <color rgb="FFF8696B"/>
        <color rgb="FFFFEB84"/>
        <color rgb="FF63BE7B"/>
      </colorScale>
    </cfRule>
  </conditionalFormatting>
  <conditionalFormatting sqref="F35">
    <cfRule type="colorScale" priority="120">
      <colorScale>
        <cfvo type="min"/>
        <cfvo type="percentile" val="50"/>
        <cfvo type="max"/>
        <color rgb="FF63BE7B"/>
        <color rgb="FFFFEB84"/>
        <color rgb="FFF8696B"/>
      </colorScale>
    </cfRule>
  </conditionalFormatting>
  <conditionalFormatting sqref="F36">
    <cfRule type="colorScale" priority="121">
      <colorScale>
        <cfvo type="min"/>
        <cfvo type="percentile" val="50"/>
        <cfvo type="max"/>
        <color rgb="FFF8696B"/>
        <color rgb="FFFFEB84"/>
        <color rgb="FF63BE7B"/>
      </colorScale>
    </cfRule>
  </conditionalFormatting>
  <conditionalFormatting sqref="F11">
    <cfRule type="colorScale" priority="122">
      <colorScale>
        <cfvo type="min"/>
        <cfvo type="percentile" val="50"/>
        <cfvo type="max"/>
        <color rgb="FFF8696B"/>
        <color rgb="FFFFEB84"/>
        <color rgb="FF63BE7B"/>
      </colorScale>
    </cfRule>
  </conditionalFormatting>
  <conditionalFormatting sqref="F37">
    <cfRule type="colorScale" priority="123">
      <colorScale>
        <cfvo type="min"/>
        <cfvo type="percentile" val="50"/>
        <cfvo type="max"/>
        <color rgb="FFF8696B"/>
        <color rgb="FFFFEB84"/>
        <color rgb="FF63BE7B"/>
      </colorScale>
    </cfRule>
  </conditionalFormatting>
  <conditionalFormatting sqref="F38">
    <cfRule type="colorScale" priority="124">
      <colorScale>
        <cfvo type="min"/>
        <cfvo type="percentile" val="50"/>
        <cfvo type="max"/>
        <color rgb="FFF8696B"/>
        <color rgb="FFFFEB84"/>
        <color rgb="FF63BE7B"/>
      </colorScale>
    </cfRule>
  </conditionalFormatting>
  <conditionalFormatting sqref="F39">
    <cfRule type="colorScale" priority="125">
      <colorScale>
        <cfvo type="min"/>
        <cfvo type="percentile" val="50"/>
        <cfvo type="max"/>
        <color rgb="FFF8696B"/>
        <color rgb="FFFFEB84"/>
        <color rgb="FF63BE7B"/>
      </colorScale>
    </cfRule>
  </conditionalFormatting>
  <conditionalFormatting sqref="F41">
    <cfRule type="colorScale" priority="126">
      <colorScale>
        <cfvo type="min"/>
        <cfvo type="percentile" val="50"/>
        <cfvo type="max"/>
        <color rgb="FF63BE7B"/>
        <color rgb="FFFFEB84"/>
        <color rgb="FFF8696B"/>
      </colorScale>
    </cfRule>
  </conditionalFormatting>
  <conditionalFormatting sqref="F43">
    <cfRule type="colorScale" priority="128">
      <colorScale>
        <cfvo type="min"/>
        <cfvo type="percentile" val="50"/>
        <cfvo type="max"/>
        <color rgb="FFF8696B"/>
        <color rgb="FFFFEB84"/>
        <color rgb="FF63BE7B"/>
      </colorScale>
    </cfRule>
  </conditionalFormatting>
  <conditionalFormatting sqref="F44">
    <cfRule type="colorScale" priority="129">
      <colorScale>
        <cfvo type="min"/>
        <cfvo type="percentile" val="50"/>
        <cfvo type="max"/>
        <color rgb="FFF8696B"/>
        <color rgb="FFFFEB84"/>
        <color rgb="FF63BE7B"/>
      </colorScale>
    </cfRule>
  </conditionalFormatting>
  <conditionalFormatting sqref="F45">
    <cfRule type="colorScale" priority="130">
      <colorScale>
        <cfvo type="min"/>
        <cfvo type="percentile" val="50"/>
        <cfvo type="max"/>
        <color rgb="FFF8696B"/>
        <color rgb="FFFFEB84"/>
        <color rgb="FF63BE7B"/>
      </colorScale>
    </cfRule>
  </conditionalFormatting>
  <conditionalFormatting sqref="F10">
    <cfRule type="colorScale" priority="100">
      <colorScale>
        <cfvo type="min"/>
        <cfvo type="percentile" val="50"/>
        <cfvo type="max"/>
        <color rgb="FFF8696B"/>
        <color rgb="FFFFEB84"/>
        <color rgb="FF63BE7B"/>
      </colorScale>
    </cfRule>
  </conditionalFormatting>
  <conditionalFormatting sqref="F30">
    <cfRule type="colorScale" priority="131">
      <colorScale>
        <cfvo type="min"/>
        <cfvo type="percentile" val="50"/>
        <cfvo type="max"/>
        <color rgb="FF63BE7B"/>
        <color rgb="FFFFEB84"/>
        <color rgb="FFF8696B"/>
      </colorScale>
    </cfRule>
  </conditionalFormatting>
  <conditionalFormatting sqref="F12">
    <cfRule type="colorScale" priority="102">
      <colorScale>
        <cfvo type="min"/>
        <cfvo type="percentile" val="50"/>
        <cfvo type="max"/>
        <color rgb="FFF8696B"/>
        <color rgb="FFFFEB84"/>
        <color rgb="FF63BE7B"/>
      </colorScale>
    </cfRule>
  </conditionalFormatting>
  <conditionalFormatting sqref="F11">
    <cfRule type="colorScale" priority="101">
      <colorScale>
        <cfvo type="min"/>
        <cfvo type="percentile" val="50"/>
        <cfvo type="max"/>
        <color rgb="FFF8696B"/>
        <color rgb="FFFFEB84"/>
        <color rgb="FF63BE7B"/>
      </colorScale>
    </cfRule>
  </conditionalFormatting>
  <conditionalFormatting sqref="F9">
    <cfRule type="colorScale" priority="99">
      <colorScale>
        <cfvo type="min"/>
        <cfvo type="percentile" val="50"/>
        <cfvo type="max"/>
        <color rgb="FF63BE7B"/>
        <color rgb="FFFFEB84"/>
        <color rgb="FFF8696B"/>
      </colorScale>
    </cfRule>
  </conditionalFormatting>
  <conditionalFormatting sqref="F8">
    <cfRule type="colorScale" priority="98">
      <colorScale>
        <cfvo type="min"/>
        <cfvo type="percentile" val="50"/>
        <cfvo type="max"/>
        <color rgb="FF63BE7B"/>
        <color rgb="FFFFEB84"/>
        <color rgb="FFF8696B"/>
      </colorScale>
    </cfRule>
  </conditionalFormatting>
  <conditionalFormatting sqref="F7">
    <cfRule type="colorScale" priority="97">
      <colorScale>
        <cfvo type="min"/>
        <cfvo type="percentile" val="50"/>
        <cfvo type="max"/>
        <color rgb="FF63BE7B"/>
        <color rgb="FFFFEB84"/>
        <color rgb="FFF8696B"/>
      </colorScale>
    </cfRule>
  </conditionalFormatting>
  <conditionalFormatting sqref="F6">
    <cfRule type="colorScale" priority="96">
      <colorScale>
        <cfvo type="min"/>
        <cfvo type="percentile" val="50"/>
        <cfvo type="max"/>
        <color rgb="FF63BE7B"/>
        <color rgb="FFFFEB84"/>
        <color rgb="FFF8696B"/>
      </colorScale>
    </cfRule>
  </conditionalFormatting>
  <conditionalFormatting sqref="F5">
    <cfRule type="colorScale" priority="95">
      <colorScale>
        <cfvo type="min"/>
        <cfvo type="percentile" val="50"/>
        <cfvo type="max"/>
        <color rgb="FF63BE7B"/>
        <color rgb="FFFFEB84"/>
        <color rgb="FFF8696B"/>
      </colorScale>
    </cfRule>
  </conditionalFormatting>
  <conditionalFormatting sqref="F4">
    <cfRule type="colorScale" priority="94">
      <colorScale>
        <cfvo type="min"/>
        <cfvo type="percentile" val="50"/>
        <cfvo type="max"/>
        <color rgb="FF63BE7B"/>
        <color rgb="FFFFEB84"/>
        <color rgb="FFF8696B"/>
      </colorScale>
    </cfRule>
  </conditionalFormatting>
  <conditionalFormatting sqref="F3">
    <cfRule type="colorScale" priority="93">
      <colorScale>
        <cfvo type="min"/>
        <cfvo type="percentile" val="50"/>
        <cfvo type="max"/>
        <color rgb="FF63BE7B"/>
        <color rgb="FFFFEB84"/>
        <color rgb="FFF8696B"/>
      </colorScale>
    </cfRule>
  </conditionalFormatting>
  <conditionalFormatting sqref="F15">
    <cfRule type="colorScale" priority="92">
      <colorScale>
        <cfvo type="min"/>
        <cfvo type="percentile" val="50"/>
        <cfvo type="max"/>
        <color rgb="FFF8696B"/>
        <color rgb="FFFFEB84"/>
        <color rgb="FF63BE7B"/>
      </colorScale>
    </cfRule>
  </conditionalFormatting>
  <conditionalFormatting sqref="F19">
    <cfRule type="colorScale" priority="88">
      <colorScale>
        <cfvo type="min"/>
        <cfvo type="percentile" val="50"/>
        <cfvo type="max"/>
        <color rgb="FFF8696B"/>
        <color rgb="FFFFEB84"/>
        <color rgb="FF63BE7B"/>
      </colorScale>
    </cfRule>
  </conditionalFormatting>
  <conditionalFormatting sqref="F20">
    <cfRule type="colorScale" priority="87">
      <colorScale>
        <cfvo type="min"/>
        <cfvo type="percentile" val="50"/>
        <cfvo type="max"/>
        <color rgb="FFF8696B"/>
        <color rgb="FFFFEB84"/>
        <color rgb="FF63BE7B"/>
      </colorScale>
    </cfRule>
  </conditionalFormatting>
  <conditionalFormatting sqref="F21">
    <cfRule type="colorScale" priority="86">
      <colorScale>
        <cfvo type="min"/>
        <cfvo type="percentile" val="50"/>
        <cfvo type="max"/>
        <color rgb="FFF8696B"/>
        <color rgb="FFFFEB84"/>
        <color rgb="FF63BE7B"/>
      </colorScale>
    </cfRule>
  </conditionalFormatting>
  <conditionalFormatting sqref="F22">
    <cfRule type="colorScale" priority="85">
      <colorScale>
        <cfvo type="min"/>
        <cfvo type="percentile" val="50"/>
        <cfvo type="max"/>
        <color rgb="FF63BE7B"/>
        <color rgb="FFFFEB84"/>
        <color rgb="FFF8696B"/>
      </colorScale>
    </cfRule>
  </conditionalFormatting>
  <conditionalFormatting sqref="F23">
    <cfRule type="colorScale" priority="84">
      <colorScale>
        <cfvo type="min"/>
        <cfvo type="percentile" val="50"/>
        <cfvo type="max"/>
        <color rgb="FF63BE7B"/>
        <color rgb="FFFFEB84"/>
        <color rgb="FFF8696B"/>
      </colorScale>
    </cfRule>
  </conditionalFormatting>
  <conditionalFormatting sqref="F24">
    <cfRule type="colorScale" priority="83">
      <colorScale>
        <cfvo type="min"/>
        <cfvo type="percentile" val="50"/>
        <cfvo type="max"/>
        <color rgb="FF63BE7B"/>
        <color rgb="FFFFEB84"/>
        <color rgb="FFF8696B"/>
      </colorScale>
    </cfRule>
  </conditionalFormatting>
  <conditionalFormatting sqref="F25">
    <cfRule type="colorScale" priority="82">
      <colorScale>
        <cfvo type="min"/>
        <cfvo type="percentile" val="50"/>
        <cfvo type="max"/>
        <color rgb="FF63BE7B"/>
        <color rgb="FFFFEB84"/>
        <color rgb="FFF8696B"/>
      </colorScale>
    </cfRule>
  </conditionalFormatting>
  <conditionalFormatting sqref="F26">
    <cfRule type="colorScale" priority="81">
      <colorScale>
        <cfvo type="min"/>
        <cfvo type="percentile" val="50"/>
        <cfvo type="max"/>
        <color rgb="FF63BE7B"/>
        <color rgb="FFFFEB84"/>
        <color rgb="FFF8696B"/>
      </colorScale>
    </cfRule>
  </conditionalFormatting>
  <conditionalFormatting sqref="F27">
    <cfRule type="colorScale" priority="80">
      <colorScale>
        <cfvo type="min"/>
        <cfvo type="percentile" val="50"/>
        <cfvo type="max"/>
        <color rgb="FF63BE7B"/>
        <color rgb="FFFFEB84"/>
        <color rgb="FFF8696B"/>
      </colorScale>
    </cfRule>
  </conditionalFormatting>
  <conditionalFormatting sqref="F43">
    <cfRule type="colorScale" priority="72">
      <colorScale>
        <cfvo type="min"/>
        <cfvo type="percentile" val="50"/>
        <cfvo type="max"/>
        <color rgb="FFF8696B"/>
        <color rgb="FFFFEB84"/>
        <color rgb="FF63BE7B"/>
      </colorScale>
    </cfRule>
  </conditionalFormatting>
  <conditionalFormatting sqref="F44">
    <cfRule type="colorScale" priority="71">
      <colorScale>
        <cfvo type="min"/>
        <cfvo type="percentile" val="50"/>
        <cfvo type="max"/>
        <color rgb="FFF8696B"/>
        <color rgb="FFFFEB84"/>
        <color rgb="FF63BE7B"/>
      </colorScale>
    </cfRule>
  </conditionalFormatting>
  <conditionalFormatting sqref="F45">
    <cfRule type="colorScale" priority="70">
      <colorScale>
        <cfvo type="min"/>
        <cfvo type="percentile" val="50"/>
        <cfvo type="max"/>
        <color rgb="FFF8696B"/>
        <color rgb="FFFFEB84"/>
        <color rgb="FF63BE7B"/>
      </colorScale>
    </cfRule>
  </conditionalFormatting>
  <conditionalFormatting sqref="F46">
    <cfRule type="colorScale" priority="67">
      <colorScale>
        <cfvo type="min"/>
        <cfvo type="percentile" val="50"/>
        <cfvo type="max"/>
        <color rgb="FFF8696B"/>
        <color rgb="FFFFEB84"/>
        <color rgb="FF63BE7B"/>
      </colorScale>
    </cfRule>
  </conditionalFormatting>
  <conditionalFormatting sqref="F46">
    <cfRule type="colorScale" priority="66">
      <colorScale>
        <cfvo type="min"/>
        <cfvo type="percentile" val="50"/>
        <cfvo type="max"/>
        <color rgb="FFF8696B"/>
        <color rgb="FFFFEB84"/>
        <color rgb="FF63BE7B"/>
      </colorScale>
    </cfRule>
  </conditionalFormatting>
  <conditionalFormatting sqref="F46:K46">
    <cfRule type="colorScale" priority="65">
      <colorScale>
        <cfvo type="min"/>
        <cfvo type="percentile" val="50"/>
        <cfvo type="max"/>
        <color rgb="FFF8696B"/>
        <color rgb="FFFFEB84"/>
        <color rgb="FF63BE7B"/>
      </colorScale>
    </cfRule>
  </conditionalFormatting>
  <conditionalFormatting sqref="K47:K48">
    <cfRule type="colorScale" priority="63">
      <colorScale>
        <cfvo type="min"/>
        <cfvo type="percentile" val="50"/>
        <cfvo type="max"/>
        <color rgb="FFF8696B"/>
        <color rgb="FFFFEB84"/>
        <color rgb="FF63BE7B"/>
      </colorScale>
    </cfRule>
  </conditionalFormatting>
  <conditionalFormatting sqref="G47:K48">
    <cfRule type="colorScale" priority="64">
      <colorScale>
        <cfvo type="min"/>
        <cfvo type="percentile" val="50"/>
        <cfvo type="max"/>
        <color rgb="FFF8696B"/>
        <color rgb="FFFFEB84"/>
        <color rgb="FF63BE7B"/>
      </colorScale>
    </cfRule>
  </conditionalFormatting>
  <conditionalFormatting sqref="G47:K48">
    <cfRule type="colorScale" priority="62">
      <colorScale>
        <cfvo type="min"/>
        <cfvo type="percentile" val="50"/>
        <cfvo type="max"/>
        <color rgb="FFF8696B"/>
        <color rgb="FFFFEB84"/>
        <color rgb="FF63BE7B"/>
      </colorScale>
    </cfRule>
  </conditionalFormatting>
  <conditionalFormatting sqref="F47:F48">
    <cfRule type="colorScale" priority="61">
      <colorScale>
        <cfvo type="min"/>
        <cfvo type="percentile" val="50"/>
        <cfvo type="max"/>
        <color rgb="FFF8696B"/>
        <color rgb="FFFFEB84"/>
        <color rgb="FF63BE7B"/>
      </colorScale>
    </cfRule>
  </conditionalFormatting>
  <conditionalFormatting sqref="F47:F48">
    <cfRule type="colorScale" priority="60">
      <colorScale>
        <cfvo type="min"/>
        <cfvo type="percentile" val="50"/>
        <cfvo type="max"/>
        <color rgb="FFF8696B"/>
        <color rgb="FFFFEB84"/>
        <color rgb="FF63BE7B"/>
      </colorScale>
    </cfRule>
  </conditionalFormatting>
  <conditionalFormatting sqref="F47:K48">
    <cfRule type="colorScale" priority="59">
      <colorScale>
        <cfvo type="min"/>
        <cfvo type="percentile" val="50"/>
        <cfvo type="max"/>
        <color rgb="FFF8696B"/>
        <color rgb="FFFFEB84"/>
        <color rgb="FF63BE7B"/>
      </colorScale>
    </cfRule>
  </conditionalFormatting>
  <conditionalFormatting sqref="F32:K32">
    <cfRule type="colorScale" priority="58">
      <colorScale>
        <cfvo type="min"/>
        <cfvo type="percentile" val="50"/>
        <cfvo type="max"/>
        <color rgb="FF63BE7B"/>
        <color rgb="FFFFEB84"/>
        <color rgb="FFF8696B"/>
      </colorScale>
    </cfRule>
  </conditionalFormatting>
  <conditionalFormatting sqref="F33:K33">
    <cfRule type="colorScale" priority="57">
      <colorScale>
        <cfvo type="min"/>
        <cfvo type="percentile" val="50"/>
        <cfvo type="max"/>
        <color rgb="FFF8696B"/>
        <color rgb="FFFFEB84"/>
        <color rgb="FF63BE7B"/>
      </colorScale>
    </cfRule>
  </conditionalFormatting>
  <conditionalFormatting sqref="F35:K35">
    <cfRule type="colorScale" priority="56">
      <colorScale>
        <cfvo type="min"/>
        <cfvo type="percentile" val="50"/>
        <cfvo type="max"/>
        <color rgb="FF63BE7B"/>
        <color rgb="FFFFEB84"/>
        <color rgb="FFF8696B"/>
      </colorScale>
    </cfRule>
  </conditionalFormatting>
  <conditionalFormatting sqref="F36:K36">
    <cfRule type="colorScale" priority="55">
      <colorScale>
        <cfvo type="min"/>
        <cfvo type="percentile" val="50"/>
        <cfvo type="max"/>
        <color rgb="FFF8696B"/>
        <color rgb="FFFFEB84"/>
        <color rgb="FF63BE7B"/>
      </colorScale>
    </cfRule>
  </conditionalFormatting>
  <conditionalFormatting sqref="K49">
    <cfRule type="colorScale" priority="53">
      <colorScale>
        <cfvo type="min"/>
        <cfvo type="percentile" val="50"/>
        <cfvo type="max"/>
        <color rgb="FFF8696B"/>
        <color rgb="FFFFEB84"/>
        <color rgb="FF63BE7B"/>
      </colorScale>
    </cfRule>
  </conditionalFormatting>
  <conditionalFormatting sqref="G49:K49">
    <cfRule type="colorScale" priority="54">
      <colorScale>
        <cfvo type="min"/>
        <cfvo type="percentile" val="50"/>
        <cfvo type="max"/>
        <color rgb="FFF8696B"/>
        <color rgb="FFFFEB84"/>
        <color rgb="FF63BE7B"/>
      </colorScale>
    </cfRule>
  </conditionalFormatting>
  <conditionalFormatting sqref="G49:K49">
    <cfRule type="colorScale" priority="52">
      <colorScale>
        <cfvo type="min"/>
        <cfvo type="percentile" val="50"/>
        <cfvo type="max"/>
        <color rgb="FFF8696B"/>
        <color rgb="FFFFEB84"/>
        <color rgb="FF63BE7B"/>
      </colorScale>
    </cfRule>
  </conditionalFormatting>
  <conditionalFormatting sqref="F49:K49">
    <cfRule type="colorScale" priority="51">
      <colorScale>
        <cfvo type="min"/>
        <cfvo type="percentile" val="50"/>
        <cfvo type="max"/>
        <color rgb="FFF8696B"/>
        <color rgb="FFFFEB84"/>
        <color rgb="FF63BE7B"/>
      </colorScale>
    </cfRule>
  </conditionalFormatting>
  <conditionalFormatting sqref="F49:K49">
    <cfRule type="colorScale" priority="50">
      <colorScale>
        <cfvo type="min"/>
        <cfvo type="percentile" val="50"/>
        <cfvo type="max"/>
        <color rgb="FFF8696B"/>
        <color rgb="FFFFEB84"/>
        <color rgb="FF63BE7B"/>
      </colorScale>
    </cfRule>
  </conditionalFormatting>
  <conditionalFormatting sqref="F49:K49">
    <cfRule type="colorScale" priority="48">
      <colorScale>
        <cfvo type="min"/>
        <cfvo type="percentile" val="50"/>
        <cfvo type="max"/>
        <color rgb="FF63BE7B"/>
        <color rgb="FFFFEB84"/>
        <color rgb="FFF8696B"/>
      </colorScale>
    </cfRule>
  </conditionalFormatting>
  <conditionalFormatting sqref="K50:K51">
    <cfRule type="colorScale" priority="46">
      <colorScale>
        <cfvo type="min"/>
        <cfvo type="percentile" val="50"/>
        <cfvo type="max"/>
        <color rgb="FFF8696B"/>
        <color rgb="FFFFEB84"/>
        <color rgb="FF63BE7B"/>
      </colorScale>
    </cfRule>
  </conditionalFormatting>
  <conditionalFormatting sqref="G50:K51">
    <cfRule type="colorScale" priority="47">
      <colorScale>
        <cfvo type="min"/>
        <cfvo type="percentile" val="50"/>
        <cfvo type="max"/>
        <color rgb="FFF8696B"/>
        <color rgb="FFFFEB84"/>
        <color rgb="FF63BE7B"/>
      </colorScale>
    </cfRule>
  </conditionalFormatting>
  <conditionalFormatting sqref="G50:K51">
    <cfRule type="colorScale" priority="45">
      <colorScale>
        <cfvo type="min"/>
        <cfvo type="percentile" val="50"/>
        <cfvo type="max"/>
        <color rgb="FFF8696B"/>
        <color rgb="FFFFEB84"/>
        <color rgb="FF63BE7B"/>
      </colorScale>
    </cfRule>
  </conditionalFormatting>
  <conditionalFormatting sqref="F50:K51">
    <cfRule type="colorScale" priority="44">
      <colorScale>
        <cfvo type="min"/>
        <cfvo type="percentile" val="50"/>
        <cfvo type="max"/>
        <color rgb="FFF8696B"/>
        <color rgb="FFFFEB84"/>
        <color rgb="FF63BE7B"/>
      </colorScale>
    </cfRule>
  </conditionalFormatting>
  <conditionalFormatting sqref="F50:K51">
    <cfRule type="colorScale" priority="43">
      <colorScale>
        <cfvo type="min"/>
        <cfvo type="percentile" val="50"/>
        <cfvo type="max"/>
        <color rgb="FFF8696B"/>
        <color rgb="FFFFEB84"/>
        <color rgb="FF63BE7B"/>
      </colorScale>
    </cfRule>
  </conditionalFormatting>
  <conditionalFormatting sqref="F50:K51">
    <cfRule type="colorScale" priority="42">
      <colorScale>
        <cfvo type="min"/>
        <cfvo type="percentile" val="50"/>
        <cfvo type="max"/>
        <color rgb="FF63BE7B"/>
        <color rgb="FFFFEB84"/>
        <color rgb="FFF8696B"/>
      </colorScale>
    </cfRule>
  </conditionalFormatting>
  <conditionalFormatting sqref="K52">
    <cfRule type="colorScale" priority="40">
      <colorScale>
        <cfvo type="min"/>
        <cfvo type="percentile" val="50"/>
        <cfvo type="max"/>
        <color rgb="FFF8696B"/>
        <color rgb="FFFFEB84"/>
        <color rgb="FF63BE7B"/>
      </colorScale>
    </cfRule>
  </conditionalFormatting>
  <conditionalFormatting sqref="G52:K52">
    <cfRule type="colorScale" priority="41">
      <colorScale>
        <cfvo type="min"/>
        <cfvo type="percentile" val="50"/>
        <cfvo type="max"/>
        <color rgb="FFF8696B"/>
        <color rgb="FFFFEB84"/>
        <color rgb="FF63BE7B"/>
      </colorScale>
    </cfRule>
  </conditionalFormatting>
  <conditionalFormatting sqref="G52:K52">
    <cfRule type="colorScale" priority="39">
      <colorScale>
        <cfvo type="min"/>
        <cfvo type="percentile" val="50"/>
        <cfvo type="max"/>
        <color rgb="FFF8696B"/>
        <color rgb="FFFFEB84"/>
        <color rgb="FF63BE7B"/>
      </colorScale>
    </cfRule>
  </conditionalFormatting>
  <conditionalFormatting sqref="F52:K52">
    <cfRule type="colorScale" priority="38">
      <colorScale>
        <cfvo type="min"/>
        <cfvo type="percentile" val="50"/>
        <cfvo type="max"/>
        <color rgb="FFF8696B"/>
        <color rgb="FFFFEB84"/>
        <color rgb="FF63BE7B"/>
      </colorScale>
    </cfRule>
  </conditionalFormatting>
  <conditionalFormatting sqref="F52:K52">
    <cfRule type="colorScale" priority="37">
      <colorScale>
        <cfvo type="min"/>
        <cfvo type="percentile" val="50"/>
        <cfvo type="max"/>
        <color rgb="FFF8696B"/>
        <color rgb="FFFFEB84"/>
        <color rgb="FF63BE7B"/>
      </colorScale>
    </cfRule>
  </conditionalFormatting>
  <conditionalFormatting sqref="F52:K52">
    <cfRule type="colorScale" priority="36">
      <colorScale>
        <cfvo type="min"/>
        <cfvo type="percentile" val="50"/>
        <cfvo type="max"/>
        <color rgb="FF63BE7B"/>
        <color rgb="FFFFEB84"/>
        <color rgb="FFF8696B"/>
      </colorScale>
    </cfRule>
  </conditionalFormatting>
  <conditionalFormatting sqref="K53">
    <cfRule type="colorScale" priority="34">
      <colorScale>
        <cfvo type="min"/>
        <cfvo type="percentile" val="50"/>
        <cfvo type="max"/>
        <color rgb="FFF8696B"/>
        <color rgb="FFFFEB84"/>
        <color rgb="FF63BE7B"/>
      </colorScale>
    </cfRule>
  </conditionalFormatting>
  <conditionalFormatting sqref="G53:K53">
    <cfRule type="colorScale" priority="35">
      <colorScale>
        <cfvo type="min"/>
        <cfvo type="percentile" val="50"/>
        <cfvo type="max"/>
        <color rgb="FFF8696B"/>
        <color rgb="FFFFEB84"/>
        <color rgb="FF63BE7B"/>
      </colorScale>
    </cfRule>
  </conditionalFormatting>
  <conditionalFormatting sqref="G53:K53">
    <cfRule type="colorScale" priority="33">
      <colorScale>
        <cfvo type="min"/>
        <cfvo type="percentile" val="50"/>
        <cfvo type="max"/>
        <color rgb="FFF8696B"/>
        <color rgb="FFFFEB84"/>
        <color rgb="FF63BE7B"/>
      </colorScale>
    </cfRule>
  </conditionalFormatting>
  <conditionalFormatting sqref="F53:K53">
    <cfRule type="colorScale" priority="32">
      <colorScale>
        <cfvo type="min"/>
        <cfvo type="percentile" val="50"/>
        <cfvo type="max"/>
        <color rgb="FFF8696B"/>
        <color rgb="FFFFEB84"/>
        <color rgb="FF63BE7B"/>
      </colorScale>
    </cfRule>
  </conditionalFormatting>
  <conditionalFormatting sqref="F53:K53">
    <cfRule type="colorScale" priority="31">
      <colorScale>
        <cfvo type="min"/>
        <cfvo type="percentile" val="50"/>
        <cfvo type="max"/>
        <color rgb="FFF8696B"/>
        <color rgb="FFFFEB84"/>
        <color rgb="FF63BE7B"/>
      </colorScale>
    </cfRule>
  </conditionalFormatting>
  <conditionalFormatting sqref="F53:K53">
    <cfRule type="colorScale" priority="1">
      <colorScale>
        <cfvo type="min"/>
        <cfvo type="percentile" val="50"/>
        <cfvo type="max"/>
        <color rgb="FFF8696B"/>
        <color rgb="FFFFEB84"/>
        <color rgb="FF63BE7B"/>
      </colorScale>
    </cfRule>
  </conditionalFormatting>
  <conditionalFormatting sqref="K54">
    <cfRule type="colorScale" priority="28">
      <colorScale>
        <cfvo type="min"/>
        <cfvo type="percentile" val="50"/>
        <cfvo type="max"/>
        <color rgb="FFF8696B"/>
        <color rgb="FFFFEB84"/>
        <color rgb="FF63BE7B"/>
      </colorScale>
    </cfRule>
  </conditionalFormatting>
  <conditionalFormatting sqref="G54:K54">
    <cfRule type="colorScale" priority="29">
      <colorScale>
        <cfvo type="min"/>
        <cfvo type="percentile" val="50"/>
        <cfvo type="max"/>
        <color rgb="FFF8696B"/>
        <color rgb="FFFFEB84"/>
        <color rgb="FF63BE7B"/>
      </colorScale>
    </cfRule>
  </conditionalFormatting>
  <conditionalFormatting sqref="G54:K54">
    <cfRule type="colorScale" priority="27">
      <colorScale>
        <cfvo type="min"/>
        <cfvo type="percentile" val="50"/>
        <cfvo type="max"/>
        <color rgb="FFF8696B"/>
        <color rgb="FFFFEB84"/>
        <color rgb="FF63BE7B"/>
      </colorScale>
    </cfRule>
  </conditionalFormatting>
  <conditionalFormatting sqref="F54:K54">
    <cfRule type="colorScale" priority="26">
      <colorScale>
        <cfvo type="min"/>
        <cfvo type="percentile" val="50"/>
        <cfvo type="max"/>
        <color rgb="FFF8696B"/>
        <color rgb="FFFFEB84"/>
        <color rgb="FF63BE7B"/>
      </colorScale>
    </cfRule>
  </conditionalFormatting>
  <conditionalFormatting sqref="F54:K54">
    <cfRule type="colorScale" priority="25">
      <colorScale>
        <cfvo type="min"/>
        <cfvo type="percentile" val="50"/>
        <cfvo type="max"/>
        <color rgb="FFF8696B"/>
        <color rgb="FFFFEB84"/>
        <color rgb="FF63BE7B"/>
      </colorScale>
    </cfRule>
  </conditionalFormatting>
  <conditionalFormatting sqref="F54:K54">
    <cfRule type="colorScale" priority="23">
      <colorScale>
        <cfvo type="min"/>
        <cfvo type="percentile" val="50"/>
        <cfvo type="max"/>
        <color rgb="FFF8696B"/>
        <color rgb="FFFFEB84"/>
        <color rgb="FF63BE7B"/>
      </colorScale>
    </cfRule>
  </conditionalFormatting>
  <conditionalFormatting sqref="G40:K40">
    <cfRule type="colorScale" priority="20">
      <colorScale>
        <cfvo type="min"/>
        <cfvo type="percentile" val="50"/>
        <cfvo type="max"/>
        <color rgb="FF63BE7B"/>
        <color rgb="FFFFEB84"/>
        <color rgb="FFF8696B"/>
      </colorScale>
    </cfRule>
  </conditionalFormatting>
  <conditionalFormatting sqref="K40">
    <cfRule type="colorScale" priority="21">
      <colorScale>
        <cfvo type="min"/>
        <cfvo type="percentile" val="50"/>
        <cfvo type="max"/>
        <color rgb="FF63BE7B"/>
        <color rgb="FFFFEB84"/>
        <color rgb="FFF8696B"/>
      </colorScale>
    </cfRule>
  </conditionalFormatting>
  <conditionalFormatting sqref="G40:J40">
    <cfRule type="colorScale" priority="22">
      <colorScale>
        <cfvo type="min"/>
        <cfvo type="percentile" val="50"/>
        <cfvo type="max"/>
        <color rgb="FF63BE7B"/>
        <color rgb="FFFFEB84"/>
        <color rgb="FFF8696B"/>
      </colorScale>
    </cfRule>
  </conditionalFormatting>
  <conditionalFormatting sqref="F40">
    <cfRule type="colorScale" priority="18">
      <colorScale>
        <cfvo type="min"/>
        <cfvo type="percentile" val="50"/>
        <cfvo type="max"/>
        <color rgb="FF63BE7B"/>
        <color rgb="FFFFEB84"/>
        <color rgb="FFF8696B"/>
      </colorScale>
    </cfRule>
  </conditionalFormatting>
  <conditionalFormatting sqref="F40">
    <cfRule type="colorScale" priority="19">
      <colorScale>
        <cfvo type="min"/>
        <cfvo type="percentile" val="50"/>
        <cfvo type="max"/>
        <color rgb="FF63BE7B"/>
        <color rgb="FFFFEB84"/>
        <color rgb="FFF8696B"/>
      </colorScale>
    </cfRule>
  </conditionalFormatting>
  <conditionalFormatting sqref="F40:K40">
    <cfRule type="colorScale" priority="17">
      <colorScale>
        <cfvo type="min"/>
        <cfvo type="percentile" val="50"/>
        <cfvo type="max"/>
        <color rgb="FF63BE7B"/>
        <color rgb="FFFFEB84"/>
        <color rgb="FFF8696B"/>
      </colorScale>
    </cfRule>
  </conditionalFormatting>
  <conditionalFormatting sqref="F41:K41">
    <cfRule type="colorScale" priority="16">
      <colorScale>
        <cfvo type="min"/>
        <cfvo type="percentile" val="50"/>
        <cfvo type="max"/>
        <color rgb="FF63BE7B"/>
        <color rgb="FFFFEB84"/>
        <color rgb="FFF8696B"/>
      </colorScale>
    </cfRule>
  </conditionalFormatting>
  <conditionalFormatting sqref="K55">
    <cfRule type="colorScale" priority="14">
      <colorScale>
        <cfvo type="min"/>
        <cfvo type="percentile" val="50"/>
        <cfvo type="max"/>
        <color rgb="FFF8696B"/>
        <color rgb="FFFFEB84"/>
        <color rgb="FF63BE7B"/>
      </colorScale>
    </cfRule>
  </conditionalFormatting>
  <conditionalFormatting sqref="G55:K55">
    <cfRule type="colorScale" priority="15">
      <colorScale>
        <cfvo type="min"/>
        <cfvo type="percentile" val="50"/>
        <cfvo type="max"/>
        <color rgb="FFF8696B"/>
        <color rgb="FFFFEB84"/>
        <color rgb="FF63BE7B"/>
      </colorScale>
    </cfRule>
  </conditionalFormatting>
  <conditionalFormatting sqref="G55:K55">
    <cfRule type="colorScale" priority="13">
      <colorScale>
        <cfvo type="min"/>
        <cfvo type="percentile" val="50"/>
        <cfvo type="max"/>
        <color rgb="FFF8696B"/>
        <color rgb="FFFFEB84"/>
        <color rgb="FF63BE7B"/>
      </colorScale>
    </cfRule>
  </conditionalFormatting>
  <conditionalFormatting sqref="F55:K55">
    <cfRule type="colorScale" priority="12">
      <colorScale>
        <cfvo type="min"/>
        <cfvo type="percentile" val="50"/>
        <cfvo type="max"/>
        <color rgb="FFF8696B"/>
        <color rgb="FFFFEB84"/>
        <color rgb="FF63BE7B"/>
      </colorScale>
    </cfRule>
  </conditionalFormatting>
  <conditionalFormatting sqref="F55:K55">
    <cfRule type="colorScale" priority="11">
      <colorScale>
        <cfvo type="min"/>
        <cfvo type="percentile" val="50"/>
        <cfvo type="max"/>
        <color rgb="FFF8696B"/>
        <color rgb="FFFFEB84"/>
        <color rgb="FF63BE7B"/>
      </colorScale>
    </cfRule>
  </conditionalFormatting>
  <conditionalFormatting sqref="F55:K55">
    <cfRule type="colorScale" priority="9">
      <colorScale>
        <cfvo type="min"/>
        <cfvo type="percentile" val="50"/>
        <cfvo type="max"/>
        <color rgb="FF63BE7B"/>
        <color rgb="FFFFEB84"/>
        <color rgb="FFF8696B"/>
      </colorScale>
    </cfRule>
  </conditionalFormatting>
  <conditionalFormatting sqref="G42:K42">
    <cfRule type="colorScale" priority="5">
      <colorScale>
        <cfvo type="min"/>
        <cfvo type="percentile" val="50"/>
        <cfvo type="max"/>
        <color rgb="FF63BE7B"/>
        <color rgb="FFFFEB84"/>
        <color rgb="FFF8696B"/>
      </colorScale>
    </cfRule>
  </conditionalFormatting>
  <conditionalFormatting sqref="K42">
    <cfRule type="colorScale" priority="6">
      <colorScale>
        <cfvo type="min"/>
        <cfvo type="percentile" val="50"/>
        <cfvo type="max"/>
        <color rgb="FF63BE7B"/>
        <color rgb="FFFFEB84"/>
        <color rgb="FFF8696B"/>
      </colorScale>
    </cfRule>
  </conditionalFormatting>
  <conditionalFormatting sqref="G42:J42">
    <cfRule type="colorScale" priority="7">
      <colorScale>
        <cfvo type="min"/>
        <cfvo type="percentile" val="50"/>
        <cfvo type="max"/>
        <color rgb="FF63BE7B"/>
        <color rgb="FFFFEB84"/>
        <color rgb="FFF8696B"/>
      </colorScale>
    </cfRule>
  </conditionalFormatting>
  <conditionalFormatting sqref="F42">
    <cfRule type="colorScale" priority="3">
      <colorScale>
        <cfvo type="min"/>
        <cfvo type="percentile" val="50"/>
        <cfvo type="max"/>
        <color rgb="FF63BE7B"/>
        <color rgb="FFFFEB84"/>
        <color rgb="FFF8696B"/>
      </colorScale>
    </cfRule>
  </conditionalFormatting>
  <conditionalFormatting sqref="F42">
    <cfRule type="colorScale" priority="4">
      <colorScale>
        <cfvo type="min"/>
        <cfvo type="percentile" val="50"/>
        <cfvo type="max"/>
        <color rgb="FF63BE7B"/>
        <color rgb="FFFFEB84"/>
        <color rgb="FFF8696B"/>
      </colorScale>
    </cfRule>
  </conditionalFormatting>
  <conditionalFormatting sqref="F42:K42">
    <cfRule type="colorScale" priority="2">
      <colorScale>
        <cfvo type="min"/>
        <cfvo type="percentile" val="50"/>
        <cfvo type="max"/>
        <color rgb="FF63BE7B"/>
        <color rgb="FFFFEB84"/>
        <color rgb="FFF8696B"/>
      </colorScale>
    </cfRule>
  </conditionalFormatting>
  <pageMargins left="0.7" right="0.7" top="0.75" bottom="0.75" header="0.3" footer="0.3"/>
  <pageSetup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7B49-934B-4229-A92C-CD493DAA069F}">
  <dimension ref="A1:BO21"/>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E2" sqref="E2:H2"/>
    </sheetView>
  </sheetViews>
  <sheetFormatPr baseColWidth="10" defaultColWidth="11.5703125" defaultRowHeight="16.5" x14ac:dyDescent="0.3"/>
  <cols>
    <col min="1" max="1" width="6.7109375" style="1" bestFit="1" customWidth="1"/>
    <col min="2" max="2" width="33.85546875" style="1" customWidth="1"/>
    <col min="3" max="3" width="9.7109375" style="1" bestFit="1" customWidth="1"/>
    <col min="4" max="4" width="10.28515625" style="1" bestFit="1" customWidth="1"/>
    <col min="5" max="7" width="9.7109375" style="1" bestFit="1" customWidth="1"/>
    <col min="8"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303" t="s">
        <v>55</v>
      </c>
      <c r="F1" s="304"/>
      <c r="G1" s="304"/>
      <c r="H1" s="305"/>
    </row>
    <row r="2" spans="1:67" s="26" customFormat="1" ht="26.25" thickBot="1" x14ac:dyDescent="0.3">
      <c r="A2" s="23" t="s">
        <v>2016</v>
      </c>
      <c r="B2" s="24" t="s">
        <v>2067</v>
      </c>
      <c r="C2" s="25" t="s">
        <v>2035</v>
      </c>
      <c r="D2" s="24" t="s">
        <v>2068</v>
      </c>
      <c r="E2" s="306" t="s">
        <v>2069</v>
      </c>
      <c r="F2" s="307"/>
      <c r="G2" s="307"/>
      <c r="H2" s="308"/>
    </row>
    <row r="3" spans="1:67" s="9" customFormat="1" ht="9" thickBot="1" x14ac:dyDescent="0.2">
      <c r="B3" s="9">
        <v>2</v>
      </c>
      <c r="C3" s="9">
        <v>3</v>
      </c>
      <c r="D3" s="9">
        <v>4</v>
      </c>
      <c r="E3" s="9">
        <v>5</v>
      </c>
      <c r="F3" s="9">
        <v>6</v>
      </c>
      <c r="G3" s="9">
        <v>7</v>
      </c>
      <c r="H3" s="9">
        <v>8</v>
      </c>
    </row>
    <row r="4" spans="1:67" ht="33" x14ac:dyDescent="0.3">
      <c r="A4" s="11" t="s">
        <v>139</v>
      </c>
      <c r="B4" s="50" t="s">
        <v>1408</v>
      </c>
      <c r="C4" s="12">
        <f>+cuc!C1</f>
        <v>42735</v>
      </c>
      <c r="D4" s="12">
        <f>+cuc!D1</f>
        <v>43100</v>
      </c>
      <c r="E4" s="12">
        <f>+cuc!E1</f>
        <v>43465</v>
      </c>
      <c r="F4" s="12">
        <f>+cuc!F1</f>
        <v>43830</v>
      </c>
      <c r="G4" s="12">
        <f>+cuc!G1</f>
        <v>44196</v>
      </c>
      <c r="H4" s="13">
        <f>+cuc!H1</f>
        <v>44377</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f>+cuc!A129</f>
        <v>122000</v>
      </c>
      <c r="B5" s="49" t="str">
        <f>PROPER(VLOOKUP($A5,cuc!$A$2:$AA$2088,B$3,FALSE))</f>
        <v xml:space="preserve">      Inversiones En Entidades Asociadas</v>
      </c>
      <c r="C5" s="28">
        <f>VLOOKUP($A5,cuc!$A$2:$AA$2088,C$3,FALSE)</f>
        <v>0</v>
      </c>
      <c r="D5" s="28">
        <f>VLOOKUP($A5,cuc!$A$2:$AA$2088,D$3,FALSE)</f>
        <v>0</v>
      </c>
      <c r="E5" s="28">
        <f>VLOOKUP($A5,cuc!$A$2:$AA$2088,E$3,FALSE)</f>
        <v>0</v>
      </c>
      <c r="F5" s="28">
        <f>VLOOKUP($A5,cuc!$A$2:$AA$2088,F$3,FALSE)</f>
        <v>0</v>
      </c>
      <c r="G5" s="28">
        <f>VLOOKUP($A5,cuc!$A$2:$AA$2088,G$3,FALSE)</f>
        <v>0</v>
      </c>
      <c r="H5" s="29">
        <f>VLOOKUP($A5,cuc!$A$2:$AA$2088,H$3,FALSE)</f>
        <v>0</v>
      </c>
    </row>
    <row r="6" spans="1:67" x14ac:dyDescent="0.3">
      <c r="A6" s="14">
        <f>+cuc!A661</f>
        <v>170000</v>
      </c>
      <c r="B6" s="49" t="str">
        <f>PROPER(VLOOKUP($A6,cuc!$A$2:$AA$2088,B$3,FALSE))</f>
        <v xml:space="preserve">   Activos Materiales</v>
      </c>
      <c r="C6" s="28">
        <f>VLOOKUP($A6,cuc!$A$2:$AA$2088,C$3,FALSE)</f>
        <v>6301451917.6999998</v>
      </c>
      <c r="D6" s="28">
        <f>VLOOKUP($A6,cuc!$A$2:$AA$2088,D$3,FALSE)</f>
        <v>6796106210.3299999</v>
      </c>
      <c r="E6" s="28">
        <f>VLOOKUP($A6,cuc!$A$2:$AA$2088,E$3,FALSE)</f>
        <v>7445291097.1999998</v>
      </c>
      <c r="F6" s="28">
        <f>VLOOKUP($A6,cuc!$A$2:$AA$2088,F$3,FALSE)</f>
        <v>7411849276.7200003</v>
      </c>
      <c r="G6" s="28">
        <f>VLOOKUP($A6,cuc!$A$2:$AA$2088,G$3,FALSE)</f>
        <v>7495343364.9799995</v>
      </c>
      <c r="H6" s="29">
        <f>VLOOKUP($A6,cuc!$A$2:$AA$2088,H$3,FALSE)</f>
        <v>7457345387.1800003</v>
      </c>
    </row>
    <row r="7" spans="1:67" x14ac:dyDescent="0.3">
      <c r="A7" s="14">
        <f>+cuc!A712</f>
        <v>190000</v>
      </c>
      <c r="B7" s="49" t="str">
        <f>PROPER(VLOOKUP($A7,cuc!$A$2:$AA$2088,B$3,FALSE))</f>
        <v xml:space="preserve">   Otros Activos</v>
      </c>
      <c r="C7" s="28">
        <f>VLOOKUP($A7,cuc!$A$2:$AA$2088,C$3,FALSE)</f>
        <v>8306303</v>
      </c>
      <c r="D7" s="28">
        <f>VLOOKUP($A7,cuc!$A$2:$AA$2088,D$3,FALSE)</f>
        <v>10301017</v>
      </c>
      <c r="E7" s="28">
        <f>VLOOKUP($A7,cuc!$A$2:$AA$2088,E$3,FALSE)</f>
        <v>11233817</v>
      </c>
      <c r="F7" s="28">
        <f>VLOOKUP($A7,cuc!$A$2:$AA$2088,F$3,FALSE)</f>
        <v>10657655</v>
      </c>
      <c r="G7" s="28">
        <f>VLOOKUP($A7,cuc!$A$2:$AA$2088,G$3,FALSE)</f>
        <v>11366825</v>
      </c>
      <c r="H7" s="29">
        <f>VLOOKUP($A7,cuc!$A$2:$AA$2088,H$3,FALSE)</f>
        <v>52203346</v>
      </c>
    </row>
    <row r="8" spans="1:67" ht="17.25" thickBot="1" x14ac:dyDescent="0.35">
      <c r="A8" s="15"/>
      <c r="B8" s="210" t="s">
        <v>2057</v>
      </c>
      <c r="C8" s="203">
        <f t="shared" ref="C8:H8" si="0">+SUM(C5:C7)</f>
        <v>6309758220.6999998</v>
      </c>
      <c r="D8" s="203">
        <f t="shared" si="0"/>
        <v>6806407227.3299999</v>
      </c>
      <c r="E8" s="203">
        <f t="shared" si="0"/>
        <v>7456524914.1999998</v>
      </c>
      <c r="F8" s="203">
        <f t="shared" si="0"/>
        <v>7422506931.7200003</v>
      </c>
      <c r="G8" s="203">
        <f t="shared" si="0"/>
        <v>7506710189.9799995</v>
      </c>
      <c r="H8" s="203">
        <f t="shared" si="0"/>
        <v>7509548733.1800003</v>
      </c>
    </row>
    <row r="10" spans="1:67" ht="33" x14ac:dyDescent="0.3">
      <c r="A10" s="207" t="s">
        <v>139</v>
      </c>
      <c r="B10" s="207" t="s">
        <v>1410</v>
      </c>
      <c r="C10" s="208">
        <f>+C$4</f>
        <v>42735</v>
      </c>
      <c r="D10" s="208">
        <f t="shared" ref="D10:H10" si="1">+D$4</f>
        <v>43100</v>
      </c>
      <c r="E10" s="208">
        <f t="shared" si="1"/>
        <v>43465</v>
      </c>
      <c r="F10" s="208">
        <f t="shared" si="1"/>
        <v>43830</v>
      </c>
      <c r="G10" s="208">
        <f t="shared" si="1"/>
        <v>44196</v>
      </c>
      <c r="H10" s="208">
        <f t="shared" si="1"/>
        <v>44377</v>
      </c>
      <c r="BD10" s="1">
        <v>140400</v>
      </c>
      <c r="BE10" s="1">
        <v>140500</v>
      </c>
      <c r="BF10" s="1">
        <v>141100</v>
      </c>
      <c r="BG10" s="1">
        <v>141200</v>
      </c>
      <c r="BH10" s="1">
        <v>144100</v>
      </c>
      <c r="BI10" s="1">
        <v>144200</v>
      </c>
      <c r="BJ10" s="1">
        <v>144800</v>
      </c>
      <c r="BK10" s="1">
        <v>145400</v>
      </c>
      <c r="BL10" s="1">
        <v>145500</v>
      </c>
      <c r="BM10" s="1">
        <v>146100</v>
      </c>
      <c r="BN10" s="1">
        <v>146200</v>
      </c>
      <c r="BO10" s="1">
        <v>146900</v>
      </c>
    </row>
    <row r="11" spans="1:67" x14ac:dyDescent="0.3">
      <c r="A11" s="209">
        <f>+cuc!A1080</f>
        <v>320000</v>
      </c>
      <c r="B11" s="49" t="str">
        <f>PROPER(VLOOKUP($A11,cuc!$A$2:$AA$2088,B$3,FALSE))</f>
        <v xml:space="preserve">   Reservas</v>
      </c>
      <c r="C11" s="28">
        <f>VLOOKUP($A11,cuc!$A$2:$AA$2088,C$3,FALSE)</f>
        <v>871374523.54999995</v>
      </c>
      <c r="D11" s="28">
        <f>VLOOKUP($A11,cuc!$A$2:$AA$2088,D$3,FALSE)</f>
        <v>936294360.84000003</v>
      </c>
      <c r="E11" s="28">
        <f>VLOOKUP($A11,cuc!$A$2:$AA$2088,E$3,FALSE)</f>
        <v>936294360.84000003</v>
      </c>
      <c r="F11" s="28">
        <f>VLOOKUP($A11,cuc!$A$2:$AA$2088,F$3,FALSE)</f>
        <v>574086176.16999996</v>
      </c>
      <c r="G11" s="28">
        <f>VLOOKUP($A11,cuc!$A$2:$AA$2088,G$3,FALSE)</f>
        <v>699678194.45000005</v>
      </c>
      <c r="H11" s="28">
        <f>VLOOKUP($A11,cuc!$A$2:$AA$2088,H$3,FALSE)</f>
        <v>976167040.24000001</v>
      </c>
    </row>
    <row r="12" spans="1:67" x14ac:dyDescent="0.3">
      <c r="A12" s="209">
        <f>+cuc!A1089</f>
        <v>330000</v>
      </c>
      <c r="B12" s="49" t="str">
        <f>PROPER(VLOOKUP($A12,cuc!$A$2:$AA$2088,B$3,FALSE))</f>
        <v xml:space="preserve">   Fondos  De Destinación Específica</v>
      </c>
      <c r="C12" s="28">
        <f>VLOOKUP($A12,cuc!$A$2:$AA$2088,C$3,FALSE)</f>
        <v>2179812791.5700002</v>
      </c>
      <c r="D12" s="28">
        <f>VLOOKUP($A12,cuc!$A$2:$AA$2088,D$3,FALSE)</f>
        <v>2464067284</v>
      </c>
      <c r="E12" s="28">
        <f>VLOOKUP($A12,cuc!$A$2:$AA$2088,E$3,FALSE)</f>
        <v>2464067284</v>
      </c>
      <c r="F12" s="28">
        <f>VLOOKUP($A12,cuc!$A$2:$AA$2088,F$3,FALSE)</f>
        <v>2464067284</v>
      </c>
      <c r="G12" s="28">
        <f>VLOOKUP($A12,cuc!$A$2:$AA$2088,G$3,FALSE)</f>
        <v>2576629483.0999999</v>
      </c>
      <c r="H12" s="28">
        <f>VLOOKUP($A12,cuc!$A$2:$AA$2088,H$3,FALSE)</f>
        <v>2930329844.0999999</v>
      </c>
    </row>
    <row r="13" spans="1:67" x14ac:dyDescent="0.3">
      <c r="A13" s="209">
        <f>+cuc!A1098</f>
        <v>340000</v>
      </c>
      <c r="B13" s="49" t="str">
        <f>PROPER(VLOOKUP($A13,cuc!$A$2:$AA$2088,B$3,FALSE))</f>
        <v xml:space="preserve">   Superávit</v>
      </c>
      <c r="C13" s="28">
        <f>VLOOKUP($A13,cuc!$A$2:$AA$2088,C$3,FALSE)</f>
        <v>3351547</v>
      </c>
      <c r="D13" s="28">
        <f>VLOOKUP($A13,cuc!$A$2:$AA$2088,D$3,FALSE)</f>
        <v>3351547</v>
      </c>
      <c r="E13" s="28">
        <f>VLOOKUP($A13,cuc!$A$2:$AA$2088,E$3,FALSE)</f>
        <v>3351547</v>
      </c>
      <c r="F13" s="28">
        <f>VLOOKUP($A13,cuc!$A$2:$AA$2088,F$3,FALSE)</f>
        <v>3351547</v>
      </c>
      <c r="G13" s="28">
        <f>VLOOKUP($A13,cuc!$A$2:$AA$2088,G$3,FALSE)</f>
        <v>3351547</v>
      </c>
      <c r="H13" s="28">
        <f>VLOOKUP($A13,cuc!$A$2:$AA$2088,H$3,FALSE)</f>
        <v>3351547</v>
      </c>
    </row>
    <row r="14" spans="1:67" x14ac:dyDescent="0.3">
      <c r="A14" s="209">
        <f>+cuc!A1107</f>
        <v>370500</v>
      </c>
      <c r="B14" s="49" t="str">
        <f>PROPER(VLOOKUP($A14,cuc!$A$2:$AA$2088,B$3,FALSE))</f>
        <v xml:space="preserve">      Por Revaluación De Propiedad, Planta Y Equipo Y Activos Intangibles</v>
      </c>
      <c r="C14" s="28">
        <f>VLOOKUP($A14,cuc!$A$2:$AA$2088,C$3,FALSE)</f>
        <v>4323555125.04</v>
      </c>
      <c r="D14" s="28">
        <f>VLOOKUP($A14,cuc!$A$2:$AA$2088,D$3,FALSE)</f>
        <v>4323555125.04</v>
      </c>
      <c r="E14" s="28">
        <f>VLOOKUP($A14,cuc!$A$2:$AA$2088,E$3,FALSE)</f>
        <v>4323555125.04</v>
      </c>
      <c r="F14" s="28">
        <f>VLOOKUP($A14,cuc!$A$2:$AA$2088,F$3,FALSE)</f>
        <v>4323555125.04</v>
      </c>
      <c r="G14" s="28">
        <f>VLOOKUP($A14,cuc!$A$2:$AA$2088,G$3,FALSE)</f>
        <v>4323555125.04</v>
      </c>
      <c r="H14" s="28">
        <f>VLOOKUP($A14,cuc!$A$2:$AA$2088,H$3,FALSE)</f>
        <v>4323555125.04</v>
      </c>
    </row>
    <row r="15" spans="1:67" x14ac:dyDescent="0.3">
      <c r="A15" s="209">
        <f>+cuc!A1100</f>
        <v>350000</v>
      </c>
      <c r="B15" s="49" t="str">
        <f>PROPER(VLOOKUP($A15,cuc!$A$2:$AA$2088,B$3,FALSE))</f>
        <v xml:space="preserve">   Excedentes Y/O PéRdidas  Del Ejercicio</v>
      </c>
      <c r="C15" s="28">
        <f>VLOOKUP($A15,cuc!$A$2:$AA$2088,C$3,FALSE)</f>
        <v>608853678.86000001</v>
      </c>
      <c r="D15" s="28">
        <f>VLOOKUP($A15,cuc!$A$2:$AA$2088,D$3,FALSE)</f>
        <v>-79339514.549999997</v>
      </c>
      <c r="E15" s="28">
        <f>VLOOKUP($A15,cuc!$A$2:$AA$2088,E$3,FALSE)</f>
        <v>-296795277.38999999</v>
      </c>
      <c r="F15" s="28">
        <f>VLOOKUP($A15,cuc!$A$2:$AA$2088,F$3,FALSE)</f>
        <v>238154217.38</v>
      </c>
      <c r="G15" s="28">
        <f>VLOOKUP($A15,cuc!$A$2:$AA$2088,G$3,FALSE)</f>
        <v>789679926.78999996</v>
      </c>
      <c r="H15" s="28">
        <f>VLOOKUP($A15,cuc!$A$2:$AA$2088,H$3,FALSE)</f>
        <v>54588526.670000002</v>
      </c>
    </row>
    <row r="16" spans="1:67" x14ac:dyDescent="0.3">
      <c r="A16" s="209">
        <f>+cuc!A1103</f>
        <v>360000</v>
      </c>
      <c r="B16" s="49" t="str">
        <f>PROPER(VLOOKUP($A16,cuc!$A$2:$AA$2088,B$3,FALSE))</f>
        <v xml:space="preserve">   Resultados Acumulados Por Adopción Por Primera Vez</v>
      </c>
      <c r="C16" s="28">
        <f>VLOOKUP($A16,cuc!$A$2:$AA$2088,C$3,FALSE)</f>
        <v>0</v>
      </c>
      <c r="D16" s="28">
        <f>VLOOKUP($A16,cuc!$A$2:$AA$2088,D$3,FALSE)</f>
        <v>0</v>
      </c>
      <c r="E16" s="28">
        <f>VLOOKUP($A16,cuc!$A$2:$AA$2088,E$3,FALSE)</f>
        <v>0</v>
      </c>
      <c r="F16" s="28">
        <f>VLOOKUP($A16,cuc!$A$2:$AA$2088,F$3,FALSE)</f>
        <v>0</v>
      </c>
      <c r="G16" s="28">
        <f>VLOOKUP($A16,cuc!$A$2:$AA$2088,G$3,FALSE)</f>
        <v>0</v>
      </c>
      <c r="H16" s="28">
        <f>VLOOKUP($A16,cuc!$A$2:$AA$2088,H$3,FALSE)</f>
        <v>0</v>
      </c>
    </row>
    <row r="17" spans="1:8" x14ac:dyDescent="0.3">
      <c r="A17" s="209"/>
      <c r="B17" s="209" t="s">
        <v>2066</v>
      </c>
      <c r="C17" s="211">
        <f t="shared" ref="C17:H17" si="2">SUM(C11:C16)</f>
        <v>7986947666.0199995</v>
      </c>
      <c r="D17" s="211">
        <f t="shared" si="2"/>
        <v>7647928802.3299999</v>
      </c>
      <c r="E17" s="211">
        <f t="shared" si="2"/>
        <v>7430473039.4899998</v>
      </c>
      <c r="F17" s="211">
        <f t="shared" si="2"/>
        <v>7603214349.5900002</v>
      </c>
      <c r="G17" s="211">
        <f t="shared" si="2"/>
        <v>8392894276.3800001</v>
      </c>
      <c r="H17" s="211">
        <f t="shared" si="2"/>
        <v>8287992083.0500002</v>
      </c>
    </row>
    <row r="18" spans="1:8" x14ac:dyDescent="0.3">
      <c r="C18" s="201"/>
      <c r="E18" s="202"/>
      <c r="H18" s="201"/>
    </row>
    <row r="19" spans="1:8" ht="17.25" thickBot="1" x14ac:dyDescent="0.35"/>
    <row r="20" spans="1:8" x14ac:dyDescent="0.3">
      <c r="B20" s="20" t="s">
        <v>1408</v>
      </c>
      <c r="C20" s="12">
        <f t="shared" ref="C20:H20" si="3">+C4</f>
        <v>42735</v>
      </c>
      <c r="D20" s="12">
        <f t="shared" si="3"/>
        <v>43100</v>
      </c>
      <c r="E20" s="12">
        <f t="shared" si="3"/>
        <v>43465</v>
      </c>
      <c r="F20" s="12">
        <f t="shared" si="3"/>
        <v>43830</v>
      </c>
      <c r="G20" s="12">
        <f t="shared" si="3"/>
        <v>44196</v>
      </c>
      <c r="H20" s="12">
        <f t="shared" si="3"/>
        <v>44377</v>
      </c>
    </row>
    <row r="21" spans="1:8" x14ac:dyDescent="0.3">
      <c r="B21" s="10" t="s">
        <v>2059</v>
      </c>
      <c r="C21" s="27">
        <f>+C17/C8</f>
        <v>1.265808829222292</v>
      </c>
      <c r="D21" s="27">
        <f t="shared" ref="D21:H21" si="4">+D17/D8</f>
        <v>1.1236366774560607</v>
      </c>
      <c r="E21" s="27">
        <f t="shared" si="4"/>
        <v>0.99650616406304937</v>
      </c>
      <c r="F21" s="27">
        <f t="shared" si="4"/>
        <v>1.0243458739119189</v>
      </c>
      <c r="G21" s="27">
        <f t="shared" si="4"/>
        <v>1.1180522577763672</v>
      </c>
      <c r="H21" s="27">
        <f t="shared" si="4"/>
        <v>1.1036604698269745</v>
      </c>
    </row>
  </sheetData>
  <mergeCells count="2">
    <mergeCell ref="E1:H1"/>
    <mergeCell ref="E2:H2"/>
  </mergeCells>
  <conditionalFormatting sqref="C21:H21">
    <cfRule type="colorScale" priority="1">
      <colorScale>
        <cfvo type="min"/>
        <cfvo type="percentile" val="50"/>
        <cfvo type="max"/>
        <color rgb="FFF8696B"/>
        <color rgb="FFFFEB84"/>
        <color rgb="FF63BE7B"/>
      </colorScale>
    </cfRule>
  </conditionalFormatting>
  <conditionalFormatting sqref="H21">
    <cfRule type="colorScale" priority="4">
      <colorScale>
        <cfvo type="min"/>
        <cfvo type="percentile" val="50"/>
        <cfvo type="max"/>
        <color rgb="FF63BE7B"/>
        <color rgb="FFFFEB84"/>
        <color rgb="FFF8696B"/>
      </colorScale>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367CD-1682-42F8-A56A-4AD83B4C9B5C}">
  <dimension ref="A1:BO22"/>
  <sheetViews>
    <sheetView showGridLines="0" zoomScale="180" zoomScaleNormal="180" workbookViewId="0">
      <pane xSplit="1" ySplit="4" topLeftCell="B23" activePane="bottomRight" state="frozen"/>
      <selection activeCell="C22" sqref="C22:H22"/>
      <selection pane="topRight" activeCell="C22" sqref="C22:H22"/>
      <selection pane="bottomLeft" activeCell="C22" sqref="C22:H22"/>
      <selection pane="bottomRight" activeCell="E3" sqref="E3"/>
    </sheetView>
  </sheetViews>
  <sheetFormatPr baseColWidth="10" defaultColWidth="11.5703125" defaultRowHeight="16.5" x14ac:dyDescent="0.3"/>
  <cols>
    <col min="1" max="1" width="6.7109375" style="1" bestFit="1" customWidth="1"/>
    <col min="2" max="2" width="33.85546875" style="1" customWidth="1"/>
    <col min="3" max="3" width="9.7109375" style="1" bestFit="1" customWidth="1"/>
    <col min="4" max="4" width="10.28515625" style="1" bestFit="1" customWidth="1"/>
    <col min="5" max="7" width="9.7109375" style="1" bestFit="1" customWidth="1"/>
    <col min="8"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303" t="s">
        <v>55</v>
      </c>
      <c r="F1" s="304"/>
      <c r="G1" s="304"/>
      <c r="H1" s="305"/>
    </row>
    <row r="2" spans="1:67" s="26" customFormat="1" ht="13.5" thickBot="1" x14ac:dyDescent="0.3">
      <c r="A2" s="23" t="s">
        <v>2016</v>
      </c>
      <c r="B2" s="24" t="s">
        <v>2064</v>
      </c>
      <c r="C2" s="25" t="s">
        <v>2035</v>
      </c>
      <c r="D2" s="24" t="s">
        <v>2059</v>
      </c>
      <c r="E2" s="306" t="s">
        <v>2065</v>
      </c>
      <c r="F2" s="307"/>
      <c r="G2" s="307"/>
      <c r="H2" s="308"/>
    </row>
    <row r="3" spans="1:67" s="9" customFormat="1" ht="9" thickBot="1" x14ac:dyDescent="0.2">
      <c r="B3" s="9">
        <v>2</v>
      </c>
      <c r="C3" s="9">
        <v>3</v>
      </c>
      <c r="D3" s="9">
        <v>4</v>
      </c>
      <c r="E3" s="9">
        <v>5</v>
      </c>
      <c r="F3" s="9">
        <v>6</v>
      </c>
      <c r="G3" s="9">
        <v>7</v>
      </c>
      <c r="H3" s="9">
        <v>8</v>
      </c>
    </row>
    <row r="4" spans="1:67" ht="33" x14ac:dyDescent="0.3">
      <c r="A4" s="11" t="s">
        <v>139</v>
      </c>
      <c r="B4" s="50" t="s">
        <v>1408</v>
      </c>
      <c r="C4" s="12">
        <f>+cuc!C1</f>
        <v>42735</v>
      </c>
      <c r="D4" s="12">
        <f>+cuc!D1</f>
        <v>43100</v>
      </c>
      <c r="E4" s="12">
        <f>+cuc!E1</f>
        <v>43465</v>
      </c>
      <c r="F4" s="12">
        <f>+cuc!F1</f>
        <v>43830</v>
      </c>
      <c r="G4" s="12">
        <f>+cuc!G1</f>
        <v>44196</v>
      </c>
      <c r="H4" s="13">
        <f>+cuc!H1</f>
        <v>44377</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f>+cuc!A3</f>
        <v>110000</v>
      </c>
      <c r="B5" s="49" t="str">
        <f>PROPER(VLOOKUP($A5,cuc!$A$2:$AA$2088,B$3,FALSE))</f>
        <v xml:space="preserve">   Efectivo Y Equivalente Al Efectivo</v>
      </c>
      <c r="C5" s="28">
        <f>VLOOKUP($A5,cuc!$A$2:$AA$2088,C$3,FALSE)</f>
        <v>1201676795.3399999</v>
      </c>
      <c r="D5" s="28">
        <f>VLOOKUP($A5,cuc!$A$2:$AA$2088,D$3,FALSE)</f>
        <v>1208002870.47</v>
      </c>
      <c r="E5" s="28">
        <f>VLOOKUP($A5,cuc!$A$2:$AA$2088,E$3,FALSE)</f>
        <v>1576497570.72</v>
      </c>
      <c r="F5" s="28">
        <f>VLOOKUP($A5,cuc!$A$2:$AA$2088,F$3,FALSE)</f>
        <v>1274198711.8499999</v>
      </c>
      <c r="G5" s="28">
        <f>VLOOKUP($A5,cuc!$A$2:$AA$2088,G$3,FALSE)</f>
        <v>2271573452.3400002</v>
      </c>
      <c r="H5" s="29">
        <f>VLOOKUP($A5,cuc!$A$2:$AA$2088,H$3,FALSE)</f>
        <v>3470949328.0300002</v>
      </c>
    </row>
    <row r="6" spans="1:67" x14ac:dyDescent="0.3">
      <c r="A6" s="14">
        <f>+cuc!A228</f>
        <v>130000</v>
      </c>
      <c r="B6" s="49" t="str">
        <f>PROPER(VLOOKUP($A6,cuc!$A$2:$AA$2088,B$3,FALSE))</f>
        <v xml:space="preserve">   Inventarios</v>
      </c>
      <c r="C6" s="28">
        <f>VLOOKUP($A6,cuc!$A$2:$AA$2088,C$3,FALSE)</f>
        <v>2818142432.7199998</v>
      </c>
      <c r="D6" s="28">
        <f>VLOOKUP($A6,cuc!$A$2:$AA$2088,D$3,FALSE)</f>
        <v>2198963202.8299999</v>
      </c>
      <c r="E6" s="28">
        <f>VLOOKUP($A6,cuc!$A$2:$AA$2088,E$3,FALSE)</f>
        <v>2009475283.9000001</v>
      </c>
      <c r="F6" s="28">
        <f>VLOOKUP($A6,cuc!$A$2:$AA$2088,F$3,FALSE)</f>
        <v>2236415242.5900002</v>
      </c>
      <c r="G6" s="28">
        <f>VLOOKUP($A6,cuc!$A$2:$AA$2088,G$3,FALSE)</f>
        <v>2761201623.5</v>
      </c>
      <c r="H6" s="29">
        <f>VLOOKUP($A6,cuc!$A$2:$AA$2088,H$3,FALSE)</f>
        <v>2412590670.8000002</v>
      </c>
    </row>
    <row r="7" spans="1:67" x14ac:dyDescent="0.3">
      <c r="A7" s="14">
        <f>+cuc!A252</f>
        <v>140000</v>
      </c>
      <c r="B7" s="49" t="str">
        <f>PROPER(VLOOKUP($A7,cuc!$A$2:$AA$2088,B$3,FALSE))</f>
        <v xml:space="preserve">   Cartera De CrÉditos</v>
      </c>
      <c r="C7" s="28">
        <f>VLOOKUP($A7,cuc!$A$2:$AA$2088,C$3,FALSE)</f>
        <v>1142340998.8900001</v>
      </c>
      <c r="D7" s="28">
        <f>VLOOKUP($A7,cuc!$A$2:$AA$2088,D$3,FALSE)</f>
        <v>1234510486.98</v>
      </c>
      <c r="E7" s="28">
        <f>VLOOKUP($A7,cuc!$A$2:$AA$2088,E$3,FALSE)</f>
        <v>1406526490.99</v>
      </c>
      <c r="F7" s="28">
        <f>VLOOKUP($A7,cuc!$A$2:$AA$2088,F$3,FALSE)</f>
        <v>1423699895.79</v>
      </c>
      <c r="G7" s="28">
        <f>VLOOKUP($A7,cuc!$A$2:$AA$2088,G$3,FALSE)</f>
        <v>1129102235.5699999</v>
      </c>
      <c r="H7" s="29">
        <f>VLOOKUP($A7,cuc!$A$2:$AA$2088,H$3,FALSE)</f>
        <v>980607109.78999996</v>
      </c>
    </row>
    <row r="8" spans="1:67" x14ac:dyDescent="0.3">
      <c r="A8" s="14">
        <f>+cuc!A587</f>
        <v>160505</v>
      </c>
      <c r="B8" s="49" t="str">
        <f>PROPER(VLOOKUP($A8,cuc!$A$2:$AA$2088,B$3,FALSE))</f>
        <v xml:space="preserve">         Vigentes</v>
      </c>
      <c r="C8" s="28">
        <f>VLOOKUP($A8,cuc!$A$2:$AA$2088,C$3,FALSE)</f>
        <v>1262580633</v>
      </c>
      <c r="D8" s="28">
        <f>VLOOKUP($A8,cuc!$A$2:$AA$2088,D$3,FALSE)</f>
        <v>887536884.15999997</v>
      </c>
      <c r="E8" s="28">
        <f>VLOOKUP($A8,cuc!$A$2:$AA$2088,E$3,FALSE)</f>
        <v>679472206.76999998</v>
      </c>
      <c r="F8" s="28">
        <f>VLOOKUP($A8,cuc!$A$2:$AA$2088,F$3,FALSE)</f>
        <v>1164017407.6099999</v>
      </c>
      <c r="G8" s="28">
        <f>VLOOKUP($A8,cuc!$A$2:$AA$2088,G$3,FALSE)</f>
        <v>1061890932.26</v>
      </c>
      <c r="H8" s="29">
        <f>VLOOKUP($A8,cuc!$A$2:$AA$2088,H$3,FALSE)</f>
        <v>701207736.99000001</v>
      </c>
    </row>
    <row r="9" spans="1:67" x14ac:dyDescent="0.3">
      <c r="A9" s="14">
        <f>+cuc!A599</f>
        <v>161505</v>
      </c>
      <c r="B9" s="49" t="str">
        <f>PROPER(VLOOKUP($A9,cuc!$A$2:$AA$2088,B$3,FALSE))</f>
        <v xml:space="preserve">         Vigentes</v>
      </c>
      <c r="C9" s="28">
        <f>VLOOKUP($A9,cuc!$A$2:$AA$2088,C$3,FALSE)</f>
        <v>0</v>
      </c>
      <c r="D9" s="28">
        <f>VLOOKUP($A9,cuc!$A$2:$AA$2088,D$3,FALSE)</f>
        <v>0</v>
      </c>
      <c r="E9" s="28">
        <f>VLOOKUP($A9,cuc!$A$2:$AA$2088,E$3,FALSE)</f>
        <v>0</v>
      </c>
      <c r="F9" s="28">
        <f>VLOOKUP($A9,cuc!$A$2:$AA$2088,F$3,FALSE)</f>
        <v>0</v>
      </c>
      <c r="G9" s="28">
        <f>VLOOKUP($A9,cuc!$A$2:$AA$2088,G$3,FALSE)</f>
        <v>0</v>
      </c>
      <c r="H9" s="29">
        <f>VLOOKUP($A9,cuc!$A$2:$AA$2088,H$3,FALSE)</f>
        <v>0</v>
      </c>
    </row>
    <row r="10" spans="1:67" x14ac:dyDescent="0.3">
      <c r="A10" s="14">
        <f>+cuc!A649</f>
        <v>166000</v>
      </c>
      <c r="B10" s="49" t="str">
        <f>PROPER(VLOOKUP($A10,cuc!$A$2:$AA$2088,B$3,FALSE))</f>
        <v xml:space="preserve">      Otras Cuentas Por Cobrar</v>
      </c>
      <c r="C10" s="28">
        <f>VLOOKUP($A10,cuc!$A$2:$AA$2088,C$3,FALSE)</f>
        <v>2307863576.25</v>
      </c>
      <c r="D10" s="28">
        <f>VLOOKUP($A10,cuc!$A$2:$AA$2088,D$3,FALSE)</f>
        <v>117517055.25</v>
      </c>
      <c r="E10" s="28">
        <f>VLOOKUP($A10,cuc!$A$2:$AA$2088,E$3,FALSE)</f>
        <v>29673101.25</v>
      </c>
      <c r="F10" s="28">
        <f>VLOOKUP($A10,cuc!$A$2:$AA$2088,F$3,FALSE)</f>
        <v>330394558.24000001</v>
      </c>
      <c r="G10" s="28">
        <f>VLOOKUP($A10,cuc!$A$2:$AA$2088,G$3,FALSE)</f>
        <v>56671094.420000002</v>
      </c>
      <c r="H10" s="29">
        <f>VLOOKUP($A10,cuc!$A$2:$AA$2088,H$3,FALSE)</f>
        <v>301629577.42000002</v>
      </c>
    </row>
    <row r="11" spans="1:67" ht="17.25" thickBot="1" x14ac:dyDescent="0.35">
      <c r="A11" s="15"/>
      <c r="B11" s="210" t="s">
        <v>2057</v>
      </c>
      <c r="C11" s="203">
        <f>+SUM(C5:C10)</f>
        <v>8732604436.2000008</v>
      </c>
      <c r="D11" s="203">
        <f t="shared" ref="D11:H11" si="0">+SUM(D5:D10)</f>
        <v>5646530499.6900005</v>
      </c>
      <c r="E11" s="203">
        <f t="shared" si="0"/>
        <v>5701644653.6299992</v>
      </c>
      <c r="F11" s="203">
        <f t="shared" si="0"/>
        <v>6428725816.079999</v>
      </c>
      <c r="G11" s="203">
        <f t="shared" si="0"/>
        <v>7280439338.0900002</v>
      </c>
      <c r="H11" s="203">
        <f t="shared" si="0"/>
        <v>7866984423.0299997</v>
      </c>
    </row>
    <row r="12" spans="1:67" ht="17.25" thickBot="1" x14ac:dyDescent="0.35"/>
    <row r="13" spans="1:67" ht="33" x14ac:dyDescent="0.3">
      <c r="A13" s="11" t="s">
        <v>139</v>
      </c>
      <c r="B13" s="20" t="s">
        <v>1410</v>
      </c>
      <c r="C13" s="12">
        <f>+C$4</f>
        <v>42735</v>
      </c>
      <c r="D13" s="12">
        <f t="shared" ref="D13:H13" si="1">+D$4</f>
        <v>43100</v>
      </c>
      <c r="E13" s="12">
        <f t="shared" si="1"/>
        <v>43465</v>
      </c>
      <c r="F13" s="12">
        <f t="shared" si="1"/>
        <v>43830</v>
      </c>
      <c r="G13" s="12">
        <f t="shared" si="1"/>
        <v>44196</v>
      </c>
      <c r="H13" s="12">
        <f t="shared" si="1"/>
        <v>44377</v>
      </c>
      <c r="BD13" s="1">
        <v>140400</v>
      </c>
      <c r="BE13" s="1">
        <v>140500</v>
      </c>
      <c r="BF13" s="1">
        <v>141100</v>
      </c>
      <c r="BG13" s="1">
        <v>141200</v>
      </c>
      <c r="BH13" s="1">
        <v>144100</v>
      </c>
      <c r="BI13" s="1">
        <v>144200</v>
      </c>
      <c r="BJ13" s="1">
        <v>144800</v>
      </c>
      <c r="BK13" s="1">
        <v>145400</v>
      </c>
      <c r="BL13" s="1">
        <v>145500</v>
      </c>
      <c r="BM13" s="1">
        <v>146100</v>
      </c>
      <c r="BN13" s="1">
        <v>146200</v>
      </c>
      <c r="BO13" s="1">
        <v>146900</v>
      </c>
    </row>
    <row r="14" spans="1:67" ht="17.25" thickBot="1" x14ac:dyDescent="0.35">
      <c r="A14" s="15">
        <f>+cuc!A801</f>
        <v>230000</v>
      </c>
      <c r="B14" s="22" t="str">
        <f>PROPER(VLOOKUP($A14,cuc!$A$2:$AA$2088,B$3,FALSE))</f>
        <v xml:space="preserve">   Obligaciones Financieras Y Otros Pasivos Financieros</v>
      </c>
      <c r="C14" s="28">
        <f>VLOOKUP($A14,cuc!$A$2:$AA$2088,C$3,FALSE)</f>
        <v>2983827929.3200002</v>
      </c>
      <c r="D14" s="28">
        <f>VLOOKUP($A14,cuc!$A$2:$AA$2088,D$3,FALSE)</f>
        <v>997784324.51999998</v>
      </c>
      <c r="E14" s="28">
        <f>VLOOKUP($A14,cuc!$A$2:$AA$2088,E$3,FALSE)</f>
        <v>1096057980.1700001</v>
      </c>
      <c r="F14" s="28">
        <f>VLOOKUP($A14,cuc!$A$2:$AA$2088,F$3,FALSE)</f>
        <v>1151084764.0799999</v>
      </c>
      <c r="G14" s="29">
        <f>VLOOKUP($A14,cuc!$A$2:$AA$2088,G$3,FALSE)</f>
        <v>1617299314</v>
      </c>
      <c r="H14" s="29">
        <f>VLOOKUP($A14,cuc!$A$2:$AA$2088,H$3,FALSE)</f>
        <v>1651467898</v>
      </c>
    </row>
    <row r="15" spans="1:67" ht="17.25" thickBot="1" x14ac:dyDescent="0.35">
      <c r="A15" s="15">
        <f>+cuc!A849</f>
        <v>240000</v>
      </c>
      <c r="B15" s="22" t="str">
        <f>PROPER(VLOOKUP($A15,cuc!$A$2:$AA$2088,B$3,FALSE))</f>
        <v xml:space="preserve">   Cuentas Por Pagar Y Otras</v>
      </c>
      <c r="C15" s="28">
        <f>VLOOKUP($A15,cuc!$A$2:$AA$2088,C$3,FALSE)</f>
        <v>1572119030.99</v>
      </c>
      <c r="D15" s="28">
        <f>VLOOKUP($A15,cuc!$A$2:$AA$2088,D$3,FALSE)</f>
        <v>1282246581.3299999</v>
      </c>
      <c r="E15" s="28">
        <f>VLOOKUP($A15,cuc!$A$2:$AA$2088,E$3,FALSE)</f>
        <v>1776702248.8699999</v>
      </c>
      <c r="F15" s="28">
        <f>VLOOKUP($A15,cuc!$A$2:$AA$2088,F$3,FALSE)</f>
        <v>2334458964.4499998</v>
      </c>
      <c r="G15" s="29">
        <f>VLOOKUP($A15,cuc!$A$2:$AA$2088,G$3,FALSE)</f>
        <v>1819873882.01</v>
      </c>
      <c r="H15" s="29">
        <f>VLOOKUP($A15,cuc!$A$2:$AA$2088,H$3,FALSE)</f>
        <v>2482459173.5599999</v>
      </c>
    </row>
    <row r="16" spans="1:67" ht="17.25" thickBot="1" x14ac:dyDescent="0.35">
      <c r="A16" s="15">
        <f>+cuc!A960</f>
        <v>260000</v>
      </c>
      <c r="B16" s="22" t="str">
        <f>PROPER(VLOOKUP($A16,cuc!$A$2:$AA$2088,B$3,FALSE))</f>
        <v xml:space="preserve">   Fondos Sociales Y Mutuales</v>
      </c>
      <c r="C16" s="28">
        <f>VLOOKUP($A16,cuc!$A$2:$AA$2088,C$3,FALSE)</f>
        <v>13720909.539999999</v>
      </c>
      <c r="D16" s="28">
        <f>VLOOKUP($A16,cuc!$A$2:$AA$2088,D$3,FALSE)</f>
        <v>19839343.390000001</v>
      </c>
      <c r="E16" s="28">
        <f>VLOOKUP($A16,cuc!$A$2:$AA$2088,E$3,FALSE)</f>
        <v>20875539.539999999</v>
      </c>
      <c r="F16" s="28">
        <f>VLOOKUP($A16,cuc!$A$2:$AA$2088,F$3,FALSE)</f>
        <v>36594618.5</v>
      </c>
      <c r="G16" s="29">
        <f>VLOOKUP($A16,cuc!$A$2:$AA$2088,G$3,FALSE)</f>
        <v>43135153.380000003</v>
      </c>
      <c r="H16" s="29">
        <f>VLOOKUP($A16,cuc!$A$2:$AA$2088,H$3,FALSE)</f>
        <v>44302318.479999997</v>
      </c>
    </row>
    <row r="17" spans="1:8" ht="17.25" thickBot="1" x14ac:dyDescent="0.35">
      <c r="A17" s="15">
        <f>+cuc!A974</f>
        <v>270000</v>
      </c>
      <c r="B17" s="22" t="str">
        <f>PROPER(VLOOKUP($A17,cuc!$A$2:$AA$2088,B$3,FALSE))</f>
        <v xml:space="preserve">   Otros Pasivos</v>
      </c>
      <c r="C17" s="28">
        <f>VLOOKUP($A17,cuc!$A$2:$AA$2088,C$3,FALSE)</f>
        <v>249073496</v>
      </c>
      <c r="D17" s="28">
        <f>VLOOKUP($A17,cuc!$A$2:$AA$2088,D$3,FALSE)</f>
        <v>330377358</v>
      </c>
      <c r="E17" s="28">
        <f>VLOOKUP($A17,cuc!$A$2:$AA$2088,E$3,FALSE)</f>
        <v>390657093</v>
      </c>
      <c r="F17" s="28">
        <f>VLOOKUP($A17,cuc!$A$2:$AA$2088,F$3,FALSE)</f>
        <v>179638516.50999999</v>
      </c>
      <c r="G17" s="29">
        <f>VLOOKUP($A17,cuc!$A$2:$AA$2088,G$3,FALSE)</f>
        <v>188274327</v>
      </c>
      <c r="H17" s="29">
        <f>VLOOKUP($A17,cuc!$A$2:$AA$2088,H$3,FALSE)</f>
        <v>172367188.94999999</v>
      </c>
    </row>
    <row r="18" spans="1:8" ht="17.25" thickBot="1" x14ac:dyDescent="0.35">
      <c r="A18" s="15"/>
      <c r="B18" s="21" t="s">
        <v>2058</v>
      </c>
      <c r="C18" s="31">
        <f t="shared" ref="C18:H18" si="2">SUM(C14:C17)</f>
        <v>4818741365.8500004</v>
      </c>
      <c r="D18" s="31">
        <f t="shared" si="2"/>
        <v>2630247607.2399998</v>
      </c>
      <c r="E18" s="31">
        <f t="shared" si="2"/>
        <v>3284292861.5799999</v>
      </c>
      <c r="F18" s="31">
        <f t="shared" si="2"/>
        <v>3701776863.54</v>
      </c>
      <c r="G18" s="31">
        <f t="shared" si="2"/>
        <v>3668582676.3900003</v>
      </c>
      <c r="H18" s="31">
        <f t="shared" si="2"/>
        <v>4350596578.9899998</v>
      </c>
    </row>
    <row r="19" spans="1:8" x14ac:dyDescent="0.3">
      <c r="C19" s="201"/>
      <c r="E19" s="202"/>
      <c r="H19" s="201"/>
    </row>
    <row r="20" spans="1:8" ht="17.25" thickBot="1" x14ac:dyDescent="0.35"/>
    <row r="21" spans="1:8" x14ac:dyDescent="0.3">
      <c r="B21" s="20" t="s">
        <v>1408</v>
      </c>
      <c r="C21" s="12">
        <f t="shared" ref="C21:H21" si="3">+C4</f>
        <v>42735</v>
      </c>
      <c r="D21" s="12">
        <f t="shared" si="3"/>
        <v>43100</v>
      </c>
      <c r="E21" s="12">
        <f t="shared" si="3"/>
        <v>43465</v>
      </c>
      <c r="F21" s="12">
        <f t="shared" si="3"/>
        <v>43830</v>
      </c>
      <c r="G21" s="12">
        <f t="shared" si="3"/>
        <v>44196</v>
      </c>
      <c r="H21" s="12">
        <f t="shared" si="3"/>
        <v>44377</v>
      </c>
    </row>
    <row r="22" spans="1:8" x14ac:dyDescent="0.3">
      <c r="B22" s="10" t="s">
        <v>2059</v>
      </c>
      <c r="C22" s="200">
        <f>+C11/C18</f>
        <v>1.8122168784751982</v>
      </c>
      <c r="D22" s="200">
        <f t="shared" ref="D22:H22" si="4">+D11/D18</f>
        <v>2.1467676594961644</v>
      </c>
      <c r="E22" s="200">
        <f t="shared" si="4"/>
        <v>1.7360341765889493</v>
      </c>
      <c r="F22" s="200">
        <f t="shared" si="4"/>
        <v>1.7366594619461273</v>
      </c>
      <c r="G22" s="200">
        <f t="shared" si="4"/>
        <v>1.984537348700065</v>
      </c>
      <c r="H22" s="200">
        <f t="shared" si="4"/>
        <v>1.8082541739267255</v>
      </c>
    </row>
  </sheetData>
  <mergeCells count="2">
    <mergeCell ref="E1:H1"/>
    <mergeCell ref="E2:H2"/>
  </mergeCells>
  <conditionalFormatting sqref="C22:H22">
    <cfRule type="colorScale" priority="1">
      <colorScale>
        <cfvo type="min"/>
        <cfvo type="percentile" val="50"/>
        <cfvo type="max"/>
        <color rgb="FFF8696B"/>
        <color rgb="FFFFEB84"/>
        <color rgb="FF63BE7B"/>
      </colorScale>
    </cfRule>
  </conditionalFormatting>
  <conditionalFormatting sqref="H22">
    <cfRule type="colorScale" priority="7">
      <colorScale>
        <cfvo type="min"/>
        <cfvo type="percentile" val="50"/>
        <cfvo type="max"/>
        <color rgb="FF63BE7B"/>
        <color rgb="FFFFEB84"/>
        <color rgb="FFF8696B"/>
      </colorScale>
    </cfRule>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E32C8-E77F-4F7C-824C-4D91E639A879}">
  <dimension ref="A1:BO26"/>
  <sheetViews>
    <sheetView showGridLines="0" zoomScale="180" zoomScaleNormal="180" workbookViewId="0">
      <pane xSplit="1" ySplit="4" topLeftCell="B17" activePane="bottomRight" state="frozen"/>
      <selection activeCell="C22" sqref="C22:H22"/>
      <selection pane="topRight" activeCell="C22" sqref="C22:H22"/>
      <selection pane="bottomLeft" activeCell="C22" sqref="C22:H22"/>
      <selection pane="bottomRight" activeCell="D25" sqref="D25"/>
    </sheetView>
  </sheetViews>
  <sheetFormatPr baseColWidth="10" defaultColWidth="11.5703125" defaultRowHeight="16.5" x14ac:dyDescent="0.3"/>
  <cols>
    <col min="1" max="1" width="6.7109375" style="1" bestFit="1" customWidth="1"/>
    <col min="2" max="2" width="33.85546875" style="1" customWidth="1"/>
    <col min="3" max="3" width="9.7109375" style="1" bestFit="1" customWidth="1"/>
    <col min="4" max="4" width="10.28515625" style="1" bestFit="1" customWidth="1"/>
    <col min="5" max="7" width="9.7109375" style="1" bestFit="1" customWidth="1"/>
    <col min="8"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303" t="s">
        <v>55</v>
      </c>
      <c r="F1" s="304"/>
      <c r="G1" s="304"/>
      <c r="H1" s="305"/>
    </row>
    <row r="2" spans="1:67" s="26" customFormat="1" ht="13.5" thickBot="1" x14ac:dyDescent="0.3">
      <c r="A2" s="23" t="s">
        <v>2016</v>
      </c>
      <c r="B2" s="24" t="s">
        <v>2043</v>
      </c>
      <c r="C2" s="25" t="s">
        <v>2035</v>
      </c>
      <c r="D2" s="24" t="s">
        <v>2044</v>
      </c>
      <c r="E2" s="306" t="s">
        <v>2045</v>
      </c>
      <c r="F2" s="307"/>
      <c r="G2" s="307"/>
      <c r="H2" s="308"/>
    </row>
    <row r="3" spans="1:67" s="9" customFormat="1" ht="9" thickBot="1" x14ac:dyDescent="0.2">
      <c r="B3" s="9">
        <v>2</v>
      </c>
      <c r="C3" s="9">
        <v>3</v>
      </c>
      <c r="D3" s="9">
        <v>4</v>
      </c>
      <c r="E3" s="9">
        <v>5</v>
      </c>
      <c r="F3" s="9">
        <v>6</v>
      </c>
      <c r="G3" s="9">
        <v>7</v>
      </c>
      <c r="H3" s="9">
        <v>8</v>
      </c>
    </row>
    <row r="4" spans="1:67" ht="33" x14ac:dyDescent="0.3">
      <c r="A4" s="11" t="s">
        <v>139</v>
      </c>
      <c r="B4" s="20" t="s">
        <v>1408</v>
      </c>
      <c r="C4" s="12">
        <f>+cuc!C1</f>
        <v>42735</v>
      </c>
      <c r="D4" s="12">
        <f>+cuc!D1</f>
        <v>43100</v>
      </c>
      <c r="E4" s="12">
        <f>+cuc!E1</f>
        <v>43465</v>
      </c>
      <c r="F4" s="12">
        <f>+cuc!F1</f>
        <v>43830</v>
      </c>
      <c r="G4" s="12">
        <f>+cuc!G1</f>
        <v>44196</v>
      </c>
      <c r="H4" s="12">
        <f>+cuc!H1</f>
        <v>44377</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f>+cuc!A1275</f>
        <v>413520</v>
      </c>
      <c r="B5" s="22" t="str">
        <f>PROPER(VLOOKUP($A5,cuc!$A$2:$AA$2088,B$3,FALSE))</f>
        <v xml:space="preserve">         Venta De Productos En Almacenes No Especializados</v>
      </c>
      <c r="C5" s="28">
        <f>VLOOKUP($A5,cuc!$A$2:$AA$2088,C$3,FALSE)</f>
        <v>13752704018.23</v>
      </c>
      <c r="D5" s="28">
        <f>VLOOKUP($A5,cuc!$A$2:$AA$2088,D$3,FALSE)</f>
        <v>12413795637.51</v>
      </c>
      <c r="E5" s="28">
        <f>VLOOKUP($A5,cuc!$A$2:$AA$2088,E$3,FALSE)</f>
        <v>13301823391.690001</v>
      </c>
      <c r="F5" s="28">
        <f>VLOOKUP($A5,cuc!$A$2:$AA$2088,F$3,FALSE)</f>
        <v>15036310484.9</v>
      </c>
      <c r="G5" s="29">
        <f>VLOOKUP($A5,cuc!$A$2:$AA$2088,G$3,FALSE)</f>
        <v>18763174698.23</v>
      </c>
      <c r="H5" s="29">
        <f>VLOOKUP($A5,cuc!$A$2:$AA$2088,H$3,FALSE)</f>
        <v>8854652076.2800007</v>
      </c>
    </row>
    <row r="6" spans="1:67" x14ac:dyDescent="0.3">
      <c r="A6" s="14">
        <f>+cuc!A1276</f>
        <v>413522</v>
      </c>
      <c r="B6" s="22" t="str">
        <f>PROPER(VLOOKUP($A6,cuc!$A$2:$AA$2088,B$3,FALSE))</f>
        <v xml:space="preserve">         Venta De Productos Agropecuarios</v>
      </c>
      <c r="C6" s="28">
        <f>VLOOKUP($A6,cuc!$A$2:$AA$2088,C$3,FALSE)</f>
        <v>38115917349</v>
      </c>
      <c r="D6" s="28">
        <f>VLOOKUP($A6,cuc!$A$2:$AA$2088,D$3,FALSE)</f>
        <v>43099067997</v>
      </c>
      <c r="E6" s="28">
        <f>VLOOKUP($A6,cuc!$A$2:$AA$2088,E$3,FALSE)</f>
        <v>35444177877</v>
      </c>
      <c r="F6" s="28">
        <f>VLOOKUP($A6,cuc!$A$2:$AA$2088,F$3,FALSE)</f>
        <v>34579107665</v>
      </c>
      <c r="G6" s="29">
        <f>VLOOKUP($A6,cuc!$A$2:$AA$2088,G$3,FALSE)</f>
        <v>42334775814</v>
      </c>
      <c r="H6" s="29">
        <f>VLOOKUP($A6,cuc!$A$2:$AA$2088,H$3,FALSE)</f>
        <v>22850469248.380001</v>
      </c>
    </row>
    <row r="7" spans="1:67" x14ac:dyDescent="0.3">
      <c r="A7" s="14">
        <f>+cuc!A1351</f>
        <v>417500</v>
      </c>
      <c r="B7" s="22" t="str">
        <f>PROPER(VLOOKUP($A7,cuc!$A$2:$AA$2088,B$3,FALSE))</f>
        <v xml:space="preserve">      Devoluciones, Rebajas Y Descuentos En Ventas (Db)</v>
      </c>
      <c r="C7" s="28">
        <f>-VLOOKUP($A7,cuc!$A$2:$AA$2088,C$3,FALSE)</f>
        <v>-232350468.16999999</v>
      </c>
      <c r="D7" s="28">
        <f>-VLOOKUP($A7,cuc!$A$2:$AA$2088,D$3,FALSE)</f>
        <v>-166355646.81</v>
      </c>
      <c r="E7" s="28">
        <f>-VLOOKUP($A7,cuc!$A$2:$AA$2088,E$3,FALSE)</f>
        <v>-170559843.16</v>
      </c>
      <c r="F7" s="28">
        <f>-VLOOKUP($A7,cuc!$A$2:$AA$2088,F$3,FALSE)</f>
        <v>-142494109.65000001</v>
      </c>
      <c r="G7" s="28">
        <f>-VLOOKUP($A7,cuc!$A$2:$AA$2088,G$3,FALSE)</f>
        <v>-255870400.22</v>
      </c>
      <c r="H7" s="28">
        <f>-VLOOKUP($A7,cuc!$A$2:$AA$2088,H$3,FALSE)</f>
        <v>-87512321.879999995</v>
      </c>
    </row>
    <row r="8" spans="1:67" ht="17.25" thickBot="1" x14ac:dyDescent="0.35">
      <c r="A8" s="15"/>
      <c r="B8" s="22" t="s">
        <v>2022</v>
      </c>
      <c r="C8" s="30">
        <f t="shared" ref="C8:H8" si="0">+SUM(C5:C7)</f>
        <v>51636270899.059998</v>
      </c>
      <c r="D8" s="30">
        <f t="shared" si="0"/>
        <v>55346507987.700005</v>
      </c>
      <c r="E8" s="30">
        <f t="shared" si="0"/>
        <v>48575441425.529999</v>
      </c>
      <c r="F8" s="30">
        <f t="shared" si="0"/>
        <v>49472924040.25</v>
      </c>
      <c r="G8" s="30">
        <f t="shared" si="0"/>
        <v>60842080112.009995</v>
      </c>
      <c r="H8" s="30">
        <f t="shared" si="0"/>
        <v>31617609002.780003</v>
      </c>
    </row>
    <row r="9" spans="1:67" ht="17.25" thickBot="1" x14ac:dyDescent="0.35"/>
    <row r="10" spans="1:67" ht="33" x14ac:dyDescent="0.3">
      <c r="A10" s="11" t="s">
        <v>139</v>
      </c>
      <c r="B10" s="20" t="s">
        <v>1410</v>
      </c>
      <c r="C10" s="12">
        <f>+C$4</f>
        <v>42735</v>
      </c>
      <c r="D10" s="12">
        <f t="shared" ref="D10:H10" si="1">+D$4</f>
        <v>43100</v>
      </c>
      <c r="E10" s="12">
        <f t="shared" si="1"/>
        <v>43465</v>
      </c>
      <c r="F10" s="12">
        <f t="shared" si="1"/>
        <v>43830</v>
      </c>
      <c r="G10" s="12">
        <f t="shared" si="1"/>
        <v>44196</v>
      </c>
      <c r="H10" s="12">
        <f t="shared" si="1"/>
        <v>44377</v>
      </c>
      <c r="BD10" s="1">
        <v>140400</v>
      </c>
      <c r="BE10" s="1">
        <v>140500</v>
      </c>
      <c r="BF10" s="1">
        <v>141100</v>
      </c>
      <c r="BG10" s="1">
        <v>141200</v>
      </c>
      <c r="BH10" s="1">
        <v>144100</v>
      </c>
      <c r="BI10" s="1">
        <v>144200</v>
      </c>
      <c r="BJ10" s="1">
        <v>144800</v>
      </c>
      <c r="BK10" s="1">
        <v>145400</v>
      </c>
      <c r="BL10" s="1">
        <v>145500</v>
      </c>
      <c r="BM10" s="1">
        <v>146100</v>
      </c>
      <c r="BN10" s="1">
        <v>146200</v>
      </c>
      <c r="BO10" s="1">
        <v>146900</v>
      </c>
    </row>
    <row r="11" spans="1:67" ht="17.25" thickBot="1" x14ac:dyDescent="0.35">
      <c r="A11" s="15">
        <f>+cuc!A1957</f>
        <v>613520</v>
      </c>
      <c r="B11" s="22" t="str">
        <f>PROPER(VLOOKUP($A11,cuc!$A$2:$AA$2088,B$3,FALSE))</f>
        <v xml:space="preserve">         Venta De Productos En Almacenes No Especializados</v>
      </c>
      <c r="C11" s="28">
        <f>VLOOKUP($A11,cuc!$A$2:$AA$2088,C$3,FALSE)</f>
        <v>11948465850.51</v>
      </c>
      <c r="D11" s="28">
        <f>VLOOKUP($A11,cuc!$A$2:$AA$2088,D$3,FALSE)</f>
        <v>10755755416.370001</v>
      </c>
      <c r="E11" s="28">
        <f>VLOOKUP($A11,cuc!$A$2:$AA$2088,E$3,FALSE)</f>
        <v>11541090613.17</v>
      </c>
      <c r="F11" s="28">
        <f>VLOOKUP($A11,cuc!$A$2:$AA$2088,F$3,FALSE)</f>
        <v>13179051456.91</v>
      </c>
      <c r="G11" s="29">
        <f>VLOOKUP($A11,cuc!$A$2:$AA$2088,G$3,FALSE)</f>
        <v>16306566888.48</v>
      </c>
      <c r="H11" s="29">
        <f>VLOOKUP($A11,cuc!$A$2:$AA$2088,H$3,FALSE)</f>
        <v>7736637359.04</v>
      </c>
    </row>
    <row r="12" spans="1:67" ht="17.25" thickBot="1" x14ac:dyDescent="0.35">
      <c r="A12" s="15">
        <f>+cuc!A1958</f>
        <v>613522</v>
      </c>
      <c r="B12" s="22" t="str">
        <f>PROPER(VLOOKUP($A12,cuc!$A$2:$AA$2088,B$3,FALSE))</f>
        <v xml:space="preserve">         Venta De Productos Agropecuarios</v>
      </c>
      <c r="C12" s="28">
        <f>VLOOKUP($A12,cuc!$A$2:$AA$2088,C$3,FALSE)</f>
        <v>36311276433.940002</v>
      </c>
      <c r="D12" s="28">
        <f>VLOOKUP($A12,cuc!$A$2:$AA$2088,D$3,FALSE)</f>
        <v>41278903642.209999</v>
      </c>
      <c r="E12" s="28">
        <f>VLOOKUP($A12,cuc!$A$2:$AA$2088,E$3,FALSE)</f>
        <v>33869421909.709999</v>
      </c>
      <c r="F12" s="28">
        <f>VLOOKUP($A12,cuc!$A$2:$AA$2088,F$3,FALSE)</f>
        <v>32910146528.939999</v>
      </c>
      <c r="G12" s="29">
        <f>VLOOKUP($A12,cuc!$A$2:$AA$2088,G$3,FALSE)</f>
        <v>39905655612.599998</v>
      </c>
      <c r="H12" s="29">
        <f>VLOOKUP($A12,cuc!$A$2:$AA$2088,H$3,FALSE)</f>
        <v>22103979650.029999</v>
      </c>
    </row>
    <row r="13" spans="1:67" ht="17.25" thickBot="1" x14ac:dyDescent="0.35">
      <c r="A13" s="15">
        <f>+cuc!A1984</f>
        <v>613595</v>
      </c>
      <c r="B13" s="22" t="str">
        <f>PROPER(VLOOKUP($A13,cuc!$A$2:$AA$2088,B$3,FALSE))</f>
        <v xml:space="preserve">         Venta De Otros Productos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ht="17.25" thickBot="1" x14ac:dyDescent="0.35">
      <c r="A14" s="15"/>
      <c r="B14" s="21" t="s">
        <v>2020</v>
      </c>
      <c r="C14" s="31">
        <f t="shared" ref="C14:H14" si="2">SUM(C11:C13)</f>
        <v>48259742284.450005</v>
      </c>
      <c r="D14" s="31">
        <f t="shared" si="2"/>
        <v>52034659058.580002</v>
      </c>
      <c r="E14" s="31">
        <f t="shared" si="2"/>
        <v>45410512522.879997</v>
      </c>
      <c r="F14" s="31">
        <f t="shared" si="2"/>
        <v>46089197985.849998</v>
      </c>
      <c r="G14" s="31">
        <f t="shared" si="2"/>
        <v>56212222501.080002</v>
      </c>
      <c r="H14" s="31">
        <f t="shared" si="2"/>
        <v>29840617009.07</v>
      </c>
    </row>
    <row r="15" spans="1:67" x14ac:dyDescent="0.3">
      <c r="C15" s="201"/>
      <c r="E15" s="202"/>
      <c r="H15" s="201"/>
    </row>
    <row r="16" spans="1:67" ht="33" x14ac:dyDescent="0.3">
      <c r="A16" s="207" t="s">
        <v>139</v>
      </c>
      <c r="B16" s="207" t="s">
        <v>1408</v>
      </c>
      <c r="C16" s="208">
        <f>+C4</f>
        <v>42735</v>
      </c>
      <c r="D16" s="208">
        <f t="shared" ref="D16:H16" si="3">+D4</f>
        <v>43100</v>
      </c>
      <c r="E16" s="208">
        <f t="shared" si="3"/>
        <v>43465</v>
      </c>
      <c r="F16" s="208">
        <f t="shared" si="3"/>
        <v>43830</v>
      </c>
      <c r="G16" s="208">
        <f t="shared" si="3"/>
        <v>44196</v>
      </c>
      <c r="H16" s="208">
        <f t="shared" si="3"/>
        <v>44377</v>
      </c>
      <c r="I16" s="202"/>
    </row>
    <row r="17" spans="1:9" x14ac:dyDescent="0.3">
      <c r="A17" s="209">
        <f>+cuc!A232</f>
        <v>130520</v>
      </c>
      <c r="B17" s="49" t="str">
        <f>PROPER(VLOOKUP($A17,cuc!$A$2:$AA$2088,B$3,FALSE))</f>
        <v xml:space="preserve">         Mercancías</v>
      </c>
      <c r="C17" s="28">
        <f>VLOOKUP($A17,cuc!$A$2:$AA$2088,C$3,FALSE)</f>
        <v>2824599027.1599998</v>
      </c>
      <c r="D17" s="28">
        <f>VLOOKUP($A17,cuc!$A$2:$AA$2088,D$3,FALSE)</f>
        <v>2205311606.1399999</v>
      </c>
      <c r="E17" s="28">
        <f>VLOOKUP($A17,cuc!$A$2:$AA$2088,E$3,FALSE)</f>
        <v>2012314266.9300001</v>
      </c>
      <c r="F17" s="28">
        <f>VLOOKUP($A17,cuc!$A$2:$AA$2088,F$3,FALSE)</f>
        <v>2237283290.0999999</v>
      </c>
      <c r="G17" s="28">
        <f>VLOOKUP($A17,cuc!$A$2:$AA$2088,G$3,FALSE)</f>
        <v>2762012844.02</v>
      </c>
      <c r="H17" s="28">
        <f>VLOOKUP($A17,cuc!$A$2:$AA$2088,H$3,FALSE)</f>
        <v>2413160001.1599998</v>
      </c>
    </row>
    <row r="18" spans="1:9" x14ac:dyDescent="0.3">
      <c r="A18" s="209"/>
      <c r="B18" s="49" t="s">
        <v>2037</v>
      </c>
      <c r="C18" s="28">
        <f>+C17*95%</f>
        <v>2683369075.8019996</v>
      </c>
      <c r="D18" s="28">
        <f t="shared" ref="D18:H18" si="4">+D17*95%</f>
        <v>2095046025.8329997</v>
      </c>
      <c r="E18" s="28">
        <f t="shared" si="4"/>
        <v>1911698553.5834999</v>
      </c>
      <c r="F18" s="28">
        <f t="shared" si="4"/>
        <v>2125419125.5949998</v>
      </c>
      <c r="G18" s="28">
        <f t="shared" si="4"/>
        <v>2623912201.8189998</v>
      </c>
      <c r="H18" s="28">
        <f t="shared" si="4"/>
        <v>2292502001.1019998</v>
      </c>
      <c r="I18" s="204" t="s">
        <v>2042</v>
      </c>
    </row>
    <row r="19" spans="1:9" x14ac:dyDescent="0.3">
      <c r="A19" s="209"/>
      <c r="B19" s="49" t="s">
        <v>2038</v>
      </c>
      <c r="C19" s="28">
        <f>+C17-C18</f>
        <v>141229951.35800028</v>
      </c>
      <c r="D19" s="28">
        <f t="shared" ref="D19:H19" si="5">+D17-D18</f>
        <v>110265580.30700016</v>
      </c>
      <c r="E19" s="28">
        <f t="shared" si="5"/>
        <v>100615713.34650016</v>
      </c>
      <c r="F19" s="28">
        <f t="shared" si="5"/>
        <v>111864164.50500011</v>
      </c>
      <c r="G19" s="28">
        <f t="shared" si="5"/>
        <v>138100642.20100021</v>
      </c>
      <c r="H19" s="28">
        <f t="shared" si="5"/>
        <v>120658000.05800009</v>
      </c>
      <c r="I19" s="204" t="s">
        <v>2042</v>
      </c>
    </row>
    <row r="20" spans="1:9" x14ac:dyDescent="0.3">
      <c r="A20" s="209">
        <f>+cuc!A586</f>
        <v>160500</v>
      </c>
      <c r="B20" s="49" t="str">
        <f>PROPER(VLOOKUP($A20,cuc!$A$2:$AA$2088,B$3,FALSE))</f>
        <v xml:space="preserve">      Deudores Por Venta De Bienes</v>
      </c>
      <c r="C20" s="28">
        <f>VLOOKUP($A20,cuc!$A$2:$AA$2088,C$3,FALSE)</f>
        <v>1300234918.77</v>
      </c>
      <c r="D20" s="28">
        <f>VLOOKUP($A20,cuc!$A$2:$AA$2088,D$3,FALSE)</f>
        <v>913885572.41999996</v>
      </c>
      <c r="E20" s="28">
        <f>VLOOKUP($A20,cuc!$A$2:$AA$2088,E$3,FALSE)</f>
        <v>726757169.34000003</v>
      </c>
      <c r="F20" s="28">
        <f>VLOOKUP($A20,cuc!$A$2:$AA$2088,F$3,FALSE)</f>
        <v>1191209853.77</v>
      </c>
      <c r="G20" s="28">
        <f>VLOOKUP($A20,cuc!$A$2:$AA$2088,G$3,FALSE)</f>
        <v>1070564799.62</v>
      </c>
      <c r="H20" s="28">
        <f>VLOOKUP($A20,cuc!$A$2:$AA$2088,H$3,FALSE)</f>
        <v>718048792.48000002</v>
      </c>
      <c r="I20" s="1" t="s">
        <v>2053</v>
      </c>
    </row>
    <row r="21" spans="1:9" ht="17.25" thickBot="1" x14ac:dyDescent="0.35"/>
    <row r="22" spans="1:9" x14ac:dyDescent="0.3">
      <c r="B22" s="20" t="s">
        <v>1408</v>
      </c>
      <c r="C22" s="12">
        <f t="shared" ref="C22:H22" si="6">+C4</f>
        <v>42735</v>
      </c>
      <c r="D22" s="12">
        <f t="shared" si="6"/>
        <v>43100</v>
      </c>
      <c r="E22" s="12">
        <f t="shared" si="6"/>
        <v>43465</v>
      </c>
      <c r="F22" s="12">
        <f t="shared" si="6"/>
        <v>43830</v>
      </c>
      <c r="G22" s="12">
        <f t="shared" si="6"/>
        <v>44196</v>
      </c>
      <c r="H22" s="12">
        <f t="shared" si="6"/>
        <v>44377</v>
      </c>
    </row>
    <row r="23" spans="1:9" x14ac:dyDescent="0.3">
      <c r="B23" s="10" t="s">
        <v>2039</v>
      </c>
      <c r="C23" s="200">
        <f>+C17/C14*(360)</f>
        <v>21.070474097936607</v>
      </c>
      <c r="D23" s="200">
        <f>+D17/D14*(360)</f>
        <v>15.257372539265088</v>
      </c>
      <c r="E23" s="200">
        <f>+E17/E14*(360)</f>
        <v>15.952983039550498</v>
      </c>
      <c r="F23" s="200">
        <f>+F17/F14*(360)</f>
        <v>17.475287478061027</v>
      </c>
      <c r="G23" s="200">
        <f>+G17/G14*(360)</f>
        <v>17.688761973930067</v>
      </c>
      <c r="H23" s="200">
        <f>+H17/H14*('Indicadores EVOLUCION'!K1*30)</f>
        <v>14.556294197160012</v>
      </c>
    </row>
    <row r="24" spans="1:9" x14ac:dyDescent="0.3">
      <c r="B24" s="10" t="s">
        <v>2040</v>
      </c>
      <c r="C24" s="200">
        <f>+C18/C12*360</f>
        <v>26.603660409629434</v>
      </c>
      <c r="D24" s="200">
        <f>+D18/D12*360</f>
        <v>18.271235492035963</v>
      </c>
      <c r="E24" s="200">
        <f>+E18/E12*360</f>
        <v>20.319551987769746</v>
      </c>
      <c r="F24" s="200">
        <f>+F18/F12*360</f>
        <v>23.249695486507594</v>
      </c>
      <c r="G24" s="200">
        <f>+G18/G12*360</f>
        <v>23.671040561894312</v>
      </c>
      <c r="H24" s="200">
        <f>+H18/H12*('Indicadores EVOLUCION'!K1*30)</f>
        <v>18.668600258044481</v>
      </c>
    </row>
    <row r="25" spans="1:9" x14ac:dyDescent="0.3">
      <c r="B25" s="10" t="s">
        <v>2041</v>
      </c>
      <c r="C25" s="200">
        <f>+C19/(C11+C13)*360</f>
        <v>4.255172431756999</v>
      </c>
      <c r="D25" s="200">
        <f>+D19/(D11+D13)*360</f>
        <v>3.6906388602054205</v>
      </c>
      <c r="E25" s="200">
        <f>+E19/(E11+E13)*360</f>
        <v>3.1384951404337884</v>
      </c>
      <c r="F25" s="200">
        <f>+F19/(F11+F13)*360</f>
        <v>3.0556902637090184</v>
      </c>
      <c r="G25" s="200">
        <f>+G19/(G11+G13)*360</f>
        <v>3.0488472240887687</v>
      </c>
      <c r="H25" s="200">
        <f>+H19/(H11+H13)*('Indicadores EVOLUCION'!K1*30)</f>
        <v>2.8072195971629395</v>
      </c>
      <c r="I25" s="202"/>
    </row>
    <row r="26" spans="1:9" x14ac:dyDescent="0.3">
      <c r="B26" s="10" t="s">
        <v>2052</v>
      </c>
      <c r="C26" s="200">
        <f>+C20/(C5+C7)*360</f>
        <v>34.620734511422796</v>
      </c>
      <c r="D26" s="200">
        <f>+D20/(D5+D7)*360</f>
        <v>26.862659161508255</v>
      </c>
      <c r="E26" s="200">
        <f>+E20/(E5+E7)*360</f>
        <v>19.924402552387189</v>
      </c>
      <c r="F26" s="200">
        <f>+F20/(F5+F7)*360</f>
        <v>28.79285849594757</v>
      </c>
      <c r="G26" s="200">
        <f>+G20/(G5+G7)*360</f>
        <v>20.824390287063068</v>
      </c>
      <c r="H26" s="200">
        <f>+H20/(H5+H7)*('Indicadores EVOLUCION'!K1*30)</f>
        <v>14.742411580873153</v>
      </c>
    </row>
  </sheetData>
  <mergeCells count="2">
    <mergeCell ref="E1:H1"/>
    <mergeCell ref="E2:H2"/>
  </mergeCells>
  <conditionalFormatting sqref="C23:H23">
    <cfRule type="colorScale" priority="9">
      <colorScale>
        <cfvo type="min"/>
        <cfvo type="percentile" val="50"/>
        <cfvo type="max"/>
        <color rgb="FF63BE7B"/>
        <color rgb="FFFFEB84"/>
        <color rgb="FFF8696B"/>
      </colorScale>
    </cfRule>
  </conditionalFormatting>
  <conditionalFormatting sqref="H23">
    <cfRule type="colorScale" priority="13">
      <colorScale>
        <cfvo type="min"/>
        <cfvo type="percentile" val="50"/>
        <cfvo type="max"/>
        <color rgb="FF63BE7B"/>
        <color rgb="FFFFEB84"/>
        <color rgb="FFF8696B"/>
      </colorScale>
    </cfRule>
  </conditionalFormatting>
  <conditionalFormatting sqref="C24:H25">
    <cfRule type="colorScale" priority="10">
      <colorScale>
        <cfvo type="min"/>
        <cfvo type="percentile" val="50"/>
        <cfvo type="max"/>
        <color rgb="FFF8696B"/>
        <color rgb="FFFFEB84"/>
        <color rgb="FF63BE7B"/>
      </colorScale>
    </cfRule>
  </conditionalFormatting>
  <conditionalFormatting sqref="H24:H25">
    <cfRule type="colorScale" priority="11">
      <colorScale>
        <cfvo type="min"/>
        <cfvo type="percentile" val="50"/>
        <cfvo type="max"/>
        <color rgb="FF63BE7B"/>
        <color rgb="FFFFEB84"/>
        <color rgb="FFF8696B"/>
      </colorScale>
    </cfRule>
  </conditionalFormatting>
  <conditionalFormatting sqref="C24:H24">
    <cfRule type="colorScale" priority="8">
      <colorScale>
        <cfvo type="min"/>
        <cfvo type="percentile" val="50"/>
        <cfvo type="max"/>
        <color rgb="FF63BE7B"/>
        <color rgb="FFFFEB84"/>
        <color rgb="FFF8696B"/>
      </colorScale>
    </cfRule>
  </conditionalFormatting>
  <conditionalFormatting sqref="C25:H25">
    <cfRule type="colorScale" priority="7">
      <colorScale>
        <cfvo type="min"/>
        <cfvo type="percentile" val="50"/>
        <cfvo type="max"/>
        <color rgb="FF63BE7B"/>
        <color rgb="FFFFEB84"/>
        <color rgb="FFF8696B"/>
      </colorScale>
    </cfRule>
  </conditionalFormatting>
  <conditionalFormatting sqref="C26:H26">
    <cfRule type="colorScale" priority="5">
      <colorScale>
        <cfvo type="min"/>
        <cfvo type="percentile" val="50"/>
        <cfvo type="max"/>
        <color rgb="FFF8696B"/>
        <color rgb="FFFFEB84"/>
        <color rgb="FF63BE7B"/>
      </colorScale>
    </cfRule>
  </conditionalFormatting>
  <conditionalFormatting sqref="H26">
    <cfRule type="colorScale" priority="6">
      <colorScale>
        <cfvo type="min"/>
        <cfvo type="percentile" val="50"/>
        <cfvo type="max"/>
        <color rgb="FF63BE7B"/>
        <color rgb="FFFFEB84"/>
        <color rgb="FFF8696B"/>
      </colorScale>
    </cfRule>
  </conditionalFormatting>
  <conditionalFormatting sqref="C26:H26">
    <cfRule type="colorScale" priority="4">
      <colorScale>
        <cfvo type="min"/>
        <cfvo type="percentile" val="50"/>
        <cfvo type="max"/>
        <color rgb="FF63BE7B"/>
        <color rgb="FFFFEB84"/>
        <color rgb="FFF8696B"/>
      </colorScale>
    </cfRule>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F258D-C1E9-4645-AB73-CA6F8079CC98}">
  <dimension ref="A1:BO19"/>
  <sheetViews>
    <sheetView showGridLines="0" zoomScale="180" zoomScaleNormal="180" workbookViewId="0">
      <pane xSplit="1" ySplit="4" topLeftCell="B14" activePane="bottomRight" state="frozen"/>
      <selection activeCell="C22" sqref="C22:H22"/>
      <selection pane="topRight" activeCell="C22" sqref="C22:H22"/>
      <selection pane="bottomLeft" activeCell="C22" sqref="C22:H22"/>
      <selection pane="bottomRight" activeCell="A27" sqref="A27:XFD27"/>
    </sheetView>
  </sheetViews>
  <sheetFormatPr baseColWidth="10" defaultColWidth="11.5703125" defaultRowHeight="16.5" x14ac:dyDescent="0.3"/>
  <cols>
    <col min="1" max="1" width="6.7109375" style="1" bestFit="1" customWidth="1"/>
    <col min="2" max="2" width="33.85546875" style="1" customWidth="1"/>
    <col min="3" max="5" width="10.7109375" style="1" customWidth="1"/>
    <col min="6" max="7" width="9.7109375" style="1" bestFit="1" customWidth="1"/>
    <col min="8" max="8" width="8.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303" t="s">
        <v>55</v>
      </c>
      <c r="F1" s="304"/>
      <c r="G1" s="304"/>
      <c r="H1" s="305"/>
    </row>
    <row r="2" spans="1:67" s="26" customFormat="1" ht="13.5" thickBot="1" x14ac:dyDescent="0.3">
      <c r="A2" s="23" t="s">
        <v>2016</v>
      </c>
      <c r="B2" s="24" t="s">
        <v>2025</v>
      </c>
      <c r="C2" s="25" t="s">
        <v>2026</v>
      </c>
      <c r="D2" s="24" t="s">
        <v>2027</v>
      </c>
      <c r="E2" s="306" t="s">
        <v>2028</v>
      </c>
      <c r="F2" s="307"/>
      <c r="G2" s="307"/>
      <c r="H2" s="308"/>
    </row>
    <row r="3" spans="1:67" s="9" customFormat="1" ht="9" thickBot="1" x14ac:dyDescent="0.2">
      <c r="B3" s="9">
        <v>2</v>
      </c>
      <c r="C3" s="9">
        <v>3</v>
      </c>
      <c r="D3" s="9">
        <v>4</v>
      </c>
      <c r="E3" s="9">
        <v>5</v>
      </c>
      <c r="F3" s="9">
        <v>6</v>
      </c>
      <c r="G3" s="9">
        <v>7</v>
      </c>
      <c r="H3" s="9">
        <v>8</v>
      </c>
    </row>
    <row r="4" spans="1:67" ht="33" x14ac:dyDescent="0.3">
      <c r="A4" s="11" t="s">
        <v>139</v>
      </c>
      <c r="B4" s="20" t="s">
        <v>1408</v>
      </c>
      <c r="C4" s="12">
        <f>+cuc!C1</f>
        <v>42735</v>
      </c>
      <c r="D4" s="12">
        <f>+cuc!D1</f>
        <v>43100</v>
      </c>
      <c r="E4" s="12">
        <f>+cuc!E1</f>
        <v>43465</v>
      </c>
      <c r="F4" s="12">
        <f>+cuc!F1</f>
        <v>43830</v>
      </c>
      <c r="G4" s="12">
        <f>+cuc!G1</f>
        <v>44196</v>
      </c>
      <c r="H4" s="12">
        <f>+cuc!H1</f>
        <v>44377</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f>+cuc!A1275</f>
        <v>413520</v>
      </c>
      <c r="B5" s="22" t="str">
        <f>PROPER(VLOOKUP($A5,cuc!$A$2:$AA$2088,B$3,FALSE))</f>
        <v xml:space="preserve">         Venta De Productos En Almacenes No Especializados</v>
      </c>
      <c r="C5" s="28">
        <f>VLOOKUP($A5,cuc!$A$2:$AA$2088,C$3,FALSE)</f>
        <v>13752704018.23</v>
      </c>
      <c r="D5" s="28">
        <f>VLOOKUP($A5,cuc!$A$2:$AA$2088,D$3,FALSE)</f>
        <v>12413795637.51</v>
      </c>
      <c r="E5" s="28">
        <f>VLOOKUP($A5,cuc!$A$2:$AA$2088,E$3,FALSE)</f>
        <v>13301823391.690001</v>
      </c>
      <c r="F5" s="28">
        <f>VLOOKUP($A5,cuc!$A$2:$AA$2088,F$3,FALSE)</f>
        <v>15036310484.9</v>
      </c>
      <c r="G5" s="29">
        <f>VLOOKUP($A5,cuc!$A$2:$AA$2088,G$3,FALSE)</f>
        <v>18763174698.23</v>
      </c>
      <c r="H5" s="29">
        <f>VLOOKUP($A5,cuc!$A$2:$AA$2088,H$3,FALSE)</f>
        <v>8854652076.2800007</v>
      </c>
    </row>
    <row r="6" spans="1:67" x14ac:dyDescent="0.3">
      <c r="A6" s="14">
        <f>+cuc!A1276</f>
        <v>413522</v>
      </c>
      <c r="B6" s="22" t="str">
        <f>PROPER(VLOOKUP($A6,cuc!$A$2:$AA$2088,B$3,FALSE))</f>
        <v xml:space="preserve">         Venta De Productos Agropecuarios</v>
      </c>
      <c r="C6" s="28">
        <f>VLOOKUP($A6,cuc!$A$2:$AA$2088,C$3,FALSE)</f>
        <v>38115917349</v>
      </c>
      <c r="D6" s="28">
        <f>VLOOKUP($A6,cuc!$A$2:$AA$2088,D$3,FALSE)</f>
        <v>43099067997</v>
      </c>
      <c r="E6" s="28">
        <f>VLOOKUP($A6,cuc!$A$2:$AA$2088,E$3,FALSE)</f>
        <v>35444177877</v>
      </c>
      <c r="F6" s="28">
        <f>VLOOKUP($A6,cuc!$A$2:$AA$2088,F$3,FALSE)</f>
        <v>34579107665</v>
      </c>
      <c r="G6" s="29">
        <f>VLOOKUP($A6,cuc!$A$2:$AA$2088,G$3,FALSE)</f>
        <v>42334775814</v>
      </c>
      <c r="H6" s="29">
        <f>VLOOKUP($A6,cuc!$A$2:$AA$2088,H$3,FALSE)</f>
        <v>22850469248.380001</v>
      </c>
    </row>
    <row r="7" spans="1:67" x14ac:dyDescent="0.3">
      <c r="A7" s="14">
        <f>+cuc!A1351</f>
        <v>417500</v>
      </c>
      <c r="B7" s="22" t="str">
        <f>PROPER(VLOOKUP($A7,cuc!$A$2:$AA$2088,B$3,FALSE))</f>
        <v xml:space="preserve">      Devoluciones, Rebajas Y Descuentos En Ventas (Db)</v>
      </c>
      <c r="C7" s="28">
        <f>-VLOOKUP($A7,cuc!$A$2:$AA$2088,C$3,FALSE)</f>
        <v>-232350468.16999999</v>
      </c>
      <c r="D7" s="28">
        <f>-VLOOKUP($A7,cuc!$A$2:$AA$2088,D$3,FALSE)</f>
        <v>-166355646.81</v>
      </c>
      <c r="E7" s="28">
        <f>-VLOOKUP($A7,cuc!$A$2:$AA$2088,E$3,FALSE)</f>
        <v>-170559843.16</v>
      </c>
      <c r="F7" s="28">
        <f>-VLOOKUP($A7,cuc!$A$2:$AA$2088,F$3,FALSE)</f>
        <v>-142494109.65000001</v>
      </c>
      <c r="G7" s="28">
        <f>-VLOOKUP($A7,cuc!$A$2:$AA$2088,G$3,FALSE)</f>
        <v>-255870400.22</v>
      </c>
      <c r="H7" s="28">
        <f>-VLOOKUP($A7,cuc!$A$2:$AA$2088,H$3,FALSE)</f>
        <v>-87512321.879999995</v>
      </c>
    </row>
    <row r="8" spans="1:67" ht="17.25" thickBot="1" x14ac:dyDescent="0.35">
      <c r="A8" s="15"/>
      <c r="B8" s="22" t="s">
        <v>2022</v>
      </c>
      <c r="C8" s="30">
        <f t="shared" ref="C8:H8" si="0">+SUM(C5:C7)</f>
        <v>51636270899.059998</v>
      </c>
      <c r="D8" s="30">
        <f t="shared" si="0"/>
        <v>55346507987.700005</v>
      </c>
      <c r="E8" s="30">
        <f t="shared" si="0"/>
        <v>48575441425.529999</v>
      </c>
      <c r="F8" s="30">
        <f t="shared" si="0"/>
        <v>49472924040.25</v>
      </c>
      <c r="G8" s="30">
        <f t="shared" si="0"/>
        <v>60842080112.009995</v>
      </c>
      <c r="H8" s="30">
        <f t="shared" si="0"/>
        <v>31617609002.780003</v>
      </c>
    </row>
    <row r="9" spans="1:67" ht="17.25" thickBot="1" x14ac:dyDescent="0.35"/>
    <row r="10" spans="1:67" ht="33" x14ac:dyDescent="0.3">
      <c r="A10" s="11" t="s">
        <v>139</v>
      </c>
      <c r="B10" s="20" t="s">
        <v>1410</v>
      </c>
      <c r="C10" s="12">
        <f>+C$4</f>
        <v>42735</v>
      </c>
      <c r="D10" s="12">
        <f t="shared" ref="D10:H10" si="1">+D$4</f>
        <v>43100</v>
      </c>
      <c r="E10" s="12">
        <f t="shared" si="1"/>
        <v>43465</v>
      </c>
      <c r="F10" s="12">
        <f t="shared" si="1"/>
        <v>43830</v>
      </c>
      <c r="G10" s="12">
        <f t="shared" si="1"/>
        <v>44196</v>
      </c>
      <c r="H10" s="12">
        <f t="shared" si="1"/>
        <v>44377</v>
      </c>
      <c r="BD10" s="1">
        <v>140400</v>
      </c>
      <c r="BE10" s="1">
        <v>140500</v>
      </c>
      <c r="BF10" s="1">
        <v>141100</v>
      </c>
      <c r="BG10" s="1">
        <v>141200</v>
      </c>
      <c r="BH10" s="1">
        <v>144100</v>
      </c>
      <c r="BI10" s="1">
        <v>144200</v>
      </c>
      <c r="BJ10" s="1">
        <v>144800</v>
      </c>
      <c r="BK10" s="1">
        <v>145400</v>
      </c>
      <c r="BL10" s="1">
        <v>145500</v>
      </c>
      <c r="BM10" s="1">
        <v>146100</v>
      </c>
      <c r="BN10" s="1">
        <v>146200</v>
      </c>
      <c r="BO10" s="1">
        <v>146900</v>
      </c>
    </row>
    <row r="11" spans="1:67" ht="17.25" thickBot="1" x14ac:dyDescent="0.35">
      <c r="A11" s="15">
        <f>+cuc!A1957</f>
        <v>613520</v>
      </c>
      <c r="B11" s="22" t="str">
        <f>PROPER(VLOOKUP($A11,cuc!$A$2:$AA$2088,B$3,FALSE))</f>
        <v xml:space="preserve">         Venta De Productos En Almacenes No Especializados</v>
      </c>
      <c r="C11" s="28">
        <f>VLOOKUP($A11,cuc!$A$2:$AA$2088,C$3,FALSE)</f>
        <v>11948465850.51</v>
      </c>
      <c r="D11" s="28">
        <f>VLOOKUP($A11,cuc!$A$2:$AA$2088,D$3,FALSE)</f>
        <v>10755755416.370001</v>
      </c>
      <c r="E11" s="28">
        <f>VLOOKUP($A11,cuc!$A$2:$AA$2088,E$3,FALSE)</f>
        <v>11541090613.17</v>
      </c>
      <c r="F11" s="28">
        <f>VLOOKUP($A11,cuc!$A$2:$AA$2088,F$3,FALSE)</f>
        <v>13179051456.91</v>
      </c>
      <c r="G11" s="29">
        <f>VLOOKUP($A11,cuc!$A$2:$AA$2088,G$3,FALSE)</f>
        <v>16306566888.48</v>
      </c>
      <c r="H11" s="29">
        <f>VLOOKUP($A11,cuc!$A$2:$AA$2088,H$3,FALSE)</f>
        <v>7736637359.04</v>
      </c>
    </row>
    <row r="12" spans="1:67" ht="17.25" thickBot="1" x14ac:dyDescent="0.35">
      <c r="A12" s="15">
        <f>+cuc!A1958</f>
        <v>613522</v>
      </c>
      <c r="B12" s="22" t="str">
        <f>PROPER(VLOOKUP($A12,cuc!$A$2:$AA$2088,B$3,FALSE))</f>
        <v xml:space="preserve">         Venta De Productos Agropecuarios</v>
      </c>
      <c r="C12" s="28">
        <f>VLOOKUP($A12,cuc!$A$2:$AA$2088,C$3,FALSE)</f>
        <v>36311276433.940002</v>
      </c>
      <c r="D12" s="28">
        <f>VLOOKUP($A12,cuc!$A$2:$AA$2088,D$3,FALSE)</f>
        <v>41278903642.209999</v>
      </c>
      <c r="E12" s="28">
        <f>VLOOKUP($A12,cuc!$A$2:$AA$2088,E$3,FALSE)</f>
        <v>33869421909.709999</v>
      </c>
      <c r="F12" s="28">
        <f>VLOOKUP($A12,cuc!$A$2:$AA$2088,F$3,FALSE)</f>
        <v>32910146528.939999</v>
      </c>
      <c r="G12" s="29">
        <f>VLOOKUP($A12,cuc!$A$2:$AA$2088,G$3,FALSE)</f>
        <v>39905655612.599998</v>
      </c>
      <c r="H12" s="29">
        <f>VLOOKUP($A12,cuc!$A$2:$AA$2088,H$3,FALSE)</f>
        <v>22103979650.029999</v>
      </c>
    </row>
    <row r="13" spans="1:67" ht="17.25" thickBot="1" x14ac:dyDescent="0.35">
      <c r="A13" s="15">
        <f>+cuc!A1984</f>
        <v>613595</v>
      </c>
      <c r="B13" s="22" t="str">
        <f>PROPER(VLOOKUP($A13,cuc!$A$2:$AA$2088,B$3,FALSE))</f>
        <v xml:space="preserve">         Venta De Otros Productos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ht="17.25" thickBot="1" x14ac:dyDescent="0.35">
      <c r="A14" s="15"/>
      <c r="B14" s="21" t="s">
        <v>2020</v>
      </c>
      <c r="C14" s="31">
        <f t="shared" ref="C14:H14" si="2">SUM(C11:C13)</f>
        <v>48259742284.450005</v>
      </c>
      <c r="D14" s="31">
        <f t="shared" si="2"/>
        <v>52034659058.580002</v>
      </c>
      <c r="E14" s="31">
        <f t="shared" si="2"/>
        <v>45410512522.879997</v>
      </c>
      <c r="F14" s="31">
        <f t="shared" si="2"/>
        <v>46089197985.849998</v>
      </c>
      <c r="G14" s="31">
        <f t="shared" si="2"/>
        <v>56212222501.080002</v>
      </c>
      <c r="H14" s="31">
        <f t="shared" si="2"/>
        <v>29840617009.07</v>
      </c>
    </row>
    <row r="15" spans="1:67" ht="17.25" thickBot="1" x14ac:dyDescent="0.35"/>
    <row r="16" spans="1:67" x14ac:dyDescent="0.3">
      <c r="B16" s="20" t="s">
        <v>1408</v>
      </c>
      <c r="C16" s="12">
        <f t="shared" ref="C16:H16" si="3">+C4</f>
        <v>42735</v>
      </c>
      <c r="D16" s="12">
        <f t="shared" si="3"/>
        <v>43100</v>
      </c>
      <c r="E16" s="12">
        <f t="shared" si="3"/>
        <v>43465</v>
      </c>
      <c r="F16" s="12">
        <f t="shared" si="3"/>
        <v>43830</v>
      </c>
      <c r="G16" s="12">
        <f t="shared" si="3"/>
        <v>44196</v>
      </c>
      <c r="H16" s="12">
        <f t="shared" si="3"/>
        <v>44377</v>
      </c>
    </row>
    <row r="17" spans="2:8" x14ac:dyDescent="0.3">
      <c r="B17" s="10" t="s">
        <v>2021</v>
      </c>
      <c r="C17" s="27">
        <f>+(C8-C14)/C8</f>
        <v>6.5390636384461687E-2</v>
      </c>
      <c r="D17" s="27">
        <f t="shared" ref="D17:H17" si="4">+(D8-D14)/D8</f>
        <v>5.9838444186144778E-2</v>
      </c>
      <c r="E17" s="27">
        <f t="shared" si="4"/>
        <v>6.5154917994972597E-2</v>
      </c>
      <c r="F17" s="27">
        <f t="shared" si="4"/>
        <v>6.8395513708611244E-2</v>
      </c>
      <c r="G17" s="27">
        <f t="shared" si="4"/>
        <v>7.6096307069160776E-2</v>
      </c>
      <c r="H17" s="27">
        <f t="shared" si="4"/>
        <v>5.6202605122789628E-2</v>
      </c>
    </row>
    <row r="18" spans="2:8" x14ac:dyDescent="0.3">
      <c r="B18" s="10" t="s">
        <v>2023</v>
      </c>
      <c r="C18" s="27">
        <f>+(C6-C12)/C6</f>
        <v>4.7346123104848835E-2</v>
      </c>
      <c r="D18" s="27">
        <f t="shared" ref="D18:H18" si="5">+(D6-D12)/D6</f>
        <v>4.2232104761910333E-2</v>
      </c>
      <c r="E18" s="27">
        <f t="shared" si="5"/>
        <v>4.4429185880817741E-2</v>
      </c>
      <c r="F18" s="27">
        <f t="shared" si="5"/>
        <v>4.8265014592880226E-2</v>
      </c>
      <c r="G18" s="27">
        <f t="shared" si="5"/>
        <v>5.7378837012683502E-2</v>
      </c>
      <c r="H18" s="27">
        <f t="shared" si="5"/>
        <v>3.2668458150062946E-2</v>
      </c>
    </row>
    <row r="19" spans="2:8" x14ac:dyDescent="0.3">
      <c r="B19" s="10" t="s">
        <v>2024</v>
      </c>
      <c r="C19" s="27">
        <f>+(C5+C7-C11-C13)/(C5+C7)</f>
        <v>0.1162608428640554</v>
      </c>
      <c r="D19" s="27">
        <f t="shared" ref="D19:H19" si="6">+(D5+D7-D11-D13)/(D5+D7)</f>
        <v>0.12179562222494653</v>
      </c>
      <c r="E19" s="27">
        <f t="shared" si="6"/>
        <v>0.12109824233464683</v>
      </c>
      <c r="F19" s="27">
        <f t="shared" si="6"/>
        <v>0.11513267487234057</v>
      </c>
      <c r="G19" s="27">
        <f t="shared" si="6"/>
        <v>0.11891182930226275</v>
      </c>
      <c r="H19" s="27">
        <f t="shared" si="6"/>
        <v>0.11754145870012155</v>
      </c>
    </row>
  </sheetData>
  <mergeCells count="2">
    <mergeCell ref="E2:H2"/>
    <mergeCell ref="E1:H1"/>
  </mergeCells>
  <conditionalFormatting sqref="C17:H17">
    <cfRule type="colorScale" priority="3">
      <colorScale>
        <cfvo type="min"/>
        <cfvo type="percentile" val="50"/>
        <cfvo type="max"/>
        <color rgb="FFF8696B"/>
        <color rgb="FFFFEB84"/>
        <color rgb="FF63BE7B"/>
      </colorScale>
    </cfRule>
  </conditionalFormatting>
  <conditionalFormatting sqref="H17">
    <cfRule type="colorScale" priority="4">
      <colorScale>
        <cfvo type="min"/>
        <cfvo type="percentile" val="50"/>
        <cfvo type="max"/>
        <color rgb="FF63BE7B"/>
        <color rgb="FFFFEB84"/>
        <color rgb="FFF8696B"/>
      </colorScale>
    </cfRule>
  </conditionalFormatting>
  <conditionalFormatting sqref="C18:H19">
    <cfRule type="colorScale" priority="147">
      <colorScale>
        <cfvo type="min"/>
        <cfvo type="percentile" val="50"/>
        <cfvo type="max"/>
        <color rgb="FFF8696B"/>
        <color rgb="FFFFEB84"/>
        <color rgb="FF63BE7B"/>
      </colorScale>
    </cfRule>
  </conditionalFormatting>
  <conditionalFormatting sqref="H18:H19">
    <cfRule type="colorScale" priority="148">
      <colorScale>
        <cfvo type="min"/>
        <cfvo type="percentile" val="50"/>
        <cfvo type="max"/>
        <color rgb="FF63BE7B"/>
        <color rgb="FFFFEB84"/>
        <color rgb="FFF8696B"/>
      </colorScale>
    </cfRule>
  </conditionalFormatting>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D107-9A3F-4601-BA7D-3A521BA7AD6A}">
  <dimension ref="A1:BO75"/>
  <sheetViews>
    <sheetView showGridLines="0" zoomScale="180" zoomScaleNormal="180" workbookViewId="0">
      <pane xSplit="1" ySplit="4" topLeftCell="B68" activePane="bottomRight" state="frozen"/>
      <selection activeCell="C22" sqref="C22:H22"/>
      <selection pane="topRight" activeCell="C22" sqref="C22:H22"/>
      <selection pane="bottomLeft" activeCell="C22" sqref="C22:H22"/>
      <selection pane="bottomRight" activeCell="A74" sqref="A74:XFD77"/>
    </sheetView>
  </sheetViews>
  <sheetFormatPr baseColWidth="10" defaultColWidth="11.5703125" defaultRowHeight="16.5" x14ac:dyDescent="0.3"/>
  <cols>
    <col min="1" max="1" width="6.7109375" style="1" bestFit="1" customWidth="1"/>
    <col min="2" max="2" width="31.85546875" style="1" customWidth="1"/>
    <col min="3" max="5" width="10.7109375" style="1" customWidth="1"/>
    <col min="6" max="8" width="7.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17" t="s">
        <v>55</v>
      </c>
    </row>
    <row r="2" spans="1:67" s="26" customFormat="1" ht="39" thickBot="1" x14ac:dyDescent="0.3">
      <c r="A2" s="23" t="s">
        <v>0</v>
      </c>
      <c r="B2" s="24" t="s">
        <v>62</v>
      </c>
      <c r="C2" s="25" t="s">
        <v>38</v>
      </c>
      <c r="D2" s="24" t="s">
        <v>81</v>
      </c>
      <c r="E2" s="24" t="s">
        <v>1</v>
      </c>
    </row>
    <row r="3" spans="1:67" s="9" customFormat="1" ht="9" thickBot="1" x14ac:dyDescent="0.2">
      <c r="B3" s="9">
        <v>2</v>
      </c>
      <c r="C3" s="9">
        <v>3</v>
      </c>
      <c r="D3" s="9">
        <v>4</v>
      </c>
      <c r="E3" s="9">
        <v>5</v>
      </c>
      <c r="F3" s="9">
        <v>6</v>
      </c>
      <c r="G3" s="9">
        <v>7</v>
      </c>
      <c r="H3" s="9">
        <v>8</v>
      </c>
    </row>
    <row r="4" spans="1:67" ht="33" x14ac:dyDescent="0.3">
      <c r="A4" s="11" t="s">
        <v>139</v>
      </c>
      <c r="B4" s="20" t="s">
        <v>1408</v>
      </c>
      <c r="C4" s="12">
        <f>+cuc!C1</f>
        <v>42735</v>
      </c>
      <c r="D4" s="12">
        <f>+cuc!D1</f>
        <v>43100</v>
      </c>
      <c r="E4" s="12">
        <f>+cuc!E1</f>
        <v>43465</v>
      </c>
      <c r="F4" s="12">
        <f>+cuc!F1</f>
        <v>43830</v>
      </c>
      <c r="G4" s="12">
        <f>+cuc!G1</f>
        <v>44196</v>
      </c>
      <c r="H4" s="12">
        <f>+cuc!H1</f>
        <v>44377</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3">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3">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3">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3">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3">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3">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3">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3">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3">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3">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3">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3">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3">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3">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3">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144210</v>
      </c>
      <c r="B25" s="22" t="str">
        <f>PROPER(VLOOKUP($A25,cuc!$A$2:$AA$2088,B$3,FALSE))</f>
        <v xml:space="preserve">         Categoría B Riesgo Aceptable</v>
      </c>
      <c r="C25" s="28">
        <f>VLOOKUP($A25,cuc!$A$2:$AA$2088,C$3,FALSE)</f>
        <v>3108866</v>
      </c>
      <c r="D25" s="28">
        <f>VLOOKUP($A25,cuc!$A$2:$AA$2088,D$3,FALSE)</f>
        <v>630000</v>
      </c>
      <c r="E25" s="28">
        <f>VLOOKUP($A25,cuc!$A$2:$AA$2088,E$3,FALSE)</f>
        <v>0</v>
      </c>
      <c r="F25" s="28">
        <f>VLOOKUP($A25,cuc!$A$2:$AA$2088,F$3,FALSE)</f>
        <v>0</v>
      </c>
      <c r="G25" s="29">
        <f>VLOOKUP($A25,cuc!$A$2:$AA$2088,G$3,FALSE)</f>
        <v>0</v>
      </c>
      <c r="H25" s="29">
        <f>VLOOKUP($A25,cuc!$A$2:$AA$2088,H$3,FALSE)</f>
        <v>0</v>
      </c>
    </row>
    <row r="26" spans="1:8" x14ac:dyDescent="0.3">
      <c r="A26" s="14">
        <v>144215</v>
      </c>
      <c r="B26" s="22" t="str">
        <f>PROPER(VLOOKUP($A26,cuc!$A$2:$AA$2088,B$3,FALSE))</f>
        <v xml:space="preserve">         Categoría C Riesgo Apreciable</v>
      </c>
      <c r="C26" s="28">
        <f>VLOOKUP($A26,cuc!$A$2:$AA$2088,C$3,FALSE)</f>
        <v>1038340</v>
      </c>
      <c r="D26" s="28">
        <f>VLOOKUP($A26,cuc!$A$2:$AA$2088,D$3,FALSE)</f>
        <v>2430000</v>
      </c>
      <c r="E26" s="28">
        <f>VLOOKUP($A26,cuc!$A$2:$AA$2088,E$3,FALSE)</f>
        <v>1395256</v>
      </c>
      <c r="F26" s="28">
        <f>VLOOKUP($A26,cuc!$A$2:$AA$2088,F$3,FALSE)</f>
        <v>250000</v>
      </c>
      <c r="G26" s="29">
        <f>VLOOKUP($A26,cuc!$A$2:$AA$2088,G$3,FALSE)</f>
        <v>0</v>
      </c>
      <c r="H26" s="29">
        <f>VLOOKUP($A26,cuc!$A$2:$AA$2088,H$3,FALSE)</f>
        <v>0</v>
      </c>
    </row>
    <row r="27" spans="1:8" x14ac:dyDescent="0.3">
      <c r="A27" s="14">
        <v>144220</v>
      </c>
      <c r="B27" s="22" t="str">
        <f>PROPER(VLOOKUP($A27,cuc!$A$2:$AA$2088,B$3,FALSE))</f>
        <v xml:space="preserve">         Categoría D Riesgo Significativo</v>
      </c>
      <c r="C27" s="28">
        <f>VLOOKUP($A27,cuc!$A$2:$AA$2088,C$3,FALSE)</f>
        <v>915000</v>
      </c>
      <c r="D27" s="28">
        <f>VLOOKUP($A27,cuc!$A$2:$AA$2088,D$3,FALSE)</f>
        <v>400000</v>
      </c>
      <c r="E27" s="28">
        <f>VLOOKUP($A27,cuc!$A$2:$AA$2088,E$3,FALSE)</f>
        <v>0</v>
      </c>
      <c r="F27" s="28">
        <f>VLOOKUP($A27,cuc!$A$2:$AA$2088,F$3,FALSE)</f>
        <v>0</v>
      </c>
      <c r="G27" s="29">
        <f>VLOOKUP($A27,cuc!$A$2:$AA$2088,G$3,FALSE)</f>
        <v>1060708</v>
      </c>
      <c r="H27" s="29">
        <f>VLOOKUP($A27,cuc!$A$2:$AA$2088,H$3,FALSE)</f>
        <v>436000</v>
      </c>
    </row>
    <row r="28" spans="1:8" x14ac:dyDescent="0.3">
      <c r="A28" s="14">
        <v>144225</v>
      </c>
      <c r="B28" s="22" t="str">
        <f>PROPER(VLOOKUP($A28,cuc!$A$2:$AA$2088,B$3,FALSE))</f>
        <v xml:space="preserve">         Categoría E Riesgo De Incobrabilidad</v>
      </c>
      <c r="C28" s="28">
        <f>VLOOKUP($A28,cuc!$A$2:$AA$2088,C$3,FALSE)</f>
        <v>56732895.729999997</v>
      </c>
      <c r="D28" s="28">
        <f>VLOOKUP($A28,cuc!$A$2:$AA$2088,D$3,FALSE)</f>
        <v>59496731.810000002</v>
      </c>
      <c r="E28" s="28">
        <f>VLOOKUP($A28,cuc!$A$2:$AA$2088,E$3,FALSE)</f>
        <v>43272337.920000002</v>
      </c>
      <c r="F28" s="28">
        <f>VLOOKUP($A28,cuc!$A$2:$AA$2088,F$3,FALSE)</f>
        <v>29999635.449999999</v>
      </c>
      <c r="G28" s="29">
        <f>VLOOKUP($A28,cuc!$A$2:$AA$2088,G$3,FALSE)</f>
        <v>25370465.449999999</v>
      </c>
      <c r="H28" s="29">
        <f>VLOOKUP($A28,cuc!$A$2:$AA$2088,H$3,FALSE)</f>
        <v>29097182.449999999</v>
      </c>
    </row>
    <row r="29" spans="1:8" x14ac:dyDescent="0.3">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3">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3">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3">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3">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3">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3">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3">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3">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3">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3">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3">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3">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3">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3">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3">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3">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3">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3">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3">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3">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3">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3">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3">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3">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3">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3">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ht="17.25" thickBot="1" x14ac:dyDescent="0.35">
      <c r="A56" s="15">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ht="17.25" thickBot="1" x14ac:dyDescent="0.35">
      <c r="A57" s="15" t="s">
        <v>1405</v>
      </c>
      <c r="B57" s="22"/>
      <c r="C57" s="30">
        <f>+SUM(C5:C56)</f>
        <v>61795101.729999997</v>
      </c>
      <c r="D57" s="30">
        <f t="shared" ref="D57:G57" si="0">+SUM(D5:D56)</f>
        <v>62956731.810000002</v>
      </c>
      <c r="E57" s="30">
        <f t="shared" si="0"/>
        <v>44667593.920000002</v>
      </c>
      <c r="F57" s="30">
        <f t="shared" si="0"/>
        <v>30249635.449999999</v>
      </c>
      <c r="G57" s="30">
        <f t="shared" si="0"/>
        <v>26431173.449999999</v>
      </c>
      <c r="H57" s="30">
        <f t="shared" ref="H57" si="1">+SUM(H5:H56)</f>
        <v>29533182.449999999</v>
      </c>
    </row>
    <row r="58" spans="1:67" ht="17.25" thickBot="1" x14ac:dyDescent="0.35"/>
    <row r="59" spans="1:67" ht="33" x14ac:dyDescent="0.3">
      <c r="A59" s="11" t="s">
        <v>139</v>
      </c>
      <c r="B59" s="20" t="s">
        <v>1410</v>
      </c>
      <c r="C59" s="12">
        <f>+C$4</f>
        <v>42735</v>
      </c>
      <c r="D59" s="12">
        <f t="shared" ref="D59:H59" si="2">+D$4</f>
        <v>43100</v>
      </c>
      <c r="E59" s="12">
        <f t="shared" si="2"/>
        <v>43465</v>
      </c>
      <c r="F59" s="12">
        <f t="shared" si="2"/>
        <v>43830</v>
      </c>
      <c r="G59" s="12">
        <f t="shared" si="2"/>
        <v>44196</v>
      </c>
      <c r="H59" s="12">
        <f t="shared" si="2"/>
        <v>44377</v>
      </c>
      <c r="BD59" s="1">
        <v>140400</v>
      </c>
      <c r="BE59" s="1">
        <v>140500</v>
      </c>
      <c r="BF59" s="1">
        <v>141100</v>
      </c>
      <c r="BG59" s="1">
        <v>141200</v>
      </c>
      <c r="BH59" s="1">
        <v>144100</v>
      </c>
      <c r="BI59" s="1">
        <v>144200</v>
      </c>
      <c r="BJ59" s="1">
        <v>144800</v>
      </c>
      <c r="BK59" s="1">
        <v>145400</v>
      </c>
      <c r="BL59" s="1">
        <v>145500</v>
      </c>
      <c r="BM59" s="1">
        <v>146100</v>
      </c>
      <c r="BN59" s="1">
        <v>146200</v>
      </c>
      <c r="BO59" s="1">
        <v>146900</v>
      </c>
    </row>
    <row r="60" spans="1:67" ht="17.25" thickBot="1" x14ac:dyDescent="0.35">
      <c r="A60" s="15">
        <v>140400</v>
      </c>
      <c r="B60" s="22" t="str">
        <f>PROPER(VLOOKUP($A60,cuc!$A$2:$AA$2088,B$3,FALSE))</f>
        <v xml:space="preserve">      Créditos De Vivienda - Con Libranza</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67" ht="17.25" thickBot="1" x14ac:dyDescent="0.35">
      <c r="A61" s="15">
        <v>140500</v>
      </c>
      <c r="B61" s="22" t="str">
        <f>PROPER(VLOOKUP($A61,cuc!$A$2:$AA$2088,B$3,FALSE))</f>
        <v xml:space="preserve">      Créditos De Vivienda - Sin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ht="17.25" thickBot="1" x14ac:dyDescent="0.35">
      <c r="A62" s="15">
        <v>141100</v>
      </c>
      <c r="B62" s="22" t="str">
        <f>PROPER(VLOOKUP($A62,cuc!$A$2:$AA$2088,B$3,FALSE))</f>
        <v xml:space="preserve">      Créditos De Consumo, Garantía Admisible - Con Libranza</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67" ht="17.25" thickBot="1" x14ac:dyDescent="0.35">
      <c r="A63" s="15">
        <v>141200</v>
      </c>
      <c r="B63" s="22" t="str">
        <f>PROPER(VLOOKUP($A63,cuc!$A$2:$AA$2088,B$3,FALSE))</f>
        <v xml:space="preserve">      Créditos De Consumo, Garantía Admisible - Sin Libranza</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67" ht="17.25" thickBot="1" x14ac:dyDescent="0.35">
      <c r="A64" s="15">
        <v>144100</v>
      </c>
      <c r="B64" s="22" t="str">
        <f>PROPER(VLOOKUP($A64,cuc!$A$2:$AA$2088,B$3,FALSE))</f>
        <v xml:space="preserve">      Créditos De Consumo, Otras Garantías - Con Libranza</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ht="17.25" thickBot="1" x14ac:dyDescent="0.35">
      <c r="A65" s="15">
        <v>144200</v>
      </c>
      <c r="B65" s="22" t="str">
        <f>PROPER(VLOOKUP($A65,cuc!$A$2:$AA$2088,B$3,FALSE))</f>
        <v xml:space="preserve">      Créditos De Consumo, Otras Garantías - Sin Libranza</v>
      </c>
      <c r="C65" s="28">
        <f>VLOOKUP($A65,cuc!$A$2:$AA$2088,C$3,FALSE)</f>
        <v>1108384168.73</v>
      </c>
      <c r="D65" s="28">
        <f>VLOOKUP($A65,cuc!$A$2:$AA$2088,D$3,FALSE)</f>
        <v>1221718872.8099999</v>
      </c>
      <c r="E65" s="28">
        <f>VLOOKUP($A65,cuc!$A$2:$AA$2088,E$3,FALSE)</f>
        <v>1400745831.9200001</v>
      </c>
      <c r="F65" s="28">
        <f>VLOOKUP($A65,cuc!$A$2:$AA$2088,F$3,FALSE)</f>
        <v>1320042240.45</v>
      </c>
      <c r="G65" s="29">
        <f>VLOOKUP($A65,cuc!$A$2:$AA$2088,G$3,FALSE)</f>
        <v>1081674365.3900001</v>
      </c>
      <c r="H65" s="29">
        <f>VLOOKUP($A65,cuc!$A$2:$AA$2088,H$3,FALSE)</f>
        <v>949219112.67999995</v>
      </c>
    </row>
    <row r="66" spans="1:8" ht="17.25" thickBot="1" x14ac:dyDescent="0.35">
      <c r="A66" s="15">
        <v>144800</v>
      </c>
      <c r="B66" s="22" t="str">
        <f>PROPER(VLOOKUP($A66,cuc!$A$2:$AA$2088,B$3,FALSE))</f>
        <v xml:space="preserve">      Microcrédito Inmobiliario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ht="17.25" thickBot="1" x14ac:dyDescent="0.35">
      <c r="A67" s="15">
        <v>145400</v>
      </c>
      <c r="B67" s="22" t="str">
        <f>PROPER(VLOOKUP($A67,cuc!$A$2:$AA$2088,B$3,FALSE))</f>
        <v xml:space="preserve">      Microcrédito Empresarial - Garantía Admisible</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ht="17.25" thickBot="1" x14ac:dyDescent="0.35">
      <c r="A68" s="15">
        <v>145500</v>
      </c>
      <c r="B68" s="22" t="str">
        <f>PROPER(VLOOKUP($A68,cuc!$A$2:$AA$2088,B$3,FALSE))</f>
        <v xml:space="preserve">      Microcrédito Empresarial - Otras Garantías</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ht="17.25" thickBot="1" x14ac:dyDescent="0.35">
      <c r="A69" s="15">
        <v>146100</v>
      </c>
      <c r="B69" s="22" t="str">
        <f>PROPER(VLOOKUP($A69,cuc!$A$2:$AA$2088,B$3,FALSE))</f>
        <v xml:space="preserve">      Créditos Comerciales - Garantía Admisible</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ht="17.25" thickBot="1" x14ac:dyDescent="0.35">
      <c r="A70" s="15">
        <v>146200</v>
      </c>
      <c r="B70" s="22" t="str">
        <f>PROPER(VLOOKUP($A70,cuc!$A$2:$AA$2088,B$3,FALSE))</f>
        <v xml:space="preserve">      Créditos Comerciales - Otras Garantías</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ht="17.25" thickBot="1" x14ac:dyDescent="0.35">
      <c r="A71" s="15">
        <v>146900</v>
      </c>
      <c r="B71" s="22" t="str">
        <f>PROPER(VLOOKUP($A71,cuc!$A$2:$AA$2088,B$3,FALSE))</f>
        <v xml:space="preserve">      CréDitos A Empleados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ht="17.25" thickBot="1" x14ac:dyDescent="0.35">
      <c r="A72" s="15" t="s">
        <v>1407</v>
      </c>
      <c r="B72" s="21" t="s">
        <v>1406</v>
      </c>
      <c r="C72" s="31">
        <f>SUM(C60:C71)</f>
        <v>1108384168.73</v>
      </c>
      <c r="D72" s="31">
        <f t="shared" ref="D72:G72" si="3">SUM(D60:D71)</f>
        <v>1221718872.8099999</v>
      </c>
      <c r="E72" s="31">
        <f t="shared" si="3"/>
        <v>1400745831.9200001</v>
      </c>
      <c r="F72" s="31">
        <f t="shared" si="3"/>
        <v>1320042240.45</v>
      </c>
      <c r="G72" s="31">
        <f t="shared" si="3"/>
        <v>1081674365.3900001</v>
      </c>
      <c r="H72" s="31">
        <f t="shared" ref="H72" si="4">SUM(H60:H71)</f>
        <v>949219112.67999995</v>
      </c>
    </row>
    <row r="73" spans="1:8" ht="17.25" thickBot="1" x14ac:dyDescent="0.35"/>
    <row r="74" spans="1:8" x14ac:dyDescent="0.3">
      <c r="B74" s="20" t="s">
        <v>1408</v>
      </c>
      <c r="C74" s="12">
        <f>+C4</f>
        <v>42735</v>
      </c>
      <c r="D74" s="12">
        <f t="shared" ref="D74:G74" si="5">+D4</f>
        <v>43100</v>
      </c>
      <c r="E74" s="12">
        <f t="shared" si="5"/>
        <v>43465</v>
      </c>
      <c r="F74" s="12">
        <f t="shared" si="5"/>
        <v>43830</v>
      </c>
      <c r="G74" s="12">
        <f t="shared" si="5"/>
        <v>44196</v>
      </c>
      <c r="H74" s="12">
        <f t="shared" ref="H74" si="6">+H4</f>
        <v>44377</v>
      </c>
    </row>
    <row r="75" spans="1:8" x14ac:dyDescent="0.3">
      <c r="B75" s="10" t="s">
        <v>1419</v>
      </c>
      <c r="C75" s="27">
        <f>IFERROR(+C57/C72,0%)</f>
        <v>5.5752421834755699E-2</v>
      </c>
      <c r="D75" s="27">
        <f t="shared" ref="D75:G75" si="7">IFERROR(+D57/D72,0%)</f>
        <v>5.1531275493188644E-2</v>
      </c>
      <c r="E75" s="27">
        <f t="shared" si="7"/>
        <v>3.1888436076068276E-2</v>
      </c>
      <c r="F75" s="27">
        <f t="shared" si="7"/>
        <v>2.2915657183582211E-2</v>
      </c>
      <c r="G75" s="27">
        <f t="shared" si="7"/>
        <v>2.44354255732687E-2</v>
      </c>
      <c r="H75" s="27">
        <f t="shared" ref="H75" si="8">IFERROR(+H57/H72,0%)</f>
        <v>3.1113135055421293E-2</v>
      </c>
    </row>
  </sheetData>
  <phoneticPr fontId="17" type="noConversion"/>
  <conditionalFormatting sqref="C75:G75">
    <cfRule type="colorScale" priority="2">
      <colorScale>
        <cfvo type="min"/>
        <cfvo type="percentile" val="50"/>
        <cfvo type="max"/>
        <color rgb="FF63BE7B"/>
        <color rgb="FFFFEB84"/>
        <color rgb="FFF8696B"/>
      </colorScale>
    </cfRule>
  </conditionalFormatting>
  <conditionalFormatting sqref="H7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7F0F7-7D33-44DA-94CB-97BC2296EAA6}">
  <dimension ref="A1:BO12"/>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H12" sqref="H12"/>
    </sheetView>
  </sheetViews>
  <sheetFormatPr baseColWidth="10" defaultColWidth="11.5703125" defaultRowHeight="16.5" x14ac:dyDescent="0.3"/>
  <cols>
    <col min="1" max="1" width="6.7109375" style="1" bestFit="1" customWidth="1"/>
    <col min="2" max="2" width="31.85546875" style="1" customWidth="1"/>
    <col min="3" max="5" width="10.7109375" style="1" customWidth="1"/>
    <col min="6" max="8" width="7.7109375" style="1" bestFit="1" customWidth="1"/>
    <col min="9"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17" t="s">
        <v>55</v>
      </c>
    </row>
    <row r="2" spans="1:67" s="26" customFormat="1" ht="26.25" thickBot="1" x14ac:dyDescent="0.3">
      <c r="A2" s="23" t="s">
        <v>0</v>
      </c>
      <c r="B2" s="24" t="s">
        <v>2093</v>
      </c>
      <c r="C2" s="25" t="s">
        <v>38</v>
      </c>
      <c r="D2" s="24" t="s">
        <v>2092</v>
      </c>
      <c r="E2" s="24" t="s">
        <v>2094</v>
      </c>
    </row>
    <row r="3" spans="1:67" s="9" customFormat="1" ht="9" thickBot="1" x14ac:dyDescent="0.2">
      <c r="B3" s="9">
        <v>2</v>
      </c>
      <c r="C3" s="9">
        <v>3</v>
      </c>
      <c r="D3" s="9">
        <v>4</v>
      </c>
      <c r="E3" s="9">
        <v>5</v>
      </c>
      <c r="F3" s="9">
        <v>6</v>
      </c>
      <c r="G3" s="9">
        <v>7</v>
      </c>
      <c r="H3" s="9">
        <v>8</v>
      </c>
    </row>
    <row r="4" spans="1:67" ht="33" x14ac:dyDescent="0.3">
      <c r="A4" s="11" t="s">
        <v>139</v>
      </c>
      <c r="B4" s="20" t="s">
        <v>1408</v>
      </c>
      <c r="C4" s="12">
        <f>+cuc!C1</f>
        <v>42735</v>
      </c>
      <c r="D4" s="12">
        <f>+cuc!D1</f>
        <v>43100</v>
      </c>
      <c r="E4" s="12">
        <f>+cuc!E1</f>
        <v>43465</v>
      </c>
      <c r="F4" s="12">
        <f>+cuc!F1</f>
        <v>43830</v>
      </c>
      <c r="G4" s="12">
        <f>+cuc!G1</f>
        <v>44196</v>
      </c>
      <c r="H4" s="12">
        <f>+cuc!H1</f>
        <v>44377</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f>+cuc!A587</f>
        <v>160505</v>
      </c>
      <c r="B5" s="22" t="str">
        <f>PROPER(VLOOKUP($A5,cuc!$A$2:$AA$2088,B$3,FALSE))</f>
        <v xml:space="preserve">         Vigentes</v>
      </c>
      <c r="C5" s="28">
        <f>VLOOKUP($A5,cuc!$A$2:$AA$2088,C$3,FALSE)</f>
        <v>1262580633</v>
      </c>
      <c r="D5" s="28">
        <f>VLOOKUP($A5,cuc!$A$2:$AA$2088,D$3,FALSE)</f>
        <v>887536884.15999997</v>
      </c>
      <c r="E5" s="28">
        <f>VLOOKUP($A5,cuc!$A$2:$AA$2088,E$3,FALSE)</f>
        <v>679472206.76999998</v>
      </c>
      <c r="F5" s="28">
        <f>VLOOKUP($A5,cuc!$A$2:$AA$2088,F$3,FALSE)</f>
        <v>1164017407.6099999</v>
      </c>
      <c r="G5" s="29">
        <f>VLOOKUP($A5,cuc!$A$2:$AA$2088,G$3,FALSE)</f>
        <v>1061890932.26</v>
      </c>
      <c r="H5" s="29">
        <f>VLOOKUP($A5,cuc!$A$2:$AA$2088,H$3,FALSE)</f>
        <v>701207736.99000001</v>
      </c>
    </row>
    <row r="6" spans="1:67" x14ac:dyDescent="0.3">
      <c r="A6" s="14">
        <f>+cuc!A588</f>
        <v>160510</v>
      </c>
      <c r="B6" s="22" t="str">
        <f>PROPER(VLOOKUP($A6,cuc!$A$2:$AA$2088,B$3,FALSE))</f>
        <v xml:space="preserve">         Vencidos Entre 91 Y 180 Días</v>
      </c>
      <c r="C6" s="28">
        <f>VLOOKUP($A6,cuc!$A$2:$AA$2088,C$3,FALSE)</f>
        <v>10552860</v>
      </c>
      <c r="D6" s="28">
        <f>VLOOKUP($A6,cuc!$A$2:$AA$2088,D$3,FALSE)</f>
        <v>7222200</v>
      </c>
      <c r="E6" s="28">
        <f>VLOOKUP($A6,cuc!$A$2:$AA$2088,E$3,FALSE)</f>
        <v>11321825</v>
      </c>
      <c r="F6" s="28">
        <f>VLOOKUP($A6,cuc!$A$2:$AA$2088,F$3,FALSE)</f>
        <v>189400</v>
      </c>
      <c r="G6" s="29">
        <f>VLOOKUP($A6,cuc!$A$2:$AA$2088,G$3,FALSE)</f>
        <v>315450</v>
      </c>
      <c r="H6" s="29">
        <f>VLOOKUP($A6,cuc!$A$2:$AA$2088,H$3,FALSE)</f>
        <v>9973570</v>
      </c>
    </row>
    <row r="7" spans="1:67" x14ac:dyDescent="0.3">
      <c r="A7" s="14">
        <f>+cuc!A589</f>
        <v>160515</v>
      </c>
      <c r="B7" s="22" t="str">
        <f>PROPER(VLOOKUP($A7,cuc!$A$2:$AA$2088,B$3,FALSE))</f>
        <v xml:space="preserve">         Vencidos Entre 181 Y 360 Días</v>
      </c>
      <c r="C7" s="28">
        <f>VLOOKUP($A7,cuc!$A$2:$AA$2088,C$3,FALSE)</f>
        <v>13034803</v>
      </c>
      <c r="D7" s="28">
        <f>VLOOKUP($A7,cuc!$A$2:$AA$2088,D$3,FALSE)</f>
        <v>9239739</v>
      </c>
      <c r="E7" s="28">
        <f>VLOOKUP($A7,cuc!$A$2:$AA$2088,E$3,FALSE)</f>
        <v>8089240</v>
      </c>
      <c r="F7" s="28">
        <f>VLOOKUP($A7,cuc!$A$2:$AA$2088,F$3,FALSE)</f>
        <v>1473494</v>
      </c>
      <c r="G7" s="29">
        <f>VLOOKUP($A7,cuc!$A$2:$AA$2088,G$3,FALSE)</f>
        <v>1063261.01</v>
      </c>
      <c r="H7" s="29">
        <f>VLOOKUP($A7,cuc!$A$2:$AA$2088,H$3,FALSE)</f>
        <v>1666130</v>
      </c>
    </row>
    <row r="8" spans="1:67" x14ac:dyDescent="0.3">
      <c r="A8" s="14">
        <f>+cuc!A590</f>
        <v>160520</v>
      </c>
      <c r="B8" s="22" t="str">
        <f>PROPER(VLOOKUP($A8,cuc!$A$2:$AA$2088,B$3,FALSE))</f>
        <v xml:space="preserve">         Vencidos Más De 360 Días</v>
      </c>
      <c r="C8" s="28">
        <f>VLOOKUP($A8,cuc!$A$2:$AA$2088,C$3,FALSE)</f>
        <v>23830928.539999999</v>
      </c>
      <c r="D8" s="28">
        <f>VLOOKUP($A8,cuc!$A$2:$AA$2088,D$3,FALSE)</f>
        <v>22502920</v>
      </c>
      <c r="E8" s="28">
        <f>VLOOKUP($A8,cuc!$A$2:$AA$2088,E$3,FALSE)</f>
        <v>54709465.090000004</v>
      </c>
      <c r="F8" s="28">
        <f>VLOOKUP($A8,cuc!$A$2:$AA$2088,F$3,FALSE)</f>
        <v>60344503.210000001</v>
      </c>
      <c r="G8" s="29">
        <f>VLOOKUP($A8,cuc!$A$2:$AA$2088,G$3,FALSE)</f>
        <v>45820478.359999999</v>
      </c>
      <c r="H8" s="29">
        <f>VLOOKUP($A8,cuc!$A$2:$AA$2088,H$3,FALSE)</f>
        <v>33280460.600000001</v>
      </c>
    </row>
    <row r="9" spans="1:67" ht="17.25" thickBot="1" x14ac:dyDescent="0.35">
      <c r="A9" s="15"/>
      <c r="B9" s="22" t="s">
        <v>1472</v>
      </c>
      <c r="C9" s="30">
        <f>+SUM(C5:C8)</f>
        <v>1309999224.54</v>
      </c>
      <c r="D9" s="30">
        <f t="shared" ref="D9:H9" si="0">+SUM(D5:D8)</f>
        <v>926501743.15999997</v>
      </c>
      <c r="E9" s="30">
        <f t="shared" si="0"/>
        <v>753592736.86000001</v>
      </c>
      <c r="F9" s="30">
        <f t="shared" si="0"/>
        <v>1226024804.8199999</v>
      </c>
      <c r="G9" s="30">
        <f t="shared" si="0"/>
        <v>1109090121.6299999</v>
      </c>
      <c r="H9" s="30">
        <f t="shared" si="0"/>
        <v>746127897.59000003</v>
      </c>
    </row>
    <row r="10" spans="1:67" ht="17.25" thickBot="1" x14ac:dyDescent="0.35"/>
    <row r="11" spans="1:67" x14ac:dyDescent="0.3">
      <c r="B11" s="20" t="s">
        <v>1408</v>
      </c>
      <c r="C11" s="12">
        <f t="shared" ref="C11:H11" si="1">+C4</f>
        <v>42735</v>
      </c>
      <c r="D11" s="12">
        <f t="shared" si="1"/>
        <v>43100</v>
      </c>
      <c r="E11" s="12">
        <f t="shared" si="1"/>
        <v>43465</v>
      </c>
      <c r="F11" s="12">
        <f t="shared" si="1"/>
        <v>43830</v>
      </c>
      <c r="G11" s="12">
        <f t="shared" si="1"/>
        <v>44196</v>
      </c>
      <c r="H11" s="12">
        <f t="shared" si="1"/>
        <v>44377</v>
      </c>
    </row>
    <row r="12" spans="1:67" x14ac:dyDescent="0.3">
      <c r="B12" s="10" t="s">
        <v>1419</v>
      </c>
      <c r="C12" s="27">
        <f>(+C9-C5)/C9</f>
        <v>3.619741954935185E-2</v>
      </c>
      <c r="D12" s="27">
        <f t="shared" ref="D12:H12" si="2">(+D9-D5)/D9</f>
        <v>4.2055893890823537E-2</v>
      </c>
      <c r="E12" s="27">
        <f t="shared" si="2"/>
        <v>9.8356216115933592E-2</v>
      </c>
      <c r="F12" s="27">
        <f t="shared" si="2"/>
        <v>5.0575972823897079E-2</v>
      </c>
      <c r="G12" s="27">
        <f t="shared" si="2"/>
        <v>4.2556676368762987E-2</v>
      </c>
      <c r="H12" s="27">
        <f t="shared" si="2"/>
        <v>6.0204370785615385E-2</v>
      </c>
    </row>
  </sheetData>
  <conditionalFormatting sqref="C12:H12">
    <cfRule type="colorScale" priority="2">
      <colorScale>
        <cfvo type="min"/>
        <cfvo type="percentile" val="50"/>
        <cfvo type="max"/>
        <color rgb="FF63BE7B"/>
        <color rgb="FFFFEB84"/>
        <color rgb="FFF8696B"/>
      </colorScale>
    </cfRule>
  </conditionalFormatting>
  <conditionalFormatting sqref="H12">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836D-044A-46D5-86D4-9C5E2F2CFF17}">
  <dimension ref="A1:BO77"/>
  <sheetViews>
    <sheetView showGridLines="0" zoomScale="120" zoomScaleNormal="120" workbookViewId="0">
      <pane xSplit="1" ySplit="4" topLeftCell="B6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67" s="8" customFormat="1" x14ac:dyDescent="0.15">
      <c r="A1" s="16" t="s">
        <v>1409</v>
      </c>
      <c r="B1" s="17" t="s">
        <v>54</v>
      </c>
      <c r="C1" s="17" t="s">
        <v>107</v>
      </c>
      <c r="D1" s="17" t="s">
        <v>80</v>
      </c>
      <c r="E1" s="17" t="s">
        <v>55</v>
      </c>
    </row>
    <row r="2" spans="1:67" s="26" customFormat="1" ht="51.75" thickBot="1" x14ac:dyDescent="0.3">
      <c r="A2" s="23" t="s">
        <v>0</v>
      </c>
      <c r="B2" s="62" t="str">
        <f>+Indicadores!E33</f>
        <v>(Cartera Total Calificada en Categorías B, C, D y E + Castigos) / (Total Cartera + Castigos)</v>
      </c>
      <c r="C2" s="24" t="str">
        <f>+Indicadores!B33</f>
        <v>Activo</v>
      </c>
      <c r="D2" s="62" t="str">
        <f>+Indicadores!C33</f>
        <v>Indicador de calidad por riesgo con castigos</v>
      </c>
      <c r="E2" s="24" t="str">
        <f>+Indicadores!D33</f>
        <v>Calidad x Riesgo (B,C,D,E) + Castigos</v>
      </c>
    </row>
    <row r="3" spans="1:67" s="9" customFormat="1" ht="9" thickBot="1" x14ac:dyDescent="0.2">
      <c r="B3" s="9">
        <v>2</v>
      </c>
      <c r="C3" s="9">
        <v>3</v>
      </c>
      <c r="D3" s="9">
        <v>4</v>
      </c>
      <c r="E3" s="9">
        <v>5</v>
      </c>
      <c r="F3" s="9">
        <v>6</v>
      </c>
      <c r="G3" s="9">
        <v>7</v>
      </c>
      <c r="H3" s="9">
        <v>8</v>
      </c>
    </row>
    <row r="4" spans="1:67" ht="33" x14ac:dyDescent="0.3">
      <c r="A4" s="11" t="s">
        <v>139</v>
      </c>
      <c r="B4" s="20" t="s">
        <v>1408</v>
      </c>
      <c r="C4" s="12" t="s">
        <v>1411</v>
      </c>
      <c r="D4" s="12" t="s">
        <v>1412</v>
      </c>
      <c r="E4" s="12" t="s">
        <v>1413</v>
      </c>
      <c r="F4" s="12" t="s">
        <v>1414</v>
      </c>
      <c r="G4" s="12" t="s">
        <v>1415</v>
      </c>
      <c r="H4" s="12" t="s">
        <v>1887</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3">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3">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3">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3">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3">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3">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3">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3">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3">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3">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3">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3">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3">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3">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3">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3">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144210</v>
      </c>
      <c r="B25" s="22" t="str">
        <f>PROPER(VLOOKUP($A25,cuc!$A$2:$AA$2088,B$3,FALSE))</f>
        <v xml:space="preserve">         Categoría B Riesgo Aceptable</v>
      </c>
      <c r="C25" s="28">
        <f>VLOOKUP($A25,cuc!$A$2:$AA$2088,C$3,FALSE)</f>
        <v>3108866</v>
      </c>
      <c r="D25" s="28">
        <f>VLOOKUP($A25,cuc!$A$2:$AA$2088,D$3,FALSE)</f>
        <v>630000</v>
      </c>
      <c r="E25" s="28">
        <f>VLOOKUP($A25,cuc!$A$2:$AA$2088,E$3,FALSE)</f>
        <v>0</v>
      </c>
      <c r="F25" s="28">
        <f>VLOOKUP($A25,cuc!$A$2:$AA$2088,F$3,FALSE)</f>
        <v>0</v>
      </c>
      <c r="G25" s="29">
        <f>VLOOKUP($A25,cuc!$A$2:$AA$2088,G$3,FALSE)</f>
        <v>0</v>
      </c>
      <c r="H25" s="29">
        <f>VLOOKUP($A25,cuc!$A$2:$AA$2088,H$3,FALSE)</f>
        <v>0</v>
      </c>
    </row>
    <row r="26" spans="1:8" x14ac:dyDescent="0.3">
      <c r="A26" s="14">
        <v>144215</v>
      </c>
      <c r="B26" s="22" t="str">
        <f>PROPER(VLOOKUP($A26,cuc!$A$2:$AA$2088,B$3,FALSE))</f>
        <v xml:space="preserve">         Categoría C Riesgo Apreciable</v>
      </c>
      <c r="C26" s="28">
        <f>VLOOKUP($A26,cuc!$A$2:$AA$2088,C$3,FALSE)</f>
        <v>1038340</v>
      </c>
      <c r="D26" s="28">
        <f>VLOOKUP($A26,cuc!$A$2:$AA$2088,D$3,FALSE)</f>
        <v>2430000</v>
      </c>
      <c r="E26" s="28">
        <f>VLOOKUP($A26,cuc!$A$2:$AA$2088,E$3,FALSE)</f>
        <v>1395256</v>
      </c>
      <c r="F26" s="28">
        <f>VLOOKUP($A26,cuc!$A$2:$AA$2088,F$3,FALSE)</f>
        <v>250000</v>
      </c>
      <c r="G26" s="29">
        <f>VLOOKUP($A26,cuc!$A$2:$AA$2088,G$3,FALSE)</f>
        <v>0</v>
      </c>
      <c r="H26" s="29">
        <f>VLOOKUP($A26,cuc!$A$2:$AA$2088,H$3,FALSE)</f>
        <v>0</v>
      </c>
    </row>
    <row r="27" spans="1:8" x14ac:dyDescent="0.3">
      <c r="A27" s="14">
        <v>144220</v>
      </c>
      <c r="B27" s="22" t="str">
        <f>PROPER(VLOOKUP($A27,cuc!$A$2:$AA$2088,B$3,FALSE))</f>
        <v xml:space="preserve">         Categoría D Riesgo Significativo</v>
      </c>
      <c r="C27" s="28">
        <f>VLOOKUP($A27,cuc!$A$2:$AA$2088,C$3,FALSE)</f>
        <v>915000</v>
      </c>
      <c r="D27" s="28">
        <f>VLOOKUP($A27,cuc!$A$2:$AA$2088,D$3,FALSE)</f>
        <v>400000</v>
      </c>
      <c r="E27" s="28">
        <f>VLOOKUP($A27,cuc!$A$2:$AA$2088,E$3,FALSE)</f>
        <v>0</v>
      </c>
      <c r="F27" s="28">
        <f>VLOOKUP($A27,cuc!$A$2:$AA$2088,F$3,FALSE)</f>
        <v>0</v>
      </c>
      <c r="G27" s="29">
        <f>VLOOKUP($A27,cuc!$A$2:$AA$2088,G$3,FALSE)</f>
        <v>1060708</v>
      </c>
      <c r="H27" s="29">
        <f>VLOOKUP($A27,cuc!$A$2:$AA$2088,H$3,FALSE)</f>
        <v>436000</v>
      </c>
    </row>
    <row r="28" spans="1:8" x14ac:dyDescent="0.3">
      <c r="A28" s="14">
        <v>144225</v>
      </c>
      <c r="B28" s="22" t="str">
        <f>PROPER(VLOOKUP($A28,cuc!$A$2:$AA$2088,B$3,FALSE))</f>
        <v xml:space="preserve">         Categoría E Riesgo De Incobrabilidad</v>
      </c>
      <c r="C28" s="28">
        <f>VLOOKUP($A28,cuc!$A$2:$AA$2088,C$3,FALSE)</f>
        <v>56732895.729999997</v>
      </c>
      <c r="D28" s="28">
        <f>VLOOKUP($A28,cuc!$A$2:$AA$2088,D$3,FALSE)</f>
        <v>59496731.810000002</v>
      </c>
      <c r="E28" s="28">
        <f>VLOOKUP($A28,cuc!$A$2:$AA$2088,E$3,FALSE)</f>
        <v>43272337.920000002</v>
      </c>
      <c r="F28" s="28">
        <f>VLOOKUP($A28,cuc!$A$2:$AA$2088,F$3,FALSE)</f>
        <v>29999635.449999999</v>
      </c>
      <c r="G28" s="29">
        <f>VLOOKUP($A28,cuc!$A$2:$AA$2088,G$3,FALSE)</f>
        <v>25370465.449999999</v>
      </c>
      <c r="H28" s="29">
        <f>VLOOKUP($A28,cuc!$A$2:$AA$2088,H$3,FALSE)</f>
        <v>29097182.449999999</v>
      </c>
    </row>
    <row r="29" spans="1:8" x14ac:dyDescent="0.3">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3">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3">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3">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3">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3">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3">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3">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3">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3">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3">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3">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3">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3">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3">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3">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3">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3">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3">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3">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3">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3">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3">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3">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3">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3">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3">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x14ac:dyDescent="0.3">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x14ac:dyDescent="0.3">
      <c r="A57" s="14">
        <v>831015</v>
      </c>
      <c r="B57" s="22" t="str">
        <f>PROPER(VLOOKUP($A57,cuc!$A$2:$AA$2088,B$3,FALSE))</f>
        <v xml:space="preserve">         Cartera De Crédito</v>
      </c>
      <c r="C57" s="28">
        <f>VLOOKUP($A57,cuc!$A$2:$AA$2088,C$3,FALSE)</f>
        <v>240288265</v>
      </c>
      <c r="D57" s="28">
        <f>VLOOKUP($A57,cuc!$A$2:$AA$2088,D$3,FALSE)</f>
        <v>240288265</v>
      </c>
      <c r="E57" s="28">
        <f>VLOOKUP($A57,cuc!$A$2:$AA$2088,E$3,FALSE)</f>
        <v>240288265</v>
      </c>
      <c r="F57" s="28">
        <f>VLOOKUP($A57,cuc!$A$2:$AA$2088,F$3,FALSE)</f>
        <v>240288265</v>
      </c>
      <c r="G57" s="29">
        <f>VLOOKUP($A57,cuc!$A$2:$AA$2088,G$3,FALSE)</f>
        <v>254118733.13999999</v>
      </c>
      <c r="H57" s="29">
        <f>VLOOKUP($A57,cuc!$A$2:$AA$2088,H$3,FALSE)</f>
        <v>254118733.13999999</v>
      </c>
    </row>
    <row r="58" spans="1:67" ht="17.25" thickBot="1" x14ac:dyDescent="0.35">
      <c r="A58" s="15" t="s">
        <v>1405</v>
      </c>
      <c r="B58" s="22"/>
      <c r="C58" s="30">
        <f>+SUM(C5:C57)</f>
        <v>302083366.73000002</v>
      </c>
      <c r="D58" s="30">
        <f t="shared" ref="D58:G58" si="0">+SUM(D5:D57)</f>
        <v>303244996.81</v>
      </c>
      <c r="E58" s="30">
        <f t="shared" si="0"/>
        <v>284955858.92000002</v>
      </c>
      <c r="F58" s="30">
        <f t="shared" si="0"/>
        <v>270537900.44999999</v>
      </c>
      <c r="G58" s="30">
        <f t="shared" si="0"/>
        <v>280549906.58999997</v>
      </c>
      <c r="H58" s="30">
        <f t="shared" ref="H58" si="1">+SUM(H5:H57)</f>
        <v>283651915.58999997</v>
      </c>
    </row>
    <row r="59" spans="1:67" ht="17.25" thickBot="1" x14ac:dyDescent="0.35"/>
    <row r="60" spans="1:67" ht="33" x14ac:dyDescent="0.3">
      <c r="A60" s="11" t="s">
        <v>139</v>
      </c>
      <c r="B60" s="50" t="s">
        <v>1410</v>
      </c>
      <c r="C60" s="12">
        <v>42735</v>
      </c>
      <c r="D60" s="12">
        <v>43100</v>
      </c>
      <c r="E60" s="12">
        <v>43465</v>
      </c>
      <c r="F60" s="12">
        <v>43830</v>
      </c>
      <c r="G60" s="13">
        <v>44196</v>
      </c>
      <c r="H60" s="13" t="str">
        <f>+H4</f>
        <v>Año 21</v>
      </c>
      <c r="BD60" s="1">
        <v>140400</v>
      </c>
      <c r="BE60" s="1">
        <v>140500</v>
      </c>
      <c r="BF60" s="1">
        <v>141100</v>
      </c>
      <c r="BG60" s="1">
        <v>141200</v>
      </c>
      <c r="BH60" s="1">
        <v>144100</v>
      </c>
      <c r="BI60" s="1">
        <v>144200</v>
      </c>
      <c r="BJ60" s="1">
        <v>144800</v>
      </c>
      <c r="BK60" s="1">
        <v>145400</v>
      </c>
      <c r="BL60" s="1">
        <v>145500</v>
      </c>
      <c r="BM60" s="1">
        <v>146100</v>
      </c>
      <c r="BN60" s="1">
        <v>146200</v>
      </c>
      <c r="BO60" s="1">
        <v>146900</v>
      </c>
    </row>
    <row r="61" spans="1:67" x14ac:dyDescent="0.3">
      <c r="A61" s="14">
        <v>140400</v>
      </c>
      <c r="B61" s="49" t="str">
        <f>PROPER(VLOOKUP($A61,cuc!$A$2:$AA$2088,B$3,FALSE))</f>
        <v xml:space="preserve">      Créditos De Vivienda - Con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x14ac:dyDescent="0.3">
      <c r="A62" s="14">
        <v>140500</v>
      </c>
      <c r="B62" s="49" t="str">
        <f>PROPER(VLOOKUP($A62,cuc!$A$2:$AA$2088,B$3,FALSE))</f>
        <v xml:space="preserve">      Créditos De Vivienda - Sin Libranza</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67" x14ac:dyDescent="0.3">
      <c r="A63" s="14">
        <v>141100</v>
      </c>
      <c r="B63" s="49" t="str">
        <f>PROPER(VLOOKUP($A63,cuc!$A$2:$AA$2088,B$3,FALSE))</f>
        <v xml:space="preserve">      Créditos De Consumo, Garantía Admisible - Con Libranza</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67" x14ac:dyDescent="0.3">
      <c r="A64" s="14">
        <v>141200</v>
      </c>
      <c r="B64" s="49" t="str">
        <f>PROPER(VLOOKUP($A64,cuc!$A$2:$AA$2088,B$3,FALSE))</f>
        <v xml:space="preserve">      Créditos De Consumo, Garantía Admisible - Sin Libranza</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x14ac:dyDescent="0.3">
      <c r="A65" s="14">
        <v>144100</v>
      </c>
      <c r="B65" s="49" t="str">
        <f>PROPER(VLOOKUP($A65,cuc!$A$2:$AA$2088,B$3,FALSE))</f>
        <v xml:space="preserve">      Créditos De Consumo, Otras Garantías - Con Libranza</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x14ac:dyDescent="0.3">
      <c r="A66" s="14">
        <v>144200</v>
      </c>
      <c r="B66" s="49" t="str">
        <f>PROPER(VLOOKUP($A66,cuc!$A$2:$AA$2088,B$3,FALSE))</f>
        <v xml:space="preserve">      Créditos De Consumo, Otras Garantías - Sin Libranza</v>
      </c>
      <c r="C66" s="28">
        <f>VLOOKUP($A66,cuc!$A$2:$AA$2088,C$3,FALSE)</f>
        <v>1108384168.73</v>
      </c>
      <c r="D66" s="28">
        <f>VLOOKUP($A66,cuc!$A$2:$AA$2088,D$3,FALSE)</f>
        <v>1221718872.8099999</v>
      </c>
      <c r="E66" s="28">
        <f>VLOOKUP($A66,cuc!$A$2:$AA$2088,E$3,FALSE)</f>
        <v>1400745831.9200001</v>
      </c>
      <c r="F66" s="28">
        <f>VLOOKUP($A66,cuc!$A$2:$AA$2088,F$3,FALSE)</f>
        <v>1320042240.45</v>
      </c>
      <c r="G66" s="29">
        <f>VLOOKUP($A66,cuc!$A$2:$AA$2088,G$3,FALSE)</f>
        <v>1081674365.3900001</v>
      </c>
      <c r="H66" s="29">
        <f>VLOOKUP($A66,cuc!$A$2:$AA$2088,H$3,FALSE)</f>
        <v>949219112.67999995</v>
      </c>
    </row>
    <row r="67" spans="1:8" x14ac:dyDescent="0.3">
      <c r="A67" s="14">
        <v>144800</v>
      </c>
      <c r="B67" s="49" t="str">
        <f>PROPER(VLOOKUP($A67,cuc!$A$2:$AA$2088,B$3,FALSE))</f>
        <v xml:space="preserve">      Microcrédito Inmobiliario</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3">
      <c r="A68" s="14">
        <v>145400</v>
      </c>
      <c r="B68" s="49" t="str">
        <f>PROPER(VLOOKUP($A68,cuc!$A$2:$AA$2088,B$3,FALSE))</f>
        <v xml:space="preserve">      Microcrédito Empresarial - Garantía Admisible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3">
      <c r="A69" s="14">
        <v>145500</v>
      </c>
      <c r="B69" s="49" t="str">
        <f>PROPER(VLOOKUP($A69,cuc!$A$2:$AA$2088,B$3,FALSE))</f>
        <v xml:space="preserve">      Microcrédito Empresarial - Otras Garantías</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3">
      <c r="A70" s="14">
        <v>146100</v>
      </c>
      <c r="B70" s="49" t="str">
        <f>PROPER(VLOOKUP($A70,cuc!$A$2:$AA$2088,B$3,FALSE))</f>
        <v xml:space="preserve">      Créditos Comerciales - Garantía Admisible</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3">
      <c r="A71" s="14">
        <v>146200</v>
      </c>
      <c r="B71" s="49" t="str">
        <f>PROPER(VLOOKUP($A71,cuc!$A$2:$AA$2088,B$3,FALSE))</f>
        <v xml:space="preserve">      Créditos Comerciales - Otras Garantías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3">
      <c r="A72" s="14">
        <v>146900</v>
      </c>
      <c r="B72" s="49" t="str">
        <f>PROPER(VLOOKUP($A72,cuc!$A$2:$AA$2088,B$3,FALSE))</f>
        <v xml:space="preserve">      CréDitos A Empleados</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3">
      <c r="A73" s="14">
        <v>831015</v>
      </c>
      <c r="B73" s="49" t="str">
        <f>PROPER(VLOOKUP($A73,cuc!$A$2:$AA$2088,B$3,FALSE))</f>
        <v xml:space="preserve">         Cartera De Crédito</v>
      </c>
      <c r="C73" s="28">
        <f>VLOOKUP($A73,cuc!$A$2:$AA$2088,C$3,FALSE)</f>
        <v>240288265</v>
      </c>
      <c r="D73" s="28">
        <f>VLOOKUP($A73,cuc!$A$2:$AA$2088,D$3,FALSE)</f>
        <v>240288265</v>
      </c>
      <c r="E73" s="28">
        <f>VLOOKUP($A73,cuc!$A$2:$AA$2088,E$3,FALSE)</f>
        <v>240288265</v>
      </c>
      <c r="F73" s="28">
        <f>VLOOKUP($A73,cuc!$A$2:$AA$2088,F$3,FALSE)</f>
        <v>240288265</v>
      </c>
      <c r="G73" s="29">
        <f>VLOOKUP($A73,cuc!$A$2:$AA$2088,G$3,FALSE)</f>
        <v>254118733.13999999</v>
      </c>
      <c r="H73" s="29">
        <f>VLOOKUP($A73,cuc!$A$2:$AA$2088,H$3,FALSE)</f>
        <v>254118733.13999999</v>
      </c>
    </row>
    <row r="74" spans="1:8" ht="17.25" thickBot="1" x14ac:dyDescent="0.35">
      <c r="A74" s="15" t="s">
        <v>1407</v>
      </c>
      <c r="B74" s="19" t="s">
        <v>1406</v>
      </c>
      <c r="C74" s="31">
        <f>SUM(C61:C73)</f>
        <v>1348672433.73</v>
      </c>
      <c r="D74" s="31">
        <f t="shared" ref="D74:G74" si="2">SUM(D61:D73)</f>
        <v>1462007137.8099999</v>
      </c>
      <c r="E74" s="31">
        <f t="shared" si="2"/>
        <v>1641034096.9200001</v>
      </c>
      <c r="F74" s="31">
        <f t="shared" si="2"/>
        <v>1560330505.45</v>
      </c>
      <c r="G74" s="51">
        <f t="shared" si="2"/>
        <v>1335793098.5300002</v>
      </c>
      <c r="H74" s="51">
        <f t="shared" ref="H74" si="3">SUM(H61:H73)</f>
        <v>1203337845.8199999</v>
      </c>
    </row>
    <row r="75" spans="1:8" ht="17.25" thickBot="1" x14ac:dyDescent="0.35"/>
    <row r="76" spans="1:8" x14ac:dyDescent="0.3">
      <c r="B76" s="20" t="s">
        <v>1408</v>
      </c>
      <c r="C76" s="12" t="str">
        <f>+C$4</f>
        <v>Año 16</v>
      </c>
      <c r="D76" s="12" t="str">
        <f t="shared" ref="D76:H76" si="4">+D$4</f>
        <v>Año 17</v>
      </c>
      <c r="E76" s="12" t="str">
        <f t="shared" si="4"/>
        <v>Año 18</v>
      </c>
      <c r="F76" s="12" t="str">
        <f t="shared" si="4"/>
        <v>Año 19</v>
      </c>
      <c r="G76" s="12" t="str">
        <f t="shared" si="4"/>
        <v>Año 20</v>
      </c>
      <c r="H76" s="12" t="str">
        <f t="shared" si="4"/>
        <v>Año 21</v>
      </c>
    </row>
    <row r="77" spans="1:8" x14ac:dyDescent="0.3">
      <c r="B77" s="10" t="s">
        <v>1419</v>
      </c>
      <c r="C77" s="27">
        <f>IFERROR(+C58/C74,0%)</f>
        <v>0.22398572045736359</v>
      </c>
      <c r="D77" s="27">
        <f t="shared" ref="D77:G77" si="5">IFERROR(+D58/D74,0%)</f>
        <v>0.20741690581910771</v>
      </c>
      <c r="E77" s="27">
        <f t="shared" si="5"/>
        <v>0.17364408177430546</v>
      </c>
      <c r="F77" s="27">
        <f t="shared" si="5"/>
        <v>0.17338499728426238</v>
      </c>
      <c r="G77" s="27">
        <f t="shared" si="5"/>
        <v>0.21002497085719085</v>
      </c>
      <c r="H77" s="27">
        <f t="shared" ref="H77" si="6">IFERROR(+H58/H74,0%)</f>
        <v>0.23572092955882129</v>
      </c>
    </row>
  </sheetData>
  <conditionalFormatting sqref="C77:G77">
    <cfRule type="colorScale" priority="2">
      <colorScale>
        <cfvo type="min"/>
        <cfvo type="percentile" val="50"/>
        <cfvo type="max"/>
        <color rgb="FF63BE7B"/>
        <color rgb="FFFFEB84"/>
        <color rgb="FFF8696B"/>
      </colorScale>
    </cfRule>
  </conditionalFormatting>
  <conditionalFormatting sqref="H7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E113-8AF0-456B-8162-FC9F730E0CA3}">
  <dimension ref="A1:BN2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15" width="6.42578125" style="1" bestFit="1" customWidth="1"/>
    <col min="16" max="51" width="8.140625" style="1" bestFit="1" customWidth="1"/>
    <col min="52" max="52" width="8.140625" style="1" customWidth="1"/>
    <col min="53" max="53" width="17.28515625" style="1" bestFit="1" customWidth="1"/>
    <col min="54" max="54" width="8.140625" style="1" bestFit="1" customWidth="1"/>
    <col min="55" max="66" width="6.28515625" style="1" bestFit="1" customWidth="1"/>
    <col min="67" max="16384" width="11.5703125" style="1"/>
  </cols>
  <sheetData>
    <row r="1" spans="1:66" s="8" customFormat="1" x14ac:dyDescent="0.3">
      <c r="A1" s="16" t="s">
        <v>1409</v>
      </c>
      <c r="B1" s="17" t="s">
        <v>54</v>
      </c>
      <c r="C1" s="17" t="s">
        <v>107</v>
      </c>
      <c r="D1" s="17" t="s">
        <v>80</v>
      </c>
      <c r="E1" s="17" t="s">
        <v>55</v>
      </c>
      <c r="G1" s="1"/>
    </row>
    <row r="2" spans="1:66" s="33" customFormat="1" ht="64.5" thickBot="1" x14ac:dyDescent="0.35">
      <c r="A2" s="32" t="s">
        <v>0</v>
      </c>
      <c r="B2" s="24" t="str">
        <f>+Indicadores!E3</f>
        <v>Cartera Calificada en Categorías B, C, D y E "Consumo SL" / Cartera Bruta "Consumo SL"</v>
      </c>
      <c r="C2" s="24" t="str">
        <f>+Indicadores!B3</f>
        <v>Riesgo Credito</v>
      </c>
      <c r="D2" s="24" t="str">
        <f>+Indicadores!C3</f>
        <v>Indicador de cartera por Riesgo en Consumo sin Libranza</v>
      </c>
      <c r="E2" s="24" t="str">
        <f>+Indicadores!D3</f>
        <v>Calidad x Riesgo (B,C,D,E)</v>
      </c>
      <c r="G2" s="1"/>
    </row>
    <row r="3" spans="1:66" s="9" customFormat="1" ht="9" thickBot="1" x14ac:dyDescent="0.2">
      <c r="B3" s="9">
        <v>2</v>
      </c>
      <c r="C3" s="9">
        <v>3</v>
      </c>
      <c r="D3" s="9">
        <v>4</v>
      </c>
      <c r="E3" s="9">
        <v>5</v>
      </c>
      <c r="F3" s="9">
        <v>6</v>
      </c>
      <c r="G3" s="9">
        <v>7</v>
      </c>
      <c r="H3" s="9">
        <v>8</v>
      </c>
    </row>
    <row r="4" spans="1:66" ht="33" x14ac:dyDescent="0.3">
      <c r="A4" s="11" t="s">
        <v>139</v>
      </c>
      <c r="B4" s="20" t="s">
        <v>1408</v>
      </c>
      <c r="C4" s="12" t="s">
        <v>1411</v>
      </c>
      <c r="D4" s="12" t="s">
        <v>1412</v>
      </c>
      <c r="E4" s="12" t="s">
        <v>1413</v>
      </c>
      <c r="F4" s="12" t="s">
        <v>1414</v>
      </c>
      <c r="G4" s="12" t="s">
        <v>1415</v>
      </c>
      <c r="H4" s="12" t="s">
        <v>1887</v>
      </c>
      <c r="BC4" s="1">
        <v>140400</v>
      </c>
      <c r="BD4" s="1">
        <v>140500</v>
      </c>
      <c r="BE4" s="1">
        <v>141100</v>
      </c>
      <c r="BF4" s="1">
        <v>141200</v>
      </c>
      <c r="BG4" s="1">
        <v>144100</v>
      </c>
      <c r="BH4" s="1">
        <v>144200</v>
      </c>
      <c r="BI4" s="1">
        <v>144800</v>
      </c>
      <c r="BJ4" s="1">
        <v>145400</v>
      </c>
      <c r="BK4" s="1">
        <v>145500</v>
      </c>
      <c r="BL4" s="1">
        <v>146100</v>
      </c>
      <c r="BM4" s="1">
        <v>146200</v>
      </c>
      <c r="BN4" s="1">
        <v>146900</v>
      </c>
    </row>
    <row r="5" spans="1:66" x14ac:dyDescent="0.3">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6" x14ac:dyDescent="0.3">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6" x14ac:dyDescent="0.3">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6" x14ac:dyDescent="0.3">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6" x14ac:dyDescent="0.3">
      <c r="A9" s="14">
        <v>144210</v>
      </c>
      <c r="B9" s="22" t="str">
        <f>PROPER(VLOOKUP($A9,cuc!$A$2:$AA$2088,B$3,FALSE))</f>
        <v xml:space="preserve">         Categoría B Riesgo Aceptable</v>
      </c>
      <c r="C9" s="28">
        <f>VLOOKUP($A9,cuc!$A$2:$AA$2088,C$3,FALSE)</f>
        <v>3108866</v>
      </c>
      <c r="D9" s="28">
        <f>VLOOKUP($A9,cuc!$A$2:$AA$2088,D$3,FALSE)</f>
        <v>630000</v>
      </c>
      <c r="E9" s="28">
        <f>VLOOKUP($A9,cuc!$A$2:$AA$2088,E$3,FALSE)</f>
        <v>0</v>
      </c>
      <c r="F9" s="28">
        <f>VLOOKUP($A9,cuc!$A$2:$AA$2088,F$3,FALSE)</f>
        <v>0</v>
      </c>
      <c r="G9" s="29">
        <f>VLOOKUP($A9,cuc!$A$2:$AA$2088,G$3,FALSE)</f>
        <v>0</v>
      </c>
      <c r="H9" s="29">
        <f>VLOOKUP($A9,cuc!$A$2:$AA$2088,H$3,FALSE)</f>
        <v>0</v>
      </c>
    </row>
    <row r="10" spans="1:66" x14ac:dyDescent="0.3">
      <c r="A10" s="14">
        <v>144215</v>
      </c>
      <c r="B10" s="22" t="str">
        <f>PROPER(VLOOKUP($A10,cuc!$A$2:$AA$2088,B$3,FALSE))</f>
        <v xml:space="preserve">         Categoría C Riesgo Apreciable</v>
      </c>
      <c r="C10" s="28">
        <f>VLOOKUP($A10,cuc!$A$2:$AA$2088,C$3,FALSE)</f>
        <v>1038340</v>
      </c>
      <c r="D10" s="28">
        <f>VLOOKUP($A10,cuc!$A$2:$AA$2088,D$3,FALSE)</f>
        <v>2430000</v>
      </c>
      <c r="E10" s="28">
        <f>VLOOKUP($A10,cuc!$A$2:$AA$2088,E$3,FALSE)</f>
        <v>1395256</v>
      </c>
      <c r="F10" s="28">
        <f>VLOOKUP($A10,cuc!$A$2:$AA$2088,F$3,FALSE)</f>
        <v>250000</v>
      </c>
      <c r="G10" s="29">
        <f>VLOOKUP($A10,cuc!$A$2:$AA$2088,G$3,FALSE)</f>
        <v>0</v>
      </c>
      <c r="H10" s="29">
        <f>VLOOKUP($A10,cuc!$A$2:$AA$2088,H$3,FALSE)</f>
        <v>0</v>
      </c>
    </row>
    <row r="11" spans="1:66" x14ac:dyDescent="0.3">
      <c r="A11" s="14">
        <v>144220</v>
      </c>
      <c r="B11" s="22" t="str">
        <f>PROPER(VLOOKUP($A11,cuc!$A$2:$AA$2088,B$3,FALSE))</f>
        <v xml:space="preserve">         Categoría D Riesgo Significativo</v>
      </c>
      <c r="C11" s="28">
        <f>VLOOKUP($A11,cuc!$A$2:$AA$2088,C$3,FALSE)</f>
        <v>915000</v>
      </c>
      <c r="D11" s="28">
        <f>VLOOKUP($A11,cuc!$A$2:$AA$2088,D$3,FALSE)</f>
        <v>400000</v>
      </c>
      <c r="E11" s="28">
        <f>VLOOKUP($A11,cuc!$A$2:$AA$2088,E$3,FALSE)</f>
        <v>0</v>
      </c>
      <c r="F11" s="28">
        <f>VLOOKUP($A11,cuc!$A$2:$AA$2088,F$3,FALSE)</f>
        <v>0</v>
      </c>
      <c r="G11" s="29">
        <f>VLOOKUP($A11,cuc!$A$2:$AA$2088,G$3,FALSE)</f>
        <v>1060708</v>
      </c>
      <c r="H11" s="29">
        <f>VLOOKUP($A11,cuc!$A$2:$AA$2088,H$3,FALSE)</f>
        <v>436000</v>
      </c>
    </row>
    <row r="12" spans="1:66" x14ac:dyDescent="0.3">
      <c r="A12" s="14">
        <v>144225</v>
      </c>
      <c r="B12" s="22" t="str">
        <f>PROPER(VLOOKUP($A12,cuc!$A$2:$AA$2088,B$3,FALSE))</f>
        <v xml:space="preserve">         Categoría E Riesgo De Incobrabilidad</v>
      </c>
      <c r="C12" s="28">
        <f>VLOOKUP($A12,cuc!$A$2:$AA$2088,C$3,FALSE)</f>
        <v>56732895.729999997</v>
      </c>
      <c r="D12" s="28">
        <f>VLOOKUP($A12,cuc!$A$2:$AA$2088,D$3,FALSE)</f>
        <v>59496731.810000002</v>
      </c>
      <c r="E12" s="28">
        <f>VLOOKUP($A12,cuc!$A$2:$AA$2088,E$3,FALSE)</f>
        <v>43272337.920000002</v>
      </c>
      <c r="F12" s="28">
        <f>VLOOKUP($A12,cuc!$A$2:$AA$2088,F$3,FALSE)</f>
        <v>29999635.449999999</v>
      </c>
      <c r="G12" s="29">
        <f>VLOOKUP($A12,cuc!$A$2:$AA$2088,G$3,FALSE)</f>
        <v>25370465.449999999</v>
      </c>
      <c r="H12" s="29">
        <f>VLOOKUP($A12,cuc!$A$2:$AA$2088,H$3,FALSE)</f>
        <v>29097182.449999999</v>
      </c>
    </row>
    <row r="13" spans="1:66" ht="17.25" thickBot="1" x14ac:dyDescent="0.35">
      <c r="A13" s="15"/>
      <c r="B13" s="21" t="s">
        <v>1417</v>
      </c>
      <c r="C13" s="30">
        <f t="shared" ref="C13:H13" si="0">+SUM(C5:C12)</f>
        <v>61795101.729999997</v>
      </c>
      <c r="D13" s="30">
        <f t="shared" si="0"/>
        <v>62956731.810000002</v>
      </c>
      <c r="E13" s="30">
        <f t="shared" si="0"/>
        <v>44667593.920000002</v>
      </c>
      <c r="F13" s="30">
        <f t="shared" si="0"/>
        <v>30249635.449999999</v>
      </c>
      <c r="G13" s="30">
        <f t="shared" si="0"/>
        <v>26431173.449999999</v>
      </c>
      <c r="H13" s="30">
        <f t="shared" si="0"/>
        <v>29533182.449999999</v>
      </c>
    </row>
    <row r="14" spans="1:66" ht="17.25" thickBot="1" x14ac:dyDescent="0.35"/>
    <row r="15" spans="1:66" ht="33" x14ac:dyDescent="0.3">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c r="BC15" s="1">
        <v>140400</v>
      </c>
      <c r="BD15" s="1">
        <v>140500</v>
      </c>
      <c r="BE15" s="1">
        <v>141100</v>
      </c>
      <c r="BF15" s="1">
        <v>141200</v>
      </c>
      <c r="BG15" s="1">
        <v>144100</v>
      </c>
      <c r="BH15" s="1">
        <v>144200</v>
      </c>
      <c r="BI15" s="1">
        <v>144800</v>
      </c>
      <c r="BJ15" s="1">
        <v>145400</v>
      </c>
      <c r="BK15" s="1">
        <v>145500</v>
      </c>
      <c r="BL15" s="1">
        <v>146100</v>
      </c>
      <c r="BM15" s="1">
        <v>146200</v>
      </c>
      <c r="BN15" s="1">
        <v>146900</v>
      </c>
    </row>
    <row r="16" spans="1:66" ht="17.25" thickBot="1" x14ac:dyDescent="0.35">
      <c r="A16" s="15">
        <v>141200</v>
      </c>
      <c r="B16" s="22" t="str">
        <f>PROPER(VLOOKUP($A16,cuc!$A$2:$AA$2088,B$3,FALSE))</f>
        <v xml:space="preserve">      Créditos De Consumo, Garantía Admisible - Sin Libranza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7.25" thickBot="1" x14ac:dyDescent="0.35">
      <c r="A17" s="15">
        <v>144200</v>
      </c>
      <c r="B17" s="22" t="str">
        <f>PROPER(VLOOKUP($A17,cuc!$A$2:$AA$2088,B$3,FALSE))</f>
        <v xml:space="preserve">      Créditos De Consumo, Otras Garantías - Sin Libranza</v>
      </c>
      <c r="C17" s="28">
        <f>VLOOKUP($A17,cuc!$A$2:$AA$2088,C$3,FALSE)</f>
        <v>1108384168.73</v>
      </c>
      <c r="D17" s="28">
        <f>VLOOKUP($A17,cuc!$A$2:$AA$2088,D$3,FALSE)</f>
        <v>1221718872.8099999</v>
      </c>
      <c r="E17" s="28">
        <f>VLOOKUP($A17,cuc!$A$2:$AA$2088,E$3,FALSE)</f>
        <v>1400745831.9200001</v>
      </c>
      <c r="F17" s="28">
        <f>VLOOKUP($A17,cuc!$A$2:$AA$2088,F$3,FALSE)</f>
        <v>1320042240.45</v>
      </c>
      <c r="G17" s="29">
        <f>VLOOKUP($A17,cuc!$A$2:$AA$2088,G$3,FALSE)</f>
        <v>1081674365.3900001</v>
      </c>
      <c r="H17" s="29">
        <f>VLOOKUP($A17,cuc!$A$2:$AA$2088,H$3,FALSE)</f>
        <v>949219112.67999995</v>
      </c>
    </row>
    <row r="18" spans="1:8" ht="17.25" thickBot="1" x14ac:dyDescent="0.35">
      <c r="A18" s="15"/>
      <c r="B18" s="21" t="s">
        <v>1416</v>
      </c>
      <c r="C18" s="31">
        <f t="shared" ref="C18:H18" si="2">SUM(C16:C17)</f>
        <v>1108384168.73</v>
      </c>
      <c r="D18" s="31">
        <f t="shared" si="2"/>
        <v>1221718872.8099999</v>
      </c>
      <c r="E18" s="31">
        <f t="shared" si="2"/>
        <v>1400745831.9200001</v>
      </c>
      <c r="F18" s="31">
        <f t="shared" si="2"/>
        <v>1320042240.45</v>
      </c>
      <c r="G18" s="31">
        <f t="shared" si="2"/>
        <v>1081674365.3900001</v>
      </c>
      <c r="H18" s="31">
        <f t="shared" si="2"/>
        <v>949219112.67999995</v>
      </c>
    </row>
    <row r="19" spans="1:8" ht="17.25" thickBot="1" x14ac:dyDescent="0.35"/>
    <row r="20" spans="1:8" x14ac:dyDescent="0.3">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3">
      <c r="B21" s="10" t="s">
        <v>1418</v>
      </c>
      <c r="C21" s="27">
        <f>IFERROR(+C13/C18,0%)</f>
        <v>5.5752421834755699E-2</v>
      </c>
      <c r="D21" s="27">
        <f t="shared" ref="D21:G21" si="4">IFERROR(+D13/D18,0%)</f>
        <v>5.1531275493188644E-2</v>
      </c>
      <c r="E21" s="27">
        <f t="shared" si="4"/>
        <v>3.1888436076068276E-2</v>
      </c>
      <c r="F21" s="27">
        <f t="shared" si="4"/>
        <v>2.2915657183582211E-2</v>
      </c>
      <c r="G21" s="27">
        <f t="shared" si="4"/>
        <v>2.44354255732687E-2</v>
      </c>
      <c r="H21" s="27">
        <f t="shared" ref="H21" si="5">IFERROR(+H13/H18,0%)</f>
        <v>3.1113135055421293E-2</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535E-A574-4C7E-9B15-8F191705086E}">
  <dimension ref="A1:I30"/>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51" width="8.140625" style="1" bestFit="1" customWidth="1"/>
    <col min="52" max="52" width="8.140625" style="1" customWidth="1"/>
    <col min="53" max="53" width="17.28515625" style="1" bestFit="1" customWidth="1"/>
    <col min="54" max="54" width="8.140625" style="1" bestFit="1" customWidth="1"/>
    <col min="55" max="66" width="6.28515625" style="1" bestFit="1" customWidth="1"/>
    <col min="67" max="16384" width="11.5703125" style="1"/>
  </cols>
  <sheetData>
    <row r="1" spans="1:9" s="8" customFormat="1" x14ac:dyDescent="0.3">
      <c r="A1" s="16" t="s">
        <v>1409</v>
      </c>
      <c r="B1" s="17" t="s">
        <v>54</v>
      </c>
      <c r="C1" s="17" t="s">
        <v>107</v>
      </c>
      <c r="D1" s="17" t="s">
        <v>80</v>
      </c>
      <c r="E1" s="17" t="s">
        <v>55</v>
      </c>
      <c r="G1" s="1"/>
      <c r="I1" s="1"/>
    </row>
    <row r="2" spans="1:9" s="33" customFormat="1" ht="64.5" thickBot="1" x14ac:dyDescent="0.35">
      <c r="A2" s="32" t="s">
        <v>0</v>
      </c>
      <c r="B2" s="24" t="str">
        <f>+Indicadores!E4</f>
        <v>Cartera Calificada en Categorías B, C, D y E "Consumo CL" / Cartera Bruta "Consumo CL"</v>
      </c>
      <c r="C2" s="24" t="str">
        <f>+Indicadores!B4</f>
        <v>Riesgo Credito</v>
      </c>
      <c r="D2" s="24" t="str">
        <f>+Indicadores!C4</f>
        <v>Indicador de cartera por Riesgo en Consumo con Libranza</v>
      </c>
      <c r="E2" s="24" t="str">
        <f>+Indicadores!D4</f>
        <v>Calidad x Riesgo (B,C,D,E)</v>
      </c>
      <c r="G2" s="1"/>
    </row>
    <row r="3" spans="1:9" s="9" customFormat="1" ht="9" thickBot="1" x14ac:dyDescent="0.2">
      <c r="B3" s="9">
        <v>2</v>
      </c>
      <c r="C3" s="9">
        <v>3</v>
      </c>
      <c r="D3" s="9">
        <v>4</v>
      </c>
      <c r="E3" s="9">
        <v>5</v>
      </c>
      <c r="F3" s="9">
        <v>6</v>
      </c>
      <c r="G3" s="9">
        <v>7</v>
      </c>
      <c r="H3" s="9">
        <v>8</v>
      </c>
    </row>
    <row r="4" spans="1:9" ht="33" x14ac:dyDescent="0.3">
      <c r="A4" s="11" t="s">
        <v>139</v>
      </c>
      <c r="B4" s="20" t="s">
        <v>1408</v>
      </c>
      <c r="C4" s="12" t="s">
        <v>1411</v>
      </c>
      <c r="D4" s="12" t="s">
        <v>1412</v>
      </c>
      <c r="E4" s="12" t="s">
        <v>1413</v>
      </c>
      <c r="F4" s="12" t="s">
        <v>1414</v>
      </c>
      <c r="G4" s="12" t="s">
        <v>1415</v>
      </c>
      <c r="H4" s="12" t="s">
        <v>1887</v>
      </c>
    </row>
    <row r="5" spans="1:9" x14ac:dyDescent="0.3">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3">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3">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3">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3">
      <c r="A9" s="14">
        <v>144110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3">
      <c r="A10" s="14">
        <v>144115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3">
      <c r="A11" s="14">
        <v>144120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3">
      <c r="A12" s="14">
        <v>144125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3">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3">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3">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3">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7.25" thickBot="1" x14ac:dyDescent="0.35">
      <c r="A17" s="15"/>
      <c r="B17" s="21" t="s">
        <v>1417</v>
      </c>
      <c r="C17" s="30">
        <f>+SUM(C5:C16)</f>
        <v>0</v>
      </c>
      <c r="D17" s="30">
        <f t="shared" ref="D17:G17" si="0">+SUM(D5:D16)</f>
        <v>0</v>
      </c>
      <c r="E17" s="30">
        <f t="shared" si="0"/>
        <v>0</v>
      </c>
      <c r="F17" s="30">
        <f t="shared" si="0"/>
        <v>0</v>
      </c>
      <c r="G17" s="30">
        <f t="shared" si="0"/>
        <v>0</v>
      </c>
      <c r="H17" s="30">
        <f t="shared" ref="H17" si="1">+SUM(H5:H16)</f>
        <v>0</v>
      </c>
    </row>
    <row r="18" spans="1:8" ht="17.25" thickBot="1" x14ac:dyDescent="0.35"/>
    <row r="19" spans="1:8" ht="33" x14ac:dyDescent="0.3">
      <c r="A19" s="11" t="s">
        <v>139</v>
      </c>
      <c r="B19" s="20" t="s">
        <v>1410</v>
      </c>
      <c r="C19" s="12" t="str">
        <f>+C$4</f>
        <v>Año 16</v>
      </c>
      <c r="D19" s="12" t="str">
        <f t="shared" ref="D19:H19" si="2">+D$4</f>
        <v>Año 17</v>
      </c>
      <c r="E19" s="12" t="str">
        <f t="shared" si="2"/>
        <v>Año 18</v>
      </c>
      <c r="F19" s="12" t="str">
        <f t="shared" si="2"/>
        <v>Año 19</v>
      </c>
      <c r="G19" s="12" t="str">
        <f t="shared" si="2"/>
        <v>Año 20</v>
      </c>
      <c r="H19" s="12" t="str">
        <f t="shared" si="2"/>
        <v>Año 21</v>
      </c>
    </row>
    <row r="20" spans="1:8" ht="17.25" thickBot="1" x14ac:dyDescent="0.35">
      <c r="A20" s="15">
        <v>141100</v>
      </c>
      <c r="B20" s="22" t="str">
        <f>PROPER(VLOOKUP($A20,cuc!$A$2:$AA$2088,B$3,FALSE))</f>
        <v xml:space="preserve">      Créditos De Consumo, Garantía Admisible - Con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ht="17.25" thickBot="1" x14ac:dyDescent="0.35">
      <c r="A21" s="15">
        <v>144100</v>
      </c>
      <c r="B21" s="22" t="str">
        <f>PROPER(VLOOKUP($A21,cuc!$A$2:$AA$2088,B$3,FALSE))</f>
        <v xml:space="preserve">      Créditos De Consumo, Otras Garantías - Con Libranza</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ht="17.25" thickBot="1" x14ac:dyDescent="0.35">
      <c r="A22" s="15">
        <v>146930</v>
      </c>
      <c r="B22" s="22" t="str">
        <f>PROPER(VLOOKUP($A22,cuc!$A$2:$AA$2088,B$3,FALSE))</f>
        <v xml:space="preserve">         Categoría A Riesgo Normal, Consumo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7.25" thickBot="1" x14ac:dyDescent="0.35">
      <c r="A23" s="15">
        <v>146935</v>
      </c>
      <c r="B23" s="22" t="str">
        <f>PROPER(VLOOKUP($A23,cuc!$A$2:$AA$2088,B$3,FALSE))</f>
        <v xml:space="preserve">         Categoría B Riesgo Aceptable, Consumo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7.25" thickBot="1" x14ac:dyDescent="0.35">
      <c r="A24" s="15">
        <v>146940</v>
      </c>
      <c r="B24" s="22" t="str">
        <f>PROPER(VLOOKUP($A24,cuc!$A$2:$AA$2088,B$3,FALSE))</f>
        <v xml:space="preserve">         Categoría C Riesgo Apreciable, Consumo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ht="17.25" thickBot="1" x14ac:dyDescent="0.35">
      <c r="A25" s="15">
        <v>146945</v>
      </c>
      <c r="B25" s="22" t="str">
        <f>PROPER(VLOOKUP($A25,cuc!$A$2:$AA$2088,B$3,FALSE))</f>
        <v xml:space="preserve">         Categoría D Riesgo Significativo, Consumo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7.25" thickBot="1" x14ac:dyDescent="0.35">
      <c r="A26" s="15">
        <v>146950</v>
      </c>
      <c r="B26" s="22" t="str">
        <f>PROPER(VLOOKUP($A26,cuc!$A$2:$AA$2088,B$3,FALSE))</f>
        <v xml:space="preserve">         Categoría E Riesgo De Incobrabilidad, Consumo</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7.25" thickBot="1" x14ac:dyDescent="0.35">
      <c r="A27" s="15"/>
      <c r="B27" s="21" t="s">
        <v>1416</v>
      </c>
      <c r="C27" s="31">
        <f t="shared" ref="C27:H27" si="3">SUM(C20:C26)</f>
        <v>0</v>
      </c>
      <c r="D27" s="31">
        <f t="shared" si="3"/>
        <v>0</v>
      </c>
      <c r="E27" s="31">
        <f t="shared" si="3"/>
        <v>0</v>
      </c>
      <c r="F27" s="31">
        <f t="shared" si="3"/>
        <v>0</v>
      </c>
      <c r="G27" s="31">
        <f t="shared" si="3"/>
        <v>0</v>
      </c>
      <c r="H27" s="31">
        <f t="shared" si="3"/>
        <v>0</v>
      </c>
    </row>
    <row r="28" spans="1:8" ht="17.25" thickBot="1" x14ac:dyDescent="0.35"/>
    <row r="29" spans="1:8" x14ac:dyDescent="0.3">
      <c r="B29" s="20" t="s">
        <v>1408</v>
      </c>
      <c r="C29" s="12" t="str">
        <f>+C$4</f>
        <v>Año 16</v>
      </c>
      <c r="D29" s="12" t="str">
        <f t="shared" ref="D29:H29" si="4">+D$4</f>
        <v>Año 17</v>
      </c>
      <c r="E29" s="12" t="str">
        <f t="shared" si="4"/>
        <v>Año 18</v>
      </c>
      <c r="F29" s="12" t="str">
        <f t="shared" si="4"/>
        <v>Año 19</v>
      </c>
      <c r="G29" s="12" t="str">
        <f t="shared" si="4"/>
        <v>Año 20</v>
      </c>
      <c r="H29" s="12" t="str">
        <f t="shared" si="4"/>
        <v>Año 21</v>
      </c>
    </row>
    <row r="30" spans="1:8" x14ac:dyDescent="0.3">
      <c r="B30" s="10" t="s">
        <v>1420</v>
      </c>
      <c r="C30" s="27">
        <f>IFERROR(+C17/C27,0%)</f>
        <v>0</v>
      </c>
      <c r="D30" s="27">
        <f t="shared" ref="D30:G30" si="5">IFERROR(+D17/D27,0%)</f>
        <v>0</v>
      </c>
      <c r="E30" s="27">
        <f t="shared" si="5"/>
        <v>0</v>
      </c>
      <c r="F30" s="27">
        <f t="shared" si="5"/>
        <v>0</v>
      </c>
      <c r="G30" s="27">
        <f t="shared" si="5"/>
        <v>0</v>
      </c>
      <c r="H30" s="27">
        <f t="shared" ref="H30" si="6">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A226-8133-4516-851B-05FDF5528BDF}">
  <dimension ref="A1:I2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51" width="8.140625" style="1" bestFit="1" customWidth="1"/>
    <col min="52" max="52" width="8.140625" style="1" customWidth="1"/>
    <col min="53" max="53" width="17.28515625" style="1" bestFit="1" customWidth="1"/>
    <col min="54" max="54" width="8.140625" style="1" bestFit="1" customWidth="1"/>
    <col min="55" max="66" width="6.28515625" style="1" bestFit="1" customWidth="1"/>
    <col min="67" max="16384" width="11.5703125" style="1"/>
  </cols>
  <sheetData>
    <row r="1" spans="1:9" s="8" customFormat="1" x14ac:dyDescent="0.3">
      <c r="A1" s="16" t="s">
        <v>1409</v>
      </c>
      <c r="B1" s="17" t="s">
        <v>54</v>
      </c>
      <c r="C1" s="17" t="s">
        <v>107</v>
      </c>
      <c r="D1" s="17" t="s">
        <v>80</v>
      </c>
      <c r="E1" s="17" t="s">
        <v>55</v>
      </c>
      <c r="G1" s="1"/>
      <c r="I1" s="1"/>
    </row>
    <row r="2" spans="1:9" s="33" customFormat="1" ht="51.75" thickBot="1" x14ac:dyDescent="0.35">
      <c r="A2" s="32" t="s">
        <v>0</v>
      </c>
      <c r="B2" s="24" t="str">
        <f>+Indicadores!E5</f>
        <v>Cartera Calificada en Categorías B, C, D y E "Comercial" / Cartera Bruta "Comercial"</v>
      </c>
      <c r="C2" s="24" t="str">
        <f>+Indicadores!B5</f>
        <v>Riesgo Credito</v>
      </c>
      <c r="D2" s="24" t="str">
        <f>+Indicadores!C5</f>
        <v>Indicador de cartera por Riesgo en Comercial</v>
      </c>
      <c r="E2" s="24" t="str">
        <f>+Indicadores!D5</f>
        <v>Calidad x Riesgo (B,C,D,E)</v>
      </c>
      <c r="G2" s="1"/>
    </row>
    <row r="3" spans="1:9" s="9" customFormat="1" ht="9" thickBot="1" x14ac:dyDescent="0.2">
      <c r="B3" s="9">
        <v>2</v>
      </c>
      <c r="C3" s="9">
        <v>3</v>
      </c>
      <c r="D3" s="9">
        <v>4</v>
      </c>
      <c r="E3" s="9">
        <v>5</v>
      </c>
      <c r="F3" s="9">
        <v>6</v>
      </c>
      <c r="G3" s="9">
        <v>7</v>
      </c>
      <c r="H3" s="9">
        <v>8</v>
      </c>
    </row>
    <row r="4" spans="1:9" ht="33" x14ac:dyDescent="0.3">
      <c r="A4" s="11" t="s">
        <v>139</v>
      </c>
      <c r="B4" s="20" t="s">
        <v>1408</v>
      </c>
      <c r="C4" s="12" t="s">
        <v>1411</v>
      </c>
      <c r="D4" s="12" t="s">
        <v>1412</v>
      </c>
      <c r="E4" s="12" t="s">
        <v>1413</v>
      </c>
      <c r="F4" s="12" t="s">
        <v>1414</v>
      </c>
      <c r="G4" s="12" t="s">
        <v>1415</v>
      </c>
      <c r="H4" s="12" t="s">
        <v>1887</v>
      </c>
    </row>
    <row r="5" spans="1:9" x14ac:dyDescent="0.3">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3">
      <c r="A6" s="14">
        <v>146210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3">
      <c r="A7" s="14">
        <v>146115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3">
      <c r="A8" s="14">
        <v>146215</v>
      </c>
      <c r="B8" s="22" t="str">
        <f>PROPER(VLOOKUP($A8,cuc!$A$2:$AA$2088,B$3,FALSE))</f>
        <v xml:space="preserve">         Categoría C Riesgo Apreciable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3">
      <c r="A9" s="14">
        <v>146120</v>
      </c>
      <c r="B9" s="22" t="str">
        <f>PROPER(VLOOKUP($A9,cuc!$A$2:$AA$2088,B$3,FALSE))</f>
        <v xml:space="preserve">         Categoría D Riesgo Significativo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3">
      <c r="A10" s="14">
        <v>146220</v>
      </c>
      <c r="B10" s="22" t="str">
        <f>PROPER(VLOOKUP($A10,cuc!$A$2:$AA$2088,B$3,FALSE))</f>
        <v xml:space="preserve">         Categoría D Riesgo Significativo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3">
      <c r="A11" s="14">
        <v>146125</v>
      </c>
      <c r="B11" s="22" t="str">
        <f>PROPER(VLOOKUP($A11,cuc!$A$2:$AA$2088,B$3,FALSE))</f>
        <v xml:space="preserve">         Categoría E Riesgo De Incobrabilidad</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3">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ht="17.25" thickBot="1" x14ac:dyDescent="0.35">
      <c r="A13" s="15"/>
      <c r="B13" s="21" t="s">
        <v>1421</v>
      </c>
      <c r="C13" s="30">
        <f t="shared" ref="C13:H13" si="0">+SUM(C5:C12)</f>
        <v>0</v>
      </c>
      <c r="D13" s="30">
        <f t="shared" si="0"/>
        <v>0</v>
      </c>
      <c r="E13" s="30">
        <f t="shared" si="0"/>
        <v>0</v>
      </c>
      <c r="F13" s="30">
        <f t="shared" si="0"/>
        <v>0</v>
      </c>
      <c r="G13" s="30">
        <f t="shared" si="0"/>
        <v>0</v>
      </c>
      <c r="H13" s="30">
        <f t="shared" si="0"/>
        <v>0</v>
      </c>
    </row>
    <row r="14" spans="1:9" ht="17.25" thickBot="1" x14ac:dyDescent="0.35"/>
    <row r="15" spans="1:9" ht="33" x14ac:dyDescent="0.3">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row>
    <row r="16" spans="1:9" ht="17.25" thickBot="1" x14ac:dyDescent="0.35">
      <c r="A16" s="15">
        <v>146100</v>
      </c>
      <c r="B16" s="22" t="str">
        <f>PROPER(VLOOKUP($A16,cuc!$A$2:$AA$2088,B$3,FALSE))</f>
        <v xml:space="preserve">      Créditos Comerciales - Garantía Admisible</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7.25" thickBot="1" x14ac:dyDescent="0.35">
      <c r="A17" s="15">
        <v>146200</v>
      </c>
      <c r="B17" s="22" t="str">
        <f>PROPER(VLOOKUP($A17,cuc!$A$2:$AA$2088,B$3,FALSE))</f>
        <v xml:space="preserve">      Créditos Comerciales - Otras Garantías</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7.25" thickBot="1" x14ac:dyDescent="0.35">
      <c r="A18" s="15"/>
      <c r="B18" s="21" t="s">
        <v>1422</v>
      </c>
      <c r="C18" s="31">
        <f t="shared" ref="C18:H18" si="2">SUM(C16:C17)</f>
        <v>0</v>
      </c>
      <c r="D18" s="31">
        <f t="shared" si="2"/>
        <v>0</v>
      </c>
      <c r="E18" s="31">
        <f t="shared" si="2"/>
        <v>0</v>
      </c>
      <c r="F18" s="31">
        <f t="shared" si="2"/>
        <v>0</v>
      </c>
      <c r="G18" s="31">
        <f t="shared" si="2"/>
        <v>0</v>
      </c>
      <c r="H18" s="31">
        <f t="shared" si="2"/>
        <v>0</v>
      </c>
    </row>
    <row r="19" spans="1:8" ht="17.25" thickBot="1" x14ac:dyDescent="0.35"/>
    <row r="20" spans="1:8" x14ac:dyDescent="0.3">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3">
      <c r="B21" s="10" t="s">
        <v>1423</v>
      </c>
      <c r="C21" s="27">
        <f>IFERROR(+C13/C18,0%)</f>
        <v>0</v>
      </c>
      <c r="D21" s="27">
        <f t="shared" ref="D21:G21" si="4">IFERROR(+D13/D18,0%)</f>
        <v>0</v>
      </c>
      <c r="E21" s="27">
        <f t="shared" si="4"/>
        <v>0</v>
      </c>
      <c r="F21" s="27">
        <f t="shared" si="4"/>
        <v>0</v>
      </c>
      <c r="G21" s="27">
        <f t="shared" si="4"/>
        <v>0</v>
      </c>
      <c r="H21" s="27">
        <f t="shared" ref="H21" si="5">IFERROR(+H13/H18,0%)</f>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3E031-F542-4892-97D6-579D373F6AA6}">
  <dimension ref="A1:I27"/>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1409</v>
      </c>
      <c r="B1" s="17" t="s">
        <v>54</v>
      </c>
      <c r="C1" s="17" t="s">
        <v>107</v>
      </c>
      <c r="D1" s="17" t="s">
        <v>80</v>
      </c>
      <c r="E1" s="17" t="s">
        <v>55</v>
      </c>
      <c r="G1" s="1"/>
      <c r="I1" s="1"/>
    </row>
    <row r="2" spans="1:9" s="33" customFormat="1" ht="51.75" thickBot="1" x14ac:dyDescent="0.35">
      <c r="A2" s="32" t="s">
        <v>0</v>
      </c>
      <c r="B2" s="24" t="str">
        <f>+Indicadores!E6</f>
        <v>Cartera Calificada en Categorías B, C, D y E "Microcredito" / Cartera Bruta "Microcredito"</v>
      </c>
      <c r="C2" s="24" t="str">
        <f>+Indicadores!B6</f>
        <v>Riesgo Credito</v>
      </c>
      <c r="D2" s="24" t="str">
        <f>+Indicadores!C6</f>
        <v>Indicador de cartera por Riesgo en Microcrédito</v>
      </c>
      <c r="E2" s="24" t="str">
        <f>+Indicadores!D6</f>
        <v>Calidad x Riesgo (B,C,D,E)</v>
      </c>
      <c r="G2" s="1"/>
    </row>
    <row r="3" spans="1:9" s="9" customFormat="1" ht="9" thickBot="1" x14ac:dyDescent="0.2">
      <c r="B3" s="9">
        <v>2</v>
      </c>
      <c r="C3" s="9">
        <v>3</v>
      </c>
      <c r="D3" s="9">
        <v>4</v>
      </c>
      <c r="E3" s="9">
        <v>5</v>
      </c>
      <c r="F3" s="9">
        <v>6</v>
      </c>
      <c r="G3" s="9">
        <v>7</v>
      </c>
      <c r="H3" s="9">
        <v>8</v>
      </c>
    </row>
    <row r="4" spans="1:9" ht="33" x14ac:dyDescent="0.3">
      <c r="A4" s="11" t="s">
        <v>139</v>
      </c>
      <c r="B4" s="20" t="s">
        <v>1408</v>
      </c>
      <c r="C4" s="12" t="s">
        <v>1411</v>
      </c>
      <c r="D4" s="12" t="s">
        <v>1412</v>
      </c>
      <c r="E4" s="12" t="s">
        <v>1413</v>
      </c>
      <c r="F4" s="12" t="s">
        <v>1414</v>
      </c>
      <c r="G4" s="12" t="s">
        <v>1415</v>
      </c>
      <c r="H4" s="12" t="s">
        <v>1887</v>
      </c>
    </row>
    <row r="5" spans="1:9" x14ac:dyDescent="0.3">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3">
      <c r="A6" s="14">
        <v>144810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9" x14ac:dyDescent="0.3">
      <c r="A7" s="14">
        <v>144815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3">
      <c r="A8" s="14">
        <v>144820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3">
      <c r="A9" s="14">
        <v>144825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3">
      <c r="A10" s="14">
        <v>145410</v>
      </c>
      <c r="B10" s="22" t="str">
        <f>PROPER(VLOOKUP($A10,cuc!$A$2:$AA$2088,B$3,FALSE))</f>
        <v xml:space="preserve">         Categoría B Riesgo Aceptable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3">
      <c r="A11" s="14">
        <v>145415</v>
      </c>
      <c r="B11" s="22" t="str">
        <f>PROPER(VLOOKUP($A11,cuc!$A$2:$AA$2088,B$3,FALSE))</f>
        <v xml:space="preserve">         Categoría C Riesgo Apreciable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3">
      <c r="A12" s="14">
        <v>145420</v>
      </c>
      <c r="B12" s="22" t="str">
        <f>PROPER(VLOOKUP($A12,cuc!$A$2:$AA$2088,B$3,FALSE))</f>
        <v xml:space="preserve">         Categoría D Riesgo Significativo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3">
      <c r="A13" s="14">
        <v>145425</v>
      </c>
      <c r="B13" s="22" t="str">
        <f>PROPER(VLOOKUP($A13,cuc!$A$2:$AA$2088,B$3,FALSE))</f>
        <v xml:space="preserve">         Categoría E Riesgo De Incobrabilidad</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3">
      <c r="A14" s="14">
        <v>145510</v>
      </c>
      <c r="B14" s="22" t="str">
        <f>PROPER(VLOOKUP($A14,cuc!$A$2:$AA$2088,B$3,FALSE))</f>
        <v xml:space="preserve">         Categoría B Riesgo Aceptable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3">
      <c r="A15" s="14">
        <v>145515</v>
      </c>
      <c r="B15" s="22" t="str">
        <f>PROPER(VLOOKUP($A15,cuc!$A$2:$AA$2088,B$3,FALSE))</f>
        <v xml:space="preserve">         Categoría C Riesgo Apreciable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3">
      <c r="A16" s="14">
        <v>145520</v>
      </c>
      <c r="B16" s="22" t="str">
        <f>PROPER(VLOOKUP($A16,cuc!$A$2:$AA$2088,B$3,FALSE))</f>
        <v xml:space="preserve">         Categoría D Riesgo Significativo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3">
      <c r="A17" s="14">
        <v>145525</v>
      </c>
      <c r="B17" s="22" t="str">
        <f>PROPER(VLOOKUP($A17,cuc!$A$2:$AA$2088,B$3,FALSE))</f>
        <v xml:space="preserve">         Categoría E Riesgo De Incobrabilidad</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7.25" thickBot="1" x14ac:dyDescent="0.35">
      <c r="A18" s="15"/>
      <c r="B18" s="21" t="s">
        <v>1424</v>
      </c>
      <c r="C18" s="30">
        <f t="shared" ref="C18:H18" si="0">+SUM(C5:C17)</f>
        <v>0</v>
      </c>
      <c r="D18" s="30">
        <f t="shared" si="0"/>
        <v>0</v>
      </c>
      <c r="E18" s="30">
        <f t="shared" si="0"/>
        <v>0</v>
      </c>
      <c r="F18" s="30">
        <f t="shared" si="0"/>
        <v>0</v>
      </c>
      <c r="G18" s="30">
        <f t="shared" si="0"/>
        <v>0</v>
      </c>
      <c r="H18" s="30">
        <f t="shared" si="0"/>
        <v>0</v>
      </c>
    </row>
    <row r="19" spans="1:8" ht="17.25" thickBot="1" x14ac:dyDescent="0.35"/>
    <row r="20" spans="1:8" ht="33" x14ac:dyDescent="0.3">
      <c r="A20" s="11" t="s">
        <v>139</v>
      </c>
      <c r="B20" s="20" t="s">
        <v>1410</v>
      </c>
      <c r="C20" s="12" t="str">
        <f>+C$4</f>
        <v>Año 16</v>
      </c>
      <c r="D20" s="12" t="str">
        <f t="shared" ref="D20:H20" si="1">+D$4</f>
        <v>Año 17</v>
      </c>
      <c r="E20" s="12" t="str">
        <f t="shared" si="1"/>
        <v>Año 18</v>
      </c>
      <c r="F20" s="12" t="str">
        <f t="shared" si="1"/>
        <v>Año 19</v>
      </c>
      <c r="G20" s="12" t="str">
        <f t="shared" si="1"/>
        <v>Año 20</v>
      </c>
      <c r="H20" s="12" t="str">
        <f t="shared" si="1"/>
        <v>Año 21</v>
      </c>
    </row>
    <row r="21" spans="1:8" ht="17.25" thickBot="1" x14ac:dyDescent="0.35">
      <c r="A21" s="15">
        <v>145400</v>
      </c>
      <c r="B21" s="22"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ht="17.25" thickBot="1" x14ac:dyDescent="0.35">
      <c r="A22" s="15">
        <v>145500</v>
      </c>
      <c r="B22" s="22" t="str">
        <f>PROPER(VLOOKUP($A22,cuc!$A$2:$AA$2088,B$3,FALSE))</f>
        <v xml:space="preserve">      Microcrédito Empresarial -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7.25" thickBot="1" x14ac:dyDescent="0.35">
      <c r="A23" s="15">
        <v>144800</v>
      </c>
      <c r="B23" s="22" t="str">
        <f>PROPER(VLOOKUP($A23,cuc!$A$2:$AA$2088,B$3,FALSE))</f>
        <v xml:space="preserve">      Microcrédito Inmobiliario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7.25" thickBot="1" x14ac:dyDescent="0.35">
      <c r="A24" s="15"/>
      <c r="B24" s="21" t="s">
        <v>1425</v>
      </c>
      <c r="C24" s="31">
        <f t="shared" ref="C24:H24" si="2">SUM(C21:C23)</f>
        <v>0</v>
      </c>
      <c r="D24" s="31">
        <f t="shared" si="2"/>
        <v>0</v>
      </c>
      <c r="E24" s="31">
        <f t="shared" si="2"/>
        <v>0</v>
      </c>
      <c r="F24" s="31">
        <f t="shared" si="2"/>
        <v>0</v>
      </c>
      <c r="G24" s="31">
        <f t="shared" si="2"/>
        <v>0</v>
      </c>
      <c r="H24" s="31">
        <f t="shared" si="2"/>
        <v>0</v>
      </c>
    </row>
    <row r="25" spans="1:8" ht="17.25" thickBot="1" x14ac:dyDescent="0.35"/>
    <row r="26" spans="1:8" x14ac:dyDescent="0.3">
      <c r="B26" s="20" t="s">
        <v>1408</v>
      </c>
      <c r="C26" s="12" t="str">
        <f>+C$4</f>
        <v>Año 16</v>
      </c>
      <c r="D26" s="12" t="str">
        <f t="shared" ref="D26:H26" si="3">+D$4</f>
        <v>Año 17</v>
      </c>
      <c r="E26" s="12" t="str">
        <f t="shared" si="3"/>
        <v>Año 18</v>
      </c>
      <c r="F26" s="12" t="str">
        <f t="shared" si="3"/>
        <v>Año 19</v>
      </c>
      <c r="G26" s="12" t="str">
        <f t="shared" si="3"/>
        <v>Año 20</v>
      </c>
      <c r="H26" s="12" t="str">
        <f t="shared" si="3"/>
        <v>Año 21</v>
      </c>
    </row>
    <row r="27" spans="1:8" x14ac:dyDescent="0.3">
      <c r="B27" s="10" t="s">
        <v>1426</v>
      </c>
      <c r="C27" s="27">
        <f>IFERROR(+C18/C24,0%)</f>
        <v>0</v>
      </c>
      <c r="D27" s="27">
        <f t="shared" ref="D27:G27" si="4">IFERROR(+D18/D24,0%)</f>
        <v>0</v>
      </c>
      <c r="E27" s="27">
        <f t="shared" si="4"/>
        <v>0</v>
      </c>
      <c r="F27" s="27">
        <f t="shared" si="4"/>
        <v>0</v>
      </c>
      <c r="G27" s="27">
        <f t="shared" si="4"/>
        <v>0</v>
      </c>
      <c r="H27" s="27">
        <f t="shared" ref="H27" si="5">IFERROR(+H18/H24,0%)</f>
        <v>0</v>
      </c>
    </row>
  </sheetData>
  <conditionalFormatting sqref="C27:G27">
    <cfRule type="colorScale" priority="2">
      <colorScale>
        <cfvo type="min"/>
        <cfvo type="percentile" val="50"/>
        <cfvo type="max"/>
        <color rgb="FF63BE7B"/>
        <color rgb="FFFFEB84"/>
        <color rgb="FFF8696B"/>
      </colorScale>
    </cfRule>
  </conditionalFormatting>
  <conditionalFormatting sqref="H2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5C420-AD93-46C8-86BF-12E94D42FCDB}">
  <dimension ref="A1:AD30"/>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1409</v>
      </c>
      <c r="B1" s="17" t="s">
        <v>54</v>
      </c>
      <c r="C1" s="17" t="s">
        <v>107</v>
      </c>
      <c r="D1" s="17" t="s">
        <v>80</v>
      </c>
      <c r="E1" s="17" t="s">
        <v>55</v>
      </c>
      <c r="G1" s="1"/>
      <c r="I1" s="1"/>
    </row>
    <row r="2" spans="1:30" s="33" customFormat="1" ht="51.75" thickBot="1" x14ac:dyDescent="0.35">
      <c r="A2" s="32" t="s">
        <v>0</v>
      </c>
      <c r="B2" s="24" t="str">
        <f>+Indicadores!E7</f>
        <v>Cartera Calificada en Categorías B, C, D y E "Vivienda" / Cartera Bruta "Vivienda"</v>
      </c>
      <c r="C2" s="24" t="str">
        <f>+Indicadores!B7</f>
        <v>Riesgo Credito</v>
      </c>
      <c r="D2" s="24" t="str">
        <f>+Indicadores!C7</f>
        <v>Indicador de cartera por Riesgo en Vivienda</v>
      </c>
      <c r="E2" s="24" t="str">
        <f>+Indicadores!D7</f>
        <v>Calidad x Riesgo (B,C,D,E)</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3">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3">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3">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3">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3">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3">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7.25" thickBot="1" x14ac:dyDescent="0.35">
      <c r="A17" s="15"/>
      <c r="B17" s="21" t="s">
        <v>1455</v>
      </c>
      <c r="C17" s="30">
        <f t="shared" ref="C17:H17" si="0">+SUM(C5:C16)</f>
        <v>0</v>
      </c>
      <c r="D17" s="30">
        <f t="shared" si="0"/>
        <v>0</v>
      </c>
      <c r="E17" s="30">
        <f t="shared" si="0"/>
        <v>0</v>
      </c>
      <c r="F17" s="30">
        <f t="shared" si="0"/>
        <v>0</v>
      </c>
      <c r="G17" s="30">
        <f t="shared" si="0"/>
        <v>0</v>
      </c>
      <c r="H17" s="30">
        <f t="shared" si="0"/>
        <v>0</v>
      </c>
    </row>
    <row r="18" spans="1:8" ht="17.25" thickBot="1" x14ac:dyDescent="0.35"/>
    <row r="19" spans="1:8" ht="33" x14ac:dyDescent="0.3">
      <c r="A19" s="11" t="s">
        <v>139</v>
      </c>
      <c r="B19" s="50" t="s">
        <v>1410</v>
      </c>
      <c r="C19" s="12" t="str">
        <f>+C$4</f>
        <v>Año 16</v>
      </c>
      <c r="D19" s="12" t="str">
        <f t="shared" ref="D19:H19" si="1">+D$4</f>
        <v>Año 17</v>
      </c>
      <c r="E19" s="12" t="str">
        <f t="shared" si="1"/>
        <v>Año 18</v>
      </c>
      <c r="F19" s="12" t="str">
        <f t="shared" si="1"/>
        <v>Año 19</v>
      </c>
      <c r="G19" s="12" t="str">
        <f t="shared" si="1"/>
        <v>Año 20</v>
      </c>
      <c r="H19" s="12" t="str">
        <f t="shared" si="1"/>
        <v>Año 21</v>
      </c>
    </row>
    <row r="20" spans="1:8" x14ac:dyDescent="0.3">
      <c r="A20" s="14">
        <v>140400</v>
      </c>
      <c r="B20" s="49" t="str">
        <f>PROPER(VLOOKUP($A20,cuc!$A$2:$AA$2088,B$3,FALSE))</f>
        <v xml:space="preserve">      Créditos De Vivienda - Con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3">
      <c r="A21" s="14">
        <v>140500</v>
      </c>
      <c r="B21" s="49" t="str">
        <f>PROPER(VLOOKUP($A21,cuc!$A$2:$AA$2088,B$3,FALSE))</f>
        <v xml:space="preserve">      Créditos De Vivienda - Sin Libranza</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146905</v>
      </c>
      <c r="B22" s="49" t="str">
        <f>PROPER(VLOOKUP($A22,cuc!$A$2:$AA$2088,B$3,FALSE))</f>
        <v xml:space="preserve">         Categoría A Riesgo Normal, Vivienda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146910</v>
      </c>
      <c r="B23" s="49" t="str">
        <f>PROPER(VLOOKUP($A23,cuc!$A$2:$AA$2088,B$3,FALSE))</f>
        <v xml:space="preserve">         Categoría B Riesgo Aceptable, Vivienda</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146915</v>
      </c>
      <c r="B24" s="49" t="str">
        <f>PROPER(VLOOKUP($A24,cuc!$A$2:$AA$2088,B$3,FALSE))</f>
        <v xml:space="preserve">         Categoría C Riesgo Apreciable, Vivienda</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146920</v>
      </c>
      <c r="B25" s="49" t="str">
        <f>PROPER(VLOOKUP($A25,cuc!$A$2:$AA$2088,B$3,FALSE))</f>
        <v xml:space="preserve">         Categoría D Riesgo Significativo, Vivienda</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3">
      <c r="A26" s="14">
        <v>146925</v>
      </c>
      <c r="B26" s="49" t="str">
        <f>PROPER(VLOOKUP($A26,cuc!$A$2:$AA$2088,B$3,FALSE))</f>
        <v xml:space="preserve">         Categoría E Riesgo De Incobrabilidad,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7.25" thickBot="1" x14ac:dyDescent="0.35">
      <c r="A27" s="15"/>
      <c r="B27" s="19" t="s">
        <v>1456</v>
      </c>
      <c r="C27" s="31">
        <f t="shared" ref="C27:H27" si="2">SUM(C20:C26)</f>
        <v>0</v>
      </c>
      <c r="D27" s="31">
        <f t="shared" si="2"/>
        <v>0</v>
      </c>
      <c r="E27" s="31">
        <f t="shared" si="2"/>
        <v>0</v>
      </c>
      <c r="F27" s="31">
        <f t="shared" si="2"/>
        <v>0</v>
      </c>
      <c r="G27" s="51">
        <f t="shared" si="2"/>
        <v>0</v>
      </c>
      <c r="H27" s="51">
        <f t="shared" si="2"/>
        <v>0</v>
      </c>
    </row>
    <row r="28" spans="1:8" ht="17.25" thickBot="1" x14ac:dyDescent="0.35"/>
    <row r="29" spans="1:8" x14ac:dyDescent="0.3">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3">
      <c r="B30" s="10" t="s">
        <v>1457</v>
      </c>
      <c r="C30" s="27">
        <f>IFERROR(+C17/C27,0%)</f>
        <v>0</v>
      </c>
      <c r="D30" s="27">
        <f t="shared" ref="D30:G30" si="4">IFERROR(+D17/D27,0%)</f>
        <v>0</v>
      </c>
      <c r="E30" s="27">
        <f t="shared" si="4"/>
        <v>0</v>
      </c>
      <c r="F30" s="27">
        <f t="shared" si="4"/>
        <v>0</v>
      </c>
      <c r="G30" s="27">
        <f t="shared" si="4"/>
        <v>0</v>
      </c>
      <c r="H30" s="27">
        <f t="shared" ref="H30" si="5">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B4ABA-47CB-40EA-B67A-E0E4D9BBE317}">
  <dimension ref="A1:AD30"/>
  <sheetViews>
    <sheetView showGridLines="0" zoomScale="120" zoomScaleNormal="120" workbookViewId="0">
      <pane xSplit="1" ySplit="4" topLeftCell="B29"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1409</v>
      </c>
      <c r="B1" s="17" t="s">
        <v>54</v>
      </c>
      <c r="C1" s="17" t="s">
        <v>107</v>
      </c>
      <c r="D1" s="17" t="s">
        <v>80</v>
      </c>
      <c r="E1" s="17" t="s">
        <v>55</v>
      </c>
      <c r="G1" s="1"/>
      <c r="I1" s="1"/>
    </row>
    <row r="2" spans="1:30" s="33" customFormat="1" ht="33.75" thickBot="1" x14ac:dyDescent="0.35">
      <c r="A2" s="32" t="s">
        <v>0</v>
      </c>
      <c r="B2" s="62" t="str">
        <f>+Indicadores!E34</f>
        <v>Deterioro / Cartera Bruta</v>
      </c>
      <c r="C2" s="24" t="str">
        <f>+Indicadores!B34</f>
        <v>Activo</v>
      </c>
      <c r="D2" s="63" t="str">
        <f>+Indicadores!C34</f>
        <v>Indicador de Cobertura de la Cartera Total en Riesgo</v>
      </c>
      <c r="E2" s="24" t="str">
        <f>+Indicadores!D34</f>
        <v>Deterioro / Cartera Bruta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140800</v>
      </c>
      <c r="B5" s="22" t="str">
        <f>PROPER(VLOOKUP($A5,cuc!$A$2:$AA$2088,B$3,FALSE))</f>
        <v xml:space="preserve">      Deterioro Créditos De Vivienda (Cr)</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144500</v>
      </c>
      <c r="B6" s="22" t="str">
        <f>PROPER(VLOOKUP($A6,cuc!$A$2:$AA$2088,B$3,FALSE))</f>
        <v xml:space="preserve">      Deterioro CrÉditos De Consumo (Cr)</v>
      </c>
      <c r="C6" s="28">
        <f>VLOOKUP($A6,cuc!$A$2:$AA$2088,C$3,FALSE)</f>
        <v>18273236.690000001</v>
      </c>
      <c r="D6" s="28">
        <f>VLOOKUP($A6,cuc!$A$2:$AA$2088,D$3,FALSE)</f>
        <v>62956731.810000002</v>
      </c>
      <c r="E6" s="28">
        <f>VLOOKUP($A6,cuc!$A$2:$AA$2088,E$3,FALSE)</f>
        <v>44667593.920000002</v>
      </c>
      <c r="F6" s="28">
        <f>VLOOKUP($A6,cuc!$A$2:$AA$2088,F$3,FALSE)</f>
        <v>34398222.450000003</v>
      </c>
      <c r="G6" s="29">
        <f>VLOOKUP($A6,cuc!$A$2:$AA$2088,G$3,FALSE)</f>
        <v>26431173.449999999</v>
      </c>
      <c r="H6" s="29">
        <f>VLOOKUP($A6,cuc!$A$2:$AA$2088,H$3,FALSE)</f>
        <v>30207182.449999999</v>
      </c>
      <c r="I6" s="1" t="s">
        <v>1454</v>
      </c>
    </row>
    <row r="7" spans="1:30" x14ac:dyDescent="0.3">
      <c r="A7" s="14">
        <v>145100</v>
      </c>
      <c r="B7" s="22" t="str">
        <f>PROPER(VLOOKUP($A7,cuc!$A$2:$AA$2088,B$3,FALSE))</f>
        <v xml:space="preserve">      Deterioro Microcrédito Inmobiliario (Cr)</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3">
      <c r="A8" s="14">
        <v>145800</v>
      </c>
      <c r="B8" s="22" t="str">
        <f>PROPER(VLOOKUP($A8,cuc!$A$2:$AA$2088,B$3,FALSE))</f>
        <v xml:space="preserve">      Deterioro Microcrédito Empresarial (Cr)</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146500</v>
      </c>
      <c r="B9" s="22" t="str">
        <f>PROPER(VLOOKUP($A9,cuc!$A$2:$AA$2088,B$3,FALSE))</f>
        <v xml:space="preserve">      Deterioro CréDitos Comerciales (Cr)</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146800</v>
      </c>
      <c r="B10" s="22" t="str">
        <f>PROPER(VLOOKUP($A10,cuc!$A$2:$AA$2088,B$3,FALSE))</f>
        <v xml:space="preserve">      Deterioro General De Cartera De CrÉditos (Cr)</v>
      </c>
      <c r="C10" s="28">
        <f>VLOOKUP($A10,cuc!$A$2:$AA$2088,C$3,FALSE)</f>
        <v>11252263.130000001</v>
      </c>
      <c r="D10" s="28">
        <f>VLOOKUP($A10,cuc!$A$2:$AA$2088,D$3,FALSE)</f>
        <v>12217252.300000001</v>
      </c>
      <c r="E10" s="28">
        <f>VLOOKUP($A10,cuc!$A$2:$AA$2088,E$3,FALSE)</f>
        <v>14007458.289999999</v>
      </c>
      <c r="F10" s="28">
        <f>VLOOKUP($A10,cuc!$A$2:$AA$2088,F$3,FALSE)</f>
        <v>13200422.390000001</v>
      </c>
      <c r="G10" s="29">
        <f>VLOOKUP($A10,cuc!$A$2:$AA$2088,G$3,FALSE)</f>
        <v>10816743.609999999</v>
      </c>
      <c r="H10" s="29">
        <f>VLOOKUP($A10,cuc!$A$2:$AA$2088,H$3,FALSE)</f>
        <v>9492191.0700000003</v>
      </c>
    </row>
    <row r="11" spans="1:30" x14ac:dyDescent="0.3">
      <c r="A11" s="14">
        <v>147100</v>
      </c>
      <c r="B11" s="22" t="str">
        <f>PROPER(VLOOKUP($A11,cuc!$A$2:$AA$2088,B$3,FALSE))</f>
        <v xml:space="preserve">      Deterioro CréDitos A Empleados (Cr)</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ht="17.25" thickBot="1" x14ac:dyDescent="0.35">
      <c r="A12" s="15"/>
      <c r="B12" s="21" t="s">
        <v>1458</v>
      </c>
      <c r="C12" s="30">
        <f t="shared" ref="C12:H12" si="0">+SUM(C5:C11)</f>
        <v>29525499.82</v>
      </c>
      <c r="D12" s="30">
        <f t="shared" si="0"/>
        <v>75173984.109999999</v>
      </c>
      <c r="E12" s="30">
        <f t="shared" si="0"/>
        <v>58675052.210000001</v>
      </c>
      <c r="F12" s="30">
        <f t="shared" si="0"/>
        <v>47598644.840000004</v>
      </c>
      <c r="G12" s="30">
        <f t="shared" si="0"/>
        <v>37247917.060000002</v>
      </c>
      <c r="H12" s="30">
        <f t="shared" si="0"/>
        <v>39699373.519999996</v>
      </c>
    </row>
    <row r="13" spans="1:30" ht="17.25" thickBot="1" x14ac:dyDescent="0.35"/>
    <row r="14" spans="1:30" ht="33" x14ac:dyDescent="0.3">
      <c r="A14" s="11" t="s">
        <v>139</v>
      </c>
      <c r="B14" s="50" t="s">
        <v>1410</v>
      </c>
      <c r="C14" s="12" t="str">
        <f>+C$4</f>
        <v>Año 16</v>
      </c>
      <c r="D14" s="12" t="str">
        <f t="shared" ref="D14:H14" si="1">+D$4</f>
        <v>Año 17</v>
      </c>
      <c r="E14" s="12" t="str">
        <f t="shared" si="1"/>
        <v>Año 18</v>
      </c>
      <c r="F14" s="12" t="str">
        <f t="shared" si="1"/>
        <v>Año 19</v>
      </c>
      <c r="G14" s="12" t="str">
        <f t="shared" si="1"/>
        <v>Año 20</v>
      </c>
      <c r="H14" s="12" t="str">
        <f t="shared" si="1"/>
        <v>Año 21</v>
      </c>
    </row>
    <row r="15" spans="1:30" x14ac:dyDescent="0.3">
      <c r="A15" s="14">
        <v>140400</v>
      </c>
      <c r="B15" s="49" t="str">
        <f>PROPER(VLOOKUP($A15,cuc!$A$2:$AA$2088,B$3,FALSE))</f>
        <v xml:space="preserve">      Créditos De Vivienda - Con Libranza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3">
      <c r="A16" s="14">
        <v>140500</v>
      </c>
      <c r="B16" s="49" t="str">
        <f>PROPER(VLOOKUP($A16,cuc!$A$2:$AA$2088,B$3,FALSE))</f>
        <v xml:space="preserve">      Créditos De Vivienda - Sin Libranza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3">
      <c r="A17" s="14">
        <v>141100</v>
      </c>
      <c r="B17" s="49" t="str">
        <f>PROPER(VLOOKUP($A17,cuc!$A$2:$AA$2088,B$3,FALSE))</f>
        <v xml:space="preserve">      Créditos De Consumo, Garantía Admisible - Con Libranza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3">
      <c r="A18" s="14">
        <v>141200</v>
      </c>
      <c r="B18" s="49" t="str">
        <f>PROPER(VLOOKUP($A18,cuc!$A$2:$AA$2088,B$3,FALSE))</f>
        <v xml:space="preserve">      Créditos De Consumo, Garantía Admisible - Sin Libranza</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144100</v>
      </c>
      <c r="B19" s="49" t="str">
        <f>PROPER(VLOOKUP($A19,cuc!$A$2:$AA$2088,B$3,FALSE))</f>
        <v xml:space="preserve">      Créditos De Consumo, Otras Garantías - Con Libranza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3">
      <c r="A20" s="14">
        <v>144200</v>
      </c>
      <c r="B20" s="49" t="str">
        <f>PROPER(VLOOKUP($A20,cuc!$A$2:$AA$2088,B$3,FALSE))</f>
        <v xml:space="preserve">      Créditos De Consumo, Otras Garantías - Sin Libranza</v>
      </c>
      <c r="C20" s="28">
        <f>VLOOKUP($A20,cuc!$A$2:$AA$2088,C$3,FALSE)</f>
        <v>1108384168.73</v>
      </c>
      <c r="D20" s="28">
        <f>VLOOKUP($A20,cuc!$A$2:$AA$2088,D$3,FALSE)</f>
        <v>1221718872.8099999</v>
      </c>
      <c r="E20" s="28">
        <f>VLOOKUP($A20,cuc!$A$2:$AA$2088,E$3,FALSE)</f>
        <v>1400745831.9200001</v>
      </c>
      <c r="F20" s="28">
        <f>VLOOKUP($A20,cuc!$A$2:$AA$2088,F$3,FALSE)</f>
        <v>1320042240.45</v>
      </c>
      <c r="G20" s="29">
        <f>VLOOKUP($A20,cuc!$A$2:$AA$2088,G$3,FALSE)</f>
        <v>1081674365.3900001</v>
      </c>
      <c r="H20" s="29">
        <f>VLOOKUP($A20,cuc!$A$2:$AA$2088,H$3,FALSE)</f>
        <v>949219112.67999995</v>
      </c>
    </row>
    <row r="21" spans="1:8" x14ac:dyDescent="0.3">
      <c r="A21" s="14">
        <v>145400</v>
      </c>
      <c r="B21" s="49"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144800</v>
      </c>
      <c r="B22" s="49" t="str">
        <f>PROPER(VLOOKUP($A22,cuc!$A$2:$AA$2088,B$3,FALSE))</f>
        <v xml:space="preserve">      Microcrédito Inmobiliario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145500</v>
      </c>
      <c r="B23" s="49" t="str">
        <f>PROPER(VLOOKUP($A23,cuc!$A$2:$AA$2088,B$3,FALSE))</f>
        <v xml:space="preserve">      Microcrédito Empresarial - Otras Garantías</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146100</v>
      </c>
      <c r="B24" s="49" t="str">
        <f>PROPER(VLOOKUP($A24,cuc!$A$2:$AA$2088,B$3,FALSE))</f>
        <v xml:space="preserve">      Créditos Comerciales - Garantía Admisible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146200</v>
      </c>
      <c r="B25" s="49" t="str">
        <f>PROPER(VLOOKUP($A25,cuc!$A$2:$AA$2088,B$3,FALSE))</f>
        <v xml:space="preserve">      Créditos Comerciales - Otras Garantías</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3">
      <c r="A26" s="14">
        <v>146900</v>
      </c>
      <c r="B26" s="49" t="str">
        <f>PROPER(VLOOKUP($A26,cuc!$A$2:$AA$2088,B$3,FALSE))</f>
        <v xml:space="preserve">      CréDitos A Empleados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7.25" thickBot="1" x14ac:dyDescent="0.35">
      <c r="A27" s="15"/>
      <c r="B27" s="19" t="s">
        <v>1872</v>
      </c>
      <c r="C27" s="31">
        <f t="shared" ref="C27:H27" si="2">SUM(C15:C26)</f>
        <v>1108384168.73</v>
      </c>
      <c r="D27" s="31">
        <f t="shared" si="2"/>
        <v>1221718872.8099999</v>
      </c>
      <c r="E27" s="31">
        <f t="shared" si="2"/>
        <v>1400745831.9200001</v>
      </c>
      <c r="F27" s="31">
        <f t="shared" si="2"/>
        <v>1320042240.45</v>
      </c>
      <c r="G27" s="51">
        <f t="shared" si="2"/>
        <v>1081674365.3900001</v>
      </c>
      <c r="H27" s="51">
        <f t="shared" si="2"/>
        <v>949219112.67999995</v>
      </c>
    </row>
    <row r="28" spans="1:8" ht="17.25" thickBot="1" x14ac:dyDescent="0.35"/>
    <row r="29" spans="1:8" x14ac:dyDescent="0.3">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3">
      <c r="B30" s="10" t="s">
        <v>36</v>
      </c>
      <c r="C30" s="27">
        <f t="shared" ref="C30:H30" si="4">IFERROR(+C12/C27,0%)</f>
        <v>2.6638326902332678E-2</v>
      </c>
      <c r="D30" s="27">
        <f t="shared" si="4"/>
        <v>6.1531327527990932E-2</v>
      </c>
      <c r="E30" s="27">
        <f t="shared" si="4"/>
        <v>4.1888436055222238E-2</v>
      </c>
      <c r="F30" s="27">
        <f t="shared" si="4"/>
        <v>3.6058425542332427E-2</v>
      </c>
      <c r="G30" s="27">
        <f t="shared" si="4"/>
        <v>3.4435425532683472E-2</v>
      </c>
      <c r="H30" s="27">
        <f t="shared" si="4"/>
        <v>4.1823192337450771E-2</v>
      </c>
    </row>
  </sheetData>
  <conditionalFormatting sqref="C30:G30">
    <cfRule type="colorScale" priority="2">
      <colorScale>
        <cfvo type="min"/>
        <cfvo type="percentile" val="50"/>
        <cfvo type="max"/>
        <color rgb="FFF8696B"/>
        <color rgb="FFFFEB84"/>
        <color rgb="FF63BE7B"/>
      </colorScale>
    </cfRule>
  </conditionalFormatting>
  <conditionalFormatting sqref="H3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E7256-3392-4893-928C-F19257796722}">
  <dimension ref="A1:AD46"/>
  <sheetViews>
    <sheetView showGridLines="0" zoomScale="120" zoomScaleNormal="120" workbookViewId="0">
      <pane xSplit="1" ySplit="4" topLeftCell="B20"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1409</v>
      </c>
      <c r="B1" s="17" t="s">
        <v>54</v>
      </c>
      <c r="C1" s="17" t="s">
        <v>107</v>
      </c>
      <c r="D1" s="17" t="s">
        <v>80</v>
      </c>
      <c r="E1" s="17" t="s">
        <v>55</v>
      </c>
      <c r="G1" s="1"/>
      <c r="I1" s="1"/>
    </row>
    <row r="2" spans="1:30" s="33" customFormat="1" ht="33.75" thickBot="1" x14ac:dyDescent="0.35">
      <c r="A2" s="32" t="s">
        <v>0</v>
      </c>
      <c r="B2" s="24" t="str">
        <f>+Indicadores!E8</f>
        <v>Deterioro / Cartera Vencida</v>
      </c>
      <c r="C2" s="24" t="str">
        <f>+Indicadores!B8</f>
        <v>Riesgo Credito</v>
      </c>
      <c r="D2" s="18" t="str">
        <f>+Indicadores!C8</f>
        <v>Indicador de Cobertura de la Cartera de Consumo en Riesgo</v>
      </c>
      <c r="E2" s="24" t="str">
        <f>+Indicadores!D8</f>
        <v>Cobertura (B, C, D, E)</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144505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144510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4148587</v>
      </c>
      <c r="G6" s="29">
        <f>VLOOKUP($A6,cuc!$A$2:$AA$2088,G$3,FALSE)</f>
        <v>0</v>
      </c>
      <c r="H6" s="29">
        <f>VLOOKUP($A6,cuc!$A$2:$AA$2088,H$3,FALSE)</f>
        <v>674000</v>
      </c>
      <c r="I6" s="1" t="s">
        <v>1454</v>
      </c>
    </row>
    <row r="7" spans="1:30" x14ac:dyDescent="0.3">
      <c r="A7" s="14">
        <v>144515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3">
      <c r="A8" s="14">
        <v>144520</v>
      </c>
      <c r="B8" s="22" t="str">
        <f>PROPER(VLOOKUP($A8,cuc!$A$2:$AA$2088,B$3,FALSE))</f>
        <v xml:space="preserve">         Categoría B Riesgo Aceptable Otras Garantías</v>
      </c>
      <c r="C8" s="28">
        <f>VLOOKUP($A8,cuc!$A$2:$AA$2088,C$3,FALSE)</f>
        <v>426105.99</v>
      </c>
      <c r="D8" s="28">
        <f>VLOOKUP($A8,cuc!$A$2:$AA$2088,D$3,FALSE)</f>
        <v>630000</v>
      </c>
      <c r="E8" s="28">
        <f>VLOOKUP($A8,cuc!$A$2:$AA$2088,E$3,FALSE)</f>
        <v>0</v>
      </c>
      <c r="F8" s="28">
        <f>VLOOKUP($A8,cuc!$A$2:$AA$2088,F$3,FALSE)</f>
        <v>0</v>
      </c>
      <c r="G8" s="29">
        <f>VLOOKUP($A8,cuc!$A$2:$AA$2088,G$3,FALSE)</f>
        <v>0</v>
      </c>
      <c r="H8" s="29">
        <f>VLOOKUP($A8,cuc!$A$2:$AA$2088,H$3,FALSE)</f>
        <v>0</v>
      </c>
    </row>
    <row r="9" spans="1:30" x14ac:dyDescent="0.3">
      <c r="A9" s="14">
        <v>144525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144530</v>
      </c>
      <c r="B10" s="22" t="str">
        <f>PROPER(VLOOKUP($A10,cuc!$A$2:$AA$2088,B$3,FALSE))</f>
        <v xml:space="preserve">         Categoría C Riesgo Apreciable Otras Garantías</v>
      </c>
      <c r="C10" s="28">
        <f>VLOOKUP($A10,cuc!$A$2:$AA$2088,C$3,FALSE)</f>
        <v>0</v>
      </c>
      <c r="D10" s="28">
        <f>VLOOKUP($A10,cuc!$A$2:$AA$2088,D$3,FALSE)</f>
        <v>2430000</v>
      </c>
      <c r="E10" s="28">
        <f>VLOOKUP($A10,cuc!$A$2:$AA$2088,E$3,FALSE)</f>
        <v>1395256</v>
      </c>
      <c r="F10" s="28">
        <f>VLOOKUP($A10,cuc!$A$2:$AA$2088,F$3,FALSE)</f>
        <v>250000</v>
      </c>
      <c r="G10" s="29">
        <f>VLOOKUP($A10,cuc!$A$2:$AA$2088,G$3,FALSE)</f>
        <v>0</v>
      </c>
      <c r="H10" s="29">
        <f>VLOOKUP($A10,cuc!$A$2:$AA$2088,H$3,FALSE)</f>
        <v>0</v>
      </c>
    </row>
    <row r="11" spans="1:30" x14ac:dyDescent="0.3">
      <c r="A11" s="14">
        <v>144535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144540</v>
      </c>
      <c r="B12" s="22" t="str">
        <f>PROPER(VLOOKUP($A12,cuc!$A$2:$AA$2088,B$3,FALSE))</f>
        <v xml:space="preserve">         Categoría D Riesgo Significativo Otras Garantías</v>
      </c>
      <c r="C12" s="28">
        <f>VLOOKUP($A12,cuc!$A$2:$AA$2088,C$3,FALSE)</f>
        <v>0</v>
      </c>
      <c r="D12" s="28">
        <f>VLOOKUP($A12,cuc!$A$2:$AA$2088,D$3,FALSE)</f>
        <v>400000</v>
      </c>
      <c r="E12" s="28">
        <f>VLOOKUP($A12,cuc!$A$2:$AA$2088,E$3,FALSE)</f>
        <v>0</v>
      </c>
      <c r="F12" s="28">
        <f>VLOOKUP($A12,cuc!$A$2:$AA$2088,F$3,FALSE)</f>
        <v>0</v>
      </c>
      <c r="G12" s="29">
        <f>VLOOKUP($A12,cuc!$A$2:$AA$2088,G$3,FALSE)</f>
        <v>1060708</v>
      </c>
      <c r="H12" s="29">
        <f>VLOOKUP($A12,cuc!$A$2:$AA$2088,H$3,FALSE)</f>
        <v>436000</v>
      </c>
    </row>
    <row r="13" spans="1:30" x14ac:dyDescent="0.3">
      <c r="A13" s="14">
        <v>144545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144550</v>
      </c>
      <c r="B14" s="22" t="str">
        <f>PROPER(VLOOKUP($A14,cuc!$A$2:$AA$2088,B$3,FALSE))</f>
        <v xml:space="preserve">         Categoría E Riesgo De Incobrabilidad Otras Garantías</v>
      </c>
      <c r="C14" s="28">
        <f>VLOOKUP($A14,cuc!$A$2:$AA$2088,C$3,FALSE)</f>
        <v>17847130.699999999</v>
      </c>
      <c r="D14" s="28">
        <f>VLOOKUP($A14,cuc!$A$2:$AA$2088,D$3,FALSE)</f>
        <v>59496731.810000002</v>
      </c>
      <c r="E14" s="28">
        <f>VLOOKUP($A14,cuc!$A$2:$AA$2088,E$3,FALSE)</f>
        <v>43272337.920000002</v>
      </c>
      <c r="F14" s="28">
        <f>VLOOKUP($A14,cuc!$A$2:$AA$2088,F$3,FALSE)</f>
        <v>29999635.449999999</v>
      </c>
      <c r="G14" s="29">
        <f>VLOOKUP($A14,cuc!$A$2:$AA$2088,G$3,FALSE)</f>
        <v>25370465.449999999</v>
      </c>
      <c r="H14" s="29">
        <f>VLOOKUP($A14,cuc!$A$2:$AA$2088,H$3,FALSE)</f>
        <v>29097182.449999999</v>
      </c>
    </row>
    <row r="15" spans="1:30" x14ac:dyDescent="0.3">
      <c r="A15" s="14">
        <v>147130</v>
      </c>
      <c r="B15" s="22" t="str">
        <f>PROPER(VLOOKUP($A15,cuc!$A$2:$AA$2088,B$3,FALSE))</f>
        <v xml:space="preserve">         Categoría A Riesgo Normal,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3">
      <c r="A16" s="14">
        <v>147135</v>
      </c>
      <c r="B16" s="22" t="str">
        <f>PROPER(VLOOKUP($A16,cuc!$A$2:$AA$2088,B$3,FALSE))</f>
        <v xml:space="preserve">         Categoría B Riesgo Aceptable,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3">
      <c r="A17" s="14">
        <v>147140</v>
      </c>
      <c r="B17" s="22" t="str">
        <f>PROPER(VLOOKUP($A17,cuc!$A$2:$AA$2088,B$3,FALSE))</f>
        <v xml:space="preserve">         Categoría C Riesgo Apreciable, Consumo</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3">
      <c r="A18" s="14">
        <v>147145</v>
      </c>
      <c r="B18" s="22" t="str">
        <f>PROPER(VLOOKUP($A18,cuc!$A$2:$AA$2088,B$3,FALSE))</f>
        <v xml:space="preserve">         Categoría D Riesgo Significativo, Consumo</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147150</v>
      </c>
      <c r="B19" s="22" t="str">
        <f>PROPER(VLOOKUP($A19,cuc!$A$2:$AA$2088,B$3,FALSE))</f>
        <v xml:space="preserve">         Categoría E Riesgo De Incobrabilidad, Consumo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7.25" thickBot="1" x14ac:dyDescent="0.35">
      <c r="A20" s="15"/>
      <c r="B20" s="21" t="s">
        <v>1459</v>
      </c>
      <c r="C20" s="30">
        <f t="shared" ref="C20:H20" si="0">+SUM(C5:C19)</f>
        <v>18273236.689999998</v>
      </c>
      <c r="D20" s="30">
        <f t="shared" si="0"/>
        <v>62956731.810000002</v>
      </c>
      <c r="E20" s="30">
        <f t="shared" si="0"/>
        <v>44667593.920000002</v>
      </c>
      <c r="F20" s="30">
        <f t="shared" si="0"/>
        <v>34398222.450000003</v>
      </c>
      <c r="G20" s="30">
        <f t="shared" si="0"/>
        <v>26431173.449999999</v>
      </c>
      <c r="H20" s="30">
        <f t="shared" si="0"/>
        <v>30207182.449999999</v>
      </c>
    </row>
    <row r="21" spans="1:8" ht="17.25" thickBot="1" x14ac:dyDescent="0.35"/>
    <row r="22" spans="1:8" ht="33" x14ac:dyDescent="0.3">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x14ac:dyDescent="0.3">
      <c r="A23" s="14">
        <v>141110</v>
      </c>
      <c r="B23" s="49"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141115</v>
      </c>
      <c r="B24" s="49" t="str">
        <f>PROPER(VLOOKUP($A24,cuc!$A$2:$AA$2088,B$3,FALSE))</f>
        <v xml:space="preserve">         Categoría C Riesgo Apreciable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141120</v>
      </c>
      <c r="B25" s="49" t="str">
        <f>PROPER(VLOOKUP($A25,cuc!$A$2:$AA$2088,B$3,FALSE))</f>
        <v xml:space="preserve">         Categoría D Riesgo Significativo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3">
      <c r="A26" s="14">
        <v>141125</v>
      </c>
      <c r="B26" s="49" t="str">
        <f>PROPER(VLOOKUP($A26,cuc!$A$2:$AA$2088,B$3,FALSE))</f>
        <v xml:space="preserve">         Categoría E Riesgo De Incobrabilidad</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3">
      <c r="A27" s="14">
        <v>141210</v>
      </c>
      <c r="B27" s="49"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3">
      <c r="A28" s="14">
        <v>141215</v>
      </c>
      <c r="B28" s="49" t="str">
        <f>PROPER(VLOOKUP($A28,cuc!$A$2:$AA$2088,B$3,FALSE))</f>
        <v xml:space="preserve">         Categoría C Riesgo Apreciable</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3">
      <c r="A29" s="14">
        <v>141220</v>
      </c>
      <c r="B29" s="49" t="str">
        <f>PROPER(VLOOKUP($A29,cuc!$A$2:$AA$2088,B$3,FALSE))</f>
        <v xml:space="preserve">         Categoría D Riesgo Significativo</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3">
      <c r="A30" s="14">
        <v>141225</v>
      </c>
      <c r="B30" s="49" t="str">
        <f>PROPER(VLOOKUP($A30,cuc!$A$2:$AA$2088,B$3,FALSE))</f>
        <v xml:space="preserve">         Categoría E Riesgo De Incobrabilidad</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3">
      <c r="A31" s="14">
        <v>144110</v>
      </c>
      <c r="B31" s="49" t="str">
        <f>PROPER(VLOOKUP($A31,cuc!$A$2:$AA$2088,B$3,FALSE))</f>
        <v xml:space="preserve">         Categoría B Riesgo Aceptable</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3">
      <c r="A32" s="14">
        <v>144115</v>
      </c>
      <c r="B32" s="49" t="str">
        <f>PROPER(VLOOKUP($A32,cuc!$A$2:$AA$2088,B$3,FALSE))</f>
        <v xml:space="preserve">         Categoría C Riesgo Apreciable</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3">
      <c r="A33" s="14">
        <v>144120</v>
      </c>
      <c r="B33" s="49" t="str">
        <f>PROPER(VLOOKUP($A33,cuc!$A$2:$AA$2088,B$3,FALSE))</f>
        <v xml:space="preserve">         Categoría D Riesgo Significativo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3">
      <c r="A34" s="14">
        <v>144125</v>
      </c>
      <c r="B34" s="49" t="str">
        <f>PROPER(VLOOKUP($A34,cuc!$A$2:$AA$2088,B$3,FALSE))</f>
        <v xml:space="preserve">         Categoría E Riesgo De Incobrabilidad</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3">
      <c r="A35" s="14">
        <v>144210</v>
      </c>
      <c r="B35" s="49" t="str">
        <f>PROPER(VLOOKUP($A35,cuc!$A$2:$AA$2088,B$3,FALSE))</f>
        <v xml:space="preserve">         Categoría B Riesgo Aceptable</v>
      </c>
      <c r="C35" s="28">
        <f>VLOOKUP($A35,cuc!$A$2:$AA$2088,C$3,FALSE)</f>
        <v>3108866</v>
      </c>
      <c r="D35" s="28">
        <f>VLOOKUP($A35,cuc!$A$2:$AA$2088,D$3,FALSE)</f>
        <v>630000</v>
      </c>
      <c r="E35" s="28">
        <f>VLOOKUP($A35,cuc!$A$2:$AA$2088,E$3,FALSE)</f>
        <v>0</v>
      </c>
      <c r="F35" s="28">
        <f>VLOOKUP($A35,cuc!$A$2:$AA$2088,F$3,FALSE)</f>
        <v>0</v>
      </c>
      <c r="G35" s="29">
        <f>VLOOKUP($A35,cuc!$A$2:$AA$2088,G$3,FALSE)</f>
        <v>0</v>
      </c>
      <c r="H35" s="29">
        <f>VLOOKUP($A35,cuc!$A$2:$AA$2088,H$3,FALSE)</f>
        <v>0</v>
      </c>
    </row>
    <row r="36" spans="1:8" x14ac:dyDescent="0.3">
      <c r="A36" s="14">
        <v>144215</v>
      </c>
      <c r="B36" s="49" t="str">
        <f>PROPER(VLOOKUP($A36,cuc!$A$2:$AA$2088,B$3,FALSE))</f>
        <v xml:space="preserve">         Categoría C Riesgo Apreciable</v>
      </c>
      <c r="C36" s="28">
        <f>VLOOKUP($A36,cuc!$A$2:$AA$2088,C$3,FALSE)</f>
        <v>1038340</v>
      </c>
      <c r="D36" s="28">
        <f>VLOOKUP($A36,cuc!$A$2:$AA$2088,D$3,FALSE)</f>
        <v>2430000</v>
      </c>
      <c r="E36" s="28">
        <f>VLOOKUP($A36,cuc!$A$2:$AA$2088,E$3,FALSE)</f>
        <v>1395256</v>
      </c>
      <c r="F36" s="28">
        <f>VLOOKUP($A36,cuc!$A$2:$AA$2088,F$3,FALSE)</f>
        <v>250000</v>
      </c>
      <c r="G36" s="29">
        <f>VLOOKUP($A36,cuc!$A$2:$AA$2088,G$3,FALSE)</f>
        <v>0</v>
      </c>
      <c r="H36" s="29">
        <f>VLOOKUP($A36,cuc!$A$2:$AA$2088,H$3,FALSE)</f>
        <v>0</v>
      </c>
    </row>
    <row r="37" spans="1:8" x14ac:dyDescent="0.3">
      <c r="A37" s="14">
        <v>144220</v>
      </c>
      <c r="B37" s="49" t="str">
        <f>PROPER(VLOOKUP($A37,cuc!$A$2:$AA$2088,B$3,FALSE))</f>
        <v xml:space="preserve">         Categoría D Riesgo Significativo</v>
      </c>
      <c r="C37" s="28">
        <f>VLOOKUP($A37,cuc!$A$2:$AA$2088,C$3,FALSE)</f>
        <v>915000</v>
      </c>
      <c r="D37" s="28">
        <f>VLOOKUP($A37,cuc!$A$2:$AA$2088,D$3,FALSE)</f>
        <v>400000</v>
      </c>
      <c r="E37" s="28">
        <f>VLOOKUP($A37,cuc!$A$2:$AA$2088,E$3,FALSE)</f>
        <v>0</v>
      </c>
      <c r="F37" s="28">
        <f>VLOOKUP($A37,cuc!$A$2:$AA$2088,F$3,FALSE)</f>
        <v>0</v>
      </c>
      <c r="G37" s="29">
        <f>VLOOKUP($A37,cuc!$A$2:$AA$2088,G$3,FALSE)</f>
        <v>1060708</v>
      </c>
      <c r="H37" s="29">
        <f>VLOOKUP($A37,cuc!$A$2:$AA$2088,H$3,FALSE)</f>
        <v>436000</v>
      </c>
    </row>
    <row r="38" spans="1:8" x14ac:dyDescent="0.3">
      <c r="A38" s="14">
        <v>144225</v>
      </c>
      <c r="B38" s="49" t="str">
        <f>PROPER(VLOOKUP($A38,cuc!$A$2:$AA$2088,B$3,FALSE))</f>
        <v xml:space="preserve">         Categoría E Riesgo De Incobrabilidad</v>
      </c>
      <c r="C38" s="28">
        <f>VLOOKUP($A38,cuc!$A$2:$AA$2088,C$3,FALSE)</f>
        <v>56732895.729999997</v>
      </c>
      <c r="D38" s="28">
        <f>VLOOKUP($A38,cuc!$A$2:$AA$2088,D$3,FALSE)</f>
        <v>59496731.810000002</v>
      </c>
      <c r="E38" s="28">
        <f>VLOOKUP($A38,cuc!$A$2:$AA$2088,E$3,FALSE)</f>
        <v>43272337.920000002</v>
      </c>
      <c r="F38" s="28">
        <f>VLOOKUP($A38,cuc!$A$2:$AA$2088,F$3,FALSE)</f>
        <v>29999635.449999999</v>
      </c>
      <c r="G38" s="29">
        <f>VLOOKUP($A38,cuc!$A$2:$AA$2088,G$3,FALSE)</f>
        <v>25370465.449999999</v>
      </c>
      <c r="H38" s="29">
        <f>VLOOKUP($A38,cuc!$A$2:$AA$2088,H$3,FALSE)</f>
        <v>29097182.449999999</v>
      </c>
    </row>
    <row r="39" spans="1:8" x14ac:dyDescent="0.3">
      <c r="A39" s="14">
        <v>146935</v>
      </c>
      <c r="B39" s="49" t="str">
        <f>PROPER(VLOOKUP($A39,cuc!$A$2:$AA$2088,B$3,FALSE))</f>
        <v xml:space="preserve">         Categoría B Riesgo Aceptable, Consumo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3">
      <c r="A40" s="14">
        <v>146940</v>
      </c>
      <c r="B40" s="49" t="str">
        <f>PROPER(VLOOKUP($A40,cuc!$A$2:$AA$2088,B$3,FALSE))</f>
        <v xml:space="preserve">         Categoría C Riesgo Apreciable, Consumo</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3">
      <c r="A41" s="14">
        <v>146945</v>
      </c>
      <c r="B41" s="49" t="str">
        <f>PROPER(VLOOKUP($A41,cuc!$A$2:$AA$2088,B$3,FALSE))</f>
        <v xml:space="preserve">         Categoría D Riesgo Significativo, Consumo</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3">
      <c r="A42" s="14">
        <v>146950</v>
      </c>
      <c r="B42" s="49" t="str">
        <f>PROPER(VLOOKUP($A42,cuc!$A$2:$AA$2088,B$3,FALSE))</f>
        <v xml:space="preserve">         Categoría E Riesgo De Incobrabilidad, Consumo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ht="17.25" thickBot="1" x14ac:dyDescent="0.35">
      <c r="A43" s="15"/>
      <c r="B43" s="19" t="s">
        <v>1460</v>
      </c>
      <c r="C43" s="31">
        <f t="shared" ref="C43:H43" si="2">SUM(C23:C42)</f>
        <v>61795101.729999997</v>
      </c>
      <c r="D43" s="31">
        <f t="shared" si="2"/>
        <v>62956731.810000002</v>
      </c>
      <c r="E43" s="31">
        <f t="shared" si="2"/>
        <v>44667593.920000002</v>
      </c>
      <c r="F43" s="31">
        <f t="shared" si="2"/>
        <v>30249635.449999999</v>
      </c>
      <c r="G43" s="51">
        <f t="shared" si="2"/>
        <v>26431173.449999999</v>
      </c>
      <c r="H43" s="51">
        <f t="shared" si="2"/>
        <v>29533182.449999999</v>
      </c>
    </row>
    <row r="44" spans="1:8" ht="17.25" thickBot="1" x14ac:dyDescent="0.35"/>
    <row r="45" spans="1:8" x14ac:dyDescent="0.3">
      <c r="B45" s="20" t="s">
        <v>1408</v>
      </c>
      <c r="C45" s="12" t="str">
        <f t="shared" ref="C45:H45" si="3">+C4</f>
        <v>Año 16</v>
      </c>
      <c r="D45" s="12" t="str">
        <f t="shared" si="3"/>
        <v>Año 17</v>
      </c>
      <c r="E45" s="12" t="str">
        <f t="shared" si="3"/>
        <v>Año 18</v>
      </c>
      <c r="F45" s="12" t="str">
        <f t="shared" si="3"/>
        <v>Año 19</v>
      </c>
      <c r="G45" s="12" t="str">
        <f t="shared" si="3"/>
        <v>Año 20</v>
      </c>
      <c r="H45" s="12" t="str">
        <f t="shared" si="3"/>
        <v>Año 21</v>
      </c>
    </row>
    <row r="46" spans="1:8" x14ac:dyDescent="0.3">
      <c r="B46" s="10" t="s">
        <v>1461</v>
      </c>
      <c r="C46" s="27">
        <f t="shared" ref="C46:H46" si="4">IFERROR(+C20/C43,0%)</f>
        <v>0.29570687932258538</v>
      </c>
      <c r="D46" s="27">
        <f t="shared" si="4"/>
        <v>1</v>
      </c>
      <c r="E46" s="27">
        <f t="shared" si="4"/>
        <v>1</v>
      </c>
      <c r="F46" s="27">
        <f t="shared" si="4"/>
        <v>1.1371450246683883</v>
      </c>
      <c r="G46" s="27">
        <f t="shared" si="4"/>
        <v>1</v>
      </c>
      <c r="H46" s="27">
        <f t="shared" si="4"/>
        <v>1.0228217870234977</v>
      </c>
    </row>
  </sheetData>
  <conditionalFormatting sqref="C46:G46">
    <cfRule type="colorScale" priority="2">
      <colorScale>
        <cfvo type="min"/>
        <cfvo type="percentile" val="50"/>
        <cfvo type="max"/>
        <color rgb="FF63BE7B"/>
        <color rgb="FFFFEB84"/>
        <color rgb="FFF8696B"/>
      </colorScale>
    </cfRule>
  </conditionalFormatting>
  <conditionalFormatting sqref="H46">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A75F5-D434-4255-9EC7-2A0A6C727BFC}">
  <dimension ref="A1:AD2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1409</v>
      </c>
      <c r="B1" s="17" t="s">
        <v>54</v>
      </c>
      <c r="C1" s="17" t="s">
        <v>107</v>
      </c>
      <c r="D1" s="17" t="s">
        <v>80</v>
      </c>
      <c r="E1" s="17" t="s">
        <v>55</v>
      </c>
      <c r="G1" s="1"/>
      <c r="I1" s="1"/>
    </row>
    <row r="2" spans="1:30" s="33" customFormat="1" ht="33.75" thickBot="1" x14ac:dyDescent="0.35">
      <c r="A2" s="32" t="s">
        <v>0</v>
      </c>
      <c r="B2" s="24" t="str">
        <f>+Indicadores!E9</f>
        <v>Deterioro / Cartera Vencida</v>
      </c>
      <c r="C2" s="24" t="str">
        <f>+Indicadores!B9</f>
        <v>Riesgo Credito</v>
      </c>
      <c r="D2" s="18" t="str">
        <f>+Indicadores!C9</f>
        <v>Indicador de Cobertura de la Cartera Comercial en Riesgo</v>
      </c>
      <c r="E2" s="24" t="str">
        <f>+Indicadores!D9</f>
        <v>Cobertura (B, C, D, E)</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146505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146510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3">
      <c r="A7" s="14">
        <v>146515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3">
      <c r="A8" s="14">
        <v>146520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146525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146530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3">
      <c r="A11" s="14">
        <v>146535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146540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3">
      <c r="A13" s="14">
        <v>146545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146550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7.25" thickBot="1" x14ac:dyDescent="0.35">
      <c r="A15" s="15"/>
      <c r="B15" s="21" t="s">
        <v>1463</v>
      </c>
      <c r="C15" s="30">
        <f t="shared" ref="C15:H15" si="0">+SUM(C5:C14)</f>
        <v>0</v>
      </c>
      <c r="D15" s="30">
        <f t="shared" si="0"/>
        <v>0</v>
      </c>
      <c r="E15" s="30">
        <f t="shared" si="0"/>
        <v>0</v>
      </c>
      <c r="F15" s="30">
        <f t="shared" si="0"/>
        <v>0</v>
      </c>
      <c r="G15" s="30">
        <f t="shared" si="0"/>
        <v>0</v>
      </c>
      <c r="H15" s="30">
        <f t="shared" si="0"/>
        <v>0</v>
      </c>
    </row>
    <row r="16" spans="1:30" ht="17.25" thickBot="1" x14ac:dyDescent="0.35"/>
    <row r="17" spans="1:8" ht="33" x14ac:dyDescent="0.3">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3">
      <c r="A18" s="14">
        <v>146110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146115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3">
      <c r="A20" s="14">
        <v>146120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3">
      <c r="A21" s="14">
        <v>146125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146210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146215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146220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146225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7.25" thickBot="1" x14ac:dyDescent="0.35">
      <c r="A26" s="15"/>
      <c r="B26" s="19" t="s">
        <v>1464</v>
      </c>
      <c r="C26" s="31">
        <f t="shared" ref="C26:H26" si="2">SUM(C18:C25)</f>
        <v>0</v>
      </c>
      <c r="D26" s="31">
        <f t="shared" si="2"/>
        <v>0</v>
      </c>
      <c r="E26" s="31">
        <f t="shared" si="2"/>
        <v>0</v>
      </c>
      <c r="F26" s="31">
        <f t="shared" si="2"/>
        <v>0</v>
      </c>
      <c r="G26" s="51">
        <f t="shared" si="2"/>
        <v>0</v>
      </c>
      <c r="H26" s="51">
        <f t="shared" si="2"/>
        <v>0</v>
      </c>
    </row>
    <row r="27" spans="1:8" ht="17.25" thickBot="1" x14ac:dyDescent="0.35"/>
    <row r="28" spans="1:8" x14ac:dyDescent="0.3">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3">
      <c r="B29" s="10" t="s">
        <v>1462</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B5E0-FBC5-4C6B-B890-F26E0B7B12B9}">
  <dimension ref="A1:AD2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1465</v>
      </c>
      <c r="B1" s="17" t="s">
        <v>54</v>
      </c>
      <c r="C1" s="17" t="s">
        <v>107</v>
      </c>
      <c r="D1" s="17" t="s">
        <v>80</v>
      </c>
      <c r="E1" s="17" t="s">
        <v>55</v>
      </c>
      <c r="G1" s="1"/>
      <c r="I1" s="1"/>
    </row>
    <row r="2" spans="1:30" s="33" customFormat="1" ht="50.25" thickBot="1" x14ac:dyDescent="0.35">
      <c r="A2" s="32" t="s">
        <v>0</v>
      </c>
      <c r="B2" s="24" t="str">
        <f>+Indicadores!E10</f>
        <v>Deterioro / Cartera Vencida</v>
      </c>
      <c r="C2" s="24" t="str">
        <f>+Indicadores!B10</f>
        <v>Riesgo Credito</v>
      </c>
      <c r="D2" s="18" t="str">
        <f>+Indicadores!C10</f>
        <v>Indicador de Cobertura de la Cartera Microcrédito Empresarial en Riesgo</v>
      </c>
      <c r="E2" s="24" t="str">
        <f>+Indicadores!D10</f>
        <v>Cobertura (B, C, D, E)</v>
      </c>
      <c r="G2" s="1"/>
    </row>
    <row r="3" spans="1:30" s="9" customFormat="1" ht="9" thickBot="1" x14ac:dyDescent="0.2">
      <c r="B3" s="9">
        <v>2</v>
      </c>
      <c r="C3" s="9">
        <v>3</v>
      </c>
      <c r="D3" s="9">
        <v>4</v>
      </c>
      <c r="E3" s="9">
        <v>5</v>
      </c>
      <c r="F3" s="9">
        <v>6</v>
      </c>
      <c r="G3" s="9">
        <v>7</v>
      </c>
      <c r="H3" s="9">
        <v>8</v>
      </c>
    </row>
    <row r="4" spans="1:30" ht="33" x14ac:dyDescent="0.3">
      <c r="A4" s="11" t="s">
        <v>1466</v>
      </c>
      <c r="B4" s="20" t="s">
        <v>1408</v>
      </c>
      <c r="C4" s="12" t="s">
        <v>1411</v>
      </c>
      <c r="D4" s="12" t="s">
        <v>1412</v>
      </c>
      <c r="E4" s="12" t="s">
        <v>1413</v>
      </c>
      <c r="F4" s="12" t="s">
        <v>1414</v>
      </c>
      <c r="G4" s="12" t="s">
        <v>1415</v>
      </c>
      <c r="H4" s="12" t="s">
        <v>1887</v>
      </c>
    </row>
    <row r="5" spans="1:30" x14ac:dyDescent="0.3">
      <c r="A5" s="14">
        <v>145805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145810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3">
      <c r="A7" s="14">
        <v>145815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3">
      <c r="A8" s="14">
        <v>145820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145825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145830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3">
      <c r="A11" s="14">
        <v>145835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145840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3">
      <c r="A13" s="14">
        <v>145845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145850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7.25" thickBot="1" x14ac:dyDescent="0.35">
      <c r="A15" s="15"/>
      <c r="B15" s="21" t="s">
        <v>1467</v>
      </c>
      <c r="C15" s="30">
        <f t="shared" ref="C15:H15" si="0">+SUM(C5:C14)</f>
        <v>0</v>
      </c>
      <c r="D15" s="30">
        <f t="shared" si="0"/>
        <v>0</v>
      </c>
      <c r="E15" s="30">
        <f t="shared" si="0"/>
        <v>0</v>
      </c>
      <c r="F15" s="30">
        <f t="shared" si="0"/>
        <v>0</v>
      </c>
      <c r="G15" s="30">
        <f t="shared" si="0"/>
        <v>0</v>
      </c>
      <c r="H15" s="30">
        <f t="shared" si="0"/>
        <v>0</v>
      </c>
    </row>
    <row r="16" spans="1:30" ht="17.25" thickBot="1" x14ac:dyDescent="0.35"/>
    <row r="17" spans="1:8" ht="33" x14ac:dyDescent="0.3">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3">
      <c r="A18" s="14">
        <v>145410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145415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3">
      <c r="A20" s="14">
        <v>145420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3">
      <c r="A21" s="14">
        <v>145425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145510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145515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145520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145525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7.25" thickBot="1" x14ac:dyDescent="0.35">
      <c r="A26" s="15"/>
      <c r="B26" s="19" t="s">
        <v>1468</v>
      </c>
      <c r="C26" s="31">
        <f t="shared" ref="C26:H26" si="2">SUM(C18:C25)</f>
        <v>0</v>
      </c>
      <c r="D26" s="31">
        <f t="shared" si="2"/>
        <v>0</v>
      </c>
      <c r="E26" s="31">
        <f t="shared" si="2"/>
        <v>0</v>
      </c>
      <c r="F26" s="31">
        <f t="shared" si="2"/>
        <v>0</v>
      </c>
      <c r="G26" s="51">
        <f t="shared" si="2"/>
        <v>0</v>
      </c>
      <c r="H26" s="51">
        <f t="shared" si="2"/>
        <v>0</v>
      </c>
    </row>
    <row r="27" spans="1:8" ht="17.25" thickBot="1" x14ac:dyDescent="0.35"/>
    <row r="28" spans="1:8" x14ac:dyDescent="0.3">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3">
      <c r="B29" s="10" t="s">
        <v>1469</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5C5B-2F65-4366-94E6-799A5B309D4C}">
  <dimension ref="A1:AD33"/>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33.75" thickBot="1" x14ac:dyDescent="0.35">
      <c r="A2" s="32" t="s">
        <v>0</v>
      </c>
      <c r="B2" s="24" t="str">
        <f>+Indicadores!E11</f>
        <v>Deterioro / Cartera Vencida</v>
      </c>
      <c r="C2" s="24" t="str">
        <f>+Indicadores!B11</f>
        <v>Riesgo Credito</v>
      </c>
      <c r="D2" s="18" t="str">
        <f>+Indicadores!C11</f>
        <v>Indicador de Cobertura de la Cartera de Vivienda en Riesgo</v>
      </c>
      <c r="E2" s="24" t="str">
        <f>+Indicadores!D11</f>
        <v>Cobertura (B, C, D, E)</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140805</v>
      </c>
      <c r="B5" s="22" t="str">
        <f>PROPER(VLOOKUP($A5,cuc!$A$2:$AA$2088,B$3,FALSE))</f>
        <v xml:space="preserve">         Categoría A Riesgo Normal</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140810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3">
      <c r="A7" s="14">
        <v>140815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3">
      <c r="A8" s="14">
        <v>140820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140825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147105</v>
      </c>
      <c r="B10" s="22" t="str">
        <f>PROPER(VLOOKUP($A10,cuc!$A$2:$AA$2088,B$3,FALSE))</f>
        <v xml:space="preserve">         Categoría A Riesgo Normal,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3">
      <c r="A11" s="14">
        <v>147110</v>
      </c>
      <c r="B11" s="22" t="str">
        <f>PROPER(VLOOKUP($A11,cuc!$A$2:$AA$2088,B$3,FALSE))</f>
        <v xml:space="preserve">         Categoría B Riesgo Aceptable,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147115</v>
      </c>
      <c r="B12" s="22" t="str">
        <f>PROPER(VLOOKUP($A12,cuc!$A$2:$AA$2088,B$3,FALSE))</f>
        <v xml:space="preserve">         Categoría C Riesgo Apreciable, Vivienda</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3">
      <c r="A13" s="14">
        <v>147120</v>
      </c>
      <c r="B13" s="22" t="str">
        <f>PROPER(VLOOKUP($A13,cuc!$A$2:$AA$2088,B$3,FALSE))</f>
        <v xml:space="preserve">         Categoría D Riesgo Significativo,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147125</v>
      </c>
      <c r="B14" s="22" t="str">
        <f>PROPER(VLOOKUP($A14,cuc!$A$2:$AA$2088,B$3,FALSE))</f>
        <v xml:space="preserve">         Categoría E Riesgo De Incobrabilidad,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7.25" thickBot="1" x14ac:dyDescent="0.35">
      <c r="A15" s="15"/>
      <c r="B15" s="21" t="s">
        <v>1467</v>
      </c>
      <c r="C15" s="30">
        <f t="shared" ref="C15:H15" si="0">+SUM(C5:C14)</f>
        <v>0</v>
      </c>
      <c r="D15" s="30">
        <f t="shared" si="0"/>
        <v>0</v>
      </c>
      <c r="E15" s="30">
        <f t="shared" si="0"/>
        <v>0</v>
      </c>
      <c r="F15" s="30">
        <f t="shared" si="0"/>
        <v>0</v>
      </c>
      <c r="G15" s="30">
        <f t="shared" si="0"/>
        <v>0</v>
      </c>
      <c r="H15" s="30">
        <f t="shared" si="0"/>
        <v>0</v>
      </c>
    </row>
    <row r="16" spans="1:30" ht="17.25" thickBot="1" x14ac:dyDescent="0.35"/>
    <row r="17" spans="1:8" ht="33" x14ac:dyDescent="0.3">
      <c r="A17" s="11" t="s">
        <v>139</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3">
      <c r="A18" s="14">
        <v>140410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140415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3">
      <c r="A20" s="14">
        <v>140420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3">
      <c r="A21" s="14">
        <v>140425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140510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140515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140520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140525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3">
      <c r="A26" s="14">
        <v>146910</v>
      </c>
      <c r="B26" s="49" t="str">
        <f>PROPER(VLOOKUP($A26,cuc!$A$2:$AA$2088,B$3,FALSE))</f>
        <v xml:space="preserve">         Categoría B Riesgo Aceptable,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3">
      <c r="A27" s="14">
        <v>146915</v>
      </c>
      <c r="B27" s="49" t="str">
        <f>PROPER(VLOOKUP($A27,cuc!$A$2:$AA$2088,B$3,FALSE))</f>
        <v xml:space="preserve">         Categoría C Riesgo Apreciable, Vivienda</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3">
      <c r="A28" s="14">
        <v>146920</v>
      </c>
      <c r="B28" s="49" t="str">
        <f>PROPER(VLOOKUP($A28,cuc!$A$2:$AA$2088,B$3,FALSE))</f>
        <v xml:space="preserve">         Categoría D Riesgo Significativo, Vivienda</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3">
      <c r="A29" s="14">
        <v>146925</v>
      </c>
      <c r="B29" s="49" t="str">
        <f>PROPER(VLOOKUP($A29,cuc!$A$2:$AA$2088,B$3,FALSE))</f>
        <v xml:space="preserve">         Categoría E Riesgo De Incobrabilidad,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ht="17.25" thickBot="1" x14ac:dyDescent="0.35">
      <c r="A30" s="15"/>
      <c r="B30" s="19" t="s">
        <v>1468</v>
      </c>
      <c r="C30" s="31">
        <f t="shared" ref="C30:H30" si="2">SUM(C18:C29)</f>
        <v>0</v>
      </c>
      <c r="D30" s="31">
        <f t="shared" si="2"/>
        <v>0</v>
      </c>
      <c r="E30" s="31">
        <f t="shared" si="2"/>
        <v>0</v>
      </c>
      <c r="F30" s="31">
        <f t="shared" si="2"/>
        <v>0</v>
      </c>
      <c r="G30" s="51">
        <f t="shared" si="2"/>
        <v>0</v>
      </c>
      <c r="H30" s="51">
        <f t="shared" si="2"/>
        <v>0</v>
      </c>
    </row>
    <row r="31" spans="1:8" ht="17.25" thickBot="1" x14ac:dyDescent="0.35"/>
    <row r="32" spans="1:8" x14ac:dyDescent="0.3">
      <c r="B32" s="20" t="s">
        <v>1408</v>
      </c>
      <c r="C32" s="12" t="str">
        <f t="shared" ref="C32:H32" si="3">+C4</f>
        <v>Año 16</v>
      </c>
      <c r="D32" s="12" t="str">
        <f t="shared" si="3"/>
        <v>Año 17</v>
      </c>
      <c r="E32" s="12" t="str">
        <f t="shared" si="3"/>
        <v>Año 18</v>
      </c>
      <c r="F32" s="12" t="str">
        <f t="shared" si="3"/>
        <v>Año 19</v>
      </c>
      <c r="G32" s="12" t="str">
        <f t="shared" si="3"/>
        <v>Año 20</v>
      </c>
      <c r="H32" s="12" t="str">
        <f t="shared" si="3"/>
        <v>Año 21</v>
      </c>
    </row>
    <row r="33" spans="2:8" x14ac:dyDescent="0.3">
      <c r="B33" s="10" t="s">
        <v>1469</v>
      </c>
      <c r="C33" s="27">
        <f t="shared" ref="C33:H33" si="4">IFERROR(+C15/C30,0%)</f>
        <v>0</v>
      </c>
      <c r="D33" s="27">
        <f t="shared" si="4"/>
        <v>0</v>
      </c>
      <c r="E33" s="27">
        <f t="shared" si="4"/>
        <v>0</v>
      </c>
      <c r="F33" s="27">
        <f t="shared" si="4"/>
        <v>0</v>
      </c>
      <c r="G33" s="27">
        <f t="shared" si="4"/>
        <v>0</v>
      </c>
      <c r="H33" s="27">
        <f t="shared" si="4"/>
        <v>0</v>
      </c>
    </row>
  </sheetData>
  <conditionalFormatting sqref="C33:G33">
    <cfRule type="colorScale" priority="2">
      <colorScale>
        <cfvo type="min"/>
        <cfvo type="percentile" val="50"/>
        <cfvo type="max"/>
        <color rgb="FF63BE7B"/>
        <color rgb="FFFFEB84"/>
        <color rgb="FFF8696B"/>
      </colorScale>
    </cfRule>
  </conditionalFormatting>
  <conditionalFormatting sqref="H3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87331-950B-4941-9CF3-FC382DFDEE3F}">
  <dimension ref="A1:AD22"/>
  <sheetViews>
    <sheetView showGridLines="0" zoomScale="120" zoomScaleNormal="120" workbookViewId="0">
      <pane xSplit="1" ySplit="4" topLeftCell="B2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26.25" thickBot="1" x14ac:dyDescent="0.35">
      <c r="A2" s="32" t="s">
        <v>0</v>
      </c>
      <c r="B2" s="24" t="str">
        <f>+Indicadores!E12</f>
        <v>(Carte Bruta periodo Actual / Cartera Bruta del mismo periodo del año anterior )-1</v>
      </c>
      <c r="C2" s="24" t="str">
        <f>+Indicadores!B12</f>
        <v>Riesgo Credito</v>
      </c>
      <c r="D2" s="18" t="str">
        <f>+Indicadores!C12</f>
        <v>Indicador de Crecimiento Cartera Bruta total</v>
      </c>
      <c r="E2" s="24" t="str">
        <f>+Indicadores!D12</f>
        <v>Crecimiento Cartera Bruta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3">
      <c r="A7" s="14">
        <v>141100</v>
      </c>
      <c r="B7" s="22" t="str">
        <f>PROPER(VLOOKUP($A7,cuc!$A$2:$AA$2088,B$3,FALSE))</f>
        <v xml:space="preserve">      Créditos De Consumo, Garantía Admisible - Con Libranza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3">
      <c r="A8" s="14">
        <v>141200</v>
      </c>
      <c r="B8" s="22" t="str">
        <f>PROPER(VLOOKUP($A8,cuc!$A$2:$AA$2088,B$3,FALSE))</f>
        <v xml:space="preserve">      Créditos De Consumo, Garantía Admisible - Sin Libranza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144100</v>
      </c>
      <c r="B9" s="22" t="str">
        <f>PROPER(VLOOKUP($A9,cuc!$A$2:$AA$2088,B$3,FALSE))</f>
        <v xml:space="preserve">      Créditos De Consumo, Otras Garantías - Con Libranza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144200</v>
      </c>
      <c r="B10" s="22" t="str">
        <f>PROPER(VLOOKUP($A10,cuc!$A$2:$AA$2088,B$3,FALSE))</f>
        <v xml:space="preserve">      Créditos De Consumo, Otras Garantías - Sin Libranza</v>
      </c>
      <c r="C10" s="28">
        <f>VLOOKUP($A10,cuc!$A$2:$AA$2088,C$3,FALSE)</f>
        <v>1108384168.73</v>
      </c>
      <c r="D10" s="28">
        <f>VLOOKUP($A10,cuc!$A$2:$AA$2088,D$3,FALSE)</f>
        <v>1221718872.8099999</v>
      </c>
      <c r="E10" s="28">
        <f>VLOOKUP($A10,cuc!$A$2:$AA$2088,E$3,FALSE)</f>
        <v>1400745831.9200001</v>
      </c>
      <c r="F10" s="28">
        <f>VLOOKUP($A10,cuc!$A$2:$AA$2088,F$3,FALSE)</f>
        <v>1320042240.45</v>
      </c>
      <c r="G10" s="29">
        <f>VLOOKUP($A10,cuc!$A$2:$AA$2088,G$3,FALSE)</f>
        <v>1081674365.3900001</v>
      </c>
      <c r="H10" s="29">
        <f>VLOOKUP($A10,cuc!$A$2:$AA$2088,H$3,FALSE)</f>
        <v>949219112.67999995</v>
      </c>
    </row>
    <row r="11" spans="1:30" x14ac:dyDescent="0.3">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3">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3">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3">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7.25" thickBot="1" x14ac:dyDescent="0.35">
      <c r="A17" s="15"/>
      <c r="B17" s="21" t="s">
        <v>1472</v>
      </c>
      <c r="C17" s="30">
        <f t="shared" ref="C17:H17" si="0">+SUM(C5:C16)</f>
        <v>1108384168.73</v>
      </c>
      <c r="D17" s="30">
        <f t="shared" si="0"/>
        <v>1221718872.8099999</v>
      </c>
      <c r="E17" s="30">
        <f t="shared" si="0"/>
        <v>1400745831.9200001</v>
      </c>
      <c r="F17" s="30">
        <f t="shared" si="0"/>
        <v>1320042240.45</v>
      </c>
      <c r="G17" s="30">
        <f t="shared" si="0"/>
        <v>1081674365.3900001</v>
      </c>
      <c r="H17" s="30">
        <f t="shared" si="0"/>
        <v>949219112.67999995</v>
      </c>
    </row>
    <row r="20" spans="1:8" ht="17.25" thickBot="1" x14ac:dyDescent="0.35"/>
    <row r="21" spans="1:8" x14ac:dyDescent="0.3">
      <c r="B21" s="20" t="s">
        <v>1408</v>
      </c>
      <c r="C21" s="12" t="str">
        <f>+D4</f>
        <v>Año 17</v>
      </c>
      <c r="D21" s="12" t="str">
        <f>+E4</f>
        <v>Año 18</v>
      </c>
      <c r="E21" s="12" t="str">
        <f>+F4</f>
        <v>Año 19</v>
      </c>
      <c r="F21" s="12" t="str">
        <f>+G4</f>
        <v>Año 20</v>
      </c>
      <c r="G21" s="12" t="str">
        <f>+H4</f>
        <v>Año 21</v>
      </c>
    </row>
    <row r="22" spans="1:8" x14ac:dyDescent="0.3">
      <c r="B22" s="10" t="s">
        <v>1473</v>
      </c>
      <c r="C22" s="27">
        <f>IFERROR(+D17/C17-1,0%)</f>
        <v>0.10225218590938567</v>
      </c>
      <c r="D22" s="27">
        <f t="shared" ref="D22:G22" si="1">IFERROR(+E17/D17-1,0%)</f>
        <v>0.14653695141684375</v>
      </c>
      <c r="E22" s="27">
        <f t="shared" si="1"/>
        <v>-5.7614728975762697E-2</v>
      </c>
      <c r="F22" s="27">
        <f t="shared" si="1"/>
        <v>-0.18057594503850172</v>
      </c>
      <c r="G22" s="27">
        <f t="shared" si="1"/>
        <v>-0.12245390752349306</v>
      </c>
    </row>
  </sheetData>
  <conditionalFormatting sqref="C22:F22">
    <cfRule type="colorScale" priority="2">
      <colorScale>
        <cfvo type="min"/>
        <cfvo type="percentile" val="50"/>
        <cfvo type="max"/>
        <color rgb="FFF8696B"/>
        <color rgb="FFFFEB84"/>
        <color rgb="FF63BE7B"/>
      </colorScale>
    </cfRule>
  </conditionalFormatting>
  <conditionalFormatting sqref="G2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0CF7-115D-4ED2-B855-C0FA3835013A}">
  <dimension ref="A1:AD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51.75" thickBot="1" x14ac:dyDescent="0.35">
      <c r="A2" s="32" t="s">
        <v>0</v>
      </c>
      <c r="B2" s="24" t="str">
        <f>+Indicadores!E13</f>
        <v>(Cartera Bruta periodo Actual / Cartera Bruta del mismo periodo del año anterior )-1</v>
      </c>
      <c r="C2" s="24" t="str">
        <f>+Indicadores!B13</f>
        <v>Riesgo Credito</v>
      </c>
      <c r="D2" s="18" t="str">
        <f>+Indicadores!C13</f>
        <v>Indicador de Crecimiento de Cartera Bruta de Consumo Sin Libranza</v>
      </c>
      <c r="E2" s="24" t="str">
        <f>+Indicadores!D13</f>
        <v>Crecimiento de Cartera Bruta de Consumo Sin Libranza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141200</v>
      </c>
      <c r="B5" s="22" t="str">
        <f>PROPER(VLOOKUP($A5,cuc!$A$2:$AA$2088,B$3,FALSE))</f>
        <v xml:space="preserve">      Créditos De Consumo, Garantía Admisible - Sin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144200</v>
      </c>
      <c r="B6" s="22" t="str">
        <f>PROPER(VLOOKUP($A6,cuc!$A$2:$AA$2088,B$3,FALSE))</f>
        <v xml:space="preserve">      Créditos De Consumo, Otras Garantías - Sin Libranza</v>
      </c>
      <c r="C6" s="28">
        <f>VLOOKUP($A6,cuc!$A$2:$AA$2088,C$3,FALSE)</f>
        <v>1108384168.73</v>
      </c>
      <c r="D6" s="28">
        <f>VLOOKUP($A6,cuc!$A$2:$AA$2088,D$3,FALSE)</f>
        <v>1221718872.8099999</v>
      </c>
      <c r="E6" s="28">
        <f>VLOOKUP($A6,cuc!$A$2:$AA$2088,E$3,FALSE)</f>
        <v>1400745831.9200001</v>
      </c>
      <c r="F6" s="28">
        <f>VLOOKUP($A6,cuc!$A$2:$AA$2088,F$3,FALSE)</f>
        <v>1320042240.45</v>
      </c>
      <c r="G6" s="29">
        <f>VLOOKUP($A6,cuc!$A$2:$AA$2088,G$3,FALSE)</f>
        <v>1081674365.3900001</v>
      </c>
      <c r="H6" s="29">
        <f>VLOOKUP($A6,cuc!$A$2:$AA$2088,H$3,FALSE)</f>
        <v>949219112.67999995</v>
      </c>
      <c r="I6" s="1" t="s">
        <v>1454</v>
      </c>
    </row>
    <row r="7" spans="1:30" ht="17.25" thickBot="1" x14ac:dyDescent="0.35">
      <c r="A7" s="15"/>
      <c r="B7" s="21" t="s">
        <v>1474</v>
      </c>
      <c r="C7" s="30">
        <f t="shared" ref="C7:H7" si="0">+SUM(C5:C6)</f>
        <v>1108384168.73</v>
      </c>
      <c r="D7" s="30">
        <f t="shared" si="0"/>
        <v>1221718872.8099999</v>
      </c>
      <c r="E7" s="30">
        <f t="shared" si="0"/>
        <v>1400745831.9200001</v>
      </c>
      <c r="F7" s="30">
        <f t="shared" si="0"/>
        <v>1320042240.45</v>
      </c>
      <c r="G7" s="30">
        <f t="shared" si="0"/>
        <v>1081674365.3900001</v>
      </c>
      <c r="H7" s="30">
        <f t="shared" si="0"/>
        <v>949219112.67999995</v>
      </c>
    </row>
    <row r="9" spans="1:30" ht="17.25" thickBot="1" x14ac:dyDescent="0.35"/>
    <row r="10" spans="1:30" x14ac:dyDescent="0.3">
      <c r="B10" s="20" t="s">
        <v>1408</v>
      </c>
      <c r="C10" s="12" t="str">
        <f>+D4</f>
        <v>Año 17</v>
      </c>
      <c r="D10" s="12" t="str">
        <f>+E4</f>
        <v>Año 18</v>
      </c>
      <c r="E10" s="12" t="str">
        <f>+F4</f>
        <v>Año 19</v>
      </c>
      <c r="F10" s="12" t="str">
        <f>+G4</f>
        <v>Año 20</v>
      </c>
      <c r="G10" s="12" t="str">
        <f>+H4</f>
        <v>Año 21</v>
      </c>
    </row>
    <row r="11" spans="1:30" x14ac:dyDescent="0.3">
      <c r="B11" s="10" t="s">
        <v>1475</v>
      </c>
      <c r="C11" s="27">
        <f>IFERROR(+D7/C7-1,0%)</f>
        <v>0.10225218590938567</v>
      </c>
      <c r="D11" s="27">
        <f t="shared" ref="D11:G11" si="1">IFERROR(+E7/D7-1,0%)</f>
        <v>0.14653695141684375</v>
      </c>
      <c r="E11" s="27">
        <f t="shared" si="1"/>
        <v>-5.7614728975762697E-2</v>
      </c>
      <c r="F11" s="27">
        <f t="shared" si="1"/>
        <v>-0.18057594503850172</v>
      </c>
      <c r="G11" s="27">
        <f t="shared" si="1"/>
        <v>-0.12245390752349306</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B9772-8044-4989-BB74-069E60A4BB70}">
  <dimension ref="A1:AD16"/>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51.75" thickBot="1" x14ac:dyDescent="0.35">
      <c r="A2" s="32" t="s">
        <v>0</v>
      </c>
      <c r="B2" s="24" t="str">
        <f>+Indicadores!E14</f>
        <v>(Cartera Bruta periodo Actual / Cartera Bruta del mismo periodo del año anterior )-1</v>
      </c>
      <c r="C2" s="24" t="str">
        <f>+Indicadores!B14</f>
        <v>Riesgo Credito</v>
      </c>
      <c r="D2" s="18" t="str">
        <f>+Indicadores!C14</f>
        <v>Indicador de Crecimiento de Cartera Bruta de Consumo Con Libranza</v>
      </c>
      <c r="E2" s="24" t="str">
        <f>+Indicadores!D14</f>
        <v>Crecimiento de Cartera Bruta de Consumo Con Libranza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141100</v>
      </c>
      <c r="B5" s="22" t="str">
        <f>PROPER(VLOOKUP($A5,cuc!$A$2:$AA$2088,B$3,FALSE))</f>
        <v xml:space="preserve">      Créditos De Consumo, Garantía Admisible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144100</v>
      </c>
      <c r="B6" s="22" t="str">
        <f>PROPER(VLOOKUP($A6,cuc!$A$2:$AA$2088,B$3,FALSE))</f>
        <v xml:space="preserve">      Créditos De Consumo, Otras Garantías - Con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146930</v>
      </c>
      <c r="B7" s="22" t="str">
        <f>PROPER(VLOOKUP($A7,cuc!$A$2:$AA$2088,B$3,FALSE))</f>
        <v xml:space="preserve">         Categoría A Riesgo Normal, Consumo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3">
      <c r="A8" s="14">
        <v>146935</v>
      </c>
      <c r="B8" s="22" t="str">
        <f>PROPER(VLOOKUP($A8,cuc!$A$2:$AA$2088,B$3,FALSE))</f>
        <v xml:space="preserve">         Categoría B Riesgo Aceptable, Consumo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3">
      <c r="A9" s="14">
        <v>146940</v>
      </c>
      <c r="B9" s="22" t="str">
        <f>PROPER(VLOOKUP($A9,cuc!$A$2:$AA$2088,B$3,FALSE))</f>
        <v xml:space="preserve">         Categoría C Riesgo Apreciable, Consumo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3">
      <c r="A10" s="14">
        <v>146945</v>
      </c>
      <c r="B10" s="22" t="str">
        <f>PROPER(VLOOKUP($A10,cuc!$A$2:$AA$2088,B$3,FALSE))</f>
        <v xml:space="preserve">         Categoría D Riesgo Significativo, Consumo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3">
      <c r="A11" s="14">
        <v>146950</v>
      </c>
      <c r="B11" s="22" t="str">
        <f>PROPER(VLOOKUP($A11,cuc!$A$2:$AA$2088,B$3,FALSE))</f>
        <v xml:space="preserve">         Categoría E Riesgo De Incobrabilidad, Consumo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7.25" thickBot="1" x14ac:dyDescent="0.35">
      <c r="A12" s="15"/>
      <c r="B12" s="21" t="s">
        <v>1476</v>
      </c>
      <c r="C12" s="30">
        <f t="shared" ref="C12:H12" si="0">+SUM(C5:C11)</f>
        <v>0</v>
      </c>
      <c r="D12" s="30">
        <f t="shared" si="0"/>
        <v>0</v>
      </c>
      <c r="E12" s="30">
        <f t="shared" si="0"/>
        <v>0</v>
      </c>
      <c r="F12" s="30">
        <f t="shared" si="0"/>
        <v>0</v>
      </c>
      <c r="G12" s="30">
        <f t="shared" si="0"/>
        <v>0</v>
      </c>
      <c r="H12" s="30">
        <f t="shared" si="0"/>
        <v>0</v>
      </c>
    </row>
    <row r="14" spans="1:30" ht="17.25" thickBot="1" x14ac:dyDescent="0.35"/>
    <row r="15" spans="1:30" x14ac:dyDescent="0.3">
      <c r="B15" s="20" t="s">
        <v>1408</v>
      </c>
      <c r="C15" s="12" t="str">
        <f>+D4</f>
        <v>Año 17</v>
      </c>
      <c r="D15" s="12" t="str">
        <f>+E4</f>
        <v>Año 18</v>
      </c>
      <c r="E15" s="12" t="str">
        <f>+F4</f>
        <v>Año 19</v>
      </c>
      <c r="F15" s="12" t="str">
        <f>+G4</f>
        <v>Año 20</v>
      </c>
      <c r="G15" s="12" t="str">
        <f>+H4</f>
        <v>Año 21</v>
      </c>
    </row>
    <row r="16" spans="1:30" x14ac:dyDescent="0.3">
      <c r="B16" s="10" t="s">
        <v>1475</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6DB0E-2DB8-47C8-8D1B-7D598CE4CE5F}">
  <dimension ref="A1:AD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39" thickBot="1" x14ac:dyDescent="0.35">
      <c r="A2" s="32" t="s">
        <v>0</v>
      </c>
      <c r="B2" s="24" t="str">
        <f>+Indicadores!E15</f>
        <v>(Cartera Bruta periodo Actual / Cartera Bruta del mismo periodo del año anterior )-1</v>
      </c>
      <c r="C2" s="24" t="str">
        <f>+Indicadores!B15</f>
        <v>Riesgo Credito</v>
      </c>
      <c r="D2" s="18" t="str">
        <f>+Indicadores!C15</f>
        <v>Indicador de Crecimiento de Cartera Bruta Comercial</v>
      </c>
      <c r="E2" s="24" t="str">
        <f>+Indicadores!D15</f>
        <v>Crecimiento de Cartera Bruta Comercial</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146100</v>
      </c>
      <c r="B5" s="22" t="str">
        <f>PROPER(VLOOKUP($A5,cuc!$A$2:$AA$2088,B$3,FALSE))</f>
        <v xml:space="preserve">      Créditos Comerciales -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146200</v>
      </c>
      <c r="B6" s="22" t="str">
        <f>PROPER(VLOOKUP($A6,cuc!$A$2:$AA$2088,B$3,FALSE))</f>
        <v xml:space="preserve">      Créditos Comerciales -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ht="17.25" thickBot="1" x14ac:dyDescent="0.35">
      <c r="A7" s="15"/>
      <c r="B7" s="21" t="s">
        <v>1477</v>
      </c>
      <c r="C7" s="30">
        <f t="shared" ref="C7:H7" si="0">+SUM(C5:C6)</f>
        <v>0</v>
      </c>
      <c r="D7" s="30">
        <f t="shared" si="0"/>
        <v>0</v>
      </c>
      <c r="E7" s="30">
        <f t="shared" si="0"/>
        <v>0</v>
      </c>
      <c r="F7" s="30">
        <f t="shared" si="0"/>
        <v>0</v>
      </c>
      <c r="G7" s="30">
        <f t="shared" si="0"/>
        <v>0</v>
      </c>
      <c r="H7" s="30">
        <f t="shared" si="0"/>
        <v>0</v>
      </c>
    </row>
    <row r="9" spans="1:30" ht="17.25" thickBot="1" x14ac:dyDescent="0.35"/>
    <row r="10" spans="1:30" x14ac:dyDescent="0.3">
      <c r="B10" s="20" t="s">
        <v>1408</v>
      </c>
      <c r="C10" s="12" t="str">
        <f>+D4</f>
        <v>Año 17</v>
      </c>
      <c r="D10" s="12" t="str">
        <f>+E4</f>
        <v>Año 18</v>
      </c>
      <c r="E10" s="12" t="str">
        <f>+F4</f>
        <v>Año 19</v>
      </c>
      <c r="F10" s="12" t="str">
        <f>+G4</f>
        <v>Año 20</v>
      </c>
      <c r="G10" s="12" t="str">
        <f>+H4</f>
        <v>Año 21</v>
      </c>
    </row>
    <row r="11" spans="1:30" x14ac:dyDescent="0.3">
      <c r="B11" s="10" t="s">
        <v>1478</v>
      </c>
      <c r="C11" s="27">
        <f>IFERROR(+D7/C7-1,0%)</f>
        <v>0</v>
      </c>
      <c r="D11" s="27">
        <f t="shared" ref="D11:G11" si="1">IFERROR(+E7/D7-1,0%)</f>
        <v>0</v>
      </c>
      <c r="E11" s="27">
        <f t="shared" si="1"/>
        <v>0</v>
      </c>
      <c r="F11" s="27">
        <f t="shared" si="1"/>
        <v>0</v>
      </c>
      <c r="G11" s="27">
        <f t="shared" si="1"/>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1763-EC7C-4C36-906C-481D0E4D169A}">
  <dimension ref="A1:AD12"/>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39" thickBot="1" x14ac:dyDescent="0.35">
      <c r="A2" s="32" t="s">
        <v>0</v>
      </c>
      <c r="B2" s="24" t="str">
        <f>+Indicadores!E16</f>
        <v>(Cartera Bruta periodo Actual / Cartera Bruta del mismo periodo del año anterior )-1</v>
      </c>
      <c r="C2" s="24" t="str">
        <f>+Indicadores!B16</f>
        <v>Riesgo Credito</v>
      </c>
      <c r="D2" s="18" t="str">
        <f>+Indicadores!C16</f>
        <v xml:space="preserve">Indicador de Crecimiento de Cartera Bruta Microcrédito </v>
      </c>
      <c r="E2" s="24" t="str">
        <f>+Indicadores!D16</f>
        <v xml:space="preserve">Crecimiento de Cartera Bruta Microcrédito </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144800</v>
      </c>
      <c r="B5" s="22" t="str">
        <f>PROPER(VLOOKUP($A5,cuc!$A$2:$AA$2088,B$3,FALSE))</f>
        <v xml:space="preserve">      Microcrédito Inmobiliario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145400</v>
      </c>
      <c r="B6" s="22" t="str">
        <f>PROPER(VLOOKUP($A6,cuc!$A$2:$AA$2088,B$3,FALSE))</f>
        <v xml:space="preserve">      Microcrédito Empresarial - Garantía Admisible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145500</v>
      </c>
      <c r="B7" s="22" t="str">
        <f>PROPER(VLOOKUP($A7,cuc!$A$2:$AA$2088,B$3,FALSE))</f>
        <v xml:space="preserve">      Microcrédito Empresarial - Otras Garantías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ht="17.25" thickBot="1" x14ac:dyDescent="0.35">
      <c r="A8" s="15"/>
      <c r="B8" s="21" t="s">
        <v>1479</v>
      </c>
      <c r="C8" s="30">
        <f t="shared" ref="C8:H8" si="0">+SUM(C5:C7)</f>
        <v>0</v>
      </c>
      <c r="D8" s="30">
        <f t="shared" si="0"/>
        <v>0</v>
      </c>
      <c r="E8" s="30">
        <f t="shared" si="0"/>
        <v>0</v>
      </c>
      <c r="F8" s="30">
        <f t="shared" si="0"/>
        <v>0</v>
      </c>
      <c r="G8" s="30">
        <f t="shared" si="0"/>
        <v>0</v>
      </c>
      <c r="H8" s="30">
        <f t="shared" si="0"/>
        <v>0</v>
      </c>
    </row>
    <row r="10" spans="1:30" ht="17.25" thickBot="1" x14ac:dyDescent="0.35"/>
    <row r="11" spans="1:30" x14ac:dyDescent="0.3">
      <c r="B11" s="20" t="s">
        <v>1408</v>
      </c>
      <c r="C11" s="12" t="str">
        <f>+D4</f>
        <v>Año 17</v>
      </c>
      <c r="D11" s="12" t="str">
        <f>+E4</f>
        <v>Año 18</v>
      </c>
      <c r="E11" s="12" t="str">
        <f>+F4</f>
        <v>Año 19</v>
      </c>
      <c r="F11" s="12" t="str">
        <f>+G4</f>
        <v>Año 20</v>
      </c>
      <c r="G11" s="12" t="str">
        <f>+H4</f>
        <v>Año 21</v>
      </c>
    </row>
    <row r="12" spans="1:30" x14ac:dyDescent="0.3">
      <c r="B12" s="10" t="s">
        <v>1478</v>
      </c>
      <c r="C12" s="27">
        <f>IFERROR(+D8/C8-1,0%)</f>
        <v>0</v>
      </c>
      <c r="D12" s="27">
        <f t="shared" ref="D12:G12" si="1">IFERROR(+E8/D8-1,0%)</f>
        <v>0</v>
      </c>
      <c r="E12" s="27">
        <f t="shared" si="1"/>
        <v>0</v>
      </c>
      <c r="F12" s="27">
        <f t="shared" si="1"/>
        <v>0</v>
      </c>
      <c r="G12" s="27">
        <f t="shared" si="1"/>
        <v>0</v>
      </c>
    </row>
  </sheetData>
  <conditionalFormatting sqref="C12:F12">
    <cfRule type="colorScale" priority="2">
      <colorScale>
        <cfvo type="min"/>
        <cfvo type="percentile" val="50"/>
        <cfvo type="max"/>
        <color rgb="FFF8696B"/>
        <color rgb="FFFFEB84"/>
        <color rgb="FF63BE7B"/>
      </colorScale>
    </cfRule>
  </conditionalFormatting>
  <conditionalFormatting sqref="G1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4406-7AAE-4023-B2CC-0BBDB9693CAA}">
  <dimension ref="A1:AD16"/>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39" thickBot="1" x14ac:dyDescent="0.35">
      <c r="A2" s="32" t="s">
        <v>0</v>
      </c>
      <c r="B2" s="24" t="str">
        <f>+Indicadores!E17</f>
        <v>(Cartera Bruta periodo Actual / Cartera Bruta del mismo periodo del año anterior )-1</v>
      </c>
      <c r="C2" s="24" t="str">
        <f>+Indicadores!B17</f>
        <v>Riesgo Credito</v>
      </c>
      <c r="D2" s="18" t="str">
        <f>+Indicadores!C17</f>
        <v>Indicador de Crecimiento de Cartera Bruta Vivienda</v>
      </c>
      <c r="E2" s="24" t="str">
        <f>+Indicadores!D17</f>
        <v xml:space="preserve"> Crecimiento de Cartera Bruta Vivienda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146905</v>
      </c>
      <c r="B7" s="22" t="str">
        <f>PROPER(VLOOKUP($A7,cuc!$A$2:$AA$2088,B$3,FALSE))</f>
        <v xml:space="preserve">         Categoría A Riesgo Normal, Vivienda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3">
      <c r="A8" s="14">
        <v>146910</v>
      </c>
      <c r="B8" s="22" t="str">
        <f>PROPER(VLOOKUP($A8,cuc!$A$2:$AA$2088,B$3,FALSE))</f>
        <v xml:space="preserve">         Categoría B Riesgo Aceptable, Vivienda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3">
      <c r="A9" s="14">
        <v>146915</v>
      </c>
      <c r="B9" s="22" t="str">
        <f>PROPER(VLOOKUP($A9,cuc!$A$2:$AA$2088,B$3,FALSE))</f>
        <v xml:space="preserve">         Categoría C Riesgo Apreciable, Vivienda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3">
      <c r="A10" s="14">
        <v>146920</v>
      </c>
      <c r="B10" s="22" t="str">
        <f>PROPER(VLOOKUP($A10,cuc!$A$2:$AA$2088,B$3,FALSE))</f>
        <v xml:space="preserve">         Categoría D Riesgo Significativo,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3">
      <c r="A11" s="14">
        <v>146925</v>
      </c>
      <c r="B11" s="22" t="str">
        <f>PROPER(VLOOKUP($A11,cuc!$A$2:$AA$2088,B$3,FALSE))</f>
        <v xml:space="preserve">         Categoría E Riesgo De Incobrabilidad,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7.25" thickBot="1" x14ac:dyDescent="0.35">
      <c r="A12" s="15"/>
      <c r="B12" s="21" t="s">
        <v>1480</v>
      </c>
      <c r="C12" s="30">
        <f t="shared" ref="C12:H12" si="0">+SUM(C5:C11)</f>
        <v>0</v>
      </c>
      <c r="D12" s="30">
        <f t="shared" si="0"/>
        <v>0</v>
      </c>
      <c r="E12" s="30">
        <f t="shared" si="0"/>
        <v>0</v>
      </c>
      <c r="F12" s="30">
        <f t="shared" si="0"/>
        <v>0</v>
      </c>
      <c r="G12" s="30">
        <f t="shared" si="0"/>
        <v>0</v>
      </c>
      <c r="H12" s="30">
        <f t="shared" si="0"/>
        <v>0</v>
      </c>
    </row>
    <row r="14" spans="1:30" ht="17.25" thickBot="1" x14ac:dyDescent="0.35"/>
    <row r="15" spans="1:30" x14ac:dyDescent="0.3">
      <c r="B15" s="20" t="s">
        <v>1408</v>
      </c>
      <c r="C15" s="12" t="str">
        <f>+D4</f>
        <v>Año 17</v>
      </c>
      <c r="D15" s="12" t="str">
        <f>+E4</f>
        <v>Año 18</v>
      </c>
      <c r="E15" s="12" t="str">
        <f>+F4</f>
        <v>Año 19</v>
      </c>
      <c r="F15" s="12" t="str">
        <f>+G4</f>
        <v>Año 20</v>
      </c>
      <c r="G15" s="12" t="str">
        <f>+H4</f>
        <v>Año 21</v>
      </c>
    </row>
    <row r="16" spans="1:30" x14ac:dyDescent="0.3">
      <c r="B16" s="10" t="s">
        <v>1481</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4DBD-FF3A-4A71-BD4A-3756221FF30E}">
  <dimension ref="A1:AD61"/>
  <sheetViews>
    <sheetView showGridLines="0" zoomScale="120" zoomScaleNormal="120" workbookViewId="0">
      <pane xSplit="1" ySplit="4" topLeftCell="B4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39" thickBot="1" x14ac:dyDescent="0.35">
      <c r="A2" s="32" t="s">
        <v>0</v>
      </c>
      <c r="B2" s="24" t="str">
        <f>+Indicadores!E18</f>
        <v>(Cartera en riesgo periodo actual / Cartera en riesgo del mismo periodo del año anterior )-1</v>
      </c>
      <c r="C2" s="24" t="str">
        <f>+Indicadores!B18</f>
        <v>Riesgo Credito</v>
      </c>
      <c r="D2" s="18" t="str">
        <f>+Indicadores!C18</f>
        <v>Indicador de Crecimiento de Cartera Total por Riesgo</v>
      </c>
      <c r="E2" s="24" t="str">
        <f>+Indicadores!D18</f>
        <v>Crecimiento de Cartera Total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3">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3">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3">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3">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3">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3">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3">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3">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3">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30" x14ac:dyDescent="0.3">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c r="X17" s="1">
        <v>140400</v>
      </c>
      <c r="Y17" s="1">
        <v>140500</v>
      </c>
      <c r="Z17" s="1">
        <v>146905</v>
      </c>
      <c r="AA17" s="1">
        <v>146910</v>
      </c>
      <c r="AB17" s="1">
        <v>146915</v>
      </c>
      <c r="AC17" s="1">
        <v>146920</v>
      </c>
      <c r="AD17" s="1">
        <v>146925</v>
      </c>
    </row>
    <row r="18" spans="1:30" x14ac:dyDescent="0.3">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c r="X18" s="1">
        <v>140400</v>
      </c>
      <c r="Y18" s="1">
        <v>140500</v>
      </c>
      <c r="Z18" s="1">
        <v>146905</v>
      </c>
      <c r="AA18" s="1">
        <v>146910</v>
      </c>
      <c r="AB18" s="1">
        <v>146915</v>
      </c>
      <c r="AC18" s="1">
        <v>146920</v>
      </c>
      <c r="AD18" s="1">
        <v>146925</v>
      </c>
    </row>
    <row r="19" spans="1:30" x14ac:dyDescent="0.3">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c r="X19" s="1">
        <v>140400</v>
      </c>
      <c r="Y19" s="1">
        <v>140500</v>
      </c>
      <c r="Z19" s="1">
        <v>146905</v>
      </c>
      <c r="AA19" s="1">
        <v>146910</v>
      </c>
      <c r="AB19" s="1">
        <v>146915</v>
      </c>
      <c r="AC19" s="1">
        <v>146920</v>
      </c>
      <c r="AD19" s="1">
        <v>146925</v>
      </c>
    </row>
    <row r="20" spans="1:30" x14ac:dyDescent="0.3">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c r="X20" s="1">
        <v>140400</v>
      </c>
      <c r="Y20" s="1">
        <v>140500</v>
      </c>
      <c r="Z20" s="1">
        <v>146905</v>
      </c>
      <c r="AA20" s="1">
        <v>146910</v>
      </c>
      <c r="AB20" s="1">
        <v>146915</v>
      </c>
      <c r="AC20" s="1">
        <v>146920</v>
      </c>
      <c r="AD20" s="1">
        <v>146925</v>
      </c>
    </row>
    <row r="21" spans="1:30" x14ac:dyDescent="0.3">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c r="X21" s="1">
        <v>140400</v>
      </c>
      <c r="Y21" s="1">
        <v>140500</v>
      </c>
      <c r="Z21" s="1">
        <v>146905</v>
      </c>
      <c r="AA21" s="1">
        <v>146910</v>
      </c>
      <c r="AB21" s="1">
        <v>146915</v>
      </c>
      <c r="AC21" s="1">
        <v>146920</v>
      </c>
      <c r="AD21" s="1">
        <v>146925</v>
      </c>
    </row>
    <row r="22" spans="1:30" x14ac:dyDescent="0.3">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c r="X22" s="1">
        <v>140400</v>
      </c>
      <c r="Y22" s="1">
        <v>140500</v>
      </c>
      <c r="Z22" s="1">
        <v>146905</v>
      </c>
      <c r="AA22" s="1">
        <v>146910</v>
      </c>
      <c r="AB22" s="1">
        <v>146915</v>
      </c>
      <c r="AC22" s="1">
        <v>146920</v>
      </c>
      <c r="AD22" s="1">
        <v>146925</v>
      </c>
    </row>
    <row r="23" spans="1:30" x14ac:dyDescent="0.3">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c r="X23" s="1">
        <v>140400</v>
      </c>
      <c r="Y23" s="1">
        <v>140500</v>
      </c>
      <c r="Z23" s="1">
        <v>146905</v>
      </c>
      <c r="AA23" s="1">
        <v>146910</v>
      </c>
      <c r="AB23" s="1">
        <v>146915</v>
      </c>
      <c r="AC23" s="1">
        <v>146920</v>
      </c>
      <c r="AD23" s="1">
        <v>146925</v>
      </c>
    </row>
    <row r="24" spans="1:30" x14ac:dyDescent="0.3">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c r="X24" s="1">
        <v>140400</v>
      </c>
      <c r="Y24" s="1">
        <v>140500</v>
      </c>
      <c r="Z24" s="1">
        <v>146905</v>
      </c>
      <c r="AA24" s="1">
        <v>146910</v>
      </c>
      <c r="AB24" s="1">
        <v>146915</v>
      </c>
      <c r="AC24" s="1">
        <v>146920</v>
      </c>
      <c r="AD24" s="1">
        <v>146925</v>
      </c>
    </row>
    <row r="25" spans="1:30" x14ac:dyDescent="0.3">
      <c r="A25" s="14">
        <v>144210</v>
      </c>
      <c r="B25" s="22" t="str">
        <f>PROPER(VLOOKUP($A25,cuc!$A$2:$AA$2088,B$3,FALSE))</f>
        <v xml:space="preserve">         Categoría B Riesgo Aceptable</v>
      </c>
      <c r="C25" s="28">
        <f>VLOOKUP($A25,cuc!$A$2:$AA$2088,C$3,FALSE)</f>
        <v>3108866</v>
      </c>
      <c r="D25" s="28">
        <f>VLOOKUP($A25,cuc!$A$2:$AA$2088,D$3,FALSE)</f>
        <v>630000</v>
      </c>
      <c r="E25" s="28">
        <f>VLOOKUP($A25,cuc!$A$2:$AA$2088,E$3,FALSE)</f>
        <v>0</v>
      </c>
      <c r="F25" s="28">
        <f>VLOOKUP($A25,cuc!$A$2:$AA$2088,F$3,FALSE)</f>
        <v>0</v>
      </c>
      <c r="G25" s="29">
        <f>VLOOKUP($A25,cuc!$A$2:$AA$2088,G$3,FALSE)</f>
        <v>0</v>
      </c>
      <c r="H25" s="29">
        <f>VLOOKUP($A25,cuc!$A$2:$AA$2088,H$3,FALSE)</f>
        <v>0</v>
      </c>
      <c r="X25" s="1">
        <v>140400</v>
      </c>
      <c r="Y25" s="1">
        <v>140500</v>
      </c>
      <c r="Z25" s="1">
        <v>146905</v>
      </c>
      <c r="AA25" s="1">
        <v>146910</v>
      </c>
      <c r="AB25" s="1">
        <v>146915</v>
      </c>
      <c r="AC25" s="1">
        <v>146920</v>
      </c>
      <c r="AD25" s="1">
        <v>146925</v>
      </c>
    </row>
    <row r="26" spans="1:30" x14ac:dyDescent="0.3">
      <c r="A26" s="14">
        <v>144215</v>
      </c>
      <c r="B26" s="22" t="str">
        <f>PROPER(VLOOKUP($A26,cuc!$A$2:$AA$2088,B$3,FALSE))</f>
        <v xml:space="preserve">         Categoría C Riesgo Apreciable</v>
      </c>
      <c r="C26" s="28">
        <f>VLOOKUP($A26,cuc!$A$2:$AA$2088,C$3,FALSE)</f>
        <v>1038340</v>
      </c>
      <c r="D26" s="28">
        <f>VLOOKUP($A26,cuc!$A$2:$AA$2088,D$3,FALSE)</f>
        <v>2430000</v>
      </c>
      <c r="E26" s="28">
        <f>VLOOKUP($A26,cuc!$A$2:$AA$2088,E$3,FALSE)</f>
        <v>1395256</v>
      </c>
      <c r="F26" s="28">
        <f>VLOOKUP($A26,cuc!$A$2:$AA$2088,F$3,FALSE)</f>
        <v>250000</v>
      </c>
      <c r="G26" s="29">
        <f>VLOOKUP($A26,cuc!$A$2:$AA$2088,G$3,FALSE)</f>
        <v>0</v>
      </c>
      <c r="H26" s="29">
        <f>VLOOKUP($A26,cuc!$A$2:$AA$2088,H$3,FALSE)</f>
        <v>0</v>
      </c>
      <c r="X26" s="1">
        <v>140400</v>
      </c>
      <c r="Y26" s="1">
        <v>140500</v>
      </c>
      <c r="Z26" s="1">
        <v>146905</v>
      </c>
      <c r="AA26" s="1">
        <v>146910</v>
      </c>
      <c r="AB26" s="1">
        <v>146915</v>
      </c>
      <c r="AC26" s="1">
        <v>146920</v>
      </c>
      <c r="AD26" s="1">
        <v>146925</v>
      </c>
    </row>
    <row r="27" spans="1:30" x14ac:dyDescent="0.3">
      <c r="A27" s="14">
        <v>144220</v>
      </c>
      <c r="B27" s="22" t="str">
        <f>PROPER(VLOOKUP($A27,cuc!$A$2:$AA$2088,B$3,FALSE))</f>
        <v xml:space="preserve">         Categoría D Riesgo Significativo</v>
      </c>
      <c r="C27" s="28">
        <f>VLOOKUP($A27,cuc!$A$2:$AA$2088,C$3,FALSE)</f>
        <v>915000</v>
      </c>
      <c r="D27" s="28">
        <f>VLOOKUP($A27,cuc!$A$2:$AA$2088,D$3,FALSE)</f>
        <v>400000</v>
      </c>
      <c r="E27" s="28">
        <f>VLOOKUP($A27,cuc!$A$2:$AA$2088,E$3,FALSE)</f>
        <v>0</v>
      </c>
      <c r="F27" s="28">
        <f>VLOOKUP($A27,cuc!$A$2:$AA$2088,F$3,FALSE)</f>
        <v>0</v>
      </c>
      <c r="G27" s="29">
        <f>VLOOKUP($A27,cuc!$A$2:$AA$2088,G$3,FALSE)</f>
        <v>1060708</v>
      </c>
      <c r="H27" s="29">
        <f>VLOOKUP($A27,cuc!$A$2:$AA$2088,H$3,FALSE)</f>
        <v>436000</v>
      </c>
      <c r="X27" s="1">
        <v>140400</v>
      </c>
      <c r="Y27" s="1">
        <v>140500</v>
      </c>
      <c r="Z27" s="1">
        <v>146905</v>
      </c>
      <c r="AA27" s="1">
        <v>146910</v>
      </c>
      <c r="AB27" s="1">
        <v>146915</v>
      </c>
      <c r="AC27" s="1">
        <v>146920</v>
      </c>
      <c r="AD27" s="1">
        <v>146925</v>
      </c>
    </row>
    <row r="28" spans="1:30" x14ac:dyDescent="0.3">
      <c r="A28" s="14">
        <v>144225</v>
      </c>
      <c r="B28" s="22" t="str">
        <f>PROPER(VLOOKUP($A28,cuc!$A$2:$AA$2088,B$3,FALSE))</f>
        <v xml:space="preserve">         Categoría E Riesgo De Incobrabilidad</v>
      </c>
      <c r="C28" s="28">
        <f>VLOOKUP($A28,cuc!$A$2:$AA$2088,C$3,FALSE)</f>
        <v>56732895.729999997</v>
      </c>
      <c r="D28" s="28">
        <f>VLOOKUP($A28,cuc!$A$2:$AA$2088,D$3,FALSE)</f>
        <v>59496731.810000002</v>
      </c>
      <c r="E28" s="28">
        <f>VLOOKUP($A28,cuc!$A$2:$AA$2088,E$3,FALSE)</f>
        <v>43272337.920000002</v>
      </c>
      <c r="F28" s="28">
        <f>VLOOKUP($A28,cuc!$A$2:$AA$2088,F$3,FALSE)</f>
        <v>29999635.449999999</v>
      </c>
      <c r="G28" s="29">
        <f>VLOOKUP($A28,cuc!$A$2:$AA$2088,G$3,FALSE)</f>
        <v>25370465.449999999</v>
      </c>
      <c r="H28" s="29">
        <f>VLOOKUP($A28,cuc!$A$2:$AA$2088,H$3,FALSE)</f>
        <v>29097182.449999999</v>
      </c>
      <c r="X28" s="1">
        <v>140400</v>
      </c>
      <c r="Y28" s="1">
        <v>140500</v>
      </c>
      <c r="Z28" s="1">
        <v>146905</v>
      </c>
      <c r="AA28" s="1">
        <v>146910</v>
      </c>
      <c r="AB28" s="1">
        <v>146915</v>
      </c>
      <c r="AC28" s="1">
        <v>146920</v>
      </c>
      <c r="AD28" s="1">
        <v>146925</v>
      </c>
    </row>
    <row r="29" spans="1:30" x14ac:dyDescent="0.3">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c r="X29" s="1">
        <v>140400</v>
      </c>
      <c r="Y29" s="1">
        <v>140500</v>
      </c>
      <c r="Z29" s="1">
        <v>146905</v>
      </c>
      <c r="AA29" s="1">
        <v>146910</v>
      </c>
      <c r="AB29" s="1">
        <v>146915</v>
      </c>
      <c r="AC29" s="1">
        <v>146920</v>
      </c>
      <c r="AD29" s="1">
        <v>146925</v>
      </c>
    </row>
    <row r="30" spans="1:30" x14ac:dyDescent="0.3">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c r="X30" s="1">
        <v>140400</v>
      </c>
      <c r="Y30" s="1">
        <v>140500</v>
      </c>
      <c r="Z30" s="1">
        <v>146905</v>
      </c>
      <c r="AA30" s="1">
        <v>146910</v>
      </c>
      <c r="AB30" s="1">
        <v>146915</v>
      </c>
      <c r="AC30" s="1">
        <v>146920</v>
      </c>
      <c r="AD30" s="1">
        <v>146925</v>
      </c>
    </row>
    <row r="31" spans="1:30" x14ac:dyDescent="0.3">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c r="X31" s="1">
        <v>140400</v>
      </c>
      <c r="Y31" s="1">
        <v>140500</v>
      </c>
      <c r="Z31" s="1">
        <v>146905</v>
      </c>
      <c r="AA31" s="1">
        <v>146910</v>
      </c>
      <c r="AB31" s="1">
        <v>146915</v>
      </c>
      <c r="AC31" s="1">
        <v>146920</v>
      </c>
      <c r="AD31" s="1">
        <v>146925</v>
      </c>
    </row>
    <row r="32" spans="1:30" x14ac:dyDescent="0.3">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c r="X32" s="1">
        <v>140400</v>
      </c>
      <c r="Y32" s="1">
        <v>140500</v>
      </c>
      <c r="Z32" s="1">
        <v>146905</v>
      </c>
      <c r="AA32" s="1">
        <v>146910</v>
      </c>
      <c r="AB32" s="1">
        <v>146915</v>
      </c>
      <c r="AC32" s="1">
        <v>146920</v>
      </c>
      <c r="AD32" s="1">
        <v>146925</v>
      </c>
    </row>
    <row r="33" spans="1:30" x14ac:dyDescent="0.3">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c r="X33" s="1">
        <v>140400</v>
      </c>
      <c r="Y33" s="1">
        <v>140500</v>
      </c>
      <c r="Z33" s="1">
        <v>146905</v>
      </c>
      <c r="AA33" s="1">
        <v>146910</v>
      </c>
      <c r="AB33" s="1">
        <v>146915</v>
      </c>
      <c r="AC33" s="1">
        <v>146920</v>
      </c>
      <c r="AD33" s="1">
        <v>146925</v>
      </c>
    </row>
    <row r="34" spans="1:30" x14ac:dyDescent="0.3">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c r="X34" s="1">
        <v>140400</v>
      </c>
      <c r="Y34" s="1">
        <v>140500</v>
      </c>
      <c r="Z34" s="1">
        <v>146905</v>
      </c>
      <c r="AA34" s="1">
        <v>146910</v>
      </c>
      <c r="AB34" s="1">
        <v>146915</v>
      </c>
      <c r="AC34" s="1">
        <v>146920</v>
      </c>
      <c r="AD34" s="1">
        <v>146925</v>
      </c>
    </row>
    <row r="35" spans="1:30" x14ac:dyDescent="0.3">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c r="X35" s="1">
        <v>140400</v>
      </c>
      <c r="Y35" s="1">
        <v>140500</v>
      </c>
      <c r="Z35" s="1">
        <v>146905</v>
      </c>
      <c r="AA35" s="1">
        <v>146910</v>
      </c>
      <c r="AB35" s="1">
        <v>146915</v>
      </c>
      <c r="AC35" s="1">
        <v>146920</v>
      </c>
      <c r="AD35" s="1">
        <v>146925</v>
      </c>
    </row>
    <row r="36" spans="1:30" x14ac:dyDescent="0.3">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c r="X36" s="1">
        <v>140400</v>
      </c>
      <c r="Y36" s="1">
        <v>140500</v>
      </c>
      <c r="Z36" s="1">
        <v>146905</v>
      </c>
      <c r="AA36" s="1">
        <v>146910</v>
      </c>
      <c r="AB36" s="1">
        <v>146915</v>
      </c>
      <c r="AC36" s="1">
        <v>146920</v>
      </c>
      <c r="AD36" s="1">
        <v>146925</v>
      </c>
    </row>
    <row r="37" spans="1:30" x14ac:dyDescent="0.3">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c r="X37" s="1">
        <v>140400</v>
      </c>
      <c r="Y37" s="1">
        <v>140500</v>
      </c>
      <c r="Z37" s="1">
        <v>146905</v>
      </c>
      <c r="AA37" s="1">
        <v>146910</v>
      </c>
      <c r="AB37" s="1">
        <v>146915</v>
      </c>
      <c r="AC37" s="1">
        <v>146920</v>
      </c>
      <c r="AD37" s="1">
        <v>146925</v>
      </c>
    </row>
    <row r="38" spans="1:30" x14ac:dyDescent="0.3">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c r="X38" s="1">
        <v>140400</v>
      </c>
      <c r="Y38" s="1">
        <v>140500</v>
      </c>
      <c r="Z38" s="1">
        <v>146905</v>
      </c>
      <c r="AA38" s="1">
        <v>146910</v>
      </c>
      <c r="AB38" s="1">
        <v>146915</v>
      </c>
      <c r="AC38" s="1">
        <v>146920</v>
      </c>
      <c r="AD38" s="1">
        <v>146925</v>
      </c>
    </row>
    <row r="39" spans="1:30" x14ac:dyDescent="0.3">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c r="X39" s="1">
        <v>140400</v>
      </c>
      <c r="Y39" s="1">
        <v>140500</v>
      </c>
      <c r="Z39" s="1">
        <v>146905</v>
      </c>
      <c r="AA39" s="1">
        <v>146910</v>
      </c>
      <c r="AB39" s="1">
        <v>146915</v>
      </c>
      <c r="AC39" s="1">
        <v>146920</v>
      </c>
      <c r="AD39" s="1">
        <v>146925</v>
      </c>
    </row>
    <row r="40" spans="1:30" x14ac:dyDescent="0.3">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c r="X40" s="1">
        <v>140400</v>
      </c>
      <c r="Y40" s="1">
        <v>140500</v>
      </c>
      <c r="Z40" s="1">
        <v>146905</v>
      </c>
      <c r="AA40" s="1">
        <v>146910</v>
      </c>
      <c r="AB40" s="1">
        <v>146915</v>
      </c>
      <c r="AC40" s="1">
        <v>146920</v>
      </c>
      <c r="AD40" s="1">
        <v>146925</v>
      </c>
    </row>
    <row r="41" spans="1:30" x14ac:dyDescent="0.3">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c r="X41" s="1">
        <v>140400</v>
      </c>
      <c r="Y41" s="1">
        <v>140500</v>
      </c>
      <c r="Z41" s="1">
        <v>146905</v>
      </c>
      <c r="AA41" s="1">
        <v>146910</v>
      </c>
      <c r="AB41" s="1">
        <v>146915</v>
      </c>
      <c r="AC41" s="1">
        <v>146920</v>
      </c>
      <c r="AD41" s="1">
        <v>146925</v>
      </c>
    </row>
    <row r="42" spans="1:30" x14ac:dyDescent="0.3">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c r="X42" s="1">
        <v>140400</v>
      </c>
      <c r="Y42" s="1">
        <v>140500</v>
      </c>
      <c r="Z42" s="1">
        <v>146905</v>
      </c>
      <c r="AA42" s="1">
        <v>146910</v>
      </c>
      <c r="AB42" s="1">
        <v>146915</v>
      </c>
      <c r="AC42" s="1">
        <v>146920</v>
      </c>
      <c r="AD42" s="1">
        <v>146925</v>
      </c>
    </row>
    <row r="43" spans="1:30" x14ac:dyDescent="0.3">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c r="X43" s="1">
        <v>140400</v>
      </c>
      <c r="Y43" s="1">
        <v>140500</v>
      </c>
      <c r="Z43" s="1">
        <v>146905</v>
      </c>
      <c r="AA43" s="1">
        <v>146910</v>
      </c>
      <c r="AB43" s="1">
        <v>146915</v>
      </c>
      <c r="AC43" s="1">
        <v>146920</v>
      </c>
      <c r="AD43" s="1">
        <v>146925</v>
      </c>
    </row>
    <row r="44" spans="1:30" x14ac:dyDescent="0.3">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c r="X44" s="1">
        <v>140400</v>
      </c>
      <c r="Y44" s="1">
        <v>140500</v>
      </c>
      <c r="Z44" s="1">
        <v>146905</v>
      </c>
      <c r="AA44" s="1">
        <v>146910</v>
      </c>
      <c r="AB44" s="1">
        <v>146915</v>
      </c>
      <c r="AC44" s="1">
        <v>146920</v>
      </c>
      <c r="AD44" s="1">
        <v>146925</v>
      </c>
    </row>
    <row r="45" spans="1:30" x14ac:dyDescent="0.3">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c r="X45" s="1">
        <v>140400</v>
      </c>
      <c r="Y45" s="1">
        <v>140500</v>
      </c>
      <c r="Z45" s="1">
        <v>146905</v>
      </c>
      <c r="AA45" s="1">
        <v>146910</v>
      </c>
      <c r="AB45" s="1">
        <v>146915</v>
      </c>
      <c r="AC45" s="1">
        <v>146920</v>
      </c>
      <c r="AD45" s="1">
        <v>146925</v>
      </c>
    </row>
    <row r="46" spans="1:30" x14ac:dyDescent="0.3">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c r="X46" s="1">
        <v>140400</v>
      </c>
      <c r="Y46" s="1">
        <v>140500</v>
      </c>
      <c r="Z46" s="1">
        <v>146905</v>
      </c>
      <c r="AA46" s="1">
        <v>146910</v>
      </c>
      <c r="AB46" s="1">
        <v>146915</v>
      </c>
      <c r="AC46" s="1">
        <v>146920</v>
      </c>
      <c r="AD46" s="1">
        <v>146925</v>
      </c>
    </row>
    <row r="47" spans="1:30" x14ac:dyDescent="0.3">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c r="X47" s="1">
        <v>140400</v>
      </c>
      <c r="Y47" s="1">
        <v>140500</v>
      </c>
      <c r="Z47" s="1">
        <v>146905</v>
      </c>
      <c r="AA47" s="1">
        <v>146910</v>
      </c>
      <c r="AB47" s="1">
        <v>146915</v>
      </c>
      <c r="AC47" s="1">
        <v>146920</v>
      </c>
      <c r="AD47" s="1">
        <v>146925</v>
      </c>
    </row>
    <row r="48" spans="1:30" x14ac:dyDescent="0.3">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c r="X48" s="1">
        <v>140400</v>
      </c>
      <c r="Y48" s="1">
        <v>140500</v>
      </c>
      <c r="Z48" s="1">
        <v>146905</v>
      </c>
      <c r="AA48" s="1">
        <v>146910</v>
      </c>
      <c r="AB48" s="1">
        <v>146915</v>
      </c>
      <c r="AC48" s="1">
        <v>146920</v>
      </c>
      <c r="AD48" s="1">
        <v>146925</v>
      </c>
    </row>
    <row r="49" spans="1:30" x14ac:dyDescent="0.3">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c r="X49" s="1">
        <v>140400</v>
      </c>
      <c r="Y49" s="1">
        <v>140500</v>
      </c>
      <c r="Z49" s="1">
        <v>146905</v>
      </c>
      <c r="AA49" s="1">
        <v>146910</v>
      </c>
      <c r="AB49" s="1">
        <v>146915</v>
      </c>
      <c r="AC49" s="1">
        <v>146920</v>
      </c>
      <c r="AD49" s="1">
        <v>146925</v>
      </c>
    </row>
    <row r="50" spans="1:30" x14ac:dyDescent="0.3">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c r="X50" s="1">
        <v>140400</v>
      </c>
      <c r="Y50" s="1">
        <v>140500</v>
      </c>
      <c r="Z50" s="1">
        <v>146905</v>
      </c>
      <c r="AA50" s="1">
        <v>146910</v>
      </c>
      <c r="AB50" s="1">
        <v>146915</v>
      </c>
      <c r="AC50" s="1">
        <v>146920</v>
      </c>
      <c r="AD50" s="1">
        <v>146925</v>
      </c>
    </row>
    <row r="51" spans="1:30" x14ac:dyDescent="0.3">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c r="X51" s="1">
        <v>140400</v>
      </c>
      <c r="Y51" s="1">
        <v>140500</v>
      </c>
      <c r="Z51" s="1">
        <v>146905</v>
      </c>
      <c r="AA51" s="1">
        <v>146910</v>
      </c>
      <c r="AB51" s="1">
        <v>146915</v>
      </c>
      <c r="AC51" s="1">
        <v>146920</v>
      </c>
      <c r="AD51" s="1">
        <v>146925</v>
      </c>
    </row>
    <row r="52" spans="1:30" x14ac:dyDescent="0.3">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c r="X52" s="1">
        <v>140400</v>
      </c>
      <c r="Y52" s="1">
        <v>140500</v>
      </c>
      <c r="Z52" s="1">
        <v>146905</v>
      </c>
      <c r="AA52" s="1">
        <v>146910</v>
      </c>
      <c r="AB52" s="1">
        <v>146915</v>
      </c>
      <c r="AC52" s="1">
        <v>146920</v>
      </c>
      <c r="AD52" s="1">
        <v>146925</v>
      </c>
    </row>
    <row r="53" spans="1:30" x14ac:dyDescent="0.3">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c r="X53" s="1">
        <v>140400</v>
      </c>
      <c r="Y53" s="1">
        <v>140500</v>
      </c>
      <c r="Z53" s="1">
        <v>146905</v>
      </c>
      <c r="AA53" s="1">
        <v>146910</v>
      </c>
      <c r="AB53" s="1">
        <v>146915</v>
      </c>
      <c r="AC53" s="1">
        <v>146920</v>
      </c>
      <c r="AD53" s="1">
        <v>146925</v>
      </c>
    </row>
    <row r="54" spans="1:30" x14ac:dyDescent="0.3">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c r="X54" s="1">
        <v>140400</v>
      </c>
      <c r="Y54" s="1">
        <v>140500</v>
      </c>
      <c r="Z54" s="1">
        <v>146905</v>
      </c>
      <c r="AA54" s="1">
        <v>146910</v>
      </c>
      <c r="AB54" s="1">
        <v>146915</v>
      </c>
      <c r="AC54" s="1">
        <v>146920</v>
      </c>
      <c r="AD54" s="1">
        <v>146925</v>
      </c>
    </row>
    <row r="55" spans="1:30" x14ac:dyDescent="0.3">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c r="X55" s="1">
        <v>140400</v>
      </c>
      <c r="Y55" s="1">
        <v>140500</v>
      </c>
      <c r="Z55" s="1">
        <v>146905</v>
      </c>
      <c r="AA55" s="1">
        <v>146910</v>
      </c>
      <c r="AB55" s="1">
        <v>146915</v>
      </c>
      <c r="AC55" s="1">
        <v>146920</v>
      </c>
      <c r="AD55" s="1">
        <v>146925</v>
      </c>
    </row>
    <row r="56" spans="1:30" x14ac:dyDescent="0.3">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c r="X56" s="1">
        <v>140400</v>
      </c>
      <c r="Y56" s="1">
        <v>140500</v>
      </c>
      <c r="Z56" s="1">
        <v>146905</v>
      </c>
      <c r="AA56" s="1">
        <v>146910</v>
      </c>
      <c r="AB56" s="1">
        <v>146915</v>
      </c>
      <c r="AC56" s="1">
        <v>146920</v>
      </c>
      <c r="AD56" s="1">
        <v>146925</v>
      </c>
    </row>
    <row r="57" spans="1:30" ht="17.25" thickBot="1" x14ac:dyDescent="0.35">
      <c r="A57" s="15"/>
      <c r="B57" s="21" t="s">
        <v>1483</v>
      </c>
      <c r="C57" s="30">
        <f t="shared" ref="C57:H57" si="0">+SUM(C5:C56)</f>
        <v>61795101.729999997</v>
      </c>
      <c r="D57" s="30">
        <f t="shared" si="0"/>
        <v>62956731.810000002</v>
      </c>
      <c r="E57" s="30">
        <f t="shared" si="0"/>
        <v>44667593.920000002</v>
      </c>
      <c r="F57" s="30">
        <f t="shared" si="0"/>
        <v>30249635.449999999</v>
      </c>
      <c r="G57" s="30">
        <f t="shared" si="0"/>
        <v>26431173.449999999</v>
      </c>
      <c r="H57" s="30">
        <f t="shared" si="0"/>
        <v>29533182.449999999</v>
      </c>
    </row>
    <row r="59" spans="1:30" ht="17.25" thickBot="1" x14ac:dyDescent="0.35"/>
    <row r="60" spans="1:30" x14ac:dyDescent="0.3">
      <c r="B60" s="20" t="s">
        <v>1408</v>
      </c>
      <c r="C60" s="12" t="str">
        <f>+D4</f>
        <v>Año 17</v>
      </c>
      <c r="D60" s="12" t="str">
        <f>+E4</f>
        <v>Año 18</v>
      </c>
      <c r="E60" s="12" t="str">
        <f>+F4</f>
        <v>Año 19</v>
      </c>
      <c r="F60" s="12" t="str">
        <f>+G4</f>
        <v>Año 20</v>
      </c>
      <c r="G60" s="12" t="str">
        <f>+H4</f>
        <v>Año 21</v>
      </c>
    </row>
    <row r="61" spans="1:30" x14ac:dyDescent="0.3">
      <c r="B61" s="10" t="s">
        <v>1482</v>
      </c>
      <c r="C61" s="27">
        <f>IFERROR(+D57/C57-1,0%)</f>
        <v>1.8798093173719277E-2</v>
      </c>
      <c r="D61" s="27">
        <f t="shared" ref="D61:G61" si="1">IFERROR(+E57/D57-1,0%)</f>
        <v>-0.2905032927248451</v>
      </c>
      <c r="E61" s="27">
        <f t="shared" si="1"/>
        <v>-0.32278341420902756</v>
      </c>
      <c r="F61" s="27">
        <f t="shared" si="1"/>
        <v>-0.12623167000843971</v>
      </c>
      <c r="G61" s="27">
        <f t="shared" si="1"/>
        <v>0.11736175867742271</v>
      </c>
    </row>
  </sheetData>
  <conditionalFormatting sqref="C61:F61">
    <cfRule type="colorScale" priority="2">
      <colorScale>
        <cfvo type="min"/>
        <cfvo type="percentile" val="50"/>
        <cfvo type="max"/>
        <color rgb="FFF8696B"/>
        <color rgb="FFFFEB84"/>
        <color rgb="FF63BE7B"/>
      </colorScale>
    </cfRule>
  </conditionalFormatting>
  <conditionalFormatting sqref="G6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2060F-0067-4577-8D23-E6FEA4AE007A}">
  <dimension ref="A1:AD17"/>
  <sheetViews>
    <sheetView showGridLines="0" zoomScale="120" zoomScaleNormal="120" workbookViewId="0">
      <pane xSplit="1" ySplit="4" topLeftCell="B1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42" thickBot="1" x14ac:dyDescent="0.35">
      <c r="A2" s="32" t="s">
        <v>0</v>
      </c>
      <c r="B2" s="24" t="str">
        <f>+Indicadores!E19</f>
        <v>(Cartera Calificada en Categorías B, C, D y E periodo Actual / Cartera Calificada en Categorías B, C, D y E del mismo periodo del año anterior )-1</v>
      </c>
      <c r="C2" s="24" t="str">
        <f>+Indicadores!B19</f>
        <v>Riesgo Credito</v>
      </c>
      <c r="D2" s="18" t="str">
        <f>+Indicadores!C19</f>
        <v>Indicador de Crecimiento de Cartera Consumo Sin Libranza por Riesgo</v>
      </c>
      <c r="E2" s="18" t="str">
        <f>+Indicadores!D19</f>
        <v>Crecimiento de Cartera Consumo Sin Libranza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3">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3">
      <c r="A9" s="14">
        <v>144210</v>
      </c>
      <c r="B9" s="22" t="str">
        <f>PROPER(VLOOKUP($A9,cuc!$A$2:$AA$2088,B$3,FALSE))</f>
        <v xml:space="preserve">         Categoría B Riesgo Aceptable</v>
      </c>
      <c r="C9" s="28">
        <f>VLOOKUP($A9,cuc!$A$2:$AA$2088,C$3,FALSE)</f>
        <v>3108866</v>
      </c>
      <c r="D9" s="28">
        <f>VLOOKUP($A9,cuc!$A$2:$AA$2088,D$3,FALSE)</f>
        <v>630000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3">
      <c r="A10" s="14">
        <v>144215</v>
      </c>
      <c r="B10" s="22" t="str">
        <f>PROPER(VLOOKUP($A10,cuc!$A$2:$AA$2088,B$3,FALSE))</f>
        <v xml:space="preserve">         Categoría C Riesgo Apreciable</v>
      </c>
      <c r="C10" s="28">
        <f>VLOOKUP($A10,cuc!$A$2:$AA$2088,C$3,FALSE)</f>
        <v>1038340</v>
      </c>
      <c r="D10" s="28">
        <f>VLOOKUP($A10,cuc!$A$2:$AA$2088,D$3,FALSE)</f>
        <v>2430000</v>
      </c>
      <c r="E10" s="28">
        <f>VLOOKUP($A10,cuc!$A$2:$AA$2088,E$3,FALSE)</f>
        <v>1395256</v>
      </c>
      <c r="F10" s="28">
        <f>VLOOKUP($A10,cuc!$A$2:$AA$2088,F$3,FALSE)</f>
        <v>250000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3">
      <c r="A11" s="14">
        <v>144220</v>
      </c>
      <c r="B11" s="22" t="str">
        <f>PROPER(VLOOKUP($A11,cuc!$A$2:$AA$2088,B$3,FALSE))</f>
        <v xml:space="preserve">         Categoría D Riesgo Significativo</v>
      </c>
      <c r="C11" s="28">
        <f>VLOOKUP($A11,cuc!$A$2:$AA$2088,C$3,FALSE)</f>
        <v>915000</v>
      </c>
      <c r="D11" s="28">
        <f>VLOOKUP($A11,cuc!$A$2:$AA$2088,D$3,FALSE)</f>
        <v>400000</v>
      </c>
      <c r="E11" s="28">
        <f>VLOOKUP($A11,cuc!$A$2:$AA$2088,E$3,FALSE)</f>
        <v>0</v>
      </c>
      <c r="F11" s="28">
        <f>VLOOKUP($A11,cuc!$A$2:$AA$2088,F$3,FALSE)</f>
        <v>0</v>
      </c>
      <c r="G11" s="29">
        <f>VLOOKUP($A11,cuc!$A$2:$AA$2088,G$3,FALSE)</f>
        <v>1060708</v>
      </c>
      <c r="H11" s="29">
        <f>VLOOKUP($A11,cuc!$A$2:$AA$2088,H$3,FALSE)</f>
        <v>436000</v>
      </c>
      <c r="X11" s="1">
        <v>140400</v>
      </c>
      <c r="Y11" s="1">
        <v>140500</v>
      </c>
      <c r="Z11" s="1">
        <v>146905</v>
      </c>
      <c r="AA11" s="1">
        <v>146910</v>
      </c>
      <c r="AB11" s="1">
        <v>146915</v>
      </c>
      <c r="AC11" s="1">
        <v>146920</v>
      </c>
      <c r="AD11" s="1">
        <v>146925</v>
      </c>
    </row>
    <row r="12" spans="1:30" x14ac:dyDescent="0.3">
      <c r="A12" s="14">
        <v>144225</v>
      </c>
      <c r="B12" s="22" t="str">
        <f>PROPER(VLOOKUP($A12,cuc!$A$2:$AA$2088,B$3,FALSE))</f>
        <v xml:space="preserve">         Categoría E Riesgo De Incobrabilidad</v>
      </c>
      <c r="C12" s="28">
        <f>VLOOKUP($A12,cuc!$A$2:$AA$2088,C$3,FALSE)</f>
        <v>56732895.729999997</v>
      </c>
      <c r="D12" s="28">
        <f>VLOOKUP($A12,cuc!$A$2:$AA$2088,D$3,FALSE)</f>
        <v>59496731.810000002</v>
      </c>
      <c r="E12" s="28">
        <f>VLOOKUP($A12,cuc!$A$2:$AA$2088,E$3,FALSE)</f>
        <v>43272337.920000002</v>
      </c>
      <c r="F12" s="28">
        <f>VLOOKUP($A12,cuc!$A$2:$AA$2088,F$3,FALSE)</f>
        <v>29999635.449999999</v>
      </c>
      <c r="G12" s="29">
        <f>VLOOKUP($A12,cuc!$A$2:$AA$2088,G$3,FALSE)</f>
        <v>25370465.449999999</v>
      </c>
      <c r="H12" s="29">
        <f>VLOOKUP($A12,cuc!$A$2:$AA$2088,H$3,FALSE)</f>
        <v>29097182.449999999</v>
      </c>
      <c r="X12" s="1">
        <v>140400</v>
      </c>
      <c r="Y12" s="1">
        <v>140500</v>
      </c>
      <c r="Z12" s="1">
        <v>146905</v>
      </c>
      <c r="AA12" s="1">
        <v>146910</v>
      </c>
      <c r="AB12" s="1">
        <v>146915</v>
      </c>
      <c r="AC12" s="1">
        <v>146920</v>
      </c>
      <c r="AD12" s="1">
        <v>146925</v>
      </c>
    </row>
    <row r="13" spans="1:30" ht="17.25" thickBot="1" x14ac:dyDescent="0.35">
      <c r="A13" s="15"/>
      <c r="B13" s="21" t="s">
        <v>1484</v>
      </c>
      <c r="C13" s="30">
        <f t="shared" ref="C13:H13" si="0">+SUM(C5:C12)</f>
        <v>61795101.729999997</v>
      </c>
      <c r="D13" s="30">
        <f t="shared" si="0"/>
        <v>62956731.810000002</v>
      </c>
      <c r="E13" s="30">
        <f t="shared" si="0"/>
        <v>44667593.920000002</v>
      </c>
      <c r="F13" s="30">
        <f t="shared" si="0"/>
        <v>30249635.449999999</v>
      </c>
      <c r="G13" s="30">
        <f t="shared" si="0"/>
        <v>26431173.449999999</v>
      </c>
      <c r="H13" s="30">
        <f t="shared" si="0"/>
        <v>29533182.449999999</v>
      </c>
    </row>
    <row r="15" spans="1:30" ht="17.25" thickBot="1" x14ac:dyDescent="0.35"/>
    <row r="16" spans="1:30" x14ac:dyDescent="0.3">
      <c r="B16" s="20" t="s">
        <v>1408</v>
      </c>
      <c r="C16" s="12" t="str">
        <f>+D4</f>
        <v>Año 17</v>
      </c>
      <c r="D16" s="12" t="str">
        <f>+E4</f>
        <v>Año 18</v>
      </c>
      <c r="E16" s="12" t="str">
        <f>+F4</f>
        <v>Año 19</v>
      </c>
      <c r="F16" s="12" t="str">
        <f>+G4</f>
        <v>Año 20</v>
      </c>
      <c r="G16" s="12" t="str">
        <f>+H4</f>
        <v>Año 21</v>
      </c>
    </row>
    <row r="17" spans="2:7" x14ac:dyDescent="0.3">
      <c r="B17" s="10" t="s">
        <v>1485</v>
      </c>
      <c r="C17" s="27">
        <f>IFERROR(+D13/C13-1,0%)</f>
        <v>1.8798093173719277E-2</v>
      </c>
      <c r="D17" s="27">
        <f t="shared" ref="D17:G17" si="1">IFERROR(+E13/D13-1,0%)</f>
        <v>-0.2905032927248451</v>
      </c>
      <c r="E17" s="27">
        <f t="shared" si="1"/>
        <v>-0.32278341420902756</v>
      </c>
      <c r="F17" s="27">
        <f t="shared" si="1"/>
        <v>-0.12623167000843971</v>
      </c>
      <c r="G17" s="27">
        <f t="shared" si="1"/>
        <v>0.11736175867742271</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7196-E2B4-466D-8C85-D61B816208E4}">
  <dimension ref="A1:AD21"/>
  <sheetViews>
    <sheetView showGridLines="0" zoomScale="120" zoomScaleNormal="120" workbookViewId="0">
      <pane xSplit="1" ySplit="4" topLeftCell="B19"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42" thickBot="1" x14ac:dyDescent="0.35">
      <c r="A2" s="32" t="s">
        <v>0</v>
      </c>
      <c r="B2" s="24" t="str">
        <f>+Indicadores!E20</f>
        <v>(Cartera Calificada en Categorías B, C, D y E periodo Actual / Cartera Vencida del mismo periodo del año anterior )-1</v>
      </c>
      <c r="C2" s="24" t="str">
        <f>+Indicadores!B20</f>
        <v>Riesgo Credito</v>
      </c>
      <c r="D2" s="18" t="str">
        <f>+Indicadores!C20</f>
        <v>Indicador de Crecimiento de Cartera Consumo Con Libranza por Riesgo</v>
      </c>
      <c r="E2" s="18" t="str">
        <f>+Indicadores!D20</f>
        <v>Crecimiento de Cartera Consumo Con Libranza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3">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3">
      <c r="A9" s="14">
        <v>144110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3">
      <c r="A10" s="14">
        <v>144115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3">
      <c r="A11" s="14">
        <v>144120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3">
      <c r="A12" s="14">
        <v>144125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3">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3">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3">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3">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7.25" thickBot="1" x14ac:dyDescent="0.35">
      <c r="A17" s="15"/>
      <c r="B17" s="21" t="s">
        <v>1487</v>
      </c>
      <c r="C17" s="30">
        <f t="shared" ref="C17:H17" si="0">+SUM(C5:C16)</f>
        <v>0</v>
      </c>
      <c r="D17" s="30">
        <f t="shared" si="0"/>
        <v>0</v>
      </c>
      <c r="E17" s="30">
        <f t="shared" si="0"/>
        <v>0</v>
      </c>
      <c r="F17" s="30">
        <f t="shared" si="0"/>
        <v>0</v>
      </c>
      <c r="G17" s="30">
        <f t="shared" si="0"/>
        <v>0</v>
      </c>
      <c r="H17" s="30">
        <f t="shared" si="0"/>
        <v>0</v>
      </c>
    </row>
    <row r="19" spans="1:8" ht="17.25" thickBot="1" x14ac:dyDescent="0.35"/>
    <row r="20" spans="1:8" x14ac:dyDescent="0.3">
      <c r="B20" s="20" t="s">
        <v>1408</v>
      </c>
      <c r="C20" s="12" t="str">
        <f>+D4</f>
        <v>Año 17</v>
      </c>
      <c r="D20" s="12" t="str">
        <f>+E4</f>
        <v>Año 18</v>
      </c>
      <c r="E20" s="12" t="str">
        <f>+F4</f>
        <v>Año 19</v>
      </c>
      <c r="F20" s="12" t="str">
        <f>+G4</f>
        <v>Año 20</v>
      </c>
      <c r="G20" s="12" t="str">
        <f>+H4</f>
        <v>Año 21</v>
      </c>
    </row>
    <row r="21" spans="1:8" x14ac:dyDescent="0.3">
      <c r="B21" s="10" t="s">
        <v>1486</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3FB8-D163-4662-8902-B2CACC02F44E}">
  <dimension ref="A1:AD17"/>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39" thickBot="1" x14ac:dyDescent="0.35">
      <c r="A2" s="32" t="s">
        <v>0</v>
      </c>
      <c r="B2" s="24" t="str">
        <f>+Indicadores!E21</f>
        <v>(Cartera Calificada en Categorías B, C, D y E periodo Actual / Cartera Vencida del mismo periodo del año anterior )-1</v>
      </c>
      <c r="C2" s="24" t="str">
        <f>+Indicadores!B21</f>
        <v>Riesgo Credito</v>
      </c>
      <c r="D2" s="18" t="str">
        <f>+Indicadores!C21</f>
        <v>Indicador de Crecimiento de Cartera Comercial por Riesgo</v>
      </c>
      <c r="E2" s="18" t="str">
        <f>+Indicadores!D21</f>
        <v xml:space="preserve"> Crecimiento de Cartera Comercial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146115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146120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3">
      <c r="A8" s="14">
        <v>146125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3">
      <c r="A9" s="14">
        <v>146210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3">
      <c r="A10" s="14">
        <v>146215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3">
      <c r="A11" s="14">
        <v>146220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3">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ht="17.25" thickBot="1" x14ac:dyDescent="0.35">
      <c r="A13" s="15"/>
      <c r="B13" s="21" t="s">
        <v>1488</v>
      </c>
      <c r="C13" s="30">
        <f t="shared" ref="C13:H13" si="0">+SUM(C5:C12)</f>
        <v>0</v>
      </c>
      <c r="D13" s="30">
        <f t="shared" si="0"/>
        <v>0</v>
      </c>
      <c r="E13" s="30">
        <f t="shared" si="0"/>
        <v>0</v>
      </c>
      <c r="F13" s="30">
        <f t="shared" si="0"/>
        <v>0</v>
      </c>
      <c r="G13" s="30">
        <f t="shared" si="0"/>
        <v>0</v>
      </c>
      <c r="H13" s="30">
        <f t="shared" si="0"/>
        <v>0</v>
      </c>
    </row>
    <row r="15" spans="1:30" ht="17.25" thickBot="1" x14ac:dyDescent="0.35"/>
    <row r="16" spans="1:30" x14ac:dyDescent="0.3">
      <c r="B16" s="20" t="s">
        <v>1408</v>
      </c>
      <c r="C16" s="12" t="str">
        <f>+D4</f>
        <v>Año 17</v>
      </c>
      <c r="D16" s="12" t="str">
        <f>+E4</f>
        <v>Año 18</v>
      </c>
      <c r="E16" s="12" t="str">
        <f>+F4</f>
        <v>Año 19</v>
      </c>
      <c r="F16" s="12" t="str">
        <f>+G4</f>
        <v>Año 20</v>
      </c>
      <c r="G16" s="12" t="str">
        <f>+H4</f>
        <v>Año 21</v>
      </c>
    </row>
    <row r="17" spans="2:7" x14ac:dyDescent="0.3">
      <c r="B17" s="10" t="s">
        <v>1489</v>
      </c>
      <c r="C17" s="27">
        <f>IFERROR(+D13/C13-1,0%)</f>
        <v>0</v>
      </c>
      <c r="D17" s="27">
        <f t="shared" ref="D17:G17" si="1">IFERROR(+E13/D13-1,0%)</f>
        <v>0</v>
      </c>
      <c r="E17" s="27">
        <f t="shared" si="1"/>
        <v>0</v>
      </c>
      <c r="F17" s="27">
        <f t="shared" si="1"/>
        <v>0</v>
      </c>
      <c r="G17" s="27">
        <f t="shared" si="1"/>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6A53-1468-4E93-AB12-8C230B694C96}">
  <dimension ref="A1:AD21"/>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42" thickBot="1" x14ac:dyDescent="0.35">
      <c r="A2" s="32" t="s">
        <v>0</v>
      </c>
      <c r="B2" s="24" t="str">
        <f>+Indicadores!E22</f>
        <v>(Cartera Calificada en Categorías B, C, D y E periodo Actual / Cartera Vencida del mismo periodo del año anterior )-1</v>
      </c>
      <c r="C2" s="24" t="str">
        <f>+Indicadores!B22</f>
        <v>Riesgo Credito</v>
      </c>
      <c r="D2" s="18" t="str">
        <f>+Indicadores!C22</f>
        <v>Indicador de Crecimiento de Cartera Microcrédito por Riesgo</v>
      </c>
      <c r="E2" s="18" t="str">
        <f>+Indicadores!D22</f>
        <v>Crecimiento de Cartera Microcrédito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144810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144815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144820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3">
      <c r="A8" s="14">
        <v>144825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3">
      <c r="A9" s="14">
        <v>145410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3">
      <c r="A10" s="14">
        <v>145415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3">
      <c r="A11" s="14">
        <v>145420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3">
      <c r="A12" s="14">
        <v>145425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3">
      <c r="A13" s="14">
        <v>145510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3">
      <c r="A14" s="14">
        <v>145515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3">
      <c r="A15" s="14">
        <v>145520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3">
      <c r="A16" s="14">
        <v>145525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7.25" thickBot="1" x14ac:dyDescent="0.35">
      <c r="A17" s="15"/>
      <c r="B17" s="21" t="s">
        <v>1490</v>
      </c>
      <c r="C17" s="30">
        <f t="shared" ref="C17:H17" si="0">+SUM(C5:C16)</f>
        <v>0</v>
      </c>
      <c r="D17" s="30">
        <f t="shared" si="0"/>
        <v>0</v>
      </c>
      <c r="E17" s="30">
        <f t="shared" si="0"/>
        <v>0</v>
      </c>
      <c r="F17" s="30">
        <f t="shared" si="0"/>
        <v>0</v>
      </c>
      <c r="G17" s="30">
        <f t="shared" si="0"/>
        <v>0</v>
      </c>
      <c r="H17" s="30">
        <f t="shared" si="0"/>
        <v>0</v>
      </c>
    </row>
    <row r="19" spans="1:8" ht="17.25" thickBot="1" x14ac:dyDescent="0.35"/>
    <row r="20" spans="1:8" x14ac:dyDescent="0.3">
      <c r="B20" s="20" t="s">
        <v>1408</v>
      </c>
      <c r="C20" s="12" t="str">
        <f>+D4</f>
        <v>Año 17</v>
      </c>
      <c r="D20" s="12" t="str">
        <f>+E4</f>
        <v>Año 18</v>
      </c>
      <c r="E20" s="12" t="str">
        <f>+F4</f>
        <v>Año 19</v>
      </c>
      <c r="F20" s="12" t="str">
        <f>+G4</f>
        <v>Año 20</v>
      </c>
      <c r="G20" s="12" t="str">
        <f>+H4</f>
        <v>Año 21</v>
      </c>
    </row>
    <row r="21" spans="1:8" x14ac:dyDescent="0.3">
      <c r="B21" s="10" t="s">
        <v>1491</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4CEA2-F525-4D86-A7C5-5A00DC39421F}">
  <dimension ref="A1:AD21"/>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39" thickBot="1" x14ac:dyDescent="0.35">
      <c r="A2" s="32" t="s">
        <v>0</v>
      </c>
      <c r="B2" s="24" t="str">
        <f>+Indicadores!E23</f>
        <v>(Cartera Calificada en Categorías B, C, D y E periodo Actual / Cartera Vencida del mismo periodo del año anterior )-1</v>
      </c>
      <c r="C2" s="24" t="str">
        <f>+Indicadores!B23</f>
        <v>Riesgo Credito</v>
      </c>
      <c r="D2" s="18" t="str">
        <f>+Indicadores!C23</f>
        <v>Indicador de Crecimiento de Cartera de Vivienda por Riesgo</v>
      </c>
      <c r="E2" s="18" t="str">
        <f>+Indicadores!D23</f>
        <v>Crecimiento de Cartera de Vivienda por Riesgo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3">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3">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3">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3">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3">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3">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3">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3">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3">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3">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7.25" thickBot="1" x14ac:dyDescent="0.35">
      <c r="A17" s="15"/>
      <c r="B17" s="21" t="s">
        <v>1492</v>
      </c>
      <c r="C17" s="30">
        <f t="shared" ref="C17:H17" si="0">+SUM(C5:C16)</f>
        <v>0</v>
      </c>
      <c r="D17" s="30">
        <f t="shared" si="0"/>
        <v>0</v>
      </c>
      <c r="E17" s="30">
        <f t="shared" si="0"/>
        <v>0</v>
      </c>
      <c r="F17" s="30">
        <f t="shared" si="0"/>
        <v>0</v>
      </c>
      <c r="G17" s="30">
        <f t="shared" si="0"/>
        <v>0</v>
      </c>
      <c r="H17" s="30">
        <f t="shared" si="0"/>
        <v>0</v>
      </c>
    </row>
    <row r="19" spans="1:8" ht="17.25" thickBot="1" x14ac:dyDescent="0.35"/>
    <row r="20" spans="1:8" x14ac:dyDescent="0.3">
      <c r="B20" s="20" t="s">
        <v>1408</v>
      </c>
      <c r="C20" s="12" t="str">
        <f>+D4</f>
        <v>Año 17</v>
      </c>
      <c r="D20" s="12" t="str">
        <f>+E4</f>
        <v>Año 18</v>
      </c>
      <c r="E20" s="12" t="str">
        <f>+F4</f>
        <v>Año 19</v>
      </c>
      <c r="F20" s="12" t="str">
        <f>+G4</f>
        <v>Año 20</v>
      </c>
      <c r="G20" s="12" t="str">
        <f>+H4</f>
        <v>Año 21</v>
      </c>
    </row>
    <row r="21" spans="1:8" x14ac:dyDescent="0.3">
      <c r="B21" s="10" t="s">
        <v>1493</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CD43-D7BB-4D1A-AC70-ECE62B571CDD}">
  <dimension ref="A1:AD36"/>
  <sheetViews>
    <sheetView showGridLines="0" zoomScale="120" zoomScaleNormal="120" workbookViewId="0">
      <pane xSplit="1" ySplit="4" topLeftCell="B2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50.25" thickBot="1" x14ac:dyDescent="0.35">
      <c r="A2" s="32" t="s">
        <v>0</v>
      </c>
      <c r="B2" s="24" t="str">
        <f>+Indicadores!E24</f>
        <v>Efectivo y equivalentes+ Fondo Liquidez +Inversiones / Depositso &lt; 6 Meses</v>
      </c>
      <c r="C2" s="24" t="str">
        <f>+Indicadores!B24</f>
        <v>Riesgo Liquidez</v>
      </c>
      <c r="D2" s="18" t="str">
        <f>+Indicadores!C24</f>
        <v>Indicador de relación entre Activos Liquidos ampliados a depósitos de corto plazo</v>
      </c>
      <c r="E2" s="57" t="str">
        <f>+Indicadores!D24</f>
        <v>Activos Líquidos ampliados / Depósitos Corto Plazo</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110500</v>
      </c>
      <c r="B5" s="22" t="str">
        <f>PROPER(VLOOKUP($A5,cuc!$A$2:$AA$2088,B$3,FALSE))</f>
        <v xml:space="preserve">      Caja</v>
      </c>
      <c r="C5" s="28">
        <f>VLOOKUP($A5,cuc!$A$2:$AA$2088,C$3,FALSE)</f>
        <v>294342897.44</v>
      </c>
      <c r="D5" s="28">
        <f>VLOOKUP($A5,cuc!$A$2:$AA$2088,D$3,FALSE)</f>
        <v>406882735.39999998</v>
      </c>
      <c r="E5" s="28">
        <f>VLOOKUP($A5,cuc!$A$2:$AA$2088,E$3,FALSE)</f>
        <v>324301700.5</v>
      </c>
      <c r="F5" s="28">
        <f>VLOOKUP($A5,cuc!$A$2:$AA$2088,F$3,FALSE)</f>
        <v>251413234</v>
      </c>
      <c r="G5" s="29">
        <f>VLOOKUP($A5,cuc!$A$2:$AA$2088,G$3,FALSE)</f>
        <v>682499211.09000003</v>
      </c>
      <c r="H5" s="29">
        <f>VLOOKUP($A5,cuc!$A$2:$AA$2088,H$3,FALSE)</f>
        <v>490315976.81</v>
      </c>
      <c r="X5" s="1">
        <v>140400</v>
      </c>
      <c r="Y5" s="1">
        <v>140500</v>
      </c>
      <c r="Z5" s="1">
        <v>146905</v>
      </c>
      <c r="AA5" s="1">
        <v>146910</v>
      </c>
      <c r="AB5" s="1">
        <v>146915</v>
      </c>
      <c r="AC5" s="1">
        <v>146920</v>
      </c>
      <c r="AD5" s="1">
        <v>146925</v>
      </c>
    </row>
    <row r="6" spans="1:30" x14ac:dyDescent="0.3">
      <c r="A6" s="14">
        <v>111000</v>
      </c>
      <c r="B6" s="22" t="str">
        <f>PROPER(VLOOKUP($A6,cuc!$A$2:$AA$2088,B$3,FALSE))</f>
        <v xml:space="preserve">      Bancos Y Otras Entidades Con Actividad Financiera</v>
      </c>
      <c r="C6" s="28">
        <f>VLOOKUP($A6,cuc!$A$2:$AA$2088,C$3,FALSE)</f>
        <v>399743063.93000001</v>
      </c>
      <c r="D6" s="28">
        <f>VLOOKUP($A6,cuc!$A$2:$AA$2088,D$3,FALSE)</f>
        <v>456166348.99000001</v>
      </c>
      <c r="E6" s="28">
        <f>VLOOKUP($A6,cuc!$A$2:$AA$2088,E$3,FALSE)</f>
        <v>440068327.87</v>
      </c>
      <c r="F6" s="28">
        <f>VLOOKUP($A6,cuc!$A$2:$AA$2088,F$3,FALSE)</f>
        <v>413550766.69</v>
      </c>
      <c r="G6" s="29">
        <f>VLOOKUP($A6,cuc!$A$2:$AA$2088,G$3,FALSE)</f>
        <v>526783021.92000002</v>
      </c>
      <c r="H6" s="29">
        <f>VLOOKUP($A6,cuc!$A$2:$AA$2088,H$3,FALSE)</f>
        <v>1055370782.96</v>
      </c>
      <c r="I6" s="1" t="s">
        <v>1454</v>
      </c>
    </row>
    <row r="7" spans="1:30" x14ac:dyDescent="0.3">
      <c r="A7" s="14">
        <v>111500</v>
      </c>
      <c r="B7" s="22" t="str">
        <f>PROPER(VLOOKUP($A7,cuc!$A$2:$AA$2088,B$3,FALSE))</f>
        <v xml:space="preserve">      Equivalentes Al  Efectivo (Compromiso De Pago)</v>
      </c>
      <c r="C7" s="28">
        <f>VLOOKUP($A7,cuc!$A$2:$AA$2088,C$3,FALSE)</f>
        <v>506955610.19999999</v>
      </c>
      <c r="D7" s="28">
        <f>VLOOKUP($A7,cuc!$A$2:$AA$2088,D$3,FALSE)</f>
        <v>344318562.31</v>
      </c>
      <c r="E7" s="28">
        <f>VLOOKUP($A7,cuc!$A$2:$AA$2088,E$3,FALSE)</f>
        <v>811501081.58000004</v>
      </c>
      <c r="F7" s="28">
        <f>VLOOKUP($A7,cuc!$A$2:$AA$2088,F$3,FALSE)</f>
        <v>590411524.77999997</v>
      </c>
      <c r="G7" s="29">
        <f>VLOOKUP($A7,cuc!$A$2:$AA$2088,G$3,FALSE)</f>
        <v>966949174.55999994</v>
      </c>
      <c r="H7" s="29">
        <f>VLOOKUP($A7,cuc!$A$2:$AA$2088,H$3,FALSE)</f>
        <v>1925262568.26</v>
      </c>
    </row>
    <row r="8" spans="1:30" x14ac:dyDescent="0.3">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112005</v>
      </c>
      <c r="B10" s="22" t="str">
        <f>PROPER(VLOOKUP($A10,cuc!$A$2:$AA$2088,B$3,FALSE))</f>
        <v xml:space="preserve">         Fondo De Liquidez - Cuentas De Ahorro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3">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3">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3">
      <c r="A15" s="14">
        <v>120310</v>
      </c>
      <c r="B15" s="22" t="str">
        <f>PROPER(VLOOKUP($A15,cuc!$A$2:$AA$2088,B$3,FALSE))</f>
        <v xml:space="preserve">         Fondo De Liquidez – Certificados De Ahorro A Término – Cdat</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3">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3">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3">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3">
      <c r="A20" s="14">
        <v>120400</v>
      </c>
      <c r="B20" s="22" t="str">
        <f>PROPER(VLOOKUP($A20,cuc!$A$2:$AA$2088,B$3,FALSE))</f>
        <v xml:space="preserve">      Inversiones Negociables En Títulos De Deuda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3">
      <c r="A21" s="14">
        <v>120800</v>
      </c>
      <c r="B21" s="22" t="str">
        <f>PROPER(VLOOKUP($A21,cuc!$A$2:$AA$2088,B$3,FALSE))</f>
        <v xml:space="preserve">      Inversiones Para Mantener Hasta El Vencimiento</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121300</v>
      </c>
      <c r="B22" s="22" t="str">
        <f>PROPER(VLOOKUP($A22,cuc!$A$2:$AA$2088,B$3,FALSE))</f>
        <v xml:space="preserve">      Inversiones Disponibles Para La Venta En Títulos De Deuda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122800</v>
      </c>
      <c r="B23" s="22" t="str">
        <f>PROPER(VLOOKUP($A23,cuc!$A$2:$AA$2088,B$3,FALSE))</f>
        <v xml:space="preserve">      Inversiones Contabilizadas A Costo Amortizado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123000</v>
      </c>
      <c r="B24" s="22" t="str">
        <f>PROPER(VLOOKUP($A24,cuc!$A$2:$AA$2088,B$3,FALSE))</f>
        <v xml:space="preserve">      Inversiones Contabilizadas A Valor Razonable Con Cambios En El Resultado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ht="17.25" thickBot="1" x14ac:dyDescent="0.35">
      <c r="A25" s="15"/>
      <c r="B25" s="21" t="s">
        <v>1494</v>
      </c>
      <c r="C25" s="30">
        <f t="shared" ref="C25:H25" si="0">+SUM(C5:C24)</f>
        <v>1201041571.5699999</v>
      </c>
      <c r="D25" s="30">
        <f t="shared" si="0"/>
        <v>1207367646.7</v>
      </c>
      <c r="E25" s="30">
        <f t="shared" si="0"/>
        <v>1575871109.95</v>
      </c>
      <c r="F25" s="30">
        <f t="shared" si="0"/>
        <v>1255375525.47</v>
      </c>
      <c r="G25" s="30">
        <f t="shared" si="0"/>
        <v>2176231407.5699997</v>
      </c>
      <c r="H25" s="30">
        <f t="shared" si="0"/>
        <v>3470949328.0299997</v>
      </c>
    </row>
    <row r="26" spans="1:8" ht="17.25" thickBot="1" x14ac:dyDescent="0.35"/>
    <row r="27" spans="1:8" ht="33" x14ac:dyDescent="0.3">
      <c r="A27" s="11" t="s">
        <v>139</v>
      </c>
      <c r="B27" s="50" t="s">
        <v>1410</v>
      </c>
      <c r="C27" s="12" t="str">
        <f>+C$4</f>
        <v>Año 16</v>
      </c>
      <c r="D27" s="12" t="str">
        <f t="shared" ref="D27:H27" si="1">+D$4</f>
        <v>Año 17</v>
      </c>
      <c r="E27" s="12" t="str">
        <f t="shared" si="1"/>
        <v>Año 18</v>
      </c>
      <c r="F27" s="12" t="str">
        <f t="shared" si="1"/>
        <v>Año 19</v>
      </c>
      <c r="G27" s="12" t="str">
        <f t="shared" si="1"/>
        <v>Año 20</v>
      </c>
      <c r="H27" s="12" t="str">
        <f t="shared" si="1"/>
        <v>Año 21</v>
      </c>
    </row>
    <row r="28" spans="1:8" x14ac:dyDescent="0.3">
      <c r="A28" s="14">
        <v>210500</v>
      </c>
      <c r="B28" s="49" t="str">
        <f>PROPER(VLOOKUP($A28,cuc!$A$2:$AA$2088,B$3,FALSE))</f>
        <v xml:space="preserve">      Depósitos De Ahorro</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3">
      <c r="A29" s="14">
        <v>211005</v>
      </c>
      <c r="B29" s="49" t="str">
        <f>PROPER(VLOOKUP($A29,cuc!$A$2:$AA$2088,B$3,FALSE))</f>
        <v xml:space="preserve">         Emitidos Menos De 6 Meses</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3">
      <c r="A30" s="14">
        <v>212505</v>
      </c>
      <c r="B30" s="49" t="str">
        <f>PROPER(VLOOKUP($A30,cuc!$A$2:$AA$2088,B$3,FALSE))</f>
        <v xml:space="preserve">         Depósitos A Corto Plazo - Activas</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3">
      <c r="A31" s="14">
        <v>212510</v>
      </c>
      <c r="B31" s="49" t="str">
        <f>PROPER(VLOOKUP($A31,cuc!$A$2:$AA$2088,B$3,FALSE))</f>
        <v xml:space="preserve">         Depósitos A Corto Plazo - Inactivas</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3">
      <c r="A32" s="14">
        <v>213005</v>
      </c>
      <c r="B32" s="49" t="str">
        <f>PROPER(VLOOKUP($A32,cuc!$A$2:$AA$2088,B$3,FALSE))</f>
        <v xml:space="preserve">         Depósitos A Corto Plazo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ht="17.25" thickBot="1" x14ac:dyDescent="0.35">
      <c r="A33" s="15"/>
      <c r="B33" s="19" t="s">
        <v>1495</v>
      </c>
      <c r="C33" s="31">
        <f t="shared" ref="C33:H33" si="2">SUM(C28:C32)</f>
        <v>0</v>
      </c>
      <c r="D33" s="31">
        <f t="shared" si="2"/>
        <v>0</v>
      </c>
      <c r="E33" s="31">
        <f t="shared" si="2"/>
        <v>0</v>
      </c>
      <c r="F33" s="31">
        <f t="shared" si="2"/>
        <v>0</v>
      </c>
      <c r="G33" s="51">
        <f t="shared" si="2"/>
        <v>0</v>
      </c>
      <c r="H33" s="51">
        <f t="shared" si="2"/>
        <v>0</v>
      </c>
    </row>
    <row r="34" spans="1:8" ht="17.25" thickBot="1" x14ac:dyDescent="0.35"/>
    <row r="35" spans="1:8" x14ac:dyDescent="0.3">
      <c r="B35" s="20" t="s">
        <v>1408</v>
      </c>
      <c r="C35" s="12" t="str">
        <f t="shared" ref="C35:H35" si="3">+C4</f>
        <v>Año 16</v>
      </c>
      <c r="D35" s="12" t="str">
        <f t="shared" si="3"/>
        <v>Año 17</v>
      </c>
      <c r="E35" s="12" t="str">
        <f t="shared" si="3"/>
        <v>Año 18</v>
      </c>
      <c r="F35" s="12" t="str">
        <f t="shared" si="3"/>
        <v>Año 19</v>
      </c>
      <c r="G35" s="12" t="str">
        <f t="shared" si="3"/>
        <v>Año 20</v>
      </c>
      <c r="H35" s="12" t="str">
        <f t="shared" si="3"/>
        <v>Año 21</v>
      </c>
    </row>
    <row r="36" spans="1:8" x14ac:dyDescent="0.3">
      <c r="B36" s="10" t="s">
        <v>1496</v>
      </c>
      <c r="C36" s="27">
        <f t="shared" ref="C36:H36" si="4">IFERROR(+C25/C33,0%)</f>
        <v>0</v>
      </c>
      <c r="D36" s="27">
        <f t="shared" si="4"/>
        <v>0</v>
      </c>
      <c r="E36" s="27">
        <f t="shared" si="4"/>
        <v>0</v>
      </c>
      <c r="F36" s="27">
        <f t="shared" si="4"/>
        <v>0</v>
      </c>
      <c r="G36" s="27">
        <f t="shared" si="4"/>
        <v>0</v>
      </c>
      <c r="H36" s="27">
        <f t="shared" si="4"/>
        <v>0</v>
      </c>
    </row>
  </sheetData>
  <conditionalFormatting sqref="C36:G36">
    <cfRule type="colorScale" priority="2">
      <colorScale>
        <cfvo type="min"/>
        <cfvo type="percentile" val="50"/>
        <cfvo type="max"/>
        <color rgb="FFF8696B"/>
        <color rgb="FFFFEB84"/>
        <color rgb="FF63BE7B"/>
      </colorScale>
    </cfRule>
  </conditionalFormatting>
  <conditionalFormatting sqref="H3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AD430-D5FE-447C-A266-9C969392E0AC}">
  <dimension ref="A1:AD26"/>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42" thickBot="1" x14ac:dyDescent="0.35">
      <c r="A2" s="32" t="s">
        <v>0</v>
      </c>
      <c r="B2" s="24" t="str">
        <f>+Indicadores!E25</f>
        <v>Brecha 2-3 meses /efectivo y equivalentes+fondo de liquidez + participación en fondos de inversión colectiva abiertos sin pacto de permanencia</v>
      </c>
      <c r="C2" s="24" t="str">
        <f>+Indicadores!B25</f>
        <v>Riesgo Liquidez</v>
      </c>
      <c r="D2" s="18" t="str">
        <f>+Indicadores!C25</f>
        <v xml:space="preserve">Indicador de relación entre la brecha de liquidez y los Activos Liquidos netos </v>
      </c>
      <c r="E2" s="57" t="str">
        <f>+Indicadores!D25</f>
        <v>Brecha GAP / ALN</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110500</v>
      </c>
      <c r="B5" s="22" t="str">
        <f>PROPER(VLOOKUP($A5,cuc!$A$2:$AA$2088,B$3,FALSE))</f>
        <v xml:space="preserve">      Caja</v>
      </c>
      <c r="C5" s="28">
        <f>VLOOKUP($A5,cuc!$A$2:$AA$2088,C$3,FALSE)</f>
        <v>294342897.44</v>
      </c>
      <c r="D5" s="28">
        <f>VLOOKUP($A5,cuc!$A$2:$AA$2088,D$3,FALSE)</f>
        <v>406882735.39999998</v>
      </c>
      <c r="E5" s="28">
        <f>VLOOKUP($A5,cuc!$A$2:$AA$2088,E$3,FALSE)</f>
        <v>324301700.5</v>
      </c>
      <c r="F5" s="28">
        <f>VLOOKUP($A5,cuc!$A$2:$AA$2088,F$3,FALSE)</f>
        <v>251413234</v>
      </c>
      <c r="G5" s="29">
        <f>VLOOKUP($A5,cuc!$A$2:$AA$2088,G$3,FALSE)</f>
        <v>682499211.09000003</v>
      </c>
      <c r="H5" s="29">
        <f>VLOOKUP($A5,cuc!$A$2:$AA$2088,H$3,FALSE)</f>
        <v>490315976.81</v>
      </c>
      <c r="X5" s="1">
        <v>140400</v>
      </c>
      <c r="Y5" s="1">
        <v>140500</v>
      </c>
      <c r="Z5" s="1">
        <v>146905</v>
      </c>
      <c r="AA5" s="1">
        <v>146910</v>
      </c>
      <c r="AB5" s="1">
        <v>146915</v>
      </c>
      <c r="AC5" s="1">
        <v>146920</v>
      </c>
      <c r="AD5" s="1">
        <v>146925</v>
      </c>
    </row>
    <row r="6" spans="1:30" x14ac:dyDescent="0.3">
      <c r="A6" s="14">
        <v>111000</v>
      </c>
      <c r="B6" s="22" t="str">
        <f>PROPER(VLOOKUP($A6,cuc!$A$2:$AA$2088,B$3,FALSE))</f>
        <v xml:space="preserve">      Bancos Y Otras Entidades Con Actividad Financiera</v>
      </c>
      <c r="C6" s="28">
        <f>VLOOKUP($A6,cuc!$A$2:$AA$2088,C$3,FALSE)</f>
        <v>399743063.93000001</v>
      </c>
      <c r="D6" s="28">
        <f>VLOOKUP($A6,cuc!$A$2:$AA$2088,D$3,FALSE)</f>
        <v>456166348.99000001</v>
      </c>
      <c r="E6" s="28">
        <f>VLOOKUP($A6,cuc!$A$2:$AA$2088,E$3,FALSE)</f>
        <v>440068327.87</v>
      </c>
      <c r="F6" s="28">
        <f>VLOOKUP($A6,cuc!$A$2:$AA$2088,F$3,FALSE)</f>
        <v>413550766.69</v>
      </c>
      <c r="G6" s="29">
        <f>VLOOKUP($A6,cuc!$A$2:$AA$2088,G$3,FALSE)</f>
        <v>526783021.92000002</v>
      </c>
      <c r="H6" s="29">
        <f>VLOOKUP($A6,cuc!$A$2:$AA$2088,H$3,FALSE)</f>
        <v>1055370782.96</v>
      </c>
      <c r="I6" s="1" t="s">
        <v>1454</v>
      </c>
    </row>
    <row r="7" spans="1:30" x14ac:dyDescent="0.3">
      <c r="A7" s="14">
        <v>111500</v>
      </c>
      <c r="B7" s="22" t="str">
        <f>PROPER(VLOOKUP($A7,cuc!$A$2:$AA$2088,B$3,FALSE))</f>
        <v xml:space="preserve">      Equivalentes Al  Efectivo (Compromiso De Pago)</v>
      </c>
      <c r="C7" s="28">
        <f>VLOOKUP($A7,cuc!$A$2:$AA$2088,C$3,FALSE)</f>
        <v>506955610.19999999</v>
      </c>
      <c r="D7" s="28">
        <f>VLOOKUP($A7,cuc!$A$2:$AA$2088,D$3,FALSE)</f>
        <v>344318562.31</v>
      </c>
      <c r="E7" s="28">
        <f>VLOOKUP($A7,cuc!$A$2:$AA$2088,E$3,FALSE)</f>
        <v>811501081.58000004</v>
      </c>
      <c r="F7" s="28">
        <f>VLOOKUP($A7,cuc!$A$2:$AA$2088,F$3,FALSE)</f>
        <v>590411524.77999997</v>
      </c>
      <c r="G7" s="29">
        <f>VLOOKUP($A7,cuc!$A$2:$AA$2088,G$3,FALSE)</f>
        <v>966949174.55999994</v>
      </c>
      <c r="H7" s="29">
        <f>VLOOKUP($A7,cuc!$A$2:$AA$2088,H$3,FALSE)</f>
        <v>1925262568.26</v>
      </c>
    </row>
    <row r="8" spans="1:30" x14ac:dyDescent="0.3">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112005</v>
      </c>
      <c r="B10" s="22" t="str">
        <f>PROPER(VLOOKUP($A10,cuc!$A$2:$AA$2088,B$3,FALSE))</f>
        <v xml:space="preserve">         Fondo De Liquidez - Cuentas De Ahorro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3">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3">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3">
      <c r="A15" s="14">
        <v>120310</v>
      </c>
      <c r="B15" s="22" t="str">
        <f>PROPER(VLOOKUP($A15,cuc!$A$2:$AA$2088,B$3,FALSE))</f>
        <v xml:space="preserve">         Fondo De Liquidez – Certificados De Ahorro A Término – Cdat</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3">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3">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3">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7.25" thickBot="1" x14ac:dyDescent="0.35">
      <c r="A20" s="15"/>
      <c r="B20" s="21" t="s">
        <v>1494</v>
      </c>
      <c r="C20" s="30">
        <f t="shared" ref="C20:H20" si="0">+SUM(C5:C19)</f>
        <v>1201041571.5699999</v>
      </c>
      <c r="D20" s="30">
        <f t="shared" si="0"/>
        <v>1207367646.7</v>
      </c>
      <c r="E20" s="30">
        <f t="shared" si="0"/>
        <v>1575871109.95</v>
      </c>
      <c r="F20" s="30">
        <f t="shared" si="0"/>
        <v>1255375525.47</v>
      </c>
      <c r="G20" s="30">
        <f t="shared" si="0"/>
        <v>2176231407.5699997</v>
      </c>
      <c r="H20" s="30">
        <f t="shared" si="0"/>
        <v>3470949328.0299997</v>
      </c>
    </row>
    <row r="21" spans="1:8" ht="17.25" thickBot="1" x14ac:dyDescent="0.35"/>
    <row r="22" spans="1:8" ht="33" x14ac:dyDescent="0.3">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ht="17.25" thickBot="1" x14ac:dyDescent="0.35">
      <c r="A23" s="15"/>
      <c r="B23" s="19" t="s">
        <v>1497</v>
      </c>
      <c r="C23" s="31">
        <v>0</v>
      </c>
      <c r="D23" s="31">
        <v>0</v>
      </c>
      <c r="E23" s="31">
        <v>0</v>
      </c>
      <c r="F23" s="31">
        <v>0</v>
      </c>
      <c r="G23" s="51">
        <v>0</v>
      </c>
      <c r="H23" s="51">
        <v>0</v>
      </c>
    </row>
    <row r="24" spans="1:8" ht="17.25" thickBot="1" x14ac:dyDescent="0.35"/>
    <row r="25" spans="1:8" x14ac:dyDescent="0.3">
      <c r="B25" s="20" t="s">
        <v>1408</v>
      </c>
      <c r="C25" s="12" t="str">
        <f t="shared" ref="C25:H25" si="2">+C4</f>
        <v>Año 16</v>
      </c>
      <c r="D25" s="12" t="str">
        <f t="shared" si="2"/>
        <v>Año 17</v>
      </c>
      <c r="E25" s="12" t="str">
        <f t="shared" si="2"/>
        <v>Año 18</v>
      </c>
      <c r="F25" s="12" t="str">
        <f t="shared" si="2"/>
        <v>Año 19</v>
      </c>
      <c r="G25" s="12" t="str">
        <f t="shared" si="2"/>
        <v>Año 20</v>
      </c>
      <c r="H25" s="12" t="str">
        <f t="shared" si="2"/>
        <v>Año 21</v>
      </c>
    </row>
    <row r="26" spans="1:8" x14ac:dyDescent="0.3">
      <c r="B26" s="10" t="s">
        <v>1498</v>
      </c>
      <c r="C26" s="27">
        <f t="shared" ref="C26:H26" si="3">IFERROR(+C20/C23,0%)</f>
        <v>0</v>
      </c>
      <c r="D26" s="27">
        <f t="shared" si="3"/>
        <v>0</v>
      </c>
      <c r="E26" s="27">
        <f t="shared" si="3"/>
        <v>0</v>
      </c>
      <c r="F26" s="27">
        <f t="shared" si="3"/>
        <v>0</v>
      </c>
      <c r="G26" s="27">
        <f t="shared" si="3"/>
        <v>0</v>
      </c>
      <c r="H26" s="27">
        <f t="shared" si="3"/>
        <v>0</v>
      </c>
    </row>
  </sheetData>
  <conditionalFormatting sqref="C26:G26">
    <cfRule type="colorScale" priority="2">
      <colorScale>
        <cfvo type="min"/>
        <cfvo type="percentile" val="50"/>
        <cfvo type="max"/>
        <color rgb="FFF8696B"/>
        <color rgb="FFFFEB84"/>
        <color rgb="FF63BE7B"/>
      </colorScale>
    </cfRule>
  </conditionalFormatting>
  <conditionalFormatting sqref="H2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CFAB1-8125-4D6D-BCD7-53EBBA09C13D}">
  <dimension ref="A1:I13"/>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710937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45.75" thickBot="1" x14ac:dyDescent="0.35">
      <c r="A2" s="32" t="s">
        <v>0</v>
      </c>
      <c r="B2" s="24" t="str">
        <f>+Indicadores!E26</f>
        <v>Saldo Depositos de los 20 mayores Ahorradores / Saldo Total de Depositos</v>
      </c>
      <c r="C2" s="24" t="str">
        <f>+Indicadores!B26</f>
        <v>Riesgo Liquidez</v>
      </c>
      <c r="D2" s="18" t="str">
        <f>+Indicadores!C26</f>
        <v>Indicador de concentración de Depositos</v>
      </c>
      <c r="E2" s="57" t="str">
        <f>+Indicadores!D26</f>
        <v>% Participación mayores ahorradores sobre el total de depósitos</v>
      </c>
      <c r="G2" s="1"/>
    </row>
    <row r="3" spans="1:9" s="9" customFormat="1" ht="9" thickBot="1" x14ac:dyDescent="0.2">
      <c r="B3" s="9">
        <v>2</v>
      </c>
      <c r="C3" s="9">
        <v>3</v>
      </c>
      <c r="D3" s="9">
        <v>4</v>
      </c>
      <c r="E3" s="9">
        <v>5</v>
      </c>
      <c r="F3" s="9">
        <v>6</v>
      </c>
      <c r="G3" s="9">
        <v>7</v>
      </c>
      <c r="H3" s="9">
        <v>8</v>
      </c>
    </row>
    <row r="4" spans="1:9" ht="33" x14ac:dyDescent="0.3">
      <c r="A4" s="11" t="s">
        <v>139</v>
      </c>
      <c r="B4" s="50" t="s">
        <v>1410</v>
      </c>
      <c r="C4" s="12" t="s">
        <v>1411</v>
      </c>
      <c r="D4" s="12" t="s">
        <v>1412</v>
      </c>
      <c r="E4" s="12" t="s">
        <v>1413</v>
      </c>
      <c r="F4" s="12" t="s">
        <v>1414</v>
      </c>
      <c r="G4" s="12" t="s">
        <v>1415</v>
      </c>
      <c r="H4" s="12" t="s">
        <v>1887</v>
      </c>
    </row>
    <row r="5" spans="1:9" x14ac:dyDescent="0.3">
      <c r="A5" s="14">
        <v>210500</v>
      </c>
      <c r="B5" s="49" t="str">
        <f>PROPER(VLOOKUP($A5,cuc!$A$2:$AA$2088,B$3,FALSE))</f>
        <v xml:space="preserve">      Depósitos De Ahorro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3">
      <c r="A6" s="14">
        <v>211000</v>
      </c>
      <c r="B6" s="49" t="str">
        <f>PROPER(VLOOKUP($A6,cuc!$A$2:$AA$2088,B$3,FALSE))</f>
        <v xml:space="preserve">      Certificados Depósitos De Ahorro A TÉrmino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3">
      <c r="A7" s="14">
        <v>212500</v>
      </c>
      <c r="B7" s="49" t="str">
        <f>PROPER(VLOOKUP($A7,cuc!$A$2:$AA$2088,B$3,FALSE))</f>
        <v xml:space="preserve">      Depósitos De Ahorro Contractual</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3">
      <c r="A8" s="14">
        <v>213000</v>
      </c>
      <c r="B8" s="49" t="str">
        <f>PROPER(VLOOKUP($A8,cuc!$A$2:$AA$2088,B$3,FALSE))</f>
        <v xml:space="preserve">      Depósitos De Ahorro Permanente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ht="17.25" thickBot="1" x14ac:dyDescent="0.35">
      <c r="A9" s="15"/>
      <c r="B9" s="19" t="s">
        <v>1499</v>
      </c>
      <c r="C9" s="31">
        <f t="shared" ref="C9:H9" si="0">SUM(C5:C8)</f>
        <v>0</v>
      </c>
      <c r="D9" s="31">
        <f t="shared" si="0"/>
        <v>0</v>
      </c>
      <c r="E9" s="31">
        <f t="shared" si="0"/>
        <v>0</v>
      </c>
      <c r="F9" s="31">
        <f t="shared" si="0"/>
        <v>0</v>
      </c>
      <c r="G9" s="51">
        <f t="shared" si="0"/>
        <v>0</v>
      </c>
      <c r="H9" s="51">
        <f t="shared" si="0"/>
        <v>0</v>
      </c>
    </row>
    <row r="10" spans="1:9" x14ac:dyDescent="0.3">
      <c r="A10" s="10"/>
      <c r="B10" s="10" t="s">
        <v>1500</v>
      </c>
      <c r="C10" s="60">
        <v>2227300712</v>
      </c>
      <c r="D10" s="60">
        <v>2380544692</v>
      </c>
      <c r="E10" s="60">
        <v>2542884666</v>
      </c>
      <c r="F10" s="60">
        <v>2976099786</v>
      </c>
      <c r="G10" s="60">
        <v>3746404836</v>
      </c>
      <c r="H10" s="60">
        <v>3734444804</v>
      </c>
      <c r="I10" s="1" t="s">
        <v>1888</v>
      </c>
    </row>
    <row r="11" spans="1:9" ht="17.25" thickBot="1" x14ac:dyDescent="0.35"/>
    <row r="12" spans="1:9" x14ac:dyDescent="0.3">
      <c r="B12" s="20" t="s">
        <v>1408</v>
      </c>
      <c r="C12" s="12" t="str">
        <f>+C4</f>
        <v>Año 16</v>
      </c>
      <c r="D12" s="12" t="str">
        <f t="shared" ref="D12:G12" si="1">+D4</f>
        <v>Año 17</v>
      </c>
      <c r="E12" s="12" t="str">
        <f t="shared" si="1"/>
        <v>Año 18</v>
      </c>
      <c r="F12" s="12" t="str">
        <f t="shared" si="1"/>
        <v>Año 19</v>
      </c>
      <c r="G12" s="12" t="str">
        <f t="shared" si="1"/>
        <v>Año 20</v>
      </c>
      <c r="H12" s="12" t="str">
        <f t="shared" ref="H12" si="2">+H4</f>
        <v>Año 21</v>
      </c>
    </row>
    <row r="13" spans="1:9" x14ac:dyDescent="0.3">
      <c r="B13" s="10" t="s">
        <v>1501</v>
      </c>
      <c r="C13" s="27">
        <f>IFERROR(C10/C9,0%)</f>
        <v>0</v>
      </c>
      <c r="D13" s="27">
        <f t="shared" ref="D13:G13" si="3">IFERROR(D10/D9,0%)</f>
        <v>0</v>
      </c>
      <c r="E13" s="27">
        <f t="shared" si="3"/>
        <v>0</v>
      </c>
      <c r="F13" s="27">
        <f t="shared" si="3"/>
        <v>0</v>
      </c>
      <c r="G13" s="27">
        <f t="shared" si="3"/>
        <v>0</v>
      </c>
      <c r="H13" s="27">
        <f t="shared" ref="H13" si="4">IFERROR(H10/H9,0%)</f>
        <v>0</v>
      </c>
    </row>
  </sheetData>
  <phoneticPr fontId="17" type="noConversion"/>
  <conditionalFormatting sqref="C13:G13">
    <cfRule type="colorScale" priority="4">
      <colorScale>
        <cfvo type="min"/>
        <cfvo type="percentile" val="50"/>
        <cfvo type="max"/>
        <color rgb="FF63BE7B"/>
        <color rgb="FFFFEB84"/>
        <color rgb="FFF8696B"/>
      </colorScale>
    </cfRule>
  </conditionalFormatting>
  <conditionalFormatting sqref="H13">
    <cfRule type="colorScale" priority="3">
      <colorScale>
        <cfvo type="min"/>
        <cfvo type="percentile" val="50"/>
        <cfvo type="max"/>
        <color rgb="FF63BE7B"/>
        <color rgb="FFFFEB84"/>
        <color rgb="FFF8696B"/>
      </colorScale>
    </cfRule>
  </conditionalFormatting>
  <conditionalFormatting sqref="C13:H1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F669-C9F5-47CA-B8CD-AD907F766E78}">
  <dimension ref="A1:AD21"/>
  <sheetViews>
    <sheetView showGridLines="0" zoomScale="150" zoomScaleNormal="15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8554687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30" s="8" customFormat="1" x14ac:dyDescent="0.3">
      <c r="A1" s="16" t="s">
        <v>1470</v>
      </c>
      <c r="B1" s="17" t="s">
        <v>54</v>
      </c>
      <c r="C1" s="17" t="s">
        <v>107</v>
      </c>
      <c r="D1" s="17" t="s">
        <v>80</v>
      </c>
      <c r="E1" s="17" t="s">
        <v>55</v>
      </c>
      <c r="G1" s="1"/>
      <c r="I1" s="1"/>
    </row>
    <row r="2" spans="1:30" s="33" customFormat="1" ht="33.75" thickBot="1" x14ac:dyDescent="0.35">
      <c r="A2" s="32" t="s">
        <v>0</v>
      </c>
      <c r="B2" s="24" t="str">
        <f>+Indicadores!E27</f>
        <v xml:space="preserve">Saldo Cartera de los 20 mayores Deudores / Saldo Total de la cartera </v>
      </c>
      <c r="C2" s="24" t="str">
        <f>+Indicadores!B27</f>
        <v>Riesgo Liquidez</v>
      </c>
      <c r="D2" s="18" t="str">
        <f>+Indicadores!C27</f>
        <v>Indicador de concentración de Cartera</v>
      </c>
      <c r="E2" s="18" t="str">
        <f>+Indicadores!D27</f>
        <v>% Participación mayores deudores sobre el total de cartera</v>
      </c>
      <c r="G2" s="1"/>
    </row>
    <row r="3" spans="1:30" s="9" customFormat="1" ht="9" thickBot="1" x14ac:dyDescent="0.2">
      <c r="B3" s="9">
        <v>2</v>
      </c>
      <c r="C3" s="9">
        <v>3</v>
      </c>
      <c r="D3" s="9">
        <v>4</v>
      </c>
      <c r="E3" s="9">
        <v>5</v>
      </c>
      <c r="F3" s="9">
        <v>6</v>
      </c>
      <c r="G3" s="9">
        <v>7</v>
      </c>
      <c r="H3" s="9">
        <v>8</v>
      </c>
    </row>
    <row r="4" spans="1:30" ht="33" x14ac:dyDescent="0.3">
      <c r="A4" s="11" t="s">
        <v>139</v>
      </c>
      <c r="B4" s="20" t="s">
        <v>1408</v>
      </c>
      <c r="C4" s="12" t="s">
        <v>1411</v>
      </c>
      <c r="D4" s="12" t="s">
        <v>1412</v>
      </c>
      <c r="E4" s="12" t="s">
        <v>1413</v>
      </c>
      <c r="F4" s="12" t="s">
        <v>1414</v>
      </c>
      <c r="G4" s="12" t="s">
        <v>1415</v>
      </c>
      <c r="H4" s="12" t="s">
        <v>1887</v>
      </c>
    </row>
    <row r="5" spans="1:30" x14ac:dyDescent="0.3">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3">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3">
      <c r="A7" s="14">
        <v>141100</v>
      </c>
      <c r="B7" s="22" t="str">
        <f>PROPER(VLOOKUP($A7,cuc!$A$2:$AA$2088,B$3,FALSE))</f>
        <v xml:space="preserve">      Créditos De Consumo, Garantía Admisible - Con Libranza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3">
      <c r="A8" s="14">
        <v>141200</v>
      </c>
      <c r="B8" s="22" t="str">
        <f>PROPER(VLOOKUP($A8,cuc!$A$2:$AA$2088,B$3,FALSE))</f>
        <v xml:space="preserve">      Créditos De Consumo, Garantía Admisible - Sin Libranza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3">
      <c r="A9" s="14">
        <v>144100</v>
      </c>
      <c r="B9" s="22" t="str">
        <f>PROPER(VLOOKUP($A9,cuc!$A$2:$AA$2088,B$3,FALSE))</f>
        <v xml:space="preserve">      Créditos De Consumo, Otras Garantías - Con Libranza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3">
      <c r="A10" s="14">
        <v>144200</v>
      </c>
      <c r="B10" s="22" t="str">
        <f>PROPER(VLOOKUP($A10,cuc!$A$2:$AA$2088,B$3,FALSE))</f>
        <v xml:space="preserve">      Créditos De Consumo, Otras Garantías - Sin Libranza</v>
      </c>
      <c r="C10" s="28">
        <f>VLOOKUP($A10,cuc!$A$2:$AA$2088,C$3,FALSE)</f>
        <v>1108384168.73</v>
      </c>
      <c r="D10" s="28">
        <f>VLOOKUP($A10,cuc!$A$2:$AA$2088,D$3,FALSE)</f>
        <v>1221718872.8099999</v>
      </c>
      <c r="E10" s="28">
        <f>VLOOKUP($A10,cuc!$A$2:$AA$2088,E$3,FALSE)</f>
        <v>1400745831.9200001</v>
      </c>
      <c r="F10" s="28">
        <f>VLOOKUP($A10,cuc!$A$2:$AA$2088,F$3,FALSE)</f>
        <v>1320042240.45</v>
      </c>
      <c r="G10" s="29">
        <f>VLOOKUP($A10,cuc!$A$2:$AA$2088,G$3,FALSE)</f>
        <v>1081674365.3900001</v>
      </c>
      <c r="H10" s="29">
        <f>VLOOKUP($A10,cuc!$A$2:$AA$2088,H$3,FALSE)</f>
        <v>949219112.67999995</v>
      </c>
    </row>
    <row r="11" spans="1:30" x14ac:dyDescent="0.3">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3">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3">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3">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3">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3">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9" ht="17.25" thickBot="1" x14ac:dyDescent="0.35">
      <c r="A17" s="15"/>
      <c r="B17" s="21" t="s">
        <v>1472</v>
      </c>
      <c r="C17" s="30">
        <f t="shared" ref="C17:H17" si="0">+SUM(C5:C16)</f>
        <v>1108384168.73</v>
      </c>
      <c r="D17" s="30">
        <f t="shared" si="0"/>
        <v>1221718872.8099999</v>
      </c>
      <c r="E17" s="30">
        <f t="shared" si="0"/>
        <v>1400745831.9200001</v>
      </c>
      <c r="F17" s="30">
        <f t="shared" si="0"/>
        <v>1320042240.45</v>
      </c>
      <c r="G17" s="30">
        <f t="shared" si="0"/>
        <v>1081674365.3900001</v>
      </c>
      <c r="H17" s="30">
        <f t="shared" si="0"/>
        <v>949219112.67999995</v>
      </c>
    </row>
    <row r="18" spans="1:9" x14ac:dyDescent="0.3">
      <c r="A18" s="10"/>
      <c r="B18" s="10" t="s">
        <v>1502</v>
      </c>
      <c r="C18" s="60">
        <v>2611575737</v>
      </c>
      <c r="D18" s="60">
        <v>3326187788</v>
      </c>
      <c r="E18" s="60">
        <v>3726719229</v>
      </c>
      <c r="F18" s="60">
        <v>3990631825</v>
      </c>
      <c r="G18" s="60">
        <v>4327891765</v>
      </c>
      <c r="H18" s="60">
        <v>4480659265</v>
      </c>
      <c r="I18" s="1" t="s">
        <v>1888</v>
      </c>
    </row>
    <row r="19" spans="1:9" ht="17.25" thickBot="1" x14ac:dyDescent="0.35"/>
    <row r="20" spans="1:9" x14ac:dyDescent="0.3">
      <c r="B20" s="20" t="s">
        <v>1408</v>
      </c>
      <c r="C20" s="12" t="str">
        <f>+C4</f>
        <v>Año 16</v>
      </c>
      <c r="D20" s="12" t="str">
        <f t="shared" ref="D20:G20" si="1">+D4</f>
        <v>Año 17</v>
      </c>
      <c r="E20" s="12" t="str">
        <f t="shared" si="1"/>
        <v>Año 18</v>
      </c>
      <c r="F20" s="12" t="str">
        <f t="shared" si="1"/>
        <v>Año 19</v>
      </c>
      <c r="G20" s="12" t="str">
        <f t="shared" si="1"/>
        <v>Año 20</v>
      </c>
      <c r="H20" s="12" t="str">
        <f t="shared" ref="H20" si="2">+H4</f>
        <v>Año 21</v>
      </c>
    </row>
    <row r="21" spans="1:9" x14ac:dyDescent="0.3">
      <c r="B21" s="10" t="s">
        <v>1503</v>
      </c>
      <c r="C21" s="27">
        <f>IFERROR(C18/C17,0%)</f>
        <v>2.3562008648972088</v>
      </c>
      <c r="D21" s="27">
        <f t="shared" ref="D21:G21" si="3">IFERROR(D18/D17,0%)</f>
        <v>2.7225476024198936</v>
      </c>
      <c r="E21" s="27">
        <f t="shared" si="3"/>
        <v>2.6605249461223037</v>
      </c>
      <c r="F21" s="27">
        <f t="shared" si="3"/>
        <v>3.0231091875056975</v>
      </c>
      <c r="G21" s="27">
        <f t="shared" si="3"/>
        <v>4.0011041247516008</v>
      </c>
      <c r="H21" s="27">
        <f t="shared" ref="H21" si="4">IFERROR(H18/H17,0%)</f>
        <v>4.7203635126450685</v>
      </c>
    </row>
  </sheetData>
  <conditionalFormatting sqref="C21:G21">
    <cfRule type="colorScale" priority="3">
      <colorScale>
        <cfvo type="min"/>
        <cfvo type="percentile" val="50"/>
        <cfvo type="max"/>
        <color rgb="FF63BE7B"/>
        <color rgb="FFFFEB84"/>
        <color rgb="FFF8696B"/>
      </colorScale>
    </cfRule>
  </conditionalFormatting>
  <conditionalFormatting sqref="H21">
    <cfRule type="colorScale" priority="2">
      <colorScale>
        <cfvo type="min"/>
        <cfvo type="percentile" val="50"/>
        <cfvo type="max"/>
        <color rgb="FF63BE7B"/>
        <color rgb="FFFFEB84"/>
        <color rgb="FFF8696B"/>
      </colorScale>
    </cfRule>
  </conditionalFormatting>
  <conditionalFormatting sqref="C21: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4ADDA-C630-4B27-998B-557B80309B94}">
  <dimension ref="A1:I18"/>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66.75" thickBot="1" x14ac:dyDescent="0.35">
      <c r="A2" s="32" t="s">
        <v>0</v>
      </c>
      <c r="B2" s="24" t="str">
        <f>+Indicadores!E28</f>
        <v>Gasto Administrativo / Ingresos por venta de bienes y servicios y recuperaciones</v>
      </c>
      <c r="C2" s="24" t="str">
        <f>+Indicadores!B28</f>
        <v>Riesgo Operativo</v>
      </c>
      <c r="D2" s="18" t="str">
        <f>+Indicadores!C28</f>
        <v>Indicador de relación entre el Gasto Administrativo y los Ingresos por venta de bienes y servicios y recuperaciones</v>
      </c>
      <c r="E2" s="61" t="str">
        <f>+Indicadores!D28</f>
        <v>Estructura Gastos de Administración</v>
      </c>
      <c r="G2" s="1"/>
    </row>
    <row r="3" spans="1:9" s="9" customFormat="1" ht="9" thickBot="1" x14ac:dyDescent="0.2">
      <c r="B3" s="9">
        <v>2</v>
      </c>
      <c r="C3" s="9">
        <v>3</v>
      </c>
      <c r="D3" s="9">
        <v>4</v>
      </c>
      <c r="E3" s="9">
        <v>5</v>
      </c>
      <c r="F3" s="9">
        <v>6</v>
      </c>
      <c r="G3" s="9">
        <v>7</v>
      </c>
      <c r="H3" s="9">
        <v>8</v>
      </c>
    </row>
    <row r="4" spans="1:9" ht="33" x14ac:dyDescent="0.3">
      <c r="A4" s="11" t="s">
        <v>139</v>
      </c>
      <c r="B4" s="20" t="s">
        <v>1408</v>
      </c>
      <c r="C4" s="12" t="s">
        <v>1411</v>
      </c>
      <c r="D4" s="12" t="s">
        <v>1412</v>
      </c>
      <c r="E4" s="12" t="s">
        <v>1413</v>
      </c>
      <c r="F4" s="12" t="s">
        <v>1414</v>
      </c>
      <c r="G4" s="12" t="s">
        <v>1415</v>
      </c>
      <c r="H4" s="12" t="s">
        <v>1887</v>
      </c>
    </row>
    <row r="5" spans="1:9" x14ac:dyDescent="0.3">
      <c r="A5" s="14">
        <v>510500</v>
      </c>
      <c r="B5" s="22" t="str">
        <f>PROPER(VLOOKUP($A5,cuc!$A$2:$AA$2088,B$3,FALSE))</f>
        <v xml:space="preserve">      Beneficio A Empleados</v>
      </c>
      <c r="C5" s="28">
        <f>VLOOKUP($A5,cuc!$A$2:$AA$2088,C$3,FALSE)</f>
        <v>1459107622</v>
      </c>
      <c r="D5" s="28">
        <f>VLOOKUP($A5,cuc!$A$2:$AA$2088,D$3,FALSE)</f>
        <v>1517776524</v>
      </c>
      <c r="E5" s="28">
        <f>VLOOKUP($A5,cuc!$A$2:$AA$2088,E$3,FALSE)</f>
        <v>1599238733</v>
      </c>
      <c r="F5" s="28">
        <f>VLOOKUP($A5,cuc!$A$2:$AA$2088,F$3,FALSE)</f>
        <v>664985444</v>
      </c>
      <c r="G5" s="29">
        <f>VLOOKUP($A5,cuc!$A$2:$AA$2088,G$3,FALSE)</f>
        <v>696940250</v>
      </c>
      <c r="H5" s="29">
        <f>VLOOKUP($A5,cuc!$A$2:$AA$2088,H$3,FALSE)</f>
        <v>365853278</v>
      </c>
    </row>
    <row r="6" spans="1:9" x14ac:dyDescent="0.3">
      <c r="A6" s="14">
        <v>510700</v>
      </c>
      <c r="B6" s="22" t="str">
        <f>PROPER(VLOOKUP($A6,cuc!$A$2:$AA$2088,B$3,FALSE))</f>
        <v xml:space="preserve">      Gastos Por Obligaciones De Organizaciones Solidarias De Trabajo Asociado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3">
      <c r="A7" s="14">
        <v>511000</v>
      </c>
      <c r="B7" s="22" t="str">
        <f>PROPER(VLOOKUP($A7,cuc!$A$2:$AA$2088,B$3,FALSE))</f>
        <v xml:space="preserve">      Gastos  Generales</v>
      </c>
      <c r="C7" s="28">
        <f>VLOOKUP($A7,cuc!$A$2:$AA$2088,C$3,FALSE)</f>
        <v>2189571106.0100002</v>
      </c>
      <c r="D7" s="28">
        <f>VLOOKUP($A7,cuc!$A$2:$AA$2088,D$3,FALSE)</f>
        <v>2189758765.1700001</v>
      </c>
      <c r="E7" s="28">
        <f>VLOOKUP($A7,cuc!$A$2:$AA$2088,E$3,FALSE)</f>
        <v>2226798198.6900001</v>
      </c>
      <c r="F7" s="28">
        <f>VLOOKUP($A7,cuc!$A$2:$AA$2088,F$3,FALSE)</f>
        <v>416494932.13999999</v>
      </c>
      <c r="G7" s="29">
        <f>VLOOKUP($A7,cuc!$A$2:$AA$2088,G$3,FALSE)</f>
        <v>468038921.02999997</v>
      </c>
      <c r="H7" s="29">
        <f>VLOOKUP($A7,cuc!$A$2:$AA$2088,H$3,FALSE)</f>
        <v>194276588.97</v>
      </c>
    </row>
    <row r="8" spans="1:9" x14ac:dyDescent="0.3">
      <c r="A8" s="14">
        <v>540000</v>
      </c>
      <c r="B8" s="22" t="str">
        <f>PROPER(VLOOKUP($A8,cuc!$A$2:$AA$2088,B$3,FALSE))</f>
        <v xml:space="preserve">   Gastos De Ventas</v>
      </c>
      <c r="C8" s="28">
        <f>VLOOKUP($A8,cuc!$A$2:$AA$2088,C$3,FALSE)</f>
        <v>0</v>
      </c>
      <c r="D8" s="28">
        <f>VLOOKUP($A8,cuc!$A$2:$AA$2088,D$3,FALSE)</f>
        <v>0</v>
      </c>
      <c r="E8" s="28">
        <f>VLOOKUP($A8,cuc!$A$2:$AA$2088,E$3,FALSE)</f>
        <v>0</v>
      </c>
      <c r="F8" s="28">
        <f>VLOOKUP($A8,cuc!$A$2:$AA$2088,F$3,FALSE)</f>
        <v>2483129355.0799999</v>
      </c>
      <c r="G8" s="29">
        <f>VLOOKUP($A8,cuc!$A$2:$AA$2088,G$3,FALSE)</f>
        <v>3098693972.6399999</v>
      </c>
      <c r="H8" s="29">
        <f>VLOOKUP($A8,cuc!$A$2:$AA$2088,H$3,FALSE)</f>
        <v>1444734046.3</v>
      </c>
    </row>
    <row r="9" spans="1:9" x14ac:dyDescent="0.3">
      <c r="A9" s="14">
        <v>511500</v>
      </c>
      <c r="B9" s="22" t="str">
        <f>PROPER(VLOOKUP($A9,cuc!$A$2:$AA$2088,B$3,FALSE))</f>
        <v xml:space="preserve">      Deterioro</v>
      </c>
      <c r="C9" s="28">
        <f>VLOOKUP($A9,cuc!$A$2:$AA$2088,C$3,FALSE)</f>
        <v>33893161.189999998</v>
      </c>
      <c r="D9" s="28">
        <f>VLOOKUP($A9,cuc!$A$2:$AA$2088,D$3,FALSE)</f>
        <v>63167341.770000003</v>
      </c>
      <c r="E9" s="28">
        <f>VLOOKUP($A9,cuc!$A$2:$AA$2088,E$3,FALSE)</f>
        <v>31945003.27</v>
      </c>
      <c r="F9" s="28">
        <f>VLOOKUP($A9,cuc!$A$2:$AA$2088,F$3,FALSE)</f>
        <v>39386745.850000001</v>
      </c>
      <c r="G9" s="29">
        <f>VLOOKUP($A9,cuc!$A$2:$AA$2088,G$3,FALSE)</f>
        <v>34144847.75</v>
      </c>
      <c r="H9" s="29">
        <f>VLOOKUP($A9,cuc!$A$2:$AA$2088,H$3,FALSE)</f>
        <v>18044671.609999999</v>
      </c>
    </row>
    <row r="10" spans="1:9" ht="17.25" thickBot="1" x14ac:dyDescent="0.35">
      <c r="A10" s="15"/>
      <c r="B10" s="21" t="s">
        <v>1504</v>
      </c>
      <c r="C10" s="30">
        <f t="shared" ref="C10:H10" si="0">+SUM(C5:C9)</f>
        <v>3682571889.2000003</v>
      </c>
      <c r="D10" s="30">
        <f t="shared" si="0"/>
        <v>3770702630.9400001</v>
      </c>
      <c r="E10" s="30">
        <f t="shared" si="0"/>
        <v>3857981934.96</v>
      </c>
      <c r="F10" s="30">
        <f t="shared" si="0"/>
        <v>3603996477.0699997</v>
      </c>
      <c r="G10" s="30">
        <f t="shared" si="0"/>
        <v>4297817991.4200001</v>
      </c>
      <c r="H10" s="30">
        <f t="shared" si="0"/>
        <v>2022908584.8799999</v>
      </c>
    </row>
    <row r="11" spans="1:9" ht="17.25" thickBot="1" x14ac:dyDescent="0.35"/>
    <row r="12" spans="1:9" ht="33" x14ac:dyDescent="0.3">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3">
      <c r="A13" s="14">
        <v>410000</v>
      </c>
      <c r="B13" s="49" t="str">
        <f>PROPER(VLOOKUP($A13,cuc!$A$2:$AA$2088,B$3,FALSE))</f>
        <v xml:space="preserve">   Ingresos Por Venta De Bienes Y Servicios</v>
      </c>
      <c r="C13" s="28">
        <f>VLOOKUP($A13,cuc!$A$2:$AA$2088,C$3,FALSE)</f>
        <v>52350515949.959999</v>
      </c>
      <c r="D13" s="28">
        <f>VLOOKUP($A13,cuc!$A$2:$AA$2088,D$3,FALSE)</f>
        <v>55989381642.949997</v>
      </c>
      <c r="E13" s="28">
        <f>VLOOKUP($A13,cuc!$A$2:$AA$2088,E$3,FALSE)</f>
        <v>49236194285</v>
      </c>
      <c r="F13" s="28">
        <f>VLOOKUP($A13,cuc!$A$2:$AA$2088,F$3,FALSE)</f>
        <v>50138120724.620003</v>
      </c>
      <c r="G13" s="29">
        <f>VLOOKUP($A13,cuc!$A$2:$AA$2088,G$3,FALSE)</f>
        <v>61599993526.110001</v>
      </c>
      <c r="H13" s="29">
        <f>VLOOKUP($A13,cuc!$A$2:$AA$2088,H$3,FALSE)</f>
        <v>32067313165.529999</v>
      </c>
    </row>
    <row r="14" spans="1:9" x14ac:dyDescent="0.3">
      <c r="A14" s="14">
        <v>422500</v>
      </c>
      <c r="B14" s="49" t="str">
        <f>PROPER(VLOOKUP($A14,cuc!$A$2:$AA$2088,B$3,FALSE))</f>
        <v xml:space="preserve">      Recuperaciones Deterioro</v>
      </c>
      <c r="C14" s="28">
        <f>VLOOKUP($A14,cuc!$A$2:$AA$2088,C$3,FALSE)</f>
        <v>37177269.119999997</v>
      </c>
      <c r="D14" s="28">
        <f>VLOOKUP($A14,cuc!$A$2:$AA$2088,D$3,FALSE)</f>
        <v>177499752.97</v>
      </c>
      <c r="E14" s="28">
        <f>VLOOKUP($A14,cuc!$A$2:$AA$2088,E$3,FALSE)</f>
        <v>156568040.11000001</v>
      </c>
      <c r="F14" s="28">
        <f>VLOOKUP($A14,cuc!$A$2:$AA$2088,F$3,FALSE)</f>
        <v>13011118.220000001</v>
      </c>
      <c r="G14" s="29">
        <f>VLOOKUP($A14,cuc!$A$2:$AA$2088,G$3,FALSE)</f>
        <v>23790272.039999999</v>
      </c>
      <c r="H14" s="29">
        <f>VLOOKUP($A14,cuc!$A$2:$AA$2088,H$3,FALSE)</f>
        <v>31561096.219999999</v>
      </c>
    </row>
    <row r="15" spans="1:9" ht="17.25" thickBot="1" x14ac:dyDescent="0.35">
      <c r="A15" s="15"/>
      <c r="B15" s="19" t="s">
        <v>1505</v>
      </c>
      <c r="C15" s="31">
        <f t="shared" ref="C15:H15" si="2">SUM(C13:C14)</f>
        <v>52387693219.080002</v>
      </c>
      <c r="D15" s="31">
        <f t="shared" si="2"/>
        <v>56166881395.919998</v>
      </c>
      <c r="E15" s="31">
        <f t="shared" si="2"/>
        <v>49392762325.110001</v>
      </c>
      <c r="F15" s="31">
        <f t="shared" si="2"/>
        <v>50151131842.840004</v>
      </c>
      <c r="G15" s="51">
        <f t="shared" si="2"/>
        <v>61623783798.150002</v>
      </c>
      <c r="H15" s="51">
        <f t="shared" si="2"/>
        <v>32098874261.75</v>
      </c>
    </row>
    <row r="16" spans="1:9" ht="17.25" thickBot="1" x14ac:dyDescent="0.35"/>
    <row r="17" spans="2:8" x14ac:dyDescent="0.3">
      <c r="B17" s="20" t="s">
        <v>1408</v>
      </c>
      <c r="C17" s="12" t="str">
        <f t="shared" ref="C17:H17" si="3">+C4</f>
        <v>Año 16</v>
      </c>
      <c r="D17" s="12" t="str">
        <f t="shared" si="3"/>
        <v>Año 17</v>
      </c>
      <c r="E17" s="12" t="str">
        <f t="shared" si="3"/>
        <v>Año 18</v>
      </c>
      <c r="F17" s="12" t="str">
        <f t="shared" si="3"/>
        <v>Año 19</v>
      </c>
      <c r="G17" s="12" t="str">
        <f t="shared" si="3"/>
        <v>Año 20</v>
      </c>
      <c r="H17" s="12" t="str">
        <f t="shared" si="3"/>
        <v>Año 21</v>
      </c>
    </row>
    <row r="18" spans="2:8" x14ac:dyDescent="0.3">
      <c r="B18" s="10" t="s">
        <v>1506</v>
      </c>
      <c r="C18" s="27">
        <f>IFERROR(+C10/C15,0%)</f>
        <v>7.0294599034927144E-2</v>
      </c>
      <c r="D18" s="27">
        <f t="shared" ref="D18:G18" si="4">IFERROR(+D10/D15,0%)</f>
        <v>6.7133914812900874E-2</v>
      </c>
      <c r="E18" s="27">
        <f t="shared" si="4"/>
        <v>7.810824406957094E-2</v>
      </c>
      <c r="F18" s="27">
        <f t="shared" si="4"/>
        <v>7.1862714651464765E-2</v>
      </c>
      <c r="G18" s="27">
        <f t="shared" si="4"/>
        <v>6.9742844832404213E-2</v>
      </c>
      <c r="H18" s="27">
        <f t="shared" ref="H18" si="5">IFERROR(+H10/H15,0%)</f>
        <v>6.3021169165753566E-2</v>
      </c>
    </row>
  </sheetData>
  <conditionalFormatting sqref="C18:G18">
    <cfRule type="colorScale" priority="2">
      <colorScale>
        <cfvo type="min"/>
        <cfvo type="percentile" val="50"/>
        <cfvo type="max"/>
        <color rgb="FF63BE7B"/>
        <color rgb="FFFFEB84"/>
        <color rgb="FFF8696B"/>
      </colorScale>
    </cfRule>
  </conditionalFormatting>
  <conditionalFormatting sqref="H18">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B9FB-393D-4815-9A66-CF914A980CAD}">
  <dimension ref="A1:I9"/>
  <sheetViews>
    <sheetView showGridLines="0" zoomScale="120" zoomScaleNormal="120" workbookViewId="0">
      <pane xSplit="1" ySplit="3" topLeftCell="B6" activePane="bottomRight" state="frozen"/>
      <selection activeCell="C22" sqref="C22:H22"/>
      <selection pane="topRight" activeCell="C22" sqref="C22:H22"/>
      <selection pane="bottomLeft" activeCell="C22" sqref="C22:H22"/>
      <selection pane="bottomRight" activeCell="J13" sqref="J13"/>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710937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18.75" thickBot="1" x14ac:dyDescent="0.35">
      <c r="A2" s="32" t="s">
        <v>0</v>
      </c>
      <c r="B2" s="62" t="str">
        <f>+Indicadores!E29</f>
        <v>Patrimonio / Capital social</v>
      </c>
      <c r="C2" s="24" t="str">
        <f>+Indicadores!B29</f>
        <v>Capital</v>
      </c>
      <c r="D2" s="63" t="str">
        <f>+Indicadores!C29</f>
        <v>Quebranto Patrimonial</v>
      </c>
      <c r="E2" s="61" t="str">
        <f>+Indicadores!D29</f>
        <v>Quebranto Patrimonial</v>
      </c>
      <c r="G2" s="1"/>
    </row>
    <row r="3" spans="1:9" s="9" customFormat="1" ht="9" thickBot="1" x14ac:dyDescent="0.2">
      <c r="B3" s="9">
        <v>2</v>
      </c>
      <c r="C3" s="9">
        <v>3</v>
      </c>
      <c r="D3" s="9">
        <v>4</v>
      </c>
      <c r="E3" s="9">
        <v>5</v>
      </c>
      <c r="F3" s="9">
        <v>6</v>
      </c>
      <c r="G3" s="9">
        <v>7</v>
      </c>
      <c r="H3" s="9">
        <v>8</v>
      </c>
    </row>
    <row r="4" spans="1:9" ht="33" x14ac:dyDescent="0.3">
      <c r="A4" s="11" t="s">
        <v>139</v>
      </c>
      <c r="B4" s="50" t="s">
        <v>1410</v>
      </c>
      <c r="C4" s="12" t="s">
        <v>1411</v>
      </c>
      <c r="D4" s="12" t="s">
        <v>1412</v>
      </c>
      <c r="E4" s="12" t="s">
        <v>1413</v>
      </c>
      <c r="F4" s="12" t="s">
        <v>1414</v>
      </c>
      <c r="G4" s="12" t="s">
        <v>1415</v>
      </c>
      <c r="H4" s="12" t="s">
        <v>1887</v>
      </c>
    </row>
    <row r="5" spans="1:9" x14ac:dyDescent="0.3">
      <c r="A5" s="14">
        <v>300000</v>
      </c>
      <c r="B5" s="49" t="str">
        <f>PROPER(VLOOKUP($A5,cuc!$A$2:$AA$2088,B$3,FALSE))</f>
        <v>Patrimonio</v>
      </c>
      <c r="C5" s="28">
        <f>VLOOKUP($A5,cuc!$A$2:$AA$2088,C$3,FALSE)</f>
        <v>11493324192.01</v>
      </c>
      <c r="D5" s="28">
        <f>VLOOKUP($A5,cuc!$A$2:$AA$2088,D$3,FALSE)</f>
        <v>11327384162.52</v>
      </c>
      <c r="E5" s="28">
        <f>VLOOKUP($A5,cuc!$A$2:$AA$2088,E$3,FALSE)</f>
        <v>11032340693.299999</v>
      </c>
      <c r="F5" s="28">
        <f>VLOOKUP($A5,cuc!$A$2:$AA$2088,F$3,FALSE)</f>
        <v>11322808660.889999</v>
      </c>
      <c r="G5" s="29">
        <f>VLOOKUP($A5,cuc!$A$2:$AA$2088,G$3,FALSE)</f>
        <v>12197022728.49</v>
      </c>
      <c r="H5" s="29">
        <f>VLOOKUP($A5,cuc!$A$2:$AA$2088,H$3,FALSE)</f>
        <v>12146168081.780001</v>
      </c>
    </row>
    <row r="6" spans="1:9" x14ac:dyDescent="0.3">
      <c r="A6" s="14">
        <v>310000</v>
      </c>
      <c r="B6" s="49" t="str">
        <f>PROPER(VLOOKUP($A6,cuc!$A$2:$AA$2088,B$3,FALSE))</f>
        <v xml:space="preserve">   Capital Social</v>
      </c>
      <c r="C6" s="28">
        <f>VLOOKUP($A6,cuc!$A$2:$AA$2088,C$3,FALSE)</f>
        <v>3181752468.9400001</v>
      </c>
      <c r="D6" s="28">
        <f>VLOOKUP($A6,cuc!$A$2:$AA$2088,D$3,FALSE)</f>
        <v>3354831303.1399999</v>
      </c>
      <c r="E6" s="28">
        <f>VLOOKUP($A6,cuc!$A$2:$AA$2088,E$3,FALSE)</f>
        <v>3420248111.3099999</v>
      </c>
      <c r="F6" s="28">
        <f>VLOOKUP($A6,cuc!$A$2:$AA$2088,F$3,FALSE)</f>
        <v>3472561861.52</v>
      </c>
      <c r="G6" s="29">
        <f>VLOOKUP($A6,cuc!$A$2:$AA$2088,G$3,FALSE)</f>
        <v>3557096002.3299999</v>
      </c>
      <c r="H6" s="29">
        <f>VLOOKUP($A6,cuc!$A$2:$AA$2088,H$3,FALSE)</f>
        <v>3611143548.9499998</v>
      </c>
    </row>
    <row r="7" spans="1:9" ht="17.25" thickBot="1" x14ac:dyDescent="0.35"/>
    <row r="8" spans="1:9" x14ac:dyDescent="0.3">
      <c r="B8" s="20" t="s">
        <v>1408</v>
      </c>
      <c r="C8" s="12" t="str">
        <f>+C$4</f>
        <v>Año 16</v>
      </c>
      <c r="D8" s="12" t="str">
        <f t="shared" ref="D8:H8" si="0">+D$4</f>
        <v>Año 17</v>
      </c>
      <c r="E8" s="12" t="str">
        <f t="shared" si="0"/>
        <v>Año 18</v>
      </c>
      <c r="F8" s="12" t="str">
        <f t="shared" si="0"/>
        <v>Año 19</v>
      </c>
      <c r="G8" s="12" t="str">
        <f t="shared" si="0"/>
        <v>Año 20</v>
      </c>
      <c r="H8" s="12" t="str">
        <f t="shared" si="0"/>
        <v>Año 21</v>
      </c>
    </row>
    <row r="9" spans="1:9" x14ac:dyDescent="0.3">
      <c r="B9" s="10" t="s">
        <v>1507</v>
      </c>
      <c r="C9" s="27">
        <f>IFERROR(+C5/C6,0%)</f>
        <v>3.612262205877693</v>
      </c>
      <c r="D9" s="27">
        <f t="shared" ref="D9:G9" si="1">IFERROR(+D5/D6,0%)</f>
        <v>3.3764392718995979</v>
      </c>
      <c r="E9" s="27">
        <f t="shared" si="1"/>
        <v>3.2255966041815802</v>
      </c>
      <c r="F9" s="27">
        <f t="shared" si="1"/>
        <v>3.2606499502168154</v>
      </c>
      <c r="G9" s="27">
        <f t="shared" si="1"/>
        <v>3.428927057493135</v>
      </c>
      <c r="H9" s="27">
        <f t="shared" ref="H9" si="2">IFERROR(+H5/H6,0%)</f>
        <v>3.3635240242143523</v>
      </c>
    </row>
  </sheetData>
  <phoneticPr fontId="17" type="noConversion"/>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F98A-1894-4963-A440-93C7A45C3A10}">
  <dimension ref="A1:E17"/>
  <sheetViews>
    <sheetView showGridLines="0" zoomScale="160" zoomScaleNormal="160" workbookViewId="0">
      <selection activeCell="C22" sqref="C22:H22"/>
    </sheetView>
  </sheetViews>
  <sheetFormatPr baseColWidth="10" defaultColWidth="11.5703125" defaultRowHeight="16.5" x14ac:dyDescent="0.3"/>
  <cols>
    <col min="1" max="1" width="38.85546875" style="1" customWidth="1"/>
    <col min="2" max="3" width="15.140625" style="2" bestFit="1" customWidth="1"/>
    <col min="4" max="4" width="13.28515625" style="1" bestFit="1" customWidth="1"/>
    <col min="5" max="5" width="6.5703125" style="1" bestFit="1" customWidth="1"/>
    <col min="6" max="16384" width="11.5703125" style="1"/>
  </cols>
  <sheetData>
    <row r="1" spans="1:5" x14ac:dyDescent="0.3">
      <c r="A1" s="151" t="s">
        <v>1866</v>
      </c>
      <c r="B1" s="151" t="s">
        <v>1865</v>
      </c>
      <c r="C1" s="151" t="s">
        <v>1864</v>
      </c>
    </row>
    <row r="2" spans="1:5" x14ac:dyDescent="0.3">
      <c r="A2" s="1" t="s">
        <v>1517</v>
      </c>
      <c r="B2" s="127">
        <f>+SUM('26.2. PONDERACION'!F4:F33)</f>
        <v>3470949328.0299997</v>
      </c>
      <c r="C2" s="127">
        <f>+SUM('26.2. PONDERACION'!G4:G33)</f>
        <v>0</v>
      </c>
    </row>
    <row r="3" spans="1:5" x14ac:dyDescent="0.3">
      <c r="A3" s="1" t="s">
        <v>1546</v>
      </c>
      <c r="B3" s="127">
        <f>+SUM('26.2. PONDERACION'!F34:F55)</f>
        <v>0</v>
      </c>
      <c r="C3" s="127">
        <f>+SUM('26.2. PONDERACION'!G34:G55)</f>
        <v>0</v>
      </c>
    </row>
    <row r="4" spans="1:5" x14ac:dyDescent="0.3">
      <c r="A4" s="1" t="s">
        <v>1570</v>
      </c>
      <c r="B4" s="127">
        <f>+SUM('26.2. PONDERACION'!F56:F88)</f>
        <v>0</v>
      </c>
      <c r="C4" s="127">
        <f>+SUM('26.2. PONDERACION'!G56:G88)</f>
        <v>1149008394</v>
      </c>
    </row>
    <row r="5" spans="1:5" x14ac:dyDescent="0.3">
      <c r="A5" s="1" t="s">
        <v>1585</v>
      </c>
      <c r="B5" s="127">
        <f>+SUM('26.2. PONDERACION'!F89:F571)</f>
        <v>13096620800.810001</v>
      </c>
      <c r="C5" s="127">
        <f>+SUM('26.2. PONDERACION'!G89:G571)</f>
        <v>24292690153.549995</v>
      </c>
      <c r="D5" s="1" t="s">
        <v>1885</v>
      </c>
    </row>
    <row r="6" spans="1:5" x14ac:dyDescent="0.3">
      <c r="A6" s="129" t="s">
        <v>1863</v>
      </c>
      <c r="B6" s="128">
        <f>SUM(B2:B5)</f>
        <v>16567570128.84</v>
      </c>
      <c r="C6" s="128">
        <f>SUM(C2:C5)</f>
        <v>25441698547.549995</v>
      </c>
      <c r="D6" s="2"/>
    </row>
    <row r="8" spans="1:5" x14ac:dyDescent="0.3">
      <c r="A8" s="52" t="s">
        <v>1862</v>
      </c>
      <c r="C8" s="2">
        <f>+SUM('26.3. patrimonio'!F3:F24)</f>
        <v>5090932231.3400002</v>
      </c>
    </row>
    <row r="9" spans="1:5" x14ac:dyDescent="0.3">
      <c r="A9" s="52" t="s">
        <v>1861</v>
      </c>
      <c r="C9" s="2">
        <f>-+SUM('26.3. patrimonio'!F26:F62)</f>
        <v>-1080961035.5799999</v>
      </c>
    </row>
    <row r="10" spans="1:5" x14ac:dyDescent="0.3">
      <c r="A10" s="52" t="s">
        <v>1860</v>
      </c>
      <c r="C10" s="2">
        <f>+SUM('26.3. patrimonio'!F63:F66)</f>
        <v>25868749.071000002</v>
      </c>
    </row>
    <row r="11" spans="1:5" x14ac:dyDescent="0.3">
      <c r="A11" s="129" t="s">
        <v>1859</v>
      </c>
      <c r="B11" s="128"/>
      <c r="C11" s="128">
        <f>SUM(C8:C10)</f>
        <v>4035839944.8310003</v>
      </c>
    </row>
    <row r="13" spans="1:5" x14ac:dyDescent="0.3">
      <c r="A13" s="152" t="s">
        <v>1867</v>
      </c>
      <c r="B13" s="130"/>
      <c r="C13" s="131">
        <f>+C11/C6</f>
        <v>0.15863091598574289</v>
      </c>
      <c r="D13" s="185" t="s">
        <v>1886</v>
      </c>
      <c r="E13" s="1" t="s">
        <v>2009</v>
      </c>
    </row>
    <row r="14" spans="1:5" x14ac:dyDescent="0.3">
      <c r="A14" s="1" t="s">
        <v>1858</v>
      </c>
      <c r="C14" s="2">
        <f>+C11*10%</f>
        <v>403583994.48310006</v>
      </c>
      <c r="D14" s="127">
        <f>+'tabla dinamica cartera'!C31</f>
        <v>228226425</v>
      </c>
      <c r="E14" s="186">
        <f>+D14/$C$11</f>
        <v>5.6549919748999589E-2</v>
      </c>
    </row>
    <row r="15" spans="1:5" x14ac:dyDescent="0.3">
      <c r="A15" s="1" t="s">
        <v>1857</v>
      </c>
      <c r="C15" s="2">
        <f>+C11*20%</f>
        <v>807167988.96620011</v>
      </c>
      <c r="D15" s="127">
        <f>+'tabla dinamica cartera'!B31</f>
        <v>279739146</v>
      </c>
      <c r="E15" s="186">
        <f t="shared" ref="E15:E17" si="0">+D15/$C$11</f>
        <v>6.9313736378045096E-2</v>
      </c>
    </row>
    <row r="16" spans="1:5" x14ac:dyDescent="0.3">
      <c r="A16" s="1" t="s">
        <v>1856</v>
      </c>
      <c r="C16" s="2">
        <f>+C11*25%</f>
        <v>1008959986.2077501</v>
      </c>
      <c r="D16" s="2"/>
      <c r="E16" s="186">
        <f t="shared" si="0"/>
        <v>0</v>
      </c>
    </row>
    <row r="17" spans="1:5" x14ac:dyDescent="0.3">
      <c r="A17" s="1" t="s">
        <v>2010</v>
      </c>
      <c r="C17" s="2">
        <f>+'26.1. cuc'!C1069*10%</f>
        <v>361114354.89499998</v>
      </c>
      <c r="D17" s="127"/>
      <c r="E17" s="186">
        <f t="shared" si="0"/>
        <v>0</v>
      </c>
    </row>
  </sheetData>
  <pageMargins left="0.7" right="0.7" top="0.75" bottom="0.75" header="0.3" footer="0.3"/>
  <pageSetup orientation="portrait" horizontalDpi="4294967293" verticalDpi="0"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B1F81-28F2-4C85-A337-A0C7D05E883E}">
  <sheetPr>
    <tabColor rgb="FFFFC000"/>
  </sheetPr>
  <dimension ref="A1:XFC2088"/>
  <sheetViews>
    <sheetView showGridLines="0" zoomScale="140" zoomScaleNormal="140" workbookViewId="0">
      <pane xSplit="2" ySplit="1" topLeftCell="C106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140625" defaultRowHeight="13.5" x14ac:dyDescent="0.25"/>
  <cols>
    <col min="1" max="1" width="11.140625" style="108"/>
    <col min="2" max="2" width="56.42578125" style="110" customWidth="1"/>
    <col min="3" max="3" width="13.85546875" style="109" bestFit="1" customWidth="1"/>
    <col min="4" max="4" width="13.85546875" style="108" bestFit="1" customWidth="1"/>
    <col min="5" max="5" width="12.42578125" style="108" bestFit="1" customWidth="1"/>
    <col min="6" max="6" width="11.140625" style="108"/>
    <col min="7" max="7" width="12.140625" style="108" bestFit="1" customWidth="1"/>
    <col min="8" max="8" width="11.140625" style="108"/>
    <col min="9" max="9" width="12.140625" style="108" bestFit="1" customWidth="1"/>
    <col min="10" max="16384" width="11.140625" style="108"/>
  </cols>
  <sheetData>
    <row r="1" spans="1:5" x14ac:dyDescent="0.25">
      <c r="A1" s="126" t="s">
        <v>1404</v>
      </c>
      <c r="B1" s="125" t="s">
        <v>1855</v>
      </c>
      <c r="C1" s="124">
        <f>+[15]CAMEL!H2</f>
        <v>44286</v>
      </c>
    </row>
    <row r="2" spans="1:5" x14ac:dyDescent="0.25">
      <c r="A2" s="123">
        <v>100000</v>
      </c>
      <c r="B2" s="112" t="s">
        <v>1402</v>
      </c>
      <c r="C2" s="111">
        <f>VLOOKUP(A2,cuc!$A$2:$H$2088,8,FALSE)</f>
        <v>16558077937.77</v>
      </c>
      <c r="D2" s="118"/>
      <c r="E2" s="114"/>
    </row>
    <row r="3" spans="1:5" x14ac:dyDescent="0.25">
      <c r="A3" s="113">
        <v>110000</v>
      </c>
      <c r="B3" s="112" t="s">
        <v>1401</v>
      </c>
      <c r="C3" s="111">
        <f>VLOOKUP(A3,cuc!$A$2:$H$2088,8,FALSE)</f>
        <v>3470949328.0300002</v>
      </c>
      <c r="D3" s="118"/>
      <c r="E3" s="114"/>
    </row>
    <row r="4" spans="1:5" x14ac:dyDescent="0.25">
      <c r="A4" s="113">
        <v>110500</v>
      </c>
      <c r="B4" s="112" t="s">
        <v>1400</v>
      </c>
      <c r="C4" s="111">
        <f>VLOOKUP(A4,cuc!$A$2:$H$2088,8,FALSE)</f>
        <v>490315976.81</v>
      </c>
      <c r="D4" s="118"/>
      <c r="E4" s="114"/>
    </row>
    <row r="5" spans="1:5" x14ac:dyDescent="0.25">
      <c r="A5" s="113">
        <v>110505</v>
      </c>
      <c r="B5" s="112" t="s">
        <v>1399</v>
      </c>
      <c r="C5" s="111">
        <f>VLOOKUP(A5,cuc!$A$2:$H$2088,8,FALSE)</f>
        <v>489415976.81</v>
      </c>
      <c r="D5" s="118"/>
      <c r="E5" s="114"/>
    </row>
    <row r="6" spans="1:5" x14ac:dyDescent="0.25">
      <c r="A6" s="113">
        <v>110510</v>
      </c>
      <c r="B6" s="112" t="s">
        <v>1398</v>
      </c>
      <c r="C6" s="111">
        <f>VLOOKUP(A6,cuc!$A$2:$H$2088,8,FALSE)</f>
        <v>900000</v>
      </c>
      <c r="D6" s="118"/>
      <c r="E6" s="114"/>
    </row>
    <row r="7" spans="1:5" x14ac:dyDescent="0.25">
      <c r="A7" s="113">
        <v>111000</v>
      </c>
      <c r="B7" s="112" t="s">
        <v>1397</v>
      </c>
      <c r="C7" s="111">
        <f>VLOOKUP(A7,cuc!$A$2:$H$2088,8,FALSE)</f>
        <v>1055370782.96</v>
      </c>
      <c r="D7" s="118"/>
      <c r="E7" s="114"/>
    </row>
    <row r="8" spans="1:5" x14ac:dyDescent="0.25">
      <c r="A8" s="113">
        <v>111005</v>
      </c>
      <c r="B8" s="112" t="s">
        <v>1014</v>
      </c>
      <c r="C8" s="111">
        <f>VLOOKUP(A8,cuc!$A$2:$H$2088,8,FALSE)</f>
        <v>1055370782.96</v>
      </c>
      <c r="D8" s="118"/>
      <c r="E8" s="114"/>
    </row>
    <row r="9" spans="1:5" x14ac:dyDescent="0.25">
      <c r="A9" s="113">
        <v>111010</v>
      </c>
      <c r="B9" s="112" t="s">
        <v>1013</v>
      </c>
      <c r="C9" s="111">
        <f>VLOOKUP(A9,cuc!$A$2:$H$2088,8,FALSE)</f>
        <v>0</v>
      </c>
      <c r="D9" s="118"/>
      <c r="E9" s="114"/>
    </row>
    <row r="10" spans="1:5" x14ac:dyDescent="0.25">
      <c r="A10" s="113">
        <v>111015</v>
      </c>
      <c r="B10" s="112" t="s">
        <v>1396</v>
      </c>
      <c r="C10" s="111">
        <f>VLOOKUP(A10,cuc!$A$2:$H$2088,8,FALSE)</f>
        <v>0</v>
      </c>
      <c r="D10" s="118"/>
      <c r="E10" s="114"/>
    </row>
    <row r="11" spans="1:5" x14ac:dyDescent="0.25">
      <c r="A11" s="113">
        <v>111020</v>
      </c>
      <c r="B11" s="112" t="s">
        <v>1011</v>
      </c>
      <c r="C11" s="111">
        <f>VLOOKUP(A11,cuc!$A$2:$H$2088,8,FALSE)</f>
        <v>0</v>
      </c>
      <c r="D11" s="118"/>
      <c r="E11" s="114"/>
    </row>
    <row r="12" spans="1:5" x14ac:dyDescent="0.25">
      <c r="A12" s="113">
        <v>111025</v>
      </c>
      <c r="B12" s="112" t="s">
        <v>1010</v>
      </c>
      <c r="C12" s="111">
        <f>VLOOKUP(A12,cuc!$A$2:$H$2088,8,FALSE)</f>
        <v>0</v>
      </c>
      <c r="D12" s="118"/>
      <c r="E12" s="114"/>
    </row>
    <row r="13" spans="1:5" x14ac:dyDescent="0.25">
      <c r="A13" s="113">
        <v>111500</v>
      </c>
      <c r="B13" s="112" t="s">
        <v>1395</v>
      </c>
      <c r="C13" s="111">
        <f>VLOOKUP(A13,cuc!$A$2:$H$2088,8,FALSE)</f>
        <v>1925262568.26</v>
      </c>
      <c r="D13" s="118"/>
      <c r="E13" s="114"/>
    </row>
    <row r="14" spans="1:5" x14ac:dyDescent="0.25">
      <c r="A14" s="113">
        <v>111505</v>
      </c>
      <c r="B14" s="112" t="s">
        <v>1394</v>
      </c>
      <c r="C14" s="111">
        <f>VLOOKUP(A14,cuc!$A$2:$H$2088,8,FALSE)</f>
        <v>0</v>
      </c>
      <c r="D14" s="118"/>
      <c r="E14" s="114"/>
    </row>
    <row r="15" spans="1:5" x14ac:dyDescent="0.25">
      <c r="A15" s="113">
        <v>111510</v>
      </c>
      <c r="B15" s="112" t="s">
        <v>1393</v>
      </c>
      <c r="C15" s="111">
        <f>VLOOKUP(A15,cuc!$A$2:$H$2088,8,FALSE)</f>
        <v>0</v>
      </c>
      <c r="D15" s="118"/>
      <c r="E15" s="114"/>
    </row>
    <row r="16" spans="1:5" x14ac:dyDescent="0.25">
      <c r="A16" s="113">
        <v>111515</v>
      </c>
      <c r="B16" s="112" t="s">
        <v>1392</v>
      </c>
      <c r="C16" s="111">
        <f>VLOOKUP(A16,cuc!$A$2:$H$2088,8,FALSE)</f>
        <v>1925262568.26</v>
      </c>
      <c r="D16" s="118"/>
      <c r="E16" s="114"/>
    </row>
    <row r="17" spans="1:5" x14ac:dyDescent="0.25">
      <c r="A17" s="116">
        <v>112000</v>
      </c>
      <c r="B17" s="115" t="s">
        <v>1391</v>
      </c>
      <c r="C17" s="111">
        <f>VLOOKUP(A17,cuc!$A$2:$H$2088,8,FALSE)</f>
        <v>0</v>
      </c>
      <c r="D17" s="118"/>
      <c r="E17" s="114"/>
    </row>
    <row r="18" spans="1:5" x14ac:dyDescent="0.25">
      <c r="A18" s="113">
        <v>112001</v>
      </c>
      <c r="B18" s="112" t="s">
        <v>1390</v>
      </c>
      <c r="C18" s="111">
        <f>VLOOKUP(A18,cuc!$A$2:$H$2088,8,FALSE)</f>
        <v>0</v>
      </c>
      <c r="D18" s="118"/>
      <c r="E18" s="114"/>
    </row>
    <row r="19" spans="1:5" x14ac:dyDescent="0.25">
      <c r="A19" s="113">
        <v>112003</v>
      </c>
      <c r="B19" s="112" t="s">
        <v>1374</v>
      </c>
      <c r="C19" s="111">
        <f>VLOOKUP(A19,cuc!$A$2:$H$2088,8,FALSE)</f>
        <v>0</v>
      </c>
      <c r="D19" s="118"/>
      <c r="E19" s="114"/>
    </row>
    <row r="20" spans="1:5" s="122" customFormat="1" x14ac:dyDescent="0.25">
      <c r="A20" s="116">
        <v>112005</v>
      </c>
      <c r="B20" s="115" t="s">
        <v>1389</v>
      </c>
      <c r="C20" s="111">
        <f>VLOOKUP(A20,cuc!$A$2:$H$2088,8,FALSE)</f>
        <v>0</v>
      </c>
      <c r="D20" s="118"/>
      <c r="E20" s="114"/>
    </row>
    <row r="21" spans="1:5" x14ac:dyDescent="0.25">
      <c r="A21" s="113">
        <v>112006</v>
      </c>
      <c r="B21" s="112" t="s">
        <v>1373</v>
      </c>
      <c r="C21" s="111">
        <f>VLOOKUP(A21,cuc!$A$2:$H$2088,8,FALSE)</f>
        <v>0</v>
      </c>
      <c r="D21" s="118"/>
      <c r="E21" s="114"/>
    </row>
    <row r="22" spans="1:5" x14ac:dyDescent="0.25">
      <c r="A22" s="113">
        <v>112007</v>
      </c>
      <c r="B22" s="112" t="s">
        <v>1388</v>
      </c>
      <c r="C22" s="111">
        <f>VLOOKUP(A22,cuc!$A$2:$H$2088,8,FALSE)</f>
        <v>0</v>
      </c>
      <c r="D22" s="118"/>
      <c r="E22" s="114"/>
    </row>
    <row r="23" spans="1:5" x14ac:dyDescent="0.25">
      <c r="A23" s="113">
        <v>112008</v>
      </c>
      <c r="B23" s="112" t="s">
        <v>1387</v>
      </c>
      <c r="C23" s="111">
        <f>VLOOKUP(A23,cuc!$A$2:$H$2088,8,FALSE)</f>
        <v>0</v>
      </c>
      <c r="D23" s="118"/>
      <c r="E23" s="114"/>
    </row>
    <row r="24" spans="1:5" x14ac:dyDescent="0.25">
      <c r="A24" s="113">
        <v>112010</v>
      </c>
      <c r="B24" s="112" t="s">
        <v>1386</v>
      </c>
      <c r="C24" s="111">
        <f>VLOOKUP(A24,cuc!$A$2:$H$2088,8,FALSE)</f>
        <v>0</v>
      </c>
      <c r="D24" s="118"/>
      <c r="E24" s="114"/>
    </row>
    <row r="25" spans="1:5" x14ac:dyDescent="0.25">
      <c r="A25" s="113">
        <v>112015</v>
      </c>
      <c r="B25" s="112" t="s">
        <v>1385</v>
      </c>
      <c r="C25" s="111">
        <f>VLOOKUP(A25,cuc!$A$2:$H$2088,8,FALSE)</f>
        <v>0</v>
      </c>
      <c r="D25" s="118"/>
      <c r="E25" s="114"/>
    </row>
    <row r="26" spans="1:5" x14ac:dyDescent="0.25">
      <c r="A26" s="113">
        <v>112020</v>
      </c>
      <c r="B26" s="112" t="s">
        <v>1384</v>
      </c>
      <c r="C26" s="111">
        <f>VLOOKUP(A26,cuc!$A$2:$H$2088,8,FALSE)</f>
        <v>0</v>
      </c>
      <c r="D26" s="118"/>
      <c r="E26" s="114"/>
    </row>
    <row r="27" spans="1:5" x14ac:dyDescent="0.25">
      <c r="A27" s="113">
        <v>112025</v>
      </c>
      <c r="B27" s="112" t="s">
        <v>1383</v>
      </c>
      <c r="C27" s="111">
        <f>VLOOKUP(A27,cuc!$A$2:$H$2088,8,FALSE)</f>
        <v>0</v>
      </c>
      <c r="D27" s="118"/>
      <c r="E27" s="114"/>
    </row>
    <row r="28" spans="1:5" x14ac:dyDescent="0.25">
      <c r="A28" s="113">
        <v>112030</v>
      </c>
      <c r="B28" s="112" t="s">
        <v>1382</v>
      </c>
      <c r="C28" s="111">
        <f>VLOOKUP(A28,cuc!$A$2:$H$2088,8,FALSE)</f>
        <v>0</v>
      </c>
      <c r="D28" s="118"/>
      <c r="E28" s="114"/>
    </row>
    <row r="29" spans="1:5" x14ac:dyDescent="0.25">
      <c r="A29" s="113">
        <v>112035</v>
      </c>
      <c r="B29" s="112" t="s">
        <v>1381</v>
      </c>
      <c r="C29" s="111">
        <f>VLOOKUP(A29,cuc!$A$2:$H$2088,8,FALSE)</f>
        <v>0</v>
      </c>
      <c r="D29" s="118"/>
      <c r="E29" s="114"/>
    </row>
    <row r="30" spans="1:5" x14ac:dyDescent="0.25">
      <c r="A30" s="113">
        <v>112040</v>
      </c>
      <c r="B30" s="112" t="s">
        <v>1380</v>
      </c>
      <c r="C30" s="111">
        <f>VLOOKUP(A30,cuc!$A$2:$H$2088,8,FALSE)</f>
        <v>0</v>
      </c>
      <c r="D30" s="118"/>
      <c r="E30" s="114"/>
    </row>
    <row r="31" spans="1:5" x14ac:dyDescent="0.25">
      <c r="A31" s="113">
        <v>112045</v>
      </c>
      <c r="B31" s="112" t="s">
        <v>1379</v>
      </c>
      <c r="C31" s="111">
        <f>VLOOKUP(A31,cuc!$A$2:$H$2088,8,FALSE)</f>
        <v>0</v>
      </c>
      <c r="D31" s="118"/>
      <c r="E31" s="114"/>
    </row>
    <row r="32" spans="1:5" x14ac:dyDescent="0.25">
      <c r="A32" s="113">
        <v>120000</v>
      </c>
      <c r="B32" s="112" t="s">
        <v>1378</v>
      </c>
      <c r="C32" s="111">
        <f>VLOOKUP(A32,cuc!$A$2:$H$2088,8,FALSE)</f>
        <v>1080961035.5799999</v>
      </c>
      <c r="D32" s="118"/>
      <c r="E32" s="114"/>
    </row>
    <row r="33" spans="1:5" x14ac:dyDescent="0.25">
      <c r="A33" s="113">
        <v>120300</v>
      </c>
      <c r="B33" s="112" t="s">
        <v>1377</v>
      </c>
      <c r="C33" s="111">
        <f>VLOOKUP(A33,cuc!$A$2:$H$2088,8,FALSE)</f>
        <v>0</v>
      </c>
      <c r="D33" s="118"/>
      <c r="E33" s="114"/>
    </row>
    <row r="34" spans="1:5" x14ac:dyDescent="0.25">
      <c r="A34" s="113">
        <v>120305</v>
      </c>
      <c r="B34" s="112" t="s">
        <v>1376</v>
      </c>
      <c r="C34" s="111">
        <f>VLOOKUP(A34,cuc!$A$2:$H$2088,8,FALSE)</f>
        <v>0</v>
      </c>
      <c r="D34" s="118"/>
      <c r="E34" s="114"/>
    </row>
    <row r="35" spans="1:5" x14ac:dyDescent="0.25">
      <c r="A35" s="113">
        <v>120310</v>
      </c>
      <c r="B35" s="112" t="s">
        <v>1375</v>
      </c>
      <c r="C35" s="111">
        <f>VLOOKUP(A35,cuc!$A$2:$H$2088,8,FALSE)</f>
        <v>0</v>
      </c>
      <c r="D35" s="118"/>
      <c r="E35" s="114"/>
    </row>
    <row r="36" spans="1:5" x14ac:dyDescent="0.25">
      <c r="A36" s="113">
        <v>120315</v>
      </c>
      <c r="B36" s="112" t="s">
        <v>1374</v>
      </c>
      <c r="C36" s="111">
        <f>VLOOKUP(A36,cuc!$A$2:$H$2088,8,FALSE)</f>
        <v>0</v>
      </c>
      <c r="D36" s="118"/>
      <c r="E36" s="114"/>
    </row>
    <row r="37" spans="1:5" x14ac:dyDescent="0.25">
      <c r="A37" s="113">
        <v>120320</v>
      </c>
      <c r="B37" s="112" t="s">
        <v>1373</v>
      </c>
      <c r="C37" s="111">
        <f>VLOOKUP(A37,cuc!$A$2:$H$2088,8,FALSE)</f>
        <v>0</v>
      </c>
      <c r="D37" s="118"/>
      <c r="E37" s="114"/>
    </row>
    <row r="38" spans="1:5" x14ac:dyDescent="0.25">
      <c r="A38" s="113">
        <v>120325</v>
      </c>
      <c r="B38" s="112" t="s">
        <v>1372</v>
      </c>
      <c r="C38" s="111">
        <f>VLOOKUP(A38,cuc!$A$2:$H$2088,8,FALSE)</f>
        <v>0</v>
      </c>
      <c r="D38" s="118"/>
      <c r="E38" s="114"/>
    </row>
    <row r="39" spans="1:5" x14ac:dyDescent="0.25">
      <c r="A39" s="113">
        <v>120330</v>
      </c>
      <c r="B39" s="112" t="s">
        <v>1371</v>
      </c>
      <c r="C39" s="111">
        <f>VLOOKUP(A39,cuc!$A$2:$H$2088,8,FALSE)</f>
        <v>0</v>
      </c>
      <c r="D39" s="118"/>
      <c r="E39" s="114"/>
    </row>
    <row r="40" spans="1:5" x14ac:dyDescent="0.25">
      <c r="A40" s="113">
        <v>120399</v>
      </c>
      <c r="B40" s="112" t="s">
        <v>1370</v>
      </c>
      <c r="C40" s="111">
        <f>VLOOKUP(A40,cuc!$A$2:$H$2088,8,FALSE)</f>
        <v>0</v>
      </c>
      <c r="D40" s="118"/>
      <c r="E40" s="114"/>
    </row>
    <row r="41" spans="1:5" x14ac:dyDescent="0.25">
      <c r="A41" s="113">
        <v>120400</v>
      </c>
      <c r="B41" s="112" t="s">
        <v>1369</v>
      </c>
      <c r="C41" s="111">
        <f>VLOOKUP(A41,cuc!$A$2:$H$2088,8,FALSE)</f>
        <v>0</v>
      </c>
      <c r="D41" s="118"/>
      <c r="E41" s="114"/>
    </row>
    <row r="42" spans="1:5" x14ac:dyDescent="0.25">
      <c r="A42" s="113">
        <v>120401</v>
      </c>
      <c r="B42" s="112" t="s">
        <v>1364</v>
      </c>
      <c r="C42" s="111">
        <f>VLOOKUP(A42,cuc!$A$2:$H$2088,8,FALSE)</f>
        <v>0</v>
      </c>
      <c r="D42" s="118"/>
      <c r="E42" s="114"/>
    </row>
    <row r="43" spans="1:5" x14ac:dyDescent="0.25">
      <c r="A43" s="113">
        <v>120402</v>
      </c>
      <c r="B43" s="112" t="s">
        <v>1363</v>
      </c>
      <c r="C43" s="111">
        <f>VLOOKUP(A43,cuc!$A$2:$H$2088,8,FALSE)</f>
        <v>0</v>
      </c>
      <c r="D43" s="118"/>
      <c r="E43" s="114"/>
    </row>
    <row r="44" spans="1:5" x14ac:dyDescent="0.25">
      <c r="A44" s="113">
        <v>120403</v>
      </c>
      <c r="B44" s="112" t="s">
        <v>1359</v>
      </c>
      <c r="C44" s="111">
        <f>VLOOKUP(A44,cuc!$A$2:$H$2088,8,FALSE)</f>
        <v>0</v>
      </c>
      <c r="D44" s="118"/>
      <c r="E44" s="114"/>
    </row>
    <row r="45" spans="1:5" x14ac:dyDescent="0.25">
      <c r="A45" s="113">
        <v>120404</v>
      </c>
      <c r="B45" s="112" t="s">
        <v>1325</v>
      </c>
      <c r="C45" s="111">
        <f>VLOOKUP(A45,cuc!$A$2:$H$2088,8,FALSE)</f>
        <v>0</v>
      </c>
      <c r="D45" s="118"/>
      <c r="E45" s="114"/>
    </row>
    <row r="46" spans="1:5" x14ac:dyDescent="0.25">
      <c r="A46" s="113">
        <v>120405</v>
      </c>
      <c r="B46" s="112" t="s">
        <v>1324</v>
      </c>
      <c r="C46" s="111">
        <f>VLOOKUP(A46,cuc!$A$2:$H$2088,8,FALSE)</f>
        <v>0</v>
      </c>
      <c r="D46" s="118"/>
      <c r="E46" s="114"/>
    </row>
    <row r="47" spans="1:5" x14ac:dyDescent="0.25">
      <c r="A47" s="113">
        <v>120406</v>
      </c>
      <c r="B47" s="112" t="s">
        <v>1323</v>
      </c>
      <c r="C47" s="111">
        <f>VLOOKUP(A47,cuc!$A$2:$H$2088,8,FALSE)</f>
        <v>0</v>
      </c>
      <c r="D47" s="118"/>
      <c r="E47" s="114"/>
    </row>
    <row r="48" spans="1:5" x14ac:dyDescent="0.25">
      <c r="A48" s="113">
        <v>120407</v>
      </c>
      <c r="B48" s="112" t="s">
        <v>1322</v>
      </c>
      <c r="C48" s="111">
        <f>VLOOKUP(A48,cuc!$A$2:$H$2088,8,FALSE)</f>
        <v>0</v>
      </c>
      <c r="D48" s="118"/>
      <c r="E48" s="114"/>
    </row>
    <row r="49" spans="1:5" x14ac:dyDescent="0.25">
      <c r="A49" s="113">
        <v>120408</v>
      </c>
      <c r="B49" s="112" t="s">
        <v>1321</v>
      </c>
      <c r="C49" s="111">
        <f>VLOOKUP(A49,cuc!$A$2:$H$2088,8,FALSE)</f>
        <v>0</v>
      </c>
      <c r="D49" s="118"/>
      <c r="E49" s="114"/>
    </row>
    <row r="50" spans="1:5" x14ac:dyDescent="0.25">
      <c r="A50" s="113">
        <v>120409</v>
      </c>
      <c r="B50" s="112" t="s">
        <v>1320</v>
      </c>
      <c r="C50" s="111">
        <f>VLOOKUP(A50,cuc!$A$2:$H$2088,8,FALSE)</f>
        <v>0</v>
      </c>
      <c r="D50" s="118"/>
      <c r="E50" s="114"/>
    </row>
    <row r="51" spans="1:5" x14ac:dyDescent="0.25">
      <c r="A51" s="113">
        <v>120410</v>
      </c>
      <c r="B51" s="112" t="s">
        <v>1319</v>
      </c>
      <c r="C51" s="111">
        <f>VLOOKUP(A51,cuc!$A$2:$H$2088,8,FALSE)</f>
        <v>0</v>
      </c>
      <c r="D51" s="118"/>
      <c r="E51" s="114"/>
    </row>
    <row r="52" spans="1:5" x14ac:dyDescent="0.25">
      <c r="A52" s="113">
        <v>120411</v>
      </c>
      <c r="B52" s="112" t="s">
        <v>1318</v>
      </c>
      <c r="C52" s="111">
        <f>VLOOKUP(A52,cuc!$A$2:$H$2088,8,FALSE)</f>
        <v>0</v>
      </c>
      <c r="D52" s="118"/>
      <c r="E52" s="114"/>
    </row>
    <row r="53" spans="1:5" x14ac:dyDescent="0.25">
      <c r="A53" s="113">
        <v>120414</v>
      </c>
      <c r="B53" s="112" t="s">
        <v>1317</v>
      </c>
      <c r="C53" s="111">
        <f>VLOOKUP(A53,cuc!$A$2:$H$2088,8,FALSE)</f>
        <v>0</v>
      </c>
      <c r="D53" s="118"/>
      <c r="E53" s="114"/>
    </row>
    <row r="54" spans="1:5" x14ac:dyDescent="0.25">
      <c r="A54" s="113">
        <v>120415</v>
      </c>
      <c r="B54" s="112" t="s">
        <v>1316</v>
      </c>
      <c r="C54" s="111">
        <f>VLOOKUP(A54,cuc!$A$2:$H$2088,8,FALSE)</f>
        <v>0</v>
      </c>
      <c r="D54" s="118"/>
      <c r="E54" s="114"/>
    </row>
    <row r="55" spans="1:5" x14ac:dyDescent="0.25">
      <c r="A55" s="113">
        <v>120416</v>
      </c>
      <c r="B55" s="112" t="s">
        <v>1315</v>
      </c>
      <c r="C55" s="111">
        <f>VLOOKUP(A55,cuc!$A$2:$H$2088,8,FALSE)</f>
        <v>0</v>
      </c>
      <c r="D55" s="118"/>
      <c r="E55" s="114"/>
    </row>
    <row r="56" spans="1:5" x14ac:dyDescent="0.25">
      <c r="A56" s="113">
        <v>120417</v>
      </c>
      <c r="B56" s="112" t="s">
        <v>1314</v>
      </c>
      <c r="C56" s="111">
        <f>VLOOKUP(A56,cuc!$A$2:$H$2088,8,FALSE)</f>
        <v>0</v>
      </c>
      <c r="D56" s="118"/>
      <c r="E56" s="114"/>
    </row>
    <row r="57" spans="1:5" x14ac:dyDescent="0.25">
      <c r="A57" s="113">
        <v>120418</v>
      </c>
      <c r="B57" s="112" t="s">
        <v>1313</v>
      </c>
      <c r="C57" s="111">
        <f>VLOOKUP(A57,cuc!$A$2:$H$2088,8,FALSE)</f>
        <v>0</v>
      </c>
      <c r="D57" s="118"/>
      <c r="E57" s="114"/>
    </row>
    <row r="58" spans="1:5" x14ac:dyDescent="0.25">
      <c r="A58" s="113">
        <v>120442</v>
      </c>
      <c r="B58" s="112" t="s">
        <v>1312</v>
      </c>
      <c r="C58" s="111">
        <f>VLOOKUP(A58,cuc!$A$2:$H$2088,8,FALSE)</f>
        <v>0</v>
      </c>
      <c r="D58" s="118"/>
      <c r="E58" s="114"/>
    </row>
    <row r="59" spans="1:5" x14ac:dyDescent="0.25">
      <c r="A59" s="113">
        <v>120495</v>
      </c>
      <c r="B59" s="112" t="s">
        <v>1311</v>
      </c>
      <c r="C59" s="111">
        <f>VLOOKUP(A59,cuc!$A$2:$H$2088,8,FALSE)</f>
        <v>0</v>
      </c>
      <c r="D59" s="118"/>
      <c r="E59" s="114"/>
    </row>
    <row r="60" spans="1:5" x14ac:dyDescent="0.25">
      <c r="A60" s="113">
        <v>120499</v>
      </c>
      <c r="B60" s="112" t="s">
        <v>1368</v>
      </c>
      <c r="C60" s="111">
        <f>VLOOKUP(A60,cuc!$A$2:$H$2088,8,FALSE)</f>
        <v>0</v>
      </c>
      <c r="D60" s="118"/>
      <c r="E60" s="114"/>
    </row>
    <row r="61" spans="1:5" x14ac:dyDescent="0.25">
      <c r="A61" s="113">
        <v>120600</v>
      </c>
      <c r="B61" s="112" t="s">
        <v>1367</v>
      </c>
      <c r="C61" s="111">
        <f>VLOOKUP(A61,cuc!$A$2:$H$2088,8,FALSE)</f>
        <v>0</v>
      </c>
      <c r="D61" s="118"/>
      <c r="E61" s="114"/>
    </row>
    <row r="62" spans="1:5" x14ac:dyDescent="0.25">
      <c r="A62" s="113">
        <v>120601</v>
      </c>
      <c r="B62" s="112" t="s">
        <v>1294</v>
      </c>
      <c r="C62" s="111">
        <f>VLOOKUP(A62,cuc!$A$2:$H$2088,8,FALSE)</f>
        <v>0</v>
      </c>
      <c r="D62" s="118"/>
      <c r="E62" s="114"/>
    </row>
    <row r="63" spans="1:5" x14ac:dyDescent="0.25">
      <c r="A63" s="113">
        <v>120602</v>
      </c>
      <c r="B63" s="112" t="s">
        <v>1293</v>
      </c>
      <c r="C63" s="111">
        <f>VLOOKUP(A63,cuc!$A$2:$H$2088,8,FALSE)</f>
        <v>0</v>
      </c>
      <c r="D63" s="118"/>
      <c r="E63" s="114"/>
    </row>
    <row r="64" spans="1:5" x14ac:dyDescent="0.25">
      <c r="A64" s="113">
        <v>120605</v>
      </c>
      <c r="B64" s="112" t="s">
        <v>1308</v>
      </c>
      <c r="C64" s="111">
        <f>VLOOKUP(A64,cuc!$A$2:$H$2088,8,FALSE)</f>
        <v>0</v>
      </c>
      <c r="D64" s="118"/>
      <c r="E64" s="114"/>
    </row>
    <row r="65" spans="1:5" x14ac:dyDescent="0.25">
      <c r="A65" s="113">
        <v>120606</v>
      </c>
      <c r="B65" s="112" t="s">
        <v>1307</v>
      </c>
      <c r="C65" s="111">
        <f>VLOOKUP(A65,cuc!$A$2:$H$2088,8,FALSE)</f>
        <v>0</v>
      </c>
      <c r="D65" s="118"/>
      <c r="E65" s="114"/>
    </row>
    <row r="66" spans="1:5" x14ac:dyDescent="0.25">
      <c r="A66" s="113">
        <v>120607</v>
      </c>
      <c r="B66" s="112" t="s">
        <v>1306</v>
      </c>
      <c r="C66" s="111">
        <f>VLOOKUP(A66,cuc!$A$2:$H$2088,8,FALSE)</f>
        <v>0</v>
      </c>
      <c r="D66" s="118"/>
      <c r="E66" s="114"/>
    </row>
    <row r="67" spans="1:5" x14ac:dyDescent="0.25">
      <c r="A67" s="113">
        <v>120608</v>
      </c>
      <c r="B67" s="112" t="s">
        <v>1305</v>
      </c>
      <c r="C67" s="111">
        <f>VLOOKUP(A67,cuc!$A$2:$H$2088,8,FALSE)</f>
        <v>0</v>
      </c>
      <c r="D67" s="118"/>
      <c r="E67" s="114"/>
    </row>
    <row r="68" spans="1:5" x14ac:dyDescent="0.25">
      <c r="A68" s="113">
        <v>120609</v>
      </c>
      <c r="B68" s="112" t="s">
        <v>1304</v>
      </c>
      <c r="C68" s="111">
        <f>VLOOKUP(A68,cuc!$A$2:$H$2088,8,FALSE)</f>
        <v>0</v>
      </c>
      <c r="D68" s="118"/>
      <c r="E68" s="114"/>
    </row>
    <row r="69" spans="1:5" x14ac:dyDescent="0.25">
      <c r="A69" s="113">
        <v>120610</v>
      </c>
      <c r="B69" s="112" t="s">
        <v>1303</v>
      </c>
      <c r="C69" s="111">
        <f>VLOOKUP(A69,cuc!$A$2:$H$2088,8,FALSE)</f>
        <v>0</v>
      </c>
      <c r="D69" s="118"/>
      <c r="E69" s="114"/>
    </row>
    <row r="70" spans="1:5" x14ac:dyDescent="0.25">
      <c r="A70" s="113">
        <v>120611</v>
      </c>
      <c r="B70" s="112" t="s">
        <v>1302</v>
      </c>
      <c r="C70" s="111">
        <f>VLOOKUP(A70,cuc!$A$2:$H$2088,8,FALSE)</f>
        <v>0</v>
      </c>
      <c r="D70" s="118"/>
      <c r="E70" s="114"/>
    </row>
    <row r="71" spans="1:5" x14ac:dyDescent="0.25">
      <c r="A71" s="113">
        <v>120612</v>
      </c>
      <c r="B71" s="112" t="s">
        <v>1301</v>
      </c>
      <c r="C71" s="111">
        <f>VLOOKUP(A71,cuc!$A$2:$H$2088,8,FALSE)</f>
        <v>0</v>
      </c>
      <c r="D71" s="118"/>
      <c r="E71" s="114"/>
    </row>
    <row r="72" spans="1:5" x14ac:dyDescent="0.25">
      <c r="A72" s="113">
        <v>120613</v>
      </c>
      <c r="B72" s="112" t="s">
        <v>1300</v>
      </c>
      <c r="C72" s="111">
        <f>VLOOKUP(A72,cuc!$A$2:$H$2088,8,FALSE)</f>
        <v>0</v>
      </c>
      <c r="D72" s="118"/>
      <c r="E72" s="114"/>
    </row>
    <row r="73" spans="1:5" x14ac:dyDescent="0.25">
      <c r="A73" s="113">
        <v>120614</v>
      </c>
      <c r="B73" s="112" t="s">
        <v>1299</v>
      </c>
      <c r="C73" s="111">
        <f>VLOOKUP(A73,cuc!$A$2:$H$2088,8,FALSE)</f>
        <v>0</v>
      </c>
      <c r="D73" s="118"/>
      <c r="E73" s="114"/>
    </row>
    <row r="74" spans="1:5" x14ac:dyDescent="0.25">
      <c r="A74" s="113">
        <v>120699</v>
      </c>
      <c r="B74" s="112" t="s">
        <v>1366</v>
      </c>
      <c r="C74" s="111">
        <f>VLOOKUP(A74,cuc!$A$2:$H$2088,8,FALSE)</f>
        <v>0</v>
      </c>
      <c r="D74" s="118"/>
      <c r="E74" s="114"/>
    </row>
    <row r="75" spans="1:5" x14ac:dyDescent="0.25">
      <c r="A75" s="113">
        <v>120800</v>
      </c>
      <c r="B75" s="112" t="s">
        <v>1365</v>
      </c>
      <c r="C75" s="111">
        <f>VLOOKUP(A75,cuc!$A$2:$H$2088,8,FALSE)</f>
        <v>0</v>
      </c>
      <c r="D75" s="118"/>
      <c r="E75" s="114"/>
    </row>
    <row r="76" spans="1:5" x14ac:dyDescent="0.25">
      <c r="A76" s="113">
        <v>120801</v>
      </c>
      <c r="B76" s="112" t="s">
        <v>1364</v>
      </c>
      <c r="C76" s="111">
        <f>VLOOKUP(A76,cuc!$A$2:$H$2088,8,FALSE)</f>
        <v>0</v>
      </c>
      <c r="D76" s="118"/>
      <c r="E76" s="114"/>
    </row>
    <row r="77" spans="1:5" x14ac:dyDescent="0.25">
      <c r="A77" s="113">
        <v>120802</v>
      </c>
      <c r="B77" s="112" t="s">
        <v>1363</v>
      </c>
      <c r="C77" s="111">
        <f>VLOOKUP(A77,cuc!$A$2:$H$2088,8,FALSE)</f>
        <v>0</v>
      </c>
      <c r="D77" s="118"/>
      <c r="E77" s="114"/>
    </row>
    <row r="78" spans="1:5" x14ac:dyDescent="0.25">
      <c r="A78" s="113">
        <v>120803</v>
      </c>
      <c r="B78" s="112" t="s">
        <v>1359</v>
      </c>
      <c r="C78" s="111">
        <f>VLOOKUP(A78,cuc!$A$2:$H$2088,8,FALSE)</f>
        <v>0</v>
      </c>
      <c r="D78" s="118"/>
      <c r="E78" s="114"/>
    </row>
    <row r="79" spans="1:5" x14ac:dyDescent="0.25">
      <c r="A79" s="113">
        <v>120804</v>
      </c>
      <c r="B79" s="112" t="s">
        <v>1325</v>
      </c>
      <c r="C79" s="111">
        <f>VLOOKUP(A79,cuc!$A$2:$H$2088,8,FALSE)</f>
        <v>0</v>
      </c>
      <c r="D79" s="118"/>
      <c r="E79" s="114"/>
    </row>
    <row r="80" spans="1:5" x14ac:dyDescent="0.25">
      <c r="A80" s="113">
        <v>120805</v>
      </c>
      <c r="B80" s="112" t="s">
        <v>1324</v>
      </c>
      <c r="C80" s="111">
        <f>VLOOKUP(A80,cuc!$A$2:$H$2088,8,FALSE)</f>
        <v>0</v>
      </c>
      <c r="D80" s="118"/>
      <c r="E80" s="114"/>
    </row>
    <row r="81" spans="1:5" x14ac:dyDescent="0.25">
      <c r="A81" s="113">
        <v>120806</v>
      </c>
      <c r="B81" s="112" t="s">
        <v>1323</v>
      </c>
      <c r="C81" s="111">
        <f>VLOOKUP(A81,cuc!$A$2:$H$2088,8,FALSE)</f>
        <v>0</v>
      </c>
      <c r="D81" s="118"/>
      <c r="E81" s="114"/>
    </row>
    <row r="82" spans="1:5" x14ac:dyDescent="0.25">
      <c r="A82" s="113">
        <v>120807</v>
      </c>
      <c r="B82" s="112" t="s">
        <v>1322</v>
      </c>
      <c r="C82" s="111">
        <f>VLOOKUP(A82,cuc!$A$2:$H$2088,8,FALSE)</f>
        <v>0</v>
      </c>
      <c r="D82" s="118"/>
      <c r="E82" s="114"/>
    </row>
    <row r="83" spans="1:5" x14ac:dyDescent="0.25">
      <c r="A83" s="113">
        <v>120808</v>
      </c>
      <c r="B83" s="112" t="s">
        <v>1321</v>
      </c>
      <c r="C83" s="111">
        <f>VLOOKUP(A83,cuc!$A$2:$H$2088,8,FALSE)</f>
        <v>0</v>
      </c>
      <c r="D83" s="118"/>
      <c r="E83" s="114"/>
    </row>
    <row r="84" spans="1:5" x14ac:dyDescent="0.25">
      <c r="A84" s="113">
        <v>120809</v>
      </c>
      <c r="B84" s="112" t="s">
        <v>1320</v>
      </c>
      <c r="C84" s="111">
        <f>VLOOKUP(A84,cuc!$A$2:$H$2088,8,FALSE)</f>
        <v>0</v>
      </c>
      <c r="D84" s="118"/>
      <c r="E84" s="114"/>
    </row>
    <row r="85" spans="1:5" x14ac:dyDescent="0.25">
      <c r="A85" s="113">
        <v>120810</v>
      </c>
      <c r="B85" s="112" t="s">
        <v>1319</v>
      </c>
      <c r="C85" s="111">
        <f>VLOOKUP(A85,cuc!$A$2:$H$2088,8,FALSE)</f>
        <v>0</v>
      </c>
      <c r="D85" s="118"/>
      <c r="E85" s="114"/>
    </row>
    <row r="86" spans="1:5" x14ac:dyDescent="0.25">
      <c r="A86" s="113">
        <v>120811</v>
      </c>
      <c r="B86" s="112" t="s">
        <v>1362</v>
      </c>
      <c r="C86" s="111">
        <f>VLOOKUP(A86,cuc!$A$2:$H$2088,8,FALSE)</f>
        <v>0</v>
      </c>
      <c r="D86" s="118"/>
      <c r="E86" s="114"/>
    </row>
    <row r="87" spans="1:5" x14ac:dyDescent="0.25">
      <c r="A87" s="113">
        <v>120814</v>
      </c>
      <c r="B87" s="112" t="s">
        <v>1317</v>
      </c>
      <c r="C87" s="111">
        <f>VLOOKUP(A87,cuc!$A$2:$H$2088,8,FALSE)</f>
        <v>0</v>
      </c>
      <c r="D87" s="118"/>
      <c r="E87" s="114"/>
    </row>
    <row r="88" spans="1:5" x14ac:dyDescent="0.25">
      <c r="A88" s="113">
        <v>120815</v>
      </c>
      <c r="B88" s="112" t="s">
        <v>1316</v>
      </c>
      <c r="C88" s="111">
        <f>VLOOKUP(A88,cuc!$A$2:$H$2088,8,FALSE)</f>
        <v>0</v>
      </c>
      <c r="D88" s="118"/>
      <c r="E88" s="114"/>
    </row>
    <row r="89" spans="1:5" x14ac:dyDescent="0.25">
      <c r="A89" s="113">
        <v>120816</v>
      </c>
      <c r="B89" s="112" t="s">
        <v>1315</v>
      </c>
      <c r="C89" s="111">
        <f>VLOOKUP(A89,cuc!$A$2:$H$2088,8,FALSE)</f>
        <v>0</v>
      </c>
      <c r="D89" s="118"/>
      <c r="E89" s="114"/>
    </row>
    <row r="90" spans="1:5" x14ac:dyDescent="0.25">
      <c r="A90" s="113">
        <v>120817</v>
      </c>
      <c r="B90" s="112" t="s">
        <v>1314</v>
      </c>
      <c r="C90" s="111">
        <f>VLOOKUP(A90,cuc!$A$2:$H$2088,8,FALSE)</f>
        <v>0</v>
      </c>
      <c r="D90" s="118"/>
      <c r="E90" s="114"/>
    </row>
    <row r="91" spans="1:5" x14ac:dyDescent="0.25">
      <c r="A91" s="113">
        <v>120818</v>
      </c>
      <c r="B91" s="112" t="s">
        <v>1313</v>
      </c>
      <c r="C91" s="111">
        <f>VLOOKUP(A91,cuc!$A$2:$H$2088,8,FALSE)</f>
        <v>0</v>
      </c>
      <c r="D91" s="118"/>
      <c r="E91" s="114"/>
    </row>
    <row r="92" spans="1:5" x14ac:dyDescent="0.25">
      <c r="A92" s="113">
        <v>120842</v>
      </c>
      <c r="B92" s="112" t="s">
        <v>1312</v>
      </c>
      <c r="C92" s="111">
        <f>VLOOKUP(A92,cuc!$A$2:$H$2088,8,FALSE)</f>
        <v>0</v>
      </c>
      <c r="D92" s="118"/>
      <c r="E92" s="114"/>
    </row>
    <row r="93" spans="1:5" x14ac:dyDescent="0.25">
      <c r="A93" s="113">
        <v>120895</v>
      </c>
      <c r="B93" s="112" t="s">
        <v>1311</v>
      </c>
      <c r="C93" s="111">
        <f>VLOOKUP(A93,cuc!$A$2:$H$2088,8,FALSE)</f>
        <v>0</v>
      </c>
      <c r="D93" s="118"/>
      <c r="E93" s="114"/>
    </row>
    <row r="94" spans="1:5" x14ac:dyDescent="0.25">
      <c r="A94" s="113">
        <v>120899</v>
      </c>
      <c r="B94" s="112" t="s">
        <v>1361</v>
      </c>
      <c r="C94" s="111">
        <f>VLOOKUP(A94,cuc!$A$2:$H$2088,8,FALSE)</f>
        <v>0</v>
      </c>
      <c r="D94" s="118"/>
      <c r="E94" s="114"/>
    </row>
    <row r="95" spans="1:5" x14ac:dyDescent="0.25">
      <c r="A95" s="113">
        <v>121300</v>
      </c>
      <c r="B95" s="112" t="s">
        <v>1360</v>
      </c>
      <c r="C95" s="111">
        <f>VLOOKUP(A95,cuc!$A$2:$H$2088,8,FALSE)</f>
        <v>0</v>
      </c>
      <c r="D95" s="118"/>
      <c r="E95" s="114"/>
    </row>
    <row r="96" spans="1:5" x14ac:dyDescent="0.25">
      <c r="A96" s="113">
        <v>121301</v>
      </c>
      <c r="B96" s="112" t="s">
        <v>1328</v>
      </c>
      <c r="C96" s="111">
        <f>VLOOKUP(A96,cuc!$A$2:$H$2088,8,FALSE)</f>
        <v>0</v>
      </c>
      <c r="D96" s="118"/>
      <c r="E96" s="114"/>
    </row>
    <row r="97" spans="1:5" x14ac:dyDescent="0.25">
      <c r="A97" s="113">
        <v>121302</v>
      </c>
      <c r="B97" s="112" t="s">
        <v>1327</v>
      </c>
      <c r="C97" s="111">
        <f>VLOOKUP(A97,cuc!$A$2:$H$2088,8,FALSE)</f>
        <v>0</v>
      </c>
      <c r="D97" s="118"/>
      <c r="E97" s="114"/>
    </row>
    <row r="98" spans="1:5" x14ac:dyDescent="0.25">
      <c r="A98" s="113">
        <v>121303</v>
      </c>
      <c r="B98" s="112" t="s">
        <v>1359</v>
      </c>
      <c r="C98" s="111">
        <f>VLOOKUP(A98,cuc!$A$2:$H$2088,8,FALSE)</f>
        <v>0</v>
      </c>
      <c r="D98" s="118"/>
      <c r="E98" s="114"/>
    </row>
    <row r="99" spans="1:5" x14ac:dyDescent="0.25">
      <c r="A99" s="113">
        <v>121304</v>
      </c>
      <c r="B99" s="112" t="s">
        <v>1325</v>
      </c>
      <c r="C99" s="111">
        <f>VLOOKUP(A99,cuc!$A$2:$H$2088,8,FALSE)</f>
        <v>0</v>
      </c>
      <c r="D99" s="118"/>
      <c r="E99" s="114"/>
    </row>
    <row r="100" spans="1:5" x14ac:dyDescent="0.25">
      <c r="A100" s="113">
        <v>121305</v>
      </c>
      <c r="B100" s="112" t="s">
        <v>1324</v>
      </c>
      <c r="C100" s="111">
        <f>VLOOKUP(A100,cuc!$A$2:$H$2088,8,FALSE)</f>
        <v>0</v>
      </c>
      <c r="D100" s="118"/>
      <c r="E100" s="114"/>
    </row>
    <row r="101" spans="1:5" x14ac:dyDescent="0.25">
      <c r="A101" s="113">
        <v>121306</v>
      </c>
      <c r="B101" s="112" t="s">
        <v>1323</v>
      </c>
      <c r="C101" s="111">
        <f>VLOOKUP(A101,cuc!$A$2:$H$2088,8,FALSE)</f>
        <v>0</v>
      </c>
      <c r="D101" s="118"/>
      <c r="E101" s="114"/>
    </row>
    <row r="102" spans="1:5" x14ac:dyDescent="0.25">
      <c r="A102" s="113">
        <v>121307</v>
      </c>
      <c r="B102" s="112" t="s">
        <v>1322</v>
      </c>
      <c r="C102" s="111">
        <f>VLOOKUP(A102,cuc!$A$2:$H$2088,8,FALSE)</f>
        <v>0</v>
      </c>
      <c r="D102" s="118"/>
      <c r="E102" s="114"/>
    </row>
    <row r="103" spans="1:5" x14ac:dyDescent="0.25">
      <c r="A103" s="113">
        <v>121308</v>
      </c>
      <c r="B103" s="112" t="s">
        <v>1321</v>
      </c>
      <c r="C103" s="111">
        <f>VLOOKUP(A103,cuc!$A$2:$H$2088,8,FALSE)</f>
        <v>0</v>
      </c>
      <c r="D103" s="118"/>
      <c r="E103" s="114"/>
    </row>
    <row r="104" spans="1:5" x14ac:dyDescent="0.25">
      <c r="A104" s="113">
        <v>121309</v>
      </c>
      <c r="B104" s="112" t="s">
        <v>1320</v>
      </c>
      <c r="C104" s="111">
        <f>VLOOKUP(A104,cuc!$A$2:$H$2088,8,FALSE)</f>
        <v>0</v>
      </c>
      <c r="D104" s="118"/>
      <c r="E104" s="114"/>
    </row>
    <row r="105" spans="1:5" x14ac:dyDescent="0.25">
      <c r="A105" s="113">
        <v>121310</v>
      </c>
      <c r="B105" s="112" t="s">
        <v>1319</v>
      </c>
      <c r="C105" s="111">
        <f>VLOOKUP(A105,cuc!$A$2:$H$2088,8,FALSE)</f>
        <v>0</v>
      </c>
      <c r="D105" s="118"/>
      <c r="E105" s="114"/>
    </row>
    <row r="106" spans="1:5" x14ac:dyDescent="0.25">
      <c r="A106" s="113">
        <v>121311</v>
      </c>
      <c r="B106" s="112" t="s">
        <v>1318</v>
      </c>
      <c r="C106" s="111">
        <f>VLOOKUP(A106,cuc!$A$2:$H$2088,8,FALSE)</f>
        <v>0</v>
      </c>
      <c r="D106" s="118"/>
      <c r="E106" s="114"/>
    </row>
    <row r="107" spans="1:5" x14ac:dyDescent="0.25">
      <c r="A107" s="113">
        <v>121314</v>
      </c>
      <c r="B107" s="112" t="s">
        <v>1317</v>
      </c>
      <c r="C107" s="111">
        <f>VLOOKUP(A107,cuc!$A$2:$H$2088,8,FALSE)</f>
        <v>0</v>
      </c>
      <c r="D107" s="118"/>
      <c r="E107" s="114"/>
    </row>
    <row r="108" spans="1:5" x14ac:dyDescent="0.25">
      <c r="A108" s="113">
        <v>121315</v>
      </c>
      <c r="B108" s="112" t="s">
        <v>1316</v>
      </c>
      <c r="C108" s="111">
        <f>VLOOKUP(A108,cuc!$A$2:$H$2088,8,FALSE)</f>
        <v>0</v>
      </c>
      <c r="D108" s="118"/>
      <c r="E108" s="114"/>
    </row>
    <row r="109" spans="1:5" x14ac:dyDescent="0.25">
      <c r="A109" s="113">
        <v>121316</v>
      </c>
      <c r="B109" s="112" t="s">
        <v>1315</v>
      </c>
      <c r="C109" s="111">
        <f>VLOOKUP(A109,cuc!$A$2:$H$2088,8,FALSE)</f>
        <v>0</v>
      </c>
      <c r="D109" s="118"/>
      <c r="E109" s="114"/>
    </row>
    <row r="110" spans="1:5" x14ac:dyDescent="0.25">
      <c r="A110" s="113">
        <v>121317</v>
      </c>
      <c r="B110" s="112" t="s">
        <v>1314</v>
      </c>
      <c r="C110" s="111">
        <f>VLOOKUP(A110,cuc!$A$2:$H$2088,8,FALSE)</f>
        <v>0</v>
      </c>
      <c r="D110" s="118"/>
      <c r="E110" s="114"/>
    </row>
    <row r="111" spans="1:5" x14ac:dyDescent="0.25">
      <c r="A111" s="113">
        <v>121318</v>
      </c>
      <c r="B111" s="112" t="s">
        <v>1313</v>
      </c>
      <c r="C111" s="111">
        <f>VLOOKUP(A111,cuc!$A$2:$H$2088,8,FALSE)</f>
        <v>0</v>
      </c>
      <c r="D111" s="118"/>
      <c r="E111" s="114"/>
    </row>
    <row r="112" spans="1:5" x14ac:dyDescent="0.25">
      <c r="A112" s="113">
        <v>121342</v>
      </c>
      <c r="B112" s="112" t="s">
        <v>1312</v>
      </c>
      <c r="C112" s="111">
        <f>VLOOKUP(A112,cuc!$A$2:$H$2088,8,FALSE)</f>
        <v>0</v>
      </c>
      <c r="D112" s="118"/>
      <c r="E112" s="114"/>
    </row>
    <row r="113" spans="1:5" x14ac:dyDescent="0.25">
      <c r="A113" s="113">
        <v>121395</v>
      </c>
      <c r="B113" s="112" t="s">
        <v>1311</v>
      </c>
      <c r="C113" s="111">
        <f>VLOOKUP(A113,cuc!$A$2:$H$2088,8,FALSE)</f>
        <v>0</v>
      </c>
      <c r="D113" s="118"/>
      <c r="E113" s="114"/>
    </row>
    <row r="114" spans="1:5" x14ac:dyDescent="0.25">
      <c r="A114" s="113">
        <v>121399</v>
      </c>
      <c r="B114" s="112" t="s">
        <v>1358</v>
      </c>
      <c r="C114" s="111">
        <f>VLOOKUP(A114,cuc!$A$2:$H$2088,8,FALSE)</f>
        <v>0</v>
      </c>
      <c r="D114" s="118"/>
      <c r="E114" s="114"/>
    </row>
    <row r="115" spans="1:5" x14ac:dyDescent="0.25">
      <c r="A115" s="113">
        <v>121600</v>
      </c>
      <c r="B115" s="112" t="s">
        <v>1357</v>
      </c>
      <c r="C115" s="111">
        <f>VLOOKUP(A115,cuc!$A$2:$H$2088,8,FALSE)</f>
        <v>0</v>
      </c>
      <c r="D115" s="118"/>
      <c r="E115" s="114"/>
    </row>
    <row r="116" spans="1:5" x14ac:dyDescent="0.25">
      <c r="A116" s="113">
        <v>121601</v>
      </c>
      <c r="B116" s="112" t="s">
        <v>1294</v>
      </c>
      <c r="C116" s="111">
        <f>VLOOKUP(A116,cuc!$A$2:$H$2088,8,FALSE)</f>
        <v>0</v>
      </c>
      <c r="D116" s="118"/>
      <c r="E116" s="114"/>
    </row>
    <row r="117" spans="1:5" x14ac:dyDescent="0.25">
      <c r="A117" s="113">
        <v>121602</v>
      </c>
      <c r="B117" s="112" t="s">
        <v>1293</v>
      </c>
      <c r="C117" s="111">
        <f>VLOOKUP(A117,cuc!$A$2:$H$2088,8,FALSE)</f>
        <v>0</v>
      </c>
      <c r="D117" s="118"/>
      <c r="E117" s="114"/>
    </row>
    <row r="118" spans="1:5" x14ac:dyDescent="0.25">
      <c r="A118" s="113">
        <v>121604</v>
      </c>
      <c r="B118" s="112" t="s">
        <v>1292</v>
      </c>
      <c r="C118" s="111">
        <f>VLOOKUP(A118,cuc!$A$2:$H$2088,8,FALSE)</f>
        <v>0</v>
      </c>
      <c r="D118" s="118"/>
      <c r="E118" s="114"/>
    </row>
    <row r="119" spans="1:5" x14ac:dyDescent="0.25">
      <c r="A119" s="113">
        <v>121608</v>
      </c>
      <c r="B119" s="112" t="s">
        <v>1305</v>
      </c>
      <c r="C119" s="111">
        <f>VLOOKUP(A119,cuc!$A$2:$H$2088,8,FALSE)</f>
        <v>0</v>
      </c>
      <c r="D119" s="118"/>
      <c r="E119" s="114"/>
    </row>
    <row r="120" spans="1:5" x14ac:dyDescent="0.25">
      <c r="A120" s="113">
        <v>121609</v>
      </c>
      <c r="B120" s="112" t="s">
        <v>1356</v>
      </c>
      <c r="C120" s="111">
        <f>VLOOKUP(A120,cuc!$A$2:$H$2088,8,FALSE)</f>
        <v>0</v>
      </c>
      <c r="D120" s="118"/>
      <c r="E120" s="114"/>
    </row>
    <row r="121" spans="1:5" x14ac:dyDescent="0.25">
      <c r="A121" s="113">
        <v>121610</v>
      </c>
      <c r="B121" s="112" t="s">
        <v>1355</v>
      </c>
      <c r="C121" s="111">
        <f>VLOOKUP(A121,cuc!$A$2:$H$2088,8,FALSE)</f>
        <v>0</v>
      </c>
      <c r="D121" s="118"/>
      <c r="E121" s="114"/>
    </row>
    <row r="122" spans="1:5" x14ac:dyDescent="0.25">
      <c r="A122" s="113">
        <v>121695</v>
      </c>
      <c r="B122" s="112" t="s">
        <v>1311</v>
      </c>
      <c r="C122" s="111">
        <f>VLOOKUP(A122,cuc!$A$2:$H$2088,8,FALSE)</f>
        <v>0</v>
      </c>
      <c r="D122" s="118"/>
      <c r="E122" s="114"/>
    </row>
    <row r="123" spans="1:5" x14ac:dyDescent="0.25">
      <c r="A123" s="113">
        <v>121699</v>
      </c>
      <c r="B123" s="112" t="s">
        <v>1354</v>
      </c>
      <c r="C123" s="111">
        <f>VLOOKUP(A123,cuc!$A$2:$H$2088,8,FALSE)</f>
        <v>0</v>
      </c>
      <c r="D123" s="118"/>
      <c r="E123" s="114"/>
    </row>
    <row r="124" spans="1:5" x14ac:dyDescent="0.25">
      <c r="A124" s="113">
        <v>121800</v>
      </c>
      <c r="B124" s="112" t="s">
        <v>1353</v>
      </c>
      <c r="C124" s="111">
        <f>VLOOKUP(A124,cuc!$A$2:$H$2088,8,FALSE)</f>
        <v>0</v>
      </c>
      <c r="D124" s="118"/>
      <c r="E124" s="114"/>
    </row>
    <row r="125" spans="1:5" x14ac:dyDescent="0.25">
      <c r="A125" s="113">
        <v>121801</v>
      </c>
      <c r="B125" s="112" t="s">
        <v>1350</v>
      </c>
      <c r="C125" s="111">
        <f>VLOOKUP(A125,cuc!$A$2:$H$2088,8,FALSE)</f>
        <v>0</v>
      </c>
      <c r="D125" s="118"/>
      <c r="E125" s="114"/>
    </row>
    <row r="126" spans="1:5" x14ac:dyDescent="0.25">
      <c r="A126" s="113">
        <v>121802</v>
      </c>
      <c r="B126" s="112" t="s">
        <v>1349</v>
      </c>
      <c r="C126" s="111">
        <f>VLOOKUP(A126,cuc!$A$2:$H$2088,8,FALSE)</f>
        <v>0</v>
      </c>
      <c r="D126" s="118"/>
      <c r="E126" s="114"/>
    </row>
    <row r="127" spans="1:5" x14ac:dyDescent="0.25">
      <c r="A127" s="113">
        <v>121803</v>
      </c>
      <c r="B127" s="112" t="s">
        <v>1348</v>
      </c>
      <c r="C127" s="111">
        <f>VLOOKUP(A127,cuc!$A$2:$H$2088,8,FALSE)</f>
        <v>0</v>
      </c>
      <c r="D127" s="118"/>
      <c r="E127" s="114"/>
    </row>
    <row r="128" spans="1:5" x14ac:dyDescent="0.25">
      <c r="A128" s="113">
        <v>121899</v>
      </c>
      <c r="B128" s="112" t="s">
        <v>1352</v>
      </c>
      <c r="C128" s="111">
        <f>VLOOKUP(A128,cuc!$A$2:$H$2088,8,FALSE)</f>
        <v>0</v>
      </c>
      <c r="D128" s="118"/>
      <c r="E128" s="114"/>
    </row>
    <row r="129" spans="1:5" x14ac:dyDescent="0.25">
      <c r="A129" s="113">
        <v>122000</v>
      </c>
      <c r="B129" s="112" t="s">
        <v>1351</v>
      </c>
      <c r="C129" s="111">
        <f>VLOOKUP(A129,cuc!$A$2:$H$2088,8,FALSE)</f>
        <v>0</v>
      </c>
      <c r="D129" s="118"/>
      <c r="E129" s="114"/>
    </row>
    <row r="130" spans="1:5" x14ac:dyDescent="0.25">
      <c r="A130" s="113">
        <v>122001</v>
      </c>
      <c r="B130" s="112" t="s">
        <v>1350</v>
      </c>
      <c r="C130" s="111">
        <f>VLOOKUP(A130,cuc!$A$2:$H$2088,8,FALSE)</f>
        <v>0</v>
      </c>
      <c r="D130" s="118"/>
      <c r="E130" s="114"/>
    </row>
    <row r="131" spans="1:5" x14ac:dyDescent="0.25">
      <c r="A131" s="113">
        <v>122002</v>
      </c>
      <c r="B131" s="112" t="s">
        <v>1349</v>
      </c>
      <c r="C131" s="111">
        <f>VLOOKUP(A131,cuc!$A$2:$H$2088,8,FALSE)</f>
        <v>0</v>
      </c>
      <c r="D131" s="118"/>
      <c r="E131" s="114"/>
    </row>
    <row r="132" spans="1:5" x14ac:dyDescent="0.25">
      <c r="A132" s="113">
        <v>122003</v>
      </c>
      <c r="B132" s="112" t="s">
        <v>1348</v>
      </c>
      <c r="C132" s="111">
        <f>VLOOKUP(A132,cuc!$A$2:$H$2088,8,FALSE)</f>
        <v>0</v>
      </c>
      <c r="D132" s="118"/>
      <c r="E132" s="114"/>
    </row>
    <row r="133" spans="1:5" x14ac:dyDescent="0.25">
      <c r="A133" s="113">
        <v>122099</v>
      </c>
      <c r="B133" s="112" t="s">
        <v>1347</v>
      </c>
      <c r="C133" s="111">
        <f>VLOOKUP(A133,cuc!$A$2:$H$2088,8,FALSE)</f>
        <v>0</v>
      </c>
      <c r="D133" s="118"/>
      <c r="E133" s="114"/>
    </row>
    <row r="134" spans="1:5" x14ac:dyDescent="0.25">
      <c r="A134" s="113">
        <v>122200</v>
      </c>
      <c r="B134" s="112" t="s">
        <v>1346</v>
      </c>
      <c r="C134" s="111">
        <f>VLOOKUP(A134,cuc!$A$2:$H$2088,8,FALSE)</f>
        <v>0</v>
      </c>
      <c r="D134" s="118"/>
      <c r="E134" s="114"/>
    </row>
    <row r="135" spans="1:5" x14ac:dyDescent="0.25">
      <c r="A135" s="113">
        <v>122201</v>
      </c>
      <c r="B135" s="112" t="s">
        <v>1345</v>
      </c>
      <c r="C135" s="111">
        <f>VLOOKUP(A135,cuc!$A$2:$H$2088,8,FALSE)</f>
        <v>0</v>
      </c>
      <c r="D135" s="118"/>
      <c r="E135" s="114"/>
    </row>
    <row r="136" spans="1:5" x14ac:dyDescent="0.25">
      <c r="A136" s="113">
        <v>122202</v>
      </c>
      <c r="B136" s="112" t="s">
        <v>1344</v>
      </c>
      <c r="C136" s="111">
        <f>VLOOKUP(A136,cuc!$A$2:$H$2088,8,FALSE)</f>
        <v>0</v>
      </c>
      <c r="D136" s="118"/>
      <c r="E136" s="114"/>
    </row>
    <row r="137" spans="1:5" x14ac:dyDescent="0.25">
      <c r="A137" s="113">
        <v>122203</v>
      </c>
      <c r="B137" s="112" t="s">
        <v>1343</v>
      </c>
      <c r="C137" s="111">
        <f>VLOOKUP(A137,cuc!$A$2:$H$2088,8,FALSE)</f>
        <v>0</v>
      </c>
      <c r="D137" s="118"/>
      <c r="E137" s="114"/>
    </row>
    <row r="138" spans="1:5" x14ac:dyDescent="0.25">
      <c r="A138" s="113">
        <v>122299</v>
      </c>
      <c r="B138" s="112" t="s">
        <v>1342</v>
      </c>
      <c r="C138" s="111">
        <f>VLOOKUP(A138,cuc!$A$2:$H$2088,8,FALSE)</f>
        <v>0</v>
      </c>
      <c r="D138" s="118"/>
      <c r="E138" s="114"/>
    </row>
    <row r="139" spans="1:5" x14ac:dyDescent="0.25">
      <c r="A139" s="113">
        <v>122400</v>
      </c>
      <c r="B139" s="112" t="s">
        <v>1341</v>
      </c>
      <c r="C139" s="111">
        <f>VLOOKUP(A139,cuc!$A$2:$H$2088,8,FALSE)</f>
        <v>0</v>
      </c>
      <c r="D139" s="118"/>
      <c r="E139" s="114"/>
    </row>
    <row r="140" spans="1:5" x14ac:dyDescent="0.25">
      <c r="A140" s="113">
        <v>122401</v>
      </c>
      <c r="B140" s="112" t="s">
        <v>1340</v>
      </c>
      <c r="C140" s="111">
        <f>VLOOKUP(A140,cuc!$A$2:$H$2088,8,FALSE)</f>
        <v>0</v>
      </c>
      <c r="D140" s="118"/>
      <c r="E140" s="114"/>
    </row>
    <row r="141" spans="1:5" x14ac:dyDescent="0.25">
      <c r="A141" s="113">
        <v>122402</v>
      </c>
      <c r="B141" s="112" t="s">
        <v>1339</v>
      </c>
      <c r="C141" s="111">
        <f>VLOOKUP(A141,cuc!$A$2:$H$2088,8,FALSE)</f>
        <v>0</v>
      </c>
      <c r="D141" s="118"/>
      <c r="E141" s="114"/>
    </row>
    <row r="142" spans="1:5" x14ac:dyDescent="0.25">
      <c r="A142" s="113">
        <v>122403</v>
      </c>
      <c r="B142" s="112" t="s">
        <v>1338</v>
      </c>
      <c r="C142" s="111">
        <f>VLOOKUP(A142,cuc!$A$2:$H$2088,8,FALSE)</f>
        <v>0</v>
      </c>
      <c r="D142" s="118"/>
      <c r="E142" s="114"/>
    </row>
    <row r="143" spans="1:5" x14ac:dyDescent="0.25">
      <c r="A143" s="113">
        <v>122404</v>
      </c>
      <c r="B143" s="112" t="s">
        <v>1337</v>
      </c>
      <c r="C143" s="111">
        <f>VLOOKUP(A143,cuc!$A$2:$H$2088,8,FALSE)</f>
        <v>0</v>
      </c>
      <c r="D143" s="118"/>
      <c r="E143" s="114"/>
    </row>
    <row r="144" spans="1:5" x14ac:dyDescent="0.25">
      <c r="A144" s="113">
        <v>122499</v>
      </c>
      <c r="B144" s="112" t="s">
        <v>1336</v>
      </c>
      <c r="C144" s="111">
        <f>VLOOKUP(A144,cuc!$A$2:$H$2088,8,FALSE)</f>
        <v>0</v>
      </c>
      <c r="D144" s="118"/>
      <c r="E144" s="114"/>
    </row>
    <row r="145" spans="1:5" x14ac:dyDescent="0.25">
      <c r="A145" s="113">
        <v>122600</v>
      </c>
      <c r="B145" s="112" t="s">
        <v>1335</v>
      </c>
      <c r="C145" s="111">
        <f>VLOOKUP(A145,cuc!$A$2:$H$2088,8,FALSE)</f>
        <v>226418282</v>
      </c>
      <c r="D145" s="118"/>
      <c r="E145" s="114"/>
    </row>
    <row r="146" spans="1:5" x14ac:dyDescent="0.25">
      <c r="A146" s="113">
        <v>122601</v>
      </c>
      <c r="B146" s="112" t="s">
        <v>1334</v>
      </c>
      <c r="C146" s="111">
        <f>VLOOKUP(A146,cuc!$A$2:$H$2088,8,FALSE)</f>
        <v>0</v>
      </c>
      <c r="D146" s="118"/>
      <c r="E146" s="114"/>
    </row>
    <row r="147" spans="1:5" x14ac:dyDescent="0.25">
      <c r="A147" s="113">
        <v>122602</v>
      </c>
      <c r="B147" s="112" t="s">
        <v>1333</v>
      </c>
      <c r="C147" s="111">
        <f>VLOOKUP(A147,cuc!$A$2:$H$2088,8,FALSE)</f>
        <v>226418282</v>
      </c>
      <c r="D147" s="118"/>
      <c r="E147" s="114"/>
    </row>
    <row r="148" spans="1:5" x14ac:dyDescent="0.25">
      <c r="A148" s="113">
        <v>122603</v>
      </c>
      <c r="B148" s="112" t="s">
        <v>1332</v>
      </c>
      <c r="C148" s="111">
        <f>VLOOKUP(A148,cuc!$A$2:$H$2088,8,FALSE)</f>
        <v>0</v>
      </c>
      <c r="D148" s="118"/>
      <c r="E148" s="114"/>
    </row>
    <row r="149" spans="1:5" x14ac:dyDescent="0.25">
      <c r="A149" s="113">
        <v>122604</v>
      </c>
      <c r="B149" s="112" t="s">
        <v>1331</v>
      </c>
      <c r="C149" s="111">
        <f>VLOOKUP(A149,cuc!$A$2:$H$2088,8,FALSE)</f>
        <v>0</v>
      </c>
      <c r="D149" s="118"/>
      <c r="E149" s="114"/>
    </row>
    <row r="150" spans="1:5" x14ac:dyDescent="0.25">
      <c r="A150" s="113">
        <v>122699</v>
      </c>
      <c r="B150" s="112" t="s">
        <v>1330</v>
      </c>
      <c r="C150" s="111">
        <f>VLOOKUP(A150,cuc!$A$2:$H$2088,8,FALSE)</f>
        <v>0</v>
      </c>
      <c r="D150" s="118"/>
      <c r="E150" s="114"/>
    </row>
    <row r="151" spans="1:5" x14ac:dyDescent="0.25">
      <c r="A151" s="113">
        <v>122800</v>
      </c>
      <c r="B151" s="112" t="s">
        <v>1329</v>
      </c>
      <c r="C151" s="111">
        <f>VLOOKUP(A151,cuc!$A$2:$H$2088,8,FALSE)</f>
        <v>0</v>
      </c>
      <c r="D151" s="118"/>
      <c r="E151" s="114"/>
    </row>
    <row r="152" spans="1:5" x14ac:dyDescent="0.25">
      <c r="A152" s="113">
        <v>122801</v>
      </c>
      <c r="B152" s="112" t="s">
        <v>1328</v>
      </c>
      <c r="C152" s="111">
        <f>VLOOKUP(A152,cuc!$A$2:$H$2088,8,FALSE)</f>
        <v>0</v>
      </c>
      <c r="D152" s="118"/>
      <c r="E152" s="114"/>
    </row>
    <row r="153" spans="1:5" x14ac:dyDescent="0.25">
      <c r="A153" s="113">
        <v>122802</v>
      </c>
      <c r="B153" s="112" t="s">
        <v>1327</v>
      </c>
      <c r="C153" s="111">
        <f>VLOOKUP(A153,cuc!$A$2:$H$2088,8,FALSE)</f>
        <v>0</v>
      </c>
      <c r="D153" s="118"/>
      <c r="E153" s="114"/>
    </row>
    <row r="154" spans="1:5" x14ac:dyDescent="0.25">
      <c r="A154" s="113">
        <v>122803</v>
      </c>
      <c r="B154" s="112" t="s">
        <v>1326</v>
      </c>
      <c r="C154" s="111">
        <f>VLOOKUP(A154,cuc!$A$2:$H$2088,8,FALSE)</f>
        <v>0</v>
      </c>
      <c r="D154" s="118"/>
      <c r="E154" s="114"/>
    </row>
    <row r="155" spans="1:5" x14ac:dyDescent="0.25">
      <c r="A155" s="113">
        <v>122804</v>
      </c>
      <c r="B155" s="112" t="s">
        <v>1325</v>
      </c>
      <c r="C155" s="111">
        <f>VLOOKUP(A155,cuc!$A$2:$H$2088,8,FALSE)</f>
        <v>0</v>
      </c>
      <c r="D155" s="118"/>
      <c r="E155" s="114"/>
    </row>
    <row r="156" spans="1:5" x14ac:dyDescent="0.25">
      <c r="A156" s="113">
        <v>122805</v>
      </c>
      <c r="B156" s="112" t="s">
        <v>1324</v>
      </c>
      <c r="C156" s="111">
        <f>VLOOKUP(A156,cuc!$A$2:$H$2088,8,FALSE)</f>
        <v>0</v>
      </c>
      <c r="D156" s="118"/>
      <c r="E156" s="114"/>
    </row>
    <row r="157" spans="1:5" x14ac:dyDescent="0.25">
      <c r="A157" s="113">
        <v>122806</v>
      </c>
      <c r="B157" s="112" t="s">
        <v>1323</v>
      </c>
      <c r="C157" s="111">
        <f>VLOOKUP(A157,cuc!$A$2:$H$2088,8,FALSE)</f>
        <v>0</v>
      </c>
      <c r="D157" s="118"/>
      <c r="E157" s="114"/>
    </row>
    <row r="158" spans="1:5" x14ac:dyDescent="0.25">
      <c r="A158" s="113">
        <v>122807</v>
      </c>
      <c r="B158" s="112" t="s">
        <v>1322</v>
      </c>
      <c r="C158" s="111">
        <f>VLOOKUP(A158,cuc!$A$2:$H$2088,8,FALSE)</f>
        <v>0</v>
      </c>
      <c r="D158" s="118"/>
      <c r="E158" s="114"/>
    </row>
    <row r="159" spans="1:5" x14ac:dyDescent="0.25">
      <c r="A159" s="113">
        <v>122808</v>
      </c>
      <c r="B159" s="112" t="s">
        <v>1321</v>
      </c>
      <c r="C159" s="111">
        <f>VLOOKUP(A159,cuc!$A$2:$H$2088,8,FALSE)</f>
        <v>0</v>
      </c>
      <c r="D159" s="118"/>
      <c r="E159" s="114"/>
    </row>
    <row r="160" spans="1:5" x14ac:dyDescent="0.25">
      <c r="A160" s="113">
        <v>122809</v>
      </c>
      <c r="B160" s="112" t="s">
        <v>1320</v>
      </c>
      <c r="C160" s="111">
        <f>VLOOKUP(A160,cuc!$A$2:$H$2088,8,FALSE)</f>
        <v>0</v>
      </c>
      <c r="D160" s="118"/>
      <c r="E160" s="114"/>
    </row>
    <row r="161" spans="1:5" x14ac:dyDescent="0.25">
      <c r="A161" s="113">
        <v>122810</v>
      </c>
      <c r="B161" s="112" t="s">
        <v>1319</v>
      </c>
      <c r="C161" s="111">
        <f>VLOOKUP(A161,cuc!$A$2:$H$2088,8,FALSE)</f>
        <v>0</v>
      </c>
      <c r="D161" s="118"/>
      <c r="E161" s="114"/>
    </row>
    <row r="162" spans="1:5" x14ac:dyDescent="0.25">
      <c r="A162" s="113">
        <v>122811</v>
      </c>
      <c r="B162" s="112" t="s">
        <v>1318</v>
      </c>
      <c r="C162" s="111">
        <f>VLOOKUP(A162,cuc!$A$2:$H$2088,8,FALSE)</f>
        <v>0</v>
      </c>
      <c r="D162" s="118"/>
      <c r="E162" s="114"/>
    </row>
    <row r="163" spans="1:5" x14ac:dyDescent="0.25">
      <c r="A163" s="113">
        <v>122814</v>
      </c>
      <c r="B163" s="112" t="s">
        <v>1317</v>
      </c>
      <c r="C163" s="111">
        <f>VLOOKUP(A163,cuc!$A$2:$H$2088,8,FALSE)</f>
        <v>0</v>
      </c>
      <c r="D163" s="118"/>
      <c r="E163" s="114"/>
    </row>
    <row r="164" spans="1:5" x14ac:dyDescent="0.25">
      <c r="A164" s="113">
        <v>122815</v>
      </c>
      <c r="B164" s="112" t="s">
        <v>1316</v>
      </c>
      <c r="C164" s="111">
        <f>VLOOKUP(A164,cuc!$A$2:$H$2088,8,FALSE)</f>
        <v>0</v>
      </c>
      <c r="D164" s="118"/>
      <c r="E164" s="114"/>
    </row>
    <row r="165" spans="1:5" x14ac:dyDescent="0.25">
      <c r="A165" s="113">
        <v>122816</v>
      </c>
      <c r="B165" s="112" t="s">
        <v>1315</v>
      </c>
      <c r="C165" s="111">
        <f>VLOOKUP(A165,cuc!$A$2:$H$2088,8,FALSE)</f>
        <v>0</v>
      </c>
      <c r="D165" s="118"/>
      <c r="E165" s="114"/>
    </row>
    <row r="166" spans="1:5" x14ac:dyDescent="0.25">
      <c r="A166" s="113">
        <v>122817</v>
      </c>
      <c r="B166" s="112" t="s">
        <v>1314</v>
      </c>
      <c r="C166" s="111">
        <f>VLOOKUP(A166,cuc!$A$2:$H$2088,8,FALSE)</f>
        <v>0</v>
      </c>
      <c r="D166" s="118"/>
      <c r="E166" s="114"/>
    </row>
    <row r="167" spans="1:5" x14ac:dyDescent="0.25">
      <c r="A167" s="113">
        <v>122818</v>
      </c>
      <c r="B167" s="112" t="s">
        <v>1313</v>
      </c>
      <c r="C167" s="111">
        <f>VLOOKUP(A167,cuc!$A$2:$H$2088,8,FALSE)</f>
        <v>0</v>
      </c>
      <c r="D167" s="118"/>
      <c r="E167" s="114"/>
    </row>
    <row r="168" spans="1:5" x14ac:dyDescent="0.25">
      <c r="A168" s="113">
        <v>122842</v>
      </c>
      <c r="B168" s="112" t="s">
        <v>1312</v>
      </c>
      <c r="C168" s="111">
        <f>VLOOKUP(A168,cuc!$A$2:$H$2088,8,FALSE)</f>
        <v>0</v>
      </c>
      <c r="D168" s="118"/>
      <c r="E168" s="114"/>
    </row>
    <row r="169" spans="1:5" x14ac:dyDescent="0.25">
      <c r="A169" s="113">
        <v>122895</v>
      </c>
      <c r="B169" s="112" t="s">
        <v>1311</v>
      </c>
      <c r="C169" s="111">
        <f>VLOOKUP(A169,cuc!$A$2:$H$2088,8,FALSE)</f>
        <v>0</v>
      </c>
      <c r="D169" s="118"/>
      <c r="E169" s="114"/>
    </row>
    <row r="170" spans="1:5" x14ac:dyDescent="0.25">
      <c r="A170" s="113">
        <v>122899</v>
      </c>
      <c r="B170" s="112" t="s">
        <v>1310</v>
      </c>
      <c r="C170" s="111">
        <f>VLOOKUP(A170,cuc!$A$2:$H$2088,8,FALSE)</f>
        <v>0</v>
      </c>
      <c r="D170" s="118"/>
      <c r="E170" s="114"/>
    </row>
    <row r="171" spans="1:5" x14ac:dyDescent="0.25">
      <c r="A171" s="113">
        <v>123000</v>
      </c>
      <c r="B171" s="112" t="s">
        <v>1309</v>
      </c>
      <c r="C171" s="111">
        <f>VLOOKUP(A171,cuc!$A$2:$H$2088,8,FALSE)</f>
        <v>0</v>
      </c>
      <c r="D171" s="118"/>
      <c r="E171" s="114"/>
    </row>
    <row r="172" spans="1:5" x14ac:dyDescent="0.25">
      <c r="A172" s="113">
        <v>123001</v>
      </c>
      <c r="B172" s="112" t="s">
        <v>1294</v>
      </c>
      <c r="C172" s="111">
        <f>VLOOKUP(A172,cuc!$A$2:$H$2088,8,FALSE)</f>
        <v>0</v>
      </c>
      <c r="D172" s="118"/>
      <c r="E172" s="114"/>
    </row>
    <row r="173" spans="1:5" x14ac:dyDescent="0.25">
      <c r="A173" s="113">
        <v>123002</v>
      </c>
      <c r="B173" s="112" t="s">
        <v>1293</v>
      </c>
      <c r="C173" s="111">
        <f>VLOOKUP(A173,cuc!$A$2:$H$2088,8,FALSE)</f>
        <v>0</v>
      </c>
      <c r="D173" s="118"/>
      <c r="E173" s="114"/>
    </row>
    <row r="174" spans="1:5" x14ac:dyDescent="0.25">
      <c r="A174" s="113">
        <v>123003</v>
      </c>
      <c r="B174" s="112" t="s">
        <v>1292</v>
      </c>
      <c r="C174" s="111">
        <f>VLOOKUP(A174,cuc!$A$2:$H$2088,8,FALSE)</f>
        <v>0</v>
      </c>
      <c r="D174" s="118"/>
      <c r="E174" s="114"/>
    </row>
    <row r="175" spans="1:5" x14ac:dyDescent="0.25">
      <c r="A175" s="113">
        <v>123005</v>
      </c>
      <c r="B175" s="112" t="s">
        <v>1308</v>
      </c>
      <c r="C175" s="111">
        <f>VLOOKUP(A175,cuc!$A$2:$H$2088,8,FALSE)</f>
        <v>0</v>
      </c>
      <c r="D175" s="118"/>
      <c r="E175" s="114"/>
    </row>
    <row r="176" spans="1:5" x14ac:dyDescent="0.25">
      <c r="A176" s="113">
        <v>123006</v>
      </c>
      <c r="B176" s="112" t="s">
        <v>1307</v>
      </c>
      <c r="C176" s="111">
        <f>VLOOKUP(A176,cuc!$A$2:$H$2088,8,FALSE)</f>
        <v>0</v>
      </c>
      <c r="D176" s="118"/>
      <c r="E176" s="114"/>
    </row>
    <row r="177" spans="1:5" x14ac:dyDescent="0.25">
      <c r="A177" s="113">
        <v>123007</v>
      </c>
      <c r="B177" s="112" t="s">
        <v>1306</v>
      </c>
      <c r="C177" s="111">
        <f>VLOOKUP(A177,cuc!$A$2:$H$2088,8,FALSE)</f>
        <v>0</v>
      </c>
      <c r="D177" s="118"/>
      <c r="E177" s="114"/>
    </row>
    <row r="178" spans="1:5" x14ac:dyDescent="0.25">
      <c r="A178" s="113">
        <v>123008</v>
      </c>
      <c r="B178" s="112" t="s">
        <v>1305</v>
      </c>
      <c r="C178" s="111">
        <f>VLOOKUP(A178,cuc!$A$2:$H$2088,8,FALSE)</f>
        <v>0</v>
      </c>
      <c r="D178" s="118"/>
      <c r="E178" s="114"/>
    </row>
    <row r="179" spans="1:5" x14ac:dyDescent="0.25">
      <c r="A179" s="113">
        <v>123009</v>
      </c>
      <c r="B179" s="112" t="s">
        <v>1304</v>
      </c>
      <c r="C179" s="111">
        <f>VLOOKUP(A179,cuc!$A$2:$H$2088,8,FALSE)</f>
        <v>0</v>
      </c>
      <c r="D179" s="118"/>
      <c r="E179" s="114"/>
    </row>
    <row r="180" spans="1:5" x14ac:dyDescent="0.25">
      <c r="A180" s="113">
        <v>123010</v>
      </c>
      <c r="B180" s="112" t="s">
        <v>1303</v>
      </c>
      <c r="C180" s="111">
        <f>VLOOKUP(A180,cuc!$A$2:$H$2088,8,FALSE)</f>
        <v>0</v>
      </c>
      <c r="D180" s="118"/>
      <c r="E180" s="114"/>
    </row>
    <row r="181" spans="1:5" x14ac:dyDescent="0.25">
      <c r="A181" s="113">
        <v>123011</v>
      </c>
      <c r="B181" s="112" t="s">
        <v>1302</v>
      </c>
      <c r="C181" s="111">
        <f>VLOOKUP(A181,cuc!$A$2:$H$2088,8,FALSE)</f>
        <v>0</v>
      </c>
      <c r="D181" s="118"/>
      <c r="E181" s="114"/>
    </row>
    <row r="182" spans="1:5" x14ac:dyDescent="0.25">
      <c r="A182" s="113">
        <v>123012</v>
      </c>
      <c r="B182" s="112" t="s">
        <v>1301</v>
      </c>
      <c r="C182" s="111">
        <f>VLOOKUP(A182,cuc!$A$2:$H$2088,8,FALSE)</f>
        <v>0</v>
      </c>
      <c r="D182" s="118"/>
      <c r="E182" s="114"/>
    </row>
    <row r="183" spans="1:5" x14ac:dyDescent="0.25">
      <c r="A183" s="113">
        <v>123013</v>
      </c>
      <c r="B183" s="112" t="s">
        <v>1300</v>
      </c>
      <c r="C183" s="111">
        <f>VLOOKUP(A183,cuc!$A$2:$H$2088,8,FALSE)</f>
        <v>0</v>
      </c>
      <c r="D183" s="118"/>
      <c r="E183" s="114"/>
    </row>
    <row r="184" spans="1:5" x14ac:dyDescent="0.25">
      <c r="A184" s="113">
        <v>123014</v>
      </c>
      <c r="B184" s="112" t="s">
        <v>1299</v>
      </c>
      <c r="C184" s="111">
        <f>VLOOKUP(A184,cuc!$A$2:$H$2088,8,FALSE)</f>
        <v>0</v>
      </c>
      <c r="D184" s="118"/>
      <c r="E184" s="114"/>
    </row>
    <row r="185" spans="1:5" x14ac:dyDescent="0.25">
      <c r="A185" s="113">
        <v>123015</v>
      </c>
      <c r="B185" s="112" t="s">
        <v>1298</v>
      </c>
      <c r="C185" s="111">
        <f>VLOOKUP(A185,cuc!$A$2:$H$2088,8,FALSE)</f>
        <v>0</v>
      </c>
      <c r="D185" s="118"/>
      <c r="E185" s="114"/>
    </row>
    <row r="186" spans="1:5" x14ac:dyDescent="0.25">
      <c r="A186" s="113">
        <v>123016</v>
      </c>
      <c r="B186" s="112" t="s">
        <v>1297</v>
      </c>
      <c r="C186" s="111">
        <f>VLOOKUP(A186,cuc!$A$2:$H$2088,8,FALSE)</f>
        <v>0</v>
      </c>
      <c r="D186" s="118"/>
      <c r="E186" s="114"/>
    </row>
    <row r="187" spans="1:5" x14ac:dyDescent="0.25">
      <c r="A187" s="113">
        <v>123099</v>
      </c>
      <c r="B187" s="112" t="s">
        <v>1296</v>
      </c>
      <c r="C187" s="111">
        <f>VLOOKUP(A187,cuc!$A$2:$H$2088,8,FALSE)</f>
        <v>0</v>
      </c>
      <c r="D187" s="118"/>
      <c r="E187" s="114"/>
    </row>
    <row r="188" spans="1:5" x14ac:dyDescent="0.25">
      <c r="A188" s="113">
        <v>123200</v>
      </c>
      <c r="B188" s="112" t="s">
        <v>1295</v>
      </c>
      <c r="C188" s="111">
        <f>VLOOKUP(A188,cuc!$A$2:$H$2088,8,FALSE)</f>
        <v>854542753.58000004</v>
      </c>
      <c r="D188" s="118"/>
      <c r="E188" s="114"/>
    </row>
    <row r="189" spans="1:5" x14ac:dyDescent="0.25">
      <c r="A189" s="113">
        <v>123201</v>
      </c>
      <c r="B189" s="112" t="s">
        <v>1294</v>
      </c>
      <c r="C189" s="111">
        <f>VLOOKUP(A189,cuc!$A$2:$H$2088,8,FALSE)</f>
        <v>0</v>
      </c>
      <c r="D189" s="118"/>
      <c r="E189" s="114"/>
    </row>
    <row r="190" spans="1:5" x14ac:dyDescent="0.25">
      <c r="A190" s="113">
        <v>123202</v>
      </c>
      <c r="B190" s="112" t="s">
        <v>1293</v>
      </c>
      <c r="C190" s="111">
        <f>VLOOKUP(A190,cuc!$A$2:$H$2088,8,FALSE)</f>
        <v>0</v>
      </c>
      <c r="D190" s="118"/>
      <c r="E190" s="114"/>
    </row>
    <row r="191" spans="1:5" x14ac:dyDescent="0.25">
      <c r="A191" s="113">
        <v>123204</v>
      </c>
      <c r="B191" s="112" t="s">
        <v>1292</v>
      </c>
      <c r="C191" s="111">
        <f>VLOOKUP(A191,cuc!$A$2:$H$2088,8,FALSE)</f>
        <v>854542753.58000004</v>
      </c>
      <c r="D191" s="118"/>
      <c r="E191" s="114"/>
    </row>
    <row r="192" spans="1:5" x14ac:dyDescent="0.25">
      <c r="A192" s="113">
        <v>123295</v>
      </c>
      <c r="B192" s="112" t="s">
        <v>1291</v>
      </c>
      <c r="C192" s="111">
        <f>VLOOKUP(A192,cuc!$A$2:$H$2088,8,FALSE)</f>
        <v>0</v>
      </c>
      <c r="D192" s="118"/>
      <c r="E192" s="114"/>
    </row>
    <row r="193" spans="1:5" x14ac:dyDescent="0.25">
      <c r="A193" s="113">
        <v>123299</v>
      </c>
      <c r="B193" s="112" t="s">
        <v>1290</v>
      </c>
      <c r="C193" s="111">
        <f>VLOOKUP(A193,cuc!$A$2:$H$2088,8,FALSE)</f>
        <v>0</v>
      </c>
      <c r="D193" s="118"/>
      <c r="E193" s="114"/>
    </row>
    <row r="194" spans="1:5" x14ac:dyDescent="0.25">
      <c r="A194" s="113">
        <v>123400</v>
      </c>
      <c r="B194" s="112" t="s">
        <v>1289</v>
      </c>
      <c r="C194" s="111">
        <f>VLOOKUP(A194,cuc!$A$2:$H$2088,8,FALSE)</f>
        <v>0</v>
      </c>
      <c r="D194" s="118"/>
      <c r="E194" s="114"/>
    </row>
    <row r="195" spans="1:5" x14ac:dyDescent="0.25">
      <c r="A195" s="113">
        <v>123600</v>
      </c>
      <c r="B195" s="112" t="s">
        <v>1288</v>
      </c>
      <c r="C195" s="111">
        <f>VLOOKUP(A195,cuc!$A$2:$H$2088,8,FALSE)</f>
        <v>0</v>
      </c>
      <c r="D195" s="118"/>
      <c r="E195" s="114"/>
    </row>
    <row r="196" spans="1:5" x14ac:dyDescent="0.25">
      <c r="A196" s="113">
        <v>123601</v>
      </c>
      <c r="B196" s="112" t="s">
        <v>1285</v>
      </c>
      <c r="C196" s="111">
        <f>VLOOKUP(A196,cuc!$A$2:$H$2088,8,FALSE)</f>
        <v>0</v>
      </c>
      <c r="D196" s="118"/>
      <c r="E196" s="114"/>
    </row>
    <row r="197" spans="1:5" x14ac:dyDescent="0.25">
      <c r="A197" s="113">
        <v>123602</v>
      </c>
      <c r="B197" s="112" t="s">
        <v>1284</v>
      </c>
      <c r="C197" s="111">
        <f>VLOOKUP(A197,cuc!$A$2:$H$2088,8,FALSE)</f>
        <v>0</v>
      </c>
      <c r="D197" s="118"/>
      <c r="E197" s="114"/>
    </row>
    <row r="198" spans="1:5" x14ac:dyDescent="0.25">
      <c r="A198" s="113">
        <v>123603</v>
      </c>
      <c r="B198" s="112" t="s">
        <v>1283</v>
      </c>
      <c r="C198" s="111">
        <f>VLOOKUP(A198,cuc!$A$2:$H$2088,8,FALSE)</f>
        <v>0</v>
      </c>
      <c r="D198" s="118"/>
      <c r="E198" s="114"/>
    </row>
    <row r="199" spans="1:5" x14ac:dyDescent="0.25">
      <c r="A199" s="113">
        <v>123604</v>
      </c>
      <c r="B199" s="112" t="s">
        <v>1282</v>
      </c>
      <c r="C199" s="111">
        <f>VLOOKUP(A199,cuc!$A$2:$H$2088,8,FALSE)</f>
        <v>0</v>
      </c>
      <c r="D199" s="118"/>
      <c r="E199" s="114"/>
    </row>
    <row r="200" spans="1:5" x14ac:dyDescent="0.25">
      <c r="A200" s="113">
        <v>123605</v>
      </c>
      <c r="B200" s="112" t="s">
        <v>1281</v>
      </c>
      <c r="C200" s="111">
        <f>VLOOKUP(A200,cuc!$A$2:$H$2088,8,FALSE)</f>
        <v>0</v>
      </c>
      <c r="D200" s="118"/>
      <c r="E200" s="114"/>
    </row>
    <row r="201" spans="1:5" x14ac:dyDescent="0.25">
      <c r="A201" s="113">
        <v>123606</v>
      </c>
      <c r="B201" s="112" t="s">
        <v>1280</v>
      </c>
      <c r="C201" s="111">
        <f>VLOOKUP(A201,cuc!$A$2:$H$2088,8,FALSE)</f>
        <v>0</v>
      </c>
      <c r="D201" s="118"/>
      <c r="E201" s="114"/>
    </row>
    <row r="202" spans="1:5" x14ac:dyDescent="0.25">
      <c r="A202" s="113">
        <v>123607</v>
      </c>
      <c r="B202" s="112" t="s">
        <v>1279</v>
      </c>
      <c r="C202" s="111">
        <f>VLOOKUP(A202,cuc!$A$2:$H$2088,8,FALSE)</f>
        <v>0</v>
      </c>
      <c r="D202" s="118"/>
      <c r="E202" s="114"/>
    </row>
    <row r="203" spans="1:5" x14ac:dyDescent="0.25">
      <c r="A203" s="113">
        <v>123608</v>
      </c>
      <c r="B203" s="112" t="s">
        <v>1278</v>
      </c>
      <c r="C203" s="111">
        <f>VLOOKUP(A203,cuc!$A$2:$H$2088,8,FALSE)</f>
        <v>0</v>
      </c>
      <c r="D203" s="118"/>
      <c r="E203" s="114"/>
    </row>
    <row r="204" spans="1:5" x14ac:dyDescent="0.25">
      <c r="A204" s="113">
        <v>123609</v>
      </c>
      <c r="B204" s="112" t="s">
        <v>1277</v>
      </c>
      <c r="C204" s="111">
        <f>VLOOKUP(A204,cuc!$A$2:$H$2088,8,FALSE)</f>
        <v>0</v>
      </c>
      <c r="D204" s="118"/>
      <c r="E204" s="114"/>
    </row>
    <row r="205" spans="1:5" x14ac:dyDescent="0.25">
      <c r="A205" s="113">
        <v>123610</v>
      </c>
      <c r="B205" s="112" t="s">
        <v>1276</v>
      </c>
      <c r="C205" s="111">
        <f>VLOOKUP(A205,cuc!$A$2:$H$2088,8,FALSE)</f>
        <v>0</v>
      </c>
      <c r="D205" s="118"/>
      <c r="E205" s="114"/>
    </row>
    <row r="206" spans="1:5" x14ac:dyDescent="0.25">
      <c r="A206" s="113">
        <v>123800</v>
      </c>
      <c r="B206" s="112" t="s">
        <v>1287</v>
      </c>
      <c r="C206" s="111">
        <f>VLOOKUP(A206,cuc!$A$2:$H$2088,8,FALSE)</f>
        <v>0</v>
      </c>
      <c r="D206" s="118"/>
      <c r="E206" s="114"/>
    </row>
    <row r="207" spans="1:5" x14ac:dyDescent="0.25">
      <c r="A207" s="113">
        <v>123801</v>
      </c>
      <c r="B207" s="112" t="s">
        <v>1285</v>
      </c>
      <c r="C207" s="111">
        <f>VLOOKUP(A207,cuc!$A$2:$H$2088,8,FALSE)</f>
        <v>0</v>
      </c>
      <c r="D207" s="118"/>
      <c r="E207" s="114"/>
    </row>
    <row r="208" spans="1:5" x14ac:dyDescent="0.25">
      <c r="A208" s="113">
        <v>123802</v>
      </c>
      <c r="B208" s="112" t="s">
        <v>1284</v>
      </c>
      <c r="C208" s="111">
        <f>VLOOKUP(A208,cuc!$A$2:$H$2088,8,FALSE)</f>
        <v>0</v>
      </c>
      <c r="D208" s="118"/>
      <c r="E208" s="114"/>
    </row>
    <row r="209" spans="1:5" x14ac:dyDescent="0.25">
      <c r="A209" s="113">
        <v>123803</v>
      </c>
      <c r="B209" s="112" t="s">
        <v>1283</v>
      </c>
      <c r="C209" s="111">
        <f>VLOOKUP(A209,cuc!$A$2:$H$2088,8,FALSE)</f>
        <v>0</v>
      </c>
      <c r="D209" s="118"/>
      <c r="E209" s="114"/>
    </row>
    <row r="210" spans="1:5" x14ac:dyDescent="0.25">
      <c r="A210" s="113">
        <v>123804</v>
      </c>
      <c r="B210" s="112" t="s">
        <v>1282</v>
      </c>
      <c r="C210" s="111">
        <f>VLOOKUP(A210,cuc!$A$2:$H$2088,8,FALSE)</f>
        <v>0</v>
      </c>
      <c r="D210" s="118"/>
      <c r="E210" s="114"/>
    </row>
    <row r="211" spans="1:5" x14ac:dyDescent="0.25">
      <c r="A211" s="113">
        <v>123805</v>
      </c>
      <c r="B211" s="112" t="s">
        <v>1281</v>
      </c>
      <c r="C211" s="111">
        <f>VLOOKUP(A211,cuc!$A$2:$H$2088,8,FALSE)</f>
        <v>0</v>
      </c>
      <c r="D211" s="118"/>
      <c r="E211" s="114"/>
    </row>
    <row r="212" spans="1:5" x14ac:dyDescent="0.25">
      <c r="A212" s="113">
        <v>123806</v>
      </c>
      <c r="B212" s="112" t="s">
        <v>1280</v>
      </c>
      <c r="C212" s="111">
        <f>VLOOKUP(A212,cuc!$A$2:$H$2088,8,FALSE)</f>
        <v>0</v>
      </c>
      <c r="D212" s="118"/>
      <c r="E212" s="114"/>
    </row>
    <row r="213" spans="1:5" x14ac:dyDescent="0.25">
      <c r="A213" s="113">
        <v>123807</v>
      </c>
      <c r="B213" s="112" t="s">
        <v>1279</v>
      </c>
      <c r="C213" s="111">
        <f>VLOOKUP(A213,cuc!$A$2:$H$2088,8,FALSE)</f>
        <v>0</v>
      </c>
      <c r="D213" s="118"/>
      <c r="E213" s="114"/>
    </row>
    <row r="214" spans="1:5" x14ac:dyDescent="0.25">
      <c r="A214" s="113">
        <v>123808</v>
      </c>
      <c r="B214" s="112" t="s">
        <v>1278</v>
      </c>
      <c r="C214" s="111">
        <f>VLOOKUP(A214,cuc!$A$2:$H$2088,8,FALSE)</f>
        <v>0</v>
      </c>
      <c r="D214" s="118"/>
      <c r="E214" s="114"/>
    </row>
    <row r="215" spans="1:5" x14ac:dyDescent="0.25">
      <c r="A215" s="113">
        <v>123809</v>
      </c>
      <c r="B215" s="112" t="s">
        <v>1277</v>
      </c>
      <c r="C215" s="111">
        <f>VLOOKUP(A215,cuc!$A$2:$H$2088,8,FALSE)</f>
        <v>0</v>
      </c>
      <c r="D215" s="118"/>
      <c r="E215" s="114"/>
    </row>
    <row r="216" spans="1:5" x14ac:dyDescent="0.25">
      <c r="A216" s="113">
        <v>123810</v>
      </c>
      <c r="B216" s="112" t="s">
        <v>1276</v>
      </c>
      <c r="C216" s="111">
        <f>VLOOKUP(A216,cuc!$A$2:$H$2088,8,FALSE)</f>
        <v>0</v>
      </c>
      <c r="D216" s="118"/>
      <c r="E216" s="114"/>
    </row>
    <row r="217" spans="1:5" x14ac:dyDescent="0.25">
      <c r="A217" s="113">
        <v>124000</v>
      </c>
      <c r="B217" s="112" t="s">
        <v>1286</v>
      </c>
      <c r="C217" s="111">
        <f>VLOOKUP(A217,cuc!$A$2:$H$2088,8,FALSE)</f>
        <v>0</v>
      </c>
      <c r="D217" s="118"/>
      <c r="E217" s="114"/>
    </row>
    <row r="218" spans="1:5" x14ac:dyDescent="0.25">
      <c r="A218" s="113">
        <v>124001</v>
      </c>
      <c r="B218" s="112" t="s">
        <v>1285</v>
      </c>
      <c r="C218" s="111">
        <f>VLOOKUP(A218,cuc!$A$2:$H$2088,8,FALSE)</f>
        <v>0</v>
      </c>
      <c r="D218" s="118"/>
      <c r="E218" s="114"/>
    </row>
    <row r="219" spans="1:5" x14ac:dyDescent="0.25">
      <c r="A219" s="113">
        <v>124002</v>
      </c>
      <c r="B219" s="112" t="s">
        <v>1284</v>
      </c>
      <c r="C219" s="111">
        <f>VLOOKUP(A219,cuc!$A$2:$H$2088,8,FALSE)</f>
        <v>0</v>
      </c>
      <c r="D219" s="118"/>
      <c r="E219" s="114"/>
    </row>
    <row r="220" spans="1:5" x14ac:dyDescent="0.25">
      <c r="A220" s="113">
        <v>124003</v>
      </c>
      <c r="B220" s="112" t="s">
        <v>1283</v>
      </c>
      <c r="C220" s="111">
        <f>VLOOKUP(A220,cuc!$A$2:$H$2088,8,FALSE)</f>
        <v>0</v>
      </c>
      <c r="D220" s="118"/>
      <c r="E220" s="114"/>
    </row>
    <row r="221" spans="1:5" x14ac:dyDescent="0.25">
      <c r="A221" s="113">
        <v>124004</v>
      </c>
      <c r="B221" s="112" t="s">
        <v>1282</v>
      </c>
      <c r="C221" s="111">
        <f>VLOOKUP(A221,cuc!$A$2:$H$2088,8,FALSE)</f>
        <v>0</v>
      </c>
      <c r="D221" s="118"/>
      <c r="E221" s="114"/>
    </row>
    <row r="222" spans="1:5" x14ac:dyDescent="0.25">
      <c r="A222" s="113">
        <v>124005</v>
      </c>
      <c r="B222" s="112" t="s">
        <v>1281</v>
      </c>
      <c r="C222" s="111">
        <f>VLOOKUP(A222,cuc!$A$2:$H$2088,8,FALSE)</f>
        <v>0</v>
      </c>
      <c r="D222" s="118"/>
      <c r="E222" s="114"/>
    </row>
    <row r="223" spans="1:5" x14ac:dyDescent="0.25">
      <c r="A223" s="113">
        <v>124006</v>
      </c>
      <c r="B223" s="112" t="s">
        <v>1280</v>
      </c>
      <c r="C223" s="111">
        <f>VLOOKUP(A223,cuc!$A$2:$H$2088,8,FALSE)</f>
        <v>0</v>
      </c>
      <c r="D223" s="118"/>
      <c r="E223" s="114"/>
    </row>
    <row r="224" spans="1:5" x14ac:dyDescent="0.25">
      <c r="A224" s="113">
        <v>124007</v>
      </c>
      <c r="B224" s="112" t="s">
        <v>1279</v>
      </c>
      <c r="C224" s="111">
        <f>VLOOKUP(A224,cuc!$A$2:$H$2088,8,FALSE)</f>
        <v>0</v>
      </c>
      <c r="D224" s="118"/>
      <c r="E224" s="114"/>
    </row>
    <row r="225" spans="1:10" x14ac:dyDescent="0.25">
      <c r="A225" s="113">
        <v>124008</v>
      </c>
      <c r="B225" s="112" t="s">
        <v>1278</v>
      </c>
      <c r="C225" s="111">
        <f>VLOOKUP(A225,cuc!$A$2:$H$2088,8,FALSE)</f>
        <v>0</v>
      </c>
      <c r="D225" s="118"/>
      <c r="E225" s="114"/>
    </row>
    <row r="226" spans="1:10" x14ac:dyDescent="0.25">
      <c r="A226" s="113">
        <v>124009</v>
      </c>
      <c r="B226" s="112" t="s">
        <v>1277</v>
      </c>
      <c r="C226" s="111">
        <f>VLOOKUP(A226,cuc!$A$2:$H$2088,8,FALSE)</f>
        <v>0</v>
      </c>
      <c r="D226" s="118"/>
      <c r="E226" s="114"/>
    </row>
    <row r="227" spans="1:10" x14ac:dyDescent="0.25">
      <c r="A227" s="113">
        <v>124010</v>
      </c>
      <c r="B227" s="112" t="s">
        <v>1276</v>
      </c>
      <c r="C227" s="111">
        <f>VLOOKUP(A227,cuc!$A$2:$H$2088,8,FALSE)</f>
        <v>0</v>
      </c>
      <c r="D227" s="118"/>
      <c r="E227" s="114"/>
    </row>
    <row r="228" spans="1:10" x14ac:dyDescent="0.25">
      <c r="A228" s="113">
        <v>130000</v>
      </c>
      <c r="B228" s="112" t="s">
        <v>1275</v>
      </c>
      <c r="C228" s="111">
        <f>VLOOKUP(A228,cuc!$A$2:$H$2088,8,FALSE)</f>
        <v>2412590670.8000002</v>
      </c>
      <c r="D228" s="118"/>
      <c r="E228" s="114"/>
      <c r="G228" s="114"/>
      <c r="I228" s="114"/>
    </row>
    <row r="229" spans="1:10" x14ac:dyDescent="0.25">
      <c r="A229" s="113">
        <v>130500</v>
      </c>
      <c r="B229" s="112" t="s">
        <v>1274</v>
      </c>
      <c r="C229" s="111">
        <f>VLOOKUP(A229,cuc!$A$2:$H$2088,8,FALSE)</f>
        <v>2412590670.8000002</v>
      </c>
      <c r="D229" s="118"/>
      <c r="E229" s="114"/>
      <c r="G229" s="114"/>
      <c r="I229" s="114"/>
    </row>
    <row r="230" spans="1:10" x14ac:dyDescent="0.25">
      <c r="A230" s="113">
        <v>130510</v>
      </c>
      <c r="B230" s="112" t="s">
        <v>1273</v>
      </c>
      <c r="C230" s="111">
        <f>VLOOKUP(A230,cuc!$A$2:$H$2088,8,FALSE)</f>
        <v>0</v>
      </c>
      <c r="D230" s="118"/>
      <c r="E230" s="114"/>
      <c r="G230" s="114"/>
      <c r="I230" s="114"/>
    </row>
    <row r="231" spans="1:10" x14ac:dyDescent="0.25">
      <c r="A231" s="113">
        <v>130515</v>
      </c>
      <c r="B231" s="112" t="s">
        <v>1272</v>
      </c>
      <c r="C231" s="111">
        <f>VLOOKUP(A231,cuc!$A$2:$H$2088,8,FALSE)</f>
        <v>0</v>
      </c>
      <c r="D231" s="118"/>
      <c r="E231" s="114"/>
      <c r="G231" s="121"/>
      <c r="I231" s="121"/>
    </row>
    <row r="232" spans="1:10" x14ac:dyDescent="0.25">
      <c r="A232" s="113">
        <v>130520</v>
      </c>
      <c r="B232" s="112" t="s">
        <v>1271</v>
      </c>
      <c r="C232" s="111">
        <f>VLOOKUP(A232,cuc!$A$2:$H$2088,8,FALSE)</f>
        <v>2413160001.1599998</v>
      </c>
      <c r="D232" s="118"/>
      <c r="E232" s="114"/>
      <c r="G232" s="120"/>
      <c r="I232" s="120"/>
      <c r="J232" s="119"/>
    </row>
    <row r="233" spans="1:10" x14ac:dyDescent="0.25">
      <c r="A233" s="113">
        <v>130525</v>
      </c>
      <c r="B233" s="112" t="s">
        <v>555</v>
      </c>
      <c r="C233" s="111">
        <f>VLOOKUP(A233,cuc!$A$2:$H$2088,8,FALSE)</f>
        <v>0</v>
      </c>
      <c r="D233" s="118"/>
      <c r="E233" s="114"/>
    </row>
    <row r="234" spans="1:10" x14ac:dyDescent="0.25">
      <c r="A234" s="113">
        <v>130530</v>
      </c>
      <c r="B234" s="112" t="s">
        <v>1270</v>
      </c>
      <c r="C234" s="111">
        <f>VLOOKUP(A234,cuc!$A$2:$H$2088,8,FALSE)</f>
        <v>0</v>
      </c>
      <c r="D234" s="118"/>
      <c r="E234" s="114"/>
    </row>
    <row r="235" spans="1:10" x14ac:dyDescent="0.25">
      <c r="A235" s="113">
        <v>130535</v>
      </c>
      <c r="B235" s="112" t="s">
        <v>558</v>
      </c>
      <c r="C235" s="111">
        <f>VLOOKUP(A235,cuc!$A$2:$H$2088,8,FALSE)</f>
        <v>0</v>
      </c>
      <c r="D235" s="118"/>
      <c r="E235" s="114"/>
    </row>
    <row r="236" spans="1:10" x14ac:dyDescent="0.25">
      <c r="A236" s="113">
        <v>130540</v>
      </c>
      <c r="B236" s="112" t="s">
        <v>1269</v>
      </c>
      <c r="C236" s="111">
        <f>VLOOKUP(A236,cuc!$A$2:$H$2088,8,FALSE)</f>
        <v>0</v>
      </c>
      <c r="D236" s="118"/>
      <c r="E236" s="114"/>
    </row>
    <row r="237" spans="1:10" x14ac:dyDescent="0.25">
      <c r="A237" s="113">
        <v>130599</v>
      </c>
      <c r="B237" s="112" t="s">
        <v>1268</v>
      </c>
      <c r="C237" s="111">
        <f>VLOOKUP(A237,cuc!$A$2:$H$2088,8,FALSE)</f>
        <v>569330.36</v>
      </c>
      <c r="D237" s="118"/>
      <c r="E237" s="114"/>
    </row>
    <row r="238" spans="1:10" x14ac:dyDescent="0.25">
      <c r="A238" s="113">
        <v>131000</v>
      </c>
      <c r="B238" s="112" t="s">
        <v>1267</v>
      </c>
      <c r="C238" s="111">
        <f>VLOOKUP(A238,cuc!$A$2:$H$2088,8,FALSE)</f>
        <v>0</v>
      </c>
      <c r="D238" s="118"/>
      <c r="E238" s="114"/>
    </row>
    <row r="239" spans="1:10" x14ac:dyDescent="0.25">
      <c r="A239" s="113">
        <v>131005</v>
      </c>
      <c r="B239" s="112" t="s">
        <v>1266</v>
      </c>
      <c r="C239" s="111">
        <f>VLOOKUP(A239,cuc!$A$2:$H$2088,8,FALSE)</f>
        <v>0</v>
      </c>
      <c r="D239" s="118"/>
      <c r="E239" s="114"/>
    </row>
    <row r="240" spans="1:10" x14ac:dyDescent="0.25">
      <c r="A240" s="113">
        <v>131010</v>
      </c>
      <c r="B240" s="112" t="s">
        <v>1265</v>
      </c>
      <c r="C240" s="111">
        <f>VLOOKUP(A240,cuc!$A$2:$H$2088,8,FALSE)</f>
        <v>0</v>
      </c>
      <c r="D240" s="118"/>
      <c r="E240" s="114"/>
    </row>
    <row r="241" spans="1:5" x14ac:dyDescent="0.25">
      <c r="A241" s="113">
        <v>131015</v>
      </c>
      <c r="B241" s="112" t="s">
        <v>1264</v>
      </c>
      <c r="C241" s="111">
        <f>VLOOKUP(A241,cuc!$A$2:$H$2088,8,FALSE)</f>
        <v>0</v>
      </c>
      <c r="D241" s="118"/>
      <c r="E241" s="114"/>
    </row>
    <row r="242" spans="1:5" x14ac:dyDescent="0.25">
      <c r="A242" s="113">
        <v>131020</v>
      </c>
      <c r="B242" s="112" t="s">
        <v>1263</v>
      </c>
      <c r="C242" s="111">
        <f>VLOOKUP(A242,cuc!$A$2:$H$2088,8,FALSE)</f>
        <v>0</v>
      </c>
      <c r="D242" s="118"/>
      <c r="E242" s="114"/>
    </row>
    <row r="243" spans="1:5" x14ac:dyDescent="0.25">
      <c r="A243" s="113">
        <v>131025</v>
      </c>
      <c r="B243" s="112" t="s">
        <v>1262</v>
      </c>
      <c r="C243" s="111">
        <f>VLOOKUP(A243,cuc!$A$2:$H$2088,8,FALSE)</f>
        <v>0</v>
      </c>
      <c r="D243" s="118"/>
      <c r="E243" s="114"/>
    </row>
    <row r="244" spans="1:5" x14ac:dyDescent="0.25">
      <c r="A244" s="113">
        <v>131030</v>
      </c>
      <c r="B244" s="112" t="s">
        <v>1261</v>
      </c>
      <c r="C244" s="111">
        <f>VLOOKUP(A244,cuc!$A$2:$H$2088,8,FALSE)</f>
        <v>0</v>
      </c>
      <c r="D244" s="118"/>
      <c r="E244" s="114"/>
    </row>
    <row r="245" spans="1:5" x14ac:dyDescent="0.25">
      <c r="A245" s="113">
        <v>131040</v>
      </c>
      <c r="B245" s="112" t="s">
        <v>1260</v>
      </c>
      <c r="C245" s="111">
        <f>VLOOKUP(A245,cuc!$A$2:$H$2088,8,FALSE)</f>
        <v>0</v>
      </c>
      <c r="D245" s="118"/>
      <c r="E245" s="114"/>
    </row>
    <row r="246" spans="1:5" x14ac:dyDescent="0.25">
      <c r="A246" s="113">
        <v>131099</v>
      </c>
      <c r="B246" s="112" t="s">
        <v>1259</v>
      </c>
      <c r="C246" s="111">
        <f>VLOOKUP(A246,cuc!$A$2:$H$2088,8,FALSE)</f>
        <v>0</v>
      </c>
      <c r="D246" s="118"/>
      <c r="E246" s="114"/>
    </row>
    <row r="247" spans="1:5" x14ac:dyDescent="0.25">
      <c r="A247" s="113">
        <v>131500</v>
      </c>
      <c r="B247" s="112" t="s">
        <v>1258</v>
      </c>
      <c r="C247" s="111">
        <f>VLOOKUP(A247,cuc!$A$2:$H$2088,8,FALSE)</f>
        <v>0</v>
      </c>
      <c r="D247" s="118"/>
      <c r="E247" s="114"/>
    </row>
    <row r="248" spans="1:5" x14ac:dyDescent="0.25">
      <c r="A248" s="113">
        <v>131501</v>
      </c>
      <c r="B248" s="112" t="s">
        <v>1257</v>
      </c>
      <c r="C248" s="111">
        <f>VLOOKUP(A248,cuc!$A$2:$H$2088,8,FALSE)</f>
        <v>0</v>
      </c>
      <c r="D248" s="118"/>
      <c r="E248" s="114"/>
    </row>
    <row r="249" spans="1:5" x14ac:dyDescent="0.25">
      <c r="A249" s="113">
        <v>131502</v>
      </c>
      <c r="B249" s="112" t="s">
        <v>1256</v>
      </c>
      <c r="C249" s="111">
        <f>VLOOKUP(A249,cuc!$A$2:$H$2088,8,FALSE)</f>
        <v>0</v>
      </c>
      <c r="D249" s="118"/>
      <c r="E249" s="114"/>
    </row>
    <row r="250" spans="1:5" x14ac:dyDescent="0.25">
      <c r="A250" s="113">
        <v>131503</v>
      </c>
      <c r="B250" s="112" t="s">
        <v>1255</v>
      </c>
      <c r="C250" s="111">
        <f>VLOOKUP(A250,cuc!$A$2:$H$2088,8,FALSE)</f>
        <v>0</v>
      </c>
      <c r="D250" s="118"/>
      <c r="E250" s="114"/>
    </row>
    <row r="251" spans="1:5" x14ac:dyDescent="0.25">
      <c r="A251" s="113">
        <v>131599</v>
      </c>
      <c r="B251" s="112" t="s">
        <v>1254</v>
      </c>
      <c r="C251" s="111">
        <f>VLOOKUP(A251,cuc!$A$2:$H$2088,8,FALSE)</f>
        <v>0</v>
      </c>
      <c r="D251" s="118"/>
      <c r="E251" s="114"/>
    </row>
    <row r="252" spans="1:5" x14ac:dyDescent="0.25">
      <c r="A252" s="113">
        <v>140000</v>
      </c>
      <c r="B252" s="112" t="s">
        <v>1253</v>
      </c>
      <c r="C252" s="111">
        <f>VLOOKUP(A252,cuc!$A$2:$H$2088,8,FALSE)</f>
        <v>980607109.78999996</v>
      </c>
      <c r="D252" s="118"/>
      <c r="E252" s="114"/>
    </row>
    <row r="253" spans="1:5" x14ac:dyDescent="0.25">
      <c r="A253" s="113">
        <v>140400</v>
      </c>
      <c r="B253" s="112" t="s">
        <v>1252</v>
      </c>
      <c r="C253" s="111">
        <f>VLOOKUP(A253,cuc!$A$2:$H$2088,8,FALSE)</f>
        <v>0</v>
      </c>
      <c r="D253" s="118"/>
      <c r="E253" s="114"/>
    </row>
    <row r="254" spans="1:5" x14ac:dyDescent="0.25">
      <c r="A254" s="113">
        <v>140405</v>
      </c>
      <c r="B254" s="112" t="s">
        <v>1172</v>
      </c>
      <c r="C254" s="111">
        <f>VLOOKUP(A254,cuc!$A$2:$H$2088,8,FALSE)</f>
        <v>0</v>
      </c>
      <c r="D254" s="118"/>
      <c r="E254" s="114"/>
    </row>
    <row r="255" spans="1:5" x14ac:dyDescent="0.25">
      <c r="A255" s="113">
        <v>140410</v>
      </c>
      <c r="B255" s="112" t="s">
        <v>1171</v>
      </c>
      <c r="C255" s="111">
        <f>VLOOKUP(A255,cuc!$A$2:$H$2088,8,FALSE)</f>
        <v>0</v>
      </c>
      <c r="D255" s="118"/>
      <c r="E255" s="114"/>
    </row>
    <row r="256" spans="1:5" x14ac:dyDescent="0.25">
      <c r="A256" s="113">
        <v>140415</v>
      </c>
      <c r="B256" s="112" t="s">
        <v>1170</v>
      </c>
      <c r="C256" s="111">
        <f>VLOOKUP(A256,cuc!$A$2:$H$2088,8,FALSE)</f>
        <v>0</v>
      </c>
      <c r="D256" s="118"/>
      <c r="E256" s="114"/>
    </row>
    <row r="257" spans="1:5" x14ac:dyDescent="0.25">
      <c r="A257" s="113">
        <v>140420</v>
      </c>
      <c r="B257" s="112" t="s">
        <v>1169</v>
      </c>
      <c r="C257" s="111">
        <f>VLOOKUP(A257,cuc!$A$2:$H$2088,8,FALSE)</f>
        <v>0</v>
      </c>
      <c r="D257" s="118"/>
      <c r="E257" s="114"/>
    </row>
    <row r="258" spans="1:5" x14ac:dyDescent="0.25">
      <c r="A258" s="113">
        <v>140425</v>
      </c>
      <c r="B258" s="112" t="s">
        <v>1168</v>
      </c>
      <c r="C258" s="111">
        <f>VLOOKUP(A258,cuc!$A$2:$H$2088,8,FALSE)</f>
        <v>0</v>
      </c>
      <c r="D258" s="118"/>
      <c r="E258" s="114"/>
    </row>
    <row r="259" spans="1:5" x14ac:dyDescent="0.25">
      <c r="A259" s="113">
        <v>140500</v>
      </c>
      <c r="B259" s="112" t="s">
        <v>1251</v>
      </c>
      <c r="C259" s="111">
        <f>VLOOKUP(A259,cuc!$A$2:$H$2088,8,FALSE)</f>
        <v>0</v>
      </c>
      <c r="D259" s="118"/>
      <c r="E259" s="114"/>
    </row>
    <row r="260" spans="1:5" x14ac:dyDescent="0.25">
      <c r="A260" s="113">
        <v>140505</v>
      </c>
      <c r="B260" s="112" t="s">
        <v>1172</v>
      </c>
      <c r="C260" s="111">
        <f>VLOOKUP(A260,cuc!$A$2:$H$2088,8,FALSE)</f>
        <v>0</v>
      </c>
      <c r="D260" s="118"/>
      <c r="E260" s="114"/>
    </row>
    <row r="261" spans="1:5" x14ac:dyDescent="0.25">
      <c r="A261" s="113">
        <v>140510</v>
      </c>
      <c r="B261" s="112" t="s">
        <v>1171</v>
      </c>
      <c r="C261" s="111">
        <f>VLOOKUP(A261,cuc!$A$2:$H$2088,8,FALSE)</f>
        <v>0</v>
      </c>
      <c r="D261" s="118"/>
      <c r="E261" s="114"/>
    </row>
    <row r="262" spans="1:5" x14ac:dyDescent="0.25">
      <c r="A262" s="113">
        <v>140515</v>
      </c>
      <c r="B262" s="112" t="s">
        <v>1170</v>
      </c>
      <c r="C262" s="111">
        <f>VLOOKUP(A262,cuc!$A$2:$H$2088,8,FALSE)</f>
        <v>0</v>
      </c>
      <c r="D262" s="118"/>
      <c r="E262" s="114"/>
    </row>
    <row r="263" spans="1:5" x14ac:dyDescent="0.25">
      <c r="A263" s="113">
        <v>140520</v>
      </c>
      <c r="B263" s="112" t="s">
        <v>1169</v>
      </c>
      <c r="C263" s="111">
        <f>VLOOKUP(A263,cuc!$A$2:$H$2088,8,FALSE)</f>
        <v>0</v>
      </c>
      <c r="D263" s="118"/>
      <c r="E263" s="114"/>
    </row>
    <row r="264" spans="1:5" x14ac:dyDescent="0.25">
      <c r="A264" s="113">
        <v>140525</v>
      </c>
      <c r="B264" s="112" t="s">
        <v>1168</v>
      </c>
      <c r="C264" s="111">
        <f>VLOOKUP(A264,cuc!$A$2:$H$2088,8,FALSE)</f>
        <v>0</v>
      </c>
      <c r="D264" s="118"/>
      <c r="E264" s="114"/>
    </row>
    <row r="265" spans="1:5" x14ac:dyDescent="0.25">
      <c r="A265" s="113">
        <v>140600</v>
      </c>
      <c r="B265" s="112" t="s">
        <v>1250</v>
      </c>
      <c r="C265" s="111">
        <f>VLOOKUP(A265,cuc!$A$2:$H$2088,8,FALSE)</f>
        <v>0</v>
      </c>
      <c r="D265" s="118"/>
      <c r="E265" s="114"/>
    </row>
    <row r="266" spans="1:5" x14ac:dyDescent="0.25">
      <c r="A266" s="113">
        <v>140605</v>
      </c>
      <c r="B266" s="112" t="s">
        <v>1172</v>
      </c>
      <c r="C266" s="111">
        <f>VLOOKUP(A266,cuc!$A$2:$H$2088,8,FALSE)</f>
        <v>0</v>
      </c>
      <c r="D266" s="118"/>
      <c r="E266" s="114"/>
    </row>
    <row r="267" spans="1:5" x14ac:dyDescent="0.25">
      <c r="A267" s="113">
        <v>140610</v>
      </c>
      <c r="B267" s="112" t="s">
        <v>1171</v>
      </c>
      <c r="C267" s="111">
        <f>VLOOKUP(A267,cuc!$A$2:$H$2088,8,FALSE)</f>
        <v>0</v>
      </c>
      <c r="D267" s="118"/>
      <c r="E267" s="114"/>
    </row>
    <row r="268" spans="1:5" x14ac:dyDescent="0.25">
      <c r="A268" s="113">
        <v>140615</v>
      </c>
      <c r="B268" s="112" t="s">
        <v>1170</v>
      </c>
      <c r="C268" s="111">
        <f>VLOOKUP(A268,cuc!$A$2:$H$2088,8,FALSE)</f>
        <v>0</v>
      </c>
      <c r="D268" s="118"/>
      <c r="E268" s="114"/>
    </row>
    <row r="269" spans="1:5" x14ac:dyDescent="0.25">
      <c r="A269" s="113">
        <v>140620</v>
      </c>
      <c r="B269" s="112" t="s">
        <v>1169</v>
      </c>
      <c r="C269" s="111">
        <f>VLOOKUP(A269,cuc!$A$2:$H$2088,8,FALSE)</f>
        <v>0</v>
      </c>
      <c r="D269" s="118"/>
      <c r="E269" s="114"/>
    </row>
    <row r="270" spans="1:5" x14ac:dyDescent="0.25">
      <c r="A270" s="113">
        <v>140625</v>
      </c>
      <c r="B270" s="112" t="s">
        <v>1168</v>
      </c>
      <c r="C270" s="111">
        <f>VLOOKUP(A270,cuc!$A$2:$H$2088,8,FALSE)</f>
        <v>0</v>
      </c>
      <c r="D270" s="118"/>
      <c r="E270" s="114"/>
    </row>
    <row r="271" spans="1:5" x14ac:dyDescent="0.25">
      <c r="A271" s="113">
        <v>140630</v>
      </c>
      <c r="B271" s="112" t="s">
        <v>1207</v>
      </c>
      <c r="C271" s="111">
        <f>VLOOKUP(A271,cuc!$A$2:$H$2088,8,FALSE)</f>
        <v>0</v>
      </c>
      <c r="D271" s="118"/>
      <c r="E271" s="114"/>
    </row>
    <row r="272" spans="1:5" x14ac:dyDescent="0.25">
      <c r="A272" s="113">
        <v>140700</v>
      </c>
      <c r="B272" s="112" t="s">
        <v>1249</v>
      </c>
      <c r="C272" s="111">
        <f>VLOOKUP(A272,cuc!$A$2:$H$2088,8,FALSE)</f>
        <v>0</v>
      </c>
      <c r="D272" s="118"/>
      <c r="E272" s="114"/>
    </row>
    <row r="273" spans="1:5" x14ac:dyDescent="0.25">
      <c r="A273" s="113">
        <v>140705</v>
      </c>
      <c r="B273" s="112" t="s">
        <v>1172</v>
      </c>
      <c r="C273" s="111">
        <f>VLOOKUP(A273,cuc!$A$2:$H$2088,8,FALSE)</f>
        <v>0</v>
      </c>
      <c r="D273" s="118"/>
      <c r="E273" s="114"/>
    </row>
    <row r="274" spans="1:5" x14ac:dyDescent="0.25">
      <c r="A274" s="113">
        <v>140710</v>
      </c>
      <c r="B274" s="112" t="s">
        <v>1171</v>
      </c>
      <c r="C274" s="111">
        <f>VLOOKUP(A274,cuc!$A$2:$H$2088,8,FALSE)</f>
        <v>0</v>
      </c>
      <c r="D274" s="118"/>
      <c r="E274" s="114"/>
    </row>
    <row r="275" spans="1:5" x14ac:dyDescent="0.25">
      <c r="A275" s="113">
        <v>140715</v>
      </c>
      <c r="B275" s="112" t="s">
        <v>1170</v>
      </c>
      <c r="C275" s="111">
        <f>VLOOKUP(A275,cuc!$A$2:$H$2088,8,FALSE)</f>
        <v>0</v>
      </c>
      <c r="D275" s="118"/>
      <c r="E275" s="114"/>
    </row>
    <row r="276" spans="1:5" x14ac:dyDescent="0.25">
      <c r="A276" s="113">
        <v>140720</v>
      </c>
      <c r="B276" s="112" t="s">
        <v>1169</v>
      </c>
      <c r="C276" s="111">
        <f>VLOOKUP(A276,cuc!$A$2:$H$2088,8,FALSE)</f>
        <v>0</v>
      </c>
      <c r="D276" s="118"/>
      <c r="E276" s="114"/>
    </row>
    <row r="277" spans="1:5" x14ac:dyDescent="0.25">
      <c r="A277" s="113">
        <v>140725</v>
      </c>
      <c r="B277" s="112" t="s">
        <v>1168</v>
      </c>
      <c r="C277" s="111">
        <f>VLOOKUP(A277,cuc!$A$2:$H$2088,8,FALSE)</f>
        <v>0</v>
      </c>
      <c r="D277" s="118"/>
      <c r="E277" s="114"/>
    </row>
    <row r="278" spans="1:5" x14ac:dyDescent="0.25">
      <c r="A278" s="113">
        <v>140730</v>
      </c>
      <c r="B278" s="112" t="s">
        <v>1205</v>
      </c>
      <c r="C278" s="111">
        <f>VLOOKUP(A278,cuc!$A$2:$H$2088,8,FALSE)</f>
        <v>0</v>
      </c>
      <c r="D278" s="118"/>
      <c r="E278" s="114"/>
    </row>
    <row r="279" spans="1:5" x14ac:dyDescent="0.25">
      <c r="A279" s="113">
        <v>140800</v>
      </c>
      <c r="B279" s="112" t="s">
        <v>1248</v>
      </c>
      <c r="C279" s="111">
        <f>VLOOKUP(A279,cuc!$A$2:$H$2088,8,FALSE)</f>
        <v>0</v>
      </c>
      <c r="D279" s="118"/>
      <c r="E279" s="114"/>
    </row>
    <row r="280" spans="1:5" x14ac:dyDescent="0.25">
      <c r="A280" s="113">
        <v>140805</v>
      </c>
      <c r="B280" s="112" t="s">
        <v>1172</v>
      </c>
      <c r="C280" s="111">
        <f>VLOOKUP(A280,cuc!$A$2:$H$2088,8,FALSE)</f>
        <v>0</v>
      </c>
      <c r="D280" s="118"/>
      <c r="E280" s="114"/>
    </row>
    <row r="281" spans="1:5" x14ac:dyDescent="0.25">
      <c r="A281" s="113">
        <v>140810</v>
      </c>
      <c r="B281" s="112" t="s">
        <v>1171</v>
      </c>
      <c r="C281" s="111">
        <f>VLOOKUP(A281,cuc!$A$2:$H$2088,8,FALSE)</f>
        <v>0</v>
      </c>
      <c r="D281" s="118"/>
      <c r="E281" s="114"/>
    </row>
    <row r="282" spans="1:5" x14ac:dyDescent="0.25">
      <c r="A282" s="113">
        <v>140815</v>
      </c>
      <c r="B282" s="112" t="s">
        <v>1170</v>
      </c>
      <c r="C282" s="111">
        <f>VLOOKUP(A282,cuc!$A$2:$H$2088,8,FALSE)</f>
        <v>0</v>
      </c>
      <c r="D282" s="118"/>
      <c r="E282" s="114"/>
    </row>
    <row r="283" spans="1:5" x14ac:dyDescent="0.25">
      <c r="A283" s="113">
        <v>140820</v>
      </c>
      <c r="B283" s="112" t="s">
        <v>1169</v>
      </c>
      <c r="C283" s="111">
        <f>VLOOKUP(A283,cuc!$A$2:$H$2088,8,FALSE)</f>
        <v>0</v>
      </c>
      <c r="D283" s="118"/>
      <c r="E283" s="114"/>
    </row>
    <row r="284" spans="1:5" x14ac:dyDescent="0.25">
      <c r="A284" s="113">
        <v>140825</v>
      </c>
      <c r="B284" s="112" t="s">
        <v>1168</v>
      </c>
      <c r="C284" s="111">
        <f>VLOOKUP(A284,cuc!$A$2:$H$2088,8,FALSE)</f>
        <v>0</v>
      </c>
      <c r="D284" s="118"/>
      <c r="E284" s="114"/>
    </row>
    <row r="285" spans="1:5" x14ac:dyDescent="0.25">
      <c r="A285" s="113">
        <v>140900</v>
      </c>
      <c r="B285" s="112" t="s">
        <v>1247</v>
      </c>
      <c r="C285" s="111">
        <f>VLOOKUP(A285,cuc!$A$2:$H$2088,8,FALSE)</f>
        <v>0</v>
      </c>
      <c r="D285" s="118"/>
      <c r="E285" s="114"/>
    </row>
    <row r="286" spans="1:5" x14ac:dyDescent="0.25">
      <c r="A286" s="113">
        <v>140905</v>
      </c>
      <c r="B286" s="112" t="s">
        <v>1172</v>
      </c>
      <c r="C286" s="111">
        <f>VLOOKUP(A286,cuc!$A$2:$H$2088,8,FALSE)</f>
        <v>0</v>
      </c>
      <c r="D286" s="118"/>
      <c r="E286" s="114"/>
    </row>
    <row r="287" spans="1:5" x14ac:dyDescent="0.25">
      <c r="A287" s="113">
        <v>140910</v>
      </c>
      <c r="B287" s="112" t="s">
        <v>1171</v>
      </c>
      <c r="C287" s="111">
        <f>VLOOKUP(A287,cuc!$A$2:$H$2088,8,FALSE)</f>
        <v>0</v>
      </c>
      <c r="D287" s="118"/>
      <c r="E287" s="114"/>
    </row>
    <row r="288" spans="1:5" x14ac:dyDescent="0.25">
      <c r="A288" s="113">
        <v>140915</v>
      </c>
      <c r="B288" s="112" t="s">
        <v>1170</v>
      </c>
      <c r="C288" s="111">
        <f>VLOOKUP(A288,cuc!$A$2:$H$2088,8,FALSE)</f>
        <v>0</v>
      </c>
      <c r="D288" s="118"/>
      <c r="E288" s="114"/>
    </row>
    <row r="289" spans="1:5" x14ac:dyDescent="0.25">
      <c r="A289" s="113">
        <v>140920</v>
      </c>
      <c r="B289" s="112" t="s">
        <v>1169</v>
      </c>
      <c r="C289" s="111">
        <f>VLOOKUP(A289,cuc!$A$2:$H$2088,8,FALSE)</f>
        <v>0</v>
      </c>
      <c r="D289" s="118"/>
      <c r="E289" s="114"/>
    </row>
    <row r="290" spans="1:5" x14ac:dyDescent="0.25">
      <c r="A290" s="113">
        <v>140925</v>
      </c>
      <c r="B290" s="112" t="s">
        <v>1168</v>
      </c>
      <c r="C290" s="111">
        <f>VLOOKUP(A290,cuc!$A$2:$H$2088,8,FALSE)</f>
        <v>0</v>
      </c>
      <c r="D290" s="118"/>
      <c r="E290" s="114"/>
    </row>
    <row r="291" spans="1:5" x14ac:dyDescent="0.25">
      <c r="A291" s="113">
        <v>140930</v>
      </c>
      <c r="B291" s="112" t="s">
        <v>1207</v>
      </c>
      <c r="C291" s="111">
        <f>VLOOKUP(A291,cuc!$A$2:$H$2088,8,FALSE)</f>
        <v>0</v>
      </c>
      <c r="D291" s="118"/>
      <c r="E291" s="114"/>
    </row>
    <row r="292" spans="1:5" x14ac:dyDescent="0.25">
      <c r="A292" s="113">
        <v>141000</v>
      </c>
      <c r="B292" s="112" t="s">
        <v>1246</v>
      </c>
      <c r="C292" s="111">
        <f>VLOOKUP(A292,cuc!$A$2:$H$2088,8,FALSE)</f>
        <v>0</v>
      </c>
      <c r="D292" s="118"/>
      <c r="E292" s="114"/>
    </row>
    <row r="293" spans="1:5" x14ac:dyDescent="0.25">
      <c r="A293" s="113">
        <v>141005</v>
      </c>
      <c r="B293" s="112" t="s">
        <v>1172</v>
      </c>
      <c r="C293" s="111">
        <f>VLOOKUP(A293,cuc!$A$2:$H$2088,8,FALSE)</f>
        <v>0</v>
      </c>
      <c r="D293" s="118"/>
      <c r="E293" s="114"/>
    </row>
    <row r="294" spans="1:5" x14ac:dyDescent="0.25">
      <c r="A294" s="113">
        <v>141010</v>
      </c>
      <c r="B294" s="112" t="s">
        <v>1171</v>
      </c>
      <c r="C294" s="111">
        <f>VLOOKUP(A294,cuc!$A$2:$H$2088,8,FALSE)</f>
        <v>0</v>
      </c>
      <c r="D294" s="118"/>
      <c r="E294" s="114"/>
    </row>
    <row r="295" spans="1:5" x14ac:dyDescent="0.25">
      <c r="A295" s="113">
        <v>141015</v>
      </c>
      <c r="B295" s="112" t="s">
        <v>1170</v>
      </c>
      <c r="C295" s="111">
        <f>VLOOKUP(A295,cuc!$A$2:$H$2088,8,FALSE)</f>
        <v>0</v>
      </c>
      <c r="D295" s="118"/>
      <c r="E295" s="114"/>
    </row>
    <row r="296" spans="1:5" x14ac:dyDescent="0.25">
      <c r="A296" s="113">
        <v>141020</v>
      </c>
      <c r="B296" s="112" t="s">
        <v>1169</v>
      </c>
      <c r="C296" s="111">
        <f>VLOOKUP(A296,cuc!$A$2:$H$2088,8,FALSE)</f>
        <v>0</v>
      </c>
      <c r="D296" s="118"/>
      <c r="E296" s="114"/>
    </row>
    <row r="297" spans="1:5" x14ac:dyDescent="0.25">
      <c r="A297" s="113">
        <v>141025</v>
      </c>
      <c r="B297" s="112" t="s">
        <v>1168</v>
      </c>
      <c r="C297" s="111">
        <f>VLOOKUP(A297,cuc!$A$2:$H$2088,8,FALSE)</f>
        <v>0</v>
      </c>
      <c r="D297" s="118"/>
      <c r="E297" s="114"/>
    </row>
    <row r="298" spans="1:5" x14ac:dyDescent="0.25">
      <c r="A298" s="113">
        <v>141030</v>
      </c>
      <c r="B298" s="112" t="s">
        <v>1205</v>
      </c>
      <c r="C298" s="111">
        <f>VLOOKUP(A298,cuc!$A$2:$H$2088,8,FALSE)</f>
        <v>0</v>
      </c>
      <c r="D298" s="118"/>
      <c r="E298" s="114"/>
    </row>
    <row r="299" spans="1:5" x14ac:dyDescent="0.25">
      <c r="A299" s="113">
        <v>141100</v>
      </c>
      <c r="B299" s="112" t="s">
        <v>1245</v>
      </c>
      <c r="C299" s="111">
        <f>VLOOKUP(A299,cuc!$A$2:$H$2088,8,FALSE)</f>
        <v>0</v>
      </c>
      <c r="D299" s="118"/>
      <c r="E299" s="114"/>
    </row>
    <row r="300" spans="1:5" x14ac:dyDescent="0.25">
      <c r="A300" s="113">
        <v>141105</v>
      </c>
      <c r="B300" s="112" t="s">
        <v>1172</v>
      </c>
      <c r="C300" s="111">
        <f>VLOOKUP(A300,cuc!$A$2:$H$2088,8,FALSE)</f>
        <v>0</v>
      </c>
      <c r="D300" s="118"/>
      <c r="E300" s="114"/>
    </row>
    <row r="301" spans="1:5" x14ac:dyDescent="0.25">
      <c r="A301" s="113">
        <v>141110</v>
      </c>
      <c r="B301" s="112" t="s">
        <v>1171</v>
      </c>
      <c r="C301" s="111">
        <f>VLOOKUP(A301,cuc!$A$2:$H$2088,8,FALSE)</f>
        <v>0</v>
      </c>
      <c r="D301" s="118"/>
      <c r="E301" s="114"/>
    </row>
    <row r="302" spans="1:5" x14ac:dyDescent="0.25">
      <c r="A302" s="113">
        <v>141115</v>
      </c>
      <c r="B302" s="112" t="s">
        <v>1170</v>
      </c>
      <c r="C302" s="111">
        <f>VLOOKUP(A302,cuc!$A$2:$H$2088,8,FALSE)</f>
        <v>0</v>
      </c>
      <c r="D302" s="118"/>
      <c r="E302" s="114"/>
    </row>
    <row r="303" spans="1:5" x14ac:dyDescent="0.25">
      <c r="A303" s="113">
        <v>141120</v>
      </c>
      <c r="B303" s="112" t="s">
        <v>1169</v>
      </c>
      <c r="C303" s="111">
        <f>VLOOKUP(A303,cuc!$A$2:$H$2088,8,FALSE)</f>
        <v>0</v>
      </c>
      <c r="D303" s="118"/>
      <c r="E303" s="114"/>
    </row>
    <row r="304" spans="1:5" x14ac:dyDescent="0.25">
      <c r="A304" s="113">
        <v>141125</v>
      </c>
      <c r="B304" s="112" t="s">
        <v>1168</v>
      </c>
      <c r="C304" s="111">
        <f>VLOOKUP(A304,cuc!$A$2:$H$2088,8,FALSE)</f>
        <v>0</v>
      </c>
      <c r="D304" s="118"/>
      <c r="E304" s="114"/>
    </row>
    <row r="305" spans="1:5" x14ac:dyDescent="0.25">
      <c r="A305" s="113">
        <v>141200</v>
      </c>
      <c r="B305" s="112" t="s">
        <v>1244</v>
      </c>
      <c r="C305" s="111">
        <f>VLOOKUP(A305,cuc!$A$2:$H$2088,8,FALSE)</f>
        <v>0</v>
      </c>
      <c r="D305" s="118"/>
      <c r="E305" s="114"/>
    </row>
    <row r="306" spans="1:5" x14ac:dyDescent="0.25">
      <c r="A306" s="113">
        <v>141205</v>
      </c>
      <c r="B306" s="112" t="s">
        <v>1172</v>
      </c>
      <c r="C306" s="111">
        <f>VLOOKUP(A306,cuc!$A$2:$H$2088,8,FALSE)</f>
        <v>0</v>
      </c>
      <c r="D306" s="118"/>
      <c r="E306" s="114"/>
    </row>
    <row r="307" spans="1:5" x14ac:dyDescent="0.25">
      <c r="A307" s="113">
        <v>141210</v>
      </c>
      <c r="B307" s="112" t="s">
        <v>1171</v>
      </c>
      <c r="C307" s="111">
        <f>VLOOKUP(A307,cuc!$A$2:$H$2088,8,FALSE)</f>
        <v>0</v>
      </c>
      <c r="D307" s="118"/>
      <c r="E307" s="114"/>
    </row>
    <row r="308" spans="1:5" x14ac:dyDescent="0.25">
      <c r="A308" s="113">
        <v>141215</v>
      </c>
      <c r="B308" s="112" t="s">
        <v>1170</v>
      </c>
      <c r="C308" s="111">
        <f>VLOOKUP(A308,cuc!$A$2:$H$2088,8,FALSE)</f>
        <v>0</v>
      </c>
      <c r="D308" s="118"/>
      <c r="E308" s="114"/>
    </row>
    <row r="309" spans="1:5" x14ac:dyDescent="0.25">
      <c r="A309" s="113">
        <v>141220</v>
      </c>
      <c r="B309" s="112" t="s">
        <v>1169</v>
      </c>
      <c r="C309" s="111">
        <f>VLOOKUP(A309,cuc!$A$2:$H$2088,8,FALSE)</f>
        <v>0</v>
      </c>
      <c r="D309" s="118"/>
      <c r="E309" s="114"/>
    </row>
    <row r="310" spans="1:5" x14ac:dyDescent="0.25">
      <c r="A310" s="113">
        <v>141225</v>
      </c>
      <c r="B310" s="112" t="s">
        <v>1168</v>
      </c>
      <c r="C310" s="111">
        <f>VLOOKUP(A310,cuc!$A$2:$H$2088,8,FALSE)</f>
        <v>0</v>
      </c>
      <c r="D310" s="118"/>
      <c r="E310" s="114"/>
    </row>
    <row r="311" spans="1:5" x14ac:dyDescent="0.25">
      <c r="A311" s="113">
        <v>144100</v>
      </c>
      <c r="B311" s="112" t="s">
        <v>1243</v>
      </c>
      <c r="C311" s="111">
        <f>VLOOKUP(A311,cuc!$A$2:$H$2088,8,FALSE)</f>
        <v>0</v>
      </c>
      <c r="D311" s="118"/>
      <c r="E311" s="114"/>
    </row>
    <row r="312" spans="1:5" x14ac:dyDescent="0.25">
      <c r="A312" s="113">
        <v>144105</v>
      </c>
      <c r="B312" s="112" t="s">
        <v>1172</v>
      </c>
      <c r="C312" s="111">
        <f>VLOOKUP(A312,cuc!$A$2:$H$2088,8,FALSE)</f>
        <v>0</v>
      </c>
      <c r="D312" s="118"/>
      <c r="E312" s="114"/>
    </row>
    <row r="313" spans="1:5" x14ac:dyDescent="0.25">
      <c r="A313" s="113">
        <v>144110</v>
      </c>
      <c r="B313" s="112" t="s">
        <v>1171</v>
      </c>
      <c r="C313" s="111">
        <f>VLOOKUP(A313,cuc!$A$2:$H$2088,8,FALSE)</f>
        <v>0</v>
      </c>
      <c r="D313" s="118"/>
      <c r="E313" s="114"/>
    </row>
    <row r="314" spans="1:5" x14ac:dyDescent="0.25">
      <c r="A314" s="113">
        <v>144115</v>
      </c>
      <c r="B314" s="112" t="s">
        <v>1170</v>
      </c>
      <c r="C314" s="111">
        <f>VLOOKUP(A314,cuc!$A$2:$H$2088,8,FALSE)</f>
        <v>0</v>
      </c>
      <c r="D314" s="118"/>
      <c r="E314" s="114"/>
    </row>
    <row r="315" spans="1:5" x14ac:dyDescent="0.25">
      <c r="A315" s="113">
        <v>144120</v>
      </c>
      <c r="B315" s="112" t="s">
        <v>1169</v>
      </c>
      <c r="C315" s="111">
        <f>VLOOKUP(A315,cuc!$A$2:$H$2088,8,FALSE)</f>
        <v>0</v>
      </c>
      <c r="D315" s="118"/>
      <c r="E315" s="114"/>
    </row>
    <row r="316" spans="1:5" x14ac:dyDescent="0.25">
      <c r="A316" s="113">
        <v>144125</v>
      </c>
      <c r="B316" s="112" t="s">
        <v>1168</v>
      </c>
      <c r="C316" s="111">
        <f>VLOOKUP(A316,cuc!$A$2:$H$2088,8,FALSE)</f>
        <v>0</v>
      </c>
      <c r="D316" s="118"/>
      <c r="E316" s="114"/>
    </row>
    <row r="317" spans="1:5" x14ac:dyDescent="0.25">
      <c r="A317" s="113">
        <v>144200</v>
      </c>
      <c r="B317" s="112" t="s">
        <v>1242</v>
      </c>
      <c r="C317" s="111">
        <f>VLOOKUP(A317,cuc!$A$2:$H$2088,8,FALSE)</f>
        <v>949219112.67999995</v>
      </c>
      <c r="D317" s="118"/>
      <c r="E317" s="114"/>
    </row>
    <row r="318" spans="1:5" x14ac:dyDescent="0.25">
      <c r="A318" s="113">
        <v>144205</v>
      </c>
      <c r="B318" s="112" t="s">
        <v>1172</v>
      </c>
      <c r="C318" s="111">
        <f>VLOOKUP(A318,cuc!$A$2:$H$2088,8,FALSE)</f>
        <v>919685930.23000002</v>
      </c>
      <c r="D318" s="118"/>
      <c r="E318" s="114"/>
    </row>
    <row r="319" spans="1:5" x14ac:dyDescent="0.25">
      <c r="A319" s="113">
        <v>144210</v>
      </c>
      <c r="B319" s="112" t="s">
        <v>1171</v>
      </c>
      <c r="C319" s="111">
        <f>VLOOKUP(A319,cuc!$A$2:$H$2088,8,FALSE)</f>
        <v>0</v>
      </c>
      <c r="D319" s="118"/>
      <c r="E319" s="114"/>
    </row>
    <row r="320" spans="1:5" x14ac:dyDescent="0.25">
      <c r="A320" s="113">
        <v>144215</v>
      </c>
      <c r="B320" s="112" t="s">
        <v>1170</v>
      </c>
      <c r="C320" s="111">
        <f>VLOOKUP(A320,cuc!$A$2:$H$2088,8,FALSE)</f>
        <v>0</v>
      </c>
      <c r="D320" s="118"/>
      <c r="E320" s="114"/>
    </row>
    <row r="321" spans="1:5" x14ac:dyDescent="0.25">
      <c r="A321" s="113">
        <v>144220</v>
      </c>
      <c r="B321" s="112" t="s">
        <v>1169</v>
      </c>
      <c r="C321" s="111">
        <f>VLOOKUP(A321,cuc!$A$2:$H$2088,8,FALSE)</f>
        <v>436000</v>
      </c>
      <c r="D321" s="118"/>
      <c r="E321" s="114"/>
    </row>
    <row r="322" spans="1:5" x14ac:dyDescent="0.25">
      <c r="A322" s="113">
        <v>144225</v>
      </c>
      <c r="B322" s="112" t="s">
        <v>1168</v>
      </c>
      <c r="C322" s="111">
        <f>VLOOKUP(A322,cuc!$A$2:$H$2088,8,FALSE)</f>
        <v>29097182.449999999</v>
      </c>
      <c r="D322" s="118"/>
      <c r="E322" s="114"/>
    </row>
    <row r="323" spans="1:5" x14ac:dyDescent="0.25">
      <c r="A323" s="113">
        <v>144300</v>
      </c>
      <c r="B323" s="112" t="s">
        <v>1241</v>
      </c>
      <c r="C323" s="111">
        <f>VLOOKUP(A323,cuc!$A$2:$H$2088,8,FALSE)</f>
        <v>42208918</v>
      </c>
      <c r="D323" s="118"/>
      <c r="E323" s="114"/>
    </row>
    <row r="324" spans="1:5" x14ac:dyDescent="0.25">
      <c r="A324" s="113">
        <v>144305</v>
      </c>
      <c r="B324" s="112" t="s">
        <v>1172</v>
      </c>
      <c r="C324" s="111">
        <f>VLOOKUP(A324,cuc!$A$2:$H$2088,8,FALSE)</f>
        <v>37975131</v>
      </c>
      <c r="D324" s="118"/>
      <c r="E324" s="114"/>
    </row>
    <row r="325" spans="1:5" x14ac:dyDescent="0.25">
      <c r="A325" s="113">
        <v>144310</v>
      </c>
      <c r="B325" s="112" t="s">
        <v>1171</v>
      </c>
      <c r="C325" s="111">
        <f>VLOOKUP(A325,cuc!$A$2:$H$2088,8,FALSE)</f>
        <v>0</v>
      </c>
      <c r="D325" s="118"/>
      <c r="E325" s="114"/>
    </row>
    <row r="326" spans="1:5" x14ac:dyDescent="0.25">
      <c r="A326" s="113">
        <v>144315</v>
      </c>
      <c r="B326" s="112" t="s">
        <v>1170</v>
      </c>
      <c r="C326" s="111">
        <f>VLOOKUP(A326,cuc!$A$2:$H$2088,8,FALSE)</f>
        <v>0</v>
      </c>
      <c r="D326" s="118"/>
      <c r="E326" s="114"/>
    </row>
    <row r="327" spans="1:5" x14ac:dyDescent="0.25">
      <c r="A327" s="113">
        <v>144320</v>
      </c>
      <c r="B327" s="112" t="s">
        <v>1169</v>
      </c>
      <c r="C327" s="111">
        <f>VLOOKUP(A327,cuc!$A$2:$H$2088,8,FALSE)</f>
        <v>60019</v>
      </c>
      <c r="D327" s="118"/>
      <c r="E327" s="114"/>
    </row>
    <row r="328" spans="1:5" x14ac:dyDescent="0.25">
      <c r="A328" s="113">
        <v>144325</v>
      </c>
      <c r="B328" s="112" t="s">
        <v>1168</v>
      </c>
      <c r="C328" s="111">
        <f>VLOOKUP(A328,cuc!$A$2:$H$2088,8,FALSE)</f>
        <v>4173768</v>
      </c>
      <c r="D328" s="118"/>
      <c r="E328" s="114"/>
    </row>
    <row r="329" spans="1:5" x14ac:dyDescent="0.25">
      <c r="A329" s="113">
        <v>144330</v>
      </c>
      <c r="B329" s="112" t="s">
        <v>1207</v>
      </c>
      <c r="C329" s="111">
        <f>VLOOKUP(A329,cuc!$A$2:$H$2088,8,FALSE)</f>
        <v>0</v>
      </c>
      <c r="D329" s="118"/>
      <c r="E329" s="114"/>
    </row>
    <row r="330" spans="1:5" x14ac:dyDescent="0.25">
      <c r="A330" s="113">
        <v>144400</v>
      </c>
      <c r="B330" s="112" t="s">
        <v>1240</v>
      </c>
      <c r="C330" s="111">
        <f>VLOOKUP(A330,cuc!$A$2:$H$2088,8,FALSE)</f>
        <v>0</v>
      </c>
      <c r="D330" s="118"/>
      <c r="E330" s="114"/>
    </row>
    <row r="331" spans="1:5" x14ac:dyDescent="0.25">
      <c r="A331" s="113">
        <v>144405</v>
      </c>
      <c r="B331" s="112" t="s">
        <v>1172</v>
      </c>
      <c r="C331" s="111">
        <f>VLOOKUP(A331,cuc!$A$2:$H$2088,8,FALSE)</f>
        <v>0</v>
      </c>
      <c r="D331" s="118"/>
      <c r="E331" s="114"/>
    </row>
    <row r="332" spans="1:5" x14ac:dyDescent="0.25">
      <c r="A332" s="113">
        <v>144410</v>
      </c>
      <c r="B332" s="112" t="s">
        <v>1171</v>
      </c>
      <c r="C332" s="111">
        <f>VLOOKUP(A332,cuc!$A$2:$H$2088,8,FALSE)</f>
        <v>0</v>
      </c>
      <c r="D332" s="118"/>
      <c r="E332" s="114"/>
    </row>
    <row r="333" spans="1:5" x14ac:dyDescent="0.25">
      <c r="A333" s="113">
        <v>144415</v>
      </c>
      <c r="B333" s="112" t="s">
        <v>1170</v>
      </c>
      <c r="C333" s="111">
        <f>VLOOKUP(A333,cuc!$A$2:$H$2088,8,FALSE)</f>
        <v>0</v>
      </c>
      <c r="D333" s="118"/>
      <c r="E333" s="114"/>
    </row>
    <row r="334" spans="1:5" x14ac:dyDescent="0.25">
      <c r="A334" s="113">
        <v>144420</v>
      </c>
      <c r="B334" s="112" t="s">
        <v>1169</v>
      </c>
      <c r="C334" s="111">
        <f>VLOOKUP(A334,cuc!$A$2:$H$2088,8,FALSE)</f>
        <v>0</v>
      </c>
      <c r="D334" s="118"/>
      <c r="E334" s="114"/>
    </row>
    <row r="335" spans="1:5" x14ac:dyDescent="0.25">
      <c r="A335" s="113">
        <v>144425</v>
      </c>
      <c r="B335" s="112" t="s">
        <v>1168</v>
      </c>
      <c r="C335" s="111">
        <f>VLOOKUP(A335,cuc!$A$2:$H$2088,8,FALSE)</f>
        <v>0</v>
      </c>
      <c r="D335" s="118"/>
      <c r="E335" s="114"/>
    </row>
    <row r="336" spans="1:5" x14ac:dyDescent="0.25">
      <c r="A336" s="113">
        <v>144430</v>
      </c>
      <c r="B336" s="112" t="s">
        <v>1205</v>
      </c>
      <c r="C336" s="111">
        <f>VLOOKUP(A336,cuc!$A$2:$H$2088,8,FALSE)</f>
        <v>0</v>
      </c>
      <c r="D336" s="118"/>
      <c r="E336" s="114"/>
    </row>
    <row r="337" spans="1:5" x14ac:dyDescent="0.25">
      <c r="A337" s="113">
        <v>144500</v>
      </c>
      <c r="B337" s="112" t="s">
        <v>1239</v>
      </c>
      <c r="C337" s="111">
        <f>VLOOKUP(A337,cuc!$A$2:$H$2088,8,FALSE)</f>
        <v>30207182.449999999</v>
      </c>
      <c r="D337" s="118"/>
      <c r="E337" s="114"/>
    </row>
    <row r="338" spans="1:5" x14ac:dyDescent="0.25">
      <c r="A338" s="113">
        <v>144505</v>
      </c>
      <c r="B338" s="112" t="s">
        <v>1218</v>
      </c>
      <c r="C338" s="111">
        <f>VLOOKUP(A338,cuc!$A$2:$H$2088,8,FALSE)</f>
        <v>0</v>
      </c>
      <c r="D338" s="118"/>
      <c r="E338" s="114"/>
    </row>
    <row r="339" spans="1:5" x14ac:dyDescent="0.25">
      <c r="A339" s="113">
        <v>144510</v>
      </c>
      <c r="B339" s="112" t="s">
        <v>1217</v>
      </c>
      <c r="C339" s="111">
        <f>VLOOKUP(A339,cuc!$A$2:$H$2088,8,FALSE)</f>
        <v>674000</v>
      </c>
      <c r="D339" s="118"/>
      <c r="E339" s="114"/>
    </row>
    <row r="340" spans="1:5" x14ac:dyDescent="0.25">
      <c r="A340" s="113">
        <v>144515</v>
      </c>
      <c r="B340" s="112" t="s">
        <v>1216</v>
      </c>
      <c r="C340" s="111">
        <f>VLOOKUP(A340,cuc!$A$2:$H$2088,8,FALSE)</f>
        <v>0</v>
      </c>
      <c r="D340" s="118"/>
      <c r="E340" s="114"/>
    </row>
    <row r="341" spans="1:5" x14ac:dyDescent="0.25">
      <c r="A341" s="113">
        <v>144520</v>
      </c>
      <c r="B341" s="112" t="s">
        <v>1215</v>
      </c>
      <c r="C341" s="111">
        <f>VLOOKUP(A341,cuc!$A$2:$H$2088,8,FALSE)</f>
        <v>0</v>
      </c>
      <c r="D341" s="118"/>
      <c r="E341" s="114"/>
    </row>
    <row r="342" spans="1:5" x14ac:dyDescent="0.25">
      <c r="A342" s="113">
        <v>144525</v>
      </c>
      <c r="B342" s="112" t="s">
        <v>1214</v>
      </c>
      <c r="C342" s="111">
        <f>VLOOKUP(A342,cuc!$A$2:$H$2088,8,FALSE)</f>
        <v>0</v>
      </c>
      <c r="D342" s="118"/>
      <c r="E342" s="114"/>
    </row>
    <row r="343" spans="1:5" x14ac:dyDescent="0.25">
      <c r="A343" s="113">
        <v>144530</v>
      </c>
      <c r="B343" s="112" t="s">
        <v>1213</v>
      </c>
      <c r="C343" s="111">
        <f>VLOOKUP(A343,cuc!$A$2:$H$2088,8,FALSE)</f>
        <v>0</v>
      </c>
      <c r="D343" s="118"/>
      <c r="E343" s="114"/>
    </row>
    <row r="344" spans="1:5" x14ac:dyDescent="0.25">
      <c r="A344" s="113">
        <v>144535</v>
      </c>
      <c r="B344" s="112" t="s">
        <v>1212</v>
      </c>
      <c r="C344" s="111">
        <f>VLOOKUP(A344,cuc!$A$2:$H$2088,8,FALSE)</f>
        <v>0</v>
      </c>
      <c r="D344" s="118"/>
      <c r="E344" s="114"/>
    </row>
    <row r="345" spans="1:5" x14ac:dyDescent="0.25">
      <c r="A345" s="113">
        <v>144540</v>
      </c>
      <c r="B345" s="112" t="s">
        <v>1211</v>
      </c>
      <c r="C345" s="111">
        <f>VLOOKUP(A345,cuc!$A$2:$H$2088,8,FALSE)</f>
        <v>436000</v>
      </c>
      <c r="D345" s="118"/>
      <c r="E345" s="114"/>
    </row>
    <row r="346" spans="1:5" x14ac:dyDescent="0.25">
      <c r="A346" s="113">
        <v>144545</v>
      </c>
      <c r="B346" s="112" t="s">
        <v>1210</v>
      </c>
      <c r="C346" s="111">
        <f>VLOOKUP(A346,cuc!$A$2:$H$2088,8,FALSE)</f>
        <v>0</v>
      </c>
      <c r="D346" s="118"/>
      <c r="E346" s="114"/>
    </row>
    <row r="347" spans="1:5" x14ac:dyDescent="0.25">
      <c r="A347" s="113">
        <v>144550</v>
      </c>
      <c r="B347" s="112" t="s">
        <v>1209</v>
      </c>
      <c r="C347" s="111">
        <f>VLOOKUP(A347,cuc!$A$2:$H$2088,8,FALSE)</f>
        <v>29097182.449999999</v>
      </c>
      <c r="D347" s="118"/>
      <c r="E347" s="114"/>
    </row>
    <row r="348" spans="1:5" x14ac:dyDescent="0.25">
      <c r="A348" s="113">
        <v>144600</v>
      </c>
      <c r="B348" s="112" t="s">
        <v>1238</v>
      </c>
      <c r="C348" s="111">
        <f>VLOOKUP(A348,cuc!$A$2:$H$2088,8,FALSE)</f>
        <v>4233787</v>
      </c>
      <c r="D348" s="118"/>
      <c r="E348" s="114"/>
    </row>
    <row r="349" spans="1:5" x14ac:dyDescent="0.25">
      <c r="A349" s="113">
        <v>144605</v>
      </c>
      <c r="B349" s="112" t="s">
        <v>1172</v>
      </c>
      <c r="C349" s="111">
        <f>VLOOKUP(A349,cuc!$A$2:$H$2088,8,FALSE)</f>
        <v>0</v>
      </c>
      <c r="D349" s="118"/>
      <c r="E349" s="114"/>
    </row>
    <row r="350" spans="1:5" x14ac:dyDescent="0.25">
      <c r="A350" s="113">
        <v>144610</v>
      </c>
      <c r="B350" s="112" t="s">
        <v>1171</v>
      </c>
      <c r="C350" s="111">
        <f>VLOOKUP(A350,cuc!$A$2:$H$2088,8,FALSE)</f>
        <v>0</v>
      </c>
      <c r="D350" s="118"/>
      <c r="E350" s="114"/>
    </row>
    <row r="351" spans="1:5" x14ac:dyDescent="0.25">
      <c r="A351" s="113">
        <v>144615</v>
      </c>
      <c r="B351" s="112" t="s">
        <v>1170</v>
      </c>
      <c r="C351" s="111">
        <f>VLOOKUP(A351,cuc!$A$2:$H$2088,8,FALSE)</f>
        <v>0</v>
      </c>
      <c r="D351" s="118"/>
      <c r="E351" s="114"/>
    </row>
    <row r="352" spans="1:5" x14ac:dyDescent="0.25">
      <c r="A352" s="113">
        <v>144620</v>
      </c>
      <c r="B352" s="112" t="s">
        <v>1169</v>
      </c>
      <c r="C352" s="111">
        <f>VLOOKUP(A352,cuc!$A$2:$H$2088,8,FALSE)</f>
        <v>60019</v>
      </c>
      <c r="D352" s="118"/>
      <c r="E352" s="114"/>
    </row>
    <row r="353" spans="1:5" x14ac:dyDescent="0.25">
      <c r="A353" s="113">
        <v>144625</v>
      </c>
      <c r="B353" s="112" t="s">
        <v>1168</v>
      </c>
      <c r="C353" s="111">
        <f>VLOOKUP(A353,cuc!$A$2:$H$2088,8,FALSE)</f>
        <v>4173768</v>
      </c>
      <c r="D353" s="118"/>
      <c r="E353" s="114"/>
    </row>
    <row r="354" spans="1:5" x14ac:dyDescent="0.25">
      <c r="A354" s="113">
        <v>144630</v>
      </c>
      <c r="B354" s="112" t="s">
        <v>1207</v>
      </c>
      <c r="C354" s="111">
        <f>VLOOKUP(A354,cuc!$A$2:$H$2088,8,FALSE)</f>
        <v>0</v>
      </c>
      <c r="D354" s="118"/>
      <c r="E354" s="114"/>
    </row>
    <row r="355" spans="1:5" x14ac:dyDescent="0.25">
      <c r="A355" s="113">
        <v>144700</v>
      </c>
      <c r="B355" s="112" t="s">
        <v>1237</v>
      </c>
      <c r="C355" s="111">
        <f>VLOOKUP(A355,cuc!$A$2:$H$2088,8,FALSE)</f>
        <v>0</v>
      </c>
      <c r="D355" s="118"/>
      <c r="E355" s="114"/>
    </row>
    <row r="356" spans="1:5" x14ac:dyDescent="0.25">
      <c r="A356" s="113">
        <v>144705</v>
      </c>
      <c r="B356" s="112" t="s">
        <v>1172</v>
      </c>
      <c r="C356" s="111">
        <f>VLOOKUP(A356,cuc!$A$2:$H$2088,8,FALSE)</f>
        <v>0</v>
      </c>
      <c r="D356" s="118"/>
      <c r="E356" s="114"/>
    </row>
    <row r="357" spans="1:5" x14ac:dyDescent="0.25">
      <c r="A357" s="113">
        <v>144710</v>
      </c>
      <c r="B357" s="112" t="s">
        <v>1171</v>
      </c>
      <c r="C357" s="111">
        <f>VLOOKUP(A357,cuc!$A$2:$H$2088,8,FALSE)</f>
        <v>0</v>
      </c>
      <c r="D357" s="118"/>
      <c r="E357" s="114"/>
    </row>
    <row r="358" spans="1:5" x14ac:dyDescent="0.25">
      <c r="A358" s="113">
        <v>144715</v>
      </c>
      <c r="B358" s="112" t="s">
        <v>1170</v>
      </c>
      <c r="C358" s="111">
        <f>VLOOKUP(A358,cuc!$A$2:$H$2088,8,FALSE)</f>
        <v>0</v>
      </c>
      <c r="D358" s="118"/>
      <c r="E358" s="114"/>
    </row>
    <row r="359" spans="1:5" x14ac:dyDescent="0.25">
      <c r="A359" s="113">
        <v>144720</v>
      </c>
      <c r="B359" s="112" t="s">
        <v>1169</v>
      </c>
      <c r="C359" s="111">
        <f>VLOOKUP(A359,cuc!$A$2:$H$2088,8,FALSE)</f>
        <v>0</v>
      </c>
      <c r="D359" s="118"/>
      <c r="E359" s="114"/>
    </row>
    <row r="360" spans="1:5" x14ac:dyDescent="0.25">
      <c r="A360" s="113">
        <v>144725</v>
      </c>
      <c r="B360" s="112" t="s">
        <v>1168</v>
      </c>
      <c r="C360" s="111">
        <f>VLOOKUP(A360,cuc!$A$2:$H$2088,8,FALSE)</f>
        <v>0</v>
      </c>
      <c r="D360" s="118"/>
      <c r="E360" s="114"/>
    </row>
    <row r="361" spans="1:5" x14ac:dyDescent="0.25">
      <c r="A361" s="113">
        <v>144730</v>
      </c>
      <c r="B361" s="112" t="s">
        <v>1205</v>
      </c>
      <c r="C361" s="111">
        <f>VLOOKUP(A361,cuc!$A$2:$H$2088,8,FALSE)</f>
        <v>0</v>
      </c>
      <c r="D361" s="118"/>
      <c r="E361" s="114"/>
    </row>
    <row r="362" spans="1:5" x14ac:dyDescent="0.25">
      <c r="A362" s="113">
        <v>144800</v>
      </c>
      <c r="B362" s="112" t="s">
        <v>1236</v>
      </c>
      <c r="C362" s="111">
        <f>VLOOKUP(A362,cuc!$A$2:$H$2088,8,FALSE)</f>
        <v>0</v>
      </c>
      <c r="D362" s="118"/>
      <c r="E362" s="114"/>
    </row>
    <row r="363" spans="1:5" x14ac:dyDescent="0.25">
      <c r="A363" s="113">
        <v>144805</v>
      </c>
      <c r="B363" s="112" t="s">
        <v>1172</v>
      </c>
      <c r="C363" s="111">
        <f>VLOOKUP(A363,cuc!$A$2:$H$2088,8,FALSE)</f>
        <v>0</v>
      </c>
      <c r="D363" s="118"/>
      <c r="E363" s="114"/>
    </row>
    <row r="364" spans="1:5" x14ac:dyDescent="0.25">
      <c r="A364" s="113">
        <v>144810</v>
      </c>
      <c r="B364" s="112" t="s">
        <v>1171</v>
      </c>
      <c r="C364" s="111">
        <f>VLOOKUP(A364,cuc!$A$2:$H$2088,8,FALSE)</f>
        <v>0</v>
      </c>
      <c r="D364" s="118"/>
      <c r="E364" s="114"/>
    </row>
    <row r="365" spans="1:5" x14ac:dyDescent="0.25">
      <c r="A365" s="113">
        <v>144815</v>
      </c>
      <c r="B365" s="112" t="s">
        <v>1170</v>
      </c>
      <c r="C365" s="111">
        <f>VLOOKUP(A365,cuc!$A$2:$H$2088,8,FALSE)</f>
        <v>0</v>
      </c>
      <c r="D365" s="118"/>
      <c r="E365" s="114"/>
    </row>
    <row r="366" spans="1:5" x14ac:dyDescent="0.25">
      <c r="A366" s="113">
        <v>144820</v>
      </c>
      <c r="B366" s="112" t="s">
        <v>1169</v>
      </c>
      <c r="C366" s="111">
        <f>VLOOKUP(A366,cuc!$A$2:$H$2088,8,FALSE)</f>
        <v>0</v>
      </c>
      <c r="D366" s="118"/>
      <c r="E366" s="114"/>
    </row>
    <row r="367" spans="1:5" x14ac:dyDescent="0.25">
      <c r="A367" s="113">
        <v>144825</v>
      </c>
      <c r="B367" s="112" t="s">
        <v>1168</v>
      </c>
      <c r="C367" s="111">
        <f>VLOOKUP(A367,cuc!$A$2:$H$2088,8,FALSE)</f>
        <v>0</v>
      </c>
      <c r="D367" s="118"/>
      <c r="E367" s="114"/>
    </row>
    <row r="368" spans="1:5" x14ac:dyDescent="0.25">
      <c r="A368" s="113">
        <v>144900</v>
      </c>
      <c r="B368" s="112" t="s">
        <v>1235</v>
      </c>
      <c r="C368" s="111">
        <f>VLOOKUP(A368,cuc!$A$2:$H$2088,8,FALSE)</f>
        <v>0</v>
      </c>
      <c r="D368" s="118"/>
      <c r="E368" s="114"/>
    </row>
    <row r="369" spans="1:5" x14ac:dyDescent="0.25">
      <c r="A369" s="113">
        <v>144905</v>
      </c>
      <c r="B369" s="112" t="s">
        <v>1172</v>
      </c>
      <c r="C369" s="111">
        <f>VLOOKUP(A369,cuc!$A$2:$H$2088,8,FALSE)</f>
        <v>0</v>
      </c>
      <c r="D369" s="118"/>
      <c r="E369" s="114"/>
    </row>
    <row r="370" spans="1:5" x14ac:dyDescent="0.25">
      <c r="A370" s="113">
        <v>144910</v>
      </c>
      <c r="B370" s="112" t="s">
        <v>1171</v>
      </c>
      <c r="C370" s="111">
        <f>VLOOKUP(A370,cuc!$A$2:$H$2088,8,FALSE)</f>
        <v>0</v>
      </c>
      <c r="D370" s="118"/>
      <c r="E370" s="114"/>
    </row>
    <row r="371" spans="1:5" x14ac:dyDescent="0.25">
      <c r="A371" s="113">
        <v>144915</v>
      </c>
      <c r="B371" s="112" t="s">
        <v>1170</v>
      </c>
      <c r="C371" s="111">
        <f>VLOOKUP(A371,cuc!$A$2:$H$2088,8,FALSE)</f>
        <v>0</v>
      </c>
      <c r="D371" s="118"/>
      <c r="E371" s="114"/>
    </row>
    <row r="372" spans="1:5" x14ac:dyDescent="0.25">
      <c r="A372" s="113">
        <v>144920</v>
      </c>
      <c r="B372" s="112" t="s">
        <v>1169</v>
      </c>
      <c r="C372" s="111">
        <f>VLOOKUP(A372,cuc!$A$2:$H$2088,8,FALSE)</f>
        <v>0</v>
      </c>
      <c r="D372" s="118"/>
      <c r="E372" s="114"/>
    </row>
    <row r="373" spans="1:5" x14ac:dyDescent="0.25">
      <c r="A373" s="113">
        <v>144925</v>
      </c>
      <c r="B373" s="112" t="s">
        <v>1168</v>
      </c>
      <c r="C373" s="111">
        <f>VLOOKUP(A373,cuc!$A$2:$H$2088,8,FALSE)</f>
        <v>0</v>
      </c>
      <c r="D373" s="118"/>
      <c r="E373" s="114"/>
    </row>
    <row r="374" spans="1:5" x14ac:dyDescent="0.25">
      <c r="A374" s="113">
        <v>144930</v>
      </c>
      <c r="B374" s="112" t="s">
        <v>1207</v>
      </c>
      <c r="C374" s="111">
        <f>VLOOKUP(A374,cuc!$A$2:$H$2088,8,FALSE)</f>
        <v>0</v>
      </c>
      <c r="D374" s="118"/>
      <c r="E374" s="114"/>
    </row>
    <row r="375" spans="1:5" x14ac:dyDescent="0.25">
      <c r="A375" s="113">
        <v>145000</v>
      </c>
      <c r="B375" s="112" t="s">
        <v>1234</v>
      </c>
      <c r="C375" s="111">
        <f>VLOOKUP(A375,cuc!$A$2:$H$2088,8,FALSE)</f>
        <v>0</v>
      </c>
      <c r="D375" s="118"/>
      <c r="E375" s="114"/>
    </row>
    <row r="376" spans="1:5" x14ac:dyDescent="0.25">
      <c r="A376" s="113">
        <v>145005</v>
      </c>
      <c r="B376" s="112" t="s">
        <v>1172</v>
      </c>
      <c r="C376" s="111">
        <f>VLOOKUP(A376,cuc!$A$2:$H$2088,8,FALSE)</f>
        <v>0</v>
      </c>
      <c r="D376" s="118"/>
      <c r="E376" s="114"/>
    </row>
    <row r="377" spans="1:5" x14ac:dyDescent="0.25">
      <c r="A377" s="113">
        <v>145010</v>
      </c>
      <c r="B377" s="112" t="s">
        <v>1171</v>
      </c>
      <c r="C377" s="111">
        <f>VLOOKUP(A377,cuc!$A$2:$H$2088,8,FALSE)</f>
        <v>0</v>
      </c>
      <c r="D377" s="118"/>
      <c r="E377" s="114"/>
    </row>
    <row r="378" spans="1:5" x14ac:dyDescent="0.25">
      <c r="A378" s="113">
        <v>145015</v>
      </c>
      <c r="B378" s="112" t="s">
        <v>1170</v>
      </c>
      <c r="C378" s="111">
        <f>VLOOKUP(A378,cuc!$A$2:$H$2088,8,FALSE)</f>
        <v>0</v>
      </c>
      <c r="D378" s="118"/>
      <c r="E378" s="114"/>
    </row>
    <row r="379" spans="1:5" x14ac:dyDescent="0.25">
      <c r="A379" s="113">
        <v>145020</v>
      </c>
      <c r="B379" s="112" t="s">
        <v>1169</v>
      </c>
      <c r="C379" s="111">
        <f>VLOOKUP(A379,cuc!$A$2:$H$2088,8,FALSE)</f>
        <v>0</v>
      </c>
      <c r="D379" s="118"/>
      <c r="E379" s="114"/>
    </row>
    <row r="380" spans="1:5" x14ac:dyDescent="0.25">
      <c r="A380" s="113">
        <v>145025</v>
      </c>
      <c r="B380" s="112" t="s">
        <v>1168</v>
      </c>
      <c r="C380" s="111">
        <f>VLOOKUP(A380,cuc!$A$2:$H$2088,8,FALSE)</f>
        <v>0</v>
      </c>
      <c r="D380" s="118"/>
      <c r="E380" s="114"/>
    </row>
    <row r="381" spans="1:5" x14ac:dyDescent="0.25">
      <c r="A381" s="113">
        <v>145030</v>
      </c>
      <c r="B381" s="112" t="s">
        <v>1205</v>
      </c>
      <c r="C381" s="111">
        <f>VLOOKUP(A381,cuc!$A$2:$H$2088,8,FALSE)</f>
        <v>0</v>
      </c>
      <c r="D381" s="118"/>
      <c r="E381" s="114"/>
    </row>
    <row r="382" spans="1:5" x14ac:dyDescent="0.25">
      <c r="A382" s="113">
        <v>145100</v>
      </c>
      <c r="B382" s="112" t="s">
        <v>1233</v>
      </c>
      <c r="C382" s="111">
        <f>VLOOKUP(A382,cuc!$A$2:$H$2088,8,FALSE)</f>
        <v>0</v>
      </c>
      <c r="D382" s="118"/>
      <c r="E382" s="114"/>
    </row>
    <row r="383" spans="1:5" x14ac:dyDescent="0.25">
      <c r="A383" s="113">
        <v>145105</v>
      </c>
      <c r="B383" s="112" t="s">
        <v>1172</v>
      </c>
      <c r="C383" s="111">
        <f>VLOOKUP(A383,cuc!$A$2:$H$2088,8,FALSE)</f>
        <v>0</v>
      </c>
      <c r="D383" s="118"/>
      <c r="E383" s="114"/>
    </row>
    <row r="384" spans="1:5" x14ac:dyDescent="0.25">
      <c r="A384" s="113">
        <v>145110</v>
      </c>
      <c r="B384" s="112" t="s">
        <v>1171</v>
      </c>
      <c r="C384" s="111">
        <f>VLOOKUP(A384,cuc!$A$2:$H$2088,8,FALSE)</f>
        <v>0</v>
      </c>
      <c r="D384" s="118"/>
      <c r="E384" s="114"/>
    </row>
    <row r="385" spans="1:5" x14ac:dyDescent="0.25">
      <c r="A385" s="113">
        <v>145115</v>
      </c>
      <c r="B385" s="112" t="s">
        <v>1170</v>
      </c>
      <c r="C385" s="111">
        <f>VLOOKUP(A385,cuc!$A$2:$H$2088,8,FALSE)</f>
        <v>0</v>
      </c>
      <c r="D385" s="118"/>
      <c r="E385" s="114"/>
    </row>
    <row r="386" spans="1:5" x14ac:dyDescent="0.25">
      <c r="A386" s="113">
        <v>145120</v>
      </c>
      <c r="B386" s="112" t="s">
        <v>1169</v>
      </c>
      <c r="C386" s="111">
        <f>VLOOKUP(A386,cuc!$A$2:$H$2088,8,FALSE)</f>
        <v>0</v>
      </c>
      <c r="D386" s="118"/>
      <c r="E386" s="114"/>
    </row>
    <row r="387" spans="1:5" x14ac:dyDescent="0.25">
      <c r="A387" s="113">
        <v>145125</v>
      </c>
      <c r="B387" s="112" t="s">
        <v>1168</v>
      </c>
      <c r="C387" s="111">
        <f>VLOOKUP(A387,cuc!$A$2:$H$2088,8,FALSE)</f>
        <v>0</v>
      </c>
      <c r="D387" s="118"/>
      <c r="E387" s="114"/>
    </row>
    <row r="388" spans="1:5" x14ac:dyDescent="0.25">
      <c r="A388" s="113">
        <v>145200</v>
      </c>
      <c r="B388" s="112" t="s">
        <v>1232</v>
      </c>
      <c r="C388" s="111">
        <f>VLOOKUP(A388,cuc!$A$2:$H$2088,8,FALSE)</f>
        <v>0</v>
      </c>
      <c r="D388" s="118"/>
      <c r="E388" s="114"/>
    </row>
    <row r="389" spans="1:5" x14ac:dyDescent="0.25">
      <c r="A389" s="113">
        <v>145205</v>
      </c>
      <c r="B389" s="112" t="s">
        <v>1172</v>
      </c>
      <c r="C389" s="111">
        <f>VLOOKUP(A389,cuc!$A$2:$H$2088,8,FALSE)</f>
        <v>0</v>
      </c>
      <c r="D389" s="118"/>
      <c r="E389" s="114"/>
    </row>
    <row r="390" spans="1:5" x14ac:dyDescent="0.25">
      <c r="A390" s="113">
        <v>145210</v>
      </c>
      <c r="B390" s="112" t="s">
        <v>1171</v>
      </c>
      <c r="C390" s="111">
        <f>VLOOKUP(A390,cuc!$A$2:$H$2088,8,FALSE)</f>
        <v>0</v>
      </c>
      <c r="D390" s="118"/>
      <c r="E390" s="114"/>
    </row>
    <row r="391" spans="1:5" x14ac:dyDescent="0.25">
      <c r="A391" s="113">
        <v>145215</v>
      </c>
      <c r="B391" s="112" t="s">
        <v>1170</v>
      </c>
      <c r="C391" s="111">
        <f>VLOOKUP(A391,cuc!$A$2:$H$2088,8,FALSE)</f>
        <v>0</v>
      </c>
      <c r="D391" s="118"/>
      <c r="E391" s="114"/>
    </row>
    <row r="392" spans="1:5" x14ac:dyDescent="0.25">
      <c r="A392" s="113">
        <v>145220</v>
      </c>
      <c r="B392" s="112" t="s">
        <v>1169</v>
      </c>
      <c r="C392" s="111">
        <f>VLOOKUP(A392,cuc!$A$2:$H$2088,8,FALSE)</f>
        <v>0</v>
      </c>
      <c r="D392" s="118"/>
      <c r="E392" s="114"/>
    </row>
    <row r="393" spans="1:5" x14ac:dyDescent="0.25">
      <c r="A393" s="113">
        <v>145225</v>
      </c>
      <c r="B393" s="112" t="s">
        <v>1168</v>
      </c>
      <c r="C393" s="111">
        <f>VLOOKUP(A393,cuc!$A$2:$H$2088,8,FALSE)</f>
        <v>0</v>
      </c>
      <c r="D393" s="118"/>
      <c r="E393" s="114"/>
    </row>
    <row r="394" spans="1:5" x14ac:dyDescent="0.25">
      <c r="A394" s="113">
        <v>145230</v>
      </c>
      <c r="B394" s="112" t="s">
        <v>1207</v>
      </c>
      <c r="C394" s="111">
        <f>VLOOKUP(A394,cuc!$A$2:$H$2088,8,FALSE)</f>
        <v>0</v>
      </c>
      <c r="D394" s="118"/>
      <c r="E394" s="114"/>
    </row>
    <row r="395" spans="1:5" x14ac:dyDescent="0.25">
      <c r="A395" s="113">
        <v>145300</v>
      </c>
      <c r="B395" s="112" t="s">
        <v>1231</v>
      </c>
      <c r="C395" s="111">
        <f>VLOOKUP(A395,cuc!$A$2:$H$2088,8,FALSE)</f>
        <v>0</v>
      </c>
      <c r="D395" s="118"/>
      <c r="E395" s="114"/>
    </row>
    <row r="396" spans="1:5" x14ac:dyDescent="0.25">
      <c r="A396" s="113">
        <v>145305</v>
      </c>
      <c r="B396" s="112" t="s">
        <v>1172</v>
      </c>
      <c r="C396" s="111">
        <f>VLOOKUP(A396,cuc!$A$2:$H$2088,8,FALSE)</f>
        <v>0</v>
      </c>
      <c r="D396" s="118"/>
      <c r="E396" s="114"/>
    </row>
    <row r="397" spans="1:5" x14ac:dyDescent="0.25">
      <c r="A397" s="113">
        <v>145310</v>
      </c>
      <c r="B397" s="112" t="s">
        <v>1171</v>
      </c>
      <c r="C397" s="111">
        <f>VLOOKUP(A397,cuc!$A$2:$H$2088,8,FALSE)</f>
        <v>0</v>
      </c>
      <c r="D397" s="118"/>
      <c r="E397" s="114"/>
    </row>
    <row r="398" spans="1:5" x14ac:dyDescent="0.25">
      <c r="A398" s="113">
        <v>145315</v>
      </c>
      <c r="B398" s="112" t="s">
        <v>1170</v>
      </c>
      <c r="C398" s="111">
        <f>VLOOKUP(A398,cuc!$A$2:$H$2088,8,FALSE)</f>
        <v>0</v>
      </c>
      <c r="D398" s="118"/>
      <c r="E398" s="114"/>
    </row>
    <row r="399" spans="1:5" x14ac:dyDescent="0.25">
      <c r="A399" s="113">
        <v>145320</v>
      </c>
      <c r="B399" s="112" t="s">
        <v>1169</v>
      </c>
      <c r="C399" s="111">
        <f>VLOOKUP(A399,cuc!$A$2:$H$2088,8,FALSE)</f>
        <v>0</v>
      </c>
      <c r="D399" s="118"/>
      <c r="E399" s="114"/>
    </row>
    <row r="400" spans="1:5" x14ac:dyDescent="0.25">
      <c r="A400" s="113">
        <v>145325</v>
      </c>
      <c r="B400" s="112" t="s">
        <v>1168</v>
      </c>
      <c r="C400" s="111">
        <f>VLOOKUP(A400,cuc!$A$2:$H$2088,8,FALSE)</f>
        <v>0</v>
      </c>
      <c r="D400" s="118"/>
      <c r="E400" s="114"/>
    </row>
    <row r="401" spans="1:5" x14ac:dyDescent="0.25">
      <c r="A401" s="113">
        <v>145330</v>
      </c>
      <c r="B401" s="112" t="s">
        <v>1205</v>
      </c>
      <c r="C401" s="111">
        <f>VLOOKUP(A401,cuc!$A$2:$H$2088,8,FALSE)</f>
        <v>0</v>
      </c>
      <c r="D401" s="118"/>
      <c r="E401" s="114"/>
    </row>
    <row r="402" spans="1:5" x14ac:dyDescent="0.25">
      <c r="A402" s="113">
        <v>145400</v>
      </c>
      <c r="B402" s="112" t="s">
        <v>1230</v>
      </c>
      <c r="C402" s="111">
        <f>VLOOKUP(A402,cuc!$A$2:$H$2088,8,FALSE)</f>
        <v>0</v>
      </c>
      <c r="D402" s="118"/>
      <c r="E402" s="114"/>
    </row>
    <row r="403" spans="1:5" x14ac:dyDescent="0.25">
      <c r="A403" s="113">
        <v>145405</v>
      </c>
      <c r="B403" s="112" t="s">
        <v>1172</v>
      </c>
      <c r="C403" s="111">
        <f>VLOOKUP(A403,cuc!$A$2:$H$2088,8,FALSE)</f>
        <v>0</v>
      </c>
      <c r="D403" s="118"/>
      <c r="E403" s="114"/>
    </row>
    <row r="404" spans="1:5" x14ac:dyDescent="0.25">
      <c r="A404" s="113">
        <v>145410</v>
      </c>
      <c r="B404" s="112" t="s">
        <v>1171</v>
      </c>
      <c r="C404" s="111">
        <f>VLOOKUP(A404,cuc!$A$2:$H$2088,8,FALSE)</f>
        <v>0</v>
      </c>
      <c r="D404" s="118"/>
      <c r="E404" s="114"/>
    </row>
    <row r="405" spans="1:5" x14ac:dyDescent="0.25">
      <c r="A405" s="113">
        <v>145415</v>
      </c>
      <c r="B405" s="112" t="s">
        <v>1170</v>
      </c>
      <c r="C405" s="111">
        <f>VLOOKUP(A405,cuc!$A$2:$H$2088,8,FALSE)</f>
        <v>0</v>
      </c>
      <c r="D405" s="118"/>
      <c r="E405" s="114"/>
    </row>
    <row r="406" spans="1:5" x14ac:dyDescent="0.25">
      <c r="A406" s="113">
        <v>145420</v>
      </c>
      <c r="B406" s="112" t="s">
        <v>1169</v>
      </c>
      <c r="C406" s="111">
        <f>VLOOKUP(A406,cuc!$A$2:$H$2088,8,FALSE)</f>
        <v>0</v>
      </c>
      <c r="D406" s="118"/>
      <c r="E406" s="114"/>
    </row>
    <row r="407" spans="1:5" x14ac:dyDescent="0.25">
      <c r="A407" s="113">
        <v>145425</v>
      </c>
      <c r="B407" s="112" t="s">
        <v>1168</v>
      </c>
      <c r="C407" s="111">
        <f>VLOOKUP(A407,cuc!$A$2:$H$2088,8,FALSE)</f>
        <v>0</v>
      </c>
      <c r="D407" s="118"/>
      <c r="E407" s="114"/>
    </row>
    <row r="408" spans="1:5" x14ac:dyDescent="0.25">
      <c r="A408" s="113">
        <v>145500</v>
      </c>
      <c r="B408" s="112" t="s">
        <v>1229</v>
      </c>
      <c r="C408" s="111">
        <f>VLOOKUP(A408,cuc!$A$2:$H$2088,8,FALSE)</f>
        <v>0</v>
      </c>
      <c r="D408" s="118"/>
      <c r="E408" s="114"/>
    </row>
    <row r="409" spans="1:5" x14ac:dyDescent="0.25">
      <c r="A409" s="113">
        <v>145505</v>
      </c>
      <c r="B409" s="112" t="s">
        <v>1172</v>
      </c>
      <c r="C409" s="111">
        <f>VLOOKUP(A409,cuc!$A$2:$H$2088,8,FALSE)</f>
        <v>0</v>
      </c>
      <c r="D409" s="118"/>
      <c r="E409" s="114"/>
    </row>
    <row r="410" spans="1:5" x14ac:dyDescent="0.25">
      <c r="A410" s="113">
        <v>145510</v>
      </c>
      <c r="B410" s="112" t="s">
        <v>1171</v>
      </c>
      <c r="C410" s="111">
        <f>VLOOKUP(A410,cuc!$A$2:$H$2088,8,FALSE)</f>
        <v>0</v>
      </c>
      <c r="D410" s="118"/>
      <c r="E410" s="114"/>
    </row>
    <row r="411" spans="1:5" x14ac:dyDescent="0.25">
      <c r="A411" s="113">
        <v>145515</v>
      </c>
      <c r="B411" s="112" t="s">
        <v>1170</v>
      </c>
      <c r="C411" s="111">
        <f>VLOOKUP(A411,cuc!$A$2:$H$2088,8,FALSE)</f>
        <v>0</v>
      </c>
      <c r="D411" s="118"/>
      <c r="E411" s="114"/>
    </row>
    <row r="412" spans="1:5" x14ac:dyDescent="0.25">
      <c r="A412" s="113">
        <v>145520</v>
      </c>
      <c r="B412" s="112" t="s">
        <v>1169</v>
      </c>
      <c r="C412" s="111">
        <f>VLOOKUP(A412,cuc!$A$2:$H$2088,8,FALSE)</f>
        <v>0</v>
      </c>
      <c r="D412" s="118"/>
      <c r="E412" s="114"/>
    </row>
    <row r="413" spans="1:5" x14ac:dyDescent="0.25">
      <c r="A413" s="113">
        <v>145525</v>
      </c>
      <c r="B413" s="112" t="s">
        <v>1168</v>
      </c>
      <c r="C413" s="111">
        <f>VLOOKUP(A413,cuc!$A$2:$H$2088,8,FALSE)</f>
        <v>0</v>
      </c>
      <c r="D413" s="118"/>
      <c r="E413" s="114"/>
    </row>
    <row r="414" spans="1:5" x14ac:dyDescent="0.25">
      <c r="A414" s="113">
        <v>145600</v>
      </c>
      <c r="B414" s="112" t="s">
        <v>1228</v>
      </c>
      <c r="C414" s="111">
        <f>VLOOKUP(A414,cuc!$A$2:$H$2088,8,FALSE)</f>
        <v>0</v>
      </c>
      <c r="D414" s="118"/>
      <c r="E414" s="114"/>
    </row>
    <row r="415" spans="1:5" x14ac:dyDescent="0.25">
      <c r="A415" s="113">
        <v>145605</v>
      </c>
      <c r="B415" s="112" t="s">
        <v>1172</v>
      </c>
      <c r="C415" s="111">
        <f>VLOOKUP(A415,cuc!$A$2:$H$2088,8,FALSE)</f>
        <v>0</v>
      </c>
      <c r="D415" s="118"/>
      <c r="E415" s="114"/>
    </row>
    <row r="416" spans="1:5" x14ac:dyDescent="0.25">
      <c r="A416" s="113">
        <v>145610</v>
      </c>
      <c r="B416" s="112" t="s">
        <v>1171</v>
      </c>
      <c r="C416" s="111">
        <f>VLOOKUP(A416,cuc!$A$2:$H$2088,8,FALSE)</f>
        <v>0</v>
      </c>
      <c r="D416" s="118"/>
      <c r="E416" s="114"/>
    </row>
    <row r="417" spans="1:5" x14ac:dyDescent="0.25">
      <c r="A417" s="113">
        <v>145615</v>
      </c>
      <c r="B417" s="112" t="s">
        <v>1170</v>
      </c>
      <c r="C417" s="111">
        <f>VLOOKUP(A417,cuc!$A$2:$H$2088,8,FALSE)</f>
        <v>0</v>
      </c>
      <c r="D417" s="118"/>
      <c r="E417" s="114"/>
    </row>
    <row r="418" spans="1:5" x14ac:dyDescent="0.25">
      <c r="A418" s="113">
        <v>145620</v>
      </c>
      <c r="B418" s="112" t="s">
        <v>1169</v>
      </c>
      <c r="C418" s="111">
        <f>VLOOKUP(A418,cuc!$A$2:$H$2088,8,FALSE)</f>
        <v>0</v>
      </c>
      <c r="D418" s="118"/>
      <c r="E418" s="114"/>
    </row>
    <row r="419" spans="1:5" x14ac:dyDescent="0.25">
      <c r="A419" s="113">
        <v>145625</v>
      </c>
      <c r="B419" s="112" t="s">
        <v>1168</v>
      </c>
      <c r="C419" s="111">
        <f>VLOOKUP(A419,cuc!$A$2:$H$2088,8,FALSE)</f>
        <v>0</v>
      </c>
      <c r="D419" s="118"/>
      <c r="E419" s="114"/>
    </row>
    <row r="420" spans="1:5" x14ac:dyDescent="0.25">
      <c r="A420" s="113">
        <v>145630</v>
      </c>
      <c r="B420" s="112" t="s">
        <v>1207</v>
      </c>
      <c r="C420" s="111">
        <f>VLOOKUP(A420,cuc!$A$2:$H$2088,8,FALSE)</f>
        <v>0</v>
      </c>
      <c r="D420" s="118"/>
      <c r="E420" s="114"/>
    </row>
    <row r="421" spans="1:5" x14ac:dyDescent="0.25">
      <c r="A421" s="113">
        <v>145700</v>
      </c>
      <c r="B421" s="112" t="s">
        <v>1227</v>
      </c>
      <c r="C421" s="111">
        <f>VLOOKUP(A421,cuc!$A$2:$H$2088,8,FALSE)</f>
        <v>0</v>
      </c>
      <c r="D421" s="118"/>
      <c r="E421" s="114"/>
    </row>
    <row r="422" spans="1:5" x14ac:dyDescent="0.25">
      <c r="A422" s="113">
        <v>145705</v>
      </c>
      <c r="B422" s="112" t="s">
        <v>1172</v>
      </c>
      <c r="C422" s="111">
        <f>VLOOKUP(A422,cuc!$A$2:$H$2088,8,FALSE)</f>
        <v>0</v>
      </c>
      <c r="D422" s="118"/>
      <c r="E422" s="114"/>
    </row>
    <row r="423" spans="1:5" x14ac:dyDescent="0.25">
      <c r="A423" s="113">
        <v>145710</v>
      </c>
      <c r="B423" s="112" t="s">
        <v>1171</v>
      </c>
      <c r="C423" s="111">
        <f>VLOOKUP(A423,cuc!$A$2:$H$2088,8,FALSE)</f>
        <v>0</v>
      </c>
      <c r="D423" s="118"/>
      <c r="E423" s="114"/>
    </row>
    <row r="424" spans="1:5" x14ac:dyDescent="0.25">
      <c r="A424" s="113">
        <v>145715</v>
      </c>
      <c r="B424" s="112" t="s">
        <v>1170</v>
      </c>
      <c r="C424" s="111">
        <f>VLOOKUP(A424,cuc!$A$2:$H$2088,8,FALSE)</f>
        <v>0</v>
      </c>
      <c r="D424" s="118"/>
      <c r="E424" s="114"/>
    </row>
    <row r="425" spans="1:5" x14ac:dyDescent="0.25">
      <c r="A425" s="113">
        <v>145720</v>
      </c>
      <c r="B425" s="112" t="s">
        <v>1169</v>
      </c>
      <c r="C425" s="111">
        <f>VLOOKUP(A425,cuc!$A$2:$H$2088,8,FALSE)</f>
        <v>0</v>
      </c>
      <c r="D425" s="118"/>
      <c r="E425" s="114"/>
    </row>
    <row r="426" spans="1:5" x14ac:dyDescent="0.25">
      <c r="A426" s="113">
        <v>145725</v>
      </c>
      <c r="B426" s="112" t="s">
        <v>1168</v>
      </c>
      <c r="C426" s="111">
        <f>VLOOKUP(A426,cuc!$A$2:$H$2088,8,FALSE)</f>
        <v>0</v>
      </c>
      <c r="D426" s="118"/>
      <c r="E426" s="114"/>
    </row>
    <row r="427" spans="1:5" x14ac:dyDescent="0.25">
      <c r="A427" s="113">
        <v>145730</v>
      </c>
      <c r="B427" s="112" t="s">
        <v>1205</v>
      </c>
      <c r="C427" s="111">
        <f>VLOOKUP(A427,cuc!$A$2:$H$2088,8,FALSE)</f>
        <v>0</v>
      </c>
      <c r="D427" s="118"/>
      <c r="E427" s="114"/>
    </row>
    <row r="428" spans="1:5" x14ac:dyDescent="0.25">
      <c r="A428" s="113">
        <v>145800</v>
      </c>
      <c r="B428" s="112" t="s">
        <v>1226</v>
      </c>
      <c r="C428" s="111">
        <f>VLOOKUP(A428,cuc!$A$2:$H$2088,8,FALSE)</f>
        <v>0</v>
      </c>
      <c r="D428" s="118"/>
      <c r="E428" s="114"/>
    </row>
    <row r="429" spans="1:5" x14ac:dyDescent="0.25">
      <c r="A429" s="113">
        <v>145805</v>
      </c>
      <c r="B429" s="112" t="s">
        <v>1218</v>
      </c>
      <c r="C429" s="111">
        <f>VLOOKUP(A429,cuc!$A$2:$H$2088,8,FALSE)</f>
        <v>0</v>
      </c>
      <c r="D429" s="118"/>
      <c r="E429" s="114"/>
    </row>
    <row r="430" spans="1:5" x14ac:dyDescent="0.25">
      <c r="A430" s="113">
        <v>145810</v>
      </c>
      <c r="B430" s="112" t="s">
        <v>1217</v>
      </c>
      <c r="C430" s="111">
        <f>VLOOKUP(A430,cuc!$A$2:$H$2088,8,FALSE)</f>
        <v>0</v>
      </c>
      <c r="D430" s="118"/>
      <c r="E430" s="114"/>
    </row>
    <row r="431" spans="1:5" x14ac:dyDescent="0.25">
      <c r="A431" s="113">
        <v>145815</v>
      </c>
      <c r="B431" s="112" t="s">
        <v>1216</v>
      </c>
      <c r="C431" s="111">
        <f>VLOOKUP(A431,cuc!$A$2:$H$2088,8,FALSE)</f>
        <v>0</v>
      </c>
      <c r="D431" s="118"/>
      <c r="E431" s="114"/>
    </row>
    <row r="432" spans="1:5" x14ac:dyDescent="0.25">
      <c r="A432" s="113">
        <v>145820</v>
      </c>
      <c r="B432" s="112" t="s">
        <v>1215</v>
      </c>
      <c r="C432" s="111">
        <f>VLOOKUP(A432,cuc!$A$2:$H$2088,8,FALSE)</f>
        <v>0</v>
      </c>
      <c r="D432" s="118"/>
      <c r="E432" s="114"/>
    </row>
    <row r="433" spans="1:5" x14ac:dyDescent="0.25">
      <c r="A433" s="113">
        <v>145825</v>
      </c>
      <c r="B433" s="112" t="s">
        <v>1214</v>
      </c>
      <c r="C433" s="111">
        <f>VLOOKUP(A433,cuc!$A$2:$H$2088,8,FALSE)</f>
        <v>0</v>
      </c>
      <c r="D433" s="118"/>
      <c r="E433" s="114"/>
    </row>
    <row r="434" spans="1:5" x14ac:dyDescent="0.25">
      <c r="A434" s="113">
        <v>145830</v>
      </c>
      <c r="B434" s="112" t="s">
        <v>1213</v>
      </c>
      <c r="C434" s="111">
        <f>VLOOKUP(A434,cuc!$A$2:$H$2088,8,FALSE)</f>
        <v>0</v>
      </c>
      <c r="D434" s="118"/>
      <c r="E434" s="114"/>
    </row>
    <row r="435" spans="1:5" x14ac:dyDescent="0.25">
      <c r="A435" s="113">
        <v>145835</v>
      </c>
      <c r="B435" s="112" t="s">
        <v>1212</v>
      </c>
      <c r="C435" s="111">
        <f>VLOOKUP(A435,cuc!$A$2:$H$2088,8,FALSE)</f>
        <v>0</v>
      </c>
      <c r="D435" s="118"/>
      <c r="E435" s="114"/>
    </row>
    <row r="436" spans="1:5" x14ac:dyDescent="0.25">
      <c r="A436" s="113">
        <v>145840</v>
      </c>
      <c r="B436" s="112" t="s">
        <v>1211</v>
      </c>
      <c r="C436" s="111">
        <f>VLOOKUP(A436,cuc!$A$2:$H$2088,8,FALSE)</f>
        <v>0</v>
      </c>
      <c r="D436" s="118"/>
      <c r="E436" s="114"/>
    </row>
    <row r="437" spans="1:5" x14ac:dyDescent="0.25">
      <c r="A437" s="113">
        <v>145845</v>
      </c>
      <c r="B437" s="112" t="s">
        <v>1210</v>
      </c>
      <c r="C437" s="111">
        <f>VLOOKUP(A437,cuc!$A$2:$H$2088,8,FALSE)</f>
        <v>0</v>
      </c>
      <c r="D437" s="118"/>
      <c r="E437" s="114"/>
    </row>
    <row r="438" spans="1:5" x14ac:dyDescent="0.25">
      <c r="A438" s="113">
        <v>145850</v>
      </c>
      <c r="B438" s="112" t="s">
        <v>1209</v>
      </c>
      <c r="C438" s="111">
        <f>VLOOKUP(A438,cuc!$A$2:$H$2088,8,FALSE)</f>
        <v>0</v>
      </c>
      <c r="D438" s="118"/>
      <c r="E438" s="114"/>
    </row>
    <row r="439" spans="1:5" x14ac:dyDescent="0.25">
      <c r="A439" s="113">
        <v>145900</v>
      </c>
      <c r="B439" s="112" t="s">
        <v>1225</v>
      </c>
      <c r="C439" s="111">
        <f>VLOOKUP(A439,cuc!$A$2:$H$2088,8,FALSE)</f>
        <v>0</v>
      </c>
      <c r="D439" s="118"/>
      <c r="E439" s="114"/>
    </row>
    <row r="440" spans="1:5" x14ac:dyDescent="0.25">
      <c r="A440" s="113">
        <v>145905</v>
      </c>
      <c r="B440" s="112" t="s">
        <v>1172</v>
      </c>
      <c r="C440" s="111">
        <f>VLOOKUP(A440,cuc!$A$2:$H$2088,8,FALSE)</f>
        <v>0</v>
      </c>
      <c r="D440" s="118"/>
      <c r="E440" s="114"/>
    </row>
    <row r="441" spans="1:5" x14ac:dyDescent="0.25">
      <c r="A441" s="113">
        <v>145910</v>
      </c>
      <c r="B441" s="112" t="s">
        <v>1171</v>
      </c>
      <c r="C441" s="111">
        <f>VLOOKUP(A441,cuc!$A$2:$H$2088,8,FALSE)</f>
        <v>0</v>
      </c>
      <c r="D441" s="118"/>
      <c r="E441" s="114"/>
    </row>
    <row r="442" spans="1:5" x14ac:dyDescent="0.25">
      <c r="A442" s="113">
        <v>145915</v>
      </c>
      <c r="B442" s="112" t="s">
        <v>1170</v>
      </c>
      <c r="C442" s="111">
        <f>VLOOKUP(A442,cuc!$A$2:$H$2088,8,FALSE)</f>
        <v>0</v>
      </c>
      <c r="D442" s="118"/>
      <c r="E442" s="114"/>
    </row>
    <row r="443" spans="1:5" x14ac:dyDescent="0.25">
      <c r="A443" s="113">
        <v>145920</v>
      </c>
      <c r="B443" s="112" t="s">
        <v>1169</v>
      </c>
      <c r="C443" s="111">
        <f>VLOOKUP(A443,cuc!$A$2:$H$2088,8,FALSE)</f>
        <v>0</v>
      </c>
      <c r="D443" s="118"/>
      <c r="E443" s="114"/>
    </row>
    <row r="444" spans="1:5" x14ac:dyDescent="0.25">
      <c r="A444" s="113">
        <v>145925</v>
      </c>
      <c r="B444" s="112" t="s">
        <v>1168</v>
      </c>
      <c r="C444" s="111">
        <f>VLOOKUP(A444,cuc!$A$2:$H$2088,8,FALSE)</f>
        <v>0</v>
      </c>
      <c r="D444" s="118"/>
      <c r="E444" s="114"/>
    </row>
    <row r="445" spans="1:5" x14ac:dyDescent="0.25">
      <c r="A445" s="113">
        <v>145930</v>
      </c>
      <c r="B445" s="112" t="s">
        <v>1207</v>
      </c>
      <c r="C445" s="111">
        <f>VLOOKUP(A445,cuc!$A$2:$H$2088,8,FALSE)</f>
        <v>0</v>
      </c>
      <c r="D445" s="118"/>
      <c r="E445" s="114"/>
    </row>
    <row r="446" spans="1:5" x14ac:dyDescent="0.25">
      <c r="A446" s="113">
        <v>146000</v>
      </c>
      <c r="B446" s="112" t="s">
        <v>1224</v>
      </c>
      <c r="C446" s="111">
        <f>VLOOKUP(A446,cuc!$A$2:$H$2088,8,FALSE)</f>
        <v>0</v>
      </c>
      <c r="D446" s="118"/>
      <c r="E446" s="114"/>
    </row>
    <row r="447" spans="1:5" x14ac:dyDescent="0.25">
      <c r="A447" s="113">
        <v>146005</v>
      </c>
      <c r="B447" s="112" t="s">
        <v>1172</v>
      </c>
      <c r="C447" s="111">
        <f>VLOOKUP(A447,cuc!$A$2:$H$2088,8,FALSE)</f>
        <v>0</v>
      </c>
      <c r="D447" s="118"/>
      <c r="E447" s="114"/>
    </row>
    <row r="448" spans="1:5" x14ac:dyDescent="0.25">
      <c r="A448" s="113">
        <v>146010</v>
      </c>
      <c r="B448" s="112" t="s">
        <v>1171</v>
      </c>
      <c r="C448" s="111">
        <f>VLOOKUP(A448,cuc!$A$2:$H$2088,8,FALSE)</f>
        <v>0</v>
      </c>
      <c r="D448" s="118"/>
      <c r="E448" s="114"/>
    </row>
    <row r="449" spans="1:5" x14ac:dyDescent="0.25">
      <c r="A449" s="113">
        <v>146015</v>
      </c>
      <c r="B449" s="112" t="s">
        <v>1170</v>
      </c>
      <c r="C449" s="111">
        <f>VLOOKUP(A449,cuc!$A$2:$H$2088,8,FALSE)</f>
        <v>0</v>
      </c>
      <c r="D449" s="118"/>
      <c r="E449" s="114"/>
    </row>
    <row r="450" spans="1:5" x14ac:dyDescent="0.25">
      <c r="A450" s="113">
        <v>146020</v>
      </c>
      <c r="B450" s="112" t="s">
        <v>1169</v>
      </c>
      <c r="C450" s="111">
        <f>VLOOKUP(A450,cuc!$A$2:$H$2088,8,FALSE)</f>
        <v>0</v>
      </c>
      <c r="D450" s="118"/>
      <c r="E450" s="114"/>
    </row>
    <row r="451" spans="1:5" x14ac:dyDescent="0.25">
      <c r="A451" s="113">
        <v>146025</v>
      </c>
      <c r="B451" s="112" t="s">
        <v>1168</v>
      </c>
      <c r="C451" s="111">
        <f>VLOOKUP(A451,cuc!$A$2:$H$2088,8,FALSE)</f>
        <v>0</v>
      </c>
      <c r="D451" s="118"/>
      <c r="E451" s="114"/>
    </row>
    <row r="452" spans="1:5" x14ac:dyDescent="0.25">
      <c r="A452" s="113">
        <v>146030</v>
      </c>
      <c r="B452" s="112" t="s">
        <v>1205</v>
      </c>
      <c r="C452" s="111">
        <f>VLOOKUP(A452,cuc!$A$2:$H$2088,8,FALSE)</f>
        <v>0</v>
      </c>
      <c r="D452" s="118"/>
      <c r="E452" s="114"/>
    </row>
    <row r="453" spans="1:5" x14ac:dyDescent="0.25">
      <c r="A453" s="113">
        <v>146100</v>
      </c>
      <c r="B453" s="112" t="s">
        <v>1223</v>
      </c>
      <c r="C453" s="111">
        <f>VLOOKUP(A453,cuc!$A$2:$H$2088,8,FALSE)</f>
        <v>0</v>
      </c>
      <c r="D453" s="118"/>
      <c r="E453" s="114"/>
    </row>
    <row r="454" spans="1:5" x14ac:dyDescent="0.25">
      <c r="A454" s="113">
        <v>146105</v>
      </c>
      <c r="B454" s="112" t="s">
        <v>1172</v>
      </c>
      <c r="C454" s="111">
        <f>VLOOKUP(A454,cuc!$A$2:$H$2088,8,FALSE)</f>
        <v>0</v>
      </c>
      <c r="D454" s="118"/>
      <c r="E454" s="114"/>
    </row>
    <row r="455" spans="1:5" x14ac:dyDescent="0.25">
      <c r="A455" s="113">
        <v>146110</v>
      </c>
      <c r="B455" s="112" t="s">
        <v>1171</v>
      </c>
      <c r="C455" s="111">
        <f>VLOOKUP(A455,cuc!$A$2:$H$2088,8,FALSE)</f>
        <v>0</v>
      </c>
      <c r="D455" s="118"/>
      <c r="E455" s="114"/>
    </row>
    <row r="456" spans="1:5" x14ac:dyDescent="0.25">
      <c r="A456" s="113">
        <v>146115</v>
      </c>
      <c r="B456" s="112" t="s">
        <v>1170</v>
      </c>
      <c r="C456" s="111">
        <f>VLOOKUP(A456,cuc!$A$2:$H$2088,8,FALSE)</f>
        <v>0</v>
      </c>
      <c r="D456" s="118"/>
      <c r="E456" s="114"/>
    </row>
    <row r="457" spans="1:5" x14ac:dyDescent="0.25">
      <c r="A457" s="113">
        <v>146120</v>
      </c>
      <c r="B457" s="112" t="s">
        <v>1169</v>
      </c>
      <c r="C457" s="111">
        <f>VLOOKUP(A457,cuc!$A$2:$H$2088,8,FALSE)</f>
        <v>0</v>
      </c>
      <c r="D457" s="118"/>
      <c r="E457" s="114"/>
    </row>
    <row r="458" spans="1:5" x14ac:dyDescent="0.25">
      <c r="A458" s="113">
        <v>146125</v>
      </c>
      <c r="B458" s="112" t="s">
        <v>1168</v>
      </c>
      <c r="C458" s="111">
        <f>VLOOKUP(A458,cuc!$A$2:$H$2088,8,FALSE)</f>
        <v>0</v>
      </c>
      <c r="D458" s="118"/>
      <c r="E458" s="114"/>
    </row>
    <row r="459" spans="1:5" x14ac:dyDescent="0.25">
      <c r="A459" s="113">
        <v>146200</v>
      </c>
      <c r="B459" s="112" t="s">
        <v>1222</v>
      </c>
      <c r="C459" s="111">
        <f>VLOOKUP(A459,cuc!$A$2:$H$2088,8,FALSE)</f>
        <v>0</v>
      </c>
      <c r="D459" s="118"/>
      <c r="E459" s="114"/>
    </row>
    <row r="460" spans="1:5" x14ac:dyDescent="0.25">
      <c r="A460" s="113">
        <v>146205</v>
      </c>
      <c r="B460" s="112" t="s">
        <v>1172</v>
      </c>
      <c r="C460" s="111">
        <f>VLOOKUP(A460,cuc!$A$2:$H$2088,8,FALSE)</f>
        <v>0</v>
      </c>
      <c r="D460" s="118"/>
      <c r="E460" s="114"/>
    </row>
    <row r="461" spans="1:5" x14ac:dyDescent="0.25">
      <c r="A461" s="113">
        <v>146210</v>
      </c>
      <c r="B461" s="112" t="s">
        <v>1171</v>
      </c>
      <c r="C461" s="111">
        <f>VLOOKUP(A461,cuc!$A$2:$H$2088,8,FALSE)</f>
        <v>0</v>
      </c>
      <c r="D461" s="118"/>
      <c r="E461" s="114"/>
    </row>
    <row r="462" spans="1:5" x14ac:dyDescent="0.25">
      <c r="A462" s="113">
        <v>146215</v>
      </c>
      <c r="B462" s="112" t="s">
        <v>1170</v>
      </c>
      <c r="C462" s="111">
        <f>VLOOKUP(A462,cuc!$A$2:$H$2088,8,FALSE)</f>
        <v>0</v>
      </c>
      <c r="D462" s="118"/>
      <c r="E462" s="114"/>
    </row>
    <row r="463" spans="1:5" x14ac:dyDescent="0.25">
      <c r="A463" s="113">
        <v>146220</v>
      </c>
      <c r="B463" s="112" t="s">
        <v>1169</v>
      </c>
      <c r="C463" s="111">
        <f>VLOOKUP(A463,cuc!$A$2:$H$2088,8,FALSE)</f>
        <v>0</v>
      </c>
      <c r="D463" s="118"/>
      <c r="E463" s="114"/>
    </row>
    <row r="464" spans="1:5" x14ac:dyDescent="0.25">
      <c r="A464" s="113">
        <v>146225</v>
      </c>
      <c r="B464" s="112" t="s">
        <v>1168</v>
      </c>
      <c r="C464" s="111">
        <f>VLOOKUP(A464,cuc!$A$2:$H$2088,8,FALSE)</f>
        <v>0</v>
      </c>
      <c r="D464" s="118"/>
      <c r="E464" s="114"/>
    </row>
    <row r="465" spans="1:5" x14ac:dyDescent="0.25">
      <c r="A465" s="113">
        <v>146300</v>
      </c>
      <c r="B465" s="112" t="s">
        <v>1221</v>
      </c>
      <c r="C465" s="111">
        <f>VLOOKUP(A465,cuc!$A$2:$H$2088,8,FALSE)</f>
        <v>0</v>
      </c>
      <c r="D465" s="118"/>
      <c r="E465" s="114"/>
    </row>
    <row r="466" spans="1:5" x14ac:dyDescent="0.25">
      <c r="A466" s="113">
        <v>146305</v>
      </c>
      <c r="B466" s="112" t="s">
        <v>1172</v>
      </c>
      <c r="C466" s="111">
        <f>VLOOKUP(A466,cuc!$A$2:$H$2088,8,FALSE)</f>
        <v>0</v>
      </c>
      <c r="D466" s="118"/>
      <c r="E466" s="114"/>
    </row>
    <row r="467" spans="1:5" x14ac:dyDescent="0.25">
      <c r="A467" s="113">
        <v>146310</v>
      </c>
      <c r="B467" s="112" t="s">
        <v>1171</v>
      </c>
      <c r="C467" s="111">
        <f>VLOOKUP(A467,cuc!$A$2:$H$2088,8,FALSE)</f>
        <v>0</v>
      </c>
      <c r="D467" s="118"/>
      <c r="E467" s="114"/>
    </row>
    <row r="468" spans="1:5" x14ac:dyDescent="0.25">
      <c r="A468" s="113">
        <v>146315</v>
      </c>
      <c r="B468" s="112" t="s">
        <v>1170</v>
      </c>
      <c r="C468" s="111">
        <f>VLOOKUP(A468,cuc!$A$2:$H$2088,8,FALSE)</f>
        <v>0</v>
      </c>
      <c r="D468" s="118"/>
      <c r="E468" s="114"/>
    </row>
    <row r="469" spans="1:5" x14ac:dyDescent="0.25">
      <c r="A469" s="113">
        <v>146320</v>
      </c>
      <c r="B469" s="112" t="s">
        <v>1169</v>
      </c>
      <c r="C469" s="111">
        <f>VLOOKUP(A469,cuc!$A$2:$H$2088,8,FALSE)</f>
        <v>0</v>
      </c>
      <c r="D469" s="118"/>
      <c r="E469" s="114"/>
    </row>
    <row r="470" spans="1:5" x14ac:dyDescent="0.25">
      <c r="A470" s="113">
        <v>146325</v>
      </c>
      <c r="B470" s="112" t="s">
        <v>1168</v>
      </c>
      <c r="C470" s="111">
        <f>VLOOKUP(A470,cuc!$A$2:$H$2088,8,FALSE)</f>
        <v>0</v>
      </c>
      <c r="D470" s="118"/>
      <c r="E470" s="114"/>
    </row>
    <row r="471" spans="1:5" x14ac:dyDescent="0.25">
      <c r="A471" s="113">
        <v>146330</v>
      </c>
      <c r="B471" s="112" t="s">
        <v>1207</v>
      </c>
      <c r="C471" s="111">
        <f>VLOOKUP(A471,cuc!$A$2:$H$2088,8,FALSE)</f>
        <v>0</v>
      </c>
      <c r="D471" s="118"/>
      <c r="E471" s="114"/>
    </row>
    <row r="472" spans="1:5" x14ac:dyDescent="0.25">
      <c r="A472" s="113">
        <v>146400</v>
      </c>
      <c r="B472" s="112" t="s">
        <v>1220</v>
      </c>
      <c r="C472" s="111">
        <f>VLOOKUP(A472,cuc!$A$2:$H$2088,8,FALSE)</f>
        <v>0</v>
      </c>
      <c r="D472" s="118"/>
      <c r="E472" s="114"/>
    </row>
    <row r="473" spans="1:5" x14ac:dyDescent="0.25">
      <c r="A473" s="113">
        <v>146405</v>
      </c>
      <c r="B473" s="112" t="s">
        <v>1172</v>
      </c>
      <c r="C473" s="111">
        <f>VLOOKUP(A473,cuc!$A$2:$H$2088,8,FALSE)</f>
        <v>0</v>
      </c>
      <c r="D473" s="118"/>
      <c r="E473" s="114"/>
    </row>
    <row r="474" spans="1:5" x14ac:dyDescent="0.25">
      <c r="A474" s="113">
        <v>146410</v>
      </c>
      <c r="B474" s="112" t="s">
        <v>1171</v>
      </c>
      <c r="C474" s="111">
        <f>VLOOKUP(A474,cuc!$A$2:$H$2088,8,FALSE)</f>
        <v>0</v>
      </c>
      <c r="D474" s="118"/>
      <c r="E474" s="114"/>
    </row>
    <row r="475" spans="1:5" x14ac:dyDescent="0.25">
      <c r="A475" s="113">
        <v>146415</v>
      </c>
      <c r="B475" s="112" t="s">
        <v>1170</v>
      </c>
      <c r="C475" s="111">
        <f>VLOOKUP(A475,cuc!$A$2:$H$2088,8,FALSE)</f>
        <v>0</v>
      </c>
      <c r="D475" s="118"/>
      <c r="E475" s="114"/>
    </row>
    <row r="476" spans="1:5" x14ac:dyDescent="0.25">
      <c r="A476" s="113">
        <v>146420</v>
      </c>
      <c r="B476" s="112" t="s">
        <v>1169</v>
      </c>
      <c r="C476" s="111">
        <f>VLOOKUP(A476,cuc!$A$2:$H$2088,8,FALSE)</f>
        <v>0</v>
      </c>
      <c r="D476" s="118"/>
      <c r="E476" s="114"/>
    </row>
    <row r="477" spans="1:5" x14ac:dyDescent="0.25">
      <c r="A477" s="113">
        <v>146425</v>
      </c>
      <c r="B477" s="112" t="s">
        <v>1168</v>
      </c>
      <c r="C477" s="111">
        <f>VLOOKUP(A477,cuc!$A$2:$H$2088,8,FALSE)</f>
        <v>0</v>
      </c>
      <c r="D477" s="118"/>
      <c r="E477" s="114"/>
    </row>
    <row r="478" spans="1:5" x14ac:dyDescent="0.25">
      <c r="A478" s="113">
        <v>146430</v>
      </c>
      <c r="B478" s="112" t="s">
        <v>1205</v>
      </c>
      <c r="C478" s="111">
        <f>VLOOKUP(A478,cuc!$A$2:$H$2088,8,FALSE)</f>
        <v>0</v>
      </c>
      <c r="D478" s="118"/>
      <c r="E478" s="114"/>
    </row>
    <row r="479" spans="1:5" x14ac:dyDescent="0.25">
      <c r="A479" s="113">
        <v>146500</v>
      </c>
      <c r="B479" s="112" t="s">
        <v>1219</v>
      </c>
      <c r="C479" s="111">
        <f>VLOOKUP(A479,cuc!$A$2:$H$2088,8,FALSE)</f>
        <v>0</v>
      </c>
      <c r="D479" s="118"/>
      <c r="E479" s="114"/>
    </row>
    <row r="480" spans="1:5" x14ac:dyDescent="0.25">
      <c r="A480" s="113">
        <v>146505</v>
      </c>
      <c r="B480" s="112" t="s">
        <v>1218</v>
      </c>
      <c r="C480" s="111">
        <f>VLOOKUP(A480,cuc!$A$2:$H$2088,8,FALSE)</f>
        <v>0</v>
      </c>
      <c r="D480" s="118"/>
      <c r="E480" s="114"/>
    </row>
    <row r="481" spans="1:5" x14ac:dyDescent="0.25">
      <c r="A481" s="113">
        <v>146510</v>
      </c>
      <c r="B481" s="112" t="s">
        <v>1217</v>
      </c>
      <c r="C481" s="111">
        <f>VLOOKUP(A481,cuc!$A$2:$H$2088,8,FALSE)</f>
        <v>0</v>
      </c>
      <c r="D481" s="118"/>
      <c r="E481" s="114"/>
    </row>
    <row r="482" spans="1:5" x14ac:dyDescent="0.25">
      <c r="A482" s="113">
        <v>146515</v>
      </c>
      <c r="B482" s="112" t="s">
        <v>1216</v>
      </c>
      <c r="C482" s="111">
        <f>VLOOKUP(A482,cuc!$A$2:$H$2088,8,FALSE)</f>
        <v>0</v>
      </c>
      <c r="D482" s="118"/>
      <c r="E482" s="114"/>
    </row>
    <row r="483" spans="1:5" x14ac:dyDescent="0.25">
      <c r="A483" s="113">
        <v>146520</v>
      </c>
      <c r="B483" s="112" t="s">
        <v>1215</v>
      </c>
      <c r="C483" s="111">
        <f>VLOOKUP(A483,cuc!$A$2:$H$2088,8,FALSE)</f>
        <v>0</v>
      </c>
      <c r="D483" s="118"/>
      <c r="E483" s="114"/>
    </row>
    <row r="484" spans="1:5" x14ac:dyDescent="0.25">
      <c r="A484" s="113">
        <v>146525</v>
      </c>
      <c r="B484" s="112" t="s">
        <v>1214</v>
      </c>
      <c r="C484" s="111">
        <f>VLOOKUP(A484,cuc!$A$2:$H$2088,8,FALSE)</f>
        <v>0</v>
      </c>
      <c r="D484" s="118"/>
      <c r="E484" s="114"/>
    </row>
    <row r="485" spans="1:5" x14ac:dyDescent="0.25">
      <c r="A485" s="113">
        <v>146530</v>
      </c>
      <c r="B485" s="112" t="s">
        <v>1213</v>
      </c>
      <c r="C485" s="111">
        <f>VLOOKUP(A485,cuc!$A$2:$H$2088,8,FALSE)</f>
        <v>0</v>
      </c>
      <c r="D485" s="118"/>
      <c r="E485" s="114"/>
    </row>
    <row r="486" spans="1:5" x14ac:dyDescent="0.25">
      <c r="A486" s="113">
        <v>146535</v>
      </c>
      <c r="B486" s="112" t="s">
        <v>1212</v>
      </c>
      <c r="C486" s="111">
        <f>VLOOKUP(A486,cuc!$A$2:$H$2088,8,FALSE)</f>
        <v>0</v>
      </c>
      <c r="D486" s="118"/>
      <c r="E486" s="114"/>
    </row>
    <row r="487" spans="1:5" x14ac:dyDescent="0.25">
      <c r="A487" s="113">
        <v>146540</v>
      </c>
      <c r="B487" s="112" t="s">
        <v>1211</v>
      </c>
      <c r="C487" s="111">
        <f>VLOOKUP(A487,cuc!$A$2:$H$2088,8,FALSE)</f>
        <v>0</v>
      </c>
      <c r="D487" s="118"/>
      <c r="E487" s="114"/>
    </row>
    <row r="488" spans="1:5" x14ac:dyDescent="0.25">
      <c r="A488" s="113">
        <v>146545</v>
      </c>
      <c r="B488" s="112" t="s">
        <v>1210</v>
      </c>
      <c r="C488" s="111">
        <f>VLOOKUP(A488,cuc!$A$2:$H$2088,8,FALSE)</f>
        <v>0</v>
      </c>
      <c r="D488" s="118"/>
      <c r="E488" s="114"/>
    </row>
    <row r="489" spans="1:5" x14ac:dyDescent="0.25">
      <c r="A489" s="113">
        <v>146550</v>
      </c>
      <c r="B489" s="112" t="s">
        <v>1209</v>
      </c>
      <c r="C489" s="111">
        <f>VLOOKUP(A489,cuc!$A$2:$H$2088,8,FALSE)</f>
        <v>0</v>
      </c>
      <c r="D489" s="118"/>
      <c r="E489" s="114"/>
    </row>
    <row r="490" spans="1:5" x14ac:dyDescent="0.25">
      <c r="A490" s="113">
        <v>146600</v>
      </c>
      <c r="B490" s="112" t="s">
        <v>1208</v>
      </c>
      <c r="C490" s="111">
        <f>VLOOKUP(A490,cuc!$A$2:$H$2088,8,FALSE)</f>
        <v>0</v>
      </c>
      <c r="D490" s="118"/>
      <c r="E490" s="114"/>
    </row>
    <row r="491" spans="1:5" x14ac:dyDescent="0.25">
      <c r="A491" s="113">
        <v>146605</v>
      </c>
      <c r="B491" s="112" t="s">
        <v>1172</v>
      </c>
      <c r="C491" s="111">
        <f>VLOOKUP(A491,cuc!$A$2:$H$2088,8,FALSE)</f>
        <v>0</v>
      </c>
      <c r="D491" s="118"/>
      <c r="E491" s="114"/>
    </row>
    <row r="492" spans="1:5" x14ac:dyDescent="0.25">
      <c r="A492" s="113">
        <v>146610</v>
      </c>
      <c r="B492" s="112" t="s">
        <v>1171</v>
      </c>
      <c r="C492" s="111">
        <f>VLOOKUP(A492,cuc!$A$2:$H$2088,8,FALSE)</f>
        <v>0</v>
      </c>
      <c r="D492" s="118"/>
      <c r="E492" s="114"/>
    </row>
    <row r="493" spans="1:5" x14ac:dyDescent="0.25">
      <c r="A493" s="113">
        <v>146615</v>
      </c>
      <c r="B493" s="112" t="s">
        <v>1170</v>
      </c>
      <c r="C493" s="111">
        <f>VLOOKUP(A493,cuc!$A$2:$H$2088,8,FALSE)</f>
        <v>0</v>
      </c>
      <c r="D493" s="118"/>
      <c r="E493" s="114"/>
    </row>
    <row r="494" spans="1:5" x14ac:dyDescent="0.25">
      <c r="A494" s="113">
        <v>146620</v>
      </c>
      <c r="B494" s="112" t="s">
        <v>1169</v>
      </c>
      <c r="C494" s="111">
        <f>VLOOKUP(A494,cuc!$A$2:$H$2088,8,FALSE)</f>
        <v>0</v>
      </c>
      <c r="D494" s="118"/>
      <c r="E494" s="114"/>
    </row>
    <row r="495" spans="1:5" x14ac:dyDescent="0.25">
      <c r="A495" s="113">
        <v>146625</v>
      </c>
      <c r="B495" s="112" t="s">
        <v>1168</v>
      </c>
      <c r="C495" s="111">
        <f>VLOOKUP(A495,cuc!$A$2:$H$2088,8,FALSE)</f>
        <v>0</v>
      </c>
      <c r="D495" s="118"/>
      <c r="E495" s="114"/>
    </row>
    <row r="496" spans="1:5" x14ac:dyDescent="0.25">
      <c r="A496" s="113">
        <v>146630</v>
      </c>
      <c r="B496" s="112" t="s">
        <v>1207</v>
      </c>
      <c r="C496" s="111">
        <f>VLOOKUP(A496,cuc!$A$2:$H$2088,8,FALSE)</f>
        <v>0</v>
      </c>
      <c r="D496" s="118"/>
      <c r="E496" s="114"/>
    </row>
    <row r="497" spans="1:5" x14ac:dyDescent="0.25">
      <c r="A497" s="113">
        <v>146700</v>
      </c>
      <c r="B497" s="112" t="s">
        <v>1206</v>
      </c>
      <c r="C497" s="111">
        <f>VLOOKUP(A497,cuc!$A$2:$H$2088,8,FALSE)</f>
        <v>0</v>
      </c>
      <c r="D497" s="118"/>
      <c r="E497" s="114"/>
    </row>
    <row r="498" spans="1:5" x14ac:dyDescent="0.25">
      <c r="A498" s="113">
        <v>146705</v>
      </c>
      <c r="B498" s="112" t="s">
        <v>1172</v>
      </c>
      <c r="C498" s="111">
        <f>VLOOKUP(A498,cuc!$A$2:$H$2088,8,FALSE)</f>
        <v>0</v>
      </c>
      <c r="D498" s="118"/>
      <c r="E498" s="114"/>
    </row>
    <row r="499" spans="1:5" x14ac:dyDescent="0.25">
      <c r="A499" s="113">
        <v>146710</v>
      </c>
      <c r="B499" s="112" t="s">
        <v>1171</v>
      </c>
      <c r="C499" s="111">
        <f>VLOOKUP(A499,cuc!$A$2:$H$2088,8,FALSE)</f>
        <v>0</v>
      </c>
      <c r="D499" s="118"/>
      <c r="E499" s="114"/>
    </row>
    <row r="500" spans="1:5" x14ac:dyDescent="0.25">
      <c r="A500" s="113">
        <v>146715</v>
      </c>
      <c r="B500" s="112" t="s">
        <v>1170</v>
      </c>
      <c r="C500" s="111">
        <f>VLOOKUP(A500,cuc!$A$2:$H$2088,8,FALSE)</f>
        <v>0</v>
      </c>
      <c r="D500" s="118"/>
      <c r="E500" s="114"/>
    </row>
    <row r="501" spans="1:5" x14ac:dyDescent="0.25">
      <c r="A501" s="113">
        <v>146720</v>
      </c>
      <c r="B501" s="112" t="s">
        <v>1169</v>
      </c>
      <c r="C501" s="111">
        <f>VLOOKUP(A501,cuc!$A$2:$H$2088,8,FALSE)</f>
        <v>0</v>
      </c>
      <c r="D501" s="118"/>
      <c r="E501" s="114"/>
    </row>
    <row r="502" spans="1:5" x14ac:dyDescent="0.25">
      <c r="A502" s="113">
        <v>146725</v>
      </c>
      <c r="B502" s="112" t="s">
        <v>1168</v>
      </c>
      <c r="C502" s="111">
        <f>VLOOKUP(A502,cuc!$A$2:$H$2088,8,FALSE)</f>
        <v>0</v>
      </c>
      <c r="D502" s="118"/>
      <c r="E502" s="114"/>
    </row>
    <row r="503" spans="1:5" x14ac:dyDescent="0.25">
      <c r="A503" s="113">
        <v>146730</v>
      </c>
      <c r="B503" s="112" t="s">
        <v>1205</v>
      </c>
      <c r="C503" s="111">
        <f>VLOOKUP(A503,cuc!$A$2:$H$2088,8,FALSE)</f>
        <v>0</v>
      </c>
      <c r="D503" s="118"/>
      <c r="E503" s="114"/>
    </row>
    <row r="504" spans="1:5" x14ac:dyDescent="0.25">
      <c r="A504" s="113">
        <v>146800</v>
      </c>
      <c r="B504" s="112" t="s">
        <v>1204</v>
      </c>
      <c r="C504" s="111">
        <f>VLOOKUP(A504,cuc!$A$2:$H$2088,8,FALSE)</f>
        <v>9492191.0700000003</v>
      </c>
      <c r="D504" s="118"/>
      <c r="E504" s="114"/>
    </row>
    <row r="505" spans="1:5" x14ac:dyDescent="0.25">
      <c r="A505" s="113">
        <v>146805</v>
      </c>
      <c r="B505" s="112" t="s">
        <v>1203</v>
      </c>
      <c r="C505" s="111">
        <f>VLOOKUP(A505,cuc!$A$2:$H$2088,8,FALSE)</f>
        <v>9492191.0700000003</v>
      </c>
      <c r="D505" s="118"/>
      <c r="E505" s="114"/>
    </row>
    <row r="506" spans="1:5" x14ac:dyDescent="0.25">
      <c r="A506" s="113">
        <v>146810</v>
      </c>
      <c r="B506" s="112" t="s">
        <v>1202</v>
      </c>
      <c r="C506" s="111">
        <f>VLOOKUP(A506,cuc!$A$2:$H$2088,8,FALSE)</f>
        <v>0</v>
      </c>
      <c r="D506" s="118"/>
      <c r="E506" s="114"/>
    </row>
    <row r="507" spans="1:5" x14ac:dyDescent="0.25">
      <c r="A507" s="113">
        <v>146900</v>
      </c>
      <c r="B507" s="112" t="s">
        <v>1201</v>
      </c>
      <c r="C507" s="111">
        <f>VLOOKUP(A507,cuc!$A$2:$H$2088,8,FALSE)</f>
        <v>0</v>
      </c>
      <c r="D507" s="118"/>
      <c r="E507" s="114"/>
    </row>
    <row r="508" spans="1:5" x14ac:dyDescent="0.25">
      <c r="A508" s="113">
        <v>146905</v>
      </c>
      <c r="B508" s="112" t="s">
        <v>1198</v>
      </c>
      <c r="C508" s="111">
        <f>VLOOKUP(A508,cuc!$A$2:$H$2088,8,FALSE)</f>
        <v>0</v>
      </c>
      <c r="D508" s="118"/>
      <c r="E508" s="114"/>
    </row>
    <row r="509" spans="1:5" x14ac:dyDescent="0.25">
      <c r="A509" s="113">
        <v>146910</v>
      </c>
      <c r="B509" s="112" t="s">
        <v>1197</v>
      </c>
      <c r="C509" s="111">
        <f>VLOOKUP(A509,cuc!$A$2:$H$2088,8,FALSE)</f>
        <v>0</v>
      </c>
      <c r="D509" s="118"/>
      <c r="E509" s="114"/>
    </row>
    <row r="510" spans="1:5" x14ac:dyDescent="0.25">
      <c r="A510" s="113">
        <v>146915</v>
      </c>
      <c r="B510" s="112" t="s">
        <v>190</v>
      </c>
      <c r="C510" s="111">
        <f>VLOOKUP(A510,cuc!$A$2:$H$2088,8,FALSE)</f>
        <v>0</v>
      </c>
      <c r="D510" s="118"/>
      <c r="E510" s="114"/>
    </row>
    <row r="511" spans="1:5" x14ac:dyDescent="0.25">
      <c r="A511" s="113">
        <v>146920</v>
      </c>
      <c r="B511" s="112" t="s">
        <v>189</v>
      </c>
      <c r="C511" s="111">
        <f>VLOOKUP(A511,cuc!$A$2:$H$2088,8,FALSE)</f>
        <v>0</v>
      </c>
      <c r="D511" s="118"/>
      <c r="E511" s="114"/>
    </row>
    <row r="512" spans="1:5" x14ac:dyDescent="0.25">
      <c r="A512" s="113">
        <v>146925</v>
      </c>
      <c r="B512" s="112" t="s">
        <v>188</v>
      </c>
      <c r="C512" s="111">
        <f>VLOOKUP(A512,cuc!$A$2:$H$2088,8,FALSE)</f>
        <v>0</v>
      </c>
      <c r="D512" s="118"/>
      <c r="E512" s="114"/>
    </row>
    <row r="513" spans="1:5" x14ac:dyDescent="0.25">
      <c r="A513" s="113">
        <v>146930</v>
      </c>
      <c r="B513" s="112" t="s">
        <v>1196</v>
      </c>
      <c r="C513" s="111">
        <f>VLOOKUP(A513,cuc!$A$2:$H$2088,8,FALSE)</f>
        <v>0</v>
      </c>
      <c r="D513" s="118"/>
      <c r="E513" s="114"/>
    </row>
    <row r="514" spans="1:5" x14ac:dyDescent="0.25">
      <c r="A514" s="113">
        <v>146935</v>
      </c>
      <c r="B514" s="112" t="s">
        <v>1195</v>
      </c>
      <c r="C514" s="111">
        <f>VLOOKUP(A514,cuc!$A$2:$H$2088,8,FALSE)</f>
        <v>0</v>
      </c>
      <c r="D514" s="118"/>
      <c r="E514" s="114"/>
    </row>
    <row r="515" spans="1:5" x14ac:dyDescent="0.25">
      <c r="A515" s="113">
        <v>146940</v>
      </c>
      <c r="B515" s="112" t="s">
        <v>185</v>
      </c>
      <c r="C515" s="111">
        <f>VLOOKUP(A515,cuc!$A$2:$H$2088,8,FALSE)</f>
        <v>0</v>
      </c>
      <c r="D515" s="118"/>
      <c r="E515" s="114"/>
    </row>
    <row r="516" spans="1:5" x14ac:dyDescent="0.25">
      <c r="A516" s="113">
        <v>146945</v>
      </c>
      <c r="B516" s="112" t="s">
        <v>184</v>
      </c>
      <c r="C516" s="111">
        <f>VLOOKUP(A516,cuc!$A$2:$H$2088,8,FALSE)</f>
        <v>0</v>
      </c>
      <c r="D516" s="118"/>
      <c r="E516" s="114"/>
    </row>
    <row r="517" spans="1:5" x14ac:dyDescent="0.25">
      <c r="A517" s="113">
        <v>146950</v>
      </c>
      <c r="B517" s="112" t="s">
        <v>183</v>
      </c>
      <c r="C517" s="111">
        <f>VLOOKUP(A517,cuc!$A$2:$H$2088,8,FALSE)</f>
        <v>0</v>
      </c>
      <c r="D517" s="118"/>
      <c r="E517" s="114"/>
    </row>
    <row r="518" spans="1:5" x14ac:dyDescent="0.25">
      <c r="A518" s="113">
        <v>147000</v>
      </c>
      <c r="B518" s="112" t="s">
        <v>1200</v>
      </c>
      <c r="C518" s="111">
        <f>VLOOKUP(A518,cuc!$A$2:$H$2088,8,FALSE)</f>
        <v>0</v>
      </c>
      <c r="D518" s="118"/>
      <c r="E518" s="114"/>
    </row>
    <row r="519" spans="1:5" x14ac:dyDescent="0.25">
      <c r="A519" s="113">
        <v>147005</v>
      </c>
      <c r="B519" s="112" t="s">
        <v>1198</v>
      </c>
      <c r="C519" s="111">
        <f>VLOOKUP(A519,cuc!$A$2:$H$2088,8,FALSE)</f>
        <v>0</v>
      </c>
      <c r="D519" s="118"/>
      <c r="E519" s="114"/>
    </row>
    <row r="520" spans="1:5" x14ac:dyDescent="0.25">
      <c r="A520" s="113">
        <v>147010</v>
      </c>
      <c r="B520" s="112" t="s">
        <v>1197</v>
      </c>
      <c r="C520" s="111">
        <f>VLOOKUP(A520,cuc!$A$2:$H$2088,8,FALSE)</f>
        <v>0</v>
      </c>
      <c r="D520" s="118"/>
      <c r="E520" s="114"/>
    </row>
    <row r="521" spans="1:5" x14ac:dyDescent="0.25">
      <c r="A521" s="113">
        <v>147015</v>
      </c>
      <c r="B521" s="112" t="s">
        <v>190</v>
      </c>
      <c r="C521" s="111">
        <f>VLOOKUP(A521,cuc!$A$2:$H$2088,8,FALSE)</f>
        <v>0</v>
      </c>
      <c r="D521" s="118"/>
      <c r="E521" s="114"/>
    </row>
    <row r="522" spans="1:5" x14ac:dyDescent="0.25">
      <c r="A522" s="113">
        <v>147020</v>
      </c>
      <c r="B522" s="112" t="s">
        <v>189</v>
      </c>
      <c r="C522" s="111">
        <f>VLOOKUP(A522,cuc!$A$2:$H$2088,8,FALSE)</f>
        <v>0</v>
      </c>
      <c r="D522" s="118"/>
      <c r="E522" s="114"/>
    </row>
    <row r="523" spans="1:5" x14ac:dyDescent="0.25">
      <c r="A523" s="113">
        <v>147025</v>
      </c>
      <c r="B523" s="112" t="s">
        <v>188</v>
      </c>
      <c r="C523" s="111">
        <f>VLOOKUP(A523,cuc!$A$2:$H$2088,8,FALSE)</f>
        <v>0</v>
      </c>
      <c r="D523" s="118"/>
      <c r="E523" s="114"/>
    </row>
    <row r="524" spans="1:5" x14ac:dyDescent="0.25">
      <c r="A524" s="113">
        <v>147030</v>
      </c>
      <c r="B524" s="112" t="s">
        <v>1196</v>
      </c>
      <c r="C524" s="111">
        <f>VLOOKUP(A524,cuc!$A$2:$H$2088,8,FALSE)</f>
        <v>0</v>
      </c>
      <c r="D524" s="118"/>
      <c r="E524" s="114"/>
    </row>
    <row r="525" spans="1:5" x14ac:dyDescent="0.25">
      <c r="A525" s="113">
        <v>147035</v>
      </c>
      <c r="B525" s="112" t="s">
        <v>1195</v>
      </c>
      <c r="C525" s="111">
        <f>VLOOKUP(A525,cuc!$A$2:$H$2088,8,FALSE)</f>
        <v>0</v>
      </c>
      <c r="D525" s="118"/>
      <c r="E525" s="114"/>
    </row>
    <row r="526" spans="1:5" x14ac:dyDescent="0.25">
      <c r="A526" s="113">
        <v>147040</v>
      </c>
      <c r="B526" s="112" t="s">
        <v>185</v>
      </c>
      <c r="C526" s="111">
        <f>VLOOKUP(A526,cuc!$A$2:$H$2088,8,FALSE)</f>
        <v>0</v>
      </c>
      <c r="D526" s="118"/>
      <c r="E526" s="114"/>
    </row>
    <row r="527" spans="1:5" x14ac:dyDescent="0.25">
      <c r="A527" s="113">
        <v>147045</v>
      </c>
      <c r="B527" s="112" t="s">
        <v>184</v>
      </c>
      <c r="C527" s="111">
        <f>VLOOKUP(A527,cuc!$A$2:$H$2088,8,FALSE)</f>
        <v>0</v>
      </c>
      <c r="D527" s="118"/>
      <c r="E527" s="114"/>
    </row>
    <row r="528" spans="1:5" x14ac:dyDescent="0.25">
      <c r="A528" s="113">
        <v>147050</v>
      </c>
      <c r="B528" s="112" t="s">
        <v>183</v>
      </c>
      <c r="C528" s="111">
        <f>VLOOKUP(A528,cuc!$A$2:$H$2088,8,FALSE)</f>
        <v>0</v>
      </c>
      <c r="D528" s="118"/>
      <c r="E528" s="114"/>
    </row>
    <row r="529" spans="1:5" x14ac:dyDescent="0.25">
      <c r="A529" s="113">
        <v>147100</v>
      </c>
      <c r="B529" s="112" t="s">
        <v>1199</v>
      </c>
      <c r="C529" s="111">
        <f>VLOOKUP(A529,cuc!$A$2:$H$2088,8,FALSE)</f>
        <v>0</v>
      </c>
      <c r="D529" s="118"/>
      <c r="E529" s="114"/>
    </row>
    <row r="530" spans="1:5" x14ac:dyDescent="0.25">
      <c r="A530" s="113">
        <v>147105</v>
      </c>
      <c r="B530" s="112" t="s">
        <v>1198</v>
      </c>
      <c r="C530" s="111">
        <f>VLOOKUP(A530,cuc!$A$2:$H$2088,8,FALSE)</f>
        <v>0</v>
      </c>
      <c r="D530" s="118"/>
      <c r="E530" s="114"/>
    </row>
    <row r="531" spans="1:5" x14ac:dyDescent="0.25">
      <c r="A531" s="113">
        <v>147110</v>
      </c>
      <c r="B531" s="112" t="s">
        <v>1197</v>
      </c>
      <c r="C531" s="111">
        <f>VLOOKUP(A531,cuc!$A$2:$H$2088,8,FALSE)</f>
        <v>0</v>
      </c>
      <c r="D531" s="118"/>
      <c r="E531" s="114"/>
    </row>
    <row r="532" spans="1:5" x14ac:dyDescent="0.25">
      <c r="A532" s="113">
        <v>147115</v>
      </c>
      <c r="B532" s="112" t="s">
        <v>190</v>
      </c>
      <c r="C532" s="111">
        <f>VLOOKUP(A532,cuc!$A$2:$H$2088,8,FALSE)</f>
        <v>0</v>
      </c>
      <c r="D532" s="118"/>
      <c r="E532" s="114"/>
    </row>
    <row r="533" spans="1:5" x14ac:dyDescent="0.25">
      <c r="A533" s="113">
        <v>147120</v>
      </c>
      <c r="B533" s="112" t="s">
        <v>189</v>
      </c>
      <c r="C533" s="111">
        <f>VLOOKUP(A533,cuc!$A$2:$H$2088,8,FALSE)</f>
        <v>0</v>
      </c>
      <c r="D533" s="118"/>
      <c r="E533" s="114"/>
    </row>
    <row r="534" spans="1:5" x14ac:dyDescent="0.25">
      <c r="A534" s="113">
        <v>147125</v>
      </c>
      <c r="B534" s="112" t="s">
        <v>188</v>
      </c>
      <c r="C534" s="111">
        <f>VLOOKUP(A534,cuc!$A$2:$H$2088,8,FALSE)</f>
        <v>0</v>
      </c>
      <c r="D534" s="118"/>
      <c r="E534" s="114"/>
    </row>
    <row r="535" spans="1:5" x14ac:dyDescent="0.25">
      <c r="A535" s="113">
        <v>147130</v>
      </c>
      <c r="B535" s="112" t="s">
        <v>1196</v>
      </c>
      <c r="C535" s="111">
        <f>VLOOKUP(A535,cuc!$A$2:$H$2088,8,FALSE)</f>
        <v>0</v>
      </c>
      <c r="D535" s="118"/>
      <c r="E535" s="114"/>
    </row>
    <row r="536" spans="1:5" x14ac:dyDescent="0.25">
      <c r="A536" s="113">
        <v>147135</v>
      </c>
      <c r="B536" s="112" t="s">
        <v>1195</v>
      </c>
      <c r="C536" s="111">
        <f>VLOOKUP(A536,cuc!$A$2:$H$2088,8,FALSE)</f>
        <v>0</v>
      </c>
      <c r="D536" s="118"/>
      <c r="E536" s="114"/>
    </row>
    <row r="537" spans="1:5" x14ac:dyDescent="0.25">
      <c r="A537" s="113">
        <v>147140</v>
      </c>
      <c r="B537" s="112" t="s">
        <v>185</v>
      </c>
      <c r="C537" s="111">
        <f>VLOOKUP(A537,cuc!$A$2:$H$2088,8,FALSE)</f>
        <v>0</v>
      </c>
      <c r="D537" s="118"/>
      <c r="E537" s="114"/>
    </row>
    <row r="538" spans="1:5" x14ac:dyDescent="0.25">
      <c r="A538" s="113">
        <v>147145</v>
      </c>
      <c r="B538" s="112" t="s">
        <v>184</v>
      </c>
      <c r="C538" s="111">
        <f>VLOOKUP(A538,cuc!$A$2:$H$2088,8,FALSE)</f>
        <v>0</v>
      </c>
      <c r="D538" s="118"/>
      <c r="E538" s="114"/>
    </row>
    <row r="539" spans="1:5" x14ac:dyDescent="0.25">
      <c r="A539" s="113">
        <v>147150</v>
      </c>
      <c r="B539" s="112" t="s">
        <v>183</v>
      </c>
      <c r="C539" s="111">
        <f>VLOOKUP(A539,cuc!$A$2:$H$2088,8,FALSE)</f>
        <v>0</v>
      </c>
      <c r="D539" s="118"/>
      <c r="E539" s="114"/>
    </row>
    <row r="540" spans="1:5" x14ac:dyDescent="0.25">
      <c r="A540" s="113">
        <v>147200</v>
      </c>
      <c r="B540" s="112" t="s">
        <v>1194</v>
      </c>
      <c r="C540" s="111">
        <f>VLOOKUP(A540,cuc!$A$2:$H$2088,8,FALSE)</f>
        <v>0</v>
      </c>
      <c r="D540" s="118"/>
      <c r="E540" s="114"/>
    </row>
    <row r="541" spans="1:5" x14ac:dyDescent="0.25">
      <c r="A541" s="113">
        <v>147205</v>
      </c>
      <c r="B541" s="112" t="s">
        <v>1193</v>
      </c>
      <c r="C541" s="111">
        <f>VLOOKUP(A541,cuc!$A$2:$H$2088,8,FALSE)</f>
        <v>0</v>
      </c>
      <c r="D541" s="118"/>
      <c r="E541" s="114"/>
    </row>
    <row r="542" spans="1:5" x14ac:dyDescent="0.25">
      <c r="A542" s="113">
        <v>147210</v>
      </c>
      <c r="B542" s="112" t="s">
        <v>1192</v>
      </c>
      <c r="C542" s="111">
        <f>VLOOKUP(A542,cuc!$A$2:$H$2088,8,FALSE)</f>
        <v>0</v>
      </c>
      <c r="D542" s="118"/>
      <c r="E542" s="114"/>
    </row>
    <row r="543" spans="1:5" x14ac:dyDescent="0.25">
      <c r="A543" s="113">
        <v>147215</v>
      </c>
      <c r="B543" s="112" t="s">
        <v>1191</v>
      </c>
      <c r="C543" s="111">
        <f>VLOOKUP(A543,cuc!$A$2:$H$2088,8,FALSE)</f>
        <v>0</v>
      </c>
      <c r="D543" s="118"/>
      <c r="E543" s="114"/>
    </row>
    <row r="544" spans="1:5" x14ac:dyDescent="0.25">
      <c r="A544" s="113">
        <v>147220</v>
      </c>
      <c r="B544" s="112" t="s">
        <v>1190</v>
      </c>
      <c r="C544" s="111">
        <f>VLOOKUP(A544,cuc!$A$2:$H$2088,8,FALSE)</f>
        <v>0</v>
      </c>
      <c r="D544" s="118"/>
      <c r="E544" s="114"/>
    </row>
    <row r="545" spans="1:5" x14ac:dyDescent="0.25">
      <c r="A545" s="113">
        <v>147225</v>
      </c>
      <c r="B545" s="112" t="s">
        <v>1189</v>
      </c>
      <c r="C545" s="111">
        <f>VLOOKUP(A545,cuc!$A$2:$H$2088,8,FALSE)</f>
        <v>0</v>
      </c>
      <c r="D545" s="118"/>
      <c r="E545" s="114"/>
    </row>
    <row r="546" spans="1:5" x14ac:dyDescent="0.25">
      <c r="A546" s="113">
        <v>147230</v>
      </c>
      <c r="B546" s="112" t="s">
        <v>1188</v>
      </c>
      <c r="C546" s="111">
        <f>VLOOKUP(A546,cuc!$A$2:$H$2088,8,FALSE)</f>
        <v>0</v>
      </c>
      <c r="D546" s="118"/>
      <c r="E546" s="114"/>
    </row>
    <row r="547" spans="1:5" x14ac:dyDescent="0.25">
      <c r="A547" s="113">
        <v>147235</v>
      </c>
      <c r="B547" s="112" t="s">
        <v>1187</v>
      </c>
      <c r="C547" s="111">
        <f>VLOOKUP(A547,cuc!$A$2:$H$2088,8,FALSE)</f>
        <v>0</v>
      </c>
      <c r="D547" s="118"/>
      <c r="E547" s="114"/>
    </row>
    <row r="548" spans="1:5" x14ac:dyDescent="0.25">
      <c r="A548" s="113">
        <v>147240</v>
      </c>
      <c r="B548" s="112" t="s">
        <v>1186</v>
      </c>
      <c r="C548" s="111">
        <f>VLOOKUP(A548,cuc!$A$2:$H$2088,8,FALSE)</f>
        <v>0</v>
      </c>
      <c r="D548" s="118"/>
      <c r="E548" s="114"/>
    </row>
    <row r="549" spans="1:5" x14ac:dyDescent="0.25">
      <c r="A549" s="113">
        <v>147245</v>
      </c>
      <c r="B549" s="112" t="s">
        <v>1185</v>
      </c>
      <c r="C549" s="111">
        <f>VLOOKUP(A549,cuc!$A$2:$H$2088,8,FALSE)</f>
        <v>0</v>
      </c>
      <c r="D549" s="118"/>
      <c r="E549" s="114"/>
    </row>
    <row r="550" spans="1:5" x14ac:dyDescent="0.25">
      <c r="A550" s="113">
        <v>147250</v>
      </c>
      <c r="B550" s="112" t="s">
        <v>1184</v>
      </c>
      <c r="C550" s="111">
        <f>VLOOKUP(A550,cuc!$A$2:$H$2088,8,FALSE)</f>
        <v>0</v>
      </c>
      <c r="D550" s="118"/>
      <c r="E550" s="114"/>
    </row>
    <row r="551" spans="1:5" x14ac:dyDescent="0.25">
      <c r="A551" s="113">
        <v>147300</v>
      </c>
      <c r="B551" s="112" t="s">
        <v>1183</v>
      </c>
      <c r="C551" s="111">
        <f>VLOOKUP(A551,cuc!$A$2:$H$2088,8,FALSE)</f>
        <v>33112239.629999999</v>
      </c>
      <c r="D551" s="118"/>
      <c r="E551" s="114"/>
    </row>
    <row r="552" spans="1:5" x14ac:dyDescent="0.25">
      <c r="A552" s="113">
        <v>147305</v>
      </c>
      <c r="B552" s="112" t="s">
        <v>1182</v>
      </c>
      <c r="C552" s="111">
        <f>VLOOKUP(A552,cuc!$A$2:$H$2088,8,FALSE)</f>
        <v>0</v>
      </c>
      <c r="D552" s="118"/>
      <c r="E552" s="114"/>
    </row>
    <row r="553" spans="1:5" x14ac:dyDescent="0.25">
      <c r="A553" s="113">
        <v>147310</v>
      </c>
      <c r="B553" s="112" t="s">
        <v>1181</v>
      </c>
      <c r="C553" s="111">
        <f>VLOOKUP(A553,cuc!$A$2:$H$2088,8,FALSE)</f>
        <v>0</v>
      </c>
      <c r="D553" s="118"/>
      <c r="E553" s="114"/>
    </row>
    <row r="554" spans="1:5" x14ac:dyDescent="0.25">
      <c r="A554" s="113">
        <v>147315</v>
      </c>
      <c r="B554" s="112" t="s">
        <v>1180</v>
      </c>
      <c r="C554" s="111">
        <f>VLOOKUP(A554,cuc!$A$2:$H$2088,8,FALSE)</f>
        <v>0</v>
      </c>
      <c r="D554" s="118"/>
      <c r="E554" s="114"/>
    </row>
    <row r="555" spans="1:5" x14ac:dyDescent="0.25">
      <c r="A555" s="113">
        <v>147320</v>
      </c>
      <c r="B555" s="112" t="s">
        <v>1179</v>
      </c>
      <c r="C555" s="111">
        <f>VLOOKUP(A555,cuc!$A$2:$H$2088,8,FALSE)</f>
        <v>8735051.6300000008</v>
      </c>
      <c r="D555" s="118"/>
      <c r="E555" s="114"/>
    </row>
    <row r="556" spans="1:5" x14ac:dyDescent="0.25">
      <c r="A556" s="113">
        <v>147325</v>
      </c>
      <c r="B556" s="112" t="s">
        <v>1178</v>
      </c>
      <c r="C556" s="111">
        <f>VLOOKUP(A556,cuc!$A$2:$H$2088,8,FALSE)</f>
        <v>0</v>
      </c>
      <c r="D556" s="118"/>
      <c r="E556" s="114"/>
    </row>
    <row r="557" spans="1:5" x14ac:dyDescent="0.25">
      <c r="A557" s="113">
        <v>147330</v>
      </c>
      <c r="B557" s="112" t="s">
        <v>1177</v>
      </c>
      <c r="C557" s="111">
        <f>VLOOKUP(A557,cuc!$A$2:$H$2088,8,FALSE)</f>
        <v>0</v>
      </c>
      <c r="D557" s="118"/>
      <c r="E557" s="114"/>
    </row>
    <row r="558" spans="1:5" x14ac:dyDescent="0.25">
      <c r="A558" s="113">
        <v>147395</v>
      </c>
      <c r="B558" s="112" t="s">
        <v>1176</v>
      </c>
      <c r="C558" s="111">
        <f>VLOOKUP(A558,cuc!$A$2:$H$2088,8,FALSE)</f>
        <v>24672726</v>
      </c>
      <c r="D558" s="118"/>
      <c r="E558" s="114"/>
    </row>
    <row r="559" spans="1:5" x14ac:dyDescent="0.25">
      <c r="A559" s="113">
        <v>147399</v>
      </c>
      <c r="B559" s="112" t="s">
        <v>1175</v>
      </c>
      <c r="C559" s="111">
        <f>VLOOKUP(A559,cuc!$A$2:$H$2088,8,FALSE)</f>
        <v>295538</v>
      </c>
      <c r="D559" s="118"/>
      <c r="E559" s="114"/>
    </row>
    <row r="560" spans="1:5" x14ac:dyDescent="0.25">
      <c r="A560" s="113">
        <v>147400</v>
      </c>
      <c r="B560" s="112" t="s">
        <v>1174</v>
      </c>
      <c r="C560" s="111">
        <f>VLOOKUP(A560,cuc!$A$2:$H$2088,8,FALSE)</f>
        <v>0</v>
      </c>
      <c r="D560" s="118"/>
      <c r="E560" s="114"/>
    </row>
    <row r="561" spans="1:5" x14ac:dyDescent="0.25">
      <c r="A561" s="113">
        <v>147405</v>
      </c>
      <c r="B561" s="112" t="s">
        <v>1172</v>
      </c>
      <c r="C561" s="111">
        <f>VLOOKUP(A561,cuc!$A$2:$H$2088,8,FALSE)</f>
        <v>0</v>
      </c>
      <c r="D561" s="118"/>
      <c r="E561" s="114"/>
    </row>
    <row r="562" spans="1:5" x14ac:dyDescent="0.25">
      <c r="A562" s="113">
        <v>147410</v>
      </c>
      <c r="B562" s="112" t="s">
        <v>1171</v>
      </c>
      <c r="C562" s="111">
        <f>VLOOKUP(A562,cuc!$A$2:$H$2088,8,FALSE)</f>
        <v>0</v>
      </c>
      <c r="D562" s="118"/>
      <c r="E562" s="114"/>
    </row>
    <row r="563" spans="1:5" x14ac:dyDescent="0.25">
      <c r="A563" s="113">
        <v>147415</v>
      </c>
      <c r="B563" s="112" t="s">
        <v>1170</v>
      </c>
      <c r="C563" s="111">
        <f>VLOOKUP(A563,cuc!$A$2:$H$2088,8,FALSE)</f>
        <v>0</v>
      </c>
      <c r="D563" s="118"/>
      <c r="E563" s="114"/>
    </row>
    <row r="564" spans="1:5" x14ac:dyDescent="0.25">
      <c r="A564" s="113">
        <v>147420</v>
      </c>
      <c r="B564" s="112" t="s">
        <v>1169</v>
      </c>
      <c r="C564" s="111">
        <f>VLOOKUP(A564,cuc!$A$2:$H$2088,8,FALSE)</f>
        <v>0</v>
      </c>
      <c r="D564" s="118"/>
      <c r="E564" s="114"/>
    </row>
    <row r="565" spans="1:5" x14ac:dyDescent="0.25">
      <c r="A565" s="113">
        <v>147425</v>
      </c>
      <c r="B565" s="112" t="s">
        <v>1168</v>
      </c>
      <c r="C565" s="111">
        <f>VLOOKUP(A565,cuc!$A$2:$H$2088,8,FALSE)</f>
        <v>0</v>
      </c>
      <c r="D565" s="118"/>
      <c r="E565" s="114"/>
    </row>
    <row r="566" spans="1:5" x14ac:dyDescent="0.25">
      <c r="A566" s="113">
        <v>147500</v>
      </c>
      <c r="B566" s="112" t="s">
        <v>1173</v>
      </c>
      <c r="C566" s="111">
        <f>VLOOKUP(A566,cuc!$A$2:$H$2088,8,FALSE)</f>
        <v>0</v>
      </c>
      <c r="D566" s="118"/>
      <c r="E566" s="114"/>
    </row>
    <row r="567" spans="1:5" x14ac:dyDescent="0.25">
      <c r="A567" s="113">
        <v>147505</v>
      </c>
      <c r="B567" s="112" t="s">
        <v>1172</v>
      </c>
      <c r="C567" s="111">
        <f>VLOOKUP(A567,cuc!$A$2:$H$2088,8,FALSE)</f>
        <v>0</v>
      </c>
      <c r="D567" s="118"/>
      <c r="E567" s="114"/>
    </row>
    <row r="568" spans="1:5" x14ac:dyDescent="0.25">
      <c r="A568" s="113">
        <v>147510</v>
      </c>
      <c r="B568" s="112" t="s">
        <v>1171</v>
      </c>
      <c r="C568" s="111">
        <f>VLOOKUP(A568,cuc!$A$2:$H$2088,8,FALSE)</f>
        <v>0</v>
      </c>
      <c r="D568" s="118"/>
      <c r="E568" s="114"/>
    </row>
    <row r="569" spans="1:5" x14ac:dyDescent="0.25">
      <c r="A569" s="113">
        <v>147515</v>
      </c>
      <c r="B569" s="112" t="s">
        <v>1170</v>
      </c>
      <c r="C569" s="111">
        <f>VLOOKUP(A569,cuc!$A$2:$H$2088,8,FALSE)</f>
        <v>0</v>
      </c>
      <c r="D569" s="118"/>
      <c r="E569" s="114"/>
    </row>
    <row r="570" spans="1:5" x14ac:dyDescent="0.25">
      <c r="A570" s="113">
        <v>147520</v>
      </c>
      <c r="B570" s="112" t="s">
        <v>1169</v>
      </c>
      <c r="C570" s="111">
        <f>VLOOKUP(A570,cuc!$A$2:$H$2088,8,FALSE)</f>
        <v>0</v>
      </c>
      <c r="D570" s="118"/>
      <c r="E570" s="114"/>
    </row>
    <row r="571" spans="1:5" x14ac:dyDescent="0.25">
      <c r="A571" s="113">
        <v>147525</v>
      </c>
      <c r="B571" s="112" t="s">
        <v>1168</v>
      </c>
      <c r="C571" s="111">
        <f>VLOOKUP(A571,cuc!$A$2:$H$2088,8,FALSE)</f>
        <v>0</v>
      </c>
      <c r="D571" s="118"/>
      <c r="E571" s="114"/>
    </row>
    <row r="572" spans="1:5" x14ac:dyDescent="0.25">
      <c r="A572" s="113">
        <v>150000</v>
      </c>
      <c r="B572" s="112" t="s">
        <v>1167</v>
      </c>
      <c r="C572" s="111">
        <f>VLOOKUP(A572,cuc!$A$2:$H$2088,8,FALSE)</f>
        <v>0</v>
      </c>
      <c r="D572" s="118"/>
      <c r="E572" s="114"/>
    </row>
    <row r="573" spans="1:5" x14ac:dyDescent="0.25">
      <c r="A573" s="113">
        <v>150500</v>
      </c>
      <c r="B573" s="112" t="s">
        <v>1166</v>
      </c>
      <c r="C573" s="111">
        <f>VLOOKUP(A573,cuc!$A$2:$H$2088,8,FALSE)</f>
        <v>0</v>
      </c>
      <c r="D573" s="118"/>
      <c r="E573" s="114"/>
    </row>
    <row r="574" spans="1:5" x14ac:dyDescent="0.25">
      <c r="A574" s="113">
        <v>150505</v>
      </c>
      <c r="B574" s="112" t="s">
        <v>511</v>
      </c>
      <c r="C574" s="111">
        <f>VLOOKUP(A574,cuc!$A$2:$H$2088,8,FALSE)</f>
        <v>0</v>
      </c>
      <c r="D574" s="118"/>
      <c r="E574" s="114"/>
    </row>
    <row r="575" spans="1:5" x14ac:dyDescent="0.25">
      <c r="A575" s="113">
        <v>150510</v>
      </c>
      <c r="B575" s="112" t="s">
        <v>512</v>
      </c>
      <c r="C575" s="111">
        <f>VLOOKUP(A575,cuc!$A$2:$H$2088,8,FALSE)</f>
        <v>0</v>
      </c>
      <c r="D575" s="118"/>
      <c r="E575" s="114"/>
    </row>
    <row r="576" spans="1:5" x14ac:dyDescent="0.25">
      <c r="A576" s="113">
        <v>150515</v>
      </c>
      <c r="B576" s="112" t="s">
        <v>510</v>
      </c>
      <c r="C576" s="111">
        <f>VLOOKUP(A576,cuc!$A$2:$H$2088,8,FALSE)</f>
        <v>0</v>
      </c>
      <c r="D576" s="118"/>
      <c r="E576" s="114"/>
    </row>
    <row r="577" spans="1:5" x14ac:dyDescent="0.25">
      <c r="A577" s="113">
        <v>150520</v>
      </c>
      <c r="B577" s="112" t="s">
        <v>213</v>
      </c>
      <c r="C577" s="111">
        <f>VLOOKUP(A577,cuc!$A$2:$H$2088,8,FALSE)</f>
        <v>0</v>
      </c>
      <c r="D577" s="118"/>
      <c r="E577" s="114"/>
    </row>
    <row r="578" spans="1:5" x14ac:dyDescent="0.25">
      <c r="A578" s="113">
        <v>150525</v>
      </c>
      <c r="B578" s="112" t="s">
        <v>1165</v>
      </c>
      <c r="C578" s="111">
        <f>VLOOKUP(A578,cuc!$A$2:$H$2088,8,FALSE)</f>
        <v>0</v>
      </c>
      <c r="D578" s="118"/>
      <c r="E578" s="114"/>
    </row>
    <row r="579" spans="1:5" x14ac:dyDescent="0.25">
      <c r="A579" s="113">
        <v>150599</v>
      </c>
      <c r="B579" s="112" t="s">
        <v>1164</v>
      </c>
      <c r="C579" s="111">
        <f>VLOOKUP(A579,cuc!$A$2:$H$2088,8,FALSE)</f>
        <v>0</v>
      </c>
      <c r="D579" s="118"/>
      <c r="E579" s="114"/>
    </row>
    <row r="580" spans="1:5" x14ac:dyDescent="0.25">
      <c r="A580" s="113">
        <v>151000</v>
      </c>
      <c r="B580" s="112" t="s">
        <v>1163</v>
      </c>
      <c r="C580" s="111">
        <f>VLOOKUP(A580,cuc!$A$2:$H$2088,8,FALSE)</f>
        <v>0</v>
      </c>
      <c r="D580" s="118"/>
      <c r="E580" s="114"/>
    </row>
    <row r="581" spans="1:5" x14ac:dyDescent="0.25">
      <c r="A581" s="113">
        <v>151005</v>
      </c>
      <c r="B581" s="112" t="s">
        <v>512</v>
      </c>
      <c r="C581" s="111">
        <f>VLOOKUP(A581,cuc!$A$2:$H$2088,8,FALSE)</f>
        <v>0</v>
      </c>
      <c r="D581" s="118"/>
      <c r="E581" s="114"/>
    </row>
    <row r="582" spans="1:5" x14ac:dyDescent="0.25">
      <c r="A582" s="113">
        <v>151010</v>
      </c>
      <c r="B582" s="112" t="s">
        <v>511</v>
      </c>
      <c r="C582" s="111">
        <f>VLOOKUP(A582,cuc!$A$2:$H$2088,8,FALSE)</f>
        <v>0</v>
      </c>
      <c r="D582" s="118"/>
      <c r="E582" s="114"/>
    </row>
    <row r="583" spans="1:5" x14ac:dyDescent="0.25">
      <c r="A583" s="113">
        <v>151015</v>
      </c>
      <c r="B583" s="112" t="s">
        <v>510</v>
      </c>
      <c r="C583" s="111">
        <f>VLOOKUP(A583,cuc!$A$2:$H$2088,8,FALSE)</f>
        <v>0</v>
      </c>
      <c r="D583" s="118"/>
      <c r="E583" s="114"/>
    </row>
    <row r="584" spans="1:5" x14ac:dyDescent="0.25">
      <c r="A584" s="113">
        <v>151020</v>
      </c>
      <c r="B584" s="112" t="s">
        <v>213</v>
      </c>
      <c r="C584" s="111">
        <f>VLOOKUP(A584,cuc!$A$2:$H$2088,8,FALSE)</f>
        <v>0</v>
      </c>
      <c r="D584" s="118"/>
      <c r="E584" s="114"/>
    </row>
    <row r="585" spans="1:5" x14ac:dyDescent="0.25">
      <c r="A585" s="113">
        <v>160000</v>
      </c>
      <c r="B585" s="112" t="s">
        <v>1162</v>
      </c>
      <c r="C585" s="111">
        <f>VLOOKUP(A585,cuc!$A$2:$H$2088,8,FALSE)</f>
        <v>1103421060.3900001</v>
      </c>
      <c r="D585" s="118"/>
      <c r="E585" s="114"/>
    </row>
    <row r="586" spans="1:5" x14ac:dyDescent="0.25">
      <c r="A586" s="113">
        <v>160500</v>
      </c>
      <c r="B586" s="112" t="s">
        <v>1161</v>
      </c>
      <c r="C586" s="111">
        <f>VLOOKUP(A586,cuc!$A$2:$H$2088,8,FALSE)</f>
        <v>718048792.48000002</v>
      </c>
      <c r="D586" s="118"/>
      <c r="E586" s="114"/>
    </row>
    <row r="587" spans="1:5" x14ac:dyDescent="0.25">
      <c r="A587" s="113">
        <v>160505</v>
      </c>
      <c r="B587" s="112" t="s">
        <v>1154</v>
      </c>
      <c r="C587" s="111">
        <f>VLOOKUP(A587,cuc!$A$2:$H$2088,8,FALSE)</f>
        <v>701207736.99000001</v>
      </c>
      <c r="D587" s="118"/>
      <c r="E587" s="114"/>
    </row>
    <row r="588" spans="1:5" x14ac:dyDescent="0.25">
      <c r="A588" s="113">
        <v>160510</v>
      </c>
      <c r="B588" s="112" t="s">
        <v>1153</v>
      </c>
      <c r="C588" s="111">
        <f>VLOOKUP(A588,cuc!$A$2:$H$2088,8,FALSE)</f>
        <v>9973570</v>
      </c>
      <c r="D588" s="118"/>
      <c r="E588" s="114"/>
    </row>
    <row r="589" spans="1:5" x14ac:dyDescent="0.25">
      <c r="A589" s="113">
        <v>160515</v>
      </c>
      <c r="B589" s="112" t="s">
        <v>1152</v>
      </c>
      <c r="C589" s="111">
        <f>VLOOKUP(A589,cuc!$A$2:$H$2088,8,FALSE)</f>
        <v>1666130</v>
      </c>
      <c r="D589" s="118"/>
      <c r="E589" s="114"/>
    </row>
    <row r="590" spans="1:5" x14ac:dyDescent="0.25">
      <c r="A590" s="113">
        <v>160520</v>
      </c>
      <c r="B590" s="112" t="s">
        <v>1151</v>
      </c>
      <c r="C590" s="111">
        <f>VLOOKUP(A590,cuc!$A$2:$H$2088,8,FALSE)</f>
        <v>33280460.600000001</v>
      </c>
      <c r="D590" s="118"/>
      <c r="E590" s="114"/>
    </row>
    <row r="591" spans="1:5" x14ac:dyDescent="0.25">
      <c r="A591" s="113">
        <v>160599</v>
      </c>
      <c r="B591" s="112" t="s">
        <v>1160</v>
      </c>
      <c r="C591" s="111">
        <f>VLOOKUP(A591,cuc!$A$2:$H$2088,8,FALSE)</f>
        <v>28079105.109999999</v>
      </c>
      <c r="D591" s="118"/>
      <c r="E591" s="114"/>
    </row>
    <row r="592" spans="1:5" x14ac:dyDescent="0.25">
      <c r="A592" s="113">
        <v>161000</v>
      </c>
      <c r="B592" s="112" t="s">
        <v>1159</v>
      </c>
      <c r="C592" s="111">
        <f>VLOOKUP(A592,cuc!$A$2:$H$2088,8,FALSE)</f>
        <v>40046582</v>
      </c>
      <c r="D592" s="118"/>
      <c r="E592" s="114"/>
    </row>
    <row r="593" spans="1:5" x14ac:dyDescent="0.25">
      <c r="A593" s="113">
        <v>161005</v>
      </c>
      <c r="B593" s="112" t="s">
        <v>1154</v>
      </c>
      <c r="C593" s="111">
        <f>VLOOKUP(A593,cuc!$A$2:$H$2088,8,FALSE)</f>
        <v>39853497</v>
      </c>
      <c r="D593" s="118"/>
      <c r="E593" s="114"/>
    </row>
    <row r="594" spans="1:5" x14ac:dyDescent="0.25">
      <c r="A594" s="113">
        <v>161010</v>
      </c>
      <c r="B594" s="112" t="s">
        <v>1153</v>
      </c>
      <c r="C594" s="111">
        <f>VLOOKUP(A594,cuc!$A$2:$H$2088,8,FALSE)</f>
        <v>193085</v>
      </c>
      <c r="D594" s="118"/>
      <c r="E594" s="114"/>
    </row>
    <row r="595" spans="1:5" x14ac:dyDescent="0.25">
      <c r="A595" s="113">
        <v>161015</v>
      </c>
      <c r="B595" s="112" t="s">
        <v>1152</v>
      </c>
      <c r="C595" s="111">
        <f>VLOOKUP(A595,cuc!$A$2:$H$2088,8,FALSE)</f>
        <v>156719</v>
      </c>
      <c r="D595" s="118"/>
      <c r="E595" s="114"/>
    </row>
    <row r="596" spans="1:5" x14ac:dyDescent="0.25">
      <c r="A596" s="113">
        <v>161020</v>
      </c>
      <c r="B596" s="112" t="s">
        <v>1151</v>
      </c>
      <c r="C596" s="111">
        <f>VLOOKUP(A596,cuc!$A$2:$H$2088,8,FALSE)</f>
        <v>4188251.28</v>
      </c>
      <c r="D596" s="118"/>
      <c r="E596" s="114"/>
    </row>
    <row r="597" spans="1:5" x14ac:dyDescent="0.25">
      <c r="A597" s="113">
        <v>161099</v>
      </c>
      <c r="B597" s="112" t="s">
        <v>1158</v>
      </c>
      <c r="C597" s="111">
        <f>VLOOKUP(A597,cuc!$A$2:$H$2088,8,FALSE)</f>
        <v>4344970.28</v>
      </c>
      <c r="D597" s="118"/>
      <c r="E597" s="114"/>
    </row>
    <row r="598" spans="1:5" x14ac:dyDescent="0.25">
      <c r="A598" s="113">
        <v>161500</v>
      </c>
      <c r="B598" s="112" t="s">
        <v>1157</v>
      </c>
      <c r="C598" s="111">
        <f>VLOOKUP(A598,cuc!$A$2:$H$2088,8,FALSE)</f>
        <v>0</v>
      </c>
      <c r="D598" s="118"/>
      <c r="E598" s="114"/>
    </row>
    <row r="599" spans="1:5" x14ac:dyDescent="0.25">
      <c r="A599" s="113">
        <v>161505</v>
      </c>
      <c r="B599" s="112" t="s">
        <v>1154</v>
      </c>
      <c r="C599" s="111">
        <f>VLOOKUP(A599,cuc!$A$2:$H$2088,8,FALSE)</f>
        <v>0</v>
      </c>
      <c r="D599" s="118"/>
      <c r="E599" s="114"/>
    </row>
    <row r="600" spans="1:5" x14ac:dyDescent="0.25">
      <c r="A600" s="113">
        <v>161510</v>
      </c>
      <c r="B600" s="112" t="s">
        <v>1153</v>
      </c>
      <c r="C600" s="111">
        <f>VLOOKUP(A600,cuc!$A$2:$H$2088,8,FALSE)</f>
        <v>0</v>
      </c>
      <c r="D600" s="118"/>
      <c r="E600" s="114"/>
    </row>
    <row r="601" spans="1:5" x14ac:dyDescent="0.25">
      <c r="A601" s="113">
        <v>161515</v>
      </c>
      <c r="B601" s="112" t="s">
        <v>1152</v>
      </c>
      <c r="C601" s="111">
        <f>VLOOKUP(A601,cuc!$A$2:$H$2088,8,FALSE)</f>
        <v>0</v>
      </c>
      <c r="D601" s="118"/>
      <c r="E601" s="114"/>
    </row>
    <row r="602" spans="1:5" x14ac:dyDescent="0.25">
      <c r="A602" s="113">
        <v>161520</v>
      </c>
      <c r="B602" s="112" t="s">
        <v>1151</v>
      </c>
      <c r="C602" s="111">
        <f>VLOOKUP(A602,cuc!$A$2:$H$2088,8,FALSE)</f>
        <v>0</v>
      </c>
      <c r="D602" s="118"/>
      <c r="E602" s="114"/>
    </row>
    <row r="603" spans="1:5" x14ac:dyDescent="0.25">
      <c r="A603" s="113">
        <v>161599</v>
      </c>
      <c r="B603" s="112" t="s">
        <v>1156</v>
      </c>
      <c r="C603" s="111">
        <f>VLOOKUP(A603,cuc!$A$2:$H$2088,8,FALSE)</f>
        <v>0</v>
      </c>
      <c r="D603" s="118"/>
      <c r="E603" s="114"/>
    </row>
    <row r="604" spans="1:5" x14ac:dyDescent="0.25">
      <c r="A604" s="113">
        <v>162000</v>
      </c>
      <c r="B604" s="112" t="s">
        <v>1155</v>
      </c>
      <c r="C604" s="111">
        <f>VLOOKUP(A604,cuc!$A$2:$H$2088,8,FALSE)</f>
        <v>0</v>
      </c>
      <c r="D604" s="118"/>
      <c r="E604" s="114"/>
    </row>
    <row r="605" spans="1:5" x14ac:dyDescent="0.25">
      <c r="A605" s="113">
        <v>162005</v>
      </c>
      <c r="B605" s="112" t="s">
        <v>1154</v>
      </c>
      <c r="C605" s="111">
        <f>VLOOKUP(A605,cuc!$A$2:$H$2088,8,FALSE)</f>
        <v>0</v>
      </c>
      <c r="D605" s="118"/>
      <c r="E605" s="114"/>
    </row>
    <row r="606" spans="1:5" x14ac:dyDescent="0.25">
      <c r="A606" s="113">
        <v>162010</v>
      </c>
      <c r="B606" s="112" t="s">
        <v>1153</v>
      </c>
      <c r="C606" s="111">
        <f>VLOOKUP(A606,cuc!$A$2:$H$2088,8,FALSE)</f>
        <v>0</v>
      </c>
      <c r="D606" s="118"/>
      <c r="E606" s="114"/>
    </row>
    <row r="607" spans="1:5" x14ac:dyDescent="0.25">
      <c r="A607" s="113">
        <v>162015</v>
      </c>
      <c r="B607" s="112" t="s">
        <v>1152</v>
      </c>
      <c r="C607" s="111">
        <f>VLOOKUP(A607,cuc!$A$2:$H$2088,8,FALSE)</f>
        <v>0</v>
      </c>
      <c r="D607" s="118"/>
      <c r="E607" s="114"/>
    </row>
    <row r="608" spans="1:5" x14ac:dyDescent="0.25">
      <c r="A608" s="113">
        <v>162020</v>
      </c>
      <c r="B608" s="112" t="s">
        <v>1151</v>
      </c>
      <c r="C608" s="111">
        <f>VLOOKUP(A608,cuc!$A$2:$H$2088,8,FALSE)</f>
        <v>0</v>
      </c>
      <c r="D608" s="118"/>
      <c r="E608" s="114"/>
    </row>
    <row r="609" spans="1:5" x14ac:dyDescent="0.25">
      <c r="A609" s="113">
        <v>162099</v>
      </c>
      <c r="B609" s="112" t="s">
        <v>1150</v>
      </c>
      <c r="C609" s="111">
        <f>VLOOKUP(A609,cuc!$A$2:$H$2088,8,FALSE)</f>
        <v>0</v>
      </c>
      <c r="D609" s="118"/>
      <c r="E609" s="114"/>
    </row>
    <row r="610" spans="1:5" x14ac:dyDescent="0.25">
      <c r="A610" s="113">
        <v>162500</v>
      </c>
      <c r="B610" s="112" t="s">
        <v>1149</v>
      </c>
      <c r="C610" s="111">
        <f>VLOOKUP(A610,cuc!$A$2:$H$2088,8,FALSE)</f>
        <v>0</v>
      </c>
      <c r="D610" s="118"/>
      <c r="E610" s="114"/>
    </row>
    <row r="611" spans="1:5" x14ac:dyDescent="0.25">
      <c r="A611" s="113">
        <v>162505</v>
      </c>
      <c r="B611" s="112" t="s">
        <v>1148</v>
      </c>
      <c r="C611" s="111">
        <f>VLOOKUP(A611,cuc!$A$2:$H$2088,8,FALSE)</f>
        <v>0</v>
      </c>
      <c r="D611" s="118"/>
      <c r="E611" s="114"/>
    </row>
    <row r="612" spans="1:5" x14ac:dyDescent="0.25">
      <c r="A612" s="113">
        <v>162510</v>
      </c>
      <c r="B612" s="112" t="s">
        <v>1147</v>
      </c>
      <c r="C612" s="111">
        <f>VLOOKUP(A612,cuc!$A$2:$H$2088,8,FALSE)</f>
        <v>0</v>
      </c>
      <c r="D612" s="118"/>
      <c r="E612" s="114"/>
    </row>
    <row r="613" spans="1:5" x14ac:dyDescent="0.25">
      <c r="A613" s="113">
        <v>162515</v>
      </c>
      <c r="B613" s="112" t="s">
        <v>1146</v>
      </c>
      <c r="C613" s="111">
        <f>VLOOKUP(A613,cuc!$A$2:$H$2088,8,FALSE)</f>
        <v>0</v>
      </c>
      <c r="D613" s="118"/>
      <c r="E613" s="114"/>
    </row>
    <row r="614" spans="1:5" x14ac:dyDescent="0.25">
      <c r="A614" s="113">
        <v>162595</v>
      </c>
      <c r="B614" s="112" t="s">
        <v>1010</v>
      </c>
      <c r="C614" s="111">
        <f>VLOOKUP(A614,cuc!$A$2:$H$2088,8,FALSE)</f>
        <v>0</v>
      </c>
      <c r="D614" s="118"/>
      <c r="E614" s="114"/>
    </row>
    <row r="615" spans="1:5" x14ac:dyDescent="0.25">
      <c r="A615" s="113">
        <v>162599</v>
      </c>
      <c r="B615" s="112" t="s">
        <v>1145</v>
      </c>
      <c r="C615" s="111">
        <f>VLOOKUP(A615,cuc!$A$2:$H$2088,8,FALSE)</f>
        <v>0</v>
      </c>
      <c r="D615" s="118"/>
      <c r="E615" s="114"/>
    </row>
    <row r="616" spans="1:5" x14ac:dyDescent="0.25">
      <c r="A616" s="113">
        <v>163000</v>
      </c>
      <c r="B616" s="112" t="s">
        <v>1144</v>
      </c>
      <c r="C616" s="111">
        <f>VLOOKUP(A616,cuc!$A$2:$H$2088,8,FALSE)</f>
        <v>13711111</v>
      </c>
      <c r="D616" s="118"/>
      <c r="E616" s="114"/>
    </row>
    <row r="617" spans="1:5" x14ac:dyDescent="0.25">
      <c r="A617" s="113">
        <v>163010</v>
      </c>
      <c r="B617" s="112" t="s">
        <v>1143</v>
      </c>
      <c r="C617" s="111">
        <f>VLOOKUP(A617,cuc!$A$2:$H$2088,8,FALSE)</f>
        <v>0</v>
      </c>
      <c r="D617" s="118"/>
      <c r="E617" s="114"/>
    </row>
    <row r="618" spans="1:5" x14ac:dyDescent="0.25">
      <c r="A618" s="113">
        <v>163020</v>
      </c>
      <c r="B618" s="112" t="s">
        <v>986</v>
      </c>
      <c r="C618" s="111">
        <f>VLOOKUP(A618,cuc!$A$2:$H$2088,8,FALSE)</f>
        <v>0</v>
      </c>
      <c r="D618" s="118"/>
      <c r="E618" s="114"/>
    </row>
    <row r="619" spans="1:5" x14ac:dyDescent="0.25">
      <c r="A619" s="113">
        <v>163095</v>
      </c>
      <c r="B619" s="112" t="s">
        <v>213</v>
      </c>
      <c r="C619" s="111">
        <f>VLOOKUP(A619,cuc!$A$2:$H$2088,8,FALSE)</f>
        <v>13711111</v>
      </c>
      <c r="D619" s="118"/>
      <c r="E619" s="114"/>
    </row>
    <row r="620" spans="1:5" x14ac:dyDescent="0.25">
      <c r="A620" s="113">
        <v>163099</v>
      </c>
      <c r="B620" s="112" t="s">
        <v>1142</v>
      </c>
      <c r="C620" s="111">
        <f>VLOOKUP(A620,cuc!$A$2:$H$2088,8,FALSE)</f>
        <v>0</v>
      </c>
      <c r="D620" s="118"/>
      <c r="E620" s="114"/>
    </row>
    <row r="621" spans="1:5" x14ac:dyDescent="0.25">
      <c r="A621" s="113">
        <v>163500</v>
      </c>
      <c r="B621" s="112" t="s">
        <v>904</v>
      </c>
      <c r="C621" s="111">
        <f>VLOOKUP(A621,cuc!$A$2:$H$2088,8,FALSE)</f>
        <v>10221973</v>
      </c>
      <c r="D621" s="118"/>
      <c r="E621" s="114"/>
    </row>
    <row r="622" spans="1:5" x14ac:dyDescent="0.25">
      <c r="A622" s="113">
        <v>163505</v>
      </c>
      <c r="B622" s="112" t="s">
        <v>1141</v>
      </c>
      <c r="C622" s="111">
        <f>VLOOKUP(A622,cuc!$A$2:$H$2088,8,FALSE)</f>
        <v>10221973</v>
      </c>
      <c r="D622" s="118"/>
      <c r="E622" s="114"/>
    </row>
    <row r="623" spans="1:5" x14ac:dyDescent="0.25">
      <c r="A623" s="113">
        <v>163510</v>
      </c>
      <c r="B623" s="112" t="s">
        <v>1140</v>
      </c>
      <c r="C623" s="111">
        <f>VLOOKUP(A623,cuc!$A$2:$H$2088,8,FALSE)</f>
        <v>0</v>
      </c>
      <c r="D623" s="118"/>
      <c r="E623" s="114"/>
    </row>
    <row r="624" spans="1:5" x14ac:dyDescent="0.25">
      <c r="A624" s="113">
        <v>163515</v>
      </c>
      <c r="B624" s="112" t="s">
        <v>1139</v>
      </c>
      <c r="C624" s="111">
        <f>VLOOKUP(A624,cuc!$A$2:$H$2088,8,FALSE)</f>
        <v>0</v>
      </c>
      <c r="D624" s="118"/>
      <c r="E624" s="114"/>
    </row>
    <row r="625" spans="1:5" x14ac:dyDescent="0.25">
      <c r="A625" s="113">
        <v>163599</v>
      </c>
      <c r="B625" s="112" t="s">
        <v>1138</v>
      </c>
      <c r="C625" s="111">
        <f>VLOOKUP(A625,cuc!$A$2:$H$2088,8,FALSE)</f>
        <v>0</v>
      </c>
      <c r="D625" s="118"/>
      <c r="E625" s="114"/>
    </row>
    <row r="626" spans="1:5" x14ac:dyDescent="0.25">
      <c r="A626" s="113">
        <v>164000</v>
      </c>
      <c r="B626" s="112" t="s">
        <v>1137</v>
      </c>
      <c r="C626" s="111">
        <f>VLOOKUP(A626,cuc!$A$2:$H$2088,8,FALSE)</f>
        <v>6043280.4900000002</v>
      </c>
      <c r="D626" s="118"/>
      <c r="E626" s="114"/>
    </row>
    <row r="627" spans="1:5" x14ac:dyDescent="0.25">
      <c r="A627" s="113">
        <v>164005</v>
      </c>
      <c r="B627" s="112" t="s">
        <v>950</v>
      </c>
      <c r="C627" s="111">
        <f>VLOOKUP(A627,cuc!$A$2:$H$2088,8,FALSE)</f>
        <v>0</v>
      </c>
      <c r="D627" s="118"/>
      <c r="E627" s="114"/>
    </row>
    <row r="628" spans="1:5" x14ac:dyDescent="0.25">
      <c r="A628" s="113">
        <v>164010</v>
      </c>
      <c r="B628" s="112" t="s">
        <v>1136</v>
      </c>
      <c r="C628" s="111">
        <f>VLOOKUP(A628,cuc!$A$2:$H$2088,8,FALSE)</f>
        <v>158504.78</v>
      </c>
      <c r="D628" s="118"/>
      <c r="E628" s="114"/>
    </row>
    <row r="629" spans="1:5" x14ac:dyDescent="0.25">
      <c r="A629" s="113">
        <v>164015</v>
      </c>
      <c r="B629" s="112" t="s">
        <v>1135</v>
      </c>
      <c r="C629" s="111">
        <f>VLOOKUP(A629,cuc!$A$2:$H$2088,8,FALSE)</f>
        <v>1126275.71</v>
      </c>
      <c r="D629" s="118"/>
      <c r="E629" s="114"/>
    </row>
    <row r="630" spans="1:5" x14ac:dyDescent="0.25">
      <c r="A630" s="113">
        <v>164020</v>
      </c>
      <c r="B630" s="112" t="s">
        <v>1134</v>
      </c>
      <c r="C630" s="111">
        <f>VLOOKUP(A630,cuc!$A$2:$H$2088,8,FALSE)</f>
        <v>4758500</v>
      </c>
      <c r="D630" s="118"/>
      <c r="E630" s="114"/>
    </row>
    <row r="631" spans="1:5" x14ac:dyDescent="0.25">
      <c r="A631" s="113">
        <v>164025</v>
      </c>
      <c r="B631" s="112" t="s">
        <v>1133</v>
      </c>
      <c r="C631" s="111">
        <f>VLOOKUP(A631,cuc!$A$2:$H$2088,8,FALSE)</f>
        <v>0</v>
      </c>
      <c r="D631" s="118"/>
      <c r="E631" s="114"/>
    </row>
    <row r="632" spans="1:5" x14ac:dyDescent="0.25">
      <c r="A632" s="113">
        <v>164030</v>
      </c>
      <c r="B632" s="112" t="s">
        <v>1132</v>
      </c>
      <c r="C632" s="111">
        <f>VLOOKUP(A632,cuc!$A$2:$H$2088,8,FALSE)</f>
        <v>0</v>
      </c>
      <c r="D632" s="118"/>
      <c r="E632" s="114"/>
    </row>
    <row r="633" spans="1:5" x14ac:dyDescent="0.25">
      <c r="A633" s="113">
        <v>164035</v>
      </c>
      <c r="B633" s="112" t="s">
        <v>1131</v>
      </c>
      <c r="C633" s="111">
        <f>VLOOKUP(A633,cuc!$A$2:$H$2088,8,FALSE)</f>
        <v>0</v>
      </c>
      <c r="D633" s="118"/>
      <c r="E633" s="114"/>
    </row>
    <row r="634" spans="1:5" x14ac:dyDescent="0.25">
      <c r="A634" s="113">
        <v>164040</v>
      </c>
      <c r="B634" s="112" t="s">
        <v>1130</v>
      </c>
      <c r="C634" s="111">
        <f>VLOOKUP(A634,cuc!$A$2:$H$2088,8,FALSE)</f>
        <v>0</v>
      </c>
      <c r="D634" s="118"/>
      <c r="E634" s="114"/>
    </row>
    <row r="635" spans="1:5" x14ac:dyDescent="0.25">
      <c r="A635" s="113">
        <v>164095</v>
      </c>
      <c r="B635" s="112" t="s">
        <v>1129</v>
      </c>
      <c r="C635" s="111">
        <f>VLOOKUP(A635,cuc!$A$2:$H$2088,8,FALSE)</f>
        <v>0</v>
      </c>
      <c r="D635" s="118"/>
      <c r="E635" s="114"/>
    </row>
    <row r="636" spans="1:5" x14ac:dyDescent="0.25">
      <c r="A636" s="113">
        <v>164099</v>
      </c>
      <c r="B636" s="112" t="s">
        <v>1128</v>
      </c>
      <c r="C636" s="111">
        <f>VLOOKUP(A636,cuc!$A$2:$H$2088,8,FALSE)</f>
        <v>0</v>
      </c>
      <c r="D636" s="118"/>
      <c r="E636" s="114"/>
    </row>
    <row r="637" spans="1:5" x14ac:dyDescent="0.25">
      <c r="A637" s="113">
        <v>165000</v>
      </c>
      <c r="B637" s="112" t="s">
        <v>1127</v>
      </c>
      <c r="C637" s="111">
        <f>VLOOKUP(A637,cuc!$A$2:$H$2088,8,FALSE)</f>
        <v>13382674</v>
      </c>
      <c r="D637" s="118"/>
      <c r="E637" s="114"/>
    </row>
    <row r="638" spans="1:5" x14ac:dyDescent="0.25">
      <c r="A638" s="113">
        <v>165005</v>
      </c>
      <c r="B638" s="112" t="s">
        <v>1126</v>
      </c>
      <c r="C638" s="111">
        <f>VLOOKUP(A638,cuc!$A$2:$H$2088,8,FALSE)</f>
        <v>0</v>
      </c>
      <c r="D638" s="118"/>
      <c r="E638" s="114"/>
    </row>
    <row r="639" spans="1:5" x14ac:dyDescent="0.25">
      <c r="A639" s="113">
        <v>165010</v>
      </c>
      <c r="B639" s="112" t="s">
        <v>1125</v>
      </c>
      <c r="C639" s="111">
        <f>VLOOKUP(A639,cuc!$A$2:$H$2088,8,FALSE)</f>
        <v>0</v>
      </c>
      <c r="D639" s="118"/>
      <c r="E639" s="114"/>
    </row>
    <row r="640" spans="1:5" x14ac:dyDescent="0.25">
      <c r="A640" s="113">
        <v>165015</v>
      </c>
      <c r="B640" s="112" t="s">
        <v>1124</v>
      </c>
      <c r="C640" s="111">
        <f>VLOOKUP(A640,cuc!$A$2:$H$2088,8,FALSE)</f>
        <v>0</v>
      </c>
      <c r="D640" s="118"/>
      <c r="E640" s="114"/>
    </row>
    <row r="641" spans="1:5" x14ac:dyDescent="0.25">
      <c r="A641" s="113">
        <v>165095</v>
      </c>
      <c r="B641" s="112" t="s">
        <v>213</v>
      </c>
      <c r="C641" s="111">
        <f>VLOOKUP(A641,cuc!$A$2:$H$2088,8,FALSE)</f>
        <v>17321238</v>
      </c>
      <c r="D641" s="118"/>
      <c r="E641" s="114"/>
    </row>
    <row r="642" spans="1:5" x14ac:dyDescent="0.25">
      <c r="A642" s="113">
        <v>165099</v>
      </c>
      <c r="B642" s="112" t="s">
        <v>1123</v>
      </c>
      <c r="C642" s="111">
        <f>VLOOKUP(A642,cuc!$A$2:$H$2088,8,FALSE)</f>
        <v>3938564</v>
      </c>
      <c r="D642" s="118"/>
      <c r="E642" s="114"/>
    </row>
    <row r="643" spans="1:5" x14ac:dyDescent="0.25">
      <c r="A643" s="113">
        <v>165500</v>
      </c>
      <c r="B643" s="112" t="s">
        <v>1122</v>
      </c>
      <c r="C643" s="111">
        <f>VLOOKUP(A643,cuc!$A$2:$H$2088,8,FALSE)</f>
        <v>337070</v>
      </c>
      <c r="D643" s="118"/>
      <c r="E643" s="114"/>
    </row>
    <row r="644" spans="1:5" x14ac:dyDescent="0.25">
      <c r="A644" s="113">
        <v>165505</v>
      </c>
      <c r="B644" s="112" t="s">
        <v>1121</v>
      </c>
      <c r="C644" s="111">
        <f>VLOOKUP(A644,cuc!$A$2:$H$2088,8,FALSE)</f>
        <v>0</v>
      </c>
      <c r="D644" s="118"/>
      <c r="E644" s="114"/>
    </row>
    <row r="645" spans="1:5" x14ac:dyDescent="0.25">
      <c r="A645" s="113">
        <v>165510</v>
      </c>
      <c r="B645" s="112" t="s">
        <v>1120</v>
      </c>
      <c r="C645" s="111">
        <f>VLOOKUP(A645,cuc!$A$2:$H$2088,8,FALSE)</f>
        <v>337070</v>
      </c>
      <c r="D645" s="118"/>
      <c r="E645" s="114"/>
    </row>
    <row r="646" spans="1:5" x14ac:dyDescent="0.25">
      <c r="A646" s="113">
        <v>165515</v>
      </c>
      <c r="B646" s="112" t="s">
        <v>1119</v>
      </c>
      <c r="C646" s="111">
        <f>VLOOKUP(A646,cuc!$A$2:$H$2088,8,FALSE)</f>
        <v>0</v>
      </c>
      <c r="D646" s="118"/>
      <c r="E646" s="114"/>
    </row>
    <row r="647" spans="1:5" x14ac:dyDescent="0.25">
      <c r="A647" s="113">
        <v>165595</v>
      </c>
      <c r="B647" s="112" t="s">
        <v>213</v>
      </c>
      <c r="C647" s="111">
        <f>VLOOKUP(A647,cuc!$A$2:$H$2088,8,FALSE)</f>
        <v>0</v>
      </c>
      <c r="D647" s="118"/>
      <c r="E647" s="114"/>
    </row>
    <row r="648" spans="1:5" x14ac:dyDescent="0.25">
      <c r="A648" s="113">
        <v>165599</v>
      </c>
      <c r="B648" s="112" t="s">
        <v>1118</v>
      </c>
      <c r="C648" s="111">
        <f>VLOOKUP(A648,cuc!$A$2:$H$2088,8,FALSE)</f>
        <v>0</v>
      </c>
      <c r="D648" s="118"/>
      <c r="E648" s="114"/>
    </row>
    <row r="649" spans="1:5" x14ac:dyDescent="0.25">
      <c r="A649" s="113">
        <v>166000</v>
      </c>
      <c r="B649" s="112" t="s">
        <v>1117</v>
      </c>
      <c r="C649" s="111">
        <f>VLOOKUP(A649,cuc!$A$2:$H$2088,8,FALSE)</f>
        <v>301629577.42000002</v>
      </c>
      <c r="D649" s="118"/>
      <c r="E649" s="114"/>
    </row>
    <row r="650" spans="1:5" x14ac:dyDescent="0.25">
      <c r="A650" s="113">
        <v>166005</v>
      </c>
      <c r="B650" s="112" t="s">
        <v>453</v>
      </c>
      <c r="C650" s="111">
        <f>VLOOKUP(A650,cuc!$A$2:$H$2088,8,FALSE)</f>
        <v>0</v>
      </c>
      <c r="D650" s="118"/>
      <c r="E650" s="114"/>
    </row>
    <row r="651" spans="1:5" x14ac:dyDescent="0.25">
      <c r="A651" s="113">
        <v>166010</v>
      </c>
      <c r="B651" s="112" t="s">
        <v>483</v>
      </c>
      <c r="C651" s="111">
        <f>VLOOKUP(A651,cuc!$A$2:$H$2088,8,FALSE)</f>
        <v>0</v>
      </c>
      <c r="D651" s="118"/>
      <c r="E651" s="114"/>
    </row>
    <row r="652" spans="1:5" x14ac:dyDescent="0.25">
      <c r="A652" s="113">
        <v>166015</v>
      </c>
      <c r="B652" s="112" t="s">
        <v>1116</v>
      </c>
      <c r="C652" s="111">
        <f>VLOOKUP(A652,cuc!$A$2:$H$2088,8,FALSE)</f>
        <v>0</v>
      </c>
      <c r="D652" s="118"/>
      <c r="E652" s="114"/>
    </row>
    <row r="653" spans="1:5" x14ac:dyDescent="0.25">
      <c r="A653" s="113">
        <v>166020</v>
      </c>
      <c r="B653" s="112" t="s">
        <v>425</v>
      </c>
      <c r="C653" s="111">
        <f>VLOOKUP(A653,cuc!$A$2:$H$2088,8,FALSE)</f>
        <v>0</v>
      </c>
      <c r="D653" s="118"/>
      <c r="E653" s="114"/>
    </row>
    <row r="654" spans="1:5" x14ac:dyDescent="0.25">
      <c r="A654" s="113">
        <v>166025</v>
      </c>
      <c r="B654" s="112" t="s">
        <v>1115</v>
      </c>
      <c r="C654" s="111">
        <f>VLOOKUP(A654,cuc!$A$2:$H$2088,8,FALSE)</f>
        <v>0</v>
      </c>
      <c r="D654" s="118"/>
      <c r="E654" s="114"/>
    </row>
    <row r="655" spans="1:5" x14ac:dyDescent="0.25">
      <c r="A655" s="113">
        <v>166030</v>
      </c>
      <c r="B655" s="112" t="s">
        <v>1114</v>
      </c>
      <c r="C655" s="111">
        <f>VLOOKUP(A655,cuc!$A$2:$H$2088,8,FALSE)</f>
        <v>0</v>
      </c>
      <c r="D655" s="118"/>
      <c r="E655" s="114"/>
    </row>
    <row r="656" spans="1:5" x14ac:dyDescent="0.25">
      <c r="A656" s="113">
        <v>166035</v>
      </c>
      <c r="B656" s="112" t="s">
        <v>1113</v>
      </c>
      <c r="C656" s="111">
        <f>VLOOKUP(A656,cuc!$A$2:$H$2088,8,FALSE)</f>
        <v>331989643.42000002</v>
      </c>
      <c r="D656" s="118"/>
      <c r="E656" s="114"/>
    </row>
    <row r="657" spans="1:5" x14ac:dyDescent="0.25">
      <c r="A657" s="113">
        <v>166040</v>
      </c>
      <c r="B657" s="112" t="s">
        <v>1112</v>
      </c>
      <c r="C657" s="111">
        <f>VLOOKUP(A657,cuc!$A$2:$H$2088,8,FALSE)</f>
        <v>0</v>
      </c>
      <c r="D657" s="118"/>
      <c r="E657" s="114"/>
    </row>
    <row r="658" spans="1:5" x14ac:dyDescent="0.25">
      <c r="A658" s="113">
        <v>166045</v>
      </c>
      <c r="B658" s="112" t="s">
        <v>1111</v>
      </c>
      <c r="C658" s="111">
        <f>VLOOKUP(A658,cuc!$A$2:$H$2088,8,FALSE)</f>
        <v>0</v>
      </c>
      <c r="D658" s="118"/>
      <c r="E658" s="114"/>
    </row>
    <row r="659" spans="1:5" x14ac:dyDescent="0.25">
      <c r="A659" s="113">
        <v>166050</v>
      </c>
      <c r="B659" s="112" t="s">
        <v>213</v>
      </c>
      <c r="C659" s="111">
        <f>VLOOKUP(A659,cuc!$A$2:$H$2088,8,FALSE)</f>
        <v>0</v>
      </c>
      <c r="D659" s="118"/>
      <c r="E659" s="114"/>
    </row>
    <row r="660" spans="1:5" x14ac:dyDescent="0.25">
      <c r="A660" s="113">
        <v>166099</v>
      </c>
      <c r="B660" s="112" t="s">
        <v>1110</v>
      </c>
      <c r="C660" s="111">
        <f>VLOOKUP(A660,cuc!$A$2:$H$2088,8,FALSE)</f>
        <v>30360066</v>
      </c>
      <c r="D660" s="118"/>
      <c r="E660" s="114"/>
    </row>
    <row r="661" spans="1:5" x14ac:dyDescent="0.25">
      <c r="A661" s="113">
        <v>170000</v>
      </c>
      <c r="B661" s="112" t="s">
        <v>1109</v>
      </c>
      <c r="C661" s="111">
        <f>VLOOKUP(A661,cuc!$A$2:$H$2088,8,FALSE)</f>
        <v>7457345387.1800003</v>
      </c>
      <c r="D661" s="118"/>
      <c r="E661" s="114"/>
    </row>
    <row r="662" spans="1:5" x14ac:dyDescent="0.25">
      <c r="A662" s="113">
        <v>170500</v>
      </c>
      <c r="B662" s="112" t="s">
        <v>1085</v>
      </c>
      <c r="C662" s="111">
        <f>VLOOKUP(A662,cuc!$A$2:$H$2088,8,FALSE)</f>
        <v>7457345387.1800003</v>
      </c>
      <c r="D662" s="118"/>
      <c r="E662" s="114"/>
    </row>
    <row r="663" spans="1:5" x14ac:dyDescent="0.25">
      <c r="A663" s="113">
        <v>170502</v>
      </c>
      <c r="B663" s="112" t="s">
        <v>508</v>
      </c>
      <c r="C663" s="111">
        <f>VLOOKUP(A663,cuc!$A$2:$H$2088,8,FALSE)</f>
        <v>1133319445</v>
      </c>
      <c r="D663" s="118"/>
      <c r="E663" s="114"/>
    </row>
    <row r="664" spans="1:5" x14ac:dyDescent="0.25">
      <c r="A664" s="113">
        <v>170503</v>
      </c>
      <c r="B664" s="112" t="s">
        <v>1108</v>
      </c>
      <c r="C664" s="111">
        <f>VLOOKUP(A664,cuc!$A$2:$H$2088,8,FALSE)</f>
        <v>3341081286</v>
      </c>
      <c r="D664" s="118"/>
      <c r="E664" s="114"/>
    </row>
    <row r="665" spans="1:5" x14ac:dyDescent="0.25">
      <c r="A665" s="113">
        <v>170504</v>
      </c>
      <c r="B665" s="112" t="s">
        <v>571</v>
      </c>
      <c r="C665" s="111">
        <f>VLOOKUP(A665,cuc!$A$2:$H$2088,8,FALSE)</f>
        <v>2656784903</v>
      </c>
      <c r="D665" s="118"/>
      <c r="E665" s="114"/>
    </row>
    <row r="666" spans="1:5" x14ac:dyDescent="0.25">
      <c r="A666" s="113">
        <v>170505</v>
      </c>
      <c r="B666" s="112" t="s">
        <v>570</v>
      </c>
      <c r="C666" s="111">
        <f>VLOOKUP(A666,cuc!$A$2:$H$2088,8,FALSE)</f>
        <v>237666077.86000001</v>
      </c>
      <c r="D666" s="118"/>
      <c r="E666" s="114"/>
    </row>
    <row r="667" spans="1:5" x14ac:dyDescent="0.25">
      <c r="A667" s="113">
        <v>170506</v>
      </c>
      <c r="B667" s="112" t="s">
        <v>557</v>
      </c>
      <c r="C667" s="111">
        <f>VLOOKUP(A667,cuc!$A$2:$H$2088,8,FALSE)</f>
        <v>0</v>
      </c>
      <c r="D667" s="118"/>
      <c r="E667" s="114"/>
    </row>
    <row r="668" spans="1:5" x14ac:dyDescent="0.25">
      <c r="A668" s="113">
        <v>170507</v>
      </c>
      <c r="B668" s="112" t="s">
        <v>1107</v>
      </c>
      <c r="C668" s="111">
        <f>VLOOKUP(A668,cuc!$A$2:$H$2088,8,FALSE)</f>
        <v>0</v>
      </c>
      <c r="D668" s="118"/>
      <c r="E668" s="114"/>
    </row>
    <row r="669" spans="1:5" x14ac:dyDescent="0.25">
      <c r="A669" s="113">
        <v>170510</v>
      </c>
      <c r="B669" s="112" t="s">
        <v>1106</v>
      </c>
      <c r="C669" s="111">
        <f>VLOOKUP(A669,cuc!$A$2:$H$2088,8,FALSE)</f>
        <v>0</v>
      </c>
      <c r="D669" s="118"/>
      <c r="E669" s="114"/>
    </row>
    <row r="670" spans="1:5" x14ac:dyDescent="0.25">
      <c r="A670" s="113">
        <v>170515</v>
      </c>
      <c r="B670" s="112" t="s">
        <v>1105</v>
      </c>
      <c r="C670" s="111">
        <f>VLOOKUP(A670,cuc!$A$2:$H$2088,8,FALSE)</f>
        <v>0</v>
      </c>
      <c r="D670" s="118"/>
      <c r="E670" s="114"/>
    </row>
    <row r="671" spans="1:5" x14ac:dyDescent="0.25">
      <c r="A671" s="113">
        <v>170520</v>
      </c>
      <c r="B671" s="112" t="s">
        <v>569</v>
      </c>
      <c r="C671" s="111">
        <f>VLOOKUP(A671,cuc!$A$2:$H$2088,8,FALSE)</f>
        <v>226369997</v>
      </c>
      <c r="D671" s="118"/>
      <c r="E671" s="114"/>
    </row>
    <row r="672" spans="1:5" x14ac:dyDescent="0.25">
      <c r="A672" s="113">
        <v>170524</v>
      </c>
      <c r="B672" s="112" t="s">
        <v>510</v>
      </c>
      <c r="C672" s="111">
        <f>VLOOKUP(A672,cuc!$A$2:$H$2088,8,FALSE)</f>
        <v>0</v>
      </c>
      <c r="D672" s="118"/>
      <c r="E672" s="114"/>
    </row>
    <row r="673" spans="1:5" x14ac:dyDescent="0.25">
      <c r="A673" s="113">
        <v>170525</v>
      </c>
      <c r="B673" s="112" t="s">
        <v>567</v>
      </c>
      <c r="C673" s="111">
        <f>VLOOKUP(A673,cuc!$A$2:$H$2088,8,FALSE)</f>
        <v>0</v>
      </c>
      <c r="D673" s="118"/>
      <c r="E673" s="114"/>
    </row>
    <row r="674" spans="1:5" x14ac:dyDescent="0.25">
      <c r="A674" s="113">
        <v>170526</v>
      </c>
      <c r="B674" s="112" t="s">
        <v>566</v>
      </c>
      <c r="C674" s="111">
        <f>VLOOKUP(A674,cuc!$A$2:$H$2088,8,FALSE)</f>
        <v>0</v>
      </c>
      <c r="D674" s="118"/>
      <c r="E674" s="114"/>
    </row>
    <row r="675" spans="1:5" x14ac:dyDescent="0.25">
      <c r="A675" s="113">
        <v>170528</v>
      </c>
      <c r="B675" s="112" t="s">
        <v>565</v>
      </c>
      <c r="C675" s="111">
        <f>VLOOKUP(A675,cuc!$A$2:$H$2088,8,FALSE)</f>
        <v>0</v>
      </c>
      <c r="D675" s="118"/>
      <c r="E675" s="114"/>
    </row>
    <row r="676" spans="1:5" x14ac:dyDescent="0.25">
      <c r="A676" s="113">
        <v>170529</v>
      </c>
      <c r="B676" s="112" t="s">
        <v>564</v>
      </c>
      <c r="C676" s="111">
        <f>VLOOKUP(A676,cuc!$A$2:$H$2088,8,FALSE)</f>
        <v>0</v>
      </c>
      <c r="D676" s="118"/>
      <c r="E676" s="114"/>
    </row>
    <row r="677" spans="1:5" x14ac:dyDescent="0.25">
      <c r="A677" s="113">
        <v>170530</v>
      </c>
      <c r="B677" s="112" t="s">
        <v>563</v>
      </c>
      <c r="C677" s="111">
        <f>VLOOKUP(A677,cuc!$A$2:$H$2088,8,FALSE)</f>
        <v>333073102</v>
      </c>
      <c r="D677" s="118"/>
      <c r="E677" s="114"/>
    </row>
    <row r="678" spans="1:5" x14ac:dyDescent="0.25">
      <c r="A678" s="113">
        <v>170535</v>
      </c>
      <c r="B678" s="112" t="s">
        <v>561</v>
      </c>
      <c r="C678" s="111">
        <f>VLOOKUP(A678,cuc!$A$2:$H$2088,8,FALSE)</f>
        <v>0</v>
      </c>
      <c r="D678" s="118"/>
      <c r="E678" s="114"/>
    </row>
    <row r="679" spans="1:5" x14ac:dyDescent="0.25">
      <c r="A679" s="113">
        <v>170540</v>
      </c>
      <c r="B679" s="112" t="s">
        <v>555</v>
      </c>
      <c r="C679" s="111">
        <f>VLOOKUP(A679,cuc!$A$2:$H$2088,8,FALSE)</f>
        <v>0</v>
      </c>
      <c r="D679" s="118"/>
      <c r="E679" s="114"/>
    </row>
    <row r="680" spans="1:5" x14ac:dyDescent="0.25">
      <c r="A680" s="113">
        <v>170545</v>
      </c>
      <c r="B680" s="112" t="s">
        <v>560</v>
      </c>
      <c r="C680" s="111">
        <f>VLOOKUP(A680,cuc!$A$2:$H$2088,8,FALSE)</f>
        <v>315170026</v>
      </c>
      <c r="D680" s="118"/>
      <c r="E680" s="114"/>
    </row>
    <row r="681" spans="1:5" x14ac:dyDescent="0.25">
      <c r="A681" s="113">
        <v>170550</v>
      </c>
      <c r="B681" s="112" t="s">
        <v>1104</v>
      </c>
      <c r="C681" s="111">
        <f>VLOOKUP(A681,cuc!$A$2:$H$2088,8,FALSE)</f>
        <v>0</v>
      </c>
      <c r="D681" s="118"/>
      <c r="E681" s="114"/>
    </row>
    <row r="682" spans="1:5" x14ac:dyDescent="0.25">
      <c r="A682" s="113">
        <v>170555</v>
      </c>
      <c r="B682" s="112" t="s">
        <v>558</v>
      </c>
      <c r="C682" s="111">
        <f>VLOOKUP(A682,cuc!$A$2:$H$2088,8,FALSE)</f>
        <v>0</v>
      </c>
      <c r="D682" s="118"/>
      <c r="E682" s="114"/>
    </row>
    <row r="683" spans="1:5" x14ac:dyDescent="0.25">
      <c r="A683" s="113">
        <v>170560</v>
      </c>
      <c r="B683" s="112" t="s">
        <v>562</v>
      </c>
      <c r="C683" s="111">
        <f>VLOOKUP(A683,cuc!$A$2:$H$2088,8,FALSE)</f>
        <v>25951551</v>
      </c>
      <c r="D683" s="118"/>
      <c r="E683" s="114"/>
    </row>
    <row r="684" spans="1:5" x14ac:dyDescent="0.25">
      <c r="A684" s="113">
        <v>170565</v>
      </c>
      <c r="B684" s="112" t="s">
        <v>1103</v>
      </c>
      <c r="C684" s="111">
        <f>VLOOKUP(A684,cuc!$A$2:$H$2088,8,FALSE)</f>
        <v>0</v>
      </c>
      <c r="D684" s="118"/>
      <c r="E684" s="114"/>
    </row>
    <row r="685" spans="1:5" x14ac:dyDescent="0.25">
      <c r="A685" s="113">
        <v>170570</v>
      </c>
      <c r="B685" s="112" t="s">
        <v>1102</v>
      </c>
      <c r="C685" s="111">
        <f>VLOOKUP(A685,cuc!$A$2:$H$2088,8,FALSE)</f>
        <v>0</v>
      </c>
      <c r="D685" s="118"/>
      <c r="E685" s="114"/>
    </row>
    <row r="686" spans="1:5" x14ac:dyDescent="0.25">
      <c r="A686" s="113">
        <v>170575</v>
      </c>
      <c r="B686" s="112" t="s">
        <v>1101</v>
      </c>
      <c r="C686" s="111">
        <f>VLOOKUP(A686,cuc!$A$2:$H$2088,8,FALSE)</f>
        <v>0</v>
      </c>
      <c r="D686" s="118"/>
      <c r="E686" s="114"/>
    </row>
    <row r="687" spans="1:5" x14ac:dyDescent="0.25">
      <c r="A687" s="113">
        <v>170580</v>
      </c>
      <c r="B687" s="112" t="s">
        <v>1100</v>
      </c>
      <c r="C687" s="111">
        <f>VLOOKUP(A687,cuc!$A$2:$H$2088,8,FALSE)</f>
        <v>0</v>
      </c>
      <c r="D687" s="118"/>
      <c r="E687" s="114"/>
    </row>
    <row r="688" spans="1:5" x14ac:dyDescent="0.25">
      <c r="A688" s="113">
        <v>170585</v>
      </c>
      <c r="B688" s="112" t="s">
        <v>1099</v>
      </c>
      <c r="C688" s="111">
        <f>VLOOKUP(A688,cuc!$A$2:$H$2088,8,FALSE)</f>
        <v>0</v>
      </c>
      <c r="D688" s="118"/>
      <c r="E688" s="114"/>
    </row>
    <row r="689" spans="1:5" x14ac:dyDescent="0.25">
      <c r="A689" s="113">
        <v>170590</v>
      </c>
      <c r="B689" s="112" t="s">
        <v>1098</v>
      </c>
      <c r="C689" s="111">
        <f>VLOOKUP(A689,cuc!$A$2:$H$2088,8,FALSE)</f>
        <v>0</v>
      </c>
      <c r="D689" s="118"/>
      <c r="E689" s="114"/>
    </row>
    <row r="690" spans="1:5" x14ac:dyDescent="0.25">
      <c r="A690" s="113">
        <v>170591</v>
      </c>
      <c r="B690" s="112" t="s">
        <v>1097</v>
      </c>
      <c r="C690" s="111">
        <f>VLOOKUP(A690,cuc!$A$2:$H$2088,8,FALSE)</f>
        <v>0</v>
      </c>
      <c r="D690" s="118"/>
      <c r="E690" s="114"/>
    </row>
    <row r="691" spans="1:5" x14ac:dyDescent="0.25">
      <c r="A691" s="113">
        <v>170592</v>
      </c>
      <c r="B691" s="112" t="s">
        <v>447</v>
      </c>
      <c r="C691" s="111">
        <f>VLOOKUP(A691,cuc!$A$2:$H$2088,8,FALSE)</f>
        <v>0</v>
      </c>
      <c r="D691" s="118"/>
      <c r="E691" s="114"/>
    </row>
    <row r="692" spans="1:5" x14ac:dyDescent="0.25">
      <c r="A692" s="113">
        <v>170595</v>
      </c>
      <c r="B692" s="112" t="s">
        <v>1096</v>
      </c>
      <c r="C692" s="111">
        <f>VLOOKUP(A692,cuc!$A$2:$H$2088,8,FALSE)</f>
        <v>795706072.67999995</v>
      </c>
      <c r="D692" s="118"/>
      <c r="E692" s="114"/>
    </row>
    <row r="693" spans="1:5" x14ac:dyDescent="0.25">
      <c r="A693" s="113">
        <v>170599</v>
      </c>
      <c r="B693" s="112" t="s">
        <v>1095</v>
      </c>
      <c r="C693" s="111">
        <f>VLOOKUP(A693,cuc!$A$2:$H$2088,8,FALSE)</f>
        <v>16364928</v>
      </c>
      <c r="D693" s="118"/>
      <c r="E693" s="114"/>
    </row>
    <row r="694" spans="1:5" x14ac:dyDescent="0.25">
      <c r="A694" s="113">
        <v>171000</v>
      </c>
      <c r="B694" s="112" t="s">
        <v>1094</v>
      </c>
      <c r="C694" s="111">
        <f>VLOOKUP(A694,cuc!$A$2:$H$2088,8,FALSE)</f>
        <v>0</v>
      </c>
      <c r="D694" s="118"/>
      <c r="E694" s="114"/>
    </row>
    <row r="695" spans="1:5" x14ac:dyDescent="0.25">
      <c r="A695" s="113">
        <v>171005</v>
      </c>
      <c r="B695" s="112" t="s">
        <v>508</v>
      </c>
      <c r="C695" s="111">
        <f>VLOOKUP(A695,cuc!$A$2:$H$2088,8,FALSE)</f>
        <v>0</v>
      </c>
      <c r="D695" s="118"/>
      <c r="E695" s="114"/>
    </row>
    <row r="696" spans="1:5" x14ac:dyDescent="0.25">
      <c r="A696" s="113">
        <v>171010</v>
      </c>
      <c r="B696" s="112" t="s">
        <v>571</v>
      </c>
      <c r="C696" s="111">
        <f>VLOOKUP(A696,cuc!$A$2:$H$2088,8,FALSE)</f>
        <v>0</v>
      </c>
      <c r="D696" s="118"/>
      <c r="E696" s="114"/>
    </row>
    <row r="697" spans="1:5" x14ac:dyDescent="0.25">
      <c r="A697" s="113">
        <v>171020</v>
      </c>
      <c r="B697" s="112" t="s">
        <v>1093</v>
      </c>
      <c r="C697" s="111">
        <f>VLOOKUP(A697,cuc!$A$2:$H$2088,8,FALSE)</f>
        <v>0</v>
      </c>
      <c r="D697" s="118"/>
      <c r="E697" s="114"/>
    </row>
    <row r="698" spans="1:5" x14ac:dyDescent="0.25">
      <c r="A698" s="113">
        <v>171090</v>
      </c>
      <c r="B698" s="112" t="s">
        <v>1092</v>
      </c>
      <c r="C698" s="111">
        <f>VLOOKUP(A698,cuc!$A$2:$H$2088,8,FALSE)</f>
        <v>0</v>
      </c>
      <c r="D698" s="118"/>
      <c r="E698" s="114"/>
    </row>
    <row r="699" spans="1:5" x14ac:dyDescent="0.25">
      <c r="A699" s="113">
        <v>171099</v>
      </c>
      <c r="B699" s="112" t="s">
        <v>1091</v>
      </c>
      <c r="C699" s="111">
        <f>VLOOKUP(A699,cuc!$A$2:$H$2088,8,FALSE)</f>
        <v>0</v>
      </c>
      <c r="D699" s="118"/>
      <c r="E699" s="114"/>
    </row>
    <row r="700" spans="1:5" x14ac:dyDescent="0.25">
      <c r="A700" s="113">
        <v>171500</v>
      </c>
      <c r="B700" s="112" t="s">
        <v>1090</v>
      </c>
      <c r="C700" s="111">
        <f>VLOOKUP(A700,cuc!$A$2:$H$2088,8,FALSE)</f>
        <v>0</v>
      </c>
      <c r="D700" s="118"/>
      <c r="E700" s="114"/>
    </row>
    <row r="701" spans="1:5" x14ac:dyDescent="0.25">
      <c r="A701" s="113">
        <v>171505</v>
      </c>
      <c r="B701" s="112" t="s">
        <v>508</v>
      </c>
      <c r="C701" s="111">
        <f>VLOOKUP(A701,cuc!$A$2:$H$2088,8,FALSE)</f>
        <v>0</v>
      </c>
      <c r="D701" s="118"/>
      <c r="E701" s="114"/>
    </row>
    <row r="702" spans="1:5" x14ac:dyDescent="0.25">
      <c r="A702" s="113">
        <v>171510</v>
      </c>
      <c r="B702" s="112" t="s">
        <v>571</v>
      </c>
      <c r="C702" s="111">
        <f>VLOOKUP(A702,cuc!$A$2:$H$2088,8,FALSE)</f>
        <v>0</v>
      </c>
      <c r="D702" s="118"/>
      <c r="E702" s="114"/>
    </row>
    <row r="703" spans="1:5" x14ac:dyDescent="0.25">
      <c r="A703" s="113">
        <v>171599</v>
      </c>
      <c r="B703" s="112" t="s">
        <v>1089</v>
      </c>
      <c r="C703" s="111">
        <f>VLOOKUP(A703,cuc!$A$2:$H$2088,8,FALSE)</f>
        <v>0</v>
      </c>
      <c r="D703" s="118"/>
      <c r="E703" s="114"/>
    </row>
    <row r="704" spans="1:5" x14ac:dyDescent="0.25">
      <c r="A704" s="113">
        <v>180000</v>
      </c>
      <c r="B704" s="112" t="s">
        <v>1088</v>
      </c>
      <c r="C704" s="111">
        <f>VLOOKUP(A704,cuc!$A$2:$H$2088,8,FALSE)</f>
        <v>0</v>
      </c>
      <c r="D704" s="118"/>
      <c r="E704" s="114"/>
    </row>
    <row r="705" spans="1:5" x14ac:dyDescent="0.25">
      <c r="A705" s="113">
        <v>180500</v>
      </c>
      <c r="B705" s="112" t="s">
        <v>1087</v>
      </c>
      <c r="C705" s="111">
        <f>VLOOKUP(A705,cuc!$A$2:$H$2088,8,FALSE)</f>
        <v>0</v>
      </c>
      <c r="D705" s="118"/>
      <c r="E705" s="114"/>
    </row>
    <row r="706" spans="1:5" x14ac:dyDescent="0.25">
      <c r="A706" s="113">
        <v>181000</v>
      </c>
      <c r="B706" s="112" t="s">
        <v>1086</v>
      </c>
      <c r="C706" s="111">
        <f>VLOOKUP(A706,cuc!$A$2:$H$2088,8,FALSE)</f>
        <v>0</v>
      </c>
      <c r="D706" s="118"/>
      <c r="E706" s="114"/>
    </row>
    <row r="707" spans="1:5" x14ac:dyDescent="0.25">
      <c r="A707" s="113">
        <v>181500</v>
      </c>
      <c r="B707" s="112" t="s">
        <v>1085</v>
      </c>
      <c r="C707" s="111">
        <f>VLOOKUP(A707,cuc!$A$2:$H$2088,8,FALSE)</f>
        <v>0</v>
      </c>
      <c r="D707" s="118"/>
      <c r="E707" s="114"/>
    </row>
    <row r="708" spans="1:5" x14ac:dyDescent="0.25">
      <c r="A708" s="113">
        <v>182000</v>
      </c>
      <c r="B708" s="112" t="s">
        <v>1084</v>
      </c>
      <c r="C708" s="111">
        <f>VLOOKUP(A708,cuc!$A$2:$H$2088,8,FALSE)</f>
        <v>0</v>
      </c>
      <c r="D708" s="118"/>
      <c r="E708" s="114"/>
    </row>
    <row r="709" spans="1:5" x14ac:dyDescent="0.25">
      <c r="A709" s="113">
        <v>182100</v>
      </c>
      <c r="B709" s="112" t="s">
        <v>1083</v>
      </c>
      <c r="C709" s="111">
        <f>VLOOKUP(A709,cuc!$A$2:$H$2088,8,FALSE)</f>
        <v>0</v>
      </c>
      <c r="D709" s="118"/>
      <c r="E709" s="114"/>
    </row>
    <row r="710" spans="1:5" x14ac:dyDescent="0.25">
      <c r="A710" s="113">
        <v>182500</v>
      </c>
      <c r="B710" s="112" t="s">
        <v>1082</v>
      </c>
      <c r="C710" s="111">
        <f>VLOOKUP(A710,cuc!$A$2:$H$2088,8,FALSE)</f>
        <v>0</v>
      </c>
      <c r="D710" s="118"/>
      <c r="E710" s="114"/>
    </row>
    <row r="711" spans="1:5" x14ac:dyDescent="0.25">
      <c r="A711" s="113">
        <v>189900</v>
      </c>
      <c r="B711" s="112" t="s">
        <v>1081</v>
      </c>
      <c r="C711" s="111">
        <f>VLOOKUP(A711,cuc!$A$2:$H$2088,8,FALSE)</f>
        <v>0</v>
      </c>
      <c r="D711" s="118"/>
      <c r="E711" s="114"/>
    </row>
    <row r="712" spans="1:5" x14ac:dyDescent="0.25">
      <c r="A712" s="113">
        <v>190000</v>
      </c>
      <c r="B712" s="112" t="s">
        <v>1080</v>
      </c>
      <c r="C712" s="111">
        <f>VLOOKUP(A712,cuc!$A$2:$H$2088,8,FALSE)</f>
        <v>52203346</v>
      </c>
      <c r="D712" s="118"/>
      <c r="E712" s="114"/>
    </row>
    <row r="713" spans="1:5" x14ac:dyDescent="0.25">
      <c r="A713" s="113">
        <v>190400</v>
      </c>
      <c r="B713" s="112" t="s">
        <v>882</v>
      </c>
      <c r="C713" s="111">
        <f>VLOOKUP(A713,cuc!$A$2:$H$2088,8,FALSE)</f>
        <v>20000000</v>
      </c>
      <c r="D713" s="118"/>
      <c r="E713" s="114"/>
    </row>
    <row r="714" spans="1:5" x14ac:dyDescent="0.25">
      <c r="A714" s="113">
        <v>190405</v>
      </c>
      <c r="B714" s="112" t="s">
        <v>1079</v>
      </c>
      <c r="C714" s="111">
        <f>VLOOKUP(A714,cuc!$A$2:$H$2088,8,FALSE)</f>
        <v>20000000</v>
      </c>
      <c r="D714" s="118"/>
      <c r="E714" s="114"/>
    </row>
    <row r="715" spans="1:5" x14ac:dyDescent="0.25">
      <c r="A715" s="113">
        <v>190410</v>
      </c>
      <c r="B715" s="112" t="s">
        <v>1078</v>
      </c>
      <c r="C715" s="111">
        <f>VLOOKUP(A715,cuc!$A$2:$H$2088,8,FALSE)</f>
        <v>0</v>
      </c>
      <c r="D715" s="118"/>
      <c r="E715" s="114"/>
    </row>
    <row r="716" spans="1:5" x14ac:dyDescent="0.25">
      <c r="A716" s="113">
        <v>190415</v>
      </c>
      <c r="B716" s="112" t="s">
        <v>1077</v>
      </c>
      <c r="C716" s="111">
        <f>VLOOKUP(A716,cuc!$A$2:$H$2088,8,FALSE)</f>
        <v>0</v>
      </c>
      <c r="D716" s="118"/>
      <c r="E716" s="114"/>
    </row>
    <row r="717" spans="1:5" x14ac:dyDescent="0.25">
      <c r="A717" s="113">
        <v>190420</v>
      </c>
      <c r="B717" s="112" t="s">
        <v>1076</v>
      </c>
      <c r="C717" s="111">
        <f>VLOOKUP(A717,cuc!$A$2:$H$2088,8,FALSE)</f>
        <v>0</v>
      </c>
      <c r="D717" s="118"/>
      <c r="E717" s="114"/>
    </row>
    <row r="718" spans="1:5" x14ac:dyDescent="0.25">
      <c r="A718" s="113">
        <v>190425</v>
      </c>
      <c r="B718" s="112" t="s">
        <v>1075</v>
      </c>
      <c r="C718" s="111">
        <f>VLOOKUP(A718,cuc!$A$2:$H$2088,8,FALSE)</f>
        <v>0</v>
      </c>
      <c r="D718" s="118"/>
      <c r="E718" s="114"/>
    </row>
    <row r="719" spans="1:5" x14ac:dyDescent="0.25">
      <c r="A719" s="113">
        <v>190430</v>
      </c>
      <c r="B719" s="112" t="s">
        <v>1074</v>
      </c>
      <c r="C719" s="111">
        <f>VLOOKUP(A719,cuc!$A$2:$H$2088,8,FALSE)</f>
        <v>0</v>
      </c>
      <c r="D719" s="118"/>
      <c r="E719" s="114"/>
    </row>
    <row r="720" spans="1:5" x14ac:dyDescent="0.25">
      <c r="A720" s="113">
        <v>190435</v>
      </c>
      <c r="B720" s="112" t="s">
        <v>1073</v>
      </c>
      <c r="C720" s="111">
        <f>VLOOKUP(A720,cuc!$A$2:$H$2088,8,FALSE)</f>
        <v>0</v>
      </c>
      <c r="D720" s="118"/>
      <c r="E720" s="114"/>
    </row>
    <row r="721" spans="1:5" x14ac:dyDescent="0.25">
      <c r="A721" s="113">
        <v>190440</v>
      </c>
      <c r="B721" s="112" t="s">
        <v>1072</v>
      </c>
      <c r="C721" s="111">
        <f>VLOOKUP(A721,cuc!$A$2:$H$2088,8,FALSE)</f>
        <v>0</v>
      </c>
      <c r="D721" s="118"/>
      <c r="E721" s="114"/>
    </row>
    <row r="722" spans="1:5" x14ac:dyDescent="0.25">
      <c r="A722" s="113">
        <v>190495</v>
      </c>
      <c r="B722" s="112" t="s">
        <v>873</v>
      </c>
      <c r="C722" s="111">
        <f>VLOOKUP(A722,cuc!$A$2:$H$2088,8,FALSE)</f>
        <v>0</v>
      </c>
      <c r="D722" s="118"/>
      <c r="E722" s="114"/>
    </row>
    <row r="723" spans="1:5" x14ac:dyDescent="0.25">
      <c r="A723" s="113">
        <v>190500</v>
      </c>
      <c r="B723" s="112" t="s">
        <v>1071</v>
      </c>
      <c r="C723" s="111">
        <f>VLOOKUP(A723,cuc!$A$2:$H$2088,8,FALSE)</f>
        <v>32203346</v>
      </c>
      <c r="D723" s="118"/>
      <c r="E723" s="114"/>
    </row>
    <row r="724" spans="1:5" x14ac:dyDescent="0.25">
      <c r="A724" s="113">
        <v>190505</v>
      </c>
      <c r="B724" s="112" t="s">
        <v>867</v>
      </c>
      <c r="C724" s="111">
        <f>VLOOKUP(A724,cuc!$A$2:$H$2088,8,FALSE)</f>
        <v>0</v>
      </c>
      <c r="D724" s="118"/>
      <c r="E724" s="114"/>
    </row>
    <row r="725" spans="1:5" x14ac:dyDescent="0.25">
      <c r="A725" s="113">
        <v>190510</v>
      </c>
      <c r="B725" s="112" t="s">
        <v>449</v>
      </c>
      <c r="C725" s="111">
        <f>VLOOKUP(A725,cuc!$A$2:$H$2088,8,FALSE)</f>
        <v>32203346</v>
      </c>
      <c r="D725" s="118"/>
      <c r="E725" s="114"/>
    </row>
    <row r="726" spans="1:5" x14ac:dyDescent="0.25">
      <c r="A726" s="113">
        <v>190515</v>
      </c>
      <c r="B726" s="112" t="s">
        <v>451</v>
      </c>
      <c r="C726" s="111">
        <f>VLOOKUP(A726,cuc!$A$2:$H$2088,8,FALSE)</f>
        <v>0</v>
      </c>
      <c r="D726" s="118"/>
      <c r="E726" s="114"/>
    </row>
    <row r="727" spans="1:5" x14ac:dyDescent="0.25">
      <c r="A727" s="113">
        <v>190520</v>
      </c>
      <c r="B727" s="112" t="s">
        <v>483</v>
      </c>
      <c r="C727" s="111">
        <f>VLOOKUP(A727,cuc!$A$2:$H$2088,8,FALSE)</f>
        <v>0</v>
      </c>
      <c r="D727" s="118"/>
      <c r="E727" s="114"/>
    </row>
    <row r="728" spans="1:5" x14ac:dyDescent="0.25">
      <c r="A728" s="113">
        <v>190595</v>
      </c>
      <c r="B728" s="112" t="s">
        <v>1066</v>
      </c>
      <c r="C728" s="111">
        <f>VLOOKUP(A728,cuc!$A$2:$H$2088,8,FALSE)</f>
        <v>0</v>
      </c>
      <c r="D728" s="118"/>
      <c r="E728" s="114"/>
    </row>
    <row r="729" spans="1:5" x14ac:dyDescent="0.25">
      <c r="A729" s="113">
        <v>191000</v>
      </c>
      <c r="B729" s="112" t="s">
        <v>1070</v>
      </c>
      <c r="C729" s="111">
        <f>VLOOKUP(A729,cuc!$A$2:$H$2088,8,FALSE)</f>
        <v>0</v>
      </c>
      <c r="D729" s="118"/>
      <c r="E729" s="114"/>
    </row>
    <row r="730" spans="1:5" x14ac:dyDescent="0.25">
      <c r="A730" s="113">
        <v>191005</v>
      </c>
      <c r="B730" s="112" t="s">
        <v>578</v>
      </c>
      <c r="C730" s="111">
        <f>VLOOKUP(A730,cuc!$A$2:$H$2088,8,FALSE)</f>
        <v>0</v>
      </c>
      <c r="D730" s="118"/>
      <c r="E730" s="114"/>
    </row>
    <row r="731" spans="1:5" x14ac:dyDescent="0.25">
      <c r="A731" s="113">
        <v>191010</v>
      </c>
      <c r="B731" s="112" t="s">
        <v>577</v>
      </c>
      <c r="C731" s="111">
        <f>VLOOKUP(A731,cuc!$A$2:$H$2088,8,FALSE)</f>
        <v>0</v>
      </c>
      <c r="D731" s="118"/>
      <c r="E731" s="114"/>
    </row>
    <row r="732" spans="1:5" x14ac:dyDescent="0.25">
      <c r="A732" s="113">
        <v>191020</v>
      </c>
      <c r="B732" s="112" t="s">
        <v>1069</v>
      </c>
      <c r="C732" s="111">
        <f>VLOOKUP(A732,cuc!$A$2:$H$2088,8,FALSE)</f>
        <v>0</v>
      </c>
      <c r="D732" s="118"/>
      <c r="E732" s="114"/>
    </row>
    <row r="733" spans="1:5" x14ac:dyDescent="0.25">
      <c r="A733" s="113">
        <v>191025</v>
      </c>
      <c r="B733" s="112" t="s">
        <v>575</v>
      </c>
      <c r="C733" s="111">
        <f>VLOOKUP(A733,cuc!$A$2:$H$2088,8,FALSE)</f>
        <v>0</v>
      </c>
      <c r="D733" s="118"/>
      <c r="E733" s="114"/>
    </row>
    <row r="734" spans="1:5" x14ac:dyDescent="0.25">
      <c r="A734" s="113">
        <v>191030</v>
      </c>
      <c r="B734" s="112" t="s">
        <v>1068</v>
      </c>
      <c r="C734" s="111">
        <f>VLOOKUP(A734,cuc!$A$2:$H$2088,8,FALSE)</f>
        <v>0</v>
      </c>
      <c r="D734" s="118"/>
      <c r="E734" s="114"/>
    </row>
    <row r="735" spans="1:5" x14ac:dyDescent="0.25">
      <c r="A735" s="113">
        <v>191035</v>
      </c>
      <c r="B735" s="112" t="s">
        <v>574</v>
      </c>
      <c r="C735" s="111">
        <f>VLOOKUP(A735,cuc!$A$2:$H$2088,8,FALSE)</f>
        <v>0</v>
      </c>
      <c r="D735" s="118"/>
      <c r="E735" s="114"/>
    </row>
    <row r="736" spans="1:5" x14ac:dyDescent="0.25">
      <c r="A736" s="113">
        <v>191040</v>
      </c>
      <c r="B736" s="112" t="s">
        <v>1067</v>
      </c>
      <c r="C736" s="111">
        <f>VLOOKUP(A736,cuc!$A$2:$H$2088,8,FALSE)</f>
        <v>0</v>
      </c>
      <c r="D736" s="118"/>
      <c r="E736" s="114"/>
    </row>
    <row r="737" spans="1:5" x14ac:dyDescent="0.25">
      <c r="A737" s="113">
        <v>191045</v>
      </c>
      <c r="B737" s="112" t="s">
        <v>573</v>
      </c>
      <c r="C737" s="111">
        <f>VLOOKUP(A737,cuc!$A$2:$H$2088,8,FALSE)</f>
        <v>0</v>
      </c>
      <c r="D737" s="118"/>
      <c r="E737" s="114"/>
    </row>
    <row r="738" spans="1:5" x14ac:dyDescent="0.25">
      <c r="A738" s="113">
        <v>191095</v>
      </c>
      <c r="B738" s="112" t="s">
        <v>1066</v>
      </c>
      <c r="C738" s="111">
        <f>VLOOKUP(A738,cuc!$A$2:$H$2088,8,FALSE)</f>
        <v>0</v>
      </c>
      <c r="D738" s="118"/>
      <c r="E738" s="114"/>
    </row>
    <row r="739" spans="1:5" x14ac:dyDescent="0.25">
      <c r="A739" s="113">
        <v>191099</v>
      </c>
      <c r="B739" s="112" t="s">
        <v>1065</v>
      </c>
      <c r="C739" s="111">
        <f>VLOOKUP(A739,cuc!$A$2:$H$2088,8,FALSE)</f>
        <v>0</v>
      </c>
      <c r="D739" s="118"/>
      <c r="E739" s="114"/>
    </row>
    <row r="740" spans="1:5" x14ac:dyDescent="0.25">
      <c r="A740" s="113">
        <v>191500</v>
      </c>
      <c r="B740" s="112" t="s">
        <v>1064</v>
      </c>
      <c r="C740" s="111">
        <f>VLOOKUP(A740,cuc!$A$2:$H$2088,8,FALSE)</f>
        <v>0</v>
      </c>
      <c r="D740" s="118"/>
      <c r="E740" s="114"/>
    </row>
    <row r="741" spans="1:5" x14ac:dyDescent="0.25">
      <c r="A741" s="113">
        <v>192000</v>
      </c>
      <c r="B741" s="112" t="s">
        <v>1063</v>
      </c>
      <c r="C741" s="111">
        <f>VLOOKUP(A741,cuc!$A$2:$H$2088,8,FALSE)</f>
        <v>0</v>
      </c>
      <c r="D741" s="118"/>
      <c r="E741" s="114"/>
    </row>
    <row r="742" spans="1:5" x14ac:dyDescent="0.25">
      <c r="A742" s="113">
        <v>193500</v>
      </c>
      <c r="B742" s="112" t="s">
        <v>1062</v>
      </c>
      <c r="C742" s="111">
        <f>VLOOKUP(A742,cuc!$A$2:$H$2088,8,FALSE)</f>
        <v>0</v>
      </c>
      <c r="D742" s="118"/>
      <c r="E742" s="114"/>
    </row>
    <row r="743" spans="1:5" x14ac:dyDescent="0.25">
      <c r="A743" s="113">
        <v>193505</v>
      </c>
      <c r="B743" s="112" t="s">
        <v>1059</v>
      </c>
      <c r="C743" s="111">
        <f>VLOOKUP(A743,cuc!$A$2:$H$2088,8,FALSE)</f>
        <v>0</v>
      </c>
      <c r="D743" s="118"/>
      <c r="E743" s="114"/>
    </row>
    <row r="744" spans="1:5" x14ac:dyDescent="0.25">
      <c r="A744" s="113">
        <v>193510</v>
      </c>
      <c r="B744" s="112" t="s">
        <v>1058</v>
      </c>
      <c r="C744" s="111">
        <f>VLOOKUP(A744,cuc!$A$2:$H$2088,8,FALSE)</f>
        <v>0</v>
      </c>
      <c r="D744" s="118"/>
      <c r="E744" s="114"/>
    </row>
    <row r="745" spans="1:5" x14ac:dyDescent="0.25">
      <c r="A745" s="113">
        <v>193515</v>
      </c>
      <c r="B745" s="112" t="s">
        <v>169</v>
      </c>
      <c r="C745" s="111">
        <f>VLOOKUP(A745,cuc!$A$2:$H$2088,8,FALSE)</f>
        <v>0</v>
      </c>
      <c r="D745" s="118"/>
      <c r="E745" s="114"/>
    </row>
    <row r="746" spans="1:5" x14ac:dyDescent="0.25">
      <c r="A746" s="113">
        <v>193520</v>
      </c>
      <c r="B746" s="112" t="s">
        <v>1057</v>
      </c>
      <c r="C746" s="111">
        <f>VLOOKUP(A746,cuc!$A$2:$H$2088,8,FALSE)</f>
        <v>0</v>
      </c>
      <c r="D746" s="118"/>
      <c r="E746" s="114"/>
    </row>
    <row r="747" spans="1:5" x14ac:dyDescent="0.25">
      <c r="A747" s="113">
        <v>193525</v>
      </c>
      <c r="B747" s="112" t="s">
        <v>1056</v>
      </c>
      <c r="C747" s="111">
        <f>VLOOKUP(A747,cuc!$A$2:$H$2088,8,FALSE)</f>
        <v>0</v>
      </c>
      <c r="D747" s="118"/>
      <c r="E747" s="114"/>
    </row>
    <row r="748" spans="1:5" x14ac:dyDescent="0.25">
      <c r="A748" s="113">
        <v>193530</v>
      </c>
      <c r="B748" s="112" t="s">
        <v>1055</v>
      </c>
      <c r="C748" s="111">
        <f>VLOOKUP(A748,cuc!$A$2:$H$2088,8,FALSE)</f>
        <v>0</v>
      </c>
      <c r="D748" s="118"/>
      <c r="E748" s="114"/>
    </row>
    <row r="749" spans="1:5" x14ac:dyDescent="0.25">
      <c r="A749" s="113">
        <v>193535</v>
      </c>
      <c r="B749" s="112" t="s">
        <v>163</v>
      </c>
      <c r="C749" s="111">
        <f>VLOOKUP(A749,cuc!$A$2:$H$2088,8,FALSE)</f>
        <v>0</v>
      </c>
      <c r="D749" s="118"/>
      <c r="E749" s="114"/>
    </row>
    <row r="750" spans="1:5" x14ac:dyDescent="0.25">
      <c r="A750" s="113">
        <v>194000</v>
      </c>
      <c r="B750" s="112" t="s">
        <v>1061</v>
      </c>
      <c r="C750" s="111">
        <f>VLOOKUP(A750,cuc!$A$2:$H$2088,8,FALSE)</f>
        <v>0</v>
      </c>
      <c r="D750" s="118"/>
      <c r="E750" s="114"/>
    </row>
    <row r="751" spans="1:5" x14ac:dyDescent="0.25">
      <c r="A751" s="113">
        <v>194005</v>
      </c>
      <c r="B751" s="112" t="s">
        <v>1059</v>
      </c>
      <c r="C751" s="111">
        <f>VLOOKUP(A751,cuc!$A$2:$H$2088,8,FALSE)</f>
        <v>0</v>
      </c>
      <c r="D751" s="118"/>
      <c r="E751" s="114"/>
    </row>
    <row r="752" spans="1:5" x14ac:dyDescent="0.25">
      <c r="A752" s="113">
        <v>194010</v>
      </c>
      <c r="B752" s="112" t="s">
        <v>1058</v>
      </c>
      <c r="C752" s="111">
        <f>VLOOKUP(A752,cuc!$A$2:$H$2088,8,FALSE)</f>
        <v>0</v>
      </c>
      <c r="D752" s="118"/>
      <c r="E752" s="114"/>
    </row>
    <row r="753" spans="1:5" x14ac:dyDescent="0.25">
      <c r="A753" s="113">
        <v>194015</v>
      </c>
      <c r="B753" s="112" t="s">
        <v>169</v>
      </c>
      <c r="C753" s="111">
        <f>VLOOKUP(A753,cuc!$A$2:$H$2088,8,FALSE)</f>
        <v>0</v>
      </c>
      <c r="D753" s="118"/>
      <c r="E753" s="114"/>
    </row>
    <row r="754" spans="1:5" x14ac:dyDescent="0.25">
      <c r="A754" s="113">
        <v>194020</v>
      </c>
      <c r="B754" s="112" t="s">
        <v>1057</v>
      </c>
      <c r="C754" s="111">
        <f>VLOOKUP(A754,cuc!$A$2:$H$2088,8,FALSE)</f>
        <v>0</v>
      </c>
      <c r="D754" s="118"/>
      <c r="E754" s="114"/>
    </row>
    <row r="755" spans="1:5" x14ac:dyDescent="0.25">
      <c r="A755" s="113">
        <v>194025</v>
      </c>
      <c r="B755" s="112" t="s">
        <v>1056</v>
      </c>
      <c r="C755" s="111">
        <f>VLOOKUP(A755,cuc!$A$2:$H$2088,8,FALSE)</f>
        <v>0</v>
      </c>
      <c r="D755" s="118"/>
      <c r="E755" s="114"/>
    </row>
    <row r="756" spans="1:5" x14ac:dyDescent="0.25">
      <c r="A756" s="113">
        <v>194030</v>
      </c>
      <c r="B756" s="112" t="s">
        <v>1055</v>
      </c>
      <c r="C756" s="111">
        <f>VLOOKUP(A756,cuc!$A$2:$H$2088,8,FALSE)</f>
        <v>0</v>
      </c>
      <c r="D756" s="118"/>
      <c r="E756" s="114"/>
    </row>
    <row r="757" spans="1:5" x14ac:dyDescent="0.25">
      <c r="A757" s="113">
        <v>194035</v>
      </c>
      <c r="B757" s="112" t="s">
        <v>163</v>
      </c>
      <c r="C757" s="111">
        <f>VLOOKUP(A757,cuc!$A$2:$H$2088,8,FALSE)</f>
        <v>0</v>
      </c>
      <c r="D757" s="118"/>
      <c r="E757" s="114"/>
    </row>
    <row r="758" spans="1:5" x14ac:dyDescent="0.25">
      <c r="A758" s="113">
        <v>194500</v>
      </c>
      <c r="B758" s="112" t="s">
        <v>1060</v>
      </c>
      <c r="C758" s="111">
        <f>VLOOKUP(A758,cuc!$A$2:$H$2088,8,FALSE)</f>
        <v>0</v>
      </c>
      <c r="D758" s="118"/>
      <c r="E758" s="114"/>
    </row>
    <row r="759" spans="1:5" x14ac:dyDescent="0.25">
      <c r="A759" s="113">
        <v>194505</v>
      </c>
      <c r="B759" s="112" t="s">
        <v>1059</v>
      </c>
      <c r="C759" s="111">
        <f>VLOOKUP(A759,cuc!$A$2:$H$2088,8,FALSE)</f>
        <v>0</v>
      </c>
      <c r="D759" s="118"/>
      <c r="E759" s="114"/>
    </row>
    <row r="760" spans="1:5" x14ac:dyDescent="0.25">
      <c r="A760" s="113">
        <v>194510</v>
      </c>
      <c r="B760" s="112" t="s">
        <v>1058</v>
      </c>
      <c r="C760" s="111">
        <f>VLOOKUP(A760,cuc!$A$2:$H$2088,8,FALSE)</f>
        <v>0</v>
      </c>
      <c r="D760" s="118"/>
      <c r="E760" s="114"/>
    </row>
    <row r="761" spans="1:5" x14ac:dyDescent="0.25">
      <c r="A761" s="113">
        <v>194515</v>
      </c>
      <c r="B761" s="112" t="s">
        <v>169</v>
      </c>
      <c r="C761" s="111">
        <f>VLOOKUP(A761,cuc!$A$2:$H$2088,8,FALSE)</f>
        <v>0</v>
      </c>
      <c r="D761" s="118"/>
      <c r="E761" s="114"/>
    </row>
    <row r="762" spans="1:5" x14ac:dyDescent="0.25">
      <c r="A762" s="113">
        <v>194520</v>
      </c>
      <c r="B762" s="112" t="s">
        <v>1057</v>
      </c>
      <c r="C762" s="111">
        <f>VLOOKUP(A762,cuc!$A$2:$H$2088,8,FALSE)</f>
        <v>0</v>
      </c>
      <c r="D762" s="118"/>
      <c r="E762" s="114"/>
    </row>
    <row r="763" spans="1:5" x14ac:dyDescent="0.25">
      <c r="A763" s="113">
        <v>194525</v>
      </c>
      <c r="B763" s="112" t="s">
        <v>1056</v>
      </c>
      <c r="C763" s="111">
        <f>VLOOKUP(A763,cuc!$A$2:$H$2088,8,FALSE)</f>
        <v>0</v>
      </c>
      <c r="D763" s="118"/>
      <c r="E763" s="114"/>
    </row>
    <row r="764" spans="1:5" x14ac:dyDescent="0.25">
      <c r="A764" s="113">
        <v>194530</v>
      </c>
      <c r="B764" s="112" t="s">
        <v>1055</v>
      </c>
      <c r="C764" s="111">
        <f>VLOOKUP(A764,cuc!$A$2:$H$2088,8,FALSE)</f>
        <v>0</v>
      </c>
      <c r="D764" s="118"/>
      <c r="E764" s="114"/>
    </row>
    <row r="765" spans="1:5" x14ac:dyDescent="0.25">
      <c r="A765" s="113">
        <v>194535</v>
      </c>
      <c r="B765" s="112" t="s">
        <v>163</v>
      </c>
      <c r="C765" s="111">
        <f>VLOOKUP(A765,cuc!$A$2:$H$2088,8,FALSE)</f>
        <v>0</v>
      </c>
      <c r="D765" s="118"/>
      <c r="E765" s="114"/>
    </row>
    <row r="766" spans="1:5" x14ac:dyDescent="0.25">
      <c r="A766" s="113">
        <v>195000</v>
      </c>
      <c r="B766" s="112" t="s">
        <v>1054</v>
      </c>
      <c r="C766" s="111">
        <f>VLOOKUP(A766,cuc!$A$2:$H$2088,8,FALSE)</f>
        <v>0</v>
      </c>
      <c r="D766" s="118"/>
      <c r="E766" s="114"/>
    </row>
    <row r="767" spans="1:5" x14ac:dyDescent="0.25">
      <c r="A767" s="113">
        <v>195005</v>
      </c>
      <c r="B767" s="112" t="s">
        <v>1053</v>
      </c>
      <c r="C767" s="111">
        <f>VLOOKUP(A767,cuc!$A$2:$H$2088,8,FALSE)</f>
        <v>0</v>
      </c>
      <c r="D767" s="118"/>
      <c r="E767" s="114"/>
    </row>
    <row r="768" spans="1:5" x14ac:dyDescent="0.25">
      <c r="A768" s="113">
        <v>195010</v>
      </c>
      <c r="B768" s="112" t="s">
        <v>1052</v>
      </c>
      <c r="C768" s="111">
        <f>VLOOKUP(A768,cuc!$A$2:$H$2088,8,FALSE)</f>
        <v>0</v>
      </c>
      <c r="D768" s="118"/>
      <c r="E768" s="114"/>
    </row>
    <row r="769" spans="1:5" x14ac:dyDescent="0.25">
      <c r="A769" s="113">
        <v>195015</v>
      </c>
      <c r="B769" s="112" t="s">
        <v>1051</v>
      </c>
      <c r="C769" s="111">
        <f>VLOOKUP(A769,cuc!$A$2:$H$2088,8,FALSE)</f>
        <v>0</v>
      </c>
      <c r="D769" s="118"/>
      <c r="E769" s="114"/>
    </row>
    <row r="770" spans="1:5" x14ac:dyDescent="0.25">
      <c r="A770" s="113">
        <v>195095</v>
      </c>
      <c r="B770" s="112" t="s">
        <v>1050</v>
      </c>
      <c r="C770" s="111">
        <f>VLOOKUP(A770,cuc!$A$2:$H$2088,8,FALSE)</f>
        <v>0</v>
      </c>
      <c r="D770" s="118"/>
      <c r="E770" s="114"/>
    </row>
    <row r="771" spans="1:5" x14ac:dyDescent="0.25">
      <c r="A771" s="113">
        <v>195099</v>
      </c>
      <c r="B771" s="112" t="s">
        <v>591</v>
      </c>
      <c r="C771" s="111">
        <f>VLOOKUP(A771,cuc!$A$2:$H$2088,8,FALSE)</f>
        <v>0</v>
      </c>
      <c r="D771" s="118"/>
      <c r="E771" s="114"/>
    </row>
    <row r="772" spans="1:5" x14ac:dyDescent="0.25">
      <c r="A772" s="113">
        <v>200000</v>
      </c>
      <c r="B772" s="112" t="s">
        <v>1049</v>
      </c>
      <c r="C772" s="111">
        <f>VLOOKUP(A772,cuc!$A$2:$H$2088,8,FALSE)</f>
        <v>4411909855.9899998</v>
      </c>
      <c r="D772" s="118"/>
      <c r="E772" s="114"/>
    </row>
    <row r="773" spans="1:5" x14ac:dyDescent="0.25">
      <c r="A773" s="113">
        <v>210000</v>
      </c>
      <c r="B773" s="112" t="s">
        <v>1048</v>
      </c>
      <c r="C773" s="111">
        <f>VLOOKUP(A773,cuc!$A$2:$H$2088,8,FALSE)</f>
        <v>0</v>
      </c>
      <c r="D773" s="118"/>
      <c r="E773" s="114"/>
    </row>
    <row r="774" spans="1:5" x14ac:dyDescent="0.25">
      <c r="A774" s="113">
        <v>210500</v>
      </c>
      <c r="B774" s="112" t="s">
        <v>1047</v>
      </c>
      <c r="C774" s="111">
        <f>VLOOKUP(A774,cuc!$A$2:$H$2088,8,FALSE)</f>
        <v>0</v>
      </c>
      <c r="D774" s="118"/>
      <c r="E774" s="114"/>
    </row>
    <row r="775" spans="1:5" x14ac:dyDescent="0.25">
      <c r="A775" s="113">
        <v>210505</v>
      </c>
      <c r="B775" s="112" t="s">
        <v>1046</v>
      </c>
      <c r="C775" s="111">
        <f>VLOOKUP(A775,cuc!$A$2:$H$2088,8,FALSE)</f>
        <v>0</v>
      </c>
      <c r="D775" s="118"/>
      <c r="E775" s="114"/>
    </row>
    <row r="776" spans="1:5" x14ac:dyDescent="0.25">
      <c r="A776" s="113">
        <v>210510</v>
      </c>
      <c r="B776" s="112" t="s">
        <v>1045</v>
      </c>
      <c r="C776" s="111">
        <f>VLOOKUP(A776,cuc!$A$2:$H$2088,8,FALSE)</f>
        <v>0</v>
      </c>
      <c r="D776" s="118"/>
      <c r="E776" s="114"/>
    </row>
    <row r="777" spans="1:5" x14ac:dyDescent="0.25">
      <c r="A777" s="113">
        <v>210595</v>
      </c>
      <c r="B777" s="112" t="s">
        <v>1044</v>
      </c>
      <c r="C777" s="111">
        <f>VLOOKUP(A777,cuc!$A$2:$H$2088,8,FALSE)</f>
        <v>0</v>
      </c>
      <c r="D777" s="118"/>
      <c r="E777" s="114"/>
    </row>
    <row r="778" spans="1:5" x14ac:dyDescent="0.25">
      <c r="A778" s="113">
        <v>211000</v>
      </c>
      <c r="B778" s="112" t="s">
        <v>1043</v>
      </c>
      <c r="C778" s="111">
        <f>VLOOKUP(A778,cuc!$A$2:$H$2088,8,FALSE)</f>
        <v>0</v>
      </c>
      <c r="D778" s="118"/>
      <c r="E778" s="114"/>
    </row>
    <row r="779" spans="1:5" x14ac:dyDescent="0.25">
      <c r="A779" s="113">
        <v>211005</v>
      </c>
      <c r="B779" s="112" t="s">
        <v>1042</v>
      </c>
      <c r="C779" s="111">
        <f>VLOOKUP(A779,cuc!$A$2:$H$2088,8,FALSE)</f>
        <v>0</v>
      </c>
      <c r="D779" s="118"/>
      <c r="E779" s="114"/>
    </row>
    <row r="780" spans="1:5" x14ac:dyDescent="0.25">
      <c r="A780" s="113">
        <v>211010</v>
      </c>
      <c r="B780" s="112" t="s">
        <v>1041</v>
      </c>
      <c r="C780" s="111">
        <f>VLOOKUP(A780,cuc!$A$2:$H$2088,8,FALSE)</f>
        <v>0</v>
      </c>
      <c r="D780" s="118"/>
      <c r="E780" s="114"/>
    </row>
    <row r="781" spans="1:5" x14ac:dyDescent="0.25">
      <c r="A781" s="113">
        <v>211015</v>
      </c>
      <c r="B781" s="112" t="s">
        <v>1040</v>
      </c>
      <c r="C781" s="111">
        <f>VLOOKUP(A781,cuc!$A$2:$H$2088,8,FALSE)</f>
        <v>0</v>
      </c>
      <c r="D781" s="118"/>
      <c r="E781" s="114"/>
    </row>
    <row r="782" spans="1:5" x14ac:dyDescent="0.25">
      <c r="A782" s="113">
        <v>211020</v>
      </c>
      <c r="B782" s="112" t="s">
        <v>1039</v>
      </c>
      <c r="C782" s="111">
        <f>VLOOKUP(A782,cuc!$A$2:$H$2088,8,FALSE)</f>
        <v>0</v>
      </c>
      <c r="D782" s="118"/>
      <c r="E782" s="114"/>
    </row>
    <row r="783" spans="1:5" x14ac:dyDescent="0.25">
      <c r="A783" s="113">
        <v>211095</v>
      </c>
      <c r="B783" s="112" t="s">
        <v>1038</v>
      </c>
      <c r="C783" s="111">
        <f>VLOOKUP(A783,cuc!$A$2:$H$2088,8,FALSE)</f>
        <v>0</v>
      </c>
      <c r="D783" s="118"/>
      <c r="E783" s="114"/>
    </row>
    <row r="784" spans="1:5" x14ac:dyDescent="0.25">
      <c r="A784" s="113">
        <v>212500</v>
      </c>
      <c r="B784" s="112" t="s">
        <v>1037</v>
      </c>
      <c r="C784" s="111">
        <f>VLOOKUP(A784,cuc!$A$2:$H$2088,8,FALSE)</f>
        <v>0</v>
      </c>
      <c r="D784" s="118"/>
      <c r="E784" s="114"/>
    </row>
    <row r="785" spans="1:5" x14ac:dyDescent="0.25">
      <c r="A785" s="113">
        <v>212505</v>
      </c>
      <c r="B785" s="112" t="s">
        <v>1036</v>
      </c>
      <c r="C785" s="111">
        <f>VLOOKUP(A785,cuc!$A$2:$H$2088,8,FALSE)</f>
        <v>0</v>
      </c>
      <c r="D785" s="118"/>
      <c r="E785" s="114"/>
    </row>
    <row r="786" spans="1:5" x14ac:dyDescent="0.25">
      <c r="A786" s="113">
        <v>212510</v>
      </c>
      <c r="B786" s="112" t="s">
        <v>1035</v>
      </c>
      <c r="C786" s="111">
        <f>VLOOKUP(A786,cuc!$A$2:$H$2088,8,FALSE)</f>
        <v>0</v>
      </c>
      <c r="D786" s="118"/>
      <c r="E786" s="114"/>
    </row>
    <row r="787" spans="1:5" x14ac:dyDescent="0.25">
      <c r="A787" s="113">
        <v>212515</v>
      </c>
      <c r="B787" s="112" t="s">
        <v>1034</v>
      </c>
      <c r="C787" s="111">
        <f>VLOOKUP(A787,cuc!$A$2:$H$2088,8,FALSE)</f>
        <v>0</v>
      </c>
      <c r="D787" s="118"/>
      <c r="E787" s="114"/>
    </row>
    <row r="788" spans="1:5" x14ac:dyDescent="0.25">
      <c r="A788" s="113">
        <v>212520</v>
      </c>
      <c r="B788" s="112" t="s">
        <v>1033</v>
      </c>
      <c r="C788" s="111">
        <f>VLOOKUP(A788,cuc!$A$2:$H$2088,8,FALSE)</f>
        <v>0</v>
      </c>
      <c r="D788" s="118"/>
      <c r="E788" s="114"/>
    </row>
    <row r="789" spans="1:5" x14ac:dyDescent="0.25">
      <c r="A789" s="113">
        <v>212595</v>
      </c>
      <c r="B789" s="112" t="s">
        <v>1032</v>
      </c>
      <c r="C789" s="111">
        <f>VLOOKUP(A789,cuc!$A$2:$H$2088,8,FALSE)</f>
        <v>0</v>
      </c>
      <c r="D789" s="118"/>
      <c r="E789" s="114"/>
    </row>
    <row r="790" spans="1:5" x14ac:dyDescent="0.25">
      <c r="A790" s="113">
        <v>213000</v>
      </c>
      <c r="B790" s="112" t="s">
        <v>1031</v>
      </c>
      <c r="C790" s="111">
        <f>VLOOKUP(A790,cuc!$A$2:$H$2088,8,FALSE)</f>
        <v>0</v>
      </c>
      <c r="D790" s="118"/>
      <c r="E790" s="114"/>
    </row>
    <row r="791" spans="1:5" x14ac:dyDescent="0.25">
      <c r="A791" s="113">
        <v>213005</v>
      </c>
      <c r="B791" s="112" t="s">
        <v>1030</v>
      </c>
      <c r="C791" s="111">
        <f>VLOOKUP(A791,cuc!$A$2:$H$2088,8,FALSE)</f>
        <v>0</v>
      </c>
      <c r="D791" s="118"/>
      <c r="E791" s="114"/>
    </row>
    <row r="792" spans="1:5" x14ac:dyDescent="0.25">
      <c r="A792" s="113">
        <v>213010</v>
      </c>
      <c r="B792" s="112" t="s">
        <v>1029</v>
      </c>
      <c r="C792" s="111">
        <f>VLOOKUP(A792,cuc!$A$2:$H$2088,8,FALSE)</f>
        <v>0</v>
      </c>
      <c r="D792" s="118"/>
      <c r="E792" s="114"/>
    </row>
    <row r="793" spans="1:5" x14ac:dyDescent="0.25">
      <c r="A793" s="113">
        <v>213095</v>
      </c>
      <c r="B793" s="112" t="s">
        <v>1028</v>
      </c>
      <c r="C793" s="111">
        <f>VLOOKUP(A793,cuc!$A$2:$H$2088,8,FALSE)</f>
        <v>0</v>
      </c>
      <c r="D793" s="118"/>
      <c r="E793" s="114"/>
    </row>
    <row r="794" spans="1:5" x14ac:dyDescent="0.25">
      <c r="A794" s="113">
        <v>220000</v>
      </c>
      <c r="B794" s="112" t="s">
        <v>1027</v>
      </c>
      <c r="C794" s="111">
        <f>VLOOKUP(A794,cuc!$A$2:$H$2088,8,FALSE)</f>
        <v>0</v>
      </c>
      <c r="D794" s="118"/>
      <c r="E794" s="114"/>
    </row>
    <row r="795" spans="1:5" x14ac:dyDescent="0.25">
      <c r="A795" s="113">
        <v>220500</v>
      </c>
      <c r="B795" s="112" t="s">
        <v>1026</v>
      </c>
      <c r="C795" s="111">
        <f>VLOOKUP(A795,cuc!$A$2:$H$2088,8,FALSE)</f>
        <v>0</v>
      </c>
      <c r="D795" s="118"/>
      <c r="E795" s="114"/>
    </row>
    <row r="796" spans="1:5" x14ac:dyDescent="0.25">
      <c r="A796" s="113">
        <v>221000</v>
      </c>
      <c r="B796" s="112" t="s">
        <v>1025</v>
      </c>
      <c r="C796" s="111">
        <f>VLOOKUP(A796,cuc!$A$2:$H$2088,8,FALSE)</f>
        <v>0</v>
      </c>
      <c r="D796" s="118"/>
      <c r="E796" s="114"/>
    </row>
    <row r="797" spans="1:5" x14ac:dyDescent="0.25">
      <c r="A797" s="113">
        <v>221500</v>
      </c>
      <c r="B797" s="112" t="s">
        <v>1024</v>
      </c>
      <c r="C797" s="111">
        <f>VLOOKUP(A797,cuc!$A$2:$H$2088,8,FALSE)</f>
        <v>0</v>
      </c>
      <c r="D797" s="118"/>
      <c r="E797" s="114"/>
    </row>
    <row r="798" spans="1:5" x14ac:dyDescent="0.25">
      <c r="A798" s="113">
        <v>222000</v>
      </c>
      <c r="B798" s="112" t="s">
        <v>1023</v>
      </c>
      <c r="C798" s="111">
        <f>VLOOKUP(A798,cuc!$A$2:$H$2088,8,FALSE)</f>
        <v>0</v>
      </c>
      <c r="D798" s="118"/>
      <c r="E798" s="114"/>
    </row>
    <row r="799" spans="1:5" x14ac:dyDescent="0.25">
      <c r="A799" s="113">
        <v>222500</v>
      </c>
      <c r="B799" s="112" t="s">
        <v>1022</v>
      </c>
      <c r="C799" s="111">
        <f>VLOOKUP(A799,cuc!$A$2:$H$2088,8,FALSE)</f>
        <v>0</v>
      </c>
      <c r="D799" s="118"/>
      <c r="E799" s="114"/>
    </row>
    <row r="800" spans="1:5" x14ac:dyDescent="0.25">
      <c r="A800" s="113">
        <v>229500</v>
      </c>
      <c r="B800" s="112" t="s">
        <v>1021</v>
      </c>
      <c r="C800" s="111">
        <f>VLOOKUP(A800,cuc!$A$2:$H$2088,8,FALSE)</f>
        <v>0</v>
      </c>
      <c r="D800" s="118"/>
      <c r="E800" s="114"/>
    </row>
    <row r="801" spans="1:5" x14ac:dyDescent="0.25">
      <c r="A801" s="113">
        <v>230000</v>
      </c>
      <c r="B801" s="112" t="s">
        <v>1020</v>
      </c>
      <c r="C801" s="111">
        <f>VLOOKUP(A801,cuc!$A$2:$H$2088,8,FALSE)</f>
        <v>1651467898</v>
      </c>
      <c r="D801" s="118"/>
      <c r="E801" s="114"/>
    </row>
    <row r="802" spans="1:5" x14ac:dyDescent="0.25">
      <c r="A802" s="113">
        <v>230500</v>
      </c>
      <c r="B802" s="112" t="s">
        <v>1019</v>
      </c>
      <c r="C802" s="111">
        <f>VLOOKUP(A802,cuc!$A$2:$H$2088,8,FALSE)</f>
        <v>1506467898</v>
      </c>
      <c r="D802" s="118"/>
      <c r="E802" s="114"/>
    </row>
    <row r="803" spans="1:5" x14ac:dyDescent="0.25">
      <c r="A803" s="113">
        <v>230505</v>
      </c>
      <c r="B803" s="112" t="s">
        <v>1014</v>
      </c>
      <c r="C803" s="111">
        <f>VLOOKUP(A803,cuc!$A$2:$H$2088,8,FALSE)</f>
        <v>1505995594</v>
      </c>
      <c r="D803" s="118"/>
      <c r="E803" s="114"/>
    </row>
    <row r="804" spans="1:5" x14ac:dyDescent="0.25">
      <c r="A804" s="113">
        <v>230510</v>
      </c>
      <c r="B804" s="112" t="s">
        <v>1013</v>
      </c>
      <c r="C804" s="111">
        <f>VLOOKUP(A804,cuc!$A$2:$H$2088,8,FALSE)</f>
        <v>0</v>
      </c>
      <c r="D804" s="118"/>
      <c r="E804" s="114"/>
    </row>
    <row r="805" spans="1:5" x14ac:dyDescent="0.25">
      <c r="A805" s="113">
        <v>230515</v>
      </c>
      <c r="B805" s="112" t="s">
        <v>1018</v>
      </c>
      <c r="C805" s="111">
        <f>VLOOKUP(A805,cuc!$A$2:$H$2088,8,FALSE)</f>
        <v>0</v>
      </c>
      <c r="D805" s="118"/>
      <c r="E805" s="114"/>
    </row>
    <row r="806" spans="1:5" x14ac:dyDescent="0.25">
      <c r="A806" s="113">
        <v>230520</v>
      </c>
      <c r="B806" s="112" t="s">
        <v>1011</v>
      </c>
      <c r="C806" s="111">
        <f>VLOOKUP(A806,cuc!$A$2:$H$2088,8,FALSE)</f>
        <v>0</v>
      </c>
      <c r="D806" s="118"/>
      <c r="E806" s="114"/>
    </row>
    <row r="807" spans="1:5" x14ac:dyDescent="0.25">
      <c r="A807" s="113">
        <v>230525</v>
      </c>
      <c r="B807" s="112" t="s">
        <v>1017</v>
      </c>
      <c r="C807" s="111">
        <f>VLOOKUP(A807,cuc!$A$2:$H$2088,8,FALSE)</f>
        <v>0</v>
      </c>
      <c r="D807" s="118"/>
      <c r="E807" s="114"/>
    </row>
    <row r="808" spans="1:5" x14ac:dyDescent="0.25">
      <c r="A808" s="113">
        <v>230527</v>
      </c>
      <c r="B808" s="112" t="s">
        <v>1009</v>
      </c>
      <c r="C808" s="111">
        <f>VLOOKUP(A808,cuc!$A$2:$H$2088,8,FALSE)</f>
        <v>0</v>
      </c>
      <c r="D808" s="118"/>
      <c r="E808" s="114"/>
    </row>
    <row r="809" spans="1:5" x14ac:dyDescent="0.25">
      <c r="A809" s="113">
        <v>230530</v>
      </c>
      <c r="B809" s="112" t="s">
        <v>1010</v>
      </c>
      <c r="C809" s="111">
        <f>VLOOKUP(A809,cuc!$A$2:$H$2088,8,FALSE)</f>
        <v>0</v>
      </c>
      <c r="D809" s="118"/>
      <c r="E809" s="114"/>
    </row>
    <row r="810" spans="1:5" x14ac:dyDescent="0.25">
      <c r="A810" s="113">
        <v>230535</v>
      </c>
      <c r="B810" s="112" t="s">
        <v>1016</v>
      </c>
      <c r="C810" s="111">
        <f>VLOOKUP(A810,cuc!$A$2:$H$2088,8,FALSE)</f>
        <v>472304</v>
      </c>
      <c r="D810" s="118"/>
      <c r="E810" s="114"/>
    </row>
    <row r="811" spans="1:5" x14ac:dyDescent="0.25">
      <c r="A811" s="113">
        <v>230800</v>
      </c>
      <c r="B811" s="112" t="s">
        <v>1015</v>
      </c>
      <c r="C811" s="111">
        <f>VLOOKUP(A811,cuc!$A$2:$H$2088,8,FALSE)</f>
        <v>145000000</v>
      </c>
      <c r="D811" s="118"/>
      <c r="E811" s="114"/>
    </row>
    <row r="812" spans="1:5" x14ac:dyDescent="0.25">
      <c r="A812" s="113">
        <v>230805</v>
      </c>
      <c r="B812" s="112" t="s">
        <v>1014</v>
      </c>
      <c r="C812" s="111">
        <f>VLOOKUP(A812,cuc!$A$2:$H$2088,8,FALSE)</f>
        <v>145000000</v>
      </c>
      <c r="D812" s="118"/>
      <c r="E812" s="114"/>
    </row>
    <row r="813" spans="1:5" x14ac:dyDescent="0.25">
      <c r="A813" s="113">
        <v>230810</v>
      </c>
      <c r="B813" s="112" t="s">
        <v>1013</v>
      </c>
      <c r="C813" s="111">
        <f>VLOOKUP(A813,cuc!$A$2:$H$2088,8,FALSE)</f>
        <v>0</v>
      </c>
      <c r="D813" s="118"/>
      <c r="E813" s="114"/>
    </row>
    <row r="814" spans="1:5" x14ac:dyDescent="0.25">
      <c r="A814" s="113">
        <v>230815</v>
      </c>
      <c r="B814" s="112" t="s">
        <v>1012</v>
      </c>
      <c r="C814" s="111">
        <f>VLOOKUP(A814,cuc!$A$2:$H$2088,8,FALSE)</f>
        <v>0</v>
      </c>
      <c r="D814" s="118"/>
      <c r="E814" s="114"/>
    </row>
    <row r="815" spans="1:5" x14ac:dyDescent="0.25">
      <c r="A815" s="113">
        <v>230820</v>
      </c>
      <c r="B815" s="112" t="s">
        <v>1011</v>
      </c>
      <c r="C815" s="111">
        <f>VLOOKUP(A815,cuc!$A$2:$H$2088,8,FALSE)</f>
        <v>0</v>
      </c>
      <c r="D815" s="118"/>
      <c r="E815" s="114"/>
    </row>
    <row r="816" spans="1:5" x14ac:dyDescent="0.25">
      <c r="A816" s="113">
        <v>230825</v>
      </c>
      <c r="B816" s="112" t="s">
        <v>1010</v>
      </c>
      <c r="C816" s="111">
        <f>VLOOKUP(A816,cuc!$A$2:$H$2088,8,FALSE)</f>
        <v>0</v>
      </c>
      <c r="D816" s="118"/>
      <c r="E816" s="114"/>
    </row>
    <row r="817" spans="1:5" x14ac:dyDescent="0.25">
      <c r="A817" s="113">
        <v>230827</v>
      </c>
      <c r="B817" s="112" t="s">
        <v>1009</v>
      </c>
      <c r="C817" s="111">
        <f>VLOOKUP(A817,cuc!$A$2:$H$2088,8,FALSE)</f>
        <v>0</v>
      </c>
      <c r="D817" s="118"/>
      <c r="E817" s="114"/>
    </row>
    <row r="818" spans="1:5" x14ac:dyDescent="0.25">
      <c r="A818" s="113">
        <v>230830</v>
      </c>
      <c r="B818" s="112" t="s">
        <v>1008</v>
      </c>
      <c r="C818" s="111">
        <f>VLOOKUP(A818,cuc!$A$2:$H$2088,8,FALSE)</f>
        <v>0</v>
      </c>
      <c r="D818" s="118"/>
      <c r="E818" s="114"/>
    </row>
    <row r="819" spans="1:5" x14ac:dyDescent="0.25">
      <c r="A819" s="113">
        <v>231000</v>
      </c>
      <c r="B819" s="112" t="s">
        <v>1007</v>
      </c>
      <c r="C819" s="111">
        <f>VLOOKUP(A819,cuc!$A$2:$H$2088,8,FALSE)</f>
        <v>0</v>
      </c>
      <c r="D819" s="118"/>
      <c r="E819" s="114"/>
    </row>
    <row r="820" spans="1:5" x14ac:dyDescent="0.25">
      <c r="A820" s="113">
        <v>231005</v>
      </c>
      <c r="B820" s="112" t="s">
        <v>1006</v>
      </c>
      <c r="C820" s="111">
        <f>VLOOKUP(A820,cuc!$A$2:$H$2088,8,FALSE)</f>
        <v>0</v>
      </c>
      <c r="D820" s="118"/>
      <c r="E820" s="114"/>
    </row>
    <row r="821" spans="1:5" x14ac:dyDescent="0.25">
      <c r="A821" s="113">
        <v>231010</v>
      </c>
      <c r="B821" s="112" t="s">
        <v>1005</v>
      </c>
      <c r="C821" s="111">
        <f>VLOOKUP(A821,cuc!$A$2:$H$2088,8,FALSE)</f>
        <v>0</v>
      </c>
      <c r="D821" s="118"/>
      <c r="E821" s="114"/>
    </row>
    <row r="822" spans="1:5" x14ac:dyDescent="0.25">
      <c r="A822" s="113">
        <v>231095</v>
      </c>
      <c r="B822" s="112" t="s">
        <v>1004</v>
      </c>
      <c r="C822" s="111">
        <f>VLOOKUP(A822,cuc!$A$2:$H$2088,8,FALSE)</f>
        <v>0</v>
      </c>
      <c r="D822" s="118"/>
      <c r="E822" s="114"/>
    </row>
    <row r="823" spans="1:5" x14ac:dyDescent="0.25">
      <c r="A823" s="113">
        <v>231500</v>
      </c>
      <c r="B823" s="112" t="s">
        <v>1003</v>
      </c>
      <c r="C823" s="111">
        <f>VLOOKUP(A823,cuc!$A$2:$H$2088,8,FALSE)</f>
        <v>0</v>
      </c>
      <c r="D823" s="118"/>
      <c r="E823" s="114"/>
    </row>
    <row r="824" spans="1:5" x14ac:dyDescent="0.25">
      <c r="A824" s="113">
        <v>231505</v>
      </c>
      <c r="B824" s="112" t="s">
        <v>994</v>
      </c>
      <c r="C824" s="111">
        <f>VLOOKUP(A824,cuc!$A$2:$H$2088,8,FALSE)</f>
        <v>0</v>
      </c>
      <c r="D824" s="118"/>
      <c r="E824" s="114"/>
    </row>
    <row r="825" spans="1:5" x14ac:dyDescent="0.25">
      <c r="A825" s="113">
        <v>231510</v>
      </c>
      <c r="B825" s="112" t="s">
        <v>993</v>
      </c>
      <c r="C825" s="111">
        <f>VLOOKUP(A825,cuc!$A$2:$H$2088,8,FALSE)</f>
        <v>0</v>
      </c>
      <c r="D825" s="118"/>
      <c r="E825" s="114"/>
    </row>
    <row r="826" spans="1:5" x14ac:dyDescent="0.25">
      <c r="A826" s="113">
        <v>231595</v>
      </c>
      <c r="B826" s="112" t="s">
        <v>1002</v>
      </c>
      <c r="C826" s="111">
        <f>VLOOKUP(A826,cuc!$A$2:$H$2088,8,FALSE)</f>
        <v>0</v>
      </c>
      <c r="D826" s="118"/>
      <c r="E826" s="114"/>
    </row>
    <row r="827" spans="1:5" x14ac:dyDescent="0.25">
      <c r="A827" s="113">
        <v>231700</v>
      </c>
      <c r="B827" s="112" t="s">
        <v>1001</v>
      </c>
      <c r="C827" s="111">
        <f>VLOOKUP(A827,cuc!$A$2:$H$2088,8,FALSE)</f>
        <v>0</v>
      </c>
      <c r="D827" s="118"/>
      <c r="E827" s="114"/>
    </row>
    <row r="828" spans="1:5" x14ac:dyDescent="0.25">
      <c r="A828" s="113">
        <v>231705</v>
      </c>
      <c r="B828" s="112" t="s">
        <v>994</v>
      </c>
      <c r="C828" s="111">
        <f>VLOOKUP(A828,cuc!$A$2:$H$2088,8,FALSE)</f>
        <v>0</v>
      </c>
      <c r="D828" s="118"/>
      <c r="E828" s="114"/>
    </row>
    <row r="829" spans="1:5" x14ac:dyDescent="0.25">
      <c r="A829" s="113">
        <v>231710</v>
      </c>
      <c r="B829" s="112" t="s">
        <v>993</v>
      </c>
      <c r="C829" s="111">
        <f>VLOOKUP(A829,cuc!$A$2:$H$2088,8,FALSE)</f>
        <v>0</v>
      </c>
      <c r="D829" s="118"/>
      <c r="E829" s="114"/>
    </row>
    <row r="830" spans="1:5" x14ac:dyDescent="0.25">
      <c r="A830" s="113">
        <v>231795</v>
      </c>
      <c r="B830" s="112" t="s">
        <v>1000</v>
      </c>
      <c r="C830" s="111">
        <f>VLOOKUP(A830,cuc!$A$2:$H$2088,8,FALSE)</f>
        <v>0</v>
      </c>
      <c r="D830" s="118"/>
      <c r="E830" s="114"/>
    </row>
    <row r="831" spans="1:5" x14ac:dyDescent="0.25">
      <c r="A831" s="113">
        <v>232500</v>
      </c>
      <c r="B831" s="112" t="s">
        <v>999</v>
      </c>
      <c r="C831" s="111">
        <f>VLOOKUP(A831,cuc!$A$2:$H$2088,8,FALSE)</f>
        <v>0</v>
      </c>
      <c r="D831" s="118"/>
      <c r="E831" s="114"/>
    </row>
    <row r="832" spans="1:5" x14ac:dyDescent="0.25">
      <c r="A832" s="113">
        <v>232505</v>
      </c>
      <c r="B832" s="112" t="s">
        <v>994</v>
      </c>
      <c r="C832" s="111">
        <f>VLOOKUP(A832,cuc!$A$2:$H$2088,8,FALSE)</f>
        <v>0</v>
      </c>
      <c r="D832" s="118"/>
      <c r="E832" s="114"/>
    </row>
    <row r="833" spans="1:5" x14ac:dyDescent="0.25">
      <c r="A833" s="113">
        <v>232510</v>
      </c>
      <c r="B833" s="112" t="s">
        <v>993</v>
      </c>
      <c r="C833" s="111">
        <f>VLOOKUP(A833,cuc!$A$2:$H$2088,8,FALSE)</f>
        <v>0</v>
      </c>
      <c r="D833" s="118"/>
      <c r="E833" s="114"/>
    </row>
    <row r="834" spans="1:5" x14ac:dyDescent="0.25">
      <c r="A834" s="113">
        <v>232595</v>
      </c>
      <c r="B834" s="112" t="s">
        <v>998</v>
      </c>
      <c r="C834" s="111">
        <f>VLOOKUP(A834,cuc!$A$2:$H$2088,8,FALSE)</f>
        <v>0</v>
      </c>
      <c r="D834" s="118"/>
      <c r="E834" s="114"/>
    </row>
    <row r="835" spans="1:5" x14ac:dyDescent="0.25">
      <c r="A835" s="113">
        <v>234500</v>
      </c>
      <c r="B835" s="112" t="s">
        <v>997</v>
      </c>
      <c r="C835" s="111">
        <f>VLOOKUP(A835,cuc!$A$2:$H$2088,8,FALSE)</f>
        <v>0</v>
      </c>
      <c r="D835" s="118"/>
      <c r="E835" s="114"/>
    </row>
    <row r="836" spans="1:5" x14ac:dyDescent="0.25">
      <c r="A836" s="113">
        <v>234505</v>
      </c>
      <c r="B836" s="112" t="s">
        <v>994</v>
      </c>
      <c r="C836" s="111">
        <f>VLOOKUP(A836,cuc!$A$2:$H$2088,8,FALSE)</f>
        <v>0</v>
      </c>
      <c r="D836" s="118"/>
      <c r="E836" s="114"/>
    </row>
    <row r="837" spans="1:5" x14ac:dyDescent="0.25">
      <c r="A837" s="113">
        <v>234510</v>
      </c>
      <c r="B837" s="112" t="s">
        <v>993</v>
      </c>
      <c r="C837" s="111">
        <f>VLOOKUP(A837,cuc!$A$2:$H$2088,8,FALSE)</f>
        <v>0</v>
      </c>
      <c r="D837" s="118"/>
      <c r="E837" s="114"/>
    </row>
    <row r="838" spans="1:5" x14ac:dyDescent="0.25">
      <c r="A838" s="113">
        <v>234595</v>
      </c>
      <c r="B838" s="112" t="s">
        <v>996</v>
      </c>
      <c r="C838" s="111">
        <f>VLOOKUP(A838,cuc!$A$2:$H$2088,8,FALSE)</f>
        <v>0</v>
      </c>
      <c r="D838" s="118"/>
      <c r="E838" s="114"/>
    </row>
    <row r="839" spans="1:5" x14ac:dyDescent="0.25">
      <c r="A839" s="113">
        <v>235000</v>
      </c>
      <c r="B839" s="112" t="s">
        <v>995</v>
      </c>
      <c r="C839" s="111">
        <f>VLOOKUP(A839,cuc!$A$2:$H$2088,8,FALSE)</f>
        <v>0</v>
      </c>
      <c r="D839" s="118"/>
      <c r="E839" s="114"/>
    </row>
    <row r="840" spans="1:5" x14ac:dyDescent="0.25">
      <c r="A840" s="113">
        <v>235005</v>
      </c>
      <c r="B840" s="112" t="s">
        <v>994</v>
      </c>
      <c r="C840" s="111">
        <f>VLOOKUP(A840,cuc!$A$2:$H$2088,8,FALSE)</f>
        <v>0</v>
      </c>
      <c r="D840" s="118"/>
      <c r="E840" s="114"/>
    </row>
    <row r="841" spans="1:5" x14ac:dyDescent="0.25">
      <c r="A841" s="113">
        <v>235010</v>
      </c>
      <c r="B841" s="112" t="s">
        <v>993</v>
      </c>
      <c r="C841" s="111">
        <f>VLOOKUP(A841,cuc!$A$2:$H$2088,8,FALSE)</f>
        <v>0</v>
      </c>
      <c r="D841" s="118"/>
      <c r="E841" s="114"/>
    </row>
    <row r="842" spans="1:5" x14ac:dyDescent="0.25">
      <c r="A842" s="113">
        <v>235095</v>
      </c>
      <c r="B842" s="112" t="s">
        <v>992</v>
      </c>
      <c r="C842" s="111">
        <f>VLOOKUP(A842,cuc!$A$2:$H$2088,8,FALSE)</f>
        <v>0</v>
      </c>
      <c r="D842" s="118"/>
      <c r="E842" s="114"/>
    </row>
    <row r="843" spans="1:5" x14ac:dyDescent="0.25">
      <c r="A843" s="113">
        <v>235500</v>
      </c>
      <c r="B843" s="112" t="s">
        <v>991</v>
      </c>
      <c r="C843" s="111">
        <f>VLOOKUP(A843,cuc!$A$2:$H$2088,8,FALSE)</f>
        <v>0</v>
      </c>
      <c r="D843" s="118"/>
      <c r="E843" s="114"/>
    </row>
    <row r="844" spans="1:5" x14ac:dyDescent="0.25">
      <c r="A844" s="113">
        <v>235505</v>
      </c>
      <c r="B844" s="112" t="s">
        <v>508</v>
      </c>
      <c r="C844" s="111">
        <f>VLOOKUP(A844,cuc!$A$2:$H$2088,8,FALSE)</f>
        <v>0</v>
      </c>
      <c r="D844" s="118"/>
      <c r="E844" s="114"/>
    </row>
    <row r="845" spans="1:5" x14ac:dyDescent="0.25">
      <c r="A845" s="113">
        <v>235510</v>
      </c>
      <c r="B845" s="112" t="s">
        <v>571</v>
      </c>
      <c r="C845" s="111">
        <f>VLOOKUP(A845,cuc!$A$2:$H$2088,8,FALSE)</f>
        <v>0</v>
      </c>
      <c r="D845" s="118"/>
      <c r="E845" s="114"/>
    </row>
    <row r="846" spans="1:5" x14ac:dyDescent="0.25">
      <c r="A846" s="113">
        <v>235515</v>
      </c>
      <c r="B846" s="112" t="s">
        <v>945</v>
      </c>
      <c r="C846" s="111">
        <f>VLOOKUP(A846,cuc!$A$2:$H$2088,8,FALSE)</f>
        <v>0</v>
      </c>
      <c r="D846" s="118"/>
      <c r="E846" s="114"/>
    </row>
    <row r="847" spans="1:5" x14ac:dyDescent="0.25">
      <c r="A847" s="113">
        <v>235520</v>
      </c>
      <c r="B847" s="112" t="s">
        <v>990</v>
      </c>
      <c r="C847" s="111">
        <f>VLOOKUP(A847,cuc!$A$2:$H$2088,8,FALSE)</f>
        <v>0</v>
      </c>
      <c r="D847" s="118"/>
      <c r="E847" s="114"/>
    </row>
    <row r="848" spans="1:5" x14ac:dyDescent="0.25">
      <c r="A848" s="113">
        <v>235525</v>
      </c>
      <c r="B848" s="112" t="s">
        <v>213</v>
      </c>
      <c r="C848" s="111">
        <f>VLOOKUP(A848,cuc!$A$2:$H$2088,8,FALSE)</f>
        <v>0</v>
      </c>
      <c r="D848" s="118"/>
      <c r="E848" s="114"/>
    </row>
    <row r="849" spans="1:5" x14ac:dyDescent="0.25">
      <c r="A849" s="113">
        <v>240000</v>
      </c>
      <c r="B849" s="112" t="s">
        <v>989</v>
      </c>
      <c r="C849" s="111">
        <f>VLOOKUP(A849,cuc!$A$2:$H$2088,8,FALSE)</f>
        <v>2482459173.5599999</v>
      </c>
      <c r="D849" s="118"/>
      <c r="E849" s="114"/>
    </row>
    <row r="850" spans="1:5" x14ac:dyDescent="0.25">
      <c r="A850" s="113">
        <v>240500</v>
      </c>
      <c r="B850" s="112" t="s">
        <v>988</v>
      </c>
      <c r="C850" s="111">
        <f>VLOOKUP(A850,cuc!$A$2:$H$2088,8,FALSE)</f>
        <v>26464034</v>
      </c>
      <c r="D850" s="118"/>
      <c r="E850" s="114"/>
    </row>
    <row r="851" spans="1:5" x14ac:dyDescent="0.25">
      <c r="A851" s="113">
        <v>240505</v>
      </c>
      <c r="B851" s="112" t="s">
        <v>453</v>
      </c>
      <c r="C851" s="111">
        <f>VLOOKUP(A851,cuc!$A$2:$H$2088,8,FALSE)</f>
        <v>26464034</v>
      </c>
      <c r="D851" s="118"/>
      <c r="E851" s="114"/>
    </row>
    <row r="852" spans="1:5" x14ac:dyDescent="0.25">
      <c r="A852" s="113">
        <v>240510</v>
      </c>
      <c r="B852" s="112" t="s">
        <v>483</v>
      </c>
      <c r="C852" s="111">
        <f>VLOOKUP(A852,cuc!$A$2:$H$2088,8,FALSE)</f>
        <v>0</v>
      </c>
      <c r="D852" s="118"/>
      <c r="E852" s="114"/>
    </row>
    <row r="853" spans="1:5" x14ac:dyDescent="0.25">
      <c r="A853" s="113">
        <v>240595</v>
      </c>
      <c r="B853" s="112" t="s">
        <v>514</v>
      </c>
      <c r="C853" s="111">
        <f>VLOOKUP(A853,cuc!$A$2:$H$2088,8,FALSE)</f>
        <v>0</v>
      </c>
      <c r="D853" s="118"/>
      <c r="E853" s="114"/>
    </row>
    <row r="854" spans="1:5" x14ac:dyDescent="0.25">
      <c r="A854" s="113">
        <v>241000</v>
      </c>
      <c r="B854" s="112" t="s">
        <v>987</v>
      </c>
      <c r="C854" s="111">
        <f>VLOOKUP(A854,cuc!$A$2:$H$2088,8,FALSE)</f>
        <v>171692223</v>
      </c>
      <c r="D854" s="118"/>
      <c r="E854" s="114"/>
    </row>
    <row r="855" spans="1:5" x14ac:dyDescent="0.25">
      <c r="A855" s="113">
        <v>241005</v>
      </c>
      <c r="B855" s="112" t="s">
        <v>442</v>
      </c>
      <c r="C855" s="111">
        <f>VLOOKUP(A855,cuc!$A$2:$H$2088,8,FALSE)</f>
        <v>2214420</v>
      </c>
      <c r="D855" s="118"/>
      <c r="E855" s="114"/>
    </row>
    <row r="856" spans="1:5" x14ac:dyDescent="0.25">
      <c r="A856" s="113">
        <v>241010</v>
      </c>
      <c r="B856" s="112" t="s">
        <v>449</v>
      </c>
      <c r="C856" s="111">
        <f>VLOOKUP(A856,cuc!$A$2:$H$2088,8,FALSE)</f>
        <v>48451431</v>
      </c>
      <c r="D856" s="118"/>
      <c r="E856" s="114"/>
    </row>
    <row r="857" spans="1:5" x14ac:dyDescent="0.25">
      <c r="A857" s="113">
        <v>241015</v>
      </c>
      <c r="B857" s="112" t="s">
        <v>986</v>
      </c>
      <c r="C857" s="111">
        <f>VLOOKUP(A857,cuc!$A$2:$H$2088,8,FALSE)</f>
        <v>0</v>
      </c>
      <c r="D857" s="118"/>
      <c r="E857" s="114"/>
    </row>
    <row r="858" spans="1:5" x14ac:dyDescent="0.25">
      <c r="A858" s="113">
        <v>241020</v>
      </c>
      <c r="B858" s="112" t="s">
        <v>432</v>
      </c>
      <c r="C858" s="111">
        <f>VLOOKUP(A858,cuc!$A$2:$H$2088,8,FALSE)</f>
        <v>0</v>
      </c>
      <c r="D858" s="118"/>
      <c r="E858" s="114"/>
    </row>
    <row r="859" spans="1:5" x14ac:dyDescent="0.25">
      <c r="A859" s="113">
        <v>241025</v>
      </c>
      <c r="B859" s="112" t="s">
        <v>985</v>
      </c>
      <c r="C859" s="111">
        <f>VLOOKUP(A859,cuc!$A$2:$H$2088,8,FALSE)</f>
        <v>0</v>
      </c>
      <c r="D859" s="118"/>
      <c r="E859" s="114"/>
    </row>
    <row r="860" spans="1:5" x14ac:dyDescent="0.25">
      <c r="A860" s="113">
        <v>241030</v>
      </c>
      <c r="B860" s="112" t="s">
        <v>448</v>
      </c>
      <c r="C860" s="111">
        <f>VLOOKUP(A860,cuc!$A$2:$H$2088,8,FALSE)</f>
        <v>864900</v>
      </c>
      <c r="D860" s="118"/>
      <c r="E860" s="114"/>
    </row>
    <row r="861" spans="1:5" x14ac:dyDescent="0.25">
      <c r="A861" s="113">
        <v>241095</v>
      </c>
      <c r="B861" s="112" t="s">
        <v>213</v>
      </c>
      <c r="C861" s="111">
        <f>VLOOKUP(A861,cuc!$A$2:$H$2088,8,FALSE)</f>
        <v>120161472</v>
      </c>
      <c r="D861" s="118"/>
      <c r="E861" s="114"/>
    </row>
    <row r="862" spans="1:5" x14ac:dyDescent="0.25">
      <c r="A862" s="113">
        <v>241500</v>
      </c>
      <c r="B862" s="112" t="s">
        <v>984</v>
      </c>
      <c r="C862" s="111">
        <f>VLOOKUP(A862,cuc!$A$2:$H$2088,8,FALSE)</f>
        <v>0</v>
      </c>
      <c r="D862" s="118"/>
      <c r="E862" s="114"/>
    </row>
    <row r="863" spans="1:5" x14ac:dyDescent="0.25">
      <c r="A863" s="113">
        <v>241505</v>
      </c>
      <c r="B863" s="112" t="s">
        <v>983</v>
      </c>
      <c r="C863" s="111">
        <f>VLOOKUP(A863,cuc!$A$2:$H$2088,8,FALSE)</f>
        <v>0</v>
      </c>
      <c r="D863" s="118"/>
      <c r="E863" s="114"/>
    </row>
    <row r="864" spans="1:5" x14ac:dyDescent="0.25">
      <c r="A864" s="113">
        <v>241510</v>
      </c>
      <c r="B864" s="112" t="s">
        <v>982</v>
      </c>
      <c r="C864" s="111">
        <f>VLOOKUP(A864,cuc!$A$2:$H$2088,8,FALSE)</f>
        <v>0</v>
      </c>
      <c r="D864" s="118"/>
      <c r="E864" s="114"/>
    </row>
    <row r="865" spans="1:5" x14ac:dyDescent="0.25">
      <c r="A865" s="113">
        <v>242000</v>
      </c>
      <c r="B865" s="112" t="s">
        <v>981</v>
      </c>
      <c r="C865" s="111">
        <f>VLOOKUP(A865,cuc!$A$2:$H$2088,8,FALSE)</f>
        <v>1888246218.47</v>
      </c>
      <c r="D865" s="118"/>
      <c r="E865" s="114"/>
    </row>
    <row r="866" spans="1:5" x14ac:dyDescent="0.25">
      <c r="A866" s="113">
        <v>242005</v>
      </c>
      <c r="B866" s="112" t="s">
        <v>980</v>
      </c>
      <c r="C866" s="111">
        <f>VLOOKUP(A866,cuc!$A$2:$H$2088,8,FALSE)</f>
        <v>1888246218.47</v>
      </c>
      <c r="D866" s="118"/>
      <c r="E866" s="114"/>
    </row>
    <row r="867" spans="1:5" x14ac:dyDescent="0.25">
      <c r="A867" s="113">
        <v>242010</v>
      </c>
      <c r="B867" s="112" t="s">
        <v>979</v>
      </c>
      <c r="C867" s="111">
        <f>VLOOKUP(A867,cuc!$A$2:$H$2088,8,FALSE)</f>
        <v>0</v>
      </c>
      <c r="D867" s="118"/>
      <c r="E867" s="114"/>
    </row>
    <row r="868" spans="1:5" x14ac:dyDescent="0.25">
      <c r="A868" s="113">
        <v>242500</v>
      </c>
      <c r="B868" s="112" t="s">
        <v>978</v>
      </c>
      <c r="C868" s="111">
        <f>VLOOKUP(A868,cuc!$A$2:$H$2088,8,FALSE)</f>
        <v>0</v>
      </c>
      <c r="D868" s="118"/>
      <c r="E868" s="114"/>
    </row>
    <row r="869" spans="1:5" x14ac:dyDescent="0.25">
      <c r="A869" s="113">
        <v>242505</v>
      </c>
      <c r="B869" s="112" t="s">
        <v>977</v>
      </c>
      <c r="C869" s="111">
        <f>VLOOKUP(A869,cuc!$A$2:$H$2088,8,FALSE)</f>
        <v>0</v>
      </c>
      <c r="D869" s="118"/>
      <c r="E869" s="114"/>
    </row>
    <row r="870" spans="1:5" x14ac:dyDescent="0.25">
      <c r="A870" s="113">
        <v>242510</v>
      </c>
      <c r="B870" s="112" t="s">
        <v>976</v>
      </c>
      <c r="C870" s="111">
        <f>VLOOKUP(A870,cuc!$A$2:$H$2088,8,FALSE)</f>
        <v>0</v>
      </c>
      <c r="D870" s="118"/>
      <c r="E870" s="114"/>
    </row>
    <row r="871" spans="1:5" x14ac:dyDescent="0.25">
      <c r="A871" s="113">
        <v>242515</v>
      </c>
      <c r="B871" s="112" t="s">
        <v>975</v>
      </c>
      <c r="C871" s="111">
        <f>VLOOKUP(A871,cuc!$A$2:$H$2088,8,FALSE)</f>
        <v>0</v>
      </c>
      <c r="D871" s="118"/>
      <c r="E871" s="114"/>
    </row>
    <row r="872" spans="1:5" x14ac:dyDescent="0.25">
      <c r="A872" s="113">
        <v>242520</v>
      </c>
      <c r="B872" s="112" t="s">
        <v>974</v>
      </c>
      <c r="C872" s="111">
        <f>VLOOKUP(A872,cuc!$A$2:$H$2088,8,FALSE)</f>
        <v>0</v>
      </c>
      <c r="D872" s="118"/>
      <c r="E872" s="114"/>
    </row>
    <row r="873" spans="1:5" x14ac:dyDescent="0.25">
      <c r="A873" s="113">
        <v>242525</v>
      </c>
      <c r="B873" s="112" t="s">
        <v>973</v>
      </c>
      <c r="C873" s="111">
        <f>VLOOKUP(A873,cuc!$A$2:$H$2088,8,FALSE)</f>
        <v>0</v>
      </c>
      <c r="D873" s="118"/>
      <c r="E873" s="114"/>
    </row>
    <row r="874" spans="1:5" x14ac:dyDescent="0.25">
      <c r="A874" s="113">
        <v>242595</v>
      </c>
      <c r="B874" s="112" t="s">
        <v>972</v>
      </c>
      <c r="C874" s="111">
        <f>VLOOKUP(A874,cuc!$A$2:$H$2088,8,FALSE)</f>
        <v>0</v>
      </c>
      <c r="D874" s="118"/>
      <c r="E874" s="114"/>
    </row>
    <row r="875" spans="1:5" x14ac:dyDescent="0.25">
      <c r="A875" s="113">
        <v>243000</v>
      </c>
      <c r="B875" s="112" t="s">
        <v>971</v>
      </c>
      <c r="C875" s="111">
        <f>VLOOKUP(A875,cuc!$A$2:$H$2088,8,FALSE)</f>
        <v>0</v>
      </c>
      <c r="D875" s="118"/>
      <c r="E875" s="114"/>
    </row>
    <row r="876" spans="1:5" x14ac:dyDescent="0.25">
      <c r="A876" s="113">
        <v>243005</v>
      </c>
      <c r="B876" s="112" t="s">
        <v>970</v>
      </c>
      <c r="C876" s="111">
        <f>VLOOKUP(A876,cuc!$A$2:$H$2088,8,FALSE)</f>
        <v>0</v>
      </c>
      <c r="D876" s="118"/>
      <c r="E876" s="114"/>
    </row>
    <row r="877" spans="1:5" x14ac:dyDescent="0.25">
      <c r="A877" s="113">
        <v>243010</v>
      </c>
      <c r="B877" s="112" t="s">
        <v>969</v>
      </c>
      <c r="C877" s="111">
        <f>VLOOKUP(A877,cuc!$A$2:$H$2088,8,FALSE)</f>
        <v>0</v>
      </c>
      <c r="D877" s="118"/>
      <c r="E877" s="114"/>
    </row>
    <row r="878" spans="1:5" x14ac:dyDescent="0.25">
      <c r="A878" s="113">
        <v>243015</v>
      </c>
      <c r="B878" s="112" t="s">
        <v>968</v>
      </c>
      <c r="C878" s="111">
        <f>VLOOKUP(A878,cuc!$A$2:$H$2088,8,FALSE)</f>
        <v>0</v>
      </c>
      <c r="D878" s="118"/>
      <c r="E878" s="114"/>
    </row>
    <row r="879" spans="1:5" x14ac:dyDescent="0.25">
      <c r="A879" s="113">
        <v>243020</v>
      </c>
      <c r="B879" s="112" t="s">
        <v>967</v>
      </c>
      <c r="C879" s="111">
        <f>VLOOKUP(A879,cuc!$A$2:$H$2088,8,FALSE)</f>
        <v>0</v>
      </c>
      <c r="D879" s="118"/>
      <c r="E879" s="114"/>
    </row>
    <row r="880" spans="1:5" x14ac:dyDescent="0.25">
      <c r="A880" s="113">
        <v>243095</v>
      </c>
      <c r="B880" s="112" t="s">
        <v>966</v>
      </c>
      <c r="C880" s="111">
        <f>VLOOKUP(A880,cuc!$A$2:$H$2088,8,FALSE)</f>
        <v>0</v>
      </c>
      <c r="D880" s="118"/>
      <c r="E880" s="114"/>
    </row>
    <row r="881" spans="1:5" x14ac:dyDescent="0.25">
      <c r="A881" s="113">
        <v>243500</v>
      </c>
      <c r="B881" s="112" t="s">
        <v>965</v>
      </c>
      <c r="C881" s="111">
        <f>VLOOKUP(A881,cuc!$A$2:$H$2088,8,FALSE)</f>
        <v>21531314.719999999</v>
      </c>
      <c r="D881" s="118"/>
      <c r="E881" s="114"/>
    </row>
    <row r="882" spans="1:5" x14ac:dyDescent="0.25">
      <c r="A882" s="113">
        <v>243505</v>
      </c>
      <c r="B882" s="112" t="s">
        <v>964</v>
      </c>
      <c r="C882" s="111">
        <f>VLOOKUP(A882,cuc!$A$2:$H$2088,8,FALSE)</f>
        <v>870280</v>
      </c>
      <c r="D882" s="118"/>
      <c r="E882" s="114"/>
    </row>
    <row r="883" spans="1:5" x14ac:dyDescent="0.25">
      <c r="A883" s="113">
        <v>243510</v>
      </c>
      <c r="B883" s="112" t="s">
        <v>963</v>
      </c>
      <c r="C883" s="111">
        <f>VLOOKUP(A883,cuc!$A$2:$H$2088,8,FALSE)</f>
        <v>0</v>
      </c>
      <c r="D883" s="118"/>
      <c r="E883" s="114"/>
    </row>
    <row r="884" spans="1:5" x14ac:dyDescent="0.25">
      <c r="A884" s="113">
        <v>243515</v>
      </c>
      <c r="B884" s="112" t="s">
        <v>453</v>
      </c>
      <c r="C884" s="111">
        <f>VLOOKUP(A884,cuc!$A$2:$H$2088,8,FALSE)</f>
        <v>789430</v>
      </c>
      <c r="D884" s="118"/>
      <c r="E884" s="114"/>
    </row>
    <row r="885" spans="1:5" x14ac:dyDescent="0.25">
      <c r="A885" s="113">
        <v>243520</v>
      </c>
      <c r="B885" s="112" t="s">
        <v>483</v>
      </c>
      <c r="C885" s="111">
        <f>VLOOKUP(A885,cuc!$A$2:$H$2088,8,FALSE)</f>
        <v>0</v>
      </c>
      <c r="D885" s="118"/>
      <c r="E885" s="114"/>
    </row>
    <row r="886" spans="1:5" x14ac:dyDescent="0.25">
      <c r="A886" s="113">
        <v>243525</v>
      </c>
      <c r="B886" s="112" t="s">
        <v>962</v>
      </c>
      <c r="C886" s="111">
        <f>VLOOKUP(A886,cuc!$A$2:$H$2088,8,FALSE)</f>
        <v>1287519.27</v>
      </c>
      <c r="D886" s="118"/>
      <c r="E886" s="114"/>
    </row>
    <row r="887" spans="1:5" x14ac:dyDescent="0.25">
      <c r="A887" s="113">
        <v>243530</v>
      </c>
      <c r="B887" s="112" t="s">
        <v>451</v>
      </c>
      <c r="C887" s="111">
        <f>VLOOKUP(A887,cuc!$A$2:$H$2088,8,FALSE)</f>
        <v>85481</v>
      </c>
      <c r="D887" s="118"/>
      <c r="E887" s="114"/>
    </row>
    <row r="888" spans="1:5" x14ac:dyDescent="0.25">
      <c r="A888" s="113">
        <v>243535</v>
      </c>
      <c r="B888" s="112" t="s">
        <v>961</v>
      </c>
      <c r="C888" s="111">
        <f>VLOOKUP(A888,cuc!$A$2:$H$2088,8,FALSE)</f>
        <v>0</v>
      </c>
      <c r="D888" s="118"/>
      <c r="E888" s="114"/>
    </row>
    <row r="889" spans="1:5" x14ac:dyDescent="0.25">
      <c r="A889" s="113">
        <v>243540</v>
      </c>
      <c r="B889" s="112" t="s">
        <v>960</v>
      </c>
      <c r="C889" s="111">
        <f>VLOOKUP(A889,cuc!$A$2:$H$2088,8,FALSE)</f>
        <v>17036460.449999999</v>
      </c>
      <c r="D889" s="118"/>
      <c r="E889" s="114"/>
    </row>
    <row r="890" spans="1:5" x14ac:dyDescent="0.25">
      <c r="A890" s="113">
        <v>243545</v>
      </c>
      <c r="B890" s="112" t="s">
        <v>959</v>
      </c>
      <c r="C890" s="111">
        <f>VLOOKUP(A890,cuc!$A$2:$H$2088,8,FALSE)</f>
        <v>0</v>
      </c>
      <c r="D890" s="118"/>
      <c r="E890" s="114"/>
    </row>
    <row r="891" spans="1:5" x14ac:dyDescent="0.25">
      <c r="A891" s="113">
        <v>243550</v>
      </c>
      <c r="B891" s="112" t="s">
        <v>958</v>
      </c>
      <c r="C891" s="111">
        <f>VLOOKUP(A891,cuc!$A$2:$H$2088,8,FALSE)</f>
        <v>0</v>
      </c>
      <c r="D891" s="118"/>
      <c r="E891" s="114"/>
    </row>
    <row r="892" spans="1:5" x14ac:dyDescent="0.25">
      <c r="A892" s="113">
        <v>243555</v>
      </c>
      <c r="B892" s="112" t="s">
        <v>957</v>
      </c>
      <c r="C892" s="111">
        <f>VLOOKUP(A892,cuc!$A$2:$H$2088,8,FALSE)</f>
        <v>0</v>
      </c>
      <c r="D892" s="118"/>
      <c r="E892" s="114"/>
    </row>
    <row r="893" spans="1:5" x14ac:dyDescent="0.25">
      <c r="A893" s="113">
        <v>243560</v>
      </c>
      <c r="B893" s="112" t="s">
        <v>956</v>
      </c>
      <c r="C893" s="111">
        <f>VLOOKUP(A893,cuc!$A$2:$H$2088,8,FALSE)</f>
        <v>62292</v>
      </c>
      <c r="D893" s="118"/>
      <c r="E893" s="114"/>
    </row>
    <row r="894" spans="1:5" x14ac:dyDescent="0.25">
      <c r="A894" s="113">
        <v>243565</v>
      </c>
      <c r="B894" s="112" t="s">
        <v>955</v>
      </c>
      <c r="C894" s="111">
        <f>VLOOKUP(A894,cuc!$A$2:$H$2088,8,FALSE)</f>
        <v>0</v>
      </c>
      <c r="D894" s="118"/>
      <c r="E894" s="114"/>
    </row>
    <row r="895" spans="1:5" x14ac:dyDescent="0.25">
      <c r="A895" s="113">
        <v>243570</v>
      </c>
      <c r="B895" s="112" t="s">
        <v>954</v>
      </c>
      <c r="C895" s="111">
        <f>VLOOKUP(A895,cuc!$A$2:$H$2088,8,FALSE)</f>
        <v>0</v>
      </c>
      <c r="D895" s="118"/>
      <c r="E895" s="114"/>
    </row>
    <row r="896" spans="1:5" x14ac:dyDescent="0.25">
      <c r="A896" s="113">
        <v>243575</v>
      </c>
      <c r="B896" s="112" t="s">
        <v>953</v>
      </c>
      <c r="C896" s="111">
        <f>VLOOKUP(A896,cuc!$A$2:$H$2088,8,FALSE)</f>
        <v>1172852</v>
      </c>
      <c r="D896" s="118"/>
      <c r="E896" s="114"/>
    </row>
    <row r="897" spans="1:5" x14ac:dyDescent="0.25">
      <c r="A897" s="113">
        <v>243580</v>
      </c>
      <c r="B897" s="112" t="s">
        <v>952</v>
      </c>
      <c r="C897" s="111">
        <f>VLOOKUP(A897,cuc!$A$2:$H$2088,8,FALSE)</f>
        <v>0</v>
      </c>
      <c r="D897" s="118"/>
      <c r="E897" s="114"/>
    </row>
    <row r="898" spans="1:5" x14ac:dyDescent="0.25">
      <c r="A898" s="113">
        <v>243585</v>
      </c>
      <c r="B898" s="112" t="s">
        <v>925</v>
      </c>
      <c r="C898" s="111">
        <f>VLOOKUP(A898,cuc!$A$2:$H$2088,8,FALSE)</f>
        <v>227000</v>
      </c>
      <c r="D898" s="118"/>
      <c r="E898" s="114"/>
    </row>
    <row r="899" spans="1:5" x14ac:dyDescent="0.25">
      <c r="A899" s="113">
        <v>244000</v>
      </c>
      <c r="B899" s="112" t="s">
        <v>951</v>
      </c>
      <c r="C899" s="111">
        <f>VLOOKUP(A899,cuc!$A$2:$H$2088,8,FALSE)</f>
        <v>86980781.420000002</v>
      </c>
      <c r="D899" s="118"/>
      <c r="E899" s="114"/>
    </row>
    <row r="900" spans="1:5" x14ac:dyDescent="0.25">
      <c r="A900" s="113">
        <v>244005</v>
      </c>
      <c r="B900" s="112" t="s">
        <v>950</v>
      </c>
      <c r="C900" s="111">
        <f>VLOOKUP(A900,cuc!$A$2:$H$2088,8,FALSE)</f>
        <v>0</v>
      </c>
      <c r="D900" s="118"/>
      <c r="E900" s="114"/>
    </row>
    <row r="901" spans="1:5" x14ac:dyDescent="0.25">
      <c r="A901" s="113">
        <v>244010</v>
      </c>
      <c r="B901" s="112" t="s">
        <v>949</v>
      </c>
      <c r="C901" s="111">
        <f>VLOOKUP(A901,cuc!$A$2:$H$2088,8,FALSE)</f>
        <v>16752004.42</v>
      </c>
      <c r="D901" s="118"/>
      <c r="E901" s="114"/>
    </row>
    <row r="902" spans="1:5" x14ac:dyDescent="0.25">
      <c r="A902" s="113">
        <v>244015</v>
      </c>
      <c r="B902" s="112" t="s">
        <v>948</v>
      </c>
      <c r="C902" s="111">
        <f>VLOOKUP(A902,cuc!$A$2:$H$2088,8,FALSE)</f>
        <v>69754808</v>
      </c>
      <c r="D902" s="118"/>
      <c r="E902" s="114"/>
    </row>
    <row r="903" spans="1:5" x14ac:dyDescent="0.25">
      <c r="A903" s="113">
        <v>244020</v>
      </c>
      <c r="B903" s="112" t="s">
        <v>947</v>
      </c>
      <c r="C903" s="111">
        <f>VLOOKUP(A903,cuc!$A$2:$H$2088,8,FALSE)</f>
        <v>0</v>
      </c>
      <c r="D903" s="118"/>
      <c r="E903" s="114"/>
    </row>
    <row r="904" spans="1:5" x14ac:dyDescent="0.25">
      <c r="A904" s="113">
        <v>244025</v>
      </c>
      <c r="B904" s="112" t="s">
        <v>946</v>
      </c>
      <c r="C904" s="111">
        <f>VLOOKUP(A904,cuc!$A$2:$H$2088,8,FALSE)</f>
        <v>0</v>
      </c>
      <c r="D904" s="118"/>
      <c r="E904" s="114"/>
    </row>
    <row r="905" spans="1:5" x14ac:dyDescent="0.25">
      <c r="A905" s="113">
        <v>244030</v>
      </c>
      <c r="B905" s="112" t="s">
        <v>945</v>
      </c>
      <c r="C905" s="111">
        <f>VLOOKUP(A905,cuc!$A$2:$H$2088,8,FALSE)</f>
        <v>0</v>
      </c>
      <c r="D905" s="118"/>
      <c r="E905" s="114"/>
    </row>
    <row r="906" spans="1:5" x14ac:dyDescent="0.25">
      <c r="A906" s="113">
        <v>244035</v>
      </c>
      <c r="B906" s="112" t="s">
        <v>944</v>
      </c>
      <c r="C906" s="111">
        <f>VLOOKUP(A906,cuc!$A$2:$H$2088,8,FALSE)</f>
        <v>0</v>
      </c>
      <c r="D906" s="118"/>
      <c r="E906" s="114"/>
    </row>
    <row r="907" spans="1:5" x14ac:dyDescent="0.25">
      <c r="A907" s="113">
        <v>244040</v>
      </c>
      <c r="B907" s="112" t="s">
        <v>943</v>
      </c>
      <c r="C907" s="111">
        <f>VLOOKUP(A907,cuc!$A$2:$H$2088,8,FALSE)</f>
        <v>0</v>
      </c>
      <c r="D907" s="118"/>
      <c r="E907" s="114"/>
    </row>
    <row r="908" spans="1:5" x14ac:dyDescent="0.25">
      <c r="A908" s="113">
        <v>244045</v>
      </c>
      <c r="B908" s="112" t="s">
        <v>942</v>
      </c>
      <c r="C908" s="111">
        <f>VLOOKUP(A908,cuc!$A$2:$H$2088,8,FALSE)</f>
        <v>0</v>
      </c>
      <c r="D908" s="118"/>
      <c r="E908" s="114"/>
    </row>
    <row r="909" spans="1:5" x14ac:dyDescent="0.25">
      <c r="A909" s="113">
        <v>244050</v>
      </c>
      <c r="B909" s="112" t="s">
        <v>941</v>
      </c>
      <c r="C909" s="111">
        <f>VLOOKUP(A909,cuc!$A$2:$H$2088,8,FALSE)</f>
        <v>0</v>
      </c>
      <c r="D909" s="118"/>
      <c r="E909" s="114"/>
    </row>
    <row r="910" spans="1:5" x14ac:dyDescent="0.25">
      <c r="A910" s="113">
        <v>244055</v>
      </c>
      <c r="B910" s="112" t="s">
        <v>940</v>
      </c>
      <c r="C910" s="111">
        <f>VLOOKUP(A910,cuc!$A$2:$H$2088,8,FALSE)</f>
        <v>0</v>
      </c>
      <c r="D910" s="118"/>
      <c r="E910" s="114"/>
    </row>
    <row r="911" spans="1:5" x14ac:dyDescent="0.25">
      <c r="A911" s="113">
        <v>244095</v>
      </c>
      <c r="B911" s="112" t="s">
        <v>213</v>
      </c>
      <c r="C911" s="111">
        <f>VLOOKUP(A911,cuc!$A$2:$H$2088,8,FALSE)</f>
        <v>473969</v>
      </c>
      <c r="D911" s="118"/>
      <c r="E911" s="114"/>
    </row>
    <row r="912" spans="1:5" x14ac:dyDescent="0.25">
      <c r="A912" s="113">
        <v>244500</v>
      </c>
      <c r="B912" s="112" t="s">
        <v>939</v>
      </c>
      <c r="C912" s="111">
        <f>VLOOKUP(A912,cuc!$A$2:$H$2088,8,FALSE)</f>
        <v>176314540.83000001</v>
      </c>
      <c r="D912" s="118"/>
      <c r="E912" s="114"/>
    </row>
    <row r="913" spans="1:5" x14ac:dyDescent="0.25">
      <c r="A913" s="113">
        <v>244505</v>
      </c>
      <c r="B913" s="112" t="s">
        <v>938</v>
      </c>
      <c r="C913" s="111">
        <f>VLOOKUP(A913,cuc!$A$2:$H$2088,8,FALSE)</f>
        <v>0</v>
      </c>
      <c r="D913" s="118"/>
      <c r="E913" s="114"/>
    </row>
    <row r="914" spans="1:5" x14ac:dyDescent="0.25">
      <c r="A914" s="113">
        <v>244510</v>
      </c>
      <c r="B914" s="112" t="s">
        <v>937</v>
      </c>
      <c r="C914" s="111">
        <f>VLOOKUP(A914,cuc!$A$2:$H$2088,8,FALSE)</f>
        <v>0</v>
      </c>
      <c r="D914" s="118"/>
      <c r="E914" s="114"/>
    </row>
    <row r="915" spans="1:5" x14ac:dyDescent="0.25">
      <c r="A915" s="113">
        <v>244595</v>
      </c>
      <c r="B915" s="112" t="s">
        <v>213</v>
      </c>
      <c r="C915" s="111">
        <f>VLOOKUP(A915,cuc!$A$2:$H$2088,8,FALSE)</f>
        <v>176314540.83000001</v>
      </c>
      <c r="D915" s="118"/>
      <c r="E915" s="114"/>
    </row>
    <row r="916" spans="1:5" x14ac:dyDescent="0.25">
      <c r="A916" s="113">
        <v>245000</v>
      </c>
      <c r="B916" s="112" t="s">
        <v>936</v>
      </c>
      <c r="C916" s="111">
        <f>VLOOKUP(A916,cuc!$A$2:$H$2088,8,FALSE)</f>
        <v>25927484</v>
      </c>
      <c r="D916" s="118"/>
      <c r="E916" s="114"/>
    </row>
    <row r="917" spans="1:5" x14ac:dyDescent="0.25">
      <c r="A917" s="113">
        <v>245005</v>
      </c>
      <c r="B917" s="112" t="s">
        <v>935</v>
      </c>
      <c r="C917" s="111">
        <f>VLOOKUP(A917,cuc!$A$2:$H$2088,8,FALSE)</f>
        <v>4948400</v>
      </c>
      <c r="D917" s="118"/>
      <c r="E917" s="114"/>
    </row>
    <row r="918" spans="1:5" x14ac:dyDescent="0.25">
      <c r="A918" s="113">
        <v>245010</v>
      </c>
      <c r="B918" s="112" t="s">
        <v>934</v>
      </c>
      <c r="C918" s="111">
        <f>VLOOKUP(A918,cuc!$A$2:$H$2088,8,FALSE)</f>
        <v>15395900</v>
      </c>
      <c r="D918" s="118"/>
      <c r="E918" s="114"/>
    </row>
    <row r="919" spans="1:5" x14ac:dyDescent="0.25">
      <c r="A919" s="113">
        <v>245015</v>
      </c>
      <c r="B919" s="112" t="s">
        <v>933</v>
      </c>
      <c r="C919" s="111">
        <f>VLOOKUP(A919,cuc!$A$2:$H$2088,8,FALSE)</f>
        <v>1365500</v>
      </c>
      <c r="D919" s="118"/>
      <c r="E919" s="114"/>
    </row>
    <row r="920" spans="1:5" x14ac:dyDescent="0.25">
      <c r="A920" s="113">
        <v>245020</v>
      </c>
      <c r="B920" s="112" t="s">
        <v>932</v>
      </c>
      <c r="C920" s="111">
        <f>VLOOKUP(A920,cuc!$A$2:$H$2088,8,FALSE)</f>
        <v>4108100</v>
      </c>
      <c r="D920" s="118"/>
      <c r="E920" s="114"/>
    </row>
    <row r="921" spans="1:5" x14ac:dyDescent="0.25">
      <c r="A921" s="113">
        <v>245025</v>
      </c>
      <c r="B921" s="112" t="s">
        <v>931</v>
      </c>
      <c r="C921" s="111">
        <f>VLOOKUP(A921,cuc!$A$2:$H$2088,8,FALSE)</f>
        <v>109584</v>
      </c>
      <c r="D921" s="118"/>
      <c r="E921" s="114"/>
    </row>
    <row r="922" spans="1:5" x14ac:dyDescent="0.25">
      <c r="A922" s="113">
        <v>245030</v>
      </c>
      <c r="B922" s="112" t="s">
        <v>930</v>
      </c>
      <c r="C922" s="111">
        <f>VLOOKUP(A922,cuc!$A$2:$H$2088,8,FALSE)</f>
        <v>0</v>
      </c>
      <c r="D922" s="118"/>
      <c r="E922" s="114"/>
    </row>
    <row r="923" spans="1:5" x14ac:dyDescent="0.25">
      <c r="A923" s="113">
        <v>245035</v>
      </c>
      <c r="B923" s="112" t="s">
        <v>929</v>
      </c>
      <c r="C923" s="111">
        <f>VLOOKUP(A923,cuc!$A$2:$H$2088,8,FALSE)</f>
        <v>0</v>
      </c>
      <c r="D923" s="118"/>
      <c r="E923" s="114"/>
    </row>
    <row r="924" spans="1:5" x14ac:dyDescent="0.25">
      <c r="A924" s="113">
        <v>245040</v>
      </c>
      <c r="B924" s="112" t="s">
        <v>928</v>
      </c>
      <c r="C924" s="111">
        <f>VLOOKUP(A924,cuc!$A$2:$H$2088,8,FALSE)</f>
        <v>0</v>
      </c>
      <c r="D924" s="118"/>
      <c r="E924" s="114"/>
    </row>
    <row r="925" spans="1:5" x14ac:dyDescent="0.25">
      <c r="A925" s="113">
        <v>245045</v>
      </c>
      <c r="B925" s="112" t="s">
        <v>927</v>
      </c>
      <c r="C925" s="111">
        <f>VLOOKUP(A925,cuc!$A$2:$H$2088,8,FALSE)</f>
        <v>0</v>
      </c>
      <c r="D925" s="118"/>
      <c r="E925" s="114"/>
    </row>
    <row r="926" spans="1:5" x14ac:dyDescent="0.25">
      <c r="A926" s="113">
        <v>245050</v>
      </c>
      <c r="B926" s="112" t="s">
        <v>926</v>
      </c>
      <c r="C926" s="111">
        <f>VLOOKUP(A926,cuc!$A$2:$H$2088,8,FALSE)</f>
        <v>0</v>
      </c>
      <c r="D926" s="118"/>
      <c r="E926" s="114"/>
    </row>
    <row r="927" spans="1:5" x14ac:dyDescent="0.25">
      <c r="A927" s="113">
        <v>245095</v>
      </c>
      <c r="B927" s="112" t="s">
        <v>925</v>
      </c>
      <c r="C927" s="111">
        <f>VLOOKUP(A927,cuc!$A$2:$H$2088,8,FALSE)</f>
        <v>0</v>
      </c>
      <c r="D927" s="118"/>
      <c r="E927" s="114"/>
    </row>
    <row r="928" spans="1:5" x14ac:dyDescent="0.25">
      <c r="A928" s="113">
        <v>245500</v>
      </c>
      <c r="B928" s="112" t="s">
        <v>924</v>
      </c>
      <c r="C928" s="111">
        <f>VLOOKUP(A928,cuc!$A$2:$H$2088,8,FALSE)</f>
        <v>9165242</v>
      </c>
      <c r="D928" s="118"/>
      <c r="E928" s="114"/>
    </row>
    <row r="929" spans="1:5" x14ac:dyDescent="0.25">
      <c r="A929" s="113">
        <v>245505</v>
      </c>
      <c r="B929" s="112" t="s">
        <v>923</v>
      </c>
      <c r="C929" s="111">
        <f>VLOOKUP(A929,cuc!$A$2:$H$2088,8,FALSE)</f>
        <v>0</v>
      </c>
      <c r="D929" s="118"/>
      <c r="E929" s="114"/>
    </row>
    <row r="930" spans="1:5" x14ac:dyDescent="0.25">
      <c r="A930" s="113">
        <v>245510</v>
      </c>
      <c r="B930" s="112" t="s">
        <v>922</v>
      </c>
      <c r="C930" s="111">
        <f>VLOOKUP(A930,cuc!$A$2:$H$2088,8,FALSE)</f>
        <v>0</v>
      </c>
      <c r="D930" s="118"/>
      <c r="E930" s="114"/>
    </row>
    <row r="931" spans="1:5" x14ac:dyDescent="0.25">
      <c r="A931" s="113">
        <v>245515</v>
      </c>
      <c r="B931" s="112" t="s">
        <v>921</v>
      </c>
      <c r="C931" s="111">
        <f>VLOOKUP(A931,cuc!$A$2:$H$2088,8,FALSE)</f>
        <v>0</v>
      </c>
      <c r="D931" s="118"/>
      <c r="E931" s="114"/>
    </row>
    <row r="932" spans="1:5" x14ac:dyDescent="0.25">
      <c r="A932" s="113">
        <v>245520</v>
      </c>
      <c r="B932" s="112" t="s">
        <v>920</v>
      </c>
      <c r="C932" s="111">
        <f>VLOOKUP(A932,cuc!$A$2:$H$2088,8,FALSE)</f>
        <v>0</v>
      </c>
      <c r="D932" s="118"/>
      <c r="E932" s="114"/>
    </row>
    <row r="933" spans="1:5" x14ac:dyDescent="0.25">
      <c r="A933" s="113">
        <v>245525</v>
      </c>
      <c r="B933" s="112" t="s">
        <v>919</v>
      </c>
      <c r="C933" s="111">
        <f>VLOOKUP(A933,cuc!$A$2:$H$2088,8,FALSE)</f>
        <v>9165242</v>
      </c>
      <c r="D933" s="118"/>
      <c r="E933" s="114"/>
    </row>
    <row r="934" spans="1:5" x14ac:dyDescent="0.25">
      <c r="A934" s="113">
        <v>245530</v>
      </c>
      <c r="B934" s="112" t="s">
        <v>918</v>
      </c>
      <c r="C934" s="111">
        <f>VLOOKUP(A934,cuc!$A$2:$H$2088,8,FALSE)</f>
        <v>0</v>
      </c>
      <c r="D934" s="118"/>
      <c r="E934" s="114"/>
    </row>
    <row r="935" spans="1:5" x14ac:dyDescent="0.25">
      <c r="A935" s="113">
        <v>245535</v>
      </c>
      <c r="B935" s="112" t="s">
        <v>917</v>
      </c>
      <c r="C935" s="111">
        <f>VLOOKUP(A935,cuc!$A$2:$H$2088,8,FALSE)</f>
        <v>0</v>
      </c>
      <c r="D935" s="118"/>
      <c r="E935" s="114"/>
    </row>
    <row r="936" spans="1:5" x14ac:dyDescent="0.25">
      <c r="A936" s="113">
        <v>245595</v>
      </c>
      <c r="B936" s="112" t="s">
        <v>213</v>
      </c>
      <c r="C936" s="111">
        <f>VLOOKUP(A936,cuc!$A$2:$H$2088,8,FALSE)</f>
        <v>0</v>
      </c>
      <c r="D936" s="118"/>
      <c r="E936" s="114"/>
    </row>
    <row r="937" spans="1:5" x14ac:dyDescent="0.25">
      <c r="A937" s="113">
        <v>246000</v>
      </c>
      <c r="B937" s="112" t="s">
        <v>916</v>
      </c>
      <c r="C937" s="111">
        <f>VLOOKUP(A937,cuc!$A$2:$H$2088,8,FALSE)</f>
        <v>0</v>
      </c>
      <c r="D937" s="118"/>
      <c r="E937" s="114"/>
    </row>
    <row r="938" spans="1:5" x14ac:dyDescent="0.25">
      <c r="A938" s="113">
        <v>246005</v>
      </c>
      <c r="B938" s="112" t="s">
        <v>915</v>
      </c>
      <c r="C938" s="111">
        <f>VLOOKUP(A938,cuc!$A$2:$H$2088,8,FALSE)</f>
        <v>0</v>
      </c>
      <c r="D938" s="118"/>
      <c r="E938" s="114"/>
    </row>
    <row r="939" spans="1:5" x14ac:dyDescent="0.25">
      <c r="A939" s="113">
        <v>246010</v>
      </c>
      <c r="B939" s="112" t="s">
        <v>914</v>
      </c>
      <c r="C939" s="111">
        <f>VLOOKUP(A939,cuc!$A$2:$H$2088,8,FALSE)</f>
        <v>0</v>
      </c>
      <c r="D939" s="118"/>
      <c r="E939" s="114"/>
    </row>
    <row r="940" spans="1:5" x14ac:dyDescent="0.25">
      <c r="A940" s="113">
        <v>246015</v>
      </c>
      <c r="B940" s="112" t="s">
        <v>913</v>
      </c>
      <c r="C940" s="111">
        <f>VLOOKUP(A940,cuc!$A$2:$H$2088,8,FALSE)</f>
        <v>0</v>
      </c>
      <c r="D940" s="118"/>
      <c r="E940" s="114"/>
    </row>
    <row r="941" spans="1:5" x14ac:dyDescent="0.25">
      <c r="A941" s="113">
        <v>246020</v>
      </c>
      <c r="B941" s="112" t="s">
        <v>912</v>
      </c>
      <c r="C941" s="111">
        <f>VLOOKUP(A941,cuc!$A$2:$H$2088,8,FALSE)</f>
        <v>0</v>
      </c>
      <c r="D941" s="118"/>
      <c r="E941" s="114"/>
    </row>
    <row r="942" spans="1:5" x14ac:dyDescent="0.25">
      <c r="A942" s="113">
        <v>246025</v>
      </c>
      <c r="B942" s="112" t="s">
        <v>452</v>
      </c>
      <c r="C942" s="111">
        <f>VLOOKUP(A942,cuc!$A$2:$H$2088,8,FALSE)</f>
        <v>0</v>
      </c>
      <c r="D942" s="118"/>
      <c r="E942" s="114"/>
    </row>
    <row r="943" spans="1:5" x14ac:dyDescent="0.25">
      <c r="A943" s="113">
        <v>246030</v>
      </c>
      <c r="B943" s="112" t="s">
        <v>911</v>
      </c>
      <c r="C943" s="111">
        <f>VLOOKUP(A943,cuc!$A$2:$H$2088,8,FALSE)</f>
        <v>0</v>
      </c>
      <c r="D943" s="118"/>
      <c r="E943" s="114"/>
    </row>
    <row r="944" spans="1:5" x14ac:dyDescent="0.25">
      <c r="A944" s="113">
        <v>246035</v>
      </c>
      <c r="B944" s="112" t="s">
        <v>910</v>
      </c>
      <c r="C944" s="111">
        <f>VLOOKUP(A944,cuc!$A$2:$H$2088,8,FALSE)</f>
        <v>0</v>
      </c>
      <c r="D944" s="118"/>
      <c r="E944" s="114"/>
    </row>
    <row r="945" spans="1:16383" x14ac:dyDescent="0.25">
      <c r="A945" s="113">
        <v>246095</v>
      </c>
      <c r="B945" s="112" t="s">
        <v>213</v>
      </c>
      <c r="C945" s="111">
        <f>VLOOKUP(A945,cuc!$A$2:$H$2088,8,FALSE)</f>
        <v>0</v>
      </c>
      <c r="D945" s="118"/>
      <c r="E945" s="114"/>
    </row>
    <row r="946" spans="1:16383" x14ac:dyDescent="0.25">
      <c r="A946" s="113">
        <v>246500</v>
      </c>
      <c r="B946" s="112" t="s">
        <v>909</v>
      </c>
      <c r="C946" s="111">
        <f>VLOOKUP(A946,cuc!$A$2:$H$2088,8,FALSE)</f>
        <v>76137335.120000005</v>
      </c>
      <c r="D946" s="118"/>
      <c r="E946" s="114"/>
    </row>
    <row r="947" spans="1:16383" s="117" customFormat="1" x14ac:dyDescent="0.25">
      <c r="A947" s="113">
        <v>246505</v>
      </c>
      <c r="B947" s="112" t="s">
        <v>908</v>
      </c>
      <c r="C947" s="111">
        <f>VLOOKUP(A947,cuc!$A$2:$H$2088,8,FALSE)</f>
        <v>34975452.259999998</v>
      </c>
      <c r="D947" s="118"/>
      <c r="E947" s="114"/>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c r="AE947" s="108"/>
      <c r="AF947" s="108"/>
      <c r="AG947" s="108"/>
      <c r="AH947" s="108"/>
      <c r="AI947" s="108"/>
      <c r="AJ947" s="108"/>
      <c r="AK947" s="108"/>
      <c r="AL947" s="108"/>
      <c r="AM947" s="108"/>
      <c r="AN947" s="108"/>
      <c r="AO947" s="108"/>
      <c r="AP947" s="108"/>
      <c r="AQ947" s="108"/>
      <c r="AR947" s="108"/>
      <c r="AS947" s="108"/>
      <c r="AT947" s="108"/>
      <c r="AU947" s="108"/>
      <c r="AV947" s="108"/>
      <c r="AW947" s="108"/>
      <c r="AX947" s="108"/>
      <c r="AY947" s="108"/>
      <c r="AZ947" s="108"/>
      <c r="BA947" s="108"/>
      <c r="BB947" s="108"/>
      <c r="BC947" s="108"/>
      <c r="BD947" s="108"/>
      <c r="BE947" s="108"/>
      <c r="BF947" s="108"/>
      <c r="BG947" s="108"/>
      <c r="BH947" s="108"/>
      <c r="BI947" s="108"/>
      <c r="BJ947" s="108"/>
      <c r="BK947" s="108"/>
      <c r="BL947" s="108"/>
      <c r="BM947" s="108"/>
      <c r="BN947" s="108"/>
      <c r="BO947" s="108"/>
      <c r="BP947" s="108"/>
      <c r="BQ947" s="108"/>
      <c r="BR947" s="108"/>
      <c r="BS947" s="108"/>
      <c r="BT947" s="108"/>
      <c r="BU947" s="108"/>
      <c r="BV947" s="108"/>
      <c r="BW947" s="108"/>
      <c r="BX947" s="108"/>
      <c r="BY947" s="108"/>
      <c r="BZ947" s="108"/>
      <c r="CA947" s="108"/>
      <c r="CB947" s="108"/>
      <c r="CC947" s="108"/>
      <c r="CD947" s="108"/>
      <c r="CE947" s="108"/>
      <c r="CF947" s="108"/>
      <c r="CG947" s="108"/>
      <c r="CH947" s="108"/>
      <c r="CI947" s="108"/>
      <c r="CJ947" s="108"/>
      <c r="CK947" s="108"/>
      <c r="CL947" s="108"/>
      <c r="CM947" s="108"/>
      <c r="CN947" s="108"/>
      <c r="CO947" s="108"/>
      <c r="CP947" s="108"/>
      <c r="CQ947" s="108"/>
      <c r="CR947" s="108"/>
      <c r="CS947" s="108"/>
      <c r="CT947" s="108"/>
      <c r="CU947" s="108"/>
      <c r="CV947" s="108"/>
      <c r="CW947" s="108"/>
      <c r="CX947" s="108"/>
      <c r="CY947" s="108"/>
      <c r="CZ947" s="108"/>
      <c r="DA947" s="108"/>
      <c r="DB947" s="108"/>
      <c r="DC947" s="108"/>
      <c r="DD947" s="108"/>
      <c r="DE947" s="108"/>
      <c r="DF947" s="108"/>
      <c r="DG947" s="108"/>
      <c r="DH947" s="108"/>
      <c r="DI947" s="108"/>
      <c r="DJ947" s="108"/>
      <c r="DK947" s="108"/>
      <c r="DL947" s="108"/>
      <c r="DM947" s="108"/>
      <c r="DN947" s="108"/>
      <c r="DO947" s="108"/>
      <c r="DP947" s="108"/>
      <c r="DQ947" s="108"/>
      <c r="DR947" s="108"/>
      <c r="DS947" s="108"/>
      <c r="DT947" s="108"/>
      <c r="DU947" s="108"/>
      <c r="DV947" s="108"/>
      <c r="DW947" s="108"/>
      <c r="DX947" s="108"/>
      <c r="DY947" s="108"/>
      <c r="DZ947" s="108"/>
      <c r="EA947" s="108"/>
      <c r="EB947" s="108"/>
      <c r="EC947" s="108"/>
      <c r="ED947" s="108"/>
      <c r="EE947" s="108"/>
      <c r="EF947" s="108"/>
      <c r="EG947" s="108"/>
      <c r="EH947" s="108"/>
      <c r="EI947" s="108"/>
      <c r="EJ947" s="108"/>
      <c r="EK947" s="108"/>
      <c r="EL947" s="108"/>
      <c r="EM947" s="108"/>
      <c r="EN947" s="108"/>
      <c r="EO947" s="108"/>
      <c r="EP947" s="108"/>
      <c r="EQ947" s="108"/>
      <c r="ER947" s="108"/>
      <c r="ES947" s="108"/>
      <c r="ET947" s="108"/>
      <c r="EU947" s="108"/>
      <c r="EV947" s="108"/>
      <c r="EW947" s="108"/>
      <c r="EX947" s="108"/>
      <c r="EY947" s="108"/>
      <c r="EZ947" s="108"/>
      <c r="FA947" s="108"/>
      <c r="FB947" s="108"/>
      <c r="FC947" s="108"/>
      <c r="FD947" s="108"/>
      <c r="FE947" s="108"/>
      <c r="FF947" s="108"/>
      <c r="FG947" s="108"/>
      <c r="FH947" s="108"/>
      <c r="FI947" s="108"/>
      <c r="FJ947" s="108"/>
      <c r="FK947" s="108"/>
      <c r="FL947" s="108"/>
      <c r="FM947" s="108"/>
      <c r="FN947" s="108"/>
      <c r="FO947" s="108"/>
      <c r="FP947" s="108"/>
      <c r="FQ947" s="108"/>
      <c r="FR947" s="108"/>
      <c r="FS947" s="108"/>
      <c r="FT947" s="108"/>
      <c r="FU947" s="108"/>
      <c r="FV947" s="108"/>
      <c r="FW947" s="108"/>
      <c r="FX947" s="108"/>
      <c r="FY947" s="108"/>
      <c r="FZ947" s="108"/>
      <c r="GA947" s="108"/>
      <c r="GB947" s="108"/>
      <c r="GC947" s="108"/>
      <c r="GD947" s="108"/>
      <c r="GE947" s="108"/>
      <c r="GF947" s="108"/>
      <c r="GG947" s="108"/>
      <c r="GH947" s="108"/>
      <c r="GI947" s="108"/>
      <c r="GJ947" s="108"/>
      <c r="GK947" s="108"/>
      <c r="GL947" s="108"/>
      <c r="GM947" s="108"/>
      <c r="GN947" s="108"/>
      <c r="GO947" s="108"/>
      <c r="GP947" s="108"/>
      <c r="GQ947" s="108"/>
      <c r="GR947" s="108"/>
      <c r="GS947" s="108"/>
      <c r="GT947" s="108"/>
      <c r="GU947" s="108"/>
      <c r="GV947" s="108"/>
      <c r="GW947" s="108"/>
      <c r="GX947" s="108"/>
      <c r="GY947" s="108"/>
      <c r="GZ947" s="108"/>
      <c r="HA947" s="108"/>
      <c r="HB947" s="108"/>
      <c r="HC947" s="108"/>
      <c r="HD947" s="108"/>
      <c r="HE947" s="108"/>
      <c r="HF947" s="108"/>
      <c r="HG947" s="108"/>
      <c r="HH947" s="108"/>
      <c r="HI947" s="108"/>
      <c r="HJ947" s="108"/>
      <c r="HK947" s="108"/>
      <c r="HL947" s="108"/>
      <c r="HM947" s="108"/>
      <c r="HN947" s="108"/>
      <c r="HO947" s="108"/>
      <c r="HP947" s="108"/>
      <c r="HQ947" s="108"/>
      <c r="HR947" s="108"/>
      <c r="HS947" s="108"/>
      <c r="HT947" s="108"/>
      <c r="HU947" s="108"/>
      <c r="HV947" s="108"/>
      <c r="HW947" s="108"/>
      <c r="HX947" s="108"/>
      <c r="HY947" s="108"/>
      <c r="HZ947" s="108"/>
      <c r="IA947" s="108"/>
      <c r="IB947" s="108"/>
      <c r="IC947" s="108"/>
      <c r="ID947" s="108"/>
      <c r="IE947" s="108"/>
      <c r="IF947" s="108"/>
      <c r="IG947" s="108"/>
      <c r="IH947" s="108"/>
      <c r="II947" s="108"/>
      <c r="IJ947" s="108"/>
      <c r="IK947" s="108"/>
      <c r="IL947" s="108"/>
      <c r="IM947" s="108"/>
      <c r="IN947" s="108"/>
      <c r="IO947" s="108"/>
      <c r="IP947" s="108"/>
      <c r="IQ947" s="108"/>
      <c r="IR947" s="108"/>
      <c r="IS947" s="108"/>
      <c r="IT947" s="108"/>
      <c r="IU947" s="108"/>
      <c r="IV947" s="108"/>
      <c r="IW947" s="108"/>
      <c r="IX947" s="108"/>
      <c r="IY947" s="108"/>
      <c r="IZ947" s="108"/>
      <c r="JA947" s="108"/>
      <c r="JB947" s="108"/>
      <c r="JC947" s="108"/>
      <c r="JD947" s="108"/>
      <c r="JE947" s="108"/>
      <c r="JF947" s="108"/>
      <c r="JG947" s="108"/>
      <c r="JH947" s="108"/>
      <c r="JI947" s="108"/>
      <c r="JJ947" s="108"/>
      <c r="JK947" s="108"/>
      <c r="JL947" s="108"/>
      <c r="JM947" s="108"/>
      <c r="JN947" s="108"/>
      <c r="JO947" s="108"/>
      <c r="JP947" s="108"/>
      <c r="JQ947" s="108"/>
      <c r="JR947" s="108"/>
      <c r="JS947" s="108"/>
      <c r="JT947" s="108"/>
      <c r="JU947" s="108"/>
      <c r="JV947" s="108"/>
      <c r="JW947" s="108"/>
      <c r="JX947" s="108"/>
      <c r="JY947" s="108"/>
      <c r="JZ947" s="108"/>
      <c r="KA947" s="108"/>
      <c r="KB947" s="108"/>
      <c r="KC947" s="108"/>
      <c r="KD947" s="108"/>
      <c r="KE947" s="108"/>
      <c r="KF947" s="108"/>
      <c r="KG947" s="108"/>
      <c r="KH947" s="108"/>
      <c r="KI947" s="108"/>
      <c r="KJ947" s="108"/>
      <c r="KK947" s="108"/>
      <c r="KL947" s="108"/>
      <c r="KM947" s="108"/>
      <c r="KN947" s="108"/>
      <c r="KO947" s="108"/>
      <c r="KP947" s="108"/>
      <c r="KQ947" s="108"/>
      <c r="KR947" s="108"/>
      <c r="KS947" s="108"/>
      <c r="KT947" s="108"/>
      <c r="KU947" s="108"/>
      <c r="KV947" s="108"/>
      <c r="KW947" s="108"/>
      <c r="KX947" s="108"/>
      <c r="KY947" s="108"/>
      <c r="KZ947" s="108"/>
      <c r="LA947" s="108"/>
      <c r="LB947" s="108"/>
      <c r="LC947" s="108"/>
      <c r="LD947" s="108"/>
      <c r="LE947" s="108"/>
      <c r="LF947" s="108"/>
      <c r="LG947" s="108"/>
      <c r="LH947" s="108"/>
      <c r="LI947" s="108"/>
      <c r="LJ947" s="108"/>
      <c r="LK947" s="108"/>
      <c r="LL947" s="108"/>
      <c r="LM947" s="108"/>
      <c r="LN947" s="108"/>
      <c r="LO947" s="108"/>
      <c r="LP947" s="108"/>
      <c r="LQ947" s="108"/>
      <c r="LR947" s="108"/>
      <c r="LS947" s="108"/>
      <c r="LT947" s="108"/>
      <c r="LU947" s="108"/>
      <c r="LV947" s="108"/>
      <c r="LW947" s="108"/>
      <c r="LX947" s="108"/>
      <c r="LY947" s="108"/>
      <c r="LZ947" s="108"/>
      <c r="MA947" s="108"/>
      <c r="MB947" s="108"/>
      <c r="MC947" s="108"/>
      <c r="MD947" s="108"/>
      <c r="ME947" s="108"/>
      <c r="MF947" s="108"/>
      <c r="MG947" s="108"/>
      <c r="MH947" s="108"/>
      <c r="MI947" s="108"/>
      <c r="MJ947" s="108"/>
      <c r="MK947" s="108"/>
      <c r="ML947" s="108"/>
      <c r="MM947" s="108"/>
      <c r="MN947" s="108"/>
      <c r="MO947" s="108"/>
      <c r="MP947" s="108"/>
      <c r="MQ947" s="108"/>
      <c r="MR947" s="108"/>
      <c r="MS947" s="108"/>
      <c r="MT947" s="108"/>
      <c r="MU947" s="108"/>
      <c r="MV947" s="108"/>
      <c r="MW947" s="108"/>
      <c r="MX947" s="108"/>
      <c r="MY947" s="108"/>
      <c r="MZ947" s="108"/>
      <c r="NA947" s="108"/>
      <c r="NB947" s="108"/>
      <c r="NC947" s="108"/>
      <c r="ND947" s="108"/>
      <c r="NE947" s="108"/>
      <c r="NF947" s="108"/>
      <c r="NG947" s="108"/>
      <c r="NH947" s="108"/>
      <c r="NI947" s="108"/>
      <c r="NJ947" s="108"/>
      <c r="NK947" s="108"/>
      <c r="NL947" s="108"/>
      <c r="NM947" s="108"/>
      <c r="NN947" s="108"/>
      <c r="NO947" s="108"/>
      <c r="NP947" s="108"/>
      <c r="NQ947" s="108"/>
      <c r="NR947" s="108"/>
      <c r="NS947" s="108"/>
      <c r="NT947" s="108"/>
      <c r="NU947" s="108"/>
      <c r="NV947" s="108"/>
      <c r="NW947" s="108"/>
      <c r="NX947" s="108"/>
      <c r="NY947" s="108"/>
      <c r="NZ947" s="108"/>
      <c r="OA947" s="108"/>
      <c r="OB947" s="108"/>
      <c r="OC947" s="108"/>
      <c r="OD947" s="108"/>
      <c r="OE947" s="108"/>
      <c r="OF947" s="108"/>
      <c r="OG947" s="108"/>
      <c r="OH947" s="108"/>
      <c r="OI947" s="108"/>
      <c r="OJ947" s="108"/>
      <c r="OK947" s="108"/>
      <c r="OL947" s="108"/>
      <c r="OM947" s="108"/>
      <c r="ON947" s="108"/>
      <c r="OO947" s="108"/>
      <c r="OP947" s="108"/>
      <c r="OQ947" s="108"/>
      <c r="OR947" s="108"/>
      <c r="OS947" s="108"/>
      <c r="OT947" s="108"/>
      <c r="OU947" s="108"/>
      <c r="OV947" s="108"/>
      <c r="OW947" s="108"/>
      <c r="OX947" s="108"/>
      <c r="OY947" s="108"/>
      <c r="OZ947" s="108"/>
      <c r="PA947" s="108"/>
      <c r="PB947" s="108"/>
      <c r="PC947" s="108"/>
      <c r="PD947" s="108"/>
      <c r="PE947" s="108"/>
      <c r="PF947" s="108"/>
      <c r="PG947" s="108"/>
      <c r="PH947" s="108"/>
      <c r="PI947" s="108"/>
      <c r="PJ947" s="108"/>
      <c r="PK947" s="108"/>
      <c r="PL947" s="108"/>
      <c r="PM947" s="108"/>
      <c r="PN947" s="108"/>
      <c r="PO947" s="108"/>
      <c r="PP947" s="108"/>
      <c r="PQ947" s="108"/>
      <c r="PR947" s="108"/>
      <c r="PS947" s="108"/>
      <c r="PT947" s="108"/>
      <c r="PU947" s="108"/>
      <c r="PV947" s="108"/>
      <c r="PW947" s="108"/>
      <c r="PX947" s="108"/>
      <c r="PY947" s="108"/>
      <c r="PZ947" s="108"/>
      <c r="QA947" s="108"/>
      <c r="QB947" s="108"/>
      <c r="QC947" s="108"/>
      <c r="QD947" s="108"/>
      <c r="QE947" s="108"/>
      <c r="QF947" s="108"/>
      <c r="QG947" s="108"/>
      <c r="QH947" s="108"/>
      <c r="QI947" s="108"/>
      <c r="QJ947" s="108"/>
      <c r="QK947" s="108"/>
      <c r="QL947" s="108"/>
      <c r="QM947" s="108"/>
      <c r="QN947" s="108"/>
      <c r="QO947" s="108"/>
      <c r="QP947" s="108"/>
      <c r="QQ947" s="108"/>
      <c r="QR947" s="108"/>
      <c r="QS947" s="108"/>
      <c r="QT947" s="108"/>
      <c r="QU947" s="108"/>
      <c r="QV947" s="108"/>
      <c r="QW947" s="108"/>
      <c r="QX947" s="108"/>
      <c r="QY947" s="108"/>
      <c r="QZ947" s="108"/>
      <c r="RA947" s="108"/>
      <c r="RB947" s="108"/>
      <c r="RC947" s="108"/>
      <c r="RD947" s="108"/>
      <c r="RE947" s="108"/>
      <c r="RF947" s="108"/>
      <c r="RG947" s="108"/>
      <c r="RH947" s="108"/>
      <c r="RI947" s="108"/>
      <c r="RJ947" s="108"/>
      <c r="RK947" s="108"/>
      <c r="RL947" s="108"/>
      <c r="RM947" s="108"/>
      <c r="RN947" s="108"/>
      <c r="RO947" s="108"/>
      <c r="RP947" s="108"/>
      <c r="RQ947" s="108"/>
      <c r="RR947" s="108"/>
      <c r="RS947" s="108"/>
      <c r="RT947" s="108"/>
      <c r="RU947" s="108"/>
      <c r="RV947" s="108"/>
      <c r="RW947" s="108"/>
      <c r="RX947" s="108"/>
      <c r="RY947" s="108"/>
      <c r="RZ947" s="108"/>
      <c r="SA947" s="108"/>
      <c r="SB947" s="108"/>
      <c r="SC947" s="108"/>
      <c r="SD947" s="108"/>
      <c r="SE947" s="108"/>
      <c r="SF947" s="108"/>
      <c r="SG947" s="108"/>
      <c r="SH947" s="108"/>
      <c r="SI947" s="108"/>
      <c r="SJ947" s="108"/>
      <c r="SK947" s="108"/>
      <c r="SL947" s="108"/>
      <c r="SM947" s="108"/>
      <c r="SN947" s="108"/>
      <c r="SO947" s="108"/>
      <c r="SP947" s="108"/>
      <c r="SQ947" s="108"/>
      <c r="SR947" s="108"/>
      <c r="SS947" s="108"/>
      <c r="ST947" s="108"/>
      <c r="SU947" s="108"/>
      <c r="SV947" s="108"/>
      <c r="SW947" s="108"/>
      <c r="SX947" s="108"/>
      <c r="SY947" s="108"/>
      <c r="SZ947" s="108"/>
      <c r="TA947" s="108"/>
      <c r="TB947" s="108"/>
      <c r="TC947" s="108"/>
      <c r="TD947" s="108"/>
      <c r="TE947" s="108"/>
      <c r="TF947" s="108"/>
      <c r="TG947" s="108"/>
      <c r="TH947" s="108"/>
      <c r="TI947" s="108"/>
      <c r="TJ947" s="108"/>
      <c r="TK947" s="108"/>
      <c r="TL947" s="108"/>
      <c r="TM947" s="108"/>
      <c r="TN947" s="108"/>
      <c r="TO947" s="108"/>
      <c r="TP947" s="108"/>
      <c r="TQ947" s="108"/>
      <c r="TR947" s="108"/>
      <c r="TS947" s="108"/>
      <c r="TT947" s="108"/>
      <c r="TU947" s="108"/>
      <c r="TV947" s="108"/>
      <c r="TW947" s="108"/>
      <c r="TX947" s="108"/>
      <c r="TY947" s="108"/>
      <c r="TZ947" s="108"/>
      <c r="UA947" s="108"/>
      <c r="UB947" s="108"/>
      <c r="UC947" s="108"/>
      <c r="UD947" s="108"/>
      <c r="UE947" s="108"/>
      <c r="UF947" s="108"/>
      <c r="UG947" s="108"/>
      <c r="UH947" s="108"/>
      <c r="UI947" s="108"/>
      <c r="UJ947" s="108"/>
      <c r="UK947" s="108"/>
      <c r="UL947" s="108"/>
      <c r="UM947" s="108"/>
      <c r="UN947" s="108"/>
      <c r="UO947" s="108"/>
      <c r="UP947" s="108"/>
      <c r="UQ947" s="108"/>
      <c r="UR947" s="108"/>
      <c r="US947" s="108"/>
      <c r="UT947" s="108"/>
      <c r="UU947" s="108"/>
      <c r="UV947" s="108"/>
      <c r="UW947" s="108"/>
      <c r="UX947" s="108"/>
      <c r="UY947" s="108"/>
      <c r="UZ947" s="108"/>
      <c r="VA947" s="108"/>
      <c r="VB947" s="108"/>
      <c r="VC947" s="108"/>
      <c r="VD947" s="108"/>
      <c r="VE947" s="108"/>
      <c r="VF947" s="108"/>
      <c r="VG947" s="108"/>
      <c r="VH947" s="108"/>
      <c r="VI947" s="108"/>
      <c r="VJ947" s="108"/>
      <c r="VK947" s="108"/>
      <c r="VL947" s="108"/>
      <c r="VM947" s="108"/>
      <c r="VN947" s="108"/>
      <c r="VO947" s="108"/>
      <c r="VP947" s="108"/>
      <c r="VQ947" s="108"/>
      <c r="VR947" s="108"/>
      <c r="VS947" s="108"/>
      <c r="VT947" s="108"/>
      <c r="VU947" s="108"/>
      <c r="VV947" s="108"/>
      <c r="VW947" s="108"/>
      <c r="VX947" s="108"/>
      <c r="VY947" s="108"/>
      <c r="VZ947" s="108"/>
      <c r="WA947" s="108"/>
      <c r="WB947" s="108"/>
      <c r="WC947" s="108"/>
      <c r="WD947" s="108"/>
      <c r="WE947" s="108"/>
      <c r="WF947" s="108"/>
      <c r="WG947" s="108"/>
      <c r="WH947" s="108"/>
      <c r="WI947" s="108"/>
      <c r="WJ947" s="108"/>
      <c r="WK947" s="108"/>
      <c r="WL947" s="108"/>
      <c r="WM947" s="108"/>
      <c r="WN947" s="108"/>
      <c r="WO947" s="108"/>
      <c r="WP947" s="108"/>
      <c r="WQ947" s="108"/>
      <c r="WR947" s="108"/>
      <c r="WS947" s="108"/>
      <c r="WT947" s="108"/>
      <c r="WU947" s="108"/>
      <c r="WV947" s="108"/>
      <c r="WW947" s="108"/>
      <c r="WX947" s="108"/>
      <c r="WY947" s="108"/>
      <c r="WZ947" s="108"/>
      <c r="XA947" s="108"/>
      <c r="XB947" s="108"/>
      <c r="XC947" s="108"/>
      <c r="XD947" s="108"/>
      <c r="XE947" s="108"/>
      <c r="XF947" s="108"/>
      <c r="XG947" s="108"/>
      <c r="XH947" s="108"/>
      <c r="XI947" s="108"/>
      <c r="XJ947" s="108"/>
      <c r="XK947" s="108"/>
      <c r="XL947" s="108"/>
      <c r="XM947" s="108"/>
      <c r="XN947" s="108"/>
      <c r="XO947" s="108"/>
      <c r="XP947" s="108"/>
      <c r="XQ947" s="108"/>
      <c r="XR947" s="108"/>
      <c r="XS947" s="108"/>
      <c r="XT947" s="108"/>
      <c r="XU947" s="108"/>
      <c r="XV947" s="108"/>
      <c r="XW947" s="108"/>
      <c r="XX947" s="108"/>
      <c r="XY947" s="108"/>
      <c r="XZ947" s="108"/>
      <c r="YA947" s="108"/>
      <c r="YB947" s="108"/>
      <c r="YC947" s="108"/>
      <c r="YD947" s="108"/>
      <c r="YE947" s="108"/>
      <c r="YF947" s="108"/>
      <c r="YG947" s="108"/>
      <c r="YH947" s="108"/>
      <c r="YI947" s="108"/>
      <c r="YJ947" s="108"/>
      <c r="YK947" s="108"/>
      <c r="YL947" s="108"/>
      <c r="YM947" s="108"/>
      <c r="YN947" s="108"/>
      <c r="YO947" s="108"/>
      <c r="YP947" s="108"/>
      <c r="YQ947" s="108"/>
      <c r="YR947" s="108"/>
      <c r="YS947" s="108"/>
      <c r="YT947" s="108"/>
      <c r="YU947" s="108"/>
      <c r="YV947" s="108"/>
      <c r="YW947" s="108"/>
      <c r="YX947" s="108"/>
      <c r="YY947" s="108"/>
      <c r="YZ947" s="108"/>
      <c r="ZA947" s="108"/>
      <c r="ZB947" s="108"/>
      <c r="ZC947" s="108"/>
      <c r="ZD947" s="108"/>
      <c r="ZE947" s="108"/>
      <c r="ZF947" s="108"/>
      <c r="ZG947" s="108"/>
      <c r="ZH947" s="108"/>
      <c r="ZI947" s="108"/>
      <c r="ZJ947" s="108"/>
      <c r="ZK947" s="108"/>
      <c r="ZL947" s="108"/>
      <c r="ZM947" s="108"/>
      <c r="ZN947" s="108"/>
      <c r="ZO947" s="108"/>
      <c r="ZP947" s="108"/>
      <c r="ZQ947" s="108"/>
      <c r="ZR947" s="108"/>
      <c r="ZS947" s="108"/>
      <c r="ZT947" s="108"/>
      <c r="ZU947" s="108"/>
      <c r="ZV947" s="108"/>
      <c r="ZW947" s="108"/>
      <c r="ZX947" s="108"/>
      <c r="ZY947" s="108"/>
      <c r="ZZ947" s="108"/>
      <c r="AAA947" s="108"/>
      <c r="AAB947" s="108"/>
      <c r="AAC947" s="108"/>
      <c r="AAD947" s="108"/>
      <c r="AAE947" s="108"/>
      <c r="AAF947" s="108"/>
      <c r="AAG947" s="108"/>
      <c r="AAH947" s="108"/>
      <c r="AAI947" s="108"/>
      <c r="AAJ947" s="108"/>
      <c r="AAK947" s="108"/>
      <c r="AAL947" s="108"/>
      <c r="AAM947" s="108"/>
      <c r="AAN947" s="108"/>
      <c r="AAO947" s="108"/>
      <c r="AAP947" s="108"/>
      <c r="AAQ947" s="108"/>
      <c r="AAR947" s="108"/>
      <c r="AAS947" s="108"/>
      <c r="AAT947" s="108"/>
      <c r="AAU947" s="108"/>
      <c r="AAV947" s="108"/>
      <c r="AAW947" s="108"/>
      <c r="AAX947" s="108"/>
      <c r="AAY947" s="108"/>
      <c r="AAZ947" s="108"/>
      <c r="ABA947" s="108"/>
      <c r="ABB947" s="108"/>
      <c r="ABC947" s="108"/>
      <c r="ABD947" s="108"/>
      <c r="ABE947" s="108"/>
      <c r="ABF947" s="108"/>
      <c r="ABG947" s="108"/>
      <c r="ABH947" s="108"/>
      <c r="ABI947" s="108"/>
      <c r="ABJ947" s="108"/>
      <c r="ABK947" s="108"/>
      <c r="ABL947" s="108"/>
      <c r="ABM947" s="108"/>
      <c r="ABN947" s="108"/>
      <c r="ABO947" s="108"/>
      <c r="ABP947" s="108"/>
      <c r="ABQ947" s="108"/>
      <c r="ABR947" s="108"/>
      <c r="ABS947" s="108"/>
      <c r="ABT947" s="108"/>
      <c r="ABU947" s="108"/>
      <c r="ABV947" s="108"/>
      <c r="ABW947" s="108"/>
      <c r="ABX947" s="108"/>
      <c r="ABY947" s="108"/>
      <c r="ABZ947" s="108"/>
      <c r="ACA947" s="108"/>
      <c r="ACB947" s="108"/>
      <c r="ACC947" s="108"/>
      <c r="ACD947" s="108"/>
      <c r="ACE947" s="108"/>
      <c r="ACF947" s="108"/>
      <c r="ACG947" s="108"/>
      <c r="ACH947" s="108"/>
      <c r="ACI947" s="108"/>
      <c r="ACJ947" s="108"/>
      <c r="ACK947" s="108"/>
      <c r="ACL947" s="108"/>
      <c r="ACM947" s="108"/>
      <c r="ACN947" s="108"/>
      <c r="ACO947" s="108"/>
      <c r="ACP947" s="108"/>
      <c r="ACQ947" s="108"/>
      <c r="ACR947" s="108"/>
      <c r="ACS947" s="108"/>
      <c r="ACT947" s="108"/>
      <c r="ACU947" s="108"/>
      <c r="ACV947" s="108"/>
      <c r="ACW947" s="108"/>
      <c r="ACX947" s="108"/>
      <c r="ACY947" s="108"/>
      <c r="ACZ947" s="108"/>
      <c r="ADA947" s="108"/>
      <c r="ADB947" s="108"/>
      <c r="ADC947" s="108"/>
      <c r="ADD947" s="108"/>
      <c r="ADE947" s="108"/>
      <c r="ADF947" s="108"/>
      <c r="ADG947" s="108"/>
      <c r="ADH947" s="108"/>
      <c r="ADI947" s="108"/>
      <c r="ADJ947" s="108"/>
      <c r="ADK947" s="108"/>
      <c r="ADL947" s="108"/>
      <c r="ADM947" s="108"/>
      <c r="ADN947" s="108"/>
      <c r="ADO947" s="108"/>
      <c r="ADP947" s="108"/>
      <c r="ADQ947" s="108"/>
      <c r="ADR947" s="108"/>
      <c r="ADS947" s="108"/>
      <c r="ADT947" s="108"/>
      <c r="ADU947" s="108"/>
      <c r="ADV947" s="108"/>
      <c r="ADW947" s="108"/>
      <c r="ADX947" s="108"/>
      <c r="ADY947" s="108"/>
      <c r="ADZ947" s="108"/>
      <c r="AEA947" s="108"/>
      <c r="AEB947" s="108"/>
      <c r="AEC947" s="108"/>
      <c r="AED947" s="108"/>
      <c r="AEE947" s="108"/>
      <c r="AEF947" s="108"/>
      <c r="AEG947" s="108"/>
      <c r="AEH947" s="108"/>
      <c r="AEI947" s="108"/>
      <c r="AEJ947" s="108"/>
      <c r="AEK947" s="108"/>
      <c r="AEL947" s="108"/>
      <c r="AEM947" s="108"/>
      <c r="AEN947" s="108"/>
      <c r="AEO947" s="108"/>
      <c r="AEP947" s="108"/>
      <c r="AEQ947" s="108"/>
      <c r="AER947" s="108"/>
      <c r="AES947" s="108"/>
      <c r="AET947" s="108"/>
      <c r="AEU947" s="108"/>
      <c r="AEV947" s="108"/>
      <c r="AEW947" s="108"/>
      <c r="AEX947" s="108"/>
      <c r="AEY947" s="108"/>
      <c r="AEZ947" s="108"/>
      <c r="AFA947" s="108"/>
      <c r="AFB947" s="108"/>
      <c r="AFC947" s="108"/>
      <c r="AFD947" s="108"/>
      <c r="AFE947" s="108"/>
      <c r="AFF947" s="108"/>
      <c r="AFG947" s="108"/>
      <c r="AFH947" s="108"/>
      <c r="AFI947" s="108"/>
      <c r="AFJ947" s="108"/>
      <c r="AFK947" s="108"/>
      <c r="AFL947" s="108"/>
      <c r="AFM947" s="108"/>
      <c r="AFN947" s="108"/>
      <c r="AFO947" s="108"/>
      <c r="AFP947" s="108"/>
      <c r="AFQ947" s="108"/>
      <c r="AFR947" s="108"/>
      <c r="AFS947" s="108"/>
      <c r="AFT947" s="108"/>
      <c r="AFU947" s="108"/>
      <c r="AFV947" s="108"/>
      <c r="AFW947" s="108"/>
      <c r="AFX947" s="108"/>
      <c r="AFY947" s="108"/>
      <c r="AFZ947" s="108"/>
      <c r="AGA947" s="108"/>
      <c r="AGB947" s="108"/>
      <c r="AGC947" s="108"/>
      <c r="AGD947" s="108"/>
      <c r="AGE947" s="108"/>
      <c r="AGF947" s="108"/>
      <c r="AGG947" s="108"/>
      <c r="AGH947" s="108"/>
      <c r="AGI947" s="108"/>
      <c r="AGJ947" s="108"/>
      <c r="AGK947" s="108"/>
      <c r="AGL947" s="108"/>
      <c r="AGM947" s="108"/>
      <c r="AGN947" s="108"/>
      <c r="AGO947" s="108"/>
      <c r="AGP947" s="108"/>
      <c r="AGQ947" s="108"/>
      <c r="AGR947" s="108"/>
      <c r="AGS947" s="108"/>
      <c r="AGT947" s="108"/>
      <c r="AGU947" s="108"/>
      <c r="AGV947" s="108"/>
      <c r="AGW947" s="108"/>
      <c r="AGX947" s="108"/>
      <c r="AGY947" s="108"/>
      <c r="AGZ947" s="108"/>
      <c r="AHA947" s="108"/>
      <c r="AHB947" s="108"/>
      <c r="AHC947" s="108"/>
      <c r="AHD947" s="108"/>
      <c r="AHE947" s="108"/>
      <c r="AHF947" s="108"/>
      <c r="AHG947" s="108"/>
      <c r="AHH947" s="108"/>
      <c r="AHI947" s="108"/>
      <c r="AHJ947" s="108"/>
      <c r="AHK947" s="108"/>
      <c r="AHL947" s="108"/>
      <c r="AHM947" s="108"/>
      <c r="AHN947" s="108"/>
      <c r="AHO947" s="108"/>
      <c r="AHP947" s="108"/>
      <c r="AHQ947" s="108"/>
      <c r="AHR947" s="108"/>
      <c r="AHS947" s="108"/>
      <c r="AHT947" s="108"/>
      <c r="AHU947" s="108"/>
      <c r="AHV947" s="108"/>
      <c r="AHW947" s="108"/>
      <c r="AHX947" s="108"/>
      <c r="AHY947" s="108"/>
      <c r="AHZ947" s="108"/>
      <c r="AIA947" s="108"/>
      <c r="AIB947" s="108"/>
      <c r="AIC947" s="108"/>
      <c r="AID947" s="108"/>
      <c r="AIE947" s="108"/>
      <c r="AIF947" s="108"/>
      <c r="AIG947" s="108"/>
      <c r="AIH947" s="108"/>
      <c r="AII947" s="108"/>
      <c r="AIJ947" s="108"/>
      <c r="AIK947" s="108"/>
      <c r="AIL947" s="108"/>
      <c r="AIM947" s="108"/>
      <c r="AIN947" s="108"/>
      <c r="AIO947" s="108"/>
      <c r="AIP947" s="108"/>
      <c r="AIQ947" s="108"/>
      <c r="AIR947" s="108"/>
      <c r="AIS947" s="108"/>
      <c r="AIT947" s="108"/>
      <c r="AIU947" s="108"/>
      <c r="AIV947" s="108"/>
      <c r="AIW947" s="108"/>
      <c r="AIX947" s="108"/>
      <c r="AIY947" s="108"/>
      <c r="AIZ947" s="108"/>
      <c r="AJA947" s="108"/>
      <c r="AJB947" s="108"/>
      <c r="AJC947" s="108"/>
      <c r="AJD947" s="108"/>
      <c r="AJE947" s="108"/>
      <c r="AJF947" s="108"/>
      <c r="AJG947" s="108"/>
      <c r="AJH947" s="108"/>
      <c r="AJI947" s="108"/>
      <c r="AJJ947" s="108"/>
      <c r="AJK947" s="108"/>
      <c r="AJL947" s="108"/>
      <c r="AJM947" s="108"/>
      <c r="AJN947" s="108"/>
      <c r="AJO947" s="108"/>
      <c r="AJP947" s="108"/>
      <c r="AJQ947" s="108"/>
      <c r="AJR947" s="108"/>
      <c r="AJS947" s="108"/>
      <c r="AJT947" s="108"/>
      <c r="AJU947" s="108"/>
      <c r="AJV947" s="108"/>
      <c r="AJW947" s="108"/>
      <c r="AJX947" s="108"/>
      <c r="AJY947" s="108"/>
      <c r="AJZ947" s="108"/>
      <c r="AKA947" s="108"/>
      <c r="AKB947" s="108"/>
      <c r="AKC947" s="108"/>
      <c r="AKD947" s="108"/>
      <c r="AKE947" s="108"/>
      <c r="AKF947" s="108"/>
      <c r="AKG947" s="108"/>
      <c r="AKH947" s="108"/>
      <c r="AKI947" s="108"/>
      <c r="AKJ947" s="108"/>
      <c r="AKK947" s="108"/>
      <c r="AKL947" s="108"/>
      <c r="AKM947" s="108"/>
      <c r="AKN947" s="108"/>
      <c r="AKO947" s="108"/>
      <c r="AKP947" s="108"/>
      <c r="AKQ947" s="108"/>
      <c r="AKR947" s="108"/>
      <c r="AKS947" s="108"/>
      <c r="AKT947" s="108"/>
      <c r="AKU947" s="108"/>
      <c r="AKV947" s="108"/>
      <c r="AKW947" s="108"/>
      <c r="AKX947" s="108"/>
      <c r="AKY947" s="108"/>
      <c r="AKZ947" s="108"/>
      <c r="ALA947" s="108"/>
      <c r="ALB947" s="108"/>
      <c r="ALC947" s="108"/>
      <c r="ALD947" s="108"/>
      <c r="ALE947" s="108"/>
      <c r="ALF947" s="108"/>
      <c r="ALG947" s="108"/>
      <c r="ALH947" s="108"/>
      <c r="ALI947" s="108"/>
      <c r="ALJ947" s="108"/>
      <c r="ALK947" s="108"/>
      <c r="ALL947" s="108"/>
      <c r="ALM947" s="108"/>
      <c r="ALN947" s="108"/>
      <c r="ALO947" s="108"/>
      <c r="ALP947" s="108"/>
      <c r="ALQ947" s="108"/>
      <c r="ALR947" s="108"/>
      <c r="ALS947" s="108"/>
      <c r="ALT947" s="108"/>
      <c r="ALU947" s="108"/>
      <c r="ALV947" s="108"/>
      <c r="ALW947" s="108"/>
      <c r="ALX947" s="108"/>
      <c r="ALY947" s="108"/>
      <c r="ALZ947" s="108"/>
      <c r="AMA947" s="108"/>
      <c r="AMB947" s="108"/>
      <c r="AMC947" s="108"/>
      <c r="AMD947" s="108"/>
      <c r="AME947" s="108"/>
      <c r="AMF947" s="108"/>
      <c r="AMG947" s="108"/>
      <c r="AMH947" s="108"/>
      <c r="AMI947" s="108"/>
      <c r="AMJ947" s="108"/>
      <c r="AMK947" s="108"/>
      <c r="AML947" s="108"/>
      <c r="AMM947" s="108"/>
      <c r="AMN947" s="108"/>
      <c r="AMO947" s="108"/>
      <c r="AMP947" s="108"/>
      <c r="AMQ947" s="108"/>
      <c r="AMR947" s="108"/>
      <c r="AMS947" s="108"/>
      <c r="AMT947" s="108"/>
      <c r="AMU947" s="108"/>
      <c r="AMV947" s="108"/>
      <c r="AMW947" s="108"/>
      <c r="AMX947" s="108"/>
      <c r="AMY947" s="108"/>
      <c r="AMZ947" s="108"/>
      <c r="ANA947" s="108"/>
      <c r="ANB947" s="108"/>
      <c r="ANC947" s="108"/>
      <c r="AND947" s="108"/>
      <c r="ANE947" s="108"/>
      <c r="ANF947" s="108"/>
      <c r="ANG947" s="108"/>
      <c r="ANH947" s="108"/>
      <c r="ANI947" s="108"/>
      <c r="ANJ947" s="108"/>
      <c r="ANK947" s="108"/>
      <c r="ANL947" s="108"/>
      <c r="ANM947" s="108"/>
      <c r="ANN947" s="108"/>
      <c r="ANO947" s="108"/>
      <c r="ANP947" s="108"/>
      <c r="ANQ947" s="108"/>
      <c r="ANR947" s="108"/>
      <c r="ANS947" s="108"/>
      <c r="ANT947" s="108"/>
      <c r="ANU947" s="108"/>
      <c r="ANV947" s="108"/>
      <c r="ANW947" s="108"/>
      <c r="ANX947" s="108"/>
      <c r="ANY947" s="108"/>
      <c r="ANZ947" s="108"/>
      <c r="AOA947" s="108"/>
      <c r="AOB947" s="108"/>
      <c r="AOC947" s="108"/>
      <c r="AOD947" s="108"/>
      <c r="AOE947" s="108"/>
      <c r="AOF947" s="108"/>
      <c r="AOG947" s="108"/>
      <c r="AOH947" s="108"/>
      <c r="AOI947" s="108"/>
      <c r="AOJ947" s="108"/>
      <c r="AOK947" s="108"/>
      <c r="AOL947" s="108"/>
      <c r="AOM947" s="108"/>
      <c r="AON947" s="108"/>
      <c r="AOO947" s="108"/>
      <c r="AOP947" s="108"/>
      <c r="AOQ947" s="108"/>
      <c r="AOR947" s="108"/>
      <c r="AOS947" s="108"/>
      <c r="AOT947" s="108"/>
      <c r="AOU947" s="108"/>
      <c r="AOV947" s="108"/>
      <c r="AOW947" s="108"/>
      <c r="AOX947" s="108"/>
      <c r="AOY947" s="108"/>
      <c r="AOZ947" s="108"/>
      <c r="APA947" s="108"/>
      <c r="APB947" s="108"/>
      <c r="APC947" s="108"/>
      <c r="APD947" s="108"/>
      <c r="APE947" s="108"/>
      <c r="APF947" s="108"/>
      <c r="APG947" s="108"/>
      <c r="APH947" s="108"/>
      <c r="API947" s="108"/>
      <c r="APJ947" s="108"/>
      <c r="APK947" s="108"/>
      <c r="APL947" s="108"/>
      <c r="APM947" s="108"/>
      <c r="APN947" s="108"/>
      <c r="APO947" s="108"/>
      <c r="APP947" s="108"/>
      <c r="APQ947" s="108"/>
      <c r="APR947" s="108"/>
      <c r="APS947" s="108"/>
      <c r="APT947" s="108"/>
      <c r="APU947" s="108"/>
      <c r="APV947" s="108"/>
      <c r="APW947" s="108"/>
      <c r="APX947" s="108"/>
      <c r="APY947" s="108"/>
      <c r="APZ947" s="108"/>
      <c r="AQA947" s="108"/>
      <c r="AQB947" s="108"/>
      <c r="AQC947" s="108"/>
      <c r="AQD947" s="108"/>
      <c r="AQE947" s="108"/>
      <c r="AQF947" s="108"/>
      <c r="AQG947" s="108"/>
      <c r="AQH947" s="108"/>
      <c r="AQI947" s="108"/>
      <c r="AQJ947" s="108"/>
      <c r="AQK947" s="108"/>
      <c r="AQL947" s="108"/>
      <c r="AQM947" s="108"/>
      <c r="AQN947" s="108"/>
      <c r="AQO947" s="108"/>
      <c r="AQP947" s="108"/>
      <c r="AQQ947" s="108"/>
      <c r="AQR947" s="108"/>
      <c r="AQS947" s="108"/>
      <c r="AQT947" s="108"/>
      <c r="AQU947" s="108"/>
      <c r="AQV947" s="108"/>
      <c r="AQW947" s="108"/>
      <c r="AQX947" s="108"/>
      <c r="AQY947" s="108"/>
      <c r="AQZ947" s="108"/>
      <c r="ARA947" s="108"/>
      <c r="ARB947" s="108"/>
      <c r="ARC947" s="108"/>
      <c r="ARD947" s="108"/>
      <c r="ARE947" s="108"/>
      <c r="ARF947" s="108"/>
      <c r="ARG947" s="108"/>
      <c r="ARH947" s="108"/>
      <c r="ARI947" s="108"/>
      <c r="ARJ947" s="108"/>
      <c r="ARK947" s="108"/>
      <c r="ARL947" s="108"/>
      <c r="ARM947" s="108"/>
      <c r="ARN947" s="108"/>
      <c r="ARO947" s="108"/>
      <c r="ARP947" s="108"/>
      <c r="ARQ947" s="108"/>
      <c r="ARR947" s="108"/>
      <c r="ARS947" s="108"/>
      <c r="ART947" s="108"/>
      <c r="ARU947" s="108"/>
      <c r="ARV947" s="108"/>
      <c r="ARW947" s="108"/>
      <c r="ARX947" s="108"/>
      <c r="ARY947" s="108"/>
      <c r="ARZ947" s="108"/>
      <c r="ASA947" s="108"/>
      <c r="ASB947" s="108"/>
      <c r="ASC947" s="108"/>
      <c r="ASD947" s="108"/>
      <c r="ASE947" s="108"/>
      <c r="ASF947" s="108"/>
      <c r="ASG947" s="108"/>
      <c r="ASH947" s="108"/>
      <c r="ASI947" s="108"/>
      <c r="ASJ947" s="108"/>
      <c r="ASK947" s="108"/>
      <c r="ASL947" s="108"/>
      <c r="ASM947" s="108"/>
      <c r="ASN947" s="108"/>
      <c r="ASO947" s="108"/>
      <c r="ASP947" s="108"/>
      <c r="ASQ947" s="108"/>
      <c r="ASR947" s="108"/>
      <c r="ASS947" s="108"/>
      <c r="AST947" s="108"/>
      <c r="ASU947" s="108"/>
      <c r="ASV947" s="108"/>
      <c r="ASW947" s="108"/>
      <c r="ASX947" s="108"/>
      <c r="ASY947" s="108"/>
      <c r="ASZ947" s="108"/>
      <c r="ATA947" s="108"/>
      <c r="ATB947" s="108"/>
      <c r="ATC947" s="108"/>
      <c r="ATD947" s="108"/>
      <c r="ATE947" s="108"/>
      <c r="ATF947" s="108"/>
      <c r="ATG947" s="108"/>
      <c r="ATH947" s="108"/>
      <c r="ATI947" s="108"/>
      <c r="ATJ947" s="108"/>
      <c r="ATK947" s="108"/>
      <c r="ATL947" s="108"/>
      <c r="ATM947" s="108"/>
      <c r="ATN947" s="108"/>
      <c r="ATO947" s="108"/>
      <c r="ATP947" s="108"/>
      <c r="ATQ947" s="108"/>
      <c r="ATR947" s="108"/>
      <c r="ATS947" s="108"/>
      <c r="ATT947" s="108"/>
      <c r="ATU947" s="108"/>
      <c r="ATV947" s="108"/>
      <c r="ATW947" s="108"/>
      <c r="ATX947" s="108"/>
      <c r="ATY947" s="108"/>
      <c r="ATZ947" s="108"/>
      <c r="AUA947" s="108"/>
      <c r="AUB947" s="108"/>
      <c r="AUC947" s="108"/>
      <c r="AUD947" s="108"/>
      <c r="AUE947" s="108"/>
      <c r="AUF947" s="108"/>
      <c r="AUG947" s="108"/>
      <c r="AUH947" s="108"/>
      <c r="AUI947" s="108"/>
      <c r="AUJ947" s="108"/>
      <c r="AUK947" s="108"/>
      <c r="AUL947" s="108"/>
      <c r="AUM947" s="108"/>
      <c r="AUN947" s="108"/>
      <c r="AUO947" s="108"/>
      <c r="AUP947" s="108"/>
      <c r="AUQ947" s="108"/>
      <c r="AUR947" s="108"/>
      <c r="AUS947" s="108"/>
      <c r="AUT947" s="108"/>
      <c r="AUU947" s="108"/>
      <c r="AUV947" s="108"/>
      <c r="AUW947" s="108"/>
      <c r="AUX947" s="108"/>
      <c r="AUY947" s="108"/>
      <c r="AUZ947" s="108"/>
      <c r="AVA947" s="108"/>
      <c r="AVB947" s="108"/>
      <c r="AVC947" s="108"/>
      <c r="AVD947" s="108"/>
      <c r="AVE947" s="108"/>
      <c r="AVF947" s="108"/>
      <c r="AVG947" s="108"/>
      <c r="AVH947" s="108"/>
      <c r="AVI947" s="108"/>
      <c r="AVJ947" s="108"/>
      <c r="AVK947" s="108"/>
      <c r="AVL947" s="108"/>
      <c r="AVM947" s="108"/>
      <c r="AVN947" s="108"/>
      <c r="AVO947" s="108"/>
      <c r="AVP947" s="108"/>
      <c r="AVQ947" s="108"/>
      <c r="AVR947" s="108"/>
      <c r="AVS947" s="108"/>
      <c r="AVT947" s="108"/>
      <c r="AVU947" s="108"/>
      <c r="AVV947" s="108"/>
      <c r="AVW947" s="108"/>
      <c r="AVX947" s="108"/>
      <c r="AVY947" s="108"/>
      <c r="AVZ947" s="108"/>
      <c r="AWA947" s="108"/>
      <c r="AWB947" s="108"/>
      <c r="AWC947" s="108"/>
      <c r="AWD947" s="108"/>
      <c r="AWE947" s="108"/>
      <c r="AWF947" s="108"/>
      <c r="AWG947" s="108"/>
      <c r="AWH947" s="108"/>
      <c r="AWI947" s="108"/>
      <c r="AWJ947" s="108"/>
      <c r="AWK947" s="108"/>
      <c r="AWL947" s="108"/>
      <c r="AWM947" s="108"/>
      <c r="AWN947" s="108"/>
      <c r="AWO947" s="108"/>
      <c r="AWP947" s="108"/>
      <c r="AWQ947" s="108"/>
      <c r="AWR947" s="108"/>
      <c r="AWS947" s="108"/>
      <c r="AWT947" s="108"/>
      <c r="AWU947" s="108"/>
      <c r="AWV947" s="108"/>
      <c r="AWW947" s="108"/>
      <c r="AWX947" s="108"/>
      <c r="AWY947" s="108"/>
      <c r="AWZ947" s="108"/>
      <c r="AXA947" s="108"/>
      <c r="AXB947" s="108"/>
      <c r="AXC947" s="108"/>
      <c r="AXD947" s="108"/>
      <c r="AXE947" s="108"/>
      <c r="AXF947" s="108"/>
      <c r="AXG947" s="108"/>
      <c r="AXH947" s="108"/>
      <c r="AXI947" s="108"/>
      <c r="AXJ947" s="108"/>
      <c r="AXK947" s="108"/>
      <c r="AXL947" s="108"/>
      <c r="AXM947" s="108"/>
      <c r="AXN947" s="108"/>
      <c r="AXO947" s="108"/>
      <c r="AXP947" s="108"/>
      <c r="AXQ947" s="108"/>
      <c r="AXR947" s="108"/>
      <c r="AXS947" s="108"/>
      <c r="AXT947" s="108"/>
      <c r="AXU947" s="108"/>
      <c r="AXV947" s="108"/>
      <c r="AXW947" s="108"/>
      <c r="AXX947" s="108"/>
      <c r="AXY947" s="108"/>
      <c r="AXZ947" s="108"/>
      <c r="AYA947" s="108"/>
      <c r="AYB947" s="108"/>
      <c r="AYC947" s="108"/>
      <c r="AYD947" s="108"/>
      <c r="AYE947" s="108"/>
      <c r="AYF947" s="108"/>
      <c r="AYG947" s="108"/>
      <c r="AYH947" s="108"/>
      <c r="AYI947" s="108"/>
      <c r="AYJ947" s="108"/>
      <c r="AYK947" s="108"/>
      <c r="AYL947" s="108"/>
      <c r="AYM947" s="108"/>
      <c r="AYN947" s="108"/>
      <c r="AYO947" s="108"/>
      <c r="AYP947" s="108"/>
      <c r="AYQ947" s="108"/>
      <c r="AYR947" s="108"/>
      <c r="AYS947" s="108"/>
      <c r="AYT947" s="108"/>
      <c r="AYU947" s="108"/>
      <c r="AYV947" s="108"/>
      <c r="AYW947" s="108"/>
      <c r="AYX947" s="108"/>
      <c r="AYY947" s="108"/>
      <c r="AYZ947" s="108"/>
      <c r="AZA947" s="108"/>
      <c r="AZB947" s="108"/>
      <c r="AZC947" s="108"/>
      <c r="AZD947" s="108"/>
      <c r="AZE947" s="108"/>
      <c r="AZF947" s="108"/>
      <c r="AZG947" s="108"/>
      <c r="AZH947" s="108"/>
      <c r="AZI947" s="108"/>
      <c r="AZJ947" s="108"/>
      <c r="AZK947" s="108"/>
      <c r="AZL947" s="108"/>
      <c r="AZM947" s="108"/>
      <c r="AZN947" s="108"/>
      <c r="AZO947" s="108"/>
      <c r="AZP947" s="108"/>
      <c r="AZQ947" s="108"/>
      <c r="AZR947" s="108"/>
      <c r="AZS947" s="108"/>
      <c r="AZT947" s="108"/>
      <c r="AZU947" s="108"/>
      <c r="AZV947" s="108"/>
      <c r="AZW947" s="108"/>
      <c r="AZX947" s="108"/>
      <c r="AZY947" s="108"/>
      <c r="AZZ947" s="108"/>
      <c r="BAA947" s="108"/>
      <c r="BAB947" s="108"/>
      <c r="BAC947" s="108"/>
      <c r="BAD947" s="108"/>
      <c r="BAE947" s="108"/>
      <c r="BAF947" s="108"/>
      <c r="BAG947" s="108"/>
      <c r="BAH947" s="108"/>
      <c r="BAI947" s="108"/>
      <c r="BAJ947" s="108"/>
      <c r="BAK947" s="108"/>
      <c r="BAL947" s="108"/>
      <c r="BAM947" s="108"/>
      <c r="BAN947" s="108"/>
      <c r="BAO947" s="108"/>
      <c r="BAP947" s="108"/>
      <c r="BAQ947" s="108"/>
      <c r="BAR947" s="108"/>
      <c r="BAS947" s="108"/>
      <c r="BAT947" s="108"/>
      <c r="BAU947" s="108"/>
      <c r="BAV947" s="108"/>
      <c r="BAW947" s="108"/>
      <c r="BAX947" s="108"/>
      <c r="BAY947" s="108"/>
      <c r="BAZ947" s="108"/>
      <c r="BBA947" s="108"/>
      <c r="BBB947" s="108"/>
      <c r="BBC947" s="108"/>
      <c r="BBD947" s="108"/>
      <c r="BBE947" s="108"/>
      <c r="BBF947" s="108"/>
      <c r="BBG947" s="108"/>
      <c r="BBH947" s="108"/>
      <c r="BBI947" s="108"/>
      <c r="BBJ947" s="108"/>
      <c r="BBK947" s="108"/>
      <c r="BBL947" s="108"/>
      <c r="BBM947" s="108"/>
      <c r="BBN947" s="108"/>
      <c r="BBO947" s="108"/>
      <c r="BBP947" s="108"/>
      <c r="BBQ947" s="108"/>
      <c r="BBR947" s="108"/>
      <c r="BBS947" s="108"/>
      <c r="BBT947" s="108"/>
      <c r="BBU947" s="108"/>
      <c r="BBV947" s="108"/>
      <c r="BBW947" s="108"/>
      <c r="BBX947" s="108"/>
      <c r="BBY947" s="108"/>
      <c r="BBZ947" s="108"/>
      <c r="BCA947" s="108"/>
      <c r="BCB947" s="108"/>
      <c r="BCC947" s="108"/>
      <c r="BCD947" s="108"/>
      <c r="BCE947" s="108"/>
      <c r="BCF947" s="108"/>
      <c r="BCG947" s="108"/>
      <c r="BCH947" s="108"/>
      <c r="BCI947" s="108"/>
      <c r="BCJ947" s="108"/>
      <c r="BCK947" s="108"/>
      <c r="BCL947" s="108"/>
      <c r="BCM947" s="108"/>
      <c r="BCN947" s="108"/>
      <c r="BCO947" s="108"/>
      <c r="BCP947" s="108"/>
      <c r="BCQ947" s="108"/>
      <c r="BCR947" s="108"/>
      <c r="BCS947" s="108"/>
      <c r="BCT947" s="108"/>
      <c r="BCU947" s="108"/>
      <c r="BCV947" s="108"/>
      <c r="BCW947" s="108"/>
      <c r="BCX947" s="108"/>
      <c r="BCY947" s="108"/>
      <c r="BCZ947" s="108"/>
      <c r="BDA947" s="108"/>
      <c r="BDB947" s="108"/>
      <c r="BDC947" s="108"/>
      <c r="BDD947" s="108"/>
      <c r="BDE947" s="108"/>
      <c r="BDF947" s="108"/>
      <c r="BDG947" s="108"/>
      <c r="BDH947" s="108"/>
      <c r="BDI947" s="108"/>
      <c r="BDJ947" s="108"/>
      <c r="BDK947" s="108"/>
      <c r="BDL947" s="108"/>
      <c r="BDM947" s="108"/>
      <c r="BDN947" s="108"/>
      <c r="BDO947" s="108"/>
      <c r="BDP947" s="108"/>
      <c r="BDQ947" s="108"/>
      <c r="BDR947" s="108"/>
      <c r="BDS947" s="108"/>
      <c r="BDT947" s="108"/>
      <c r="BDU947" s="108"/>
      <c r="BDV947" s="108"/>
      <c r="BDW947" s="108"/>
      <c r="BDX947" s="108"/>
      <c r="BDY947" s="108"/>
      <c r="BDZ947" s="108"/>
      <c r="BEA947" s="108"/>
      <c r="BEB947" s="108"/>
      <c r="BEC947" s="108"/>
      <c r="BED947" s="108"/>
      <c r="BEE947" s="108"/>
      <c r="BEF947" s="108"/>
      <c r="BEG947" s="108"/>
      <c r="BEH947" s="108"/>
      <c r="BEI947" s="108"/>
      <c r="BEJ947" s="108"/>
      <c r="BEK947" s="108"/>
      <c r="BEL947" s="108"/>
      <c r="BEM947" s="108"/>
      <c r="BEN947" s="108"/>
      <c r="BEO947" s="108"/>
      <c r="BEP947" s="108"/>
      <c r="BEQ947" s="108"/>
      <c r="BER947" s="108"/>
      <c r="BES947" s="108"/>
      <c r="BET947" s="108"/>
      <c r="BEU947" s="108"/>
      <c r="BEV947" s="108"/>
      <c r="BEW947" s="108"/>
      <c r="BEX947" s="108"/>
      <c r="BEY947" s="108"/>
      <c r="BEZ947" s="108"/>
      <c r="BFA947" s="108"/>
      <c r="BFB947" s="108"/>
      <c r="BFC947" s="108"/>
      <c r="BFD947" s="108"/>
      <c r="BFE947" s="108"/>
      <c r="BFF947" s="108"/>
      <c r="BFG947" s="108"/>
      <c r="BFH947" s="108"/>
      <c r="BFI947" s="108"/>
      <c r="BFJ947" s="108"/>
      <c r="BFK947" s="108"/>
      <c r="BFL947" s="108"/>
      <c r="BFM947" s="108"/>
      <c r="BFN947" s="108"/>
      <c r="BFO947" s="108"/>
      <c r="BFP947" s="108"/>
      <c r="BFQ947" s="108"/>
      <c r="BFR947" s="108"/>
      <c r="BFS947" s="108"/>
      <c r="BFT947" s="108"/>
      <c r="BFU947" s="108"/>
      <c r="BFV947" s="108"/>
      <c r="BFW947" s="108"/>
      <c r="BFX947" s="108"/>
      <c r="BFY947" s="108"/>
      <c r="BFZ947" s="108"/>
      <c r="BGA947" s="108"/>
      <c r="BGB947" s="108"/>
      <c r="BGC947" s="108"/>
      <c r="BGD947" s="108"/>
      <c r="BGE947" s="108"/>
      <c r="BGF947" s="108"/>
      <c r="BGG947" s="108"/>
      <c r="BGH947" s="108"/>
      <c r="BGI947" s="108"/>
      <c r="BGJ947" s="108"/>
      <c r="BGK947" s="108"/>
      <c r="BGL947" s="108"/>
      <c r="BGM947" s="108"/>
      <c r="BGN947" s="108"/>
      <c r="BGO947" s="108"/>
      <c r="BGP947" s="108"/>
      <c r="BGQ947" s="108"/>
      <c r="BGR947" s="108"/>
      <c r="BGS947" s="108"/>
      <c r="BGT947" s="108"/>
      <c r="BGU947" s="108"/>
      <c r="BGV947" s="108"/>
      <c r="BGW947" s="108"/>
      <c r="BGX947" s="108"/>
      <c r="BGY947" s="108"/>
      <c r="BGZ947" s="108"/>
      <c r="BHA947" s="108"/>
      <c r="BHB947" s="108"/>
      <c r="BHC947" s="108"/>
      <c r="BHD947" s="108"/>
      <c r="BHE947" s="108"/>
      <c r="BHF947" s="108"/>
      <c r="BHG947" s="108"/>
      <c r="BHH947" s="108"/>
      <c r="BHI947" s="108"/>
      <c r="BHJ947" s="108"/>
      <c r="BHK947" s="108"/>
      <c r="BHL947" s="108"/>
      <c r="BHM947" s="108"/>
      <c r="BHN947" s="108"/>
      <c r="BHO947" s="108"/>
      <c r="BHP947" s="108"/>
      <c r="BHQ947" s="108"/>
      <c r="BHR947" s="108"/>
      <c r="BHS947" s="108"/>
      <c r="BHT947" s="108"/>
      <c r="BHU947" s="108"/>
      <c r="BHV947" s="108"/>
      <c r="BHW947" s="108"/>
      <c r="BHX947" s="108"/>
      <c r="BHY947" s="108"/>
      <c r="BHZ947" s="108"/>
      <c r="BIA947" s="108"/>
      <c r="BIB947" s="108"/>
      <c r="BIC947" s="108"/>
      <c r="BID947" s="108"/>
      <c r="BIE947" s="108"/>
      <c r="BIF947" s="108"/>
      <c r="BIG947" s="108"/>
      <c r="BIH947" s="108"/>
      <c r="BII947" s="108"/>
      <c r="BIJ947" s="108"/>
      <c r="BIK947" s="108"/>
      <c r="BIL947" s="108"/>
      <c r="BIM947" s="108"/>
      <c r="BIN947" s="108"/>
      <c r="BIO947" s="108"/>
      <c r="BIP947" s="108"/>
      <c r="BIQ947" s="108"/>
      <c r="BIR947" s="108"/>
      <c r="BIS947" s="108"/>
      <c r="BIT947" s="108"/>
      <c r="BIU947" s="108"/>
      <c r="BIV947" s="108"/>
      <c r="BIW947" s="108"/>
      <c r="BIX947" s="108"/>
      <c r="BIY947" s="108"/>
      <c r="BIZ947" s="108"/>
      <c r="BJA947" s="108"/>
      <c r="BJB947" s="108"/>
      <c r="BJC947" s="108"/>
      <c r="BJD947" s="108"/>
      <c r="BJE947" s="108"/>
      <c r="BJF947" s="108"/>
      <c r="BJG947" s="108"/>
      <c r="BJH947" s="108"/>
      <c r="BJI947" s="108"/>
      <c r="BJJ947" s="108"/>
      <c r="BJK947" s="108"/>
      <c r="BJL947" s="108"/>
      <c r="BJM947" s="108"/>
      <c r="BJN947" s="108"/>
      <c r="BJO947" s="108"/>
      <c r="BJP947" s="108"/>
      <c r="BJQ947" s="108"/>
      <c r="BJR947" s="108"/>
      <c r="BJS947" s="108"/>
      <c r="BJT947" s="108"/>
      <c r="BJU947" s="108"/>
      <c r="BJV947" s="108"/>
      <c r="BJW947" s="108"/>
      <c r="BJX947" s="108"/>
      <c r="BJY947" s="108"/>
      <c r="BJZ947" s="108"/>
      <c r="BKA947" s="108"/>
      <c r="BKB947" s="108"/>
      <c r="BKC947" s="108"/>
      <c r="BKD947" s="108"/>
      <c r="BKE947" s="108"/>
      <c r="BKF947" s="108"/>
      <c r="BKG947" s="108"/>
      <c r="BKH947" s="108"/>
      <c r="BKI947" s="108"/>
      <c r="BKJ947" s="108"/>
      <c r="BKK947" s="108"/>
      <c r="BKL947" s="108"/>
      <c r="BKM947" s="108"/>
      <c r="BKN947" s="108"/>
      <c r="BKO947" s="108"/>
      <c r="BKP947" s="108"/>
      <c r="BKQ947" s="108"/>
      <c r="BKR947" s="108"/>
      <c r="BKS947" s="108"/>
      <c r="BKT947" s="108"/>
      <c r="BKU947" s="108"/>
      <c r="BKV947" s="108"/>
      <c r="BKW947" s="108"/>
      <c r="BKX947" s="108"/>
      <c r="BKY947" s="108"/>
      <c r="BKZ947" s="108"/>
      <c r="BLA947" s="108"/>
      <c r="BLB947" s="108"/>
      <c r="BLC947" s="108"/>
      <c r="BLD947" s="108"/>
      <c r="BLE947" s="108"/>
      <c r="BLF947" s="108"/>
      <c r="BLG947" s="108"/>
      <c r="BLH947" s="108"/>
      <c r="BLI947" s="108"/>
      <c r="BLJ947" s="108"/>
      <c r="BLK947" s="108"/>
      <c r="BLL947" s="108"/>
      <c r="BLM947" s="108"/>
      <c r="BLN947" s="108"/>
      <c r="BLO947" s="108"/>
      <c r="BLP947" s="108"/>
      <c r="BLQ947" s="108"/>
      <c r="BLR947" s="108"/>
      <c r="BLS947" s="108"/>
      <c r="BLT947" s="108"/>
      <c r="BLU947" s="108"/>
      <c r="BLV947" s="108"/>
      <c r="BLW947" s="108"/>
      <c r="BLX947" s="108"/>
      <c r="BLY947" s="108"/>
      <c r="BLZ947" s="108"/>
      <c r="BMA947" s="108"/>
      <c r="BMB947" s="108"/>
      <c r="BMC947" s="108"/>
      <c r="BMD947" s="108"/>
      <c r="BME947" s="108"/>
      <c r="BMF947" s="108"/>
      <c r="BMG947" s="108"/>
      <c r="BMH947" s="108"/>
      <c r="BMI947" s="108"/>
      <c r="BMJ947" s="108"/>
      <c r="BMK947" s="108"/>
      <c r="BML947" s="108"/>
      <c r="BMM947" s="108"/>
      <c r="BMN947" s="108"/>
      <c r="BMO947" s="108"/>
      <c r="BMP947" s="108"/>
      <c r="BMQ947" s="108"/>
      <c r="BMR947" s="108"/>
      <c r="BMS947" s="108"/>
      <c r="BMT947" s="108"/>
      <c r="BMU947" s="108"/>
      <c r="BMV947" s="108"/>
      <c r="BMW947" s="108"/>
      <c r="BMX947" s="108"/>
      <c r="BMY947" s="108"/>
      <c r="BMZ947" s="108"/>
      <c r="BNA947" s="108"/>
      <c r="BNB947" s="108"/>
      <c r="BNC947" s="108"/>
      <c r="BND947" s="108"/>
      <c r="BNE947" s="108"/>
      <c r="BNF947" s="108"/>
      <c r="BNG947" s="108"/>
      <c r="BNH947" s="108"/>
      <c r="BNI947" s="108"/>
      <c r="BNJ947" s="108"/>
      <c r="BNK947" s="108"/>
      <c r="BNL947" s="108"/>
      <c r="BNM947" s="108"/>
      <c r="BNN947" s="108"/>
      <c r="BNO947" s="108"/>
      <c r="BNP947" s="108"/>
      <c r="BNQ947" s="108"/>
      <c r="BNR947" s="108"/>
      <c r="BNS947" s="108"/>
      <c r="BNT947" s="108"/>
      <c r="BNU947" s="108"/>
      <c r="BNV947" s="108"/>
      <c r="BNW947" s="108"/>
      <c r="BNX947" s="108"/>
      <c r="BNY947" s="108"/>
      <c r="BNZ947" s="108"/>
      <c r="BOA947" s="108"/>
      <c r="BOB947" s="108"/>
      <c r="BOC947" s="108"/>
      <c r="BOD947" s="108"/>
      <c r="BOE947" s="108"/>
      <c r="BOF947" s="108"/>
      <c r="BOG947" s="108"/>
      <c r="BOH947" s="108"/>
      <c r="BOI947" s="108"/>
      <c r="BOJ947" s="108"/>
      <c r="BOK947" s="108"/>
      <c r="BOL947" s="108"/>
      <c r="BOM947" s="108"/>
      <c r="BON947" s="108"/>
      <c r="BOO947" s="108"/>
      <c r="BOP947" s="108"/>
      <c r="BOQ947" s="108"/>
      <c r="BOR947" s="108"/>
      <c r="BOS947" s="108"/>
      <c r="BOT947" s="108"/>
      <c r="BOU947" s="108"/>
      <c r="BOV947" s="108"/>
      <c r="BOW947" s="108"/>
      <c r="BOX947" s="108"/>
      <c r="BOY947" s="108"/>
      <c r="BOZ947" s="108"/>
      <c r="BPA947" s="108"/>
      <c r="BPB947" s="108"/>
      <c r="BPC947" s="108"/>
      <c r="BPD947" s="108"/>
      <c r="BPE947" s="108"/>
      <c r="BPF947" s="108"/>
      <c r="BPG947" s="108"/>
      <c r="BPH947" s="108"/>
      <c r="BPI947" s="108"/>
      <c r="BPJ947" s="108"/>
      <c r="BPK947" s="108"/>
      <c r="BPL947" s="108"/>
      <c r="BPM947" s="108"/>
      <c r="BPN947" s="108"/>
      <c r="BPO947" s="108"/>
      <c r="BPP947" s="108"/>
      <c r="BPQ947" s="108"/>
      <c r="BPR947" s="108"/>
      <c r="BPS947" s="108"/>
      <c r="BPT947" s="108"/>
      <c r="BPU947" s="108"/>
      <c r="BPV947" s="108"/>
      <c r="BPW947" s="108"/>
      <c r="BPX947" s="108"/>
      <c r="BPY947" s="108"/>
      <c r="BPZ947" s="108"/>
      <c r="BQA947" s="108"/>
      <c r="BQB947" s="108"/>
      <c r="BQC947" s="108"/>
      <c r="BQD947" s="108"/>
      <c r="BQE947" s="108"/>
      <c r="BQF947" s="108"/>
      <c r="BQG947" s="108"/>
      <c r="BQH947" s="108"/>
      <c r="BQI947" s="108"/>
      <c r="BQJ947" s="108"/>
      <c r="BQK947" s="108"/>
      <c r="BQL947" s="108"/>
      <c r="BQM947" s="108"/>
      <c r="BQN947" s="108"/>
      <c r="BQO947" s="108"/>
      <c r="BQP947" s="108"/>
      <c r="BQQ947" s="108"/>
      <c r="BQR947" s="108"/>
      <c r="BQS947" s="108"/>
      <c r="BQT947" s="108"/>
      <c r="BQU947" s="108"/>
      <c r="BQV947" s="108"/>
      <c r="BQW947" s="108"/>
      <c r="BQX947" s="108"/>
      <c r="BQY947" s="108"/>
      <c r="BQZ947" s="108"/>
      <c r="BRA947" s="108"/>
      <c r="BRB947" s="108"/>
      <c r="BRC947" s="108"/>
      <c r="BRD947" s="108"/>
      <c r="BRE947" s="108"/>
      <c r="BRF947" s="108"/>
      <c r="BRG947" s="108"/>
      <c r="BRH947" s="108"/>
      <c r="BRI947" s="108"/>
      <c r="BRJ947" s="108"/>
      <c r="BRK947" s="108"/>
      <c r="BRL947" s="108"/>
      <c r="BRM947" s="108"/>
      <c r="BRN947" s="108"/>
      <c r="BRO947" s="108"/>
      <c r="BRP947" s="108"/>
      <c r="BRQ947" s="108"/>
      <c r="BRR947" s="108"/>
      <c r="BRS947" s="108"/>
      <c r="BRT947" s="108"/>
      <c r="BRU947" s="108"/>
      <c r="BRV947" s="108"/>
      <c r="BRW947" s="108"/>
      <c r="BRX947" s="108"/>
      <c r="BRY947" s="108"/>
      <c r="BRZ947" s="108"/>
      <c r="BSA947" s="108"/>
      <c r="BSB947" s="108"/>
      <c r="BSC947" s="108"/>
      <c r="BSD947" s="108"/>
      <c r="BSE947" s="108"/>
      <c r="BSF947" s="108"/>
      <c r="BSG947" s="108"/>
      <c r="BSH947" s="108"/>
      <c r="BSI947" s="108"/>
      <c r="BSJ947" s="108"/>
      <c r="BSK947" s="108"/>
      <c r="BSL947" s="108"/>
      <c r="BSM947" s="108"/>
      <c r="BSN947" s="108"/>
      <c r="BSO947" s="108"/>
      <c r="BSP947" s="108"/>
      <c r="BSQ947" s="108"/>
      <c r="BSR947" s="108"/>
      <c r="BSS947" s="108"/>
      <c r="BST947" s="108"/>
      <c r="BSU947" s="108"/>
      <c r="BSV947" s="108"/>
      <c r="BSW947" s="108"/>
      <c r="BSX947" s="108"/>
      <c r="BSY947" s="108"/>
      <c r="BSZ947" s="108"/>
      <c r="BTA947" s="108"/>
      <c r="BTB947" s="108"/>
      <c r="BTC947" s="108"/>
      <c r="BTD947" s="108"/>
      <c r="BTE947" s="108"/>
      <c r="BTF947" s="108"/>
      <c r="BTG947" s="108"/>
      <c r="BTH947" s="108"/>
      <c r="BTI947" s="108"/>
      <c r="BTJ947" s="108"/>
      <c r="BTK947" s="108"/>
      <c r="BTL947" s="108"/>
      <c r="BTM947" s="108"/>
      <c r="BTN947" s="108"/>
      <c r="BTO947" s="108"/>
      <c r="BTP947" s="108"/>
      <c r="BTQ947" s="108"/>
      <c r="BTR947" s="108"/>
      <c r="BTS947" s="108"/>
      <c r="BTT947" s="108"/>
      <c r="BTU947" s="108"/>
      <c r="BTV947" s="108"/>
      <c r="BTW947" s="108"/>
      <c r="BTX947" s="108"/>
      <c r="BTY947" s="108"/>
      <c r="BTZ947" s="108"/>
      <c r="BUA947" s="108"/>
      <c r="BUB947" s="108"/>
      <c r="BUC947" s="108"/>
      <c r="BUD947" s="108"/>
      <c r="BUE947" s="108"/>
      <c r="BUF947" s="108"/>
      <c r="BUG947" s="108"/>
      <c r="BUH947" s="108"/>
      <c r="BUI947" s="108"/>
      <c r="BUJ947" s="108"/>
      <c r="BUK947" s="108"/>
      <c r="BUL947" s="108"/>
      <c r="BUM947" s="108"/>
      <c r="BUN947" s="108"/>
      <c r="BUO947" s="108"/>
      <c r="BUP947" s="108"/>
      <c r="BUQ947" s="108"/>
      <c r="BUR947" s="108"/>
      <c r="BUS947" s="108"/>
      <c r="BUT947" s="108"/>
      <c r="BUU947" s="108"/>
      <c r="BUV947" s="108"/>
      <c r="BUW947" s="108"/>
      <c r="BUX947" s="108"/>
      <c r="BUY947" s="108"/>
      <c r="BUZ947" s="108"/>
      <c r="BVA947" s="108"/>
      <c r="BVB947" s="108"/>
      <c r="BVC947" s="108"/>
      <c r="BVD947" s="108"/>
      <c r="BVE947" s="108"/>
      <c r="BVF947" s="108"/>
      <c r="BVG947" s="108"/>
      <c r="BVH947" s="108"/>
      <c r="BVI947" s="108"/>
      <c r="BVJ947" s="108"/>
      <c r="BVK947" s="108"/>
      <c r="BVL947" s="108"/>
      <c r="BVM947" s="108"/>
      <c r="BVN947" s="108"/>
      <c r="BVO947" s="108"/>
      <c r="BVP947" s="108"/>
      <c r="BVQ947" s="108"/>
      <c r="BVR947" s="108"/>
      <c r="BVS947" s="108"/>
      <c r="BVT947" s="108"/>
      <c r="BVU947" s="108"/>
      <c r="BVV947" s="108"/>
      <c r="BVW947" s="108"/>
      <c r="BVX947" s="108"/>
      <c r="BVY947" s="108"/>
      <c r="BVZ947" s="108"/>
      <c r="BWA947" s="108"/>
      <c r="BWB947" s="108"/>
      <c r="BWC947" s="108"/>
      <c r="BWD947" s="108"/>
      <c r="BWE947" s="108"/>
      <c r="BWF947" s="108"/>
      <c r="BWG947" s="108"/>
      <c r="BWH947" s="108"/>
      <c r="BWI947" s="108"/>
      <c r="BWJ947" s="108"/>
      <c r="BWK947" s="108"/>
      <c r="BWL947" s="108"/>
      <c r="BWM947" s="108"/>
      <c r="BWN947" s="108"/>
      <c r="BWO947" s="108"/>
      <c r="BWP947" s="108"/>
      <c r="BWQ947" s="108"/>
      <c r="BWR947" s="108"/>
      <c r="BWS947" s="108"/>
      <c r="BWT947" s="108"/>
      <c r="BWU947" s="108"/>
      <c r="BWV947" s="108"/>
      <c r="BWW947" s="108"/>
      <c r="BWX947" s="108"/>
      <c r="BWY947" s="108"/>
      <c r="BWZ947" s="108"/>
      <c r="BXA947" s="108"/>
      <c r="BXB947" s="108"/>
      <c r="BXC947" s="108"/>
      <c r="BXD947" s="108"/>
      <c r="BXE947" s="108"/>
      <c r="BXF947" s="108"/>
      <c r="BXG947" s="108"/>
      <c r="BXH947" s="108"/>
      <c r="BXI947" s="108"/>
      <c r="BXJ947" s="108"/>
      <c r="BXK947" s="108"/>
      <c r="BXL947" s="108"/>
      <c r="BXM947" s="108"/>
      <c r="BXN947" s="108"/>
      <c r="BXO947" s="108"/>
      <c r="BXP947" s="108"/>
      <c r="BXQ947" s="108"/>
      <c r="BXR947" s="108"/>
      <c r="BXS947" s="108"/>
      <c r="BXT947" s="108"/>
      <c r="BXU947" s="108"/>
      <c r="BXV947" s="108"/>
      <c r="BXW947" s="108"/>
      <c r="BXX947" s="108"/>
      <c r="BXY947" s="108"/>
      <c r="BXZ947" s="108"/>
      <c r="BYA947" s="108"/>
      <c r="BYB947" s="108"/>
      <c r="BYC947" s="108"/>
      <c r="BYD947" s="108"/>
      <c r="BYE947" s="108"/>
      <c r="BYF947" s="108"/>
      <c r="BYG947" s="108"/>
      <c r="BYH947" s="108"/>
      <c r="BYI947" s="108"/>
      <c r="BYJ947" s="108"/>
      <c r="BYK947" s="108"/>
      <c r="BYL947" s="108"/>
      <c r="BYM947" s="108"/>
      <c r="BYN947" s="108"/>
      <c r="BYO947" s="108"/>
      <c r="BYP947" s="108"/>
      <c r="BYQ947" s="108"/>
      <c r="BYR947" s="108"/>
      <c r="BYS947" s="108"/>
      <c r="BYT947" s="108"/>
      <c r="BYU947" s="108"/>
      <c r="BYV947" s="108"/>
      <c r="BYW947" s="108"/>
      <c r="BYX947" s="108"/>
      <c r="BYY947" s="108"/>
      <c r="BYZ947" s="108"/>
      <c r="BZA947" s="108"/>
      <c r="BZB947" s="108"/>
      <c r="BZC947" s="108"/>
      <c r="BZD947" s="108"/>
      <c r="BZE947" s="108"/>
      <c r="BZF947" s="108"/>
      <c r="BZG947" s="108"/>
      <c r="BZH947" s="108"/>
      <c r="BZI947" s="108"/>
      <c r="BZJ947" s="108"/>
      <c r="BZK947" s="108"/>
      <c r="BZL947" s="108"/>
      <c r="BZM947" s="108"/>
      <c r="BZN947" s="108"/>
      <c r="BZO947" s="108"/>
      <c r="BZP947" s="108"/>
      <c r="BZQ947" s="108"/>
      <c r="BZR947" s="108"/>
      <c r="BZS947" s="108"/>
      <c r="BZT947" s="108"/>
      <c r="BZU947" s="108"/>
      <c r="BZV947" s="108"/>
      <c r="BZW947" s="108"/>
      <c r="BZX947" s="108"/>
      <c r="BZY947" s="108"/>
      <c r="BZZ947" s="108"/>
      <c r="CAA947" s="108"/>
      <c r="CAB947" s="108"/>
      <c r="CAC947" s="108"/>
      <c r="CAD947" s="108"/>
      <c r="CAE947" s="108"/>
      <c r="CAF947" s="108"/>
      <c r="CAG947" s="108"/>
      <c r="CAH947" s="108"/>
      <c r="CAI947" s="108"/>
      <c r="CAJ947" s="108"/>
      <c r="CAK947" s="108"/>
      <c r="CAL947" s="108"/>
      <c r="CAM947" s="108"/>
      <c r="CAN947" s="108"/>
      <c r="CAO947" s="108"/>
      <c r="CAP947" s="108"/>
      <c r="CAQ947" s="108"/>
      <c r="CAR947" s="108"/>
      <c r="CAS947" s="108"/>
      <c r="CAT947" s="108"/>
      <c r="CAU947" s="108"/>
      <c r="CAV947" s="108"/>
      <c r="CAW947" s="108"/>
      <c r="CAX947" s="108"/>
      <c r="CAY947" s="108"/>
      <c r="CAZ947" s="108"/>
      <c r="CBA947" s="108"/>
      <c r="CBB947" s="108"/>
      <c r="CBC947" s="108"/>
      <c r="CBD947" s="108"/>
      <c r="CBE947" s="108"/>
      <c r="CBF947" s="108"/>
      <c r="CBG947" s="108"/>
      <c r="CBH947" s="108"/>
      <c r="CBI947" s="108"/>
      <c r="CBJ947" s="108"/>
      <c r="CBK947" s="108"/>
      <c r="CBL947" s="108"/>
      <c r="CBM947" s="108"/>
      <c r="CBN947" s="108"/>
      <c r="CBO947" s="108"/>
      <c r="CBP947" s="108"/>
      <c r="CBQ947" s="108"/>
      <c r="CBR947" s="108"/>
      <c r="CBS947" s="108"/>
      <c r="CBT947" s="108"/>
      <c r="CBU947" s="108"/>
      <c r="CBV947" s="108"/>
      <c r="CBW947" s="108"/>
      <c r="CBX947" s="108"/>
      <c r="CBY947" s="108"/>
      <c r="CBZ947" s="108"/>
      <c r="CCA947" s="108"/>
      <c r="CCB947" s="108"/>
      <c r="CCC947" s="108"/>
      <c r="CCD947" s="108"/>
      <c r="CCE947" s="108"/>
      <c r="CCF947" s="108"/>
      <c r="CCG947" s="108"/>
      <c r="CCH947" s="108"/>
      <c r="CCI947" s="108"/>
      <c r="CCJ947" s="108"/>
      <c r="CCK947" s="108"/>
      <c r="CCL947" s="108"/>
      <c r="CCM947" s="108"/>
      <c r="CCN947" s="108"/>
      <c r="CCO947" s="108"/>
      <c r="CCP947" s="108"/>
      <c r="CCQ947" s="108"/>
      <c r="CCR947" s="108"/>
      <c r="CCS947" s="108"/>
      <c r="CCT947" s="108"/>
      <c r="CCU947" s="108"/>
      <c r="CCV947" s="108"/>
      <c r="CCW947" s="108"/>
      <c r="CCX947" s="108"/>
      <c r="CCY947" s="108"/>
      <c r="CCZ947" s="108"/>
      <c r="CDA947" s="108"/>
      <c r="CDB947" s="108"/>
      <c r="CDC947" s="108"/>
      <c r="CDD947" s="108"/>
      <c r="CDE947" s="108"/>
      <c r="CDF947" s="108"/>
      <c r="CDG947" s="108"/>
      <c r="CDH947" s="108"/>
      <c r="CDI947" s="108"/>
      <c r="CDJ947" s="108"/>
      <c r="CDK947" s="108"/>
      <c r="CDL947" s="108"/>
      <c r="CDM947" s="108"/>
      <c r="CDN947" s="108"/>
      <c r="CDO947" s="108"/>
      <c r="CDP947" s="108"/>
      <c r="CDQ947" s="108"/>
      <c r="CDR947" s="108"/>
      <c r="CDS947" s="108"/>
      <c r="CDT947" s="108"/>
      <c r="CDU947" s="108"/>
      <c r="CDV947" s="108"/>
      <c r="CDW947" s="108"/>
      <c r="CDX947" s="108"/>
      <c r="CDY947" s="108"/>
      <c r="CDZ947" s="108"/>
      <c r="CEA947" s="108"/>
      <c r="CEB947" s="108"/>
      <c r="CEC947" s="108"/>
      <c r="CED947" s="108"/>
      <c r="CEE947" s="108"/>
      <c r="CEF947" s="108"/>
      <c r="CEG947" s="108"/>
      <c r="CEH947" s="108"/>
      <c r="CEI947" s="108"/>
      <c r="CEJ947" s="108"/>
      <c r="CEK947" s="108"/>
      <c r="CEL947" s="108"/>
      <c r="CEM947" s="108"/>
      <c r="CEN947" s="108"/>
      <c r="CEO947" s="108"/>
      <c r="CEP947" s="108"/>
      <c r="CEQ947" s="108"/>
      <c r="CER947" s="108"/>
      <c r="CES947" s="108"/>
      <c r="CET947" s="108"/>
      <c r="CEU947" s="108"/>
      <c r="CEV947" s="108"/>
      <c r="CEW947" s="108"/>
      <c r="CEX947" s="108"/>
      <c r="CEY947" s="108"/>
      <c r="CEZ947" s="108"/>
      <c r="CFA947" s="108"/>
      <c r="CFB947" s="108"/>
      <c r="CFC947" s="108"/>
      <c r="CFD947" s="108"/>
      <c r="CFE947" s="108"/>
      <c r="CFF947" s="108"/>
      <c r="CFG947" s="108"/>
      <c r="CFH947" s="108"/>
      <c r="CFI947" s="108"/>
      <c r="CFJ947" s="108"/>
      <c r="CFK947" s="108"/>
      <c r="CFL947" s="108"/>
      <c r="CFM947" s="108"/>
      <c r="CFN947" s="108"/>
      <c r="CFO947" s="108"/>
      <c r="CFP947" s="108"/>
      <c r="CFQ947" s="108"/>
      <c r="CFR947" s="108"/>
      <c r="CFS947" s="108"/>
      <c r="CFT947" s="108"/>
      <c r="CFU947" s="108"/>
      <c r="CFV947" s="108"/>
      <c r="CFW947" s="108"/>
      <c r="CFX947" s="108"/>
      <c r="CFY947" s="108"/>
      <c r="CFZ947" s="108"/>
      <c r="CGA947" s="108"/>
      <c r="CGB947" s="108"/>
      <c r="CGC947" s="108"/>
      <c r="CGD947" s="108"/>
      <c r="CGE947" s="108"/>
      <c r="CGF947" s="108"/>
      <c r="CGG947" s="108"/>
      <c r="CGH947" s="108"/>
      <c r="CGI947" s="108"/>
      <c r="CGJ947" s="108"/>
      <c r="CGK947" s="108"/>
      <c r="CGL947" s="108"/>
      <c r="CGM947" s="108"/>
      <c r="CGN947" s="108"/>
      <c r="CGO947" s="108"/>
      <c r="CGP947" s="108"/>
      <c r="CGQ947" s="108"/>
      <c r="CGR947" s="108"/>
      <c r="CGS947" s="108"/>
      <c r="CGT947" s="108"/>
      <c r="CGU947" s="108"/>
      <c r="CGV947" s="108"/>
      <c r="CGW947" s="108"/>
      <c r="CGX947" s="108"/>
      <c r="CGY947" s="108"/>
      <c r="CGZ947" s="108"/>
      <c r="CHA947" s="108"/>
      <c r="CHB947" s="108"/>
      <c r="CHC947" s="108"/>
      <c r="CHD947" s="108"/>
      <c r="CHE947" s="108"/>
      <c r="CHF947" s="108"/>
      <c r="CHG947" s="108"/>
      <c r="CHH947" s="108"/>
      <c r="CHI947" s="108"/>
      <c r="CHJ947" s="108"/>
      <c r="CHK947" s="108"/>
      <c r="CHL947" s="108"/>
      <c r="CHM947" s="108"/>
      <c r="CHN947" s="108"/>
      <c r="CHO947" s="108"/>
      <c r="CHP947" s="108"/>
      <c r="CHQ947" s="108"/>
      <c r="CHR947" s="108"/>
      <c r="CHS947" s="108"/>
      <c r="CHT947" s="108"/>
      <c r="CHU947" s="108"/>
      <c r="CHV947" s="108"/>
      <c r="CHW947" s="108"/>
      <c r="CHX947" s="108"/>
      <c r="CHY947" s="108"/>
      <c r="CHZ947" s="108"/>
      <c r="CIA947" s="108"/>
      <c r="CIB947" s="108"/>
      <c r="CIC947" s="108"/>
      <c r="CID947" s="108"/>
      <c r="CIE947" s="108"/>
      <c r="CIF947" s="108"/>
      <c r="CIG947" s="108"/>
      <c r="CIH947" s="108"/>
      <c r="CII947" s="108"/>
      <c r="CIJ947" s="108"/>
      <c r="CIK947" s="108"/>
      <c r="CIL947" s="108"/>
      <c r="CIM947" s="108"/>
      <c r="CIN947" s="108"/>
      <c r="CIO947" s="108"/>
      <c r="CIP947" s="108"/>
      <c r="CIQ947" s="108"/>
      <c r="CIR947" s="108"/>
      <c r="CIS947" s="108"/>
      <c r="CIT947" s="108"/>
      <c r="CIU947" s="108"/>
      <c r="CIV947" s="108"/>
      <c r="CIW947" s="108"/>
      <c r="CIX947" s="108"/>
      <c r="CIY947" s="108"/>
      <c r="CIZ947" s="108"/>
      <c r="CJA947" s="108"/>
      <c r="CJB947" s="108"/>
      <c r="CJC947" s="108"/>
      <c r="CJD947" s="108"/>
      <c r="CJE947" s="108"/>
      <c r="CJF947" s="108"/>
      <c r="CJG947" s="108"/>
      <c r="CJH947" s="108"/>
      <c r="CJI947" s="108"/>
      <c r="CJJ947" s="108"/>
      <c r="CJK947" s="108"/>
      <c r="CJL947" s="108"/>
      <c r="CJM947" s="108"/>
      <c r="CJN947" s="108"/>
      <c r="CJO947" s="108"/>
      <c r="CJP947" s="108"/>
      <c r="CJQ947" s="108"/>
      <c r="CJR947" s="108"/>
      <c r="CJS947" s="108"/>
      <c r="CJT947" s="108"/>
      <c r="CJU947" s="108"/>
      <c r="CJV947" s="108"/>
      <c r="CJW947" s="108"/>
      <c r="CJX947" s="108"/>
      <c r="CJY947" s="108"/>
      <c r="CJZ947" s="108"/>
      <c r="CKA947" s="108"/>
      <c r="CKB947" s="108"/>
      <c r="CKC947" s="108"/>
      <c r="CKD947" s="108"/>
      <c r="CKE947" s="108"/>
      <c r="CKF947" s="108"/>
      <c r="CKG947" s="108"/>
      <c r="CKH947" s="108"/>
      <c r="CKI947" s="108"/>
      <c r="CKJ947" s="108"/>
      <c r="CKK947" s="108"/>
      <c r="CKL947" s="108"/>
      <c r="CKM947" s="108"/>
      <c r="CKN947" s="108"/>
      <c r="CKO947" s="108"/>
      <c r="CKP947" s="108"/>
      <c r="CKQ947" s="108"/>
      <c r="CKR947" s="108"/>
      <c r="CKS947" s="108"/>
      <c r="CKT947" s="108"/>
      <c r="CKU947" s="108"/>
      <c r="CKV947" s="108"/>
      <c r="CKW947" s="108"/>
      <c r="CKX947" s="108"/>
      <c r="CKY947" s="108"/>
      <c r="CKZ947" s="108"/>
      <c r="CLA947" s="108"/>
      <c r="CLB947" s="108"/>
      <c r="CLC947" s="108"/>
      <c r="CLD947" s="108"/>
      <c r="CLE947" s="108"/>
      <c r="CLF947" s="108"/>
      <c r="CLG947" s="108"/>
      <c r="CLH947" s="108"/>
      <c r="CLI947" s="108"/>
      <c r="CLJ947" s="108"/>
      <c r="CLK947" s="108"/>
      <c r="CLL947" s="108"/>
      <c r="CLM947" s="108"/>
      <c r="CLN947" s="108"/>
      <c r="CLO947" s="108"/>
      <c r="CLP947" s="108"/>
      <c r="CLQ947" s="108"/>
      <c r="CLR947" s="108"/>
      <c r="CLS947" s="108"/>
      <c r="CLT947" s="108"/>
      <c r="CLU947" s="108"/>
      <c r="CLV947" s="108"/>
      <c r="CLW947" s="108"/>
      <c r="CLX947" s="108"/>
      <c r="CLY947" s="108"/>
      <c r="CLZ947" s="108"/>
      <c r="CMA947" s="108"/>
      <c r="CMB947" s="108"/>
      <c r="CMC947" s="108"/>
      <c r="CMD947" s="108"/>
      <c r="CME947" s="108"/>
      <c r="CMF947" s="108"/>
      <c r="CMG947" s="108"/>
      <c r="CMH947" s="108"/>
      <c r="CMI947" s="108"/>
      <c r="CMJ947" s="108"/>
      <c r="CMK947" s="108"/>
      <c r="CML947" s="108"/>
      <c r="CMM947" s="108"/>
      <c r="CMN947" s="108"/>
      <c r="CMO947" s="108"/>
      <c r="CMP947" s="108"/>
      <c r="CMQ947" s="108"/>
      <c r="CMR947" s="108"/>
      <c r="CMS947" s="108"/>
      <c r="CMT947" s="108"/>
      <c r="CMU947" s="108"/>
      <c r="CMV947" s="108"/>
      <c r="CMW947" s="108"/>
      <c r="CMX947" s="108"/>
      <c r="CMY947" s="108"/>
      <c r="CMZ947" s="108"/>
      <c r="CNA947" s="108"/>
      <c r="CNB947" s="108"/>
      <c r="CNC947" s="108"/>
      <c r="CND947" s="108"/>
      <c r="CNE947" s="108"/>
      <c r="CNF947" s="108"/>
      <c r="CNG947" s="108"/>
      <c r="CNH947" s="108"/>
      <c r="CNI947" s="108"/>
      <c r="CNJ947" s="108"/>
      <c r="CNK947" s="108"/>
      <c r="CNL947" s="108"/>
      <c r="CNM947" s="108"/>
      <c r="CNN947" s="108"/>
      <c r="CNO947" s="108"/>
      <c r="CNP947" s="108"/>
      <c r="CNQ947" s="108"/>
      <c r="CNR947" s="108"/>
      <c r="CNS947" s="108"/>
      <c r="CNT947" s="108"/>
      <c r="CNU947" s="108"/>
      <c r="CNV947" s="108"/>
      <c r="CNW947" s="108"/>
      <c r="CNX947" s="108"/>
      <c r="CNY947" s="108"/>
      <c r="CNZ947" s="108"/>
      <c r="COA947" s="108"/>
      <c r="COB947" s="108"/>
      <c r="COC947" s="108"/>
      <c r="COD947" s="108"/>
      <c r="COE947" s="108"/>
      <c r="COF947" s="108"/>
      <c r="COG947" s="108"/>
      <c r="COH947" s="108"/>
      <c r="COI947" s="108"/>
      <c r="COJ947" s="108"/>
      <c r="COK947" s="108"/>
      <c r="COL947" s="108"/>
      <c r="COM947" s="108"/>
      <c r="CON947" s="108"/>
      <c r="COO947" s="108"/>
      <c r="COP947" s="108"/>
      <c r="COQ947" s="108"/>
      <c r="COR947" s="108"/>
      <c r="COS947" s="108"/>
      <c r="COT947" s="108"/>
      <c r="COU947" s="108"/>
      <c r="COV947" s="108"/>
      <c r="COW947" s="108"/>
      <c r="COX947" s="108"/>
      <c r="COY947" s="108"/>
      <c r="COZ947" s="108"/>
      <c r="CPA947" s="108"/>
      <c r="CPB947" s="108"/>
      <c r="CPC947" s="108"/>
      <c r="CPD947" s="108"/>
      <c r="CPE947" s="108"/>
      <c r="CPF947" s="108"/>
      <c r="CPG947" s="108"/>
      <c r="CPH947" s="108"/>
      <c r="CPI947" s="108"/>
      <c r="CPJ947" s="108"/>
      <c r="CPK947" s="108"/>
      <c r="CPL947" s="108"/>
      <c r="CPM947" s="108"/>
      <c r="CPN947" s="108"/>
      <c r="CPO947" s="108"/>
      <c r="CPP947" s="108"/>
      <c r="CPQ947" s="108"/>
      <c r="CPR947" s="108"/>
      <c r="CPS947" s="108"/>
      <c r="CPT947" s="108"/>
      <c r="CPU947" s="108"/>
      <c r="CPV947" s="108"/>
      <c r="CPW947" s="108"/>
      <c r="CPX947" s="108"/>
      <c r="CPY947" s="108"/>
      <c r="CPZ947" s="108"/>
      <c r="CQA947" s="108"/>
      <c r="CQB947" s="108"/>
      <c r="CQC947" s="108"/>
      <c r="CQD947" s="108"/>
      <c r="CQE947" s="108"/>
      <c r="CQF947" s="108"/>
      <c r="CQG947" s="108"/>
      <c r="CQH947" s="108"/>
      <c r="CQI947" s="108"/>
      <c r="CQJ947" s="108"/>
      <c r="CQK947" s="108"/>
      <c r="CQL947" s="108"/>
      <c r="CQM947" s="108"/>
      <c r="CQN947" s="108"/>
      <c r="CQO947" s="108"/>
      <c r="CQP947" s="108"/>
      <c r="CQQ947" s="108"/>
      <c r="CQR947" s="108"/>
      <c r="CQS947" s="108"/>
      <c r="CQT947" s="108"/>
      <c r="CQU947" s="108"/>
      <c r="CQV947" s="108"/>
      <c r="CQW947" s="108"/>
      <c r="CQX947" s="108"/>
      <c r="CQY947" s="108"/>
      <c r="CQZ947" s="108"/>
      <c r="CRA947" s="108"/>
      <c r="CRB947" s="108"/>
      <c r="CRC947" s="108"/>
      <c r="CRD947" s="108"/>
      <c r="CRE947" s="108"/>
      <c r="CRF947" s="108"/>
      <c r="CRG947" s="108"/>
      <c r="CRH947" s="108"/>
      <c r="CRI947" s="108"/>
      <c r="CRJ947" s="108"/>
      <c r="CRK947" s="108"/>
      <c r="CRL947" s="108"/>
      <c r="CRM947" s="108"/>
      <c r="CRN947" s="108"/>
      <c r="CRO947" s="108"/>
      <c r="CRP947" s="108"/>
      <c r="CRQ947" s="108"/>
      <c r="CRR947" s="108"/>
      <c r="CRS947" s="108"/>
      <c r="CRT947" s="108"/>
      <c r="CRU947" s="108"/>
      <c r="CRV947" s="108"/>
      <c r="CRW947" s="108"/>
      <c r="CRX947" s="108"/>
      <c r="CRY947" s="108"/>
      <c r="CRZ947" s="108"/>
      <c r="CSA947" s="108"/>
      <c r="CSB947" s="108"/>
      <c r="CSC947" s="108"/>
      <c r="CSD947" s="108"/>
      <c r="CSE947" s="108"/>
      <c r="CSF947" s="108"/>
      <c r="CSG947" s="108"/>
      <c r="CSH947" s="108"/>
      <c r="CSI947" s="108"/>
      <c r="CSJ947" s="108"/>
      <c r="CSK947" s="108"/>
      <c r="CSL947" s="108"/>
      <c r="CSM947" s="108"/>
      <c r="CSN947" s="108"/>
      <c r="CSO947" s="108"/>
      <c r="CSP947" s="108"/>
      <c r="CSQ947" s="108"/>
      <c r="CSR947" s="108"/>
      <c r="CSS947" s="108"/>
      <c r="CST947" s="108"/>
      <c r="CSU947" s="108"/>
      <c r="CSV947" s="108"/>
      <c r="CSW947" s="108"/>
      <c r="CSX947" s="108"/>
      <c r="CSY947" s="108"/>
      <c r="CSZ947" s="108"/>
      <c r="CTA947" s="108"/>
      <c r="CTB947" s="108"/>
      <c r="CTC947" s="108"/>
      <c r="CTD947" s="108"/>
      <c r="CTE947" s="108"/>
      <c r="CTF947" s="108"/>
      <c r="CTG947" s="108"/>
      <c r="CTH947" s="108"/>
      <c r="CTI947" s="108"/>
      <c r="CTJ947" s="108"/>
      <c r="CTK947" s="108"/>
      <c r="CTL947" s="108"/>
      <c r="CTM947" s="108"/>
      <c r="CTN947" s="108"/>
      <c r="CTO947" s="108"/>
      <c r="CTP947" s="108"/>
      <c r="CTQ947" s="108"/>
      <c r="CTR947" s="108"/>
      <c r="CTS947" s="108"/>
      <c r="CTT947" s="108"/>
      <c r="CTU947" s="108"/>
      <c r="CTV947" s="108"/>
      <c r="CTW947" s="108"/>
      <c r="CTX947" s="108"/>
      <c r="CTY947" s="108"/>
      <c r="CTZ947" s="108"/>
      <c r="CUA947" s="108"/>
      <c r="CUB947" s="108"/>
      <c r="CUC947" s="108"/>
      <c r="CUD947" s="108"/>
      <c r="CUE947" s="108"/>
      <c r="CUF947" s="108"/>
      <c r="CUG947" s="108"/>
      <c r="CUH947" s="108"/>
      <c r="CUI947" s="108"/>
      <c r="CUJ947" s="108"/>
      <c r="CUK947" s="108"/>
      <c r="CUL947" s="108"/>
      <c r="CUM947" s="108"/>
      <c r="CUN947" s="108"/>
      <c r="CUO947" s="108"/>
      <c r="CUP947" s="108"/>
      <c r="CUQ947" s="108"/>
      <c r="CUR947" s="108"/>
      <c r="CUS947" s="108"/>
      <c r="CUT947" s="108"/>
      <c r="CUU947" s="108"/>
      <c r="CUV947" s="108"/>
      <c r="CUW947" s="108"/>
      <c r="CUX947" s="108"/>
      <c r="CUY947" s="108"/>
      <c r="CUZ947" s="108"/>
      <c r="CVA947" s="108"/>
      <c r="CVB947" s="108"/>
      <c r="CVC947" s="108"/>
      <c r="CVD947" s="108"/>
      <c r="CVE947" s="108"/>
      <c r="CVF947" s="108"/>
      <c r="CVG947" s="108"/>
      <c r="CVH947" s="108"/>
      <c r="CVI947" s="108"/>
      <c r="CVJ947" s="108"/>
      <c r="CVK947" s="108"/>
      <c r="CVL947" s="108"/>
      <c r="CVM947" s="108"/>
      <c r="CVN947" s="108"/>
      <c r="CVO947" s="108"/>
      <c r="CVP947" s="108"/>
      <c r="CVQ947" s="108"/>
      <c r="CVR947" s="108"/>
      <c r="CVS947" s="108"/>
      <c r="CVT947" s="108"/>
      <c r="CVU947" s="108"/>
      <c r="CVV947" s="108"/>
      <c r="CVW947" s="108"/>
      <c r="CVX947" s="108"/>
      <c r="CVY947" s="108"/>
      <c r="CVZ947" s="108"/>
      <c r="CWA947" s="108"/>
      <c r="CWB947" s="108"/>
      <c r="CWC947" s="108"/>
      <c r="CWD947" s="108"/>
      <c r="CWE947" s="108"/>
      <c r="CWF947" s="108"/>
      <c r="CWG947" s="108"/>
      <c r="CWH947" s="108"/>
      <c r="CWI947" s="108"/>
      <c r="CWJ947" s="108"/>
      <c r="CWK947" s="108"/>
      <c r="CWL947" s="108"/>
      <c r="CWM947" s="108"/>
      <c r="CWN947" s="108"/>
      <c r="CWO947" s="108"/>
      <c r="CWP947" s="108"/>
      <c r="CWQ947" s="108"/>
      <c r="CWR947" s="108"/>
      <c r="CWS947" s="108"/>
      <c r="CWT947" s="108"/>
      <c r="CWU947" s="108"/>
      <c r="CWV947" s="108"/>
      <c r="CWW947" s="108"/>
      <c r="CWX947" s="108"/>
      <c r="CWY947" s="108"/>
      <c r="CWZ947" s="108"/>
      <c r="CXA947" s="108"/>
      <c r="CXB947" s="108"/>
      <c r="CXC947" s="108"/>
      <c r="CXD947" s="108"/>
      <c r="CXE947" s="108"/>
      <c r="CXF947" s="108"/>
      <c r="CXG947" s="108"/>
      <c r="CXH947" s="108"/>
      <c r="CXI947" s="108"/>
      <c r="CXJ947" s="108"/>
      <c r="CXK947" s="108"/>
      <c r="CXL947" s="108"/>
      <c r="CXM947" s="108"/>
      <c r="CXN947" s="108"/>
      <c r="CXO947" s="108"/>
      <c r="CXP947" s="108"/>
      <c r="CXQ947" s="108"/>
      <c r="CXR947" s="108"/>
      <c r="CXS947" s="108"/>
      <c r="CXT947" s="108"/>
      <c r="CXU947" s="108"/>
      <c r="CXV947" s="108"/>
      <c r="CXW947" s="108"/>
      <c r="CXX947" s="108"/>
      <c r="CXY947" s="108"/>
      <c r="CXZ947" s="108"/>
      <c r="CYA947" s="108"/>
      <c r="CYB947" s="108"/>
      <c r="CYC947" s="108"/>
      <c r="CYD947" s="108"/>
      <c r="CYE947" s="108"/>
      <c r="CYF947" s="108"/>
      <c r="CYG947" s="108"/>
      <c r="CYH947" s="108"/>
      <c r="CYI947" s="108"/>
      <c r="CYJ947" s="108"/>
      <c r="CYK947" s="108"/>
      <c r="CYL947" s="108"/>
      <c r="CYM947" s="108"/>
      <c r="CYN947" s="108"/>
      <c r="CYO947" s="108"/>
      <c r="CYP947" s="108"/>
      <c r="CYQ947" s="108"/>
      <c r="CYR947" s="108"/>
      <c r="CYS947" s="108"/>
      <c r="CYT947" s="108"/>
      <c r="CYU947" s="108"/>
      <c r="CYV947" s="108"/>
      <c r="CYW947" s="108"/>
      <c r="CYX947" s="108"/>
      <c r="CYY947" s="108"/>
      <c r="CYZ947" s="108"/>
      <c r="CZA947" s="108"/>
      <c r="CZB947" s="108"/>
      <c r="CZC947" s="108"/>
      <c r="CZD947" s="108"/>
      <c r="CZE947" s="108"/>
      <c r="CZF947" s="108"/>
      <c r="CZG947" s="108"/>
      <c r="CZH947" s="108"/>
      <c r="CZI947" s="108"/>
      <c r="CZJ947" s="108"/>
      <c r="CZK947" s="108"/>
      <c r="CZL947" s="108"/>
      <c r="CZM947" s="108"/>
      <c r="CZN947" s="108"/>
      <c r="CZO947" s="108"/>
      <c r="CZP947" s="108"/>
      <c r="CZQ947" s="108"/>
      <c r="CZR947" s="108"/>
      <c r="CZS947" s="108"/>
      <c r="CZT947" s="108"/>
      <c r="CZU947" s="108"/>
      <c r="CZV947" s="108"/>
      <c r="CZW947" s="108"/>
      <c r="CZX947" s="108"/>
      <c r="CZY947" s="108"/>
      <c r="CZZ947" s="108"/>
      <c r="DAA947" s="108"/>
      <c r="DAB947" s="108"/>
      <c r="DAC947" s="108"/>
      <c r="DAD947" s="108"/>
      <c r="DAE947" s="108"/>
      <c r="DAF947" s="108"/>
      <c r="DAG947" s="108"/>
      <c r="DAH947" s="108"/>
      <c r="DAI947" s="108"/>
      <c r="DAJ947" s="108"/>
      <c r="DAK947" s="108"/>
      <c r="DAL947" s="108"/>
      <c r="DAM947" s="108"/>
      <c r="DAN947" s="108"/>
      <c r="DAO947" s="108"/>
      <c r="DAP947" s="108"/>
      <c r="DAQ947" s="108"/>
      <c r="DAR947" s="108"/>
      <c r="DAS947" s="108"/>
      <c r="DAT947" s="108"/>
      <c r="DAU947" s="108"/>
      <c r="DAV947" s="108"/>
      <c r="DAW947" s="108"/>
      <c r="DAX947" s="108"/>
      <c r="DAY947" s="108"/>
      <c r="DAZ947" s="108"/>
      <c r="DBA947" s="108"/>
      <c r="DBB947" s="108"/>
      <c r="DBC947" s="108"/>
      <c r="DBD947" s="108"/>
      <c r="DBE947" s="108"/>
      <c r="DBF947" s="108"/>
      <c r="DBG947" s="108"/>
      <c r="DBH947" s="108"/>
      <c r="DBI947" s="108"/>
      <c r="DBJ947" s="108"/>
      <c r="DBK947" s="108"/>
      <c r="DBL947" s="108"/>
      <c r="DBM947" s="108"/>
      <c r="DBN947" s="108"/>
      <c r="DBO947" s="108"/>
      <c r="DBP947" s="108"/>
      <c r="DBQ947" s="108"/>
      <c r="DBR947" s="108"/>
      <c r="DBS947" s="108"/>
      <c r="DBT947" s="108"/>
      <c r="DBU947" s="108"/>
      <c r="DBV947" s="108"/>
      <c r="DBW947" s="108"/>
      <c r="DBX947" s="108"/>
      <c r="DBY947" s="108"/>
      <c r="DBZ947" s="108"/>
      <c r="DCA947" s="108"/>
      <c r="DCB947" s="108"/>
      <c r="DCC947" s="108"/>
      <c r="DCD947" s="108"/>
      <c r="DCE947" s="108"/>
      <c r="DCF947" s="108"/>
      <c r="DCG947" s="108"/>
      <c r="DCH947" s="108"/>
      <c r="DCI947" s="108"/>
      <c r="DCJ947" s="108"/>
      <c r="DCK947" s="108"/>
      <c r="DCL947" s="108"/>
      <c r="DCM947" s="108"/>
      <c r="DCN947" s="108"/>
      <c r="DCO947" s="108"/>
      <c r="DCP947" s="108"/>
      <c r="DCQ947" s="108"/>
      <c r="DCR947" s="108"/>
      <c r="DCS947" s="108"/>
      <c r="DCT947" s="108"/>
      <c r="DCU947" s="108"/>
      <c r="DCV947" s="108"/>
      <c r="DCW947" s="108"/>
      <c r="DCX947" s="108"/>
      <c r="DCY947" s="108"/>
      <c r="DCZ947" s="108"/>
      <c r="DDA947" s="108"/>
      <c r="DDB947" s="108"/>
      <c r="DDC947" s="108"/>
      <c r="DDD947" s="108"/>
      <c r="DDE947" s="108"/>
      <c r="DDF947" s="108"/>
      <c r="DDG947" s="108"/>
      <c r="DDH947" s="108"/>
      <c r="DDI947" s="108"/>
      <c r="DDJ947" s="108"/>
      <c r="DDK947" s="108"/>
      <c r="DDL947" s="108"/>
      <c r="DDM947" s="108"/>
      <c r="DDN947" s="108"/>
      <c r="DDO947" s="108"/>
      <c r="DDP947" s="108"/>
      <c r="DDQ947" s="108"/>
      <c r="DDR947" s="108"/>
      <c r="DDS947" s="108"/>
      <c r="DDT947" s="108"/>
      <c r="DDU947" s="108"/>
      <c r="DDV947" s="108"/>
      <c r="DDW947" s="108"/>
      <c r="DDX947" s="108"/>
      <c r="DDY947" s="108"/>
      <c r="DDZ947" s="108"/>
      <c r="DEA947" s="108"/>
      <c r="DEB947" s="108"/>
      <c r="DEC947" s="108"/>
      <c r="DED947" s="108"/>
      <c r="DEE947" s="108"/>
      <c r="DEF947" s="108"/>
      <c r="DEG947" s="108"/>
      <c r="DEH947" s="108"/>
      <c r="DEI947" s="108"/>
      <c r="DEJ947" s="108"/>
      <c r="DEK947" s="108"/>
      <c r="DEL947" s="108"/>
      <c r="DEM947" s="108"/>
      <c r="DEN947" s="108"/>
      <c r="DEO947" s="108"/>
      <c r="DEP947" s="108"/>
      <c r="DEQ947" s="108"/>
      <c r="DER947" s="108"/>
      <c r="DES947" s="108"/>
      <c r="DET947" s="108"/>
      <c r="DEU947" s="108"/>
      <c r="DEV947" s="108"/>
      <c r="DEW947" s="108"/>
      <c r="DEX947" s="108"/>
      <c r="DEY947" s="108"/>
      <c r="DEZ947" s="108"/>
      <c r="DFA947" s="108"/>
      <c r="DFB947" s="108"/>
      <c r="DFC947" s="108"/>
      <c r="DFD947" s="108"/>
      <c r="DFE947" s="108"/>
      <c r="DFF947" s="108"/>
      <c r="DFG947" s="108"/>
      <c r="DFH947" s="108"/>
      <c r="DFI947" s="108"/>
      <c r="DFJ947" s="108"/>
      <c r="DFK947" s="108"/>
      <c r="DFL947" s="108"/>
      <c r="DFM947" s="108"/>
      <c r="DFN947" s="108"/>
      <c r="DFO947" s="108"/>
      <c r="DFP947" s="108"/>
      <c r="DFQ947" s="108"/>
      <c r="DFR947" s="108"/>
      <c r="DFS947" s="108"/>
      <c r="DFT947" s="108"/>
      <c r="DFU947" s="108"/>
      <c r="DFV947" s="108"/>
      <c r="DFW947" s="108"/>
      <c r="DFX947" s="108"/>
      <c r="DFY947" s="108"/>
      <c r="DFZ947" s="108"/>
      <c r="DGA947" s="108"/>
      <c r="DGB947" s="108"/>
      <c r="DGC947" s="108"/>
      <c r="DGD947" s="108"/>
      <c r="DGE947" s="108"/>
      <c r="DGF947" s="108"/>
      <c r="DGG947" s="108"/>
      <c r="DGH947" s="108"/>
      <c r="DGI947" s="108"/>
      <c r="DGJ947" s="108"/>
      <c r="DGK947" s="108"/>
      <c r="DGL947" s="108"/>
      <c r="DGM947" s="108"/>
      <c r="DGN947" s="108"/>
      <c r="DGO947" s="108"/>
      <c r="DGP947" s="108"/>
      <c r="DGQ947" s="108"/>
      <c r="DGR947" s="108"/>
      <c r="DGS947" s="108"/>
      <c r="DGT947" s="108"/>
      <c r="DGU947" s="108"/>
      <c r="DGV947" s="108"/>
      <c r="DGW947" s="108"/>
      <c r="DGX947" s="108"/>
      <c r="DGY947" s="108"/>
      <c r="DGZ947" s="108"/>
      <c r="DHA947" s="108"/>
      <c r="DHB947" s="108"/>
      <c r="DHC947" s="108"/>
      <c r="DHD947" s="108"/>
      <c r="DHE947" s="108"/>
      <c r="DHF947" s="108"/>
      <c r="DHG947" s="108"/>
      <c r="DHH947" s="108"/>
      <c r="DHI947" s="108"/>
      <c r="DHJ947" s="108"/>
      <c r="DHK947" s="108"/>
      <c r="DHL947" s="108"/>
      <c r="DHM947" s="108"/>
      <c r="DHN947" s="108"/>
      <c r="DHO947" s="108"/>
      <c r="DHP947" s="108"/>
      <c r="DHQ947" s="108"/>
      <c r="DHR947" s="108"/>
      <c r="DHS947" s="108"/>
      <c r="DHT947" s="108"/>
      <c r="DHU947" s="108"/>
      <c r="DHV947" s="108"/>
      <c r="DHW947" s="108"/>
      <c r="DHX947" s="108"/>
      <c r="DHY947" s="108"/>
      <c r="DHZ947" s="108"/>
      <c r="DIA947" s="108"/>
      <c r="DIB947" s="108"/>
      <c r="DIC947" s="108"/>
      <c r="DID947" s="108"/>
      <c r="DIE947" s="108"/>
      <c r="DIF947" s="108"/>
      <c r="DIG947" s="108"/>
      <c r="DIH947" s="108"/>
      <c r="DII947" s="108"/>
      <c r="DIJ947" s="108"/>
      <c r="DIK947" s="108"/>
      <c r="DIL947" s="108"/>
      <c r="DIM947" s="108"/>
      <c r="DIN947" s="108"/>
      <c r="DIO947" s="108"/>
      <c r="DIP947" s="108"/>
      <c r="DIQ947" s="108"/>
      <c r="DIR947" s="108"/>
      <c r="DIS947" s="108"/>
      <c r="DIT947" s="108"/>
      <c r="DIU947" s="108"/>
      <c r="DIV947" s="108"/>
      <c r="DIW947" s="108"/>
      <c r="DIX947" s="108"/>
      <c r="DIY947" s="108"/>
      <c r="DIZ947" s="108"/>
      <c r="DJA947" s="108"/>
      <c r="DJB947" s="108"/>
      <c r="DJC947" s="108"/>
      <c r="DJD947" s="108"/>
      <c r="DJE947" s="108"/>
      <c r="DJF947" s="108"/>
      <c r="DJG947" s="108"/>
      <c r="DJH947" s="108"/>
      <c r="DJI947" s="108"/>
      <c r="DJJ947" s="108"/>
      <c r="DJK947" s="108"/>
      <c r="DJL947" s="108"/>
      <c r="DJM947" s="108"/>
      <c r="DJN947" s="108"/>
      <c r="DJO947" s="108"/>
      <c r="DJP947" s="108"/>
      <c r="DJQ947" s="108"/>
      <c r="DJR947" s="108"/>
      <c r="DJS947" s="108"/>
      <c r="DJT947" s="108"/>
      <c r="DJU947" s="108"/>
      <c r="DJV947" s="108"/>
      <c r="DJW947" s="108"/>
      <c r="DJX947" s="108"/>
      <c r="DJY947" s="108"/>
      <c r="DJZ947" s="108"/>
      <c r="DKA947" s="108"/>
      <c r="DKB947" s="108"/>
      <c r="DKC947" s="108"/>
      <c r="DKD947" s="108"/>
      <c r="DKE947" s="108"/>
      <c r="DKF947" s="108"/>
      <c r="DKG947" s="108"/>
      <c r="DKH947" s="108"/>
      <c r="DKI947" s="108"/>
      <c r="DKJ947" s="108"/>
      <c r="DKK947" s="108"/>
      <c r="DKL947" s="108"/>
      <c r="DKM947" s="108"/>
      <c r="DKN947" s="108"/>
      <c r="DKO947" s="108"/>
      <c r="DKP947" s="108"/>
      <c r="DKQ947" s="108"/>
      <c r="DKR947" s="108"/>
      <c r="DKS947" s="108"/>
      <c r="DKT947" s="108"/>
      <c r="DKU947" s="108"/>
      <c r="DKV947" s="108"/>
      <c r="DKW947" s="108"/>
      <c r="DKX947" s="108"/>
      <c r="DKY947" s="108"/>
      <c r="DKZ947" s="108"/>
      <c r="DLA947" s="108"/>
      <c r="DLB947" s="108"/>
      <c r="DLC947" s="108"/>
      <c r="DLD947" s="108"/>
      <c r="DLE947" s="108"/>
      <c r="DLF947" s="108"/>
      <c r="DLG947" s="108"/>
      <c r="DLH947" s="108"/>
      <c r="DLI947" s="108"/>
      <c r="DLJ947" s="108"/>
      <c r="DLK947" s="108"/>
      <c r="DLL947" s="108"/>
      <c r="DLM947" s="108"/>
      <c r="DLN947" s="108"/>
      <c r="DLO947" s="108"/>
      <c r="DLP947" s="108"/>
      <c r="DLQ947" s="108"/>
      <c r="DLR947" s="108"/>
      <c r="DLS947" s="108"/>
      <c r="DLT947" s="108"/>
      <c r="DLU947" s="108"/>
      <c r="DLV947" s="108"/>
      <c r="DLW947" s="108"/>
      <c r="DLX947" s="108"/>
      <c r="DLY947" s="108"/>
      <c r="DLZ947" s="108"/>
      <c r="DMA947" s="108"/>
      <c r="DMB947" s="108"/>
      <c r="DMC947" s="108"/>
      <c r="DMD947" s="108"/>
      <c r="DME947" s="108"/>
      <c r="DMF947" s="108"/>
      <c r="DMG947" s="108"/>
      <c r="DMH947" s="108"/>
      <c r="DMI947" s="108"/>
      <c r="DMJ947" s="108"/>
      <c r="DMK947" s="108"/>
      <c r="DML947" s="108"/>
      <c r="DMM947" s="108"/>
      <c r="DMN947" s="108"/>
      <c r="DMO947" s="108"/>
      <c r="DMP947" s="108"/>
      <c r="DMQ947" s="108"/>
      <c r="DMR947" s="108"/>
      <c r="DMS947" s="108"/>
      <c r="DMT947" s="108"/>
      <c r="DMU947" s="108"/>
      <c r="DMV947" s="108"/>
      <c r="DMW947" s="108"/>
      <c r="DMX947" s="108"/>
      <c r="DMY947" s="108"/>
      <c r="DMZ947" s="108"/>
      <c r="DNA947" s="108"/>
      <c r="DNB947" s="108"/>
      <c r="DNC947" s="108"/>
      <c r="DND947" s="108"/>
      <c r="DNE947" s="108"/>
      <c r="DNF947" s="108"/>
      <c r="DNG947" s="108"/>
      <c r="DNH947" s="108"/>
      <c r="DNI947" s="108"/>
      <c r="DNJ947" s="108"/>
      <c r="DNK947" s="108"/>
      <c r="DNL947" s="108"/>
      <c r="DNM947" s="108"/>
      <c r="DNN947" s="108"/>
      <c r="DNO947" s="108"/>
      <c r="DNP947" s="108"/>
      <c r="DNQ947" s="108"/>
      <c r="DNR947" s="108"/>
      <c r="DNS947" s="108"/>
      <c r="DNT947" s="108"/>
      <c r="DNU947" s="108"/>
      <c r="DNV947" s="108"/>
      <c r="DNW947" s="108"/>
      <c r="DNX947" s="108"/>
      <c r="DNY947" s="108"/>
      <c r="DNZ947" s="108"/>
      <c r="DOA947" s="108"/>
      <c r="DOB947" s="108"/>
      <c r="DOC947" s="108"/>
      <c r="DOD947" s="108"/>
      <c r="DOE947" s="108"/>
      <c r="DOF947" s="108"/>
      <c r="DOG947" s="108"/>
      <c r="DOH947" s="108"/>
      <c r="DOI947" s="108"/>
      <c r="DOJ947" s="108"/>
      <c r="DOK947" s="108"/>
      <c r="DOL947" s="108"/>
      <c r="DOM947" s="108"/>
      <c r="DON947" s="108"/>
      <c r="DOO947" s="108"/>
      <c r="DOP947" s="108"/>
      <c r="DOQ947" s="108"/>
      <c r="DOR947" s="108"/>
      <c r="DOS947" s="108"/>
      <c r="DOT947" s="108"/>
      <c r="DOU947" s="108"/>
      <c r="DOV947" s="108"/>
      <c r="DOW947" s="108"/>
      <c r="DOX947" s="108"/>
      <c r="DOY947" s="108"/>
      <c r="DOZ947" s="108"/>
      <c r="DPA947" s="108"/>
      <c r="DPB947" s="108"/>
      <c r="DPC947" s="108"/>
      <c r="DPD947" s="108"/>
      <c r="DPE947" s="108"/>
      <c r="DPF947" s="108"/>
      <c r="DPG947" s="108"/>
      <c r="DPH947" s="108"/>
      <c r="DPI947" s="108"/>
      <c r="DPJ947" s="108"/>
      <c r="DPK947" s="108"/>
      <c r="DPL947" s="108"/>
      <c r="DPM947" s="108"/>
      <c r="DPN947" s="108"/>
      <c r="DPO947" s="108"/>
      <c r="DPP947" s="108"/>
      <c r="DPQ947" s="108"/>
      <c r="DPR947" s="108"/>
      <c r="DPS947" s="108"/>
      <c r="DPT947" s="108"/>
      <c r="DPU947" s="108"/>
      <c r="DPV947" s="108"/>
      <c r="DPW947" s="108"/>
      <c r="DPX947" s="108"/>
      <c r="DPY947" s="108"/>
      <c r="DPZ947" s="108"/>
      <c r="DQA947" s="108"/>
      <c r="DQB947" s="108"/>
      <c r="DQC947" s="108"/>
      <c r="DQD947" s="108"/>
      <c r="DQE947" s="108"/>
      <c r="DQF947" s="108"/>
      <c r="DQG947" s="108"/>
      <c r="DQH947" s="108"/>
      <c r="DQI947" s="108"/>
      <c r="DQJ947" s="108"/>
      <c r="DQK947" s="108"/>
      <c r="DQL947" s="108"/>
      <c r="DQM947" s="108"/>
      <c r="DQN947" s="108"/>
      <c r="DQO947" s="108"/>
      <c r="DQP947" s="108"/>
      <c r="DQQ947" s="108"/>
      <c r="DQR947" s="108"/>
      <c r="DQS947" s="108"/>
      <c r="DQT947" s="108"/>
      <c r="DQU947" s="108"/>
      <c r="DQV947" s="108"/>
      <c r="DQW947" s="108"/>
      <c r="DQX947" s="108"/>
      <c r="DQY947" s="108"/>
      <c r="DQZ947" s="108"/>
      <c r="DRA947" s="108"/>
      <c r="DRB947" s="108"/>
      <c r="DRC947" s="108"/>
      <c r="DRD947" s="108"/>
      <c r="DRE947" s="108"/>
      <c r="DRF947" s="108"/>
      <c r="DRG947" s="108"/>
      <c r="DRH947" s="108"/>
      <c r="DRI947" s="108"/>
      <c r="DRJ947" s="108"/>
      <c r="DRK947" s="108"/>
      <c r="DRL947" s="108"/>
      <c r="DRM947" s="108"/>
      <c r="DRN947" s="108"/>
      <c r="DRO947" s="108"/>
      <c r="DRP947" s="108"/>
      <c r="DRQ947" s="108"/>
      <c r="DRR947" s="108"/>
      <c r="DRS947" s="108"/>
      <c r="DRT947" s="108"/>
      <c r="DRU947" s="108"/>
      <c r="DRV947" s="108"/>
      <c r="DRW947" s="108"/>
      <c r="DRX947" s="108"/>
      <c r="DRY947" s="108"/>
      <c r="DRZ947" s="108"/>
      <c r="DSA947" s="108"/>
      <c r="DSB947" s="108"/>
      <c r="DSC947" s="108"/>
      <c r="DSD947" s="108"/>
      <c r="DSE947" s="108"/>
      <c r="DSF947" s="108"/>
      <c r="DSG947" s="108"/>
      <c r="DSH947" s="108"/>
      <c r="DSI947" s="108"/>
      <c r="DSJ947" s="108"/>
      <c r="DSK947" s="108"/>
      <c r="DSL947" s="108"/>
      <c r="DSM947" s="108"/>
      <c r="DSN947" s="108"/>
      <c r="DSO947" s="108"/>
      <c r="DSP947" s="108"/>
      <c r="DSQ947" s="108"/>
      <c r="DSR947" s="108"/>
      <c r="DSS947" s="108"/>
      <c r="DST947" s="108"/>
      <c r="DSU947" s="108"/>
      <c r="DSV947" s="108"/>
      <c r="DSW947" s="108"/>
      <c r="DSX947" s="108"/>
      <c r="DSY947" s="108"/>
      <c r="DSZ947" s="108"/>
      <c r="DTA947" s="108"/>
      <c r="DTB947" s="108"/>
      <c r="DTC947" s="108"/>
      <c r="DTD947" s="108"/>
      <c r="DTE947" s="108"/>
      <c r="DTF947" s="108"/>
      <c r="DTG947" s="108"/>
      <c r="DTH947" s="108"/>
      <c r="DTI947" s="108"/>
      <c r="DTJ947" s="108"/>
      <c r="DTK947" s="108"/>
      <c r="DTL947" s="108"/>
      <c r="DTM947" s="108"/>
      <c r="DTN947" s="108"/>
      <c r="DTO947" s="108"/>
      <c r="DTP947" s="108"/>
      <c r="DTQ947" s="108"/>
      <c r="DTR947" s="108"/>
      <c r="DTS947" s="108"/>
      <c r="DTT947" s="108"/>
      <c r="DTU947" s="108"/>
      <c r="DTV947" s="108"/>
      <c r="DTW947" s="108"/>
      <c r="DTX947" s="108"/>
      <c r="DTY947" s="108"/>
      <c r="DTZ947" s="108"/>
      <c r="DUA947" s="108"/>
      <c r="DUB947" s="108"/>
      <c r="DUC947" s="108"/>
      <c r="DUD947" s="108"/>
      <c r="DUE947" s="108"/>
      <c r="DUF947" s="108"/>
      <c r="DUG947" s="108"/>
      <c r="DUH947" s="108"/>
      <c r="DUI947" s="108"/>
      <c r="DUJ947" s="108"/>
      <c r="DUK947" s="108"/>
      <c r="DUL947" s="108"/>
      <c r="DUM947" s="108"/>
      <c r="DUN947" s="108"/>
      <c r="DUO947" s="108"/>
      <c r="DUP947" s="108"/>
      <c r="DUQ947" s="108"/>
      <c r="DUR947" s="108"/>
      <c r="DUS947" s="108"/>
      <c r="DUT947" s="108"/>
      <c r="DUU947" s="108"/>
      <c r="DUV947" s="108"/>
      <c r="DUW947" s="108"/>
      <c r="DUX947" s="108"/>
      <c r="DUY947" s="108"/>
      <c r="DUZ947" s="108"/>
      <c r="DVA947" s="108"/>
      <c r="DVB947" s="108"/>
      <c r="DVC947" s="108"/>
      <c r="DVD947" s="108"/>
      <c r="DVE947" s="108"/>
      <c r="DVF947" s="108"/>
      <c r="DVG947" s="108"/>
      <c r="DVH947" s="108"/>
      <c r="DVI947" s="108"/>
      <c r="DVJ947" s="108"/>
      <c r="DVK947" s="108"/>
      <c r="DVL947" s="108"/>
      <c r="DVM947" s="108"/>
      <c r="DVN947" s="108"/>
      <c r="DVO947" s="108"/>
      <c r="DVP947" s="108"/>
      <c r="DVQ947" s="108"/>
      <c r="DVR947" s="108"/>
      <c r="DVS947" s="108"/>
      <c r="DVT947" s="108"/>
      <c r="DVU947" s="108"/>
      <c r="DVV947" s="108"/>
      <c r="DVW947" s="108"/>
      <c r="DVX947" s="108"/>
      <c r="DVY947" s="108"/>
      <c r="DVZ947" s="108"/>
      <c r="DWA947" s="108"/>
      <c r="DWB947" s="108"/>
      <c r="DWC947" s="108"/>
      <c r="DWD947" s="108"/>
      <c r="DWE947" s="108"/>
      <c r="DWF947" s="108"/>
      <c r="DWG947" s="108"/>
      <c r="DWH947" s="108"/>
      <c r="DWI947" s="108"/>
      <c r="DWJ947" s="108"/>
      <c r="DWK947" s="108"/>
      <c r="DWL947" s="108"/>
      <c r="DWM947" s="108"/>
      <c r="DWN947" s="108"/>
      <c r="DWO947" s="108"/>
      <c r="DWP947" s="108"/>
      <c r="DWQ947" s="108"/>
      <c r="DWR947" s="108"/>
      <c r="DWS947" s="108"/>
      <c r="DWT947" s="108"/>
      <c r="DWU947" s="108"/>
      <c r="DWV947" s="108"/>
      <c r="DWW947" s="108"/>
      <c r="DWX947" s="108"/>
      <c r="DWY947" s="108"/>
      <c r="DWZ947" s="108"/>
      <c r="DXA947" s="108"/>
      <c r="DXB947" s="108"/>
      <c r="DXC947" s="108"/>
      <c r="DXD947" s="108"/>
      <c r="DXE947" s="108"/>
      <c r="DXF947" s="108"/>
      <c r="DXG947" s="108"/>
      <c r="DXH947" s="108"/>
      <c r="DXI947" s="108"/>
      <c r="DXJ947" s="108"/>
      <c r="DXK947" s="108"/>
      <c r="DXL947" s="108"/>
      <c r="DXM947" s="108"/>
      <c r="DXN947" s="108"/>
      <c r="DXO947" s="108"/>
      <c r="DXP947" s="108"/>
      <c r="DXQ947" s="108"/>
      <c r="DXR947" s="108"/>
      <c r="DXS947" s="108"/>
      <c r="DXT947" s="108"/>
      <c r="DXU947" s="108"/>
      <c r="DXV947" s="108"/>
      <c r="DXW947" s="108"/>
      <c r="DXX947" s="108"/>
      <c r="DXY947" s="108"/>
      <c r="DXZ947" s="108"/>
      <c r="DYA947" s="108"/>
      <c r="DYB947" s="108"/>
      <c r="DYC947" s="108"/>
      <c r="DYD947" s="108"/>
      <c r="DYE947" s="108"/>
      <c r="DYF947" s="108"/>
      <c r="DYG947" s="108"/>
      <c r="DYH947" s="108"/>
      <c r="DYI947" s="108"/>
      <c r="DYJ947" s="108"/>
      <c r="DYK947" s="108"/>
      <c r="DYL947" s="108"/>
      <c r="DYM947" s="108"/>
      <c r="DYN947" s="108"/>
      <c r="DYO947" s="108"/>
      <c r="DYP947" s="108"/>
      <c r="DYQ947" s="108"/>
      <c r="DYR947" s="108"/>
      <c r="DYS947" s="108"/>
      <c r="DYT947" s="108"/>
      <c r="DYU947" s="108"/>
      <c r="DYV947" s="108"/>
      <c r="DYW947" s="108"/>
      <c r="DYX947" s="108"/>
      <c r="DYY947" s="108"/>
      <c r="DYZ947" s="108"/>
      <c r="DZA947" s="108"/>
      <c r="DZB947" s="108"/>
      <c r="DZC947" s="108"/>
      <c r="DZD947" s="108"/>
      <c r="DZE947" s="108"/>
      <c r="DZF947" s="108"/>
      <c r="DZG947" s="108"/>
      <c r="DZH947" s="108"/>
      <c r="DZI947" s="108"/>
      <c r="DZJ947" s="108"/>
      <c r="DZK947" s="108"/>
      <c r="DZL947" s="108"/>
      <c r="DZM947" s="108"/>
      <c r="DZN947" s="108"/>
      <c r="DZO947" s="108"/>
      <c r="DZP947" s="108"/>
      <c r="DZQ947" s="108"/>
      <c r="DZR947" s="108"/>
      <c r="DZS947" s="108"/>
      <c r="DZT947" s="108"/>
      <c r="DZU947" s="108"/>
      <c r="DZV947" s="108"/>
      <c r="DZW947" s="108"/>
      <c r="DZX947" s="108"/>
      <c r="DZY947" s="108"/>
      <c r="DZZ947" s="108"/>
      <c r="EAA947" s="108"/>
      <c r="EAB947" s="108"/>
      <c r="EAC947" s="108"/>
      <c r="EAD947" s="108"/>
      <c r="EAE947" s="108"/>
      <c r="EAF947" s="108"/>
      <c r="EAG947" s="108"/>
      <c r="EAH947" s="108"/>
      <c r="EAI947" s="108"/>
      <c r="EAJ947" s="108"/>
      <c r="EAK947" s="108"/>
      <c r="EAL947" s="108"/>
      <c r="EAM947" s="108"/>
      <c r="EAN947" s="108"/>
      <c r="EAO947" s="108"/>
      <c r="EAP947" s="108"/>
      <c r="EAQ947" s="108"/>
      <c r="EAR947" s="108"/>
      <c r="EAS947" s="108"/>
      <c r="EAT947" s="108"/>
      <c r="EAU947" s="108"/>
      <c r="EAV947" s="108"/>
      <c r="EAW947" s="108"/>
      <c r="EAX947" s="108"/>
      <c r="EAY947" s="108"/>
      <c r="EAZ947" s="108"/>
      <c r="EBA947" s="108"/>
      <c r="EBB947" s="108"/>
      <c r="EBC947" s="108"/>
      <c r="EBD947" s="108"/>
      <c r="EBE947" s="108"/>
      <c r="EBF947" s="108"/>
      <c r="EBG947" s="108"/>
      <c r="EBH947" s="108"/>
      <c r="EBI947" s="108"/>
      <c r="EBJ947" s="108"/>
      <c r="EBK947" s="108"/>
      <c r="EBL947" s="108"/>
      <c r="EBM947" s="108"/>
      <c r="EBN947" s="108"/>
      <c r="EBO947" s="108"/>
      <c r="EBP947" s="108"/>
      <c r="EBQ947" s="108"/>
      <c r="EBR947" s="108"/>
      <c r="EBS947" s="108"/>
      <c r="EBT947" s="108"/>
      <c r="EBU947" s="108"/>
      <c r="EBV947" s="108"/>
      <c r="EBW947" s="108"/>
      <c r="EBX947" s="108"/>
      <c r="EBY947" s="108"/>
      <c r="EBZ947" s="108"/>
      <c r="ECA947" s="108"/>
      <c r="ECB947" s="108"/>
      <c r="ECC947" s="108"/>
      <c r="ECD947" s="108"/>
      <c r="ECE947" s="108"/>
      <c r="ECF947" s="108"/>
      <c r="ECG947" s="108"/>
      <c r="ECH947" s="108"/>
      <c r="ECI947" s="108"/>
      <c r="ECJ947" s="108"/>
      <c r="ECK947" s="108"/>
      <c r="ECL947" s="108"/>
      <c r="ECM947" s="108"/>
      <c r="ECN947" s="108"/>
      <c r="ECO947" s="108"/>
      <c r="ECP947" s="108"/>
      <c r="ECQ947" s="108"/>
      <c r="ECR947" s="108"/>
      <c r="ECS947" s="108"/>
      <c r="ECT947" s="108"/>
      <c r="ECU947" s="108"/>
      <c r="ECV947" s="108"/>
      <c r="ECW947" s="108"/>
      <c r="ECX947" s="108"/>
      <c r="ECY947" s="108"/>
      <c r="ECZ947" s="108"/>
      <c r="EDA947" s="108"/>
      <c r="EDB947" s="108"/>
      <c r="EDC947" s="108"/>
      <c r="EDD947" s="108"/>
      <c r="EDE947" s="108"/>
      <c r="EDF947" s="108"/>
      <c r="EDG947" s="108"/>
      <c r="EDH947" s="108"/>
      <c r="EDI947" s="108"/>
      <c r="EDJ947" s="108"/>
      <c r="EDK947" s="108"/>
      <c r="EDL947" s="108"/>
      <c r="EDM947" s="108"/>
      <c r="EDN947" s="108"/>
      <c r="EDO947" s="108"/>
      <c r="EDP947" s="108"/>
      <c r="EDQ947" s="108"/>
      <c r="EDR947" s="108"/>
      <c r="EDS947" s="108"/>
      <c r="EDT947" s="108"/>
      <c r="EDU947" s="108"/>
      <c r="EDV947" s="108"/>
      <c r="EDW947" s="108"/>
      <c r="EDX947" s="108"/>
      <c r="EDY947" s="108"/>
      <c r="EDZ947" s="108"/>
      <c r="EEA947" s="108"/>
      <c r="EEB947" s="108"/>
      <c r="EEC947" s="108"/>
      <c r="EED947" s="108"/>
      <c r="EEE947" s="108"/>
      <c r="EEF947" s="108"/>
      <c r="EEG947" s="108"/>
      <c r="EEH947" s="108"/>
      <c r="EEI947" s="108"/>
      <c r="EEJ947" s="108"/>
      <c r="EEK947" s="108"/>
      <c r="EEL947" s="108"/>
      <c r="EEM947" s="108"/>
      <c r="EEN947" s="108"/>
      <c r="EEO947" s="108"/>
      <c r="EEP947" s="108"/>
      <c r="EEQ947" s="108"/>
      <c r="EER947" s="108"/>
      <c r="EES947" s="108"/>
      <c r="EET947" s="108"/>
      <c r="EEU947" s="108"/>
      <c r="EEV947" s="108"/>
      <c r="EEW947" s="108"/>
      <c r="EEX947" s="108"/>
      <c r="EEY947" s="108"/>
      <c r="EEZ947" s="108"/>
      <c r="EFA947" s="108"/>
      <c r="EFB947" s="108"/>
      <c r="EFC947" s="108"/>
      <c r="EFD947" s="108"/>
      <c r="EFE947" s="108"/>
      <c r="EFF947" s="108"/>
      <c r="EFG947" s="108"/>
      <c r="EFH947" s="108"/>
      <c r="EFI947" s="108"/>
      <c r="EFJ947" s="108"/>
      <c r="EFK947" s="108"/>
      <c r="EFL947" s="108"/>
      <c r="EFM947" s="108"/>
      <c r="EFN947" s="108"/>
      <c r="EFO947" s="108"/>
      <c r="EFP947" s="108"/>
      <c r="EFQ947" s="108"/>
      <c r="EFR947" s="108"/>
      <c r="EFS947" s="108"/>
      <c r="EFT947" s="108"/>
      <c r="EFU947" s="108"/>
      <c r="EFV947" s="108"/>
      <c r="EFW947" s="108"/>
      <c r="EFX947" s="108"/>
      <c r="EFY947" s="108"/>
      <c r="EFZ947" s="108"/>
      <c r="EGA947" s="108"/>
      <c r="EGB947" s="108"/>
      <c r="EGC947" s="108"/>
      <c r="EGD947" s="108"/>
      <c r="EGE947" s="108"/>
      <c r="EGF947" s="108"/>
      <c r="EGG947" s="108"/>
      <c r="EGH947" s="108"/>
      <c r="EGI947" s="108"/>
      <c r="EGJ947" s="108"/>
      <c r="EGK947" s="108"/>
      <c r="EGL947" s="108"/>
      <c r="EGM947" s="108"/>
      <c r="EGN947" s="108"/>
      <c r="EGO947" s="108"/>
      <c r="EGP947" s="108"/>
      <c r="EGQ947" s="108"/>
      <c r="EGR947" s="108"/>
      <c r="EGS947" s="108"/>
      <c r="EGT947" s="108"/>
      <c r="EGU947" s="108"/>
      <c r="EGV947" s="108"/>
      <c r="EGW947" s="108"/>
      <c r="EGX947" s="108"/>
      <c r="EGY947" s="108"/>
      <c r="EGZ947" s="108"/>
      <c r="EHA947" s="108"/>
      <c r="EHB947" s="108"/>
      <c r="EHC947" s="108"/>
      <c r="EHD947" s="108"/>
      <c r="EHE947" s="108"/>
      <c r="EHF947" s="108"/>
      <c r="EHG947" s="108"/>
      <c r="EHH947" s="108"/>
      <c r="EHI947" s="108"/>
      <c r="EHJ947" s="108"/>
      <c r="EHK947" s="108"/>
      <c r="EHL947" s="108"/>
      <c r="EHM947" s="108"/>
      <c r="EHN947" s="108"/>
      <c r="EHO947" s="108"/>
      <c r="EHP947" s="108"/>
      <c r="EHQ947" s="108"/>
      <c r="EHR947" s="108"/>
      <c r="EHS947" s="108"/>
      <c r="EHT947" s="108"/>
      <c r="EHU947" s="108"/>
      <c r="EHV947" s="108"/>
      <c r="EHW947" s="108"/>
      <c r="EHX947" s="108"/>
      <c r="EHY947" s="108"/>
      <c r="EHZ947" s="108"/>
      <c r="EIA947" s="108"/>
      <c r="EIB947" s="108"/>
      <c r="EIC947" s="108"/>
      <c r="EID947" s="108"/>
      <c r="EIE947" s="108"/>
      <c r="EIF947" s="108"/>
      <c r="EIG947" s="108"/>
      <c r="EIH947" s="108"/>
      <c r="EII947" s="108"/>
      <c r="EIJ947" s="108"/>
      <c r="EIK947" s="108"/>
      <c r="EIL947" s="108"/>
      <c r="EIM947" s="108"/>
      <c r="EIN947" s="108"/>
      <c r="EIO947" s="108"/>
      <c r="EIP947" s="108"/>
      <c r="EIQ947" s="108"/>
      <c r="EIR947" s="108"/>
      <c r="EIS947" s="108"/>
      <c r="EIT947" s="108"/>
      <c r="EIU947" s="108"/>
      <c r="EIV947" s="108"/>
      <c r="EIW947" s="108"/>
      <c r="EIX947" s="108"/>
      <c r="EIY947" s="108"/>
      <c r="EIZ947" s="108"/>
      <c r="EJA947" s="108"/>
      <c r="EJB947" s="108"/>
      <c r="EJC947" s="108"/>
      <c r="EJD947" s="108"/>
      <c r="EJE947" s="108"/>
      <c r="EJF947" s="108"/>
      <c r="EJG947" s="108"/>
      <c r="EJH947" s="108"/>
      <c r="EJI947" s="108"/>
      <c r="EJJ947" s="108"/>
      <c r="EJK947" s="108"/>
      <c r="EJL947" s="108"/>
      <c r="EJM947" s="108"/>
      <c r="EJN947" s="108"/>
      <c r="EJO947" s="108"/>
      <c r="EJP947" s="108"/>
      <c r="EJQ947" s="108"/>
      <c r="EJR947" s="108"/>
      <c r="EJS947" s="108"/>
      <c r="EJT947" s="108"/>
      <c r="EJU947" s="108"/>
      <c r="EJV947" s="108"/>
      <c r="EJW947" s="108"/>
      <c r="EJX947" s="108"/>
      <c r="EJY947" s="108"/>
      <c r="EJZ947" s="108"/>
      <c r="EKA947" s="108"/>
      <c r="EKB947" s="108"/>
      <c r="EKC947" s="108"/>
      <c r="EKD947" s="108"/>
      <c r="EKE947" s="108"/>
      <c r="EKF947" s="108"/>
      <c r="EKG947" s="108"/>
      <c r="EKH947" s="108"/>
      <c r="EKI947" s="108"/>
      <c r="EKJ947" s="108"/>
      <c r="EKK947" s="108"/>
      <c r="EKL947" s="108"/>
      <c r="EKM947" s="108"/>
      <c r="EKN947" s="108"/>
      <c r="EKO947" s="108"/>
      <c r="EKP947" s="108"/>
      <c r="EKQ947" s="108"/>
      <c r="EKR947" s="108"/>
      <c r="EKS947" s="108"/>
      <c r="EKT947" s="108"/>
      <c r="EKU947" s="108"/>
      <c r="EKV947" s="108"/>
      <c r="EKW947" s="108"/>
      <c r="EKX947" s="108"/>
      <c r="EKY947" s="108"/>
      <c r="EKZ947" s="108"/>
      <c r="ELA947" s="108"/>
      <c r="ELB947" s="108"/>
      <c r="ELC947" s="108"/>
      <c r="ELD947" s="108"/>
      <c r="ELE947" s="108"/>
      <c r="ELF947" s="108"/>
      <c r="ELG947" s="108"/>
      <c r="ELH947" s="108"/>
      <c r="ELI947" s="108"/>
      <c r="ELJ947" s="108"/>
      <c r="ELK947" s="108"/>
      <c r="ELL947" s="108"/>
      <c r="ELM947" s="108"/>
      <c r="ELN947" s="108"/>
      <c r="ELO947" s="108"/>
      <c r="ELP947" s="108"/>
      <c r="ELQ947" s="108"/>
      <c r="ELR947" s="108"/>
      <c r="ELS947" s="108"/>
      <c r="ELT947" s="108"/>
      <c r="ELU947" s="108"/>
      <c r="ELV947" s="108"/>
      <c r="ELW947" s="108"/>
      <c r="ELX947" s="108"/>
      <c r="ELY947" s="108"/>
      <c r="ELZ947" s="108"/>
      <c r="EMA947" s="108"/>
      <c r="EMB947" s="108"/>
      <c r="EMC947" s="108"/>
      <c r="EMD947" s="108"/>
      <c r="EME947" s="108"/>
      <c r="EMF947" s="108"/>
      <c r="EMG947" s="108"/>
      <c r="EMH947" s="108"/>
      <c r="EMI947" s="108"/>
      <c r="EMJ947" s="108"/>
      <c r="EMK947" s="108"/>
      <c r="EML947" s="108"/>
      <c r="EMM947" s="108"/>
      <c r="EMN947" s="108"/>
      <c r="EMO947" s="108"/>
      <c r="EMP947" s="108"/>
      <c r="EMQ947" s="108"/>
      <c r="EMR947" s="108"/>
      <c r="EMS947" s="108"/>
      <c r="EMT947" s="108"/>
      <c r="EMU947" s="108"/>
      <c r="EMV947" s="108"/>
      <c r="EMW947" s="108"/>
      <c r="EMX947" s="108"/>
      <c r="EMY947" s="108"/>
      <c r="EMZ947" s="108"/>
      <c r="ENA947" s="108"/>
      <c r="ENB947" s="108"/>
      <c r="ENC947" s="108"/>
      <c r="END947" s="108"/>
      <c r="ENE947" s="108"/>
      <c r="ENF947" s="108"/>
      <c r="ENG947" s="108"/>
      <c r="ENH947" s="108"/>
      <c r="ENI947" s="108"/>
      <c r="ENJ947" s="108"/>
      <c r="ENK947" s="108"/>
      <c r="ENL947" s="108"/>
      <c r="ENM947" s="108"/>
      <c r="ENN947" s="108"/>
      <c r="ENO947" s="108"/>
      <c r="ENP947" s="108"/>
      <c r="ENQ947" s="108"/>
      <c r="ENR947" s="108"/>
      <c r="ENS947" s="108"/>
      <c r="ENT947" s="108"/>
      <c r="ENU947" s="108"/>
      <c r="ENV947" s="108"/>
      <c r="ENW947" s="108"/>
      <c r="ENX947" s="108"/>
      <c r="ENY947" s="108"/>
      <c r="ENZ947" s="108"/>
      <c r="EOA947" s="108"/>
      <c r="EOB947" s="108"/>
      <c r="EOC947" s="108"/>
      <c r="EOD947" s="108"/>
      <c r="EOE947" s="108"/>
      <c r="EOF947" s="108"/>
      <c r="EOG947" s="108"/>
      <c r="EOH947" s="108"/>
      <c r="EOI947" s="108"/>
      <c r="EOJ947" s="108"/>
      <c r="EOK947" s="108"/>
      <c r="EOL947" s="108"/>
      <c r="EOM947" s="108"/>
      <c r="EON947" s="108"/>
      <c r="EOO947" s="108"/>
      <c r="EOP947" s="108"/>
      <c r="EOQ947" s="108"/>
      <c r="EOR947" s="108"/>
      <c r="EOS947" s="108"/>
      <c r="EOT947" s="108"/>
      <c r="EOU947" s="108"/>
      <c r="EOV947" s="108"/>
      <c r="EOW947" s="108"/>
      <c r="EOX947" s="108"/>
      <c r="EOY947" s="108"/>
      <c r="EOZ947" s="108"/>
      <c r="EPA947" s="108"/>
      <c r="EPB947" s="108"/>
      <c r="EPC947" s="108"/>
      <c r="EPD947" s="108"/>
      <c r="EPE947" s="108"/>
      <c r="EPF947" s="108"/>
      <c r="EPG947" s="108"/>
      <c r="EPH947" s="108"/>
      <c r="EPI947" s="108"/>
      <c r="EPJ947" s="108"/>
      <c r="EPK947" s="108"/>
      <c r="EPL947" s="108"/>
      <c r="EPM947" s="108"/>
      <c r="EPN947" s="108"/>
      <c r="EPO947" s="108"/>
      <c r="EPP947" s="108"/>
      <c r="EPQ947" s="108"/>
      <c r="EPR947" s="108"/>
      <c r="EPS947" s="108"/>
      <c r="EPT947" s="108"/>
      <c r="EPU947" s="108"/>
      <c r="EPV947" s="108"/>
      <c r="EPW947" s="108"/>
      <c r="EPX947" s="108"/>
      <c r="EPY947" s="108"/>
      <c r="EPZ947" s="108"/>
      <c r="EQA947" s="108"/>
      <c r="EQB947" s="108"/>
      <c r="EQC947" s="108"/>
      <c r="EQD947" s="108"/>
      <c r="EQE947" s="108"/>
      <c r="EQF947" s="108"/>
      <c r="EQG947" s="108"/>
      <c r="EQH947" s="108"/>
      <c r="EQI947" s="108"/>
      <c r="EQJ947" s="108"/>
      <c r="EQK947" s="108"/>
      <c r="EQL947" s="108"/>
      <c r="EQM947" s="108"/>
      <c r="EQN947" s="108"/>
      <c r="EQO947" s="108"/>
      <c r="EQP947" s="108"/>
      <c r="EQQ947" s="108"/>
      <c r="EQR947" s="108"/>
      <c r="EQS947" s="108"/>
      <c r="EQT947" s="108"/>
      <c r="EQU947" s="108"/>
      <c r="EQV947" s="108"/>
      <c r="EQW947" s="108"/>
      <c r="EQX947" s="108"/>
      <c r="EQY947" s="108"/>
      <c r="EQZ947" s="108"/>
      <c r="ERA947" s="108"/>
      <c r="ERB947" s="108"/>
      <c r="ERC947" s="108"/>
      <c r="ERD947" s="108"/>
      <c r="ERE947" s="108"/>
      <c r="ERF947" s="108"/>
      <c r="ERG947" s="108"/>
      <c r="ERH947" s="108"/>
      <c r="ERI947" s="108"/>
      <c r="ERJ947" s="108"/>
      <c r="ERK947" s="108"/>
      <c r="ERL947" s="108"/>
      <c r="ERM947" s="108"/>
      <c r="ERN947" s="108"/>
      <c r="ERO947" s="108"/>
      <c r="ERP947" s="108"/>
      <c r="ERQ947" s="108"/>
      <c r="ERR947" s="108"/>
      <c r="ERS947" s="108"/>
      <c r="ERT947" s="108"/>
      <c r="ERU947" s="108"/>
      <c r="ERV947" s="108"/>
      <c r="ERW947" s="108"/>
      <c r="ERX947" s="108"/>
      <c r="ERY947" s="108"/>
      <c r="ERZ947" s="108"/>
      <c r="ESA947" s="108"/>
      <c r="ESB947" s="108"/>
      <c r="ESC947" s="108"/>
      <c r="ESD947" s="108"/>
      <c r="ESE947" s="108"/>
      <c r="ESF947" s="108"/>
      <c r="ESG947" s="108"/>
      <c r="ESH947" s="108"/>
      <c r="ESI947" s="108"/>
      <c r="ESJ947" s="108"/>
      <c r="ESK947" s="108"/>
      <c r="ESL947" s="108"/>
      <c r="ESM947" s="108"/>
      <c r="ESN947" s="108"/>
      <c r="ESO947" s="108"/>
      <c r="ESP947" s="108"/>
      <c r="ESQ947" s="108"/>
      <c r="ESR947" s="108"/>
      <c r="ESS947" s="108"/>
      <c r="EST947" s="108"/>
      <c r="ESU947" s="108"/>
      <c r="ESV947" s="108"/>
      <c r="ESW947" s="108"/>
      <c r="ESX947" s="108"/>
      <c r="ESY947" s="108"/>
      <c r="ESZ947" s="108"/>
      <c r="ETA947" s="108"/>
      <c r="ETB947" s="108"/>
      <c r="ETC947" s="108"/>
      <c r="ETD947" s="108"/>
      <c r="ETE947" s="108"/>
      <c r="ETF947" s="108"/>
      <c r="ETG947" s="108"/>
      <c r="ETH947" s="108"/>
      <c r="ETI947" s="108"/>
      <c r="ETJ947" s="108"/>
      <c r="ETK947" s="108"/>
      <c r="ETL947" s="108"/>
      <c r="ETM947" s="108"/>
      <c r="ETN947" s="108"/>
      <c r="ETO947" s="108"/>
      <c r="ETP947" s="108"/>
      <c r="ETQ947" s="108"/>
      <c r="ETR947" s="108"/>
      <c r="ETS947" s="108"/>
      <c r="ETT947" s="108"/>
      <c r="ETU947" s="108"/>
      <c r="ETV947" s="108"/>
      <c r="ETW947" s="108"/>
      <c r="ETX947" s="108"/>
      <c r="ETY947" s="108"/>
      <c r="ETZ947" s="108"/>
      <c r="EUA947" s="108"/>
      <c r="EUB947" s="108"/>
      <c r="EUC947" s="108"/>
      <c r="EUD947" s="108"/>
      <c r="EUE947" s="108"/>
      <c r="EUF947" s="108"/>
      <c r="EUG947" s="108"/>
      <c r="EUH947" s="108"/>
      <c r="EUI947" s="108"/>
      <c r="EUJ947" s="108"/>
      <c r="EUK947" s="108"/>
      <c r="EUL947" s="108"/>
      <c r="EUM947" s="108"/>
      <c r="EUN947" s="108"/>
      <c r="EUO947" s="108"/>
      <c r="EUP947" s="108"/>
      <c r="EUQ947" s="108"/>
      <c r="EUR947" s="108"/>
      <c r="EUS947" s="108"/>
      <c r="EUT947" s="108"/>
      <c r="EUU947" s="108"/>
      <c r="EUV947" s="108"/>
      <c r="EUW947" s="108"/>
      <c r="EUX947" s="108"/>
      <c r="EUY947" s="108"/>
      <c r="EUZ947" s="108"/>
      <c r="EVA947" s="108"/>
      <c r="EVB947" s="108"/>
      <c r="EVC947" s="108"/>
      <c r="EVD947" s="108"/>
      <c r="EVE947" s="108"/>
      <c r="EVF947" s="108"/>
      <c r="EVG947" s="108"/>
      <c r="EVH947" s="108"/>
      <c r="EVI947" s="108"/>
      <c r="EVJ947" s="108"/>
      <c r="EVK947" s="108"/>
      <c r="EVL947" s="108"/>
      <c r="EVM947" s="108"/>
      <c r="EVN947" s="108"/>
      <c r="EVO947" s="108"/>
      <c r="EVP947" s="108"/>
      <c r="EVQ947" s="108"/>
      <c r="EVR947" s="108"/>
      <c r="EVS947" s="108"/>
      <c r="EVT947" s="108"/>
      <c r="EVU947" s="108"/>
      <c r="EVV947" s="108"/>
      <c r="EVW947" s="108"/>
      <c r="EVX947" s="108"/>
      <c r="EVY947" s="108"/>
      <c r="EVZ947" s="108"/>
      <c r="EWA947" s="108"/>
      <c r="EWB947" s="108"/>
      <c r="EWC947" s="108"/>
      <c r="EWD947" s="108"/>
      <c r="EWE947" s="108"/>
      <c r="EWF947" s="108"/>
      <c r="EWG947" s="108"/>
      <c r="EWH947" s="108"/>
      <c r="EWI947" s="108"/>
      <c r="EWJ947" s="108"/>
      <c r="EWK947" s="108"/>
      <c r="EWL947" s="108"/>
      <c r="EWM947" s="108"/>
      <c r="EWN947" s="108"/>
      <c r="EWO947" s="108"/>
      <c r="EWP947" s="108"/>
      <c r="EWQ947" s="108"/>
      <c r="EWR947" s="108"/>
      <c r="EWS947" s="108"/>
      <c r="EWT947" s="108"/>
      <c r="EWU947" s="108"/>
      <c r="EWV947" s="108"/>
      <c r="EWW947" s="108"/>
      <c r="EWX947" s="108"/>
      <c r="EWY947" s="108"/>
      <c r="EWZ947" s="108"/>
      <c r="EXA947" s="108"/>
      <c r="EXB947" s="108"/>
      <c r="EXC947" s="108"/>
      <c r="EXD947" s="108"/>
      <c r="EXE947" s="108"/>
      <c r="EXF947" s="108"/>
      <c r="EXG947" s="108"/>
      <c r="EXH947" s="108"/>
      <c r="EXI947" s="108"/>
      <c r="EXJ947" s="108"/>
      <c r="EXK947" s="108"/>
      <c r="EXL947" s="108"/>
      <c r="EXM947" s="108"/>
      <c r="EXN947" s="108"/>
      <c r="EXO947" s="108"/>
      <c r="EXP947" s="108"/>
      <c r="EXQ947" s="108"/>
      <c r="EXR947" s="108"/>
      <c r="EXS947" s="108"/>
      <c r="EXT947" s="108"/>
      <c r="EXU947" s="108"/>
      <c r="EXV947" s="108"/>
      <c r="EXW947" s="108"/>
      <c r="EXX947" s="108"/>
      <c r="EXY947" s="108"/>
      <c r="EXZ947" s="108"/>
      <c r="EYA947" s="108"/>
      <c r="EYB947" s="108"/>
      <c r="EYC947" s="108"/>
      <c r="EYD947" s="108"/>
      <c r="EYE947" s="108"/>
      <c r="EYF947" s="108"/>
      <c r="EYG947" s="108"/>
      <c r="EYH947" s="108"/>
      <c r="EYI947" s="108"/>
      <c r="EYJ947" s="108"/>
      <c r="EYK947" s="108"/>
      <c r="EYL947" s="108"/>
      <c r="EYM947" s="108"/>
      <c r="EYN947" s="108"/>
      <c r="EYO947" s="108"/>
      <c r="EYP947" s="108"/>
      <c r="EYQ947" s="108"/>
      <c r="EYR947" s="108"/>
      <c r="EYS947" s="108"/>
      <c r="EYT947" s="108"/>
      <c r="EYU947" s="108"/>
      <c r="EYV947" s="108"/>
      <c r="EYW947" s="108"/>
      <c r="EYX947" s="108"/>
      <c r="EYY947" s="108"/>
      <c r="EYZ947" s="108"/>
      <c r="EZA947" s="108"/>
      <c r="EZB947" s="108"/>
      <c r="EZC947" s="108"/>
      <c r="EZD947" s="108"/>
      <c r="EZE947" s="108"/>
      <c r="EZF947" s="108"/>
      <c r="EZG947" s="108"/>
      <c r="EZH947" s="108"/>
      <c r="EZI947" s="108"/>
      <c r="EZJ947" s="108"/>
      <c r="EZK947" s="108"/>
      <c r="EZL947" s="108"/>
      <c r="EZM947" s="108"/>
      <c r="EZN947" s="108"/>
      <c r="EZO947" s="108"/>
      <c r="EZP947" s="108"/>
      <c r="EZQ947" s="108"/>
      <c r="EZR947" s="108"/>
      <c r="EZS947" s="108"/>
      <c r="EZT947" s="108"/>
      <c r="EZU947" s="108"/>
      <c r="EZV947" s="108"/>
      <c r="EZW947" s="108"/>
      <c r="EZX947" s="108"/>
      <c r="EZY947" s="108"/>
      <c r="EZZ947" s="108"/>
      <c r="FAA947" s="108"/>
      <c r="FAB947" s="108"/>
      <c r="FAC947" s="108"/>
      <c r="FAD947" s="108"/>
      <c r="FAE947" s="108"/>
      <c r="FAF947" s="108"/>
      <c r="FAG947" s="108"/>
      <c r="FAH947" s="108"/>
      <c r="FAI947" s="108"/>
      <c r="FAJ947" s="108"/>
      <c r="FAK947" s="108"/>
      <c r="FAL947" s="108"/>
      <c r="FAM947" s="108"/>
      <c r="FAN947" s="108"/>
      <c r="FAO947" s="108"/>
      <c r="FAP947" s="108"/>
      <c r="FAQ947" s="108"/>
      <c r="FAR947" s="108"/>
      <c r="FAS947" s="108"/>
      <c r="FAT947" s="108"/>
      <c r="FAU947" s="108"/>
      <c r="FAV947" s="108"/>
      <c r="FAW947" s="108"/>
      <c r="FAX947" s="108"/>
      <c r="FAY947" s="108"/>
      <c r="FAZ947" s="108"/>
      <c r="FBA947" s="108"/>
      <c r="FBB947" s="108"/>
      <c r="FBC947" s="108"/>
      <c r="FBD947" s="108"/>
      <c r="FBE947" s="108"/>
      <c r="FBF947" s="108"/>
      <c r="FBG947" s="108"/>
      <c r="FBH947" s="108"/>
      <c r="FBI947" s="108"/>
      <c r="FBJ947" s="108"/>
      <c r="FBK947" s="108"/>
      <c r="FBL947" s="108"/>
      <c r="FBM947" s="108"/>
      <c r="FBN947" s="108"/>
      <c r="FBO947" s="108"/>
      <c r="FBP947" s="108"/>
      <c r="FBQ947" s="108"/>
      <c r="FBR947" s="108"/>
      <c r="FBS947" s="108"/>
      <c r="FBT947" s="108"/>
      <c r="FBU947" s="108"/>
      <c r="FBV947" s="108"/>
      <c r="FBW947" s="108"/>
      <c r="FBX947" s="108"/>
      <c r="FBY947" s="108"/>
      <c r="FBZ947" s="108"/>
      <c r="FCA947" s="108"/>
      <c r="FCB947" s="108"/>
      <c r="FCC947" s="108"/>
      <c r="FCD947" s="108"/>
      <c r="FCE947" s="108"/>
      <c r="FCF947" s="108"/>
      <c r="FCG947" s="108"/>
      <c r="FCH947" s="108"/>
      <c r="FCI947" s="108"/>
      <c r="FCJ947" s="108"/>
      <c r="FCK947" s="108"/>
      <c r="FCL947" s="108"/>
      <c r="FCM947" s="108"/>
      <c r="FCN947" s="108"/>
      <c r="FCO947" s="108"/>
      <c r="FCP947" s="108"/>
      <c r="FCQ947" s="108"/>
      <c r="FCR947" s="108"/>
      <c r="FCS947" s="108"/>
      <c r="FCT947" s="108"/>
      <c r="FCU947" s="108"/>
      <c r="FCV947" s="108"/>
      <c r="FCW947" s="108"/>
      <c r="FCX947" s="108"/>
      <c r="FCY947" s="108"/>
      <c r="FCZ947" s="108"/>
      <c r="FDA947" s="108"/>
      <c r="FDB947" s="108"/>
      <c r="FDC947" s="108"/>
      <c r="FDD947" s="108"/>
      <c r="FDE947" s="108"/>
      <c r="FDF947" s="108"/>
      <c r="FDG947" s="108"/>
      <c r="FDH947" s="108"/>
      <c r="FDI947" s="108"/>
      <c r="FDJ947" s="108"/>
      <c r="FDK947" s="108"/>
      <c r="FDL947" s="108"/>
      <c r="FDM947" s="108"/>
      <c r="FDN947" s="108"/>
      <c r="FDO947" s="108"/>
      <c r="FDP947" s="108"/>
      <c r="FDQ947" s="108"/>
      <c r="FDR947" s="108"/>
      <c r="FDS947" s="108"/>
      <c r="FDT947" s="108"/>
      <c r="FDU947" s="108"/>
      <c r="FDV947" s="108"/>
      <c r="FDW947" s="108"/>
      <c r="FDX947" s="108"/>
      <c r="FDY947" s="108"/>
      <c r="FDZ947" s="108"/>
      <c r="FEA947" s="108"/>
      <c r="FEB947" s="108"/>
      <c r="FEC947" s="108"/>
      <c r="FED947" s="108"/>
      <c r="FEE947" s="108"/>
      <c r="FEF947" s="108"/>
      <c r="FEG947" s="108"/>
      <c r="FEH947" s="108"/>
      <c r="FEI947" s="108"/>
      <c r="FEJ947" s="108"/>
      <c r="FEK947" s="108"/>
      <c r="FEL947" s="108"/>
      <c r="FEM947" s="108"/>
      <c r="FEN947" s="108"/>
      <c r="FEO947" s="108"/>
      <c r="FEP947" s="108"/>
      <c r="FEQ947" s="108"/>
      <c r="FER947" s="108"/>
      <c r="FES947" s="108"/>
      <c r="FET947" s="108"/>
      <c r="FEU947" s="108"/>
      <c r="FEV947" s="108"/>
      <c r="FEW947" s="108"/>
      <c r="FEX947" s="108"/>
      <c r="FEY947" s="108"/>
      <c r="FEZ947" s="108"/>
      <c r="FFA947" s="108"/>
      <c r="FFB947" s="108"/>
      <c r="FFC947" s="108"/>
      <c r="FFD947" s="108"/>
      <c r="FFE947" s="108"/>
      <c r="FFF947" s="108"/>
      <c r="FFG947" s="108"/>
      <c r="FFH947" s="108"/>
      <c r="FFI947" s="108"/>
      <c r="FFJ947" s="108"/>
      <c r="FFK947" s="108"/>
      <c r="FFL947" s="108"/>
      <c r="FFM947" s="108"/>
      <c r="FFN947" s="108"/>
      <c r="FFO947" s="108"/>
      <c r="FFP947" s="108"/>
      <c r="FFQ947" s="108"/>
      <c r="FFR947" s="108"/>
      <c r="FFS947" s="108"/>
      <c r="FFT947" s="108"/>
      <c r="FFU947" s="108"/>
      <c r="FFV947" s="108"/>
      <c r="FFW947" s="108"/>
      <c r="FFX947" s="108"/>
      <c r="FFY947" s="108"/>
      <c r="FFZ947" s="108"/>
      <c r="FGA947" s="108"/>
      <c r="FGB947" s="108"/>
      <c r="FGC947" s="108"/>
      <c r="FGD947" s="108"/>
      <c r="FGE947" s="108"/>
      <c r="FGF947" s="108"/>
      <c r="FGG947" s="108"/>
      <c r="FGH947" s="108"/>
      <c r="FGI947" s="108"/>
      <c r="FGJ947" s="108"/>
      <c r="FGK947" s="108"/>
      <c r="FGL947" s="108"/>
      <c r="FGM947" s="108"/>
      <c r="FGN947" s="108"/>
      <c r="FGO947" s="108"/>
      <c r="FGP947" s="108"/>
      <c r="FGQ947" s="108"/>
      <c r="FGR947" s="108"/>
      <c r="FGS947" s="108"/>
      <c r="FGT947" s="108"/>
      <c r="FGU947" s="108"/>
      <c r="FGV947" s="108"/>
      <c r="FGW947" s="108"/>
      <c r="FGX947" s="108"/>
      <c r="FGY947" s="108"/>
      <c r="FGZ947" s="108"/>
      <c r="FHA947" s="108"/>
      <c r="FHB947" s="108"/>
      <c r="FHC947" s="108"/>
      <c r="FHD947" s="108"/>
      <c r="FHE947" s="108"/>
      <c r="FHF947" s="108"/>
      <c r="FHG947" s="108"/>
      <c r="FHH947" s="108"/>
      <c r="FHI947" s="108"/>
      <c r="FHJ947" s="108"/>
      <c r="FHK947" s="108"/>
      <c r="FHL947" s="108"/>
      <c r="FHM947" s="108"/>
      <c r="FHN947" s="108"/>
      <c r="FHO947" s="108"/>
      <c r="FHP947" s="108"/>
      <c r="FHQ947" s="108"/>
      <c r="FHR947" s="108"/>
      <c r="FHS947" s="108"/>
      <c r="FHT947" s="108"/>
      <c r="FHU947" s="108"/>
      <c r="FHV947" s="108"/>
      <c r="FHW947" s="108"/>
      <c r="FHX947" s="108"/>
      <c r="FHY947" s="108"/>
      <c r="FHZ947" s="108"/>
      <c r="FIA947" s="108"/>
      <c r="FIB947" s="108"/>
      <c r="FIC947" s="108"/>
      <c r="FID947" s="108"/>
      <c r="FIE947" s="108"/>
      <c r="FIF947" s="108"/>
      <c r="FIG947" s="108"/>
      <c r="FIH947" s="108"/>
      <c r="FII947" s="108"/>
      <c r="FIJ947" s="108"/>
      <c r="FIK947" s="108"/>
      <c r="FIL947" s="108"/>
      <c r="FIM947" s="108"/>
      <c r="FIN947" s="108"/>
      <c r="FIO947" s="108"/>
      <c r="FIP947" s="108"/>
      <c r="FIQ947" s="108"/>
      <c r="FIR947" s="108"/>
      <c r="FIS947" s="108"/>
      <c r="FIT947" s="108"/>
      <c r="FIU947" s="108"/>
      <c r="FIV947" s="108"/>
      <c r="FIW947" s="108"/>
      <c r="FIX947" s="108"/>
      <c r="FIY947" s="108"/>
      <c r="FIZ947" s="108"/>
      <c r="FJA947" s="108"/>
      <c r="FJB947" s="108"/>
      <c r="FJC947" s="108"/>
      <c r="FJD947" s="108"/>
      <c r="FJE947" s="108"/>
      <c r="FJF947" s="108"/>
      <c r="FJG947" s="108"/>
      <c r="FJH947" s="108"/>
      <c r="FJI947" s="108"/>
      <c r="FJJ947" s="108"/>
      <c r="FJK947" s="108"/>
      <c r="FJL947" s="108"/>
      <c r="FJM947" s="108"/>
      <c r="FJN947" s="108"/>
      <c r="FJO947" s="108"/>
      <c r="FJP947" s="108"/>
      <c r="FJQ947" s="108"/>
      <c r="FJR947" s="108"/>
      <c r="FJS947" s="108"/>
      <c r="FJT947" s="108"/>
      <c r="FJU947" s="108"/>
      <c r="FJV947" s="108"/>
      <c r="FJW947" s="108"/>
      <c r="FJX947" s="108"/>
      <c r="FJY947" s="108"/>
      <c r="FJZ947" s="108"/>
      <c r="FKA947" s="108"/>
      <c r="FKB947" s="108"/>
      <c r="FKC947" s="108"/>
      <c r="FKD947" s="108"/>
      <c r="FKE947" s="108"/>
      <c r="FKF947" s="108"/>
      <c r="FKG947" s="108"/>
      <c r="FKH947" s="108"/>
      <c r="FKI947" s="108"/>
      <c r="FKJ947" s="108"/>
      <c r="FKK947" s="108"/>
      <c r="FKL947" s="108"/>
      <c r="FKM947" s="108"/>
      <c r="FKN947" s="108"/>
      <c r="FKO947" s="108"/>
      <c r="FKP947" s="108"/>
      <c r="FKQ947" s="108"/>
      <c r="FKR947" s="108"/>
      <c r="FKS947" s="108"/>
      <c r="FKT947" s="108"/>
      <c r="FKU947" s="108"/>
      <c r="FKV947" s="108"/>
      <c r="FKW947" s="108"/>
      <c r="FKX947" s="108"/>
      <c r="FKY947" s="108"/>
      <c r="FKZ947" s="108"/>
      <c r="FLA947" s="108"/>
      <c r="FLB947" s="108"/>
      <c r="FLC947" s="108"/>
      <c r="FLD947" s="108"/>
      <c r="FLE947" s="108"/>
      <c r="FLF947" s="108"/>
      <c r="FLG947" s="108"/>
      <c r="FLH947" s="108"/>
      <c r="FLI947" s="108"/>
      <c r="FLJ947" s="108"/>
      <c r="FLK947" s="108"/>
      <c r="FLL947" s="108"/>
      <c r="FLM947" s="108"/>
      <c r="FLN947" s="108"/>
      <c r="FLO947" s="108"/>
      <c r="FLP947" s="108"/>
      <c r="FLQ947" s="108"/>
      <c r="FLR947" s="108"/>
      <c r="FLS947" s="108"/>
      <c r="FLT947" s="108"/>
      <c r="FLU947" s="108"/>
      <c r="FLV947" s="108"/>
      <c r="FLW947" s="108"/>
      <c r="FLX947" s="108"/>
      <c r="FLY947" s="108"/>
      <c r="FLZ947" s="108"/>
      <c r="FMA947" s="108"/>
      <c r="FMB947" s="108"/>
      <c r="FMC947" s="108"/>
      <c r="FMD947" s="108"/>
      <c r="FME947" s="108"/>
      <c r="FMF947" s="108"/>
      <c r="FMG947" s="108"/>
      <c r="FMH947" s="108"/>
      <c r="FMI947" s="108"/>
      <c r="FMJ947" s="108"/>
      <c r="FMK947" s="108"/>
      <c r="FML947" s="108"/>
      <c r="FMM947" s="108"/>
      <c r="FMN947" s="108"/>
      <c r="FMO947" s="108"/>
      <c r="FMP947" s="108"/>
      <c r="FMQ947" s="108"/>
      <c r="FMR947" s="108"/>
      <c r="FMS947" s="108"/>
      <c r="FMT947" s="108"/>
      <c r="FMU947" s="108"/>
      <c r="FMV947" s="108"/>
      <c r="FMW947" s="108"/>
      <c r="FMX947" s="108"/>
      <c r="FMY947" s="108"/>
      <c r="FMZ947" s="108"/>
      <c r="FNA947" s="108"/>
      <c r="FNB947" s="108"/>
      <c r="FNC947" s="108"/>
      <c r="FND947" s="108"/>
      <c r="FNE947" s="108"/>
      <c r="FNF947" s="108"/>
      <c r="FNG947" s="108"/>
      <c r="FNH947" s="108"/>
      <c r="FNI947" s="108"/>
      <c r="FNJ947" s="108"/>
      <c r="FNK947" s="108"/>
      <c r="FNL947" s="108"/>
      <c r="FNM947" s="108"/>
      <c r="FNN947" s="108"/>
      <c r="FNO947" s="108"/>
      <c r="FNP947" s="108"/>
      <c r="FNQ947" s="108"/>
      <c r="FNR947" s="108"/>
      <c r="FNS947" s="108"/>
      <c r="FNT947" s="108"/>
      <c r="FNU947" s="108"/>
      <c r="FNV947" s="108"/>
      <c r="FNW947" s="108"/>
      <c r="FNX947" s="108"/>
      <c r="FNY947" s="108"/>
      <c r="FNZ947" s="108"/>
      <c r="FOA947" s="108"/>
      <c r="FOB947" s="108"/>
      <c r="FOC947" s="108"/>
      <c r="FOD947" s="108"/>
      <c r="FOE947" s="108"/>
      <c r="FOF947" s="108"/>
      <c r="FOG947" s="108"/>
      <c r="FOH947" s="108"/>
      <c r="FOI947" s="108"/>
      <c r="FOJ947" s="108"/>
      <c r="FOK947" s="108"/>
      <c r="FOL947" s="108"/>
      <c r="FOM947" s="108"/>
      <c r="FON947" s="108"/>
      <c r="FOO947" s="108"/>
      <c r="FOP947" s="108"/>
      <c r="FOQ947" s="108"/>
      <c r="FOR947" s="108"/>
      <c r="FOS947" s="108"/>
      <c r="FOT947" s="108"/>
      <c r="FOU947" s="108"/>
      <c r="FOV947" s="108"/>
      <c r="FOW947" s="108"/>
      <c r="FOX947" s="108"/>
      <c r="FOY947" s="108"/>
      <c r="FOZ947" s="108"/>
      <c r="FPA947" s="108"/>
      <c r="FPB947" s="108"/>
      <c r="FPC947" s="108"/>
      <c r="FPD947" s="108"/>
      <c r="FPE947" s="108"/>
      <c r="FPF947" s="108"/>
      <c r="FPG947" s="108"/>
      <c r="FPH947" s="108"/>
      <c r="FPI947" s="108"/>
      <c r="FPJ947" s="108"/>
      <c r="FPK947" s="108"/>
      <c r="FPL947" s="108"/>
      <c r="FPM947" s="108"/>
      <c r="FPN947" s="108"/>
      <c r="FPO947" s="108"/>
      <c r="FPP947" s="108"/>
      <c r="FPQ947" s="108"/>
      <c r="FPR947" s="108"/>
      <c r="FPS947" s="108"/>
      <c r="FPT947" s="108"/>
      <c r="FPU947" s="108"/>
      <c r="FPV947" s="108"/>
      <c r="FPW947" s="108"/>
      <c r="FPX947" s="108"/>
      <c r="FPY947" s="108"/>
      <c r="FPZ947" s="108"/>
      <c r="FQA947" s="108"/>
      <c r="FQB947" s="108"/>
      <c r="FQC947" s="108"/>
      <c r="FQD947" s="108"/>
      <c r="FQE947" s="108"/>
      <c r="FQF947" s="108"/>
      <c r="FQG947" s="108"/>
      <c r="FQH947" s="108"/>
      <c r="FQI947" s="108"/>
      <c r="FQJ947" s="108"/>
      <c r="FQK947" s="108"/>
      <c r="FQL947" s="108"/>
      <c r="FQM947" s="108"/>
      <c r="FQN947" s="108"/>
      <c r="FQO947" s="108"/>
      <c r="FQP947" s="108"/>
      <c r="FQQ947" s="108"/>
      <c r="FQR947" s="108"/>
      <c r="FQS947" s="108"/>
      <c r="FQT947" s="108"/>
      <c r="FQU947" s="108"/>
      <c r="FQV947" s="108"/>
      <c r="FQW947" s="108"/>
      <c r="FQX947" s="108"/>
      <c r="FQY947" s="108"/>
      <c r="FQZ947" s="108"/>
      <c r="FRA947" s="108"/>
      <c r="FRB947" s="108"/>
      <c r="FRC947" s="108"/>
      <c r="FRD947" s="108"/>
      <c r="FRE947" s="108"/>
      <c r="FRF947" s="108"/>
      <c r="FRG947" s="108"/>
      <c r="FRH947" s="108"/>
      <c r="FRI947" s="108"/>
      <c r="FRJ947" s="108"/>
      <c r="FRK947" s="108"/>
      <c r="FRL947" s="108"/>
      <c r="FRM947" s="108"/>
      <c r="FRN947" s="108"/>
      <c r="FRO947" s="108"/>
      <c r="FRP947" s="108"/>
      <c r="FRQ947" s="108"/>
      <c r="FRR947" s="108"/>
      <c r="FRS947" s="108"/>
      <c r="FRT947" s="108"/>
      <c r="FRU947" s="108"/>
      <c r="FRV947" s="108"/>
      <c r="FRW947" s="108"/>
      <c r="FRX947" s="108"/>
      <c r="FRY947" s="108"/>
      <c r="FRZ947" s="108"/>
      <c r="FSA947" s="108"/>
      <c r="FSB947" s="108"/>
      <c r="FSC947" s="108"/>
      <c r="FSD947" s="108"/>
      <c r="FSE947" s="108"/>
      <c r="FSF947" s="108"/>
      <c r="FSG947" s="108"/>
      <c r="FSH947" s="108"/>
      <c r="FSI947" s="108"/>
      <c r="FSJ947" s="108"/>
      <c r="FSK947" s="108"/>
      <c r="FSL947" s="108"/>
      <c r="FSM947" s="108"/>
      <c r="FSN947" s="108"/>
      <c r="FSO947" s="108"/>
      <c r="FSP947" s="108"/>
      <c r="FSQ947" s="108"/>
      <c r="FSR947" s="108"/>
      <c r="FSS947" s="108"/>
      <c r="FST947" s="108"/>
      <c r="FSU947" s="108"/>
      <c r="FSV947" s="108"/>
      <c r="FSW947" s="108"/>
      <c r="FSX947" s="108"/>
      <c r="FSY947" s="108"/>
      <c r="FSZ947" s="108"/>
      <c r="FTA947" s="108"/>
      <c r="FTB947" s="108"/>
      <c r="FTC947" s="108"/>
      <c r="FTD947" s="108"/>
      <c r="FTE947" s="108"/>
      <c r="FTF947" s="108"/>
      <c r="FTG947" s="108"/>
      <c r="FTH947" s="108"/>
      <c r="FTI947" s="108"/>
      <c r="FTJ947" s="108"/>
      <c r="FTK947" s="108"/>
      <c r="FTL947" s="108"/>
      <c r="FTM947" s="108"/>
      <c r="FTN947" s="108"/>
      <c r="FTO947" s="108"/>
      <c r="FTP947" s="108"/>
      <c r="FTQ947" s="108"/>
      <c r="FTR947" s="108"/>
      <c r="FTS947" s="108"/>
      <c r="FTT947" s="108"/>
      <c r="FTU947" s="108"/>
      <c r="FTV947" s="108"/>
      <c r="FTW947" s="108"/>
      <c r="FTX947" s="108"/>
      <c r="FTY947" s="108"/>
      <c r="FTZ947" s="108"/>
      <c r="FUA947" s="108"/>
      <c r="FUB947" s="108"/>
      <c r="FUC947" s="108"/>
      <c r="FUD947" s="108"/>
      <c r="FUE947" s="108"/>
      <c r="FUF947" s="108"/>
      <c r="FUG947" s="108"/>
      <c r="FUH947" s="108"/>
      <c r="FUI947" s="108"/>
      <c r="FUJ947" s="108"/>
      <c r="FUK947" s="108"/>
      <c r="FUL947" s="108"/>
      <c r="FUM947" s="108"/>
      <c r="FUN947" s="108"/>
      <c r="FUO947" s="108"/>
      <c r="FUP947" s="108"/>
      <c r="FUQ947" s="108"/>
      <c r="FUR947" s="108"/>
      <c r="FUS947" s="108"/>
      <c r="FUT947" s="108"/>
      <c r="FUU947" s="108"/>
      <c r="FUV947" s="108"/>
      <c r="FUW947" s="108"/>
      <c r="FUX947" s="108"/>
      <c r="FUY947" s="108"/>
      <c r="FUZ947" s="108"/>
      <c r="FVA947" s="108"/>
      <c r="FVB947" s="108"/>
      <c r="FVC947" s="108"/>
      <c r="FVD947" s="108"/>
      <c r="FVE947" s="108"/>
      <c r="FVF947" s="108"/>
      <c r="FVG947" s="108"/>
      <c r="FVH947" s="108"/>
      <c r="FVI947" s="108"/>
      <c r="FVJ947" s="108"/>
      <c r="FVK947" s="108"/>
      <c r="FVL947" s="108"/>
      <c r="FVM947" s="108"/>
      <c r="FVN947" s="108"/>
      <c r="FVO947" s="108"/>
      <c r="FVP947" s="108"/>
      <c r="FVQ947" s="108"/>
      <c r="FVR947" s="108"/>
      <c r="FVS947" s="108"/>
      <c r="FVT947" s="108"/>
      <c r="FVU947" s="108"/>
      <c r="FVV947" s="108"/>
      <c r="FVW947" s="108"/>
      <c r="FVX947" s="108"/>
      <c r="FVY947" s="108"/>
      <c r="FVZ947" s="108"/>
      <c r="FWA947" s="108"/>
      <c r="FWB947" s="108"/>
      <c r="FWC947" s="108"/>
      <c r="FWD947" s="108"/>
      <c r="FWE947" s="108"/>
      <c r="FWF947" s="108"/>
      <c r="FWG947" s="108"/>
      <c r="FWH947" s="108"/>
      <c r="FWI947" s="108"/>
      <c r="FWJ947" s="108"/>
      <c r="FWK947" s="108"/>
      <c r="FWL947" s="108"/>
      <c r="FWM947" s="108"/>
      <c r="FWN947" s="108"/>
      <c r="FWO947" s="108"/>
      <c r="FWP947" s="108"/>
      <c r="FWQ947" s="108"/>
      <c r="FWR947" s="108"/>
      <c r="FWS947" s="108"/>
      <c r="FWT947" s="108"/>
      <c r="FWU947" s="108"/>
      <c r="FWV947" s="108"/>
      <c r="FWW947" s="108"/>
      <c r="FWX947" s="108"/>
      <c r="FWY947" s="108"/>
      <c r="FWZ947" s="108"/>
      <c r="FXA947" s="108"/>
      <c r="FXB947" s="108"/>
      <c r="FXC947" s="108"/>
      <c r="FXD947" s="108"/>
      <c r="FXE947" s="108"/>
      <c r="FXF947" s="108"/>
      <c r="FXG947" s="108"/>
      <c r="FXH947" s="108"/>
      <c r="FXI947" s="108"/>
      <c r="FXJ947" s="108"/>
      <c r="FXK947" s="108"/>
      <c r="FXL947" s="108"/>
      <c r="FXM947" s="108"/>
      <c r="FXN947" s="108"/>
      <c r="FXO947" s="108"/>
      <c r="FXP947" s="108"/>
      <c r="FXQ947" s="108"/>
      <c r="FXR947" s="108"/>
      <c r="FXS947" s="108"/>
      <c r="FXT947" s="108"/>
      <c r="FXU947" s="108"/>
      <c r="FXV947" s="108"/>
      <c r="FXW947" s="108"/>
      <c r="FXX947" s="108"/>
      <c r="FXY947" s="108"/>
      <c r="FXZ947" s="108"/>
      <c r="FYA947" s="108"/>
      <c r="FYB947" s="108"/>
      <c r="FYC947" s="108"/>
      <c r="FYD947" s="108"/>
      <c r="FYE947" s="108"/>
      <c r="FYF947" s="108"/>
      <c r="FYG947" s="108"/>
      <c r="FYH947" s="108"/>
      <c r="FYI947" s="108"/>
      <c r="FYJ947" s="108"/>
      <c r="FYK947" s="108"/>
      <c r="FYL947" s="108"/>
      <c r="FYM947" s="108"/>
      <c r="FYN947" s="108"/>
      <c r="FYO947" s="108"/>
      <c r="FYP947" s="108"/>
      <c r="FYQ947" s="108"/>
      <c r="FYR947" s="108"/>
      <c r="FYS947" s="108"/>
      <c r="FYT947" s="108"/>
      <c r="FYU947" s="108"/>
      <c r="FYV947" s="108"/>
      <c r="FYW947" s="108"/>
      <c r="FYX947" s="108"/>
      <c r="FYY947" s="108"/>
      <c r="FYZ947" s="108"/>
      <c r="FZA947" s="108"/>
      <c r="FZB947" s="108"/>
      <c r="FZC947" s="108"/>
      <c r="FZD947" s="108"/>
      <c r="FZE947" s="108"/>
      <c r="FZF947" s="108"/>
      <c r="FZG947" s="108"/>
      <c r="FZH947" s="108"/>
      <c r="FZI947" s="108"/>
      <c r="FZJ947" s="108"/>
      <c r="FZK947" s="108"/>
      <c r="FZL947" s="108"/>
      <c r="FZM947" s="108"/>
      <c r="FZN947" s="108"/>
      <c r="FZO947" s="108"/>
      <c r="FZP947" s="108"/>
      <c r="FZQ947" s="108"/>
      <c r="FZR947" s="108"/>
      <c r="FZS947" s="108"/>
      <c r="FZT947" s="108"/>
      <c r="FZU947" s="108"/>
      <c r="FZV947" s="108"/>
      <c r="FZW947" s="108"/>
      <c r="FZX947" s="108"/>
      <c r="FZY947" s="108"/>
      <c r="FZZ947" s="108"/>
      <c r="GAA947" s="108"/>
      <c r="GAB947" s="108"/>
      <c r="GAC947" s="108"/>
      <c r="GAD947" s="108"/>
      <c r="GAE947" s="108"/>
      <c r="GAF947" s="108"/>
      <c r="GAG947" s="108"/>
      <c r="GAH947" s="108"/>
      <c r="GAI947" s="108"/>
      <c r="GAJ947" s="108"/>
      <c r="GAK947" s="108"/>
      <c r="GAL947" s="108"/>
      <c r="GAM947" s="108"/>
      <c r="GAN947" s="108"/>
      <c r="GAO947" s="108"/>
      <c r="GAP947" s="108"/>
      <c r="GAQ947" s="108"/>
      <c r="GAR947" s="108"/>
      <c r="GAS947" s="108"/>
      <c r="GAT947" s="108"/>
      <c r="GAU947" s="108"/>
      <c r="GAV947" s="108"/>
      <c r="GAW947" s="108"/>
      <c r="GAX947" s="108"/>
      <c r="GAY947" s="108"/>
      <c r="GAZ947" s="108"/>
      <c r="GBA947" s="108"/>
      <c r="GBB947" s="108"/>
      <c r="GBC947" s="108"/>
      <c r="GBD947" s="108"/>
      <c r="GBE947" s="108"/>
      <c r="GBF947" s="108"/>
      <c r="GBG947" s="108"/>
      <c r="GBH947" s="108"/>
      <c r="GBI947" s="108"/>
      <c r="GBJ947" s="108"/>
      <c r="GBK947" s="108"/>
      <c r="GBL947" s="108"/>
      <c r="GBM947" s="108"/>
      <c r="GBN947" s="108"/>
      <c r="GBO947" s="108"/>
      <c r="GBP947" s="108"/>
      <c r="GBQ947" s="108"/>
      <c r="GBR947" s="108"/>
      <c r="GBS947" s="108"/>
      <c r="GBT947" s="108"/>
      <c r="GBU947" s="108"/>
      <c r="GBV947" s="108"/>
      <c r="GBW947" s="108"/>
      <c r="GBX947" s="108"/>
      <c r="GBY947" s="108"/>
      <c r="GBZ947" s="108"/>
      <c r="GCA947" s="108"/>
      <c r="GCB947" s="108"/>
      <c r="GCC947" s="108"/>
      <c r="GCD947" s="108"/>
      <c r="GCE947" s="108"/>
      <c r="GCF947" s="108"/>
      <c r="GCG947" s="108"/>
      <c r="GCH947" s="108"/>
      <c r="GCI947" s="108"/>
      <c r="GCJ947" s="108"/>
      <c r="GCK947" s="108"/>
      <c r="GCL947" s="108"/>
      <c r="GCM947" s="108"/>
      <c r="GCN947" s="108"/>
      <c r="GCO947" s="108"/>
      <c r="GCP947" s="108"/>
      <c r="GCQ947" s="108"/>
      <c r="GCR947" s="108"/>
      <c r="GCS947" s="108"/>
      <c r="GCT947" s="108"/>
      <c r="GCU947" s="108"/>
      <c r="GCV947" s="108"/>
      <c r="GCW947" s="108"/>
      <c r="GCX947" s="108"/>
      <c r="GCY947" s="108"/>
      <c r="GCZ947" s="108"/>
      <c r="GDA947" s="108"/>
      <c r="GDB947" s="108"/>
      <c r="GDC947" s="108"/>
      <c r="GDD947" s="108"/>
      <c r="GDE947" s="108"/>
      <c r="GDF947" s="108"/>
      <c r="GDG947" s="108"/>
      <c r="GDH947" s="108"/>
      <c r="GDI947" s="108"/>
      <c r="GDJ947" s="108"/>
      <c r="GDK947" s="108"/>
      <c r="GDL947" s="108"/>
      <c r="GDM947" s="108"/>
      <c r="GDN947" s="108"/>
      <c r="GDO947" s="108"/>
      <c r="GDP947" s="108"/>
      <c r="GDQ947" s="108"/>
      <c r="GDR947" s="108"/>
      <c r="GDS947" s="108"/>
      <c r="GDT947" s="108"/>
      <c r="GDU947" s="108"/>
      <c r="GDV947" s="108"/>
      <c r="GDW947" s="108"/>
      <c r="GDX947" s="108"/>
      <c r="GDY947" s="108"/>
      <c r="GDZ947" s="108"/>
      <c r="GEA947" s="108"/>
      <c r="GEB947" s="108"/>
      <c r="GEC947" s="108"/>
      <c r="GED947" s="108"/>
      <c r="GEE947" s="108"/>
      <c r="GEF947" s="108"/>
      <c r="GEG947" s="108"/>
      <c r="GEH947" s="108"/>
      <c r="GEI947" s="108"/>
      <c r="GEJ947" s="108"/>
      <c r="GEK947" s="108"/>
      <c r="GEL947" s="108"/>
      <c r="GEM947" s="108"/>
      <c r="GEN947" s="108"/>
      <c r="GEO947" s="108"/>
      <c r="GEP947" s="108"/>
      <c r="GEQ947" s="108"/>
      <c r="GER947" s="108"/>
      <c r="GES947" s="108"/>
      <c r="GET947" s="108"/>
      <c r="GEU947" s="108"/>
      <c r="GEV947" s="108"/>
      <c r="GEW947" s="108"/>
      <c r="GEX947" s="108"/>
      <c r="GEY947" s="108"/>
      <c r="GEZ947" s="108"/>
      <c r="GFA947" s="108"/>
      <c r="GFB947" s="108"/>
      <c r="GFC947" s="108"/>
      <c r="GFD947" s="108"/>
      <c r="GFE947" s="108"/>
      <c r="GFF947" s="108"/>
      <c r="GFG947" s="108"/>
      <c r="GFH947" s="108"/>
      <c r="GFI947" s="108"/>
      <c r="GFJ947" s="108"/>
      <c r="GFK947" s="108"/>
      <c r="GFL947" s="108"/>
      <c r="GFM947" s="108"/>
      <c r="GFN947" s="108"/>
      <c r="GFO947" s="108"/>
      <c r="GFP947" s="108"/>
      <c r="GFQ947" s="108"/>
      <c r="GFR947" s="108"/>
      <c r="GFS947" s="108"/>
      <c r="GFT947" s="108"/>
      <c r="GFU947" s="108"/>
      <c r="GFV947" s="108"/>
      <c r="GFW947" s="108"/>
      <c r="GFX947" s="108"/>
      <c r="GFY947" s="108"/>
      <c r="GFZ947" s="108"/>
      <c r="GGA947" s="108"/>
      <c r="GGB947" s="108"/>
      <c r="GGC947" s="108"/>
      <c r="GGD947" s="108"/>
      <c r="GGE947" s="108"/>
      <c r="GGF947" s="108"/>
      <c r="GGG947" s="108"/>
      <c r="GGH947" s="108"/>
      <c r="GGI947" s="108"/>
      <c r="GGJ947" s="108"/>
      <c r="GGK947" s="108"/>
      <c r="GGL947" s="108"/>
      <c r="GGM947" s="108"/>
      <c r="GGN947" s="108"/>
      <c r="GGO947" s="108"/>
      <c r="GGP947" s="108"/>
      <c r="GGQ947" s="108"/>
      <c r="GGR947" s="108"/>
      <c r="GGS947" s="108"/>
      <c r="GGT947" s="108"/>
      <c r="GGU947" s="108"/>
      <c r="GGV947" s="108"/>
      <c r="GGW947" s="108"/>
      <c r="GGX947" s="108"/>
      <c r="GGY947" s="108"/>
      <c r="GGZ947" s="108"/>
      <c r="GHA947" s="108"/>
      <c r="GHB947" s="108"/>
      <c r="GHC947" s="108"/>
      <c r="GHD947" s="108"/>
      <c r="GHE947" s="108"/>
      <c r="GHF947" s="108"/>
      <c r="GHG947" s="108"/>
      <c r="GHH947" s="108"/>
      <c r="GHI947" s="108"/>
      <c r="GHJ947" s="108"/>
      <c r="GHK947" s="108"/>
      <c r="GHL947" s="108"/>
      <c r="GHM947" s="108"/>
      <c r="GHN947" s="108"/>
      <c r="GHO947" s="108"/>
      <c r="GHP947" s="108"/>
      <c r="GHQ947" s="108"/>
      <c r="GHR947" s="108"/>
      <c r="GHS947" s="108"/>
      <c r="GHT947" s="108"/>
      <c r="GHU947" s="108"/>
      <c r="GHV947" s="108"/>
      <c r="GHW947" s="108"/>
      <c r="GHX947" s="108"/>
      <c r="GHY947" s="108"/>
      <c r="GHZ947" s="108"/>
      <c r="GIA947" s="108"/>
      <c r="GIB947" s="108"/>
      <c r="GIC947" s="108"/>
      <c r="GID947" s="108"/>
      <c r="GIE947" s="108"/>
      <c r="GIF947" s="108"/>
      <c r="GIG947" s="108"/>
      <c r="GIH947" s="108"/>
      <c r="GII947" s="108"/>
      <c r="GIJ947" s="108"/>
      <c r="GIK947" s="108"/>
      <c r="GIL947" s="108"/>
      <c r="GIM947" s="108"/>
      <c r="GIN947" s="108"/>
      <c r="GIO947" s="108"/>
      <c r="GIP947" s="108"/>
      <c r="GIQ947" s="108"/>
      <c r="GIR947" s="108"/>
      <c r="GIS947" s="108"/>
      <c r="GIT947" s="108"/>
      <c r="GIU947" s="108"/>
      <c r="GIV947" s="108"/>
      <c r="GIW947" s="108"/>
      <c r="GIX947" s="108"/>
      <c r="GIY947" s="108"/>
      <c r="GIZ947" s="108"/>
      <c r="GJA947" s="108"/>
      <c r="GJB947" s="108"/>
      <c r="GJC947" s="108"/>
      <c r="GJD947" s="108"/>
      <c r="GJE947" s="108"/>
      <c r="GJF947" s="108"/>
      <c r="GJG947" s="108"/>
      <c r="GJH947" s="108"/>
      <c r="GJI947" s="108"/>
      <c r="GJJ947" s="108"/>
      <c r="GJK947" s="108"/>
      <c r="GJL947" s="108"/>
      <c r="GJM947" s="108"/>
      <c r="GJN947" s="108"/>
      <c r="GJO947" s="108"/>
      <c r="GJP947" s="108"/>
      <c r="GJQ947" s="108"/>
      <c r="GJR947" s="108"/>
      <c r="GJS947" s="108"/>
      <c r="GJT947" s="108"/>
      <c r="GJU947" s="108"/>
      <c r="GJV947" s="108"/>
      <c r="GJW947" s="108"/>
      <c r="GJX947" s="108"/>
      <c r="GJY947" s="108"/>
      <c r="GJZ947" s="108"/>
      <c r="GKA947" s="108"/>
      <c r="GKB947" s="108"/>
      <c r="GKC947" s="108"/>
      <c r="GKD947" s="108"/>
      <c r="GKE947" s="108"/>
      <c r="GKF947" s="108"/>
      <c r="GKG947" s="108"/>
      <c r="GKH947" s="108"/>
      <c r="GKI947" s="108"/>
      <c r="GKJ947" s="108"/>
      <c r="GKK947" s="108"/>
      <c r="GKL947" s="108"/>
      <c r="GKM947" s="108"/>
      <c r="GKN947" s="108"/>
      <c r="GKO947" s="108"/>
      <c r="GKP947" s="108"/>
      <c r="GKQ947" s="108"/>
      <c r="GKR947" s="108"/>
      <c r="GKS947" s="108"/>
      <c r="GKT947" s="108"/>
      <c r="GKU947" s="108"/>
      <c r="GKV947" s="108"/>
      <c r="GKW947" s="108"/>
      <c r="GKX947" s="108"/>
      <c r="GKY947" s="108"/>
      <c r="GKZ947" s="108"/>
      <c r="GLA947" s="108"/>
      <c r="GLB947" s="108"/>
      <c r="GLC947" s="108"/>
      <c r="GLD947" s="108"/>
      <c r="GLE947" s="108"/>
      <c r="GLF947" s="108"/>
      <c r="GLG947" s="108"/>
      <c r="GLH947" s="108"/>
      <c r="GLI947" s="108"/>
      <c r="GLJ947" s="108"/>
      <c r="GLK947" s="108"/>
      <c r="GLL947" s="108"/>
      <c r="GLM947" s="108"/>
      <c r="GLN947" s="108"/>
      <c r="GLO947" s="108"/>
      <c r="GLP947" s="108"/>
      <c r="GLQ947" s="108"/>
      <c r="GLR947" s="108"/>
      <c r="GLS947" s="108"/>
      <c r="GLT947" s="108"/>
      <c r="GLU947" s="108"/>
      <c r="GLV947" s="108"/>
      <c r="GLW947" s="108"/>
      <c r="GLX947" s="108"/>
      <c r="GLY947" s="108"/>
      <c r="GLZ947" s="108"/>
      <c r="GMA947" s="108"/>
      <c r="GMB947" s="108"/>
      <c r="GMC947" s="108"/>
      <c r="GMD947" s="108"/>
      <c r="GME947" s="108"/>
      <c r="GMF947" s="108"/>
      <c r="GMG947" s="108"/>
      <c r="GMH947" s="108"/>
      <c r="GMI947" s="108"/>
      <c r="GMJ947" s="108"/>
      <c r="GMK947" s="108"/>
      <c r="GML947" s="108"/>
      <c r="GMM947" s="108"/>
      <c r="GMN947" s="108"/>
      <c r="GMO947" s="108"/>
      <c r="GMP947" s="108"/>
      <c r="GMQ947" s="108"/>
      <c r="GMR947" s="108"/>
      <c r="GMS947" s="108"/>
      <c r="GMT947" s="108"/>
      <c r="GMU947" s="108"/>
      <c r="GMV947" s="108"/>
      <c r="GMW947" s="108"/>
      <c r="GMX947" s="108"/>
      <c r="GMY947" s="108"/>
      <c r="GMZ947" s="108"/>
      <c r="GNA947" s="108"/>
      <c r="GNB947" s="108"/>
      <c r="GNC947" s="108"/>
      <c r="GND947" s="108"/>
      <c r="GNE947" s="108"/>
      <c r="GNF947" s="108"/>
      <c r="GNG947" s="108"/>
      <c r="GNH947" s="108"/>
      <c r="GNI947" s="108"/>
      <c r="GNJ947" s="108"/>
      <c r="GNK947" s="108"/>
      <c r="GNL947" s="108"/>
      <c r="GNM947" s="108"/>
      <c r="GNN947" s="108"/>
      <c r="GNO947" s="108"/>
      <c r="GNP947" s="108"/>
      <c r="GNQ947" s="108"/>
      <c r="GNR947" s="108"/>
      <c r="GNS947" s="108"/>
      <c r="GNT947" s="108"/>
      <c r="GNU947" s="108"/>
      <c r="GNV947" s="108"/>
      <c r="GNW947" s="108"/>
      <c r="GNX947" s="108"/>
      <c r="GNY947" s="108"/>
      <c r="GNZ947" s="108"/>
      <c r="GOA947" s="108"/>
      <c r="GOB947" s="108"/>
      <c r="GOC947" s="108"/>
      <c r="GOD947" s="108"/>
      <c r="GOE947" s="108"/>
      <c r="GOF947" s="108"/>
      <c r="GOG947" s="108"/>
      <c r="GOH947" s="108"/>
      <c r="GOI947" s="108"/>
      <c r="GOJ947" s="108"/>
      <c r="GOK947" s="108"/>
      <c r="GOL947" s="108"/>
      <c r="GOM947" s="108"/>
      <c r="GON947" s="108"/>
      <c r="GOO947" s="108"/>
      <c r="GOP947" s="108"/>
      <c r="GOQ947" s="108"/>
      <c r="GOR947" s="108"/>
      <c r="GOS947" s="108"/>
      <c r="GOT947" s="108"/>
      <c r="GOU947" s="108"/>
      <c r="GOV947" s="108"/>
      <c r="GOW947" s="108"/>
      <c r="GOX947" s="108"/>
      <c r="GOY947" s="108"/>
      <c r="GOZ947" s="108"/>
      <c r="GPA947" s="108"/>
      <c r="GPB947" s="108"/>
      <c r="GPC947" s="108"/>
      <c r="GPD947" s="108"/>
      <c r="GPE947" s="108"/>
      <c r="GPF947" s="108"/>
      <c r="GPG947" s="108"/>
      <c r="GPH947" s="108"/>
      <c r="GPI947" s="108"/>
      <c r="GPJ947" s="108"/>
      <c r="GPK947" s="108"/>
      <c r="GPL947" s="108"/>
      <c r="GPM947" s="108"/>
      <c r="GPN947" s="108"/>
      <c r="GPO947" s="108"/>
      <c r="GPP947" s="108"/>
      <c r="GPQ947" s="108"/>
      <c r="GPR947" s="108"/>
      <c r="GPS947" s="108"/>
      <c r="GPT947" s="108"/>
      <c r="GPU947" s="108"/>
      <c r="GPV947" s="108"/>
      <c r="GPW947" s="108"/>
      <c r="GPX947" s="108"/>
      <c r="GPY947" s="108"/>
      <c r="GPZ947" s="108"/>
      <c r="GQA947" s="108"/>
      <c r="GQB947" s="108"/>
      <c r="GQC947" s="108"/>
      <c r="GQD947" s="108"/>
      <c r="GQE947" s="108"/>
      <c r="GQF947" s="108"/>
      <c r="GQG947" s="108"/>
      <c r="GQH947" s="108"/>
      <c r="GQI947" s="108"/>
      <c r="GQJ947" s="108"/>
      <c r="GQK947" s="108"/>
      <c r="GQL947" s="108"/>
      <c r="GQM947" s="108"/>
      <c r="GQN947" s="108"/>
      <c r="GQO947" s="108"/>
      <c r="GQP947" s="108"/>
      <c r="GQQ947" s="108"/>
      <c r="GQR947" s="108"/>
      <c r="GQS947" s="108"/>
      <c r="GQT947" s="108"/>
      <c r="GQU947" s="108"/>
      <c r="GQV947" s="108"/>
      <c r="GQW947" s="108"/>
      <c r="GQX947" s="108"/>
      <c r="GQY947" s="108"/>
      <c r="GQZ947" s="108"/>
      <c r="GRA947" s="108"/>
      <c r="GRB947" s="108"/>
      <c r="GRC947" s="108"/>
      <c r="GRD947" s="108"/>
      <c r="GRE947" s="108"/>
      <c r="GRF947" s="108"/>
      <c r="GRG947" s="108"/>
      <c r="GRH947" s="108"/>
      <c r="GRI947" s="108"/>
      <c r="GRJ947" s="108"/>
      <c r="GRK947" s="108"/>
      <c r="GRL947" s="108"/>
      <c r="GRM947" s="108"/>
      <c r="GRN947" s="108"/>
      <c r="GRO947" s="108"/>
      <c r="GRP947" s="108"/>
      <c r="GRQ947" s="108"/>
      <c r="GRR947" s="108"/>
      <c r="GRS947" s="108"/>
      <c r="GRT947" s="108"/>
      <c r="GRU947" s="108"/>
      <c r="GRV947" s="108"/>
      <c r="GRW947" s="108"/>
      <c r="GRX947" s="108"/>
      <c r="GRY947" s="108"/>
      <c r="GRZ947" s="108"/>
      <c r="GSA947" s="108"/>
      <c r="GSB947" s="108"/>
      <c r="GSC947" s="108"/>
      <c r="GSD947" s="108"/>
      <c r="GSE947" s="108"/>
      <c r="GSF947" s="108"/>
      <c r="GSG947" s="108"/>
      <c r="GSH947" s="108"/>
      <c r="GSI947" s="108"/>
      <c r="GSJ947" s="108"/>
      <c r="GSK947" s="108"/>
      <c r="GSL947" s="108"/>
      <c r="GSM947" s="108"/>
      <c r="GSN947" s="108"/>
      <c r="GSO947" s="108"/>
      <c r="GSP947" s="108"/>
      <c r="GSQ947" s="108"/>
      <c r="GSR947" s="108"/>
      <c r="GSS947" s="108"/>
      <c r="GST947" s="108"/>
      <c r="GSU947" s="108"/>
      <c r="GSV947" s="108"/>
      <c r="GSW947" s="108"/>
      <c r="GSX947" s="108"/>
      <c r="GSY947" s="108"/>
      <c r="GSZ947" s="108"/>
      <c r="GTA947" s="108"/>
      <c r="GTB947" s="108"/>
      <c r="GTC947" s="108"/>
      <c r="GTD947" s="108"/>
      <c r="GTE947" s="108"/>
      <c r="GTF947" s="108"/>
      <c r="GTG947" s="108"/>
      <c r="GTH947" s="108"/>
      <c r="GTI947" s="108"/>
      <c r="GTJ947" s="108"/>
      <c r="GTK947" s="108"/>
      <c r="GTL947" s="108"/>
      <c r="GTM947" s="108"/>
      <c r="GTN947" s="108"/>
      <c r="GTO947" s="108"/>
      <c r="GTP947" s="108"/>
      <c r="GTQ947" s="108"/>
      <c r="GTR947" s="108"/>
      <c r="GTS947" s="108"/>
      <c r="GTT947" s="108"/>
      <c r="GTU947" s="108"/>
      <c r="GTV947" s="108"/>
      <c r="GTW947" s="108"/>
      <c r="GTX947" s="108"/>
      <c r="GTY947" s="108"/>
      <c r="GTZ947" s="108"/>
      <c r="GUA947" s="108"/>
      <c r="GUB947" s="108"/>
      <c r="GUC947" s="108"/>
      <c r="GUD947" s="108"/>
      <c r="GUE947" s="108"/>
      <c r="GUF947" s="108"/>
      <c r="GUG947" s="108"/>
      <c r="GUH947" s="108"/>
      <c r="GUI947" s="108"/>
      <c r="GUJ947" s="108"/>
      <c r="GUK947" s="108"/>
      <c r="GUL947" s="108"/>
      <c r="GUM947" s="108"/>
      <c r="GUN947" s="108"/>
      <c r="GUO947" s="108"/>
      <c r="GUP947" s="108"/>
      <c r="GUQ947" s="108"/>
      <c r="GUR947" s="108"/>
      <c r="GUS947" s="108"/>
      <c r="GUT947" s="108"/>
      <c r="GUU947" s="108"/>
      <c r="GUV947" s="108"/>
      <c r="GUW947" s="108"/>
      <c r="GUX947" s="108"/>
      <c r="GUY947" s="108"/>
      <c r="GUZ947" s="108"/>
      <c r="GVA947" s="108"/>
      <c r="GVB947" s="108"/>
      <c r="GVC947" s="108"/>
      <c r="GVD947" s="108"/>
      <c r="GVE947" s="108"/>
      <c r="GVF947" s="108"/>
      <c r="GVG947" s="108"/>
      <c r="GVH947" s="108"/>
      <c r="GVI947" s="108"/>
      <c r="GVJ947" s="108"/>
      <c r="GVK947" s="108"/>
      <c r="GVL947" s="108"/>
      <c r="GVM947" s="108"/>
      <c r="GVN947" s="108"/>
      <c r="GVO947" s="108"/>
      <c r="GVP947" s="108"/>
      <c r="GVQ947" s="108"/>
      <c r="GVR947" s="108"/>
      <c r="GVS947" s="108"/>
      <c r="GVT947" s="108"/>
      <c r="GVU947" s="108"/>
      <c r="GVV947" s="108"/>
      <c r="GVW947" s="108"/>
      <c r="GVX947" s="108"/>
      <c r="GVY947" s="108"/>
      <c r="GVZ947" s="108"/>
      <c r="GWA947" s="108"/>
      <c r="GWB947" s="108"/>
      <c r="GWC947" s="108"/>
      <c r="GWD947" s="108"/>
      <c r="GWE947" s="108"/>
      <c r="GWF947" s="108"/>
      <c r="GWG947" s="108"/>
      <c r="GWH947" s="108"/>
      <c r="GWI947" s="108"/>
      <c r="GWJ947" s="108"/>
      <c r="GWK947" s="108"/>
      <c r="GWL947" s="108"/>
      <c r="GWM947" s="108"/>
      <c r="GWN947" s="108"/>
      <c r="GWO947" s="108"/>
      <c r="GWP947" s="108"/>
      <c r="GWQ947" s="108"/>
      <c r="GWR947" s="108"/>
      <c r="GWS947" s="108"/>
      <c r="GWT947" s="108"/>
      <c r="GWU947" s="108"/>
      <c r="GWV947" s="108"/>
      <c r="GWW947" s="108"/>
      <c r="GWX947" s="108"/>
      <c r="GWY947" s="108"/>
      <c r="GWZ947" s="108"/>
      <c r="GXA947" s="108"/>
      <c r="GXB947" s="108"/>
      <c r="GXC947" s="108"/>
      <c r="GXD947" s="108"/>
      <c r="GXE947" s="108"/>
      <c r="GXF947" s="108"/>
      <c r="GXG947" s="108"/>
      <c r="GXH947" s="108"/>
      <c r="GXI947" s="108"/>
      <c r="GXJ947" s="108"/>
      <c r="GXK947" s="108"/>
      <c r="GXL947" s="108"/>
      <c r="GXM947" s="108"/>
      <c r="GXN947" s="108"/>
      <c r="GXO947" s="108"/>
      <c r="GXP947" s="108"/>
      <c r="GXQ947" s="108"/>
      <c r="GXR947" s="108"/>
      <c r="GXS947" s="108"/>
      <c r="GXT947" s="108"/>
      <c r="GXU947" s="108"/>
      <c r="GXV947" s="108"/>
      <c r="GXW947" s="108"/>
      <c r="GXX947" s="108"/>
      <c r="GXY947" s="108"/>
      <c r="GXZ947" s="108"/>
      <c r="GYA947" s="108"/>
      <c r="GYB947" s="108"/>
      <c r="GYC947" s="108"/>
      <c r="GYD947" s="108"/>
      <c r="GYE947" s="108"/>
      <c r="GYF947" s="108"/>
      <c r="GYG947" s="108"/>
      <c r="GYH947" s="108"/>
      <c r="GYI947" s="108"/>
      <c r="GYJ947" s="108"/>
      <c r="GYK947" s="108"/>
      <c r="GYL947" s="108"/>
      <c r="GYM947" s="108"/>
      <c r="GYN947" s="108"/>
      <c r="GYO947" s="108"/>
      <c r="GYP947" s="108"/>
      <c r="GYQ947" s="108"/>
      <c r="GYR947" s="108"/>
      <c r="GYS947" s="108"/>
      <c r="GYT947" s="108"/>
      <c r="GYU947" s="108"/>
      <c r="GYV947" s="108"/>
      <c r="GYW947" s="108"/>
      <c r="GYX947" s="108"/>
      <c r="GYY947" s="108"/>
      <c r="GYZ947" s="108"/>
      <c r="GZA947" s="108"/>
      <c r="GZB947" s="108"/>
      <c r="GZC947" s="108"/>
      <c r="GZD947" s="108"/>
      <c r="GZE947" s="108"/>
      <c r="GZF947" s="108"/>
      <c r="GZG947" s="108"/>
      <c r="GZH947" s="108"/>
      <c r="GZI947" s="108"/>
      <c r="GZJ947" s="108"/>
      <c r="GZK947" s="108"/>
      <c r="GZL947" s="108"/>
      <c r="GZM947" s="108"/>
      <c r="GZN947" s="108"/>
      <c r="GZO947" s="108"/>
      <c r="GZP947" s="108"/>
      <c r="GZQ947" s="108"/>
      <c r="GZR947" s="108"/>
      <c r="GZS947" s="108"/>
      <c r="GZT947" s="108"/>
      <c r="GZU947" s="108"/>
      <c r="GZV947" s="108"/>
      <c r="GZW947" s="108"/>
      <c r="GZX947" s="108"/>
      <c r="GZY947" s="108"/>
      <c r="GZZ947" s="108"/>
      <c r="HAA947" s="108"/>
      <c r="HAB947" s="108"/>
      <c r="HAC947" s="108"/>
      <c r="HAD947" s="108"/>
      <c r="HAE947" s="108"/>
      <c r="HAF947" s="108"/>
      <c r="HAG947" s="108"/>
      <c r="HAH947" s="108"/>
      <c r="HAI947" s="108"/>
      <c r="HAJ947" s="108"/>
      <c r="HAK947" s="108"/>
      <c r="HAL947" s="108"/>
      <c r="HAM947" s="108"/>
      <c r="HAN947" s="108"/>
      <c r="HAO947" s="108"/>
      <c r="HAP947" s="108"/>
      <c r="HAQ947" s="108"/>
      <c r="HAR947" s="108"/>
      <c r="HAS947" s="108"/>
      <c r="HAT947" s="108"/>
      <c r="HAU947" s="108"/>
      <c r="HAV947" s="108"/>
      <c r="HAW947" s="108"/>
      <c r="HAX947" s="108"/>
      <c r="HAY947" s="108"/>
      <c r="HAZ947" s="108"/>
      <c r="HBA947" s="108"/>
      <c r="HBB947" s="108"/>
      <c r="HBC947" s="108"/>
      <c r="HBD947" s="108"/>
      <c r="HBE947" s="108"/>
      <c r="HBF947" s="108"/>
      <c r="HBG947" s="108"/>
      <c r="HBH947" s="108"/>
      <c r="HBI947" s="108"/>
      <c r="HBJ947" s="108"/>
      <c r="HBK947" s="108"/>
      <c r="HBL947" s="108"/>
      <c r="HBM947" s="108"/>
      <c r="HBN947" s="108"/>
      <c r="HBO947" s="108"/>
      <c r="HBP947" s="108"/>
      <c r="HBQ947" s="108"/>
      <c r="HBR947" s="108"/>
      <c r="HBS947" s="108"/>
      <c r="HBT947" s="108"/>
      <c r="HBU947" s="108"/>
      <c r="HBV947" s="108"/>
      <c r="HBW947" s="108"/>
      <c r="HBX947" s="108"/>
      <c r="HBY947" s="108"/>
      <c r="HBZ947" s="108"/>
      <c r="HCA947" s="108"/>
      <c r="HCB947" s="108"/>
      <c r="HCC947" s="108"/>
      <c r="HCD947" s="108"/>
      <c r="HCE947" s="108"/>
      <c r="HCF947" s="108"/>
      <c r="HCG947" s="108"/>
      <c r="HCH947" s="108"/>
      <c r="HCI947" s="108"/>
      <c r="HCJ947" s="108"/>
      <c r="HCK947" s="108"/>
      <c r="HCL947" s="108"/>
      <c r="HCM947" s="108"/>
      <c r="HCN947" s="108"/>
      <c r="HCO947" s="108"/>
      <c r="HCP947" s="108"/>
      <c r="HCQ947" s="108"/>
      <c r="HCR947" s="108"/>
      <c r="HCS947" s="108"/>
      <c r="HCT947" s="108"/>
      <c r="HCU947" s="108"/>
      <c r="HCV947" s="108"/>
      <c r="HCW947" s="108"/>
      <c r="HCX947" s="108"/>
      <c r="HCY947" s="108"/>
      <c r="HCZ947" s="108"/>
      <c r="HDA947" s="108"/>
      <c r="HDB947" s="108"/>
      <c r="HDC947" s="108"/>
      <c r="HDD947" s="108"/>
      <c r="HDE947" s="108"/>
      <c r="HDF947" s="108"/>
      <c r="HDG947" s="108"/>
      <c r="HDH947" s="108"/>
      <c r="HDI947" s="108"/>
      <c r="HDJ947" s="108"/>
      <c r="HDK947" s="108"/>
      <c r="HDL947" s="108"/>
      <c r="HDM947" s="108"/>
      <c r="HDN947" s="108"/>
      <c r="HDO947" s="108"/>
      <c r="HDP947" s="108"/>
      <c r="HDQ947" s="108"/>
      <c r="HDR947" s="108"/>
      <c r="HDS947" s="108"/>
      <c r="HDT947" s="108"/>
      <c r="HDU947" s="108"/>
      <c r="HDV947" s="108"/>
      <c r="HDW947" s="108"/>
      <c r="HDX947" s="108"/>
      <c r="HDY947" s="108"/>
      <c r="HDZ947" s="108"/>
      <c r="HEA947" s="108"/>
      <c r="HEB947" s="108"/>
      <c r="HEC947" s="108"/>
      <c r="HED947" s="108"/>
      <c r="HEE947" s="108"/>
      <c r="HEF947" s="108"/>
      <c r="HEG947" s="108"/>
      <c r="HEH947" s="108"/>
      <c r="HEI947" s="108"/>
      <c r="HEJ947" s="108"/>
      <c r="HEK947" s="108"/>
      <c r="HEL947" s="108"/>
      <c r="HEM947" s="108"/>
      <c r="HEN947" s="108"/>
      <c r="HEO947" s="108"/>
      <c r="HEP947" s="108"/>
      <c r="HEQ947" s="108"/>
      <c r="HER947" s="108"/>
      <c r="HES947" s="108"/>
      <c r="HET947" s="108"/>
      <c r="HEU947" s="108"/>
      <c r="HEV947" s="108"/>
      <c r="HEW947" s="108"/>
      <c r="HEX947" s="108"/>
      <c r="HEY947" s="108"/>
      <c r="HEZ947" s="108"/>
      <c r="HFA947" s="108"/>
      <c r="HFB947" s="108"/>
      <c r="HFC947" s="108"/>
      <c r="HFD947" s="108"/>
      <c r="HFE947" s="108"/>
      <c r="HFF947" s="108"/>
      <c r="HFG947" s="108"/>
      <c r="HFH947" s="108"/>
      <c r="HFI947" s="108"/>
      <c r="HFJ947" s="108"/>
      <c r="HFK947" s="108"/>
      <c r="HFL947" s="108"/>
      <c r="HFM947" s="108"/>
      <c r="HFN947" s="108"/>
      <c r="HFO947" s="108"/>
      <c r="HFP947" s="108"/>
      <c r="HFQ947" s="108"/>
      <c r="HFR947" s="108"/>
      <c r="HFS947" s="108"/>
      <c r="HFT947" s="108"/>
      <c r="HFU947" s="108"/>
      <c r="HFV947" s="108"/>
      <c r="HFW947" s="108"/>
      <c r="HFX947" s="108"/>
      <c r="HFY947" s="108"/>
      <c r="HFZ947" s="108"/>
      <c r="HGA947" s="108"/>
      <c r="HGB947" s="108"/>
      <c r="HGC947" s="108"/>
      <c r="HGD947" s="108"/>
      <c r="HGE947" s="108"/>
      <c r="HGF947" s="108"/>
      <c r="HGG947" s="108"/>
      <c r="HGH947" s="108"/>
      <c r="HGI947" s="108"/>
      <c r="HGJ947" s="108"/>
      <c r="HGK947" s="108"/>
      <c r="HGL947" s="108"/>
      <c r="HGM947" s="108"/>
      <c r="HGN947" s="108"/>
      <c r="HGO947" s="108"/>
      <c r="HGP947" s="108"/>
      <c r="HGQ947" s="108"/>
      <c r="HGR947" s="108"/>
      <c r="HGS947" s="108"/>
      <c r="HGT947" s="108"/>
      <c r="HGU947" s="108"/>
      <c r="HGV947" s="108"/>
      <c r="HGW947" s="108"/>
      <c r="HGX947" s="108"/>
      <c r="HGY947" s="108"/>
      <c r="HGZ947" s="108"/>
      <c r="HHA947" s="108"/>
      <c r="HHB947" s="108"/>
      <c r="HHC947" s="108"/>
      <c r="HHD947" s="108"/>
      <c r="HHE947" s="108"/>
      <c r="HHF947" s="108"/>
      <c r="HHG947" s="108"/>
      <c r="HHH947" s="108"/>
      <c r="HHI947" s="108"/>
      <c r="HHJ947" s="108"/>
      <c r="HHK947" s="108"/>
      <c r="HHL947" s="108"/>
      <c r="HHM947" s="108"/>
      <c r="HHN947" s="108"/>
      <c r="HHO947" s="108"/>
      <c r="HHP947" s="108"/>
      <c r="HHQ947" s="108"/>
      <c r="HHR947" s="108"/>
      <c r="HHS947" s="108"/>
      <c r="HHT947" s="108"/>
      <c r="HHU947" s="108"/>
      <c r="HHV947" s="108"/>
      <c r="HHW947" s="108"/>
      <c r="HHX947" s="108"/>
      <c r="HHY947" s="108"/>
      <c r="HHZ947" s="108"/>
      <c r="HIA947" s="108"/>
      <c r="HIB947" s="108"/>
      <c r="HIC947" s="108"/>
      <c r="HID947" s="108"/>
      <c r="HIE947" s="108"/>
      <c r="HIF947" s="108"/>
      <c r="HIG947" s="108"/>
      <c r="HIH947" s="108"/>
      <c r="HII947" s="108"/>
      <c r="HIJ947" s="108"/>
      <c r="HIK947" s="108"/>
      <c r="HIL947" s="108"/>
      <c r="HIM947" s="108"/>
      <c r="HIN947" s="108"/>
      <c r="HIO947" s="108"/>
      <c r="HIP947" s="108"/>
      <c r="HIQ947" s="108"/>
      <c r="HIR947" s="108"/>
      <c r="HIS947" s="108"/>
      <c r="HIT947" s="108"/>
      <c r="HIU947" s="108"/>
      <c r="HIV947" s="108"/>
      <c r="HIW947" s="108"/>
      <c r="HIX947" s="108"/>
      <c r="HIY947" s="108"/>
      <c r="HIZ947" s="108"/>
      <c r="HJA947" s="108"/>
      <c r="HJB947" s="108"/>
      <c r="HJC947" s="108"/>
      <c r="HJD947" s="108"/>
      <c r="HJE947" s="108"/>
      <c r="HJF947" s="108"/>
      <c r="HJG947" s="108"/>
      <c r="HJH947" s="108"/>
      <c r="HJI947" s="108"/>
      <c r="HJJ947" s="108"/>
      <c r="HJK947" s="108"/>
      <c r="HJL947" s="108"/>
      <c r="HJM947" s="108"/>
      <c r="HJN947" s="108"/>
      <c r="HJO947" s="108"/>
      <c r="HJP947" s="108"/>
      <c r="HJQ947" s="108"/>
      <c r="HJR947" s="108"/>
      <c r="HJS947" s="108"/>
      <c r="HJT947" s="108"/>
      <c r="HJU947" s="108"/>
      <c r="HJV947" s="108"/>
      <c r="HJW947" s="108"/>
      <c r="HJX947" s="108"/>
      <c r="HJY947" s="108"/>
      <c r="HJZ947" s="108"/>
      <c r="HKA947" s="108"/>
      <c r="HKB947" s="108"/>
      <c r="HKC947" s="108"/>
      <c r="HKD947" s="108"/>
      <c r="HKE947" s="108"/>
      <c r="HKF947" s="108"/>
      <c r="HKG947" s="108"/>
      <c r="HKH947" s="108"/>
      <c r="HKI947" s="108"/>
      <c r="HKJ947" s="108"/>
      <c r="HKK947" s="108"/>
      <c r="HKL947" s="108"/>
      <c r="HKM947" s="108"/>
      <c r="HKN947" s="108"/>
      <c r="HKO947" s="108"/>
      <c r="HKP947" s="108"/>
      <c r="HKQ947" s="108"/>
      <c r="HKR947" s="108"/>
      <c r="HKS947" s="108"/>
      <c r="HKT947" s="108"/>
      <c r="HKU947" s="108"/>
      <c r="HKV947" s="108"/>
      <c r="HKW947" s="108"/>
      <c r="HKX947" s="108"/>
      <c r="HKY947" s="108"/>
      <c r="HKZ947" s="108"/>
      <c r="HLA947" s="108"/>
      <c r="HLB947" s="108"/>
      <c r="HLC947" s="108"/>
      <c r="HLD947" s="108"/>
      <c r="HLE947" s="108"/>
      <c r="HLF947" s="108"/>
      <c r="HLG947" s="108"/>
      <c r="HLH947" s="108"/>
      <c r="HLI947" s="108"/>
      <c r="HLJ947" s="108"/>
      <c r="HLK947" s="108"/>
      <c r="HLL947" s="108"/>
      <c r="HLM947" s="108"/>
      <c r="HLN947" s="108"/>
      <c r="HLO947" s="108"/>
      <c r="HLP947" s="108"/>
      <c r="HLQ947" s="108"/>
      <c r="HLR947" s="108"/>
      <c r="HLS947" s="108"/>
      <c r="HLT947" s="108"/>
      <c r="HLU947" s="108"/>
      <c r="HLV947" s="108"/>
      <c r="HLW947" s="108"/>
      <c r="HLX947" s="108"/>
      <c r="HLY947" s="108"/>
      <c r="HLZ947" s="108"/>
      <c r="HMA947" s="108"/>
      <c r="HMB947" s="108"/>
      <c r="HMC947" s="108"/>
      <c r="HMD947" s="108"/>
      <c r="HME947" s="108"/>
      <c r="HMF947" s="108"/>
      <c r="HMG947" s="108"/>
      <c r="HMH947" s="108"/>
      <c r="HMI947" s="108"/>
      <c r="HMJ947" s="108"/>
      <c r="HMK947" s="108"/>
      <c r="HML947" s="108"/>
      <c r="HMM947" s="108"/>
      <c r="HMN947" s="108"/>
      <c r="HMO947" s="108"/>
      <c r="HMP947" s="108"/>
      <c r="HMQ947" s="108"/>
      <c r="HMR947" s="108"/>
      <c r="HMS947" s="108"/>
      <c r="HMT947" s="108"/>
      <c r="HMU947" s="108"/>
      <c r="HMV947" s="108"/>
      <c r="HMW947" s="108"/>
      <c r="HMX947" s="108"/>
      <c r="HMY947" s="108"/>
      <c r="HMZ947" s="108"/>
      <c r="HNA947" s="108"/>
      <c r="HNB947" s="108"/>
      <c r="HNC947" s="108"/>
      <c r="HND947" s="108"/>
      <c r="HNE947" s="108"/>
      <c r="HNF947" s="108"/>
      <c r="HNG947" s="108"/>
      <c r="HNH947" s="108"/>
      <c r="HNI947" s="108"/>
      <c r="HNJ947" s="108"/>
      <c r="HNK947" s="108"/>
      <c r="HNL947" s="108"/>
      <c r="HNM947" s="108"/>
      <c r="HNN947" s="108"/>
      <c r="HNO947" s="108"/>
      <c r="HNP947" s="108"/>
      <c r="HNQ947" s="108"/>
      <c r="HNR947" s="108"/>
      <c r="HNS947" s="108"/>
      <c r="HNT947" s="108"/>
      <c r="HNU947" s="108"/>
      <c r="HNV947" s="108"/>
      <c r="HNW947" s="108"/>
      <c r="HNX947" s="108"/>
      <c r="HNY947" s="108"/>
      <c r="HNZ947" s="108"/>
      <c r="HOA947" s="108"/>
      <c r="HOB947" s="108"/>
      <c r="HOC947" s="108"/>
      <c r="HOD947" s="108"/>
      <c r="HOE947" s="108"/>
      <c r="HOF947" s="108"/>
      <c r="HOG947" s="108"/>
      <c r="HOH947" s="108"/>
      <c r="HOI947" s="108"/>
      <c r="HOJ947" s="108"/>
      <c r="HOK947" s="108"/>
      <c r="HOL947" s="108"/>
      <c r="HOM947" s="108"/>
      <c r="HON947" s="108"/>
      <c r="HOO947" s="108"/>
      <c r="HOP947" s="108"/>
      <c r="HOQ947" s="108"/>
      <c r="HOR947" s="108"/>
      <c r="HOS947" s="108"/>
      <c r="HOT947" s="108"/>
      <c r="HOU947" s="108"/>
      <c r="HOV947" s="108"/>
      <c r="HOW947" s="108"/>
      <c r="HOX947" s="108"/>
      <c r="HOY947" s="108"/>
      <c r="HOZ947" s="108"/>
      <c r="HPA947" s="108"/>
      <c r="HPB947" s="108"/>
      <c r="HPC947" s="108"/>
      <c r="HPD947" s="108"/>
      <c r="HPE947" s="108"/>
      <c r="HPF947" s="108"/>
      <c r="HPG947" s="108"/>
      <c r="HPH947" s="108"/>
      <c r="HPI947" s="108"/>
      <c r="HPJ947" s="108"/>
      <c r="HPK947" s="108"/>
      <c r="HPL947" s="108"/>
      <c r="HPM947" s="108"/>
      <c r="HPN947" s="108"/>
      <c r="HPO947" s="108"/>
      <c r="HPP947" s="108"/>
      <c r="HPQ947" s="108"/>
      <c r="HPR947" s="108"/>
      <c r="HPS947" s="108"/>
      <c r="HPT947" s="108"/>
      <c r="HPU947" s="108"/>
      <c r="HPV947" s="108"/>
      <c r="HPW947" s="108"/>
      <c r="HPX947" s="108"/>
      <c r="HPY947" s="108"/>
      <c r="HPZ947" s="108"/>
      <c r="HQA947" s="108"/>
      <c r="HQB947" s="108"/>
      <c r="HQC947" s="108"/>
      <c r="HQD947" s="108"/>
      <c r="HQE947" s="108"/>
      <c r="HQF947" s="108"/>
      <c r="HQG947" s="108"/>
      <c r="HQH947" s="108"/>
      <c r="HQI947" s="108"/>
      <c r="HQJ947" s="108"/>
      <c r="HQK947" s="108"/>
      <c r="HQL947" s="108"/>
      <c r="HQM947" s="108"/>
      <c r="HQN947" s="108"/>
      <c r="HQO947" s="108"/>
      <c r="HQP947" s="108"/>
      <c r="HQQ947" s="108"/>
      <c r="HQR947" s="108"/>
      <c r="HQS947" s="108"/>
      <c r="HQT947" s="108"/>
      <c r="HQU947" s="108"/>
      <c r="HQV947" s="108"/>
      <c r="HQW947" s="108"/>
      <c r="HQX947" s="108"/>
      <c r="HQY947" s="108"/>
      <c r="HQZ947" s="108"/>
      <c r="HRA947" s="108"/>
      <c r="HRB947" s="108"/>
      <c r="HRC947" s="108"/>
      <c r="HRD947" s="108"/>
      <c r="HRE947" s="108"/>
      <c r="HRF947" s="108"/>
      <c r="HRG947" s="108"/>
      <c r="HRH947" s="108"/>
      <c r="HRI947" s="108"/>
      <c r="HRJ947" s="108"/>
      <c r="HRK947" s="108"/>
      <c r="HRL947" s="108"/>
      <c r="HRM947" s="108"/>
      <c r="HRN947" s="108"/>
      <c r="HRO947" s="108"/>
      <c r="HRP947" s="108"/>
      <c r="HRQ947" s="108"/>
      <c r="HRR947" s="108"/>
      <c r="HRS947" s="108"/>
      <c r="HRT947" s="108"/>
      <c r="HRU947" s="108"/>
      <c r="HRV947" s="108"/>
      <c r="HRW947" s="108"/>
      <c r="HRX947" s="108"/>
      <c r="HRY947" s="108"/>
      <c r="HRZ947" s="108"/>
      <c r="HSA947" s="108"/>
      <c r="HSB947" s="108"/>
      <c r="HSC947" s="108"/>
      <c r="HSD947" s="108"/>
      <c r="HSE947" s="108"/>
      <c r="HSF947" s="108"/>
      <c r="HSG947" s="108"/>
      <c r="HSH947" s="108"/>
      <c r="HSI947" s="108"/>
      <c r="HSJ947" s="108"/>
      <c r="HSK947" s="108"/>
      <c r="HSL947" s="108"/>
      <c r="HSM947" s="108"/>
      <c r="HSN947" s="108"/>
      <c r="HSO947" s="108"/>
      <c r="HSP947" s="108"/>
      <c r="HSQ947" s="108"/>
      <c r="HSR947" s="108"/>
      <c r="HSS947" s="108"/>
      <c r="HST947" s="108"/>
      <c r="HSU947" s="108"/>
      <c r="HSV947" s="108"/>
      <c r="HSW947" s="108"/>
      <c r="HSX947" s="108"/>
      <c r="HSY947" s="108"/>
      <c r="HSZ947" s="108"/>
      <c r="HTA947" s="108"/>
      <c r="HTB947" s="108"/>
      <c r="HTC947" s="108"/>
      <c r="HTD947" s="108"/>
      <c r="HTE947" s="108"/>
      <c r="HTF947" s="108"/>
      <c r="HTG947" s="108"/>
      <c r="HTH947" s="108"/>
      <c r="HTI947" s="108"/>
      <c r="HTJ947" s="108"/>
      <c r="HTK947" s="108"/>
      <c r="HTL947" s="108"/>
      <c r="HTM947" s="108"/>
      <c r="HTN947" s="108"/>
      <c r="HTO947" s="108"/>
      <c r="HTP947" s="108"/>
      <c r="HTQ947" s="108"/>
      <c r="HTR947" s="108"/>
      <c r="HTS947" s="108"/>
      <c r="HTT947" s="108"/>
      <c r="HTU947" s="108"/>
      <c r="HTV947" s="108"/>
      <c r="HTW947" s="108"/>
      <c r="HTX947" s="108"/>
      <c r="HTY947" s="108"/>
      <c r="HTZ947" s="108"/>
      <c r="HUA947" s="108"/>
      <c r="HUB947" s="108"/>
      <c r="HUC947" s="108"/>
      <c r="HUD947" s="108"/>
      <c r="HUE947" s="108"/>
      <c r="HUF947" s="108"/>
      <c r="HUG947" s="108"/>
      <c r="HUH947" s="108"/>
      <c r="HUI947" s="108"/>
      <c r="HUJ947" s="108"/>
      <c r="HUK947" s="108"/>
      <c r="HUL947" s="108"/>
      <c r="HUM947" s="108"/>
      <c r="HUN947" s="108"/>
      <c r="HUO947" s="108"/>
      <c r="HUP947" s="108"/>
      <c r="HUQ947" s="108"/>
      <c r="HUR947" s="108"/>
      <c r="HUS947" s="108"/>
      <c r="HUT947" s="108"/>
      <c r="HUU947" s="108"/>
      <c r="HUV947" s="108"/>
      <c r="HUW947" s="108"/>
      <c r="HUX947" s="108"/>
      <c r="HUY947" s="108"/>
      <c r="HUZ947" s="108"/>
      <c r="HVA947" s="108"/>
      <c r="HVB947" s="108"/>
      <c r="HVC947" s="108"/>
      <c r="HVD947" s="108"/>
      <c r="HVE947" s="108"/>
      <c r="HVF947" s="108"/>
      <c r="HVG947" s="108"/>
      <c r="HVH947" s="108"/>
      <c r="HVI947" s="108"/>
      <c r="HVJ947" s="108"/>
      <c r="HVK947" s="108"/>
      <c r="HVL947" s="108"/>
      <c r="HVM947" s="108"/>
      <c r="HVN947" s="108"/>
      <c r="HVO947" s="108"/>
      <c r="HVP947" s="108"/>
      <c r="HVQ947" s="108"/>
      <c r="HVR947" s="108"/>
      <c r="HVS947" s="108"/>
      <c r="HVT947" s="108"/>
      <c r="HVU947" s="108"/>
      <c r="HVV947" s="108"/>
      <c r="HVW947" s="108"/>
      <c r="HVX947" s="108"/>
      <c r="HVY947" s="108"/>
      <c r="HVZ947" s="108"/>
      <c r="HWA947" s="108"/>
      <c r="HWB947" s="108"/>
      <c r="HWC947" s="108"/>
      <c r="HWD947" s="108"/>
      <c r="HWE947" s="108"/>
      <c r="HWF947" s="108"/>
      <c r="HWG947" s="108"/>
      <c r="HWH947" s="108"/>
      <c r="HWI947" s="108"/>
      <c r="HWJ947" s="108"/>
      <c r="HWK947" s="108"/>
      <c r="HWL947" s="108"/>
      <c r="HWM947" s="108"/>
      <c r="HWN947" s="108"/>
      <c r="HWO947" s="108"/>
      <c r="HWP947" s="108"/>
      <c r="HWQ947" s="108"/>
      <c r="HWR947" s="108"/>
      <c r="HWS947" s="108"/>
      <c r="HWT947" s="108"/>
      <c r="HWU947" s="108"/>
      <c r="HWV947" s="108"/>
      <c r="HWW947" s="108"/>
      <c r="HWX947" s="108"/>
      <c r="HWY947" s="108"/>
      <c r="HWZ947" s="108"/>
      <c r="HXA947" s="108"/>
      <c r="HXB947" s="108"/>
      <c r="HXC947" s="108"/>
      <c r="HXD947" s="108"/>
      <c r="HXE947" s="108"/>
      <c r="HXF947" s="108"/>
      <c r="HXG947" s="108"/>
      <c r="HXH947" s="108"/>
      <c r="HXI947" s="108"/>
      <c r="HXJ947" s="108"/>
      <c r="HXK947" s="108"/>
      <c r="HXL947" s="108"/>
      <c r="HXM947" s="108"/>
      <c r="HXN947" s="108"/>
      <c r="HXO947" s="108"/>
      <c r="HXP947" s="108"/>
      <c r="HXQ947" s="108"/>
      <c r="HXR947" s="108"/>
      <c r="HXS947" s="108"/>
      <c r="HXT947" s="108"/>
      <c r="HXU947" s="108"/>
      <c r="HXV947" s="108"/>
      <c r="HXW947" s="108"/>
      <c r="HXX947" s="108"/>
      <c r="HXY947" s="108"/>
      <c r="HXZ947" s="108"/>
      <c r="HYA947" s="108"/>
      <c r="HYB947" s="108"/>
      <c r="HYC947" s="108"/>
      <c r="HYD947" s="108"/>
      <c r="HYE947" s="108"/>
      <c r="HYF947" s="108"/>
      <c r="HYG947" s="108"/>
      <c r="HYH947" s="108"/>
      <c r="HYI947" s="108"/>
      <c r="HYJ947" s="108"/>
      <c r="HYK947" s="108"/>
      <c r="HYL947" s="108"/>
      <c r="HYM947" s="108"/>
      <c r="HYN947" s="108"/>
      <c r="HYO947" s="108"/>
      <c r="HYP947" s="108"/>
      <c r="HYQ947" s="108"/>
      <c r="HYR947" s="108"/>
      <c r="HYS947" s="108"/>
      <c r="HYT947" s="108"/>
      <c r="HYU947" s="108"/>
      <c r="HYV947" s="108"/>
      <c r="HYW947" s="108"/>
      <c r="HYX947" s="108"/>
      <c r="HYY947" s="108"/>
      <c r="HYZ947" s="108"/>
      <c r="HZA947" s="108"/>
      <c r="HZB947" s="108"/>
      <c r="HZC947" s="108"/>
      <c r="HZD947" s="108"/>
      <c r="HZE947" s="108"/>
      <c r="HZF947" s="108"/>
      <c r="HZG947" s="108"/>
      <c r="HZH947" s="108"/>
      <c r="HZI947" s="108"/>
      <c r="HZJ947" s="108"/>
      <c r="HZK947" s="108"/>
      <c r="HZL947" s="108"/>
      <c r="HZM947" s="108"/>
      <c r="HZN947" s="108"/>
      <c r="HZO947" s="108"/>
      <c r="HZP947" s="108"/>
      <c r="HZQ947" s="108"/>
      <c r="HZR947" s="108"/>
      <c r="HZS947" s="108"/>
      <c r="HZT947" s="108"/>
      <c r="HZU947" s="108"/>
      <c r="HZV947" s="108"/>
      <c r="HZW947" s="108"/>
      <c r="HZX947" s="108"/>
      <c r="HZY947" s="108"/>
      <c r="HZZ947" s="108"/>
      <c r="IAA947" s="108"/>
      <c r="IAB947" s="108"/>
      <c r="IAC947" s="108"/>
      <c r="IAD947" s="108"/>
      <c r="IAE947" s="108"/>
      <c r="IAF947" s="108"/>
      <c r="IAG947" s="108"/>
      <c r="IAH947" s="108"/>
      <c r="IAI947" s="108"/>
      <c r="IAJ947" s="108"/>
      <c r="IAK947" s="108"/>
      <c r="IAL947" s="108"/>
      <c r="IAM947" s="108"/>
      <c r="IAN947" s="108"/>
      <c r="IAO947" s="108"/>
      <c r="IAP947" s="108"/>
      <c r="IAQ947" s="108"/>
      <c r="IAR947" s="108"/>
      <c r="IAS947" s="108"/>
      <c r="IAT947" s="108"/>
      <c r="IAU947" s="108"/>
      <c r="IAV947" s="108"/>
      <c r="IAW947" s="108"/>
      <c r="IAX947" s="108"/>
      <c r="IAY947" s="108"/>
      <c r="IAZ947" s="108"/>
      <c r="IBA947" s="108"/>
      <c r="IBB947" s="108"/>
      <c r="IBC947" s="108"/>
      <c r="IBD947" s="108"/>
      <c r="IBE947" s="108"/>
      <c r="IBF947" s="108"/>
      <c r="IBG947" s="108"/>
      <c r="IBH947" s="108"/>
      <c r="IBI947" s="108"/>
      <c r="IBJ947" s="108"/>
      <c r="IBK947" s="108"/>
      <c r="IBL947" s="108"/>
      <c r="IBM947" s="108"/>
      <c r="IBN947" s="108"/>
      <c r="IBO947" s="108"/>
      <c r="IBP947" s="108"/>
      <c r="IBQ947" s="108"/>
      <c r="IBR947" s="108"/>
      <c r="IBS947" s="108"/>
      <c r="IBT947" s="108"/>
      <c r="IBU947" s="108"/>
      <c r="IBV947" s="108"/>
      <c r="IBW947" s="108"/>
      <c r="IBX947" s="108"/>
      <c r="IBY947" s="108"/>
      <c r="IBZ947" s="108"/>
      <c r="ICA947" s="108"/>
      <c r="ICB947" s="108"/>
      <c r="ICC947" s="108"/>
      <c r="ICD947" s="108"/>
      <c r="ICE947" s="108"/>
      <c r="ICF947" s="108"/>
      <c r="ICG947" s="108"/>
      <c r="ICH947" s="108"/>
      <c r="ICI947" s="108"/>
      <c r="ICJ947" s="108"/>
      <c r="ICK947" s="108"/>
      <c r="ICL947" s="108"/>
      <c r="ICM947" s="108"/>
      <c r="ICN947" s="108"/>
      <c r="ICO947" s="108"/>
      <c r="ICP947" s="108"/>
      <c r="ICQ947" s="108"/>
      <c r="ICR947" s="108"/>
      <c r="ICS947" s="108"/>
      <c r="ICT947" s="108"/>
      <c r="ICU947" s="108"/>
      <c r="ICV947" s="108"/>
      <c r="ICW947" s="108"/>
      <c r="ICX947" s="108"/>
      <c r="ICY947" s="108"/>
      <c r="ICZ947" s="108"/>
      <c r="IDA947" s="108"/>
      <c r="IDB947" s="108"/>
      <c r="IDC947" s="108"/>
      <c r="IDD947" s="108"/>
      <c r="IDE947" s="108"/>
      <c r="IDF947" s="108"/>
      <c r="IDG947" s="108"/>
      <c r="IDH947" s="108"/>
      <c r="IDI947" s="108"/>
      <c r="IDJ947" s="108"/>
      <c r="IDK947" s="108"/>
      <c r="IDL947" s="108"/>
      <c r="IDM947" s="108"/>
      <c r="IDN947" s="108"/>
      <c r="IDO947" s="108"/>
      <c r="IDP947" s="108"/>
      <c r="IDQ947" s="108"/>
      <c r="IDR947" s="108"/>
      <c r="IDS947" s="108"/>
      <c r="IDT947" s="108"/>
      <c r="IDU947" s="108"/>
      <c r="IDV947" s="108"/>
      <c r="IDW947" s="108"/>
      <c r="IDX947" s="108"/>
      <c r="IDY947" s="108"/>
      <c r="IDZ947" s="108"/>
      <c r="IEA947" s="108"/>
      <c r="IEB947" s="108"/>
      <c r="IEC947" s="108"/>
      <c r="IED947" s="108"/>
      <c r="IEE947" s="108"/>
      <c r="IEF947" s="108"/>
      <c r="IEG947" s="108"/>
      <c r="IEH947" s="108"/>
      <c r="IEI947" s="108"/>
      <c r="IEJ947" s="108"/>
      <c r="IEK947" s="108"/>
      <c r="IEL947" s="108"/>
      <c r="IEM947" s="108"/>
      <c r="IEN947" s="108"/>
      <c r="IEO947" s="108"/>
      <c r="IEP947" s="108"/>
      <c r="IEQ947" s="108"/>
      <c r="IER947" s="108"/>
      <c r="IES947" s="108"/>
      <c r="IET947" s="108"/>
      <c r="IEU947" s="108"/>
      <c r="IEV947" s="108"/>
      <c r="IEW947" s="108"/>
      <c r="IEX947" s="108"/>
      <c r="IEY947" s="108"/>
      <c r="IEZ947" s="108"/>
      <c r="IFA947" s="108"/>
      <c r="IFB947" s="108"/>
      <c r="IFC947" s="108"/>
      <c r="IFD947" s="108"/>
      <c r="IFE947" s="108"/>
      <c r="IFF947" s="108"/>
      <c r="IFG947" s="108"/>
      <c r="IFH947" s="108"/>
      <c r="IFI947" s="108"/>
      <c r="IFJ947" s="108"/>
      <c r="IFK947" s="108"/>
      <c r="IFL947" s="108"/>
      <c r="IFM947" s="108"/>
      <c r="IFN947" s="108"/>
      <c r="IFO947" s="108"/>
      <c r="IFP947" s="108"/>
      <c r="IFQ947" s="108"/>
      <c r="IFR947" s="108"/>
      <c r="IFS947" s="108"/>
      <c r="IFT947" s="108"/>
      <c r="IFU947" s="108"/>
      <c r="IFV947" s="108"/>
      <c r="IFW947" s="108"/>
      <c r="IFX947" s="108"/>
      <c r="IFY947" s="108"/>
      <c r="IFZ947" s="108"/>
      <c r="IGA947" s="108"/>
      <c r="IGB947" s="108"/>
      <c r="IGC947" s="108"/>
      <c r="IGD947" s="108"/>
      <c r="IGE947" s="108"/>
      <c r="IGF947" s="108"/>
      <c r="IGG947" s="108"/>
      <c r="IGH947" s="108"/>
      <c r="IGI947" s="108"/>
      <c r="IGJ947" s="108"/>
      <c r="IGK947" s="108"/>
      <c r="IGL947" s="108"/>
      <c r="IGM947" s="108"/>
      <c r="IGN947" s="108"/>
      <c r="IGO947" s="108"/>
      <c r="IGP947" s="108"/>
      <c r="IGQ947" s="108"/>
      <c r="IGR947" s="108"/>
      <c r="IGS947" s="108"/>
      <c r="IGT947" s="108"/>
      <c r="IGU947" s="108"/>
      <c r="IGV947" s="108"/>
      <c r="IGW947" s="108"/>
      <c r="IGX947" s="108"/>
      <c r="IGY947" s="108"/>
      <c r="IGZ947" s="108"/>
      <c r="IHA947" s="108"/>
      <c r="IHB947" s="108"/>
      <c r="IHC947" s="108"/>
      <c r="IHD947" s="108"/>
      <c r="IHE947" s="108"/>
      <c r="IHF947" s="108"/>
      <c r="IHG947" s="108"/>
      <c r="IHH947" s="108"/>
      <c r="IHI947" s="108"/>
      <c r="IHJ947" s="108"/>
      <c r="IHK947" s="108"/>
      <c r="IHL947" s="108"/>
      <c r="IHM947" s="108"/>
      <c r="IHN947" s="108"/>
      <c r="IHO947" s="108"/>
      <c r="IHP947" s="108"/>
      <c r="IHQ947" s="108"/>
      <c r="IHR947" s="108"/>
      <c r="IHS947" s="108"/>
      <c r="IHT947" s="108"/>
      <c r="IHU947" s="108"/>
      <c r="IHV947" s="108"/>
      <c r="IHW947" s="108"/>
      <c r="IHX947" s="108"/>
      <c r="IHY947" s="108"/>
      <c r="IHZ947" s="108"/>
      <c r="IIA947" s="108"/>
      <c r="IIB947" s="108"/>
      <c r="IIC947" s="108"/>
      <c r="IID947" s="108"/>
      <c r="IIE947" s="108"/>
      <c r="IIF947" s="108"/>
      <c r="IIG947" s="108"/>
      <c r="IIH947" s="108"/>
      <c r="III947" s="108"/>
      <c r="IIJ947" s="108"/>
      <c r="IIK947" s="108"/>
      <c r="IIL947" s="108"/>
      <c r="IIM947" s="108"/>
      <c r="IIN947" s="108"/>
      <c r="IIO947" s="108"/>
      <c r="IIP947" s="108"/>
      <c r="IIQ947" s="108"/>
      <c r="IIR947" s="108"/>
      <c r="IIS947" s="108"/>
      <c r="IIT947" s="108"/>
      <c r="IIU947" s="108"/>
      <c r="IIV947" s="108"/>
      <c r="IIW947" s="108"/>
      <c r="IIX947" s="108"/>
      <c r="IIY947" s="108"/>
      <c r="IIZ947" s="108"/>
      <c r="IJA947" s="108"/>
      <c r="IJB947" s="108"/>
      <c r="IJC947" s="108"/>
      <c r="IJD947" s="108"/>
      <c r="IJE947" s="108"/>
      <c r="IJF947" s="108"/>
      <c r="IJG947" s="108"/>
      <c r="IJH947" s="108"/>
      <c r="IJI947" s="108"/>
      <c r="IJJ947" s="108"/>
      <c r="IJK947" s="108"/>
      <c r="IJL947" s="108"/>
      <c r="IJM947" s="108"/>
      <c r="IJN947" s="108"/>
      <c r="IJO947" s="108"/>
      <c r="IJP947" s="108"/>
      <c r="IJQ947" s="108"/>
      <c r="IJR947" s="108"/>
      <c r="IJS947" s="108"/>
      <c r="IJT947" s="108"/>
      <c r="IJU947" s="108"/>
      <c r="IJV947" s="108"/>
      <c r="IJW947" s="108"/>
      <c r="IJX947" s="108"/>
      <c r="IJY947" s="108"/>
      <c r="IJZ947" s="108"/>
      <c r="IKA947" s="108"/>
      <c r="IKB947" s="108"/>
      <c r="IKC947" s="108"/>
      <c r="IKD947" s="108"/>
      <c r="IKE947" s="108"/>
      <c r="IKF947" s="108"/>
      <c r="IKG947" s="108"/>
      <c r="IKH947" s="108"/>
      <c r="IKI947" s="108"/>
      <c r="IKJ947" s="108"/>
      <c r="IKK947" s="108"/>
      <c r="IKL947" s="108"/>
      <c r="IKM947" s="108"/>
      <c r="IKN947" s="108"/>
      <c r="IKO947" s="108"/>
      <c r="IKP947" s="108"/>
      <c r="IKQ947" s="108"/>
      <c r="IKR947" s="108"/>
      <c r="IKS947" s="108"/>
      <c r="IKT947" s="108"/>
      <c r="IKU947" s="108"/>
      <c r="IKV947" s="108"/>
      <c r="IKW947" s="108"/>
      <c r="IKX947" s="108"/>
      <c r="IKY947" s="108"/>
      <c r="IKZ947" s="108"/>
      <c r="ILA947" s="108"/>
      <c r="ILB947" s="108"/>
      <c r="ILC947" s="108"/>
      <c r="ILD947" s="108"/>
      <c r="ILE947" s="108"/>
      <c r="ILF947" s="108"/>
      <c r="ILG947" s="108"/>
      <c r="ILH947" s="108"/>
      <c r="ILI947" s="108"/>
      <c r="ILJ947" s="108"/>
      <c r="ILK947" s="108"/>
      <c r="ILL947" s="108"/>
      <c r="ILM947" s="108"/>
      <c r="ILN947" s="108"/>
      <c r="ILO947" s="108"/>
      <c r="ILP947" s="108"/>
      <c r="ILQ947" s="108"/>
      <c r="ILR947" s="108"/>
      <c r="ILS947" s="108"/>
      <c r="ILT947" s="108"/>
      <c r="ILU947" s="108"/>
      <c r="ILV947" s="108"/>
      <c r="ILW947" s="108"/>
      <c r="ILX947" s="108"/>
      <c r="ILY947" s="108"/>
      <c r="ILZ947" s="108"/>
      <c r="IMA947" s="108"/>
      <c r="IMB947" s="108"/>
      <c r="IMC947" s="108"/>
      <c r="IMD947" s="108"/>
      <c r="IME947" s="108"/>
      <c r="IMF947" s="108"/>
      <c r="IMG947" s="108"/>
      <c r="IMH947" s="108"/>
      <c r="IMI947" s="108"/>
      <c r="IMJ947" s="108"/>
      <c r="IMK947" s="108"/>
      <c r="IML947" s="108"/>
      <c r="IMM947" s="108"/>
      <c r="IMN947" s="108"/>
      <c r="IMO947" s="108"/>
      <c r="IMP947" s="108"/>
      <c r="IMQ947" s="108"/>
      <c r="IMR947" s="108"/>
      <c r="IMS947" s="108"/>
      <c r="IMT947" s="108"/>
      <c r="IMU947" s="108"/>
      <c r="IMV947" s="108"/>
      <c r="IMW947" s="108"/>
      <c r="IMX947" s="108"/>
      <c r="IMY947" s="108"/>
      <c r="IMZ947" s="108"/>
      <c r="INA947" s="108"/>
      <c r="INB947" s="108"/>
      <c r="INC947" s="108"/>
      <c r="IND947" s="108"/>
      <c r="INE947" s="108"/>
      <c r="INF947" s="108"/>
      <c r="ING947" s="108"/>
      <c r="INH947" s="108"/>
      <c r="INI947" s="108"/>
      <c r="INJ947" s="108"/>
      <c r="INK947" s="108"/>
      <c r="INL947" s="108"/>
      <c r="INM947" s="108"/>
      <c r="INN947" s="108"/>
      <c r="INO947" s="108"/>
      <c r="INP947" s="108"/>
      <c r="INQ947" s="108"/>
      <c r="INR947" s="108"/>
      <c r="INS947" s="108"/>
      <c r="INT947" s="108"/>
      <c r="INU947" s="108"/>
      <c r="INV947" s="108"/>
      <c r="INW947" s="108"/>
      <c r="INX947" s="108"/>
      <c r="INY947" s="108"/>
      <c r="INZ947" s="108"/>
      <c r="IOA947" s="108"/>
      <c r="IOB947" s="108"/>
      <c r="IOC947" s="108"/>
      <c r="IOD947" s="108"/>
      <c r="IOE947" s="108"/>
      <c r="IOF947" s="108"/>
      <c r="IOG947" s="108"/>
      <c r="IOH947" s="108"/>
      <c r="IOI947" s="108"/>
      <c r="IOJ947" s="108"/>
      <c r="IOK947" s="108"/>
      <c r="IOL947" s="108"/>
      <c r="IOM947" s="108"/>
      <c r="ION947" s="108"/>
      <c r="IOO947" s="108"/>
      <c r="IOP947" s="108"/>
      <c r="IOQ947" s="108"/>
      <c r="IOR947" s="108"/>
      <c r="IOS947" s="108"/>
      <c r="IOT947" s="108"/>
      <c r="IOU947" s="108"/>
      <c r="IOV947" s="108"/>
      <c r="IOW947" s="108"/>
      <c r="IOX947" s="108"/>
      <c r="IOY947" s="108"/>
      <c r="IOZ947" s="108"/>
      <c r="IPA947" s="108"/>
      <c r="IPB947" s="108"/>
      <c r="IPC947" s="108"/>
      <c r="IPD947" s="108"/>
      <c r="IPE947" s="108"/>
      <c r="IPF947" s="108"/>
      <c r="IPG947" s="108"/>
      <c r="IPH947" s="108"/>
      <c r="IPI947" s="108"/>
      <c r="IPJ947" s="108"/>
      <c r="IPK947" s="108"/>
      <c r="IPL947" s="108"/>
      <c r="IPM947" s="108"/>
      <c r="IPN947" s="108"/>
      <c r="IPO947" s="108"/>
      <c r="IPP947" s="108"/>
      <c r="IPQ947" s="108"/>
      <c r="IPR947" s="108"/>
      <c r="IPS947" s="108"/>
      <c r="IPT947" s="108"/>
      <c r="IPU947" s="108"/>
      <c r="IPV947" s="108"/>
      <c r="IPW947" s="108"/>
      <c r="IPX947" s="108"/>
      <c r="IPY947" s="108"/>
      <c r="IPZ947" s="108"/>
      <c r="IQA947" s="108"/>
      <c r="IQB947" s="108"/>
      <c r="IQC947" s="108"/>
      <c r="IQD947" s="108"/>
      <c r="IQE947" s="108"/>
      <c r="IQF947" s="108"/>
      <c r="IQG947" s="108"/>
      <c r="IQH947" s="108"/>
      <c r="IQI947" s="108"/>
      <c r="IQJ947" s="108"/>
      <c r="IQK947" s="108"/>
      <c r="IQL947" s="108"/>
      <c r="IQM947" s="108"/>
      <c r="IQN947" s="108"/>
      <c r="IQO947" s="108"/>
      <c r="IQP947" s="108"/>
      <c r="IQQ947" s="108"/>
      <c r="IQR947" s="108"/>
      <c r="IQS947" s="108"/>
      <c r="IQT947" s="108"/>
      <c r="IQU947" s="108"/>
      <c r="IQV947" s="108"/>
      <c r="IQW947" s="108"/>
      <c r="IQX947" s="108"/>
      <c r="IQY947" s="108"/>
      <c r="IQZ947" s="108"/>
      <c r="IRA947" s="108"/>
      <c r="IRB947" s="108"/>
      <c r="IRC947" s="108"/>
      <c r="IRD947" s="108"/>
      <c r="IRE947" s="108"/>
      <c r="IRF947" s="108"/>
      <c r="IRG947" s="108"/>
      <c r="IRH947" s="108"/>
      <c r="IRI947" s="108"/>
      <c r="IRJ947" s="108"/>
      <c r="IRK947" s="108"/>
      <c r="IRL947" s="108"/>
      <c r="IRM947" s="108"/>
      <c r="IRN947" s="108"/>
      <c r="IRO947" s="108"/>
      <c r="IRP947" s="108"/>
      <c r="IRQ947" s="108"/>
      <c r="IRR947" s="108"/>
      <c r="IRS947" s="108"/>
      <c r="IRT947" s="108"/>
      <c r="IRU947" s="108"/>
      <c r="IRV947" s="108"/>
      <c r="IRW947" s="108"/>
      <c r="IRX947" s="108"/>
      <c r="IRY947" s="108"/>
      <c r="IRZ947" s="108"/>
      <c r="ISA947" s="108"/>
      <c r="ISB947" s="108"/>
      <c r="ISC947" s="108"/>
      <c r="ISD947" s="108"/>
      <c r="ISE947" s="108"/>
      <c r="ISF947" s="108"/>
      <c r="ISG947" s="108"/>
      <c r="ISH947" s="108"/>
      <c r="ISI947" s="108"/>
      <c r="ISJ947" s="108"/>
      <c r="ISK947" s="108"/>
      <c r="ISL947" s="108"/>
      <c r="ISM947" s="108"/>
      <c r="ISN947" s="108"/>
      <c r="ISO947" s="108"/>
      <c r="ISP947" s="108"/>
      <c r="ISQ947" s="108"/>
      <c r="ISR947" s="108"/>
      <c r="ISS947" s="108"/>
      <c r="IST947" s="108"/>
      <c r="ISU947" s="108"/>
      <c r="ISV947" s="108"/>
      <c r="ISW947" s="108"/>
      <c r="ISX947" s="108"/>
      <c r="ISY947" s="108"/>
      <c r="ISZ947" s="108"/>
      <c r="ITA947" s="108"/>
      <c r="ITB947" s="108"/>
      <c r="ITC947" s="108"/>
      <c r="ITD947" s="108"/>
      <c r="ITE947" s="108"/>
      <c r="ITF947" s="108"/>
      <c r="ITG947" s="108"/>
      <c r="ITH947" s="108"/>
      <c r="ITI947" s="108"/>
      <c r="ITJ947" s="108"/>
      <c r="ITK947" s="108"/>
      <c r="ITL947" s="108"/>
      <c r="ITM947" s="108"/>
      <c r="ITN947" s="108"/>
      <c r="ITO947" s="108"/>
      <c r="ITP947" s="108"/>
      <c r="ITQ947" s="108"/>
      <c r="ITR947" s="108"/>
      <c r="ITS947" s="108"/>
      <c r="ITT947" s="108"/>
      <c r="ITU947" s="108"/>
      <c r="ITV947" s="108"/>
      <c r="ITW947" s="108"/>
      <c r="ITX947" s="108"/>
      <c r="ITY947" s="108"/>
      <c r="ITZ947" s="108"/>
      <c r="IUA947" s="108"/>
      <c r="IUB947" s="108"/>
      <c r="IUC947" s="108"/>
      <c r="IUD947" s="108"/>
      <c r="IUE947" s="108"/>
      <c r="IUF947" s="108"/>
      <c r="IUG947" s="108"/>
      <c r="IUH947" s="108"/>
      <c r="IUI947" s="108"/>
      <c r="IUJ947" s="108"/>
      <c r="IUK947" s="108"/>
      <c r="IUL947" s="108"/>
      <c r="IUM947" s="108"/>
      <c r="IUN947" s="108"/>
      <c r="IUO947" s="108"/>
      <c r="IUP947" s="108"/>
      <c r="IUQ947" s="108"/>
      <c r="IUR947" s="108"/>
      <c r="IUS947" s="108"/>
      <c r="IUT947" s="108"/>
      <c r="IUU947" s="108"/>
      <c r="IUV947" s="108"/>
      <c r="IUW947" s="108"/>
      <c r="IUX947" s="108"/>
      <c r="IUY947" s="108"/>
      <c r="IUZ947" s="108"/>
      <c r="IVA947" s="108"/>
      <c r="IVB947" s="108"/>
      <c r="IVC947" s="108"/>
      <c r="IVD947" s="108"/>
      <c r="IVE947" s="108"/>
      <c r="IVF947" s="108"/>
      <c r="IVG947" s="108"/>
      <c r="IVH947" s="108"/>
      <c r="IVI947" s="108"/>
      <c r="IVJ947" s="108"/>
      <c r="IVK947" s="108"/>
      <c r="IVL947" s="108"/>
      <c r="IVM947" s="108"/>
      <c r="IVN947" s="108"/>
      <c r="IVO947" s="108"/>
      <c r="IVP947" s="108"/>
      <c r="IVQ947" s="108"/>
      <c r="IVR947" s="108"/>
      <c r="IVS947" s="108"/>
      <c r="IVT947" s="108"/>
      <c r="IVU947" s="108"/>
      <c r="IVV947" s="108"/>
      <c r="IVW947" s="108"/>
      <c r="IVX947" s="108"/>
      <c r="IVY947" s="108"/>
      <c r="IVZ947" s="108"/>
      <c r="IWA947" s="108"/>
      <c r="IWB947" s="108"/>
      <c r="IWC947" s="108"/>
      <c r="IWD947" s="108"/>
      <c r="IWE947" s="108"/>
      <c r="IWF947" s="108"/>
      <c r="IWG947" s="108"/>
      <c r="IWH947" s="108"/>
      <c r="IWI947" s="108"/>
      <c r="IWJ947" s="108"/>
      <c r="IWK947" s="108"/>
      <c r="IWL947" s="108"/>
      <c r="IWM947" s="108"/>
      <c r="IWN947" s="108"/>
      <c r="IWO947" s="108"/>
      <c r="IWP947" s="108"/>
      <c r="IWQ947" s="108"/>
      <c r="IWR947" s="108"/>
      <c r="IWS947" s="108"/>
      <c r="IWT947" s="108"/>
      <c r="IWU947" s="108"/>
      <c r="IWV947" s="108"/>
      <c r="IWW947" s="108"/>
      <c r="IWX947" s="108"/>
      <c r="IWY947" s="108"/>
      <c r="IWZ947" s="108"/>
      <c r="IXA947" s="108"/>
      <c r="IXB947" s="108"/>
      <c r="IXC947" s="108"/>
      <c r="IXD947" s="108"/>
      <c r="IXE947" s="108"/>
      <c r="IXF947" s="108"/>
      <c r="IXG947" s="108"/>
      <c r="IXH947" s="108"/>
      <c r="IXI947" s="108"/>
      <c r="IXJ947" s="108"/>
      <c r="IXK947" s="108"/>
      <c r="IXL947" s="108"/>
      <c r="IXM947" s="108"/>
      <c r="IXN947" s="108"/>
      <c r="IXO947" s="108"/>
      <c r="IXP947" s="108"/>
      <c r="IXQ947" s="108"/>
      <c r="IXR947" s="108"/>
      <c r="IXS947" s="108"/>
      <c r="IXT947" s="108"/>
      <c r="IXU947" s="108"/>
      <c r="IXV947" s="108"/>
      <c r="IXW947" s="108"/>
      <c r="IXX947" s="108"/>
      <c r="IXY947" s="108"/>
      <c r="IXZ947" s="108"/>
      <c r="IYA947" s="108"/>
      <c r="IYB947" s="108"/>
      <c r="IYC947" s="108"/>
      <c r="IYD947" s="108"/>
      <c r="IYE947" s="108"/>
      <c r="IYF947" s="108"/>
      <c r="IYG947" s="108"/>
      <c r="IYH947" s="108"/>
      <c r="IYI947" s="108"/>
      <c r="IYJ947" s="108"/>
      <c r="IYK947" s="108"/>
      <c r="IYL947" s="108"/>
      <c r="IYM947" s="108"/>
      <c r="IYN947" s="108"/>
      <c r="IYO947" s="108"/>
      <c r="IYP947" s="108"/>
      <c r="IYQ947" s="108"/>
      <c r="IYR947" s="108"/>
      <c r="IYS947" s="108"/>
      <c r="IYT947" s="108"/>
      <c r="IYU947" s="108"/>
      <c r="IYV947" s="108"/>
      <c r="IYW947" s="108"/>
      <c r="IYX947" s="108"/>
      <c r="IYY947" s="108"/>
      <c r="IYZ947" s="108"/>
      <c r="IZA947" s="108"/>
      <c r="IZB947" s="108"/>
      <c r="IZC947" s="108"/>
      <c r="IZD947" s="108"/>
      <c r="IZE947" s="108"/>
      <c r="IZF947" s="108"/>
      <c r="IZG947" s="108"/>
      <c r="IZH947" s="108"/>
      <c r="IZI947" s="108"/>
      <c r="IZJ947" s="108"/>
      <c r="IZK947" s="108"/>
      <c r="IZL947" s="108"/>
      <c r="IZM947" s="108"/>
      <c r="IZN947" s="108"/>
      <c r="IZO947" s="108"/>
      <c r="IZP947" s="108"/>
      <c r="IZQ947" s="108"/>
      <c r="IZR947" s="108"/>
      <c r="IZS947" s="108"/>
      <c r="IZT947" s="108"/>
      <c r="IZU947" s="108"/>
      <c r="IZV947" s="108"/>
      <c r="IZW947" s="108"/>
      <c r="IZX947" s="108"/>
      <c r="IZY947" s="108"/>
      <c r="IZZ947" s="108"/>
      <c r="JAA947" s="108"/>
      <c r="JAB947" s="108"/>
      <c r="JAC947" s="108"/>
      <c r="JAD947" s="108"/>
      <c r="JAE947" s="108"/>
      <c r="JAF947" s="108"/>
      <c r="JAG947" s="108"/>
      <c r="JAH947" s="108"/>
      <c r="JAI947" s="108"/>
      <c r="JAJ947" s="108"/>
      <c r="JAK947" s="108"/>
      <c r="JAL947" s="108"/>
      <c r="JAM947" s="108"/>
      <c r="JAN947" s="108"/>
      <c r="JAO947" s="108"/>
      <c r="JAP947" s="108"/>
      <c r="JAQ947" s="108"/>
      <c r="JAR947" s="108"/>
      <c r="JAS947" s="108"/>
      <c r="JAT947" s="108"/>
      <c r="JAU947" s="108"/>
      <c r="JAV947" s="108"/>
      <c r="JAW947" s="108"/>
      <c r="JAX947" s="108"/>
      <c r="JAY947" s="108"/>
      <c r="JAZ947" s="108"/>
      <c r="JBA947" s="108"/>
      <c r="JBB947" s="108"/>
      <c r="JBC947" s="108"/>
      <c r="JBD947" s="108"/>
      <c r="JBE947" s="108"/>
      <c r="JBF947" s="108"/>
      <c r="JBG947" s="108"/>
      <c r="JBH947" s="108"/>
      <c r="JBI947" s="108"/>
      <c r="JBJ947" s="108"/>
      <c r="JBK947" s="108"/>
      <c r="JBL947" s="108"/>
      <c r="JBM947" s="108"/>
      <c r="JBN947" s="108"/>
      <c r="JBO947" s="108"/>
      <c r="JBP947" s="108"/>
      <c r="JBQ947" s="108"/>
      <c r="JBR947" s="108"/>
      <c r="JBS947" s="108"/>
      <c r="JBT947" s="108"/>
      <c r="JBU947" s="108"/>
      <c r="JBV947" s="108"/>
      <c r="JBW947" s="108"/>
      <c r="JBX947" s="108"/>
      <c r="JBY947" s="108"/>
      <c r="JBZ947" s="108"/>
      <c r="JCA947" s="108"/>
      <c r="JCB947" s="108"/>
      <c r="JCC947" s="108"/>
      <c r="JCD947" s="108"/>
      <c r="JCE947" s="108"/>
      <c r="JCF947" s="108"/>
      <c r="JCG947" s="108"/>
      <c r="JCH947" s="108"/>
      <c r="JCI947" s="108"/>
      <c r="JCJ947" s="108"/>
      <c r="JCK947" s="108"/>
      <c r="JCL947" s="108"/>
      <c r="JCM947" s="108"/>
      <c r="JCN947" s="108"/>
      <c r="JCO947" s="108"/>
      <c r="JCP947" s="108"/>
      <c r="JCQ947" s="108"/>
      <c r="JCR947" s="108"/>
      <c r="JCS947" s="108"/>
      <c r="JCT947" s="108"/>
      <c r="JCU947" s="108"/>
      <c r="JCV947" s="108"/>
      <c r="JCW947" s="108"/>
      <c r="JCX947" s="108"/>
      <c r="JCY947" s="108"/>
      <c r="JCZ947" s="108"/>
      <c r="JDA947" s="108"/>
      <c r="JDB947" s="108"/>
      <c r="JDC947" s="108"/>
      <c r="JDD947" s="108"/>
      <c r="JDE947" s="108"/>
      <c r="JDF947" s="108"/>
      <c r="JDG947" s="108"/>
      <c r="JDH947" s="108"/>
      <c r="JDI947" s="108"/>
      <c r="JDJ947" s="108"/>
      <c r="JDK947" s="108"/>
      <c r="JDL947" s="108"/>
      <c r="JDM947" s="108"/>
      <c r="JDN947" s="108"/>
      <c r="JDO947" s="108"/>
      <c r="JDP947" s="108"/>
      <c r="JDQ947" s="108"/>
      <c r="JDR947" s="108"/>
      <c r="JDS947" s="108"/>
      <c r="JDT947" s="108"/>
      <c r="JDU947" s="108"/>
      <c r="JDV947" s="108"/>
      <c r="JDW947" s="108"/>
      <c r="JDX947" s="108"/>
      <c r="JDY947" s="108"/>
      <c r="JDZ947" s="108"/>
      <c r="JEA947" s="108"/>
      <c r="JEB947" s="108"/>
      <c r="JEC947" s="108"/>
      <c r="JED947" s="108"/>
      <c r="JEE947" s="108"/>
      <c r="JEF947" s="108"/>
      <c r="JEG947" s="108"/>
      <c r="JEH947" s="108"/>
      <c r="JEI947" s="108"/>
      <c r="JEJ947" s="108"/>
      <c r="JEK947" s="108"/>
      <c r="JEL947" s="108"/>
      <c r="JEM947" s="108"/>
      <c r="JEN947" s="108"/>
      <c r="JEO947" s="108"/>
      <c r="JEP947" s="108"/>
      <c r="JEQ947" s="108"/>
      <c r="JER947" s="108"/>
      <c r="JES947" s="108"/>
      <c r="JET947" s="108"/>
      <c r="JEU947" s="108"/>
      <c r="JEV947" s="108"/>
      <c r="JEW947" s="108"/>
      <c r="JEX947" s="108"/>
      <c r="JEY947" s="108"/>
      <c r="JEZ947" s="108"/>
      <c r="JFA947" s="108"/>
      <c r="JFB947" s="108"/>
      <c r="JFC947" s="108"/>
      <c r="JFD947" s="108"/>
      <c r="JFE947" s="108"/>
      <c r="JFF947" s="108"/>
      <c r="JFG947" s="108"/>
      <c r="JFH947" s="108"/>
      <c r="JFI947" s="108"/>
      <c r="JFJ947" s="108"/>
      <c r="JFK947" s="108"/>
      <c r="JFL947" s="108"/>
      <c r="JFM947" s="108"/>
      <c r="JFN947" s="108"/>
      <c r="JFO947" s="108"/>
      <c r="JFP947" s="108"/>
      <c r="JFQ947" s="108"/>
      <c r="JFR947" s="108"/>
      <c r="JFS947" s="108"/>
      <c r="JFT947" s="108"/>
      <c r="JFU947" s="108"/>
      <c r="JFV947" s="108"/>
      <c r="JFW947" s="108"/>
      <c r="JFX947" s="108"/>
      <c r="JFY947" s="108"/>
      <c r="JFZ947" s="108"/>
      <c r="JGA947" s="108"/>
      <c r="JGB947" s="108"/>
      <c r="JGC947" s="108"/>
      <c r="JGD947" s="108"/>
      <c r="JGE947" s="108"/>
      <c r="JGF947" s="108"/>
      <c r="JGG947" s="108"/>
      <c r="JGH947" s="108"/>
      <c r="JGI947" s="108"/>
      <c r="JGJ947" s="108"/>
      <c r="JGK947" s="108"/>
      <c r="JGL947" s="108"/>
      <c r="JGM947" s="108"/>
      <c r="JGN947" s="108"/>
      <c r="JGO947" s="108"/>
      <c r="JGP947" s="108"/>
      <c r="JGQ947" s="108"/>
      <c r="JGR947" s="108"/>
      <c r="JGS947" s="108"/>
      <c r="JGT947" s="108"/>
      <c r="JGU947" s="108"/>
      <c r="JGV947" s="108"/>
      <c r="JGW947" s="108"/>
      <c r="JGX947" s="108"/>
      <c r="JGY947" s="108"/>
      <c r="JGZ947" s="108"/>
      <c r="JHA947" s="108"/>
      <c r="JHB947" s="108"/>
      <c r="JHC947" s="108"/>
      <c r="JHD947" s="108"/>
      <c r="JHE947" s="108"/>
      <c r="JHF947" s="108"/>
      <c r="JHG947" s="108"/>
      <c r="JHH947" s="108"/>
      <c r="JHI947" s="108"/>
      <c r="JHJ947" s="108"/>
      <c r="JHK947" s="108"/>
      <c r="JHL947" s="108"/>
      <c r="JHM947" s="108"/>
      <c r="JHN947" s="108"/>
      <c r="JHO947" s="108"/>
      <c r="JHP947" s="108"/>
      <c r="JHQ947" s="108"/>
      <c r="JHR947" s="108"/>
      <c r="JHS947" s="108"/>
      <c r="JHT947" s="108"/>
      <c r="JHU947" s="108"/>
      <c r="JHV947" s="108"/>
      <c r="JHW947" s="108"/>
      <c r="JHX947" s="108"/>
      <c r="JHY947" s="108"/>
      <c r="JHZ947" s="108"/>
      <c r="JIA947" s="108"/>
      <c r="JIB947" s="108"/>
      <c r="JIC947" s="108"/>
      <c r="JID947" s="108"/>
      <c r="JIE947" s="108"/>
      <c r="JIF947" s="108"/>
      <c r="JIG947" s="108"/>
      <c r="JIH947" s="108"/>
      <c r="JII947" s="108"/>
      <c r="JIJ947" s="108"/>
      <c r="JIK947" s="108"/>
      <c r="JIL947" s="108"/>
      <c r="JIM947" s="108"/>
      <c r="JIN947" s="108"/>
      <c r="JIO947" s="108"/>
      <c r="JIP947" s="108"/>
      <c r="JIQ947" s="108"/>
      <c r="JIR947" s="108"/>
      <c r="JIS947" s="108"/>
      <c r="JIT947" s="108"/>
      <c r="JIU947" s="108"/>
      <c r="JIV947" s="108"/>
      <c r="JIW947" s="108"/>
      <c r="JIX947" s="108"/>
      <c r="JIY947" s="108"/>
      <c r="JIZ947" s="108"/>
      <c r="JJA947" s="108"/>
      <c r="JJB947" s="108"/>
      <c r="JJC947" s="108"/>
      <c r="JJD947" s="108"/>
      <c r="JJE947" s="108"/>
      <c r="JJF947" s="108"/>
      <c r="JJG947" s="108"/>
      <c r="JJH947" s="108"/>
      <c r="JJI947" s="108"/>
      <c r="JJJ947" s="108"/>
      <c r="JJK947" s="108"/>
      <c r="JJL947" s="108"/>
      <c r="JJM947" s="108"/>
      <c r="JJN947" s="108"/>
      <c r="JJO947" s="108"/>
      <c r="JJP947" s="108"/>
      <c r="JJQ947" s="108"/>
      <c r="JJR947" s="108"/>
      <c r="JJS947" s="108"/>
      <c r="JJT947" s="108"/>
      <c r="JJU947" s="108"/>
      <c r="JJV947" s="108"/>
      <c r="JJW947" s="108"/>
      <c r="JJX947" s="108"/>
      <c r="JJY947" s="108"/>
      <c r="JJZ947" s="108"/>
      <c r="JKA947" s="108"/>
      <c r="JKB947" s="108"/>
      <c r="JKC947" s="108"/>
      <c r="JKD947" s="108"/>
      <c r="JKE947" s="108"/>
      <c r="JKF947" s="108"/>
      <c r="JKG947" s="108"/>
      <c r="JKH947" s="108"/>
      <c r="JKI947" s="108"/>
      <c r="JKJ947" s="108"/>
      <c r="JKK947" s="108"/>
      <c r="JKL947" s="108"/>
      <c r="JKM947" s="108"/>
      <c r="JKN947" s="108"/>
      <c r="JKO947" s="108"/>
      <c r="JKP947" s="108"/>
      <c r="JKQ947" s="108"/>
      <c r="JKR947" s="108"/>
      <c r="JKS947" s="108"/>
      <c r="JKT947" s="108"/>
      <c r="JKU947" s="108"/>
      <c r="JKV947" s="108"/>
      <c r="JKW947" s="108"/>
      <c r="JKX947" s="108"/>
      <c r="JKY947" s="108"/>
      <c r="JKZ947" s="108"/>
      <c r="JLA947" s="108"/>
      <c r="JLB947" s="108"/>
      <c r="JLC947" s="108"/>
      <c r="JLD947" s="108"/>
      <c r="JLE947" s="108"/>
      <c r="JLF947" s="108"/>
      <c r="JLG947" s="108"/>
      <c r="JLH947" s="108"/>
      <c r="JLI947" s="108"/>
      <c r="JLJ947" s="108"/>
      <c r="JLK947" s="108"/>
      <c r="JLL947" s="108"/>
      <c r="JLM947" s="108"/>
      <c r="JLN947" s="108"/>
      <c r="JLO947" s="108"/>
      <c r="JLP947" s="108"/>
      <c r="JLQ947" s="108"/>
      <c r="JLR947" s="108"/>
      <c r="JLS947" s="108"/>
      <c r="JLT947" s="108"/>
      <c r="JLU947" s="108"/>
      <c r="JLV947" s="108"/>
      <c r="JLW947" s="108"/>
      <c r="JLX947" s="108"/>
      <c r="JLY947" s="108"/>
      <c r="JLZ947" s="108"/>
      <c r="JMA947" s="108"/>
      <c r="JMB947" s="108"/>
      <c r="JMC947" s="108"/>
      <c r="JMD947" s="108"/>
      <c r="JME947" s="108"/>
      <c r="JMF947" s="108"/>
      <c r="JMG947" s="108"/>
      <c r="JMH947" s="108"/>
      <c r="JMI947" s="108"/>
      <c r="JMJ947" s="108"/>
      <c r="JMK947" s="108"/>
      <c r="JML947" s="108"/>
      <c r="JMM947" s="108"/>
      <c r="JMN947" s="108"/>
      <c r="JMO947" s="108"/>
      <c r="JMP947" s="108"/>
      <c r="JMQ947" s="108"/>
      <c r="JMR947" s="108"/>
      <c r="JMS947" s="108"/>
      <c r="JMT947" s="108"/>
      <c r="JMU947" s="108"/>
      <c r="JMV947" s="108"/>
      <c r="JMW947" s="108"/>
      <c r="JMX947" s="108"/>
      <c r="JMY947" s="108"/>
      <c r="JMZ947" s="108"/>
      <c r="JNA947" s="108"/>
      <c r="JNB947" s="108"/>
      <c r="JNC947" s="108"/>
      <c r="JND947" s="108"/>
      <c r="JNE947" s="108"/>
      <c r="JNF947" s="108"/>
      <c r="JNG947" s="108"/>
      <c r="JNH947" s="108"/>
      <c r="JNI947" s="108"/>
      <c r="JNJ947" s="108"/>
      <c r="JNK947" s="108"/>
      <c r="JNL947" s="108"/>
      <c r="JNM947" s="108"/>
      <c r="JNN947" s="108"/>
      <c r="JNO947" s="108"/>
      <c r="JNP947" s="108"/>
      <c r="JNQ947" s="108"/>
      <c r="JNR947" s="108"/>
      <c r="JNS947" s="108"/>
      <c r="JNT947" s="108"/>
      <c r="JNU947" s="108"/>
      <c r="JNV947" s="108"/>
      <c r="JNW947" s="108"/>
      <c r="JNX947" s="108"/>
      <c r="JNY947" s="108"/>
      <c r="JNZ947" s="108"/>
      <c r="JOA947" s="108"/>
      <c r="JOB947" s="108"/>
      <c r="JOC947" s="108"/>
      <c r="JOD947" s="108"/>
      <c r="JOE947" s="108"/>
      <c r="JOF947" s="108"/>
      <c r="JOG947" s="108"/>
      <c r="JOH947" s="108"/>
      <c r="JOI947" s="108"/>
      <c r="JOJ947" s="108"/>
      <c r="JOK947" s="108"/>
      <c r="JOL947" s="108"/>
      <c r="JOM947" s="108"/>
      <c r="JON947" s="108"/>
      <c r="JOO947" s="108"/>
      <c r="JOP947" s="108"/>
      <c r="JOQ947" s="108"/>
      <c r="JOR947" s="108"/>
      <c r="JOS947" s="108"/>
      <c r="JOT947" s="108"/>
      <c r="JOU947" s="108"/>
      <c r="JOV947" s="108"/>
      <c r="JOW947" s="108"/>
      <c r="JOX947" s="108"/>
      <c r="JOY947" s="108"/>
      <c r="JOZ947" s="108"/>
      <c r="JPA947" s="108"/>
      <c r="JPB947" s="108"/>
      <c r="JPC947" s="108"/>
      <c r="JPD947" s="108"/>
      <c r="JPE947" s="108"/>
      <c r="JPF947" s="108"/>
      <c r="JPG947" s="108"/>
      <c r="JPH947" s="108"/>
      <c r="JPI947" s="108"/>
      <c r="JPJ947" s="108"/>
      <c r="JPK947" s="108"/>
      <c r="JPL947" s="108"/>
      <c r="JPM947" s="108"/>
      <c r="JPN947" s="108"/>
      <c r="JPO947" s="108"/>
      <c r="JPP947" s="108"/>
      <c r="JPQ947" s="108"/>
      <c r="JPR947" s="108"/>
      <c r="JPS947" s="108"/>
      <c r="JPT947" s="108"/>
      <c r="JPU947" s="108"/>
      <c r="JPV947" s="108"/>
      <c r="JPW947" s="108"/>
      <c r="JPX947" s="108"/>
      <c r="JPY947" s="108"/>
      <c r="JPZ947" s="108"/>
      <c r="JQA947" s="108"/>
      <c r="JQB947" s="108"/>
      <c r="JQC947" s="108"/>
      <c r="JQD947" s="108"/>
      <c r="JQE947" s="108"/>
      <c r="JQF947" s="108"/>
      <c r="JQG947" s="108"/>
      <c r="JQH947" s="108"/>
      <c r="JQI947" s="108"/>
      <c r="JQJ947" s="108"/>
      <c r="JQK947" s="108"/>
      <c r="JQL947" s="108"/>
      <c r="JQM947" s="108"/>
      <c r="JQN947" s="108"/>
      <c r="JQO947" s="108"/>
      <c r="JQP947" s="108"/>
      <c r="JQQ947" s="108"/>
      <c r="JQR947" s="108"/>
      <c r="JQS947" s="108"/>
      <c r="JQT947" s="108"/>
      <c r="JQU947" s="108"/>
      <c r="JQV947" s="108"/>
      <c r="JQW947" s="108"/>
      <c r="JQX947" s="108"/>
      <c r="JQY947" s="108"/>
      <c r="JQZ947" s="108"/>
      <c r="JRA947" s="108"/>
      <c r="JRB947" s="108"/>
      <c r="JRC947" s="108"/>
      <c r="JRD947" s="108"/>
      <c r="JRE947" s="108"/>
      <c r="JRF947" s="108"/>
      <c r="JRG947" s="108"/>
      <c r="JRH947" s="108"/>
      <c r="JRI947" s="108"/>
      <c r="JRJ947" s="108"/>
      <c r="JRK947" s="108"/>
      <c r="JRL947" s="108"/>
      <c r="JRM947" s="108"/>
      <c r="JRN947" s="108"/>
      <c r="JRO947" s="108"/>
      <c r="JRP947" s="108"/>
      <c r="JRQ947" s="108"/>
      <c r="JRR947" s="108"/>
      <c r="JRS947" s="108"/>
      <c r="JRT947" s="108"/>
      <c r="JRU947" s="108"/>
      <c r="JRV947" s="108"/>
      <c r="JRW947" s="108"/>
      <c r="JRX947" s="108"/>
      <c r="JRY947" s="108"/>
      <c r="JRZ947" s="108"/>
      <c r="JSA947" s="108"/>
      <c r="JSB947" s="108"/>
      <c r="JSC947" s="108"/>
      <c r="JSD947" s="108"/>
      <c r="JSE947" s="108"/>
      <c r="JSF947" s="108"/>
      <c r="JSG947" s="108"/>
      <c r="JSH947" s="108"/>
      <c r="JSI947" s="108"/>
      <c r="JSJ947" s="108"/>
      <c r="JSK947" s="108"/>
      <c r="JSL947" s="108"/>
      <c r="JSM947" s="108"/>
      <c r="JSN947" s="108"/>
      <c r="JSO947" s="108"/>
      <c r="JSP947" s="108"/>
      <c r="JSQ947" s="108"/>
      <c r="JSR947" s="108"/>
      <c r="JSS947" s="108"/>
      <c r="JST947" s="108"/>
      <c r="JSU947" s="108"/>
      <c r="JSV947" s="108"/>
      <c r="JSW947" s="108"/>
      <c r="JSX947" s="108"/>
      <c r="JSY947" s="108"/>
      <c r="JSZ947" s="108"/>
      <c r="JTA947" s="108"/>
      <c r="JTB947" s="108"/>
      <c r="JTC947" s="108"/>
      <c r="JTD947" s="108"/>
      <c r="JTE947" s="108"/>
      <c r="JTF947" s="108"/>
      <c r="JTG947" s="108"/>
      <c r="JTH947" s="108"/>
      <c r="JTI947" s="108"/>
      <c r="JTJ947" s="108"/>
      <c r="JTK947" s="108"/>
      <c r="JTL947" s="108"/>
      <c r="JTM947" s="108"/>
      <c r="JTN947" s="108"/>
      <c r="JTO947" s="108"/>
      <c r="JTP947" s="108"/>
      <c r="JTQ947" s="108"/>
      <c r="JTR947" s="108"/>
      <c r="JTS947" s="108"/>
      <c r="JTT947" s="108"/>
      <c r="JTU947" s="108"/>
      <c r="JTV947" s="108"/>
      <c r="JTW947" s="108"/>
      <c r="JTX947" s="108"/>
      <c r="JTY947" s="108"/>
      <c r="JTZ947" s="108"/>
      <c r="JUA947" s="108"/>
      <c r="JUB947" s="108"/>
      <c r="JUC947" s="108"/>
      <c r="JUD947" s="108"/>
      <c r="JUE947" s="108"/>
      <c r="JUF947" s="108"/>
      <c r="JUG947" s="108"/>
      <c r="JUH947" s="108"/>
      <c r="JUI947" s="108"/>
      <c r="JUJ947" s="108"/>
      <c r="JUK947" s="108"/>
      <c r="JUL947" s="108"/>
      <c r="JUM947" s="108"/>
      <c r="JUN947" s="108"/>
      <c r="JUO947" s="108"/>
      <c r="JUP947" s="108"/>
      <c r="JUQ947" s="108"/>
      <c r="JUR947" s="108"/>
      <c r="JUS947" s="108"/>
      <c r="JUT947" s="108"/>
      <c r="JUU947" s="108"/>
      <c r="JUV947" s="108"/>
      <c r="JUW947" s="108"/>
      <c r="JUX947" s="108"/>
      <c r="JUY947" s="108"/>
      <c r="JUZ947" s="108"/>
      <c r="JVA947" s="108"/>
      <c r="JVB947" s="108"/>
      <c r="JVC947" s="108"/>
      <c r="JVD947" s="108"/>
      <c r="JVE947" s="108"/>
      <c r="JVF947" s="108"/>
      <c r="JVG947" s="108"/>
      <c r="JVH947" s="108"/>
      <c r="JVI947" s="108"/>
      <c r="JVJ947" s="108"/>
      <c r="JVK947" s="108"/>
      <c r="JVL947" s="108"/>
      <c r="JVM947" s="108"/>
      <c r="JVN947" s="108"/>
      <c r="JVO947" s="108"/>
      <c r="JVP947" s="108"/>
      <c r="JVQ947" s="108"/>
      <c r="JVR947" s="108"/>
      <c r="JVS947" s="108"/>
      <c r="JVT947" s="108"/>
      <c r="JVU947" s="108"/>
      <c r="JVV947" s="108"/>
      <c r="JVW947" s="108"/>
      <c r="JVX947" s="108"/>
      <c r="JVY947" s="108"/>
      <c r="JVZ947" s="108"/>
      <c r="JWA947" s="108"/>
      <c r="JWB947" s="108"/>
      <c r="JWC947" s="108"/>
      <c r="JWD947" s="108"/>
      <c r="JWE947" s="108"/>
      <c r="JWF947" s="108"/>
      <c r="JWG947" s="108"/>
      <c r="JWH947" s="108"/>
      <c r="JWI947" s="108"/>
      <c r="JWJ947" s="108"/>
      <c r="JWK947" s="108"/>
      <c r="JWL947" s="108"/>
      <c r="JWM947" s="108"/>
      <c r="JWN947" s="108"/>
      <c r="JWO947" s="108"/>
      <c r="JWP947" s="108"/>
      <c r="JWQ947" s="108"/>
      <c r="JWR947" s="108"/>
      <c r="JWS947" s="108"/>
      <c r="JWT947" s="108"/>
      <c r="JWU947" s="108"/>
      <c r="JWV947" s="108"/>
      <c r="JWW947" s="108"/>
      <c r="JWX947" s="108"/>
      <c r="JWY947" s="108"/>
      <c r="JWZ947" s="108"/>
      <c r="JXA947" s="108"/>
      <c r="JXB947" s="108"/>
      <c r="JXC947" s="108"/>
      <c r="JXD947" s="108"/>
      <c r="JXE947" s="108"/>
      <c r="JXF947" s="108"/>
      <c r="JXG947" s="108"/>
      <c r="JXH947" s="108"/>
      <c r="JXI947" s="108"/>
      <c r="JXJ947" s="108"/>
      <c r="JXK947" s="108"/>
      <c r="JXL947" s="108"/>
      <c r="JXM947" s="108"/>
      <c r="JXN947" s="108"/>
      <c r="JXO947" s="108"/>
      <c r="JXP947" s="108"/>
      <c r="JXQ947" s="108"/>
      <c r="JXR947" s="108"/>
      <c r="JXS947" s="108"/>
      <c r="JXT947" s="108"/>
      <c r="JXU947" s="108"/>
      <c r="JXV947" s="108"/>
      <c r="JXW947" s="108"/>
      <c r="JXX947" s="108"/>
      <c r="JXY947" s="108"/>
      <c r="JXZ947" s="108"/>
      <c r="JYA947" s="108"/>
      <c r="JYB947" s="108"/>
      <c r="JYC947" s="108"/>
      <c r="JYD947" s="108"/>
      <c r="JYE947" s="108"/>
      <c r="JYF947" s="108"/>
      <c r="JYG947" s="108"/>
      <c r="JYH947" s="108"/>
      <c r="JYI947" s="108"/>
      <c r="JYJ947" s="108"/>
      <c r="JYK947" s="108"/>
      <c r="JYL947" s="108"/>
      <c r="JYM947" s="108"/>
      <c r="JYN947" s="108"/>
      <c r="JYO947" s="108"/>
      <c r="JYP947" s="108"/>
      <c r="JYQ947" s="108"/>
      <c r="JYR947" s="108"/>
      <c r="JYS947" s="108"/>
      <c r="JYT947" s="108"/>
      <c r="JYU947" s="108"/>
      <c r="JYV947" s="108"/>
      <c r="JYW947" s="108"/>
      <c r="JYX947" s="108"/>
      <c r="JYY947" s="108"/>
      <c r="JYZ947" s="108"/>
      <c r="JZA947" s="108"/>
      <c r="JZB947" s="108"/>
      <c r="JZC947" s="108"/>
      <c r="JZD947" s="108"/>
      <c r="JZE947" s="108"/>
      <c r="JZF947" s="108"/>
      <c r="JZG947" s="108"/>
      <c r="JZH947" s="108"/>
      <c r="JZI947" s="108"/>
      <c r="JZJ947" s="108"/>
      <c r="JZK947" s="108"/>
      <c r="JZL947" s="108"/>
      <c r="JZM947" s="108"/>
      <c r="JZN947" s="108"/>
      <c r="JZO947" s="108"/>
      <c r="JZP947" s="108"/>
      <c r="JZQ947" s="108"/>
      <c r="JZR947" s="108"/>
      <c r="JZS947" s="108"/>
      <c r="JZT947" s="108"/>
      <c r="JZU947" s="108"/>
      <c r="JZV947" s="108"/>
      <c r="JZW947" s="108"/>
      <c r="JZX947" s="108"/>
      <c r="JZY947" s="108"/>
      <c r="JZZ947" s="108"/>
      <c r="KAA947" s="108"/>
      <c r="KAB947" s="108"/>
      <c r="KAC947" s="108"/>
      <c r="KAD947" s="108"/>
      <c r="KAE947" s="108"/>
      <c r="KAF947" s="108"/>
      <c r="KAG947" s="108"/>
      <c r="KAH947" s="108"/>
      <c r="KAI947" s="108"/>
      <c r="KAJ947" s="108"/>
      <c r="KAK947" s="108"/>
      <c r="KAL947" s="108"/>
      <c r="KAM947" s="108"/>
      <c r="KAN947" s="108"/>
      <c r="KAO947" s="108"/>
      <c r="KAP947" s="108"/>
      <c r="KAQ947" s="108"/>
      <c r="KAR947" s="108"/>
      <c r="KAS947" s="108"/>
      <c r="KAT947" s="108"/>
      <c r="KAU947" s="108"/>
      <c r="KAV947" s="108"/>
      <c r="KAW947" s="108"/>
      <c r="KAX947" s="108"/>
      <c r="KAY947" s="108"/>
      <c r="KAZ947" s="108"/>
      <c r="KBA947" s="108"/>
      <c r="KBB947" s="108"/>
      <c r="KBC947" s="108"/>
      <c r="KBD947" s="108"/>
      <c r="KBE947" s="108"/>
      <c r="KBF947" s="108"/>
      <c r="KBG947" s="108"/>
      <c r="KBH947" s="108"/>
      <c r="KBI947" s="108"/>
      <c r="KBJ947" s="108"/>
      <c r="KBK947" s="108"/>
      <c r="KBL947" s="108"/>
      <c r="KBM947" s="108"/>
      <c r="KBN947" s="108"/>
      <c r="KBO947" s="108"/>
      <c r="KBP947" s="108"/>
      <c r="KBQ947" s="108"/>
      <c r="KBR947" s="108"/>
      <c r="KBS947" s="108"/>
      <c r="KBT947" s="108"/>
      <c r="KBU947" s="108"/>
      <c r="KBV947" s="108"/>
      <c r="KBW947" s="108"/>
      <c r="KBX947" s="108"/>
      <c r="KBY947" s="108"/>
      <c r="KBZ947" s="108"/>
      <c r="KCA947" s="108"/>
      <c r="KCB947" s="108"/>
      <c r="KCC947" s="108"/>
      <c r="KCD947" s="108"/>
      <c r="KCE947" s="108"/>
      <c r="KCF947" s="108"/>
      <c r="KCG947" s="108"/>
      <c r="KCH947" s="108"/>
      <c r="KCI947" s="108"/>
      <c r="KCJ947" s="108"/>
      <c r="KCK947" s="108"/>
      <c r="KCL947" s="108"/>
      <c r="KCM947" s="108"/>
      <c r="KCN947" s="108"/>
      <c r="KCO947" s="108"/>
      <c r="KCP947" s="108"/>
      <c r="KCQ947" s="108"/>
      <c r="KCR947" s="108"/>
      <c r="KCS947" s="108"/>
      <c r="KCT947" s="108"/>
      <c r="KCU947" s="108"/>
      <c r="KCV947" s="108"/>
      <c r="KCW947" s="108"/>
      <c r="KCX947" s="108"/>
      <c r="KCY947" s="108"/>
      <c r="KCZ947" s="108"/>
      <c r="KDA947" s="108"/>
      <c r="KDB947" s="108"/>
      <c r="KDC947" s="108"/>
      <c r="KDD947" s="108"/>
      <c r="KDE947" s="108"/>
      <c r="KDF947" s="108"/>
      <c r="KDG947" s="108"/>
      <c r="KDH947" s="108"/>
      <c r="KDI947" s="108"/>
      <c r="KDJ947" s="108"/>
      <c r="KDK947" s="108"/>
      <c r="KDL947" s="108"/>
      <c r="KDM947" s="108"/>
      <c r="KDN947" s="108"/>
      <c r="KDO947" s="108"/>
      <c r="KDP947" s="108"/>
      <c r="KDQ947" s="108"/>
      <c r="KDR947" s="108"/>
      <c r="KDS947" s="108"/>
      <c r="KDT947" s="108"/>
      <c r="KDU947" s="108"/>
      <c r="KDV947" s="108"/>
      <c r="KDW947" s="108"/>
      <c r="KDX947" s="108"/>
      <c r="KDY947" s="108"/>
      <c r="KDZ947" s="108"/>
      <c r="KEA947" s="108"/>
      <c r="KEB947" s="108"/>
      <c r="KEC947" s="108"/>
      <c r="KED947" s="108"/>
      <c r="KEE947" s="108"/>
      <c r="KEF947" s="108"/>
      <c r="KEG947" s="108"/>
      <c r="KEH947" s="108"/>
      <c r="KEI947" s="108"/>
      <c r="KEJ947" s="108"/>
      <c r="KEK947" s="108"/>
      <c r="KEL947" s="108"/>
      <c r="KEM947" s="108"/>
      <c r="KEN947" s="108"/>
      <c r="KEO947" s="108"/>
      <c r="KEP947" s="108"/>
      <c r="KEQ947" s="108"/>
      <c r="KER947" s="108"/>
      <c r="KES947" s="108"/>
      <c r="KET947" s="108"/>
      <c r="KEU947" s="108"/>
      <c r="KEV947" s="108"/>
      <c r="KEW947" s="108"/>
      <c r="KEX947" s="108"/>
      <c r="KEY947" s="108"/>
      <c r="KEZ947" s="108"/>
      <c r="KFA947" s="108"/>
      <c r="KFB947" s="108"/>
      <c r="KFC947" s="108"/>
      <c r="KFD947" s="108"/>
      <c r="KFE947" s="108"/>
      <c r="KFF947" s="108"/>
      <c r="KFG947" s="108"/>
      <c r="KFH947" s="108"/>
      <c r="KFI947" s="108"/>
      <c r="KFJ947" s="108"/>
      <c r="KFK947" s="108"/>
      <c r="KFL947" s="108"/>
      <c r="KFM947" s="108"/>
      <c r="KFN947" s="108"/>
      <c r="KFO947" s="108"/>
      <c r="KFP947" s="108"/>
      <c r="KFQ947" s="108"/>
      <c r="KFR947" s="108"/>
      <c r="KFS947" s="108"/>
      <c r="KFT947" s="108"/>
      <c r="KFU947" s="108"/>
      <c r="KFV947" s="108"/>
      <c r="KFW947" s="108"/>
      <c r="KFX947" s="108"/>
      <c r="KFY947" s="108"/>
      <c r="KFZ947" s="108"/>
      <c r="KGA947" s="108"/>
      <c r="KGB947" s="108"/>
      <c r="KGC947" s="108"/>
      <c r="KGD947" s="108"/>
      <c r="KGE947" s="108"/>
      <c r="KGF947" s="108"/>
      <c r="KGG947" s="108"/>
      <c r="KGH947" s="108"/>
      <c r="KGI947" s="108"/>
      <c r="KGJ947" s="108"/>
      <c r="KGK947" s="108"/>
      <c r="KGL947" s="108"/>
      <c r="KGM947" s="108"/>
      <c r="KGN947" s="108"/>
      <c r="KGO947" s="108"/>
      <c r="KGP947" s="108"/>
      <c r="KGQ947" s="108"/>
      <c r="KGR947" s="108"/>
      <c r="KGS947" s="108"/>
      <c r="KGT947" s="108"/>
      <c r="KGU947" s="108"/>
      <c r="KGV947" s="108"/>
      <c r="KGW947" s="108"/>
      <c r="KGX947" s="108"/>
      <c r="KGY947" s="108"/>
      <c r="KGZ947" s="108"/>
      <c r="KHA947" s="108"/>
      <c r="KHB947" s="108"/>
      <c r="KHC947" s="108"/>
      <c r="KHD947" s="108"/>
      <c r="KHE947" s="108"/>
      <c r="KHF947" s="108"/>
      <c r="KHG947" s="108"/>
      <c r="KHH947" s="108"/>
      <c r="KHI947" s="108"/>
      <c r="KHJ947" s="108"/>
      <c r="KHK947" s="108"/>
      <c r="KHL947" s="108"/>
      <c r="KHM947" s="108"/>
      <c r="KHN947" s="108"/>
      <c r="KHO947" s="108"/>
      <c r="KHP947" s="108"/>
      <c r="KHQ947" s="108"/>
      <c r="KHR947" s="108"/>
      <c r="KHS947" s="108"/>
      <c r="KHT947" s="108"/>
      <c r="KHU947" s="108"/>
      <c r="KHV947" s="108"/>
      <c r="KHW947" s="108"/>
      <c r="KHX947" s="108"/>
      <c r="KHY947" s="108"/>
      <c r="KHZ947" s="108"/>
      <c r="KIA947" s="108"/>
      <c r="KIB947" s="108"/>
      <c r="KIC947" s="108"/>
      <c r="KID947" s="108"/>
      <c r="KIE947" s="108"/>
      <c r="KIF947" s="108"/>
      <c r="KIG947" s="108"/>
      <c r="KIH947" s="108"/>
      <c r="KII947" s="108"/>
      <c r="KIJ947" s="108"/>
      <c r="KIK947" s="108"/>
      <c r="KIL947" s="108"/>
      <c r="KIM947" s="108"/>
      <c r="KIN947" s="108"/>
      <c r="KIO947" s="108"/>
      <c r="KIP947" s="108"/>
      <c r="KIQ947" s="108"/>
      <c r="KIR947" s="108"/>
      <c r="KIS947" s="108"/>
      <c r="KIT947" s="108"/>
      <c r="KIU947" s="108"/>
      <c r="KIV947" s="108"/>
      <c r="KIW947" s="108"/>
      <c r="KIX947" s="108"/>
      <c r="KIY947" s="108"/>
      <c r="KIZ947" s="108"/>
      <c r="KJA947" s="108"/>
      <c r="KJB947" s="108"/>
      <c r="KJC947" s="108"/>
      <c r="KJD947" s="108"/>
      <c r="KJE947" s="108"/>
      <c r="KJF947" s="108"/>
      <c r="KJG947" s="108"/>
      <c r="KJH947" s="108"/>
      <c r="KJI947" s="108"/>
      <c r="KJJ947" s="108"/>
      <c r="KJK947" s="108"/>
      <c r="KJL947" s="108"/>
      <c r="KJM947" s="108"/>
      <c r="KJN947" s="108"/>
      <c r="KJO947" s="108"/>
      <c r="KJP947" s="108"/>
      <c r="KJQ947" s="108"/>
      <c r="KJR947" s="108"/>
      <c r="KJS947" s="108"/>
      <c r="KJT947" s="108"/>
      <c r="KJU947" s="108"/>
      <c r="KJV947" s="108"/>
      <c r="KJW947" s="108"/>
      <c r="KJX947" s="108"/>
      <c r="KJY947" s="108"/>
      <c r="KJZ947" s="108"/>
      <c r="KKA947" s="108"/>
      <c r="KKB947" s="108"/>
      <c r="KKC947" s="108"/>
      <c r="KKD947" s="108"/>
      <c r="KKE947" s="108"/>
      <c r="KKF947" s="108"/>
      <c r="KKG947" s="108"/>
      <c r="KKH947" s="108"/>
      <c r="KKI947" s="108"/>
      <c r="KKJ947" s="108"/>
      <c r="KKK947" s="108"/>
      <c r="KKL947" s="108"/>
      <c r="KKM947" s="108"/>
      <c r="KKN947" s="108"/>
      <c r="KKO947" s="108"/>
      <c r="KKP947" s="108"/>
      <c r="KKQ947" s="108"/>
      <c r="KKR947" s="108"/>
      <c r="KKS947" s="108"/>
      <c r="KKT947" s="108"/>
      <c r="KKU947" s="108"/>
      <c r="KKV947" s="108"/>
      <c r="KKW947" s="108"/>
      <c r="KKX947" s="108"/>
      <c r="KKY947" s="108"/>
      <c r="KKZ947" s="108"/>
      <c r="KLA947" s="108"/>
      <c r="KLB947" s="108"/>
      <c r="KLC947" s="108"/>
      <c r="KLD947" s="108"/>
      <c r="KLE947" s="108"/>
      <c r="KLF947" s="108"/>
      <c r="KLG947" s="108"/>
      <c r="KLH947" s="108"/>
      <c r="KLI947" s="108"/>
      <c r="KLJ947" s="108"/>
      <c r="KLK947" s="108"/>
      <c r="KLL947" s="108"/>
      <c r="KLM947" s="108"/>
      <c r="KLN947" s="108"/>
      <c r="KLO947" s="108"/>
      <c r="KLP947" s="108"/>
      <c r="KLQ947" s="108"/>
      <c r="KLR947" s="108"/>
      <c r="KLS947" s="108"/>
      <c r="KLT947" s="108"/>
      <c r="KLU947" s="108"/>
      <c r="KLV947" s="108"/>
      <c r="KLW947" s="108"/>
      <c r="KLX947" s="108"/>
      <c r="KLY947" s="108"/>
      <c r="KLZ947" s="108"/>
      <c r="KMA947" s="108"/>
      <c r="KMB947" s="108"/>
      <c r="KMC947" s="108"/>
      <c r="KMD947" s="108"/>
      <c r="KME947" s="108"/>
      <c r="KMF947" s="108"/>
      <c r="KMG947" s="108"/>
      <c r="KMH947" s="108"/>
      <c r="KMI947" s="108"/>
      <c r="KMJ947" s="108"/>
      <c r="KMK947" s="108"/>
      <c r="KML947" s="108"/>
      <c r="KMM947" s="108"/>
      <c r="KMN947" s="108"/>
      <c r="KMO947" s="108"/>
      <c r="KMP947" s="108"/>
      <c r="KMQ947" s="108"/>
      <c r="KMR947" s="108"/>
      <c r="KMS947" s="108"/>
      <c r="KMT947" s="108"/>
      <c r="KMU947" s="108"/>
      <c r="KMV947" s="108"/>
      <c r="KMW947" s="108"/>
      <c r="KMX947" s="108"/>
      <c r="KMY947" s="108"/>
      <c r="KMZ947" s="108"/>
      <c r="KNA947" s="108"/>
      <c r="KNB947" s="108"/>
      <c r="KNC947" s="108"/>
      <c r="KND947" s="108"/>
      <c r="KNE947" s="108"/>
      <c r="KNF947" s="108"/>
      <c r="KNG947" s="108"/>
      <c r="KNH947" s="108"/>
      <c r="KNI947" s="108"/>
      <c r="KNJ947" s="108"/>
      <c r="KNK947" s="108"/>
      <c r="KNL947" s="108"/>
      <c r="KNM947" s="108"/>
      <c r="KNN947" s="108"/>
      <c r="KNO947" s="108"/>
      <c r="KNP947" s="108"/>
      <c r="KNQ947" s="108"/>
      <c r="KNR947" s="108"/>
      <c r="KNS947" s="108"/>
      <c r="KNT947" s="108"/>
      <c r="KNU947" s="108"/>
      <c r="KNV947" s="108"/>
      <c r="KNW947" s="108"/>
      <c r="KNX947" s="108"/>
      <c r="KNY947" s="108"/>
      <c r="KNZ947" s="108"/>
      <c r="KOA947" s="108"/>
      <c r="KOB947" s="108"/>
      <c r="KOC947" s="108"/>
      <c r="KOD947" s="108"/>
      <c r="KOE947" s="108"/>
      <c r="KOF947" s="108"/>
      <c r="KOG947" s="108"/>
      <c r="KOH947" s="108"/>
      <c r="KOI947" s="108"/>
      <c r="KOJ947" s="108"/>
      <c r="KOK947" s="108"/>
      <c r="KOL947" s="108"/>
      <c r="KOM947" s="108"/>
      <c r="KON947" s="108"/>
      <c r="KOO947" s="108"/>
      <c r="KOP947" s="108"/>
      <c r="KOQ947" s="108"/>
      <c r="KOR947" s="108"/>
      <c r="KOS947" s="108"/>
      <c r="KOT947" s="108"/>
      <c r="KOU947" s="108"/>
      <c r="KOV947" s="108"/>
      <c r="KOW947" s="108"/>
      <c r="KOX947" s="108"/>
      <c r="KOY947" s="108"/>
      <c r="KOZ947" s="108"/>
      <c r="KPA947" s="108"/>
      <c r="KPB947" s="108"/>
      <c r="KPC947" s="108"/>
      <c r="KPD947" s="108"/>
      <c r="KPE947" s="108"/>
      <c r="KPF947" s="108"/>
      <c r="KPG947" s="108"/>
      <c r="KPH947" s="108"/>
      <c r="KPI947" s="108"/>
      <c r="KPJ947" s="108"/>
      <c r="KPK947" s="108"/>
      <c r="KPL947" s="108"/>
      <c r="KPM947" s="108"/>
      <c r="KPN947" s="108"/>
      <c r="KPO947" s="108"/>
      <c r="KPP947" s="108"/>
      <c r="KPQ947" s="108"/>
      <c r="KPR947" s="108"/>
      <c r="KPS947" s="108"/>
      <c r="KPT947" s="108"/>
      <c r="KPU947" s="108"/>
      <c r="KPV947" s="108"/>
      <c r="KPW947" s="108"/>
      <c r="KPX947" s="108"/>
      <c r="KPY947" s="108"/>
      <c r="KPZ947" s="108"/>
      <c r="KQA947" s="108"/>
      <c r="KQB947" s="108"/>
      <c r="KQC947" s="108"/>
      <c r="KQD947" s="108"/>
      <c r="KQE947" s="108"/>
      <c r="KQF947" s="108"/>
      <c r="KQG947" s="108"/>
      <c r="KQH947" s="108"/>
      <c r="KQI947" s="108"/>
      <c r="KQJ947" s="108"/>
      <c r="KQK947" s="108"/>
      <c r="KQL947" s="108"/>
      <c r="KQM947" s="108"/>
      <c r="KQN947" s="108"/>
      <c r="KQO947" s="108"/>
      <c r="KQP947" s="108"/>
      <c r="KQQ947" s="108"/>
      <c r="KQR947" s="108"/>
      <c r="KQS947" s="108"/>
      <c r="KQT947" s="108"/>
      <c r="KQU947" s="108"/>
      <c r="KQV947" s="108"/>
      <c r="KQW947" s="108"/>
      <c r="KQX947" s="108"/>
      <c r="KQY947" s="108"/>
      <c r="KQZ947" s="108"/>
      <c r="KRA947" s="108"/>
      <c r="KRB947" s="108"/>
      <c r="KRC947" s="108"/>
      <c r="KRD947" s="108"/>
      <c r="KRE947" s="108"/>
      <c r="KRF947" s="108"/>
      <c r="KRG947" s="108"/>
      <c r="KRH947" s="108"/>
      <c r="KRI947" s="108"/>
      <c r="KRJ947" s="108"/>
      <c r="KRK947" s="108"/>
      <c r="KRL947" s="108"/>
      <c r="KRM947" s="108"/>
      <c r="KRN947" s="108"/>
      <c r="KRO947" s="108"/>
      <c r="KRP947" s="108"/>
      <c r="KRQ947" s="108"/>
      <c r="KRR947" s="108"/>
      <c r="KRS947" s="108"/>
      <c r="KRT947" s="108"/>
      <c r="KRU947" s="108"/>
      <c r="KRV947" s="108"/>
      <c r="KRW947" s="108"/>
      <c r="KRX947" s="108"/>
      <c r="KRY947" s="108"/>
      <c r="KRZ947" s="108"/>
      <c r="KSA947" s="108"/>
      <c r="KSB947" s="108"/>
      <c r="KSC947" s="108"/>
      <c r="KSD947" s="108"/>
      <c r="KSE947" s="108"/>
      <c r="KSF947" s="108"/>
      <c r="KSG947" s="108"/>
      <c r="KSH947" s="108"/>
      <c r="KSI947" s="108"/>
      <c r="KSJ947" s="108"/>
      <c r="KSK947" s="108"/>
      <c r="KSL947" s="108"/>
      <c r="KSM947" s="108"/>
      <c r="KSN947" s="108"/>
      <c r="KSO947" s="108"/>
      <c r="KSP947" s="108"/>
      <c r="KSQ947" s="108"/>
      <c r="KSR947" s="108"/>
      <c r="KSS947" s="108"/>
      <c r="KST947" s="108"/>
      <c r="KSU947" s="108"/>
      <c r="KSV947" s="108"/>
      <c r="KSW947" s="108"/>
      <c r="KSX947" s="108"/>
      <c r="KSY947" s="108"/>
      <c r="KSZ947" s="108"/>
      <c r="KTA947" s="108"/>
      <c r="KTB947" s="108"/>
      <c r="KTC947" s="108"/>
      <c r="KTD947" s="108"/>
      <c r="KTE947" s="108"/>
      <c r="KTF947" s="108"/>
      <c r="KTG947" s="108"/>
      <c r="KTH947" s="108"/>
      <c r="KTI947" s="108"/>
      <c r="KTJ947" s="108"/>
      <c r="KTK947" s="108"/>
      <c r="KTL947" s="108"/>
      <c r="KTM947" s="108"/>
      <c r="KTN947" s="108"/>
      <c r="KTO947" s="108"/>
      <c r="KTP947" s="108"/>
      <c r="KTQ947" s="108"/>
      <c r="KTR947" s="108"/>
      <c r="KTS947" s="108"/>
      <c r="KTT947" s="108"/>
      <c r="KTU947" s="108"/>
      <c r="KTV947" s="108"/>
      <c r="KTW947" s="108"/>
      <c r="KTX947" s="108"/>
      <c r="KTY947" s="108"/>
      <c r="KTZ947" s="108"/>
      <c r="KUA947" s="108"/>
      <c r="KUB947" s="108"/>
      <c r="KUC947" s="108"/>
      <c r="KUD947" s="108"/>
      <c r="KUE947" s="108"/>
      <c r="KUF947" s="108"/>
      <c r="KUG947" s="108"/>
      <c r="KUH947" s="108"/>
      <c r="KUI947" s="108"/>
      <c r="KUJ947" s="108"/>
      <c r="KUK947" s="108"/>
      <c r="KUL947" s="108"/>
      <c r="KUM947" s="108"/>
      <c r="KUN947" s="108"/>
      <c r="KUO947" s="108"/>
      <c r="KUP947" s="108"/>
      <c r="KUQ947" s="108"/>
      <c r="KUR947" s="108"/>
      <c r="KUS947" s="108"/>
      <c r="KUT947" s="108"/>
      <c r="KUU947" s="108"/>
      <c r="KUV947" s="108"/>
      <c r="KUW947" s="108"/>
      <c r="KUX947" s="108"/>
      <c r="KUY947" s="108"/>
      <c r="KUZ947" s="108"/>
      <c r="KVA947" s="108"/>
      <c r="KVB947" s="108"/>
      <c r="KVC947" s="108"/>
      <c r="KVD947" s="108"/>
      <c r="KVE947" s="108"/>
      <c r="KVF947" s="108"/>
      <c r="KVG947" s="108"/>
      <c r="KVH947" s="108"/>
      <c r="KVI947" s="108"/>
      <c r="KVJ947" s="108"/>
      <c r="KVK947" s="108"/>
      <c r="KVL947" s="108"/>
      <c r="KVM947" s="108"/>
      <c r="KVN947" s="108"/>
      <c r="KVO947" s="108"/>
      <c r="KVP947" s="108"/>
      <c r="KVQ947" s="108"/>
      <c r="KVR947" s="108"/>
      <c r="KVS947" s="108"/>
      <c r="KVT947" s="108"/>
      <c r="KVU947" s="108"/>
      <c r="KVV947" s="108"/>
      <c r="KVW947" s="108"/>
      <c r="KVX947" s="108"/>
      <c r="KVY947" s="108"/>
      <c r="KVZ947" s="108"/>
      <c r="KWA947" s="108"/>
      <c r="KWB947" s="108"/>
      <c r="KWC947" s="108"/>
      <c r="KWD947" s="108"/>
      <c r="KWE947" s="108"/>
      <c r="KWF947" s="108"/>
      <c r="KWG947" s="108"/>
      <c r="KWH947" s="108"/>
      <c r="KWI947" s="108"/>
      <c r="KWJ947" s="108"/>
      <c r="KWK947" s="108"/>
      <c r="KWL947" s="108"/>
      <c r="KWM947" s="108"/>
      <c r="KWN947" s="108"/>
      <c r="KWO947" s="108"/>
      <c r="KWP947" s="108"/>
      <c r="KWQ947" s="108"/>
      <c r="KWR947" s="108"/>
      <c r="KWS947" s="108"/>
      <c r="KWT947" s="108"/>
      <c r="KWU947" s="108"/>
      <c r="KWV947" s="108"/>
      <c r="KWW947" s="108"/>
      <c r="KWX947" s="108"/>
      <c r="KWY947" s="108"/>
      <c r="KWZ947" s="108"/>
      <c r="KXA947" s="108"/>
      <c r="KXB947" s="108"/>
      <c r="KXC947" s="108"/>
      <c r="KXD947" s="108"/>
      <c r="KXE947" s="108"/>
      <c r="KXF947" s="108"/>
      <c r="KXG947" s="108"/>
      <c r="KXH947" s="108"/>
      <c r="KXI947" s="108"/>
      <c r="KXJ947" s="108"/>
      <c r="KXK947" s="108"/>
      <c r="KXL947" s="108"/>
      <c r="KXM947" s="108"/>
      <c r="KXN947" s="108"/>
      <c r="KXO947" s="108"/>
      <c r="KXP947" s="108"/>
      <c r="KXQ947" s="108"/>
      <c r="KXR947" s="108"/>
      <c r="KXS947" s="108"/>
      <c r="KXT947" s="108"/>
      <c r="KXU947" s="108"/>
      <c r="KXV947" s="108"/>
      <c r="KXW947" s="108"/>
      <c r="KXX947" s="108"/>
      <c r="KXY947" s="108"/>
      <c r="KXZ947" s="108"/>
      <c r="KYA947" s="108"/>
      <c r="KYB947" s="108"/>
      <c r="KYC947" s="108"/>
      <c r="KYD947" s="108"/>
      <c r="KYE947" s="108"/>
      <c r="KYF947" s="108"/>
      <c r="KYG947" s="108"/>
      <c r="KYH947" s="108"/>
      <c r="KYI947" s="108"/>
      <c r="KYJ947" s="108"/>
      <c r="KYK947" s="108"/>
      <c r="KYL947" s="108"/>
      <c r="KYM947" s="108"/>
      <c r="KYN947" s="108"/>
      <c r="KYO947" s="108"/>
      <c r="KYP947" s="108"/>
      <c r="KYQ947" s="108"/>
      <c r="KYR947" s="108"/>
      <c r="KYS947" s="108"/>
      <c r="KYT947" s="108"/>
      <c r="KYU947" s="108"/>
      <c r="KYV947" s="108"/>
      <c r="KYW947" s="108"/>
      <c r="KYX947" s="108"/>
      <c r="KYY947" s="108"/>
      <c r="KYZ947" s="108"/>
      <c r="KZA947" s="108"/>
      <c r="KZB947" s="108"/>
      <c r="KZC947" s="108"/>
      <c r="KZD947" s="108"/>
      <c r="KZE947" s="108"/>
      <c r="KZF947" s="108"/>
      <c r="KZG947" s="108"/>
      <c r="KZH947" s="108"/>
      <c r="KZI947" s="108"/>
      <c r="KZJ947" s="108"/>
      <c r="KZK947" s="108"/>
      <c r="KZL947" s="108"/>
      <c r="KZM947" s="108"/>
      <c r="KZN947" s="108"/>
      <c r="KZO947" s="108"/>
      <c r="KZP947" s="108"/>
      <c r="KZQ947" s="108"/>
      <c r="KZR947" s="108"/>
      <c r="KZS947" s="108"/>
      <c r="KZT947" s="108"/>
      <c r="KZU947" s="108"/>
      <c r="KZV947" s="108"/>
      <c r="KZW947" s="108"/>
      <c r="KZX947" s="108"/>
      <c r="KZY947" s="108"/>
      <c r="KZZ947" s="108"/>
      <c r="LAA947" s="108"/>
      <c r="LAB947" s="108"/>
      <c r="LAC947" s="108"/>
      <c r="LAD947" s="108"/>
      <c r="LAE947" s="108"/>
      <c r="LAF947" s="108"/>
      <c r="LAG947" s="108"/>
      <c r="LAH947" s="108"/>
      <c r="LAI947" s="108"/>
      <c r="LAJ947" s="108"/>
      <c r="LAK947" s="108"/>
      <c r="LAL947" s="108"/>
      <c r="LAM947" s="108"/>
      <c r="LAN947" s="108"/>
      <c r="LAO947" s="108"/>
      <c r="LAP947" s="108"/>
      <c r="LAQ947" s="108"/>
      <c r="LAR947" s="108"/>
      <c r="LAS947" s="108"/>
      <c r="LAT947" s="108"/>
      <c r="LAU947" s="108"/>
      <c r="LAV947" s="108"/>
      <c r="LAW947" s="108"/>
      <c r="LAX947" s="108"/>
      <c r="LAY947" s="108"/>
      <c r="LAZ947" s="108"/>
      <c r="LBA947" s="108"/>
      <c r="LBB947" s="108"/>
      <c r="LBC947" s="108"/>
      <c r="LBD947" s="108"/>
      <c r="LBE947" s="108"/>
      <c r="LBF947" s="108"/>
      <c r="LBG947" s="108"/>
      <c r="LBH947" s="108"/>
      <c r="LBI947" s="108"/>
      <c r="LBJ947" s="108"/>
      <c r="LBK947" s="108"/>
      <c r="LBL947" s="108"/>
      <c r="LBM947" s="108"/>
      <c r="LBN947" s="108"/>
      <c r="LBO947" s="108"/>
      <c r="LBP947" s="108"/>
      <c r="LBQ947" s="108"/>
      <c r="LBR947" s="108"/>
      <c r="LBS947" s="108"/>
      <c r="LBT947" s="108"/>
      <c r="LBU947" s="108"/>
      <c r="LBV947" s="108"/>
      <c r="LBW947" s="108"/>
      <c r="LBX947" s="108"/>
      <c r="LBY947" s="108"/>
      <c r="LBZ947" s="108"/>
      <c r="LCA947" s="108"/>
      <c r="LCB947" s="108"/>
      <c r="LCC947" s="108"/>
      <c r="LCD947" s="108"/>
      <c r="LCE947" s="108"/>
      <c r="LCF947" s="108"/>
      <c r="LCG947" s="108"/>
      <c r="LCH947" s="108"/>
      <c r="LCI947" s="108"/>
      <c r="LCJ947" s="108"/>
      <c r="LCK947" s="108"/>
      <c r="LCL947" s="108"/>
      <c r="LCM947" s="108"/>
      <c r="LCN947" s="108"/>
      <c r="LCO947" s="108"/>
      <c r="LCP947" s="108"/>
      <c r="LCQ947" s="108"/>
      <c r="LCR947" s="108"/>
      <c r="LCS947" s="108"/>
      <c r="LCT947" s="108"/>
      <c r="LCU947" s="108"/>
      <c r="LCV947" s="108"/>
      <c r="LCW947" s="108"/>
      <c r="LCX947" s="108"/>
      <c r="LCY947" s="108"/>
      <c r="LCZ947" s="108"/>
      <c r="LDA947" s="108"/>
      <c r="LDB947" s="108"/>
      <c r="LDC947" s="108"/>
      <c r="LDD947" s="108"/>
      <c r="LDE947" s="108"/>
      <c r="LDF947" s="108"/>
      <c r="LDG947" s="108"/>
      <c r="LDH947" s="108"/>
      <c r="LDI947" s="108"/>
      <c r="LDJ947" s="108"/>
      <c r="LDK947" s="108"/>
      <c r="LDL947" s="108"/>
      <c r="LDM947" s="108"/>
      <c r="LDN947" s="108"/>
      <c r="LDO947" s="108"/>
      <c r="LDP947" s="108"/>
      <c r="LDQ947" s="108"/>
      <c r="LDR947" s="108"/>
      <c r="LDS947" s="108"/>
      <c r="LDT947" s="108"/>
      <c r="LDU947" s="108"/>
      <c r="LDV947" s="108"/>
      <c r="LDW947" s="108"/>
      <c r="LDX947" s="108"/>
      <c r="LDY947" s="108"/>
      <c r="LDZ947" s="108"/>
      <c r="LEA947" s="108"/>
      <c r="LEB947" s="108"/>
      <c r="LEC947" s="108"/>
      <c r="LED947" s="108"/>
      <c r="LEE947" s="108"/>
      <c r="LEF947" s="108"/>
      <c r="LEG947" s="108"/>
      <c r="LEH947" s="108"/>
      <c r="LEI947" s="108"/>
      <c r="LEJ947" s="108"/>
      <c r="LEK947" s="108"/>
      <c r="LEL947" s="108"/>
      <c r="LEM947" s="108"/>
      <c r="LEN947" s="108"/>
      <c r="LEO947" s="108"/>
      <c r="LEP947" s="108"/>
      <c r="LEQ947" s="108"/>
      <c r="LER947" s="108"/>
      <c r="LES947" s="108"/>
      <c r="LET947" s="108"/>
      <c r="LEU947" s="108"/>
      <c r="LEV947" s="108"/>
      <c r="LEW947" s="108"/>
      <c r="LEX947" s="108"/>
      <c r="LEY947" s="108"/>
      <c r="LEZ947" s="108"/>
      <c r="LFA947" s="108"/>
      <c r="LFB947" s="108"/>
      <c r="LFC947" s="108"/>
      <c r="LFD947" s="108"/>
      <c r="LFE947" s="108"/>
      <c r="LFF947" s="108"/>
      <c r="LFG947" s="108"/>
      <c r="LFH947" s="108"/>
      <c r="LFI947" s="108"/>
      <c r="LFJ947" s="108"/>
      <c r="LFK947" s="108"/>
      <c r="LFL947" s="108"/>
      <c r="LFM947" s="108"/>
      <c r="LFN947" s="108"/>
      <c r="LFO947" s="108"/>
      <c r="LFP947" s="108"/>
      <c r="LFQ947" s="108"/>
      <c r="LFR947" s="108"/>
      <c r="LFS947" s="108"/>
      <c r="LFT947" s="108"/>
      <c r="LFU947" s="108"/>
      <c r="LFV947" s="108"/>
      <c r="LFW947" s="108"/>
      <c r="LFX947" s="108"/>
      <c r="LFY947" s="108"/>
      <c r="LFZ947" s="108"/>
      <c r="LGA947" s="108"/>
      <c r="LGB947" s="108"/>
      <c r="LGC947" s="108"/>
      <c r="LGD947" s="108"/>
      <c r="LGE947" s="108"/>
      <c r="LGF947" s="108"/>
      <c r="LGG947" s="108"/>
      <c r="LGH947" s="108"/>
      <c r="LGI947" s="108"/>
      <c r="LGJ947" s="108"/>
      <c r="LGK947" s="108"/>
      <c r="LGL947" s="108"/>
      <c r="LGM947" s="108"/>
      <c r="LGN947" s="108"/>
      <c r="LGO947" s="108"/>
      <c r="LGP947" s="108"/>
      <c r="LGQ947" s="108"/>
      <c r="LGR947" s="108"/>
      <c r="LGS947" s="108"/>
      <c r="LGT947" s="108"/>
      <c r="LGU947" s="108"/>
      <c r="LGV947" s="108"/>
      <c r="LGW947" s="108"/>
      <c r="LGX947" s="108"/>
      <c r="LGY947" s="108"/>
      <c r="LGZ947" s="108"/>
      <c r="LHA947" s="108"/>
      <c r="LHB947" s="108"/>
      <c r="LHC947" s="108"/>
      <c r="LHD947" s="108"/>
      <c r="LHE947" s="108"/>
      <c r="LHF947" s="108"/>
      <c r="LHG947" s="108"/>
      <c r="LHH947" s="108"/>
      <c r="LHI947" s="108"/>
      <c r="LHJ947" s="108"/>
      <c r="LHK947" s="108"/>
      <c r="LHL947" s="108"/>
      <c r="LHM947" s="108"/>
      <c r="LHN947" s="108"/>
      <c r="LHO947" s="108"/>
      <c r="LHP947" s="108"/>
      <c r="LHQ947" s="108"/>
      <c r="LHR947" s="108"/>
      <c r="LHS947" s="108"/>
      <c r="LHT947" s="108"/>
      <c r="LHU947" s="108"/>
      <c r="LHV947" s="108"/>
      <c r="LHW947" s="108"/>
      <c r="LHX947" s="108"/>
      <c r="LHY947" s="108"/>
      <c r="LHZ947" s="108"/>
      <c r="LIA947" s="108"/>
      <c r="LIB947" s="108"/>
      <c r="LIC947" s="108"/>
      <c r="LID947" s="108"/>
      <c r="LIE947" s="108"/>
      <c r="LIF947" s="108"/>
      <c r="LIG947" s="108"/>
      <c r="LIH947" s="108"/>
      <c r="LII947" s="108"/>
      <c r="LIJ947" s="108"/>
      <c r="LIK947" s="108"/>
      <c r="LIL947" s="108"/>
      <c r="LIM947" s="108"/>
      <c r="LIN947" s="108"/>
      <c r="LIO947" s="108"/>
      <c r="LIP947" s="108"/>
      <c r="LIQ947" s="108"/>
      <c r="LIR947" s="108"/>
      <c r="LIS947" s="108"/>
      <c r="LIT947" s="108"/>
      <c r="LIU947" s="108"/>
      <c r="LIV947" s="108"/>
      <c r="LIW947" s="108"/>
      <c r="LIX947" s="108"/>
      <c r="LIY947" s="108"/>
      <c r="LIZ947" s="108"/>
      <c r="LJA947" s="108"/>
      <c r="LJB947" s="108"/>
      <c r="LJC947" s="108"/>
      <c r="LJD947" s="108"/>
      <c r="LJE947" s="108"/>
      <c r="LJF947" s="108"/>
      <c r="LJG947" s="108"/>
      <c r="LJH947" s="108"/>
      <c r="LJI947" s="108"/>
      <c r="LJJ947" s="108"/>
      <c r="LJK947" s="108"/>
      <c r="LJL947" s="108"/>
      <c r="LJM947" s="108"/>
      <c r="LJN947" s="108"/>
      <c r="LJO947" s="108"/>
      <c r="LJP947" s="108"/>
      <c r="LJQ947" s="108"/>
      <c r="LJR947" s="108"/>
      <c r="LJS947" s="108"/>
      <c r="LJT947" s="108"/>
      <c r="LJU947" s="108"/>
      <c r="LJV947" s="108"/>
      <c r="LJW947" s="108"/>
      <c r="LJX947" s="108"/>
      <c r="LJY947" s="108"/>
      <c r="LJZ947" s="108"/>
      <c r="LKA947" s="108"/>
      <c r="LKB947" s="108"/>
      <c r="LKC947" s="108"/>
      <c r="LKD947" s="108"/>
      <c r="LKE947" s="108"/>
      <c r="LKF947" s="108"/>
      <c r="LKG947" s="108"/>
      <c r="LKH947" s="108"/>
      <c r="LKI947" s="108"/>
      <c r="LKJ947" s="108"/>
      <c r="LKK947" s="108"/>
      <c r="LKL947" s="108"/>
      <c r="LKM947" s="108"/>
      <c r="LKN947" s="108"/>
      <c r="LKO947" s="108"/>
      <c r="LKP947" s="108"/>
      <c r="LKQ947" s="108"/>
      <c r="LKR947" s="108"/>
      <c r="LKS947" s="108"/>
      <c r="LKT947" s="108"/>
      <c r="LKU947" s="108"/>
      <c r="LKV947" s="108"/>
      <c r="LKW947" s="108"/>
      <c r="LKX947" s="108"/>
      <c r="LKY947" s="108"/>
      <c r="LKZ947" s="108"/>
      <c r="LLA947" s="108"/>
      <c r="LLB947" s="108"/>
      <c r="LLC947" s="108"/>
      <c r="LLD947" s="108"/>
      <c r="LLE947" s="108"/>
      <c r="LLF947" s="108"/>
      <c r="LLG947" s="108"/>
      <c r="LLH947" s="108"/>
      <c r="LLI947" s="108"/>
      <c r="LLJ947" s="108"/>
      <c r="LLK947" s="108"/>
      <c r="LLL947" s="108"/>
      <c r="LLM947" s="108"/>
      <c r="LLN947" s="108"/>
      <c r="LLO947" s="108"/>
      <c r="LLP947" s="108"/>
      <c r="LLQ947" s="108"/>
      <c r="LLR947" s="108"/>
      <c r="LLS947" s="108"/>
      <c r="LLT947" s="108"/>
      <c r="LLU947" s="108"/>
      <c r="LLV947" s="108"/>
      <c r="LLW947" s="108"/>
      <c r="LLX947" s="108"/>
      <c r="LLY947" s="108"/>
      <c r="LLZ947" s="108"/>
      <c r="LMA947" s="108"/>
      <c r="LMB947" s="108"/>
      <c r="LMC947" s="108"/>
      <c r="LMD947" s="108"/>
      <c r="LME947" s="108"/>
      <c r="LMF947" s="108"/>
      <c r="LMG947" s="108"/>
      <c r="LMH947" s="108"/>
      <c r="LMI947" s="108"/>
      <c r="LMJ947" s="108"/>
      <c r="LMK947" s="108"/>
      <c r="LML947" s="108"/>
      <c r="LMM947" s="108"/>
      <c r="LMN947" s="108"/>
      <c r="LMO947" s="108"/>
      <c r="LMP947" s="108"/>
      <c r="LMQ947" s="108"/>
      <c r="LMR947" s="108"/>
      <c r="LMS947" s="108"/>
      <c r="LMT947" s="108"/>
      <c r="LMU947" s="108"/>
      <c r="LMV947" s="108"/>
      <c r="LMW947" s="108"/>
      <c r="LMX947" s="108"/>
      <c r="LMY947" s="108"/>
      <c r="LMZ947" s="108"/>
      <c r="LNA947" s="108"/>
      <c r="LNB947" s="108"/>
      <c r="LNC947" s="108"/>
      <c r="LND947" s="108"/>
      <c r="LNE947" s="108"/>
      <c r="LNF947" s="108"/>
      <c r="LNG947" s="108"/>
      <c r="LNH947" s="108"/>
      <c r="LNI947" s="108"/>
      <c r="LNJ947" s="108"/>
      <c r="LNK947" s="108"/>
      <c r="LNL947" s="108"/>
      <c r="LNM947" s="108"/>
      <c r="LNN947" s="108"/>
      <c r="LNO947" s="108"/>
      <c r="LNP947" s="108"/>
      <c r="LNQ947" s="108"/>
      <c r="LNR947" s="108"/>
      <c r="LNS947" s="108"/>
      <c r="LNT947" s="108"/>
      <c r="LNU947" s="108"/>
      <c r="LNV947" s="108"/>
      <c r="LNW947" s="108"/>
      <c r="LNX947" s="108"/>
      <c r="LNY947" s="108"/>
      <c r="LNZ947" s="108"/>
      <c r="LOA947" s="108"/>
      <c r="LOB947" s="108"/>
      <c r="LOC947" s="108"/>
      <c r="LOD947" s="108"/>
      <c r="LOE947" s="108"/>
      <c r="LOF947" s="108"/>
      <c r="LOG947" s="108"/>
      <c r="LOH947" s="108"/>
      <c r="LOI947" s="108"/>
      <c r="LOJ947" s="108"/>
      <c r="LOK947" s="108"/>
      <c r="LOL947" s="108"/>
      <c r="LOM947" s="108"/>
      <c r="LON947" s="108"/>
      <c r="LOO947" s="108"/>
      <c r="LOP947" s="108"/>
      <c r="LOQ947" s="108"/>
      <c r="LOR947" s="108"/>
      <c r="LOS947" s="108"/>
      <c r="LOT947" s="108"/>
      <c r="LOU947" s="108"/>
      <c r="LOV947" s="108"/>
      <c r="LOW947" s="108"/>
      <c r="LOX947" s="108"/>
      <c r="LOY947" s="108"/>
      <c r="LOZ947" s="108"/>
      <c r="LPA947" s="108"/>
      <c r="LPB947" s="108"/>
      <c r="LPC947" s="108"/>
      <c r="LPD947" s="108"/>
      <c r="LPE947" s="108"/>
      <c r="LPF947" s="108"/>
      <c r="LPG947" s="108"/>
      <c r="LPH947" s="108"/>
      <c r="LPI947" s="108"/>
      <c r="LPJ947" s="108"/>
      <c r="LPK947" s="108"/>
      <c r="LPL947" s="108"/>
      <c r="LPM947" s="108"/>
      <c r="LPN947" s="108"/>
      <c r="LPO947" s="108"/>
      <c r="LPP947" s="108"/>
      <c r="LPQ947" s="108"/>
      <c r="LPR947" s="108"/>
      <c r="LPS947" s="108"/>
      <c r="LPT947" s="108"/>
      <c r="LPU947" s="108"/>
      <c r="LPV947" s="108"/>
      <c r="LPW947" s="108"/>
      <c r="LPX947" s="108"/>
      <c r="LPY947" s="108"/>
      <c r="LPZ947" s="108"/>
      <c r="LQA947" s="108"/>
      <c r="LQB947" s="108"/>
      <c r="LQC947" s="108"/>
      <c r="LQD947" s="108"/>
      <c r="LQE947" s="108"/>
      <c r="LQF947" s="108"/>
      <c r="LQG947" s="108"/>
      <c r="LQH947" s="108"/>
      <c r="LQI947" s="108"/>
      <c r="LQJ947" s="108"/>
      <c r="LQK947" s="108"/>
      <c r="LQL947" s="108"/>
      <c r="LQM947" s="108"/>
      <c r="LQN947" s="108"/>
      <c r="LQO947" s="108"/>
      <c r="LQP947" s="108"/>
      <c r="LQQ947" s="108"/>
      <c r="LQR947" s="108"/>
      <c r="LQS947" s="108"/>
      <c r="LQT947" s="108"/>
      <c r="LQU947" s="108"/>
      <c r="LQV947" s="108"/>
      <c r="LQW947" s="108"/>
      <c r="LQX947" s="108"/>
      <c r="LQY947" s="108"/>
      <c r="LQZ947" s="108"/>
      <c r="LRA947" s="108"/>
      <c r="LRB947" s="108"/>
      <c r="LRC947" s="108"/>
      <c r="LRD947" s="108"/>
      <c r="LRE947" s="108"/>
      <c r="LRF947" s="108"/>
      <c r="LRG947" s="108"/>
      <c r="LRH947" s="108"/>
      <c r="LRI947" s="108"/>
      <c r="LRJ947" s="108"/>
      <c r="LRK947" s="108"/>
      <c r="LRL947" s="108"/>
      <c r="LRM947" s="108"/>
      <c r="LRN947" s="108"/>
      <c r="LRO947" s="108"/>
      <c r="LRP947" s="108"/>
      <c r="LRQ947" s="108"/>
      <c r="LRR947" s="108"/>
      <c r="LRS947" s="108"/>
      <c r="LRT947" s="108"/>
      <c r="LRU947" s="108"/>
      <c r="LRV947" s="108"/>
      <c r="LRW947" s="108"/>
      <c r="LRX947" s="108"/>
      <c r="LRY947" s="108"/>
      <c r="LRZ947" s="108"/>
      <c r="LSA947" s="108"/>
      <c r="LSB947" s="108"/>
      <c r="LSC947" s="108"/>
      <c r="LSD947" s="108"/>
      <c r="LSE947" s="108"/>
      <c r="LSF947" s="108"/>
      <c r="LSG947" s="108"/>
      <c r="LSH947" s="108"/>
      <c r="LSI947" s="108"/>
      <c r="LSJ947" s="108"/>
      <c r="LSK947" s="108"/>
      <c r="LSL947" s="108"/>
      <c r="LSM947" s="108"/>
      <c r="LSN947" s="108"/>
      <c r="LSO947" s="108"/>
      <c r="LSP947" s="108"/>
      <c r="LSQ947" s="108"/>
      <c r="LSR947" s="108"/>
      <c r="LSS947" s="108"/>
      <c r="LST947" s="108"/>
      <c r="LSU947" s="108"/>
      <c r="LSV947" s="108"/>
      <c r="LSW947" s="108"/>
      <c r="LSX947" s="108"/>
      <c r="LSY947" s="108"/>
      <c r="LSZ947" s="108"/>
      <c r="LTA947" s="108"/>
      <c r="LTB947" s="108"/>
      <c r="LTC947" s="108"/>
      <c r="LTD947" s="108"/>
      <c r="LTE947" s="108"/>
      <c r="LTF947" s="108"/>
      <c r="LTG947" s="108"/>
      <c r="LTH947" s="108"/>
      <c r="LTI947" s="108"/>
      <c r="LTJ947" s="108"/>
      <c r="LTK947" s="108"/>
      <c r="LTL947" s="108"/>
      <c r="LTM947" s="108"/>
      <c r="LTN947" s="108"/>
      <c r="LTO947" s="108"/>
      <c r="LTP947" s="108"/>
      <c r="LTQ947" s="108"/>
      <c r="LTR947" s="108"/>
      <c r="LTS947" s="108"/>
      <c r="LTT947" s="108"/>
      <c r="LTU947" s="108"/>
      <c r="LTV947" s="108"/>
      <c r="LTW947" s="108"/>
      <c r="LTX947" s="108"/>
      <c r="LTY947" s="108"/>
      <c r="LTZ947" s="108"/>
      <c r="LUA947" s="108"/>
      <c r="LUB947" s="108"/>
      <c r="LUC947" s="108"/>
      <c r="LUD947" s="108"/>
      <c r="LUE947" s="108"/>
      <c r="LUF947" s="108"/>
      <c r="LUG947" s="108"/>
      <c r="LUH947" s="108"/>
      <c r="LUI947" s="108"/>
      <c r="LUJ947" s="108"/>
      <c r="LUK947" s="108"/>
      <c r="LUL947" s="108"/>
      <c r="LUM947" s="108"/>
      <c r="LUN947" s="108"/>
      <c r="LUO947" s="108"/>
      <c r="LUP947" s="108"/>
      <c r="LUQ947" s="108"/>
      <c r="LUR947" s="108"/>
      <c r="LUS947" s="108"/>
      <c r="LUT947" s="108"/>
      <c r="LUU947" s="108"/>
      <c r="LUV947" s="108"/>
      <c r="LUW947" s="108"/>
      <c r="LUX947" s="108"/>
      <c r="LUY947" s="108"/>
      <c r="LUZ947" s="108"/>
      <c r="LVA947" s="108"/>
      <c r="LVB947" s="108"/>
      <c r="LVC947" s="108"/>
      <c r="LVD947" s="108"/>
      <c r="LVE947" s="108"/>
      <c r="LVF947" s="108"/>
      <c r="LVG947" s="108"/>
      <c r="LVH947" s="108"/>
      <c r="LVI947" s="108"/>
      <c r="LVJ947" s="108"/>
      <c r="LVK947" s="108"/>
      <c r="LVL947" s="108"/>
      <c r="LVM947" s="108"/>
      <c r="LVN947" s="108"/>
      <c r="LVO947" s="108"/>
      <c r="LVP947" s="108"/>
      <c r="LVQ947" s="108"/>
      <c r="LVR947" s="108"/>
      <c r="LVS947" s="108"/>
      <c r="LVT947" s="108"/>
      <c r="LVU947" s="108"/>
      <c r="LVV947" s="108"/>
      <c r="LVW947" s="108"/>
      <c r="LVX947" s="108"/>
      <c r="LVY947" s="108"/>
      <c r="LVZ947" s="108"/>
      <c r="LWA947" s="108"/>
      <c r="LWB947" s="108"/>
      <c r="LWC947" s="108"/>
      <c r="LWD947" s="108"/>
      <c r="LWE947" s="108"/>
      <c r="LWF947" s="108"/>
      <c r="LWG947" s="108"/>
      <c r="LWH947" s="108"/>
      <c r="LWI947" s="108"/>
      <c r="LWJ947" s="108"/>
      <c r="LWK947" s="108"/>
      <c r="LWL947" s="108"/>
      <c r="LWM947" s="108"/>
      <c r="LWN947" s="108"/>
      <c r="LWO947" s="108"/>
      <c r="LWP947" s="108"/>
      <c r="LWQ947" s="108"/>
      <c r="LWR947" s="108"/>
      <c r="LWS947" s="108"/>
      <c r="LWT947" s="108"/>
      <c r="LWU947" s="108"/>
      <c r="LWV947" s="108"/>
      <c r="LWW947" s="108"/>
      <c r="LWX947" s="108"/>
      <c r="LWY947" s="108"/>
      <c r="LWZ947" s="108"/>
      <c r="LXA947" s="108"/>
      <c r="LXB947" s="108"/>
      <c r="LXC947" s="108"/>
      <c r="LXD947" s="108"/>
      <c r="LXE947" s="108"/>
      <c r="LXF947" s="108"/>
      <c r="LXG947" s="108"/>
      <c r="LXH947" s="108"/>
      <c r="LXI947" s="108"/>
      <c r="LXJ947" s="108"/>
      <c r="LXK947" s="108"/>
      <c r="LXL947" s="108"/>
      <c r="LXM947" s="108"/>
      <c r="LXN947" s="108"/>
      <c r="LXO947" s="108"/>
      <c r="LXP947" s="108"/>
      <c r="LXQ947" s="108"/>
      <c r="LXR947" s="108"/>
      <c r="LXS947" s="108"/>
      <c r="LXT947" s="108"/>
      <c r="LXU947" s="108"/>
      <c r="LXV947" s="108"/>
      <c r="LXW947" s="108"/>
      <c r="LXX947" s="108"/>
      <c r="LXY947" s="108"/>
      <c r="LXZ947" s="108"/>
      <c r="LYA947" s="108"/>
      <c r="LYB947" s="108"/>
      <c r="LYC947" s="108"/>
      <c r="LYD947" s="108"/>
      <c r="LYE947" s="108"/>
      <c r="LYF947" s="108"/>
      <c r="LYG947" s="108"/>
      <c r="LYH947" s="108"/>
      <c r="LYI947" s="108"/>
      <c r="LYJ947" s="108"/>
      <c r="LYK947" s="108"/>
      <c r="LYL947" s="108"/>
      <c r="LYM947" s="108"/>
      <c r="LYN947" s="108"/>
      <c r="LYO947" s="108"/>
      <c r="LYP947" s="108"/>
      <c r="LYQ947" s="108"/>
      <c r="LYR947" s="108"/>
      <c r="LYS947" s="108"/>
      <c r="LYT947" s="108"/>
      <c r="LYU947" s="108"/>
      <c r="LYV947" s="108"/>
      <c r="LYW947" s="108"/>
      <c r="LYX947" s="108"/>
      <c r="LYY947" s="108"/>
      <c r="LYZ947" s="108"/>
      <c r="LZA947" s="108"/>
      <c r="LZB947" s="108"/>
      <c r="LZC947" s="108"/>
      <c r="LZD947" s="108"/>
      <c r="LZE947" s="108"/>
      <c r="LZF947" s="108"/>
      <c r="LZG947" s="108"/>
      <c r="LZH947" s="108"/>
      <c r="LZI947" s="108"/>
      <c r="LZJ947" s="108"/>
      <c r="LZK947" s="108"/>
      <c r="LZL947" s="108"/>
      <c r="LZM947" s="108"/>
      <c r="LZN947" s="108"/>
      <c r="LZO947" s="108"/>
      <c r="LZP947" s="108"/>
      <c r="LZQ947" s="108"/>
      <c r="LZR947" s="108"/>
      <c r="LZS947" s="108"/>
      <c r="LZT947" s="108"/>
      <c r="LZU947" s="108"/>
      <c r="LZV947" s="108"/>
      <c r="LZW947" s="108"/>
      <c r="LZX947" s="108"/>
      <c r="LZY947" s="108"/>
      <c r="LZZ947" s="108"/>
      <c r="MAA947" s="108"/>
      <c r="MAB947" s="108"/>
      <c r="MAC947" s="108"/>
      <c r="MAD947" s="108"/>
      <c r="MAE947" s="108"/>
      <c r="MAF947" s="108"/>
      <c r="MAG947" s="108"/>
      <c r="MAH947" s="108"/>
      <c r="MAI947" s="108"/>
      <c r="MAJ947" s="108"/>
      <c r="MAK947" s="108"/>
      <c r="MAL947" s="108"/>
      <c r="MAM947" s="108"/>
      <c r="MAN947" s="108"/>
      <c r="MAO947" s="108"/>
      <c r="MAP947" s="108"/>
      <c r="MAQ947" s="108"/>
      <c r="MAR947" s="108"/>
      <c r="MAS947" s="108"/>
      <c r="MAT947" s="108"/>
      <c r="MAU947" s="108"/>
      <c r="MAV947" s="108"/>
      <c r="MAW947" s="108"/>
      <c r="MAX947" s="108"/>
      <c r="MAY947" s="108"/>
      <c r="MAZ947" s="108"/>
      <c r="MBA947" s="108"/>
      <c r="MBB947" s="108"/>
      <c r="MBC947" s="108"/>
      <c r="MBD947" s="108"/>
      <c r="MBE947" s="108"/>
      <c r="MBF947" s="108"/>
      <c r="MBG947" s="108"/>
      <c r="MBH947" s="108"/>
      <c r="MBI947" s="108"/>
      <c r="MBJ947" s="108"/>
      <c r="MBK947" s="108"/>
      <c r="MBL947" s="108"/>
      <c r="MBM947" s="108"/>
      <c r="MBN947" s="108"/>
      <c r="MBO947" s="108"/>
      <c r="MBP947" s="108"/>
      <c r="MBQ947" s="108"/>
      <c r="MBR947" s="108"/>
      <c r="MBS947" s="108"/>
      <c r="MBT947" s="108"/>
      <c r="MBU947" s="108"/>
      <c r="MBV947" s="108"/>
      <c r="MBW947" s="108"/>
      <c r="MBX947" s="108"/>
      <c r="MBY947" s="108"/>
      <c r="MBZ947" s="108"/>
      <c r="MCA947" s="108"/>
      <c r="MCB947" s="108"/>
      <c r="MCC947" s="108"/>
      <c r="MCD947" s="108"/>
      <c r="MCE947" s="108"/>
      <c r="MCF947" s="108"/>
      <c r="MCG947" s="108"/>
      <c r="MCH947" s="108"/>
      <c r="MCI947" s="108"/>
      <c r="MCJ947" s="108"/>
      <c r="MCK947" s="108"/>
      <c r="MCL947" s="108"/>
      <c r="MCM947" s="108"/>
      <c r="MCN947" s="108"/>
      <c r="MCO947" s="108"/>
      <c r="MCP947" s="108"/>
      <c r="MCQ947" s="108"/>
      <c r="MCR947" s="108"/>
      <c r="MCS947" s="108"/>
      <c r="MCT947" s="108"/>
      <c r="MCU947" s="108"/>
      <c r="MCV947" s="108"/>
      <c r="MCW947" s="108"/>
      <c r="MCX947" s="108"/>
      <c r="MCY947" s="108"/>
      <c r="MCZ947" s="108"/>
      <c r="MDA947" s="108"/>
      <c r="MDB947" s="108"/>
      <c r="MDC947" s="108"/>
      <c r="MDD947" s="108"/>
      <c r="MDE947" s="108"/>
      <c r="MDF947" s="108"/>
      <c r="MDG947" s="108"/>
      <c r="MDH947" s="108"/>
      <c r="MDI947" s="108"/>
      <c r="MDJ947" s="108"/>
      <c r="MDK947" s="108"/>
      <c r="MDL947" s="108"/>
      <c r="MDM947" s="108"/>
      <c r="MDN947" s="108"/>
      <c r="MDO947" s="108"/>
      <c r="MDP947" s="108"/>
      <c r="MDQ947" s="108"/>
      <c r="MDR947" s="108"/>
      <c r="MDS947" s="108"/>
      <c r="MDT947" s="108"/>
      <c r="MDU947" s="108"/>
      <c r="MDV947" s="108"/>
      <c r="MDW947" s="108"/>
      <c r="MDX947" s="108"/>
      <c r="MDY947" s="108"/>
      <c r="MDZ947" s="108"/>
      <c r="MEA947" s="108"/>
      <c r="MEB947" s="108"/>
      <c r="MEC947" s="108"/>
      <c r="MED947" s="108"/>
      <c r="MEE947" s="108"/>
      <c r="MEF947" s="108"/>
      <c r="MEG947" s="108"/>
      <c r="MEH947" s="108"/>
      <c r="MEI947" s="108"/>
      <c r="MEJ947" s="108"/>
      <c r="MEK947" s="108"/>
      <c r="MEL947" s="108"/>
      <c r="MEM947" s="108"/>
      <c r="MEN947" s="108"/>
      <c r="MEO947" s="108"/>
      <c r="MEP947" s="108"/>
      <c r="MEQ947" s="108"/>
      <c r="MER947" s="108"/>
      <c r="MES947" s="108"/>
      <c r="MET947" s="108"/>
      <c r="MEU947" s="108"/>
      <c r="MEV947" s="108"/>
      <c r="MEW947" s="108"/>
      <c r="MEX947" s="108"/>
      <c r="MEY947" s="108"/>
      <c r="MEZ947" s="108"/>
      <c r="MFA947" s="108"/>
      <c r="MFB947" s="108"/>
      <c r="MFC947" s="108"/>
      <c r="MFD947" s="108"/>
      <c r="MFE947" s="108"/>
      <c r="MFF947" s="108"/>
      <c r="MFG947" s="108"/>
      <c r="MFH947" s="108"/>
      <c r="MFI947" s="108"/>
      <c r="MFJ947" s="108"/>
      <c r="MFK947" s="108"/>
      <c r="MFL947" s="108"/>
      <c r="MFM947" s="108"/>
      <c r="MFN947" s="108"/>
      <c r="MFO947" s="108"/>
      <c r="MFP947" s="108"/>
      <c r="MFQ947" s="108"/>
      <c r="MFR947" s="108"/>
      <c r="MFS947" s="108"/>
      <c r="MFT947" s="108"/>
      <c r="MFU947" s="108"/>
      <c r="MFV947" s="108"/>
      <c r="MFW947" s="108"/>
      <c r="MFX947" s="108"/>
      <c r="MFY947" s="108"/>
      <c r="MFZ947" s="108"/>
      <c r="MGA947" s="108"/>
      <c r="MGB947" s="108"/>
      <c r="MGC947" s="108"/>
      <c r="MGD947" s="108"/>
      <c r="MGE947" s="108"/>
      <c r="MGF947" s="108"/>
      <c r="MGG947" s="108"/>
      <c r="MGH947" s="108"/>
      <c r="MGI947" s="108"/>
      <c r="MGJ947" s="108"/>
      <c r="MGK947" s="108"/>
      <c r="MGL947" s="108"/>
      <c r="MGM947" s="108"/>
      <c r="MGN947" s="108"/>
      <c r="MGO947" s="108"/>
      <c r="MGP947" s="108"/>
      <c r="MGQ947" s="108"/>
      <c r="MGR947" s="108"/>
      <c r="MGS947" s="108"/>
      <c r="MGT947" s="108"/>
      <c r="MGU947" s="108"/>
      <c r="MGV947" s="108"/>
      <c r="MGW947" s="108"/>
      <c r="MGX947" s="108"/>
      <c r="MGY947" s="108"/>
      <c r="MGZ947" s="108"/>
      <c r="MHA947" s="108"/>
      <c r="MHB947" s="108"/>
      <c r="MHC947" s="108"/>
      <c r="MHD947" s="108"/>
      <c r="MHE947" s="108"/>
      <c r="MHF947" s="108"/>
      <c r="MHG947" s="108"/>
      <c r="MHH947" s="108"/>
      <c r="MHI947" s="108"/>
      <c r="MHJ947" s="108"/>
      <c r="MHK947" s="108"/>
      <c r="MHL947" s="108"/>
      <c r="MHM947" s="108"/>
      <c r="MHN947" s="108"/>
      <c r="MHO947" s="108"/>
      <c r="MHP947" s="108"/>
      <c r="MHQ947" s="108"/>
      <c r="MHR947" s="108"/>
      <c r="MHS947" s="108"/>
      <c r="MHT947" s="108"/>
      <c r="MHU947" s="108"/>
      <c r="MHV947" s="108"/>
      <c r="MHW947" s="108"/>
      <c r="MHX947" s="108"/>
      <c r="MHY947" s="108"/>
      <c r="MHZ947" s="108"/>
      <c r="MIA947" s="108"/>
      <c r="MIB947" s="108"/>
      <c r="MIC947" s="108"/>
      <c r="MID947" s="108"/>
      <c r="MIE947" s="108"/>
      <c r="MIF947" s="108"/>
      <c r="MIG947" s="108"/>
      <c r="MIH947" s="108"/>
      <c r="MII947" s="108"/>
      <c r="MIJ947" s="108"/>
      <c r="MIK947" s="108"/>
      <c r="MIL947" s="108"/>
      <c r="MIM947" s="108"/>
      <c r="MIN947" s="108"/>
      <c r="MIO947" s="108"/>
      <c r="MIP947" s="108"/>
      <c r="MIQ947" s="108"/>
      <c r="MIR947" s="108"/>
      <c r="MIS947" s="108"/>
      <c r="MIT947" s="108"/>
      <c r="MIU947" s="108"/>
      <c r="MIV947" s="108"/>
      <c r="MIW947" s="108"/>
      <c r="MIX947" s="108"/>
      <c r="MIY947" s="108"/>
      <c r="MIZ947" s="108"/>
      <c r="MJA947" s="108"/>
      <c r="MJB947" s="108"/>
      <c r="MJC947" s="108"/>
      <c r="MJD947" s="108"/>
      <c r="MJE947" s="108"/>
      <c r="MJF947" s="108"/>
      <c r="MJG947" s="108"/>
      <c r="MJH947" s="108"/>
      <c r="MJI947" s="108"/>
      <c r="MJJ947" s="108"/>
      <c r="MJK947" s="108"/>
      <c r="MJL947" s="108"/>
      <c r="MJM947" s="108"/>
      <c r="MJN947" s="108"/>
      <c r="MJO947" s="108"/>
      <c r="MJP947" s="108"/>
      <c r="MJQ947" s="108"/>
      <c r="MJR947" s="108"/>
      <c r="MJS947" s="108"/>
      <c r="MJT947" s="108"/>
      <c r="MJU947" s="108"/>
      <c r="MJV947" s="108"/>
      <c r="MJW947" s="108"/>
      <c r="MJX947" s="108"/>
      <c r="MJY947" s="108"/>
      <c r="MJZ947" s="108"/>
      <c r="MKA947" s="108"/>
      <c r="MKB947" s="108"/>
      <c r="MKC947" s="108"/>
      <c r="MKD947" s="108"/>
      <c r="MKE947" s="108"/>
      <c r="MKF947" s="108"/>
      <c r="MKG947" s="108"/>
      <c r="MKH947" s="108"/>
      <c r="MKI947" s="108"/>
      <c r="MKJ947" s="108"/>
      <c r="MKK947" s="108"/>
      <c r="MKL947" s="108"/>
      <c r="MKM947" s="108"/>
      <c r="MKN947" s="108"/>
      <c r="MKO947" s="108"/>
      <c r="MKP947" s="108"/>
      <c r="MKQ947" s="108"/>
      <c r="MKR947" s="108"/>
      <c r="MKS947" s="108"/>
      <c r="MKT947" s="108"/>
      <c r="MKU947" s="108"/>
      <c r="MKV947" s="108"/>
      <c r="MKW947" s="108"/>
      <c r="MKX947" s="108"/>
      <c r="MKY947" s="108"/>
      <c r="MKZ947" s="108"/>
      <c r="MLA947" s="108"/>
      <c r="MLB947" s="108"/>
      <c r="MLC947" s="108"/>
      <c r="MLD947" s="108"/>
      <c r="MLE947" s="108"/>
      <c r="MLF947" s="108"/>
      <c r="MLG947" s="108"/>
      <c r="MLH947" s="108"/>
      <c r="MLI947" s="108"/>
      <c r="MLJ947" s="108"/>
      <c r="MLK947" s="108"/>
      <c r="MLL947" s="108"/>
      <c r="MLM947" s="108"/>
      <c r="MLN947" s="108"/>
      <c r="MLO947" s="108"/>
      <c r="MLP947" s="108"/>
      <c r="MLQ947" s="108"/>
      <c r="MLR947" s="108"/>
      <c r="MLS947" s="108"/>
      <c r="MLT947" s="108"/>
      <c r="MLU947" s="108"/>
      <c r="MLV947" s="108"/>
      <c r="MLW947" s="108"/>
      <c r="MLX947" s="108"/>
      <c r="MLY947" s="108"/>
      <c r="MLZ947" s="108"/>
      <c r="MMA947" s="108"/>
      <c r="MMB947" s="108"/>
      <c r="MMC947" s="108"/>
      <c r="MMD947" s="108"/>
      <c r="MME947" s="108"/>
      <c r="MMF947" s="108"/>
      <c r="MMG947" s="108"/>
      <c r="MMH947" s="108"/>
      <c r="MMI947" s="108"/>
      <c r="MMJ947" s="108"/>
      <c r="MMK947" s="108"/>
      <c r="MML947" s="108"/>
      <c r="MMM947" s="108"/>
      <c r="MMN947" s="108"/>
      <c r="MMO947" s="108"/>
      <c r="MMP947" s="108"/>
      <c r="MMQ947" s="108"/>
      <c r="MMR947" s="108"/>
      <c r="MMS947" s="108"/>
      <c r="MMT947" s="108"/>
      <c r="MMU947" s="108"/>
      <c r="MMV947" s="108"/>
      <c r="MMW947" s="108"/>
      <c r="MMX947" s="108"/>
      <c r="MMY947" s="108"/>
      <c r="MMZ947" s="108"/>
      <c r="MNA947" s="108"/>
      <c r="MNB947" s="108"/>
      <c r="MNC947" s="108"/>
      <c r="MND947" s="108"/>
      <c r="MNE947" s="108"/>
      <c r="MNF947" s="108"/>
      <c r="MNG947" s="108"/>
      <c r="MNH947" s="108"/>
      <c r="MNI947" s="108"/>
      <c r="MNJ947" s="108"/>
      <c r="MNK947" s="108"/>
      <c r="MNL947" s="108"/>
      <c r="MNM947" s="108"/>
      <c r="MNN947" s="108"/>
      <c r="MNO947" s="108"/>
      <c r="MNP947" s="108"/>
      <c r="MNQ947" s="108"/>
      <c r="MNR947" s="108"/>
      <c r="MNS947" s="108"/>
      <c r="MNT947" s="108"/>
      <c r="MNU947" s="108"/>
      <c r="MNV947" s="108"/>
      <c r="MNW947" s="108"/>
      <c r="MNX947" s="108"/>
      <c r="MNY947" s="108"/>
      <c r="MNZ947" s="108"/>
      <c r="MOA947" s="108"/>
      <c r="MOB947" s="108"/>
      <c r="MOC947" s="108"/>
      <c r="MOD947" s="108"/>
      <c r="MOE947" s="108"/>
      <c r="MOF947" s="108"/>
      <c r="MOG947" s="108"/>
      <c r="MOH947" s="108"/>
      <c r="MOI947" s="108"/>
      <c r="MOJ947" s="108"/>
      <c r="MOK947" s="108"/>
      <c r="MOL947" s="108"/>
      <c r="MOM947" s="108"/>
      <c r="MON947" s="108"/>
      <c r="MOO947" s="108"/>
      <c r="MOP947" s="108"/>
      <c r="MOQ947" s="108"/>
      <c r="MOR947" s="108"/>
      <c r="MOS947" s="108"/>
      <c r="MOT947" s="108"/>
      <c r="MOU947" s="108"/>
      <c r="MOV947" s="108"/>
      <c r="MOW947" s="108"/>
      <c r="MOX947" s="108"/>
      <c r="MOY947" s="108"/>
      <c r="MOZ947" s="108"/>
      <c r="MPA947" s="108"/>
      <c r="MPB947" s="108"/>
      <c r="MPC947" s="108"/>
      <c r="MPD947" s="108"/>
      <c r="MPE947" s="108"/>
      <c r="MPF947" s="108"/>
      <c r="MPG947" s="108"/>
      <c r="MPH947" s="108"/>
      <c r="MPI947" s="108"/>
      <c r="MPJ947" s="108"/>
      <c r="MPK947" s="108"/>
      <c r="MPL947" s="108"/>
      <c r="MPM947" s="108"/>
      <c r="MPN947" s="108"/>
      <c r="MPO947" s="108"/>
      <c r="MPP947" s="108"/>
      <c r="MPQ947" s="108"/>
      <c r="MPR947" s="108"/>
      <c r="MPS947" s="108"/>
      <c r="MPT947" s="108"/>
      <c r="MPU947" s="108"/>
      <c r="MPV947" s="108"/>
      <c r="MPW947" s="108"/>
      <c r="MPX947" s="108"/>
      <c r="MPY947" s="108"/>
      <c r="MPZ947" s="108"/>
      <c r="MQA947" s="108"/>
      <c r="MQB947" s="108"/>
      <c r="MQC947" s="108"/>
      <c r="MQD947" s="108"/>
      <c r="MQE947" s="108"/>
      <c r="MQF947" s="108"/>
      <c r="MQG947" s="108"/>
      <c r="MQH947" s="108"/>
      <c r="MQI947" s="108"/>
      <c r="MQJ947" s="108"/>
      <c r="MQK947" s="108"/>
      <c r="MQL947" s="108"/>
      <c r="MQM947" s="108"/>
      <c r="MQN947" s="108"/>
      <c r="MQO947" s="108"/>
      <c r="MQP947" s="108"/>
      <c r="MQQ947" s="108"/>
      <c r="MQR947" s="108"/>
      <c r="MQS947" s="108"/>
      <c r="MQT947" s="108"/>
      <c r="MQU947" s="108"/>
      <c r="MQV947" s="108"/>
      <c r="MQW947" s="108"/>
      <c r="MQX947" s="108"/>
      <c r="MQY947" s="108"/>
      <c r="MQZ947" s="108"/>
      <c r="MRA947" s="108"/>
      <c r="MRB947" s="108"/>
      <c r="MRC947" s="108"/>
      <c r="MRD947" s="108"/>
      <c r="MRE947" s="108"/>
      <c r="MRF947" s="108"/>
      <c r="MRG947" s="108"/>
      <c r="MRH947" s="108"/>
      <c r="MRI947" s="108"/>
      <c r="MRJ947" s="108"/>
      <c r="MRK947" s="108"/>
      <c r="MRL947" s="108"/>
      <c r="MRM947" s="108"/>
      <c r="MRN947" s="108"/>
      <c r="MRO947" s="108"/>
      <c r="MRP947" s="108"/>
      <c r="MRQ947" s="108"/>
      <c r="MRR947" s="108"/>
      <c r="MRS947" s="108"/>
      <c r="MRT947" s="108"/>
      <c r="MRU947" s="108"/>
      <c r="MRV947" s="108"/>
      <c r="MRW947" s="108"/>
      <c r="MRX947" s="108"/>
      <c r="MRY947" s="108"/>
      <c r="MRZ947" s="108"/>
      <c r="MSA947" s="108"/>
      <c r="MSB947" s="108"/>
      <c r="MSC947" s="108"/>
      <c r="MSD947" s="108"/>
      <c r="MSE947" s="108"/>
      <c r="MSF947" s="108"/>
      <c r="MSG947" s="108"/>
      <c r="MSH947" s="108"/>
      <c r="MSI947" s="108"/>
      <c r="MSJ947" s="108"/>
      <c r="MSK947" s="108"/>
      <c r="MSL947" s="108"/>
      <c r="MSM947" s="108"/>
      <c r="MSN947" s="108"/>
      <c r="MSO947" s="108"/>
      <c r="MSP947" s="108"/>
      <c r="MSQ947" s="108"/>
      <c r="MSR947" s="108"/>
      <c r="MSS947" s="108"/>
      <c r="MST947" s="108"/>
      <c r="MSU947" s="108"/>
      <c r="MSV947" s="108"/>
      <c r="MSW947" s="108"/>
      <c r="MSX947" s="108"/>
      <c r="MSY947" s="108"/>
      <c r="MSZ947" s="108"/>
      <c r="MTA947" s="108"/>
      <c r="MTB947" s="108"/>
      <c r="MTC947" s="108"/>
      <c r="MTD947" s="108"/>
      <c r="MTE947" s="108"/>
      <c r="MTF947" s="108"/>
      <c r="MTG947" s="108"/>
      <c r="MTH947" s="108"/>
      <c r="MTI947" s="108"/>
      <c r="MTJ947" s="108"/>
      <c r="MTK947" s="108"/>
      <c r="MTL947" s="108"/>
      <c r="MTM947" s="108"/>
      <c r="MTN947" s="108"/>
      <c r="MTO947" s="108"/>
      <c r="MTP947" s="108"/>
      <c r="MTQ947" s="108"/>
      <c r="MTR947" s="108"/>
      <c r="MTS947" s="108"/>
      <c r="MTT947" s="108"/>
      <c r="MTU947" s="108"/>
      <c r="MTV947" s="108"/>
      <c r="MTW947" s="108"/>
      <c r="MTX947" s="108"/>
      <c r="MTY947" s="108"/>
      <c r="MTZ947" s="108"/>
      <c r="MUA947" s="108"/>
      <c r="MUB947" s="108"/>
      <c r="MUC947" s="108"/>
      <c r="MUD947" s="108"/>
      <c r="MUE947" s="108"/>
      <c r="MUF947" s="108"/>
      <c r="MUG947" s="108"/>
      <c r="MUH947" s="108"/>
      <c r="MUI947" s="108"/>
      <c r="MUJ947" s="108"/>
      <c r="MUK947" s="108"/>
      <c r="MUL947" s="108"/>
      <c r="MUM947" s="108"/>
      <c r="MUN947" s="108"/>
      <c r="MUO947" s="108"/>
      <c r="MUP947" s="108"/>
      <c r="MUQ947" s="108"/>
      <c r="MUR947" s="108"/>
      <c r="MUS947" s="108"/>
      <c r="MUT947" s="108"/>
      <c r="MUU947" s="108"/>
      <c r="MUV947" s="108"/>
      <c r="MUW947" s="108"/>
      <c r="MUX947" s="108"/>
      <c r="MUY947" s="108"/>
      <c r="MUZ947" s="108"/>
      <c r="MVA947" s="108"/>
      <c r="MVB947" s="108"/>
      <c r="MVC947" s="108"/>
      <c r="MVD947" s="108"/>
      <c r="MVE947" s="108"/>
      <c r="MVF947" s="108"/>
      <c r="MVG947" s="108"/>
      <c r="MVH947" s="108"/>
      <c r="MVI947" s="108"/>
      <c r="MVJ947" s="108"/>
      <c r="MVK947" s="108"/>
      <c r="MVL947" s="108"/>
      <c r="MVM947" s="108"/>
      <c r="MVN947" s="108"/>
      <c r="MVO947" s="108"/>
      <c r="MVP947" s="108"/>
      <c r="MVQ947" s="108"/>
      <c r="MVR947" s="108"/>
      <c r="MVS947" s="108"/>
      <c r="MVT947" s="108"/>
      <c r="MVU947" s="108"/>
      <c r="MVV947" s="108"/>
      <c r="MVW947" s="108"/>
      <c r="MVX947" s="108"/>
      <c r="MVY947" s="108"/>
      <c r="MVZ947" s="108"/>
      <c r="MWA947" s="108"/>
      <c r="MWB947" s="108"/>
      <c r="MWC947" s="108"/>
      <c r="MWD947" s="108"/>
      <c r="MWE947" s="108"/>
      <c r="MWF947" s="108"/>
      <c r="MWG947" s="108"/>
      <c r="MWH947" s="108"/>
      <c r="MWI947" s="108"/>
      <c r="MWJ947" s="108"/>
      <c r="MWK947" s="108"/>
      <c r="MWL947" s="108"/>
      <c r="MWM947" s="108"/>
      <c r="MWN947" s="108"/>
      <c r="MWO947" s="108"/>
      <c r="MWP947" s="108"/>
      <c r="MWQ947" s="108"/>
      <c r="MWR947" s="108"/>
      <c r="MWS947" s="108"/>
      <c r="MWT947" s="108"/>
      <c r="MWU947" s="108"/>
      <c r="MWV947" s="108"/>
      <c r="MWW947" s="108"/>
      <c r="MWX947" s="108"/>
      <c r="MWY947" s="108"/>
      <c r="MWZ947" s="108"/>
      <c r="MXA947" s="108"/>
      <c r="MXB947" s="108"/>
      <c r="MXC947" s="108"/>
      <c r="MXD947" s="108"/>
      <c r="MXE947" s="108"/>
      <c r="MXF947" s="108"/>
      <c r="MXG947" s="108"/>
      <c r="MXH947" s="108"/>
      <c r="MXI947" s="108"/>
      <c r="MXJ947" s="108"/>
      <c r="MXK947" s="108"/>
      <c r="MXL947" s="108"/>
      <c r="MXM947" s="108"/>
      <c r="MXN947" s="108"/>
      <c r="MXO947" s="108"/>
      <c r="MXP947" s="108"/>
      <c r="MXQ947" s="108"/>
      <c r="MXR947" s="108"/>
      <c r="MXS947" s="108"/>
      <c r="MXT947" s="108"/>
      <c r="MXU947" s="108"/>
      <c r="MXV947" s="108"/>
      <c r="MXW947" s="108"/>
      <c r="MXX947" s="108"/>
      <c r="MXY947" s="108"/>
      <c r="MXZ947" s="108"/>
      <c r="MYA947" s="108"/>
      <c r="MYB947" s="108"/>
      <c r="MYC947" s="108"/>
      <c r="MYD947" s="108"/>
      <c r="MYE947" s="108"/>
      <c r="MYF947" s="108"/>
      <c r="MYG947" s="108"/>
      <c r="MYH947" s="108"/>
      <c r="MYI947" s="108"/>
      <c r="MYJ947" s="108"/>
      <c r="MYK947" s="108"/>
      <c r="MYL947" s="108"/>
      <c r="MYM947" s="108"/>
      <c r="MYN947" s="108"/>
      <c r="MYO947" s="108"/>
      <c r="MYP947" s="108"/>
      <c r="MYQ947" s="108"/>
      <c r="MYR947" s="108"/>
      <c r="MYS947" s="108"/>
      <c r="MYT947" s="108"/>
      <c r="MYU947" s="108"/>
      <c r="MYV947" s="108"/>
      <c r="MYW947" s="108"/>
      <c r="MYX947" s="108"/>
      <c r="MYY947" s="108"/>
      <c r="MYZ947" s="108"/>
      <c r="MZA947" s="108"/>
      <c r="MZB947" s="108"/>
      <c r="MZC947" s="108"/>
      <c r="MZD947" s="108"/>
      <c r="MZE947" s="108"/>
      <c r="MZF947" s="108"/>
      <c r="MZG947" s="108"/>
      <c r="MZH947" s="108"/>
      <c r="MZI947" s="108"/>
      <c r="MZJ947" s="108"/>
      <c r="MZK947" s="108"/>
      <c r="MZL947" s="108"/>
      <c r="MZM947" s="108"/>
      <c r="MZN947" s="108"/>
      <c r="MZO947" s="108"/>
      <c r="MZP947" s="108"/>
      <c r="MZQ947" s="108"/>
      <c r="MZR947" s="108"/>
      <c r="MZS947" s="108"/>
      <c r="MZT947" s="108"/>
      <c r="MZU947" s="108"/>
      <c r="MZV947" s="108"/>
      <c r="MZW947" s="108"/>
      <c r="MZX947" s="108"/>
      <c r="MZY947" s="108"/>
      <c r="MZZ947" s="108"/>
      <c r="NAA947" s="108"/>
      <c r="NAB947" s="108"/>
      <c r="NAC947" s="108"/>
      <c r="NAD947" s="108"/>
      <c r="NAE947" s="108"/>
      <c r="NAF947" s="108"/>
      <c r="NAG947" s="108"/>
      <c r="NAH947" s="108"/>
      <c r="NAI947" s="108"/>
      <c r="NAJ947" s="108"/>
      <c r="NAK947" s="108"/>
      <c r="NAL947" s="108"/>
      <c r="NAM947" s="108"/>
      <c r="NAN947" s="108"/>
      <c r="NAO947" s="108"/>
      <c r="NAP947" s="108"/>
      <c r="NAQ947" s="108"/>
      <c r="NAR947" s="108"/>
      <c r="NAS947" s="108"/>
      <c r="NAT947" s="108"/>
      <c r="NAU947" s="108"/>
      <c r="NAV947" s="108"/>
      <c r="NAW947" s="108"/>
      <c r="NAX947" s="108"/>
      <c r="NAY947" s="108"/>
      <c r="NAZ947" s="108"/>
      <c r="NBA947" s="108"/>
      <c r="NBB947" s="108"/>
      <c r="NBC947" s="108"/>
      <c r="NBD947" s="108"/>
      <c r="NBE947" s="108"/>
      <c r="NBF947" s="108"/>
      <c r="NBG947" s="108"/>
      <c r="NBH947" s="108"/>
      <c r="NBI947" s="108"/>
      <c r="NBJ947" s="108"/>
      <c r="NBK947" s="108"/>
      <c r="NBL947" s="108"/>
      <c r="NBM947" s="108"/>
      <c r="NBN947" s="108"/>
      <c r="NBO947" s="108"/>
      <c r="NBP947" s="108"/>
      <c r="NBQ947" s="108"/>
      <c r="NBR947" s="108"/>
      <c r="NBS947" s="108"/>
      <c r="NBT947" s="108"/>
      <c r="NBU947" s="108"/>
      <c r="NBV947" s="108"/>
      <c r="NBW947" s="108"/>
      <c r="NBX947" s="108"/>
      <c r="NBY947" s="108"/>
      <c r="NBZ947" s="108"/>
      <c r="NCA947" s="108"/>
      <c r="NCB947" s="108"/>
      <c r="NCC947" s="108"/>
      <c r="NCD947" s="108"/>
      <c r="NCE947" s="108"/>
      <c r="NCF947" s="108"/>
      <c r="NCG947" s="108"/>
      <c r="NCH947" s="108"/>
      <c r="NCI947" s="108"/>
      <c r="NCJ947" s="108"/>
      <c r="NCK947" s="108"/>
      <c r="NCL947" s="108"/>
      <c r="NCM947" s="108"/>
      <c r="NCN947" s="108"/>
      <c r="NCO947" s="108"/>
      <c r="NCP947" s="108"/>
      <c r="NCQ947" s="108"/>
      <c r="NCR947" s="108"/>
      <c r="NCS947" s="108"/>
      <c r="NCT947" s="108"/>
      <c r="NCU947" s="108"/>
      <c r="NCV947" s="108"/>
      <c r="NCW947" s="108"/>
      <c r="NCX947" s="108"/>
      <c r="NCY947" s="108"/>
      <c r="NCZ947" s="108"/>
      <c r="NDA947" s="108"/>
      <c r="NDB947" s="108"/>
      <c r="NDC947" s="108"/>
      <c r="NDD947" s="108"/>
      <c r="NDE947" s="108"/>
      <c r="NDF947" s="108"/>
      <c r="NDG947" s="108"/>
      <c r="NDH947" s="108"/>
      <c r="NDI947" s="108"/>
      <c r="NDJ947" s="108"/>
      <c r="NDK947" s="108"/>
      <c r="NDL947" s="108"/>
      <c r="NDM947" s="108"/>
      <c r="NDN947" s="108"/>
      <c r="NDO947" s="108"/>
      <c r="NDP947" s="108"/>
      <c r="NDQ947" s="108"/>
      <c r="NDR947" s="108"/>
      <c r="NDS947" s="108"/>
      <c r="NDT947" s="108"/>
      <c r="NDU947" s="108"/>
      <c r="NDV947" s="108"/>
      <c r="NDW947" s="108"/>
      <c r="NDX947" s="108"/>
      <c r="NDY947" s="108"/>
      <c r="NDZ947" s="108"/>
      <c r="NEA947" s="108"/>
      <c r="NEB947" s="108"/>
      <c r="NEC947" s="108"/>
      <c r="NED947" s="108"/>
      <c r="NEE947" s="108"/>
      <c r="NEF947" s="108"/>
      <c r="NEG947" s="108"/>
      <c r="NEH947" s="108"/>
      <c r="NEI947" s="108"/>
      <c r="NEJ947" s="108"/>
      <c r="NEK947" s="108"/>
      <c r="NEL947" s="108"/>
      <c r="NEM947" s="108"/>
      <c r="NEN947" s="108"/>
      <c r="NEO947" s="108"/>
      <c r="NEP947" s="108"/>
      <c r="NEQ947" s="108"/>
      <c r="NER947" s="108"/>
      <c r="NES947" s="108"/>
      <c r="NET947" s="108"/>
      <c r="NEU947" s="108"/>
      <c r="NEV947" s="108"/>
      <c r="NEW947" s="108"/>
      <c r="NEX947" s="108"/>
      <c r="NEY947" s="108"/>
      <c r="NEZ947" s="108"/>
      <c r="NFA947" s="108"/>
      <c r="NFB947" s="108"/>
      <c r="NFC947" s="108"/>
      <c r="NFD947" s="108"/>
      <c r="NFE947" s="108"/>
      <c r="NFF947" s="108"/>
      <c r="NFG947" s="108"/>
      <c r="NFH947" s="108"/>
      <c r="NFI947" s="108"/>
      <c r="NFJ947" s="108"/>
      <c r="NFK947" s="108"/>
      <c r="NFL947" s="108"/>
      <c r="NFM947" s="108"/>
      <c r="NFN947" s="108"/>
      <c r="NFO947" s="108"/>
      <c r="NFP947" s="108"/>
      <c r="NFQ947" s="108"/>
      <c r="NFR947" s="108"/>
      <c r="NFS947" s="108"/>
      <c r="NFT947" s="108"/>
      <c r="NFU947" s="108"/>
      <c r="NFV947" s="108"/>
      <c r="NFW947" s="108"/>
      <c r="NFX947" s="108"/>
      <c r="NFY947" s="108"/>
      <c r="NFZ947" s="108"/>
      <c r="NGA947" s="108"/>
      <c r="NGB947" s="108"/>
      <c r="NGC947" s="108"/>
      <c r="NGD947" s="108"/>
      <c r="NGE947" s="108"/>
      <c r="NGF947" s="108"/>
      <c r="NGG947" s="108"/>
      <c r="NGH947" s="108"/>
      <c r="NGI947" s="108"/>
      <c r="NGJ947" s="108"/>
      <c r="NGK947" s="108"/>
      <c r="NGL947" s="108"/>
      <c r="NGM947" s="108"/>
      <c r="NGN947" s="108"/>
      <c r="NGO947" s="108"/>
      <c r="NGP947" s="108"/>
      <c r="NGQ947" s="108"/>
      <c r="NGR947" s="108"/>
      <c r="NGS947" s="108"/>
      <c r="NGT947" s="108"/>
      <c r="NGU947" s="108"/>
      <c r="NGV947" s="108"/>
      <c r="NGW947" s="108"/>
      <c r="NGX947" s="108"/>
      <c r="NGY947" s="108"/>
      <c r="NGZ947" s="108"/>
      <c r="NHA947" s="108"/>
      <c r="NHB947" s="108"/>
      <c r="NHC947" s="108"/>
      <c r="NHD947" s="108"/>
      <c r="NHE947" s="108"/>
      <c r="NHF947" s="108"/>
      <c r="NHG947" s="108"/>
      <c r="NHH947" s="108"/>
      <c r="NHI947" s="108"/>
      <c r="NHJ947" s="108"/>
      <c r="NHK947" s="108"/>
      <c r="NHL947" s="108"/>
      <c r="NHM947" s="108"/>
      <c r="NHN947" s="108"/>
      <c r="NHO947" s="108"/>
      <c r="NHP947" s="108"/>
      <c r="NHQ947" s="108"/>
      <c r="NHR947" s="108"/>
      <c r="NHS947" s="108"/>
      <c r="NHT947" s="108"/>
      <c r="NHU947" s="108"/>
      <c r="NHV947" s="108"/>
      <c r="NHW947" s="108"/>
      <c r="NHX947" s="108"/>
      <c r="NHY947" s="108"/>
      <c r="NHZ947" s="108"/>
      <c r="NIA947" s="108"/>
      <c r="NIB947" s="108"/>
      <c r="NIC947" s="108"/>
      <c r="NID947" s="108"/>
      <c r="NIE947" s="108"/>
      <c r="NIF947" s="108"/>
      <c r="NIG947" s="108"/>
      <c r="NIH947" s="108"/>
      <c r="NII947" s="108"/>
      <c r="NIJ947" s="108"/>
      <c r="NIK947" s="108"/>
      <c r="NIL947" s="108"/>
      <c r="NIM947" s="108"/>
      <c r="NIN947" s="108"/>
      <c r="NIO947" s="108"/>
      <c r="NIP947" s="108"/>
      <c r="NIQ947" s="108"/>
      <c r="NIR947" s="108"/>
      <c r="NIS947" s="108"/>
      <c r="NIT947" s="108"/>
      <c r="NIU947" s="108"/>
      <c r="NIV947" s="108"/>
      <c r="NIW947" s="108"/>
      <c r="NIX947" s="108"/>
      <c r="NIY947" s="108"/>
      <c r="NIZ947" s="108"/>
      <c r="NJA947" s="108"/>
      <c r="NJB947" s="108"/>
      <c r="NJC947" s="108"/>
      <c r="NJD947" s="108"/>
      <c r="NJE947" s="108"/>
      <c r="NJF947" s="108"/>
      <c r="NJG947" s="108"/>
      <c r="NJH947" s="108"/>
      <c r="NJI947" s="108"/>
      <c r="NJJ947" s="108"/>
      <c r="NJK947" s="108"/>
      <c r="NJL947" s="108"/>
      <c r="NJM947" s="108"/>
      <c r="NJN947" s="108"/>
      <c r="NJO947" s="108"/>
      <c r="NJP947" s="108"/>
      <c r="NJQ947" s="108"/>
      <c r="NJR947" s="108"/>
      <c r="NJS947" s="108"/>
      <c r="NJT947" s="108"/>
      <c r="NJU947" s="108"/>
      <c r="NJV947" s="108"/>
      <c r="NJW947" s="108"/>
      <c r="NJX947" s="108"/>
      <c r="NJY947" s="108"/>
      <c r="NJZ947" s="108"/>
      <c r="NKA947" s="108"/>
      <c r="NKB947" s="108"/>
      <c r="NKC947" s="108"/>
      <c r="NKD947" s="108"/>
      <c r="NKE947" s="108"/>
      <c r="NKF947" s="108"/>
      <c r="NKG947" s="108"/>
      <c r="NKH947" s="108"/>
      <c r="NKI947" s="108"/>
      <c r="NKJ947" s="108"/>
      <c r="NKK947" s="108"/>
      <c r="NKL947" s="108"/>
      <c r="NKM947" s="108"/>
      <c r="NKN947" s="108"/>
      <c r="NKO947" s="108"/>
      <c r="NKP947" s="108"/>
      <c r="NKQ947" s="108"/>
      <c r="NKR947" s="108"/>
      <c r="NKS947" s="108"/>
      <c r="NKT947" s="108"/>
      <c r="NKU947" s="108"/>
      <c r="NKV947" s="108"/>
      <c r="NKW947" s="108"/>
      <c r="NKX947" s="108"/>
      <c r="NKY947" s="108"/>
      <c r="NKZ947" s="108"/>
      <c r="NLA947" s="108"/>
      <c r="NLB947" s="108"/>
      <c r="NLC947" s="108"/>
      <c r="NLD947" s="108"/>
      <c r="NLE947" s="108"/>
      <c r="NLF947" s="108"/>
      <c r="NLG947" s="108"/>
      <c r="NLH947" s="108"/>
      <c r="NLI947" s="108"/>
      <c r="NLJ947" s="108"/>
      <c r="NLK947" s="108"/>
      <c r="NLL947" s="108"/>
      <c r="NLM947" s="108"/>
      <c r="NLN947" s="108"/>
      <c r="NLO947" s="108"/>
      <c r="NLP947" s="108"/>
      <c r="NLQ947" s="108"/>
      <c r="NLR947" s="108"/>
      <c r="NLS947" s="108"/>
      <c r="NLT947" s="108"/>
      <c r="NLU947" s="108"/>
      <c r="NLV947" s="108"/>
      <c r="NLW947" s="108"/>
      <c r="NLX947" s="108"/>
      <c r="NLY947" s="108"/>
      <c r="NLZ947" s="108"/>
      <c r="NMA947" s="108"/>
      <c r="NMB947" s="108"/>
      <c r="NMC947" s="108"/>
      <c r="NMD947" s="108"/>
      <c r="NME947" s="108"/>
      <c r="NMF947" s="108"/>
      <c r="NMG947" s="108"/>
      <c r="NMH947" s="108"/>
      <c r="NMI947" s="108"/>
      <c r="NMJ947" s="108"/>
      <c r="NMK947" s="108"/>
      <c r="NML947" s="108"/>
      <c r="NMM947" s="108"/>
      <c r="NMN947" s="108"/>
      <c r="NMO947" s="108"/>
      <c r="NMP947" s="108"/>
      <c r="NMQ947" s="108"/>
      <c r="NMR947" s="108"/>
      <c r="NMS947" s="108"/>
      <c r="NMT947" s="108"/>
      <c r="NMU947" s="108"/>
      <c r="NMV947" s="108"/>
      <c r="NMW947" s="108"/>
      <c r="NMX947" s="108"/>
      <c r="NMY947" s="108"/>
      <c r="NMZ947" s="108"/>
      <c r="NNA947" s="108"/>
      <c r="NNB947" s="108"/>
      <c r="NNC947" s="108"/>
      <c r="NND947" s="108"/>
      <c r="NNE947" s="108"/>
      <c r="NNF947" s="108"/>
      <c r="NNG947" s="108"/>
      <c r="NNH947" s="108"/>
      <c r="NNI947" s="108"/>
      <c r="NNJ947" s="108"/>
      <c r="NNK947" s="108"/>
      <c r="NNL947" s="108"/>
      <c r="NNM947" s="108"/>
      <c r="NNN947" s="108"/>
      <c r="NNO947" s="108"/>
      <c r="NNP947" s="108"/>
      <c r="NNQ947" s="108"/>
      <c r="NNR947" s="108"/>
      <c r="NNS947" s="108"/>
      <c r="NNT947" s="108"/>
      <c r="NNU947" s="108"/>
      <c r="NNV947" s="108"/>
      <c r="NNW947" s="108"/>
      <c r="NNX947" s="108"/>
      <c r="NNY947" s="108"/>
      <c r="NNZ947" s="108"/>
      <c r="NOA947" s="108"/>
      <c r="NOB947" s="108"/>
      <c r="NOC947" s="108"/>
      <c r="NOD947" s="108"/>
      <c r="NOE947" s="108"/>
      <c r="NOF947" s="108"/>
      <c r="NOG947" s="108"/>
      <c r="NOH947" s="108"/>
      <c r="NOI947" s="108"/>
      <c r="NOJ947" s="108"/>
      <c r="NOK947" s="108"/>
      <c r="NOL947" s="108"/>
      <c r="NOM947" s="108"/>
      <c r="NON947" s="108"/>
      <c r="NOO947" s="108"/>
      <c r="NOP947" s="108"/>
      <c r="NOQ947" s="108"/>
      <c r="NOR947" s="108"/>
      <c r="NOS947" s="108"/>
      <c r="NOT947" s="108"/>
      <c r="NOU947" s="108"/>
      <c r="NOV947" s="108"/>
      <c r="NOW947" s="108"/>
      <c r="NOX947" s="108"/>
      <c r="NOY947" s="108"/>
      <c r="NOZ947" s="108"/>
      <c r="NPA947" s="108"/>
      <c r="NPB947" s="108"/>
      <c r="NPC947" s="108"/>
      <c r="NPD947" s="108"/>
      <c r="NPE947" s="108"/>
      <c r="NPF947" s="108"/>
      <c r="NPG947" s="108"/>
      <c r="NPH947" s="108"/>
      <c r="NPI947" s="108"/>
      <c r="NPJ947" s="108"/>
      <c r="NPK947" s="108"/>
      <c r="NPL947" s="108"/>
      <c r="NPM947" s="108"/>
      <c r="NPN947" s="108"/>
      <c r="NPO947" s="108"/>
      <c r="NPP947" s="108"/>
      <c r="NPQ947" s="108"/>
      <c r="NPR947" s="108"/>
      <c r="NPS947" s="108"/>
      <c r="NPT947" s="108"/>
      <c r="NPU947" s="108"/>
      <c r="NPV947" s="108"/>
      <c r="NPW947" s="108"/>
      <c r="NPX947" s="108"/>
      <c r="NPY947" s="108"/>
      <c r="NPZ947" s="108"/>
      <c r="NQA947" s="108"/>
      <c r="NQB947" s="108"/>
      <c r="NQC947" s="108"/>
      <c r="NQD947" s="108"/>
      <c r="NQE947" s="108"/>
      <c r="NQF947" s="108"/>
      <c r="NQG947" s="108"/>
      <c r="NQH947" s="108"/>
      <c r="NQI947" s="108"/>
      <c r="NQJ947" s="108"/>
      <c r="NQK947" s="108"/>
      <c r="NQL947" s="108"/>
      <c r="NQM947" s="108"/>
      <c r="NQN947" s="108"/>
      <c r="NQO947" s="108"/>
      <c r="NQP947" s="108"/>
      <c r="NQQ947" s="108"/>
      <c r="NQR947" s="108"/>
      <c r="NQS947" s="108"/>
      <c r="NQT947" s="108"/>
      <c r="NQU947" s="108"/>
      <c r="NQV947" s="108"/>
      <c r="NQW947" s="108"/>
      <c r="NQX947" s="108"/>
      <c r="NQY947" s="108"/>
      <c r="NQZ947" s="108"/>
      <c r="NRA947" s="108"/>
      <c r="NRB947" s="108"/>
      <c r="NRC947" s="108"/>
      <c r="NRD947" s="108"/>
      <c r="NRE947" s="108"/>
      <c r="NRF947" s="108"/>
      <c r="NRG947" s="108"/>
      <c r="NRH947" s="108"/>
      <c r="NRI947" s="108"/>
      <c r="NRJ947" s="108"/>
      <c r="NRK947" s="108"/>
      <c r="NRL947" s="108"/>
      <c r="NRM947" s="108"/>
      <c r="NRN947" s="108"/>
      <c r="NRO947" s="108"/>
      <c r="NRP947" s="108"/>
      <c r="NRQ947" s="108"/>
      <c r="NRR947" s="108"/>
      <c r="NRS947" s="108"/>
      <c r="NRT947" s="108"/>
      <c r="NRU947" s="108"/>
      <c r="NRV947" s="108"/>
      <c r="NRW947" s="108"/>
      <c r="NRX947" s="108"/>
      <c r="NRY947" s="108"/>
      <c r="NRZ947" s="108"/>
      <c r="NSA947" s="108"/>
      <c r="NSB947" s="108"/>
      <c r="NSC947" s="108"/>
      <c r="NSD947" s="108"/>
      <c r="NSE947" s="108"/>
      <c r="NSF947" s="108"/>
      <c r="NSG947" s="108"/>
      <c r="NSH947" s="108"/>
      <c r="NSI947" s="108"/>
      <c r="NSJ947" s="108"/>
      <c r="NSK947" s="108"/>
      <c r="NSL947" s="108"/>
      <c r="NSM947" s="108"/>
      <c r="NSN947" s="108"/>
      <c r="NSO947" s="108"/>
      <c r="NSP947" s="108"/>
      <c r="NSQ947" s="108"/>
      <c r="NSR947" s="108"/>
      <c r="NSS947" s="108"/>
      <c r="NST947" s="108"/>
      <c r="NSU947" s="108"/>
      <c r="NSV947" s="108"/>
      <c r="NSW947" s="108"/>
      <c r="NSX947" s="108"/>
      <c r="NSY947" s="108"/>
      <c r="NSZ947" s="108"/>
      <c r="NTA947" s="108"/>
      <c r="NTB947" s="108"/>
      <c r="NTC947" s="108"/>
      <c r="NTD947" s="108"/>
      <c r="NTE947" s="108"/>
      <c r="NTF947" s="108"/>
      <c r="NTG947" s="108"/>
      <c r="NTH947" s="108"/>
      <c r="NTI947" s="108"/>
      <c r="NTJ947" s="108"/>
      <c r="NTK947" s="108"/>
      <c r="NTL947" s="108"/>
      <c r="NTM947" s="108"/>
      <c r="NTN947" s="108"/>
      <c r="NTO947" s="108"/>
      <c r="NTP947" s="108"/>
      <c r="NTQ947" s="108"/>
      <c r="NTR947" s="108"/>
      <c r="NTS947" s="108"/>
      <c r="NTT947" s="108"/>
      <c r="NTU947" s="108"/>
      <c r="NTV947" s="108"/>
      <c r="NTW947" s="108"/>
      <c r="NTX947" s="108"/>
      <c r="NTY947" s="108"/>
      <c r="NTZ947" s="108"/>
      <c r="NUA947" s="108"/>
      <c r="NUB947" s="108"/>
      <c r="NUC947" s="108"/>
      <c r="NUD947" s="108"/>
      <c r="NUE947" s="108"/>
      <c r="NUF947" s="108"/>
      <c r="NUG947" s="108"/>
      <c r="NUH947" s="108"/>
      <c r="NUI947" s="108"/>
      <c r="NUJ947" s="108"/>
      <c r="NUK947" s="108"/>
      <c r="NUL947" s="108"/>
      <c r="NUM947" s="108"/>
      <c r="NUN947" s="108"/>
      <c r="NUO947" s="108"/>
      <c r="NUP947" s="108"/>
      <c r="NUQ947" s="108"/>
      <c r="NUR947" s="108"/>
      <c r="NUS947" s="108"/>
      <c r="NUT947" s="108"/>
      <c r="NUU947" s="108"/>
      <c r="NUV947" s="108"/>
      <c r="NUW947" s="108"/>
      <c r="NUX947" s="108"/>
      <c r="NUY947" s="108"/>
      <c r="NUZ947" s="108"/>
      <c r="NVA947" s="108"/>
      <c r="NVB947" s="108"/>
      <c r="NVC947" s="108"/>
      <c r="NVD947" s="108"/>
      <c r="NVE947" s="108"/>
      <c r="NVF947" s="108"/>
      <c r="NVG947" s="108"/>
      <c r="NVH947" s="108"/>
      <c r="NVI947" s="108"/>
      <c r="NVJ947" s="108"/>
      <c r="NVK947" s="108"/>
      <c r="NVL947" s="108"/>
      <c r="NVM947" s="108"/>
      <c r="NVN947" s="108"/>
      <c r="NVO947" s="108"/>
      <c r="NVP947" s="108"/>
      <c r="NVQ947" s="108"/>
      <c r="NVR947" s="108"/>
      <c r="NVS947" s="108"/>
      <c r="NVT947" s="108"/>
      <c r="NVU947" s="108"/>
      <c r="NVV947" s="108"/>
      <c r="NVW947" s="108"/>
      <c r="NVX947" s="108"/>
      <c r="NVY947" s="108"/>
      <c r="NVZ947" s="108"/>
      <c r="NWA947" s="108"/>
      <c r="NWB947" s="108"/>
      <c r="NWC947" s="108"/>
      <c r="NWD947" s="108"/>
      <c r="NWE947" s="108"/>
      <c r="NWF947" s="108"/>
      <c r="NWG947" s="108"/>
      <c r="NWH947" s="108"/>
      <c r="NWI947" s="108"/>
      <c r="NWJ947" s="108"/>
      <c r="NWK947" s="108"/>
      <c r="NWL947" s="108"/>
      <c r="NWM947" s="108"/>
      <c r="NWN947" s="108"/>
      <c r="NWO947" s="108"/>
      <c r="NWP947" s="108"/>
      <c r="NWQ947" s="108"/>
      <c r="NWR947" s="108"/>
      <c r="NWS947" s="108"/>
      <c r="NWT947" s="108"/>
      <c r="NWU947" s="108"/>
      <c r="NWV947" s="108"/>
      <c r="NWW947" s="108"/>
      <c r="NWX947" s="108"/>
      <c r="NWY947" s="108"/>
      <c r="NWZ947" s="108"/>
      <c r="NXA947" s="108"/>
      <c r="NXB947" s="108"/>
      <c r="NXC947" s="108"/>
      <c r="NXD947" s="108"/>
      <c r="NXE947" s="108"/>
      <c r="NXF947" s="108"/>
      <c r="NXG947" s="108"/>
      <c r="NXH947" s="108"/>
      <c r="NXI947" s="108"/>
      <c r="NXJ947" s="108"/>
      <c r="NXK947" s="108"/>
      <c r="NXL947" s="108"/>
      <c r="NXM947" s="108"/>
      <c r="NXN947" s="108"/>
      <c r="NXO947" s="108"/>
      <c r="NXP947" s="108"/>
      <c r="NXQ947" s="108"/>
      <c r="NXR947" s="108"/>
      <c r="NXS947" s="108"/>
      <c r="NXT947" s="108"/>
      <c r="NXU947" s="108"/>
      <c r="NXV947" s="108"/>
      <c r="NXW947" s="108"/>
      <c r="NXX947" s="108"/>
      <c r="NXY947" s="108"/>
      <c r="NXZ947" s="108"/>
      <c r="NYA947" s="108"/>
      <c r="NYB947" s="108"/>
      <c r="NYC947" s="108"/>
      <c r="NYD947" s="108"/>
      <c r="NYE947" s="108"/>
      <c r="NYF947" s="108"/>
      <c r="NYG947" s="108"/>
      <c r="NYH947" s="108"/>
      <c r="NYI947" s="108"/>
      <c r="NYJ947" s="108"/>
      <c r="NYK947" s="108"/>
      <c r="NYL947" s="108"/>
      <c r="NYM947" s="108"/>
      <c r="NYN947" s="108"/>
      <c r="NYO947" s="108"/>
      <c r="NYP947" s="108"/>
      <c r="NYQ947" s="108"/>
      <c r="NYR947" s="108"/>
      <c r="NYS947" s="108"/>
      <c r="NYT947" s="108"/>
      <c r="NYU947" s="108"/>
      <c r="NYV947" s="108"/>
      <c r="NYW947" s="108"/>
      <c r="NYX947" s="108"/>
      <c r="NYY947" s="108"/>
      <c r="NYZ947" s="108"/>
      <c r="NZA947" s="108"/>
      <c r="NZB947" s="108"/>
      <c r="NZC947" s="108"/>
      <c r="NZD947" s="108"/>
      <c r="NZE947" s="108"/>
      <c r="NZF947" s="108"/>
      <c r="NZG947" s="108"/>
      <c r="NZH947" s="108"/>
      <c r="NZI947" s="108"/>
      <c r="NZJ947" s="108"/>
      <c r="NZK947" s="108"/>
      <c r="NZL947" s="108"/>
      <c r="NZM947" s="108"/>
      <c r="NZN947" s="108"/>
      <c r="NZO947" s="108"/>
      <c r="NZP947" s="108"/>
      <c r="NZQ947" s="108"/>
      <c r="NZR947" s="108"/>
      <c r="NZS947" s="108"/>
      <c r="NZT947" s="108"/>
      <c r="NZU947" s="108"/>
      <c r="NZV947" s="108"/>
      <c r="NZW947" s="108"/>
      <c r="NZX947" s="108"/>
      <c r="NZY947" s="108"/>
      <c r="NZZ947" s="108"/>
      <c r="OAA947" s="108"/>
      <c r="OAB947" s="108"/>
      <c r="OAC947" s="108"/>
      <c r="OAD947" s="108"/>
      <c r="OAE947" s="108"/>
      <c r="OAF947" s="108"/>
      <c r="OAG947" s="108"/>
      <c r="OAH947" s="108"/>
      <c r="OAI947" s="108"/>
      <c r="OAJ947" s="108"/>
      <c r="OAK947" s="108"/>
      <c r="OAL947" s="108"/>
      <c r="OAM947" s="108"/>
      <c r="OAN947" s="108"/>
      <c r="OAO947" s="108"/>
      <c r="OAP947" s="108"/>
      <c r="OAQ947" s="108"/>
      <c r="OAR947" s="108"/>
      <c r="OAS947" s="108"/>
      <c r="OAT947" s="108"/>
      <c r="OAU947" s="108"/>
      <c r="OAV947" s="108"/>
      <c r="OAW947" s="108"/>
      <c r="OAX947" s="108"/>
      <c r="OAY947" s="108"/>
      <c r="OAZ947" s="108"/>
      <c r="OBA947" s="108"/>
      <c r="OBB947" s="108"/>
      <c r="OBC947" s="108"/>
      <c r="OBD947" s="108"/>
      <c r="OBE947" s="108"/>
      <c r="OBF947" s="108"/>
      <c r="OBG947" s="108"/>
      <c r="OBH947" s="108"/>
      <c r="OBI947" s="108"/>
      <c r="OBJ947" s="108"/>
      <c r="OBK947" s="108"/>
      <c r="OBL947" s="108"/>
      <c r="OBM947" s="108"/>
      <c r="OBN947" s="108"/>
      <c r="OBO947" s="108"/>
      <c r="OBP947" s="108"/>
      <c r="OBQ947" s="108"/>
      <c r="OBR947" s="108"/>
      <c r="OBS947" s="108"/>
      <c r="OBT947" s="108"/>
      <c r="OBU947" s="108"/>
      <c r="OBV947" s="108"/>
      <c r="OBW947" s="108"/>
      <c r="OBX947" s="108"/>
      <c r="OBY947" s="108"/>
      <c r="OBZ947" s="108"/>
      <c r="OCA947" s="108"/>
      <c r="OCB947" s="108"/>
      <c r="OCC947" s="108"/>
      <c r="OCD947" s="108"/>
      <c r="OCE947" s="108"/>
      <c r="OCF947" s="108"/>
      <c r="OCG947" s="108"/>
      <c r="OCH947" s="108"/>
      <c r="OCI947" s="108"/>
      <c r="OCJ947" s="108"/>
      <c r="OCK947" s="108"/>
      <c r="OCL947" s="108"/>
      <c r="OCM947" s="108"/>
      <c r="OCN947" s="108"/>
      <c r="OCO947" s="108"/>
      <c r="OCP947" s="108"/>
      <c r="OCQ947" s="108"/>
      <c r="OCR947" s="108"/>
      <c r="OCS947" s="108"/>
      <c r="OCT947" s="108"/>
      <c r="OCU947" s="108"/>
      <c r="OCV947" s="108"/>
      <c r="OCW947" s="108"/>
      <c r="OCX947" s="108"/>
      <c r="OCY947" s="108"/>
      <c r="OCZ947" s="108"/>
      <c r="ODA947" s="108"/>
      <c r="ODB947" s="108"/>
      <c r="ODC947" s="108"/>
      <c r="ODD947" s="108"/>
      <c r="ODE947" s="108"/>
      <c r="ODF947" s="108"/>
      <c r="ODG947" s="108"/>
      <c r="ODH947" s="108"/>
      <c r="ODI947" s="108"/>
      <c r="ODJ947" s="108"/>
      <c r="ODK947" s="108"/>
      <c r="ODL947" s="108"/>
      <c r="ODM947" s="108"/>
      <c r="ODN947" s="108"/>
      <c r="ODO947" s="108"/>
      <c r="ODP947" s="108"/>
      <c r="ODQ947" s="108"/>
      <c r="ODR947" s="108"/>
      <c r="ODS947" s="108"/>
      <c r="ODT947" s="108"/>
      <c r="ODU947" s="108"/>
      <c r="ODV947" s="108"/>
      <c r="ODW947" s="108"/>
      <c r="ODX947" s="108"/>
      <c r="ODY947" s="108"/>
      <c r="ODZ947" s="108"/>
      <c r="OEA947" s="108"/>
      <c r="OEB947" s="108"/>
      <c r="OEC947" s="108"/>
      <c r="OED947" s="108"/>
      <c r="OEE947" s="108"/>
      <c r="OEF947" s="108"/>
      <c r="OEG947" s="108"/>
      <c r="OEH947" s="108"/>
      <c r="OEI947" s="108"/>
      <c r="OEJ947" s="108"/>
      <c r="OEK947" s="108"/>
      <c r="OEL947" s="108"/>
      <c r="OEM947" s="108"/>
      <c r="OEN947" s="108"/>
      <c r="OEO947" s="108"/>
      <c r="OEP947" s="108"/>
      <c r="OEQ947" s="108"/>
      <c r="OER947" s="108"/>
      <c r="OES947" s="108"/>
      <c r="OET947" s="108"/>
      <c r="OEU947" s="108"/>
      <c r="OEV947" s="108"/>
      <c r="OEW947" s="108"/>
      <c r="OEX947" s="108"/>
      <c r="OEY947" s="108"/>
      <c r="OEZ947" s="108"/>
      <c r="OFA947" s="108"/>
      <c r="OFB947" s="108"/>
      <c r="OFC947" s="108"/>
      <c r="OFD947" s="108"/>
      <c r="OFE947" s="108"/>
      <c r="OFF947" s="108"/>
      <c r="OFG947" s="108"/>
      <c r="OFH947" s="108"/>
      <c r="OFI947" s="108"/>
      <c r="OFJ947" s="108"/>
      <c r="OFK947" s="108"/>
      <c r="OFL947" s="108"/>
      <c r="OFM947" s="108"/>
      <c r="OFN947" s="108"/>
      <c r="OFO947" s="108"/>
      <c r="OFP947" s="108"/>
      <c r="OFQ947" s="108"/>
      <c r="OFR947" s="108"/>
      <c r="OFS947" s="108"/>
      <c r="OFT947" s="108"/>
      <c r="OFU947" s="108"/>
      <c r="OFV947" s="108"/>
      <c r="OFW947" s="108"/>
      <c r="OFX947" s="108"/>
      <c r="OFY947" s="108"/>
      <c r="OFZ947" s="108"/>
      <c r="OGA947" s="108"/>
      <c r="OGB947" s="108"/>
      <c r="OGC947" s="108"/>
      <c r="OGD947" s="108"/>
      <c r="OGE947" s="108"/>
      <c r="OGF947" s="108"/>
      <c r="OGG947" s="108"/>
      <c r="OGH947" s="108"/>
      <c r="OGI947" s="108"/>
      <c r="OGJ947" s="108"/>
      <c r="OGK947" s="108"/>
      <c r="OGL947" s="108"/>
      <c r="OGM947" s="108"/>
      <c r="OGN947" s="108"/>
      <c r="OGO947" s="108"/>
      <c r="OGP947" s="108"/>
      <c r="OGQ947" s="108"/>
      <c r="OGR947" s="108"/>
      <c r="OGS947" s="108"/>
      <c r="OGT947" s="108"/>
      <c r="OGU947" s="108"/>
      <c r="OGV947" s="108"/>
      <c r="OGW947" s="108"/>
      <c r="OGX947" s="108"/>
      <c r="OGY947" s="108"/>
      <c r="OGZ947" s="108"/>
      <c r="OHA947" s="108"/>
      <c r="OHB947" s="108"/>
      <c r="OHC947" s="108"/>
      <c r="OHD947" s="108"/>
      <c r="OHE947" s="108"/>
      <c r="OHF947" s="108"/>
      <c r="OHG947" s="108"/>
      <c r="OHH947" s="108"/>
      <c r="OHI947" s="108"/>
      <c r="OHJ947" s="108"/>
      <c r="OHK947" s="108"/>
      <c r="OHL947" s="108"/>
      <c r="OHM947" s="108"/>
      <c r="OHN947" s="108"/>
      <c r="OHO947" s="108"/>
      <c r="OHP947" s="108"/>
      <c r="OHQ947" s="108"/>
      <c r="OHR947" s="108"/>
      <c r="OHS947" s="108"/>
      <c r="OHT947" s="108"/>
      <c r="OHU947" s="108"/>
      <c r="OHV947" s="108"/>
      <c r="OHW947" s="108"/>
      <c r="OHX947" s="108"/>
      <c r="OHY947" s="108"/>
      <c r="OHZ947" s="108"/>
      <c r="OIA947" s="108"/>
      <c r="OIB947" s="108"/>
      <c r="OIC947" s="108"/>
      <c r="OID947" s="108"/>
      <c r="OIE947" s="108"/>
      <c r="OIF947" s="108"/>
      <c r="OIG947" s="108"/>
      <c r="OIH947" s="108"/>
      <c r="OII947" s="108"/>
      <c r="OIJ947" s="108"/>
      <c r="OIK947" s="108"/>
      <c r="OIL947" s="108"/>
      <c r="OIM947" s="108"/>
      <c r="OIN947" s="108"/>
      <c r="OIO947" s="108"/>
      <c r="OIP947" s="108"/>
      <c r="OIQ947" s="108"/>
      <c r="OIR947" s="108"/>
      <c r="OIS947" s="108"/>
      <c r="OIT947" s="108"/>
      <c r="OIU947" s="108"/>
      <c r="OIV947" s="108"/>
      <c r="OIW947" s="108"/>
      <c r="OIX947" s="108"/>
      <c r="OIY947" s="108"/>
      <c r="OIZ947" s="108"/>
      <c r="OJA947" s="108"/>
      <c r="OJB947" s="108"/>
      <c r="OJC947" s="108"/>
      <c r="OJD947" s="108"/>
      <c r="OJE947" s="108"/>
      <c r="OJF947" s="108"/>
      <c r="OJG947" s="108"/>
      <c r="OJH947" s="108"/>
      <c r="OJI947" s="108"/>
      <c r="OJJ947" s="108"/>
      <c r="OJK947" s="108"/>
      <c r="OJL947" s="108"/>
      <c r="OJM947" s="108"/>
      <c r="OJN947" s="108"/>
      <c r="OJO947" s="108"/>
      <c r="OJP947" s="108"/>
      <c r="OJQ947" s="108"/>
      <c r="OJR947" s="108"/>
      <c r="OJS947" s="108"/>
      <c r="OJT947" s="108"/>
      <c r="OJU947" s="108"/>
      <c r="OJV947" s="108"/>
      <c r="OJW947" s="108"/>
      <c r="OJX947" s="108"/>
      <c r="OJY947" s="108"/>
      <c r="OJZ947" s="108"/>
      <c r="OKA947" s="108"/>
      <c r="OKB947" s="108"/>
      <c r="OKC947" s="108"/>
      <c r="OKD947" s="108"/>
      <c r="OKE947" s="108"/>
      <c r="OKF947" s="108"/>
      <c r="OKG947" s="108"/>
      <c r="OKH947" s="108"/>
      <c r="OKI947" s="108"/>
      <c r="OKJ947" s="108"/>
      <c r="OKK947" s="108"/>
      <c r="OKL947" s="108"/>
      <c r="OKM947" s="108"/>
      <c r="OKN947" s="108"/>
      <c r="OKO947" s="108"/>
      <c r="OKP947" s="108"/>
      <c r="OKQ947" s="108"/>
      <c r="OKR947" s="108"/>
      <c r="OKS947" s="108"/>
      <c r="OKT947" s="108"/>
      <c r="OKU947" s="108"/>
      <c r="OKV947" s="108"/>
      <c r="OKW947" s="108"/>
      <c r="OKX947" s="108"/>
      <c r="OKY947" s="108"/>
      <c r="OKZ947" s="108"/>
      <c r="OLA947" s="108"/>
      <c r="OLB947" s="108"/>
      <c r="OLC947" s="108"/>
      <c r="OLD947" s="108"/>
      <c r="OLE947" s="108"/>
      <c r="OLF947" s="108"/>
      <c r="OLG947" s="108"/>
      <c r="OLH947" s="108"/>
      <c r="OLI947" s="108"/>
      <c r="OLJ947" s="108"/>
      <c r="OLK947" s="108"/>
      <c r="OLL947" s="108"/>
      <c r="OLM947" s="108"/>
      <c r="OLN947" s="108"/>
      <c r="OLO947" s="108"/>
      <c r="OLP947" s="108"/>
      <c r="OLQ947" s="108"/>
      <c r="OLR947" s="108"/>
      <c r="OLS947" s="108"/>
      <c r="OLT947" s="108"/>
      <c r="OLU947" s="108"/>
      <c r="OLV947" s="108"/>
      <c r="OLW947" s="108"/>
      <c r="OLX947" s="108"/>
      <c r="OLY947" s="108"/>
      <c r="OLZ947" s="108"/>
      <c r="OMA947" s="108"/>
      <c r="OMB947" s="108"/>
      <c r="OMC947" s="108"/>
      <c r="OMD947" s="108"/>
      <c r="OME947" s="108"/>
      <c r="OMF947" s="108"/>
      <c r="OMG947" s="108"/>
      <c r="OMH947" s="108"/>
      <c r="OMI947" s="108"/>
      <c r="OMJ947" s="108"/>
      <c r="OMK947" s="108"/>
      <c r="OML947" s="108"/>
      <c r="OMM947" s="108"/>
      <c r="OMN947" s="108"/>
      <c r="OMO947" s="108"/>
      <c r="OMP947" s="108"/>
      <c r="OMQ947" s="108"/>
      <c r="OMR947" s="108"/>
      <c r="OMS947" s="108"/>
      <c r="OMT947" s="108"/>
      <c r="OMU947" s="108"/>
      <c r="OMV947" s="108"/>
      <c r="OMW947" s="108"/>
      <c r="OMX947" s="108"/>
      <c r="OMY947" s="108"/>
      <c r="OMZ947" s="108"/>
      <c r="ONA947" s="108"/>
      <c r="ONB947" s="108"/>
      <c r="ONC947" s="108"/>
      <c r="OND947" s="108"/>
      <c r="ONE947" s="108"/>
      <c r="ONF947" s="108"/>
      <c r="ONG947" s="108"/>
      <c r="ONH947" s="108"/>
      <c r="ONI947" s="108"/>
      <c r="ONJ947" s="108"/>
      <c r="ONK947" s="108"/>
      <c r="ONL947" s="108"/>
      <c r="ONM947" s="108"/>
      <c r="ONN947" s="108"/>
      <c r="ONO947" s="108"/>
      <c r="ONP947" s="108"/>
      <c r="ONQ947" s="108"/>
      <c r="ONR947" s="108"/>
      <c r="ONS947" s="108"/>
      <c r="ONT947" s="108"/>
      <c r="ONU947" s="108"/>
      <c r="ONV947" s="108"/>
      <c r="ONW947" s="108"/>
      <c r="ONX947" s="108"/>
      <c r="ONY947" s="108"/>
      <c r="ONZ947" s="108"/>
      <c r="OOA947" s="108"/>
      <c r="OOB947" s="108"/>
      <c r="OOC947" s="108"/>
      <c r="OOD947" s="108"/>
      <c r="OOE947" s="108"/>
      <c r="OOF947" s="108"/>
      <c r="OOG947" s="108"/>
      <c r="OOH947" s="108"/>
      <c r="OOI947" s="108"/>
      <c r="OOJ947" s="108"/>
      <c r="OOK947" s="108"/>
      <c r="OOL947" s="108"/>
      <c r="OOM947" s="108"/>
      <c r="OON947" s="108"/>
      <c r="OOO947" s="108"/>
      <c r="OOP947" s="108"/>
      <c r="OOQ947" s="108"/>
      <c r="OOR947" s="108"/>
      <c r="OOS947" s="108"/>
      <c r="OOT947" s="108"/>
      <c r="OOU947" s="108"/>
      <c r="OOV947" s="108"/>
      <c r="OOW947" s="108"/>
      <c r="OOX947" s="108"/>
      <c r="OOY947" s="108"/>
      <c r="OOZ947" s="108"/>
      <c r="OPA947" s="108"/>
      <c r="OPB947" s="108"/>
      <c r="OPC947" s="108"/>
      <c r="OPD947" s="108"/>
      <c r="OPE947" s="108"/>
      <c r="OPF947" s="108"/>
      <c r="OPG947" s="108"/>
      <c r="OPH947" s="108"/>
      <c r="OPI947" s="108"/>
      <c r="OPJ947" s="108"/>
      <c r="OPK947" s="108"/>
      <c r="OPL947" s="108"/>
      <c r="OPM947" s="108"/>
      <c r="OPN947" s="108"/>
      <c r="OPO947" s="108"/>
      <c r="OPP947" s="108"/>
      <c r="OPQ947" s="108"/>
      <c r="OPR947" s="108"/>
      <c r="OPS947" s="108"/>
      <c r="OPT947" s="108"/>
      <c r="OPU947" s="108"/>
      <c r="OPV947" s="108"/>
      <c r="OPW947" s="108"/>
      <c r="OPX947" s="108"/>
      <c r="OPY947" s="108"/>
      <c r="OPZ947" s="108"/>
      <c r="OQA947" s="108"/>
      <c r="OQB947" s="108"/>
      <c r="OQC947" s="108"/>
      <c r="OQD947" s="108"/>
      <c r="OQE947" s="108"/>
      <c r="OQF947" s="108"/>
      <c r="OQG947" s="108"/>
      <c r="OQH947" s="108"/>
      <c r="OQI947" s="108"/>
      <c r="OQJ947" s="108"/>
      <c r="OQK947" s="108"/>
      <c r="OQL947" s="108"/>
      <c r="OQM947" s="108"/>
      <c r="OQN947" s="108"/>
      <c r="OQO947" s="108"/>
      <c r="OQP947" s="108"/>
      <c r="OQQ947" s="108"/>
      <c r="OQR947" s="108"/>
      <c r="OQS947" s="108"/>
      <c r="OQT947" s="108"/>
      <c r="OQU947" s="108"/>
      <c r="OQV947" s="108"/>
      <c r="OQW947" s="108"/>
      <c r="OQX947" s="108"/>
      <c r="OQY947" s="108"/>
      <c r="OQZ947" s="108"/>
      <c r="ORA947" s="108"/>
      <c r="ORB947" s="108"/>
      <c r="ORC947" s="108"/>
      <c r="ORD947" s="108"/>
      <c r="ORE947" s="108"/>
      <c r="ORF947" s="108"/>
      <c r="ORG947" s="108"/>
      <c r="ORH947" s="108"/>
      <c r="ORI947" s="108"/>
      <c r="ORJ947" s="108"/>
      <c r="ORK947" s="108"/>
      <c r="ORL947" s="108"/>
      <c r="ORM947" s="108"/>
      <c r="ORN947" s="108"/>
      <c r="ORO947" s="108"/>
      <c r="ORP947" s="108"/>
      <c r="ORQ947" s="108"/>
      <c r="ORR947" s="108"/>
      <c r="ORS947" s="108"/>
      <c r="ORT947" s="108"/>
      <c r="ORU947" s="108"/>
      <c r="ORV947" s="108"/>
      <c r="ORW947" s="108"/>
      <c r="ORX947" s="108"/>
      <c r="ORY947" s="108"/>
      <c r="ORZ947" s="108"/>
      <c r="OSA947" s="108"/>
      <c r="OSB947" s="108"/>
      <c r="OSC947" s="108"/>
      <c r="OSD947" s="108"/>
      <c r="OSE947" s="108"/>
      <c r="OSF947" s="108"/>
      <c r="OSG947" s="108"/>
      <c r="OSH947" s="108"/>
      <c r="OSI947" s="108"/>
      <c r="OSJ947" s="108"/>
      <c r="OSK947" s="108"/>
      <c r="OSL947" s="108"/>
      <c r="OSM947" s="108"/>
      <c r="OSN947" s="108"/>
      <c r="OSO947" s="108"/>
      <c r="OSP947" s="108"/>
      <c r="OSQ947" s="108"/>
      <c r="OSR947" s="108"/>
      <c r="OSS947" s="108"/>
      <c r="OST947" s="108"/>
      <c r="OSU947" s="108"/>
      <c r="OSV947" s="108"/>
      <c r="OSW947" s="108"/>
      <c r="OSX947" s="108"/>
      <c r="OSY947" s="108"/>
      <c r="OSZ947" s="108"/>
      <c r="OTA947" s="108"/>
      <c r="OTB947" s="108"/>
      <c r="OTC947" s="108"/>
      <c r="OTD947" s="108"/>
      <c r="OTE947" s="108"/>
      <c r="OTF947" s="108"/>
      <c r="OTG947" s="108"/>
      <c r="OTH947" s="108"/>
      <c r="OTI947" s="108"/>
      <c r="OTJ947" s="108"/>
      <c r="OTK947" s="108"/>
      <c r="OTL947" s="108"/>
      <c r="OTM947" s="108"/>
      <c r="OTN947" s="108"/>
      <c r="OTO947" s="108"/>
      <c r="OTP947" s="108"/>
      <c r="OTQ947" s="108"/>
      <c r="OTR947" s="108"/>
      <c r="OTS947" s="108"/>
      <c r="OTT947" s="108"/>
      <c r="OTU947" s="108"/>
      <c r="OTV947" s="108"/>
      <c r="OTW947" s="108"/>
      <c r="OTX947" s="108"/>
      <c r="OTY947" s="108"/>
      <c r="OTZ947" s="108"/>
      <c r="OUA947" s="108"/>
      <c r="OUB947" s="108"/>
      <c r="OUC947" s="108"/>
      <c r="OUD947" s="108"/>
      <c r="OUE947" s="108"/>
      <c r="OUF947" s="108"/>
      <c r="OUG947" s="108"/>
      <c r="OUH947" s="108"/>
      <c r="OUI947" s="108"/>
      <c r="OUJ947" s="108"/>
      <c r="OUK947" s="108"/>
      <c r="OUL947" s="108"/>
      <c r="OUM947" s="108"/>
      <c r="OUN947" s="108"/>
      <c r="OUO947" s="108"/>
      <c r="OUP947" s="108"/>
      <c r="OUQ947" s="108"/>
      <c r="OUR947" s="108"/>
      <c r="OUS947" s="108"/>
      <c r="OUT947" s="108"/>
      <c r="OUU947" s="108"/>
      <c r="OUV947" s="108"/>
      <c r="OUW947" s="108"/>
      <c r="OUX947" s="108"/>
      <c r="OUY947" s="108"/>
      <c r="OUZ947" s="108"/>
      <c r="OVA947" s="108"/>
      <c r="OVB947" s="108"/>
      <c r="OVC947" s="108"/>
      <c r="OVD947" s="108"/>
      <c r="OVE947" s="108"/>
      <c r="OVF947" s="108"/>
      <c r="OVG947" s="108"/>
      <c r="OVH947" s="108"/>
      <c r="OVI947" s="108"/>
      <c r="OVJ947" s="108"/>
      <c r="OVK947" s="108"/>
      <c r="OVL947" s="108"/>
      <c r="OVM947" s="108"/>
      <c r="OVN947" s="108"/>
      <c r="OVO947" s="108"/>
      <c r="OVP947" s="108"/>
      <c r="OVQ947" s="108"/>
      <c r="OVR947" s="108"/>
      <c r="OVS947" s="108"/>
      <c r="OVT947" s="108"/>
      <c r="OVU947" s="108"/>
      <c r="OVV947" s="108"/>
      <c r="OVW947" s="108"/>
      <c r="OVX947" s="108"/>
      <c r="OVY947" s="108"/>
      <c r="OVZ947" s="108"/>
      <c r="OWA947" s="108"/>
      <c r="OWB947" s="108"/>
      <c r="OWC947" s="108"/>
      <c r="OWD947" s="108"/>
      <c r="OWE947" s="108"/>
      <c r="OWF947" s="108"/>
      <c r="OWG947" s="108"/>
      <c r="OWH947" s="108"/>
      <c r="OWI947" s="108"/>
      <c r="OWJ947" s="108"/>
      <c r="OWK947" s="108"/>
      <c r="OWL947" s="108"/>
      <c r="OWM947" s="108"/>
      <c r="OWN947" s="108"/>
      <c r="OWO947" s="108"/>
      <c r="OWP947" s="108"/>
      <c r="OWQ947" s="108"/>
      <c r="OWR947" s="108"/>
      <c r="OWS947" s="108"/>
      <c r="OWT947" s="108"/>
      <c r="OWU947" s="108"/>
      <c r="OWV947" s="108"/>
      <c r="OWW947" s="108"/>
      <c r="OWX947" s="108"/>
      <c r="OWY947" s="108"/>
      <c r="OWZ947" s="108"/>
      <c r="OXA947" s="108"/>
      <c r="OXB947" s="108"/>
      <c r="OXC947" s="108"/>
      <c r="OXD947" s="108"/>
      <c r="OXE947" s="108"/>
      <c r="OXF947" s="108"/>
      <c r="OXG947" s="108"/>
      <c r="OXH947" s="108"/>
      <c r="OXI947" s="108"/>
      <c r="OXJ947" s="108"/>
      <c r="OXK947" s="108"/>
      <c r="OXL947" s="108"/>
      <c r="OXM947" s="108"/>
      <c r="OXN947" s="108"/>
      <c r="OXO947" s="108"/>
      <c r="OXP947" s="108"/>
      <c r="OXQ947" s="108"/>
      <c r="OXR947" s="108"/>
      <c r="OXS947" s="108"/>
      <c r="OXT947" s="108"/>
      <c r="OXU947" s="108"/>
      <c r="OXV947" s="108"/>
      <c r="OXW947" s="108"/>
      <c r="OXX947" s="108"/>
      <c r="OXY947" s="108"/>
      <c r="OXZ947" s="108"/>
      <c r="OYA947" s="108"/>
      <c r="OYB947" s="108"/>
      <c r="OYC947" s="108"/>
      <c r="OYD947" s="108"/>
      <c r="OYE947" s="108"/>
      <c r="OYF947" s="108"/>
      <c r="OYG947" s="108"/>
      <c r="OYH947" s="108"/>
      <c r="OYI947" s="108"/>
      <c r="OYJ947" s="108"/>
      <c r="OYK947" s="108"/>
      <c r="OYL947" s="108"/>
      <c r="OYM947" s="108"/>
      <c r="OYN947" s="108"/>
      <c r="OYO947" s="108"/>
      <c r="OYP947" s="108"/>
      <c r="OYQ947" s="108"/>
      <c r="OYR947" s="108"/>
      <c r="OYS947" s="108"/>
      <c r="OYT947" s="108"/>
      <c r="OYU947" s="108"/>
      <c r="OYV947" s="108"/>
      <c r="OYW947" s="108"/>
      <c r="OYX947" s="108"/>
      <c r="OYY947" s="108"/>
      <c r="OYZ947" s="108"/>
      <c r="OZA947" s="108"/>
      <c r="OZB947" s="108"/>
      <c r="OZC947" s="108"/>
      <c r="OZD947" s="108"/>
      <c r="OZE947" s="108"/>
      <c r="OZF947" s="108"/>
      <c r="OZG947" s="108"/>
      <c r="OZH947" s="108"/>
      <c r="OZI947" s="108"/>
      <c r="OZJ947" s="108"/>
      <c r="OZK947" s="108"/>
      <c r="OZL947" s="108"/>
      <c r="OZM947" s="108"/>
      <c r="OZN947" s="108"/>
      <c r="OZO947" s="108"/>
      <c r="OZP947" s="108"/>
      <c r="OZQ947" s="108"/>
      <c r="OZR947" s="108"/>
      <c r="OZS947" s="108"/>
      <c r="OZT947" s="108"/>
      <c r="OZU947" s="108"/>
      <c r="OZV947" s="108"/>
      <c r="OZW947" s="108"/>
      <c r="OZX947" s="108"/>
      <c r="OZY947" s="108"/>
      <c r="OZZ947" s="108"/>
      <c r="PAA947" s="108"/>
      <c r="PAB947" s="108"/>
      <c r="PAC947" s="108"/>
      <c r="PAD947" s="108"/>
      <c r="PAE947" s="108"/>
      <c r="PAF947" s="108"/>
      <c r="PAG947" s="108"/>
      <c r="PAH947" s="108"/>
      <c r="PAI947" s="108"/>
      <c r="PAJ947" s="108"/>
      <c r="PAK947" s="108"/>
      <c r="PAL947" s="108"/>
      <c r="PAM947" s="108"/>
      <c r="PAN947" s="108"/>
      <c r="PAO947" s="108"/>
      <c r="PAP947" s="108"/>
      <c r="PAQ947" s="108"/>
      <c r="PAR947" s="108"/>
      <c r="PAS947" s="108"/>
      <c r="PAT947" s="108"/>
      <c r="PAU947" s="108"/>
      <c r="PAV947" s="108"/>
      <c r="PAW947" s="108"/>
      <c r="PAX947" s="108"/>
      <c r="PAY947" s="108"/>
      <c r="PAZ947" s="108"/>
      <c r="PBA947" s="108"/>
      <c r="PBB947" s="108"/>
      <c r="PBC947" s="108"/>
      <c r="PBD947" s="108"/>
      <c r="PBE947" s="108"/>
      <c r="PBF947" s="108"/>
      <c r="PBG947" s="108"/>
      <c r="PBH947" s="108"/>
      <c r="PBI947" s="108"/>
      <c r="PBJ947" s="108"/>
      <c r="PBK947" s="108"/>
      <c r="PBL947" s="108"/>
      <c r="PBM947" s="108"/>
      <c r="PBN947" s="108"/>
      <c r="PBO947" s="108"/>
      <c r="PBP947" s="108"/>
      <c r="PBQ947" s="108"/>
      <c r="PBR947" s="108"/>
      <c r="PBS947" s="108"/>
      <c r="PBT947" s="108"/>
      <c r="PBU947" s="108"/>
      <c r="PBV947" s="108"/>
      <c r="PBW947" s="108"/>
      <c r="PBX947" s="108"/>
      <c r="PBY947" s="108"/>
      <c r="PBZ947" s="108"/>
      <c r="PCA947" s="108"/>
      <c r="PCB947" s="108"/>
      <c r="PCC947" s="108"/>
      <c r="PCD947" s="108"/>
      <c r="PCE947" s="108"/>
      <c r="PCF947" s="108"/>
      <c r="PCG947" s="108"/>
      <c r="PCH947" s="108"/>
      <c r="PCI947" s="108"/>
      <c r="PCJ947" s="108"/>
      <c r="PCK947" s="108"/>
      <c r="PCL947" s="108"/>
      <c r="PCM947" s="108"/>
      <c r="PCN947" s="108"/>
      <c r="PCO947" s="108"/>
      <c r="PCP947" s="108"/>
      <c r="PCQ947" s="108"/>
      <c r="PCR947" s="108"/>
      <c r="PCS947" s="108"/>
      <c r="PCT947" s="108"/>
      <c r="PCU947" s="108"/>
      <c r="PCV947" s="108"/>
      <c r="PCW947" s="108"/>
      <c r="PCX947" s="108"/>
      <c r="PCY947" s="108"/>
      <c r="PCZ947" s="108"/>
      <c r="PDA947" s="108"/>
      <c r="PDB947" s="108"/>
      <c r="PDC947" s="108"/>
      <c r="PDD947" s="108"/>
      <c r="PDE947" s="108"/>
      <c r="PDF947" s="108"/>
      <c r="PDG947" s="108"/>
      <c r="PDH947" s="108"/>
      <c r="PDI947" s="108"/>
      <c r="PDJ947" s="108"/>
      <c r="PDK947" s="108"/>
      <c r="PDL947" s="108"/>
      <c r="PDM947" s="108"/>
      <c r="PDN947" s="108"/>
      <c r="PDO947" s="108"/>
      <c r="PDP947" s="108"/>
      <c r="PDQ947" s="108"/>
      <c r="PDR947" s="108"/>
      <c r="PDS947" s="108"/>
      <c r="PDT947" s="108"/>
      <c r="PDU947" s="108"/>
      <c r="PDV947" s="108"/>
      <c r="PDW947" s="108"/>
      <c r="PDX947" s="108"/>
      <c r="PDY947" s="108"/>
      <c r="PDZ947" s="108"/>
      <c r="PEA947" s="108"/>
      <c r="PEB947" s="108"/>
      <c r="PEC947" s="108"/>
      <c r="PED947" s="108"/>
      <c r="PEE947" s="108"/>
      <c r="PEF947" s="108"/>
      <c r="PEG947" s="108"/>
      <c r="PEH947" s="108"/>
      <c r="PEI947" s="108"/>
      <c r="PEJ947" s="108"/>
      <c r="PEK947" s="108"/>
      <c r="PEL947" s="108"/>
      <c r="PEM947" s="108"/>
      <c r="PEN947" s="108"/>
      <c r="PEO947" s="108"/>
      <c r="PEP947" s="108"/>
      <c r="PEQ947" s="108"/>
      <c r="PER947" s="108"/>
      <c r="PES947" s="108"/>
      <c r="PET947" s="108"/>
      <c r="PEU947" s="108"/>
      <c r="PEV947" s="108"/>
      <c r="PEW947" s="108"/>
      <c r="PEX947" s="108"/>
      <c r="PEY947" s="108"/>
      <c r="PEZ947" s="108"/>
      <c r="PFA947" s="108"/>
      <c r="PFB947" s="108"/>
      <c r="PFC947" s="108"/>
      <c r="PFD947" s="108"/>
      <c r="PFE947" s="108"/>
      <c r="PFF947" s="108"/>
      <c r="PFG947" s="108"/>
      <c r="PFH947" s="108"/>
      <c r="PFI947" s="108"/>
      <c r="PFJ947" s="108"/>
      <c r="PFK947" s="108"/>
      <c r="PFL947" s="108"/>
      <c r="PFM947" s="108"/>
      <c r="PFN947" s="108"/>
      <c r="PFO947" s="108"/>
      <c r="PFP947" s="108"/>
      <c r="PFQ947" s="108"/>
      <c r="PFR947" s="108"/>
      <c r="PFS947" s="108"/>
      <c r="PFT947" s="108"/>
      <c r="PFU947" s="108"/>
      <c r="PFV947" s="108"/>
      <c r="PFW947" s="108"/>
      <c r="PFX947" s="108"/>
      <c r="PFY947" s="108"/>
      <c r="PFZ947" s="108"/>
      <c r="PGA947" s="108"/>
      <c r="PGB947" s="108"/>
      <c r="PGC947" s="108"/>
      <c r="PGD947" s="108"/>
      <c r="PGE947" s="108"/>
      <c r="PGF947" s="108"/>
      <c r="PGG947" s="108"/>
      <c r="PGH947" s="108"/>
      <c r="PGI947" s="108"/>
      <c r="PGJ947" s="108"/>
      <c r="PGK947" s="108"/>
      <c r="PGL947" s="108"/>
      <c r="PGM947" s="108"/>
      <c r="PGN947" s="108"/>
      <c r="PGO947" s="108"/>
      <c r="PGP947" s="108"/>
      <c r="PGQ947" s="108"/>
      <c r="PGR947" s="108"/>
      <c r="PGS947" s="108"/>
      <c r="PGT947" s="108"/>
      <c r="PGU947" s="108"/>
      <c r="PGV947" s="108"/>
      <c r="PGW947" s="108"/>
      <c r="PGX947" s="108"/>
      <c r="PGY947" s="108"/>
      <c r="PGZ947" s="108"/>
      <c r="PHA947" s="108"/>
      <c r="PHB947" s="108"/>
      <c r="PHC947" s="108"/>
      <c r="PHD947" s="108"/>
      <c r="PHE947" s="108"/>
      <c r="PHF947" s="108"/>
      <c r="PHG947" s="108"/>
      <c r="PHH947" s="108"/>
      <c r="PHI947" s="108"/>
      <c r="PHJ947" s="108"/>
      <c r="PHK947" s="108"/>
      <c r="PHL947" s="108"/>
      <c r="PHM947" s="108"/>
      <c r="PHN947" s="108"/>
      <c r="PHO947" s="108"/>
      <c r="PHP947" s="108"/>
      <c r="PHQ947" s="108"/>
      <c r="PHR947" s="108"/>
      <c r="PHS947" s="108"/>
      <c r="PHT947" s="108"/>
      <c r="PHU947" s="108"/>
      <c r="PHV947" s="108"/>
      <c r="PHW947" s="108"/>
      <c r="PHX947" s="108"/>
      <c r="PHY947" s="108"/>
      <c r="PHZ947" s="108"/>
      <c r="PIA947" s="108"/>
      <c r="PIB947" s="108"/>
      <c r="PIC947" s="108"/>
      <c r="PID947" s="108"/>
      <c r="PIE947" s="108"/>
      <c r="PIF947" s="108"/>
      <c r="PIG947" s="108"/>
      <c r="PIH947" s="108"/>
      <c r="PII947" s="108"/>
      <c r="PIJ947" s="108"/>
      <c r="PIK947" s="108"/>
      <c r="PIL947" s="108"/>
      <c r="PIM947" s="108"/>
      <c r="PIN947" s="108"/>
      <c r="PIO947" s="108"/>
      <c r="PIP947" s="108"/>
      <c r="PIQ947" s="108"/>
      <c r="PIR947" s="108"/>
      <c r="PIS947" s="108"/>
      <c r="PIT947" s="108"/>
      <c r="PIU947" s="108"/>
      <c r="PIV947" s="108"/>
      <c r="PIW947" s="108"/>
      <c r="PIX947" s="108"/>
      <c r="PIY947" s="108"/>
      <c r="PIZ947" s="108"/>
      <c r="PJA947" s="108"/>
      <c r="PJB947" s="108"/>
      <c r="PJC947" s="108"/>
      <c r="PJD947" s="108"/>
      <c r="PJE947" s="108"/>
      <c r="PJF947" s="108"/>
      <c r="PJG947" s="108"/>
      <c r="PJH947" s="108"/>
      <c r="PJI947" s="108"/>
      <c r="PJJ947" s="108"/>
      <c r="PJK947" s="108"/>
      <c r="PJL947" s="108"/>
      <c r="PJM947" s="108"/>
      <c r="PJN947" s="108"/>
      <c r="PJO947" s="108"/>
      <c r="PJP947" s="108"/>
      <c r="PJQ947" s="108"/>
      <c r="PJR947" s="108"/>
      <c r="PJS947" s="108"/>
      <c r="PJT947" s="108"/>
      <c r="PJU947" s="108"/>
      <c r="PJV947" s="108"/>
      <c r="PJW947" s="108"/>
      <c r="PJX947" s="108"/>
      <c r="PJY947" s="108"/>
      <c r="PJZ947" s="108"/>
      <c r="PKA947" s="108"/>
      <c r="PKB947" s="108"/>
      <c r="PKC947" s="108"/>
      <c r="PKD947" s="108"/>
      <c r="PKE947" s="108"/>
      <c r="PKF947" s="108"/>
      <c r="PKG947" s="108"/>
      <c r="PKH947" s="108"/>
      <c r="PKI947" s="108"/>
      <c r="PKJ947" s="108"/>
      <c r="PKK947" s="108"/>
      <c r="PKL947" s="108"/>
      <c r="PKM947" s="108"/>
      <c r="PKN947" s="108"/>
      <c r="PKO947" s="108"/>
      <c r="PKP947" s="108"/>
      <c r="PKQ947" s="108"/>
      <c r="PKR947" s="108"/>
      <c r="PKS947" s="108"/>
      <c r="PKT947" s="108"/>
      <c r="PKU947" s="108"/>
      <c r="PKV947" s="108"/>
      <c r="PKW947" s="108"/>
      <c r="PKX947" s="108"/>
      <c r="PKY947" s="108"/>
      <c r="PKZ947" s="108"/>
      <c r="PLA947" s="108"/>
      <c r="PLB947" s="108"/>
      <c r="PLC947" s="108"/>
      <c r="PLD947" s="108"/>
      <c r="PLE947" s="108"/>
      <c r="PLF947" s="108"/>
      <c r="PLG947" s="108"/>
      <c r="PLH947" s="108"/>
      <c r="PLI947" s="108"/>
      <c r="PLJ947" s="108"/>
      <c r="PLK947" s="108"/>
      <c r="PLL947" s="108"/>
      <c r="PLM947" s="108"/>
      <c r="PLN947" s="108"/>
      <c r="PLO947" s="108"/>
      <c r="PLP947" s="108"/>
      <c r="PLQ947" s="108"/>
      <c r="PLR947" s="108"/>
      <c r="PLS947" s="108"/>
      <c r="PLT947" s="108"/>
      <c r="PLU947" s="108"/>
      <c r="PLV947" s="108"/>
      <c r="PLW947" s="108"/>
      <c r="PLX947" s="108"/>
      <c r="PLY947" s="108"/>
      <c r="PLZ947" s="108"/>
      <c r="PMA947" s="108"/>
      <c r="PMB947" s="108"/>
      <c r="PMC947" s="108"/>
      <c r="PMD947" s="108"/>
      <c r="PME947" s="108"/>
      <c r="PMF947" s="108"/>
      <c r="PMG947" s="108"/>
      <c r="PMH947" s="108"/>
      <c r="PMI947" s="108"/>
      <c r="PMJ947" s="108"/>
      <c r="PMK947" s="108"/>
      <c r="PML947" s="108"/>
      <c r="PMM947" s="108"/>
      <c r="PMN947" s="108"/>
      <c r="PMO947" s="108"/>
      <c r="PMP947" s="108"/>
      <c r="PMQ947" s="108"/>
      <c r="PMR947" s="108"/>
      <c r="PMS947" s="108"/>
      <c r="PMT947" s="108"/>
      <c r="PMU947" s="108"/>
      <c r="PMV947" s="108"/>
      <c r="PMW947" s="108"/>
      <c r="PMX947" s="108"/>
      <c r="PMY947" s="108"/>
      <c r="PMZ947" s="108"/>
      <c r="PNA947" s="108"/>
      <c r="PNB947" s="108"/>
      <c r="PNC947" s="108"/>
      <c r="PND947" s="108"/>
      <c r="PNE947" s="108"/>
      <c r="PNF947" s="108"/>
      <c r="PNG947" s="108"/>
      <c r="PNH947" s="108"/>
      <c r="PNI947" s="108"/>
      <c r="PNJ947" s="108"/>
      <c r="PNK947" s="108"/>
      <c r="PNL947" s="108"/>
      <c r="PNM947" s="108"/>
      <c r="PNN947" s="108"/>
      <c r="PNO947" s="108"/>
      <c r="PNP947" s="108"/>
      <c r="PNQ947" s="108"/>
      <c r="PNR947" s="108"/>
      <c r="PNS947" s="108"/>
      <c r="PNT947" s="108"/>
      <c r="PNU947" s="108"/>
      <c r="PNV947" s="108"/>
      <c r="PNW947" s="108"/>
      <c r="PNX947" s="108"/>
      <c r="PNY947" s="108"/>
      <c r="PNZ947" s="108"/>
      <c r="POA947" s="108"/>
      <c r="POB947" s="108"/>
      <c r="POC947" s="108"/>
      <c r="POD947" s="108"/>
      <c r="POE947" s="108"/>
      <c r="POF947" s="108"/>
      <c r="POG947" s="108"/>
      <c r="POH947" s="108"/>
      <c r="POI947" s="108"/>
      <c r="POJ947" s="108"/>
      <c r="POK947" s="108"/>
      <c r="POL947" s="108"/>
      <c r="POM947" s="108"/>
      <c r="PON947" s="108"/>
      <c r="POO947" s="108"/>
      <c r="POP947" s="108"/>
      <c r="POQ947" s="108"/>
      <c r="POR947" s="108"/>
      <c r="POS947" s="108"/>
      <c r="POT947" s="108"/>
      <c r="POU947" s="108"/>
      <c r="POV947" s="108"/>
      <c r="POW947" s="108"/>
      <c r="POX947" s="108"/>
      <c r="POY947" s="108"/>
      <c r="POZ947" s="108"/>
      <c r="PPA947" s="108"/>
      <c r="PPB947" s="108"/>
      <c r="PPC947" s="108"/>
      <c r="PPD947" s="108"/>
      <c r="PPE947" s="108"/>
      <c r="PPF947" s="108"/>
      <c r="PPG947" s="108"/>
      <c r="PPH947" s="108"/>
      <c r="PPI947" s="108"/>
      <c r="PPJ947" s="108"/>
      <c r="PPK947" s="108"/>
      <c r="PPL947" s="108"/>
      <c r="PPM947" s="108"/>
      <c r="PPN947" s="108"/>
      <c r="PPO947" s="108"/>
      <c r="PPP947" s="108"/>
      <c r="PPQ947" s="108"/>
      <c r="PPR947" s="108"/>
      <c r="PPS947" s="108"/>
      <c r="PPT947" s="108"/>
      <c r="PPU947" s="108"/>
      <c r="PPV947" s="108"/>
      <c r="PPW947" s="108"/>
      <c r="PPX947" s="108"/>
      <c r="PPY947" s="108"/>
      <c r="PPZ947" s="108"/>
      <c r="PQA947" s="108"/>
      <c r="PQB947" s="108"/>
      <c r="PQC947" s="108"/>
      <c r="PQD947" s="108"/>
      <c r="PQE947" s="108"/>
      <c r="PQF947" s="108"/>
      <c r="PQG947" s="108"/>
      <c r="PQH947" s="108"/>
      <c r="PQI947" s="108"/>
      <c r="PQJ947" s="108"/>
      <c r="PQK947" s="108"/>
      <c r="PQL947" s="108"/>
      <c r="PQM947" s="108"/>
      <c r="PQN947" s="108"/>
      <c r="PQO947" s="108"/>
      <c r="PQP947" s="108"/>
      <c r="PQQ947" s="108"/>
      <c r="PQR947" s="108"/>
      <c r="PQS947" s="108"/>
      <c r="PQT947" s="108"/>
      <c r="PQU947" s="108"/>
      <c r="PQV947" s="108"/>
      <c r="PQW947" s="108"/>
      <c r="PQX947" s="108"/>
      <c r="PQY947" s="108"/>
      <c r="PQZ947" s="108"/>
      <c r="PRA947" s="108"/>
      <c r="PRB947" s="108"/>
      <c r="PRC947" s="108"/>
      <c r="PRD947" s="108"/>
      <c r="PRE947" s="108"/>
      <c r="PRF947" s="108"/>
      <c r="PRG947" s="108"/>
      <c r="PRH947" s="108"/>
      <c r="PRI947" s="108"/>
      <c r="PRJ947" s="108"/>
      <c r="PRK947" s="108"/>
      <c r="PRL947" s="108"/>
      <c r="PRM947" s="108"/>
      <c r="PRN947" s="108"/>
      <c r="PRO947" s="108"/>
      <c r="PRP947" s="108"/>
      <c r="PRQ947" s="108"/>
      <c r="PRR947" s="108"/>
      <c r="PRS947" s="108"/>
      <c r="PRT947" s="108"/>
      <c r="PRU947" s="108"/>
      <c r="PRV947" s="108"/>
      <c r="PRW947" s="108"/>
      <c r="PRX947" s="108"/>
      <c r="PRY947" s="108"/>
      <c r="PRZ947" s="108"/>
      <c r="PSA947" s="108"/>
      <c r="PSB947" s="108"/>
      <c r="PSC947" s="108"/>
      <c r="PSD947" s="108"/>
      <c r="PSE947" s="108"/>
      <c r="PSF947" s="108"/>
      <c r="PSG947" s="108"/>
      <c r="PSH947" s="108"/>
      <c r="PSI947" s="108"/>
      <c r="PSJ947" s="108"/>
      <c r="PSK947" s="108"/>
      <c r="PSL947" s="108"/>
      <c r="PSM947" s="108"/>
      <c r="PSN947" s="108"/>
      <c r="PSO947" s="108"/>
      <c r="PSP947" s="108"/>
      <c r="PSQ947" s="108"/>
      <c r="PSR947" s="108"/>
      <c r="PSS947" s="108"/>
      <c r="PST947" s="108"/>
      <c r="PSU947" s="108"/>
      <c r="PSV947" s="108"/>
      <c r="PSW947" s="108"/>
      <c r="PSX947" s="108"/>
      <c r="PSY947" s="108"/>
      <c r="PSZ947" s="108"/>
      <c r="PTA947" s="108"/>
      <c r="PTB947" s="108"/>
      <c r="PTC947" s="108"/>
      <c r="PTD947" s="108"/>
      <c r="PTE947" s="108"/>
      <c r="PTF947" s="108"/>
      <c r="PTG947" s="108"/>
      <c r="PTH947" s="108"/>
      <c r="PTI947" s="108"/>
      <c r="PTJ947" s="108"/>
      <c r="PTK947" s="108"/>
      <c r="PTL947" s="108"/>
      <c r="PTM947" s="108"/>
      <c r="PTN947" s="108"/>
      <c r="PTO947" s="108"/>
      <c r="PTP947" s="108"/>
      <c r="PTQ947" s="108"/>
      <c r="PTR947" s="108"/>
      <c r="PTS947" s="108"/>
      <c r="PTT947" s="108"/>
      <c r="PTU947" s="108"/>
      <c r="PTV947" s="108"/>
      <c r="PTW947" s="108"/>
      <c r="PTX947" s="108"/>
      <c r="PTY947" s="108"/>
      <c r="PTZ947" s="108"/>
      <c r="PUA947" s="108"/>
      <c r="PUB947" s="108"/>
      <c r="PUC947" s="108"/>
      <c r="PUD947" s="108"/>
      <c r="PUE947" s="108"/>
      <c r="PUF947" s="108"/>
      <c r="PUG947" s="108"/>
      <c r="PUH947" s="108"/>
      <c r="PUI947" s="108"/>
      <c r="PUJ947" s="108"/>
      <c r="PUK947" s="108"/>
      <c r="PUL947" s="108"/>
      <c r="PUM947" s="108"/>
      <c r="PUN947" s="108"/>
      <c r="PUO947" s="108"/>
      <c r="PUP947" s="108"/>
      <c r="PUQ947" s="108"/>
      <c r="PUR947" s="108"/>
      <c r="PUS947" s="108"/>
      <c r="PUT947" s="108"/>
      <c r="PUU947" s="108"/>
      <c r="PUV947" s="108"/>
      <c r="PUW947" s="108"/>
      <c r="PUX947" s="108"/>
      <c r="PUY947" s="108"/>
      <c r="PUZ947" s="108"/>
      <c r="PVA947" s="108"/>
      <c r="PVB947" s="108"/>
      <c r="PVC947" s="108"/>
      <c r="PVD947" s="108"/>
      <c r="PVE947" s="108"/>
      <c r="PVF947" s="108"/>
      <c r="PVG947" s="108"/>
      <c r="PVH947" s="108"/>
      <c r="PVI947" s="108"/>
      <c r="PVJ947" s="108"/>
      <c r="PVK947" s="108"/>
      <c r="PVL947" s="108"/>
      <c r="PVM947" s="108"/>
      <c r="PVN947" s="108"/>
      <c r="PVO947" s="108"/>
      <c r="PVP947" s="108"/>
      <c r="PVQ947" s="108"/>
      <c r="PVR947" s="108"/>
      <c r="PVS947" s="108"/>
      <c r="PVT947" s="108"/>
      <c r="PVU947" s="108"/>
      <c r="PVV947" s="108"/>
      <c r="PVW947" s="108"/>
      <c r="PVX947" s="108"/>
      <c r="PVY947" s="108"/>
      <c r="PVZ947" s="108"/>
      <c r="PWA947" s="108"/>
      <c r="PWB947" s="108"/>
      <c r="PWC947" s="108"/>
      <c r="PWD947" s="108"/>
      <c r="PWE947" s="108"/>
      <c r="PWF947" s="108"/>
      <c r="PWG947" s="108"/>
      <c r="PWH947" s="108"/>
      <c r="PWI947" s="108"/>
      <c r="PWJ947" s="108"/>
      <c r="PWK947" s="108"/>
      <c r="PWL947" s="108"/>
      <c r="PWM947" s="108"/>
      <c r="PWN947" s="108"/>
      <c r="PWO947" s="108"/>
      <c r="PWP947" s="108"/>
      <c r="PWQ947" s="108"/>
      <c r="PWR947" s="108"/>
      <c r="PWS947" s="108"/>
      <c r="PWT947" s="108"/>
      <c r="PWU947" s="108"/>
      <c r="PWV947" s="108"/>
      <c r="PWW947" s="108"/>
      <c r="PWX947" s="108"/>
      <c r="PWY947" s="108"/>
      <c r="PWZ947" s="108"/>
      <c r="PXA947" s="108"/>
      <c r="PXB947" s="108"/>
      <c r="PXC947" s="108"/>
      <c r="PXD947" s="108"/>
      <c r="PXE947" s="108"/>
      <c r="PXF947" s="108"/>
      <c r="PXG947" s="108"/>
      <c r="PXH947" s="108"/>
      <c r="PXI947" s="108"/>
      <c r="PXJ947" s="108"/>
      <c r="PXK947" s="108"/>
      <c r="PXL947" s="108"/>
      <c r="PXM947" s="108"/>
      <c r="PXN947" s="108"/>
      <c r="PXO947" s="108"/>
      <c r="PXP947" s="108"/>
      <c r="PXQ947" s="108"/>
      <c r="PXR947" s="108"/>
      <c r="PXS947" s="108"/>
      <c r="PXT947" s="108"/>
      <c r="PXU947" s="108"/>
      <c r="PXV947" s="108"/>
      <c r="PXW947" s="108"/>
      <c r="PXX947" s="108"/>
      <c r="PXY947" s="108"/>
      <c r="PXZ947" s="108"/>
      <c r="PYA947" s="108"/>
      <c r="PYB947" s="108"/>
      <c r="PYC947" s="108"/>
      <c r="PYD947" s="108"/>
      <c r="PYE947" s="108"/>
      <c r="PYF947" s="108"/>
      <c r="PYG947" s="108"/>
      <c r="PYH947" s="108"/>
      <c r="PYI947" s="108"/>
      <c r="PYJ947" s="108"/>
      <c r="PYK947" s="108"/>
      <c r="PYL947" s="108"/>
      <c r="PYM947" s="108"/>
      <c r="PYN947" s="108"/>
      <c r="PYO947" s="108"/>
      <c r="PYP947" s="108"/>
      <c r="PYQ947" s="108"/>
      <c r="PYR947" s="108"/>
      <c r="PYS947" s="108"/>
      <c r="PYT947" s="108"/>
      <c r="PYU947" s="108"/>
      <c r="PYV947" s="108"/>
      <c r="PYW947" s="108"/>
      <c r="PYX947" s="108"/>
      <c r="PYY947" s="108"/>
      <c r="PYZ947" s="108"/>
      <c r="PZA947" s="108"/>
      <c r="PZB947" s="108"/>
      <c r="PZC947" s="108"/>
      <c r="PZD947" s="108"/>
      <c r="PZE947" s="108"/>
      <c r="PZF947" s="108"/>
      <c r="PZG947" s="108"/>
      <c r="PZH947" s="108"/>
      <c r="PZI947" s="108"/>
      <c r="PZJ947" s="108"/>
      <c r="PZK947" s="108"/>
      <c r="PZL947" s="108"/>
      <c r="PZM947" s="108"/>
      <c r="PZN947" s="108"/>
      <c r="PZO947" s="108"/>
      <c r="PZP947" s="108"/>
      <c r="PZQ947" s="108"/>
      <c r="PZR947" s="108"/>
      <c r="PZS947" s="108"/>
      <c r="PZT947" s="108"/>
      <c r="PZU947" s="108"/>
      <c r="PZV947" s="108"/>
      <c r="PZW947" s="108"/>
      <c r="PZX947" s="108"/>
      <c r="PZY947" s="108"/>
      <c r="PZZ947" s="108"/>
      <c r="QAA947" s="108"/>
      <c r="QAB947" s="108"/>
      <c r="QAC947" s="108"/>
      <c r="QAD947" s="108"/>
      <c r="QAE947" s="108"/>
      <c r="QAF947" s="108"/>
      <c r="QAG947" s="108"/>
      <c r="QAH947" s="108"/>
      <c r="QAI947" s="108"/>
      <c r="QAJ947" s="108"/>
      <c r="QAK947" s="108"/>
      <c r="QAL947" s="108"/>
      <c r="QAM947" s="108"/>
      <c r="QAN947" s="108"/>
      <c r="QAO947" s="108"/>
      <c r="QAP947" s="108"/>
      <c r="QAQ947" s="108"/>
      <c r="QAR947" s="108"/>
      <c r="QAS947" s="108"/>
      <c r="QAT947" s="108"/>
      <c r="QAU947" s="108"/>
      <c r="QAV947" s="108"/>
      <c r="QAW947" s="108"/>
      <c r="QAX947" s="108"/>
      <c r="QAY947" s="108"/>
      <c r="QAZ947" s="108"/>
      <c r="QBA947" s="108"/>
      <c r="QBB947" s="108"/>
      <c r="QBC947" s="108"/>
      <c r="QBD947" s="108"/>
      <c r="QBE947" s="108"/>
      <c r="QBF947" s="108"/>
      <c r="QBG947" s="108"/>
      <c r="QBH947" s="108"/>
      <c r="QBI947" s="108"/>
      <c r="QBJ947" s="108"/>
      <c r="QBK947" s="108"/>
      <c r="QBL947" s="108"/>
      <c r="QBM947" s="108"/>
      <c r="QBN947" s="108"/>
      <c r="QBO947" s="108"/>
      <c r="QBP947" s="108"/>
      <c r="QBQ947" s="108"/>
      <c r="QBR947" s="108"/>
      <c r="QBS947" s="108"/>
      <c r="QBT947" s="108"/>
      <c r="QBU947" s="108"/>
      <c r="QBV947" s="108"/>
      <c r="QBW947" s="108"/>
      <c r="QBX947" s="108"/>
      <c r="QBY947" s="108"/>
      <c r="QBZ947" s="108"/>
      <c r="QCA947" s="108"/>
      <c r="QCB947" s="108"/>
      <c r="QCC947" s="108"/>
      <c r="QCD947" s="108"/>
      <c r="QCE947" s="108"/>
      <c r="QCF947" s="108"/>
      <c r="QCG947" s="108"/>
      <c r="QCH947" s="108"/>
      <c r="QCI947" s="108"/>
      <c r="QCJ947" s="108"/>
      <c r="QCK947" s="108"/>
      <c r="QCL947" s="108"/>
      <c r="QCM947" s="108"/>
      <c r="QCN947" s="108"/>
      <c r="QCO947" s="108"/>
      <c r="QCP947" s="108"/>
      <c r="QCQ947" s="108"/>
      <c r="QCR947" s="108"/>
      <c r="QCS947" s="108"/>
      <c r="QCT947" s="108"/>
      <c r="QCU947" s="108"/>
      <c r="QCV947" s="108"/>
      <c r="QCW947" s="108"/>
      <c r="QCX947" s="108"/>
      <c r="QCY947" s="108"/>
      <c r="QCZ947" s="108"/>
      <c r="QDA947" s="108"/>
      <c r="QDB947" s="108"/>
      <c r="QDC947" s="108"/>
      <c r="QDD947" s="108"/>
      <c r="QDE947" s="108"/>
      <c r="QDF947" s="108"/>
      <c r="QDG947" s="108"/>
      <c r="QDH947" s="108"/>
      <c r="QDI947" s="108"/>
      <c r="QDJ947" s="108"/>
      <c r="QDK947" s="108"/>
      <c r="QDL947" s="108"/>
      <c r="QDM947" s="108"/>
      <c r="QDN947" s="108"/>
      <c r="QDO947" s="108"/>
      <c r="QDP947" s="108"/>
      <c r="QDQ947" s="108"/>
      <c r="QDR947" s="108"/>
      <c r="QDS947" s="108"/>
      <c r="QDT947" s="108"/>
      <c r="QDU947" s="108"/>
      <c r="QDV947" s="108"/>
      <c r="QDW947" s="108"/>
      <c r="QDX947" s="108"/>
      <c r="QDY947" s="108"/>
      <c r="QDZ947" s="108"/>
      <c r="QEA947" s="108"/>
      <c r="QEB947" s="108"/>
      <c r="QEC947" s="108"/>
      <c r="QED947" s="108"/>
      <c r="QEE947" s="108"/>
      <c r="QEF947" s="108"/>
      <c r="QEG947" s="108"/>
      <c r="QEH947" s="108"/>
      <c r="QEI947" s="108"/>
      <c r="QEJ947" s="108"/>
      <c r="QEK947" s="108"/>
      <c r="QEL947" s="108"/>
      <c r="QEM947" s="108"/>
      <c r="QEN947" s="108"/>
      <c r="QEO947" s="108"/>
      <c r="QEP947" s="108"/>
      <c r="QEQ947" s="108"/>
      <c r="QER947" s="108"/>
      <c r="QES947" s="108"/>
      <c r="QET947" s="108"/>
      <c r="QEU947" s="108"/>
      <c r="QEV947" s="108"/>
      <c r="QEW947" s="108"/>
      <c r="QEX947" s="108"/>
      <c r="QEY947" s="108"/>
      <c r="QEZ947" s="108"/>
      <c r="QFA947" s="108"/>
      <c r="QFB947" s="108"/>
      <c r="QFC947" s="108"/>
      <c r="QFD947" s="108"/>
      <c r="QFE947" s="108"/>
      <c r="QFF947" s="108"/>
      <c r="QFG947" s="108"/>
      <c r="QFH947" s="108"/>
      <c r="QFI947" s="108"/>
      <c r="QFJ947" s="108"/>
      <c r="QFK947" s="108"/>
      <c r="QFL947" s="108"/>
      <c r="QFM947" s="108"/>
      <c r="QFN947" s="108"/>
      <c r="QFO947" s="108"/>
      <c r="QFP947" s="108"/>
      <c r="QFQ947" s="108"/>
      <c r="QFR947" s="108"/>
      <c r="QFS947" s="108"/>
      <c r="QFT947" s="108"/>
      <c r="QFU947" s="108"/>
      <c r="QFV947" s="108"/>
      <c r="QFW947" s="108"/>
      <c r="QFX947" s="108"/>
      <c r="QFY947" s="108"/>
      <c r="QFZ947" s="108"/>
      <c r="QGA947" s="108"/>
      <c r="QGB947" s="108"/>
      <c r="QGC947" s="108"/>
      <c r="QGD947" s="108"/>
      <c r="QGE947" s="108"/>
      <c r="QGF947" s="108"/>
      <c r="QGG947" s="108"/>
      <c r="QGH947" s="108"/>
      <c r="QGI947" s="108"/>
      <c r="QGJ947" s="108"/>
      <c r="QGK947" s="108"/>
      <c r="QGL947" s="108"/>
      <c r="QGM947" s="108"/>
      <c r="QGN947" s="108"/>
      <c r="QGO947" s="108"/>
      <c r="QGP947" s="108"/>
      <c r="QGQ947" s="108"/>
      <c r="QGR947" s="108"/>
      <c r="QGS947" s="108"/>
      <c r="QGT947" s="108"/>
      <c r="QGU947" s="108"/>
      <c r="QGV947" s="108"/>
      <c r="QGW947" s="108"/>
      <c r="QGX947" s="108"/>
      <c r="QGY947" s="108"/>
      <c r="QGZ947" s="108"/>
      <c r="QHA947" s="108"/>
      <c r="QHB947" s="108"/>
      <c r="QHC947" s="108"/>
      <c r="QHD947" s="108"/>
      <c r="QHE947" s="108"/>
      <c r="QHF947" s="108"/>
      <c r="QHG947" s="108"/>
      <c r="QHH947" s="108"/>
      <c r="QHI947" s="108"/>
      <c r="QHJ947" s="108"/>
      <c r="QHK947" s="108"/>
      <c r="QHL947" s="108"/>
      <c r="QHM947" s="108"/>
      <c r="QHN947" s="108"/>
      <c r="QHO947" s="108"/>
      <c r="QHP947" s="108"/>
      <c r="QHQ947" s="108"/>
      <c r="QHR947" s="108"/>
      <c r="QHS947" s="108"/>
      <c r="QHT947" s="108"/>
      <c r="QHU947" s="108"/>
      <c r="QHV947" s="108"/>
      <c r="QHW947" s="108"/>
      <c r="QHX947" s="108"/>
      <c r="QHY947" s="108"/>
      <c r="QHZ947" s="108"/>
      <c r="QIA947" s="108"/>
      <c r="QIB947" s="108"/>
      <c r="QIC947" s="108"/>
      <c r="QID947" s="108"/>
      <c r="QIE947" s="108"/>
      <c r="QIF947" s="108"/>
      <c r="QIG947" s="108"/>
      <c r="QIH947" s="108"/>
      <c r="QII947" s="108"/>
      <c r="QIJ947" s="108"/>
      <c r="QIK947" s="108"/>
      <c r="QIL947" s="108"/>
      <c r="QIM947" s="108"/>
      <c r="QIN947" s="108"/>
      <c r="QIO947" s="108"/>
      <c r="QIP947" s="108"/>
      <c r="QIQ947" s="108"/>
      <c r="QIR947" s="108"/>
      <c r="QIS947" s="108"/>
      <c r="QIT947" s="108"/>
      <c r="QIU947" s="108"/>
      <c r="QIV947" s="108"/>
      <c r="QIW947" s="108"/>
      <c r="QIX947" s="108"/>
      <c r="QIY947" s="108"/>
      <c r="QIZ947" s="108"/>
      <c r="QJA947" s="108"/>
      <c r="QJB947" s="108"/>
      <c r="QJC947" s="108"/>
      <c r="QJD947" s="108"/>
      <c r="QJE947" s="108"/>
      <c r="QJF947" s="108"/>
      <c r="QJG947" s="108"/>
      <c r="QJH947" s="108"/>
      <c r="QJI947" s="108"/>
      <c r="QJJ947" s="108"/>
      <c r="QJK947" s="108"/>
      <c r="QJL947" s="108"/>
      <c r="QJM947" s="108"/>
      <c r="QJN947" s="108"/>
      <c r="QJO947" s="108"/>
      <c r="QJP947" s="108"/>
      <c r="QJQ947" s="108"/>
      <c r="QJR947" s="108"/>
      <c r="QJS947" s="108"/>
      <c r="QJT947" s="108"/>
      <c r="QJU947" s="108"/>
      <c r="QJV947" s="108"/>
      <c r="QJW947" s="108"/>
      <c r="QJX947" s="108"/>
      <c r="QJY947" s="108"/>
      <c r="QJZ947" s="108"/>
      <c r="QKA947" s="108"/>
      <c r="QKB947" s="108"/>
      <c r="QKC947" s="108"/>
      <c r="QKD947" s="108"/>
      <c r="QKE947" s="108"/>
      <c r="QKF947" s="108"/>
      <c r="QKG947" s="108"/>
      <c r="QKH947" s="108"/>
      <c r="QKI947" s="108"/>
      <c r="QKJ947" s="108"/>
      <c r="QKK947" s="108"/>
      <c r="QKL947" s="108"/>
      <c r="QKM947" s="108"/>
      <c r="QKN947" s="108"/>
      <c r="QKO947" s="108"/>
      <c r="QKP947" s="108"/>
      <c r="QKQ947" s="108"/>
      <c r="QKR947" s="108"/>
      <c r="QKS947" s="108"/>
      <c r="QKT947" s="108"/>
      <c r="QKU947" s="108"/>
      <c r="QKV947" s="108"/>
      <c r="QKW947" s="108"/>
      <c r="QKX947" s="108"/>
      <c r="QKY947" s="108"/>
      <c r="QKZ947" s="108"/>
      <c r="QLA947" s="108"/>
      <c r="QLB947" s="108"/>
      <c r="QLC947" s="108"/>
      <c r="QLD947" s="108"/>
      <c r="QLE947" s="108"/>
      <c r="QLF947" s="108"/>
      <c r="QLG947" s="108"/>
      <c r="QLH947" s="108"/>
      <c r="QLI947" s="108"/>
      <c r="QLJ947" s="108"/>
      <c r="QLK947" s="108"/>
      <c r="QLL947" s="108"/>
      <c r="QLM947" s="108"/>
      <c r="QLN947" s="108"/>
      <c r="QLO947" s="108"/>
      <c r="QLP947" s="108"/>
      <c r="QLQ947" s="108"/>
      <c r="QLR947" s="108"/>
      <c r="QLS947" s="108"/>
      <c r="QLT947" s="108"/>
      <c r="QLU947" s="108"/>
      <c r="QLV947" s="108"/>
      <c r="QLW947" s="108"/>
      <c r="QLX947" s="108"/>
      <c r="QLY947" s="108"/>
      <c r="QLZ947" s="108"/>
      <c r="QMA947" s="108"/>
      <c r="QMB947" s="108"/>
      <c r="QMC947" s="108"/>
      <c r="QMD947" s="108"/>
      <c r="QME947" s="108"/>
      <c r="QMF947" s="108"/>
      <c r="QMG947" s="108"/>
      <c r="QMH947" s="108"/>
      <c r="QMI947" s="108"/>
      <c r="QMJ947" s="108"/>
      <c r="QMK947" s="108"/>
      <c r="QML947" s="108"/>
      <c r="QMM947" s="108"/>
      <c r="QMN947" s="108"/>
      <c r="QMO947" s="108"/>
      <c r="QMP947" s="108"/>
      <c r="QMQ947" s="108"/>
      <c r="QMR947" s="108"/>
      <c r="QMS947" s="108"/>
      <c r="QMT947" s="108"/>
      <c r="QMU947" s="108"/>
      <c r="QMV947" s="108"/>
      <c r="QMW947" s="108"/>
      <c r="QMX947" s="108"/>
      <c r="QMY947" s="108"/>
      <c r="QMZ947" s="108"/>
      <c r="QNA947" s="108"/>
      <c r="QNB947" s="108"/>
      <c r="QNC947" s="108"/>
      <c r="QND947" s="108"/>
      <c r="QNE947" s="108"/>
      <c r="QNF947" s="108"/>
      <c r="QNG947" s="108"/>
      <c r="QNH947" s="108"/>
      <c r="QNI947" s="108"/>
      <c r="QNJ947" s="108"/>
      <c r="QNK947" s="108"/>
      <c r="QNL947" s="108"/>
      <c r="QNM947" s="108"/>
      <c r="QNN947" s="108"/>
      <c r="QNO947" s="108"/>
      <c r="QNP947" s="108"/>
      <c r="QNQ947" s="108"/>
      <c r="QNR947" s="108"/>
      <c r="QNS947" s="108"/>
      <c r="QNT947" s="108"/>
      <c r="QNU947" s="108"/>
      <c r="QNV947" s="108"/>
      <c r="QNW947" s="108"/>
      <c r="QNX947" s="108"/>
      <c r="QNY947" s="108"/>
      <c r="QNZ947" s="108"/>
      <c r="QOA947" s="108"/>
      <c r="QOB947" s="108"/>
      <c r="QOC947" s="108"/>
      <c r="QOD947" s="108"/>
      <c r="QOE947" s="108"/>
      <c r="QOF947" s="108"/>
      <c r="QOG947" s="108"/>
      <c r="QOH947" s="108"/>
      <c r="QOI947" s="108"/>
      <c r="QOJ947" s="108"/>
      <c r="QOK947" s="108"/>
      <c r="QOL947" s="108"/>
      <c r="QOM947" s="108"/>
      <c r="QON947" s="108"/>
      <c r="QOO947" s="108"/>
      <c r="QOP947" s="108"/>
      <c r="QOQ947" s="108"/>
      <c r="QOR947" s="108"/>
      <c r="QOS947" s="108"/>
      <c r="QOT947" s="108"/>
      <c r="QOU947" s="108"/>
      <c r="QOV947" s="108"/>
      <c r="QOW947" s="108"/>
      <c r="QOX947" s="108"/>
      <c r="QOY947" s="108"/>
      <c r="QOZ947" s="108"/>
      <c r="QPA947" s="108"/>
      <c r="QPB947" s="108"/>
      <c r="QPC947" s="108"/>
      <c r="QPD947" s="108"/>
      <c r="QPE947" s="108"/>
      <c r="QPF947" s="108"/>
      <c r="QPG947" s="108"/>
      <c r="QPH947" s="108"/>
      <c r="QPI947" s="108"/>
      <c r="QPJ947" s="108"/>
      <c r="QPK947" s="108"/>
      <c r="QPL947" s="108"/>
      <c r="QPM947" s="108"/>
      <c r="QPN947" s="108"/>
      <c r="QPO947" s="108"/>
      <c r="QPP947" s="108"/>
      <c r="QPQ947" s="108"/>
      <c r="QPR947" s="108"/>
      <c r="QPS947" s="108"/>
      <c r="QPT947" s="108"/>
      <c r="QPU947" s="108"/>
      <c r="QPV947" s="108"/>
      <c r="QPW947" s="108"/>
      <c r="QPX947" s="108"/>
      <c r="QPY947" s="108"/>
      <c r="QPZ947" s="108"/>
      <c r="QQA947" s="108"/>
      <c r="QQB947" s="108"/>
      <c r="QQC947" s="108"/>
      <c r="QQD947" s="108"/>
      <c r="QQE947" s="108"/>
      <c r="QQF947" s="108"/>
      <c r="QQG947" s="108"/>
      <c r="QQH947" s="108"/>
      <c r="QQI947" s="108"/>
      <c r="QQJ947" s="108"/>
      <c r="QQK947" s="108"/>
      <c r="QQL947" s="108"/>
      <c r="QQM947" s="108"/>
      <c r="QQN947" s="108"/>
      <c r="QQO947" s="108"/>
      <c r="QQP947" s="108"/>
      <c r="QQQ947" s="108"/>
      <c r="QQR947" s="108"/>
      <c r="QQS947" s="108"/>
      <c r="QQT947" s="108"/>
      <c r="QQU947" s="108"/>
      <c r="QQV947" s="108"/>
      <c r="QQW947" s="108"/>
      <c r="QQX947" s="108"/>
      <c r="QQY947" s="108"/>
      <c r="QQZ947" s="108"/>
      <c r="QRA947" s="108"/>
      <c r="QRB947" s="108"/>
      <c r="QRC947" s="108"/>
      <c r="QRD947" s="108"/>
      <c r="QRE947" s="108"/>
      <c r="QRF947" s="108"/>
      <c r="QRG947" s="108"/>
      <c r="QRH947" s="108"/>
      <c r="QRI947" s="108"/>
      <c r="QRJ947" s="108"/>
      <c r="QRK947" s="108"/>
      <c r="QRL947" s="108"/>
      <c r="QRM947" s="108"/>
      <c r="QRN947" s="108"/>
      <c r="QRO947" s="108"/>
      <c r="QRP947" s="108"/>
      <c r="QRQ947" s="108"/>
      <c r="QRR947" s="108"/>
      <c r="QRS947" s="108"/>
      <c r="QRT947" s="108"/>
      <c r="QRU947" s="108"/>
      <c r="QRV947" s="108"/>
      <c r="QRW947" s="108"/>
      <c r="QRX947" s="108"/>
      <c r="QRY947" s="108"/>
      <c r="QRZ947" s="108"/>
      <c r="QSA947" s="108"/>
      <c r="QSB947" s="108"/>
      <c r="QSC947" s="108"/>
      <c r="QSD947" s="108"/>
      <c r="QSE947" s="108"/>
      <c r="QSF947" s="108"/>
      <c r="QSG947" s="108"/>
      <c r="QSH947" s="108"/>
      <c r="QSI947" s="108"/>
      <c r="QSJ947" s="108"/>
      <c r="QSK947" s="108"/>
      <c r="QSL947" s="108"/>
      <c r="QSM947" s="108"/>
      <c r="QSN947" s="108"/>
      <c r="QSO947" s="108"/>
      <c r="QSP947" s="108"/>
      <c r="QSQ947" s="108"/>
      <c r="QSR947" s="108"/>
      <c r="QSS947" s="108"/>
      <c r="QST947" s="108"/>
      <c r="QSU947" s="108"/>
      <c r="QSV947" s="108"/>
      <c r="QSW947" s="108"/>
      <c r="QSX947" s="108"/>
      <c r="QSY947" s="108"/>
      <c r="QSZ947" s="108"/>
      <c r="QTA947" s="108"/>
      <c r="QTB947" s="108"/>
      <c r="QTC947" s="108"/>
      <c r="QTD947" s="108"/>
      <c r="QTE947" s="108"/>
      <c r="QTF947" s="108"/>
      <c r="QTG947" s="108"/>
      <c r="QTH947" s="108"/>
      <c r="QTI947" s="108"/>
      <c r="QTJ947" s="108"/>
      <c r="QTK947" s="108"/>
      <c r="QTL947" s="108"/>
      <c r="QTM947" s="108"/>
      <c r="QTN947" s="108"/>
      <c r="QTO947" s="108"/>
      <c r="QTP947" s="108"/>
      <c r="QTQ947" s="108"/>
      <c r="QTR947" s="108"/>
      <c r="QTS947" s="108"/>
      <c r="QTT947" s="108"/>
      <c r="QTU947" s="108"/>
      <c r="QTV947" s="108"/>
      <c r="QTW947" s="108"/>
      <c r="QTX947" s="108"/>
      <c r="QTY947" s="108"/>
      <c r="QTZ947" s="108"/>
      <c r="QUA947" s="108"/>
      <c r="QUB947" s="108"/>
      <c r="QUC947" s="108"/>
      <c r="QUD947" s="108"/>
      <c r="QUE947" s="108"/>
      <c r="QUF947" s="108"/>
      <c r="QUG947" s="108"/>
      <c r="QUH947" s="108"/>
      <c r="QUI947" s="108"/>
      <c r="QUJ947" s="108"/>
      <c r="QUK947" s="108"/>
      <c r="QUL947" s="108"/>
      <c r="QUM947" s="108"/>
      <c r="QUN947" s="108"/>
      <c r="QUO947" s="108"/>
      <c r="QUP947" s="108"/>
      <c r="QUQ947" s="108"/>
      <c r="QUR947" s="108"/>
      <c r="QUS947" s="108"/>
      <c r="QUT947" s="108"/>
      <c r="QUU947" s="108"/>
      <c r="QUV947" s="108"/>
      <c r="QUW947" s="108"/>
      <c r="QUX947" s="108"/>
      <c r="QUY947" s="108"/>
      <c r="QUZ947" s="108"/>
      <c r="QVA947" s="108"/>
      <c r="QVB947" s="108"/>
      <c r="QVC947" s="108"/>
      <c r="QVD947" s="108"/>
      <c r="QVE947" s="108"/>
      <c r="QVF947" s="108"/>
      <c r="QVG947" s="108"/>
      <c r="QVH947" s="108"/>
      <c r="QVI947" s="108"/>
      <c r="QVJ947" s="108"/>
      <c r="QVK947" s="108"/>
      <c r="QVL947" s="108"/>
      <c r="QVM947" s="108"/>
      <c r="QVN947" s="108"/>
      <c r="QVO947" s="108"/>
      <c r="QVP947" s="108"/>
      <c r="QVQ947" s="108"/>
      <c r="QVR947" s="108"/>
      <c r="QVS947" s="108"/>
      <c r="QVT947" s="108"/>
      <c r="QVU947" s="108"/>
      <c r="QVV947" s="108"/>
      <c r="QVW947" s="108"/>
      <c r="QVX947" s="108"/>
      <c r="QVY947" s="108"/>
      <c r="QVZ947" s="108"/>
      <c r="QWA947" s="108"/>
      <c r="QWB947" s="108"/>
      <c r="QWC947" s="108"/>
      <c r="QWD947" s="108"/>
      <c r="QWE947" s="108"/>
      <c r="QWF947" s="108"/>
      <c r="QWG947" s="108"/>
      <c r="QWH947" s="108"/>
      <c r="QWI947" s="108"/>
      <c r="QWJ947" s="108"/>
      <c r="QWK947" s="108"/>
      <c r="QWL947" s="108"/>
      <c r="QWM947" s="108"/>
      <c r="QWN947" s="108"/>
      <c r="QWO947" s="108"/>
      <c r="QWP947" s="108"/>
      <c r="QWQ947" s="108"/>
      <c r="QWR947" s="108"/>
      <c r="QWS947" s="108"/>
      <c r="QWT947" s="108"/>
      <c r="QWU947" s="108"/>
      <c r="QWV947" s="108"/>
      <c r="QWW947" s="108"/>
      <c r="QWX947" s="108"/>
      <c r="QWY947" s="108"/>
      <c r="QWZ947" s="108"/>
      <c r="QXA947" s="108"/>
      <c r="QXB947" s="108"/>
      <c r="QXC947" s="108"/>
      <c r="QXD947" s="108"/>
      <c r="QXE947" s="108"/>
      <c r="QXF947" s="108"/>
      <c r="QXG947" s="108"/>
      <c r="QXH947" s="108"/>
      <c r="QXI947" s="108"/>
      <c r="QXJ947" s="108"/>
      <c r="QXK947" s="108"/>
      <c r="QXL947" s="108"/>
      <c r="QXM947" s="108"/>
      <c r="QXN947" s="108"/>
      <c r="QXO947" s="108"/>
      <c r="QXP947" s="108"/>
      <c r="QXQ947" s="108"/>
      <c r="QXR947" s="108"/>
      <c r="QXS947" s="108"/>
      <c r="QXT947" s="108"/>
      <c r="QXU947" s="108"/>
      <c r="QXV947" s="108"/>
      <c r="QXW947" s="108"/>
      <c r="QXX947" s="108"/>
      <c r="QXY947" s="108"/>
      <c r="QXZ947" s="108"/>
      <c r="QYA947" s="108"/>
      <c r="QYB947" s="108"/>
      <c r="QYC947" s="108"/>
      <c r="QYD947" s="108"/>
      <c r="QYE947" s="108"/>
      <c r="QYF947" s="108"/>
      <c r="QYG947" s="108"/>
      <c r="QYH947" s="108"/>
      <c r="QYI947" s="108"/>
      <c r="QYJ947" s="108"/>
      <c r="QYK947" s="108"/>
      <c r="QYL947" s="108"/>
      <c r="QYM947" s="108"/>
      <c r="QYN947" s="108"/>
      <c r="QYO947" s="108"/>
      <c r="QYP947" s="108"/>
      <c r="QYQ947" s="108"/>
      <c r="QYR947" s="108"/>
      <c r="QYS947" s="108"/>
      <c r="QYT947" s="108"/>
      <c r="QYU947" s="108"/>
      <c r="QYV947" s="108"/>
      <c r="QYW947" s="108"/>
      <c r="QYX947" s="108"/>
      <c r="QYY947" s="108"/>
      <c r="QYZ947" s="108"/>
      <c r="QZA947" s="108"/>
      <c r="QZB947" s="108"/>
      <c r="QZC947" s="108"/>
      <c r="QZD947" s="108"/>
      <c r="QZE947" s="108"/>
      <c r="QZF947" s="108"/>
      <c r="QZG947" s="108"/>
      <c r="QZH947" s="108"/>
      <c r="QZI947" s="108"/>
      <c r="QZJ947" s="108"/>
      <c r="QZK947" s="108"/>
      <c r="QZL947" s="108"/>
      <c r="QZM947" s="108"/>
      <c r="QZN947" s="108"/>
      <c r="QZO947" s="108"/>
      <c r="QZP947" s="108"/>
      <c r="QZQ947" s="108"/>
      <c r="QZR947" s="108"/>
      <c r="QZS947" s="108"/>
      <c r="QZT947" s="108"/>
      <c r="QZU947" s="108"/>
      <c r="QZV947" s="108"/>
      <c r="QZW947" s="108"/>
      <c r="QZX947" s="108"/>
      <c r="QZY947" s="108"/>
      <c r="QZZ947" s="108"/>
      <c r="RAA947" s="108"/>
      <c r="RAB947" s="108"/>
      <c r="RAC947" s="108"/>
      <c r="RAD947" s="108"/>
      <c r="RAE947" s="108"/>
      <c r="RAF947" s="108"/>
      <c r="RAG947" s="108"/>
      <c r="RAH947" s="108"/>
      <c r="RAI947" s="108"/>
      <c r="RAJ947" s="108"/>
      <c r="RAK947" s="108"/>
      <c r="RAL947" s="108"/>
      <c r="RAM947" s="108"/>
      <c r="RAN947" s="108"/>
      <c r="RAO947" s="108"/>
      <c r="RAP947" s="108"/>
      <c r="RAQ947" s="108"/>
      <c r="RAR947" s="108"/>
      <c r="RAS947" s="108"/>
      <c r="RAT947" s="108"/>
      <c r="RAU947" s="108"/>
      <c r="RAV947" s="108"/>
      <c r="RAW947" s="108"/>
      <c r="RAX947" s="108"/>
      <c r="RAY947" s="108"/>
      <c r="RAZ947" s="108"/>
      <c r="RBA947" s="108"/>
      <c r="RBB947" s="108"/>
      <c r="RBC947" s="108"/>
      <c r="RBD947" s="108"/>
      <c r="RBE947" s="108"/>
      <c r="RBF947" s="108"/>
      <c r="RBG947" s="108"/>
      <c r="RBH947" s="108"/>
      <c r="RBI947" s="108"/>
      <c r="RBJ947" s="108"/>
      <c r="RBK947" s="108"/>
      <c r="RBL947" s="108"/>
      <c r="RBM947" s="108"/>
      <c r="RBN947" s="108"/>
      <c r="RBO947" s="108"/>
      <c r="RBP947" s="108"/>
      <c r="RBQ947" s="108"/>
      <c r="RBR947" s="108"/>
      <c r="RBS947" s="108"/>
      <c r="RBT947" s="108"/>
      <c r="RBU947" s="108"/>
      <c r="RBV947" s="108"/>
      <c r="RBW947" s="108"/>
      <c r="RBX947" s="108"/>
      <c r="RBY947" s="108"/>
      <c r="RBZ947" s="108"/>
      <c r="RCA947" s="108"/>
      <c r="RCB947" s="108"/>
      <c r="RCC947" s="108"/>
      <c r="RCD947" s="108"/>
      <c r="RCE947" s="108"/>
      <c r="RCF947" s="108"/>
      <c r="RCG947" s="108"/>
      <c r="RCH947" s="108"/>
      <c r="RCI947" s="108"/>
      <c r="RCJ947" s="108"/>
      <c r="RCK947" s="108"/>
      <c r="RCL947" s="108"/>
      <c r="RCM947" s="108"/>
      <c r="RCN947" s="108"/>
      <c r="RCO947" s="108"/>
      <c r="RCP947" s="108"/>
      <c r="RCQ947" s="108"/>
      <c r="RCR947" s="108"/>
      <c r="RCS947" s="108"/>
      <c r="RCT947" s="108"/>
      <c r="RCU947" s="108"/>
      <c r="RCV947" s="108"/>
      <c r="RCW947" s="108"/>
      <c r="RCX947" s="108"/>
      <c r="RCY947" s="108"/>
      <c r="RCZ947" s="108"/>
      <c r="RDA947" s="108"/>
      <c r="RDB947" s="108"/>
      <c r="RDC947" s="108"/>
      <c r="RDD947" s="108"/>
      <c r="RDE947" s="108"/>
      <c r="RDF947" s="108"/>
      <c r="RDG947" s="108"/>
      <c r="RDH947" s="108"/>
      <c r="RDI947" s="108"/>
      <c r="RDJ947" s="108"/>
      <c r="RDK947" s="108"/>
      <c r="RDL947" s="108"/>
      <c r="RDM947" s="108"/>
      <c r="RDN947" s="108"/>
      <c r="RDO947" s="108"/>
      <c r="RDP947" s="108"/>
      <c r="RDQ947" s="108"/>
      <c r="RDR947" s="108"/>
      <c r="RDS947" s="108"/>
      <c r="RDT947" s="108"/>
      <c r="RDU947" s="108"/>
      <c r="RDV947" s="108"/>
      <c r="RDW947" s="108"/>
      <c r="RDX947" s="108"/>
      <c r="RDY947" s="108"/>
      <c r="RDZ947" s="108"/>
      <c r="REA947" s="108"/>
      <c r="REB947" s="108"/>
      <c r="REC947" s="108"/>
      <c r="RED947" s="108"/>
      <c r="REE947" s="108"/>
      <c r="REF947" s="108"/>
      <c r="REG947" s="108"/>
      <c r="REH947" s="108"/>
      <c r="REI947" s="108"/>
      <c r="REJ947" s="108"/>
      <c r="REK947" s="108"/>
      <c r="REL947" s="108"/>
      <c r="REM947" s="108"/>
      <c r="REN947" s="108"/>
      <c r="REO947" s="108"/>
      <c r="REP947" s="108"/>
      <c r="REQ947" s="108"/>
      <c r="RER947" s="108"/>
      <c r="RES947" s="108"/>
      <c r="RET947" s="108"/>
      <c r="REU947" s="108"/>
      <c r="REV947" s="108"/>
      <c r="REW947" s="108"/>
      <c r="REX947" s="108"/>
      <c r="REY947" s="108"/>
      <c r="REZ947" s="108"/>
      <c r="RFA947" s="108"/>
      <c r="RFB947" s="108"/>
      <c r="RFC947" s="108"/>
      <c r="RFD947" s="108"/>
      <c r="RFE947" s="108"/>
      <c r="RFF947" s="108"/>
      <c r="RFG947" s="108"/>
      <c r="RFH947" s="108"/>
      <c r="RFI947" s="108"/>
      <c r="RFJ947" s="108"/>
      <c r="RFK947" s="108"/>
      <c r="RFL947" s="108"/>
      <c r="RFM947" s="108"/>
      <c r="RFN947" s="108"/>
      <c r="RFO947" s="108"/>
      <c r="RFP947" s="108"/>
      <c r="RFQ947" s="108"/>
      <c r="RFR947" s="108"/>
      <c r="RFS947" s="108"/>
      <c r="RFT947" s="108"/>
      <c r="RFU947" s="108"/>
      <c r="RFV947" s="108"/>
      <c r="RFW947" s="108"/>
      <c r="RFX947" s="108"/>
      <c r="RFY947" s="108"/>
      <c r="RFZ947" s="108"/>
      <c r="RGA947" s="108"/>
      <c r="RGB947" s="108"/>
      <c r="RGC947" s="108"/>
      <c r="RGD947" s="108"/>
      <c r="RGE947" s="108"/>
      <c r="RGF947" s="108"/>
      <c r="RGG947" s="108"/>
      <c r="RGH947" s="108"/>
      <c r="RGI947" s="108"/>
      <c r="RGJ947" s="108"/>
      <c r="RGK947" s="108"/>
      <c r="RGL947" s="108"/>
      <c r="RGM947" s="108"/>
      <c r="RGN947" s="108"/>
      <c r="RGO947" s="108"/>
      <c r="RGP947" s="108"/>
      <c r="RGQ947" s="108"/>
      <c r="RGR947" s="108"/>
      <c r="RGS947" s="108"/>
      <c r="RGT947" s="108"/>
      <c r="RGU947" s="108"/>
      <c r="RGV947" s="108"/>
      <c r="RGW947" s="108"/>
      <c r="RGX947" s="108"/>
      <c r="RGY947" s="108"/>
      <c r="RGZ947" s="108"/>
      <c r="RHA947" s="108"/>
      <c r="RHB947" s="108"/>
      <c r="RHC947" s="108"/>
      <c r="RHD947" s="108"/>
      <c r="RHE947" s="108"/>
      <c r="RHF947" s="108"/>
      <c r="RHG947" s="108"/>
      <c r="RHH947" s="108"/>
      <c r="RHI947" s="108"/>
      <c r="RHJ947" s="108"/>
      <c r="RHK947" s="108"/>
      <c r="RHL947" s="108"/>
      <c r="RHM947" s="108"/>
      <c r="RHN947" s="108"/>
      <c r="RHO947" s="108"/>
      <c r="RHP947" s="108"/>
      <c r="RHQ947" s="108"/>
      <c r="RHR947" s="108"/>
      <c r="RHS947" s="108"/>
      <c r="RHT947" s="108"/>
      <c r="RHU947" s="108"/>
      <c r="RHV947" s="108"/>
      <c r="RHW947" s="108"/>
      <c r="RHX947" s="108"/>
      <c r="RHY947" s="108"/>
      <c r="RHZ947" s="108"/>
      <c r="RIA947" s="108"/>
      <c r="RIB947" s="108"/>
      <c r="RIC947" s="108"/>
      <c r="RID947" s="108"/>
      <c r="RIE947" s="108"/>
      <c r="RIF947" s="108"/>
      <c r="RIG947" s="108"/>
      <c r="RIH947" s="108"/>
      <c r="RII947" s="108"/>
      <c r="RIJ947" s="108"/>
      <c r="RIK947" s="108"/>
      <c r="RIL947" s="108"/>
      <c r="RIM947" s="108"/>
      <c r="RIN947" s="108"/>
      <c r="RIO947" s="108"/>
      <c r="RIP947" s="108"/>
      <c r="RIQ947" s="108"/>
      <c r="RIR947" s="108"/>
      <c r="RIS947" s="108"/>
      <c r="RIT947" s="108"/>
      <c r="RIU947" s="108"/>
      <c r="RIV947" s="108"/>
      <c r="RIW947" s="108"/>
      <c r="RIX947" s="108"/>
      <c r="RIY947" s="108"/>
      <c r="RIZ947" s="108"/>
      <c r="RJA947" s="108"/>
      <c r="RJB947" s="108"/>
      <c r="RJC947" s="108"/>
      <c r="RJD947" s="108"/>
      <c r="RJE947" s="108"/>
      <c r="RJF947" s="108"/>
      <c r="RJG947" s="108"/>
      <c r="RJH947" s="108"/>
      <c r="RJI947" s="108"/>
      <c r="RJJ947" s="108"/>
      <c r="RJK947" s="108"/>
      <c r="RJL947" s="108"/>
      <c r="RJM947" s="108"/>
      <c r="RJN947" s="108"/>
      <c r="RJO947" s="108"/>
      <c r="RJP947" s="108"/>
      <c r="RJQ947" s="108"/>
      <c r="RJR947" s="108"/>
      <c r="RJS947" s="108"/>
      <c r="RJT947" s="108"/>
      <c r="RJU947" s="108"/>
      <c r="RJV947" s="108"/>
      <c r="RJW947" s="108"/>
      <c r="RJX947" s="108"/>
      <c r="RJY947" s="108"/>
      <c r="RJZ947" s="108"/>
      <c r="RKA947" s="108"/>
      <c r="RKB947" s="108"/>
      <c r="RKC947" s="108"/>
      <c r="RKD947" s="108"/>
      <c r="RKE947" s="108"/>
      <c r="RKF947" s="108"/>
      <c r="RKG947" s="108"/>
      <c r="RKH947" s="108"/>
      <c r="RKI947" s="108"/>
      <c r="RKJ947" s="108"/>
      <c r="RKK947" s="108"/>
      <c r="RKL947" s="108"/>
      <c r="RKM947" s="108"/>
      <c r="RKN947" s="108"/>
      <c r="RKO947" s="108"/>
      <c r="RKP947" s="108"/>
      <c r="RKQ947" s="108"/>
      <c r="RKR947" s="108"/>
      <c r="RKS947" s="108"/>
      <c r="RKT947" s="108"/>
      <c r="RKU947" s="108"/>
      <c r="RKV947" s="108"/>
      <c r="RKW947" s="108"/>
      <c r="RKX947" s="108"/>
      <c r="RKY947" s="108"/>
      <c r="RKZ947" s="108"/>
      <c r="RLA947" s="108"/>
      <c r="RLB947" s="108"/>
      <c r="RLC947" s="108"/>
      <c r="RLD947" s="108"/>
      <c r="RLE947" s="108"/>
      <c r="RLF947" s="108"/>
      <c r="RLG947" s="108"/>
      <c r="RLH947" s="108"/>
      <c r="RLI947" s="108"/>
      <c r="RLJ947" s="108"/>
      <c r="RLK947" s="108"/>
      <c r="RLL947" s="108"/>
      <c r="RLM947" s="108"/>
      <c r="RLN947" s="108"/>
      <c r="RLO947" s="108"/>
      <c r="RLP947" s="108"/>
      <c r="RLQ947" s="108"/>
      <c r="RLR947" s="108"/>
      <c r="RLS947" s="108"/>
      <c r="RLT947" s="108"/>
      <c r="RLU947" s="108"/>
      <c r="RLV947" s="108"/>
      <c r="RLW947" s="108"/>
      <c r="RLX947" s="108"/>
      <c r="RLY947" s="108"/>
      <c r="RLZ947" s="108"/>
      <c r="RMA947" s="108"/>
      <c r="RMB947" s="108"/>
      <c r="RMC947" s="108"/>
      <c r="RMD947" s="108"/>
      <c r="RME947" s="108"/>
      <c r="RMF947" s="108"/>
      <c r="RMG947" s="108"/>
      <c r="RMH947" s="108"/>
      <c r="RMI947" s="108"/>
      <c r="RMJ947" s="108"/>
      <c r="RMK947" s="108"/>
      <c r="RML947" s="108"/>
      <c r="RMM947" s="108"/>
      <c r="RMN947" s="108"/>
      <c r="RMO947" s="108"/>
      <c r="RMP947" s="108"/>
      <c r="RMQ947" s="108"/>
      <c r="RMR947" s="108"/>
      <c r="RMS947" s="108"/>
      <c r="RMT947" s="108"/>
      <c r="RMU947" s="108"/>
      <c r="RMV947" s="108"/>
      <c r="RMW947" s="108"/>
      <c r="RMX947" s="108"/>
      <c r="RMY947" s="108"/>
      <c r="RMZ947" s="108"/>
      <c r="RNA947" s="108"/>
      <c r="RNB947" s="108"/>
      <c r="RNC947" s="108"/>
      <c r="RND947" s="108"/>
      <c r="RNE947" s="108"/>
      <c r="RNF947" s="108"/>
      <c r="RNG947" s="108"/>
      <c r="RNH947" s="108"/>
      <c r="RNI947" s="108"/>
      <c r="RNJ947" s="108"/>
      <c r="RNK947" s="108"/>
      <c r="RNL947" s="108"/>
      <c r="RNM947" s="108"/>
      <c r="RNN947" s="108"/>
      <c r="RNO947" s="108"/>
      <c r="RNP947" s="108"/>
      <c r="RNQ947" s="108"/>
      <c r="RNR947" s="108"/>
      <c r="RNS947" s="108"/>
      <c r="RNT947" s="108"/>
      <c r="RNU947" s="108"/>
      <c r="RNV947" s="108"/>
      <c r="RNW947" s="108"/>
      <c r="RNX947" s="108"/>
      <c r="RNY947" s="108"/>
      <c r="RNZ947" s="108"/>
      <c r="ROA947" s="108"/>
      <c r="ROB947" s="108"/>
      <c r="ROC947" s="108"/>
      <c r="ROD947" s="108"/>
      <c r="ROE947" s="108"/>
      <c r="ROF947" s="108"/>
      <c r="ROG947" s="108"/>
      <c r="ROH947" s="108"/>
      <c r="ROI947" s="108"/>
      <c r="ROJ947" s="108"/>
      <c r="ROK947" s="108"/>
      <c r="ROL947" s="108"/>
      <c r="ROM947" s="108"/>
      <c r="RON947" s="108"/>
      <c r="ROO947" s="108"/>
      <c r="ROP947" s="108"/>
      <c r="ROQ947" s="108"/>
      <c r="ROR947" s="108"/>
      <c r="ROS947" s="108"/>
      <c r="ROT947" s="108"/>
      <c r="ROU947" s="108"/>
      <c r="ROV947" s="108"/>
      <c r="ROW947" s="108"/>
      <c r="ROX947" s="108"/>
      <c r="ROY947" s="108"/>
      <c r="ROZ947" s="108"/>
      <c r="RPA947" s="108"/>
      <c r="RPB947" s="108"/>
      <c r="RPC947" s="108"/>
      <c r="RPD947" s="108"/>
      <c r="RPE947" s="108"/>
      <c r="RPF947" s="108"/>
      <c r="RPG947" s="108"/>
      <c r="RPH947" s="108"/>
      <c r="RPI947" s="108"/>
      <c r="RPJ947" s="108"/>
      <c r="RPK947" s="108"/>
      <c r="RPL947" s="108"/>
      <c r="RPM947" s="108"/>
      <c r="RPN947" s="108"/>
      <c r="RPO947" s="108"/>
      <c r="RPP947" s="108"/>
      <c r="RPQ947" s="108"/>
      <c r="RPR947" s="108"/>
      <c r="RPS947" s="108"/>
      <c r="RPT947" s="108"/>
      <c r="RPU947" s="108"/>
      <c r="RPV947" s="108"/>
      <c r="RPW947" s="108"/>
      <c r="RPX947" s="108"/>
      <c r="RPY947" s="108"/>
      <c r="RPZ947" s="108"/>
      <c r="RQA947" s="108"/>
      <c r="RQB947" s="108"/>
      <c r="RQC947" s="108"/>
      <c r="RQD947" s="108"/>
      <c r="RQE947" s="108"/>
      <c r="RQF947" s="108"/>
      <c r="RQG947" s="108"/>
      <c r="RQH947" s="108"/>
      <c r="RQI947" s="108"/>
      <c r="RQJ947" s="108"/>
      <c r="RQK947" s="108"/>
      <c r="RQL947" s="108"/>
      <c r="RQM947" s="108"/>
      <c r="RQN947" s="108"/>
      <c r="RQO947" s="108"/>
      <c r="RQP947" s="108"/>
      <c r="RQQ947" s="108"/>
      <c r="RQR947" s="108"/>
      <c r="RQS947" s="108"/>
      <c r="RQT947" s="108"/>
      <c r="RQU947" s="108"/>
      <c r="RQV947" s="108"/>
      <c r="RQW947" s="108"/>
      <c r="RQX947" s="108"/>
      <c r="RQY947" s="108"/>
      <c r="RQZ947" s="108"/>
      <c r="RRA947" s="108"/>
      <c r="RRB947" s="108"/>
      <c r="RRC947" s="108"/>
      <c r="RRD947" s="108"/>
      <c r="RRE947" s="108"/>
      <c r="RRF947" s="108"/>
      <c r="RRG947" s="108"/>
      <c r="RRH947" s="108"/>
      <c r="RRI947" s="108"/>
      <c r="RRJ947" s="108"/>
      <c r="RRK947" s="108"/>
      <c r="RRL947" s="108"/>
      <c r="RRM947" s="108"/>
      <c r="RRN947" s="108"/>
      <c r="RRO947" s="108"/>
      <c r="RRP947" s="108"/>
      <c r="RRQ947" s="108"/>
      <c r="RRR947" s="108"/>
      <c r="RRS947" s="108"/>
      <c r="RRT947" s="108"/>
      <c r="RRU947" s="108"/>
      <c r="RRV947" s="108"/>
      <c r="RRW947" s="108"/>
      <c r="RRX947" s="108"/>
      <c r="RRY947" s="108"/>
      <c r="RRZ947" s="108"/>
      <c r="RSA947" s="108"/>
      <c r="RSB947" s="108"/>
      <c r="RSC947" s="108"/>
      <c r="RSD947" s="108"/>
      <c r="RSE947" s="108"/>
      <c r="RSF947" s="108"/>
      <c r="RSG947" s="108"/>
      <c r="RSH947" s="108"/>
      <c r="RSI947" s="108"/>
      <c r="RSJ947" s="108"/>
      <c r="RSK947" s="108"/>
      <c r="RSL947" s="108"/>
      <c r="RSM947" s="108"/>
      <c r="RSN947" s="108"/>
      <c r="RSO947" s="108"/>
      <c r="RSP947" s="108"/>
      <c r="RSQ947" s="108"/>
      <c r="RSR947" s="108"/>
      <c r="RSS947" s="108"/>
      <c r="RST947" s="108"/>
      <c r="RSU947" s="108"/>
      <c r="RSV947" s="108"/>
      <c r="RSW947" s="108"/>
      <c r="RSX947" s="108"/>
      <c r="RSY947" s="108"/>
      <c r="RSZ947" s="108"/>
      <c r="RTA947" s="108"/>
      <c r="RTB947" s="108"/>
      <c r="RTC947" s="108"/>
      <c r="RTD947" s="108"/>
      <c r="RTE947" s="108"/>
      <c r="RTF947" s="108"/>
      <c r="RTG947" s="108"/>
      <c r="RTH947" s="108"/>
      <c r="RTI947" s="108"/>
      <c r="RTJ947" s="108"/>
      <c r="RTK947" s="108"/>
      <c r="RTL947" s="108"/>
      <c r="RTM947" s="108"/>
      <c r="RTN947" s="108"/>
      <c r="RTO947" s="108"/>
      <c r="RTP947" s="108"/>
      <c r="RTQ947" s="108"/>
      <c r="RTR947" s="108"/>
      <c r="RTS947" s="108"/>
      <c r="RTT947" s="108"/>
      <c r="RTU947" s="108"/>
      <c r="RTV947" s="108"/>
      <c r="RTW947" s="108"/>
      <c r="RTX947" s="108"/>
      <c r="RTY947" s="108"/>
      <c r="RTZ947" s="108"/>
      <c r="RUA947" s="108"/>
      <c r="RUB947" s="108"/>
      <c r="RUC947" s="108"/>
      <c r="RUD947" s="108"/>
      <c r="RUE947" s="108"/>
      <c r="RUF947" s="108"/>
      <c r="RUG947" s="108"/>
      <c r="RUH947" s="108"/>
      <c r="RUI947" s="108"/>
      <c r="RUJ947" s="108"/>
      <c r="RUK947" s="108"/>
      <c r="RUL947" s="108"/>
      <c r="RUM947" s="108"/>
      <c r="RUN947" s="108"/>
      <c r="RUO947" s="108"/>
      <c r="RUP947" s="108"/>
      <c r="RUQ947" s="108"/>
      <c r="RUR947" s="108"/>
      <c r="RUS947" s="108"/>
      <c r="RUT947" s="108"/>
      <c r="RUU947" s="108"/>
      <c r="RUV947" s="108"/>
      <c r="RUW947" s="108"/>
      <c r="RUX947" s="108"/>
      <c r="RUY947" s="108"/>
      <c r="RUZ947" s="108"/>
      <c r="RVA947" s="108"/>
      <c r="RVB947" s="108"/>
      <c r="RVC947" s="108"/>
      <c r="RVD947" s="108"/>
      <c r="RVE947" s="108"/>
      <c r="RVF947" s="108"/>
      <c r="RVG947" s="108"/>
      <c r="RVH947" s="108"/>
      <c r="RVI947" s="108"/>
      <c r="RVJ947" s="108"/>
      <c r="RVK947" s="108"/>
      <c r="RVL947" s="108"/>
      <c r="RVM947" s="108"/>
      <c r="RVN947" s="108"/>
      <c r="RVO947" s="108"/>
      <c r="RVP947" s="108"/>
      <c r="RVQ947" s="108"/>
      <c r="RVR947" s="108"/>
      <c r="RVS947" s="108"/>
      <c r="RVT947" s="108"/>
      <c r="RVU947" s="108"/>
      <c r="RVV947" s="108"/>
      <c r="RVW947" s="108"/>
      <c r="RVX947" s="108"/>
      <c r="RVY947" s="108"/>
      <c r="RVZ947" s="108"/>
      <c r="RWA947" s="108"/>
      <c r="RWB947" s="108"/>
      <c r="RWC947" s="108"/>
      <c r="RWD947" s="108"/>
      <c r="RWE947" s="108"/>
      <c r="RWF947" s="108"/>
      <c r="RWG947" s="108"/>
      <c r="RWH947" s="108"/>
      <c r="RWI947" s="108"/>
      <c r="RWJ947" s="108"/>
      <c r="RWK947" s="108"/>
      <c r="RWL947" s="108"/>
      <c r="RWM947" s="108"/>
      <c r="RWN947" s="108"/>
      <c r="RWO947" s="108"/>
      <c r="RWP947" s="108"/>
      <c r="RWQ947" s="108"/>
      <c r="RWR947" s="108"/>
      <c r="RWS947" s="108"/>
      <c r="RWT947" s="108"/>
      <c r="RWU947" s="108"/>
      <c r="RWV947" s="108"/>
      <c r="RWW947" s="108"/>
      <c r="RWX947" s="108"/>
      <c r="RWY947" s="108"/>
      <c r="RWZ947" s="108"/>
      <c r="RXA947" s="108"/>
      <c r="RXB947" s="108"/>
      <c r="RXC947" s="108"/>
      <c r="RXD947" s="108"/>
      <c r="RXE947" s="108"/>
      <c r="RXF947" s="108"/>
      <c r="RXG947" s="108"/>
      <c r="RXH947" s="108"/>
      <c r="RXI947" s="108"/>
      <c r="RXJ947" s="108"/>
      <c r="RXK947" s="108"/>
      <c r="RXL947" s="108"/>
      <c r="RXM947" s="108"/>
      <c r="RXN947" s="108"/>
      <c r="RXO947" s="108"/>
      <c r="RXP947" s="108"/>
      <c r="RXQ947" s="108"/>
      <c r="RXR947" s="108"/>
      <c r="RXS947" s="108"/>
      <c r="RXT947" s="108"/>
      <c r="RXU947" s="108"/>
      <c r="RXV947" s="108"/>
      <c r="RXW947" s="108"/>
      <c r="RXX947" s="108"/>
      <c r="RXY947" s="108"/>
      <c r="RXZ947" s="108"/>
      <c r="RYA947" s="108"/>
      <c r="RYB947" s="108"/>
      <c r="RYC947" s="108"/>
      <c r="RYD947" s="108"/>
      <c r="RYE947" s="108"/>
      <c r="RYF947" s="108"/>
      <c r="RYG947" s="108"/>
      <c r="RYH947" s="108"/>
      <c r="RYI947" s="108"/>
      <c r="RYJ947" s="108"/>
      <c r="RYK947" s="108"/>
      <c r="RYL947" s="108"/>
      <c r="RYM947" s="108"/>
      <c r="RYN947" s="108"/>
      <c r="RYO947" s="108"/>
      <c r="RYP947" s="108"/>
      <c r="RYQ947" s="108"/>
      <c r="RYR947" s="108"/>
      <c r="RYS947" s="108"/>
      <c r="RYT947" s="108"/>
      <c r="RYU947" s="108"/>
      <c r="RYV947" s="108"/>
      <c r="RYW947" s="108"/>
      <c r="RYX947" s="108"/>
      <c r="RYY947" s="108"/>
      <c r="RYZ947" s="108"/>
      <c r="RZA947" s="108"/>
      <c r="RZB947" s="108"/>
      <c r="RZC947" s="108"/>
      <c r="RZD947" s="108"/>
      <c r="RZE947" s="108"/>
      <c r="RZF947" s="108"/>
      <c r="RZG947" s="108"/>
      <c r="RZH947" s="108"/>
      <c r="RZI947" s="108"/>
      <c r="RZJ947" s="108"/>
      <c r="RZK947" s="108"/>
      <c r="RZL947" s="108"/>
      <c r="RZM947" s="108"/>
      <c r="RZN947" s="108"/>
      <c r="RZO947" s="108"/>
      <c r="RZP947" s="108"/>
      <c r="RZQ947" s="108"/>
      <c r="RZR947" s="108"/>
      <c r="RZS947" s="108"/>
      <c r="RZT947" s="108"/>
      <c r="RZU947" s="108"/>
      <c r="RZV947" s="108"/>
      <c r="RZW947" s="108"/>
      <c r="RZX947" s="108"/>
      <c r="RZY947" s="108"/>
      <c r="RZZ947" s="108"/>
      <c r="SAA947" s="108"/>
      <c r="SAB947" s="108"/>
      <c r="SAC947" s="108"/>
      <c r="SAD947" s="108"/>
      <c r="SAE947" s="108"/>
      <c r="SAF947" s="108"/>
      <c r="SAG947" s="108"/>
      <c r="SAH947" s="108"/>
      <c r="SAI947" s="108"/>
      <c r="SAJ947" s="108"/>
      <c r="SAK947" s="108"/>
      <c r="SAL947" s="108"/>
      <c r="SAM947" s="108"/>
      <c r="SAN947" s="108"/>
      <c r="SAO947" s="108"/>
      <c r="SAP947" s="108"/>
      <c r="SAQ947" s="108"/>
      <c r="SAR947" s="108"/>
      <c r="SAS947" s="108"/>
      <c r="SAT947" s="108"/>
      <c r="SAU947" s="108"/>
      <c r="SAV947" s="108"/>
      <c r="SAW947" s="108"/>
      <c r="SAX947" s="108"/>
      <c r="SAY947" s="108"/>
      <c r="SAZ947" s="108"/>
      <c r="SBA947" s="108"/>
      <c r="SBB947" s="108"/>
      <c r="SBC947" s="108"/>
      <c r="SBD947" s="108"/>
      <c r="SBE947" s="108"/>
      <c r="SBF947" s="108"/>
      <c r="SBG947" s="108"/>
      <c r="SBH947" s="108"/>
      <c r="SBI947" s="108"/>
      <c r="SBJ947" s="108"/>
      <c r="SBK947" s="108"/>
      <c r="SBL947" s="108"/>
      <c r="SBM947" s="108"/>
      <c r="SBN947" s="108"/>
      <c r="SBO947" s="108"/>
      <c r="SBP947" s="108"/>
      <c r="SBQ947" s="108"/>
      <c r="SBR947" s="108"/>
      <c r="SBS947" s="108"/>
      <c r="SBT947" s="108"/>
      <c r="SBU947" s="108"/>
      <c r="SBV947" s="108"/>
      <c r="SBW947" s="108"/>
      <c r="SBX947" s="108"/>
      <c r="SBY947" s="108"/>
      <c r="SBZ947" s="108"/>
      <c r="SCA947" s="108"/>
      <c r="SCB947" s="108"/>
      <c r="SCC947" s="108"/>
      <c r="SCD947" s="108"/>
      <c r="SCE947" s="108"/>
      <c r="SCF947" s="108"/>
      <c r="SCG947" s="108"/>
      <c r="SCH947" s="108"/>
      <c r="SCI947" s="108"/>
      <c r="SCJ947" s="108"/>
      <c r="SCK947" s="108"/>
      <c r="SCL947" s="108"/>
      <c r="SCM947" s="108"/>
      <c r="SCN947" s="108"/>
      <c r="SCO947" s="108"/>
      <c r="SCP947" s="108"/>
      <c r="SCQ947" s="108"/>
      <c r="SCR947" s="108"/>
      <c r="SCS947" s="108"/>
      <c r="SCT947" s="108"/>
      <c r="SCU947" s="108"/>
      <c r="SCV947" s="108"/>
      <c r="SCW947" s="108"/>
      <c r="SCX947" s="108"/>
      <c r="SCY947" s="108"/>
      <c r="SCZ947" s="108"/>
      <c r="SDA947" s="108"/>
      <c r="SDB947" s="108"/>
      <c r="SDC947" s="108"/>
      <c r="SDD947" s="108"/>
      <c r="SDE947" s="108"/>
      <c r="SDF947" s="108"/>
      <c r="SDG947" s="108"/>
      <c r="SDH947" s="108"/>
      <c r="SDI947" s="108"/>
      <c r="SDJ947" s="108"/>
      <c r="SDK947" s="108"/>
      <c r="SDL947" s="108"/>
      <c r="SDM947" s="108"/>
      <c r="SDN947" s="108"/>
      <c r="SDO947" s="108"/>
      <c r="SDP947" s="108"/>
      <c r="SDQ947" s="108"/>
      <c r="SDR947" s="108"/>
      <c r="SDS947" s="108"/>
      <c r="SDT947" s="108"/>
      <c r="SDU947" s="108"/>
      <c r="SDV947" s="108"/>
      <c r="SDW947" s="108"/>
      <c r="SDX947" s="108"/>
      <c r="SDY947" s="108"/>
      <c r="SDZ947" s="108"/>
      <c r="SEA947" s="108"/>
      <c r="SEB947" s="108"/>
      <c r="SEC947" s="108"/>
      <c r="SED947" s="108"/>
      <c r="SEE947" s="108"/>
      <c r="SEF947" s="108"/>
      <c r="SEG947" s="108"/>
      <c r="SEH947" s="108"/>
      <c r="SEI947" s="108"/>
      <c r="SEJ947" s="108"/>
      <c r="SEK947" s="108"/>
      <c r="SEL947" s="108"/>
      <c r="SEM947" s="108"/>
      <c r="SEN947" s="108"/>
      <c r="SEO947" s="108"/>
      <c r="SEP947" s="108"/>
      <c r="SEQ947" s="108"/>
      <c r="SER947" s="108"/>
      <c r="SES947" s="108"/>
      <c r="SET947" s="108"/>
      <c r="SEU947" s="108"/>
      <c r="SEV947" s="108"/>
      <c r="SEW947" s="108"/>
      <c r="SEX947" s="108"/>
      <c r="SEY947" s="108"/>
      <c r="SEZ947" s="108"/>
      <c r="SFA947" s="108"/>
      <c r="SFB947" s="108"/>
      <c r="SFC947" s="108"/>
      <c r="SFD947" s="108"/>
      <c r="SFE947" s="108"/>
      <c r="SFF947" s="108"/>
      <c r="SFG947" s="108"/>
      <c r="SFH947" s="108"/>
      <c r="SFI947" s="108"/>
      <c r="SFJ947" s="108"/>
      <c r="SFK947" s="108"/>
      <c r="SFL947" s="108"/>
      <c r="SFM947" s="108"/>
      <c r="SFN947" s="108"/>
      <c r="SFO947" s="108"/>
      <c r="SFP947" s="108"/>
      <c r="SFQ947" s="108"/>
      <c r="SFR947" s="108"/>
      <c r="SFS947" s="108"/>
      <c r="SFT947" s="108"/>
      <c r="SFU947" s="108"/>
      <c r="SFV947" s="108"/>
      <c r="SFW947" s="108"/>
      <c r="SFX947" s="108"/>
      <c r="SFY947" s="108"/>
      <c r="SFZ947" s="108"/>
      <c r="SGA947" s="108"/>
      <c r="SGB947" s="108"/>
      <c r="SGC947" s="108"/>
      <c r="SGD947" s="108"/>
      <c r="SGE947" s="108"/>
      <c r="SGF947" s="108"/>
      <c r="SGG947" s="108"/>
      <c r="SGH947" s="108"/>
      <c r="SGI947" s="108"/>
      <c r="SGJ947" s="108"/>
      <c r="SGK947" s="108"/>
      <c r="SGL947" s="108"/>
      <c r="SGM947" s="108"/>
      <c r="SGN947" s="108"/>
      <c r="SGO947" s="108"/>
      <c r="SGP947" s="108"/>
      <c r="SGQ947" s="108"/>
      <c r="SGR947" s="108"/>
      <c r="SGS947" s="108"/>
      <c r="SGT947" s="108"/>
      <c r="SGU947" s="108"/>
      <c r="SGV947" s="108"/>
      <c r="SGW947" s="108"/>
      <c r="SGX947" s="108"/>
      <c r="SGY947" s="108"/>
      <c r="SGZ947" s="108"/>
      <c r="SHA947" s="108"/>
      <c r="SHB947" s="108"/>
      <c r="SHC947" s="108"/>
      <c r="SHD947" s="108"/>
      <c r="SHE947" s="108"/>
      <c r="SHF947" s="108"/>
      <c r="SHG947" s="108"/>
      <c r="SHH947" s="108"/>
      <c r="SHI947" s="108"/>
      <c r="SHJ947" s="108"/>
      <c r="SHK947" s="108"/>
      <c r="SHL947" s="108"/>
      <c r="SHM947" s="108"/>
      <c r="SHN947" s="108"/>
      <c r="SHO947" s="108"/>
      <c r="SHP947" s="108"/>
      <c r="SHQ947" s="108"/>
      <c r="SHR947" s="108"/>
      <c r="SHS947" s="108"/>
      <c r="SHT947" s="108"/>
      <c r="SHU947" s="108"/>
      <c r="SHV947" s="108"/>
      <c r="SHW947" s="108"/>
      <c r="SHX947" s="108"/>
      <c r="SHY947" s="108"/>
      <c r="SHZ947" s="108"/>
      <c r="SIA947" s="108"/>
      <c r="SIB947" s="108"/>
      <c r="SIC947" s="108"/>
      <c r="SID947" s="108"/>
      <c r="SIE947" s="108"/>
      <c r="SIF947" s="108"/>
      <c r="SIG947" s="108"/>
      <c r="SIH947" s="108"/>
      <c r="SII947" s="108"/>
      <c r="SIJ947" s="108"/>
      <c r="SIK947" s="108"/>
      <c r="SIL947" s="108"/>
      <c r="SIM947" s="108"/>
      <c r="SIN947" s="108"/>
      <c r="SIO947" s="108"/>
      <c r="SIP947" s="108"/>
      <c r="SIQ947" s="108"/>
      <c r="SIR947" s="108"/>
      <c r="SIS947" s="108"/>
      <c r="SIT947" s="108"/>
      <c r="SIU947" s="108"/>
      <c r="SIV947" s="108"/>
      <c r="SIW947" s="108"/>
      <c r="SIX947" s="108"/>
      <c r="SIY947" s="108"/>
      <c r="SIZ947" s="108"/>
      <c r="SJA947" s="108"/>
      <c r="SJB947" s="108"/>
      <c r="SJC947" s="108"/>
      <c r="SJD947" s="108"/>
      <c r="SJE947" s="108"/>
      <c r="SJF947" s="108"/>
      <c r="SJG947" s="108"/>
      <c r="SJH947" s="108"/>
      <c r="SJI947" s="108"/>
      <c r="SJJ947" s="108"/>
      <c r="SJK947" s="108"/>
      <c r="SJL947" s="108"/>
      <c r="SJM947" s="108"/>
      <c r="SJN947" s="108"/>
      <c r="SJO947" s="108"/>
      <c r="SJP947" s="108"/>
      <c r="SJQ947" s="108"/>
      <c r="SJR947" s="108"/>
      <c r="SJS947" s="108"/>
      <c r="SJT947" s="108"/>
      <c r="SJU947" s="108"/>
      <c r="SJV947" s="108"/>
      <c r="SJW947" s="108"/>
      <c r="SJX947" s="108"/>
      <c r="SJY947" s="108"/>
      <c r="SJZ947" s="108"/>
      <c r="SKA947" s="108"/>
      <c r="SKB947" s="108"/>
      <c r="SKC947" s="108"/>
      <c r="SKD947" s="108"/>
      <c r="SKE947" s="108"/>
      <c r="SKF947" s="108"/>
      <c r="SKG947" s="108"/>
      <c r="SKH947" s="108"/>
      <c r="SKI947" s="108"/>
      <c r="SKJ947" s="108"/>
      <c r="SKK947" s="108"/>
      <c r="SKL947" s="108"/>
      <c r="SKM947" s="108"/>
      <c r="SKN947" s="108"/>
      <c r="SKO947" s="108"/>
      <c r="SKP947" s="108"/>
      <c r="SKQ947" s="108"/>
      <c r="SKR947" s="108"/>
      <c r="SKS947" s="108"/>
      <c r="SKT947" s="108"/>
      <c r="SKU947" s="108"/>
      <c r="SKV947" s="108"/>
      <c r="SKW947" s="108"/>
      <c r="SKX947" s="108"/>
      <c r="SKY947" s="108"/>
      <c r="SKZ947" s="108"/>
      <c r="SLA947" s="108"/>
      <c r="SLB947" s="108"/>
      <c r="SLC947" s="108"/>
      <c r="SLD947" s="108"/>
      <c r="SLE947" s="108"/>
      <c r="SLF947" s="108"/>
      <c r="SLG947" s="108"/>
      <c r="SLH947" s="108"/>
      <c r="SLI947" s="108"/>
      <c r="SLJ947" s="108"/>
      <c r="SLK947" s="108"/>
      <c r="SLL947" s="108"/>
      <c r="SLM947" s="108"/>
      <c r="SLN947" s="108"/>
      <c r="SLO947" s="108"/>
      <c r="SLP947" s="108"/>
      <c r="SLQ947" s="108"/>
      <c r="SLR947" s="108"/>
      <c r="SLS947" s="108"/>
      <c r="SLT947" s="108"/>
      <c r="SLU947" s="108"/>
      <c r="SLV947" s="108"/>
      <c r="SLW947" s="108"/>
      <c r="SLX947" s="108"/>
      <c r="SLY947" s="108"/>
      <c r="SLZ947" s="108"/>
      <c r="SMA947" s="108"/>
      <c r="SMB947" s="108"/>
      <c r="SMC947" s="108"/>
      <c r="SMD947" s="108"/>
      <c r="SME947" s="108"/>
      <c r="SMF947" s="108"/>
      <c r="SMG947" s="108"/>
      <c r="SMH947" s="108"/>
      <c r="SMI947" s="108"/>
      <c r="SMJ947" s="108"/>
      <c r="SMK947" s="108"/>
      <c r="SML947" s="108"/>
      <c r="SMM947" s="108"/>
      <c r="SMN947" s="108"/>
      <c r="SMO947" s="108"/>
      <c r="SMP947" s="108"/>
      <c r="SMQ947" s="108"/>
      <c r="SMR947" s="108"/>
      <c r="SMS947" s="108"/>
      <c r="SMT947" s="108"/>
      <c r="SMU947" s="108"/>
      <c r="SMV947" s="108"/>
      <c r="SMW947" s="108"/>
      <c r="SMX947" s="108"/>
      <c r="SMY947" s="108"/>
      <c r="SMZ947" s="108"/>
      <c r="SNA947" s="108"/>
      <c r="SNB947" s="108"/>
      <c r="SNC947" s="108"/>
      <c r="SND947" s="108"/>
      <c r="SNE947" s="108"/>
      <c r="SNF947" s="108"/>
      <c r="SNG947" s="108"/>
      <c r="SNH947" s="108"/>
      <c r="SNI947" s="108"/>
      <c r="SNJ947" s="108"/>
      <c r="SNK947" s="108"/>
      <c r="SNL947" s="108"/>
      <c r="SNM947" s="108"/>
      <c r="SNN947" s="108"/>
      <c r="SNO947" s="108"/>
      <c r="SNP947" s="108"/>
      <c r="SNQ947" s="108"/>
      <c r="SNR947" s="108"/>
      <c r="SNS947" s="108"/>
      <c r="SNT947" s="108"/>
      <c r="SNU947" s="108"/>
      <c r="SNV947" s="108"/>
      <c r="SNW947" s="108"/>
      <c r="SNX947" s="108"/>
      <c r="SNY947" s="108"/>
      <c r="SNZ947" s="108"/>
      <c r="SOA947" s="108"/>
      <c r="SOB947" s="108"/>
      <c r="SOC947" s="108"/>
      <c r="SOD947" s="108"/>
      <c r="SOE947" s="108"/>
      <c r="SOF947" s="108"/>
      <c r="SOG947" s="108"/>
      <c r="SOH947" s="108"/>
      <c r="SOI947" s="108"/>
      <c r="SOJ947" s="108"/>
      <c r="SOK947" s="108"/>
      <c r="SOL947" s="108"/>
      <c r="SOM947" s="108"/>
      <c r="SON947" s="108"/>
      <c r="SOO947" s="108"/>
      <c r="SOP947" s="108"/>
      <c r="SOQ947" s="108"/>
      <c r="SOR947" s="108"/>
      <c r="SOS947" s="108"/>
      <c r="SOT947" s="108"/>
      <c r="SOU947" s="108"/>
      <c r="SOV947" s="108"/>
      <c r="SOW947" s="108"/>
      <c r="SOX947" s="108"/>
      <c r="SOY947" s="108"/>
      <c r="SOZ947" s="108"/>
      <c r="SPA947" s="108"/>
      <c r="SPB947" s="108"/>
      <c r="SPC947" s="108"/>
      <c r="SPD947" s="108"/>
      <c r="SPE947" s="108"/>
      <c r="SPF947" s="108"/>
      <c r="SPG947" s="108"/>
      <c r="SPH947" s="108"/>
      <c r="SPI947" s="108"/>
      <c r="SPJ947" s="108"/>
      <c r="SPK947" s="108"/>
      <c r="SPL947" s="108"/>
      <c r="SPM947" s="108"/>
      <c r="SPN947" s="108"/>
      <c r="SPO947" s="108"/>
      <c r="SPP947" s="108"/>
      <c r="SPQ947" s="108"/>
      <c r="SPR947" s="108"/>
      <c r="SPS947" s="108"/>
      <c r="SPT947" s="108"/>
      <c r="SPU947" s="108"/>
      <c r="SPV947" s="108"/>
      <c r="SPW947" s="108"/>
      <c r="SPX947" s="108"/>
      <c r="SPY947" s="108"/>
      <c r="SPZ947" s="108"/>
      <c r="SQA947" s="108"/>
      <c r="SQB947" s="108"/>
      <c r="SQC947" s="108"/>
      <c r="SQD947" s="108"/>
      <c r="SQE947" s="108"/>
      <c r="SQF947" s="108"/>
      <c r="SQG947" s="108"/>
      <c r="SQH947" s="108"/>
      <c r="SQI947" s="108"/>
      <c r="SQJ947" s="108"/>
      <c r="SQK947" s="108"/>
      <c r="SQL947" s="108"/>
      <c r="SQM947" s="108"/>
      <c r="SQN947" s="108"/>
      <c r="SQO947" s="108"/>
      <c r="SQP947" s="108"/>
      <c r="SQQ947" s="108"/>
      <c r="SQR947" s="108"/>
      <c r="SQS947" s="108"/>
      <c r="SQT947" s="108"/>
      <c r="SQU947" s="108"/>
      <c r="SQV947" s="108"/>
      <c r="SQW947" s="108"/>
      <c r="SQX947" s="108"/>
      <c r="SQY947" s="108"/>
      <c r="SQZ947" s="108"/>
      <c r="SRA947" s="108"/>
      <c r="SRB947" s="108"/>
      <c r="SRC947" s="108"/>
      <c r="SRD947" s="108"/>
      <c r="SRE947" s="108"/>
      <c r="SRF947" s="108"/>
      <c r="SRG947" s="108"/>
      <c r="SRH947" s="108"/>
      <c r="SRI947" s="108"/>
      <c r="SRJ947" s="108"/>
      <c r="SRK947" s="108"/>
      <c r="SRL947" s="108"/>
      <c r="SRM947" s="108"/>
      <c r="SRN947" s="108"/>
      <c r="SRO947" s="108"/>
      <c r="SRP947" s="108"/>
      <c r="SRQ947" s="108"/>
      <c r="SRR947" s="108"/>
      <c r="SRS947" s="108"/>
      <c r="SRT947" s="108"/>
      <c r="SRU947" s="108"/>
      <c r="SRV947" s="108"/>
      <c r="SRW947" s="108"/>
      <c r="SRX947" s="108"/>
      <c r="SRY947" s="108"/>
      <c r="SRZ947" s="108"/>
      <c r="SSA947" s="108"/>
      <c r="SSB947" s="108"/>
      <c r="SSC947" s="108"/>
      <c r="SSD947" s="108"/>
      <c r="SSE947" s="108"/>
      <c r="SSF947" s="108"/>
      <c r="SSG947" s="108"/>
      <c r="SSH947" s="108"/>
      <c r="SSI947" s="108"/>
      <c r="SSJ947" s="108"/>
      <c r="SSK947" s="108"/>
      <c r="SSL947" s="108"/>
      <c r="SSM947" s="108"/>
      <c r="SSN947" s="108"/>
      <c r="SSO947" s="108"/>
      <c r="SSP947" s="108"/>
      <c r="SSQ947" s="108"/>
      <c r="SSR947" s="108"/>
      <c r="SSS947" s="108"/>
      <c r="SST947" s="108"/>
      <c r="SSU947" s="108"/>
      <c r="SSV947" s="108"/>
      <c r="SSW947" s="108"/>
      <c r="SSX947" s="108"/>
      <c r="SSY947" s="108"/>
      <c r="SSZ947" s="108"/>
      <c r="STA947" s="108"/>
      <c r="STB947" s="108"/>
      <c r="STC947" s="108"/>
      <c r="STD947" s="108"/>
      <c r="STE947" s="108"/>
      <c r="STF947" s="108"/>
      <c r="STG947" s="108"/>
      <c r="STH947" s="108"/>
      <c r="STI947" s="108"/>
      <c r="STJ947" s="108"/>
      <c r="STK947" s="108"/>
      <c r="STL947" s="108"/>
      <c r="STM947" s="108"/>
      <c r="STN947" s="108"/>
      <c r="STO947" s="108"/>
      <c r="STP947" s="108"/>
      <c r="STQ947" s="108"/>
      <c r="STR947" s="108"/>
      <c r="STS947" s="108"/>
      <c r="STT947" s="108"/>
      <c r="STU947" s="108"/>
      <c r="STV947" s="108"/>
      <c r="STW947" s="108"/>
      <c r="STX947" s="108"/>
      <c r="STY947" s="108"/>
      <c r="STZ947" s="108"/>
      <c r="SUA947" s="108"/>
      <c r="SUB947" s="108"/>
      <c r="SUC947" s="108"/>
      <c r="SUD947" s="108"/>
      <c r="SUE947" s="108"/>
      <c r="SUF947" s="108"/>
      <c r="SUG947" s="108"/>
      <c r="SUH947" s="108"/>
      <c r="SUI947" s="108"/>
      <c r="SUJ947" s="108"/>
      <c r="SUK947" s="108"/>
      <c r="SUL947" s="108"/>
      <c r="SUM947" s="108"/>
      <c r="SUN947" s="108"/>
      <c r="SUO947" s="108"/>
      <c r="SUP947" s="108"/>
      <c r="SUQ947" s="108"/>
      <c r="SUR947" s="108"/>
      <c r="SUS947" s="108"/>
      <c r="SUT947" s="108"/>
      <c r="SUU947" s="108"/>
      <c r="SUV947" s="108"/>
      <c r="SUW947" s="108"/>
      <c r="SUX947" s="108"/>
      <c r="SUY947" s="108"/>
      <c r="SUZ947" s="108"/>
      <c r="SVA947" s="108"/>
      <c r="SVB947" s="108"/>
      <c r="SVC947" s="108"/>
      <c r="SVD947" s="108"/>
      <c r="SVE947" s="108"/>
      <c r="SVF947" s="108"/>
      <c r="SVG947" s="108"/>
      <c r="SVH947" s="108"/>
      <c r="SVI947" s="108"/>
      <c r="SVJ947" s="108"/>
      <c r="SVK947" s="108"/>
      <c r="SVL947" s="108"/>
      <c r="SVM947" s="108"/>
      <c r="SVN947" s="108"/>
      <c r="SVO947" s="108"/>
      <c r="SVP947" s="108"/>
      <c r="SVQ947" s="108"/>
      <c r="SVR947" s="108"/>
      <c r="SVS947" s="108"/>
      <c r="SVT947" s="108"/>
      <c r="SVU947" s="108"/>
      <c r="SVV947" s="108"/>
      <c r="SVW947" s="108"/>
      <c r="SVX947" s="108"/>
      <c r="SVY947" s="108"/>
      <c r="SVZ947" s="108"/>
      <c r="SWA947" s="108"/>
      <c r="SWB947" s="108"/>
      <c r="SWC947" s="108"/>
      <c r="SWD947" s="108"/>
      <c r="SWE947" s="108"/>
      <c r="SWF947" s="108"/>
      <c r="SWG947" s="108"/>
      <c r="SWH947" s="108"/>
      <c r="SWI947" s="108"/>
      <c r="SWJ947" s="108"/>
      <c r="SWK947" s="108"/>
      <c r="SWL947" s="108"/>
      <c r="SWM947" s="108"/>
      <c r="SWN947" s="108"/>
      <c r="SWO947" s="108"/>
      <c r="SWP947" s="108"/>
      <c r="SWQ947" s="108"/>
      <c r="SWR947" s="108"/>
      <c r="SWS947" s="108"/>
      <c r="SWT947" s="108"/>
      <c r="SWU947" s="108"/>
      <c r="SWV947" s="108"/>
      <c r="SWW947" s="108"/>
      <c r="SWX947" s="108"/>
      <c r="SWY947" s="108"/>
      <c r="SWZ947" s="108"/>
      <c r="SXA947" s="108"/>
      <c r="SXB947" s="108"/>
      <c r="SXC947" s="108"/>
      <c r="SXD947" s="108"/>
      <c r="SXE947" s="108"/>
      <c r="SXF947" s="108"/>
      <c r="SXG947" s="108"/>
      <c r="SXH947" s="108"/>
      <c r="SXI947" s="108"/>
      <c r="SXJ947" s="108"/>
      <c r="SXK947" s="108"/>
      <c r="SXL947" s="108"/>
      <c r="SXM947" s="108"/>
      <c r="SXN947" s="108"/>
      <c r="SXO947" s="108"/>
      <c r="SXP947" s="108"/>
      <c r="SXQ947" s="108"/>
      <c r="SXR947" s="108"/>
      <c r="SXS947" s="108"/>
      <c r="SXT947" s="108"/>
      <c r="SXU947" s="108"/>
      <c r="SXV947" s="108"/>
      <c r="SXW947" s="108"/>
      <c r="SXX947" s="108"/>
      <c r="SXY947" s="108"/>
      <c r="SXZ947" s="108"/>
      <c r="SYA947" s="108"/>
      <c r="SYB947" s="108"/>
      <c r="SYC947" s="108"/>
      <c r="SYD947" s="108"/>
      <c r="SYE947" s="108"/>
      <c r="SYF947" s="108"/>
      <c r="SYG947" s="108"/>
      <c r="SYH947" s="108"/>
      <c r="SYI947" s="108"/>
      <c r="SYJ947" s="108"/>
      <c r="SYK947" s="108"/>
      <c r="SYL947" s="108"/>
      <c r="SYM947" s="108"/>
      <c r="SYN947" s="108"/>
      <c r="SYO947" s="108"/>
      <c r="SYP947" s="108"/>
      <c r="SYQ947" s="108"/>
      <c r="SYR947" s="108"/>
      <c r="SYS947" s="108"/>
      <c r="SYT947" s="108"/>
      <c r="SYU947" s="108"/>
      <c r="SYV947" s="108"/>
      <c r="SYW947" s="108"/>
      <c r="SYX947" s="108"/>
      <c r="SYY947" s="108"/>
      <c r="SYZ947" s="108"/>
      <c r="SZA947" s="108"/>
      <c r="SZB947" s="108"/>
      <c r="SZC947" s="108"/>
      <c r="SZD947" s="108"/>
      <c r="SZE947" s="108"/>
      <c r="SZF947" s="108"/>
      <c r="SZG947" s="108"/>
      <c r="SZH947" s="108"/>
      <c r="SZI947" s="108"/>
      <c r="SZJ947" s="108"/>
      <c r="SZK947" s="108"/>
      <c r="SZL947" s="108"/>
      <c r="SZM947" s="108"/>
      <c r="SZN947" s="108"/>
      <c r="SZO947" s="108"/>
      <c r="SZP947" s="108"/>
      <c r="SZQ947" s="108"/>
      <c r="SZR947" s="108"/>
      <c r="SZS947" s="108"/>
      <c r="SZT947" s="108"/>
      <c r="SZU947" s="108"/>
      <c r="SZV947" s="108"/>
      <c r="SZW947" s="108"/>
      <c r="SZX947" s="108"/>
      <c r="SZY947" s="108"/>
      <c r="SZZ947" s="108"/>
      <c r="TAA947" s="108"/>
      <c r="TAB947" s="108"/>
      <c r="TAC947" s="108"/>
      <c r="TAD947" s="108"/>
      <c r="TAE947" s="108"/>
      <c r="TAF947" s="108"/>
      <c r="TAG947" s="108"/>
      <c r="TAH947" s="108"/>
      <c r="TAI947" s="108"/>
      <c r="TAJ947" s="108"/>
      <c r="TAK947" s="108"/>
      <c r="TAL947" s="108"/>
      <c r="TAM947" s="108"/>
      <c r="TAN947" s="108"/>
      <c r="TAO947" s="108"/>
      <c r="TAP947" s="108"/>
      <c r="TAQ947" s="108"/>
      <c r="TAR947" s="108"/>
      <c r="TAS947" s="108"/>
      <c r="TAT947" s="108"/>
      <c r="TAU947" s="108"/>
      <c r="TAV947" s="108"/>
      <c r="TAW947" s="108"/>
      <c r="TAX947" s="108"/>
      <c r="TAY947" s="108"/>
      <c r="TAZ947" s="108"/>
      <c r="TBA947" s="108"/>
      <c r="TBB947" s="108"/>
      <c r="TBC947" s="108"/>
      <c r="TBD947" s="108"/>
      <c r="TBE947" s="108"/>
      <c r="TBF947" s="108"/>
      <c r="TBG947" s="108"/>
      <c r="TBH947" s="108"/>
      <c r="TBI947" s="108"/>
      <c r="TBJ947" s="108"/>
      <c r="TBK947" s="108"/>
      <c r="TBL947" s="108"/>
      <c r="TBM947" s="108"/>
      <c r="TBN947" s="108"/>
      <c r="TBO947" s="108"/>
      <c r="TBP947" s="108"/>
      <c r="TBQ947" s="108"/>
      <c r="TBR947" s="108"/>
      <c r="TBS947" s="108"/>
      <c r="TBT947" s="108"/>
      <c r="TBU947" s="108"/>
      <c r="TBV947" s="108"/>
      <c r="TBW947" s="108"/>
      <c r="TBX947" s="108"/>
      <c r="TBY947" s="108"/>
      <c r="TBZ947" s="108"/>
      <c r="TCA947" s="108"/>
      <c r="TCB947" s="108"/>
      <c r="TCC947" s="108"/>
      <c r="TCD947" s="108"/>
      <c r="TCE947" s="108"/>
      <c r="TCF947" s="108"/>
      <c r="TCG947" s="108"/>
      <c r="TCH947" s="108"/>
      <c r="TCI947" s="108"/>
      <c r="TCJ947" s="108"/>
      <c r="TCK947" s="108"/>
      <c r="TCL947" s="108"/>
      <c r="TCM947" s="108"/>
      <c r="TCN947" s="108"/>
      <c r="TCO947" s="108"/>
      <c r="TCP947" s="108"/>
      <c r="TCQ947" s="108"/>
      <c r="TCR947" s="108"/>
      <c r="TCS947" s="108"/>
      <c r="TCT947" s="108"/>
      <c r="TCU947" s="108"/>
      <c r="TCV947" s="108"/>
      <c r="TCW947" s="108"/>
      <c r="TCX947" s="108"/>
      <c r="TCY947" s="108"/>
      <c r="TCZ947" s="108"/>
      <c r="TDA947" s="108"/>
      <c r="TDB947" s="108"/>
      <c r="TDC947" s="108"/>
      <c r="TDD947" s="108"/>
      <c r="TDE947" s="108"/>
      <c r="TDF947" s="108"/>
      <c r="TDG947" s="108"/>
      <c r="TDH947" s="108"/>
      <c r="TDI947" s="108"/>
      <c r="TDJ947" s="108"/>
      <c r="TDK947" s="108"/>
      <c r="TDL947" s="108"/>
      <c r="TDM947" s="108"/>
      <c r="TDN947" s="108"/>
      <c r="TDO947" s="108"/>
      <c r="TDP947" s="108"/>
      <c r="TDQ947" s="108"/>
      <c r="TDR947" s="108"/>
      <c r="TDS947" s="108"/>
      <c r="TDT947" s="108"/>
      <c r="TDU947" s="108"/>
      <c r="TDV947" s="108"/>
      <c r="TDW947" s="108"/>
      <c r="TDX947" s="108"/>
      <c r="TDY947" s="108"/>
      <c r="TDZ947" s="108"/>
      <c r="TEA947" s="108"/>
      <c r="TEB947" s="108"/>
      <c r="TEC947" s="108"/>
      <c r="TED947" s="108"/>
      <c r="TEE947" s="108"/>
      <c r="TEF947" s="108"/>
      <c r="TEG947" s="108"/>
      <c r="TEH947" s="108"/>
      <c r="TEI947" s="108"/>
      <c r="TEJ947" s="108"/>
      <c r="TEK947" s="108"/>
      <c r="TEL947" s="108"/>
      <c r="TEM947" s="108"/>
      <c r="TEN947" s="108"/>
      <c r="TEO947" s="108"/>
      <c r="TEP947" s="108"/>
      <c r="TEQ947" s="108"/>
      <c r="TER947" s="108"/>
      <c r="TES947" s="108"/>
      <c r="TET947" s="108"/>
      <c r="TEU947" s="108"/>
      <c r="TEV947" s="108"/>
      <c r="TEW947" s="108"/>
      <c r="TEX947" s="108"/>
      <c r="TEY947" s="108"/>
      <c r="TEZ947" s="108"/>
      <c r="TFA947" s="108"/>
      <c r="TFB947" s="108"/>
      <c r="TFC947" s="108"/>
      <c r="TFD947" s="108"/>
      <c r="TFE947" s="108"/>
      <c r="TFF947" s="108"/>
      <c r="TFG947" s="108"/>
      <c r="TFH947" s="108"/>
      <c r="TFI947" s="108"/>
      <c r="TFJ947" s="108"/>
      <c r="TFK947" s="108"/>
      <c r="TFL947" s="108"/>
      <c r="TFM947" s="108"/>
      <c r="TFN947" s="108"/>
      <c r="TFO947" s="108"/>
      <c r="TFP947" s="108"/>
      <c r="TFQ947" s="108"/>
      <c r="TFR947" s="108"/>
      <c r="TFS947" s="108"/>
      <c r="TFT947" s="108"/>
      <c r="TFU947" s="108"/>
      <c r="TFV947" s="108"/>
      <c r="TFW947" s="108"/>
      <c r="TFX947" s="108"/>
      <c r="TFY947" s="108"/>
      <c r="TFZ947" s="108"/>
      <c r="TGA947" s="108"/>
      <c r="TGB947" s="108"/>
      <c r="TGC947" s="108"/>
      <c r="TGD947" s="108"/>
      <c r="TGE947" s="108"/>
      <c r="TGF947" s="108"/>
      <c r="TGG947" s="108"/>
      <c r="TGH947" s="108"/>
      <c r="TGI947" s="108"/>
      <c r="TGJ947" s="108"/>
      <c r="TGK947" s="108"/>
      <c r="TGL947" s="108"/>
      <c r="TGM947" s="108"/>
      <c r="TGN947" s="108"/>
      <c r="TGO947" s="108"/>
      <c r="TGP947" s="108"/>
      <c r="TGQ947" s="108"/>
      <c r="TGR947" s="108"/>
      <c r="TGS947" s="108"/>
      <c r="TGT947" s="108"/>
      <c r="TGU947" s="108"/>
      <c r="TGV947" s="108"/>
      <c r="TGW947" s="108"/>
      <c r="TGX947" s="108"/>
      <c r="TGY947" s="108"/>
      <c r="TGZ947" s="108"/>
      <c r="THA947" s="108"/>
      <c r="THB947" s="108"/>
      <c r="THC947" s="108"/>
      <c r="THD947" s="108"/>
      <c r="THE947" s="108"/>
      <c r="THF947" s="108"/>
      <c r="THG947" s="108"/>
      <c r="THH947" s="108"/>
      <c r="THI947" s="108"/>
      <c r="THJ947" s="108"/>
      <c r="THK947" s="108"/>
      <c r="THL947" s="108"/>
      <c r="THM947" s="108"/>
      <c r="THN947" s="108"/>
      <c r="THO947" s="108"/>
      <c r="THP947" s="108"/>
      <c r="THQ947" s="108"/>
      <c r="THR947" s="108"/>
      <c r="THS947" s="108"/>
      <c r="THT947" s="108"/>
      <c r="THU947" s="108"/>
      <c r="THV947" s="108"/>
      <c r="THW947" s="108"/>
      <c r="THX947" s="108"/>
      <c r="THY947" s="108"/>
      <c r="THZ947" s="108"/>
      <c r="TIA947" s="108"/>
      <c r="TIB947" s="108"/>
      <c r="TIC947" s="108"/>
      <c r="TID947" s="108"/>
      <c r="TIE947" s="108"/>
      <c r="TIF947" s="108"/>
      <c r="TIG947" s="108"/>
      <c r="TIH947" s="108"/>
      <c r="TII947" s="108"/>
      <c r="TIJ947" s="108"/>
      <c r="TIK947" s="108"/>
      <c r="TIL947" s="108"/>
      <c r="TIM947" s="108"/>
      <c r="TIN947" s="108"/>
      <c r="TIO947" s="108"/>
      <c r="TIP947" s="108"/>
      <c r="TIQ947" s="108"/>
      <c r="TIR947" s="108"/>
      <c r="TIS947" s="108"/>
      <c r="TIT947" s="108"/>
      <c r="TIU947" s="108"/>
      <c r="TIV947" s="108"/>
      <c r="TIW947" s="108"/>
      <c r="TIX947" s="108"/>
      <c r="TIY947" s="108"/>
      <c r="TIZ947" s="108"/>
      <c r="TJA947" s="108"/>
      <c r="TJB947" s="108"/>
      <c r="TJC947" s="108"/>
      <c r="TJD947" s="108"/>
      <c r="TJE947" s="108"/>
      <c r="TJF947" s="108"/>
      <c r="TJG947" s="108"/>
      <c r="TJH947" s="108"/>
      <c r="TJI947" s="108"/>
      <c r="TJJ947" s="108"/>
      <c r="TJK947" s="108"/>
      <c r="TJL947" s="108"/>
      <c r="TJM947" s="108"/>
      <c r="TJN947" s="108"/>
      <c r="TJO947" s="108"/>
      <c r="TJP947" s="108"/>
      <c r="TJQ947" s="108"/>
      <c r="TJR947" s="108"/>
      <c r="TJS947" s="108"/>
      <c r="TJT947" s="108"/>
      <c r="TJU947" s="108"/>
      <c r="TJV947" s="108"/>
      <c r="TJW947" s="108"/>
      <c r="TJX947" s="108"/>
      <c r="TJY947" s="108"/>
      <c r="TJZ947" s="108"/>
      <c r="TKA947" s="108"/>
      <c r="TKB947" s="108"/>
      <c r="TKC947" s="108"/>
      <c r="TKD947" s="108"/>
      <c r="TKE947" s="108"/>
      <c r="TKF947" s="108"/>
      <c r="TKG947" s="108"/>
      <c r="TKH947" s="108"/>
      <c r="TKI947" s="108"/>
      <c r="TKJ947" s="108"/>
      <c r="TKK947" s="108"/>
      <c r="TKL947" s="108"/>
      <c r="TKM947" s="108"/>
      <c r="TKN947" s="108"/>
      <c r="TKO947" s="108"/>
      <c r="TKP947" s="108"/>
      <c r="TKQ947" s="108"/>
      <c r="TKR947" s="108"/>
      <c r="TKS947" s="108"/>
      <c r="TKT947" s="108"/>
      <c r="TKU947" s="108"/>
      <c r="TKV947" s="108"/>
      <c r="TKW947" s="108"/>
      <c r="TKX947" s="108"/>
      <c r="TKY947" s="108"/>
      <c r="TKZ947" s="108"/>
      <c r="TLA947" s="108"/>
      <c r="TLB947" s="108"/>
      <c r="TLC947" s="108"/>
      <c r="TLD947" s="108"/>
      <c r="TLE947" s="108"/>
      <c r="TLF947" s="108"/>
      <c r="TLG947" s="108"/>
      <c r="TLH947" s="108"/>
      <c r="TLI947" s="108"/>
      <c r="TLJ947" s="108"/>
      <c r="TLK947" s="108"/>
      <c r="TLL947" s="108"/>
      <c r="TLM947" s="108"/>
      <c r="TLN947" s="108"/>
      <c r="TLO947" s="108"/>
      <c r="TLP947" s="108"/>
      <c r="TLQ947" s="108"/>
      <c r="TLR947" s="108"/>
      <c r="TLS947" s="108"/>
      <c r="TLT947" s="108"/>
      <c r="TLU947" s="108"/>
      <c r="TLV947" s="108"/>
      <c r="TLW947" s="108"/>
      <c r="TLX947" s="108"/>
      <c r="TLY947" s="108"/>
      <c r="TLZ947" s="108"/>
      <c r="TMA947" s="108"/>
      <c r="TMB947" s="108"/>
      <c r="TMC947" s="108"/>
      <c r="TMD947" s="108"/>
      <c r="TME947" s="108"/>
      <c r="TMF947" s="108"/>
      <c r="TMG947" s="108"/>
      <c r="TMH947" s="108"/>
      <c r="TMI947" s="108"/>
      <c r="TMJ947" s="108"/>
      <c r="TMK947" s="108"/>
      <c r="TML947" s="108"/>
      <c r="TMM947" s="108"/>
      <c r="TMN947" s="108"/>
      <c r="TMO947" s="108"/>
      <c r="TMP947" s="108"/>
      <c r="TMQ947" s="108"/>
      <c r="TMR947" s="108"/>
      <c r="TMS947" s="108"/>
      <c r="TMT947" s="108"/>
      <c r="TMU947" s="108"/>
      <c r="TMV947" s="108"/>
      <c r="TMW947" s="108"/>
      <c r="TMX947" s="108"/>
      <c r="TMY947" s="108"/>
      <c r="TMZ947" s="108"/>
      <c r="TNA947" s="108"/>
      <c r="TNB947" s="108"/>
      <c r="TNC947" s="108"/>
      <c r="TND947" s="108"/>
      <c r="TNE947" s="108"/>
      <c r="TNF947" s="108"/>
      <c r="TNG947" s="108"/>
      <c r="TNH947" s="108"/>
      <c r="TNI947" s="108"/>
      <c r="TNJ947" s="108"/>
      <c r="TNK947" s="108"/>
      <c r="TNL947" s="108"/>
      <c r="TNM947" s="108"/>
      <c r="TNN947" s="108"/>
      <c r="TNO947" s="108"/>
      <c r="TNP947" s="108"/>
      <c r="TNQ947" s="108"/>
      <c r="TNR947" s="108"/>
      <c r="TNS947" s="108"/>
      <c r="TNT947" s="108"/>
      <c r="TNU947" s="108"/>
      <c r="TNV947" s="108"/>
      <c r="TNW947" s="108"/>
      <c r="TNX947" s="108"/>
      <c r="TNY947" s="108"/>
      <c r="TNZ947" s="108"/>
      <c r="TOA947" s="108"/>
      <c r="TOB947" s="108"/>
      <c r="TOC947" s="108"/>
      <c r="TOD947" s="108"/>
      <c r="TOE947" s="108"/>
      <c r="TOF947" s="108"/>
      <c r="TOG947" s="108"/>
      <c r="TOH947" s="108"/>
      <c r="TOI947" s="108"/>
      <c r="TOJ947" s="108"/>
      <c r="TOK947" s="108"/>
      <c r="TOL947" s="108"/>
      <c r="TOM947" s="108"/>
      <c r="TON947" s="108"/>
      <c r="TOO947" s="108"/>
      <c r="TOP947" s="108"/>
      <c r="TOQ947" s="108"/>
      <c r="TOR947" s="108"/>
      <c r="TOS947" s="108"/>
      <c r="TOT947" s="108"/>
      <c r="TOU947" s="108"/>
      <c r="TOV947" s="108"/>
      <c r="TOW947" s="108"/>
      <c r="TOX947" s="108"/>
      <c r="TOY947" s="108"/>
      <c r="TOZ947" s="108"/>
      <c r="TPA947" s="108"/>
      <c r="TPB947" s="108"/>
      <c r="TPC947" s="108"/>
      <c r="TPD947" s="108"/>
      <c r="TPE947" s="108"/>
      <c r="TPF947" s="108"/>
      <c r="TPG947" s="108"/>
      <c r="TPH947" s="108"/>
      <c r="TPI947" s="108"/>
      <c r="TPJ947" s="108"/>
      <c r="TPK947" s="108"/>
      <c r="TPL947" s="108"/>
      <c r="TPM947" s="108"/>
      <c r="TPN947" s="108"/>
      <c r="TPO947" s="108"/>
      <c r="TPP947" s="108"/>
      <c r="TPQ947" s="108"/>
      <c r="TPR947" s="108"/>
      <c r="TPS947" s="108"/>
      <c r="TPT947" s="108"/>
      <c r="TPU947" s="108"/>
      <c r="TPV947" s="108"/>
      <c r="TPW947" s="108"/>
      <c r="TPX947" s="108"/>
      <c r="TPY947" s="108"/>
      <c r="TPZ947" s="108"/>
      <c r="TQA947" s="108"/>
      <c r="TQB947" s="108"/>
      <c r="TQC947" s="108"/>
      <c r="TQD947" s="108"/>
      <c r="TQE947" s="108"/>
      <c r="TQF947" s="108"/>
      <c r="TQG947" s="108"/>
      <c r="TQH947" s="108"/>
      <c r="TQI947" s="108"/>
      <c r="TQJ947" s="108"/>
      <c r="TQK947" s="108"/>
      <c r="TQL947" s="108"/>
      <c r="TQM947" s="108"/>
      <c r="TQN947" s="108"/>
      <c r="TQO947" s="108"/>
      <c r="TQP947" s="108"/>
      <c r="TQQ947" s="108"/>
      <c r="TQR947" s="108"/>
      <c r="TQS947" s="108"/>
      <c r="TQT947" s="108"/>
      <c r="TQU947" s="108"/>
      <c r="TQV947" s="108"/>
      <c r="TQW947" s="108"/>
      <c r="TQX947" s="108"/>
      <c r="TQY947" s="108"/>
      <c r="TQZ947" s="108"/>
      <c r="TRA947" s="108"/>
      <c r="TRB947" s="108"/>
      <c r="TRC947" s="108"/>
      <c r="TRD947" s="108"/>
      <c r="TRE947" s="108"/>
      <c r="TRF947" s="108"/>
      <c r="TRG947" s="108"/>
      <c r="TRH947" s="108"/>
      <c r="TRI947" s="108"/>
      <c r="TRJ947" s="108"/>
      <c r="TRK947" s="108"/>
      <c r="TRL947" s="108"/>
      <c r="TRM947" s="108"/>
      <c r="TRN947" s="108"/>
      <c r="TRO947" s="108"/>
      <c r="TRP947" s="108"/>
      <c r="TRQ947" s="108"/>
      <c r="TRR947" s="108"/>
      <c r="TRS947" s="108"/>
      <c r="TRT947" s="108"/>
      <c r="TRU947" s="108"/>
      <c r="TRV947" s="108"/>
      <c r="TRW947" s="108"/>
      <c r="TRX947" s="108"/>
      <c r="TRY947" s="108"/>
      <c r="TRZ947" s="108"/>
      <c r="TSA947" s="108"/>
      <c r="TSB947" s="108"/>
      <c r="TSC947" s="108"/>
      <c r="TSD947" s="108"/>
      <c r="TSE947" s="108"/>
      <c r="TSF947" s="108"/>
      <c r="TSG947" s="108"/>
      <c r="TSH947" s="108"/>
      <c r="TSI947" s="108"/>
      <c r="TSJ947" s="108"/>
      <c r="TSK947" s="108"/>
      <c r="TSL947" s="108"/>
      <c r="TSM947" s="108"/>
      <c r="TSN947" s="108"/>
      <c r="TSO947" s="108"/>
      <c r="TSP947" s="108"/>
      <c r="TSQ947" s="108"/>
      <c r="TSR947" s="108"/>
      <c r="TSS947" s="108"/>
      <c r="TST947" s="108"/>
      <c r="TSU947" s="108"/>
      <c r="TSV947" s="108"/>
      <c r="TSW947" s="108"/>
      <c r="TSX947" s="108"/>
      <c r="TSY947" s="108"/>
      <c r="TSZ947" s="108"/>
      <c r="TTA947" s="108"/>
      <c r="TTB947" s="108"/>
      <c r="TTC947" s="108"/>
      <c r="TTD947" s="108"/>
      <c r="TTE947" s="108"/>
      <c r="TTF947" s="108"/>
      <c r="TTG947" s="108"/>
      <c r="TTH947" s="108"/>
      <c r="TTI947" s="108"/>
      <c r="TTJ947" s="108"/>
      <c r="TTK947" s="108"/>
      <c r="TTL947" s="108"/>
      <c r="TTM947" s="108"/>
      <c r="TTN947" s="108"/>
      <c r="TTO947" s="108"/>
      <c r="TTP947" s="108"/>
      <c r="TTQ947" s="108"/>
      <c r="TTR947" s="108"/>
      <c r="TTS947" s="108"/>
      <c r="TTT947" s="108"/>
      <c r="TTU947" s="108"/>
      <c r="TTV947" s="108"/>
      <c r="TTW947" s="108"/>
      <c r="TTX947" s="108"/>
      <c r="TTY947" s="108"/>
      <c r="TTZ947" s="108"/>
      <c r="TUA947" s="108"/>
      <c r="TUB947" s="108"/>
      <c r="TUC947" s="108"/>
      <c r="TUD947" s="108"/>
      <c r="TUE947" s="108"/>
      <c r="TUF947" s="108"/>
      <c r="TUG947" s="108"/>
      <c r="TUH947" s="108"/>
      <c r="TUI947" s="108"/>
      <c r="TUJ947" s="108"/>
      <c r="TUK947" s="108"/>
      <c r="TUL947" s="108"/>
      <c r="TUM947" s="108"/>
      <c r="TUN947" s="108"/>
      <c r="TUO947" s="108"/>
      <c r="TUP947" s="108"/>
      <c r="TUQ947" s="108"/>
      <c r="TUR947" s="108"/>
      <c r="TUS947" s="108"/>
      <c r="TUT947" s="108"/>
      <c r="TUU947" s="108"/>
      <c r="TUV947" s="108"/>
      <c r="TUW947" s="108"/>
      <c r="TUX947" s="108"/>
      <c r="TUY947" s="108"/>
      <c r="TUZ947" s="108"/>
      <c r="TVA947" s="108"/>
      <c r="TVB947" s="108"/>
      <c r="TVC947" s="108"/>
      <c r="TVD947" s="108"/>
      <c r="TVE947" s="108"/>
      <c r="TVF947" s="108"/>
      <c r="TVG947" s="108"/>
      <c r="TVH947" s="108"/>
      <c r="TVI947" s="108"/>
      <c r="TVJ947" s="108"/>
      <c r="TVK947" s="108"/>
      <c r="TVL947" s="108"/>
      <c r="TVM947" s="108"/>
      <c r="TVN947" s="108"/>
      <c r="TVO947" s="108"/>
      <c r="TVP947" s="108"/>
      <c r="TVQ947" s="108"/>
      <c r="TVR947" s="108"/>
      <c r="TVS947" s="108"/>
      <c r="TVT947" s="108"/>
      <c r="TVU947" s="108"/>
      <c r="TVV947" s="108"/>
      <c r="TVW947" s="108"/>
      <c r="TVX947" s="108"/>
      <c r="TVY947" s="108"/>
      <c r="TVZ947" s="108"/>
      <c r="TWA947" s="108"/>
      <c r="TWB947" s="108"/>
      <c r="TWC947" s="108"/>
      <c r="TWD947" s="108"/>
      <c r="TWE947" s="108"/>
      <c r="TWF947" s="108"/>
      <c r="TWG947" s="108"/>
      <c r="TWH947" s="108"/>
      <c r="TWI947" s="108"/>
      <c r="TWJ947" s="108"/>
      <c r="TWK947" s="108"/>
      <c r="TWL947" s="108"/>
      <c r="TWM947" s="108"/>
      <c r="TWN947" s="108"/>
      <c r="TWO947" s="108"/>
      <c r="TWP947" s="108"/>
      <c r="TWQ947" s="108"/>
      <c r="TWR947" s="108"/>
      <c r="TWS947" s="108"/>
      <c r="TWT947" s="108"/>
      <c r="TWU947" s="108"/>
      <c r="TWV947" s="108"/>
      <c r="TWW947" s="108"/>
      <c r="TWX947" s="108"/>
      <c r="TWY947" s="108"/>
      <c r="TWZ947" s="108"/>
      <c r="TXA947" s="108"/>
      <c r="TXB947" s="108"/>
      <c r="TXC947" s="108"/>
      <c r="TXD947" s="108"/>
      <c r="TXE947" s="108"/>
      <c r="TXF947" s="108"/>
      <c r="TXG947" s="108"/>
      <c r="TXH947" s="108"/>
      <c r="TXI947" s="108"/>
      <c r="TXJ947" s="108"/>
      <c r="TXK947" s="108"/>
      <c r="TXL947" s="108"/>
      <c r="TXM947" s="108"/>
      <c r="TXN947" s="108"/>
      <c r="TXO947" s="108"/>
      <c r="TXP947" s="108"/>
      <c r="TXQ947" s="108"/>
      <c r="TXR947" s="108"/>
      <c r="TXS947" s="108"/>
      <c r="TXT947" s="108"/>
      <c r="TXU947" s="108"/>
      <c r="TXV947" s="108"/>
      <c r="TXW947" s="108"/>
      <c r="TXX947" s="108"/>
      <c r="TXY947" s="108"/>
      <c r="TXZ947" s="108"/>
      <c r="TYA947" s="108"/>
      <c r="TYB947" s="108"/>
      <c r="TYC947" s="108"/>
      <c r="TYD947" s="108"/>
      <c r="TYE947" s="108"/>
      <c r="TYF947" s="108"/>
      <c r="TYG947" s="108"/>
      <c r="TYH947" s="108"/>
      <c r="TYI947" s="108"/>
      <c r="TYJ947" s="108"/>
      <c r="TYK947" s="108"/>
      <c r="TYL947" s="108"/>
      <c r="TYM947" s="108"/>
      <c r="TYN947" s="108"/>
      <c r="TYO947" s="108"/>
      <c r="TYP947" s="108"/>
      <c r="TYQ947" s="108"/>
      <c r="TYR947" s="108"/>
      <c r="TYS947" s="108"/>
      <c r="TYT947" s="108"/>
      <c r="TYU947" s="108"/>
      <c r="TYV947" s="108"/>
      <c r="TYW947" s="108"/>
      <c r="TYX947" s="108"/>
      <c r="TYY947" s="108"/>
      <c r="TYZ947" s="108"/>
      <c r="TZA947" s="108"/>
      <c r="TZB947" s="108"/>
      <c r="TZC947" s="108"/>
      <c r="TZD947" s="108"/>
      <c r="TZE947" s="108"/>
      <c r="TZF947" s="108"/>
      <c r="TZG947" s="108"/>
      <c r="TZH947" s="108"/>
      <c r="TZI947" s="108"/>
      <c r="TZJ947" s="108"/>
      <c r="TZK947" s="108"/>
      <c r="TZL947" s="108"/>
      <c r="TZM947" s="108"/>
      <c r="TZN947" s="108"/>
      <c r="TZO947" s="108"/>
      <c r="TZP947" s="108"/>
      <c r="TZQ947" s="108"/>
      <c r="TZR947" s="108"/>
      <c r="TZS947" s="108"/>
      <c r="TZT947" s="108"/>
      <c r="TZU947" s="108"/>
      <c r="TZV947" s="108"/>
      <c r="TZW947" s="108"/>
      <c r="TZX947" s="108"/>
      <c r="TZY947" s="108"/>
      <c r="TZZ947" s="108"/>
      <c r="UAA947" s="108"/>
      <c r="UAB947" s="108"/>
      <c r="UAC947" s="108"/>
      <c r="UAD947" s="108"/>
      <c r="UAE947" s="108"/>
      <c r="UAF947" s="108"/>
      <c r="UAG947" s="108"/>
      <c r="UAH947" s="108"/>
      <c r="UAI947" s="108"/>
      <c r="UAJ947" s="108"/>
      <c r="UAK947" s="108"/>
      <c r="UAL947" s="108"/>
      <c r="UAM947" s="108"/>
      <c r="UAN947" s="108"/>
      <c r="UAO947" s="108"/>
      <c r="UAP947" s="108"/>
      <c r="UAQ947" s="108"/>
      <c r="UAR947" s="108"/>
      <c r="UAS947" s="108"/>
      <c r="UAT947" s="108"/>
      <c r="UAU947" s="108"/>
      <c r="UAV947" s="108"/>
      <c r="UAW947" s="108"/>
      <c r="UAX947" s="108"/>
      <c r="UAY947" s="108"/>
      <c r="UAZ947" s="108"/>
      <c r="UBA947" s="108"/>
      <c r="UBB947" s="108"/>
      <c r="UBC947" s="108"/>
      <c r="UBD947" s="108"/>
      <c r="UBE947" s="108"/>
      <c r="UBF947" s="108"/>
      <c r="UBG947" s="108"/>
      <c r="UBH947" s="108"/>
      <c r="UBI947" s="108"/>
      <c r="UBJ947" s="108"/>
      <c r="UBK947" s="108"/>
      <c r="UBL947" s="108"/>
      <c r="UBM947" s="108"/>
      <c r="UBN947" s="108"/>
      <c r="UBO947" s="108"/>
      <c r="UBP947" s="108"/>
      <c r="UBQ947" s="108"/>
      <c r="UBR947" s="108"/>
      <c r="UBS947" s="108"/>
      <c r="UBT947" s="108"/>
      <c r="UBU947" s="108"/>
      <c r="UBV947" s="108"/>
      <c r="UBW947" s="108"/>
      <c r="UBX947" s="108"/>
      <c r="UBY947" s="108"/>
      <c r="UBZ947" s="108"/>
      <c r="UCA947" s="108"/>
      <c r="UCB947" s="108"/>
      <c r="UCC947" s="108"/>
      <c r="UCD947" s="108"/>
      <c r="UCE947" s="108"/>
      <c r="UCF947" s="108"/>
      <c r="UCG947" s="108"/>
      <c r="UCH947" s="108"/>
      <c r="UCI947" s="108"/>
      <c r="UCJ947" s="108"/>
      <c r="UCK947" s="108"/>
      <c r="UCL947" s="108"/>
      <c r="UCM947" s="108"/>
      <c r="UCN947" s="108"/>
      <c r="UCO947" s="108"/>
      <c r="UCP947" s="108"/>
      <c r="UCQ947" s="108"/>
      <c r="UCR947" s="108"/>
      <c r="UCS947" s="108"/>
      <c r="UCT947" s="108"/>
      <c r="UCU947" s="108"/>
      <c r="UCV947" s="108"/>
      <c r="UCW947" s="108"/>
      <c r="UCX947" s="108"/>
      <c r="UCY947" s="108"/>
      <c r="UCZ947" s="108"/>
      <c r="UDA947" s="108"/>
      <c r="UDB947" s="108"/>
      <c r="UDC947" s="108"/>
      <c r="UDD947" s="108"/>
      <c r="UDE947" s="108"/>
      <c r="UDF947" s="108"/>
      <c r="UDG947" s="108"/>
      <c r="UDH947" s="108"/>
      <c r="UDI947" s="108"/>
      <c r="UDJ947" s="108"/>
      <c r="UDK947" s="108"/>
      <c r="UDL947" s="108"/>
      <c r="UDM947" s="108"/>
      <c r="UDN947" s="108"/>
      <c r="UDO947" s="108"/>
      <c r="UDP947" s="108"/>
      <c r="UDQ947" s="108"/>
      <c r="UDR947" s="108"/>
      <c r="UDS947" s="108"/>
      <c r="UDT947" s="108"/>
      <c r="UDU947" s="108"/>
      <c r="UDV947" s="108"/>
      <c r="UDW947" s="108"/>
      <c r="UDX947" s="108"/>
      <c r="UDY947" s="108"/>
      <c r="UDZ947" s="108"/>
      <c r="UEA947" s="108"/>
      <c r="UEB947" s="108"/>
      <c r="UEC947" s="108"/>
      <c r="UED947" s="108"/>
      <c r="UEE947" s="108"/>
      <c r="UEF947" s="108"/>
      <c r="UEG947" s="108"/>
      <c r="UEH947" s="108"/>
      <c r="UEI947" s="108"/>
      <c r="UEJ947" s="108"/>
      <c r="UEK947" s="108"/>
      <c r="UEL947" s="108"/>
      <c r="UEM947" s="108"/>
      <c r="UEN947" s="108"/>
      <c r="UEO947" s="108"/>
      <c r="UEP947" s="108"/>
      <c r="UEQ947" s="108"/>
      <c r="UER947" s="108"/>
      <c r="UES947" s="108"/>
      <c r="UET947" s="108"/>
      <c r="UEU947" s="108"/>
      <c r="UEV947" s="108"/>
      <c r="UEW947" s="108"/>
      <c r="UEX947" s="108"/>
      <c r="UEY947" s="108"/>
      <c r="UEZ947" s="108"/>
      <c r="UFA947" s="108"/>
      <c r="UFB947" s="108"/>
      <c r="UFC947" s="108"/>
      <c r="UFD947" s="108"/>
      <c r="UFE947" s="108"/>
      <c r="UFF947" s="108"/>
      <c r="UFG947" s="108"/>
      <c r="UFH947" s="108"/>
      <c r="UFI947" s="108"/>
      <c r="UFJ947" s="108"/>
      <c r="UFK947" s="108"/>
      <c r="UFL947" s="108"/>
      <c r="UFM947" s="108"/>
      <c r="UFN947" s="108"/>
      <c r="UFO947" s="108"/>
      <c r="UFP947" s="108"/>
      <c r="UFQ947" s="108"/>
      <c r="UFR947" s="108"/>
      <c r="UFS947" s="108"/>
      <c r="UFT947" s="108"/>
      <c r="UFU947" s="108"/>
      <c r="UFV947" s="108"/>
      <c r="UFW947" s="108"/>
      <c r="UFX947" s="108"/>
      <c r="UFY947" s="108"/>
      <c r="UFZ947" s="108"/>
      <c r="UGA947" s="108"/>
      <c r="UGB947" s="108"/>
      <c r="UGC947" s="108"/>
      <c r="UGD947" s="108"/>
      <c r="UGE947" s="108"/>
      <c r="UGF947" s="108"/>
      <c r="UGG947" s="108"/>
      <c r="UGH947" s="108"/>
      <c r="UGI947" s="108"/>
      <c r="UGJ947" s="108"/>
      <c r="UGK947" s="108"/>
      <c r="UGL947" s="108"/>
      <c r="UGM947" s="108"/>
      <c r="UGN947" s="108"/>
      <c r="UGO947" s="108"/>
      <c r="UGP947" s="108"/>
      <c r="UGQ947" s="108"/>
      <c r="UGR947" s="108"/>
      <c r="UGS947" s="108"/>
      <c r="UGT947" s="108"/>
      <c r="UGU947" s="108"/>
      <c r="UGV947" s="108"/>
      <c r="UGW947" s="108"/>
      <c r="UGX947" s="108"/>
      <c r="UGY947" s="108"/>
      <c r="UGZ947" s="108"/>
      <c r="UHA947" s="108"/>
      <c r="UHB947" s="108"/>
      <c r="UHC947" s="108"/>
      <c r="UHD947" s="108"/>
      <c r="UHE947" s="108"/>
      <c r="UHF947" s="108"/>
      <c r="UHG947" s="108"/>
      <c r="UHH947" s="108"/>
      <c r="UHI947" s="108"/>
      <c r="UHJ947" s="108"/>
      <c r="UHK947" s="108"/>
      <c r="UHL947" s="108"/>
      <c r="UHM947" s="108"/>
      <c r="UHN947" s="108"/>
      <c r="UHO947" s="108"/>
      <c r="UHP947" s="108"/>
      <c r="UHQ947" s="108"/>
      <c r="UHR947" s="108"/>
      <c r="UHS947" s="108"/>
      <c r="UHT947" s="108"/>
      <c r="UHU947" s="108"/>
      <c r="UHV947" s="108"/>
      <c r="UHW947" s="108"/>
      <c r="UHX947" s="108"/>
      <c r="UHY947" s="108"/>
      <c r="UHZ947" s="108"/>
      <c r="UIA947" s="108"/>
      <c r="UIB947" s="108"/>
      <c r="UIC947" s="108"/>
      <c r="UID947" s="108"/>
      <c r="UIE947" s="108"/>
      <c r="UIF947" s="108"/>
      <c r="UIG947" s="108"/>
      <c r="UIH947" s="108"/>
      <c r="UII947" s="108"/>
      <c r="UIJ947" s="108"/>
      <c r="UIK947" s="108"/>
      <c r="UIL947" s="108"/>
      <c r="UIM947" s="108"/>
      <c r="UIN947" s="108"/>
      <c r="UIO947" s="108"/>
      <c r="UIP947" s="108"/>
      <c r="UIQ947" s="108"/>
      <c r="UIR947" s="108"/>
      <c r="UIS947" s="108"/>
      <c r="UIT947" s="108"/>
      <c r="UIU947" s="108"/>
      <c r="UIV947" s="108"/>
      <c r="UIW947" s="108"/>
      <c r="UIX947" s="108"/>
      <c r="UIY947" s="108"/>
      <c r="UIZ947" s="108"/>
      <c r="UJA947" s="108"/>
      <c r="UJB947" s="108"/>
      <c r="UJC947" s="108"/>
      <c r="UJD947" s="108"/>
      <c r="UJE947" s="108"/>
      <c r="UJF947" s="108"/>
      <c r="UJG947" s="108"/>
      <c r="UJH947" s="108"/>
      <c r="UJI947" s="108"/>
      <c r="UJJ947" s="108"/>
      <c r="UJK947" s="108"/>
      <c r="UJL947" s="108"/>
      <c r="UJM947" s="108"/>
      <c r="UJN947" s="108"/>
      <c r="UJO947" s="108"/>
      <c r="UJP947" s="108"/>
      <c r="UJQ947" s="108"/>
      <c r="UJR947" s="108"/>
      <c r="UJS947" s="108"/>
      <c r="UJT947" s="108"/>
      <c r="UJU947" s="108"/>
      <c r="UJV947" s="108"/>
      <c r="UJW947" s="108"/>
      <c r="UJX947" s="108"/>
      <c r="UJY947" s="108"/>
      <c r="UJZ947" s="108"/>
      <c r="UKA947" s="108"/>
      <c r="UKB947" s="108"/>
      <c r="UKC947" s="108"/>
      <c r="UKD947" s="108"/>
      <c r="UKE947" s="108"/>
      <c r="UKF947" s="108"/>
      <c r="UKG947" s="108"/>
      <c r="UKH947" s="108"/>
      <c r="UKI947" s="108"/>
      <c r="UKJ947" s="108"/>
      <c r="UKK947" s="108"/>
      <c r="UKL947" s="108"/>
      <c r="UKM947" s="108"/>
      <c r="UKN947" s="108"/>
      <c r="UKO947" s="108"/>
      <c r="UKP947" s="108"/>
      <c r="UKQ947" s="108"/>
      <c r="UKR947" s="108"/>
      <c r="UKS947" s="108"/>
      <c r="UKT947" s="108"/>
      <c r="UKU947" s="108"/>
      <c r="UKV947" s="108"/>
      <c r="UKW947" s="108"/>
      <c r="UKX947" s="108"/>
      <c r="UKY947" s="108"/>
      <c r="UKZ947" s="108"/>
      <c r="ULA947" s="108"/>
      <c r="ULB947" s="108"/>
      <c r="ULC947" s="108"/>
      <c r="ULD947" s="108"/>
      <c r="ULE947" s="108"/>
      <c r="ULF947" s="108"/>
      <c r="ULG947" s="108"/>
      <c r="ULH947" s="108"/>
      <c r="ULI947" s="108"/>
      <c r="ULJ947" s="108"/>
      <c r="ULK947" s="108"/>
      <c r="ULL947" s="108"/>
      <c r="ULM947" s="108"/>
      <c r="ULN947" s="108"/>
      <c r="ULO947" s="108"/>
      <c r="ULP947" s="108"/>
      <c r="ULQ947" s="108"/>
      <c r="ULR947" s="108"/>
      <c r="ULS947" s="108"/>
      <c r="ULT947" s="108"/>
      <c r="ULU947" s="108"/>
      <c r="ULV947" s="108"/>
      <c r="ULW947" s="108"/>
      <c r="ULX947" s="108"/>
      <c r="ULY947" s="108"/>
      <c r="ULZ947" s="108"/>
      <c r="UMA947" s="108"/>
      <c r="UMB947" s="108"/>
      <c r="UMC947" s="108"/>
      <c r="UMD947" s="108"/>
      <c r="UME947" s="108"/>
      <c r="UMF947" s="108"/>
      <c r="UMG947" s="108"/>
      <c r="UMH947" s="108"/>
      <c r="UMI947" s="108"/>
      <c r="UMJ947" s="108"/>
      <c r="UMK947" s="108"/>
      <c r="UML947" s="108"/>
      <c r="UMM947" s="108"/>
      <c r="UMN947" s="108"/>
      <c r="UMO947" s="108"/>
      <c r="UMP947" s="108"/>
      <c r="UMQ947" s="108"/>
      <c r="UMR947" s="108"/>
      <c r="UMS947" s="108"/>
      <c r="UMT947" s="108"/>
      <c r="UMU947" s="108"/>
      <c r="UMV947" s="108"/>
      <c r="UMW947" s="108"/>
      <c r="UMX947" s="108"/>
      <c r="UMY947" s="108"/>
      <c r="UMZ947" s="108"/>
      <c r="UNA947" s="108"/>
      <c r="UNB947" s="108"/>
      <c r="UNC947" s="108"/>
      <c r="UND947" s="108"/>
      <c r="UNE947" s="108"/>
      <c r="UNF947" s="108"/>
      <c r="UNG947" s="108"/>
      <c r="UNH947" s="108"/>
      <c r="UNI947" s="108"/>
      <c r="UNJ947" s="108"/>
      <c r="UNK947" s="108"/>
      <c r="UNL947" s="108"/>
      <c r="UNM947" s="108"/>
      <c r="UNN947" s="108"/>
      <c r="UNO947" s="108"/>
      <c r="UNP947" s="108"/>
      <c r="UNQ947" s="108"/>
      <c r="UNR947" s="108"/>
      <c r="UNS947" s="108"/>
      <c r="UNT947" s="108"/>
      <c r="UNU947" s="108"/>
      <c r="UNV947" s="108"/>
      <c r="UNW947" s="108"/>
      <c r="UNX947" s="108"/>
      <c r="UNY947" s="108"/>
      <c r="UNZ947" s="108"/>
      <c r="UOA947" s="108"/>
      <c r="UOB947" s="108"/>
      <c r="UOC947" s="108"/>
      <c r="UOD947" s="108"/>
      <c r="UOE947" s="108"/>
      <c r="UOF947" s="108"/>
      <c r="UOG947" s="108"/>
      <c r="UOH947" s="108"/>
      <c r="UOI947" s="108"/>
      <c r="UOJ947" s="108"/>
      <c r="UOK947" s="108"/>
      <c r="UOL947" s="108"/>
      <c r="UOM947" s="108"/>
      <c r="UON947" s="108"/>
      <c r="UOO947" s="108"/>
      <c r="UOP947" s="108"/>
      <c r="UOQ947" s="108"/>
      <c r="UOR947" s="108"/>
      <c r="UOS947" s="108"/>
      <c r="UOT947" s="108"/>
      <c r="UOU947" s="108"/>
      <c r="UOV947" s="108"/>
      <c r="UOW947" s="108"/>
      <c r="UOX947" s="108"/>
      <c r="UOY947" s="108"/>
      <c r="UOZ947" s="108"/>
      <c r="UPA947" s="108"/>
      <c r="UPB947" s="108"/>
      <c r="UPC947" s="108"/>
      <c r="UPD947" s="108"/>
      <c r="UPE947" s="108"/>
      <c r="UPF947" s="108"/>
      <c r="UPG947" s="108"/>
      <c r="UPH947" s="108"/>
      <c r="UPI947" s="108"/>
      <c r="UPJ947" s="108"/>
      <c r="UPK947" s="108"/>
      <c r="UPL947" s="108"/>
      <c r="UPM947" s="108"/>
      <c r="UPN947" s="108"/>
      <c r="UPO947" s="108"/>
      <c r="UPP947" s="108"/>
      <c r="UPQ947" s="108"/>
      <c r="UPR947" s="108"/>
      <c r="UPS947" s="108"/>
      <c r="UPT947" s="108"/>
      <c r="UPU947" s="108"/>
      <c r="UPV947" s="108"/>
      <c r="UPW947" s="108"/>
      <c r="UPX947" s="108"/>
      <c r="UPY947" s="108"/>
      <c r="UPZ947" s="108"/>
      <c r="UQA947" s="108"/>
      <c r="UQB947" s="108"/>
      <c r="UQC947" s="108"/>
      <c r="UQD947" s="108"/>
      <c r="UQE947" s="108"/>
      <c r="UQF947" s="108"/>
      <c r="UQG947" s="108"/>
      <c r="UQH947" s="108"/>
      <c r="UQI947" s="108"/>
      <c r="UQJ947" s="108"/>
      <c r="UQK947" s="108"/>
      <c r="UQL947" s="108"/>
      <c r="UQM947" s="108"/>
      <c r="UQN947" s="108"/>
      <c r="UQO947" s="108"/>
      <c r="UQP947" s="108"/>
      <c r="UQQ947" s="108"/>
      <c r="UQR947" s="108"/>
      <c r="UQS947" s="108"/>
      <c r="UQT947" s="108"/>
      <c r="UQU947" s="108"/>
      <c r="UQV947" s="108"/>
      <c r="UQW947" s="108"/>
      <c r="UQX947" s="108"/>
      <c r="UQY947" s="108"/>
      <c r="UQZ947" s="108"/>
      <c r="URA947" s="108"/>
      <c r="URB947" s="108"/>
      <c r="URC947" s="108"/>
      <c r="URD947" s="108"/>
      <c r="URE947" s="108"/>
      <c r="URF947" s="108"/>
      <c r="URG947" s="108"/>
      <c r="URH947" s="108"/>
      <c r="URI947" s="108"/>
      <c r="URJ947" s="108"/>
      <c r="URK947" s="108"/>
      <c r="URL947" s="108"/>
      <c r="URM947" s="108"/>
      <c r="URN947" s="108"/>
      <c r="URO947" s="108"/>
      <c r="URP947" s="108"/>
      <c r="URQ947" s="108"/>
      <c r="URR947" s="108"/>
      <c r="URS947" s="108"/>
      <c r="URT947" s="108"/>
      <c r="URU947" s="108"/>
      <c r="URV947" s="108"/>
      <c r="URW947" s="108"/>
      <c r="URX947" s="108"/>
      <c r="URY947" s="108"/>
      <c r="URZ947" s="108"/>
      <c r="USA947" s="108"/>
      <c r="USB947" s="108"/>
      <c r="USC947" s="108"/>
      <c r="USD947" s="108"/>
      <c r="USE947" s="108"/>
      <c r="USF947" s="108"/>
      <c r="USG947" s="108"/>
      <c r="USH947" s="108"/>
      <c r="USI947" s="108"/>
      <c r="USJ947" s="108"/>
      <c r="USK947" s="108"/>
      <c r="USL947" s="108"/>
      <c r="USM947" s="108"/>
      <c r="USN947" s="108"/>
      <c r="USO947" s="108"/>
      <c r="USP947" s="108"/>
      <c r="USQ947" s="108"/>
      <c r="USR947" s="108"/>
      <c r="USS947" s="108"/>
      <c r="UST947" s="108"/>
      <c r="USU947" s="108"/>
      <c r="USV947" s="108"/>
      <c r="USW947" s="108"/>
      <c r="USX947" s="108"/>
      <c r="USY947" s="108"/>
      <c r="USZ947" s="108"/>
      <c r="UTA947" s="108"/>
      <c r="UTB947" s="108"/>
      <c r="UTC947" s="108"/>
      <c r="UTD947" s="108"/>
      <c r="UTE947" s="108"/>
      <c r="UTF947" s="108"/>
      <c r="UTG947" s="108"/>
      <c r="UTH947" s="108"/>
      <c r="UTI947" s="108"/>
      <c r="UTJ947" s="108"/>
      <c r="UTK947" s="108"/>
      <c r="UTL947" s="108"/>
      <c r="UTM947" s="108"/>
      <c r="UTN947" s="108"/>
      <c r="UTO947" s="108"/>
      <c r="UTP947" s="108"/>
      <c r="UTQ947" s="108"/>
      <c r="UTR947" s="108"/>
      <c r="UTS947" s="108"/>
      <c r="UTT947" s="108"/>
      <c r="UTU947" s="108"/>
      <c r="UTV947" s="108"/>
      <c r="UTW947" s="108"/>
      <c r="UTX947" s="108"/>
      <c r="UTY947" s="108"/>
      <c r="UTZ947" s="108"/>
      <c r="UUA947" s="108"/>
      <c r="UUB947" s="108"/>
      <c r="UUC947" s="108"/>
      <c r="UUD947" s="108"/>
      <c r="UUE947" s="108"/>
      <c r="UUF947" s="108"/>
      <c r="UUG947" s="108"/>
      <c r="UUH947" s="108"/>
      <c r="UUI947" s="108"/>
      <c r="UUJ947" s="108"/>
      <c r="UUK947" s="108"/>
      <c r="UUL947" s="108"/>
      <c r="UUM947" s="108"/>
      <c r="UUN947" s="108"/>
      <c r="UUO947" s="108"/>
      <c r="UUP947" s="108"/>
      <c r="UUQ947" s="108"/>
      <c r="UUR947" s="108"/>
      <c r="UUS947" s="108"/>
      <c r="UUT947" s="108"/>
      <c r="UUU947" s="108"/>
      <c r="UUV947" s="108"/>
      <c r="UUW947" s="108"/>
      <c r="UUX947" s="108"/>
      <c r="UUY947" s="108"/>
      <c r="UUZ947" s="108"/>
      <c r="UVA947" s="108"/>
      <c r="UVB947" s="108"/>
      <c r="UVC947" s="108"/>
      <c r="UVD947" s="108"/>
      <c r="UVE947" s="108"/>
      <c r="UVF947" s="108"/>
      <c r="UVG947" s="108"/>
      <c r="UVH947" s="108"/>
      <c r="UVI947" s="108"/>
      <c r="UVJ947" s="108"/>
      <c r="UVK947" s="108"/>
      <c r="UVL947" s="108"/>
      <c r="UVM947" s="108"/>
      <c r="UVN947" s="108"/>
      <c r="UVO947" s="108"/>
      <c r="UVP947" s="108"/>
      <c r="UVQ947" s="108"/>
      <c r="UVR947" s="108"/>
      <c r="UVS947" s="108"/>
      <c r="UVT947" s="108"/>
      <c r="UVU947" s="108"/>
      <c r="UVV947" s="108"/>
      <c r="UVW947" s="108"/>
      <c r="UVX947" s="108"/>
      <c r="UVY947" s="108"/>
      <c r="UVZ947" s="108"/>
      <c r="UWA947" s="108"/>
      <c r="UWB947" s="108"/>
      <c r="UWC947" s="108"/>
      <c r="UWD947" s="108"/>
      <c r="UWE947" s="108"/>
      <c r="UWF947" s="108"/>
      <c r="UWG947" s="108"/>
      <c r="UWH947" s="108"/>
      <c r="UWI947" s="108"/>
      <c r="UWJ947" s="108"/>
      <c r="UWK947" s="108"/>
      <c r="UWL947" s="108"/>
      <c r="UWM947" s="108"/>
      <c r="UWN947" s="108"/>
      <c r="UWO947" s="108"/>
      <c r="UWP947" s="108"/>
      <c r="UWQ947" s="108"/>
      <c r="UWR947" s="108"/>
      <c r="UWS947" s="108"/>
      <c r="UWT947" s="108"/>
      <c r="UWU947" s="108"/>
      <c r="UWV947" s="108"/>
      <c r="UWW947" s="108"/>
      <c r="UWX947" s="108"/>
      <c r="UWY947" s="108"/>
      <c r="UWZ947" s="108"/>
      <c r="UXA947" s="108"/>
      <c r="UXB947" s="108"/>
      <c r="UXC947" s="108"/>
      <c r="UXD947" s="108"/>
      <c r="UXE947" s="108"/>
      <c r="UXF947" s="108"/>
      <c r="UXG947" s="108"/>
      <c r="UXH947" s="108"/>
      <c r="UXI947" s="108"/>
      <c r="UXJ947" s="108"/>
      <c r="UXK947" s="108"/>
      <c r="UXL947" s="108"/>
      <c r="UXM947" s="108"/>
      <c r="UXN947" s="108"/>
      <c r="UXO947" s="108"/>
      <c r="UXP947" s="108"/>
      <c r="UXQ947" s="108"/>
      <c r="UXR947" s="108"/>
      <c r="UXS947" s="108"/>
      <c r="UXT947" s="108"/>
      <c r="UXU947" s="108"/>
      <c r="UXV947" s="108"/>
      <c r="UXW947" s="108"/>
      <c r="UXX947" s="108"/>
      <c r="UXY947" s="108"/>
      <c r="UXZ947" s="108"/>
      <c r="UYA947" s="108"/>
      <c r="UYB947" s="108"/>
      <c r="UYC947" s="108"/>
      <c r="UYD947" s="108"/>
      <c r="UYE947" s="108"/>
      <c r="UYF947" s="108"/>
      <c r="UYG947" s="108"/>
      <c r="UYH947" s="108"/>
      <c r="UYI947" s="108"/>
      <c r="UYJ947" s="108"/>
      <c r="UYK947" s="108"/>
      <c r="UYL947" s="108"/>
      <c r="UYM947" s="108"/>
      <c r="UYN947" s="108"/>
      <c r="UYO947" s="108"/>
      <c r="UYP947" s="108"/>
      <c r="UYQ947" s="108"/>
      <c r="UYR947" s="108"/>
      <c r="UYS947" s="108"/>
      <c r="UYT947" s="108"/>
      <c r="UYU947" s="108"/>
      <c r="UYV947" s="108"/>
      <c r="UYW947" s="108"/>
      <c r="UYX947" s="108"/>
      <c r="UYY947" s="108"/>
      <c r="UYZ947" s="108"/>
      <c r="UZA947" s="108"/>
      <c r="UZB947" s="108"/>
      <c r="UZC947" s="108"/>
      <c r="UZD947" s="108"/>
      <c r="UZE947" s="108"/>
      <c r="UZF947" s="108"/>
      <c r="UZG947" s="108"/>
      <c r="UZH947" s="108"/>
      <c r="UZI947" s="108"/>
      <c r="UZJ947" s="108"/>
      <c r="UZK947" s="108"/>
      <c r="UZL947" s="108"/>
      <c r="UZM947" s="108"/>
      <c r="UZN947" s="108"/>
      <c r="UZO947" s="108"/>
      <c r="UZP947" s="108"/>
      <c r="UZQ947" s="108"/>
      <c r="UZR947" s="108"/>
      <c r="UZS947" s="108"/>
      <c r="UZT947" s="108"/>
      <c r="UZU947" s="108"/>
      <c r="UZV947" s="108"/>
      <c r="UZW947" s="108"/>
      <c r="UZX947" s="108"/>
      <c r="UZY947" s="108"/>
      <c r="UZZ947" s="108"/>
      <c r="VAA947" s="108"/>
      <c r="VAB947" s="108"/>
      <c r="VAC947" s="108"/>
      <c r="VAD947" s="108"/>
      <c r="VAE947" s="108"/>
      <c r="VAF947" s="108"/>
      <c r="VAG947" s="108"/>
      <c r="VAH947" s="108"/>
      <c r="VAI947" s="108"/>
      <c r="VAJ947" s="108"/>
      <c r="VAK947" s="108"/>
      <c r="VAL947" s="108"/>
      <c r="VAM947" s="108"/>
      <c r="VAN947" s="108"/>
      <c r="VAO947" s="108"/>
      <c r="VAP947" s="108"/>
      <c r="VAQ947" s="108"/>
      <c r="VAR947" s="108"/>
      <c r="VAS947" s="108"/>
      <c r="VAT947" s="108"/>
      <c r="VAU947" s="108"/>
      <c r="VAV947" s="108"/>
      <c r="VAW947" s="108"/>
      <c r="VAX947" s="108"/>
      <c r="VAY947" s="108"/>
      <c r="VAZ947" s="108"/>
      <c r="VBA947" s="108"/>
      <c r="VBB947" s="108"/>
      <c r="VBC947" s="108"/>
      <c r="VBD947" s="108"/>
      <c r="VBE947" s="108"/>
      <c r="VBF947" s="108"/>
      <c r="VBG947" s="108"/>
      <c r="VBH947" s="108"/>
      <c r="VBI947" s="108"/>
      <c r="VBJ947" s="108"/>
      <c r="VBK947" s="108"/>
      <c r="VBL947" s="108"/>
      <c r="VBM947" s="108"/>
      <c r="VBN947" s="108"/>
      <c r="VBO947" s="108"/>
      <c r="VBP947" s="108"/>
      <c r="VBQ947" s="108"/>
      <c r="VBR947" s="108"/>
      <c r="VBS947" s="108"/>
      <c r="VBT947" s="108"/>
      <c r="VBU947" s="108"/>
      <c r="VBV947" s="108"/>
      <c r="VBW947" s="108"/>
      <c r="VBX947" s="108"/>
      <c r="VBY947" s="108"/>
      <c r="VBZ947" s="108"/>
      <c r="VCA947" s="108"/>
      <c r="VCB947" s="108"/>
      <c r="VCC947" s="108"/>
      <c r="VCD947" s="108"/>
      <c r="VCE947" s="108"/>
      <c r="VCF947" s="108"/>
      <c r="VCG947" s="108"/>
      <c r="VCH947" s="108"/>
      <c r="VCI947" s="108"/>
      <c r="VCJ947" s="108"/>
      <c r="VCK947" s="108"/>
      <c r="VCL947" s="108"/>
      <c r="VCM947" s="108"/>
      <c r="VCN947" s="108"/>
      <c r="VCO947" s="108"/>
      <c r="VCP947" s="108"/>
      <c r="VCQ947" s="108"/>
      <c r="VCR947" s="108"/>
      <c r="VCS947" s="108"/>
      <c r="VCT947" s="108"/>
      <c r="VCU947" s="108"/>
      <c r="VCV947" s="108"/>
      <c r="VCW947" s="108"/>
      <c r="VCX947" s="108"/>
      <c r="VCY947" s="108"/>
      <c r="VCZ947" s="108"/>
      <c r="VDA947" s="108"/>
      <c r="VDB947" s="108"/>
      <c r="VDC947" s="108"/>
      <c r="VDD947" s="108"/>
      <c r="VDE947" s="108"/>
      <c r="VDF947" s="108"/>
      <c r="VDG947" s="108"/>
      <c r="VDH947" s="108"/>
      <c r="VDI947" s="108"/>
      <c r="VDJ947" s="108"/>
      <c r="VDK947" s="108"/>
      <c r="VDL947" s="108"/>
      <c r="VDM947" s="108"/>
      <c r="VDN947" s="108"/>
      <c r="VDO947" s="108"/>
      <c r="VDP947" s="108"/>
      <c r="VDQ947" s="108"/>
      <c r="VDR947" s="108"/>
      <c r="VDS947" s="108"/>
      <c r="VDT947" s="108"/>
      <c r="VDU947" s="108"/>
      <c r="VDV947" s="108"/>
      <c r="VDW947" s="108"/>
      <c r="VDX947" s="108"/>
      <c r="VDY947" s="108"/>
      <c r="VDZ947" s="108"/>
      <c r="VEA947" s="108"/>
      <c r="VEB947" s="108"/>
      <c r="VEC947" s="108"/>
      <c r="VED947" s="108"/>
      <c r="VEE947" s="108"/>
      <c r="VEF947" s="108"/>
      <c r="VEG947" s="108"/>
      <c r="VEH947" s="108"/>
      <c r="VEI947" s="108"/>
      <c r="VEJ947" s="108"/>
      <c r="VEK947" s="108"/>
      <c r="VEL947" s="108"/>
      <c r="VEM947" s="108"/>
      <c r="VEN947" s="108"/>
      <c r="VEO947" s="108"/>
      <c r="VEP947" s="108"/>
      <c r="VEQ947" s="108"/>
      <c r="VER947" s="108"/>
      <c r="VES947" s="108"/>
      <c r="VET947" s="108"/>
      <c r="VEU947" s="108"/>
      <c r="VEV947" s="108"/>
      <c r="VEW947" s="108"/>
      <c r="VEX947" s="108"/>
      <c r="VEY947" s="108"/>
      <c r="VEZ947" s="108"/>
      <c r="VFA947" s="108"/>
      <c r="VFB947" s="108"/>
      <c r="VFC947" s="108"/>
      <c r="VFD947" s="108"/>
      <c r="VFE947" s="108"/>
      <c r="VFF947" s="108"/>
      <c r="VFG947" s="108"/>
      <c r="VFH947" s="108"/>
      <c r="VFI947" s="108"/>
      <c r="VFJ947" s="108"/>
      <c r="VFK947" s="108"/>
      <c r="VFL947" s="108"/>
      <c r="VFM947" s="108"/>
      <c r="VFN947" s="108"/>
      <c r="VFO947" s="108"/>
      <c r="VFP947" s="108"/>
      <c r="VFQ947" s="108"/>
      <c r="VFR947" s="108"/>
      <c r="VFS947" s="108"/>
      <c r="VFT947" s="108"/>
      <c r="VFU947" s="108"/>
      <c r="VFV947" s="108"/>
      <c r="VFW947" s="108"/>
      <c r="VFX947" s="108"/>
      <c r="VFY947" s="108"/>
      <c r="VFZ947" s="108"/>
      <c r="VGA947" s="108"/>
      <c r="VGB947" s="108"/>
      <c r="VGC947" s="108"/>
      <c r="VGD947" s="108"/>
      <c r="VGE947" s="108"/>
      <c r="VGF947" s="108"/>
      <c r="VGG947" s="108"/>
      <c r="VGH947" s="108"/>
      <c r="VGI947" s="108"/>
      <c r="VGJ947" s="108"/>
      <c r="VGK947" s="108"/>
      <c r="VGL947" s="108"/>
      <c r="VGM947" s="108"/>
      <c r="VGN947" s="108"/>
      <c r="VGO947" s="108"/>
      <c r="VGP947" s="108"/>
      <c r="VGQ947" s="108"/>
      <c r="VGR947" s="108"/>
      <c r="VGS947" s="108"/>
      <c r="VGT947" s="108"/>
      <c r="VGU947" s="108"/>
      <c r="VGV947" s="108"/>
      <c r="VGW947" s="108"/>
      <c r="VGX947" s="108"/>
      <c r="VGY947" s="108"/>
      <c r="VGZ947" s="108"/>
      <c r="VHA947" s="108"/>
      <c r="VHB947" s="108"/>
      <c r="VHC947" s="108"/>
      <c r="VHD947" s="108"/>
      <c r="VHE947" s="108"/>
      <c r="VHF947" s="108"/>
      <c r="VHG947" s="108"/>
      <c r="VHH947" s="108"/>
      <c r="VHI947" s="108"/>
      <c r="VHJ947" s="108"/>
      <c r="VHK947" s="108"/>
      <c r="VHL947" s="108"/>
      <c r="VHM947" s="108"/>
      <c r="VHN947" s="108"/>
      <c r="VHO947" s="108"/>
      <c r="VHP947" s="108"/>
      <c r="VHQ947" s="108"/>
      <c r="VHR947" s="108"/>
      <c r="VHS947" s="108"/>
      <c r="VHT947" s="108"/>
      <c r="VHU947" s="108"/>
      <c r="VHV947" s="108"/>
      <c r="VHW947" s="108"/>
      <c r="VHX947" s="108"/>
      <c r="VHY947" s="108"/>
      <c r="VHZ947" s="108"/>
      <c r="VIA947" s="108"/>
      <c r="VIB947" s="108"/>
      <c r="VIC947" s="108"/>
      <c r="VID947" s="108"/>
      <c r="VIE947" s="108"/>
      <c r="VIF947" s="108"/>
      <c r="VIG947" s="108"/>
      <c r="VIH947" s="108"/>
      <c r="VII947" s="108"/>
      <c r="VIJ947" s="108"/>
      <c r="VIK947" s="108"/>
      <c r="VIL947" s="108"/>
      <c r="VIM947" s="108"/>
      <c r="VIN947" s="108"/>
      <c r="VIO947" s="108"/>
      <c r="VIP947" s="108"/>
      <c r="VIQ947" s="108"/>
      <c r="VIR947" s="108"/>
      <c r="VIS947" s="108"/>
      <c r="VIT947" s="108"/>
      <c r="VIU947" s="108"/>
      <c r="VIV947" s="108"/>
      <c r="VIW947" s="108"/>
      <c r="VIX947" s="108"/>
      <c r="VIY947" s="108"/>
      <c r="VIZ947" s="108"/>
      <c r="VJA947" s="108"/>
      <c r="VJB947" s="108"/>
      <c r="VJC947" s="108"/>
      <c r="VJD947" s="108"/>
      <c r="VJE947" s="108"/>
      <c r="VJF947" s="108"/>
      <c r="VJG947" s="108"/>
      <c r="VJH947" s="108"/>
      <c r="VJI947" s="108"/>
      <c r="VJJ947" s="108"/>
      <c r="VJK947" s="108"/>
      <c r="VJL947" s="108"/>
      <c r="VJM947" s="108"/>
      <c r="VJN947" s="108"/>
      <c r="VJO947" s="108"/>
      <c r="VJP947" s="108"/>
      <c r="VJQ947" s="108"/>
      <c r="VJR947" s="108"/>
      <c r="VJS947" s="108"/>
      <c r="VJT947" s="108"/>
      <c r="VJU947" s="108"/>
      <c r="VJV947" s="108"/>
      <c r="VJW947" s="108"/>
      <c r="VJX947" s="108"/>
      <c r="VJY947" s="108"/>
      <c r="VJZ947" s="108"/>
      <c r="VKA947" s="108"/>
      <c r="VKB947" s="108"/>
      <c r="VKC947" s="108"/>
      <c r="VKD947" s="108"/>
      <c r="VKE947" s="108"/>
      <c r="VKF947" s="108"/>
      <c r="VKG947" s="108"/>
      <c r="VKH947" s="108"/>
      <c r="VKI947" s="108"/>
      <c r="VKJ947" s="108"/>
      <c r="VKK947" s="108"/>
      <c r="VKL947" s="108"/>
      <c r="VKM947" s="108"/>
      <c r="VKN947" s="108"/>
      <c r="VKO947" s="108"/>
      <c r="VKP947" s="108"/>
      <c r="VKQ947" s="108"/>
      <c r="VKR947" s="108"/>
      <c r="VKS947" s="108"/>
      <c r="VKT947" s="108"/>
      <c r="VKU947" s="108"/>
      <c r="VKV947" s="108"/>
      <c r="VKW947" s="108"/>
      <c r="VKX947" s="108"/>
      <c r="VKY947" s="108"/>
      <c r="VKZ947" s="108"/>
      <c r="VLA947" s="108"/>
      <c r="VLB947" s="108"/>
      <c r="VLC947" s="108"/>
      <c r="VLD947" s="108"/>
      <c r="VLE947" s="108"/>
      <c r="VLF947" s="108"/>
      <c r="VLG947" s="108"/>
      <c r="VLH947" s="108"/>
      <c r="VLI947" s="108"/>
      <c r="VLJ947" s="108"/>
      <c r="VLK947" s="108"/>
      <c r="VLL947" s="108"/>
      <c r="VLM947" s="108"/>
      <c r="VLN947" s="108"/>
      <c r="VLO947" s="108"/>
      <c r="VLP947" s="108"/>
      <c r="VLQ947" s="108"/>
      <c r="VLR947" s="108"/>
      <c r="VLS947" s="108"/>
      <c r="VLT947" s="108"/>
      <c r="VLU947" s="108"/>
      <c r="VLV947" s="108"/>
      <c r="VLW947" s="108"/>
      <c r="VLX947" s="108"/>
      <c r="VLY947" s="108"/>
      <c r="VLZ947" s="108"/>
      <c r="VMA947" s="108"/>
      <c r="VMB947" s="108"/>
      <c r="VMC947" s="108"/>
      <c r="VMD947" s="108"/>
      <c r="VME947" s="108"/>
      <c r="VMF947" s="108"/>
      <c r="VMG947" s="108"/>
      <c r="VMH947" s="108"/>
      <c r="VMI947" s="108"/>
      <c r="VMJ947" s="108"/>
      <c r="VMK947" s="108"/>
      <c r="VML947" s="108"/>
      <c r="VMM947" s="108"/>
      <c r="VMN947" s="108"/>
      <c r="VMO947" s="108"/>
      <c r="VMP947" s="108"/>
      <c r="VMQ947" s="108"/>
      <c r="VMR947" s="108"/>
      <c r="VMS947" s="108"/>
      <c r="VMT947" s="108"/>
      <c r="VMU947" s="108"/>
      <c r="VMV947" s="108"/>
      <c r="VMW947" s="108"/>
      <c r="VMX947" s="108"/>
      <c r="VMY947" s="108"/>
      <c r="VMZ947" s="108"/>
      <c r="VNA947" s="108"/>
      <c r="VNB947" s="108"/>
      <c r="VNC947" s="108"/>
      <c r="VND947" s="108"/>
      <c r="VNE947" s="108"/>
      <c r="VNF947" s="108"/>
      <c r="VNG947" s="108"/>
      <c r="VNH947" s="108"/>
      <c r="VNI947" s="108"/>
      <c r="VNJ947" s="108"/>
      <c r="VNK947" s="108"/>
      <c r="VNL947" s="108"/>
      <c r="VNM947" s="108"/>
      <c r="VNN947" s="108"/>
      <c r="VNO947" s="108"/>
      <c r="VNP947" s="108"/>
      <c r="VNQ947" s="108"/>
      <c r="VNR947" s="108"/>
      <c r="VNS947" s="108"/>
      <c r="VNT947" s="108"/>
      <c r="VNU947" s="108"/>
      <c r="VNV947" s="108"/>
      <c r="VNW947" s="108"/>
      <c r="VNX947" s="108"/>
      <c r="VNY947" s="108"/>
      <c r="VNZ947" s="108"/>
      <c r="VOA947" s="108"/>
      <c r="VOB947" s="108"/>
      <c r="VOC947" s="108"/>
      <c r="VOD947" s="108"/>
      <c r="VOE947" s="108"/>
      <c r="VOF947" s="108"/>
      <c r="VOG947" s="108"/>
      <c r="VOH947" s="108"/>
      <c r="VOI947" s="108"/>
      <c r="VOJ947" s="108"/>
      <c r="VOK947" s="108"/>
      <c r="VOL947" s="108"/>
      <c r="VOM947" s="108"/>
      <c r="VON947" s="108"/>
      <c r="VOO947" s="108"/>
      <c r="VOP947" s="108"/>
      <c r="VOQ947" s="108"/>
      <c r="VOR947" s="108"/>
      <c r="VOS947" s="108"/>
      <c r="VOT947" s="108"/>
      <c r="VOU947" s="108"/>
      <c r="VOV947" s="108"/>
      <c r="VOW947" s="108"/>
      <c r="VOX947" s="108"/>
      <c r="VOY947" s="108"/>
      <c r="VOZ947" s="108"/>
      <c r="VPA947" s="108"/>
      <c r="VPB947" s="108"/>
      <c r="VPC947" s="108"/>
      <c r="VPD947" s="108"/>
      <c r="VPE947" s="108"/>
      <c r="VPF947" s="108"/>
      <c r="VPG947" s="108"/>
      <c r="VPH947" s="108"/>
      <c r="VPI947" s="108"/>
      <c r="VPJ947" s="108"/>
      <c r="VPK947" s="108"/>
      <c r="VPL947" s="108"/>
      <c r="VPM947" s="108"/>
      <c r="VPN947" s="108"/>
      <c r="VPO947" s="108"/>
      <c r="VPP947" s="108"/>
      <c r="VPQ947" s="108"/>
      <c r="VPR947" s="108"/>
      <c r="VPS947" s="108"/>
      <c r="VPT947" s="108"/>
      <c r="VPU947" s="108"/>
      <c r="VPV947" s="108"/>
      <c r="VPW947" s="108"/>
      <c r="VPX947" s="108"/>
      <c r="VPY947" s="108"/>
      <c r="VPZ947" s="108"/>
      <c r="VQA947" s="108"/>
      <c r="VQB947" s="108"/>
      <c r="VQC947" s="108"/>
      <c r="VQD947" s="108"/>
      <c r="VQE947" s="108"/>
      <c r="VQF947" s="108"/>
      <c r="VQG947" s="108"/>
      <c r="VQH947" s="108"/>
      <c r="VQI947" s="108"/>
      <c r="VQJ947" s="108"/>
      <c r="VQK947" s="108"/>
      <c r="VQL947" s="108"/>
      <c r="VQM947" s="108"/>
      <c r="VQN947" s="108"/>
      <c r="VQO947" s="108"/>
      <c r="VQP947" s="108"/>
      <c r="VQQ947" s="108"/>
      <c r="VQR947" s="108"/>
      <c r="VQS947" s="108"/>
      <c r="VQT947" s="108"/>
      <c r="VQU947" s="108"/>
      <c r="VQV947" s="108"/>
      <c r="VQW947" s="108"/>
      <c r="VQX947" s="108"/>
      <c r="VQY947" s="108"/>
      <c r="VQZ947" s="108"/>
      <c r="VRA947" s="108"/>
      <c r="VRB947" s="108"/>
      <c r="VRC947" s="108"/>
      <c r="VRD947" s="108"/>
      <c r="VRE947" s="108"/>
      <c r="VRF947" s="108"/>
      <c r="VRG947" s="108"/>
      <c r="VRH947" s="108"/>
      <c r="VRI947" s="108"/>
      <c r="VRJ947" s="108"/>
      <c r="VRK947" s="108"/>
      <c r="VRL947" s="108"/>
      <c r="VRM947" s="108"/>
      <c r="VRN947" s="108"/>
      <c r="VRO947" s="108"/>
      <c r="VRP947" s="108"/>
      <c r="VRQ947" s="108"/>
      <c r="VRR947" s="108"/>
      <c r="VRS947" s="108"/>
      <c r="VRT947" s="108"/>
      <c r="VRU947" s="108"/>
      <c r="VRV947" s="108"/>
      <c r="VRW947" s="108"/>
      <c r="VRX947" s="108"/>
      <c r="VRY947" s="108"/>
      <c r="VRZ947" s="108"/>
      <c r="VSA947" s="108"/>
      <c r="VSB947" s="108"/>
      <c r="VSC947" s="108"/>
      <c r="VSD947" s="108"/>
      <c r="VSE947" s="108"/>
      <c r="VSF947" s="108"/>
      <c r="VSG947" s="108"/>
      <c r="VSH947" s="108"/>
      <c r="VSI947" s="108"/>
      <c r="VSJ947" s="108"/>
      <c r="VSK947" s="108"/>
      <c r="VSL947" s="108"/>
      <c r="VSM947" s="108"/>
      <c r="VSN947" s="108"/>
      <c r="VSO947" s="108"/>
      <c r="VSP947" s="108"/>
      <c r="VSQ947" s="108"/>
      <c r="VSR947" s="108"/>
      <c r="VSS947" s="108"/>
      <c r="VST947" s="108"/>
      <c r="VSU947" s="108"/>
      <c r="VSV947" s="108"/>
      <c r="VSW947" s="108"/>
      <c r="VSX947" s="108"/>
      <c r="VSY947" s="108"/>
      <c r="VSZ947" s="108"/>
      <c r="VTA947" s="108"/>
      <c r="VTB947" s="108"/>
      <c r="VTC947" s="108"/>
      <c r="VTD947" s="108"/>
      <c r="VTE947" s="108"/>
      <c r="VTF947" s="108"/>
      <c r="VTG947" s="108"/>
      <c r="VTH947" s="108"/>
      <c r="VTI947" s="108"/>
      <c r="VTJ947" s="108"/>
      <c r="VTK947" s="108"/>
      <c r="VTL947" s="108"/>
      <c r="VTM947" s="108"/>
      <c r="VTN947" s="108"/>
      <c r="VTO947" s="108"/>
      <c r="VTP947" s="108"/>
      <c r="VTQ947" s="108"/>
      <c r="VTR947" s="108"/>
      <c r="VTS947" s="108"/>
      <c r="VTT947" s="108"/>
      <c r="VTU947" s="108"/>
      <c r="VTV947" s="108"/>
      <c r="VTW947" s="108"/>
      <c r="VTX947" s="108"/>
      <c r="VTY947" s="108"/>
      <c r="VTZ947" s="108"/>
      <c r="VUA947" s="108"/>
      <c r="VUB947" s="108"/>
      <c r="VUC947" s="108"/>
      <c r="VUD947" s="108"/>
      <c r="VUE947" s="108"/>
      <c r="VUF947" s="108"/>
      <c r="VUG947" s="108"/>
      <c r="VUH947" s="108"/>
      <c r="VUI947" s="108"/>
      <c r="VUJ947" s="108"/>
      <c r="VUK947" s="108"/>
      <c r="VUL947" s="108"/>
      <c r="VUM947" s="108"/>
      <c r="VUN947" s="108"/>
      <c r="VUO947" s="108"/>
      <c r="VUP947" s="108"/>
      <c r="VUQ947" s="108"/>
      <c r="VUR947" s="108"/>
      <c r="VUS947" s="108"/>
      <c r="VUT947" s="108"/>
      <c r="VUU947" s="108"/>
      <c r="VUV947" s="108"/>
      <c r="VUW947" s="108"/>
      <c r="VUX947" s="108"/>
      <c r="VUY947" s="108"/>
      <c r="VUZ947" s="108"/>
      <c r="VVA947" s="108"/>
      <c r="VVB947" s="108"/>
      <c r="VVC947" s="108"/>
      <c r="VVD947" s="108"/>
      <c r="VVE947" s="108"/>
      <c r="VVF947" s="108"/>
      <c r="VVG947" s="108"/>
      <c r="VVH947" s="108"/>
      <c r="VVI947" s="108"/>
      <c r="VVJ947" s="108"/>
      <c r="VVK947" s="108"/>
      <c r="VVL947" s="108"/>
      <c r="VVM947" s="108"/>
      <c r="VVN947" s="108"/>
      <c r="VVO947" s="108"/>
      <c r="VVP947" s="108"/>
      <c r="VVQ947" s="108"/>
      <c r="VVR947" s="108"/>
      <c r="VVS947" s="108"/>
      <c r="VVT947" s="108"/>
      <c r="VVU947" s="108"/>
      <c r="VVV947" s="108"/>
      <c r="VVW947" s="108"/>
      <c r="VVX947" s="108"/>
      <c r="VVY947" s="108"/>
      <c r="VVZ947" s="108"/>
      <c r="VWA947" s="108"/>
      <c r="VWB947" s="108"/>
      <c r="VWC947" s="108"/>
      <c r="VWD947" s="108"/>
      <c r="VWE947" s="108"/>
      <c r="VWF947" s="108"/>
      <c r="VWG947" s="108"/>
      <c r="VWH947" s="108"/>
      <c r="VWI947" s="108"/>
      <c r="VWJ947" s="108"/>
      <c r="VWK947" s="108"/>
      <c r="VWL947" s="108"/>
      <c r="VWM947" s="108"/>
      <c r="VWN947" s="108"/>
      <c r="VWO947" s="108"/>
      <c r="VWP947" s="108"/>
      <c r="VWQ947" s="108"/>
      <c r="VWR947" s="108"/>
      <c r="VWS947" s="108"/>
      <c r="VWT947" s="108"/>
      <c r="VWU947" s="108"/>
      <c r="VWV947" s="108"/>
      <c r="VWW947" s="108"/>
      <c r="VWX947" s="108"/>
      <c r="VWY947" s="108"/>
      <c r="VWZ947" s="108"/>
      <c r="VXA947" s="108"/>
      <c r="VXB947" s="108"/>
      <c r="VXC947" s="108"/>
      <c r="VXD947" s="108"/>
      <c r="VXE947" s="108"/>
      <c r="VXF947" s="108"/>
      <c r="VXG947" s="108"/>
      <c r="VXH947" s="108"/>
      <c r="VXI947" s="108"/>
      <c r="VXJ947" s="108"/>
      <c r="VXK947" s="108"/>
      <c r="VXL947" s="108"/>
      <c r="VXM947" s="108"/>
      <c r="VXN947" s="108"/>
      <c r="VXO947" s="108"/>
      <c r="VXP947" s="108"/>
      <c r="VXQ947" s="108"/>
      <c r="VXR947" s="108"/>
      <c r="VXS947" s="108"/>
      <c r="VXT947" s="108"/>
      <c r="VXU947" s="108"/>
      <c r="VXV947" s="108"/>
      <c r="VXW947" s="108"/>
      <c r="VXX947" s="108"/>
      <c r="VXY947" s="108"/>
      <c r="VXZ947" s="108"/>
      <c r="VYA947" s="108"/>
      <c r="VYB947" s="108"/>
      <c r="VYC947" s="108"/>
      <c r="VYD947" s="108"/>
      <c r="VYE947" s="108"/>
      <c r="VYF947" s="108"/>
      <c r="VYG947" s="108"/>
      <c r="VYH947" s="108"/>
      <c r="VYI947" s="108"/>
      <c r="VYJ947" s="108"/>
      <c r="VYK947" s="108"/>
      <c r="VYL947" s="108"/>
      <c r="VYM947" s="108"/>
      <c r="VYN947" s="108"/>
      <c r="VYO947" s="108"/>
      <c r="VYP947" s="108"/>
      <c r="VYQ947" s="108"/>
      <c r="VYR947" s="108"/>
      <c r="VYS947" s="108"/>
      <c r="VYT947" s="108"/>
      <c r="VYU947" s="108"/>
      <c r="VYV947" s="108"/>
      <c r="VYW947" s="108"/>
      <c r="VYX947" s="108"/>
      <c r="VYY947" s="108"/>
      <c r="VYZ947" s="108"/>
      <c r="VZA947" s="108"/>
      <c r="VZB947" s="108"/>
      <c r="VZC947" s="108"/>
      <c r="VZD947" s="108"/>
      <c r="VZE947" s="108"/>
      <c r="VZF947" s="108"/>
      <c r="VZG947" s="108"/>
      <c r="VZH947" s="108"/>
      <c r="VZI947" s="108"/>
      <c r="VZJ947" s="108"/>
      <c r="VZK947" s="108"/>
      <c r="VZL947" s="108"/>
      <c r="VZM947" s="108"/>
      <c r="VZN947" s="108"/>
      <c r="VZO947" s="108"/>
      <c r="VZP947" s="108"/>
      <c r="VZQ947" s="108"/>
      <c r="VZR947" s="108"/>
      <c r="VZS947" s="108"/>
      <c r="VZT947" s="108"/>
      <c r="VZU947" s="108"/>
      <c r="VZV947" s="108"/>
      <c r="VZW947" s="108"/>
      <c r="VZX947" s="108"/>
      <c r="VZY947" s="108"/>
      <c r="VZZ947" s="108"/>
      <c r="WAA947" s="108"/>
      <c r="WAB947" s="108"/>
      <c r="WAC947" s="108"/>
      <c r="WAD947" s="108"/>
      <c r="WAE947" s="108"/>
      <c r="WAF947" s="108"/>
      <c r="WAG947" s="108"/>
      <c r="WAH947" s="108"/>
      <c r="WAI947" s="108"/>
      <c r="WAJ947" s="108"/>
      <c r="WAK947" s="108"/>
      <c r="WAL947" s="108"/>
      <c r="WAM947" s="108"/>
      <c r="WAN947" s="108"/>
      <c r="WAO947" s="108"/>
      <c r="WAP947" s="108"/>
      <c r="WAQ947" s="108"/>
      <c r="WAR947" s="108"/>
      <c r="WAS947" s="108"/>
      <c r="WAT947" s="108"/>
      <c r="WAU947" s="108"/>
      <c r="WAV947" s="108"/>
      <c r="WAW947" s="108"/>
      <c r="WAX947" s="108"/>
      <c r="WAY947" s="108"/>
      <c r="WAZ947" s="108"/>
      <c r="WBA947" s="108"/>
      <c r="WBB947" s="108"/>
      <c r="WBC947" s="108"/>
      <c r="WBD947" s="108"/>
      <c r="WBE947" s="108"/>
      <c r="WBF947" s="108"/>
      <c r="WBG947" s="108"/>
      <c r="WBH947" s="108"/>
      <c r="WBI947" s="108"/>
      <c r="WBJ947" s="108"/>
      <c r="WBK947" s="108"/>
      <c r="WBL947" s="108"/>
      <c r="WBM947" s="108"/>
      <c r="WBN947" s="108"/>
      <c r="WBO947" s="108"/>
      <c r="WBP947" s="108"/>
      <c r="WBQ947" s="108"/>
      <c r="WBR947" s="108"/>
      <c r="WBS947" s="108"/>
      <c r="WBT947" s="108"/>
      <c r="WBU947" s="108"/>
      <c r="WBV947" s="108"/>
      <c r="WBW947" s="108"/>
      <c r="WBX947" s="108"/>
      <c r="WBY947" s="108"/>
      <c r="WBZ947" s="108"/>
      <c r="WCA947" s="108"/>
      <c r="WCB947" s="108"/>
      <c r="WCC947" s="108"/>
      <c r="WCD947" s="108"/>
      <c r="WCE947" s="108"/>
      <c r="WCF947" s="108"/>
      <c r="WCG947" s="108"/>
      <c r="WCH947" s="108"/>
      <c r="WCI947" s="108"/>
      <c r="WCJ947" s="108"/>
      <c r="WCK947" s="108"/>
      <c r="WCL947" s="108"/>
      <c r="WCM947" s="108"/>
      <c r="WCN947" s="108"/>
      <c r="WCO947" s="108"/>
      <c r="WCP947" s="108"/>
      <c r="WCQ947" s="108"/>
      <c r="WCR947" s="108"/>
      <c r="WCS947" s="108"/>
      <c r="WCT947" s="108"/>
      <c r="WCU947" s="108"/>
      <c r="WCV947" s="108"/>
      <c r="WCW947" s="108"/>
      <c r="WCX947" s="108"/>
      <c r="WCY947" s="108"/>
      <c r="WCZ947" s="108"/>
      <c r="WDA947" s="108"/>
      <c r="WDB947" s="108"/>
      <c r="WDC947" s="108"/>
      <c r="WDD947" s="108"/>
      <c r="WDE947" s="108"/>
      <c r="WDF947" s="108"/>
      <c r="WDG947" s="108"/>
      <c r="WDH947" s="108"/>
      <c r="WDI947" s="108"/>
      <c r="WDJ947" s="108"/>
      <c r="WDK947" s="108"/>
      <c r="WDL947" s="108"/>
      <c r="WDM947" s="108"/>
      <c r="WDN947" s="108"/>
      <c r="WDO947" s="108"/>
      <c r="WDP947" s="108"/>
      <c r="WDQ947" s="108"/>
      <c r="WDR947" s="108"/>
      <c r="WDS947" s="108"/>
      <c r="WDT947" s="108"/>
      <c r="WDU947" s="108"/>
      <c r="WDV947" s="108"/>
      <c r="WDW947" s="108"/>
      <c r="WDX947" s="108"/>
      <c r="WDY947" s="108"/>
      <c r="WDZ947" s="108"/>
      <c r="WEA947" s="108"/>
      <c r="WEB947" s="108"/>
      <c r="WEC947" s="108"/>
      <c r="WED947" s="108"/>
      <c r="WEE947" s="108"/>
      <c r="WEF947" s="108"/>
      <c r="WEG947" s="108"/>
      <c r="WEH947" s="108"/>
      <c r="WEI947" s="108"/>
      <c r="WEJ947" s="108"/>
      <c r="WEK947" s="108"/>
      <c r="WEL947" s="108"/>
      <c r="WEM947" s="108"/>
      <c r="WEN947" s="108"/>
      <c r="WEO947" s="108"/>
      <c r="WEP947" s="108"/>
      <c r="WEQ947" s="108"/>
      <c r="WER947" s="108"/>
      <c r="WES947" s="108"/>
      <c r="WET947" s="108"/>
      <c r="WEU947" s="108"/>
      <c r="WEV947" s="108"/>
      <c r="WEW947" s="108"/>
      <c r="WEX947" s="108"/>
      <c r="WEY947" s="108"/>
      <c r="WEZ947" s="108"/>
      <c r="WFA947" s="108"/>
      <c r="WFB947" s="108"/>
      <c r="WFC947" s="108"/>
      <c r="WFD947" s="108"/>
      <c r="WFE947" s="108"/>
      <c r="WFF947" s="108"/>
      <c r="WFG947" s="108"/>
      <c r="WFH947" s="108"/>
      <c r="WFI947" s="108"/>
      <c r="WFJ947" s="108"/>
      <c r="WFK947" s="108"/>
      <c r="WFL947" s="108"/>
      <c r="WFM947" s="108"/>
      <c r="WFN947" s="108"/>
      <c r="WFO947" s="108"/>
      <c r="WFP947" s="108"/>
      <c r="WFQ947" s="108"/>
      <c r="WFR947" s="108"/>
      <c r="WFS947" s="108"/>
      <c r="WFT947" s="108"/>
      <c r="WFU947" s="108"/>
      <c r="WFV947" s="108"/>
      <c r="WFW947" s="108"/>
      <c r="WFX947" s="108"/>
      <c r="WFY947" s="108"/>
      <c r="WFZ947" s="108"/>
      <c r="WGA947" s="108"/>
      <c r="WGB947" s="108"/>
      <c r="WGC947" s="108"/>
      <c r="WGD947" s="108"/>
      <c r="WGE947" s="108"/>
      <c r="WGF947" s="108"/>
      <c r="WGG947" s="108"/>
      <c r="WGH947" s="108"/>
      <c r="WGI947" s="108"/>
      <c r="WGJ947" s="108"/>
      <c r="WGK947" s="108"/>
      <c r="WGL947" s="108"/>
      <c r="WGM947" s="108"/>
      <c r="WGN947" s="108"/>
      <c r="WGO947" s="108"/>
      <c r="WGP947" s="108"/>
      <c r="WGQ947" s="108"/>
      <c r="WGR947" s="108"/>
      <c r="WGS947" s="108"/>
      <c r="WGT947" s="108"/>
      <c r="WGU947" s="108"/>
      <c r="WGV947" s="108"/>
      <c r="WGW947" s="108"/>
      <c r="WGX947" s="108"/>
      <c r="WGY947" s="108"/>
      <c r="WGZ947" s="108"/>
      <c r="WHA947" s="108"/>
      <c r="WHB947" s="108"/>
      <c r="WHC947" s="108"/>
      <c r="WHD947" s="108"/>
      <c r="WHE947" s="108"/>
      <c r="WHF947" s="108"/>
      <c r="WHG947" s="108"/>
      <c r="WHH947" s="108"/>
      <c r="WHI947" s="108"/>
      <c r="WHJ947" s="108"/>
      <c r="WHK947" s="108"/>
      <c r="WHL947" s="108"/>
      <c r="WHM947" s="108"/>
      <c r="WHN947" s="108"/>
      <c r="WHO947" s="108"/>
      <c r="WHP947" s="108"/>
      <c r="WHQ947" s="108"/>
      <c r="WHR947" s="108"/>
      <c r="WHS947" s="108"/>
      <c r="WHT947" s="108"/>
      <c r="WHU947" s="108"/>
      <c r="WHV947" s="108"/>
      <c r="WHW947" s="108"/>
      <c r="WHX947" s="108"/>
      <c r="WHY947" s="108"/>
      <c r="WHZ947" s="108"/>
      <c r="WIA947" s="108"/>
      <c r="WIB947" s="108"/>
      <c r="WIC947" s="108"/>
      <c r="WID947" s="108"/>
      <c r="WIE947" s="108"/>
      <c r="WIF947" s="108"/>
      <c r="WIG947" s="108"/>
      <c r="WIH947" s="108"/>
      <c r="WII947" s="108"/>
      <c r="WIJ947" s="108"/>
      <c r="WIK947" s="108"/>
      <c r="WIL947" s="108"/>
      <c r="WIM947" s="108"/>
      <c r="WIN947" s="108"/>
      <c r="WIO947" s="108"/>
      <c r="WIP947" s="108"/>
      <c r="WIQ947" s="108"/>
      <c r="WIR947" s="108"/>
      <c r="WIS947" s="108"/>
      <c r="WIT947" s="108"/>
      <c r="WIU947" s="108"/>
      <c r="WIV947" s="108"/>
      <c r="WIW947" s="108"/>
      <c r="WIX947" s="108"/>
      <c r="WIY947" s="108"/>
      <c r="WIZ947" s="108"/>
      <c r="WJA947" s="108"/>
      <c r="WJB947" s="108"/>
      <c r="WJC947" s="108"/>
      <c r="WJD947" s="108"/>
      <c r="WJE947" s="108"/>
      <c r="WJF947" s="108"/>
      <c r="WJG947" s="108"/>
      <c r="WJH947" s="108"/>
      <c r="WJI947" s="108"/>
      <c r="WJJ947" s="108"/>
      <c r="WJK947" s="108"/>
      <c r="WJL947" s="108"/>
      <c r="WJM947" s="108"/>
      <c r="WJN947" s="108"/>
      <c r="WJO947" s="108"/>
      <c r="WJP947" s="108"/>
      <c r="WJQ947" s="108"/>
      <c r="WJR947" s="108"/>
      <c r="WJS947" s="108"/>
      <c r="WJT947" s="108"/>
      <c r="WJU947" s="108"/>
      <c r="WJV947" s="108"/>
      <c r="WJW947" s="108"/>
      <c r="WJX947" s="108"/>
      <c r="WJY947" s="108"/>
      <c r="WJZ947" s="108"/>
      <c r="WKA947" s="108"/>
      <c r="WKB947" s="108"/>
      <c r="WKC947" s="108"/>
      <c r="WKD947" s="108"/>
      <c r="WKE947" s="108"/>
      <c r="WKF947" s="108"/>
      <c r="WKG947" s="108"/>
      <c r="WKH947" s="108"/>
      <c r="WKI947" s="108"/>
      <c r="WKJ947" s="108"/>
      <c r="WKK947" s="108"/>
      <c r="WKL947" s="108"/>
      <c r="WKM947" s="108"/>
      <c r="WKN947" s="108"/>
      <c r="WKO947" s="108"/>
      <c r="WKP947" s="108"/>
      <c r="WKQ947" s="108"/>
      <c r="WKR947" s="108"/>
      <c r="WKS947" s="108"/>
      <c r="WKT947" s="108"/>
      <c r="WKU947" s="108"/>
      <c r="WKV947" s="108"/>
      <c r="WKW947" s="108"/>
      <c r="WKX947" s="108"/>
      <c r="WKY947" s="108"/>
      <c r="WKZ947" s="108"/>
      <c r="WLA947" s="108"/>
      <c r="WLB947" s="108"/>
      <c r="WLC947" s="108"/>
      <c r="WLD947" s="108"/>
      <c r="WLE947" s="108"/>
      <c r="WLF947" s="108"/>
      <c r="WLG947" s="108"/>
      <c r="WLH947" s="108"/>
      <c r="WLI947" s="108"/>
      <c r="WLJ947" s="108"/>
      <c r="WLK947" s="108"/>
      <c r="WLL947" s="108"/>
      <c r="WLM947" s="108"/>
      <c r="WLN947" s="108"/>
      <c r="WLO947" s="108"/>
      <c r="WLP947" s="108"/>
      <c r="WLQ947" s="108"/>
      <c r="WLR947" s="108"/>
      <c r="WLS947" s="108"/>
      <c r="WLT947" s="108"/>
      <c r="WLU947" s="108"/>
      <c r="WLV947" s="108"/>
      <c r="WLW947" s="108"/>
      <c r="WLX947" s="108"/>
      <c r="WLY947" s="108"/>
      <c r="WLZ947" s="108"/>
      <c r="WMA947" s="108"/>
      <c r="WMB947" s="108"/>
      <c r="WMC947" s="108"/>
      <c r="WMD947" s="108"/>
      <c r="WME947" s="108"/>
      <c r="WMF947" s="108"/>
      <c r="WMG947" s="108"/>
      <c r="WMH947" s="108"/>
      <c r="WMI947" s="108"/>
      <c r="WMJ947" s="108"/>
      <c r="WMK947" s="108"/>
      <c r="WML947" s="108"/>
      <c r="WMM947" s="108"/>
      <c r="WMN947" s="108"/>
      <c r="WMO947" s="108"/>
      <c r="WMP947" s="108"/>
      <c r="WMQ947" s="108"/>
      <c r="WMR947" s="108"/>
      <c r="WMS947" s="108"/>
      <c r="WMT947" s="108"/>
      <c r="WMU947" s="108"/>
      <c r="WMV947" s="108"/>
      <c r="WMW947" s="108"/>
      <c r="WMX947" s="108"/>
      <c r="WMY947" s="108"/>
      <c r="WMZ947" s="108"/>
      <c r="WNA947" s="108"/>
      <c r="WNB947" s="108"/>
      <c r="WNC947" s="108"/>
      <c r="WND947" s="108"/>
      <c r="WNE947" s="108"/>
      <c r="WNF947" s="108"/>
      <c r="WNG947" s="108"/>
      <c r="WNH947" s="108"/>
      <c r="WNI947" s="108"/>
      <c r="WNJ947" s="108"/>
      <c r="WNK947" s="108"/>
      <c r="WNL947" s="108"/>
      <c r="WNM947" s="108"/>
      <c r="WNN947" s="108"/>
      <c r="WNO947" s="108"/>
      <c r="WNP947" s="108"/>
      <c r="WNQ947" s="108"/>
      <c r="WNR947" s="108"/>
      <c r="WNS947" s="108"/>
      <c r="WNT947" s="108"/>
      <c r="WNU947" s="108"/>
      <c r="WNV947" s="108"/>
      <c r="WNW947" s="108"/>
      <c r="WNX947" s="108"/>
      <c r="WNY947" s="108"/>
      <c r="WNZ947" s="108"/>
      <c r="WOA947" s="108"/>
      <c r="WOB947" s="108"/>
      <c r="WOC947" s="108"/>
      <c r="WOD947" s="108"/>
      <c r="WOE947" s="108"/>
      <c r="WOF947" s="108"/>
      <c r="WOG947" s="108"/>
      <c r="WOH947" s="108"/>
      <c r="WOI947" s="108"/>
      <c r="WOJ947" s="108"/>
      <c r="WOK947" s="108"/>
      <c r="WOL947" s="108"/>
      <c r="WOM947" s="108"/>
      <c r="WON947" s="108"/>
      <c r="WOO947" s="108"/>
      <c r="WOP947" s="108"/>
      <c r="WOQ947" s="108"/>
      <c r="WOR947" s="108"/>
      <c r="WOS947" s="108"/>
      <c r="WOT947" s="108"/>
      <c r="WOU947" s="108"/>
      <c r="WOV947" s="108"/>
      <c r="WOW947" s="108"/>
      <c r="WOX947" s="108"/>
      <c r="WOY947" s="108"/>
      <c r="WOZ947" s="108"/>
      <c r="WPA947" s="108"/>
      <c r="WPB947" s="108"/>
      <c r="WPC947" s="108"/>
      <c r="WPD947" s="108"/>
      <c r="WPE947" s="108"/>
      <c r="WPF947" s="108"/>
      <c r="WPG947" s="108"/>
      <c r="WPH947" s="108"/>
      <c r="WPI947" s="108"/>
      <c r="WPJ947" s="108"/>
      <c r="WPK947" s="108"/>
      <c r="WPL947" s="108"/>
      <c r="WPM947" s="108"/>
      <c r="WPN947" s="108"/>
      <c r="WPO947" s="108"/>
      <c r="WPP947" s="108"/>
      <c r="WPQ947" s="108"/>
      <c r="WPR947" s="108"/>
      <c r="WPS947" s="108"/>
      <c r="WPT947" s="108"/>
      <c r="WPU947" s="108"/>
      <c r="WPV947" s="108"/>
      <c r="WPW947" s="108"/>
      <c r="WPX947" s="108"/>
      <c r="WPY947" s="108"/>
      <c r="WPZ947" s="108"/>
      <c r="WQA947" s="108"/>
      <c r="WQB947" s="108"/>
      <c r="WQC947" s="108"/>
      <c r="WQD947" s="108"/>
      <c r="WQE947" s="108"/>
      <c r="WQF947" s="108"/>
      <c r="WQG947" s="108"/>
      <c r="WQH947" s="108"/>
      <c r="WQI947" s="108"/>
      <c r="WQJ947" s="108"/>
      <c r="WQK947" s="108"/>
      <c r="WQL947" s="108"/>
      <c r="WQM947" s="108"/>
      <c r="WQN947" s="108"/>
      <c r="WQO947" s="108"/>
      <c r="WQP947" s="108"/>
      <c r="WQQ947" s="108"/>
      <c r="WQR947" s="108"/>
      <c r="WQS947" s="108"/>
      <c r="WQT947" s="108"/>
      <c r="WQU947" s="108"/>
      <c r="WQV947" s="108"/>
      <c r="WQW947" s="108"/>
      <c r="WQX947" s="108"/>
      <c r="WQY947" s="108"/>
      <c r="WQZ947" s="108"/>
      <c r="WRA947" s="108"/>
      <c r="WRB947" s="108"/>
      <c r="WRC947" s="108"/>
      <c r="WRD947" s="108"/>
      <c r="WRE947" s="108"/>
      <c r="WRF947" s="108"/>
      <c r="WRG947" s="108"/>
      <c r="WRH947" s="108"/>
      <c r="WRI947" s="108"/>
      <c r="WRJ947" s="108"/>
      <c r="WRK947" s="108"/>
      <c r="WRL947" s="108"/>
      <c r="WRM947" s="108"/>
      <c r="WRN947" s="108"/>
      <c r="WRO947" s="108"/>
      <c r="WRP947" s="108"/>
      <c r="WRQ947" s="108"/>
      <c r="WRR947" s="108"/>
      <c r="WRS947" s="108"/>
      <c r="WRT947" s="108"/>
      <c r="WRU947" s="108"/>
      <c r="WRV947" s="108"/>
      <c r="WRW947" s="108"/>
      <c r="WRX947" s="108"/>
      <c r="WRY947" s="108"/>
      <c r="WRZ947" s="108"/>
      <c r="WSA947" s="108"/>
      <c r="WSB947" s="108"/>
      <c r="WSC947" s="108"/>
      <c r="WSD947" s="108"/>
      <c r="WSE947" s="108"/>
      <c r="WSF947" s="108"/>
      <c r="WSG947" s="108"/>
      <c r="WSH947" s="108"/>
      <c r="WSI947" s="108"/>
      <c r="WSJ947" s="108"/>
      <c r="WSK947" s="108"/>
      <c r="WSL947" s="108"/>
      <c r="WSM947" s="108"/>
      <c r="WSN947" s="108"/>
      <c r="WSO947" s="108"/>
      <c r="WSP947" s="108"/>
      <c r="WSQ947" s="108"/>
      <c r="WSR947" s="108"/>
      <c r="WSS947" s="108"/>
      <c r="WST947" s="108"/>
      <c r="WSU947" s="108"/>
      <c r="WSV947" s="108"/>
      <c r="WSW947" s="108"/>
      <c r="WSX947" s="108"/>
      <c r="WSY947" s="108"/>
      <c r="WSZ947" s="108"/>
      <c r="WTA947" s="108"/>
      <c r="WTB947" s="108"/>
      <c r="WTC947" s="108"/>
      <c r="WTD947" s="108"/>
      <c r="WTE947" s="108"/>
      <c r="WTF947" s="108"/>
      <c r="WTG947" s="108"/>
      <c r="WTH947" s="108"/>
      <c r="WTI947" s="108"/>
      <c r="WTJ947" s="108"/>
      <c r="WTK947" s="108"/>
      <c r="WTL947" s="108"/>
      <c r="WTM947" s="108"/>
      <c r="WTN947" s="108"/>
      <c r="WTO947" s="108"/>
      <c r="WTP947" s="108"/>
      <c r="WTQ947" s="108"/>
      <c r="WTR947" s="108"/>
      <c r="WTS947" s="108"/>
      <c r="WTT947" s="108"/>
      <c r="WTU947" s="108"/>
      <c r="WTV947" s="108"/>
      <c r="WTW947" s="108"/>
      <c r="WTX947" s="108"/>
      <c r="WTY947" s="108"/>
      <c r="WTZ947" s="108"/>
      <c r="WUA947" s="108"/>
      <c r="WUB947" s="108"/>
      <c r="WUC947" s="108"/>
      <c r="WUD947" s="108"/>
      <c r="WUE947" s="108"/>
      <c r="WUF947" s="108"/>
      <c r="WUG947" s="108"/>
      <c r="WUH947" s="108"/>
      <c r="WUI947" s="108"/>
      <c r="WUJ947" s="108"/>
      <c r="WUK947" s="108"/>
      <c r="WUL947" s="108"/>
      <c r="WUM947" s="108"/>
      <c r="WUN947" s="108"/>
      <c r="WUO947" s="108"/>
      <c r="WUP947" s="108"/>
      <c r="WUQ947" s="108"/>
      <c r="WUR947" s="108"/>
      <c r="WUS947" s="108"/>
      <c r="WUT947" s="108"/>
      <c r="WUU947" s="108"/>
      <c r="WUV947" s="108"/>
      <c r="WUW947" s="108"/>
      <c r="WUX947" s="108"/>
      <c r="WUY947" s="108"/>
      <c r="WUZ947" s="108"/>
      <c r="WVA947" s="108"/>
      <c r="WVB947" s="108"/>
      <c r="WVC947" s="108"/>
      <c r="WVD947" s="108"/>
      <c r="WVE947" s="108"/>
      <c r="WVF947" s="108"/>
      <c r="WVG947" s="108"/>
      <c r="WVH947" s="108"/>
      <c r="WVI947" s="108"/>
      <c r="WVJ947" s="108"/>
      <c r="WVK947" s="108"/>
      <c r="WVL947" s="108"/>
      <c r="WVM947" s="108"/>
      <c r="WVN947" s="108"/>
      <c r="WVO947" s="108"/>
      <c r="WVP947" s="108"/>
      <c r="WVQ947" s="108"/>
      <c r="WVR947" s="108"/>
      <c r="WVS947" s="108"/>
      <c r="WVT947" s="108"/>
      <c r="WVU947" s="108"/>
      <c r="WVV947" s="108"/>
      <c r="WVW947" s="108"/>
      <c r="WVX947" s="108"/>
      <c r="WVY947" s="108"/>
      <c r="WVZ947" s="108"/>
      <c r="WWA947" s="108"/>
      <c r="WWB947" s="108"/>
      <c r="WWC947" s="108"/>
      <c r="WWD947" s="108"/>
      <c r="WWE947" s="108"/>
      <c r="WWF947" s="108"/>
      <c r="WWG947" s="108"/>
      <c r="WWH947" s="108"/>
      <c r="WWI947" s="108"/>
      <c r="WWJ947" s="108"/>
      <c r="WWK947" s="108"/>
      <c r="WWL947" s="108"/>
      <c r="WWM947" s="108"/>
      <c r="WWN947" s="108"/>
      <c r="WWO947" s="108"/>
      <c r="WWP947" s="108"/>
      <c r="WWQ947" s="108"/>
      <c r="WWR947" s="108"/>
      <c r="WWS947" s="108"/>
      <c r="WWT947" s="108"/>
      <c r="WWU947" s="108"/>
      <c r="WWV947" s="108"/>
      <c r="WWW947" s="108"/>
      <c r="WWX947" s="108"/>
      <c r="WWY947" s="108"/>
      <c r="WWZ947" s="108"/>
      <c r="WXA947" s="108"/>
      <c r="WXB947" s="108"/>
      <c r="WXC947" s="108"/>
      <c r="WXD947" s="108"/>
      <c r="WXE947" s="108"/>
      <c r="WXF947" s="108"/>
      <c r="WXG947" s="108"/>
      <c r="WXH947" s="108"/>
      <c r="WXI947" s="108"/>
      <c r="WXJ947" s="108"/>
      <c r="WXK947" s="108"/>
      <c r="WXL947" s="108"/>
      <c r="WXM947" s="108"/>
      <c r="WXN947" s="108"/>
      <c r="WXO947" s="108"/>
      <c r="WXP947" s="108"/>
      <c r="WXQ947" s="108"/>
      <c r="WXR947" s="108"/>
      <c r="WXS947" s="108"/>
      <c r="WXT947" s="108"/>
      <c r="WXU947" s="108"/>
      <c r="WXV947" s="108"/>
      <c r="WXW947" s="108"/>
      <c r="WXX947" s="108"/>
      <c r="WXY947" s="108"/>
      <c r="WXZ947" s="108"/>
      <c r="WYA947" s="108"/>
      <c r="WYB947" s="108"/>
      <c r="WYC947" s="108"/>
      <c r="WYD947" s="108"/>
      <c r="WYE947" s="108"/>
      <c r="WYF947" s="108"/>
      <c r="WYG947" s="108"/>
      <c r="WYH947" s="108"/>
      <c r="WYI947" s="108"/>
      <c r="WYJ947" s="108"/>
      <c r="WYK947" s="108"/>
      <c r="WYL947" s="108"/>
      <c r="WYM947" s="108"/>
      <c r="WYN947" s="108"/>
      <c r="WYO947" s="108"/>
      <c r="WYP947" s="108"/>
      <c r="WYQ947" s="108"/>
      <c r="WYR947" s="108"/>
      <c r="WYS947" s="108"/>
      <c r="WYT947" s="108"/>
      <c r="WYU947" s="108"/>
      <c r="WYV947" s="108"/>
      <c r="WYW947" s="108"/>
      <c r="WYX947" s="108"/>
      <c r="WYY947" s="108"/>
      <c r="WYZ947" s="108"/>
      <c r="WZA947" s="108"/>
      <c r="WZB947" s="108"/>
      <c r="WZC947" s="108"/>
      <c r="WZD947" s="108"/>
      <c r="WZE947" s="108"/>
      <c r="WZF947" s="108"/>
      <c r="WZG947" s="108"/>
      <c r="WZH947" s="108"/>
      <c r="WZI947" s="108"/>
      <c r="WZJ947" s="108"/>
      <c r="WZK947" s="108"/>
      <c r="WZL947" s="108"/>
      <c r="WZM947" s="108"/>
      <c r="WZN947" s="108"/>
      <c r="WZO947" s="108"/>
      <c r="WZP947" s="108"/>
      <c r="WZQ947" s="108"/>
      <c r="WZR947" s="108"/>
      <c r="WZS947" s="108"/>
      <c r="WZT947" s="108"/>
      <c r="WZU947" s="108"/>
      <c r="WZV947" s="108"/>
      <c r="WZW947" s="108"/>
      <c r="WZX947" s="108"/>
      <c r="WZY947" s="108"/>
      <c r="WZZ947" s="108"/>
      <c r="XAA947" s="108"/>
      <c r="XAB947" s="108"/>
      <c r="XAC947" s="108"/>
      <c r="XAD947" s="108"/>
      <c r="XAE947" s="108"/>
      <c r="XAF947" s="108"/>
      <c r="XAG947" s="108"/>
      <c r="XAH947" s="108"/>
      <c r="XAI947" s="108"/>
      <c r="XAJ947" s="108"/>
      <c r="XAK947" s="108"/>
      <c r="XAL947" s="108"/>
      <c r="XAM947" s="108"/>
      <c r="XAN947" s="108"/>
      <c r="XAO947" s="108"/>
      <c r="XAP947" s="108"/>
      <c r="XAQ947" s="108"/>
      <c r="XAR947" s="108"/>
      <c r="XAS947" s="108"/>
      <c r="XAT947" s="108"/>
      <c r="XAU947" s="108"/>
      <c r="XAV947" s="108"/>
      <c r="XAW947" s="108"/>
      <c r="XAX947" s="108"/>
      <c r="XAY947" s="108"/>
      <c r="XAZ947" s="108"/>
      <c r="XBA947" s="108"/>
      <c r="XBB947" s="108"/>
      <c r="XBC947" s="108"/>
      <c r="XBD947" s="108"/>
      <c r="XBE947" s="108"/>
      <c r="XBF947" s="108"/>
      <c r="XBG947" s="108"/>
      <c r="XBH947" s="108"/>
      <c r="XBI947" s="108"/>
      <c r="XBJ947" s="108"/>
      <c r="XBK947" s="108"/>
      <c r="XBL947" s="108"/>
      <c r="XBM947" s="108"/>
      <c r="XBN947" s="108"/>
      <c r="XBO947" s="108"/>
      <c r="XBP947" s="108"/>
      <c r="XBQ947" s="108"/>
      <c r="XBR947" s="108"/>
      <c r="XBS947" s="108"/>
      <c r="XBT947" s="108"/>
      <c r="XBU947" s="108"/>
      <c r="XBV947" s="108"/>
      <c r="XBW947" s="108"/>
      <c r="XBX947" s="108"/>
      <c r="XBY947" s="108"/>
      <c r="XBZ947" s="108"/>
      <c r="XCA947" s="108"/>
      <c r="XCB947" s="108"/>
      <c r="XCC947" s="108"/>
      <c r="XCD947" s="108"/>
      <c r="XCE947" s="108"/>
      <c r="XCF947" s="108"/>
      <c r="XCG947" s="108"/>
      <c r="XCH947" s="108"/>
      <c r="XCI947" s="108"/>
      <c r="XCJ947" s="108"/>
      <c r="XCK947" s="108"/>
      <c r="XCL947" s="108"/>
      <c r="XCM947" s="108"/>
      <c r="XCN947" s="108"/>
      <c r="XCO947" s="108"/>
      <c r="XCP947" s="108"/>
      <c r="XCQ947" s="108"/>
      <c r="XCR947" s="108"/>
      <c r="XCS947" s="108"/>
      <c r="XCT947" s="108"/>
      <c r="XCU947" s="108"/>
      <c r="XCV947" s="108"/>
      <c r="XCW947" s="108"/>
      <c r="XCX947" s="108"/>
      <c r="XCY947" s="108"/>
      <c r="XCZ947" s="108"/>
      <c r="XDA947" s="108"/>
      <c r="XDB947" s="108"/>
      <c r="XDC947" s="108"/>
      <c r="XDD947" s="108"/>
      <c r="XDE947" s="108"/>
      <c r="XDF947" s="108"/>
      <c r="XDG947" s="108"/>
      <c r="XDH947" s="108"/>
      <c r="XDI947" s="108"/>
      <c r="XDJ947" s="108"/>
      <c r="XDK947" s="108"/>
      <c r="XDL947" s="108"/>
      <c r="XDM947" s="108"/>
      <c r="XDN947" s="108"/>
      <c r="XDO947" s="108"/>
      <c r="XDP947" s="108"/>
      <c r="XDQ947" s="108"/>
      <c r="XDR947" s="108"/>
      <c r="XDS947" s="108"/>
      <c r="XDT947" s="108"/>
      <c r="XDU947" s="108"/>
      <c r="XDV947" s="108"/>
      <c r="XDW947" s="108"/>
      <c r="XDX947" s="108"/>
      <c r="XDY947" s="108"/>
      <c r="XDZ947" s="108"/>
      <c r="XEA947" s="108"/>
      <c r="XEB947" s="108"/>
      <c r="XEC947" s="108"/>
      <c r="XED947" s="108"/>
      <c r="XEE947" s="108"/>
      <c r="XEF947" s="108"/>
      <c r="XEG947" s="108"/>
      <c r="XEH947" s="108"/>
      <c r="XEI947" s="108"/>
      <c r="XEJ947" s="108"/>
      <c r="XEK947" s="108"/>
      <c r="XEL947" s="108"/>
      <c r="XEM947" s="108"/>
      <c r="XEN947" s="108"/>
      <c r="XEO947" s="108"/>
      <c r="XEP947" s="108"/>
      <c r="XEQ947" s="108"/>
      <c r="XER947" s="108"/>
      <c r="XES947" s="108"/>
      <c r="XET947" s="108"/>
      <c r="XEU947" s="108"/>
      <c r="XEV947" s="108"/>
      <c r="XEW947" s="108"/>
      <c r="XEX947" s="108"/>
      <c r="XEY947" s="108"/>
      <c r="XEZ947" s="108"/>
      <c r="XFA947" s="108"/>
      <c r="XFB947" s="108"/>
      <c r="XFC947" s="108"/>
    </row>
    <row r="948" spans="1:16383" x14ac:dyDescent="0.25">
      <c r="A948" s="113">
        <v>246510</v>
      </c>
      <c r="B948" s="112" t="s">
        <v>907</v>
      </c>
      <c r="C948" s="111">
        <f>VLOOKUP(A948,cuc!$A$2:$H$2088,8,FALSE)</f>
        <v>0</v>
      </c>
      <c r="D948" s="118"/>
      <c r="E948" s="114"/>
    </row>
    <row r="949" spans="1:16383" x14ac:dyDescent="0.25">
      <c r="A949" s="113">
        <v>246515</v>
      </c>
      <c r="B949" s="112" t="s">
        <v>906</v>
      </c>
      <c r="C949" s="111">
        <f>VLOOKUP(A949,cuc!$A$2:$H$2088,8,FALSE)</f>
        <v>41161882.859999999</v>
      </c>
      <c r="D949" s="118"/>
      <c r="E949" s="114"/>
    </row>
    <row r="950" spans="1:16383" x14ac:dyDescent="0.25">
      <c r="A950" s="113">
        <v>246595</v>
      </c>
      <c r="B950" s="112" t="s">
        <v>213</v>
      </c>
      <c r="C950" s="111">
        <f>VLOOKUP(A950,cuc!$A$2:$H$2088,8,FALSE)</f>
        <v>0</v>
      </c>
      <c r="D950" s="118"/>
      <c r="E950" s="114"/>
    </row>
    <row r="951" spans="1:16383" x14ac:dyDescent="0.25">
      <c r="A951" s="113">
        <v>247000</v>
      </c>
      <c r="B951" s="112" t="s">
        <v>905</v>
      </c>
      <c r="C951" s="111">
        <f>VLOOKUP(A951,cuc!$A$2:$H$2088,8,FALSE)</f>
        <v>0</v>
      </c>
      <c r="D951" s="118"/>
      <c r="E951" s="114"/>
    </row>
    <row r="952" spans="1:16383" x14ac:dyDescent="0.25">
      <c r="A952" s="113">
        <v>247500</v>
      </c>
      <c r="B952" s="112" t="s">
        <v>904</v>
      </c>
      <c r="C952" s="111">
        <f>VLOOKUP(A952,cuc!$A$2:$H$2088,8,FALSE)</f>
        <v>0</v>
      </c>
      <c r="D952" s="118"/>
      <c r="E952" s="114"/>
    </row>
    <row r="953" spans="1:16383" x14ac:dyDescent="0.25">
      <c r="A953" s="113">
        <v>247505</v>
      </c>
      <c r="B953" s="112" t="s">
        <v>903</v>
      </c>
      <c r="C953" s="111">
        <f>VLOOKUP(A953,cuc!$A$2:$H$2088,8,FALSE)</f>
        <v>0</v>
      </c>
      <c r="D953" s="118"/>
      <c r="E953" s="114"/>
    </row>
    <row r="954" spans="1:16383" x14ac:dyDescent="0.25">
      <c r="A954" s="113">
        <v>247510</v>
      </c>
      <c r="B954" s="112" t="s">
        <v>902</v>
      </c>
      <c r="C954" s="111">
        <f>VLOOKUP(A954,cuc!$A$2:$H$2088,8,FALSE)</f>
        <v>0</v>
      </c>
      <c r="D954" s="118"/>
      <c r="E954" s="114"/>
    </row>
    <row r="955" spans="1:16383" x14ac:dyDescent="0.25">
      <c r="A955" s="113">
        <v>248000</v>
      </c>
      <c r="B955" s="112" t="s">
        <v>901</v>
      </c>
      <c r="C955" s="111">
        <f>VLOOKUP(A955,cuc!$A$2:$H$2088,8,FALSE)</f>
        <v>0</v>
      </c>
      <c r="D955" s="118"/>
      <c r="E955" s="114"/>
    </row>
    <row r="956" spans="1:16383" x14ac:dyDescent="0.25">
      <c r="A956" s="113">
        <v>248500</v>
      </c>
      <c r="B956" s="112" t="s">
        <v>900</v>
      </c>
      <c r="C956" s="111">
        <f>VLOOKUP(A956,cuc!$A$2:$H$2088,8,FALSE)</f>
        <v>0</v>
      </c>
      <c r="D956" s="118"/>
      <c r="E956" s="114"/>
    </row>
    <row r="957" spans="1:16383" x14ac:dyDescent="0.25">
      <c r="A957" s="113">
        <v>249500</v>
      </c>
      <c r="B957" s="112" t="s">
        <v>899</v>
      </c>
      <c r="C957" s="111">
        <f>VLOOKUP(A957,cuc!$A$2:$H$2088,8,FALSE)</f>
        <v>0</v>
      </c>
      <c r="D957" s="118"/>
      <c r="E957" s="114"/>
    </row>
    <row r="958" spans="1:16383" x14ac:dyDescent="0.25">
      <c r="A958" s="113">
        <v>249900</v>
      </c>
      <c r="B958" s="112" t="s">
        <v>898</v>
      </c>
      <c r="C958" s="111">
        <f>VLOOKUP(A958,cuc!$A$2:$H$2088,8,FALSE)</f>
        <v>0</v>
      </c>
      <c r="D958" s="118"/>
      <c r="E958" s="114"/>
    </row>
    <row r="959" spans="1:16383" x14ac:dyDescent="0.25">
      <c r="A959" s="113">
        <v>250000</v>
      </c>
      <c r="B959" s="112" t="s">
        <v>897</v>
      </c>
      <c r="C959" s="111">
        <f>VLOOKUP(A959,cuc!$A$2:$H$2088,8,FALSE)</f>
        <v>0</v>
      </c>
      <c r="D959" s="118"/>
      <c r="E959" s="114"/>
    </row>
    <row r="960" spans="1:16383" x14ac:dyDescent="0.25">
      <c r="A960" s="113">
        <v>260000</v>
      </c>
      <c r="B960" s="112" t="s">
        <v>896</v>
      </c>
      <c r="C960" s="111">
        <f>VLOOKUP(A960,cuc!$A$2:$H$2088,8,FALSE)</f>
        <v>44302318.479999997</v>
      </c>
      <c r="D960" s="118"/>
      <c r="E960" s="114"/>
    </row>
    <row r="961" spans="1:5" x14ac:dyDescent="0.25">
      <c r="A961" s="113">
        <v>260500</v>
      </c>
      <c r="B961" s="112" t="s">
        <v>895</v>
      </c>
      <c r="C961" s="111">
        <f>VLOOKUP(A961,cuc!$A$2:$H$2088,8,FALSE)</f>
        <v>0</v>
      </c>
      <c r="D961" s="118"/>
      <c r="E961" s="114"/>
    </row>
    <row r="962" spans="1:5" x14ac:dyDescent="0.25">
      <c r="A962" s="113">
        <v>261000</v>
      </c>
      <c r="B962" s="112" t="s">
        <v>894</v>
      </c>
      <c r="C962" s="111">
        <f>VLOOKUP(A962,cuc!$A$2:$H$2088,8,FALSE)</f>
        <v>44302318.479999997</v>
      </c>
      <c r="D962" s="118"/>
      <c r="E962" s="114"/>
    </row>
    <row r="963" spans="1:5" x14ac:dyDescent="0.25">
      <c r="A963" s="113">
        <v>261200</v>
      </c>
      <c r="B963" s="112" t="s">
        <v>893</v>
      </c>
      <c r="C963" s="111">
        <f>VLOOKUP(A963,cuc!$A$2:$H$2088,8,FALSE)</f>
        <v>0</v>
      </c>
      <c r="D963" s="118"/>
      <c r="E963" s="114"/>
    </row>
    <row r="964" spans="1:5" x14ac:dyDescent="0.25">
      <c r="A964" s="113">
        <v>261500</v>
      </c>
      <c r="B964" s="112" t="s">
        <v>892</v>
      </c>
      <c r="C964" s="111">
        <f>VLOOKUP(A964,cuc!$A$2:$H$2088,8,FALSE)</f>
        <v>0</v>
      </c>
      <c r="D964" s="118"/>
      <c r="E964" s="114"/>
    </row>
    <row r="965" spans="1:5" x14ac:dyDescent="0.25">
      <c r="A965" s="113">
        <v>262000</v>
      </c>
      <c r="B965" s="112" t="s">
        <v>891</v>
      </c>
      <c r="C965" s="111">
        <f>VLOOKUP(A965,cuc!$A$2:$H$2088,8,FALSE)</f>
        <v>0</v>
      </c>
      <c r="D965" s="118"/>
      <c r="E965" s="114"/>
    </row>
    <row r="966" spans="1:5" x14ac:dyDescent="0.25">
      <c r="A966" s="113">
        <v>262500</v>
      </c>
      <c r="B966" s="112" t="s">
        <v>890</v>
      </c>
      <c r="C966" s="111">
        <f>VLOOKUP(A966,cuc!$A$2:$H$2088,8,FALSE)</f>
        <v>0</v>
      </c>
      <c r="D966" s="118"/>
      <c r="E966" s="114"/>
    </row>
    <row r="967" spans="1:5" x14ac:dyDescent="0.25">
      <c r="A967" s="116">
        <v>264800</v>
      </c>
      <c r="B967" s="115" t="s">
        <v>889</v>
      </c>
      <c r="C967" s="111">
        <f>VLOOKUP(A967,cuc!$A$2:$H$2088,8,FALSE)</f>
        <v>0</v>
      </c>
      <c r="D967" s="118"/>
      <c r="E967" s="114"/>
    </row>
    <row r="968" spans="1:5" x14ac:dyDescent="0.25">
      <c r="A968" s="113">
        <v>265000</v>
      </c>
      <c r="B968" s="112" t="s">
        <v>888</v>
      </c>
      <c r="C968" s="111">
        <f>VLOOKUP(A968,cuc!$A$2:$H$2088,8,FALSE)</f>
        <v>0</v>
      </c>
      <c r="D968" s="118"/>
      <c r="E968" s="114"/>
    </row>
    <row r="969" spans="1:5" x14ac:dyDescent="0.25">
      <c r="A969" s="116">
        <v>265200</v>
      </c>
      <c r="B969" s="115" t="s">
        <v>796</v>
      </c>
      <c r="C969" s="111">
        <f>VLOOKUP(A969,cuc!$A$2:$H$2088,8,FALSE)</f>
        <v>0</v>
      </c>
      <c r="D969" s="118"/>
      <c r="E969" s="114"/>
    </row>
    <row r="970" spans="1:5" x14ac:dyDescent="0.25">
      <c r="A970" s="113">
        <v>265500</v>
      </c>
      <c r="B970" s="112" t="s">
        <v>887</v>
      </c>
      <c r="C970" s="111">
        <f>VLOOKUP(A970,cuc!$A$2:$H$2088,8,FALSE)</f>
        <v>0</v>
      </c>
      <c r="D970" s="118"/>
      <c r="E970" s="114"/>
    </row>
    <row r="971" spans="1:5" x14ac:dyDescent="0.25">
      <c r="A971" s="113">
        <v>265800</v>
      </c>
      <c r="B971" s="112" t="s">
        <v>886</v>
      </c>
      <c r="C971" s="111">
        <f>VLOOKUP(A971,cuc!$A$2:$H$2088,8,FALSE)</f>
        <v>0</v>
      </c>
      <c r="D971" s="118"/>
      <c r="E971" s="114"/>
    </row>
    <row r="972" spans="1:5" x14ac:dyDescent="0.25">
      <c r="A972" s="113">
        <v>266000</v>
      </c>
      <c r="B972" s="112" t="s">
        <v>885</v>
      </c>
      <c r="C972" s="111">
        <f>VLOOKUP(A972,cuc!$A$2:$H$2088,8,FALSE)</f>
        <v>0</v>
      </c>
      <c r="D972" s="118"/>
      <c r="E972" s="114"/>
    </row>
    <row r="973" spans="1:5" x14ac:dyDescent="0.25">
      <c r="A973" s="113">
        <v>269500</v>
      </c>
      <c r="B973" s="112" t="s">
        <v>884</v>
      </c>
      <c r="C973" s="111">
        <f>VLOOKUP(A973,cuc!$A$2:$H$2088,8,FALSE)</f>
        <v>0</v>
      </c>
      <c r="D973" s="118"/>
      <c r="E973" s="114"/>
    </row>
    <row r="974" spans="1:5" x14ac:dyDescent="0.25">
      <c r="A974" s="113">
        <v>270000</v>
      </c>
      <c r="B974" s="112" t="s">
        <v>883</v>
      </c>
      <c r="C974" s="111">
        <f>VLOOKUP(A974,cuc!$A$2:$H$2088,8,FALSE)</f>
        <v>172367188.94999999</v>
      </c>
      <c r="D974" s="118"/>
      <c r="E974" s="114"/>
    </row>
    <row r="975" spans="1:5" x14ac:dyDescent="0.25">
      <c r="A975" s="113">
        <v>270500</v>
      </c>
      <c r="B975" s="112" t="s">
        <v>882</v>
      </c>
      <c r="C975" s="111">
        <f>VLOOKUP(A975,cuc!$A$2:$H$2088,8,FALSE)</f>
        <v>0</v>
      </c>
      <c r="D975" s="118"/>
      <c r="E975" s="114"/>
    </row>
    <row r="976" spans="1:5" x14ac:dyDescent="0.25">
      <c r="A976" s="113">
        <v>270505</v>
      </c>
      <c r="B976" s="112" t="s">
        <v>881</v>
      </c>
      <c r="C976" s="111">
        <f>VLOOKUP(A976,cuc!$A$2:$H$2088,8,FALSE)</f>
        <v>0</v>
      </c>
      <c r="D976" s="118"/>
      <c r="E976" s="114"/>
    </row>
    <row r="977" spans="1:5" x14ac:dyDescent="0.25">
      <c r="A977" s="113">
        <v>270510</v>
      </c>
      <c r="B977" s="112" t="s">
        <v>880</v>
      </c>
      <c r="C977" s="111">
        <f>VLOOKUP(A977,cuc!$A$2:$H$2088,8,FALSE)</f>
        <v>0</v>
      </c>
      <c r="D977" s="118"/>
      <c r="E977" s="114"/>
    </row>
    <row r="978" spans="1:5" x14ac:dyDescent="0.25">
      <c r="A978" s="113">
        <v>270525</v>
      </c>
      <c r="B978" s="112" t="s">
        <v>879</v>
      </c>
      <c r="C978" s="111">
        <f>VLOOKUP(A978,cuc!$A$2:$H$2088,8,FALSE)</f>
        <v>0</v>
      </c>
      <c r="D978" s="118"/>
      <c r="E978" s="114"/>
    </row>
    <row r="979" spans="1:5" x14ac:dyDescent="0.25">
      <c r="A979" s="113">
        <v>270530</v>
      </c>
      <c r="B979" s="112" t="s">
        <v>878</v>
      </c>
      <c r="C979" s="111">
        <f>VLOOKUP(A979,cuc!$A$2:$H$2088,8,FALSE)</f>
        <v>0</v>
      </c>
      <c r="D979" s="118"/>
      <c r="E979" s="114"/>
    </row>
    <row r="980" spans="1:5" x14ac:dyDescent="0.25">
      <c r="A980" s="113">
        <v>270535</v>
      </c>
      <c r="B980" s="112" t="s">
        <v>877</v>
      </c>
      <c r="C980" s="111">
        <f>VLOOKUP(A980,cuc!$A$2:$H$2088,8,FALSE)</f>
        <v>0</v>
      </c>
      <c r="D980" s="118"/>
      <c r="E980" s="114"/>
    </row>
    <row r="981" spans="1:5" x14ac:dyDescent="0.25">
      <c r="A981" s="113">
        <v>270540</v>
      </c>
      <c r="B981" s="112" t="s">
        <v>876</v>
      </c>
      <c r="C981" s="111">
        <f>VLOOKUP(A981,cuc!$A$2:$H$2088,8,FALSE)</f>
        <v>0</v>
      </c>
      <c r="D981" s="118"/>
      <c r="E981" s="114"/>
    </row>
    <row r="982" spans="1:5" x14ac:dyDescent="0.25">
      <c r="A982" s="113">
        <v>270545</v>
      </c>
      <c r="B982" s="112" t="s">
        <v>875</v>
      </c>
      <c r="C982" s="111">
        <f>VLOOKUP(A982,cuc!$A$2:$H$2088,8,FALSE)</f>
        <v>0</v>
      </c>
      <c r="D982" s="118"/>
      <c r="E982" s="114"/>
    </row>
    <row r="983" spans="1:5" x14ac:dyDescent="0.25">
      <c r="A983" s="113">
        <v>270550</v>
      </c>
      <c r="B983" s="112" t="s">
        <v>874</v>
      </c>
      <c r="C983" s="111">
        <f>VLOOKUP(A983,cuc!$A$2:$H$2088,8,FALSE)</f>
        <v>0</v>
      </c>
      <c r="D983" s="118"/>
      <c r="E983" s="114"/>
    </row>
    <row r="984" spans="1:5" x14ac:dyDescent="0.25">
      <c r="A984" s="113">
        <v>270595</v>
      </c>
      <c r="B984" s="112" t="s">
        <v>873</v>
      </c>
      <c r="C984" s="111">
        <f>VLOOKUP(A984,cuc!$A$2:$H$2088,8,FALSE)</f>
        <v>0</v>
      </c>
      <c r="D984" s="118"/>
      <c r="E984" s="114"/>
    </row>
    <row r="985" spans="1:5" x14ac:dyDescent="0.25">
      <c r="A985" s="113">
        <v>271000</v>
      </c>
      <c r="B985" s="112" t="s">
        <v>872</v>
      </c>
      <c r="C985" s="111">
        <f>VLOOKUP(A985,cuc!$A$2:$H$2088,8,FALSE)</f>
        <v>123604806</v>
      </c>
      <c r="D985" s="118"/>
      <c r="E985" s="114"/>
    </row>
    <row r="986" spans="1:5" x14ac:dyDescent="0.25">
      <c r="A986" s="113">
        <v>271005</v>
      </c>
      <c r="B986" s="112" t="s">
        <v>871</v>
      </c>
      <c r="C986" s="111">
        <f>VLOOKUP(A986,cuc!$A$2:$H$2088,8,FALSE)</f>
        <v>123604806</v>
      </c>
      <c r="D986" s="118"/>
      <c r="E986" s="114"/>
    </row>
    <row r="987" spans="1:5" x14ac:dyDescent="0.25">
      <c r="A987" s="113">
        <v>271020</v>
      </c>
      <c r="B987" s="112" t="s">
        <v>870</v>
      </c>
      <c r="C987" s="111">
        <f>VLOOKUP(A987,cuc!$A$2:$H$2088,8,FALSE)</f>
        <v>0</v>
      </c>
      <c r="D987" s="118"/>
      <c r="E987" s="114"/>
    </row>
    <row r="988" spans="1:5" x14ac:dyDescent="0.25">
      <c r="A988" s="113">
        <v>271500</v>
      </c>
      <c r="B988" s="112" t="s">
        <v>869</v>
      </c>
      <c r="C988" s="111">
        <f>VLOOKUP(A988,cuc!$A$2:$H$2088,8,FALSE)</f>
        <v>0</v>
      </c>
      <c r="D988" s="118"/>
      <c r="E988" s="114"/>
    </row>
    <row r="989" spans="1:5" x14ac:dyDescent="0.25">
      <c r="A989" s="113">
        <v>271510</v>
      </c>
      <c r="B989" s="112" t="s">
        <v>651</v>
      </c>
      <c r="C989" s="111">
        <f>VLOOKUP(A989,cuc!$A$2:$H$2088,8,FALSE)</f>
        <v>0</v>
      </c>
      <c r="D989" s="118"/>
      <c r="E989" s="114"/>
    </row>
    <row r="990" spans="1:5" x14ac:dyDescent="0.25">
      <c r="A990" s="113">
        <v>271515</v>
      </c>
      <c r="B990" s="112" t="s">
        <v>650</v>
      </c>
      <c r="C990" s="111">
        <f>VLOOKUP(A990,cuc!$A$2:$H$2088,8,FALSE)</f>
        <v>0</v>
      </c>
      <c r="D990" s="118"/>
      <c r="E990" s="114"/>
    </row>
    <row r="991" spans="1:5" x14ac:dyDescent="0.25">
      <c r="A991" s="113">
        <v>271520</v>
      </c>
      <c r="B991" s="112" t="s">
        <v>649</v>
      </c>
      <c r="C991" s="111">
        <f>VLOOKUP(A991,cuc!$A$2:$H$2088,8,FALSE)</f>
        <v>0</v>
      </c>
      <c r="D991" s="118"/>
      <c r="E991" s="114"/>
    </row>
    <row r="992" spans="1:5" x14ac:dyDescent="0.25">
      <c r="A992" s="113">
        <v>271525</v>
      </c>
      <c r="B992" s="112" t="s">
        <v>648</v>
      </c>
      <c r="C992" s="111">
        <f>VLOOKUP(A992,cuc!$A$2:$H$2088,8,FALSE)</f>
        <v>0</v>
      </c>
      <c r="D992" s="118"/>
      <c r="E992" s="114"/>
    </row>
    <row r="993" spans="1:5" x14ac:dyDescent="0.25">
      <c r="A993" s="113">
        <v>271530</v>
      </c>
      <c r="B993" s="112" t="s">
        <v>647</v>
      </c>
      <c r="C993" s="111">
        <f>VLOOKUP(A993,cuc!$A$2:$H$2088,8,FALSE)</f>
        <v>0</v>
      </c>
      <c r="D993" s="118"/>
      <c r="E993" s="114"/>
    </row>
    <row r="994" spans="1:5" x14ac:dyDescent="0.25">
      <c r="A994" s="113">
        <v>271535</v>
      </c>
      <c r="B994" s="112" t="s">
        <v>646</v>
      </c>
      <c r="C994" s="111">
        <f>VLOOKUP(A994,cuc!$A$2:$H$2088,8,FALSE)</f>
        <v>0</v>
      </c>
      <c r="D994" s="118"/>
      <c r="E994" s="114"/>
    </row>
    <row r="995" spans="1:5" x14ac:dyDescent="0.25">
      <c r="A995" s="113">
        <v>271540</v>
      </c>
      <c r="B995" s="112" t="s">
        <v>645</v>
      </c>
      <c r="C995" s="111">
        <f>VLOOKUP(A995,cuc!$A$2:$H$2088,8,FALSE)</f>
        <v>0</v>
      </c>
      <c r="D995" s="118"/>
      <c r="E995" s="114"/>
    </row>
    <row r="996" spans="1:5" x14ac:dyDescent="0.25">
      <c r="A996" s="113">
        <v>271545</v>
      </c>
      <c r="B996" s="112" t="s">
        <v>644</v>
      </c>
      <c r="C996" s="111">
        <f>VLOOKUP(A996,cuc!$A$2:$H$2088,8,FALSE)</f>
        <v>0</v>
      </c>
      <c r="D996" s="118"/>
      <c r="E996" s="114"/>
    </row>
    <row r="997" spans="1:5" x14ac:dyDescent="0.25">
      <c r="A997" s="113">
        <v>271595</v>
      </c>
      <c r="B997" s="112" t="s">
        <v>514</v>
      </c>
      <c r="C997" s="111">
        <f>VLOOKUP(A997,cuc!$A$2:$H$2088,8,FALSE)</f>
        <v>0</v>
      </c>
      <c r="D997" s="118"/>
      <c r="E997" s="114"/>
    </row>
    <row r="998" spans="1:5" x14ac:dyDescent="0.25">
      <c r="A998" s="113">
        <v>272000</v>
      </c>
      <c r="B998" s="112" t="s">
        <v>868</v>
      </c>
      <c r="C998" s="111">
        <f>VLOOKUP(A998,cuc!$A$2:$H$2088,8,FALSE)</f>
        <v>37162660.950000003</v>
      </c>
      <c r="D998" s="118"/>
      <c r="E998" s="114"/>
    </row>
    <row r="999" spans="1:5" x14ac:dyDescent="0.25">
      <c r="A999" s="113">
        <v>272005</v>
      </c>
      <c r="B999" s="112" t="s">
        <v>867</v>
      </c>
      <c r="C999" s="111">
        <f>VLOOKUP(A999,cuc!$A$2:$H$2088,8,FALSE)</f>
        <v>0</v>
      </c>
      <c r="D999" s="118"/>
      <c r="E999" s="114"/>
    </row>
    <row r="1000" spans="1:5" x14ac:dyDescent="0.25">
      <c r="A1000" s="113">
        <v>272010</v>
      </c>
      <c r="B1000" s="112" t="s">
        <v>483</v>
      </c>
      <c r="C1000" s="111">
        <f>VLOOKUP(A1000,cuc!$A$2:$H$2088,8,FALSE)</f>
        <v>0</v>
      </c>
      <c r="D1000" s="118"/>
      <c r="E1000" s="114"/>
    </row>
    <row r="1001" spans="1:5" x14ac:dyDescent="0.25">
      <c r="A1001" s="113">
        <v>272015</v>
      </c>
      <c r="B1001" s="112" t="s">
        <v>451</v>
      </c>
      <c r="C1001" s="111">
        <f>VLOOKUP(A1001,cuc!$A$2:$H$2088,8,FALSE)</f>
        <v>0</v>
      </c>
      <c r="D1001" s="118"/>
      <c r="E1001" s="114"/>
    </row>
    <row r="1002" spans="1:5" x14ac:dyDescent="0.25">
      <c r="A1002" s="113">
        <v>272020</v>
      </c>
      <c r="B1002" s="112" t="s">
        <v>453</v>
      </c>
      <c r="C1002" s="111">
        <f>VLOOKUP(A1002,cuc!$A$2:$H$2088,8,FALSE)</f>
        <v>0</v>
      </c>
      <c r="D1002" s="118"/>
      <c r="E1002" s="114"/>
    </row>
    <row r="1003" spans="1:5" x14ac:dyDescent="0.25">
      <c r="A1003" s="113">
        <v>272025</v>
      </c>
      <c r="B1003" s="112" t="s">
        <v>866</v>
      </c>
      <c r="C1003" s="111">
        <f>VLOOKUP(A1003,cuc!$A$2:$H$2088,8,FALSE)</f>
        <v>0</v>
      </c>
      <c r="D1003" s="118"/>
      <c r="E1003" s="114"/>
    </row>
    <row r="1004" spans="1:5" x14ac:dyDescent="0.25">
      <c r="A1004" s="113">
        <v>272030</v>
      </c>
      <c r="B1004" s="112" t="s">
        <v>840</v>
      </c>
      <c r="C1004" s="111">
        <f>VLOOKUP(A1004,cuc!$A$2:$H$2088,8,FALSE)</f>
        <v>0</v>
      </c>
      <c r="D1004" s="118"/>
      <c r="E1004" s="114"/>
    </row>
    <row r="1005" spans="1:5" x14ac:dyDescent="0.25">
      <c r="A1005" s="113">
        <v>272035</v>
      </c>
      <c r="B1005" s="112" t="s">
        <v>865</v>
      </c>
      <c r="C1005" s="111">
        <f>VLOOKUP(A1005,cuc!$A$2:$H$2088,8,FALSE)</f>
        <v>0</v>
      </c>
      <c r="D1005" s="118"/>
      <c r="E1005" s="114"/>
    </row>
    <row r="1006" spans="1:5" x14ac:dyDescent="0.25">
      <c r="A1006" s="113">
        <v>272095</v>
      </c>
      <c r="B1006" s="112" t="s">
        <v>213</v>
      </c>
      <c r="C1006" s="111">
        <f>VLOOKUP(A1006,cuc!$A$2:$H$2088,8,FALSE)</f>
        <v>37162660.950000003</v>
      </c>
      <c r="D1006" s="118"/>
      <c r="E1006" s="114"/>
    </row>
    <row r="1007" spans="1:5" x14ac:dyDescent="0.25">
      <c r="A1007" s="113">
        <v>272500</v>
      </c>
      <c r="B1007" s="112" t="s">
        <v>864</v>
      </c>
      <c r="C1007" s="111">
        <f>VLOOKUP(A1007,cuc!$A$2:$H$2088,8,FALSE)</f>
        <v>11599722</v>
      </c>
      <c r="D1007" s="118"/>
      <c r="E1007" s="114"/>
    </row>
    <row r="1008" spans="1:5" x14ac:dyDescent="0.25">
      <c r="A1008" s="113">
        <v>272505</v>
      </c>
      <c r="B1008" s="112" t="s">
        <v>863</v>
      </c>
      <c r="C1008" s="111">
        <f>VLOOKUP(A1008,cuc!$A$2:$H$2088,8,FALSE)</f>
        <v>11599722</v>
      </c>
      <c r="D1008" s="118"/>
      <c r="E1008" s="114"/>
    </row>
    <row r="1009" spans="1:5" x14ac:dyDescent="0.25">
      <c r="A1009" s="113">
        <v>272510</v>
      </c>
      <c r="B1009" s="112" t="s">
        <v>862</v>
      </c>
      <c r="C1009" s="111">
        <f>VLOOKUP(A1009,cuc!$A$2:$H$2088,8,FALSE)</f>
        <v>0</v>
      </c>
      <c r="D1009" s="118"/>
      <c r="E1009" s="114"/>
    </row>
    <row r="1010" spans="1:5" x14ac:dyDescent="0.25">
      <c r="A1010" s="113">
        <v>273000</v>
      </c>
      <c r="B1010" s="112" t="s">
        <v>861</v>
      </c>
      <c r="C1010" s="111">
        <f>VLOOKUP(A1010,cuc!$A$2:$H$2088,8,FALSE)</f>
        <v>0</v>
      </c>
      <c r="D1010" s="118"/>
      <c r="E1010" s="114"/>
    </row>
    <row r="1011" spans="1:5" x14ac:dyDescent="0.25">
      <c r="A1011" s="113">
        <v>273500</v>
      </c>
      <c r="B1011" s="112" t="s">
        <v>860</v>
      </c>
      <c r="C1011" s="111">
        <f>VLOOKUP(A1011,cuc!$A$2:$H$2088,8,FALSE)</f>
        <v>0</v>
      </c>
      <c r="D1011" s="118"/>
      <c r="E1011" s="114"/>
    </row>
    <row r="1012" spans="1:5" x14ac:dyDescent="0.25">
      <c r="A1012" s="113">
        <v>274000</v>
      </c>
      <c r="B1012" s="112" t="s">
        <v>859</v>
      </c>
      <c r="C1012" s="111">
        <f>VLOOKUP(A1012,cuc!$A$2:$H$2088,8,FALSE)</f>
        <v>0</v>
      </c>
      <c r="D1012" s="118"/>
      <c r="E1012" s="114"/>
    </row>
    <row r="1013" spans="1:5" x14ac:dyDescent="0.25">
      <c r="A1013" s="113">
        <v>274500</v>
      </c>
      <c r="B1013" s="112" t="s">
        <v>858</v>
      </c>
      <c r="C1013" s="111">
        <f>VLOOKUP(A1013,cuc!$A$2:$H$2088,8,FALSE)</f>
        <v>0</v>
      </c>
      <c r="D1013" s="118"/>
      <c r="E1013" s="114"/>
    </row>
    <row r="1014" spans="1:5" x14ac:dyDescent="0.25">
      <c r="A1014" s="113">
        <v>274505</v>
      </c>
      <c r="B1014" s="112" t="s">
        <v>855</v>
      </c>
      <c r="C1014" s="111">
        <f>VLOOKUP(A1014,cuc!$A$2:$H$2088,8,FALSE)</f>
        <v>0</v>
      </c>
      <c r="D1014" s="118"/>
      <c r="E1014" s="114"/>
    </row>
    <row r="1015" spans="1:5" x14ac:dyDescent="0.25">
      <c r="A1015" s="113">
        <v>274510</v>
      </c>
      <c r="B1015" s="112" t="s">
        <v>854</v>
      </c>
      <c r="C1015" s="111">
        <f>VLOOKUP(A1015,cuc!$A$2:$H$2088,8,FALSE)</f>
        <v>0</v>
      </c>
      <c r="D1015" s="118"/>
      <c r="E1015" s="114"/>
    </row>
    <row r="1016" spans="1:5" x14ac:dyDescent="0.25">
      <c r="A1016" s="113">
        <v>274515</v>
      </c>
      <c r="B1016" s="112" t="s">
        <v>853</v>
      </c>
      <c r="C1016" s="111">
        <f>VLOOKUP(A1016,cuc!$A$2:$H$2088,8,FALSE)</f>
        <v>0</v>
      </c>
      <c r="D1016" s="118"/>
      <c r="E1016" s="114"/>
    </row>
    <row r="1017" spans="1:5" x14ac:dyDescent="0.25">
      <c r="A1017" s="113">
        <v>274520</v>
      </c>
      <c r="B1017" s="112" t="s">
        <v>852</v>
      </c>
      <c r="C1017" s="111">
        <f>VLOOKUP(A1017,cuc!$A$2:$H$2088,8,FALSE)</f>
        <v>0</v>
      </c>
      <c r="D1017" s="118"/>
      <c r="E1017" s="114"/>
    </row>
    <row r="1018" spans="1:5" x14ac:dyDescent="0.25">
      <c r="A1018" s="113">
        <v>274525</v>
      </c>
      <c r="B1018" s="112" t="s">
        <v>851</v>
      </c>
      <c r="C1018" s="111">
        <f>VLOOKUP(A1018,cuc!$A$2:$H$2088,8,FALSE)</f>
        <v>0</v>
      </c>
      <c r="D1018" s="118"/>
      <c r="E1018" s="114"/>
    </row>
    <row r="1019" spans="1:5" x14ac:dyDescent="0.25">
      <c r="A1019" s="113">
        <v>274530</v>
      </c>
      <c r="B1019" s="112" t="s">
        <v>850</v>
      </c>
      <c r="C1019" s="111">
        <f>VLOOKUP(A1019,cuc!$A$2:$H$2088,8,FALSE)</f>
        <v>0</v>
      </c>
      <c r="D1019" s="118"/>
      <c r="E1019" s="114"/>
    </row>
    <row r="1020" spans="1:5" x14ac:dyDescent="0.25">
      <c r="A1020" s="113">
        <v>274535</v>
      </c>
      <c r="B1020" s="112" t="s">
        <v>849</v>
      </c>
      <c r="C1020" s="111">
        <f>VLOOKUP(A1020,cuc!$A$2:$H$2088,8,FALSE)</f>
        <v>0</v>
      </c>
      <c r="D1020" s="118"/>
      <c r="E1020" s="114"/>
    </row>
    <row r="1021" spans="1:5" x14ac:dyDescent="0.25">
      <c r="A1021" s="113">
        <v>274540</v>
      </c>
      <c r="B1021" s="112" t="s">
        <v>848</v>
      </c>
      <c r="C1021" s="111">
        <f>VLOOKUP(A1021,cuc!$A$2:$H$2088,8,FALSE)</f>
        <v>0</v>
      </c>
      <c r="D1021" s="118"/>
      <c r="E1021" s="114"/>
    </row>
    <row r="1022" spans="1:5" x14ac:dyDescent="0.25">
      <c r="A1022" s="113">
        <v>274545</v>
      </c>
      <c r="B1022" s="112" t="s">
        <v>847</v>
      </c>
      <c r="C1022" s="111">
        <f>VLOOKUP(A1022,cuc!$A$2:$H$2088,8,FALSE)</f>
        <v>0</v>
      </c>
      <c r="D1022" s="118"/>
      <c r="E1022" s="114"/>
    </row>
    <row r="1023" spans="1:5" x14ac:dyDescent="0.25">
      <c r="A1023" s="113">
        <v>274550</v>
      </c>
      <c r="B1023" s="112" t="s">
        <v>846</v>
      </c>
      <c r="C1023" s="111">
        <f>VLOOKUP(A1023,cuc!$A$2:$H$2088,8,FALSE)</f>
        <v>0</v>
      </c>
      <c r="D1023" s="118"/>
      <c r="E1023" s="114"/>
    </row>
    <row r="1024" spans="1:5" x14ac:dyDescent="0.25">
      <c r="A1024" s="113">
        <v>275000</v>
      </c>
      <c r="B1024" s="112" t="s">
        <v>857</v>
      </c>
      <c r="C1024" s="111">
        <f>VLOOKUP(A1024,cuc!$A$2:$H$2088,8,FALSE)</f>
        <v>0</v>
      </c>
      <c r="D1024" s="118"/>
      <c r="E1024" s="114"/>
    </row>
    <row r="1025" spans="1:5" x14ac:dyDescent="0.25">
      <c r="A1025" s="113">
        <v>275005</v>
      </c>
      <c r="B1025" s="112" t="s">
        <v>855</v>
      </c>
      <c r="C1025" s="111">
        <f>VLOOKUP(A1025,cuc!$A$2:$H$2088,8,FALSE)</f>
        <v>0</v>
      </c>
      <c r="D1025" s="118"/>
      <c r="E1025" s="114"/>
    </row>
    <row r="1026" spans="1:5" x14ac:dyDescent="0.25">
      <c r="A1026" s="113">
        <v>275010</v>
      </c>
      <c r="B1026" s="112" t="s">
        <v>854</v>
      </c>
      <c r="C1026" s="111">
        <f>VLOOKUP(A1026,cuc!$A$2:$H$2088,8,FALSE)</f>
        <v>0</v>
      </c>
      <c r="D1026" s="118"/>
      <c r="E1026" s="114"/>
    </row>
    <row r="1027" spans="1:5" x14ac:dyDescent="0.25">
      <c r="A1027" s="113">
        <v>275015</v>
      </c>
      <c r="B1027" s="112" t="s">
        <v>853</v>
      </c>
      <c r="C1027" s="111">
        <f>VLOOKUP(A1027,cuc!$A$2:$H$2088,8,FALSE)</f>
        <v>0</v>
      </c>
      <c r="D1027" s="118"/>
      <c r="E1027" s="114"/>
    </row>
    <row r="1028" spans="1:5" x14ac:dyDescent="0.25">
      <c r="A1028" s="113">
        <v>275020</v>
      </c>
      <c r="B1028" s="112" t="s">
        <v>852</v>
      </c>
      <c r="C1028" s="111">
        <f>VLOOKUP(A1028,cuc!$A$2:$H$2088,8,FALSE)</f>
        <v>0</v>
      </c>
      <c r="D1028" s="118"/>
      <c r="E1028" s="114"/>
    </row>
    <row r="1029" spans="1:5" x14ac:dyDescent="0.25">
      <c r="A1029" s="113">
        <v>275025</v>
      </c>
      <c r="B1029" s="112" t="s">
        <v>851</v>
      </c>
      <c r="C1029" s="111">
        <f>VLOOKUP(A1029,cuc!$A$2:$H$2088,8,FALSE)</f>
        <v>0</v>
      </c>
      <c r="D1029" s="118"/>
      <c r="E1029" s="114"/>
    </row>
    <row r="1030" spans="1:5" x14ac:dyDescent="0.25">
      <c r="A1030" s="113">
        <v>275030</v>
      </c>
      <c r="B1030" s="112" t="s">
        <v>850</v>
      </c>
      <c r="C1030" s="111">
        <f>VLOOKUP(A1030,cuc!$A$2:$H$2088,8,FALSE)</f>
        <v>0</v>
      </c>
      <c r="D1030" s="118"/>
      <c r="E1030" s="114"/>
    </row>
    <row r="1031" spans="1:5" x14ac:dyDescent="0.25">
      <c r="A1031" s="113">
        <v>275035</v>
      </c>
      <c r="B1031" s="112" t="s">
        <v>849</v>
      </c>
      <c r="C1031" s="111">
        <f>VLOOKUP(A1031,cuc!$A$2:$H$2088,8,FALSE)</f>
        <v>0</v>
      </c>
      <c r="D1031" s="118"/>
      <c r="E1031" s="114"/>
    </row>
    <row r="1032" spans="1:5" x14ac:dyDescent="0.25">
      <c r="A1032" s="113">
        <v>275040</v>
      </c>
      <c r="B1032" s="112" t="s">
        <v>848</v>
      </c>
      <c r="C1032" s="111">
        <f>VLOOKUP(A1032,cuc!$A$2:$H$2088,8,FALSE)</f>
        <v>0</v>
      </c>
      <c r="D1032" s="118"/>
      <c r="E1032" s="114"/>
    </row>
    <row r="1033" spans="1:5" x14ac:dyDescent="0.25">
      <c r="A1033" s="113">
        <v>275045</v>
      </c>
      <c r="B1033" s="112" t="s">
        <v>847</v>
      </c>
      <c r="C1033" s="111">
        <f>VLOOKUP(A1033,cuc!$A$2:$H$2088,8,FALSE)</f>
        <v>0</v>
      </c>
      <c r="D1033" s="118"/>
      <c r="E1033" s="114"/>
    </row>
    <row r="1034" spans="1:5" x14ac:dyDescent="0.25">
      <c r="A1034" s="113">
        <v>275050</v>
      </c>
      <c r="B1034" s="112" t="s">
        <v>846</v>
      </c>
      <c r="C1034" s="111">
        <f>VLOOKUP(A1034,cuc!$A$2:$H$2088,8,FALSE)</f>
        <v>0</v>
      </c>
      <c r="D1034" s="118"/>
      <c r="E1034" s="114"/>
    </row>
    <row r="1035" spans="1:5" x14ac:dyDescent="0.25">
      <c r="A1035" s="113">
        <v>275500</v>
      </c>
      <c r="B1035" s="112" t="s">
        <v>856</v>
      </c>
      <c r="C1035" s="111">
        <f>VLOOKUP(A1035,cuc!$A$2:$H$2088,8,FALSE)</f>
        <v>0</v>
      </c>
      <c r="D1035" s="118"/>
      <c r="E1035" s="114"/>
    </row>
    <row r="1036" spans="1:5" x14ac:dyDescent="0.25">
      <c r="A1036" s="113">
        <v>275505</v>
      </c>
      <c r="B1036" s="112" t="s">
        <v>855</v>
      </c>
      <c r="C1036" s="111">
        <f>VLOOKUP(A1036,cuc!$A$2:$H$2088,8,FALSE)</f>
        <v>0</v>
      </c>
      <c r="D1036" s="118"/>
      <c r="E1036" s="114"/>
    </row>
    <row r="1037" spans="1:5" x14ac:dyDescent="0.25">
      <c r="A1037" s="113">
        <v>275510</v>
      </c>
      <c r="B1037" s="112" t="s">
        <v>854</v>
      </c>
      <c r="C1037" s="111">
        <f>VLOOKUP(A1037,cuc!$A$2:$H$2088,8,FALSE)</f>
        <v>0</v>
      </c>
      <c r="D1037" s="118"/>
      <c r="E1037" s="114"/>
    </row>
    <row r="1038" spans="1:5" x14ac:dyDescent="0.25">
      <c r="A1038" s="113">
        <v>275515</v>
      </c>
      <c r="B1038" s="112" t="s">
        <v>853</v>
      </c>
      <c r="C1038" s="111">
        <f>VLOOKUP(A1038,cuc!$A$2:$H$2088,8,FALSE)</f>
        <v>0</v>
      </c>
      <c r="D1038" s="118"/>
      <c r="E1038" s="114"/>
    </row>
    <row r="1039" spans="1:5" x14ac:dyDescent="0.25">
      <c r="A1039" s="113">
        <v>275520</v>
      </c>
      <c r="B1039" s="112" t="s">
        <v>852</v>
      </c>
      <c r="C1039" s="111">
        <f>VLOOKUP(A1039,cuc!$A$2:$H$2088,8,FALSE)</f>
        <v>0</v>
      </c>
      <c r="D1039" s="118"/>
      <c r="E1039" s="114"/>
    </row>
    <row r="1040" spans="1:5" x14ac:dyDescent="0.25">
      <c r="A1040" s="113">
        <v>275525</v>
      </c>
      <c r="B1040" s="112" t="s">
        <v>851</v>
      </c>
      <c r="C1040" s="111">
        <f>VLOOKUP(A1040,cuc!$A$2:$H$2088,8,FALSE)</f>
        <v>0</v>
      </c>
      <c r="D1040" s="118"/>
      <c r="E1040" s="114"/>
    </row>
    <row r="1041" spans="1:5" x14ac:dyDescent="0.25">
      <c r="A1041" s="113">
        <v>275530</v>
      </c>
      <c r="B1041" s="112" t="s">
        <v>850</v>
      </c>
      <c r="C1041" s="111">
        <f>VLOOKUP(A1041,cuc!$A$2:$H$2088,8,FALSE)</f>
        <v>0</v>
      </c>
      <c r="D1041" s="118"/>
      <c r="E1041" s="114"/>
    </row>
    <row r="1042" spans="1:5" x14ac:dyDescent="0.25">
      <c r="A1042" s="113">
        <v>275535</v>
      </c>
      <c r="B1042" s="112" t="s">
        <v>849</v>
      </c>
      <c r="C1042" s="111">
        <f>VLOOKUP(A1042,cuc!$A$2:$H$2088,8,FALSE)</f>
        <v>0</v>
      </c>
      <c r="D1042" s="118"/>
      <c r="E1042" s="114"/>
    </row>
    <row r="1043" spans="1:5" x14ac:dyDescent="0.25">
      <c r="A1043" s="113">
        <v>275540</v>
      </c>
      <c r="B1043" s="112" t="s">
        <v>848</v>
      </c>
      <c r="C1043" s="111">
        <f>VLOOKUP(A1043,cuc!$A$2:$H$2088,8,FALSE)</f>
        <v>0</v>
      </c>
      <c r="D1043" s="118"/>
      <c r="E1043" s="114"/>
    </row>
    <row r="1044" spans="1:5" x14ac:dyDescent="0.25">
      <c r="A1044" s="113">
        <v>275545</v>
      </c>
      <c r="B1044" s="112" t="s">
        <v>847</v>
      </c>
      <c r="C1044" s="111">
        <f>VLOOKUP(A1044,cuc!$A$2:$H$2088,8,FALSE)</f>
        <v>0</v>
      </c>
      <c r="D1044" s="118"/>
      <c r="E1044" s="114"/>
    </row>
    <row r="1045" spans="1:5" x14ac:dyDescent="0.25">
      <c r="A1045" s="113">
        <v>275550</v>
      </c>
      <c r="B1045" s="112" t="s">
        <v>846</v>
      </c>
      <c r="C1045" s="111">
        <f>VLOOKUP(A1045,cuc!$A$2:$H$2088,8,FALSE)</f>
        <v>0</v>
      </c>
      <c r="D1045" s="118"/>
      <c r="E1045" s="114"/>
    </row>
    <row r="1046" spans="1:5" x14ac:dyDescent="0.25">
      <c r="A1046" s="113">
        <v>276000</v>
      </c>
      <c r="B1046" s="112" t="s">
        <v>845</v>
      </c>
      <c r="C1046" s="111">
        <f>VLOOKUP(A1046,cuc!$A$2:$H$2088,8,FALSE)</f>
        <v>0</v>
      </c>
      <c r="D1046" s="118"/>
      <c r="E1046" s="114"/>
    </row>
    <row r="1047" spans="1:5" x14ac:dyDescent="0.25">
      <c r="A1047" s="113">
        <v>276005</v>
      </c>
      <c r="B1047" s="112" t="s">
        <v>844</v>
      </c>
      <c r="C1047" s="111">
        <f>VLOOKUP(A1047,cuc!$A$2:$H$2088,8,FALSE)</f>
        <v>0</v>
      </c>
      <c r="D1047" s="118"/>
      <c r="E1047" s="114"/>
    </row>
    <row r="1048" spans="1:5" x14ac:dyDescent="0.25">
      <c r="A1048" s="113">
        <v>276015</v>
      </c>
      <c r="B1048" s="112" t="s">
        <v>843</v>
      </c>
      <c r="C1048" s="111">
        <f>VLOOKUP(A1048,cuc!$A$2:$H$2088,8,FALSE)</f>
        <v>0</v>
      </c>
      <c r="D1048" s="118"/>
      <c r="E1048" s="114"/>
    </row>
    <row r="1049" spans="1:5" x14ac:dyDescent="0.25">
      <c r="A1049" s="113">
        <v>276020</v>
      </c>
      <c r="B1049" s="112" t="s">
        <v>842</v>
      </c>
      <c r="C1049" s="111">
        <f>VLOOKUP(A1049,cuc!$A$2:$H$2088,8,FALSE)</f>
        <v>0</v>
      </c>
      <c r="D1049" s="118"/>
      <c r="E1049" s="114"/>
    </row>
    <row r="1050" spans="1:5" x14ac:dyDescent="0.25">
      <c r="A1050" s="113">
        <v>276500</v>
      </c>
      <c r="B1050" s="112" t="s">
        <v>841</v>
      </c>
      <c r="C1050" s="111">
        <f>VLOOKUP(A1050,cuc!$A$2:$H$2088,8,FALSE)</f>
        <v>0</v>
      </c>
      <c r="D1050" s="118"/>
      <c r="E1050" s="114"/>
    </row>
    <row r="1051" spans="1:5" x14ac:dyDescent="0.25">
      <c r="A1051" s="113">
        <v>276505</v>
      </c>
      <c r="B1051" s="112" t="s">
        <v>840</v>
      </c>
      <c r="C1051" s="111">
        <f>VLOOKUP(A1051,cuc!$A$2:$H$2088,8,FALSE)</f>
        <v>0</v>
      </c>
      <c r="D1051" s="118"/>
      <c r="E1051" s="114"/>
    </row>
    <row r="1052" spans="1:5" x14ac:dyDescent="0.25">
      <c r="A1052" s="113">
        <v>276510</v>
      </c>
      <c r="B1052" s="112" t="s">
        <v>839</v>
      </c>
      <c r="C1052" s="111">
        <f>VLOOKUP(A1052,cuc!$A$2:$H$2088,8,FALSE)</f>
        <v>0</v>
      </c>
      <c r="D1052" s="118"/>
      <c r="E1052" s="114"/>
    </row>
    <row r="1053" spans="1:5" x14ac:dyDescent="0.25">
      <c r="A1053" s="113">
        <v>276515</v>
      </c>
      <c r="B1053" s="112" t="s">
        <v>838</v>
      </c>
      <c r="C1053" s="111">
        <f>VLOOKUP(A1053,cuc!$A$2:$H$2088,8,FALSE)</f>
        <v>0</v>
      </c>
      <c r="D1053" s="118"/>
      <c r="E1053" s="114"/>
    </row>
    <row r="1054" spans="1:5" x14ac:dyDescent="0.25">
      <c r="A1054" s="113">
        <v>276520</v>
      </c>
      <c r="B1054" s="112" t="s">
        <v>837</v>
      </c>
      <c r="C1054" s="111">
        <f>VLOOKUP(A1054,cuc!$A$2:$H$2088,8,FALSE)</f>
        <v>0</v>
      </c>
      <c r="D1054" s="118"/>
      <c r="E1054" s="114"/>
    </row>
    <row r="1055" spans="1:5" x14ac:dyDescent="0.25">
      <c r="A1055" s="113">
        <v>276525</v>
      </c>
      <c r="B1055" s="112" t="s">
        <v>836</v>
      </c>
      <c r="C1055" s="111">
        <f>VLOOKUP(A1055,cuc!$A$2:$H$2088,8,FALSE)</f>
        <v>0</v>
      </c>
      <c r="D1055" s="118"/>
      <c r="E1055" s="114"/>
    </row>
    <row r="1056" spans="1:5" x14ac:dyDescent="0.25">
      <c r="A1056" s="113">
        <v>280000</v>
      </c>
      <c r="B1056" s="112" t="s">
        <v>835</v>
      </c>
      <c r="C1056" s="111">
        <f>VLOOKUP(A1056,cuc!$A$2:$H$2088,8,FALSE)</f>
        <v>61313277</v>
      </c>
      <c r="D1056" s="118"/>
      <c r="E1056" s="114"/>
    </row>
    <row r="1057" spans="1:5" x14ac:dyDescent="0.25">
      <c r="A1057" s="113">
        <v>280500</v>
      </c>
      <c r="B1057" s="112" t="s">
        <v>834</v>
      </c>
      <c r="C1057" s="111">
        <f>VLOOKUP(A1057,cuc!$A$2:$H$2088,8,FALSE)</f>
        <v>0</v>
      </c>
      <c r="D1057" s="118"/>
      <c r="E1057" s="114"/>
    </row>
    <row r="1058" spans="1:5" x14ac:dyDescent="0.25">
      <c r="A1058" s="113">
        <v>281000</v>
      </c>
      <c r="B1058" s="112" t="s">
        <v>833</v>
      </c>
      <c r="C1058" s="111">
        <f>VLOOKUP(A1058,cuc!$A$2:$H$2088,8,FALSE)</f>
        <v>0</v>
      </c>
      <c r="D1058" s="118"/>
      <c r="E1058" s="114"/>
    </row>
    <row r="1059" spans="1:5" x14ac:dyDescent="0.25">
      <c r="A1059" s="113">
        <v>281500</v>
      </c>
      <c r="B1059" s="112" t="s">
        <v>832</v>
      </c>
      <c r="C1059" s="111">
        <f>VLOOKUP(A1059,cuc!$A$2:$H$2088,8,FALSE)</f>
        <v>0</v>
      </c>
      <c r="D1059" s="118"/>
      <c r="E1059" s="114"/>
    </row>
    <row r="1060" spans="1:5" x14ac:dyDescent="0.25">
      <c r="A1060" s="113">
        <v>282000</v>
      </c>
      <c r="B1060" s="112" t="s">
        <v>831</v>
      </c>
      <c r="C1060" s="111">
        <f>VLOOKUP(A1060,cuc!$A$2:$H$2088,8,FALSE)</f>
        <v>0</v>
      </c>
      <c r="D1060" s="118"/>
      <c r="E1060" s="114"/>
    </row>
    <row r="1061" spans="1:5" x14ac:dyDescent="0.25">
      <c r="A1061" s="113">
        <v>282500</v>
      </c>
      <c r="B1061" s="112" t="s">
        <v>830</v>
      </c>
      <c r="C1061" s="111">
        <f>VLOOKUP(A1061,cuc!$A$2:$H$2088,8,FALSE)</f>
        <v>0</v>
      </c>
      <c r="D1061" s="118"/>
      <c r="E1061" s="114"/>
    </row>
    <row r="1062" spans="1:5" x14ac:dyDescent="0.25">
      <c r="A1062" s="113">
        <v>283000</v>
      </c>
      <c r="B1062" s="112" t="s">
        <v>829</v>
      </c>
      <c r="C1062" s="111">
        <f>VLOOKUP(A1062,cuc!$A$2:$H$2088,8,FALSE)</f>
        <v>0</v>
      </c>
      <c r="D1062" s="118"/>
      <c r="E1062" s="114"/>
    </row>
    <row r="1063" spans="1:5" x14ac:dyDescent="0.25">
      <c r="A1063" s="113">
        <v>283100</v>
      </c>
      <c r="B1063" s="112" t="s">
        <v>828</v>
      </c>
      <c r="C1063" s="111">
        <f>VLOOKUP(A1063,cuc!$A$2:$H$2088,8,FALSE)</f>
        <v>0</v>
      </c>
      <c r="D1063" s="118"/>
      <c r="E1063" s="114"/>
    </row>
    <row r="1064" spans="1:5" x14ac:dyDescent="0.25">
      <c r="A1064" s="113">
        <v>283200</v>
      </c>
      <c r="B1064" s="112" t="s">
        <v>827</v>
      </c>
      <c r="C1064" s="111">
        <f>VLOOKUP(A1064,cuc!$A$2:$H$2088,8,FALSE)</f>
        <v>0</v>
      </c>
      <c r="D1064" s="118"/>
      <c r="E1064" s="114"/>
    </row>
    <row r="1065" spans="1:5" x14ac:dyDescent="0.25">
      <c r="A1065" s="113">
        <v>283300</v>
      </c>
      <c r="B1065" s="112" t="s">
        <v>826</v>
      </c>
      <c r="C1065" s="111">
        <f>VLOOKUP(A1065,cuc!$A$2:$H$2088,8,FALSE)</f>
        <v>0</v>
      </c>
      <c r="D1065" s="118"/>
      <c r="E1065" s="114"/>
    </row>
    <row r="1066" spans="1:5" x14ac:dyDescent="0.25">
      <c r="A1066" s="113">
        <v>283500</v>
      </c>
      <c r="B1066" s="112" t="s">
        <v>825</v>
      </c>
      <c r="C1066" s="111">
        <f>VLOOKUP(A1066,cuc!$A$2:$H$2088,8,FALSE)</f>
        <v>61313277</v>
      </c>
      <c r="D1066" s="118"/>
      <c r="E1066" s="114"/>
    </row>
    <row r="1067" spans="1:5" x14ac:dyDescent="0.25">
      <c r="A1067" s="113">
        <v>290000</v>
      </c>
      <c r="B1067" s="112" t="s">
        <v>824</v>
      </c>
      <c r="C1067" s="111">
        <f>VLOOKUP(A1067,cuc!$A$2:$H$2088,8,FALSE)</f>
        <v>0</v>
      </c>
      <c r="D1067" s="118"/>
      <c r="E1067" s="114"/>
    </row>
    <row r="1068" spans="1:5" x14ac:dyDescent="0.25">
      <c r="A1068" s="113">
        <v>300000</v>
      </c>
      <c r="B1068" s="112" t="s">
        <v>823</v>
      </c>
      <c r="C1068" s="111">
        <f>VLOOKUP(A1068,cuc!$A$2:$H$2088,8,FALSE)</f>
        <v>12146168081.780001</v>
      </c>
      <c r="D1068" s="118"/>
      <c r="E1068" s="114"/>
    </row>
    <row r="1069" spans="1:5" x14ac:dyDescent="0.25">
      <c r="A1069" s="113">
        <v>310000</v>
      </c>
      <c r="B1069" s="112" t="s">
        <v>822</v>
      </c>
      <c r="C1069" s="111">
        <f>VLOOKUP(A1069,cuc!$A$2:$H$2088,8,FALSE)</f>
        <v>3611143548.9499998</v>
      </c>
      <c r="D1069" s="118"/>
      <c r="E1069" s="114"/>
    </row>
    <row r="1070" spans="1:5" x14ac:dyDescent="0.25">
      <c r="A1070" s="113">
        <v>310500</v>
      </c>
      <c r="B1070" s="112" t="s">
        <v>821</v>
      </c>
      <c r="C1070" s="111">
        <f>VLOOKUP(A1070,cuc!$A$2:$H$2088,8,FALSE)</f>
        <v>2430059748.9499998</v>
      </c>
      <c r="D1070" s="118"/>
      <c r="E1070" s="114"/>
    </row>
    <row r="1071" spans="1:5" x14ac:dyDescent="0.25">
      <c r="A1071" s="113">
        <v>310505</v>
      </c>
      <c r="B1071" s="112" t="s">
        <v>818</v>
      </c>
      <c r="C1071" s="111">
        <f>VLOOKUP(A1071,cuc!$A$2:$H$2088,8,FALSE)</f>
        <v>2430059748.9499998</v>
      </c>
      <c r="D1071" s="118"/>
      <c r="E1071" s="114"/>
    </row>
    <row r="1072" spans="1:5" x14ac:dyDescent="0.25">
      <c r="A1072" s="113">
        <v>310510</v>
      </c>
      <c r="B1072" s="112" t="s">
        <v>820</v>
      </c>
      <c r="C1072" s="111">
        <f>VLOOKUP(A1072,cuc!$A$2:$H$2088,8,FALSE)</f>
        <v>0</v>
      </c>
      <c r="D1072" s="118"/>
      <c r="E1072" s="114"/>
    </row>
    <row r="1073" spans="1:5" x14ac:dyDescent="0.25">
      <c r="A1073" s="113">
        <v>311000</v>
      </c>
      <c r="B1073" s="112" t="s">
        <v>819</v>
      </c>
      <c r="C1073" s="111">
        <f>VLOOKUP(A1073,cuc!$A$2:$H$2088,8,FALSE)</f>
        <v>1181083800</v>
      </c>
      <c r="D1073" s="118"/>
      <c r="E1073" s="114"/>
    </row>
    <row r="1074" spans="1:5" x14ac:dyDescent="0.25">
      <c r="A1074" s="113">
        <v>311005</v>
      </c>
      <c r="B1074" s="112" t="s">
        <v>818</v>
      </c>
      <c r="C1074" s="111">
        <f>VLOOKUP(A1074,cuc!$A$2:$H$2088,8,FALSE)</f>
        <v>1181083800</v>
      </c>
      <c r="D1074" s="118"/>
      <c r="E1074" s="114"/>
    </row>
    <row r="1075" spans="1:5" x14ac:dyDescent="0.25">
      <c r="A1075" s="113">
        <v>311010</v>
      </c>
      <c r="B1075" s="112" t="s">
        <v>817</v>
      </c>
      <c r="C1075" s="111">
        <f>VLOOKUP(A1075,cuc!$A$2:$H$2088,8,FALSE)</f>
        <v>0</v>
      </c>
      <c r="D1075" s="118"/>
      <c r="E1075" s="114"/>
    </row>
    <row r="1076" spans="1:5" x14ac:dyDescent="0.25">
      <c r="A1076" s="113">
        <v>311500</v>
      </c>
      <c r="B1076" s="112" t="s">
        <v>816</v>
      </c>
      <c r="C1076" s="111">
        <f>VLOOKUP(A1076,cuc!$A$2:$H$2088,8,FALSE)</f>
        <v>0</v>
      </c>
      <c r="D1076" s="118"/>
      <c r="E1076" s="114"/>
    </row>
    <row r="1077" spans="1:5" x14ac:dyDescent="0.25">
      <c r="A1077" s="113">
        <v>311505</v>
      </c>
      <c r="B1077" s="112" t="s">
        <v>815</v>
      </c>
      <c r="C1077" s="111">
        <f>VLOOKUP(A1077,cuc!$A$2:$H$2088,8,FALSE)</f>
        <v>0</v>
      </c>
      <c r="D1077" s="118"/>
      <c r="E1077" s="114"/>
    </row>
    <row r="1078" spans="1:5" x14ac:dyDescent="0.25">
      <c r="A1078" s="113">
        <v>311510</v>
      </c>
      <c r="B1078" s="112" t="s">
        <v>814</v>
      </c>
      <c r="C1078" s="111">
        <f>VLOOKUP(A1078,cuc!$A$2:$H$2088,8,FALSE)</f>
        <v>0</v>
      </c>
      <c r="D1078" s="118"/>
      <c r="E1078" s="114"/>
    </row>
    <row r="1079" spans="1:5" x14ac:dyDescent="0.25">
      <c r="A1079" s="113">
        <v>312000</v>
      </c>
      <c r="B1079" s="112" t="s">
        <v>813</v>
      </c>
      <c r="C1079" s="111">
        <f>VLOOKUP(A1079,cuc!$A$2:$H$2088,8,FALSE)</f>
        <v>0</v>
      </c>
      <c r="D1079" s="118"/>
      <c r="E1079" s="114"/>
    </row>
    <row r="1080" spans="1:5" x14ac:dyDescent="0.25">
      <c r="A1080" s="113">
        <v>320000</v>
      </c>
      <c r="B1080" s="112" t="s">
        <v>812</v>
      </c>
      <c r="C1080" s="111">
        <f>VLOOKUP(A1080,cuc!$A$2:$H$2088,8,FALSE)</f>
        <v>976167040.24000001</v>
      </c>
      <c r="D1080" s="118"/>
      <c r="E1080" s="114"/>
    </row>
    <row r="1081" spans="1:5" x14ac:dyDescent="0.25">
      <c r="A1081" s="113">
        <v>320500</v>
      </c>
      <c r="B1081" s="112" t="s">
        <v>811</v>
      </c>
      <c r="C1081" s="111">
        <f>VLOOKUP(A1081,cuc!$A$2:$H$2088,8,FALSE)</f>
        <v>901690957.24000001</v>
      </c>
      <c r="D1081" s="118"/>
      <c r="E1081" s="114"/>
    </row>
    <row r="1082" spans="1:5" x14ac:dyDescent="0.25">
      <c r="A1082" s="113">
        <v>321000</v>
      </c>
      <c r="B1082" s="112" t="s">
        <v>810</v>
      </c>
      <c r="C1082" s="111">
        <f>VLOOKUP(A1082,cuc!$A$2:$H$2088,8,FALSE)</f>
        <v>68955440</v>
      </c>
      <c r="D1082" s="118"/>
      <c r="E1082" s="114"/>
    </row>
    <row r="1083" spans="1:5" x14ac:dyDescent="0.25">
      <c r="A1083" s="113">
        <v>321500</v>
      </c>
      <c r="B1083" s="112" t="s">
        <v>809</v>
      </c>
      <c r="C1083" s="111">
        <f>VLOOKUP(A1083,cuc!$A$2:$H$2088,8,FALSE)</f>
        <v>0</v>
      </c>
      <c r="D1083" s="118"/>
      <c r="E1083" s="114"/>
    </row>
    <row r="1084" spans="1:5" x14ac:dyDescent="0.25">
      <c r="A1084" s="113">
        <v>322000</v>
      </c>
      <c r="B1084" s="112" t="s">
        <v>808</v>
      </c>
      <c r="C1084" s="111">
        <f>VLOOKUP(A1084,cuc!$A$2:$H$2088,8,FALSE)</f>
        <v>0</v>
      </c>
      <c r="D1084" s="118"/>
      <c r="E1084" s="114"/>
    </row>
    <row r="1085" spans="1:5" x14ac:dyDescent="0.25">
      <c r="A1085" s="113">
        <v>322500</v>
      </c>
      <c r="B1085" s="112" t="s">
        <v>807</v>
      </c>
      <c r="C1085" s="111">
        <f>VLOOKUP(A1085,cuc!$A$2:$H$2088,8,FALSE)</f>
        <v>5520643</v>
      </c>
      <c r="D1085" s="118"/>
      <c r="E1085" s="114"/>
    </row>
    <row r="1086" spans="1:5" x14ac:dyDescent="0.25">
      <c r="A1086" s="113">
        <v>323000</v>
      </c>
      <c r="B1086" s="112" t="s">
        <v>806</v>
      </c>
      <c r="C1086" s="111">
        <f>VLOOKUP(A1086,cuc!$A$2:$H$2088,8,FALSE)</f>
        <v>0</v>
      </c>
      <c r="D1086" s="118"/>
      <c r="E1086" s="114"/>
    </row>
    <row r="1087" spans="1:5" x14ac:dyDescent="0.25">
      <c r="A1087" s="113">
        <v>323500</v>
      </c>
      <c r="B1087" s="112" t="s">
        <v>805</v>
      </c>
      <c r="C1087" s="111">
        <f>VLOOKUP(A1087,cuc!$A$2:$H$2088,8,FALSE)</f>
        <v>0</v>
      </c>
      <c r="D1087" s="118"/>
      <c r="E1087" s="114"/>
    </row>
    <row r="1088" spans="1:5" x14ac:dyDescent="0.25">
      <c r="A1088" s="113">
        <v>328000</v>
      </c>
      <c r="B1088" s="112" t="s">
        <v>804</v>
      </c>
      <c r="C1088" s="111">
        <f>VLOOKUP(A1088,cuc!$A$2:$H$2088,8,FALSE)</f>
        <v>0</v>
      </c>
      <c r="D1088" s="118"/>
      <c r="E1088" s="114"/>
    </row>
    <row r="1089" spans="1:5" x14ac:dyDescent="0.25">
      <c r="A1089" s="113">
        <v>330000</v>
      </c>
      <c r="B1089" s="112" t="s">
        <v>803</v>
      </c>
      <c r="C1089" s="111">
        <f>VLOOKUP(A1089,cuc!$A$2:$H$2088,8,FALSE)</f>
        <v>2930329844.0999999</v>
      </c>
      <c r="D1089" s="118"/>
      <c r="E1089" s="114"/>
    </row>
    <row r="1090" spans="1:5" x14ac:dyDescent="0.25">
      <c r="A1090" s="113">
        <v>330500</v>
      </c>
      <c r="B1090" s="112" t="s">
        <v>802</v>
      </c>
      <c r="C1090" s="111">
        <f>VLOOKUP(A1090,cuc!$A$2:$H$2088,8,FALSE)</f>
        <v>0</v>
      </c>
      <c r="D1090" s="118"/>
      <c r="E1090" s="114"/>
    </row>
    <row r="1091" spans="1:5" x14ac:dyDescent="0.25">
      <c r="A1091" s="113">
        <v>331000</v>
      </c>
      <c r="B1091" s="112" t="s">
        <v>801</v>
      </c>
      <c r="C1091" s="111">
        <f>VLOOKUP(A1091,cuc!$A$2:$H$2088,8,FALSE)</f>
        <v>0</v>
      </c>
      <c r="D1091" s="118"/>
      <c r="E1091" s="114"/>
    </row>
    <row r="1092" spans="1:5" x14ac:dyDescent="0.25">
      <c r="A1092" s="113">
        <v>332000</v>
      </c>
      <c r="B1092" s="112" t="s">
        <v>800</v>
      </c>
      <c r="C1092" s="111">
        <f>VLOOKUP(A1092,cuc!$A$2:$H$2088,8,FALSE)</f>
        <v>0</v>
      </c>
      <c r="D1092" s="118"/>
      <c r="E1092" s="114"/>
    </row>
    <row r="1093" spans="1:5" x14ac:dyDescent="0.25">
      <c r="A1093" s="113">
        <v>332500</v>
      </c>
      <c r="B1093" s="112" t="s">
        <v>799</v>
      </c>
      <c r="C1093" s="111">
        <f>VLOOKUP(A1093,cuc!$A$2:$H$2088,8,FALSE)</f>
        <v>2904378293.0999999</v>
      </c>
      <c r="D1093" s="118"/>
      <c r="E1093" s="114"/>
    </row>
    <row r="1094" spans="1:5" x14ac:dyDescent="0.25">
      <c r="A1094" s="113">
        <v>333000</v>
      </c>
      <c r="B1094" s="112" t="s">
        <v>798</v>
      </c>
      <c r="C1094" s="111">
        <f>VLOOKUP(A1094,cuc!$A$2:$H$2088,8,FALSE)</f>
        <v>25951551</v>
      </c>
      <c r="D1094" s="118"/>
      <c r="E1094" s="114"/>
    </row>
    <row r="1095" spans="1:5" x14ac:dyDescent="0.25">
      <c r="A1095" s="113">
        <v>333500</v>
      </c>
      <c r="B1095" s="112" t="s">
        <v>797</v>
      </c>
      <c r="C1095" s="111">
        <f>VLOOKUP(A1095,cuc!$A$2:$H$2088,8,FALSE)</f>
        <v>0</v>
      </c>
      <c r="D1095" s="118"/>
      <c r="E1095" s="114"/>
    </row>
    <row r="1096" spans="1:5" x14ac:dyDescent="0.25">
      <c r="A1096" s="113">
        <v>334000</v>
      </c>
      <c r="B1096" s="112" t="s">
        <v>796</v>
      </c>
      <c r="C1096" s="111">
        <f>VLOOKUP(A1096,cuc!$A$2:$H$2088,8,FALSE)</f>
        <v>0</v>
      </c>
      <c r="D1096" s="118"/>
      <c r="E1096" s="114"/>
    </row>
    <row r="1097" spans="1:5" x14ac:dyDescent="0.25">
      <c r="A1097" s="113">
        <v>339500</v>
      </c>
      <c r="B1097" s="112" t="s">
        <v>795</v>
      </c>
      <c r="C1097" s="111">
        <f>VLOOKUP(A1097,cuc!$A$2:$H$2088,8,FALSE)</f>
        <v>0</v>
      </c>
      <c r="D1097" s="118"/>
      <c r="E1097" s="114"/>
    </row>
    <row r="1098" spans="1:5" x14ac:dyDescent="0.25">
      <c r="A1098" s="113">
        <v>340000</v>
      </c>
      <c r="B1098" s="112" t="s">
        <v>794</v>
      </c>
      <c r="C1098" s="111">
        <f>VLOOKUP(A1098,cuc!$A$2:$H$2088,8,FALSE)</f>
        <v>3351547</v>
      </c>
      <c r="D1098" s="118"/>
      <c r="E1098" s="114"/>
    </row>
    <row r="1099" spans="1:5" x14ac:dyDescent="0.25">
      <c r="A1099" s="113">
        <v>340500</v>
      </c>
      <c r="B1099" s="112" t="s">
        <v>793</v>
      </c>
      <c r="C1099" s="111">
        <f>VLOOKUP(A1099,cuc!$A$2:$H$2088,8,FALSE)</f>
        <v>3351547</v>
      </c>
      <c r="D1099" s="118"/>
      <c r="E1099" s="114"/>
    </row>
    <row r="1100" spans="1:5" x14ac:dyDescent="0.25">
      <c r="A1100" s="113">
        <v>350000</v>
      </c>
      <c r="B1100" s="112" t="s">
        <v>792</v>
      </c>
      <c r="C1100" s="111">
        <f>VLOOKUP(A1100,cuc!$A$2:$H$2088,8,FALSE)</f>
        <v>54588526.670000002</v>
      </c>
      <c r="D1100" s="118"/>
      <c r="E1100" s="114"/>
    </row>
    <row r="1101" spans="1:5" x14ac:dyDescent="0.25">
      <c r="A1101" s="113">
        <v>350500</v>
      </c>
      <c r="B1101" s="112" t="s">
        <v>775</v>
      </c>
      <c r="C1101" s="111">
        <f>VLOOKUP(A1101,cuc!$A$2:$H$2088,8,FALSE)</f>
        <v>54588526.670000002</v>
      </c>
      <c r="D1101" s="118"/>
      <c r="E1101" s="114"/>
    </row>
    <row r="1102" spans="1:5" x14ac:dyDescent="0.25">
      <c r="A1102" s="113">
        <v>351000</v>
      </c>
      <c r="B1102" s="112" t="s">
        <v>777</v>
      </c>
      <c r="C1102" s="111">
        <f>VLOOKUP(A1102,cuc!$A$2:$H$2088,8,FALSE)</f>
        <v>0</v>
      </c>
      <c r="D1102" s="118"/>
      <c r="E1102" s="114"/>
    </row>
    <row r="1103" spans="1:5" x14ac:dyDescent="0.25">
      <c r="A1103" s="113">
        <v>360000</v>
      </c>
      <c r="B1103" s="112" t="s">
        <v>791</v>
      </c>
      <c r="C1103" s="111">
        <f>VLOOKUP(A1103,cuc!$A$2:$H$2088,8,FALSE)</f>
        <v>0</v>
      </c>
      <c r="D1103" s="118"/>
      <c r="E1103" s="114"/>
    </row>
    <row r="1104" spans="1:5" x14ac:dyDescent="0.25">
      <c r="A1104" s="113">
        <v>360500</v>
      </c>
      <c r="B1104" s="112" t="s">
        <v>775</v>
      </c>
      <c r="C1104" s="111">
        <f>VLOOKUP(A1104,cuc!$A$2:$H$2088,8,FALSE)</f>
        <v>0</v>
      </c>
      <c r="D1104" s="118"/>
      <c r="E1104" s="114"/>
    </row>
    <row r="1105" spans="1:5" x14ac:dyDescent="0.25">
      <c r="A1105" s="113">
        <v>361000</v>
      </c>
      <c r="B1105" s="112" t="s">
        <v>777</v>
      </c>
      <c r="C1105" s="111">
        <f>VLOOKUP(A1105,cuc!$A$2:$H$2088,8,FALSE)</f>
        <v>0</v>
      </c>
      <c r="D1105" s="118"/>
      <c r="E1105" s="114"/>
    </row>
    <row r="1106" spans="1:5" x14ac:dyDescent="0.25">
      <c r="A1106" s="113">
        <v>370000</v>
      </c>
      <c r="B1106" s="112" t="s">
        <v>790</v>
      </c>
      <c r="C1106" s="111">
        <f>VLOOKUP(A1106,cuc!$A$2:$H$2088,8,FALSE)</f>
        <v>4570587574.8199997</v>
      </c>
      <c r="D1106" s="118"/>
      <c r="E1106" s="114"/>
    </row>
    <row r="1107" spans="1:5" x14ac:dyDescent="0.25">
      <c r="A1107" s="113">
        <v>370500</v>
      </c>
      <c r="B1107" s="112" t="s">
        <v>789</v>
      </c>
      <c r="C1107" s="111">
        <f>VLOOKUP(A1107,cuc!$A$2:$H$2088,8,FALSE)</f>
        <v>4323555125.04</v>
      </c>
      <c r="D1107" s="118"/>
      <c r="E1107" s="114"/>
    </row>
    <row r="1108" spans="1:5" x14ac:dyDescent="0.25">
      <c r="A1108" s="113">
        <v>371000</v>
      </c>
      <c r="B1108" s="112" t="s">
        <v>788</v>
      </c>
      <c r="C1108" s="111">
        <f>VLOOKUP(A1108,cuc!$A$2:$H$2088,8,FALSE)</f>
        <v>0</v>
      </c>
      <c r="D1108" s="118"/>
      <c r="E1108" s="114"/>
    </row>
    <row r="1109" spans="1:5" x14ac:dyDescent="0.25">
      <c r="A1109" s="113">
        <v>371500</v>
      </c>
      <c r="B1109" s="112" t="s">
        <v>787</v>
      </c>
      <c r="C1109" s="111">
        <f>VLOOKUP(A1109,cuc!$A$2:$H$2088,8,FALSE)</f>
        <v>247032449.78</v>
      </c>
      <c r="D1109" s="118"/>
      <c r="E1109" s="114"/>
    </row>
    <row r="1110" spans="1:5" x14ac:dyDescent="0.25">
      <c r="A1110" s="113">
        <v>371505</v>
      </c>
      <c r="B1110" s="112" t="s">
        <v>786</v>
      </c>
      <c r="C1110" s="111">
        <f>VLOOKUP(A1110,cuc!$A$2:$H$2088,8,FALSE)</f>
        <v>247032449.78</v>
      </c>
      <c r="D1110" s="118"/>
      <c r="E1110" s="114"/>
    </row>
    <row r="1111" spans="1:5" x14ac:dyDescent="0.25">
      <c r="A1111" s="113">
        <v>371510</v>
      </c>
      <c r="B1111" s="112" t="s">
        <v>785</v>
      </c>
      <c r="C1111" s="111">
        <f>VLOOKUP(A1111,cuc!$A$2:$H$2088,8,FALSE)</f>
        <v>0</v>
      </c>
      <c r="D1111" s="118"/>
      <c r="E1111" s="114"/>
    </row>
    <row r="1112" spans="1:5" x14ac:dyDescent="0.25">
      <c r="A1112" s="113">
        <v>372000</v>
      </c>
      <c r="B1112" s="112" t="s">
        <v>784</v>
      </c>
      <c r="C1112" s="111">
        <f>VLOOKUP(A1112,cuc!$A$2:$H$2088,8,FALSE)</f>
        <v>0</v>
      </c>
      <c r="D1112" s="118"/>
      <c r="E1112" s="114"/>
    </row>
    <row r="1113" spans="1:5" x14ac:dyDescent="0.25">
      <c r="A1113" s="113">
        <v>372500</v>
      </c>
      <c r="B1113" s="112" t="s">
        <v>783</v>
      </c>
      <c r="C1113" s="111">
        <f>VLOOKUP(A1113,cuc!$A$2:$H$2088,8,FALSE)</f>
        <v>0</v>
      </c>
      <c r="D1113" s="118"/>
      <c r="E1113" s="114"/>
    </row>
    <row r="1114" spans="1:5" x14ac:dyDescent="0.25">
      <c r="A1114" s="113">
        <v>373000</v>
      </c>
      <c r="B1114" s="112" t="s">
        <v>782</v>
      </c>
      <c r="C1114" s="111">
        <f>VLOOKUP(A1114,cuc!$A$2:$H$2088,8,FALSE)</f>
        <v>0</v>
      </c>
      <c r="D1114" s="118"/>
      <c r="E1114" s="114"/>
    </row>
    <row r="1115" spans="1:5" x14ac:dyDescent="0.25">
      <c r="A1115" s="113">
        <v>373500</v>
      </c>
      <c r="B1115" s="112" t="s">
        <v>781</v>
      </c>
      <c r="C1115" s="111">
        <f>VLOOKUP(A1115,cuc!$A$2:$H$2088,8,FALSE)</f>
        <v>0</v>
      </c>
      <c r="D1115" s="118"/>
      <c r="E1115" s="114"/>
    </row>
    <row r="1116" spans="1:5" x14ac:dyDescent="0.25">
      <c r="A1116" s="113">
        <v>374000</v>
      </c>
      <c r="B1116" s="112" t="s">
        <v>780</v>
      </c>
      <c r="C1116" s="111">
        <f>VLOOKUP(A1116,cuc!$A$2:$H$2088,8,FALSE)</f>
        <v>0</v>
      </c>
      <c r="D1116" s="118"/>
      <c r="E1116" s="114"/>
    </row>
    <row r="1117" spans="1:5" x14ac:dyDescent="0.25">
      <c r="A1117" s="113">
        <v>374500</v>
      </c>
      <c r="B1117" s="112" t="s">
        <v>779</v>
      </c>
      <c r="C1117" s="111">
        <f>VLOOKUP(A1117,cuc!$A$2:$H$2088,8,FALSE)</f>
        <v>0</v>
      </c>
      <c r="D1117" s="118"/>
      <c r="E1117" s="114"/>
    </row>
    <row r="1118" spans="1:5" x14ac:dyDescent="0.25">
      <c r="A1118" s="113">
        <v>380000</v>
      </c>
      <c r="B1118" s="112" t="s">
        <v>778</v>
      </c>
      <c r="C1118" s="111">
        <f>VLOOKUP(A1118,cuc!$A$2:$H$2088,8,FALSE)</f>
        <v>0</v>
      </c>
      <c r="D1118" s="118"/>
      <c r="E1118" s="114"/>
    </row>
    <row r="1119" spans="1:5" x14ac:dyDescent="0.25">
      <c r="A1119" s="113">
        <v>380500</v>
      </c>
      <c r="B1119" s="112" t="s">
        <v>775</v>
      </c>
      <c r="C1119" s="111">
        <f>VLOOKUP(A1119,cuc!$A$2:$H$2088,8,FALSE)</f>
        <v>0</v>
      </c>
      <c r="D1119" s="118"/>
      <c r="E1119" s="114"/>
    </row>
    <row r="1120" spans="1:5" x14ac:dyDescent="0.25">
      <c r="A1120" s="113">
        <v>381000</v>
      </c>
      <c r="B1120" s="112" t="s">
        <v>777</v>
      </c>
      <c r="C1120" s="111">
        <f>VLOOKUP(A1120,cuc!$A$2:$H$2088,8,FALSE)</f>
        <v>0</v>
      </c>
      <c r="D1120" s="118"/>
      <c r="E1120" s="114"/>
    </row>
    <row r="1121" spans="1:5" x14ac:dyDescent="0.25">
      <c r="A1121" s="113">
        <v>390000</v>
      </c>
      <c r="B1121" s="112" t="s">
        <v>776</v>
      </c>
      <c r="C1121" s="111">
        <f>VLOOKUP(A1121,cuc!$A$2:$H$2088,8,FALSE)</f>
        <v>0</v>
      </c>
      <c r="D1121" s="118"/>
      <c r="E1121" s="114"/>
    </row>
    <row r="1122" spans="1:5" x14ac:dyDescent="0.25">
      <c r="A1122" s="113">
        <v>390500</v>
      </c>
      <c r="B1122" s="112" t="s">
        <v>775</v>
      </c>
      <c r="C1122" s="111">
        <f>VLOOKUP(A1122,cuc!$A$2:$H$2088,8,FALSE)</f>
        <v>0</v>
      </c>
      <c r="D1122" s="118"/>
      <c r="E1122" s="114"/>
    </row>
    <row r="1123" spans="1:5" x14ac:dyDescent="0.25">
      <c r="A1123" s="113">
        <v>391000</v>
      </c>
      <c r="B1123" s="112" t="s">
        <v>774</v>
      </c>
      <c r="C1123" s="111">
        <f>VLOOKUP(A1123,cuc!$A$2:$H$2088,8,FALSE)</f>
        <v>0</v>
      </c>
      <c r="D1123" s="118"/>
      <c r="E1123" s="114"/>
    </row>
    <row r="1124" spans="1:5" x14ac:dyDescent="0.25">
      <c r="A1124" s="113">
        <v>400000</v>
      </c>
      <c r="B1124" s="112" t="s">
        <v>773</v>
      </c>
      <c r="C1124" s="111">
        <f>VLOOKUP(A1124,cuc!$A$2:$H$2088,8,FALSE)</f>
        <v>32138263333.150002</v>
      </c>
      <c r="D1124" s="118"/>
      <c r="E1124" s="114"/>
    </row>
    <row r="1125" spans="1:5" x14ac:dyDescent="0.25">
      <c r="A1125" s="113">
        <v>410000</v>
      </c>
      <c r="B1125" s="112" t="s">
        <v>772</v>
      </c>
      <c r="C1125" s="111">
        <f>VLOOKUP(A1125,cuc!$A$2:$H$2088,8,FALSE)</f>
        <v>32067313165.529999</v>
      </c>
      <c r="D1125" s="118"/>
      <c r="E1125" s="114"/>
    </row>
    <row r="1126" spans="1:5" x14ac:dyDescent="0.25">
      <c r="A1126" s="113">
        <v>410500</v>
      </c>
      <c r="B1126" s="112" t="s">
        <v>415</v>
      </c>
      <c r="C1126" s="111">
        <f>VLOOKUP(A1126,cuc!$A$2:$H$2088,8,FALSE)</f>
        <v>0</v>
      </c>
      <c r="D1126" s="118"/>
      <c r="E1126" s="114"/>
    </row>
    <row r="1127" spans="1:5" x14ac:dyDescent="0.25">
      <c r="A1127" s="113">
        <v>410505</v>
      </c>
      <c r="B1127" s="112" t="s">
        <v>414</v>
      </c>
      <c r="C1127" s="111">
        <f>VLOOKUP(A1127,cuc!$A$2:$H$2088,8,FALSE)</f>
        <v>0</v>
      </c>
      <c r="D1127" s="118"/>
      <c r="E1127" s="114"/>
    </row>
    <row r="1128" spans="1:5" x14ac:dyDescent="0.25">
      <c r="A1128" s="113">
        <v>410510</v>
      </c>
      <c r="B1128" s="112" t="s">
        <v>413</v>
      </c>
      <c r="C1128" s="111">
        <f>VLOOKUP(A1128,cuc!$A$2:$H$2088,8,FALSE)</f>
        <v>0</v>
      </c>
      <c r="D1128" s="118"/>
      <c r="E1128" s="114"/>
    </row>
    <row r="1129" spans="1:5" x14ac:dyDescent="0.25">
      <c r="A1129" s="113">
        <v>410515</v>
      </c>
      <c r="B1129" s="112" t="s">
        <v>412</v>
      </c>
      <c r="C1129" s="111">
        <f>VLOOKUP(A1129,cuc!$A$2:$H$2088,8,FALSE)</f>
        <v>0</v>
      </c>
      <c r="D1129" s="118"/>
      <c r="E1129" s="114"/>
    </row>
    <row r="1130" spans="1:5" x14ac:dyDescent="0.25">
      <c r="A1130" s="113">
        <v>410520</v>
      </c>
      <c r="B1130" s="112" t="s">
        <v>411</v>
      </c>
      <c r="C1130" s="111">
        <f>VLOOKUP(A1130,cuc!$A$2:$H$2088,8,FALSE)</f>
        <v>0</v>
      </c>
      <c r="D1130" s="118"/>
      <c r="E1130" s="114"/>
    </row>
    <row r="1131" spans="1:5" x14ac:dyDescent="0.25">
      <c r="A1131" s="113">
        <v>410525</v>
      </c>
      <c r="B1131" s="112" t="s">
        <v>410</v>
      </c>
      <c r="C1131" s="111">
        <f>VLOOKUP(A1131,cuc!$A$2:$H$2088,8,FALSE)</f>
        <v>0</v>
      </c>
      <c r="D1131" s="118"/>
      <c r="E1131" s="114"/>
    </row>
    <row r="1132" spans="1:5" x14ac:dyDescent="0.25">
      <c r="A1132" s="113">
        <v>410530</v>
      </c>
      <c r="B1132" s="112" t="s">
        <v>409</v>
      </c>
      <c r="C1132" s="111">
        <f>VLOOKUP(A1132,cuc!$A$2:$H$2088,8,FALSE)</f>
        <v>0</v>
      </c>
      <c r="D1132" s="118"/>
      <c r="E1132" s="114"/>
    </row>
    <row r="1133" spans="1:5" x14ac:dyDescent="0.25">
      <c r="A1133" s="113">
        <v>410535</v>
      </c>
      <c r="B1133" s="112" t="s">
        <v>408</v>
      </c>
      <c r="C1133" s="111">
        <f>VLOOKUP(A1133,cuc!$A$2:$H$2088,8,FALSE)</f>
        <v>0</v>
      </c>
      <c r="D1133" s="118"/>
      <c r="E1133" s="114"/>
    </row>
    <row r="1134" spans="1:5" x14ac:dyDescent="0.25">
      <c r="A1134" s="113">
        <v>410540</v>
      </c>
      <c r="B1134" s="112" t="s">
        <v>407</v>
      </c>
      <c r="C1134" s="111">
        <f>VLOOKUP(A1134,cuc!$A$2:$H$2088,8,FALSE)</f>
        <v>0</v>
      </c>
      <c r="D1134" s="118"/>
      <c r="E1134" s="114"/>
    </row>
    <row r="1135" spans="1:5" x14ac:dyDescent="0.25">
      <c r="A1135" s="113">
        <v>410545</v>
      </c>
      <c r="B1135" s="112" t="s">
        <v>406</v>
      </c>
      <c r="C1135" s="111">
        <f>VLOOKUP(A1135,cuc!$A$2:$H$2088,8,FALSE)</f>
        <v>0</v>
      </c>
      <c r="D1135" s="118"/>
      <c r="E1135" s="114"/>
    </row>
    <row r="1136" spans="1:5" x14ac:dyDescent="0.25">
      <c r="A1136" s="113">
        <v>410550</v>
      </c>
      <c r="B1136" s="112" t="s">
        <v>405</v>
      </c>
      <c r="C1136" s="111">
        <f>VLOOKUP(A1136,cuc!$A$2:$H$2088,8,FALSE)</f>
        <v>0</v>
      </c>
      <c r="D1136" s="118"/>
      <c r="E1136" s="114"/>
    </row>
    <row r="1137" spans="1:5" x14ac:dyDescent="0.25">
      <c r="A1137" s="113">
        <v>410555</v>
      </c>
      <c r="B1137" s="112" t="s">
        <v>1852</v>
      </c>
      <c r="C1137" s="111">
        <f>VLOOKUP(A1137,cuc!$A$2:$H$2088,8,FALSE)</f>
        <v>0</v>
      </c>
      <c r="D1137" s="118"/>
      <c r="E1137" s="114"/>
    </row>
    <row r="1138" spans="1:5" x14ac:dyDescent="0.25">
      <c r="A1138" s="113">
        <v>410560</v>
      </c>
      <c r="B1138" s="112" t="s">
        <v>403</v>
      </c>
      <c r="C1138" s="111">
        <f>VLOOKUP(A1138,cuc!$A$2:$H$2088,8,FALSE)</f>
        <v>0</v>
      </c>
      <c r="D1138" s="118"/>
      <c r="E1138" s="114"/>
    </row>
    <row r="1139" spans="1:5" x14ac:dyDescent="0.25">
      <c r="A1139" s="113">
        <v>410565</v>
      </c>
      <c r="B1139" s="112" t="s">
        <v>402</v>
      </c>
      <c r="C1139" s="111">
        <f>VLOOKUP(A1139,cuc!$A$2:$H$2088,8,FALSE)</f>
        <v>0</v>
      </c>
      <c r="D1139" s="118"/>
      <c r="E1139" s="114"/>
    </row>
    <row r="1140" spans="1:5" x14ac:dyDescent="0.25">
      <c r="A1140" s="113">
        <v>410570</v>
      </c>
      <c r="B1140" s="112" t="s">
        <v>401</v>
      </c>
      <c r="C1140" s="111">
        <f>VLOOKUP(A1140,cuc!$A$2:$H$2088,8,FALSE)</f>
        <v>0</v>
      </c>
      <c r="D1140" s="118"/>
      <c r="E1140" s="114"/>
    </row>
    <row r="1141" spans="1:5" x14ac:dyDescent="0.25">
      <c r="A1141" s="113">
        <v>410575</v>
      </c>
      <c r="B1141" s="112" t="s">
        <v>400</v>
      </c>
      <c r="C1141" s="111">
        <f>VLOOKUP(A1141,cuc!$A$2:$H$2088,8,FALSE)</f>
        <v>0</v>
      </c>
      <c r="D1141" s="118"/>
      <c r="E1141" s="114"/>
    </row>
    <row r="1142" spans="1:5" x14ac:dyDescent="0.25">
      <c r="A1142" s="113">
        <v>410580</v>
      </c>
      <c r="B1142" s="112" t="s">
        <v>399</v>
      </c>
      <c r="C1142" s="111">
        <f>VLOOKUP(A1142,cuc!$A$2:$H$2088,8,FALSE)</f>
        <v>0</v>
      </c>
      <c r="D1142" s="118"/>
      <c r="E1142" s="114"/>
    </row>
    <row r="1143" spans="1:5" x14ac:dyDescent="0.25">
      <c r="A1143" s="113">
        <v>411000</v>
      </c>
      <c r="B1143" s="112" t="s">
        <v>398</v>
      </c>
      <c r="C1143" s="111">
        <f>VLOOKUP(A1143,cuc!$A$2:$H$2088,8,FALSE)</f>
        <v>0</v>
      </c>
      <c r="D1143" s="118"/>
      <c r="E1143" s="114"/>
    </row>
    <row r="1144" spans="1:5" x14ac:dyDescent="0.25">
      <c r="A1144" s="113">
        <v>411005</v>
      </c>
      <c r="B1144" s="112" t="s">
        <v>397</v>
      </c>
      <c r="C1144" s="111">
        <f>VLOOKUP(A1144,cuc!$A$2:$H$2088,8,FALSE)</f>
        <v>0</v>
      </c>
      <c r="D1144" s="118"/>
      <c r="E1144" s="114"/>
    </row>
    <row r="1145" spans="1:5" x14ac:dyDescent="0.25">
      <c r="A1145" s="113">
        <v>411010</v>
      </c>
      <c r="B1145" s="112" t="s">
        <v>396</v>
      </c>
      <c r="C1145" s="111">
        <f>VLOOKUP(A1145,cuc!$A$2:$H$2088,8,FALSE)</f>
        <v>0</v>
      </c>
      <c r="D1145" s="118"/>
      <c r="E1145" s="114"/>
    </row>
    <row r="1146" spans="1:5" x14ac:dyDescent="0.25">
      <c r="A1146" s="113">
        <v>411095</v>
      </c>
      <c r="B1146" s="112" t="s">
        <v>221</v>
      </c>
      <c r="C1146" s="111">
        <f>VLOOKUP(A1146,cuc!$A$2:$H$2088,8,FALSE)</f>
        <v>0</v>
      </c>
      <c r="D1146" s="118"/>
      <c r="E1146" s="114"/>
    </row>
    <row r="1147" spans="1:5" x14ac:dyDescent="0.25">
      <c r="A1147" s="113">
        <v>411500</v>
      </c>
      <c r="B1147" s="112" t="s">
        <v>395</v>
      </c>
      <c r="C1147" s="111">
        <f>VLOOKUP(A1147,cuc!$A$2:$H$2088,8,FALSE)</f>
        <v>0</v>
      </c>
      <c r="D1147" s="118"/>
      <c r="E1147" s="114"/>
    </row>
    <row r="1148" spans="1:5" x14ac:dyDescent="0.25">
      <c r="A1148" s="113">
        <v>411505</v>
      </c>
      <c r="B1148" s="112" t="s">
        <v>394</v>
      </c>
      <c r="C1148" s="111">
        <f>VLOOKUP(A1148,cuc!$A$2:$H$2088,8,FALSE)</f>
        <v>0</v>
      </c>
      <c r="D1148" s="118"/>
      <c r="E1148" s="114"/>
    </row>
    <row r="1149" spans="1:5" x14ac:dyDescent="0.25">
      <c r="A1149" s="113">
        <v>411510</v>
      </c>
      <c r="B1149" s="112" t="s">
        <v>393</v>
      </c>
      <c r="C1149" s="111">
        <f>VLOOKUP(A1149,cuc!$A$2:$H$2088,8,FALSE)</f>
        <v>0</v>
      </c>
      <c r="D1149" s="118"/>
      <c r="E1149" s="114"/>
    </row>
    <row r="1150" spans="1:5" x14ac:dyDescent="0.25">
      <c r="A1150" s="113">
        <v>411512</v>
      </c>
      <c r="B1150" s="112" t="s">
        <v>392</v>
      </c>
      <c r="C1150" s="111">
        <f>VLOOKUP(A1150,cuc!$A$2:$H$2088,8,FALSE)</f>
        <v>0</v>
      </c>
      <c r="D1150" s="118"/>
      <c r="E1150" s="114"/>
    </row>
    <row r="1151" spans="1:5" x14ac:dyDescent="0.25">
      <c r="A1151" s="113">
        <v>411514</v>
      </c>
      <c r="B1151" s="112" t="s">
        <v>391</v>
      </c>
      <c r="C1151" s="111">
        <f>VLOOKUP(A1151,cuc!$A$2:$H$2088,8,FALSE)</f>
        <v>0</v>
      </c>
      <c r="D1151" s="118"/>
      <c r="E1151" s="114"/>
    </row>
    <row r="1152" spans="1:5" x14ac:dyDescent="0.25">
      <c r="A1152" s="113">
        <v>411515</v>
      </c>
      <c r="B1152" s="112" t="s">
        <v>390</v>
      </c>
      <c r="C1152" s="111">
        <f>VLOOKUP(A1152,cuc!$A$2:$H$2088,8,FALSE)</f>
        <v>0</v>
      </c>
      <c r="D1152" s="118"/>
      <c r="E1152" s="114"/>
    </row>
    <row r="1153" spans="1:5" x14ac:dyDescent="0.25">
      <c r="A1153" s="113">
        <v>411520</v>
      </c>
      <c r="B1153" s="112" t="s">
        <v>389</v>
      </c>
      <c r="C1153" s="111">
        <f>VLOOKUP(A1153,cuc!$A$2:$H$2088,8,FALSE)</f>
        <v>0</v>
      </c>
      <c r="D1153" s="118"/>
      <c r="E1153" s="114"/>
    </row>
    <row r="1154" spans="1:5" x14ac:dyDescent="0.25">
      <c r="A1154" s="113">
        <v>411525</v>
      </c>
      <c r="B1154" s="112" t="s">
        <v>388</v>
      </c>
      <c r="C1154" s="111">
        <f>VLOOKUP(A1154,cuc!$A$2:$H$2088,8,FALSE)</f>
        <v>0</v>
      </c>
      <c r="D1154" s="118"/>
      <c r="E1154" s="114"/>
    </row>
    <row r="1155" spans="1:5" x14ac:dyDescent="0.25">
      <c r="A1155" s="113">
        <v>411527</v>
      </c>
      <c r="B1155" s="112" t="s">
        <v>387</v>
      </c>
      <c r="C1155" s="111">
        <f>VLOOKUP(A1155,cuc!$A$2:$H$2088,8,FALSE)</f>
        <v>0</v>
      </c>
      <c r="D1155" s="118"/>
      <c r="E1155" s="114"/>
    </row>
    <row r="1156" spans="1:5" x14ac:dyDescent="0.25">
      <c r="A1156" s="113">
        <v>411528</v>
      </c>
      <c r="B1156" s="112" t="s">
        <v>386</v>
      </c>
      <c r="C1156" s="111">
        <f>VLOOKUP(A1156,cuc!$A$2:$H$2088,8,FALSE)</f>
        <v>0</v>
      </c>
      <c r="D1156" s="118"/>
      <c r="E1156" s="114"/>
    </row>
    <row r="1157" spans="1:5" x14ac:dyDescent="0.25">
      <c r="A1157" s="113">
        <v>411530</v>
      </c>
      <c r="B1157" s="112" t="s">
        <v>385</v>
      </c>
      <c r="C1157" s="111">
        <f>VLOOKUP(A1157,cuc!$A$2:$H$2088,8,FALSE)</f>
        <v>0</v>
      </c>
      <c r="D1157" s="118"/>
      <c r="E1157" s="114"/>
    </row>
    <row r="1158" spans="1:5" x14ac:dyDescent="0.25">
      <c r="A1158" s="113">
        <v>411532</v>
      </c>
      <c r="B1158" s="112" t="s">
        <v>384</v>
      </c>
      <c r="C1158" s="111">
        <f>VLOOKUP(A1158,cuc!$A$2:$H$2088,8,FALSE)</f>
        <v>0</v>
      </c>
      <c r="D1158" s="118"/>
      <c r="E1158" s="114"/>
    </row>
    <row r="1159" spans="1:5" x14ac:dyDescent="0.25">
      <c r="A1159" s="113">
        <v>411595</v>
      </c>
      <c r="B1159" s="112" t="s">
        <v>221</v>
      </c>
      <c r="C1159" s="111">
        <f>VLOOKUP(A1159,cuc!$A$2:$H$2088,8,FALSE)</f>
        <v>0</v>
      </c>
      <c r="D1159" s="118"/>
      <c r="E1159" s="114"/>
    </row>
    <row r="1160" spans="1:5" x14ac:dyDescent="0.25">
      <c r="A1160" s="113">
        <v>412000</v>
      </c>
      <c r="B1160" s="112" t="s">
        <v>383</v>
      </c>
      <c r="C1160" s="111">
        <f>VLOOKUP(A1160,cuc!$A$2:$H$2088,8,FALSE)</f>
        <v>0</v>
      </c>
      <c r="D1160" s="118"/>
      <c r="E1160" s="114"/>
    </row>
    <row r="1161" spans="1:5" x14ac:dyDescent="0.25">
      <c r="A1161" s="113">
        <v>412001</v>
      </c>
      <c r="B1161" s="112" t="s">
        <v>382</v>
      </c>
      <c r="C1161" s="111">
        <f>VLOOKUP(A1161,cuc!$A$2:$H$2088,8,FALSE)</f>
        <v>0</v>
      </c>
      <c r="D1161" s="118"/>
      <c r="E1161" s="114"/>
    </row>
    <row r="1162" spans="1:5" x14ac:dyDescent="0.25">
      <c r="A1162" s="113">
        <v>412002</v>
      </c>
      <c r="B1162" s="112" t="s">
        <v>381</v>
      </c>
      <c r="C1162" s="111">
        <f>VLOOKUP(A1162,cuc!$A$2:$H$2088,8,FALSE)</f>
        <v>0</v>
      </c>
      <c r="D1162" s="118"/>
      <c r="E1162" s="114"/>
    </row>
    <row r="1163" spans="1:5" x14ac:dyDescent="0.25">
      <c r="A1163" s="113">
        <v>412003</v>
      </c>
      <c r="B1163" s="112" t="s">
        <v>380</v>
      </c>
      <c r="C1163" s="111">
        <f>VLOOKUP(A1163,cuc!$A$2:$H$2088,8,FALSE)</f>
        <v>0</v>
      </c>
      <c r="D1163" s="118"/>
      <c r="E1163" s="114"/>
    </row>
    <row r="1164" spans="1:5" x14ac:dyDescent="0.25">
      <c r="A1164" s="113">
        <v>412004</v>
      </c>
      <c r="B1164" s="112" t="s">
        <v>379</v>
      </c>
      <c r="C1164" s="111">
        <f>VLOOKUP(A1164,cuc!$A$2:$H$2088,8,FALSE)</f>
        <v>0</v>
      </c>
      <c r="D1164" s="118"/>
      <c r="E1164" s="114"/>
    </row>
    <row r="1165" spans="1:5" x14ac:dyDescent="0.25">
      <c r="A1165" s="113">
        <v>412005</v>
      </c>
      <c r="B1165" s="112" t="s">
        <v>378</v>
      </c>
      <c r="C1165" s="111">
        <f>VLOOKUP(A1165,cuc!$A$2:$H$2088,8,FALSE)</f>
        <v>0</v>
      </c>
      <c r="D1165" s="118"/>
      <c r="E1165" s="114"/>
    </row>
    <row r="1166" spans="1:5" x14ac:dyDescent="0.25">
      <c r="A1166" s="113">
        <v>412006</v>
      </c>
      <c r="B1166" s="112" t="s">
        <v>377</v>
      </c>
      <c r="C1166" s="111">
        <f>VLOOKUP(A1166,cuc!$A$2:$H$2088,8,FALSE)</f>
        <v>0</v>
      </c>
      <c r="D1166" s="118"/>
      <c r="E1166" s="114"/>
    </row>
    <row r="1167" spans="1:5" x14ac:dyDescent="0.25">
      <c r="A1167" s="113">
        <v>412007</v>
      </c>
      <c r="B1167" s="112" t="s">
        <v>376</v>
      </c>
      <c r="C1167" s="111">
        <f>VLOOKUP(A1167,cuc!$A$2:$H$2088,8,FALSE)</f>
        <v>0</v>
      </c>
      <c r="D1167" s="118"/>
      <c r="E1167" s="114"/>
    </row>
    <row r="1168" spans="1:5" x14ac:dyDescent="0.25">
      <c r="A1168" s="113">
        <v>412008</v>
      </c>
      <c r="B1168" s="112" t="s">
        <v>375</v>
      </c>
      <c r="C1168" s="111">
        <f>VLOOKUP(A1168,cuc!$A$2:$H$2088,8,FALSE)</f>
        <v>0</v>
      </c>
      <c r="D1168" s="118"/>
      <c r="E1168" s="114"/>
    </row>
    <row r="1169" spans="1:5" x14ac:dyDescent="0.25">
      <c r="A1169" s="113">
        <v>412009</v>
      </c>
      <c r="B1169" s="112" t="s">
        <v>374</v>
      </c>
      <c r="C1169" s="111">
        <f>VLOOKUP(A1169,cuc!$A$2:$H$2088,8,FALSE)</f>
        <v>0</v>
      </c>
      <c r="D1169" s="118"/>
      <c r="E1169" s="114"/>
    </row>
    <row r="1170" spans="1:5" x14ac:dyDescent="0.25">
      <c r="A1170" s="113">
        <v>412010</v>
      </c>
      <c r="B1170" s="112" t="s">
        <v>373</v>
      </c>
      <c r="C1170" s="111">
        <f>VLOOKUP(A1170,cuc!$A$2:$H$2088,8,FALSE)</f>
        <v>0</v>
      </c>
      <c r="D1170" s="118"/>
      <c r="E1170" s="114"/>
    </row>
    <row r="1171" spans="1:5" x14ac:dyDescent="0.25">
      <c r="A1171" s="113">
        <v>412011</v>
      </c>
      <c r="B1171" s="112" t="s">
        <v>372</v>
      </c>
      <c r="C1171" s="111">
        <f>VLOOKUP(A1171,cuc!$A$2:$H$2088,8,FALSE)</f>
        <v>0</v>
      </c>
      <c r="D1171" s="118"/>
      <c r="E1171" s="114"/>
    </row>
    <row r="1172" spans="1:5" x14ac:dyDescent="0.25">
      <c r="A1172" s="113">
        <v>412012</v>
      </c>
      <c r="B1172" s="112" t="s">
        <v>371</v>
      </c>
      <c r="C1172" s="111">
        <f>VLOOKUP(A1172,cuc!$A$2:$H$2088,8,FALSE)</f>
        <v>0</v>
      </c>
      <c r="D1172" s="118"/>
      <c r="E1172" s="114"/>
    </row>
    <row r="1173" spans="1:5" x14ac:dyDescent="0.25">
      <c r="A1173" s="113">
        <v>412013</v>
      </c>
      <c r="B1173" s="112" t="s">
        <v>370</v>
      </c>
      <c r="C1173" s="111">
        <f>VLOOKUP(A1173,cuc!$A$2:$H$2088,8,FALSE)</f>
        <v>0</v>
      </c>
      <c r="D1173" s="118"/>
      <c r="E1173" s="114"/>
    </row>
    <row r="1174" spans="1:5" x14ac:dyDescent="0.25">
      <c r="A1174" s="113">
        <v>412014</v>
      </c>
      <c r="B1174" s="112" t="s">
        <v>369</v>
      </c>
      <c r="C1174" s="111">
        <f>VLOOKUP(A1174,cuc!$A$2:$H$2088,8,FALSE)</f>
        <v>0</v>
      </c>
      <c r="D1174" s="118"/>
      <c r="E1174" s="114"/>
    </row>
    <row r="1175" spans="1:5" x14ac:dyDescent="0.25">
      <c r="A1175" s="113">
        <v>412015</v>
      </c>
      <c r="B1175" s="112" t="s">
        <v>368</v>
      </c>
      <c r="C1175" s="111">
        <f>VLOOKUP(A1175,cuc!$A$2:$H$2088,8,FALSE)</f>
        <v>0</v>
      </c>
      <c r="D1175" s="118"/>
      <c r="E1175" s="114"/>
    </row>
    <row r="1176" spans="1:5" x14ac:dyDescent="0.25">
      <c r="A1176" s="113">
        <v>412016</v>
      </c>
      <c r="B1176" s="112" t="s">
        <v>367</v>
      </c>
      <c r="C1176" s="111">
        <f>VLOOKUP(A1176,cuc!$A$2:$H$2088,8,FALSE)</f>
        <v>0</v>
      </c>
      <c r="D1176" s="118"/>
      <c r="E1176" s="114"/>
    </row>
    <row r="1177" spans="1:5" x14ac:dyDescent="0.25">
      <c r="A1177" s="113">
        <v>412017</v>
      </c>
      <c r="B1177" s="112" t="s">
        <v>366</v>
      </c>
      <c r="C1177" s="111">
        <f>VLOOKUP(A1177,cuc!$A$2:$H$2088,8,FALSE)</f>
        <v>0</v>
      </c>
      <c r="D1177" s="118"/>
      <c r="E1177" s="114"/>
    </row>
    <row r="1178" spans="1:5" x14ac:dyDescent="0.25">
      <c r="A1178" s="113">
        <v>412018</v>
      </c>
      <c r="B1178" s="112" t="s">
        <v>365</v>
      </c>
      <c r="C1178" s="111">
        <f>VLOOKUP(A1178,cuc!$A$2:$H$2088,8,FALSE)</f>
        <v>0</v>
      </c>
      <c r="D1178" s="118"/>
      <c r="E1178" s="114"/>
    </row>
    <row r="1179" spans="1:5" x14ac:dyDescent="0.25">
      <c r="A1179" s="113">
        <v>412019</v>
      </c>
      <c r="B1179" s="112" t="s">
        <v>364</v>
      </c>
      <c r="C1179" s="111">
        <f>VLOOKUP(A1179,cuc!$A$2:$H$2088,8,FALSE)</f>
        <v>0</v>
      </c>
      <c r="D1179" s="118"/>
      <c r="E1179" s="114"/>
    </row>
    <row r="1180" spans="1:5" x14ac:dyDescent="0.25">
      <c r="A1180" s="113">
        <v>412020</v>
      </c>
      <c r="B1180" s="112" t="s">
        <v>363</v>
      </c>
      <c r="C1180" s="111">
        <f>VLOOKUP(A1180,cuc!$A$2:$H$2088,8,FALSE)</f>
        <v>0</v>
      </c>
      <c r="D1180" s="118"/>
      <c r="E1180" s="114"/>
    </row>
    <row r="1181" spans="1:5" x14ac:dyDescent="0.25">
      <c r="A1181" s="113">
        <v>412021</v>
      </c>
      <c r="B1181" s="112" t="s">
        <v>362</v>
      </c>
      <c r="C1181" s="111">
        <f>VLOOKUP(A1181,cuc!$A$2:$H$2088,8,FALSE)</f>
        <v>0</v>
      </c>
      <c r="D1181" s="118"/>
      <c r="E1181" s="114"/>
    </row>
    <row r="1182" spans="1:5" x14ac:dyDescent="0.25">
      <c r="A1182" s="113">
        <v>412022</v>
      </c>
      <c r="B1182" s="112" t="s">
        <v>361</v>
      </c>
      <c r="C1182" s="111">
        <f>VLOOKUP(A1182,cuc!$A$2:$H$2088,8,FALSE)</f>
        <v>0</v>
      </c>
      <c r="D1182" s="118"/>
      <c r="E1182" s="114"/>
    </row>
    <row r="1183" spans="1:5" x14ac:dyDescent="0.25">
      <c r="A1183" s="113">
        <v>412023</v>
      </c>
      <c r="B1183" s="112" t="s">
        <v>360</v>
      </c>
      <c r="C1183" s="111">
        <f>VLOOKUP(A1183,cuc!$A$2:$H$2088,8,FALSE)</f>
        <v>0</v>
      </c>
      <c r="D1183" s="118"/>
      <c r="E1183" s="114"/>
    </row>
    <row r="1184" spans="1:5" x14ac:dyDescent="0.25">
      <c r="A1184" s="113">
        <v>412024</v>
      </c>
      <c r="B1184" s="112" t="s">
        <v>359</v>
      </c>
      <c r="C1184" s="111">
        <f>VLOOKUP(A1184,cuc!$A$2:$H$2088,8,FALSE)</f>
        <v>0</v>
      </c>
      <c r="D1184" s="118"/>
      <c r="E1184" s="114"/>
    </row>
    <row r="1185" spans="1:5" x14ac:dyDescent="0.25">
      <c r="A1185" s="113">
        <v>412025</v>
      </c>
      <c r="B1185" s="112" t="s">
        <v>358</v>
      </c>
      <c r="C1185" s="111">
        <f>VLOOKUP(A1185,cuc!$A$2:$H$2088,8,FALSE)</f>
        <v>0</v>
      </c>
      <c r="D1185" s="118"/>
      <c r="E1185" s="114"/>
    </row>
    <row r="1186" spans="1:5" x14ac:dyDescent="0.25">
      <c r="A1186" s="113">
        <v>412026</v>
      </c>
      <c r="B1186" s="112" t="s">
        <v>357</v>
      </c>
      <c r="C1186" s="111">
        <f>VLOOKUP(A1186,cuc!$A$2:$H$2088,8,FALSE)</f>
        <v>0</v>
      </c>
      <c r="D1186" s="118"/>
      <c r="E1186" s="114"/>
    </row>
    <row r="1187" spans="1:5" x14ac:dyDescent="0.25">
      <c r="A1187" s="113">
        <v>412027</v>
      </c>
      <c r="B1187" s="112" t="s">
        <v>356</v>
      </c>
      <c r="C1187" s="111">
        <f>VLOOKUP(A1187,cuc!$A$2:$H$2088,8,FALSE)</f>
        <v>0</v>
      </c>
      <c r="D1187" s="118"/>
      <c r="E1187" s="114"/>
    </row>
    <row r="1188" spans="1:5" x14ac:dyDescent="0.25">
      <c r="A1188" s="113">
        <v>412028</v>
      </c>
      <c r="B1188" s="112" t="s">
        <v>771</v>
      </c>
      <c r="C1188" s="111">
        <f>VLOOKUP(A1188,cuc!$A$2:$H$2088,8,FALSE)</f>
        <v>0</v>
      </c>
      <c r="D1188" s="118"/>
      <c r="E1188" s="114"/>
    </row>
    <row r="1189" spans="1:5" x14ac:dyDescent="0.25">
      <c r="A1189" s="113">
        <v>412029</v>
      </c>
      <c r="B1189" s="112" t="s">
        <v>354</v>
      </c>
      <c r="C1189" s="111">
        <f>VLOOKUP(A1189,cuc!$A$2:$H$2088,8,FALSE)</f>
        <v>0</v>
      </c>
      <c r="D1189" s="118"/>
      <c r="E1189" s="114"/>
    </row>
    <row r="1190" spans="1:5" x14ac:dyDescent="0.25">
      <c r="A1190" s="113">
        <v>412030</v>
      </c>
      <c r="B1190" s="112" t="s">
        <v>353</v>
      </c>
      <c r="C1190" s="111">
        <f>VLOOKUP(A1190,cuc!$A$2:$H$2088,8,FALSE)</f>
        <v>0</v>
      </c>
      <c r="D1190" s="118"/>
      <c r="E1190" s="114"/>
    </row>
    <row r="1191" spans="1:5" x14ac:dyDescent="0.25">
      <c r="A1191" s="113">
        <v>412031</v>
      </c>
      <c r="B1191" s="112" t="s">
        <v>352</v>
      </c>
      <c r="C1191" s="111">
        <f>VLOOKUP(A1191,cuc!$A$2:$H$2088,8,FALSE)</f>
        <v>0</v>
      </c>
      <c r="D1191" s="118"/>
      <c r="E1191" s="114"/>
    </row>
    <row r="1192" spans="1:5" x14ac:dyDescent="0.25">
      <c r="A1192" s="113">
        <v>412032</v>
      </c>
      <c r="B1192" s="112" t="s">
        <v>351</v>
      </c>
      <c r="C1192" s="111">
        <f>VLOOKUP(A1192,cuc!$A$2:$H$2088,8,FALSE)</f>
        <v>0</v>
      </c>
      <c r="D1192" s="118"/>
      <c r="E1192" s="114"/>
    </row>
    <row r="1193" spans="1:5" x14ac:dyDescent="0.25">
      <c r="A1193" s="113">
        <v>412033</v>
      </c>
      <c r="B1193" s="112" t="s">
        <v>350</v>
      </c>
      <c r="C1193" s="111">
        <f>VLOOKUP(A1193,cuc!$A$2:$H$2088,8,FALSE)</f>
        <v>0</v>
      </c>
      <c r="D1193" s="118"/>
      <c r="E1193" s="114"/>
    </row>
    <row r="1194" spans="1:5" x14ac:dyDescent="0.25">
      <c r="A1194" s="113">
        <v>412034</v>
      </c>
      <c r="B1194" s="112" t="s">
        <v>349</v>
      </c>
      <c r="C1194" s="111">
        <f>VLOOKUP(A1194,cuc!$A$2:$H$2088,8,FALSE)</f>
        <v>0</v>
      </c>
      <c r="D1194" s="118"/>
      <c r="E1194" s="114"/>
    </row>
    <row r="1195" spans="1:5" x14ac:dyDescent="0.25">
      <c r="A1195" s="113">
        <v>412035</v>
      </c>
      <c r="B1195" s="112" t="s">
        <v>348</v>
      </c>
      <c r="C1195" s="111">
        <f>VLOOKUP(A1195,cuc!$A$2:$H$2088,8,FALSE)</f>
        <v>0</v>
      </c>
      <c r="D1195" s="118"/>
      <c r="E1195" s="114"/>
    </row>
    <row r="1196" spans="1:5" x14ac:dyDescent="0.25">
      <c r="A1196" s="113">
        <v>412036</v>
      </c>
      <c r="B1196" s="112" t="s">
        <v>347</v>
      </c>
      <c r="C1196" s="111">
        <f>VLOOKUP(A1196,cuc!$A$2:$H$2088,8,FALSE)</f>
        <v>0</v>
      </c>
      <c r="D1196" s="118"/>
      <c r="E1196" s="114"/>
    </row>
    <row r="1197" spans="1:5" x14ac:dyDescent="0.25">
      <c r="A1197" s="113">
        <v>412037</v>
      </c>
      <c r="B1197" s="112" t="s">
        <v>346</v>
      </c>
      <c r="C1197" s="111">
        <f>VLOOKUP(A1197,cuc!$A$2:$H$2088,8,FALSE)</f>
        <v>0</v>
      </c>
      <c r="D1197" s="118"/>
      <c r="E1197" s="114"/>
    </row>
    <row r="1198" spans="1:5" x14ac:dyDescent="0.25">
      <c r="A1198" s="113">
        <v>412038</v>
      </c>
      <c r="B1198" s="112" t="s">
        <v>345</v>
      </c>
      <c r="C1198" s="111">
        <f>VLOOKUP(A1198,cuc!$A$2:$H$2088,8,FALSE)</f>
        <v>0</v>
      </c>
      <c r="D1198" s="118"/>
      <c r="E1198" s="114"/>
    </row>
    <row r="1199" spans="1:5" x14ac:dyDescent="0.25">
      <c r="A1199" s="113">
        <v>412039</v>
      </c>
      <c r="B1199" s="112" t="s">
        <v>344</v>
      </c>
      <c r="C1199" s="111">
        <f>VLOOKUP(A1199,cuc!$A$2:$H$2088,8,FALSE)</f>
        <v>0</v>
      </c>
      <c r="D1199" s="118"/>
      <c r="E1199" s="114"/>
    </row>
    <row r="1200" spans="1:5" x14ac:dyDescent="0.25">
      <c r="A1200" s="113">
        <v>412040</v>
      </c>
      <c r="B1200" s="112" t="s">
        <v>343</v>
      </c>
      <c r="C1200" s="111">
        <f>VLOOKUP(A1200,cuc!$A$2:$H$2088,8,FALSE)</f>
        <v>0</v>
      </c>
      <c r="D1200" s="118"/>
      <c r="E1200" s="114"/>
    </row>
    <row r="1201" spans="1:5" x14ac:dyDescent="0.25">
      <c r="A1201" s="113">
        <v>412041</v>
      </c>
      <c r="B1201" s="112" t="s">
        <v>342</v>
      </c>
      <c r="C1201" s="111">
        <f>VLOOKUP(A1201,cuc!$A$2:$H$2088,8,FALSE)</f>
        <v>0</v>
      </c>
      <c r="D1201" s="118"/>
      <c r="E1201" s="114"/>
    </row>
    <row r="1202" spans="1:5" x14ac:dyDescent="0.25">
      <c r="A1202" s="113">
        <v>412042</v>
      </c>
      <c r="B1202" s="112" t="s">
        <v>341</v>
      </c>
      <c r="C1202" s="111">
        <f>VLOOKUP(A1202,cuc!$A$2:$H$2088,8,FALSE)</f>
        <v>0</v>
      </c>
      <c r="D1202" s="118"/>
      <c r="E1202" s="114"/>
    </row>
    <row r="1203" spans="1:5" x14ac:dyDescent="0.25">
      <c r="A1203" s="113">
        <v>412043</v>
      </c>
      <c r="B1203" s="112" t="s">
        <v>770</v>
      </c>
      <c r="C1203" s="111">
        <f>VLOOKUP(A1203,cuc!$A$2:$H$2088,8,FALSE)</f>
        <v>0</v>
      </c>
      <c r="D1203" s="118"/>
      <c r="E1203" s="114"/>
    </row>
    <row r="1204" spans="1:5" x14ac:dyDescent="0.25">
      <c r="A1204" s="113">
        <v>412044</v>
      </c>
      <c r="B1204" s="112" t="s">
        <v>339</v>
      </c>
      <c r="C1204" s="111">
        <f>VLOOKUP(A1204,cuc!$A$2:$H$2088,8,FALSE)</f>
        <v>0</v>
      </c>
      <c r="D1204" s="118"/>
      <c r="E1204" s="114"/>
    </row>
    <row r="1205" spans="1:5" x14ac:dyDescent="0.25">
      <c r="A1205" s="113">
        <v>412045</v>
      </c>
      <c r="B1205" s="112" t="s">
        <v>338</v>
      </c>
      <c r="C1205" s="111">
        <f>VLOOKUP(A1205,cuc!$A$2:$H$2088,8,FALSE)</f>
        <v>0</v>
      </c>
      <c r="D1205" s="118"/>
      <c r="E1205" s="114"/>
    </row>
    <row r="1206" spans="1:5" x14ac:dyDescent="0.25">
      <c r="A1206" s="113">
        <v>412046</v>
      </c>
      <c r="B1206" s="112" t="s">
        <v>337</v>
      </c>
      <c r="C1206" s="111">
        <f>VLOOKUP(A1206,cuc!$A$2:$H$2088,8,FALSE)</f>
        <v>0</v>
      </c>
      <c r="D1206" s="118"/>
      <c r="E1206" s="114"/>
    </row>
    <row r="1207" spans="1:5" x14ac:dyDescent="0.25">
      <c r="A1207" s="113">
        <v>412047</v>
      </c>
      <c r="B1207" s="112" t="s">
        <v>336</v>
      </c>
      <c r="C1207" s="111">
        <f>VLOOKUP(A1207,cuc!$A$2:$H$2088,8,FALSE)</f>
        <v>0</v>
      </c>
      <c r="D1207" s="118"/>
      <c r="E1207" s="114"/>
    </row>
    <row r="1208" spans="1:5" x14ac:dyDescent="0.25">
      <c r="A1208" s="113">
        <v>412048</v>
      </c>
      <c r="B1208" s="112" t="s">
        <v>335</v>
      </c>
      <c r="C1208" s="111">
        <f>VLOOKUP(A1208,cuc!$A$2:$H$2088,8,FALSE)</f>
        <v>0</v>
      </c>
      <c r="D1208" s="118"/>
      <c r="E1208" s="114"/>
    </row>
    <row r="1209" spans="1:5" x14ac:dyDescent="0.25">
      <c r="A1209" s="113">
        <v>412049</v>
      </c>
      <c r="B1209" s="112" t="s">
        <v>334</v>
      </c>
      <c r="C1209" s="111">
        <f>VLOOKUP(A1209,cuc!$A$2:$H$2088,8,FALSE)</f>
        <v>0</v>
      </c>
      <c r="D1209" s="118"/>
      <c r="E1209" s="114"/>
    </row>
    <row r="1210" spans="1:5" x14ac:dyDescent="0.25">
      <c r="A1210" s="113">
        <v>412050</v>
      </c>
      <c r="B1210" s="112" t="s">
        <v>333</v>
      </c>
      <c r="C1210" s="111">
        <f>VLOOKUP(A1210,cuc!$A$2:$H$2088,8,FALSE)</f>
        <v>0</v>
      </c>
      <c r="D1210" s="118"/>
      <c r="E1210" s="114"/>
    </row>
    <row r="1211" spans="1:5" x14ac:dyDescent="0.25">
      <c r="A1211" s="113">
        <v>412051</v>
      </c>
      <c r="B1211" s="112" t="s">
        <v>332</v>
      </c>
      <c r="C1211" s="111">
        <f>VLOOKUP(A1211,cuc!$A$2:$H$2088,8,FALSE)</f>
        <v>0</v>
      </c>
      <c r="D1211" s="118"/>
      <c r="E1211" s="114"/>
    </row>
    <row r="1212" spans="1:5" x14ac:dyDescent="0.25">
      <c r="A1212" s="113">
        <v>412052</v>
      </c>
      <c r="B1212" s="112" t="s">
        <v>331</v>
      </c>
      <c r="C1212" s="111">
        <f>VLOOKUP(A1212,cuc!$A$2:$H$2088,8,FALSE)</f>
        <v>0</v>
      </c>
      <c r="D1212" s="118"/>
      <c r="E1212" s="114"/>
    </row>
    <row r="1213" spans="1:5" x14ac:dyDescent="0.25">
      <c r="A1213" s="113">
        <v>412053</v>
      </c>
      <c r="B1213" s="112" t="s">
        <v>330</v>
      </c>
      <c r="C1213" s="111">
        <f>VLOOKUP(A1213,cuc!$A$2:$H$2088,8,FALSE)</f>
        <v>0</v>
      </c>
      <c r="D1213" s="118"/>
      <c r="E1213" s="114"/>
    </row>
    <row r="1214" spans="1:5" x14ac:dyDescent="0.25">
      <c r="A1214" s="113">
        <v>412054</v>
      </c>
      <c r="B1214" s="112" t="s">
        <v>329</v>
      </c>
      <c r="C1214" s="111">
        <f>VLOOKUP(A1214,cuc!$A$2:$H$2088,8,FALSE)</f>
        <v>0</v>
      </c>
      <c r="D1214" s="118"/>
      <c r="E1214" s="114"/>
    </row>
    <row r="1215" spans="1:5" x14ac:dyDescent="0.25">
      <c r="A1215" s="113">
        <v>412055</v>
      </c>
      <c r="B1215" s="112" t="s">
        <v>328</v>
      </c>
      <c r="C1215" s="111">
        <f>VLOOKUP(A1215,cuc!$A$2:$H$2088,8,FALSE)</f>
        <v>0</v>
      </c>
      <c r="D1215" s="118"/>
      <c r="E1215" s="114"/>
    </row>
    <row r="1216" spans="1:5" x14ac:dyDescent="0.25">
      <c r="A1216" s="113">
        <v>412056</v>
      </c>
      <c r="B1216" s="112" t="s">
        <v>327</v>
      </c>
      <c r="C1216" s="111">
        <f>VLOOKUP(A1216,cuc!$A$2:$H$2088,8,FALSE)</f>
        <v>0</v>
      </c>
      <c r="D1216" s="118"/>
      <c r="E1216" s="114"/>
    </row>
    <row r="1217" spans="1:5" x14ac:dyDescent="0.25">
      <c r="A1217" s="113">
        <v>412057</v>
      </c>
      <c r="B1217" s="112" t="s">
        <v>326</v>
      </c>
      <c r="C1217" s="111">
        <f>VLOOKUP(A1217,cuc!$A$2:$H$2088,8,FALSE)</f>
        <v>0</v>
      </c>
      <c r="D1217" s="118"/>
      <c r="E1217" s="114"/>
    </row>
    <row r="1218" spans="1:5" x14ac:dyDescent="0.25">
      <c r="A1218" s="113">
        <v>412058</v>
      </c>
      <c r="B1218" s="112" t="s">
        <v>325</v>
      </c>
      <c r="C1218" s="111">
        <f>VLOOKUP(A1218,cuc!$A$2:$H$2088,8,FALSE)</f>
        <v>0</v>
      </c>
      <c r="D1218" s="118"/>
      <c r="E1218" s="114"/>
    </row>
    <row r="1219" spans="1:5" x14ac:dyDescent="0.25">
      <c r="A1219" s="113">
        <v>412059</v>
      </c>
      <c r="B1219" s="112" t="s">
        <v>324</v>
      </c>
      <c r="C1219" s="111">
        <f>VLOOKUP(A1219,cuc!$A$2:$H$2088,8,FALSE)</f>
        <v>0</v>
      </c>
      <c r="D1219" s="118"/>
      <c r="E1219" s="114"/>
    </row>
    <row r="1220" spans="1:5" x14ac:dyDescent="0.25">
      <c r="A1220" s="113">
        <v>412060</v>
      </c>
      <c r="B1220" s="112" t="s">
        <v>323</v>
      </c>
      <c r="C1220" s="111">
        <f>VLOOKUP(A1220,cuc!$A$2:$H$2088,8,FALSE)</f>
        <v>0</v>
      </c>
      <c r="D1220" s="118"/>
      <c r="E1220" s="114"/>
    </row>
    <row r="1221" spans="1:5" x14ac:dyDescent="0.25">
      <c r="A1221" s="113">
        <v>412061</v>
      </c>
      <c r="B1221" s="112" t="s">
        <v>322</v>
      </c>
      <c r="C1221" s="111">
        <f>VLOOKUP(A1221,cuc!$A$2:$H$2088,8,FALSE)</f>
        <v>0</v>
      </c>
      <c r="D1221" s="118"/>
      <c r="E1221" s="114"/>
    </row>
    <row r="1222" spans="1:5" x14ac:dyDescent="0.25">
      <c r="A1222" s="113">
        <v>412062</v>
      </c>
      <c r="B1222" s="112" t="s">
        <v>321</v>
      </c>
      <c r="C1222" s="111">
        <f>VLOOKUP(A1222,cuc!$A$2:$H$2088,8,FALSE)</f>
        <v>0</v>
      </c>
      <c r="D1222" s="118"/>
      <c r="E1222" s="114"/>
    </row>
    <row r="1223" spans="1:5" x14ac:dyDescent="0.25">
      <c r="A1223" s="113">
        <v>412063</v>
      </c>
      <c r="B1223" s="112" t="s">
        <v>320</v>
      </c>
      <c r="C1223" s="111">
        <f>VLOOKUP(A1223,cuc!$A$2:$H$2088,8,FALSE)</f>
        <v>0</v>
      </c>
      <c r="D1223" s="118"/>
      <c r="E1223" s="114"/>
    </row>
    <row r="1224" spans="1:5" x14ac:dyDescent="0.25">
      <c r="A1224" s="113">
        <v>412064</v>
      </c>
      <c r="B1224" s="112" t="s">
        <v>319</v>
      </c>
      <c r="C1224" s="111">
        <f>VLOOKUP(A1224,cuc!$A$2:$H$2088,8,FALSE)</f>
        <v>0</v>
      </c>
      <c r="D1224" s="118"/>
      <c r="E1224" s="114"/>
    </row>
    <row r="1225" spans="1:5" x14ac:dyDescent="0.25">
      <c r="A1225" s="113">
        <v>412065</v>
      </c>
      <c r="B1225" s="112" t="s">
        <v>318</v>
      </c>
      <c r="C1225" s="111">
        <f>VLOOKUP(A1225,cuc!$A$2:$H$2088,8,FALSE)</f>
        <v>0</v>
      </c>
      <c r="D1225" s="118"/>
      <c r="E1225" s="114"/>
    </row>
    <row r="1226" spans="1:5" x14ac:dyDescent="0.25">
      <c r="A1226" s="113">
        <v>412066</v>
      </c>
      <c r="B1226" s="112" t="s">
        <v>317</v>
      </c>
      <c r="C1226" s="111">
        <f>VLOOKUP(A1226,cuc!$A$2:$H$2088,8,FALSE)</f>
        <v>0</v>
      </c>
      <c r="D1226" s="118"/>
      <c r="E1226" s="114"/>
    </row>
    <row r="1227" spans="1:5" x14ac:dyDescent="0.25">
      <c r="A1227" s="113">
        <v>412067</v>
      </c>
      <c r="B1227" s="112" t="s">
        <v>316</v>
      </c>
      <c r="C1227" s="111">
        <f>VLOOKUP(A1227,cuc!$A$2:$H$2088,8,FALSE)</f>
        <v>0</v>
      </c>
      <c r="D1227" s="118"/>
      <c r="E1227" s="114"/>
    </row>
    <row r="1228" spans="1:5" x14ac:dyDescent="0.25">
      <c r="A1228" s="113">
        <v>412068</v>
      </c>
      <c r="B1228" s="112" t="s">
        <v>315</v>
      </c>
      <c r="C1228" s="111">
        <f>VLOOKUP(A1228,cuc!$A$2:$H$2088,8,FALSE)</f>
        <v>0</v>
      </c>
      <c r="D1228" s="118"/>
      <c r="E1228" s="114"/>
    </row>
    <row r="1229" spans="1:5" x14ac:dyDescent="0.25">
      <c r="A1229" s="113">
        <v>412069</v>
      </c>
      <c r="B1229" s="112" t="s">
        <v>314</v>
      </c>
      <c r="C1229" s="111">
        <f>VLOOKUP(A1229,cuc!$A$2:$H$2088,8,FALSE)</f>
        <v>0</v>
      </c>
      <c r="D1229" s="118"/>
      <c r="E1229" s="114"/>
    </row>
    <row r="1230" spans="1:5" x14ac:dyDescent="0.25">
      <c r="A1230" s="113">
        <v>412070</v>
      </c>
      <c r="B1230" s="112" t="s">
        <v>313</v>
      </c>
      <c r="C1230" s="111">
        <f>VLOOKUP(A1230,cuc!$A$2:$H$2088,8,FALSE)</f>
        <v>0</v>
      </c>
      <c r="D1230" s="118"/>
      <c r="E1230" s="114"/>
    </row>
    <row r="1231" spans="1:5" x14ac:dyDescent="0.25">
      <c r="A1231" s="113">
        <v>412071</v>
      </c>
      <c r="B1231" s="112" t="s">
        <v>312</v>
      </c>
      <c r="C1231" s="111">
        <f>VLOOKUP(A1231,cuc!$A$2:$H$2088,8,FALSE)</f>
        <v>0</v>
      </c>
      <c r="D1231" s="118"/>
      <c r="E1231" s="114"/>
    </row>
    <row r="1232" spans="1:5" x14ac:dyDescent="0.25">
      <c r="A1232" s="113">
        <v>412072</v>
      </c>
      <c r="B1232" s="112" t="s">
        <v>311</v>
      </c>
      <c r="C1232" s="111">
        <f>VLOOKUP(A1232,cuc!$A$2:$H$2088,8,FALSE)</f>
        <v>0</v>
      </c>
      <c r="D1232" s="118"/>
      <c r="E1232" s="114"/>
    </row>
    <row r="1233" spans="1:5" x14ac:dyDescent="0.25">
      <c r="A1233" s="113">
        <v>412073</v>
      </c>
      <c r="B1233" s="112" t="s">
        <v>310</v>
      </c>
      <c r="C1233" s="111">
        <f>VLOOKUP(A1233,cuc!$A$2:$H$2088,8,FALSE)</f>
        <v>0</v>
      </c>
      <c r="D1233" s="118"/>
      <c r="E1233" s="114"/>
    </row>
    <row r="1234" spans="1:5" x14ac:dyDescent="0.25">
      <c r="A1234" s="113">
        <v>412074</v>
      </c>
      <c r="B1234" s="112" t="s">
        <v>309</v>
      </c>
      <c r="C1234" s="111">
        <f>VLOOKUP(A1234,cuc!$A$2:$H$2088,8,FALSE)</f>
        <v>0</v>
      </c>
      <c r="D1234" s="118"/>
      <c r="E1234" s="114"/>
    </row>
    <row r="1235" spans="1:5" x14ac:dyDescent="0.25">
      <c r="A1235" s="113">
        <v>412075</v>
      </c>
      <c r="B1235" s="112" t="s">
        <v>308</v>
      </c>
      <c r="C1235" s="111">
        <f>VLOOKUP(A1235,cuc!$A$2:$H$2088,8,FALSE)</f>
        <v>0</v>
      </c>
      <c r="D1235" s="118"/>
      <c r="E1235" s="114"/>
    </row>
    <row r="1236" spans="1:5" x14ac:dyDescent="0.25">
      <c r="A1236" s="113">
        <v>412076</v>
      </c>
      <c r="B1236" s="112" t="s">
        <v>307</v>
      </c>
      <c r="C1236" s="111">
        <f>VLOOKUP(A1236,cuc!$A$2:$H$2088,8,FALSE)</f>
        <v>0</v>
      </c>
      <c r="D1236" s="118"/>
      <c r="E1236" s="114"/>
    </row>
    <row r="1237" spans="1:5" x14ac:dyDescent="0.25">
      <c r="A1237" s="113">
        <v>412077</v>
      </c>
      <c r="B1237" s="112" t="s">
        <v>769</v>
      </c>
      <c r="C1237" s="111">
        <f>VLOOKUP(A1237,cuc!$A$2:$H$2088,8,FALSE)</f>
        <v>0</v>
      </c>
      <c r="D1237" s="118"/>
      <c r="E1237" s="114"/>
    </row>
    <row r="1238" spans="1:5" x14ac:dyDescent="0.25">
      <c r="A1238" s="113">
        <v>412078</v>
      </c>
      <c r="B1238" s="112" t="s">
        <v>305</v>
      </c>
      <c r="C1238" s="111">
        <f>VLOOKUP(A1238,cuc!$A$2:$H$2088,8,FALSE)</f>
        <v>0</v>
      </c>
      <c r="D1238" s="118"/>
      <c r="E1238" s="114"/>
    </row>
    <row r="1239" spans="1:5" x14ac:dyDescent="0.25">
      <c r="A1239" s="113">
        <v>412079</v>
      </c>
      <c r="B1239" s="112" t="s">
        <v>304</v>
      </c>
      <c r="C1239" s="111">
        <f>VLOOKUP(A1239,cuc!$A$2:$H$2088,8,FALSE)</f>
        <v>0</v>
      </c>
      <c r="D1239" s="118"/>
      <c r="E1239" s="114"/>
    </row>
    <row r="1240" spans="1:5" x14ac:dyDescent="0.25">
      <c r="A1240" s="113">
        <v>412080</v>
      </c>
      <c r="B1240" s="112" t="s">
        <v>303</v>
      </c>
      <c r="C1240" s="111">
        <f>VLOOKUP(A1240,cuc!$A$2:$H$2088,8,FALSE)</f>
        <v>0</v>
      </c>
      <c r="D1240" s="118"/>
      <c r="E1240" s="114"/>
    </row>
    <row r="1241" spans="1:5" x14ac:dyDescent="0.25">
      <c r="A1241" s="113">
        <v>412081</v>
      </c>
      <c r="B1241" s="112" t="s">
        <v>302</v>
      </c>
      <c r="C1241" s="111">
        <f>VLOOKUP(A1241,cuc!$A$2:$H$2088,8,FALSE)</f>
        <v>0</v>
      </c>
      <c r="D1241" s="118"/>
      <c r="E1241" s="114"/>
    </row>
    <row r="1242" spans="1:5" x14ac:dyDescent="0.25">
      <c r="A1242" s="113">
        <v>412082</v>
      </c>
      <c r="B1242" s="112" t="s">
        <v>301</v>
      </c>
      <c r="C1242" s="111">
        <f>VLOOKUP(A1242,cuc!$A$2:$H$2088,8,FALSE)</f>
        <v>0</v>
      </c>
      <c r="D1242" s="118"/>
      <c r="E1242" s="114"/>
    </row>
    <row r="1243" spans="1:5" x14ac:dyDescent="0.25">
      <c r="A1243" s="113">
        <v>412083</v>
      </c>
      <c r="B1243" s="112" t="s">
        <v>300</v>
      </c>
      <c r="C1243" s="111">
        <f>VLOOKUP(A1243,cuc!$A$2:$H$2088,8,FALSE)</f>
        <v>0</v>
      </c>
      <c r="D1243" s="118"/>
      <c r="E1243" s="114"/>
    </row>
    <row r="1244" spans="1:5" x14ac:dyDescent="0.25">
      <c r="A1244" s="113">
        <v>412084</v>
      </c>
      <c r="B1244" s="112" t="s">
        <v>299</v>
      </c>
      <c r="C1244" s="111">
        <f>VLOOKUP(A1244,cuc!$A$2:$H$2088,8,FALSE)</f>
        <v>0</v>
      </c>
      <c r="D1244" s="118"/>
      <c r="E1244" s="114"/>
    </row>
    <row r="1245" spans="1:5" x14ac:dyDescent="0.25">
      <c r="A1245" s="113">
        <v>412085</v>
      </c>
      <c r="B1245" s="112" t="s">
        <v>298</v>
      </c>
      <c r="C1245" s="111">
        <f>VLOOKUP(A1245,cuc!$A$2:$H$2088,8,FALSE)</f>
        <v>0</v>
      </c>
      <c r="D1245" s="118"/>
      <c r="E1245" s="114"/>
    </row>
    <row r="1246" spans="1:5" x14ac:dyDescent="0.25">
      <c r="A1246" s="113">
        <v>412086</v>
      </c>
      <c r="B1246" s="112" t="s">
        <v>297</v>
      </c>
      <c r="C1246" s="111">
        <f>VLOOKUP(A1246,cuc!$A$2:$H$2088,8,FALSE)</f>
        <v>0</v>
      </c>
      <c r="D1246" s="118"/>
      <c r="E1246" s="114"/>
    </row>
    <row r="1247" spans="1:5" x14ac:dyDescent="0.25">
      <c r="A1247" s="113">
        <v>412087</v>
      </c>
      <c r="B1247" s="112" t="s">
        <v>296</v>
      </c>
      <c r="C1247" s="111">
        <f>VLOOKUP(A1247,cuc!$A$2:$H$2088,8,FALSE)</f>
        <v>0</v>
      </c>
      <c r="D1247" s="118"/>
      <c r="E1247" s="114"/>
    </row>
    <row r="1248" spans="1:5" x14ac:dyDescent="0.25">
      <c r="A1248" s="113">
        <v>412088</v>
      </c>
      <c r="B1248" s="112" t="s">
        <v>295</v>
      </c>
      <c r="C1248" s="111">
        <f>VLOOKUP(A1248,cuc!$A$2:$H$2088,8,FALSE)</f>
        <v>0</v>
      </c>
      <c r="D1248" s="118"/>
      <c r="E1248" s="114"/>
    </row>
    <row r="1249" spans="1:5" x14ac:dyDescent="0.25">
      <c r="A1249" s="113">
        <v>412089</v>
      </c>
      <c r="B1249" s="112" t="s">
        <v>294</v>
      </c>
      <c r="C1249" s="111">
        <f>VLOOKUP(A1249,cuc!$A$2:$H$2088,8,FALSE)</f>
        <v>0</v>
      </c>
      <c r="D1249" s="118"/>
      <c r="E1249" s="114"/>
    </row>
    <row r="1250" spans="1:5" x14ac:dyDescent="0.25">
      <c r="A1250" s="113">
        <v>412090</v>
      </c>
      <c r="B1250" s="112" t="s">
        <v>293</v>
      </c>
      <c r="C1250" s="111">
        <f>VLOOKUP(A1250,cuc!$A$2:$H$2088,8,FALSE)</f>
        <v>0</v>
      </c>
      <c r="D1250" s="118"/>
      <c r="E1250" s="114"/>
    </row>
    <row r="1251" spans="1:5" x14ac:dyDescent="0.25">
      <c r="A1251" s="113">
        <v>412091</v>
      </c>
      <c r="B1251" s="112" t="s">
        <v>292</v>
      </c>
      <c r="C1251" s="111">
        <f>VLOOKUP(A1251,cuc!$A$2:$H$2088,8,FALSE)</f>
        <v>0</v>
      </c>
      <c r="D1251" s="118"/>
      <c r="E1251" s="114"/>
    </row>
    <row r="1252" spans="1:5" x14ac:dyDescent="0.25">
      <c r="A1252" s="113">
        <v>412095</v>
      </c>
      <c r="B1252" s="112" t="s">
        <v>291</v>
      </c>
      <c r="C1252" s="111">
        <f>VLOOKUP(A1252,cuc!$A$2:$H$2088,8,FALSE)</f>
        <v>0</v>
      </c>
      <c r="D1252" s="118"/>
      <c r="E1252" s="114"/>
    </row>
    <row r="1253" spans="1:5" x14ac:dyDescent="0.25">
      <c r="A1253" s="113">
        <v>412500</v>
      </c>
      <c r="B1253" s="112" t="s">
        <v>290</v>
      </c>
      <c r="C1253" s="111">
        <f>VLOOKUP(A1253,cuc!$A$2:$H$2088,8,FALSE)</f>
        <v>0</v>
      </c>
      <c r="D1253" s="118"/>
      <c r="E1253" s="114"/>
    </row>
    <row r="1254" spans="1:5" x14ac:dyDescent="0.25">
      <c r="A1254" s="113">
        <v>412505</v>
      </c>
      <c r="B1254" s="112" t="s">
        <v>289</v>
      </c>
      <c r="C1254" s="111">
        <f>VLOOKUP(A1254,cuc!$A$2:$H$2088,8,FALSE)</f>
        <v>0</v>
      </c>
      <c r="D1254" s="118"/>
      <c r="E1254" s="114"/>
    </row>
    <row r="1255" spans="1:5" x14ac:dyDescent="0.25">
      <c r="A1255" s="113">
        <v>412510</v>
      </c>
      <c r="B1255" s="112" t="s">
        <v>288</v>
      </c>
      <c r="C1255" s="111">
        <f>VLOOKUP(A1255,cuc!$A$2:$H$2088,8,FALSE)</f>
        <v>0</v>
      </c>
      <c r="D1255" s="118"/>
      <c r="E1255" s="114"/>
    </row>
    <row r="1256" spans="1:5" x14ac:dyDescent="0.25">
      <c r="A1256" s="113">
        <v>412515</v>
      </c>
      <c r="B1256" s="112" t="s">
        <v>287</v>
      </c>
      <c r="C1256" s="111">
        <f>VLOOKUP(A1256,cuc!$A$2:$H$2088,8,FALSE)</f>
        <v>0</v>
      </c>
      <c r="D1256" s="118"/>
      <c r="E1256" s="114"/>
    </row>
    <row r="1257" spans="1:5" x14ac:dyDescent="0.25">
      <c r="A1257" s="113">
        <v>412595</v>
      </c>
      <c r="B1257" s="112" t="s">
        <v>221</v>
      </c>
      <c r="C1257" s="111">
        <f>VLOOKUP(A1257,cuc!$A$2:$H$2088,8,FALSE)</f>
        <v>0</v>
      </c>
      <c r="D1257" s="118"/>
      <c r="E1257" s="114"/>
    </row>
    <row r="1258" spans="1:5" x14ac:dyDescent="0.25">
      <c r="A1258" s="113">
        <v>413000</v>
      </c>
      <c r="B1258" s="112" t="s">
        <v>286</v>
      </c>
      <c r="C1258" s="111">
        <f>VLOOKUP(A1258,cuc!$A$2:$H$2088,8,FALSE)</f>
        <v>0</v>
      </c>
      <c r="D1258" s="118"/>
      <c r="E1258" s="114"/>
    </row>
    <row r="1259" spans="1:5" x14ac:dyDescent="0.25">
      <c r="A1259" s="113">
        <v>413005</v>
      </c>
      <c r="B1259" s="112" t="s">
        <v>285</v>
      </c>
      <c r="C1259" s="111">
        <f>VLOOKUP(A1259,cuc!$A$2:$H$2088,8,FALSE)</f>
        <v>0</v>
      </c>
      <c r="D1259" s="118"/>
      <c r="E1259" s="114"/>
    </row>
    <row r="1260" spans="1:5" x14ac:dyDescent="0.25">
      <c r="A1260" s="113">
        <v>413010</v>
      </c>
      <c r="B1260" s="112" t="s">
        <v>284</v>
      </c>
      <c r="C1260" s="111">
        <f>VLOOKUP(A1260,cuc!$A$2:$H$2088,8,FALSE)</f>
        <v>0</v>
      </c>
      <c r="D1260" s="118"/>
      <c r="E1260" s="114"/>
    </row>
    <row r="1261" spans="1:5" x14ac:dyDescent="0.25">
      <c r="A1261" s="113">
        <v>413015</v>
      </c>
      <c r="B1261" s="112" t="s">
        <v>283</v>
      </c>
      <c r="C1261" s="111">
        <f>VLOOKUP(A1261,cuc!$A$2:$H$2088,8,FALSE)</f>
        <v>0</v>
      </c>
      <c r="D1261" s="118"/>
      <c r="E1261" s="114"/>
    </row>
    <row r="1262" spans="1:5" x14ac:dyDescent="0.25">
      <c r="A1262" s="113">
        <v>413020</v>
      </c>
      <c r="B1262" s="112" t="s">
        <v>282</v>
      </c>
      <c r="C1262" s="111">
        <f>VLOOKUP(A1262,cuc!$A$2:$H$2088,8,FALSE)</f>
        <v>0</v>
      </c>
      <c r="D1262" s="118"/>
      <c r="E1262" s="114"/>
    </row>
    <row r="1263" spans="1:5" x14ac:dyDescent="0.25">
      <c r="A1263" s="113">
        <v>413025</v>
      </c>
      <c r="B1263" s="112" t="s">
        <v>281</v>
      </c>
      <c r="C1263" s="111">
        <f>VLOOKUP(A1263,cuc!$A$2:$H$2088,8,FALSE)</f>
        <v>0</v>
      </c>
      <c r="D1263" s="118"/>
      <c r="E1263" s="114"/>
    </row>
    <row r="1264" spans="1:5" x14ac:dyDescent="0.25">
      <c r="A1264" s="113">
        <v>413095</v>
      </c>
      <c r="B1264" s="112" t="s">
        <v>221</v>
      </c>
      <c r="C1264" s="111">
        <f>VLOOKUP(A1264,cuc!$A$2:$H$2088,8,FALSE)</f>
        <v>0</v>
      </c>
      <c r="D1264" s="118"/>
      <c r="E1264" s="114"/>
    </row>
    <row r="1265" spans="1:5" x14ac:dyDescent="0.25">
      <c r="A1265" s="113">
        <v>413500</v>
      </c>
      <c r="B1265" s="112" t="s">
        <v>280</v>
      </c>
      <c r="C1265" s="111">
        <f>VLOOKUP(A1265,cuc!$A$2:$H$2088,8,FALSE)</f>
        <v>31706076534.66</v>
      </c>
      <c r="D1265" s="118"/>
      <c r="E1265" s="114"/>
    </row>
    <row r="1266" spans="1:5" x14ac:dyDescent="0.25">
      <c r="A1266" s="113">
        <v>413502</v>
      </c>
      <c r="B1266" s="112" t="s">
        <v>279</v>
      </c>
      <c r="C1266" s="111">
        <f>VLOOKUP(A1266,cuc!$A$2:$H$2088,8,FALSE)</f>
        <v>0</v>
      </c>
      <c r="D1266" s="118"/>
      <c r="E1266" s="114"/>
    </row>
    <row r="1267" spans="1:5" x14ac:dyDescent="0.25">
      <c r="A1267" s="113">
        <v>413504</v>
      </c>
      <c r="B1267" s="112" t="s">
        <v>278</v>
      </c>
      <c r="C1267" s="111">
        <f>VLOOKUP(A1267,cuc!$A$2:$H$2088,8,FALSE)</f>
        <v>0</v>
      </c>
      <c r="D1267" s="118"/>
      <c r="E1267" s="114"/>
    </row>
    <row r="1268" spans="1:5" x14ac:dyDescent="0.25">
      <c r="A1268" s="113">
        <v>413506</v>
      </c>
      <c r="B1268" s="112" t="s">
        <v>277</v>
      </c>
      <c r="C1268" s="111">
        <f>VLOOKUP(A1268,cuc!$A$2:$H$2088,8,FALSE)</f>
        <v>0</v>
      </c>
      <c r="D1268" s="118"/>
      <c r="E1268" s="114"/>
    </row>
    <row r="1269" spans="1:5" x14ac:dyDescent="0.25">
      <c r="A1269" s="113">
        <v>413508</v>
      </c>
      <c r="B1269" s="112" t="s">
        <v>276</v>
      </c>
      <c r="C1269" s="111">
        <f>VLOOKUP(A1269,cuc!$A$2:$H$2088,8,FALSE)</f>
        <v>0</v>
      </c>
      <c r="D1269" s="118"/>
      <c r="E1269" s="114"/>
    </row>
    <row r="1270" spans="1:5" x14ac:dyDescent="0.25">
      <c r="A1270" s="113">
        <v>413510</v>
      </c>
      <c r="B1270" s="112" t="s">
        <v>275</v>
      </c>
      <c r="C1270" s="111">
        <f>VLOOKUP(A1270,cuc!$A$2:$H$2088,8,FALSE)</f>
        <v>0</v>
      </c>
      <c r="D1270" s="118"/>
      <c r="E1270" s="114"/>
    </row>
    <row r="1271" spans="1:5" x14ac:dyDescent="0.25">
      <c r="A1271" s="113">
        <v>413512</v>
      </c>
      <c r="B1271" s="112" t="s">
        <v>274</v>
      </c>
      <c r="C1271" s="111">
        <f>VLOOKUP(A1271,cuc!$A$2:$H$2088,8,FALSE)</f>
        <v>0</v>
      </c>
      <c r="D1271" s="118"/>
      <c r="E1271" s="114"/>
    </row>
    <row r="1272" spans="1:5" x14ac:dyDescent="0.25">
      <c r="A1272" s="113">
        <v>413514</v>
      </c>
      <c r="B1272" s="112" t="s">
        <v>273</v>
      </c>
      <c r="C1272" s="111">
        <f>VLOOKUP(A1272,cuc!$A$2:$H$2088,8,FALSE)</f>
        <v>0</v>
      </c>
      <c r="D1272" s="118"/>
      <c r="E1272" s="114"/>
    </row>
    <row r="1273" spans="1:5" x14ac:dyDescent="0.25">
      <c r="A1273" s="113">
        <v>413516</v>
      </c>
      <c r="B1273" s="112" t="s">
        <v>272</v>
      </c>
      <c r="C1273" s="111">
        <f>VLOOKUP(A1273,cuc!$A$2:$H$2088,8,FALSE)</f>
        <v>0</v>
      </c>
      <c r="D1273" s="118"/>
      <c r="E1273" s="114"/>
    </row>
    <row r="1274" spans="1:5" x14ac:dyDescent="0.25">
      <c r="A1274" s="113">
        <v>413518</v>
      </c>
      <c r="B1274" s="112" t="s">
        <v>271</v>
      </c>
      <c r="C1274" s="111">
        <f>VLOOKUP(A1274,cuc!$A$2:$H$2088,8,FALSE)</f>
        <v>0</v>
      </c>
      <c r="D1274" s="118"/>
      <c r="E1274" s="114"/>
    </row>
    <row r="1275" spans="1:5" x14ac:dyDescent="0.25">
      <c r="A1275" s="113">
        <v>413520</v>
      </c>
      <c r="B1275" s="112" t="s">
        <v>270</v>
      </c>
      <c r="C1275" s="111">
        <f>VLOOKUP(A1275,cuc!$A$2:$H$2088,8,FALSE)</f>
        <v>8854652076.2800007</v>
      </c>
      <c r="D1275" s="118"/>
      <c r="E1275" s="114"/>
    </row>
    <row r="1276" spans="1:5" x14ac:dyDescent="0.25">
      <c r="A1276" s="113">
        <v>413522</v>
      </c>
      <c r="B1276" s="112" t="s">
        <v>269</v>
      </c>
      <c r="C1276" s="111">
        <f>VLOOKUP(A1276,cuc!$A$2:$H$2088,8,FALSE)</f>
        <v>22850469248.380001</v>
      </c>
      <c r="D1276" s="118"/>
      <c r="E1276" s="114"/>
    </row>
    <row r="1277" spans="1:5" x14ac:dyDescent="0.25">
      <c r="A1277" s="113">
        <v>413524</v>
      </c>
      <c r="B1277" s="112" t="s">
        <v>268</v>
      </c>
      <c r="C1277" s="111">
        <f>VLOOKUP(A1277,cuc!$A$2:$H$2088,8,FALSE)</f>
        <v>0</v>
      </c>
      <c r="D1277" s="118"/>
      <c r="E1277" s="114"/>
    </row>
    <row r="1278" spans="1:5" x14ac:dyDescent="0.25">
      <c r="A1278" s="113">
        <v>413526</v>
      </c>
      <c r="B1278" s="112" t="s">
        <v>267</v>
      </c>
      <c r="C1278" s="111">
        <f>VLOOKUP(A1278,cuc!$A$2:$H$2088,8,FALSE)</f>
        <v>0</v>
      </c>
      <c r="D1278" s="118"/>
      <c r="E1278" s="114"/>
    </row>
    <row r="1279" spans="1:5" x14ac:dyDescent="0.25">
      <c r="A1279" s="113">
        <v>413528</v>
      </c>
      <c r="B1279" s="112" t="s">
        <v>266</v>
      </c>
      <c r="C1279" s="111">
        <f>VLOOKUP(A1279,cuc!$A$2:$H$2088,8,FALSE)</f>
        <v>0</v>
      </c>
      <c r="D1279" s="118"/>
      <c r="E1279" s="114"/>
    </row>
    <row r="1280" spans="1:5" x14ac:dyDescent="0.25">
      <c r="A1280" s="113">
        <v>413530</v>
      </c>
      <c r="B1280" s="112" t="s">
        <v>265</v>
      </c>
      <c r="C1280" s="111">
        <f>VLOOKUP(A1280,cuc!$A$2:$H$2088,8,FALSE)</f>
        <v>0</v>
      </c>
      <c r="D1280" s="118"/>
      <c r="E1280" s="114"/>
    </row>
    <row r="1281" spans="1:5" x14ac:dyDescent="0.25">
      <c r="A1281" s="113">
        <v>413532</v>
      </c>
      <c r="B1281" s="112" t="s">
        <v>264</v>
      </c>
      <c r="C1281" s="111">
        <f>VLOOKUP(A1281,cuc!$A$2:$H$2088,8,FALSE)</f>
        <v>0</v>
      </c>
      <c r="D1281" s="118"/>
      <c r="E1281" s="114"/>
    </row>
    <row r="1282" spans="1:5" x14ac:dyDescent="0.25">
      <c r="A1282" s="113">
        <v>413534</v>
      </c>
      <c r="B1282" s="112" t="s">
        <v>263</v>
      </c>
      <c r="C1282" s="111">
        <f>VLOOKUP(A1282,cuc!$A$2:$H$2088,8,FALSE)</f>
        <v>0</v>
      </c>
      <c r="D1282" s="118"/>
      <c r="E1282" s="114"/>
    </row>
    <row r="1283" spans="1:5" x14ac:dyDescent="0.25">
      <c r="A1283" s="113">
        <v>413536</v>
      </c>
      <c r="B1283" s="112" t="s">
        <v>262</v>
      </c>
      <c r="C1283" s="111">
        <f>VLOOKUP(A1283,cuc!$A$2:$H$2088,8,FALSE)</f>
        <v>0</v>
      </c>
      <c r="D1283" s="118"/>
      <c r="E1283" s="114"/>
    </row>
    <row r="1284" spans="1:5" x14ac:dyDescent="0.25">
      <c r="A1284" s="113">
        <v>413538</v>
      </c>
      <c r="B1284" s="112" t="s">
        <v>261</v>
      </c>
      <c r="C1284" s="111">
        <f>VLOOKUP(A1284,cuc!$A$2:$H$2088,8,FALSE)</f>
        <v>0</v>
      </c>
      <c r="D1284" s="118"/>
      <c r="E1284" s="114"/>
    </row>
    <row r="1285" spans="1:5" x14ac:dyDescent="0.25">
      <c r="A1285" s="113">
        <v>413540</v>
      </c>
      <c r="B1285" s="112" t="s">
        <v>260</v>
      </c>
      <c r="C1285" s="111">
        <f>VLOOKUP(A1285,cuc!$A$2:$H$2088,8,FALSE)</f>
        <v>0</v>
      </c>
      <c r="D1285" s="118"/>
      <c r="E1285" s="114"/>
    </row>
    <row r="1286" spans="1:5" x14ac:dyDescent="0.25">
      <c r="A1286" s="113">
        <v>413542</v>
      </c>
      <c r="B1286" s="112" t="s">
        <v>259</v>
      </c>
      <c r="C1286" s="111">
        <f>VLOOKUP(A1286,cuc!$A$2:$H$2088,8,FALSE)</f>
        <v>0</v>
      </c>
      <c r="D1286" s="118"/>
      <c r="E1286" s="114"/>
    </row>
    <row r="1287" spans="1:5" x14ac:dyDescent="0.25">
      <c r="A1287" s="113">
        <v>413544</v>
      </c>
      <c r="B1287" s="112" t="s">
        <v>258</v>
      </c>
      <c r="C1287" s="111">
        <f>VLOOKUP(A1287,cuc!$A$2:$H$2088,8,FALSE)</f>
        <v>0</v>
      </c>
      <c r="D1287" s="118"/>
      <c r="E1287" s="114"/>
    </row>
    <row r="1288" spans="1:5" x14ac:dyDescent="0.25">
      <c r="A1288" s="113">
        <v>413546</v>
      </c>
      <c r="B1288" s="112" t="s">
        <v>257</v>
      </c>
      <c r="C1288" s="111">
        <f>VLOOKUP(A1288,cuc!$A$2:$H$2088,8,FALSE)</f>
        <v>0</v>
      </c>
      <c r="D1288" s="118"/>
      <c r="E1288" s="114"/>
    </row>
    <row r="1289" spans="1:5" x14ac:dyDescent="0.25">
      <c r="A1289" s="113">
        <v>413548</v>
      </c>
      <c r="B1289" s="112" t="s">
        <v>256</v>
      </c>
      <c r="C1289" s="111">
        <f>VLOOKUP(A1289,cuc!$A$2:$H$2088,8,FALSE)</f>
        <v>0</v>
      </c>
      <c r="D1289" s="118"/>
      <c r="E1289" s="114"/>
    </row>
    <row r="1290" spans="1:5" x14ac:dyDescent="0.25">
      <c r="A1290" s="113">
        <v>413550</v>
      </c>
      <c r="B1290" s="112" t="s">
        <v>255</v>
      </c>
      <c r="C1290" s="111">
        <f>VLOOKUP(A1290,cuc!$A$2:$H$2088,8,FALSE)</f>
        <v>0</v>
      </c>
      <c r="D1290" s="118"/>
      <c r="E1290" s="114"/>
    </row>
    <row r="1291" spans="1:5" x14ac:dyDescent="0.25">
      <c r="A1291" s="113">
        <v>413552</v>
      </c>
      <c r="B1291" s="112" t="s">
        <v>254</v>
      </c>
      <c r="C1291" s="111">
        <f>VLOOKUP(A1291,cuc!$A$2:$H$2088,8,FALSE)</f>
        <v>0</v>
      </c>
      <c r="D1291" s="118"/>
      <c r="E1291" s="114"/>
    </row>
    <row r="1292" spans="1:5" x14ac:dyDescent="0.25">
      <c r="A1292" s="113">
        <v>413554</v>
      </c>
      <c r="B1292" s="112" t="s">
        <v>253</v>
      </c>
      <c r="C1292" s="111">
        <f>VLOOKUP(A1292,cuc!$A$2:$H$2088,8,FALSE)</f>
        <v>0</v>
      </c>
      <c r="D1292" s="118"/>
      <c r="E1292" s="114"/>
    </row>
    <row r="1293" spans="1:5" x14ac:dyDescent="0.25">
      <c r="A1293" s="113">
        <v>413556</v>
      </c>
      <c r="B1293" s="112" t="s">
        <v>768</v>
      </c>
      <c r="C1293" s="111">
        <f>VLOOKUP(A1293,cuc!$A$2:$H$2088,8,FALSE)</f>
        <v>0</v>
      </c>
      <c r="D1293" s="118"/>
      <c r="E1293" s="114"/>
    </row>
    <row r="1294" spans="1:5" x14ac:dyDescent="0.25">
      <c r="A1294" s="113">
        <v>413558</v>
      </c>
      <c r="B1294" s="112" t="s">
        <v>251</v>
      </c>
      <c r="C1294" s="111">
        <f>VLOOKUP(A1294,cuc!$A$2:$H$2088,8,FALSE)</f>
        <v>0</v>
      </c>
      <c r="D1294" s="118"/>
      <c r="E1294" s="114"/>
    </row>
    <row r="1295" spans="1:5" x14ac:dyDescent="0.25">
      <c r="A1295" s="113">
        <v>413560</v>
      </c>
      <c r="B1295" s="112" t="s">
        <v>250</v>
      </c>
      <c r="C1295" s="111">
        <f>VLOOKUP(A1295,cuc!$A$2:$H$2088,8,FALSE)</f>
        <v>0</v>
      </c>
      <c r="D1295" s="118"/>
      <c r="E1295" s="114"/>
    </row>
    <row r="1296" spans="1:5" x14ac:dyDescent="0.25">
      <c r="A1296" s="113">
        <v>413562</v>
      </c>
      <c r="B1296" s="112" t="s">
        <v>249</v>
      </c>
      <c r="C1296" s="111">
        <f>VLOOKUP(A1296,cuc!$A$2:$H$2088,8,FALSE)</f>
        <v>0</v>
      </c>
      <c r="D1296" s="118"/>
      <c r="E1296" s="114"/>
    </row>
    <row r="1297" spans="1:5" x14ac:dyDescent="0.25">
      <c r="A1297" s="113">
        <v>413564</v>
      </c>
      <c r="B1297" s="112" t="s">
        <v>248</v>
      </c>
      <c r="C1297" s="111">
        <f>VLOOKUP(A1297,cuc!$A$2:$H$2088,8,FALSE)</f>
        <v>0</v>
      </c>
      <c r="D1297" s="118"/>
      <c r="E1297" s="114"/>
    </row>
    <row r="1298" spans="1:5" x14ac:dyDescent="0.25">
      <c r="A1298" s="113">
        <v>413566</v>
      </c>
      <c r="B1298" s="112" t="s">
        <v>247</v>
      </c>
      <c r="C1298" s="111">
        <f>VLOOKUP(A1298,cuc!$A$2:$H$2088,8,FALSE)</f>
        <v>0</v>
      </c>
      <c r="D1298" s="118"/>
      <c r="E1298" s="114"/>
    </row>
    <row r="1299" spans="1:5" x14ac:dyDescent="0.25">
      <c r="A1299" s="113">
        <v>413568</v>
      </c>
      <c r="B1299" s="112" t="s">
        <v>246</v>
      </c>
      <c r="C1299" s="111">
        <f>VLOOKUP(A1299,cuc!$A$2:$H$2088,8,FALSE)</f>
        <v>0</v>
      </c>
      <c r="D1299" s="118"/>
      <c r="E1299" s="114"/>
    </row>
    <row r="1300" spans="1:5" x14ac:dyDescent="0.25">
      <c r="A1300" s="113">
        <v>413570</v>
      </c>
      <c r="B1300" s="112" t="s">
        <v>245</v>
      </c>
      <c r="C1300" s="111">
        <f>VLOOKUP(A1300,cuc!$A$2:$H$2088,8,FALSE)</f>
        <v>0</v>
      </c>
      <c r="D1300" s="118"/>
      <c r="E1300" s="114"/>
    </row>
    <row r="1301" spans="1:5" x14ac:dyDescent="0.25">
      <c r="A1301" s="113">
        <v>413572</v>
      </c>
      <c r="B1301" s="112" t="s">
        <v>244</v>
      </c>
      <c r="C1301" s="111">
        <f>VLOOKUP(A1301,cuc!$A$2:$H$2088,8,FALSE)</f>
        <v>0</v>
      </c>
      <c r="D1301" s="118"/>
      <c r="E1301" s="114"/>
    </row>
    <row r="1302" spans="1:5" x14ac:dyDescent="0.25">
      <c r="A1302" s="113">
        <v>413595</v>
      </c>
      <c r="B1302" s="112" t="s">
        <v>243</v>
      </c>
      <c r="C1302" s="111">
        <f>VLOOKUP(A1302,cuc!$A$2:$H$2088,8,FALSE)</f>
        <v>955210</v>
      </c>
      <c r="D1302" s="118"/>
      <c r="E1302" s="114"/>
    </row>
    <row r="1303" spans="1:5" x14ac:dyDescent="0.25">
      <c r="A1303" s="113">
        <v>414000</v>
      </c>
      <c r="B1303" s="112" t="s">
        <v>242</v>
      </c>
      <c r="C1303" s="111">
        <f>VLOOKUP(A1303,cuc!$A$2:$H$2088,8,FALSE)</f>
        <v>0</v>
      </c>
      <c r="D1303" s="118"/>
      <c r="E1303" s="114"/>
    </row>
    <row r="1304" spans="1:5" x14ac:dyDescent="0.25">
      <c r="A1304" s="113">
        <v>414005</v>
      </c>
      <c r="B1304" s="112" t="s">
        <v>241</v>
      </c>
      <c r="C1304" s="111">
        <f>VLOOKUP(A1304,cuc!$A$2:$H$2088,8,FALSE)</f>
        <v>0</v>
      </c>
      <c r="D1304" s="118"/>
      <c r="E1304" s="114"/>
    </row>
    <row r="1305" spans="1:5" x14ac:dyDescent="0.25">
      <c r="A1305" s="113">
        <v>414010</v>
      </c>
      <c r="B1305" s="112" t="s">
        <v>240</v>
      </c>
      <c r="C1305" s="111">
        <f>VLOOKUP(A1305,cuc!$A$2:$H$2088,8,FALSE)</f>
        <v>0</v>
      </c>
      <c r="D1305" s="118"/>
      <c r="E1305" s="114"/>
    </row>
    <row r="1306" spans="1:5" x14ac:dyDescent="0.25">
      <c r="A1306" s="113">
        <v>414015</v>
      </c>
      <c r="B1306" s="112" t="s">
        <v>239</v>
      </c>
      <c r="C1306" s="111">
        <f>VLOOKUP(A1306,cuc!$A$2:$H$2088,8,FALSE)</f>
        <v>0</v>
      </c>
      <c r="D1306" s="118"/>
      <c r="E1306" s="114"/>
    </row>
    <row r="1307" spans="1:5" x14ac:dyDescent="0.25">
      <c r="A1307" s="113">
        <v>414020</v>
      </c>
      <c r="B1307" s="112" t="s">
        <v>238</v>
      </c>
      <c r="C1307" s="111">
        <f>VLOOKUP(A1307,cuc!$A$2:$H$2088,8,FALSE)</f>
        <v>0</v>
      </c>
      <c r="D1307" s="118"/>
      <c r="E1307" s="114"/>
    </row>
    <row r="1308" spans="1:5" x14ac:dyDescent="0.25">
      <c r="A1308" s="113">
        <v>414095</v>
      </c>
      <c r="B1308" s="112" t="s">
        <v>221</v>
      </c>
      <c r="C1308" s="111">
        <f>VLOOKUP(A1308,cuc!$A$2:$H$2088,8,FALSE)</f>
        <v>0</v>
      </c>
      <c r="D1308" s="118"/>
      <c r="E1308" s="114"/>
    </row>
    <row r="1309" spans="1:5" x14ac:dyDescent="0.25">
      <c r="A1309" s="113">
        <v>414500</v>
      </c>
      <c r="B1309" s="112" t="s">
        <v>237</v>
      </c>
      <c r="C1309" s="111">
        <f>VLOOKUP(A1309,cuc!$A$2:$H$2088,8,FALSE)</f>
        <v>0</v>
      </c>
      <c r="D1309" s="118"/>
      <c r="E1309" s="114"/>
    </row>
    <row r="1310" spans="1:5" x14ac:dyDescent="0.25">
      <c r="A1310" s="113">
        <v>414505</v>
      </c>
      <c r="B1310" s="112" t="s">
        <v>236</v>
      </c>
      <c r="C1310" s="111">
        <f>VLOOKUP(A1310,cuc!$A$2:$H$2088,8,FALSE)</f>
        <v>0</v>
      </c>
      <c r="D1310" s="118"/>
      <c r="E1310" s="114"/>
    </row>
    <row r="1311" spans="1:5" x14ac:dyDescent="0.25">
      <c r="A1311" s="113">
        <v>414510</v>
      </c>
      <c r="B1311" s="112" t="s">
        <v>235</v>
      </c>
      <c r="C1311" s="111">
        <f>VLOOKUP(A1311,cuc!$A$2:$H$2088,8,FALSE)</f>
        <v>0</v>
      </c>
      <c r="D1311" s="118"/>
      <c r="E1311" s="114"/>
    </row>
    <row r="1312" spans="1:5" x14ac:dyDescent="0.25">
      <c r="A1312" s="113">
        <v>414515</v>
      </c>
      <c r="B1312" s="112" t="s">
        <v>234</v>
      </c>
      <c r="C1312" s="111">
        <f>VLOOKUP(A1312,cuc!$A$2:$H$2088,8,FALSE)</f>
        <v>0</v>
      </c>
      <c r="D1312" s="118"/>
      <c r="E1312" s="114"/>
    </row>
    <row r="1313" spans="1:5" x14ac:dyDescent="0.25">
      <c r="A1313" s="113">
        <v>414520</v>
      </c>
      <c r="B1313" s="112" t="s">
        <v>233</v>
      </c>
      <c r="C1313" s="111">
        <f>VLOOKUP(A1313,cuc!$A$2:$H$2088,8,FALSE)</f>
        <v>0</v>
      </c>
      <c r="D1313" s="118"/>
      <c r="E1313" s="114"/>
    </row>
    <row r="1314" spans="1:5" x14ac:dyDescent="0.25">
      <c r="A1314" s="113">
        <v>414525</v>
      </c>
      <c r="B1314" s="112" t="s">
        <v>232</v>
      </c>
      <c r="C1314" s="111">
        <f>VLOOKUP(A1314,cuc!$A$2:$H$2088,8,FALSE)</f>
        <v>0</v>
      </c>
      <c r="D1314" s="118"/>
      <c r="E1314" s="114"/>
    </row>
    <row r="1315" spans="1:5" x14ac:dyDescent="0.25">
      <c r="A1315" s="113">
        <v>414530</v>
      </c>
      <c r="B1315" s="112" t="s">
        <v>231</v>
      </c>
      <c r="C1315" s="111">
        <f>VLOOKUP(A1315,cuc!$A$2:$H$2088,8,FALSE)</f>
        <v>0</v>
      </c>
      <c r="D1315" s="118"/>
      <c r="E1315" s="114"/>
    </row>
    <row r="1316" spans="1:5" x14ac:dyDescent="0.25">
      <c r="A1316" s="113">
        <v>414535</v>
      </c>
      <c r="B1316" s="112" t="s">
        <v>230</v>
      </c>
      <c r="C1316" s="111">
        <f>VLOOKUP(A1316,cuc!$A$2:$H$2088,8,FALSE)</f>
        <v>0</v>
      </c>
      <c r="D1316" s="118"/>
      <c r="E1316" s="114"/>
    </row>
    <row r="1317" spans="1:5" x14ac:dyDescent="0.25">
      <c r="A1317" s="113">
        <v>414540</v>
      </c>
      <c r="B1317" s="112" t="s">
        <v>229</v>
      </c>
      <c r="C1317" s="111">
        <f>VLOOKUP(A1317,cuc!$A$2:$H$2088,8,FALSE)</f>
        <v>0</v>
      </c>
      <c r="D1317" s="118"/>
      <c r="E1317" s="114"/>
    </row>
    <row r="1318" spans="1:5" x14ac:dyDescent="0.25">
      <c r="A1318" s="113">
        <v>414545</v>
      </c>
      <c r="B1318" s="112" t="s">
        <v>228</v>
      </c>
      <c r="C1318" s="111">
        <f>VLOOKUP(A1318,cuc!$A$2:$H$2088,8,FALSE)</f>
        <v>0</v>
      </c>
      <c r="D1318" s="118"/>
      <c r="E1318" s="114"/>
    </row>
    <row r="1319" spans="1:5" x14ac:dyDescent="0.25">
      <c r="A1319" s="113">
        <v>414550</v>
      </c>
      <c r="B1319" s="112" t="s">
        <v>227</v>
      </c>
      <c r="C1319" s="111">
        <f>VLOOKUP(A1319,cuc!$A$2:$H$2088,8,FALSE)</f>
        <v>0</v>
      </c>
      <c r="D1319" s="118"/>
      <c r="E1319" s="114"/>
    </row>
    <row r="1320" spans="1:5" x14ac:dyDescent="0.25">
      <c r="A1320" s="113">
        <v>414555</v>
      </c>
      <c r="B1320" s="112" t="s">
        <v>226</v>
      </c>
      <c r="C1320" s="111">
        <f>VLOOKUP(A1320,cuc!$A$2:$H$2088,8,FALSE)</f>
        <v>0</v>
      </c>
      <c r="D1320" s="118"/>
      <c r="E1320" s="114"/>
    </row>
    <row r="1321" spans="1:5" x14ac:dyDescent="0.25">
      <c r="A1321" s="113">
        <v>414560</v>
      </c>
      <c r="B1321" s="112" t="s">
        <v>225</v>
      </c>
      <c r="C1321" s="111">
        <f>VLOOKUP(A1321,cuc!$A$2:$H$2088,8,FALSE)</f>
        <v>0</v>
      </c>
      <c r="D1321" s="118"/>
      <c r="E1321" s="114"/>
    </row>
    <row r="1322" spans="1:5" x14ac:dyDescent="0.25">
      <c r="A1322" s="113">
        <v>414570</v>
      </c>
      <c r="B1322" s="112" t="s">
        <v>224</v>
      </c>
      <c r="C1322" s="111">
        <f>VLOOKUP(A1322,cuc!$A$2:$H$2088,8,FALSE)</f>
        <v>0</v>
      </c>
      <c r="D1322" s="118"/>
      <c r="E1322" s="114"/>
    </row>
    <row r="1323" spans="1:5" x14ac:dyDescent="0.25">
      <c r="A1323" s="113">
        <v>414575</v>
      </c>
      <c r="B1323" s="112" t="s">
        <v>223</v>
      </c>
      <c r="C1323" s="111">
        <f>VLOOKUP(A1323,cuc!$A$2:$H$2088,8,FALSE)</f>
        <v>0</v>
      </c>
      <c r="D1323" s="118"/>
      <c r="E1323" s="114"/>
    </row>
    <row r="1324" spans="1:5" x14ac:dyDescent="0.25">
      <c r="A1324" s="113">
        <v>414580</v>
      </c>
      <c r="B1324" s="112" t="s">
        <v>222</v>
      </c>
      <c r="C1324" s="111">
        <f>VLOOKUP(A1324,cuc!$A$2:$H$2088,8,FALSE)</f>
        <v>0</v>
      </c>
      <c r="D1324" s="118"/>
      <c r="E1324" s="114"/>
    </row>
    <row r="1325" spans="1:5" x14ac:dyDescent="0.25">
      <c r="A1325" s="113">
        <v>414595</v>
      </c>
      <c r="B1325" s="112" t="s">
        <v>221</v>
      </c>
      <c r="C1325" s="111">
        <f>VLOOKUP(A1325,cuc!$A$2:$H$2088,8,FALSE)</f>
        <v>0</v>
      </c>
      <c r="D1325" s="118"/>
      <c r="E1325" s="114"/>
    </row>
    <row r="1326" spans="1:5" x14ac:dyDescent="0.25">
      <c r="A1326" s="113">
        <v>414700</v>
      </c>
      <c r="B1326" s="112" t="s">
        <v>767</v>
      </c>
      <c r="C1326" s="111">
        <f>VLOOKUP(A1326,cuc!$A$2:$H$2088,8,FALSE)</f>
        <v>43888858.369999997</v>
      </c>
      <c r="D1326" s="118"/>
      <c r="E1326" s="114"/>
    </row>
    <row r="1327" spans="1:5" x14ac:dyDescent="0.25">
      <c r="A1327" s="113">
        <v>414705</v>
      </c>
      <c r="B1327" s="112" t="s">
        <v>766</v>
      </c>
      <c r="C1327" s="111">
        <f>VLOOKUP(A1327,cuc!$A$2:$H$2088,8,FALSE)</f>
        <v>43888858.369999997</v>
      </c>
      <c r="D1327" s="118"/>
      <c r="E1327" s="114"/>
    </row>
    <row r="1328" spans="1:5" x14ac:dyDescent="0.25">
      <c r="A1328" s="113">
        <v>414710</v>
      </c>
      <c r="B1328" s="112" t="s">
        <v>765</v>
      </c>
      <c r="C1328" s="111">
        <f>VLOOKUP(A1328,cuc!$A$2:$H$2088,8,FALSE)</f>
        <v>0</v>
      </c>
      <c r="D1328" s="118"/>
      <c r="E1328" s="114"/>
    </row>
    <row r="1329" spans="1:5" x14ac:dyDescent="0.25">
      <c r="A1329" s="113">
        <v>415000</v>
      </c>
      <c r="B1329" s="112" t="s">
        <v>764</v>
      </c>
      <c r="C1329" s="111">
        <f>VLOOKUP(A1329,cuc!$A$2:$H$2088,8,FALSE)</f>
        <v>42389759</v>
      </c>
      <c r="D1329" s="118"/>
      <c r="E1329" s="114"/>
    </row>
    <row r="1330" spans="1:5" x14ac:dyDescent="0.25">
      <c r="A1330" s="113">
        <v>415005</v>
      </c>
      <c r="B1330" s="112" t="s">
        <v>763</v>
      </c>
      <c r="C1330" s="111">
        <f>VLOOKUP(A1330,cuc!$A$2:$H$2088,8,FALSE)</f>
        <v>0</v>
      </c>
      <c r="D1330" s="118"/>
      <c r="E1330" s="114"/>
    </row>
    <row r="1331" spans="1:5" x14ac:dyDescent="0.25">
      <c r="A1331" s="113">
        <v>415006</v>
      </c>
      <c r="B1331" s="112" t="s">
        <v>587</v>
      </c>
      <c r="C1331" s="111">
        <f>VLOOKUP(A1331,cuc!$A$2:$H$2088,8,FALSE)</f>
        <v>0</v>
      </c>
      <c r="D1331" s="118"/>
      <c r="E1331" s="114"/>
    </row>
    <row r="1332" spans="1:5" x14ac:dyDescent="0.25">
      <c r="A1332" s="113">
        <v>415010</v>
      </c>
      <c r="B1332" s="112" t="s">
        <v>762</v>
      </c>
      <c r="C1332" s="111">
        <f>VLOOKUP(A1332,cuc!$A$2:$H$2088,8,FALSE)</f>
        <v>40835720</v>
      </c>
      <c r="D1332" s="118"/>
      <c r="E1332" s="114"/>
    </row>
    <row r="1333" spans="1:5" x14ac:dyDescent="0.25">
      <c r="A1333" s="113">
        <v>415011</v>
      </c>
      <c r="B1333" s="112" t="s">
        <v>590</v>
      </c>
      <c r="C1333" s="111">
        <f>VLOOKUP(A1333,cuc!$A$2:$H$2088,8,FALSE)</f>
        <v>0</v>
      </c>
      <c r="D1333" s="118"/>
      <c r="E1333" s="114"/>
    </row>
    <row r="1334" spans="1:5" x14ac:dyDescent="0.25">
      <c r="A1334" s="113">
        <v>415015</v>
      </c>
      <c r="B1334" s="112" t="s">
        <v>761</v>
      </c>
      <c r="C1334" s="111">
        <f>VLOOKUP(A1334,cuc!$A$2:$H$2088,8,FALSE)</f>
        <v>0</v>
      </c>
      <c r="D1334" s="118"/>
      <c r="E1334" s="114"/>
    </row>
    <row r="1335" spans="1:5" x14ac:dyDescent="0.25">
      <c r="A1335" s="113">
        <v>415016</v>
      </c>
      <c r="B1335" s="112" t="s">
        <v>580</v>
      </c>
      <c r="C1335" s="111">
        <f>VLOOKUP(A1335,cuc!$A$2:$H$2088,8,FALSE)</f>
        <v>0</v>
      </c>
      <c r="D1335" s="118"/>
      <c r="E1335" s="114"/>
    </row>
    <row r="1336" spans="1:5" x14ac:dyDescent="0.25">
      <c r="A1336" s="113">
        <v>415020</v>
      </c>
      <c r="B1336" s="112" t="s">
        <v>760</v>
      </c>
      <c r="C1336" s="111">
        <f>VLOOKUP(A1336,cuc!$A$2:$H$2088,8,FALSE)</f>
        <v>0</v>
      </c>
      <c r="D1336" s="118"/>
      <c r="E1336" s="114"/>
    </row>
    <row r="1337" spans="1:5" x14ac:dyDescent="0.25">
      <c r="A1337" s="113">
        <v>415021</v>
      </c>
      <c r="B1337" s="112" t="s">
        <v>589</v>
      </c>
      <c r="C1337" s="111">
        <f>VLOOKUP(A1337,cuc!$A$2:$H$2088,8,FALSE)</f>
        <v>0</v>
      </c>
      <c r="D1337" s="118"/>
      <c r="E1337" s="114"/>
    </row>
    <row r="1338" spans="1:5" x14ac:dyDescent="0.25">
      <c r="A1338" s="113">
        <v>415025</v>
      </c>
      <c r="B1338" s="112" t="s">
        <v>759</v>
      </c>
      <c r="C1338" s="111">
        <f>VLOOKUP(A1338,cuc!$A$2:$H$2088,8,FALSE)</f>
        <v>0</v>
      </c>
      <c r="D1338" s="118"/>
      <c r="E1338" s="114"/>
    </row>
    <row r="1339" spans="1:5" x14ac:dyDescent="0.25">
      <c r="A1339" s="113">
        <v>415026</v>
      </c>
      <c r="B1339" s="112" t="s">
        <v>588</v>
      </c>
      <c r="C1339" s="111">
        <f>VLOOKUP(A1339,cuc!$A$2:$H$2088,8,FALSE)</f>
        <v>0</v>
      </c>
      <c r="D1339" s="118"/>
      <c r="E1339" s="114"/>
    </row>
    <row r="1340" spans="1:5" x14ac:dyDescent="0.25">
      <c r="A1340" s="113">
        <v>415030</v>
      </c>
      <c r="B1340" s="112" t="s">
        <v>758</v>
      </c>
      <c r="C1340" s="111">
        <f>VLOOKUP(A1340,cuc!$A$2:$H$2088,8,FALSE)</f>
        <v>0</v>
      </c>
      <c r="D1340" s="118"/>
      <c r="E1340" s="114"/>
    </row>
    <row r="1341" spans="1:5" x14ac:dyDescent="0.25">
      <c r="A1341" s="113">
        <v>415035</v>
      </c>
      <c r="B1341" s="112" t="s">
        <v>757</v>
      </c>
      <c r="C1341" s="111">
        <f>VLOOKUP(A1341,cuc!$A$2:$H$2088,8,FALSE)</f>
        <v>0</v>
      </c>
      <c r="D1341" s="118"/>
      <c r="E1341" s="114"/>
    </row>
    <row r="1342" spans="1:5" x14ac:dyDescent="0.25">
      <c r="A1342" s="113">
        <v>415040</v>
      </c>
      <c r="B1342" s="112" t="s">
        <v>756</v>
      </c>
      <c r="C1342" s="111">
        <f>VLOOKUP(A1342,cuc!$A$2:$H$2088,8,FALSE)</f>
        <v>1554039</v>
      </c>
      <c r="D1342" s="118"/>
      <c r="E1342" s="114"/>
    </row>
    <row r="1343" spans="1:5" x14ac:dyDescent="0.25">
      <c r="A1343" s="113">
        <v>415045</v>
      </c>
      <c r="B1343" s="112" t="s">
        <v>755</v>
      </c>
      <c r="C1343" s="111">
        <f>VLOOKUP(A1343,cuc!$A$2:$H$2088,8,FALSE)</f>
        <v>0</v>
      </c>
      <c r="D1343" s="118"/>
      <c r="E1343" s="114"/>
    </row>
    <row r="1344" spans="1:5" x14ac:dyDescent="0.25">
      <c r="A1344" s="113">
        <v>415050</v>
      </c>
      <c r="B1344" s="112" t="s">
        <v>754</v>
      </c>
      <c r="C1344" s="111">
        <f>VLOOKUP(A1344,cuc!$A$2:$H$2088,8,FALSE)</f>
        <v>0</v>
      </c>
      <c r="D1344" s="118"/>
      <c r="E1344" s="114"/>
    </row>
    <row r="1345" spans="1:5" x14ac:dyDescent="0.25">
      <c r="A1345" s="113">
        <v>415055</v>
      </c>
      <c r="B1345" s="112" t="s">
        <v>753</v>
      </c>
      <c r="C1345" s="111">
        <f>VLOOKUP(A1345,cuc!$A$2:$H$2088,8,FALSE)</f>
        <v>0</v>
      </c>
      <c r="D1345" s="118"/>
      <c r="E1345" s="114"/>
    </row>
    <row r="1346" spans="1:5" x14ac:dyDescent="0.25">
      <c r="A1346" s="113">
        <v>415060</v>
      </c>
      <c r="B1346" s="112" t="s">
        <v>752</v>
      </c>
      <c r="C1346" s="111">
        <f>VLOOKUP(A1346,cuc!$A$2:$H$2088,8,FALSE)</f>
        <v>0</v>
      </c>
      <c r="D1346" s="118"/>
      <c r="E1346" s="114"/>
    </row>
    <row r="1347" spans="1:5" x14ac:dyDescent="0.25">
      <c r="A1347" s="113">
        <v>415500</v>
      </c>
      <c r="B1347" s="112" t="s">
        <v>751</v>
      </c>
      <c r="C1347" s="111">
        <f>VLOOKUP(A1347,cuc!$A$2:$H$2088,8,FALSE)</f>
        <v>60244033</v>
      </c>
      <c r="D1347" s="118"/>
      <c r="E1347" s="114"/>
    </row>
    <row r="1348" spans="1:5" x14ac:dyDescent="0.25">
      <c r="A1348" s="113">
        <v>416000</v>
      </c>
      <c r="B1348" s="112" t="s">
        <v>750</v>
      </c>
      <c r="C1348" s="111">
        <f>VLOOKUP(A1348,cuc!$A$2:$H$2088,8,FALSE)</f>
        <v>0</v>
      </c>
      <c r="D1348" s="118"/>
      <c r="E1348" s="114"/>
    </row>
    <row r="1349" spans="1:5" x14ac:dyDescent="0.25">
      <c r="A1349" s="113">
        <v>416500</v>
      </c>
      <c r="B1349" s="112" t="s">
        <v>749</v>
      </c>
      <c r="C1349" s="111">
        <f>VLOOKUP(A1349,cuc!$A$2:$H$2088,8,FALSE)</f>
        <v>0</v>
      </c>
      <c r="D1349" s="118"/>
      <c r="E1349" s="114"/>
    </row>
    <row r="1350" spans="1:5" x14ac:dyDescent="0.25">
      <c r="A1350" s="113">
        <v>417000</v>
      </c>
      <c r="B1350" s="112" t="s">
        <v>748</v>
      </c>
      <c r="C1350" s="111">
        <f>VLOOKUP(A1350,cuc!$A$2:$H$2088,8,FALSE)</f>
        <v>302226302.38</v>
      </c>
      <c r="D1350" s="118"/>
      <c r="E1350" s="114"/>
    </row>
    <row r="1351" spans="1:5" x14ac:dyDescent="0.25">
      <c r="A1351" s="113">
        <v>417500</v>
      </c>
      <c r="B1351" s="112" t="s">
        <v>747</v>
      </c>
      <c r="C1351" s="111">
        <f>VLOOKUP(A1351,cuc!$A$2:$H$2088,8,FALSE)</f>
        <v>87512321.879999995</v>
      </c>
      <c r="D1351" s="118"/>
      <c r="E1351" s="114"/>
    </row>
    <row r="1352" spans="1:5" x14ac:dyDescent="0.25">
      <c r="A1352" s="113">
        <v>420000</v>
      </c>
      <c r="B1352" s="112" t="s">
        <v>746</v>
      </c>
      <c r="C1352" s="111">
        <f>VLOOKUP(A1352,cuc!$A$2:$H$2088,8,FALSE)</f>
        <v>70950167.620000005</v>
      </c>
      <c r="D1352" s="118"/>
      <c r="E1352" s="114"/>
    </row>
    <row r="1353" spans="1:5" x14ac:dyDescent="0.25">
      <c r="A1353" s="113">
        <v>420500</v>
      </c>
      <c r="B1353" s="112" t="s">
        <v>745</v>
      </c>
      <c r="C1353" s="111">
        <f>VLOOKUP(A1353,cuc!$A$2:$H$2088,8,FALSE)</f>
        <v>0</v>
      </c>
      <c r="D1353" s="118"/>
      <c r="E1353" s="114"/>
    </row>
    <row r="1354" spans="1:5" x14ac:dyDescent="0.25">
      <c r="A1354" s="113">
        <v>420505</v>
      </c>
      <c r="B1354" s="112" t="s">
        <v>546</v>
      </c>
      <c r="C1354" s="111">
        <f>VLOOKUP(A1354,cuc!$A$2:$H$2088,8,FALSE)</f>
        <v>0</v>
      </c>
      <c r="D1354" s="118"/>
      <c r="E1354" s="114"/>
    </row>
    <row r="1355" spans="1:5" x14ac:dyDescent="0.25">
      <c r="A1355" s="113">
        <v>420510</v>
      </c>
      <c r="B1355" s="112" t="s">
        <v>545</v>
      </c>
      <c r="C1355" s="111">
        <f>VLOOKUP(A1355,cuc!$A$2:$H$2088,8,FALSE)</f>
        <v>0</v>
      </c>
      <c r="D1355" s="118"/>
      <c r="E1355" s="114"/>
    </row>
    <row r="1356" spans="1:5" x14ac:dyDescent="0.25">
      <c r="A1356" s="113">
        <v>420515</v>
      </c>
      <c r="B1356" s="112" t="s">
        <v>639</v>
      </c>
      <c r="C1356" s="111">
        <f>VLOOKUP(A1356,cuc!$A$2:$H$2088,8,FALSE)</f>
        <v>0</v>
      </c>
      <c r="D1356" s="118"/>
      <c r="E1356" s="114"/>
    </row>
    <row r="1357" spans="1:5" x14ac:dyDescent="0.25">
      <c r="A1357" s="113">
        <v>420520</v>
      </c>
      <c r="B1357" s="112" t="s">
        <v>543</v>
      </c>
      <c r="C1357" s="111">
        <f>VLOOKUP(A1357,cuc!$A$2:$H$2088,8,FALSE)</f>
        <v>0</v>
      </c>
      <c r="D1357" s="118"/>
      <c r="E1357" s="114"/>
    </row>
    <row r="1358" spans="1:5" x14ac:dyDescent="0.25">
      <c r="A1358" s="113">
        <v>420525</v>
      </c>
      <c r="B1358" s="112" t="s">
        <v>542</v>
      </c>
      <c r="C1358" s="111">
        <f>VLOOKUP(A1358,cuc!$A$2:$H$2088,8,FALSE)</f>
        <v>0</v>
      </c>
      <c r="D1358" s="118"/>
      <c r="E1358" s="114"/>
    </row>
    <row r="1359" spans="1:5" x14ac:dyDescent="0.25">
      <c r="A1359" s="113">
        <v>420530</v>
      </c>
      <c r="B1359" s="112" t="s">
        <v>638</v>
      </c>
      <c r="C1359" s="111">
        <f>VLOOKUP(A1359,cuc!$A$2:$H$2088,8,FALSE)</f>
        <v>0</v>
      </c>
      <c r="D1359" s="118"/>
      <c r="E1359" s="114"/>
    </row>
    <row r="1360" spans="1:5" x14ac:dyDescent="0.25">
      <c r="A1360" s="113">
        <v>420535</v>
      </c>
      <c r="B1360" s="112" t="s">
        <v>637</v>
      </c>
      <c r="C1360" s="111">
        <f>VLOOKUP(A1360,cuc!$A$2:$H$2088,8,FALSE)</f>
        <v>0</v>
      </c>
      <c r="D1360" s="118"/>
      <c r="E1360" s="114"/>
    </row>
    <row r="1361" spans="1:5" x14ac:dyDescent="0.25">
      <c r="A1361" s="113">
        <v>420540</v>
      </c>
      <c r="B1361" s="112" t="s">
        <v>540</v>
      </c>
      <c r="C1361" s="111">
        <f>VLOOKUP(A1361,cuc!$A$2:$H$2088,8,FALSE)</f>
        <v>0</v>
      </c>
      <c r="D1361" s="118"/>
      <c r="E1361" s="114"/>
    </row>
    <row r="1362" spans="1:5" x14ac:dyDescent="0.25">
      <c r="A1362" s="113">
        <v>420545</v>
      </c>
      <c r="B1362" s="112" t="s">
        <v>539</v>
      </c>
      <c r="C1362" s="111">
        <f>VLOOKUP(A1362,cuc!$A$2:$H$2088,8,FALSE)</f>
        <v>0</v>
      </c>
      <c r="D1362" s="118"/>
      <c r="E1362" s="114"/>
    </row>
    <row r="1363" spans="1:5" x14ac:dyDescent="0.25">
      <c r="A1363" s="113">
        <v>420550</v>
      </c>
      <c r="B1363" s="112" t="s">
        <v>538</v>
      </c>
      <c r="C1363" s="111">
        <f>VLOOKUP(A1363,cuc!$A$2:$H$2088,8,FALSE)</f>
        <v>0</v>
      </c>
      <c r="D1363" s="118"/>
      <c r="E1363" s="114"/>
    </row>
    <row r="1364" spans="1:5" x14ac:dyDescent="0.25">
      <c r="A1364" s="113">
        <v>420551</v>
      </c>
      <c r="B1364" s="112" t="s">
        <v>537</v>
      </c>
      <c r="C1364" s="111">
        <f>VLOOKUP(A1364,cuc!$A$2:$H$2088,8,FALSE)</f>
        <v>0</v>
      </c>
      <c r="D1364" s="118"/>
      <c r="E1364" s="114"/>
    </row>
    <row r="1365" spans="1:5" x14ac:dyDescent="0.25">
      <c r="A1365" s="113">
        <v>420552</v>
      </c>
      <c r="B1365" s="112" t="s">
        <v>536</v>
      </c>
      <c r="C1365" s="111">
        <f>VLOOKUP(A1365,cuc!$A$2:$H$2088,8,FALSE)</f>
        <v>0</v>
      </c>
      <c r="D1365" s="118"/>
      <c r="E1365" s="114"/>
    </row>
    <row r="1366" spans="1:5" x14ac:dyDescent="0.25">
      <c r="A1366" s="113">
        <v>420555</v>
      </c>
      <c r="B1366" s="112" t="s">
        <v>165</v>
      </c>
      <c r="C1366" s="111">
        <f>VLOOKUP(A1366,cuc!$A$2:$H$2088,8,FALSE)</f>
        <v>0</v>
      </c>
      <c r="D1366" s="118"/>
      <c r="E1366" s="114"/>
    </row>
    <row r="1367" spans="1:5" x14ac:dyDescent="0.25">
      <c r="A1367" s="113">
        <v>420560</v>
      </c>
      <c r="B1367" s="112" t="s">
        <v>164</v>
      </c>
      <c r="C1367" s="111">
        <f>VLOOKUP(A1367,cuc!$A$2:$H$2088,8,FALSE)</f>
        <v>0</v>
      </c>
      <c r="D1367" s="118"/>
      <c r="E1367" s="114"/>
    </row>
    <row r="1368" spans="1:5" x14ac:dyDescent="0.25">
      <c r="A1368" s="113">
        <v>420565</v>
      </c>
      <c r="B1368" s="112" t="s">
        <v>516</v>
      </c>
      <c r="C1368" s="111">
        <f>VLOOKUP(A1368,cuc!$A$2:$H$2088,8,FALSE)</f>
        <v>0</v>
      </c>
      <c r="D1368" s="118"/>
      <c r="E1368" s="114"/>
    </row>
    <row r="1369" spans="1:5" x14ac:dyDescent="0.25">
      <c r="A1369" s="113">
        <v>420570</v>
      </c>
      <c r="B1369" s="112" t="s">
        <v>515</v>
      </c>
      <c r="C1369" s="111">
        <f>VLOOKUP(A1369,cuc!$A$2:$H$2088,8,FALSE)</f>
        <v>0</v>
      </c>
      <c r="D1369" s="118"/>
      <c r="E1369" s="114"/>
    </row>
    <row r="1370" spans="1:5" x14ac:dyDescent="0.25">
      <c r="A1370" s="113">
        <v>420595</v>
      </c>
      <c r="B1370" s="112" t="s">
        <v>514</v>
      </c>
      <c r="C1370" s="111">
        <f>VLOOKUP(A1370,cuc!$A$2:$H$2088,8,FALSE)</f>
        <v>0</v>
      </c>
      <c r="D1370" s="118"/>
      <c r="E1370" s="114"/>
    </row>
    <row r="1371" spans="1:5" x14ac:dyDescent="0.25">
      <c r="A1371" s="113">
        <v>421000</v>
      </c>
      <c r="B1371" s="112" t="s">
        <v>744</v>
      </c>
      <c r="C1371" s="111">
        <f>VLOOKUP(A1371,cuc!$A$2:$H$2088,8,FALSE)</f>
        <v>3815828.4</v>
      </c>
      <c r="D1371" s="118"/>
      <c r="E1371" s="114"/>
    </row>
    <row r="1372" spans="1:5" x14ac:dyDescent="0.25">
      <c r="A1372" s="113">
        <v>421005</v>
      </c>
      <c r="B1372" s="112" t="s">
        <v>743</v>
      </c>
      <c r="C1372" s="111">
        <f>VLOOKUP(A1372,cuc!$A$2:$H$2088,8,FALSE)</f>
        <v>3815828.4</v>
      </c>
      <c r="D1372" s="118"/>
      <c r="E1372" s="114"/>
    </row>
    <row r="1373" spans="1:5" x14ac:dyDescent="0.25">
      <c r="A1373" s="113">
        <v>421010</v>
      </c>
      <c r="B1373" s="112" t="s">
        <v>742</v>
      </c>
      <c r="C1373" s="111">
        <f>VLOOKUP(A1373,cuc!$A$2:$H$2088,8,FALSE)</f>
        <v>0</v>
      </c>
      <c r="D1373" s="118"/>
      <c r="E1373" s="114"/>
    </row>
    <row r="1374" spans="1:5" x14ac:dyDescent="0.25">
      <c r="A1374" s="113">
        <v>421015</v>
      </c>
      <c r="B1374" s="112" t="s">
        <v>546</v>
      </c>
      <c r="C1374" s="111">
        <f>VLOOKUP(A1374,cuc!$A$2:$H$2088,8,FALSE)</f>
        <v>0</v>
      </c>
      <c r="D1374" s="118"/>
      <c r="E1374" s="114"/>
    </row>
    <row r="1375" spans="1:5" x14ac:dyDescent="0.25">
      <c r="A1375" s="113">
        <v>421020</v>
      </c>
      <c r="B1375" s="112" t="s">
        <v>741</v>
      </c>
      <c r="C1375" s="111">
        <f>VLOOKUP(A1375,cuc!$A$2:$H$2088,8,FALSE)</f>
        <v>0</v>
      </c>
      <c r="D1375" s="118"/>
      <c r="E1375" s="114"/>
    </row>
    <row r="1376" spans="1:5" x14ac:dyDescent="0.25">
      <c r="A1376" s="113">
        <v>421025</v>
      </c>
      <c r="B1376" s="112" t="s">
        <v>740</v>
      </c>
      <c r="C1376" s="111">
        <f>VLOOKUP(A1376,cuc!$A$2:$H$2088,8,FALSE)</f>
        <v>0</v>
      </c>
      <c r="D1376" s="118"/>
      <c r="E1376" s="114"/>
    </row>
    <row r="1377" spans="1:5" x14ac:dyDescent="0.25">
      <c r="A1377" s="113">
        <v>421030</v>
      </c>
      <c r="B1377" s="112" t="s">
        <v>739</v>
      </c>
      <c r="C1377" s="111">
        <f>VLOOKUP(A1377,cuc!$A$2:$H$2088,8,FALSE)</f>
        <v>0</v>
      </c>
      <c r="D1377" s="118"/>
      <c r="E1377" s="114"/>
    </row>
    <row r="1378" spans="1:5" x14ac:dyDescent="0.25">
      <c r="A1378" s="113">
        <v>421035</v>
      </c>
      <c r="B1378" s="112" t="s">
        <v>738</v>
      </c>
      <c r="C1378" s="111">
        <f>VLOOKUP(A1378,cuc!$A$2:$H$2088,8,FALSE)</f>
        <v>0</v>
      </c>
      <c r="D1378" s="118"/>
      <c r="E1378" s="114"/>
    </row>
    <row r="1379" spans="1:5" x14ac:dyDescent="0.25">
      <c r="A1379" s="113">
        <v>421036</v>
      </c>
      <c r="B1379" s="112" t="s">
        <v>537</v>
      </c>
      <c r="C1379" s="111">
        <f>VLOOKUP(A1379,cuc!$A$2:$H$2088,8,FALSE)</f>
        <v>0</v>
      </c>
      <c r="D1379" s="118"/>
      <c r="E1379" s="114"/>
    </row>
    <row r="1380" spans="1:5" x14ac:dyDescent="0.25">
      <c r="A1380" s="113">
        <v>421037</v>
      </c>
      <c r="B1380" s="112" t="s">
        <v>536</v>
      </c>
      <c r="C1380" s="111">
        <f>VLOOKUP(A1380,cuc!$A$2:$H$2088,8,FALSE)</f>
        <v>0</v>
      </c>
      <c r="D1380" s="118"/>
      <c r="E1380" s="114"/>
    </row>
    <row r="1381" spans="1:5" x14ac:dyDescent="0.25">
      <c r="A1381" s="113">
        <v>421038</v>
      </c>
      <c r="B1381" s="112" t="s">
        <v>592</v>
      </c>
      <c r="C1381" s="111">
        <f>VLOOKUP(A1381,cuc!$A$2:$H$2088,8,FALSE)</f>
        <v>0</v>
      </c>
      <c r="D1381" s="118"/>
      <c r="E1381" s="114"/>
    </row>
    <row r="1382" spans="1:5" x14ac:dyDescent="0.25">
      <c r="A1382" s="113">
        <v>422000</v>
      </c>
      <c r="B1382" s="112" t="s">
        <v>737</v>
      </c>
      <c r="C1382" s="111">
        <f>VLOOKUP(A1382,cuc!$A$2:$H$2088,8,FALSE)</f>
        <v>1486379</v>
      </c>
      <c r="D1382" s="118"/>
      <c r="E1382" s="114"/>
    </row>
    <row r="1383" spans="1:5" x14ac:dyDescent="0.25">
      <c r="A1383" s="113">
        <v>422004</v>
      </c>
      <c r="B1383" s="112" t="s">
        <v>736</v>
      </c>
      <c r="C1383" s="111">
        <f>VLOOKUP(A1383,cuc!$A$2:$H$2088,8,FALSE)</f>
        <v>0</v>
      </c>
      <c r="D1383" s="118"/>
      <c r="E1383" s="114"/>
    </row>
    <row r="1384" spans="1:5" x14ac:dyDescent="0.25">
      <c r="A1384" s="113">
        <v>422005</v>
      </c>
      <c r="B1384" s="112" t="s">
        <v>607</v>
      </c>
      <c r="C1384" s="111">
        <f>VLOOKUP(A1384,cuc!$A$2:$H$2088,8,FALSE)</f>
        <v>1486379</v>
      </c>
      <c r="D1384" s="118"/>
      <c r="E1384" s="114"/>
    </row>
    <row r="1385" spans="1:5" x14ac:dyDescent="0.25">
      <c r="A1385" s="113">
        <v>422010</v>
      </c>
      <c r="B1385" s="112" t="s">
        <v>735</v>
      </c>
      <c r="C1385" s="111">
        <f>VLOOKUP(A1385,cuc!$A$2:$H$2088,8,FALSE)</f>
        <v>0</v>
      </c>
      <c r="D1385" s="118"/>
      <c r="E1385" s="114"/>
    </row>
    <row r="1386" spans="1:5" x14ac:dyDescent="0.25">
      <c r="A1386" s="113">
        <v>422015</v>
      </c>
      <c r="B1386" s="112" t="s">
        <v>734</v>
      </c>
      <c r="C1386" s="111">
        <f>VLOOKUP(A1386,cuc!$A$2:$H$2088,8,FALSE)</f>
        <v>0</v>
      </c>
      <c r="D1386" s="118"/>
      <c r="E1386" s="114"/>
    </row>
    <row r="1387" spans="1:5" x14ac:dyDescent="0.25">
      <c r="A1387" s="113">
        <v>422500</v>
      </c>
      <c r="B1387" s="112" t="s">
        <v>733</v>
      </c>
      <c r="C1387" s="111">
        <f>VLOOKUP(A1387,cuc!$A$2:$H$2088,8,FALSE)</f>
        <v>31561096.219999999</v>
      </c>
      <c r="D1387" s="118"/>
      <c r="E1387" s="114"/>
    </row>
    <row r="1388" spans="1:5" x14ac:dyDescent="0.25">
      <c r="A1388" s="113">
        <v>422501</v>
      </c>
      <c r="B1388" s="112" t="s">
        <v>732</v>
      </c>
      <c r="C1388" s="111">
        <f>VLOOKUP(A1388,cuc!$A$2:$H$2088,8,FALSE)</f>
        <v>0</v>
      </c>
      <c r="D1388" s="118"/>
      <c r="E1388" s="114"/>
    </row>
    <row r="1389" spans="1:5" x14ac:dyDescent="0.25">
      <c r="A1389" s="113">
        <v>422502</v>
      </c>
      <c r="B1389" s="112" t="s">
        <v>731</v>
      </c>
      <c r="C1389" s="111">
        <f>VLOOKUP(A1389,cuc!$A$2:$H$2088,8,FALSE)</f>
        <v>0</v>
      </c>
      <c r="D1389" s="118"/>
      <c r="E1389" s="114"/>
    </row>
    <row r="1390" spans="1:5" x14ac:dyDescent="0.25">
      <c r="A1390" s="113">
        <v>422503</v>
      </c>
      <c r="B1390" s="112" t="s">
        <v>730</v>
      </c>
      <c r="C1390" s="111">
        <f>VLOOKUP(A1390,cuc!$A$2:$H$2088,8,FALSE)</f>
        <v>0</v>
      </c>
      <c r="D1390" s="118"/>
      <c r="E1390" s="114"/>
    </row>
    <row r="1391" spans="1:5" x14ac:dyDescent="0.25">
      <c r="A1391" s="113">
        <v>422504</v>
      </c>
      <c r="B1391" s="112" t="s">
        <v>729</v>
      </c>
      <c r="C1391" s="111">
        <f>VLOOKUP(A1391,cuc!$A$2:$H$2088,8,FALSE)</f>
        <v>0</v>
      </c>
      <c r="D1391" s="118"/>
      <c r="E1391" s="114"/>
    </row>
    <row r="1392" spans="1:5" x14ac:dyDescent="0.25">
      <c r="A1392" s="113">
        <v>422505</v>
      </c>
      <c r="B1392" s="112" t="s">
        <v>636</v>
      </c>
      <c r="C1392" s="111">
        <f>VLOOKUP(A1392,cuc!$A$2:$H$2088,8,FALSE)</f>
        <v>0</v>
      </c>
      <c r="D1392" s="118"/>
      <c r="E1392" s="114"/>
    </row>
    <row r="1393" spans="1:5" x14ac:dyDescent="0.25">
      <c r="A1393" s="113">
        <v>422506</v>
      </c>
      <c r="B1393" s="112" t="s">
        <v>635</v>
      </c>
      <c r="C1393" s="111">
        <f>VLOOKUP(A1393,cuc!$A$2:$H$2088,8,FALSE)</f>
        <v>0</v>
      </c>
      <c r="D1393" s="118"/>
      <c r="E1393" s="114"/>
    </row>
    <row r="1394" spans="1:5" x14ac:dyDescent="0.25">
      <c r="A1394" s="113">
        <v>422507</v>
      </c>
      <c r="B1394" s="112" t="s">
        <v>728</v>
      </c>
      <c r="C1394" s="111">
        <f>VLOOKUP(A1394,cuc!$A$2:$H$2088,8,FALSE)</f>
        <v>0</v>
      </c>
      <c r="D1394" s="118"/>
      <c r="E1394" s="114"/>
    </row>
    <row r="1395" spans="1:5" x14ac:dyDescent="0.25">
      <c r="A1395" s="113">
        <v>422508</v>
      </c>
      <c r="B1395" s="112" t="s">
        <v>727</v>
      </c>
      <c r="C1395" s="111">
        <f>VLOOKUP(A1395,cuc!$A$2:$H$2088,8,FALSE)</f>
        <v>0</v>
      </c>
      <c r="D1395" s="118"/>
      <c r="E1395" s="114"/>
    </row>
    <row r="1396" spans="1:5" x14ac:dyDescent="0.25">
      <c r="A1396" s="113">
        <v>422509</v>
      </c>
      <c r="B1396" s="112" t="s">
        <v>726</v>
      </c>
      <c r="C1396" s="111">
        <f>VLOOKUP(A1396,cuc!$A$2:$H$2088,8,FALSE)</f>
        <v>0</v>
      </c>
      <c r="D1396" s="118"/>
      <c r="E1396" s="114"/>
    </row>
    <row r="1397" spans="1:5" x14ac:dyDescent="0.25">
      <c r="A1397" s="113">
        <v>422510</v>
      </c>
      <c r="B1397" s="112" t="s">
        <v>725</v>
      </c>
      <c r="C1397" s="111">
        <f>VLOOKUP(A1397,cuc!$A$2:$H$2088,8,FALSE)</f>
        <v>0</v>
      </c>
      <c r="D1397" s="118"/>
      <c r="E1397" s="114"/>
    </row>
    <row r="1398" spans="1:5" x14ac:dyDescent="0.25">
      <c r="A1398" s="113">
        <v>422511</v>
      </c>
      <c r="B1398" s="112" t="s">
        <v>724</v>
      </c>
      <c r="C1398" s="111">
        <f>VLOOKUP(A1398,cuc!$A$2:$H$2088,8,FALSE)</f>
        <v>0</v>
      </c>
      <c r="D1398" s="118"/>
      <c r="E1398" s="114"/>
    </row>
    <row r="1399" spans="1:5" x14ac:dyDescent="0.25">
      <c r="A1399" s="113">
        <v>422512</v>
      </c>
      <c r="B1399" s="112" t="s">
        <v>723</v>
      </c>
      <c r="C1399" s="111">
        <f>VLOOKUP(A1399,cuc!$A$2:$H$2088,8,FALSE)</f>
        <v>12652532.529999999</v>
      </c>
      <c r="D1399" s="118"/>
      <c r="E1399" s="114"/>
    </row>
    <row r="1400" spans="1:5" x14ac:dyDescent="0.25">
      <c r="A1400" s="113">
        <v>422513</v>
      </c>
      <c r="B1400" s="112" t="s">
        <v>722</v>
      </c>
      <c r="C1400" s="111">
        <f>VLOOKUP(A1400,cuc!$A$2:$H$2088,8,FALSE)</f>
        <v>0</v>
      </c>
      <c r="D1400" s="118"/>
      <c r="E1400" s="114"/>
    </row>
    <row r="1401" spans="1:5" x14ac:dyDescent="0.25">
      <c r="A1401" s="113">
        <v>422514</v>
      </c>
      <c r="B1401" s="112" t="s">
        <v>721</v>
      </c>
      <c r="C1401" s="111">
        <f>VLOOKUP(A1401,cuc!$A$2:$H$2088,8,FALSE)</f>
        <v>0</v>
      </c>
      <c r="D1401" s="118"/>
      <c r="E1401" s="114"/>
    </row>
    <row r="1402" spans="1:5" x14ac:dyDescent="0.25">
      <c r="A1402" s="113">
        <v>422515</v>
      </c>
      <c r="B1402" s="112" t="s">
        <v>720</v>
      </c>
      <c r="C1402" s="111">
        <f>VLOOKUP(A1402,cuc!$A$2:$H$2088,8,FALSE)</f>
        <v>0</v>
      </c>
      <c r="D1402" s="118"/>
      <c r="E1402" s="114"/>
    </row>
    <row r="1403" spans="1:5" x14ac:dyDescent="0.25">
      <c r="A1403" s="113">
        <v>422516</v>
      </c>
      <c r="B1403" s="112" t="s">
        <v>719</v>
      </c>
      <c r="C1403" s="111">
        <f>VLOOKUP(A1403,cuc!$A$2:$H$2088,8,FALSE)</f>
        <v>0</v>
      </c>
      <c r="D1403" s="118"/>
      <c r="E1403" s="114"/>
    </row>
    <row r="1404" spans="1:5" x14ac:dyDescent="0.25">
      <c r="A1404" s="113">
        <v>422517</v>
      </c>
      <c r="B1404" s="112" t="s">
        <v>718</v>
      </c>
      <c r="C1404" s="111">
        <f>VLOOKUP(A1404,cuc!$A$2:$H$2088,8,FALSE)</f>
        <v>0</v>
      </c>
      <c r="D1404" s="118"/>
      <c r="E1404" s="114"/>
    </row>
    <row r="1405" spans="1:5" x14ac:dyDescent="0.25">
      <c r="A1405" s="113">
        <v>422518</v>
      </c>
      <c r="B1405" s="112" t="s">
        <v>717</v>
      </c>
      <c r="C1405" s="111">
        <f>VLOOKUP(A1405,cuc!$A$2:$H$2088,8,FALSE)</f>
        <v>0</v>
      </c>
      <c r="D1405" s="118"/>
      <c r="E1405" s="114"/>
    </row>
    <row r="1406" spans="1:5" x14ac:dyDescent="0.25">
      <c r="A1406" s="113">
        <v>422519</v>
      </c>
      <c r="B1406" s="112" t="s">
        <v>716</v>
      </c>
      <c r="C1406" s="111">
        <f>VLOOKUP(A1406,cuc!$A$2:$H$2088,8,FALSE)</f>
        <v>0</v>
      </c>
      <c r="D1406" s="118"/>
      <c r="E1406" s="114"/>
    </row>
    <row r="1407" spans="1:5" x14ac:dyDescent="0.25">
      <c r="A1407" s="113">
        <v>422520</v>
      </c>
      <c r="B1407" s="112" t="s">
        <v>715</v>
      </c>
      <c r="C1407" s="111">
        <f>VLOOKUP(A1407,cuc!$A$2:$H$2088,8,FALSE)</f>
        <v>0</v>
      </c>
      <c r="D1407" s="118"/>
      <c r="E1407" s="114"/>
    </row>
    <row r="1408" spans="1:5" x14ac:dyDescent="0.25">
      <c r="A1408" s="113">
        <v>422521</v>
      </c>
      <c r="B1408" s="112" t="s">
        <v>714</v>
      </c>
      <c r="C1408" s="111">
        <f>VLOOKUP(A1408,cuc!$A$2:$H$2088,8,FALSE)</f>
        <v>0</v>
      </c>
      <c r="D1408" s="118"/>
      <c r="E1408" s="114"/>
    </row>
    <row r="1409" spans="1:5" x14ac:dyDescent="0.25">
      <c r="A1409" s="113">
        <v>422522</v>
      </c>
      <c r="B1409" s="112" t="s">
        <v>713</v>
      </c>
      <c r="C1409" s="111">
        <f>VLOOKUP(A1409,cuc!$A$2:$H$2088,8,FALSE)</f>
        <v>0</v>
      </c>
      <c r="D1409" s="118"/>
      <c r="E1409" s="114"/>
    </row>
    <row r="1410" spans="1:5" x14ac:dyDescent="0.25">
      <c r="A1410" s="113">
        <v>422523</v>
      </c>
      <c r="B1410" s="112" t="s">
        <v>712</v>
      </c>
      <c r="C1410" s="111">
        <f>VLOOKUP(A1410,cuc!$A$2:$H$2088,8,FALSE)</f>
        <v>0</v>
      </c>
      <c r="D1410" s="118"/>
      <c r="E1410" s="114"/>
    </row>
    <row r="1411" spans="1:5" x14ac:dyDescent="0.25">
      <c r="A1411" s="113">
        <v>422524</v>
      </c>
      <c r="B1411" s="112" t="s">
        <v>711</v>
      </c>
      <c r="C1411" s="111">
        <f>VLOOKUP(A1411,cuc!$A$2:$H$2088,8,FALSE)</f>
        <v>0</v>
      </c>
      <c r="D1411" s="118"/>
      <c r="E1411" s="114"/>
    </row>
    <row r="1412" spans="1:5" x14ac:dyDescent="0.25">
      <c r="A1412" s="113">
        <v>422525</v>
      </c>
      <c r="B1412" s="112" t="s">
        <v>710</v>
      </c>
      <c r="C1412" s="111">
        <f>VLOOKUP(A1412,cuc!$A$2:$H$2088,8,FALSE)</f>
        <v>0</v>
      </c>
      <c r="D1412" s="118"/>
      <c r="E1412" s="114"/>
    </row>
    <row r="1413" spans="1:5" x14ac:dyDescent="0.25">
      <c r="A1413" s="113">
        <v>422526</v>
      </c>
      <c r="B1413" s="112" t="s">
        <v>709</v>
      </c>
      <c r="C1413" s="111">
        <f>VLOOKUP(A1413,cuc!$A$2:$H$2088,8,FALSE)</f>
        <v>0</v>
      </c>
      <c r="D1413" s="118"/>
      <c r="E1413" s="114"/>
    </row>
    <row r="1414" spans="1:5" x14ac:dyDescent="0.25">
      <c r="A1414" s="113">
        <v>422527</v>
      </c>
      <c r="B1414" s="112" t="s">
        <v>708</v>
      </c>
      <c r="C1414" s="111">
        <f>VLOOKUP(A1414,cuc!$A$2:$H$2088,8,FALSE)</f>
        <v>0</v>
      </c>
      <c r="D1414" s="118"/>
      <c r="E1414" s="114"/>
    </row>
    <row r="1415" spans="1:5" x14ac:dyDescent="0.25">
      <c r="A1415" s="113">
        <v>422528</v>
      </c>
      <c r="B1415" s="112" t="s">
        <v>707</v>
      </c>
      <c r="C1415" s="111">
        <f>VLOOKUP(A1415,cuc!$A$2:$H$2088,8,FALSE)</f>
        <v>0</v>
      </c>
      <c r="D1415" s="118"/>
      <c r="E1415" s="114"/>
    </row>
    <row r="1416" spans="1:5" x14ac:dyDescent="0.25">
      <c r="A1416" s="113">
        <v>422529</v>
      </c>
      <c r="B1416" s="112" t="s">
        <v>706</v>
      </c>
      <c r="C1416" s="111">
        <f>VLOOKUP(A1416,cuc!$A$2:$H$2088,8,FALSE)</f>
        <v>18908563.690000001</v>
      </c>
      <c r="D1416" s="118"/>
      <c r="E1416" s="114"/>
    </row>
    <row r="1417" spans="1:5" x14ac:dyDescent="0.25">
      <c r="A1417" s="113">
        <v>422530</v>
      </c>
      <c r="B1417" s="112" t="s">
        <v>705</v>
      </c>
      <c r="C1417" s="111">
        <f>VLOOKUP(A1417,cuc!$A$2:$H$2088,8,FALSE)</f>
        <v>0</v>
      </c>
      <c r="D1417" s="118"/>
      <c r="E1417" s="114"/>
    </row>
    <row r="1418" spans="1:5" x14ac:dyDescent="0.25">
      <c r="A1418" s="113">
        <v>422531</v>
      </c>
      <c r="B1418" s="112" t="s">
        <v>704</v>
      </c>
      <c r="C1418" s="111">
        <f>VLOOKUP(A1418,cuc!$A$2:$H$2088,8,FALSE)</f>
        <v>0</v>
      </c>
      <c r="D1418" s="118"/>
      <c r="E1418" s="114"/>
    </row>
    <row r="1419" spans="1:5" x14ac:dyDescent="0.25">
      <c r="A1419" s="113">
        <v>422532</v>
      </c>
      <c r="B1419" s="112" t="s">
        <v>703</v>
      </c>
      <c r="C1419" s="111">
        <f>VLOOKUP(A1419,cuc!$A$2:$H$2088,8,FALSE)</f>
        <v>0</v>
      </c>
      <c r="D1419" s="118"/>
      <c r="E1419" s="114"/>
    </row>
    <row r="1420" spans="1:5" x14ac:dyDescent="0.25">
      <c r="A1420" s="113">
        <v>422533</v>
      </c>
      <c r="B1420" s="112" t="s">
        <v>702</v>
      </c>
      <c r="C1420" s="111">
        <f>VLOOKUP(A1420,cuc!$A$2:$H$2088,8,FALSE)</f>
        <v>0</v>
      </c>
      <c r="D1420" s="118"/>
      <c r="E1420" s="114"/>
    </row>
    <row r="1421" spans="1:5" x14ac:dyDescent="0.25">
      <c r="A1421" s="113">
        <v>422534</v>
      </c>
      <c r="B1421" s="112" t="s">
        <v>701</v>
      </c>
      <c r="C1421" s="111">
        <f>VLOOKUP(A1421,cuc!$A$2:$H$2088,8,FALSE)</f>
        <v>0</v>
      </c>
      <c r="D1421" s="118"/>
      <c r="E1421" s="114"/>
    </row>
    <row r="1422" spans="1:5" x14ac:dyDescent="0.25">
      <c r="A1422" s="113">
        <v>422535</v>
      </c>
      <c r="B1422" s="112" t="s">
        <v>700</v>
      </c>
      <c r="C1422" s="111">
        <f>VLOOKUP(A1422,cuc!$A$2:$H$2088,8,FALSE)</f>
        <v>0</v>
      </c>
      <c r="D1422" s="118"/>
      <c r="E1422" s="114"/>
    </row>
    <row r="1423" spans="1:5" x14ac:dyDescent="0.25">
      <c r="A1423" s="113">
        <v>422536</v>
      </c>
      <c r="B1423" s="112" t="s">
        <v>699</v>
      </c>
      <c r="C1423" s="111">
        <f>VLOOKUP(A1423,cuc!$A$2:$H$2088,8,FALSE)</f>
        <v>0</v>
      </c>
      <c r="D1423" s="118"/>
      <c r="E1423" s="114"/>
    </row>
    <row r="1424" spans="1:5" x14ac:dyDescent="0.25">
      <c r="A1424" s="113">
        <v>422537</v>
      </c>
      <c r="B1424" s="112" t="s">
        <v>698</v>
      </c>
      <c r="C1424" s="111">
        <f>VLOOKUP(A1424,cuc!$A$2:$H$2088,8,FALSE)</f>
        <v>0</v>
      </c>
      <c r="D1424" s="118"/>
      <c r="E1424" s="114"/>
    </row>
    <row r="1425" spans="1:5" x14ac:dyDescent="0.25">
      <c r="A1425" s="113">
        <v>422538</v>
      </c>
      <c r="B1425" s="112" t="s">
        <v>697</v>
      </c>
      <c r="C1425" s="111">
        <f>VLOOKUP(A1425,cuc!$A$2:$H$2088,8,FALSE)</f>
        <v>0</v>
      </c>
      <c r="D1425" s="118"/>
      <c r="E1425" s="114"/>
    </row>
    <row r="1426" spans="1:5" x14ac:dyDescent="0.25">
      <c r="A1426" s="113">
        <v>422539</v>
      </c>
      <c r="B1426" s="112" t="s">
        <v>696</v>
      </c>
      <c r="C1426" s="111">
        <f>VLOOKUP(A1426,cuc!$A$2:$H$2088,8,FALSE)</f>
        <v>0</v>
      </c>
      <c r="D1426" s="118"/>
      <c r="E1426" s="114"/>
    </row>
    <row r="1427" spans="1:5" x14ac:dyDescent="0.25">
      <c r="A1427" s="113">
        <v>422540</v>
      </c>
      <c r="B1427" s="112" t="s">
        <v>695</v>
      </c>
      <c r="C1427" s="111">
        <f>VLOOKUP(A1427,cuc!$A$2:$H$2088,8,FALSE)</f>
        <v>0</v>
      </c>
      <c r="D1427" s="118"/>
      <c r="E1427" s="114"/>
    </row>
    <row r="1428" spans="1:5" x14ac:dyDescent="0.25">
      <c r="A1428" s="113">
        <v>422541</v>
      </c>
      <c r="B1428" s="112" t="s">
        <v>694</v>
      </c>
      <c r="C1428" s="111">
        <f>VLOOKUP(A1428,cuc!$A$2:$H$2088,8,FALSE)</f>
        <v>0</v>
      </c>
      <c r="D1428" s="118"/>
      <c r="E1428" s="114"/>
    </row>
    <row r="1429" spans="1:5" x14ac:dyDescent="0.25">
      <c r="A1429" s="113">
        <v>422542</v>
      </c>
      <c r="B1429" s="112" t="s">
        <v>693</v>
      </c>
      <c r="C1429" s="111">
        <f>VLOOKUP(A1429,cuc!$A$2:$H$2088,8,FALSE)</f>
        <v>0</v>
      </c>
      <c r="D1429" s="118"/>
      <c r="E1429" s="114"/>
    </row>
    <row r="1430" spans="1:5" x14ac:dyDescent="0.25">
      <c r="A1430" s="113">
        <v>422543</v>
      </c>
      <c r="B1430" s="112" t="s">
        <v>692</v>
      </c>
      <c r="C1430" s="111">
        <f>VLOOKUP(A1430,cuc!$A$2:$H$2088,8,FALSE)</f>
        <v>0</v>
      </c>
      <c r="D1430" s="118"/>
      <c r="E1430" s="114"/>
    </row>
    <row r="1431" spans="1:5" x14ac:dyDescent="0.25">
      <c r="A1431" s="113">
        <v>422544</v>
      </c>
      <c r="B1431" s="112" t="s">
        <v>691</v>
      </c>
      <c r="C1431" s="111">
        <f>VLOOKUP(A1431,cuc!$A$2:$H$2088,8,FALSE)</f>
        <v>0</v>
      </c>
      <c r="D1431" s="118"/>
      <c r="E1431" s="114"/>
    </row>
    <row r="1432" spans="1:5" x14ac:dyDescent="0.25">
      <c r="A1432" s="113">
        <v>422545</v>
      </c>
      <c r="B1432" s="112" t="s">
        <v>690</v>
      </c>
      <c r="C1432" s="111">
        <f>VLOOKUP(A1432,cuc!$A$2:$H$2088,8,FALSE)</f>
        <v>0</v>
      </c>
      <c r="D1432" s="118"/>
      <c r="E1432" s="114"/>
    </row>
    <row r="1433" spans="1:5" x14ac:dyDescent="0.25">
      <c r="A1433" s="113">
        <v>422546</v>
      </c>
      <c r="B1433" s="112" t="s">
        <v>689</v>
      </c>
      <c r="C1433" s="111">
        <f>VLOOKUP(A1433,cuc!$A$2:$H$2088,8,FALSE)</f>
        <v>0</v>
      </c>
      <c r="D1433" s="118"/>
      <c r="E1433" s="114"/>
    </row>
    <row r="1434" spans="1:5" x14ac:dyDescent="0.25">
      <c r="A1434" s="113">
        <v>422547</v>
      </c>
      <c r="B1434" s="112" t="s">
        <v>537</v>
      </c>
      <c r="C1434" s="111">
        <f>VLOOKUP(A1434,cuc!$A$2:$H$2088,8,FALSE)</f>
        <v>0</v>
      </c>
      <c r="D1434" s="118"/>
      <c r="E1434" s="114"/>
    </row>
    <row r="1435" spans="1:5" x14ac:dyDescent="0.25">
      <c r="A1435" s="113">
        <v>422548</v>
      </c>
      <c r="B1435" s="112" t="s">
        <v>536</v>
      </c>
      <c r="C1435" s="111">
        <f>VLOOKUP(A1435,cuc!$A$2:$H$2088,8,FALSE)</f>
        <v>0</v>
      </c>
      <c r="D1435" s="118"/>
      <c r="E1435" s="114"/>
    </row>
    <row r="1436" spans="1:5" x14ac:dyDescent="0.25">
      <c r="A1436" s="113">
        <v>423000</v>
      </c>
      <c r="B1436" s="112" t="s">
        <v>688</v>
      </c>
      <c r="C1436" s="111">
        <f>VLOOKUP(A1436,cuc!$A$2:$H$2088,8,FALSE)</f>
        <v>1486747</v>
      </c>
      <c r="D1436" s="118"/>
      <c r="E1436" s="114"/>
    </row>
    <row r="1437" spans="1:5" x14ac:dyDescent="0.25">
      <c r="A1437" s="113">
        <v>423005</v>
      </c>
      <c r="B1437" s="112" t="s">
        <v>687</v>
      </c>
      <c r="C1437" s="111">
        <f>VLOOKUP(A1437,cuc!$A$2:$H$2088,8,FALSE)</f>
        <v>1486747</v>
      </c>
      <c r="D1437" s="118"/>
      <c r="E1437" s="114"/>
    </row>
    <row r="1438" spans="1:5" x14ac:dyDescent="0.25">
      <c r="A1438" s="113">
        <v>423010</v>
      </c>
      <c r="B1438" s="112" t="s">
        <v>686</v>
      </c>
      <c r="C1438" s="111">
        <f>VLOOKUP(A1438,cuc!$A$2:$H$2088,8,FALSE)</f>
        <v>0</v>
      </c>
      <c r="D1438" s="118"/>
      <c r="E1438" s="114"/>
    </row>
    <row r="1439" spans="1:5" x14ac:dyDescent="0.25">
      <c r="A1439" s="113">
        <v>423095</v>
      </c>
      <c r="B1439" s="112" t="s">
        <v>213</v>
      </c>
      <c r="C1439" s="111">
        <f>VLOOKUP(A1439,cuc!$A$2:$H$2088,8,FALSE)</f>
        <v>0</v>
      </c>
      <c r="D1439" s="118"/>
      <c r="E1439" s="114"/>
    </row>
    <row r="1440" spans="1:5" x14ac:dyDescent="0.25">
      <c r="A1440" s="113">
        <v>423500</v>
      </c>
      <c r="B1440" s="112" t="s">
        <v>685</v>
      </c>
      <c r="C1440" s="111">
        <f>VLOOKUP(A1440,cuc!$A$2:$H$2088,8,FALSE)</f>
        <v>0</v>
      </c>
      <c r="D1440" s="118"/>
      <c r="E1440" s="114"/>
    </row>
    <row r="1441" spans="1:5" x14ac:dyDescent="0.25">
      <c r="A1441" s="113">
        <v>423505</v>
      </c>
      <c r="B1441" s="112" t="s">
        <v>512</v>
      </c>
      <c r="C1441" s="111">
        <f>VLOOKUP(A1441,cuc!$A$2:$H$2088,8,FALSE)</f>
        <v>0</v>
      </c>
      <c r="D1441" s="118"/>
      <c r="E1441" s="114"/>
    </row>
    <row r="1442" spans="1:5" x14ac:dyDescent="0.25">
      <c r="A1442" s="113">
        <v>423510</v>
      </c>
      <c r="B1442" s="112" t="s">
        <v>511</v>
      </c>
      <c r="C1442" s="111">
        <f>VLOOKUP(A1442,cuc!$A$2:$H$2088,8,FALSE)</f>
        <v>0</v>
      </c>
      <c r="D1442" s="118"/>
      <c r="E1442" s="114"/>
    </row>
    <row r="1443" spans="1:5" x14ac:dyDescent="0.25">
      <c r="A1443" s="113">
        <v>423515</v>
      </c>
      <c r="B1443" s="112" t="s">
        <v>510</v>
      </c>
      <c r="C1443" s="111">
        <f>VLOOKUP(A1443,cuc!$A$2:$H$2088,8,FALSE)</f>
        <v>0</v>
      </c>
      <c r="D1443" s="118"/>
      <c r="E1443" s="114"/>
    </row>
    <row r="1444" spans="1:5" x14ac:dyDescent="0.25">
      <c r="A1444" s="113">
        <v>423520</v>
      </c>
      <c r="B1444" s="112" t="s">
        <v>684</v>
      </c>
      <c r="C1444" s="111">
        <f>VLOOKUP(A1444,cuc!$A$2:$H$2088,8,FALSE)</f>
        <v>0</v>
      </c>
      <c r="D1444" s="118"/>
      <c r="E1444" s="114"/>
    </row>
    <row r="1445" spans="1:5" x14ac:dyDescent="0.25">
      <c r="A1445" s="113">
        <v>423600</v>
      </c>
      <c r="B1445" s="112" t="s">
        <v>683</v>
      </c>
      <c r="C1445" s="111">
        <f>VLOOKUP(A1445,cuc!$A$2:$H$2088,8,FALSE)</f>
        <v>0</v>
      </c>
      <c r="D1445" s="118"/>
      <c r="E1445" s="114"/>
    </row>
    <row r="1446" spans="1:5" x14ac:dyDescent="0.25">
      <c r="A1446" s="113">
        <v>423605</v>
      </c>
      <c r="B1446" s="112" t="s">
        <v>508</v>
      </c>
      <c r="C1446" s="111">
        <f>VLOOKUP(A1446,cuc!$A$2:$H$2088,8,FALSE)</f>
        <v>0</v>
      </c>
      <c r="D1446" s="118"/>
      <c r="E1446" s="114"/>
    </row>
    <row r="1447" spans="1:5" x14ac:dyDescent="0.25">
      <c r="A1447" s="113">
        <v>423610</v>
      </c>
      <c r="B1447" s="112" t="s">
        <v>507</v>
      </c>
      <c r="C1447" s="111">
        <f>VLOOKUP(A1447,cuc!$A$2:$H$2088,8,FALSE)</f>
        <v>0</v>
      </c>
      <c r="D1447" s="118"/>
      <c r="E1447" s="114"/>
    </row>
    <row r="1448" spans="1:5" x14ac:dyDescent="0.25">
      <c r="A1448" s="113">
        <v>423615</v>
      </c>
      <c r="B1448" s="112" t="s">
        <v>506</v>
      </c>
      <c r="C1448" s="111">
        <f>VLOOKUP(A1448,cuc!$A$2:$H$2088,8,FALSE)</f>
        <v>0</v>
      </c>
      <c r="D1448" s="118"/>
      <c r="E1448" s="114"/>
    </row>
    <row r="1449" spans="1:5" x14ac:dyDescent="0.25">
      <c r="A1449" s="113">
        <v>423620</v>
      </c>
      <c r="B1449" s="112" t="s">
        <v>682</v>
      </c>
      <c r="C1449" s="111">
        <f>VLOOKUP(A1449,cuc!$A$2:$H$2088,8,FALSE)</f>
        <v>0</v>
      </c>
      <c r="D1449" s="118"/>
      <c r="E1449" s="114"/>
    </row>
    <row r="1450" spans="1:5" x14ac:dyDescent="0.25">
      <c r="A1450" s="113">
        <v>424000</v>
      </c>
      <c r="B1450" s="112" t="s">
        <v>681</v>
      </c>
      <c r="C1450" s="111">
        <f>VLOOKUP(A1450,cuc!$A$2:$H$2088,8,FALSE)</f>
        <v>31500117</v>
      </c>
      <c r="D1450" s="118"/>
      <c r="E1450" s="114"/>
    </row>
    <row r="1451" spans="1:5" x14ac:dyDescent="0.25">
      <c r="A1451" s="113">
        <v>424005</v>
      </c>
      <c r="B1451" s="112" t="s">
        <v>680</v>
      </c>
      <c r="C1451" s="111">
        <f>VLOOKUP(A1451,cuc!$A$2:$H$2088,8,FALSE)</f>
        <v>0</v>
      </c>
      <c r="D1451" s="118"/>
      <c r="E1451" s="114"/>
    </row>
    <row r="1452" spans="1:5" x14ac:dyDescent="0.25">
      <c r="A1452" s="113">
        <v>424010</v>
      </c>
      <c r="B1452" s="112" t="s">
        <v>679</v>
      </c>
      <c r="C1452" s="111">
        <f>VLOOKUP(A1452,cuc!$A$2:$H$2088,8,FALSE)</f>
        <v>0</v>
      </c>
      <c r="D1452" s="118"/>
      <c r="E1452" s="114"/>
    </row>
    <row r="1453" spans="1:5" x14ac:dyDescent="0.25">
      <c r="A1453" s="113">
        <v>424015</v>
      </c>
      <c r="B1453" s="112" t="s">
        <v>678</v>
      </c>
      <c r="C1453" s="111">
        <f>VLOOKUP(A1453,cuc!$A$2:$H$2088,8,FALSE)</f>
        <v>0</v>
      </c>
      <c r="D1453" s="118"/>
      <c r="E1453" s="114"/>
    </row>
    <row r="1454" spans="1:5" x14ac:dyDescent="0.25">
      <c r="A1454" s="113">
        <v>424020</v>
      </c>
      <c r="B1454" s="112" t="s">
        <v>677</v>
      </c>
      <c r="C1454" s="111">
        <f>VLOOKUP(A1454,cuc!$A$2:$H$2088,8,FALSE)</f>
        <v>0</v>
      </c>
      <c r="D1454" s="118"/>
      <c r="E1454" s="114"/>
    </row>
    <row r="1455" spans="1:5" x14ac:dyDescent="0.25">
      <c r="A1455" s="113">
        <v>424025</v>
      </c>
      <c r="B1455" s="112" t="s">
        <v>676</v>
      </c>
      <c r="C1455" s="111">
        <f>VLOOKUP(A1455,cuc!$A$2:$H$2088,8,FALSE)</f>
        <v>0</v>
      </c>
      <c r="D1455" s="118"/>
      <c r="E1455" s="114"/>
    </row>
    <row r="1456" spans="1:5" x14ac:dyDescent="0.25">
      <c r="A1456" s="113">
        <v>424030</v>
      </c>
      <c r="B1456" s="112" t="s">
        <v>675</v>
      </c>
      <c r="C1456" s="111">
        <f>VLOOKUP(A1456,cuc!$A$2:$H$2088,8,FALSE)</f>
        <v>0</v>
      </c>
      <c r="D1456" s="118"/>
      <c r="E1456" s="114"/>
    </row>
    <row r="1457" spans="1:5" x14ac:dyDescent="0.25">
      <c r="A1457" s="113">
        <v>424035</v>
      </c>
      <c r="B1457" s="112" t="s">
        <v>674</v>
      </c>
      <c r="C1457" s="111">
        <f>VLOOKUP(A1457,cuc!$A$2:$H$2088,8,FALSE)</f>
        <v>0</v>
      </c>
      <c r="D1457" s="118"/>
      <c r="E1457" s="114"/>
    </row>
    <row r="1458" spans="1:5" x14ac:dyDescent="0.25">
      <c r="A1458" s="113">
        <v>424040</v>
      </c>
      <c r="B1458" s="112" t="s">
        <v>673</v>
      </c>
      <c r="C1458" s="111">
        <f>VLOOKUP(A1458,cuc!$A$2:$H$2088,8,FALSE)</f>
        <v>0</v>
      </c>
      <c r="D1458" s="118"/>
      <c r="E1458" s="114"/>
    </row>
    <row r="1459" spans="1:5" x14ac:dyDescent="0.25">
      <c r="A1459" s="113">
        <v>424045</v>
      </c>
      <c r="B1459" s="112" t="s">
        <v>672</v>
      </c>
      <c r="C1459" s="111">
        <f>VLOOKUP(A1459,cuc!$A$2:$H$2088,8,FALSE)</f>
        <v>0</v>
      </c>
      <c r="D1459" s="118"/>
      <c r="E1459" s="114"/>
    </row>
    <row r="1460" spans="1:5" x14ac:dyDescent="0.25">
      <c r="A1460" s="113">
        <v>424050</v>
      </c>
      <c r="B1460" s="112" t="s">
        <v>671</v>
      </c>
      <c r="C1460" s="111">
        <f>VLOOKUP(A1460,cuc!$A$2:$H$2088,8,FALSE)</f>
        <v>0</v>
      </c>
      <c r="D1460" s="118"/>
      <c r="E1460" s="114"/>
    </row>
    <row r="1461" spans="1:5" x14ac:dyDescent="0.25">
      <c r="A1461" s="113">
        <v>424055</v>
      </c>
      <c r="B1461" s="112" t="s">
        <v>670</v>
      </c>
      <c r="C1461" s="111">
        <f>VLOOKUP(A1461,cuc!$A$2:$H$2088,8,FALSE)</f>
        <v>0</v>
      </c>
      <c r="D1461" s="118"/>
      <c r="E1461" s="114"/>
    </row>
    <row r="1462" spans="1:5" x14ac:dyDescent="0.25">
      <c r="A1462" s="113">
        <v>424060</v>
      </c>
      <c r="B1462" s="112" t="s">
        <v>669</v>
      </c>
      <c r="C1462" s="111">
        <f>VLOOKUP(A1462,cuc!$A$2:$H$2088,8,FALSE)</f>
        <v>0</v>
      </c>
      <c r="D1462" s="118"/>
      <c r="E1462" s="114"/>
    </row>
    <row r="1463" spans="1:5" x14ac:dyDescent="0.25">
      <c r="A1463" s="113">
        <v>424065</v>
      </c>
      <c r="B1463" s="112" t="s">
        <v>668</v>
      </c>
      <c r="C1463" s="111">
        <f>VLOOKUP(A1463,cuc!$A$2:$H$2088,8,FALSE)</f>
        <v>0</v>
      </c>
      <c r="D1463" s="118"/>
      <c r="E1463" s="114"/>
    </row>
    <row r="1464" spans="1:5" x14ac:dyDescent="0.25">
      <c r="A1464" s="113">
        <v>424070</v>
      </c>
      <c r="B1464" s="112" t="s">
        <v>667</v>
      </c>
      <c r="C1464" s="111">
        <f>VLOOKUP(A1464,cuc!$A$2:$H$2088,8,FALSE)</f>
        <v>0</v>
      </c>
      <c r="D1464" s="118"/>
      <c r="E1464" s="114"/>
    </row>
    <row r="1465" spans="1:5" x14ac:dyDescent="0.25">
      <c r="A1465" s="113">
        <v>424075</v>
      </c>
      <c r="B1465" s="112" t="s">
        <v>666</v>
      </c>
      <c r="C1465" s="111">
        <f>VLOOKUP(A1465,cuc!$A$2:$H$2088,8,FALSE)</f>
        <v>0</v>
      </c>
      <c r="D1465" s="118"/>
      <c r="E1465" s="114"/>
    </row>
    <row r="1466" spans="1:5" x14ac:dyDescent="0.25">
      <c r="A1466" s="113">
        <v>424080</v>
      </c>
      <c r="B1466" s="112" t="s">
        <v>665</v>
      </c>
      <c r="C1466" s="111">
        <f>VLOOKUP(A1466,cuc!$A$2:$H$2088,8,FALSE)</f>
        <v>0</v>
      </c>
      <c r="D1466" s="118"/>
      <c r="E1466" s="114"/>
    </row>
    <row r="1467" spans="1:5" x14ac:dyDescent="0.25">
      <c r="A1467" s="113">
        <v>424085</v>
      </c>
      <c r="B1467" s="112" t="s">
        <v>664</v>
      </c>
      <c r="C1467" s="111">
        <f>VLOOKUP(A1467,cuc!$A$2:$H$2088,8,FALSE)</f>
        <v>0</v>
      </c>
      <c r="D1467" s="118"/>
      <c r="E1467" s="114"/>
    </row>
    <row r="1468" spans="1:5" x14ac:dyDescent="0.25">
      <c r="A1468" s="113">
        <v>424090</v>
      </c>
      <c r="B1468" s="112" t="s">
        <v>213</v>
      </c>
      <c r="C1468" s="111">
        <f>VLOOKUP(A1468,cuc!$A$2:$H$2088,8,FALSE)</f>
        <v>31500117</v>
      </c>
      <c r="D1468" s="118"/>
      <c r="E1468" s="114"/>
    </row>
    <row r="1469" spans="1:5" x14ac:dyDescent="0.25">
      <c r="A1469" s="113">
        <v>424500</v>
      </c>
      <c r="B1469" s="112" t="s">
        <v>663</v>
      </c>
      <c r="C1469" s="111">
        <f>VLOOKUP(A1469,cuc!$A$2:$H$2088,8,FALSE)</f>
        <v>1100000</v>
      </c>
      <c r="D1469" s="118"/>
      <c r="E1469" s="114"/>
    </row>
    <row r="1470" spans="1:5" x14ac:dyDescent="0.25">
      <c r="A1470" s="113">
        <v>424505</v>
      </c>
      <c r="B1470" s="112" t="s">
        <v>662</v>
      </c>
      <c r="C1470" s="111">
        <f>VLOOKUP(A1470,cuc!$A$2:$H$2088,8,FALSE)</f>
        <v>0</v>
      </c>
      <c r="D1470" s="118"/>
      <c r="E1470" s="114"/>
    </row>
    <row r="1471" spans="1:5" x14ac:dyDescent="0.25">
      <c r="A1471" s="113">
        <v>424510</v>
      </c>
      <c r="B1471" s="112" t="s">
        <v>661</v>
      </c>
      <c r="C1471" s="111">
        <f>VLOOKUP(A1471,cuc!$A$2:$H$2088,8,FALSE)</f>
        <v>0</v>
      </c>
      <c r="D1471" s="118"/>
      <c r="E1471" s="114"/>
    </row>
    <row r="1472" spans="1:5" x14ac:dyDescent="0.25">
      <c r="A1472" s="113">
        <v>424515</v>
      </c>
      <c r="B1472" s="112" t="s">
        <v>660</v>
      </c>
      <c r="C1472" s="111">
        <f>VLOOKUP(A1472,cuc!$A$2:$H$2088,8,FALSE)</f>
        <v>0</v>
      </c>
      <c r="D1472" s="118"/>
      <c r="E1472" s="114"/>
    </row>
    <row r="1473" spans="1:5" x14ac:dyDescent="0.25">
      <c r="A1473" s="113">
        <v>424520</v>
      </c>
      <c r="B1473" s="112" t="s">
        <v>498</v>
      </c>
      <c r="C1473" s="111">
        <f>VLOOKUP(A1473,cuc!$A$2:$H$2088,8,FALSE)</f>
        <v>1100000</v>
      </c>
      <c r="D1473" s="118"/>
      <c r="E1473" s="114"/>
    </row>
    <row r="1474" spans="1:5" x14ac:dyDescent="0.25">
      <c r="A1474" s="113">
        <v>424525</v>
      </c>
      <c r="B1474" s="112" t="s">
        <v>659</v>
      </c>
      <c r="C1474" s="111">
        <f>VLOOKUP(A1474,cuc!$A$2:$H$2088,8,FALSE)</f>
        <v>0</v>
      </c>
      <c r="D1474" s="118"/>
      <c r="E1474" s="114"/>
    </row>
    <row r="1475" spans="1:5" x14ac:dyDescent="0.25">
      <c r="A1475" s="113">
        <v>424530</v>
      </c>
      <c r="B1475" s="112" t="s">
        <v>658</v>
      </c>
      <c r="C1475" s="111">
        <f>VLOOKUP(A1475,cuc!$A$2:$H$2088,8,FALSE)</f>
        <v>0</v>
      </c>
      <c r="D1475" s="118"/>
      <c r="E1475" s="114"/>
    </row>
    <row r="1476" spans="1:5" x14ac:dyDescent="0.25">
      <c r="A1476" s="113">
        <v>424595</v>
      </c>
      <c r="B1476" s="112" t="s">
        <v>514</v>
      </c>
      <c r="C1476" s="111">
        <f>VLOOKUP(A1476,cuc!$A$2:$H$2088,8,FALSE)</f>
        <v>0</v>
      </c>
      <c r="D1476" s="118"/>
      <c r="E1476" s="114"/>
    </row>
    <row r="1477" spans="1:5" x14ac:dyDescent="0.25">
      <c r="A1477" s="113">
        <v>425000</v>
      </c>
      <c r="B1477" s="112" t="s">
        <v>657</v>
      </c>
      <c r="C1477" s="111">
        <f>VLOOKUP(A1477,cuc!$A$2:$H$2088,8,FALSE)</f>
        <v>0</v>
      </c>
      <c r="D1477" s="118"/>
      <c r="E1477" s="114"/>
    </row>
    <row r="1478" spans="1:5" x14ac:dyDescent="0.25">
      <c r="A1478" s="113">
        <v>425500</v>
      </c>
      <c r="B1478" s="112" t="s">
        <v>656</v>
      </c>
      <c r="C1478" s="111">
        <f>VLOOKUP(A1478,cuc!$A$2:$H$2088,8,FALSE)</f>
        <v>0</v>
      </c>
      <c r="D1478" s="118"/>
      <c r="E1478" s="114"/>
    </row>
    <row r="1479" spans="1:5" x14ac:dyDescent="0.25">
      <c r="A1479" s="113">
        <v>426000</v>
      </c>
      <c r="B1479" s="112" t="s">
        <v>655</v>
      </c>
      <c r="C1479" s="111">
        <f>VLOOKUP(A1479,cuc!$A$2:$H$2088,8,FALSE)</f>
        <v>0</v>
      </c>
      <c r="D1479" s="118"/>
      <c r="E1479" s="114"/>
    </row>
    <row r="1480" spans="1:5" x14ac:dyDescent="0.25">
      <c r="A1480" s="113">
        <v>500000</v>
      </c>
      <c r="B1480" s="112" t="s">
        <v>654</v>
      </c>
      <c r="C1480" s="111">
        <f>VLOOKUP(A1480,cuc!$A$2:$H$2088,8,FALSE)</f>
        <v>2297646324.0799999</v>
      </c>
      <c r="D1480" s="118"/>
      <c r="E1480" s="114"/>
    </row>
    <row r="1481" spans="1:5" x14ac:dyDescent="0.25">
      <c r="A1481" s="113">
        <v>510000</v>
      </c>
      <c r="B1481" s="112" t="s">
        <v>653</v>
      </c>
      <c r="C1481" s="111">
        <f>VLOOKUP(A1481,cuc!$A$2:$H$2088,8,FALSE)</f>
        <v>596936973.01999998</v>
      </c>
      <c r="D1481" s="118"/>
      <c r="E1481" s="114"/>
    </row>
    <row r="1482" spans="1:5" x14ac:dyDescent="0.25">
      <c r="A1482" s="113">
        <v>510500</v>
      </c>
      <c r="B1482" s="112" t="s">
        <v>489</v>
      </c>
      <c r="C1482" s="111">
        <f>VLOOKUP(A1482,cuc!$A$2:$H$2088,8,FALSE)</f>
        <v>365853278</v>
      </c>
      <c r="D1482" s="118"/>
      <c r="E1482" s="114"/>
    </row>
    <row r="1483" spans="1:5" x14ac:dyDescent="0.25">
      <c r="A1483" s="113">
        <v>510501</v>
      </c>
      <c r="B1483" s="112" t="s">
        <v>488</v>
      </c>
      <c r="C1483" s="111">
        <f>VLOOKUP(A1483,cuc!$A$2:$H$2088,8,FALSE)</f>
        <v>12018600</v>
      </c>
      <c r="D1483" s="118"/>
      <c r="E1483" s="114"/>
    </row>
    <row r="1484" spans="1:5" x14ac:dyDescent="0.25">
      <c r="A1484" s="113">
        <v>510502</v>
      </c>
      <c r="B1484" s="112" t="s">
        <v>487</v>
      </c>
      <c r="C1484" s="111">
        <f>VLOOKUP(A1484,cuc!$A$2:$H$2088,8,FALSE)</f>
        <v>0</v>
      </c>
      <c r="D1484" s="118"/>
      <c r="E1484" s="114"/>
    </row>
    <row r="1485" spans="1:5" x14ac:dyDescent="0.25">
      <c r="A1485" s="113">
        <v>510503</v>
      </c>
      <c r="B1485" s="112" t="s">
        <v>486</v>
      </c>
      <c r="C1485" s="111">
        <f>VLOOKUP(A1485,cuc!$A$2:$H$2088,8,FALSE)</f>
        <v>224295030</v>
      </c>
      <c r="D1485" s="118"/>
      <c r="E1485" s="114"/>
    </row>
    <row r="1486" spans="1:5" x14ac:dyDescent="0.25">
      <c r="A1486" s="113">
        <v>510504</v>
      </c>
      <c r="B1486" s="112" t="s">
        <v>485</v>
      </c>
      <c r="C1486" s="111">
        <f>VLOOKUP(A1486,cuc!$A$2:$H$2088,8,FALSE)</f>
        <v>0</v>
      </c>
      <c r="D1486" s="118"/>
      <c r="E1486" s="114"/>
    </row>
    <row r="1487" spans="1:5" x14ac:dyDescent="0.25">
      <c r="A1487" s="113">
        <v>510505</v>
      </c>
      <c r="B1487" s="112" t="s">
        <v>484</v>
      </c>
      <c r="C1487" s="111">
        <f>VLOOKUP(A1487,cuc!$A$2:$H$2088,8,FALSE)</f>
        <v>0</v>
      </c>
      <c r="D1487" s="118"/>
      <c r="E1487" s="114"/>
    </row>
    <row r="1488" spans="1:5" x14ac:dyDescent="0.25">
      <c r="A1488" s="113">
        <v>510506</v>
      </c>
      <c r="B1488" s="112" t="s">
        <v>483</v>
      </c>
      <c r="C1488" s="111">
        <f>VLOOKUP(A1488,cuc!$A$2:$H$2088,8,FALSE)</f>
        <v>0</v>
      </c>
      <c r="D1488" s="118"/>
      <c r="E1488" s="114"/>
    </row>
    <row r="1489" spans="1:5" x14ac:dyDescent="0.25">
      <c r="A1489" s="113">
        <v>510507</v>
      </c>
      <c r="B1489" s="112" t="s">
        <v>482</v>
      </c>
      <c r="C1489" s="111">
        <f>VLOOKUP(A1489,cuc!$A$2:$H$2088,8,FALSE)</f>
        <v>0</v>
      </c>
      <c r="D1489" s="118"/>
      <c r="E1489" s="114"/>
    </row>
    <row r="1490" spans="1:5" x14ac:dyDescent="0.25">
      <c r="A1490" s="113">
        <v>510508</v>
      </c>
      <c r="B1490" s="112" t="s">
        <v>481</v>
      </c>
      <c r="C1490" s="111">
        <f>VLOOKUP(A1490,cuc!$A$2:$H$2088,8,FALSE)</f>
        <v>2734</v>
      </c>
      <c r="D1490" s="118"/>
      <c r="E1490" s="114"/>
    </row>
    <row r="1491" spans="1:5" x14ac:dyDescent="0.25">
      <c r="A1491" s="113">
        <v>510509</v>
      </c>
      <c r="B1491" s="112" t="s">
        <v>480</v>
      </c>
      <c r="C1491" s="111">
        <f>VLOOKUP(A1491,cuc!$A$2:$H$2088,8,FALSE)</f>
        <v>8150828</v>
      </c>
      <c r="D1491" s="118"/>
      <c r="E1491" s="114"/>
    </row>
    <row r="1492" spans="1:5" x14ac:dyDescent="0.25">
      <c r="A1492" s="113">
        <v>510510</v>
      </c>
      <c r="B1492" s="112" t="s">
        <v>479</v>
      </c>
      <c r="C1492" s="111">
        <f>VLOOKUP(A1492,cuc!$A$2:$H$2088,8,FALSE)</f>
        <v>18823089</v>
      </c>
      <c r="D1492" s="118"/>
      <c r="E1492" s="114"/>
    </row>
    <row r="1493" spans="1:5" x14ac:dyDescent="0.25">
      <c r="A1493" s="113">
        <v>510511</v>
      </c>
      <c r="B1493" s="112" t="s">
        <v>478</v>
      </c>
      <c r="C1493" s="111">
        <f>VLOOKUP(A1493,cuc!$A$2:$H$2088,8,FALSE)</f>
        <v>2240877</v>
      </c>
      <c r="D1493" s="118"/>
      <c r="E1493" s="114"/>
    </row>
    <row r="1494" spans="1:5" x14ac:dyDescent="0.25">
      <c r="A1494" s="113">
        <v>510512</v>
      </c>
      <c r="B1494" s="112" t="s">
        <v>477</v>
      </c>
      <c r="C1494" s="111">
        <f>VLOOKUP(A1494,cuc!$A$2:$H$2088,8,FALSE)</f>
        <v>18823089</v>
      </c>
      <c r="D1494" s="118"/>
      <c r="E1494" s="114"/>
    </row>
    <row r="1495" spans="1:5" x14ac:dyDescent="0.25">
      <c r="A1495" s="113">
        <v>510513</v>
      </c>
      <c r="B1495" s="112" t="s">
        <v>476</v>
      </c>
      <c r="C1495" s="111">
        <f>VLOOKUP(A1495,cuc!$A$2:$H$2088,8,FALSE)</f>
        <v>0</v>
      </c>
      <c r="D1495" s="118"/>
      <c r="E1495" s="114"/>
    </row>
    <row r="1496" spans="1:5" x14ac:dyDescent="0.25">
      <c r="A1496" s="113">
        <v>510514</v>
      </c>
      <c r="B1496" s="112" t="s">
        <v>475</v>
      </c>
      <c r="C1496" s="111">
        <f>VLOOKUP(A1496,cuc!$A$2:$H$2088,8,FALSE)</f>
        <v>0</v>
      </c>
      <c r="D1496" s="118"/>
      <c r="E1496" s="114"/>
    </row>
    <row r="1497" spans="1:5" x14ac:dyDescent="0.25">
      <c r="A1497" s="113">
        <v>510515</v>
      </c>
      <c r="B1497" s="112" t="s">
        <v>474</v>
      </c>
      <c r="C1497" s="111">
        <f>VLOOKUP(A1497,cuc!$A$2:$H$2088,8,FALSE)</f>
        <v>0</v>
      </c>
      <c r="D1497" s="118"/>
      <c r="E1497" s="114"/>
    </row>
    <row r="1498" spans="1:5" x14ac:dyDescent="0.25">
      <c r="A1498" s="113">
        <v>510516</v>
      </c>
      <c r="B1498" s="112" t="s">
        <v>473</v>
      </c>
      <c r="C1498" s="111">
        <f>VLOOKUP(A1498,cuc!$A$2:$H$2088,8,FALSE)</f>
        <v>12479284</v>
      </c>
      <c r="D1498" s="118"/>
      <c r="E1498" s="114"/>
    </row>
    <row r="1499" spans="1:5" x14ac:dyDescent="0.25">
      <c r="A1499" s="113">
        <v>510517</v>
      </c>
      <c r="B1499" s="112" t="s">
        <v>472</v>
      </c>
      <c r="C1499" s="111">
        <f>VLOOKUP(A1499,cuc!$A$2:$H$2088,8,FALSE)</f>
        <v>0</v>
      </c>
      <c r="D1499" s="118"/>
      <c r="E1499" s="114"/>
    </row>
    <row r="1500" spans="1:5" x14ac:dyDescent="0.25">
      <c r="A1500" s="113">
        <v>510518</v>
      </c>
      <c r="B1500" s="112" t="s">
        <v>471</v>
      </c>
      <c r="C1500" s="111">
        <f>VLOOKUP(A1500,cuc!$A$2:$H$2088,8,FALSE)</f>
        <v>0</v>
      </c>
      <c r="D1500" s="118"/>
      <c r="E1500" s="114"/>
    </row>
    <row r="1501" spans="1:5" x14ac:dyDescent="0.25">
      <c r="A1501" s="113">
        <v>510519</v>
      </c>
      <c r="B1501" s="112" t="s">
        <v>470</v>
      </c>
      <c r="C1501" s="111">
        <f>VLOOKUP(A1501,cuc!$A$2:$H$2088,8,FALSE)</f>
        <v>0</v>
      </c>
      <c r="D1501" s="118"/>
      <c r="E1501" s="114"/>
    </row>
    <row r="1502" spans="1:5" x14ac:dyDescent="0.25">
      <c r="A1502" s="113">
        <v>510520</v>
      </c>
      <c r="B1502" s="112" t="s">
        <v>469</v>
      </c>
      <c r="C1502" s="111">
        <f>VLOOKUP(A1502,cuc!$A$2:$H$2088,8,FALSE)</f>
        <v>0</v>
      </c>
      <c r="D1502" s="118"/>
      <c r="E1502" s="114"/>
    </row>
    <row r="1503" spans="1:5" x14ac:dyDescent="0.25">
      <c r="A1503" s="113">
        <v>510521</v>
      </c>
      <c r="B1503" s="112" t="s">
        <v>468</v>
      </c>
      <c r="C1503" s="111">
        <f>VLOOKUP(A1503,cuc!$A$2:$H$2088,8,FALSE)</f>
        <v>8630844</v>
      </c>
      <c r="D1503" s="118"/>
      <c r="E1503" s="114"/>
    </row>
    <row r="1504" spans="1:5" x14ac:dyDescent="0.25">
      <c r="A1504" s="113">
        <v>510522</v>
      </c>
      <c r="B1504" s="112" t="s">
        <v>467</v>
      </c>
      <c r="C1504" s="111">
        <f>VLOOKUP(A1504,cuc!$A$2:$H$2088,8,FALSE)</f>
        <v>0</v>
      </c>
      <c r="D1504" s="118"/>
      <c r="E1504" s="114"/>
    </row>
    <row r="1505" spans="1:5" x14ac:dyDescent="0.25">
      <c r="A1505" s="113">
        <v>510523</v>
      </c>
      <c r="B1505" s="112" t="s">
        <v>466</v>
      </c>
      <c r="C1505" s="111">
        <f>VLOOKUP(A1505,cuc!$A$2:$H$2088,8,FALSE)</f>
        <v>2959355</v>
      </c>
      <c r="D1505" s="118"/>
      <c r="E1505" s="114"/>
    </row>
    <row r="1506" spans="1:5" x14ac:dyDescent="0.25">
      <c r="A1506" s="113">
        <v>510524</v>
      </c>
      <c r="B1506" s="112" t="s">
        <v>465</v>
      </c>
      <c r="C1506" s="111">
        <f>VLOOKUP(A1506,cuc!$A$2:$H$2088,8,FALSE)</f>
        <v>29611144</v>
      </c>
      <c r="D1506" s="118"/>
      <c r="E1506" s="114"/>
    </row>
    <row r="1507" spans="1:5" x14ac:dyDescent="0.25">
      <c r="A1507" s="113">
        <v>510525</v>
      </c>
      <c r="B1507" s="112" t="s">
        <v>1854</v>
      </c>
      <c r="C1507" s="111">
        <f>VLOOKUP(A1507,cuc!$A$2:$H$2088,8,FALSE)</f>
        <v>4635400</v>
      </c>
      <c r="D1507" s="118"/>
      <c r="E1507" s="114"/>
    </row>
    <row r="1508" spans="1:5" x14ac:dyDescent="0.25">
      <c r="A1508" s="113">
        <v>510526</v>
      </c>
      <c r="B1508" s="112" t="s">
        <v>463</v>
      </c>
      <c r="C1508" s="111">
        <f>VLOOKUP(A1508,cuc!$A$2:$H$2088,8,FALSE)</f>
        <v>9157000</v>
      </c>
      <c r="D1508" s="118"/>
      <c r="E1508" s="114"/>
    </row>
    <row r="1509" spans="1:5" x14ac:dyDescent="0.25">
      <c r="A1509" s="113">
        <v>510527</v>
      </c>
      <c r="B1509" s="112" t="s">
        <v>1853</v>
      </c>
      <c r="C1509" s="111">
        <f>VLOOKUP(A1509,cuc!$A$2:$H$2088,8,FALSE)</f>
        <v>841500</v>
      </c>
      <c r="D1509" s="118"/>
      <c r="E1509" s="114"/>
    </row>
    <row r="1510" spans="1:5" x14ac:dyDescent="0.25">
      <c r="A1510" s="113">
        <v>510528</v>
      </c>
      <c r="B1510" s="112" t="s">
        <v>461</v>
      </c>
      <c r="C1510" s="111">
        <f>VLOOKUP(A1510,cuc!$A$2:$H$2088,8,FALSE)</f>
        <v>561000</v>
      </c>
      <c r="D1510" s="118"/>
      <c r="E1510" s="114"/>
    </row>
    <row r="1511" spans="1:5" x14ac:dyDescent="0.25">
      <c r="A1511" s="113">
        <v>510529</v>
      </c>
      <c r="B1511" s="112" t="s">
        <v>460</v>
      </c>
      <c r="C1511" s="111">
        <f>VLOOKUP(A1511,cuc!$A$2:$H$2088,8,FALSE)</f>
        <v>0</v>
      </c>
      <c r="D1511" s="118"/>
      <c r="E1511" s="114"/>
    </row>
    <row r="1512" spans="1:5" x14ac:dyDescent="0.25">
      <c r="A1512" s="113">
        <v>510530</v>
      </c>
      <c r="B1512" s="112" t="s">
        <v>449</v>
      </c>
      <c r="C1512" s="111">
        <f>VLOOKUP(A1512,cuc!$A$2:$H$2088,8,FALSE)</f>
        <v>5157100</v>
      </c>
      <c r="D1512" s="118"/>
      <c r="E1512" s="114"/>
    </row>
    <row r="1513" spans="1:5" x14ac:dyDescent="0.25">
      <c r="A1513" s="113">
        <v>510531</v>
      </c>
      <c r="B1513" s="112" t="s">
        <v>459</v>
      </c>
      <c r="C1513" s="111">
        <f>VLOOKUP(A1513,cuc!$A$2:$H$2088,8,FALSE)</f>
        <v>1140000</v>
      </c>
      <c r="D1513" s="118"/>
      <c r="E1513" s="114"/>
    </row>
    <row r="1514" spans="1:5" x14ac:dyDescent="0.25">
      <c r="A1514" s="113">
        <v>510532</v>
      </c>
      <c r="B1514" s="112" t="s">
        <v>458</v>
      </c>
      <c r="C1514" s="111">
        <f>VLOOKUP(A1514,cuc!$A$2:$H$2088,8,FALSE)</f>
        <v>0</v>
      </c>
      <c r="D1514" s="118"/>
      <c r="E1514" s="114"/>
    </row>
    <row r="1515" spans="1:5" x14ac:dyDescent="0.25">
      <c r="A1515" s="113">
        <v>510533</v>
      </c>
      <c r="B1515" s="112" t="s">
        <v>457</v>
      </c>
      <c r="C1515" s="111">
        <f>VLOOKUP(A1515,cuc!$A$2:$H$2088,8,FALSE)</f>
        <v>0</v>
      </c>
      <c r="D1515" s="118"/>
      <c r="E1515" s="114"/>
    </row>
    <row r="1516" spans="1:5" x14ac:dyDescent="0.25">
      <c r="A1516" s="113">
        <v>510534</v>
      </c>
      <c r="B1516" s="112" t="s">
        <v>456</v>
      </c>
      <c r="C1516" s="111">
        <f>VLOOKUP(A1516,cuc!$A$2:$H$2088,8,FALSE)</f>
        <v>0</v>
      </c>
      <c r="D1516" s="118"/>
      <c r="E1516" s="114"/>
    </row>
    <row r="1517" spans="1:5" x14ac:dyDescent="0.25">
      <c r="A1517" s="113">
        <v>510595</v>
      </c>
      <c r="B1517" s="112" t="s">
        <v>455</v>
      </c>
      <c r="C1517" s="111">
        <f>VLOOKUP(A1517,cuc!$A$2:$H$2088,8,FALSE)</f>
        <v>6326404</v>
      </c>
      <c r="D1517" s="118"/>
      <c r="E1517" s="114"/>
    </row>
    <row r="1518" spans="1:5" x14ac:dyDescent="0.25">
      <c r="A1518" s="113">
        <v>510700</v>
      </c>
      <c r="B1518" s="112" t="s">
        <v>652</v>
      </c>
      <c r="C1518" s="111">
        <f>VLOOKUP(A1518,cuc!$A$2:$H$2088,8,FALSE)</f>
        <v>0</v>
      </c>
      <c r="D1518" s="118"/>
      <c r="E1518" s="114"/>
    </row>
    <row r="1519" spans="1:5" x14ac:dyDescent="0.25">
      <c r="A1519" s="113">
        <v>510705</v>
      </c>
      <c r="B1519" s="112" t="s">
        <v>651</v>
      </c>
      <c r="C1519" s="111">
        <f>VLOOKUP(A1519,cuc!$A$2:$H$2088,8,FALSE)</f>
        <v>0</v>
      </c>
      <c r="D1519" s="118"/>
      <c r="E1519" s="114"/>
    </row>
    <row r="1520" spans="1:5" x14ac:dyDescent="0.25">
      <c r="A1520" s="113">
        <v>510710</v>
      </c>
      <c r="B1520" s="112" t="s">
        <v>650</v>
      </c>
      <c r="C1520" s="111">
        <f>VLOOKUP(A1520,cuc!$A$2:$H$2088,8,FALSE)</f>
        <v>0</v>
      </c>
      <c r="D1520" s="118"/>
      <c r="E1520" s="114"/>
    </row>
    <row r="1521" spans="1:5" x14ac:dyDescent="0.25">
      <c r="A1521" s="113">
        <v>510715</v>
      </c>
      <c r="B1521" s="112" t="s">
        <v>649</v>
      </c>
      <c r="C1521" s="111">
        <f>VLOOKUP(A1521,cuc!$A$2:$H$2088,8,FALSE)</f>
        <v>0</v>
      </c>
      <c r="D1521" s="118"/>
      <c r="E1521" s="114"/>
    </row>
    <row r="1522" spans="1:5" x14ac:dyDescent="0.25">
      <c r="A1522" s="113">
        <v>510720</v>
      </c>
      <c r="B1522" s="112" t="s">
        <v>648</v>
      </c>
      <c r="C1522" s="111">
        <f>VLOOKUP(A1522,cuc!$A$2:$H$2088,8,FALSE)</f>
        <v>0</v>
      </c>
      <c r="D1522" s="118"/>
      <c r="E1522" s="114"/>
    </row>
    <row r="1523" spans="1:5" x14ac:dyDescent="0.25">
      <c r="A1523" s="113">
        <v>510725</v>
      </c>
      <c r="B1523" s="112" t="s">
        <v>647</v>
      </c>
      <c r="C1523" s="111">
        <f>VLOOKUP(A1523,cuc!$A$2:$H$2088,8,FALSE)</f>
        <v>0</v>
      </c>
      <c r="D1523" s="118"/>
      <c r="E1523" s="114"/>
    </row>
    <row r="1524" spans="1:5" x14ac:dyDescent="0.25">
      <c r="A1524" s="113">
        <v>510730</v>
      </c>
      <c r="B1524" s="112" t="s">
        <v>646</v>
      </c>
      <c r="C1524" s="111">
        <f>VLOOKUP(A1524,cuc!$A$2:$H$2088,8,FALSE)</f>
        <v>0</v>
      </c>
      <c r="D1524" s="118"/>
      <c r="E1524" s="114"/>
    </row>
    <row r="1525" spans="1:5" x14ac:dyDescent="0.25">
      <c r="A1525" s="113">
        <v>510735</v>
      </c>
      <c r="B1525" s="112" t="s">
        <v>645</v>
      </c>
      <c r="C1525" s="111">
        <f>VLOOKUP(A1525,cuc!$A$2:$H$2088,8,FALSE)</f>
        <v>0</v>
      </c>
      <c r="D1525" s="118"/>
      <c r="E1525" s="114"/>
    </row>
    <row r="1526" spans="1:5" x14ac:dyDescent="0.25">
      <c r="A1526" s="113">
        <v>510740</v>
      </c>
      <c r="B1526" s="112" t="s">
        <v>644</v>
      </c>
      <c r="C1526" s="111">
        <f>VLOOKUP(A1526,cuc!$A$2:$H$2088,8,FALSE)</f>
        <v>0</v>
      </c>
      <c r="D1526" s="118"/>
      <c r="E1526" s="114"/>
    </row>
    <row r="1527" spans="1:5" x14ac:dyDescent="0.25">
      <c r="A1527" s="113">
        <v>510745</v>
      </c>
      <c r="B1527" s="112" t="s">
        <v>514</v>
      </c>
      <c r="C1527" s="111">
        <f>VLOOKUP(A1527,cuc!$A$2:$H$2088,8,FALSE)</f>
        <v>0</v>
      </c>
      <c r="D1527" s="118"/>
      <c r="E1527" s="114"/>
    </row>
    <row r="1528" spans="1:5" x14ac:dyDescent="0.25">
      <c r="A1528" s="113">
        <v>511000</v>
      </c>
      <c r="B1528" s="112" t="s">
        <v>643</v>
      </c>
      <c r="C1528" s="111">
        <f>VLOOKUP(A1528,cuc!$A$2:$H$2088,8,FALSE)</f>
        <v>194276588.97</v>
      </c>
      <c r="D1528" s="118"/>
      <c r="E1528" s="114"/>
    </row>
    <row r="1529" spans="1:5" x14ac:dyDescent="0.25">
      <c r="A1529" s="113">
        <v>511001</v>
      </c>
      <c r="B1529" s="112" t="s">
        <v>453</v>
      </c>
      <c r="C1529" s="111">
        <f>VLOOKUP(A1529,cuc!$A$2:$H$2088,8,FALSE)</f>
        <v>41337950</v>
      </c>
      <c r="D1529" s="118"/>
      <c r="E1529" s="114"/>
    </row>
    <row r="1530" spans="1:5" x14ac:dyDescent="0.25">
      <c r="A1530" s="113">
        <v>511002</v>
      </c>
      <c r="B1530" s="112" t="s">
        <v>452</v>
      </c>
      <c r="C1530" s="111">
        <f>VLOOKUP(A1530,cuc!$A$2:$H$2088,8,FALSE)</f>
        <v>19518107.48</v>
      </c>
      <c r="D1530" s="118"/>
      <c r="E1530" s="114"/>
    </row>
    <row r="1531" spans="1:5" x14ac:dyDescent="0.25">
      <c r="A1531" s="113">
        <v>511003</v>
      </c>
      <c r="B1531" s="112" t="s">
        <v>451</v>
      </c>
      <c r="C1531" s="111">
        <f>VLOOKUP(A1531,cuc!$A$2:$H$2088,8,FALSE)</f>
        <v>339936</v>
      </c>
      <c r="D1531" s="118"/>
      <c r="E1531" s="114"/>
    </row>
    <row r="1532" spans="1:5" x14ac:dyDescent="0.25">
      <c r="A1532" s="113">
        <v>511004</v>
      </c>
      <c r="B1532" s="112" t="s">
        <v>450</v>
      </c>
      <c r="C1532" s="111">
        <f>VLOOKUP(A1532,cuc!$A$2:$H$2088,8,FALSE)</f>
        <v>0</v>
      </c>
      <c r="D1532" s="118"/>
      <c r="E1532" s="114"/>
    </row>
    <row r="1533" spans="1:5" x14ac:dyDescent="0.25">
      <c r="A1533" s="113">
        <v>511005</v>
      </c>
      <c r="B1533" s="112" t="s">
        <v>449</v>
      </c>
      <c r="C1533" s="111">
        <f>VLOOKUP(A1533,cuc!$A$2:$H$2088,8,FALSE)</f>
        <v>15256672</v>
      </c>
      <c r="D1533" s="118"/>
      <c r="E1533" s="114"/>
    </row>
    <row r="1534" spans="1:5" x14ac:dyDescent="0.25">
      <c r="A1534" s="113">
        <v>511006</v>
      </c>
      <c r="B1534" s="112" t="s">
        <v>448</v>
      </c>
      <c r="C1534" s="111">
        <f>VLOOKUP(A1534,cuc!$A$2:$H$2088,8,FALSE)</f>
        <v>9347521</v>
      </c>
      <c r="D1534" s="118"/>
      <c r="E1534" s="114"/>
    </row>
    <row r="1535" spans="1:5" x14ac:dyDescent="0.25">
      <c r="A1535" s="113">
        <v>511007</v>
      </c>
      <c r="B1535" s="112" t="s">
        <v>447</v>
      </c>
      <c r="C1535" s="111">
        <f>VLOOKUP(A1535,cuc!$A$2:$H$2088,8,FALSE)</f>
        <v>0</v>
      </c>
      <c r="D1535" s="118"/>
      <c r="E1535" s="114"/>
    </row>
    <row r="1536" spans="1:5" x14ac:dyDescent="0.25">
      <c r="A1536" s="113">
        <v>511008</v>
      </c>
      <c r="B1536" s="112" t="s">
        <v>446</v>
      </c>
      <c r="C1536" s="111">
        <f>VLOOKUP(A1536,cuc!$A$2:$H$2088,8,FALSE)</f>
        <v>0</v>
      </c>
      <c r="D1536" s="118"/>
      <c r="E1536" s="114"/>
    </row>
    <row r="1537" spans="1:5" x14ac:dyDescent="0.25">
      <c r="A1537" s="113">
        <v>511009</v>
      </c>
      <c r="B1537" s="112" t="s">
        <v>445</v>
      </c>
      <c r="C1537" s="111">
        <f>VLOOKUP(A1537,cuc!$A$2:$H$2088,8,FALSE)</f>
        <v>0</v>
      </c>
      <c r="D1537" s="118"/>
      <c r="E1537" s="114"/>
    </row>
    <row r="1538" spans="1:5" x14ac:dyDescent="0.25">
      <c r="A1538" s="113">
        <v>511010</v>
      </c>
      <c r="B1538" s="112" t="s">
        <v>444</v>
      </c>
      <c r="C1538" s="111">
        <f>VLOOKUP(A1538,cuc!$A$2:$H$2088,8,FALSE)</f>
        <v>4775733</v>
      </c>
      <c r="D1538" s="118"/>
      <c r="E1538" s="114"/>
    </row>
    <row r="1539" spans="1:5" x14ac:dyDescent="0.25">
      <c r="A1539" s="113">
        <v>511011</v>
      </c>
      <c r="B1539" s="112" t="s">
        <v>443</v>
      </c>
      <c r="C1539" s="111">
        <f>VLOOKUP(A1539,cuc!$A$2:$H$2088,8,FALSE)</f>
        <v>1089851</v>
      </c>
      <c r="D1539" s="118"/>
      <c r="E1539" s="114"/>
    </row>
    <row r="1540" spans="1:5" x14ac:dyDescent="0.25">
      <c r="A1540" s="113">
        <v>511012</v>
      </c>
      <c r="B1540" s="112" t="s">
        <v>442</v>
      </c>
      <c r="C1540" s="111">
        <f>VLOOKUP(A1540,cuc!$A$2:$H$2088,8,FALSE)</f>
        <v>14688260</v>
      </c>
      <c r="D1540" s="118"/>
      <c r="E1540" s="114"/>
    </row>
    <row r="1541" spans="1:5" x14ac:dyDescent="0.25">
      <c r="A1541" s="113">
        <v>511013</v>
      </c>
      <c r="B1541" s="112" t="s">
        <v>441</v>
      </c>
      <c r="C1541" s="111">
        <f>VLOOKUP(A1541,cuc!$A$2:$H$2088,8,FALSE)</f>
        <v>169200</v>
      </c>
      <c r="D1541" s="118"/>
      <c r="E1541" s="114"/>
    </row>
    <row r="1542" spans="1:5" x14ac:dyDescent="0.25">
      <c r="A1542" s="113">
        <v>511014</v>
      </c>
      <c r="B1542" s="112" t="s">
        <v>440</v>
      </c>
      <c r="C1542" s="111">
        <f>VLOOKUP(A1542,cuc!$A$2:$H$2088,8,FALSE)</f>
        <v>204000</v>
      </c>
      <c r="D1542" s="118"/>
      <c r="E1542" s="114"/>
    </row>
    <row r="1543" spans="1:5" x14ac:dyDescent="0.25">
      <c r="A1543" s="113">
        <v>511015</v>
      </c>
      <c r="B1543" s="112" t="s">
        <v>439</v>
      </c>
      <c r="C1543" s="111">
        <f>VLOOKUP(A1543,cuc!$A$2:$H$2088,8,FALSE)</f>
        <v>5056279</v>
      </c>
      <c r="D1543" s="118"/>
      <c r="E1543" s="114"/>
    </row>
    <row r="1544" spans="1:5" x14ac:dyDescent="0.25">
      <c r="A1544" s="113">
        <v>511016</v>
      </c>
      <c r="B1544" s="112" t="s">
        <v>438</v>
      </c>
      <c r="C1544" s="111">
        <f>VLOOKUP(A1544,cuc!$A$2:$H$2088,8,FALSE)</f>
        <v>0</v>
      </c>
      <c r="D1544" s="118"/>
      <c r="E1544" s="114"/>
    </row>
    <row r="1545" spans="1:5" x14ac:dyDescent="0.25">
      <c r="A1545" s="113">
        <v>511017</v>
      </c>
      <c r="B1545" s="112" t="s">
        <v>437</v>
      </c>
      <c r="C1545" s="111">
        <f>VLOOKUP(A1545,cuc!$A$2:$H$2088,8,FALSE)</f>
        <v>0</v>
      </c>
      <c r="D1545" s="118"/>
      <c r="E1545" s="114"/>
    </row>
    <row r="1546" spans="1:5" x14ac:dyDescent="0.25">
      <c r="A1546" s="113">
        <v>511018</v>
      </c>
      <c r="B1546" s="112" t="s">
        <v>436</v>
      </c>
      <c r="C1546" s="111">
        <f>VLOOKUP(A1546,cuc!$A$2:$H$2088,8,FALSE)</f>
        <v>200000</v>
      </c>
      <c r="D1546" s="118"/>
      <c r="E1546" s="114"/>
    </row>
    <row r="1547" spans="1:5" x14ac:dyDescent="0.25">
      <c r="A1547" s="113">
        <v>511019</v>
      </c>
      <c r="B1547" s="112" t="s">
        <v>435</v>
      </c>
      <c r="C1547" s="111">
        <f>VLOOKUP(A1547,cuc!$A$2:$H$2088,8,FALSE)</f>
        <v>5677947</v>
      </c>
      <c r="D1547" s="118"/>
      <c r="E1547" s="114"/>
    </row>
    <row r="1548" spans="1:5" x14ac:dyDescent="0.25">
      <c r="A1548" s="113">
        <v>511020</v>
      </c>
      <c r="B1548" s="112" t="s">
        <v>642</v>
      </c>
      <c r="C1548" s="111">
        <f>VLOOKUP(A1548,cuc!$A$2:$H$2088,8,FALSE)</f>
        <v>6589457</v>
      </c>
      <c r="D1548" s="118"/>
      <c r="E1548" s="114"/>
    </row>
    <row r="1549" spans="1:5" x14ac:dyDescent="0.25">
      <c r="A1549" s="113">
        <v>511021</v>
      </c>
      <c r="B1549" s="112" t="s">
        <v>641</v>
      </c>
      <c r="C1549" s="111">
        <f>VLOOKUP(A1549,cuc!$A$2:$H$2088,8,FALSE)</f>
        <v>7965100</v>
      </c>
      <c r="D1549" s="118"/>
      <c r="E1549" s="114"/>
    </row>
    <row r="1550" spans="1:5" x14ac:dyDescent="0.25">
      <c r="A1550" s="113">
        <v>511022</v>
      </c>
      <c r="B1550" s="112" t="s">
        <v>434</v>
      </c>
      <c r="C1550" s="111">
        <f>VLOOKUP(A1550,cuc!$A$2:$H$2088,8,FALSE)</f>
        <v>1676920</v>
      </c>
      <c r="D1550" s="118"/>
      <c r="E1550" s="114"/>
    </row>
    <row r="1551" spans="1:5" x14ac:dyDescent="0.25">
      <c r="A1551" s="113">
        <v>511023</v>
      </c>
      <c r="B1551" s="112" t="s">
        <v>433</v>
      </c>
      <c r="C1551" s="111">
        <f>VLOOKUP(A1551,cuc!$A$2:$H$2088,8,FALSE)</f>
        <v>0</v>
      </c>
      <c r="D1551" s="118"/>
      <c r="E1551" s="114"/>
    </row>
    <row r="1552" spans="1:5" x14ac:dyDescent="0.25">
      <c r="A1552" s="113">
        <v>511024</v>
      </c>
      <c r="B1552" s="112" t="s">
        <v>432</v>
      </c>
      <c r="C1552" s="111">
        <f>VLOOKUP(A1552,cuc!$A$2:$H$2088,8,FALSE)</f>
        <v>1027647</v>
      </c>
      <c r="D1552" s="118"/>
      <c r="E1552" s="114"/>
    </row>
    <row r="1553" spans="1:5" x14ac:dyDescent="0.25">
      <c r="A1553" s="113">
        <v>511025</v>
      </c>
      <c r="B1553" s="112" t="s">
        <v>431</v>
      </c>
      <c r="C1553" s="111">
        <f>VLOOKUP(A1553,cuc!$A$2:$H$2088,8,FALSE)</f>
        <v>0</v>
      </c>
      <c r="D1553" s="118"/>
      <c r="E1553" s="114"/>
    </row>
    <row r="1554" spans="1:5" x14ac:dyDescent="0.25">
      <c r="A1554" s="113">
        <v>511026</v>
      </c>
      <c r="B1554" s="112" t="s">
        <v>430</v>
      </c>
      <c r="C1554" s="111">
        <f>VLOOKUP(A1554,cuc!$A$2:$H$2088,8,FALSE)</f>
        <v>560000</v>
      </c>
      <c r="D1554" s="118"/>
      <c r="E1554" s="114"/>
    </row>
    <row r="1555" spans="1:5" x14ac:dyDescent="0.25">
      <c r="A1555" s="113">
        <v>511027</v>
      </c>
      <c r="B1555" s="112" t="s">
        <v>429</v>
      </c>
      <c r="C1555" s="111">
        <f>VLOOKUP(A1555,cuc!$A$2:$H$2088,8,FALSE)</f>
        <v>2360000</v>
      </c>
      <c r="D1555" s="118"/>
      <c r="E1555" s="114"/>
    </row>
    <row r="1556" spans="1:5" x14ac:dyDescent="0.25">
      <c r="A1556" s="113">
        <v>511028</v>
      </c>
      <c r="B1556" s="112" t="s">
        <v>428</v>
      </c>
      <c r="C1556" s="111">
        <f>VLOOKUP(A1556,cuc!$A$2:$H$2088,8,FALSE)</f>
        <v>393719</v>
      </c>
      <c r="D1556" s="118"/>
      <c r="E1556" s="114"/>
    </row>
    <row r="1557" spans="1:5" x14ac:dyDescent="0.25">
      <c r="A1557" s="113">
        <v>511029</v>
      </c>
      <c r="B1557" s="112" t="s">
        <v>427</v>
      </c>
      <c r="C1557" s="111">
        <f>VLOOKUP(A1557,cuc!$A$2:$H$2088,8,FALSE)</f>
        <v>6384234</v>
      </c>
      <c r="D1557" s="118"/>
      <c r="E1557" s="114"/>
    </row>
    <row r="1558" spans="1:5" x14ac:dyDescent="0.25">
      <c r="A1558" s="113">
        <v>511030</v>
      </c>
      <c r="B1558" s="112" t="s">
        <v>426</v>
      </c>
      <c r="C1558" s="111">
        <f>VLOOKUP(A1558,cuc!$A$2:$H$2088,8,FALSE)</f>
        <v>0</v>
      </c>
      <c r="D1558" s="118"/>
      <c r="E1558" s="114"/>
    </row>
    <row r="1559" spans="1:5" x14ac:dyDescent="0.25">
      <c r="A1559" s="113">
        <v>511031</v>
      </c>
      <c r="B1559" s="112" t="s">
        <v>425</v>
      </c>
      <c r="C1559" s="111">
        <f>VLOOKUP(A1559,cuc!$A$2:$H$2088,8,FALSE)</f>
        <v>0</v>
      </c>
      <c r="D1559" s="118"/>
      <c r="E1559" s="114"/>
    </row>
    <row r="1560" spans="1:5" x14ac:dyDescent="0.25">
      <c r="A1560" s="113">
        <v>511032</v>
      </c>
      <c r="B1560" s="112" t="s">
        <v>424</v>
      </c>
      <c r="C1560" s="111">
        <f>VLOOKUP(A1560,cuc!$A$2:$H$2088,8,FALSE)</f>
        <v>0</v>
      </c>
      <c r="D1560" s="118"/>
      <c r="E1560" s="114"/>
    </row>
    <row r="1561" spans="1:5" x14ac:dyDescent="0.25">
      <c r="A1561" s="113">
        <v>511033</v>
      </c>
      <c r="B1561" s="112" t="s">
        <v>423</v>
      </c>
      <c r="C1561" s="111">
        <f>VLOOKUP(A1561,cuc!$A$2:$H$2088,8,FALSE)</f>
        <v>284859</v>
      </c>
      <c r="D1561" s="118"/>
      <c r="E1561" s="114"/>
    </row>
    <row r="1562" spans="1:5" x14ac:dyDescent="0.25">
      <c r="A1562" s="113">
        <v>511034</v>
      </c>
      <c r="B1562" s="112" t="s">
        <v>422</v>
      </c>
      <c r="C1562" s="111">
        <f>VLOOKUP(A1562,cuc!$A$2:$H$2088,8,FALSE)</f>
        <v>0</v>
      </c>
      <c r="D1562" s="118"/>
      <c r="E1562" s="114"/>
    </row>
    <row r="1563" spans="1:5" x14ac:dyDescent="0.25">
      <c r="A1563" s="113">
        <v>511035</v>
      </c>
      <c r="B1563" s="112" t="s">
        <v>421</v>
      </c>
      <c r="C1563" s="111">
        <f>VLOOKUP(A1563,cuc!$A$2:$H$2088,8,FALSE)</f>
        <v>0</v>
      </c>
      <c r="D1563" s="118"/>
      <c r="E1563" s="114"/>
    </row>
    <row r="1564" spans="1:5" x14ac:dyDescent="0.25">
      <c r="A1564" s="113">
        <v>511095</v>
      </c>
      <c r="B1564" s="112" t="s">
        <v>213</v>
      </c>
      <c r="C1564" s="111">
        <f>VLOOKUP(A1564,cuc!$A$2:$H$2088,8,FALSE)</f>
        <v>49373196.490000002</v>
      </c>
      <c r="D1564" s="118"/>
      <c r="E1564" s="114"/>
    </row>
    <row r="1565" spans="1:5" x14ac:dyDescent="0.25">
      <c r="A1565" s="113">
        <v>511500</v>
      </c>
      <c r="B1565" s="112" t="s">
        <v>640</v>
      </c>
      <c r="C1565" s="111">
        <f>VLOOKUP(A1565,cuc!$A$2:$H$2088,8,FALSE)</f>
        <v>18044671.609999999</v>
      </c>
      <c r="D1565" s="118"/>
      <c r="E1565" s="114"/>
    </row>
    <row r="1566" spans="1:5" x14ac:dyDescent="0.25">
      <c r="A1566" s="113">
        <v>511501</v>
      </c>
      <c r="B1566" s="112" t="s">
        <v>546</v>
      </c>
      <c r="C1566" s="111">
        <f>VLOOKUP(A1566,cuc!$A$2:$H$2088,8,FALSE)</f>
        <v>0</v>
      </c>
      <c r="D1566" s="118"/>
      <c r="E1566" s="114"/>
    </row>
    <row r="1567" spans="1:5" x14ac:dyDescent="0.25">
      <c r="A1567" s="113">
        <v>511502</v>
      </c>
      <c r="B1567" s="112" t="s">
        <v>545</v>
      </c>
      <c r="C1567" s="111">
        <f>VLOOKUP(A1567,cuc!$A$2:$H$2088,8,FALSE)</f>
        <v>0</v>
      </c>
      <c r="D1567" s="118"/>
      <c r="E1567" s="114"/>
    </row>
    <row r="1568" spans="1:5" x14ac:dyDescent="0.25">
      <c r="A1568" s="113">
        <v>511503</v>
      </c>
      <c r="B1568" s="112" t="s">
        <v>639</v>
      </c>
      <c r="C1568" s="111">
        <f>VLOOKUP(A1568,cuc!$A$2:$H$2088,8,FALSE)</f>
        <v>0</v>
      </c>
      <c r="D1568" s="118"/>
      <c r="E1568" s="114"/>
    </row>
    <row r="1569" spans="1:5" x14ac:dyDescent="0.25">
      <c r="A1569" s="113">
        <v>511504</v>
      </c>
      <c r="B1569" s="112" t="s">
        <v>543</v>
      </c>
      <c r="C1569" s="111">
        <f>VLOOKUP(A1569,cuc!$A$2:$H$2088,8,FALSE)</f>
        <v>0</v>
      </c>
      <c r="D1569" s="118"/>
      <c r="E1569" s="114"/>
    </row>
    <row r="1570" spans="1:5" x14ac:dyDescent="0.25">
      <c r="A1570" s="113">
        <v>511505</v>
      </c>
      <c r="B1570" s="112" t="s">
        <v>542</v>
      </c>
      <c r="C1570" s="111">
        <f>VLOOKUP(A1570,cuc!$A$2:$H$2088,8,FALSE)</f>
        <v>0</v>
      </c>
      <c r="D1570" s="118"/>
      <c r="E1570" s="114"/>
    </row>
    <row r="1571" spans="1:5" x14ac:dyDescent="0.25">
      <c r="A1571" s="113">
        <v>511506</v>
      </c>
      <c r="B1571" s="112" t="s">
        <v>638</v>
      </c>
      <c r="C1571" s="111">
        <f>VLOOKUP(A1571,cuc!$A$2:$H$2088,8,FALSE)</f>
        <v>0</v>
      </c>
      <c r="D1571" s="118"/>
      <c r="E1571" s="114"/>
    </row>
    <row r="1572" spans="1:5" x14ac:dyDescent="0.25">
      <c r="A1572" s="113">
        <v>511507</v>
      </c>
      <c r="B1572" s="112" t="s">
        <v>637</v>
      </c>
      <c r="C1572" s="111">
        <f>VLOOKUP(A1572,cuc!$A$2:$H$2088,8,FALSE)</f>
        <v>0</v>
      </c>
      <c r="D1572" s="118"/>
      <c r="E1572" s="114"/>
    </row>
    <row r="1573" spans="1:5" x14ac:dyDescent="0.25">
      <c r="A1573" s="113">
        <v>511508</v>
      </c>
      <c r="B1573" s="112" t="s">
        <v>540</v>
      </c>
      <c r="C1573" s="111">
        <f>VLOOKUP(A1573,cuc!$A$2:$H$2088,8,FALSE)</f>
        <v>0</v>
      </c>
      <c r="D1573" s="118"/>
      <c r="E1573" s="114"/>
    </row>
    <row r="1574" spans="1:5" x14ac:dyDescent="0.25">
      <c r="A1574" s="113">
        <v>511509</v>
      </c>
      <c r="B1574" s="112" t="s">
        <v>636</v>
      </c>
      <c r="C1574" s="111">
        <f>VLOOKUP(A1574,cuc!$A$2:$H$2088,8,FALSE)</f>
        <v>0</v>
      </c>
      <c r="D1574" s="118"/>
      <c r="E1574" s="114"/>
    </row>
    <row r="1575" spans="1:5" x14ac:dyDescent="0.25">
      <c r="A1575" s="113">
        <v>511510</v>
      </c>
      <c r="B1575" s="112" t="s">
        <v>635</v>
      </c>
      <c r="C1575" s="111">
        <f>VLOOKUP(A1575,cuc!$A$2:$H$2088,8,FALSE)</f>
        <v>0</v>
      </c>
      <c r="D1575" s="118"/>
      <c r="E1575" s="114"/>
    </row>
    <row r="1576" spans="1:5" x14ac:dyDescent="0.25">
      <c r="A1576" s="113">
        <v>511511</v>
      </c>
      <c r="B1576" s="112" t="s">
        <v>634</v>
      </c>
      <c r="C1576" s="111">
        <f>VLOOKUP(A1576,cuc!$A$2:$H$2088,8,FALSE)</f>
        <v>0</v>
      </c>
      <c r="D1576" s="118"/>
      <c r="E1576" s="114"/>
    </row>
    <row r="1577" spans="1:5" x14ac:dyDescent="0.25">
      <c r="A1577" s="113">
        <v>511512</v>
      </c>
      <c r="B1577" s="112" t="s">
        <v>633</v>
      </c>
      <c r="C1577" s="111">
        <f>VLOOKUP(A1577,cuc!$A$2:$H$2088,8,FALSE)</f>
        <v>744508.83</v>
      </c>
      <c r="D1577" s="118"/>
      <c r="E1577" s="114"/>
    </row>
    <row r="1578" spans="1:5" x14ac:dyDescent="0.25">
      <c r="A1578" s="113">
        <v>511513</v>
      </c>
      <c r="B1578" s="112" t="s">
        <v>632</v>
      </c>
      <c r="C1578" s="111">
        <f>VLOOKUP(A1578,cuc!$A$2:$H$2088,8,FALSE)</f>
        <v>0</v>
      </c>
      <c r="D1578" s="118"/>
      <c r="E1578" s="114"/>
    </row>
    <row r="1579" spans="1:5" x14ac:dyDescent="0.25">
      <c r="A1579" s="113">
        <v>511514</v>
      </c>
      <c r="B1579" s="112" t="s">
        <v>631</v>
      </c>
      <c r="C1579" s="111">
        <f>VLOOKUP(A1579,cuc!$A$2:$H$2088,8,FALSE)</f>
        <v>0</v>
      </c>
      <c r="D1579" s="118"/>
      <c r="E1579" s="114"/>
    </row>
    <row r="1580" spans="1:5" x14ac:dyDescent="0.25">
      <c r="A1580" s="113">
        <v>511515</v>
      </c>
      <c r="B1580" s="112" t="s">
        <v>630</v>
      </c>
      <c r="C1580" s="111">
        <f>VLOOKUP(A1580,cuc!$A$2:$H$2088,8,FALSE)</f>
        <v>0</v>
      </c>
      <c r="D1580" s="118"/>
      <c r="E1580" s="114"/>
    </row>
    <row r="1581" spans="1:5" x14ac:dyDescent="0.25">
      <c r="A1581" s="113">
        <v>511516</v>
      </c>
      <c r="B1581" s="112" t="s">
        <v>629</v>
      </c>
      <c r="C1581" s="111">
        <f>VLOOKUP(A1581,cuc!$A$2:$H$2088,8,FALSE)</f>
        <v>0</v>
      </c>
      <c r="D1581" s="118"/>
      <c r="E1581" s="114"/>
    </row>
    <row r="1582" spans="1:5" x14ac:dyDescent="0.25">
      <c r="A1582" s="113">
        <v>511517</v>
      </c>
      <c r="B1582" s="112" t="s">
        <v>628</v>
      </c>
      <c r="C1582" s="111">
        <f>VLOOKUP(A1582,cuc!$A$2:$H$2088,8,FALSE)</f>
        <v>15391634.99</v>
      </c>
      <c r="D1582" s="118"/>
      <c r="E1582" s="114"/>
    </row>
    <row r="1583" spans="1:5" x14ac:dyDescent="0.25">
      <c r="A1583" s="113">
        <v>511518</v>
      </c>
      <c r="B1583" s="112" t="s">
        <v>627</v>
      </c>
      <c r="C1583" s="111">
        <f>VLOOKUP(A1583,cuc!$A$2:$H$2088,8,FALSE)</f>
        <v>0</v>
      </c>
      <c r="D1583" s="118"/>
      <c r="E1583" s="114"/>
    </row>
    <row r="1584" spans="1:5" x14ac:dyDescent="0.25">
      <c r="A1584" s="113">
        <v>511519</v>
      </c>
      <c r="B1584" s="112" t="s">
        <v>626</v>
      </c>
      <c r="C1584" s="111">
        <f>VLOOKUP(A1584,cuc!$A$2:$H$2088,8,FALSE)</f>
        <v>0</v>
      </c>
      <c r="D1584" s="118"/>
      <c r="E1584" s="114"/>
    </row>
    <row r="1585" spans="1:5" x14ac:dyDescent="0.25">
      <c r="A1585" s="113">
        <v>511520</v>
      </c>
      <c r="B1585" s="112" t="s">
        <v>625</v>
      </c>
      <c r="C1585" s="111">
        <f>VLOOKUP(A1585,cuc!$A$2:$H$2088,8,FALSE)</f>
        <v>0</v>
      </c>
      <c r="D1585" s="118"/>
      <c r="E1585" s="114"/>
    </row>
    <row r="1586" spans="1:5" x14ac:dyDescent="0.25">
      <c r="A1586" s="113">
        <v>511521</v>
      </c>
      <c r="B1586" s="112" t="s">
        <v>624</v>
      </c>
      <c r="C1586" s="111">
        <f>VLOOKUP(A1586,cuc!$A$2:$H$2088,8,FALSE)</f>
        <v>0</v>
      </c>
      <c r="D1586" s="118"/>
      <c r="E1586" s="114"/>
    </row>
    <row r="1587" spans="1:5" x14ac:dyDescent="0.25">
      <c r="A1587" s="113">
        <v>511522</v>
      </c>
      <c r="B1587" s="112" t="s">
        <v>623</v>
      </c>
      <c r="C1587" s="111">
        <f>VLOOKUP(A1587,cuc!$A$2:$H$2088,8,FALSE)</f>
        <v>0</v>
      </c>
      <c r="D1587" s="118"/>
      <c r="E1587" s="114"/>
    </row>
    <row r="1588" spans="1:5" x14ac:dyDescent="0.25">
      <c r="A1588" s="113">
        <v>511523</v>
      </c>
      <c r="B1588" s="112" t="s">
        <v>622</v>
      </c>
      <c r="C1588" s="111">
        <f>VLOOKUP(A1588,cuc!$A$2:$H$2088,8,FALSE)</f>
        <v>0</v>
      </c>
      <c r="D1588" s="118"/>
      <c r="E1588" s="114"/>
    </row>
    <row r="1589" spans="1:5" x14ac:dyDescent="0.25">
      <c r="A1589" s="113">
        <v>511524</v>
      </c>
      <c r="B1589" s="112" t="s">
        <v>621</v>
      </c>
      <c r="C1589" s="111">
        <f>VLOOKUP(A1589,cuc!$A$2:$H$2088,8,FALSE)</f>
        <v>0</v>
      </c>
      <c r="D1589" s="118"/>
      <c r="E1589" s="114"/>
    </row>
    <row r="1590" spans="1:5" x14ac:dyDescent="0.25">
      <c r="A1590" s="113">
        <v>511525</v>
      </c>
      <c r="B1590" s="112" t="s">
        <v>620</v>
      </c>
      <c r="C1590" s="111">
        <f>VLOOKUP(A1590,cuc!$A$2:$H$2088,8,FALSE)</f>
        <v>0</v>
      </c>
      <c r="D1590" s="118"/>
      <c r="E1590" s="114"/>
    </row>
    <row r="1591" spans="1:5" x14ac:dyDescent="0.25">
      <c r="A1591" s="113">
        <v>511526</v>
      </c>
      <c r="B1591" s="112" t="s">
        <v>619</v>
      </c>
      <c r="C1591" s="111">
        <f>VLOOKUP(A1591,cuc!$A$2:$H$2088,8,FALSE)</f>
        <v>0</v>
      </c>
      <c r="D1591" s="118"/>
      <c r="E1591" s="114"/>
    </row>
    <row r="1592" spans="1:5" x14ac:dyDescent="0.25">
      <c r="A1592" s="113">
        <v>511527</v>
      </c>
      <c r="B1592" s="112" t="s">
        <v>618</v>
      </c>
      <c r="C1592" s="111">
        <f>VLOOKUP(A1592,cuc!$A$2:$H$2088,8,FALSE)</f>
        <v>0</v>
      </c>
      <c r="D1592" s="118"/>
      <c r="E1592" s="114"/>
    </row>
    <row r="1593" spans="1:5" x14ac:dyDescent="0.25">
      <c r="A1593" s="113">
        <v>511528</v>
      </c>
      <c r="B1593" s="112" t="s">
        <v>617</v>
      </c>
      <c r="C1593" s="111">
        <f>VLOOKUP(A1593,cuc!$A$2:$H$2088,8,FALSE)</f>
        <v>0</v>
      </c>
      <c r="D1593" s="118"/>
      <c r="E1593" s="114"/>
    </row>
    <row r="1594" spans="1:5" x14ac:dyDescent="0.25">
      <c r="A1594" s="113">
        <v>511529</v>
      </c>
      <c r="B1594" s="112" t="s">
        <v>616</v>
      </c>
      <c r="C1594" s="111">
        <f>VLOOKUP(A1594,cuc!$A$2:$H$2088,8,FALSE)</f>
        <v>0</v>
      </c>
      <c r="D1594" s="118"/>
      <c r="E1594" s="114"/>
    </row>
    <row r="1595" spans="1:5" x14ac:dyDescent="0.25">
      <c r="A1595" s="113">
        <v>511530</v>
      </c>
      <c r="B1595" s="112" t="s">
        <v>615</v>
      </c>
      <c r="C1595" s="111">
        <f>VLOOKUP(A1595,cuc!$A$2:$H$2088,8,FALSE)</f>
        <v>0</v>
      </c>
      <c r="D1595" s="118"/>
      <c r="E1595" s="114"/>
    </row>
    <row r="1596" spans="1:5" x14ac:dyDescent="0.25">
      <c r="A1596" s="113">
        <v>511531</v>
      </c>
      <c r="B1596" s="112" t="s">
        <v>614</v>
      </c>
      <c r="C1596" s="111">
        <f>VLOOKUP(A1596,cuc!$A$2:$H$2088,8,FALSE)</f>
        <v>0</v>
      </c>
      <c r="D1596" s="118"/>
      <c r="E1596" s="114"/>
    </row>
    <row r="1597" spans="1:5" x14ac:dyDescent="0.25">
      <c r="A1597" s="113">
        <v>511532</v>
      </c>
      <c r="B1597" s="112" t="s">
        <v>613</v>
      </c>
      <c r="C1597" s="111">
        <f>VLOOKUP(A1597,cuc!$A$2:$H$2088,8,FALSE)</f>
        <v>0</v>
      </c>
      <c r="D1597" s="118"/>
      <c r="E1597" s="114"/>
    </row>
    <row r="1598" spans="1:5" x14ac:dyDescent="0.25">
      <c r="A1598" s="113">
        <v>511533</v>
      </c>
      <c r="B1598" s="112" t="s">
        <v>612</v>
      </c>
      <c r="C1598" s="111">
        <f>VLOOKUP(A1598,cuc!$A$2:$H$2088,8,FALSE)</f>
        <v>0</v>
      </c>
      <c r="D1598" s="118"/>
      <c r="E1598" s="114"/>
    </row>
    <row r="1599" spans="1:5" x14ac:dyDescent="0.25">
      <c r="A1599" s="113">
        <v>511534</v>
      </c>
      <c r="B1599" s="112" t="s">
        <v>611</v>
      </c>
      <c r="C1599" s="111">
        <f>VLOOKUP(A1599,cuc!$A$2:$H$2088,8,FALSE)</f>
        <v>1908527.79</v>
      </c>
      <c r="D1599" s="118"/>
      <c r="E1599" s="114"/>
    </row>
    <row r="1600" spans="1:5" x14ac:dyDescent="0.25">
      <c r="A1600" s="113">
        <v>511535</v>
      </c>
      <c r="B1600" s="112" t="s">
        <v>610</v>
      </c>
      <c r="C1600" s="111">
        <f>VLOOKUP(A1600,cuc!$A$2:$H$2088,8,FALSE)</f>
        <v>0</v>
      </c>
      <c r="D1600" s="118"/>
      <c r="E1600" s="114"/>
    </row>
    <row r="1601" spans="1:5" x14ac:dyDescent="0.25">
      <c r="A1601" s="113">
        <v>511536</v>
      </c>
      <c r="B1601" s="112" t="s">
        <v>609</v>
      </c>
      <c r="C1601" s="111">
        <f>VLOOKUP(A1601,cuc!$A$2:$H$2088,8,FALSE)</f>
        <v>0</v>
      </c>
      <c r="D1601" s="118"/>
      <c r="E1601" s="114"/>
    </row>
    <row r="1602" spans="1:5" x14ac:dyDescent="0.25">
      <c r="A1602" s="113">
        <v>511537</v>
      </c>
      <c r="B1602" s="112" t="s">
        <v>608</v>
      </c>
      <c r="C1602" s="111">
        <f>VLOOKUP(A1602,cuc!$A$2:$H$2088,8,FALSE)</f>
        <v>0</v>
      </c>
      <c r="D1602" s="118"/>
      <c r="E1602" s="114"/>
    </row>
    <row r="1603" spans="1:5" x14ac:dyDescent="0.25">
      <c r="A1603" s="113">
        <v>511538</v>
      </c>
      <c r="B1603" s="112" t="s">
        <v>607</v>
      </c>
      <c r="C1603" s="111">
        <f>VLOOKUP(A1603,cuc!$A$2:$H$2088,8,FALSE)</f>
        <v>0</v>
      </c>
      <c r="D1603" s="118"/>
      <c r="E1603" s="114"/>
    </row>
    <row r="1604" spans="1:5" x14ac:dyDescent="0.25">
      <c r="A1604" s="113">
        <v>511539</v>
      </c>
      <c r="B1604" s="112" t="s">
        <v>606</v>
      </c>
      <c r="C1604" s="111">
        <f>VLOOKUP(A1604,cuc!$A$2:$H$2088,8,FALSE)</f>
        <v>0</v>
      </c>
      <c r="D1604" s="118"/>
      <c r="E1604" s="114"/>
    </row>
    <row r="1605" spans="1:5" x14ac:dyDescent="0.25">
      <c r="A1605" s="113">
        <v>511540</v>
      </c>
      <c r="B1605" s="112" t="s">
        <v>451</v>
      </c>
      <c r="C1605" s="111">
        <f>VLOOKUP(A1605,cuc!$A$2:$H$2088,8,FALSE)</f>
        <v>0</v>
      </c>
      <c r="D1605" s="118"/>
      <c r="E1605" s="114"/>
    </row>
    <row r="1606" spans="1:5" x14ac:dyDescent="0.25">
      <c r="A1606" s="113">
        <v>511541</v>
      </c>
      <c r="B1606" s="112" t="s">
        <v>605</v>
      </c>
      <c r="C1606" s="111">
        <f>VLOOKUP(A1606,cuc!$A$2:$H$2088,8,FALSE)</f>
        <v>0</v>
      </c>
      <c r="D1606" s="118"/>
      <c r="E1606" s="114"/>
    </row>
    <row r="1607" spans="1:5" x14ac:dyDescent="0.25">
      <c r="A1607" s="113">
        <v>511542</v>
      </c>
      <c r="B1607" s="112" t="s">
        <v>604</v>
      </c>
      <c r="C1607" s="111">
        <f>VLOOKUP(A1607,cuc!$A$2:$H$2088,8,FALSE)</f>
        <v>0</v>
      </c>
      <c r="D1607" s="118"/>
      <c r="E1607" s="114"/>
    </row>
    <row r="1608" spans="1:5" x14ac:dyDescent="0.25">
      <c r="A1608" s="113">
        <v>511543</v>
      </c>
      <c r="B1608" s="112" t="s">
        <v>603</v>
      </c>
      <c r="C1608" s="111">
        <f>VLOOKUP(A1608,cuc!$A$2:$H$2088,8,FALSE)</f>
        <v>0</v>
      </c>
      <c r="D1608" s="118"/>
      <c r="E1608" s="114"/>
    </row>
    <row r="1609" spans="1:5" x14ac:dyDescent="0.25">
      <c r="A1609" s="113">
        <v>511544</v>
      </c>
      <c r="B1609" s="112" t="s">
        <v>602</v>
      </c>
      <c r="C1609" s="111">
        <f>VLOOKUP(A1609,cuc!$A$2:$H$2088,8,FALSE)</f>
        <v>0</v>
      </c>
      <c r="D1609" s="118"/>
      <c r="E1609" s="114"/>
    </row>
    <row r="1610" spans="1:5" x14ac:dyDescent="0.25">
      <c r="A1610" s="113">
        <v>511545</v>
      </c>
      <c r="B1610" s="112" t="s">
        <v>601</v>
      </c>
      <c r="C1610" s="111">
        <f>VLOOKUP(A1610,cuc!$A$2:$H$2088,8,FALSE)</f>
        <v>0</v>
      </c>
      <c r="D1610" s="118"/>
      <c r="E1610" s="114"/>
    </row>
    <row r="1611" spans="1:5" x14ac:dyDescent="0.25">
      <c r="A1611" s="113">
        <v>511546</v>
      </c>
      <c r="B1611" s="112" t="s">
        <v>164</v>
      </c>
      <c r="C1611" s="111">
        <f>VLOOKUP(A1611,cuc!$A$2:$H$2088,8,FALSE)</f>
        <v>0</v>
      </c>
      <c r="D1611" s="118"/>
      <c r="E1611" s="114"/>
    </row>
    <row r="1612" spans="1:5" x14ac:dyDescent="0.25">
      <c r="A1612" s="113">
        <v>511547</v>
      </c>
      <c r="B1612" s="112" t="s">
        <v>600</v>
      </c>
      <c r="C1612" s="111">
        <f>VLOOKUP(A1612,cuc!$A$2:$H$2088,8,FALSE)</f>
        <v>0</v>
      </c>
      <c r="D1612" s="118"/>
      <c r="E1612" s="114"/>
    </row>
    <row r="1613" spans="1:5" x14ac:dyDescent="0.25">
      <c r="A1613" s="113">
        <v>511548</v>
      </c>
      <c r="B1613" s="112" t="s">
        <v>599</v>
      </c>
      <c r="C1613" s="111">
        <f>VLOOKUP(A1613,cuc!$A$2:$H$2088,8,FALSE)</f>
        <v>0</v>
      </c>
      <c r="D1613" s="118"/>
      <c r="E1613" s="114"/>
    </row>
    <row r="1614" spans="1:5" x14ac:dyDescent="0.25">
      <c r="A1614" s="113">
        <v>511549</v>
      </c>
      <c r="B1614" s="112" t="s">
        <v>598</v>
      </c>
      <c r="C1614" s="111">
        <f>VLOOKUP(A1614,cuc!$A$2:$H$2088,8,FALSE)</f>
        <v>0</v>
      </c>
      <c r="D1614" s="118"/>
      <c r="E1614" s="114"/>
    </row>
    <row r="1615" spans="1:5" x14ac:dyDescent="0.25">
      <c r="A1615" s="113">
        <v>511551</v>
      </c>
      <c r="B1615" s="112" t="s">
        <v>537</v>
      </c>
      <c r="C1615" s="111">
        <f>VLOOKUP(A1615,cuc!$A$2:$H$2088,8,FALSE)</f>
        <v>0</v>
      </c>
      <c r="D1615" s="118"/>
      <c r="E1615" s="114"/>
    </row>
    <row r="1616" spans="1:5" x14ac:dyDescent="0.25">
      <c r="A1616" s="113">
        <v>511552</v>
      </c>
      <c r="B1616" s="112" t="s">
        <v>597</v>
      </c>
      <c r="C1616" s="111">
        <f>VLOOKUP(A1616,cuc!$A$2:$H$2088,8,FALSE)</f>
        <v>0</v>
      </c>
      <c r="D1616" s="118"/>
      <c r="E1616" s="114"/>
    </row>
    <row r="1617" spans="1:5" x14ac:dyDescent="0.25">
      <c r="A1617" s="113">
        <v>511553</v>
      </c>
      <c r="B1617" s="112" t="s">
        <v>596</v>
      </c>
      <c r="C1617" s="111">
        <f>VLOOKUP(A1617,cuc!$A$2:$H$2088,8,FALSE)</f>
        <v>0</v>
      </c>
      <c r="D1617" s="118"/>
      <c r="E1617" s="114"/>
    </row>
    <row r="1618" spans="1:5" x14ac:dyDescent="0.25">
      <c r="A1618" s="113">
        <v>511554</v>
      </c>
      <c r="B1618" s="112" t="s">
        <v>595</v>
      </c>
      <c r="C1618" s="111">
        <f>VLOOKUP(A1618,cuc!$A$2:$H$2088,8,FALSE)</f>
        <v>0</v>
      </c>
      <c r="D1618" s="118"/>
      <c r="E1618" s="114"/>
    </row>
    <row r="1619" spans="1:5" x14ac:dyDescent="0.25">
      <c r="A1619" s="113">
        <v>511555</v>
      </c>
      <c r="B1619" s="112" t="s">
        <v>594</v>
      </c>
      <c r="C1619" s="111">
        <f>VLOOKUP(A1619,cuc!$A$2:$H$2088,8,FALSE)</f>
        <v>0</v>
      </c>
      <c r="D1619" s="118"/>
      <c r="E1619" s="114"/>
    </row>
    <row r="1620" spans="1:5" x14ac:dyDescent="0.25">
      <c r="A1620" s="113">
        <v>511556</v>
      </c>
      <c r="B1620" s="112" t="s">
        <v>593</v>
      </c>
      <c r="C1620" s="111">
        <f>VLOOKUP(A1620,cuc!$A$2:$H$2088,8,FALSE)</f>
        <v>0</v>
      </c>
      <c r="D1620" s="118"/>
      <c r="E1620" s="114"/>
    </row>
    <row r="1621" spans="1:5" x14ac:dyDescent="0.25">
      <c r="A1621" s="113">
        <v>511557</v>
      </c>
      <c r="B1621" s="112" t="s">
        <v>592</v>
      </c>
      <c r="C1621" s="111">
        <f>VLOOKUP(A1621,cuc!$A$2:$H$2088,8,FALSE)</f>
        <v>0</v>
      </c>
      <c r="D1621" s="118"/>
      <c r="E1621" s="114"/>
    </row>
    <row r="1622" spans="1:5" x14ac:dyDescent="0.25">
      <c r="A1622" s="113">
        <v>511558</v>
      </c>
      <c r="B1622" s="112" t="s">
        <v>591</v>
      </c>
      <c r="C1622" s="111">
        <f>VLOOKUP(A1622,cuc!$A$2:$H$2088,8,FALSE)</f>
        <v>0</v>
      </c>
      <c r="D1622" s="118"/>
      <c r="E1622" s="114"/>
    </row>
    <row r="1623" spans="1:5" x14ac:dyDescent="0.25">
      <c r="A1623" s="113">
        <v>511559</v>
      </c>
      <c r="B1623" s="112" t="s">
        <v>590</v>
      </c>
      <c r="C1623" s="111">
        <f>VLOOKUP(A1623,cuc!$A$2:$H$2088,8,FALSE)</f>
        <v>0</v>
      </c>
      <c r="D1623" s="118"/>
      <c r="E1623" s="114"/>
    </row>
    <row r="1624" spans="1:5" x14ac:dyDescent="0.25">
      <c r="A1624" s="113">
        <v>511560</v>
      </c>
      <c r="B1624" s="112" t="s">
        <v>589</v>
      </c>
      <c r="C1624" s="111">
        <f>VLOOKUP(A1624,cuc!$A$2:$H$2088,8,FALSE)</f>
        <v>0</v>
      </c>
      <c r="D1624" s="118"/>
      <c r="E1624" s="114"/>
    </row>
    <row r="1625" spans="1:5" x14ac:dyDescent="0.25">
      <c r="A1625" s="113">
        <v>511561</v>
      </c>
      <c r="B1625" s="112" t="s">
        <v>588</v>
      </c>
      <c r="C1625" s="111">
        <f>VLOOKUP(A1625,cuc!$A$2:$H$2088,8,FALSE)</f>
        <v>0</v>
      </c>
      <c r="D1625" s="118"/>
      <c r="E1625" s="114"/>
    </row>
    <row r="1626" spans="1:5" x14ac:dyDescent="0.25">
      <c r="A1626" s="113">
        <v>511562</v>
      </c>
      <c r="B1626" s="112" t="s">
        <v>587</v>
      </c>
      <c r="C1626" s="111">
        <f>VLOOKUP(A1626,cuc!$A$2:$H$2088,8,FALSE)</f>
        <v>0</v>
      </c>
      <c r="D1626" s="118"/>
      <c r="E1626" s="114"/>
    </row>
    <row r="1627" spans="1:5" x14ac:dyDescent="0.25">
      <c r="A1627" s="113">
        <v>511563</v>
      </c>
      <c r="B1627" s="112" t="s">
        <v>586</v>
      </c>
      <c r="C1627" s="111">
        <f>VLOOKUP(A1627,cuc!$A$2:$H$2088,8,FALSE)</f>
        <v>0</v>
      </c>
      <c r="D1627" s="118"/>
      <c r="E1627" s="114"/>
    </row>
    <row r="1628" spans="1:5" x14ac:dyDescent="0.25">
      <c r="A1628" s="113">
        <v>511564</v>
      </c>
      <c r="B1628" s="112" t="s">
        <v>585</v>
      </c>
      <c r="C1628" s="111">
        <f>VLOOKUP(A1628,cuc!$A$2:$H$2088,8,FALSE)</f>
        <v>0</v>
      </c>
      <c r="D1628" s="118"/>
      <c r="E1628" s="114"/>
    </row>
    <row r="1629" spans="1:5" x14ac:dyDescent="0.25">
      <c r="A1629" s="113">
        <v>511565</v>
      </c>
      <c r="B1629" s="112" t="s">
        <v>584</v>
      </c>
      <c r="C1629" s="111">
        <f>VLOOKUP(A1629,cuc!$A$2:$H$2088,8,FALSE)</f>
        <v>0</v>
      </c>
      <c r="D1629" s="118"/>
      <c r="E1629" s="114"/>
    </row>
    <row r="1630" spans="1:5" x14ac:dyDescent="0.25">
      <c r="A1630" s="113">
        <v>511566</v>
      </c>
      <c r="B1630" s="112" t="s">
        <v>583</v>
      </c>
      <c r="C1630" s="111">
        <f>VLOOKUP(A1630,cuc!$A$2:$H$2088,8,FALSE)</f>
        <v>0</v>
      </c>
      <c r="D1630" s="118"/>
      <c r="E1630" s="114"/>
    </row>
    <row r="1631" spans="1:5" x14ac:dyDescent="0.25">
      <c r="A1631" s="113">
        <v>511567</v>
      </c>
      <c r="B1631" s="112" t="s">
        <v>582</v>
      </c>
      <c r="C1631" s="111">
        <f>VLOOKUP(A1631,cuc!$A$2:$H$2088,8,FALSE)</f>
        <v>0</v>
      </c>
      <c r="D1631" s="118"/>
      <c r="E1631" s="114"/>
    </row>
    <row r="1632" spans="1:5" x14ac:dyDescent="0.25">
      <c r="A1632" s="113">
        <v>511568</v>
      </c>
      <c r="B1632" s="112" t="s">
        <v>581</v>
      </c>
      <c r="C1632" s="111">
        <f>VLOOKUP(A1632,cuc!$A$2:$H$2088,8,FALSE)</f>
        <v>0</v>
      </c>
      <c r="D1632" s="118"/>
      <c r="E1632" s="114"/>
    </row>
    <row r="1633" spans="1:5" x14ac:dyDescent="0.25">
      <c r="A1633" s="113">
        <v>511569</v>
      </c>
      <c r="B1633" s="112" t="s">
        <v>580</v>
      </c>
      <c r="C1633" s="111">
        <f>VLOOKUP(A1633,cuc!$A$2:$H$2088,8,FALSE)</f>
        <v>0</v>
      </c>
      <c r="D1633" s="118"/>
      <c r="E1633" s="114"/>
    </row>
    <row r="1634" spans="1:5" x14ac:dyDescent="0.25">
      <c r="A1634" s="113">
        <v>512000</v>
      </c>
      <c r="B1634" s="112" t="s">
        <v>579</v>
      </c>
      <c r="C1634" s="111">
        <f>VLOOKUP(A1634,cuc!$A$2:$H$2088,8,FALSE)</f>
        <v>0</v>
      </c>
      <c r="D1634" s="118"/>
      <c r="E1634" s="114"/>
    </row>
    <row r="1635" spans="1:5" x14ac:dyDescent="0.25">
      <c r="A1635" s="113">
        <v>512005</v>
      </c>
      <c r="B1635" s="112" t="s">
        <v>578</v>
      </c>
      <c r="C1635" s="111">
        <f>VLOOKUP(A1635,cuc!$A$2:$H$2088,8,FALSE)</f>
        <v>0</v>
      </c>
      <c r="D1635" s="118"/>
      <c r="E1635" s="114"/>
    </row>
    <row r="1636" spans="1:5" x14ac:dyDescent="0.25">
      <c r="A1636" s="113">
        <v>512010</v>
      </c>
      <c r="B1636" s="112" t="s">
        <v>577</v>
      </c>
      <c r="C1636" s="111">
        <f>VLOOKUP(A1636,cuc!$A$2:$H$2088,8,FALSE)</f>
        <v>0</v>
      </c>
      <c r="D1636" s="118"/>
      <c r="E1636" s="114"/>
    </row>
    <row r="1637" spans="1:5" x14ac:dyDescent="0.25">
      <c r="A1637" s="113">
        <v>512015</v>
      </c>
      <c r="B1637" s="112" t="s">
        <v>576</v>
      </c>
      <c r="C1637" s="111">
        <f>VLOOKUP(A1637,cuc!$A$2:$H$2088,8,FALSE)</f>
        <v>0</v>
      </c>
      <c r="D1637" s="118"/>
      <c r="E1637" s="114"/>
    </row>
    <row r="1638" spans="1:5" x14ac:dyDescent="0.25">
      <c r="A1638" s="113">
        <v>512020</v>
      </c>
      <c r="B1638" s="112" t="s">
        <v>575</v>
      </c>
      <c r="C1638" s="111">
        <f>VLOOKUP(A1638,cuc!$A$2:$H$2088,8,FALSE)</f>
        <v>0</v>
      </c>
      <c r="D1638" s="118"/>
      <c r="E1638" s="114"/>
    </row>
    <row r="1639" spans="1:5" x14ac:dyDescent="0.25">
      <c r="A1639" s="113">
        <v>512025</v>
      </c>
      <c r="B1639" s="112" t="s">
        <v>574</v>
      </c>
      <c r="C1639" s="111">
        <f>VLOOKUP(A1639,cuc!$A$2:$H$2088,8,FALSE)</f>
        <v>0</v>
      </c>
      <c r="D1639" s="118"/>
      <c r="E1639" s="114"/>
    </row>
    <row r="1640" spans="1:5" x14ac:dyDescent="0.25">
      <c r="A1640" s="113">
        <v>512030</v>
      </c>
      <c r="B1640" s="112" t="s">
        <v>573</v>
      </c>
      <c r="C1640" s="111">
        <f>VLOOKUP(A1640,cuc!$A$2:$H$2088,8,FALSE)</f>
        <v>0</v>
      </c>
      <c r="D1640" s="118"/>
      <c r="E1640" s="114"/>
    </row>
    <row r="1641" spans="1:5" x14ac:dyDescent="0.25">
      <c r="A1641" s="113">
        <v>512500</v>
      </c>
      <c r="B1641" s="112" t="s">
        <v>572</v>
      </c>
      <c r="C1641" s="111">
        <f>VLOOKUP(A1641,cuc!$A$2:$H$2088,8,FALSE)</f>
        <v>18762434.440000001</v>
      </c>
      <c r="D1641" s="118"/>
      <c r="E1641" s="114"/>
    </row>
    <row r="1642" spans="1:5" x14ac:dyDescent="0.25">
      <c r="A1642" s="113">
        <v>512505</v>
      </c>
      <c r="B1642" s="112" t="s">
        <v>571</v>
      </c>
      <c r="C1642" s="111">
        <f>VLOOKUP(A1642,cuc!$A$2:$H$2088,8,FALSE)</f>
        <v>90088.14</v>
      </c>
      <c r="D1642" s="118"/>
      <c r="E1642" s="114"/>
    </row>
    <row r="1643" spans="1:5" x14ac:dyDescent="0.25">
      <c r="A1643" s="113">
        <v>512510</v>
      </c>
      <c r="B1643" s="112" t="s">
        <v>570</v>
      </c>
      <c r="C1643" s="111">
        <f>VLOOKUP(A1643,cuc!$A$2:$H$2088,8,FALSE)</f>
        <v>11245570.439999999</v>
      </c>
      <c r="D1643" s="118"/>
      <c r="E1643" s="114"/>
    </row>
    <row r="1644" spans="1:5" x14ac:dyDescent="0.25">
      <c r="A1644" s="113">
        <v>512515</v>
      </c>
      <c r="B1644" s="112" t="s">
        <v>569</v>
      </c>
      <c r="C1644" s="111">
        <f>VLOOKUP(A1644,cuc!$A$2:$H$2088,8,FALSE)</f>
        <v>5790109.2400000002</v>
      </c>
      <c r="D1644" s="118"/>
      <c r="E1644" s="114"/>
    </row>
    <row r="1645" spans="1:5" x14ac:dyDescent="0.25">
      <c r="A1645" s="113">
        <v>512520</v>
      </c>
      <c r="B1645" s="112" t="s">
        <v>568</v>
      </c>
      <c r="C1645" s="111">
        <f>VLOOKUP(A1645,cuc!$A$2:$H$2088,8,FALSE)</f>
        <v>0</v>
      </c>
      <c r="D1645" s="118"/>
      <c r="E1645" s="114"/>
    </row>
    <row r="1646" spans="1:5" x14ac:dyDescent="0.25">
      <c r="A1646" s="113">
        <v>512525</v>
      </c>
      <c r="B1646" s="112" t="s">
        <v>567</v>
      </c>
      <c r="C1646" s="111">
        <f>VLOOKUP(A1646,cuc!$A$2:$H$2088,8,FALSE)</f>
        <v>0</v>
      </c>
      <c r="D1646" s="118"/>
      <c r="E1646" s="114"/>
    </row>
    <row r="1647" spans="1:5" x14ac:dyDescent="0.25">
      <c r="A1647" s="113">
        <v>512526</v>
      </c>
      <c r="B1647" s="112" t="s">
        <v>566</v>
      </c>
      <c r="C1647" s="111">
        <f>VLOOKUP(A1647,cuc!$A$2:$H$2088,8,FALSE)</f>
        <v>0</v>
      </c>
      <c r="D1647" s="118"/>
      <c r="E1647" s="114"/>
    </row>
    <row r="1648" spans="1:5" x14ac:dyDescent="0.25">
      <c r="A1648" s="113">
        <v>512528</v>
      </c>
      <c r="B1648" s="112" t="s">
        <v>565</v>
      </c>
      <c r="C1648" s="111">
        <f>VLOOKUP(A1648,cuc!$A$2:$H$2088,8,FALSE)</f>
        <v>0</v>
      </c>
      <c r="D1648" s="118"/>
      <c r="E1648" s="114"/>
    </row>
    <row r="1649" spans="1:5" x14ac:dyDescent="0.25">
      <c r="A1649" s="113">
        <v>512529</v>
      </c>
      <c r="B1649" s="112" t="s">
        <v>564</v>
      </c>
      <c r="C1649" s="111">
        <f>VLOOKUP(A1649,cuc!$A$2:$H$2088,8,FALSE)</f>
        <v>0</v>
      </c>
      <c r="D1649" s="118"/>
      <c r="E1649" s="114"/>
    </row>
    <row r="1650" spans="1:5" x14ac:dyDescent="0.25">
      <c r="A1650" s="113">
        <v>512530</v>
      </c>
      <c r="B1650" s="112" t="s">
        <v>563</v>
      </c>
      <c r="C1650" s="111">
        <f>VLOOKUP(A1650,cuc!$A$2:$H$2088,8,FALSE)</f>
        <v>1636666.62</v>
      </c>
      <c r="D1650" s="118"/>
      <c r="E1650" s="114"/>
    </row>
    <row r="1651" spans="1:5" x14ac:dyDescent="0.25">
      <c r="A1651" s="113">
        <v>512535</v>
      </c>
      <c r="B1651" s="112" t="s">
        <v>562</v>
      </c>
      <c r="C1651" s="111">
        <f>VLOOKUP(A1651,cuc!$A$2:$H$2088,8,FALSE)</f>
        <v>0</v>
      </c>
      <c r="D1651" s="118"/>
      <c r="E1651" s="114"/>
    </row>
    <row r="1652" spans="1:5" x14ac:dyDescent="0.25">
      <c r="A1652" s="113">
        <v>512540</v>
      </c>
      <c r="B1652" s="112" t="s">
        <v>561</v>
      </c>
      <c r="C1652" s="111">
        <f>VLOOKUP(A1652,cuc!$A$2:$H$2088,8,FALSE)</f>
        <v>0</v>
      </c>
      <c r="D1652" s="118"/>
      <c r="E1652" s="114"/>
    </row>
    <row r="1653" spans="1:5" x14ac:dyDescent="0.25">
      <c r="A1653" s="113">
        <v>512545</v>
      </c>
      <c r="B1653" s="112" t="s">
        <v>560</v>
      </c>
      <c r="C1653" s="111">
        <f>VLOOKUP(A1653,cuc!$A$2:$H$2088,8,FALSE)</f>
        <v>0</v>
      </c>
      <c r="D1653" s="118"/>
      <c r="E1653" s="114"/>
    </row>
    <row r="1654" spans="1:5" x14ac:dyDescent="0.25">
      <c r="A1654" s="113">
        <v>512550</v>
      </c>
      <c r="B1654" s="112" t="s">
        <v>559</v>
      </c>
      <c r="C1654" s="111">
        <f>VLOOKUP(A1654,cuc!$A$2:$H$2088,8,FALSE)</f>
        <v>0</v>
      </c>
      <c r="D1654" s="118"/>
      <c r="E1654" s="114"/>
    </row>
    <row r="1655" spans="1:5" x14ac:dyDescent="0.25">
      <c r="A1655" s="113">
        <v>512555</v>
      </c>
      <c r="B1655" s="112" t="s">
        <v>558</v>
      </c>
      <c r="C1655" s="111">
        <f>VLOOKUP(A1655,cuc!$A$2:$H$2088,8,FALSE)</f>
        <v>0</v>
      </c>
      <c r="D1655" s="118"/>
      <c r="E1655" s="114"/>
    </row>
    <row r="1656" spans="1:5" x14ac:dyDescent="0.25">
      <c r="A1656" s="113">
        <v>512560</v>
      </c>
      <c r="B1656" s="112" t="s">
        <v>557</v>
      </c>
      <c r="C1656" s="111">
        <f>VLOOKUP(A1656,cuc!$A$2:$H$2088,8,FALSE)</f>
        <v>0</v>
      </c>
      <c r="D1656" s="118"/>
      <c r="E1656" s="114"/>
    </row>
    <row r="1657" spans="1:5" x14ac:dyDescent="0.25">
      <c r="A1657" s="113">
        <v>512565</v>
      </c>
      <c r="B1657" s="112" t="s">
        <v>556</v>
      </c>
      <c r="C1657" s="111">
        <f>VLOOKUP(A1657,cuc!$A$2:$H$2088,8,FALSE)</f>
        <v>0</v>
      </c>
      <c r="D1657" s="118"/>
      <c r="E1657" s="114"/>
    </row>
    <row r="1658" spans="1:5" x14ac:dyDescent="0.25">
      <c r="A1658" s="113">
        <v>512570</v>
      </c>
      <c r="B1658" s="112" t="s">
        <v>555</v>
      </c>
      <c r="C1658" s="111">
        <f>VLOOKUP(A1658,cuc!$A$2:$H$2088,8,FALSE)</f>
        <v>0</v>
      </c>
      <c r="D1658" s="118"/>
      <c r="E1658" s="114"/>
    </row>
    <row r="1659" spans="1:5" x14ac:dyDescent="0.25">
      <c r="A1659" s="113">
        <v>512575</v>
      </c>
      <c r="B1659" s="112" t="s">
        <v>554</v>
      </c>
      <c r="C1659" s="111">
        <f>VLOOKUP(A1659,cuc!$A$2:$H$2088,8,FALSE)</f>
        <v>0</v>
      </c>
      <c r="D1659" s="118"/>
      <c r="E1659" s="114"/>
    </row>
    <row r="1660" spans="1:5" x14ac:dyDescent="0.25">
      <c r="A1660" s="113">
        <v>512580</v>
      </c>
      <c r="B1660" s="112" t="s">
        <v>553</v>
      </c>
      <c r="C1660" s="111">
        <f>VLOOKUP(A1660,cuc!$A$2:$H$2088,8,FALSE)</f>
        <v>0</v>
      </c>
      <c r="D1660" s="118"/>
      <c r="E1660" s="114"/>
    </row>
    <row r="1661" spans="1:5" x14ac:dyDescent="0.25">
      <c r="A1661" s="113">
        <v>512585</v>
      </c>
      <c r="B1661" s="112" t="s">
        <v>552</v>
      </c>
      <c r="C1661" s="111">
        <f>VLOOKUP(A1661,cuc!$A$2:$H$2088,8,FALSE)</f>
        <v>0</v>
      </c>
      <c r="D1661" s="118"/>
      <c r="E1661" s="114"/>
    </row>
    <row r="1662" spans="1:5" x14ac:dyDescent="0.25">
      <c r="A1662" s="113">
        <v>513000</v>
      </c>
      <c r="B1662" s="112" t="s">
        <v>551</v>
      </c>
      <c r="C1662" s="111">
        <f>VLOOKUP(A1662,cuc!$A$2:$H$2088,8,FALSE)</f>
        <v>0</v>
      </c>
      <c r="D1662" s="118"/>
      <c r="E1662" s="114"/>
    </row>
    <row r="1663" spans="1:5" x14ac:dyDescent="0.25">
      <c r="A1663" s="113">
        <v>513500</v>
      </c>
      <c r="B1663" s="112" t="s">
        <v>550</v>
      </c>
      <c r="C1663" s="111">
        <f>VLOOKUP(A1663,cuc!$A$2:$H$2088,8,FALSE)</f>
        <v>0</v>
      </c>
      <c r="D1663" s="118"/>
      <c r="E1663" s="114"/>
    </row>
    <row r="1664" spans="1:5" x14ac:dyDescent="0.25">
      <c r="A1664" s="113">
        <v>514000</v>
      </c>
      <c r="B1664" s="112" t="s">
        <v>549</v>
      </c>
      <c r="C1664" s="111">
        <f>VLOOKUP(A1664,cuc!$A$2:$H$2088,8,FALSE)</f>
        <v>0</v>
      </c>
      <c r="D1664" s="118"/>
      <c r="E1664" s="114"/>
    </row>
    <row r="1665" spans="1:5" x14ac:dyDescent="0.25">
      <c r="A1665" s="113">
        <v>520000</v>
      </c>
      <c r="B1665" s="112" t="s">
        <v>548</v>
      </c>
      <c r="C1665" s="111">
        <f>VLOOKUP(A1665,cuc!$A$2:$H$2088,8,FALSE)</f>
        <v>201386778.09</v>
      </c>
      <c r="D1665" s="118"/>
      <c r="E1665" s="114"/>
    </row>
    <row r="1666" spans="1:5" x14ac:dyDescent="0.25">
      <c r="A1666" s="113">
        <v>520500</v>
      </c>
      <c r="B1666" s="112" t="s">
        <v>547</v>
      </c>
      <c r="C1666" s="111">
        <f>VLOOKUP(A1666,cuc!$A$2:$H$2088,8,FALSE)</f>
        <v>0</v>
      </c>
      <c r="D1666" s="118"/>
      <c r="E1666" s="114"/>
    </row>
    <row r="1667" spans="1:5" x14ac:dyDescent="0.25">
      <c r="A1667" s="113">
        <v>520505</v>
      </c>
      <c r="B1667" s="112" t="s">
        <v>546</v>
      </c>
      <c r="C1667" s="111">
        <f>VLOOKUP(A1667,cuc!$A$2:$H$2088,8,FALSE)</f>
        <v>0</v>
      </c>
      <c r="D1667" s="118"/>
      <c r="E1667" s="114"/>
    </row>
    <row r="1668" spans="1:5" x14ac:dyDescent="0.25">
      <c r="A1668" s="113">
        <v>520510</v>
      </c>
      <c r="B1668" s="112" t="s">
        <v>545</v>
      </c>
      <c r="C1668" s="111">
        <f>VLOOKUP(A1668,cuc!$A$2:$H$2088,8,FALSE)</f>
        <v>0</v>
      </c>
      <c r="D1668" s="118"/>
      <c r="E1668" s="114"/>
    </row>
    <row r="1669" spans="1:5" x14ac:dyDescent="0.25">
      <c r="A1669" s="113">
        <v>520515</v>
      </c>
      <c r="B1669" s="112" t="s">
        <v>544</v>
      </c>
      <c r="C1669" s="111">
        <f>VLOOKUP(A1669,cuc!$A$2:$H$2088,8,FALSE)</f>
        <v>0</v>
      </c>
      <c r="D1669" s="118"/>
      <c r="E1669" s="114"/>
    </row>
    <row r="1670" spans="1:5" x14ac:dyDescent="0.25">
      <c r="A1670" s="113">
        <v>520520</v>
      </c>
      <c r="B1670" s="112" t="s">
        <v>543</v>
      </c>
      <c r="C1670" s="111">
        <f>VLOOKUP(A1670,cuc!$A$2:$H$2088,8,FALSE)</f>
        <v>0</v>
      </c>
      <c r="D1670" s="118"/>
      <c r="E1670" s="114"/>
    </row>
    <row r="1671" spans="1:5" x14ac:dyDescent="0.25">
      <c r="A1671" s="113">
        <v>520525</v>
      </c>
      <c r="B1671" s="112" t="s">
        <v>542</v>
      </c>
      <c r="C1671" s="111">
        <f>VLOOKUP(A1671,cuc!$A$2:$H$2088,8,FALSE)</f>
        <v>0</v>
      </c>
      <c r="D1671" s="118"/>
      <c r="E1671" s="114"/>
    </row>
    <row r="1672" spans="1:5" x14ac:dyDescent="0.25">
      <c r="A1672" s="113">
        <v>520530</v>
      </c>
      <c r="B1672" s="112" t="s">
        <v>541</v>
      </c>
      <c r="C1672" s="111">
        <f>VLOOKUP(A1672,cuc!$A$2:$H$2088,8,FALSE)</f>
        <v>0</v>
      </c>
      <c r="D1672" s="118"/>
      <c r="E1672" s="114"/>
    </row>
    <row r="1673" spans="1:5" x14ac:dyDescent="0.25">
      <c r="A1673" s="113">
        <v>520535</v>
      </c>
      <c r="B1673" s="112" t="s">
        <v>540</v>
      </c>
      <c r="C1673" s="111">
        <f>VLOOKUP(A1673,cuc!$A$2:$H$2088,8,FALSE)</f>
        <v>0</v>
      </c>
      <c r="D1673" s="118"/>
      <c r="E1673" s="114"/>
    </row>
    <row r="1674" spans="1:5" x14ac:dyDescent="0.25">
      <c r="A1674" s="113">
        <v>520540</v>
      </c>
      <c r="B1674" s="112" t="s">
        <v>539</v>
      </c>
      <c r="C1674" s="111">
        <f>VLOOKUP(A1674,cuc!$A$2:$H$2088,8,FALSE)</f>
        <v>0</v>
      </c>
      <c r="D1674" s="118"/>
      <c r="E1674" s="114"/>
    </row>
    <row r="1675" spans="1:5" x14ac:dyDescent="0.25">
      <c r="A1675" s="113">
        <v>520545</v>
      </c>
      <c r="B1675" s="112" t="s">
        <v>538</v>
      </c>
      <c r="C1675" s="111">
        <f>VLOOKUP(A1675,cuc!$A$2:$H$2088,8,FALSE)</f>
        <v>0</v>
      </c>
      <c r="D1675" s="118"/>
      <c r="E1675" s="114"/>
    </row>
    <row r="1676" spans="1:5" x14ac:dyDescent="0.25">
      <c r="A1676" s="113">
        <v>520546</v>
      </c>
      <c r="B1676" s="112" t="s">
        <v>537</v>
      </c>
      <c r="C1676" s="111">
        <f>VLOOKUP(A1676,cuc!$A$2:$H$2088,8,FALSE)</f>
        <v>0</v>
      </c>
      <c r="D1676" s="118"/>
      <c r="E1676" s="114"/>
    </row>
    <row r="1677" spans="1:5" x14ac:dyDescent="0.25">
      <c r="A1677" s="113">
        <v>520547</v>
      </c>
      <c r="B1677" s="112" t="s">
        <v>536</v>
      </c>
      <c r="C1677" s="111">
        <f>VLOOKUP(A1677,cuc!$A$2:$H$2088,8,FALSE)</f>
        <v>0</v>
      </c>
      <c r="D1677" s="118"/>
      <c r="E1677" s="114"/>
    </row>
    <row r="1678" spans="1:5" x14ac:dyDescent="0.25">
      <c r="A1678" s="113">
        <v>520550</v>
      </c>
      <c r="B1678" s="112" t="s">
        <v>165</v>
      </c>
      <c r="C1678" s="111">
        <f>VLOOKUP(A1678,cuc!$A$2:$H$2088,8,FALSE)</f>
        <v>0</v>
      </c>
      <c r="D1678" s="118"/>
      <c r="E1678" s="114"/>
    </row>
    <row r="1679" spans="1:5" x14ac:dyDescent="0.25">
      <c r="A1679" s="113">
        <v>520555</v>
      </c>
      <c r="B1679" s="112" t="s">
        <v>164</v>
      </c>
      <c r="C1679" s="111">
        <f>VLOOKUP(A1679,cuc!$A$2:$H$2088,8,FALSE)</f>
        <v>0</v>
      </c>
      <c r="D1679" s="118"/>
      <c r="E1679" s="114"/>
    </row>
    <row r="1680" spans="1:5" x14ac:dyDescent="0.25">
      <c r="A1680" s="113">
        <v>520560</v>
      </c>
      <c r="B1680" s="112" t="s">
        <v>516</v>
      </c>
      <c r="C1680" s="111">
        <f>VLOOKUP(A1680,cuc!$A$2:$H$2088,8,FALSE)</f>
        <v>0</v>
      </c>
      <c r="D1680" s="118"/>
      <c r="E1680" s="114"/>
    </row>
    <row r="1681" spans="1:5" x14ac:dyDescent="0.25">
      <c r="A1681" s="113">
        <v>520565</v>
      </c>
      <c r="B1681" s="112" t="s">
        <v>515</v>
      </c>
      <c r="C1681" s="111">
        <f>VLOOKUP(A1681,cuc!$A$2:$H$2088,8,FALSE)</f>
        <v>0</v>
      </c>
      <c r="D1681" s="118"/>
      <c r="E1681" s="114"/>
    </row>
    <row r="1682" spans="1:5" x14ac:dyDescent="0.25">
      <c r="A1682" s="113">
        <v>520570</v>
      </c>
      <c r="B1682" s="112" t="s">
        <v>514</v>
      </c>
      <c r="C1682" s="111">
        <f>VLOOKUP(A1682,cuc!$A$2:$H$2088,8,FALSE)</f>
        <v>0</v>
      </c>
      <c r="D1682" s="118"/>
      <c r="E1682" s="114"/>
    </row>
    <row r="1683" spans="1:5" x14ac:dyDescent="0.25">
      <c r="A1683" s="113">
        <v>521000</v>
      </c>
      <c r="B1683" s="112" t="s">
        <v>535</v>
      </c>
      <c r="C1683" s="111">
        <f>VLOOKUP(A1683,cuc!$A$2:$H$2088,8,FALSE)</f>
        <v>166731102.44</v>
      </c>
      <c r="D1683" s="118"/>
      <c r="E1683" s="114"/>
    </row>
    <row r="1684" spans="1:5" x14ac:dyDescent="0.25">
      <c r="A1684" s="113">
        <v>521005</v>
      </c>
      <c r="B1684" s="112" t="s">
        <v>534</v>
      </c>
      <c r="C1684" s="111">
        <f>VLOOKUP(A1684,cuc!$A$2:$H$2088,8,FALSE)</f>
        <v>31409152.649999999</v>
      </c>
      <c r="D1684" s="118"/>
      <c r="E1684" s="114"/>
    </row>
    <row r="1685" spans="1:5" x14ac:dyDescent="0.25">
      <c r="A1685" s="113">
        <v>521010</v>
      </c>
      <c r="B1685" s="112" t="s">
        <v>533</v>
      </c>
      <c r="C1685" s="111">
        <f>VLOOKUP(A1685,cuc!$A$2:$H$2088,8,FALSE)</f>
        <v>0</v>
      </c>
      <c r="D1685" s="118"/>
      <c r="E1685" s="114"/>
    </row>
    <row r="1686" spans="1:5" x14ac:dyDescent="0.25">
      <c r="A1686" s="113">
        <v>521015</v>
      </c>
      <c r="B1686" s="112" t="s">
        <v>532</v>
      </c>
      <c r="C1686" s="111">
        <f>VLOOKUP(A1686,cuc!$A$2:$H$2088,8,FALSE)</f>
        <v>105833329.79000001</v>
      </c>
      <c r="D1686" s="118"/>
      <c r="E1686" s="114"/>
    </row>
    <row r="1687" spans="1:5" x14ac:dyDescent="0.25">
      <c r="A1687" s="113">
        <v>521020</v>
      </c>
      <c r="B1687" s="112" t="s">
        <v>483</v>
      </c>
      <c r="C1687" s="111">
        <f>VLOOKUP(A1687,cuc!$A$2:$H$2088,8,FALSE)</f>
        <v>29488620</v>
      </c>
      <c r="D1687" s="118"/>
      <c r="E1687" s="114"/>
    </row>
    <row r="1688" spans="1:5" x14ac:dyDescent="0.25">
      <c r="A1688" s="113">
        <v>521025</v>
      </c>
      <c r="B1688" s="112" t="s">
        <v>531</v>
      </c>
      <c r="C1688" s="111">
        <f>VLOOKUP(A1688,cuc!$A$2:$H$2088,8,FALSE)</f>
        <v>0</v>
      </c>
      <c r="D1688" s="118"/>
      <c r="E1688" s="114"/>
    </row>
    <row r="1689" spans="1:5" x14ac:dyDescent="0.25">
      <c r="A1689" s="113">
        <v>521030</v>
      </c>
      <c r="B1689" s="112" t="s">
        <v>530</v>
      </c>
      <c r="C1689" s="111">
        <f>VLOOKUP(A1689,cuc!$A$2:$H$2088,8,FALSE)</f>
        <v>0</v>
      </c>
      <c r="D1689" s="118"/>
      <c r="E1689" s="114"/>
    </row>
    <row r="1690" spans="1:5" x14ac:dyDescent="0.25">
      <c r="A1690" s="113">
        <v>521035</v>
      </c>
      <c r="B1690" s="112" t="s">
        <v>529</v>
      </c>
      <c r="C1690" s="111">
        <f>VLOOKUP(A1690,cuc!$A$2:$H$2088,8,FALSE)</f>
        <v>0</v>
      </c>
      <c r="D1690" s="118"/>
      <c r="E1690" s="114"/>
    </row>
    <row r="1691" spans="1:5" x14ac:dyDescent="0.25">
      <c r="A1691" s="113">
        <v>521040</v>
      </c>
      <c r="B1691" s="112" t="s">
        <v>528</v>
      </c>
      <c r="C1691" s="111">
        <f>VLOOKUP(A1691,cuc!$A$2:$H$2088,8,FALSE)</f>
        <v>0</v>
      </c>
      <c r="D1691" s="118"/>
      <c r="E1691" s="114"/>
    </row>
    <row r="1692" spans="1:5" x14ac:dyDescent="0.25">
      <c r="A1692" s="113">
        <v>521045</v>
      </c>
      <c r="B1692" s="112" t="s">
        <v>527</v>
      </c>
      <c r="C1692" s="111">
        <f>VLOOKUP(A1692,cuc!$A$2:$H$2088,8,FALSE)</f>
        <v>0</v>
      </c>
      <c r="D1692" s="118"/>
      <c r="E1692" s="114"/>
    </row>
    <row r="1693" spans="1:5" x14ac:dyDescent="0.25">
      <c r="A1693" s="113">
        <v>521050</v>
      </c>
      <c r="B1693" s="112" t="s">
        <v>526</v>
      </c>
      <c r="C1693" s="111">
        <f>VLOOKUP(A1693,cuc!$A$2:$H$2088,8,FALSE)</f>
        <v>0</v>
      </c>
      <c r="D1693" s="118"/>
      <c r="E1693" s="114"/>
    </row>
    <row r="1694" spans="1:5" x14ac:dyDescent="0.25">
      <c r="A1694" s="113">
        <v>521055</v>
      </c>
      <c r="B1694" s="112" t="s">
        <v>525</v>
      </c>
      <c r="C1694" s="111">
        <f>VLOOKUP(A1694,cuc!$A$2:$H$2088,8,FALSE)</f>
        <v>0</v>
      </c>
      <c r="D1694" s="118"/>
      <c r="E1694" s="114"/>
    </row>
    <row r="1695" spans="1:5" x14ac:dyDescent="0.25">
      <c r="A1695" s="113">
        <v>521060</v>
      </c>
      <c r="B1695" s="112" t="s">
        <v>524</v>
      </c>
      <c r="C1695" s="111">
        <f>VLOOKUP(A1695,cuc!$A$2:$H$2088,8,FALSE)</f>
        <v>0</v>
      </c>
      <c r="D1695" s="118"/>
      <c r="E1695" s="114"/>
    </row>
    <row r="1696" spans="1:5" x14ac:dyDescent="0.25">
      <c r="A1696" s="113">
        <v>521065</v>
      </c>
      <c r="B1696" s="112" t="s">
        <v>523</v>
      </c>
      <c r="C1696" s="111">
        <f>VLOOKUP(A1696,cuc!$A$2:$H$2088,8,FALSE)</f>
        <v>0</v>
      </c>
      <c r="D1696" s="118"/>
      <c r="E1696" s="114"/>
    </row>
    <row r="1697" spans="1:5" x14ac:dyDescent="0.25">
      <c r="A1697" s="113">
        <v>521070</v>
      </c>
      <c r="B1697" s="112" t="s">
        <v>522</v>
      </c>
      <c r="C1697" s="111">
        <f>VLOOKUP(A1697,cuc!$A$2:$H$2088,8,FALSE)</f>
        <v>0</v>
      </c>
      <c r="D1697" s="118"/>
      <c r="E1697" s="114"/>
    </row>
    <row r="1698" spans="1:5" x14ac:dyDescent="0.25">
      <c r="A1698" s="113">
        <v>521071</v>
      </c>
      <c r="B1698" s="112" t="s">
        <v>521</v>
      </c>
      <c r="C1698" s="111">
        <f>VLOOKUP(A1698,cuc!$A$2:$H$2088,8,FALSE)</f>
        <v>0</v>
      </c>
      <c r="D1698" s="118"/>
      <c r="E1698" s="114"/>
    </row>
    <row r="1699" spans="1:5" x14ac:dyDescent="0.25">
      <c r="A1699" s="113">
        <v>521072</v>
      </c>
      <c r="B1699" s="112" t="s">
        <v>520</v>
      </c>
      <c r="C1699" s="111">
        <f>VLOOKUP(A1699,cuc!$A$2:$H$2088,8,FALSE)</f>
        <v>0</v>
      </c>
      <c r="D1699" s="118"/>
      <c r="E1699" s="114"/>
    </row>
    <row r="1700" spans="1:5" x14ac:dyDescent="0.25">
      <c r="A1700" s="113">
        <v>521073</v>
      </c>
      <c r="B1700" s="112" t="s">
        <v>519</v>
      </c>
      <c r="C1700" s="111">
        <f>VLOOKUP(A1700,cuc!$A$2:$H$2088,8,FALSE)</f>
        <v>0</v>
      </c>
      <c r="D1700" s="118"/>
      <c r="E1700" s="114"/>
    </row>
    <row r="1701" spans="1:5" x14ac:dyDescent="0.25">
      <c r="A1701" s="113">
        <v>521075</v>
      </c>
      <c r="B1701" s="112" t="s">
        <v>518</v>
      </c>
      <c r="C1701" s="111">
        <f>VLOOKUP(A1701,cuc!$A$2:$H$2088,8,FALSE)</f>
        <v>0</v>
      </c>
      <c r="D1701" s="118"/>
      <c r="E1701" s="114"/>
    </row>
    <row r="1702" spans="1:5" x14ac:dyDescent="0.25">
      <c r="A1702" s="113">
        <v>521500</v>
      </c>
      <c r="B1702" s="112" t="s">
        <v>517</v>
      </c>
      <c r="C1702" s="111">
        <f>VLOOKUP(A1702,cuc!$A$2:$H$2088,8,FALSE)</f>
        <v>1282105.6399999999</v>
      </c>
      <c r="D1702" s="118"/>
      <c r="E1702" s="114"/>
    </row>
    <row r="1703" spans="1:5" x14ac:dyDescent="0.25">
      <c r="A1703" s="113">
        <v>521505</v>
      </c>
      <c r="B1703" s="112" t="s">
        <v>164</v>
      </c>
      <c r="C1703" s="111">
        <f>VLOOKUP(A1703,cuc!$A$2:$H$2088,8,FALSE)</f>
        <v>0</v>
      </c>
      <c r="D1703" s="118"/>
      <c r="E1703" s="114"/>
    </row>
    <row r="1704" spans="1:5" x14ac:dyDescent="0.25">
      <c r="A1704" s="113">
        <v>521510</v>
      </c>
      <c r="B1704" s="112" t="s">
        <v>516</v>
      </c>
      <c r="C1704" s="111">
        <f>VLOOKUP(A1704,cuc!$A$2:$H$2088,8,FALSE)</f>
        <v>0</v>
      </c>
      <c r="D1704" s="118"/>
      <c r="E1704" s="114"/>
    </row>
    <row r="1705" spans="1:5" x14ac:dyDescent="0.25">
      <c r="A1705" s="113">
        <v>521515</v>
      </c>
      <c r="B1705" s="112" t="s">
        <v>515</v>
      </c>
      <c r="C1705" s="111">
        <f>VLOOKUP(A1705,cuc!$A$2:$H$2088,8,FALSE)</f>
        <v>0</v>
      </c>
      <c r="D1705" s="118"/>
      <c r="E1705" s="114"/>
    </row>
    <row r="1706" spans="1:5" x14ac:dyDescent="0.25">
      <c r="A1706" s="113">
        <v>521520</v>
      </c>
      <c r="B1706" s="112" t="s">
        <v>514</v>
      </c>
      <c r="C1706" s="111">
        <f>VLOOKUP(A1706,cuc!$A$2:$H$2088,8,FALSE)</f>
        <v>1282105.6399999999</v>
      </c>
      <c r="D1706" s="118"/>
      <c r="E1706" s="114"/>
    </row>
    <row r="1707" spans="1:5" x14ac:dyDescent="0.25">
      <c r="A1707" s="113">
        <v>522000</v>
      </c>
      <c r="B1707" s="112" t="s">
        <v>513</v>
      </c>
      <c r="C1707" s="111">
        <f>VLOOKUP(A1707,cuc!$A$2:$H$2088,8,FALSE)</f>
        <v>0</v>
      </c>
      <c r="D1707" s="118"/>
      <c r="E1707" s="114"/>
    </row>
    <row r="1708" spans="1:5" x14ac:dyDescent="0.25">
      <c r="A1708" s="113">
        <v>522005</v>
      </c>
      <c r="B1708" s="112" t="s">
        <v>512</v>
      </c>
      <c r="C1708" s="111">
        <f>VLOOKUP(A1708,cuc!$A$2:$H$2088,8,FALSE)</f>
        <v>0</v>
      </c>
      <c r="D1708" s="118"/>
      <c r="E1708" s="114"/>
    </row>
    <row r="1709" spans="1:5" x14ac:dyDescent="0.25">
      <c r="A1709" s="113">
        <v>522010</v>
      </c>
      <c r="B1709" s="112" t="s">
        <v>511</v>
      </c>
      <c r="C1709" s="111">
        <f>VLOOKUP(A1709,cuc!$A$2:$H$2088,8,FALSE)</f>
        <v>0</v>
      </c>
      <c r="D1709" s="118"/>
      <c r="E1709" s="114"/>
    </row>
    <row r="1710" spans="1:5" x14ac:dyDescent="0.25">
      <c r="A1710" s="113">
        <v>522015</v>
      </c>
      <c r="B1710" s="112" t="s">
        <v>510</v>
      </c>
      <c r="C1710" s="111">
        <f>VLOOKUP(A1710,cuc!$A$2:$H$2088,8,FALSE)</f>
        <v>0</v>
      </c>
      <c r="D1710" s="118"/>
      <c r="E1710" s="114"/>
    </row>
    <row r="1711" spans="1:5" x14ac:dyDescent="0.25">
      <c r="A1711" s="113">
        <v>522200</v>
      </c>
      <c r="B1711" s="112" t="s">
        <v>509</v>
      </c>
      <c r="C1711" s="111">
        <f>VLOOKUP(A1711,cuc!$A$2:$H$2088,8,FALSE)</f>
        <v>0</v>
      </c>
      <c r="D1711" s="118"/>
      <c r="E1711" s="114"/>
    </row>
    <row r="1712" spans="1:5" x14ac:dyDescent="0.25">
      <c r="A1712" s="113">
        <v>522205</v>
      </c>
      <c r="B1712" s="112" t="s">
        <v>508</v>
      </c>
      <c r="C1712" s="111">
        <f>VLOOKUP(A1712,cuc!$A$2:$H$2088,8,FALSE)</f>
        <v>0</v>
      </c>
      <c r="D1712" s="118"/>
      <c r="E1712" s="114"/>
    </row>
    <row r="1713" spans="1:5" x14ac:dyDescent="0.25">
      <c r="A1713" s="113">
        <v>522210</v>
      </c>
      <c r="B1713" s="112" t="s">
        <v>507</v>
      </c>
      <c r="C1713" s="111">
        <f>VLOOKUP(A1713,cuc!$A$2:$H$2088,8,FALSE)</f>
        <v>0</v>
      </c>
      <c r="D1713" s="118"/>
      <c r="E1713" s="114"/>
    </row>
    <row r="1714" spans="1:5" x14ac:dyDescent="0.25">
      <c r="A1714" s="113">
        <v>522215</v>
      </c>
      <c r="B1714" s="112" t="s">
        <v>506</v>
      </c>
      <c r="C1714" s="111">
        <f>VLOOKUP(A1714,cuc!$A$2:$H$2088,8,FALSE)</f>
        <v>0</v>
      </c>
      <c r="D1714" s="118"/>
      <c r="E1714" s="114"/>
    </row>
    <row r="1715" spans="1:5" x14ac:dyDescent="0.25">
      <c r="A1715" s="113">
        <v>522500</v>
      </c>
      <c r="B1715" s="112" t="s">
        <v>505</v>
      </c>
      <c r="C1715" s="111">
        <f>VLOOKUP(A1715,cuc!$A$2:$H$2088,8,FALSE)</f>
        <v>0</v>
      </c>
      <c r="D1715" s="118"/>
      <c r="E1715" s="114"/>
    </row>
    <row r="1716" spans="1:5" x14ac:dyDescent="0.25">
      <c r="A1716" s="113">
        <v>523000</v>
      </c>
      <c r="B1716" s="112" t="s">
        <v>504</v>
      </c>
      <c r="C1716" s="111">
        <f>VLOOKUP(A1716,cuc!$A$2:$H$2088,8,FALSE)</f>
        <v>31133503</v>
      </c>
      <c r="D1716" s="118"/>
      <c r="E1716" s="114"/>
    </row>
    <row r="1717" spans="1:5" x14ac:dyDescent="0.25">
      <c r="A1717" s="113">
        <v>523005</v>
      </c>
      <c r="B1717" s="112" t="s">
        <v>503</v>
      </c>
      <c r="C1717" s="111">
        <f>VLOOKUP(A1717,cuc!$A$2:$H$2088,8,FALSE)</f>
        <v>0</v>
      </c>
      <c r="D1717" s="118"/>
      <c r="E1717" s="114"/>
    </row>
    <row r="1718" spans="1:5" x14ac:dyDescent="0.25">
      <c r="A1718" s="113">
        <v>523010</v>
      </c>
      <c r="B1718" s="112" t="s">
        <v>502</v>
      </c>
      <c r="C1718" s="111">
        <f>VLOOKUP(A1718,cuc!$A$2:$H$2088,8,FALSE)</f>
        <v>0</v>
      </c>
      <c r="D1718" s="118"/>
      <c r="E1718" s="114"/>
    </row>
    <row r="1719" spans="1:5" x14ac:dyDescent="0.25">
      <c r="A1719" s="113">
        <v>523015</v>
      </c>
      <c r="B1719" s="112" t="s">
        <v>501</v>
      </c>
      <c r="C1719" s="111">
        <f>VLOOKUP(A1719,cuc!$A$2:$H$2088,8,FALSE)</f>
        <v>0</v>
      </c>
      <c r="D1719" s="118"/>
      <c r="E1719" s="114"/>
    </row>
    <row r="1720" spans="1:5" x14ac:dyDescent="0.25">
      <c r="A1720" s="113">
        <v>523020</v>
      </c>
      <c r="B1720" s="112" t="s">
        <v>500</v>
      </c>
      <c r="C1720" s="111">
        <f>VLOOKUP(A1720,cuc!$A$2:$H$2088,8,FALSE)</f>
        <v>0</v>
      </c>
      <c r="D1720" s="118"/>
      <c r="E1720" s="114"/>
    </row>
    <row r="1721" spans="1:5" x14ac:dyDescent="0.25">
      <c r="A1721" s="113">
        <v>523025</v>
      </c>
      <c r="B1721" s="112" t="s">
        <v>499</v>
      </c>
      <c r="C1721" s="111">
        <f>VLOOKUP(A1721,cuc!$A$2:$H$2088,8,FALSE)</f>
        <v>0</v>
      </c>
      <c r="D1721" s="118"/>
      <c r="E1721" s="114"/>
    </row>
    <row r="1722" spans="1:5" x14ac:dyDescent="0.25">
      <c r="A1722" s="113">
        <v>523030</v>
      </c>
      <c r="B1722" s="112" t="s">
        <v>498</v>
      </c>
      <c r="C1722" s="111">
        <f>VLOOKUP(A1722,cuc!$A$2:$H$2088,8,FALSE)</f>
        <v>0</v>
      </c>
      <c r="D1722" s="118"/>
      <c r="E1722" s="114"/>
    </row>
    <row r="1723" spans="1:5" x14ac:dyDescent="0.25">
      <c r="A1723" s="113">
        <v>523035</v>
      </c>
      <c r="B1723" s="112" t="s">
        <v>497</v>
      </c>
      <c r="C1723" s="111">
        <f>VLOOKUP(A1723,cuc!$A$2:$H$2088,8,FALSE)</f>
        <v>0</v>
      </c>
      <c r="D1723" s="118"/>
      <c r="E1723" s="114"/>
    </row>
    <row r="1724" spans="1:5" x14ac:dyDescent="0.25">
      <c r="A1724" s="113">
        <v>523040</v>
      </c>
      <c r="B1724" s="112" t="s">
        <v>496</v>
      </c>
      <c r="C1724" s="111">
        <f>VLOOKUP(A1724,cuc!$A$2:$H$2088,8,FALSE)</f>
        <v>0</v>
      </c>
      <c r="D1724" s="118"/>
      <c r="E1724" s="114"/>
    </row>
    <row r="1725" spans="1:5" x14ac:dyDescent="0.25">
      <c r="A1725" s="113">
        <v>523045</v>
      </c>
      <c r="B1725" s="112" t="s">
        <v>495</v>
      </c>
      <c r="C1725" s="111">
        <f>VLOOKUP(A1725,cuc!$A$2:$H$2088,8,FALSE)</f>
        <v>0</v>
      </c>
      <c r="D1725" s="118"/>
      <c r="E1725" s="114"/>
    </row>
    <row r="1726" spans="1:5" x14ac:dyDescent="0.25">
      <c r="A1726" s="113">
        <v>523050</v>
      </c>
      <c r="B1726" s="112" t="s">
        <v>494</v>
      </c>
      <c r="C1726" s="111">
        <f>VLOOKUP(A1726,cuc!$A$2:$H$2088,8,FALSE)</f>
        <v>1723983</v>
      </c>
      <c r="D1726" s="118"/>
      <c r="E1726" s="114"/>
    </row>
    <row r="1727" spans="1:5" x14ac:dyDescent="0.25">
      <c r="A1727" s="113">
        <v>523095</v>
      </c>
      <c r="B1727" s="112" t="s">
        <v>213</v>
      </c>
      <c r="C1727" s="111">
        <f>VLOOKUP(A1727,cuc!$A$2:$H$2088,8,FALSE)</f>
        <v>29409520</v>
      </c>
      <c r="D1727" s="118"/>
      <c r="E1727" s="114"/>
    </row>
    <row r="1728" spans="1:5" x14ac:dyDescent="0.25">
      <c r="A1728" s="113">
        <v>523500</v>
      </c>
      <c r="B1728" s="112" t="s">
        <v>493</v>
      </c>
      <c r="C1728" s="111">
        <f>VLOOKUP(A1728,cuc!$A$2:$H$2088,8,FALSE)</f>
        <v>2240067.0099999998</v>
      </c>
      <c r="D1728" s="118"/>
      <c r="E1728" s="114"/>
    </row>
    <row r="1729" spans="1:5" x14ac:dyDescent="0.25">
      <c r="A1729" s="113">
        <v>524000</v>
      </c>
      <c r="B1729" s="112" t="s">
        <v>492</v>
      </c>
      <c r="C1729" s="111">
        <f>VLOOKUP(A1729,cuc!$A$2:$H$2088,8,FALSE)</f>
        <v>0</v>
      </c>
      <c r="D1729" s="118"/>
      <c r="E1729" s="114"/>
    </row>
    <row r="1730" spans="1:5" x14ac:dyDescent="0.25">
      <c r="A1730" s="113">
        <v>530000</v>
      </c>
      <c r="B1730" s="112" t="s">
        <v>491</v>
      </c>
      <c r="C1730" s="111">
        <f>VLOOKUP(A1730,cuc!$A$2:$H$2088,8,FALSE)</f>
        <v>54588526.670000002</v>
      </c>
      <c r="D1730" s="118"/>
      <c r="E1730" s="114"/>
    </row>
    <row r="1731" spans="1:5" x14ac:dyDescent="0.25">
      <c r="A1731" s="113">
        <v>540000</v>
      </c>
      <c r="B1731" s="112" t="s">
        <v>490</v>
      </c>
      <c r="C1731" s="111">
        <f>VLOOKUP(A1731,cuc!$A$2:$H$2088,8,FALSE)</f>
        <v>1444734046.3</v>
      </c>
      <c r="D1731" s="118"/>
      <c r="E1731" s="114"/>
    </row>
    <row r="1732" spans="1:5" x14ac:dyDescent="0.25">
      <c r="A1732" s="113">
        <v>540500</v>
      </c>
      <c r="B1732" s="112" t="s">
        <v>489</v>
      </c>
      <c r="C1732" s="111">
        <f>VLOOKUP(A1732,cuc!$A$2:$H$2088,8,FALSE)</f>
        <v>490549246</v>
      </c>
      <c r="D1732" s="118"/>
      <c r="E1732" s="114"/>
    </row>
    <row r="1733" spans="1:5" x14ac:dyDescent="0.25">
      <c r="A1733" s="113">
        <v>540501</v>
      </c>
      <c r="B1733" s="112" t="s">
        <v>488</v>
      </c>
      <c r="C1733" s="111">
        <f>VLOOKUP(A1733,cuc!$A$2:$H$2088,8,FALSE)</f>
        <v>12018600</v>
      </c>
      <c r="D1733" s="118"/>
      <c r="E1733" s="114"/>
    </row>
    <row r="1734" spans="1:5" x14ac:dyDescent="0.25">
      <c r="A1734" s="113">
        <v>540502</v>
      </c>
      <c r="B1734" s="112" t="s">
        <v>487</v>
      </c>
      <c r="C1734" s="111">
        <f>VLOOKUP(A1734,cuc!$A$2:$H$2088,8,FALSE)</f>
        <v>0</v>
      </c>
      <c r="D1734" s="118"/>
      <c r="E1734" s="114"/>
    </row>
    <row r="1735" spans="1:5" x14ac:dyDescent="0.25">
      <c r="A1735" s="113">
        <v>540503</v>
      </c>
      <c r="B1735" s="112" t="s">
        <v>486</v>
      </c>
      <c r="C1735" s="111">
        <f>VLOOKUP(A1735,cuc!$A$2:$H$2088,8,FALSE)</f>
        <v>253122470</v>
      </c>
      <c r="D1735" s="118"/>
      <c r="E1735" s="114"/>
    </row>
    <row r="1736" spans="1:5" x14ac:dyDescent="0.25">
      <c r="A1736" s="113">
        <v>540504</v>
      </c>
      <c r="B1736" s="112" t="s">
        <v>485</v>
      </c>
      <c r="C1736" s="111">
        <f>VLOOKUP(A1736,cuc!$A$2:$H$2088,8,FALSE)</f>
        <v>0</v>
      </c>
      <c r="D1736" s="118"/>
      <c r="E1736" s="114"/>
    </row>
    <row r="1737" spans="1:5" x14ac:dyDescent="0.25">
      <c r="A1737" s="113">
        <v>540505</v>
      </c>
      <c r="B1737" s="112" t="s">
        <v>484</v>
      </c>
      <c r="C1737" s="111">
        <f>VLOOKUP(A1737,cuc!$A$2:$H$2088,8,FALSE)</f>
        <v>9340991</v>
      </c>
      <c r="D1737" s="118"/>
      <c r="E1737" s="114"/>
    </row>
    <row r="1738" spans="1:5" x14ac:dyDescent="0.25">
      <c r="A1738" s="113">
        <v>540506</v>
      </c>
      <c r="B1738" s="112" t="s">
        <v>483</v>
      </c>
      <c r="C1738" s="111">
        <f>VLOOKUP(A1738,cuc!$A$2:$H$2088,8,FALSE)</f>
        <v>41271641</v>
      </c>
      <c r="D1738" s="118"/>
      <c r="E1738" s="114"/>
    </row>
    <row r="1739" spans="1:5" x14ac:dyDescent="0.25">
      <c r="A1739" s="113">
        <v>540507</v>
      </c>
      <c r="B1739" s="112" t="s">
        <v>482</v>
      </c>
      <c r="C1739" s="111">
        <f>VLOOKUP(A1739,cuc!$A$2:$H$2088,8,FALSE)</f>
        <v>0</v>
      </c>
      <c r="D1739" s="118"/>
      <c r="E1739" s="114"/>
    </row>
    <row r="1740" spans="1:5" x14ac:dyDescent="0.25">
      <c r="A1740" s="113">
        <v>540508</v>
      </c>
      <c r="B1740" s="112" t="s">
        <v>481</v>
      </c>
      <c r="C1740" s="111">
        <f>VLOOKUP(A1740,cuc!$A$2:$H$2088,8,FALSE)</f>
        <v>32916</v>
      </c>
      <c r="D1740" s="118"/>
      <c r="E1740" s="114"/>
    </row>
    <row r="1741" spans="1:5" x14ac:dyDescent="0.25">
      <c r="A1741" s="113">
        <v>540509</v>
      </c>
      <c r="B1741" s="112" t="s">
        <v>480</v>
      </c>
      <c r="C1741" s="111">
        <f>VLOOKUP(A1741,cuc!$A$2:$H$2088,8,FALSE)</f>
        <v>17593295</v>
      </c>
      <c r="D1741" s="118"/>
      <c r="E1741" s="114"/>
    </row>
    <row r="1742" spans="1:5" x14ac:dyDescent="0.25">
      <c r="A1742" s="113">
        <v>540510</v>
      </c>
      <c r="B1742" s="112" t="s">
        <v>479</v>
      </c>
      <c r="C1742" s="111">
        <f>VLOOKUP(A1742,cuc!$A$2:$H$2088,8,FALSE)</f>
        <v>26143455</v>
      </c>
      <c r="D1742" s="118"/>
      <c r="E1742" s="114"/>
    </row>
    <row r="1743" spans="1:5" x14ac:dyDescent="0.25">
      <c r="A1743" s="113">
        <v>540511</v>
      </c>
      <c r="B1743" s="112" t="s">
        <v>478</v>
      </c>
      <c r="C1743" s="111">
        <f>VLOOKUP(A1743,cuc!$A$2:$H$2088,8,FALSE)</f>
        <v>3112315</v>
      </c>
      <c r="D1743" s="118"/>
      <c r="E1743" s="114"/>
    </row>
    <row r="1744" spans="1:5" x14ac:dyDescent="0.25">
      <c r="A1744" s="113">
        <v>540512</v>
      </c>
      <c r="B1744" s="112" t="s">
        <v>477</v>
      </c>
      <c r="C1744" s="111">
        <f>VLOOKUP(A1744,cuc!$A$2:$H$2088,8,FALSE)</f>
        <v>26143455</v>
      </c>
      <c r="D1744" s="118"/>
      <c r="E1744" s="114"/>
    </row>
    <row r="1745" spans="1:5" x14ac:dyDescent="0.25">
      <c r="A1745" s="113">
        <v>540513</v>
      </c>
      <c r="B1745" s="112" t="s">
        <v>476</v>
      </c>
      <c r="C1745" s="111">
        <f>VLOOKUP(A1745,cuc!$A$2:$H$2088,8,FALSE)</f>
        <v>0</v>
      </c>
      <c r="D1745" s="118"/>
      <c r="E1745" s="114"/>
    </row>
    <row r="1746" spans="1:5" x14ac:dyDescent="0.25">
      <c r="A1746" s="113">
        <v>540514</v>
      </c>
      <c r="B1746" s="112" t="s">
        <v>475</v>
      </c>
      <c r="C1746" s="111">
        <f>VLOOKUP(A1746,cuc!$A$2:$H$2088,8,FALSE)</f>
        <v>0</v>
      </c>
      <c r="D1746" s="118"/>
      <c r="E1746" s="114"/>
    </row>
    <row r="1747" spans="1:5" x14ac:dyDescent="0.25">
      <c r="A1747" s="113">
        <v>540515</v>
      </c>
      <c r="B1747" s="112" t="s">
        <v>474</v>
      </c>
      <c r="C1747" s="111">
        <f>VLOOKUP(A1747,cuc!$A$2:$H$2088,8,FALSE)</f>
        <v>0</v>
      </c>
      <c r="D1747" s="118"/>
      <c r="E1747" s="114"/>
    </row>
    <row r="1748" spans="1:5" x14ac:dyDescent="0.25">
      <c r="A1748" s="113">
        <v>540516</v>
      </c>
      <c r="B1748" s="112" t="s">
        <v>473</v>
      </c>
      <c r="C1748" s="111">
        <f>VLOOKUP(A1748,cuc!$A$2:$H$2088,8,FALSE)</f>
        <v>16364516</v>
      </c>
      <c r="D1748" s="118"/>
      <c r="E1748" s="114"/>
    </row>
    <row r="1749" spans="1:5" x14ac:dyDescent="0.25">
      <c r="A1749" s="113">
        <v>540517</v>
      </c>
      <c r="B1749" s="112" t="s">
        <v>472</v>
      </c>
      <c r="C1749" s="111">
        <f>VLOOKUP(A1749,cuc!$A$2:$H$2088,8,FALSE)</f>
        <v>0</v>
      </c>
      <c r="D1749" s="118"/>
      <c r="E1749" s="114"/>
    </row>
    <row r="1750" spans="1:5" x14ac:dyDescent="0.25">
      <c r="A1750" s="113">
        <v>540518</v>
      </c>
      <c r="B1750" s="112" t="s">
        <v>471</v>
      </c>
      <c r="C1750" s="111">
        <f>VLOOKUP(A1750,cuc!$A$2:$H$2088,8,FALSE)</f>
        <v>0</v>
      </c>
      <c r="D1750" s="118"/>
      <c r="E1750" s="114"/>
    </row>
    <row r="1751" spans="1:5" x14ac:dyDescent="0.25">
      <c r="A1751" s="113">
        <v>540519</v>
      </c>
      <c r="B1751" s="112" t="s">
        <v>470</v>
      </c>
      <c r="C1751" s="111">
        <f>VLOOKUP(A1751,cuc!$A$2:$H$2088,8,FALSE)</f>
        <v>4570900</v>
      </c>
      <c r="D1751" s="118"/>
      <c r="E1751" s="114"/>
    </row>
    <row r="1752" spans="1:5" x14ac:dyDescent="0.25">
      <c r="A1752" s="113">
        <v>540520</v>
      </c>
      <c r="B1752" s="112" t="s">
        <v>469</v>
      </c>
      <c r="C1752" s="111">
        <f>VLOOKUP(A1752,cuc!$A$2:$H$2088,8,FALSE)</f>
        <v>0</v>
      </c>
      <c r="D1752" s="118"/>
      <c r="E1752" s="114"/>
    </row>
    <row r="1753" spans="1:5" x14ac:dyDescent="0.25">
      <c r="A1753" s="113">
        <v>540521</v>
      </c>
      <c r="B1753" s="112" t="s">
        <v>468</v>
      </c>
      <c r="C1753" s="111">
        <f>VLOOKUP(A1753,cuc!$A$2:$H$2088,8,FALSE)</f>
        <v>8149902</v>
      </c>
      <c r="D1753" s="118"/>
      <c r="E1753" s="114"/>
    </row>
    <row r="1754" spans="1:5" x14ac:dyDescent="0.25">
      <c r="A1754" s="113">
        <v>540522</v>
      </c>
      <c r="B1754" s="112" t="s">
        <v>467</v>
      </c>
      <c r="C1754" s="111">
        <f>VLOOKUP(A1754,cuc!$A$2:$H$2088,8,FALSE)</f>
        <v>0</v>
      </c>
      <c r="D1754" s="118"/>
      <c r="E1754" s="114"/>
    </row>
    <row r="1755" spans="1:5" x14ac:dyDescent="0.25">
      <c r="A1755" s="113">
        <v>540523</v>
      </c>
      <c r="B1755" s="112" t="s">
        <v>466</v>
      </c>
      <c r="C1755" s="111">
        <f>VLOOKUP(A1755,cuc!$A$2:$H$2088,8,FALSE)</f>
        <v>3599245</v>
      </c>
      <c r="D1755" s="118"/>
      <c r="E1755" s="114"/>
    </row>
    <row r="1756" spans="1:5" x14ac:dyDescent="0.25">
      <c r="A1756" s="113">
        <v>540524</v>
      </c>
      <c r="B1756" s="112" t="s">
        <v>465</v>
      </c>
      <c r="C1756" s="111">
        <f>VLOOKUP(A1756,cuc!$A$2:$H$2088,8,FALSE)</f>
        <v>39135250</v>
      </c>
      <c r="D1756" s="118"/>
      <c r="E1756" s="114"/>
    </row>
    <row r="1757" spans="1:5" x14ac:dyDescent="0.25">
      <c r="A1757" s="113">
        <v>540525</v>
      </c>
      <c r="B1757" s="112" t="s">
        <v>1854</v>
      </c>
      <c r="C1757" s="111">
        <f>VLOOKUP(A1757,cuc!$A$2:$H$2088,8,FALSE)</f>
        <v>3466200</v>
      </c>
      <c r="D1757" s="118"/>
      <c r="E1757" s="114"/>
    </row>
    <row r="1758" spans="1:5" x14ac:dyDescent="0.25">
      <c r="A1758" s="113">
        <v>540526</v>
      </c>
      <c r="B1758" s="112" t="s">
        <v>463</v>
      </c>
      <c r="C1758" s="111">
        <f>VLOOKUP(A1758,cuc!$A$2:$H$2088,8,FALSE)</f>
        <v>12597200</v>
      </c>
      <c r="D1758" s="118"/>
      <c r="E1758" s="114"/>
    </row>
    <row r="1759" spans="1:5" x14ac:dyDescent="0.25">
      <c r="A1759" s="113">
        <v>540527</v>
      </c>
      <c r="B1759" s="112" t="s">
        <v>1853</v>
      </c>
      <c r="C1759" s="111">
        <f>VLOOKUP(A1759,cuc!$A$2:$H$2088,8,FALSE)</f>
        <v>841500</v>
      </c>
      <c r="D1759" s="118"/>
      <c r="E1759" s="114"/>
    </row>
    <row r="1760" spans="1:5" x14ac:dyDescent="0.25">
      <c r="A1760" s="113">
        <v>540528</v>
      </c>
      <c r="B1760" s="112" t="s">
        <v>461</v>
      </c>
      <c r="C1760" s="111">
        <f>VLOOKUP(A1760,cuc!$A$2:$H$2088,8,FALSE)</f>
        <v>561000</v>
      </c>
      <c r="D1760" s="118"/>
      <c r="E1760" s="114"/>
    </row>
    <row r="1761" spans="1:5" x14ac:dyDescent="0.25">
      <c r="A1761" s="113">
        <v>540529</v>
      </c>
      <c r="B1761" s="112" t="s">
        <v>460</v>
      </c>
      <c r="C1761" s="111">
        <f>VLOOKUP(A1761,cuc!$A$2:$H$2088,8,FALSE)</f>
        <v>0</v>
      </c>
      <c r="D1761" s="118"/>
      <c r="E1761" s="114"/>
    </row>
    <row r="1762" spans="1:5" x14ac:dyDescent="0.25">
      <c r="A1762" s="113">
        <v>540530</v>
      </c>
      <c r="B1762" s="112" t="s">
        <v>449</v>
      </c>
      <c r="C1762" s="111">
        <f>VLOOKUP(A1762,cuc!$A$2:$H$2088,8,FALSE)</f>
        <v>0</v>
      </c>
      <c r="D1762" s="118"/>
      <c r="E1762" s="114"/>
    </row>
    <row r="1763" spans="1:5" x14ac:dyDescent="0.25">
      <c r="A1763" s="113">
        <v>540531</v>
      </c>
      <c r="B1763" s="112" t="s">
        <v>459</v>
      </c>
      <c r="C1763" s="111">
        <f>VLOOKUP(A1763,cuc!$A$2:$H$2088,8,FALSE)</f>
        <v>0</v>
      </c>
      <c r="D1763" s="118"/>
      <c r="E1763" s="114"/>
    </row>
    <row r="1764" spans="1:5" x14ac:dyDescent="0.25">
      <c r="A1764" s="113">
        <v>540532</v>
      </c>
      <c r="B1764" s="112" t="s">
        <v>458</v>
      </c>
      <c r="C1764" s="111">
        <f>VLOOKUP(A1764,cuc!$A$2:$H$2088,8,FALSE)</f>
        <v>0</v>
      </c>
      <c r="D1764" s="118"/>
      <c r="E1764" s="114"/>
    </row>
    <row r="1765" spans="1:5" x14ac:dyDescent="0.25">
      <c r="A1765" s="113">
        <v>540533</v>
      </c>
      <c r="B1765" s="112" t="s">
        <v>457</v>
      </c>
      <c r="C1765" s="111">
        <f>VLOOKUP(A1765,cuc!$A$2:$H$2088,8,FALSE)</f>
        <v>0</v>
      </c>
      <c r="D1765" s="118"/>
      <c r="E1765" s="114"/>
    </row>
    <row r="1766" spans="1:5" x14ac:dyDescent="0.25">
      <c r="A1766" s="113">
        <v>540534</v>
      </c>
      <c r="B1766" s="112" t="s">
        <v>456</v>
      </c>
      <c r="C1766" s="111">
        <f>VLOOKUP(A1766,cuc!$A$2:$H$2088,8,FALSE)</f>
        <v>0</v>
      </c>
      <c r="D1766" s="118"/>
      <c r="E1766" s="114"/>
    </row>
    <row r="1767" spans="1:5" x14ac:dyDescent="0.25">
      <c r="A1767" s="113">
        <v>540595</v>
      </c>
      <c r="B1767" s="112" t="s">
        <v>455</v>
      </c>
      <c r="C1767" s="111">
        <f>VLOOKUP(A1767,cuc!$A$2:$H$2088,8,FALSE)</f>
        <v>12484395</v>
      </c>
      <c r="D1767" s="118"/>
      <c r="E1767" s="114"/>
    </row>
    <row r="1768" spans="1:5" x14ac:dyDescent="0.25">
      <c r="A1768" s="113">
        <v>541000</v>
      </c>
      <c r="B1768" s="112" t="s">
        <v>454</v>
      </c>
      <c r="C1768" s="111">
        <f>VLOOKUP(A1768,cuc!$A$2:$H$2088,8,FALSE)</f>
        <v>916898469.94000006</v>
      </c>
      <c r="D1768" s="118"/>
      <c r="E1768" s="114"/>
    </row>
    <row r="1769" spans="1:5" x14ac:dyDescent="0.25">
      <c r="A1769" s="113">
        <v>541001</v>
      </c>
      <c r="B1769" s="112" t="s">
        <v>453</v>
      </c>
      <c r="C1769" s="111">
        <f>VLOOKUP(A1769,cuc!$A$2:$H$2088,8,FALSE)</f>
        <v>98257960</v>
      </c>
      <c r="D1769" s="118"/>
      <c r="E1769" s="114"/>
    </row>
    <row r="1770" spans="1:5" x14ac:dyDescent="0.25">
      <c r="A1770" s="113">
        <v>541002</v>
      </c>
      <c r="B1770" s="112" t="s">
        <v>452</v>
      </c>
      <c r="C1770" s="111">
        <f>VLOOKUP(A1770,cuc!$A$2:$H$2088,8,FALSE)</f>
        <v>135603990.31999999</v>
      </c>
      <c r="D1770" s="118"/>
      <c r="E1770" s="114"/>
    </row>
    <row r="1771" spans="1:5" x14ac:dyDescent="0.25">
      <c r="A1771" s="113">
        <v>541003</v>
      </c>
      <c r="B1771" s="112" t="s">
        <v>451</v>
      </c>
      <c r="C1771" s="111">
        <f>VLOOKUP(A1771,cuc!$A$2:$H$2088,8,FALSE)</f>
        <v>15224208</v>
      </c>
      <c r="D1771" s="118"/>
      <c r="E1771" s="114"/>
    </row>
    <row r="1772" spans="1:5" x14ac:dyDescent="0.25">
      <c r="A1772" s="113">
        <v>541004</v>
      </c>
      <c r="B1772" s="112" t="s">
        <v>450</v>
      </c>
      <c r="C1772" s="111">
        <f>VLOOKUP(A1772,cuc!$A$2:$H$2088,8,FALSE)</f>
        <v>0</v>
      </c>
      <c r="D1772" s="118"/>
      <c r="E1772" s="114"/>
    </row>
    <row r="1773" spans="1:5" x14ac:dyDescent="0.25">
      <c r="A1773" s="113">
        <v>541005</v>
      </c>
      <c r="B1773" s="112" t="s">
        <v>449</v>
      </c>
      <c r="C1773" s="111">
        <f>VLOOKUP(A1773,cuc!$A$2:$H$2088,8,FALSE)</f>
        <v>95931571</v>
      </c>
      <c r="D1773" s="118"/>
      <c r="E1773" s="114"/>
    </row>
    <row r="1774" spans="1:5" x14ac:dyDescent="0.25">
      <c r="A1774" s="113">
        <v>541006</v>
      </c>
      <c r="B1774" s="112" t="s">
        <v>448</v>
      </c>
      <c r="C1774" s="111">
        <f>VLOOKUP(A1774,cuc!$A$2:$H$2088,8,FALSE)</f>
        <v>25946653</v>
      </c>
      <c r="D1774" s="118"/>
      <c r="E1774" s="114"/>
    </row>
    <row r="1775" spans="1:5" x14ac:dyDescent="0.25">
      <c r="A1775" s="113">
        <v>541007</v>
      </c>
      <c r="B1775" s="112" t="s">
        <v>447</v>
      </c>
      <c r="C1775" s="111">
        <f>VLOOKUP(A1775,cuc!$A$2:$H$2088,8,FALSE)</f>
        <v>0</v>
      </c>
      <c r="D1775" s="118"/>
      <c r="E1775" s="114"/>
    </row>
    <row r="1776" spans="1:5" x14ac:dyDescent="0.25">
      <c r="A1776" s="113">
        <v>541008</v>
      </c>
      <c r="B1776" s="112" t="s">
        <v>446</v>
      </c>
      <c r="C1776" s="111">
        <f>VLOOKUP(A1776,cuc!$A$2:$H$2088,8,FALSE)</f>
        <v>0</v>
      </c>
      <c r="D1776" s="118"/>
      <c r="E1776" s="114"/>
    </row>
    <row r="1777" spans="1:5" x14ac:dyDescent="0.25">
      <c r="A1777" s="113">
        <v>541009</v>
      </c>
      <c r="B1777" s="112" t="s">
        <v>445</v>
      </c>
      <c r="C1777" s="111">
        <f>VLOOKUP(A1777,cuc!$A$2:$H$2088,8,FALSE)</f>
        <v>0</v>
      </c>
      <c r="D1777" s="118"/>
      <c r="E1777" s="114"/>
    </row>
    <row r="1778" spans="1:5" x14ac:dyDescent="0.25">
      <c r="A1778" s="113">
        <v>541010</v>
      </c>
      <c r="B1778" s="112" t="s">
        <v>444</v>
      </c>
      <c r="C1778" s="111">
        <f>VLOOKUP(A1778,cuc!$A$2:$H$2088,8,FALSE)</f>
        <v>3296958</v>
      </c>
      <c r="D1778" s="118"/>
      <c r="E1778" s="114"/>
    </row>
    <row r="1779" spans="1:5" x14ac:dyDescent="0.25">
      <c r="A1779" s="113">
        <v>541011</v>
      </c>
      <c r="B1779" s="112" t="s">
        <v>443</v>
      </c>
      <c r="C1779" s="111">
        <f>VLOOKUP(A1779,cuc!$A$2:$H$2088,8,FALSE)</f>
        <v>6280386</v>
      </c>
      <c r="D1779" s="118"/>
      <c r="E1779" s="114"/>
    </row>
    <row r="1780" spans="1:5" x14ac:dyDescent="0.25">
      <c r="A1780" s="113">
        <v>541012</v>
      </c>
      <c r="B1780" s="112" t="s">
        <v>442</v>
      </c>
      <c r="C1780" s="111">
        <f>VLOOKUP(A1780,cuc!$A$2:$H$2088,8,FALSE)</f>
        <v>58781331.600000001</v>
      </c>
      <c r="D1780" s="118"/>
      <c r="E1780" s="114"/>
    </row>
    <row r="1781" spans="1:5" x14ac:dyDescent="0.25">
      <c r="A1781" s="113">
        <v>541013</v>
      </c>
      <c r="B1781" s="112" t="s">
        <v>441</v>
      </c>
      <c r="C1781" s="111">
        <f>VLOOKUP(A1781,cuc!$A$2:$H$2088,8,FALSE)</f>
        <v>11600</v>
      </c>
      <c r="D1781" s="118"/>
      <c r="E1781" s="114"/>
    </row>
    <row r="1782" spans="1:5" x14ac:dyDescent="0.25">
      <c r="A1782" s="113">
        <v>541014</v>
      </c>
      <c r="B1782" s="112" t="s">
        <v>440</v>
      </c>
      <c r="C1782" s="111">
        <f>VLOOKUP(A1782,cuc!$A$2:$H$2088,8,FALSE)</f>
        <v>241243617</v>
      </c>
      <c r="D1782" s="118"/>
      <c r="E1782" s="114"/>
    </row>
    <row r="1783" spans="1:5" x14ac:dyDescent="0.25">
      <c r="A1783" s="113">
        <v>541015</v>
      </c>
      <c r="B1783" s="112" t="s">
        <v>439</v>
      </c>
      <c r="C1783" s="111">
        <f>VLOOKUP(A1783,cuc!$A$2:$H$2088,8,FALSE)</f>
        <v>20100865</v>
      </c>
      <c r="D1783" s="118"/>
      <c r="E1783" s="114"/>
    </row>
    <row r="1784" spans="1:5" x14ac:dyDescent="0.25">
      <c r="A1784" s="113">
        <v>541016</v>
      </c>
      <c r="B1784" s="112" t="s">
        <v>438</v>
      </c>
      <c r="C1784" s="111">
        <f>VLOOKUP(A1784,cuc!$A$2:$H$2088,8,FALSE)</f>
        <v>0</v>
      </c>
      <c r="D1784" s="118"/>
      <c r="E1784" s="114"/>
    </row>
    <row r="1785" spans="1:5" x14ac:dyDescent="0.25">
      <c r="A1785" s="113">
        <v>541017</v>
      </c>
      <c r="B1785" s="112" t="s">
        <v>437</v>
      </c>
      <c r="C1785" s="111">
        <f>VLOOKUP(A1785,cuc!$A$2:$H$2088,8,FALSE)</f>
        <v>0</v>
      </c>
      <c r="D1785" s="118"/>
      <c r="E1785" s="114"/>
    </row>
    <row r="1786" spans="1:5" x14ac:dyDescent="0.25">
      <c r="A1786" s="113">
        <v>541018</v>
      </c>
      <c r="B1786" s="112" t="s">
        <v>436</v>
      </c>
      <c r="C1786" s="111">
        <f>VLOOKUP(A1786,cuc!$A$2:$H$2088,8,FALSE)</f>
        <v>1682142</v>
      </c>
      <c r="D1786" s="118"/>
      <c r="E1786" s="114"/>
    </row>
    <row r="1787" spans="1:5" x14ac:dyDescent="0.25">
      <c r="A1787" s="113">
        <v>541019</v>
      </c>
      <c r="B1787" s="112" t="s">
        <v>435</v>
      </c>
      <c r="C1787" s="111">
        <f>VLOOKUP(A1787,cuc!$A$2:$H$2088,8,FALSE)</f>
        <v>0</v>
      </c>
      <c r="D1787" s="118"/>
      <c r="E1787" s="114"/>
    </row>
    <row r="1788" spans="1:5" x14ac:dyDescent="0.25">
      <c r="A1788" s="113">
        <v>541022</v>
      </c>
      <c r="B1788" s="112" t="s">
        <v>434</v>
      </c>
      <c r="C1788" s="111">
        <f>VLOOKUP(A1788,cuc!$A$2:$H$2088,8,FALSE)</f>
        <v>0</v>
      </c>
      <c r="D1788" s="118"/>
      <c r="E1788" s="114"/>
    </row>
    <row r="1789" spans="1:5" x14ac:dyDescent="0.25">
      <c r="A1789" s="113">
        <v>541023</v>
      </c>
      <c r="B1789" s="112" t="s">
        <v>433</v>
      </c>
      <c r="C1789" s="111">
        <f>VLOOKUP(A1789,cuc!$A$2:$H$2088,8,FALSE)</f>
        <v>0</v>
      </c>
      <c r="D1789" s="118"/>
      <c r="E1789" s="114"/>
    </row>
    <row r="1790" spans="1:5" x14ac:dyDescent="0.25">
      <c r="A1790" s="113">
        <v>541024</v>
      </c>
      <c r="B1790" s="112" t="s">
        <v>432</v>
      </c>
      <c r="C1790" s="111">
        <f>VLOOKUP(A1790,cuc!$A$2:$H$2088,8,FALSE)</f>
        <v>4278278</v>
      </c>
      <c r="D1790" s="118"/>
      <c r="E1790" s="114"/>
    </row>
    <row r="1791" spans="1:5" x14ac:dyDescent="0.25">
      <c r="A1791" s="113">
        <v>541025</v>
      </c>
      <c r="B1791" s="112" t="s">
        <v>431</v>
      </c>
      <c r="C1791" s="111">
        <f>VLOOKUP(A1791,cuc!$A$2:$H$2088,8,FALSE)</f>
        <v>0</v>
      </c>
      <c r="D1791" s="118"/>
      <c r="E1791" s="114"/>
    </row>
    <row r="1792" spans="1:5" x14ac:dyDescent="0.25">
      <c r="A1792" s="113">
        <v>541026</v>
      </c>
      <c r="B1792" s="112" t="s">
        <v>430</v>
      </c>
      <c r="C1792" s="111">
        <f>VLOOKUP(A1792,cuc!$A$2:$H$2088,8,FALSE)</f>
        <v>1463380</v>
      </c>
      <c r="D1792" s="118"/>
      <c r="E1792" s="114"/>
    </row>
    <row r="1793" spans="1:5" x14ac:dyDescent="0.25">
      <c r="A1793" s="113">
        <v>541027</v>
      </c>
      <c r="B1793" s="112" t="s">
        <v>429</v>
      </c>
      <c r="C1793" s="111">
        <f>VLOOKUP(A1793,cuc!$A$2:$H$2088,8,FALSE)</f>
        <v>847800</v>
      </c>
      <c r="D1793" s="118"/>
      <c r="E1793" s="114"/>
    </row>
    <row r="1794" spans="1:5" x14ac:dyDescent="0.25">
      <c r="A1794" s="113">
        <v>541028</v>
      </c>
      <c r="B1794" s="112" t="s">
        <v>428</v>
      </c>
      <c r="C1794" s="111">
        <f>VLOOKUP(A1794,cuc!$A$2:$H$2088,8,FALSE)</f>
        <v>95456275</v>
      </c>
      <c r="D1794" s="118"/>
      <c r="E1794" s="114"/>
    </row>
    <row r="1795" spans="1:5" x14ac:dyDescent="0.25">
      <c r="A1795" s="113">
        <v>541029</v>
      </c>
      <c r="B1795" s="112" t="s">
        <v>427</v>
      </c>
      <c r="C1795" s="111">
        <f>VLOOKUP(A1795,cuc!$A$2:$H$2088,8,FALSE)</f>
        <v>14190666</v>
      </c>
      <c r="D1795" s="118"/>
      <c r="E1795" s="114"/>
    </row>
    <row r="1796" spans="1:5" x14ac:dyDescent="0.25">
      <c r="A1796" s="113">
        <v>541030</v>
      </c>
      <c r="B1796" s="112" t="s">
        <v>426</v>
      </c>
      <c r="C1796" s="111">
        <f>VLOOKUP(A1796,cuc!$A$2:$H$2088,8,FALSE)</f>
        <v>0</v>
      </c>
      <c r="D1796" s="118"/>
      <c r="E1796" s="114"/>
    </row>
    <row r="1797" spans="1:5" x14ac:dyDescent="0.25">
      <c r="A1797" s="113">
        <v>541031</v>
      </c>
      <c r="B1797" s="112" t="s">
        <v>425</v>
      </c>
      <c r="C1797" s="111">
        <f>VLOOKUP(A1797,cuc!$A$2:$H$2088,8,FALSE)</f>
        <v>0</v>
      </c>
      <c r="D1797" s="118"/>
      <c r="E1797" s="114"/>
    </row>
    <row r="1798" spans="1:5" x14ac:dyDescent="0.25">
      <c r="A1798" s="113">
        <v>541032</v>
      </c>
      <c r="B1798" s="112" t="s">
        <v>424</v>
      </c>
      <c r="C1798" s="111">
        <f>VLOOKUP(A1798,cuc!$A$2:$H$2088,8,FALSE)</f>
        <v>0</v>
      </c>
      <c r="D1798" s="118"/>
      <c r="E1798" s="114"/>
    </row>
    <row r="1799" spans="1:5" x14ac:dyDescent="0.25">
      <c r="A1799" s="113">
        <v>541033</v>
      </c>
      <c r="B1799" s="112" t="s">
        <v>423</v>
      </c>
      <c r="C1799" s="111">
        <f>VLOOKUP(A1799,cuc!$A$2:$H$2088,8,FALSE)</f>
        <v>0</v>
      </c>
      <c r="D1799" s="118"/>
      <c r="E1799" s="114"/>
    </row>
    <row r="1800" spans="1:5" x14ac:dyDescent="0.25">
      <c r="A1800" s="113">
        <v>541034</v>
      </c>
      <c r="B1800" s="112" t="s">
        <v>422</v>
      </c>
      <c r="C1800" s="111">
        <f>VLOOKUP(A1800,cuc!$A$2:$H$2088,8,FALSE)</f>
        <v>0</v>
      </c>
      <c r="D1800" s="118"/>
      <c r="E1800" s="114"/>
    </row>
    <row r="1801" spans="1:5" x14ac:dyDescent="0.25">
      <c r="A1801" s="113">
        <v>541035</v>
      </c>
      <c r="B1801" s="112" t="s">
        <v>421</v>
      </c>
      <c r="C1801" s="111">
        <f>VLOOKUP(A1801,cuc!$A$2:$H$2088,8,FALSE)</f>
        <v>0</v>
      </c>
      <c r="D1801" s="118"/>
      <c r="E1801" s="114"/>
    </row>
    <row r="1802" spans="1:5" x14ac:dyDescent="0.25">
      <c r="A1802" s="113">
        <v>541095</v>
      </c>
      <c r="B1802" s="112" t="s">
        <v>213</v>
      </c>
      <c r="C1802" s="111">
        <f>VLOOKUP(A1802,cuc!$A$2:$H$2088,8,FALSE)</f>
        <v>98300789.019999996</v>
      </c>
      <c r="D1802" s="118"/>
      <c r="E1802" s="114"/>
    </row>
    <row r="1803" spans="1:5" x14ac:dyDescent="0.25">
      <c r="A1803" s="113">
        <v>541500</v>
      </c>
      <c r="B1803" s="112" t="s">
        <v>420</v>
      </c>
      <c r="C1803" s="111">
        <f>VLOOKUP(A1803,cuc!$A$2:$H$2088,8,FALSE)</f>
        <v>37286330.359999999</v>
      </c>
      <c r="D1803" s="118"/>
      <c r="E1803" s="114"/>
    </row>
    <row r="1804" spans="1:5" x14ac:dyDescent="0.25">
      <c r="A1804" s="113">
        <v>542000</v>
      </c>
      <c r="B1804" s="112" t="s">
        <v>419</v>
      </c>
      <c r="C1804" s="111">
        <f>VLOOKUP(A1804,cuc!$A$2:$H$2088,8,FALSE)</f>
        <v>0</v>
      </c>
      <c r="D1804" s="118"/>
      <c r="E1804" s="114"/>
    </row>
    <row r="1805" spans="1:5" x14ac:dyDescent="0.25">
      <c r="A1805" s="113">
        <v>542500</v>
      </c>
      <c r="B1805" s="112" t="s">
        <v>418</v>
      </c>
      <c r="C1805" s="111">
        <f>VLOOKUP(A1805,cuc!$A$2:$H$2088,8,FALSE)</f>
        <v>0</v>
      </c>
      <c r="D1805" s="118"/>
      <c r="E1805" s="114"/>
    </row>
    <row r="1806" spans="1:5" x14ac:dyDescent="0.25">
      <c r="A1806" s="113">
        <v>600000</v>
      </c>
      <c r="B1806" s="112" t="s">
        <v>417</v>
      </c>
      <c r="C1806" s="111">
        <f>VLOOKUP(A1806,cuc!$A$2:$H$2088,8,FALSE)</f>
        <v>29840617009.07</v>
      </c>
      <c r="D1806" s="118"/>
      <c r="E1806" s="114"/>
    </row>
    <row r="1807" spans="1:5" x14ac:dyDescent="0.25">
      <c r="A1807" s="113">
        <v>610000</v>
      </c>
      <c r="B1807" s="112" t="s">
        <v>416</v>
      </c>
      <c r="C1807" s="111">
        <f>VLOOKUP(A1807,cuc!$A$2:$H$2088,8,FALSE)</f>
        <v>29840617009.07</v>
      </c>
      <c r="D1807" s="118"/>
      <c r="E1807" s="114"/>
    </row>
    <row r="1808" spans="1:5" x14ac:dyDescent="0.25">
      <c r="A1808" s="113">
        <v>610500</v>
      </c>
      <c r="B1808" s="112" t="s">
        <v>415</v>
      </c>
      <c r="C1808" s="111">
        <f>VLOOKUP(A1808,cuc!$A$2:$H$2088,8,FALSE)</f>
        <v>0</v>
      </c>
      <c r="D1808" s="118"/>
      <c r="E1808" s="114"/>
    </row>
    <row r="1809" spans="1:5" x14ac:dyDescent="0.25">
      <c r="A1809" s="113">
        <v>610505</v>
      </c>
      <c r="B1809" s="112" t="s">
        <v>414</v>
      </c>
      <c r="C1809" s="111">
        <f>VLOOKUP(A1809,cuc!$A$2:$H$2088,8,FALSE)</f>
        <v>0</v>
      </c>
      <c r="D1809" s="118"/>
      <c r="E1809" s="114"/>
    </row>
    <row r="1810" spans="1:5" x14ac:dyDescent="0.25">
      <c r="A1810" s="113">
        <v>610510</v>
      </c>
      <c r="B1810" s="112" t="s">
        <v>413</v>
      </c>
      <c r="C1810" s="111">
        <f>VLOOKUP(A1810,cuc!$A$2:$H$2088,8,FALSE)</f>
        <v>0</v>
      </c>
      <c r="D1810" s="118"/>
      <c r="E1810" s="114"/>
    </row>
    <row r="1811" spans="1:5" x14ac:dyDescent="0.25">
      <c r="A1811" s="113">
        <v>610515</v>
      </c>
      <c r="B1811" s="112" t="s">
        <v>412</v>
      </c>
      <c r="C1811" s="111">
        <f>VLOOKUP(A1811,cuc!$A$2:$H$2088,8,FALSE)</f>
        <v>0</v>
      </c>
      <c r="D1811" s="118"/>
      <c r="E1811" s="114"/>
    </row>
    <row r="1812" spans="1:5" x14ac:dyDescent="0.25">
      <c r="A1812" s="113">
        <v>610520</v>
      </c>
      <c r="B1812" s="112" t="s">
        <v>411</v>
      </c>
      <c r="C1812" s="111">
        <f>VLOOKUP(A1812,cuc!$A$2:$H$2088,8,FALSE)</f>
        <v>0</v>
      </c>
      <c r="D1812" s="118"/>
      <c r="E1812" s="114"/>
    </row>
    <row r="1813" spans="1:5" x14ac:dyDescent="0.25">
      <c r="A1813" s="113">
        <v>610525</v>
      </c>
      <c r="B1813" s="112" t="s">
        <v>410</v>
      </c>
      <c r="C1813" s="111">
        <f>VLOOKUP(A1813,cuc!$A$2:$H$2088,8,FALSE)</f>
        <v>0</v>
      </c>
      <c r="D1813" s="118"/>
      <c r="E1813" s="114"/>
    </row>
    <row r="1814" spans="1:5" x14ac:dyDescent="0.25">
      <c r="A1814" s="113">
        <v>610530</v>
      </c>
      <c r="B1814" s="112" t="s">
        <v>409</v>
      </c>
      <c r="C1814" s="111">
        <f>VLOOKUP(A1814,cuc!$A$2:$H$2088,8,FALSE)</f>
        <v>0</v>
      </c>
      <c r="D1814" s="118"/>
      <c r="E1814" s="114"/>
    </row>
    <row r="1815" spans="1:5" x14ac:dyDescent="0.25">
      <c r="A1815" s="113">
        <v>610535</v>
      </c>
      <c r="B1815" s="112" t="s">
        <v>408</v>
      </c>
      <c r="C1815" s="111">
        <f>VLOOKUP(A1815,cuc!$A$2:$H$2088,8,FALSE)</f>
        <v>0</v>
      </c>
      <c r="D1815" s="118"/>
      <c r="E1815" s="114"/>
    </row>
    <row r="1816" spans="1:5" x14ac:dyDescent="0.25">
      <c r="A1816" s="113">
        <v>610540</v>
      </c>
      <c r="B1816" s="112" t="s">
        <v>407</v>
      </c>
      <c r="C1816" s="111">
        <f>VLOOKUP(A1816,cuc!$A$2:$H$2088,8,FALSE)</f>
        <v>0</v>
      </c>
      <c r="D1816" s="118"/>
      <c r="E1816" s="114"/>
    </row>
    <row r="1817" spans="1:5" x14ac:dyDescent="0.25">
      <c r="A1817" s="113">
        <v>610545</v>
      </c>
      <c r="B1817" s="112" t="s">
        <v>406</v>
      </c>
      <c r="C1817" s="111">
        <f>VLOOKUP(A1817,cuc!$A$2:$H$2088,8,FALSE)</f>
        <v>0</v>
      </c>
      <c r="D1817" s="118"/>
      <c r="E1817" s="114"/>
    </row>
    <row r="1818" spans="1:5" x14ac:dyDescent="0.25">
      <c r="A1818" s="113">
        <v>610550</v>
      </c>
      <c r="B1818" s="112" t="s">
        <v>405</v>
      </c>
      <c r="C1818" s="111">
        <f>VLOOKUP(A1818,cuc!$A$2:$H$2088,8,FALSE)</f>
        <v>0</v>
      </c>
      <c r="D1818" s="118"/>
      <c r="E1818" s="114"/>
    </row>
    <row r="1819" spans="1:5" x14ac:dyDescent="0.25">
      <c r="A1819" s="113">
        <v>610555</v>
      </c>
      <c r="B1819" s="112" t="s">
        <v>1852</v>
      </c>
      <c r="C1819" s="111">
        <f>VLOOKUP(A1819,cuc!$A$2:$H$2088,8,FALSE)</f>
        <v>0</v>
      </c>
      <c r="D1819" s="118"/>
      <c r="E1819" s="114"/>
    </row>
    <row r="1820" spans="1:5" x14ac:dyDescent="0.25">
      <c r="A1820" s="113">
        <v>610560</v>
      </c>
      <c r="B1820" s="112" t="s">
        <v>403</v>
      </c>
      <c r="C1820" s="111">
        <f>VLOOKUP(A1820,cuc!$A$2:$H$2088,8,FALSE)</f>
        <v>0</v>
      </c>
      <c r="D1820" s="118"/>
      <c r="E1820" s="114"/>
    </row>
    <row r="1821" spans="1:5" x14ac:dyDescent="0.25">
      <c r="A1821" s="113">
        <v>610565</v>
      </c>
      <c r="B1821" s="112" t="s">
        <v>402</v>
      </c>
      <c r="C1821" s="111">
        <f>VLOOKUP(A1821,cuc!$A$2:$H$2088,8,FALSE)</f>
        <v>0</v>
      </c>
      <c r="D1821" s="118"/>
      <c r="E1821" s="114"/>
    </row>
    <row r="1822" spans="1:5" x14ac:dyDescent="0.25">
      <c r="A1822" s="113">
        <v>610570</v>
      </c>
      <c r="B1822" s="112" t="s">
        <v>401</v>
      </c>
      <c r="C1822" s="111">
        <f>VLOOKUP(A1822,cuc!$A$2:$H$2088,8,FALSE)</f>
        <v>0</v>
      </c>
      <c r="D1822" s="118"/>
      <c r="E1822" s="114"/>
    </row>
    <row r="1823" spans="1:5" x14ac:dyDescent="0.25">
      <c r="A1823" s="113">
        <v>610575</v>
      </c>
      <c r="B1823" s="112" t="s">
        <v>400</v>
      </c>
      <c r="C1823" s="111">
        <f>VLOOKUP(A1823,cuc!$A$2:$H$2088,8,FALSE)</f>
        <v>0</v>
      </c>
      <c r="D1823" s="118"/>
      <c r="E1823" s="114"/>
    </row>
    <row r="1824" spans="1:5" x14ac:dyDescent="0.25">
      <c r="A1824" s="113">
        <v>610580</v>
      </c>
      <c r="B1824" s="112" t="s">
        <v>399</v>
      </c>
      <c r="C1824" s="111">
        <f>VLOOKUP(A1824,cuc!$A$2:$H$2088,8,FALSE)</f>
        <v>0</v>
      </c>
      <c r="D1824" s="118"/>
      <c r="E1824" s="114"/>
    </row>
    <row r="1825" spans="1:5" x14ac:dyDescent="0.25">
      <c r="A1825" s="113">
        <v>611000</v>
      </c>
      <c r="B1825" s="112" t="s">
        <v>398</v>
      </c>
      <c r="C1825" s="111">
        <f>VLOOKUP(A1825,cuc!$A$2:$H$2088,8,FALSE)</f>
        <v>0</v>
      </c>
      <c r="D1825" s="118"/>
      <c r="E1825" s="114"/>
    </row>
    <row r="1826" spans="1:5" x14ac:dyDescent="0.25">
      <c r="A1826" s="113">
        <v>611005</v>
      </c>
      <c r="B1826" s="112" t="s">
        <v>397</v>
      </c>
      <c r="C1826" s="111">
        <f>VLOOKUP(A1826,cuc!$A$2:$H$2088,8,FALSE)</f>
        <v>0</v>
      </c>
      <c r="D1826" s="118"/>
      <c r="E1826" s="114"/>
    </row>
    <row r="1827" spans="1:5" x14ac:dyDescent="0.25">
      <c r="A1827" s="113">
        <v>611010</v>
      </c>
      <c r="B1827" s="112" t="s">
        <v>396</v>
      </c>
      <c r="C1827" s="111">
        <f>VLOOKUP(A1827,cuc!$A$2:$H$2088,8,FALSE)</f>
        <v>0</v>
      </c>
      <c r="D1827" s="118"/>
      <c r="E1827" s="114"/>
    </row>
    <row r="1828" spans="1:5" x14ac:dyDescent="0.25">
      <c r="A1828" s="113">
        <v>611015</v>
      </c>
      <c r="B1828" s="112" t="s">
        <v>221</v>
      </c>
      <c r="C1828" s="111">
        <f>VLOOKUP(A1828,cuc!$A$2:$H$2088,8,FALSE)</f>
        <v>0</v>
      </c>
      <c r="D1828" s="118"/>
      <c r="E1828" s="114"/>
    </row>
    <row r="1829" spans="1:5" x14ac:dyDescent="0.25">
      <c r="A1829" s="113">
        <v>611500</v>
      </c>
      <c r="B1829" s="112" t="s">
        <v>395</v>
      </c>
      <c r="C1829" s="111">
        <f>VLOOKUP(A1829,cuc!$A$2:$H$2088,8,FALSE)</f>
        <v>0</v>
      </c>
      <c r="D1829" s="118"/>
      <c r="E1829" s="114"/>
    </row>
    <row r="1830" spans="1:5" x14ac:dyDescent="0.25">
      <c r="A1830" s="113">
        <v>611505</v>
      </c>
      <c r="B1830" s="112" t="s">
        <v>394</v>
      </c>
      <c r="C1830" s="111">
        <f>VLOOKUP(A1830,cuc!$A$2:$H$2088,8,FALSE)</f>
        <v>0</v>
      </c>
      <c r="D1830" s="118"/>
      <c r="E1830" s="114"/>
    </row>
    <row r="1831" spans="1:5" x14ac:dyDescent="0.25">
      <c r="A1831" s="113">
        <v>611510</v>
      </c>
      <c r="B1831" s="112" t="s">
        <v>393</v>
      </c>
      <c r="C1831" s="111">
        <f>VLOOKUP(A1831,cuc!$A$2:$H$2088,8,FALSE)</f>
        <v>0</v>
      </c>
      <c r="D1831" s="118"/>
      <c r="E1831" s="114"/>
    </row>
    <row r="1832" spans="1:5" x14ac:dyDescent="0.25">
      <c r="A1832" s="113">
        <v>611515</v>
      </c>
      <c r="B1832" s="112" t="s">
        <v>392</v>
      </c>
      <c r="C1832" s="111">
        <f>VLOOKUP(A1832,cuc!$A$2:$H$2088,8,FALSE)</f>
        <v>0</v>
      </c>
      <c r="D1832" s="118"/>
      <c r="E1832" s="114"/>
    </row>
    <row r="1833" spans="1:5" x14ac:dyDescent="0.25">
      <c r="A1833" s="113">
        <v>611520</v>
      </c>
      <c r="B1833" s="112" t="s">
        <v>391</v>
      </c>
      <c r="C1833" s="111">
        <f>VLOOKUP(A1833,cuc!$A$2:$H$2088,8,FALSE)</f>
        <v>0</v>
      </c>
      <c r="D1833" s="118"/>
      <c r="E1833" s="114"/>
    </row>
    <row r="1834" spans="1:5" x14ac:dyDescent="0.25">
      <c r="A1834" s="113">
        <v>611525</v>
      </c>
      <c r="B1834" s="112" t="s">
        <v>390</v>
      </c>
      <c r="C1834" s="111">
        <f>VLOOKUP(A1834,cuc!$A$2:$H$2088,8,FALSE)</f>
        <v>0</v>
      </c>
      <c r="D1834" s="118"/>
      <c r="E1834" s="114"/>
    </row>
    <row r="1835" spans="1:5" x14ac:dyDescent="0.25">
      <c r="A1835" s="113">
        <v>611530</v>
      </c>
      <c r="B1835" s="112" t="s">
        <v>389</v>
      </c>
      <c r="C1835" s="111">
        <f>VLOOKUP(A1835,cuc!$A$2:$H$2088,8,FALSE)</f>
        <v>0</v>
      </c>
      <c r="D1835" s="118"/>
      <c r="E1835" s="114"/>
    </row>
    <row r="1836" spans="1:5" x14ac:dyDescent="0.25">
      <c r="A1836" s="113">
        <v>611535</v>
      </c>
      <c r="B1836" s="112" t="s">
        <v>388</v>
      </c>
      <c r="C1836" s="111">
        <f>VLOOKUP(A1836,cuc!$A$2:$H$2088,8,FALSE)</f>
        <v>0</v>
      </c>
      <c r="D1836" s="118"/>
      <c r="E1836" s="114"/>
    </row>
    <row r="1837" spans="1:5" x14ac:dyDescent="0.25">
      <c r="A1837" s="113">
        <v>611540</v>
      </c>
      <c r="B1837" s="112" t="s">
        <v>387</v>
      </c>
      <c r="C1837" s="111">
        <f>VLOOKUP(A1837,cuc!$A$2:$H$2088,8,FALSE)</f>
        <v>0</v>
      </c>
      <c r="D1837" s="118"/>
      <c r="E1837" s="114"/>
    </row>
    <row r="1838" spans="1:5" x14ac:dyDescent="0.25">
      <c r="A1838" s="113">
        <v>611545</v>
      </c>
      <c r="B1838" s="112" t="s">
        <v>386</v>
      </c>
      <c r="C1838" s="111">
        <f>VLOOKUP(A1838,cuc!$A$2:$H$2088,8,FALSE)</f>
        <v>0</v>
      </c>
      <c r="D1838" s="118"/>
      <c r="E1838" s="114"/>
    </row>
    <row r="1839" spans="1:5" x14ac:dyDescent="0.25">
      <c r="A1839" s="113">
        <v>611550</v>
      </c>
      <c r="B1839" s="112" t="s">
        <v>385</v>
      </c>
      <c r="C1839" s="111">
        <f>VLOOKUP(A1839,cuc!$A$2:$H$2088,8,FALSE)</f>
        <v>0</v>
      </c>
      <c r="D1839" s="118"/>
      <c r="E1839" s="114"/>
    </row>
    <row r="1840" spans="1:5" x14ac:dyDescent="0.25">
      <c r="A1840" s="113">
        <v>611555</v>
      </c>
      <c r="B1840" s="112" t="s">
        <v>384</v>
      </c>
      <c r="C1840" s="111">
        <f>VLOOKUP(A1840,cuc!$A$2:$H$2088,8,FALSE)</f>
        <v>0</v>
      </c>
      <c r="D1840" s="118"/>
      <c r="E1840" s="114"/>
    </row>
    <row r="1841" spans="1:5" x14ac:dyDescent="0.25">
      <c r="A1841" s="113">
        <v>611560</v>
      </c>
      <c r="B1841" s="112" t="s">
        <v>221</v>
      </c>
      <c r="C1841" s="111">
        <f>VLOOKUP(A1841,cuc!$A$2:$H$2088,8,FALSE)</f>
        <v>0</v>
      </c>
      <c r="D1841" s="118"/>
      <c r="E1841" s="114"/>
    </row>
    <row r="1842" spans="1:5" x14ac:dyDescent="0.25">
      <c r="A1842" s="113">
        <v>612000</v>
      </c>
      <c r="B1842" s="112" t="s">
        <v>383</v>
      </c>
      <c r="C1842" s="111">
        <f>VLOOKUP(A1842,cuc!$A$2:$H$2088,8,FALSE)</f>
        <v>0</v>
      </c>
      <c r="D1842" s="118"/>
      <c r="E1842" s="114"/>
    </row>
    <row r="1843" spans="1:5" x14ac:dyDescent="0.25">
      <c r="A1843" s="113">
        <v>612001</v>
      </c>
      <c r="B1843" s="112" t="s">
        <v>382</v>
      </c>
      <c r="C1843" s="111">
        <f>VLOOKUP(A1843,cuc!$A$2:$H$2088,8,FALSE)</f>
        <v>0</v>
      </c>
      <c r="D1843" s="118"/>
      <c r="E1843" s="114"/>
    </row>
    <row r="1844" spans="1:5" x14ac:dyDescent="0.25">
      <c r="A1844" s="113">
        <v>612002</v>
      </c>
      <c r="B1844" s="112" t="s">
        <v>381</v>
      </c>
      <c r="C1844" s="111">
        <f>VLOOKUP(A1844,cuc!$A$2:$H$2088,8,FALSE)</f>
        <v>0</v>
      </c>
      <c r="D1844" s="118"/>
      <c r="E1844" s="114"/>
    </row>
    <row r="1845" spans="1:5" x14ac:dyDescent="0.25">
      <c r="A1845" s="113">
        <v>612003</v>
      </c>
      <c r="B1845" s="112" t="s">
        <v>380</v>
      </c>
      <c r="C1845" s="111">
        <f>VLOOKUP(A1845,cuc!$A$2:$H$2088,8,FALSE)</f>
        <v>0</v>
      </c>
      <c r="D1845" s="118"/>
      <c r="E1845" s="114"/>
    </row>
    <row r="1846" spans="1:5" x14ac:dyDescent="0.25">
      <c r="A1846" s="113">
        <v>612004</v>
      </c>
      <c r="B1846" s="112" t="s">
        <v>379</v>
      </c>
      <c r="C1846" s="111">
        <f>VLOOKUP(A1846,cuc!$A$2:$H$2088,8,FALSE)</f>
        <v>0</v>
      </c>
      <c r="D1846" s="118"/>
      <c r="E1846" s="114"/>
    </row>
    <row r="1847" spans="1:5" x14ac:dyDescent="0.25">
      <c r="A1847" s="113">
        <v>612005</v>
      </c>
      <c r="B1847" s="112" t="s">
        <v>378</v>
      </c>
      <c r="C1847" s="111">
        <f>VLOOKUP(A1847,cuc!$A$2:$H$2088,8,FALSE)</f>
        <v>0</v>
      </c>
      <c r="D1847" s="118"/>
      <c r="E1847" s="114"/>
    </row>
    <row r="1848" spans="1:5" x14ac:dyDescent="0.25">
      <c r="A1848" s="113">
        <v>612006</v>
      </c>
      <c r="B1848" s="112" t="s">
        <v>377</v>
      </c>
      <c r="C1848" s="111">
        <f>VLOOKUP(A1848,cuc!$A$2:$H$2088,8,FALSE)</f>
        <v>0</v>
      </c>
      <c r="D1848" s="118"/>
      <c r="E1848" s="114"/>
    </row>
    <row r="1849" spans="1:5" x14ac:dyDescent="0.25">
      <c r="A1849" s="113">
        <v>612007</v>
      </c>
      <c r="B1849" s="112" t="s">
        <v>376</v>
      </c>
      <c r="C1849" s="111">
        <f>VLOOKUP(A1849,cuc!$A$2:$H$2088,8,FALSE)</f>
        <v>0</v>
      </c>
      <c r="D1849" s="118"/>
      <c r="E1849" s="114"/>
    </row>
    <row r="1850" spans="1:5" x14ac:dyDescent="0.25">
      <c r="A1850" s="113">
        <v>612008</v>
      </c>
      <c r="B1850" s="112" t="s">
        <v>375</v>
      </c>
      <c r="C1850" s="111">
        <f>VLOOKUP(A1850,cuc!$A$2:$H$2088,8,FALSE)</f>
        <v>0</v>
      </c>
      <c r="D1850" s="118"/>
      <c r="E1850" s="114"/>
    </row>
    <row r="1851" spans="1:5" x14ac:dyDescent="0.25">
      <c r="A1851" s="113">
        <v>612009</v>
      </c>
      <c r="B1851" s="112" t="s">
        <v>374</v>
      </c>
      <c r="C1851" s="111">
        <f>VLOOKUP(A1851,cuc!$A$2:$H$2088,8,FALSE)</f>
        <v>0</v>
      </c>
      <c r="D1851" s="118"/>
      <c r="E1851" s="114"/>
    </row>
    <row r="1852" spans="1:5" x14ac:dyDescent="0.25">
      <c r="A1852" s="113">
        <v>612010</v>
      </c>
      <c r="B1852" s="112" t="s">
        <v>373</v>
      </c>
      <c r="C1852" s="111">
        <f>VLOOKUP(A1852,cuc!$A$2:$H$2088,8,FALSE)</f>
        <v>0</v>
      </c>
      <c r="D1852" s="118"/>
      <c r="E1852" s="114"/>
    </row>
    <row r="1853" spans="1:5" x14ac:dyDescent="0.25">
      <c r="A1853" s="113">
        <v>612011</v>
      </c>
      <c r="B1853" s="112" t="s">
        <v>372</v>
      </c>
      <c r="C1853" s="111">
        <f>VLOOKUP(A1853,cuc!$A$2:$H$2088,8,FALSE)</f>
        <v>0</v>
      </c>
      <c r="D1853" s="118"/>
      <c r="E1853" s="114"/>
    </row>
    <row r="1854" spans="1:5" x14ac:dyDescent="0.25">
      <c r="A1854" s="113">
        <v>612012</v>
      </c>
      <c r="B1854" s="112" t="s">
        <v>371</v>
      </c>
      <c r="C1854" s="111">
        <f>VLOOKUP(A1854,cuc!$A$2:$H$2088,8,FALSE)</f>
        <v>0</v>
      </c>
      <c r="D1854" s="118"/>
      <c r="E1854" s="114"/>
    </row>
    <row r="1855" spans="1:5" x14ac:dyDescent="0.25">
      <c r="A1855" s="113">
        <v>612013</v>
      </c>
      <c r="B1855" s="112" t="s">
        <v>370</v>
      </c>
      <c r="C1855" s="111">
        <f>VLOOKUP(A1855,cuc!$A$2:$H$2088,8,FALSE)</f>
        <v>0</v>
      </c>
      <c r="D1855" s="118"/>
      <c r="E1855" s="114"/>
    </row>
    <row r="1856" spans="1:5" x14ac:dyDescent="0.25">
      <c r="A1856" s="113">
        <v>612014</v>
      </c>
      <c r="B1856" s="112" t="s">
        <v>369</v>
      </c>
      <c r="C1856" s="111">
        <f>VLOOKUP(A1856,cuc!$A$2:$H$2088,8,FALSE)</f>
        <v>0</v>
      </c>
      <c r="D1856" s="118"/>
      <c r="E1856" s="114"/>
    </row>
    <row r="1857" spans="1:5" x14ac:dyDescent="0.25">
      <c r="A1857" s="113">
        <v>612015</v>
      </c>
      <c r="B1857" s="112" t="s">
        <v>368</v>
      </c>
      <c r="C1857" s="111">
        <f>VLOOKUP(A1857,cuc!$A$2:$H$2088,8,FALSE)</f>
        <v>0</v>
      </c>
      <c r="D1857" s="118"/>
      <c r="E1857" s="114"/>
    </row>
    <row r="1858" spans="1:5" x14ac:dyDescent="0.25">
      <c r="A1858" s="113">
        <v>612016</v>
      </c>
      <c r="B1858" s="112" t="s">
        <v>367</v>
      </c>
      <c r="C1858" s="111">
        <f>VLOOKUP(A1858,cuc!$A$2:$H$2088,8,FALSE)</f>
        <v>0</v>
      </c>
      <c r="D1858" s="118"/>
      <c r="E1858" s="114"/>
    </row>
    <row r="1859" spans="1:5" x14ac:dyDescent="0.25">
      <c r="A1859" s="113">
        <v>612017</v>
      </c>
      <c r="B1859" s="112" t="s">
        <v>366</v>
      </c>
      <c r="C1859" s="111">
        <f>VLOOKUP(A1859,cuc!$A$2:$H$2088,8,FALSE)</f>
        <v>0</v>
      </c>
      <c r="D1859" s="118"/>
      <c r="E1859" s="114"/>
    </row>
    <row r="1860" spans="1:5" x14ac:dyDescent="0.25">
      <c r="A1860" s="113">
        <v>612018</v>
      </c>
      <c r="B1860" s="112" t="s">
        <v>365</v>
      </c>
      <c r="C1860" s="111">
        <f>VLOOKUP(A1860,cuc!$A$2:$H$2088,8,FALSE)</f>
        <v>0</v>
      </c>
      <c r="D1860" s="118"/>
      <c r="E1860" s="114"/>
    </row>
    <row r="1861" spans="1:5" x14ac:dyDescent="0.25">
      <c r="A1861" s="113">
        <v>612019</v>
      </c>
      <c r="B1861" s="112" t="s">
        <v>364</v>
      </c>
      <c r="C1861" s="111">
        <f>VLOOKUP(A1861,cuc!$A$2:$H$2088,8,FALSE)</f>
        <v>0</v>
      </c>
      <c r="D1861" s="118"/>
      <c r="E1861" s="114"/>
    </row>
    <row r="1862" spans="1:5" x14ac:dyDescent="0.25">
      <c r="A1862" s="113">
        <v>612020</v>
      </c>
      <c r="B1862" s="112" t="s">
        <v>363</v>
      </c>
      <c r="C1862" s="111">
        <f>VLOOKUP(A1862,cuc!$A$2:$H$2088,8,FALSE)</f>
        <v>0</v>
      </c>
      <c r="D1862" s="118"/>
      <c r="E1862" s="114"/>
    </row>
    <row r="1863" spans="1:5" x14ac:dyDescent="0.25">
      <c r="A1863" s="113">
        <v>612021</v>
      </c>
      <c r="B1863" s="112" t="s">
        <v>362</v>
      </c>
      <c r="C1863" s="111">
        <f>VLOOKUP(A1863,cuc!$A$2:$H$2088,8,FALSE)</f>
        <v>0</v>
      </c>
      <c r="D1863" s="118"/>
      <c r="E1863" s="114"/>
    </row>
    <row r="1864" spans="1:5" x14ac:dyDescent="0.25">
      <c r="A1864" s="113">
        <v>612022</v>
      </c>
      <c r="B1864" s="112" t="s">
        <v>361</v>
      </c>
      <c r="C1864" s="111">
        <f>VLOOKUP(A1864,cuc!$A$2:$H$2088,8,FALSE)</f>
        <v>0</v>
      </c>
      <c r="D1864" s="118"/>
      <c r="E1864" s="114"/>
    </row>
    <row r="1865" spans="1:5" x14ac:dyDescent="0.25">
      <c r="A1865" s="113">
        <v>612023</v>
      </c>
      <c r="B1865" s="112" t="s">
        <v>360</v>
      </c>
      <c r="C1865" s="111">
        <f>VLOOKUP(A1865,cuc!$A$2:$H$2088,8,FALSE)</f>
        <v>0</v>
      </c>
      <c r="D1865" s="118"/>
      <c r="E1865" s="114"/>
    </row>
    <row r="1866" spans="1:5" x14ac:dyDescent="0.25">
      <c r="A1866" s="113">
        <v>612024</v>
      </c>
      <c r="B1866" s="112" t="s">
        <v>359</v>
      </c>
      <c r="C1866" s="111">
        <f>VLOOKUP(A1866,cuc!$A$2:$H$2088,8,FALSE)</f>
        <v>0</v>
      </c>
      <c r="D1866" s="118"/>
      <c r="E1866" s="114"/>
    </row>
    <row r="1867" spans="1:5" x14ac:dyDescent="0.25">
      <c r="A1867" s="113">
        <v>612025</v>
      </c>
      <c r="B1867" s="112" t="s">
        <v>358</v>
      </c>
      <c r="C1867" s="111">
        <f>VLOOKUP(A1867,cuc!$A$2:$H$2088,8,FALSE)</f>
        <v>0</v>
      </c>
      <c r="D1867" s="118"/>
      <c r="E1867" s="114"/>
    </row>
    <row r="1868" spans="1:5" x14ac:dyDescent="0.25">
      <c r="A1868" s="113">
        <v>612026</v>
      </c>
      <c r="B1868" s="112" t="s">
        <v>357</v>
      </c>
      <c r="C1868" s="111">
        <f>VLOOKUP(A1868,cuc!$A$2:$H$2088,8,FALSE)</f>
        <v>0</v>
      </c>
      <c r="D1868" s="118"/>
      <c r="E1868" s="114"/>
    </row>
    <row r="1869" spans="1:5" x14ac:dyDescent="0.25">
      <c r="A1869" s="113">
        <v>612027</v>
      </c>
      <c r="B1869" s="112" t="s">
        <v>356</v>
      </c>
      <c r="C1869" s="111">
        <f>VLOOKUP(A1869,cuc!$A$2:$H$2088,8,FALSE)</f>
        <v>0</v>
      </c>
      <c r="D1869" s="118"/>
      <c r="E1869" s="114"/>
    </row>
    <row r="1870" spans="1:5" x14ac:dyDescent="0.25">
      <c r="A1870" s="113">
        <v>612028</v>
      </c>
      <c r="B1870" s="112" t="s">
        <v>355</v>
      </c>
      <c r="C1870" s="111">
        <f>VLOOKUP(A1870,cuc!$A$2:$H$2088,8,FALSE)</f>
        <v>0</v>
      </c>
      <c r="D1870" s="118"/>
      <c r="E1870" s="114"/>
    </row>
    <row r="1871" spans="1:5" x14ac:dyDescent="0.25">
      <c r="A1871" s="113">
        <v>612029</v>
      </c>
      <c r="B1871" s="112" t="s">
        <v>354</v>
      </c>
      <c r="C1871" s="111">
        <f>VLOOKUP(A1871,cuc!$A$2:$H$2088,8,FALSE)</f>
        <v>0</v>
      </c>
      <c r="D1871" s="118"/>
      <c r="E1871" s="114"/>
    </row>
    <row r="1872" spans="1:5" x14ac:dyDescent="0.25">
      <c r="A1872" s="113">
        <v>612030</v>
      </c>
      <c r="B1872" s="112" t="s">
        <v>353</v>
      </c>
      <c r="C1872" s="111">
        <f>VLOOKUP(A1872,cuc!$A$2:$H$2088,8,FALSE)</f>
        <v>0</v>
      </c>
      <c r="D1872" s="118"/>
      <c r="E1872" s="114"/>
    </row>
    <row r="1873" spans="1:5" x14ac:dyDescent="0.25">
      <c r="A1873" s="113">
        <v>612031</v>
      </c>
      <c r="B1873" s="112" t="s">
        <v>352</v>
      </c>
      <c r="C1873" s="111">
        <f>VLOOKUP(A1873,cuc!$A$2:$H$2088,8,FALSE)</f>
        <v>0</v>
      </c>
      <c r="D1873" s="118"/>
      <c r="E1873" s="114"/>
    </row>
    <row r="1874" spans="1:5" x14ac:dyDescent="0.25">
      <c r="A1874" s="113">
        <v>612032</v>
      </c>
      <c r="B1874" s="112" t="s">
        <v>351</v>
      </c>
      <c r="C1874" s="111">
        <f>VLOOKUP(A1874,cuc!$A$2:$H$2088,8,FALSE)</f>
        <v>0</v>
      </c>
      <c r="D1874" s="118"/>
      <c r="E1874" s="114"/>
    </row>
    <row r="1875" spans="1:5" x14ac:dyDescent="0.25">
      <c r="A1875" s="113">
        <v>612033</v>
      </c>
      <c r="B1875" s="112" t="s">
        <v>350</v>
      </c>
      <c r="C1875" s="111">
        <f>VLOOKUP(A1875,cuc!$A$2:$H$2088,8,FALSE)</f>
        <v>0</v>
      </c>
      <c r="D1875" s="118"/>
      <c r="E1875" s="114"/>
    </row>
    <row r="1876" spans="1:5" x14ac:dyDescent="0.25">
      <c r="A1876" s="113">
        <v>612034</v>
      </c>
      <c r="B1876" s="112" t="s">
        <v>349</v>
      </c>
      <c r="C1876" s="111">
        <f>VLOOKUP(A1876,cuc!$A$2:$H$2088,8,FALSE)</f>
        <v>0</v>
      </c>
      <c r="D1876" s="118"/>
      <c r="E1876" s="114"/>
    </row>
    <row r="1877" spans="1:5" x14ac:dyDescent="0.25">
      <c r="A1877" s="113">
        <v>612035</v>
      </c>
      <c r="B1877" s="112" t="s">
        <v>348</v>
      </c>
      <c r="C1877" s="111">
        <f>VLOOKUP(A1877,cuc!$A$2:$H$2088,8,FALSE)</f>
        <v>0</v>
      </c>
      <c r="D1877" s="118"/>
      <c r="E1877" s="114"/>
    </row>
    <row r="1878" spans="1:5" x14ac:dyDescent="0.25">
      <c r="A1878" s="113">
        <v>612036</v>
      </c>
      <c r="B1878" s="112" t="s">
        <v>347</v>
      </c>
      <c r="C1878" s="111">
        <f>VLOOKUP(A1878,cuc!$A$2:$H$2088,8,FALSE)</f>
        <v>0</v>
      </c>
      <c r="D1878" s="118"/>
      <c r="E1878" s="114"/>
    </row>
    <row r="1879" spans="1:5" x14ac:dyDescent="0.25">
      <c r="A1879" s="113">
        <v>612037</v>
      </c>
      <c r="B1879" s="112" t="s">
        <v>346</v>
      </c>
      <c r="C1879" s="111">
        <f>VLOOKUP(A1879,cuc!$A$2:$H$2088,8,FALSE)</f>
        <v>0</v>
      </c>
      <c r="D1879" s="118"/>
      <c r="E1879" s="114"/>
    </row>
    <row r="1880" spans="1:5" x14ac:dyDescent="0.25">
      <c r="A1880" s="113">
        <v>612038</v>
      </c>
      <c r="B1880" s="112" t="s">
        <v>345</v>
      </c>
      <c r="C1880" s="111">
        <f>VLOOKUP(A1880,cuc!$A$2:$H$2088,8,FALSE)</f>
        <v>0</v>
      </c>
      <c r="D1880" s="118"/>
      <c r="E1880" s="114"/>
    </row>
    <row r="1881" spans="1:5" x14ac:dyDescent="0.25">
      <c r="A1881" s="113">
        <v>612039</v>
      </c>
      <c r="B1881" s="112" t="s">
        <v>344</v>
      </c>
      <c r="C1881" s="111">
        <f>VLOOKUP(A1881,cuc!$A$2:$H$2088,8,FALSE)</f>
        <v>0</v>
      </c>
      <c r="D1881" s="118"/>
      <c r="E1881" s="114"/>
    </row>
    <row r="1882" spans="1:5" x14ac:dyDescent="0.25">
      <c r="A1882" s="113">
        <v>612040</v>
      </c>
      <c r="B1882" s="112" t="s">
        <v>343</v>
      </c>
      <c r="C1882" s="111">
        <f>VLOOKUP(A1882,cuc!$A$2:$H$2088,8,FALSE)</f>
        <v>0</v>
      </c>
      <c r="D1882" s="118"/>
      <c r="E1882" s="114"/>
    </row>
    <row r="1883" spans="1:5" x14ac:dyDescent="0.25">
      <c r="A1883" s="113">
        <v>612041</v>
      </c>
      <c r="B1883" s="112" t="s">
        <v>342</v>
      </c>
      <c r="C1883" s="111">
        <f>VLOOKUP(A1883,cuc!$A$2:$H$2088,8,FALSE)</f>
        <v>0</v>
      </c>
      <c r="D1883" s="118"/>
      <c r="E1883" s="114"/>
    </row>
    <row r="1884" spans="1:5" x14ac:dyDescent="0.25">
      <c r="A1884" s="113">
        <v>612042</v>
      </c>
      <c r="B1884" s="112" t="s">
        <v>341</v>
      </c>
      <c r="C1884" s="111">
        <f>VLOOKUP(A1884,cuc!$A$2:$H$2088,8,FALSE)</f>
        <v>0</v>
      </c>
      <c r="D1884" s="118"/>
      <c r="E1884" s="114"/>
    </row>
    <row r="1885" spans="1:5" x14ac:dyDescent="0.25">
      <c r="A1885" s="113">
        <v>612043</v>
      </c>
      <c r="B1885" s="112" t="s">
        <v>340</v>
      </c>
      <c r="C1885" s="111">
        <f>VLOOKUP(A1885,cuc!$A$2:$H$2088,8,FALSE)</f>
        <v>0</v>
      </c>
      <c r="D1885" s="118"/>
      <c r="E1885" s="114"/>
    </row>
    <row r="1886" spans="1:5" x14ac:dyDescent="0.25">
      <c r="A1886" s="113">
        <v>612044</v>
      </c>
      <c r="B1886" s="112" t="s">
        <v>339</v>
      </c>
      <c r="C1886" s="111">
        <f>VLOOKUP(A1886,cuc!$A$2:$H$2088,8,FALSE)</f>
        <v>0</v>
      </c>
      <c r="D1886" s="118"/>
      <c r="E1886" s="114"/>
    </row>
    <row r="1887" spans="1:5" x14ac:dyDescent="0.25">
      <c r="A1887" s="113">
        <v>612045</v>
      </c>
      <c r="B1887" s="112" t="s">
        <v>338</v>
      </c>
      <c r="C1887" s="111">
        <f>VLOOKUP(A1887,cuc!$A$2:$H$2088,8,FALSE)</f>
        <v>0</v>
      </c>
      <c r="D1887" s="118"/>
      <c r="E1887" s="114"/>
    </row>
    <row r="1888" spans="1:5" x14ac:dyDescent="0.25">
      <c r="A1888" s="113">
        <v>612046</v>
      </c>
      <c r="B1888" s="112" t="s">
        <v>337</v>
      </c>
      <c r="C1888" s="111">
        <f>VLOOKUP(A1888,cuc!$A$2:$H$2088,8,FALSE)</f>
        <v>0</v>
      </c>
      <c r="D1888" s="118"/>
      <c r="E1888" s="114"/>
    </row>
    <row r="1889" spans="1:5" x14ac:dyDescent="0.25">
      <c r="A1889" s="113">
        <v>612047</v>
      </c>
      <c r="B1889" s="112" t="s">
        <v>336</v>
      </c>
      <c r="C1889" s="111">
        <f>VLOOKUP(A1889,cuc!$A$2:$H$2088,8,FALSE)</f>
        <v>0</v>
      </c>
      <c r="D1889" s="118"/>
      <c r="E1889" s="114"/>
    </row>
    <row r="1890" spans="1:5" x14ac:dyDescent="0.25">
      <c r="A1890" s="113">
        <v>612048</v>
      </c>
      <c r="B1890" s="112" t="s">
        <v>335</v>
      </c>
      <c r="C1890" s="111">
        <f>VLOOKUP(A1890,cuc!$A$2:$H$2088,8,FALSE)</f>
        <v>0</v>
      </c>
      <c r="D1890" s="118"/>
      <c r="E1890" s="114"/>
    </row>
    <row r="1891" spans="1:5" x14ac:dyDescent="0.25">
      <c r="A1891" s="113">
        <v>612049</v>
      </c>
      <c r="B1891" s="112" t="s">
        <v>334</v>
      </c>
      <c r="C1891" s="111">
        <f>VLOOKUP(A1891,cuc!$A$2:$H$2088,8,FALSE)</f>
        <v>0</v>
      </c>
      <c r="D1891" s="118"/>
      <c r="E1891" s="114"/>
    </row>
    <row r="1892" spans="1:5" x14ac:dyDescent="0.25">
      <c r="A1892" s="113">
        <v>612050</v>
      </c>
      <c r="B1892" s="112" t="s">
        <v>333</v>
      </c>
      <c r="C1892" s="111">
        <f>VLOOKUP(A1892,cuc!$A$2:$H$2088,8,FALSE)</f>
        <v>0</v>
      </c>
      <c r="D1892" s="118"/>
      <c r="E1892" s="114"/>
    </row>
    <row r="1893" spans="1:5" x14ac:dyDescent="0.25">
      <c r="A1893" s="113">
        <v>612051</v>
      </c>
      <c r="B1893" s="112" t="s">
        <v>332</v>
      </c>
      <c r="C1893" s="111">
        <f>VLOOKUP(A1893,cuc!$A$2:$H$2088,8,FALSE)</f>
        <v>0</v>
      </c>
      <c r="D1893" s="118"/>
      <c r="E1893" s="114"/>
    </row>
    <row r="1894" spans="1:5" x14ac:dyDescent="0.25">
      <c r="A1894" s="113">
        <v>612052</v>
      </c>
      <c r="B1894" s="112" t="s">
        <v>331</v>
      </c>
      <c r="C1894" s="111">
        <f>VLOOKUP(A1894,cuc!$A$2:$H$2088,8,FALSE)</f>
        <v>0</v>
      </c>
      <c r="D1894" s="118"/>
      <c r="E1894" s="114"/>
    </row>
    <row r="1895" spans="1:5" x14ac:dyDescent="0.25">
      <c r="A1895" s="113">
        <v>612053</v>
      </c>
      <c r="B1895" s="112" t="s">
        <v>330</v>
      </c>
      <c r="C1895" s="111">
        <f>VLOOKUP(A1895,cuc!$A$2:$H$2088,8,FALSE)</f>
        <v>0</v>
      </c>
      <c r="D1895" s="118"/>
      <c r="E1895" s="114"/>
    </row>
    <row r="1896" spans="1:5" x14ac:dyDescent="0.25">
      <c r="A1896" s="113">
        <v>612054</v>
      </c>
      <c r="B1896" s="112" t="s">
        <v>329</v>
      </c>
      <c r="C1896" s="111">
        <f>VLOOKUP(A1896,cuc!$A$2:$H$2088,8,FALSE)</f>
        <v>0</v>
      </c>
      <c r="D1896" s="118"/>
      <c r="E1896" s="114"/>
    </row>
    <row r="1897" spans="1:5" x14ac:dyDescent="0.25">
      <c r="A1897" s="113">
        <v>612055</v>
      </c>
      <c r="B1897" s="112" t="s">
        <v>328</v>
      </c>
      <c r="C1897" s="111">
        <f>VLOOKUP(A1897,cuc!$A$2:$H$2088,8,FALSE)</f>
        <v>0</v>
      </c>
      <c r="D1897" s="118"/>
      <c r="E1897" s="114"/>
    </row>
    <row r="1898" spans="1:5" x14ac:dyDescent="0.25">
      <c r="A1898" s="113">
        <v>612056</v>
      </c>
      <c r="B1898" s="112" t="s">
        <v>327</v>
      </c>
      <c r="C1898" s="111">
        <f>VLOOKUP(A1898,cuc!$A$2:$H$2088,8,FALSE)</f>
        <v>0</v>
      </c>
      <c r="D1898" s="118"/>
      <c r="E1898" s="114"/>
    </row>
    <row r="1899" spans="1:5" x14ac:dyDescent="0.25">
      <c r="A1899" s="113">
        <v>612057</v>
      </c>
      <c r="B1899" s="112" t="s">
        <v>326</v>
      </c>
      <c r="C1899" s="111">
        <f>VLOOKUP(A1899,cuc!$A$2:$H$2088,8,FALSE)</f>
        <v>0</v>
      </c>
      <c r="D1899" s="118"/>
      <c r="E1899" s="114"/>
    </row>
    <row r="1900" spans="1:5" x14ac:dyDescent="0.25">
      <c r="A1900" s="113">
        <v>612058</v>
      </c>
      <c r="B1900" s="112" t="s">
        <v>325</v>
      </c>
      <c r="C1900" s="111">
        <f>VLOOKUP(A1900,cuc!$A$2:$H$2088,8,FALSE)</f>
        <v>0</v>
      </c>
      <c r="D1900" s="118"/>
      <c r="E1900" s="114"/>
    </row>
    <row r="1901" spans="1:5" x14ac:dyDescent="0.25">
      <c r="A1901" s="113">
        <v>612059</v>
      </c>
      <c r="B1901" s="112" t="s">
        <v>324</v>
      </c>
      <c r="C1901" s="111">
        <f>VLOOKUP(A1901,cuc!$A$2:$H$2088,8,FALSE)</f>
        <v>0</v>
      </c>
      <c r="D1901" s="118"/>
      <c r="E1901" s="114"/>
    </row>
    <row r="1902" spans="1:5" x14ac:dyDescent="0.25">
      <c r="A1902" s="113">
        <v>612060</v>
      </c>
      <c r="B1902" s="112" t="s">
        <v>323</v>
      </c>
      <c r="C1902" s="111">
        <f>VLOOKUP(A1902,cuc!$A$2:$H$2088,8,FALSE)</f>
        <v>0</v>
      </c>
      <c r="D1902" s="118"/>
      <c r="E1902" s="114"/>
    </row>
    <row r="1903" spans="1:5" x14ac:dyDescent="0.25">
      <c r="A1903" s="113">
        <v>612061</v>
      </c>
      <c r="B1903" s="112" t="s">
        <v>322</v>
      </c>
      <c r="C1903" s="111">
        <f>VLOOKUP(A1903,cuc!$A$2:$H$2088,8,FALSE)</f>
        <v>0</v>
      </c>
      <c r="D1903" s="118"/>
      <c r="E1903" s="114"/>
    </row>
    <row r="1904" spans="1:5" x14ac:dyDescent="0.25">
      <c r="A1904" s="113">
        <v>612062</v>
      </c>
      <c r="B1904" s="112" t="s">
        <v>321</v>
      </c>
      <c r="C1904" s="111">
        <f>VLOOKUP(A1904,cuc!$A$2:$H$2088,8,FALSE)</f>
        <v>0</v>
      </c>
      <c r="D1904" s="118"/>
      <c r="E1904" s="114"/>
    </row>
    <row r="1905" spans="1:5" x14ac:dyDescent="0.25">
      <c r="A1905" s="113">
        <v>612063</v>
      </c>
      <c r="B1905" s="112" t="s">
        <v>320</v>
      </c>
      <c r="C1905" s="111">
        <f>VLOOKUP(A1905,cuc!$A$2:$H$2088,8,FALSE)</f>
        <v>0</v>
      </c>
      <c r="D1905" s="118"/>
      <c r="E1905" s="114"/>
    </row>
    <row r="1906" spans="1:5" x14ac:dyDescent="0.25">
      <c r="A1906" s="113">
        <v>612064</v>
      </c>
      <c r="B1906" s="112" t="s">
        <v>319</v>
      </c>
      <c r="C1906" s="111">
        <f>VLOOKUP(A1906,cuc!$A$2:$H$2088,8,FALSE)</f>
        <v>0</v>
      </c>
      <c r="D1906" s="118"/>
      <c r="E1906" s="114"/>
    </row>
    <row r="1907" spans="1:5" x14ac:dyDescent="0.25">
      <c r="A1907" s="113">
        <v>612065</v>
      </c>
      <c r="B1907" s="112" t="s">
        <v>318</v>
      </c>
      <c r="C1907" s="111">
        <f>VLOOKUP(A1907,cuc!$A$2:$H$2088,8,FALSE)</f>
        <v>0</v>
      </c>
      <c r="D1907" s="118"/>
      <c r="E1907" s="114"/>
    </row>
    <row r="1908" spans="1:5" x14ac:dyDescent="0.25">
      <c r="A1908" s="113">
        <v>612066</v>
      </c>
      <c r="B1908" s="112" t="s">
        <v>317</v>
      </c>
      <c r="C1908" s="111">
        <f>VLOOKUP(A1908,cuc!$A$2:$H$2088,8,FALSE)</f>
        <v>0</v>
      </c>
      <c r="D1908" s="118"/>
      <c r="E1908" s="114"/>
    </row>
    <row r="1909" spans="1:5" x14ac:dyDescent="0.25">
      <c r="A1909" s="113">
        <v>612067</v>
      </c>
      <c r="B1909" s="112" t="s">
        <v>316</v>
      </c>
      <c r="C1909" s="111">
        <f>VLOOKUP(A1909,cuc!$A$2:$H$2088,8,FALSE)</f>
        <v>0</v>
      </c>
      <c r="D1909" s="118"/>
      <c r="E1909" s="114"/>
    </row>
    <row r="1910" spans="1:5" x14ac:dyDescent="0.25">
      <c r="A1910" s="113">
        <v>612068</v>
      </c>
      <c r="B1910" s="112" t="s">
        <v>315</v>
      </c>
      <c r="C1910" s="111">
        <f>VLOOKUP(A1910,cuc!$A$2:$H$2088,8,FALSE)</f>
        <v>0</v>
      </c>
      <c r="D1910" s="118"/>
      <c r="E1910" s="114"/>
    </row>
    <row r="1911" spans="1:5" x14ac:dyDescent="0.25">
      <c r="A1911" s="113">
        <v>612069</v>
      </c>
      <c r="B1911" s="112" t="s">
        <v>314</v>
      </c>
      <c r="C1911" s="111">
        <f>VLOOKUP(A1911,cuc!$A$2:$H$2088,8,FALSE)</f>
        <v>0</v>
      </c>
      <c r="D1911" s="118"/>
      <c r="E1911" s="114"/>
    </row>
    <row r="1912" spans="1:5" x14ac:dyDescent="0.25">
      <c r="A1912" s="113">
        <v>612070</v>
      </c>
      <c r="B1912" s="112" t="s">
        <v>313</v>
      </c>
      <c r="C1912" s="111">
        <f>VLOOKUP(A1912,cuc!$A$2:$H$2088,8,FALSE)</f>
        <v>0</v>
      </c>
      <c r="D1912" s="118"/>
      <c r="E1912" s="114"/>
    </row>
    <row r="1913" spans="1:5" x14ac:dyDescent="0.25">
      <c r="A1913" s="113">
        <v>612071</v>
      </c>
      <c r="B1913" s="112" t="s">
        <v>312</v>
      </c>
      <c r="C1913" s="111">
        <f>VLOOKUP(A1913,cuc!$A$2:$H$2088,8,FALSE)</f>
        <v>0</v>
      </c>
      <c r="D1913" s="118"/>
      <c r="E1913" s="114"/>
    </row>
    <row r="1914" spans="1:5" x14ac:dyDescent="0.25">
      <c r="A1914" s="113">
        <v>612072</v>
      </c>
      <c r="B1914" s="112" t="s">
        <v>311</v>
      </c>
      <c r="C1914" s="111">
        <f>VLOOKUP(A1914,cuc!$A$2:$H$2088,8,FALSE)</f>
        <v>0</v>
      </c>
      <c r="D1914" s="118"/>
      <c r="E1914" s="114"/>
    </row>
    <row r="1915" spans="1:5" x14ac:dyDescent="0.25">
      <c r="A1915" s="113">
        <v>612073</v>
      </c>
      <c r="B1915" s="112" t="s">
        <v>310</v>
      </c>
      <c r="C1915" s="111">
        <f>VLOOKUP(A1915,cuc!$A$2:$H$2088,8,FALSE)</f>
        <v>0</v>
      </c>
      <c r="D1915" s="118"/>
      <c r="E1915" s="114"/>
    </row>
    <row r="1916" spans="1:5" x14ac:dyDescent="0.25">
      <c r="A1916" s="113">
        <v>612074</v>
      </c>
      <c r="B1916" s="112" t="s">
        <v>309</v>
      </c>
      <c r="C1916" s="111">
        <f>VLOOKUP(A1916,cuc!$A$2:$H$2088,8,FALSE)</f>
        <v>0</v>
      </c>
      <c r="D1916" s="118"/>
      <c r="E1916" s="114"/>
    </row>
    <row r="1917" spans="1:5" x14ac:dyDescent="0.25">
      <c r="A1917" s="113">
        <v>612075</v>
      </c>
      <c r="B1917" s="112" t="s">
        <v>308</v>
      </c>
      <c r="C1917" s="111">
        <f>VLOOKUP(A1917,cuc!$A$2:$H$2088,8,FALSE)</f>
        <v>0</v>
      </c>
      <c r="D1917" s="118"/>
      <c r="E1917" s="114"/>
    </row>
    <row r="1918" spans="1:5" x14ac:dyDescent="0.25">
      <c r="A1918" s="113">
        <v>612076</v>
      </c>
      <c r="B1918" s="112" t="s">
        <v>307</v>
      </c>
      <c r="C1918" s="111">
        <f>VLOOKUP(A1918,cuc!$A$2:$H$2088,8,FALSE)</f>
        <v>0</v>
      </c>
      <c r="D1918" s="118"/>
      <c r="E1918" s="114"/>
    </row>
    <row r="1919" spans="1:5" x14ac:dyDescent="0.25">
      <c r="A1919" s="113">
        <v>612077</v>
      </c>
      <c r="B1919" s="112" t="s">
        <v>306</v>
      </c>
      <c r="C1919" s="111">
        <f>VLOOKUP(A1919,cuc!$A$2:$H$2088,8,FALSE)</f>
        <v>0</v>
      </c>
      <c r="D1919" s="118"/>
      <c r="E1919" s="114"/>
    </row>
    <row r="1920" spans="1:5" x14ac:dyDescent="0.25">
      <c r="A1920" s="113">
        <v>612078</v>
      </c>
      <c r="B1920" s="112" t="s">
        <v>305</v>
      </c>
      <c r="C1920" s="111">
        <f>VLOOKUP(A1920,cuc!$A$2:$H$2088,8,FALSE)</f>
        <v>0</v>
      </c>
      <c r="D1920" s="118"/>
      <c r="E1920" s="114"/>
    </row>
    <row r="1921" spans="1:5" x14ac:dyDescent="0.25">
      <c r="A1921" s="113">
        <v>612079</v>
      </c>
      <c r="B1921" s="112" t="s">
        <v>304</v>
      </c>
      <c r="C1921" s="111">
        <f>VLOOKUP(A1921,cuc!$A$2:$H$2088,8,FALSE)</f>
        <v>0</v>
      </c>
      <c r="D1921" s="118"/>
      <c r="E1921" s="114"/>
    </row>
    <row r="1922" spans="1:5" x14ac:dyDescent="0.25">
      <c r="A1922" s="113">
        <v>612080</v>
      </c>
      <c r="B1922" s="112" t="s">
        <v>303</v>
      </c>
      <c r="C1922" s="111">
        <f>VLOOKUP(A1922,cuc!$A$2:$H$2088,8,FALSE)</f>
        <v>0</v>
      </c>
      <c r="D1922" s="118"/>
      <c r="E1922" s="114"/>
    </row>
    <row r="1923" spans="1:5" x14ac:dyDescent="0.25">
      <c r="A1923" s="113">
        <v>612081</v>
      </c>
      <c r="B1923" s="112" t="s">
        <v>302</v>
      </c>
      <c r="C1923" s="111">
        <f>VLOOKUP(A1923,cuc!$A$2:$H$2088,8,FALSE)</f>
        <v>0</v>
      </c>
      <c r="D1923" s="118"/>
      <c r="E1923" s="114"/>
    </row>
    <row r="1924" spans="1:5" x14ac:dyDescent="0.25">
      <c r="A1924" s="113">
        <v>612082</v>
      </c>
      <c r="B1924" s="112" t="s">
        <v>301</v>
      </c>
      <c r="C1924" s="111">
        <f>VLOOKUP(A1924,cuc!$A$2:$H$2088,8,FALSE)</f>
        <v>0</v>
      </c>
      <c r="D1924" s="118"/>
      <c r="E1924" s="114"/>
    </row>
    <row r="1925" spans="1:5" x14ac:dyDescent="0.25">
      <c r="A1925" s="113">
        <v>612083</v>
      </c>
      <c r="B1925" s="112" t="s">
        <v>300</v>
      </c>
      <c r="C1925" s="111">
        <f>VLOOKUP(A1925,cuc!$A$2:$H$2088,8,FALSE)</f>
        <v>0</v>
      </c>
      <c r="D1925" s="118"/>
      <c r="E1925" s="114"/>
    </row>
    <row r="1926" spans="1:5" x14ac:dyDescent="0.25">
      <c r="A1926" s="113">
        <v>612084</v>
      </c>
      <c r="B1926" s="112" t="s">
        <v>299</v>
      </c>
      <c r="C1926" s="111">
        <f>VLOOKUP(A1926,cuc!$A$2:$H$2088,8,FALSE)</f>
        <v>0</v>
      </c>
      <c r="D1926" s="118"/>
      <c r="E1926" s="114"/>
    </row>
    <row r="1927" spans="1:5" x14ac:dyDescent="0.25">
      <c r="A1927" s="113">
        <v>612085</v>
      </c>
      <c r="B1927" s="112" t="s">
        <v>298</v>
      </c>
      <c r="C1927" s="111">
        <f>VLOOKUP(A1927,cuc!$A$2:$H$2088,8,FALSE)</f>
        <v>0</v>
      </c>
      <c r="D1927" s="118"/>
      <c r="E1927" s="114"/>
    </row>
    <row r="1928" spans="1:5" x14ac:dyDescent="0.25">
      <c r="A1928" s="113">
        <v>612086</v>
      </c>
      <c r="B1928" s="112" t="s">
        <v>297</v>
      </c>
      <c r="C1928" s="111">
        <f>VLOOKUP(A1928,cuc!$A$2:$H$2088,8,FALSE)</f>
        <v>0</v>
      </c>
      <c r="D1928" s="118"/>
      <c r="E1928" s="114"/>
    </row>
    <row r="1929" spans="1:5" x14ac:dyDescent="0.25">
      <c r="A1929" s="113">
        <v>612087</v>
      </c>
      <c r="B1929" s="112" t="s">
        <v>296</v>
      </c>
      <c r="C1929" s="111">
        <f>VLOOKUP(A1929,cuc!$A$2:$H$2088,8,FALSE)</f>
        <v>0</v>
      </c>
      <c r="D1929" s="118"/>
      <c r="E1929" s="114"/>
    </row>
    <row r="1930" spans="1:5" x14ac:dyDescent="0.25">
      <c r="A1930" s="113">
        <v>612088</v>
      </c>
      <c r="B1930" s="112" t="s">
        <v>295</v>
      </c>
      <c r="C1930" s="111">
        <f>VLOOKUP(A1930,cuc!$A$2:$H$2088,8,FALSE)</f>
        <v>0</v>
      </c>
      <c r="D1930" s="118"/>
      <c r="E1930" s="114"/>
    </row>
    <row r="1931" spans="1:5" x14ac:dyDescent="0.25">
      <c r="A1931" s="113">
        <v>612089</v>
      </c>
      <c r="B1931" s="112" t="s">
        <v>294</v>
      </c>
      <c r="C1931" s="111">
        <f>VLOOKUP(A1931,cuc!$A$2:$H$2088,8,FALSE)</f>
        <v>0</v>
      </c>
      <c r="D1931" s="118"/>
      <c r="E1931" s="114"/>
    </row>
    <row r="1932" spans="1:5" x14ac:dyDescent="0.25">
      <c r="A1932" s="113">
        <v>612090</v>
      </c>
      <c r="B1932" s="112" t="s">
        <v>293</v>
      </c>
      <c r="C1932" s="111">
        <f>VLOOKUP(A1932,cuc!$A$2:$H$2088,8,FALSE)</f>
        <v>0</v>
      </c>
      <c r="D1932" s="118"/>
      <c r="E1932" s="114"/>
    </row>
    <row r="1933" spans="1:5" x14ac:dyDescent="0.25">
      <c r="A1933" s="113">
        <v>612091</v>
      </c>
      <c r="B1933" s="112" t="s">
        <v>292</v>
      </c>
      <c r="C1933" s="111">
        <f>VLOOKUP(A1933,cuc!$A$2:$H$2088,8,FALSE)</f>
        <v>0</v>
      </c>
      <c r="D1933" s="118"/>
      <c r="E1933" s="114"/>
    </row>
    <row r="1934" spans="1:5" x14ac:dyDescent="0.25">
      <c r="A1934" s="113">
        <v>612095</v>
      </c>
      <c r="B1934" s="112" t="s">
        <v>291</v>
      </c>
      <c r="C1934" s="111">
        <f>VLOOKUP(A1934,cuc!$A$2:$H$2088,8,FALSE)</f>
        <v>0</v>
      </c>
      <c r="D1934" s="118"/>
      <c r="E1934" s="114"/>
    </row>
    <row r="1935" spans="1:5" x14ac:dyDescent="0.25">
      <c r="A1935" s="113">
        <v>612500</v>
      </c>
      <c r="B1935" s="112" t="s">
        <v>290</v>
      </c>
      <c r="C1935" s="111">
        <f>VLOOKUP(A1935,cuc!$A$2:$H$2088,8,FALSE)</f>
        <v>0</v>
      </c>
      <c r="D1935" s="118"/>
      <c r="E1935" s="114"/>
    </row>
    <row r="1936" spans="1:5" x14ac:dyDescent="0.25">
      <c r="A1936" s="113">
        <v>612505</v>
      </c>
      <c r="B1936" s="112" t="s">
        <v>289</v>
      </c>
      <c r="C1936" s="111">
        <f>VLOOKUP(A1936,cuc!$A$2:$H$2088,8,FALSE)</f>
        <v>0</v>
      </c>
      <c r="D1936" s="118"/>
      <c r="E1936" s="114"/>
    </row>
    <row r="1937" spans="1:5" x14ac:dyDescent="0.25">
      <c r="A1937" s="113">
        <v>612510</v>
      </c>
      <c r="B1937" s="112" t="s">
        <v>288</v>
      </c>
      <c r="C1937" s="111">
        <f>VLOOKUP(A1937,cuc!$A$2:$H$2088,8,FALSE)</f>
        <v>0</v>
      </c>
      <c r="D1937" s="118"/>
      <c r="E1937" s="114"/>
    </row>
    <row r="1938" spans="1:5" x14ac:dyDescent="0.25">
      <c r="A1938" s="113">
        <v>612515</v>
      </c>
      <c r="B1938" s="112" t="s">
        <v>287</v>
      </c>
      <c r="C1938" s="111">
        <f>VLOOKUP(A1938,cuc!$A$2:$H$2088,8,FALSE)</f>
        <v>0</v>
      </c>
      <c r="D1938" s="118"/>
      <c r="E1938" s="114"/>
    </row>
    <row r="1939" spans="1:5" x14ac:dyDescent="0.25">
      <c r="A1939" s="113">
        <v>612595</v>
      </c>
      <c r="B1939" s="112" t="s">
        <v>221</v>
      </c>
      <c r="C1939" s="111">
        <f>VLOOKUP(A1939,cuc!$A$2:$H$2088,8,FALSE)</f>
        <v>0</v>
      </c>
      <c r="D1939" s="118"/>
      <c r="E1939" s="114"/>
    </row>
    <row r="1940" spans="1:5" x14ac:dyDescent="0.25">
      <c r="A1940" s="113">
        <v>613000</v>
      </c>
      <c r="B1940" s="112" t="s">
        <v>286</v>
      </c>
      <c r="C1940" s="111">
        <f>VLOOKUP(A1940,cuc!$A$2:$H$2088,8,FALSE)</f>
        <v>0</v>
      </c>
      <c r="D1940" s="118"/>
      <c r="E1940" s="114"/>
    </row>
    <row r="1941" spans="1:5" x14ac:dyDescent="0.25">
      <c r="A1941" s="113">
        <v>613005</v>
      </c>
      <c r="B1941" s="112" t="s">
        <v>285</v>
      </c>
      <c r="C1941" s="111">
        <f>VLOOKUP(A1941,cuc!$A$2:$H$2088,8,FALSE)</f>
        <v>0</v>
      </c>
      <c r="D1941" s="118"/>
      <c r="E1941" s="114"/>
    </row>
    <row r="1942" spans="1:5" x14ac:dyDescent="0.25">
      <c r="A1942" s="113">
        <v>613010</v>
      </c>
      <c r="B1942" s="112" t="s">
        <v>284</v>
      </c>
      <c r="C1942" s="111">
        <f>VLOOKUP(A1942,cuc!$A$2:$H$2088,8,FALSE)</f>
        <v>0</v>
      </c>
      <c r="D1942" s="118"/>
      <c r="E1942" s="114"/>
    </row>
    <row r="1943" spans="1:5" x14ac:dyDescent="0.25">
      <c r="A1943" s="113">
        <v>613015</v>
      </c>
      <c r="B1943" s="112" t="s">
        <v>283</v>
      </c>
      <c r="C1943" s="111">
        <f>VLOOKUP(A1943,cuc!$A$2:$H$2088,8,FALSE)</f>
        <v>0</v>
      </c>
      <c r="D1943" s="118"/>
      <c r="E1943" s="114"/>
    </row>
    <row r="1944" spans="1:5" x14ac:dyDescent="0.25">
      <c r="A1944" s="113">
        <v>613020</v>
      </c>
      <c r="B1944" s="112" t="s">
        <v>282</v>
      </c>
      <c r="C1944" s="111">
        <f>VLOOKUP(A1944,cuc!$A$2:$H$2088,8,FALSE)</f>
        <v>0</v>
      </c>
      <c r="D1944" s="118"/>
      <c r="E1944" s="114"/>
    </row>
    <row r="1945" spans="1:5" x14ac:dyDescent="0.25">
      <c r="A1945" s="113">
        <v>613025</v>
      </c>
      <c r="B1945" s="112" t="s">
        <v>281</v>
      </c>
      <c r="C1945" s="111">
        <f>VLOOKUP(A1945,cuc!$A$2:$H$2088,8,FALSE)</f>
        <v>0</v>
      </c>
      <c r="D1945" s="118"/>
      <c r="E1945" s="114"/>
    </row>
    <row r="1946" spans="1:5" x14ac:dyDescent="0.25">
      <c r="A1946" s="113">
        <v>613095</v>
      </c>
      <c r="B1946" s="112" t="s">
        <v>221</v>
      </c>
      <c r="C1946" s="111">
        <f>VLOOKUP(A1946,cuc!$A$2:$H$2088,8,FALSE)</f>
        <v>0</v>
      </c>
      <c r="D1946" s="118"/>
      <c r="E1946" s="114"/>
    </row>
    <row r="1947" spans="1:5" x14ac:dyDescent="0.25">
      <c r="A1947" s="113">
        <v>613500</v>
      </c>
      <c r="B1947" s="112" t="s">
        <v>280</v>
      </c>
      <c r="C1947" s="111">
        <f>VLOOKUP(A1947,cuc!$A$2:$H$2088,8,FALSE)</f>
        <v>29840617009.07</v>
      </c>
      <c r="D1947" s="118"/>
      <c r="E1947" s="114"/>
    </row>
    <row r="1948" spans="1:5" x14ac:dyDescent="0.25">
      <c r="A1948" s="113">
        <v>613502</v>
      </c>
      <c r="B1948" s="112" t="s">
        <v>279</v>
      </c>
      <c r="C1948" s="111">
        <f>VLOOKUP(A1948,cuc!$A$2:$H$2088,8,FALSE)</f>
        <v>0</v>
      </c>
      <c r="D1948" s="118"/>
      <c r="E1948" s="114"/>
    </row>
    <row r="1949" spans="1:5" x14ac:dyDescent="0.25">
      <c r="A1949" s="113">
        <v>613504</v>
      </c>
      <c r="B1949" s="112" t="s">
        <v>278</v>
      </c>
      <c r="C1949" s="111">
        <f>VLOOKUP(A1949,cuc!$A$2:$H$2088,8,FALSE)</f>
        <v>0</v>
      </c>
      <c r="D1949" s="118"/>
      <c r="E1949" s="114"/>
    </row>
    <row r="1950" spans="1:5" x14ac:dyDescent="0.25">
      <c r="A1950" s="113">
        <v>613506</v>
      </c>
      <c r="B1950" s="112" t="s">
        <v>277</v>
      </c>
      <c r="C1950" s="111">
        <f>VLOOKUP(A1950,cuc!$A$2:$H$2088,8,FALSE)</f>
        <v>0</v>
      </c>
      <c r="D1950" s="118"/>
      <c r="E1950" s="114"/>
    </row>
    <row r="1951" spans="1:5" x14ac:dyDescent="0.25">
      <c r="A1951" s="113">
        <v>613508</v>
      </c>
      <c r="B1951" s="112" t="s">
        <v>276</v>
      </c>
      <c r="C1951" s="111">
        <f>VLOOKUP(A1951,cuc!$A$2:$H$2088,8,FALSE)</f>
        <v>0</v>
      </c>
      <c r="D1951" s="118"/>
      <c r="E1951" s="114"/>
    </row>
    <row r="1952" spans="1:5" x14ac:dyDescent="0.25">
      <c r="A1952" s="113">
        <v>613510</v>
      </c>
      <c r="B1952" s="112" t="s">
        <v>275</v>
      </c>
      <c r="C1952" s="111">
        <f>VLOOKUP(A1952,cuc!$A$2:$H$2088,8,FALSE)</f>
        <v>0</v>
      </c>
      <c r="D1952" s="118"/>
      <c r="E1952" s="114"/>
    </row>
    <row r="1953" spans="1:5" x14ac:dyDescent="0.25">
      <c r="A1953" s="113">
        <v>613512</v>
      </c>
      <c r="B1953" s="112" t="s">
        <v>274</v>
      </c>
      <c r="C1953" s="111">
        <f>VLOOKUP(A1953,cuc!$A$2:$H$2088,8,FALSE)</f>
        <v>0</v>
      </c>
      <c r="D1953" s="118"/>
      <c r="E1953" s="114"/>
    </row>
    <row r="1954" spans="1:5" x14ac:dyDescent="0.25">
      <c r="A1954" s="113">
        <v>613514</v>
      </c>
      <c r="B1954" s="112" t="s">
        <v>273</v>
      </c>
      <c r="C1954" s="111">
        <f>VLOOKUP(A1954,cuc!$A$2:$H$2088,8,FALSE)</f>
        <v>0</v>
      </c>
      <c r="D1954" s="118"/>
      <c r="E1954" s="114"/>
    </row>
    <row r="1955" spans="1:5" x14ac:dyDescent="0.25">
      <c r="A1955" s="113">
        <v>613516</v>
      </c>
      <c r="B1955" s="112" t="s">
        <v>272</v>
      </c>
      <c r="C1955" s="111">
        <f>VLOOKUP(A1955,cuc!$A$2:$H$2088,8,FALSE)</f>
        <v>0</v>
      </c>
      <c r="D1955" s="118"/>
      <c r="E1955" s="114"/>
    </row>
    <row r="1956" spans="1:5" x14ac:dyDescent="0.25">
      <c r="A1956" s="113">
        <v>613518</v>
      </c>
      <c r="B1956" s="112" t="s">
        <v>271</v>
      </c>
      <c r="C1956" s="111">
        <f>VLOOKUP(A1956,cuc!$A$2:$H$2088,8,FALSE)</f>
        <v>0</v>
      </c>
      <c r="D1956" s="118"/>
      <c r="E1956" s="114"/>
    </row>
    <row r="1957" spans="1:5" x14ac:dyDescent="0.25">
      <c r="A1957" s="113">
        <v>613520</v>
      </c>
      <c r="B1957" s="112" t="s">
        <v>270</v>
      </c>
      <c r="C1957" s="111">
        <f>VLOOKUP(A1957,cuc!$A$2:$H$2088,8,FALSE)</f>
        <v>7736637359.04</v>
      </c>
      <c r="D1957" s="118"/>
      <c r="E1957" s="114"/>
    </row>
    <row r="1958" spans="1:5" x14ac:dyDescent="0.25">
      <c r="A1958" s="113">
        <v>613522</v>
      </c>
      <c r="B1958" s="112" t="s">
        <v>269</v>
      </c>
      <c r="C1958" s="111">
        <f>VLOOKUP(A1958,cuc!$A$2:$H$2088,8,FALSE)</f>
        <v>22103979650.029999</v>
      </c>
      <c r="D1958" s="118"/>
      <c r="E1958" s="114"/>
    </row>
    <row r="1959" spans="1:5" x14ac:dyDescent="0.25">
      <c r="A1959" s="113">
        <v>613524</v>
      </c>
      <c r="B1959" s="112" t="s">
        <v>268</v>
      </c>
      <c r="C1959" s="111">
        <f>VLOOKUP(A1959,cuc!$A$2:$H$2088,8,FALSE)</f>
        <v>0</v>
      </c>
      <c r="D1959" s="118"/>
      <c r="E1959" s="114"/>
    </row>
    <row r="1960" spans="1:5" x14ac:dyDescent="0.25">
      <c r="A1960" s="113">
        <v>613526</v>
      </c>
      <c r="B1960" s="112" t="s">
        <v>267</v>
      </c>
      <c r="C1960" s="111">
        <f>VLOOKUP(A1960,cuc!$A$2:$H$2088,8,FALSE)</f>
        <v>0</v>
      </c>
      <c r="D1960" s="118"/>
      <c r="E1960" s="114"/>
    </row>
    <row r="1961" spans="1:5" x14ac:dyDescent="0.25">
      <c r="A1961" s="113">
        <v>613528</v>
      </c>
      <c r="B1961" s="112" t="s">
        <v>266</v>
      </c>
      <c r="C1961" s="111">
        <f>VLOOKUP(A1961,cuc!$A$2:$H$2088,8,FALSE)</f>
        <v>0</v>
      </c>
      <c r="D1961" s="118"/>
      <c r="E1961" s="114"/>
    </row>
    <row r="1962" spans="1:5" x14ac:dyDescent="0.25">
      <c r="A1962" s="113">
        <v>613530</v>
      </c>
      <c r="B1962" s="112" t="s">
        <v>265</v>
      </c>
      <c r="C1962" s="111">
        <f>VLOOKUP(A1962,cuc!$A$2:$H$2088,8,FALSE)</f>
        <v>0</v>
      </c>
      <c r="D1962" s="118"/>
      <c r="E1962" s="114"/>
    </row>
    <row r="1963" spans="1:5" x14ac:dyDescent="0.25">
      <c r="A1963" s="113">
        <v>613532</v>
      </c>
      <c r="B1963" s="112" t="s">
        <v>264</v>
      </c>
      <c r="C1963" s="111">
        <f>VLOOKUP(A1963,cuc!$A$2:$H$2088,8,FALSE)</f>
        <v>0</v>
      </c>
      <c r="D1963" s="118"/>
      <c r="E1963" s="114"/>
    </row>
    <row r="1964" spans="1:5" x14ac:dyDescent="0.25">
      <c r="A1964" s="113">
        <v>613534</v>
      </c>
      <c r="B1964" s="112" t="s">
        <v>263</v>
      </c>
      <c r="C1964" s="111">
        <f>VLOOKUP(A1964,cuc!$A$2:$H$2088,8,FALSE)</f>
        <v>0</v>
      </c>
      <c r="D1964" s="118"/>
      <c r="E1964" s="114"/>
    </row>
    <row r="1965" spans="1:5" x14ac:dyDescent="0.25">
      <c r="A1965" s="113">
        <v>613536</v>
      </c>
      <c r="B1965" s="112" t="s">
        <v>262</v>
      </c>
      <c r="C1965" s="111">
        <f>VLOOKUP(A1965,cuc!$A$2:$H$2088,8,FALSE)</f>
        <v>0</v>
      </c>
      <c r="D1965" s="118"/>
      <c r="E1965" s="114"/>
    </row>
    <row r="1966" spans="1:5" x14ac:dyDescent="0.25">
      <c r="A1966" s="113">
        <v>613538</v>
      </c>
      <c r="B1966" s="112" t="s">
        <v>261</v>
      </c>
      <c r="C1966" s="111">
        <f>VLOOKUP(A1966,cuc!$A$2:$H$2088,8,FALSE)</f>
        <v>0</v>
      </c>
      <c r="D1966" s="118"/>
      <c r="E1966" s="114"/>
    </row>
    <row r="1967" spans="1:5" x14ac:dyDescent="0.25">
      <c r="A1967" s="113">
        <v>613540</v>
      </c>
      <c r="B1967" s="112" t="s">
        <v>260</v>
      </c>
      <c r="C1967" s="111">
        <f>VLOOKUP(A1967,cuc!$A$2:$H$2088,8,FALSE)</f>
        <v>0</v>
      </c>
      <c r="D1967" s="118"/>
      <c r="E1967" s="114"/>
    </row>
    <row r="1968" spans="1:5" x14ac:dyDescent="0.25">
      <c r="A1968" s="113">
        <v>613542</v>
      </c>
      <c r="B1968" s="112" t="s">
        <v>259</v>
      </c>
      <c r="C1968" s="111">
        <f>VLOOKUP(A1968,cuc!$A$2:$H$2088,8,FALSE)</f>
        <v>0</v>
      </c>
      <c r="D1968" s="118"/>
      <c r="E1968" s="114"/>
    </row>
    <row r="1969" spans="1:5" x14ac:dyDescent="0.25">
      <c r="A1969" s="113">
        <v>613544</v>
      </c>
      <c r="B1969" s="112" t="s">
        <v>258</v>
      </c>
      <c r="C1969" s="111">
        <f>VLOOKUP(A1969,cuc!$A$2:$H$2088,8,FALSE)</f>
        <v>0</v>
      </c>
      <c r="D1969" s="118"/>
      <c r="E1969" s="114"/>
    </row>
    <row r="1970" spans="1:5" x14ac:dyDescent="0.25">
      <c r="A1970" s="113">
        <v>613546</v>
      </c>
      <c r="B1970" s="112" t="s">
        <v>257</v>
      </c>
      <c r="C1970" s="111">
        <f>VLOOKUP(A1970,cuc!$A$2:$H$2088,8,FALSE)</f>
        <v>0</v>
      </c>
      <c r="D1970" s="118"/>
      <c r="E1970" s="114"/>
    </row>
    <row r="1971" spans="1:5" x14ac:dyDescent="0.25">
      <c r="A1971" s="113">
        <v>613548</v>
      </c>
      <c r="B1971" s="112" t="s">
        <v>256</v>
      </c>
      <c r="C1971" s="111">
        <f>VLOOKUP(A1971,cuc!$A$2:$H$2088,8,FALSE)</f>
        <v>0</v>
      </c>
      <c r="D1971" s="118"/>
      <c r="E1971" s="114"/>
    </row>
    <row r="1972" spans="1:5" x14ac:dyDescent="0.25">
      <c r="A1972" s="113">
        <v>613550</v>
      </c>
      <c r="B1972" s="112" t="s">
        <v>255</v>
      </c>
      <c r="C1972" s="111">
        <f>VLOOKUP(A1972,cuc!$A$2:$H$2088,8,FALSE)</f>
        <v>0</v>
      </c>
      <c r="D1972" s="118"/>
      <c r="E1972" s="114"/>
    </row>
    <row r="1973" spans="1:5" x14ac:dyDescent="0.25">
      <c r="A1973" s="113">
        <v>613552</v>
      </c>
      <c r="B1973" s="112" t="s">
        <v>254</v>
      </c>
      <c r="C1973" s="111">
        <f>VLOOKUP(A1973,cuc!$A$2:$H$2088,8,FALSE)</f>
        <v>0</v>
      </c>
      <c r="D1973" s="118"/>
      <c r="E1973" s="114"/>
    </row>
    <row r="1974" spans="1:5" x14ac:dyDescent="0.25">
      <c r="A1974" s="113">
        <v>613554</v>
      </c>
      <c r="B1974" s="112" t="s">
        <v>253</v>
      </c>
      <c r="C1974" s="111">
        <f>VLOOKUP(A1974,cuc!$A$2:$H$2088,8,FALSE)</f>
        <v>0</v>
      </c>
      <c r="D1974" s="118"/>
      <c r="E1974" s="114"/>
    </row>
    <row r="1975" spans="1:5" x14ac:dyDescent="0.25">
      <c r="A1975" s="113">
        <v>613556</v>
      </c>
      <c r="B1975" s="112" t="s">
        <v>252</v>
      </c>
      <c r="C1975" s="111">
        <f>VLOOKUP(A1975,cuc!$A$2:$H$2088,8,FALSE)</f>
        <v>0</v>
      </c>
      <c r="D1975" s="118"/>
      <c r="E1975" s="114"/>
    </row>
    <row r="1976" spans="1:5" x14ac:dyDescent="0.25">
      <c r="A1976" s="113">
        <v>613558</v>
      </c>
      <c r="B1976" s="112" t="s">
        <v>251</v>
      </c>
      <c r="C1976" s="111">
        <f>VLOOKUP(A1976,cuc!$A$2:$H$2088,8,FALSE)</f>
        <v>0</v>
      </c>
      <c r="D1976" s="118"/>
      <c r="E1976" s="114"/>
    </row>
    <row r="1977" spans="1:5" x14ac:dyDescent="0.25">
      <c r="A1977" s="113">
        <v>613560</v>
      </c>
      <c r="B1977" s="112" t="s">
        <v>250</v>
      </c>
      <c r="C1977" s="111">
        <f>VLOOKUP(A1977,cuc!$A$2:$H$2088,8,FALSE)</f>
        <v>0</v>
      </c>
      <c r="D1977" s="118"/>
      <c r="E1977" s="114"/>
    </row>
    <row r="1978" spans="1:5" x14ac:dyDescent="0.25">
      <c r="A1978" s="113">
        <v>613562</v>
      </c>
      <c r="B1978" s="112" t="s">
        <v>249</v>
      </c>
      <c r="C1978" s="111">
        <f>VLOOKUP(A1978,cuc!$A$2:$H$2088,8,FALSE)</f>
        <v>0</v>
      </c>
      <c r="D1978" s="118"/>
      <c r="E1978" s="114"/>
    </row>
    <row r="1979" spans="1:5" x14ac:dyDescent="0.25">
      <c r="A1979" s="113">
        <v>613564</v>
      </c>
      <c r="B1979" s="112" t="s">
        <v>248</v>
      </c>
      <c r="C1979" s="111">
        <f>VLOOKUP(A1979,cuc!$A$2:$H$2088,8,FALSE)</f>
        <v>0</v>
      </c>
      <c r="D1979" s="118"/>
      <c r="E1979" s="114"/>
    </row>
    <row r="1980" spans="1:5" x14ac:dyDescent="0.25">
      <c r="A1980" s="113">
        <v>613566</v>
      </c>
      <c r="B1980" s="112" t="s">
        <v>247</v>
      </c>
      <c r="C1980" s="111">
        <f>VLOOKUP(A1980,cuc!$A$2:$H$2088,8,FALSE)</f>
        <v>0</v>
      </c>
      <c r="D1980" s="118"/>
      <c r="E1980" s="114"/>
    </row>
    <row r="1981" spans="1:5" x14ac:dyDescent="0.25">
      <c r="A1981" s="113">
        <v>613568</v>
      </c>
      <c r="B1981" s="112" t="s">
        <v>246</v>
      </c>
      <c r="C1981" s="111">
        <f>VLOOKUP(A1981,cuc!$A$2:$H$2088,8,FALSE)</f>
        <v>0</v>
      </c>
      <c r="D1981" s="118"/>
      <c r="E1981" s="114"/>
    </row>
    <row r="1982" spans="1:5" x14ac:dyDescent="0.25">
      <c r="A1982" s="113">
        <v>613570</v>
      </c>
      <c r="B1982" s="112" t="s">
        <v>245</v>
      </c>
      <c r="C1982" s="111">
        <f>VLOOKUP(A1982,cuc!$A$2:$H$2088,8,FALSE)</f>
        <v>0</v>
      </c>
      <c r="D1982" s="118"/>
      <c r="E1982" s="114"/>
    </row>
    <row r="1983" spans="1:5" x14ac:dyDescent="0.25">
      <c r="A1983" s="113">
        <v>613572</v>
      </c>
      <c r="B1983" s="112" t="s">
        <v>244</v>
      </c>
      <c r="C1983" s="111">
        <f>VLOOKUP(A1983,cuc!$A$2:$H$2088,8,FALSE)</f>
        <v>0</v>
      </c>
      <c r="D1983" s="118"/>
      <c r="E1983" s="114"/>
    </row>
    <row r="1984" spans="1:5" x14ac:dyDescent="0.25">
      <c r="A1984" s="113">
        <v>613595</v>
      </c>
      <c r="B1984" s="112" t="s">
        <v>243</v>
      </c>
      <c r="C1984" s="111">
        <f>VLOOKUP(A1984,cuc!$A$2:$H$2088,8,FALSE)</f>
        <v>0</v>
      </c>
      <c r="D1984" s="118"/>
      <c r="E1984" s="114"/>
    </row>
    <row r="1985" spans="1:5" x14ac:dyDescent="0.25">
      <c r="A1985" s="113">
        <v>614000</v>
      </c>
      <c r="B1985" s="112" t="s">
        <v>242</v>
      </c>
      <c r="C1985" s="111">
        <f>VLOOKUP(A1985,cuc!$A$2:$H$2088,8,FALSE)</f>
        <v>0</v>
      </c>
      <c r="D1985" s="118"/>
      <c r="E1985" s="114"/>
    </row>
    <row r="1986" spans="1:5" x14ac:dyDescent="0.25">
      <c r="A1986" s="113">
        <v>614005</v>
      </c>
      <c r="B1986" s="112" t="s">
        <v>241</v>
      </c>
      <c r="C1986" s="111">
        <f>VLOOKUP(A1986,cuc!$A$2:$H$2088,8,FALSE)</f>
        <v>0</v>
      </c>
      <c r="D1986" s="118"/>
      <c r="E1986" s="114"/>
    </row>
    <row r="1987" spans="1:5" x14ac:dyDescent="0.25">
      <c r="A1987" s="113">
        <v>614010</v>
      </c>
      <c r="B1987" s="112" t="s">
        <v>240</v>
      </c>
      <c r="C1987" s="111">
        <f>VLOOKUP(A1987,cuc!$A$2:$H$2088,8,FALSE)</f>
        <v>0</v>
      </c>
      <c r="D1987" s="118"/>
      <c r="E1987" s="114"/>
    </row>
    <row r="1988" spans="1:5" x14ac:dyDescent="0.25">
      <c r="A1988" s="113">
        <v>614015</v>
      </c>
      <c r="B1988" s="112" t="s">
        <v>239</v>
      </c>
      <c r="C1988" s="111">
        <f>VLOOKUP(A1988,cuc!$A$2:$H$2088,8,FALSE)</f>
        <v>0</v>
      </c>
      <c r="D1988" s="118"/>
      <c r="E1988" s="114"/>
    </row>
    <row r="1989" spans="1:5" x14ac:dyDescent="0.25">
      <c r="A1989" s="113">
        <v>614020</v>
      </c>
      <c r="B1989" s="112" t="s">
        <v>238</v>
      </c>
      <c r="C1989" s="111">
        <f>VLOOKUP(A1989,cuc!$A$2:$H$2088,8,FALSE)</f>
        <v>0</v>
      </c>
      <c r="D1989" s="118"/>
      <c r="E1989" s="114"/>
    </row>
    <row r="1990" spans="1:5" x14ac:dyDescent="0.25">
      <c r="A1990" s="113">
        <v>614095</v>
      </c>
      <c r="B1990" s="112" t="s">
        <v>221</v>
      </c>
      <c r="C1990" s="111">
        <f>VLOOKUP(A1990,cuc!$A$2:$H$2088,8,FALSE)</f>
        <v>0</v>
      </c>
      <c r="D1990" s="118"/>
      <c r="E1990" s="114"/>
    </row>
    <row r="1991" spans="1:5" x14ac:dyDescent="0.25">
      <c r="A1991" s="113">
        <v>614500</v>
      </c>
      <c r="B1991" s="112" t="s">
        <v>237</v>
      </c>
      <c r="C1991" s="111">
        <f>VLOOKUP(A1991,cuc!$A$2:$H$2088,8,FALSE)</f>
        <v>0</v>
      </c>
      <c r="D1991" s="118"/>
      <c r="E1991" s="114"/>
    </row>
    <row r="1992" spans="1:5" x14ac:dyDescent="0.25">
      <c r="A1992" s="113">
        <v>614505</v>
      </c>
      <c r="B1992" s="112" t="s">
        <v>236</v>
      </c>
      <c r="C1992" s="111">
        <f>VLOOKUP(A1992,cuc!$A$2:$H$2088,8,FALSE)</f>
        <v>0</v>
      </c>
      <c r="D1992" s="118"/>
      <c r="E1992" s="114"/>
    </row>
    <row r="1993" spans="1:5" x14ac:dyDescent="0.25">
      <c r="A1993" s="113">
        <v>614510</v>
      </c>
      <c r="B1993" s="112" t="s">
        <v>235</v>
      </c>
      <c r="C1993" s="111">
        <f>VLOOKUP(A1993,cuc!$A$2:$H$2088,8,FALSE)</f>
        <v>0</v>
      </c>
      <c r="D1993" s="118"/>
      <c r="E1993" s="114"/>
    </row>
    <row r="1994" spans="1:5" x14ac:dyDescent="0.25">
      <c r="A1994" s="113">
        <v>614515</v>
      </c>
      <c r="B1994" s="112" t="s">
        <v>234</v>
      </c>
      <c r="C1994" s="111">
        <f>VLOOKUP(A1994,cuc!$A$2:$H$2088,8,FALSE)</f>
        <v>0</v>
      </c>
      <c r="D1994" s="118"/>
      <c r="E1994" s="114"/>
    </row>
    <row r="1995" spans="1:5" x14ac:dyDescent="0.25">
      <c r="A1995" s="113">
        <v>614520</v>
      </c>
      <c r="B1995" s="112" t="s">
        <v>233</v>
      </c>
      <c r="C1995" s="111">
        <f>VLOOKUP(A1995,cuc!$A$2:$H$2088,8,FALSE)</f>
        <v>0</v>
      </c>
      <c r="D1995" s="118"/>
      <c r="E1995" s="114"/>
    </row>
    <row r="1996" spans="1:5" x14ac:dyDescent="0.25">
      <c r="A1996" s="113">
        <v>614525</v>
      </c>
      <c r="B1996" s="112" t="s">
        <v>232</v>
      </c>
      <c r="C1996" s="111">
        <f>VLOOKUP(A1996,cuc!$A$2:$H$2088,8,FALSE)</f>
        <v>0</v>
      </c>
      <c r="D1996" s="118"/>
      <c r="E1996" s="114"/>
    </row>
    <row r="1997" spans="1:5" x14ac:dyDescent="0.25">
      <c r="A1997" s="113">
        <v>614530</v>
      </c>
      <c r="B1997" s="112" t="s">
        <v>231</v>
      </c>
      <c r="C1997" s="111">
        <f>VLOOKUP(A1997,cuc!$A$2:$H$2088,8,FALSE)</f>
        <v>0</v>
      </c>
      <c r="D1997" s="118"/>
      <c r="E1997" s="114"/>
    </row>
    <row r="1998" spans="1:5" x14ac:dyDescent="0.25">
      <c r="A1998" s="113">
        <v>614535</v>
      </c>
      <c r="B1998" s="112" t="s">
        <v>230</v>
      </c>
      <c r="C1998" s="111">
        <f>VLOOKUP(A1998,cuc!$A$2:$H$2088,8,FALSE)</f>
        <v>0</v>
      </c>
      <c r="D1998" s="118"/>
      <c r="E1998" s="114"/>
    </row>
    <row r="1999" spans="1:5" x14ac:dyDescent="0.25">
      <c r="A1999" s="113">
        <v>614540</v>
      </c>
      <c r="B1999" s="112" t="s">
        <v>229</v>
      </c>
      <c r="C1999" s="111">
        <f>VLOOKUP(A1999,cuc!$A$2:$H$2088,8,FALSE)</f>
        <v>0</v>
      </c>
      <c r="D1999" s="118"/>
      <c r="E1999" s="114"/>
    </row>
    <row r="2000" spans="1:5" x14ac:dyDescent="0.25">
      <c r="A2000" s="113">
        <v>614545</v>
      </c>
      <c r="B2000" s="112" t="s">
        <v>228</v>
      </c>
      <c r="C2000" s="111">
        <f>VLOOKUP(A2000,cuc!$A$2:$H$2088,8,FALSE)</f>
        <v>0</v>
      </c>
      <c r="D2000" s="118"/>
      <c r="E2000" s="114"/>
    </row>
    <row r="2001" spans="1:5" x14ac:dyDescent="0.25">
      <c r="A2001" s="113">
        <v>614550</v>
      </c>
      <c r="B2001" s="112" t="s">
        <v>227</v>
      </c>
      <c r="C2001" s="111">
        <f>VLOOKUP(A2001,cuc!$A$2:$H$2088,8,FALSE)</f>
        <v>0</v>
      </c>
      <c r="D2001" s="118"/>
      <c r="E2001" s="114"/>
    </row>
    <row r="2002" spans="1:5" x14ac:dyDescent="0.25">
      <c r="A2002" s="113">
        <v>614555</v>
      </c>
      <c r="B2002" s="112" t="s">
        <v>226</v>
      </c>
      <c r="C2002" s="111">
        <f>VLOOKUP(A2002,cuc!$A$2:$H$2088,8,FALSE)</f>
        <v>0</v>
      </c>
      <c r="D2002" s="118"/>
      <c r="E2002" s="114"/>
    </row>
    <row r="2003" spans="1:5" x14ac:dyDescent="0.25">
      <c r="A2003" s="113">
        <v>614560</v>
      </c>
      <c r="B2003" s="112" t="s">
        <v>225</v>
      </c>
      <c r="C2003" s="111">
        <f>VLOOKUP(A2003,cuc!$A$2:$H$2088,8,FALSE)</f>
        <v>0</v>
      </c>
      <c r="D2003" s="118"/>
      <c r="E2003" s="114"/>
    </row>
    <row r="2004" spans="1:5" x14ac:dyDescent="0.25">
      <c r="A2004" s="113">
        <v>614570</v>
      </c>
      <c r="B2004" s="112" t="s">
        <v>224</v>
      </c>
      <c r="C2004" s="111">
        <f>VLOOKUP(A2004,cuc!$A$2:$H$2088,8,FALSE)</f>
        <v>0</v>
      </c>
      <c r="D2004" s="118"/>
      <c r="E2004" s="114"/>
    </row>
    <row r="2005" spans="1:5" x14ac:dyDescent="0.25">
      <c r="A2005" s="113">
        <v>614575</v>
      </c>
      <c r="B2005" s="112" t="s">
        <v>223</v>
      </c>
      <c r="C2005" s="111">
        <f>VLOOKUP(A2005,cuc!$A$2:$H$2088,8,FALSE)</f>
        <v>0</v>
      </c>
      <c r="D2005" s="118"/>
      <c r="E2005" s="114"/>
    </row>
    <row r="2006" spans="1:5" x14ac:dyDescent="0.25">
      <c r="A2006" s="113">
        <v>614580</v>
      </c>
      <c r="B2006" s="112" t="s">
        <v>222</v>
      </c>
      <c r="C2006" s="111">
        <f>VLOOKUP(A2006,cuc!$A$2:$H$2088,8,FALSE)</f>
        <v>0</v>
      </c>
      <c r="D2006" s="118"/>
      <c r="E2006" s="114"/>
    </row>
    <row r="2007" spans="1:5" x14ac:dyDescent="0.25">
      <c r="A2007" s="113">
        <v>614595</v>
      </c>
      <c r="B2007" s="112" t="s">
        <v>221</v>
      </c>
      <c r="C2007" s="111">
        <f>VLOOKUP(A2007,cuc!$A$2:$H$2088,8,FALSE)</f>
        <v>0</v>
      </c>
      <c r="D2007" s="118"/>
      <c r="E2007" s="114"/>
    </row>
    <row r="2008" spans="1:5" x14ac:dyDescent="0.25">
      <c r="A2008" s="113">
        <v>615000</v>
      </c>
      <c r="B2008" s="112" t="s">
        <v>220</v>
      </c>
      <c r="C2008" s="111">
        <f>VLOOKUP(A2008,cuc!$A$2:$H$2088,8,FALSE)</f>
        <v>0</v>
      </c>
      <c r="D2008" s="118"/>
      <c r="E2008" s="114"/>
    </row>
    <row r="2009" spans="1:5" x14ac:dyDescent="0.25">
      <c r="A2009" s="113">
        <v>615005</v>
      </c>
      <c r="B2009" s="112" t="s">
        <v>219</v>
      </c>
      <c r="C2009" s="111">
        <f>VLOOKUP(A2009,cuc!$A$2:$H$2088,8,FALSE)</f>
        <v>0</v>
      </c>
      <c r="D2009" s="118"/>
      <c r="E2009" s="114"/>
    </row>
    <row r="2010" spans="1:5" x14ac:dyDescent="0.25">
      <c r="A2010" s="113">
        <v>615010</v>
      </c>
      <c r="B2010" s="112" t="s">
        <v>218</v>
      </c>
      <c r="C2010" s="111">
        <f>VLOOKUP(A2010,cuc!$A$2:$H$2088,8,FALSE)</f>
        <v>0</v>
      </c>
      <c r="D2010" s="118"/>
      <c r="E2010" s="114"/>
    </row>
    <row r="2011" spans="1:5" x14ac:dyDescent="0.25">
      <c r="A2011" s="113">
        <v>615015</v>
      </c>
      <c r="B2011" s="112" t="s">
        <v>217</v>
      </c>
      <c r="C2011" s="111">
        <f>VLOOKUP(A2011,cuc!$A$2:$H$2088,8,FALSE)</f>
        <v>0</v>
      </c>
      <c r="D2011" s="118"/>
      <c r="E2011" s="114"/>
    </row>
    <row r="2012" spans="1:5" x14ac:dyDescent="0.25">
      <c r="A2012" s="113">
        <v>615020</v>
      </c>
      <c r="B2012" s="112" t="s">
        <v>216</v>
      </c>
      <c r="C2012" s="111">
        <f>VLOOKUP(A2012,cuc!$A$2:$H$2088,8,FALSE)</f>
        <v>0</v>
      </c>
      <c r="D2012" s="118"/>
      <c r="E2012" s="114"/>
    </row>
    <row r="2013" spans="1:5" x14ac:dyDescent="0.25">
      <c r="A2013" s="113">
        <v>615025</v>
      </c>
      <c r="B2013" s="112" t="s">
        <v>215</v>
      </c>
      <c r="C2013" s="111">
        <f>VLOOKUP(A2013,cuc!$A$2:$H$2088,8,FALSE)</f>
        <v>0</v>
      </c>
      <c r="D2013" s="118"/>
      <c r="E2013" s="114"/>
    </row>
    <row r="2014" spans="1:5" x14ac:dyDescent="0.25">
      <c r="A2014" s="113">
        <v>615035</v>
      </c>
      <c r="B2014" s="112" t="s">
        <v>214</v>
      </c>
      <c r="C2014" s="111">
        <f>VLOOKUP(A2014,cuc!$A$2:$H$2088,8,FALSE)</f>
        <v>0</v>
      </c>
      <c r="D2014" s="118"/>
      <c r="E2014" s="114"/>
    </row>
    <row r="2015" spans="1:5" x14ac:dyDescent="0.25">
      <c r="A2015" s="113">
        <v>615095</v>
      </c>
      <c r="B2015" s="112" t="s">
        <v>213</v>
      </c>
      <c r="C2015" s="111">
        <f>VLOOKUP(A2015,cuc!$A$2:$H$2088,8,FALSE)</f>
        <v>0</v>
      </c>
      <c r="D2015" s="118"/>
      <c r="E2015" s="114"/>
    </row>
    <row r="2016" spans="1:5" x14ac:dyDescent="0.25">
      <c r="A2016" s="113">
        <v>615500</v>
      </c>
      <c r="B2016" s="112" t="s">
        <v>212</v>
      </c>
      <c r="C2016" s="111">
        <f>VLOOKUP(A2016,cuc!$A$2:$H$2088,8,FALSE)</f>
        <v>0</v>
      </c>
      <c r="D2016" s="118"/>
      <c r="E2016" s="114"/>
    </row>
    <row r="2017" spans="1:5" x14ac:dyDescent="0.25">
      <c r="A2017" s="113">
        <v>616000</v>
      </c>
      <c r="B2017" s="112" t="s">
        <v>211</v>
      </c>
      <c r="C2017" s="111">
        <f>VLOOKUP(A2017,cuc!$A$2:$H$2088,8,FALSE)</f>
        <v>0</v>
      </c>
      <c r="D2017" s="118"/>
      <c r="E2017" s="114"/>
    </row>
    <row r="2018" spans="1:5" x14ac:dyDescent="0.25">
      <c r="A2018" s="113">
        <v>616500</v>
      </c>
      <c r="B2018" s="112" t="s">
        <v>210</v>
      </c>
      <c r="C2018" s="111">
        <f>VLOOKUP(A2018,cuc!$A$2:$H$2088,8,FALSE)</f>
        <v>0</v>
      </c>
      <c r="D2018" s="118"/>
      <c r="E2018" s="114"/>
    </row>
    <row r="2019" spans="1:5" x14ac:dyDescent="0.25">
      <c r="A2019" s="113">
        <v>617000</v>
      </c>
      <c r="B2019" s="112" t="s">
        <v>209</v>
      </c>
      <c r="C2019" s="111">
        <f>VLOOKUP(A2019,cuc!$A$2:$H$2088,8,FALSE)</f>
        <v>0</v>
      </c>
      <c r="D2019" s="118"/>
      <c r="E2019" s="114"/>
    </row>
    <row r="2020" spans="1:5" x14ac:dyDescent="0.25">
      <c r="A2020" s="113">
        <v>617500</v>
      </c>
      <c r="B2020" s="112" t="s">
        <v>208</v>
      </c>
      <c r="C2020" s="111">
        <f>VLOOKUP(A2020,cuc!$A$2:$H$2088,8,FALSE)</f>
        <v>0</v>
      </c>
      <c r="D2020" s="118"/>
      <c r="E2020" s="114"/>
    </row>
    <row r="2021" spans="1:5" x14ac:dyDescent="0.25">
      <c r="A2021" s="113">
        <v>620000</v>
      </c>
      <c r="B2021" s="112" t="s">
        <v>207</v>
      </c>
      <c r="C2021" s="111">
        <f>VLOOKUP(A2021,cuc!$A$2:$H$2088,8,FALSE)</f>
        <v>0</v>
      </c>
      <c r="D2021" s="118"/>
      <c r="E2021" s="114"/>
    </row>
    <row r="2022" spans="1:5" x14ac:dyDescent="0.25">
      <c r="A2022" s="113">
        <v>620500</v>
      </c>
      <c r="B2022" s="112" t="s">
        <v>206</v>
      </c>
      <c r="C2022" s="111">
        <f>VLOOKUP(A2022,cuc!$A$2:$H$2088,8,FALSE)</f>
        <v>0</v>
      </c>
      <c r="D2022" s="118"/>
      <c r="E2022" s="114"/>
    </row>
    <row r="2023" spans="1:5" x14ac:dyDescent="0.25">
      <c r="A2023" s="113">
        <v>621000</v>
      </c>
      <c r="B2023" s="112" t="s">
        <v>205</v>
      </c>
      <c r="C2023" s="111">
        <f>VLOOKUP(A2023,cuc!$A$2:$H$2088,8,FALSE)</f>
        <v>0</v>
      </c>
      <c r="D2023" s="118"/>
      <c r="E2023" s="114"/>
    </row>
    <row r="2024" spans="1:5" x14ac:dyDescent="0.25">
      <c r="A2024" s="113">
        <v>621500</v>
      </c>
      <c r="B2024" s="112" t="s">
        <v>204</v>
      </c>
      <c r="C2024" s="111">
        <f>VLOOKUP(A2024,cuc!$A$2:$H$2088,8,FALSE)</f>
        <v>0</v>
      </c>
      <c r="D2024" s="118"/>
      <c r="E2024" s="114"/>
    </row>
    <row r="2025" spans="1:5" x14ac:dyDescent="0.25">
      <c r="A2025" s="113">
        <v>622000</v>
      </c>
      <c r="B2025" s="112" t="s">
        <v>203</v>
      </c>
      <c r="C2025" s="111">
        <f>VLOOKUP(A2025,cuc!$A$2:$H$2088,8,FALSE)</f>
        <v>0</v>
      </c>
      <c r="D2025" s="118"/>
      <c r="E2025" s="114"/>
    </row>
    <row r="2026" spans="1:5" x14ac:dyDescent="0.25">
      <c r="A2026" s="113">
        <v>700000</v>
      </c>
      <c r="B2026" s="112" t="s">
        <v>202</v>
      </c>
      <c r="C2026" s="111">
        <f>VLOOKUP(A2026,cuc!$A$2:$H$2088,8,FALSE)</f>
        <v>0</v>
      </c>
      <c r="D2026" s="118"/>
      <c r="E2026" s="114"/>
    </row>
    <row r="2027" spans="1:5" x14ac:dyDescent="0.25">
      <c r="A2027" s="113">
        <v>710000</v>
      </c>
      <c r="B2027" s="112" t="s">
        <v>201</v>
      </c>
      <c r="C2027" s="111">
        <f>VLOOKUP(A2027,cuc!$A$2:$H$2088,8,FALSE)</f>
        <v>0</v>
      </c>
      <c r="D2027" s="118"/>
      <c r="E2027" s="114"/>
    </row>
    <row r="2028" spans="1:5" x14ac:dyDescent="0.25">
      <c r="A2028" s="113">
        <v>710500</v>
      </c>
      <c r="B2028" s="112" t="s">
        <v>200</v>
      </c>
      <c r="C2028" s="111">
        <f>VLOOKUP(A2028,cuc!$A$2:$H$2088,8,FALSE)</f>
        <v>0</v>
      </c>
      <c r="D2028" s="118"/>
      <c r="E2028" s="114"/>
    </row>
    <row r="2029" spans="1:5" x14ac:dyDescent="0.25">
      <c r="A2029" s="113">
        <v>711000</v>
      </c>
      <c r="B2029" s="112" t="s">
        <v>199</v>
      </c>
      <c r="C2029" s="111">
        <f>VLOOKUP(A2029,cuc!$A$2:$H$2088,8,FALSE)</f>
        <v>0</v>
      </c>
      <c r="D2029" s="118"/>
      <c r="E2029" s="114"/>
    </row>
    <row r="2030" spans="1:5" x14ac:dyDescent="0.25">
      <c r="A2030" s="113">
        <v>711500</v>
      </c>
      <c r="B2030" s="112" t="s">
        <v>198</v>
      </c>
      <c r="C2030" s="111">
        <f>VLOOKUP(A2030,cuc!$A$2:$H$2088,8,FALSE)</f>
        <v>0</v>
      </c>
      <c r="D2030" s="118"/>
      <c r="E2030" s="114"/>
    </row>
    <row r="2031" spans="1:5" x14ac:dyDescent="0.25">
      <c r="A2031" s="113">
        <v>800000</v>
      </c>
      <c r="B2031" s="112" t="s">
        <v>197</v>
      </c>
      <c r="C2031" s="111">
        <f>VLOOKUP(A2031,cuc!$A$2:$H$2088,8,FALSE)</f>
        <v>0</v>
      </c>
      <c r="D2031" s="118"/>
      <c r="E2031" s="114"/>
    </row>
    <row r="2032" spans="1:5" x14ac:dyDescent="0.25">
      <c r="A2032" s="113">
        <v>810000</v>
      </c>
      <c r="B2032" s="112" t="s">
        <v>196</v>
      </c>
      <c r="C2032" s="111">
        <f>VLOOKUP(A2032,cuc!$A$2:$H$2088,8,FALSE)</f>
        <v>245749880</v>
      </c>
      <c r="D2032" s="118"/>
      <c r="E2032" s="114"/>
    </row>
    <row r="2033" spans="1:5" x14ac:dyDescent="0.25">
      <c r="A2033" s="113">
        <v>810500</v>
      </c>
      <c r="B2033" s="112" t="s">
        <v>195</v>
      </c>
      <c r="C2033" s="111">
        <f>VLOOKUP(A2033,cuc!$A$2:$H$2088,8,FALSE)</f>
        <v>0</v>
      </c>
      <c r="D2033" s="118"/>
      <c r="E2033" s="114"/>
    </row>
    <row r="2034" spans="1:5" x14ac:dyDescent="0.25">
      <c r="A2034" s="113">
        <v>811000</v>
      </c>
      <c r="B2034" s="112" t="s">
        <v>194</v>
      </c>
      <c r="C2034" s="111">
        <f>VLOOKUP(A2034,cuc!$A$2:$H$2088,8,FALSE)</f>
        <v>200000000</v>
      </c>
      <c r="D2034" s="118"/>
      <c r="E2034" s="114"/>
    </row>
    <row r="2035" spans="1:5" x14ac:dyDescent="0.25">
      <c r="A2035" s="113">
        <v>811500</v>
      </c>
      <c r="B2035" s="112" t="s">
        <v>193</v>
      </c>
      <c r="C2035" s="111">
        <f>VLOOKUP(A2035,cuc!$A$2:$H$2088,8,FALSE)</f>
        <v>45749880</v>
      </c>
      <c r="D2035" s="118"/>
      <c r="E2035" s="114"/>
    </row>
    <row r="2036" spans="1:5" x14ac:dyDescent="0.25">
      <c r="A2036" s="113">
        <v>811505</v>
      </c>
      <c r="B2036" s="112" t="s">
        <v>192</v>
      </c>
      <c r="C2036" s="111">
        <f>VLOOKUP(A2036,cuc!$A$2:$H$2088,8,FALSE)</f>
        <v>0</v>
      </c>
      <c r="D2036" s="118"/>
      <c r="E2036" s="114"/>
    </row>
    <row r="2037" spans="1:5" x14ac:dyDescent="0.25">
      <c r="A2037" s="113">
        <v>811510</v>
      </c>
      <c r="B2037" s="112" t="s">
        <v>191</v>
      </c>
      <c r="C2037" s="111">
        <f>VLOOKUP(A2037,cuc!$A$2:$H$2088,8,FALSE)</f>
        <v>0</v>
      </c>
      <c r="D2037" s="118"/>
      <c r="E2037" s="114"/>
    </row>
    <row r="2038" spans="1:5" x14ac:dyDescent="0.25">
      <c r="A2038" s="113">
        <v>811515</v>
      </c>
      <c r="B2038" s="112" t="s">
        <v>190</v>
      </c>
      <c r="C2038" s="111">
        <f>VLOOKUP(A2038,cuc!$A$2:$H$2088,8,FALSE)</f>
        <v>0</v>
      </c>
      <c r="D2038" s="118"/>
      <c r="E2038" s="114"/>
    </row>
    <row r="2039" spans="1:5" x14ac:dyDescent="0.25">
      <c r="A2039" s="113">
        <v>811520</v>
      </c>
      <c r="B2039" s="112" t="s">
        <v>189</v>
      </c>
      <c r="C2039" s="111">
        <f>VLOOKUP(A2039,cuc!$A$2:$H$2088,8,FALSE)</f>
        <v>0</v>
      </c>
      <c r="D2039" s="118"/>
      <c r="E2039" s="114"/>
    </row>
    <row r="2040" spans="1:5" x14ac:dyDescent="0.25">
      <c r="A2040" s="113">
        <v>811525</v>
      </c>
      <c r="B2040" s="112" t="s">
        <v>188</v>
      </c>
      <c r="C2040" s="111">
        <f>VLOOKUP(A2040,cuc!$A$2:$H$2088,8,FALSE)</f>
        <v>0</v>
      </c>
      <c r="D2040" s="118"/>
      <c r="E2040" s="114"/>
    </row>
    <row r="2041" spans="1:5" x14ac:dyDescent="0.25">
      <c r="A2041" s="113">
        <v>811530</v>
      </c>
      <c r="B2041" s="112" t="s">
        <v>187</v>
      </c>
      <c r="C2041" s="111">
        <f>VLOOKUP(A2041,cuc!$A$2:$H$2088,8,FALSE)</f>
        <v>9968</v>
      </c>
      <c r="D2041" s="118"/>
      <c r="E2041" s="114"/>
    </row>
    <row r="2042" spans="1:5" x14ac:dyDescent="0.25">
      <c r="A2042" s="113">
        <v>811535</v>
      </c>
      <c r="B2042" s="112" t="s">
        <v>186</v>
      </c>
      <c r="C2042" s="111">
        <f>VLOOKUP(A2042,cuc!$A$2:$H$2088,8,FALSE)</f>
        <v>0</v>
      </c>
      <c r="D2042" s="118"/>
      <c r="E2042" s="114"/>
    </row>
    <row r="2043" spans="1:5" x14ac:dyDescent="0.25">
      <c r="A2043" s="113">
        <v>811540</v>
      </c>
      <c r="B2043" s="112" t="s">
        <v>185</v>
      </c>
      <c r="C2043" s="111">
        <f>VLOOKUP(A2043,cuc!$A$2:$H$2088,8,FALSE)</f>
        <v>0</v>
      </c>
      <c r="D2043" s="118"/>
      <c r="E2043" s="114"/>
    </row>
    <row r="2044" spans="1:5" x14ac:dyDescent="0.25">
      <c r="A2044" s="113">
        <v>811545</v>
      </c>
      <c r="B2044" s="112" t="s">
        <v>184</v>
      </c>
      <c r="C2044" s="111">
        <f>VLOOKUP(A2044,cuc!$A$2:$H$2088,8,FALSE)</f>
        <v>16573</v>
      </c>
      <c r="D2044" s="118"/>
      <c r="E2044" s="114"/>
    </row>
    <row r="2045" spans="1:5" x14ac:dyDescent="0.25">
      <c r="A2045" s="113">
        <v>811550</v>
      </c>
      <c r="B2045" s="112" t="s">
        <v>183</v>
      </c>
      <c r="C2045" s="111">
        <f>VLOOKUP(A2045,cuc!$A$2:$H$2088,8,FALSE)</f>
        <v>14600785</v>
      </c>
      <c r="D2045" s="118"/>
      <c r="E2045" s="114"/>
    </row>
    <row r="2046" spans="1:5" x14ac:dyDescent="0.25">
      <c r="A2046" s="113">
        <v>811555</v>
      </c>
      <c r="B2046" s="112" t="s">
        <v>182</v>
      </c>
      <c r="C2046" s="111">
        <f>VLOOKUP(A2046,cuc!$A$2:$H$2088,8,FALSE)</f>
        <v>0</v>
      </c>
      <c r="D2046" s="118"/>
      <c r="E2046" s="114"/>
    </row>
    <row r="2047" spans="1:5" x14ac:dyDescent="0.25">
      <c r="A2047" s="113">
        <v>811560</v>
      </c>
      <c r="B2047" s="112" t="s">
        <v>181</v>
      </c>
      <c r="C2047" s="111">
        <f>VLOOKUP(A2047,cuc!$A$2:$H$2088,8,FALSE)</f>
        <v>0</v>
      </c>
      <c r="D2047" s="118"/>
      <c r="E2047" s="114"/>
    </row>
    <row r="2048" spans="1:5" x14ac:dyDescent="0.25">
      <c r="A2048" s="113">
        <v>811565</v>
      </c>
      <c r="B2048" s="112" t="s">
        <v>180</v>
      </c>
      <c r="C2048" s="111">
        <f>VLOOKUP(A2048,cuc!$A$2:$H$2088,8,FALSE)</f>
        <v>0</v>
      </c>
      <c r="D2048" s="118"/>
      <c r="E2048" s="114"/>
    </row>
    <row r="2049" spans="1:5" x14ac:dyDescent="0.25">
      <c r="A2049" s="113">
        <v>811570</v>
      </c>
      <c r="B2049" s="112" t="s">
        <v>179</v>
      </c>
      <c r="C2049" s="111">
        <f>VLOOKUP(A2049,cuc!$A$2:$H$2088,8,FALSE)</f>
        <v>0</v>
      </c>
      <c r="D2049" s="118"/>
      <c r="E2049" s="114"/>
    </row>
    <row r="2050" spans="1:5" x14ac:dyDescent="0.25">
      <c r="A2050" s="113">
        <v>811575</v>
      </c>
      <c r="B2050" s="112" t="s">
        <v>178</v>
      </c>
      <c r="C2050" s="111">
        <f>VLOOKUP(A2050,cuc!$A$2:$H$2088,8,FALSE)</f>
        <v>0</v>
      </c>
      <c r="D2050" s="118"/>
      <c r="E2050" s="114"/>
    </row>
    <row r="2051" spans="1:5" x14ac:dyDescent="0.25">
      <c r="A2051" s="113">
        <v>811580</v>
      </c>
      <c r="B2051" s="112" t="s">
        <v>177</v>
      </c>
      <c r="C2051" s="111">
        <f>VLOOKUP(A2051,cuc!$A$2:$H$2088,8,FALSE)</f>
        <v>446858</v>
      </c>
      <c r="D2051" s="118"/>
      <c r="E2051" s="114"/>
    </row>
    <row r="2052" spans="1:5" x14ac:dyDescent="0.25">
      <c r="A2052" s="113">
        <v>811585</v>
      </c>
      <c r="B2052" s="112" t="s">
        <v>176</v>
      </c>
      <c r="C2052" s="111">
        <f>VLOOKUP(A2052,cuc!$A$2:$H$2088,8,FALSE)</f>
        <v>180977</v>
      </c>
      <c r="D2052" s="118"/>
      <c r="E2052" s="114"/>
    </row>
    <row r="2053" spans="1:5" x14ac:dyDescent="0.25">
      <c r="A2053" s="113">
        <v>811590</v>
      </c>
      <c r="B2053" s="112" t="s">
        <v>175</v>
      </c>
      <c r="C2053" s="111">
        <f>VLOOKUP(A2053,cuc!$A$2:$H$2088,8,FALSE)</f>
        <v>186594</v>
      </c>
      <c r="D2053" s="118"/>
      <c r="E2053" s="114"/>
    </row>
    <row r="2054" spans="1:5" x14ac:dyDescent="0.25">
      <c r="A2054" s="113">
        <v>811595</v>
      </c>
      <c r="B2054" s="112" t="s">
        <v>174</v>
      </c>
      <c r="C2054" s="111">
        <f>VLOOKUP(A2054,cuc!$A$2:$H$2088,8,FALSE)</f>
        <v>30308125</v>
      </c>
      <c r="D2054" s="118"/>
      <c r="E2054" s="114"/>
    </row>
    <row r="2055" spans="1:5" x14ac:dyDescent="0.25">
      <c r="A2055" s="113">
        <v>811599</v>
      </c>
      <c r="B2055" s="112" t="s">
        <v>173</v>
      </c>
      <c r="C2055" s="111">
        <f>VLOOKUP(A2055,cuc!$A$2:$H$2088,8,FALSE)</f>
        <v>0</v>
      </c>
      <c r="D2055" s="118"/>
      <c r="E2055" s="114"/>
    </row>
    <row r="2056" spans="1:5" x14ac:dyDescent="0.25">
      <c r="A2056" s="113">
        <v>830000</v>
      </c>
      <c r="B2056" s="112" t="s">
        <v>172</v>
      </c>
      <c r="C2056" s="111">
        <f>VLOOKUP(A2056,cuc!$A$2:$H$2088,8,FALSE)</f>
        <v>3288245134.0599999</v>
      </c>
      <c r="D2056" s="118"/>
      <c r="E2056" s="114"/>
    </row>
    <row r="2057" spans="1:5" x14ac:dyDescent="0.25">
      <c r="A2057" s="113">
        <v>830500</v>
      </c>
      <c r="B2057" s="112" t="s">
        <v>171</v>
      </c>
      <c r="C2057" s="111">
        <f>VLOOKUP(A2057,cuc!$A$2:$H$2088,8,FALSE)</f>
        <v>0</v>
      </c>
      <c r="D2057" s="118"/>
      <c r="E2057" s="114"/>
    </row>
    <row r="2058" spans="1:5" x14ac:dyDescent="0.25">
      <c r="A2058" s="113">
        <v>831000</v>
      </c>
      <c r="B2058" s="112" t="s">
        <v>170</v>
      </c>
      <c r="C2058" s="111">
        <f>VLOOKUP(A2058,cuc!$A$2:$H$2088,8,FALSE)</f>
        <v>504139285.51999998</v>
      </c>
      <c r="D2058" s="118"/>
      <c r="E2058" s="114"/>
    </row>
    <row r="2059" spans="1:5" x14ac:dyDescent="0.25">
      <c r="A2059" s="113">
        <v>831005</v>
      </c>
      <c r="B2059" s="112" t="s">
        <v>169</v>
      </c>
      <c r="C2059" s="111">
        <f>VLOOKUP(A2059,cuc!$A$2:$H$2088,8,FALSE)</f>
        <v>0</v>
      </c>
      <c r="D2059" s="118"/>
      <c r="E2059" s="114"/>
    </row>
    <row r="2060" spans="1:5" x14ac:dyDescent="0.25">
      <c r="A2060" s="113">
        <v>831010</v>
      </c>
      <c r="B2060" s="112" t="s">
        <v>168</v>
      </c>
      <c r="C2060" s="111">
        <f>VLOOKUP(A2060,cuc!$A$2:$H$2088,8,FALSE)</f>
        <v>53837651.109999999</v>
      </c>
      <c r="D2060" s="118"/>
      <c r="E2060" s="114"/>
    </row>
    <row r="2061" spans="1:5" x14ac:dyDescent="0.25">
      <c r="A2061" s="113">
        <v>831015</v>
      </c>
      <c r="B2061" s="112" t="s">
        <v>167</v>
      </c>
      <c r="C2061" s="111">
        <f>VLOOKUP(A2061,cuc!$A$2:$H$2088,8,FALSE)</f>
        <v>254118733.13999999</v>
      </c>
      <c r="D2061" s="118"/>
      <c r="E2061" s="114"/>
    </row>
    <row r="2062" spans="1:5" x14ac:dyDescent="0.25">
      <c r="A2062" s="113">
        <v>831020</v>
      </c>
      <c r="B2062" s="112" t="s">
        <v>166</v>
      </c>
      <c r="C2062" s="111">
        <f>VLOOKUP(A2062,cuc!$A$2:$H$2088,8,FALSE)</f>
        <v>90057039.359999999</v>
      </c>
      <c r="D2062" s="118"/>
      <c r="E2062" s="114"/>
    </row>
    <row r="2063" spans="1:5" x14ac:dyDescent="0.25">
      <c r="A2063" s="113">
        <v>831025</v>
      </c>
      <c r="B2063" s="112" t="s">
        <v>165</v>
      </c>
      <c r="C2063" s="111">
        <f>VLOOKUP(A2063,cuc!$A$2:$H$2088,8,FALSE)</f>
        <v>106125861.91</v>
      </c>
      <c r="D2063" s="118"/>
      <c r="E2063" s="114"/>
    </row>
    <row r="2064" spans="1:5" x14ac:dyDescent="0.25">
      <c r="A2064" s="113">
        <v>831030</v>
      </c>
      <c r="B2064" s="112" t="s">
        <v>164</v>
      </c>
      <c r="C2064" s="111">
        <f>VLOOKUP(A2064,cuc!$A$2:$H$2088,8,FALSE)</f>
        <v>0</v>
      </c>
      <c r="D2064" s="118"/>
      <c r="E2064" s="114"/>
    </row>
    <row r="2065" spans="1:5" x14ac:dyDescent="0.25">
      <c r="A2065" s="113">
        <v>831035</v>
      </c>
      <c r="B2065" s="112" t="s">
        <v>163</v>
      </c>
      <c r="C2065" s="111">
        <f>VLOOKUP(A2065,cuc!$A$2:$H$2088,8,FALSE)</f>
        <v>0</v>
      </c>
      <c r="D2065" s="118"/>
      <c r="E2065" s="114"/>
    </row>
    <row r="2066" spans="1:5" x14ac:dyDescent="0.25">
      <c r="A2066" s="113">
        <v>831500</v>
      </c>
      <c r="B2066" s="112" t="s">
        <v>162</v>
      </c>
      <c r="C2066" s="111">
        <f>VLOOKUP(A2066,cuc!$A$2:$H$2088,8,FALSE)</f>
        <v>0</v>
      </c>
      <c r="D2066" s="118"/>
      <c r="E2066" s="114"/>
    </row>
    <row r="2067" spans="1:5" x14ac:dyDescent="0.25">
      <c r="A2067" s="113">
        <v>832000</v>
      </c>
      <c r="B2067" s="112" t="s">
        <v>161</v>
      </c>
      <c r="C2067" s="111">
        <f>VLOOKUP(A2067,cuc!$A$2:$H$2088,8,FALSE)</f>
        <v>384853447.54000002</v>
      </c>
      <c r="D2067" s="118"/>
      <c r="E2067" s="114"/>
    </row>
    <row r="2068" spans="1:5" x14ac:dyDescent="0.25">
      <c r="A2068" s="113">
        <v>832500</v>
      </c>
      <c r="B2068" s="112" t="s">
        <v>160</v>
      </c>
      <c r="C2068" s="111">
        <f>VLOOKUP(A2068,cuc!$A$2:$H$2088,8,FALSE)</f>
        <v>2399252401</v>
      </c>
      <c r="D2068" s="118"/>
      <c r="E2068" s="114"/>
    </row>
    <row r="2069" spans="1:5" x14ac:dyDescent="0.25">
      <c r="A2069" s="113">
        <v>860000</v>
      </c>
      <c r="B2069" s="112" t="s">
        <v>159</v>
      </c>
      <c r="C2069" s="111">
        <f>VLOOKUP(A2069,cuc!$A$2:$H$2088,8,FALSE)</f>
        <v>245749880</v>
      </c>
      <c r="D2069" s="118"/>
      <c r="E2069" s="114"/>
    </row>
    <row r="2070" spans="1:5" x14ac:dyDescent="0.25">
      <c r="A2070" s="113">
        <v>880000</v>
      </c>
      <c r="B2070" s="112" t="s">
        <v>158</v>
      </c>
      <c r="C2070" s="111">
        <f>VLOOKUP(A2070,cuc!$A$2:$H$2088,8,FALSE)</f>
        <v>3288245134.0599999</v>
      </c>
      <c r="D2070" s="118"/>
      <c r="E2070" s="114"/>
    </row>
    <row r="2071" spans="1:5" x14ac:dyDescent="0.25">
      <c r="A2071" s="113">
        <v>900000</v>
      </c>
      <c r="B2071" s="112" t="s">
        <v>157</v>
      </c>
      <c r="C2071" s="111">
        <f>VLOOKUP(A2071,cuc!$A$2:$H$2088,8,FALSE)</f>
        <v>0</v>
      </c>
      <c r="D2071" s="118"/>
      <c r="E2071" s="114"/>
    </row>
    <row r="2072" spans="1:5" x14ac:dyDescent="0.25">
      <c r="A2072" s="113">
        <v>910000</v>
      </c>
      <c r="B2072" s="112" t="s">
        <v>156</v>
      </c>
      <c r="C2072" s="111">
        <f>VLOOKUP(A2072,cuc!$A$2:$H$2088,8,FALSE)</f>
        <v>1009923001</v>
      </c>
      <c r="D2072" s="118"/>
      <c r="E2072" s="114"/>
    </row>
    <row r="2073" spans="1:5" x14ac:dyDescent="0.25">
      <c r="A2073" s="113">
        <v>910500</v>
      </c>
      <c r="B2073" s="112" t="s">
        <v>155</v>
      </c>
      <c r="C2073" s="111">
        <f>VLOOKUP(A2073,cuc!$A$2:$H$2088,8,FALSE)</f>
        <v>0</v>
      </c>
      <c r="D2073" s="118"/>
      <c r="E2073" s="114"/>
    </row>
    <row r="2074" spans="1:5" x14ac:dyDescent="0.25">
      <c r="A2074" s="113">
        <v>911000</v>
      </c>
      <c r="B2074" s="112" t="s">
        <v>154</v>
      </c>
      <c r="C2074" s="111">
        <f>VLOOKUP(A2074,cuc!$A$2:$H$2088,8,FALSE)</f>
        <v>1009923001</v>
      </c>
      <c r="D2074" s="118"/>
      <c r="E2074" s="114"/>
    </row>
    <row r="2075" spans="1:5" x14ac:dyDescent="0.25">
      <c r="A2075" s="113">
        <v>911500</v>
      </c>
      <c r="B2075" s="112" t="s">
        <v>153</v>
      </c>
      <c r="C2075" s="111">
        <f>VLOOKUP(A2075,cuc!$A$2:$H$2088,8,FALSE)</f>
        <v>0</v>
      </c>
      <c r="D2075" s="118"/>
      <c r="E2075" s="114"/>
    </row>
    <row r="2076" spans="1:5" x14ac:dyDescent="0.25">
      <c r="A2076" s="113">
        <v>912000</v>
      </c>
      <c r="B2076" s="112" t="s">
        <v>152</v>
      </c>
      <c r="C2076" s="111">
        <f>VLOOKUP(A2076,cuc!$A$2:$H$2088,8,FALSE)</f>
        <v>0</v>
      </c>
      <c r="D2076" s="118"/>
      <c r="E2076" s="114"/>
    </row>
    <row r="2077" spans="1:5" x14ac:dyDescent="0.25">
      <c r="A2077" s="113">
        <v>912500</v>
      </c>
      <c r="B2077" s="112" t="s">
        <v>151</v>
      </c>
      <c r="C2077" s="111">
        <f>VLOOKUP(A2077,cuc!$A$2:$H$2088,8,FALSE)</f>
        <v>0</v>
      </c>
      <c r="D2077" s="118"/>
      <c r="E2077" s="114"/>
    </row>
    <row r="2078" spans="1:5" x14ac:dyDescent="0.25">
      <c r="A2078" s="113">
        <v>913000</v>
      </c>
      <c r="B2078" s="112" t="s">
        <v>150</v>
      </c>
      <c r="C2078" s="111">
        <f>VLOOKUP(A2078,cuc!$A$2:$H$2088,8,FALSE)</f>
        <v>0</v>
      </c>
      <c r="D2078" s="118"/>
      <c r="E2078" s="114"/>
    </row>
    <row r="2079" spans="1:5" x14ac:dyDescent="0.25">
      <c r="A2079" s="113">
        <v>913005</v>
      </c>
      <c r="B2079" s="112" t="s">
        <v>149</v>
      </c>
      <c r="C2079" s="111">
        <f>VLOOKUP(A2079,cuc!$A$2:$H$2088,8,FALSE)</f>
        <v>0</v>
      </c>
      <c r="D2079" s="118"/>
      <c r="E2079" s="114"/>
    </row>
    <row r="2080" spans="1:5" x14ac:dyDescent="0.25">
      <c r="A2080" s="113">
        <v>913010</v>
      </c>
      <c r="B2080" s="112" t="s">
        <v>148</v>
      </c>
      <c r="C2080" s="111">
        <f>VLOOKUP(A2080,cuc!$A$2:$H$2088,8,FALSE)</f>
        <v>0</v>
      </c>
      <c r="D2080" s="118"/>
      <c r="E2080" s="114"/>
    </row>
    <row r="2081" spans="1:5" x14ac:dyDescent="0.25">
      <c r="A2081" s="113">
        <v>930000</v>
      </c>
      <c r="B2081" s="112" t="s">
        <v>147</v>
      </c>
      <c r="C2081" s="111">
        <f>VLOOKUP(A2081,cuc!$A$2:$H$2088,8,FALSE)</f>
        <v>1551472516.28</v>
      </c>
      <c r="D2081" s="118"/>
      <c r="E2081" s="114"/>
    </row>
    <row r="2082" spans="1:5" x14ac:dyDescent="0.25">
      <c r="A2082" s="113">
        <v>930500</v>
      </c>
      <c r="B2082" s="112" t="s">
        <v>146</v>
      </c>
      <c r="C2082" s="111">
        <f>VLOOKUP(A2082,cuc!$A$2:$H$2088,8,FALSE)</f>
        <v>77235166.859999999</v>
      </c>
      <c r="D2082" s="118"/>
      <c r="E2082" s="114"/>
    </row>
    <row r="2083" spans="1:5" x14ac:dyDescent="0.25">
      <c r="A2083" s="113">
        <v>931000</v>
      </c>
      <c r="B2083" s="112" t="s">
        <v>145</v>
      </c>
      <c r="C2083" s="111">
        <f>VLOOKUP(A2083,cuc!$A$2:$H$2088,8,FALSE)</f>
        <v>1474237349.4200001</v>
      </c>
      <c r="D2083" s="118"/>
      <c r="E2083" s="114"/>
    </row>
    <row r="2084" spans="1:5" x14ac:dyDescent="0.25">
      <c r="A2084" s="113">
        <v>931500</v>
      </c>
      <c r="B2084" s="112" t="s">
        <v>144</v>
      </c>
      <c r="C2084" s="111">
        <f>VLOOKUP(A2084,cuc!$A$2:$H$2088,8,FALSE)</f>
        <v>0</v>
      </c>
      <c r="D2084" s="118"/>
      <c r="E2084" s="114"/>
    </row>
    <row r="2085" spans="1:5" x14ac:dyDescent="0.25">
      <c r="A2085" s="113">
        <v>931505</v>
      </c>
      <c r="B2085" s="112" t="s">
        <v>143</v>
      </c>
      <c r="C2085" s="111">
        <f>VLOOKUP(A2085,cuc!$A$2:$H$2088,8,FALSE)</f>
        <v>0</v>
      </c>
      <c r="D2085" s="118"/>
      <c r="E2085" s="114"/>
    </row>
    <row r="2086" spans="1:5" x14ac:dyDescent="0.25">
      <c r="A2086" s="113">
        <v>960000</v>
      </c>
      <c r="B2086" s="112" t="s">
        <v>142</v>
      </c>
      <c r="C2086" s="111">
        <f>VLOOKUP(A2086,cuc!$A$2:$H$2088,8,FALSE)</f>
        <v>1009923001</v>
      </c>
      <c r="D2086" s="118"/>
      <c r="E2086" s="114"/>
    </row>
    <row r="2087" spans="1:5" x14ac:dyDescent="0.25">
      <c r="A2087" s="113">
        <v>960500</v>
      </c>
      <c r="B2087" s="112" t="s">
        <v>141</v>
      </c>
      <c r="C2087" s="111">
        <f>VLOOKUP(A2087,cuc!$A$2:$H$2088,8,FALSE)</f>
        <v>1009923001</v>
      </c>
      <c r="D2087" s="118"/>
      <c r="E2087" s="114"/>
    </row>
    <row r="2088" spans="1:5" x14ac:dyDescent="0.25">
      <c r="A2088" s="113">
        <v>980000</v>
      </c>
      <c r="B2088" s="112" t="s">
        <v>140</v>
      </c>
      <c r="C2088" s="111">
        <f>VLOOKUP(A2088,cuc!$A$2:$H$2088,8,FALSE)</f>
        <v>1551472516.28</v>
      </c>
      <c r="D2088" s="118"/>
      <c r="E2088" s="114"/>
    </row>
  </sheetData>
  <autoFilter ref="A1:C2088" xr:uid="{825E26E1-0AFC-47F4-9450-6FCCD5C42ADC}"/>
  <pageMargins left="0.7" right="0.7" top="0.75" bottom="0.75" header="0.3" footer="0.3"/>
  <pageSetup orientation="portrait" horizontalDpi="4294967293"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B218-D1A4-446F-A9BE-1555E1AC9A84}">
  <dimension ref="A1:H573"/>
  <sheetViews>
    <sheetView showGridLines="0" zoomScale="180" zoomScaleNormal="180" workbookViewId="0">
      <pane xSplit="2" ySplit="3" topLeftCell="C73" activePane="bottomRight" state="frozen"/>
      <selection activeCell="C22" sqref="C22:H22"/>
      <selection pane="topRight" activeCell="C22" sqref="C22:H22"/>
      <selection pane="bottomLeft" activeCell="C22" sqref="C22:H22"/>
      <selection pane="bottomRight" activeCell="B76" sqref="B76"/>
    </sheetView>
  </sheetViews>
  <sheetFormatPr baseColWidth="10" defaultColWidth="11.5703125" defaultRowHeight="13.5" x14ac:dyDescent="0.25"/>
  <cols>
    <col min="1" max="1" width="11.5703125" style="56"/>
    <col min="2" max="2" width="33.28515625" style="93" customWidth="1"/>
    <col min="3" max="3" width="7.5703125" style="26" bestFit="1" customWidth="1"/>
    <col min="4" max="5" width="7.85546875" style="56" customWidth="1"/>
    <col min="6" max="6" width="14.7109375" style="56" bestFit="1" customWidth="1"/>
    <col min="7" max="7" width="14.85546875" style="56" bestFit="1" customWidth="1"/>
    <col min="8" max="8" width="23.7109375" style="74" customWidth="1"/>
    <col min="9" max="16384" width="11.5703125" style="56"/>
  </cols>
  <sheetData>
    <row r="1" spans="1:8" x14ac:dyDescent="0.25">
      <c r="B1" s="70" t="s">
        <v>1508</v>
      </c>
      <c r="C1" s="71"/>
      <c r="D1" s="72"/>
      <c r="E1" s="72"/>
      <c r="F1" s="73">
        <f>+SUM(F4:F1000)</f>
        <v>16567570128.84</v>
      </c>
      <c r="G1" s="73">
        <f>+SUM(G4:G1000)</f>
        <v>25441698547.549992</v>
      </c>
    </row>
    <row r="2" spans="1:8" x14ac:dyDescent="0.25">
      <c r="F2" s="56" t="s">
        <v>1884</v>
      </c>
      <c r="G2" s="166" t="str">
        <f>+E3</f>
        <v>F.E.</v>
      </c>
    </row>
    <row r="3" spans="1:8" s="77" customFormat="1" ht="12.75" x14ac:dyDescent="0.25">
      <c r="A3" s="75" t="s">
        <v>1509</v>
      </c>
      <c r="B3" s="75" t="s">
        <v>1403</v>
      </c>
      <c r="C3" s="75" t="s">
        <v>1510</v>
      </c>
      <c r="D3" s="75" t="s">
        <v>1511</v>
      </c>
      <c r="E3" s="75" t="s">
        <v>1512</v>
      </c>
      <c r="F3" s="75" t="s">
        <v>1513</v>
      </c>
      <c r="G3" s="75" t="s">
        <v>1514</v>
      </c>
      <c r="H3" s="76" t="s">
        <v>1515</v>
      </c>
    </row>
    <row r="4" spans="1:8" ht="12.75" x14ac:dyDescent="0.2">
      <c r="A4" s="78">
        <v>110505</v>
      </c>
      <c r="B4" s="79" t="s">
        <v>1516</v>
      </c>
      <c r="C4" s="80" t="s">
        <v>1517</v>
      </c>
      <c r="D4" s="81">
        <v>0</v>
      </c>
      <c r="E4" s="82">
        <v>0</v>
      </c>
      <c r="F4" s="83">
        <f>VLOOKUP(A4,'26.1. cuc'!$A$2:$C$2088,3,FALSE)</f>
        <v>489415976.81</v>
      </c>
      <c r="G4" s="83">
        <f t="shared" ref="G4:G35" si="0">IF($G$2="CAYC",+D4*F4,+E4*F4)</f>
        <v>0</v>
      </c>
      <c r="H4" s="84"/>
    </row>
    <row r="5" spans="1:8" ht="12.75" x14ac:dyDescent="0.2">
      <c r="A5" s="78">
        <v>110510</v>
      </c>
      <c r="B5" s="79" t="s">
        <v>1518</v>
      </c>
      <c r="C5" s="80" t="s">
        <v>1517</v>
      </c>
      <c r="D5" s="81">
        <v>0</v>
      </c>
      <c r="E5" s="82">
        <v>0</v>
      </c>
      <c r="F5" s="83">
        <f>VLOOKUP(A5,'26.1. cuc'!$A$2:$C$2088,3,FALSE)</f>
        <v>900000</v>
      </c>
      <c r="G5" s="83">
        <f t="shared" si="0"/>
        <v>0</v>
      </c>
      <c r="H5" s="84"/>
    </row>
    <row r="6" spans="1:8" ht="12.75" x14ac:dyDescent="0.2">
      <c r="A6" s="78">
        <v>111005</v>
      </c>
      <c r="B6" s="79" t="s">
        <v>1519</v>
      </c>
      <c r="C6" s="80" t="s">
        <v>1517</v>
      </c>
      <c r="D6" s="81">
        <v>0</v>
      </c>
      <c r="E6" s="82">
        <v>0</v>
      </c>
      <c r="F6" s="83">
        <f>VLOOKUP(A6,'26.1. cuc'!$A$2:$C$2088,3,FALSE)</f>
        <v>1055370782.96</v>
      </c>
      <c r="G6" s="83">
        <f t="shared" si="0"/>
        <v>0</v>
      </c>
      <c r="H6" s="84"/>
    </row>
    <row r="7" spans="1:8" ht="12.75" x14ac:dyDescent="0.2">
      <c r="A7" s="78">
        <v>111010</v>
      </c>
      <c r="B7" s="79" t="s">
        <v>1520</v>
      </c>
      <c r="C7" s="80" t="s">
        <v>1517</v>
      </c>
      <c r="D7" s="81">
        <v>0</v>
      </c>
      <c r="E7" s="82">
        <v>0</v>
      </c>
      <c r="F7" s="83">
        <f>VLOOKUP(A7,'26.1. cuc'!$A$2:$C$2088,3,FALSE)</f>
        <v>0</v>
      </c>
      <c r="G7" s="83">
        <f t="shared" si="0"/>
        <v>0</v>
      </c>
      <c r="H7" s="84"/>
    </row>
    <row r="8" spans="1:8" ht="12.75" x14ac:dyDescent="0.2">
      <c r="A8" s="78">
        <v>111015</v>
      </c>
      <c r="B8" s="79" t="s">
        <v>1521</v>
      </c>
      <c r="C8" s="80" t="s">
        <v>1517</v>
      </c>
      <c r="D8" s="81">
        <v>0</v>
      </c>
      <c r="E8" s="82">
        <v>0</v>
      </c>
      <c r="F8" s="83">
        <f>VLOOKUP(A8,'26.1. cuc'!$A$2:$C$2088,3,FALSE)</f>
        <v>0</v>
      </c>
      <c r="G8" s="83">
        <f t="shared" si="0"/>
        <v>0</v>
      </c>
      <c r="H8" s="84"/>
    </row>
    <row r="9" spans="1:8" ht="12.75" x14ac:dyDescent="0.2">
      <c r="A9" s="78">
        <v>111020</v>
      </c>
      <c r="B9" s="79" t="s">
        <v>1522</v>
      </c>
      <c r="C9" s="80" t="s">
        <v>1517</v>
      </c>
      <c r="D9" s="81">
        <v>0</v>
      </c>
      <c r="E9" s="82">
        <v>0</v>
      </c>
      <c r="F9" s="83">
        <f>VLOOKUP(A9,'26.1. cuc'!$A$2:$C$2088,3,FALSE)</f>
        <v>0</v>
      </c>
      <c r="G9" s="83">
        <f t="shared" si="0"/>
        <v>0</v>
      </c>
      <c r="H9" s="84"/>
    </row>
    <row r="10" spans="1:8" ht="12.75" x14ac:dyDescent="0.2">
      <c r="A10" s="78">
        <v>111025</v>
      </c>
      <c r="B10" s="79" t="s">
        <v>1523</v>
      </c>
      <c r="C10" s="80" t="s">
        <v>1517</v>
      </c>
      <c r="D10" s="81">
        <v>0</v>
      </c>
      <c r="E10" s="82">
        <v>0</v>
      </c>
      <c r="F10" s="83">
        <f>VLOOKUP(A10,'26.1. cuc'!$A$2:$C$2088,3,FALSE)</f>
        <v>0</v>
      </c>
      <c r="G10" s="83">
        <f t="shared" si="0"/>
        <v>0</v>
      </c>
      <c r="H10" s="84"/>
    </row>
    <row r="11" spans="1:8" ht="12.75" x14ac:dyDescent="0.2">
      <c r="A11" s="78">
        <v>111505</v>
      </c>
      <c r="B11" s="79" t="s">
        <v>1524</v>
      </c>
      <c r="C11" s="80" t="s">
        <v>1517</v>
      </c>
      <c r="D11" s="81">
        <v>0</v>
      </c>
      <c r="E11" s="82">
        <v>0</v>
      </c>
      <c r="F11" s="83">
        <f>VLOOKUP(A11,'26.1. cuc'!$A$2:$C$2088,3,FALSE)</f>
        <v>0</v>
      </c>
      <c r="G11" s="83">
        <f t="shared" si="0"/>
        <v>0</v>
      </c>
      <c r="H11" s="84"/>
    </row>
    <row r="12" spans="1:8" ht="12.75" x14ac:dyDescent="0.2">
      <c r="A12" s="78">
        <v>111510</v>
      </c>
      <c r="B12" s="79" t="s">
        <v>1525</v>
      </c>
      <c r="C12" s="80" t="s">
        <v>1517</v>
      </c>
      <c r="D12" s="81">
        <v>0</v>
      </c>
      <c r="E12" s="82">
        <v>0</v>
      </c>
      <c r="F12" s="83">
        <f>VLOOKUP(A12,'26.1. cuc'!$A$2:$C$2088,3,FALSE)</f>
        <v>0</v>
      </c>
      <c r="G12" s="83">
        <f t="shared" si="0"/>
        <v>0</v>
      </c>
      <c r="H12" s="84"/>
    </row>
    <row r="13" spans="1:8" ht="12.75" x14ac:dyDescent="0.2">
      <c r="A13" s="78">
        <v>111515</v>
      </c>
      <c r="B13" s="79" t="s">
        <v>1526</v>
      </c>
      <c r="C13" s="80" t="s">
        <v>1517</v>
      </c>
      <c r="D13" s="81">
        <v>0</v>
      </c>
      <c r="E13" s="82">
        <v>0</v>
      </c>
      <c r="F13" s="83">
        <f>VLOOKUP(A13,'26.1. cuc'!$A$2:$C$2088,3,FALSE)</f>
        <v>1925262568.26</v>
      </c>
      <c r="G13" s="83">
        <f t="shared" si="0"/>
        <v>0</v>
      </c>
      <c r="H13" s="84"/>
    </row>
    <row r="14" spans="1:8" ht="12.75" x14ac:dyDescent="0.2">
      <c r="A14" s="78">
        <v>112001</v>
      </c>
      <c r="B14" s="79" t="s">
        <v>1527</v>
      </c>
      <c r="C14" s="80" t="s">
        <v>1517</v>
      </c>
      <c r="D14" s="81">
        <v>0</v>
      </c>
      <c r="E14" s="82">
        <v>0</v>
      </c>
      <c r="F14" s="83">
        <f>VLOOKUP(A14,'26.1. cuc'!$A$2:$C$2088,3,FALSE)</f>
        <v>0</v>
      </c>
      <c r="G14" s="83">
        <f t="shared" si="0"/>
        <v>0</v>
      </c>
      <c r="H14" s="84"/>
    </row>
    <row r="15" spans="1:8" ht="12.75" x14ac:dyDescent="0.2">
      <c r="A15" s="85">
        <v>112003</v>
      </c>
      <c r="B15" s="86" t="s">
        <v>1528</v>
      </c>
      <c r="C15" s="80" t="s">
        <v>1517</v>
      </c>
      <c r="D15" s="87">
        <v>0</v>
      </c>
      <c r="E15" s="87">
        <v>0</v>
      </c>
      <c r="F15" s="83">
        <f>VLOOKUP(A15,'26.1. cuc'!$A$2:$C$2088,3,FALSE)</f>
        <v>0</v>
      </c>
      <c r="G15" s="83">
        <f t="shared" si="0"/>
        <v>0</v>
      </c>
      <c r="H15" s="84"/>
    </row>
    <row r="16" spans="1:8" ht="12.75" x14ac:dyDescent="0.2">
      <c r="A16" s="85">
        <v>112005</v>
      </c>
      <c r="B16" s="86" t="s">
        <v>1529</v>
      </c>
      <c r="C16" s="80" t="s">
        <v>1517</v>
      </c>
      <c r="D16" s="87">
        <v>0</v>
      </c>
      <c r="E16" s="87">
        <v>0</v>
      </c>
      <c r="F16" s="83">
        <f>VLOOKUP(A16,'26.1. cuc'!$A$2:$C$2088,3,FALSE)</f>
        <v>0</v>
      </c>
      <c r="G16" s="83">
        <f t="shared" si="0"/>
        <v>0</v>
      </c>
      <c r="H16" s="84"/>
    </row>
    <row r="17" spans="1:8" ht="12.75" x14ac:dyDescent="0.2">
      <c r="A17" s="85">
        <v>112006</v>
      </c>
      <c r="B17" s="86" t="s">
        <v>1530</v>
      </c>
      <c r="C17" s="80" t="s">
        <v>1517</v>
      </c>
      <c r="D17" s="87">
        <v>0</v>
      </c>
      <c r="E17" s="87">
        <v>0</v>
      </c>
      <c r="F17" s="83">
        <f>VLOOKUP(A17,'26.1. cuc'!$A$2:$C$2088,3,FALSE)</f>
        <v>0</v>
      </c>
      <c r="G17" s="83">
        <f t="shared" si="0"/>
        <v>0</v>
      </c>
      <c r="H17" s="84"/>
    </row>
    <row r="18" spans="1:8" ht="12.75" x14ac:dyDescent="0.2">
      <c r="A18" s="78">
        <v>112007</v>
      </c>
      <c r="B18" s="79" t="s">
        <v>1531</v>
      </c>
      <c r="C18" s="80" t="s">
        <v>1517</v>
      </c>
      <c r="D18" s="81">
        <v>0</v>
      </c>
      <c r="E18" s="82">
        <v>0</v>
      </c>
      <c r="F18" s="83">
        <f>VLOOKUP(A18,'26.1. cuc'!$A$2:$C$2088,3,FALSE)</f>
        <v>0</v>
      </c>
      <c r="G18" s="83">
        <f t="shared" si="0"/>
        <v>0</v>
      </c>
      <c r="H18" s="84"/>
    </row>
    <row r="19" spans="1:8" ht="12.75" x14ac:dyDescent="0.2">
      <c r="A19" s="78">
        <v>112008</v>
      </c>
      <c r="B19" s="79" t="s">
        <v>1532</v>
      </c>
      <c r="C19" s="80" t="s">
        <v>1517</v>
      </c>
      <c r="D19" s="81">
        <v>0</v>
      </c>
      <c r="E19" s="82">
        <v>0</v>
      </c>
      <c r="F19" s="83">
        <f>VLOOKUP(A19,'26.1. cuc'!$A$2:$C$2088,3,FALSE)</f>
        <v>0</v>
      </c>
      <c r="G19" s="83">
        <f t="shared" si="0"/>
        <v>0</v>
      </c>
      <c r="H19" s="84"/>
    </row>
    <row r="20" spans="1:8" ht="12.75" x14ac:dyDescent="0.2">
      <c r="A20" s="78">
        <v>112010</v>
      </c>
      <c r="B20" s="79" t="s">
        <v>1533</v>
      </c>
      <c r="C20" s="80" t="s">
        <v>1517</v>
      </c>
      <c r="D20" s="81">
        <v>0</v>
      </c>
      <c r="E20" s="82">
        <v>0</v>
      </c>
      <c r="F20" s="83">
        <f>VLOOKUP(A20,'26.1. cuc'!$A$2:$C$2088,3,FALSE)</f>
        <v>0</v>
      </c>
      <c r="G20" s="83">
        <f t="shared" si="0"/>
        <v>0</v>
      </c>
      <c r="H20" s="84"/>
    </row>
    <row r="21" spans="1:8" ht="12.75" x14ac:dyDescent="0.2">
      <c r="A21" s="78">
        <v>112015</v>
      </c>
      <c r="B21" s="79" t="s">
        <v>1534</v>
      </c>
      <c r="C21" s="80" t="s">
        <v>1517</v>
      </c>
      <c r="D21" s="81">
        <v>0</v>
      </c>
      <c r="E21" s="82">
        <v>0</v>
      </c>
      <c r="F21" s="83">
        <f>VLOOKUP(A21,'26.1. cuc'!$A$2:$C$2088,3,FALSE)</f>
        <v>0</v>
      </c>
      <c r="G21" s="83">
        <f t="shared" si="0"/>
        <v>0</v>
      </c>
      <c r="H21" s="84"/>
    </row>
    <row r="22" spans="1:8" ht="12.75" x14ac:dyDescent="0.2">
      <c r="A22" s="78">
        <v>112020</v>
      </c>
      <c r="B22" s="79" t="s">
        <v>1535</v>
      </c>
      <c r="C22" s="80" t="s">
        <v>1517</v>
      </c>
      <c r="D22" s="81">
        <v>0</v>
      </c>
      <c r="E22" s="82">
        <v>0</v>
      </c>
      <c r="F22" s="83">
        <f>VLOOKUP(A22,'26.1. cuc'!$A$2:$C$2088,3,FALSE)</f>
        <v>0</v>
      </c>
      <c r="G22" s="83">
        <f t="shared" si="0"/>
        <v>0</v>
      </c>
      <c r="H22" s="84"/>
    </row>
    <row r="23" spans="1:8" ht="12.75" x14ac:dyDescent="0.2">
      <c r="A23" s="78">
        <v>112025</v>
      </c>
      <c r="B23" s="79" t="s">
        <v>1536</v>
      </c>
      <c r="C23" s="80" t="s">
        <v>1517</v>
      </c>
      <c r="D23" s="81">
        <v>0</v>
      </c>
      <c r="E23" s="82">
        <v>0</v>
      </c>
      <c r="F23" s="83">
        <f>VLOOKUP(A23,'26.1. cuc'!$A$2:$C$2088,3,FALSE)</f>
        <v>0</v>
      </c>
      <c r="G23" s="83">
        <f t="shared" si="0"/>
        <v>0</v>
      </c>
      <c r="H23" s="84"/>
    </row>
    <row r="24" spans="1:8" ht="12.75" x14ac:dyDescent="0.2">
      <c r="A24" s="78">
        <v>112030</v>
      </c>
      <c r="B24" s="79" t="s">
        <v>1537</v>
      </c>
      <c r="C24" s="80" t="s">
        <v>1517</v>
      </c>
      <c r="D24" s="81">
        <v>0</v>
      </c>
      <c r="E24" s="82">
        <v>0</v>
      </c>
      <c r="F24" s="83">
        <f>VLOOKUP(A24,'26.1. cuc'!$A$2:$C$2088,3,FALSE)</f>
        <v>0</v>
      </c>
      <c r="G24" s="83">
        <f t="shared" si="0"/>
        <v>0</v>
      </c>
      <c r="H24" s="84"/>
    </row>
    <row r="25" spans="1:8" ht="12.75" x14ac:dyDescent="0.2">
      <c r="A25" s="78">
        <v>112035</v>
      </c>
      <c r="B25" s="79" t="s">
        <v>1538</v>
      </c>
      <c r="C25" s="80" t="s">
        <v>1517</v>
      </c>
      <c r="D25" s="81">
        <v>0</v>
      </c>
      <c r="E25" s="82">
        <v>0</v>
      </c>
      <c r="F25" s="83">
        <f>VLOOKUP(A25,'26.1. cuc'!$A$2:$C$2088,3,FALSE)</f>
        <v>0</v>
      </c>
      <c r="G25" s="83">
        <f t="shared" si="0"/>
        <v>0</v>
      </c>
      <c r="H25" s="84"/>
    </row>
    <row r="26" spans="1:8" ht="12.75" x14ac:dyDescent="0.2">
      <c r="A26" s="78">
        <v>112040</v>
      </c>
      <c r="B26" s="79" t="s">
        <v>1539</v>
      </c>
      <c r="C26" s="80" t="s">
        <v>1517</v>
      </c>
      <c r="D26" s="81">
        <v>0</v>
      </c>
      <c r="E26" s="82">
        <v>0</v>
      </c>
      <c r="F26" s="83">
        <f>VLOOKUP(A26,'26.1. cuc'!$A$2:$C$2088,3,FALSE)</f>
        <v>0</v>
      </c>
      <c r="G26" s="83">
        <f t="shared" si="0"/>
        <v>0</v>
      </c>
      <c r="H26" s="84"/>
    </row>
    <row r="27" spans="1:8" ht="12.75" x14ac:dyDescent="0.2">
      <c r="A27" s="85">
        <v>122801</v>
      </c>
      <c r="B27" s="86" t="s">
        <v>1540</v>
      </c>
      <c r="C27" s="80" t="s">
        <v>1517</v>
      </c>
      <c r="D27" s="87">
        <v>0</v>
      </c>
      <c r="E27" s="87">
        <v>0</v>
      </c>
      <c r="F27" s="83">
        <f>VLOOKUP(A27,'26.1. cuc'!$A$2:$C$2088,3,FALSE)</f>
        <v>0</v>
      </c>
      <c r="G27" s="83">
        <f t="shared" si="0"/>
        <v>0</v>
      </c>
      <c r="H27" s="84"/>
    </row>
    <row r="28" spans="1:8" ht="12.75" x14ac:dyDescent="0.2">
      <c r="A28" s="85">
        <v>122802</v>
      </c>
      <c r="B28" s="86" t="s">
        <v>1541</v>
      </c>
      <c r="C28" s="80" t="s">
        <v>1517</v>
      </c>
      <c r="D28" s="87">
        <v>0</v>
      </c>
      <c r="E28" s="87">
        <v>0</v>
      </c>
      <c r="F28" s="83">
        <f>VLOOKUP(A28,'26.1. cuc'!$A$2:$C$2088,3,FALSE)</f>
        <v>0</v>
      </c>
      <c r="G28" s="83">
        <f t="shared" si="0"/>
        <v>0</v>
      </c>
      <c r="H28" s="84"/>
    </row>
    <row r="29" spans="1:8" ht="12.75" x14ac:dyDescent="0.2">
      <c r="A29" s="85">
        <v>122806</v>
      </c>
      <c r="B29" s="86" t="s">
        <v>1542</v>
      </c>
      <c r="C29" s="80" t="s">
        <v>1517</v>
      </c>
      <c r="D29" s="87">
        <v>0</v>
      </c>
      <c r="E29" s="87">
        <v>0</v>
      </c>
      <c r="F29" s="83">
        <f>VLOOKUP(A29,'26.1. cuc'!$A$2:$C$2088,3,FALSE)</f>
        <v>0</v>
      </c>
      <c r="G29" s="83">
        <f t="shared" si="0"/>
        <v>0</v>
      </c>
      <c r="H29" s="84"/>
    </row>
    <row r="30" spans="1:8" ht="12.75" x14ac:dyDescent="0.2">
      <c r="A30" s="85">
        <v>123016</v>
      </c>
      <c r="B30" s="86" t="s">
        <v>1543</v>
      </c>
      <c r="C30" s="80" t="s">
        <v>1517</v>
      </c>
      <c r="D30" s="87">
        <v>0</v>
      </c>
      <c r="E30" s="87">
        <v>0</v>
      </c>
      <c r="F30" s="83">
        <f>VLOOKUP(A30,'26.1. cuc'!$A$2:$C$2088,3,FALSE)</f>
        <v>0</v>
      </c>
      <c r="G30" s="83">
        <f t="shared" si="0"/>
        <v>0</v>
      </c>
      <c r="H30" s="84"/>
    </row>
    <row r="31" spans="1:8" ht="12.75" x14ac:dyDescent="0.2">
      <c r="A31" s="85">
        <v>193505</v>
      </c>
      <c r="B31" s="86" t="s">
        <v>1544</v>
      </c>
      <c r="C31" s="80" t="s">
        <v>1517</v>
      </c>
      <c r="D31" s="87">
        <v>0</v>
      </c>
      <c r="E31" s="87">
        <v>0</v>
      </c>
      <c r="F31" s="83">
        <f>VLOOKUP(A31,'26.1. cuc'!$A$2:$C$2088,3,FALSE)</f>
        <v>0</v>
      </c>
      <c r="G31" s="83">
        <f t="shared" si="0"/>
        <v>0</v>
      </c>
      <c r="H31" s="84"/>
    </row>
    <row r="32" spans="1:8" ht="12.75" x14ac:dyDescent="0.2">
      <c r="A32" s="85">
        <v>194005</v>
      </c>
      <c r="B32" s="86" t="s">
        <v>1544</v>
      </c>
      <c r="C32" s="80" t="s">
        <v>1517</v>
      </c>
      <c r="D32" s="87">
        <v>0</v>
      </c>
      <c r="E32" s="87">
        <v>0</v>
      </c>
      <c r="F32" s="83">
        <f>VLOOKUP(A32,'26.1. cuc'!$A$2:$C$2088,3,FALSE)</f>
        <v>0</v>
      </c>
      <c r="G32" s="83">
        <f t="shared" si="0"/>
        <v>0</v>
      </c>
      <c r="H32" s="84"/>
    </row>
    <row r="33" spans="1:8" ht="12.75" x14ac:dyDescent="0.2">
      <c r="A33" s="85">
        <v>194505</v>
      </c>
      <c r="B33" s="86" t="s">
        <v>1544</v>
      </c>
      <c r="C33" s="80" t="s">
        <v>1517</v>
      </c>
      <c r="D33" s="87">
        <v>0</v>
      </c>
      <c r="E33" s="87">
        <v>0</v>
      </c>
      <c r="F33" s="83">
        <f>VLOOKUP(A33,'26.1. cuc'!$A$2:$C$2088,3,FALSE)</f>
        <v>0</v>
      </c>
      <c r="G33" s="83">
        <f t="shared" si="0"/>
        <v>0</v>
      </c>
      <c r="H33" s="84"/>
    </row>
    <row r="34" spans="1:8" ht="12.75" x14ac:dyDescent="0.2">
      <c r="A34" s="85">
        <v>120305</v>
      </c>
      <c r="B34" s="86" t="s">
        <v>1545</v>
      </c>
      <c r="C34" s="88" t="s">
        <v>1546</v>
      </c>
      <c r="D34" s="87">
        <v>0.2</v>
      </c>
      <c r="E34" s="87">
        <v>0.2</v>
      </c>
      <c r="F34" s="83">
        <f>VLOOKUP(A34,'26.1. cuc'!$A$2:$C$2088,3,FALSE)</f>
        <v>0</v>
      </c>
      <c r="G34" s="83">
        <f t="shared" si="0"/>
        <v>0</v>
      </c>
      <c r="H34" s="89"/>
    </row>
    <row r="35" spans="1:8" ht="12.75" x14ac:dyDescent="0.2">
      <c r="A35" s="85">
        <v>120310</v>
      </c>
      <c r="B35" s="86" t="s">
        <v>1547</v>
      </c>
      <c r="C35" s="88" t="s">
        <v>1546</v>
      </c>
      <c r="D35" s="87">
        <v>0.2</v>
      </c>
      <c r="E35" s="87">
        <v>0.2</v>
      </c>
      <c r="F35" s="83">
        <f>VLOOKUP(A35,'26.1. cuc'!$A$2:$C$2088,3,FALSE)</f>
        <v>0</v>
      </c>
      <c r="G35" s="83">
        <f t="shared" si="0"/>
        <v>0</v>
      </c>
      <c r="H35" s="89"/>
    </row>
    <row r="36" spans="1:8" ht="12.75" x14ac:dyDescent="0.2">
      <c r="A36" s="85">
        <v>120315</v>
      </c>
      <c r="B36" s="86" t="s">
        <v>1528</v>
      </c>
      <c r="C36" s="88" t="s">
        <v>1546</v>
      </c>
      <c r="D36" s="87">
        <v>0.2</v>
      </c>
      <c r="E36" s="87">
        <v>0.2</v>
      </c>
      <c r="F36" s="83">
        <f>VLOOKUP(A36,'26.1. cuc'!$A$2:$C$2088,3,FALSE)</f>
        <v>0</v>
      </c>
      <c r="G36" s="83">
        <f t="shared" ref="G36:G58" si="1">IF($G$2="CAYC",+D36*F36,+E36*F36)</f>
        <v>0</v>
      </c>
      <c r="H36" s="309" t="s">
        <v>1548</v>
      </c>
    </row>
    <row r="37" spans="1:8" ht="12.75" x14ac:dyDescent="0.2">
      <c r="A37" s="85">
        <v>120320</v>
      </c>
      <c r="B37" s="86" t="s">
        <v>1530</v>
      </c>
      <c r="C37" s="88" t="s">
        <v>1546</v>
      </c>
      <c r="D37" s="90"/>
      <c r="E37" s="90"/>
      <c r="F37" s="83">
        <f>VLOOKUP(A37,'26.1. cuc'!$A$2:$C$2088,3,FALSE)</f>
        <v>0</v>
      </c>
      <c r="G37" s="83">
        <f t="shared" si="1"/>
        <v>0</v>
      </c>
      <c r="H37" s="310"/>
    </row>
    <row r="38" spans="1:8" ht="12.75" x14ac:dyDescent="0.2">
      <c r="A38" s="85">
        <v>122803</v>
      </c>
      <c r="B38" s="86" t="s">
        <v>1549</v>
      </c>
      <c r="C38" s="88" t="s">
        <v>1546</v>
      </c>
      <c r="D38" s="87">
        <v>0.2</v>
      </c>
      <c r="E38" s="87">
        <v>0.2</v>
      </c>
      <c r="F38" s="83">
        <f>VLOOKUP(A38,'26.1. cuc'!$A$2:$C$2088,3,FALSE)</f>
        <v>0</v>
      </c>
      <c r="G38" s="83">
        <f t="shared" si="1"/>
        <v>0</v>
      </c>
      <c r="H38" s="89"/>
    </row>
    <row r="39" spans="1:8" ht="12.75" x14ac:dyDescent="0.2">
      <c r="A39" s="85">
        <v>122804</v>
      </c>
      <c r="B39" s="86" t="s">
        <v>1550</v>
      </c>
      <c r="C39" s="88" t="s">
        <v>1546</v>
      </c>
      <c r="D39" s="87">
        <v>0.2</v>
      </c>
      <c r="E39" s="87">
        <v>0.2</v>
      </c>
      <c r="F39" s="83">
        <f>VLOOKUP(A39,'26.1. cuc'!$A$2:$C$2088,3,FALSE)</f>
        <v>0</v>
      </c>
      <c r="G39" s="83">
        <f t="shared" si="1"/>
        <v>0</v>
      </c>
      <c r="H39" s="89"/>
    </row>
    <row r="40" spans="1:8" ht="12.75" x14ac:dyDescent="0.2">
      <c r="A40" s="85">
        <v>122805</v>
      </c>
      <c r="B40" s="86" t="s">
        <v>1551</v>
      </c>
      <c r="C40" s="88" t="s">
        <v>1546</v>
      </c>
      <c r="D40" s="87">
        <v>0.2</v>
      </c>
      <c r="E40" s="87">
        <v>0.2</v>
      </c>
      <c r="F40" s="83">
        <f>VLOOKUP(A40,'26.1. cuc'!$A$2:$C$2088,3,FALSE)</f>
        <v>0</v>
      </c>
      <c r="G40" s="83">
        <f t="shared" si="1"/>
        <v>0</v>
      </c>
      <c r="H40" s="89"/>
    </row>
    <row r="41" spans="1:8" ht="12.75" x14ac:dyDescent="0.2">
      <c r="A41" s="85">
        <v>122807</v>
      </c>
      <c r="B41" s="86" t="s">
        <v>1552</v>
      </c>
      <c r="C41" s="88" t="s">
        <v>1546</v>
      </c>
      <c r="D41" s="87">
        <v>0.2</v>
      </c>
      <c r="E41" s="87">
        <v>0.2</v>
      </c>
      <c r="F41" s="83">
        <f>VLOOKUP(A41,'26.1. cuc'!$A$2:$C$2088,3,FALSE)</f>
        <v>0</v>
      </c>
      <c r="G41" s="83">
        <f t="shared" si="1"/>
        <v>0</v>
      </c>
      <c r="H41" s="89"/>
    </row>
    <row r="42" spans="1:8" ht="12.75" x14ac:dyDescent="0.2">
      <c r="A42" s="85">
        <v>122808</v>
      </c>
      <c r="B42" s="86" t="s">
        <v>1553</v>
      </c>
      <c r="C42" s="88" t="s">
        <v>1546</v>
      </c>
      <c r="D42" s="87">
        <v>0.2</v>
      </c>
      <c r="E42" s="87">
        <v>0.2</v>
      </c>
      <c r="F42" s="83">
        <f>VLOOKUP(A42,'26.1. cuc'!$A$2:$C$2088,3,FALSE)</f>
        <v>0</v>
      </c>
      <c r="G42" s="83">
        <f t="shared" si="1"/>
        <v>0</v>
      </c>
      <c r="H42" s="89"/>
    </row>
    <row r="43" spans="1:8" ht="49.5" x14ac:dyDescent="0.2">
      <c r="A43" s="85">
        <v>122811</v>
      </c>
      <c r="B43" s="86" t="s">
        <v>1554</v>
      </c>
      <c r="C43" s="88" t="s">
        <v>1546</v>
      </c>
      <c r="D43" s="87">
        <v>0.2</v>
      </c>
      <c r="E43" s="87">
        <v>0.2</v>
      </c>
      <c r="F43" s="83">
        <f>VLOOKUP(A43,'26.1. cuc'!$A$2:$C$2088,3,FALSE)</f>
        <v>0</v>
      </c>
      <c r="G43" s="83">
        <f t="shared" si="1"/>
        <v>0</v>
      </c>
      <c r="H43" s="89" t="s">
        <v>1555</v>
      </c>
    </row>
    <row r="44" spans="1:8" ht="12.75" x14ac:dyDescent="0.2">
      <c r="A44" s="85">
        <v>122815</v>
      </c>
      <c r="B44" s="86" t="s">
        <v>1556</v>
      </c>
      <c r="C44" s="88" t="s">
        <v>1546</v>
      </c>
      <c r="D44" s="87">
        <v>0.2</v>
      </c>
      <c r="E44" s="87">
        <v>0.2</v>
      </c>
      <c r="F44" s="83">
        <f>VLOOKUP(A44,'26.1. cuc'!$A$2:$C$2088,3,FALSE)</f>
        <v>0</v>
      </c>
      <c r="G44" s="83">
        <f t="shared" si="1"/>
        <v>0</v>
      </c>
      <c r="H44" s="91"/>
    </row>
    <row r="45" spans="1:8" ht="12.75" x14ac:dyDescent="0.2">
      <c r="A45" s="85">
        <v>122816</v>
      </c>
      <c r="B45" s="86" t="s">
        <v>1557</v>
      </c>
      <c r="C45" s="88" t="s">
        <v>1546</v>
      </c>
      <c r="D45" s="87">
        <v>0.2</v>
      </c>
      <c r="E45" s="87">
        <v>0.2</v>
      </c>
      <c r="F45" s="83">
        <f>VLOOKUP(A45,'26.1. cuc'!$A$2:$C$2088,3,FALSE)</f>
        <v>0</v>
      </c>
      <c r="G45" s="83">
        <f t="shared" si="1"/>
        <v>0</v>
      </c>
      <c r="H45" s="89"/>
    </row>
    <row r="46" spans="1:8" ht="12.75" x14ac:dyDescent="0.2">
      <c r="A46" s="85">
        <v>122818</v>
      </c>
      <c r="B46" s="86" t="s">
        <v>1558</v>
      </c>
      <c r="C46" s="88" t="s">
        <v>1546</v>
      </c>
      <c r="D46" s="87">
        <v>0.2</v>
      </c>
      <c r="E46" s="87">
        <v>0.2</v>
      </c>
      <c r="F46" s="83">
        <f>VLOOKUP(A46,'26.1. cuc'!$A$2:$C$2088,3,FALSE)</f>
        <v>0</v>
      </c>
      <c r="G46" s="83">
        <f t="shared" si="1"/>
        <v>0</v>
      </c>
      <c r="H46" s="89"/>
    </row>
    <row r="47" spans="1:8" ht="12.75" x14ac:dyDescent="0.2">
      <c r="A47" s="85">
        <v>123005</v>
      </c>
      <c r="B47" s="86" t="s">
        <v>1559</v>
      </c>
      <c r="C47" s="88" t="s">
        <v>1546</v>
      </c>
      <c r="D47" s="90"/>
      <c r="E47" s="90"/>
      <c r="F47" s="83">
        <f>VLOOKUP(A47,'26.1. cuc'!$A$2:$C$2088,3,FALSE)</f>
        <v>0</v>
      </c>
      <c r="G47" s="83">
        <f t="shared" si="1"/>
        <v>0</v>
      </c>
      <c r="H47" s="309" t="s">
        <v>1560</v>
      </c>
    </row>
    <row r="48" spans="1:8" ht="12.75" x14ac:dyDescent="0.2">
      <c r="A48" s="85">
        <v>123006</v>
      </c>
      <c r="B48" s="86" t="s">
        <v>1561</v>
      </c>
      <c r="C48" s="88" t="s">
        <v>1546</v>
      </c>
      <c r="D48" s="90"/>
      <c r="E48" s="90"/>
      <c r="F48" s="83">
        <f>VLOOKUP(A48,'26.1. cuc'!$A$2:$C$2088,3,FALSE)</f>
        <v>0</v>
      </c>
      <c r="G48" s="83">
        <f t="shared" si="1"/>
        <v>0</v>
      </c>
      <c r="H48" s="311"/>
    </row>
    <row r="49" spans="1:8" ht="12.75" x14ac:dyDescent="0.2">
      <c r="A49" s="85">
        <v>123007</v>
      </c>
      <c r="B49" s="86" t="s">
        <v>1562</v>
      </c>
      <c r="C49" s="88" t="s">
        <v>1546</v>
      </c>
      <c r="D49" s="90"/>
      <c r="E49" s="90"/>
      <c r="F49" s="83">
        <f>VLOOKUP(A49,'26.1. cuc'!$A$2:$C$2088,3,FALSE)</f>
        <v>0</v>
      </c>
      <c r="G49" s="83">
        <f t="shared" si="1"/>
        <v>0</v>
      </c>
      <c r="H49" s="310"/>
    </row>
    <row r="50" spans="1:8" ht="12.75" x14ac:dyDescent="0.2">
      <c r="A50" s="85">
        <v>123010</v>
      </c>
      <c r="B50" s="86" t="s">
        <v>1563</v>
      </c>
      <c r="C50" s="88" t="s">
        <v>1546</v>
      </c>
      <c r="D50" s="90"/>
      <c r="E50" s="90"/>
      <c r="F50" s="83">
        <f>VLOOKUP(A50,'26.1. cuc'!$A$2:$C$2088,3,FALSE)</f>
        <v>0</v>
      </c>
      <c r="G50" s="83">
        <f t="shared" si="1"/>
        <v>0</v>
      </c>
      <c r="H50" s="309" t="s">
        <v>1560</v>
      </c>
    </row>
    <row r="51" spans="1:8" ht="12.75" x14ac:dyDescent="0.2">
      <c r="A51" s="85">
        <v>123011</v>
      </c>
      <c r="B51" s="86" t="s">
        <v>1564</v>
      </c>
      <c r="C51" s="88" t="s">
        <v>1546</v>
      </c>
      <c r="D51" s="90"/>
      <c r="E51" s="90"/>
      <c r="F51" s="83">
        <f>VLOOKUP(A51,'26.1. cuc'!$A$2:$C$2088,3,FALSE)</f>
        <v>0</v>
      </c>
      <c r="G51" s="83">
        <f t="shared" si="1"/>
        <v>0</v>
      </c>
      <c r="H51" s="311"/>
    </row>
    <row r="52" spans="1:8" ht="12.75" x14ac:dyDescent="0.2">
      <c r="A52" s="85">
        <v>123012</v>
      </c>
      <c r="B52" s="86" t="s">
        <v>1565</v>
      </c>
      <c r="C52" s="88" t="s">
        <v>1546</v>
      </c>
      <c r="D52" s="90"/>
      <c r="E52" s="90"/>
      <c r="F52" s="83">
        <f>VLOOKUP(A52,'26.1. cuc'!$A$2:$C$2088,3,FALSE)</f>
        <v>0</v>
      </c>
      <c r="G52" s="83">
        <f t="shared" si="1"/>
        <v>0</v>
      </c>
      <c r="H52" s="311"/>
    </row>
    <row r="53" spans="1:8" ht="12.75" x14ac:dyDescent="0.2">
      <c r="A53" s="85">
        <v>123013</v>
      </c>
      <c r="B53" s="86" t="s">
        <v>1566</v>
      </c>
      <c r="C53" s="88" t="s">
        <v>1546</v>
      </c>
      <c r="D53" s="90"/>
      <c r="E53" s="90"/>
      <c r="F53" s="83">
        <f>VLOOKUP(A53,'26.1. cuc'!$A$2:$C$2088,3,FALSE)</f>
        <v>0</v>
      </c>
      <c r="G53" s="83">
        <f t="shared" si="1"/>
        <v>0</v>
      </c>
      <c r="H53" s="311"/>
    </row>
    <row r="54" spans="1:8" ht="12.75" x14ac:dyDescent="0.2">
      <c r="A54" s="85">
        <v>123014</v>
      </c>
      <c r="B54" s="86" t="s">
        <v>1567</v>
      </c>
      <c r="C54" s="88" t="s">
        <v>1546</v>
      </c>
      <c r="D54" s="90"/>
      <c r="E54" s="90"/>
      <c r="F54" s="83">
        <f>VLOOKUP(A54,'26.1. cuc'!$A$2:$C$2088,3,FALSE)</f>
        <v>0</v>
      </c>
      <c r="G54" s="83">
        <f t="shared" si="1"/>
        <v>0</v>
      </c>
      <c r="H54" s="311"/>
    </row>
    <row r="55" spans="1:8" ht="12.75" x14ac:dyDescent="0.2">
      <c r="A55" s="85">
        <v>123015</v>
      </c>
      <c r="B55" s="86" t="s">
        <v>1568</v>
      </c>
      <c r="C55" s="88" t="s">
        <v>1546</v>
      </c>
      <c r="D55" s="90"/>
      <c r="E55" s="90"/>
      <c r="F55" s="83">
        <f>VLOOKUP(A55,'26.1. cuc'!$A$2:$C$2088,3,FALSE)</f>
        <v>0</v>
      </c>
      <c r="G55" s="83">
        <f t="shared" si="1"/>
        <v>0</v>
      </c>
      <c r="H55" s="310"/>
    </row>
    <row r="56" spans="1:8" ht="12.75" x14ac:dyDescent="0.2">
      <c r="A56" s="85">
        <v>120330</v>
      </c>
      <c r="B56" s="86" t="s">
        <v>1569</v>
      </c>
      <c r="C56" s="88" t="s">
        <v>1570</v>
      </c>
      <c r="D56" s="87">
        <v>0.5</v>
      </c>
      <c r="E56" s="87">
        <v>0.5</v>
      </c>
      <c r="F56" s="83">
        <f>VLOOKUP(A56,'26.1. cuc'!$A$2:$C$2088,3,FALSE)</f>
        <v>0</v>
      </c>
      <c r="G56" s="83">
        <f t="shared" si="1"/>
        <v>0</v>
      </c>
      <c r="H56" s="89"/>
    </row>
    <row r="57" spans="1:8" ht="12.75" x14ac:dyDescent="0.2">
      <c r="A57" s="85">
        <v>122809</v>
      </c>
      <c r="B57" s="86" t="s">
        <v>1571</v>
      </c>
      <c r="C57" s="88" t="s">
        <v>1570</v>
      </c>
      <c r="D57" s="87">
        <v>0.5</v>
      </c>
      <c r="E57" s="87">
        <v>0.5</v>
      </c>
      <c r="F57" s="83">
        <f>VLOOKUP(A57,'26.1. cuc'!$A$2:$C$2088,3,FALSE)</f>
        <v>0</v>
      </c>
      <c r="G57" s="83">
        <f t="shared" si="1"/>
        <v>0</v>
      </c>
      <c r="H57" s="89"/>
    </row>
    <row r="58" spans="1:8" ht="12.75" x14ac:dyDescent="0.2">
      <c r="A58" s="85">
        <v>122810</v>
      </c>
      <c r="B58" s="86" t="s">
        <v>1572</v>
      </c>
      <c r="C58" s="88" t="s">
        <v>1570</v>
      </c>
      <c r="D58" s="87">
        <v>0.5</v>
      </c>
      <c r="E58" s="87">
        <v>0.5</v>
      </c>
      <c r="F58" s="83">
        <f>VLOOKUP(A58,'26.1. cuc'!$A$2:$C$2088,3,FALSE)</f>
        <v>0</v>
      </c>
      <c r="G58" s="83">
        <f t="shared" si="1"/>
        <v>0</v>
      </c>
      <c r="H58" s="89"/>
    </row>
    <row r="59" spans="1:8" ht="12.75" x14ac:dyDescent="0.2">
      <c r="A59" s="85">
        <v>140405</v>
      </c>
      <c r="B59" s="86" t="s">
        <v>1573</v>
      </c>
      <c r="C59" s="88" t="s">
        <v>1570</v>
      </c>
      <c r="D59" s="87">
        <v>0.5</v>
      </c>
      <c r="E59" s="87">
        <v>0.5</v>
      </c>
      <c r="F59" s="83">
        <f>VLOOKUP(A59,'26.1. cuc'!$A$2:$C$2088,3,FALSE)</f>
        <v>0</v>
      </c>
      <c r="G59" s="165">
        <f>IFERROR(VLOOKUP(A59,'tabla dinamica cartera'!$A$2:$B$30,2,FALSE)*E59,0)</f>
        <v>832572228</v>
      </c>
      <c r="H59" s="312" t="s">
        <v>1574</v>
      </c>
    </row>
    <row r="60" spans="1:8" ht="12.75" x14ac:dyDescent="0.2">
      <c r="A60" s="85">
        <v>140410</v>
      </c>
      <c r="B60" s="86" t="s">
        <v>1575</v>
      </c>
      <c r="C60" s="88" t="s">
        <v>1570</v>
      </c>
      <c r="D60" s="87">
        <v>0.5</v>
      </c>
      <c r="E60" s="87">
        <v>0.5</v>
      </c>
      <c r="F60" s="83">
        <f>VLOOKUP(A60,'26.1. cuc'!$A$2:$C$2088,3,FALSE)</f>
        <v>0</v>
      </c>
      <c r="G60" s="165">
        <f>IFERROR(VLOOKUP(A60,'tabla dinamica cartera'!$A$2:$B$30,2,FALSE)*E60,0)</f>
        <v>0</v>
      </c>
      <c r="H60" s="313"/>
    </row>
    <row r="61" spans="1:8" ht="12.75" x14ac:dyDescent="0.2">
      <c r="A61" s="85">
        <v>140415</v>
      </c>
      <c r="B61" s="86" t="s">
        <v>1576</v>
      </c>
      <c r="C61" s="88" t="s">
        <v>1570</v>
      </c>
      <c r="D61" s="87">
        <v>0.5</v>
      </c>
      <c r="E61" s="87">
        <v>0.5</v>
      </c>
      <c r="F61" s="83">
        <f>VLOOKUP(A61,'26.1. cuc'!$A$2:$C$2088,3,FALSE)</f>
        <v>0</v>
      </c>
      <c r="G61" s="165">
        <f>IFERROR(VLOOKUP(A61,'tabla dinamica cartera'!$A$2:$B$30,2,FALSE)*E61,0)</f>
        <v>0</v>
      </c>
      <c r="H61" s="313"/>
    </row>
    <row r="62" spans="1:8" ht="12.75" x14ac:dyDescent="0.2">
      <c r="A62" s="85">
        <v>140420</v>
      </c>
      <c r="B62" s="86" t="s">
        <v>1577</v>
      </c>
      <c r="C62" s="88" t="s">
        <v>1570</v>
      </c>
      <c r="D62" s="87">
        <v>0.5</v>
      </c>
      <c r="E62" s="87">
        <v>0.5</v>
      </c>
      <c r="F62" s="83">
        <f>VLOOKUP(A62,'26.1. cuc'!$A$2:$C$2088,3,FALSE)</f>
        <v>0</v>
      </c>
      <c r="G62" s="165">
        <f>IFERROR(VLOOKUP(A62,'tabla dinamica cartera'!$A$2:$B$30,2,FALSE)*E62,0)</f>
        <v>0</v>
      </c>
      <c r="H62" s="313"/>
    </row>
    <row r="63" spans="1:8" ht="12.75" x14ac:dyDescent="0.2">
      <c r="A63" s="85">
        <v>140425</v>
      </c>
      <c r="B63" s="86" t="s">
        <v>1578</v>
      </c>
      <c r="C63" s="88" t="s">
        <v>1570</v>
      </c>
      <c r="D63" s="87">
        <v>0.5</v>
      </c>
      <c r="E63" s="87">
        <v>0.5</v>
      </c>
      <c r="F63" s="83">
        <f>VLOOKUP(A63,'26.1. cuc'!$A$2:$C$2088,3,FALSE)</f>
        <v>0</v>
      </c>
      <c r="G63" s="165">
        <f>IFERROR(VLOOKUP(A63,'tabla dinamica cartera'!$A$2:$B$30,2,FALSE)*E63,0)</f>
        <v>0</v>
      </c>
      <c r="H63" s="313"/>
    </row>
    <row r="64" spans="1:8" ht="12.75" x14ac:dyDescent="0.2">
      <c r="A64" s="85">
        <v>140505</v>
      </c>
      <c r="B64" s="86" t="s">
        <v>1573</v>
      </c>
      <c r="C64" s="88" t="s">
        <v>1570</v>
      </c>
      <c r="D64" s="87">
        <v>0.5</v>
      </c>
      <c r="E64" s="87">
        <v>0.5</v>
      </c>
      <c r="F64" s="83">
        <f>VLOOKUP(A64,'26.1. cuc'!$A$2:$C$2088,3,FALSE)</f>
        <v>0</v>
      </c>
      <c r="G64" s="165">
        <f>IFERROR(VLOOKUP(A64,'tabla dinamica cartera'!$A$2:$B$30,2,FALSE)*E64,0)</f>
        <v>299548708</v>
      </c>
      <c r="H64" s="313"/>
    </row>
    <row r="65" spans="1:8" ht="12.75" x14ac:dyDescent="0.2">
      <c r="A65" s="85">
        <v>140510</v>
      </c>
      <c r="B65" s="86" t="s">
        <v>1575</v>
      </c>
      <c r="C65" s="88" t="s">
        <v>1570</v>
      </c>
      <c r="D65" s="87">
        <v>0.5</v>
      </c>
      <c r="E65" s="87">
        <v>0.5</v>
      </c>
      <c r="F65" s="83">
        <f>VLOOKUP(A65,'26.1. cuc'!$A$2:$C$2088,3,FALSE)</f>
        <v>0</v>
      </c>
      <c r="G65" s="165">
        <f>IFERROR(VLOOKUP(A65,'tabla dinamica cartera'!$A$2:$B$30,2,FALSE)*E65,0)</f>
        <v>0</v>
      </c>
      <c r="H65" s="313"/>
    </row>
    <row r="66" spans="1:8" ht="12.75" x14ac:dyDescent="0.2">
      <c r="A66" s="85">
        <v>140515</v>
      </c>
      <c r="B66" s="86" t="s">
        <v>1576</v>
      </c>
      <c r="C66" s="88" t="s">
        <v>1570</v>
      </c>
      <c r="D66" s="87">
        <v>0.5</v>
      </c>
      <c r="E66" s="87">
        <v>0.5</v>
      </c>
      <c r="F66" s="83">
        <f>VLOOKUP(A66,'26.1. cuc'!$A$2:$C$2088,3,FALSE)</f>
        <v>0</v>
      </c>
      <c r="G66" s="165">
        <f>IFERROR(VLOOKUP(A66,'tabla dinamica cartera'!$A$2:$B$30,2,FALSE)*E66,0)</f>
        <v>0</v>
      </c>
      <c r="H66" s="313"/>
    </row>
    <row r="67" spans="1:8" ht="12.75" x14ac:dyDescent="0.2">
      <c r="A67" s="85">
        <v>140520</v>
      </c>
      <c r="B67" s="86" t="s">
        <v>1577</v>
      </c>
      <c r="C67" s="88" t="s">
        <v>1570</v>
      </c>
      <c r="D67" s="87">
        <v>0.5</v>
      </c>
      <c r="E67" s="87">
        <v>0.5</v>
      </c>
      <c r="F67" s="83">
        <f>VLOOKUP(A67,'26.1. cuc'!$A$2:$C$2088,3,FALSE)</f>
        <v>0</v>
      </c>
      <c r="G67" s="165">
        <f>IFERROR(VLOOKUP(A67,'tabla dinamica cartera'!$A$2:$B$30,2,FALSE)*E67,0)</f>
        <v>0</v>
      </c>
      <c r="H67" s="313"/>
    </row>
    <row r="68" spans="1:8" ht="12.75" x14ac:dyDescent="0.2">
      <c r="A68" s="85">
        <v>140525</v>
      </c>
      <c r="B68" s="86" t="s">
        <v>1578</v>
      </c>
      <c r="C68" s="88" t="s">
        <v>1570</v>
      </c>
      <c r="D68" s="87">
        <v>0.5</v>
      </c>
      <c r="E68" s="87">
        <v>0.5</v>
      </c>
      <c r="F68" s="83">
        <f>VLOOKUP(A68,'26.1. cuc'!$A$2:$C$2088,3,FALSE)</f>
        <v>0</v>
      </c>
      <c r="G68" s="165">
        <f>IFERROR(VLOOKUP(A68,'tabla dinamica cartera'!$A$2:$B$30,2,FALSE)*E68,0)</f>
        <v>16887458</v>
      </c>
      <c r="H68" s="313"/>
    </row>
    <row r="69" spans="1:8" ht="12.75" x14ac:dyDescent="0.2">
      <c r="A69" s="85">
        <v>140605</v>
      </c>
      <c r="B69" s="86" t="s">
        <v>1573</v>
      </c>
      <c r="C69" s="88" t="s">
        <v>1570</v>
      </c>
      <c r="D69" s="87">
        <v>0.5</v>
      </c>
      <c r="E69" s="87">
        <v>0.5</v>
      </c>
      <c r="F69" s="83">
        <f>VLOOKUP(A69,'26.1. cuc'!$A$2:$C$2088,3,FALSE)</f>
        <v>0</v>
      </c>
      <c r="G69" s="83">
        <f t="shared" ref="G69:G100" si="2">IF($G$2="CAYC",+D69*F69,+E69*F69)</f>
        <v>0</v>
      </c>
      <c r="H69" s="313"/>
    </row>
    <row r="70" spans="1:8" ht="12.75" x14ac:dyDescent="0.2">
      <c r="A70" s="85">
        <v>140610</v>
      </c>
      <c r="B70" s="86" t="s">
        <v>1575</v>
      </c>
      <c r="C70" s="88" t="s">
        <v>1570</v>
      </c>
      <c r="D70" s="87">
        <v>0.5</v>
      </c>
      <c r="E70" s="87">
        <v>0.5</v>
      </c>
      <c r="F70" s="83">
        <f>VLOOKUP(A70,'26.1. cuc'!$A$2:$C$2088,3,FALSE)</f>
        <v>0</v>
      </c>
      <c r="G70" s="83">
        <f t="shared" si="2"/>
        <v>0</v>
      </c>
      <c r="H70" s="313"/>
    </row>
    <row r="71" spans="1:8" ht="12.75" x14ac:dyDescent="0.2">
      <c r="A71" s="85">
        <v>140615</v>
      </c>
      <c r="B71" s="86" t="s">
        <v>1576</v>
      </c>
      <c r="C71" s="88" t="s">
        <v>1570</v>
      </c>
      <c r="D71" s="87">
        <v>0.5</v>
      </c>
      <c r="E71" s="87">
        <v>0.5</v>
      </c>
      <c r="F71" s="83">
        <f>VLOOKUP(A71,'26.1. cuc'!$A$2:$C$2088,3,FALSE)</f>
        <v>0</v>
      </c>
      <c r="G71" s="83">
        <f t="shared" si="2"/>
        <v>0</v>
      </c>
      <c r="H71" s="313"/>
    </row>
    <row r="72" spans="1:8" ht="12.75" x14ac:dyDescent="0.2">
      <c r="A72" s="85">
        <v>140620</v>
      </c>
      <c r="B72" s="86" t="s">
        <v>1577</v>
      </c>
      <c r="C72" s="88" t="s">
        <v>1570</v>
      </c>
      <c r="D72" s="87">
        <v>0.5</v>
      </c>
      <c r="E72" s="87">
        <v>0.5</v>
      </c>
      <c r="F72" s="83">
        <f>VLOOKUP(A72,'26.1. cuc'!$A$2:$C$2088,3,FALSE)</f>
        <v>0</v>
      </c>
      <c r="G72" s="83">
        <f t="shared" si="2"/>
        <v>0</v>
      </c>
      <c r="H72" s="313"/>
    </row>
    <row r="73" spans="1:8" ht="12.75" x14ac:dyDescent="0.2">
      <c r="A73" s="85">
        <v>140625</v>
      </c>
      <c r="B73" s="86" t="s">
        <v>1578</v>
      </c>
      <c r="C73" s="88" t="s">
        <v>1570</v>
      </c>
      <c r="D73" s="87">
        <v>0.5</v>
      </c>
      <c r="E73" s="87">
        <v>0.5</v>
      </c>
      <c r="F73" s="83">
        <f>VLOOKUP(A73,'26.1. cuc'!$A$2:$C$2088,3,FALSE)</f>
        <v>0</v>
      </c>
      <c r="G73" s="83">
        <f t="shared" si="2"/>
        <v>0</v>
      </c>
      <c r="H73" s="313"/>
    </row>
    <row r="74" spans="1:8" ht="12.75" x14ac:dyDescent="0.2">
      <c r="A74" s="85">
        <v>140705</v>
      </c>
      <c r="B74" s="86" t="s">
        <v>1573</v>
      </c>
      <c r="C74" s="88" t="s">
        <v>1570</v>
      </c>
      <c r="D74" s="87">
        <v>0.5</v>
      </c>
      <c r="E74" s="87">
        <v>0.5</v>
      </c>
      <c r="F74" s="83">
        <f>VLOOKUP(A74,'26.1. cuc'!$A$2:$C$2088,3,FALSE)</f>
        <v>0</v>
      </c>
      <c r="G74" s="83">
        <f t="shared" si="2"/>
        <v>0</v>
      </c>
      <c r="H74" s="313"/>
    </row>
    <row r="75" spans="1:8" ht="12.75" x14ac:dyDescent="0.2">
      <c r="A75" s="85">
        <v>140710</v>
      </c>
      <c r="B75" s="86" t="s">
        <v>1575</v>
      </c>
      <c r="C75" s="88" t="s">
        <v>1570</v>
      </c>
      <c r="D75" s="87">
        <v>0.5</v>
      </c>
      <c r="E75" s="87">
        <v>0.5</v>
      </c>
      <c r="F75" s="83">
        <f>VLOOKUP(A75,'26.1. cuc'!$A$2:$C$2088,3,FALSE)</f>
        <v>0</v>
      </c>
      <c r="G75" s="83">
        <f t="shared" si="2"/>
        <v>0</v>
      </c>
      <c r="H75" s="313"/>
    </row>
    <row r="76" spans="1:8" ht="12.75" x14ac:dyDescent="0.2">
      <c r="A76" s="85">
        <v>140715</v>
      </c>
      <c r="B76" s="86" t="s">
        <v>1576</v>
      </c>
      <c r="C76" s="88" t="s">
        <v>1570</v>
      </c>
      <c r="D76" s="87">
        <v>0.5</v>
      </c>
      <c r="E76" s="87">
        <v>0.5</v>
      </c>
      <c r="F76" s="83">
        <f>VLOOKUP(A76,'26.1. cuc'!$A$2:$C$2088,3,FALSE)</f>
        <v>0</v>
      </c>
      <c r="G76" s="83">
        <f t="shared" si="2"/>
        <v>0</v>
      </c>
      <c r="H76" s="313"/>
    </row>
    <row r="77" spans="1:8" ht="12.75" x14ac:dyDescent="0.2">
      <c r="A77" s="85">
        <v>140720</v>
      </c>
      <c r="B77" s="86" t="s">
        <v>1577</v>
      </c>
      <c r="C77" s="88" t="s">
        <v>1570</v>
      </c>
      <c r="D77" s="87">
        <v>0.5</v>
      </c>
      <c r="E77" s="87">
        <v>0.5</v>
      </c>
      <c r="F77" s="83">
        <f>VLOOKUP(A77,'26.1. cuc'!$A$2:$C$2088,3,FALSE)</f>
        <v>0</v>
      </c>
      <c r="G77" s="83">
        <f t="shared" si="2"/>
        <v>0</v>
      </c>
      <c r="H77" s="313"/>
    </row>
    <row r="78" spans="1:8" ht="12.75" x14ac:dyDescent="0.2">
      <c r="A78" s="85">
        <v>140725</v>
      </c>
      <c r="B78" s="86" t="s">
        <v>1578</v>
      </c>
      <c r="C78" s="88" t="s">
        <v>1570</v>
      </c>
      <c r="D78" s="87">
        <v>0.5</v>
      </c>
      <c r="E78" s="87">
        <v>0.5</v>
      </c>
      <c r="F78" s="83">
        <f>VLOOKUP(A78,'26.1. cuc'!$A$2:$C$2088,3,FALSE)</f>
        <v>0</v>
      </c>
      <c r="G78" s="83">
        <f t="shared" si="2"/>
        <v>0</v>
      </c>
      <c r="H78" s="314"/>
    </row>
    <row r="79" spans="1:8" ht="12.75" x14ac:dyDescent="0.2">
      <c r="A79" s="85">
        <v>146905</v>
      </c>
      <c r="B79" s="86" t="s">
        <v>1579</v>
      </c>
      <c r="C79" s="88" t="s">
        <v>1570</v>
      </c>
      <c r="D79" s="87">
        <v>0.5</v>
      </c>
      <c r="E79" s="87">
        <v>0.5</v>
      </c>
      <c r="F79" s="83">
        <f>VLOOKUP(A79,'26.1. cuc'!$A$2:$C$2088,3,FALSE)</f>
        <v>0</v>
      </c>
      <c r="G79" s="83">
        <f t="shared" si="2"/>
        <v>0</v>
      </c>
      <c r="H79" s="89"/>
    </row>
    <row r="80" spans="1:8" ht="12.75" x14ac:dyDescent="0.2">
      <c r="A80" s="85">
        <v>146910</v>
      </c>
      <c r="B80" s="86" t="s">
        <v>1580</v>
      </c>
      <c r="C80" s="88" t="s">
        <v>1570</v>
      </c>
      <c r="D80" s="87">
        <v>0.5</v>
      </c>
      <c r="E80" s="87">
        <v>0.5</v>
      </c>
      <c r="F80" s="83">
        <f>VLOOKUP(A80,'26.1. cuc'!$A$2:$C$2088,3,FALSE)</f>
        <v>0</v>
      </c>
      <c r="G80" s="83">
        <f t="shared" si="2"/>
        <v>0</v>
      </c>
      <c r="H80" s="89"/>
    </row>
    <row r="81" spans="1:8" ht="12.75" x14ac:dyDescent="0.2">
      <c r="A81" s="85">
        <v>146915</v>
      </c>
      <c r="B81" s="86" t="s">
        <v>1581</v>
      </c>
      <c r="C81" s="88" t="s">
        <v>1570</v>
      </c>
      <c r="D81" s="87">
        <v>0.5</v>
      </c>
      <c r="E81" s="87">
        <v>0.5</v>
      </c>
      <c r="F81" s="83">
        <f>VLOOKUP(A81,'26.1. cuc'!$A$2:$C$2088,3,FALSE)</f>
        <v>0</v>
      </c>
      <c r="G81" s="83">
        <f t="shared" si="2"/>
        <v>0</v>
      </c>
      <c r="H81" s="89"/>
    </row>
    <row r="82" spans="1:8" ht="12.75" x14ac:dyDescent="0.2">
      <c r="A82" s="85">
        <v>146920</v>
      </c>
      <c r="B82" s="86" t="s">
        <v>1582</v>
      </c>
      <c r="C82" s="88" t="s">
        <v>1570</v>
      </c>
      <c r="D82" s="87">
        <v>0.5</v>
      </c>
      <c r="E82" s="87">
        <v>0.5</v>
      </c>
      <c r="F82" s="83">
        <f>VLOOKUP(A82,'26.1. cuc'!$A$2:$C$2088,3,FALSE)</f>
        <v>0</v>
      </c>
      <c r="G82" s="83">
        <f t="shared" si="2"/>
        <v>0</v>
      </c>
      <c r="H82" s="89"/>
    </row>
    <row r="83" spans="1:8" ht="12.75" x14ac:dyDescent="0.2">
      <c r="A83" s="85">
        <v>146925</v>
      </c>
      <c r="B83" s="86" t="s">
        <v>1583</v>
      </c>
      <c r="C83" s="88" t="s">
        <v>1570</v>
      </c>
      <c r="D83" s="87">
        <v>0.5</v>
      </c>
      <c r="E83" s="87">
        <v>0.5</v>
      </c>
      <c r="F83" s="83">
        <f>VLOOKUP(A83,'26.1. cuc'!$A$2:$C$2088,3,FALSE)</f>
        <v>0</v>
      </c>
      <c r="G83" s="83">
        <f t="shared" si="2"/>
        <v>0</v>
      </c>
      <c r="H83" s="89"/>
    </row>
    <row r="84" spans="1:8" ht="12.75" x14ac:dyDescent="0.2">
      <c r="A84" s="85">
        <v>147005</v>
      </c>
      <c r="B84" s="86" t="s">
        <v>1579</v>
      </c>
      <c r="C84" s="88" t="s">
        <v>1570</v>
      </c>
      <c r="D84" s="87">
        <v>0.5</v>
      </c>
      <c r="E84" s="87">
        <v>0.5</v>
      </c>
      <c r="F84" s="83">
        <f>VLOOKUP(A84,'26.1. cuc'!$A$2:$C$2088,3,FALSE)</f>
        <v>0</v>
      </c>
      <c r="G84" s="83">
        <f t="shared" si="2"/>
        <v>0</v>
      </c>
      <c r="H84" s="89"/>
    </row>
    <row r="85" spans="1:8" ht="12.75" x14ac:dyDescent="0.2">
      <c r="A85" s="85">
        <v>147010</v>
      </c>
      <c r="B85" s="86" t="s">
        <v>1580</v>
      </c>
      <c r="C85" s="88" t="s">
        <v>1570</v>
      </c>
      <c r="D85" s="87">
        <v>0.5</v>
      </c>
      <c r="E85" s="87">
        <v>0.5</v>
      </c>
      <c r="F85" s="83">
        <f>VLOOKUP(A85,'26.1. cuc'!$A$2:$C$2088,3,FALSE)</f>
        <v>0</v>
      </c>
      <c r="G85" s="83">
        <f t="shared" si="2"/>
        <v>0</v>
      </c>
      <c r="H85" s="89"/>
    </row>
    <row r="86" spans="1:8" ht="12.75" x14ac:dyDescent="0.2">
      <c r="A86" s="85">
        <v>147015</v>
      </c>
      <c r="B86" s="86" t="s">
        <v>1581</v>
      </c>
      <c r="C86" s="88" t="s">
        <v>1570</v>
      </c>
      <c r="D86" s="87">
        <v>0.5</v>
      </c>
      <c r="E86" s="87">
        <v>0.5</v>
      </c>
      <c r="F86" s="83">
        <f>VLOOKUP(A86,'26.1. cuc'!$A$2:$C$2088,3,FALSE)</f>
        <v>0</v>
      </c>
      <c r="G86" s="83">
        <f t="shared" si="2"/>
        <v>0</v>
      </c>
      <c r="H86" s="89"/>
    </row>
    <row r="87" spans="1:8" ht="12.75" x14ac:dyDescent="0.2">
      <c r="A87" s="85">
        <v>147020</v>
      </c>
      <c r="B87" s="86" t="s">
        <v>1582</v>
      </c>
      <c r="C87" s="88" t="s">
        <v>1570</v>
      </c>
      <c r="D87" s="87">
        <v>0.5</v>
      </c>
      <c r="E87" s="87">
        <v>0.5</v>
      </c>
      <c r="F87" s="83">
        <f>VLOOKUP(A87,'26.1. cuc'!$A$2:$C$2088,3,FALSE)</f>
        <v>0</v>
      </c>
      <c r="G87" s="83">
        <f t="shared" si="2"/>
        <v>0</v>
      </c>
      <c r="H87" s="89"/>
    </row>
    <row r="88" spans="1:8" ht="12.75" x14ac:dyDescent="0.2">
      <c r="A88" s="85">
        <v>147025</v>
      </c>
      <c r="B88" s="86" t="s">
        <v>1583</v>
      </c>
      <c r="C88" s="88" t="s">
        <v>1570</v>
      </c>
      <c r="D88" s="87">
        <v>0.5</v>
      </c>
      <c r="E88" s="87">
        <v>0.5</v>
      </c>
      <c r="F88" s="83">
        <f>VLOOKUP(A88,'26.1. cuc'!$A$2:$C$2088,3,FALSE)</f>
        <v>0</v>
      </c>
      <c r="G88" s="83">
        <f t="shared" si="2"/>
        <v>0</v>
      </c>
      <c r="H88" s="89"/>
    </row>
    <row r="89" spans="1:8" ht="12.75" x14ac:dyDescent="0.2">
      <c r="A89" s="78">
        <v>112045</v>
      </c>
      <c r="B89" s="79" t="s">
        <v>1584</v>
      </c>
      <c r="C89" s="80" t="s">
        <v>1585</v>
      </c>
      <c r="D89" s="81">
        <v>1</v>
      </c>
      <c r="E89" s="82">
        <v>1</v>
      </c>
      <c r="F89" s="83">
        <f>VLOOKUP(A89,'26.1. cuc'!$A$2:$C$2088,3,FALSE)</f>
        <v>0</v>
      </c>
      <c r="G89" s="83">
        <f t="shared" si="2"/>
        <v>0</v>
      </c>
      <c r="H89" s="91"/>
    </row>
    <row r="90" spans="1:8" ht="12.75" x14ac:dyDescent="0.2">
      <c r="A90" s="85">
        <v>120399</v>
      </c>
      <c r="B90" s="86" t="s">
        <v>1586</v>
      </c>
      <c r="C90" s="80" t="s">
        <v>1585</v>
      </c>
      <c r="D90" s="87">
        <v>1</v>
      </c>
      <c r="E90" s="87">
        <v>1</v>
      </c>
      <c r="F90" s="83">
        <f>-VLOOKUP(A90,'26.1. cuc'!$A$2:$C$2088,3,FALSE)</f>
        <v>0</v>
      </c>
      <c r="G90" s="83">
        <f t="shared" si="2"/>
        <v>0</v>
      </c>
      <c r="H90" s="89"/>
    </row>
    <row r="91" spans="1:8" ht="12.75" x14ac:dyDescent="0.2">
      <c r="A91" s="85">
        <v>121801</v>
      </c>
      <c r="B91" s="86" t="s">
        <v>1587</v>
      </c>
      <c r="C91" s="80" t="s">
        <v>1585</v>
      </c>
      <c r="D91" s="87">
        <v>1</v>
      </c>
      <c r="E91" s="87">
        <v>1</v>
      </c>
      <c r="F91" s="83">
        <f>VLOOKUP(A91,'26.1. cuc'!$A$2:$C$2088,3,FALSE)</f>
        <v>0</v>
      </c>
      <c r="G91" s="83">
        <f t="shared" si="2"/>
        <v>0</v>
      </c>
      <c r="H91" s="92"/>
    </row>
    <row r="92" spans="1:8" ht="12.75" x14ac:dyDescent="0.2">
      <c r="A92" s="85">
        <v>121802</v>
      </c>
      <c r="B92" s="86" t="s">
        <v>1588</v>
      </c>
      <c r="C92" s="80" t="s">
        <v>1585</v>
      </c>
      <c r="D92" s="87">
        <v>1</v>
      </c>
      <c r="E92" s="87">
        <v>1</v>
      </c>
      <c r="F92" s="83">
        <f>VLOOKUP(A92,'26.1. cuc'!$A$2:$C$2088,3,FALSE)</f>
        <v>0</v>
      </c>
      <c r="G92" s="83">
        <f t="shared" si="2"/>
        <v>0</v>
      </c>
      <c r="H92" s="309" t="s">
        <v>1589</v>
      </c>
    </row>
    <row r="93" spans="1:8" ht="12.75" x14ac:dyDescent="0.2">
      <c r="A93" s="85">
        <v>121803</v>
      </c>
      <c r="B93" s="86" t="s">
        <v>1590</v>
      </c>
      <c r="C93" s="80" t="s">
        <v>1585</v>
      </c>
      <c r="D93" s="87">
        <v>1</v>
      </c>
      <c r="E93" s="87">
        <v>1</v>
      </c>
      <c r="F93" s="83">
        <f>VLOOKUP(A93,'26.1. cuc'!$A$2:$C$2088,3,FALSE)</f>
        <v>0</v>
      </c>
      <c r="G93" s="83">
        <f t="shared" si="2"/>
        <v>0</v>
      </c>
      <c r="H93" s="311"/>
    </row>
    <row r="94" spans="1:8" ht="12.75" x14ac:dyDescent="0.2">
      <c r="A94" s="85">
        <v>121899</v>
      </c>
      <c r="B94" s="86" t="s">
        <v>1591</v>
      </c>
      <c r="C94" s="80" t="s">
        <v>1585</v>
      </c>
      <c r="D94" s="87">
        <v>1</v>
      </c>
      <c r="E94" s="87">
        <v>1</v>
      </c>
      <c r="F94" s="83">
        <f>-VLOOKUP(A94,'26.1. cuc'!$A$2:$C$2088,3,FALSE)</f>
        <v>0</v>
      </c>
      <c r="G94" s="83">
        <f t="shared" si="2"/>
        <v>0</v>
      </c>
      <c r="H94" s="311"/>
    </row>
    <row r="95" spans="1:8" ht="12.75" x14ac:dyDescent="0.2">
      <c r="A95" s="85">
        <v>122001</v>
      </c>
      <c r="B95" s="86" t="s">
        <v>1587</v>
      </c>
      <c r="C95" s="80" t="s">
        <v>1585</v>
      </c>
      <c r="D95" s="87">
        <v>1</v>
      </c>
      <c r="E95" s="87">
        <v>1</v>
      </c>
      <c r="F95" s="83">
        <f>VLOOKUP(A95,'26.1. cuc'!$A$2:$C$2088,3,FALSE)</f>
        <v>0</v>
      </c>
      <c r="G95" s="83">
        <f t="shared" si="2"/>
        <v>0</v>
      </c>
      <c r="H95" s="311"/>
    </row>
    <row r="96" spans="1:8" ht="12.75" x14ac:dyDescent="0.2">
      <c r="A96" s="85">
        <v>122002</v>
      </c>
      <c r="B96" s="86" t="s">
        <v>1592</v>
      </c>
      <c r="C96" s="80" t="s">
        <v>1585</v>
      </c>
      <c r="D96" s="87">
        <v>1</v>
      </c>
      <c r="E96" s="87">
        <v>1</v>
      </c>
      <c r="F96" s="83">
        <f>VLOOKUP(A96,'26.1. cuc'!$A$2:$C$2088,3,FALSE)</f>
        <v>0</v>
      </c>
      <c r="G96" s="83">
        <f t="shared" si="2"/>
        <v>0</v>
      </c>
      <c r="H96" s="311"/>
    </row>
    <row r="97" spans="1:8" ht="12.75" x14ac:dyDescent="0.2">
      <c r="A97" s="85">
        <v>122003</v>
      </c>
      <c r="B97" s="86" t="s">
        <v>1593</v>
      </c>
      <c r="C97" s="80" t="s">
        <v>1585</v>
      </c>
      <c r="D97" s="87">
        <v>1</v>
      </c>
      <c r="E97" s="87">
        <v>1</v>
      </c>
      <c r="F97" s="83">
        <f>VLOOKUP(A97,'26.1. cuc'!$A$2:$C$2088,3,FALSE)</f>
        <v>0</v>
      </c>
      <c r="G97" s="83">
        <f t="shared" si="2"/>
        <v>0</v>
      </c>
      <c r="H97" s="311"/>
    </row>
    <row r="98" spans="1:8" ht="12.75" x14ac:dyDescent="0.2">
      <c r="A98" s="85">
        <v>122099</v>
      </c>
      <c r="B98" s="86" t="s">
        <v>1594</v>
      </c>
      <c r="C98" s="80" t="s">
        <v>1585</v>
      </c>
      <c r="D98" s="87">
        <v>1</v>
      </c>
      <c r="E98" s="87">
        <v>1</v>
      </c>
      <c r="F98" s="83">
        <f>VLOOKUP(A98,'26.1. cuc'!$A$2:$C$2088,3,FALSE)</f>
        <v>0</v>
      </c>
      <c r="G98" s="83">
        <f t="shared" si="2"/>
        <v>0</v>
      </c>
      <c r="H98" s="311"/>
    </row>
    <row r="99" spans="1:8" ht="12.75" x14ac:dyDescent="0.2">
      <c r="A99" s="85">
        <v>122201</v>
      </c>
      <c r="B99" s="86" t="s">
        <v>1595</v>
      </c>
      <c r="C99" s="80" t="s">
        <v>1585</v>
      </c>
      <c r="D99" s="87">
        <v>1</v>
      </c>
      <c r="E99" s="87">
        <v>1</v>
      </c>
      <c r="F99" s="83">
        <f>VLOOKUP(A99,'26.1. cuc'!$A$2:$C$2088,3,FALSE)</f>
        <v>0</v>
      </c>
      <c r="G99" s="83">
        <f t="shared" si="2"/>
        <v>0</v>
      </c>
      <c r="H99" s="311"/>
    </row>
    <row r="100" spans="1:8" ht="12.75" x14ac:dyDescent="0.2">
      <c r="A100" s="85">
        <v>122202</v>
      </c>
      <c r="B100" s="86" t="s">
        <v>1596</v>
      </c>
      <c r="C100" s="80" t="s">
        <v>1585</v>
      </c>
      <c r="D100" s="87">
        <v>1</v>
      </c>
      <c r="E100" s="87">
        <v>1</v>
      </c>
      <c r="F100" s="83">
        <f>VLOOKUP(A100,'26.1. cuc'!$A$2:$C$2088,3,FALSE)</f>
        <v>0</v>
      </c>
      <c r="G100" s="83">
        <f t="shared" si="2"/>
        <v>0</v>
      </c>
      <c r="H100" s="311"/>
    </row>
    <row r="101" spans="1:8" ht="12.75" x14ac:dyDescent="0.2">
      <c r="A101" s="85">
        <v>122203</v>
      </c>
      <c r="B101" s="86" t="s">
        <v>1597</v>
      </c>
      <c r="C101" s="80" t="s">
        <v>1585</v>
      </c>
      <c r="D101" s="87">
        <v>1</v>
      </c>
      <c r="E101" s="87">
        <v>1</v>
      </c>
      <c r="F101" s="83">
        <f>VLOOKUP(A101,'26.1. cuc'!$A$2:$C$2088,3,FALSE)</f>
        <v>0</v>
      </c>
      <c r="G101" s="83">
        <f t="shared" ref="G101:G132" si="3">IF($G$2="CAYC",+D101*F101,+E101*F101)</f>
        <v>0</v>
      </c>
      <c r="H101" s="311"/>
    </row>
    <row r="102" spans="1:8" ht="12.75" x14ac:dyDescent="0.2">
      <c r="A102" s="85">
        <v>122299</v>
      </c>
      <c r="B102" s="86" t="s">
        <v>1598</v>
      </c>
      <c r="C102" s="80" t="s">
        <v>1585</v>
      </c>
      <c r="D102" s="87">
        <v>1</v>
      </c>
      <c r="E102" s="87">
        <v>1</v>
      </c>
      <c r="F102" s="83">
        <f>-VLOOKUP(A102,'26.1. cuc'!$A$2:$C$2088,3,FALSE)</f>
        <v>0</v>
      </c>
      <c r="G102" s="83">
        <f t="shared" si="3"/>
        <v>0</v>
      </c>
      <c r="H102" s="311"/>
    </row>
    <row r="103" spans="1:8" ht="12.75" x14ac:dyDescent="0.2">
      <c r="A103" s="85">
        <v>122401</v>
      </c>
      <c r="B103" s="86" t="s">
        <v>1599</v>
      </c>
      <c r="C103" s="80" t="s">
        <v>1585</v>
      </c>
      <c r="D103" s="87">
        <v>1</v>
      </c>
      <c r="E103" s="87">
        <v>1</v>
      </c>
      <c r="F103" s="83">
        <f>VLOOKUP(A103,'26.1. cuc'!$A$2:$C$2088,3,FALSE)</f>
        <v>0</v>
      </c>
      <c r="G103" s="83">
        <f t="shared" si="3"/>
        <v>0</v>
      </c>
      <c r="H103" s="311"/>
    </row>
    <row r="104" spans="1:8" ht="12.75" x14ac:dyDescent="0.2">
      <c r="A104" s="85">
        <v>122402</v>
      </c>
      <c r="B104" s="86" t="s">
        <v>1600</v>
      </c>
      <c r="C104" s="80" t="s">
        <v>1585</v>
      </c>
      <c r="D104" s="87">
        <v>1</v>
      </c>
      <c r="E104" s="87">
        <v>1</v>
      </c>
      <c r="F104" s="83">
        <f>VLOOKUP(A104,'26.1. cuc'!$A$2:$C$2088,3,FALSE)</f>
        <v>0</v>
      </c>
      <c r="G104" s="83">
        <f t="shared" si="3"/>
        <v>0</v>
      </c>
      <c r="H104" s="311"/>
    </row>
    <row r="105" spans="1:8" ht="12.75" x14ac:dyDescent="0.2">
      <c r="A105" s="85">
        <v>122403</v>
      </c>
      <c r="B105" s="86" t="s">
        <v>1601</v>
      </c>
      <c r="C105" s="80" t="s">
        <v>1585</v>
      </c>
      <c r="D105" s="87">
        <v>1</v>
      </c>
      <c r="E105" s="87">
        <v>1</v>
      </c>
      <c r="F105" s="83">
        <f>VLOOKUP(A105,'26.1. cuc'!$A$2:$C$2088,3,FALSE)</f>
        <v>0</v>
      </c>
      <c r="G105" s="83">
        <f t="shared" si="3"/>
        <v>0</v>
      </c>
      <c r="H105" s="311"/>
    </row>
    <row r="106" spans="1:8" ht="12.75" x14ac:dyDescent="0.2">
      <c r="A106" s="85">
        <v>122404</v>
      </c>
      <c r="B106" s="86" t="s">
        <v>1602</v>
      </c>
      <c r="C106" s="80" t="s">
        <v>1585</v>
      </c>
      <c r="D106" s="87">
        <v>1</v>
      </c>
      <c r="E106" s="87">
        <v>1</v>
      </c>
      <c r="F106" s="83">
        <f>VLOOKUP(A106,'26.1. cuc'!$A$2:$C$2088,3,FALSE)</f>
        <v>0</v>
      </c>
      <c r="G106" s="83">
        <f t="shared" si="3"/>
        <v>0</v>
      </c>
      <c r="H106" s="311"/>
    </row>
    <row r="107" spans="1:8" ht="12.75" x14ac:dyDescent="0.2">
      <c r="A107" s="85">
        <v>122499</v>
      </c>
      <c r="B107" s="86" t="s">
        <v>1603</v>
      </c>
      <c r="C107" s="80" t="s">
        <v>1585</v>
      </c>
      <c r="D107" s="87">
        <v>1</v>
      </c>
      <c r="E107" s="87">
        <v>1</v>
      </c>
      <c r="F107" s="83">
        <f>-VLOOKUP(A107,'26.1. cuc'!$A$2:$C$2088,3,FALSE)</f>
        <v>0</v>
      </c>
      <c r="G107" s="83">
        <f t="shared" si="3"/>
        <v>0</v>
      </c>
      <c r="H107" s="311"/>
    </row>
    <row r="108" spans="1:8" ht="12.75" x14ac:dyDescent="0.2">
      <c r="A108" s="85">
        <v>122601</v>
      </c>
      <c r="B108" s="86" t="s">
        <v>1604</v>
      </c>
      <c r="C108" s="80" t="s">
        <v>1585</v>
      </c>
      <c r="D108" s="87">
        <v>1</v>
      </c>
      <c r="E108" s="87">
        <v>1</v>
      </c>
      <c r="F108" s="83">
        <f>VLOOKUP(A108,'26.1. cuc'!$A$2:$C$2088,3,FALSE)</f>
        <v>0</v>
      </c>
      <c r="G108" s="83">
        <f t="shared" si="3"/>
        <v>0</v>
      </c>
      <c r="H108" s="311"/>
    </row>
    <row r="109" spans="1:8" ht="12.75" x14ac:dyDescent="0.2">
      <c r="A109" s="85">
        <v>122602</v>
      </c>
      <c r="B109" s="86" t="s">
        <v>1605</v>
      </c>
      <c r="C109" s="80" t="s">
        <v>1585</v>
      </c>
      <c r="D109" s="87">
        <v>0</v>
      </c>
      <c r="E109" s="87">
        <v>0</v>
      </c>
      <c r="F109" s="83">
        <f>VLOOKUP(A109,'26.1. cuc'!$A$2:$C$2088,3,FALSE)</f>
        <v>226418282</v>
      </c>
      <c r="G109" s="83">
        <f t="shared" si="3"/>
        <v>0</v>
      </c>
      <c r="H109" s="311"/>
    </row>
    <row r="110" spans="1:8" ht="12.75" x14ac:dyDescent="0.2">
      <c r="A110" s="85">
        <v>122603</v>
      </c>
      <c r="B110" s="86" t="s">
        <v>1606</v>
      </c>
      <c r="C110" s="80" t="s">
        <v>1585</v>
      </c>
      <c r="D110" s="87">
        <v>1</v>
      </c>
      <c r="E110" s="87">
        <v>1</v>
      </c>
      <c r="F110" s="83">
        <f>VLOOKUP(A110,'26.1. cuc'!$A$2:$C$2088,3,FALSE)</f>
        <v>0</v>
      </c>
      <c r="G110" s="83">
        <f t="shared" si="3"/>
        <v>0</v>
      </c>
      <c r="H110" s="311"/>
    </row>
    <row r="111" spans="1:8" ht="12.75" x14ac:dyDescent="0.2">
      <c r="A111" s="85">
        <v>122604</v>
      </c>
      <c r="B111" s="86" t="s">
        <v>1607</v>
      </c>
      <c r="C111" s="80" t="s">
        <v>1585</v>
      </c>
      <c r="D111" s="87">
        <v>1</v>
      </c>
      <c r="E111" s="87">
        <v>1</v>
      </c>
      <c r="F111" s="83">
        <f>VLOOKUP(A111,'26.1. cuc'!$A$2:$C$2088,3,FALSE)</f>
        <v>0</v>
      </c>
      <c r="G111" s="83">
        <f t="shared" si="3"/>
        <v>0</v>
      </c>
      <c r="H111" s="311"/>
    </row>
    <row r="112" spans="1:8" ht="12.75" x14ac:dyDescent="0.2">
      <c r="A112" s="85">
        <v>122699</v>
      </c>
      <c r="B112" s="86" t="s">
        <v>1608</v>
      </c>
      <c r="C112" s="80" t="s">
        <v>1585</v>
      </c>
      <c r="D112" s="87">
        <v>1</v>
      </c>
      <c r="E112" s="87">
        <v>1</v>
      </c>
      <c r="F112" s="83">
        <f>-VLOOKUP(A112,'26.1. cuc'!$A$2:$C$2088,3,FALSE)</f>
        <v>0</v>
      </c>
      <c r="G112" s="83">
        <f t="shared" si="3"/>
        <v>0</v>
      </c>
      <c r="H112" s="310"/>
    </row>
    <row r="113" spans="1:8" ht="12.75" x14ac:dyDescent="0.2">
      <c r="A113" s="85">
        <v>122814</v>
      </c>
      <c r="B113" s="86" t="s">
        <v>1609</v>
      </c>
      <c r="C113" s="80" t="s">
        <v>1585</v>
      </c>
      <c r="D113" s="87">
        <v>1</v>
      </c>
      <c r="E113" s="87">
        <v>1</v>
      </c>
      <c r="F113" s="83">
        <f>VLOOKUP(A113,'26.1. cuc'!$A$2:$C$2088,3,FALSE)</f>
        <v>0</v>
      </c>
      <c r="G113" s="83">
        <f t="shared" si="3"/>
        <v>0</v>
      </c>
      <c r="H113" s="89"/>
    </row>
    <row r="114" spans="1:8" ht="12.75" x14ac:dyDescent="0.2">
      <c r="A114" s="85">
        <v>122817</v>
      </c>
      <c r="B114" s="86" t="s">
        <v>1610</v>
      </c>
      <c r="C114" s="80" t="s">
        <v>1585</v>
      </c>
      <c r="D114" s="87">
        <v>1</v>
      </c>
      <c r="E114" s="87">
        <v>1</v>
      </c>
      <c r="F114" s="83">
        <f>VLOOKUP(A114,'26.1. cuc'!$A$2:$C$2088,3,FALSE)</f>
        <v>0</v>
      </c>
      <c r="G114" s="83">
        <f t="shared" si="3"/>
        <v>0</v>
      </c>
      <c r="H114" s="89"/>
    </row>
    <row r="115" spans="1:8" ht="12.75" x14ac:dyDescent="0.2">
      <c r="A115" s="85">
        <v>122842</v>
      </c>
      <c r="B115" s="86" t="s">
        <v>1611</v>
      </c>
      <c r="C115" s="80" t="s">
        <v>1585</v>
      </c>
      <c r="D115" s="87">
        <v>1</v>
      </c>
      <c r="E115" s="87">
        <v>1</v>
      </c>
      <c r="F115" s="83">
        <f>VLOOKUP(A115,'26.1. cuc'!$A$2:$C$2088,3,FALSE)</f>
        <v>0</v>
      </c>
      <c r="G115" s="83">
        <f t="shared" si="3"/>
        <v>0</v>
      </c>
      <c r="H115" s="89"/>
    </row>
    <row r="116" spans="1:8" ht="12.75" x14ac:dyDescent="0.2">
      <c r="A116" s="85">
        <v>122895</v>
      </c>
      <c r="B116" s="86" t="s">
        <v>1612</v>
      </c>
      <c r="C116" s="80" t="s">
        <v>1585</v>
      </c>
      <c r="D116" s="87">
        <v>1</v>
      </c>
      <c r="E116" s="87">
        <v>1</v>
      </c>
      <c r="F116" s="83">
        <f>VLOOKUP(A116,'26.1. cuc'!$A$2:$C$2088,3,FALSE)</f>
        <v>0</v>
      </c>
      <c r="G116" s="83">
        <f t="shared" si="3"/>
        <v>0</v>
      </c>
      <c r="H116" s="89"/>
    </row>
    <row r="117" spans="1:8" ht="12.75" x14ac:dyDescent="0.2">
      <c r="A117" s="85">
        <v>122899</v>
      </c>
      <c r="B117" s="86" t="s">
        <v>1613</v>
      </c>
      <c r="C117" s="80" t="s">
        <v>1585</v>
      </c>
      <c r="D117" s="87">
        <v>1</v>
      </c>
      <c r="E117" s="87">
        <v>1</v>
      </c>
      <c r="F117" s="83">
        <f>-VLOOKUP(A117,'26.1. cuc'!$A$2:$C$2088,3,FALSE)</f>
        <v>0</v>
      </c>
      <c r="G117" s="83">
        <f t="shared" si="3"/>
        <v>0</v>
      </c>
      <c r="H117" s="89"/>
    </row>
    <row r="118" spans="1:8" ht="12.75" x14ac:dyDescent="0.2">
      <c r="A118" s="85">
        <v>123001</v>
      </c>
      <c r="B118" s="86" t="s">
        <v>1614</v>
      </c>
      <c r="C118" s="80" t="s">
        <v>1585</v>
      </c>
      <c r="D118" s="87">
        <v>1</v>
      </c>
      <c r="E118" s="87">
        <v>1</v>
      </c>
      <c r="F118" s="83">
        <f>VLOOKUP(A118,'26.1. cuc'!$A$2:$C$2088,3,FALSE)</f>
        <v>0</v>
      </c>
      <c r="G118" s="83">
        <f t="shared" si="3"/>
        <v>0</v>
      </c>
      <c r="H118" s="309" t="s">
        <v>1615</v>
      </c>
    </row>
    <row r="119" spans="1:8" ht="12.75" x14ac:dyDescent="0.2">
      <c r="A119" s="85">
        <v>123002</v>
      </c>
      <c r="B119" s="86" t="s">
        <v>1616</v>
      </c>
      <c r="C119" s="80" t="s">
        <v>1585</v>
      </c>
      <c r="D119" s="87">
        <v>1</v>
      </c>
      <c r="E119" s="87">
        <v>1</v>
      </c>
      <c r="F119" s="83">
        <f>VLOOKUP(A119,'26.1. cuc'!$A$2:$C$2088,3,FALSE)</f>
        <v>0</v>
      </c>
      <c r="G119" s="83">
        <f t="shared" si="3"/>
        <v>0</v>
      </c>
      <c r="H119" s="311"/>
    </row>
    <row r="120" spans="1:8" ht="12.75" x14ac:dyDescent="0.2">
      <c r="A120" s="85">
        <v>123003</v>
      </c>
      <c r="B120" s="86" t="s">
        <v>1617</v>
      </c>
      <c r="C120" s="80" t="s">
        <v>1585</v>
      </c>
      <c r="D120" s="87">
        <v>1</v>
      </c>
      <c r="E120" s="87">
        <v>1</v>
      </c>
      <c r="F120" s="83">
        <f>VLOOKUP(A120,'26.1. cuc'!$A$2:$C$2088,3,FALSE)</f>
        <v>0</v>
      </c>
      <c r="G120" s="83">
        <f t="shared" si="3"/>
        <v>0</v>
      </c>
      <c r="H120" s="310"/>
    </row>
    <row r="121" spans="1:8" ht="12.75" x14ac:dyDescent="0.2">
      <c r="A121" s="85">
        <v>123008</v>
      </c>
      <c r="B121" s="86" t="s">
        <v>1618</v>
      </c>
      <c r="C121" s="80" t="s">
        <v>1585</v>
      </c>
      <c r="D121" s="87">
        <v>1</v>
      </c>
      <c r="E121" s="87">
        <v>1</v>
      </c>
      <c r="F121" s="83">
        <f>VLOOKUP(A121,'26.1. cuc'!$A$2:$C$2088,3,FALSE)</f>
        <v>0</v>
      </c>
      <c r="G121" s="83">
        <f t="shared" si="3"/>
        <v>0</v>
      </c>
      <c r="H121" s="89"/>
    </row>
    <row r="122" spans="1:8" ht="12.75" x14ac:dyDescent="0.2">
      <c r="A122" s="85">
        <v>123009</v>
      </c>
      <c r="B122" s="86" t="s">
        <v>1619</v>
      </c>
      <c r="C122" s="80" t="s">
        <v>1585</v>
      </c>
      <c r="D122" s="87">
        <v>1</v>
      </c>
      <c r="E122" s="87">
        <v>1</v>
      </c>
      <c r="F122" s="83">
        <f>VLOOKUP(A122,'26.1. cuc'!$A$2:$C$2088,3,FALSE)</f>
        <v>0</v>
      </c>
      <c r="G122" s="83">
        <f t="shared" si="3"/>
        <v>0</v>
      </c>
      <c r="H122" s="89"/>
    </row>
    <row r="123" spans="1:8" ht="12.75" x14ac:dyDescent="0.2">
      <c r="A123" s="85">
        <v>123099</v>
      </c>
      <c r="B123" s="86" t="s">
        <v>1620</v>
      </c>
      <c r="C123" s="80" t="s">
        <v>1585</v>
      </c>
      <c r="D123" s="87">
        <v>1</v>
      </c>
      <c r="E123" s="87">
        <v>1</v>
      </c>
      <c r="F123" s="83">
        <f>-VLOOKUP(A123,'26.1. cuc'!$A$2:$C$2088,3,FALSE)</f>
        <v>0</v>
      </c>
      <c r="G123" s="83">
        <f t="shared" si="3"/>
        <v>0</v>
      </c>
      <c r="H123" s="89"/>
    </row>
    <row r="124" spans="1:8" ht="12.75" x14ac:dyDescent="0.2">
      <c r="A124" s="85">
        <v>123201</v>
      </c>
      <c r="B124" s="86" t="s">
        <v>1614</v>
      </c>
      <c r="C124" s="80" t="s">
        <v>1585</v>
      </c>
      <c r="D124" s="87">
        <v>1</v>
      </c>
      <c r="E124" s="87">
        <v>1</v>
      </c>
      <c r="F124" s="83">
        <f>VLOOKUP(A124,'26.1. cuc'!$A$2:$C$2088,3,FALSE)</f>
        <v>0</v>
      </c>
      <c r="G124" s="83">
        <f t="shared" si="3"/>
        <v>0</v>
      </c>
      <c r="H124" s="309" t="s">
        <v>1621</v>
      </c>
    </row>
    <row r="125" spans="1:8" ht="12.75" x14ac:dyDescent="0.2">
      <c r="A125" s="85">
        <v>123202</v>
      </c>
      <c r="B125" s="86" t="s">
        <v>1616</v>
      </c>
      <c r="C125" s="80" t="s">
        <v>1585</v>
      </c>
      <c r="D125" s="87">
        <v>1</v>
      </c>
      <c r="E125" s="87">
        <v>1</v>
      </c>
      <c r="F125" s="83">
        <f>VLOOKUP(A125,'26.1. cuc'!$A$2:$C$2088,3,FALSE)</f>
        <v>0</v>
      </c>
      <c r="G125" s="83">
        <f t="shared" si="3"/>
        <v>0</v>
      </c>
      <c r="H125" s="311"/>
    </row>
    <row r="126" spans="1:8" ht="12.75" x14ac:dyDescent="0.2">
      <c r="A126" s="85">
        <v>123204</v>
      </c>
      <c r="B126" s="86" t="s">
        <v>1617</v>
      </c>
      <c r="C126" s="80" t="s">
        <v>1585</v>
      </c>
      <c r="D126" s="87">
        <v>1</v>
      </c>
      <c r="E126" s="87">
        <v>1</v>
      </c>
      <c r="F126" s="83">
        <f>VLOOKUP(A126,'26.1. cuc'!$A$2:$C$2088,3,FALSE)</f>
        <v>854542753.58000004</v>
      </c>
      <c r="G126" s="83">
        <f t="shared" si="3"/>
        <v>854542753.58000004</v>
      </c>
      <c r="H126" s="311"/>
    </row>
    <row r="127" spans="1:8" ht="12.75" x14ac:dyDescent="0.2">
      <c r="A127" s="85">
        <v>123295</v>
      </c>
      <c r="B127" s="86" t="s">
        <v>1622</v>
      </c>
      <c r="C127" s="80" t="s">
        <v>1585</v>
      </c>
      <c r="D127" s="87">
        <v>1</v>
      </c>
      <c r="E127" s="87">
        <v>1</v>
      </c>
      <c r="F127" s="83">
        <f>VLOOKUP(A127,'26.1. cuc'!$A$2:$C$2088,3,FALSE)</f>
        <v>0</v>
      </c>
      <c r="G127" s="83">
        <f t="shared" si="3"/>
        <v>0</v>
      </c>
      <c r="H127" s="311"/>
    </row>
    <row r="128" spans="1:8" ht="12.75" x14ac:dyDescent="0.2">
      <c r="A128" s="85">
        <v>123299</v>
      </c>
      <c r="B128" s="86" t="s">
        <v>1623</v>
      </c>
      <c r="C128" s="80" t="s">
        <v>1585</v>
      </c>
      <c r="D128" s="87">
        <v>1</v>
      </c>
      <c r="E128" s="87">
        <v>1</v>
      </c>
      <c r="F128" s="83">
        <f>-VLOOKUP(A128,'26.1. cuc'!$A$2:$C$2088,3,FALSE)</f>
        <v>0</v>
      </c>
      <c r="G128" s="83">
        <f t="shared" si="3"/>
        <v>0</v>
      </c>
      <c r="H128" s="311"/>
    </row>
    <row r="129" spans="1:8" ht="12.75" x14ac:dyDescent="0.2">
      <c r="A129" s="85">
        <v>123400</v>
      </c>
      <c r="B129" s="86" t="s">
        <v>1624</v>
      </c>
      <c r="C129" s="80" t="s">
        <v>1585</v>
      </c>
      <c r="D129" s="87">
        <v>1</v>
      </c>
      <c r="E129" s="87">
        <v>1</v>
      </c>
      <c r="F129" s="83">
        <f>VLOOKUP(A129,'26.1. cuc'!$A$2:$C$2088,3,FALSE)</f>
        <v>0</v>
      </c>
      <c r="G129" s="83">
        <f t="shared" si="3"/>
        <v>0</v>
      </c>
      <c r="H129" s="310"/>
    </row>
    <row r="130" spans="1:8" ht="12.75" x14ac:dyDescent="0.2">
      <c r="A130" s="85">
        <v>123601</v>
      </c>
      <c r="B130" s="86" t="s">
        <v>1625</v>
      </c>
      <c r="C130" s="80" t="s">
        <v>1585</v>
      </c>
      <c r="D130" s="87">
        <v>1</v>
      </c>
      <c r="E130" s="87">
        <v>1</v>
      </c>
      <c r="F130" s="83">
        <f>VLOOKUP(A130,'26.1. cuc'!$A$2:$C$2088,3,FALSE)</f>
        <v>0</v>
      </c>
      <c r="G130" s="83">
        <f t="shared" si="3"/>
        <v>0</v>
      </c>
      <c r="H130" s="89"/>
    </row>
    <row r="131" spans="1:8" ht="12.75" x14ac:dyDescent="0.2">
      <c r="A131" s="85">
        <v>123602</v>
      </c>
      <c r="B131" s="86" t="s">
        <v>1626</v>
      </c>
      <c r="C131" s="80" t="s">
        <v>1585</v>
      </c>
      <c r="D131" s="87">
        <v>1</v>
      </c>
      <c r="E131" s="87">
        <v>1</v>
      </c>
      <c r="F131" s="83">
        <f>VLOOKUP(A131,'26.1. cuc'!$A$2:$C$2088,3,FALSE)</f>
        <v>0</v>
      </c>
      <c r="G131" s="83">
        <f t="shared" si="3"/>
        <v>0</v>
      </c>
      <c r="H131" s="89"/>
    </row>
    <row r="132" spans="1:8" ht="12.75" x14ac:dyDescent="0.2">
      <c r="A132" s="85">
        <v>123603</v>
      </c>
      <c r="B132" s="86" t="s">
        <v>1627</v>
      </c>
      <c r="C132" s="80" t="s">
        <v>1585</v>
      </c>
      <c r="D132" s="87">
        <v>1</v>
      </c>
      <c r="E132" s="87">
        <v>1</v>
      </c>
      <c r="F132" s="83">
        <f>VLOOKUP(A132,'26.1. cuc'!$A$2:$C$2088,3,FALSE)</f>
        <v>0</v>
      </c>
      <c r="G132" s="83">
        <f t="shared" si="3"/>
        <v>0</v>
      </c>
      <c r="H132" s="89"/>
    </row>
    <row r="133" spans="1:8" ht="12.75" x14ac:dyDescent="0.2">
      <c r="A133" s="85">
        <v>123604</v>
      </c>
      <c r="B133" s="86" t="s">
        <v>1628</v>
      </c>
      <c r="C133" s="80" t="s">
        <v>1585</v>
      </c>
      <c r="D133" s="87">
        <v>1</v>
      </c>
      <c r="E133" s="87">
        <v>1</v>
      </c>
      <c r="F133" s="83">
        <f>VLOOKUP(A133,'26.1. cuc'!$A$2:$C$2088,3,FALSE)</f>
        <v>0</v>
      </c>
      <c r="G133" s="83">
        <f t="shared" ref="G133:G164" si="4">IF($G$2="CAYC",+D133*F133,+E133*F133)</f>
        <v>0</v>
      </c>
      <c r="H133" s="89"/>
    </row>
    <row r="134" spans="1:8" ht="12.75" x14ac:dyDescent="0.2">
      <c r="A134" s="85">
        <v>123605</v>
      </c>
      <c r="B134" s="86" t="s">
        <v>1629</v>
      </c>
      <c r="C134" s="80" t="s">
        <v>1585</v>
      </c>
      <c r="D134" s="87">
        <v>1</v>
      </c>
      <c r="E134" s="87">
        <v>1</v>
      </c>
      <c r="F134" s="83">
        <f>VLOOKUP(A134,'26.1. cuc'!$A$2:$C$2088,3,FALSE)</f>
        <v>0</v>
      </c>
      <c r="G134" s="83">
        <f t="shared" si="4"/>
        <v>0</v>
      </c>
      <c r="H134" s="89"/>
    </row>
    <row r="135" spans="1:8" ht="12.75" x14ac:dyDescent="0.2">
      <c r="A135" s="85">
        <v>123606</v>
      </c>
      <c r="B135" s="86" t="s">
        <v>1630</v>
      </c>
      <c r="C135" s="80" t="s">
        <v>1585</v>
      </c>
      <c r="D135" s="87">
        <v>1</v>
      </c>
      <c r="E135" s="87">
        <v>1</v>
      </c>
      <c r="F135" s="83">
        <f>VLOOKUP(A135,'26.1. cuc'!$A$2:$C$2088,3,FALSE)</f>
        <v>0</v>
      </c>
      <c r="G135" s="83">
        <f t="shared" si="4"/>
        <v>0</v>
      </c>
      <c r="H135" s="89"/>
    </row>
    <row r="136" spans="1:8" ht="12.75" x14ac:dyDescent="0.2">
      <c r="A136" s="85">
        <v>123607</v>
      </c>
      <c r="B136" s="86" t="s">
        <v>1631</v>
      </c>
      <c r="C136" s="80" t="s">
        <v>1585</v>
      </c>
      <c r="D136" s="87">
        <v>1</v>
      </c>
      <c r="E136" s="87">
        <v>1</v>
      </c>
      <c r="F136" s="83">
        <f>VLOOKUP(A136,'26.1. cuc'!$A$2:$C$2088,3,FALSE)</f>
        <v>0</v>
      </c>
      <c r="G136" s="83">
        <f t="shared" si="4"/>
        <v>0</v>
      </c>
      <c r="H136" s="89"/>
    </row>
    <row r="137" spans="1:8" ht="12.75" x14ac:dyDescent="0.2">
      <c r="A137" s="85">
        <v>123608</v>
      </c>
      <c r="B137" s="86" t="s">
        <v>1632</v>
      </c>
      <c r="C137" s="80" t="s">
        <v>1585</v>
      </c>
      <c r="D137" s="87">
        <v>1</v>
      </c>
      <c r="E137" s="87">
        <v>1</v>
      </c>
      <c r="F137" s="83">
        <f>VLOOKUP(A137,'26.1. cuc'!$A$2:$C$2088,3,FALSE)</f>
        <v>0</v>
      </c>
      <c r="G137" s="83">
        <f t="shared" si="4"/>
        <v>0</v>
      </c>
      <c r="H137" s="89"/>
    </row>
    <row r="138" spans="1:8" ht="12.75" x14ac:dyDescent="0.2">
      <c r="A138" s="85">
        <v>123609</v>
      </c>
      <c r="B138" s="86" t="s">
        <v>1633</v>
      </c>
      <c r="C138" s="80" t="s">
        <v>1585</v>
      </c>
      <c r="D138" s="87">
        <v>1</v>
      </c>
      <c r="E138" s="87">
        <v>1</v>
      </c>
      <c r="F138" s="83">
        <f>VLOOKUP(A138,'26.1. cuc'!$A$2:$C$2088,3,FALSE)</f>
        <v>0</v>
      </c>
      <c r="G138" s="83">
        <f t="shared" si="4"/>
        <v>0</v>
      </c>
      <c r="H138" s="89"/>
    </row>
    <row r="139" spans="1:8" ht="12.75" x14ac:dyDescent="0.2">
      <c r="A139" s="85">
        <v>123610</v>
      </c>
      <c r="B139" s="86" t="s">
        <v>1634</v>
      </c>
      <c r="C139" s="80" t="s">
        <v>1585</v>
      </c>
      <c r="D139" s="87">
        <v>1</v>
      </c>
      <c r="E139" s="87">
        <v>1</v>
      </c>
      <c r="F139" s="83">
        <f>VLOOKUP(A139,'26.1. cuc'!$A$2:$C$2088,3,FALSE)</f>
        <v>0</v>
      </c>
      <c r="G139" s="83">
        <f t="shared" si="4"/>
        <v>0</v>
      </c>
      <c r="H139" s="89"/>
    </row>
    <row r="140" spans="1:8" ht="12.75" x14ac:dyDescent="0.2">
      <c r="A140" s="85">
        <v>123801</v>
      </c>
      <c r="B140" s="86" t="s">
        <v>1625</v>
      </c>
      <c r="C140" s="80" t="s">
        <v>1585</v>
      </c>
      <c r="D140" s="87">
        <v>1</v>
      </c>
      <c r="E140" s="87">
        <v>1</v>
      </c>
      <c r="F140" s="83">
        <f>VLOOKUP(A140,'26.1. cuc'!$A$2:$C$2088,3,FALSE)</f>
        <v>0</v>
      </c>
      <c r="G140" s="83">
        <f t="shared" si="4"/>
        <v>0</v>
      </c>
      <c r="H140" s="89"/>
    </row>
    <row r="141" spans="1:8" ht="12.75" x14ac:dyDescent="0.2">
      <c r="A141" s="85">
        <v>123802</v>
      </c>
      <c r="B141" s="86" t="s">
        <v>1626</v>
      </c>
      <c r="C141" s="80" t="s">
        <v>1585</v>
      </c>
      <c r="D141" s="87">
        <v>1</v>
      </c>
      <c r="E141" s="87">
        <v>1</v>
      </c>
      <c r="F141" s="83">
        <f>VLOOKUP(A141,'26.1. cuc'!$A$2:$C$2088,3,FALSE)</f>
        <v>0</v>
      </c>
      <c r="G141" s="83">
        <f t="shared" si="4"/>
        <v>0</v>
      </c>
      <c r="H141" s="89"/>
    </row>
    <row r="142" spans="1:8" ht="12.75" x14ac:dyDescent="0.2">
      <c r="A142" s="85">
        <v>123803</v>
      </c>
      <c r="B142" s="86" t="s">
        <v>1627</v>
      </c>
      <c r="C142" s="80" t="s">
        <v>1585</v>
      </c>
      <c r="D142" s="87">
        <v>1</v>
      </c>
      <c r="E142" s="87">
        <v>1</v>
      </c>
      <c r="F142" s="83">
        <f>VLOOKUP(A142,'26.1. cuc'!$A$2:$C$2088,3,FALSE)</f>
        <v>0</v>
      </c>
      <c r="G142" s="83">
        <f t="shared" si="4"/>
        <v>0</v>
      </c>
      <c r="H142" s="89"/>
    </row>
    <row r="143" spans="1:8" ht="12.75" x14ac:dyDescent="0.2">
      <c r="A143" s="85">
        <v>123804</v>
      </c>
      <c r="B143" s="86" t="s">
        <v>1628</v>
      </c>
      <c r="C143" s="80" t="s">
        <v>1585</v>
      </c>
      <c r="D143" s="87">
        <v>1</v>
      </c>
      <c r="E143" s="87">
        <v>1</v>
      </c>
      <c r="F143" s="83">
        <f>VLOOKUP(A143,'26.1. cuc'!$A$2:$C$2088,3,FALSE)</f>
        <v>0</v>
      </c>
      <c r="G143" s="83">
        <f t="shared" si="4"/>
        <v>0</v>
      </c>
      <c r="H143" s="89"/>
    </row>
    <row r="144" spans="1:8" ht="12.75" x14ac:dyDescent="0.2">
      <c r="A144" s="85">
        <v>123805</v>
      </c>
      <c r="B144" s="86" t="s">
        <v>1629</v>
      </c>
      <c r="C144" s="80" t="s">
        <v>1585</v>
      </c>
      <c r="D144" s="87">
        <v>1</v>
      </c>
      <c r="E144" s="87">
        <v>1</v>
      </c>
      <c r="F144" s="83">
        <f>VLOOKUP(A144,'26.1. cuc'!$A$2:$C$2088,3,FALSE)</f>
        <v>0</v>
      </c>
      <c r="G144" s="83">
        <f t="shared" si="4"/>
        <v>0</v>
      </c>
      <c r="H144" s="89"/>
    </row>
    <row r="145" spans="1:8" ht="12.75" x14ac:dyDescent="0.2">
      <c r="A145" s="85">
        <v>123806</v>
      </c>
      <c r="B145" s="86" t="s">
        <v>1630</v>
      </c>
      <c r="C145" s="80" t="s">
        <v>1585</v>
      </c>
      <c r="D145" s="87">
        <v>1</v>
      </c>
      <c r="E145" s="87">
        <v>1</v>
      </c>
      <c r="F145" s="83">
        <f>VLOOKUP(A145,'26.1. cuc'!$A$2:$C$2088,3,FALSE)</f>
        <v>0</v>
      </c>
      <c r="G145" s="83">
        <f t="shared" si="4"/>
        <v>0</v>
      </c>
      <c r="H145" s="89"/>
    </row>
    <row r="146" spans="1:8" ht="12.75" x14ac:dyDescent="0.2">
      <c r="A146" s="85">
        <v>123807</v>
      </c>
      <c r="B146" s="86" t="s">
        <v>1631</v>
      </c>
      <c r="C146" s="80" t="s">
        <v>1585</v>
      </c>
      <c r="D146" s="87">
        <v>1</v>
      </c>
      <c r="E146" s="87">
        <v>1</v>
      </c>
      <c r="F146" s="83">
        <f>VLOOKUP(A146,'26.1. cuc'!$A$2:$C$2088,3,FALSE)</f>
        <v>0</v>
      </c>
      <c r="G146" s="83">
        <f t="shared" si="4"/>
        <v>0</v>
      </c>
      <c r="H146" s="89"/>
    </row>
    <row r="147" spans="1:8" ht="12.75" x14ac:dyDescent="0.2">
      <c r="A147" s="85">
        <v>123808</v>
      </c>
      <c r="B147" s="86" t="s">
        <v>1632</v>
      </c>
      <c r="C147" s="80" t="s">
        <v>1585</v>
      </c>
      <c r="D147" s="87">
        <v>1</v>
      </c>
      <c r="E147" s="87">
        <v>1</v>
      </c>
      <c r="F147" s="83">
        <f>VLOOKUP(A147,'26.1. cuc'!$A$2:$C$2088,3,FALSE)</f>
        <v>0</v>
      </c>
      <c r="G147" s="83">
        <f t="shared" si="4"/>
        <v>0</v>
      </c>
      <c r="H147" s="89"/>
    </row>
    <row r="148" spans="1:8" ht="12.75" x14ac:dyDescent="0.2">
      <c r="A148" s="85">
        <v>123809</v>
      </c>
      <c r="B148" s="86" t="s">
        <v>1633</v>
      </c>
      <c r="C148" s="80" t="s">
        <v>1585</v>
      </c>
      <c r="D148" s="87">
        <v>1</v>
      </c>
      <c r="E148" s="87">
        <v>1</v>
      </c>
      <c r="F148" s="83">
        <f>VLOOKUP(A148,'26.1. cuc'!$A$2:$C$2088,3,FALSE)</f>
        <v>0</v>
      </c>
      <c r="G148" s="83">
        <f t="shared" si="4"/>
        <v>0</v>
      </c>
      <c r="H148" s="89"/>
    </row>
    <row r="149" spans="1:8" ht="12.75" x14ac:dyDescent="0.2">
      <c r="A149" s="85">
        <v>123810</v>
      </c>
      <c r="B149" s="86" t="s">
        <v>1634</v>
      </c>
      <c r="C149" s="80" t="s">
        <v>1585</v>
      </c>
      <c r="D149" s="87">
        <v>1</v>
      </c>
      <c r="E149" s="87">
        <v>1</v>
      </c>
      <c r="F149" s="83">
        <f>VLOOKUP(A149,'26.1. cuc'!$A$2:$C$2088,3,FALSE)</f>
        <v>0</v>
      </c>
      <c r="G149" s="83">
        <f t="shared" si="4"/>
        <v>0</v>
      </c>
      <c r="H149" s="89"/>
    </row>
    <row r="150" spans="1:8" ht="12.75" x14ac:dyDescent="0.2">
      <c r="A150" s="85">
        <v>124001</v>
      </c>
      <c r="B150" s="86" t="s">
        <v>1625</v>
      </c>
      <c r="C150" s="80" t="s">
        <v>1585</v>
      </c>
      <c r="D150" s="87">
        <v>1</v>
      </c>
      <c r="E150" s="87">
        <v>1</v>
      </c>
      <c r="F150" s="83">
        <f>VLOOKUP(A150,'26.1. cuc'!$A$2:$C$2088,3,FALSE)</f>
        <v>0</v>
      </c>
      <c r="G150" s="83">
        <f t="shared" si="4"/>
        <v>0</v>
      </c>
      <c r="H150" s="89"/>
    </row>
    <row r="151" spans="1:8" ht="12.75" x14ac:dyDescent="0.2">
      <c r="A151" s="85">
        <v>124002</v>
      </c>
      <c r="B151" s="86" t="s">
        <v>1626</v>
      </c>
      <c r="C151" s="80" t="s">
        <v>1585</v>
      </c>
      <c r="D151" s="87">
        <v>1</v>
      </c>
      <c r="E151" s="87">
        <v>1</v>
      </c>
      <c r="F151" s="83">
        <f>VLOOKUP(A151,'26.1. cuc'!$A$2:$C$2088,3,FALSE)</f>
        <v>0</v>
      </c>
      <c r="G151" s="83">
        <f t="shared" si="4"/>
        <v>0</v>
      </c>
      <c r="H151" s="89"/>
    </row>
    <row r="152" spans="1:8" ht="12.75" x14ac:dyDescent="0.2">
      <c r="A152" s="85">
        <v>124003</v>
      </c>
      <c r="B152" s="86" t="s">
        <v>1627</v>
      </c>
      <c r="C152" s="80" t="s">
        <v>1585</v>
      </c>
      <c r="D152" s="87">
        <v>1</v>
      </c>
      <c r="E152" s="87">
        <v>1</v>
      </c>
      <c r="F152" s="83">
        <f>VLOOKUP(A152,'26.1. cuc'!$A$2:$C$2088,3,FALSE)</f>
        <v>0</v>
      </c>
      <c r="G152" s="83">
        <f t="shared" si="4"/>
        <v>0</v>
      </c>
      <c r="H152" s="89"/>
    </row>
    <row r="153" spans="1:8" ht="12.75" x14ac:dyDescent="0.2">
      <c r="A153" s="85">
        <v>124004</v>
      </c>
      <c r="B153" s="86" t="s">
        <v>1628</v>
      </c>
      <c r="C153" s="80" t="s">
        <v>1585</v>
      </c>
      <c r="D153" s="87">
        <v>1</v>
      </c>
      <c r="E153" s="87">
        <v>1</v>
      </c>
      <c r="F153" s="83">
        <f>VLOOKUP(A153,'26.1. cuc'!$A$2:$C$2088,3,FALSE)</f>
        <v>0</v>
      </c>
      <c r="G153" s="83">
        <f t="shared" si="4"/>
        <v>0</v>
      </c>
      <c r="H153" s="89"/>
    </row>
    <row r="154" spans="1:8" ht="12.75" x14ac:dyDescent="0.2">
      <c r="A154" s="85">
        <v>124005</v>
      </c>
      <c r="B154" s="86" t="s">
        <v>1629</v>
      </c>
      <c r="C154" s="80" t="s">
        <v>1585</v>
      </c>
      <c r="D154" s="87">
        <v>1</v>
      </c>
      <c r="E154" s="87">
        <v>1</v>
      </c>
      <c r="F154" s="83">
        <f>VLOOKUP(A154,'26.1. cuc'!$A$2:$C$2088,3,FALSE)</f>
        <v>0</v>
      </c>
      <c r="G154" s="83">
        <f t="shared" si="4"/>
        <v>0</v>
      </c>
      <c r="H154" s="89"/>
    </row>
    <row r="155" spans="1:8" ht="12.75" x14ac:dyDescent="0.2">
      <c r="A155" s="85">
        <v>124006</v>
      </c>
      <c r="B155" s="86" t="s">
        <v>1630</v>
      </c>
      <c r="C155" s="80" t="s">
        <v>1585</v>
      </c>
      <c r="D155" s="87">
        <v>1</v>
      </c>
      <c r="E155" s="87">
        <v>1</v>
      </c>
      <c r="F155" s="83">
        <f>VLOOKUP(A155,'26.1. cuc'!$A$2:$C$2088,3,FALSE)</f>
        <v>0</v>
      </c>
      <c r="G155" s="83">
        <f t="shared" si="4"/>
        <v>0</v>
      </c>
      <c r="H155" s="89"/>
    </row>
    <row r="156" spans="1:8" ht="12.75" x14ac:dyDescent="0.2">
      <c r="A156" s="85">
        <v>124007</v>
      </c>
      <c r="B156" s="86" t="s">
        <v>1631</v>
      </c>
      <c r="C156" s="80" t="s">
        <v>1585</v>
      </c>
      <c r="D156" s="87">
        <v>1</v>
      </c>
      <c r="E156" s="87">
        <v>1</v>
      </c>
      <c r="F156" s="83">
        <f>VLOOKUP(A156,'26.1. cuc'!$A$2:$C$2088,3,FALSE)</f>
        <v>0</v>
      </c>
      <c r="G156" s="83">
        <f t="shared" si="4"/>
        <v>0</v>
      </c>
      <c r="H156" s="89"/>
    </row>
    <row r="157" spans="1:8" ht="12.75" x14ac:dyDescent="0.2">
      <c r="A157" s="85">
        <v>124008</v>
      </c>
      <c r="B157" s="86" t="s">
        <v>1632</v>
      </c>
      <c r="C157" s="80" t="s">
        <v>1585</v>
      </c>
      <c r="D157" s="87">
        <v>1</v>
      </c>
      <c r="E157" s="87">
        <v>1</v>
      </c>
      <c r="F157" s="83">
        <f>VLOOKUP(A157,'26.1. cuc'!$A$2:$C$2088,3,FALSE)</f>
        <v>0</v>
      </c>
      <c r="G157" s="83">
        <f t="shared" si="4"/>
        <v>0</v>
      </c>
      <c r="H157" s="89"/>
    </row>
    <row r="158" spans="1:8" ht="12.75" x14ac:dyDescent="0.2">
      <c r="A158" s="85">
        <v>124009</v>
      </c>
      <c r="B158" s="86" t="s">
        <v>1633</v>
      </c>
      <c r="C158" s="80" t="s">
        <v>1585</v>
      </c>
      <c r="D158" s="87">
        <v>1</v>
      </c>
      <c r="E158" s="87">
        <v>1</v>
      </c>
      <c r="F158" s="83">
        <f>VLOOKUP(A158,'26.1. cuc'!$A$2:$C$2088,3,FALSE)</f>
        <v>0</v>
      </c>
      <c r="G158" s="83">
        <f t="shared" si="4"/>
        <v>0</v>
      </c>
      <c r="H158" s="89"/>
    </row>
    <row r="159" spans="1:8" ht="12.75" x14ac:dyDescent="0.2">
      <c r="A159" s="85">
        <v>124010</v>
      </c>
      <c r="B159" s="86" t="s">
        <v>1634</v>
      </c>
      <c r="C159" s="80" t="s">
        <v>1585</v>
      </c>
      <c r="D159" s="87">
        <v>1</v>
      </c>
      <c r="E159" s="87">
        <v>1</v>
      </c>
      <c r="F159" s="83">
        <f>VLOOKUP(A159,'26.1. cuc'!$A$2:$C$2088,3,FALSE)</f>
        <v>0</v>
      </c>
      <c r="G159" s="83">
        <f t="shared" si="4"/>
        <v>0</v>
      </c>
      <c r="H159" s="89"/>
    </row>
    <row r="160" spans="1:8" ht="12.75" x14ac:dyDescent="0.2">
      <c r="A160" s="85">
        <v>130510</v>
      </c>
      <c r="B160" s="86" t="s">
        <v>1635</v>
      </c>
      <c r="C160" s="80" t="s">
        <v>1585</v>
      </c>
      <c r="D160" s="87">
        <v>1</v>
      </c>
      <c r="E160" s="87">
        <v>1</v>
      </c>
      <c r="F160" s="83">
        <f>VLOOKUP(A160,'26.1. cuc'!$A$2:$C$2088,3,FALSE)</f>
        <v>0</v>
      </c>
      <c r="G160" s="83">
        <f t="shared" si="4"/>
        <v>0</v>
      </c>
      <c r="H160" s="89"/>
    </row>
    <row r="161" spans="1:8" ht="12.75" x14ac:dyDescent="0.2">
      <c r="A161" s="85">
        <v>130515</v>
      </c>
      <c r="B161" s="86" t="s">
        <v>1636</v>
      </c>
      <c r="C161" s="80" t="s">
        <v>1585</v>
      </c>
      <c r="D161" s="87">
        <v>1</v>
      </c>
      <c r="E161" s="87">
        <v>1</v>
      </c>
      <c r="F161" s="83">
        <f>VLOOKUP(A161,'26.1. cuc'!$A$2:$C$2088,3,FALSE)</f>
        <v>0</v>
      </c>
      <c r="G161" s="83">
        <f t="shared" si="4"/>
        <v>0</v>
      </c>
      <c r="H161" s="89"/>
    </row>
    <row r="162" spans="1:8" ht="12.75" x14ac:dyDescent="0.2">
      <c r="A162" s="85">
        <v>130520</v>
      </c>
      <c r="B162" s="86" t="s">
        <v>1637</v>
      </c>
      <c r="C162" s="80" t="s">
        <v>1585</v>
      </c>
      <c r="D162" s="87">
        <v>1</v>
      </c>
      <c r="E162" s="87">
        <v>1</v>
      </c>
      <c r="F162" s="83">
        <f>VLOOKUP(A162,'26.1. cuc'!$A$2:$C$2088,3,FALSE)</f>
        <v>2413160001.1599998</v>
      </c>
      <c r="G162" s="83">
        <f t="shared" si="4"/>
        <v>2413160001.1599998</v>
      </c>
      <c r="H162" s="89"/>
    </row>
    <row r="163" spans="1:8" ht="12.75" x14ac:dyDescent="0.2">
      <c r="A163" s="85">
        <v>130525</v>
      </c>
      <c r="B163" s="86" t="s">
        <v>1638</v>
      </c>
      <c r="C163" s="80" t="s">
        <v>1585</v>
      </c>
      <c r="D163" s="87">
        <v>1</v>
      </c>
      <c r="E163" s="87">
        <v>1</v>
      </c>
      <c r="F163" s="83">
        <f>VLOOKUP(A163,'26.1. cuc'!$A$2:$C$2088,3,FALSE)</f>
        <v>0</v>
      </c>
      <c r="G163" s="83">
        <f t="shared" si="4"/>
        <v>0</v>
      </c>
      <c r="H163" s="89"/>
    </row>
    <row r="164" spans="1:8" ht="12.75" x14ac:dyDescent="0.2">
      <c r="A164" s="85">
        <v>130530</v>
      </c>
      <c r="B164" s="86" t="s">
        <v>1639</v>
      </c>
      <c r="C164" s="80" t="s">
        <v>1585</v>
      </c>
      <c r="D164" s="87">
        <v>1</v>
      </c>
      <c r="E164" s="87">
        <v>1</v>
      </c>
      <c r="F164" s="83">
        <f>VLOOKUP(A164,'26.1. cuc'!$A$2:$C$2088,3,FALSE)</f>
        <v>0</v>
      </c>
      <c r="G164" s="83">
        <f t="shared" si="4"/>
        <v>0</v>
      </c>
      <c r="H164" s="89"/>
    </row>
    <row r="165" spans="1:8" ht="12.75" x14ac:dyDescent="0.2">
      <c r="A165" s="85">
        <v>130535</v>
      </c>
      <c r="B165" s="86" t="s">
        <v>1640</v>
      </c>
      <c r="C165" s="80" t="s">
        <v>1585</v>
      </c>
      <c r="D165" s="87">
        <v>1</v>
      </c>
      <c r="E165" s="87">
        <v>1</v>
      </c>
      <c r="F165" s="83">
        <f>VLOOKUP(A165,'26.1. cuc'!$A$2:$C$2088,3,FALSE)</f>
        <v>0</v>
      </c>
      <c r="G165" s="83">
        <f t="shared" ref="G165:G190" si="5">IF($G$2="CAYC",+D165*F165,+E165*F165)</f>
        <v>0</v>
      </c>
      <c r="H165" s="89"/>
    </row>
    <row r="166" spans="1:8" ht="12.75" x14ac:dyDescent="0.2">
      <c r="A166" s="85">
        <v>130540</v>
      </c>
      <c r="B166" s="86" t="s">
        <v>1641</v>
      </c>
      <c r="C166" s="80" t="s">
        <v>1585</v>
      </c>
      <c r="D166" s="87">
        <v>1</v>
      </c>
      <c r="E166" s="87">
        <v>1</v>
      </c>
      <c r="F166" s="83">
        <f>VLOOKUP(A166,'26.1. cuc'!$A$2:$C$2088,3,FALSE)</f>
        <v>0</v>
      </c>
      <c r="G166" s="83">
        <f t="shared" si="5"/>
        <v>0</v>
      </c>
      <c r="H166" s="89"/>
    </row>
    <row r="167" spans="1:8" ht="12.75" x14ac:dyDescent="0.2">
      <c r="A167" s="85">
        <v>130599</v>
      </c>
      <c r="B167" s="86" t="s">
        <v>1642</v>
      </c>
      <c r="C167" s="80" t="s">
        <v>1585</v>
      </c>
      <c r="D167" s="87">
        <v>1</v>
      </c>
      <c r="E167" s="87">
        <v>1</v>
      </c>
      <c r="F167" s="83">
        <f>-VLOOKUP(A167,'26.1. cuc'!$A$2:$C$2088,3,FALSE)</f>
        <v>-569330.36</v>
      </c>
      <c r="G167" s="83">
        <f t="shared" si="5"/>
        <v>-569330.36</v>
      </c>
      <c r="H167" s="89"/>
    </row>
    <row r="168" spans="1:8" ht="12.75" x14ac:dyDescent="0.2">
      <c r="A168" s="85">
        <v>131005</v>
      </c>
      <c r="B168" s="86" t="s">
        <v>1643</v>
      </c>
      <c r="C168" s="80" t="s">
        <v>1585</v>
      </c>
      <c r="D168" s="87">
        <v>1</v>
      </c>
      <c r="E168" s="87">
        <v>1</v>
      </c>
      <c r="F168" s="83">
        <f>VLOOKUP(A168,'26.1. cuc'!$A$2:$C$2088,3,FALSE)</f>
        <v>0</v>
      </c>
      <c r="G168" s="83">
        <f t="shared" si="5"/>
        <v>0</v>
      </c>
      <c r="H168" s="89"/>
    </row>
    <row r="169" spans="1:8" ht="12.75" x14ac:dyDescent="0.2">
      <c r="A169" s="85">
        <v>131010</v>
      </c>
      <c r="B169" s="86" t="s">
        <v>1644</v>
      </c>
      <c r="C169" s="80" t="s">
        <v>1585</v>
      </c>
      <c r="D169" s="87">
        <v>1</v>
      </c>
      <c r="E169" s="87">
        <v>1</v>
      </c>
      <c r="F169" s="83">
        <f>VLOOKUP(A169,'26.1. cuc'!$A$2:$C$2088,3,FALSE)</f>
        <v>0</v>
      </c>
      <c r="G169" s="83">
        <f t="shared" si="5"/>
        <v>0</v>
      </c>
      <c r="H169" s="89"/>
    </row>
    <row r="170" spans="1:8" ht="12.75" x14ac:dyDescent="0.2">
      <c r="A170" s="85">
        <v>131015</v>
      </c>
      <c r="B170" s="86" t="s">
        <v>1645</v>
      </c>
      <c r="C170" s="80" t="s">
        <v>1585</v>
      </c>
      <c r="D170" s="87">
        <v>1</v>
      </c>
      <c r="E170" s="87">
        <v>1</v>
      </c>
      <c r="F170" s="83">
        <f>VLOOKUP(A170,'26.1. cuc'!$A$2:$C$2088,3,FALSE)</f>
        <v>0</v>
      </c>
      <c r="G170" s="83">
        <f t="shared" si="5"/>
        <v>0</v>
      </c>
      <c r="H170" s="89"/>
    </row>
    <row r="171" spans="1:8" ht="12.75" x14ac:dyDescent="0.2">
      <c r="A171" s="85">
        <v>131020</v>
      </c>
      <c r="B171" s="86" t="s">
        <v>1646</v>
      </c>
      <c r="C171" s="80" t="s">
        <v>1585</v>
      </c>
      <c r="D171" s="87">
        <v>1</v>
      </c>
      <c r="E171" s="87">
        <v>1</v>
      </c>
      <c r="F171" s="83">
        <f>VLOOKUP(A171,'26.1. cuc'!$A$2:$C$2088,3,FALSE)</f>
        <v>0</v>
      </c>
      <c r="G171" s="83">
        <f t="shared" si="5"/>
        <v>0</v>
      </c>
      <c r="H171" s="89"/>
    </row>
    <row r="172" spans="1:8" ht="12.75" x14ac:dyDescent="0.2">
      <c r="A172" s="85">
        <v>131025</v>
      </c>
      <c r="B172" s="86" t="s">
        <v>1647</v>
      </c>
      <c r="C172" s="80" t="s">
        <v>1585</v>
      </c>
      <c r="D172" s="87">
        <v>1</v>
      </c>
      <c r="E172" s="87">
        <v>1</v>
      </c>
      <c r="F172" s="83">
        <f>VLOOKUP(A172,'26.1. cuc'!$A$2:$C$2088,3,FALSE)</f>
        <v>0</v>
      </c>
      <c r="G172" s="83">
        <f t="shared" si="5"/>
        <v>0</v>
      </c>
      <c r="H172" s="89"/>
    </row>
    <row r="173" spans="1:8" ht="12.75" x14ac:dyDescent="0.2">
      <c r="A173" s="85">
        <v>131030</v>
      </c>
      <c r="B173" s="86" t="s">
        <v>1648</v>
      </c>
      <c r="C173" s="80" t="s">
        <v>1585</v>
      </c>
      <c r="D173" s="87">
        <v>1</v>
      </c>
      <c r="E173" s="87">
        <v>1</v>
      </c>
      <c r="F173" s="83">
        <f>VLOOKUP(A173,'26.1. cuc'!$A$2:$C$2088,3,FALSE)</f>
        <v>0</v>
      </c>
      <c r="G173" s="83">
        <f t="shared" si="5"/>
        <v>0</v>
      </c>
      <c r="H173" s="89"/>
    </row>
    <row r="174" spans="1:8" ht="12.75" x14ac:dyDescent="0.2">
      <c r="A174" s="85">
        <v>131040</v>
      </c>
      <c r="B174" s="86" t="s">
        <v>1649</v>
      </c>
      <c r="C174" s="80" t="s">
        <v>1585</v>
      </c>
      <c r="D174" s="87">
        <v>1</v>
      </c>
      <c r="E174" s="87">
        <v>1</v>
      </c>
      <c r="F174" s="83">
        <f>VLOOKUP(A174,'26.1. cuc'!$A$2:$C$2088,3,FALSE)</f>
        <v>0</v>
      </c>
      <c r="G174" s="83">
        <f t="shared" si="5"/>
        <v>0</v>
      </c>
      <c r="H174" s="89"/>
    </row>
    <row r="175" spans="1:8" ht="12.75" x14ac:dyDescent="0.2">
      <c r="A175" s="85">
        <v>131099</v>
      </c>
      <c r="B175" s="86" t="s">
        <v>1650</v>
      </c>
      <c r="C175" s="80" t="s">
        <v>1585</v>
      </c>
      <c r="D175" s="87">
        <v>1</v>
      </c>
      <c r="E175" s="87">
        <v>1</v>
      </c>
      <c r="F175" s="83">
        <f>-VLOOKUP(A175,'26.1. cuc'!$A$2:$C$2088,3,FALSE)</f>
        <v>0</v>
      </c>
      <c r="G175" s="83">
        <f t="shared" si="5"/>
        <v>0</v>
      </c>
      <c r="H175" s="89"/>
    </row>
    <row r="176" spans="1:8" ht="12.75" x14ac:dyDescent="0.2">
      <c r="A176" s="85">
        <v>131501</v>
      </c>
      <c r="B176" s="86" t="s">
        <v>1651</v>
      </c>
      <c r="C176" s="80" t="s">
        <v>1585</v>
      </c>
      <c r="D176" s="87">
        <v>1</v>
      </c>
      <c r="E176" s="87">
        <v>1</v>
      </c>
      <c r="F176" s="83">
        <f>VLOOKUP(A176,'26.1. cuc'!$A$2:$C$2088,3,FALSE)</f>
        <v>0</v>
      </c>
      <c r="G176" s="83">
        <f t="shared" si="5"/>
        <v>0</v>
      </c>
      <c r="H176" s="89"/>
    </row>
    <row r="177" spans="1:8" ht="12.75" x14ac:dyDescent="0.2">
      <c r="A177" s="85">
        <v>131502</v>
      </c>
      <c r="B177" s="86" t="s">
        <v>1652</v>
      </c>
      <c r="C177" s="80" t="s">
        <v>1585</v>
      </c>
      <c r="D177" s="87">
        <v>1</v>
      </c>
      <c r="E177" s="87">
        <v>1</v>
      </c>
      <c r="F177" s="83">
        <f>VLOOKUP(A177,'26.1. cuc'!$A$2:$C$2088,3,FALSE)</f>
        <v>0</v>
      </c>
      <c r="G177" s="83">
        <f t="shared" si="5"/>
        <v>0</v>
      </c>
      <c r="H177" s="89"/>
    </row>
    <row r="178" spans="1:8" ht="12.75" x14ac:dyDescent="0.2">
      <c r="A178" s="85">
        <v>131503</v>
      </c>
      <c r="B178" s="86" t="s">
        <v>1653</v>
      </c>
      <c r="C178" s="80" t="s">
        <v>1585</v>
      </c>
      <c r="D178" s="87">
        <v>1</v>
      </c>
      <c r="E178" s="87">
        <v>1</v>
      </c>
      <c r="F178" s="83">
        <f>VLOOKUP(A178,'26.1. cuc'!$A$2:$C$2088,3,FALSE)</f>
        <v>0</v>
      </c>
      <c r="G178" s="83">
        <f t="shared" si="5"/>
        <v>0</v>
      </c>
      <c r="H178" s="89"/>
    </row>
    <row r="179" spans="1:8" ht="12.75" x14ac:dyDescent="0.2">
      <c r="A179" s="85">
        <v>131599</v>
      </c>
      <c r="B179" s="86" t="s">
        <v>1654</v>
      </c>
      <c r="C179" s="80" t="s">
        <v>1585</v>
      </c>
      <c r="D179" s="87">
        <v>1</v>
      </c>
      <c r="E179" s="87">
        <v>1</v>
      </c>
      <c r="F179" s="83">
        <f>-VLOOKUP(A179,'26.1. cuc'!$A$2:$C$2088,3,FALSE)</f>
        <v>0</v>
      </c>
      <c r="G179" s="83">
        <f t="shared" si="5"/>
        <v>0</v>
      </c>
      <c r="H179" s="89"/>
    </row>
    <row r="180" spans="1:8" ht="12.75" x14ac:dyDescent="0.2">
      <c r="A180" s="85">
        <v>140805</v>
      </c>
      <c r="B180" s="86" t="s">
        <v>1573</v>
      </c>
      <c r="C180" s="80" t="s">
        <v>1585</v>
      </c>
      <c r="D180" s="87">
        <v>1</v>
      </c>
      <c r="E180" s="87">
        <v>1</v>
      </c>
      <c r="F180" s="83">
        <f>-VLOOKUP(A180,'26.1. cuc'!$A$2:$C$2088,3,FALSE)</f>
        <v>0</v>
      </c>
      <c r="G180" s="83">
        <f t="shared" si="5"/>
        <v>0</v>
      </c>
      <c r="H180" s="89"/>
    </row>
    <row r="181" spans="1:8" ht="12.75" x14ac:dyDescent="0.2">
      <c r="A181" s="85">
        <v>140810</v>
      </c>
      <c r="B181" s="86" t="s">
        <v>1575</v>
      </c>
      <c r="C181" s="80" t="s">
        <v>1585</v>
      </c>
      <c r="D181" s="87">
        <v>1</v>
      </c>
      <c r="E181" s="87">
        <v>1</v>
      </c>
      <c r="F181" s="83">
        <f>-VLOOKUP(A181,'26.1. cuc'!$A$2:$C$2088,3,FALSE)</f>
        <v>0</v>
      </c>
      <c r="G181" s="83">
        <f t="shared" si="5"/>
        <v>0</v>
      </c>
      <c r="H181" s="89"/>
    </row>
    <row r="182" spans="1:8" ht="12.75" x14ac:dyDescent="0.2">
      <c r="A182" s="85">
        <v>140815</v>
      </c>
      <c r="B182" s="86" t="s">
        <v>1576</v>
      </c>
      <c r="C182" s="80" t="s">
        <v>1585</v>
      </c>
      <c r="D182" s="87">
        <v>1</v>
      </c>
      <c r="E182" s="87">
        <v>1</v>
      </c>
      <c r="F182" s="83">
        <f>-VLOOKUP(A182,'26.1. cuc'!$A$2:$C$2088,3,FALSE)</f>
        <v>0</v>
      </c>
      <c r="G182" s="83">
        <f t="shared" si="5"/>
        <v>0</v>
      </c>
      <c r="H182" s="89"/>
    </row>
    <row r="183" spans="1:8" ht="12.75" x14ac:dyDescent="0.2">
      <c r="A183" s="85">
        <v>140820</v>
      </c>
      <c r="B183" s="86" t="s">
        <v>1577</v>
      </c>
      <c r="C183" s="80" t="s">
        <v>1585</v>
      </c>
      <c r="D183" s="87">
        <v>1</v>
      </c>
      <c r="E183" s="87">
        <v>1</v>
      </c>
      <c r="F183" s="83">
        <f>-VLOOKUP(A183,'26.1. cuc'!$A$2:$C$2088,3,FALSE)</f>
        <v>0</v>
      </c>
      <c r="G183" s="83">
        <f t="shared" si="5"/>
        <v>0</v>
      </c>
      <c r="H183" s="89"/>
    </row>
    <row r="184" spans="1:8" ht="12.75" x14ac:dyDescent="0.2">
      <c r="A184" s="85">
        <v>140825</v>
      </c>
      <c r="B184" s="86" t="s">
        <v>1578</v>
      </c>
      <c r="C184" s="80" t="s">
        <v>1585</v>
      </c>
      <c r="D184" s="87">
        <v>1</v>
      </c>
      <c r="E184" s="87">
        <v>1</v>
      </c>
      <c r="F184" s="83">
        <f>-VLOOKUP(A184,'26.1. cuc'!$A$2:$C$2088,3,FALSE)</f>
        <v>0</v>
      </c>
      <c r="G184" s="83">
        <f t="shared" si="5"/>
        <v>0</v>
      </c>
      <c r="H184" s="89"/>
    </row>
    <row r="185" spans="1:8" ht="12.75" x14ac:dyDescent="0.2">
      <c r="A185" s="85">
        <v>140905</v>
      </c>
      <c r="B185" s="86" t="s">
        <v>1573</v>
      </c>
      <c r="C185" s="80" t="s">
        <v>1585</v>
      </c>
      <c r="D185" s="87">
        <v>1</v>
      </c>
      <c r="E185" s="87">
        <v>1</v>
      </c>
      <c r="F185" s="83">
        <f>-VLOOKUP(A185,'26.1. cuc'!$A$2:$C$2088,3,FALSE)</f>
        <v>0</v>
      </c>
      <c r="G185" s="83">
        <f t="shared" si="5"/>
        <v>0</v>
      </c>
      <c r="H185" s="89"/>
    </row>
    <row r="186" spans="1:8" ht="12.75" x14ac:dyDescent="0.2">
      <c r="A186" s="85">
        <v>140910</v>
      </c>
      <c r="B186" s="86" t="s">
        <v>1575</v>
      </c>
      <c r="C186" s="80" t="s">
        <v>1585</v>
      </c>
      <c r="D186" s="87">
        <v>1</v>
      </c>
      <c r="E186" s="87">
        <v>1</v>
      </c>
      <c r="F186" s="83">
        <f>-VLOOKUP(A186,'26.1. cuc'!$A$2:$C$2088,3,FALSE)</f>
        <v>0</v>
      </c>
      <c r="G186" s="83">
        <f t="shared" si="5"/>
        <v>0</v>
      </c>
      <c r="H186" s="89"/>
    </row>
    <row r="187" spans="1:8" ht="12.75" x14ac:dyDescent="0.2">
      <c r="A187" s="85">
        <v>140915</v>
      </c>
      <c r="B187" s="86" t="s">
        <v>1576</v>
      </c>
      <c r="C187" s="80" t="s">
        <v>1585</v>
      </c>
      <c r="D187" s="87">
        <v>1</v>
      </c>
      <c r="E187" s="87">
        <v>1</v>
      </c>
      <c r="F187" s="83">
        <f>-VLOOKUP(A187,'26.1. cuc'!$A$2:$C$2088,3,FALSE)</f>
        <v>0</v>
      </c>
      <c r="G187" s="83">
        <f t="shared" si="5"/>
        <v>0</v>
      </c>
      <c r="H187" s="89"/>
    </row>
    <row r="188" spans="1:8" ht="12.75" x14ac:dyDescent="0.2">
      <c r="A188" s="85">
        <v>140920</v>
      </c>
      <c r="B188" s="86" t="s">
        <v>1577</v>
      </c>
      <c r="C188" s="80" t="s">
        <v>1585</v>
      </c>
      <c r="D188" s="87">
        <v>1</v>
      </c>
      <c r="E188" s="87">
        <v>1</v>
      </c>
      <c r="F188" s="83">
        <f>-VLOOKUP(A188,'26.1. cuc'!$A$2:$C$2088,3,FALSE)</f>
        <v>0</v>
      </c>
      <c r="G188" s="83">
        <f t="shared" si="5"/>
        <v>0</v>
      </c>
      <c r="H188" s="89"/>
    </row>
    <row r="189" spans="1:8" ht="12.75" x14ac:dyDescent="0.2">
      <c r="A189" s="85">
        <v>140925</v>
      </c>
      <c r="B189" s="86" t="s">
        <v>1578</v>
      </c>
      <c r="C189" s="80" t="s">
        <v>1585</v>
      </c>
      <c r="D189" s="87">
        <v>1</v>
      </c>
      <c r="E189" s="87">
        <v>1</v>
      </c>
      <c r="F189" s="83">
        <f>-VLOOKUP(A189,'26.1. cuc'!$A$2:$C$2088,3,FALSE)</f>
        <v>0</v>
      </c>
      <c r="G189" s="83">
        <f t="shared" si="5"/>
        <v>0</v>
      </c>
      <c r="H189" s="89"/>
    </row>
    <row r="190" spans="1:8" ht="12.75" x14ac:dyDescent="0.2">
      <c r="A190" s="85">
        <v>140930</v>
      </c>
      <c r="B190" s="86" t="s">
        <v>1655</v>
      </c>
      <c r="C190" s="80" t="s">
        <v>1585</v>
      </c>
      <c r="D190" s="87">
        <v>1</v>
      </c>
      <c r="E190" s="87">
        <v>1</v>
      </c>
      <c r="F190" s="83">
        <f>VLOOKUP(A190,'26.1. cuc'!$A$2:$C$2088,3,FALSE)</f>
        <v>0</v>
      </c>
      <c r="G190" s="83">
        <f t="shared" si="5"/>
        <v>0</v>
      </c>
      <c r="H190" s="89"/>
    </row>
    <row r="191" spans="1:8" ht="12.75" x14ac:dyDescent="0.2">
      <c r="A191" s="85">
        <v>141005</v>
      </c>
      <c r="B191" s="86" t="s">
        <v>1573</v>
      </c>
      <c r="C191" s="80" t="s">
        <v>1585</v>
      </c>
      <c r="D191" s="87">
        <v>1</v>
      </c>
      <c r="E191" s="87">
        <v>1</v>
      </c>
      <c r="F191" s="83">
        <f>VLOOKUP(A191,'26.1. cuc'!$A$2:$C$2088,3,FALSE)</f>
        <v>0</v>
      </c>
      <c r="H191" s="89"/>
    </row>
    <row r="192" spans="1:8" ht="12.75" x14ac:dyDescent="0.2">
      <c r="A192" s="85">
        <v>141010</v>
      </c>
      <c r="B192" s="86" t="s">
        <v>1575</v>
      </c>
      <c r="C192" s="80" t="s">
        <v>1585</v>
      </c>
      <c r="D192" s="87">
        <v>1</v>
      </c>
      <c r="E192" s="87">
        <v>1</v>
      </c>
      <c r="F192" s="83">
        <f>VLOOKUP(A192,'26.1. cuc'!$A$2:$C$2088,3,FALSE)</f>
        <v>0</v>
      </c>
      <c r="G192" s="83"/>
      <c r="H192" s="89"/>
    </row>
    <row r="193" spans="1:8" ht="12.75" x14ac:dyDescent="0.2">
      <c r="A193" s="85">
        <v>141015</v>
      </c>
      <c r="B193" s="86" t="s">
        <v>1576</v>
      </c>
      <c r="C193" s="80" t="s">
        <v>1585</v>
      </c>
      <c r="D193" s="87">
        <v>1</v>
      </c>
      <c r="E193" s="87">
        <v>1</v>
      </c>
      <c r="F193" s="83">
        <f>VLOOKUP(A193,'26.1. cuc'!$A$2:$C$2088,3,FALSE)</f>
        <v>0</v>
      </c>
      <c r="G193" s="83"/>
      <c r="H193" s="89"/>
    </row>
    <row r="194" spans="1:8" ht="12.75" x14ac:dyDescent="0.2">
      <c r="A194" s="85">
        <v>141020</v>
      </c>
      <c r="B194" s="86" t="s">
        <v>1577</v>
      </c>
      <c r="C194" s="80" t="s">
        <v>1585</v>
      </c>
      <c r="D194" s="87">
        <v>1</v>
      </c>
      <c r="E194" s="87">
        <v>1</v>
      </c>
      <c r="F194" s="83">
        <f>VLOOKUP(A194,'26.1. cuc'!$A$2:$C$2088,3,FALSE)</f>
        <v>0</v>
      </c>
      <c r="G194" s="83"/>
      <c r="H194" s="89"/>
    </row>
    <row r="195" spans="1:8" ht="12.75" x14ac:dyDescent="0.2">
      <c r="A195" s="85">
        <v>141025</v>
      </c>
      <c r="B195" s="86" t="s">
        <v>1578</v>
      </c>
      <c r="C195" s="80" t="s">
        <v>1585</v>
      </c>
      <c r="D195" s="87">
        <v>1</v>
      </c>
      <c r="E195" s="87">
        <v>1</v>
      </c>
      <c r="F195" s="83">
        <f>VLOOKUP(A195,'26.1. cuc'!$A$2:$C$2088,3,FALSE)</f>
        <v>0</v>
      </c>
      <c r="G195" s="83"/>
      <c r="H195" s="89"/>
    </row>
    <row r="196" spans="1:8" ht="12.75" x14ac:dyDescent="0.2">
      <c r="A196" s="85">
        <v>141030</v>
      </c>
      <c r="B196" s="86" t="s">
        <v>1656</v>
      </c>
      <c r="C196" s="80" t="s">
        <v>1585</v>
      </c>
      <c r="D196" s="87">
        <v>1</v>
      </c>
      <c r="E196" s="87">
        <v>1</v>
      </c>
      <c r="F196" s="83">
        <f>VLOOKUP(A196,'26.1. cuc'!$A$2:$C$2088,3,FALSE)</f>
        <v>0</v>
      </c>
      <c r="G196" s="83"/>
      <c r="H196" s="89"/>
    </row>
    <row r="197" spans="1:8" ht="13.9" customHeight="1" x14ac:dyDescent="0.2">
      <c r="A197" s="85">
        <v>141105</v>
      </c>
      <c r="B197" s="86" t="s">
        <v>1573</v>
      </c>
      <c r="C197" s="80" t="s">
        <v>1585</v>
      </c>
      <c r="D197" s="87">
        <v>1</v>
      </c>
      <c r="E197" s="87">
        <v>1</v>
      </c>
      <c r="F197" s="83">
        <f>VLOOKUP(A197,'26.1. cuc'!$A$2:$C$2088,3,FALSE)</f>
        <v>0</v>
      </c>
      <c r="G197" s="165">
        <f>IFERROR(VLOOKUP(A197,'tabla dinamica cartera'!$A$2:$B$30,2,FALSE)*E197,0)</f>
        <v>1211741581</v>
      </c>
      <c r="H197" s="312" t="s">
        <v>1657</v>
      </c>
    </row>
    <row r="198" spans="1:8" ht="12.75" x14ac:dyDescent="0.2">
      <c r="A198" s="85">
        <v>141110</v>
      </c>
      <c r="B198" s="86" t="s">
        <v>1575</v>
      </c>
      <c r="C198" s="80" t="s">
        <v>1585</v>
      </c>
      <c r="D198" s="87">
        <v>1</v>
      </c>
      <c r="E198" s="87">
        <v>1</v>
      </c>
      <c r="F198" s="83">
        <f>VLOOKUP(A198,'26.1. cuc'!$A$2:$C$2088,3,FALSE)</f>
        <v>0</v>
      </c>
      <c r="G198" s="165">
        <f>IFERROR(VLOOKUP(A198,'tabla dinamica cartera'!$A$2:$B$30,2,FALSE)*E198,0)</f>
        <v>0</v>
      </c>
      <c r="H198" s="313"/>
    </row>
    <row r="199" spans="1:8" ht="12.75" x14ac:dyDescent="0.2">
      <c r="A199" s="85">
        <v>141115</v>
      </c>
      <c r="B199" s="86" t="s">
        <v>1576</v>
      </c>
      <c r="C199" s="80" t="s">
        <v>1585</v>
      </c>
      <c r="D199" s="87">
        <v>1</v>
      </c>
      <c r="E199" s="87">
        <v>1</v>
      </c>
      <c r="F199" s="83">
        <f>VLOOKUP(A199,'26.1. cuc'!$A$2:$C$2088,3,FALSE)</f>
        <v>0</v>
      </c>
      <c r="G199" s="165">
        <f>IFERROR(VLOOKUP(A199,'tabla dinamica cartera'!$A$2:$B$30,2,FALSE)*E199,0)</f>
        <v>61459964</v>
      </c>
      <c r="H199" s="313"/>
    </row>
    <row r="200" spans="1:8" ht="12.75" x14ac:dyDescent="0.2">
      <c r="A200" s="85">
        <v>141120</v>
      </c>
      <c r="B200" s="86" t="s">
        <v>1577</v>
      </c>
      <c r="C200" s="80" t="s">
        <v>1585</v>
      </c>
      <c r="D200" s="87">
        <v>1</v>
      </c>
      <c r="E200" s="87">
        <v>1</v>
      </c>
      <c r="F200" s="83">
        <f>VLOOKUP(A200,'26.1. cuc'!$A$2:$C$2088,3,FALSE)</f>
        <v>0</v>
      </c>
      <c r="G200" s="165">
        <f>IFERROR(VLOOKUP(A200,'tabla dinamica cartera'!$A$2:$B$30,2,FALSE)*E200,0)</f>
        <v>0</v>
      </c>
      <c r="H200" s="313"/>
    </row>
    <row r="201" spans="1:8" ht="12.75" x14ac:dyDescent="0.2">
      <c r="A201" s="85">
        <v>141125</v>
      </c>
      <c r="B201" s="86" t="s">
        <v>1578</v>
      </c>
      <c r="C201" s="80" t="s">
        <v>1585</v>
      </c>
      <c r="D201" s="87">
        <v>1</v>
      </c>
      <c r="E201" s="87">
        <v>1</v>
      </c>
      <c r="F201" s="83">
        <f>VLOOKUP(A201,'26.1. cuc'!$A$2:$C$2088,3,FALSE)</f>
        <v>0</v>
      </c>
      <c r="G201" s="165">
        <f>IFERROR(VLOOKUP(A201,'tabla dinamica cartera'!$A$2:$B$30,2,FALSE)*E201,0)</f>
        <v>0</v>
      </c>
      <c r="H201" s="313"/>
    </row>
    <row r="202" spans="1:8" ht="12.75" x14ac:dyDescent="0.2">
      <c r="A202" s="85">
        <v>141205</v>
      </c>
      <c r="B202" s="86" t="s">
        <v>1573</v>
      </c>
      <c r="C202" s="80" t="s">
        <v>1585</v>
      </c>
      <c r="D202" s="87">
        <v>1</v>
      </c>
      <c r="E202" s="87">
        <v>1</v>
      </c>
      <c r="F202" s="83">
        <f>VLOOKUP(A202,'26.1. cuc'!$A$2:$C$2088,3,FALSE)</f>
        <v>0</v>
      </c>
      <c r="G202" s="165">
        <f>IFERROR(VLOOKUP(A202,'tabla dinamica cartera'!$A$2:$B$30,2,FALSE)*E202,0)</f>
        <v>163354666.32999998</v>
      </c>
      <c r="H202" s="313"/>
    </row>
    <row r="203" spans="1:8" ht="12.75" x14ac:dyDescent="0.2">
      <c r="A203" s="85">
        <v>141210</v>
      </c>
      <c r="B203" s="86" t="s">
        <v>1575</v>
      </c>
      <c r="C203" s="80" t="s">
        <v>1585</v>
      </c>
      <c r="D203" s="87">
        <v>1</v>
      </c>
      <c r="E203" s="87">
        <v>1</v>
      </c>
      <c r="F203" s="83">
        <f>VLOOKUP(A203,'26.1. cuc'!$A$2:$C$2088,3,FALSE)</f>
        <v>0</v>
      </c>
      <c r="G203" s="165">
        <f>IFERROR(VLOOKUP(A203,'tabla dinamica cartera'!$A$2:$B$30,2,FALSE)*E203,0)</f>
        <v>0</v>
      </c>
      <c r="H203" s="313"/>
    </row>
    <row r="204" spans="1:8" ht="12.75" x14ac:dyDescent="0.2">
      <c r="A204" s="85">
        <v>141215</v>
      </c>
      <c r="B204" s="86" t="s">
        <v>1576</v>
      </c>
      <c r="C204" s="80" t="s">
        <v>1585</v>
      </c>
      <c r="D204" s="87">
        <v>1</v>
      </c>
      <c r="E204" s="87">
        <v>1</v>
      </c>
      <c r="F204" s="83">
        <f>VLOOKUP(A204,'26.1. cuc'!$A$2:$C$2088,3,FALSE)</f>
        <v>0</v>
      </c>
      <c r="G204" s="165">
        <f>IFERROR(VLOOKUP(A204,'tabla dinamica cartera'!$A$2:$B$30,2,FALSE)*E204,0)</f>
        <v>0</v>
      </c>
      <c r="H204" s="313"/>
    </row>
    <row r="205" spans="1:8" ht="12.75" x14ac:dyDescent="0.2">
      <c r="A205" s="85">
        <v>141220</v>
      </c>
      <c r="B205" s="86" t="s">
        <v>1577</v>
      </c>
      <c r="C205" s="80" t="s">
        <v>1585</v>
      </c>
      <c r="D205" s="87">
        <v>1</v>
      </c>
      <c r="E205" s="87">
        <v>1</v>
      </c>
      <c r="F205" s="83">
        <f>VLOOKUP(A205,'26.1. cuc'!$A$2:$C$2088,3,FALSE)</f>
        <v>0</v>
      </c>
      <c r="G205" s="165">
        <f>IFERROR(VLOOKUP(A205,'tabla dinamica cartera'!$A$2:$B$30,2,FALSE)*E205,0)</f>
        <v>0</v>
      </c>
      <c r="H205" s="313"/>
    </row>
    <row r="206" spans="1:8" ht="12.75" x14ac:dyDescent="0.2">
      <c r="A206" s="85">
        <v>141225</v>
      </c>
      <c r="B206" s="86" t="s">
        <v>1578</v>
      </c>
      <c r="C206" s="80" t="s">
        <v>1585</v>
      </c>
      <c r="D206" s="87">
        <v>1</v>
      </c>
      <c r="E206" s="87">
        <v>1</v>
      </c>
      <c r="F206" s="83">
        <f>VLOOKUP(A206,'26.1. cuc'!$A$2:$C$2088,3,FALSE)</f>
        <v>0</v>
      </c>
      <c r="G206" s="165">
        <f>IFERROR(VLOOKUP(A206,'tabla dinamica cartera'!$A$2:$B$30,2,FALSE)*E206,0)</f>
        <v>141098645</v>
      </c>
      <c r="H206" s="313"/>
    </row>
    <row r="207" spans="1:8" ht="12.75" x14ac:dyDescent="0.2">
      <c r="A207" s="85">
        <v>144105</v>
      </c>
      <c r="B207" s="86" t="s">
        <v>1573</v>
      </c>
      <c r="C207" s="80" t="s">
        <v>1585</v>
      </c>
      <c r="D207" s="87">
        <v>1</v>
      </c>
      <c r="E207" s="87">
        <v>1</v>
      </c>
      <c r="F207" s="83">
        <f>VLOOKUP(A207,'26.1. cuc'!$A$2:$C$2088,3,FALSE)</f>
        <v>0</v>
      </c>
      <c r="G207" s="165">
        <f>IFERROR(VLOOKUP(A207,'tabla dinamica cartera'!$A$2:$B$30,2,FALSE)*E207,0)</f>
        <v>9142068559.9099998</v>
      </c>
      <c r="H207" s="313"/>
    </row>
    <row r="208" spans="1:8" ht="12.75" x14ac:dyDescent="0.2">
      <c r="A208" s="85">
        <v>144110</v>
      </c>
      <c r="B208" s="86" t="s">
        <v>1575</v>
      </c>
      <c r="C208" s="80" t="s">
        <v>1585</v>
      </c>
      <c r="D208" s="87">
        <v>1</v>
      </c>
      <c r="E208" s="87">
        <v>1</v>
      </c>
      <c r="F208" s="83">
        <f>VLOOKUP(A208,'26.1. cuc'!$A$2:$C$2088,3,FALSE)</f>
        <v>0</v>
      </c>
      <c r="G208" s="165">
        <f>IFERROR(VLOOKUP(A208,'tabla dinamica cartera'!$A$2:$B$30,2,FALSE)*E208,0)</f>
        <v>14031461</v>
      </c>
      <c r="H208" s="313"/>
    </row>
    <row r="209" spans="1:8" ht="12.75" x14ac:dyDescent="0.2">
      <c r="A209" s="85">
        <v>144115</v>
      </c>
      <c r="B209" s="86" t="s">
        <v>1576</v>
      </c>
      <c r="C209" s="80" t="s">
        <v>1585</v>
      </c>
      <c r="D209" s="87">
        <v>1</v>
      </c>
      <c r="E209" s="87">
        <v>1</v>
      </c>
      <c r="F209" s="83">
        <f>VLOOKUP(A209,'26.1. cuc'!$A$2:$C$2088,3,FALSE)</f>
        <v>0</v>
      </c>
      <c r="G209" s="165">
        <f>IFERROR(VLOOKUP(A209,'tabla dinamica cartera'!$A$2:$B$30,2,FALSE)*E209,0)</f>
        <v>29937673</v>
      </c>
      <c r="H209" s="313"/>
    </row>
    <row r="210" spans="1:8" ht="12.75" x14ac:dyDescent="0.2">
      <c r="A210" s="85">
        <v>144120</v>
      </c>
      <c r="B210" s="86" t="s">
        <v>1577</v>
      </c>
      <c r="C210" s="80" t="s">
        <v>1585</v>
      </c>
      <c r="D210" s="87">
        <v>1</v>
      </c>
      <c r="E210" s="87">
        <v>1</v>
      </c>
      <c r="F210" s="83">
        <f>VLOOKUP(A210,'26.1. cuc'!$A$2:$C$2088,3,FALSE)</f>
        <v>0</v>
      </c>
      <c r="G210" s="165">
        <f>IFERROR(VLOOKUP(A210,'tabla dinamica cartera'!$A$2:$B$30,2,FALSE)*E210,0)</f>
        <v>32856379</v>
      </c>
      <c r="H210" s="313"/>
    </row>
    <row r="211" spans="1:8" ht="12.75" x14ac:dyDescent="0.2">
      <c r="A211" s="85">
        <v>144125</v>
      </c>
      <c r="B211" s="86" t="s">
        <v>1578</v>
      </c>
      <c r="C211" s="80" t="s">
        <v>1585</v>
      </c>
      <c r="D211" s="87">
        <v>1</v>
      </c>
      <c r="E211" s="87">
        <v>1</v>
      </c>
      <c r="F211" s="83">
        <f>VLOOKUP(A211,'26.1. cuc'!$A$2:$C$2088,3,FALSE)</f>
        <v>0</v>
      </c>
      <c r="G211" s="165">
        <f>IFERROR(VLOOKUP(A211,'tabla dinamica cartera'!$A$2:$B$30,2,FALSE)*E211,0)</f>
        <v>21143721.870000001</v>
      </c>
      <c r="H211" s="313"/>
    </row>
    <row r="212" spans="1:8" ht="12.75" x14ac:dyDescent="0.2">
      <c r="A212" s="85">
        <v>144205</v>
      </c>
      <c r="B212" s="86" t="s">
        <v>1573</v>
      </c>
      <c r="C212" s="80" t="s">
        <v>1585</v>
      </c>
      <c r="D212" s="87">
        <v>1</v>
      </c>
      <c r="E212" s="87">
        <v>1</v>
      </c>
      <c r="F212" s="83">
        <f>VLOOKUP(A212,'26.1. cuc'!$A$2:$C$2088,3,FALSE)</f>
        <v>919685930.23000002</v>
      </c>
      <c r="G212" s="165">
        <f>IFERROR(VLOOKUP(A212,'tabla dinamica cartera'!$A$2:$B$30,2,FALSE)*E212,0)</f>
        <v>1520311788.3099999</v>
      </c>
      <c r="H212" s="313"/>
    </row>
    <row r="213" spans="1:8" ht="12.75" x14ac:dyDescent="0.2">
      <c r="A213" s="85">
        <v>144210</v>
      </c>
      <c r="B213" s="86" t="s">
        <v>1575</v>
      </c>
      <c r="C213" s="80" t="s">
        <v>1585</v>
      </c>
      <c r="D213" s="87">
        <v>1</v>
      </c>
      <c r="E213" s="87">
        <v>1</v>
      </c>
      <c r="F213" s="83">
        <f>VLOOKUP(A213,'26.1. cuc'!$A$2:$C$2088,3,FALSE)</f>
        <v>0</v>
      </c>
      <c r="G213" s="165">
        <f>IFERROR(VLOOKUP(A213,'tabla dinamica cartera'!$A$2:$B$30,2,FALSE)*E213,0)</f>
        <v>1487143</v>
      </c>
      <c r="H213" s="313"/>
    </row>
    <row r="214" spans="1:8" ht="12.75" x14ac:dyDescent="0.2">
      <c r="A214" s="85">
        <v>144215</v>
      </c>
      <c r="B214" s="86" t="s">
        <v>1576</v>
      </c>
      <c r="C214" s="80" t="s">
        <v>1585</v>
      </c>
      <c r="D214" s="87">
        <v>1</v>
      </c>
      <c r="E214" s="87">
        <v>1</v>
      </c>
      <c r="F214" s="83">
        <f>VLOOKUP(A214,'26.1. cuc'!$A$2:$C$2088,3,FALSE)</f>
        <v>0</v>
      </c>
      <c r="G214" s="165">
        <f>IFERROR(VLOOKUP(A214,'tabla dinamica cartera'!$A$2:$B$30,2,FALSE)*E214,0)</f>
        <v>0</v>
      </c>
      <c r="H214" s="313"/>
    </row>
    <row r="215" spans="1:8" ht="12.75" x14ac:dyDescent="0.2">
      <c r="A215" s="85">
        <v>144220</v>
      </c>
      <c r="B215" s="86" t="s">
        <v>1577</v>
      </c>
      <c r="C215" s="80" t="s">
        <v>1585</v>
      </c>
      <c r="D215" s="87">
        <v>1</v>
      </c>
      <c r="E215" s="87">
        <v>1</v>
      </c>
      <c r="F215" s="83">
        <f>VLOOKUP(A215,'26.1. cuc'!$A$2:$C$2088,3,FALSE)</f>
        <v>436000</v>
      </c>
      <c r="G215" s="165">
        <f>IFERROR(VLOOKUP(A215,'tabla dinamica cartera'!$A$2:$B$30,2,FALSE)*E215,0)</f>
        <v>192799</v>
      </c>
      <c r="H215" s="313"/>
    </row>
    <row r="216" spans="1:8" ht="12.75" x14ac:dyDescent="0.2">
      <c r="A216" s="85">
        <v>144225</v>
      </c>
      <c r="B216" s="86" t="s">
        <v>1578</v>
      </c>
      <c r="C216" s="80" t="s">
        <v>1585</v>
      </c>
      <c r="D216" s="87">
        <v>1</v>
      </c>
      <c r="E216" s="87">
        <v>1</v>
      </c>
      <c r="F216" s="83">
        <f>VLOOKUP(A216,'26.1. cuc'!$A$2:$C$2088,3,FALSE)</f>
        <v>29097182.449999999</v>
      </c>
      <c r="G216" s="165">
        <f>IFERROR(VLOOKUP(A216,'tabla dinamica cartera'!$A$2:$B$30,2,FALSE)*E216,0)</f>
        <v>32022366</v>
      </c>
      <c r="H216" s="313"/>
    </row>
    <row r="217" spans="1:8" ht="12.75" x14ac:dyDescent="0.2">
      <c r="A217" s="85">
        <v>144305</v>
      </c>
      <c r="B217" s="86" t="s">
        <v>1573</v>
      </c>
      <c r="C217" s="80" t="s">
        <v>1585</v>
      </c>
      <c r="D217" s="87">
        <v>1</v>
      </c>
      <c r="E217" s="87">
        <v>1</v>
      </c>
      <c r="F217" s="83">
        <f>VLOOKUP(A217,'26.1. cuc'!$A$2:$C$2088,3,FALSE)</f>
        <v>37975131</v>
      </c>
      <c r="G217" s="83">
        <f t="shared" ref="G217:G280" si="6">IF($G$2="CAYC",+D217*F217,+E217*F217)</f>
        <v>37975131</v>
      </c>
      <c r="H217" s="313"/>
    </row>
    <row r="218" spans="1:8" ht="12.75" x14ac:dyDescent="0.2">
      <c r="A218" s="85">
        <v>144310</v>
      </c>
      <c r="B218" s="86" t="s">
        <v>1575</v>
      </c>
      <c r="C218" s="80" t="s">
        <v>1585</v>
      </c>
      <c r="D218" s="87">
        <v>1</v>
      </c>
      <c r="E218" s="87">
        <v>1</v>
      </c>
      <c r="F218" s="83">
        <f>VLOOKUP(A218,'26.1. cuc'!$A$2:$C$2088,3,FALSE)</f>
        <v>0</v>
      </c>
      <c r="G218" s="83">
        <f t="shared" si="6"/>
        <v>0</v>
      </c>
      <c r="H218" s="313"/>
    </row>
    <row r="219" spans="1:8" ht="12.75" x14ac:dyDescent="0.2">
      <c r="A219" s="85">
        <v>144315</v>
      </c>
      <c r="B219" s="86" t="s">
        <v>1576</v>
      </c>
      <c r="C219" s="80" t="s">
        <v>1585</v>
      </c>
      <c r="D219" s="87">
        <v>1</v>
      </c>
      <c r="E219" s="87">
        <v>1</v>
      </c>
      <c r="F219" s="83">
        <f>VLOOKUP(A219,'26.1. cuc'!$A$2:$C$2088,3,FALSE)</f>
        <v>0</v>
      </c>
      <c r="G219" s="83">
        <f t="shared" si="6"/>
        <v>0</v>
      </c>
      <c r="H219" s="313"/>
    </row>
    <row r="220" spans="1:8" ht="12.75" x14ac:dyDescent="0.2">
      <c r="A220" s="85">
        <v>144320</v>
      </c>
      <c r="B220" s="86" t="s">
        <v>1577</v>
      </c>
      <c r="C220" s="80" t="s">
        <v>1585</v>
      </c>
      <c r="D220" s="87">
        <v>1</v>
      </c>
      <c r="E220" s="87">
        <v>1</v>
      </c>
      <c r="F220" s="83">
        <f>VLOOKUP(A220,'26.1. cuc'!$A$2:$C$2088,3,FALSE)</f>
        <v>60019</v>
      </c>
      <c r="G220" s="83">
        <f t="shared" si="6"/>
        <v>60019</v>
      </c>
      <c r="H220" s="313"/>
    </row>
    <row r="221" spans="1:8" ht="12.75" x14ac:dyDescent="0.2">
      <c r="A221" s="85">
        <v>144325</v>
      </c>
      <c r="B221" s="86" t="s">
        <v>1578</v>
      </c>
      <c r="C221" s="80" t="s">
        <v>1585</v>
      </c>
      <c r="D221" s="87">
        <v>1</v>
      </c>
      <c r="E221" s="87">
        <v>1</v>
      </c>
      <c r="F221" s="83">
        <f>VLOOKUP(A221,'26.1. cuc'!$A$2:$C$2088,3,FALSE)</f>
        <v>4173768</v>
      </c>
      <c r="G221" s="83">
        <f t="shared" si="6"/>
        <v>4173768</v>
      </c>
      <c r="H221" s="313"/>
    </row>
    <row r="222" spans="1:8" ht="12.75" x14ac:dyDescent="0.2">
      <c r="A222" s="85">
        <v>144330</v>
      </c>
      <c r="B222" s="86" t="s">
        <v>1655</v>
      </c>
      <c r="C222" s="80" t="s">
        <v>1585</v>
      </c>
      <c r="D222" s="87">
        <v>1</v>
      </c>
      <c r="E222" s="87">
        <v>1</v>
      </c>
      <c r="F222" s="83">
        <f>VLOOKUP(A222,'26.1. cuc'!$A$2:$C$2088,3,FALSE)</f>
        <v>0</v>
      </c>
      <c r="G222" s="83">
        <f t="shared" si="6"/>
        <v>0</v>
      </c>
      <c r="H222" s="313"/>
    </row>
    <row r="223" spans="1:8" ht="12.75" x14ac:dyDescent="0.2">
      <c r="A223" s="85">
        <v>144405</v>
      </c>
      <c r="B223" s="86" t="s">
        <v>1573</v>
      </c>
      <c r="C223" s="80" t="s">
        <v>1585</v>
      </c>
      <c r="D223" s="87">
        <v>1</v>
      </c>
      <c r="E223" s="87">
        <v>1</v>
      </c>
      <c r="F223" s="83">
        <f>VLOOKUP(A223,'26.1. cuc'!$A$2:$C$2088,3,FALSE)</f>
        <v>0</v>
      </c>
      <c r="G223" s="83">
        <f t="shared" si="6"/>
        <v>0</v>
      </c>
      <c r="H223" s="313"/>
    </row>
    <row r="224" spans="1:8" ht="12.75" x14ac:dyDescent="0.2">
      <c r="A224" s="85">
        <v>144410</v>
      </c>
      <c r="B224" s="86" t="s">
        <v>1575</v>
      </c>
      <c r="C224" s="80" t="s">
        <v>1585</v>
      </c>
      <c r="D224" s="87">
        <v>1</v>
      </c>
      <c r="E224" s="87">
        <v>1</v>
      </c>
      <c r="F224" s="83">
        <f>VLOOKUP(A224,'26.1. cuc'!$A$2:$C$2088,3,FALSE)</f>
        <v>0</v>
      </c>
      <c r="G224" s="83">
        <f t="shared" si="6"/>
        <v>0</v>
      </c>
      <c r="H224" s="313"/>
    </row>
    <row r="225" spans="1:8" ht="12.75" x14ac:dyDescent="0.2">
      <c r="A225" s="85">
        <v>144415</v>
      </c>
      <c r="B225" s="86" t="s">
        <v>1576</v>
      </c>
      <c r="C225" s="80" t="s">
        <v>1585</v>
      </c>
      <c r="D225" s="87">
        <v>1</v>
      </c>
      <c r="E225" s="87">
        <v>1</v>
      </c>
      <c r="F225" s="83">
        <f>VLOOKUP(A225,'26.1. cuc'!$A$2:$C$2088,3,FALSE)</f>
        <v>0</v>
      </c>
      <c r="G225" s="83">
        <f t="shared" si="6"/>
        <v>0</v>
      </c>
      <c r="H225" s="313"/>
    </row>
    <row r="226" spans="1:8" ht="12.75" x14ac:dyDescent="0.2">
      <c r="A226" s="85">
        <v>144420</v>
      </c>
      <c r="B226" s="86" t="s">
        <v>1577</v>
      </c>
      <c r="C226" s="80" t="s">
        <v>1585</v>
      </c>
      <c r="D226" s="87">
        <v>1</v>
      </c>
      <c r="E226" s="87">
        <v>1</v>
      </c>
      <c r="F226" s="83">
        <f>VLOOKUP(A226,'26.1. cuc'!$A$2:$C$2088,3,FALSE)</f>
        <v>0</v>
      </c>
      <c r="G226" s="83">
        <f t="shared" si="6"/>
        <v>0</v>
      </c>
      <c r="H226" s="313"/>
    </row>
    <row r="227" spans="1:8" ht="12.75" x14ac:dyDescent="0.2">
      <c r="A227" s="85">
        <v>144425</v>
      </c>
      <c r="B227" s="86" t="s">
        <v>1578</v>
      </c>
      <c r="C227" s="80" t="s">
        <v>1585</v>
      </c>
      <c r="D227" s="87">
        <v>1</v>
      </c>
      <c r="E227" s="87">
        <v>1</v>
      </c>
      <c r="F227" s="83">
        <f>VLOOKUP(A227,'26.1. cuc'!$A$2:$C$2088,3,FALSE)</f>
        <v>0</v>
      </c>
      <c r="G227" s="83">
        <f t="shared" si="6"/>
        <v>0</v>
      </c>
      <c r="H227" s="313"/>
    </row>
    <row r="228" spans="1:8" ht="12.75" x14ac:dyDescent="0.2">
      <c r="A228" s="85">
        <v>144430</v>
      </c>
      <c r="B228" s="86" t="s">
        <v>1658</v>
      </c>
      <c r="C228" s="80" t="s">
        <v>1585</v>
      </c>
      <c r="D228" s="87">
        <v>1</v>
      </c>
      <c r="E228" s="87">
        <v>1</v>
      </c>
      <c r="F228" s="83">
        <f>VLOOKUP(A228,'26.1. cuc'!$A$2:$C$2088,3,FALSE)</f>
        <v>0</v>
      </c>
      <c r="G228" s="83">
        <f t="shared" si="6"/>
        <v>0</v>
      </c>
      <c r="H228" s="314"/>
    </row>
    <row r="229" spans="1:8" ht="12.75" x14ac:dyDescent="0.2">
      <c r="A229" s="85">
        <v>144505</v>
      </c>
      <c r="B229" s="86" t="s">
        <v>1659</v>
      </c>
      <c r="C229" s="80" t="s">
        <v>1585</v>
      </c>
      <c r="D229" s="87">
        <v>1</v>
      </c>
      <c r="E229" s="87">
        <v>1</v>
      </c>
      <c r="F229" s="83">
        <f>-VLOOKUP(A229,'26.1. cuc'!$A$2:$C$2088,3,FALSE)</f>
        <v>0</v>
      </c>
      <c r="G229" s="83">
        <f t="shared" si="6"/>
        <v>0</v>
      </c>
      <c r="H229" s="89"/>
    </row>
    <row r="230" spans="1:8" ht="12.75" x14ac:dyDescent="0.2">
      <c r="A230" s="85">
        <v>144510</v>
      </c>
      <c r="B230" s="86" t="s">
        <v>1660</v>
      </c>
      <c r="C230" s="80" t="s">
        <v>1585</v>
      </c>
      <c r="D230" s="87">
        <v>1</v>
      </c>
      <c r="E230" s="87">
        <v>1</v>
      </c>
      <c r="F230" s="83">
        <f>-VLOOKUP(A230,'26.1. cuc'!$A$2:$C$2088,3,FALSE)</f>
        <v>-674000</v>
      </c>
      <c r="G230" s="83">
        <f t="shared" si="6"/>
        <v>-674000</v>
      </c>
      <c r="H230" s="89"/>
    </row>
    <row r="231" spans="1:8" ht="12.75" x14ac:dyDescent="0.2">
      <c r="A231" s="85">
        <v>144515</v>
      </c>
      <c r="B231" s="86" t="s">
        <v>1661</v>
      </c>
      <c r="C231" s="80" t="s">
        <v>1585</v>
      </c>
      <c r="D231" s="87">
        <v>1</v>
      </c>
      <c r="E231" s="87">
        <v>1</v>
      </c>
      <c r="F231" s="83">
        <f>-VLOOKUP(A231,'26.1. cuc'!$A$2:$C$2088,3,FALSE)</f>
        <v>0</v>
      </c>
      <c r="G231" s="83">
        <f t="shared" si="6"/>
        <v>0</v>
      </c>
      <c r="H231" s="89"/>
    </row>
    <row r="232" spans="1:8" ht="12.75" x14ac:dyDescent="0.2">
      <c r="A232" s="85">
        <v>144520</v>
      </c>
      <c r="B232" s="86" t="s">
        <v>1662</v>
      </c>
      <c r="C232" s="80" t="s">
        <v>1585</v>
      </c>
      <c r="D232" s="87">
        <v>1</v>
      </c>
      <c r="E232" s="87">
        <v>1</v>
      </c>
      <c r="F232" s="83">
        <f>-VLOOKUP(A232,'26.1. cuc'!$A$2:$C$2088,3,FALSE)</f>
        <v>0</v>
      </c>
      <c r="G232" s="83">
        <f t="shared" si="6"/>
        <v>0</v>
      </c>
      <c r="H232" s="89"/>
    </row>
    <row r="233" spans="1:8" ht="12.75" x14ac:dyDescent="0.2">
      <c r="A233" s="85">
        <v>144525</v>
      </c>
      <c r="B233" s="86" t="s">
        <v>1663</v>
      </c>
      <c r="C233" s="80" t="s">
        <v>1585</v>
      </c>
      <c r="D233" s="87">
        <v>1</v>
      </c>
      <c r="E233" s="87">
        <v>1</v>
      </c>
      <c r="F233" s="83">
        <f>-VLOOKUP(A233,'26.1. cuc'!$A$2:$C$2088,3,FALSE)</f>
        <v>0</v>
      </c>
      <c r="G233" s="83">
        <f t="shared" si="6"/>
        <v>0</v>
      </c>
      <c r="H233" s="89"/>
    </row>
    <row r="234" spans="1:8" ht="12.75" x14ac:dyDescent="0.2">
      <c r="A234" s="85">
        <v>144530</v>
      </c>
      <c r="B234" s="86" t="s">
        <v>1664</v>
      </c>
      <c r="C234" s="80" t="s">
        <v>1585</v>
      </c>
      <c r="D234" s="87">
        <v>1</v>
      </c>
      <c r="E234" s="87">
        <v>1</v>
      </c>
      <c r="F234" s="83">
        <f>-VLOOKUP(A234,'26.1. cuc'!$A$2:$C$2088,3,FALSE)</f>
        <v>0</v>
      </c>
      <c r="G234" s="83">
        <f t="shared" si="6"/>
        <v>0</v>
      </c>
      <c r="H234" s="89"/>
    </row>
    <row r="235" spans="1:8" ht="12.75" x14ac:dyDescent="0.2">
      <c r="A235" s="85">
        <v>144535</v>
      </c>
      <c r="B235" s="86" t="s">
        <v>1665</v>
      </c>
      <c r="C235" s="80" t="s">
        <v>1585</v>
      </c>
      <c r="D235" s="87">
        <v>1</v>
      </c>
      <c r="E235" s="87">
        <v>1</v>
      </c>
      <c r="F235" s="83">
        <f>-VLOOKUP(A235,'26.1. cuc'!$A$2:$C$2088,3,FALSE)</f>
        <v>0</v>
      </c>
      <c r="G235" s="83">
        <f t="shared" si="6"/>
        <v>0</v>
      </c>
      <c r="H235" s="89"/>
    </row>
    <row r="236" spans="1:8" ht="12.75" x14ac:dyDescent="0.2">
      <c r="A236" s="85">
        <v>144540</v>
      </c>
      <c r="B236" s="86" t="s">
        <v>1666</v>
      </c>
      <c r="C236" s="80" t="s">
        <v>1585</v>
      </c>
      <c r="D236" s="87">
        <v>1</v>
      </c>
      <c r="E236" s="87">
        <v>1</v>
      </c>
      <c r="F236" s="83">
        <f>-VLOOKUP(A236,'26.1. cuc'!$A$2:$C$2088,3,FALSE)</f>
        <v>-436000</v>
      </c>
      <c r="G236" s="83">
        <f t="shared" si="6"/>
        <v>-436000</v>
      </c>
      <c r="H236" s="89"/>
    </row>
    <row r="237" spans="1:8" ht="12.75" x14ac:dyDescent="0.2">
      <c r="A237" s="85">
        <v>144545</v>
      </c>
      <c r="B237" s="86" t="s">
        <v>1667</v>
      </c>
      <c r="C237" s="80" t="s">
        <v>1585</v>
      </c>
      <c r="D237" s="87">
        <v>1</v>
      </c>
      <c r="E237" s="87">
        <v>1</v>
      </c>
      <c r="F237" s="83">
        <f>-VLOOKUP(A237,'26.1. cuc'!$A$2:$C$2088,3,FALSE)</f>
        <v>0</v>
      </c>
      <c r="G237" s="83">
        <f t="shared" si="6"/>
        <v>0</v>
      </c>
      <c r="H237" s="89"/>
    </row>
    <row r="238" spans="1:8" ht="12.75" x14ac:dyDescent="0.2">
      <c r="A238" s="85">
        <v>144550</v>
      </c>
      <c r="B238" s="86" t="s">
        <v>1668</v>
      </c>
      <c r="C238" s="80" t="s">
        <v>1585</v>
      </c>
      <c r="D238" s="87">
        <v>1</v>
      </c>
      <c r="E238" s="87">
        <v>1</v>
      </c>
      <c r="F238" s="83">
        <f>-VLOOKUP(A238,'26.1. cuc'!$A$2:$C$2088,3,FALSE)</f>
        <v>-29097182.449999999</v>
      </c>
      <c r="G238" s="83">
        <f t="shared" si="6"/>
        <v>-29097182.449999999</v>
      </c>
      <c r="H238" s="89"/>
    </row>
    <row r="239" spans="1:8" ht="12.75" x14ac:dyDescent="0.2">
      <c r="A239" s="85">
        <v>144605</v>
      </c>
      <c r="B239" s="86" t="s">
        <v>1573</v>
      </c>
      <c r="C239" s="80" t="s">
        <v>1585</v>
      </c>
      <c r="D239" s="87">
        <v>1</v>
      </c>
      <c r="E239" s="87">
        <v>1</v>
      </c>
      <c r="F239" s="83">
        <f>-VLOOKUP(A239,'26.1. cuc'!$A$2:$C$2088,3,FALSE)</f>
        <v>0</v>
      </c>
      <c r="G239" s="83">
        <f t="shared" si="6"/>
        <v>0</v>
      </c>
      <c r="H239" s="89"/>
    </row>
    <row r="240" spans="1:8" ht="12.75" x14ac:dyDescent="0.2">
      <c r="A240" s="85">
        <v>144610</v>
      </c>
      <c r="B240" s="86" t="s">
        <v>1575</v>
      </c>
      <c r="C240" s="80" t="s">
        <v>1585</v>
      </c>
      <c r="D240" s="87">
        <v>1</v>
      </c>
      <c r="E240" s="87">
        <v>1</v>
      </c>
      <c r="F240" s="83">
        <f>-VLOOKUP(A240,'26.1. cuc'!$A$2:$C$2088,3,FALSE)</f>
        <v>0</v>
      </c>
      <c r="G240" s="83">
        <f t="shared" si="6"/>
        <v>0</v>
      </c>
      <c r="H240" s="89"/>
    </row>
    <row r="241" spans="1:8" ht="12.75" x14ac:dyDescent="0.2">
      <c r="A241" s="85">
        <v>144615</v>
      </c>
      <c r="B241" s="86" t="s">
        <v>1576</v>
      </c>
      <c r="C241" s="80" t="s">
        <v>1585</v>
      </c>
      <c r="D241" s="87">
        <v>1</v>
      </c>
      <c r="E241" s="87">
        <v>1</v>
      </c>
      <c r="F241" s="83">
        <f>-VLOOKUP(A241,'26.1. cuc'!$A$2:$C$2088,3,FALSE)</f>
        <v>0</v>
      </c>
      <c r="G241" s="83">
        <f t="shared" si="6"/>
        <v>0</v>
      </c>
      <c r="H241" s="89"/>
    </row>
    <row r="242" spans="1:8" ht="12.75" x14ac:dyDescent="0.2">
      <c r="A242" s="85">
        <v>144620</v>
      </c>
      <c r="B242" s="86" t="s">
        <v>1577</v>
      </c>
      <c r="C242" s="80" t="s">
        <v>1585</v>
      </c>
      <c r="D242" s="87">
        <v>1</v>
      </c>
      <c r="E242" s="87">
        <v>1</v>
      </c>
      <c r="F242" s="83">
        <f>-VLOOKUP(A242,'26.1. cuc'!$A$2:$C$2088,3,FALSE)</f>
        <v>-60019</v>
      </c>
      <c r="G242" s="83">
        <f t="shared" si="6"/>
        <v>-60019</v>
      </c>
      <c r="H242" s="89"/>
    </row>
    <row r="243" spans="1:8" ht="12.75" x14ac:dyDescent="0.2">
      <c r="A243" s="85">
        <v>144625</v>
      </c>
      <c r="B243" s="86" t="s">
        <v>1578</v>
      </c>
      <c r="C243" s="80" t="s">
        <v>1585</v>
      </c>
      <c r="D243" s="87">
        <v>1</v>
      </c>
      <c r="E243" s="87">
        <v>1</v>
      </c>
      <c r="F243" s="83">
        <f>-VLOOKUP(A243,'26.1. cuc'!$A$2:$C$2088,3,FALSE)</f>
        <v>-4173768</v>
      </c>
      <c r="G243" s="83">
        <f t="shared" si="6"/>
        <v>-4173768</v>
      </c>
      <c r="H243" s="89"/>
    </row>
    <row r="244" spans="1:8" ht="12.75" x14ac:dyDescent="0.2">
      <c r="A244" s="85">
        <v>144630</v>
      </c>
      <c r="B244" s="86" t="s">
        <v>1669</v>
      </c>
      <c r="C244" s="80" t="s">
        <v>1585</v>
      </c>
      <c r="D244" s="87">
        <v>1</v>
      </c>
      <c r="E244" s="87">
        <v>1</v>
      </c>
      <c r="F244" s="83">
        <f>-VLOOKUP(A244,'26.1. cuc'!$A$2:$C$2088,3,FALSE)</f>
        <v>0</v>
      </c>
      <c r="G244" s="83">
        <f t="shared" si="6"/>
        <v>0</v>
      </c>
      <c r="H244" s="89"/>
    </row>
    <row r="245" spans="1:8" ht="12.75" x14ac:dyDescent="0.2">
      <c r="A245" s="85">
        <v>144705</v>
      </c>
      <c r="B245" s="86" t="s">
        <v>1573</v>
      </c>
      <c r="C245" s="80" t="s">
        <v>1585</v>
      </c>
      <c r="D245" s="87">
        <v>1</v>
      </c>
      <c r="E245" s="87">
        <v>1</v>
      </c>
      <c r="F245" s="83">
        <f>-VLOOKUP(A245,'26.1. cuc'!$A$2:$C$2088,3,FALSE)</f>
        <v>0</v>
      </c>
      <c r="G245" s="83">
        <f t="shared" si="6"/>
        <v>0</v>
      </c>
      <c r="H245" s="89"/>
    </row>
    <row r="246" spans="1:8" ht="12.75" x14ac:dyDescent="0.2">
      <c r="A246" s="85">
        <v>144710</v>
      </c>
      <c r="B246" s="86" t="s">
        <v>1575</v>
      </c>
      <c r="C246" s="80" t="s">
        <v>1585</v>
      </c>
      <c r="D246" s="87">
        <v>1</v>
      </c>
      <c r="E246" s="87">
        <v>1</v>
      </c>
      <c r="F246" s="83">
        <f>-VLOOKUP(A246,'26.1. cuc'!$A$2:$C$2088,3,FALSE)</f>
        <v>0</v>
      </c>
      <c r="G246" s="83">
        <f t="shared" si="6"/>
        <v>0</v>
      </c>
      <c r="H246" s="89"/>
    </row>
    <row r="247" spans="1:8" ht="12.75" x14ac:dyDescent="0.2">
      <c r="A247" s="85">
        <v>144715</v>
      </c>
      <c r="B247" s="86" t="s">
        <v>1576</v>
      </c>
      <c r="C247" s="80" t="s">
        <v>1585</v>
      </c>
      <c r="D247" s="87">
        <v>1</v>
      </c>
      <c r="E247" s="87">
        <v>1</v>
      </c>
      <c r="F247" s="83">
        <f>-VLOOKUP(A247,'26.1. cuc'!$A$2:$C$2088,3,FALSE)</f>
        <v>0</v>
      </c>
      <c r="G247" s="83">
        <f t="shared" si="6"/>
        <v>0</v>
      </c>
      <c r="H247" s="89"/>
    </row>
    <row r="248" spans="1:8" ht="12.75" x14ac:dyDescent="0.2">
      <c r="A248" s="85">
        <v>144720</v>
      </c>
      <c r="B248" s="86" t="s">
        <v>1577</v>
      </c>
      <c r="C248" s="80" t="s">
        <v>1585</v>
      </c>
      <c r="D248" s="87">
        <v>1</v>
      </c>
      <c r="E248" s="87">
        <v>1</v>
      </c>
      <c r="F248" s="83">
        <f>-VLOOKUP(A248,'26.1. cuc'!$A$2:$C$2088,3,FALSE)</f>
        <v>0</v>
      </c>
      <c r="G248" s="83">
        <f t="shared" si="6"/>
        <v>0</v>
      </c>
      <c r="H248" s="89"/>
    </row>
    <row r="249" spans="1:8" ht="12.75" x14ac:dyDescent="0.2">
      <c r="A249" s="85">
        <v>144725</v>
      </c>
      <c r="B249" s="86" t="s">
        <v>1578</v>
      </c>
      <c r="C249" s="80" t="s">
        <v>1585</v>
      </c>
      <c r="D249" s="87">
        <v>1</v>
      </c>
      <c r="E249" s="87">
        <v>1</v>
      </c>
      <c r="F249" s="83">
        <f>-VLOOKUP(A249,'26.1. cuc'!$A$2:$C$2088,3,FALSE)</f>
        <v>0</v>
      </c>
      <c r="G249" s="83">
        <f t="shared" si="6"/>
        <v>0</v>
      </c>
      <c r="H249" s="89"/>
    </row>
    <row r="250" spans="1:8" ht="12.75" x14ac:dyDescent="0.2">
      <c r="A250" s="85">
        <v>144730</v>
      </c>
      <c r="B250" s="86" t="s">
        <v>1658</v>
      </c>
      <c r="C250" s="80" t="s">
        <v>1585</v>
      </c>
      <c r="D250" s="87">
        <v>1</v>
      </c>
      <c r="E250" s="87">
        <v>1</v>
      </c>
      <c r="F250" s="83">
        <f>-VLOOKUP(A250,'26.1. cuc'!$A$2:$C$2088,3,FALSE)</f>
        <v>0</v>
      </c>
      <c r="G250" s="83">
        <f t="shared" si="6"/>
        <v>0</v>
      </c>
      <c r="H250" s="89"/>
    </row>
    <row r="251" spans="1:8" ht="12.75" x14ac:dyDescent="0.2">
      <c r="A251" s="85">
        <v>144805</v>
      </c>
      <c r="B251" s="86" t="s">
        <v>1573</v>
      </c>
      <c r="C251" s="80" t="s">
        <v>1585</v>
      </c>
      <c r="D251" s="87">
        <v>1</v>
      </c>
      <c r="E251" s="87">
        <v>1</v>
      </c>
      <c r="F251" s="83">
        <f>VLOOKUP(A251,'26.1. cuc'!$A$2:$C$2088,3,FALSE)</f>
        <v>0</v>
      </c>
      <c r="G251" s="83">
        <f t="shared" si="6"/>
        <v>0</v>
      </c>
      <c r="H251" s="89"/>
    </row>
    <row r="252" spans="1:8" ht="12.75" x14ac:dyDescent="0.2">
      <c r="A252" s="85">
        <v>144810</v>
      </c>
      <c r="B252" s="86" t="s">
        <v>1575</v>
      </c>
      <c r="C252" s="80" t="s">
        <v>1585</v>
      </c>
      <c r="D252" s="87">
        <v>1</v>
      </c>
      <c r="E252" s="87">
        <v>1</v>
      </c>
      <c r="F252" s="83">
        <f>VLOOKUP(A252,'26.1. cuc'!$A$2:$C$2088,3,FALSE)</f>
        <v>0</v>
      </c>
      <c r="G252" s="83">
        <f t="shared" si="6"/>
        <v>0</v>
      </c>
      <c r="H252" s="92"/>
    </row>
    <row r="253" spans="1:8" ht="12.75" x14ac:dyDescent="0.2">
      <c r="A253" s="85">
        <v>144815</v>
      </c>
      <c r="B253" s="86" t="s">
        <v>1576</v>
      </c>
      <c r="C253" s="80" t="s">
        <v>1585</v>
      </c>
      <c r="D253" s="87">
        <v>1</v>
      </c>
      <c r="E253" s="87">
        <v>1</v>
      </c>
      <c r="F253" s="83">
        <f>VLOOKUP(A253,'26.1. cuc'!$A$2:$C$2088,3,FALSE)</f>
        <v>0</v>
      </c>
      <c r="G253" s="83">
        <f t="shared" si="6"/>
        <v>0</v>
      </c>
      <c r="H253" s="89"/>
    </row>
    <row r="254" spans="1:8" ht="12.75" x14ac:dyDescent="0.2">
      <c r="A254" s="85">
        <v>144820</v>
      </c>
      <c r="B254" s="86" t="s">
        <v>1577</v>
      </c>
      <c r="C254" s="80" t="s">
        <v>1585</v>
      </c>
      <c r="D254" s="87">
        <v>1</v>
      </c>
      <c r="E254" s="87">
        <v>1</v>
      </c>
      <c r="F254" s="83">
        <f>VLOOKUP(A254,'26.1. cuc'!$A$2:$C$2088,3,FALSE)</f>
        <v>0</v>
      </c>
      <c r="G254" s="83">
        <f t="shared" si="6"/>
        <v>0</v>
      </c>
      <c r="H254" s="92"/>
    </row>
    <row r="255" spans="1:8" ht="12.75" x14ac:dyDescent="0.2">
      <c r="A255" s="85">
        <v>144825</v>
      </c>
      <c r="B255" s="86" t="s">
        <v>1578</v>
      </c>
      <c r="C255" s="80" t="s">
        <v>1585</v>
      </c>
      <c r="D255" s="87">
        <v>1</v>
      </c>
      <c r="E255" s="87">
        <v>1</v>
      </c>
      <c r="F255" s="83">
        <f>VLOOKUP(A255,'26.1. cuc'!$A$2:$C$2088,3,FALSE)</f>
        <v>0</v>
      </c>
      <c r="G255" s="83">
        <f t="shared" si="6"/>
        <v>0</v>
      </c>
      <c r="H255" s="92"/>
    </row>
    <row r="256" spans="1:8" ht="12.75" x14ac:dyDescent="0.2">
      <c r="A256" s="85">
        <v>144905</v>
      </c>
      <c r="B256" s="86" t="s">
        <v>1573</v>
      </c>
      <c r="C256" s="80" t="s">
        <v>1585</v>
      </c>
      <c r="D256" s="87">
        <v>1</v>
      </c>
      <c r="E256" s="87">
        <v>1</v>
      </c>
      <c r="F256" s="83">
        <f>VLOOKUP(A256,'26.1. cuc'!$A$2:$C$2088,3,FALSE)</f>
        <v>0</v>
      </c>
      <c r="G256" s="83">
        <f t="shared" si="6"/>
        <v>0</v>
      </c>
      <c r="H256" s="92"/>
    </row>
    <row r="257" spans="1:8" ht="12.75" x14ac:dyDescent="0.2">
      <c r="A257" s="85">
        <v>144910</v>
      </c>
      <c r="B257" s="86" t="s">
        <v>1575</v>
      </c>
      <c r="C257" s="80" t="s">
        <v>1585</v>
      </c>
      <c r="D257" s="87">
        <v>1</v>
      </c>
      <c r="E257" s="87">
        <v>1</v>
      </c>
      <c r="F257" s="83">
        <f>VLOOKUP(A257,'26.1. cuc'!$A$2:$C$2088,3,FALSE)</f>
        <v>0</v>
      </c>
      <c r="G257" s="83">
        <f t="shared" si="6"/>
        <v>0</v>
      </c>
      <c r="H257" s="92"/>
    </row>
    <row r="258" spans="1:8" ht="12.75" x14ac:dyDescent="0.2">
      <c r="A258" s="85">
        <v>144915</v>
      </c>
      <c r="B258" s="86" t="s">
        <v>1576</v>
      </c>
      <c r="C258" s="80" t="s">
        <v>1585</v>
      </c>
      <c r="D258" s="87">
        <v>1</v>
      </c>
      <c r="E258" s="87">
        <v>1</v>
      </c>
      <c r="F258" s="83">
        <f>VLOOKUP(A258,'26.1. cuc'!$A$2:$C$2088,3,FALSE)</f>
        <v>0</v>
      </c>
      <c r="G258" s="83">
        <f t="shared" si="6"/>
        <v>0</v>
      </c>
      <c r="H258" s="92"/>
    </row>
    <row r="259" spans="1:8" ht="12.75" x14ac:dyDescent="0.2">
      <c r="A259" s="85">
        <v>144920</v>
      </c>
      <c r="B259" s="86" t="s">
        <v>1577</v>
      </c>
      <c r="C259" s="80" t="s">
        <v>1585</v>
      </c>
      <c r="D259" s="87">
        <v>1</v>
      </c>
      <c r="E259" s="87">
        <v>1</v>
      </c>
      <c r="F259" s="83">
        <f>VLOOKUP(A259,'26.1. cuc'!$A$2:$C$2088,3,FALSE)</f>
        <v>0</v>
      </c>
      <c r="G259" s="83">
        <f t="shared" si="6"/>
        <v>0</v>
      </c>
      <c r="H259" s="92"/>
    </row>
    <row r="260" spans="1:8" ht="12.75" x14ac:dyDescent="0.2">
      <c r="A260" s="85">
        <v>144925</v>
      </c>
      <c r="B260" s="86" t="s">
        <v>1578</v>
      </c>
      <c r="C260" s="80" t="s">
        <v>1585</v>
      </c>
      <c r="D260" s="87">
        <v>1</v>
      </c>
      <c r="E260" s="87">
        <v>1</v>
      </c>
      <c r="F260" s="83">
        <f>VLOOKUP(A260,'26.1. cuc'!$A$2:$C$2088,3,FALSE)</f>
        <v>0</v>
      </c>
      <c r="G260" s="83">
        <f t="shared" si="6"/>
        <v>0</v>
      </c>
      <c r="H260" s="92"/>
    </row>
    <row r="261" spans="1:8" ht="12.75" x14ac:dyDescent="0.2">
      <c r="A261" s="85">
        <v>144930</v>
      </c>
      <c r="B261" s="86" t="s">
        <v>1669</v>
      </c>
      <c r="C261" s="80" t="s">
        <v>1585</v>
      </c>
      <c r="D261" s="87">
        <v>1</v>
      </c>
      <c r="E261" s="87">
        <v>1</v>
      </c>
      <c r="F261" s="83">
        <f>VLOOKUP(A261,'26.1. cuc'!$A$2:$C$2088,3,FALSE)</f>
        <v>0</v>
      </c>
      <c r="G261" s="83">
        <f t="shared" si="6"/>
        <v>0</v>
      </c>
      <c r="H261" s="92"/>
    </row>
    <row r="262" spans="1:8" ht="12.75" x14ac:dyDescent="0.2">
      <c r="A262" s="85">
        <v>145005</v>
      </c>
      <c r="B262" s="86" t="s">
        <v>1573</v>
      </c>
      <c r="C262" s="80" t="s">
        <v>1585</v>
      </c>
      <c r="D262" s="87">
        <v>1</v>
      </c>
      <c r="E262" s="87">
        <v>1</v>
      </c>
      <c r="F262" s="83">
        <f>VLOOKUP(A262,'26.1. cuc'!$A$2:$C$2088,3,FALSE)</f>
        <v>0</v>
      </c>
      <c r="G262" s="83">
        <f t="shared" si="6"/>
        <v>0</v>
      </c>
      <c r="H262" s="92"/>
    </row>
    <row r="263" spans="1:8" ht="12.75" x14ac:dyDescent="0.2">
      <c r="A263" s="85">
        <v>145010</v>
      </c>
      <c r="B263" s="86" t="s">
        <v>1575</v>
      </c>
      <c r="C263" s="80" t="s">
        <v>1585</v>
      </c>
      <c r="D263" s="87">
        <v>1</v>
      </c>
      <c r="E263" s="87">
        <v>1</v>
      </c>
      <c r="F263" s="83">
        <f>VLOOKUP(A263,'26.1. cuc'!$A$2:$C$2088,3,FALSE)</f>
        <v>0</v>
      </c>
      <c r="G263" s="83">
        <f t="shared" si="6"/>
        <v>0</v>
      </c>
      <c r="H263" s="92"/>
    </row>
    <row r="264" spans="1:8" ht="12.75" x14ac:dyDescent="0.2">
      <c r="A264" s="85">
        <v>145015</v>
      </c>
      <c r="B264" s="86" t="s">
        <v>1576</v>
      </c>
      <c r="C264" s="80" t="s">
        <v>1585</v>
      </c>
      <c r="D264" s="87">
        <v>1</v>
      </c>
      <c r="E264" s="87">
        <v>1</v>
      </c>
      <c r="F264" s="83">
        <f>VLOOKUP(A264,'26.1. cuc'!$A$2:$C$2088,3,FALSE)</f>
        <v>0</v>
      </c>
      <c r="G264" s="83">
        <f t="shared" si="6"/>
        <v>0</v>
      </c>
      <c r="H264" s="92"/>
    </row>
    <row r="265" spans="1:8" ht="12.75" x14ac:dyDescent="0.2">
      <c r="A265" s="85">
        <v>145020</v>
      </c>
      <c r="B265" s="86" t="s">
        <v>1577</v>
      </c>
      <c r="C265" s="80" t="s">
        <v>1585</v>
      </c>
      <c r="D265" s="87">
        <v>1</v>
      </c>
      <c r="E265" s="87">
        <v>1</v>
      </c>
      <c r="F265" s="83">
        <f>VLOOKUP(A265,'26.1. cuc'!$A$2:$C$2088,3,FALSE)</f>
        <v>0</v>
      </c>
      <c r="G265" s="83">
        <f t="shared" si="6"/>
        <v>0</v>
      </c>
      <c r="H265" s="92"/>
    </row>
    <row r="266" spans="1:8" ht="12.75" x14ac:dyDescent="0.2">
      <c r="A266" s="85">
        <v>145025</v>
      </c>
      <c r="B266" s="86" t="s">
        <v>1578</v>
      </c>
      <c r="C266" s="80" t="s">
        <v>1585</v>
      </c>
      <c r="D266" s="87">
        <v>1</v>
      </c>
      <c r="E266" s="87">
        <v>1</v>
      </c>
      <c r="F266" s="83">
        <f>VLOOKUP(A266,'26.1. cuc'!$A$2:$C$2088,3,FALSE)</f>
        <v>0</v>
      </c>
      <c r="G266" s="83">
        <f t="shared" si="6"/>
        <v>0</v>
      </c>
      <c r="H266" s="92"/>
    </row>
    <row r="267" spans="1:8" ht="12.75" x14ac:dyDescent="0.2">
      <c r="A267" s="85">
        <v>145030</v>
      </c>
      <c r="B267" s="86" t="s">
        <v>1658</v>
      </c>
      <c r="C267" s="80" t="s">
        <v>1585</v>
      </c>
      <c r="D267" s="87">
        <v>1</v>
      </c>
      <c r="E267" s="87">
        <v>1</v>
      </c>
      <c r="F267" s="83">
        <f>VLOOKUP(A267,'26.1. cuc'!$A$2:$C$2088,3,FALSE)</f>
        <v>0</v>
      </c>
      <c r="G267" s="83">
        <f t="shared" si="6"/>
        <v>0</v>
      </c>
      <c r="H267" s="92"/>
    </row>
    <row r="268" spans="1:8" ht="12.75" x14ac:dyDescent="0.2">
      <c r="A268" s="85">
        <v>145105</v>
      </c>
      <c r="B268" s="86" t="s">
        <v>1573</v>
      </c>
      <c r="C268" s="80" t="s">
        <v>1585</v>
      </c>
      <c r="D268" s="87">
        <v>1</v>
      </c>
      <c r="E268" s="87">
        <v>1</v>
      </c>
      <c r="F268" s="83">
        <f>VLOOKUP(A268,'26.1. cuc'!$A$2:$C$2088,3,FALSE)</f>
        <v>0</v>
      </c>
      <c r="G268" s="83">
        <f t="shared" si="6"/>
        <v>0</v>
      </c>
      <c r="H268" s="92"/>
    </row>
    <row r="269" spans="1:8" ht="12.75" x14ac:dyDescent="0.2">
      <c r="A269" s="85">
        <v>145110</v>
      </c>
      <c r="B269" s="86" t="s">
        <v>1575</v>
      </c>
      <c r="C269" s="80" t="s">
        <v>1585</v>
      </c>
      <c r="D269" s="87">
        <v>1</v>
      </c>
      <c r="E269" s="87">
        <v>1</v>
      </c>
      <c r="F269" s="83">
        <f>VLOOKUP(A269,'26.1. cuc'!$A$2:$C$2088,3,FALSE)</f>
        <v>0</v>
      </c>
      <c r="G269" s="83">
        <f t="shared" si="6"/>
        <v>0</v>
      </c>
      <c r="H269" s="92"/>
    </row>
    <row r="270" spans="1:8" ht="12.75" x14ac:dyDescent="0.2">
      <c r="A270" s="85">
        <v>145115</v>
      </c>
      <c r="B270" s="86" t="s">
        <v>1576</v>
      </c>
      <c r="C270" s="80" t="s">
        <v>1585</v>
      </c>
      <c r="D270" s="87">
        <v>1</v>
      </c>
      <c r="E270" s="87">
        <v>1</v>
      </c>
      <c r="F270" s="83">
        <f>VLOOKUP(A270,'26.1. cuc'!$A$2:$C$2088,3,FALSE)</f>
        <v>0</v>
      </c>
      <c r="G270" s="83">
        <f t="shared" si="6"/>
        <v>0</v>
      </c>
      <c r="H270" s="92"/>
    </row>
    <row r="271" spans="1:8" ht="12.75" x14ac:dyDescent="0.2">
      <c r="A271" s="85">
        <v>145120</v>
      </c>
      <c r="B271" s="86" t="s">
        <v>1577</v>
      </c>
      <c r="C271" s="80" t="s">
        <v>1585</v>
      </c>
      <c r="D271" s="87">
        <v>1</v>
      </c>
      <c r="E271" s="87">
        <v>1</v>
      </c>
      <c r="F271" s="83">
        <f>VLOOKUP(A271,'26.1. cuc'!$A$2:$C$2088,3,FALSE)</f>
        <v>0</v>
      </c>
      <c r="G271" s="83">
        <f t="shared" si="6"/>
        <v>0</v>
      </c>
      <c r="H271" s="92"/>
    </row>
    <row r="272" spans="1:8" ht="12.75" x14ac:dyDescent="0.2">
      <c r="A272" s="85">
        <v>145125</v>
      </c>
      <c r="B272" s="86" t="s">
        <v>1578</v>
      </c>
      <c r="C272" s="80" t="s">
        <v>1585</v>
      </c>
      <c r="D272" s="87">
        <v>1</v>
      </c>
      <c r="E272" s="87">
        <v>1</v>
      </c>
      <c r="F272" s="83">
        <f>VLOOKUP(A272,'26.1. cuc'!$A$2:$C$2088,3,FALSE)</f>
        <v>0</v>
      </c>
      <c r="G272" s="83">
        <f t="shared" si="6"/>
        <v>0</v>
      </c>
      <c r="H272" s="92"/>
    </row>
    <row r="273" spans="1:8" ht="12.75" x14ac:dyDescent="0.2">
      <c r="A273" s="85">
        <v>145205</v>
      </c>
      <c r="B273" s="86" t="s">
        <v>1573</v>
      </c>
      <c r="C273" s="80" t="s">
        <v>1585</v>
      </c>
      <c r="D273" s="87">
        <v>1</v>
      </c>
      <c r="E273" s="87">
        <v>1</v>
      </c>
      <c r="F273" s="83">
        <f>VLOOKUP(A273,'26.1. cuc'!$A$2:$C$2088,3,FALSE)</f>
        <v>0</v>
      </c>
      <c r="G273" s="83">
        <f t="shared" si="6"/>
        <v>0</v>
      </c>
      <c r="H273" s="89"/>
    </row>
    <row r="274" spans="1:8" ht="12.75" x14ac:dyDescent="0.2">
      <c r="A274" s="85">
        <v>145210</v>
      </c>
      <c r="B274" s="86" t="s">
        <v>1575</v>
      </c>
      <c r="C274" s="80" t="s">
        <v>1585</v>
      </c>
      <c r="D274" s="87">
        <v>1</v>
      </c>
      <c r="E274" s="87">
        <v>1</v>
      </c>
      <c r="F274" s="83">
        <f>VLOOKUP(A274,'26.1. cuc'!$A$2:$C$2088,3,FALSE)</f>
        <v>0</v>
      </c>
      <c r="G274" s="83">
        <f t="shared" si="6"/>
        <v>0</v>
      </c>
      <c r="H274" s="89"/>
    </row>
    <row r="275" spans="1:8" ht="12.75" x14ac:dyDescent="0.2">
      <c r="A275" s="85">
        <v>145215</v>
      </c>
      <c r="B275" s="86" t="s">
        <v>1576</v>
      </c>
      <c r="C275" s="80" t="s">
        <v>1585</v>
      </c>
      <c r="D275" s="87">
        <v>1</v>
      </c>
      <c r="E275" s="87">
        <v>1</v>
      </c>
      <c r="F275" s="83">
        <f>VLOOKUP(A275,'26.1. cuc'!$A$2:$C$2088,3,FALSE)</f>
        <v>0</v>
      </c>
      <c r="G275" s="83">
        <f t="shared" si="6"/>
        <v>0</v>
      </c>
      <c r="H275" s="89"/>
    </row>
    <row r="276" spans="1:8" ht="12.75" x14ac:dyDescent="0.2">
      <c r="A276" s="85">
        <v>145220</v>
      </c>
      <c r="B276" s="86" t="s">
        <v>1577</v>
      </c>
      <c r="C276" s="80" t="s">
        <v>1585</v>
      </c>
      <c r="D276" s="87">
        <v>1</v>
      </c>
      <c r="E276" s="87">
        <v>1</v>
      </c>
      <c r="F276" s="83">
        <f>VLOOKUP(A276,'26.1. cuc'!$A$2:$C$2088,3,FALSE)</f>
        <v>0</v>
      </c>
      <c r="G276" s="83">
        <f t="shared" si="6"/>
        <v>0</v>
      </c>
      <c r="H276" s="89"/>
    </row>
    <row r="277" spans="1:8" ht="12.75" x14ac:dyDescent="0.2">
      <c r="A277" s="85">
        <v>145225</v>
      </c>
      <c r="B277" s="86" t="s">
        <v>1578</v>
      </c>
      <c r="C277" s="80" t="s">
        <v>1585</v>
      </c>
      <c r="D277" s="87">
        <v>1</v>
      </c>
      <c r="E277" s="87">
        <v>1</v>
      </c>
      <c r="F277" s="83">
        <f>VLOOKUP(A277,'26.1. cuc'!$A$2:$C$2088,3,FALSE)</f>
        <v>0</v>
      </c>
      <c r="G277" s="83">
        <f t="shared" si="6"/>
        <v>0</v>
      </c>
      <c r="H277" s="89"/>
    </row>
    <row r="278" spans="1:8" ht="12.75" x14ac:dyDescent="0.2">
      <c r="A278" s="85">
        <v>145230</v>
      </c>
      <c r="B278" s="86" t="s">
        <v>1669</v>
      </c>
      <c r="C278" s="80" t="s">
        <v>1585</v>
      </c>
      <c r="D278" s="87">
        <v>1</v>
      </c>
      <c r="E278" s="87">
        <v>1</v>
      </c>
      <c r="F278" s="83">
        <f>VLOOKUP(A278,'26.1. cuc'!$A$2:$C$2088,3,FALSE)</f>
        <v>0</v>
      </c>
      <c r="G278" s="83">
        <f t="shared" si="6"/>
        <v>0</v>
      </c>
      <c r="H278" s="89"/>
    </row>
    <row r="279" spans="1:8" ht="12.75" x14ac:dyDescent="0.2">
      <c r="A279" s="85">
        <v>145305</v>
      </c>
      <c r="B279" s="86" t="s">
        <v>1573</v>
      </c>
      <c r="C279" s="80" t="s">
        <v>1585</v>
      </c>
      <c r="D279" s="87">
        <v>1</v>
      </c>
      <c r="E279" s="87">
        <v>1</v>
      </c>
      <c r="F279" s="83">
        <f>VLOOKUP(A279,'26.1. cuc'!$A$2:$C$2088,3,FALSE)</f>
        <v>0</v>
      </c>
      <c r="G279" s="83">
        <f t="shared" si="6"/>
        <v>0</v>
      </c>
      <c r="H279" s="89"/>
    </row>
    <row r="280" spans="1:8" ht="12.75" x14ac:dyDescent="0.2">
      <c r="A280" s="85">
        <v>145310</v>
      </c>
      <c r="B280" s="86" t="s">
        <v>1575</v>
      </c>
      <c r="C280" s="80" t="s">
        <v>1585</v>
      </c>
      <c r="D280" s="87">
        <v>1</v>
      </c>
      <c r="E280" s="87">
        <v>1</v>
      </c>
      <c r="F280" s="83">
        <f>VLOOKUP(A280,'26.1. cuc'!$A$2:$C$2088,3,FALSE)</f>
        <v>0</v>
      </c>
      <c r="G280" s="83">
        <f t="shared" si="6"/>
        <v>0</v>
      </c>
      <c r="H280" s="89"/>
    </row>
    <row r="281" spans="1:8" ht="12.75" x14ac:dyDescent="0.2">
      <c r="A281" s="85">
        <v>145315</v>
      </c>
      <c r="B281" s="86" t="s">
        <v>1576</v>
      </c>
      <c r="C281" s="80" t="s">
        <v>1585</v>
      </c>
      <c r="D281" s="87">
        <v>1</v>
      </c>
      <c r="E281" s="87">
        <v>1</v>
      </c>
      <c r="F281" s="83">
        <f>VLOOKUP(A281,'26.1. cuc'!$A$2:$C$2088,3,FALSE)</f>
        <v>0</v>
      </c>
      <c r="G281" s="83">
        <f t="shared" ref="G281:G344" si="7">IF($G$2="CAYC",+D281*F281,+E281*F281)</f>
        <v>0</v>
      </c>
      <c r="H281" s="89"/>
    </row>
    <row r="282" spans="1:8" ht="12.75" x14ac:dyDescent="0.2">
      <c r="A282" s="85">
        <v>145320</v>
      </c>
      <c r="B282" s="86" t="s">
        <v>1577</v>
      </c>
      <c r="C282" s="80" t="s">
        <v>1585</v>
      </c>
      <c r="D282" s="87">
        <v>1</v>
      </c>
      <c r="E282" s="87">
        <v>1</v>
      </c>
      <c r="F282" s="83">
        <f>VLOOKUP(A282,'26.1. cuc'!$A$2:$C$2088,3,FALSE)</f>
        <v>0</v>
      </c>
      <c r="G282" s="83">
        <f t="shared" si="7"/>
        <v>0</v>
      </c>
      <c r="H282" s="89"/>
    </row>
    <row r="283" spans="1:8" ht="12.75" x14ac:dyDescent="0.2">
      <c r="A283" s="85">
        <v>145325</v>
      </c>
      <c r="B283" s="86" t="s">
        <v>1578</v>
      </c>
      <c r="C283" s="80" t="s">
        <v>1585</v>
      </c>
      <c r="D283" s="87">
        <v>1</v>
      </c>
      <c r="E283" s="87">
        <v>1</v>
      </c>
      <c r="F283" s="83">
        <f>VLOOKUP(A283,'26.1. cuc'!$A$2:$C$2088,3,FALSE)</f>
        <v>0</v>
      </c>
      <c r="G283" s="83">
        <f t="shared" si="7"/>
        <v>0</v>
      </c>
      <c r="H283" s="89"/>
    </row>
    <row r="284" spans="1:8" ht="12.75" x14ac:dyDescent="0.2">
      <c r="A284" s="85">
        <v>145330</v>
      </c>
      <c r="B284" s="86" t="s">
        <v>1658</v>
      </c>
      <c r="C284" s="80" t="s">
        <v>1585</v>
      </c>
      <c r="D284" s="87">
        <v>1</v>
      </c>
      <c r="E284" s="87">
        <v>1</v>
      </c>
      <c r="F284" s="83">
        <f>VLOOKUP(A284,'26.1. cuc'!$A$2:$C$2088,3,FALSE)</f>
        <v>0</v>
      </c>
      <c r="G284" s="83">
        <f t="shared" si="7"/>
        <v>0</v>
      </c>
      <c r="H284" s="89"/>
    </row>
    <row r="285" spans="1:8" ht="12.75" x14ac:dyDescent="0.2">
      <c r="A285" s="85">
        <v>145405</v>
      </c>
      <c r="B285" s="86" t="s">
        <v>1573</v>
      </c>
      <c r="C285" s="80" t="s">
        <v>1585</v>
      </c>
      <c r="D285" s="87">
        <v>1</v>
      </c>
      <c r="E285" s="87">
        <v>1</v>
      </c>
      <c r="F285" s="83">
        <f>VLOOKUP(A285,'26.1. cuc'!$A$2:$C$2088,3,FALSE)</f>
        <v>0</v>
      </c>
      <c r="G285" s="83">
        <f t="shared" si="7"/>
        <v>0</v>
      </c>
      <c r="H285" s="89"/>
    </row>
    <row r="286" spans="1:8" ht="12.75" x14ac:dyDescent="0.2">
      <c r="A286" s="85">
        <v>145410</v>
      </c>
      <c r="B286" s="86" t="s">
        <v>1575</v>
      </c>
      <c r="C286" s="80" t="s">
        <v>1585</v>
      </c>
      <c r="D286" s="87">
        <v>1</v>
      </c>
      <c r="E286" s="87">
        <v>1</v>
      </c>
      <c r="F286" s="83">
        <f>VLOOKUP(A286,'26.1. cuc'!$A$2:$C$2088,3,FALSE)</f>
        <v>0</v>
      </c>
      <c r="G286" s="83">
        <f t="shared" si="7"/>
        <v>0</v>
      </c>
      <c r="H286" s="89"/>
    </row>
    <row r="287" spans="1:8" ht="12.75" x14ac:dyDescent="0.2">
      <c r="A287" s="85">
        <v>145415</v>
      </c>
      <c r="B287" s="86" t="s">
        <v>1576</v>
      </c>
      <c r="C287" s="80" t="s">
        <v>1585</v>
      </c>
      <c r="D287" s="87">
        <v>1</v>
      </c>
      <c r="E287" s="87">
        <v>1</v>
      </c>
      <c r="F287" s="83">
        <f>VLOOKUP(A287,'26.1. cuc'!$A$2:$C$2088,3,FALSE)</f>
        <v>0</v>
      </c>
      <c r="G287" s="83">
        <f t="shared" si="7"/>
        <v>0</v>
      </c>
      <c r="H287" s="89"/>
    </row>
    <row r="288" spans="1:8" ht="12.75" x14ac:dyDescent="0.2">
      <c r="A288" s="85">
        <v>145420</v>
      </c>
      <c r="B288" s="86" t="s">
        <v>1577</v>
      </c>
      <c r="C288" s="80" t="s">
        <v>1585</v>
      </c>
      <c r="D288" s="87">
        <v>1</v>
      </c>
      <c r="E288" s="87">
        <v>1</v>
      </c>
      <c r="F288" s="83">
        <f>VLOOKUP(A288,'26.1. cuc'!$A$2:$C$2088,3,FALSE)</f>
        <v>0</v>
      </c>
      <c r="G288" s="83">
        <f t="shared" si="7"/>
        <v>0</v>
      </c>
      <c r="H288" s="89"/>
    </row>
    <row r="289" spans="1:8" ht="12.75" x14ac:dyDescent="0.2">
      <c r="A289" s="85">
        <v>145425</v>
      </c>
      <c r="B289" s="86" t="s">
        <v>1578</v>
      </c>
      <c r="C289" s="80" t="s">
        <v>1585</v>
      </c>
      <c r="D289" s="87">
        <v>1</v>
      </c>
      <c r="E289" s="87">
        <v>1</v>
      </c>
      <c r="F289" s="83">
        <f>VLOOKUP(A289,'26.1. cuc'!$A$2:$C$2088,3,FALSE)</f>
        <v>0</v>
      </c>
      <c r="G289" s="83">
        <f t="shared" si="7"/>
        <v>0</v>
      </c>
      <c r="H289" s="89"/>
    </row>
    <row r="290" spans="1:8" ht="12.75" x14ac:dyDescent="0.2">
      <c r="A290" s="85">
        <v>145505</v>
      </c>
      <c r="B290" s="86" t="s">
        <v>1573</v>
      </c>
      <c r="C290" s="80" t="s">
        <v>1585</v>
      </c>
      <c r="D290" s="87">
        <v>1</v>
      </c>
      <c r="E290" s="87">
        <v>1</v>
      </c>
      <c r="F290" s="83">
        <f>VLOOKUP(A290,'26.1. cuc'!$A$2:$C$2088,3,FALSE)</f>
        <v>0</v>
      </c>
      <c r="G290" s="83">
        <f t="shared" si="7"/>
        <v>0</v>
      </c>
      <c r="H290" s="89"/>
    </row>
    <row r="291" spans="1:8" ht="12.75" x14ac:dyDescent="0.2">
      <c r="A291" s="85">
        <v>145510</v>
      </c>
      <c r="B291" s="86" t="s">
        <v>1575</v>
      </c>
      <c r="C291" s="80" t="s">
        <v>1585</v>
      </c>
      <c r="D291" s="87">
        <v>1</v>
      </c>
      <c r="E291" s="87">
        <v>1</v>
      </c>
      <c r="F291" s="83">
        <f>VLOOKUP(A291,'26.1. cuc'!$A$2:$C$2088,3,FALSE)</f>
        <v>0</v>
      </c>
      <c r="G291" s="83">
        <f t="shared" si="7"/>
        <v>0</v>
      </c>
      <c r="H291" s="89"/>
    </row>
    <row r="292" spans="1:8" ht="12.75" x14ac:dyDescent="0.2">
      <c r="A292" s="85">
        <v>145515</v>
      </c>
      <c r="B292" s="86" t="s">
        <v>1576</v>
      </c>
      <c r="C292" s="80" t="s">
        <v>1585</v>
      </c>
      <c r="D292" s="87">
        <v>1</v>
      </c>
      <c r="E292" s="87">
        <v>1</v>
      </c>
      <c r="F292" s="83">
        <f>VLOOKUP(A292,'26.1. cuc'!$A$2:$C$2088,3,FALSE)</f>
        <v>0</v>
      </c>
      <c r="G292" s="83">
        <f t="shared" si="7"/>
        <v>0</v>
      </c>
      <c r="H292" s="89"/>
    </row>
    <row r="293" spans="1:8" ht="12.75" x14ac:dyDescent="0.2">
      <c r="A293" s="85">
        <v>145520</v>
      </c>
      <c r="B293" s="86" t="s">
        <v>1577</v>
      </c>
      <c r="C293" s="80" t="s">
        <v>1585</v>
      </c>
      <c r="D293" s="87">
        <v>1</v>
      </c>
      <c r="E293" s="87">
        <v>1</v>
      </c>
      <c r="F293" s="83">
        <f>VLOOKUP(A293,'26.1. cuc'!$A$2:$C$2088,3,FALSE)</f>
        <v>0</v>
      </c>
      <c r="G293" s="83">
        <f t="shared" si="7"/>
        <v>0</v>
      </c>
      <c r="H293" s="89"/>
    </row>
    <row r="294" spans="1:8" ht="12.75" x14ac:dyDescent="0.2">
      <c r="A294" s="85">
        <v>145525</v>
      </c>
      <c r="B294" s="86" t="s">
        <v>1578</v>
      </c>
      <c r="C294" s="80" t="s">
        <v>1585</v>
      </c>
      <c r="D294" s="87">
        <v>1</v>
      </c>
      <c r="E294" s="87">
        <v>1</v>
      </c>
      <c r="F294" s="83">
        <f>VLOOKUP(A294,'26.1. cuc'!$A$2:$C$2088,3,FALSE)</f>
        <v>0</v>
      </c>
      <c r="G294" s="83">
        <f t="shared" si="7"/>
        <v>0</v>
      </c>
      <c r="H294" s="89"/>
    </row>
    <row r="295" spans="1:8" ht="12.75" x14ac:dyDescent="0.2">
      <c r="A295" s="85">
        <v>145605</v>
      </c>
      <c r="B295" s="86" t="s">
        <v>1573</v>
      </c>
      <c r="C295" s="80" t="s">
        <v>1585</v>
      </c>
      <c r="D295" s="87">
        <v>1</v>
      </c>
      <c r="E295" s="87">
        <v>1</v>
      </c>
      <c r="F295" s="83">
        <f>VLOOKUP(A295,'26.1. cuc'!$A$2:$C$2088,3,FALSE)</f>
        <v>0</v>
      </c>
      <c r="G295" s="83">
        <f t="shared" si="7"/>
        <v>0</v>
      </c>
      <c r="H295" s="89"/>
    </row>
    <row r="296" spans="1:8" ht="12.75" x14ac:dyDescent="0.2">
      <c r="A296" s="85">
        <v>145610</v>
      </c>
      <c r="B296" s="86" t="s">
        <v>1575</v>
      </c>
      <c r="C296" s="80" t="s">
        <v>1585</v>
      </c>
      <c r="D296" s="87">
        <v>1</v>
      </c>
      <c r="E296" s="87">
        <v>1</v>
      </c>
      <c r="F296" s="83">
        <f>VLOOKUP(A296,'26.1. cuc'!$A$2:$C$2088,3,FALSE)</f>
        <v>0</v>
      </c>
      <c r="G296" s="83">
        <f t="shared" si="7"/>
        <v>0</v>
      </c>
      <c r="H296" s="89"/>
    </row>
    <row r="297" spans="1:8" ht="12.75" x14ac:dyDescent="0.2">
      <c r="A297" s="85">
        <v>145615</v>
      </c>
      <c r="B297" s="86" t="s">
        <v>1576</v>
      </c>
      <c r="C297" s="80" t="s">
        <v>1585</v>
      </c>
      <c r="D297" s="87">
        <v>1</v>
      </c>
      <c r="E297" s="87">
        <v>1</v>
      </c>
      <c r="F297" s="83">
        <f>VLOOKUP(A297,'26.1. cuc'!$A$2:$C$2088,3,FALSE)</f>
        <v>0</v>
      </c>
      <c r="G297" s="83">
        <f t="shared" si="7"/>
        <v>0</v>
      </c>
      <c r="H297" s="89"/>
    </row>
    <row r="298" spans="1:8" ht="12.75" x14ac:dyDescent="0.2">
      <c r="A298" s="85">
        <v>145620</v>
      </c>
      <c r="B298" s="86" t="s">
        <v>1577</v>
      </c>
      <c r="C298" s="80" t="s">
        <v>1585</v>
      </c>
      <c r="D298" s="87">
        <v>1</v>
      </c>
      <c r="E298" s="87">
        <v>1</v>
      </c>
      <c r="F298" s="83">
        <f>VLOOKUP(A298,'26.1. cuc'!$A$2:$C$2088,3,FALSE)</f>
        <v>0</v>
      </c>
      <c r="G298" s="83">
        <f t="shared" si="7"/>
        <v>0</v>
      </c>
      <c r="H298" s="89"/>
    </row>
    <row r="299" spans="1:8" ht="12.75" x14ac:dyDescent="0.2">
      <c r="A299" s="85">
        <v>145625</v>
      </c>
      <c r="B299" s="86" t="s">
        <v>1578</v>
      </c>
      <c r="C299" s="80" t="s">
        <v>1585</v>
      </c>
      <c r="D299" s="87">
        <v>1</v>
      </c>
      <c r="E299" s="87">
        <v>1</v>
      </c>
      <c r="F299" s="83">
        <f>VLOOKUP(A299,'26.1. cuc'!$A$2:$C$2088,3,FALSE)</f>
        <v>0</v>
      </c>
      <c r="G299" s="83">
        <f t="shared" si="7"/>
        <v>0</v>
      </c>
      <c r="H299" s="89"/>
    </row>
    <row r="300" spans="1:8" ht="12.75" x14ac:dyDescent="0.2">
      <c r="A300" s="85">
        <v>145630</v>
      </c>
      <c r="B300" s="86" t="s">
        <v>1669</v>
      </c>
      <c r="C300" s="80" t="s">
        <v>1585</v>
      </c>
      <c r="D300" s="87">
        <v>1</v>
      </c>
      <c r="E300" s="87">
        <v>1</v>
      </c>
      <c r="F300" s="83">
        <f>VLOOKUP(A300,'26.1. cuc'!$A$2:$C$2088,3,FALSE)</f>
        <v>0</v>
      </c>
      <c r="G300" s="83">
        <f t="shared" si="7"/>
        <v>0</v>
      </c>
      <c r="H300" s="89"/>
    </row>
    <row r="301" spans="1:8" ht="12.75" x14ac:dyDescent="0.2">
      <c r="A301" s="85">
        <v>145705</v>
      </c>
      <c r="B301" s="86" t="s">
        <v>1573</v>
      </c>
      <c r="C301" s="80" t="s">
        <v>1585</v>
      </c>
      <c r="D301" s="87">
        <v>1</v>
      </c>
      <c r="E301" s="87">
        <v>1</v>
      </c>
      <c r="F301" s="83">
        <f>VLOOKUP(A301,'26.1. cuc'!$A$2:$C$2088,3,FALSE)</f>
        <v>0</v>
      </c>
      <c r="G301" s="83">
        <f t="shared" si="7"/>
        <v>0</v>
      </c>
      <c r="H301" s="89"/>
    </row>
    <row r="302" spans="1:8" ht="12.75" x14ac:dyDescent="0.2">
      <c r="A302" s="85">
        <v>145710</v>
      </c>
      <c r="B302" s="86" t="s">
        <v>1575</v>
      </c>
      <c r="C302" s="80" t="s">
        <v>1585</v>
      </c>
      <c r="D302" s="87">
        <v>1</v>
      </c>
      <c r="E302" s="87">
        <v>1</v>
      </c>
      <c r="F302" s="83">
        <f>VLOOKUP(A302,'26.1. cuc'!$A$2:$C$2088,3,FALSE)</f>
        <v>0</v>
      </c>
      <c r="G302" s="83">
        <f t="shared" si="7"/>
        <v>0</v>
      </c>
      <c r="H302" s="89"/>
    </row>
    <row r="303" spans="1:8" ht="12.75" x14ac:dyDescent="0.2">
      <c r="A303" s="85">
        <v>145715</v>
      </c>
      <c r="B303" s="86" t="s">
        <v>1576</v>
      </c>
      <c r="C303" s="80" t="s">
        <v>1585</v>
      </c>
      <c r="D303" s="87">
        <v>1</v>
      </c>
      <c r="E303" s="87">
        <v>1</v>
      </c>
      <c r="F303" s="83">
        <f>VLOOKUP(A303,'26.1. cuc'!$A$2:$C$2088,3,FALSE)</f>
        <v>0</v>
      </c>
      <c r="G303" s="83">
        <f t="shared" si="7"/>
        <v>0</v>
      </c>
      <c r="H303" s="89"/>
    </row>
    <row r="304" spans="1:8" ht="12.75" x14ac:dyDescent="0.2">
      <c r="A304" s="85">
        <v>145720</v>
      </c>
      <c r="B304" s="86" t="s">
        <v>1577</v>
      </c>
      <c r="C304" s="80" t="s">
        <v>1585</v>
      </c>
      <c r="D304" s="87">
        <v>1</v>
      </c>
      <c r="E304" s="87">
        <v>1</v>
      </c>
      <c r="F304" s="83">
        <f>VLOOKUP(A304,'26.1. cuc'!$A$2:$C$2088,3,FALSE)</f>
        <v>0</v>
      </c>
      <c r="G304" s="83">
        <f t="shared" si="7"/>
        <v>0</v>
      </c>
      <c r="H304" s="89"/>
    </row>
    <row r="305" spans="1:8" ht="12.75" x14ac:dyDescent="0.2">
      <c r="A305" s="85">
        <v>145725</v>
      </c>
      <c r="B305" s="86" t="s">
        <v>1578</v>
      </c>
      <c r="C305" s="80" t="s">
        <v>1585</v>
      </c>
      <c r="D305" s="87">
        <v>1</v>
      </c>
      <c r="E305" s="87">
        <v>1</v>
      </c>
      <c r="F305" s="83">
        <f>VLOOKUP(A305,'26.1. cuc'!$A$2:$C$2088,3,FALSE)</f>
        <v>0</v>
      </c>
      <c r="G305" s="83">
        <f t="shared" si="7"/>
        <v>0</v>
      </c>
      <c r="H305" s="89"/>
    </row>
    <row r="306" spans="1:8" ht="12.75" x14ac:dyDescent="0.2">
      <c r="A306" s="85">
        <v>145730</v>
      </c>
      <c r="B306" s="86" t="s">
        <v>1658</v>
      </c>
      <c r="C306" s="80" t="s">
        <v>1585</v>
      </c>
      <c r="D306" s="87">
        <v>1</v>
      </c>
      <c r="E306" s="87">
        <v>1</v>
      </c>
      <c r="F306" s="83">
        <f>VLOOKUP(A306,'26.1. cuc'!$A$2:$C$2088,3,FALSE)</f>
        <v>0</v>
      </c>
      <c r="G306" s="83">
        <f t="shared" si="7"/>
        <v>0</v>
      </c>
      <c r="H306" s="89"/>
    </row>
    <row r="307" spans="1:8" ht="12.75" x14ac:dyDescent="0.2">
      <c r="A307" s="85">
        <v>145805</v>
      </c>
      <c r="B307" s="86" t="s">
        <v>1659</v>
      </c>
      <c r="C307" s="80" t="s">
        <v>1585</v>
      </c>
      <c r="D307" s="87">
        <v>1</v>
      </c>
      <c r="E307" s="87">
        <v>1</v>
      </c>
      <c r="F307" s="83">
        <f>VLOOKUP(A307,'26.1. cuc'!$A$2:$C$2088,3,FALSE)</f>
        <v>0</v>
      </c>
      <c r="G307" s="83">
        <f t="shared" si="7"/>
        <v>0</v>
      </c>
      <c r="H307" s="89"/>
    </row>
    <row r="308" spans="1:8" ht="12.75" x14ac:dyDescent="0.2">
      <c r="A308" s="85">
        <v>145810</v>
      </c>
      <c r="B308" s="86" t="s">
        <v>1660</v>
      </c>
      <c r="C308" s="80" t="s">
        <v>1585</v>
      </c>
      <c r="D308" s="87">
        <v>1</v>
      </c>
      <c r="E308" s="87">
        <v>1</v>
      </c>
      <c r="F308" s="83">
        <f>VLOOKUP(A308,'26.1. cuc'!$A$2:$C$2088,3,FALSE)</f>
        <v>0</v>
      </c>
      <c r="G308" s="83">
        <f t="shared" si="7"/>
        <v>0</v>
      </c>
      <c r="H308" s="89"/>
    </row>
    <row r="309" spans="1:8" ht="12.75" x14ac:dyDescent="0.2">
      <c r="A309" s="85">
        <v>145815</v>
      </c>
      <c r="B309" s="86" t="s">
        <v>1661</v>
      </c>
      <c r="C309" s="80" t="s">
        <v>1585</v>
      </c>
      <c r="D309" s="87">
        <v>1</v>
      </c>
      <c r="E309" s="87">
        <v>1</v>
      </c>
      <c r="F309" s="83">
        <f>VLOOKUP(A309,'26.1. cuc'!$A$2:$C$2088,3,FALSE)</f>
        <v>0</v>
      </c>
      <c r="G309" s="83">
        <f t="shared" si="7"/>
        <v>0</v>
      </c>
      <c r="H309" s="89"/>
    </row>
    <row r="310" spans="1:8" ht="12.75" x14ac:dyDescent="0.2">
      <c r="A310" s="85">
        <v>145820</v>
      </c>
      <c r="B310" s="86" t="s">
        <v>1662</v>
      </c>
      <c r="C310" s="80" t="s">
        <v>1585</v>
      </c>
      <c r="D310" s="87">
        <v>1</v>
      </c>
      <c r="E310" s="87">
        <v>1</v>
      </c>
      <c r="F310" s="83">
        <f>VLOOKUP(A310,'26.1. cuc'!$A$2:$C$2088,3,FALSE)</f>
        <v>0</v>
      </c>
      <c r="G310" s="83">
        <f t="shared" si="7"/>
        <v>0</v>
      </c>
      <c r="H310" s="89"/>
    </row>
    <row r="311" spans="1:8" ht="12.75" x14ac:dyDescent="0.2">
      <c r="A311" s="85">
        <v>145825</v>
      </c>
      <c r="B311" s="86" t="s">
        <v>1663</v>
      </c>
      <c r="C311" s="80" t="s">
        <v>1585</v>
      </c>
      <c r="D311" s="87">
        <v>1</v>
      </c>
      <c r="E311" s="87">
        <v>1</v>
      </c>
      <c r="F311" s="83">
        <f>VLOOKUP(A311,'26.1. cuc'!$A$2:$C$2088,3,FALSE)</f>
        <v>0</v>
      </c>
      <c r="G311" s="83">
        <f t="shared" si="7"/>
        <v>0</v>
      </c>
      <c r="H311" s="89"/>
    </row>
    <row r="312" spans="1:8" ht="12.75" x14ac:dyDescent="0.2">
      <c r="A312" s="85">
        <v>145830</v>
      </c>
      <c r="B312" s="86" t="s">
        <v>1664</v>
      </c>
      <c r="C312" s="80" t="s">
        <v>1585</v>
      </c>
      <c r="D312" s="87">
        <v>1</v>
      </c>
      <c r="E312" s="87">
        <v>1</v>
      </c>
      <c r="F312" s="83">
        <f>VLOOKUP(A312,'26.1. cuc'!$A$2:$C$2088,3,FALSE)</f>
        <v>0</v>
      </c>
      <c r="G312" s="83">
        <f t="shared" si="7"/>
        <v>0</v>
      </c>
      <c r="H312" s="89"/>
    </row>
    <row r="313" spans="1:8" ht="12.75" x14ac:dyDescent="0.2">
      <c r="A313" s="85">
        <v>145835</v>
      </c>
      <c r="B313" s="86" t="s">
        <v>1665</v>
      </c>
      <c r="C313" s="80" t="s">
        <v>1585</v>
      </c>
      <c r="D313" s="87">
        <v>1</v>
      </c>
      <c r="E313" s="87">
        <v>1</v>
      </c>
      <c r="F313" s="83">
        <f>VLOOKUP(A313,'26.1. cuc'!$A$2:$C$2088,3,FALSE)</f>
        <v>0</v>
      </c>
      <c r="G313" s="83">
        <f t="shared" si="7"/>
        <v>0</v>
      </c>
      <c r="H313" s="89"/>
    </row>
    <row r="314" spans="1:8" ht="12.75" x14ac:dyDescent="0.2">
      <c r="A314" s="85">
        <v>145840</v>
      </c>
      <c r="B314" s="86" t="s">
        <v>1666</v>
      </c>
      <c r="C314" s="80" t="s">
        <v>1585</v>
      </c>
      <c r="D314" s="87">
        <v>1</v>
      </c>
      <c r="E314" s="87">
        <v>1</v>
      </c>
      <c r="F314" s="83">
        <f>VLOOKUP(A314,'26.1. cuc'!$A$2:$C$2088,3,FALSE)</f>
        <v>0</v>
      </c>
      <c r="G314" s="83">
        <f t="shared" si="7"/>
        <v>0</v>
      </c>
      <c r="H314" s="89"/>
    </row>
    <row r="315" spans="1:8" ht="12.75" x14ac:dyDescent="0.2">
      <c r="A315" s="85">
        <v>145845</v>
      </c>
      <c r="B315" s="86" t="s">
        <v>1667</v>
      </c>
      <c r="C315" s="80" t="s">
        <v>1585</v>
      </c>
      <c r="D315" s="87">
        <v>1</v>
      </c>
      <c r="E315" s="87">
        <v>1</v>
      </c>
      <c r="F315" s="83">
        <f>VLOOKUP(A315,'26.1. cuc'!$A$2:$C$2088,3,FALSE)</f>
        <v>0</v>
      </c>
      <c r="G315" s="83">
        <f t="shared" si="7"/>
        <v>0</v>
      </c>
      <c r="H315" s="89"/>
    </row>
    <row r="316" spans="1:8" ht="12.75" x14ac:dyDescent="0.2">
      <c r="A316" s="85">
        <v>145850</v>
      </c>
      <c r="B316" s="86" t="s">
        <v>1668</v>
      </c>
      <c r="C316" s="80" t="s">
        <v>1585</v>
      </c>
      <c r="D316" s="87">
        <v>1</v>
      </c>
      <c r="E316" s="87">
        <v>1</v>
      </c>
      <c r="F316" s="83">
        <f>VLOOKUP(A316,'26.1. cuc'!$A$2:$C$2088,3,FALSE)</f>
        <v>0</v>
      </c>
      <c r="G316" s="83">
        <f t="shared" si="7"/>
        <v>0</v>
      </c>
      <c r="H316" s="89"/>
    </row>
    <row r="317" spans="1:8" ht="12.75" x14ac:dyDescent="0.2">
      <c r="A317" s="85">
        <v>145905</v>
      </c>
      <c r="B317" s="86" t="s">
        <v>1573</v>
      </c>
      <c r="C317" s="80" t="s">
        <v>1585</v>
      </c>
      <c r="D317" s="87">
        <v>1</v>
      </c>
      <c r="E317" s="87">
        <v>1</v>
      </c>
      <c r="F317" s="83">
        <f>VLOOKUP(A317,'26.1. cuc'!$A$2:$C$2088,3,FALSE)</f>
        <v>0</v>
      </c>
      <c r="G317" s="83">
        <f t="shared" si="7"/>
        <v>0</v>
      </c>
      <c r="H317" s="89"/>
    </row>
    <row r="318" spans="1:8" ht="12.75" x14ac:dyDescent="0.2">
      <c r="A318" s="85">
        <v>145910</v>
      </c>
      <c r="B318" s="86" t="s">
        <v>1575</v>
      </c>
      <c r="C318" s="80" t="s">
        <v>1585</v>
      </c>
      <c r="D318" s="87">
        <v>1</v>
      </c>
      <c r="E318" s="87">
        <v>1</v>
      </c>
      <c r="F318" s="83">
        <f>VLOOKUP(A318,'26.1. cuc'!$A$2:$C$2088,3,FALSE)</f>
        <v>0</v>
      </c>
      <c r="G318" s="83">
        <f t="shared" si="7"/>
        <v>0</v>
      </c>
      <c r="H318" s="89"/>
    </row>
    <row r="319" spans="1:8" ht="12.75" x14ac:dyDescent="0.2">
      <c r="A319" s="85">
        <v>145915</v>
      </c>
      <c r="B319" s="86" t="s">
        <v>1576</v>
      </c>
      <c r="C319" s="80" t="s">
        <v>1585</v>
      </c>
      <c r="D319" s="87">
        <v>1</v>
      </c>
      <c r="E319" s="87">
        <v>1</v>
      </c>
      <c r="F319" s="83">
        <f>VLOOKUP(A319,'26.1. cuc'!$A$2:$C$2088,3,FALSE)</f>
        <v>0</v>
      </c>
      <c r="G319" s="83">
        <f t="shared" si="7"/>
        <v>0</v>
      </c>
      <c r="H319" s="89"/>
    </row>
    <row r="320" spans="1:8" ht="12.75" x14ac:dyDescent="0.2">
      <c r="A320" s="85">
        <v>145920</v>
      </c>
      <c r="B320" s="86" t="s">
        <v>1577</v>
      </c>
      <c r="C320" s="80" t="s">
        <v>1585</v>
      </c>
      <c r="D320" s="87">
        <v>1</v>
      </c>
      <c r="E320" s="87">
        <v>1</v>
      </c>
      <c r="F320" s="83">
        <f>VLOOKUP(A320,'26.1. cuc'!$A$2:$C$2088,3,FALSE)</f>
        <v>0</v>
      </c>
      <c r="G320" s="83">
        <f t="shared" si="7"/>
        <v>0</v>
      </c>
      <c r="H320" s="89"/>
    </row>
    <row r="321" spans="1:8" ht="12.75" x14ac:dyDescent="0.2">
      <c r="A321" s="85">
        <v>145925</v>
      </c>
      <c r="B321" s="86" t="s">
        <v>1578</v>
      </c>
      <c r="C321" s="80" t="s">
        <v>1585</v>
      </c>
      <c r="D321" s="87">
        <v>1</v>
      </c>
      <c r="E321" s="87">
        <v>1</v>
      </c>
      <c r="F321" s="83">
        <f>VLOOKUP(A321,'26.1. cuc'!$A$2:$C$2088,3,FALSE)</f>
        <v>0</v>
      </c>
      <c r="G321" s="83">
        <f t="shared" si="7"/>
        <v>0</v>
      </c>
      <c r="H321" s="89"/>
    </row>
    <row r="322" spans="1:8" ht="12.75" x14ac:dyDescent="0.2">
      <c r="A322" s="85">
        <v>145930</v>
      </c>
      <c r="B322" s="86" t="s">
        <v>1669</v>
      </c>
      <c r="C322" s="80" t="s">
        <v>1585</v>
      </c>
      <c r="D322" s="87">
        <v>1</v>
      </c>
      <c r="E322" s="87">
        <v>1</v>
      </c>
      <c r="F322" s="83">
        <f>VLOOKUP(A322,'26.1. cuc'!$A$2:$C$2088,3,FALSE)</f>
        <v>0</v>
      </c>
      <c r="G322" s="83">
        <f t="shared" si="7"/>
        <v>0</v>
      </c>
      <c r="H322" s="89"/>
    </row>
    <row r="323" spans="1:8" ht="12.75" x14ac:dyDescent="0.2">
      <c r="A323" s="85">
        <v>146005</v>
      </c>
      <c r="B323" s="86" t="s">
        <v>1573</v>
      </c>
      <c r="C323" s="80" t="s">
        <v>1585</v>
      </c>
      <c r="D323" s="87">
        <v>1</v>
      </c>
      <c r="E323" s="87">
        <v>1</v>
      </c>
      <c r="F323" s="83">
        <f>VLOOKUP(A323,'26.1. cuc'!$A$2:$C$2088,3,FALSE)</f>
        <v>0</v>
      </c>
      <c r="G323" s="83">
        <f t="shared" si="7"/>
        <v>0</v>
      </c>
      <c r="H323" s="89"/>
    </row>
    <row r="324" spans="1:8" ht="12.75" x14ac:dyDescent="0.2">
      <c r="A324" s="85">
        <v>146010</v>
      </c>
      <c r="B324" s="86" t="s">
        <v>1575</v>
      </c>
      <c r="C324" s="80" t="s">
        <v>1585</v>
      </c>
      <c r="D324" s="87">
        <v>1</v>
      </c>
      <c r="E324" s="87">
        <v>1</v>
      </c>
      <c r="F324" s="83">
        <f>VLOOKUP(A324,'26.1. cuc'!$A$2:$C$2088,3,FALSE)</f>
        <v>0</v>
      </c>
      <c r="G324" s="83">
        <f t="shared" si="7"/>
        <v>0</v>
      </c>
      <c r="H324" s="89"/>
    </row>
    <row r="325" spans="1:8" ht="12.75" x14ac:dyDescent="0.2">
      <c r="A325" s="85">
        <v>146015</v>
      </c>
      <c r="B325" s="86" t="s">
        <v>1576</v>
      </c>
      <c r="C325" s="80" t="s">
        <v>1585</v>
      </c>
      <c r="D325" s="87">
        <v>1</v>
      </c>
      <c r="E325" s="87">
        <v>1</v>
      </c>
      <c r="F325" s="83">
        <f>VLOOKUP(A325,'26.1. cuc'!$A$2:$C$2088,3,FALSE)</f>
        <v>0</v>
      </c>
      <c r="G325" s="83">
        <f t="shared" si="7"/>
        <v>0</v>
      </c>
      <c r="H325" s="89"/>
    </row>
    <row r="326" spans="1:8" ht="12.75" x14ac:dyDescent="0.2">
      <c r="A326" s="85">
        <v>146020</v>
      </c>
      <c r="B326" s="86" t="s">
        <v>1577</v>
      </c>
      <c r="C326" s="80" t="s">
        <v>1585</v>
      </c>
      <c r="D326" s="87">
        <v>1</v>
      </c>
      <c r="E326" s="87">
        <v>1</v>
      </c>
      <c r="F326" s="83">
        <f>VLOOKUP(A326,'26.1. cuc'!$A$2:$C$2088,3,FALSE)</f>
        <v>0</v>
      </c>
      <c r="G326" s="83">
        <f t="shared" si="7"/>
        <v>0</v>
      </c>
      <c r="H326" s="89"/>
    </row>
    <row r="327" spans="1:8" ht="12.75" x14ac:dyDescent="0.2">
      <c r="A327" s="85">
        <v>146025</v>
      </c>
      <c r="B327" s="86" t="s">
        <v>1578</v>
      </c>
      <c r="C327" s="80" t="s">
        <v>1585</v>
      </c>
      <c r="D327" s="87">
        <v>1</v>
      </c>
      <c r="E327" s="87">
        <v>1</v>
      </c>
      <c r="F327" s="83">
        <f>VLOOKUP(A327,'26.1. cuc'!$A$2:$C$2088,3,FALSE)</f>
        <v>0</v>
      </c>
      <c r="G327" s="83">
        <f t="shared" si="7"/>
        <v>0</v>
      </c>
      <c r="H327" s="89"/>
    </row>
    <row r="328" spans="1:8" ht="12.75" x14ac:dyDescent="0.2">
      <c r="A328" s="85">
        <v>146030</v>
      </c>
      <c r="B328" s="86" t="s">
        <v>1658</v>
      </c>
      <c r="C328" s="80" t="s">
        <v>1585</v>
      </c>
      <c r="D328" s="87">
        <v>1</v>
      </c>
      <c r="E328" s="87">
        <v>1</v>
      </c>
      <c r="F328" s="83">
        <f>VLOOKUP(A328,'26.1. cuc'!$A$2:$C$2088,3,FALSE)</f>
        <v>0</v>
      </c>
      <c r="G328" s="83">
        <f t="shared" si="7"/>
        <v>0</v>
      </c>
      <c r="H328" s="89"/>
    </row>
    <row r="329" spans="1:8" ht="12.75" x14ac:dyDescent="0.2">
      <c r="A329" s="85">
        <v>146105</v>
      </c>
      <c r="B329" s="86" t="s">
        <v>1573</v>
      </c>
      <c r="C329" s="80" t="s">
        <v>1585</v>
      </c>
      <c r="D329" s="87">
        <v>1</v>
      </c>
      <c r="E329" s="87">
        <v>1</v>
      </c>
      <c r="F329" s="83">
        <f>VLOOKUP(A329,'26.1. cuc'!$A$2:$C$2088,3,FALSE)</f>
        <v>0</v>
      </c>
      <c r="G329" s="83">
        <f t="shared" si="7"/>
        <v>0</v>
      </c>
      <c r="H329" s="89"/>
    </row>
    <row r="330" spans="1:8" ht="12.75" x14ac:dyDescent="0.2">
      <c r="A330" s="85">
        <v>146110</v>
      </c>
      <c r="B330" s="86" t="s">
        <v>1575</v>
      </c>
      <c r="C330" s="80" t="s">
        <v>1585</v>
      </c>
      <c r="D330" s="87">
        <v>1</v>
      </c>
      <c r="E330" s="87">
        <v>1</v>
      </c>
      <c r="F330" s="83">
        <f>VLOOKUP(A330,'26.1. cuc'!$A$2:$C$2088,3,FALSE)</f>
        <v>0</v>
      </c>
      <c r="G330" s="83">
        <f t="shared" si="7"/>
        <v>0</v>
      </c>
      <c r="H330" s="89"/>
    </row>
    <row r="331" spans="1:8" ht="12.75" x14ac:dyDescent="0.2">
      <c r="A331" s="85">
        <v>146115</v>
      </c>
      <c r="B331" s="86" t="s">
        <v>1576</v>
      </c>
      <c r="C331" s="80" t="s">
        <v>1585</v>
      </c>
      <c r="D331" s="87">
        <v>1</v>
      </c>
      <c r="E331" s="87">
        <v>1</v>
      </c>
      <c r="F331" s="83">
        <f>VLOOKUP(A331,'26.1. cuc'!$A$2:$C$2088,3,FALSE)</f>
        <v>0</v>
      </c>
      <c r="G331" s="83">
        <f t="shared" si="7"/>
        <v>0</v>
      </c>
      <c r="H331" s="89"/>
    </row>
    <row r="332" spans="1:8" ht="12.75" x14ac:dyDescent="0.2">
      <c r="A332" s="85">
        <v>146120</v>
      </c>
      <c r="B332" s="86" t="s">
        <v>1577</v>
      </c>
      <c r="C332" s="80" t="s">
        <v>1585</v>
      </c>
      <c r="D332" s="87">
        <v>1</v>
      </c>
      <c r="E332" s="87">
        <v>1</v>
      </c>
      <c r="F332" s="83">
        <f>VLOOKUP(A332,'26.1. cuc'!$A$2:$C$2088,3,FALSE)</f>
        <v>0</v>
      </c>
      <c r="G332" s="83">
        <f t="shared" si="7"/>
        <v>0</v>
      </c>
      <c r="H332" s="89"/>
    </row>
    <row r="333" spans="1:8" ht="12.75" x14ac:dyDescent="0.2">
      <c r="A333" s="85">
        <v>146125</v>
      </c>
      <c r="B333" s="86" t="s">
        <v>1578</v>
      </c>
      <c r="C333" s="80" t="s">
        <v>1585</v>
      </c>
      <c r="D333" s="87">
        <v>1</v>
      </c>
      <c r="E333" s="87">
        <v>1</v>
      </c>
      <c r="F333" s="83">
        <f>VLOOKUP(A333,'26.1. cuc'!$A$2:$C$2088,3,FALSE)</f>
        <v>0</v>
      </c>
      <c r="G333" s="83">
        <f t="shared" si="7"/>
        <v>0</v>
      </c>
      <c r="H333" s="89"/>
    </row>
    <row r="334" spans="1:8" ht="12.75" x14ac:dyDescent="0.2">
      <c r="A334" s="85">
        <v>146205</v>
      </c>
      <c r="B334" s="86" t="s">
        <v>1573</v>
      </c>
      <c r="C334" s="80" t="s">
        <v>1585</v>
      </c>
      <c r="D334" s="87">
        <v>1</v>
      </c>
      <c r="E334" s="87">
        <v>1</v>
      </c>
      <c r="F334" s="83">
        <f>VLOOKUP(A334,'26.1. cuc'!$A$2:$C$2088,3,FALSE)</f>
        <v>0</v>
      </c>
      <c r="G334" s="83">
        <f t="shared" si="7"/>
        <v>0</v>
      </c>
      <c r="H334" s="89"/>
    </row>
    <row r="335" spans="1:8" ht="12.75" x14ac:dyDescent="0.2">
      <c r="A335" s="85">
        <v>146210</v>
      </c>
      <c r="B335" s="86" t="s">
        <v>1575</v>
      </c>
      <c r="C335" s="80" t="s">
        <v>1585</v>
      </c>
      <c r="D335" s="87">
        <v>1</v>
      </c>
      <c r="E335" s="87">
        <v>1</v>
      </c>
      <c r="F335" s="83">
        <f>VLOOKUP(A335,'26.1. cuc'!$A$2:$C$2088,3,FALSE)</f>
        <v>0</v>
      </c>
      <c r="G335" s="83">
        <f t="shared" si="7"/>
        <v>0</v>
      </c>
      <c r="H335" s="89"/>
    </row>
    <row r="336" spans="1:8" ht="12.75" x14ac:dyDescent="0.2">
      <c r="A336" s="85">
        <v>146215</v>
      </c>
      <c r="B336" s="86" t="s">
        <v>1576</v>
      </c>
      <c r="C336" s="80" t="s">
        <v>1585</v>
      </c>
      <c r="D336" s="87">
        <v>1</v>
      </c>
      <c r="E336" s="87">
        <v>1</v>
      </c>
      <c r="F336" s="83">
        <f>VLOOKUP(A336,'26.1. cuc'!$A$2:$C$2088,3,FALSE)</f>
        <v>0</v>
      </c>
      <c r="G336" s="83">
        <f t="shared" si="7"/>
        <v>0</v>
      </c>
      <c r="H336" s="89"/>
    </row>
    <row r="337" spans="1:8" ht="12.75" x14ac:dyDescent="0.2">
      <c r="A337" s="85">
        <v>146220</v>
      </c>
      <c r="B337" s="86" t="s">
        <v>1577</v>
      </c>
      <c r="C337" s="80" t="s">
        <v>1585</v>
      </c>
      <c r="D337" s="87">
        <v>1</v>
      </c>
      <c r="E337" s="87">
        <v>1</v>
      </c>
      <c r="F337" s="83">
        <f>VLOOKUP(A337,'26.1. cuc'!$A$2:$C$2088,3,FALSE)</f>
        <v>0</v>
      </c>
      <c r="G337" s="83">
        <f t="shared" si="7"/>
        <v>0</v>
      </c>
      <c r="H337" s="89"/>
    </row>
    <row r="338" spans="1:8" ht="12.75" x14ac:dyDescent="0.2">
      <c r="A338" s="85">
        <v>146225</v>
      </c>
      <c r="B338" s="86" t="s">
        <v>1578</v>
      </c>
      <c r="C338" s="80" t="s">
        <v>1585</v>
      </c>
      <c r="D338" s="87">
        <v>1</v>
      </c>
      <c r="E338" s="87">
        <v>1</v>
      </c>
      <c r="F338" s="83">
        <f>VLOOKUP(A338,'26.1. cuc'!$A$2:$C$2088,3,FALSE)</f>
        <v>0</v>
      </c>
      <c r="G338" s="83">
        <f t="shared" si="7"/>
        <v>0</v>
      </c>
      <c r="H338" s="89"/>
    </row>
    <row r="339" spans="1:8" ht="12.75" x14ac:dyDescent="0.2">
      <c r="A339" s="85">
        <v>146305</v>
      </c>
      <c r="B339" s="86" t="s">
        <v>1573</v>
      </c>
      <c r="C339" s="80" t="s">
        <v>1585</v>
      </c>
      <c r="D339" s="87">
        <v>1</v>
      </c>
      <c r="E339" s="87">
        <v>1</v>
      </c>
      <c r="F339" s="83">
        <f>VLOOKUP(A339,'26.1. cuc'!$A$2:$C$2088,3,FALSE)</f>
        <v>0</v>
      </c>
      <c r="G339" s="83">
        <f t="shared" si="7"/>
        <v>0</v>
      </c>
      <c r="H339" s="89"/>
    </row>
    <row r="340" spans="1:8" ht="12.75" x14ac:dyDescent="0.2">
      <c r="A340" s="85">
        <v>146310</v>
      </c>
      <c r="B340" s="86" t="s">
        <v>1575</v>
      </c>
      <c r="C340" s="80" t="s">
        <v>1585</v>
      </c>
      <c r="D340" s="87">
        <v>1</v>
      </c>
      <c r="E340" s="87">
        <v>1</v>
      </c>
      <c r="F340" s="83">
        <f>VLOOKUP(A340,'26.1. cuc'!$A$2:$C$2088,3,FALSE)</f>
        <v>0</v>
      </c>
      <c r="G340" s="83">
        <f t="shared" si="7"/>
        <v>0</v>
      </c>
      <c r="H340" s="89"/>
    </row>
    <row r="341" spans="1:8" ht="12.75" x14ac:dyDescent="0.2">
      <c r="A341" s="85">
        <v>146315</v>
      </c>
      <c r="B341" s="86" t="s">
        <v>1576</v>
      </c>
      <c r="C341" s="80" t="s">
        <v>1585</v>
      </c>
      <c r="D341" s="87">
        <v>1</v>
      </c>
      <c r="E341" s="87">
        <v>1</v>
      </c>
      <c r="F341" s="83">
        <f>VLOOKUP(A341,'26.1. cuc'!$A$2:$C$2088,3,FALSE)</f>
        <v>0</v>
      </c>
      <c r="G341" s="83">
        <f t="shared" si="7"/>
        <v>0</v>
      </c>
      <c r="H341" s="89"/>
    </row>
    <row r="342" spans="1:8" ht="12.75" x14ac:dyDescent="0.2">
      <c r="A342" s="85">
        <v>146320</v>
      </c>
      <c r="B342" s="86" t="s">
        <v>1577</v>
      </c>
      <c r="C342" s="80" t="s">
        <v>1585</v>
      </c>
      <c r="D342" s="87">
        <v>1</v>
      </c>
      <c r="E342" s="87">
        <v>1</v>
      </c>
      <c r="F342" s="83">
        <f>VLOOKUP(A342,'26.1. cuc'!$A$2:$C$2088,3,FALSE)</f>
        <v>0</v>
      </c>
      <c r="G342" s="83">
        <f t="shared" si="7"/>
        <v>0</v>
      </c>
      <c r="H342" s="89"/>
    </row>
    <row r="343" spans="1:8" ht="12.75" x14ac:dyDescent="0.2">
      <c r="A343" s="85">
        <v>146325</v>
      </c>
      <c r="B343" s="86" t="s">
        <v>1578</v>
      </c>
      <c r="C343" s="80" t="s">
        <v>1585</v>
      </c>
      <c r="D343" s="87">
        <v>1</v>
      </c>
      <c r="E343" s="87">
        <v>1</v>
      </c>
      <c r="F343" s="83">
        <f>VLOOKUP(A343,'26.1. cuc'!$A$2:$C$2088,3,FALSE)</f>
        <v>0</v>
      </c>
      <c r="G343" s="83">
        <f t="shared" si="7"/>
        <v>0</v>
      </c>
      <c r="H343" s="89"/>
    </row>
    <row r="344" spans="1:8" ht="12.75" x14ac:dyDescent="0.2">
      <c r="A344" s="85">
        <v>146330</v>
      </c>
      <c r="B344" s="86" t="s">
        <v>1669</v>
      </c>
      <c r="C344" s="80" t="s">
        <v>1585</v>
      </c>
      <c r="D344" s="87">
        <v>1</v>
      </c>
      <c r="E344" s="87">
        <v>1</v>
      </c>
      <c r="F344" s="83">
        <f>VLOOKUP(A344,'26.1. cuc'!$A$2:$C$2088,3,FALSE)</f>
        <v>0</v>
      </c>
      <c r="G344" s="83">
        <f t="shared" si="7"/>
        <v>0</v>
      </c>
      <c r="H344" s="89"/>
    </row>
    <row r="345" spans="1:8" ht="12.75" x14ac:dyDescent="0.2">
      <c r="A345" s="85">
        <v>146405</v>
      </c>
      <c r="B345" s="86" t="s">
        <v>1573</v>
      </c>
      <c r="C345" s="80" t="s">
        <v>1585</v>
      </c>
      <c r="D345" s="87">
        <v>1</v>
      </c>
      <c r="E345" s="87">
        <v>1</v>
      </c>
      <c r="F345" s="83">
        <f>VLOOKUP(A345,'26.1. cuc'!$A$2:$C$2088,3,FALSE)</f>
        <v>0</v>
      </c>
      <c r="G345" s="83">
        <f t="shared" ref="G345:G408" si="8">IF($G$2="CAYC",+D345*F345,+E345*F345)</f>
        <v>0</v>
      </c>
      <c r="H345" s="89"/>
    </row>
    <row r="346" spans="1:8" ht="12.75" x14ac:dyDescent="0.2">
      <c r="A346" s="85">
        <v>146410</v>
      </c>
      <c r="B346" s="86" t="s">
        <v>1575</v>
      </c>
      <c r="C346" s="80" t="s">
        <v>1585</v>
      </c>
      <c r="D346" s="87">
        <v>1</v>
      </c>
      <c r="E346" s="87">
        <v>1</v>
      </c>
      <c r="F346" s="83">
        <f>VLOOKUP(A346,'26.1. cuc'!$A$2:$C$2088,3,FALSE)</f>
        <v>0</v>
      </c>
      <c r="G346" s="83">
        <f t="shared" si="8"/>
        <v>0</v>
      </c>
      <c r="H346" s="89"/>
    </row>
    <row r="347" spans="1:8" ht="12.75" x14ac:dyDescent="0.2">
      <c r="A347" s="85">
        <v>146415</v>
      </c>
      <c r="B347" s="86" t="s">
        <v>1576</v>
      </c>
      <c r="C347" s="80" t="s">
        <v>1585</v>
      </c>
      <c r="D347" s="87">
        <v>1</v>
      </c>
      <c r="E347" s="87">
        <v>1</v>
      </c>
      <c r="F347" s="83">
        <f>VLOOKUP(A347,'26.1. cuc'!$A$2:$C$2088,3,FALSE)</f>
        <v>0</v>
      </c>
      <c r="G347" s="83">
        <f t="shared" si="8"/>
        <v>0</v>
      </c>
      <c r="H347" s="89"/>
    </row>
    <row r="348" spans="1:8" ht="12.75" x14ac:dyDescent="0.2">
      <c r="A348" s="85">
        <v>146420</v>
      </c>
      <c r="B348" s="86" t="s">
        <v>1577</v>
      </c>
      <c r="C348" s="80" t="s">
        <v>1585</v>
      </c>
      <c r="D348" s="87">
        <v>1</v>
      </c>
      <c r="E348" s="87">
        <v>1</v>
      </c>
      <c r="F348" s="83">
        <f>VLOOKUP(A348,'26.1. cuc'!$A$2:$C$2088,3,FALSE)</f>
        <v>0</v>
      </c>
      <c r="G348" s="83">
        <f t="shared" si="8"/>
        <v>0</v>
      </c>
      <c r="H348" s="89"/>
    </row>
    <row r="349" spans="1:8" ht="12.75" x14ac:dyDescent="0.2">
      <c r="A349" s="85">
        <v>146425</v>
      </c>
      <c r="B349" s="86" t="s">
        <v>1578</v>
      </c>
      <c r="C349" s="80" t="s">
        <v>1585</v>
      </c>
      <c r="D349" s="87">
        <v>1</v>
      </c>
      <c r="E349" s="87">
        <v>1</v>
      </c>
      <c r="F349" s="83">
        <f>VLOOKUP(A349,'26.1. cuc'!$A$2:$C$2088,3,FALSE)</f>
        <v>0</v>
      </c>
      <c r="G349" s="83">
        <f t="shared" si="8"/>
        <v>0</v>
      </c>
      <c r="H349" s="89"/>
    </row>
    <row r="350" spans="1:8" ht="12.75" x14ac:dyDescent="0.2">
      <c r="A350" s="85">
        <v>146430</v>
      </c>
      <c r="B350" s="86" t="s">
        <v>1658</v>
      </c>
      <c r="C350" s="80" t="s">
        <v>1585</v>
      </c>
      <c r="D350" s="87">
        <v>1</v>
      </c>
      <c r="E350" s="87">
        <v>1</v>
      </c>
      <c r="F350" s="83">
        <f>VLOOKUP(A350,'26.1. cuc'!$A$2:$C$2088,3,FALSE)</f>
        <v>0</v>
      </c>
      <c r="G350" s="83">
        <f t="shared" si="8"/>
        <v>0</v>
      </c>
      <c r="H350" s="89"/>
    </row>
    <row r="351" spans="1:8" ht="12.75" x14ac:dyDescent="0.2">
      <c r="A351" s="85">
        <v>146505</v>
      </c>
      <c r="B351" s="86" t="s">
        <v>1659</v>
      </c>
      <c r="C351" s="80" t="s">
        <v>1585</v>
      </c>
      <c r="D351" s="87">
        <v>1</v>
      </c>
      <c r="E351" s="87">
        <v>1</v>
      </c>
      <c r="F351" s="83">
        <f>VLOOKUP(A351,'26.1. cuc'!$A$2:$C$2088,3,FALSE)</f>
        <v>0</v>
      </c>
      <c r="G351" s="83">
        <f t="shared" si="8"/>
        <v>0</v>
      </c>
      <c r="H351" s="89"/>
    </row>
    <row r="352" spans="1:8" ht="12.75" x14ac:dyDescent="0.2">
      <c r="A352" s="85">
        <v>146510</v>
      </c>
      <c r="B352" s="86" t="s">
        <v>1660</v>
      </c>
      <c r="C352" s="80" t="s">
        <v>1585</v>
      </c>
      <c r="D352" s="87">
        <v>1</v>
      </c>
      <c r="E352" s="87">
        <v>1</v>
      </c>
      <c r="F352" s="83">
        <f>VLOOKUP(A352,'26.1. cuc'!$A$2:$C$2088,3,FALSE)</f>
        <v>0</v>
      </c>
      <c r="G352" s="83">
        <f t="shared" si="8"/>
        <v>0</v>
      </c>
      <c r="H352" s="89"/>
    </row>
    <row r="353" spans="1:8" ht="12.75" x14ac:dyDescent="0.2">
      <c r="A353" s="85">
        <v>146515</v>
      </c>
      <c r="B353" s="86" t="s">
        <v>1661</v>
      </c>
      <c r="C353" s="80" t="s">
        <v>1585</v>
      </c>
      <c r="D353" s="87">
        <v>1</v>
      </c>
      <c r="E353" s="87">
        <v>1</v>
      </c>
      <c r="F353" s="83">
        <f>VLOOKUP(A353,'26.1. cuc'!$A$2:$C$2088,3,FALSE)</f>
        <v>0</v>
      </c>
      <c r="G353" s="83">
        <f t="shared" si="8"/>
        <v>0</v>
      </c>
      <c r="H353" s="89"/>
    </row>
    <row r="354" spans="1:8" ht="12.75" x14ac:dyDescent="0.2">
      <c r="A354" s="85">
        <v>146520</v>
      </c>
      <c r="B354" s="86" t="s">
        <v>1662</v>
      </c>
      <c r="C354" s="80" t="s">
        <v>1585</v>
      </c>
      <c r="D354" s="87">
        <v>1</v>
      </c>
      <c r="E354" s="87">
        <v>1</v>
      </c>
      <c r="F354" s="83">
        <f>VLOOKUP(A354,'26.1. cuc'!$A$2:$C$2088,3,FALSE)</f>
        <v>0</v>
      </c>
      <c r="G354" s="83">
        <f t="shared" si="8"/>
        <v>0</v>
      </c>
      <c r="H354" s="89"/>
    </row>
    <row r="355" spans="1:8" ht="12.75" x14ac:dyDescent="0.2">
      <c r="A355" s="85">
        <v>146525</v>
      </c>
      <c r="B355" s="86" t="s">
        <v>1663</v>
      </c>
      <c r="C355" s="80" t="s">
        <v>1585</v>
      </c>
      <c r="D355" s="87">
        <v>1</v>
      </c>
      <c r="E355" s="87">
        <v>1</v>
      </c>
      <c r="F355" s="83">
        <f>VLOOKUP(A355,'26.1. cuc'!$A$2:$C$2088,3,FALSE)</f>
        <v>0</v>
      </c>
      <c r="G355" s="83">
        <f t="shared" si="8"/>
        <v>0</v>
      </c>
      <c r="H355" s="89"/>
    </row>
    <row r="356" spans="1:8" ht="12.75" x14ac:dyDescent="0.2">
      <c r="A356" s="85">
        <v>146530</v>
      </c>
      <c r="B356" s="86" t="s">
        <v>1664</v>
      </c>
      <c r="C356" s="80" t="s">
        <v>1585</v>
      </c>
      <c r="D356" s="87">
        <v>1</v>
      </c>
      <c r="E356" s="87">
        <v>1</v>
      </c>
      <c r="F356" s="83">
        <f>VLOOKUP(A356,'26.1. cuc'!$A$2:$C$2088,3,FALSE)</f>
        <v>0</v>
      </c>
      <c r="G356" s="83">
        <f t="shared" si="8"/>
        <v>0</v>
      </c>
      <c r="H356" s="89"/>
    </row>
    <row r="357" spans="1:8" ht="12.75" x14ac:dyDescent="0.2">
      <c r="A357" s="85">
        <v>146535</v>
      </c>
      <c r="B357" s="86" t="s">
        <v>1665</v>
      </c>
      <c r="C357" s="80" t="s">
        <v>1585</v>
      </c>
      <c r="D357" s="87">
        <v>1</v>
      </c>
      <c r="E357" s="87">
        <v>1</v>
      </c>
      <c r="F357" s="83">
        <f>VLOOKUP(A357,'26.1. cuc'!$A$2:$C$2088,3,FALSE)</f>
        <v>0</v>
      </c>
      <c r="G357" s="83">
        <f t="shared" si="8"/>
        <v>0</v>
      </c>
      <c r="H357" s="89"/>
    </row>
    <row r="358" spans="1:8" ht="12.75" x14ac:dyDescent="0.2">
      <c r="A358" s="85">
        <v>146540</v>
      </c>
      <c r="B358" s="86" t="s">
        <v>1666</v>
      </c>
      <c r="C358" s="80" t="s">
        <v>1585</v>
      </c>
      <c r="D358" s="87">
        <v>1</v>
      </c>
      <c r="E358" s="87">
        <v>1</v>
      </c>
      <c r="F358" s="83">
        <f>VLOOKUP(A358,'26.1. cuc'!$A$2:$C$2088,3,FALSE)</f>
        <v>0</v>
      </c>
      <c r="G358" s="83">
        <f t="shared" si="8"/>
        <v>0</v>
      </c>
      <c r="H358" s="89"/>
    </row>
    <row r="359" spans="1:8" ht="12.75" x14ac:dyDescent="0.2">
      <c r="A359" s="85">
        <v>146545</v>
      </c>
      <c r="B359" s="86" t="s">
        <v>1667</v>
      </c>
      <c r="C359" s="80" t="s">
        <v>1585</v>
      </c>
      <c r="D359" s="87">
        <v>1</v>
      </c>
      <c r="E359" s="87">
        <v>1</v>
      </c>
      <c r="F359" s="83">
        <f>VLOOKUP(A359,'26.1. cuc'!$A$2:$C$2088,3,FALSE)</f>
        <v>0</v>
      </c>
      <c r="G359" s="83">
        <f t="shared" si="8"/>
        <v>0</v>
      </c>
      <c r="H359" s="89"/>
    </row>
    <row r="360" spans="1:8" ht="12.75" x14ac:dyDescent="0.2">
      <c r="A360" s="85">
        <v>146550</v>
      </c>
      <c r="B360" s="86" t="s">
        <v>1668</v>
      </c>
      <c r="C360" s="80" t="s">
        <v>1585</v>
      </c>
      <c r="D360" s="87">
        <v>1</v>
      </c>
      <c r="E360" s="87">
        <v>1</v>
      </c>
      <c r="F360" s="83">
        <f>VLOOKUP(A360,'26.1. cuc'!$A$2:$C$2088,3,FALSE)</f>
        <v>0</v>
      </c>
      <c r="G360" s="83">
        <f t="shared" si="8"/>
        <v>0</v>
      </c>
      <c r="H360" s="89"/>
    </row>
    <row r="361" spans="1:8" ht="12.75" x14ac:dyDescent="0.2">
      <c r="A361" s="85">
        <v>146605</v>
      </c>
      <c r="B361" s="86" t="s">
        <v>1573</v>
      </c>
      <c r="C361" s="80" t="s">
        <v>1585</v>
      </c>
      <c r="D361" s="87">
        <v>1</v>
      </c>
      <c r="E361" s="87">
        <v>1</v>
      </c>
      <c r="F361" s="83">
        <f>VLOOKUP(A361,'26.1. cuc'!$A$2:$C$2088,3,FALSE)</f>
        <v>0</v>
      </c>
      <c r="G361" s="83">
        <f t="shared" si="8"/>
        <v>0</v>
      </c>
      <c r="H361" s="89"/>
    </row>
    <row r="362" spans="1:8" ht="12.75" x14ac:dyDescent="0.2">
      <c r="A362" s="85">
        <v>146610</v>
      </c>
      <c r="B362" s="86" t="s">
        <v>1575</v>
      </c>
      <c r="C362" s="80" t="s">
        <v>1585</v>
      </c>
      <c r="D362" s="87">
        <v>1</v>
      </c>
      <c r="E362" s="87">
        <v>1</v>
      </c>
      <c r="F362" s="83">
        <f>VLOOKUP(A362,'26.1. cuc'!$A$2:$C$2088,3,FALSE)</f>
        <v>0</v>
      </c>
      <c r="G362" s="83">
        <f t="shared" si="8"/>
        <v>0</v>
      </c>
      <c r="H362" s="89"/>
    </row>
    <row r="363" spans="1:8" ht="12.75" x14ac:dyDescent="0.2">
      <c r="A363" s="85">
        <v>146615</v>
      </c>
      <c r="B363" s="86" t="s">
        <v>1576</v>
      </c>
      <c r="C363" s="80" t="s">
        <v>1585</v>
      </c>
      <c r="D363" s="87">
        <v>1</v>
      </c>
      <c r="E363" s="87">
        <v>1</v>
      </c>
      <c r="F363" s="83">
        <f>VLOOKUP(A363,'26.1. cuc'!$A$2:$C$2088,3,FALSE)</f>
        <v>0</v>
      </c>
      <c r="G363" s="83">
        <f t="shared" si="8"/>
        <v>0</v>
      </c>
      <c r="H363" s="89"/>
    </row>
    <row r="364" spans="1:8" ht="12.75" x14ac:dyDescent="0.2">
      <c r="A364" s="85">
        <v>146620</v>
      </c>
      <c r="B364" s="86" t="s">
        <v>1577</v>
      </c>
      <c r="C364" s="80" t="s">
        <v>1585</v>
      </c>
      <c r="D364" s="87">
        <v>1</v>
      </c>
      <c r="E364" s="87">
        <v>1</v>
      </c>
      <c r="F364" s="83">
        <f>VLOOKUP(A364,'26.1. cuc'!$A$2:$C$2088,3,FALSE)</f>
        <v>0</v>
      </c>
      <c r="G364" s="83">
        <f t="shared" si="8"/>
        <v>0</v>
      </c>
      <c r="H364" s="89"/>
    </row>
    <row r="365" spans="1:8" ht="12.75" x14ac:dyDescent="0.2">
      <c r="A365" s="85">
        <v>146625</v>
      </c>
      <c r="B365" s="86" t="s">
        <v>1578</v>
      </c>
      <c r="C365" s="80" t="s">
        <v>1585</v>
      </c>
      <c r="D365" s="87">
        <v>1</v>
      </c>
      <c r="E365" s="87">
        <v>1</v>
      </c>
      <c r="F365" s="83">
        <f>VLOOKUP(A365,'26.1. cuc'!$A$2:$C$2088,3,FALSE)</f>
        <v>0</v>
      </c>
      <c r="G365" s="83">
        <f t="shared" si="8"/>
        <v>0</v>
      </c>
      <c r="H365" s="89"/>
    </row>
    <row r="366" spans="1:8" ht="12.75" x14ac:dyDescent="0.2">
      <c r="A366" s="85">
        <v>146630</v>
      </c>
      <c r="B366" s="86" t="s">
        <v>1669</v>
      </c>
      <c r="C366" s="80" t="s">
        <v>1585</v>
      </c>
      <c r="D366" s="87">
        <v>1</v>
      </c>
      <c r="E366" s="87">
        <v>1</v>
      </c>
      <c r="F366" s="83">
        <f>VLOOKUP(A366,'26.1. cuc'!$A$2:$C$2088,3,FALSE)</f>
        <v>0</v>
      </c>
      <c r="G366" s="83">
        <f t="shared" si="8"/>
        <v>0</v>
      </c>
      <c r="H366" s="89"/>
    </row>
    <row r="367" spans="1:8" ht="12.75" x14ac:dyDescent="0.2">
      <c r="A367" s="85">
        <v>146705</v>
      </c>
      <c r="B367" s="86" t="s">
        <v>1573</v>
      </c>
      <c r="C367" s="80" t="s">
        <v>1585</v>
      </c>
      <c r="D367" s="87">
        <v>1</v>
      </c>
      <c r="E367" s="87">
        <v>1</v>
      </c>
      <c r="F367" s="83">
        <f>VLOOKUP(A367,'26.1. cuc'!$A$2:$C$2088,3,FALSE)</f>
        <v>0</v>
      </c>
      <c r="G367" s="83">
        <f t="shared" si="8"/>
        <v>0</v>
      </c>
      <c r="H367" s="89"/>
    </row>
    <row r="368" spans="1:8" ht="12.75" x14ac:dyDescent="0.2">
      <c r="A368" s="85">
        <v>146710</v>
      </c>
      <c r="B368" s="86" t="s">
        <v>1575</v>
      </c>
      <c r="C368" s="80" t="s">
        <v>1585</v>
      </c>
      <c r="D368" s="87">
        <v>1</v>
      </c>
      <c r="E368" s="87">
        <v>1</v>
      </c>
      <c r="F368" s="83">
        <f>VLOOKUP(A368,'26.1. cuc'!$A$2:$C$2088,3,FALSE)</f>
        <v>0</v>
      </c>
      <c r="G368" s="83">
        <f t="shared" si="8"/>
        <v>0</v>
      </c>
      <c r="H368" s="89"/>
    </row>
    <row r="369" spans="1:8" ht="12.75" x14ac:dyDescent="0.2">
      <c r="A369" s="85">
        <v>146715</v>
      </c>
      <c r="B369" s="86" t="s">
        <v>1576</v>
      </c>
      <c r="C369" s="80" t="s">
        <v>1585</v>
      </c>
      <c r="D369" s="87">
        <v>1</v>
      </c>
      <c r="E369" s="87">
        <v>1</v>
      </c>
      <c r="F369" s="83">
        <f>VLOOKUP(A369,'26.1. cuc'!$A$2:$C$2088,3,FALSE)</f>
        <v>0</v>
      </c>
      <c r="G369" s="83">
        <f t="shared" si="8"/>
        <v>0</v>
      </c>
      <c r="H369" s="89"/>
    </row>
    <row r="370" spans="1:8" ht="12.75" x14ac:dyDescent="0.2">
      <c r="A370" s="85">
        <v>146720</v>
      </c>
      <c r="B370" s="86" t="s">
        <v>1577</v>
      </c>
      <c r="C370" s="80" t="s">
        <v>1585</v>
      </c>
      <c r="D370" s="87">
        <v>1</v>
      </c>
      <c r="E370" s="87">
        <v>1</v>
      </c>
      <c r="F370" s="83">
        <f>VLOOKUP(A370,'26.1. cuc'!$A$2:$C$2088,3,FALSE)</f>
        <v>0</v>
      </c>
      <c r="G370" s="83">
        <f t="shared" si="8"/>
        <v>0</v>
      </c>
      <c r="H370" s="89"/>
    </row>
    <row r="371" spans="1:8" ht="12.75" x14ac:dyDescent="0.2">
      <c r="A371" s="85">
        <v>146725</v>
      </c>
      <c r="B371" s="86" t="s">
        <v>1578</v>
      </c>
      <c r="C371" s="80" t="s">
        <v>1585</v>
      </c>
      <c r="D371" s="87">
        <v>1</v>
      </c>
      <c r="E371" s="87">
        <v>1</v>
      </c>
      <c r="F371" s="83">
        <f>VLOOKUP(A371,'26.1. cuc'!$A$2:$C$2088,3,FALSE)</f>
        <v>0</v>
      </c>
      <c r="G371" s="83">
        <f t="shared" si="8"/>
        <v>0</v>
      </c>
      <c r="H371" s="89"/>
    </row>
    <row r="372" spans="1:8" ht="12.75" x14ac:dyDescent="0.2">
      <c r="A372" s="85">
        <v>146730</v>
      </c>
      <c r="B372" s="86" t="s">
        <v>1658</v>
      </c>
      <c r="C372" s="80" t="s">
        <v>1585</v>
      </c>
      <c r="D372" s="87">
        <v>1</v>
      </c>
      <c r="E372" s="87">
        <v>1</v>
      </c>
      <c r="F372" s="83">
        <f>VLOOKUP(A372,'26.1. cuc'!$A$2:$C$2088,3,FALSE)</f>
        <v>0</v>
      </c>
      <c r="G372" s="83">
        <f t="shared" si="8"/>
        <v>0</v>
      </c>
      <c r="H372" s="89"/>
    </row>
    <row r="373" spans="1:8" ht="12.75" x14ac:dyDescent="0.2">
      <c r="A373" s="85">
        <v>146930</v>
      </c>
      <c r="B373" s="86" t="s">
        <v>1670</v>
      </c>
      <c r="C373" s="80" t="s">
        <v>1585</v>
      </c>
      <c r="D373" s="87">
        <v>1</v>
      </c>
      <c r="E373" s="87">
        <v>1</v>
      </c>
      <c r="F373" s="83">
        <f>VLOOKUP(A373,'26.1. cuc'!$A$2:$C$2088,3,FALSE)</f>
        <v>0</v>
      </c>
      <c r="G373" s="83">
        <f t="shared" si="8"/>
        <v>0</v>
      </c>
      <c r="H373" s="89"/>
    </row>
    <row r="374" spans="1:8" ht="12.75" x14ac:dyDescent="0.2">
      <c r="A374" s="85">
        <v>146935</v>
      </c>
      <c r="B374" s="86" t="s">
        <v>1671</v>
      </c>
      <c r="C374" s="80" t="s">
        <v>1585</v>
      </c>
      <c r="D374" s="87">
        <v>1</v>
      </c>
      <c r="E374" s="87">
        <v>1</v>
      </c>
      <c r="F374" s="83">
        <f>VLOOKUP(A374,'26.1. cuc'!$A$2:$C$2088,3,FALSE)</f>
        <v>0</v>
      </c>
      <c r="G374" s="83">
        <f t="shared" si="8"/>
        <v>0</v>
      </c>
      <c r="H374" s="89"/>
    </row>
    <row r="375" spans="1:8" ht="12.75" x14ac:dyDescent="0.2">
      <c r="A375" s="85">
        <v>146940</v>
      </c>
      <c r="B375" s="86" t="s">
        <v>1672</v>
      </c>
      <c r="C375" s="80" t="s">
        <v>1585</v>
      </c>
      <c r="D375" s="87">
        <v>1</v>
      </c>
      <c r="E375" s="87">
        <v>1</v>
      </c>
      <c r="F375" s="83">
        <f>VLOOKUP(A375,'26.1. cuc'!$A$2:$C$2088,3,FALSE)</f>
        <v>0</v>
      </c>
      <c r="G375" s="83">
        <f t="shared" si="8"/>
        <v>0</v>
      </c>
      <c r="H375" s="89"/>
    </row>
    <row r="376" spans="1:8" ht="12.75" x14ac:dyDescent="0.2">
      <c r="A376" s="85">
        <v>146945</v>
      </c>
      <c r="B376" s="86" t="s">
        <v>1673</v>
      </c>
      <c r="C376" s="80" t="s">
        <v>1585</v>
      </c>
      <c r="D376" s="87">
        <v>1</v>
      </c>
      <c r="E376" s="87">
        <v>1</v>
      </c>
      <c r="F376" s="83">
        <f>VLOOKUP(A376,'26.1. cuc'!$A$2:$C$2088,3,FALSE)</f>
        <v>0</v>
      </c>
      <c r="G376" s="83">
        <f t="shared" si="8"/>
        <v>0</v>
      </c>
      <c r="H376" s="89"/>
    </row>
    <row r="377" spans="1:8" ht="12.75" x14ac:dyDescent="0.2">
      <c r="A377" s="85">
        <v>146950</v>
      </c>
      <c r="B377" s="86" t="s">
        <v>1674</v>
      </c>
      <c r="C377" s="80" t="s">
        <v>1585</v>
      </c>
      <c r="D377" s="87">
        <v>1</v>
      </c>
      <c r="E377" s="87">
        <v>1</v>
      </c>
      <c r="F377" s="83">
        <f>VLOOKUP(A377,'26.1. cuc'!$A$2:$C$2088,3,FALSE)</f>
        <v>0</v>
      </c>
      <c r="G377" s="83">
        <f t="shared" si="8"/>
        <v>0</v>
      </c>
      <c r="H377" s="89"/>
    </row>
    <row r="378" spans="1:8" ht="12.75" x14ac:dyDescent="0.2">
      <c r="A378" s="85">
        <v>147030</v>
      </c>
      <c r="B378" s="86" t="s">
        <v>1670</v>
      </c>
      <c r="C378" s="80" t="s">
        <v>1585</v>
      </c>
      <c r="D378" s="87">
        <v>1</v>
      </c>
      <c r="E378" s="87">
        <v>1</v>
      </c>
      <c r="F378" s="83">
        <f>VLOOKUP(A378,'26.1. cuc'!$A$2:$C$2088,3,FALSE)</f>
        <v>0</v>
      </c>
      <c r="G378" s="83">
        <f t="shared" si="8"/>
        <v>0</v>
      </c>
      <c r="H378" s="89"/>
    </row>
    <row r="379" spans="1:8" ht="12.75" x14ac:dyDescent="0.2">
      <c r="A379" s="85">
        <v>147035</v>
      </c>
      <c r="B379" s="86" t="s">
        <v>1671</v>
      </c>
      <c r="C379" s="80" t="s">
        <v>1585</v>
      </c>
      <c r="D379" s="87">
        <v>1</v>
      </c>
      <c r="E379" s="87">
        <v>1</v>
      </c>
      <c r="F379" s="83">
        <f>VLOOKUP(A379,'26.1. cuc'!$A$2:$C$2088,3,FALSE)</f>
        <v>0</v>
      </c>
      <c r="G379" s="83">
        <f t="shared" si="8"/>
        <v>0</v>
      </c>
      <c r="H379" s="89"/>
    </row>
    <row r="380" spans="1:8" ht="12.75" x14ac:dyDescent="0.2">
      <c r="A380" s="85">
        <v>147040</v>
      </c>
      <c r="B380" s="86" t="s">
        <v>1672</v>
      </c>
      <c r="C380" s="80" t="s">
        <v>1585</v>
      </c>
      <c r="D380" s="87">
        <v>1</v>
      </c>
      <c r="E380" s="87">
        <v>1</v>
      </c>
      <c r="F380" s="83">
        <f>VLOOKUP(A380,'26.1. cuc'!$A$2:$C$2088,3,FALSE)</f>
        <v>0</v>
      </c>
      <c r="G380" s="83">
        <f t="shared" si="8"/>
        <v>0</v>
      </c>
      <c r="H380" s="89"/>
    </row>
    <row r="381" spans="1:8" ht="12.75" x14ac:dyDescent="0.2">
      <c r="A381" s="85">
        <v>147045</v>
      </c>
      <c r="B381" s="86" t="s">
        <v>1673</v>
      </c>
      <c r="C381" s="80" t="s">
        <v>1585</v>
      </c>
      <c r="D381" s="87">
        <v>1</v>
      </c>
      <c r="E381" s="87">
        <v>1</v>
      </c>
      <c r="F381" s="83">
        <f>VLOOKUP(A381,'26.1. cuc'!$A$2:$C$2088,3,FALSE)</f>
        <v>0</v>
      </c>
      <c r="G381" s="83">
        <f t="shared" si="8"/>
        <v>0</v>
      </c>
      <c r="H381" s="89"/>
    </row>
    <row r="382" spans="1:8" ht="12.75" x14ac:dyDescent="0.2">
      <c r="A382" s="85">
        <v>147050</v>
      </c>
      <c r="B382" s="86" t="s">
        <v>1674</v>
      </c>
      <c r="C382" s="80" t="s">
        <v>1585</v>
      </c>
      <c r="D382" s="87">
        <v>1</v>
      </c>
      <c r="E382" s="87">
        <v>1</v>
      </c>
      <c r="F382" s="83">
        <f>VLOOKUP(A382,'26.1. cuc'!$A$2:$C$2088,3,FALSE)</f>
        <v>0</v>
      </c>
      <c r="G382" s="83">
        <f t="shared" si="8"/>
        <v>0</v>
      </c>
      <c r="H382" s="89"/>
    </row>
    <row r="383" spans="1:8" ht="12.75" x14ac:dyDescent="0.2">
      <c r="A383" s="85">
        <v>147105</v>
      </c>
      <c r="B383" s="86" t="s">
        <v>1579</v>
      </c>
      <c r="C383" s="80" t="s">
        <v>1585</v>
      </c>
      <c r="D383" s="87">
        <v>1</v>
      </c>
      <c r="E383" s="87">
        <v>1</v>
      </c>
      <c r="F383" s="83">
        <f>VLOOKUP(A383,'26.1. cuc'!$A$2:$C$2088,3,FALSE)</f>
        <v>0</v>
      </c>
      <c r="G383" s="83">
        <f t="shared" si="8"/>
        <v>0</v>
      </c>
      <c r="H383" s="89"/>
    </row>
    <row r="384" spans="1:8" ht="12.75" x14ac:dyDescent="0.2">
      <c r="A384" s="85">
        <v>147110</v>
      </c>
      <c r="B384" s="86" t="s">
        <v>1580</v>
      </c>
      <c r="C384" s="80" t="s">
        <v>1585</v>
      </c>
      <c r="D384" s="87">
        <v>1</v>
      </c>
      <c r="E384" s="87">
        <v>1</v>
      </c>
      <c r="F384" s="83">
        <f>VLOOKUP(A384,'26.1. cuc'!$A$2:$C$2088,3,FALSE)</f>
        <v>0</v>
      </c>
      <c r="G384" s="83">
        <f t="shared" si="8"/>
        <v>0</v>
      </c>
      <c r="H384" s="89"/>
    </row>
    <row r="385" spans="1:8" ht="12.75" x14ac:dyDescent="0.2">
      <c r="A385" s="85">
        <v>147115</v>
      </c>
      <c r="B385" s="86" t="s">
        <v>1581</v>
      </c>
      <c r="C385" s="80" t="s">
        <v>1585</v>
      </c>
      <c r="D385" s="87">
        <v>1</v>
      </c>
      <c r="E385" s="87">
        <v>1</v>
      </c>
      <c r="F385" s="83">
        <f>VLOOKUP(A385,'26.1. cuc'!$A$2:$C$2088,3,FALSE)</f>
        <v>0</v>
      </c>
      <c r="G385" s="83">
        <f t="shared" si="8"/>
        <v>0</v>
      </c>
      <c r="H385" s="89"/>
    </row>
    <row r="386" spans="1:8" ht="12.75" x14ac:dyDescent="0.2">
      <c r="A386" s="85">
        <v>147120</v>
      </c>
      <c r="B386" s="86" t="s">
        <v>1582</v>
      </c>
      <c r="C386" s="80" t="s">
        <v>1585</v>
      </c>
      <c r="D386" s="87">
        <v>1</v>
      </c>
      <c r="E386" s="87">
        <v>1</v>
      </c>
      <c r="F386" s="83">
        <f>VLOOKUP(A386,'26.1. cuc'!$A$2:$C$2088,3,FALSE)</f>
        <v>0</v>
      </c>
      <c r="G386" s="83">
        <f t="shared" si="8"/>
        <v>0</v>
      </c>
      <c r="H386" s="89"/>
    </row>
    <row r="387" spans="1:8" ht="12.75" x14ac:dyDescent="0.2">
      <c r="A387" s="85">
        <v>147125</v>
      </c>
      <c r="B387" s="86" t="s">
        <v>1583</v>
      </c>
      <c r="C387" s="80" t="s">
        <v>1585</v>
      </c>
      <c r="D387" s="87">
        <v>1</v>
      </c>
      <c r="E387" s="87">
        <v>1</v>
      </c>
      <c r="F387" s="83">
        <f>VLOOKUP(A387,'26.1. cuc'!$A$2:$C$2088,3,FALSE)</f>
        <v>0</v>
      </c>
      <c r="G387" s="83">
        <f t="shared" si="8"/>
        <v>0</v>
      </c>
      <c r="H387" s="89"/>
    </row>
    <row r="388" spans="1:8" ht="12.75" x14ac:dyDescent="0.2">
      <c r="A388" s="85">
        <v>147130</v>
      </c>
      <c r="B388" s="86" t="s">
        <v>1670</v>
      </c>
      <c r="C388" s="80" t="s">
        <v>1585</v>
      </c>
      <c r="D388" s="87">
        <v>1</v>
      </c>
      <c r="E388" s="87">
        <v>1</v>
      </c>
      <c r="F388" s="83">
        <f>VLOOKUP(A388,'26.1. cuc'!$A$2:$C$2088,3,FALSE)</f>
        <v>0</v>
      </c>
      <c r="G388" s="83">
        <f t="shared" si="8"/>
        <v>0</v>
      </c>
      <c r="H388" s="89"/>
    </row>
    <row r="389" spans="1:8" ht="12.75" x14ac:dyDescent="0.2">
      <c r="A389" s="85">
        <v>147135</v>
      </c>
      <c r="B389" s="86" t="s">
        <v>1671</v>
      </c>
      <c r="C389" s="80" t="s">
        <v>1585</v>
      </c>
      <c r="D389" s="87">
        <v>1</v>
      </c>
      <c r="E389" s="87">
        <v>1</v>
      </c>
      <c r="F389" s="83">
        <f>VLOOKUP(A389,'26.1. cuc'!$A$2:$C$2088,3,FALSE)</f>
        <v>0</v>
      </c>
      <c r="G389" s="83">
        <f t="shared" si="8"/>
        <v>0</v>
      </c>
      <c r="H389" s="89"/>
    </row>
    <row r="390" spans="1:8" ht="12.75" x14ac:dyDescent="0.2">
      <c r="A390" s="85">
        <v>147140</v>
      </c>
      <c r="B390" s="86" t="s">
        <v>1672</v>
      </c>
      <c r="C390" s="80" t="s">
        <v>1585</v>
      </c>
      <c r="D390" s="87">
        <v>1</v>
      </c>
      <c r="E390" s="87">
        <v>1</v>
      </c>
      <c r="F390" s="83">
        <f>VLOOKUP(A390,'26.1. cuc'!$A$2:$C$2088,3,FALSE)</f>
        <v>0</v>
      </c>
      <c r="G390" s="83">
        <f t="shared" si="8"/>
        <v>0</v>
      </c>
      <c r="H390" s="89"/>
    </row>
    <row r="391" spans="1:8" ht="12.75" x14ac:dyDescent="0.2">
      <c r="A391" s="85">
        <v>147145</v>
      </c>
      <c r="B391" s="86" t="s">
        <v>1673</v>
      </c>
      <c r="C391" s="80" t="s">
        <v>1585</v>
      </c>
      <c r="D391" s="87">
        <v>1</v>
      </c>
      <c r="E391" s="87">
        <v>1</v>
      </c>
      <c r="F391" s="83">
        <f>VLOOKUP(A391,'26.1. cuc'!$A$2:$C$2088,3,FALSE)</f>
        <v>0</v>
      </c>
      <c r="G391" s="83">
        <f t="shared" si="8"/>
        <v>0</v>
      </c>
      <c r="H391" s="89"/>
    </row>
    <row r="392" spans="1:8" ht="12.75" x14ac:dyDescent="0.2">
      <c r="A392" s="85">
        <v>147150</v>
      </c>
      <c r="B392" s="86" t="s">
        <v>1674</v>
      </c>
      <c r="C392" s="80" t="s">
        <v>1585</v>
      </c>
      <c r="D392" s="87">
        <v>1</v>
      </c>
      <c r="E392" s="87">
        <v>1</v>
      </c>
      <c r="F392" s="83">
        <f>VLOOKUP(A392,'26.1. cuc'!$A$2:$C$2088,3,FALSE)</f>
        <v>0</v>
      </c>
      <c r="G392" s="83">
        <f t="shared" si="8"/>
        <v>0</v>
      </c>
      <c r="H392" s="89"/>
    </row>
    <row r="393" spans="1:8" ht="12.75" x14ac:dyDescent="0.2">
      <c r="A393" s="85">
        <v>147205</v>
      </c>
      <c r="B393" s="86" t="s">
        <v>1675</v>
      </c>
      <c r="C393" s="80" t="s">
        <v>1585</v>
      </c>
      <c r="D393" s="87">
        <v>1</v>
      </c>
      <c r="E393" s="87">
        <v>1</v>
      </c>
      <c r="F393" s="83">
        <f>VLOOKUP(A393,'26.1. cuc'!$A$2:$C$2088,3,FALSE)</f>
        <v>0</v>
      </c>
      <c r="G393" s="83">
        <f t="shared" si="8"/>
        <v>0</v>
      </c>
      <c r="H393" s="89"/>
    </row>
    <row r="394" spans="1:8" ht="12.75" x14ac:dyDescent="0.2">
      <c r="A394" s="85">
        <v>147210</v>
      </c>
      <c r="B394" s="86" t="s">
        <v>1676</v>
      </c>
      <c r="C394" s="80" t="s">
        <v>1585</v>
      </c>
      <c r="D394" s="87">
        <v>1</v>
      </c>
      <c r="E394" s="87">
        <v>1</v>
      </c>
      <c r="F394" s="83">
        <f>VLOOKUP(A394,'26.1. cuc'!$A$2:$C$2088,3,FALSE)</f>
        <v>0</v>
      </c>
      <c r="G394" s="83">
        <f t="shared" si="8"/>
        <v>0</v>
      </c>
      <c r="H394" s="89"/>
    </row>
    <row r="395" spans="1:8" ht="12.75" x14ac:dyDescent="0.2">
      <c r="A395" s="85">
        <v>147215</v>
      </c>
      <c r="B395" s="86" t="s">
        <v>1677</v>
      </c>
      <c r="C395" s="80" t="s">
        <v>1585</v>
      </c>
      <c r="D395" s="87">
        <v>1</v>
      </c>
      <c r="E395" s="87">
        <v>1</v>
      </c>
      <c r="F395" s="83">
        <f>VLOOKUP(A395,'26.1. cuc'!$A$2:$C$2088,3,FALSE)</f>
        <v>0</v>
      </c>
      <c r="G395" s="83">
        <f t="shared" si="8"/>
        <v>0</v>
      </c>
      <c r="H395" s="89"/>
    </row>
    <row r="396" spans="1:8" ht="12.75" x14ac:dyDescent="0.2">
      <c r="A396" s="85">
        <v>147220</v>
      </c>
      <c r="B396" s="86" t="s">
        <v>1678</v>
      </c>
      <c r="C396" s="80" t="s">
        <v>1585</v>
      </c>
      <c r="D396" s="87">
        <v>1</v>
      </c>
      <c r="E396" s="87">
        <v>1</v>
      </c>
      <c r="F396" s="83">
        <f>VLOOKUP(A396,'26.1. cuc'!$A$2:$C$2088,3,FALSE)</f>
        <v>0</v>
      </c>
      <c r="G396" s="83">
        <f t="shared" si="8"/>
        <v>0</v>
      </c>
      <c r="H396" s="89"/>
    </row>
    <row r="397" spans="1:8" ht="12.75" x14ac:dyDescent="0.2">
      <c r="A397" s="85">
        <v>147225</v>
      </c>
      <c r="B397" s="86" t="s">
        <v>1679</v>
      </c>
      <c r="C397" s="80" t="s">
        <v>1585</v>
      </c>
      <c r="D397" s="87">
        <v>1</v>
      </c>
      <c r="E397" s="87">
        <v>1</v>
      </c>
      <c r="F397" s="83">
        <f>VLOOKUP(A397,'26.1. cuc'!$A$2:$C$2088,3,FALSE)</f>
        <v>0</v>
      </c>
      <c r="G397" s="83">
        <f t="shared" si="8"/>
        <v>0</v>
      </c>
      <c r="H397" s="89"/>
    </row>
    <row r="398" spans="1:8" ht="12.75" x14ac:dyDescent="0.2">
      <c r="A398" s="85">
        <v>147230</v>
      </c>
      <c r="B398" s="86" t="s">
        <v>1680</v>
      </c>
      <c r="C398" s="80" t="s">
        <v>1585</v>
      </c>
      <c r="D398" s="87">
        <v>1</v>
      </c>
      <c r="E398" s="87">
        <v>1</v>
      </c>
      <c r="F398" s="83">
        <f>VLOOKUP(A398,'26.1. cuc'!$A$2:$C$2088,3,FALSE)</f>
        <v>0</v>
      </c>
      <c r="G398" s="83">
        <f t="shared" si="8"/>
        <v>0</v>
      </c>
      <c r="H398" s="89"/>
    </row>
    <row r="399" spans="1:8" ht="12.75" x14ac:dyDescent="0.2">
      <c r="A399" s="85">
        <v>147235</v>
      </c>
      <c r="B399" s="86" t="s">
        <v>1681</v>
      </c>
      <c r="C399" s="80" t="s">
        <v>1585</v>
      </c>
      <c r="D399" s="87">
        <v>1</v>
      </c>
      <c r="E399" s="87">
        <v>1</v>
      </c>
      <c r="F399" s="83">
        <f>VLOOKUP(A399,'26.1. cuc'!$A$2:$C$2088,3,FALSE)</f>
        <v>0</v>
      </c>
      <c r="G399" s="83">
        <f t="shared" si="8"/>
        <v>0</v>
      </c>
      <c r="H399" s="89"/>
    </row>
    <row r="400" spans="1:8" ht="12.75" x14ac:dyDescent="0.2">
      <c r="A400" s="85">
        <v>147240</v>
      </c>
      <c r="B400" s="86" t="s">
        <v>1682</v>
      </c>
      <c r="C400" s="80" t="s">
        <v>1585</v>
      </c>
      <c r="D400" s="87">
        <v>1</v>
      </c>
      <c r="E400" s="87">
        <v>1</v>
      </c>
      <c r="F400" s="83">
        <f>VLOOKUP(A400,'26.1. cuc'!$A$2:$C$2088,3,FALSE)</f>
        <v>0</v>
      </c>
      <c r="G400" s="83">
        <f t="shared" si="8"/>
        <v>0</v>
      </c>
      <c r="H400" s="89"/>
    </row>
    <row r="401" spans="1:8" ht="12.75" x14ac:dyDescent="0.2">
      <c r="A401" s="85">
        <v>147245</v>
      </c>
      <c r="B401" s="86" t="s">
        <v>1683</v>
      </c>
      <c r="C401" s="80" t="s">
        <v>1585</v>
      </c>
      <c r="D401" s="87">
        <v>1</v>
      </c>
      <c r="E401" s="87">
        <v>1</v>
      </c>
      <c r="F401" s="83">
        <f>VLOOKUP(A401,'26.1. cuc'!$A$2:$C$2088,3,FALSE)</f>
        <v>0</v>
      </c>
      <c r="G401" s="83">
        <f t="shared" si="8"/>
        <v>0</v>
      </c>
      <c r="H401" s="89"/>
    </row>
    <row r="402" spans="1:8" ht="12.75" x14ac:dyDescent="0.2">
      <c r="A402" s="85">
        <v>147250</v>
      </c>
      <c r="B402" s="86" t="s">
        <v>1684</v>
      </c>
      <c r="C402" s="80" t="s">
        <v>1585</v>
      </c>
      <c r="D402" s="87">
        <v>1</v>
      </c>
      <c r="E402" s="87">
        <v>1</v>
      </c>
      <c r="F402" s="83">
        <f>VLOOKUP(A402,'26.1. cuc'!$A$2:$C$2088,3,FALSE)</f>
        <v>0</v>
      </c>
      <c r="G402" s="83">
        <f t="shared" si="8"/>
        <v>0</v>
      </c>
      <c r="H402" s="89"/>
    </row>
    <row r="403" spans="1:8" ht="12.75" x14ac:dyDescent="0.2">
      <c r="A403" s="85">
        <v>147305</v>
      </c>
      <c r="B403" s="86" t="s">
        <v>1685</v>
      </c>
      <c r="C403" s="80" t="s">
        <v>1585</v>
      </c>
      <c r="D403" s="87">
        <v>1</v>
      </c>
      <c r="E403" s="87">
        <v>1</v>
      </c>
      <c r="F403" s="83">
        <f>VLOOKUP(A403,'26.1. cuc'!$A$2:$C$2088,3,FALSE)</f>
        <v>0</v>
      </c>
      <c r="G403" s="83">
        <f t="shared" si="8"/>
        <v>0</v>
      </c>
      <c r="H403" s="89"/>
    </row>
    <row r="404" spans="1:8" ht="12.75" x14ac:dyDescent="0.2">
      <c r="A404" s="85">
        <v>147310</v>
      </c>
      <c r="B404" s="86" t="s">
        <v>1686</v>
      </c>
      <c r="C404" s="80" t="s">
        <v>1585</v>
      </c>
      <c r="D404" s="87">
        <v>1</v>
      </c>
      <c r="E404" s="87">
        <v>1</v>
      </c>
      <c r="F404" s="83">
        <f>VLOOKUP(A404,'26.1. cuc'!$A$2:$C$2088,3,FALSE)</f>
        <v>0</v>
      </c>
      <c r="G404" s="83">
        <f t="shared" si="8"/>
        <v>0</v>
      </c>
      <c r="H404" s="89"/>
    </row>
    <row r="405" spans="1:8" ht="12.75" x14ac:dyDescent="0.2">
      <c r="A405" s="85">
        <v>147315</v>
      </c>
      <c r="B405" s="86" t="s">
        <v>1687</v>
      </c>
      <c r="C405" s="80" t="s">
        <v>1585</v>
      </c>
      <c r="D405" s="87">
        <v>1</v>
      </c>
      <c r="E405" s="87">
        <v>1</v>
      </c>
      <c r="F405" s="83">
        <f>VLOOKUP(A405,'26.1. cuc'!$A$2:$C$2088,3,FALSE)</f>
        <v>0</v>
      </c>
      <c r="G405" s="83">
        <f t="shared" si="8"/>
        <v>0</v>
      </c>
      <c r="H405" s="89"/>
    </row>
    <row r="406" spans="1:8" ht="12.75" x14ac:dyDescent="0.2">
      <c r="A406" s="85">
        <v>147320</v>
      </c>
      <c r="B406" s="86" t="s">
        <v>1688</v>
      </c>
      <c r="C406" s="80" t="s">
        <v>1585</v>
      </c>
      <c r="D406" s="87">
        <v>1</v>
      </c>
      <c r="E406" s="87">
        <v>1</v>
      </c>
      <c r="F406" s="83">
        <f>VLOOKUP(A406,'26.1. cuc'!$A$2:$C$2088,3,FALSE)</f>
        <v>8735051.6300000008</v>
      </c>
      <c r="G406" s="83">
        <f t="shared" si="8"/>
        <v>8735051.6300000008</v>
      </c>
      <c r="H406" s="89"/>
    </row>
    <row r="407" spans="1:8" ht="12.75" x14ac:dyDescent="0.2">
      <c r="A407" s="85">
        <v>147325</v>
      </c>
      <c r="B407" s="86" t="s">
        <v>1689</v>
      </c>
      <c r="C407" s="80" t="s">
        <v>1585</v>
      </c>
      <c r="D407" s="87">
        <v>1</v>
      </c>
      <c r="E407" s="87">
        <v>1</v>
      </c>
      <c r="F407" s="83">
        <f>VLOOKUP(A407,'26.1. cuc'!$A$2:$C$2088,3,FALSE)</f>
        <v>0</v>
      </c>
      <c r="G407" s="83">
        <f t="shared" si="8"/>
        <v>0</v>
      </c>
      <c r="H407" s="89"/>
    </row>
    <row r="408" spans="1:8" ht="12.75" x14ac:dyDescent="0.2">
      <c r="A408" s="85">
        <v>147330</v>
      </c>
      <c r="B408" s="86" t="s">
        <v>1690</v>
      </c>
      <c r="C408" s="80" t="s">
        <v>1585</v>
      </c>
      <c r="D408" s="87">
        <v>1</v>
      </c>
      <c r="E408" s="87">
        <v>1</v>
      </c>
      <c r="F408" s="83">
        <f>VLOOKUP(A408,'26.1. cuc'!$A$2:$C$2088,3,FALSE)</f>
        <v>0</v>
      </c>
      <c r="G408" s="83">
        <f t="shared" si="8"/>
        <v>0</v>
      </c>
      <c r="H408" s="89"/>
    </row>
    <row r="409" spans="1:8" ht="12.75" x14ac:dyDescent="0.2">
      <c r="A409" s="85">
        <v>147395</v>
      </c>
      <c r="B409" s="86" t="s">
        <v>1691</v>
      </c>
      <c r="C409" s="80" t="s">
        <v>1585</v>
      </c>
      <c r="D409" s="87">
        <v>1</v>
      </c>
      <c r="E409" s="87">
        <v>1</v>
      </c>
      <c r="F409" s="83">
        <f>VLOOKUP(A409,'26.1. cuc'!$A$2:$C$2088,3,FALSE)</f>
        <v>24672726</v>
      </c>
      <c r="G409" s="83">
        <f t="shared" ref="G409:G472" si="9">IF($G$2="CAYC",+D409*F409,+E409*F409)</f>
        <v>24672726</v>
      </c>
      <c r="H409" s="89"/>
    </row>
    <row r="410" spans="1:8" ht="12.75" x14ac:dyDescent="0.2">
      <c r="A410" s="85">
        <v>147399</v>
      </c>
      <c r="B410" s="86" t="s">
        <v>1692</v>
      </c>
      <c r="C410" s="80" t="s">
        <v>1585</v>
      </c>
      <c r="D410" s="87">
        <v>1</v>
      </c>
      <c r="E410" s="87">
        <v>1</v>
      </c>
      <c r="F410" s="83">
        <f>-VLOOKUP(A410,'26.1. cuc'!$A$2:$C$2088,3,FALSE)</f>
        <v>-295538</v>
      </c>
      <c r="G410" s="83">
        <f t="shared" si="9"/>
        <v>-295538</v>
      </c>
      <c r="H410" s="89"/>
    </row>
    <row r="411" spans="1:8" ht="12.75" x14ac:dyDescent="0.2">
      <c r="A411" s="85">
        <v>147405</v>
      </c>
      <c r="B411" s="86" t="s">
        <v>1573</v>
      </c>
      <c r="C411" s="80" t="s">
        <v>1585</v>
      </c>
      <c r="D411" s="87">
        <v>1</v>
      </c>
      <c r="E411" s="87">
        <v>1</v>
      </c>
      <c r="F411" s="83">
        <f>VLOOKUP(A411,'26.1. cuc'!$A$2:$C$2088,3,FALSE)</f>
        <v>0</v>
      </c>
      <c r="G411" s="83">
        <f t="shared" si="9"/>
        <v>0</v>
      </c>
      <c r="H411" s="89"/>
    </row>
    <row r="412" spans="1:8" ht="12.75" x14ac:dyDescent="0.2">
      <c r="A412" s="85">
        <v>147410</v>
      </c>
      <c r="B412" s="86" t="s">
        <v>1575</v>
      </c>
      <c r="C412" s="80" t="s">
        <v>1585</v>
      </c>
      <c r="D412" s="87">
        <v>1</v>
      </c>
      <c r="E412" s="87">
        <v>1</v>
      </c>
      <c r="F412" s="83">
        <f>VLOOKUP(A412,'26.1. cuc'!$A$2:$C$2088,3,FALSE)</f>
        <v>0</v>
      </c>
      <c r="G412" s="83">
        <f t="shared" si="9"/>
        <v>0</v>
      </c>
      <c r="H412" s="89"/>
    </row>
    <row r="413" spans="1:8" ht="12.75" x14ac:dyDescent="0.2">
      <c r="A413" s="85">
        <v>147415</v>
      </c>
      <c r="B413" s="86" t="s">
        <v>1576</v>
      </c>
      <c r="C413" s="80" t="s">
        <v>1585</v>
      </c>
      <c r="D413" s="87">
        <v>1</v>
      </c>
      <c r="E413" s="87">
        <v>1</v>
      </c>
      <c r="F413" s="83">
        <f>VLOOKUP(A413,'26.1. cuc'!$A$2:$C$2088,3,FALSE)</f>
        <v>0</v>
      </c>
      <c r="G413" s="83">
        <f t="shared" si="9"/>
        <v>0</v>
      </c>
      <c r="H413" s="89"/>
    </row>
    <row r="414" spans="1:8" ht="12.75" x14ac:dyDescent="0.2">
      <c r="A414" s="85">
        <v>147420</v>
      </c>
      <c r="B414" s="86" t="s">
        <v>1577</v>
      </c>
      <c r="C414" s="80" t="s">
        <v>1585</v>
      </c>
      <c r="D414" s="87">
        <v>1</v>
      </c>
      <c r="E414" s="87">
        <v>1</v>
      </c>
      <c r="F414" s="83">
        <f>VLOOKUP(A414,'26.1. cuc'!$A$2:$C$2088,3,FALSE)</f>
        <v>0</v>
      </c>
      <c r="G414" s="83">
        <f t="shared" si="9"/>
        <v>0</v>
      </c>
      <c r="H414" s="89"/>
    </row>
    <row r="415" spans="1:8" ht="12.75" x14ac:dyDescent="0.2">
      <c r="A415" s="85">
        <v>147425</v>
      </c>
      <c r="B415" s="86" t="s">
        <v>1578</v>
      </c>
      <c r="C415" s="80" t="s">
        <v>1585</v>
      </c>
      <c r="D415" s="87">
        <v>1</v>
      </c>
      <c r="E415" s="87">
        <v>1</v>
      </c>
      <c r="F415" s="83">
        <f>VLOOKUP(A415,'26.1. cuc'!$A$2:$C$2088,3,FALSE)</f>
        <v>0</v>
      </c>
      <c r="G415" s="83">
        <f t="shared" si="9"/>
        <v>0</v>
      </c>
      <c r="H415" s="89"/>
    </row>
    <row r="416" spans="1:8" ht="12.75" x14ac:dyDescent="0.2">
      <c r="A416" s="85">
        <v>147505</v>
      </c>
      <c r="B416" s="86" t="s">
        <v>1573</v>
      </c>
      <c r="C416" s="80" t="s">
        <v>1585</v>
      </c>
      <c r="D416" s="87">
        <v>1</v>
      </c>
      <c r="E416" s="87">
        <v>1</v>
      </c>
      <c r="F416" s="83">
        <f>VLOOKUP(A416,'26.1. cuc'!$A$2:$C$2088,3,FALSE)</f>
        <v>0</v>
      </c>
      <c r="G416" s="83">
        <f t="shared" si="9"/>
        <v>0</v>
      </c>
      <c r="H416" s="89"/>
    </row>
    <row r="417" spans="1:8" ht="12.75" x14ac:dyDescent="0.2">
      <c r="A417" s="85">
        <v>147510</v>
      </c>
      <c r="B417" s="86" t="s">
        <v>1575</v>
      </c>
      <c r="C417" s="80" t="s">
        <v>1585</v>
      </c>
      <c r="D417" s="87">
        <v>1</v>
      </c>
      <c r="E417" s="87">
        <v>1</v>
      </c>
      <c r="F417" s="83">
        <f>VLOOKUP(A417,'26.1. cuc'!$A$2:$C$2088,3,FALSE)</f>
        <v>0</v>
      </c>
      <c r="G417" s="83">
        <f t="shared" si="9"/>
        <v>0</v>
      </c>
      <c r="H417" s="89"/>
    </row>
    <row r="418" spans="1:8" ht="12.75" x14ac:dyDescent="0.2">
      <c r="A418" s="85">
        <v>147515</v>
      </c>
      <c r="B418" s="86" t="s">
        <v>1576</v>
      </c>
      <c r="C418" s="80" t="s">
        <v>1585</v>
      </c>
      <c r="D418" s="87">
        <v>1</v>
      </c>
      <c r="E418" s="87">
        <v>1</v>
      </c>
      <c r="F418" s="83">
        <f>VLOOKUP(A418,'26.1. cuc'!$A$2:$C$2088,3,FALSE)</f>
        <v>0</v>
      </c>
      <c r="G418" s="83">
        <f t="shared" si="9"/>
        <v>0</v>
      </c>
      <c r="H418" s="89"/>
    </row>
    <row r="419" spans="1:8" ht="12.75" x14ac:dyDescent="0.2">
      <c r="A419" s="85">
        <v>147520</v>
      </c>
      <c r="B419" s="86" t="s">
        <v>1577</v>
      </c>
      <c r="C419" s="80" t="s">
        <v>1585</v>
      </c>
      <c r="D419" s="87">
        <v>1</v>
      </c>
      <c r="E419" s="87">
        <v>1</v>
      </c>
      <c r="F419" s="83">
        <f>VLOOKUP(A419,'26.1. cuc'!$A$2:$C$2088,3,FALSE)</f>
        <v>0</v>
      </c>
      <c r="G419" s="83">
        <f t="shared" si="9"/>
        <v>0</v>
      </c>
      <c r="H419" s="89"/>
    </row>
    <row r="420" spans="1:8" ht="12.75" x14ac:dyDescent="0.2">
      <c r="A420" s="85">
        <v>147525</v>
      </c>
      <c r="B420" s="86" t="s">
        <v>1578</v>
      </c>
      <c r="C420" s="80" t="s">
        <v>1585</v>
      </c>
      <c r="D420" s="87">
        <v>1</v>
      </c>
      <c r="E420" s="87">
        <v>1</v>
      </c>
      <c r="F420" s="83">
        <f>VLOOKUP(A420,'26.1. cuc'!$A$2:$C$2088,3,FALSE)</f>
        <v>0</v>
      </c>
      <c r="G420" s="83">
        <f t="shared" si="9"/>
        <v>0</v>
      </c>
      <c r="H420" s="89"/>
    </row>
    <row r="421" spans="1:8" ht="12.75" x14ac:dyDescent="0.2">
      <c r="A421" s="85">
        <v>160505</v>
      </c>
      <c r="B421" s="86" t="s">
        <v>1693</v>
      </c>
      <c r="C421" s="80" t="s">
        <v>1585</v>
      </c>
      <c r="D421" s="87">
        <v>1</v>
      </c>
      <c r="E421" s="87">
        <v>1</v>
      </c>
      <c r="F421" s="83">
        <f>VLOOKUP(A421,'26.1. cuc'!$A$2:$C$2088,3,FALSE)</f>
        <v>701207736.99000001</v>
      </c>
      <c r="G421" s="83">
        <f t="shared" si="9"/>
        <v>701207736.99000001</v>
      </c>
      <c r="H421" s="89"/>
    </row>
    <row r="422" spans="1:8" ht="12.75" x14ac:dyDescent="0.2">
      <c r="A422" s="85">
        <v>160510</v>
      </c>
      <c r="B422" s="86" t="s">
        <v>1694</v>
      </c>
      <c r="C422" s="80" t="s">
        <v>1585</v>
      </c>
      <c r="D422" s="87">
        <v>1</v>
      </c>
      <c r="E422" s="87">
        <v>1</v>
      </c>
      <c r="F422" s="83">
        <f>VLOOKUP(A422,'26.1. cuc'!$A$2:$C$2088,3,FALSE)</f>
        <v>9973570</v>
      </c>
      <c r="G422" s="83">
        <f t="shared" si="9"/>
        <v>9973570</v>
      </c>
      <c r="H422" s="89"/>
    </row>
    <row r="423" spans="1:8" ht="12.75" x14ac:dyDescent="0.2">
      <c r="A423" s="85">
        <v>160515</v>
      </c>
      <c r="B423" s="86" t="s">
        <v>1695</v>
      </c>
      <c r="C423" s="80" t="s">
        <v>1585</v>
      </c>
      <c r="D423" s="87">
        <v>1</v>
      </c>
      <c r="E423" s="87">
        <v>1</v>
      </c>
      <c r="F423" s="83">
        <f>VLOOKUP(A423,'26.1. cuc'!$A$2:$C$2088,3,FALSE)</f>
        <v>1666130</v>
      </c>
      <c r="G423" s="83">
        <f t="shared" si="9"/>
        <v>1666130</v>
      </c>
      <c r="H423" s="89"/>
    </row>
    <row r="424" spans="1:8" ht="12.75" x14ac:dyDescent="0.2">
      <c r="A424" s="85">
        <v>160520</v>
      </c>
      <c r="B424" s="86" t="s">
        <v>1696</v>
      </c>
      <c r="C424" s="80" t="s">
        <v>1585</v>
      </c>
      <c r="D424" s="87">
        <v>1</v>
      </c>
      <c r="E424" s="87">
        <v>1</v>
      </c>
      <c r="F424" s="83">
        <f>VLOOKUP(A424,'26.1. cuc'!$A$2:$C$2088,3,FALSE)</f>
        <v>33280460.600000001</v>
      </c>
      <c r="G424" s="83">
        <f t="shared" si="9"/>
        <v>33280460.600000001</v>
      </c>
      <c r="H424" s="89"/>
    </row>
    <row r="425" spans="1:8" ht="12.75" x14ac:dyDescent="0.2">
      <c r="A425" s="85">
        <v>160599</v>
      </c>
      <c r="B425" s="86" t="s">
        <v>1697</v>
      </c>
      <c r="C425" s="80" t="s">
        <v>1585</v>
      </c>
      <c r="D425" s="87">
        <v>1</v>
      </c>
      <c r="E425" s="87">
        <v>1</v>
      </c>
      <c r="F425" s="83">
        <f>-VLOOKUP(A425,'26.1. cuc'!$A$2:$C$2088,3,FALSE)</f>
        <v>-28079105.109999999</v>
      </c>
      <c r="G425" s="83">
        <f t="shared" si="9"/>
        <v>-28079105.109999999</v>
      </c>
      <c r="H425" s="89"/>
    </row>
    <row r="426" spans="1:8" ht="12.75" x14ac:dyDescent="0.2">
      <c r="A426" s="85">
        <v>161005</v>
      </c>
      <c r="B426" s="86" t="s">
        <v>1693</v>
      </c>
      <c r="C426" s="80" t="s">
        <v>1585</v>
      </c>
      <c r="D426" s="87">
        <v>1</v>
      </c>
      <c r="E426" s="87">
        <v>1</v>
      </c>
      <c r="F426" s="83">
        <f>VLOOKUP(A426,'26.1. cuc'!$A$2:$C$2088,3,FALSE)</f>
        <v>39853497</v>
      </c>
      <c r="G426" s="83">
        <f t="shared" si="9"/>
        <v>39853497</v>
      </c>
      <c r="H426" s="89"/>
    </row>
    <row r="427" spans="1:8" ht="12.75" x14ac:dyDescent="0.2">
      <c r="A427" s="85">
        <v>161010</v>
      </c>
      <c r="B427" s="86" t="s">
        <v>1694</v>
      </c>
      <c r="C427" s="80" t="s">
        <v>1585</v>
      </c>
      <c r="D427" s="87">
        <v>1</v>
      </c>
      <c r="E427" s="87">
        <v>1</v>
      </c>
      <c r="F427" s="83">
        <f>VLOOKUP(A427,'26.1. cuc'!$A$2:$C$2088,3,FALSE)</f>
        <v>193085</v>
      </c>
      <c r="G427" s="83">
        <f t="shared" si="9"/>
        <v>193085</v>
      </c>
      <c r="H427" s="89"/>
    </row>
    <row r="428" spans="1:8" ht="12.75" x14ac:dyDescent="0.2">
      <c r="A428" s="85">
        <v>161015</v>
      </c>
      <c r="B428" s="86" t="s">
        <v>1695</v>
      </c>
      <c r="C428" s="80" t="s">
        <v>1585</v>
      </c>
      <c r="D428" s="87">
        <v>1</v>
      </c>
      <c r="E428" s="87">
        <v>1</v>
      </c>
      <c r="F428" s="83">
        <f>VLOOKUP(A428,'26.1. cuc'!$A$2:$C$2088,3,FALSE)</f>
        <v>156719</v>
      </c>
      <c r="G428" s="83">
        <f t="shared" si="9"/>
        <v>156719</v>
      </c>
      <c r="H428" s="89"/>
    </row>
    <row r="429" spans="1:8" ht="12.75" x14ac:dyDescent="0.2">
      <c r="A429" s="85">
        <v>161020</v>
      </c>
      <c r="B429" s="86" t="s">
        <v>1696</v>
      </c>
      <c r="C429" s="80" t="s">
        <v>1585</v>
      </c>
      <c r="D429" s="87">
        <v>1</v>
      </c>
      <c r="E429" s="87">
        <v>1</v>
      </c>
      <c r="F429" s="83">
        <f>VLOOKUP(A429,'26.1. cuc'!$A$2:$C$2088,3,FALSE)</f>
        <v>4188251.28</v>
      </c>
      <c r="G429" s="83">
        <f t="shared" si="9"/>
        <v>4188251.28</v>
      </c>
      <c r="H429" s="89"/>
    </row>
    <row r="430" spans="1:8" ht="12.75" x14ac:dyDescent="0.2">
      <c r="A430" s="85">
        <v>161099</v>
      </c>
      <c r="B430" s="86" t="s">
        <v>1697</v>
      </c>
      <c r="C430" s="80" t="s">
        <v>1585</v>
      </c>
      <c r="D430" s="87">
        <v>1</v>
      </c>
      <c r="E430" s="87">
        <v>1</v>
      </c>
      <c r="F430" s="83">
        <f>-VLOOKUP(A430,'26.1. cuc'!$A$2:$C$2088,3,FALSE)</f>
        <v>-4344970.28</v>
      </c>
      <c r="G430" s="83">
        <f t="shared" si="9"/>
        <v>-4344970.28</v>
      </c>
      <c r="H430" s="89"/>
    </row>
    <row r="431" spans="1:8" ht="12.75" x14ac:dyDescent="0.2">
      <c r="A431" s="85">
        <v>161505</v>
      </c>
      <c r="B431" s="86" t="s">
        <v>1693</v>
      </c>
      <c r="C431" s="80" t="s">
        <v>1585</v>
      </c>
      <c r="D431" s="87">
        <v>1</v>
      </c>
      <c r="E431" s="87">
        <v>1</v>
      </c>
      <c r="F431" s="83">
        <f>VLOOKUP(A431,'26.1. cuc'!$A$2:$C$2088,3,FALSE)</f>
        <v>0</v>
      </c>
      <c r="G431" s="83">
        <f t="shared" si="9"/>
        <v>0</v>
      </c>
      <c r="H431" s="89"/>
    </row>
    <row r="432" spans="1:8" ht="12.75" x14ac:dyDescent="0.2">
      <c r="A432" s="85">
        <v>161510</v>
      </c>
      <c r="B432" s="86" t="s">
        <v>1694</v>
      </c>
      <c r="C432" s="80" t="s">
        <v>1585</v>
      </c>
      <c r="D432" s="87">
        <v>1</v>
      </c>
      <c r="E432" s="87">
        <v>1</v>
      </c>
      <c r="F432" s="83">
        <f>VLOOKUP(A432,'26.1. cuc'!$A$2:$C$2088,3,FALSE)</f>
        <v>0</v>
      </c>
      <c r="G432" s="83">
        <f t="shared" si="9"/>
        <v>0</v>
      </c>
      <c r="H432" s="89"/>
    </row>
    <row r="433" spans="1:8" ht="12.75" x14ac:dyDescent="0.2">
      <c r="A433" s="85">
        <v>161515</v>
      </c>
      <c r="B433" s="86" t="s">
        <v>1695</v>
      </c>
      <c r="C433" s="80" t="s">
        <v>1585</v>
      </c>
      <c r="D433" s="87">
        <v>1</v>
      </c>
      <c r="E433" s="87">
        <v>1</v>
      </c>
      <c r="F433" s="83">
        <f>VLOOKUP(A433,'26.1. cuc'!$A$2:$C$2088,3,FALSE)</f>
        <v>0</v>
      </c>
      <c r="G433" s="83">
        <f t="shared" si="9"/>
        <v>0</v>
      </c>
      <c r="H433" s="89"/>
    </row>
    <row r="434" spans="1:8" ht="12.75" x14ac:dyDescent="0.2">
      <c r="A434" s="85">
        <v>161520</v>
      </c>
      <c r="B434" s="86" t="s">
        <v>1696</v>
      </c>
      <c r="C434" s="80" t="s">
        <v>1585</v>
      </c>
      <c r="D434" s="87">
        <v>1</v>
      </c>
      <c r="E434" s="87">
        <v>1</v>
      </c>
      <c r="F434" s="83">
        <f>VLOOKUP(A434,'26.1. cuc'!$A$2:$C$2088,3,FALSE)</f>
        <v>0</v>
      </c>
      <c r="G434" s="83">
        <f t="shared" si="9"/>
        <v>0</v>
      </c>
      <c r="H434" s="89"/>
    </row>
    <row r="435" spans="1:8" ht="12.75" x14ac:dyDescent="0.2">
      <c r="A435" s="85">
        <v>161599</v>
      </c>
      <c r="B435" s="86" t="s">
        <v>1697</v>
      </c>
      <c r="C435" s="80" t="s">
        <v>1585</v>
      </c>
      <c r="D435" s="87">
        <v>1</v>
      </c>
      <c r="E435" s="87">
        <v>1</v>
      </c>
      <c r="F435" s="83">
        <f>-VLOOKUP(A435,'26.1. cuc'!$A$2:$C$2088,3,FALSE)</f>
        <v>0</v>
      </c>
      <c r="G435" s="83">
        <f t="shared" si="9"/>
        <v>0</v>
      </c>
      <c r="H435" s="89"/>
    </row>
    <row r="436" spans="1:8" ht="12.75" x14ac:dyDescent="0.2">
      <c r="A436" s="85">
        <v>162005</v>
      </c>
      <c r="B436" s="86" t="s">
        <v>1693</v>
      </c>
      <c r="C436" s="80" t="s">
        <v>1585</v>
      </c>
      <c r="D436" s="87">
        <v>1</v>
      </c>
      <c r="E436" s="87">
        <v>1</v>
      </c>
      <c r="F436" s="83">
        <f>VLOOKUP(A436,'26.1. cuc'!$A$2:$C$2088,3,FALSE)</f>
        <v>0</v>
      </c>
      <c r="G436" s="83">
        <f t="shared" si="9"/>
        <v>0</v>
      </c>
      <c r="H436" s="89"/>
    </row>
    <row r="437" spans="1:8" ht="12.75" x14ac:dyDescent="0.2">
      <c r="A437" s="85">
        <v>162010</v>
      </c>
      <c r="B437" s="86" t="s">
        <v>1694</v>
      </c>
      <c r="C437" s="80" t="s">
        <v>1585</v>
      </c>
      <c r="D437" s="87">
        <v>1</v>
      </c>
      <c r="E437" s="87">
        <v>1</v>
      </c>
      <c r="F437" s="83">
        <f>VLOOKUP(A437,'26.1. cuc'!$A$2:$C$2088,3,FALSE)</f>
        <v>0</v>
      </c>
      <c r="G437" s="83">
        <f t="shared" si="9"/>
        <v>0</v>
      </c>
      <c r="H437" s="89"/>
    </row>
    <row r="438" spans="1:8" ht="12.75" x14ac:dyDescent="0.2">
      <c r="A438" s="85">
        <v>162015</v>
      </c>
      <c r="B438" s="86" t="s">
        <v>1695</v>
      </c>
      <c r="C438" s="80" t="s">
        <v>1585</v>
      </c>
      <c r="D438" s="87">
        <v>1</v>
      </c>
      <c r="E438" s="87">
        <v>1</v>
      </c>
      <c r="F438" s="83">
        <f>VLOOKUP(A438,'26.1. cuc'!$A$2:$C$2088,3,FALSE)</f>
        <v>0</v>
      </c>
      <c r="G438" s="83">
        <f t="shared" si="9"/>
        <v>0</v>
      </c>
      <c r="H438" s="89"/>
    </row>
    <row r="439" spans="1:8" ht="12.75" x14ac:dyDescent="0.2">
      <c r="A439" s="85">
        <v>162020</v>
      </c>
      <c r="B439" s="86" t="s">
        <v>1696</v>
      </c>
      <c r="C439" s="80" t="s">
        <v>1585</v>
      </c>
      <c r="D439" s="87">
        <v>1</v>
      </c>
      <c r="E439" s="87">
        <v>1</v>
      </c>
      <c r="F439" s="83">
        <f>VLOOKUP(A439,'26.1. cuc'!$A$2:$C$2088,3,FALSE)</f>
        <v>0</v>
      </c>
      <c r="G439" s="83">
        <f t="shared" si="9"/>
        <v>0</v>
      </c>
      <c r="H439" s="89"/>
    </row>
    <row r="440" spans="1:8" ht="12.75" x14ac:dyDescent="0.2">
      <c r="A440" s="85">
        <v>162099</v>
      </c>
      <c r="B440" s="86" t="s">
        <v>1697</v>
      </c>
      <c r="C440" s="80" t="s">
        <v>1585</v>
      </c>
      <c r="D440" s="87">
        <v>1</v>
      </c>
      <c r="E440" s="87">
        <v>1</v>
      </c>
      <c r="F440" s="83">
        <f>-VLOOKUP(A440,'26.1. cuc'!$A$2:$C$2088,3,FALSE)</f>
        <v>0</v>
      </c>
      <c r="G440" s="83">
        <f t="shared" si="9"/>
        <v>0</v>
      </c>
      <c r="H440" s="89"/>
    </row>
    <row r="441" spans="1:8" ht="12.75" x14ac:dyDescent="0.2">
      <c r="A441" s="85">
        <v>162505</v>
      </c>
      <c r="B441" s="86" t="s">
        <v>1698</v>
      </c>
      <c r="C441" s="80" t="s">
        <v>1585</v>
      </c>
      <c r="D441" s="87">
        <v>1</v>
      </c>
      <c r="E441" s="87">
        <v>1</v>
      </c>
      <c r="F441" s="83">
        <f>VLOOKUP(A441,'26.1. cuc'!$A$2:$C$2088,3,FALSE)</f>
        <v>0</v>
      </c>
      <c r="G441" s="83">
        <f t="shared" si="9"/>
        <v>0</v>
      </c>
      <c r="H441" s="89"/>
    </row>
    <row r="442" spans="1:8" ht="12.75" x14ac:dyDescent="0.2">
      <c r="A442" s="85">
        <v>162510</v>
      </c>
      <c r="B442" s="86" t="s">
        <v>1699</v>
      </c>
      <c r="C442" s="80" t="s">
        <v>1585</v>
      </c>
      <c r="D442" s="87">
        <v>1</v>
      </c>
      <c r="E442" s="87">
        <v>1</v>
      </c>
      <c r="F442" s="83">
        <f>VLOOKUP(A442,'26.1. cuc'!$A$2:$C$2088,3,FALSE)</f>
        <v>0</v>
      </c>
      <c r="G442" s="83">
        <f t="shared" si="9"/>
        <v>0</v>
      </c>
      <c r="H442" s="89"/>
    </row>
    <row r="443" spans="1:8" ht="12.75" x14ac:dyDescent="0.2">
      <c r="A443" s="85">
        <v>162515</v>
      </c>
      <c r="B443" s="86" t="s">
        <v>1700</v>
      </c>
      <c r="C443" s="80" t="s">
        <v>1585</v>
      </c>
      <c r="D443" s="87">
        <v>1</v>
      </c>
      <c r="E443" s="87">
        <v>1</v>
      </c>
      <c r="F443" s="83">
        <f>VLOOKUP(A443,'26.1. cuc'!$A$2:$C$2088,3,FALSE)</f>
        <v>0</v>
      </c>
      <c r="G443" s="83">
        <f t="shared" si="9"/>
        <v>0</v>
      </c>
      <c r="H443" s="89"/>
    </row>
    <row r="444" spans="1:8" ht="12.75" x14ac:dyDescent="0.2">
      <c r="A444" s="85">
        <v>162595</v>
      </c>
      <c r="B444" s="86" t="s">
        <v>1523</v>
      </c>
      <c r="C444" s="80" t="s">
        <v>1585</v>
      </c>
      <c r="D444" s="87">
        <v>1</v>
      </c>
      <c r="E444" s="87">
        <v>1</v>
      </c>
      <c r="F444" s="83">
        <f>VLOOKUP(A444,'26.1. cuc'!$A$2:$C$2088,3,FALSE)</f>
        <v>0</v>
      </c>
      <c r="G444" s="83">
        <f t="shared" si="9"/>
        <v>0</v>
      </c>
      <c r="H444" s="89"/>
    </row>
    <row r="445" spans="1:8" ht="12.75" x14ac:dyDescent="0.2">
      <c r="A445" s="85">
        <v>162599</v>
      </c>
      <c r="B445" s="86" t="s">
        <v>1701</v>
      </c>
      <c r="C445" s="80" t="s">
        <v>1585</v>
      </c>
      <c r="D445" s="87">
        <v>1</v>
      </c>
      <c r="E445" s="87">
        <v>1</v>
      </c>
      <c r="F445" s="83">
        <f>-VLOOKUP(A445,'26.1. cuc'!$A$2:$C$2088,3,FALSE)</f>
        <v>0</v>
      </c>
      <c r="G445" s="83">
        <f t="shared" si="9"/>
        <v>0</v>
      </c>
      <c r="H445" s="89"/>
    </row>
    <row r="446" spans="1:8" ht="12.75" x14ac:dyDescent="0.2">
      <c r="A446" s="85">
        <v>163010</v>
      </c>
      <c r="B446" s="86" t="s">
        <v>1702</v>
      </c>
      <c r="C446" s="80" t="s">
        <v>1585</v>
      </c>
      <c r="D446" s="87">
        <v>1</v>
      </c>
      <c r="E446" s="87">
        <v>1</v>
      </c>
      <c r="F446" s="83">
        <f>VLOOKUP(A446,'26.1. cuc'!$A$2:$C$2088,3,FALSE)</f>
        <v>0</v>
      </c>
      <c r="G446" s="83">
        <f t="shared" si="9"/>
        <v>0</v>
      </c>
      <c r="H446" s="89"/>
    </row>
    <row r="447" spans="1:8" ht="12.75" x14ac:dyDescent="0.2">
      <c r="A447" s="85">
        <v>163020</v>
      </c>
      <c r="B447" s="86" t="s">
        <v>1703</v>
      </c>
      <c r="C447" s="80" t="s">
        <v>1585</v>
      </c>
      <c r="D447" s="87">
        <v>1</v>
      </c>
      <c r="E447" s="87">
        <v>1</v>
      </c>
      <c r="F447" s="83">
        <f>VLOOKUP(A447,'26.1. cuc'!$A$2:$C$2088,3,FALSE)</f>
        <v>0</v>
      </c>
      <c r="G447" s="83">
        <f t="shared" si="9"/>
        <v>0</v>
      </c>
      <c r="H447" s="89"/>
    </row>
    <row r="448" spans="1:8" ht="12.75" x14ac:dyDescent="0.2">
      <c r="A448" s="85">
        <v>163095</v>
      </c>
      <c r="B448" s="86" t="s">
        <v>1704</v>
      </c>
      <c r="C448" s="80" t="s">
        <v>1585</v>
      </c>
      <c r="D448" s="87">
        <v>1</v>
      </c>
      <c r="E448" s="87">
        <v>1</v>
      </c>
      <c r="F448" s="83">
        <f>VLOOKUP(A448,'26.1. cuc'!$A$2:$C$2088,3,FALSE)</f>
        <v>13711111</v>
      </c>
      <c r="G448" s="83">
        <f t="shared" si="9"/>
        <v>13711111</v>
      </c>
      <c r="H448" s="89"/>
    </row>
    <row r="449" spans="1:8" ht="12.75" x14ac:dyDescent="0.2">
      <c r="A449" s="85">
        <v>163099</v>
      </c>
      <c r="B449" s="86" t="s">
        <v>1705</v>
      </c>
      <c r="C449" s="80" t="s">
        <v>1585</v>
      </c>
      <c r="D449" s="87">
        <v>1</v>
      </c>
      <c r="E449" s="87">
        <v>1</v>
      </c>
      <c r="F449" s="83">
        <f>-VLOOKUP(A449,'26.1. cuc'!$A$2:$C$2088,3,FALSE)</f>
        <v>0</v>
      </c>
      <c r="G449" s="83">
        <f t="shared" si="9"/>
        <v>0</v>
      </c>
      <c r="H449" s="89"/>
    </row>
    <row r="450" spans="1:8" ht="12.75" x14ac:dyDescent="0.2">
      <c r="A450" s="85">
        <v>163505</v>
      </c>
      <c r="B450" s="86" t="s">
        <v>1706</v>
      </c>
      <c r="C450" s="80" t="s">
        <v>1585</v>
      </c>
      <c r="D450" s="87">
        <v>1</v>
      </c>
      <c r="E450" s="87">
        <v>1</v>
      </c>
      <c r="F450" s="83">
        <f>VLOOKUP(A450,'26.1. cuc'!$A$2:$C$2088,3,FALSE)</f>
        <v>10221973</v>
      </c>
      <c r="G450" s="83">
        <f t="shared" si="9"/>
        <v>10221973</v>
      </c>
      <c r="H450" s="89"/>
    </row>
    <row r="451" spans="1:8" ht="12.75" x14ac:dyDescent="0.2">
      <c r="A451" s="85">
        <v>163510</v>
      </c>
      <c r="B451" s="86" t="s">
        <v>1707</v>
      </c>
      <c r="C451" s="80" t="s">
        <v>1585</v>
      </c>
      <c r="D451" s="87">
        <v>1</v>
      </c>
      <c r="E451" s="87">
        <v>1</v>
      </c>
      <c r="F451" s="83">
        <f>VLOOKUP(A451,'26.1. cuc'!$A$2:$C$2088,3,FALSE)</f>
        <v>0</v>
      </c>
      <c r="G451" s="83">
        <f t="shared" si="9"/>
        <v>0</v>
      </c>
      <c r="H451" s="89"/>
    </row>
    <row r="452" spans="1:8" ht="12.75" x14ac:dyDescent="0.2">
      <c r="A452" s="85">
        <v>163515</v>
      </c>
      <c r="B452" s="86" t="s">
        <v>1708</v>
      </c>
      <c r="C452" s="80" t="s">
        <v>1585</v>
      </c>
      <c r="D452" s="87">
        <v>1</v>
      </c>
      <c r="E452" s="87">
        <v>1</v>
      </c>
      <c r="F452" s="83">
        <f>VLOOKUP(A452,'26.1. cuc'!$A$2:$C$2088,3,FALSE)</f>
        <v>0</v>
      </c>
      <c r="G452" s="83">
        <f t="shared" si="9"/>
        <v>0</v>
      </c>
      <c r="H452" s="89"/>
    </row>
    <row r="453" spans="1:8" ht="12.75" x14ac:dyDescent="0.2">
      <c r="A453" s="85">
        <v>163599</v>
      </c>
      <c r="B453" s="86" t="s">
        <v>1709</v>
      </c>
      <c r="C453" s="80" t="s">
        <v>1585</v>
      </c>
      <c r="D453" s="87">
        <v>1</v>
      </c>
      <c r="E453" s="87">
        <v>1</v>
      </c>
      <c r="F453" s="83">
        <f>-VLOOKUP(A453,'26.1. cuc'!$A$2:$C$2088,3,FALSE)</f>
        <v>0</v>
      </c>
      <c r="G453" s="83">
        <f t="shared" si="9"/>
        <v>0</v>
      </c>
      <c r="H453" s="89"/>
    </row>
    <row r="454" spans="1:8" ht="12.75" x14ac:dyDescent="0.2">
      <c r="A454" s="85">
        <v>164005</v>
      </c>
      <c r="B454" s="86" t="s">
        <v>1710</v>
      </c>
      <c r="C454" s="80" t="s">
        <v>1585</v>
      </c>
      <c r="D454" s="87">
        <v>1</v>
      </c>
      <c r="E454" s="87">
        <v>1</v>
      </c>
      <c r="F454" s="83">
        <f>VLOOKUP(A454,'26.1. cuc'!$A$2:$C$2088,3,FALSE)</f>
        <v>0</v>
      </c>
      <c r="G454" s="83">
        <f t="shared" si="9"/>
        <v>0</v>
      </c>
      <c r="H454" s="89"/>
    </row>
    <row r="455" spans="1:8" ht="12.75" x14ac:dyDescent="0.2">
      <c r="A455" s="85">
        <v>164010</v>
      </c>
      <c r="B455" s="86" t="s">
        <v>1711</v>
      </c>
      <c r="C455" s="80" t="s">
        <v>1585</v>
      </c>
      <c r="D455" s="87">
        <v>1</v>
      </c>
      <c r="E455" s="87">
        <v>1</v>
      </c>
      <c r="F455" s="83">
        <f>VLOOKUP(A455,'26.1. cuc'!$A$2:$C$2088,3,FALSE)</f>
        <v>158504.78</v>
      </c>
      <c r="G455" s="83">
        <f t="shared" si="9"/>
        <v>158504.78</v>
      </c>
      <c r="H455" s="89"/>
    </row>
    <row r="456" spans="1:8" ht="12.75" x14ac:dyDescent="0.2">
      <c r="A456" s="85">
        <v>164015</v>
      </c>
      <c r="B456" s="86" t="s">
        <v>1712</v>
      </c>
      <c r="C456" s="80" t="s">
        <v>1585</v>
      </c>
      <c r="D456" s="87">
        <v>1</v>
      </c>
      <c r="E456" s="87">
        <v>1</v>
      </c>
      <c r="F456" s="83">
        <f>VLOOKUP(A456,'26.1. cuc'!$A$2:$C$2088,3,FALSE)</f>
        <v>1126275.71</v>
      </c>
      <c r="G456" s="83">
        <f t="shared" si="9"/>
        <v>1126275.71</v>
      </c>
      <c r="H456" s="89"/>
    </row>
    <row r="457" spans="1:8" ht="12.75" x14ac:dyDescent="0.2">
      <c r="A457" s="85">
        <v>164020</v>
      </c>
      <c r="B457" s="86" t="s">
        <v>1713</v>
      </c>
      <c r="C457" s="80" t="s">
        <v>1585</v>
      </c>
      <c r="D457" s="87">
        <v>1</v>
      </c>
      <c r="E457" s="87">
        <v>1</v>
      </c>
      <c r="F457" s="83">
        <f>VLOOKUP(A457,'26.1. cuc'!$A$2:$C$2088,3,FALSE)</f>
        <v>4758500</v>
      </c>
      <c r="G457" s="83">
        <f t="shared" si="9"/>
        <v>4758500</v>
      </c>
      <c r="H457" s="89"/>
    </row>
    <row r="458" spans="1:8" ht="12.75" x14ac:dyDescent="0.2">
      <c r="A458" s="85">
        <v>164025</v>
      </c>
      <c r="B458" s="86" t="s">
        <v>1714</v>
      </c>
      <c r="C458" s="80" t="s">
        <v>1585</v>
      </c>
      <c r="D458" s="87">
        <v>1</v>
      </c>
      <c r="E458" s="87">
        <v>1</v>
      </c>
      <c r="F458" s="83">
        <f>VLOOKUP(A458,'26.1. cuc'!$A$2:$C$2088,3,FALSE)</f>
        <v>0</v>
      </c>
      <c r="G458" s="83">
        <f t="shared" si="9"/>
        <v>0</v>
      </c>
      <c r="H458" s="89"/>
    </row>
    <row r="459" spans="1:8" ht="12.75" x14ac:dyDescent="0.2">
      <c r="A459" s="85">
        <v>164030</v>
      </c>
      <c r="B459" s="86" t="s">
        <v>1715</v>
      </c>
      <c r="C459" s="80" t="s">
        <v>1585</v>
      </c>
      <c r="D459" s="87">
        <v>1</v>
      </c>
      <c r="E459" s="87">
        <v>1</v>
      </c>
      <c r="F459" s="83">
        <f>VLOOKUP(A459,'26.1. cuc'!$A$2:$C$2088,3,FALSE)</f>
        <v>0</v>
      </c>
      <c r="G459" s="83">
        <f t="shared" si="9"/>
        <v>0</v>
      </c>
      <c r="H459" s="89"/>
    </row>
    <row r="460" spans="1:8" ht="12.75" x14ac:dyDescent="0.2">
      <c r="A460" s="85">
        <v>164035</v>
      </c>
      <c r="B460" s="86" t="s">
        <v>1716</v>
      </c>
      <c r="C460" s="80" t="s">
        <v>1585</v>
      </c>
      <c r="D460" s="87">
        <v>1</v>
      </c>
      <c r="E460" s="87">
        <v>1</v>
      </c>
      <c r="F460" s="83">
        <f>VLOOKUP(A460,'26.1. cuc'!$A$2:$C$2088,3,FALSE)</f>
        <v>0</v>
      </c>
      <c r="G460" s="83">
        <f t="shared" si="9"/>
        <v>0</v>
      </c>
      <c r="H460" s="89"/>
    </row>
    <row r="461" spans="1:8" ht="12.75" x14ac:dyDescent="0.2">
      <c r="A461" s="85">
        <v>164040</v>
      </c>
      <c r="B461" s="86" t="s">
        <v>1717</v>
      </c>
      <c r="C461" s="80" t="s">
        <v>1585</v>
      </c>
      <c r="D461" s="87">
        <v>1</v>
      </c>
      <c r="E461" s="87">
        <v>1</v>
      </c>
      <c r="F461" s="83">
        <f>VLOOKUP(A461,'26.1. cuc'!$A$2:$C$2088,3,FALSE)</f>
        <v>0</v>
      </c>
      <c r="G461" s="83">
        <f t="shared" si="9"/>
        <v>0</v>
      </c>
      <c r="H461" s="89"/>
    </row>
    <row r="462" spans="1:8" ht="12.75" x14ac:dyDescent="0.2">
      <c r="A462" s="85">
        <v>164095</v>
      </c>
      <c r="B462" s="86" t="s">
        <v>1718</v>
      </c>
      <c r="C462" s="80" t="s">
        <v>1585</v>
      </c>
      <c r="D462" s="87">
        <v>1</v>
      </c>
      <c r="E462" s="87">
        <v>1</v>
      </c>
      <c r="F462" s="83">
        <f>VLOOKUP(A462,'26.1. cuc'!$A$2:$C$2088,3,FALSE)</f>
        <v>0</v>
      </c>
      <c r="G462" s="83">
        <f t="shared" si="9"/>
        <v>0</v>
      </c>
      <c r="H462" s="89"/>
    </row>
    <row r="463" spans="1:8" ht="12.75" x14ac:dyDescent="0.2">
      <c r="A463" s="85">
        <v>164099</v>
      </c>
      <c r="B463" s="86" t="s">
        <v>1719</v>
      </c>
      <c r="C463" s="80" t="s">
        <v>1585</v>
      </c>
      <c r="D463" s="87">
        <v>1</v>
      </c>
      <c r="E463" s="87">
        <v>1</v>
      </c>
      <c r="F463" s="83">
        <f>-VLOOKUP(A463,'26.1. cuc'!$A$2:$C$2088,3,FALSE)</f>
        <v>0</v>
      </c>
      <c r="G463" s="83">
        <f t="shared" si="9"/>
        <v>0</v>
      </c>
      <c r="H463" s="89"/>
    </row>
    <row r="464" spans="1:8" ht="12.75" x14ac:dyDescent="0.2">
      <c r="A464" s="85">
        <v>165005</v>
      </c>
      <c r="B464" s="86" t="s">
        <v>1720</v>
      </c>
      <c r="C464" s="80" t="s">
        <v>1585</v>
      </c>
      <c r="D464" s="87">
        <v>1</v>
      </c>
      <c r="E464" s="87">
        <v>1</v>
      </c>
      <c r="F464" s="83">
        <f>VLOOKUP(A464,'26.1. cuc'!$A$2:$C$2088,3,FALSE)</f>
        <v>0</v>
      </c>
      <c r="G464" s="83">
        <f t="shared" si="9"/>
        <v>0</v>
      </c>
      <c r="H464" s="89"/>
    </row>
    <row r="465" spans="1:8" ht="12.75" x14ac:dyDescent="0.2">
      <c r="A465" s="85">
        <v>165010</v>
      </c>
      <c r="B465" s="86" t="s">
        <v>1721</v>
      </c>
      <c r="C465" s="80" t="s">
        <v>1585</v>
      </c>
      <c r="D465" s="87">
        <v>1</v>
      </c>
      <c r="E465" s="87">
        <v>1</v>
      </c>
      <c r="F465" s="83">
        <f>VLOOKUP(A465,'26.1. cuc'!$A$2:$C$2088,3,FALSE)</f>
        <v>0</v>
      </c>
      <c r="G465" s="83">
        <f t="shared" si="9"/>
        <v>0</v>
      </c>
      <c r="H465" s="89"/>
    </row>
    <row r="466" spans="1:8" ht="12.75" x14ac:dyDescent="0.2">
      <c r="A466" s="85">
        <v>165015</v>
      </c>
      <c r="B466" s="86" t="s">
        <v>1722</v>
      </c>
      <c r="C466" s="80" t="s">
        <v>1585</v>
      </c>
      <c r="D466" s="87">
        <v>1</v>
      </c>
      <c r="E466" s="87">
        <v>1</v>
      </c>
      <c r="F466" s="83">
        <f>VLOOKUP(A466,'26.1. cuc'!$A$2:$C$2088,3,FALSE)</f>
        <v>0</v>
      </c>
      <c r="G466" s="83">
        <f t="shared" si="9"/>
        <v>0</v>
      </c>
      <c r="H466" s="89"/>
    </row>
    <row r="467" spans="1:8" ht="12.75" x14ac:dyDescent="0.2">
      <c r="A467" s="85">
        <v>165095</v>
      </c>
      <c r="B467" s="86" t="s">
        <v>1704</v>
      </c>
      <c r="C467" s="80" t="s">
        <v>1585</v>
      </c>
      <c r="D467" s="87">
        <v>1</v>
      </c>
      <c r="E467" s="87">
        <v>1</v>
      </c>
      <c r="F467" s="83">
        <f>VLOOKUP(A467,'26.1. cuc'!$A$2:$C$2088,3,FALSE)</f>
        <v>17321238</v>
      </c>
      <c r="G467" s="83">
        <f t="shared" si="9"/>
        <v>17321238</v>
      </c>
      <c r="H467" s="89"/>
    </row>
    <row r="468" spans="1:8" ht="12.75" x14ac:dyDescent="0.2">
      <c r="A468" s="85">
        <v>165099</v>
      </c>
      <c r="B468" s="86" t="s">
        <v>1723</v>
      </c>
      <c r="C468" s="80" t="s">
        <v>1585</v>
      </c>
      <c r="D468" s="87">
        <v>1</v>
      </c>
      <c r="E468" s="87">
        <v>1</v>
      </c>
      <c r="F468" s="83">
        <f>-VLOOKUP(A468,'26.1. cuc'!$A$2:$C$2088,3,FALSE)</f>
        <v>-3938564</v>
      </c>
      <c r="G468" s="83">
        <f t="shared" si="9"/>
        <v>-3938564</v>
      </c>
      <c r="H468" s="89"/>
    </row>
    <row r="469" spans="1:8" ht="12.75" x14ac:dyDescent="0.2">
      <c r="A469" s="85">
        <v>165505</v>
      </c>
      <c r="B469" s="86" t="s">
        <v>1724</v>
      </c>
      <c r="C469" s="80" t="s">
        <v>1585</v>
      </c>
      <c r="D469" s="87">
        <v>1</v>
      </c>
      <c r="E469" s="87">
        <v>1</v>
      </c>
      <c r="F469" s="83">
        <f>VLOOKUP(A469,'26.1. cuc'!$A$2:$C$2088,3,FALSE)</f>
        <v>0</v>
      </c>
      <c r="G469" s="83">
        <f t="shared" si="9"/>
        <v>0</v>
      </c>
      <c r="H469" s="89"/>
    </row>
    <row r="470" spans="1:8" ht="12.75" x14ac:dyDescent="0.2">
      <c r="A470" s="85">
        <v>165510</v>
      </c>
      <c r="B470" s="86" t="s">
        <v>1725</v>
      </c>
      <c r="C470" s="80" t="s">
        <v>1585</v>
      </c>
      <c r="D470" s="87">
        <v>1</v>
      </c>
      <c r="E470" s="87">
        <v>1</v>
      </c>
      <c r="F470" s="83">
        <f>VLOOKUP(A470,'26.1. cuc'!$A$2:$C$2088,3,FALSE)</f>
        <v>337070</v>
      </c>
      <c r="G470" s="83">
        <f t="shared" si="9"/>
        <v>337070</v>
      </c>
      <c r="H470" s="89"/>
    </row>
    <row r="471" spans="1:8" ht="12.75" x14ac:dyDescent="0.2">
      <c r="A471" s="85">
        <v>165515</v>
      </c>
      <c r="B471" s="86" t="s">
        <v>1726</v>
      </c>
      <c r="C471" s="80" t="s">
        <v>1585</v>
      </c>
      <c r="D471" s="87">
        <v>1</v>
      </c>
      <c r="E471" s="87">
        <v>1</v>
      </c>
      <c r="F471" s="83">
        <f>VLOOKUP(A471,'26.1. cuc'!$A$2:$C$2088,3,FALSE)</f>
        <v>0</v>
      </c>
      <c r="G471" s="83">
        <f t="shared" si="9"/>
        <v>0</v>
      </c>
      <c r="H471" s="89"/>
    </row>
    <row r="472" spans="1:8" ht="12.75" x14ac:dyDescent="0.2">
      <c r="A472" s="85">
        <v>165595</v>
      </c>
      <c r="B472" s="86" t="s">
        <v>1704</v>
      </c>
      <c r="C472" s="80" t="s">
        <v>1585</v>
      </c>
      <c r="D472" s="87">
        <v>1</v>
      </c>
      <c r="E472" s="87">
        <v>1</v>
      </c>
      <c r="F472" s="83">
        <f>VLOOKUP(A472,'26.1. cuc'!$A$2:$C$2088,3,FALSE)</f>
        <v>0</v>
      </c>
      <c r="G472" s="83">
        <f t="shared" si="9"/>
        <v>0</v>
      </c>
      <c r="H472" s="89"/>
    </row>
    <row r="473" spans="1:8" ht="12.75" x14ac:dyDescent="0.2">
      <c r="A473" s="85">
        <v>165599</v>
      </c>
      <c r="B473" s="86" t="s">
        <v>1727</v>
      </c>
      <c r="C473" s="80" t="s">
        <v>1585</v>
      </c>
      <c r="D473" s="87">
        <v>1</v>
      </c>
      <c r="E473" s="87">
        <v>1</v>
      </c>
      <c r="F473" s="83">
        <f>-VLOOKUP(A473,'26.1. cuc'!$A$2:$C$2088,3,FALSE)</f>
        <v>0</v>
      </c>
      <c r="G473" s="83">
        <f t="shared" ref="G473:G536" si="10">IF($G$2="CAYC",+D473*F473,+E473*F473)</f>
        <v>0</v>
      </c>
      <c r="H473" s="89"/>
    </row>
    <row r="474" spans="1:8" ht="12.75" x14ac:dyDescent="0.2">
      <c r="A474" s="85">
        <v>166005</v>
      </c>
      <c r="B474" s="86" t="s">
        <v>1728</v>
      </c>
      <c r="C474" s="80" t="s">
        <v>1585</v>
      </c>
      <c r="D474" s="87">
        <v>1</v>
      </c>
      <c r="E474" s="87">
        <v>1</v>
      </c>
      <c r="F474" s="83">
        <f>VLOOKUP(A474,'26.1. cuc'!$A$2:$C$2088,3,FALSE)</f>
        <v>0</v>
      </c>
      <c r="G474" s="83">
        <f t="shared" si="10"/>
        <v>0</v>
      </c>
      <c r="H474" s="89"/>
    </row>
    <row r="475" spans="1:8" ht="12.75" x14ac:dyDescent="0.2">
      <c r="A475" s="85">
        <v>166010</v>
      </c>
      <c r="B475" s="86" t="s">
        <v>1729</v>
      </c>
      <c r="C475" s="80" t="s">
        <v>1585</v>
      </c>
      <c r="D475" s="87">
        <v>1</v>
      </c>
      <c r="E475" s="87">
        <v>1</v>
      </c>
      <c r="F475" s="83">
        <f>VLOOKUP(A475,'26.1. cuc'!$A$2:$C$2088,3,FALSE)</f>
        <v>0</v>
      </c>
      <c r="G475" s="83">
        <f t="shared" si="10"/>
        <v>0</v>
      </c>
      <c r="H475" s="89"/>
    </row>
    <row r="476" spans="1:8" ht="12.75" x14ac:dyDescent="0.2">
      <c r="A476" s="85">
        <v>166015</v>
      </c>
      <c r="B476" s="86" t="s">
        <v>1730</v>
      </c>
      <c r="C476" s="80" t="s">
        <v>1585</v>
      </c>
      <c r="D476" s="87">
        <v>1</v>
      </c>
      <c r="E476" s="87">
        <v>1</v>
      </c>
      <c r="F476" s="83">
        <f>VLOOKUP(A476,'26.1. cuc'!$A$2:$C$2088,3,FALSE)</f>
        <v>0</v>
      </c>
      <c r="G476" s="83">
        <f t="shared" si="10"/>
        <v>0</v>
      </c>
      <c r="H476" s="89"/>
    </row>
    <row r="477" spans="1:8" ht="12.75" x14ac:dyDescent="0.2">
      <c r="A477" s="85">
        <v>166020</v>
      </c>
      <c r="B477" s="86" t="s">
        <v>1731</v>
      </c>
      <c r="C477" s="80" t="s">
        <v>1585</v>
      </c>
      <c r="D477" s="87">
        <v>1</v>
      </c>
      <c r="E477" s="87">
        <v>1</v>
      </c>
      <c r="F477" s="83">
        <f>VLOOKUP(A477,'26.1. cuc'!$A$2:$C$2088,3,FALSE)</f>
        <v>0</v>
      </c>
      <c r="G477" s="83">
        <f t="shared" si="10"/>
        <v>0</v>
      </c>
      <c r="H477" s="89"/>
    </row>
    <row r="478" spans="1:8" ht="12.75" x14ac:dyDescent="0.2">
      <c r="A478" s="85">
        <v>166025</v>
      </c>
      <c r="B478" s="86" t="s">
        <v>1732</v>
      </c>
      <c r="C478" s="80" t="s">
        <v>1585</v>
      </c>
      <c r="D478" s="87">
        <v>1</v>
      </c>
      <c r="E478" s="87">
        <v>1</v>
      </c>
      <c r="F478" s="83">
        <f>VLOOKUP(A478,'26.1. cuc'!$A$2:$C$2088,3,FALSE)</f>
        <v>0</v>
      </c>
      <c r="G478" s="83">
        <f t="shared" si="10"/>
        <v>0</v>
      </c>
      <c r="H478" s="89"/>
    </row>
    <row r="479" spans="1:8" ht="12.75" x14ac:dyDescent="0.2">
      <c r="A479" s="85">
        <v>166030</v>
      </c>
      <c r="B479" s="86" t="s">
        <v>1733</v>
      </c>
      <c r="C479" s="80" t="s">
        <v>1585</v>
      </c>
      <c r="D479" s="87">
        <v>1</v>
      </c>
      <c r="E479" s="87">
        <v>1</v>
      </c>
      <c r="F479" s="83">
        <f>VLOOKUP(A479,'26.1. cuc'!$A$2:$C$2088,3,FALSE)</f>
        <v>0</v>
      </c>
      <c r="G479" s="83">
        <f t="shared" si="10"/>
        <v>0</v>
      </c>
      <c r="H479" s="89"/>
    </row>
    <row r="480" spans="1:8" ht="12.75" x14ac:dyDescent="0.2">
      <c r="A480" s="85">
        <v>166035</v>
      </c>
      <c r="B480" s="86" t="s">
        <v>1734</v>
      </c>
      <c r="C480" s="80" t="s">
        <v>1585</v>
      </c>
      <c r="D480" s="87">
        <v>1</v>
      </c>
      <c r="E480" s="87">
        <v>1</v>
      </c>
      <c r="F480" s="83">
        <f>VLOOKUP(A480,'26.1. cuc'!$A$2:$C$2088,3,FALSE)</f>
        <v>331989643.42000002</v>
      </c>
      <c r="G480" s="83">
        <f t="shared" si="10"/>
        <v>331989643.42000002</v>
      </c>
      <c r="H480" s="89"/>
    </row>
    <row r="481" spans="1:8" ht="12.75" x14ac:dyDescent="0.2">
      <c r="A481" s="85">
        <v>166040</v>
      </c>
      <c r="B481" s="86" t="s">
        <v>1735</v>
      </c>
      <c r="C481" s="80" t="s">
        <v>1585</v>
      </c>
      <c r="D481" s="87">
        <v>1</v>
      </c>
      <c r="E481" s="87">
        <v>1</v>
      </c>
      <c r="F481" s="83">
        <f>VLOOKUP(A481,'26.1. cuc'!$A$2:$C$2088,3,FALSE)</f>
        <v>0</v>
      </c>
      <c r="G481" s="83">
        <f t="shared" si="10"/>
        <v>0</v>
      </c>
      <c r="H481" s="89"/>
    </row>
    <row r="482" spans="1:8" ht="12.75" x14ac:dyDescent="0.2">
      <c r="A482" s="85">
        <v>166045</v>
      </c>
      <c r="B482" s="86" t="s">
        <v>1736</v>
      </c>
      <c r="C482" s="80" t="s">
        <v>1585</v>
      </c>
      <c r="D482" s="87">
        <v>1</v>
      </c>
      <c r="E482" s="87">
        <v>1</v>
      </c>
      <c r="F482" s="83">
        <f>VLOOKUP(A482,'26.1. cuc'!$A$2:$C$2088,3,FALSE)</f>
        <v>0</v>
      </c>
      <c r="G482" s="83">
        <f t="shared" si="10"/>
        <v>0</v>
      </c>
      <c r="H482" s="89"/>
    </row>
    <row r="483" spans="1:8" ht="12.75" x14ac:dyDescent="0.2">
      <c r="A483" s="85">
        <v>166050</v>
      </c>
      <c r="B483" s="86" t="s">
        <v>1704</v>
      </c>
      <c r="C483" s="80" t="s">
        <v>1585</v>
      </c>
      <c r="D483" s="87">
        <v>1</v>
      </c>
      <c r="E483" s="87">
        <v>1</v>
      </c>
      <c r="F483" s="83">
        <f>VLOOKUP(A483,'26.1. cuc'!$A$2:$C$2088,3,FALSE)</f>
        <v>0</v>
      </c>
      <c r="G483" s="83">
        <f t="shared" si="10"/>
        <v>0</v>
      </c>
      <c r="H483" s="89"/>
    </row>
    <row r="484" spans="1:8" ht="12.75" x14ac:dyDescent="0.2">
      <c r="A484" s="85">
        <v>166099</v>
      </c>
      <c r="B484" s="86" t="s">
        <v>1909</v>
      </c>
      <c r="C484" s="80" t="s">
        <v>1585</v>
      </c>
      <c r="D484" s="87">
        <v>1</v>
      </c>
      <c r="E484" s="87">
        <v>1</v>
      </c>
      <c r="F484" s="83">
        <f>-VLOOKUP(A484,'26.1. cuc'!$A$2:$C$2088,3,FALSE)</f>
        <v>-30360066</v>
      </c>
      <c r="G484" s="83">
        <f t="shared" si="10"/>
        <v>-30360066</v>
      </c>
      <c r="H484" s="89"/>
    </row>
    <row r="485" spans="1:8" ht="12.75" x14ac:dyDescent="0.2">
      <c r="A485" s="85">
        <v>170502</v>
      </c>
      <c r="B485" s="86" t="s">
        <v>1737</v>
      </c>
      <c r="C485" s="80" t="s">
        <v>1585</v>
      </c>
      <c r="D485" s="87">
        <v>1</v>
      </c>
      <c r="E485" s="87">
        <v>1</v>
      </c>
      <c r="F485" s="83">
        <f>VLOOKUP(A485,'26.1. cuc'!$A$2:$C$2088,3,FALSE)</f>
        <v>1133319445</v>
      </c>
      <c r="G485" s="83">
        <f t="shared" si="10"/>
        <v>1133319445</v>
      </c>
      <c r="H485" s="89"/>
    </row>
    <row r="486" spans="1:8" ht="12.75" x14ac:dyDescent="0.2">
      <c r="A486" s="85">
        <v>170503</v>
      </c>
      <c r="B486" s="86" t="s">
        <v>1738</v>
      </c>
      <c r="C486" s="80" t="s">
        <v>1585</v>
      </c>
      <c r="D486" s="87">
        <v>1</v>
      </c>
      <c r="E486" s="87">
        <v>1</v>
      </c>
      <c r="F486" s="83">
        <f>VLOOKUP(A486,'26.1. cuc'!$A$2:$C$2088,3,FALSE)</f>
        <v>3341081286</v>
      </c>
      <c r="G486" s="83">
        <f t="shared" si="10"/>
        <v>3341081286</v>
      </c>
      <c r="H486" s="89"/>
    </row>
    <row r="487" spans="1:8" ht="12.75" x14ac:dyDescent="0.2">
      <c r="A487" s="85">
        <v>170504</v>
      </c>
      <c r="B487" s="86" t="s">
        <v>1739</v>
      </c>
      <c r="C487" s="80" t="s">
        <v>1585</v>
      </c>
      <c r="D487" s="87">
        <v>1</v>
      </c>
      <c r="E487" s="87">
        <v>1</v>
      </c>
      <c r="F487" s="83">
        <f>VLOOKUP(A487,'26.1. cuc'!$A$2:$C$2088,3,FALSE)</f>
        <v>2656784903</v>
      </c>
      <c r="G487" s="83">
        <f t="shared" si="10"/>
        <v>2656784903</v>
      </c>
      <c r="H487" s="89"/>
    </row>
    <row r="488" spans="1:8" ht="12.75" x14ac:dyDescent="0.2">
      <c r="A488" s="85">
        <v>170505</v>
      </c>
      <c r="B488" s="86" t="s">
        <v>1740</v>
      </c>
      <c r="C488" s="80" t="s">
        <v>1585</v>
      </c>
      <c r="D488" s="87">
        <v>1</v>
      </c>
      <c r="E488" s="87">
        <v>1</v>
      </c>
      <c r="F488" s="83">
        <f>VLOOKUP(A488,'26.1. cuc'!$A$2:$C$2088,3,FALSE)</f>
        <v>237666077.86000001</v>
      </c>
      <c r="G488" s="83">
        <f t="shared" si="10"/>
        <v>237666077.86000001</v>
      </c>
      <c r="H488" s="89"/>
    </row>
    <row r="489" spans="1:8" ht="12.75" x14ac:dyDescent="0.2">
      <c r="A489" s="85">
        <v>170506</v>
      </c>
      <c r="B489" s="86" t="s">
        <v>1741</v>
      </c>
      <c r="C489" s="80" t="s">
        <v>1585</v>
      </c>
      <c r="D489" s="87">
        <v>1</v>
      </c>
      <c r="E489" s="87">
        <v>1</v>
      </c>
      <c r="F489" s="83">
        <f>VLOOKUP(A489,'26.1. cuc'!$A$2:$C$2088,3,FALSE)</f>
        <v>0</v>
      </c>
      <c r="G489" s="83">
        <f t="shared" si="10"/>
        <v>0</v>
      </c>
      <c r="H489" s="89"/>
    </row>
    <row r="490" spans="1:8" ht="12.75" x14ac:dyDescent="0.2">
      <c r="A490" s="85">
        <v>170507</v>
      </c>
      <c r="B490" s="86" t="s">
        <v>1742</v>
      </c>
      <c r="C490" s="80" t="s">
        <v>1585</v>
      </c>
      <c r="D490" s="87">
        <v>1</v>
      </c>
      <c r="E490" s="87">
        <v>1</v>
      </c>
      <c r="F490" s="83">
        <f>VLOOKUP(A490,'26.1. cuc'!$A$2:$C$2088,3,FALSE)</f>
        <v>0</v>
      </c>
      <c r="G490" s="83">
        <f t="shared" si="10"/>
        <v>0</v>
      </c>
      <c r="H490" s="89"/>
    </row>
    <row r="491" spans="1:8" ht="12.75" x14ac:dyDescent="0.2">
      <c r="A491" s="85">
        <v>170510</v>
      </c>
      <c r="B491" s="86" t="s">
        <v>1743</v>
      </c>
      <c r="C491" s="80" t="s">
        <v>1585</v>
      </c>
      <c r="D491" s="87">
        <v>1</v>
      </c>
      <c r="E491" s="87">
        <v>1</v>
      </c>
      <c r="F491" s="83">
        <f>VLOOKUP(A491,'26.1. cuc'!$A$2:$C$2088,3,FALSE)</f>
        <v>0</v>
      </c>
      <c r="G491" s="83">
        <f t="shared" si="10"/>
        <v>0</v>
      </c>
      <c r="H491" s="89"/>
    </row>
    <row r="492" spans="1:8" ht="12.75" x14ac:dyDescent="0.2">
      <c r="A492" s="85">
        <v>170515</v>
      </c>
      <c r="B492" s="86" t="s">
        <v>1744</v>
      </c>
      <c r="C492" s="80" t="s">
        <v>1585</v>
      </c>
      <c r="D492" s="87">
        <v>1</v>
      </c>
      <c r="E492" s="87">
        <v>1</v>
      </c>
      <c r="F492" s="83">
        <f>VLOOKUP(A492,'26.1. cuc'!$A$2:$C$2088,3,FALSE)</f>
        <v>0</v>
      </c>
      <c r="G492" s="83">
        <f t="shared" si="10"/>
        <v>0</v>
      </c>
      <c r="H492" s="89"/>
    </row>
    <row r="493" spans="1:8" ht="12.75" x14ac:dyDescent="0.2">
      <c r="A493" s="85">
        <v>170520</v>
      </c>
      <c r="B493" s="86" t="s">
        <v>1745</v>
      </c>
      <c r="C493" s="80" t="s">
        <v>1585</v>
      </c>
      <c r="D493" s="87">
        <v>1</v>
      </c>
      <c r="E493" s="87">
        <v>1</v>
      </c>
      <c r="F493" s="83">
        <f>VLOOKUP(A493,'26.1. cuc'!$A$2:$C$2088,3,FALSE)</f>
        <v>226369997</v>
      </c>
      <c r="G493" s="83">
        <f t="shared" si="10"/>
        <v>226369997</v>
      </c>
      <c r="H493" s="89"/>
    </row>
    <row r="494" spans="1:8" ht="12.75" x14ac:dyDescent="0.2">
      <c r="A494" s="85">
        <v>170524</v>
      </c>
      <c r="B494" s="86" t="s">
        <v>1746</v>
      </c>
      <c r="C494" s="80" t="s">
        <v>1585</v>
      </c>
      <c r="D494" s="87">
        <v>1</v>
      </c>
      <c r="E494" s="87">
        <v>1</v>
      </c>
      <c r="F494" s="83">
        <f>VLOOKUP(A494,'26.1. cuc'!$A$2:$C$2088,3,FALSE)</f>
        <v>0</v>
      </c>
      <c r="G494" s="83">
        <f t="shared" si="10"/>
        <v>0</v>
      </c>
      <c r="H494" s="89"/>
    </row>
    <row r="495" spans="1:8" ht="12.75" x14ac:dyDescent="0.2">
      <c r="A495" s="85">
        <v>170525</v>
      </c>
      <c r="B495" s="86" t="s">
        <v>1747</v>
      </c>
      <c r="C495" s="80" t="s">
        <v>1585</v>
      </c>
      <c r="D495" s="87">
        <v>1</v>
      </c>
      <c r="E495" s="87">
        <v>1</v>
      </c>
      <c r="F495" s="83">
        <f>VLOOKUP(A495,'26.1. cuc'!$A$2:$C$2088,3,FALSE)</f>
        <v>0</v>
      </c>
      <c r="G495" s="83">
        <f t="shared" si="10"/>
        <v>0</v>
      </c>
      <c r="H495" s="89"/>
    </row>
    <row r="496" spans="1:8" ht="12.75" x14ac:dyDescent="0.2">
      <c r="A496" s="85">
        <v>170526</v>
      </c>
      <c r="B496" s="86" t="s">
        <v>1748</v>
      </c>
      <c r="C496" s="80" t="s">
        <v>1585</v>
      </c>
      <c r="D496" s="87">
        <v>1</v>
      </c>
      <c r="E496" s="87">
        <v>1</v>
      </c>
      <c r="F496" s="83">
        <f>VLOOKUP(A496,'26.1. cuc'!$A$2:$C$2088,3,FALSE)</f>
        <v>0</v>
      </c>
      <c r="G496" s="83">
        <f t="shared" si="10"/>
        <v>0</v>
      </c>
      <c r="H496" s="89"/>
    </row>
    <row r="497" spans="1:8" ht="12.75" x14ac:dyDescent="0.2">
      <c r="A497" s="85">
        <v>170528</v>
      </c>
      <c r="B497" s="86" t="s">
        <v>1749</v>
      </c>
      <c r="C497" s="80" t="s">
        <v>1585</v>
      </c>
      <c r="D497" s="87">
        <v>1</v>
      </c>
      <c r="E497" s="87">
        <v>1</v>
      </c>
      <c r="F497" s="83">
        <f>VLOOKUP(A497,'26.1. cuc'!$A$2:$C$2088,3,FALSE)</f>
        <v>0</v>
      </c>
      <c r="G497" s="83">
        <f t="shared" si="10"/>
        <v>0</v>
      </c>
      <c r="H497" s="89"/>
    </row>
    <row r="498" spans="1:8" ht="12.75" x14ac:dyDescent="0.2">
      <c r="A498" s="85">
        <v>170529</v>
      </c>
      <c r="B498" s="86" t="s">
        <v>1750</v>
      </c>
      <c r="C498" s="80" t="s">
        <v>1585</v>
      </c>
      <c r="D498" s="87">
        <v>1</v>
      </c>
      <c r="E498" s="87">
        <v>1</v>
      </c>
      <c r="F498" s="83">
        <f>VLOOKUP(A498,'26.1. cuc'!$A$2:$C$2088,3,FALSE)</f>
        <v>0</v>
      </c>
      <c r="G498" s="83">
        <f t="shared" si="10"/>
        <v>0</v>
      </c>
      <c r="H498" s="89"/>
    </row>
    <row r="499" spans="1:8" ht="12.75" x14ac:dyDescent="0.2">
      <c r="A499" s="85">
        <v>170530</v>
      </c>
      <c r="B499" s="86" t="s">
        <v>1751</v>
      </c>
      <c r="C499" s="80" t="s">
        <v>1585</v>
      </c>
      <c r="D499" s="87">
        <v>1</v>
      </c>
      <c r="E499" s="87">
        <v>1</v>
      </c>
      <c r="F499" s="83">
        <f>VLOOKUP(A499,'26.1. cuc'!$A$2:$C$2088,3,FALSE)</f>
        <v>333073102</v>
      </c>
      <c r="G499" s="83">
        <f t="shared" si="10"/>
        <v>333073102</v>
      </c>
      <c r="H499" s="89"/>
    </row>
    <row r="500" spans="1:8" ht="12.75" x14ac:dyDescent="0.2">
      <c r="A500" s="85">
        <v>170535</v>
      </c>
      <c r="B500" s="86" t="s">
        <v>1752</v>
      </c>
      <c r="C500" s="80" t="s">
        <v>1585</v>
      </c>
      <c r="D500" s="87">
        <v>1</v>
      </c>
      <c r="E500" s="87">
        <v>1</v>
      </c>
      <c r="F500" s="83">
        <f>VLOOKUP(A500,'26.1. cuc'!$A$2:$C$2088,3,FALSE)</f>
        <v>0</v>
      </c>
      <c r="G500" s="83">
        <f t="shared" si="10"/>
        <v>0</v>
      </c>
      <c r="H500" s="89"/>
    </row>
    <row r="501" spans="1:8" ht="12.75" x14ac:dyDescent="0.2">
      <c r="A501" s="85">
        <v>170540</v>
      </c>
      <c r="B501" s="86" t="s">
        <v>1638</v>
      </c>
      <c r="C501" s="80" t="s">
        <v>1585</v>
      </c>
      <c r="D501" s="87">
        <v>1</v>
      </c>
      <c r="E501" s="87">
        <v>1</v>
      </c>
      <c r="F501" s="83">
        <f>VLOOKUP(A501,'26.1. cuc'!$A$2:$C$2088,3,FALSE)</f>
        <v>0</v>
      </c>
      <c r="G501" s="83">
        <f t="shared" si="10"/>
        <v>0</v>
      </c>
      <c r="H501" s="89"/>
    </row>
    <row r="502" spans="1:8" ht="12.75" x14ac:dyDescent="0.2">
      <c r="A502" s="85">
        <v>170545</v>
      </c>
      <c r="B502" s="86" t="s">
        <v>1753</v>
      </c>
      <c r="C502" s="80" t="s">
        <v>1585</v>
      </c>
      <c r="D502" s="87">
        <v>1</v>
      </c>
      <c r="E502" s="87">
        <v>1</v>
      </c>
      <c r="F502" s="83">
        <f>VLOOKUP(A502,'26.1. cuc'!$A$2:$C$2088,3,FALSE)</f>
        <v>315170026</v>
      </c>
      <c r="G502" s="83">
        <f t="shared" si="10"/>
        <v>315170026</v>
      </c>
      <c r="H502" s="89"/>
    </row>
    <row r="503" spans="1:8" ht="12.75" x14ac:dyDescent="0.2">
      <c r="A503" s="85">
        <v>170550</v>
      </c>
      <c r="B503" s="86" t="s">
        <v>1754</v>
      </c>
      <c r="C503" s="80" t="s">
        <v>1585</v>
      </c>
      <c r="D503" s="87">
        <v>1</v>
      </c>
      <c r="E503" s="87">
        <v>1</v>
      </c>
      <c r="F503" s="83">
        <f>VLOOKUP(A503,'26.1. cuc'!$A$2:$C$2088,3,FALSE)</f>
        <v>0</v>
      </c>
      <c r="G503" s="83">
        <f t="shared" si="10"/>
        <v>0</v>
      </c>
      <c r="H503" s="89"/>
    </row>
    <row r="504" spans="1:8" ht="12.75" x14ac:dyDescent="0.2">
      <c r="A504" s="85">
        <v>170555</v>
      </c>
      <c r="B504" s="86" t="s">
        <v>1640</v>
      </c>
      <c r="C504" s="80" t="s">
        <v>1585</v>
      </c>
      <c r="D504" s="87">
        <v>1</v>
      </c>
      <c r="E504" s="87">
        <v>1</v>
      </c>
      <c r="F504" s="83">
        <f>VLOOKUP(A504,'26.1. cuc'!$A$2:$C$2088,3,FALSE)</f>
        <v>0</v>
      </c>
      <c r="G504" s="83">
        <f t="shared" si="10"/>
        <v>0</v>
      </c>
      <c r="H504" s="89"/>
    </row>
    <row r="505" spans="1:8" ht="12.75" x14ac:dyDescent="0.2">
      <c r="A505" s="85">
        <v>170560</v>
      </c>
      <c r="B505" s="86" t="s">
        <v>1755</v>
      </c>
      <c r="C505" s="80" t="s">
        <v>1585</v>
      </c>
      <c r="D505" s="87">
        <v>1</v>
      </c>
      <c r="E505" s="87">
        <v>1</v>
      </c>
      <c r="F505" s="83">
        <f>VLOOKUP(A505,'26.1. cuc'!$A$2:$C$2088,3,FALSE)</f>
        <v>25951551</v>
      </c>
      <c r="G505" s="83">
        <f t="shared" si="10"/>
        <v>25951551</v>
      </c>
      <c r="H505" s="89"/>
    </row>
    <row r="506" spans="1:8" ht="12.75" x14ac:dyDescent="0.2">
      <c r="A506" s="85">
        <v>170565</v>
      </c>
      <c r="B506" s="86" t="s">
        <v>1756</v>
      </c>
      <c r="C506" s="80" t="s">
        <v>1585</v>
      </c>
      <c r="D506" s="87">
        <v>1</v>
      </c>
      <c r="E506" s="87">
        <v>1</v>
      </c>
      <c r="F506" s="83">
        <f>VLOOKUP(A506,'26.1. cuc'!$A$2:$C$2088,3,FALSE)</f>
        <v>0</v>
      </c>
      <c r="G506" s="83">
        <f t="shared" si="10"/>
        <v>0</v>
      </c>
      <c r="H506" s="89"/>
    </row>
    <row r="507" spans="1:8" ht="12.75" x14ac:dyDescent="0.2">
      <c r="A507" s="85">
        <v>170570</v>
      </c>
      <c r="B507" s="86" t="s">
        <v>1757</v>
      </c>
      <c r="C507" s="80" t="s">
        <v>1585</v>
      </c>
      <c r="D507" s="87">
        <v>1</v>
      </c>
      <c r="E507" s="87">
        <v>1</v>
      </c>
      <c r="F507" s="83">
        <f>VLOOKUP(A507,'26.1. cuc'!$A$2:$C$2088,3,FALSE)</f>
        <v>0</v>
      </c>
      <c r="G507" s="83">
        <f t="shared" si="10"/>
        <v>0</v>
      </c>
      <c r="H507" s="89"/>
    </row>
    <row r="508" spans="1:8" ht="12.75" x14ac:dyDescent="0.2">
      <c r="A508" s="85">
        <v>170575</v>
      </c>
      <c r="B508" s="86" t="s">
        <v>1758</v>
      </c>
      <c r="C508" s="80" t="s">
        <v>1585</v>
      </c>
      <c r="D508" s="87">
        <v>1</v>
      </c>
      <c r="E508" s="87">
        <v>1</v>
      </c>
      <c r="F508" s="83">
        <f>VLOOKUP(A508,'26.1. cuc'!$A$2:$C$2088,3,FALSE)</f>
        <v>0</v>
      </c>
      <c r="G508" s="83">
        <f t="shared" si="10"/>
        <v>0</v>
      </c>
      <c r="H508" s="89"/>
    </row>
    <row r="509" spans="1:8" ht="12.75" x14ac:dyDescent="0.2">
      <c r="A509" s="85">
        <v>170580</v>
      </c>
      <c r="B509" s="86" t="s">
        <v>1759</v>
      </c>
      <c r="C509" s="80" t="s">
        <v>1585</v>
      </c>
      <c r="D509" s="87">
        <v>1</v>
      </c>
      <c r="E509" s="87">
        <v>1</v>
      </c>
      <c r="F509" s="83">
        <f>VLOOKUP(A509,'26.1. cuc'!$A$2:$C$2088,3,FALSE)</f>
        <v>0</v>
      </c>
      <c r="G509" s="83">
        <f t="shared" si="10"/>
        <v>0</v>
      </c>
      <c r="H509" s="89"/>
    </row>
    <row r="510" spans="1:8" ht="12.75" x14ac:dyDescent="0.2">
      <c r="A510" s="85">
        <v>170585</v>
      </c>
      <c r="B510" s="86" t="s">
        <v>1760</v>
      </c>
      <c r="C510" s="80" t="s">
        <v>1585</v>
      </c>
      <c r="D510" s="87">
        <v>1</v>
      </c>
      <c r="E510" s="87">
        <v>1</v>
      </c>
      <c r="F510" s="83">
        <f>VLOOKUP(A510,'26.1. cuc'!$A$2:$C$2088,3,FALSE)</f>
        <v>0</v>
      </c>
      <c r="G510" s="83">
        <f t="shared" si="10"/>
        <v>0</v>
      </c>
      <c r="H510" s="89"/>
    </row>
    <row r="511" spans="1:8" ht="12.75" x14ac:dyDescent="0.2">
      <c r="A511" s="85">
        <v>170590</v>
      </c>
      <c r="B511" s="86" t="s">
        <v>1761</v>
      </c>
      <c r="C511" s="80" t="s">
        <v>1585</v>
      </c>
      <c r="D511" s="87">
        <v>1</v>
      </c>
      <c r="E511" s="87">
        <v>1</v>
      </c>
      <c r="F511" s="83">
        <f>VLOOKUP(A511,'26.1. cuc'!$A$2:$C$2088,3,FALSE)</f>
        <v>0</v>
      </c>
      <c r="G511" s="83">
        <f t="shared" si="10"/>
        <v>0</v>
      </c>
      <c r="H511" s="89"/>
    </row>
    <row r="512" spans="1:8" ht="12.75" x14ac:dyDescent="0.2">
      <c r="A512" s="85">
        <v>170591</v>
      </c>
      <c r="B512" s="86" t="s">
        <v>1762</v>
      </c>
      <c r="C512" s="80" t="s">
        <v>1585</v>
      </c>
      <c r="D512" s="87">
        <v>1</v>
      </c>
      <c r="E512" s="87">
        <v>1</v>
      </c>
      <c r="F512" s="83">
        <f>VLOOKUP(A512,'26.1. cuc'!$A$2:$C$2088,3,FALSE)</f>
        <v>0</v>
      </c>
      <c r="G512" s="83">
        <f t="shared" si="10"/>
        <v>0</v>
      </c>
      <c r="H512" s="89"/>
    </row>
    <row r="513" spans="1:8" ht="12.75" x14ac:dyDescent="0.2">
      <c r="A513" s="85">
        <v>170592</v>
      </c>
      <c r="B513" s="86" t="s">
        <v>1763</v>
      </c>
      <c r="C513" s="80" t="s">
        <v>1585</v>
      </c>
      <c r="D513" s="87">
        <v>1</v>
      </c>
      <c r="E513" s="87">
        <v>1</v>
      </c>
      <c r="F513" s="83">
        <f>VLOOKUP(A513,'26.1. cuc'!$A$2:$C$2088,3,FALSE)</f>
        <v>0</v>
      </c>
      <c r="G513" s="83">
        <f t="shared" si="10"/>
        <v>0</v>
      </c>
      <c r="H513" s="89"/>
    </row>
    <row r="514" spans="1:8" ht="12.75" x14ac:dyDescent="0.2">
      <c r="A514" s="85">
        <v>170595</v>
      </c>
      <c r="B514" s="86" t="s">
        <v>1764</v>
      </c>
      <c r="C514" s="80" t="s">
        <v>1585</v>
      </c>
      <c r="D514" s="87">
        <v>1</v>
      </c>
      <c r="E514" s="87">
        <v>1</v>
      </c>
      <c r="F514" s="83">
        <f>-VLOOKUP(A514,'26.1. cuc'!$A$2:$C$2088,3,FALSE)</f>
        <v>-795706072.67999995</v>
      </c>
      <c r="G514" s="83">
        <f t="shared" si="10"/>
        <v>-795706072.67999995</v>
      </c>
      <c r="H514" s="89"/>
    </row>
    <row r="515" spans="1:8" ht="12.75" x14ac:dyDescent="0.2">
      <c r="A515" s="85">
        <v>170599</v>
      </c>
      <c r="B515" s="86" t="s">
        <v>1765</v>
      </c>
      <c r="C515" s="80" t="s">
        <v>1585</v>
      </c>
      <c r="D515" s="87">
        <v>-1</v>
      </c>
      <c r="E515" s="87">
        <v>1</v>
      </c>
      <c r="F515" s="83">
        <f>-VLOOKUP(A515,'26.1. cuc'!$A$2:$C$2088,3,FALSE)</f>
        <v>-16364928</v>
      </c>
      <c r="G515" s="83">
        <f t="shared" si="10"/>
        <v>-16364928</v>
      </c>
      <c r="H515" s="89"/>
    </row>
    <row r="516" spans="1:8" ht="12.75" x14ac:dyDescent="0.2">
      <c r="A516" s="85">
        <v>171005</v>
      </c>
      <c r="B516" s="86" t="s">
        <v>1737</v>
      </c>
      <c r="C516" s="80" t="s">
        <v>1585</v>
      </c>
      <c r="D516" s="87">
        <v>1</v>
      </c>
      <c r="E516" s="87">
        <v>1</v>
      </c>
      <c r="F516" s="83">
        <f>VLOOKUP(A516,'26.1. cuc'!$A$2:$C$2088,3,FALSE)</f>
        <v>0</v>
      </c>
      <c r="G516" s="83">
        <f t="shared" si="10"/>
        <v>0</v>
      </c>
      <c r="H516" s="89"/>
    </row>
    <row r="517" spans="1:8" ht="12.75" x14ac:dyDescent="0.2">
      <c r="A517" s="85">
        <v>171010</v>
      </c>
      <c r="B517" s="86" t="s">
        <v>1739</v>
      </c>
      <c r="C517" s="80" t="s">
        <v>1585</v>
      </c>
      <c r="D517" s="87">
        <v>1</v>
      </c>
      <c r="E517" s="87">
        <v>1</v>
      </c>
      <c r="F517" s="83">
        <f>VLOOKUP(A517,'26.1. cuc'!$A$2:$C$2088,3,FALSE)</f>
        <v>0</v>
      </c>
      <c r="G517" s="83">
        <f t="shared" si="10"/>
        <v>0</v>
      </c>
      <c r="H517" s="89"/>
    </row>
    <row r="518" spans="1:8" ht="12.75" x14ac:dyDescent="0.2">
      <c r="A518" s="85">
        <v>171020</v>
      </c>
      <c r="B518" s="86" t="s">
        <v>1766</v>
      </c>
      <c r="C518" s="80" t="s">
        <v>1585</v>
      </c>
      <c r="D518" s="87">
        <v>1</v>
      </c>
      <c r="E518" s="87">
        <v>1</v>
      </c>
      <c r="F518" s="83">
        <f>VLOOKUP(A518,'26.1. cuc'!$A$2:$C$2088,3,FALSE)</f>
        <v>0</v>
      </c>
      <c r="G518" s="83">
        <f t="shared" si="10"/>
        <v>0</v>
      </c>
      <c r="H518" s="89"/>
    </row>
    <row r="519" spans="1:8" ht="12.75" x14ac:dyDescent="0.2">
      <c r="A519" s="85">
        <v>171090</v>
      </c>
      <c r="B519" s="86" t="s">
        <v>1767</v>
      </c>
      <c r="C519" s="80" t="s">
        <v>1585</v>
      </c>
      <c r="D519" s="87">
        <v>1</v>
      </c>
      <c r="E519" s="87">
        <v>1</v>
      </c>
      <c r="F519" s="83">
        <f>-VLOOKUP(A519,'26.1. cuc'!$A$2:$C$2088,3,FALSE)</f>
        <v>0</v>
      </c>
      <c r="G519" s="83">
        <f t="shared" si="10"/>
        <v>0</v>
      </c>
      <c r="H519" s="89"/>
    </row>
    <row r="520" spans="1:8" ht="12.75" x14ac:dyDescent="0.2">
      <c r="A520" s="85">
        <v>171099</v>
      </c>
      <c r="B520" s="86" t="s">
        <v>1768</v>
      </c>
      <c r="C520" s="80" t="s">
        <v>1585</v>
      </c>
      <c r="D520" s="87">
        <v>1</v>
      </c>
      <c r="E520" s="87">
        <v>1</v>
      </c>
      <c r="F520" s="83">
        <f>-VLOOKUP(A520,'26.1. cuc'!$A$2:$C$2088,3,FALSE)</f>
        <v>0</v>
      </c>
      <c r="G520" s="83">
        <f t="shared" si="10"/>
        <v>0</v>
      </c>
      <c r="H520" s="89"/>
    </row>
    <row r="521" spans="1:8" ht="12.75" x14ac:dyDescent="0.2">
      <c r="A521" s="85">
        <v>171505</v>
      </c>
      <c r="B521" s="86" t="s">
        <v>1737</v>
      </c>
      <c r="C521" s="80" t="s">
        <v>1585</v>
      </c>
      <c r="D521" s="87">
        <v>1</v>
      </c>
      <c r="E521" s="87">
        <v>1</v>
      </c>
      <c r="F521" s="83">
        <f>VLOOKUP(A521,'26.1. cuc'!$A$2:$C$2088,3,FALSE)</f>
        <v>0</v>
      </c>
      <c r="G521" s="83">
        <f t="shared" si="10"/>
        <v>0</v>
      </c>
      <c r="H521" s="89"/>
    </row>
    <row r="522" spans="1:8" ht="12.75" x14ac:dyDescent="0.2">
      <c r="A522" s="85">
        <v>171510</v>
      </c>
      <c r="B522" s="86" t="s">
        <v>1739</v>
      </c>
      <c r="C522" s="80" t="s">
        <v>1585</v>
      </c>
      <c r="D522" s="87">
        <v>1</v>
      </c>
      <c r="E522" s="87">
        <v>1</v>
      </c>
      <c r="F522" s="83">
        <f>VLOOKUP(A522,'26.1. cuc'!$A$2:$C$2088,3,FALSE)</f>
        <v>0</v>
      </c>
      <c r="G522" s="83">
        <f t="shared" si="10"/>
        <v>0</v>
      </c>
      <c r="H522" s="89"/>
    </row>
    <row r="523" spans="1:8" ht="12.75" x14ac:dyDescent="0.2">
      <c r="A523" s="85">
        <v>171599</v>
      </c>
      <c r="B523" s="86" t="s">
        <v>1769</v>
      </c>
      <c r="C523" s="80" t="s">
        <v>1585</v>
      </c>
      <c r="D523" s="87">
        <v>1</v>
      </c>
      <c r="E523" s="87">
        <v>1</v>
      </c>
      <c r="F523" s="83">
        <f>-VLOOKUP(A523,'26.1. cuc'!$A$2:$C$2088,3,FALSE)</f>
        <v>0</v>
      </c>
      <c r="G523" s="83">
        <f t="shared" si="10"/>
        <v>0</v>
      </c>
      <c r="H523" s="89"/>
    </row>
    <row r="524" spans="1:8" ht="12.75" x14ac:dyDescent="0.2">
      <c r="A524" s="85">
        <v>180500</v>
      </c>
      <c r="B524" s="86" t="s">
        <v>1770</v>
      </c>
      <c r="C524" s="80" t="s">
        <v>1585</v>
      </c>
      <c r="D524" s="87">
        <v>1</v>
      </c>
      <c r="E524" s="87">
        <v>1</v>
      </c>
      <c r="F524" s="83">
        <f>VLOOKUP(A524,'26.1. cuc'!$A$2:$C$2088,3,FALSE)</f>
        <v>0</v>
      </c>
      <c r="G524" s="83">
        <f t="shared" si="10"/>
        <v>0</v>
      </c>
      <c r="H524" s="89"/>
    </row>
    <row r="525" spans="1:8" ht="12.75" x14ac:dyDescent="0.2">
      <c r="A525" s="85">
        <v>181000</v>
      </c>
      <c r="B525" s="86" t="s">
        <v>1771</v>
      </c>
      <c r="C525" s="80" t="s">
        <v>1585</v>
      </c>
      <c r="D525" s="87">
        <v>1</v>
      </c>
      <c r="E525" s="87">
        <v>1</v>
      </c>
      <c r="F525" s="83">
        <f>VLOOKUP(A525,'26.1. cuc'!$A$2:$C$2088,3,FALSE)</f>
        <v>0</v>
      </c>
      <c r="G525" s="83">
        <f t="shared" si="10"/>
        <v>0</v>
      </c>
      <c r="H525" s="89"/>
    </row>
    <row r="526" spans="1:8" ht="12.75" x14ac:dyDescent="0.2">
      <c r="A526" s="85">
        <v>181500</v>
      </c>
      <c r="B526" s="86" t="s">
        <v>1772</v>
      </c>
      <c r="C526" s="80" t="s">
        <v>1585</v>
      </c>
      <c r="D526" s="87">
        <v>1</v>
      </c>
      <c r="E526" s="87">
        <v>1</v>
      </c>
      <c r="F526" s="83">
        <f>VLOOKUP(A526,'26.1. cuc'!$A$2:$C$2088,3,FALSE)</f>
        <v>0</v>
      </c>
      <c r="G526" s="83">
        <f t="shared" si="10"/>
        <v>0</v>
      </c>
      <c r="H526" s="89"/>
    </row>
    <row r="527" spans="1:8" ht="12.75" x14ac:dyDescent="0.2">
      <c r="A527" s="85">
        <v>182100</v>
      </c>
      <c r="B527" s="86" t="s">
        <v>1762</v>
      </c>
      <c r="C527" s="80" t="s">
        <v>1585</v>
      </c>
      <c r="D527" s="87">
        <v>1</v>
      </c>
      <c r="E527" s="87">
        <v>1</v>
      </c>
      <c r="F527" s="83">
        <f>VLOOKUP(A527,'26.1. cuc'!$A$2:$C$2088,3,FALSE)</f>
        <v>0</v>
      </c>
      <c r="G527" s="83">
        <f t="shared" si="10"/>
        <v>0</v>
      </c>
      <c r="H527" s="89"/>
    </row>
    <row r="528" spans="1:8" ht="12.75" x14ac:dyDescent="0.2">
      <c r="A528" s="85">
        <v>182500</v>
      </c>
      <c r="B528" s="86" t="s">
        <v>1773</v>
      </c>
      <c r="C528" s="80" t="s">
        <v>1585</v>
      </c>
      <c r="D528" s="87">
        <v>1</v>
      </c>
      <c r="E528" s="87">
        <v>1</v>
      </c>
      <c r="F528" s="83">
        <f>VLOOKUP(A528,'26.1. cuc'!$A$2:$C$2088,3,FALSE)</f>
        <v>0</v>
      </c>
      <c r="G528" s="83">
        <f t="shared" si="10"/>
        <v>0</v>
      </c>
      <c r="H528" s="89"/>
    </row>
    <row r="529" spans="1:8" ht="12.75" x14ac:dyDescent="0.2">
      <c r="A529" s="85">
        <v>189900</v>
      </c>
      <c r="B529" s="86" t="s">
        <v>1774</v>
      </c>
      <c r="C529" s="80" t="s">
        <v>1585</v>
      </c>
      <c r="D529" s="87">
        <v>1</v>
      </c>
      <c r="E529" s="87">
        <v>1</v>
      </c>
      <c r="F529" s="83">
        <f>-VLOOKUP(A529,'26.1. cuc'!$A$2:$C$2088,3,FALSE)</f>
        <v>0</v>
      </c>
      <c r="G529" s="83">
        <f t="shared" si="10"/>
        <v>0</v>
      </c>
      <c r="H529" s="89"/>
    </row>
    <row r="530" spans="1:8" ht="12.75" x14ac:dyDescent="0.2">
      <c r="A530" s="85">
        <v>190405</v>
      </c>
      <c r="B530" s="86" t="s">
        <v>1775</v>
      </c>
      <c r="C530" s="80" t="s">
        <v>1585</v>
      </c>
      <c r="D530" s="87">
        <v>1</v>
      </c>
      <c r="E530" s="87">
        <v>1</v>
      </c>
      <c r="F530" s="83">
        <f>VLOOKUP(A530,'26.1. cuc'!$A$2:$C$2088,3,FALSE)</f>
        <v>20000000</v>
      </c>
      <c r="G530" s="83">
        <f t="shared" si="10"/>
        <v>20000000</v>
      </c>
      <c r="H530" s="89"/>
    </row>
    <row r="531" spans="1:8" ht="12.75" x14ac:dyDescent="0.2">
      <c r="A531" s="85">
        <v>190410</v>
      </c>
      <c r="B531" s="86" t="s">
        <v>1776</v>
      </c>
      <c r="C531" s="80" t="s">
        <v>1585</v>
      </c>
      <c r="D531" s="87">
        <v>1</v>
      </c>
      <c r="E531" s="87">
        <v>1</v>
      </c>
      <c r="F531" s="83">
        <f>VLOOKUP(A531,'26.1. cuc'!$A$2:$C$2088,3,FALSE)</f>
        <v>0</v>
      </c>
      <c r="G531" s="83">
        <f t="shared" si="10"/>
        <v>0</v>
      </c>
      <c r="H531" s="89"/>
    </row>
    <row r="532" spans="1:8" ht="12.75" x14ac:dyDescent="0.2">
      <c r="A532" s="85">
        <v>190415</v>
      </c>
      <c r="B532" s="86" t="s">
        <v>1777</v>
      </c>
      <c r="C532" s="80" t="s">
        <v>1585</v>
      </c>
      <c r="D532" s="87">
        <v>1</v>
      </c>
      <c r="E532" s="87">
        <v>1</v>
      </c>
      <c r="F532" s="83">
        <f>VLOOKUP(A532,'26.1. cuc'!$A$2:$C$2088,3,FALSE)</f>
        <v>0</v>
      </c>
      <c r="G532" s="83">
        <f t="shared" si="10"/>
        <v>0</v>
      </c>
      <c r="H532" s="89"/>
    </row>
    <row r="533" spans="1:8" ht="12.75" x14ac:dyDescent="0.2">
      <c r="A533" s="85">
        <v>190420</v>
      </c>
      <c r="B533" s="86" t="s">
        <v>1778</v>
      </c>
      <c r="C533" s="80" t="s">
        <v>1585</v>
      </c>
      <c r="D533" s="87">
        <v>1</v>
      </c>
      <c r="E533" s="87">
        <v>1</v>
      </c>
      <c r="F533" s="83">
        <f>VLOOKUP(A533,'26.1. cuc'!$A$2:$C$2088,3,FALSE)</f>
        <v>0</v>
      </c>
      <c r="G533" s="83">
        <f t="shared" si="10"/>
        <v>0</v>
      </c>
      <c r="H533" s="89"/>
    </row>
    <row r="534" spans="1:8" ht="12.75" x14ac:dyDescent="0.2">
      <c r="A534" s="85">
        <v>190425</v>
      </c>
      <c r="B534" s="86" t="s">
        <v>1779</v>
      </c>
      <c r="C534" s="80" t="s">
        <v>1585</v>
      </c>
      <c r="D534" s="87">
        <v>1</v>
      </c>
      <c r="E534" s="87">
        <v>1</v>
      </c>
      <c r="F534" s="83">
        <f>VLOOKUP(A534,'26.1. cuc'!$A$2:$C$2088,3,FALSE)</f>
        <v>0</v>
      </c>
      <c r="G534" s="83">
        <f t="shared" si="10"/>
        <v>0</v>
      </c>
      <c r="H534" s="89"/>
    </row>
    <row r="535" spans="1:8" ht="12.75" x14ac:dyDescent="0.2">
      <c r="A535" s="85">
        <v>190430</v>
      </c>
      <c r="B535" s="86" t="s">
        <v>1780</v>
      </c>
      <c r="C535" s="80" t="s">
        <v>1585</v>
      </c>
      <c r="D535" s="87">
        <v>1</v>
      </c>
      <c r="E535" s="87">
        <v>1</v>
      </c>
      <c r="F535" s="83">
        <f>VLOOKUP(A535,'26.1. cuc'!$A$2:$C$2088,3,FALSE)</f>
        <v>0</v>
      </c>
      <c r="G535" s="83">
        <f t="shared" si="10"/>
        <v>0</v>
      </c>
      <c r="H535" s="89"/>
    </row>
    <row r="536" spans="1:8" ht="12.75" x14ac:dyDescent="0.2">
      <c r="A536" s="85">
        <v>190435</v>
      </c>
      <c r="B536" s="86" t="s">
        <v>1781</v>
      </c>
      <c r="C536" s="80" t="s">
        <v>1585</v>
      </c>
      <c r="D536" s="87">
        <v>1</v>
      </c>
      <c r="E536" s="87">
        <v>1</v>
      </c>
      <c r="F536" s="83">
        <f>VLOOKUP(A536,'26.1. cuc'!$A$2:$C$2088,3,FALSE)</f>
        <v>0</v>
      </c>
      <c r="G536" s="83">
        <f t="shared" si="10"/>
        <v>0</v>
      </c>
      <c r="H536" s="89"/>
    </row>
    <row r="537" spans="1:8" ht="12.75" x14ac:dyDescent="0.2">
      <c r="A537" s="85">
        <v>190440</v>
      </c>
      <c r="B537" s="86" t="s">
        <v>1782</v>
      </c>
      <c r="C537" s="80" t="s">
        <v>1585</v>
      </c>
      <c r="D537" s="87">
        <v>1</v>
      </c>
      <c r="E537" s="87">
        <v>1</v>
      </c>
      <c r="F537" s="83">
        <f>VLOOKUP(A537,'26.1. cuc'!$A$2:$C$2088,3,FALSE)</f>
        <v>0</v>
      </c>
      <c r="G537" s="83">
        <f t="shared" ref="G537:G571" si="11">IF($G$2="CAYC",+D537*F537,+E537*F537)</f>
        <v>0</v>
      </c>
      <c r="H537" s="89"/>
    </row>
    <row r="538" spans="1:8" ht="12.75" x14ac:dyDescent="0.2">
      <c r="A538" s="85">
        <v>190495</v>
      </c>
      <c r="B538" s="86" t="s">
        <v>1783</v>
      </c>
      <c r="C538" s="80" t="s">
        <v>1585</v>
      </c>
      <c r="D538" s="87">
        <v>1</v>
      </c>
      <c r="E538" s="87">
        <v>1</v>
      </c>
      <c r="F538" s="83">
        <f>VLOOKUP(A538,'26.1. cuc'!$A$2:$C$2088,3,FALSE)</f>
        <v>0</v>
      </c>
      <c r="G538" s="83">
        <f t="shared" si="11"/>
        <v>0</v>
      </c>
      <c r="H538" s="89"/>
    </row>
    <row r="539" spans="1:8" ht="12.75" x14ac:dyDescent="0.2">
      <c r="A539" s="85">
        <v>190505</v>
      </c>
      <c r="B539" s="86" t="s">
        <v>1784</v>
      </c>
      <c r="C539" s="80" t="s">
        <v>1585</v>
      </c>
      <c r="D539" s="87">
        <v>1</v>
      </c>
      <c r="E539" s="87">
        <v>1</v>
      </c>
      <c r="F539" s="83">
        <f>VLOOKUP(A539,'26.1. cuc'!$A$2:$C$2088,3,FALSE)</f>
        <v>0</v>
      </c>
      <c r="G539" s="83">
        <f t="shared" si="11"/>
        <v>0</v>
      </c>
      <c r="H539" s="89"/>
    </row>
    <row r="540" spans="1:8" ht="12.75" x14ac:dyDescent="0.2">
      <c r="A540" s="85">
        <v>190510</v>
      </c>
      <c r="B540" s="86" t="s">
        <v>1785</v>
      </c>
      <c r="C540" s="80" t="s">
        <v>1585</v>
      </c>
      <c r="D540" s="87">
        <v>1</v>
      </c>
      <c r="E540" s="87">
        <v>1</v>
      </c>
      <c r="F540" s="83">
        <f>VLOOKUP(A540,'26.1. cuc'!$A$2:$C$2088,3,FALSE)</f>
        <v>32203346</v>
      </c>
      <c r="G540" s="83">
        <f t="shared" si="11"/>
        <v>32203346</v>
      </c>
      <c r="H540" s="89"/>
    </row>
    <row r="541" spans="1:8" ht="12.75" x14ac:dyDescent="0.2">
      <c r="A541" s="85">
        <v>190515</v>
      </c>
      <c r="B541" s="86" t="s">
        <v>1786</v>
      </c>
      <c r="C541" s="80" t="s">
        <v>1585</v>
      </c>
      <c r="D541" s="87">
        <v>1</v>
      </c>
      <c r="E541" s="87">
        <v>1</v>
      </c>
      <c r="F541" s="83">
        <f>VLOOKUP(A541,'26.1. cuc'!$A$2:$C$2088,3,FALSE)</f>
        <v>0</v>
      </c>
      <c r="G541" s="83">
        <f t="shared" si="11"/>
        <v>0</v>
      </c>
      <c r="H541" s="89"/>
    </row>
    <row r="542" spans="1:8" ht="12.75" x14ac:dyDescent="0.2">
      <c r="A542" s="85">
        <v>190520</v>
      </c>
      <c r="B542" s="86" t="s">
        <v>1729</v>
      </c>
      <c r="C542" s="80" t="s">
        <v>1585</v>
      </c>
      <c r="D542" s="87">
        <v>1</v>
      </c>
      <c r="E542" s="87">
        <v>1</v>
      </c>
      <c r="F542" s="83">
        <f>VLOOKUP(A542,'26.1. cuc'!$A$2:$C$2088,3,FALSE)</f>
        <v>0</v>
      </c>
      <c r="G542" s="83">
        <f t="shared" si="11"/>
        <v>0</v>
      </c>
      <c r="H542" s="89"/>
    </row>
    <row r="543" spans="1:8" ht="12.75" x14ac:dyDescent="0.2">
      <c r="A543" s="85">
        <v>190595</v>
      </c>
      <c r="B543" s="86" t="s">
        <v>1787</v>
      </c>
      <c r="C543" s="80" t="s">
        <v>1585</v>
      </c>
      <c r="D543" s="87">
        <v>1</v>
      </c>
      <c r="E543" s="87">
        <v>1</v>
      </c>
      <c r="F543" s="83">
        <f>VLOOKUP(A543,'26.1. cuc'!$A$2:$C$2088,3,FALSE)</f>
        <v>0</v>
      </c>
      <c r="G543" s="83">
        <f t="shared" si="11"/>
        <v>0</v>
      </c>
      <c r="H543" s="89"/>
    </row>
    <row r="544" spans="1:8" ht="12.75" x14ac:dyDescent="0.2">
      <c r="A544" s="85">
        <v>191500</v>
      </c>
      <c r="B544" s="86" t="s">
        <v>1788</v>
      </c>
      <c r="C544" s="80" t="s">
        <v>1585</v>
      </c>
      <c r="D544" s="87">
        <v>1</v>
      </c>
      <c r="E544" s="87">
        <v>1</v>
      </c>
      <c r="F544" s="83">
        <f>VLOOKUP(A544,'26.1. cuc'!$A$2:$C$2088,3,FALSE)</f>
        <v>0</v>
      </c>
      <c r="G544" s="83">
        <f t="shared" si="11"/>
        <v>0</v>
      </c>
      <c r="H544" s="89"/>
    </row>
    <row r="545" spans="1:8" ht="12.75" x14ac:dyDescent="0.2">
      <c r="A545" s="85">
        <v>192000</v>
      </c>
      <c r="B545" s="86" t="s">
        <v>1789</v>
      </c>
      <c r="C545" s="80" t="s">
        <v>1585</v>
      </c>
      <c r="D545" s="87">
        <v>1</v>
      </c>
      <c r="E545" s="87">
        <v>1</v>
      </c>
      <c r="F545" s="83">
        <f>VLOOKUP(A545,'26.1. cuc'!$A$2:$C$2088,3,FALSE)</f>
        <v>0</v>
      </c>
      <c r="G545" s="83">
        <f t="shared" si="11"/>
        <v>0</v>
      </c>
      <c r="H545" s="89"/>
    </row>
    <row r="546" spans="1:8" ht="12.75" x14ac:dyDescent="0.2">
      <c r="A546" s="85">
        <v>193510</v>
      </c>
      <c r="B546" s="86" t="s">
        <v>1790</v>
      </c>
      <c r="C546" s="80" t="s">
        <v>1585</v>
      </c>
      <c r="D546" s="87">
        <v>1</v>
      </c>
      <c r="E546" s="87">
        <v>1</v>
      </c>
      <c r="F546" s="83">
        <f>VLOOKUP(A546,'26.1. cuc'!$A$2:$C$2088,3,FALSE)</f>
        <v>0</v>
      </c>
      <c r="G546" s="83">
        <f t="shared" si="11"/>
        <v>0</v>
      </c>
      <c r="H546" s="89"/>
    </row>
    <row r="547" spans="1:8" ht="12.75" x14ac:dyDescent="0.2">
      <c r="A547" s="85">
        <v>193515</v>
      </c>
      <c r="B547" s="86" t="s">
        <v>1791</v>
      </c>
      <c r="C547" s="80" t="s">
        <v>1585</v>
      </c>
      <c r="D547" s="87">
        <v>1</v>
      </c>
      <c r="E547" s="87">
        <v>1</v>
      </c>
      <c r="F547" s="83">
        <f>VLOOKUP(A547,'26.1. cuc'!$A$2:$C$2088,3,FALSE)</f>
        <v>0</v>
      </c>
      <c r="G547" s="83">
        <f t="shared" si="11"/>
        <v>0</v>
      </c>
      <c r="H547" s="89"/>
    </row>
    <row r="548" spans="1:8" ht="12.75" x14ac:dyDescent="0.2">
      <c r="A548" s="85">
        <v>193520</v>
      </c>
      <c r="B548" s="86" t="s">
        <v>1792</v>
      </c>
      <c r="C548" s="80" t="s">
        <v>1585</v>
      </c>
      <c r="D548" s="87">
        <v>1</v>
      </c>
      <c r="E548" s="87">
        <v>1</v>
      </c>
      <c r="F548" s="83">
        <f>VLOOKUP(A548,'26.1. cuc'!$A$2:$C$2088,3,FALSE)</f>
        <v>0</v>
      </c>
      <c r="G548" s="83">
        <f t="shared" si="11"/>
        <v>0</v>
      </c>
      <c r="H548" s="89"/>
    </row>
    <row r="549" spans="1:8" ht="12.75" x14ac:dyDescent="0.2">
      <c r="A549" s="85">
        <v>193525</v>
      </c>
      <c r="B549" s="86" t="s">
        <v>1793</v>
      </c>
      <c r="C549" s="80" t="s">
        <v>1585</v>
      </c>
      <c r="D549" s="87">
        <v>1</v>
      </c>
      <c r="E549" s="87">
        <v>1</v>
      </c>
      <c r="F549" s="83">
        <f>VLOOKUP(A549,'26.1. cuc'!$A$2:$C$2088,3,FALSE)</f>
        <v>0</v>
      </c>
      <c r="G549" s="83">
        <f t="shared" si="11"/>
        <v>0</v>
      </c>
      <c r="H549" s="89"/>
    </row>
    <row r="550" spans="1:8" ht="12.75" x14ac:dyDescent="0.2">
      <c r="A550" s="85">
        <v>193530</v>
      </c>
      <c r="B550" s="86" t="s">
        <v>1794</v>
      </c>
      <c r="C550" s="80" t="s">
        <v>1585</v>
      </c>
      <c r="D550" s="87">
        <v>1</v>
      </c>
      <c r="E550" s="87">
        <v>1</v>
      </c>
      <c r="F550" s="83">
        <f>VLOOKUP(A550,'26.1. cuc'!$A$2:$C$2088,3,FALSE)</f>
        <v>0</v>
      </c>
      <c r="G550" s="83">
        <f t="shared" si="11"/>
        <v>0</v>
      </c>
      <c r="H550" s="89"/>
    </row>
    <row r="551" spans="1:8" ht="12.75" x14ac:dyDescent="0.2">
      <c r="A551" s="85">
        <v>193535</v>
      </c>
      <c r="B551" s="86" t="s">
        <v>1795</v>
      </c>
      <c r="C551" s="80" t="s">
        <v>1585</v>
      </c>
      <c r="D551" s="87">
        <v>1</v>
      </c>
      <c r="E551" s="87">
        <v>1</v>
      </c>
      <c r="F551" s="83">
        <f>VLOOKUP(A551,'26.1. cuc'!$A$2:$C$2088,3,FALSE)</f>
        <v>0</v>
      </c>
      <c r="G551" s="83">
        <f t="shared" si="11"/>
        <v>0</v>
      </c>
      <c r="H551" s="89"/>
    </row>
    <row r="552" spans="1:8" ht="12.75" x14ac:dyDescent="0.2">
      <c r="A552" s="85">
        <v>194010</v>
      </c>
      <c r="B552" s="86" t="s">
        <v>1790</v>
      </c>
      <c r="C552" s="80" t="s">
        <v>1585</v>
      </c>
      <c r="D552" s="87">
        <v>1</v>
      </c>
      <c r="E552" s="87">
        <v>1</v>
      </c>
      <c r="F552" s="83">
        <f>VLOOKUP(A552,'26.1. cuc'!$A$2:$C$2088,3,FALSE)</f>
        <v>0</v>
      </c>
      <c r="G552" s="83">
        <f t="shared" si="11"/>
        <v>0</v>
      </c>
      <c r="H552" s="89"/>
    </row>
    <row r="553" spans="1:8" ht="12.75" x14ac:dyDescent="0.2">
      <c r="A553" s="85">
        <v>194015</v>
      </c>
      <c r="B553" s="86" t="s">
        <v>1791</v>
      </c>
      <c r="C553" s="80" t="s">
        <v>1585</v>
      </c>
      <c r="D553" s="87">
        <v>1</v>
      </c>
      <c r="E553" s="87">
        <v>1</v>
      </c>
      <c r="F553" s="83">
        <f>VLOOKUP(A553,'26.1. cuc'!$A$2:$C$2088,3,FALSE)</f>
        <v>0</v>
      </c>
      <c r="G553" s="83">
        <f t="shared" si="11"/>
        <v>0</v>
      </c>
      <c r="H553" s="89"/>
    </row>
    <row r="554" spans="1:8" ht="12.75" x14ac:dyDescent="0.2">
      <c r="A554" s="85">
        <v>194020</v>
      </c>
      <c r="B554" s="86" t="s">
        <v>1792</v>
      </c>
      <c r="C554" s="80" t="s">
        <v>1585</v>
      </c>
      <c r="D554" s="87">
        <v>1</v>
      </c>
      <c r="E554" s="87">
        <v>1</v>
      </c>
      <c r="F554" s="83">
        <f>VLOOKUP(A554,'26.1. cuc'!$A$2:$C$2088,3,FALSE)</f>
        <v>0</v>
      </c>
      <c r="G554" s="83">
        <f t="shared" si="11"/>
        <v>0</v>
      </c>
      <c r="H554" s="89"/>
    </row>
    <row r="555" spans="1:8" ht="12.75" x14ac:dyDescent="0.2">
      <c r="A555" s="85">
        <v>194025</v>
      </c>
      <c r="B555" s="86" t="s">
        <v>1793</v>
      </c>
      <c r="C555" s="80" t="s">
        <v>1585</v>
      </c>
      <c r="D555" s="87">
        <v>1</v>
      </c>
      <c r="E555" s="87">
        <v>1</v>
      </c>
      <c r="F555" s="83">
        <f>VLOOKUP(A555,'26.1. cuc'!$A$2:$C$2088,3,FALSE)</f>
        <v>0</v>
      </c>
      <c r="G555" s="83">
        <f t="shared" si="11"/>
        <v>0</v>
      </c>
      <c r="H555" s="89"/>
    </row>
    <row r="556" spans="1:8" ht="12.75" x14ac:dyDescent="0.2">
      <c r="A556" s="85">
        <v>194030</v>
      </c>
      <c r="B556" s="86" t="s">
        <v>1794</v>
      </c>
      <c r="C556" s="80" t="s">
        <v>1585</v>
      </c>
      <c r="D556" s="87">
        <v>1</v>
      </c>
      <c r="E556" s="87">
        <v>1</v>
      </c>
      <c r="F556" s="83">
        <f>VLOOKUP(A556,'26.1. cuc'!$A$2:$C$2088,3,FALSE)</f>
        <v>0</v>
      </c>
      <c r="G556" s="83">
        <f t="shared" si="11"/>
        <v>0</v>
      </c>
      <c r="H556" s="89"/>
    </row>
    <row r="557" spans="1:8" ht="12.75" x14ac:dyDescent="0.2">
      <c r="A557" s="85">
        <v>194035</v>
      </c>
      <c r="B557" s="86" t="s">
        <v>1795</v>
      </c>
      <c r="C557" s="80" t="s">
        <v>1585</v>
      </c>
      <c r="D557" s="87">
        <v>1</v>
      </c>
      <c r="E557" s="87">
        <v>1</v>
      </c>
      <c r="F557" s="83">
        <f>VLOOKUP(A557,'26.1. cuc'!$A$2:$C$2088,3,FALSE)</f>
        <v>0</v>
      </c>
      <c r="G557" s="83">
        <f t="shared" si="11"/>
        <v>0</v>
      </c>
      <c r="H557" s="89"/>
    </row>
    <row r="558" spans="1:8" ht="12.75" x14ac:dyDescent="0.2">
      <c r="A558" s="85">
        <v>194510</v>
      </c>
      <c r="B558" s="86" t="s">
        <v>1790</v>
      </c>
      <c r="C558" s="80" t="s">
        <v>1585</v>
      </c>
      <c r="D558" s="87">
        <v>1</v>
      </c>
      <c r="E558" s="87">
        <v>1</v>
      </c>
      <c r="F558" s="83">
        <f>VLOOKUP(A558,'26.1. cuc'!$A$2:$C$2088,3,FALSE)</f>
        <v>0</v>
      </c>
      <c r="G558" s="83">
        <f t="shared" si="11"/>
        <v>0</v>
      </c>
      <c r="H558" s="89"/>
    </row>
    <row r="559" spans="1:8" ht="12.75" x14ac:dyDescent="0.2">
      <c r="A559" s="85">
        <v>194515</v>
      </c>
      <c r="B559" s="86" t="s">
        <v>1791</v>
      </c>
      <c r="C559" s="80" t="s">
        <v>1585</v>
      </c>
      <c r="D559" s="87">
        <v>1</v>
      </c>
      <c r="E559" s="87">
        <v>1</v>
      </c>
      <c r="F559" s="83">
        <f>VLOOKUP(A559,'26.1. cuc'!$A$2:$C$2088,3,FALSE)</f>
        <v>0</v>
      </c>
      <c r="G559" s="83">
        <f t="shared" si="11"/>
        <v>0</v>
      </c>
      <c r="H559" s="89"/>
    </row>
    <row r="560" spans="1:8" ht="12.75" x14ac:dyDescent="0.2">
      <c r="A560" s="85">
        <v>194520</v>
      </c>
      <c r="B560" s="86" t="s">
        <v>1792</v>
      </c>
      <c r="C560" s="80" t="s">
        <v>1585</v>
      </c>
      <c r="D560" s="87">
        <v>1</v>
      </c>
      <c r="E560" s="87">
        <v>1</v>
      </c>
      <c r="F560" s="83">
        <f>VLOOKUP(A560,'26.1. cuc'!$A$2:$C$2088,3,FALSE)</f>
        <v>0</v>
      </c>
      <c r="G560" s="83">
        <f t="shared" si="11"/>
        <v>0</v>
      </c>
      <c r="H560" s="89"/>
    </row>
    <row r="561" spans="1:8" ht="12.75" x14ac:dyDescent="0.2">
      <c r="A561" s="85">
        <v>194525</v>
      </c>
      <c r="B561" s="86" t="s">
        <v>1793</v>
      </c>
      <c r="C561" s="80" t="s">
        <v>1585</v>
      </c>
      <c r="D561" s="87">
        <v>1</v>
      </c>
      <c r="E561" s="87">
        <v>1</v>
      </c>
      <c r="F561" s="83">
        <f>VLOOKUP(A561,'26.1. cuc'!$A$2:$C$2088,3,FALSE)</f>
        <v>0</v>
      </c>
      <c r="G561" s="83">
        <f t="shared" si="11"/>
        <v>0</v>
      </c>
      <c r="H561" s="89"/>
    </row>
    <row r="562" spans="1:8" ht="12.75" x14ac:dyDescent="0.2">
      <c r="A562" s="85">
        <v>194530</v>
      </c>
      <c r="B562" s="86" t="s">
        <v>1794</v>
      </c>
      <c r="C562" s="80" t="s">
        <v>1585</v>
      </c>
      <c r="D562" s="87">
        <v>1</v>
      </c>
      <c r="E562" s="87">
        <v>1</v>
      </c>
      <c r="F562" s="83">
        <f>VLOOKUP(A562,'26.1. cuc'!$A$2:$C$2088,3,FALSE)</f>
        <v>0</v>
      </c>
      <c r="G562" s="83">
        <f t="shared" si="11"/>
        <v>0</v>
      </c>
      <c r="H562" s="89"/>
    </row>
    <row r="563" spans="1:8" ht="12.75" x14ac:dyDescent="0.2">
      <c r="A563" s="85">
        <v>194535</v>
      </c>
      <c r="B563" s="86" t="s">
        <v>1795</v>
      </c>
      <c r="C563" s="80" t="s">
        <v>1585</v>
      </c>
      <c r="D563" s="87">
        <v>1</v>
      </c>
      <c r="E563" s="87">
        <v>1</v>
      </c>
      <c r="F563" s="83">
        <f>VLOOKUP(A563,'26.1. cuc'!$A$2:$C$2088,3,FALSE)</f>
        <v>0</v>
      </c>
      <c r="G563" s="83">
        <f t="shared" si="11"/>
        <v>0</v>
      </c>
      <c r="H563" s="89"/>
    </row>
    <row r="564" spans="1:8" ht="12.75" x14ac:dyDescent="0.2">
      <c r="A564" s="85">
        <v>195000</v>
      </c>
      <c r="B564" s="86" t="s">
        <v>1796</v>
      </c>
      <c r="C564" s="80" t="s">
        <v>1585</v>
      </c>
      <c r="D564" s="87">
        <v>1</v>
      </c>
      <c r="E564" s="87">
        <v>1</v>
      </c>
      <c r="F564" s="83">
        <f>VLOOKUP(A564,'26.1. cuc'!$A$2:$C$2088,3,FALSE)</f>
        <v>0</v>
      </c>
      <c r="G564" s="83">
        <f t="shared" si="11"/>
        <v>0</v>
      </c>
      <c r="H564" s="89"/>
    </row>
    <row r="565" spans="1:8" ht="12.75" x14ac:dyDescent="0.2">
      <c r="A565" s="85">
        <v>195005</v>
      </c>
      <c r="B565" s="86" t="s">
        <v>1797</v>
      </c>
      <c r="C565" s="80" t="s">
        <v>1585</v>
      </c>
      <c r="D565" s="87">
        <v>1</v>
      </c>
      <c r="E565" s="87">
        <v>1</v>
      </c>
      <c r="F565" s="83">
        <f>VLOOKUP(A565,'26.1. cuc'!$A$2:$C$2088,3,FALSE)</f>
        <v>0</v>
      </c>
      <c r="G565" s="83">
        <f t="shared" si="11"/>
        <v>0</v>
      </c>
      <c r="H565" s="89"/>
    </row>
    <row r="566" spans="1:8" ht="12.75" x14ac:dyDescent="0.2">
      <c r="A566" s="85">
        <v>195010</v>
      </c>
      <c r="B566" s="86" t="s">
        <v>1798</v>
      </c>
      <c r="C566" s="80" t="s">
        <v>1585</v>
      </c>
      <c r="D566" s="87">
        <v>1</v>
      </c>
      <c r="E566" s="87">
        <v>1</v>
      </c>
      <c r="F566" s="83">
        <f>VLOOKUP(A566,'26.1. cuc'!$A$2:$C$2088,3,FALSE)</f>
        <v>0</v>
      </c>
      <c r="G566" s="83">
        <f t="shared" si="11"/>
        <v>0</v>
      </c>
      <c r="H566" s="89"/>
    </row>
    <row r="567" spans="1:8" ht="12.75" x14ac:dyDescent="0.2">
      <c r="A567" s="85">
        <v>195015</v>
      </c>
      <c r="B567" s="86" t="s">
        <v>1799</v>
      </c>
      <c r="C567" s="80" t="s">
        <v>1585</v>
      </c>
      <c r="D567" s="87">
        <v>1</v>
      </c>
      <c r="E567" s="87">
        <v>1</v>
      </c>
      <c r="F567" s="83">
        <f>VLOOKUP(A567,'26.1. cuc'!$A$2:$C$2088,3,FALSE)</f>
        <v>0</v>
      </c>
      <c r="G567" s="83">
        <f t="shared" si="11"/>
        <v>0</v>
      </c>
      <c r="H567" s="89"/>
    </row>
    <row r="568" spans="1:8" ht="12.75" x14ac:dyDescent="0.2">
      <c r="A568" s="85">
        <v>195095</v>
      </c>
      <c r="B568" s="86" t="s">
        <v>1800</v>
      </c>
      <c r="C568" s="80" t="s">
        <v>1585</v>
      </c>
      <c r="D568" s="87">
        <v>-1</v>
      </c>
      <c r="E568" s="87">
        <v>1</v>
      </c>
      <c r="F568" s="83">
        <f>-VLOOKUP(A568,'26.1. cuc'!$A$2:$C$2088,3,FALSE)</f>
        <v>0</v>
      </c>
      <c r="G568" s="83">
        <f t="shared" si="11"/>
        <v>0</v>
      </c>
      <c r="H568" s="89"/>
    </row>
    <row r="569" spans="1:8" ht="12.75" x14ac:dyDescent="0.2">
      <c r="A569" s="85">
        <v>195099</v>
      </c>
      <c r="B569" s="86" t="s">
        <v>1801</v>
      </c>
      <c r="C569" s="80" t="s">
        <v>1585</v>
      </c>
      <c r="D569" s="87">
        <v>-1</v>
      </c>
      <c r="E569" s="87">
        <v>1</v>
      </c>
      <c r="F569" s="83">
        <f>-VLOOKUP(A569,'26.1. cuc'!$A$2:$C$2088,3,FALSE)</f>
        <v>0</v>
      </c>
      <c r="G569" s="83">
        <f t="shared" si="11"/>
        <v>0</v>
      </c>
      <c r="H569" s="89"/>
    </row>
    <row r="570" spans="1:8" ht="12.75" x14ac:dyDescent="0.2">
      <c r="A570" s="85">
        <v>911500</v>
      </c>
      <c r="B570" s="86" t="s">
        <v>1802</v>
      </c>
      <c r="C570" s="80" t="s">
        <v>1585</v>
      </c>
      <c r="D570" s="87">
        <v>1</v>
      </c>
      <c r="E570" s="87">
        <v>1</v>
      </c>
      <c r="F570" s="83">
        <f>VLOOKUP(A570,'26.1. cuc'!$A$2:$C$2088,3,FALSE)</f>
        <v>0</v>
      </c>
      <c r="G570" s="83">
        <f t="shared" si="11"/>
        <v>0</v>
      </c>
      <c r="H570" s="89"/>
    </row>
    <row r="571" spans="1:8" ht="12.75" x14ac:dyDescent="0.2">
      <c r="A571" s="85">
        <v>913000</v>
      </c>
      <c r="B571" s="86" t="s">
        <v>1803</v>
      </c>
      <c r="C571" s="80" t="s">
        <v>1585</v>
      </c>
      <c r="D571" s="87">
        <v>1</v>
      </c>
      <c r="E571" s="87">
        <v>1</v>
      </c>
      <c r="F571" s="83">
        <f>VLOOKUP(A571,'26.1. cuc'!$A$2:$C$2088,3,FALSE)</f>
        <v>0</v>
      </c>
      <c r="G571" s="83">
        <f t="shared" si="11"/>
        <v>0</v>
      </c>
      <c r="H571" s="89"/>
    </row>
    <row r="573" spans="1:8" x14ac:dyDescent="0.25">
      <c r="G573" s="94"/>
    </row>
  </sheetData>
  <autoFilter ref="A3:H571" xr:uid="{619C550A-1F0C-452A-AEEF-77F64F2EB100}"/>
  <mergeCells count="8">
    <mergeCell ref="H36:H37"/>
    <mergeCell ref="H118:H120"/>
    <mergeCell ref="H124:H129"/>
    <mergeCell ref="H197:H228"/>
    <mergeCell ref="H92:H112"/>
    <mergeCell ref="H59:H78"/>
    <mergeCell ref="H47:H49"/>
    <mergeCell ref="H50:H55"/>
  </mergeCells>
  <pageMargins left="0.7" right="0.7" top="0.75" bottom="0.75" header="0.3" footer="0.3"/>
  <pageSetup orientation="portrait" horizontalDpi="4294967293" verticalDpi="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B582-D5B0-45D0-A98F-78B11908A03E}">
  <sheetPr filterMode="1"/>
  <dimension ref="A1:G67"/>
  <sheetViews>
    <sheetView showGridLines="0" zoomScale="170" zoomScaleNormal="170" workbookViewId="0">
      <pane xSplit="1" ySplit="1" topLeftCell="B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3.5" x14ac:dyDescent="0.25"/>
  <cols>
    <col min="1" max="1" width="7" style="106" bestFit="1" customWidth="1"/>
    <col min="2" max="2" width="32.140625" style="93" customWidth="1"/>
    <col min="3" max="3" width="5.7109375" style="56" bestFit="1" customWidth="1"/>
    <col min="4" max="4" width="7.28515625" style="56" bestFit="1" customWidth="1"/>
    <col min="5" max="6" width="13" style="56" bestFit="1" customWidth="1"/>
    <col min="7" max="7" width="38.7109375" style="107" customWidth="1"/>
    <col min="8" max="16384" width="11.5703125" style="56"/>
  </cols>
  <sheetData>
    <row r="1" spans="1:7" ht="12.75" x14ac:dyDescent="0.2">
      <c r="A1" s="95" t="s">
        <v>1509</v>
      </c>
      <c r="B1" s="95" t="s">
        <v>1403</v>
      </c>
      <c r="C1" s="95" t="s">
        <v>1511</v>
      </c>
      <c r="D1" s="95" t="s">
        <v>1804</v>
      </c>
      <c r="E1" s="95" t="s">
        <v>1513</v>
      </c>
      <c r="F1" s="95" t="s">
        <v>1805</v>
      </c>
      <c r="G1" s="96" t="s">
        <v>1515</v>
      </c>
    </row>
    <row r="2" spans="1:7" ht="18" x14ac:dyDescent="0.2">
      <c r="A2" s="316" t="s">
        <v>1806</v>
      </c>
      <c r="B2" s="316"/>
      <c r="C2" s="316"/>
      <c r="D2" s="316"/>
      <c r="E2" s="316"/>
      <c r="F2" s="316"/>
      <c r="G2" s="316"/>
    </row>
    <row r="3" spans="1:7" ht="12.75" x14ac:dyDescent="0.2">
      <c r="A3" s="85">
        <v>311005</v>
      </c>
      <c r="B3" s="79" t="s">
        <v>1807</v>
      </c>
      <c r="C3" s="81">
        <v>1</v>
      </c>
      <c r="D3" s="81">
        <v>1</v>
      </c>
      <c r="E3" s="97">
        <f>VLOOKUP(A3,'26.1. cuc'!$A$2:$C$2088,3,FALSE)</f>
        <v>1181083800</v>
      </c>
      <c r="F3" s="97">
        <f>IF('26.2. PONDERACION'!$G$2="CAYC",+E3*C3,E3*D3)</f>
        <v>1181083800</v>
      </c>
      <c r="G3" s="98"/>
    </row>
    <row r="4" spans="1:7" ht="12.75" hidden="1" x14ac:dyDescent="0.2">
      <c r="A4" s="85">
        <v>311010</v>
      </c>
      <c r="B4" s="79" t="s">
        <v>1808</v>
      </c>
      <c r="C4" s="81">
        <v>1</v>
      </c>
      <c r="D4" s="81">
        <v>1</v>
      </c>
      <c r="E4" s="97">
        <f>VLOOKUP(A4,'26.1. cuc'!$A$2:$C$2088,3,FALSE)</f>
        <v>0</v>
      </c>
      <c r="F4" s="97">
        <f>IF('26.2. PONDERACION'!$G$2="CAYC",+E4*C4,E4*D4)</f>
        <v>0</v>
      </c>
      <c r="G4" s="98" t="s">
        <v>1809</v>
      </c>
    </row>
    <row r="5" spans="1:7" ht="12.75" hidden="1" x14ac:dyDescent="0.2">
      <c r="A5" s="78">
        <v>311505</v>
      </c>
      <c r="B5" s="79" t="s">
        <v>1810</v>
      </c>
      <c r="C5" s="81">
        <v>0</v>
      </c>
      <c r="D5" s="81">
        <v>0</v>
      </c>
      <c r="E5" s="97">
        <f>VLOOKUP(A5,'26.1. cuc'!$A$2:$C$2088,3,FALSE)</f>
        <v>0</v>
      </c>
      <c r="F5" s="97">
        <f>IF('26.2. PONDERACION'!$G$2="CAYC",+E5*C5,E5*D5)</f>
        <v>0</v>
      </c>
      <c r="G5" s="99"/>
    </row>
    <row r="6" spans="1:7" ht="12.75" hidden="1" x14ac:dyDescent="0.2">
      <c r="A6" s="78">
        <v>311510</v>
      </c>
      <c r="B6" s="79" t="s">
        <v>1811</v>
      </c>
      <c r="C6" s="81">
        <v>0</v>
      </c>
      <c r="D6" s="81">
        <v>0</v>
      </c>
      <c r="E6" s="97">
        <f>VLOOKUP(A6,'26.1. cuc'!$A$2:$C$2088,3,FALSE)</f>
        <v>0</v>
      </c>
      <c r="F6" s="97">
        <f>IF('26.2. PONDERACION'!$G$2="CAYC",+E6*C6,E6*D6)</f>
        <v>0</v>
      </c>
      <c r="G6" s="99"/>
    </row>
    <row r="7" spans="1:7" ht="12.75" hidden="1" x14ac:dyDescent="0.2">
      <c r="A7" s="78">
        <v>312000</v>
      </c>
      <c r="B7" s="79" t="s">
        <v>1812</v>
      </c>
      <c r="C7" s="81">
        <v>1</v>
      </c>
      <c r="D7" s="81">
        <v>0</v>
      </c>
      <c r="E7" s="97">
        <f>VLOOKUP(A7,'26.1. cuc'!$A$2:$C$2088,3,FALSE)</f>
        <v>0</v>
      </c>
      <c r="F7" s="97">
        <f>IF('26.2. PONDERACION'!$G$2="CAYC",+E7*C7,E7*D7)</f>
        <v>0</v>
      </c>
      <c r="G7" s="99"/>
    </row>
    <row r="8" spans="1:7" ht="12.75" x14ac:dyDescent="0.2">
      <c r="A8" s="78">
        <v>320500</v>
      </c>
      <c r="B8" s="79" t="s">
        <v>1813</v>
      </c>
      <c r="C8" s="81">
        <v>1</v>
      </c>
      <c r="D8" s="81">
        <v>1</v>
      </c>
      <c r="E8" s="97">
        <f>VLOOKUP(A8,'26.1. cuc'!$A$2:$C$2088,3,FALSE)</f>
        <v>901690957.24000001</v>
      </c>
      <c r="F8" s="97">
        <f>IF('26.2. PONDERACION'!$G$2="CAYC",+E8*C8,E8*D8)</f>
        <v>901690957.24000001</v>
      </c>
      <c r="G8" s="98"/>
    </row>
    <row r="9" spans="1:7" ht="12.75" hidden="1" x14ac:dyDescent="0.2">
      <c r="A9" s="78">
        <v>321000</v>
      </c>
      <c r="B9" s="79" t="s">
        <v>1814</v>
      </c>
      <c r="C9" s="81">
        <v>1</v>
      </c>
      <c r="D9" s="81">
        <v>1</v>
      </c>
      <c r="E9" s="97">
        <f>VLOOKUP(A9,'26.1. cuc'!$A$2:$C$2088,3,FALSE)</f>
        <v>68955440</v>
      </c>
      <c r="F9" s="97">
        <f>IF('26.2. PONDERACION'!$G$2="CAYC",+E9*C9,E9*D9)</f>
        <v>68955440</v>
      </c>
      <c r="G9" s="98"/>
    </row>
    <row r="10" spans="1:7" ht="12.75" hidden="1" x14ac:dyDescent="0.2">
      <c r="A10" s="78">
        <v>321500</v>
      </c>
      <c r="B10" s="79" t="s">
        <v>1815</v>
      </c>
      <c r="C10" s="81">
        <v>1</v>
      </c>
      <c r="D10" s="81">
        <v>1</v>
      </c>
      <c r="E10" s="97">
        <f>VLOOKUP(A10,'26.1. cuc'!$A$2:$C$2088,3,FALSE)</f>
        <v>0</v>
      </c>
      <c r="F10" s="97">
        <f>IF('26.2. PONDERACION'!$G$2="CAYC",+E10*C10,E10*D10)</f>
        <v>0</v>
      </c>
      <c r="G10" s="98"/>
    </row>
    <row r="11" spans="1:7" ht="12.75" hidden="1" x14ac:dyDescent="0.2">
      <c r="A11" s="78">
        <v>322000</v>
      </c>
      <c r="B11" s="79" t="s">
        <v>1816</v>
      </c>
      <c r="C11" s="81">
        <v>1</v>
      </c>
      <c r="D11" s="81">
        <v>1</v>
      </c>
      <c r="E11" s="97">
        <f>VLOOKUP(A11,'26.1. cuc'!$A$2:$C$2088,3,FALSE)</f>
        <v>0</v>
      </c>
      <c r="F11" s="97">
        <f>IF('26.2. PONDERACION'!$G$2="CAYC",+E11*C11,E11*D11)</f>
        <v>0</v>
      </c>
      <c r="G11" s="98"/>
    </row>
    <row r="12" spans="1:7" ht="12.75" hidden="1" x14ac:dyDescent="0.2">
      <c r="A12" s="78">
        <v>322500</v>
      </c>
      <c r="B12" s="79" t="s">
        <v>1817</v>
      </c>
      <c r="C12" s="81">
        <v>1</v>
      </c>
      <c r="D12" s="81">
        <v>1</v>
      </c>
      <c r="E12" s="97">
        <f>VLOOKUP(A12,'26.1. cuc'!$A$2:$C$2088,3,FALSE)</f>
        <v>5520643</v>
      </c>
      <c r="F12" s="97">
        <f>IF('26.2. PONDERACION'!$G$2="CAYC",+E12*C12,E12*D12)</f>
        <v>5520643</v>
      </c>
      <c r="G12" s="98"/>
    </row>
    <row r="13" spans="1:7" ht="12.75" hidden="1" x14ac:dyDescent="0.2">
      <c r="A13" s="78">
        <v>323000</v>
      </c>
      <c r="B13" s="79" t="s">
        <v>1818</v>
      </c>
      <c r="C13" s="81">
        <v>0</v>
      </c>
      <c r="D13" s="81">
        <v>0</v>
      </c>
      <c r="E13" s="97">
        <f>VLOOKUP(A13,'26.1. cuc'!$A$2:$C$2088,3,FALSE)</f>
        <v>0</v>
      </c>
      <c r="F13" s="97">
        <f>IF('26.2. PONDERACION'!$G$2="CAYC",+E13*C13,E13*D13)</f>
        <v>0</v>
      </c>
      <c r="G13" s="99"/>
    </row>
    <row r="14" spans="1:7" ht="12.75" hidden="1" x14ac:dyDescent="0.2">
      <c r="A14" s="85">
        <v>323500</v>
      </c>
      <c r="B14" s="86" t="s">
        <v>1819</v>
      </c>
      <c r="C14" s="87">
        <v>0</v>
      </c>
      <c r="D14" s="87">
        <v>0</v>
      </c>
      <c r="E14" s="97">
        <f>VLOOKUP(A14,'26.1. cuc'!$A$2:$C$2088,3,FALSE)</f>
        <v>0</v>
      </c>
      <c r="F14" s="97">
        <f>IF('26.2. PONDERACION'!$G$2="CAYC",+E14*C14,E14*D14)</f>
        <v>0</v>
      </c>
      <c r="G14" s="99"/>
    </row>
    <row r="15" spans="1:7" ht="12.75" hidden="1" x14ac:dyDescent="0.2">
      <c r="A15" s="78">
        <v>328000</v>
      </c>
      <c r="B15" s="79" t="s">
        <v>1820</v>
      </c>
      <c r="C15" s="81">
        <v>1</v>
      </c>
      <c r="D15" s="81">
        <v>1</v>
      </c>
      <c r="E15" s="97">
        <f>VLOOKUP(A15,'26.1. cuc'!$A$2:$C$2088,3,FALSE)</f>
        <v>0</v>
      </c>
      <c r="F15" s="97">
        <f>IF('26.2. PONDERACION'!$G$2="CAYC",+E15*C15,E15*D15)</f>
        <v>0</v>
      </c>
      <c r="G15" s="98"/>
    </row>
    <row r="16" spans="1:7" ht="12.75" hidden="1" x14ac:dyDescent="0.2">
      <c r="A16" s="78">
        <v>330500</v>
      </c>
      <c r="B16" s="79" t="s">
        <v>1821</v>
      </c>
      <c r="C16" s="81">
        <v>1</v>
      </c>
      <c r="D16" s="81">
        <v>1</v>
      </c>
      <c r="E16" s="97">
        <f>VLOOKUP(A16,'26.1. cuc'!$A$2:$C$2088,3,FALSE)</f>
        <v>0</v>
      </c>
      <c r="F16" s="97">
        <f>IF('26.2. PONDERACION'!$G$2="CAYC",+E16*C16,E16*D16)</f>
        <v>0</v>
      </c>
      <c r="G16" s="98"/>
    </row>
    <row r="17" spans="1:7" ht="12.75" hidden="1" x14ac:dyDescent="0.2">
      <c r="A17" s="78">
        <v>331000</v>
      </c>
      <c r="B17" s="79" t="s">
        <v>1822</v>
      </c>
      <c r="C17" s="81">
        <v>1</v>
      </c>
      <c r="D17" s="81">
        <v>1</v>
      </c>
      <c r="E17" s="97">
        <f>VLOOKUP(A17,'26.1. cuc'!$A$2:$C$2088,3,FALSE)</f>
        <v>0</v>
      </c>
      <c r="F17" s="97">
        <f>IF('26.2. PONDERACION'!$G$2="CAYC",+E17*C17,E17*D17)</f>
        <v>0</v>
      </c>
      <c r="G17" s="98"/>
    </row>
    <row r="18" spans="1:7" ht="12.75" hidden="1" x14ac:dyDescent="0.2">
      <c r="A18" s="78">
        <v>332000</v>
      </c>
      <c r="B18" s="79" t="s">
        <v>1823</v>
      </c>
      <c r="C18" s="81">
        <v>1</v>
      </c>
      <c r="D18" s="81">
        <v>1</v>
      </c>
      <c r="E18" s="97">
        <f>VLOOKUP(A18,'26.1. cuc'!$A$2:$C$2088,3,FALSE)</f>
        <v>0</v>
      </c>
      <c r="F18" s="97">
        <f>IF('26.2. PONDERACION'!$G$2="CAYC",+E18*C18,E18*D18)</f>
        <v>0</v>
      </c>
      <c r="G18" s="98"/>
    </row>
    <row r="19" spans="1:7" ht="12.75" x14ac:dyDescent="0.2">
      <c r="A19" s="78">
        <v>332500</v>
      </c>
      <c r="B19" s="79" t="s">
        <v>1824</v>
      </c>
      <c r="C19" s="81">
        <v>1</v>
      </c>
      <c r="D19" s="81">
        <v>1</v>
      </c>
      <c r="E19" s="97">
        <f>VLOOKUP(A19,'26.1. cuc'!$A$2:$C$2088,3,FALSE)</f>
        <v>2904378293.0999999</v>
      </c>
      <c r="F19" s="97">
        <f>IF('26.2. PONDERACION'!$G$2="CAYC",+E19*C19,E19*D19)</f>
        <v>2904378293.0999999</v>
      </c>
      <c r="G19" s="98"/>
    </row>
    <row r="20" spans="1:7" ht="12.75" hidden="1" x14ac:dyDescent="0.2">
      <c r="A20" s="78">
        <v>333000</v>
      </c>
      <c r="B20" s="79" t="s">
        <v>1825</v>
      </c>
      <c r="C20" s="81">
        <v>1</v>
      </c>
      <c r="D20" s="81">
        <v>1</v>
      </c>
      <c r="E20" s="97">
        <f>VLOOKUP(A20,'26.1. cuc'!$A$2:$C$2088,3,FALSE)</f>
        <v>25951551</v>
      </c>
      <c r="F20" s="97">
        <f>IF('26.2. PONDERACION'!$G$2="CAYC",+E20*C20,E20*D20)</f>
        <v>25951551</v>
      </c>
      <c r="G20" s="98"/>
    </row>
    <row r="21" spans="1:7" ht="12.75" hidden="1" x14ac:dyDescent="0.2">
      <c r="A21" s="78">
        <v>333500</v>
      </c>
      <c r="B21" s="79" t="s">
        <v>1826</v>
      </c>
      <c r="C21" s="81">
        <v>1</v>
      </c>
      <c r="D21" s="81">
        <v>1</v>
      </c>
      <c r="E21" s="97">
        <f>VLOOKUP(A21,'26.1. cuc'!$A$2:$C$2088,3,FALSE)</f>
        <v>0</v>
      </c>
      <c r="F21" s="97">
        <f>IF('26.2. PONDERACION'!$G$2="CAYC",+E21*C21,E21*D21)</f>
        <v>0</v>
      </c>
      <c r="G21" s="98"/>
    </row>
    <row r="22" spans="1:7" ht="12.75" x14ac:dyDescent="0.2">
      <c r="A22" s="78">
        <v>334000</v>
      </c>
      <c r="B22" s="79" t="s">
        <v>1827</v>
      </c>
      <c r="C22" s="81">
        <v>0</v>
      </c>
      <c r="D22" s="81">
        <v>1</v>
      </c>
      <c r="E22" s="97">
        <f>VLOOKUP(A22,'26.1. cuc'!$A$2:$C$2088,3,FALSE)</f>
        <v>0</v>
      </c>
      <c r="F22" s="97">
        <f>IF('26.2. PONDERACION'!$G$2="CAYC",+E22*C22,E22*D22)</f>
        <v>0</v>
      </c>
      <c r="G22" s="99"/>
    </row>
    <row r="23" spans="1:7" ht="12.75" hidden="1" x14ac:dyDescent="0.2">
      <c r="A23" s="78">
        <v>339500</v>
      </c>
      <c r="B23" s="79" t="s">
        <v>1828</v>
      </c>
      <c r="C23" s="81">
        <v>1</v>
      </c>
      <c r="D23" s="81">
        <v>1</v>
      </c>
      <c r="E23" s="97">
        <f>VLOOKUP(A23,'26.1. cuc'!$A$2:$C$2088,3,FALSE)</f>
        <v>0</v>
      </c>
      <c r="F23" s="97">
        <f>IF('26.2. PONDERACION'!$G$2="CAYC",+E23*C23,E23*D23)</f>
        <v>0</v>
      </c>
      <c r="G23" s="98"/>
    </row>
    <row r="24" spans="1:7" ht="12.75" hidden="1" x14ac:dyDescent="0.2">
      <c r="A24" s="78">
        <v>340500</v>
      </c>
      <c r="B24" s="79" t="s">
        <v>1829</v>
      </c>
      <c r="C24" s="81">
        <v>1</v>
      </c>
      <c r="D24" s="81">
        <v>1</v>
      </c>
      <c r="E24" s="97">
        <f>VLOOKUP(A24,'26.1. cuc'!$A$2:$C$2088,3,FALSE)</f>
        <v>3351547</v>
      </c>
      <c r="F24" s="97">
        <f>IF('26.2. PONDERACION'!$G$2="CAYC",+E24*C24,E24*D24)</f>
        <v>3351547</v>
      </c>
      <c r="G24" s="98"/>
    </row>
    <row r="25" spans="1:7" ht="18" x14ac:dyDescent="0.2">
      <c r="A25" s="316" t="s">
        <v>1830</v>
      </c>
      <c r="B25" s="316"/>
      <c r="C25" s="316"/>
      <c r="D25" s="316"/>
      <c r="E25" s="316"/>
      <c r="F25" s="316"/>
      <c r="G25" s="316"/>
    </row>
    <row r="26" spans="1:7" ht="12.75" hidden="1" x14ac:dyDescent="0.2">
      <c r="A26" s="85">
        <v>121801</v>
      </c>
      <c r="B26" s="86" t="s">
        <v>1587</v>
      </c>
      <c r="C26" s="81">
        <v>1</v>
      </c>
      <c r="D26" s="81">
        <v>1</v>
      </c>
      <c r="E26" s="97">
        <f>VLOOKUP(A26,'26.1. cuc'!$A$2:$C$2088,3,FALSE)</f>
        <v>0</v>
      </c>
      <c r="F26" s="97">
        <f>IF('26.2. PONDERACION'!$G$2="CAYC",+E26*C26,E26*D26)</f>
        <v>0</v>
      </c>
      <c r="G26" s="317" t="s">
        <v>1831</v>
      </c>
    </row>
    <row r="27" spans="1:7" ht="12.75" hidden="1" x14ac:dyDescent="0.2">
      <c r="A27" s="85">
        <v>121802</v>
      </c>
      <c r="B27" s="86" t="s">
        <v>1588</v>
      </c>
      <c r="C27" s="81">
        <v>1</v>
      </c>
      <c r="D27" s="81">
        <v>1</v>
      </c>
      <c r="E27" s="97">
        <f>VLOOKUP(A27,'26.1. cuc'!$A$2:$C$2088,3,FALSE)</f>
        <v>0</v>
      </c>
      <c r="F27" s="97">
        <f>IF('26.2. PONDERACION'!$G$2="CAYC",+E27*C27,E27*D27)</f>
        <v>0</v>
      </c>
      <c r="G27" s="318"/>
    </row>
    <row r="28" spans="1:7" ht="12.75" x14ac:dyDescent="0.2">
      <c r="A28" s="85">
        <v>121803</v>
      </c>
      <c r="B28" s="86" t="s">
        <v>1590</v>
      </c>
      <c r="C28" s="81">
        <v>1</v>
      </c>
      <c r="D28" s="81">
        <v>0</v>
      </c>
      <c r="E28" s="97">
        <f>VLOOKUP(A28,'26.1. cuc'!$A$2:$C$2088,3,FALSE)</f>
        <v>0</v>
      </c>
      <c r="F28" s="97">
        <f>IF('26.2. PONDERACION'!$G$2="CAYC",+E28*C28,E28*D28)</f>
        <v>0</v>
      </c>
      <c r="G28" s="318"/>
    </row>
    <row r="29" spans="1:7" ht="12.75" x14ac:dyDescent="0.2">
      <c r="A29" s="85">
        <v>121899</v>
      </c>
      <c r="B29" s="86" t="s">
        <v>1591</v>
      </c>
      <c r="C29" s="81">
        <v>-1</v>
      </c>
      <c r="D29" s="81">
        <v>0</v>
      </c>
      <c r="E29" s="97">
        <f>VLOOKUP(A29,'26.1. cuc'!$A$2:$C$2088,3,FALSE)</f>
        <v>0</v>
      </c>
      <c r="F29" s="97">
        <f>IF('26.2. PONDERACION'!$G$2="CAYC",+E29*C29,E29*D29)</f>
        <v>0</v>
      </c>
      <c r="G29" s="318"/>
    </row>
    <row r="30" spans="1:7" ht="12.75" hidden="1" x14ac:dyDescent="0.2">
      <c r="A30" s="85">
        <v>122001</v>
      </c>
      <c r="B30" s="86" t="s">
        <v>1587</v>
      </c>
      <c r="C30" s="81">
        <v>1</v>
      </c>
      <c r="D30" s="81">
        <v>1</v>
      </c>
      <c r="E30" s="97">
        <f>VLOOKUP(A30,'26.1. cuc'!$A$2:$C$2088,3,FALSE)</f>
        <v>0</v>
      </c>
      <c r="F30" s="97">
        <f>IF('26.2. PONDERACION'!$G$2="CAYC",+E30*C30,E30*D30)</f>
        <v>0</v>
      </c>
      <c r="G30" s="318"/>
    </row>
    <row r="31" spans="1:7" ht="12.75" hidden="1" x14ac:dyDescent="0.2">
      <c r="A31" s="85">
        <v>122002</v>
      </c>
      <c r="B31" s="86" t="s">
        <v>1592</v>
      </c>
      <c r="C31" s="81">
        <v>1</v>
      </c>
      <c r="D31" s="81">
        <v>1</v>
      </c>
      <c r="E31" s="97">
        <f>VLOOKUP(A31,'26.1. cuc'!$A$2:$C$2088,3,FALSE)</f>
        <v>0</v>
      </c>
      <c r="F31" s="97">
        <f>IF('26.2. PONDERACION'!$G$2="CAYC",+E31*C31,E31*D31)</f>
        <v>0</v>
      </c>
      <c r="G31" s="318"/>
    </row>
    <row r="32" spans="1:7" ht="12.75" hidden="1" x14ac:dyDescent="0.2">
      <c r="A32" s="85">
        <v>122003</v>
      </c>
      <c r="B32" s="86" t="s">
        <v>1593</v>
      </c>
      <c r="C32" s="81">
        <v>1</v>
      </c>
      <c r="D32" s="81">
        <v>1</v>
      </c>
      <c r="E32" s="97">
        <f>VLOOKUP(A32,'26.1. cuc'!$A$2:$C$2088,3,FALSE)</f>
        <v>0</v>
      </c>
      <c r="F32" s="97">
        <f>IF('26.2. PONDERACION'!$G$2="CAYC",+E32*C32,E32*D32)</f>
        <v>0</v>
      </c>
      <c r="G32" s="318"/>
    </row>
    <row r="33" spans="1:7" ht="12.75" hidden="1" x14ac:dyDescent="0.2">
      <c r="A33" s="85">
        <v>122099</v>
      </c>
      <c r="B33" s="86" t="s">
        <v>1832</v>
      </c>
      <c r="C33" s="81">
        <v>1</v>
      </c>
      <c r="D33" s="81">
        <v>1</v>
      </c>
      <c r="E33" s="97">
        <f>VLOOKUP(A33,'26.1. cuc'!$A$2:$C$2088,3,FALSE)</f>
        <v>0</v>
      </c>
      <c r="F33" s="97">
        <f>IF('26.2. PONDERACION'!$G$2="CAYC",+E33*C33,E33*D33)</f>
        <v>0</v>
      </c>
      <c r="G33" s="318"/>
    </row>
    <row r="34" spans="1:7" ht="12.75" hidden="1" x14ac:dyDescent="0.2">
      <c r="A34" s="85">
        <v>122201</v>
      </c>
      <c r="B34" s="86" t="s">
        <v>1595</v>
      </c>
      <c r="C34" s="81">
        <v>1</v>
      </c>
      <c r="D34" s="81">
        <v>1</v>
      </c>
      <c r="E34" s="97">
        <f>VLOOKUP(A34,'26.1. cuc'!$A$2:$C$2088,3,FALSE)</f>
        <v>0</v>
      </c>
      <c r="F34" s="97">
        <f>IF('26.2. PONDERACION'!$G$2="CAYC",+E34*C34,E34*D34)</f>
        <v>0</v>
      </c>
      <c r="G34" s="318"/>
    </row>
    <row r="35" spans="1:7" ht="12.75" hidden="1" x14ac:dyDescent="0.2">
      <c r="A35" s="85">
        <v>122202</v>
      </c>
      <c r="B35" s="86" t="s">
        <v>1596</v>
      </c>
      <c r="C35" s="81">
        <v>1</v>
      </c>
      <c r="D35" s="81">
        <v>1</v>
      </c>
      <c r="E35" s="97">
        <f>VLOOKUP(A35,'26.1. cuc'!$A$2:$C$2088,3,FALSE)</f>
        <v>0</v>
      </c>
      <c r="F35" s="97">
        <f>IF('26.2. PONDERACION'!$G$2="CAYC",+E35*C35,E35*D35)</f>
        <v>0</v>
      </c>
      <c r="G35" s="318"/>
    </row>
    <row r="36" spans="1:7" ht="12.75" hidden="1" x14ac:dyDescent="0.2">
      <c r="A36" s="85">
        <v>122203</v>
      </c>
      <c r="B36" s="86" t="s">
        <v>1597</v>
      </c>
      <c r="C36" s="81">
        <v>1</v>
      </c>
      <c r="D36" s="81">
        <v>1</v>
      </c>
      <c r="E36" s="97">
        <f>VLOOKUP(A36,'26.1. cuc'!$A$2:$C$2088,3,FALSE)</f>
        <v>0</v>
      </c>
      <c r="F36" s="97">
        <f>IF('26.2. PONDERACION'!$G$2="CAYC",+E36*C36,E36*D36)</f>
        <v>0</v>
      </c>
      <c r="G36" s="318"/>
    </row>
    <row r="37" spans="1:7" ht="12.75" hidden="1" x14ac:dyDescent="0.2">
      <c r="A37" s="85">
        <v>122299</v>
      </c>
      <c r="B37" s="86" t="s">
        <v>1598</v>
      </c>
      <c r="C37" s="81">
        <v>1</v>
      </c>
      <c r="D37" s="81">
        <v>1</v>
      </c>
      <c r="E37" s="97">
        <f>VLOOKUP(A37,'26.1. cuc'!$A$2:$C$2088,3,FALSE)</f>
        <v>0</v>
      </c>
      <c r="F37" s="97">
        <f>IF('26.2. PONDERACION'!$G$2="CAYC",+E37*C37,E37*D37)</f>
        <v>0</v>
      </c>
      <c r="G37" s="318"/>
    </row>
    <row r="38" spans="1:7" ht="12.75" hidden="1" x14ac:dyDescent="0.2">
      <c r="A38" s="85">
        <v>122401</v>
      </c>
      <c r="B38" s="86" t="s">
        <v>1599</v>
      </c>
      <c r="C38" s="81">
        <v>1</v>
      </c>
      <c r="D38" s="81">
        <v>1</v>
      </c>
      <c r="E38" s="97">
        <f>VLOOKUP(A38,'26.1. cuc'!$A$2:$C$2088,3,FALSE)</f>
        <v>0</v>
      </c>
      <c r="F38" s="97">
        <f>IF('26.2. PONDERACION'!$G$2="CAYC",+E38*C38,E38*D38)</f>
        <v>0</v>
      </c>
      <c r="G38" s="318"/>
    </row>
    <row r="39" spans="1:7" ht="12.75" hidden="1" x14ac:dyDescent="0.2">
      <c r="A39" s="85">
        <v>122402</v>
      </c>
      <c r="B39" s="86" t="s">
        <v>1600</v>
      </c>
      <c r="C39" s="81">
        <v>1</v>
      </c>
      <c r="D39" s="81">
        <v>1</v>
      </c>
      <c r="E39" s="97">
        <f>VLOOKUP(A39,'26.1. cuc'!$A$2:$C$2088,3,FALSE)</f>
        <v>0</v>
      </c>
      <c r="F39" s="97">
        <f>IF('26.2. PONDERACION'!$G$2="CAYC",+E39*C39,E39*D39)</f>
        <v>0</v>
      </c>
      <c r="G39" s="318"/>
    </row>
    <row r="40" spans="1:7" ht="12.75" hidden="1" x14ac:dyDescent="0.2">
      <c r="A40" s="85">
        <v>122403</v>
      </c>
      <c r="B40" s="86" t="s">
        <v>1601</v>
      </c>
      <c r="C40" s="81">
        <v>1</v>
      </c>
      <c r="D40" s="81">
        <v>1</v>
      </c>
      <c r="E40" s="97">
        <f>VLOOKUP(A40,'26.1. cuc'!$A$2:$C$2088,3,FALSE)</f>
        <v>0</v>
      </c>
      <c r="F40" s="97">
        <f>IF('26.2. PONDERACION'!$G$2="CAYC",+E40*C40,E40*D40)</f>
        <v>0</v>
      </c>
      <c r="G40" s="318"/>
    </row>
    <row r="41" spans="1:7" ht="12.75" hidden="1" x14ac:dyDescent="0.2">
      <c r="A41" s="85">
        <v>122404</v>
      </c>
      <c r="B41" s="86" t="s">
        <v>1602</v>
      </c>
      <c r="C41" s="81">
        <v>1</v>
      </c>
      <c r="D41" s="81">
        <v>1</v>
      </c>
      <c r="E41" s="97">
        <f>VLOOKUP(A41,'26.1. cuc'!$A$2:$C$2088,3,FALSE)</f>
        <v>0</v>
      </c>
      <c r="F41" s="97">
        <f>IF('26.2. PONDERACION'!$G$2="CAYC",+E41*C41,E41*D41)</f>
        <v>0</v>
      </c>
      <c r="G41" s="318"/>
    </row>
    <row r="42" spans="1:7" ht="12.75" hidden="1" x14ac:dyDescent="0.2">
      <c r="A42" s="85">
        <v>122499</v>
      </c>
      <c r="B42" s="86" t="s">
        <v>1603</v>
      </c>
      <c r="C42" s="81">
        <v>1</v>
      </c>
      <c r="D42" s="81">
        <v>1</v>
      </c>
      <c r="E42" s="97">
        <f>VLOOKUP(A42,'26.1. cuc'!$A$2:$C$2088,3,FALSE)</f>
        <v>0</v>
      </c>
      <c r="F42" s="97">
        <f>IF('26.2. PONDERACION'!$G$2="CAYC",+E42*C42,E42*D42)</f>
        <v>0</v>
      </c>
      <c r="G42" s="318"/>
    </row>
    <row r="43" spans="1:7" ht="12.75" hidden="1" x14ac:dyDescent="0.2">
      <c r="A43" s="85">
        <v>122601</v>
      </c>
      <c r="B43" s="86" t="s">
        <v>1604</v>
      </c>
      <c r="C43" s="81">
        <v>1</v>
      </c>
      <c r="D43" s="81">
        <v>1</v>
      </c>
      <c r="E43" s="97">
        <f>VLOOKUP(A43,'26.1. cuc'!$A$2:$C$2088,3,FALSE)</f>
        <v>0</v>
      </c>
      <c r="F43" s="97">
        <f>IF('26.2. PONDERACION'!$G$2="CAYC",+E43*C43,E43*D43)</f>
        <v>0</v>
      </c>
      <c r="G43" s="318"/>
    </row>
    <row r="44" spans="1:7" ht="12.75" x14ac:dyDescent="0.2">
      <c r="A44" s="85">
        <v>122602</v>
      </c>
      <c r="B44" s="86" t="s">
        <v>1605</v>
      </c>
      <c r="C44" s="81">
        <v>1</v>
      </c>
      <c r="D44" s="81">
        <v>1</v>
      </c>
      <c r="E44" s="97">
        <f>VLOOKUP(A44,'26.1. cuc'!$A$2:$C$2088,3,FALSE)</f>
        <v>226418282</v>
      </c>
      <c r="F44" s="97">
        <f>IF('26.2. PONDERACION'!$G$2="CAYC",+E44*C44,E44*D44)</f>
        <v>226418282</v>
      </c>
      <c r="G44" s="318"/>
    </row>
    <row r="45" spans="1:7" ht="12.75" hidden="1" x14ac:dyDescent="0.2">
      <c r="A45" s="85">
        <v>122603</v>
      </c>
      <c r="B45" s="86" t="s">
        <v>1606</v>
      </c>
      <c r="C45" s="81">
        <v>1</v>
      </c>
      <c r="D45" s="81">
        <v>1</v>
      </c>
      <c r="E45" s="97">
        <f>VLOOKUP(A45,'26.1. cuc'!$A$2:$C$2088,3,FALSE)</f>
        <v>0</v>
      </c>
      <c r="F45" s="97">
        <f>IF('26.2. PONDERACION'!$G$2="CAYC",+E45*C45,E45*D45)</f>
        <v>0</v>
      </c>
      <c r="G45" s="318"/>
    </row>
    <row r="46" spans="1:7" ht="12.75" hidden="1" x14ac:dyDescent="0.2">
      <c r="A46" s="85">
        <v>122604</v>
      </c>
      <c r="B46" s="86" t="s">
        <v>1607</v>
      </c>
      <c r="C46" s="81">
        <v>1</v>
      </c>
      <c r="D46" s="81">
        <v>1</v>
      </c>
      <c r="E46" s="97">
        <f>VLOOKUP(A46,'26.1. cuc'!$A$2:$C$2088,3,FALSE)</f>
        <v>0</v>
      </c>
      <c r="F46" s="97">
        <f>IF('26.2. PONDERACION'!$G$2="CAYC",+E46*C46,E46*D46)</f>
        <v>0</v>
      </c>
      <c r="G46" s="318"/>
    </row>
    <row r="47" spans="1:7" ht="12.75" hidden="1" x14ac:dyDescent="0.2">
      <c r="A47" s="85">
        <v>122699</v>
      </c>
      <c r="B47" s="86" t="s">
        <v>1608</v>
      </c>
      <c r="C47" s="81">
        <v>1</v>
      </c>
      <c r="D47" s="81">
        <v>1</v>
      </c>
      <c r="E47" s="97">
        <f>VLOOKUP(A47,'26.1. cuc'!$A$2:$C$2088,3,FALSE)</f>
        <v>0</v>
      </c>
      <c r="F47" s="97">
        <f>IF('26.2. PONDERACION'!$G$2="CAYC",+E47*C47,E47*D47)</f>
        <v>0</v>
      </c>
      <c r="G47" s="319"/>
    </row>
    <row r="48" spans="1:7" ht="12.75" hidden="1" x14ac:dyDescent="0.2">
      <c r="A48" s="85">
        <v>122811</v>
      </c>
      <c r="B48" s="86" t="s">
        <v>1833</v>
      </c>
      <c r="C48" s="81">
        <v>1</v>
      </c>
      <c r="D48" s="81">
        <v>1</v>
      </c>
      <c r="E48" s="97">
        <f>VLOOKUP(A48,'26.1. cuc'!$A$2:$C$2088,3,FALSE)</f>
        <v>0</v>
      </c>
      <c r="F48" s="97">
        <v>0</v>
      </c>
      <c r="G48" s="100" t="s">
        <v>1834</v>
      </c>
    </row>
    <row r="49" spans="1:7" ht="12.75" hidden="1" x14ac:dyDescent="0.2">
      <c r="A49" s="85">
        <v>123001</v>
      </c>
      <c r="B49" s="86" t="s">
        <v>1614</v>
      </c>
      <c r="C49" s="87">
        <v>1</v>
      </c>
      <c r="D49" s="87">
        <v>1</v>
      </c>
      <c r="E49" s="97">
        <f>VLOOKUP(A49,'26.1. cuc'!$A$2:$C$2088,3,FALSE)</f>
        <v>0</v>
      </c>
      <c r="F49" s="97">
        <f>IF('26.2. PONDERACION'!$G$2="CAYC",+E49*C49,E49*D49)</f>
        <v>0</v>
      </c>
      <c r="G49" s="315" t="s">
        <v>1835</v>
      </c>
    </row>
    <row r="50" spans="1:7" ht="12.75" hidden="1" x14ac:dyDescent="0.2">
      <c r="A50" s="85">
        <v>123002</v>
      </c>
      <c r="B50" s="86" t="s">
        <v>1616</v>
      </c>
      <c r="C50" s="87">
        <v>1</v>
      </c>
      <c r="D50" s="87">
        <v>1</v>
      </c>
      <c r="E50" s="97">
        <f>VLOOKUP(A50,'26.1. cuc'!$A$2:$C$2088,3,FALSE)</f>
        <v>0</v>
      </c>
      <c r="F50" s="97">
        <f>IF('26.2. PONDERACION'!$G$2="CAYC",+E50*C50,E50*D50)</f>
        <v>0</v>
      </c>
      <c r="G50" s="315"/>
    </row>
    <row r="51" spans="1:7" ht="12.75" hidden="1" x14ac:dyDescent="0.2">
      <c r="A51" s="85">
        <v>123003</v>
      </c>
      <c r="B51" s="86" t="s">
        <v>1617</v>
      </c>
      <c r="C51" s="87">
        <v>1</v>
      </c>
      <c r="D51" s="87">
        <v>1</v>
      </c>
      <c r="E51" s="97">
        <f>VLOOKUP(A51,'26.1. cuc'!$A$2:$C$2088,3,FALSE)</f>
        <v>0</v>
      </c>
      <c r="F51" s="97">
        <f>IF('26.2. PONDERACION'!$G$2="CAYC",+E51*C51,E51*D51)</f>
        <v>0</v>
      </c>
      <c r="G51" s="315"/>
    </row>
    <row r="52" spans="1:7" ht="12.75" hidden="1" x14ac:dyDescent="0.2">
      <c r="A52" s="85">
        <v>123201</v>
      </c>
      <c r="B52" s="86" t="s">
        <v>1614</v>
      </c>
      <c r="C52" s="87">
        <v>1</v>
      </c>
      <c r="D52" s="87">
        <v>1</v>
      </c>
      <c r="E52" s="97">
        <f>VLOOKUP(A52,'26.1. cuc'!$A$2:$C$2088,3,FALSE)</f>
        <v>0</v>
      </c>
      <c r="F52" s="97">
        <f>IF('26.2. PONDERACION'!$G$2="CAYC",+E52*C52,E52*D52)</f>
        <v>0</v>
      </c>
      <c r="G52" s="315"/>
    </row>
    <row r="53" spans="1:7" ht="12.75" hidden="1" x14ac:dyDescent="0.2">
      <c r="A53" s="85">
        <v>123202</v>
      </c>
      <c r="B53" s="86" t="s">
        <v>1616</v>
      </c>
      <c r="C53" s="87">
        <v>1</v>
      </c>
      <c r="D53" s="87">
        <v>1</v>
      </c>
      <c r="E53" s="97">
        <f>VLOOKUP(A53,'26.1. cuc'!$A$2:$C$2088,3,FALSE)</f>
        <v>0</v>
      </c>
      <c r="F53" s="97">
        <f>IF('26.2. PONDERACION'!$G$2="CAYC",+E53*C53,E53*D53)</f>
        <v>0</v>
      </c>
      <c r="G53" s="315"/>
    </row>
    <row r="54" spans="1:7" ht="12.75" hidden="1" x14ac:dyDescent="0.2">
      <c r="A54" s="85">
        <v>123204</v>
      </c>
      <c r="B54" s="86" t="s">
        <v>1617</v>
      </c>
      <c r="C54" s="87">
        <v>1</v>
      </c>
      <c r="D54" s="87">
        <v>1</v>
      </c>
      <c r="E54" s="97">
        <f>VLOOKUP(A54,'26.1. cuc'!$A$2:$C$2088,3,FALSE)</f>
        <v>854542753.58000004</v>
      </c>
      <c r="F54" s="97">
        <f>IF('26.2. PONDERACION'!$G$2="CAYC",+E54*C54,E54*D54)</f>
        <v>854542753.58000004</v>
      </c>
      <c r="G54" s="315"/>
    </row>
    <row r="55" spans="1:7" ht="12.75" hidden="1" x14ac:dyDescent="0.2">
      <c r="A55" s="85">
        <v>123295</v>
      </c>
      <c r="B55" s="86" t="s">
        <v>1622</v>
      </c>
      <c r="C55" s="87">
        <v>1</v>
      </c>
      <c r="D55" s="87">
        <v>1</v>
      </c>
      <c r="E55" s="97">
        <f>VLOOKUP(A55,'26.1. cuc'!$A$2:$C$2088,3,FALSE)</f>
        <v>0</v>
      </c>
      <c r="F55" s="97">
        <f>IF('26.2. PONDERACION'!$G$2="CAYC",+E55*C55,E55*D55)</f>
        <v>0</v>
      </c>
      <c r="G55" s="315"/>
    </row>
    <row r="56" spans="1:7" ht="12.75" hidden="1" x14ac:dyDescent="0.2">
      <c r="A56" s="85">
        <v>123400</v>
      </c>
      <c r="B56" s="86" t="s">
        <v>1624</v>
      </c>
      <c r="C56" s="87">
        <v>1</v>
      </c>
      <c r="D56" s="87">
        <v>1</v>
      </c>
      <c r="E56" s="97">
        <f>VLOOKUP(A56,'26.1. cuc'!$A$2:$C$2088,3,FALSE)</f>
        <v>0</v>
      </c>
      <c r="F56" s="97">
        <f>IF('26.2. PONDERACION'!$G$2="CAYC",+E56*C56,E56*D56)</f>
        <v>0</v>
      </c>
      <c r="G56" s="315"/>
    </row>
    <row r="57" spans="1:7" ht="12.75" hidden="1" x14ac:dyDescent="0.2">
      <c r="A57" s="85">
        <v>182000</v>
      </c>
      <c r="B57" s="86" t="s">
        <v>1836</v>
      </c>
      <c r="C57" s="87">
        <v>1</v>
      </c>
      <c r="D57" s="87">
        <v>1</v>
      </c>
      <c r="E57" s="97">
        <f>VLOOKUP(A57,'26.1. cuc'!$A$2:$C$2088,3,FALSE)</f>
        <v>0</v>
      </c>
      <c r="F57" s="97">
        <f>IF('26.2. PONDERACION'!$G$2="CAYC",+E57*C57,E57*D57)</f>
        <v>0</v>
      </c>
      <c r="G57" s="98"/>
    </row>
    <row r="58" spans="1:7" ht="12.75" x14ac:dyDescent="0.2">
      <c r="A58" s="85">
        <v>191000</v>
      </c>
      <c r="B58" s="86" t="s">
        <v>1837</v>
      </c>
      <c r="C58" s="87">
        <v>1</v>
      </c>
      <c r="D58" s="87">
        <v>1</v>
      </c>
      <c r="E58" s="97">
        <f>VLOOKUP(A58,'26.1. cuc'!$A$2:$C$2088,3,FALSE)</f>
        <v>0</v>
      </c>
      <c r="F58" s="97">
        <f>IF('26.2. PONDERACION'!$G$2="CAYC",+E58*C58,E58*D58)</f>
        <v>0</v>
      </c>
      <c r="G58" s="98"/>
    </row>
    <row r="59" spans="1:7" ht="12.75" hidden="1" x14ac:dyDescent="0.2">
      <c r="A59" s="85">
        <v>350000</v>
      </c>
      <c r="B59" s="101" t="s">
        <v>1838</v>
      </c>
      <c r="C59" s="81">
        <v>1</v>
      </c>
      <c r="D59" s="81">
        <v>1</v>
      </c>
      <c r="E59" s="97">
        <f>VLOOKUP(A59,'26.1. cuc'!$A$2:$C$2088,3,FALSE)</f>
        <v>54588526.670000002</v>
      </c>
      <c r="F59" s="97">
        <f>IF(E59&lt;0,-E59,0)</f>
        <v>0</v>
      </c>
      <c r="G59" s="98" t="s">
        <v>1839</v>
      </c>
    </row>
    <row r="60" spans="1:7" ht="12.75" hidden="1" x14ac:dyDescent="0.2">
      <c r="A60" s="85">
        <v>390000</v>
      </c>
      <c r="B60" s="101" t="s">
        <v>1840</v>
      </c>
      <c r="C60" s="81">
        <v>1</v>
      </c>
      <c r="D60" s="81">
        <v>1</v>
      </c>
      <c r="E60" s="97">
        <f>VLOOKUP(A60,'26.1. cuc'!$A$2:$C$2088,3,FALSE)</f>
        <v>0</v>
      </c>
      <c r="F60" s="97">
        <f>IF('26.2. PONDERACION'!$G$2="CAYC",+E60*C60,E60*D60)</f>
        <v>0</v>
      </c>
      <c r="G60" s="98" t="s">
        <v>1841</v>
      </c>
    </row>
    <row r="61" spans="1:7" ht="12.75" hidden="1" x14ac:dyDescent="0.2">
      <c r="A61" s="102"/>
      <c r="B61" s="79" t="s">
        <v>1842</v>
      </c>
      <c r="C61" s="87">
        <v>1</v>
      </c>
      <c r="D61" s="87">
        <v>1</v>
      </c>
      <c r="E61" s="97"/>
      <c r="F61" s="97">
        <f>IF('26.2. PONDERACION'!$G$2="CAYC",+E61*C61,E61*D61)</f>
        <v>0</v>
      </c>
      <c r="G61" s="99"/>
    </row>
    <row r="62" spans="1:7" ht="18" x14ac:dyDescent="0.2">
      <c r="A62" s="316" t="s">
        <v>1843</v>
      </c>
      <c r="B62" s="316"/>
      <c r="C62" s="316"/>
      <c r="D62" s="316"/>
      <c r="E62" s="316"/>
      <c r="F62" s="316"/>
      <c r="G62" s="316"/>
    </row>
    <row r="63" spans="1:7" ht="12.75" x14ac:dyDescent="0.2">
      <c r="A63" s="78">
        <v>350000</v>
      </c>
      <c r="B63" s="79" t="s">
        <v>1844</v>
      </c>
      <c r="C63" s="82">
        <v>0.2</v>
      </c>
      <c r="D63" s="82">
        <v>0.3</v>
      </c>
      <c r="E63" s="97">
        <f>VLOOKUP(A63,'26.1. cuc'!$A$2:$C$2088,3,FALSE)</f>
        <v>54588526.670000002</v>
      </c>
      <c r="F63" s="97">
        <f>IF(E63&gt;0,E63*D63,0)</f>
        <v>16376558.001</v>
      </c>
      <c r="G63" s="103" t="s">
        <v>1845</v>
      </c>
    </row>
    <row r="64" spans="1:7" ht="12.75" hidden="1" x14ac:dyDescent="0.2">
      <c r="A64" s="78">
        <v>390000</v>
      </c>
      <c r="B64" s="79" t="s">
        <v>776</v>
      </c>
      <c r="C64" s="82">
        <v>0.2</v>
      </c>
      <c r="D64" s="82">
        <v>0.2</v>
      </c>
      <c r="E64" s="97">
        <f>VLOOKUP(A64,'26.1. cuc'!$A$2:$C$2088,3,FALSE)</f>
        <v>0</v>
      </c>
      <c r="F64" s="97">
        <f>IF(E64&gt;0,E64*D64,0)</f>
        <v>0</v>
      </c>
      <c r="G64" s="103" t="s">
        <v>1846</v>
      </c>
    </row>
    <row r="65" spans="1:7" ht="12.75" x14ac:dyDescent="0.2">
      <c r="A65" s="104"/>
      <c r="B65" s="79" t="s">
        <v>1847</v>
      </c>
      <c r="C65" s="81">
        <v>0.5</v>
      </c>
      <c r="D65" s="81">
        <v>0.5</v>
      </c>
      <c r="E65" s="97"/>
      <c r="F65" s="97"/>
      <c r="G65" s="103" t="s">
        <v>1848</v>
      </c>
    </row>
    <row r="66" spans="1:7" ht="12.75" x14ac:dyDescent="0.2">
      <c r="A66" s="78">
        <v>146800</v>
      </c>
      <c r="B66" s="79" t="s">
        <v>1849</v>
      </c>
      <c r="C66" s="105" t="s">
        <v>1850</v>
      </c>
      <c r="D66" s="105"/>
      <c r="E66" s="97">
        <f>VLOOKUP(A66,'26.1. cuc'!$A$2:$C$2088,3,FALSE)</f>
        <v>9492191.0700000003</v>
      </c>
      <c r="F66" s="97">
        <f>IF('26.2. PONDERACION'!G1*1.25%&lt;'26.3. patrimonio'!E66,'26.2. PONDERACION'!G1*1.25%,'26.3. patrimonio'!E66)</f>
        <v>9492191.0700000003</v>
      </c>
      <c r="G66" s="98" t="s">
        <v>1851</v>
      </c>
    </row>
    <row r="67" spans="1:7" x14ac:dyDescent="0.25">
      <c r="E67" s="118"/>
    </row>
  </sheetData>
  <autoFilter ref="A1:G66" xr:uid="{5F9BAE4F-10E2-408E-9EFD-D3D34B4BD29E}">
    <filterColumn colId="5">
      <filters blank="1">
        <filter val="$1.095.769.948"/>
        <filter val="$1.200.000.000"/>
        <filter val="$17.916.437"/>
        <filter val="$229.202.205"/>
        <filter val="$27.015.478"/>
        <filter val="$28.610.305"/>
        <filter val="$300.000.000"/>
        <filter val="$483.291.812"/>
        <filter val="$56.581.460"/>
        <filter val="$69.955.802"/>
      </filters>
    </filterColumn>
  </autoFilter>
  <mergeCells count="5">
    <mergeCell ref="G49:G56"/>
    <mergeCell ref="A2:G2"/>
    <mergeCell ref="A25:G25"/>
    <mergeCell ref="A62:G62"/>
    <mergeCell ref="G26:G47"/>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C6223-9C3D-4CBE-AB94-1F875C9BE70A}">
  <dimension ref="A1:W1451"/>
  <sheetViews>
    <sheetView topLeftCell="A19" workbookViewId="0">
      <selection activeCell="C22" sqref="C22:H22"/>
    </sheetView>
  </sheetViews>
  <sheetFormatPr baseColWidth="10" defaultRowHeight="15" x14ac:dyDescent="0.25"/>
  <cols>
    <col min="2" max="2" width="16.140625" bestFit="1" customWidth="1"/>
    <col min="3" max="3" width="16.140625" customWidth="1"/>
    <col min="4" max="4" width="21.7109375" bestFit="1" customWidth="1"/>
    <col min="5" max="5" width="16.5703125" style="167" bestFit="1" customWidth="1"/>
    <col min="6" max="6" width="21.7109375" bestFit="1" customWidth="1"/>
    <col min="7" max="7" width="11.140625" bestFit="1" customWidth="1"/>
    <col min="8" max="8" width="10.140625" bestFit="1" customWidth="1"/>
    <col min="9" max="9" width="12.7109375" bestFit="1" customWidth="1"/>
    <col min="10" max="10" width="10.140625" bestFit="1" customWidth="1"/>
    <col min="11" max="12" width="11.140625" bestFit="1" customWidth="1"/>
    <col min="13" max="13" width="12.7109375" bestFit="1" customWidth="1"/>
    <col min="14" max="17" width="10.140625" bestFit="1" customWidth="1"/>
    <col min="18" max="18" width="12.7109375" bestFit="1" customWidth="1"/>
    <col min="19" max="19" width="9.140625" bestFit="1" customWidth="1"/>
    <col min="20" max="20" width="7.5703125" bestFit="1" customWidth="1"/>
    <col min="21" max="21" width="10.140625" bestFit="1" customWidth="1"/>
    <col min="22" max="22" width="10.5703125" bestFit="1" customWidth="1"/>
    <col min="23" max="23" width="13.7109375" bestFit="1" customWidth="1"/>
  </cols>
  <sheetData>
    <row r="1" spans="1:6" x14ac:dyDescent="0.25">
      <c r="A1" t="s">
        <v>1466</v>
      </c>
      <c r="B1" t="s">
        <v>1919</v>
      </c>
      <c r="E1" s="172" t="s">
        <v>1911</v>
      </c>
      <c r="F1" s="170" t="s">
        <v>1916</v>
      </c>
    </row>
    <row r="2" spans="1:6" x14ac:dyDescent="0.25">
      <c r="A2">
        <f t="shared" ref="A2:A29" si="0">+E2</f>
        <v>140405</v>
      </c>
      <c r="B2" s="178">
        <f t="shared" ref="B2:B29" si="1">+F2</f>
        <v>1665144456</v>
      </c>
      <c r="C2" s="178"/>
      <c r="E2" s="171">
        <v>140405</v>
      </c>
      <c r="F2" s="170">
        <v>1665144456</v>
      </c>
    </row>
    <row r="3" spans="1:6" x14ac:dyDescent="0.25">
      <c r="A3">
        <f t="shared" si="0"/>
        <v>140505</v>
      </c>
      <c r="B3" s="178">
        <f t="shared" si="1"/>
        <v>599097416</v>
      </c>
      <c r="C3" s="178"/>
      <c r="E3" s="171">
        <v>140505</v>
      </c>
      <c r="F3" s="170">
        <v>599097416</v>
      </c>
    </row>
    <row r="4" spans="1:6" x14ac:dyDescent="0.25">
      <c r="A4">
        <f t="shared" si="0"/>
        <v>140525</v>
      </c>
      <c r="B4" s="178">
        <f t="shared" si="1"/>
        <v>33774916</v>
      </c>
      <c r="C4" s="178"/>
      <c r="E4" s="171">
        <v>140525</v>
      </c>
      <c r="F4" s="170">
        <v>33774916</v>
      </c>
    </row>
    <row r="5" spans="1:6" x14ac:dyDescent="0.25">
      <c r="A5">
        <f t="shared" si="0"/>
        <v>141105</v>
      </c>
      <c r="B5" s="178">
        <f t="shared" si="1"/>
        <v>1211741581</v>
      </c>
      <c r="C5" s="178"/>
      <c r="E5" s="171">
        <v>141105</v>
      </c>
      <c r="F5" s="170">
        <v>1211741581</v>
      </c>
    </row>
    <row r="6" spans="1:6" x14ac:dyDescent="0.25">
      <c r="A6">
        <f t="shared" si="0"/>
        <v>141115</v>
      </c>
      <c r="B6" s="178">
        <f t="shared" si="1"/>
        <v>61459964</v>
      </c>
      <c r="C6" s="178"/>
      <c r="E6" s="171">
        <v>141115</v>
      </c>
      <c r="F6" s="170">
        <v>61459964</v>
      </c>
    </row>
    <row r="7" spans="1:6" x14ac:dyDescent="0.25">
      <c r="A7">
        <f t="shared" si="0"/>
        <v>141205</v>
      </c>
      <c r="B7" s="178">
        <f t="shared" si="1"/>
        <v>163354666.32999998</v>
      </c>
      <c r="C7" s="178"/>
      <c r="E7" s="171">
        <v>141205</v>
      </c>
      <c r="F7" s="170">
        <v>163354666.32999998</v>
      </c>
    </row>
    <row r="8" spans="1:6" x14ac:dyDescent="0.25">
      <c r="A8">
        <f t="shared" si="0"/>
        <v>141225</v>
      </c>
      <c r="B8" s="178">
        <f t="shared" si="1"/>
        <v>141098645</v>
      </c>
      <c r="C8" s="178"/>
      <c r="E8" s="171">
        <v>141225</v>
      </c>
      <c r="F8" s="170">
        <v>141098645</v>
      </c>
    </row>
    <row r="9" spans="1:6" x14ac:dyDescent="0.25">
      <c r="A9">
        <f t="shared" si="0"/>
        <v>144105</v>
      </c>
      <c r="B9" s="178">
        <f t="shared" si="1"/>
        <v>9142068559.9099998</v>
      </c>
      <c r="C9" s="178"/>
      <c r="E9" s="171">
        <v>144105</v>
      </c>
      <c r="F9" s="170">
        <v>9142068559.9099998</v>
      </c>
    </row>
    <row r="10" spans="1:6" x14ac:dyDescent="0.25">
      <c r="A10">
        <f t="shared" si="0"/>
        <v>144110</v>
      </c>
      <c r="B10" s="178">
        <f t="shared" si="1"/>
        <v>14031461</v>
      </c>
      <c r="C10" s="178"/>
      <c r="E10" s="171">
        <v>144110</v>
      </c>
      <c r="F10" s="170">
        <v>14031461</v>
      </c>
    </row>
    <row r="11" spans="1:6" x14ac:dyDescent="0.25">
      <c r="A11">
        <f t="shared" si="0"/>
        <v>144115</v>
      </c>
      <c r="B11" s="178">
        <f t="shared" si="1"/>
        <v>29937673</v>
      </c>
      <c r="C11" s="178"/>
      <c r="E11" s="171">
        <v>144115</v>
      </c>
      <c r="F11" s="170">
        <v>29937673</v>
      </c>
    </row>
    <row r="12" spans="1:6" x14ac:dyDescent="0.25">
      <c r="A12">
        <f t="shared" si="0"/>
        <v>144120</v>
      </c>
      <c r="B12" s="178">
        <f t="shared" si="1"/>
        <v>32856379</v>
      </c>
      <c r="C12" s="178"/>
      <c r="E12" s="171">
        <v>144120</v>
      </c>
      <c r="F12" s="170">
        <v>32856379</v>
      </c>
    </row>
    <row r="13" spans="1:6" x14ac:dyDescent="0.25">
      <c r="A13">
        <f t="shared" si="0"/>
        <v>144125</v>
      </c>
      <c r="B13" s="178">
        <f t="shared" si="1"/>
        <v>21143721.870000001</v>
      </c>
      <c r="C13" s="178"/>
      <c r="E13" s="171">
        <v>144125</v>
      </c>
      <c r="F13" s="170">
        <v>21143721.870000001</v>
      </c>
    </row>
    <row r="14" spans="1:6" x14ac:dyDescent="0.25">
      <c r="A14">
        <f t="shared" si="0"/>
        <v>144205</v>
      </c>
      <c r="B14" s="178">
        <f t="shared" si="1"/>
        <v>1520311788.3099999</v>
      </c>
      <c r="C14" s="178"/>
      <c r="E14" s="171">
        <v>144205</v>
      </c>
      <c r="F14" s="170">
        <v>1520311788.3099999</v>
      </c>
    </row>
    <row r="15" spans="1:6" x14ac:dyDescent="0.25">
      <c r="A15">
        <f t="shared" si="0"/>
        <v>144210</v>
      </c>
      <c r="B15" s="178">
        <f t="shared" si="1"/>
        <v>1487143</v>
      </c>
      <c r="C15" s="178"/>
      <c r="E15" s="171">
        <v>144210</v>
      </c>
      <c r="F15" s="170">
        <v>1487143</v>
      </c>
    </row>
    <row r="16" spans="1:6" x14ac:dyDescent="0.25">
      <c r="A16">
        <f t="shared" si="0"/>
        <v>144220</v>
      </c>
      <c r="B16" s="178">
        <f t="shared" si="1"/>
        <v>192799</v>
      </c>
      <c r="C16" s="178"/>
      <c r="E16" s="171">
        <v>144220</v>
      </c>
      <c r="F16" s="170">
        <v>192799</v>
      </c>
    </row>
    <row r="17" spans="1:6" x14ac:dyDescent="0.25">
      <c r="A17">
        <f t="shared" si="0"/>
        <v>144225</v>
      </c>
      <c r="B17" s="178">
        <f t="shared" si="1"/>
        <v>32022366</v>
      </c>
      <c r="C17" s="178"/>
      <c r="E17" s="171">
        <v>144225</v>
      </c>
      <c r="F17" s="170">
        <v>32022366</v>
      </c>
    </row>
    <row r="18" spans="1:6" x14ac:dyDescent="0.25">
      <c r="A18" t="str">
        <f t="shared" si="0"/>
        <v>(en blanco)</v>
      </c>
      <c r="B18" s="178">
        <f t="shared" si="1"/>
        <v>0</v>
      </c>
      <c r="C18" s="178"/>
      <c r="E18" s="171" t="s">
        <v>1910</v>
      </c>
      <c r="F18" s="170">
        <v>0</v>
      </c>
    </row>
    <row r="19" spans="1:6" x14ac:dyDescent="0.25">
      <c r="A19" t="str">
        <f t="shared" si="0"/>
        <v>Total general</v>
      </c>
      <c r="B19" s="178">
        <f t="shared" si="1"/>
        <v>14669723535.42</v>
      </c>
      <c r="C19" s="178"/>
      <c r="E19" s="171" t="s">
        <v>1863</v>
      </c>
      <c r="F19" s="170">
        <v>14669723535.42</v>
      </c>
    </row>
    <row r="20" spans="1:6" x14ac:dyDescent="0.25">
      <c r="A20">
        <f t="shared" si="0"/>
        <v>0</v>
      </c>
      <c r="B20" s="178">
        <f t="shared" si="1"/>
        <v>0</v>
      </c>
      <c r="E20"/>
      <c r="F20" s="167"/>
    </row>
    <row r="21" spans="1:6" x14ac:dyDescent="0.25">
      <c r="A21">
        <f t="shared" si="0"/>
        <v>0</v>
      </c>
      <c r="B21" s="178">
        <f t="shared" si="1"/>
        <v>0</v>
      </c>
    </row>
    <row r="22" spans="1:6" x14ac:dyDescent="0.25">
      <c r="A22">
        <f t="shared" si="0"/>
        <v>0</v>
      </c>
      <c r="B22" s="178">
        <f t="shared" si="1"/>
        <v>0</v>
      </c>
    </row>
    <row r="23" spans="1:6" x14ac:dyDescent="0.25">
      <c r="A23">
        <f t="shared" si="0"/>
        <v>0</v>
      </c>
      <c r="B23" s="178">
        <f t="shared" si="1"/>
        <v>0</v>
      </c>
    </row>
    <row r="24" spans="1:6" x14ac:dyDescent="0.25">
      <c r="A24">
        <f t="shared" si="0"/>
        <v>0</v>
      </c>
      <c r="B24" s="178">
        <f t="shared" si="1"/>
        <v>0</v>
      </c>
    </row>
    <row r="25" spans="1:6" x14ac:dyDescent="0.25">
      <c r="A25">
        <f t="shared" si="0"/>
        <v>0</v>
      </c>
      <c r="B25" s="178">
        <f t="shared" si="1"/>
        <v>0</v>
      </c>
    </row>
    <row r="26" spans="1:6" x14ac:dyDescent="0.25">
      <c r="A26">
        <f t="shared" si="0"/>
        <v>0</v>
      </c>
      <c r="B26" s="178">
        <f t="shared" si="1"/>
        <v>0</v>
      </c>
    </row>
    <row r="27" spans="1:6" x14ac:dyDescent="0.25">
      <c r="A27">
        <f t="shared" si="0"/>
        <v>0</v>
      </c>
      <c r="B27" s="178">
        <f t="shared" si="1"/>
        <v>0</v>
      </c>
    </row>
    <row r="28" spans="1:6" x14ac:dyDescent="0.25">
      <c r="A28">
        <f t="shared" si="0"/>
        <v>0</v>
      </c>
      <c r="B28" s="178">
        <f t="shared" si="1"/>
        <v>0</v>
      </c>
    </row>
    <row r="29" spans="1:6" x14ac:dyDescent="0.25">
      <c r="A29">
        <f t="shared" si="0"/>
        <v>0</v>
      </c>
      <c r="B29" s="178">
        <f t="shared" si="1"/>
        <v>0</v>
      </c>
    </row>
    <row r="31" spans="1:6" x14ac:dyDescent="0.25">
      <c r="A31" s="177" t="s">
        <v>1918</v>
      </c>
      <c r="B31" s="176">
        <f>MAX(B35:B668)</f>
        <v>279739146</v>
      </c>
      <c r="C31" s="176">
        <f>MAX(C35:C668)</f>
        <v>228226425</v>
      </c>
    </row>
    <row r="32" spans="1:6" x14ac:dyDescent="0.25">
      <c r="A32" s="175" t="s">
        <v>1917</v>
      </c>
      <c r="B32" s="174"/>
      <c r="C32" s="174"/>
    </row>
    <row r="33" spans="1:23" x14ac:dyDescent="0.25">
      <c r="E33" s="172" t="s">
        <v>1916</v>
      </c>
      <c r="F33" s="172" t="s">
        <v>1915</v>
      </c>
    </row>
    <row r="34" spans="1:23" x14ac:dyDescent="0.25">
      <c r="A34" s="173" t="s">
        <v>1914</v>
      </c>
      <c r="B34" s="173" t="s">
        <v>1913</v>
      </c>
      <c r="C34" s="173" t="s">
        <v>1912</v>
      </c>
      <c r="E34" s="172" t="s">
        <v>1911</v>
      </c>
      <c r="F34">
        <v>140405</v>
      </c>
      <c r="G34">
        <v>140505</v>
      </c>
      <c r="H34">
        <v>140525</v>
      </c>
      <c r="I34">
        <v>141105</v>
      </c>
      <c r="J34">
        <v>141115</v>
      </c>
      <c r="K34">
        <v>141205</v>
      </c>
      <c r="L34">
        <v>141225</v>
      </c>
      <c r="M34">
        <v>144105</v>
      </c>
      <c r="N34">
        <v>144110</v>
      </c>
      <c r="O34">
        <v>144115</v>
      </c>
      <c r="P34">
        <v>144120</v>
      </c>
      <c r="Q34">
        <v>144125</v>
      </c>
      <c r="R34">
        <v>144205</v>
      </c>
      <c r="S34">
        <v>144210</v>
      </c>
      <c r="T34">
        <v>144220</v>
      </c>
      <c r="U34">
        <v>144225</v>
      </c>
      <c r="V34" t="s">
        <v>1910</v>
      </c>
      <c r="W34" t="s">
        <v>1863</v>
      </c>
    </row>
    <row r="35" spans="1:23" x14ac:dyDescent="0.25">
      <c r="A35" s="169">
        <f t="shared" ref="A35:A98" si="2">+E35</f>
        <v>130030</v>
      </c>
      <c r="B35" s="168">
        <f t="shared" ref="B35:B98" si="3">+SUM(F35:L35)</f>
        <v>0</v>
      </c>
      <c r="C35" s="168">
        <f t="shared" ref="C35:C98" si="4">+W35-B35</f>
        <v>0</v>
      </c>
      <c r="E35" s="171">
        <v>130030</v>
      </c>
      <c r="F35" s="170"/>
      <c r="G35" s="170"/>
      <c r="H35" s="170"/>
      <c r="I35" s="170"/>
      <c r="J35" s="170"/>
      <c r="K35" s="170"/>
      <c r="L35" s="170"/>
      <c r="M35" s="170">
        <v>0</v>
      </c>
      <c r="N35" s="170"/>
      <c r="O35" s="170"/>
      <c r="P35" s="170"/>
      <c r="Q35" s="170"/>
      <c r="R35" s="170"/>
      <c r="S35" s="170"/>
      <c r="T35" s="170"/>
      <c r="U35" s="170"/>
      <c r="V35" s="170"/>
      <c r="W35" s="170">
        <v>0</v>
      </c>
    </row>
    <row r="36" spans="1:23" x14ac:dyDescent="0.25">
      <c r="A36" s="169">
        <f t="shared" si="2"/>
        <v>130138</v>
      </c>
      <c r="B36" s="168">
        <f t="shared" si="3"/>
        <v>0</v>
      </c>
      <c r="C36" s="168">
        <f t="shared" si="4"/>
        <v>0</v>
      </c>
      <c r="E36" s="171">
        <v>130138</v>
      </c>
      <c r="F36" s="170"/>
      <c r="G36" s="170"/>
      <c r="H36" s="170"/>
      <c r="I36" s="170"/>
      <c r="J36" s="170"/>
      <c r="K36" s="170"/>
      <c r="L36" s="170"/>
      <c r="M36" s="170">
        <v>0</v>
      </c>
      <c r="N36" s="170"/>
      <c r="O36" s="170"/>
      <c r="P36" s="170"/>
      <c r="Q36" s="170"/>
      <c r="R36" s="170"/>
      <c r="S36" s="170"/>
      <c r="T36" s="170"/>
      <c r="U36" s="170"/>
      <c r="V36" s="170"/>
      <c r="W36" s="170">
        <v>0</v>
      </c>
    </row>
    <row r="37" spans="1:23" x14ac:dyDescent="0.25">
      <c r="A37" s="169">
        <f t="shared" si="2"/>
        <v>162009</v>
      </c>
      <c r="B37" s="168">
        <f t="shared" si="3"/>
        <v>0</v>
      </c>
      <c r="C37" s="168">
        <f t="shared" si="4"/>
        <v>0</v>
      </c>
      <c r="E37" s="171">
        <v>162009</v>
      </c>
      <c r="F37" s="170"/>
      <c r="G37" s="170"/>
      <c r="H37" s="170"/>
      <c r="I37" s="170"/>
      <c r="J37" s="170"/>
      <c r="K37" s="170"/>
      <c r="L37" s="170"/>
      <c r="M37" s="170">
        <v>0</v>
      </c>
      <c r="N37" s="170"/>
      <c r="O37" s="170"/>
      <c r="P37" s="170"/>
      <c r="Q37" s="170"/>
      <c r="R37" s="170"/>
      <c r="S37" s="170"/>
      <c r="T37" s="170"/>
      <c r="U37" s="170"/>
      <c r="V37" s="170"/>
      <c r="W37" s="170">
        <v>0</v>
      </c>
    </row>
    <row r="38" spans="1:23" x14ac:dyDescent="0.25">
      <c r="A38" s="169">
        <f t="shared" si="2"/>
        <v>285809</v>
      </c>
      <c r="B38" s="168">
        <f t="shared" si="3"/>
        <v>0</v>
      </c>
      <c r="C38" s="168">
        <f t="shared" si="4"/>
        <v>2954879</v>
      </c>
      <c r="E38" s="171">
        <v>285809</v>
      </c>
      <c r="F38" s="170"/>
      <c r="G38" s="170"/>
      <c r="H38" s="170"/>
      <c r="I38" s="170"/>
      <c r="J38" s="170"/>
      <c r="K38" s="170"/>
      <c r="L38" s="170"/>
      <c r="M38" s="170">
        <v>2954879</v>
      </c>
      <c r="N38" s="170"/>
      <c r="O38" s="170"/>
      <c r="P38" s="170"/>
      <c r="Q38" s="170"/>
      <c r="R38" s="170"/>
      <c r="S38" s="170"/>
      <c r="T38" s="170"/>
      <c r="U38" s="170"/>
      <c r="V38" s="170"/>
      <c r="W38" s="170">
        <v>2954879</v>
      </c>
    </row>
    <row r="39" spans="1:23" x14ac:dyDescent="0.25">
      <c r="A39" s="169">
        <f t="shared" si="2"/>
        <v>289693</v>
      </c>
      <c r="B39" s="168">
        <f t="shared" si="3"/>
        <v>0</v>
      </c>
      <c r="C39" s="168">
        <f t="shared" si="4"/>
        <v>8922381</v>
      </c>
      <c r="E39" s="171">
        <v>289693</v>
      </c>
      <c r="F39" s="170"/>
      <c r="G39" s="170"/>
      <c r="H39" s="170"/>
      <c r="I39" s="170"/>
      <c r="J39" s="170"/>
      <c r="K39" s="170"/>
      <c r="L39" s="170"/>
      <c r="M39" s="170">
        <v>8922381</v>
      </c>
      <c r="N39" s="170"/>
      <c r="O39" s="170"/>
      <c r="P39" s="170"/>
      <c r="Q39" s="170"/>
      <c r="R39" s="170"/>
      <c r="S39" s="170"/>
      <c r="T39" s="170"/>
      <c r="U39" s="170"/>
      <c r="V39" s="170"/>
      <c r="W39" s="170">
        <v>8922381</v>
      </c>
    </row>
    <row r="40" spans="1:23" x14ac:dyDescent="0.25">
      <c r="A40" s="169">
        <f t="shared" si="2"/>
        <v>800792</v>
      </c>
      <c r="B40" s="168">
        <f t="shared" si="3"/>
        <v>0</v>
      </c>
      <c r="C40" s="168">
        <f t="shared" si="4"/>
        <v>0</v>
      </c>
      <c r="E40" s="171">
        <v>800792</v>
      </c>
      <c r="F40" s="170"/>
      <c r="G40" s="170"/>
      <c r="H40" s="170"/>
      <c r="I40" s="170"/>
      <c r="J40" s="170"/>
      <c r="K40" s="170"/>
      <c r="L40" s="170"/>
      <c r="M40" s="170">
        <v>0</v>
      </c>
      <c r="N40" s="170"/>
      <c r="O40" s="170"/>
      <c r="P40" s="170"/>
      <c r="Q40" s="170"/>
      <c r="R40" s="170"/>
      <c r="S40" s="170"/>
      <c r="T40" s="170"/>
      <c r="U40" s="170"/>
      <c r="V40" s="170"/>
      <c r="W40" s="170">
        <v>0</v>
      </c>
    </row>
    <row r="41" spans="1:23" x14ac:dyDescent="0.25">
      <c r="A41" s="169">
        <f t="shared" si="2"/>
        <v>883659</v>
      </c>
      <c r="B41" s="168">
        <f t="shared" si="3"/>
        <v>0</v>
      </c>
      <c r="C41" s="168">
        <f t="shared" si="4"/>
        <v>0</v>
      </c>
      <c r="E41" s="171">
        <v>883659</v>
      </c>
      <c r="F41" s="170"/>
      <c r="G41" s="170"/>
      <c r="H41" s="170"/>
      <c r="I41" s="170"/>
      <c r="J41" s="170"/>
      <c r="K41" s="170"/>
      <c r="L41" s="170"/>
      <c r="M41" s="170">
        <v>0</v>
      </c>
      <c r="N41" s="170"/>
      <c r="O41" s="170"/>
      <c r="P41" s="170"/>
      <c r="Q41" s="170"/>
      <c r="R41" s="170"/>
      <c r="S41" s="170"/>
      <c r="T41" s="170"/>
      <c r="U41" s="170"/>
      <c r="V41" s="170"/>
      <c r="W41" s="170">
        <v>0</v>
      </c>
    </row>
    <row r="42" spans="1:23" x14ac:dyDescent="0.25">
      <c r="A42" s="169">
        <f t="shared" si="2"/>
        <v>2757816</v>
      </c>
      <c r="B42" s="168">
        <f t="shared" si="3"/>
        <v>0</v>
      </c>
      <c r="C42" s="168">
        <f t="shared" si="4"/>
        <v>958918</v>
      </c>
      <c r="E42" s="171">
        <v>2757816</v>
      </c>
      <c r="F42" s="170"/>
      <c r="G42" s="170"/>
      <c r="H42" s="170"/>
      <c r="I42" s="170"/>
      <c r="J42" s="170"/>
      <c r="K42" s="170"/>
      <c r="L42" s="170"/>
      <c r="M42" s="170">
        <v>958918</v>
      </c>
      <c r="N42" s="170"/>
      <c r="O42" s="170"/>
      <c r="P42" s="170"/>
      <c r="Q42" s="170"/>
      <c r="R42" s="170"/>
      <c r="S42" s="170"/>
      <c r="T42" s="170"/>
      <c r="U42" s="170"/>
      <c r="V42" s="170"/>
      <c r="W42" s="170">
        <v>958918</v>
      </c>
    </row>
    <row r="43" spans="1:23" x14ac:dyDescent="0.25">
      <c r="A43" s="169">
        <f t="shared" si="2"/>
        <v>3700080</v>
      </c>
      <c r="B43" s="168">
        <f t="shared" si="3"/>
        <v>183210631</v>
      </c>
      <c r="C43" s="168">
        <f t="shared" si="4"/>
        <v>6409388</v>
      </c>
      <c r="E43" s="171">
        <v>3700080</v>
      </c>
      <c r="F43" s="170">
        <v>183210631</v>
      </c>
      <c r="G43" s="170"/>
      <c r="H43" s="170"/>
      <c r="I43" s="170"/>
      <c r="J43" s="170"/>
      <c r="K43" s="170"/>
      <c r="L43" s="170"/>
      <c r="M43" s="170">
        <v>6409388</v>
      </c>
      <c r="N43" s="170"/>
      <c r="O43" s="170"/>
      <c r="P43" s="170"/>
      <c r="Q43" s="170"/>
      <c r="R43" s="170"/>
      <c r="S43" s="170"/>
      <c r="T43" s="170"/>
      <c r="U43" s="170"/>
      <c r="V43" s="170"/>
      <c r="W43" s="170">
        <v>189620019</v>
      </c>
    </row>
    <row r="44" spans="1:23" x14ac:dyDescent="0.25">
      <c r="A44" s="169">
        <f t="shared" si="2"/>
        <v>3790309</v>
      </c>
      <c r="B44" s="168">
        <f t="shared" si="3"/>
        <v>0</v>
      </c>
      <c r="C44" s="168">
        <f t="shared" si="4"/>
        <v>1186945</v>
      </c>
      <c r="E44" s="171">
        <v>3790309</v>
      </c>
      <c r="F44" s="170"/>
      <c r="G44" s="170"/>
      <c r="H44" s="170"/>
      <c r="I44" s="170"/>
      <c r="J44" s="170"/>
      <c r="K44" s="170"/>
      <c r="L44" s="170"/>
      <c r="M44" s="170">
        <v>97686</v>
      </c>
      <c r="N44" s="170"/>
      <c r="O44" s="170"/>
      <c r="P44" s="170"/>
      <c r="Q44" s="170"/>
      <c r="R44" s="170">
        <v>1089259</v>
      </c>
      <c r="S44" s="170"/>
      <c r="T44" s="170"/>
      <c r="U44" s="170"/>
      <c r="V44" s="170"/>
      <c r="W44" s="170">
        <v>1186945</v>
      </c>
    </row>
    <row r="45" spans="1:23" x14ac:dyDescent="0.25">
      <c r="A45" s="169">
        <f t="shared" si="2"/>
        <v>3793249</v>
      </c>
      <c r="B45" s="168">
        <f t="shared" si="3"/>
        <v>0</v>
      </c>
      <c r="C45" s="168">
        <f t="shared" si="4"/>
        <v>0</v>
      </c>
      <c r="E45" s="171">
        <v>3793249</v>
      </c>
      <c r="F45" s="170"/>
      <c r="G45" s="170"/>
      <c r="H45" s="170"/>
      <c r="I45" s="170"/>
      <c r="J45" s="170"/>
      <c r="K45" s="170"/>
      <c r="L45" s="170"/>
      <c r="M45" s="170">
        <v>0</v>
      </c>
      <c r="N45" s="170"/>
      <c r="O45" s="170"/>
      <c r="P45" s="170"/>
      <c r="Q45" s="170"/>
      <c r="R45" s="170"/>
      <c r="S45" s="170"/>
      <c r="T45" s="170"/>
      <c r="U45" s="170"/>
      <c r="V45" s="170"/>
      <c r="W45" s="170">
        <v>0</v>
      </c>
    </row>
    <row r="46" spans="1:23" x14ac:dyDescent="0.25">
      <c r="A46" s="169">
        <f t="shared" si="2"/>
        <v>3793257</v>
      </c>
      <c r="B46" s="168">
        <f t="shared" si="3"/>
        <v>0</v>
      </c>
      <c r="C46" s="168">
        <f t="shared" si="4"/>
        <v>0</v>
      </c>
      <c r="E46" s="171">
        <v>3793257</v>
      </c>
      <c r="F46" s="170"/>
      <c r="G46" s="170"/>
      <c r="H46" s="170"/>
      <c r="I46" s="170"/>
      <c r="J46" s="170"/>
      <c r="K46" s="170"/>
      <c r="L46" s="170"/>
      <c r="M46" s="170">
        <v>0</v>
      </c>
      <c r="N46" s="170"/>
      <c r="O46" s="170"/>
      <c r="P46" s="170"/>
      <c r="Q46" s="170"/>
      <c r="R46" s="170"/>
      <c r="S46" s="170"/>
      <c r="T46" s="170"/>
      <c r="U46" s="170"/>
      <c r="V46" s="170"/>
      <c r="W46" s="170">
        <v>0</v>
      </c>
    </row>
    <row r="47" spans="1:23" x14ac:dyDescent="0.25">
      <c r="A47" s="169">
        <f t="shared" si="2"/>
        <v>3794043</v>
      </c>
      <c r="B47" s="168">
        <f t="shared" si="3"/>
        <v>0</v>
      </c>
      <c r="C47" s="168">
        <f t="shared" si="4"/>
        <v>0</v>
      </c>
      <c r="E47" s="171">
        <v>3794043</v>
      </c>
      <c r="F47" s="170"/>
      <c r="G47" s="170"/>
      <c r="H47" s="170"/>
      <c r="I47" s="170"/>
      <c r="J47" s="170"/>
      <c r="K47" s="170"/>
      <c r="L47" s="170"/>
      <c r="M47" s="170">
        <v>0</v>
      </c>
      <c r="N47" s="170"/>
      <c r="O47" s="170"/>
      <c r="P47" s="170"/>
      <c r="Q47" s="170"/>
      <c r="R47" s="170"/>
      <c r="S47" s="170"/>
      <c r="T47" s="170"/>
      <c r="U47" s="170"/>
      <c r="V47" s="170"/>
      <c r="W47" s="170">
        <v>0</v>
      </c>
    </row>
    <row r="48" spans="1:23" x14ac:dyDescent="0.25">
      <c r="A48" s="169">
        <f t="shared" si="2"/>
        <v>3805476</v>
      </c>
      <c r="B48" s="168">
        <f t="shared" si="3"/>
        <v>0</v>
      </c>
      <c r="C48" s="168">
        <f t="shared" si="4"/>
        <v>23756969</v>
      </c>
      <c r="E48" s="171">
        <v>3805476</v>
      </c>
      <c r="F48" s="170"/>
      <c r="G48" s="170"/>
      <c r="H48" s="170"/>
      <c r="I48" s="170"/>
      <c r="J48" s="170"/>
      <c r="K48" s="170"/>
      <c r="L48" s="170"/>
      <c r="M48" s="170">
        <v>23756969</v>
      </c>
      <c r="N48" s="170"/>
      <c r="O48" s="170"/>
      <c r="P48" s="170"/>
      <c r="Q48" s="170"/>
      <c r="R48" s="170"/>
      <c r="S48" s="170"/>
      <c r="T48" s="170"/>
      <c r="U48" s="170"/>
      <c r="V48" s="170"/>
      <c r="W48" s="170">
        <v>23756969</v>
      </c>
    </row>
    <row r="49" spans="1:23" x14ac:dyDescent="0.25">
      <c r="A49" s="169">
        <f t="shared" si="2"/>
        <v>3805731</v>
      </c>
      <c r="B49" s="168">
        <f t="shared" si="3"/>
        <v>0</v>
      </c>
      <c r="C49" s="168">
        <f t="shared" si="4"/>
        <v>0</v>
      </c>
      <c r="E49" s="171">
        <v>3805731</v>
      </c>
      <c r="F49" s="170"/>
      <c r="G49" s="170"/>
      <c r="H49" s="170"/>
      <c r="I49" s="170"/>
      <c r="J49" s="170"/>
      <c r="K49" s="170"/>
      <c r="L49" s="170"/>
      <c r="M49" s="170">
        <v>0</v>
      </c>
      <c r="N49" s="170"/>
      <c r="O49" s="170"/>
      <c r="P49" s="170"/>
      <c r="Q49" s="170"/>
      <c r="R49" s="170"/>
      <c r="S49" s="170"/>
      <c r="T49" s="170"/>
      <c r="U49" s="170"/>
      <c r="V49" s="170"/>
      <c r="W49" s="170">
        <v>0</v>
      </c>
    </row>
    <row r="50" spans="1:23" x14ac:dyDescent="0.25">
      <c r="A50" s="169">
        <f t="shared" si="2"/>
        <v>3806165</v>
      </c>
      <c r="B50" s="168">
        <f t="shared" si="3"/>
        <v>29651389</v>
      </c>
      <c r="C50" s="168">
        <f t="shared" si="4"/>
        <v>49443856</v>
      </c>
      <c r="E50" s="171">
        <v>3806165</v>
      </c>
      <c r="F50" s="170"/>
      <c r="G50" s="170"/>
      <c r="H50" s="170"/>
      <c r="I50" s="170">
        <v>29651389</v>
      </c>
      <c r="J50" s="170"/>
      <c r="K50" s="170"/>
      <c r="L50" s="170"/>
      <c r="M50" s="170">
        <v>49443856</v>
      </c>
      <c r="N50" s="170"/>
      <c r="O50" s="170"/>
      <c r="P50" s="170"/>
      <c r="Q50" s="170"/>
      <c r="R50" s="170"/>
      <c r="S50" s="170"/>
      <c r="T50" s="170"/>
      <c r="U50" s="170"/>
      <c r="V50" s="170"/>
      <c r="W50" s="170">
        <v>79095245</v>
      </c>
    </row>
    <row r="51" spans="1:23" x14ac:dyDescent="0.25">
      <c r="A51" s="169">
        <f t="shared" si="2"/>
        <v>3809454</v>
      </c>
      <c r="B51" s="168">
        <f t="shared" si="3"/>
        <v>0</v>
      </c>
      <c r="C51" s="168">
        <f t="shared" si="4"/>
        <v>2233364</v>
      </c>
      <c r="E51" s="171">
        <v>3809454</v>
      </c>
      <c r="F51" s="170"/>
      <c r="G51" s="170"/>
      <c r="H51" s="170"/>
      <c r="I51" s="170"/>
      <c r="J51" s="170"/>
      <c r="K51" s="170"/>
      <c r="L51" s="170"/>
      <c r="M51" s="170">
        <v>2233364</v>
      </c>
      <c r="N51" s="170"/>
      <c r="O51" s="170"/>
      <c r="P51" s="170"/>
      <c r="Q51" s="170"/>
      <c r="R51" s="170"/>
      <c r="S51" s="170"/>
      <c r="T51" s="170"/>
      <c r="U51" s="170"/>
      <c r="V51" s="170"/>
      <c r="W51" s="170">
        <v>2233364</v>
      </c>
    </row>
    <row r="52" spans="1:23" x14ac:dyDescent="0.25">
      <c r="A52" s="169">
        <f t="shared" si="2"/>
        <v>3840623</v>
      </c>
      <c r="B52" s="168">
        <f t="shared" si="3"/>
        <v>0</v>
      </c>
      <c r="C52" s="168">
        <f t="shared" si="4"/>
        <v>197842055</v>
      </c>
      <c r="E52" s="171">
        <v>3840623</v>
      </c>
      <c r="F52" s="170"/>
      <c r="G52" s="170"/>
      <c r="H52" s="170"/>
      <c r="I52" s="170"/>
      <c r="J52" s="170"/>
      <c r="K52" s="170"/>
      <c r="L52" s="170"/>
      <c r="M52" s="170">
        <v>197842055</v>
      </c>
      <c r="N52" s="170"/>
      <c r="O52" s="170"/>
      <c r="P52" s="170"/>
      <c r="Q52" s="170"/>
      <c r="R52" s="170"/>
      <c r="S52" s="170"/>
      <c r="T52" s="170"/>
      <c r="U52" s="170"/>
      <c r="V52" s="170"/>
      <c r="W52" s="170">
        <v>197842055</v>
      </c>
    </row>
    <row r="53" spans="1:23" x14ac:dyDescent="0.25">
      <c r="A53" s="169">
        <f t="shared" si="2"/>
        <v>3868729</v>
      </c>
      <c r="B53" s="168">
        <f t="shared" si="3"/>
        <v>0</v>
      </c>
      <c r="C53" s="168">
        <f t="shared" si="4"/>
        <v>0</v>
      </c>
      <c r="E53" s="171">
        <v>3868729</v>
      </c>
      <c r="F53" s="170"/>
      <c r="G53" s="170"/>
      <c r="H53" s="170"/>
      <c r="I53" s="170">
        <v>0</v>
      </c>
      <c r="J53" s="170"/>
      <c r="K53" s="170"/>
      <c r="L53" s="170"/>
      <c r="M53" s="170"/>
      <c r="N53" s="170"/>
      <c r="O53" s="170"/>
      <c r="P53" s="170"/>
      <c r="Q53" s="170"/>
      <c r="R53" s="170"/>
      <c r="S53" s="170"/>
      <c r="T53" s="170"/>
      <c r="U53" s="170"/>
      <c r="V53" s="170"/>
      <c r="W53" s="170">
        <v>0</v>
      </c>
    </row>
    <row r="54" spans="1:23" x14ac:dyDescent="0.25">
      <c r="A54" s="169">
        <f t="shared" si="2"/>
        <v>3873484</v>
      </c>
      <c r="B54" s="168">
        <f t="shared" si="3"/>
        <v>61459964</v>
      </c>
      <c r="C54" s="168">
        <f t="shared" si="4"/>
        <v>0</v>
      </c>
      <c r="E54" s="171">
        <v>3873484</v>
      </c>
      <c r="F54" s="170"/>
      <c r="G54" s="170"/>
      <c r="H54" s="170"/>
      <c r="I54" s="170"/>
      <c r="J54" s="170">
        <v>61459964</v>
      </c>
      <c r="K54" s="170"/>
      <c r="L54" s="170"/>
      <c r="M54" s="170"/>
      <c r="N54" s="170"/>
      <c r="O54" s="170"/>
      <c r="P54" s="170"/>
      <c r="Q54" s="170"/>
      <c r="R54" s="170"/>
      <c r="S54" s="170"/>
      <c r="T54" s="170"/>
      <c r="U54" s="170"/>
      <c r="V54" s="170"/>
      <c r="W54" s="170">
        <v>61459964</v>
      </c>
    </row>
    <row r="55" spans="1:23" x14ac:dyDescent="0.25">
      <c r="A55" s="169">
        <f t="shared" si="2"/>
        <v>3876467</v>
      </c>
      <c r="B55" s="168">
        <f t="shared" si="3"/>
        <v>0</v>
      </c>
      <c r="C55" s="168">
        <f t="shared" si="4"/>
        <v>0</v>
      </c>
      <c r="E55" s="171">
        <v>3876467</v>
      </c>
      <c r="F55" s="170"/>
      <c r="G55" s="170"/>
      <c r="H55" s="170"/>
      <c r="I55" s="170"/>
      <c r="J55" s="170"/>
      <c r="K55" s="170"/>
      <c r="L55" s="170"/>
      <c r="M55" s="170"/>
      <c r="N55" s="170"/>
      <c r="O55" s="170"/>
      <c r="P55" s="170"/>
      <c r="Q55" s="170">
        <v>0</v>
      </c>
      <c r="R55" s="170"/>
      <c r="S55" s="170"/>
      <c r="T55" s="170"/>
      <c r="U55" s="170"/>
      <c r="V55" s="170"/>
      <c r="W55" s="170">
        <v>0</v>
      </c>
    </row>
    <row r="56" spans="1:23" x14ac:dyDescent="0.25">
      <c r="A56" s="169">
        <f t="shared" si="2"/>
        <v>3901317</v>
      </c>
      <c r="B56" s="168">
        <f t="shared" si="3"/>
        <v>0</v>
      </c>
      <c r="C56" s="168">
        <f t="shared" si="4"/>
        <v>322634</v>
      </c>
      <c r="E56" s="171">
        <v>3901317</v>
      </c>
      <c r="F56" s="170"/>
      <c r="G56" s="170"/>
      <c r="H56" s="170"/>
      <c r="I56" s="170"/>
      <c r="J56" s="170"/>
      <c r="K56" s="170"/>
      <c r="L56" s="170"/>
      <c r="M56" s="170">
        <v>322634</v>
      </c>
      <c r="N56" s="170"/>
      <c r="O56" s="170"/>
      <c r="P56" s="170"/>
      <c r="Q56" s="170"/>
      <c r="R56" s="170"/>
      <c r="S56" s="170"/>
      <c r="T56" s="170"/>
      <c r="U56" s="170"/>
      <c r="V56" s="170"/>
      <c r="W56" s="170">
        <v>322634</v>
      </c>
    </row>
    <row r="57" spans="1:23" x14ac:dyDescent="0.25">
      <c r="A57" s="169">
        <f t="shared" si="2"/>
        <v>3995252</v>
      </c>
      <c r="B57" s="168">
        <f t="shared" si="3"/>
        <v>0</v>
      </c>
      <c r="C57" s="168">
        <f t="shared" si="4"/>
        <v>0</v>
      </c>
      <c r="E57" s="171">
        <v>3995252</v>
      </c>
      <c r="F57" s="170"/>
      <c r="G57" s="170"/>
      <c r="H57" s="170"/>
      <c r="I57" s="170"/>
      <c r="J57" s="170"/>
      <c r="K57" s="170"/>
      <c r="L57" s="170"/>
      <c r="M57" s="170">
        <v>0</v>
      </c>
      <c r="N57" s="170"/>
      <c r="O57" s="170"/>
      <c r="P57" s="170"/>
      <c r="Q57" s="170"/>
      <c r="R57" s="170"/>
      <c r="S57" s="170"/>
      <c r="T57" s="170"/>
      <c r="U57" s="170"/>
      <c r="V57" s="170"/>
      <c r="W57" s="170">
        <v>0</v>
      </c>
    </row>
    <row r="58" spans="1:23" x14ac:dyDescent="0.25">
      <c r="A58" s="169">
        <f t="shared" si="2"/>
        <v>4025137</v>
      </c>
      <c r="B58" s="168">
        <f t="shared" si="3"/>
        <v>0</v>
      </c>
      <c r="C58" s="168">
        <f t="shared" si="4"/>
        <v>0</v>
      </c>
      <c r="E58" s="171">
        <v>4025137</v>
      </c>
      <c r="F58" s="170"/>
      <c r="G58" s="170"/>
      <c r="H58" s="170"/>
      <c r="I58" s="170"/>
      <c r="J58" s="170"/>
      <c r="K58" s="170"/>
      <c r="L58" s="170"/>
      <c r="M58" s="170">
        <v>0</v>
      </c>
      <c r="N58" s="170"/>
      <c r="O58" s="170"/>
      <c r="P58" s="170"/>
      <c r="Q58" s="170"/>
      <c r="R58" s="170"/>
      <c r="S58" s="170"/>
      <c r="T58" s="170"/>
      <c r="U58" s="170"/>
      <c r="V58" s="170"/>
      <c r="W58" s="170">
        <v>0</v>
      </c>
    </row>
    <row r="59" spans="1:23" x14ac:dyDescent="0.25">
      <c r="A59" s="169">
        <f t="shared" si="2"/>
        <v>4028441</v>
      </c>
      <c r="B59" s="168">
        <f t="shared" si="3"/>
        <v>16115795</v>
      </c>
      <c r="C59" s="168">
        <f t="shared" si="4"/>
        <v>81506076</v>
      </c>
      <c r="E59" s="171">
        <v>4028441</v>
      </c>
      <c r="F59" s="170">
        <v>16115795</v>
      </c>
      <c r="G59" s="170"/>
      <c r="H59" s="170"/>
      <c r="I59" s="170"/>
      <c r="J59" s="170"/>
      <c r="K59" s="170"/>
      <c r="L59" s="170"/>
      <c r="M59" s="170">
        <v>81506076</v>
      </c>
      <c r="N59" s="170"/>
      <c r="O59" s="170"/>
      <c r="P59" s="170"/>
      <c r="Q59" s="170"/>
      <c r="R59" s="170"/>
      <c r="S59" s="170"/>
      <c r="T59" s="170"/>
      <c r="U59" s="170"/>
      <c r="V59" s="170"/>
      <c r="W59" s="170">
        <v>97621871</v>
      </c>
    </row>
    <row r="60" spans="1:23" x14ac:dyDescent="0.25">
      <c r="A60" s="169">
        <f t="shared" si="2"/>
        <v>4035357</v>
      </c>
      <c r="B60" s="168">
        <f t="shared" si="3"/>
        <v>0</v>
      </c>
      <c r="C60" s="168">
        <f t="shared" si="4"/>
        <v>8766453</v>
      </c>
      <c r="E60" s="171">
        <v>4035357</v>
      </c>
      <c r="F60" s="170"/>
      <c r="G60" s="170"/>
      <c r="H60" s="170"/>
      <c r="I60" s="170"/>
      <c r="J60" s="170"/>
      <c r="K60" s="170"/>
      <c r="L60" s="170"/>
      <c r="M60" s="170">
        <v>8766453</v>
      </c>
      <c r="N60" s="170"/>
      <c r="O60" s="170"/>
      <c r="P60" s="170"/>
      <c r="Q60" s="170"/>
      <c r="R60" s="170"/>
      <c r="S60" s="170"/>
      <c r="T60" s="170"/>
      <c r="U60" s="170"/>
      <c r="V60" s="170"/>
      <c r="W60" s="170">
        <v>8766453</v>
      </c>
    </row>
    <row r="61" spans="1:23" x14ac:dyDescent="0.25">
      <c r="A61" s="169">
        <f t="shared" si="2"/>
        <v>5554207</v>
      </c>
      <c r="B61" s="168">
        <f t="shared" si="3"/>
        <v>0</v>
      </c>
      <c r="C61" s="168">
        <f t="shared" si="4"/>
        <v>0</v>
      </c>
      <c r="E61" s="171">
        <v>5554207</v>
      </c>
      <c r="F61" s="170"/>
      <c r="G61" s="170"/>
      <c r="H61" s="170"/>
      <c r="I61" s="170"/>
      <c r="J61" s="170"/>
      <c r="K61" s="170"/>
      <c r="L61" s="170"/>
      <c r="M61" s="170">
        <v>0</v>
      </c>
      <c r="N61" s="170"/>
      <c r="O61" s="170"/>
      <c r="P61" s="170"/>
      <c r="Q61" s="170"/>
      <c r="R61" s="170"/>
      <c r="S61" s="170"/>
      <c r="T61" s="170"/>
      <c r="U61" s="170"/>
      <c r="V61" s="170"/>
      <c r="W61" s="170">
        <v>0</v>
      </c>
    </row>
    <row r="62" spans="1:23" x14ac:dyDescent="0.25">
      <c r="A62" s="169">
        <f t="shared" si="2"/>
        <v>6219999</v>
      </c>
      <c r="B62" s="168">
        <f t="shared" si="3"/>
        <v>0</v>
      </c>
      <c r="C62" s="168">
        <f t="shared" si="4"/>
        <v>60304182</v>
      </c>
      <c r="E62" s="171">
        <v>6219999</v>
      </c>
      <c r="F62" s="170"/>
      <c r="G62" s="170"/>
      <c r="H62" s="170"/>
      <c r="I62" s="170"/>
      <c r="J62" s="170"/>
      <c r="K62" s="170"/>
      <c r="L62" s="170"/>
      <c r="M62" s="170">
        <v>60304182</v>
      </c>
      <c r="N62" s="170"/>
      <c r="O62" s="170"/>
      <c r="P62" s="170"/>
      <c r="Q62" s="170"/>
      <c r="R62" s="170"/>
      <c r="S62" s="170"/>
      <c r="T62" s="170"/>
      <c r="U62" s="170"/>
      <c r="V62" s="170"/>
      <c r="W62" s="170">
        <v>60304182</v>
      </c>
    </row>
    <row r="63" spans="1:23" x14ac:dyDescent="0.25">
      <c r="A63" s="169">
        <f t="shared" si="2"/>
        <v>6639820</v>
      </c>
      <c r="B63" s="168">
        <f t="shared" si="3"/>
        <v>0</v>
      </c>
      <c r="C63" s="168">
        <f t="shared" si="4"/>
        <v>0</v>
      </c>
      <c r="E63" s="171">
        <v>6639820</v>
      </c>
      <c r="F63" s="170"/>
      <c r="G63" s="170"/>
      <c r="H63" s="170"/>
      <c r="I63" s="170"/>
      <c r="J63" s="170"/>
      <c r="K63" s="170"/>
      <c r="L63" s="170"/>
      <c r="M63" s="170">
        <v>0</v>
      </c>
      <c r="N63" s="170"/>
      <c r="O63" s="170"/>
      <c r="P63" s="170"/>
      <c r="Q63" s="170"/>
      <c r="R63" s="170"/>
      <c r="S63" s="170"/>
      <c r="T63" s="170"/>
      <c r="U63" s="170"/>
      <c r="V63" s="170"/>
      <c r="W63" s="170">
        <v>0</v>
      </c>
    </row>
    <row r="64" spans="1:23" x14ac:dyDescent="0.25">
      <c r="A64" s="169">
        <f t="shared" si="2"/>
        <v>6806649</v>
      </c>
      <c r="B64" s="168">
        <f t="shared" si="3"/>
        <v>0</v>
      </c>
      <c r="C64" s="168">
        <f t="shared" si="4"/>
        <v>0</v>
      </c>
      <c r="E64" s="171">
        <v>6806649</v>
      </c>
      <c r="F64" s="170"/>
      <c r="G64" s="170"/>
      <c r="H64" s="170"/>
      <c r="I64" s="170"/>
      <c r="J64" s="170"/>
      <c r="K64" s="170"/>
      <c r="L64" s="170"/>
      <c r="M64" s="170">
        <v>0</v>
      </c>
      <c r="N64" s="170"/>
      <c r="O64" s="170"/>
      <c r="P64" s="170"/>
      <c r="Q64" s="170"/>
      <c r="R64" s="170"/>
      <c r="S64" s="170"/>
      <c r="T64" s="170"/>
      <c r="U64" s="170"/>
      <c r="V64" s="170"/>
      <c r="W64" s="170">
        <v>0</v>
      </c>
    </row>
    <row r="65" spans="1:23" x14ac:dyDescent="0.25">
      <c r="A65" s="169">
        <f t="shared" si="2"/>
        <v>6808537</v>
      </c>
      <c r="B65" s="168">
        <f t="shared" si="3"/>
        <v>7049521</v>
      </c>
      <c r="C65" s="168">
        <f t="shared" si="4"/>
        <v>6708242</v>
      </c>
      <c r="E65" s="171">
        <v>6808537</v>
      </c>
      <c r="F65" s="170"/>
      <c r="G65" s="170"/>
      <c r="H65" s="170"/>
      <c r="I65" s="170">
        <v>7049521</v>
      </c>
      <c r="J65" s="170"/>
      <c r="K65" s="170"/>
      <c r="L65" s="170"/>
      <c r="M65" s="170">
        <v>6708242</v>
      </c>
      <c r="N65" s="170"/>
      <c r="O65" s="170"/>
      <c r="P65" s="170"/>
      <c r="Q65" s="170"/>
      <c r="R65" s="170"/>
      <c r="S65" s="170"/>
      <c r="T65" s="170"/>
      <c r="U65" s="170"/>
      <c r="V65" s="170"/>
      <c r="W65" s="170">
        <v>13757763</v>
      </c>
    </row>
    <row r="66" spans="1:23" x14ac:dyDescent="0.25">
      <c r="A66" s="169">
        <f t="shared" si="2"/>
        <v>6873479</v>
      </c>
      <c r="B66" s="168">
        <f t="shared" si="3"/>
        <v>0</v>
      </c>
      <c r="C66" s="168">
        <f t="shared" si="4"/>
        <v>8173671</v>
      </c>
      <c r="E66" s="171">
        <v>6873479</v>
      </c>
      <c r="F66" s="170"/>
      <c r="G66" s="170"/>
      <c r="H66" s="170"/>
      <c r="I66" s="170"/>
      <c r="J66" s="170"/>
      <c r="K66" s="170"/>
      <c r="L66" s="170"/>
      <c r="M66" s="170">
        <v>5946960</v>
      </c>
      <c r="N66" s="170"/>
      <c r="O66" s="170"/>
      <c r="P66" s="170"/>
      <c r="Q66" s="170"/>
      <c r="R66" s="170">
        <v>2226711</v>
      </c>
      <c r="S66" s="170"/>
      <c r="T66" s="170"/>
      <c r="U66" s="170"/>
      <c r="V66" s="170"/>
      <c r="W66" s="170">
        <v>8173671</v>
      </c>
    </row>
    <row r="67" spans="1:23" x14ac:dyDescent="0.25">
      <c r="A67" s="169">
        <f t="shared" si="2"/>
        <v>6875997</v>
      </c>
      <c r="B67" s="168">
        <f t="shared" si="3"/>
        <v>0</v>
      </c>
      <c r="C67" s="168">
        <f t="shared" si="4"/>
        <v>0</v>
      </c>
      <c r="E67" s="171">
        <v>6875997</v>
      </c>
      <c r="F67" s="170"/>
      <c r="G67" s="170"/>
      <c r="H67" s="170"/>
      <c r="I67" s="170"/>
      <c r="J67" s="170"/>
      <c r="K67" s="170"/>
      <c r="L67" s="170"/>
      <c r="M67" s="170">
        <v>0</v>
      </c>
      <c r="N67" s="170"/>
      <c r="O67" s="170"/>
      <c r="P67" s="170"/>
      <c r="Q67" s="170"/>
      <c r="R67" s="170"/>
      <c r="S67" s="170"/>
      <c r="T67" s="170"/>
      <c r="U67" s="170"/>
      <c r="V67" s="170"/>
      <c r="W67" s="170">
        <v>0</v>
      </c>
    </row>
    <row r="68" spans="1:23" x14ac:dyDescent="0.25">
      <c r="A68" s="169">
        <f t="shared" si="2"/>
        <v>6876342</v>
      </c>
      <c r="B68" s="168">
        <f t="shared" si="3"/>
        <v>0</v>
      </c>
      <c r="C68" s="168">
        <f t="shared" si="4"/>
        <v>0</v>
      </c>
      <c r="E68" s="171">
        <v>6876342</v>
      </c>
      <c r="F68" s="170"/>
      <c r="G68" s="170"/>
      <c r="H68" s="170"/>
      <c r="I68" s="170"/>
      <c r="J68" s="170"/>
      <c r="K68" s="170"/>
      <c r="L68" s="170"/>
      <c r="M68" s="170">
        <v>0</v>
      </c>
      <c r="N68" s="170"/>
      <c r="O68" s="170"/>
      <c r="P68" s="170"/>
      <c r="Q68" s="170"/>
      <c r="R68" s="170"/>
      <c r="S68" s="170"/>
      <c r="T68" s="170"/>
      <c r="U68" s="170"/>
      <c r="V68" s="170"/>
      <c r="W68" s="170">
        <v>0</v>
      </c>
    </row>
    <row r="69" spans="1:23" x14ac:dyDescent="0.25">
      <c r="A69" s="169">
        <f t="shared" si="2"/>
        <v>7143346</v>
      </c>
      <c r="B69" s="168">
        <f t="shared" si="3"/>
        <v>7186602</v>
      </c>
      <c r="C69" s="168">
        <f t="shared" si="4"/>
        <v>10667593</v>
      </c>
      <c r="E69" s="171">
        <v>7143346</v>
      </c>
      <c r="F69" s="170"/>
      <c r="G69" s="170"/>
      <c r="H69" s="170"/>
      <c r="I69" s="170">
        <v>7186602</v>
      </c>
      <c r="J69" s="170"/>
      <c r="K69" s="170"/>
      <c r="L69" s="170"/>
      <c r="M69" s="170">
        <v>10667593</v>
      </c>
      <c r="N69" s="170"/>
      <c r="O69" s="170"/>
      <c r="P69" s="170"/>
      <c r="Q69" s="170"/>
      <c r="R69" s="170"/>
      <c r="S69" s="170"/>
      <c r="T69" s="170"/>
      <c r="U69" s="170"/>
      <c r="V69" s="170"/>
      <c r="W69" s="170">
        <v>17854195</v>
      </c>
    </row>
    <row r="70" spans="1:23" x14ac:dyDescent="0.25">
      <c r="A70" s="169">
        <f t="shared" si="2"/>
        <v>7221802</v>
      </c>
      <c r="B70" s="168">
        <f t="shared" si="3"/>
        <v>0</v>
      </c>
      <c r="C70" s="168">
        <f t="shared" si="4"/>
        <v>11306756</v>
      </c>
      <c r="E70" s="171">
        <v>7221802</v>
      </c>
      <c r="F70" s="170"/>
      <c r="G70" s="170"/>
      <c r="H70" s="170"/>
      <c r="I70" s="170"/>
      <c r="J70" s="170"/>
      <c r="K70" s="170"/>
      <c r="L70" s="170"/>
      <c r="M70" s="170">
        <v>11306756</v>
      </c>
      <c r="N70" s="170"/>
      <c r="O70" s="170"/>
      <c r="P70" s="170"/>
      <c r="Q70" s="170"/>
      <c r="R70" s="170"/>
      <c r="S70" s="170"/>
      <c r="T70" s="170"/>
      <c r="U70" s="170"/>
      <c r="V70" s="170"/>
      <c r="W70" s="170">
        <v>11306756</v>
      </c>
    </row>
    <row r="71" spans="1:23" x14ac:dyDescent="0.25">
      <c r="A71" s="169">
        <f t="shared" si="2"/>
        <v>7375161</v>
      </c>
      <c r="B71" s="168">
        <f t="shared" si="3"/>
        <v>0</v>
      </c>
      <c r="C71" s="168">
        <f t="shared" si="4"/>
        <v>0</v>
      </c>
      <c r="E71" s="171">
        <v>7375161</v>
      </c>
      <c r="F71" s="170"/>
      <c r="G71" s="170"/>
      <c r="H71" s="170"/>
      <c r="I71" s="170"/>
      <c r="J71" s="170"/>
      <c r="K71" s="170"/>
      <c r="L71" s="170"/>
      <c r="M71" s="170">
        <v>0</v>
      </c>
      <c r="N71" s="170"/>
      <c r="O71" s="170"/>
      <c r="P71" s="170"/>
      <c r="Q71" s="170"/>
      <c r="R71" s="170"/>
      <c r="S71" s="170"/>
      <c r="T71" s="170"/>
      <c r="U71" s="170"/>
      <c r="V71" s="170"/>
      <c r="W71" s="170">
        <v>0</v>
      </c>
    </row>
    <row r="72" spans="1:23" x14ac:dyDescent="0.25">
      <c r="A72" s="169">
        <f t="shared" si="2"/>
        <v>7380834</v>
      </c>
      <c r="B72" s="168">
        <f t="shared" si="3"/>
        <v>0</v>
      </c>
      <c r="C72" s="168">
        <f t="shared" si="4"/>
        <v>1386957</v>
      </c>
      <c r="E72" s="171">
        <v>7380834</v>
      </c>
      <c r="F72" s="170"/>
      <c r="G72" s="170"/>
      <c r="H72" s="170"/>
      <c r="I72" s="170"/>
      <c r="J72" s="170"/>
      <c r="K72" s="170"/>
      <c r="L72" s="170"/>
      <c r="M72" s="170">
        <v>1386957</v>
      </c>
      <c r="N72" s="170"/>
      <c r="O72" s="170"/>
      <c r="P72" s="170"/>
      <c r="Q72" s="170"/>
      <c r="R72" s="170"/>
      <c r="S72" s="170"/>
      <c r="T72" s="170"/>
      <c r="U72" s="170"/>
      <c r="V72" s="170"/>
      <c r="W72" s="170">
        <v>1386957</v>
      </c>
    </row>
    <row r="73" spans="1:23" x14ac:dyDescent="0.25">
      <c r="A73" s="169">
        <f t="shared" si="2"/>
        <v>7445809</v>
      </c>
      <c r="B73" s="168">
        <f t="shared" si="3"/>
        <v>0</v>
      </c>
      <c r="C73" s="168">
        <f t="shared" si="4"/>
        <v>0</v>
      </c>
      <c r="E73" s="171">
        <v>7445809</v>
      </c>
      <c r="F73" s="170"/>
      <c r="G73" s="170"/>
      <c r="H73" s="170"/>
      <c r="I73" s="170"/>
      <c r="J73" s="170"/>
      <c r="K73" s="170"/>
      <c r="L73" s="170"/>
      <c r="M73" s="170">
        <v>0</v>
      </c>
      <c r="N73" s="170"/>
      <c r="O73" s="170"/>
      <c r="P73" s="170"/>
      <c r="Q73" s="170"/>
      <c r="R73" s="170">
        <v>0</v>
      </c>
      <c r="S73" s="170"/>
      <c r="T73" s="170"/>
      <c r="U73" s="170"/>
      <c r="V73" s="170"/>
      <c r="W73" s="170">
        <v>0</v>
      </c>
    </row>
    <row r="74" spans="1:23" x14ac:dyDescent="0.25">
      <c r="A74" s="169">
        <f t="shared" si="2"/>
        <v>7454017</v>
      </c>
      <c r="B74" s="168">
        <f t="shared" si="3"/>
        <v>0</v>
      </c>
      <c r="C74" s="168">
        <f t="shared" si="4"/>
        <v>39214232</v>
      </c>
      <c r="E74" s="171">
        <v>7454017</v>
      </c>
      <c r="F74" s="170"/>
      <c r="G74" s="170"/>
      <c r="H74" s="170"/>
      <c r="I74" s="170"/>
      <c r="J74" s="170"/>
      <c r="K74" s="170"/>
      <c r="L74" s="170"/>
      <c r="M74" s="170">
        <v>39214232</v>
      </c>
      <c r="N74" s="170"/>
      <c r="O74" s="170"/>
      <c r="P74" s="170"/>
      <c r="Q74" s="170"/>
      <c r="R74" s="170"/>
      <c r="S74" s="170"/>
      <c r="T74" s="170"/>
      <c r="U74" s="170"/>
      <c r="V74" s="170"/>
      <c r="W74" s="170">
        <v>39214232</v>
      </c>
    </row>
    <row r="75" spans="1:23" x14ac:dyDescent="0.25">
      <c r="A75" s="169">
        <f t="shared" si="2"/>
        <v>7535023</v>
      </c>
      <c r="B75" s="168">
        <f t="shared" si="3"/>
        <v>0</v>
      </c>
      <c r="C75" s="168">
        <f t="shared" si="4"/>
        <v>645984</v>
      </c>
      <c r="E75" s="171">
        <v>7535023</v>
      </c>
      <c r="F75" s="170"/>
      <c r="G75" s="170"/>
      <c r="H75" s="170"/>
      <c r="I75" s="170"/>
      <c r="J75" s="170"/>
      <c r="K75" s="170"/>
      <c r="L75" s="170"/>
      <c r="M75" s="170">
        <v>645984</v>
      </c>
      <c r="N75" s="170"/>
      <c r="O75" s="170"/>
      <c r="P75" s="170"/>
      <c r="Q75" s="170"/>
      <c r="R75" s="170"/>
      <c r="S75" s="170"/>
      <c r="T75" s="170"/>
      <c r="U75" s="170"/>
      <c r="V75" s="170"/>
      <c r="W75" s="170">
        <v>645984</v>
      </c>
    </row>
    <row r="76" spans="1:23" x14ac:dyDescent="0.25">
      <c r="A76" s="169">
        <f t="shared" si="2"/>
        <v>7547871</v>
      </c>
      <c r="B76" s="168">
        <f t="shared" si="3"/>
        <v>0</v>
      </c>
      <c r="C76" s="168">
        <f t="shared" si="4"/>
        <v>102280787</v>
      </c>
      <c r="E76" s="171">
        <v>7547871</v>
      </c>
      <c r="F76" s="170"/>
      <c r="G76" s="170"/>
      <c r="H76" s="170"/>
      <c r="I76" s="170"/>
      <c r="J76" s="170"/>
      <c r="K76" s="170"/>
      <c r="L76" s="170"/>
      <c r="M76" s="170">
        <v>15761306</v>
      </c>
      <c r="N76" s="170"/>
      <c r="O76" s="170"/>
      <c r="P76" s="170"/>
      <c r="Q76" s="170"/>
      <c r="R76" s="170">
        <v>86519481</v>
      </c>
      <c r="S76" s="170"/>
      <c r="T76" s="170"/>
      <c r="U76" s="170"/>
      <c r="V76" s="170"/>
      <c r="W76" s="170">
        <v>102280787</v>
      </c>
    </row>
    <row r="77" spans="1:23" x14ac:dyDescent="0.25">
      <c r="A77" s="169">
        <f t="shared" si="2"/>
        <v>7882443</v>
      </c>
      <c r="B77" s="168">
        <f t="shared" si="3"/>
        <v>498819</v>
      </c>
      <c r="C77" s="168">
        <f t="shared" si="4"/>
        <v>716704</v>
      </c>
      <c r="E77" s="171">
        <v>7882443</v>
      </c>
      <c r="F77" s="170"/>
      <c r="G77" s="170"/>
      <c r="H77" s="170"/>
      <c r="I77" s="170">
        <v>498819</v>
      </c>
      <c r="J77" s="170"/>
      <c r="K77" s="170"/>
      <c r="L77" s="170"/>
      <c r="M77" s="170">
        <v>716704</v>
      </c>
      <c r="N77" s="170"/>
      <c r="O77" s="170"/>
      <c r="P77" s="170"/>
      <c r="Q77" s="170"/>
      <c r="R77" s="170"/>
      <c r="S77" s="170"/>
      <c r="T77" s="170"/>
      <c r="U77" s="170"/>
      <c r="V77" s="170"/>
      <c r="W77" s="170">
        <v>1215523</v>
      </c>
    </row>
    <row r="78" spans="1:23" x14ac:dyDescent="0.25">
      <c r="A78" s="169">
        <f t="shared" si="2"/>
        <v>7882591</v>
      </c>
      <c r="B78" s="168">
        <f t="shared" si="3"/>
        <v>0</v>
      </c>
      <c r="C78" s="168">
        <f t="shared" si="4"/>
        <v>12096505</v>
      </c>
      <c r="E78" s="171">
        <v>7882591</v>
      </c>
      <c r="F78" s="170"/>
      <c r="G78" s="170"/>
      <c r="H78" s="170"/>
      <c r="I78" s="170"/>
      <c r="J78" s="170"/>
      <c r="K78" s="170"/>
      <c r="L78" s="170"/>
      <c r="M78" s="170">
        <v>12096505</v>
      </c>
      <c r="N78" s="170"/>
      <c r="O78" s="170"/>
      <c r="P78" s="170"/>
      <c r="Q78" s="170"/>
      <c r="R78" s="170"/>
      <c r="S78" s="170"/>
      <c r="T78" s="170"/>
      <c r="U78" s="170"/>
      <c r="V78" s="170"/>
      <c r="W78" s="170">
        <v>12096505</v>
      </c>
    </row>
    <row r="79" spans="1:23" x14ac:dyDescent="0.25">
      <c r="A79" s="169">
        <f t="shared" si="2"/>
        <v>7918533</v>
      </c>
      <c r="B79" s="168">
        <f t="shared" si="3"/>
        <v>0</v>
      </c>
      <c r="C79" s="168">
        <f t="shared" si="4"/>
        <v>0</v>
      </c>
      <c r="E79" s="171">
        <v>7918533</v>
      </c>
      <c r="F79" s="170"/>
      <c r="G79" s="170"/>
      <c r="H79" s="170"/>
      <c r="I79" s="170"/>
      <c r="J79" s="170"/>
      <c r="K79" s="170"/>
      <c r="L79" s="170"/>
      <c r="M79" s="170">
        <v>0</v>
      </c>
      <c r="N79" s="170"/>
      <c r="O79" s="170"/>
      <c r="P79" s="170"/>
      <c r="Q79" s="170"/>
      <c r="R79" s="170"/>
      <c r="S79" s="170"/>
      <c r="T79" s="170"/>
      <c r="U79" s="170"/>
      <c r="V79" s="170"/>
      <c r="W79" s="170">
        <v>0</v>
      </c>
    </row>
    <row r="80" spans="1:23" x14ac:dyDescent="0.25">
      <c r="A80" s="169">
        <f t="shared" si="2"/>
        <v>7919910</v>
      </c>
      <c r="B80" s="168">
        <f t="shared" si="3"/>
        <v>0</v>
      </c>
      <c r="C80" s="168">
        <f t="shared" si="4"/>
        <v>4503654</v>
      </c>
      <c r="E80" s="171">
        <v>7919910</v>
      </c>
      <c r="F80" s="170"/>
      <c r="G80" s="170"/>
      <c r="H80" s="170"/>
      <c r="I80" s="170"/>
      <c r="J80" s="170"/>
      <c r="K80" s="170"/>
      <c r="L80" s="170"/>
      <c r="M80" s="170">
        <v>4503654</v>
      </c>
      <c r="N80" s="170"/>
      <c r="O80" s="170"/>
      <c r="P80" s="170"/>
      <c r="Q80" s="170"/>
      <c r="R80" s="170"/>
      <c r="S80" s="170"/>
      <c r="T80" s="170"/>
      <c r="U80" s="170"/>
      <c r="V80" s="170"/>
      <c r="W80" s="170">
        <v>4503654</v>
      </c>
    </row>
    <row r="81" spans="1:23" x14ac:dyDescent="0.25">
      <c r="A81" s="169">
        <f t="shared" si="2"/>
        <v>7920445</v>
      </c>
      <c r="B81" s="168">
        <f t="shared" si="3"/>
        <v>0</v>
      </c>
      <c r="C81" s="168">
        <f t="shared" si="4"/>
        <v>7032063</v>
      </c>
      <c r="E81" s="171">
        <v>7920445</v>
      </c>
      <c r="F81" s="170"/>
      <c r="G81" s="170"/>
      <c r="H81" s="170"/>
      <c r="I81" s="170"/>
      <c r="J81" s="170"/>
      <c r="K81" s="170"/>
      <c r="L81" s="170"/>
      <c r="M81" s="170">
        <v>7032063</v>
      </c>
      <c r="N81" s="170"/>
      <c r="O81" s="170"/>
      <c r="P81" s="170"/>
      <c r="Q81" s="170"/>
      <c r="R81" s="170"/>
      <c r="S81" s="170"/>
      <c r="T81" s="170"/>
      <c r="U81" s="170"/>
      <c r="V81" s="170"/>
      <c r="W81" s="170">
        <v>7032063</v>
      </c>
    </row>
    <row r="82" spans="1:23" x14ac:dyDescent="0.25">
      <c r="A82" s="169">
        <f t="shared" si="2"/>
        <v>7920492</v>
      </c>
      <c r="B82" s="168">
        <f t="shared" si="3"/>
        <v>0</v>
      </c>
      <c r="C82" s="168">
        <f t="shared" si="4"/>
        <v>7485704</v>
      </c>
      <c r="E82" s="171">
        <v>7920492</v>
      </c>
      <c r="F82" s="170"/>
      <c r="G82" s="170"/>
      <c r="H82" s="170"/>
      <c r="I82" s="170"/>
      <c r="J82" s="170"/>
      <c r="K82" s="170"/>
      <c r="L82" s="170"/>
      <c r="M82" s="170">
        <v>7485704</v>
      </c>
      <c r="N82" s="170"/>
      <c r="O82" s="170"/>
      <c r="P82" s="170"/>
      <c r="Q82" s="170"/>
      <c r="R82" s="170"/>
      <c r="S82" s="170"/>
      <c r="T82" s="170"/>
      <c r="U82" s="170"/>
      <c r="V82" s="170"/>
      <c r="W82" s="170">
        <v>7485704</v>
      </c>
    </row>
    <row r="83" spans="1:23" x14ac:dyDescent="0.25">
      <c r="A83" s="169">
        <f t="shared" si="2"/>
        <v>7920607</v>
      </c>
      <c r="B83" s="168">
        <f t="shared" si="3"/>
        <v>85549585</v>
      </c>
      <c r="C83" s="168">
        <f t="shared" si="4"/>
        <v>13214113</v>
      </c>
      <c r="E83" s="171">
        <v>7920607</v>
      </c>
      <c r="F83" s="170">
        <v>85549585</v>
      </c>
      <c r="G83" s="170"/>
      <c r="H83" s="170"/>
      <c r="I83" s="170"/>
      <c r="J83" s="170"/>
      <c r="K83" s="170"/>
      <c r="L83" s="170"/>
      <c r="M83" s="170">
        <v>13214113</v>
      </c>
      <c r="N83" s="170"/>
      <c r="O83" s="170"/>
      <c r="P83" s="170"/>
      <c r="Q83" s="170"/>
      <c r="R83" s="170"/>
      <c r="S83" s="170"/>
      <c r="T83" s="170"/>
      <c r="U83" s="170"/>
      <c r="V83" s="170"/>
      <c r="W83" s="170">
        <v>98763698</v>
      </c>
    </row>
    <row r="84" spans="1:23" x14ac:dyDescent="0.25">
      <c r="A84" s="169">
        <f t="shared" si="2"/>
        <v>7921644</v>
      </c>
      <c r="B84" s="168">
        <f t="shared" si="3"/>
        <v>119041666</v>
      </c>
      <c r="C84" s="168">
        <f t="shared" si="4"/>
        <v>0</v>
      </c>
      <c r="E84" s="171">
        <v>7921644</v>
      </c>
      <c r="F84" s="170"/>
      <c r="G84" s="170">
        <v>119041666</v>
      </c>
      <c r="H84" s="170"/>
      <c r="I84" s="170"/>
      <c r="J84" s="170"/>
      <c r="K84" s="170"/>
      <c r="L84" s="170"/>
      <c r="M84" s="170"/>
      <c r="N84" s="170"/>
      <c r="O84" s="170"/>
      <c r="P84" s="170"/>
      <c r="Q84" s="170"/>
      <c r="R84" s="170"/>
      <c r="S84" s="170"/>
      <c r="T84" s="170"/>
      <c r="U84" s="170"/>
      <c r="V84" s="170"/>
      <c r="W84" s="170">
        <v>119041666</v>
      </c>
    </row>
    <row r="85" spans="1:23" x14ac:dyDescent="0.25">
      <c r="A85" s="169">
        <f t="shared" si="2"/>
        <v>7921827</v>
      </c>
      <c r="B85" s="168">
        <f t="shared" si="3"/>
        <v>0</v>
      </c>
      <c r="C85" s="168">
        <f t="shared" si="4"/>
        <v>611821</v>
      </c>
      <c r="E85" s="171">
        <v>7921827</v>
      </c>
      <c r="F85" s="170"/>
      <c r="G85" s="170"/>
      <c r="H85" s="170"/>
      <c r="I85" s="170"/>
      <c r="J85" s="170"/>
      <c r="K85" s="170"/>
      <c r="L85" s="170"/>
      <c r="M85" s="170">
        <v>611821</v>
      </c>
      <c r="N85" s="170"/>
      <c r="O85" s="170"/>
      <c r="P85" s="170"/>
      <c r="Q85" s="170"/>
      <c r="R85" s="170"/>
      <c r="S85" s="170"/>
      <c r="T85" s="170"/>
      <c r="U85" s="170"/>
      <c r="V85" s="170"/>
      <c r="W85" s="170">
        <v>611821</v>
      </c>
    </row>
    <row r="86" spans="1:23" x14ac:dyDescent="0.25">
      <c r="A86" s="169">
        <f t="shared" si="2"/>
        <v>7958274</v>
      </c>
      <c r="B86" s="168">
        <f t="shared" si="3"/>
        <v>0</v>
      </c>
      <c r="C86" s="168">
        <f t="shared" si="4"/>
        <v>0</v>
      </c>
      <c r="E86" s="171">
        <v>7958274</v>
      </c>
      <c r="F86" s="170"/>
      <c r="G86" s="170"/>
      <c r="H86" s="170"/>
      <c r="I86" s="170"/>
      <c r="J86" s="170"/>
      <c r="K86" s="170"/>
      <c r="L86" s="170"/>
      <c r="M86" s="170">
        <v>0</v>
      </c>
      <c r="N86" s="170"/>
      <c r="O86" s="170"/>
      <c r="P86" s="170"/>
      <c r="Q86" s="170"/>
      <c r="R86" s="170"/>
      <c r="S86" s="170"/>
      <c r="T86" s="170"/>
      <c r="U86" s="170"/>
      <c r="V86" s="170"/>
      <c r="W86" s="170">
        <v>0</v>
      </c>
    </row>
    <row r="87" spans="1:23" x14ac:dyDescent="0.25">
      <c r="A87" s="169">
        <f t="shared" si="2"/>
        <v>8311897</v>
      </c>
      <c r="B87" s="168">
        <f t="shared" si="3"/>
        <v>0</v>
      </c>
      <c r="C87" s="168">
        <f t="shared" si="4"/>
        <v>18272426</v>
      </c>
      <c r="E87" s="171">
        <v>8311897</v>
      </c>
      <c r="F87" s="170"/>
      <c r="G87" s="170"/>
      <c r="H87" s="170"/>
      <c r="I87" s="170"/>
      <c r="J87" s="170"/>
      <c r="K87" s="170"/>
      <c r="L87" s="170"/>
      <c r="M87" s="170">
        <v>18272426</v>
      </c>
      <c r="N87" s="170"/>
      <c r="O87" s="170"/>
      <c r="P87" s="170"/>
      <c r="Q87" s="170"/>
      <c r="R87" s="170"/>
      <c r="S87" s="170"/>
      <c r="T87" s="170"/>
      <c r="U87" s="170"/>
      <c r="V87" s="170"/>
      <c r="W87" s="170">
        <v>18272426</v>
      </c>
    </row>
    <row r="88" spans="1:23" x14ac:dyDescent="0.25">
      <c r="A88" s="169">
        <f t="shared" si="2"/>
        <v>8631157</v>
      </c>
      <c r="B88" s="168">
        <f t="shared" si="3"/>
        <v>0</v>
      </c>
      <c r="C88" s="168">
        <f t="shared" si="4"/>
        <v>7328897</v>
      </c>
      <c r="E88" s="171">
        <v>8631157</v>
      </c>
      <c r="F88" s="170"/>
      <c r="G88" s="170"/>
      <c r="H88" s="170"/>
      <c r="I88" s="170"/>
      <c r="J88" s="170"/>
      <c r="K88" s="170"/>
      <c r="L88" s="170"/>
      <c r="M88" s="170">
        <v>7328897</v>
      </c>
      <c r="N88" s="170"/>
      <c r="O88" s="170"/>
      <c r="P88" s="170"/>
      <c r="Q88" s="170"/>
      <c r="R88" s="170"/>
      <c r="S88" s="170"/>
      <c r="T88" s="170"/>
      <c r="U88" s="170"/>
      <c r="V88" s="170"/>
      <c r="W88" s="170">
        <v>7328897</v>
      </c>
    </row>
    <row r="89" spans="1:23" x14ac:dyDescent="0.25">
      <c r="A89" s="169">
        <f t="shared" si="2"/>
        <v>8673720</v>
      </c>
      <c r="B89" s="168">
        <f t="shared" si="3"/>
        <v>0</v>
      </c>
      <c r="C89" s="168">
        <f t="shared" si="4"/>
        <v>4363175</v>
      </c>
      <c r="E89" s="171">
        <v>8673720</v>
      </c>
      <c r="F89" s="170"/>
      <c r="G89" s="170"/>
      <c r="H89" s="170"/>
      <c r="I89" s="170"/>
      <c r="J89" s="170"/>
      <c r="K89" s="170"/>
      <c r="L89" s="170"/>
      <c r="M89" s="170">
        <v>4363175</v>
      </c>
      <c r="N89" s="170"/>
      <c r="O89" s="170"/>
      <c r="P89" s="170"/>
      <c r="Q89" s="170"/>
      <c r="R89" s="170"/>
      <c r="S89" s="170"/>
      <c r="T89" s="170"/>
      <c r="U89" s="170"/>
      <c r="V89" s="170"/>
      <c r="W89" s="170">
        <v>4363175</v>
      </c>
    </row>
    <row r="90" spans="1:23" x14ac:dyDescent="0.25">
      <c r="A90" s="169">
        <f t="shared" si="2"/>
        <v>8678123</v>
      </c>
      <c r="B90" s="168">
        <f t="shared" si="3"/>
        <v>0</v>
      </c>
      <c r="C90" s="168">
        <f t="shared" si="4"/>
        <v>0</v>
      </c>
      <c r="E90" s="171">
        <v>8678123</v>
      </c>
      <c r="F90" s="170"/>
      <c r="G90" s="170"/>
      <c r="H90" s="170"/>
      <c r="I90" s="170"/>
      <c r="J90" s="170"/>
      <c r="K90" s="170"/>
      <c r="L90" s="170"/>
      <c r="M90" s="170">
        <v>0</v>
      </c>
      <c r="N90" s="170"/>
      <c r="O90" s="170"/>
      <c r="P90" s="170"/>
      <c r="Q90" s="170"/>
      <c r="R90" s="170"/>
      <c r="S90" s="170"/>
      <c r="T90" s="170"/>
      <c r="U90" s="170"/>
      <c r="V90" s="170"/>
      <c r="W90" s="170">
        <v>0</v>
      </c>
    </row>
    <row r="91" spans="1:23" x14ac:dyDescent="0.25">
      <c r="A91" s="169">
        <f t="shared" si="2"/>
        <v>8702216</v>
      </c>
      <c r="B91" s="168">
        <f t="shared" si="3"/>
        <v>0</v>
      </c>
      <c r="C91" s="168">
        <f t="shared" si="4"/>
        <v>4034920</v>
      </c>
      <c r="E91" s="171">
        <v>8702216</v>
      </c>
      <c r="F91" s="170"/>
      <c r="G91" s="170"/>
      <c r="H91" s="170"/>
      <c r="I91" s="170"/>
      <c r="J91" s="170"/>
      <c r="K91" s="170"/>
      <c r="L91" s="170"/>
      <c r="M91" s="170"/>
      <c r="N91" s="170">
        <v>2547777</v>
      </c>
      <c r="O91" s="170"/>
      <c r="P91" s="170"/>
      <c r="Q91" s="170"/>
      <c r="R91" s="170"/>
      <c r="S91" s="170">
        <v>1487143</v>
      </c>
      <c r="T91" s="170"/>
      <c r="U91" s="170"/>
      <c r="V91" s="170"/>
      <c r="W91" s="170">
        <v>4034920</v>
      </c>
    </row>
    <row r="92" spans="1:23" x14ac:dyDescent="0.25">
      <c r="A92" s="169">
        <f t="shared" si="2"/>
        <v>8720021</v>
      </c>
      <c r="B92" s="168">
        <f t="shared" si="3"/>
        <v>22094655</v>
      </c>
      <c r="C92" s="168">
        <f t="shared" si="4"/>
        <v>93053614</v>
      </c>
      <c r="E92" s="171">
        <v>8720021</v>
      </c>
      <c r="F92" s="170"/>
      <c r="G92" s="170"/>
      <c r="H92" s="170"/>
      <c r="I92" s="170">
        <v>22094655</v>
      </c>
      <c r="J92" s="170"/>
      <c r="K92" s="170"/>
      <c r="L92" s="170"/>
      <c r="M92" s="170">
        <v>93053614</v>
      </c>
      <c r="N92" s="170"/>
      <c r="O92" s="170"/>
      <c r="P92" s="170"/>
      <c r="Q92" s="170"/>
      <c r="R92" s="170"/>
      <c r="S92" s="170"/>
      <c r="T92" s="170"/>
      <c r="U92" s="170"/>
      <c r="V92" s="170"/>
      <c r="W92" s="170">
        <v>115148269</v>
      </c>
    </row>
    <row r="93" spans="1:23" x14ac:dyDescent="0.25">
      <c r="A93" s="169">
        <f t="shared" si="2"/>
        <v>8724394</v>
      </c>
      <c r="B93" s="168">
        <f t="shared" si="3"/>
        <v>0</v>
      </c>
      <c r="C93" s="168">
        <f t="shared" si="4"/>
        <v>0</v>
      </c>
      <c r="E93" s="171">
        <v>8724394</v>
      </c>
      <c r="F93" s="170"/>
      <c r="G93" s="170"/>
      <c r="H93" s="170"/>
      <c r="I93" s="170"/>
      <c r="J93" s="170"/>
      <c r="K93" s="170"/>
      <c r="L93" s="170"/>
      <c r="M93" s="170">
        <v>0</v>
      </c>
      <c r="N93" s="170"/>
      <c r="O93" s="170"/>
      <c r="P93" s="170"/>
      <c r="Q93" s="170"/>
      <c r="R93" s="170"/>
      <c r="S93" s="170"/>
      <c r="T93" s="170"/>
      <c r="U93" s="170"/>
      <c r="V93" s="170"/>
      <c r="W93" s="170">
        <v>0</v>
      </c>
    </row>
    <row r="94" spans="1:23" x14ac:dyDescent="0.25">
      <c r="A94" s="169">
        <f t="shared" si="2"/>
        <v>8768243</v>
      </c>
      <c r="B94" s="168">
        <f t="shared" si="3"/>
        <v>0</v>
      </c>
      <c r="C94" s="168">
        <f t="shared" si="4"/>
        <v>136113180</v>
      </c>
      <c r="E94" s="171">
        <v>8768243</v>
      </c>
      <c r="F94" s="170"/>
      <c r="G94" s="170"/>
      <c r="H94" s="170"/>
      <c r="I94" s="170"/>
      <c r="J94" s="170"/>
      <c r="K94" s="170"/>
      <c r="L94" s="170"/>
      <c r="M94" s="170">
        <v>136113180</v>
      </c>
      <c r="N94" s="170"/>
      <c r="O94" s="170"/>
      <c r="P94" s="170"/>
      <c r="Q94" s="170"/>
      <c r="R94" s="170"/>
      <c r="S94" s="170"/>
      <c r="T94" s="170"/>
      <c r="U94" s="170"/>
      <c r="V94" s="170"/>
      <c r="W94" s="170">
        <v>136113180</v>
      </c>
    </row>
    <row r="95" spans="1:23" x14ac:dyDescent="0.25">
      <c r="A95" s="169">
        <f t="shared" si="2"/>
        <v>8778921</v>
      </c>
      <c r="B95" s="168">
        <f t="shared" si="3"/>
        <v>0</v>
      </c>
      <c r="C95" s="168">
        <f t="shared" si="4"/>
        <v>21817060</v>
      </c>
      <c r="E95" s="171">
        <v>8778921</v>
      </c>
      <c r="F95" s="170"/>
      <c r="G95" s="170"/>
      <c r="H95" s="170"/>
      <c r="I95" s="170"/>
      <c r="J95" s="170"/>
      <c r="K95" s="170"/>
      <c r="L95" s="170"/>
      <c r="M95" s="170">
        <v>21817060</v>
      </c>
      <c r="N95" s="170"/>
      <c r="O95" s="170"/>
      <c r="P95" s="170"/>
      <c r="Q95" s="170"/>
      <c r="R95" s="170"/>
      <c r="S95" s="170"/>
      <c r="T95" s="170"/>
      <c r="U95" s="170"/>
      <c r="V95" s="170"/>
      <c r="W95" s="170">
        <v>21817060</v>
      </c>
    </row>
    <row r="96" spans="1:23" x14ac:dyDescent="0.25">
      <c r="A96" s="169">
        <f t="shared" si="2"/>
        <v>8834646</v>
      </c>
      <c r="B96" s="168">
        <f t="shared" si="3"/>
        <v>0</v>
      </c>
      <c r="C96" s="168">
        <f t="shared" si="4"/>
        <v>17289694</v>
      </c>
      <c r="E96" s="171">
        <v>8834646</v>
      </c>
      <c r="F96" s="170"/>
      <c r="G96" s="170"/>
      <c r="H96" s="170"/>
      <c r="I96" s="170"/>
      <c r="J96" s="170"/>
      <c r="K96" s="170"/>
      <c r="L96" s="170"/>
      <c r="M96" s="170">
        <v>17289694</v>
      </c>
      <c r="N96" s="170"/>
      <c r="O96" s="170"/>
      <c r="P96" s="170"/>
      <c r="Q96" s="170"/>
      <c r="R96" s="170"/>
      <c r="S96" s="170"/>
      <c r="T96" s="170"/>
      <c r="U96" s="170"/>
      <c r="V96" s="170"/>
      <c r="W96" s="170">
        <v>17289694</v>
      </c>
    </row>
    <row r="97" spans="1:23" x14ac:dyDescent="0.25">
      <c r="A97" s="169">
        <f t="shared" si="2"/>
        <v>8834657</v>
      </c>
      <c r="B97" s="168">
        <f t="shared" si="3"/>
        <v>68611472</v>
      </c>
      <c r="C97" s="168">
        <f t="shared" si="4"/>
        <v>0</v>
      </c>
      <c r="E97" s="171">
        <v>8834657</v>
      </c>
      <c r="F97" s="170"/>
      <c r="G97" s="170"/>
      <c r="H97" s="170"/>
      <c r="I97" s="170">
        <v>68611472</v>
      </c>
      <c r="J97" s="170"/>
      <c r="K97" s="170"/>
      <c r="L97" s="170"/>
      <c r="M97" s="170"/>
      <c r="N97" s="170"/>
      <c r="O97" s="170"/>
      <c r="P97" s="170"/>
      <c r="Q97" s="170"/>
      <c r="R97" s="170"/>
      <c r="S97" s="170"/>
      <c r="T97" s="170"/>
      <c r="U97" s="170"/>
      <c r="V97" s="170"/>
      <c r="W97" s="170">
        <v>68611472</v>
      </c>
    </row>
    <row r="98" spans="1:23" x14ac:dyDescent="0.25">
      <c r="A98" s="169">
        <f t="shared" si="2"/>
        <v>8851095</v>
      </c>
      <c r="B98" s="168">
        <f t="shared" si="3"/>
        <v>0</v>
      </c>
      <c r="C98" s="168">
        <f t="shared" si="4"/>
        <v>142804959</v>
      </c>
      <c r="E98" s="171">
        <v>8851095</v>
      </c>
      <c r="F98" s="170"/>
      <c r="G98" s="170"/>
      <c r="H98" s="170"/>
      <c r="I98" s="170"/>
      <c r="J98" s="170"/>
      <c r="K98" s="170"/>
      <c r="L98" s="170"/>
      <c r="M98" s="170">
        <v>142804959</v>
      </c>
      <c r="N98" s="170"/>
      <c r="O98" s="170"/>
      <c r="P98" s="170"/>
      <c r="Q98" s="170"/>
      <c r="R98" s="170"/>
      <c r="S98" s="170"/>
      <c r="T98" s="170"/>
      <c r="U98" s="170"/>
      <c r="V98" s="170"/>
      <c r="W98" s="170">
        <v>142804959</v>
      </c>
    </row>
    <row r="99" spans="1:23" x14ac:dyDescent="0.25">
      <c r="A99" s="169">
        <f t="shared" ref="A99:A162" si="5">+E99</f>
        <v>9045656</v>
      </c>
      <c r="B99" s="168">
        <f t="shared" ref="B99:B162" si="6">+SUM(F99:L99)</f>
        <v>0</v>
      </c>
      <c r="C99" s="168">
        <f t="shared" ref="C99:C162" si="7">+W99-B99</f>
        <v>41706383</v>
      </c>
      <c r="E99" s="171">
        <v>9045656</v>
      </c>
      <c r="F99" s="170"/>
      <c r="G99" s="170"/>
      <c r="H99" s="170"/>
      <c r="I99" s="170"/>
      <c r="J99" s="170"/>
      <c r="K99" s="170"/>
      <c r="L99" s="170"/>
      <c r="M99" s="170">
        <v>3437530</v>
      </c>
      <c r="N99" s="170"/>
      <c r="O99" s="170"/>
      <c r="P99" s="170"/>
      <c r="Q99" s="170"/>
      <c r="R99" s="170">
        <v>38268853</v>
      </c>
      <c r="S99" s="170"/>
      <c r="T99" s="170"/>
      <c r="U99" s="170"/>
      <c r="V99" s="170"/>
      <c r="W99" s="170">
        <v>41706383</v>
      </c>
    </row>
    <row r="100" spans="1:23" x14ac:dyDescent="0.25">
      <c r="A100" s="169">
        <f t="shared" si="5"/>
        <v>9051647</v>
      </c>
      <c r="B100" s="168">
        <f t="shared" si="6"/>
        <v>95723712</v>
      </c>
      <c r="C100" s="168">
        <f t="shared" si="7"/>
        <v>26192966</v>
      </c>
      <c r="E100" s="171">
        <v>9051647</v>
      </c>
      <c r="F100" s="170"/>
      <c r="G100" s="170"/>
      <c r="H100" s="170"/>
      <c r="I100" s="170"/>
      <c r="J100" s="170"/>
      <c r="K100" s="170"/>
      <c r="L100" s="170">
        <v>95723712</v>
      </c>
      <c r="M100" s="170"/>
      <c r="N100" s="170"/>
      <c r="O100" s="170"/>
      <c r="P100" s="170"/>
      <c r="Q100" s="170"/>
      <c r="R100" s="170"/>
      <c r="S100" s="170"/>
      <c r="T100" s="170"/>
      <c r="U100" s="170">
        <v>26192966</v>
      </c>
      <c r="V100" s="170"/>
      <c r="W100" s="170">
        <v>121916678</v>
      </c>
    </row>
    <row r="101" spans="1:23" x14ac:dyDescent="0.25">
      <c r="A101" s="169">
        <f t="shared" si="5"/>
        <v>9052097</v>
      </c>
      <c r="B101" s="168">
        <f t="shared" si="6"/>
        <v>0</v>
      </c>
      <c r="C101" s="168">
        <f t="shared" si="7"/>
        <v>0</v>
      </c>
      <c r="E101" s="171">
        <v>9052097</v>
      </c>
      <c r="F101" s="170"/>
      <c r="G101" s="170"/>
      <c r="H101" s="170"/>
      <c r="I101" s="170"/>
      <c r="J101" s="170"/>
      <c r="K101" s="170"/>
      <c r="L101" s="170"/>
      <c r="M101" s="170">
        <v>0</v>
      </c>
      <c r="N101" s="170"/>
      <c r="O101" s="170"/>
      <c r="P101" s="170"/>
      <c r="Q101" s="170"/>
      <c r="R101" s="170"/>
      <c r="S101" s="170"/>
      <c r="T101" s="170"/>
      <c r="U101" s="170"/>
      <c r="V101" s="170"/>
      <c r="W101" s="170">
        <v>0</v>
      </c>
    </row>
    <row r="102" spans="1:23" x14ac:dyDescent="0.25">
      <c r="A102" s="169">
        <f t="shared" si="5"/>
        <v>9052848</v>
      </c>
      <c r="B102" s="168">
        <f t="shared" si="6"/>
        <v>0</v>
      </c>
      <c r="C102" s="168">
        <f t="shared" si="7"/>
        <v>136923</v>
      </c>
      <c r="E102" s="171">
        <v>9052848</v>
      </c>
      <c r="F102" s="170"/>
      <c r="G102" s="170"/>
      <c r="H102" s="170"/>
      <c r="I102" s="170"/>
      <c r="J102" s="170"/>
      <c r="K102" s="170"/>
      <c r="L102" s="170"/>
      <c r="M102" s="170">
        <v>136923</v>
      </c>
      <c r="N102" s="170"/>
      <c r="O102" s="170"/>
      <c r="P102" s="170"/>
      <c r="Q102" s="170"/>
      <c r="R102" s="170"/>
      <c r="S102" s="170"/>
      <c r="T102" s="170"/>
      <c r="U102" s="170"/>
      <c r="V102" s="170"/>
      <c r="W102" s="170">
        <v>136923</v>
      </c>
    </row>
    <row r="103" spans="1:23" x14ac:dyDescent="0.25">
      <c r="A103" s="169">
        <f t="shared" si="5"/>
        <v>9054248</v>
      </c>
      <c r="B103" s="168">
        <f t="shared" si="6"/>
        <v>0</v>
      </c>
      <c r="C103" s="168">
        <f t="shared" si="7"/>
        <v>34122739</v>
      </c>
      <c r="E103" s="171">
        <v>9054248</v>
      </c>
      <c r="F103" s="170"/>
      <c r="G103" s="170"/>
      <c r="H103" s="170"/>
      <c r="I103" s="170"/>
      <c r="J103" s="170"/>
      <c r="K103" s="170"/>
      <c r="L103" s="170"/>
      <c r="M103" s="170">
        <v>1064263</v>
      </c>
      <c r="N103" s="170"/>
      <c r="O103" s="170"/>
      <c r="P103" s="170"/>
      <c r="Q103" s="170"/>
      <c r="R103" s="170">
        <v>33058476</v>
      </c>
      <c r="S103" s="170"/>
      <c r="T103" s="170"/>
      <c r="U103" s="170"/>
      <c r="V103" s="170"/>
      <c r="W103" s="170">
        <v>34122739</v>
      </c>
    </row>
    <row r="104" spans="1:23" x14ac:dyDescent="0.25">
      <c r="A104" s="169">
        <f t="shared" si="5"/>
        <v>9056200</v>
      </c>
      <c r="B104" s="168">
        <f t="shared" si="6"/>
        <v>279739146</v>
      </c>
      <c r="C104" s="168">
        <f t="shared" si="7"/>
        <v>17422497</v>
      </c>
      <c r="E104" s="171">
        <v>9056200</v>
      </c>
      <c r="F104" s="170"/>
      <c r="G104" s="170">
        <v>279739146</v>
      </c>
      <c r="H104" s="170"/>
      <c r="I104" s="170"/>
      <c r="J104" s="170"/>
      <c r="K104" s="170"/>
      <c r="L104" s="170"/>
      <c r="M104" s="170">
        <v>17422497</v>
      </c>
      <c r="N104" s="170"/>
      <c r="O104" s="170"/>
      <c r="P104" s="170"/>
      <c r="Q104" s="170"/>
      <c r="R104" s="170"/>
      <c r="S104" s="170"/>
      <c r="T104" s="170"/>
      <c r="U104" s="170"/>
      <c r="V104" s="170"/>
      <c r="W104" s="170">
        <v>297161643</v>
      </c>
    </row>
    <row r="105" spans="1:23" x14ac:dyDescent="0.25">
      <c r="A105" s="169">
        <f t="shared" si="5"/>
        <v>9056754</v>
      </c>
      <c r="B105" s="168">
        <f t="shared" si="6"/>
        <v>0</v>
      </c>
      <c r="C105" s="168">
        <f t="shared" si="7"/>
        <v>0</v>
      </c>
      <c r="E105" s="171">
        <v>9056754</v>
      </c>
      <c r="F105" s="170"/>
      <c r="G105" s="170"/>
      <c r="H105" s="170"/>
      <c r="I105" s="170"/>
      <c r="J105" s="170"/>
      <c r="K105" s="170"/>
      <c r="L105" s="170"/>
      <c r="M105" s="170">
        <v>0</v>
      </c>
      <c r="N105" s="170"/>
      <c r="O105" s="170"/>
      <c r="P105" s="170"/>
      <c r="Q105" s="170"/>
      <c r="R105" s="170"/>
      <c r="S105" s="170"/>
      <c r="T105" s="170"/>
      <c r="U105" s="170"/>
      <c r="V105" s="170"/>
      <c r="W105" s="170">
        <v>0</v>
      </c>
    </row>
    <row r="106" spans="1:23" x14ac:dyDescent="0.25">
      <c r="A106" s="169">
        <f t="shared" si="5"/>
        <v>9056842</v>
      </c>
      <c r="B106" s="168">
        <f t="shared" si="6"/>
        <v>0</v>
      </c>
      <c r="C106" s="168">
        <f t="shared" si="7"/>
        <v>35047078</v>
      </c>
      <c r="E106" s="171">
        <v>9056842</v>
      </c>
      <c r="F106" s="170"/>
      <c r="G106" s="170"/>
      <c r="H106" s="170"/>
      <c r="I106" s="170"/>
      <c r="J106" s="170"/>
      <c r="K106" s="170"/>
      <c r="L106" s="170"/>
      <c r="M106" s="170">
        <v>35047078</v>
      </c>
      <c r="N106" s="170"/>
      <c r="O106" s="170"/>
      <c r="P106" s="170"/>
      <c r="Q106" s="170"/>
      <c r="R106" s="170"/>
      <c r="S106" s="170"/>
      <c r="T106" s="170"/>
      <c r="U106" s="170"/>
      <c r="V106" s="170"/>
      <c r="W106" s="170">
        <v>35047078</v>
      </c>
    </row>
    <row r="107" spans="1:23" x14ac:dyDescent="0.25">
      <c r="A107" s="169">
        <f t="shared" si="5"/>
        <v>9056962</v>
      </c>
      <c r="B107" s="168">
        <f t="shared" si="6"/>
        <v>0</v>
      </c>
      <c r="C107" s="168">
        <f t="shared" si="7"/>
        <v>0</v>
      </c>
      <c r="E107" s="171">
        <v>9056962</v>
      </c>
      <c r="F107" s="170"/>
      <c r="G107" s="170"/>
      <c r="H107" s="170"/>
      <c r="I107" s="170"/>
      <c r="J107" s="170"/>
      <c r="K107" s="170"/>
      <c r="L107" s="170"/>
      <c r="M107" s="170">
        <v>0</v>
      </c>
      <c r="N107" s="170"/>
      <c r="O107" s="170"/>
      <c r="P107" s="170"/>
      <c r="Q107" s="170"/>
      <c r="R107" s="170"/>
      <c r="S107" s="170"/>
      <c r="T107" s="170"/>
      <c r="U107" s="170"/>
      <c r="V107" s="170"/>
      <c r="W107" s="170">
        <v>0</v>
      </c>
    </row>
    <row r="108" spans="1:23" x14ac:dyDescent="0.25">
      <c r="A108" s="169">
        <f t="shared" si="5"/>
        <v>9058560</v>
      </c>
      <c r="B108" s="168">
        <f t="shared" si="6"/>
        <v>60815224</v>
      </c>
      <c r="C108" s="168">
        <f t="shared" si="7"/>
        <v>0</v>
      </c>
      <c r="E108" s="171">
        <v>9058560</v>
      </c>
      <c r="F108" s="170"/>
      <c r="G108" s="170">
        <v>60815224</v>
      </c>
      <c r="H108" s="170"/>
      <c r="I108" s="170"/>
      <c r="J108" s="170"/>
      <c r="K108" s="170"/>
      <c r="L108" s="170"/>
      <c r="M108" s="170"/>
      <c r="N108" s="170"/>
      <c r="O108" s="170"/>
      <c r="P108" s="170"/>
      <c r="Q108" s="170"/>
      <c r="R108" s="170"/>
      <c r="S108" s="170"/>
      <c r="T108" s="170"/>
      <c r="U108" s="170"/>
      <c r="V108" s="170"/>
      <c r="W108" s="170">
        <v>60815224</v>
      </c>
    </row>
    <row r="109" spans="1:23" x14ac:dyDescent="0.25">
      <c r="A109" s="169">
        <f t="shared" si="5"/>
        <v>9059395</v>
      </c>
      <c r="B109" s="168">
        <f t="shared" si="6"/>
        <v>0</v>
      </c>
      <c r="C109" s="168">
        <f t="shared" si="7"/>
        <v>0</v>
      </c>
      <c r="E109" s="171">
        <v>9059395</v>
      </c>
      <c r="F109" s="170"/>
      <c r="G109" s="170"/>
      <c r="H109" s="170"/>
      <c r="I109" s="170"/>
      <c r="J109" s="170"/>
      <c r="K109" s="170"/>
      <c r="L109" s="170"/>
      <c r="M109" s="170">
        <v>0</v>
      </c>
      <c r="N109" s="170"/>
      <c r="O109" s="170"/>
      <c r="P109" s="170"/>
      <c r="Q109" s="170"/>
      <c r="R109" s="170"/>
      <c r="S109" s="170"/>
      <c r="T109" s="170"/>
      <c r="U109" s="170"/>
      <c r="V109" s="170"/>
      <c r="W109" s="170">
        <v>0</v>
      </c>
    </row>
    <row r="110" spans="1:23" x14ac:dyDescent="0.25">
      <c r="A110" s="169">
        <f t="shared" si="5"/>
        <v>9061550</v>
      </c>
      <c r="B110" s="168">
        <f t="shared" si="6"/>
        <v>0</v>
      </c>
      <c r="C110" s="168">
        <f t="shared" si="7"/>
        <v>0</v>
      </c>
      <c r="E110" s="171">
        <v>9061550</v>
      </c>
      <c r="F110" s="170"/>
      <c r="G110" s="170"/>
      <c r="H110" s="170"/>
      <c r="I110" s="170"/>
      <c r="J110" s="170"/>
      <c r="K110" s="170"/>
      <c r="L110" s="170"/>
      <c r="M110" s="170">
        <v>0</v>
      </c>
      <c r="N110" s="170"/>
      <c r="O110" s="170"/>
      <c r="P110" s="170"/>
      <c r="Q110" s="170"/>
      <c r="R110" s="170"/>
      <c r="S110" s="170"/>
      <c r="T110" s="170"/>
      <c r="U110" s="170"/>
      <c r="V110" s="170"/>
      <c r="W110" s="170">
        <v>0</v>
      </c>
    </row>
    <row r="111" spans="1:23" x14ac:dyDescent="0.25">
      <c r="A111" s="169">
        <f t="shared" si="5"/>
        <v>9062063</v>
      </c>
      <c r="B111" s="168">
        <f t="shared" si="6"/>
        <v>0</v>
      </c>
      <c r="C111" s="168">
        <f t="shared" si="7"/>
        <v>0</v>
      </c>
      <c r="E111" s="171">
        <v>9062063</v>
      </c>
      <c r="F111" s="170"/>
      <c r="G111" s="170"/>
      <c r="H111" s="170"/>
      <c r="I111" s="170"/>
      <c r="J111" s="170"/>
      <c r="K111" s="170"/>
      <c r="L111" s="170"/>
      <c r="M111" s="170">
        <v>0</v>
      </c>
      <c r="N111" s="170"/>
      <c r="O111" s="170"/>
      <c r="P111" s="170"/>
      <c r="Q111" s="170"/>
      <c r="R111" s="170"/>
      <c r="S111" s="170"/>
      <c r="T111" s="170"/>
      <c r="U111" s="170"/>
      <c r="V111" s="170"/>
      <c r="W111" s="170">
        <v>0</v>
      </c>
    </row>
    <row r="112" spans="1:23" x14ac:dyDescent="0.25">
      <c r="A112" s="169">
        <f t="shared" si="5"/>
        <v>9062265</v>
      </c>
      <c r="B112" s="168">
        <f t="shared" si="6"/>
        <v>8564635</v>
      </c>
      <c r="C112" s="168">
        <f t="shared" si="7"/>
        <v>0</v>
      </c>
      <c r="E112" s="171">
        <v>9062265</v>
      </c>
      <c r="F112" s="170"/>
      <c r="G112" s="170"/>
      <c r="H112" s="170"/>
      <c r="I112" s="170"/>
      <c r="J112" s="170"/>
      <c r="K112" s="170">
        <v>8564635</v>
      </c>
      <c r="L112" s="170"/>
      <c r="M112" s="170"/>
      <c r="N112" s="170"/>
      <c r="O112" s="170"/>
      <c r="P112" s="170"/>
      <c r="Q112" s="170"/>
      <c r="R112" s="170"/>
      <c r="S112" s="170"/>
      <c r="T112" s="170"/>
      <c r="U112" s="170"/>
      <c r="V112" s="170"/>
      <c r="W112" s="170">
        <v>8564635</v>
      </c>
    </row>
    <row r="113" spans="1:23" x14ac:dyDescent="0.25">
      <c r="A113" s="169">
        <f t="shared" si="5"/>
        <v>9063135</v>
      </c>
      <c r="B113" s="168">
        <f t="shared" si="6"/>
        <v>0</v>
      </c>
      <c r="C113" s="168">
        <f t="shared" si="7"/>
        <v>2628500</v>
      </c>
      <c r="E113" s="171">
        <v>9063135</v>
      </c>
      <c r="F113" s="170"/>
      <c r="G113" s="170"/>
      <c r="H113" s="170"/>
      <c r="I113" s="170"/>
      <c r="J113" s="170"/>
      <c r="K113" s="170"/>
      <c r="L113" s="170"/>
      <c r="M113" s="170">
        <v>2628500</v>
      </c>
      <c r="N113" s="170"/>
      <c r="O113" s="170"/>
      <c r="P113" s="170"/>
      <c r="Q113" s="170"/>
      <c r="R113" s="170"/>
      <c r="S113" s="170"/>
      <c r="T113" s="170"/>
      <c r="U113" s="170"/>
      <c r="V113" s="170"/>
      <c r="W113" s="170">
        <v>2628500</v>
      </c>
    </row>
    <row r="114" spans="1:23" x14ac:dyDescent="0.25">
      <c r="A114" s="169">
        <f t="shared" si="5"/>
        <v>9064302</v>
      </c>
      <c r="B114" s="168">
        <f t="shared" si="6"/>
        <v>0</v>
      </c>
      <c r="C114" s="168">
        <f t="shared" si="7"/>
        <v>29093039</v>
      </c>
      <c r="E114" s="171">
        <v>9064302</v>
      </c>
      <c r="F114" s="170"/>
      <c r="G114" s="170"/>
      <c r="H114" s="170"/>
      <c r="I114" s="170"/>
      <c r="J114" s="170"/>
      <c r="K114" s="170"/>
      <c r="L114" s="170"/>
      <c r="M114" s="170"/>
      <c r="N114" s="170"/>
      <c r="O114" s="170"/>
      <c r="P114" s="170"/>
      <c r="Q114" s="170"/>
      <c r="R114" s="170">
        <v>29093039</v>
      </c>
      <c r="S114" s="170"/>
      <c r="T114" s="170"/>
      <c r="U114" s="170"/>
      <c r="V114" s="170"/>
      <c r="W114" s="170">
        <v>29093039</v>
      </c>
    </row>
    <row r="115" spans="1:23" x14ac:dyDescent="0.25">
      <c r="A115" s="169">
        <f t="shared" si="5"/>
        <v>9066389</v>
      </c>
      <c r="B115" s="168">
        <f t="shared" si="6"/>
        <v>0</v>
      </c>
      <c r="C115" s="168">
        <f t="shared" si="7"/>
        <v>45213153</v>
      </c>
      <c r="E115" s="171">
        <v>9066389</v>
      </c>
      <c r="F115" s="170"/>
      <c r="G115" s="170"/>
      <c r="H115" s="170"/>
      <c r="I115" s="170"/>
      <c r="J115" s="170"/>
      <c r="K115" s="170"/>
      <c r="L115" s="170"/>
      <c r="M115" s="170">
        <v>45213153</v>
      </c>
      <c r="N115" s="170"/>
      <c r="O115" s="170"/>
      <c r="P115" s="170"/>
      <c r="Q115" s="170"/>
      <c r="R115" s="170"/>
      <c r="S115" s="170"/>
      <c r="T115" s="170"/>
      <c r="U115" s="170"/>
      <c r="V115" s="170"/>
      <c r="W115" s="170">
        <v>45213153</v>
      </c>
    </row>
    <row r="116" spans="1:23" x14ac:dyDescent="0.25">
      <c r="A116" s="169">
        <f t="shared" si="5"/>
        <v>9066403</v>
      </c>
      <c r="B116" s="168">
        <f t="shared" si="6"/>
        <v>23286671</v>
      </c>
      <c r="C116" s="168">
        <f t="shared" si="7"/>
        <v>29343983</v>
      </c>
      <c r="E116" s="171">
        <v>9066403</v>
      </c>
      <c r="F116" s="170"/>
      <c r="G116" s="170"/>
      <c r="H116" s="170"/>
      <c r="I116" s="170">
        <v>23286671</v>
      </c>
      <c r="J116" s="170"/>
      <c r="K116" s="170"/>
      <c r="L116" s="170"/>
      <c r="M116" s="170">
        <v>29343983</v>
      </c>
      <c r="N116" s="170"/>
      <c r="O116" s="170"/>
      <c r="P116" s="170"/>
      <c r="Q116" s="170"/>
      <c r="R116" s="170"/>
      <c r="S116" s="170"/>
      <c r="T116" s="170"/>
      <c r="U116" s="170"/>
      <c r="V116" s="170"/>
      <c r="W116" s="170">
        <v>52630654</v>
      </c>
    </row>
    <row r="117" spans="1:23" x14ac:dyDescent="0.25">
      <c r="A117" s="169">
        <f t="shared" si="5"/>
        <v>9068672</v>
      </c>
      <c r="B117" s="168">
        <f t="shared" si="6"/>
        <v>8761456</v>
      </c>
      <c r="C117" s="168">
        <f t="shared" si="7"/>
        <v>11428597</v>
      </c>
      <c r="E117" s="171">
        <v>9068672</v>
      </c>
      <c r="F117" s="170"/>
      <c r="G117" s="170"/>
      <c r="H117" s="170"/>
      <c r="I117" s="170">
        <v>8761456</v>
      </c>
      <c r="J117" s="170"/>
      <c r="K117" s="170"/>
      <c r="L117" s="170"/>
      <c r="M117" s="170">
        <v>11428597</v>
      </c>
      <c r="N117" s="170"/>
      <c r="O117" s="170"/>
      <c r="P117" s="170"/>
      <c r="Q117" s="170"/>
      <c r="R117" s="170"/>
      <c r="S117" s="170"/>
      <c r="T117" s="170"/>
      <c r="U117" s="170"/>
      <c r="V117" s="170"/>
      <c r="W117" s="170">
        <v>20190053</v>
      </c>
    </row>
    <row r="118" spans="1:23" x14ac:dyDescent="0.25">
      <c r="A118" s="169">
        <f t="shared" si="5"/>
        <v>9069070</v>
      </c>
      <c r="B118" s="168">
        <f t="shared" si="6"/>
        <v>0</v>
      </c>
      <c r="C118" s="168">
        <f t="shared" si="7"/>
        <v>0</v>
      </c>
      <c r="E118" s="171">
        <v>9069070</v>
      </c>
      <c r="F118" s="170"/>
      <c r="G118" s="170"/>
      <c r="H118" s="170"/>
      <c r="I118" s="170"/>
      <c r="J118" s="170"/>
      <c r="K118" s="170"/>
      <c r="L118" s="170"/>
      <c r="M118" s="170">
        <v>0</v>
      </c>
      <c r="N118" s="170"/>
      <c r="O118" s="170"/>
      <c r="P118" s="170"/>
      <c r="Q118" s="170"/>
      <c r="R118" s="170"/>
      <c r="S118" s="170"/>
      <c r="T118" s="170"/>
      <c r="U118" s="170"/>
      <c r="V118" s="170"/>
      <c r="W118" s="170">
        <v>0</v>
      </c>
    </row>
    <row r="119" spans="1:23" x14ac:dyDescent="0.25">
      <c r="A119" s="169">
        <f t="shared" si="5"/>
        <v>9069482</v>
      </c>
      <c r="B119" s="168">
        <f t="shared" si="6"/>
        <v>0</v>
      </c>
      <c r="C119" s="168">
        <f t="shared" si="7"/>
        <v>73621780</v>
      </c>
      <c r="E119" s="171">
        <v>9069482</v>
      </c>
      <c r="F119" s="170"/>
      <c r="G119" s="170"/>
      <c r="H119" s="170"/>
      <c r="I119" s="170"/>
      <c r="J119" s="170"/>
      <c r="K119" s="170"/>
      <c r="L119" s="170"/>
      <c r="M119" s="170">
        <v>69744821</v>
      </c>
      <c r="N119" s="170"/>
      <c r="O119" s="170"/>
      <c r="P119" s="170"/>
      <c r="Q119" s="170"/>
      <c r="R119" s="170">
        <v>3876959</v>
      </c>
      <c r="S119" s="170"/>
      <c r="T119" s="170"/>
      <c r="U119" s="170"/>
      <c r="V119" s="170"/>
      <c r="W119" s="170">
        <v>73621780</v>
      </c>
    </row>
    <row r="120" spans="1:23" x14ac:dyDescent="0.25">
      <c r="A120" s="169">
        <f t="shared" si="5"/>
        <v>9070206</v>
      </c>
      <c r="B120" s="168">
        <f t="shared" si="6"/>
        <v>0</v>
      </c>
      <c r="C120" s="168">
        <f t="shared" si="7"/>
        <v>0</v>
      </c>
      <c r="E120" s="171">
        <v>9070206</v>
      </c>
      <c r="F120" s="170"/>
      <c r="G120" s="170"/>
      <c r="H120" s="170"/>
      <c r="I120" s="170"/>
      <c r="J120" s="170"/>
      <c r="K120" s="170"/>
      <c r="L120" s="170"/>
      <c r="M120" s="170">
        <v>0</v>
      </c>
      <c r="N120" s="170"/>
      <c r="O120" s="170"/>
      <c r="P120" s="170"/>
      <c r="Q120" s="170"/>
      <c r="R120" s="170"/>
      <c r="S120" s="170"/>
      <c r="T120" s="170"/>
      <c r="U120" s="170"/>
      <c r="V120" s="170"/>
      <c r="W120" s="170">
        <v>0</v>
      </c>
    </row>
    <row r="121" spans="1:23" x14ac:dyDescent="0.25">
      <c r="A121" s="169">
        <f t="shared" si="5"/>
        <v>9070535</v>
      </c>
      <c r="B121" s="168">
        <f t="shared" si="6"/>
        <v>0</v>
      </c>
      <c r="C121" s="168">
        <f t="shared" si="7"/>
        <v>0</v>
      </c>
      <c r="E121" s="171">
        <v>9070535</v>
      </c>
      <c r="F121" s="170"/>
      <c r="G121" s="170"/>
      <c r="H121" s="170"/>
      <c r="I121" s="170">
        <v>0</v>
      </c>
      <c r="J121" s="170"/>
      <c r="K121" s="170"/>
      <c r="L121" s="170"/>
      <c r="M121" s="170"/>
      <c r="N121" s="170"/>
      <c r="O121" s="170"/>
      <c r="P121" s="170"/>
      <c r="Q121" s="170"/>
      <c r="R121" s="170"/>
      <c r="S121" s="170"/>
      <c r="T121" s="170"/>
      <c r="U121" s="170"/>
      <c r="V121" s="170"/>
      <c r="W121" s="170">
        <v>0</v>
      </c>
    </row>
    <row r="122" spans="1:23" x14ac:dyDescent="0.25">
      <c r="A122" s="169">
        <f t="shared" si="5"/>
        <v>9071561</v>
      </c>
      <c r="B122" s="168">
        <f t="shared" si="6"/>
        <v>0</v>
      </c>
      <c r="C122" s="168">
        <f t="shared" si="7"/>
        <v>0</v>
      </c>
      <c r="E122" s="171">
        <v>9071561</v>
      </c>
      <c r="F122" s="170"/>
      <c r="G122" s="170"/>
      <c r="H122" s="170"/>
      <c r="I122" s="170"/>
      <c r="J122" s="170"/>
      <c r="K122" s="170"/>
      <c r="L122" s="170"/>
      <c r="M122" s="170">
        <v>0</v>
      </c>
      <c r="N122" s="170"/>
      <c r="O122" s="170"/>
      <c r="P122" s="170"/>
      <c r="Q122" s="170"/>
      <c r="R122" s="170"/>
      <c r="S122" s="170"/>
      <c r="T122" s="170"/>
      <c r="U122" s="170"/>
      <c r="V122" s="170"/>
      <c r="W122" s="170">
        <v>0</v>
      </c>
    </row>
    <row r="123" spans="1:23" x14ac:dyDescent="0.25">
      <c r="A123" s="169">
        <f t="shared" si="5"/>
        <v>9072408</v>
      </c>
      <c r="B123" s="168">
        <f t="shared" si="6"/>
        <v>0</v>
      </c>
      <c r="C123" s="168">
        <f t="shared" si="7"/>
        <v>7.0000000000000007E-2</v>
      </c>
      <c r="E123" s="171">
        <v>9072408</v>
      </c>
      <c r="F123" s="170"/>
      <c r="G123" s="170"/>
      <c r="H123" s="170"/>
      <c r="I123" s="170"/>
      <c r="J123" s="170"/>
      <c r="K123" s="170"/>
      <c r="L123" s="170"/>
      <c r="M123" s="170">
        <v>7.0000000000000007E-2</v>
      </c>
      <c r="N123" s="170"/>
      <c r="O123" s="170"/>
      <c r="P123" s="170"/>
      <c r="Q123" s="170"/>
      <c r="R123" s="170"/>
      <c r="S123" s="170"/>
      <c r="T123" s="170"/>
      <c r="U123" s="170"/>
      <c r="V123" s="170"/>
      <c r="W123" s="170">
        <v>7.0000000000000007E-2</v>
      </c>
    </row>
    <row r="124" spans="1:23" x14ac:dyDescent="0.25">
      <c r="A124" s="169">
        <f t="shared" si="5"/>
        <v>9073639</v>
      </c>
      <c r="B124" s="168">
        <f t="shared" si="6"/>
        <v>0</v>
      </c>
      <c r="C124" s="168">
        <f t="shared" si="7"/>
        <v>0</v>
      </c>
      <c r="E124" s="171">
        <v>9073639</v>
      </c>
      <c r="F124" s="170"/>
      <c r="G124" s="170"/>
      <c r="H124" s="170"/>
      <c r="I124" s="170"/>
      <c r="J124" s="170"/>
      <c r="K124" s="170"/>
      <c r="L124" s="170"/>
      <c r="M124" s="170">
        <v>0</v>
      </c>
      <c r="N124" s="170"/>
      <c r="O124" s="170"/>
      <c r="P124" s="170"/>
      <c r="Q124" s="170"/>
      <c r="R124" s="170"/>
      <c r="S124" s="170"/>
      <c r="T124" s="170"/>
      <c r="U124" s="170"/>
      <c r="V124" s="170"/>
      <c r="W124" s="170">
        <v>0</v>
      </c>
    </row>
    <row r="125" spans="1:23" x14ac:dyDescent="0.25">
      <c r="A125" s="169">
        <f t="shared" si="5"/>
        <v>9074167</v>
      </c>
      <c r="B125" s="168">
        <f t="shared" si="6"/>
        <v>0</v>
      </c>
      <c r="C125" s="168">
        <f t="shared" si="7"/>
        <v>41535435</v>
      </c>
      <c r="E125" s="171">
        <v>9074167</v>
      </c>
      <c r="F125" s="170"/>
      <c r="G125" s="170"/>
      <c r="H125" s="170"/>
      <c r="I125" s="170"/>
      <c r="J125" s="170"/>
      <c r="K125" s="170"/>
      <c r="L125" s="170"/>
      <c r="M125" s="170">
        <v>25307266</v>
      </c>
      <c r="N125" s="170"/>
      <c r="O125" s="170"/>
      <c r="P125" s="170"/>
      <c r="Q125" s="170"/>
      <c r="R125" s="170">
        <v>16228169</v>
      </c>
      <c r="S125" s="170"/>
      <c r="T125" s="170"/>
      <c r="U125" s="170"/>
      <c r="V125" s="170"/>
      <c r="W125" s="170">
        <v>41535435</v>
      </c>
    </row>
    <row r="126" spans="1:23" x14ac:dyDescent="0.25">
      <c r="A126" s="169">
        <f t="shared" si="5"/>
        <v>9074800</v>
      </c>
      <c r="B126" s="168">
        <f t="shared" si="6"/>
        <v>0</v>
      </c>
      <c r="C126" s="168">
        <f t="shared" si="7"/>
        <v>45257703</v>
      </c>
      <c r="E126" s="171">
        <v>9074800</v>
      </c>
      <c r="F126" s="170"/>
      <c r="G126" s="170"/>
      <c r="H126" s="170"/>
      <c r="I126" s="170"/>
      <c r="J126" s="170"/>
      <c r="K126" s="170"/>
      <c r="L126" s="170"/>
      <c r="M126" s="170">
        <v>45257703</v>
      </c>
      <c r="N126" s="170"/>
      <c r="O126" s="170"/>
      <c r="P126" s="170"/>
      <c r="Q126" s="170"/>
      <c r="R126" s="170"/>
      <c r="S126" s="170"/>
      <c r="T126" s="170"/>
      <c r="U126" s="170"/>
      <c r="V126" s="170"/>
      <c r="W126" s="170">
        <v>45257703</v>
      </c>
    </row>
    <row r="127" spans="1:23" x14ac:dyDescent="0.25">
      <c r="A127" s="169">
        <f t="shared" si="5"/>
        <v>9074807</v>
      </c>
      <c r="B127" s="168">
        <f t="shared" si="6"/>
        <v>0</v>
      </c>
      <c r="C127" s="168">
        <f t="shared" si="7"/>
        <v>0</v>
      </c>
      <c r="E127" s="171">
        <v>9074807</v>
      </c>
      <c r="F127" s="170"/>
      <c r="G127" s="170"/>
      <c r="H127" s="170"/>
      <c r="I127" s="170"/>
      <c r="J127" s="170"/>
      <c r="K127" s="170"/>
      <c r="L127" s="170"/>
      <c r="M127" s="170">
        <v>0</v>
      </c>
      <c r="N127" s="170"/>
      <c r="O127" s="170"/>
      <c r="P127" s="170"/>
      <c r="Q127" s="170"/>
      <c r="R127" s="170"/>
      <c r="S127" s="170"/>
      <c r="T127" s="170"/>
      <c r="U127" s="170"/>
      <c r="V127" s="170"/>
      <c r="W127" s="170">
        <v>0</v>
      </c>
    </row>
    <row r="128" spans="1:23" x14ac:dyDescent="0.25">
      <c r="A128" s="169">
        <f t="shared" si="5"/>
        <v>9077429</v>
      </c>
      <c r="B128" s="168">
        <f t="shared" si="6"/>
        <v>0</v>
      </c>
      <c r="C128" s="168">
        <f t="shared" si="7"/>
        <v>0</v>
      </c>
      <c r="E128" s="171">
        <v>9077429</v>
      </c>
      <c r="F128" s="170"/>
      <c r="G128" s="170"/>
      <c r="H128" s="170"/>
      <c r="I128" s="170">
        <v>0</v>
      </c>
      <c r="J128" s="170"/>
      <c r="K128" s="170"/>
      <c r="L128" s="170"/>
      <c r="M128" s="170">
        <v>0</v>
      </c>
      <c r="N128" s="170"/>
      <c r="O128" s="170"/>
      <c r="P128" s="170"/>
      <c r="Q128" s="170"/>
      <c r="R128" s="170"/>
      <c r="S128" s="170"/>
      <c r="T128" s="170"/>
      <c r="U128" s="170"/>
      <c r="V128" s="170"/>
      <c r="W128" s="170">
        <v>0</v>
      </c>
    </row>
    <row r="129" spans="1:23" x14ac:dyDescent="0.25">
      <c r="A129" s="169">
        <f t="shared" si="5"/>
        <v>9078317</v>
      </c>
      <c r="B129" s="168">
        <f t="shared" si="6"/>
        <v>3570669</v>
      </c>
      <c r="C129" s="168">
        <f t="shared" si="7"/>
        <v>14230</v>
      </c>
      <c r="E129" s="171">
        <v>9078317</v>
      </c>
      <c r="F129" s="170"/>
      <c r="G129" s="170"/>
      <c r="H129" s="170"/>
      <c r="I129" s="170"/>
      <c r="J129" s="170"/>
      <c r="K129" s="170">
        <v>3570669</v>
      </c>
      <c r="L129" s="170"/>
      <c r="M129" s="170">
        <v>14230</v>
      </c>
      <c r="N129" s="170"/>
      <c r="O129" s="170"/>
      <c r="P129" s="170"/>
      <c r="Q129" s="170"/>
      <c r="R129" s="170"/>
      <c r="S129" s="170"/>
      <c r="T129" s="170"/>
      <c r="U129" s="170"/>
      <c r="V129" s="170"/>
      <c r="W129" s="170">
        <v>3584899</v>
      </c>
    </row>
    <row r="130" spans="1:23" x14ac:dyDescent="0.25">
      <c r="A130" s="169">
        <f t="shared" si="5"/>
        <v>9078388</v>
      </c>
      <c r="B130" s="168">
        <f t="shared" si="6"/>
        <v>0</v>
      </c>
      <c r="C130" s="168">
        <f t="shared" si="7"/>
        <v>0</v>
      </c>
      <c r="E130" s="171">
        <v>9078388</v>
      </c>
      <c r="F130" s="170"/>
      <c r="G130" s="170"/>
      <c r="H130" s="170"/>
      <c r="I130" s="170"/>
      <c r="J130" s="170"/>
      <c r="K130" s="170"/>
      <c r="L130" s="170"/>
      <c r="M130" s="170">
        <v>0</v>
      </c>
      <c r="N130" s="170"/>
      <c r="O130" s="170"/>
      <c r="P130" s="170"/>
      <c r="Q130" s="170"/>
      <c r="R130" s="170"/>
      <c r="S130" s="170"/>
      <c r="T130" s="170"/>
      <c r="U130" s="170"/>
      <c r="V130" s="170"/>
      <c r="W130" s="170">
        <v>0</v>
      </c>
    </row>
    <row r="131" spans="1:23" x14ac:dyDescent="0.25">
      <c r="A131" s="169">
        <f t="shared" si="5"/>
        <v>9078708</v>
      </c>
      <c r="B131" s="168">
        <f t="shared" si="6"/>
        <v>0</v>
      </c>
      <c r="C131" s="168">
        <f t="shared" si="7"/>
        <v>0</v>
      </c>
      <c r="E131" s="171">
        <v>9078708</v>
      </c>
      <c r="F131" s="170"/>
      <c r="G131" s="170"/>
      <c r="H131" s="170"/>
      <c r="I131" s="170"/>
      <c r="J131" s="170"/>
      <c r="K131" s="170"/>
      <c r="L131" s="170"/>
      <c r="M131" s="170">
        <v>0</v>
      </c>
      <c r="N131" s="170"/>
      <c r="O131" s="170"/>
      <c r="P131" s="170"/>
      <c r="Q131" s="170"/>
      <c r="R131" s="170"/>
      <c r="S131" s="170"/>
      <c r="T131" s="170"/>
      <c r="U131" s="170"/>
      <c r="V131" s="170"/>
      <c r="W131" s="170">
        <v>0</v>
      </c>
    </row>
    <row r="132" spans="1:23" x14ac:dyDescent="0.25">
      <c r="A132" s="169">
        <f t="shared" si="5"/>
        <v>9080692</v>
      </c>
      <c r="B132" s="168">
        <f t="shared" si="6"/>
        <v>0</v>
      </c>
      <c r="C132" s="168">
        <f t="shared" si="7"/>
        <v>0</v>
      </c>
      <c r="E132" s="171">
        <v>9080692</v>
      </c>
      <c r="F132" s="170"/>
      <c r="G132" s="170"/>
      <c r="H132" s="170"/>
      <c r="I132" s="170"/>
      <c r="J132" s="170"/>
      <c r="K132" s="170"/>
      <c r="L132" s="170"/>
      <c r="M132" s="170">
        <v>0</v>
      </c>
      <c r="N132" s="170"/>
      <c r="O132" s="170"/>
      <c r="P132" s="170"/>
      <c r="Q132" s="170"/>
      <c r="R132" s="170"/>
      <c r="S132" s="170"/>
      <c r="T132" s="170"/>
      <c r="U132" s="170"/>
      <c r="V132" s="170"/>
      <c r="W132" s="170">
        <v>0</v>
      </c>
    </row>
    <row r="133" spans="1:23" x14ac:dyDescent="0.25">
      <c r="A133" s="169">
        <f t="shared" si="5"/>
        <v>9081385</v>
      </c>
      <c r="B133" s="168">
        <f t="shared" si="6"/>
        <v>0</v>
      </c>
      <c r="C133" s="168">
        <f t="shared" si="7"/>
        <v>46114780</v>
      </c>
      <c r="E133" s="171">
        <v>9081385</v>
      </c>
      <c r="F133" s="170"/>
      <c r="G133" s="170"/>
      <c r="H133" s="170"/>
      <c r="I133" s="170"/>
      <c r="J133" s="170"/>
      <c r="K133" s="170"/>
      <c r="L133" s="170"/>
      <c r="M133" s="170">
        <v>46114780</v>
      </c>
      <c r="N133" s="170"/>
      <c r="O133" s="170"/>
      <c r="P133" s="170"/>
      <c r="Q133" s="170"/>
      <c r="R133" s="170"/>
      <c r="S133" s="170"/>
      <c r="T133" s="170"/>
      <c r="U133" s="170"/>
      <c r="V133" s="170"/>
      <c r="W133" s="170">
        <v>46114780</v>
      </c>
    </row>
    <row r="134" spans="1:23" x14ac:dyDescent="0.25">
      <c r="A134" s="169">
        <f t="shared" si="5"/>
        <v>9081835</v>
      </c>
      <c r="B134" s="168">
        <f t="shared" si="6"/>
        <v>0</v>
      </c>
      <c r="C134" s="168">
        <f t="shared" si="7"/>
        <v>0</v>
      </c>
      <c r="E134" s="171">
        <v>9081835</v>
      </c>
      <c r="F134" s="170"/>
      <c r="G134" s="170"/>
      <c r="H134" s="170"/>
      <c r="I134" s="170"/>
      <c r="J134" s="170"/>
      <c r="K134" s="170"/>
      <c r="L134" s="170"/>
      <c r="M134" s="170">
        <v>0</v>
      </c>
      <c r="N134" s="170"/>
      <c r="O134" s="170"/>
      <c r="P134" s="170"/>
      <c r="Q134" s="170"/>
      <c r="R134" s="170"/>
      <c r="S134" s="170"/>
      <c r="T134" s="170"/>
      <c r="U134" s="170"/>
      <c r="V134" s="170"/>
      <c r="W134" s="170">
        <v>0</v>
      </c>
    </row>
    <row r="135" spans="1:23" x14ac:dyDescent="0.25">
      <c r="A135" s="169">
        <f t="shared" si="5"/>
        <v>9081879</v>
      </c>
      <c r="B135" s="168">
        <f t="shared" si="6"/>
        <v>0</v>
      </c>
      <c r="C135" s="168">
        <f t="shared" si="7"/>
        <v>69342196</v>
      </c>
      <c r="E135" s="171">
        <v>9081879</v>
      </c>
      <c r="F135" s="170"/>
      <c r="G135" s="170"/>
      <c r="H135" s="170"/>
      <c r="I135" s="170"/>
      <c r="J135" s="170"/>
      <c r="K135" s="170"/>
      <c r="L135" s="170"/>
      <c r="M135" s="170">
        <v>69342196</v>
      </c>
      <c r="N135" s="170"/>
      <c r="O135" s="170"/>
      <c r="P135" s="170"/>
      <c r="Q135" s="170"/>
      <c r="R135" s="170"/>
      <c r="S135" s="170"/>
      <c r="T135" s="170"/>
      <c r="U135" s="170"/>
      <c r="V135" s="170"/>
      <c r="W135" s="170">
        <v>69342196</v>
      </c>
    </row>
    <row r="136" spans="1:23" x14ac:dyDescent="0.25">
      <c r="A136" s="169">
        <f t="shared" si="5"/>
        <v>9082001</v>
      </c>
      <c r="B136" s="168">
        <f t="shared" si="6"/>
        <v>0</v>
      </c>
      <c r="C136" s="168">
        <f t="shared" si="7"/>
        <v>0</v>
      </c>
      <c r="E136" s="171">
        <v>9082001</v>
      </c>
      <c r="F136" s="170"/>
      <c r="G136" s="170"/>
      <c r="H136" s="170"/>
      <c r="I136" s="170"/>
      <c r="J136" s="170"/>
      <c r="K136" s="170"/>
      <c r="L136" s="170"/>
      <c r="M136" s="170">
        <v>0</v>
      </c>
      <c r="N136" s="170"/>
      <c r="O136" s="170"/>
      <c r="P136" s="170"/>
      <c r="Q136" s="170"/>
      <c r="R136" s="170"/>
      <c r="S136" s="170"/>
      <c r="T136" s="170"/>
      <c r="U136" s="170"/>
      <c r="V136" s="170"/>
      <c r="W136" s="170">
        <v>0</v>
      </c>
    </row>
    <row r="137" spans="1:23" x14ac:dyDescent="0.25">
      <c r="A137" s="169">
        <f t="shared" si="5"/>
        <v>9083100</v>
      </c>
      <c r="B137" s="168">
        <f t="shared" si="6"/>
        <v>0</v>
      </c>
      <c r="C137" s="168">
        <f t="shared" si="7"/>
        <v>0</v>
      </c>
      <c r="E137" s="171">
        <v>9083100</v>
      </c>
      <c r="F137" s="170"/>
      <c r="G137" s="170"/>
      <c r="H137" s="170"/>
      <c r="I137" s="170"/>
      <c r="J137" s="170"/>
      <c r="K137" s="170"/>
      <c r="L137" s="170"/>
      <c r="M137" s="170">
        <v>0</v>
      </c>
      <c r="N137" s="170"/>
      <c r="O137" s="170"/>
      <c r="P137" s="170"/>
      <c r="Q137" s="170"/>
      <c r="R137" s="170"/>
      <c r="S137" s="170"/>
      <c r="T137" s="170"/>
      <c r="U137" s="170"/>
      <c r="V137" s="170"/>
      <c r="W137" s="170">
        <v>0</v>
      </c>
    </row>
    <row r="138" spans="1:23" x14ac:dyDescent="0.25">
      <c r="A138" s="169">
        <f t="shared" si="5"/>
        <v>9083115</v>
      </c>
      <c r="B138" s="168">
        <f t="shared" si="6"/>
        <v>0</v>
      </c>
      <c r="C138" s="168">
        <f t="shared" si="7"/>
        <v>0</v>
      </c>
      <c r="E138" s="171">
        <v>9083115</v>
      </c>
      <c r="F138" s="170"/>
      <c r="G138" s="170"/>
      <c r="H138" s="170"/>
      <c r="I138" s="170"/>
      <c r="J138" s="170"/>
      <c r="K138" s="170"/>
      <c r="L138" s="170"/>
      <c r="M138" s="170">
        <v>0</v>
      </c>
      <c r="N138" s="170"/>
      <c r="O138" s="170"/>
      <c r="P138" s="170"/>
      <c r="Q138" s="170"/>
      <c r="R138" s="170"/>
      <c r="S138" s="170"/>
      <c r="T138" s="170"/>
      <c r="U138" s="170"/>
      <c r="V138" s="170"/>
      <c r="W138" s="170">
        <v>0</v>
      </c>
    </row>
    <row r="139" spans="1:23" x14ac:dyDescent="0.25">
      <c r="A139" s="169">
        <f t="shared" si="5"/>
        <v>9084207</v>
      </c>
      <c r="B139" s="168">
        <f t="shared" si="6"/>
        <v>0</v>
      </c>
      <c r="C139" s="168">
        <f t="shared" si="7"/>
        <v>0</v>
      </c>
      <c r="E139" s="171">
        <v>9084207</v>
      </c>
      <c r="F139" s="170"/>
      <c r="G139" s="170"/>
      <c r="H139" s="170"/>
      <c r="I139" s="170"/>
      <c r="J139" s="170"/>
      <c r="K139" s="170"/>
      <c r="L139" s="170"/>
      <c r="M139" s="170">
        <v>0</v>
      </c>
      <c r="N139" s="170"/>
      <c r="O139" s="170"/>
      <c r="P139" s="170"/>
      <c r="Q139" s="170"/>
      <c r="R139" s="170"/>
      <c r="S139" s="170"/>
      <c r="T139" s="170"/>
      <c r="U139" s="170"/>
      <c r="V139" s="170"/>
      <c r="W139" s="170">
        <v>0</v>
      </c>
    </row>
    <row r="140" spans="1:23" x14ac:dyDescent="0.25">
      <c r="A140" s="169">
        <f t="shared" si="5"/>
        <v>9085267</v>
      </c>
      <c r="B140" s="168">
        <f t="shared" si="6"/>
        <v>0</v>
      </c>
      <c r="C140" s="168">
        <f t="shared" si="7"/>
        <v>48039569</v>
      </c>
      <c r="E140" s="171">
        <v>9085267</v>
      </c>
      <c r="F140" s="170"/>
      <c r="G140" s="170"/>
      <c r="H140" s="170"/>
      <c r="I140" s="170"/>
      <c r="J140" s="170"/>
      <c r="K140" s="170"/>
      <c r="L140" s="170"/>
      <c r="M140" s="170">
        <v>4319666</v>
      </c>
      <c r="N140" s="170"/>
      <c r="O140" s="170"/>
      <c r="P140" s="170"/>
      <c r="Q140" s="170"/>
      <c r="R140" s="170">
        <v>43719903</v>
      </c>
      <c r="S140" s="170"/>
      <c r="T140" s="170"/>
      <c r="U140" s="170"/>
      <c r="V140" s="170"/>
      <c r="W140" s="170">
        <v>48039569</v>
      </c>
    </row>
    <row r="141" spans="1:23" x14ac:dyDescent="0.25">
      <c r="A141" s="169">
        <f t="shared" si="5"/>
        <v>9087665</v>
      </c>
      <c r="B141" s="168">
        <f t="shared" si="6"/>
        <v>0</v>
      </c>
      <c r="C141" s="168">
        <f t="shared" si="7"/>
        <v>0</v>
      </c>
      <c r="E141" s="171">
        <v>9087665</v>
      </c>
      <c r="F141" s="170"/>
      <c r="G141" s="170"/>
      <c r="H141" s="170"/>
      <c r="I141" s="170"/>
      <c r="J141" s="170"/>
      <c r="K141" s="170"/>
      <c r="L141" s="170"/>
      <c r="M141" s="170">
        <v>0</v>
      </c>
      <c r="N141" s="170"/>
      <c r="O141" s="170"/>
      <c r="P141" s="170"/>
      <c r="Q141" s="170"/>
      <c r="R141" s="170"/>
      <c r="S141" s="170"/>
      <c r="T141" s="170"/>
      <c r="U141" s="170"/>
      <c r="V141" s="170"/>
      <c r="W141" s="170">
        <v>0</v>
      </c>
    </row>
    <row r="142" spans="1:23" x14ac:dyDescent="0.25">
      <c r="A142" s="169">
        <f t="shared" si="5"/>
        <v>9088902</v>
      </c>
      <c r="B142" s="168">
        <f t="shared" si="6"/>
        <v>0</v>
      </c>
      <c r="C142" s="168">
        <f t="shared" si="7"/>
        <v>0</v>
      </c>
      <c r="E142" s="171">
        <v>9088902</v>
      </c>
      <c r="F142" s="170"/>
      <c r="G142" s="170"/>
      <c r="H142" s="170"/>
      <c r="I142" s="170"/>
      <c r="J142" s="170"/>
      <c r="K142" s="170"/>
      <c r="L142" s="170"/>
      <c r="M142" s="170">
        <v>0</v>
      </c>
      <c r="N142" s="170"/>
      <c r="O142" s="170"/>
      <c r="P142" s="170"/>
      <c r="Q142" s="170"/>
      <c r="R142" s="170"/>
      <c r="S142" s="170"/>
      <c r="T142" s="170"/>
      <c r="U142" s="170"/>
      <c r="V142" s="170"/>
      <c r="W142" s="170">
        <v>0</v>
      </c>
    </row>
    <row r="143" spans="1:23" x14ac:dyDescent="0.25">
      <c r="A143" s="169">
        <f t="shared" si="5"/>
        <v>9090474</v>
      </c>
      <c r="B143" s="168">
        <f t="shared" si="6"/>
        <v>0</v>
      </c>
      <c r="C143" s="168">
        <f t="shared" si="7"/>
        <v>36975872</v>
      </c>
      <c r="E143" s="171">
        <v>9090474</v>
      </c>
      <c r="F143" s="170"/>
      <c r="G143" s="170"/>
      <c r="H143" s="170"/>
      <c r="I143" s="170"/>
      <c r="J143" s="170"/>
      <c r="K143" s="170"/>
      <c r="L143" s="170"/>
      <c r="M143" s="170">
        <v>36975872</v>
      </c>
      <c r="N143" s="170"/>
      <c r="O143" s="170"/>
      <c r="P143" s="170"/>
      <c r="Q143" s="170"/>
      <c r="R143" s="170"/>
      <c r="S143" s="170"/>
      <c r="T143" s="170"/>
      <c r="U143" s="170"/>
      <c r="V143" s="170"/>
      <c r="W143" s="170">
        <v>36975872</v>
      </c>
    </row>
    <row r="144" spans="1:23" x14ac:dyDescent="0.25">
      <c r="A144" s="169">
        <f t="shared" si="5"/>
        <v>9090701</v>
      </c>
      <c r="B144" s="168">
        <f t="shared" si="6"/>
        <v>0</v>
      </c>
      <c r="C144" s="168">
        <f t="shared" si="7"/>
        <v>21199029</v>
      </c>
      <c r="E144" s="171">
        <v>9090701</v>
      </c>
      <c r="F144" s="170"/>
      <c r="G144" s="170"/>
      <c r="H144" s="170"/>
      <c r="I144" s="170"/>
      <c r="J144" s="170"/>
      <c r="K144" s="170"/>
      <c r="L144" s="170"/>
      <c r="M144" s="170">
        <v>21199029</v>
      </c>
      <c r="N144" s="170"/>
      <c r="O144" s="170"/>
      <c r="P144" s="170"/>
      <c r="Q144" s="170"/>
      <c r="R144" s="170"/>
      <c r="S144" s="170"/>
      <c r="T144" s="170"/>
      <c r="U144" s="170"/>
      <c r="V144" s="170"/>
      <c r="W144" s="170">
        <v>21199029</v>
      </c>
    </row>
    <row r="145" spans="1:23" x14ac:dyDescent="0.25">
      <c r="A145" s="169">
        <f t="shared" si="5"/>
        <v>9090751</v>
      </c>
      <c r="B145" s="168">
        <f t="shared" si="6"/>
        <v>0</v>
      </c>
      <c r="C145" s="168">
        <f t="shared" si="7"/>
        <v>0</v>
      </c>
      <c r="E145" s="171">
        <v>9090751</v>
      </c>
      <c r="F145" s="170"/>
      <c r="G145" s="170"/>
      <c r="H145" s="170"/>
      <c r="I145" s="170"/>
      <c r="J145" s="170"/>
      <c r="K145" s="170"/>
      <c r="L145" s="170"/>
      <c r="M145" s="170">
        <v>0</v>
      </c>
      <c r="N145" s="170"/>
      <c r="O145" s="170"/>
      <c r="P145" s="170"/>
      <c r="Q145" s="170"/>
      <c r="R145" s="170"/>
      <c r="S145" s="170"/>
      <c r="T145" s="170"/>
      <c r="U145" s="170"/>
      <c r="V145" s="170"/>
      <c r="W145" s="170">
        <v>0</v>
      </c>
    </row>
    <row r="146" spans="1:23" x14ac:dyDescent="0.25">
      <c r="A146" s="169">
        <f t="shared" si="5"/>
        <v>9090783</v>
      </c>
      <c r="B146" s="168">
        <f t="shared" si="6"/>
        <v>0</v>
      </c>
      <c r="C146" s="168">
        <f t="shared" si="7"/>
        <v>0</v>
      </c>
      <c r="E146" s="171">
        <v>9090783</v>
      </c>
      <c r="F146" s="170"/>
      <c r="G146" s="170"/>
      <c r="H146" s="170"/>
      <c r="I146" s="170"/>
      <c r="J146" s="170"/>
      <c r="K146" s="170"/>
      <c r="L146" s="170"/>
      <c r="M146" s="170">
        <v>0</v>
      </c>
      <c r="N146" s="170"/>
      <c r="O146" s="170"/>
      <c r="P146" s="170"/>
      <c r="Q146" s="170"/>
      <c r="R146" s="170"/>
      <c r="S146" s="170"/>
      <c r="T146" s="170"/>
      <c r="U146" s="170"/>
      <c r="V146" s="170"/>
      <c r="W146" s="170">
        <v>0</v>
      </c>
    </row>
    <row r="147" spans="1:23" x14ac:dyDescent="0.25">
      <c r="A147" s="169">
        <f t="shared" si="5"/>
        <v>9091826</v>
      </c>
      <c r="B147" s="168">
        <f t="shared" si="6"/>
        <v>0</v>
      </c>
      <c r="C147" s="168">
        <f t="shared" si="7"/>
        <v>0</v>
      </c>
      <c r="E147" s="171">
        <v>9091826</v>
      </c>
      <c r="F147" s="170"/>
      <c r="G147" s="170"/>
      <c r="H147" s="170"/>
      <c r="I147" s="170">
        <v>0</v>
      </c>
      <c r="J147" s="170"/>
      <c r="K147" s="170"/>
      <c r="L147" s="170"/>
      <c r="M147" s="170">
        <v>0</v>
      </c>
      <c r="N147" s="170"/>
      <c r="O147" s="170"/>
      <c r="P147" s="170"/>
      <c r="Q147" s="170"/>
      <c r="R147" s="170"/>
      <c r="S147" s="170"/>
      <c r="T147" s="170"/>
      <c r="U147" s="170"/>
      <c r="V147" s="170"/>
      <c r="W147" s="170">
        <v>0</v>
      </c>
    </row>
    <row r="148" spans="1:23" x14ac:dyDescent="0.25">
      <c r="A148" s="169">
        <f t="shared" si="5"/>
        <v>9091997</v>
      </c>
      <c r="B148" s="168">
        <f t="shared" si="6"/>
        <v>1853536</v>
      </c>
      <c r="C148" s="168">
        <f t="shared" si="7"/>
        <v>0</v>
      </c>
      <c r="E148" s="171">
        <v>9091997</v>
      </c>
      <c r="F148" s="170">
        <v>1853536</v>
      </c>
      <c r="G148" s="170"/>
      <c r="H148" s="170"/>
      <c r="I148" s="170"/>
      <c r="J148" s="170"/>
      <c r="K148" s="170"/>
      <c r="L148" s="170"/>
      <c r="M148" s="170"/>
      <c r="N148" s="170"/>
      <c r="O148" s="170"/>
      <c r="P148" s="170"/>
      <c r="Q148" s="170"/>
      <c r="R148" s="170"/>
      <c r="S148" s="170"/>
      <c r="T148" s="170"/>
      <c r="U148" s="170"/>
      <c r="V148" s="170"/>
      <c r="W148" s="170">
        <v>1853536</v>
      </c>
    </row>
    <row r="149" spans="1:23" x14ac:dyDescent="0.25">
      <c r="A149" s="169">
        <f t="shared" si="5"/>
        <v>9092132</v>
      </c>
      <c r="B149" s="168">
        <f t="shared" si="6"/>
        <v>0</v>
      </c>
      <c r="C149" s="168">
        <f t="shared" si="7"/>
        <v>66225464</v>
      </c>
      <c r="E149" s="171">
        <v>9092132</v>
      </c>
      <c r="F149" s="170"/>
      <c r="G149" s="170"/>
      <c r="H149" s="170"/>
      <c r="I149" s="170"/>
      <c r="J149" s="170"/>
      <c r="K149" s="170"/>
      <c r="L149" s="170"/>
      <c r="M149" s="170">
        <v>66225464</v>
      </c>
      <c r="N149" s="170"/>
      <c r="O149" s="170"/>
      <c r="P149" s="170"/>
      <c r="Q149" s="170"/>
      <c r="R149" s="170"/>
      <c r="S149" s="170"/>
      <c r="T149" s="170"/>
      <c r="U149" s="170"/>
      <c r="V149" s="170"/>
      <c r="W149" s="170">
        <v>66225464</v>
      </c>
    </row>
    <row r="150" spans="1:23" x14ac:dyDescent="0.25">
      <c r="A150" s="169">
        <f t="shared" si="5"/>
        <v>9092321</v>
      </c>
      <c r="B150" s="168">
        <f t="shared" si="6"/>
        <v>0</v>
      </c>
      <c r="C150" s="168">
        <f t="shared" si="7"/>
        <v>0</v>
      </c>
      <c r="E150" s="171">
        <v>9092321</v>
      </c>
      <c r="F150" s="170"/>
      <c r="G150" s="170"/>
      <c r="H150" s="170"/>
      <c r="I150" s="170"/>
      <c r="J150" s="170"/>
      <c r="K150" s="170"/>
      <c r="L150" s="170"/>
      <c r="M150" s="170">
        <v>0</v>
      </c>
      <c r="N150" s="170"/>
      <c r="O150" s="170"/>
      <c r="P150" s="170"/>
      <c r="Q150" s="170"/>
      <c r="R150" s="170"/>
      <c r="S150" s="170"/>
      <c r="T150" s="170"/>
      <c r="U150" s="170"/>
      <c r="V150" s="170"/>
      <c r="W150" s="170">
        <v>0</v>
      </c>
    </row>
    <row r="151" spans="1:23" x14ac:dyDescent="0.25">
      <c r="A151" s="169">
        <f t="shared" si="5"/>
        <v>9093802</v>
      </c>
      <c r="B151" s="168">
        <f t="shared" si="6"/>
        <v>0</v>
      </c>
      <c r="C151" s="168">
        <f t="shared" si="7"/>
        <v>3308097</v>
      </c>
      <c r="E151" s="171">
        <v>9093802</v>
      </c>
      <c r="F151" s="170"/>
      <c r="G151" s="170"/>
      <c r="H151" s="170"/>
      <c r="I151" s="170"/>
      <c r="J151" s="170"/>
      <c r="K151" s="170"/>
      <c r="L151" s="170"/>
      <c r="M151" s="170">
        <v>3308097</v>
      </c>
      <c r="N151" s="170"/>
      <c r="O151" s="170"/>
      <c r="P151" s="170"/>
      <c r="Q151" s="170"/>
      <c r="R151" s="170"/>
      <c r="S151" s="170"/>
      <c r="T151" s="170"/>
      <c r="U151" s="170"/>
      <c r="V151" s="170"/>
      <c r="W151" s="170">
        <v>3308097</v>
      </c>
    </row>
    <row r="152" spans="1:23" x14ac:dyDescent="0.25">
      <c r="A152" s="169">
        <f t="shared" si="5"/>
        <v>9094157</v>
      </c>
      <c r="B152" s="168">
        <f t="shared" si="6"/>
        <v>0</v>
      </c>
      <c r="C152" s="168">
        <f t="shared" si="7"/>
        <v>1344525</v>
      </c>
      <c r="E152" s="171">
        <v>9094157</v>
      </c>
      <c r="F152" s="170"/>
      <c r="G152" s="170"/>
      <c r="H152" s="170"/>
      <c r="I152" s="170"/>
      <c r="J152" s="170"/>
      <c r="K152" s="170"/>
      <c r="L152" s="170"/>
      <c r="M152" s="170">
        <v>1344525</v>
      </c>
      <c r="N152" s="170"/>
      <c r="O152" s="170"/>
      <c r="P152" s="170"/>
      <c r="Q152" s="170"/>
      <c r="R152" s="170"/>
      <c r="S152" s="170"/>
      <c r="T152" s="170"/>
      <c r="U152" s="170"/>
      <c r="V152" s="170"/>
      <c r="W152" s="170">
        <v>1344525</v>
      </c>
    </row>
    <row r="153" spans="1:23" x14ac:dyDescent="0.25">
      <c r="A153" s="169">
        <f t="shared" si="5"/>
        <v>9094671</v>
      </c>
      <c r="B153" s="168">
        <f t="shared" si="6"/>
        <v>0</v>
      </c>
      <c r="C153" s="168">
        <f t="shared" si="7"/>
        <v>5762230</v>
      </c>
      <c r="E153" s="171">
        <v>9094671</v>
      </c>
      <c r="F153" s="170"/>
      <c r="G153" s="170"/>
      <c r="H153" s="170"/>
      <c r="I153" s="170"/>
      <c r="J153" s="170"/>
      <c r="K153" s="170"/>
      <c r="L153" s="170"/>
      <c r="M153" s="170">
        <v>5762230</v>
      </c>
      <c r="N153" s="170"/>
      <c r="O153" s="170"/>
      <c r="P153" s="170"/>
      <c r="Q153" s="170"/>
      <c r="R153" s="170"/>
      <c r="S153" s="170"/>
      <c r="T153" s="170"/>
      <c r="U153" s="170"/>
      <c r="V153" s="170"/>
      <c r="W153" s="170">
        <v>5762230</v>
      </c>
    </row>
    <row r="154" spans="1:23" x14ac:dyDescent="0.25">
      <c r="A154" s="169">
        <f t="shared" si="5"/>
        <v>9098284</v>
      </c>
      <c r="B154" s="168">
        <f t="shared" si="6"/>
        <v>0</v>
      </c>
      <c r="C154" s="168">
        <f t="shared" si="7"/>
        <v>0</v>
      </c>
      <c r="E154" s="171">
        <v>9098284</v>
      </c>
      <c r="F154" s="170"/>
      <c r="G154" s="170"/>
      <c r="H154" s="170"/>
      <c r="I154" s="170"/>
      <c r="J154" s="170"/>
      <c r="K154" s="170"/>
      <c r="L154" s="170"/>
      <c r="M154" s="170">
        <v>0</v>
      </c>
      <c r="N154" s="170"/>
      <c r="O154" s="170"/>
      <c r="P154" s="170"/>
      <c r="Q154" s="170"/>
      <c r="R154" s="170"/>
      <c r="S154" s="170"/>
      <c r="T154" s="170"/>
      <c r="U154" s="170"/>
      <c r="V154" s="170"/>
      <c r="W154" s="170">
        <v>0</v>
      </c>
    </row>
    <row r="155" spans="1:23" x14ac:dyDescent="0.25">
      <c r="A155" s="169">
        <f t="shared" si="5"/>
        <v>9098885</v>
      </c>
      <c r="B155" s="168">
        <f t="shared" si="6"/>
        <v>0</v>
      </c>
      <c r="C155" s="168">
        <f t="shared" si="7"/>
        <v>123976</v>
      </c>
      <c r="E155" s="171">
        <v>9098885</v>
      </c>
      <c r="F155" s="170"/>
      <c r="G155" s="170"/>
      <c r="H155" s="170"/>
      <c r="I155" s="170"/>
      <c r="J155" s="170"/>
      <c r="K155" s="170"/>
      <c r="L155" s="170"/>
      <c r="M155" s="170">
        <v>123976</v>
      </c>
      <c r="N155" s="170"/>
      <c r="O155" s="170"/>
      <c r="P155" s="170"/>
      <c r="Q155" s="170"/>
      <c r="R155" s="170"/>
      <c r="S155" s="170"/>
      <c r="T155" s="170"/>
      <c r="U155" s="170"/>
      <c r="V155" s="170"/>
      <c r="W155" s="170">
        <v>123976</v>
      </c>
    </row>
    <row r="156" spans="1:23" x14ac:dyDescent="0.25">
      <c r="A156" s="169">
        <f t="shared" si="5"/>
        <v>9099036</v>
      </c>
      <c r="B156" s="168">
        <f t="shared" si="6"/>
        <v>0</v>
      </c>
      <c r="C156" s="168">
        <f t="shared" si="7"/>
        <v>882359</v>
      </c>
      <c r="E156" s="171">
        <v>9099036</v>
      </c>
      <c r="F156" s="170"/>
      <c r="G156" s="170"/>
      <c r="H156" s="170"/>
      <c r="I156" s="170"/>
      <c r="J156" s="170"/>
      <c r="K156" s="170"/>
      <c r="L156" s="170"/>
      <c r="M156" s="170">
        <v>882359</v>
      </c>
      <c r="N156" s="170"/>
      <c r="O156" s="170"/>
      <c r="P156" s="170"/>
      <c r="Q156" s="170"/>
      <c r="R156" s="170"/>
      <c r="S156" s="170"/>
      <c r="T156" s="170"/>
      <c r="U156" s="170"/>
      <c r="V156" s="170"/>
      <c r="W156" s="170">
        <v>882359</v>
      </c>
    </row>
    <row r="157" spans="1:23" x14ac:dyDescent="0.25">
      <c r="A157" s="169">
        <f t="shared" si="5"/>
        <v>9112215</v>
      </c>
      <c r="B157" s="168">
        <f t="shared" si="6"/>
        <v>0</v>
      </c>
      <c r="C157" s="168">
        <f t="shared" si="7"/>
        <v>1366120</v>
      </c>
      <c r="E157" s="171">
        <v>9112215</v>
      </c>
      <c r="F157" s="170"/>
      <c r="G157" s="170"/>
      <c r="H157" s="170"/>
      <c r="I157" s="170"/>
      <c r="J157" s="170"/>
      <c r="K157" s="170"/>
      <c r="L157" s="170"/>
      <c r="M157" s="170">
        <v>1366120</v>
      </c>
      <c r="N157" s="170"/>
      <c r="O157" s="170"/>
      <c r="P157" s="170"/>
      <c r="Q157" s="170"/>
      <c r="R157" s="170"/>
      <c r="S157" s="170"/>
      <c r="T157" s="170"/>
      <c r="U157" s="170"/>
      <c r="V157" s="170"/>
      <c r="W157" s="170">
        <v>1366120</v>
      </c>
    </row>
    <row r="158" spans="1:23" x14ac:dyDescent="0.25">
      <c r="A158" s="169">
        <f t="shared" si="5"/>
        <v>9126535</v>
      </c>
      <c r="B158" s="168">
        <f t="shared" si="6"/>
        <v>0</v>
      </c>
      <c r="C158" s="168">
        <f t="shared" si="7"/>
        <v>0</v>
      </c>
      <c r="E158" s="171">
        <v>9126535</v>
      </c>
      <c r="F158" s="170"/>
      <c r="G158" s="170"/>
      <c r="H158" s="170"/>
      <c r="I158" s="170"/>
      <c r="J158" s="170"/>
      <c r="K158" s="170"/>
      <c r="L158" s="170"/>
      <c r="M158" s="170">
        <v>0</v>
      </c>
      <c r="N158" s="170"/>
      <c r="O158" s="170"/>
      <c r="P158" s="170"/>
      <c r="Q158" s="170"/>
      <c r="R158" s="170"/>
      <c r="S158" s="170"/>
      <c r="T158" s="170"/>
      <c r="U158" s="170"/>
      <c r="V158" s="170"/>
      <c r="W158" s="170">
        <v>0</v>
      </c>
    </row>
    <row r="159" spans="1:23" x14ac:dyDescent="0.25">
      <c r="A159" s="169">
        <f t="shared" si="5"/>
        <v>9135789</v>
      </c>
      <c r="B159" s="168">
        <f t="shared" si="6"/>
        <v>0</v>
      </c>
      <c r="C159" s="168">
        <f t="shared" si="7"/>
        <v>0</v>
      </c>
      <c r="E159" s="171">
        <v>9135789</v>
      </c>
      <c r="F159" s="170"/>
      <c r="G159" s="170"/>
      <c r="H159" s="170"/>
      <c r="I159" s="170"/>
      <c r="J159" s="170"/>
      <c r="K159" s="170"/>
      <c r="L159" s="170"/>
      <c r="M159" s="170">
        <v>0</v>
      </c>
      <c r="N159" s="170"/>
      <c r="O159" s="170"/>
      <c r="P159" s="170"/>
      <c r="Q159" s="170"/>
      <c r="R159" s="170"/>
      <c r="S159" s="170"/>
      <c r="T159" s="170"/>
      <c r="U159" s="170"/>
      <c r="V159" s="170"/>
      <c r="W159" s="170">
        <v>0</v>
      </c>
    </row>
    <row r="160" spans="1:23" x14ac:dyDescent="0.25">
      <c r="A160" s="169">
        <f t="shared" si="5"/>
        <v>9136831</v>
      </c>
      <c r="B160" s="168">
        <f t="shared" si="6"/>
        <v>0</v>
      </c>
      <c r="C160" s="168">
        <f t="shared" si="7"/>
        <v>8368087</v>
      </c>
      <c r="E160" s="171">
        <v>9136831</v>
      </c>
      <c r="F160" s="170"/>
      <c r="G160" s="170"/>
      <c r="H160" s="170"/>
      <c r="I160" s="170"/>
      <c r="J160" s="170"/>
      <c r="K160" s="170"/>
      <c r="L160" s="170"/>
      <c r="M160" s="170">
        <v>8368087</v>
      </c>
      <c r="N160" s="170"/>
      <c r="O160" s="170"/>
      <c r="P160" s="170"/>
      <c r="Q160" s="170"/>
      <c r="R160" s="170"/>
      <c r="S160" s="170"/>
      <c r="T160" s="170"/>
      <c r="U160" s="170"/>
      <c r="V160" s="170"/>
      <c r="W160" s="170">
        <v>8368087</v>
      </c>
    </row>
    <row r="161" spans="1:23" x14ac:dyDescent="0.25">
      <c r="A161" s="169">
        <f t="shared" si="5"/>
        <v>9140154</v>
      </c>
      <c r="B161" s="168">
        <f t="shared" si="6"/>
        <v>0</v>
      </c>
      <c r="C161" s="168">
        <f t="shared" si="7"/>
        <v>0</v>
      </c>
      <c r="E161" s="171">
        <v>9140154</v>
      </c>
      <c r="F161" s="170"/>
      <c r="G161" s="170"/>
      <c r="H161" s="170"/>
      <c r="I161" s="170"/>
      <c r="J161" s="170"/>
      <c r="K161" s="170"/>
      <c r="L161" s="170"/>
      <c r="M161" s="170">
        <v>0</v>
      </c>
      <c r="N161" s="170"/>
      <c r="O161" s="170"/>
      <c r="P161" s="170"/>
      <c r="Q161" s="170"/>
      <c r="R161" s="170"/>
      <c r="S161" s="170"/>
      <c r="T161" s="170"/>
      <c r="U161" s="170"/>
      <c r="V161" s="170"/>
      <c r="W161" s="170">
        <v>0</v>
      </c>
    </row>
    <row r="162" spans="1:23" x14ac:dyDescent="0.25">
      <c r="A162" s="169">
        <f t="shared" si="5"/>
        <v>9141761</v>
      </c>
      <c r="B162" s="168">
        <f t="shared" si="6"/>
        <v>0</v>
      </c>
      <c r="C162" s="168">
        <f t="shared" si="7"/>
        <v>58493734</v>
      </c>
      <c r="E162" s="171">
        <v>9141761</v>
      </c>
      <c r="F162" s="170"/>
      <c r="G162" s="170"/>
      <c r="H162" s="170"/>
      <c r="I162" s="170"/>
      <c r="J162" s="170"/>
      <c r="K162" s="170"/>
      <c r="L162" s="170"/>
      <c r="M162" s="170">
        <v>58493734</v>
      </c>
      <c r="N162" s="170"/>
      <c r="O162" s="170"/>
      <c r="P162" s="170"/>
      <c r="Q162" s="170"/>
      <c r="R162" s="170"/>
      <c r="S162" s="170"/>
      <c r="T162" s="170"/>
      <c r="U162" s="170"/>
      <c r="V162" s="170"/>
      <c r="W162" s="170">
        <v>58493734</v>
      </c>
    </row>
    <row r="163" spans="1:23" x14ac:dyDescent="0.25">
      <c r="A163" s="169">
        <f t="shared" ref="A163:A226" si="8">+E163</f>
        <v>9142753</v>
      </c>
      <c r="B163" s="168">
        <f t="shared" ref="B163:B226" si="9">+SUM(F163:L163)</f>
        <v>0</v>
      </c>
      <c r="C163" s="168">
        <f t="shared" ref="C163:C226" si="10">+W163-B163</f>
        <v>0</v>
      </c>
      <c r="E163" s="171">
        <v>9142753</v>
      </c>
      <c r="F163" s="170"/>
      <c r="G163" s="170"/>
      <c r="H163" s="170"/>
      <c r="I163" s="170"/>
      <c r="J163" s="170"/>
      <c r="K163" s="170"/>
      <c r="L163" s="170"/>
      <c r="M163" s="170">
        <v>0</v>
      </c>
      <c r="N163" s="170"/>
      <c r="O163" s="170"/>
      <c r="P163" s="170"/>
      <c r="Q163" s="170"/>
      <c r="R163" s="170"/>
      <c r="S163" s="170"/>
      <c r="T163" s="170"/>
      <c r="U163" s="170"/>
      <c r="V163" s="170"/>
      <c r="W163" s="170">
        <v>0</v>
      </c>
    </row>
    <row r="164" spans="1:23" x14ac:dyDescent="0.25">
      <c r="A164" s="169">
        <f t="shared" si="8"/>
        <v>9145681</v>
      </c>
      <c r="B164" s="168">
        <f t="shared" si="9"/>
        <v>0</v>
      </c>
      <c r="C164" s="168">
        <f t="shared" si="10"/>
        <v>12664334</v>
      </c>
      <c r="E164" s="171">
        <v>9145681</v>
      </c>
      <c r="F164" s="170"/>
      <c r="G164" s="170"/>
      <c r="H164" s="170"/>
      <c r="I164" s="170"/>
      <c r="J164" s="170"/>
      <c r="K164" s="170"/>
      <c r="L164" s="170"/>
      <c r="M164" s="170">
        <v>12664334</v>
      </c>
      <c r="N164" s="170"/>
      <c r="O164" s="170"/>
      <c r="P164" s="170"/>
      <c r="Q164" s="170"/>
      <c r="R164" s="170"/>
      <c r="S164" s="170"/>
      <c r="T164" s="170"/>
      <c r="U164" s="170"/>
      <c r="V164" s="170"/>
      <c r="W164" s="170">
        <v>12664334</v>
      </c>
    </row>
    <row r="165" spans="1:23" x14ac:dyDescent="0.25">
      <c r="A165" s="169">
        <f t="shared" si="8"/>
        <v>9147209</v>
      </c>
      <c r="B165" s="168">
        <f t="shared" si="9"/>
        <v>0</v>
      </c>
      <c r="C165" s="168">
        <f t="shared" si="10"/>
        <v>6961038</v>
      </c>
      <c r="E165" s="171">
        <v>9147209</v>
      </c>
      <c r="F165" s="170"/>
      <c r="G165" s="170"/>
      <c r="H165" s="170"/>
      <c r="I165" s="170"/>
      <c r="J165" s="170"/>
      <c r="K165" s="170"/>
      <c r="L165" s="170"/>
      <c r="M165" s="170">
        <v>6961038</v>
      </c>
      <c r="N165" s="170"/>
      <c r="O165" s="170"/>
      <c r="P165" s="170"/>
      <c r="Q165" s="170"/>
      <c r="R165" s="170"/>
      <c r="S165" s="170"/>
      <c r="T165" s="170"/>
      <c r="U165" s="170"/>
      <c r="V165" s="170"/>
      <c r="W165" s="170">
        <v>6961038</v>
      </c>
    </row>
    <row r="166" spans="1:23" x14ac:dyDescent="0.25">
      <c r="A166" s="169">
        <f t="shared" si="8"/>
        <v>9149599</v>
      </c>
      <c r="B166" s="168">
        <f t="shared" si="9"/>
        <v>138665745</v>
      </c>
      <c r="C166" s="168">
        <f t="shared" si="10"/>
        <v>0</v>
      </c>
      <c r="E166" s="171">
        <v>9149599</v>
      </c>
      <c r="F166" s="170">
        <v>138665745</v>
      </c>
      <c r="G166" s="170"/>
      <c r="H166" s="170"/>
      <c r="I166" s="170"/>
      <c r="J166" s="170"/>
      <c r="K166" s="170"/>
      <c r="L166" s="170"/>
      <c r="M166" s="170"/>
      <c r="N166" s="170"/>
      <c r="O166" s="170"/>
      <c r="P166" s="170"/>
      <c r="Q166" s="170"/>
      <c r="R166" s="170"/>
      <c r="S166" s="170"/>
      <c r="T166" s="170"/>
      <c r="U166" s="170"/>
      <c r="V166" s="170"/>
      <c r="W166" s="170">
        <v>138665745</v>
      </c>
    </row>
    <row r="167" spans="1:23" x14ac:dyDescent="0.25">
      <c r="A167" s="169">
        <f t="shared" si="8"/>
        <v>9153493</v>
      </c>
      <c r="B167" s="168">
        <f t="shared" si="9"/>
        <v>0</v>
      </c>
      <c r="C167" s="168">
        <f t="shared" si="10"/>
        <v>46433985</v>
      </c>
      <c r="E167" s="171">
        <v>9153493</v>
      </c>
      <c r="F167" s="170"/>
      <c r="G167" s="170"/>
      <c r="H167" s="170"/>
      <c r="I167" s="170"/>
      <c r="J167" s="170"/>
      <c r="K167" s="170"/>
      <c r="L167" s="170"/>
      <c r="M167" s="170">
        <v>29883914</v>
      </c>
      <c r="N167" s="170"/>
      <c r="O167" s="170"/>
      <c r="P167" s="170"/>
      <c r="Q167" s="170"/>
      <c r="R167" s="170">
        <v>16550071</v>
      </c>
      <c r="S167" s="170"/>
      <c r="T167" s="170"/>
      <c r="U167" s="170"/>
      <c r="V167" s="170"/>
      <c r="W167" s="170">
        <v>46433985</v>
      </c>
    </row>
    <row r="168" spans="1:23" x14ac:dyDescent="0.25">
      <c r="A168" s="169">
        <f t="shared" si="8"/>
        <v>9172687</v>
      </c>
      <c r="B168" s="168">
        <f t="shared" si="9"/>
        <v>0</v>
      </c>
      <c r="C168" s="168">
        <f t="shared" si="10"/>
        <v>0</v>
      </c>
      <c r="E168" s="171">
        <v>9172687</v>
      </c>
      <c r="F168" s="170"/>
      <c r="G168" s="170"/>
      <c r="H168" s="170"/>
      <c r="I168" s="170"/>
      <c r="J168" s="170"/>
      <c r="K168" s="170"/>
      <c r="L168" s="170"/>
      <c r="M168" s="170">
        <v>0</v>
      </c>
      <c r="N168" s="170"/>
      <c r="O168" s="170"/>
      <c r="P168" s="170"/>
      <c r="Q168" s="170"/>
      <c r="R168" s="170"/>
      <c r="S168" s="170"/>
      <c r="T168" s="170"/>
      <c r="U168" s="170"/>
      <c r="V168" s="170"/>
      <c r="W168" s="170">
        <v>0</v>
      </c>
    </row>
    <row r="169" spans="1:23" x14ac:dyDescent="0.25">
      <c r="A169" s="169">
        <f t="shared" si="8"/>
        <v>9174319</v>
      </c>
      <c r="B169" s="168">
        <f t="shared" si="9"/>
        <v>0</v>
      </c>
      <c r="C169" s="168">
        <f t="shared" si="10"/>
        <v>0</v>
      </c>
      <c r="E169" s="171">
        <v>9174319</v>
      </c>
      <c r="F169" s="170"/>
      <c r="G169" s="170"/>
      <c r="H169" s="170"/>
      <c r="I169" s="170"/>
      <c r="J169" s="170"/>
      <c r="K169" s="170"/>
      <c r="L169" s="170"/>
      <c r="M169" s="170">
        <v>0</v>
      </c>
      <c r="N169" s="170"/>
      <c r="O169" s="170"/>
      <c r="P169" s="170"/>
      <c r="Q169" s="170"/>
      <c r="R169" s="170"/>
      <c r="S169" s="170"/>
      <c r="T169" s="170"/>
      <c r="U169" s="170"/>
      <c r="V169" s="170"/>
      <c r="W169" s="170">
        <v>0</v>
      </c>
    </row>
    <row r="170" spans="1:23" x14ac:dyDescent="0.25">
      <c r="A170" s="169">
        <f t="shared" si="8"/>
        <v>9196646</v>
      </c>
      <c r="B170" s="168">
        <f t="shared" si="9"/>
        <v>0</v>
      </c>
      <c r="C170" s="168">
        <f t="shared" si="10"/>
        <v>8026047</v>
      </c>
      <c r="E170" s="171">
        <v>9196646</v>
      </c>
      <c r="F170" s="170"/>
      <c r="G170" s="170"/>
      <c r="H170" s="170"/>
      <c r="I170" s="170"/>
      <c r="J170" s="170"/>
      <c r="K170" s="170"/>
      <c r="L170" s="170"/>
      <c r="M170" s="170">
        <v>8026047</v>
      </c>
      <c r="N170" s="170"/>
      <c r="O170" s="170"/>
      <c r="P170" s="170"/>
      <c r="Q170" s="170"/>
      <c r="R170" s="170"/>
      <c r="S170" s="170"/>
      <c r="T170" s="170"/>
      <c r="U170" s="170"/>
      <c r="V170" s="170"/>
      <c r="W170" s="170">
        <v>8026047</v>
      </c>
    </row>
    <row r="171" spans="1:23" x14ac:dyDescent="0.25">
      <c r="A171" s="169">
        <f t="shared" si="8"/>
        <v>9239554</v>
      </c>
      <c r="B171" s="168">
        <f t="shared" si="9"/>
        <v>38780121</v>
      </c>
      <c r="C171" s="168">
        <f t="shared" si="10"/>
        <v>28801771</v>
      </c>
      <c r="E171" s="171">
        <v>9239554</v>
      </c>
      <c r="F171" s="170"/>
      <c r="G171" s="170"/>
      <c r="H171" s="170"/>
      <c r="I171" s="170">
        <v>38780121</v>
      </c>
      <c r="J171" s="170"/>
      <c r="K171" s="170"/>
      <c r="L171" s="170"/>
      <c r="M171" s="170">
        <v>28801771</v>
      </c>
      <c r="N171" s="170"/>
      <c r="O171" s="170"/>
      <c r="P171" s="170"/>
      <c r="Q171" s="170"/>
      <c r="R171" s="170"/>
      <c r="S171" s="170"/>
      <c r="T171" s="170"/>
      <c r="U171" s="170"/>
      <c r="V171" s="170"/>
      <c r="W171" s="170">
        <v>67581892</v>
      </c>
    </row>
    <row r="172" spans="1:23" x14ac:dyDescent="0.25">
      <c r="A172" s="169">
        <f t="shared" si="8"/>
        <v>9264204</v>
      </c>
      <c r="B172" s="168">
        <f t="shared" si="9"/>
        <v>0</v>
      </c>
      <c r="C172" s="168">
        <f t="shared" si="10"/>
        <v>58357251</v>
      </c>
      <c r="E172" s="171">
        <v>9264204</v>
      </c>
      <c r="F172" s="170"/>
      <c r="G172" s="170"/>
      <c r="H172" s="170"/>
      <c r="I172" s="170"/>
      <c r="J172" s="170"/>
      <c r="K172" s="170"/>
      <c r="L172" s="170"/>
      <c r="M172" s="170">
        <v>58357251</v>
      </c>
      <c r="N172" s="170"/>
      <c r="O172" s="170"/>
      <c r="P172" s="170"/>
      <c r="Q172" s="170"/>
      <c r="R172" s="170"/>
      <c r="S172" s="170"/>
      <c r="T172" s="170"/>
      <c r="U172" s="170"/>
      <c r="V172" s="170"/>
      <c r="W172" s="170">
        <v>58357251</v>
      </c>
    </row>
    <row r="173" spans="1:23" x14ac:dyDescent="0.25">
      <c r="A173" s="169">
        <f t="shared" si="8"/>
        <v>9267383</v>
      </c>
      <c r="B173" s="168">
        <f t="shared" si="9"/>
        <v>0</v>
      </c>
      <c r="C173" s="168">
        <f t="shared" si="10"/>
        <v>442514</v>
      </c>
      <c r="E173" s="171">
        <v>9267383</v>
      </c>
      <c r="F173" s="170"/>
      <c r="G173" s="170"/>
      <c r="H173" s="170"/>
      <c r="I173" s="170"/>
      <c r="J173" s="170"/>
      <c r="K173" s="170"/>
      <c r="L173" s="170"/>
      <c r="M173" s="170">
        <v>442514</v>
      </c>
      <c r="N173" s="170"/>
      <c r="O173" s="170"/>
      <c r="P173" s="170"/>
      <c r="Q173" s="170"/>
      <c r="R173" s="170"/>
      <c r="S173" s="170"/>
      <c r="T173" s="170"/>
      <c r="U173" s="170"/>
      <c r="V173" s="170"/>
      <c r="W173" s="170">
        <v>442514</v>
      </c>
    </row>
    <row r="174" spans="1:23" x14ac:dyDescent="0.25">
      <c r="A174" s="169">
        <f t="shared" si="8"/>
        <v>9272830</v>
      </c>
      <c r="B174" s="168">
        <f t="shared" si="9"/>
        <v>50943030</v>
      </c>
      <c r="C174" s="168">
        <f t="shared" si="10"/>
        <v>0</v>
      </c>
      <c r="E174" s="171">
        <v>9272830</v>
      </c>
      <c r="F174" s="170"/>
      <c r="G174" s="170"/>
      <c r="H174" s="170"/>
      <c r="I174" s="170">
        <v>50943030</v>
      </c>
      <c r="J174" s="170"/>
      <c r="K174" s="170"/>
      <c r="L174" s="170"/>
      <c r="M174" s="170"/>
      <c r="N174" s="170"/>
      <c r="O174" s="170"/>
      <c r="P174" s="170"/>
      <c r="Q174" s="170"/>
      <c r="R174" s="170"/>
      <c r="S174" s="170"/>
      <c r="T174" s="170"/>
      <c r="U174" s="170"/>
      <c r="V174" s="170"/>
      <c r="W174" s="170">
        <v>50943030</v>
      </c>
    </row>
    <row r="175" spans="1:23" x14ac:dyDescent="0.25">
      <c r="A175" s="169">
        <f t="shared" si="8"/>
        <v>9284099</v>
      </c>
      <c r="B175" s="168">
        <f t="shared" si="9"/>
        <v>0</v>
      </c>
      <c r="C175" s="168">
        <f t="shared" si="10"/>
        <v>12609644</v>
      </c>
      <c r="E175" s="171">
        <v>9284099</v>
      </c>
      <c r="F175" s="170"/>
      <c r="G175" s="170"/>
      <c r="H175" s="170"/>
      <c r="I175" s="170"/>
      <c r="J175" s="170"/>
      <c r="K175" s="170"/>
      <c r="L175" s="170"/>
      <c r="M175" s="170">
        <v>12609644</v>
      </c>
      <c r="N175" s="170"/>
      <c r="O175" s="170"/>
      <c r="P175" s="170"/>
      <c r="Q175" s="170"/>
      <c r="R175" s="170"/>
      <c r="S175" s="170"/>
      <c r="T175" s="170"/>
      <c r="U175" s="170"/>
      <c r="V175" s="170"/>
      <c r="W175" s="170">
        <v>12609644</v>
      </c>
    </row>
    <row r="176" spans="1:23" x14ac:dyDescent="0.25">
      <c r="A176" s="169">
        <f t="shared" si="8"/>
        <v>9284519</v>
      </c>
      <c r="B176" s="168">
        <f t="shared" si="9"/>
        <v>0</v>
      </c>
      <c r="C176" s="168">
        <f t="shared" si="10"/>
        <v>228226425</v>
      </c>
      <c r="E176" s="171">
        <v>9284519</v>
      </c>
      <c r="F176" s="170"/>
      <c r="G176" s="170"/>
      <c r="H176" s="170"/>
      <c r="I176" s="170"/>
      <c r="J176" s="170"/>
      <c r="K176" s="170"/>
      <c r="L176" s="170"/>
      <c r="M176" s="170">
        <v>80824879</v>
      </c>
      <c r="N176" s="170"/>
      <c r="O176" s="170"/>
      <c r="P176" s="170"/>
      <c r="Q176" s="170"/>
      <c r="R176" s="170">
        <v>147401546</v>
      </c>
      <c r="S176" s="170"/>
      <c r="T176" s="170"/>
      <c r="U176" s="170"/>
      <c r="V176" s="170"/>
      <c r="W176" s="170">
        <v>228226425</v>
      </c>
    </row>
    <row r="177" spans="1:23" x14ac:dyDescent="0.25">
      <c r="A177" s="169">
        <f t="shared" si="8"/>
        <v>9284577</v>
      </c>
      <c r="B177" s="168">
        <f t="shared" si="9"/>
        <v>0</v>
      </c>
      <c r="C177" s="168">
        <f t="shared" si="10"/>
        <v>0</v>
      </c>
      <c r="E177" s="171">
        <v>9284577</v>
      </c>
      <c r="F177" s="170"/>
      <c r="G177" s="170"/>
      <c r="H177" s="170"/>
      <c r="I177" s="170"/>
      <c r="J177" s="170"/>
      <c r="K177" s="170"/>
      <c r="L177" s="170"/>
      <c r="M177" s="170">
        <v>0</v>
      </c>
      <c r="N177" s="170"/>
      <c r="O177" s="170"/>
      <c r="P177" s="170"/>
      <c r="Q177" s="170"/>
      <c r="R177" s="170"/>
      <c r="S177" s="170"/>
      <c r="T177" s="170"/>
      <c r="U177" s="170"/>
      <c r="V177" s="170"/>
      <c r="W177" s="170">
        <v>0</v>
      </c>
    </row>
    <row r="178" spans="1:23" x14ac:dyDescent="0.25">
      <c r="A178" s="169">
        <f t="shared" si="8"/>
        <v>9286094</v>
      </c>
      <c r="B178" s="168">
        <f t="shared" si="9"/>
        <v>0</v>
      </c>
      <c r="C178" s="168">
        <f t="shared" si="10"/>
        <v>0</v>
      </c>
      <c r="E178" s="171">
        <v>9286094</v>
      </c>
      <c r="F178" s="170"/>
      <c r="G178" s="170"/>
      <c r="H178" s="170"/>
      <c r="I178" s="170"/>
      <c r="J178" s="170"/>
      <c r="K178" s="170"/>
      <c r="L178" s="170"/>
      <c r="M178" s="170">
        <v>0</v>
      </c>
      <c r="N178" s="170"/>
      <c r="O178" s="170"/>
      <c r="P178" s="170"/>
      <c r="Q178" s="170"/>
      <c r="R178" s="170"/>
      <c r="S178" s="170"/>
      <c r="T178" s="170"/>
      <c r="U178" s="170"/>
      <c r="V178" s="170"/>
      <c r="W178" s="170">
        <v>0</v>
      </c>
    </row>
    <row r="179" spans="1:23" x14ac:dyDescent="0.25">
      <c r="A179" s="169">
        <f t="shared" si="8"/>
        <v>9289600</v>
      </c>
      <c r="B179" s="168">
        <f t="shared" si="9"/>
        <v>0</v>
      </c>
      <c r="C179" s="168">
        <f t="shared" si="10"/>
        <v>0</v>
      </c>
      <c r="E179" s="171">
        <v>9289600</v>
      </c>
      <c r="F179" s="170"/>
      <c r="G179" s="170"/>
      <c r="H179" s="170"/>
      <c r="I179" s="170"/>
      <c r="J179" s="170"/>
      <c r="K179" s="170"/>
      <c r="L179" s="170"/>
      <c r="M179" s="170">
        <v>0</v>
      </c>
      <c r="N179" s="170"/>
      <c r="O179" s="170"/>
      <c r="P179" s="170"/>
      <c r="Q179" s="170"/>
      <c r="R179" s="170"/>
      <c r="S179" s="170"/>
      <c r="T179" s="170"/>
      <c r="U179" s="170"/>
      <c r="V179" s="170"/>
      <c r="W179" s="170">
        <v>0</v>
      </c>
    </row>
    <row r="180" spans="1:23" x14ac:dyDescent="0.25">
      <c r="A180" s="169">
        <f t="shared" si="8"/>
        <v>9289713</v>
      </c>
      <c r="B180" s="168">
        <f t="shared" si="9"/>
        <v>0</v>
      </c>
      <c r="C180" s="168">
        <f t="shared" si="10"/>
        <v>0</v>
      </c>
      <c r="E180" s="171">
        <v>9289713</v>
      </c>
      <c r="F180" s="170"/>
      <c r="G180" s="170"/>
      <c r="H180" s="170"/>
      <c r="I180" s="170"/>
      <c r="J180" s="170"/>
      <c r="K180" s="170"/>
      <c r="L180" s="170"/>
      <c r="M180" s="170">
        <v>0</v>
      </c>
      <c r="N180" s="170"/>
      <c r="O180" s="170"/>
      <c r="P180" s="170"/>
      <c r="Q180" s="170"/>
      <c r="R180" s="170"/>
      <c r="S180" s="170"/>
      <c r="T180" s="170"/>
      <c r="U180" s="170"/>
      <c r="V180" s="170"/>
      <c r="W180" s="170">
        <v>0</v>
      </c>
    </row>
    <row r="181" spans="1:23" x14ac:dyDescent="0.25">
      <c r="A181" s="169">
        <f t="shared" si="8"/>
        <v>9292385</v>
      </c>
      <c r="B181" s="168">
        <f t="shared" si="9"/>
        <v>0</v>
      </c>
      <c r="C181" s="168">
        <f t="shared" si="10"/>
        <v>12343936</v>
      </c>
      <c r="E181" s="171">
        <v>9292385</v>
      </c>
      <c r="F181" s="170"/>
      <c r="G181" s="170"/>
      <c r="H181" s="170"/>
      <c r="I181" s="170"/>
      <c r="J181" s="170"/>
      <c r="K181" s="170"/>
      <c r="L181" s="170"/>
      <c r="M181" s="170">
        <v>12343936</v>
      </c>
      <c r="N181" s="170"/>
      <c r="O181" s="170"/>
      <c r="P181" s="170"/>
      <c r="Q181" s="170"/>
      <c r="R181" s="170"/>
      <c r="S181" s="170"/>
      <c r="T181" s="170"/>
      <c r="U181" s="170"/>
      <c r="V181" s="170"/>
      <c r="W181" s="170">
        <v>12343936</v>
      </c>
    </row>
    <row r="182" spans="1:23" x14ac:dyDescent="0.25">
      <c r="A182" s="169">
        <f t="shared" si="8"/>
        <v>9293263</v>
      </c>
      <c r="B182" s="168">
        <f t="shared" si="9"/>
        <v>0</v>
      </c>
      <c r="C182" s="168">
        <f t="shared" si="10"/>
        <v>104158910</v>
      </c>
      <c r="E182" s="171">
        <v>9293263</v>
      </c>
      <c r="F182" s="170"/>
      <c r="G182" s="170"/>
      <c r="H182" s="170"/>
      <c r="I182" s="170"/>
      <c r="J182" s="170"/>
      <c r="K182" s="170"/>
      <c r="L182" s="170"/>
      <c r="M182" s="170">
        <v>104158910</v>
      </c>
      <c r="N182" s="170"/>
      <c r="O182" s="170"/>
      <c r="P182" s="170"/>
      <c r="Q182" s="170"/>
      <c r="R182" s="170"/>
      <c r="S182" s="170"/>
      <c r="T182" s="170"/>
      <c r="U182" s="170"/>
      <c r="V182" s="170"/>
      <c r="W182" s="170">
        <v>104158910</v>
      </c>
    </row>
    <row r="183" spans="1:23" x14ac:dyDescent="0.25">
      <c r="A183" s="169">
        <f t="shared" si="8"/>
        <v>9295822</v>
      </c>
      <c r="B183" s="168">
        <f t="shared" si="9"/>
        <v>0</v>
      </c>
      <c r="C183" s="168">
        <f t="shared" si="10"/>
        <v>0</v>
      </c>
      <c r="E183" s="171">
        <v>9295822</v>
      </c>
      <c r="F183" s="170"/>
      <c r="G183" s="170"/>
      <c r="H183" s="170"/>
      <c r="I183" s="170"/>
      <c r="J183" s="170"/>
      <c r="K183" s="170"/>
      <c r="L183" s="170"/>
      <c r="M183" s="170">
        <v>0</v>
      </c>
      <c r="N183" s="170"/>
      <c r="O183" s="170"/>
      <c r="P183" s="170"/>
      <c r="Q183" s="170"/>
      <c r="R183" s="170"/>
      <c r="S183" s="170"/>
      <c r="T183" s="170"/>
      <c r="U183" s="170"/>
      <c r="V183" s="170"/>
      <c r="W183" s="170">
        <v>0</v>
      </c>
    </row>
    <row r="184" spans="1:23" x14ac:dyDescent="0.25">
      <c r="A184" s="169">
        <f t="shared" si="8"/>
        <v>10525069</v>
      </c>
      <c r="B184" s="168">
        <f t="shared" si="9"/>
        <v>20092432</v>
      </c>
      <c r="C184" s="168">
        <f t="shared" si="10"/>
        <v>7704519</v>
      </c>
      <c r="E184" s="171">
        <v>10525069</v>
      </c>
      <c r="F184" s="170"/>
      <c r="G184" s="170"/>
      <c r="H184" s="170"/>
      <c r="I184" s="170">
        <v>20092432</v>
      </c>
      <c r="J184" s="170"/>
      <c r="K184" s="170"/>
      <c r="L184" s="170"/>
      <c r="M184" s="170">
        <v>7704519</v>
      </c>
      <c r="N184" s="170"/>
      <c r="O184" s="170"/>
      <c r="P184" s="170"/>
      <c r="Q184" s="170"/>
      <c r="R184" s="170"/>
      <c r="S184" s="170"/>
      <c r="T184" s="170"/>
      <c r="U184" s="170"/>
      <c r="V184" s="170"/>
      <c r="W184" s="170">
        <v>27796951</v>
      </c>
    </row>
    <row r="185" spans="1:23" x14ac:dyDescent="0.25">
      <c r="A185" s="169">
        <f t="shared" si="8"/>
        <v>10769942</v>
      </c>
      <c r="B185" s="168">
        <f t="shared" si="9"/>
        <v>0</v>
      </c>
      <c r="C185" s="168">
        <f t="shared" si="10"/>
        <v>0</v>
      </c>
      <c r="E185" s="171">
        <v>10769942</v>
      </c>
      <c r="F185" s="170"/>
      <c r="G185" s="170"/>
      <c r="H185" s="170"/>
      <c r="I185" s="170"/>
      <c r="J185" s="170"/>
      <c r="K185" s="170"/>
      <c r="L185" s="170"/>
      <c r="M185" s="170">
        <v>0</v>
      </c>
      <c r="N185" s="170"/>
      <c r="O185" s="170"/>
      <c r="P185" s="170"/>
      <c r="Q185" s="170"/>
      <c r="R185" s="170"/>
      <c r="S185" s="170"/>
      <c r="T185" s="170"/>
      <c r="U185" s="170"/>
      <c r="V185" s="170"/>
      <c r="W185" s="170">
        <v>0</v>
      </c>
    </row>
    <row r="186" spans="1:23" x14ac:dyDescent="0.25">
      <c r="A186" s="169">
        <f t="shared" si="8"/>
        <v>10776961</v>
      </c>
      <c r="B186" s="168">
        <f t="shared" si="9"/>
        <v>0</v>
      </c>
      <c r="C186" s="168">
        <f t="shared" si="10"/>
        <v>77227120</v>
      </c>
      <c r="E186" s="171">
        <v>10776961</v>
      </c>
      <c r="F186" s="170"/>
      <c r="G186" s="170"/>
      <c r="H186" s="170"/>
      <c r="I186" s="170"/>
      <c r="J186" s="170"/>
      <c r="K186" s="170"/>
      <c r="L186" s="170"/>
      <c r="M186" s="170">
        <v>9962823</v>
      </c>
      <c r="N186" s="170"/>
      <c r="O186" s="170"/>
      <c r="P186" s="170"/>
      <c r="Q186" s="170"/>
      <c r="R186" s="170">
        <v>67264297</v>
      </c>
      <c r="S186" s="170"/>
      <c r="T186" s="170"/>
      <c r="U186" s="170"/>
      <c r="V186" s="170"/>
      <c r="W186" s="170">
        <v>77227120</v>
      </c>
    </row>
    <row r="187" spans="1:23" x14ac:dyDescent="0.25">
      <c r="A187" s="169">
        <f t="shared" si="8"/>
        <v>10876659</v>
      </c>
      <c r="B187" s="168">
        <f t="shared" si="9"/>
        <v>0</v>
      </c>
      <c r="C187" s="168">
        <f t="shared" si="10"/>
        <v>2563869</v>
      </c>
      <c r="E187" s="171">
        <v>10876659</v>
      </c>
      <c r="F187" s="170"/>
      <c r="G187" s="170"/>
      <c r="H187" s="170"/>
      <c r="I187" s="170"/>
      <c r="J187" s="170"/>
      <c r="K187" s="170"/>
      <c r="L187" s="170"/>
      <c r="M187" s="170">
        <v>2563869</v>
      </c>
      <c r="N187" s="170"/>
      <c r="O187" s="170"/>
      <c r="P187" s="170"/>
      <c r="Q187" s="170"/>
      <c r="R187" s="170"/>
      <c r="S187" s="170"/>
      <c r="T187" s="170"/>
      <c r="U187" s="170"/>
      <c r="V187" s="170"/>
      <c r="W187" s="170">
        <v>2563869</v>
      </c>
    </row>
    <row r="188" spans="1:23" x14ac:dyDescent="0.25">
      <c r="A188" s="169">
        <f t="shared" si="8"/>
        <v>10891817</v>
      </c>
      <c r="B188" s="168">
        <f t="shared" si="9"/>
        <v>0</v>
      </c>
      <c r="C188" s="168">
        <f t="shared" si="10"/>
        <v>0</v>
      </c>
      <c r="E188" s="171">
        <v>10891817</v>
      </c>
      <c r="F188" s="170"/>
      <c r="G188" s="170"/>
      <c r="H188" s="170"/>
      <c r="I188" s="170"/>
      <c r="J188" s="170"/>
      <c r="K188" s="170"/>
      <c r="L188" s="170"/>
      <c r="M188" s="170">
        <v>0</v>
      </c>
      <c r="N188" s="170"/>
      <c r="O188" s="170"/>
      <c r="P188" s="170"/>
      <c r="Q188" s="170"/>
      <c r="R188" s="170"/>
      <c r="S188" s="170"/>
      <c r="T188" s="170"/>
      <c r="U188" s="170"/>
      <c r="V188" s="170"/>
      <c r="W188" s="170">
        <v>0</v>
      </c>
    </row>
    <row r="189" spans="1:23" x14ac:dyDescent="0.25">
      <c r="A189" s="169">
        <f t="shared" si="8"/>
        <v>11038072</v>
      </c>
      <c r="B189" s="168">
        <f t="shared" si="9"/>
        <v>0</v>
      </c>
      <c r="C189" s="168">
        <f t="shared" si="10"/>
        <v>1870040</v>
      </c>
      <c r="E189" s="171">
        <v>11038072</v>
      </c>
      <c r="F189" s="170"/>
      <c r="G189" s="170"/>
      <c r="H189" s="170"/>
      <c r="I189" s="170"/>
      <c r="J189" s="170"/>
      <c r="K189" s="170"/>
      <c r="L189" s="170"/>
      <c r="M189" s="170">
        <v>1870040</v>
      </c>
      <c r="N189" s="170"/>
      <c r="O189" s="170"/>
      <c r="P189" s="170"/>
      <c r="Q189" s="170"/>
      <c r="R189" s="170"/>
      <c r="S189" s="170"/>
      <c r="T189" s="170"/>
      <c r="U189" s="170"/>
      <c r="V189" s="170"/>
      <c r="W189" s="170">
        <v>1870040</v>
      </c>
    </row>
    <row r="190" spans="1:23" x14ac:dyDescent="0.25">
      <c r="A190" s="169">
        <f t="shared" si="8"/>
        <v>11300201</v>
      </c>
      <c r="B190" s="168">
        <f t="shared" si="9"/>
        <v>0</v>
      </c>
      <c r="C190" s="168">
        <f t="shared" si="10"/>
        <v>75202902</v>
      </c>
      <c r="E190" s="171">
        <v>11300201</v>
      </c>
      <c r="F190" s="170"/>
      <c r="G190" s="170"/>
      <c r="H190" s="170"/>
      <c r="I190" s="170"/>
      <c r="J190" s="170"/>
      <c r="K190" s="170"/>
      <c r="L190" s="170"/>
      <c r="M190" s="170">
        <v>75202902</v>
      </c>
      <c r="N190" s="170"/>
      <c r="O190" s="170"/>
      <c r="P190" s="170"/>
      <c r="Q190" s="170"/>
      <c r="R190" s="170"/>
      <c r="S190" s="170"/>
      <c r="T190" s="170"/>
      <c r="U190" s="170"/>
      <c r="V190" s="170"/>
      <c r="W190" s="170">
        <v>75202902</v>
      </c>
    </row>
    <row r="191" spans="1:23" x14ac:dyDescent="0.25">
      <c r="A191" s="169">
        <f t="shared" si="8"/>
        <v>11795966</v>
      </c>
      <c r="B191" s="168">
        <f t="shared" si="9"/>
        <v>0</v>
      </c>
      <c r="C191" s="168">
        <f t="shared" si="10"/>
        <v>15762522</v>
      </c>
      <c r="E191" s="171">
        <v>11795966</v>
      </c>
      <c r="F191" s="170"/>
      <c r="G191" s="170"/>
      <c r="H191" s="170"/>
      <c r="I191" s="170"/>
      <c r="J191" s="170"/>
      <c r="K191" s="170"/>
      <c r="L191" s="170"/>
      <c r="M191" s="170">
        <v>15762522</v>
      </c>
      <c r="N191" s="170"/>
      <c r="O191" s="170"/>
      <c r="P191" s="170"/>
      <c r="Q191" s="170"/>
      <c r="R191" s="170"/>
      <c r="S191" s="170"/>
      <c r="T191" s="170"/>
      <c r="U191" s="170"/>
      <c r="V191" s="170"/>
      <c r="W191" s="170">
        <v>15762522</v>
      </c>
    </row>
    <row r="192" spans="1:23" x14ac:dyDescent="0.25">
      <c r="A192" s="169">
        <f t="shared" si="8"/>
        <v>12137955</v>
      </c>
      <c r="B192" s="168">
        <f t="shared" si="9"/>
        <v>0</v>
      </c>
      <c r="C192" s="168">
        <f t="shared" si="10"/>
        <v>0</v>
      </c>
      <c r="E192" s="171">
        <v>12137955</v>
      </c>
      <c r="F192" s="170"/>
      <c r="G192" s="170"/>
      <c r="H192" s="170"/>
      <c r="I192" s="170"/>
      <c r="J192" s="170"/>
      <c r="K192" s="170"/>
      <c r="L192" s="170"/>
      <c r="M192" s="170">
        <v>0</v>
      </c>
      <c r="N192" s="170"/>
      <c r="O192" s="170"/>
      <c r="P192" s="170"/>
      <c r="Q192" s="170"/>
      <c r="R192" s="170"/>
      <c r="S192" s="170"/>
      <c r="T192" s="170"/>
      <c r="U192" s="170"/>
      <c r="V192" s="170"/>
      <c r="W192" s="170">
        <v>0</v>
      </c>
    </row>
    <row r="193" spans="1:23" x14ac:dyDescent="0.25">
      <c r="A193" s="169">
        <f t="shared" si="8"/>
        <v>12582862</v>
      </c>
      <c r="B193" s="168">
        <f t="shared" si="9"/>
        <v>0</v>
      </c>
      <c r="C193" s="168">
        <f t="shared" si="10"/>
        <v>12654142</v>
      </c>
      <c r="E193" s="171">
        <v>12582862</v>
      </c>
      <c r="F193" s="170"/>
      <c r="G193" s="170"/>
      <c r="H193" s="170"/>
      <c r="I193" s="170"/>
      <c r="J193" s="170"/>
      <c r="K193" s="170"/>
      <c r="L193" s="170"/>
      <c r="M193" s="170">
        <v>9229499</v>
      </c>
      <c r="N193" s="170"/>
      <c r="O193" s="170"/>
      <c r="P193" s="170"/>
      <c r="Q193" s="170"/>
      <c r="R193" s="170">
        <v>3424643</v>
      </c>
      <c r="S193" s="170"/>
      <c r="T193" s="170"/>
      <c r="U193" s="170"/>
      <c r="V193" s="170"/>
      <c r="W193" s="170">
        <v>12654142</v>
      </c>
    </row>
    <row r="194" spans="1:23" x14ac:dyDescent="0.25">
      <c r="A194" s="169">
        <f t="shared" si="8"/>
        <v>13349049</v>
      </c>
      <c r="B194" s="168">
        <f t="shared" si="9"/>
        <v>0</v>
      </c>
      <c r="C194" s="168">
        <f t="shared" si="10"/>
        <v>5783169</v>
      </c>
      <c r="E194" s="171">
        <v>13349049</v>
      </c>
      <c r="F194" s="170"/>
      <c r="G194" s="170"/>
      <c r="H194" s="170"/>
      <c r="I194" s="170"/>
      <c r="J194" s="170"/>
      <c r="K194" s="170"/>
      <c r="L194" s="170"/>
      <c r="M194" s="170">
        <v>5783169</v>
      </c>
      <c r="N194" s="170"/>
      <c r="O194" s="170"/>
      <c r="P194" s="170"/>
      <c r="Q194" s="170"/>
      <c r="R194" s="170"/>
      <c r="S194" s="170"/>
      <c r="T194" s="170"/>
      <c r="U194" s="170"/>
      <c r="V194" s="170"/>
      <c r="W194" s="170">
        <v>5783169</v>
      </c>
    </row>
    <row r="195" spans="1:23" x14ac:dyDescent="0.25">
      <c r="A195" s="169">
        <f t="shared" si="8"/>
        <v>13350931</v>
      </c>
      <c r="B195" s="168">
        <f t="shared" si="9"/>
        <v>0</v>
      </c>
      <c r="C195" s="168">
        <f t="shared" si="10"/>
        <v>0</v>
      </c>
      <c r="E195" s="171">
        <v>13350931</v>
      </c>
      <c r="F195" s="170"/>
      <c r="G195" s="170"/>
      <c r="H195" s="170"/>
      <c r="I195" s="170"/>
      <c r="J195" s="170"/>
      <c r="K195" s="170"/>
      <c r="L195" s="170"/>
      <c r="M195" s="170">
        <v>0</v>
      </c>
      <c r="N195" s="170"/>
      <c r="O195" s="170"/>
      <c r="P195" s="170"/>
      <c r="Q195" s="170"/>
      <c r="R195" s="170"/>
      <c r="S195" s="170"/>
      <c r="T195" s="170"/>
      <c r="U195" s="170"/>
      <c r="V195" s="170"/>
      <c r="W195" s="170">
        <v>0</v>
      </c>
    </row>
    <row r="196" spans="1:23" x14ac:dyDescent="0.25">
      <c r="A196" s="169">
        <f t="shared" si="8"/>
        <v>14250091</v>
      </c>
      <c r="B196" s="168">
        <f t="shared" si="9"/>
        <v>0</v>
      </c>
      <c r="C196" s="168">
        <f t="shared" si="10"/>
        <v>24788685</v>
      </c>
      <c r="E196" s="171">
        <v>14250091</v>
      </c>
      <c r="F196" s="170"/>
      <c r="G196" s="170"/>
      <c r="H196" s="170"/>
      <c r="I196" s="170"/>
      <c r="J196" s="170"/>
      <c r="K196" s="170"/>
      <c r="L196" s="170"/>
      <c r="M196" s="170">
        <v>24788685</v>
      </c>
      <c r="N196" s="170"/>
      <c r="O196" s="170"/>
      <c r="P196" s="170"/>
      <c r="Q196" s="170"/>
      <c r="R196" s="170"/>
      <c r="S196" s="170"/>
      <c r="T196" s="170"/>
      <c r="U196" s="170"/>
      <c r="V196" s="170"/>
      <c r="W196" s="170">
        <v>24788685</v>
      </c>
    </row>
    <row r="197" spans="1:23" x14ac:dyDescent="0.25">
      <c r="A197" s="169">
        <f t="shared" si="8"/>
        <v>14430619</v>
      </c>
      <c r="B197" s="168">
        <f t="shared" si="9"/>
        <v>0</v>
      </c>
      <c r="C197" s="168">
        <f t="shared" si="10"/>
        <v>21479218</v>
      </c>
      <c r="E197" s="171">
        <v>14430619</v>
      </c>
      <c r="F197" s="170"/>
      <c r="G197" s="170"/>
      <c r="H197" s="170"/>
      <c r="I197" s="170"/>
      <c r="J197" s="170"/>
      <c r="K197" s="170"/>
      <c r="L197" s="170"/>
      <c r="M197" s="170">
        <v>21479218</v>
      </c>
      <c r="N197" s="170"/>
      <c r="O197" s="170"/>
      <c r="P197" s="170"/>
      <c r="Q197" s="170"/>
      <c r="R197" s="170"/>
      <c r="S197" s="170"/>
      <c r="T197" s="170"/>
      <c r="U197" s="170"/>
      <c r="V197" s="170"/>
      <c r="W197" s="170">
        <v>21479218</v>
      </c>
    </row>
    <row r="198" spans="1:23" x14ac:dyDescent="0.25">
      <c r="A198" s="169">
        <f t="shared" si="8"/>
        <v>14465764</v>
      </c>
      <c r="B198" s="168">
        <f t="shared" si="9"/>
        <v>0</v>
      </c>
      <c r="C198" s="168">
        <f t="shared" si="10"/>
        <v>35997710</v>
      </c>
      <c r="E198" s="171">
        <v>14465764</v>
      </c>
      <c r="F198" s="170"/>
      <c r="G198" s="170"/>
      <c r="H198" s="170"/>
      <c r="I198" s="170"/>
      <c r="J198" s="170"/>
      <c r="K198" s="170"/>
      <c r="L198" s="170"/>
      <c r="M198" s="170">
        <v>35997710</v>
      </c>
      <c r="N198" s="170"/>
      <c r="O198" s="170"/>
      <c r="P198" s="170"/>
      <c r="Q198" s="170"/>
      <c r="R198" s="170"/>
      <c r="S198" s="170"/>
      <c r="T198" s="170"/>
      <c r="U198" s="170"/>
      <c r="V198" s="170"/>
      <c r="W198" s="170">
        <v>35997710</v>
      </c>
    </row>
    <row r="199" spans="1:23" x14ac:dyDescent="0.25">
      <c r="A199" s="169">
        <f t="shared" si="8"/>
        <v>15021199</v>
      </c>
      <c r="B199" s="168">
        <f t="shared" si="9"/>
        <v>0</v>
      </c>
      <c r="C199" s="168">
        <f t="shared" si="10"/>
        <v>0</v>
      </c>
      <c r="E199" s="171">
        <v>15021199</v>
      </c>
      <c r="F199" s="170"/>
      <c r="G199" s="170"/>
      <c r="H199" s="170"/>
      <c r="I199" s="170"/>
      <c r="J199" s="170"/>
      <c r="K199" s="170"/>
      <c r="L199" s="170"/>
      <c r="M199" s="170">
        <v>0</v>
      </c>
      <c r="N199" s="170"/>
      <c r="O199" s="170"/>
      <c r="P199" s="170"/>
      <c r="Q199" s="170"/>
      <c r="R199" s="170"/>
      <c r="S199" s="170"/>
      <c r="T199" s="170"/>
      <c r="U199" s="170"/>
      <c r="V199" s="170"/>
      <c r="W199" s="170">
        <v>0</v>
      </c>
    </row>
    <row r="200" spans="1:23" x14ac:dyDescent="0.25">
      <c r="A200" s="169">
        <f t="shared" si="8"/>
        <v>15025922</v>
      </c>
      <c r="B200" s="168">
        <f t="shared" si="9"/>
        <v>0</v>
      </c>
      <c r="C200" s="168">
        <f t="shared" si="10"/>
        <v>1667719</v>
      </c>
      <c r="E200" s="171">
        <v>15025922</v>
      </c>
      <c r="F200" s="170"/>
      <c r="G200" s="170"/>
      <c r="H200" s="170"/>
      <c r="I200" s="170"/>
      <c r="J200" s="170"/>
      <c r="K200" s="170"/>
      <c r="L200" s="170"/>
      <c r="M200" s="170">
        <v>1667719</v>
      </c>
      <c r="N200" s="170"/>
      <c r="O200" s="170"/>
      <c r="P200" s="170"/>
      <c r="Q200" s="170"/>
      <c r="R200" s="170"/>
      <c r="S200" s="170"/>
      <c r="T200" s="170"/>
      <c r="U200" s="170"/>
      <c r="V200" s="170"/>
      <c r="W200" s="170">
        <v>1667719</v>
      </c>
    </row>
    <row r="201" spans="1:23" x14ac:dyDescent="0.25">
      <c r="A201" s="169">
        <f t="shared" si="8"/>
        <v>15032120</v>
      </c>
      <c r="B201" s="168">
        <f t="shared" si="9"/>
        <v>0</v>
      </c>
      <c r="C201" s="168">
        <f t="shared" si="10"/>
        <v>20103327</v>
      </c>
      <c r="E201" s="171">
        <v>15032120</v>
      </c>
      <c r="F201" s="170"/>
      <c r="G201" s="170"/>
      <c r="H201" s="170"/>
      <c r="I201" s="170"/>
      <c r="J201" s="170"/>
      <c r="K201" s="170"/>
      <c r="L201" s="170"/>
      <c r="M201" s="170"/>
      <c r="N201" s="170"/>
      <c r="O201" s="170"/>
      <c r="P201" s="170"/>
      <c r="Q201" s="170"/>
      <c r="R201" s="170">
        <v>20103327</v>
      </c>
      <c r="S201" s="170"/>
      <c r="T201" s="170"/>
      <c r="U201" s="170"/>
      <c r="V201" s="170"/>
      <c r="W201" s="170">
        <v>20103327</v>
      </c>
    </row>
    <row r="202" spans="1:23" x14ac:dyDescent="0.25">
      <c r="A202" s="169">
        <f t="shared" si="8"/>
        <v>15701119</v>
      </c>
      <c r="B202" s="168">
        <f t="shared" si="9"/>
        <v>0</v>
      </c>
      <c r="C202" s="168">
        <f t="shared" si="10"/>
        <v>0</v>
      </c>
      <c r="E202" s="171">
        <v>15701119</v>
      </c>
      <c r="F202" s="170"/>
      <c r="G202" s="170"/>
      <c r="H202" s="170"/>
      <c r="I202" s="170"/>
      <c r="J202" s="170"/>
      <c r="K202" s="170"/>
      <c r="L202" s="170"/>
      <c r="M202" s="170">
        <v>0</v>
      </c>
      <c r="N202" s="170"/>
      <c r="O202" s="170"/>
      <c r="P202" s="170"/>
      <c r="Q202" s="170"/>
      <c r="R202" s="170"/>
      <c r="S202" s="170"/>
      <c r="T202" s="170"/>
      <c r="U202" s="170"/>
      <c r="V202" s="170"/>
      <c r="W202" s="170">
        <v>0</v>
      </c>
    </row>
    <row r="203" spans="1:23" x14ac:dyDescent="0.25">
      <c r="A203" s="169">
        <f t="shared" si="8"/>
        <v>16609939</v>
      </c>
      <c r="B203" s="168">
        <f t="shared" si="9"/>
        <v>0</v>
      </c>
      <c r="C203" s="168">
        <f t="shared" si="10"/>
        <v>0</v>
      </c>
      <c r="E203" s="171">
        <v>16609939</v>
      </c>
      <c r="F203" s="170"/>
      <c r="G203" s="170"/>
      <c r="H203" s="170"/>
      <c r="I203" s="170"/>
      <c r="J203" s="170"/>
      <c r="K203" s="170"/>
      <c r="L203" s="170"/>
      <c r="M203" s="170">
        <v>0</v>
      </c>
      <c r="N203" s="170"/>
      <c r="O203" s="170"/>
      <c r="P203" s="170"/>
      <c r="Q203" s="170"/>
      <c r="R203" s="170"/>
      <c r="S203" s="170"/>
      <c r="T203" s="170"/>
      <c r="U203" s="170"/>
      <c r="V203" s="170"/>
      <c r="W203" s="170">
        <v>0</v>
      </c>
    </row>
    <row r="204" spans="1:23" x14ac:dyDescent="0.25">
      <c r="A204" s="169">
        <f t="shared" si="8"/>
        <v>16674283</v>
      </c>
      <c r="B204" s="168">
        <f t="shared" si="9"/>
        <v>0</v>
      </c>
      <c r="C204" s="168">
        <f t="shared" si="10"/>
        <v>0</v>
      </c>
      <c r="E204" s="171">
        <v>16674283</v>
      </c>
      <c r="F204" s="170"/>
      <c r="G204" s="170"/>
      <c r="H204" s="170"/>
      <c r="I204" s="170"/>
      <c r="J204" s="170"/>
      <c r="K204" s="170"/>
      <c r="L204" s="170"/>
      <c r="M204" s="170">
        <v>0</v>
      </c>
      <c r="N204" s="170"/>
      <c r="O204" s="170"/>
      <c r="P204" s="170"/>
      <c r="Q204" s="170"/>
      <c r="R204" s="170"/>
      <c r="S204" s="170"/>
      <c r="T204" s="170"/>
      <c r="U204" s="170"/>
      <c r="V204" s="170"/>
      <c r="W204" s="170">
        <v>0</v>
      </c>
    </row>
    <row r="205" spans="1:23" x14ac:dyDescent="0.25">
      <c r="A205" s="169">
        <f t="shared" si="8"/>
        <v>16721836</v>
      </c>
      <c r="B205" s="168">
        <f t="shared" si="9"/>
        <v>0</v>
      </c>
      <c r="C205" s="168">
        <f t="shared" si="10"/>
        <v>0</v>
      </c>
      <c r="E205" s="171">
        <v>16721836</v>
      </c>
      <c r="F205" s="170"/>
      <c r="G205" s="170"/>
      <c r="H205" s="170"/>
      <c r="I205" s="170"/>
      <c r="J205" s="170"/>
      <c r="K205" s="170"/>
      <c r="L205" s="170"/>
      <c r="M205" s="170">
        <v>0</v>
      </c>
      <c r="N205" s="170"/>
      <c r="O205" s="170"/>
      <c r="P205" s="170"/>
      <c r="Q205" s="170"/>
      <c r="R205" s="170"/>
      <c r="S205" s="170"/>
      <c r="T205" s="170"/>
      <c r="U205" s="170"/>
      <c r="V205" s="170"/>
      <c r="W205" s="170">
        <v>0</v>
      </c>
    </row>
    <row r="206" spans="1:23" x14ac:dyDescent="0.25">
      <c r="A206" s="169">
        <f t="shared" si="8"/>
        <v>17075536</v>
      </c>
      <c r="B206" s="168">
        <f t="shared" si="9"/>
        <v>0</v>
      </c>
      <c r="C206" s="168">
        <f t="shared" si="10"/>
        <v>0</v>
      </c>
      <c r="E206" s="171">
        <v>17075536</v>
      </c>
      <c r="F206" s="170"/>
      <c r="G206" s="170"/>
      <c r="H206" s="170"/>
      <c r="I206" s="170"/>
      <c r="J206" s="170"/>
      <c r="K206" s="170"/>
      <c r="L206" s="170"/>
      <c r="M206" s="170">
        <v>0</v>
      </c>
      <c r="N206" s="170"/>
      <c r="O206" s="170"/>
      <c r="P206" s="170"/>
      <c r="Q206" s="170"/>
      <c r="R206" s="170"/>
      <c r="S206" s="170"/>
      <c r="T206" s="170"/>
      <c r="U206" s="170"/>
      <c r="V206" s="170"/>
      <c r="W206" s="170">
        <v>0</v>
      </c>
    </row>
    <row r="207" spans="1:23" x14ac:dyDescent="0.25">
      <c r="A207" s="169">
        <f t="shared" si="8"/>
        <v>18876383</v>
      </c>
      <c r="B207" s="168">
        <f t="shared" si="9"/>
        <v>0</v>
      </c>
      <c r="C207" s="168">
        <f t="shared" si="10"/>
        <v>5909318</v>
      </c>
      <c r="E207" s="171">
        <v>18876383</v>
      </c>
      <c r="F207" s="170"/>
      <c r="G207" s="170"/>
      <c r="H207" s="170"/>
      <c r="I207" s="170"/>
      <c r="J207" s="170"/>
      <c r="K207" s="170"/>
      <c r="L207" s="170"/>
      <c r="M207" s="170">
        <v>5909318</v>
      </c>
      <c r="N207" s="170"/>
      <c r="O207" s="170"/>
      <c r="P207" s="170"/>
      <c r="Q207" s="170"/>
      <c r="R207" s="170"/>
      <c r="S207" s="170"/>
      <c r="T207" s="170"/>
      <c r="U207" s="170"/>
      <c r="V207" s="170"/>
      <c r="W207" s="170">
        <v>5909318</v>
      </c>
    </row>
    <row r="208" spans="1:23" x14ac:dyDescent="0.25">
      <c r="A208" s="169">
        <f t="shared" si="8"/>
        <v>19142276</v>
      </c>
      <c r="B208" s="168">
        <f t="shared" si="9"/>
        <v>0</v>
      </c>
      <c r="C208" s="168">
        <f t="shared" si="10"/>
        <v>87202141</v>
      </c>
      <c r="E208" s="171">
        <v>19142276</v>
      </c>
      <c r="F208" s="170"/>
      <c r="G208" s="170"/>
      <c r="H208" s="170"/>
      <c r="I208" s="170"/>
      <c r="J208" s="170"/>
      <c r="K208" s="170"/>
      <c r="L208" s="170"/>
      <c r="M208" s="170">
        <v>87202141</v>
      </c>
      <c r="N208" s="170"/>
      <c r="O208" s="170"/>
      <c r="P208" s="170"/>
      <c r="Q208" s="170"/>
      <c r="R208" s="170"/>
      <c r="S208" s="170"/>
      <c r="T208" s="170"/>
      <c r="U208" s="170"/>
      <c r="V208" s="170"/>
      <c r="W208" s="170">
        <v>87202141</v>
      </c>
    </row>
    <row r="209" spans="1:23" x14ac:dyDescent="0.25">
      <c r="A209" s="169">
        <f t="shared" si="8"/>
        <v>19228686</v>
      </c>
      <c r="B209" s="168">
        <f t="shared" si="9"/>
        <v>0</v>
      </c>
      <c r="C209" s="168">
        <f t="shared" si="10"/>
        <v>9244335</v>
      </c>
      <c r="E209" s="171">
        <v>19228686</v>
      </c>
      <c r="F209" s="170"/>
      <c r="G209" s="170"/>
      <c r="H209" s="170"/>
      <c r="I209" s="170"/>
      <c r="J209" s="170"/>
      <c r="K209" s="170"/>
      <c r="L209" s="170"/>
      <c r="M209" s="170"/>
      <c r="N209" s="170"/>
      <c r="O209" s="170">
        <v>9244335</v>
      </c>
      <c r="P209" s="170"/>
      <c r="Q209" s="170"/>
      <c r="R209" s="170"/>
      <c r="S209" s="170"/>
      <c r="T209" s="170"/>
      <c r="U209" s="170"/>
      <c r="V209" s="170"/>
      <c r="W209" s="170">
        <v>9244335</v>
      </c>
    </row>
    <row r="210" spans="1:23" x14ac:dyDescent="0.25">
      <c r="A210" s="169">
        <f t="shared" si="8"/>
        <v>19313530</v>
      </c>
      <c r="B210" s="168">
        <f t="shared" si="9"/>
        <v>0</v>
      </c>
      <c r="C210" s="168">
        <f t="shared" si="10"/>
        <v>0</v>
      </c>
      <c r="E210" s="171">
        <v>19313530</v>
      </c>
      <c r="F210" s="170"/>
      <c r="G210" s="170"/>
      <c r="H210" s="170"/>
      <c r="I210" s="170"/>
      <c r="J210" s="170"/>
      <c r="K210" s="170"/>
      <c r="L210" s="170"/>
      <c r="M210" s="170">
        <v>0</v>
      </c>
      <c r="N210" s="170"/>
      <c r="O210" s="170"/>
      <c r="P210" s="170"/>
      <c r="Q210" s="170"/>
      <c r="R210" s="170"/>
      <c r="S210" s="170"/>
      <c r="T210" s="170"/>
      <c r="U210" s="170"/>
      <c r="V210" s="170"/>
      <c r="W210" s="170">
        <v>0</v>
      </c>
    </row>
    <row r="211" spans="1:23" x14ac:dyDescent="0.25">
      <c r="A211" s="169">
        <f t="shared" si="8"/>
        <v>19368896</v>
      </c>
      <c r="B211" s="168">
        <f t="shared" si="9"/>
        <v>0</v>
      </c>
      <c r="C211" s="168">
        <f t="shared" si="10"/>
        <v>137901759</v>
      </c>
      <c r="E211" s="171">
        <v>19368896</v>
      </c>
      <c r="F211" s="170"/>
      <c r="G211" s="170"/>
      <c r="H211" s="170"/>
      <c r="I211" s="170"/>
      <c r="J211" s="170"/>
      <c r="K211" s="170"/>
      <c r="L211" s="170"/>
      <c r="M211" s="170">
        <v>47988851</v>
      </c>
      <c r="N211" s="170"/>
      <c r="O211" s="170"/>
      <c r="P211" s="170"/>
      <c r="Q211" s="170"/>
      <c r="R211" s="170">
        <v>89912908</v>
      </c>
      <c r="S211" s="170"/>
      <c r="T211" s="170"/>
      <c r="U211" s="170"/>
      <c r="V211" s="170"/>
      <c r="W211" s="170">
        <v>137901759</v>
      </c>
    </row>
    <row r="212" spans="1:23" x14ac:dyDescent="0.25">
      <c r="A212" s="169">
        <f t="shared" si="8"/>
        <v>19772159</v>
      </c>
      <c r="B212" s="168">
        <f t="shared" si="9"/>
        <v>0</v>
      </c>
      <c r="C212" s="168">
        <f t="shared" si="10"/>
        <v>14411313</v>
      </c>
      <c r="E212" s="171">
        <v>19772159</v>
      </c>
      <c r="F212" s="170"/>
      <c r="G212" s="170"/>
      <c r="H212" s="170"/>
      <c r="I212" s="170"/>
      <c r="J212" s="170"/>
      <c r="K212" s="170"/>
      <c r="L212" s="170"/>
      <c r="M212" s="170">
        <v>14411313</v>
      </c>
      <c r="N212" s="170"/>
      <c r="O212" s="170"/>
      <c r="P212" s="170"/>
      <c r="Q212" s="170"/>
      <c r="R212" s="170"/>
      <c r="S212" s="170"/>
      <c r="T212" s="170"/>
      <c r="U212" s="170"/>
      <c r="V212" s="170"/>
      <c r="W212" s="170">
        <v>14411313</v>
      </c>
    </row>
    <row r="213" spans="1:23" x14ac:dyDescent="0.25">
      <c r="A213" s="169">
        <f t="shared" si="8"/>
        <v>19873182</v>
      </c>
      <c r="B213" s="168">
        <f t="shared" si="9"/>
        <v>0</v>
      </c>
      <c r="C213" s="168">
        <f t="shared" si="10"/>
        <v>21094072</v>
      </c>
      <c r="E213" s="171">
        <v>19873182</v>
      </c>
      <c r="F213" s="170"/>
      <c r="G213" s="170"/>
      <c r="H213" s="170"/>
      <c r="I213" s="170"/>
      <c r="J213" s="170"/>
      <c r="K213" s="170"/>
      <c r="L213" s="170"/>
      <c r="M213" s="170">
        <v>21094072</v>
      </c>
      <c r="N213" s="170"/>
      <c r="O213" s="170"/>
      <c r="P213" s="170"/>
      <c r="Q213" s="170"/>
      <c r="R213" s="170"/>
      <c r="S213" s="170"/>
      <c r="T213" s="170"/>
      <c r="U213" s="170"/>
      <c r="V213" s="170"/>
      <c r="W213" s="170">
        <v>21094072</v>
      </c>
    </row>
    <row r="214" spans="1:23" x14ac:dyDescent="0.25">
      <c r="A214" s="169">
        <f t="shared" si="8"/>
        <v>19896105</v>
      </c>
      <c r="B214" s="168">
        <f t="shared" si="9"/>
        <v>0</v>
      </c>
      <c r="C214" s="168">
        <f t="shared" si="10"/>
        <v>50970408</v>
      </c>
      <c r="E214" s="171">
        <v>19896105</v>
      </c>
      <c r="F214" s="170"/>
      <c r="G214" s="170"/>
      <c r="H214" s="170"/>
      <c r="I214" s="170"/>
      <c r="J214" s="170"/>
      <c r="K214" s="170"/>
      <c r="L214" s="170"/>
      <c r="M214" s="170">
        <v>16214975</v>
      </c>
      <c r="N214" s="170"/>
      <c r="O214" s="170"/>
      <c r="P214" s="170"/>
      <c r="Q214" s="170"/>
      <c r="R214" s="170">
        <v>34755433</v>
      </c>
      <c r="S214" s="170"/>
      <c r="T214" s="170"/>
      <c r="U214" s="170"/>
      <c r="V214" s="170"/>
      <c r="W214" s="170">
        <v>50970408</v>
      </c>
    </row>
    <row r="215" spans="1:23" x14ac:dyDescent="0.25">
      <c r="A215" s="169">
        <f t="shared" si="8"/>
        <v>19955273</v>
      </c>
      <c r="B215" s="168">
        <f t="shared" si="9"/>
        <v>0</v>
      </c>
      <c r="C215" s="168">
        <f t="shared" si="10"/>
        <v>9150765</v>
      </c>
      <c r="E215" s="171">
        <v>19955273</v>
      </c>
      <c r="F215" s="170"/>
      <c r="G215" s="170"/>
      <c r="H215" s="170"/>
      <c r="I215" s="170"/>
      <c r="J215" s="170"/>
      <c r="K215" s="170"/>
      <c r="L215" s="170"/>
      <c r="M215" s="170">
        <v>9150765</v>
      </c>
      <c r="N215" s="170"/>
      <c r="O215" s="170"/>
      <c r="P215" s="170"/>
      <c r="Q215" s="170"/>
      <c r="R215" s="170"/>
      <c r="S215" s="170"/>
      <c r="T215" s="170"/>
      <c r="U215" s="170"/>
      <c r="V215" s="170"/>
      <c r="W215" s="170">
        <v>9150765</v>
      </c>
    </row>
    <row r="216" spans="1:23" x14ac:dyDescent="0.25">
      <c r="A216" s="169">
        <f t="shared" si="8"/>
        <v>21394517</v>
      </c>
      <c r="B216" s="168">
        <f t="shared" si="9"/>
        <v>0</v>
      </c>
      <c r="C216" s="168">
        <f t="shared" si="10"/>
        <v>12907930.310000001</v>
      </c>
      <c r="E216" s="171">
        <v>21394517</v>
      </c>
      <c r="F216" s="170"/>
      <c r="G216" s="170"/>
      <c r="H216" s="170"/>
      <c r="I216" s="170"/>
      <c r="J216" s="170"/>
      <c r="K216" s="170"/>
      <c r="L216" s="170"/>
      <c r="M216" s="170"/>
      <c r="N216" s="170"/>
      <c r="O216" s="170"/>
      <c r="P216" s="170"/>
      <c r="Q216" s="170"/>
      <c r="R216" s="170">
        <v>12907930.310000001</v>
      </c>
      <c r="S216" s="170"/>
      <c r="T216" s="170"/>
      <c r="U216" s="170"/>
      <c r="V216" s="170"/>
      <c r="W216" s="170">
        <v>12907930.310000001</v>
      </c>
    </row>
    <row r="217" spans="1:23" x14ac:dyDescent="0.25">
      <c r="A217" s="169">
        <f t="shared" si="8"/>
        <v>22368516</v>
      </c>
      <c r="B217" s="168">
        <f t="shared" si="9"/>
        <v>0</v>
      </c>
      <c r="C217" s="168">
        <f t="shared" si="10"/>
        <v>0</v>
      </c>
      <c r="E217" s="171">
        <v>22368516</v>
      </c>
      <c r="F217" s="170"/>
      <c r="G217" s="170"/>
      <c r="H217" s="170"/>
      <c r="I217" s="170"/>
      <c r="J217" s="170"/>
      <c r="K217" s="170"/>
      <c r="L217" s="170"/>
      <c r="M217" s="170">
        <v>0</v>
      </c>
      <c r="N217" s="170"/>
      <c r="O217" s="170"/>
      <c r="P217" s="170"/>
      <c r="Q217" s="170"/>
      <c r="R217" s="170"/>
      <c r="S217" s="170"/>
      <c r="T217" s="170"/>
      <c r="U217" s="170"/>
      <c r="V217" s="170"/>
      <c r="W217" s="170">
        <v>0</v>
      </c>
    </row>
    <row r="218" spans="1:23" x14ac:dyDescent="0.25">
      <c r="A218" s="169">
        <f t="shared" si="8"/>
        <v>22374242</v>
      </c>
      <c r="B218" s="168">
        <f t="shared" si="9"/>
        <v>0</v>
      </c>
      <c r="C218" s="168">
        <f t="shared" si="10"/>
        <v>2686959</v>
      </c>
      <c r="E218" s="171">
        <v>22374242</v>
      </c>
      <c r="F218" s="170"/>
      <c r="G218" s="170"/>
      <c r="H218" s="170"/>
      <c r="I218" s="170"/>
      <c r="J218" s="170"/>
      <c r="K218" s="170"/>
      <c r="L218" s="170"/>
      <c r="M218" s="170">
        <v>173411</v>
      </c>
      <c r="N218" s="170"/>
      <c r="O218" s="170"/>
      <c r="P218" s="170"/>
      <c r="Q218" s="170"/>
      <c r="R218" s="170">
        <v>2513548</v>
      </c>
      <c r="S218" s="170"/>
      <c r="T218" s="170"/>
      <c r="U218" s="170"/>
      <c r="V218" s="170"/>
      <c r="W218" s="170">
        <v>2686959</v>
      </c>
    </row>
    <row r="219" spans="1:23" x14ac:dyDescent="0.25">
      <c r="A219" s="169">
        <f t="shared" si="8"/>
        <v>22385213</v>
      </c>
      <c r="B219" s="168">
        <f t="shared" si="9"/>
        <v>0</v>
      </c>
      <c r="C219" s="168">
        <f t="shared" si="10"/>
        <v>0</v>
      </c>
      <c r="E219" s="171">
        <v>22385213</v>
      </c>
      <c r="F219" s="170"/>
      <c r="G219" s="170"/>
      <c r="H219" s="170"/>
      <c r="I219" s="170"/>
      <c r="J219" s="170"/>
      <c r="K219" s="170"/>
      <c r="L219" s="170"/>
      <c r="M219" s="170">
        <v>0</v>
      </c>
      <c r="N219" s="170"/>
      <c r="O219" s="170"/>
      <c r="P219" s="170"/>
      <c r="Q219" s="170"/>
      <c r="R219" s="170"/>
      <c r="S219" s="170"/>
      <c r="T219" s="170"/>
      <c r="U219" s="170"/>
      <c r="V219" s="170"/>
      <c r="W219" s="170">
        <v>0</v>
      </c>
    </row>
    <row r="220" spans="1:23" x14ac:dyDescent="0.25">
      <c r="A220" s="169">
        <f t="shared" si="8"/>
        <v>22462001</v>
      </c>
      <c r="B220" s="168">
        <f t="shared" si="9"/>
        <v>0</v>
      </c>
      <c r="C220" s="168">
        <f t="shared" si="10"/>
        <v>41623414</v>
      </c>
      <c r="E220" s="171">
        <v>22462001</v>
      </c>
      <c r="F220" s="170"/>
      <c r="G220" s="170"/>
      <c r="H220" s="170"/>
      <c r="I220" s="170"/>
      <c r="J220" s="170"/>
      <c r="K220" s="170"/>
      <c r="L220" s="170"/>
      <c r="M220" s="170">
        <v>41623414</v>
      </c>
      <c r="N220" s="170"/>
      <c r="O220" s="170"/>
      <c r="P220" s="170"/>
      <c r="Q220" s="170"/>
      <c r="R220" s="170"/>
      <c r="S220" s="170"/>
      <c r="T220" s="170"/>
      <c r="U220" s="170"/>
      <c r="V220" s="170"/>
      <c r="W220" s="170">
        <v>41623414</v>
      </c>
    </row>
    <row r="221" spans="1:23" x14ac:dyDescent="0.25">
      <c r="A221" s="169">
        <f t="shared" si="8"/>
        <v>22638669</v>
      </c>
      <c r="B221" s="168">
        <f t="shared" si="9"/>
        <v>0</v>
      </c>
      <c r="C221" s="168">
        <f t="shared" si="10"/>
        <v>0</v>
      </c>
      <c r="E221" s="171">
        <v>22638669</v>
      </c>
      <c r="F221" s="170"/>
      <c r="G221" s="170"/>
      <c r="H221" s="170"/>
      <c r="I221" s="170"/>
      <c r="J221" s="170"/>
      <c r="K221" s="170"/>
      <c r="L221" s="170"/>
      <c r="M221" s="170">
        <v>0</v>
      </c>
      <c r="N221" s="170"/>
      <c r="O221" s="170"/>
      <c r="P221" s="170"/>
      <c r="Q221" s="170"/>
      <c r="R221" s="170"/>
      <c r="S221" s="170"/>
      <c r="T221" s="170"/>
      <c r="U221" s="170"/>
      <c r="V221" s="170"/>
      <c r="W221" s="170">
        <v>0</v>
      </c>
    </row>
    <row r="222" spans="1:23" x14ac:dyDescent="0.25">
      <c r="A222" s="169">
        <f t="shared" si="8"/>
        <v>22731739</v>
      </c>
      <c r="B222" s="168">
        <f t="shared" si="9"/>
        <v>0</v>
      </c>
      <c r="C222" s="168">
        <f t="shared" si="10"/>
        <v>793465</v>
      </c>
      <c r="E222" s="171">
        <v>22731739</v>
      </c>
      <c r="F222" s="170"/>
      <c r="G222" s="170"/>
      <c r="H222" s="170"/>
      <c r="I222" s="170"/>
      <c r="J222" s="170"/>
      <c r="K222" s="170"/>
      <c r="L222" s="170"/>
      <c r="M222" s="170">
        <v>141822</v>
      </c>
      <c r="N222" s="170"/>
      <c r="O222" s="170"/>
      <c r="P222" s="170"/>
      <c r="Q222" s="170"/>
      <c r="R222" s="170">
        <v>651643</v>
      </c>
      <c r="S222" s="170"/>
      <c r="T222" s="170"/>
      <c r="U222" s="170"/>
      <c r="V222" s="170"/>
      <c r="W222" s="170">
        <v>793465</v>
      </c>
    </row>
    <row r="223" spans="1:23" x14ac:dyDescent="0.25">
      <c r="A223" s="169">
        <f t="shared" si="8"/>
        <v>22753822</v>
      </c>
      <c r="B223" s="168">
        <f t="shared" si="9"/>
        <v>0</v>
      </c>
      <c r="C223" s="168">
        <f t="shared" si="10"/>
        <v>0</v>
      </c>
      <c r="E223" s="171">
        <v>22753822</v>
      </c>
      <c r="F223" s="170"/>
      <c r="G223" s="170"/>
      <c r="H223" s="170"/>
      <c r="I223" s="170"/>
      <c r="J223" s="170"/>
      <c r="K223" s="170"/>
      <c r="L223" s="170"/>
      <c r="M223" s="170">
        <v>0</v>
      </c>
      <c r="N223" s="170"/>
      <c r="O223" s="170"/>
      <c r="P223" s="170"/>
      <c r="Q223" s="170"/>
      <c r="R223" s="170"/>
      <c r="S223" s="170"/>
      <c r="T223" s="170"/>
      <c r="U223" s="170"/>
      <c r="V223" s="170"/>
      <c r="W223" s="170">
        <v>0</v>
      </c>
    </row>
    <row r="224" spans="1:23" x14ac:dyDescent="0.25">
      <c r="A224" s="169">
        <f t="shared" si="8"/>
        <v>22757327</v>
      </c>
      <c r="B224" s="168">
        <f t="shared" si="9"/>
        <v>0</v>
      </c>
      <c r="C224" s="168">
        <f t="shared" si="10"/>
        <v>0</v>
      </c>
      <c r="E224" s="171">
        <v>22757327</v>
      </c>
      <c r="F224" s="170"/>
      <c r="G224" s="170"/>
      <c r="H224" s="170"/>
      <c r="I224" s="170"/>
      <c r="J224" s="170"/>
      <c r="K224" s="170"/>
      <c r="L224" s="170"/>
      <c r="M224" s="170">
        <v>0</v>
      </c>
      <c r="N224" s="170"/>
      <c r="O224" s="170"/>
      <c r="P224" s="170"/>
      <c r="Q224" s="170"/>
      <c r="R224" s="170"/>
      <c r="S224" s="170"/>
      <c r="T224" s="170"/>
      <c r="U224" s="170"/>
      <c r="V224" s="170"/>
      <c r="W224" s="170">
        <v>0</v>
      </c>
    </row>
    <row r="225" spans="1:23" x14ac:dyDescent="0.25">
      <c r="A225" s="169">
        <f t="shared" si="8"/>
        <v>22762042</v>
      </c>
      <c r="B225" s="168">
        <f t="shared" si="9"/>
        <v>0</v>
      </c>
      <c r="C225" s="168">
        <f t="shared" si="10"/>
        <v>0</v>
      </c>
      <c r="E225" s="171">
        <v>22762042</v>
      </c>
      <c r="F225" s="170"/>
      <c r="G225" s="170"/>
      <c r="H225" s="170"/>
      <c r="I225" s="170"/>
      <c r="J225" s="170"/>
      <c r="K225" s="170"/>
      <c r="L225" s="170"/>
      <c r="M225" s="170">
        <v>0</v>
      </c>
      <c r="N225" s="170"/>
      <c r="O225" s="170"/>
      <c r="P225" s="170"/>
      <c r="Q225" s="170"/>
      <c r="R225" s="170"/>
      <c r="S225" s="170"/>
      <c r="T225" s="170"/>
      <c r="U225" s="170"/>
      <c r="V225" s="170"/>
      <c r="W225" s="170">
        <v>0</v>
      </c>
    </row>
    <row r="226" spans="1:23" x14ac:dyDescent="0.25">
      <c r="A226" s="169">
        <f t="shared" si="8"/>
        <v>22782326</v>
      </c>
      <c r="B226" s="168">
        <f t="shared" si="9"/>
        <v>0</v>
      </c>
      <c r="C226" s="168">
        <f t="shared" si="10"/>
        <v>0</v>
      </c>
      <c r="E226" s="171">
        <v>22782326</v>
      </c>
      <c r="F226" s="170"/>
      <c r="G226" s="170"/>
      <c r="H226" s="170"/>
      <c r="I226" s="170"/>
      <c r="J226" s="170"/>
      <c r="K226" s="170"/>
      <c r="L226" s="170"/>
      <c r="M226" s="170">
        <v>0</v>
      </c>
      <c r="N226" s="170"/>
      <c r="O226" s="170"/>
      <c r="P226" s="170"/>
      <c r="Q226" s="170"/>
      <c r="R226" s="170"/>
      <c r="S226" s="170"/>
      <c r="T226" s="170"/>
      <c r="U226" s="170"/>
      <c r="V226" s="170"/>
      <c r="W226" s="170">
        <v>0</v>
      </c>
    </row>
    <row r="227" spans="1:23" x14ac:dyDescent="0.25">
      <c r="A227" s="169">
        <f t="shared" ref="A227:A290" si="11">+E227</f>
        <v>22804860</v>
      </c>
      <c r="B227" s="168">
        <f t="shared" ref="B227:B290" si="12">+SUM(F227:L227)</f>
        <v>0</v>
      </c>
      <c r="C227" s="168">
        <f t="shared" ref="C227:C290" si="13">+W227-B227</f>
        <v>5894870</v>
      </c>
      <c r="E227" s="171">
        <v>22804860</v>
      </c>
      <c r="F227" s="170"/>
      <c r="G227" s="170"/>
      <c r="H227" s="170"/>
      <c r="I227" s="170"/>
      <c r="J227" s="170"/>
      <c r="K227" s="170"/>
      <c r="L227" s="170"/>
      <c r="M227" s="170">
        <v>5894870</v>
      </c>
      <c r="N227" s="170"/>
      <c r="O227" s="170"/>
      <c r="P227" s="170"/>
      <c r="Q227" s="170"/>
      <c r="R227" s="170"/>
      <c r="S227" s="170"/>
      <c r="T227" s="170"/>
      <c r="U227" s="170"/>
      <c r="V227" s="170"/>
      <c r="W227" s="170">
        <v>5894870</v>
      </c>
    </row>
    <row r="228" spans="1:23" x14ac:dyDescent="0.25">
      <c r="A228" s="169">
        <f t="shared" si="11"/>
        <v>22805944</v>
      </c>
      <c r="B228" s="168">
        <f t="shared" si="12"/>
        <v>0</v>
      </c>
      <c r="C228" s="168">
        <f t="shared" si="13"/>
        <v>0</v>
      </c>
      <c r="E228" s="171">
        <v>22805944</v>
      </c>
      <c r="F228" s="170"/>
      <c r="G228" s="170"/>
      <c r="H228" s="170"/>
      <c r="I228" s="170"/>
      <c r="J228" s="170"/>
      <c r="K228" s="170"/>
      <c r="L228" s="170"/>
      <c r="M228" s="170">
        <v>0</v>
      </c>
      <c r="N228" s="170"/>
      <c r="O228" s="170"/>
      <c r="P228" s="170"/>
      <c r="Q228" s="170"/>
      <c r="R228" s="170"/>
      <c r="S228" s="170"/>
      <c r="T228" s="170"/>
      <c r="U228" s="170"/>
      <c r="V228" s="170"/>
      <c r="W228" s="170">
        <v>0</v>
      </c>
    </row>
    <row r="229" spans="1:23" x14ac:dyDescent="0.25">
      <c r="A229" s="169">
        <f t="shared" si="11"/>
        <v>22864772</v>
      </c>
      <c r="B229" s="168">
        <f t="shared" si="12"/>
        <v>0</v>
      </c>
      <c r="C229" s="168">
        <f t="shared" si="13"/>
        <v>0</v>
      </c>
      <c r="E229" s="171">
        <v>22864772</v>
      </c>
      <c r="F229" s="170"/>
      <c r="G229" s="170"/>
      <c r="H229" s="170"/>
      <c r="I229" s="170"/>
      <c r="J229" s="170"/>
      <c r="K229" s="170"/>
      <c r="L229" s="170"/>
      <c r="M229" s="170">
        <v>0</v>
      </c>
      <c r="N229" s="170"/>
      <c r="O229" s="170"/>
      <c r="P229" s="170"/>
      <c r="Q229" s="170"/>
      <c r="R229" s="170"/>
      <c r="S229" s="170"/>
      <c r="T229" s="170"/>
      <c r="U229" s="170"/>
      <c r="V229" s="170"/>
      <c r="W229" s="170">
        <v>0</v>
      </c>
    </row>
    <row r="230" spans="1:23" x14ac:dyDescent="0.25">
      <c r="A230" s="169">
        <f t="shared" si="11"/>
        <v>22991500</v>
      </c>
      <c r="B230" s="168">
        <f t="shared" si="12"/>
        <v>0</v>
      </c>
      <c r="C230" s="168">
        <f t="shared" si="13"/>
        <v>0</v>
      </c>
      <c r="E230" s="171">
        <v>22991500</v>
      </c>
      <c r="F230" s="170"/>
      <c r="G230" s="170"/>
      <c r="H230" s="170"/>
      <c r="I230" s="170"/>
      <c r="J230" s="170"/>
      <c r="K230" s="170"/>
      <c r="L230" s="170"/>
      <c r="M230" s="170">
        <v>0</v>
      </c>
      <c r="N230" s="170"/>
      <c r="O230" s="170"/>
      <c r="P230" s="170"/>
      <c r="Q230" s="170"/>
      <c r="R230" s="170"/>
      <c r="S230" s="170"/>
      <c r="T230" s="170"/>
      <c r="U230" s="170"/>
      <c r="V230" s="170"/>
      <c r="W230" s="170">
        <v>0</v>
      </c>
    </row>
    <row r="231" spans="1:23" x14ac:dyDescent="0.25">
      <c r="A231" s="169">
        <f t="shared" si="11"/>
        <v>22999751</v>
      </c>
      <c r="B231" s="168">
        <f t="shared" si="12"/>
        <v>0</v>
      </c>
      <c r="C231" s="168">
        <f t="shared" si="13"/>
        <v>4308274</v>
      </c>
      <c r="E231" s="171">
        <v>22999751</v>
      </c>
      <c r="F231" s="170"/>
      <c r="G231" s="170"/>
      <c r="H231" s="170"/>
      <c r="I231" s="170"/>
      <c r="J231" s="170"/>
      <c r="K231" s="170"/>
      <c r="L231" s="170"/>
      <c r="M231" s="170">
        <v>4308274</v>
      </c>
      <c r="N231" s="170"/>
      <c r="O231" s="170"/>
      <c r="P231" s="170"/>
      <c r="Q231" s="170"/>
      <c r="R231" s="170"/>
      <c r="S231" s="170"/>
      <c r="T231" s="170"/>
      <c r="U231" s="170"/>
      <c r="V231" s="170"/>
      <c r="W231" s="170">
        <v>4308274</v>
      </c>
    </row>
    <row r="232" spans="1:23" x14ac:dyDescent="0.25">
      <c r="A232" s="169">
        <f t="shared" si="11"/>
        <v>23071300</v>
      </c>
      <c r="B232" s="168">
        <f t="shared" si="12"/>
        <v>0</v>
      </c>
      <c r="C232" s="168">
        <f t="shared" si="13"/>
        <v>36841149</v>
      </c>
      <c r="E232" s="171">
        <v>23071300</v>
      </c>
      <c r="F232" s="170"/>
      <c r="G232" s="170"/>
      <c r="H232" s="170"/>
      <c r="I232" s="170"/>
      <c r="J232" s="170"/>
      <c r="K232" s="170"/>
      <c r="L232" s="170"/>
      <c r="M232" s="170">
        <v>30392657</v>
      </c>
      <c r="N232" s="170"/>
      <c r="O232" s="170"/>
      <c r="P232" s="170"/>
      <c r="Q232" s="170"/>
      <c r="R232" s="170">
        <v>6448492</v>
      </c>
      <c r="S232" s="170"/>
      <c r="T232" s="170"/>
      <c r="U232" s="170"/>
      <c r="V232" s="170"/>
      <c r="W232" s="170">
        <v>36841149</v>
      </c>
    </row>
    <row r="233" spans="1:23" x14ac:dyDescent="0.25">
      <c r="A233" s="169">
        <f t="shared" si="11"/>
        <v>23234764</v>
      </c>
      <c r="B233" s="168">
        <f t="shared" si="12"/>
        <v>0</v>
      </c>
      <c r="C233" s="168">
        <f t="shared" si="13"/>
        <v>4907160</v>
      </c>
      <c r="E233" s="171">
        <v>23234764</v>
      </c>
      <c r="F233" s="170"/>
      <c r="G233" s="170"/>
      <c r="H233" s="170"/>
      <c r="I233" s="170"/>
      <c r="J233" s="170"/>
      <c r="K233" s="170"/>
      <c r="L233" s="170"/>
      <c r="M233" s="170">
        <v>4353238</v>
      </c>
      <c r="N233" s="170"/>
      <c r="O233" s="170"/>
      <c r="P233" s="170"/>
      <c r="Q233" s="170"/>
      <c r="R233" s="170">
        <v>553922</v>
      </c>
      <c r="S233" s="170"/>
      <c r="T233" s="170"/>
      <c r="U233" s="170"/>
      <c r="V233" s="170"/>
      <c r="W233" s="170">
        <v>4907160</v>
      </c>
    </row>
    <row r="234" spans="1:23" x14ac:dyDescent="0.25">
      <c r="A234" s="169">
        <f t="shared" si="11"/>
        <v>23238203</v>
      </c>
      <c r="B234" s="168">
        <f t="shared" si="12"/>
        <v>0</v>
      </c>
      <c r="C234" s="168">
        <f t="shared" si="13"/>
        <v>0</v>
      </c>
      <c r="E234" s="171">
        <v>23238203</v>
      </c>
      <c r="F234" s="170"/>
      <c r="G234" s="170"/>
      <c r="H234" s="170"/>
      <c r="I234" s="170"/>
      <c r="J234" s="170"/>
      <c r="K234" s="170"/>
      <c r="L234" s="170"/>
      <c r="M234" s="170">
        <v>0</v>
      </c>
      <c r="N234" s="170"/>
      <c r="O234" s="170"/>
      <c r="P234" s="170"/>
      <c r="Q234" s="170"/>
      <c r="R234" s="170"/>
      <c r="S234" s="170"/>
      <c r="T234" s="170"/>
      <c r="U234" s="170"/>
      <c r="V234" s="170"/>
      <c r="W234" s="170">
        <v>0</v>
      </c>
    </row>
    <row r="235" spans="1:23" x14ac:dyDescent="0.25">
      <c r="A235" s="169">
        <f t="shared" si="11"/>
        <v>25764770</v>
      </c>
      <c r="B235" s="168">
        <f t="shared" si="12"/>
        <v>0</v>
      </c>
      <c r="C235" s="168">
        <f t="shared" si="13"/>
        <v>43478525</v>
      </c>
      <c r="E235" s="171">
        <v>25764770</v>
      </c>
      <c r="F235" s="170"/>
      <c r="G235" s="170"/>
      <c r="H235" s="170"/>
      <c r="I235" s="170"/>
      <c r="J235" s="170"/>
      <c r="K235" s="170"/>
      <c r="L235" s="170"/>
      <c r="M235" s="170">
        <v>43478525</v>
      </c>
      <c r="N235" s="170"/>
      <c r="O235" s="170"/>
      <c r="P235" s="170"/>
      <c r="Q235" s="170"/>
      <c r="R235" s="170"/>
      <c r="S235" s="170"/>
      <c r="T235" s="170"/>
      <c r="U235" s="170"/>
      <c r="V235" s="170"/>
      <c r="W235" s="170">
        <v>43478525</v>
      </c>
    </row>
    <row r="236" spans="1:23" x14ac:dyDescent="0.25">
      <c r="A236" s="169">
        <f t="shared" si="11"/>
        <v>25869673</v>
      </c>
      <c r="B236" s="168">
        <f t="shared" si="12"/>
        <v>0</v>
      </c>
      <c r="C236" s="168">
        <f t="shared" si="13"/>
        <v>4389972</v>
      </c>
      <c r="E236" s="171">
        <v>25869673</v>
      </c>
      <c r="F236" s="170"/>
      <c r="G236" s="170"/>
      <c r="H236" s="170"/>
      <c r="I236" s="170"/>
      <c r="J236" s="170"/>
      <c r="K236" s="170"/>
      <c r="L236" s="170"/>
      <c r="M236" s="170">
        <v>4389972</v>
      </c>
      <c r="N236" s="170"/>
      <c r="O236" s="170"/>
      <c r="P236" s="170"/>
      <c r="Q236" s="170"/>
      <c r="R236" s="170"/>
      <c r="S236" s="170"/>
      <c r="T236" s="170"/>
      <c r="U236" s="170"/>
      <c r="V236" s="170"/>
      <c r="W236" s="170">
        <v>4389972</v>
      </c>
    </row>
    <row r="237" spans="1:23" x14ac:dyDescent="0.25">
      <c r="A237" s="169">
        <f t="shared" si="11"/>
        <v>25949471</v>
      </c>
      <c r="B237" s="168">
        <f t="shared" si="12"/>
        <v>0</v>
      </c>
      <c r="C237" s="168">
        <f t="shared" si="13"/>
        <v>0</v>
      </c>
      <c r="E237" s="171">
        <v>25949471</v>
      </c>
      <c r="F237" s="170"/>
      <c r="G237" s="170"/>
      <c r="H237" s="170"/>
      <c r="I237" s="170"/>
      <c r="J237" s="170"/>
      <c r="K237" s="170"/>
      <c r="L237" s="170"/>
      <c r="M237" s="170">
        <v>0</v>
      </c>
      <c r="N237" s="170"/>
      <c r="O237" s="170"/>
      <c r="P237" s="170"/>
      <c r="Q237" s="170"/>
      <c r="R237" s="170"/>
      <c r="S237" s="170"/>
      <c r="T237" s="170"/>
      <c r="U237" s="170"/>
      <c r="V237" s="170"/>
      <c r="W237" s="170">
        <v>0</v>
      </c>
    </row>
    <row r="238" spans="1:23" x14ac:dyDescent="0.25">
      <c r="A238" s="169">
        <f t="shared" si="11"/>
        <v>26723323</v>
      </c>
      <c r="B238" s="168">
        <f t="shared" si="12"/>
        <v>79479118</v>
      </c>
      <c r="C238" s="168">
        <f t="shared" si="13"/>
        <v>0</v>
      </c>
      <c r="E238" s="171">
        <v>26723323</v>
      </c>
      <c r="F238" s="170">
        <v>79479118</v>
      </c>
      <c r="G238" s="170"/>
      <c r="H238" s="170"/>
      <c r="I238" s="170"/>
      <c r="J238" s="170"/>
      <c r="K238" s="170"/>
      <c r="L238" s="170"/>
      <c r="M238" s="170"/>
      <c r="N238" s="170"/>
      <c r="O238" s="170"/>
      <c r="P238" s="170"/>
      <c r="Q238" s="170"/>
      <c r="R238" s="170"/>
      <c r="S238" s="170"/>
      <c r="T238" s="170"/>
      <c r="U238" s="170"/>
      <c r="V238" s="170"/>
      <c r="W238" s="170">
        <v>79479118</v>
      </c>
    </row>
    <row r="239" spans="1:23" x14ac:dyDescent="0.25">
      <c r="A239" s="169">
        <f t="shared" si="11"/>
        <v>28297793</v>
      </c>
      <c r="B239" s="168">
        <f t="shared" si="12"/>
        <v>2607193</v>
      </c>
      <c r="C239" s="168">
        <f t="shared" si="13"/>
        <v>8968262</v>
      </c>
      <c r="E239" s="171">
        <v>28297793</v>
      </c>
      <c r="F239" s="170"/>
      <c r="G239" s="170"/>
      <c r="H239" s="170"/>
      <c r="I239" s="170">
        <v>2607193</v>
      </c>
      <c r="J239" s="170"/>
      <c r="K239" s="170"/>
      <c r="L239" s="170"/>
      <c r="M239" s="170">
        <v>8968262</v>
      </c>
      <c r="N239" s="170"/>
      <c r="O239" s="170"/>
      <c r="P239" s="170"/>
      <c r="Q239" s="170"/>
      <c r="R239" s="170"/>
      <c r="S239" s="170"/>
      <c r="T239" s="170"/>
      <c r="U239" s="170"/>
      <c r="V239" s="170"/>
      <c r="W239" s="170">
        <v>11575455</v>
      </c>
    </row>
    <row r="240" spans="1:23" x14ac:dyDescent="0.25">
      <c r="A240" s="169">
        <f t="shared" si="11"/>
        <v>30560507</v>
      </c>
      <c r="B240" s="168">
        <f t="shared" si="12"/>
        <v>0</v>
      </c>
      <c r="C240" s="168">
        <f t="shared" si="13"/>
        <v>0</v>
      </c>
      <c r="E240" s="171">
        <v>30560507</v>
      </c>
      <c r="F240" s="170"/>
      <c r="G240" s="170"/>
      <c r="H240" s="170"/>
      <c r="I240" s="170"/>
      <c r="J240" s="170"/>
      <c r="K240" s="170"/>
      <c r="L240" s="170"/>
      <c r="M240" s="170"/>
      <c r="N240" s="170">
        <v>0</v>
      </c>
      <c r="O240" s="170"/>
      <c r="P240" s="170"/>
      <c r="Q240" s="170"/>
      <c r="R240" s="170"/>
      <c r="S240" s="170">
        <v>0</v>
      </c>
      <c r="T240" s="170"/>
      <c r="U240" s="170"/>
      <c r="V240" s="170"/>
      <c r="W240" s="170">
        <v>0</v>
      </c>
    </row>
    <row r="241" spans="1:23" x14ac:dyDescent="0.25">
      <c r="A241" s="169">
        <f t="shared" si="11"/>
        <v>30561364</v>
      </c>
      <c r="B241" s="168">
        <f t="shared" si="12"/>
        <v>0</v>
      </c>
      <c r="C241" s="168">
        <f t="shared" si="13"/>
        <v>0</v>
      </c>
      <c r="E241" s="171">
        <v>30561364</v>
      </c>
      <c r="F241" s="170"/>
      <c r="G241" s="170"/>
      <c r="H241" s="170"/>
      <c r="I241" s="170"/>
      <c r="J241" s="170"/>
      <c r="K241" s="170"/>
      <c r="L241" s="170"/>
      <c r="M241" s="170">
        <v>0</v>
      </c>
      <c r="N241" s="170"/>
      <c r="O241" s="170"/>
      <c r="P241" s="170"/>
      <c r="Q241" s="170"/>
      <c r="R241" s="170"/>
      <c r="S241" s="170"/>
      <c r="T241" s="170"/>
      <c r="U241" s="170"/>
      <c r="V241" s="170"/>
      <c r="W241" s="170">
        <v>0</v>
      </c>
    </row>
    <row r="242" spans="1:23" x14ac:dyDescent="0.25">
      <c r="A242" s="169">
        <f t="shared" si="11"/>
        <v>30648516</v>
      </c>
      <c r="B242" s="168">
        <f t="shared" si="12"/>
        <v>0</v>
      </c>
      <c r="C242" s="168">
        <f t="shared" si="13"/>
        <v>93284444</v>
      </c>
      <c r="E242" s="171">
        <v>30648516</v>
      </c>
      <c r="F242" s="170"/>
      <c r="G242" s="170"/>
      <c r="H242" s="170"/>
      <c r="I242" s="170"/>
      <c r="J242" s="170"/>
      <c r="K242" s="170"/>
      <c r="L242" s="170"/>
      <c r="M242" s="170"/>
      <c r="N242" s="170"/>
      <c r="O242" s="170"/>
      <c r="P242" s="170"/>
      <c r="Q242" s="170"/>
      <c r="R242" s="170">
        <v>93284444</v>
      </c>
      <c r="S242" s="170"/>
      <c r="T242" s="170"/>
      <c r="U242" s="170"/>
      <c r="V242" s="170"/>
      <c r="W242" s="170">
        <v>93284444</v>
      </c>
    </row>
    <row r="243" spans="1:23" x14ac:dyDescent="0.25">
      <c r="A243" s="169">
        <f t="shared" si="11"/>
        <v>30658275</v>
      </c>
      <c r="B243" s="168">
        <f t="shared" si="12"/>
        <v>0</v>
      </c>
      <c r="C243" s="168">
        <f t="shared" si="13"/>
        <v>0</v>
      </c>
      <c r="E243" s="171">
        <v>30658275</v>
      </c>
      <c r="F243" s="170"/>
      <c r="G243" s="170"/>
      <c r="H243" s="170"/>
      <c r="I243" s="170"/>
      <c r="J243" s="170"/>
      <c r="K243" s="170"/>
      <c r="L243" s="170"/>
      <c r="M243" s="170">
        <v>0</v>
      </c>
      <c r="N243" s="170"/>
      <c r="O243" s="170"/>
      <c r="P243" s="170"/>
      <c r="Q243" s="170"/>
      <c r="R243" s="170"/>
      <c r="S243" s="170"/>
      <c r="T243" s="170"/>
      <c r="U243" s="170"/>
      <c r="V243" s="170"/>
      <c r="W243" s="170">
        <v>0</v>
      </c>
    </row>
    <row r="244" spans="1:23" x14ac:dyDescent="0.25">
      <c r="A244" s="169">
        <f t="shared" si="11"/>
        <v>30760421</v>
      </c>
      <c r="B244" s="168">
        <f t="shared" si="12"/>
        <v>0</v>
      </c>
      <c r="C244" s="168">
        <f t="shared" si="13"/>
        <v>0</v>
      </c>
      <c r="E244" s="171">
        <v>30760421</v>
      </c>
      <c r="F244" s="170"/>
      <c r="G244" s="170"/>
      <c r="H244" s="170"/>
      <c r="I244" s="170"/>
      <c r="J244" s="170"/>
      <c r="K244" s="170"/>
      <c r="L244" s="170"/>
      <c r="M244" s="170">
        <v>0</v>
      </c>
      <c r="N244" s="170"/>
      <c r="O244" s="170"/>
      <c r="P244" s="170"/>
      <c r="Q244" s="170"/>
      <c r="R244" s="170"/>
      <c r="S244" s="170"/>
      <c r="T244" s="170"/>
      <c r="U244" s="170"/>
      <c r="V244" s="170"/>
      <c r="W244" s="170">
        <v>0</v>
      </c>
    </row>
    <row r="245" spans="1:23" x14ac:dyDescent="0.25">
      <c r="A245" s="169">
        <f t="shared" si="11"/>
        <v>30763233</v>
      </c>
      <c r="B245" s="168">
        <f t="shared" si="12"/>
        <v>0</v>
      </c>
      <c r="C245" s="168">
        <f t="shared" si="13"/>
        <v>11893463</v>
      </c>
      <c r="E245" s="171">
        <v>30763233</v>
      </c>
      <c r="F245" s="170"/>
      <c r="G245" s="170"/>
      <c r="H245" s="170"/>
      <c r="I245" s="170"/>
      <c r="J245" s="170"/>
      <c r="K245" s="170"/>
      <c r="L245" s="170"/>
      <c r="M245" s="170">
        <v>11893463</v>
      </c>
      <c r="N245" s="170"/>
      <c r="O245" s="170"/>
      <c r="P245" s="170"/>
      <c r="Q245" s="170"/>
      <c r="R245" s="170"/>
      <c r="S245" s="170"/>
      <c r="T245" s="170"/>
      <c r="U245" s="170"/>
      <c r="V245" s="170"/>
      <c r="W245" s="170">
        <v>11893463</v>
      </c>
    </row>
    <row r="246" spans="1:23" x14ac:dyDescent="0.25">
      <c r="A246" s="169">
        <f t="shared" si="11"/>
        <v>30767283</v>
      </c>
      <c r="B246" s="168">
        <f t="shared" si="12"/>
        <v>0</v>
      </c>
      <c r="C246" s="168">
        <f t="shared" si="13"/>
        <v>5493426</v>
      </c>
      <c r="E246" s="171">
        <v>30767283</v>
      </c>
      <c r="F246" s="170"/>
      <c r="G246" s="170"/>
      <c r="H246" s="170"/>
      <c r="I246" s="170"/>
      <c r="J246" s="170"/>
      <c r="K246" s="170"/>
      <c r="L246" s="170"/>
      <c r="M246" s="170">
        <v>5493426</v>
      </c>
      <c r="N246" s="170"/>
      <c r="O246" s="170"/>
      <c r="P246" s="170"/>
      <c r="Q246" s="170"/>
      <c r="R246" s="170"/>
      <c r="S246" s="170"/>
      <c r="T246" s="170"/>
      <c r="U246" s="170"/>
      <c r="V246" s="170"/>
      <c r="W246" s="170">
        <v>5493426</v>
      </c>
    </row>
    <row r="247" spans="1:23" x14ac:dyDescent="0.25">
      <c r="A247" s="169">
        <f t="shared" si="11"/>
        <v>30771256</v>
      </c>
      <c r="B247" s="168">
        <f t="shared" si="12"/>
        <v>0</v>
      </c>
      <c r="C247" s="168">
        <f t="shared" si="13"/>
        <v>0</v>
      </c>
      <c r="E247" s="171">
        <v>30771256</v>
      </c>
      <c r="F247" s="170"/>
      <c r="G247" s="170"/>
      <c r="H247" s="170"/>
      <c r="I247" s="170"/>
      <c r="J247" s="170"/>
      <c r="K247" s="170"/>
      <c r="L247" s="170"/>
      <c r="M247" s="170">
        <v>0</v>
      </c>
      <c r="N247" s="170"/>
      <c r="O247" s="170"/>
      <c r="P247" s="170"/>
      <c r="Q247" s="170"/>
      <c r="R247" s="170"/>
      <c r="S247" s="170"/>
      <c r="T247" s="170"/>
      <c r="U247" s="170"/>
      <c r="V247" s="170"/>
      <c r="W247" s="170">
        <v>0</v>
      </c>
    </row>
    <row r="248" spans="1:23" x14ac:dyDescent="0.25">
      <c r="A248" s="169">
        <f t="shared" si="11"/>
        <v>30772512</v>
      </c>
      <c r="B248" s="168">
        <f t="shared" si="12"/>
        <v>0</v>
      </c>
      <c r="C248" s="168">
        <f t="shared" si="13"/>
        <v>0</v>
      </c>
      <c r="E248" s="171">
        <v>30772512</v>
      </c>
      <c r="F248" s="170"/>
      <c r="G248" s="170"/>
      <c r="H248" s="170"/>
      <c r="I248" s="170"/>
      <c r="J248" s="170"/>
      <c r="K248" s="170"/>
      <c r="L248" s="170"/>
      <c r="M248" s="170">
        <v>0</v>
      </c>
      <c r="N248" s="170"/>
      <c r="O248" s="170"/>
      <c r="P248" s="170"/>
      <c r="Q248" s="170"/>
      <c r="R248" s="170"/>
      <c r="S248" s="170"/>
      <c r="T248" s="170"/>
      <c r="U248" s="170"/>
      <c r="V248" s="170"/>
      <c r="W248" s="170">
        <v>0</v>
      </c>
    </row>
    <row r="249" spans="1:23" x14ac:dyDescent="0.25">
      <c r="A249" s="169">
        <f t="shared" si="11"/>
        <v>30775732</v>
      </c>
      <c r="B249" s="168">
        <f t="shared" si="12"/>
        <v>0</v>
      </c>
      <c r="C249" s="168">
        <f t="shared" si="13"/>
        <v>31902225</v>
      </c>
      <c r="E249" s="171">
        <v>30775732</v>
      </c>
      <c r="F249" s="170"/>
      <c r="G249" s="170"/>
      <c r="H249" s="170"/>
      <c r="I249" s="170"/>
      <c r="J249" s="170"/>
      <c r="K249" s="170"/>
      <c r="L249" s="170"/>
      <c r="M249" s="170">
        <v>31902225</v>
      </c>
      <c r="N249" s="170"/>
      <c r="O249" s="170"/>
      <c r="P249" s="170"/>
      <c r="Q249" s="170"/>
      <c r="R249" s="170"/>
      <c r="S249" s="170"/>
      <c r="T249" s="170"/>
      <c r="U249" s="170"/>
      <c r="V249" s="170"/>
      <c r="W249" s="170">
        <v>31902225</v>
      </c>
    </row>
    <row r="250" spans="1:23" x14ac:dyDescent="0.25">
      <c r="A250" s="169">
        <f t="shared" si="11"/>
        <v>30776000</v>
      </c>
      <c r="B250" s="168">
        <f t="shared" si="12"/>
        <v>0</v>
      </c>
      <c r="C250" s="168">
        <f t="shared" si="13"/>
        <v>79466297</v>
      </c>
      <c r="E250" s="171">
        <v>30776000</v>
      </c>
      <c r="F250" s="170"/>
      <c r="G250" s="170"/>
      <c r="H250" s="170"/>
      <c r="I250" s="170"/>
      <c r="J250" s="170"/>
      <c r="K250" s="170"/>
      <c r="L250" s="170"/>
      <c r="M250" s="170">
        <v>8887667</v>
      </c>
      <c r="N250" s="170"/>
      <c r="O250" s="170"/>
      <c r="P250" s="170"/>
      <c r="Q250" s="170"/>
      <c r="R250" s="170">
        <v>70578630</v>
      </c>
      <c r="S250" s="170"/>
      <c r="T250" s="170"/>
      <c r="U250" s="170"/>
      <c r="V250" s="170"/>
      <c r="W250" s="170">
        <v>79466297</v>
      </c>
    </row>
    <row r="251" spans="1:23" x14ac:dyDescent="0.25">
      <c r="A251" s="169">
        <f t="shared" si="11"/>
        <v>30878129</v>
      </c>
      <c r="B251" s="168">
        <f t="shared" si="12"/>
        <v>0</v>
      </c>
      <c r="C251" s="168">
        <f t="shared" si="13"/>
        <v>0</v>
      </c>
      <c r="E251" s="171">
        <v>30878129</v>
      </c>
      <c r="F251" s="170"/>
      <c r="G251" s="170"/>
      <c r="H251" s="170"/>
      <c r="I251" s="170"/>
      <c r="J251" s="170"/>
      <c r="K251" s="170"/>
      <c r="L251" s="170"/>
      <c r="M251" s="170">
        <v>0</v>
      </c>
      <c r="N251" s="170"/>
      <c r="O251" s="170"/>
      <c r="P251" s="170"/>
      <c r="Q251" s="170"/>
      <c r="R251" s="170"/>
      <c r="S251" s="170"/>
      <c r="T251" s="170"/>
      <c r="U251" s="170"/>
      <c r="V251" s="170"/>
      <c r="W251" s="170">
        <v>0</v>
      </c>
    </row>
    <row r="252" spans="1:23" x14ac:dyDescent="0.25">
      <c r="A252" s="169">
        <f t="shared" si="11"/>
        <v>31942320</v>
      </c>
      <c r="B252" s="168">
        <f t="shared" si="12"/>
        <v>0</v>
      </c>
      <c r="C252" s="168">
        <f t="shared" si="13"/>
        <v>48896783</v>
      </c>
      <c r="E252" s="171">
        <v>31942320</v>
      </c>
      <c r="F252" s="170"/>
      <c r="G252" s="170"/>
      <c r="H252" s="170"/>
      <c r="I252" s="170"/>
      <c r="J252" s="170"/>
      <c r="K252" s="170"/>
      <c r="L252" s="170"/>
      <c r="M252" s="170">
        <v>48896783</v>
      </c>
      <c r="N252" s="170"/>
      <c r="O252" s="170"/>
      <c r="P252" s="170"/>
      <c r="Q252" s="170"/>
      <c r="R252" s="170"/>
      <c r="S252" s="170"/>
      <c r="T252" s="170"/>
      <c r="U252" s="170"/>
      <c r="V252" s="170"/>
      <c r="W252" s="170">
        <v>48896783</v>
      </c>
    </row>
    <row r="253" spans="1:23" x14ac:dyDescent="0.25">
      <c r="A253" s="169">
        <f t="shared" si="11"/>
        <v>32525919</v>
      </c>
      <c r="B253" s="168">
        <f t="shared" si="12"/>
        <v>0</v>
      </c>
      <c r="C253" s="168">
        <f t="shared" si="13"/>
        <v>0</v>
      </c>
      <c r="E253" s="171">
        <v>32525919</v>
      </c>
      <c r="F253" s="170"/>
      <c r="G253" s="170"/>
      <c r="H253" s="170"/>
      <c r="I253" s="170"/>
      <c r="J253" s="170"/>
      <c r="K253" s="170"/>
      <c r="L253" s="170"/>
      <c r="M253" s="170">
        <v>0</v>
      </c>
      <c r="N253" s="170"/>
      <c r="O253" s="170"/>
      <c r="P253" s="170"/>
      <c r="Q253" s="170"/>
      <c r="R253" s="170"/>
      <c r="S253" s="170"/>
      <c r="T253" s="170"/>
      <c r="U253" s="170"/>
      <c r="V253" s="170"/>
      <c r="W253" s="170">
        <v>0</v>
      </c>
    </row>
    <row r="254" spans="1:23" x14ac:dyDescent="0.25">
      <c r="A254" s="169">
        <f t="shared" si="11"/>
        <v>32635682</v>
      </c>
      <c r="B254" s="168">
        <f t="shared" si="12"/>
        <v>141664382</v>
      </c>
      <c r="C254" s="168">
        <f t="shared" si="13"/>
        <v>0</v>
      </c>
      <c r="E254" s="171">
        <v>32635682</v>
      </c>
      <c r="F254" s="170"/>
      <c r="G254" s="170"/>
      <c r="H254" s="170"/>
      <c r="I254" s="170">
        <v>141664382</v>
      </c>
      <c r="J254" s="170"/>
      <c r="K254" s="170"/>
      <c r="L254" s="170"/>
      <c r="M254" s="170"/>
      <c r="N254" s="170"/>
      <c r="O254" s="170"/>
      <c r="P254" s="170"/>
      <c r="Q254" s="170"/>
      <c r="R254" s="170"/>
      <c r="S254" s="170"/>
      <c r="T254" s="170"/>
      <c r="U254" s="170"/>
      <c r="V254" s="170"/>
      <c r="W254" s="170">
        <v>141664382</v>
      </c>
    </row>
    <row r="255" spans="1:23" x14ac:dyDescent="0.25">
      <c r="A255" s="169">
        <f t="shared" si="11"/>
        <v>32792293</v>
      </c>
      <c r="B255" s="168">
        <f t="shared" si="12"/>
        <v>0</v>
      </c>
      <c r="C255" s="168">
        <f t="shared" si="13"/>
        <v>0</v>
      </c>
      <c r="E255" s="171">
        <v>32792293</v>
      </c>
      <c r="F255" s="170"/>
      <c r="G255" s="170"/>
      <c r="H255" s="170"/>
      <c r="I255" s="170"/>
      <c r="J255" s="170"/>
      <c r="K255" s="170"/>
      <c r="L255" s="170"/>
      <c r="M255" s="170">
        <v>0</v>
      </c>
      <c r="N255" s="170"/>
      <c r="O255" s="170"/>
      <c r="P255" s="170"/>
      <c r="Q255" s="170"/>
      <c r="R255" s="170"/>
      <c r="S255" s="170"/>
      <c r="T255" s="170"/>
      <c r="U255" s="170"/>
      <c r="V255" s="170"/>
      <c r="W255" s="170">
        <v>0</v>
      </c>
    </row>
    <row r="256" spans="1:23" x14ac:dyDescent="0.25">
      <c r="A256" s="169">
        <f t="shared" si="11"/>
        <v>32795414</v>
      </c>
      <c r="B256" s="168">
        <f t="shared" si="12"/>
        <v>0</v>
      </c>
      <c r="C256" s="168">
        <f t="shared" si="13"/>
        <v>18595082</v>
      </c>
      <c r="E256" s="171">
        <v>32795414</v>
      </c>
      <c r="F256" s="170"/>
      <c r="G256" s="170"/>
      <c r="H256" s="170"/>
      <c r="I256" s="170"/>
      <c r="J256" s="170"/>
      <c r="K256" s="170"/>
      <c r="L256" s="170"/>
      <c r="M256" s="170">
        <v>18595082</v>
      </c>
      <c r="N256" s="170"/>
      <c r="O256" s="170"/>
      <c r="P256" s="170"/>
      <c r="Q256" s="170"/>
      <c r="R256" s="170"/>
      <c r="S256" s="170"/>
      <c r="T256" s="170"/>
      <c r="U256" s="170"/>
      <c r="V256" s="170"/>
      <c r="W256" s="170">
        <v>18595082</v>
      </c>
    </row>
    <row r="257" spans="1:23" x14ac:dyDescent="0.25">
      <c r="A257" s="169">
        <f t="shared" si="11"/>
        <v>32906792</v>
      </c>
      <c r="B257" s="168">
        <f t="shared" si="12"/>
        <v>0</v>
      </c>
      <c r="C257" s="168">
        <f t="shared" si="13"/>
        <v>25236891</v>
      </c>
      <c r="E257" s="171">
        <v>32906792</v>
      </c>
      <c r="F257" s="170"/>
      <c r="G257" s="170"/>
      <c r="H257" s="170"/>
      <c r="I257" s="170"/>
      <c r="J257" s="170"/>
      <c r="K257" s="170"/>
      <c r="L257" s="170"/>
      <c r="M257" s="170">
        <v>25236891</v>
      </c>
      <c r="N257" s="170"/>
      <c r="O257" s="170"/>
      <c r="P257" s="170"/>
      <c r="Q257" s="170"/>
      <c r="R257" s="170"/>
      <c r="S257" s="170"/>
      <c r="T257" s="170"/>
      <c r="U257" s="170"/>
      <c r="V257" s="170"/>
      <c r="W257" s="170">
        <v>25236891</v>
      </c>
    </row>
    <row r="258" spans="1:23" x14ac:dyDescent="0.25">
      <c r="A258" s="169">
        <f t="shared" si="11"/>
        <v>32936135</v>
      </c>
      <c r="B258" s="168">
        <f t="shared" si="12"/>
        <v>0</v>
      </c>
      <c r="C258" s="168">
        <f t="shared" si="13"/>
        <v>33518941</v>
      </c>
      <c r="E258" s="171">
        <v>32936135</v>
      </c>
      <c r="F258" s="170"/>
      <c r="G258" s="170"/>
      <c r="H258" s="170"/>
      <c r="I258" s="170"/>
      <c r="J258" s="170"/>
      <c r="K258" s="170"/>
      <c r="L258" s="170"/>
      <c r="M258" s="170">
        <v>33518941</v>
      </c>
      <c r="N258" s="170"/>
      <c r="O258" s="170"/>
      <c r="P258" s="170"/>
      <c r="Q258" s="170"/>
      <c r="R258" s="170"/>
      <c r="S258" s="170"/>
      <c r="T258" s="170"/>
      <c r="U258" s="170"/>
      <c r="V258" s="170"/>
      <c r="W258" s="170">
        <v>33518941</v>
      </c>
    </row>
    <row r="259" spans="1:23" x14ac:dyDescent="0.25">
      <c r="A259" s="169">
        <f t="shared" si="11"/>
        <v>32937082</v>
      </c>
      <c r="B259" s="168">
        <f t="shared" si="12"/>
        <v>0</v>
      </c>
      <c r="C259" s="168">
        <f t="shared" si="13"/>
        <v>6849961</v>
      </c>
      <c r="E259" s="171">
        <v>32937082</v>
      </c>
      <c r="F259" s="170"/>
      <c r="G259" s="170"/>
      <c r="H259" s="170"/>
      <c r="I259" s="170"/>
      <c r="J259" s="170"/>
      <c r="K259" s="170"/>
      <c r="L259" s="170"/>
      <c r="M259" s="170">
        <v>6849961</v>
      </c>
      <c r="N259" s="170"/>
      <c r="O259" s="170"/>
      <c r="P259" s="170"/>
      <c r="Q259" s="170"/>
      <c r="R259" s="170"/>
      <c r="S259" s="170"/>
      <c r="T259" s="170"/>
      <c r="U259" s="170"/>
      <c r="V259" s="170"/>
      <c r="W259" s="170">
        <v>6849961</v>
      </c>
    </row>
    <row r="260" spans="1:23" x14ac:dyDescent="0.25">
      <c r="A260" s="169">
        <f t="shared" si="11"/>
        <v>32940955</v>
      </c>
      <c r="B260" s="168">
        <f t="shared" si="12"/>
        <v>0</v>
      </c>
      <c r="C260" s="168">
        <f t="shared" si="13"/>
        <v>0</v>
      </c>
      <c r="E260" s="171">
        <v>32940955</v>
      </c>
      <c r="F260" s="170"/>
      <c r="G260" s="170"/>
      <c r="H260" s="170"/>
      <c r="I260" s="170"/>
      <c r="J260" s="170"/>
      <c r="K260" s="170"/>
      <c r="L260" s="170"/>
      <c r="M260" s="170">
        <v>0</v>
      </c>
      <c r="N260" s="170"/>
      <c r="O260" s="170"/>
      <c r="P260" s="170"/>
      <c r="Q260" s="170"/>
      <c r="R260" s="170"/>
      <c r="S260" s="170"/>
      <c r="T260" s="170"/>
      <c r="U260" s="170"/>
      <c r="V260" s="170"/>
      <c r="W260" s="170">
        <v>0</v>
      </c>
    </row>
    <row r="261" spans="1:23" x14ac:dyDescent="0.25">
      <c r="A261" s="169">
        <f t="shared" si="11"/>
        <v>33084931</v>
      </c>
      <c r="B261" s="168">
        <f t="shared" si="12"/>
        <v>0</v>
      </c>
      <c r="C261" s="168">
        <f t="shared" si="13"/>
        <v>15024249</v>
      </c>
      <c r="E261" s="171">
        <v>33084931</v>
      </c>
      <c r="F261" s="170"/>
      <c r="G261" s="170"/>
      <c r="H261" s="170"/>
      <c r="I261" s="170"/>
      <c r="J261" s="170"/>
      <c r="K261" s="170"/>
      <c r="L261" s="170"/>
      <c r="M261" s="170">
        <v>15024249</v>
      </c>
      <c r="N261" s="170"/>
      <c r="O261" s="170"/>
      <c r="P261" s="170"/>
      <c r="Q261" s="170"/>
      <c r="R261" s="170"/>
      <c r="S261" s="170"/>
      <c r="T261" s="170"/>
      <c r="U261" s="170"/>
      <c r="V261" s="170"/>
      <c r="W261" s="170">
        <v>15024249</v>
      </c>
    </row>
    <row r="262" spans="1:23" x14ac:dyDescent="0.25">
      <c r="A262" s="169">
        <f t="shared" si="11"/>
        <v>33103249</v>
      </c>
      <c r="B262" s="168">
        <f t="shared" si="12"/>
        <v>263455434</v>
      </c>
      <c r="C262" s="168">
        <f t="shared" si="13"/>
        <v>114517878</v>
      </c>
      <c r="E262" s="171">
        <v>33103249</v>
      </c>
      <c r="F262" s="170">
        <v>263455434</v>
      </c>
      <c r="G262" s="170"/>
      <c r="H262" s="170"/>
      <c r="I262" s="170"/>
      <c r="J262" s="170"/>
      <c r="K262" s="170"/>
      <c r="L262" s="170"/>
      <c r="M262" s="170">
        <v>114517878</v>
      </c>
      <c r="N262" s="170"/>
      <c r="O262" s="170"/>
      <c r="P262" s="170"/>
      <c r="Q262" s="170"/>
      <c r="R262" s="170"/>
      <c r="S262" s="170"/>
      <c r="T262" s="170"/>
      <c r="U262" s="170"/>
      <c r="V262" s="170"/>
      <c r="W262" s="170">
        <v>377973312</v>
      </c>
    </row>
    <row r="263" spans="1:23" x14ac:dyDescent="0.25">
      <c r="A263" s="169">
        <f t="shared" si="11"/>
        <v>33104302</v>
      </c>
      <c r="B263" s="168">
        <f t="shared" si="12"/>
        <v>47773314</v>
      </c>
      <c r="C263" s="168">
        <f t="shared" si="13"/>
        <v>0</v>
      </c>
      <c r="E263" s="171">
        <v>33104302</v>
      </c>
      <c r="F263" s="170"/>
      <c r="G263" s="170"/>
      <c r="H263" s="170"/>
      <c r="I263" s="170">
        <v>47773314</v>
      </c>
      <c r="J263" s="170"/>
      <c r="K263" s="170"/>
      <c r="L263" s="170"/>
      <c r="M263" s="170"/>
      <c r="N263" s="170"/>
      <c r="O263" s="170"/>
      <c r="P263" s="170"/>
      <c r="Q263" s="170"/>
      <c r="R263" s="170"/>
      <c r="S263" s="170"/>
      <c r="T263" s="170"/>
      <c r="U263" s="170"/>
      <c r="V263" s="170"/>
      <c r="W263" s="170">
        <v>47773314</v>
      </c>
    </row>
    <row r="264" spans="1:23" x14ac:dyDescent="0.25">
      <c r="A264" s="169">
        <f t="shared" si="11"/>
        <v>33114382</v>
      </c>
      <c r="B264" s="168">
        <f t="shared" si="12"/>
        <v>0</v>
      </c>
      <c r="C264" s="168">
        <f t="shared" si="13"/>
        <v>0</v>
      </c>
      <c r="E264" s="171">
        <v>33114382</v>
      </c>
      <c r="F264" s="170"/>
      <c r="G264" s="170"/>
      <c r="H264" s="170"/>
      <c r="I264" s="170"/>
      <c r="J264" s="170"/>
      <c r="K264" s="170"/>
      <c r="L264" s="170"/>
      <c r="M264" s="170">
        <v>0</v>
      </c>
      <c r="N264" s="170"/>
      <c r="O264" s="170"/>
      <c r="P264" s="170"/>
      <c r="Q264" s="170"/>
      <c r="R264" s="170"/>
      <c r="S264" s="170"/>
      <c r="T264" s="170"/>
      <c r="U264" s="170"/>
      <c r="V264" s="170"/>
      <c r="W264" s="170">
        <v>0</v>
      </c>
    </row>
    <row r="265" spans="1:23" x14ac:dyDescent="0.25">
      <c r="A265" s="169">
        <f t="shared" si="11"/>
        <v>33115914</v>
      </c>
      <c r="B265" s="168">
        <f t="shared" si="12"/>
        <v>0</v>
      </c>
      <c r="C265" s="168">
        <f t="shared" si="13"/>
        <v>0</v>
      </c>
      <c r="E265" s="171">
        <v>33115914</v>
      </c>
      <c r="F265" s="170"/>
      <c r="G265" s="170"/>
      <c r="H265" s="170"/>
      <c r="I265" s="170"/>
      <c r="J265" s="170"/>
      <c r="K265" s="170"/>
      <c r="L265" s="170"/>
      <c r="M265" s="170">
        <v>0</v>
      </c>
      <c r="N265" s="170"/>
      <c r="O265" s="170"/>
      <c r="P265" s="170"/>
      <c r="Q265" s="170"/>
      <c r="R265" s="170"/>
      <c r="S265" s="170"/>
      <c r="T265" s="170"/>
      <c r="U265" s="170"/>
      <c r="V265" s="170"/>
      <c r="W265" s="170">
        <v>0</v>
      </c>
    </row>
    <row r="266" spans="1:23" x14ac:dyDescent="0.25">
      <c r="A266" s="169">
        <f t="shared" si="11"/>
        <v>33117279</v>
      </c>
      <c r="B266" s="168">
        <f t="shared" si="12"/>
        <v>0</v>
      </c>
      <c r="C266" s="168">
        <f t="shared" si="13"/>
        <v>0</v>
      </c>
      <c r="E266" s="171">
        <v>33117279</v>
      </c>
      <c r="F266" s="170"/>
      <c r="G266" s="170"/>
      <c r="H266" s="170"/>
      <c r="I266" s="170"/>
      <c r="J266" s="170"/>
      <c r="K266" s="170"/>
      <c r="L266" s="170"/>
      <c r="M266" s="170">
        <v>0</v>
      </c>
      <c r="N266" s="170"/>
      <c r="O266" s="170"/>
      <c r="P266" s="170"/>
      <c r="Q266" s="170"/>
      <c r="R266" s="170"/>
      <c r="S266" s="170"/>
      <c r="T266" s="170"/>
      <c r="U266" s="170"/>
      <c r="V266" s="170"/>
      <c r="W266" s="170">
        <v>0</v>
      </c>
    </row>
    <row r="267" spans="1:23" x14ac:dyDescent="0.25">
      <c r="A267" s="169">
        <f t="shared" si="11"/>
        <v>33121192</v>
      </c>
      <c r="B267" s="168">
        <f t="shared" si="12"/>
        <v>0</v>
      </c>
      <c r="C267" s="168">
        <f t="shared" si="13"/>
        <v>0</v>
      </c>
      <c r="E267" s="171">
        <v>33121192</v>
      </c>
      <c r="F267" s="170"/>
      <c r="G267" s="170"/>
      <c r="H267" s="170"/>
      <c r="I267" s="170"/>
      <c r="J267" s="170"/>
      <c r="K267" s="170"/>
      <c r="L267" s="170"/>
      <c r="M267" s="170">
        <v>0</v>
      </c>
      <c r="N267" s="170"/>
      <c r="O267" s="170"/>
      <c r="P267" s="170"/>
      <c r="Q267" s="170"/>
      <c r="R267" s="170"/>
      <c r="S267" s="170"/>
      <c r="T267" s="170"/>
      <c r="U267" s="170"/>
      <c r="V267" s="170"/>
      <c r="W267" s="170">
        <v>0</v>
      </c>
    </row>
    <row r="268" spans="1:23" x14ac:dyDescent="0.25">
      <c r="A268" s="169">
        <f t="shared" si="11"/>
        <v>33123643</v>
      </c>
      <c r="B268" s="168">
        <f t="shared" si="12"/>
        <v>0</v>
      </c>
      <c r="C268" s="168">
        <f t="shared" si="13"/>
        <v>0</v>
      </c>
      <c r="E268" s="171">
        <v>33123643</v>
      </c>
      <c r="F268" s="170"/>
      <c r="G268" s="170"/>
      <c r="H268" s="170"/>
      <c r="I268" s="170"/>
      <c r="J268" s="170"/>
      <c r="K268" s="170"/>
      <c r="L268" s="170"/>
      <c r="M268" s="170">
        <v>0</v>
      </c>
      <c r="N268" s="170"/>
      <c r="O268" s="170"/>
      <c r="P268" s="170"/>
      <c r="Q268" s="170"/>
      <c r="R268" s="170"/>
      <c r="S268" s="170"/>
      <c r="T268" s="170"/>
      <c r="U268" s="170"/>
      <c r="V268" s="170"/>
      <c r="W268" s="170">
        <v>0</v>
      </c>
    </row>
    <row r="269" spans="1:23" x14ac:dyDescent="0.25">
      <c r="A269" s="169">
        <f t="shared" si="11"/>
        <v>33125274</v>
      </c>
      <c r="B269" s="168">
        <f t="shared" si="12"/>
        <v>0</v>
      </c>
      <c r="C269" s="168">
        <f t="shared" si="13"/>
        <v>0</v>
      </c>
      <c r="E269" s="171">
        <v>33125274</v>
      </c>
      <c r="F269" s="170"/>
      <c r="G269" s="170"/>
      <c r="H269" s="170"/>
      <c r="I269" s="170"/>
      <c r="J269" s="170"/>
      <c r="K269" s="170"/>
      <c r="L269" s="170"/>
      <c r="M269" s="170">
        <v>0</v>
      </c>
      <c r="N269" s="170"/>
      <c r="O269" s="170"/>
      <c r="P269" s="170"/>
      <c r="Q269" s="170"/>
      <c r="R269" s="170">
        <v>0</v>
      </c>
      <c r="S269" s="170"/>
      <c r="T269" s="170"/>
      <c r="U269" s="170"/>
      <c r="V269" s="170"/>
      <c r="W269" s="170">
        <v>0</v>
      </c>
    </row>
    <row r="270" spans="1:23" x14ac:dyDescent="0.25">
      <c r="A270" s="169">
        <f t="shared" si="11"/>
        <v>33127003</v>
      </c>
      <c r="B270" s="168">
        <f t="shared" si="12"/>
        <v>0</v>
      </c>
      <c r="C270" s="168">
        <f t="shared" si="13"/>
        <v>0</v>
      </c>
      <c r="E270" s="171">
        <v>33127003</v>
      </c>
      <c r="F270" s="170"/>
      <c r="G270" s="170"/>
      <c r="H270" s="170"/>
      <c r="I270" s="170"/>
      <c r="J270" s="170"/>
      <c r="K270" s="170"/>
      <c r="L270" s="170"/>
      <c r="M270" s="170">
        <v>0</v>
      </c>
      <c r="N270" s="170"/>
      <c r="O270" s="170"/>
      <c r="P270" s="170"/>
      <c r="Q270" s="170"/>
      <c r="R270" s="170">
        <v>0</v>
      </c>
      <c r="S270" s="170"/>
      <c r="T270" s="170"/>
      <c r="U270" s="170"/>
      <c r="V270" s="170"/>
      <c r="W270" s="170">
        <v>0</v>
      </c>
    </row>
    <row r="271" spans="1:23" x14ac:dyDescent="0.25">
      <c r="A271" s="169">
        <f t="shared" si="11"/>
        <v>33129951</v>
      </c>
      <c r="B271" s="168">
        <f t="shared" si="12"/>
        <v>0</v>
      </c>
      <c r="C271" s="168">
        <f t="shared" si="13"/>
        <v>0</v>
      </c>
      <c r="E271" s="171">
        <v>33129951</v>
      </c>
      <c r="F271" s="170"/>
      <c r="G271" s="170"/>
      <c r="H271" s="170"/>
      <c r="I271" s="170"/>
      <c r="J271" s="170"/>
      <c r="K271" s="170"/>
      <c r="L271" s="170"/>
      <c r="M271" s="170">
        <v>0</v>
      </c>
      <c r="N271" s="170"/>
      <c r="O271" s="170"/>
      <c r="P271" s="170"/>
      <c r="Q271" s="170"/>
      <c r="R271" s="170"/>
      <c r="S271" s="170"/>
      <c r="T271" s="170"/>
      <c r="U271" s="170"/>
      <c r="V271" s="170"/>
      <c r="W271" s="170">
        <v>0</v>
      </c>
    </row>
    <row r="272" spans="1:23" x14ac:dyDescent="0.25">
      <c r="A272" s="169">
        <f t="shared" si="11"/>
        <v>33129970</v>
      </c>
      <c r="B272" s="168">
        <f t="shared" si="12"/>
        <v>0</v>
      </c>
      <c r="C272" s="168">
        <f t="shared" si="13"/>
        <v>0</v>
      </c>
      <c r="E272" s="171">
        <v>33129970</v>
      </c>
      <c r="F272" s="170"/>
      <c r="G272" s="170"/>
      <c r="H272" s="170"/>
      <c r="I272" s="170"/>
      <c r="J272" s="170"/>
      <c r="K272" s="170"/>
      <c r="L272" s="170"/>
      <c r="M272" s="170">
        <v>0</v>
      </c>
      <c r="N272" s="170"/>
      <c r="O272" s="170"/>
      <c r="P272" s="170"/>
      <c r="Q272" s="170"/>
      <c r="R272" s="170"/>
      <c r="S272" s="170"/>
      <c r="T272" s="170"/>
      <c r="U272" s="170"/>
      <c r="V272" s="170"/>
      <c r="W272" s="170">
        <v>0</v>
      </c>
    </row>
    <row r="273" spans="1:23" x14ac:dyDescent="0.25">
      <c r="A273" s="169">
        <f t="shared" si="11"/>
        <v>33133655</v>
      </c>
      <c r="B273" s="168">
        <f t="shared" si="12"/>
        <v>0</v>
      </c>
      <c r="C273" s="168">
        <f t="shared" si="13"/>
        <v>0</v>
      </c>
      <c r="E273" s="171">
        <v>33133655</v>
      </c>
      <c r="F273" s="170"/>
      <c r="G273" s="170"/>
      <c r="H273" s="170"/>
      <c r="I273" s="170"/>
      <c r="J273" s="170"/>
      <c r="K273" s="170"/>
      <c r="L273" s="170"/>
      <c r="M273" s="170">
        <v>0</v>
      </c>
      <c r="N273" s="170"/>
      <c r="O273" s="170"/>
      <c r="P273" s="170"/>
      <c r="Q273" s="170"/>
      <c r="R273" s="170"/>
      <c r="S273" s="170"/>
      <c r="T273" s="170"/>
      <c r="U273" s="170"/>
      <c r="V273" s="170"/>
      <c r="W273" s="170">
        <v>0</v>
      </c>
    </row>
    <row r="274" spans="1:23" x14ac:dyDescent="0.25">
      <c r="A274" s="169">
        <f t="shared" si="11"/>
        <v>33134556</v>
      </c>
      <c r="B274" s="168">
        <f t="shared" si="12"/>
        <v>0</v>
      </c>
      <c r="C274" s="168">
        <f t="shared" si="13"/>
        <v>0</v>
      </c>
      <c r="E274" s="171">
        <v>33134556</v>
      </c>
      <c r="F274" s="170"/>
      <c r="G274" s="170"/>
      <c r="H274" s="170"/>
      <c r="I274" s="170"/>
      <c r="J274" s="170"/>
      <c r="K274" s="170"/>
      <c r="L274" s="170"/>
      <c r="M274" s="170">
        <v>0</v>
      </c>
      <c r="N274" s="170"/>
      <c r="O274" s="170"/>
      <c r="P274" s="170"/>
      <c r="Q274" s="170"/>
      <c r="R274" s="170"/>
      <c r="S274" s="170"/>
      <c r="T274" s="170"/>
      <c r="U274" s="170"/>
      <c r="V274" s="170"/>
      <c r="W274" s="170">
        <v>0</v>
      </c>
    </row>
    <row r="275" spans="1:23" x14ac:dyDescent="0.25">
      <c r="A275" s="169">
        <f t="shared" si="11"/>
        <v>33134724</v>
      </c>
      <c r="B275" s="168">
        <f t="shared" si="12"/>
        <v>0</v>
      </c>
      <c r="C275" s="168">
        <f t="shared" si="13"/>
        <v>82134068</v>
      </c>
      <c r="E275" s="171">
        <v>33134724</v>
      </c>
      <c r="F275" s="170"/>
      <c r="G275" s="170"/>
      <c r="H275" s="170"/>
      <c r="I275" s="170"/>
      <c r="J275" s="170"/>
      <c r="K275" s="170"/>
      <c r="L275" s="170"/>
      <c r="M275" s="170">
        <v>82134068</v>
      </c>
      <c r="N275" s="170"/>
      <c r="O275" s="170"/>
      <c r="P275" s="170"/>
      <c r="Q275" s="170"/>
      <c r="R275" s="170"/>
      <c r="S275" s="170"/>
      <c r="T275" s="170"/>
      <c r="U275" s="170"/>
      <c r="V275" s="170"/>
      <c r="W275" s="170">
        <v>82134068</v>
      </c>
    </row>
    <row r="276" spans="1:23" x14ac:dyDescent="0.25">
      <c r="A276" s="169">
        <f t="shared" si="11"/>
        <v>33140688</v>
      </c>
      <c r="B276" s="168">
        <f t="shared" si="12"/>
        <v>0</v>
      </c>
      <c r="C276" s="168">
        <f t="shared" si="13"/>
        <v>0</v>
      </c>
      <c r="E276" s="171">
        <v>33140688</v>
      </c>
      <c r="F276" s="170"/>
      <c r="G276" s="170"/>
      <c r="H276" s="170"/>
      <c r="I276" s="170"/>
      <c r="J276" s="170"/>
      <c r="K276" s="170"/>
      <c r="L276" s="170"/>
      <c r="M276" s="170">
        <v>0</v>
      </c>
      <c r="N276" s="170"/>
      <c r="O276" s="170"/>
      <c r="P276" s="170"/>
      <c r="Q276" s="170"/>
      <c r="R276" s="170"/>
      <c r="S276" s="170"/>
      <c r="T276" s="170"/>
      <c r="U276" s="170"/>
      <c r="V276" s="170"/>
      <c r="W276" s="170">
        <v>0</v>
      </c>
    </row>
    <row r="277" spans="1:23" x14ac:dyDescent="0.25">
      <c r="A277" s="169">
        <f t="shared" si="11"/>
        <v>33145610</v>
      </c>
      <c r="B277" s="168">
        <f t="shared" si="12"/>
        <v>0</v>
      </c>
      <c r="C277" s="168">
        <f t="shared" si="13"/>
        <v>58207094</v>
      </c>
      <c r="E277" s="171">
        <v>33145610</v>
      </c>
      <c r="F277" s="170"/>
      <c r="G277" s="170"/>
      <c r="H277" s="170"/>
      <c r="I277" s="170"/>
      <c r="J277" s="170"/>
      <c r="K277" s="170"/>
      <c r="L277" s="170"/>
      <c r="M277" s="170">
        <v>58207094</v>
      </c>
      <c r="N277" s="170"/>
      <c r="O277" s="170"/>
      <c r="P277" s="170"/>
      <c r="Q277" s="170"/>
      <c r="R277" s="170"/>
      <c r="S277" s="170"/>
      <c r="T277" s="170"/>
      <c r="U277" s="170"/>
      <c r="V277" s="170"/>
      <c r="W277" s="170">
        <v>58207094</v>
      </c>
    </row>
    <row r="278" spans="1:23" x14ac:dyDescent="0.25">
      <c r="A278" s="169">
        <f t="shared" si="11"/>
        <v>33149209</v>
      </c>
      <c r="B278" s="168">
        <f t="shared" si="12"/>
        <v>0</v>
      </c>
      <c r="C278" s="168">
        <f t="shared" si="13"/>
        <v>0</v>
      </c>
      <c r="E278" s="171">
        <v>33149209</v>
      </c>
      <c r="F278" s="170"/>
      <c r="G278" s="170"/>
      <c r="H278" s="170"/>
      <c r="I278" s="170"/>
      <c r="J278" s="170"/>
      <c r="K278" s="170"/>
      <c r="L278" s="170"/>
      <c r="M278" s="170"/>
      <c r="N278" s="170"/>
      <c r="O278" s="170"/>
      <c r="P278" s="170"/>
      <c r="Q278" s="170"/>
      <c r="R278" s="170">
        <v>0</v>
      </c>
      <c r="S278" s="170"/>
      <c r="T278" s="170"/>
      <c r="U278" s="170"/>
      <c r="V278" s="170"/>
      <c r="W278" s="170">
        <v>0</v>
      </c>
    </row>
    <row r="279" spans="1:23" x14ac:dyDescent="0.25">
      <c r="A279" s="169">
        <f t="shared" si="11"/>
        <v>33152237</v>
      </c>
      <c r="B279" s="168">
        <f t="shared" si="12"/>
        <v>0</v>
      </c>
      <c r="C279" s="168">
        <f t="shared" si="13"/>
        <v>38100153</v>
      </c>
      <c r="E279" s="171">
        <v>33152237</v>
      </c>
      <c r="F279" s="170"/>
      <c r="G279" s="170"/>
      <c r="H279" s="170"/>
      <c r="I279" s="170"/>
      <c r="J279" s="170"/>
      <c r="K279" s="170"/>
      <c r="L279" s="170"/>
      <c r="M279" s="170">
        <v>38100153</v>
      </c>
      <c r="N279" s="170"/>
      <c r="O279" s="170"/>
      <c r="P279" s="170"/>
      <c r="Q279" s="170"/>
      <c r="R279" s="170"/>
      <c r="S279" s="170"/>
      <c r="T279" s="170"/>
      <c r="U279" s="170"/>
      <c r="V279" s="170"/>
      <c r="W279" s="170">
        <v>38100153</v>
      </c>
    </row>
    <row r="280" spans="1:23" x14ac:dyDescent="0.25">
      <c r="A280" s="169">
        <f t="shared" si="11"/>
        <v>33155143</v>
      </c>
      <c r="B280" s="168">
        <f t="shared" si="12"/>
        <v>0</v>
      </c>
      <c r="C280" s="168">
        <f t="shared" si="13"/>
        <v>0</v>
      </c>
      <c r="E280" s="171">
        <v>33155143</v>
      </c>
      <c r="F280" s="170"/>
      <c r="G280" s="170"/>
      <c r="H280" s="170"/>
      <c r="I280" s="170">
        <v>0</v>
      </c>
      <c r="J280" s="170"/>
      <c r="K280" s="170"/>
      <c r="L280" s="170"/>
      <c r="M280" s="170">
        <v>0</v>
      </c>
      <c r="N280" s="170"/>
      <c r="O280" s="170"/>
      <c r="P280" s="170"/>
      <c r="Q280" s="170"/>
      <c r="R280" s="170"/>
      <c r="S280" s="170"/>
      <c r="T280" s="170"/>
      <c r="U280" s="170"/>
      <c r="V280" s="170"/>
      <c r="W280" s="170">
        <v>0</v>
      </c>
    </row>
    <row r="281" spans="1:23" x14ac:dyDescent="0.25">
      <c r="A281" s="169">
        <f t="shared" si="11"/>
        <v>33155599</v>
      </c>
      <c r="B281" s="168">
        <f t="shared" si="12"/>
        <v>0</v>
      </c>
      <c r="C281" s="168">
        <f t="shared" si="13"/>
        <v>136352843</v>
      </c>
      <c r="E281" s="171">
        <v>33155599</v>
      </c>
      <c r="F281" s="170"/>
      <c r="G281" s="170"/>
      <c r="H281" s="170"/>
      <c r="I281" s="170"/>
      <c r="J281" s="170"/>
      <c r="K281" s="170"/>
      <c r="L281" s="170"/>
      <c r="M281" s="170">
        <v>136352843</v>
      </c>
      <c r="N281" s="170"/>
      <c r="O281" s="170"/>
      <c r="P281" s="170"/>
      <c r="Q281" s="170"/>
      <c r="R281" s="170"/>
      <c r="S281" s="170"/>
      <c r="T281" s="170"/>
      <c r="U281" s="170"/>
      <c r="V281" s="170"/>
      <c r="W281" s="170">
        <v>136352843</v>
      </c>
    </row>
    <row r="282" spans="1:23" x14ac:dyDescent="0.25">
      <c r="A282" s="169">
        <f t="shared" si="11"/>
        <v>33156179</v>
      </c>
      <c r="B282" s="168">
        <f t="shared" si="12"/>
        <v>24961747</v>
      </c>
      <c r="C282" s="168">
        <f t="shared" si="13"/>
        <v>47790365</v>
      </c>
      <c r="E282" s="171">
        <v>33156179</v>
      </c>
      <c r="F282" s="170"/>
      <c r="G282" s="170"/>
      <c r="H282" s="170"/>
      <c r="I282" s="170">
        <v>24961747</v>
      </c>
      <c r="J282" s="170"/>
      <c r="K282" s="170"/>
      <c r="L282" s="170"/>
      <c r="M282" s="170">
        <v>47790365</v>
      </c>
      <c r="N282" s="170"/>
      <c r="O282" s="170"/>
      <c r="P282" s="170"/>
      <c r="Q282" s="170"/>
      <c r="R282" s="170"/>
      <c r="S282" s="170"/>
      <c r="T282" s="170"/>
      <c r="U282" s="170"/>
      <c r="V282" s="170"/>
      <c r="W282" s="170">
        <v>72752112</v>
      </c>
    </row>
    <row r="283" spans="1:23" x14ac:dyDescent="0.25">
      <c r="A283" s="169">
        <f t="shared" si="11"/>
        <v>33156597</v>
      </c>
      <c r="B283" s="168">
        <f t="shared" si="12"/>
        <v>0</v>
      </c>
      <c r="C283" s="168">
        <f t="shared" si="13"/>
        <v>1217163</v>
      </c>
      <c r="E283" s="171">
        <v>33156597</v>
      </c>
      <c r="F283" s="170"/>
      <c r="G283" s="170"/>
      <c r="H283" s="170"/>
      <c r="I283" s="170"/>
      <c r="J283" s="170"/>
      <c r="K283" s="170"/>
      <c r="L283" s="170"/>
      <c r="M283" s="170">
        <v>1217163</v>
      </c>
      <c r="N283" s="170"/>
      <c r="O283" s="170"/>
      <c r="P283" s="170"/>
      <c r="Q283" s="170"/>
      <c r="R283" s="170"/>
      <c r="S283" s="170"/>
      <c r="T283" s="170"/>
      <c r="U283" s="170"/>
      <c r="V283" s="170"/>
      <c r="W283" s="170">
        <v>1217163</v>
      </c>
    </row>
    <row r="284" spans="1:23" x14ac:dyDescent="0.25">
      <c r="A284" s="169">
        <f t="shared" si="11"/>
        <v>33158086</v>
      </c>
      <c r="B284" s="168">
        <f t="shared" si="12"/>
        <v>0</v>
      </c>
      <c r="C284" s="168">
        <f t="shared" si="13"/>
        <v>3135204</v>
      </c>
      <c r="E284" s="171">
        <v>33158086</v>
      </c>
      <c r="F284" s="170"/>
      <c r="G284" s="170"/>
      <c r="H284" s="170"/>
      <c r="I284" s="170"/>
      <c r="J284" s="170"/>
      <c r="K284" s="170"/>
      <c r="L284" s="170"/>
      <c r="M284" s="170">
        <v>3135204</v>
      </c>
      <c r="N284" s="170"/>
      <c r="O284" s="170"/>
      <c r="P284" s="170"/>
      <c r="Q284" s="170"/>
      <c r="R284" s="170"/>
      <c r="S284" s="170"/>
      <c r="T284" s="170"/>
      <c r="U284" s="170"/>
      <c r="V284" s="170"/>
      <c r="W284" s="170">
        <v>3135204</v>
      </c>
    </row>
    <row r="285" spans="1:23" x14ac:dyDescent="0.25">
      <c r="A285" s="169">
        <f t="shared" si="11"/>
        <v>33159809</v>
      </c>
      <c r="B285" s="168">
        <f t="shared" si="12"/>
        <v>0</v>
      </c>
      <c r="C285" s="168">
        <f t="shared" si="13"/>
        <v>16797561</v>
      </c>
      <c r="E285" s="171">
        <v>33159809</v>
      </c>
      <c r="F285" s="170"/>
      <c r="G285" s="170"/>
      <c r="H285" s="170"/>
      <c r="I285" s="170"/>
      <c r="J285" s="170"/>
      <c r="K285" s="170"/>
      <c r="L285" s="170"/>
      <c r="M285" s="170">
        <v>16797561</v>
      </c>
      <c r="N285" s="170"/>
      <c r="O285" s="170"/>
      <c r="P285" s="170"/>
      <c r="Q285" s="170"/>
      <c r="R285" s="170"/>
      <c r="S285" s="170"/>
      <c r="T285" s="170"/>
      <c r="U285" s="170"/>
      <c r="V285" s="170"/>
      <c r="W285" s="170">
        <v>16797561</v>
      </c>
    </row>
    <row r="286" spans="1:23" x14ac:dyDescent="0.25">
      <c r="A286" s="169">
        <f t="shared" si="11"/>
        <v>33159890</v>
      </c>
      <c r="B286" s="168">
        <f t="shared" si="12"/>
        <v>0</v>
      </c>
      <c r="C286" s="168">
        <f t="shared" si="13"/>
        <v>9091104</v>
      </c>
      <c r="E286" s="171">
        <v>33159890</v>
      </c>
      <c r="F286" s="170"/>
      <c r="G286" s="170"/>
      <c r="H286" s="170"/>
      <c r="I286" s="170"/>
      <c r="J286" s="170"/>
      <c r="K286" s="170"/>
      <c r="L286" s="170"/>
      <c r="M286" s="170">
        <v>9091104</v>
      </c>
      <c r="N286" s="170"/>
      <c r="O286" s="170"/>
      <c r="P286" s="170"/>
      <c r="Q286" s="170"/>
      <c r="R286" s="170"/>
      <c r="S286" s="170"/>
      <c r="T286" s="170"/>
      <c r="U286" s="170"/>
      <c r="V286" s="170"/>
      <c r="W286" s="170">
        <v>9091104</v>
      </c>
    </row>
    <row r="287" spans="1:23" x14ac:dyDescent="0.25">
      <c r="A287" s="169">
        <f t="shared" si="11"/>
        <v>33227378</v>
      </c>
      <c r="B287" s="168">
        <f t="shared" si="12"/>
        <v>0</v>
      </c>
      <c r="C287" s="168">
        <f t="shared" si="13"/>
        <v>16348494</v>
      </c>
      <c r="E287" s="171">
        <v>33227378</v>
      </c>
      <c r="F287" s="170"/>
      <c r="G287" s="170"/>
      <c r="H287" s="170"/>
      <c r="I287" s="170"/>
      <c r="J287" s="170"/>
      <c r="K287" s="170"/>
      <c r="L287" s="170"/>
      <c r="M287" s="170">
        <v>16348494</v>
      </c>
      <c r="N287" s="170"/>
      <c r="O287" s="170"/>
      <c r="P287" s="170"/>
      <c r="Q287" s="170"/>
      <c r="R287" s="170"/>
      <c r="S287" s="170"/>
      <c r="T287" s="170"/>
      <c r="U287" s="170"/>
      <c r="V287" s="170"/>
      <c r="W287" s="170">
        <v>16348494</v>
      </c>
    </row>
    <row r="288" spans="1:23" x14ac:dyDescent="0.25">
      <c r="A288" s="169">
        <f t="shared" si="11"/>
        <v>33282768</v>
      </c>
      <c r="B288" s="168">
        <f t="shared" si="12"/>
        <v>0</v>
      </c>
      <c r="C288" s="168">
        <f t="shared" si="13"/>
        <v>16177</v>
      </c>
      <c r="E288" s="171">
        <v>33282768</v>
      </c>
      <c r="F288" s="170"/>
      <c r="G288" s="170"/>
      <c r="H288" s="170"/>
      <c r="I288" s="170"/>
      <c r="J288" s="170"/>
      <c r="K288" s="170"/>
      <c r="L288" s="170"/>
      <c r="M288" s="170">
        <v>16177</v>
      </c>
      <c r="N288" s="170"/>
      <c r="O288" s="170"/>
      <c r="P288" s="170"/>
      <c r="Q288" s="170"/>
      <c r="R288" s="170"/>
      <c r="S288" s="170"/>
      <c r="T288" s="170"/>
      <c r="U288" s="170"/>
      <c r="V288" s="170"/>
      <c r="W288" s="170">
        <v>16177</v>
      </c>
    </row>
    <row r="289" spans="1:23" x14ac:dyDescent="0.25">
      <c r="A289" s="169">
        <f t="shared" si="11"/>
        <v>33285756</v>
      </c>
      <c r="B289" s="168">
        <f t="shared" si="12"/>
        <v>0</v>
      </c>
      <c r="C289" s="168">
        <f t="shared" si="13"/>
        <v>0</v>
      </c>
      <c r="E289" s="171">
        <v>33285756</v>
      </c>
      <c r="F289" s="170"/>
      <c r="G289" s="170"/>
      <c r="H289" s="170"/>
      <c r="I289" s="170"/>
      <c r="J289" s="170"/>
      <c r="K289" s="170"/>
      <c r="L289" s="170"/>
      <c r="M289" s="170">
        <v>0</v>
      </c>
      <c r="N289" s="170"/>
      <c r="O289" s="170"/>
      <c r="P289" s="170"/>
      <c r="Q289" s="170"/>
      <c r="R289" s="170"/>
      <c r="S289" s="170"/>
      <c r="T289" s="170"/>
      <c r="U289" s="170"/>
      <c r="V289" s="170"/>
      <c r="W289" s="170">
        <v>0</v>
      </c>
    </row>
    <row r="290" spans="1:23" x14ac:dyDescent="0.25">
      <c r="A290" s="169">
        <f t="shared" si="11"/>
        <v>33286022</v>
      </c>
      <c r="B290" s="168">
        <f t="shared" si="12"/>
        <v>0</v>
      </c>
      <c r="C290" s="168">
        <f t="shared" si="13"/>
        <v>0</v>
      </c>
      <c r="E290" s="171">
        <v>33286022</v>
      </c>
      <c r="F290" s="170"/>
      <c r="G290" s="170"/>
      <c r="H290" s="170"/>
      <c r="I290" s="170">
        <v>0</v>
      </c>
      <c r="J290" s="170"/>
      <c r="K290" s="170"/>
      <c r="L290" s="170"/>
      <c r="M290" s="170">
        <v>0</v>
      </c>
      <c r="N290" s="170"/>
      <c r="O290" s="170"/>
      <c r="P290" s="170"/>
      <c r="Q290" s="170"/>
      <c r="R290" s="170"/>
      <c r="S290" s="170"/>
      <c r="T290" s="170"/>
      <c r="U290" s="170"/>
      <c r="V290" s="170"/>
      <c r="W290" s="170">
        <v>0</v>
      </c>
    </row>
    <row r="291" spans="1:23" x14ac:dyDescent="0.25">
      <c r="A291" s="169">
        <f t="shared" ref="A291:A354" si="14">+E291</f>
        <v>33286087</v>
      </c>
      <c r="B291" s="168">
        <f t="shared" ref="B291:B354" si="15">+SUM(F291:L291)</f>
        <v>0</v>
      </c>
      <c r="C291" s="168">
        <f t="shared" ref="C291:C354" si="16">+W291-B291</f>
        <v>0</v>
      </c>
      <c r="E291" s="171">
        <v>33286087</v>
      </c>
      <c r="F291" s="170"/>
      <c r="G291" s="170"/>
      <c r="H291" s="170"/>
      <c r="I291" s="170"/>
      <c r="J291" s="170"/>
      <c r="K291" s="170"/>
      <c r="L291" s="170"/>
      <c r="M291" s="170">
        <v>0</v>
      </c>
      <c r="N291" s="170"/>
      <c r="O291" s="170"/>
      <c r="P291" s="170"/>
      <c r="Q291" s="170"/>
      <c r="R291" s="170"/>
      <c r="S291" s="170"/>
      <c r="T291" s="170"/>
      <c r="U291" s="170"/>
      <c r="V291" s="170"/>
      <c r="W291" s="170">
        <v>0</v>
      </c>
    </row>
    <row r="292" spans="1:23" x14ac:dyDescent="0.25">
      <c r="A292" s="169">
        <f t="shared" si="14"/>
        <v>33332684</v>
      </c>
      <c r="B292" s="168">
        <f t="shared" si="15"/>
        <v>0</v>
      </c>
      <c r="C292" s="168">
        <f t="shared" si="16"/>
        <v>2618401</v>
      </c>
      <c r="E292" s="171">
        <v>33332684</v>
      </c>
      <c r="F292" s="170"/>
      <c r="G292" s="170"/>
      <c r="H292" s="170"/>
      <c r="I292" s="170"/>
      <c r="J292" s="170"/>
      <c r="K292" s="170"/>
      <c r="L292" s="170"/>
      <c r="M292" s="170">
        <v>2618401</v>
      </c>
      <c r="N292" s="170"/>
      <c r="O292" s="170"/>
      <c r="P292" s="170"/>
      <c r="Q292" s="170"/>
      <c r="R292" s="170"/>
      <c r="S292" s="170"/>
      <c r="T292" s="170"/>
      <c r="U292" s="170"/>
      <c r="V292" s="170"/>
      <c r="W292" s="170">
        <v>2618401</v>
      </c>
    </row>
    <row r="293" spans="1:23" x14ac:dyDescent="0.25">
      <c r="A293" s="169">
        <f t="shared" si="14"/>
        <v>33333084</v>
      </c>
      <c r="B293" s="168">
        <f t="shared" si="15"/>
        <v>0</v>
      </c>
      <c r="C293" s="168">
        <f t="shared" si="16"/>
        <v>4481362</v>
      </c>
      <c r="E293" s="171">
        <v>33333084</v>
      </c>
      <c r="F293" s="170"/>
      <c r="G293" s="170"/>
      <c r="H293" s="170"/>
      <c r="I293" s="170"/>
      <c r="J293" s="170"/>
      <c r="K293" s="170"/>
      <c r="L293" s="170"/>
      <c r="M293" s="170">
        <v>4481362</v>
      </c>
      <c r="N293" s="170"/>
      <c r="O293" s="170"/>
      <c r="P293" s="170"/>
      <c r="Q293" s="170"/>
      <c r="R293" s="170"/>
      <c r="S293" s="170"/>
      <c r="T293" s="170"/>
      <c r="U293" s="170"/>
      <c r="V293" s="170"/>
      <c r="W293" s="170">
        <v>4481362</v>
      </c>
    </row>
    <row r="294" spans="1:23" x14ac:dyDescent="0.25">
      <c r="A294" s="169">
        <f t="shared" si="14"/>
        <v>33334384</v>
      </c>
      <c r="B294" s="168">
        <f t="shared" si="15"/>
        <v>0</v>
      </c>
      <c r="C294" s="168">
        <f t="shared" si="16"/>
        <v>45614080</v>
      </c>
      <c r="E294" s="171">
        <v>33334384</v>
      </c>
      <c r="F294" s="170"/>
      <c r="G294" s="170"/>
      <c r="H294" s="170"/>
      <c r="I294" s="170"/>
      <c r="J294" s="170"/>
      <c r="K294" s="170"/>
      <c r="L294" s="170"/>
      <c r="M294" s="170">
        <v>45368760</v>
      </c>
      <c r="N294" s="170"/>
      <c r="O294" s="170"/>
      <c r="P294" s="170"/>
      <c r="Q294" s="170"/>
      <c r="R294" s="170">
        <v>245320</v>
      </c>
      <c r="S294" s="170"/>
      <c r="T294" s="170"/>
      <c r="U294" s="170"/>
      <c r="V294" s="170"/>
      <c r="W294" s="170">
        <v>45614080</v>
      </c>
    </row>
    <row r="295" spans="1:23" x14ac:dyDescent="0.25">
      <c r="A295" s="169">
        <f t="shared" si="14"/>
        <v>33337995</v>
      </c>
      <c r="B295" s="168">
        <f t="shared" si="15"/>
        <v>0</v>
      </c>
      <c r="C295" s="168">
        <f t="shared" si="16"/>
        <v>78889798</v>
      </c>
      <c r="E295" s="171">
        <v>33337995</v>
      </c>
      <c r="F295" s="170"/>
      <c r="G295" s="170"/>
      <c r="H295" s="170"/>
      <c r="I295" s="170"/>
      <c r="J295" s="170"/>
      <c r="K295" s="170"/>
      <c r="L295" s="170"/>
      <c r="M295" s="170">
        <v>78889798</v>
      </c>
      <c r="N295" s="170"/>
      <c r="O295" s="170"/>
      <c r="P295" s="170"/>
      <c r="Q295" s="170"/>
      <c r="R295" s="170"/>
      <c r="S295" s="170"/>
      <c r="T295" s="170"/>
      <c r="U295" s="170"/>
      <c r="V295" s="170"/>
      <c r="W295" s="170">
        <v>78889798</v>
      </c>
    </row>
    <row r="296" spans="1:23" x14ac:dyDescent="0.25">
      <c r="A296" s="169">
        <f t="shared" si="14"/>
        <v>33357728</v>
      </c>
      <c r="B296" s="168">
        <f t="shared" si="15"/>
        <v>0</v>
      </c>
      <c r="C296" s="168">
        <f t="shared" si="16"/>
        <v>208581</v>
      </c>
      <c r="E296" s="171">
        <v>33357728</v>
      </c>
      <c r="F296" s="170"/>
      <c r="G296" s="170"/>
      <c r="H296" s="170"/>
      <c r="I296" s="170"/>
      <c r="J296" s="170"/>
      <c r="K296" s="170"/>
      <c r="L296" s="170"/>
      <c r="M296" s="170">
        <v>208581</v>
      </c>
      <c r="N296" s="170"/>
      <c r="O296" s="170"/>
      <c r="P296" s="170"/>
      <c r="Q296" s="170"/>
      <c r="R296" s="170"/>
      <c r="S296" s="170"/>
      <c r="T296" s="170"/>
      <c r="U296" s="170"/>
      <c r="V296" s="170"/>
      <c r="W296" s="170">
        <v>208581</v>
      </c>
    </row>
    <row r="297" spans="1:23" x14ac:dyDescent="0.25">
      <c r="A297" s="169">
        <f t="shared" si="14"/>
        <v>34965569</v>
      </c>
      <c r="B297" s="168">
        <f t="shared" si="15"/>
        <v>0</v>
      </c>
      <c r="C297" s="168">
        <f t="shared" si="16"/>
        <v>0</v>
      </c>
      <c r="E297" s="171">
        <v>34965569</v>
      </c>
      <c r="F297" s="170"/>
      <c r="G297" s="170"/>
      <c r="H297" s="170"/>
      <c r="I297" s="170"/>
      <c r="J297" s="170"/>
      <c r="K297" s="170"/>
      <c r="L297" s="170"/>
      <c r="M297" s="170">
        <v>0</v>
      </c>
      <c r="N297" s="170"/>
      <c r="O297" s="170"/>
      <c r="P297" s="170"/>
      <c r="Q297" s="170"/>
      <c r="R297" s="170"/>
      <c r="S297" s="170"/>
      <c r="T297" s="170"/>
      <c r="U297" s="170"/>
      <c r="V297" s="170"/>
      <c r="W297" s="170">
        <v>0</v>
      </c>
    </row>
    <row r="298" spans="1:23" x14ac:dyDescent="0.25">
      <c r="A298" s="169">
        <f t="shared" si="14"/>
        <v>34973304</v>
      </c>
      <c r="B298" s="168">
        <f t="shared" si="15"/>
        <v>0</v>
      </c>
      <c r="C298" s="168">
        <f t="shared" si="16"/>
        <v>38157069</v>
      </c>
      <c r="E298" s="171">
        <v>34973304</v>
      </c>
      <c r="F298" s="170"/>
      <c r="G298" s="170"/>
      <c r="H298" s="170"/>
      <c r="I298" s="170"/>
      <c r="J298" s="170"/>
      <c r="K298" s="170"/>
      <c r="L298" s="170"/>
      <c r="M298" s="170"/>
      <c r="N298" s="170"/>
      <c r="O298" s="170"/>
      <c r="P298" s="170"/>
      <c r="Q298" s="170"/>
      <c r="R298" s="170">
        <v>38157069</v>
      </c>
      <c r="S298" s="170"/>
      <c r="T298" s="170"/>
      <c r="U298" s="170"/>
      <c r="V298" s="170"/>
      <c r="W298" s="170">
        <v>38157069</v>
      </c>
    </row>
    <row r="299" spans="1:23" x14ac:dyDescent="0.25">
      <c r="A299" s="169">
        <f t="shared" si="14"/>
        <v>34982543</v>
      </c>
      <c r="B299" s="168">
        <f t="shared" si="15"/>
        <v>0</v>
      </c>
      <c r="C299" s="168">
        <f t="shared" si="16"/>
        <v>0</v>
      </c>
      <c r="E299" s="171">
        <v>34982543</v>
      </c>
      <c r="F299" s="170"/>
      <c r="G299" s="170"/>
      <c r="H299" s="170"/>
      <c r="I299" s="170"/>
      <c r="J299" s="170"/>
      <c r="K299" s="170"/>
      <c r="L299" s="170"/>
      <c r="M299" s="170">
        <v>0</v>
      </c>
      <c r="N299" s="170"/>
      <c r="O299" s="170"/>
      <c r="P299" s="170"/>
      <c r="Q299" s="170"/>
      <c r="R299" s="170"/>
      <c r="S299" s="170"/>
      <c r="T299" s="170"/>
      <c r="U299" s="170"/>
      <c r="V299" s="170"/>
      <c r="W299" s="170">
        <v>0</v>
      </c>
    </row>
    <row r="300" spans="1:23" x14ac:dyDescent="0.25">
      <c r="A300" s="169">
        <f t="shared" si="14"/>
        <v>35466297</v>
      </c>
      <c r="B300" s="168">
        <f t="shared" si="15"/>
        <v>0</v>
      </c>
      <c r="C300" s="168">
        <f t="shared" si="16"/>
        <v>88944110</v>
      </c>
      <c r="E300" s="171">
        <v>35466297</v>
      </c>
      <c r="F300" s="170"/>
      <c r="G300" s="170"/>
      <c r="H300" s="170"/>
      <c r="I300" s="170"/>
      <c r="J300" s="170"/>
      <c r="K300" s="170"/>
      <c r="L300" s="170"/>
      <c r="M300" s="170">
        <v>38487598</v>
      </c>
      <c r="N300" s="170"/>
      <c r="O300" s="170"/>
      <c r="P300" s="170"/>
      <c r="Q300" s="170"/>
      <c r="R300" s="170">
        <v>50456512</v>
      </c>
      <c r="S300" s="170"/>
      <c r="T300" s="170"/>
      <c r="U300" s="170"/>
      <c r="V300" s="170"/>
      <c r="W300" s="170">
        <v>88944110</v>
      </c>
    </row>
    <row r="301" spans="1:23" x14ac:dyDescent="0.25">
      <c r="A301" s="169">
        <f t="shared" si="14"/>
        <v>36529540</v>
      </c>
      <c r="B301" s="168">
        <f t="shared" si="15"/>
        <v>0</v>
      </c>
      <c r="C301" s="168">
        <f t="shared" si="16"/>
        <v>9700387</v>
      </c>
      <c r="E301" s="171">
        <v>36529540</v>
      </c>
      <c r="F301" s="170"/>
      <c r="G301" s="170"/>
      <c r="H301" s="170"/>
      <c r="I301" s="170"/>
      <c r="J301" s="170"/>
      <c r="K301" s="170"/>
      <c r="L301" s="170"/>
      <c r="M301" s="170">
        <v>9700387</v>
      </c>
      <c r="N301" s="170"/>
      <c r="O301" s="170"/>
      <c r="P301" s="170"/>
      <c r="Q301" s="170"/>
      <c r="R301" s="170"/>
      <c r="S301" s="170"/>
      <c r="T301" s="170"/>
      <c r="U301" s="170"/>
      <c r="V301" s="170"/>
      <c r="W301" s="170">
        <v>9700387</v>
      </c>
    </row>
    <row r="302" spans="1:23" x14ac:dyDescent="0.25">
      <c r="A302" s="169">
        <f t="shared" si="14"/>
        <v>37549247</v>
      </c>
      <c r="B302" s="168">
        <f t="shared" si="15"/>
        <v>0</v>
      </c>
      <c r="C302" s="168">
        <f t="shared" si="16"/>
        <v>4397185</v>
      </c>
      <c r="E302" s="171">
        <v>37549247</v>
      </c>
      <c r="F302" s="170"/>
      <c r="G302" s="170"/>
      <c r="H302" s="170"/>
      <c r="I302" s="170"/>
      <c r="J302" s="170"/>
      <c r="K302" s="170"/>
      <c r="L302" s="170"/>
      <c r="M302" s="170">
        <v>4397185</v>
      </c>
      <c r="N302" s="170"/>
      <c r="O302" s="170"/>
      <c r="P302" s="170"/>
      <c r="Q302" s="170"/>
      <c r="R302" s="170"/>
      <c r="S302" s="170"/>
      <c r="T302" s="170"/>
      <c r="U302" s="170"/>
      <c r="V302" s="170"/>
      <c r="W302" s="170">
        <v>4397185</v>
      </c>
    </row>
    <row r="303" spans="1:23" x14ac:dyDescent="0.25">
      <c r="A303" s="169">
        <f t="shared" si="14"/>
        <v>39011279</v>
      </c>
      <c r="B303" s="168">
        <f t="shared" si="15"/>
        <v>0</v>
      </c>
      <c r="C303" s="168">
        <f t="shared" si="16"/>
        <v>0</v>
      </c>
      <c r="E303" s="171">
        <v>39011279</v>
      </c>
      <c r="F303" s="170"/>
      <c r="G303" s="170"/>
      <c r="H303" s="170"/>
      <c r="I303" s="170"/>
      <c r="J303" s="170"/>
      <c r="K303" s="170"/>
      <c r="L303" s="170"/>
      <c r="M303" s="170">
        <v>0</v>
      </c>
      <c r="N303" s="170"/>
      <c r="O303" s="170"/>
      <c r="P303" s="170"/>
      <c r="Q303" s="170"/>
      <c r="R303" s="170"/>
      <c r="S303" s="170"/>
      <c r="T303" s="170"/>
      <c r="U303" s="170"/>
      <c r="V303" s="170"/>
      <c r="W303" s="170">
        <v>0</v>
      </c>
    </row>
    <row r="304" spans="1:23" x14ac:dyDescent="0.25">
      <c r="A304" s="169">
        <f t="shared" si="14"/>
        <v>39091140</v>
      </c>
      <c r="B304" s="168">
        <f t="shared" si="15"/>
        <v>0</v>
      </c>
      <c r="C304" s="168">
        <f t="shared" si="16"/>
        <v>0</v>
      </c>
      <c r="E304" s="171">
        <v>39091140</v>
      </c>
      <c r="F304" s="170"/>
      <c r="G304" s="170"/>
      <c r="H304" s="170"/>
      <c r="I304" s="170">
        <v>0</v>
      </c>
      <c r="J304" s="170"/>
      <c r="K304" s="170"/>
      <c r="L304" s="170"/>
      <c r="M304" s="170"/>
      <c r="N304" s="170"/>
      <c r="O304" s="170"/>
      <c r="P304" s="170"/>
      <c r="Q304" s="170"/>
      <c r="R304" s="170"/>
      <c r="S304" s="170"/>
      <c r="T304" s="170"/>
      <c r="U304" s="170"/>
      <c r="V304" s="170"/>
      <c r="W304" s="170">
        <v>0</v>
      </c>
    </row>
    <row r="305" spans="1:23" x14ac:dyDescent="0.25">
      <c r="A305" s="169">
        <f t="shared" si="14"/>
        <v>40794531</v>
      </c>
      <c r="B305" s="168">
        <f t="shared" si="15"/>
        <v>0</v>
      </c>
      <c r="C305" s="168">
        <f t="shared" si="16"/>
        <v>0</v>
      </c>
      <c r="E305" s="171">
        <v>40794531</v>
      </c>
      <c r="F305" s="170"/>
      <c r="G305" s="170"/>
      <c r="H305" s="170"/>
      <c r="I305" s="170"/>
      <c r="J305" s="170"/>
      <c r="K305" s="170"/>
      <c r="L305" s="170"/>
      <c r="M305" s="170">
        <v>0</v>
      </c>
      <c r="N305" s="170"/>
      <c r="O305" s="170"/>
      <c r="P305" s="170"/>
      <c r="Q305" s="170"/>
      <c r="R305" s="170"/>
      <c r="S305" s="170"/>
      <c r="T305" s="170"/>
      <c r="U305" s="170"/>
      <c r="V305" s="170"/>
      <c r="W305" s="170">
        <v>0</v>
      </c>
    </row>
    <row r="306" spans="1:23" x14ac:dyDescent="0.25">
      <c r="A306" s="169">
        <f t="shared" si="14"/>
        <v>41692834</v>
      </c>
      <c r="B306" s="168">
        <f t="shared" si="15"/>
        <v>25340425</v>
      </c>
      <c r="C306" s="168">
        <f t="shared" si="16"/>
        <v>29457695</v>
      </c>
      <c r="E306" s="171">
        <v>41692834</v>
      </c>
      <c r="F306" s="170">
        <v>25340425</v>
      </c>
      <c r="G306" s="170"/>
      <c r="H306" s="170"/>
      <c r="I306" s="170"/>
      <c r="J306" s="170"/>
      <c r="K306" s="170"/>
      <c r="L306" s="170"/>
      <c r="M306" s="170">
        <v>29457695</v>
      </c>
      <c r="N306" s="170"/>
      <c r="O306" s="170"/>
      <c r="P306" s="170"/>
      <c r="Q306" s="170"/>
      <c r="R306" s="170"/>
      <c r="S306" s="170"/>
      <c r="T306" s="170"/>
      <c r="U306" s="170"/>
      <c r="V306" s="170"/>
      <c r="W306" s="170">
        <v>54798120</v>
      </c>
    </row>
    <row r="307" spans="1:23" x14ac:dyDescent="0.25">
      <c r="A307" s="169">
        <f t="shared" si="14"/>
        <v>41952854</v>
      </c>
      <c r="B307" s="168">
        <f t="shared" si="15"/>
        <v>0</v>
      </c>
      <c r="C307" s="168">
        <f t="shared" si="16"/>
        <v>9023151</v>
      </c>
      <c r="E307" s="171">
        <v>41952854</v>
      </c>
      <c r="F307" s="170"/>
      <c r="G307" s="170"/>
      <c r="H307" s="170"/>
      <c r="I307" s="170"/>
      <c r="J307" s="170"/>
      <c r="K307" s="170"/>
      <c r="L307" s="170"/>
      <c r="M307" s="170">
        <v>9023151</v>
      </c>
      <c r="N307" s="170"/>
      <c r="O307" s="170"/>
      <c r="P307" s="170"/>
      <c r="Q307" s="170"/>
      <c r="R307" s="170"/>
      <c r="S307" s="170"/>
      <c r="T307" s="170"/>
      <c r="U307" s="170"/>
      <c r="V307" s="170"/>
      <c r="W307" s="170">
        <v>9023151</v>
      </c>
    </row>
    <row r="308" spans="1:23" x14ac:dyDescent="0.25">
      <c r="A308" s="169">
        <f t="shared" si="14"/>
        <v>43018568</v>
      </c>
      <c r="B308" s="168">
        <f t="shared" si="15"/>
        <v>0</v>
      </c>
      <c r="C308" s="168">
        <f t="shared" si="16"/>
        <v>29043323</v>
      </c>
      <c r="E308" s="171">
        <v>43018568</v>
      </c>
      <c r="F308" s="170"/>
      <c r="G308" s="170"/>
      <c r="H308" s="170"/>
      <c r="I308" s="170"/>
      <c r="J308" s="170"/>
      <c r="K308" s="170"/>
      <c r="L308" s="170"/>
      <c r="M308" s="170">
        <v>29043323</v>
      </c>
      <c r="N308" s="170"/>
      <c r="O308" s="170"/>
      <c r="P308" s="170"/>
      <c r="Q308" s="170"/>
      <c r="R308" s="170"/>
      <c r="S308" s="170"/>
      <c r="T308" s="170"/>
      <c r="U308" s="170"/>
      <c r="V308" s="170"/>
      <c r="W308" s="170">
        <v>29043323</v>
      </c>
    </row>
    <row r="309" spans="1:23" x14ac:dyDescent="0.25">
      <c r="A309" s="169">
        <f t="shared" si="14"/>
        <v>43064295</v>
      </c>
      <c r="B309" s="168">
        <f t="shared" si="15"/>
        <v>0</v>
      </c>
      <c r="C309" s="168">
        <f t="shared" si="16"/>
        <v>33289543</v>
      </c>
      <c r="E309" s="171">
        <v>43064295</v>
      </c>
      <c r="F309" s="170"/>
      <c r="G309" s="170"/>
      <c r="H309" s="170"/>
      <c r="I309" s="170"/>
      <c r="J309" s="170"/>
      <c r="K309" s="170"/>
      <c r="L309" s="170"/>
      <c r="M309" s="170">
        <v>32852072</v>
      </c>
      <c r="N309" s="170"/>
      <c r="O309" s="170"/>
      <c r="P309" s="170"/>
      <c r="Q309" s="170"/>
      <c r="R309" s="170">
        <v>437471</v>
      </c>
      <c r="S309" s="170"/>
      <c r="T309" s="170"/>
      <c r="U309" s="170"/>
      <c r="V309" s="170"/>
      <c r="W309" s="170">
        <v>33289543</v>
      </c>
    </row>
    <row r="310" spans="1:23" x14ac:dyDescent="0.25">
      <c r="A310" s="169">
        <f t="shared" si="14"/>
        <v>45422323</v>
      </c>
      <c r="B310" s="168">
        <f t="shared" si="15"/>
        <v>0</v>
      </c>
      <c r="C310" s="168">
        <f t="shared" si="16"/>
        <v>987935</v>
      </c>
      <c r="E310" s="171">
        <v>45422323</v>
      </c>
      <c r="F310" s="170"/>
      <c r="G310" s="170"/>
      <c r="H310" s="170"/>
      <c r="I310" s="170"/>
      <c r="J310" s="170"/>
      <c r="K310" s="170"/>
      <c r="L310" s="170"/>
      <c r="M310" s="170">
        <v>987935</v>
      </c>
      <c r="N310" s="170"/>
      <c r="O310" s="170"/>
      <c r="P310" s="170"/>
      <c r="Q310" s="170"/>
      <c r="R310" s="170"/>
      <c r="S310" s="170"/>
      <c r="T310" s="170"/>
      <c r="U310" s="170"/>
      <c r="V310" s="170"/>
      <c r="W310" s="170">
        <v>987935</v>
      </c>
    </row>
    <row r="311" spans="1:23" x14ac:dyDescent="0.25">
      <c r="A311" s="169">
        <f t="shared" si="14"/>
        <v>45424168</v>
      </c>
      <c r="B311" s="168">
        <f t="shared" si="15"/>
        <v>0</v>
      </c>
      <c r="C311" s="168">
        <f t="shared" si="16"/>
        <v>6125395</v>
      </c>
      <c r="E311" s="171">
        <v>45424168</v>
      </c>
      <c r="F311" s="170"/>
      <c r="G311" s="170"/>
      <c r="H311" s="170"/>
      <c r="I311" s="170"/>
      <c r="J311" s="170"/>
      <c r="K311" s="170"/>
      <c r="L311" s="170"/>
      <c r="M311" s="170">
        <v>6125395</v>
      </c>
      <c r="N311" s="170"/>
      <c r="O311" s="170"/>
      <c r="P311" s="170"/>
      <c r="Q311" s="170"/>
      <c r="R311" s="170"/>
      <c r="S311" s="170"/>
      <c r="T311" s="170"/>
      <c r="U311" s="170"/>
      <c r="V311" s="170"/>
      <c r="W311" s="170">
        <v>6125395</v>
      </c>
    </row>
    <row r="312" spans="1:23" x14ac:dyDescent="0.25">
      <c r="A312" s="169">
        <f t="shared" si="14"/>
        <v>45424469</v>
      </c>
      <c r="B312" s="168">
        <f t="shared" si="15"/>
        <v>0</v>
      </c>
      <c r="C312" s="168">
        <f t="shared" si="16"/>
        <v>0</v>
      </c>
      <c r="E312" s="171">
        <v>45424469</v>
      </c>
      <c r="F312" s="170"/>
      <c r="G312" s="170"/>
      <c r="H312" s="170"/>
      <c r="I312" s="170"/>
      <c r="J312" s="170"/>
      <c r="K312" s="170"/>
      <c r="L312" s="170"/>
      <c r="M312" s="170">
        <v>0</v>
      </c>
      <c r="N312" s="170"/>
      <c r="O312" s="170"/>
      <c r="P312" s="170"/>
      <c r="Q312" s="170"/>
      <c r="R312" s="170"/>
      <c r="S312" s="170"/>
      <c r="T312" s="170"/>
      <c r="U312" s="170"/>
      <c r="V312" s="170"/>
      <c r="W312" s="170">
        <v>0</v>
      </c>
    </row>
    <row r="313" spans="1:23" x14ac:dyDescent="0.25">
      <c r="A313" s="169">
        <f t="shared" si="14"/>
        <v>45424485</v>
      </c>
      <c r="B313" s="168">
        <f t="shared" si="15"/>
        <v>0</v>
      </c>
      <c r="C313" s="168">
        <f t="shared" si="16"/>
        <v>51805486</v>
      </c>
      <c r="E313" s="171">
        <v>45424485</v>
      </c>
      <c r="F313" s="170"/>
      <c r="G313" s="170"/>
      <c r="H313" s="170"/>
      <c r="I313" s="170"/>
      <c r="J313" s="170"/>
      <c r="K313" s="170"/>
      <c r="L313" s="170"/>
      <c r="M313" s="170">
        <v>51805486</v>
      </c>
      <c r="N313" s="170"/>
      <c r="O313" s="170"/>
      <c r="P313" s="170"/>
      <c r="Q313" s="170"/>
      <c r="R313" s="170"/>
      <c r="S313" s="170"/>
      <c r="T313" s="170"/>
      <c r="U313" s="170"/>
      <c r="V313" s="170"/>
      <c r="W313" s="170">
        <v>51805486</v>
      </c>
    </row>
    <row r="314" spans="1:23" x14ac:dyDescent="0.25">
      <c r="A314" s="169">
        <f t="shared" si="14"/>
        <v>45426336</v>
      </c>
      <c r="B314" s="168">
        <f t="shared" si="15"/>
        <v>0</v>
      </c>
      <c r="C314" s="168">
        <f t="shared" si="16"/>
        <v>1540551</v>
      </c>
      <c r="E314" s="171">
        <v>45426336</v>
      </c>
      <c r="F314" s="170"/>
      <c r="G314" s="170"/>
      <c r="H314" s="170"/>
      <c r="I314" s="170"/>
      <c r="J314" s="170"/>
      <c r="K314" s="170"/>
      <c r="L314" s="170"/>
      <c r="M314" s="170"/>
      <c r="N314" s="170"/>
      <c r="O314" s="170"/>
      <c r="P314" s="170"/>
      <c r="Q314" s="170"/>
      <c r="R314" s="170">
        <v>1540551</v>
      </c>
      <c r="S314" s="170"/>
      <c r="T314" s="170"/>
      <c r="U314" s="170"/>
      <c r="V314" s="170"/>
      <c r="W314" s="170">
        <v>1540551</v>
      </c>
    </row>
    <row r="315" spans="1:23" x14ac:dyDescent="0.25">
      <c r="A315" s="169">
        <f t="shared" si="14"/>
        <v>45426341</v>
      </c>
      <c r="B315" s="168">
        <f t="shared" si="15"/>
        <v>83321105</v>
      </c>
      <c r="C315" s="168">
        <f t="shared" si="16"/>
        <v>74296564</v>
      </c>
      <c r="E315" s="171">
        <v>45426341</v>
      </c>
      <c r="F315" s="170">
        <v>83321105</v>
      </c>
      <c r="G315" s="170"/>
      <c r="H315" s="170"/>
      <c r="I315" s="170"/>
      <c r="J315" s="170"/>
      <c r="K315" s="170"/>
      <c r="L315" s="170"/>
      <c r="M315" s="170">
        <v>74296564</v>
      </c>
      <c r="N315" s="170"/>
      <c r="O315" s="170"/>
      <c r="P315" s="170"/>
      <c r="Q315" s="170"/>
      <c r="R315" s="170"/>
      <c r="S315" s="170"/>
      <c r="T315" s="170"/>
      <c r="U315" s="170"/>
      <c r="V315" s="170"/>
      <c r="W315" s="170">
        <v>157617669</v>
      </c>
    </row>
    <row r="316" spans="1:23" x14ac:dyDescent="0.25">
      <c r="A316" s="169">
        <f t="shared" si="14"/>
        <v>45426658</v>
      </c>
      <c r="B316" s="168">
        <f t="shared" si="15"/>
        <v>0</v>
      </c>
      <c r="C316" s="168">
        <f t="shared" si="16"/>
        <v>15269101</v>
      </c>
      <c r="E316" s="171">
        <v>45426658</v>
      </c>
      <c r="F316" s="170"/>
      <c r="G316" s="170"/>
      <c r="H316" s="170"/>
      <c r="I316" s="170"/>
      <c r="J316" s="170"/>
      <c r="K316" s="170"/>
      <c r="L316" s="170"/>
      <c r="M316" s="170">
        <v>3390415</v>
      </c>
      <c r="N316" s="170"/>
      <c r="O316" s="170"/>
      <c r="P316" s="170"/>
      <c r="Q316" s="170"/>
      <c r="R316" s="170">
        <v>11878686</v>
      </c>
      <c r="S316" s="170"/>
      <c r="T316" s="170"/>
      <c r="U316" s="170"/>
      <c r="V316" s="170"/>
      <c r="W316" s="170">
        <v>15269101</v>
      </c>
    </row>
    <row r="317" spans="1:23" x14ac:dyDescent="0.25">
      <c r="A317" s="169">
        <f t="shared" si="14"/>
        <v>45427337</v>
      </c>
      <c r="B317" s="168">
        <f t="shared" si="15"/>
        <v>0</v>
      </c>
      <c r="C317" s="168">
        <f t="shared" si="16"/>
        <v>63831250</v>
      </c>
      <c r="E317" s="171">
        <v>45427337</v>
      </c>
      <c r="F317" s="170"/>
      <c r="G317" s="170"/>
      <c r="H317" s="170"/>
      <c r="I317" s="170"/>
      <c r="J317" s="170"/>
      <c r="K317" s="170"/>
      <c r="L317" s="170"/>
      <c r="M317" s="170">
        <v>63831250</v>
      </c>
      <c r="N317" s="170"/>
      <c r="O317" s="170"/>
      <c r="P317" s="170"/>
      <c r="Q317" s="170"/>
      <c r="R317" s="170"/>
      <c r="S317" s="170"/>
      <c r="T317" s="170"/>
      <c r="U317" s="170"/>
      <c r="V317" s="170"/>
      <c r="W317" s="170">
        <v>63831250</v>
      </c>
    </row>
    <row r="318" spans="1:23" x14ac:dyDescent="0.25">
      <c r="A318" s="169">
        <f t="shared" si="14"/>
        <v>45428581</v>
      </c>
      <c r="B318" s="168">
        <f t="shared" si="15"/>
        <v>0</v>
      </c>
      <c r="C318" s="168">
        <f t="shared" si="16"/>
        <v>905753</v>
      </c>
      <c r="E318" s="171">
        <v>45428581</v>
      </c>
      <c r="F318" s="170"/>
      <c r="G318" s="170"/>
      <c r="H318" s="170"/>
      <c r="I318" s="170"/>
      <c r="J318" s="170"/>
      <c r="K318" s="170"/>
      <c r="L318" s="170"/>
      <c r="M318" s="170">
        <v>905753</v>
      </c>
      <c r="N318" s="170"/>
      <c r="O318" s="170"/>
      <c r="P318" s="170"/>
      <c r="Q318" s="170"/>
      <c r="R318" s="170"/>
      <c r="S318" s="170"/>
      <c r="T318" s="170"/>
      <c r="U318" s="170"/>
      <c r="V318" s="170"/>
      <c r="W318" s="170">
        <v>905753</v>
      </c>
    </row>
    <row r="319" spans="1:23" x14ac:dyDescent="0.25">
      <c r="A319" s="169">
        <f t="shared" si="14"/>
        <v>45430509</v>
      </c>
      <c r="B319" s="168">
        <f t="shared" si="15"/>
        <v>0</v>
      </c>
      <c r="C319" s="168">
        <f t="shared" si="16"/>
        <v>5144856</v>
      </c>
      <c r="E319" s="171">
        <v>45430509</v>
      </c>
      <c r="F319" s="170"/>
      <c r="G319" s="170"/>
      <c r="H319" s="170"/>
      <c r="I319" s="170"/>
      <c r="J319" s="170"/>
      <c r="K319" s="170"/>
      <c r="L319" s="170"/>
      <c r="M319" s="170">
        <v>5144856</v>
      </c>
      <c r="N319" s="170"/>
      <c r="O319" s="170"/>
      <c r="P319" s="170"/>
      <c r="Q319" s="170"/>
      <c r="R319" s="170"/>
      <c r="S319" s="170"/>
      <c r="T319" s="170"/>
      <c r="U319" s="170"/>
      <c r="V319" s="170"/>
      <c r="W319" s="170">
        <v>5144856</v>
      </c>
    </row>
    <row r="320" spans="1:23" x14ac:dyDescent="0.25">
      <c r="A320" s="169">
        <f t="shared" si="14"/>
        <v>45431720</v>
      </c>
      <c r="B320" s="168">
        <f t="shared" si="15"/>
        <v>0</v>
      </c>
      <c r="C320" s="168">
        <f t="shared" si="16"/>
        <v>815141</v>
      </c>
      <c r="E320" s="171">
        <v>45431720</v>
      </c>
      <c r="F320" s="170"/>
      <c r="G320" s="170"/>
      <c r="H320" s="170"/>
      <c r="I320" s="170"/>
      <c r="J320" s="170"/>
      <c r="K320" s="170"/>
      <c r="L320" s="170"/>
      <c r="M320" s="170"/>
      <c r="N320" s="170"/>
      <c r="O320" s="170"/>
      <c r="P320" s="170"/>
      <c r="Q320" s="170"/>
      <c r="R320" s="170"/>
      <c r="S320" s="170"/>
      <c r="T320" s="170"/>
      <c r="U320" s="170">
        <v>815141</v>
      </c>
      <c r="V320" s="170"/>
      <c r="W320" s="170">
        <v>815141</v>
      </c>
    </row>
    <row r="321" spans="1:23" x14ac:dyDescent="0.25">
      <c r="A321" s="169">
        <f t="shared" si="14"/>
        <v>45432824</v>
      </c>
      <c r="B321" s="168">
        <f t="shared" si="15"/>
        <v>0</v>
      </c>
      <c r="C321" s="168">
        <f t="shared" si="16"/>
        <v>2502887</v>
      </c>
      <c r="E321" s="171">
        <v>45432824</v>
      </c>
      <c r="F321" s="170"/>
      <c r="G321" s="170"/>
      <c r="H321" s="170"/>
      <c r="I321" s="170"/>
      <c r="J321" s="170"/>
      <c r="K321" s="170"/>
      <c r="L321" s="170"/>
      <c r="M321" s="170">
        <v>2502887</v>
      </c>
      <c r="N321" s="170"/>
      <c r="O321" s="170"/>
      <c r="P321" s="170"/>
      <c r="Q321" s="170"/>
      <c r="R321" s="170"/>
      <c r="S321" s="170"/>
      <c r="T321" s="170"/>
      <c r="U321" s="170"/>
      <c r="V321" s="170"/>
      <c r="W321" s="170">
        <v>2502887</v>
      </c>
    </row>
    <row r="322" spans="1:23" x14ac:dyDescent="0.25">
      <c r="A322" s="169">
        <f t="shared" si="14"/>
        <v>45433154</v>
      </c>
      <c r="B322" s="168">
        <f t="shared" si="15"/>
        <v>0</v>
      </c>
      <c r="C322" s="168">
        <f t="shared" si="16"/>
        <v>35192930</v>
      </c>
      <c r="E322" s="171">
        <v>45433154</v>
      </c>
      <c r="F322" s="170"/>
      <c r="G322" s="170"/>
      <c r="H322" s="170"/>
      <c r="I322" s="170"/>
      <c r="J322" s="170"/>
      <c r="K322" s="170"/>
      <c r="L322" s="170"/>
      <c r="M322" s="170">
        <v>35192930</v>
      </c>
      <c r="N322" s="170"/>
      <c r="O322" s="170"/>
      <c r="P322" s="170"/>
      <c r="Q322" s="170"/>
      <c r="R322" s="170"/>
      <c r="S322" s="170"/>
      <c r="T322" s="170"/>
      <c r="U322" s="170"/>
      <c r="V322" s="170"/>
      <c r="W322" s="170">
        <v>35192930</v>
      </c>
    </row>
    <row r="323" spans="1:23" x14ac:dyDescent="0.25">
      <c r="A323" s="169">
        <f t="shared" si="14"/>
        <v>45433231</v>
      </c>
      <c r="B323" s="168">
        <f t="shared" si="15"/>
        <v>0</v>
      </c>
      <c r="C323" s="168">
        <f t="shared" si="16"/>
        <v>81901431</v>
      </c>
      <c r="E323" s="171">
        <v>45433231</v>
      </c>
      <c r="F323" s="170"/>
      <c r="G323" s="170"/>
      <c r="H323" s="170"/>
      <c r="I323" s="170"/>
      <c r="J323" s="170"/>
      <c r="K323" s="170"/>
      <c r="L323" s="170"/>
      <c r="M323" s="170">
        <v>81901431</v>
      </c>
      <c r="N323" s="170"/>
      <c r="O323" s="170"/>
      <c r="P323" s="170"/>
      <c r="Q323" s="170"/>
      <c r="R323" s="170"/>
      <c r="S323" s="170"/>
      <c r="T323" s="170"/>
      <c r="U323" s="170"/>
      <c r="V323" s="170"/>
      <c r="W323" s="170">
        <v>81901431</v>
      </c>
    </row>
    <row r="324" spans="1:23" x14ac:dyDescent="0.25">
      <c r="A324" s="169">
        <f t="shared" si="14"/>
        <v>45436141</v>
      </c>
      <c r="B324" s="168">
        <f t="shared" si="15"/>
        <v>0</v>
      </c>
      <c r="C324" s="168">
        <f t="shared" si="16"/>
        <v>0</v>
      </c>
      <c r="E324" s="171">
        <v>45436141</v>
      </c>
      <c r="F324" s="170"/>
      <c r="G324" s="170"/>
      <c r="H324" s="170"/>
      <c r="I324" s="170"/>
      <c r="J324" s="170"/>
      <c r="K324" s="170"/>
      <c r="L324" s="170"/>
      <c r="M324" s="170">
        <v>0</v>
      </c>
      <c r="N324" s="170"/>
      <c r="O324" s="170"/>
      <c r="P324" s="170"/>
      <c r="Q324" s="170"/>
      <c r="R324" s="170"/>
      <c r="S324" s="170"/>
      <c r="T324" s="170"/>
      <c r="U324" s="170"/>
      <c r="V324" s="170"/>
      <c r="W324" s="170">
        <v>0</v>
      </c>
    </row>
    <row r="325" spans="1:23" x14ac:dyDescent="0.25">
      <c r="A325" s="169">
        <f t="shared" si="14"/>
        <v>45437308</v>
      </c>
      <c r="B325" s="168">
        <f t="shared" si="15"/>
        <v>0</v>
      </c>
      <c r="C325" s="168">
        <f t="shared" si="16"/>
        <v>37886806</v>
      </c>
      <c r="E325" s="171">
        <v>45437308</v>
      </c>
      <c r="F325" s="170"/>
      <c r="G325" s="170"/>
      <c r="H325" s="170"/>
      <c r="I325" s="170"/>
      <c r="J325" s="170"/>
      <c r="K325" s="170"/>
      <c r="L325" s="170"/>
      <c r="M325" s="170">
        <v>37886806</v>
      </c>
      <c r="N325" s="170"/>
      <c r="O325" s="170"/>
      <c r="P325" s="170"/>
      <c r="Q325" s="170"/>
      <c r="R325" s="170"/>
      <c r="S325" s="170"/>
      <c r="T325" s="170"/>
      <c r="U325" s="170"/>
      <c r="V325" s="170"/>
      <c r="W325" s="170">
        <v>37886806</v>
      </c>
    </row>
    <row r="326" spans="1:23" x14ac:dyDescent="0.25">
      <c r="A326" s="169">
        <f t="shared" si="14"/>
        <v>45438222</v>
      </c>
      <c r="B326" s="168">
        <f t="shared" si="15"/>
        <v>0</v>
      </c>
      <c r="C326" s="168">
        <f t="shared" si="16"/>
        <v>5114759</v>
      </c>
      <c r="E326" s="171">
        <v>45438222</v>
      </c>
      <c r="F326" s="170"/>
      <c r="G326" s="170"/>
      <c r="H326" s="170"/>
      <c r="I326" s="170"/>
      <c r="J326" s="170"/>
      <c r="K326" s="170"/>
      <c r="L326" s="170"/>
      <c r="M326" s="170">
        <v>5114759</v>
      </c>
      <c r="N326" s="170"/>
      <c r="O326" s="170"/>
      <c r="P326" s="170"/>
      <c r="Q326" s="170"/>
      <c r="R326" s="170"/>
      <c r="S326" s="170"/>
      <c r="T326" s="170"/>
      <c r="U326" s="170"/>
      <c r="V326" s="170"/>
      <c r="W326" s="170">
        <v>5114759</v>
      </c>
    </row>
    <row r="327" spans="1:23" x14ac:dyDescent="0.25">
      <c r="A327" s="169">
        <f t="shared" si="14"/>
        <v>45439438</v>
      </c>
      <c r="B327" s="168">
        <f t="shared" si="15"/>
        <v>0</v>
      </c>
      <c r="C327" s="168">
        <f t="shared" si="16"/>
        <v>0</v>
      </c>
      <c r="E327" s="171">
        <v>45439438</v>
      </c>
      <c r="F327" s="170"/>
      <c r="G327" s="170"/>
      <c r="H327" s="170"/>
      <c r="I327" s="170"/>
      <c r="J327" s="170"/>
      <c r="K327" s="170"/>
      <c r="L327" s="170"/>
      <c r="M327" s="170">
        <v>0</v>
      </c>
      <c r="N327" s="170"/>
      <c r="O327" s="170"/>
      <c r="P327" s="170"/>
      <c r="Q327" s="170"/>
      <c r="R327" s="170"/>
      <c r="S327" s="170"/>
      <c r="T327" s="170"/>
      <c r="U327" s="170"/>
      <c r="V327" s="170"/>
      <c r="W327" s="170">
        <v>0</v>
      </c>
    </row>
    <row r="328" spans="1:23" x14ac:dyDescent="0.25">
      <c r="A328" s="169">
        <f t="shared" si="14"/>
        <v>45440658</v>
      </c>
      <c r="B328" s="168">
        <f t="shared" si="15"/>
        <v>0</v>
      </c>
      <c r="C328" s="168">
        <f t="shared" si="16"/>
        <v>0</v>
      </c>
      <c r="E328" s="171">
        <v>45440658</v>
      </c>
      <c r="F328" s="170"/>
      <c r="G328" s="170"/>
      <c r="H328" s="170"/>
      <c r="I328" s="170"/>
      <c r="J328" s="170"/>
      <c r="K328" s="170"/>
      <c r="L328" s="170"/>
      <c r="M328" s="170">
        <v>0</v>
      </c>
      <c r="N328" s="170"/>
      <c r="O328" s="170"/>
      <c r="P328" s="170"/>
      <c r="Q328" s="170"/>
      <c r="R328" s="170"/>
      <c r="S328" s="170"/>
      <c r="T328" s="170"/>
      <c r="U328" s="170"/>
      <c r="V328" s="170"/>
      <c r="W328" s="170">
        <v>0</v>
      </c>
    </row>
    <row r="329" spans="1:23" x14ac:dyDescent="0.25">
      <c r="A329" s="169">
        <f t="shared" si="14"/>
        <v>45444298</v>
      </c>
      <c r="B329" s="168">
        <f t="shared" si="15"/>
        <v>0</v>
      </c>
      <c r="C329" s="168">
        <f t="shared" si="16"/>
        <v>142010802</v>
      </c>
      <c r="E329" s="171">
        <v>45444298</v>
      </c>
      <c r="F329" s="170"/>
      <c r="G329" s="170"/>
      <c r="H329" s="170"/>
      <c r="I329" s="170"/>
      <c r="J329" s="170"/>
      <c r="K329" s="170"/>
      <c r="L329" s="170"/>
      <c r="M329" s="170">
        <v>142010802</v>
      </c>
      <c r="N329" s="170"/>
      <c r="O329" s="170"/>
      <c r="P329" s="170"/>
      <c r="Q329" s="170"/>
      <c r="R329" s="170"/>
      <c r="S329" s="170"/>
      <c r="T329" s="170"/>
      <c r="U329" s="170"/>
      <c r="V329" s="170"/>
      <c r="W329" s="170">
        <v>142010802</v>
      </c>
    </row>
    <row r="330" spans="1:23" x14ac:dyDescent="0.25">
      <c r="A330" s="169">
        <f t="shared" si="14"/>
        <v>45445984</v>
      </c>
      <c r="B330" s="168">
        <f t="shared" si="15"/>
        <v>0</v>
      </c>
      <c r="C330" s="168">
        <f t="shared" si="16"/>
        <v>37821828</v>
      </c>
      <c r="E330" s="171">
        <v>45445984</v>
      </c>
      <c r="F330" s="170"/>
      <c r="G330" s="170"/>
      <c r="H330" s="170"/>
      <c r="I330" s="170"/>
      <c r="J330" s="170"/>
      <c r="K330" s="170"/>
      <c r="L330" s="170"/>
      <c r="M330" s="170">
        <v>37821828</v>
      </c>
      <c r="N330" s="170"/>
      <c r="O330" s="170"/>
      <c r="P330" s="170"/>
      <c r="Q330" s="170"/>
      <c r="R330" s="170"/>
      <c r="S330" s="170"/>
      <c r="T330" s="170"/>
      <c r="U330" s="170"/>
      <c r="V330" s="170"/>
      <c r="W330" s="170">
        <v>37821828</v>
      </c>
    </row>
    <row r="331" spans="1:23" x14ac:dyDescent="0.25">
      <c r="A331" s="169">
        <f t="shared" si="14"/>
        <v>45447978</v>
      </c>
      <c r="B331" s="168">
        <f t="shared" si="15"/>
        <v>0</v>
      </c>
      <c r="C331" s="168">
        <f t="shared" si="16"/>
        <v>27172366</v>
      </c>
      <c r="E331" s="171">
        <v>45447978</v>
      </c>
      <c r="F331" s="170"/>
      <c r="G331" s="170"/>
      <c r="H331" s="170"/>
      <c r="I331" s="170"/>
      <c r="J331" s="170"/>
      <c r="K331" s="170"/>
      <c r="L331" s="170"/>
      <c r="M331" s="170">
        <v>27172366</v>
      </c>
      <c r="N331" s="170"/>
      <c r="O331" s="170"/>
      <c r="P331" s="170"/>
      <c r="Q331" s="170"/>
      <c r="R331" s="170"/>
      <c r="S331" s="170"/>
      <c r="T331" s="170"/>
      <c r="U331" s="170"/>
      <c r="V331" s="170"/>
      <c r="W331" s="170">
        <v>27172366</v>
      </c>
    </row>
    <row r="332" spans="1:23" x14ac:dyDescent="0.25">
      <c r="A332" s="169">
        <f t="shared" si="14"/>
        <v>45448934</v>
      </c>
      <c r="B332" s="168">
        <f t="shared" si="15"/>
        <v>110859929</v>
      </c>
      <c r="C332" s="168">
        <f t="shared" si="16"/>
        <v>1035657</v>
      </c>
      <c r="E332" s="171">
        <v>45448934</v>
      </c>
      <c r="F332" s="170">
        <v>24590462</v>
      </c>
      <c r="G332" s="170"/>
      <c r="H332" s="170"/>
      <c r="I332" s="170">
        <v>30157976</v>
      </c>
      <c r="J332" s="170"/>
      <c r="K332" s="170">
        <v>56111491</v>
      </c>
      <c r="L332" s="170"/>
      <c r="M332" s="170">
        <v>1035657</v>
      </c>
      <c r="N332" s="170"/>
      <c r="O332" s="170"/>
      <c r="P332" s="170"/>
      <c r="Q332" s="170"/>
      <c r="R332" s="170"/>
      <c r="S332" s="170"/>
      <c r="T332" s="170"/>
      <c r="U332" s="170"/>
      <c r="V332" s="170"/>
      <c r="W332" s="170">
        <v>111895586</v>
      </c>
    </row>
    <row r="333" spans="1:23" x14ac:dyDescent="0.25">
      <c r="A333" s="169">
        <f t="shared" si="14"/>
        <v>45449842</v>
      </c>
      <c r="B333" s="168">
        <f t="shared" si="15"/>
        <v>0</v>
      </c>
      <c r="C333" s="168">
        <f t="shared" si="16"/>
        <v>67365331</v>
      </c>
      <c r="E333" s="171">
        <v>45449842</v>
      </c>
      <c r="F333" s="170"/>
      <c r="G333" s="170"/>
      <c r="H333" s="170"/>
      <c r="I333" s="170"/>
      <c r="J333" s="170"/>
      <c r="K333" s="170"/>
      <c r="L333" s="170"/>
      <c r="M333" s="170">
        <v>67365331</v>
      </c>
      <c r="N333" s="170"/>
      <c r="O333" s="170"/>
      <c r="P333" s="170"/>
      <c r="Q333" s="170"/>
      <c r="R333" s="170"/>
      <c r="S333" s="170"/>
      <c r="T333" s="170"/>
      <c r="U333" s="170"/>
      <c r="V333" s="170"/>
      <c r="W333" s="170">
        <v>67365331</v>
      </c>
    </row>
    <row r="334" spans="1:23" x14ac:dyDescent="0.25">
      <c r="A334" s="169">
        <f t="shared" si="14"/>
        <v>45450553</v>
      </c>
      <c r="B334" s="168">
        <f t="shared" si="15"/>
        <v>0</v>
      </c>
      <c r="C334" s="168">
        <f t="shared" si="16"/>
        <v>11920161</v>
      </c>
      <c r="E334" s="171">
        <v>45450553</v>
      </c>
      <c r="F334" s="170"/>
      <c r="G334" s="170"/>
      <c r="H334" s="170"/>
      <c r="I334" s="170"/>
      <c r="J334" s="170"/>
      <c r="K334" s="170"/>
      <c r="L334" s="170"/>
      <c r="M334" s="170">
        <v>11920161</v>
      </c>
      <c r="N334" s="170"/>
      <c r="O334" s="170"/>
      <c r="P334" s="170"/>
      <c r="Q334" s="170"/>
      <c r="R334" s="170"/>
      <c r="S334" s="170"/>
      <c r="T334" s="170"/>
      <c r="U334" s="170"/>
      <c r="V334" s="170"/>
      <c r="W334" s="170">
        <v>11920161</v>
      </c>
    </row>
    <row r="335" spans="1:23" x14ac:dyDescent="0.25">
      <c r="A335" s="169">
        <f t="shared" si="14"/>
        <v>45450892</v>
      </c>
      <c r="B335" s="168">
        <f t="shared" si="15"/>
        <v>0</v>
      </c>
      <c r="C335" s="168">
        <f t="shared" si="16"/>
        <v>0</v>
      </c>
      <c r="E335" s="171">
        <v>45450892</v>
      </c>
      <c r="F335" s="170"/>
      <c r="G335" s="170"/>
      <c r="H335" s="170"/>
      <c r="I335" s="170"/>
      <c r="J335" s="170"/>
      <c r="K335" s="170"/>
      <c r="L335" s="170"/>
      <c r="M335" s="170">
        <v>0</v>
      </c>
      <c r="N335" s="170"/>
      <c r="O335" s="170"/>
      <c r="P335" s="170"/>
      <c r="Q335" s="170"/>
      <c r="R335" s="170"/>
      <c r="S335" s="170"/>
      <c r="T335" s="170"/>
      <c r="U335" s="170"/>
      <c r="V335" s="170"/>
      <c r="W335" s="170">
        <v>0</v>
      </c>
    </row>
    <row r="336" spans="1:23" x14ac:dyDescent="0.25">
      <c r="A336" s="169">
        <f t="shared" si="14"/>
        <v>45451025</v>
      </c>
      <c r="B336" s="168">
        <f t="shared" si="15"/>
        <v>0</v>
      </c>
      <c r="C336" s="168">
        <f t="shared" si="16"/>
        <v>2551915</v>
      </c>
      <c r="E336" s="171">
        <v>45451025</v>
      </c>
      <c r="F336" s="170"/>
      <c r="G336" s="170"/>
      <c r="H336" s="170"/>
      <c r="I336" s="170"/>
      <c r="J336" s="170"/>
      <c r="K336" s="170"/>
      <c r="L336" s="170"/>
      <c r="M336" s="170"/>
      <c r="N336" s="170"/>
      <c r="O336" s="170">
        <v>2551915</v>
      </c>
      <c r="P336" s="170"/>
      <c r="Q336" s="170"/>
      <c r="R336" s="170"/>
      <c r="S336" s="170"/>
      <c r="T336" s="170"/>
      <c r="U336" s="170"/>
      <c r="V336" s="170"/>
      <c r="W336" s="170">
        <v>2551915</v>
      </c>
    </row>
    <row r="337" spans="1:23" x14ac:dyDescent="0.25">
      <c r="A337" s="169">
        <f t="shared" si="14"/>
        <v>45451823</v>
      </c>
      <c r="B337" s="168">
        <f t="shared" si="15"/>
        <v>0</v>
      </c>
      <c r="C337" s="168">
        <f t="shared" si="16"/>
        <v>0</v>
      </c>
      <c r="E337" s="171">
        <v>45451823</v>
      </c>
      <c r="F337" s="170"/>
      <c r="G337" s="170"/>
      <c r="H337" s="170"/>
      <c r="I337" s="170"/>
      <c r="J337" s="170"/>
      <c r="K337" s="170"/>
      <c r="L337" s="170"/>
      <c r="M337" s="170">
        <v>0</v>
      </c>
      <c r="N337" s="170"/>
      <c r="O337" s="170"/>
      <c r="P337" s="170"/>
      <c r="Q337" s="170"/>
      <c r="R337" s="170"/>
      <c r="S337" s="170"/>
      <c r="T337" s="170"/>
      <c r="U337" s="170"/>
      <c r="V337" s="170"/>
      <c r="W337" s="170">
        <v>0</v>
      </c>
    </row>
    <row r="338" spans="1:23" x14ac:dyDescent="0.25">
      <c r="A338" s="169">
        <f t="shared" si="14"/>
        <v>45453521</v>
      </c>
      <c r="B338" s="168">
        <f t="shared" si="15"/>
        <v>0</v>
      </c>
      <c r="C338" s="168">
        <f t="shared" si="16"/>
        <v>11621942</v>
      </c>
      <c r="E338" s="171">
        <v>45453521</v>
      </c>
      <c r="F338" s="170"/>
      <c r="G338" s="170"/>
      <c r="H338" s="170"/>
      <c r="I338" s="170"/>
      <c r="J338" s="170"/>
      <c r="K338" s="170"/>
      <c r="L338" s="170"/>
      <c r="M338" s="170">
        <v>11621942</v>
      </c>
      <c r="N338" s="170"/>
      <c r="O338" s="170"/>
      <c r="P338" s="170"/>
      <c r="Q338" s="170"/>
      <c r="R338" s="170"/>
      <c r="S338" s="170"/>
      <c r="T338" s="170"/>
      <c r="U338" s="170"/>
      <c r="V338" s="170"/>
      <c r="W338" s="170">
        <v>11621942</v>
      </c>
    </row>
    <row r="339" spans="1:23" x14ac:dyDescent="0.25">
      <c r="A339" s="169">
        <f t="shared" si="14"/>
        <v>45457546</v>
      </c>
      <c r="B339" s="168">
        <f t="shared" si="15"/>
        <v>0</v>
      </c>
      <c r="C339" s="168">
        <f t="shared" si="16"/>
        <v>43520176</v>
      </c>
      <c r="E339" s="171">
        <v>45457546</v>
      </c>
      <c r="F339" s="170"/>
      <c r="G339" s="170"/>
      <c r="H339" s="170"/>
      <c r="I339" s="170"/>
      <c r="J339" s="170"/>
      <c r="K339" s="170"/>
      <c r="L339" s="170"/>
      <c r="M339" s="170">
        <v>43520176</v>
      </c>
      <c r="N339" s="170"/>
      <c r="O339" s="170"/>
      <c r="P339" s="170"/>
      <c r="Q339" s="170"/>
      <c r="R339" s="170"/>
      <c r="S339" s="170"/>
      <c r="T339" s="170"/>
      <c r="U339" s="170"/>
      <c r="V339" s="170"/>
      <c r="W339" s="170">
        <v>43520176</v>
      </c>
    </row>
    <row r="340" spans="1:23" x14ac:dyDescent="0.25">
      <c r="A340" s="169">
        <f t="shared" si="14"/>
        <v>45458251</v>
      </c>
      <c r="B340" s="168">
        <f t="shared" si="15"/>
        <v>0</v>
      </c>
      <c r="C340" s="168">
        <f t="shared" si="16"/>
        <v>0</v>
      </c>
      <c r="E340" s="171">
        <v>45458251</v>
      </c>
      <c r="F340" s="170">
        <v>0</v>
      </c>
      <c r="G340" s="170"/>
      <c r="H340" s="170"/>
      <c r="I340" s="170"/>
      <c r="J340" s="170"/>
      <c r="K340" s="170"/>
      <c r="L340" s="170"/>
      <c r="M340" s="170">
        <v>0</v>
      </c>
      <c r="N340" s="170"/>
      <c r="O340" s="170"/>
      <c r="P340" s="170"/>
      <c r="Q340" s="170"/>
      <c r="R340" s="170"/>
      <c r="S340" s="170"/>
      <c r="T340" s="170"/>
      <c r="U340" s="170"/>
      <c r="V340" s="170"/>
      <c r="W340" s="170">
        <v>0</v>
      </c>
    </row>
    <row r="341" spans="1:23" x14ac:dyDescent="0.25">
      <c r="A341" s="169">
        <f t="shared" si="14"/>
        <v>45461692</v>
      </c>
      <c r="B341" s="168">
        <f t="shared" si="15"/>
        <v>0</v>
      </c>
      <c r="C341" s="168">
        <f t="shared" si="16"/>
        <v>8014689</v>
      </c>
      <c r="E341" s="171">
        <v>45461692</v>
      </c>
      <c r="F341" s="170"/>
      <c r="G341" s="170"/>
      <c r="H341" s="170"/>
      <c r="I341" s="170"/>
      <c r="J341" s="170"/>
      <c r="K341" s="170"/>
      <c r="L341" s="170"/>
      <c r="M341" s="170">
        <v>8014689</v>
      </c>
      <c r="N341" s="170"/>
      <c r="O341" s="170"/>
      <c r="P341" s="170"/>
      <c r="Q341" s="170"/>
      <c r="R341" s="170"/>
      <c r="S341" s="170"/>
      <c r="T341" s="170"/>
      <c r="U341" s="170"/>
      <c r="V341" s="170"/>
      <c r="W341" s="170">
        <v>8014689</v>
      </c>
    </row>
    <row r="342" spans="1:23" x14ac:dyDescent="0.25">
      <c r="A342" s="169">
        <f t="shared" si="14"/>
        <v>45464289</v>
      </c>
      <c r="B342" s="168">
        <f t="shared" si="15"/>
        <v>0</v>
      </c>
      <c r="C342" s="168">
        <f t="shared" si="16"/>
        <v>18141423</v>
      </c>
      <c r="E342" s="171">
        <v>45464289</v>
      </c>
      <c r="F342" s="170"/>
      <c r="G342" s="170"/>
      <c r="H342" s="170"/>
      <c r="I342" s="170"/>
      <c r="J342" s="170"/>
      <c r="K342" s="170"/>
      <c r="L342" s="170"/>
      <c r="M342" s="170"/>
      <c r="N342" s="170"/>
      <c r="O342" s="170">
        <v>18141423</v>
      </c>
      <c r="P342" s="170"/>
      <c r="Q342" s="170"/>
      <c r="R342" s="170"/>
      <c r="S342" s="170"/>
      <c r="T342" s="170"/>
      <c r="U342" s="170"/>
      <c r="V342" s="170"/>
      <c r="W342" s="170">
        <v>18141423</v>
      </c>
    </row>
    <row r="343" spans="1:23" x14ac:dyDescent="0.25">
      <c r="A343" s="169">
        <f t="shared" si="14"/>
        <v>45465498</v>
      </c>
      <c r="B343" s="168">
        <f t="shared" si="15"/>
        <v>0</v>
      </c>
      <c r="C343" s="168">
        <f t="shared" si="16"/>
        <v>648670</v>
      </c>
      <c r="E343" s="171">
        <v>45465498</v>
      </c>
      <c r="F343" s="170"/>
      <c r="G343" s="170"/>
      <c r="H343" s="170"/>
      <c r="I343" s="170"/>
      <c r="J343" s="170"/>
      <c r="K343" s="170"/>
      <c r="L343" s="170"/>
      <c r="M343" s="170">
        <v>648670</v>
      </c>
      <c r="N343" s="170"/>
      <c r="O343" s="170"/>
      <c r="P343" s="170"/>
      <c r="Q343" s="170"/>
      <c r="R343" s="170"/>
      <c r="S343" s="170"/>
      <c r="T343" s="170"/>
      <c r="U343" s="170"/>
      <c r="V343" s="170"/>
      <c r="W343" s="170">
        <v>648670</v>
      </c>
    </row>
    <row r="344" spans="1:23" x14ac:dyDescent="0.25">
      <c r="A344" s="169">
        <f t="shared" si="14"/>
        <v>45465739</v>
      </c>
      <c r="B344" s="168">
        <f t="shared" si="15"/>
        <v>0</v>
      </c>
      <c r="C344" s="168">
        <f t="shared" si="16"/>
        <v>0</v>
      </c>
      <c r="E344" s="171">
        <v>45465739</v>
      </c>
      <c r="F344" s="170"/>
      <c r="G344" s="170"/>
      <c r="H344" s="170"/>
      <c r="I344" s="170"/>
      <c r="J344" s="170"/>
      <c r="K344" s="170"/>
      <c r="L344" s="170"/>
      <c r="M344" s="170">
        <v>0</v>
      </c>
      <c r="N344" s="170"/>
      <c r="O344" s="170"/>
      <c r="P344" s="170"/>
      <c r="Q344" s="170"/>
      <c r="R344" s="170"/>
      <c r="S344" s="170"/>
      <c r="T344" s="170"/>
      <c r="U344" s="170"/>
      <c r="V344" s="170"/>
      <c r="W344" s="170">
        <v>0</v>
      </c>
    </row>
    <row r="345" spans="1:23" x14ac:dyDescent="0.25">
      <c r="A345" s="169">
        <f t="shared" si="14"/>
        <v>45466353</v>
      </c>
      <c r="B345" s="168">
        <f t="shared" si="15"/>
        <v>0</v>
      </c>
      <c r="C345" s="168">
        <f t="shared" si="16"/>
        <v>0</v>
      </c>
      <c r="E345" s="171">
        <v>45466353</v>
      </c>
      <c r="F345" s="170"/>
      <c r="G345" s="170"/>
      <c r="H345" s="170"/>
      <c r="I345" s="170"/>
      <c r="J345" s="170"/>
      <c r="K345" s="170"/>
      <c r="L345" s="170"/>
      <c r="M345" s="170">
        <v>0</v>
      </c>
      <c r="N345" s="170"/>
      <c r="O345" s="170"/>
      <c r="P345" s="170"/>
      <c r="Q345" s="170"/>
      <c r="R345" s="170"/>
      <c r="S345" s="170"/>
      <c r="T345" s="170"/>
      <c r="U345" s="170"/>
      <c r="V345" s="170"/>
      <c r="W345" s="170">
        <v>0</v>
      </c>
    </row>
    <row r="346" spans="1:23" x14ac:dyDescent="0.25">
      <c r="A346" s="169">
        <f t="shared" si="14"/>
        <v>45467414</v>
      </c>
      <c r="B346" s="168">
        <f t="shared" si="15"/>
        <v>0</v>
      </c>
      <c r="C346" s="168">
        <f t="shared" si="16"/>
        <v>102304980</v>
      </c>
      <c r="E346" s="171">
        <v>45467414</v>
      </c>
      <c r="F346" s="170"/>
      <c r="G346" s="170"/>
      <c r="H346" s="170"/>
      <c r="I346" s="170"/>
      <c r="J346" s="170"/>
      <c r="K346" s="170"/>
      <c r="L346" s="170"/>
      <c r="M346" s="170">
        <v>100560978</v>
      </c>
      <c r="N346" s="170"/>
      <c r="O346" s="170"/>
      <c r="P346" s="170"/>
      <c r="Q346" s="170"/>
      <c r="R346" s="170">
        <v>1744002</v>
      </c>
      <c r="S346" s="170"/>
      <c r="T346" s="170"/>
      <c r="U346" s="170"/>
      <c r="V346" s="170"/>
      <c r="W346" s="170">
        <v>102304980</v>
      </c>
    </row>
    <row r="347" spans="1:23" x14ac:dyDescent="0.25">
      <c r="A347" s="169">
        <f t="shared" si="14"/>
        <v>45467551</v>
      </c>
      <c r="B347" s="168">
        <f t="shared" si="15"/>
        <v>0</v>
      </c>
      <c r="C347" s="168">
        <f t="shared" si="16"/>
        <v>0</v>
      </c>
      <c r="E347" s="171">
        <v>45467551</v>
      </c>
      <c r="F347" s="170"/>
      <c r="G347" s="170"/>
      <c r="H347" s="170"/>
      <c r="I347" s="170"/>
      <c r="J347" s="170"/>
      <c r="K347" s="170"/>
      <c r="L347" s="170"/>
      <c r="M347" s="170">
        <v>0</v>
      </c>
      <c r="N347" s="170"/>
      <c r="O347" s="170"/>
      <c r="P347" s="170"/>
      <c r="Q347" s="170"/>
      <c r="R347" s="170"/>
      <c r="S347" s="170"/>
      <c r="T347" s="170"/>
      <c r="U347" s="170"/>
      <c r="V347" s="170"/>
      <c r="W347" s="170">
        <v>0</v>
      </c>
    </row>
    <row r="348" spans="1:23" x14ac:dyDescent="0.25">
      <c r="A348" s="169">
        <f t="shared" si="14"/>
        <v>45470316</v>
      </c>
      <c r="B348" s="168">
        <f t="shared" si="15"/>
        <v>0</v>
      </c>
      <c r="C348" s="168">
        <f t="shared" si="16"/>
        <v>0</v>
      </c>
      <c r="E348" s="171">
        <v>45470316</v>
      </c>
      <c r="F348" s="170"/>
      <c r="G348" s="170"/>
      <c r="H348" s="170"/>
      <c r="I348" s="170"/>
      <c r="J348" s="170"/>
      <c r="K348" s="170"/>
      <c r="L348" s="170"/>
      <c r="M348" s="170">
        <v>0</v>
      </c>
      <c r="N348" s="170"/>
      <c r="O348" s="170"/>
      <c r="P348" s="170"/>
      <c r="Q348" s="170"/>
      <c r="R348" s="170"/>
      <c r="S348" s="170"/>
      <c r="T348" s="170"/>
      <c r="U348" s="170"/>
      <c r="V348" s="170"/>
      <c r="W348" s="170">
        <v>0</v>
      </c>
    </row>
    <row r="349" spans="1:23" x14ac:dyDescent="0.25">
      <c r="A349" s="169">
        <f t="shared" si="14"/>
        <v>45474493</v>
      </c>
      <c r="B349" s="168">
        <f t="shared" si="15"/>
        <v>0</v>
      </c>
      <c r="C349" s="168">
        <f t="shared" si="16"/>
        <v>8049096</v>
      </c>
      <c r="E349" s="171">
        <v>45474493</v>
      </c>
      <c r="F349" s="170"/>
      <c r="G349" s="170"/>
      <c r="H349" s="170"/>
      <c r="I349" s="170"/>
      <c r="J349" s="170"/>
      <c r="K349" s="170"/>
      <c r="L349" s="170"/>
      <c r="M349" s="170">
        <v>8049096</v>
      </c>
      <c r="N349" s="170"/>
      <c r="O349" s="170"/>
      <c r="P349" s="170"/>
      <c r="Q349" s="170"/>
      <c r="R349" s="170"/>
      <c r="S349" s="170"/>
      <c r="T349" s="170"/>
      <c r="U349" s="170"/>
      <c r="V349" s="170"/>
      <c r="W349" s="170">
        <v>8049096</v>
      </c>
    </row>
    <row r="350" spans="1:23" x14ac:dyDescent="0.25">
      <c r="A350" s="169">
        <f t="shared" si="14"/>
        <v>45474831</v>
      </c>
      <c r="B350" s="168">
        <f t="shared" si="15"/>
        <v>0</v>
      </c>
      <c r="C350" s="168">
        <f t="shared" si="16"/>
        <v>0</v>
      </c>
      <c r="E350" s="171">
        <v>45474831</v>
      </c>
      <c r="F350" s="170"/>
      <c r="G350" s="170"/>
      <c r="H350" s="170"/>
      <c r="I350" s="170"/>
      <c r="J350" s="170"/>
      <c r="K350" s="170"/>
      <c r="L350" s="170"/>
      <c r="M350" s="170">
        <v>0</v>
      </c>
      <c r="N350" s="170"/>
      <c r="O350" s="170"/>
      <c r="P350" s="170"/>
      <c r="Q350" s="170"/>
      <c r="R350" s="170"/>
      <c r="S350" s="170"/>
      <c r="T350" s="170"/>
      <c r="U350" s="170"/>
      <c r="V350" s="170"/>
      <c r="W350" s="170">
        <v>0</v>
      </c>
    </row>
    <row r="351" spans="1:23" x14ac:dyDescent="0.25">
      <c r="A351" s="169">
        <f t="shared" si="14"/>
        <v>45475371</v>
      </c>
      <c r="B351" s="168">
        <f t="shared" si="15"/>
        <v>0</v>
      </c>
      <c r="C351" s="168">
        <f t="shared" si="16"/>
        <v>0</v>
      </c>
      <c r="E351" s="171">
        <v>45475371</v>
      </c>
      <c r="F351" s="170"/>
      <c r="G351" s="170"/>
      <c r="H351" s="170"/>
      <c r="I351" s="170"/>
      <c r="J351" s="170"/>
      <c r="K351" s="170"/>
      <c r="L351" s="170"/>
      <c r="M351" s="170">
        <v>0</v>
      </c>
      <c r="N351" s="170"/>
      <c r="O351" s="170"/>
      <c r="P351" s="170"/>
      <c r="Q351" s="170"/>
      <c r="R351" s="170"/>
      <c r="S351" s="170"/>
      <c r="T351" s="170"/>
      <c r="U351" s="170"/>
      <c r="V351" s="170"/>
      <c r="W351" s="170">
        <v>0</v>
      </c>
    </row>
    <row r="352" spans="1:23" x14ac:dyDescent="0.25">
      <c r="A352" s="169">
        <f t="shared" si="14"/>
        <v>45481057</v>
      </c>
      <c r="B352" s="168">
        <f t="shared" si="15"/>
        <v>0</v>
      </c>
      <c r="C352" s="168">
        <f t="shared" si="16"/>
        <v>0</v>
      </c>
      <c r="E352" s="171">
        <v>45481057</v>
      </c>
      <c r="F352" s="170"/>
      <c r="G352" s="170"/>
      <c r="H352" s="170"/>
      <c r="I352" s="170"/>
      <c r="J352" s="170"/>
      <c r="K352" s="170"/>
      <c r="L352" s="170"/>
      <c r="M352" s="170">
        <v>0</v>
      </c>
      <c r="N352" s="170"/>
      <c r="O352" s="170"/>
      <c r="P352" s="170"/>
      <c r="Q352" s="170"/>
      <c r="R352" s="170"/>
      <c r="S352" s="170"/>
      <c r="T352" s="170"/>
      <c r="U352" s="170"/>
      <c r="V352" s="170"/>
      <c r="W352" s="170">
        <v>0</v>
      </c>
    </row>
    <row r="353" spans="1:23" x14ac:dyDescent="0.25">
      <c r="A353" s="169">
        <f t="shared" si="14"/>
        <v>45483114</v>
      </c>
      <c r="B353" s="168">
        <f t="shared" si="15"/>
        <v>0</v>
      </c>
      <c r="C353" s="168">
        <f t="shared" si="16"/>
        <v>0</v>
      </c>
      <c r="E353" s="171">
        <v>45483114</v>
      </c>
      <c r="F353" s="170"/>
      <c r="G353" s="170"/>
      <c r="H353" s="170"/>
      <c r="I353" s="170"/>
      <c r="J353" s="170"/>
      <c r="K353" s="170"/>
      <c r="L353" s="170"/>
      <c r="M353" s="170">
        <v>0</v>
      </c>
      <c r="N353" s="170"/>
      <c r="O353" s="170"/>
      <c r="P353" s="170"/>
      <c r="Q353" s="170"/>
      <c r="R353" s="170">
        <v>0</v>
      </c>
      <c r="S353" s="170"/>
      <c r="T353" s="170"/>
      <c r="U353" s="170"/>
      <c r="V353" s="170"/>
      <c r="W353" s="170">
        <v>0</v>
      </c>
    </row>
    <row r="354" spans="1:23" x14ac:dyDescent="0.25">
      <c r="A354" s="169">
        <f t="shared" si="14"/>
        <v>45484046</v>
      </c>
      <c r="B354" s="168">
        <f t="shared" si="15"/>
        <v>0</v>
      </c>
      <c r="C354" s="168">
        <f t="shared" si="16"/>
        <v>0</v>
      </c>
      <c r="E354" s="171">
        <v>45484046</v>
      </c>
      <c r="F354" s="170"/>
      <c r="G354" s="170"/>
      <c r="H354" s="170"/>
      <c r="I354" s="170"/>
      <c r="J354" s="170"/>
      <c r="K354" s="170"/>
      <c r="L354" s="170"/>
      <c r="M354" s="170">
        <v>0</v>
      </c>
      <c r="N354" s="170"/>
      <c r="O354" s="170"/>
      <c r="P354" s="170"/>
      <c r="Q354" s="170"/>
      <c r="R354" s="170"/>
      <c r="S354" s="170"/>
      <c r="T354" s="170"/>
      <c r="U354" s="170"/>
      <c r="V354" s="170"/>
      <c r="W354" s="170">
        <v>0</v>
      </c>
    </row>
    <row r="355" spans="1:23" x14ac:dyDescent="0.25">
      <c r="A355" s="169">
        <f t="shared" ref="A355:A418" si="17">+E355</f>
        <v>45486983</v>
      </c>
      <c r="B355" s="168">
        <f t="shared" ref="B355:B418" si="18">+SUM(F355:L355)</f>
        <v>0</v>
      </c>
      <c r="C355" s="168">
        <f t="shared" ref="C355:C418" si="19">+W355-B355</f>
        <v>2290185</v>
      </c>
      <c r="E355" s="171">
        <v>45486983</v>
      </c>
      <c r="F355" s="170"/>
      <c r="G355" s="170"/>
      <c r="H355" s="170"/>
      <c r="I355" s="170"/>
      <c r="J355" s="170"/>
      <c r="K355" s="170"/>
      <c r="L355" s="170"/>
      <c r="M355" s="170">
        <v>2290185</v>
      </c>
      <c r="N355" s="170"/>
      <c r="O355" s="170"/>
      <c r="P355" s="170"/>
      <c r="Q355" s="170"/>
      <c r="R355" s="170"/>
      <c r="S355" s="170"/>
      <c r="T355" s="170"/>
      <c r="U355" s="170"/>
      <c r="V355" s="170"/>
      <c r="W355" s="170">
        <v>2290185</v>
      </c>
    </row>
    <row r="356" spans="1:23" x14ac:dyDescent="0.25">
      <c r="A356" s="169">
        <f t="shared" si="17"/>
        <v>45490481</v>
      </c>
      <c r="B356" s="168">
        <f t="shared" si="18"/>
        <v>0</v>
      </c>
      <c r="C356" s="168">
        <f t="shared" si="19"/>
        <v>4630221</v>
      </c>
      <c r="E356" s="171">
        <v>45490481</v>
      </c>
      <c r="F356" s="170"/>
      <c r="G356" s="170"/>
      <c r="H356" s="170"/>
      <c r="I356" s="170"/>
      <c r="J356" s="170"/>
      <c r="K356" s="170"/>
      <c r="L356" s="170"/>
      <c r="M356" s="170">
        <v>4630221</v>
      </c>
      <c r="N356" s="170"/>
      <c r="O356" s="170"/>
      <c r="P356" s="170"/>
      <c r="Q356" s="170"/>
      <c r="R356" s="170"/>
      <c r="S356" s="170"/>
      <c r="T356" s="170"/>
      <c r="U356" s="170"/>
      <c r="V356" s="170"/>
      <c r="W356" s="170">
        <v>4630221</v>
      </c>
    </row>
    <row r="357" spans="1:23" x14ac:dyDescent="0.25">
      <c r="A357" s="169">
        <f t="shared" si="17"/>
        <v>45490717</v>
      </c>
      <c r="B357" s="168">
        <f t="shared" si="18"/>
        <v>0</v>
      </c>
      <c r="C357" s="168">
        <f t="shared" si="19"/>
        <v>0</v>
      </c>
      <c r="E357" s="171">
        <v>45490717</v>
      </c>
      <c r="F357" s="170"/>
      <c r="G357" s="170"/>
      <c r="H357" s="170"/>
      <c r="I357" s="170"/>
      <c r="J357" s="170"/>
      <c r="K357" s="170"/>
      <c r="L357" s="170"/>
      <c r="M357" s="170">
        <v>0</v>
      </c>
      <c r="N357" s="170"/>
      <c r="O357" s="170"/>
      <c r="P357" s="170"/>
      <c r="Q357" s="170"/>
      <c r="R357" s="170"/>
      <c r="S357" s="170"/>
      <c r="T357" s="170"/>
      <c r="U357" s="170"/>
      <c r="V357" s="170"/>
      <c r="W357" s="170">
        <v>0</v>
      </c>
    </row>
    <row r="358" spans="1:23" x14ac:dyDescent="0.25">
      <c r="A358" s="169">
        <f t="shared" si="17"/>
        <v>45490943</v>
      </c>
      <c r="B358" s="168">
        <f t="shared" si="18"/>
        <v>0</v>
      </c>
      <c r="C358" s="168">
        <f t="shared" si="19"/>
        <v>6592120</v>
      </c>
      <c r="E358" s="171">
        <v>45490943</v>
      </c>
      <c r="F358" s="170"/>
      <c r="G358" s="170"/>
      <c r="H358" s="170"/>
      <c r="I358" s="170"/>
      <c r="J358" s="170"/>
      <c r="K358" s="170"/>
      <c r="L358" s="170"/>
      <c r="M358" s="170">
        <v>6592120</v>
      </c>
      <c r="N358" s="170"/>
      <c r="O358" s="170"/>
      <c r="P358" s="170"/>
      <c r="Q358" s="170"/>
      <c r="R358" s="170"/>
      <c r="S358" s="170"/>
      <c r="T358" s="170"/>
      <c r="U358" s="170"/>
      <c r="V358" s="170"/>
      <c r="W358" s="170">
        <v>6592120</v>
      </c>
    </row>
    <row r="359" spans="1:23" x14ac:dyDescent="0.25">
      <c r="A359" s="169">
        <f t="shared" si="17"/>
        <v>45492244</v>
      </c>
      <c r="B359" s="168">
        <f t="shared" si="18"/>
        <v>0</v>
      </c>
      <c r="C359" s="168">
        <f t="shared" si="19"/>
        <v>60001827</v>
      </c>
      <c r="E359" s="171">
        <v>45492244</v>
      </c>
      <c r="F359" s="170"/>
      <c r="G359" s="170"/>
      <c r="H359" s="170"/>
      <c r="I359" s="170"/>
      <c r="J359" s="170"/>
      <c r="K359" s="170"/>
      <c r="L359" s="170"/>
      <c r="M359" s="170">
        <v>60001827</v>
      </c>
      <c r="N359" s="170"/>
      <c r="O359" s="170"/>
      <c r="P359" s="170"/>
      <c r="Q359" s="170"/>
      <c r="R359" s="170"/>
      <c r="S359" s="170"/>
      <c r="T359" s="170"/>
      <c r="U359" s="170"/>
      <c r="V359" s="170"/>
      <c r="W359" s="170">
        <v>60001827</v>
      </c>
    </row>
    <row r="360" spans="1:23" x14ac:dyDescent="0.25">
      <c r="A360" s="169">
        <f t="shared" si="17"/>
        <v>45493045</v>
      </c>
      <c r="B360" s="168">
        <f t="shared" si="18"/>
        <v>32064665</v>
      </c>
      <c r="C360" s="168">
        <f t="shared" si="19"/>
        <v>21579605</v>
      </c>
      <c r="E360" s="171">
        <v>45493045</v>
      </c>
      <c r="F360" s="170"/>
      <c r="G360" s="170"/>
      <c r="H360" s="170"/>
      <c r="I360" s="170">
        <v>32064665</v>
      </c>
      <c r="J360" s="170"/>
      <c r="K360" s="170"/>
      <c r="L360" s="170"/>
      <c r="M360" s="170">
        <v>21579605</v>
      </c>
      <c r="N360" s="170"/>
      <c r="O360" s="170"/>
      <c r="P360" s="170"/>
      <c r="Q360" s="170"/>
      <c r="R360" s="170"/>
      <c r="S360" s="170"/>
      <c r="T360" s="170"/>
      <c r="U360" s="170"/>
      <c r="V360" s="170"/>
      <c r="W360" s="170">
        <v>53644270</v>
      </c>
    </row>
    <row r="361" spans="1:23" x14ac:dyDescent="0.25">
      <c r="A361" s="169">
        <f t="shared" si="17"/>
        <v>45495985</v>
      </c>
      <c r="B361" s="168">
        <f t="shared" si="18"/>
        <v>0</v>
      </c>
      <c r="C361" s="168">
        <f t="shared" si="19"/>
        <v>24576913</v>
      </c>
      <c r="E361" s="171">
        <v>45495985</v>
      </c>
      <c r="F361" s="170"/>
      <c r="G361" s="170"/>
      <c r="H361" s="170"/>
      <c r="I361" s="170"/>
      <c r="J361" s="170"/>
      <c r="K361" s="170"/>
      <c r="L361" s="170"/>
      <c r="M361" s="170">
        <v>24576913</v>
      </c>
      <c r="N361" s="170"/>
      <c r="O361" s="170"/>
      <c r="P361" s="170"/>
      <c r="Q361" s="170"/>
      <c r="R361" s="170"/>
      <c r="S361" s="170"/>
      <c r="T361" s="170"/>
      <c r="U361" s="170"/>
      <c r="V361" s="170"/>
      <c r="W361" s="170">
        <v>24576913</v>
      </c>
    </row>
    <row r="362" spans="1:23" x14ac:dyDescent="0.25">
      <c r="A362" s="169">
        <f t="shared" si="17"/>
        <v>45497901</v>
      </c>
      <c r="B362" s="168">
        <f t="shared" si="18"/>
        <v>70091573</v>
      </c>
      <c r="C362" s="168">
        <f t="shared" si="19"/>
        <v>5458022</v>
      </c>
      <c r="E362" s="171">
        <v>45497901</v>
      </c>
      <c r="F362" s="170">
        <v>70091573</v>
      </c>
      <c r="G362" s="170"/>
      <c r="H362" s="170"/>
      <c r="I362" s="170"/>
      <c r="J362" s="170"/>
      <c r="K362" s="170"/>
      <c r="L362" s="170"/>
      <c r="M362" s="170">
        <v>5458022</v>
      </c>
      <c r="N362" s="170"/>
      <c r="O362" s="170"/>
      <c r="P362" s="170"/>
      <c r="Q362" s="170"/>
      <c r="R362" s="170"/>
      <c r="S362" s="170"/>
      <c r="T362" s="170"/>
      <c r="U362" s="170"/>
      <c r="V362" s="170"/>
      <c r="W362" s="170">
        <v>75549595</v>
      </c>
    </row>
    <row r="363" spans="1:23" x14ac:dyDescent="0.25">
      <c r="A363" s="169">
        <f t="shared" si="17"/>
        <v>45498961</v>
      </c>
      <c r="B363" s="168">
        <f t="shared" si="18"/>
        <v>0</v>
      </c>
      <c r="C363" s="168">
        <f t="shared" si="19"/>
        <v>48008965</v>
      </c>
      <c r="E363" s="171">
        <v>45498961</v>
      </c>
      <c r="F363" s="170"/>
      <c r="G363" s="170"/>
      <c r="H363" s="170"/>
      <c r="I363" s="170"/>
      <c r="J363" s="170"/>
      <c r="K363" s="170"/>
      <c r="L363" s="170"/>
      <c r="M363" s="170">
        <v>48008965</v>
      </c>
      <c r="N363" s="170"/>
      <c r="O363" s="170"/>
      <c r="P363" s="170"/>
      <c r="Q363" s="170"/>
      <c r="R363" s="170"/>
      <c r="S363" s="170"/>
      <c r="T363" s="170"/>
      <c r="U363" s="170"/>
      <c r="V363" s="170"/>
      <c r="W363" s="170">
        <v>48008965</v>
      </c>
    </row>
    <row r="364" spans="1:23" x14ac:dyDescent="0.25">
      <c r="A364" s="169">
        <f t="shared" si="17"/>
        <v>45499320</v>
      </c>
      <c r="B364" s="168">
        <f t="shared" si="18"/>
        <v>0</v>
      </c>
      <c r="C364" s="168">
        <f t="shared" si="19"/>
        <v>5031846</v>
      </c>
      <c r="E364" s="171">
        <v>45499320</v>
      </c>
      <c r="F364" s="170"/>
      <c r="G364" s="170"/>
      <c r="H364" s="170"/>
      <c r="I364" s="170"/>
      <c r="J364" s="170"/>
      <c r="K364" s="170"/>
      <c r="L364" s="170"/>
      <c r="M364" s="170">
        <v>5031846</v>
      </c>
      <c r="N364" s="170"/>
      <c r="O364" s="170"/>
      <c r="P364" s="170"/>
      <c r="Q364" s="170"/>
      <c r="R364" s="170"/>
      <c r="S364" s="170"/>
      <c r="T364" s="170"/>
      <c r="U364" s="170"/>
      <c r="V364" s="170"/>
      <c r="W364" s="170">
        <v>5031846</v>
      </c>
    </row>
    <row r="365" spans="1:23" x14ac:dyDescent="0.25">
      <c r="A365" s="169">
        <f t="shared" si="17"/>
        <v>45499476</v>
      </c>
      <c r="B365" s="168">
        <f t="shared" si="18"/>
        <v>0</v>
      </c>
      <c r="C365" s="168">
        <f t="shared" si="19"/>
        <v>0</v>
      </c>
      <c r="E365" s="171">
        <v>45499476</v>
      </c>
      <c r="F365" s="170"/>
      <c r="G365" s="170"/>
      <c r="H365" s="170"/>
      <c r="I365" s="170"/>
      <c r="J365" s="170"/>
      <c r="K365" s="170"/>
      <c r="L365" s="170"/>
      <c r="M365" s="170">
        <v>0</v>
      </c>
      <c r="N365" s="170"/>
      <c r="O365" s="170"/>
      <c r="P365" s="170"/>
      <c r="Q365" s="170"/>
      <c r="R365" s="170"/>
      <c r="S365" s="170"/>
      <c r="T365" s="170"/>
      <c r="U365" s="170"/>
      <c r="V365" s="170"/>
      <c r="W365" s="170">
        <v>0</v>
      </c>
    </row>
    <row r="366" spans="1:23" x14ac:dyDescent="0.25">
      <c r="A366" s="169">
        <f t="shared" si="17"/>
        <v>45501005</v>
      </c>
      <c r="B366" s="168">
        <f t="shared" si="18"/>
        <v>0</v>
      </c>
      <c r="C366" s="168">
        <f t="shared" si="19"/>
        <v>0</v>
      </c>
      <c r="E366" s="171">
        <v>45501005</v>
      </c>
      <c r="F366" s="170"/>
      <c r="G366" s="170"/>
      <c r="H366" s="170"/>
      <c r="I366" s="170"/>
      <c r="J366" s="170"/>
      <c r="K366" s="170"/>
      <c r="L366" s="170"/>
      <c r="M366" s="170">
        <v>0</v>
      </c>
      <c r="N366" s="170"/>
      <c r="O366" s="170"/>
      <c r="P366" s="170"/>
      <c r="Q366" s="170"/>
      <c r="R366" s="170"/>
      <c r="S366" s="170"/>
      <c r="T366" s="170"/>
      <c r="U366" s="170"/>
      <c r="V366" s="170"/>
      <c r="W366" s="170">
        <v>0</v>
      </c>
    </row>
    <row r="367" spans="1:23" x14ac:dyDescent="0.25">
      <c r="A367" s="169">
        <f t="shared" si="17"/>
        <v>45501505</v>
      </c>
      <c r="B367" s="168">
        <f t="shared" si="18"/>
        <v>0</v>
      </c>
      <c r="C367" s="168">
        <f t="shared" si="19"/>
        <v>24271295</v>
      </c>
      <c r="E367" s="171">
        <v>45501505</v>
      </c>
      <c r="F367" s="170"/>
      <c r="G367" s="170"/>
      <c r="H367" s="170"/>
      <c r="I367" s="170"/>
      <c r="J367" s="170"/>
      <c r="K367" s="170"/>
      <c r="L367" s="170"/>
      <c r="M367" s="170">
        <v>14805038</v>
      </c>
      <c r="N367" s="170"/>
      <c r="O367" s="170"/>
      <c r="P367" s="170"/>
      <c r="Q367" s="170"/>
      <c r="R367" s="170">
        <v>9466257</v>
      </c>
      <c r="S367" s="170"/>
      <c r="T367" s="170"/>
      <c r="U367" s="170"/>
      <c r="V367" s="170"/>
      <c r="W367" s="170">
        <v>24271295</v>
      </c>
    </row>
    <row r="368" spans="1:23" x14ac:dyDescent="0.25">
      <c r="A368" s="169">
        <f t="shared" si="17"/>
        <v>45502850</v>
      </c>
      <c r="B368" s="168">
        <f t="shared" si="18"/>
        <v>0</v>
      </c>
      <c r="C368" s="168">
        <f t="shared" si="19"/>
        <v>0</v>
      </c>
      <c r="E368" s="171">
        <v>45502850</v>
      </c>
      <c r="F368" s="170"/>
      <c r="G368" s="170"/>
      <c r="H368" s="170"/>
      <c r="I368" s="170"/>
      <c r="J368" s="170"/>
      <c r="K368" s="170"/>
      <c r="L368" s="170"/>
      <c r="M368" s="170">
        <v>0</v>
      </c>
      <c r="N368" s="170"/>
      <c r="O368" s="170"/>
      <c r="P368" s="170"/>
      <c r="Q368" s="170"/>
      <c r="R368" s="170"/>
      <c r="S368" s="170"/>
      <c r="T368" s="170"/>
      <c r="U368" s="170"/>
      <c r="V368" s="170"/>
      <c r="W368" s="170">
        <v>0</v>
      </c>
    </row>
    <row r="369" spans="1:23" x14ac:dyDescent="0.25">
      <c r="A369" s="169">
        <f t="shared" si="17"/>
        <v>45502933</v>
      </c>
      <c r="B369" s="168">
        <f t="shared" si="18"/>
        <v>0</v>
      </c>
      <c r="C369" s="168">
        <f t="shared" si="19"/>
        <v>0</v>
      </c>
      <c r="E369" s="171">
        <v>45502933</v>
      </c>
      <c r="F369" s="170"/>
      <c r="G369" s="170"/>
      <c r="H369" s="170"/>
      <c r="I369" s="170"/>
      <c r="J369" s="170"/>
      <c r="K369" s="170"/>
      <c r="L369" s="170"/>
      <c r="M369" s="170">
        <v>0</v>
      </c>
      <c r="N369" s="170"/>
      <c r="O369" s="170"/>
      <c r="P369" s="170"/>
      <c r="Q369" s="170"/>
      <c r="R369" s="170"/>
      <c r="S369" s="170"/>
      <c r="T369" s="170"/>
      <c r="U369" s="170"/>
      <c r="V369" s="170"/>
      <c r="W369" s="170">
        <v>0</v>
      </c>
    </row>
    <row r="370" spans="1:23" x14ac:dyDescent="0.25">
      <c r="A370" s="169">
        <f t="shared" si="17"/>
        <v>45503357</v>
      </c>
      <c r="B370" s="168">
        <f t="shared" si="18"/>
        <v>0</v>
      </c>
      <c r="C370" s="168">
        <f t="shared" si="19"/>
        <v>5554564</v>
      </c>
      <c r="E370" s="171">
        <v>45503357</v>
      </c>
      <c r="F370" s="170"/>
      <c r="G370" s="170"/>
      <c r="H370" s="170"/>
      <c r="I370" s="170"/>
      <c r="J370" s="170"/>
      <c r="K370" s="170"/>
      <c r="L370" s="170"/>
      <c r="M370" s="170">
        <v>5554564</v>
      </c>
      <c r="N370" s="170"/>
      <c r="O370" s="170"/>
      <c r="P370" s="170"/>
      <c r="Q370" s="170"/>
      <c r="R370" s="170"/>
      <c r="S370" s="170"/>
      <c r="T370" s="170"/>
      <c r="U370" s="170"/>
      <c r="V370" s="170"/>
      <c r="W370" s="170">
        <v>5554564</v>
      </c>
    </row>
    <row r="371" spans="1:23" x14ac:dyDescent="0.25">
      <c r="A371" s="169">
        <f t="shared" si="17"/>
        <v>45504308</v>
      </c>
      <c r="B371" s="168">
        <f t="shared" si="18"/>
        <v>19526757</v>
      </c>
      <c r="C371" s="168">
        <f t="shared" si="19"/>
        <v>0</v>
      </c>
      <c r="E371" s="171">
        <v>45504308</v>
      </c>
      <c r="F371" s="170"/>
      <c r="G371" s="170"/>
      <c r="H371" s="170"/>
      <c r="I371" s="170">
        <v>19526757</v>
      </c>
      <c r="J371" s="170"/>
      <c r="K371" s="170"/>
      <c r="L371" s="170"/>
      <c r="M371" s="170"/>
      <c r="N371" s="170"/>
      <c r="O371" s="170"/>
      <c r="P371" s="170"/>
      <c r="Q371" s="170"/>
      <c r="R371" s="170"/>
      <c r="S371" s="170"/>
      <c r="T371" s="170"/>
      <c r="U371" s="170"/>
      <c r="V371" s="170"/>
      <c r="W371" s="170">
        <v>19526757</v>
      </c>
    </row>
    <row r="372" spans="1:23" x14ac:dyDescent="0.25">
      <c r="A372" s="169">
        <f t="shared" si="17"/>
        <v>45504398</v>
      </c>
      <c r="B372" s="168">
        <f t="shared" si="18"/>
        <v>0</v>
      </c>
      <c r="C372" s="168">
        <f t="shared" si="19"/>
        <v>14264937</v>
      </c>
      <c r="E372" s="171">
        <v>45504398</v>
      </c>
      <c r="F372" s="170"/>
      <c r="G372" s="170"/>
      <c r="H372" s="170"/>
      <c r="I372" s="170"/>
      <c r="J372" s="170"/>
      <c r="K372" s="170"/>
      <c r="L372" s="170"/>
      <c r="M372" s="170">
        <v>14264937</v>
      </c>
      <c r="N372" s="170"/>
      <c r="O372" s="170"/>
      <c r="P372" s="170"/>
      <c r="Q372" s="170"/>
      <c r="R372" s="170"/>
      <c r="S372" s="170"/>
      <c r="T372" s="170"/>
      <c r="U372" s="170"/>
      <c r="V372" s="170"/>
      <c r="W372" s="170">
        <v>14264937</v>
      </c>
    </row>
    <row r="373" spans="1:23" x14ac:dyDescent="0.25">
      <c r="A373" s="169">
        <f t="shared" si="17"/>
        <v>45506760</v>
      </c>
      <c r="B373" s="168">
        <f t="shared" si="18"/>
        <v>34469220</v>
      </c>
      <c r="C373" s="168">
        <f t="shared" si="19"/>
        <v>16611105</v>
      </c>
      <c r="E373" s="171">
        <v>45506760</v>
      </c>
      <c r="F373" s="170"/>
      <c r="G373" s="170"/>
      <c r="H373" s="170"/>
      <c r="I373" s="170">
        <v>34469220</v>
      </c>
      <c r="J373" s="170"/>
      <c r="K373" s="170"/>
      <c r="L373" s="170"/>
      <c r="M373" s="170">
        <v>13955465</v>
      </c>
      <c r="N373" s="170"/>
      <c r="O373" s="170"/>
      <c r="P373" s="170"/>
      <c r="Q373" s="170"/>
      <c r="R373" s="170">
        <v>2655640</v>
      </c>
      <c r="S373" s="170"/>
      <c r="T373" s="170"/>
      <c r="U373" s="170"/>
      <c r="V373" s="170"/>
      <c r="W373" s="170">
        <v>51080325</v>
      </c>
    </row>
    <row r="374" spans="1:23" x14ac:dyDescent="0.25">
      <c r="A374" s="169">
        <f t="shared" si="17"/>
        <v>45509999</v>
      </c>
      <c r="B374" s="168">
        <f t="shared" si="18"/>
        <v>0</v>
      </c>
      <c r="C374" s="168">
        <f t="shared" si="19"/>
        <v>6802815</v>
      </c>
      <c r="E374" s="171">
        <v>45509999</v>
      </c>
      <c r="F374" s="170"/>
      <c r="G374" s="170"/>
      <c r="H374" s="170"/>
      <c r="I374" s="170"/>
      <c r="J374" s="170"/>
      <c r="K374" s="170"/>
      <c r="L374" s="170"/>
      <c r="M374" s="170">
        <v>6802815</v>
      </c>
      <c r="N374" s="170"/>
      <c r="O374" s="170"/>
      <c r="P374" s="170"/>
      <c r="Q374" s="170"/>
      <c r="R374" s="170"/>
      <c r="S374" s="170"/>
      <c r="T374" s="170"/>
      <c r="U374" s="170"/>
      <c r="V374" s="170"/>
      <c r="W374" s="170">
        <v>6802815</v>
      </c>
    </row>
    <row r="375" spans="1:23" x14ac:dyDescent="0.25">
      <c r="A375" s="169">
        <f t="shared" si="17"/>
        <v>45510329</v>
      </c>
      <c r="B375" s="168">
        <f t="shared" si="18"/>
        <v>0</v>
      </c>
      <c r="C375" s="168">
        <f t="shared" si="19"/>
        <v>0</v>
      </c>
      <c r="E375" s="171">
        <v>45510329</v>
      </c>
      <c r="F375" s="170"/>
      <c r="G375" s="170"/>
      <c r="H375" s="170"/>
      <c r="I375" s="170"/>
      <c r="J375" s="170"/>
      <c r="K375" s="170"/>
      <c r="L375" s="170"/>
      <c r="M375" s="170">
        <v>0</v>
      </c>
      <c r="N375" s="170"/>
      <c r="O375" s="170"/>
      <c r="P375" s="170"/>
      <c r="Q375" s="170"/>
      <c r="R375" s="170"/>
      <c r="S375" s="170"/>
      <c r="T375" s="170"/>
      <c r="U375" s="170"/>
      <c r="V375" s="170"/>
      <c r="W375" s="170">
        <v>0</v>
      </c>
    </row>
    <row r="376" spans="1:23" x14ac:dyDescent="0.25">
      <c r="A376" s="169">
        <f t="shared" si="17"/>
        <v>45512095</v>
      </c>
      <c r="B376" s="168">
        <f t="shared" si="18"/>
        <v>0</v>
      </c>
      <c r="C376" s="168">
        <f t="shared" si="19"/>
        <v>0</v>
      </c>
      <c r="E376" s="171">
        <v>45512095</v>
      </c>
      <c r="F376" s="170"/>
      <c r="G376" s="170"/>
      <c r="H376" s="170"/>
      <c r="I376" s="170"/>
      <c r="J376" s="170"/>
      <c r="K376" s="170"/>
      <c r="L376" s="170"/>
      <c r="M376" s="170">
        <v>0</v>
      </c>
      <c r="N376" s="170"/>
      <c r="O376" s="170"/>
      <c r="P376" s="170"/>
      <c r="Q376" s="170"/>
      <c r="R376" s="170"/>
      <c r="S376" s="170"/>
      <c r="T376" s="170"/>
      <c r="U376" s="170"/>
      <c r="V376" s="170"/>
      <c r="W376" s="170">
        <v>0</v>
      </c>
    </row>
    <row r="377" spans="1:23" x14ac:dyDescent="0.25">
      <c r="A377" s="169">
        <f t="shared" si="17"/>
        <v>45512994</v>
      </c>
      <c r="B377" s="168">
        <f t="shared" si="18"/>
        <v>0</v>
      </c>
      <c r="C377" s="168">
        <f t="shared" si="19"/>
        <v>0</v>
      </c>
      <c r="E377" s="171">
        <v>45512994</v>
      </c>
      <c r="F377" s="170"/>
      <c r="G377" s="170"/>
      <c r="H377" s="170"/>
      <c r="I377" s="170"/>
      <c r="J377" s="170"/>
      <c r="K377" s="170"/>
      <c r="L377" s="170"/>
      <c r="M377" s="170">
        <v>0</v>
      </c>
      <c r="N377" s="170"/>
      <c r="O377" s="170"/>
      <c r="P377" s="170"/>
      <c r="Q377" s="170"/>
      <c r="R377" s="170"/>
      <c r="S377" s="170"/>
      <c r="T377" s="170"/>
      <c r="U377" s="170"/>
      <c r="V377" s="170"/>
      <c r="W377" s="170">
        <v>0</v>
      </c>
    </row>
    <row r="378" spans="1:23" x14ac:dyDescent="0.25">
      <c r="A378" s="169">
        <f t="shared" si="17"/>
        <v>45514828</v>
      </c>
      <c r="B378" s="168">
        <f t="shared" si="18"/>
        <v>0</v>
      </c>
      <c r="C378" s="168">
        <f t="shared" si="19"/>
        <v>0</v>
      </c>
      <c r="E378" s="171">
        <v>45514828</v>
      </c>
      <c r="F378" s="170"/>
      <c r="G378" s="170"/>
      <c r="H378" s="170"/>
      <c r="I378" s="170"/>
      <c r="J378" s="170"/>
      <c r="K378" s="170"/>
      <c r="L378" s="170"/>
      <c r="M378" s="170">
        <v>0</v>
      </c>
      <c r="N378" s="170"/>
      <c r="O378" s="170"/>
      <c r="P378" s="170"/>
      <c r="Q378" s="170"/>
      <c r="R378" s="170"/>
      <c r="S378" s="170"/>
      <c r="T378" s="170"/>
      <c r="U378" s="170"/>
      <c r="V378" s="170"/>
      <c r="W378" s="170">
        <v>0</v>
      </c>
    </row>
    <row r="379" spans="1:23" x14ac:dyDescent="0.25">
      <c r="A379" s="169">
        <f t="shared" si="17"/>
        <v>45515983</v>
      </c>
      <c r="B379" s="168">
        <f t="shared" si="18"/>
        <v>0</v>
      </c>
      <c r="C379" s="168">
        <f t="shared" si="19"/>
        <v>0</v>
      </c>
      <c r="E379" s="171">
        <v>45515983</v>
      </c>
      <c r="F379" s="170"/>
      <c r="G379" s="170"/>
      <c r="H379" s="170"/>
      <c r="I379" s="170"/>
      <c r="J379" s="170"/>
      <c r="K379" s="170"/>
      <c r="L379" s="170"/>
      <c r="M379" s="170">
        <v>0</v>
      </c>
      <c r="N379" s="170"/>
      <c r="O379" s="170"/>
      <c r="P379" s="170"/>
      <c r="Q379" s="170"/>
      <c r="R379" s="170"/>
      <c r="S379" s="170"/>
      <c r="T379" s="170"/>
      <c r="U379" s="170"/>
      <c r="V379" s="170"/>
      <c r="W379" s="170">
        <v>0</v>
      </c>
    </row>
    <row r="380" spans="1:23" x14ac:dyDescent="0.25">
      <c r="A380" s="169">
        <f t="shared" si="17"/>
        <v>45516516</v>
      </c>
      <c r="B380" s="168">
        <f t="shared" si="18"/>
        <v>0</v>
      </c>
      <c r="C380" s="168">
        <f t="shared" si="19"/>
        <v>0</v>
      </c>
      <c r="E380" s="171">
        <v>45516516</v>
      </c>
      <c r="F380" s="170"/>
      <c r="G380" s="170"/>
      <c r="H380" s="170"/>
      <c r="I380" s="170"/>
      <c r="J380" s="170"/>
      <c r="K380" s="170"/>
      <c r="L380" s="170"/>
      <c r="M380" s="170">
        <v>0</v>
      </c>
      <c r="N380" s="170"/>
      <c r="O380" s="170"/>
      <c r="P380" s="170"/>
      <c r="Q380" s="170"/>
      <c r="R380" s="170"/>
      <c r="S380" s="170"/>
      <c r="T380" s="170"/>
      <c r="U380" s="170"/>
      <c r="V380" s="170"/>
      <c r="W380" s="170">
        <v>0</v>
      </c>
    </row>
    <row r="381" spans="1:23" x14ac:dyDescent="0.25">
      <c r="A381" s="169">
        <f t="shared" si="17"/>
        <v>45518346</v>
      </c>
      <c r="B381" s="168">
        <f t="shared" si="18"/>
        <v>0</v>
      </c>
      <c r="C381" s="168">
        <f t="shared" si="19"/>
        <v>38425137</v>
      </c>
      <c r="E381" s="171">
        <v>45518346</v>
      </c>
      <c r="F381" s="170"/>
      <c r="G381" s="170"/>
      <c r="H381" s="170"/>
      <c r="I381" s="170"/>
      <c r="J381" s="170"/>
      <c r="K381" s="170"/>
      <c r="L381" s="170"/>
      <c r="M381" s="170">
        <v>38425137</v>
      </c>
      <c r="N381" s="170"/>
      <c r="O381" s="170"/>
      <c r="P381" s="170"/>
      <c r="Q381" s="170"/>
      <c r="R381" s="170"/>
      <c r="S381" s="170"/>
      <c r="T381" s="170"/>
      <c r="U381" s="170"/>
      <c r="V381" s="170"/>
      <c r="W381" s="170">
        <v>38425137</v>
      </c>
    </row>
    <row r="382" spans="1:23" x14ac:dyDescent="0.25">
      <c r="A382" s="169">
        <f t="shared" si="17"/>
        <v>45519810</v>
      </c>
      <c r="B382" s="168">
        <f t="shared" si="18"/>
        <v>0</v>
      </c>
      <c r="C382" s="168">
        <f t="shared" si="19"/>
        <v>1993198</v>
      </c>
      <c r="E382" s="171">
        <v>45519810</v>
      </c>
      <c r="F382" s="170"/>
      <c r="G382" s="170"/>
      <c r="H382" s="170"/>
      <c r="I382" s="170"/>
      <c r="J382" s="170"/>
      <c r="K382" s="170"/>
      <c r="L382" s="170"/>
      <c r="M382" s="170">
        <v>1993198</v>
      </c>
      <c r="N382" s="170"/>
      <c r="O382" s="170"/>
      <c r="P382" s="170"/>
      <c r="Q382" s="170"/>
      <c r="R382" s="170"/>
      <c r="S382" s="170"/>
      <c r="T382" s="170"/>
      <c r="U382" s="170"/>
      <c r="V382" s="170"/>
      <c r="W382" s="170">
        <v>1993198</v>
      </c>
    </row>
    <row r="383" spans="1:23" x14ac:dyDescent="0.25">
      <c r="A383" s="169">
        <f t="shared" si="17"/>
        <v>45520441</v>
      </c>
      <c r="B383" s="168">
        <f t="shared" si="18"/>
        <v>0</v>
      </c>
      <c r="C383" s="168">
        <f t="shared" si="19"/>
        <v>0</v>
      </c>
      <c r="E383" s="171">
        <v>45520441</v>
      </c>
      <c r="F383" s="170"/>
      <c r="G383" s="170"/>
      <c r="H383" s="170"/>
      <c r="I383" s="170"/>
      <c r="J383" s="170"/>
      <c r="K383" s="170"/>
      <c r="L383" s="170"/>
      <c r="M383" s="170">
        <v>0</v>
      </c>
      <c r="N383" s="170"/>
      <c r="O383" s="170"/>
      <c r="P383" s="170"/>
      <c r="Q383" s="170"/>
      <c r="R383" s="170"/>
      <c r="S383" s="170"/>
      <c r="T383" s="170"/>
      <c r="U383" s="170"/>
      <c r="V383" s="170"/>
      <c r="W383" s="170">
        <v>0</v>
      </c>
    </row>
    <row r="384" spans="1:23" x14ac:dyDescent="0.25">
      <c r="A384" s="169">
        <f t="shared" si="17"/>
        <v>45520518</v>
      </c>
      <c r="B384" s="168">
        <f t="shared" si="18"/>
        <v>0</v>
      </c>
      <c r="C384" s="168">
        <f t="shared" si="19"/>
        <v>0</v>
      </c>
      <c r="E384" s="171">
        <v>45520518</v>
      </c>
      <c r="F384" s="170"/>
      <c r="G384" s="170"/>
      <c r="H384" s="170"/>
      <c r="I384" s="170"/>
      <c r="J384" s="170"/>
      <c r="K384" s="170"/>
      <c r="L384" s="170"/>
      <c r="M384" s="170">
        <v>0</v>
      </c>
      <c r="N384" s="170"/>
      <c r="O384" s="170"/>
      <c r="P384" s="170"/>
      <c r="Q384" s="170"/>
      <c r="R384" s="170"/>
      <c r="S384" s="170"/>
      <c r="T384" s="170"/>
      <c r="U384" s="170"/>
      <c r="V384" s="170"/>
      <c r="W384" s="170">
        <v>0</v>
      </c>
    </row>
    <row r="385" spans="1:23" x14ac:dyDescent="0.25">
      <c r="A385" s="169">
        <f t="shared" si="17"/>
        <v>45523770</v>
      </c>
      <c r="B385" s="168">
        <f t="shared" si="18"/>
        <v>0</v>
      </c>
      <c r="C385" s="168">
        <f t="shared" si="19"/>
        <v>24453949</v>
      </c>
      <c r="E385" s="171">
        <v>45523770</v>
      </c>
      <c r="F385" s="170"/>
      <c r="G385" s="170"/>
      <c r="H385" s="170"/>
      <c r="I385" s="170"/>
      <c r="J385" s="170"/>
      <c r="K385" s="170"/>
      <c r="L385" s="170"/>
      <c r="M385" s="170">
        <v>20317432</v>
      </c>
      <c r="N385" s="170"/>
      <c r="O385" s="170"/>
      <c r="P385" s="170"/>
      <c r="Q385" s="170"/>
      <c r="R385" s="170">
        <v>4136517</v>
      </c>
      <c r="S385" s="170"/>
      <c r="T385" s="170"/>
      <c r="U385" s="170"/>
      <c r="V385" s="170"/>
      <c r="W385" s="170">
        <v>24453949</v>
      </c>
    </row>
    <row r="386" spans="1:23" x14ac:dyDescent="0.25">
      <c r="A386" s="169">
        <f t="shared" si="17"/>
        <v>45524622</v>
      </c>
      <c r="B386" s="168">
        <f t="shared" si="18"/>
        <v>0</v>
      </c>
      <c r="C386" s="168">
        <f t="shared" si="19"/>
        <v>0</v>
      </c>
      <c r="E386" s="171">
        <v>45524622</v>
      </c>
      <c r="F386" s="170"/>
      <c r="G386" s="170"/>
      <c r="H386" s="170"/>
      <c r="I386" s="170"/>
      <c r="J386" s="170"/>
      <c r="K386" s="170"/>
      <c r="L386" s="170"/>
      <c r="M386" s="170">
        <v>0</v>
      </c>
      <c r="N386" s="170"/>
      <c r="O386" s="170"/>
      <c r="P386" s="170"/>
      <c r="Q386" s="170"/>
      <c r="R386" s="170"/>
      <c r="S386" s="170"/>
      <c r="T386" s="170"/>
      <c r="U386" s="170"/>
      <c r="V386" s="170"/>
      <c r="W386" s="170">
        <v>0</v>
      </c>
    </row>
    <row r="387" spans="1:23" x14ac:dyDescent="0.25">
      <c r="A387" s="169">
        <f t="shared" si="17"/>
        <v>45524675</v>
      </c>
      <c r="B387" s="168">
        <f t="shared" si="18"/>
        <v>0</v>
      </c>
      <c r="C387" s="168">
        <f t="shared" si="19"/>
        <v>10847664</v>
      </c>
      <c r="E387" s="171">
        <v>45524675</v>
      </c>
      <c r="F387" s="170"/>
      <c r="G387" s="170"/>
      <c r="H387" s="170"/>
      <c r="I387" s="170"/>
      <c r="J387" s="170"/>
      <c r="K387" s="170"/>
      <c r="L387" s="170"/>
      <c r="M387" s="170">
        <v>10847664</v>
      </c>
      <c r="N387" s="170"/>
      <c r="O387" s="170"/>
      <c r="P387" s="170"/>
      <c r="Q387" s="170"/>
      <c r="R387" s="170"/>
      <c r="S387" s="170"/>
      <c r="T387" s="170"/>
      <c r="U387" s="170"/>
      <c r="V387" s="170"/>
      <c r="W387" s="170">
        <v>10847664</v>
      </c>
    </row>
    <row r="388" spans="1:23" x14ac:dyDescent="0.25">
      <c r="A388" s="169">
        <f t="shared" si="17"/>
        <v>45526767</v>
      </c>
      <c r="B388" s="168">
        <f t="shared" si="18"/>
        <v>0</v>
      </c>
      <c r="C388" s="168">
        <f t="shared" si="19"/>
        <v>7885286</v>
      </c>
      <c r="E388" s="171">
        <v>45526767</v>
      </c>
      <c r="F388" s="170"/>
      <c r="G388" s="170"/>
      <c r="H388" s="170"/>
      <c r="I388" s="170"/>
      <c r="J388" s="170"/>
      <c r="K388" s="170"/>
      <c r="L388" s="170"/>
      <c r="M388" s="170">
        <v>7885286</v>
      </c>
      <c r="N388" s="170"/>
      <c r="O388" s="170"/>
      <c r="P388" s="170"/>
      <c r="Q388" s="170"/>
      <c r="R388" s="170"/>
      <c r="S388" s="170"/>
      <c r="T388" s="170"/>
      <c r="U388" s="170"/>
      <c r="V388" s="170"/>
      <c r="W388" s="170">
        <v>7885286</v>
      </c>
    </row>
    <row r="389" spans="1:23" x14ac:dyDescent="0.25">
      <c r="A389" s="169">
        <f t="shared" si="17"/>
        <v>45531227</v>
      </c>
      <c r="B389" s="168">
        <f t="shared" si="18"/>
        <v>0</v>
      </c>
      <c r="C389" s="168">
        <f t="shared" si="19"/>
        <v>20317168</v>
      </c>
      <c r="E389" s="171">
        <v>45531227</v>
      </c>
      <c r="F389" s="170"/>
      <c r="G389" s="170"/>
      <c r="H389" s="170"/>
      <c r="I389" s="170"/>
      <c r="J389" s="170"/>
      <c r="K389" s="170"/>
      <c r="L389" s="170"/>
      <c r="M389" s="170">
        <v>20317168</v>
      </c>
      <c r="N389" s="170"/>
      <c r="O389" s="170"/>
      <c r="P389" s="170"/>
      <c r="Q389" s="170"/>
      <c r="R389" s="170"/>
      <c r="S389" s="170"/>
      <c r="T389" s="170"/>
      <c r="U389" s="170"/>
      <c r="V389" s="170"/>
      <c r="W389" s="170">
        <v>20317168</v>
      </c>
    </row>
    <row r="390" spans="1:23" x14ac:dyDescent="0.25">
      <c r="A390" s="169">
        <f t="shared" si="17"/>
        <v>45531903</v>
      </c>
      <c r="B390" s="168">
        <f t="shared" si="18"/>
        <v>0</v>
      </c>
      <c r="C390" s="168">
        <f t="shared" si="19"/>
        <v>68564012</v>
      </c>
      <c r="E390" s="171">
        <v>45531903</v>
      </c>
      <c r="F390" s="170"/>
      <c r="G390" s="170"/>
      <c r="H390" s="170"/>
      <c r="I390" s="170"/>
      <c r="J390" s="170"/>
      <c r="K390" s="170"/>
      <c r="L390" s="170"/>
      <c r="M390" s="170">
        <v>20342092</v>
      </c>
      <c r="N390" s="170"/>
      <c r="O390" s="170"/>
      <c r="P390" s="170"/>
      <c r="Q390" s="170"/>
      <c r="R390" s="170">
        <v>48221920</v>
      </c>
      <c r="S390" s="170"/>
      <c r="T390" s="170"/>
      <c r="U390" s="170"/>
      <c r="V390" s="170"/>
      <c r="W390" s="170">
        <v>68564012</v>
      </c>
    </row>
    <row r="391" spans="1:23" x14ac:dyDescent="0.25">
      <c r="A391" s="169">
        <f t="shared" si="17"/>
        <v>45534535</v>
      </c>
      <c r="B391" s="168">
        <f t="shared" si="18"/>
        <v>0</v>
      </c>
      <c r="C391" s="168">
        <f t="shared" si="19"/>
        <v>12451003</v>
      </c>
      <c r="E391" s="171">
        <v>45534535</v>
      </c>
      <c r="F391" s="170"/>
      <c r="G391" s="170"/>
      <c r="H391" s="170"/>
      <c r="I391" s="170"/>
      <c r="J391" s="170"/>
      <c r="K391" s="170"/>
      <c r="L391" s="170"/>
      <c r="M391" s="170">
        <v>12451003</v>
      </c>
      <c r="N391" s="170"/>
      <c r="O391" s="170"/>
      <c r="P391" s="170"/>
      <c r="Q391" s="170"/>
      <c r="R391" s="170"/>
      <c r="S391" s="170"/>
      <c r="T391" s="170"/>
      <c r="U391" s="170"/>
      <c r="V391" s="170"/>
      <c r="W391" s="170">
        <v>12451003</v>
      </c>
    </row>
    <row r="392" spans="1:23" x14ac:dyDescent="0.25">
      <c r="A392" s="169">
        <f t="shared" si="17"/>
        <v>45548299</v>
      </c>
      <c r="B392" s="168">
        <f t="shared" si="18"/>
        <v>0</v>
      </c>
      <c r="C392" s="168">
        <f t="shared" si="19"/>
        <v>3500319</v>
      </c>
      <c r="E392" s="171">
        <v>45548299</v>
      </c>
      <c r="F392" s="170"/>
      <c r="G392" s="170"/>
      <c r="H392" s="170"/>
      <c r="I392" s="170"/>
      <c r="J392" s="170"/>
      <c r="K392" s="170"/>
      <c r="L392" s="170"/>
      <c r="M392" s="170">
        <v>3500319</v>
      </c>
      <c r="N392" s="170"/>
      <c r="O392" s="170"/>
      <c r="P392" s="170"/>
      <c r="Q392" s="170"/>
      <c r="R392" s="170"/>
      <c r="S392" s="170"/>
      <c r="T392" s="170"/>
      <c r="U392" s="170"/>
      <c r="V392" s="170"/>
      <c r="W392" s="170">
        <v>3500319</v>
      </c>
    </row>
    <row r="393" spans="1:23" x14ac:dyDescent="0.25">
      <c r="A393" s="169">
        <f t="shared" si="17"/>
        <v>45552755</v>
      </c>
      <c r="B393" s="168">
        <f t="shared" si="18"/>
        <v>0</v>
      </c>
      <c r="C393" s="168">
        <f t="shared" si="19"/>
        <v>4401803</v>
      </c>
      <c r="E393" s="171">
        <v>45552755</v>
      </c>
      <c r="F393" s="170"/>
      <c r="G393" s="170"/>
      <c r="H393" s="170"/>
      <c r="I393" s="170"/>
      <c r="J393" s="170"/>
      <c r="K393" s="170"/>
      <c r="L393" s="170"/>
      <c r="M393" s="170">
        <v>4401803</v>
      </c>
      <c r="N393" s="170"/>
      <c r="O393" s="170"/>
      <c r="P393" s="170"/>
      <c r="Q393" s="170"/>
      <c r="R393" s="170"/>
      <c r="S393" s="170"/>
      <c r="T393" s="170"/>
      <c r="U393" s="170"/>
      <c r="V393" s="170"/>
      <c r="W393" s="170">
        <v>4401803</v>
      </c>
    </row>
    <row r="394" spans="1:23" x14ac:dyDescent="0.25">
      <c r="A394" s="169">
        <f t="shared" si="17"/>
        <v>45581164</v>
      </c>
      <c r="B394" s="168">
        <f t="shared" si="18"/>
        <v>0</v>
      </c>
      <c r="C394" s="168">
        <f t="shared" si="19"/>
        <v>1502337</v>
      </c>
      <c r="E394" s="171">
        <v>45581164</v>
      </c>
      <c r="F394" s="170"/>
      <c r="G394" s="170"/>
      <c r="H394" s="170"/>
      <c r="I394" s="170"/>
      <c r="J394" s="170"/>
      <c r="K394" s="170"/>
      <c r="L394" s="170"/>
      <c r="M394" s="170">
        <v>1502337</v>
      </c>
      <c r="N394" s="170"/>
      <c r="O394" s="170"/>
      <c r="P394" s="170"/>
      <c r="Q394" s="170"/>
      <c r="R394" s="170"/>
      <c r="S394" s="170"/>
      <c r="T394" s="170"/>
      <c r="U394" s="170"/>
      <c r="V394" s="170"/>
      <c r="W394" s="170">
        <v>1502337</v>
      </c>
    </row>
    <row r="395" spans="1:23" x14ac:dyDescent="0.25">
      <c r="A395" s="169">
        <f t="shared" si="17"/>
        <v>45584187</v>
      </c>
      <c r="B395" s="168">
        <f t="shared" si="18"/>
        <v>0</v>
      </c>
      <c r="C395" s="168">
        <f t="shared" si="19"/>
        <v>421347</v>
      </c>
      <c r="E395" s="171">
        <v>45584187</v>
      </c>
      <c r="F395" s="170"/>
      <c r="G395" s="170"/>
      <c r="H395" s="170"/>
      <c r="I395" s="170"/>
      <c r="J395" s="170"/>
      <c r="K395" s="170"/>
      <c r="L395" s="170"/>
      <c r="M395" s="170">
        <v>421347</v>
      </c>
      <c r="N395" s="170"/>
      <c r="O395" s="170"/>
      <c r="P395" s="170"/>
      <c r="Q395" s="170"/>
      <c r="R395" s="170"/>
      <c r="S395" s="170"/>
      <c r="T395" s="170"/>
      <c r="U395" s="170"/>
      <c r="V395" s="170"/>
      <c r="W395" s="170">
        <v>421347</v>
      </c>
    </row>
    <row r="396" spans="1:23" x14ac:dyDescent="0.25">
      <c r="A396" s="169">
        <f t="shared" si="17"/>
        <v>45761923</v>
      </c>
      <c r="B396" s="168">
        <f t="shared" si="18"/>
        <v>0</v>
      </c>
      <c r="C396" s="168">
        <f t="shared" si="19"/>
        <v>0</v>
      </c>
      <c r="E396" s="171">
        <v>45761923</v>
      </c>
      <c r="F396" s="170"/>
      <c r="G396" s="170"/>
      <c r="H396" s="170"/>
      <c r="I396" s="170">
        <v>0</v>
      </c>
      <c r="J396" s="170"/>
      <c r="K396" s="170"/>
      <c r="L396" s="170"/>
      <c r="M396" s="170"/>
      <c r="N396" s="170"/>
      <c r="O396" s="170"/>
      <c r="P396" s="170"/>
      <c r="Q396" s="170"/>
      <c r="R396" s="170"/>
      <c r="S396" s="170"/>
      <c r="T396" s="170"/>
      <c r="U396" s="170"/>
      <c r="V396" s="170"/>
      <c r="W396" s="170">
        <v>0</v>
      </c>
    </row>
    <row r="397" spans="1:23" x14ac:dyDescent="0.25">
      <c r="A397" s="169">
        <f t="shared" si="17"/>
        <v>45762726</v>
      </c>
      <c r="B397" s="168">
        <f t="shared" si="18"/>
        <v>0</v>
      </c>
      <c r="C397" s="168">
        <f t="shared" si="19"/>
        <v>60292870</v>
      </c>
      <c r="E397" s="171">
        <v>45762726</v>
      </c>
      <c r="F397" s="170"/>
      <c r="G397" s="170"/>
      <c r="H397" s="170"/>
      <c r="I397" s="170"/>
      <c r="J397" s="170"/>
      <c r="K397" s="170"/>
      <c r="L397" s="170"/>
      <c r="M397" s="170">
        <v>60292870</v>
      </c>
      <c r="N397" s="170"/>
      <c r="O397" s="170"/>
      <c r="P397" s="170"/>
      <c r="Q397" s="170"/>
      <c r="R397" s="170"/>
      <c r="S397" s="170"/>
      <c r="T397" s="170"/>
      <c r="U397" s="170"/>
      <c r="V397" s="170"/>
      <c r="W397" s="170">
        <v>60292870</v>
      </c>
    </row>
    <row r="398" spans="1:23" x14ac:dyDescent="0.25">
      <c r="A398" s="169">
        <f t="shared" si="17"/>
        <v>45764394</v>
      </c>
      <c r="B398" s="168">
        <f t="shared" si="18"/>
        <v>21826715</v>
      </c>
      <c r="C398" s="168">
        <f t="shared" si="19"/>
        <v>1229435</v>
      </c>
      <c r="E398" s="171">
        <v>45764394</v>
      </c>
      <c r="F398" s="170">
        <v>21826715</v>
      </c>
      <c r="G398" s="170"/>
      <c r="H398" s="170"/>
      <c r="I398" s="170"/>
      <c r="J398" s="170"/>
      <c r="K398" s="170"/>
      <c r="L398" s="170"/>
      <c r="M398" s="170">
        <v>1229435</v>
      </c>
      <c r="N398" s="170"/>
      <c r="O398" s="170"/>
      <c r="P398" s="170"/>
      <c r="Q398" s="170"/>
      <c r="R398" s="170"/>
      <c r="S398" s="170"/>
      <c r="T398" s="170"/>
      <c r="U398" s="170"/>
      <c r="V398" s="170"/>
      <c r="W398" s="170">
        <v>23056150</v>
      </c>
    </row>
    <row r="399" spans="1:23" x14ac:dyDescent="0.25">
      <c r="A399" s="169">
        <f t="shared" si="17"/>
        <v>45764734</v>
      </c>
      <c r="B399" s="168">
        <f t="shared" si="18"/>
        <v>0</v>
      </c>
      <c r="C399" s="168">
        <f t="shared" si="19"/>
        <v>9101182</v>
      </c>
      <c r="E399" s="171">
        <v>45764734</v>
      </c>
      <c r="F399" s="170"/>
      <c r="G399" s="170"/>
      <c r="H399" s="170"/>
      <c r="I399" s="170"/>
      <c r="J399" s="170"/>
      <c r="K399" s="170"/>
      <c r="L399" s="170"/>
      <c r="M399" s="170">
        <v>9101182</v>
      </c>
      <c r="N399" s="170"/>
      <c r="O399" s="170"/>
      <c r="P399" s="170"/>
      <c r="Q399" s="170"/>
      <c r="R399" s="170"/>
      <c r="S399" s="170"/>
      <c r="T399" s="170"/>
      <c r="U399" s="170"/>
      <c r="V399" s="170"/>
      <c r="W399" s="170">
        <v>9101182</v>
      </c>
    </row>
    <row r="400" spans="1:23" x14ac:dyDescent="0.25">
      <c r="A400" s="169">
        <f t="shared" si="17"/>
        <v>45765748</v>
      </c>
      <c r="B400" s="168">
        <f t="shared" si="18"/>
        <v>0</v>
      </c>
      <c r="C400" s="168">
        <f t="shared" si="19"/>
        <v>1764374</v>
      </c>
      <c r="E400" s="171">
        <v>45765748</v>
      </c>
      <c r="F400" s="170"/>
      <c r="G400" s="170"/>
      <c r="H400" s="170"/>
      <c r="I400" s="170"/>
      <c r="J400" s="170"/>
      <c r="K400" s="170"/>
      <c r="L400" s="170"/>
      <c r="M400" s="170">
        <v>1764374</v>
      </c>
      <c r="N400" s="170"/>
      <c r="O400" s="170"/>
      <c r="P400" s="170"/>
      <c r="Q400" s="170"/>
      <c r="R400" s="170"/>
      <c r="S400" s="170"/>
      <c r="T400" s="170"/>
      <c r="U400" s="170"/>
      <c r="V400" s="170"/>
      <c r="W400" s="170">
        <v>1764374</v>
      </c>
    </row>
    <row r="401" spans="1:23" x14ac:dyDescent="0.25">
      <c r="A401" s="169">
        <f t="shared" si="17"/>
        <v>45780054</v>
      </c>
      <c r="B401" s="168">
        <f t="shared" si="18"/>
        <v>0</v>
      </c>
      <c r="C401" s="168">
        <f t="shared" si="19"/>
        <v>2880759</v>
      </c>
      <c r="E401" s="171">
        <v>45780054</v>
      </c>
      <c r="F401" s="170"/>
      <c r="G401" s="170"/>
      <c r="H401" s="170"/>
      <c r="I401" s="170"/>
      <c r="J401" s="170"/>
      <c r="K401" s="170"/>
      <c r="L401" s="170"/>
      <c r="M401" s="170">
        <v>2880759</v>
      </c>
      <c r="N401" s="170"/>
      <c r="O401" s="170"/>
      <c r="P401" s="170"/>
      <c r="Q401" s="170"/>
      <c r="R401" s="170"/>
      <c r="S401" s="170"/>
      <c r="T401" s="170"/>
      <c r="U401" s="170"/>
      <c r="V401" s="170"/>
      <c r="W401" s="170">
        <v>2880759</v>
      </c>
    </row>
    <row r="402" spans="1:23" x14ac:dyDescent="0.25">
      <c r="A402" s="169">
        <f t="shared" si="17"/>
        <v>45781083</v>
      </c>
      <c r="B402" s="168">
        <f t="shared" si="18"/>
        <v>0</v>
      </c>
      <c r="C402" s="168">
        <f t="shared" si="19"/>
        <v>18848044</v>
      </c>
      <c r="E402" s="171">
        <v>45781083</v>
      </c>
      <c r="F402" s="170"/>
      <c r="G402" s="170"/>
      <c r="H402" s="170"/>
      <c r="I402" s="170"/>
      <c r="J402" s="170"/>
      <c r="K402" s="170"/>
      <c r="L402" s="170"/>
      <c r="M402" s="170">
        <v>18848044</v>
      </c>
      <c r="N402" s="170"/>
      <c r="O402" s="170"/>
      <c r="P402" s="170"/>
      <c r="Q402" s="170"/>
      <c r="R402" s="170"/>
      <c r="S402" s="170"/>
      <c r="T402" s="170"/>
      <c r="U402" s="170"/>
      <c r="V402" s="170"/>
      <c r="W402" s="170">
        <v>18848044</v>
      </c>
    </row>
    <row r="403" spans="1:23" x14ac:dyDescent="0.25">
      <c r="A403" s="169">
        <f t="shared" si="17"/>
        <v>50848618</v>
      </c>
      <c r="B403" s="168">
        <f t="shared" si="18"/>
        <v>147278632</v>
      </c>
      <c r="C403" s="168">
        <f t="shared" si="19"/>
        <v>81191721</v>
      </c>
      <c r="E403" s="171">
        <v>50848618</v>
      </c>
      <c r="F403" s="170">
        <v>147278632</v>
      </c>
      <c r="G403" s="170"/>
      <c r="H403" s="170"/>
      <c r="I403" s="170"/>
      <c r="J403" s="170"/>
      <c r="K403" s="170"/>
      <c r="L403" s="170"/>
      <c r="M403" s="170">
        <v>81191721</v>
      </c>
      <c r="N403" s="170"/>
      <c r="O403" s="170"/>
      <c r="P403" s="170"/>
      <c r="Q403" s="170"/>
      <c r="R403" s="170"/>
      <c r="S403" s="170"/>
      <c r="T403" s="170"/>
      <c r="U403" s="170"/>
      <c r="V403" s="170"/>
      <c r="W403" s="170">
        <v>228470353</v>
      </c>
    </row>
    <row r="404" spans="1:23" x14ac:dyDescent="0.25">
      <c r="A404" s="169">
        <f t="shared" si="17"/>
        <v>50849905</v>
      </c>
      <c r="B404" s="168">
        <f t="shared" si="18"/>
        <v>0</v>
      </c>
      <c r="C404" s="168">
        <f t="shared" si="19"/>
        <v>22692142</v>
      </c>
      <c r="E404" s="171">
        <v>50849905</v>
      </c>
      <c r="F404" s="170"/>
      <c r="G404" s="170"/>
      <c r="H404" s="170"/>
      <c r="I404" s="170"/>
      <c r="J404" s="170"/>
      <c r="K404" s="170"/>
      <c r="L404" s="170"/>
      <c r="M404" s="170">
        <v>22692142</v>
      </c>
      <c r="N404" s="170"/>
      <c r="O404" s="170"/>
      <c r="P404" s="170"/>
      <c r="Q404" s="170"/>
      <c r="R404" s="170"/>
      <c r="S404" s="170"/>
      <c r="T404" s="170"/>
      <c r="U404" s="170"/>
      <c r="V404" s="170"/>
      <c r="W404" s="170">
        <v>22692142</v>
      </c>
    </row>
    <row r="405" spans="1:23" x14ac:dyDescent="0.25">
      <c r="A405" s="169">
        <f t="shared" si="17"/>
        <v>50908171</v>
      </c>
      <c r="B405" s="168">
        <f t="shared" si="18"/>
        <v>0</v>
      </c>
      <c r="C405" s="168">
        <f t="shared" si="19"/>
        <v>1478430</v>
      </c>
      <c r="E405" s="171">
        <v>50908171</v>
      </c>
      <c r="F405" s="170"/>
      <c r="G405" s="170"/>
      <c r="H405" s="170"/>
      <c r="I405" s="170"/>
      <c r="J405" s="170"/>
      <c r="K405" s="170"/>
      <c r="L405" s="170"/>
      <c r="M405" s="170">
        <v>1478430</v>
      </c>
      <c r="N405" s="170"/>
      <c r="O405" s="170"/>
      <c r="P405" s="170"/>
      <c r="Q405" s="170"/>
      <c r="R405" s="170"/>
      <c r="S405" s="170"/>
      <c r="T405" s="170"/>
      <c r="U405" s="170"/>
      <c r="V405" s="170"/>
      <c r="W405" s="170">
        <v>1478430</v>
      </c>
    </row>
    <row r="406" spans="1:23" x14ac:dyDescent="0.25">
      <c r="A406" s="169">
        <f t="shared" si="17"/>
        <v>50912897</v>
      </c>
      <c r="B406" s="168">
        <f t="shared" si="18"/>
        <v>0</v>
      </c>
      <c r="C406" s="168">
        <f t="shared" si="19"/>
        <v>24475937</v>
      </c>
      <c r="E406" s="171">
        <v>50912897</v>
      </c>
      <c r="F406" s="170"/>
      <c r="G406" s="170"/>
      <c r="H406" s="170"/>
      <c r="I406" s="170"/>
      <c r="J406" s="170"/>
      <c r="K406" s="170"/>
      <c r="L406" s="170"/>
      <c r="M406" s="170">
        <v>24475937</v>
      </c>
      <c r="N406" s="170"/>
      <c r="O406" s="170"/>
      <c r="P406" s="170"/>
      <c r="Q406" s="170"/>
      <c r="R406" s="170"/>
      <c r="S406" s="170"/>
      <c r="T406" s="170"/>
      <c r="U406" s="170"/>
      <c r="V406" s="170"/>
      <c r="W406" s="170">
        <v>24475937</v>
      </c>
    </row>
    <row r="407" spans="1:23" x14ac:dyDescent="0.25">
      <c r="A407" s="169">
        <f t="shared" si="17"/>
        <v>50976855</v>
      </c>
      <c r="B407" s="168">
        <f t="shared" si="18"/>
        <v>0</v>
      </c>
      <c r="C407" s="168">
        <f t="shared" si="19"/>
        <v>61073694</v>
      </c>
      <c r="E407" s="171">
        <v>50976855</v>
      </c>
      <c r="F407" s="170"/>
      <c r="G407" s="170"/>
      <c r="H407" s="170"/>
      <c r="I407" s="170"/>
      <c r="J407" s="170"/>
      <c r="K407" s="170"/>
      <c r="L407" s="170"/>
      <c r="M407" s="170">
        <v>57300815</v>
      </c>
      <c r="N407" s="170"/>
      <c r="O407" s="170"/>
      <c r="P407" s="170"/>
      <c r="Q407" s="170"/>
      <c r="R407" s="170">
        <v>3772879</v>
      </c>
      <c r="S407" s="170"/>
      <c r="T407" s="170"/>
      <c r="U407" s="170"/>
      <c r="V407" s="170"/>
      <c r="W407" s="170">
        <v>61073694</v>
      </c>
    </row>
    <row r="408" spans="1:23" x14ac:dyDescent="0.25">
      <c r="A408" s="169">
        <f t="shared" si="17"/>
        <v>51625512</v>
      </c>
      <c r="B408" s="168">
        <f t="shared" si="18"/>
        <v>7770308</v>
      </c>
      <c r="C408" s="168">
        <f t="shared" si="19"/>
        <v>29042979</v>
      </c>
      <c r="E408" s="171">
        <v>51625512</v>
      </c>
      <c r="F408" s="170"/>
      <c r="G408" s="170"/>
      <c r="H408" s="170"/>
      <c r="I408" s="170">
        <v>7770308</v>
      </c>
      <c r="J408" s="170"/>
      <c r="K408" s="170"/>
      <c r="L408" s="170"/>
      <c r="M408" s="170">
        <v>29042979</v>
      </c>
      <c r="N408" s="170"/>
      <c r="O408" s="170"/>
      <c r="P408" s="170"/>
      <c r="Q408" s="170"/>
      <c r="R408" s="170"/>
      <c r="S408" s="170"/>
      <c r="T408" s="170"/>
      <c r="U408" s="170"/>
      <c r="V408" s="170"/>
      <c r="W408" s="170">
        <v>36813287</v>
      </c>
    </row>
    <row r="409" spans="1:23" x14ac:dyDescent="0.25">
      <c r="A409" s="169">
        <f t="shared" si="17"/>
        <v>51649482</v>
      </c>
      <c r="B409" s="168">
        <f t="shared" si="18"/>
        <v>33774916</v>
      </c>
      <c r="C409" s="168">
        <f t="shared" si="19"/>
        <v>6325365</v>
      </c>
      <c r="E409" s="171">
        <v>51649482</v>
      </c>
      <c r="F409" s="170"/>
      <c r="G409" s="170"/>
      <c r="H409" s="170">
        <v>33774916</v>
      </c>
      <c r="I409" s="170"/>
      <c r="J409" s="170"/>
      <c r="K409" s="170"/>
      <c r="L409" s="170"/>
      <c r="M409" s="170"/>
      <c r="N409" s="170"/>
      <c r="O409" s="170"/>
      <c r="P409" s="170"/>
      <c r="Q409" s="170">
        <v>1311106</v>
      </c>
      <c r="R409" s="170"/>
      <c r="S409" s="170"/>
      <c r="T409" s="170"/>
      <c r="U409" s="170">
        <v>5014259</v>
      </c>
      <c r="V409" s="170"/>
      <c r="W409" s="170">
        <v>40100281</v>
      </c>
    </row>
    <row r="410" spans="1:23" x14ac:dyDescent="0.25">
      <c r="A410" s="169">
        <f t="shared" si="17"/>
        <v>51775094</v>
      </c>
      <c r="B410" s="168">
        <f t="shared" si="18"/>
        <v>0</v>
      </c>
      <c r="C410" s="168">
        <f t="shared" si="19"/>
        <v>0</v>
      </c>
      <c r="E410" s="171">
        <v>51775094</v>
      </c>
      <c r="F410" s="170"/>
      <c r="G410" s="170"/>
      <c r="H410" s="170"/>
      <c r="I410" s="170"/>
      <c r="J410" s="170"/>
      <c r="K410" s="170"/>
      <c r="L410" s="170"/>
      <c r="M410" s="170">
        <v>0</v>
      </c>
      <c r="N410" s="170"/>
      <c r="O410" s="170"/>
      <c r="P410" s="170"/>
      <c r="Q410" s="170"/>
      <c r="R410" s="170"/>
      <c r="S410" s="170"/>
      <c r="T410" s="170"/>
      <c r="U410" s="170"/>
      <c r="V410" s="170"/>
      <c r="W410" s="170">
        <v>0</v>
      </c>
    </row>
    <row r="411" spans="1:23" x14ac:dyDescent="0.25">
      <c r="A411" s="169">
        <f t="shared" si="17"/>
        <v>51806543</v>
      </c>
      <c r="B411" s="168">
        <f t="shared" si="18"/>
        <v>0</v>
      </c>
      <c r="C411" s="168">
        <f t="shared" si="19"/>
        <v>6377856</v>
      </c>
      <c r="E411" s="171">
        <v>51806543</v>
      </c>
      <c r="F411" s="170"/>
      <c r="G411" s="170"/>
      <c r="H411" s="170"/>
      <c r="I411" s="170"/>
      <c r="J411" s="170"/>
      <c r="K411" s="170"/>
      <c r="L411" s="170"/>
      <c r="M411" s="170">
        <v>6377856</v>
      </c>
      <c r="N411" s="170"/>
      <c r="O411" s="170"/>
      <c r="P411" s="170"/>
      <c r="Q411" s="170"/>
      <c r="R411" s="170"/>
      <c r="S411" s="170"/>
      <c r="T411" s="170"/>
      <c r="U411" s="170"/>
      <c r="V411" s="170"/>
      <c r="W411" s="170">
        <v>6377856</v>
      </c>
    </row>
    <row r="412" spans="1:23" x14ac:dyDescent="0.25">
      <c r="A412" s="169">
        <f t="shared" si="17"/>
        <v>51882696</v>
      </c>
      <c r="B412" s="168">
        <f t="shared" si="18"/>
        <v>0</v>
      </c>
      <c r="C412" s="168">
        <f t="shared" si="19"/>
        <v>370947</v>
      </c>
      <c r="E412" s="171">
        <v>51882696</v>
      </c>
      <c r="F412" s="170"/>
      <c r="G412" s="170"/>
      <c r="H412" s="170"/>
      <c r="I412" s="170"/>
      <c r="J412" s="170"/>
      <c r="K412" s="170"/>
      <c r="L412" s="170"/>
      <c r="M412" s="170">
        <v>370947</v>
      </c>
      <c r="N412" s="170"/>
      <c r="O412" s="170"/>
      <c r="P412" s="170"/>
      <c r="Q412" s="170"/>
      <c r="R412" s="170"/>
      <c r="S412" s="170"/>
      <c r="T412" s="170"/>
      <c r="U412" s="170"/>
      <c r="V412" s="170"/>
      <c r="W412" s="170">
        <v>370947</v>
      </c>
    </row>
    <row r="413" spans="1:23" x14ac:dyDescent="0.25">
      <c r="A413" s="169">
        <f t="shared" si="17"/>
        <v>52249902</v>
      </c>
      <c r="B413" s="168">
        <f t="shared" si="18"/>
        <v>0</v>
      </c>
      <c r="C413" s="168">
        <f t="shared" si="19"/>
        <v>0</v>
      </c>
      <c r="E413" s="171">
        <v>52249902</v>
      </c>
      <c r="F413" s="170"/>
      <c r="G413" s="170"/>
      <c r="H413" s="170"/>
      <c r="I413" s="170"/>
      <c r="J413" s="170"/>
      <c r="K413" s="170"/>
      <c r="L413" s="170"/>
      <c r="M413" s="170">
        <v>0</v>
      </c>
      <c r="N413" s="170"/>
      <c r="O413" s="170"/>
      <c r="P413" s="170"/>
      <c r="Q413" s="170"/>
      <c r="R413" s="170"/>
      <c r="S413" s="170"/>
      <c r="T413" s="170"/>
      <c r="U413" s="170"/>
      <c r="V413" s="170"/>
      <c r="W413" s="170">
        <v>0</v>
      </c>
    </row>
    <row r="414" spans="1:23" x14ac:dyDescent="0.25">
      <c r="A414" s="169">
        <f t="shared" si="17"/>
        <v>52429343</v>
      </c>
      <c r="B414" s="168">
        <f t="shared" si="18"/>
        <v>0</v>
      </c>
      <c r="C414" s="168">
        <f t="shared" si="19"/>
        <v>16726063</v>
      </c>
      <c r="E414" s="171">
        <v>52429343</v>
      </c>
      <c r="F414" s="170"/>
      <c r="G414" s="170"/>
      <c r="H414" s="170"/>
      <c r="I414" s="170"/>
      <c r="J414" s="170"/>
      <c r="K414" s="170"/>
      <c r="L414" s="170"/>
      <c r="M414" s="170">
        <v>16726063</v>
      </c>
      <c r="N414" s="170"/>
      <c r="O414" s="170"/>
      <c r="P414" s="170"/>
      <c r="Q414" s="170"/>
      <c r="R414" s="170"/>
      <c r="S414" s="170"/>
      <c r="T414" s="170"/>
      <c r="U414" s="170"/>
      <c r="V414" s="170"/>
      <c r="W414" s="170">
        <v>16726063</v>
      </c>
    </row>
    <row r="415" spans="1:23" x14ac:dyDescent="0.25">
      <c r="A415" s="169">
        <f t="shared" si="17"/>
        <v>52617272</v>
      </c>
      <c r="B415" s="168">
        <f t="shared" si="18"/>
        <v>0</v>
      </c>
      <c r="C415" s="168">
        <f t="shared" si="19"/>
        <v>28727830</v>
      </c>
      <c r="E415" s="171">
        <v>52617272</v>
      </c>
      <c r="F415" s="170"/>
      <c r="G415" s="170"/>
      <c r="H415" s="170"/>
      <c r="I415" s="170"/>
      <c r="J415" s="170"/>
      <c r="K415" s="170"/>
      <c r="L415" s="170"/>
      <c r="M415" s="170">
        <v>28727830</v>
      </c>
      <c r="N415" s="170"/>
      <c r="O415" s="170"/>
      <c r="P415" s="170"/>
      <c r="Q415" s="170"/>
      <c r="R415" s="170"/>
      <c r="S415" s="170"/>
      <c r="T415" s="170"/>
      <c r="U415" s="170"/>
      <c r="V415" s="170"/>
      <c r="W415" s="170">
        <v>28727830</v>
      </c>
    </row>
    <row r="416" spans="1:23" x14ac:dyDescent="0.25">
      <c r="A416" s="169">
        <f t="shared" si="17"/>
        <v>63338733</v>
      </c>
      <c r="B416" s="168">
        <f t="shared" si="18"/>
        <v>0</v>
      </c>
      <c r="C416" s="168">
        <f t="shared" si="19"/>
        <v>89330497</v>
      </c>
      <c r="E416" s="171">
        <v>63338733</v>
      </c>
      <c r="F416" s="170"/>
      <c r="G416" s="170"/>
      <c r="H416" s="170"/>
      <c r="I416" s="170"/>
      <c r="J416" s="170"/>
      <c r="K416" s="170"/>
      <c r="L416" s="170"/>
      <c r="M416" s="170">
        <v>89330497</v>
      </c>
      <c r="N416" s="170"/>
      <c r="O416" s="170"/>
      <c r="P416" s="170"/>
      <c r="Q416" s="170"/>
      <c r="R416" s="170"/>
      <c r="S416" s="170"/>
      <c r="T416" s="170"/>
      <c r="U416" s="170"/>
      <c r="V416" s="170"/>
      <c r="W416" s="170">
        <v>89330497</v>
      </c>
    </row>
    <row r="417" spans="1:23" x14ac:dyDescent="0.25">
      <c r="A417" s="169">
        <f t="shared" si="17"/>
        <v>63343631</v>
      </c>
      <c r="B417" s="168">
        <f t="shared" si="18"/>
        <v>65974967</v>
      </c>
      <c r="C417" s="168">
        <f t="shared" si="19"/>
        <v>175449693</v>
      </c>
      <c r="E417" s="171">
        <v>63343631</v>
      </c>
      <c r="F417" s="170"/>
      <c r="G417" s="170"/>
      <c r="H417" s="170"/>
      <c r="I417" s="170">
        <v>65974967</v>
      </c>
      <c r="J417" s="170"/>
      <c r="K417" s="170"/>
      <c r="L417" s="170"/>
      <c r="M417" s="170">
        <v>175449693</v>
      </c>
      <c r="N417" s="170"/>
      <c r="O417" s="170"/>
      <c r="P417" s="170"/>
      <c r="Q417" s="170"/>
      <c r="R417" s="170"/>
      <c r="S417" s="170"/>
      <c r="T417" s="170"/>
      <c r="U417" s="170"/>
      <c r="V417" s="170"/>
      <c r="W417" s="170">
        <v>241424660</v>
      </c>
    </row>
    <row r="418" spans="1:23" x14ac:dyDescent="0.25">
      <c r="A418" s="169">
        <f t="shared" si="17"/>
        <v>63461924</v>
      </c>
      <c r="B418" s="168">
        <f t="shared" si="18"/>
        <v>0</v>
      </c>
      <c r="C418" s="168">
        <f t="shared" si="19"/>
        <v>109728178</v>
      </c>
      <c r="E418" s="171">
        <v>63461924</v>
      </c>
      <c r="F418" s="170"/>
      <c r="G418" s="170"/>
      <c r="H418" s="170"/>
      <c r="I418" s="170"/>
      <c r="J418" s="170"/>
      <c r="K418" s="170"/>
      <c r="L418" s="170"/>
      <c r="M418" s="170">
        <v>109728178</v>
      </c>
      <c r="N418" s="170"/>
      <c r="O418" s="170"/>
      <c r="P418" s="170"/>
      <c r="Q418" s="170"/>
      <c r="R418" s="170"/>
      <c r="S418" s="170"/>
      <c r="T418" s="170"/>
      <c r="U418" s="170"/>
      <c r="V418" s="170"/>
      <c r="W418" s="170">
        <v>109728178</v>
      </c>
    </row>
    <row r="419" spans="1:23" x14ac:dyDescent="0.25">
      <c r="A419" s="169">
        <f t="shared" ref="A419:A482" si="20">+E419</f>
        <v>63531900</v>
      </c>
      <c r="B419" s="168">
        <f t="shared" ref="B419:B482" si="21">+SUM(F419:L419)</f>
        <v>0</v>
      </c>
      <c r="C419" s="168">
        <f t="shared" ref="C419:C482" si="22">+W419-B419</f>
        <v>31976023</v>
      </c>
      <c r="E419" s="171">
        <v>63531900</v>
      </c>
      <c r="F419" s="170"/>
      <c r="G419" s="170"/>
      <c r="H419" s="170"/>
      <c r="I419" s="170"/>
      <c r="J419" s="170"/>
      <c r="K419" s="170"/>
      <c r="L419" s="170"/>
      <c r="M419" s="170">
        <v>31976023</v>
      </c>
      <c r="N419" s="170"/>
      <c r="O419" s="170"/>
      <c r="P419" s="170"/>
      <c r="Q419" s="170"/>
      <c r="R419" s="170"/>
      <c r="S419" s="170"/>
      <c r="T419" s="170"/>
      <c r="U419" s="170"/>
      <c r="V419" s="170"/>
      <c r="W419" s="170">
        <v>31976023</v>
      </c>
    </row>
    <row r="420" spans="1:23" x14ac:dyDescent="0.25">
      <c r="A420" s="169">
        <f t="shared" si="20"/>
        <v>64558811</v>
      </c>
      <c r="B420" s="168">
        <f t="shared" si="21"/>
        <v>0</v>
      </c>
      <c r="C420" s="168">
        <f t="shared" si="22"/>
        <v>0</v>
      </c>
      <c r="E420" s="171">
        <v>64558811</v>
      </c>
      <c r="F420" s="170"/>
      <c r="G420" s="170"/>
      <c r="H420" s="170"/>
      <c r="I420" s="170"/>
      <c r="J420" s="170"/>
      <c r="K420" s="170"/>
      <c r="L420" s="170"/>
      <c r="M420" s="170">
        <v>0</v>
      </c>
      <c r="N420" s="170"/>
      <c r="O420" s="170"/>
      <c r="P420" s="170"/>
      <c r="Q420" s="170"/>
      <c r="R420" s="170"/>
      <c r="S420" s="170"/>
      <c r="T420" s="170"/>
      <c r="U420" s="170"/>
      <c r="V420" s="170"/>
      <c r="W420" s="170">
        <v>0</v>
      </c>
    </row>
    <row r="421" spans="1:23" x14ac:dyDescent="0.25">
      <c r="A421" s="169">
        <f t="shared" si="20"/>
        <v>64569795</v>
      </c>
      <c r="B421" s="168">
        <f t="shared" si="21"/>
        <v>0</v>
      </c>
      <c r="C421" s="168">
        <f t="shared" si="22"/>
        <v>0</v>
      </c>
      <c r="E421" s="171">
        <v>64569795</v>
      </c>
      <c r="F421" s="170"/>
      <c r="G421" s="170"/>
      <c r="H421" s="170"/>
      <c r="I421" s="170"/>
      <c r="J421" s="170"/>
      <c r="K421" s="170"/>
      <c r="L421" s="170"/>
      <c r="M421" s="170">
        <v>0</v>
      </c>
      <c r="N421" s="170"/>
      <c r="O421" s="170"/>
      <c r="P421" s="170"/>
      <c r="Q421" s="170"/>
      <c r="R421" s="170"/>
      <c r="S421" s="170"/>
      <c r="T421" s="170"/>
      <c r="U421" s="170"/>
      <c r="V421" s="170"/>
      <c r="W421" s="170">
        <v>0</v>
      </c>
    </row>
    <row r="422" spans="1:23" x14ac:dyDescent="0.25">
      <c r="A422" s="169">
        <f t="shared" si="20"/>
        <v>64588576</v>
      </c>
      <c r="B422" s="168">
        <f t="shared" si="21"/>
        <v>0</v>
      </c>
      <c r="C422" s="168">
        <f t="shared" si="22"/>
        <v>6595609</v>
      </c>
      <c r="E422" s="171">
        <v>64588576</v>
      </c>
      <c r="F422" s="170"/>
      <c r="G422" s="170"/>
      <c r="H422" s="170"/>
      <c r="I422" s="170"/>
      <c r="J422" s="170"/>
      <c r="K422" s="170"/>
      <c r="L422" s="170"/>
      <c r="M422" s="170">
        <v>6595609</v>
      </c>
      <c r="N422" s="170"/>
      <c r="O422" s="170"/>
      <c r="P422" s="170"/>
      <c r="Q422" s="170"/>
      <c r="R422" s="170"/>
      <c r="S422" s="170"/>
      <c r="T422" s="170"/>
      <c r="U422" s="170"/>
      <c r="V422" s="170"/>
      <c r="W422" s="170">
        <v>6595609</v>
      </c>
    </row>
    <row r="423" spans="1:23" x14ac:dyDescent="0.25">
      <c r="A423" s="169">
        <f t="shared" si="20"/>
        <v>70047615</v>
      </c>
      <c r="B423" s="168">
        <f t="shared" si="21"/>
        <v>0</v>
      </c>
      <c r="C423" s="168">
        <f t="shared" si="22"/>
        <v>0</v>
      </c>
      <c r="E423" s="171">
        <v>70047615</v>
      </c>
      <c r="F423" s="170">
        <v>0</v>
      </c>
      <c r="G423" s="170"/>
      <c r="H423" s="170"/>
      <c r="I423" s="170"/>
      <c r="J423" s="170"/>
      <c r="K423" s="170"/>
      <c r="L423" s="170"/>
      <c r="M423" s="170"/>
      <c r="N423" s="170"/>
      <c r="O423" s="170"/>
      <c r="P423" s="170"/>
      <c r="Q423" s="170"/>
      <c r="R423" s="170"/>
      <c r="S423" s="170"/>
      <c r="T423" s="170"/>
      <c r="U423" s="170"/>
      <c r="V423" s="170"/>
      <c r="W423" s="170">
        <v>0</v>
      </c>
    </row>
    <row r="424" spans="1:23" x14ac:dyDescent="0.25">
      <c r="A424" s="169">
        <f t="shared" si="20"/>
        <v>70287055</v>
      </c>
      <c r="B424" s="168">
        <f t="shared" si="21"/>
        <v>0</v>
      </c>
      <c r="C424" s="168">
        <f t="shared" si="22"/>
        <v>0</v>
      </c>
      <c r="E424" s="171">
        <v>70287055</v>
      </c>
      <c r="F424" s="170"/>
      <c r="G424" s="170"/>
      <c r="H424" s="170"/>
      <c r="I424" s="170"/>
      <c r="J424" s="170"/>
      <c r="K424" s="170"/>
      <c r="L424" s="170"/>
      <c r="M424" s="170">
        <v>0</v>
      </c>
      <c r="N424" s="170"/>
      <c r="O424" s="170"/>
      <c r="P424" s="170"/>
      <c r="Q424" s="170"/>
      <c r="R424" s="170"/>
      <c r="S424" s="170"/>
      <c r="T424" s="170"/>
      <c r="U424" s="170"/>
      <c r="V424" s="170"/>
      <c r="W424" s="170">
        <v>0</v>
      </c>
    </row>
    <row r="425" spans="1:23" x14ac:dyDescent="0.25">
      <c r="A425" s="169">
        <f t="shared" si="20"/>
        <v>71585410</v>
      </c>
      <c r="B425" s="168">
        <f t="shared" si="21"/>
        <v>0</v>
      </c>
      <c r="C425" s="168">
        <f t="shared" si="22"/>
        <v>45094245</v>
      </c>
      <c r="E425" s="171">
        <v>71585410</v>
      </c>
      <c r="F425" s="170"/>
      <c r="G425" s="170"/>
      <c r="H425" s="170"/>
      <c r="I425" s="170"/>
      <c r="J425" s="170"/>
      <c r="K425" s="170"/>
      <c r="L425" s="170"/>
      <c r="M425" s="170">
        <v>45094245</v>
      </c>
      <c r="N425" s="170"/>
      <c r="O425" s="170"/>
      <c r="P425" s="170"/>
      <c r="Q425" s="170"/>
      <c r="R425" s="170"/>
      <c r="S425" s="170"/>
      <c r="T425" s="170"/>
      <c r="U425" s="170"/>
      <c r="V425" s="170"/>
      <c r="W425" s="170">
        <v>45094245</v>
      </c>
    </row>
    <row r="426" spans="1:23" x14ac:dyDescent="0.25">
      <c r="A426" s="169">
        <f t="shared" si="20"/>
        <v>71779576</v>
      </c>
      <c r="B426" s="168">
        <f t="shared" si="21"/>
        <v>0</v>
      </c>
      <c r="C426" s="168">
        <f t="shared" si="22"/>
        <v>41323452</v>
      </c>
      <c r="E426" s="171">
        <v>71779576</v>
      </c>
      <c r="F426" s="170"/>
      <c r="G426" s="170"/>
      <c r="H426" s="170"/>
      <c r="I426" s="170"/>
      <c r="J426" s="170"/>
      <c r="K426" s="170"/>
      <c r="L426" s="170"/>
      <c r="M426" s="170">
        <v>41323452</v>
      </c>
      <c r="N426" s="170"/>
      <c r="O426" s="170"/>
      <c r="P426" s="170"/>
      <c r="Q426" s="170"/>
      <c r="R426" s="170"/>
      <c r="S426" s="170"/>
      <c r="T426" s="170"/>
      <c r="U426" s="170"/>
      <c r="V426" s="170"/>
      <c r="W426" s="170">
        <v>41323452</v>
      </c>
    </row>
    <row r="427" spans="1:23" x14ac:dyDescent="0.25">
      <c r="A427" s="169">
        <f t="shared" si="20"/>
        <v>72040682</v>
      </c>
      <c r="B427" s="168">
        <f t="shared" si="21"/>
        <v>0</v>
      </c>
      <c r="C427" s="168">
        <f t="shared" si="22"/>
        <v>0</v>
      </c>
      <c r="E427" s="171">
        <v>72040682</v>
      </c>
      <c r="F427" s="170"/>
      <c r="G427" s="170"/>
      <c r="H427" s="170"/>
      <c r="I427" s="170"/>
      <c r="J427" s="170"/>
      <c r="K427" s="170"/>
      <c r="L427" s="170"/>
      <c r="M427" s="170">
        <v>0</v>
      </c>
      <c r="N427" s="170"/>
      <c r="O427" s="170"/>
      <c r="P427" s="170"/>
      <c r="Q427" s="170"/>
      <c r="R427" s="170"/>
      <c r="S427" s="170"/>
      <c r="T427" s="170"/>
      <c r="U427" s="170"/>
      <c r="V427" s="170"/>
      <c r="W427" s="170">
        <v>0</v>
      </c>
    </row>
    <row r="428" spans="1:23" x14ac:dyDescent="0.25">
      <c r="A428" s="169">
        <f t="shared" si="20"/>
        <v>72128699</v>
      </c>
      <c r="B428" s="168">
        <f t="shared" si="21"/>
        <v>0</v>
      </c>
      <c r="C428" s="168">
        <f t="shared" si="22"/>
        <v>1591239</v>
      </c>
      <c r="E428" s="171">
        <v>72128699</v>
      </c>
      <c r="F428" s="170"/>
      <c r="G428" s="170"/>
      <c r="H428" s="170"/>
      <c r="I428" s="170"/>
      <c r="J428" s="170"/>
      <c r="K428" s="170"/>
      <c r="L428" s="170"/>
      <c r="M428" s="170">
        <v>1591239</v>
      </c>
      <c r="N428" s="170"/>
      <c r="O428" s="170"/>
      <c r="P428" s="170"/>
      <c r="Q428" s="170"/>
      <c r="R428" s="170"/>
      <c r="S428" s="170"/>
      <c r="T428" s="170"/>
      <c r="U428" s="170"/>
      <c r="V428" s="170"/>
      <c r="W428" s="170">
        <v>1591239</v>
      </c>
    </row>
    <row r="429" spans="1:23" x14ac:dyDescent="0.25">
      <c r="A429" s="169">
        <f t="shared" si="20"/>
        <v>72140499</v>
      </c>
      <c r="B429" s="168">
        <f t="shared" si="21"/>
        <v>0</v>
      </c>
      <c r="C429" s="168">
        <f t="shared" si="22"/>
        <v>161994407</v>
      </c>
      <c r="E429" s="171">
        <v>72140499</v>
      </c>
      <c r="F429" s="170"/>
      <c r="G429" s="170"/>
      <c r="H429" s="170"/>
      <c r="I429" s="170"/>
      <c r="J429" s="170"/>
      <c r="K429" s="170"/>
      <c r="L429" s="170"/>
      <c r="M429" s="170">
        <v>161994407</v>
      </c>
      <c r="N429" s="170"/>
      <c r="O429" s="170"/>
      <c r="P429" s="170"/>
      <c r="Q429" s="170"/>
      <c r="R429" s="170"/>
      <c r="S429" s="170"/>
      <c r="T429" s="170"/>
      <c r="U429" s="170"/>
      <c r="V429" s="170"/>
      <c r="W429" s="170">
        <v>161994407</v>
      </c>
    </row>
    <row r="430" spans="1:23" x14ac:dyDescent="0.25">
      <c r="A430" s="169">
        <f t="shared" si="20"/>
        <v>72143109</v>
      </c>
      <c r="B430" s="168">
        <f t="shared" si="21"/>
        <v>16192134</v>
      </c>
      <c r="C430" s="168">
        <f t="shared" si="22"/>
        <v>92434631</v>
      </c>
      <c r="E430" s="171">
        <v>72143109</v>
      </c>
      <c r="F430" s="170"/>
      <c r="G430" s="170"/>
      <c r="H430" s="170"/>
      <c r="I430" s="170">
        <v>16192134</v>
      </c>
      <c r="J430" s="170"/>
      <c r="K430" s="170"/>
      <c r="L430" s="170"/>
      <c r="M430" s="170">
        <v>92434631</v>
      </c>
      <c r="N430" s="170"/>
      <c r="O430" s="170"/>
      <c r="P430" s="170"/>
      <c r="Q430" s="170"/>
      <c r="R430" s="170"/>
      <c r="S430" s="170"/>
      <c r="T430" s="170"/>
      <c r="U430" s="170"/>
      <c r="V430" s="170"/>
      <c r="W430" s="170">
        <v>108626765</v>
      </c>
    </row>
    <row r="431" spans="1:23" x14ac:dyDescent="0.25">
      <c r="A431" s="169">
        <f t="shared" si="20"/>
        <v>72147412</v>
      </c>
      <c r="B431" s="168">
        <f t="shared" si="21"/>
        <v>0</v>
      </c>
      <c r="C431" s="168">
        <f t="shared" si="22"/>
        <v>4695173</v>
      </c>
      <c r="E431" s="171">
        <v>72147412</v>
      </c>
      <c r="F431" s="170"/>
      <c r="G431" s="170"/>
      <c r="H431" s="170"/>
      <c r="I431" s="170"/>
      <c r="J431" s="170"/>
      <c r="K431" s="170"/>
      <c r="L431" s="170"/>
      <c r="M431" s="170">
        <v>4695173</v>
      </c>
      <c r="N431" s="170"/>
      <c r="O431" s="170"/>
      <c r="P431" s="170"/>
      <c r="Q431" s="170"/>
      <c r="R431" s="170"/>
      <c r="S431" s="170"/>
      <c r="T431" s="170"/>
      <c r="U431" s="170"/>
      <c r="V431" s="170"/>
      <c r="W431" s="170">
        <v>4695173</v>
      </c>
    </row>
    <row r="432" spans="1:23" x14ac:dyDescent="0.25">
      <c r="A432" s="169">
        <f t="shared" si="20"/>
        <v>72190990</v>
      </c>
      <c r="B432" s="168">
        <f t="shared" si="21"/>
        <v>0</v>
      </c>
      <c r="C432" s="168">
        <f t="shared" si="22"/>
        <v>0</v>
      </c>
      <c r="E432" s="171">
        <v>72190990</v>
      </c>
      <c r="F432" s="170"/>
      <c r="G432" s="170"/>
      <c r="H432" s="170"/>
      <c r="I432" s="170"/>
      <c r="J432" s="170"/>
      <c r="K432" s="170"/>
      <c r="L432" s="170"/>
      <c r="M432" s="170">
        <v>0</v>
      </c>
      <c r="N432" s="170"/>
      <c r="O432" s="170"/>
      <c r="P432" s="170"/>
      <c r="Q432" s="170"/>
      <c r="R432" s="170"/>
      <c r="S432" s="170"/>
      <c r="T432" s="170"/>
      <c r="U432" s="170"/>
      <c r="V432" s="170"/>
      <c r="W432" s="170">
        <v>0</v>
      </c>
    </row>
    <row r="433" spans="1:23" x14ac:dyDescent="0.25">
      <c r="A433" s="169">
        <f t="shared" si="20"/>
        <v>72245339</v>
      </c>
      <c r="B433" s="168">
        <f t="shared" si="21"/>
        <v>0</v>
      </c>
      <c r="C433" s="168">
        <f t="shared" si="22"/>
        <v>6320647</v>
      </c>
      <c r="E433" s="171">
        <v>72245339</v>
      </c>
      <c r="F433" s="170"/>
      <c r="G433" s="170"/>
      <c r="H433" s="170"/>
      <c r="I433" s="170"/>
      <c r="J433" s="170"/>
      <c r="K433" s="170"/>
      <c r="L433" s="170"/>
      <c r="M433" s="170">
        <v>6320647</v>
      </c>
      <c r="N433" s="170"/>
      <c r="O433" s="170"/>
      <c r="P433" s="170"/>
      <c r="Q433" s="170"/>
      <c r="R433" s="170"/>
      <c r="S433" s="170"/>
      <c r="T433" s="170"/>
      <c r="U433" s="170"/>
      <c r="V433" s="170"/>
      <c r="W433" s="170">
        <v>6320647</v>
      </c>
    </row>
    <row r="434" spans="1:23" x14ac:dyDescent="0.25">
      <c r="A434" s="169">
        <f t="shared" si="20"/>
        <v>73005833</v>
      </c>
      <c r="B434" s="168">
        <f t="shared" si="21"/>
        <v>0</v>
      </c>
      <c r="C434" s="168">
        <f t="shared" si="22"/>
        <v>11162047</v>
      </c>
      <c r="E434" s="171">
        <v>73005833</v>
      </c>
      <c r="F434" s="170"/>
      <c r="G434" s="170"/>
      <c r="H434" s="170"/>
      <c r="I434" s="170"/>
      <c r="J434" s="170"/>
      <c r="K434" s="170"/>
      <c r="L434" s="170"/>
      <c r="M434" s="170">
        <v>11162047</v>
      </c>
      <c r="N434" s="170"/>
      <c r="O434" s="170"/>
      <c r="P434" s="170"/>
      <c r="Q434" s="170"/>
      <c r="R434" s="170"/>
      <c r="S434" s="170"/>
      <c r="T434" s="170"/>
      <c r="U434" s="170"/>
      <c r="V434" s="170"/>
      <c r="W434" s="170">
        <v>11162047</v>
      </c>
    </row>
    <row r="435" spans="1:23" x14ac:dyDescent="0.25">
      <c r="A435" s="169">
        <f t="shared" si="20"/>
        <v>73007214</v>
      </c>
      <c r="B435" s="168">
        <f t="shared" si="21"/>
        <v>0</v>
      </c>
      <c r="C435" s="168">
        <f t="shared" si="22"/>
        <v>10090680</v>
      </c>
      <c r="E435" s="171">
        <v>73007214</v>
      </c>
      <c r="F435" s="170"/>
      <c r="G435" s="170"/>
      <c r="H435" s="170"/>
      <c r="I435" s="170"/>
      <c r="J435" s="170"/>
      <c r="K435" s="170"/>
      <c r="L435" s="170"/>
      <c r="M435" s="170">
        <v>10090680</v>
      </c>
      <c r="N435" s="170"/>
      <c r="O435" s="170"/>
      <c r="P435" s="170"/>
      <c r="Q435" s="170"/>
      <c r="R435" s="170"/>
      <c r="S435" s="170"/>
      <c r="T435" s="170"/>
      <c r="U435" s="170"/>
      <c r="V435" s="170"/>
      <c r="W435" s="170">
        <v>10090680</v>
      </c>
    </row>
    <row r="436" spans="1:23" x14ac:dyDescent="0.25">
      <c r="A436" s="169">
        <f t="shared" si="20"/>
        <v>73070656</v>
      </c>
      <c r="B436" s="168">
        <f t="shared" si="21"/>
        <v>0</v>
      </c>
      <c r="C436" s="168">
        <f t="shared" si="22"/>
        <v>23877585</v>
      </c>
      <c r="E436" s="171">
        <v>73070656</v>
      </c>
      <c r="F436" s="170"/>
      <c r="G436" s="170"/>
      <c r="H436" s="170"/>
      <c r="I436" s="170"/>
      <c r="J436" s="170"/>
      <c r="K436" s="170"/>
      <c r="L436" s="170"/>
      <c r="M436" s="170">
        <v>23877585</v>
      </c>
      <c r="N436" s="170"/>
      <c r="O436" s="170"/>
      <c r="P436" s="170"/>
      <c r="Q436" s="170"/>
      <c r="R436" s="170"/>
      <c r="S436" s="170"/>
      <c r="T436" s="170"/>
      <c r="U436" s="170"/>
      <c r="V436" s="170"/>
      <c r="W436" s="170">
        <v>23877585</v>
      </c>
    </row>
    <row r="437" spans="1:23" x14ac:dyDescent="0.25">
      <c r="A437" s="169">
        <f t="shared" si="20"/>
        <v>73072183</v>
      </c>
      <c r="B437" s="168">
        <f t="shared" si="21"/>
        <v>0</v>
      </c>
      <c r="C437" s="168">
        <f t="shared" si="22"/>
        <v>14611740</v>
      </c>
      <c r="E437" s="171">
        <v>73072183</v>
      </c>
      <c r="F437" s="170"/>
      <c r="G437" s="170"/>
      <c r="H437" s="170"/>
      <c r="I437" s="170"/>
      <c r="J437" s="170"/>
      <c r="K437" s="170"/>
      <c r="L437" s="170"/>
      <c r="M437" s="170">
        <v>14611740</v>
      </c>
      <c r="N437" s="170"/>
      <c r="O437" s="170"/>
      <c r="P437" s="170"/>
      <c r="Q437" s="170"/>
      <c r="R437" s="170"/>
      <c r="S437" s="170"/>
      <c r="T437" s="170"/>
      <c r="U437" s="170"/>
      <c r="V437" s="170"/>
      <c r="W437" s="170">
        <v>14611740</v>
      </c>
    </row>
    <row r="438" spans="1:23" x14ac:dyDescent="0.25">
      <c r="A438" s="169">
        <f t="shared" si="20"/>
        <v>73072590</v>
      </c>
      <c r="B438" s="168">
        <f t="shared" si="21"/>
        <v>0</v>
      </c>
      <c r="C438" s="168">
        <f t="shared" si="22"/>
        <v>0</v>
      </c>
      <c r="E438" s="171">
        <v>73072590</v>
      </c>
      <c r="F438" s="170"/>
      <c r="G438" s="170"/>
      <c r="H438" s="170"/>
      <c r="I438" s="170"/>
      <c r="J438" s="170"/>
      <c r="K438" s="170"/>
      <c r="L438" s="170"/>
      <c r="M438" s="170">
        <v>0</v>
      </c>
      <c r="N438" s="170"/>
      <c r="O438" s="170"/>
      <c r="P438" s="170"/>
      <c r="Q438" s="170"/>
      <c r="R438" s="170"/>
      <c r="S438" s="170"/>
      <c r="T438" s="170"/>
      <c r="U438" s="170"/>
      <c r="V438" s="170"/>
      <c r="W438" s="170">
        <v>0</v>
      </c>
    </row>
    <row r="439" spans="1:23" x14ac:dyDescent="0.25">
      <c r="A439" s="169">
        <f t="shared" si="20"/>
        <v>73072983</v>
      </c>
      <c r="B439" s="168">
        <f t="shared" si="21"/>
        <v>0</v>
      </c>
      <c r="C439" s="168">
        <f t="shared" si="22"/>
        <v>33977036</v>
      </c>
      <c r="E439" s="171">
        <v>73072983</v>
      </c>
      <c r="F439" s="170"/>
      <c r="G439" s="170"/>
      <c r="H439" s="170"/>
      <c r="I439" s="170"/>
      <c r="J439" s="170"/>
      <c r="K439" s="170"/>
      <c r="L439" s="170"/>
      <c r="M439" s="170">
        <v>16079880</v>
      </c>
      <c r="N439" s="170"/>
      <c r="O439" s="170"/>
      <c r="P439" s="170"/>
      <c r="Q439" s="170"/>
      <c r="R439" s="170">
        <v>17897156</v>
      </c>
      <c r="S439" s="170"/>
      <c r="T439" s="170"/>
      <c r="U439" s="170"/>
      <c r="V439" s="170"/>
      <c r="W439" s="170">
        <v>33977036</v>
      </c>
    </row>
    <row r="440" spans="1:23" x14ac:dyDescent="0.25">
      <c r="A440" s="169">
        <f t="shared" si="20"/>
        <v>73075945</v>
      </c>
      <c r="B440" s="168">
        <f t="shared" si="21"/>
        <v>18981578</v>
      </c>
      <c r="C440" s="168">
        <f t="shared" si="22"/>
        <v>14669412</v>
      </c>
      <c r="E440" s="171">
        <v>73075945</v>
      </c>
      <c r="F440" s="170">
        <v>18981578</v>
      </c>
      <c r="G440" s="170"/>
      <c r="H440" s="170"/>
      <c r="I440" s="170"/>
      <c r="J440" s="170"/>
      <c r="K440" s="170"/>
      <c r="L440" s="170"/>
      <c r="M440" s="170">
        <v>14669412</v>
      </c>
      <c r="N440" s="170"/>
      <c r="O440" s="170"/>
      <c r="P440" s="170"/>
      <c r="Q440" s="170"/>
      <c r="R440" s="170"/>
      <c r="S440" s="170"/>
      <c r="T440" s="170"/>
      <c r="U440" s="170"/>
      <c r="V440" s="170"/>
      <c r="W440" s="170">
        <v>33650990</v>
      </c>
    </row>
    <row r="441" spans="1:23" x14ac:dyDescent="0.25">
      <c r="A441" s="169">
        <f t="shared" si="20"/>
        <v>73076230</v>
      </c>
      <c r="B441" s="168">
        <f t="shared" si="21"/>
        <v>0</v>
      </c>
      <c r="C441" s="168">
        <f t="shared" si="22"/>
        <v>13673948</v>
      </c>
      <c r="E441" s="171">
        <v>73076230</v>
      </c>
      <c r="F441" s="170"/>
      <c r="G441" s="170"/>
      <c r="H441" s="170"/>
      <c r="I441" s="170"/>
      <c r="J441" s="170"/>
      <c r="K441" s="170"/>
      <c r="L441" s="170"/>
      <c r="M441" s="170">
        <v>13673948</v>
      </c>
      <c r="N441" s="170"/>
      <c r="O441" s="170"/>
      <c r="P441" s="170"/>
      <c r="Q441" s="170"/>
      <c r="R441" s="170"/>
      <c r="S441" s="170"/>
      <c r="T441" s="170"/>
      <c r="U441" s="170"/>
      <c r="V441" s="170"/>
      <c r="W441" s="170">
        <v>13673948</v>
      </c>
    </row>
    <row r="442" spans="1:23" x14ac:dyDescent="0.25">
      <c r="A442" s="169">
        <f t="shared" si="20"/>
        <v>73076259</v>
      </c>
      <c r="B442" s="168">
        <f t="shared" si="21"/>
        <v>0</v>
      </c>
      <c r="C442" s="168">
        <f t="shared" si="22"/>
        <v>0</v>
      </c>
      <c r="E442" s="171">
        <v>73076259</v>
      </c>
      <c r="F442" s="170"/>
      <c r="G442" s="170"/>
      <c r="H442" s="170"/>
      <c r="I442" s="170"/>
      <c r="J442" s="170"/>
      <c r="K442" s="170"/>
      <c r="L442" s="170"/>
      <c r="M442" s="170">
        <v>0</v>
      </c>
      <c r="N442" s="170"/>
      <c r="O442" s="170"/>
      <c r="P442" s="170"/>
      <c r="Q442" s="170"/>
      <c r="R442" s="170"/>
      <c r="S442" s="170"/>
      <c r="T442" s="170"/>
      <c r="U442" s="170"/>
      <c r="V442" s="170"/>
      <c r="W442" s="170">
        <v>0</v>
      </c>
    </row>
    <row r="443" spans="1:23" x14ac:dyDescent="0.25">
      <c r="A443" s="169">
        <f t="shared" si="20"/>
        <v>73076888</v>
      </c>
      <c r="B443" s="168">
        <f t="shared" si="21"/>
        <v>0</v>
      </c>
      <c r="C443" s="168">
        <f t="shared" si="22"/>
        <v>283251</v>
      </c>
      <c r="E443" s="171">
        <v>73076888</v>
      </c>
      <c r="F443" s="170"/>
      <c r="G443" s="170"/>
      <c r="H443" s="170"/>
      <c r="I443" s="170"/>
      <c r="J443" s="170"/>
      <c r="K443" s="170"/>
      <c r="L443" s="170"/>
      <c r="M443" s="170">
        <v>283251</v>
      </c>
      <c r="N443" s="170"/>
      <c r="O443" s="170"/>
      <c r="P443" s="170"/>
      <c r="Q443" s="170"/>
      <c r="R443" s="170"/>
      <c r="S443" s="170"/>
      <c r="T443" s="170"/>
      <c r="U443" s="170"/>
      <c r="V443" s="170"/>
      <c r="W443" s="170">
        <v>283251</v>
      </c>
    </row>
    <row r="444" spans="1:23" x14ac:dyDescent="0.25">
      <c r="A444" s="169">
        <f t="shared" si="20"/>
        <v>73079126</v>
      </c>
      <c r="B444" s="168">
        <f t="shared" si="21"/>
        <v>0</v>
      </c>
      <c r="C444" s="168">
        <f t="shared" si="22"/>
        <v>18872291</v>
      </c>
      <c r="E444" s="171">
        <v>73079126</v>
      </c>
      <c r="F444" s="170"/>
      <c r="G444" s="170"/>
      <c r="H444" s="170"/>
      <c r="I444" s="170"/>
      <c r="J444" s="170"/>
      <c r="K444" s="170"/>
      <c r="L444" s="170"/>
      <c r="M444" s="170">
        <v>18872291</v>
      </c>
      <c r="N444" s="170"/>
      <c r="O444" s="170"/>
      <c r="P444" s="170"/>
      <c r="Q444" s="170"/>
      <c r="R444" s="170"/>
      <c r="S444" s="170"/>
      <c r="T444" s="170"/>
      <c r="U444" s="170"/>
      <c r="V444" s="170"/>
      <c r="W444" s="170">
        <v>18872291</v>
      </c>
    </row>
    <row r="445" spans="1:23" x14ac:dyDescent="0.25">
      <c r="A445" s="169">
        <f t="shared" si="20"/>
        <v>73080304</v>
      </c>
      <c r="B445" s="168">
        <f t="shared" si="21"/>
        <v>0</v>
      </c>
      <c r="C445" s="168">
        <f t="shared" si="22"/>
        <v>0</v>
      </c>
      <c r="E445" s="171">
        <v>73080304</v>
      </c>
      <c r="F445" s="170"/>
      <c r="G445" s="170"/>
      <c r="H445" s="170"/>
      <c r="I445" s="170"/>
      <c r="J445" s="170"/>
      <c r="K445" s="170"/>
      <c r="L445" s="170"/>
      <c r="M445" s="170">
        <v>0</v>
      </c>
      <c r="N445" s="170"/>
      <c r="O445" s="170"/>
      <c r="P445" s="170"/>
      <c r="Q445" s="170"/>
      <c r="R445" s="170"/>
      <c r="S445" s="170"/>
      <c r="T445" s="170"/>
      <c r="U445" s="170"/>
      <c r="V445" s="170"/>
      <c r="W445" s="170">
        <v>0</v>
      </c>
    </row>
    <row r="446" spans="1:23" x14ac:dyDescent="0.25">
      <c r="A446" s="169">
        <f t="shared" si="20"/>
        <v>73080755</v>
      </c>
      <c r="B446" s="168">
        <f t="shared" si="21"/>
        <v>0</v>
      </c>
      <c r="C446" s="168">
        <f t="shared" si="22"/>
        <v>3807645</v>
      </c>
      <c r="E446" s="171">
        <v>73080755</v>
      </c>
      <c r="F446" s="170"/>
      <c r="G446" s="170"/>
      <c r="H446" s="170"/>
      <c r="I446" s="170"/>
      <c r="J446" s="170"/>
      <c r="K446" s="170"/>
      <c r="L446" s="170"/>
      <c r="M446" s="170">
        <v>3807645</v>
      </c>
      <c r="N446" s="170"/>
      <c r="O446" s="170"/>
      <c r="P446" s="170"/>
      <c r="Q446" s="170"/>
      <c r="R446" s="170"/>
      <c r="S446" s="170"/>
      <c r="T446" s="170"/>
      <c r="U446" s="170"/>
      <c r="V446" s="170"/>
      <c r="W446" s="170">
        <v>3807645</v>
      </c>
    </row>
    <row r="447" spans="1:23" x14ac:dyDescent="0.25">
      <c r="A447" s="169">
        <f t="shared" si="20"/>
        <v>73081066</v>
      </c>
      <c r="B447" s="168">
        <f t="shared" si="21"/>
        <v>0</v>
      </c>
      <c r="C447" s="168">
        <f t="shared" si="22"/>
        <v>56049666</v>
      </c>
      <c r="E447" s="171">
        <v>73081066</v>
      </c>
      <c r="F447" s="170"/>
      <c r="G447" s="170"/>
      <c r="H447" s="170"/>
      <c r="I447" s="170"/>
      <c r="J447" s="170"/>
      <c r="K447" s="170"/>
      <c r="L447" s="170"/>
      <c r="M447" s="170">
        <v>56049666</v>
      </c>
      <c r="N447" s="170"/>
      <c r="O447" s="170"/>
      <c r="P447" s="170"/>
      <c r="Q447" s="170"/>
      <c r="R447" s="170"/>
      <c r="S447" s="170"/>
      <c r="T447" s="170"/>
      <c r="U447" s="170"/>
      <c r="V447" s="170"/>
      <c r="W447" s="170">
        <v>56049666</v>
      </c>
    </row>
    <row r="448" spans="1:23" x14ac:dyDescent="0.25">
      <c r="A448" s="169">
        <f t="shared" si="20"/>
        <v>73081124</v>
      </c>
      <c r="B448" s="168">
        <f t="shared" si="21"/>
        <v>0</v>
      </c>
      <c r="C448" s="168">
        <f t="shared" si="22"/>
        <v>508643</v>
      </c>
      <c r="E448" s="171">
        <v>73081124</v>
      </c>
      <c r="F448" s="170"/>
      <c r="G448" s="170"/>
      <c r="H448" s="170"/>
      <c r="I448" s="170"/>
      <c r="J448" s="170"/>
      <c r="K448" s="170"/>
      <c r="L448" s="170"/>
      <c r="M448" s="170">
        <v>508643</v>
      </c>
      <c r="N448" s="170"/>
      <c r="O448" s="170"/>
      <c r="P448" s="170"/>
      <c r="Q448" s="170"/>
      <c r="R448" s="170"/>
      <c r="S448" s="170"/>
      <c r="T448" s="170"/>
      <c r="U448" s="170"/>
      <c r="V448" s="170"/>
      <c r="W448" s="170">
        <v>508643</v>
      </c>
    </row>
    <row r="449" spans="1:23" x14ac:dyDescent="0.25">
      <c r="A449" s="169">
        <f t="shared" si="20"/>
        <v>73081293</v>
      </c>
      <c r="B449" s="168">
        <f t="shared" si="21"/>
        <v>0</v>
      </c>
      <c r="C449" s="168">
        <f t="shared" si="22"/>
        <v>14966013</v>
      </c>
      <c r="E449" s="171">
        <v>73081293</v>
      </c>
      <c r="F449" s="170"/>
      <c r="G449" s="170"/>
      <c r="H449" s="170"/>
      <c r="I449" s="170"/>
      <c r="J449" s="170"/>
      <c r="K449" s="170"/>
      <c r="L449" s="170"/>
      <c r="M449" s="170">
        <v>14966013</v>
      </c>
      <c r="N449" s="170"/>
      <c r="O449" s="170"/>
      <c r="P449" s="170"/>
      <c r="Q449" s="170"/>
      <c r="R449" s="170"/>
      <c r="S449" s="170"/>
      <c r="T449" s="170"/>
      <c r="U449" s="170"/>
      <c r="V449" s="170"/>
      <c r="W449" s="170">
        <v>14966013</v>
      </c>
    </row>
    <row r="450" spans="1:23" x14ac:dyDescent="0.25">
      <c r="A450" s="169">
        <f t="shared" si="20"/>
        <v>73082650</v>
      </c>
      <c r="B450" s="168">
        <f t="shared" si="21"/>
        <v>0</v>
      </c>
      <c r="C450" s="168">
        <f t="shared" si="22"/>
        <v>0</v>
      </c>
      <c r="E450" s="171">
        <v>73082650</v>
      </c>
      <c r="F450" s="170"/>
      <c r="G450" s="170"/>
      <c r="H450" s="170"/>
      <c r="I450" s="170"/>
      <c r="J450" s="170"/>
      <c r="K450" s="170"/>
      <c r="L450" s="170"/>
      <c r="M450" s="170">
        <v>0</v>
      </c>
      <c r="N450" s="170"/>
      <c r="O450" s="170"/>
      <c r="P450" s="170"/>
      <c r="Q450" s="170"/>
      <c r="R450" s="170"/>
      <c r="S450" s="170"/>
      <c r="T450" s="170"/>
      <c r="U450" s="170"/>
      <c r="V450" s="170"/>
      <c r="W450" s="170">
        <v>0</v>
      </c>
    </row>
    <row r="451" spans="1:23" x14ac:dyDescent="0.25">
      <c r="A451" s="169">
        <f t="shared" si="20"/>
        <v>73083025</v>
      </c>
      <c r="B451" s="168">
        <f t="shared" si="21"/>
        <v>21122566</v>
      </c>
      <c r="C451" s="168">
        <f t="shared" si="22"/>
        <v>92183550</v>
      </c>
      <c r="E451" s="171">
        <v>73083025</v>
      </c>
      <c r="F451" s="170">
        <v>21122566</v>
      </c>
      <c r="G451" s="170"/>
      <c r="H451" s="170"/>
      <c r="I451" s="170"/>
      <c r="J451" s="170"/>
      <c r="K451" s="170"/>
      <c r="L451" s="170"/>
      <c r="M451" s="170">
        <v>50252210</v>
      </c>
      <c r="N451" s="170"/>
      <c r="O451" s="170"/>
      <c r="P451" s="170"/>
      <c r="Q451" s="170"/>
      <c r="R451" s="170">
        <v>41931340</v>
      </c>
      <c r="S451" s="170"/>
      <c r="T451" s="170"/>
      <c r="U451" s="170"/>
      <c r="V451" s="170"/>
      <c r="W451" s="170">
        <v>113306116</v>
      </c>
    </row>
    <row r="452" spans="1:23" x14ac:dyDescent="0.25">
      <c r="A452" s="169">
        <f t="shared" si="20"/>
        <v>73083302</v>
      </c>
      <c r="B452" s="168">
        <f t="shared" si="21"/>
        <v>0</v>
      </c>
      <c r="C452" s="168">
        <f t="shared" si="22"/>
        <v>0</v>
      </c>
      <c r="E452" s="171">
        <v>73083302</v>
      </c>
      <c r="F452" s="170"/>
      <c r="G452" s="170"/>
      <c r="H452" s="170"/>
      <c r="I452" s="170">
        <v>0</v>
      </c>
      <c r="J452" s="170"/>
      <c r="K452" s="170"/>
      <c r="L452" s="170"/>
      <c r="M452" s="170">
        <v>0</v>
      </c>
      <c r="N452" s="170"/>
      <c r="O452" s="170"/>
      <c r="P452" s="170"/>
      <c r="Q452" s="170"/>
      <c r="R452" s="170"/>
      <c r="S452" s="170"/>
      <c r="T452" s="170"/>
      <c r="U452" s="170"/>
      <c r="V452" s="170"/>
      <c r="W452" s="170">
        <v>0</v>
      </c>
    </row>
    <row r="453" spans="1:23" x14ac:dyDescent="0.25">
      <c r="A453" s="169">
        <f t="shared" si="20"/>
        <v>73083654</v>
      </c>
      <c r="B453" s="168">
        <f t="shared" si="21"/>
        <v>0</v>
      </c>
      <c r="C453" s="168">
        <f t="shared" si="22"/>
        <v>0</v>
      </c>
      <c r="E453" s="171">
        <v>73083654</v>
      </c>
      <c r="F453" s="170"/>
      <c r="G453" s="170"/>
      <c r="H453" s="170"/>
      <c r="I453" s="170"/>
      <c r="J453" s="170"/>
      <c r="K453" s="170"/>
      <c r="L453" s="170"/>
      <c r="M453" s="170">
        <v>0</v>
      </c>
      <c r="N453" s="170"/>
      <c r="O453" s="170"/>
      <c r="P453" s="170"/>
      <c r="Q453" s="170"/>
      <c r="R453" s="170"/>
      <c r="S453" s="170"/>
      <c r="T453" s="170"/>
      <c r="U453" s="170"/>
      <c r="V453" s="170"/>
      <c r="W453" s="170">
        <v>0</v>
      </c>
    </row>
    <row r="454" spans="1:23" x14ac:dyDescent="0.25">
      <c r="A454" s="169">
        <f t="shared" si="20"/>
        <v>73083966</v>
      </c>
      <c r="B454" s="168">
        <f t="shared" si="21"/>
        <v>0</v>
      </c>
      <c r="C454" s="168">
        <f t="shared" si="22"/>
        <v>0</v>
      </c>
      <c r="E454" s="171">
        <v>73083966</v>
      </c>
      <c r="F454" s="170"/>
      <c r="G454" s="170"/>
      <c r="H454" s="170"/>
      <c r="I454" s="170"/>
      <c r="J454" s="170"/>
      <c r="K454" s="170"/>
      <c r="L454" s="170"/>
      <c r="M454" s="170">
        <v>0</v>
      </c>
      <c r="N454" s="170"/>
      <c r="O454" s="170"/>
      <c r="P454" s="170"/>
      <c r="Q454" s="170"/>
      <c r="R454" s="170"/>
      <c r="S454" s="170"/>
      <c r="T454" s="170"/>
      <c r="U454" s="170"/>
      <c r="V454" s="170"/>
      <c r="W454" s="170">
        <v>0</v>
      </c>
    </row>
    <row r="455" spans="1:23" x14ac:dyDescent="0.25">
      <c r="A455" s="169">
        <f t="shared" si="20"/>
        <v>73084019</v>
      </c>
      <c r="B455" s="168">
        <f t="shared" si="21"/>
        <v>0</v>
      </c>
      <c r="C455" s="168">
        <f t="shared" si="22"/>
        <v>10312342</v>
      </c>
      <c r="E455" s="171">
        <v>73084019</v>
      </c>
      <c r="F455" s="170"/>
      <c r="G455" s="170"/>
      <c r="H455" s="170"/>
      <c r="I455" s="170"/>
      <c r="J455" s="170"/>
      <c r="K455" s="170"/>
      <c r="L455" s="170"/>
      <c r="M455" s="170">
        <v>10312342</v>
      </c>
      <c r="N455" s="170"/>
      <c r="O455" s="170"/>
      <c r="P455" s="170"/>
      <c r="Q455" s="170"/>
      <c r="R455" s="170"/>
      <c r="S455" s="170"/>
      <c r="T455" s="170"/>
      <c r="U455" s="170"/>
      <c r="V455" s="170"/>
      <c r="W455" s="170">
        <v>10312342</v>
      </c>
    </row>
    <row r="456" spans="1:23" x14ac:dyDescent="0.25">
      <c r="A456" s="169">
        <f t="shared" si="20"/>
        <v>73084405</v>
      </c>
      <c r="B456" s="168">
        <f t="shared" si="21"/>
        <v>0</v>
      </c>
      <c r="C456" s="168">
        <f t="shared" si="22"/>
        <v>0</v>
      </c>
      <c r="E456" s="171">
        <v>73084405</v>
      </c>
      <c r="F456" s="170"/>
      <c r="G456" s="170"/>
      <c r="H456" s="170"/>
      <c r="I456" s="170"/>
      <c r="J456" s="170"/>
      <c r="K456" s="170"/>
      <c r="L456" s="170"/>
      <c r="M456" s="170">
        <v>0</v>
      </c>
      <c r="N456" s="170"/>
      <c r="O456" s="170"/>
      <c r="P456" s="170"/>
      <c r="Q456" s="170"/>
      <c r="R456" s="170"/>
      <c r="S456" s="170"/>
      <c r="T456" s="170"/>
      <c r="U456" s="170"/>
      <c r="V456" s="170"/>
      <c r="W456" s="170">
        <v>0</v>
      </c>
    </row>
    <row r="457" spans="1:23" x14ac:dyDescent="0.25">
      <c r="A457" s="169">
        <f t="shared" si="20"/>
        <v>73084899</v>
      </c>
      <c r="B457" s="168">
        <f t="shared" si="21"/>
        <v>0</v>
      </c>
      <c r="C457" s="168">
        <f t="shared" si="22"/>
        <v>0</v>
      </c>
      <c r="E457" s="171">
        <v>73084899</v>
      </c>
      <c r="F457" s="170"/>
      <c r="G457" s="170"/>
      <c r="H457" s="170"/>
      <c r="I457" s="170"/>
      <c r="J457" s="170"/>
      <c r="K457" s="170"/>
      <c r="L457" s="170"/>
      <c r="M457" s="170">
        <v>0</v>
      </c>
      <c r="N457" s="170"/>
      <c r="O457" s="170"/>
      <c r="P457" s="170"/>
      <c r="Q457" s="170"/>
      <c r="R457" s="170"/>
      <c r="S457" s="170"/>
      <c r="T457" s="170"/>
      <c r="U457" s="170"/>
      <c r="V457" s="170"/>
      <c r="W457" s="170">
        <v>0</v>
      </c>
    </row>
    <row r="458" spans="1:23" x14ac:dyDescent="0.25">
      <c r="A458" s="169">
        <f t="shared" si="20"/>
        <v>73085799</v>
      </c>
      <c r="B458" s="168">
        <f t="shared" si="21"/>
        <v>0</v>
      </c>
      <c r="C458" s="168">
        <f t="shared" si="22"/>
        <v>21234964</v>
      </c>
      <c r="E458" s="171">
        <v>73085799</v>
      </c>
      <c r="F458" s="170"/>
      <c r="G458" s="170"/>
      <c r="H458" s="170"/>
      <c r="I458" s="170"/>
      <c r="J458" s="170"/>
      <c r="K458" s="170"/>
      <c r="L458" s="170"/>
      <c r="M458" s="170">
        <v>21234964</v>
      </c>
      <c r="N458" s="170"/>
      <c r="O458" s="170"/>
      <c r="P458" s="170"/>
      <c r="Q458" s="170"/>
      <c r="R458" s="170"/>
      <c r="S458" s="170"/>
      <c r="T458" s="170"/>
      <c r="U458" s="170"/>
      <c r="V458" s="170"/>
      <c r="W458" s="170">
        <v>21234964</v>
      </c>
    </row>
    <row r="459" spans="1:23" x14ac:dyDescent="0.25">
      <c r="A459" s="169">
        <f t="shared" si="20"/>
        <v>73087308</v>
      </c>
      <c r="B459" s="168">
        <f t="shared" si="21"/>
        <v>49233976</v>
      </c>
      <c r="C459" s="168">
        <f t="shared" si="22"/>
        <v>70482778</v>
      </c>
      <c r="E459" s="171">
        <v>73087308</v>
      </c>
      <c r="F459" s="170"/>
      <c r="G459" s="170"/>
      <c r="H459" s="170"/>
      <c r="I459" s="170">
        <v>49233976</v>
      </c>
      <c r="J459" s="170"/>
      <c r="K459" s="170"/>
      <c r="L459" s="170"/>
      <c r="M459" s="170">
        <v>70482778</v>
      </c>
      <c r="N459" s="170"/>
      <c r="O459" s="170"/>
      <c r="P459" s="170"/>
      <c r="Q459" s="170"/>
      <c r="R459" s="170"/>
      <c r="S459" s="170"/>
      <c r="T459" s="170"/>
      <c r="U459" s="170"/>
      <c r="V459" s="170"/>
      <c r="W459" s="170">
        <v>119716754</v>
      </c>
    </row>
    <row r="460" spans="1:23" x14ac:dyDescent="0.25">
      <c r="A460" s="169">
        <f t="shared" si="20"/>
        <v>73088424</v>
      </c>
      <c r="B460" s="168">
        <f t="shared" si="21"/>
        <v>0</v>
      </c>
      <c r="C460" s="168">
        <f t="shared" si="22"/>
        <v>0</v>
      </c>
      <c r="E460" s="171">
        <v>73088424</v>
      </c>
      <c r="F460" s="170"/>
      <c r="G460" s="170"/>
      <c r="H460" s="170"/>
      <c r="I460" s="170"/>
      <c r="J460" s="170"/>
      <c r="K460" s="170"/>
      <c r="L460" s="170"/>
      <c r="M460" s="170">
        <v>0</v>
      </c>
      <c r="N460" s="170"/>
      <c r="O460" s="170"/>
      <c r="P460" s="170"/>
      <c r="Q460" s="170"/>
      <c r="R460" s="170"/>
      <c r="S460" s="170"/>
      <c r="T460" s="170"/>
      <c r="U460" s="170"/>
      <c r="V460" s="170"/>
      <c r="W460" s="170">
        <v>0</v>
      </c>
    </row>
    <row r="461" spans="1:23" x14ac:dyDescent="0.25">
      <c r="A461" s="169">
        <f t="shared" si="20"/>
        <v>73089747</v>
      </c>
      <c r="B461" s="168">
        <f t="shared" si="21"/>
        <v>0</v>
      </c>
      <c r="C461" s="168">
        <f t="shared" si="22"/>
        <v>10750815</v>
      </c>
      <c r="E461" s="171">
        <v>73089747</v>
      </c>
      <c r="F461" s="170"/>
      <c r="G461" s="170"/>
      <c r="H461" s="170"/>
      <c r="I461" s="170"/>
      <c r="J461" s="170"/>
      <c r="K461" s="170"/>
      <c r="L461" s="170"/>
      <c r="M461" s="170">
        <v>10750815</v>
      </c>
      <c r="N461" s="170"/>
      <c r="O461" s="170"/>
      <c r="P461" s="170"/>
      <c r="Q461" s="170"/>
      <c r="R461" s="170"/>
      <c r="S461" s="170"/>
      <c r="T461" s="170"/>
      <c r="U461" s="170"/>
      <c r="V461" s="170"/>
      <c r="W461" s="170">
        <v>10750815</v>
      </c>
    </row>
    <row r="462" spans="1:23" x14ac:dyDescent="0.25">
      <c r="A462" s="169">
        <f t="shared" si="20"/>
        <v>73090745</v>
      </c>
      <c r="B462" s="168">
        <f t="shared" si="21"/>
        <v>0</v>
      </c>
      <c r="C462" s="168">
        <f t="shared" si="22"/>
        <v>58865489</v>
      </c>
      <c r="E462" s="171">
        <v>73090745</v>
      </c>
      <c r="F462" s="170"/>
      <c r="G462" s="170"/>
      <c r="H462" s="170"/>
      <c r="I462" s="170"/>
      <c r="J462" s="170"/>
      <c r="K462" s="170"/>
      <c r="L462" s="170"/>
      <c r="M462" s="170">
        <v>58865489</v>
      </c>
      <c r="N462" s="170"/>
      <c r="O462" s="170"/>
      <c r="P462" s="170"/>
      <c r="Q462" s="170"/>
      <c r="R462" s="170"/>
      <c r="S462" s="170"/>
      <c r="T462" s="170"/>
      <c r="U462" s="170"/>
      <c r="V462" s="170"/>
      <c r="W462" s="170">
        <v>58865489</v>
      </c>
    </row>
    <row r="463" spans="1:23" x14ac:dyDescent="0.25">
      <c r="A463" s="169">
        <f t="shared" si="20"/>
        <v>73091729</v>
      </c>
      <c r="B463" s="168">
        <f t="shared" si="21"/>
        <v>48612697</v>
      </c>
      <c r="C463" s="168">
        <f t="shared" si="22"/>
        <v>73117461</v>
      </c>
      <c r="E463" s="171">
        <v>73091729</v>
      </c>
      <c r="F463" s="170"/>
      <c r="G463" s="170"/>
      <c r="H463" s="170"/>
      <c r="I463" s="170">
        <v>48612697</v>
      </c>
      <c r="J463" s="170"/>
      <c r="K463" s="170"/>
      <c r="L463" s="170"/>
      <c r="M463" s="170">
        <v>73117461</v>
      </c>
      <c r="N463" s="170"/>
      <c r="O463" s="170"/>
      <c r="P463" s="170"/>
      <c r="Q463" s="170"/>
      <c r="R463" s="170"/>
      <c r="S463" s="170"/>
      <c r="T463" s="170"/>
      <c r="U463" s="170"/>
      <c r="V463" s="170"/>
      <c r="W463" s="170">
        <v>121730158</v>
      </c>
    </row>
    <row r="464" spans="1:23" x14ac:dyDescent="0.25">
      <c r="A464" s="169">
        <f t="shared" si="20"/>
        <v>73093077</v>
      </c>
      <c r="B464" s="168">
        <f t="shared" si="21"/>
        <v>0</v>
      </c>
      <c r="C464" s="168">
        <f t="shared" si="22"/>
        <v>0</v>
      </c>
      <c r="E464" s="171">
        <v>73093077</v>
      </c>
      <c r="F464" s="170"/>
      <c r="G464" s="170"/>
      <c r="H464" s="170"/>
      <c r="I464" s="170"/>
      <c r="J464" s="170"/>
      <c r="K464" s="170"/>
      <c r="L464" s="170"/>
      <c r="M464" s="170">
        <v>0</v>
      </c>
      <c r="N464" s="170"/>
      <c r="O464" s="170"/>
      <c r="P464" s="170"/>
      <c r="Q464" s="170"/>
      <c r="R464" s="170"/>
      <c r="S464" s="170"/>
      <c r="T464" s="170"/>
      <c r="U464" s="170"/>
      <c r="V464" s="170"/>
      <c r="W464" s="170">
        <v>0</v>
      </c>
    </row>
    <row r="465" spans="1:23" x14ac:dyDescent="0.25">
      <c r="A465" s="169">
        <f t="shared" si="20"/>
        <v>73093137</v>
      </c>
      <c r="B465" s="168">
        <f t="shared" si="21"/>
        <v>9774416</v>
      </c>
      <c r="C465" s="168">
        <f t="shared" si="22"/>
        <v>5745758</v>
      </c>
      <c r="E465" s="171">
        <v>73093137</v>
      </c>
      <c r="F465" s="170"/>
      <c r="G465" s="170"/>
      <c r="H465" s="170"/>
      <c r="I465" s="170">
        <v>9774416</v>
      </c>
      <c r="J465" s="170"/>
      <c r="K465" s="170"/>
      <c r="L465" s="170"/>
      <c r="M465" s="170">
        <v>5745758</v>
      </c>
      <c r="N465" s="170"/>
      <c r="O465" s="170"/>
      <c r="P465" s="170"/>
      <c r="Q465" s="170"/>
      <c r="R465" s="170"/>
      <c r="S465" s="170"/>
      <c r="T465" s="170"/>
      <c r="U465" s="170"/>
      <c r="V465" s="170"/>
      <c r="W465" s="170">
        <v>15520174</v>
      </c>
    </row>
    <row r="466" spans="1:23" x14ac:dyDescent="0.25">
      <c r="A466" s="169">
        <f t="shared" si="20"/>
        <v>73094330</v>
      </c>
      <c r="B466" s="168">
        <f t="shared" si="21"/>
        <v>0</v>
      </c>
      <c r="C466" s="168">
        <f t="shared" si="22"/>
        <v>19879741</v>
      </c>
      <c r="E466" s="171">
        <v>73094330</v>
      </c>
      <c r="F466" s="170"/>
      <c r="G466" s="170"/>
      <c r="H466" s="170"/>
      <c r="I466" s="170"/>
      <c r="J466" s="170"/>
      <c r="K466" s="170"/>
      <c r="L466" s="170"/>
      <c r="M466" s="170">
        <v>19879741</v>
      </c>
      <c r="N466" s="170"/>
      <c r="O466" s="170"/>
      <c r="P466" s="170"/>
      <c r="Q466" s="170"/>
      <c r="R466" s="170"/>
      <c r="S466" s="170"/>
      <c r="T466" s="170"/>
      <c r="U466" s="170"/>
      <c r="V466" s="170"/>
      <c r="W466" s="170">
        <v>19879741</v>
      </c>
    </row>
    <row r="467" spans="1:23" x14ac:dyDescent="0.25">
      <c r="A467" s="169">
        <f t="shared" si="20"/>
        <v>73095967</v>
      </c>
      <c r="B467" s="168">
        <f t="shared" si="21"/>
        <v>0</v>
      </c>
      <c r="C467" s="168">
        <f t="shared" si="22"/>
        <v>0</v>
      </c>
      <c r="E467" s="171">
        <v>73095967</v>
      </c>
      <c r="F467" s="170"/>
      <c r="G467" s="170"/>
      <c r="H467" s="170"/>
      <c r="I467" s="170"/>
      <c r="J467" s="170"/>
      <c r="K467" s="170"/>
      <c r="L467" s="170"/>
      <c r="M467" s="170">
        <v>0</v>
      </c>
      <c r="N467" s="170"/>
      <c r="O467" s="170"/>
      <c r="P467" s="170"/>
      <c r="Q467" s="170"/>
      <c r="R467" s="170"/>
      <c r="S467" s="170"/>
      <c r="T467" s="170"/>
      <c r="U467" s="170"/>
      <c r="V467" s="170"/>
      <c r="W467" s="170">
        <v>0</v>
      </c>
    </row>
    <row r="468" spans="1:23" x14ac:dyDescent="0.25">
      <c r="A468" s="169">
        <f t="shared" si="20"/>
        <v>73096083</v>
      </c>
      <c r="B468" s="168">
        <f t="shared" si="21"/>
        <v>0</v>
      </c>
      <c r="C468" s="168">
        <f t="shared" si="22"/>
        <v>5344550</v>
      </c>
      <c r="E468" s="171">
        <v>73096083</v>
      </c>
      <c r="F468" s="170"/>
      <c r="G468" s="170"/>
      <c r="H468" s="170"/>
      <c r="I468" s="170"/>
      <c r="J468" s="170"/>
      <c r="K468" s="170"/>
      <c r="L468" s="170"/>
      <c r="M468" s="170">
        <v>5344550</v>
      </c>
      <c r="N468" s="170"/>
      <c r="O468" s="170"/>
      <c r="P468" s="170"/>
      <c r="Q468" s="170"/>
      <c r="R468" s="170"/>
      <c r="S468" s="170"/>
      <c r="T468" s="170"/>
      <c r="U468" s="170"/>
      <c r="V468" s="170"/>
      <c r="W468" s="170">
        <v>5344550</v>
      </c>
    </row>
    <row r="469" spans="1:23" x14ac:dyDescent="0.25">
      <c r="A469" s="169">
        <f t="shared" si="20"/>
        <v>73097489</v>
      </c>
      <c r="B469" s="168">
        <f t="shared" si="21"/>
        <v>0</v>
      </c>
      <c r="C469" s="168">
        <f t="shared" si="22"/>
        <v>96633963</v>
      </c>
      <c r="E469" s="171">
        <v>73097489</v>
      </c>
      <c r="F469" s="170"/>
      <c r="G469" s="170"/>
      <c r="H469" s="170"/>
      <c r="I469" s="170"/>
      <c r="J469" s="170"/>
      <c r="K469" s="170"/>
      <c r="L469" s="170"/>
      <c r="M469" s="170">
        <v>11019379</v>
      </c>
      <c r="N469" s="170"/>
      <c r="O469" s="170"/>
      <c r="P469" s="170"/>
      <c r="Q469" s="170"/>
      <c r="R469" s="170">
        <v>85614584</v>
      </c>
      <c r="S469" s="170"/>
      <c r="T469" s="170"/>
      <c r="U469" s="170"/>
      <c r="V469" s="170"/>
      <c r="W469" s="170">
        <v>96633963</v>
      </c>
    </row>
    <row r="470" spans="1:23" x14ac:dyDescent="0.25">
      <c r="A470" s="169">
        <f t="shared" si="20"/>
        <v>73097989</v>
      </c>
      <c r="B470" s="168">
        <f t="shared" si="21"/>
        <v>14137046</v>
      </c>
      <c r="C470" s="168">
        <f t="shared" si="22"/>
        <v>20418513</v>
      </c>
      <c r="E470" s="171">
        <v>73097989</v>
      </c>
      <c r="F470" s="170"/>
      <c r="G470" s="170"/>
      <c r="H470" s="170"/>
      <c r="I470" s="170">
        <v>14137046</v>
      </c>
      <c r="J470" s="170"/>
      <c r="K470" s="170"/>
      <c r="L470" s="170"/>
      <c r="M470" s="170">
        <v>20418513</v>
      </c>
      <c r="N470" s="170"/>
      <c r="O470" s="170"/>
      <c r="P470" s="170"/>
      <c r="Q470" s="170"/>
      <c r="R470" s="170"/>
      <c r="S470" s="170"/>
      <c r="T470" s="170"/>
      <c r="U470" s="170"/>
      <c r="V470" s="170"/>
      <c r="W470" s="170">
        <v>34555559</v>
      </c>
    </row>
    <row r="471" spans="1:23" x14ac:dyDescent="0.25">
      <c r="A471" s="169">
        <f t="shared" si="20"/>
        <v>73098077</v>
      </c>
      <c r="B471" s="168">
        <f t="shared" si="21"/>
        <v>0</v>
      </c>
      <c r="C471" s="168">
        <f t="shared" si="22"/>
        <v>13302302</v>
      </c>
      <c r="E471" s="171">
        <v>73098077</v>
      </c>
      <c r="F471" s="170"/>
      <c r="G471" s="170"/>
      <c r="H471" s="170"/>
      <c r="I471" s="170"/>
      <c r="J471" s="170"/>
      <c r="K471" s="170"/>
      <c r="L471" s="170"/>
      <c r="M471" s="170">
        <v>13302302</v>
      </c>
      <c r="N471" s="170"/>
      <c r="O471" s="170"/>
      <c r="P471" s="170"/>
      <c r="Q471" s="170"/>
      <c r="R471" s="170"/>
      <c r="S471" s="170"/>
      <c r="T471" s="170"/>
      <c r="U471" s="170"/>
      <c r="V471" s="170"/>
      <c r="W471" s="170">
        <v>13302302</v>
      </c>
    </row>
    <row r="472" spans="1:23" x14ac:dyDescent="0.25">
      <c r="A472" s="169">
        <f t="shared" si="20"/>
        <v>73100494</v>
      </c>
      <c r="B472" s="168">
        <f t="shared" si="21"/>
        <v>21780733</v>
      </c>
      <c r="C472" s="168">
        <f t="shared" si="22"/>
        <v>12084793</v>
      </c>
      <c r="E472" s="171">
        <v>73100494</v>
      </c>
      <c r="F472" s="170"/>
      <c r="G472" s="170"/>
      <c r="H472" s="170"/>
      <c r="I472" s="170">
        <v>21780733</v>
      </c>
      <c r="J472" s="170"/>
      <c r="K472" s="170"/>
      <c r="L472" s="170"/>
      <c r="M472" s="170">
        <v>12084793</v>
      </c>
      <c r="N472" s="170"/>
      <c r="O472" s="170"/>
      <c r="P472" s="170"/>
      <c r="Q472" s="170"/>
      <c r="R472" s="170"/>
      <c r="S472" s="170"/>
      <c r="T472" s="170"/>
      <c r="U472" s="170"/>
      <c r="V472" s="170"/>
      <c r="W472" s="170">
        <v>33865526</v>
      </c>
    </row>
    <row r="473" spans="1:23" x14ac:dyDescent="0.25">
      <c r="A473" s="169">
        <f t="shared" si="20"/>
        <v>73103336</v>
      </c>
      <c r="B473" s="168">
        <f t="shared" si="21"/>
        <v>0</v>
      </c>
      <c r="C473" s="168">
        <f t="shared" si="22"/>
        <v>0</v>
      </c>
      <c r="E473" s="171">
        <v>73103336</v>
      </c>
      <c r="F473" s="170"/>
      <c r="G473" s="170"/>
      <c r="H473" s="170"/>
      <c r="I473" s="170"/>
      <c r="J473" s="170"/>
      <c r="K473" s="170"/>
      <c r="L473" s="170"/>
      <c r="M473" s="170">
        <v>0</v>
      </c>
      <c r="N473" s="170"/>
      <c r="O473" s="170"/>
      <c r="P473" s="170"/>
      <c r="Q473" s="170"/>
      <c r="R473" s="170"/>
      <c r="S473" s="170"/>
      <c r="T473" s="170"/>
      <c r="U473" s="170"/>
      <c r="V473" s="170"/>
      <c r="W473" s="170">
        <v>0</v>
      </c>
    </row>
    <row r="474" spans="1:23" x14ac:dyDescent="0.25">
      <c r="A474" s="169">
        <f t="shared" si="20"/>
        <v>73103447</v>
      </c>
      <c r="B474" s="168">
        <f t="shared" si="21"/>
        <v>0</v>
      </c>
      <c r="C474" s="168">
        <f t="shared" si="22"/>
        <v>14687083</v>
      </c>
      <c r="E474" s="171">
        <v>73103447</v>
      </c>
      <c r="F474" s="170"/>
      <c r="G474" s="170"/>
      <c r="H474" s="170"/>
      <c r="I474" s="170"/>
      <c r="J474" s="170"/>
      <c r="K474" s="170"/>
      <c r="L474" s="170"/>
      <c r="M474" s="170">
        <v>14687083</v>
      </c>
      <c r="N474" s="170"/>
      <c r="O474" s="170"/>
      <c r="P474" s="170"/>
      <c r="Q474" s="170"/>
      <c r="R474" s="170"/>
      <c r="S474" s="170"/>
      <c r="T474" s="170"/>
      <c r="U474" s="170"/>
      <c r="V474" s="170"/>
      <c r="W474" s="170">
        <v>14687083</v>
      </c>
    </row>
    <row r="475" spans="1:23" x14ac:dyDescent="0.25">
      <c r="A475" s="169">
        <f t="shared" si="20"/>
        <v>73104283</v>
      </c>
      <c r="B475" s="168">
        <f t="shared" si="21"/>
        <v>0</v>
      </c>
      <c r="C475" s="168">
        <f t="shared" si="22"/>
        <v>0</v>
      </c>
      <c r="E475" s="171">
        <v>73104283</v>
      </c>
      <c r="F475" s="170"/>
      <c r="G475" s="170"/>
      <c r="H475" s="170"/>
      <c r="I475" s="170"/>
      <c r="J475" s="170"/>
      <c r="K475" s="170"/>
      <c r="L475" s="170"/>
      <c r="M475" s="170">
        <v>0</v>
      </c>
      <c r="N475" s="170"/>
      <c r="O475" s="170"/>
      <c r="P475" s="170"/>
      <c r="Q475" s="170"/>
      <c r="R475" s="170"/>
      <c r="S475" s="170"/>
      <c r="T475" s="170"/>
      <c r="U475" s="170"/>
      <c r="V475" s="170"/>
      <c r="W475" s="170">
        <v>0</v>
      </c>
    </row>
    <row r="476" spans="1:23" x14ac:dyDescent="0.25">
      <c r="A476" s="169">
        <f t="shared" si="20"/>
        <v>73104856</v>
      </c>
      <c r="B476" s="168">
        <f t="shared" si="21"/>
        <v>0</v>
      </c>
      <c r="C476" s="168">
        <f t="shared" si="22"/>
        <v>24624419</v>
      </c>
      <c r="E476" s="171">
        <v>73104856</v>
      </c>
      <c r="F476" s="170"/>
      <c r="G476" s="170"/>
      <c r="H476" s="170"/>
      <c r="I476" s="170"/>
      <c r="J476" s="170"/>
      <c r="K476" s="170"/>
      <c r="L476" s="170"/>
      <c r="M476" s="170">
        <v>24624419</v>
      </c>
      <c r="N476" s="170"/>
      <c r="O476" s="170"/>
      <c r="P476" s="170"/>
      <c r="Q476" s="170"/>
      <c r="R476" s="170"/>
      <c r="S476" s="170"/>
      <c r="T476" s="170"/>
      <c r="U476" s="170"/>
      <c r="V476" s="170"/>
      <c r="W476" s="170">
        <v>24624419</v>
      </c>
    </row>
    <row r="477" spans="1:23" x14ac:dyDescent="0.25">
      <c r="A477" s="169">
        <f t="shared" si="20"/>
        <v>73105726</v>
      </c>
      <c r="B477" s="168">
        <f t="shared" si="21"/>
        <v>15877122</v>
      </c>
      <c r="C477" s="168">
        <f t="shared" si="22"/>
        <v>11520087</v>
      </c>
      <c r="E477" s="171">
        <v>73105726</v>
      </c>
      <c r="F477" s="170"/>
      <c r="G477" s="170"/>
      <c r="H477" s="170"/>
      <c r="I477" s="170">
        <v>15877122</v>
      </c>
      <c r="J477" s="170"/>
      <c r="K477" s="170"/>
      <c r="L477" s="170"/>
      <c r="M477" s="170">
        <v>11520087</v>
      </c>
      <c r="N477" s="170"/>
      <c r="O477" s="170"/>
      <c r="P477" s="170"/>
      <c r="Q477" s="170"/>
      <c r="R477" s="170"/>
      <c r="S477" s="170"/>
      <c r="T477" s="170"/>
      <c r="U477" s="170"/>
      <c r="V477" s="170"/>
      <c r="W477" s="170">
        <v>27397209</v>
      </c>
    </row>
    <row r="478" spans="1:23" x14ac:dyDescent="0.25">
      <c r="A478" s="169">
        <f t="shared" si="20"/>
        <v>73105766</v>
      </c>
      <c r="B478" s="168">
        <f t="shared" si="21"/>
        <v>0</v>
      </c>
      <c r="C478" s="168">
        <f t="shared" si="22"/>
        <v>0</v>
      </c>
      <c r="E478" s="171">
        <v>73105766</v>
      </c>
      <c r="F478" s="170"/>
      <c r="G478" s="170"/>
      <c r="H478" s="170"/>
      <c r="I478" s="170"/>
      <c r="J478" s="170"/>
      <c r="K478" s="170"/>
      <c r="L478" s="170"/>
      <c r="M478" s="170">
        <v>0</v>
      </c>
      <c r="N478" s="170"/>
      <c r="O478" s="170"/>
      <c r="P478" s="170"/>
      <c r="Q478" s="170"/>
      <c r="R478" s="170"/>
      <c r="S478" s="170"/>
      <c r="T478" s="170"/>
      <c r="U478" s="170"/>
      <c r="V478" s="170"/>
      <c r="W478" s="170">
        <v>0</v>
      </c>
    </row>
    <row r="479" spans="1:23" x14ac:dyDescent="0.25">
      <c r="A479" s="169">
        <f t="shared" si="20"/>
        <v>73106461</v>
      </c>
      <c r="B479" s="168">
        <f t="shared" si="21"/>
        <v>0</v>
      </c>
      <c r="C479" s="168">
        <f t="shared" si="22"/>
        <v>0</v>
      </c>
      <c r="E479" s="171">
        <v>73106461</v>
      </c>
      <c r="F479" s="170"/>
      <c r="G479" s="170"/>
      <c r="H479" s="170"/>
      <c r="I479" s="170"/>
      <c r="J479" s="170"/>
      <c r="K479" s="170"/>
      <c r="L479" s="170"/>
      <c r="M479" s="170">
        <v>0</v>
      </c>
      <c r="N479" s="170"/>
      <c r="O479" s="170"/>
      <c r="P479" s="170"/>
      <c r="Q479" s="170"/>
      <c r="R479" s="170"/>
      <c r="S479" s="170"/>
      <c r="T479" s="170"/>
      <c r="U479" s="170"/>
      <c r="V479" s="170"/>
      <c r="W479" s="170">
        <v>0</v>
      </c>
    </row>
    <row r="480" spans="1:23" x14ac:dyDescent="0.25">
      <c r="A480" s="169">
        <f t="shared" si="20"/>
        <v>73107200</v>
      </c>
      <c r="B480" s="168">
        <f t="shared" si="21"/>
        <v>0</v>
      </c>
      <c r="C480" s="168">
        <f t="shared" si="22"/>
        <v>6973526</v>
      </c>
      <c r="E480" s="171">
        <v>73107200</v>
      </c>
      <c r="F480" s="170"/>
      <c r="G480" s="170"/>
      <c r="H480" s="170"/>
      <c r="I480" s="170"/>
      <c r="J480" s="170"/>
      <c r="K480" s="170"/>
      <c r="L480" s="170"/>
      <c r="M480" s="170">
        <v>5999057</v>
      </c>
      <c r="N480" s="170"/>
      <c r="O480" s="170"/>
      <c r="P480" s="170"/>
      <c r="Q480" s="170"/>
      <c r="R480" s="170">
        <v>974469</v>
      </c>
      <c r="S480" s="170"/>
      <c r="T480" s="170"/>
      <c r="U480" s="170"/>
      <c r="V480" s="170"/>
      <c r="W480" s="170">
        <v>6973526</v>
      </c>
    </row>
    <row r="481" spans="1:23" x14ac:dyDescent="0.25">
      <c r="A481" s="169">
        <f t="shared" si="20"/>
        <v>73107475</v>
      </c>
      <c r="B481" s="168">
        <f t="shared" si="21"/>
        <v>0</v>
      </c>
      <c r="C481" s="168">
        <f t="shared" si="22"/>
        <v>70603052</v>
      </c>
      <c r="E481" s="171">
        <v>73107475</v>
      </c>
      <c r="F481" s="170"/>
      <c r="G481" s="170"/>
      <c r="H481" s="170"/>
      <c r="I481" s="170"/>
      <c r="J481" s="170"/>
      <c r="K481" s="170"/>
      <c r="L481" s="170"/>
      <c r="M481" s="170">
        <v>70603052</v>
      </c>
      <c r="N481" s="170"/>
      <c r="O481" s="170"/>
      <c r="P481" s="170"/>
      <c r="Q481" s="170"/>
      <c r="R481" s="170"/>
      <c r="S481" s="170"/>
      <c r="T481" s="170"/>
      <c r="U481" s="170"/>
      <c r="V481" s="170"/>
      <c r="W481" s="170">
        <v>70603052</v>
      </c>
    </row>
    <row r="482" spans="1:23" x14ac:dyDescent="0.25">
      <c r="A482" s="169">
        <f t="shared" si="20"/>
        <v>73108042</v>
      </c>
      <c r="B482" s="168">
        <f t="shared" si="21"/>
        <v>0</v>
      </c>
      <c r="C482" s="168">
        <f t="shared" si="22"/>
        <v>32145086</v>
      </c>
      <c r="E482" s="171">
        <v>73108042</v>
      </c>
      <c r="F482" s="170"/>
      <c r="G482" s="170"/>
      <c r="H482" s="170"/>
      <c r="I482" s="170"/>
      <c r="J482" s="170"/>
      <c r="K482" s="170"/>
      <c r="L482" s="170"/>
      <c r="M482" s="170">
        <v>32145086</v>
      </c>
      <c r="N482" s="170"/>
      <c r="O482" s="170"/>
      <c r="P482" s="170"/>
      <c r="Q482" s="170"/>
      <c r="R482" s="170"/>
      <c r="S482" s="170"/>
      <c r="T482" s="170"/>
      <c r="U482" s="170"/>
      <c r="V482" s="170"/>
      <c r="W482" s="170">
        <v>32145086</v>
      </c>
    </row>
    <row r="483" spans="1:23" x14ac:dyDescent="0.25">
      <c r="A483" s="169">
        <f t="shared" ref="A483:A546" si="23">+E483</f>
        <v>73110028</v>
      </c>
      <c r="B483" s="168">
        <f t="shared" ref="B483:B546" si="24">+SUM(F483:L483)</f>
        <v>0</v>
      </c>
      <c r="C483" s="168">
        <f t="shared" ref="C483:C546" si="25">+W483-B483</f>
        <v>0</v>
      </c>
      <c r="E483" s="171">
        <v>73110028</v>
      </c>
      <c r="F483" s="170"/>
      <c r="G483" s="170"/>
      <c r="H483" s="170"/>
      <c r="I483" s="170"/>
      <c r="J483" s="170"/>
      <c r="K483" s="170"/>
      <c r="L483" s="170"/>
      <c r="M483" s="170">
        <v>0</v>
      </c>
      <c r="N483" s="170"/>
      <c r="O483" s="170"/>
      <c r="P483" s="170"/>
      <c r="Q483" s="170"/>
      <c r="R483" s="170"/>
      <c r="S483" s="170"/>
      <c r="T483" s="170"/>
      <c r="U483" s="170"/>
      <c r="V483" s="170"/>
      <c r="W483" s="170">
        <v>0</v>
      </c>
    </row>
    <row r="484" spans="1:23" x14ac:dyDescent="0.25">
      <c r="A484" s="169">
        <f t="shared" si="23"/>
        <v>73110802</v>
      </c>
      <c r="B484" s="168">
        <f t="shared" si="24"/>
        <v>0</v>
      </c>
      <c r="C484" s="168">
        <f t="shared" si="25"/>
        <v>0</v>
      </c>
      <c r="E484" s="171">
        <v>73110802</v>
      </c>
      <c r="F484" s="170"/>
      <c r="G484" s="170"/>
      <c r="H484" s="170"/>
      <c r="I484" s="170"/>
      <c r="J484" s="170"/>
      <c r="K484" s="170"/>
      <c r="L484" s="170"/>
      <c r="M484" s="170">
        <v>0</v>
      </c>
      <c r="N484" s="170"/>
      <c r="O484" s="170"/>
      <c r="P484" s="170"/>
      <c r="Q484" s="170"/>
      <c r="R484" s="170"/>
      <c r="S484" s="170"/>
      <c r="T484" s="170"/>
      <c r="U484" s="170"/>
      <c r="V484" s="170"/>
      <c r="W484" s="170">
        <v>0</v>
      </c>
    </row>
    <row r="485" spans="1:23" x14ac:dyDescent="0.25">
      <c r="A485" s="169">
        <f t="shared" si="23"/>
        <v>73111072</v>
      </c>
      <c r="B485" s="168">
        <f t="shared" si="24"/>
        <v>0</v>
      </c>
      <c r="C485" s="168">
        <f t="shared" si="25"/>
        <v>0</v>
      </c>
      <c r="E485" s="171">
        <v>73111072</v>
      </c>
      <c r="F485" s="170"/>
      <c r="G485" s="170"/>
      <c r="H485" s="170"/>
      <c r="I485" s="170"/>
      <c r="J485" s="170"/>
      <c r="K485" s="170"/>
      <c r="L485" s="170"/>
      <c r="M485" s="170">
        <v>0</v>
      </c>
      <c r="N485" s="170"/>
      <c r="O485" s="170"/>
      <c r="P485" s="170"/>
      <c r="Q485" s="170"/>
      <c r="R485" s="170"/>
      <c r="S485" s="170"/>
      <c r="T485" s="170"/>
      <c r="U485" s="170"/>
      <c r="V485" s="170"/>
      <c r="W485" s="170">
        <v>0</v>
      </c>
    </row>
    <row r="486" spans="1:23" x14ac:dyDescent="0.25">
      <c r="A486" s="169">
        <f t="shared" si="23"/>
        <v>73111666</v>
      </c>
      <c r="B486" s="168">
        <f t="shared" si="24"/>
        <v>0</v>
      </c>
      <c r="C486" s="168">
        <f t="shared" si="25"/>
        <v>3165020</v>
      </c>
      <c r="E486" s="171">
        <v>73111666</v>
      </c>
      <c r="F486" s="170"/>
      <c r="G486" s="170"/>
      <c r="H486" s="170"/>
      <c r="I486" s="170"/>
      <c r="J486" s="170"/>
      <c r="K486" s="170"/>
      <c r="L486" s="170"/>
      <c r="M486" s="170">
        <v>3165020</v>
      </c>
      <c r="N486" s="170"/>
      <c r="O486" s="170"/>
      <c r="P486" s="170"/>
      <c r="Q486" s="170"/>
      <c r="R486" s="170"/>
      <c r="S486" s="170"/>
      <c r="T486" s="170"/>
      <c r="U486" s="170"/>
      <c r="V486" s="170"/>
      <c r="W486" s="170">
        <v>3165020</v>
      </c>
    </row>
    <row r="487" spans="1:23" x14ac:dyDescent="0.25">
      <c r="A487" s="169">
        <f t="shared" si="23"/>
        <v>73111999</v>
      </c>
      <c r="B487" s="168">
        <f t="shared" si="24"/>
        <v>0</v>
      </c>
      <c r="C487" s="168">
        <f t="shared" si="25"/>
        <v>8578321</v>
      </c>
      <c r="E487" s="171">
        <v>73111999</v>
      </c>
      <c r="F487" s="170"/>
      <c r="G487" s="170"/>
      <c r="H487" s="170"/>
      <c r="I487" s="170"/>
      <c r="J487" s="170"/>
      <c r="K487" s="170"/>
      <c r="L487" s="170"/>
      <c r="M487" s="170">
        <v>8578321</v>
      </c>
      <c r="N487" s="170"/>
      <c r="O487" s="170"/>
      <c r="P487" s="170"/>
      <c r="Q487" s="170"/>
      <c r="R487" s="170"/>
      <c r="S487" s="170"/>
      <c r="T487" s="170"/>
      <c r="U487" s="170"/>
      <c r="V487" s="170"/>
      <c r="W487" s="170">
        <v>8578321</v>
      </c>
    </row>
    <row r="488" spans="1:23" x14ac:dyDescent="0.25">
      <c r="A488" s="169">
        <f t="shared" si="23"/>
        <v>73112178</v>
      </c>
      <c r="B488" s="168">
        <f t="shared" si="24"/>
        <v>0</v>
      </c>
      <c r="C488" s="168">
        <f t="shared" si="25"/>
        <v>0</v>
      </c>
      <c r="E488" s="171">
        <v>73112178</v>
      </c>
      <c r="F488" s="170"/>
      <c r="G488" s="170"/>
      <c r="H488" s="170"/>
      <c r="I488" s="170"/>
      <c r="J488" s="170"/>
      <c r="K488" s="170"/>
      <c r="L488" s="170"/>
      <c r="M488" s="170">
        <v>0</v>
      </c>
      <c r="N488" s="170"/>
      <c r="O488" s="170"/>
      <c r="P488" s="170"/>
      <c r="Q488" s="170"/>
      <c r="R488" s="170"/>
      <c r="S488" s="170"/>
      <c r="T488" s="170"/>
      <c r="U488" s="170"/>
      <c r="V488" s="170"/>
      <c r="W488" s="170">
        <v>0</v>
      </c>
    </row>
    <row r="489" spans="1:23" x14ac:dyDescent="0.25">
      <c r="A489" s="169">
        <f t="shared" si="23"/>
        <v>73112716</v>
      </c>
      <c r="B489" s="168">
        <f t="shared" si="24"/>
        <v>0</v>
      </c>
      <c r="C489" s="168">
        <f t="shared" si="25"/>
        <v>0</v>
      </c>
      <c r="E489" s="171">
        <v>73112716</v>
      </c>
      <c r="F489" s="170"/>
      <c r="G489" s="170"/>
      <c r="H489" s="170"/>
      <c r="I489" s="170"/>
      <c r="J489" s="170"/>
      <c r="K489" s="170"/>
      <c r="L489" s="170"/>
      <c r="M489" s="170">
        <v>0</v>
      </c>
      <c r="N489" s="170"/>
      <c r="O489" s="170"/>
      <c r="P489" s="170"/>
      <c r="Q489" s="170"/>
      <c r="R489" s="170"/>
      <c r="S489" s="170"/>
      <c r="T489" s="170"/>
      <c r="U489" s="170"/>
      <c r="V489" s="170"/>
      <c r="W489" s="170">
        <v>0</v>
      </c>
    </row>
    <row r="490" spans="1:23" x14ac:dyDescent="0.25">
      <c r="A490" s="169">
        <f t="shared" si="23"/>
        <v>73118690</v>
      </c>
      <c r="B490" s="168">
        <f t="shared" si="24"/>
        <v>0</v>
      </c>
      <c r="C490" s="168">
        <f t="shared" si="25"/>
        <v>69449048</v>
      </c>
      <c r="E490" s="171">
        <v>73118690</v>
      </c>
      <c r="F490" s="170"/>
      <c r="G490" s="170"/>
      <c r="H490" s="170"/>
      <c r="I490" s="170"/>
      <c r="J490" s="170"/>
      <c r="K490" s="170"/>
      <c r="L490" s="170"/>
      <c r="M490" s="170">
        <v>69449048</v>
      </c>
      <c r="N490" s="170"/>
      <c r="O490" s="170"/>
      <c r="P490" s="170"/>
      <c r="Q490" s="170"/>
      <c r="R490" s="170"/>
      <c r="S490" s="170"/>
      <c r="T490" s="170"/>
      <c r="U490" s="170"/>
      <c r="V490" s="170"/>
      <c r="W490" s="170">
        <v>69449048</v>
      </c>
    </row>
    <row r="491" spans="1:23" x14ac:dyDescent="0.25">
      <c r="A491" s="169">
        <f t="shared" si="23"/>
        <v>73120158</v>
      </c>
      <c r="B491" s="168">
        <f t="shared" si="24"/>
        <v>0</v>
      </c>
      <c r="C491" s="168">
        <f t="shared" si="25"/>
        <v>3556944</v>
      </c>
      <c r="E491" s="171">
        <v>73120158</v>
      </c>
      <c r="F491" s="170"/>
      <c r="G491" s="170"/>
      <c r="H491" s="170"/>
      <c r="I491" s="170"/>
      <c r="J491" s="170"/>
      <c r="K491" s="170"/>
      <c r="L491" s="170"/>
      <c r="M491" s="170">
        <v>3556944</v>
      </c>
      <c r="N491" s="170"/>
      <c r="O491" s="170"/>
      <c r="P491" s="170"/>
      <c r="Q491" s="170"/>
      <c r="R491" s="170"/>
      <c r="S491" s="170"/>
      <c r="T491" s="170"/>
      <c r="U491" s="170"/>
      <c r="V491" s="170"/>
      <c r="W491" s="170">
        <v>3556944</v>
      </c>
    </row>
    <row r="492" spans="1:23" x14ac:dyDescent="0.25">
      <c r="A492" s="169">
        <f t="shared" si="23"/>
        <v>73120247</v>
      </c>
      <c r="B492" s="168">
        <f t="shared" si="24"/>
        <v>0</v>
      </c>
      <c r="C492" s="168">
        <f t="shared" si="25"/>
        <v>0</v>
      </c>
      <c r="E492" s="171">
        <v>73120247</v>
      </c>
      <c r="F492" s="170"/>
      <c r="G492" s="170"/>
      <c r="H492" s="170"/>
      <c r="I492" s="170"/>
      <c r="J492" s="170"/>
      <c r="K492" s="170"/>
      <c r="L492" s="170"/>
      <c r="M492" s="170">
        <v>0</v>
      </c>
      <c r="N492" s="170"/>
      <c r="O492" s="170"/>
      <c r="P492" s="170"/>
      <c r="Q492" s="170"/>
      <c r="R492" s="170"/>
      <c r="S492" s="170"/>
      <c r="T492" s="170"/>
      <c r="U492" s="170"/>
      <c r="V492" s="170"/>
      <c r="W492" s="170">
        <v>0</v>
      </c>
    </row>
    <row r="493" spans="1:23" x14ac:dyDescent="0.25">
      <c r="A493" s="169">
        <f t="shared" si="23"/>
        <v>73121717</v>
      </c>
      <c r="B493" s="168">
        <f t="shared" si="24"/>
        <v>0</v>
      </c>
      <c r="C493" s="168">
        <f t="shared" si="25"/>
        <v>0</v>
      </c>
      <c r="E493" s="171">
        <v>73121717</v>
      </c>
      <c r="F493" s="170"/>
      <c r="G493" s="170"/>
      <c r="H493" s="170"/>
      <c r="I493" s="170"/>
      <c r="J493" s="170"/>
      <c r="K493" s="170"/>
      <c r="L493" s="170"/>
      <c r="M493" s="170">
        <v>0</v>
      </c>
      <c r="N493" s="170"/>
      <c r="O493" s="170"/>
      <c r="P493" s="170"/>
      <c r="Q493" s="170"/>
      <c r="R493" s="170"/>
      <c r="S493" s="170"/>
      <c r="T493" s="170"/>
      <c r="U493" s="170"/>
      <c r="V493" s="170"/>
      <c r="W493" s="170">
        <v>0</v>
      </c>
    </row>
    <row r="494" spans="1:23" x14ac:dyDescent="0.25">
      <c r="A494" s="169">
        <f t="shared" si="23"/>
        <v>73124586</v>
      </c>
      <c r="B494" s="168">
        <f t="shared" si="24"/>
        <v>0</v>
      </c>
      <c r="C494" s="168">
        <f t="shared" si="25"/>
        <v>0</v>
      </c>
      <c r="E494" s="171">
        <v>73124586</v>
      </c>
      <c r="F494" s="170"/>
      <c r="G494" s="170"/>
      <c r="H494" s="170"/>
      <c r="I494" s="170"/>
      <c r="J494" s="170"/>
      <c r="K494" s="170"/>
      <c r="L494" s="170"/>
      <c r="M494" s="170">
        <v>0</v>
      </c>
      <c r="N494" s="170"/>
      <c r="O494" s="170"/>
      <c r="P494" s="170"/>
      <c r="Q494" s="170"/>
      <c r="R494" s="170"/>
      <c r="S494" s="170"/>
      <c r="T494" s="170"/>
      <c r="U494" s="170"/>
      <c r="V494" s="170"/>
      <c r="W494" s="170">
        <v>0</v>
      </c>
    </row>
    <row r="495" spans="1:23" x14ac:dyDescent="0.25">
      <c r="A495" s="169">
        <f t="shared" si="23"/>
        <v>73125965</v>
      </c>
      <c r="B495" s="168">
        <f t="shared" si="24"/>
        <v>0</v>
      </c>
      <c r="C495" s="168">
        <f t="shared" si="25"/>
        <v>22762809</v>
      </c>
      <c r="E495" s="171">
        <v>73125965</v>
      </c>
      <c r="F495" s="170"/>
      <c r="G495" s="170"/>
      <c r="H495" s="170"/>
      <c r="I495" s="170"/>
      <c r="J495" s="170"/>
      <c r="K495" s="170"/>
      <c r="L495" s="170"/>
      <c r="M495" s="170">
        <v>22762809</v>
      </c>
      <c r="N495" s="170"/>
      <c r="O495" s="170"/>
      <c r="P495" s="170"/>
      <c r="Q495" s="170"/>
      <c r="R495" s="170"/>
      <c r="S495" s="170"/>
      <c r="T495" s="170"/>
      <c r="U495" s="170"/>
      <c r="V495" s="170"/>
      <c r="W495" s="170">
        <v>22762809</v>
      </c>
    </row>
    <row r="496" spans="1:23" x14ac:dyDescent="0.25">
      <c r="A496" s="169">
        <f t="shared" si="23"/>
        <v>73126134</v>
      </c>
      <c r="B496" s="168">
        <f t="shared" si="24"/>
        <v>0</v>
      </c>
      <c r="C496" s="168">
        <f t="shared" si="25"/>
        <v>100937505</v>
      </c>
      <c r="E496" s="171">
        <v>73126134</v>
      </c>
      <c r="F496" s="170"/>
      <c r="G496" s="170"/>
      <c r="H496" s="170"/>
      <c r="I496" s="170"/>
      <c r="J496" s="170"/>
      <c r="K496" s="170"/>
      <c r="L496" s="170"/>
      <c r="M496" s="170">
        <v>98931654</v>
      </c>
      <c r="N496" s="170"/>
      <c r="O496" s="170"/>
      <c r="P496" s="170"/>
      <c r="Q496" s="170"/>
      <c r="R496" s="170">
        <v>2005851</v>
      </c>
      <c r="S496" s="170"/>
      <c r="T496" s="170"/>
      <c r="U496" s="170"/>
      <c r="V496" s="170"/>
      <c r="W496" s="170">
        <v>100937505</v>
      </c>
    </row>
    <row r="497" spans="1:23" x14ac:dyDescent="0.25">
      <c r="A497" s="169">
        <f t="shared" si="23"/>
        <v>73126526</v>
      </c>
      <c r="B497" s="168">
        <f t="shared" si="24"/>
        <v>0</v>
      </c>
      <c r="C497" s="168">
        <f t="shared" si="25"/>
        <v>7941809</v>
      </c>
      <c r="E497" s="171">
        <v>73126526</v>
      </c>
      <c r="F497" s="170"/>
      <c r="G497" s="170"/>
      <c r="H497" s="170"/>
      <c r="I497" s="170"/>
      <c r="J497" s="170"/>
      <c r="K497" s="170"/>
      <c r="L497" s="170"/>
      <c r="M497" s="170">
        <v>7941809</v>
      </c>
      <c r="N497" s="170"/>
      <c r="O497" s="170"/>
      <c r="P497" s="170"/>
      <c r="Q497" s="170"/>
      <c r="R497" s="170"/>
      <c r="S497" s="170"/>
      <c r="T497" s="170"/>
      <c r="U497" s="170"/>
      <c r="V497" s="170"/>
      <c r="W497" s="170">
        <v>7941809</v>
      </c>
    </row>
    <row r="498" spans="1:23" x14ac:dyDescent="0.25">
      <c r="A498" s="169">
        <f t="shared" si="23"/>
        <v>73127549</v>
      </c>
      <c r="B498" s="168">
        <f t="shared" si="24"/>
        <v>0</v>
      </c>
      <c r="C498" s="168">
        <f t="shared" si="25"/>
        <v>7418720.7400000002</v>
      </c>
      <c r="E498" s="171">
        <v>73127549</v>
      </c>
      <c r="F498" s="170"/>
      <c r="G498" s="170"/>
      <c r="H498" s="170"/>
      <c r="I498" s="170"/>
      <c r="J498" s="170"/>
      <c r="K498" s="170"/>
      <c r="L498" s="170"/>
      <c r="M498" s="170">
        <v>7418720.7400000002</v>
      </c>
      <c r="N498" s="170"/>
      <c r="O498" s="170"/>
      <c r="P498" s="170"/>
      <c r="Q498" s="170"/>
      <c r="R498" s="170"/>
      <c r="S498" s="170"/>
      <c r="T498" s="170"/>
      <c r="U498" s="170"/>
      <c r="V498" s="170"/>
      <c r="W498" s="170">
        <v>7418720.7400000002</v>
      </c>
    </row>
    <row r="499" spans="1:23" x14ac:dyDescent="0.25">
      <c r="A499" s="169">
        <f t="shared" si="23"/>
        <v>73127729</v>
      </c>
      <c r="B499" s="168">
        <f t="shared" si="24"/>
        <v>29821682</v>
      </c>
      <c r="C499" s="168">
        <f t="shared" si="25"/>
        <v>20156907</v>
      </c>
      <c r="E499" s="171">
        <v>73127729</v>
      </c>
      <c r="F499" s="170"/>
      <c r="G499" s="170"/>
      <c r="H499" s="170"/>
      <c r="I499" s="170">
        <v>29821682</v>
      </c>
      <c r="J499" s="170"/>
      <c r="K499" s="170"/>
      <c r="L499" s="170"/>
      <c r="M499" s="170">
        <v>20156907</v>
      </c>
      <c r="N499" s="170"/>
      <c r="O499" s="170"/>
      <c r="P499" s="170"/>
      <c r="Q499" s="170"/>
      <c r="R499" s="170"/>
      <c r="S499" s="170"/>
      <c r="T499" s="170"/>
      <c r="U499" s="170"/>
      <c r="V499" s="170"/>
      <c r="W499" s="170">
        <v>49978589</v>
      </c>
    </row>
    <row r="500" spans="1:23" x14ac:dyDescent="0.25">
      <c r="A500" s="169">
        <f t="shared" si="23"/>
        <v>73129092</v>
      </c>
      <c r="B500" s="168">
        <f t="shared" si="24"/>
        <v>0</v>
      </c>
      <c r="C500" s="168">
        <f t="shared" si="25"/>
        <v>27834196</v>
      </c>
      <c r="E500" s="171">
        <v>73129092</v>
      </c>
      <c r="F500" s="170"/>
      <c r="G500" s="170"/>
      <c r="H500" s="170"/>
      <c r="I500" s="170"/>
      <c r="J500" s="170"/>
      <c r="K500" s="170"/>
      <c r="L500" s="170"/>
      <c r="M500" s="170"/>
      <c r="N500" s="170"/>
      <c r="O500" s="170"/>
      <c r="P500" s="170">
        <v>27834196</v>
      </c>
      <c r="Q500" s="170"/>
      <c r="R500" s="170"/>
      <c r="S500" s="170"/>
      <c r="T500" s="170"/>
      <c r="U500" s="170"/>
      <c r="V500" s="170"/>
      <c r="W500" s="170">
        <v>27834196</v>
      </c>
    </row>
    <row r="501" spans="1:23" x14ac:dyDescent="0.25">
      <c r="A501" s="169">
        <f t="shared" si="23"/>
        <v>73129493</v>
      </c>
      <c r="B501" s="168">
        <f t="shared" si="24"/>
        <v>0</v>
      </c>
      <c r="C501" s="168">
        <f t="shared" si="25"/>
        <v>3935074</v>
      </c>
      <c r="E501" s="171">
        <v>73129493</v>
      </c>
      <c r="F501" s="170"/>
      <c r="G501" s="170"/>
      <c r="H501" s="170"/>
      <c r="I501" s="170"/>
      <c r="J501" s="170"/>
      <c r="K501" s="170"/>
      <c r="L501" s="170"/>
      <c r="M501" s="170">
        <v>3935074</v>
      </c>
      <c r="N501" s="170"/>
      <c r="O501" s="170"/>
      <c r="P501" s="170"/>
      <c r="Q501" s="170"/>
      <c r="R501" s="170"/>
      <c r="S501" s="170"/>
      <c r="T501" s="170"/>
      <c r="U501" s="170"/>
      <c r="V501" s="170"/>
      <c r="W501" s="170">
        <v>3935074</v>
      </c>
    </row>
    <row r="502" spans="1:23" x14ac:dyDescent="0.25">
      <c r="A502" s="169">
        <f t="shared" si="23"/>
        <v>73129605</v>
      </c>
      <c r="B502" s="168">
        <f t="shared" si="24"/>
        <v>0</v>
      </c>
      <c r="C502" s="168">
        <f t="shared" si="25"/>
        <v>0</v>
      </c>
      <c r="E502" s="171">
        <v>73129605</v>
      </c>
      <c r="F502" s="170"/>
      <c r="G502" s="170"/>
      <c r="H502" s="170"/>
      <c r="I502" s="170"/>
      <c r="J502" s="170"/>
      <c r="K502" s="170"/>
      <c r="L502" s="170"/>
      <c r="M502" s="170">
        <v>0</v>
      </c>
      <c r="N502" s="170"/>
      <c r="O502" s="170"/>
      <c r="P502" s="170"/>
      <c r="Q502" s="170"/>
      <c r="R502" s="170"/>
      <c r="S502" s="170"/>
      <c r="T502" s="170"/>
      <c r="U502" s="170"/>
      <c r="V502" s="170"/>
      <c r="W502" s="170">
        <v>0</v>
      </c>
    </row>
    <row r="503" spans="1:23" x14ac:dyDescent="0.25">
      <c r="A503" s="169">
        <f t="shared" si="23"/>
        <v>73129770</v>
      </c>
      <c r="B503" s="168">
        <f t="shared" si="24"/>
        <v>78480725</v>
      </c>
      <c r="C503" s="168">
        <f t="shared" si="25"/>
        <v>6565389</v>
      </c>
      <c r="E503" s="171">
        <v>73129770</v>
      </c>
      <c r="F503" s="170"/>
      <c r="G503" s="170"/>
      <c r="H503" s="170"/>
      <c r="I503" s="170">
        <v>78480725</v>
      </c>
      <c r="J503" s="170"/>
      <c r="K503" s="170"/>
      <c r="L503" s="170"/>
      <c r="M503" s="170"/>
      <c r="N503" s="170"/>
      <c r="O503" s="170"/>
      <c r="P503" s="170"/>
      <c r="Q503" s="170"/>
      <c r="R503" s="170">
        <v>6565389</v>
      </c>
      <c r="S503" s="170"/>
      <c r="T503" s="170"/>
      <c r="U503" s="170"/>
      <c r="V503" s="170"/>
      <c r="W503" s="170">
        <v>85046114</v>
      </c>
    </row>
    <row r="504" spans="1:23" x14ac:dyDescent="0.25">
      <c r="A504" s="169">
        <f t="shared" si="23"/>
        <v>73130348</v>
      </c>
      <c r="B504" s="168">
        <f t="shared" si="24"/>
        <v>45107573</v>
      </c>
      <c r="C504" s="168">
        <f t="shared" si="25"/>
        <v>590722</v>
      </c>
      <c r="E504" s="171">
        <v>73130348</v>
      </c>
      <c r="F504" s="170"/>
      <c r="G504" s="170"/>
      <c r="H504" s="170"/>
      <c r="I504" s="170">
        <v>45107573</v>
      </c>
      <c r="J504" s="170"/>
      <c r="K504" s="170"/>
      <c r="L504" s="170"/>
      <c r="M504" s="170">
        <v>590722</v>
      </c>
      <c r="N504" s="170"/>
      <c r="O504" s="170"/>
      <c r="P504" s="170"/>
      <c r="Q504" s="170"/>
      <c r="R504" s="170"/>
      <c r="S504" s="170"/>
      <c r="T504" s="170"/>
      <c r="U504" s="170"/>
      <c r="V504" s="170"/>
      <c r="W504" s="170">
        <v>45698295</v>
      </c>
    </row>
    <row r="505" spans="1:23" x14ac:dyDescent="0.25">
      <c r="A505" s="169">
        <f t="shared" si="23"/>
        <v>73131174</v>
      </c>
      <c r="B505" s="168">
        <f t="shared" si="24"/>
        <v>0</v>
      </c>
      <c r="C505" s="168">
        <f t="shared" si="25"/>
        <v>0</v>
      </c>
      <c r="E505" s="171">
        <v>73131174</v>
      </c>
      <c r="F505" s="170"/>
      <c r="G505" s="170"/>
      <c r="H505" s="170"/>
      <c r="I505" s="170"/>
      <c r="J505" s="170"/>
      <c r="K505" s="170"/>
      <c r="L505" s="170"/>
      <c r="M505" s="170">
        <v>0</v>
      </c>
      <c r="N505" s="170"/>
      <c r="O505" s="170"/>
      <c r="P505" s="170"/>
      <c r="Q505" s="170"/>
      <c r="R505" s="170">
        <v>0</v>
      </c>
      <c r="S505" s="170"/>
      <c r="T505" s="170"/>
      <c r="U505" s="170"/>
      <c r="V505" s="170"/>
      <c r="W505" s="170">
        <v>0</v>
      </c>
    </row>
    <row r="506" spans="1:23" x14ac:dyDescent="0.25">
      <c r="A506" s="169">
        <f t="shared" si="23"/>
        <v>73132518</v>
      </c>
      <c r="B506" s="168">
        <f t="shared" si="24"/>
        <v>17562226.329999998</v>
      </c>
      <c r="C506" s="168">
        <f t="shared" si="25"/>
        <v>4109903</v>
      </c>
      <c r="E506" s="171">
        <v>73132518</v>
      </c>
      <c r="F506" s="170"/>
      <c r="G506" s="170"/>
      <c r="H506" s="170"/>
      <c r="I506" s="170"/>
      <c r="J506" s="170"/>
      <c r="K506" s="170">
        <v>17562226.329999998</v>
      </c>
      <c r="L506" s="170"/>
      <c r="M506" s="170"/>
      <c r="N506" s="170"/>
      <c r="O506" s="170"/>
      <c r="P506" s="170"/>
      <c r="Q506" s="170"/>
      <c r="R506" s="170">
        <v>4109903</v>
      </c>
      <c r="S506" s="170"/>
      <c r="T506" s="170"/>
      <c r="U506" s="170"/>
      <c r="V506" s="170"/>
      <c r="W506" s="170">
        <v>21672129.329999998</v>
      </c>
    </row>
    <row r="507" spans="1:23" x14ac:dyDescent="0.25">
      <c r="A507" s="169">
        <f t="shared" si="23"/>
        <v>73132670</v>
      </c>
      <c r="B507" s="168">
        <f t="shared" si="24"/>
        <v>0</v>
      </c>
      <c r="C507" s="168">
        <f t="shared" si="25"/>
        <v>12549332</v>
      </c>
      <c r="E507" s="171">
        <v>73132670</v>
      </c>
      <c r="F507" s="170"/>
      <c r="G507" s="170"/>
      <c r="H507" s="170"/>
      <c r="I507" s="170"/>
      <c r="J507" s="170"/>
      <c r="K507" s="170"/>
      <c r="L507" s="170"/>
      <c r="M507" s="170">
        <v>12549332</v>
      </c>
      <c r="N507" s="170"/>
      <c r="O507" s="170"/>
      <c r="P507" s="170"/>
      <c r="Q507" s="170"/>
      <c r="R507" s="170"/>
      <c r="S507" s="170"/>
      <c r="T507" s="170"/>
      <c r="U507" s="170"/>
      <c r="V507" s="170"/>
      <c r="W507" s="170">
        <v>12549332</v>
      </c>
    </row>
    <row r="508" spans="1:23" x14ac:dyDescent="0.25">
      <c r="A508" s="169">
        <f t="shared" si="23"/>
        <v>73133732</v>
      </c>
      <c r="B508" s="168">
        <f t="shared" si="24"/>
        <v>0</v>
      </c>
      <c r="C508" s="168">
        <f t="shared" si="25"/>
        <v>49158230</v>
      </c>
      <c r="E508" s="171">
        <v>73133732</v>
      </c>
      <c r="F508" s="170"/>
      <c r="G508" s="170"/>
      <c r="H508" s="170"/>
      <c r="I508" s="170"/>
      <c r="J508" s="170"/>
      <c r="K508" s="170"/>
      <c r="L508" s="170"/>
      <c r="M508" s="170">
        <v>49158230</v>
      </c>
      <c r="N508" s="170"/>
      <c r="O508" s="170"/>
      <c r="P508" s="170"/>
      <c r="Q508" s="170"/>
      <c r="R508" s="170"/>
      <c r="S508" s="170"/>
      <c r="T508" s="170"/>
      <c r="U508" s="170"/>
      <c r="V508" s="170"/>
      <c r="W508" s="170">
        <v>49158230</v>
      </c>
    </row>
    <row r="509" spans="1:23" x14ac:dyDescent="0.25">
      <c r="A509" s="169">
        <f t="shared" si="23"/>
        <v>73133878</v>
      </c>
      <c r="B509" s="168">
        <f t="shared" si="24"/>
        <v>0</v>
      </c>
      <c r="C509" s="168">
        <f t="shared" si="25"/>
        <v>13617741</v>
      </c>
      <c r="E509" s="171">
        <v>73133878</v>
      </c>
      <c r="F509" s="170"/>
      <c r="G509" s="170"/>
      <c r="H509" s="170"/>
      <c r="I509" s="170"/>
      <c r="J509" s="170"/>
      <c r="K509" s="170"/>
      <c r="L509" s="170"/>
      <c r="M509" s="170">
        <v>13617741</v>
      </c>
      <c r="N509" s="170"/>
      <c r="O509" s="170"/>
      <c r="P509" s="170"/>
      <c r="Q509" s="170"/>
      <c r="R509" s="170"/>
      <c r="S509" s="170"/>
      <c r="T509" s="170"/>
      <c r="U509" s="170"/>
      <c r="V509" s="170"/>
      <c r="W509" s="170">
        <v>13617741</v>
      </c>
    </row>
    <row r="510" spans="1:23" x14ac:dyDescent="0.25">
      <c r="A510" s="169">
        <f t="shared" si="23"/>
        <v>73134230</v>
      </c>
      <c r="B510" s="168">
        <f t="shared" si="24"/>
        <v>0</v>
      </c>
      <c r="C510" s="168">
        <f t="shared" si="25"/>
        <v>949660</v>
      </c>
      <c r="E510" s="171">
        <v>73134230</v>
      </c>
      <c r="F510" s="170"/>
      <c r="G510" s="170"/>
      <c r="H510" s="170"/>
      <c r="I510" s="170"/>
      <c r="J510" s="170"/>
      <c r="K510" s="170"/>
      <c r="L510" s="170"/>
      <c r="M510" s="170">
        <v>949660</v>
      </c>
      <c r="N510" s="170"/>
      <c r="O510" s="170"/>
      <c r="P510" s="170"/>
      <c r="Q510" s="170"/>
      <c r="R510" s="170"/>
      <c r="S510" s="170"/>
      <c r="T510" s="170"/>
      <c r="U510" s="170"/>
      <c r="V510" s="170"/>
      <c r="W510" s="170">
        <v>949660</v>
      </c>
    </row>
    <row r="511" spans="1:23" x14ac:dyDescent="0.25">
      <c r="A511" s="169">
        <f t="shared" si="23"/>
        <v>73135751</v>
      </c>
      <c r="B511" s="168">
        <f t="shared" si="24"/>
        <v>0</v>
      </c>
      <c r="C511" s="168">
        <f t="shared" si="25"/>
        <v>2512912</v>
      </c>
      <c r="E511" s="171">
        <v>73135751</v>
      </c>
      <c r="F511" s="170"/>
      <c r="G511" s="170"/>
      <c r="H511" s="170"/>
      <c r="I511" s="170"/>
      <c r="J511" s="170"/>
      <c r="K511" s="170"/>
      <c r="L511" s="170"/>
      <c r="M511" s="170">
        <v>2512912</v>
      </c>
      <c r="N511" s="170"/>
      <c r="O511" s="170"/>
      <c r="P511" s="170"/>
      <c r="Q511" s="170"/>
      <c r="R511" s="170"/>
      <c r="S511" s="170"/>
      <c r="T511" s="170"/>
      <c r="U511" s="170"/>
      <c r="V511" s="170"/>
      <c r="W511" s="170">
        <v>2512912</v>
      </c>
    </row>
    <row r="512" spans="1:23" x14ac:dyDescent="0.25">
      <c r="A512" s="169">
        <f t="shared" si="23"/>
        <v>73138473</v>
      </c>
      <c r="B512" s="168">
        <f t="shared" si="24"/>
        <v>0</v>
      </c>
      <c r="C512" s="168">
        <f t="shared" si="25"/>
        <v>5164856</v>
      </c>
      <c r="E512" s="171">
        <v>73138473</v>
      </c>
      <c r="F512" s="170"/>
      <c r="G512" s="170"/>
      <c r="H512" s="170"/>
      <c r="I512" s="170"/>
      <c r="J512" s="170"/>
      <c r="K512" s="170"/>
      <c r="L512" s="170"/>
      <c r="M512" s="170">
        <v>5164856</v>
      </c>
      <c r="N512" s="170"/>
      <c r="O512" s="170"/>
      <c r="P512" s="170"/>
      <c r="Q512" s="170"/>
      <c r="R512" s="170"/>
      <c r="S512" s="170"/>
      <c r="T512" s="170"/>
      <c r="U512" s="170"/>
      <c r="V512" s="170"/>
      <c r="W512" s="170">
        <v>5164856</v>
      </c>
    </row>
    <row r="513" spans="1:23" x14ac:dyDescent="0.25">
      <c r="A513" s="169">
        <f t="shared" si="23"/>
        <v>73140577</v>
      </c>
      <c r="B513" s="168">
        <f t="shared" si="24"/>
        <v>0</v>
      </c>
      <c r="C513" s="168">
        <f t="shared" si="25"/>
        <v>119870669</v>
      </c>
      <c r="E513" s="171">
        <v>73140577</v>
      </c>
      <c r="F513" s="170"/>
      <c r="G513" s="170"/>
      <c r="H513" s="170"/>
      <c r="I513" s="170"/>
      <c r="J513" s="170"/>
      <c r="K513" s="170"/>
      <c r="L513" s="170"/>
      <c r="M513" s="170">
        <v>33054484</v>
      </c>
      <c r="N513" s="170"/>
      <c r="O513" s="170"/>
      <c r="P513" s="170"/>
      <c r="Q513" s="170"/>
      <c r="R513" s="170">
        <v>86816185</v>
      </c>
      <c r="S513" s="170"/>
      <c r="T513" s="170"/>
      <c r="U513" s="170"/>
      <c r="V513" s="170"/>
      <c r="W513" s="170">
        <v>119870669</v>
      </c>
    </row>
    <row r="514" spans="1:23" x14ac:dyDescent="0.25">
      <c r="A514" s="169">
        <f t="shared" si="23"/>
        <v>73140803</v>
      </c>
      <c r="B514" s="168">
        <f t="shared" si="24"/>
        <v>0</v>
      </c>
      <c r="C514" s="168">
        <f t="shared" si="25"/>
        <v>8898532</v>
      </c>
      <c r="E514" s="171">
        <v>73140803</v>
      </c>
      <c r="F514" s="170"/>
      <c r="G514" s="170"/>
      <c r="H514" s="170"/>
      <c r="I514" s="170"/>
      <c r="J514" s="170"/>
      <c r="K514" s="170"/>
      <c r="L514" s="170"/>
      <c r="M514" s="170">
        <v>8898532</v>
      </c>
      <c r="N514" s="170"/>
      <c r="O514" s="170"/>
      <c r="P514" s="170"/>
      <c r="Q514" s="170"/>
      <c r="R514" s="170"/>
      <c r="S514" s="170"/>
      <c r="T514" s="170"/>
      <c r="U514" s="170"/>
      <c r="V514" s="170"/>
      <c r="W514" s="170">
        <v>8898532</v>
      </c>
    </row>
    <row r="515" spans="1:23" x14ac:dyDescent="0.25">
      <c r="A515" s="169">
        <f t="shared" si="23"/>
        <v>73142000</v>
      </c>
      <c r="B515" s="168">
        <f t="shared" si="24"/>
        <v>0</v>
      </c>
      <c r="C515" s="168">
        <f t="shared" si="25"/>
        <v>17015576</v>
      </c>
      <c r="E515" s="171">
        <v>73142000</v>
      </c>
      <c r="F515" s="170"/>
      <c r="G515" s="170"/>
      <c r="H515" s="170"/>
      <c r="I515" s="170"/>
      <c r="J515" s="170"/>
      <c r="K515" s="170"/>
      <c r="L515" s="170"/>
      <c r="M515" s="170">
        <v>17015576</v>
      </c>
      <c r="N515" s="170"/>
      <c r="O515" s="170"/>
      <c r="P515" s="170"/>
      <c r="Q515" s="170"/>
      <c r="R515" s="170"/>
      <c r="S515" s="170"/>
      <c r="T515" s="170"/>
      <c r="U515" s="170"/>
      <c r="V515" s="170"/>
      <c r="W515" s="170">
        <v>17015576</v>
      </c>
    </row>
    <row r="516" spans="1:23" x14ac:dyDescent="0.25">
      <c r="A516" s="169">
        <f t="shared" si="23"/>
        <v>73143801</v>
      </c>
      <c r="B516" s="168">
        <f t="shared" si="24"/>
        <v>0</v>
      </c>
      <c r="C516" s="168">
        <f t="shared" si="25"/>
        <v>28716618</v>
      </c>
      <c r="E516" s="171">
        <v>73143801</v>
      </c>
      <c r="F516" s="170"/>
      <c r="G516" s="170"/>
      <c r="H516" s="170"/>
      <c r="I516" s="170"/>
      <c r="J516" s="170"/>
      <c r="K516" s="170"/>
      <c r="L516" s="170"/>
      <c r="M516" s="170">
        <v>28716618</v>
      </c>
      <c r="N516" s="170"/>
      <c r="O516" s="170"/>
      <c r="P516" s="170"/>
      <c r="Q516" s="170"/>
      <c r="R516" s="170"/>
      <c r="S516" s="170"/>
      <c r="T516" s="170"/>
      <c r="U516" s="170"/>
      <c r="V516" s="170"/>
      <c r="W516" s="170">
        <v>28716618</v>
      </c>
    </row>
    <row r="517" spans="1:23" x14ac:dyDescent="0.25">
      <c r="A517" s="169">
        <f t="shared" si="23"/>
        <v>73144363</v>
      </c>
      <c r="B517" s="168">
        <f t="shared" si="24"/>
        <v>0</v>
      </c>
      <c r="C517" s="168">
        <f t="shared" si="25"/>
        <v>86418146</v>
      </c>
      <c r="E517" s="171">
        <v>73144363</v>
      </c>
      <c r="F517" s="170"/>
      <c r="G517" s="170"/>
      <c r="H517" s="170"/>
      <c r="I517" s="170"/>
      <c r="J517" s="170"/>
      <c r="K517" s="170"/>
      <c r="L517" s="170"/>
      <c r="M517" s="170">
        <v>8083796</v>
      </c>
      <c r="N517" s="170"/>
      <c r="O517" s="170"/>
      <c r="P517" s="170"/>
      <c r="Q517" s="170"/>
      <c r="R517" s="170">
        <v>78334350</v>
      </c>
      <c r="S517" s="170"/>
      <c r="T517" s="170"/>
      <c r="U517" s="170"/>
      <c r="V517" s="170"/>
      <c r="W517" s="170">
        <v>86418146</v>
      </c>
    </row>
    <row r="518" spans="1:23" x14ac:dyDescent="0.25">
      <c r="A518" s="169">
        <f t="shared" si="23"/>
        <v>73145077</v>
      </c>
      <c r="B518" s="168">
        <f t="shared" si="24"/>
        <v>0</v>
      </c>
      <c r="C518" s="168">
        <f t="shared" si="25"/>
        <v>0</v>
      </c>
      <c r="E518" s="171">
        <v>73145077</v>
      </c>
      <c r="F518" s="170"/>
      <c r="G518" s="170"/>
      <c r="H518" s="170"/>
      <c r="I518" s="170"/>
      <c r="J518" s="170"/>
      <c r="K518" s="170"/>
      <c r="L518" s="170"/>
      <c r="M518" s="170">
        <v>0</v>
      </c>
      <c r="N518" s="170"/>
      <c r="O518" s="170"/>
      <c r="P518" s="170"/>
      <c r="Q518" s="170"/>
      <c r="R518" s="170"/>
      <c r="S518" s="170"/>
      <c r="T518" s="170"/>
      <c r="U518" s="170"/>
      <c r="V518" s="170"/>
      <c r="W518" s="170">
        <v>0</v>
      </c>
    </row>
    <row r="519" spans="1:23" x14ac:dyDescent="0.25">
      <c r="A519" s="169">
        <f t="shared" si="23"/>
        <v>73145587</v>
      </c>
      <c r="B519" s="168">
        <f t="shared" si="24"/>
        <v>0</v>
      </c>
      <c r="C519" s="168">
        <f t="shared" si="25"/>
        <v>0</v>
      </c>
      <c r="E519" s="171">
        <v>73145587</v>
      </c>
      <c r="F519" s="170"/>
      <c r="G519" s="170"/>
      <c r="H519" s="170"/>
      <c r="I519" s="170"/>
      <c r="J519" s="170"/>
      <c r="K519" s="170"/>
      <c r="L519" s="170"/>
      <c r="M519" s="170">
        <v>0</v>
      </c>
      <c r="N519" s="170"/>
      <c r="O519" s="170"/>
      <c r="P519" s="170"/>
      <c r="Q519" s="170"/>
      <c r="R519" s="170"/>
      <c r="S519" s="170"/>
      <c r="T519" s="170"/>
      <c r="U519" s="170"/>
      <c r="V519" s="170"/>
      <c r="W519" s="170">
        <v>0</v>
      </c>
    </row>
    <row r="520" spans="1:23" x14ac:dyDescent="0.25">
      <c r="A520" s="169">
        <f t="shared" si="23"/>
        <v>73146027</v>
      </c>
      <c r="B520" s="168">
        <f t="shared" si="24"/>
        <v>0</v>
      </c>
      <c r="C520" s="168">
        <f t="shared" si="25"/>
        <v>804073</v>
      </c>
      <c r="E520" s="171">
        <v>73146027</v>
      </c>
      <c r="F520" s="170"/>
      <c r="G520" s="170"/>
      <c r="H520" s="170"/>
      <c r="I520" s="170"/>
      <c r="J520" s="170"/>
      <c r="K520" s="170"/>
      <c r="L520" s="170"/>
      <c r="M520" s="170">
        <v>804073</v>
      </c>
      <c r="N520" s="170"/>
      <c r="O520" s="170"/>
      <c r="P520" s="170"/>
      <c r="Q520" s="170"/>
      <c r="R520" s="170"/>
      <c r="S520" s="170"/>
      <c r="T520" s="170"/>
      <c r="U520" s="170"/>
      <c r="V520" s="170"/>
      <c r="W520" s="170">
        <v>804073</v>
      </c>
    </row>
    <row r="521" spans="1:23" x14ac:dyDescent="0.25">
      <c r="A521" s="169">
        <f t="shared" si="23"/>
        <v>73147672</v>
      </c>
      <c r="B521" s="168">
        <f t="shared" si="24"/>
        <v>0</v>
      </c>
      <c r="C521" s="168">
        <f t="shared" si="25"/>
        <v>0</v>
      </c>
      <c r="E521" s="171">
        <v>73147672</v>
      </c>
      <c r="F521" s="170"/>
      <c r="G521" s="170"/>
      <c r="H521" s="170"/>
      <c r="I521" s="170"/>
      <c r="J521" s="170"/>
      <c r="K521" s="170"/>
      <c r="L521" s="170"/>
      <c r="M521" s="170">
        <v>0</v>
      </c>
      <c r="N521" s="170"/>
      <c r="O521" s="170"/>
      <c r="P521" s="170"/>
      <c r="Q521" s="170"/>
      <c r="R521" s="170"/>
      <c r="S521" s="170"/>
      <c r="T521" s="170"/>
      <c r="U521" s="170"/>
      <c r="V521" s="170"/>
      <c r="W521" s="170">
        <v>0</v>
      </c>
    </row>
    <row r="522" spans="1:23" x14ac:dyDescent="0.25">
      <c r="A522" s="169">
        <f t="shared" si="23"/>
        <v>73148779</v>
      </c>
      <c r="B522" s="168">
        <f t="shared" si="24"/>
        <v>0</v>
      </c>
      <c r="C522" s="168">
        <f t="shared" si="25"/>
        <v>6411915</v>
      </c>
      <c r="E522" s="171">
        <v>73148779</v>
      </c>
      <c r="F522" s="170"/>
      <c r="G522" s="170"/>
      <c r="H522" s="170"/>
      <c r="I522" s="170"/>
      <c r="J522" s="170"/>
      <c r="K522" s="170"/>
      <c r="L522" s="170"/>
      <c r="M522" s="170">
        <v>6411915</v>
      </c>
      <c r="N522" s="170"/>
      <c r="O522" s="170"/>
      <c r="P522" s="170"/>
      <c r="Q522" s="170"/>
      <c r="R522" s="170"/>
      <c r="S522" s="170"/>
      <c r="T522" s="170"/>
      <c r="U522" s="170"/>
      <c r="V522" s="170"/>
      <c r="W522" s="170">
        <v>6411915</v>
      </c>
    </row>
    <row r="523" spans="1:23" x14ac:dyDescent="0.25">
      <c r="A523" s="169">
        <f t="shared" si="23"/>
        <v>73148867</v>
      </c>
      <c r="B523" s="168">
        <f t="shared" si="24"/>
        <v>0</v>
      </c>
      <c r="C523" s="168">
        <f t="shared" si="25"/>
        <v>3895696</v>
      </c>
      <c r="E523" s="171">
        <v>73148867</v>
      </c>
      <c r="F523" s="170"/>
      <c r="G523" s="170"/>
      <c r="H523" s="170"/>
      <c r="I523" s="170"/>
      <c r="J523" s="170"/>
      <c r="K523" s="170"/>
      <c r="L523" s="170"/>
      <c r="M523" s="170">
        <v>3895696</v>
      </c>
      <c r="N523" s="170"/>
      <c r="O523" s="170"/>
      <c r="P523" s="170"/>
      <c r="Q523" s="170"/>
      <c r="R523" s="170"/>
      <c r="S523" s="170"/>
      <c r="T523" s="170"/>
      <c r="U523" s="170"/>
      <c r="V523" s="170"/>
      <c r="W523" s="170">
        <v>3895696</v>
      </c>
    </row>
    <row r="524" spans="1:23" x14ac:dyDescent="0.25">
      <c r="A524" s="169">
        <f t="shared" si="23"/>
        <v>73149734</v>
      </c>
      <c r="B524" s="168">
        <f t="shared" si="24"/>
        <v>0</v>
      </c>
      <c r="C524" s="168">
        <f t="shared" si="25"/>
        <v>5936139</v>
      </c>
      <c r="E524" s="171">
        <v>73149734</v>
      </c>
      <c r="F524" s="170"/>
      <c r="G524" s="170"/>
      <c r="H524" s="170"/>
      <c r="I524" s="170"/>
      <c r="J524" s="170"/>
      <c r="K524" s="170"/>
      <c r="L524" s="170"/>
      <c r="M524" s="170">
        <v>5936139</v>
      </c>
      <c r="N524" s="170"/>
      <c r="O524" s="170"/>
      <c r="P524" s="170"/>
      <c r="Q524" s="170"/>
      <c r="R524" s="170"/>
      <c r="S524" s="170"/>
      <c r="T524" s="170"/>
      <c r="U524" s="170"/>
      <c r="V524" s="170"/>
      <c r="W524" s="170">
        <v>5936139</v>
      </c>
    </row>
    <row r="525" spans="1:23" x14ac:dyDescent="0.25">
      <c r="A525" s="169">
        <f t="shared" si="23"/>
        <v>73149742</v>
      </c>
      <c r="B525" s="168">
        <f t="shared" si="24"/>
        <v>0</v>
      </c>
      <c r="C525" s="168">
        <f t="shared" si="25"/>
        <v>1234688</v>
      </c>
      <c r="E525" s="171">
        <v>73149742</v>
      </c>
      <c r="F525" s="170"/>
      <c r="G525" s="170"/>
      <c r="H525" s="170"/>
      <c r="I525" s="170"/>
      <c r="J525" s="170"/>
      <c r="K525" s="170"/>
      <c r="L525" s="170"/>
      <c r="M525" s="170">
        <v>1234688</v>
      </c>
      <c r="N525" s="170"/>
      <c r="O525" s="170"/>
      <c r="P525" s="170"/>
      <c r="Q525" s="170"/>
      <c r="R525" s="170"/>
      <c r="S525" s="170"/>
      <c r="T525" s="170"/>
      <c r="U525" s="170"/>
      <c r="V525" s="170"/>
      <c r="W525" s="170">
        <v>1234688</v>
      </c>
    </row>
    <row r="526" spans="1:23" x14ac:dyDescent="0.25">
      <c r="A526" s="169">
        <f t="shared" si="23"/>
        <v>73150459</v>
      </c>
      <c r="B526" s="168">
        <f t="shared" si="24"/>
        <v>0</v>
      </c>
      <c r="C526" s="168">
        <f t="shared" si="25"/>
        <v>56760232</v>
      </c>
      <c r="E526" s="171">
        <v>73150459</v>
      </c>
      <c r="F526" s="170"/>
      <c r="G526" s="170"/>
      <c r="H526" s="170"/>
      <c r="I526" s="170"/>
      <c r="J526" s="170"/>
      <c r="K526" s="170"/>
      <c r="L526" s="170"/>
      <c r="M526" s="170">
        <v>56760232</v>
      </c>
      <c r="N526" s="170"/>
      <c r="O526" s="170"/>
      <c r="P526" s="170"/>
      <c r="Q526" s="170"/>
      <c r="R526" s="170"/>
      <c r="S526" s="170"/>
      <c r="T526" s="170"/>
      <c r="U526" s="170"/>
      <c r="V526" s="170"/>
      <c r="W526" s="170">
        <v>56760232</v>
      </c>
    </row>
    <row r="527" spans="1:23" x14ac:dyDescent="0.25">
      <c r="A527" s="169">
        <f t="shared" si="23"/>
        <v>73151389</v>
      </c>
      <c r="B527" s="168">
        <f t="shared" si="24"/>
        <v>0</v>
      </c>
      <c r="C527" s="168">
        <f t="shared" si="25"/>
        <v>6169853</v>
      </c>
      <c r="E527" s="171">
        <v>73151389</v>
      </c>
      <c r="F527" s="170"/>
      <c r="G527" s="170"/>
      <c r="H527" s="170"/>
      <c r="I527" s="170"/>
      <c r="J527" s="170"/>
      <c r="K527" s="170"/>
      <c r="L527" s="170"/>
      <c r="M527" s="170">
        <v>6169853</v>
      </c>
      <c r="N527" s="170"/>
      <c r="O527" s="170"/>
      <c r="P527" s="170"/>
      <c r="Q527" s="170"/>
      <c r="R527" s="170"/>
      <c r="S527" s="170"/>
      <c r="T527" s="170"/>
      <c r="U527" s="170"/>
      <c r="V527" s="170"/>
      <c r="W527" s="170">
        <v>6169853</v>
      </c>
    </row>
    <row r="528" spans="1:23" x14ac:dyDescent="0.25">
      <c r="A528" s="169">
        <f t="shared" si="23"/>
        <v>73152910</v>
      </c>
      <c r="B528" s="168">
        <f t="shared" si="24"/>
        <v>0</v>
      </c>
      <c r="C528" s="168">
        <f t="shared" si="25"/>
        <v>0</v>
      </c>
      <c r="E528" s="171">
        <v>73152910</v>
      </c>
      <c r="F528" s="170"/>
      <c r="G528" s="170"/>
      <c r="H528" s="170"/>
      <c r="I528" s="170"/>
      <c r="J528" s="170"/>
      <c r="K528" s="170"/>
      <c r="L528" s="170"/>
      <c r="M528" s="170">
        <v>0</v>
      </c>
      <c r="N528" s="170"/>
      <c r="O528" s="170"/>
      <c r="P528" s="170"/>
      <c r="Q528" s="170"/>
      <c r="R528" s="170"/>
      <c r="S528" s="170"/>
      <c r="T528" s="170"/>
      <c r="U528" s="170"/>
      <c r="V528" s="170"/>
      <c r="W528" s="170">
        <v>0</v>
      </c>
    </row>
    <row r="529" spans="1:23" x14ac:dyDescent="0.25">
      <c r="A529" s="169">
        <f t="shared" si="23"/>
        <v>73153457</v>
      </c>
      <c r="B529" s="168">
        <f t="shared" si="24"/>
        <v>0</v>
      </c>
      <c r="C529" s="168">
        <f t="shared" si="25"/>
        <v>20444453</v>
      </c>
      <c r="E529" s="171">
        <v>73153457</v>
      </c>
      <c r="F529" s="170"/>
      <c r="G529" s="170"/>
      <c r="H529" s="170"/>
      <c r="I529" s="170"/>
      <c r="J529" s="170"/>
      <c r="K529" s="170"/>
      <c r="L529" s="170"/>
      <c r="M529" s="170">
        <v>20444453</v>
      </c>
      <c r="N529" s="170"/>
      <c r="O529" s="170"/>
      <c r="P529" s="170"/>
      <c r="Q529" s="170"/>
      <c r="R529" s="170"/>
      <c r="S529" s="170"/>
      <c r="T529" s="170"/>
      <c r="U529" s="170"/>
      <c r="V529" s="170"/>
      <c r="W529" s="170">
        <v>20444453</v>
      </c>
    </row>
    <row r="530" spans="1:23" x14ac:dyDescent="0.25">
      <c r="A530" s="169">
        <f t="shared" si="23"/>
        <v>73153825</v>
      </c>
      <c r="B530" s="168">
        <f t="shared" si="24"/>
        <v>138362090</v>
      </c>
      <c r="C530" s="168">
        <f t="shared" si="25"/>
        <v>99921990</v>
      </c>
      <c r="E530" s="171">
        <v>73153825</v>
      </c>
      <c r="F530" s="170">
        <v>138362090</v>
      </c>
      <c r="G530" s="170"/>
      <c r="H530" s="170"/>
      <c r="I530" s="170"/>
      <c r="J530" s="170"/>
      <c r="K530" s="170"/>
      <c r="L530" s="170"/>
      <c r="M530" s="170">
        <v>99921990</v>
      </c>
      <c r="N530" s="170"/>
      <c r="O530" s="170"/>
      <c r="P530" s="170"/>
      <c r="Q530" s="170"/>
      <c r="R530" s="170"/>
      <c r="S530" s="170"/>
      <c r="T530" s="170"/>
      <c r="U530" s="170"/>
      <c r="V530" s="170"/>
      <c r="W530" s="170">
        <v>238284080</v>
      </c>
    </row>
    <row r="531" spans="1:23" x14ac:dyDescent="0.25">
      <c r="A531" s="169">
        <f t="shared" si="23"/>
        <v>73154255</v>
      </c>
      <c r="B531" s="168">
        <f t="shared" si="24"/>
        <v>0</v>
      </c>
      <c r="C531" s="168">
        <f t="shared" si="25"/>
        <v>0</v>
      </c>
      <c r="E531" s="171">
        <v>73154255</v>
      </c>
      <c r="F531" s="170"/>
      <c r="G531" s="170"/>
      <c r="H531" s="170"/>
      <c r="I531" s="170"/>
      <c r="J531" s="170"/>
      <c r="K531" s="170"/>
      <c r="L531" s="170"/>
      <c r="M531" s="170">
        <v>0</v>
      </c>
      <c r="N531" s="170"/>
      <c r="O531" s="170"/>
      <c r="P531" s="170"/>
      <c r="Q531" s="170"/>
      <c r="R531" s="170"/>
      <c r="S531" s="170"/>
      <c r="T531" s="170"/>
      <c r="U531" s="170"/>
      <c r="V531" s="170"/>
      <c r="W531" s="170">
        <v>0</v>
      </c>
    </row>
    <row r="532" spans="1:23" x14ac:dyDescent="0.25">
      <c r="A532" s="169">
        <f t="shared" si="23"/>
        <v>73154408</v>
      </c>
      <c r="B532" s="168">
        <f t="shared" si="24"/>
        <v>0</v>
      </c>
      <c r="C532" s="168">
        <f t="shared" si="25"/>
        <v>192333016</v>
      </c>
      <c r="E532" s="171">
        <v>73154408</v>
      </c>
      <c r="F532" s="170"/>
      <c r="G532" s="170"/>
      <c r="H532" s="170"/>
      <c r="I532" s="170"/>
      <c r="J532" s="170"/>
      <c r="K532" s="170"/>
      <c r="L532" s="170"/>
      <c r="M532" s="170">
        <v>192333016</v>
      </c>
      <c r="N532" s="170"/>
      <c r="O532" s="170"/>
      <c r="P532" s="170"/>
      <c r="Q532" s="170"/>
      <c r="R532" s="170"/>
      <c r="S532" s="170"/>
      <c r="T532" s="170"/>
      <c r="U532" s="170"/>
      <c r="V532" s="170"/>
      <c r="W532" s="170">
        <v>192333016</v>
      </c>
    </row>
    <row r="533" spans="1:23" x14ac:dyDescent="0.25">
      <c r="A533" s="169">
        <f t="shared" si="23"/>
        <v>73154549</v>
      </c>
      <c r="B533" s="168">
        <f t="shared" si="24"/>
        <v>0</v>
      </c>
      <c r="C533" s="168">
        <f t="shared" si="25"/>
        <v>3639966</v>
      </c>
      <c r="E533" s="171">
        <v>73154549</v>
      </c>
      <c r="F533" s="170"/>
      <c r="G533" s="170"/>
      <c r="H533" s="170"/>
      <c r="I533" s="170"/>
      <c r="J533" s="170"/>
      <c r="K533" s="170"/>
      <c r="L533" s="170"/>
      <c r="M533" s="170">
        <v>3639966</v>
      </c>
      <c r="N533" s="170"/>
      <c r="O533" s="170"/>
      <c r="P533" s="170"/>
      <c r="Q533" s="170"/>
      <c r="R533" s="170"/>
      <c r="S533" s="170"/>
      <c r="T533" s="170"/>
      <c r="U533" s="170"/>
      <c r="V533" s="170"/>
      <c r="W533" s="170">
        <v>3639966</v>
      </c>
    </row>
    <row r="534" spans="1:23" x14ac:dyDescent="0.25">
      <c r="A534" s="169">
        <f t="shared" si="23"/>
        <v>73156353</v>
      </c>
      <c r="B534" s="168">
        <f t="shared" si="24"/>
        <v>0</v>
      </c>
      <c r="C534" s="168">
        <f t="shared" si="25"/>
        <v>90789817</v>
      </c>
      <c r="E534" s="171">
        <v>73156353</v>
      </c>
      <c r="F534" s="170"/>
      <c r="G534" s="170"/>
      <c r="H534" s="170"/>
      <c r="I534" s="170"/>
      <c r="J534" s="170"/>
      <c r="K534" s="170"/>
      <c r="L534" s="170"/>
      <c r="M534" s="170">
        <v>90789817</v>
      </c>
      <c r="N534" s="170"/>
      <c r="O534" s="170"/>
      <c r="P534" s="170"/>
      <c r="Q534" s="170"/>
      <c r="R534" s="170"/>
      <c r="S534" s="170"/>
      <c r="T534" s="170"/>
      <c r="U534" s="170"/>
      <c r="V534" s="170"/>
      <c r="W534" s="170">
        <v>90789817</v>
      </c>
    </row>
    <row r="535" spans="1:23" x14ac:dyDescent="0.25">
      <c r="A535" s="169">
        <f t="shared" si="23"/>
        <v>73156481</v>
      </c>
      <c r="B535" s="168">
        <f t="shared" si="24"/>
        <v>0</v>
      </c>
      <c r="C535" s="168">
        <f t="shared" si="25"/>
        <v>5792838</v>
      </c>
      <c r="E535" s="171">
        <v>73156481</v>
      </c>
      <c r="F535" s="170"/>
      <c r="G535" s="170"/>
      <c r="H535" s="170"/>
      <c r="I535" s="170"/>
      <c r="J535" s="170"/>
      <c r="K535" s="170"/>
      <c r="L535" s="170"/>
      <c r="M535" s="170">
        <v>5792838</v>
      </c>
      <c r="N535" s="170"/>
      <c r="O535" s="170"/>
      <c r="P535" s="170"/>
      <c r="Q535" s="170"/>
      <c r="R535" s="170"/>
      <c r="S535" s="170"/>
      <c r="T535" s="170"/>
      <c r="U535" s="170"/>
      <c r="V535" s="170"/>
      <c r="W535" s="170">
        <v>5792838</v>
      </c>
    </row>
    <row r="536" spans="1:23" x14ac:dyDescent="0.25">
      <c r="A536" s="169">
        <f t="shared" si="23"/>
        <v>73157622</v>
      </c>
      <c r="B536" s="168">
        <f t="shared" si="24"/>
        <v>0</v>
      </c>
      <c r="C536" s="168">
        <f t="shared" si="25"/>
        <v>0</v>
      </c>
      <c r="E536" s="171">
        <v>73157622</v>
      </c>
      <c r="F536" s="170"/>
      <c r="G536" s="170"/>
      <c r="H536" s="170"/>
      <c r="I536" s="170"/>
      <c r="J536" s="170"/>
      <c r="K536" s="170"/>
      <c r="L536" s="170"/>
      <c r="M536" s="170">
        <v>0</v>
      </c>
      <c r="N536" s="170"/>
      <c r="O536" s="170"/>
      <c r="P536" s="170"/>
      <c r="Q536" s="170"/>
      <c r="R536" s="170"/>
      <c r="S536" s="170"/>
      <c r="T536" s="170"/>
      <c r="U536" s="170"/>
      <c r="V536" s="170"/>
      <c r="W536" s="170">
        <v>0</v>
      </c>
    </row>
    <row r="537" spans="1:23" x14ac:dyDescent="0.25">
      <c r="A537" s="169">
        <f t="shared" si="23"/>
        <v>73158344</v>
      </c>
      <c r="B537" s="168">
        <f t="shared" si="24"/>
        <v>0</v>
      </c>
      <c r="C537" s="168">
        <f t="shared" si="25"/>
        <v>5648646</v>
      </c>
      <c r="E537" s="171">
        <v>73158344</v>
      </c>
      <c r="F537" s="170"/>
      <c r="G537" s="170"/>
      <c r="H537" s="170"/>
      <c r="I537" s="170"/>
      <c r="J537" s="170"/>
      <c r="K537" s="170"/>
      <c r="L537" s="170"/>
      <c r="M537" s="170">
        <v>5648646</v>
      </c>
      <c r="N537" s="170"/>
      <c r="O537" s="170"/>
      <c r="P537" s="170"/>
      <c r="Q537" s="170"/>
      <c r="R537" s="170"/>
      <c r="S537" s="170"/>
      <c r="T537" s="170"/>
      <c r="U537" s="170"/>
      <c r="V537" s="170"/>
      <c r="W537" s="170">
        <v>5648646</v>
      </c>
    </row>
    <row r="538" spans="1:23" x14ac:dyDescent="0.25">
      <c r="A538" s="169">
        <f t="shared" si="23"/>
        <v>73158442</v>
      </c>
      <c r="B538" s="168">
        <f t="shared" si="24"/>
        <v>0</v>
      </c>
      <c r="C538" s="168">
        <f t="shared" si="25"/>
        <v>5570393</v>
      </c>
      <c r="E538" s="171">
        <v>73158442</v>
      </c>
      <c r="F538" s="170"/>
      <c r="G538" s="170"/>
      <c r="H538" s="170"/>
      <c r="I538" s="170"/>
      <c r="J538" s="170"/>
      <c r="K538" s="170"/>
      <c r="L538" s="170"/>
      <c r="M538" s="170">
        <v>5570393</v>
      </c>
      <c r="N538" s="170"/>
      <c r="O538" s="170"/>
      <c r="P538" s="170"/>
      <c r="Q538" s="170"/>
      <c r="R538" s="170"/>
      <c r="S538" s="170"/>
      <c r="T538" s="170"/>
      <c r="U538" s="170"/>
      <c r="V538" s="170"/>
      <c r="W538" s="170">
        <v>5570393</v>
      </c>
    </row>
    <row r="539" spans="1:23" x14ac:dyDescent="0.25">
      <c r="A539" s="169">
        <f t="shared" si="23"/>
        <v>73159444</v>
      </c>
      <c r="B539" s="168">
        <f t="shared" si="24"/>
        <v>0</v>
      </c>
      <c r="C539" s="168">
        <f t="shared" si="25"/>
        <v>31717912</v>
      </c>
      <c r="E539" s="171">
        <v>73159444</v>
      </c>
      <c r="F539" s="170"/>
      <c r="G539" s="170"/>
      <c r="H539" s="170"/>
      <c r="I539" s="170"/>
      <c r="J539" s="170"/>
      <c r="K539" s="170"/>
      <c r="L539" s="170"/>
      <c r="M539" s="170">
        <v>31717912</v>
      </c>
      <c r="N539" s="170"/>
      <c r="O539" s="170"/>
      <c r="P539" s="170"/>
      <c r="Q539" s="170"/>
      <c r="R539" s="170"/>
      <c r="S539" s="170"/>
      <c r="T539" s="170"/>
      <c r="U539" s="170"/>
      <c r="V539" s="170"/>
      <c r="W539" s="170">
        <v>31717912</v>
      </c>
    </row>
    <row r="540" spans="1:23" x14ac:dyDescent="0.25">
      <c r="A540" s="169">
        <f t="shared" si="23"/>
        <v>73160069</v>
      </c>
      <c r="B540" s="168">
        <f t="shared" si="24"/>
        <v>0</v>
      </c>
      <c r="C540" s="168">
        <f t="shared" si="25"/>
        <v>0</v>
      </c>
      <c r="E540" s="171">
        <v>73160069</v>
      </c>
      <c r="F540" s="170"/>
      <c r="G540" s="170"/>
      <c r="H540" s="170"/>
      <c r="I540" s="170"/>
      <c r="J540" s="170"/>
      <c r="K540" s="170"/>
      <c r="L540" s="170"/>
      <c r="M540" s="170">
        <v>0</v>
      </c>
      <c r="N540" s="170"/>
      <c r="O540" s="170"/>
      <c r="P540" s="170"/>
      <c r="Q540" s="170"/>
      <c r="R540" s="170"/>
      <c r="S540" s="170"/>
      <c r="T540" s="170"/>
      <c r="U540" s="170"/>
      <c r="V540" s="170"/>
      <c r="W540" s="170">
        <v>0</v>
      </c>
    </row>
    <row r="541" spans="1:23" x14ac:dyDescent="0.25">
      <c r="A541" s="169">
        <f t="shared" si="23"/>
        <v>73161932</v>
      </c>
      <c r="B541" s="168">
        <f t="shared" si="24"/>
        <v>0</v>
      </c>
      <c r="C541" s="168">
        <f t="shared" si="25"/>
        <v>0</v>
      </c>
      <c r="E541" s="171">
        <v>73161932</v>
      </c>
      <c r="F541" s="170"/>
      <c r="G541" s="170"/>
      <c r="H541" s="170"/>
      <c r="I541" s="170"/>
      <c r="J541" s="170"/>
      <c r="K541" s="170"/>
      <c r="L541" s="170"/>
      <c r="M541" s="170">
        <v>0</v>
      </c>
      <c r="N541" s="170"/>
      <c r="O541" s="170"/>
      <c r="P541" s="170"/>
      <c r="Q541" s="170"/>
      <c r="R541" s="170"/>
      <c r="S541" s="170"/>
      <c r="T541" s="170"/>
      <c r="U541" s="170"/>
      <c r="V541" s="170"/>
      <c r="W541" s="170">
        <v>0</v>
      </c>
    </row>
    <row r="542" spans="1:23" x14ac:dyDescent="0.25">
      <c r="A542" s="169">
        <f t="shared" si="23"/>
        <v>73161995</v>
      </c>
      <c r="B542" s="168">
        <f t="shared" si="24"/>
        <v>0</v>
      </c>
      <c r="C542" s="168">
        <f t="shared" si="25"/>
        <v>0.1</v>
      </c>
      <c r="E542" s="171">
        <v>73161995</v>
      </c>
      <c r="F542" s="170"/>
      <c r="G542" s="170"/>
      <c r="H542" s="170"/>
      <c r="I542" s="170"/>
      <c r="J542" s="170"/>
      <c r="K542" s="170"/>
      <c r="L542" s="170"/>
      <c r="M542" s="170">
        <v>0.1</v>
      </c>
      <c r="N542" s="170"/>
      <c r="O542" s="170"/>
      <c r="P542" s="170"/>
      <c r="Q542" s="170"/>
      <c r="R542" s="170"/>
      <c r="S542" s="170"/>
      <c r="T542" s="170"/>
      <c r="U542" s="170"/>
      <c r="V542" s="170"/>
      <c r="W542" s="170">
        <v>0.1</v>
      </c>
    </row>
    <row r="543" spans="1:23" x14ac:dyDescent="0.25">
      <c r="A543" s="169">
        <f t="shared" si="23"/>
        <v>73163244</v>
      </c>
      <c r="B543" s="168">
        <f t="shared" si="24"/>
        <v>0</v>
      </c>
      <c r="C543" s="168">
        <f t="shared" si="25"/>
        <v>71987378</v>
      </c>
      <c r="E543" s="171">
        <v>73163244</v>
      </c>
      <c r="F543" s="170"/>
      <c r="G543" s="170"/>
      <c r="H543" s="170"/>
      <c r="I543" s="170"/>
      <c r="J543" s="170"/>
      <c r="K543" s="170"/>
      <c r="L543" s="170"/>
      <c r="M543" s="170">
        <v>71987378</v>
      </c>
      <c r="N543" s="170"/>
      <c r="O543" s="170"/>
      <c r="P543" s="170"/>
      <c r="Q543" s="170"/>
      <c r="R543" s="170"/>
      <c r="S543" s="170"/>
      <c r="T543" s="170"/>
      <c r="U543" s="170"/>
      <c r="V543" s="170"/>
      <c r="W543" s="170">
        <v>71987378</v>
      </c>
    </row>
    <row r="544" spans="1:23" x14ac:dyDescent="0.25">
      <c r="A544" s="169">
        <f t="shared" si="23"/>
        <v>73165564</v>
      </c>
      <c r="B544" s="168">
        <f t="shared" si="24"/>
        <v>0</v>
      </c>
      <c r="C544" s="168">
        <f t="shared" si="25"/>
        <v>171700</v>
      </c>
      <c r="E544" s="171">
        <v>73165564</v>
      </c>
      <c r="F544" s="170"/>
      <c r="G544" s="170"/>
      <c r="H544" s="170"/>
      <c r="I544" s="170"/>
      <c r="J544" s="170"/>
      <c r="K544" s="170"/>
      <c r="L544" s="170"/>
      <c r="M544" s="170">
        <v>171700</v>
      </c>
      <c r="N544" s="170"/>
      <c r="O544" s="170"/>
      <c r="P544" s="170"/>
      <c r="Q544" s="170"/>
      <c r="R544" s="170"/>
      <c r="S544" s="170"/>
      <c r="T544" s="170"/>
      <c r="U544" s="170"/>
      <c r="V544" s="170"/>
      <c r="W544" s="170">
        <v>171700</v>
      </c>
    </row>
    <row r="545" spans="1:23" x14ac:dyDescent="0.25">
      <c r="A545" s="169">
        <f t="shared" si="23"/>
        <v>73166963</v>
      </c>
      <c r="B545" s="168">
        <f t="shared" si="24"/>
        <v>68264206</v>
      </c>
      <c r="C545" s="168">
        <f t="shared" si="25"/>
        <v>30401418</v>
      </c>
      <c r="E545" s="171">
        <v>73166963</v>
      </c>
      <c r="F545" s="170"/>
      <c r="G545" s="170"/>
      <c r="H545" s="170"/>
      <c r="I545" s="170"/>
      <c r="J545" s="170"/>
      <c r="K545" s="170">
        <v>68264206</v>
      </c>
      <c r="L545" s="170"/>
      <c r="M545" s="170">
        <v>30401418</v>
      </c>
      <c r="N545" s="170"/>
      <c r="O545" s="170"/>
      <c r="P545" s="170"/>
      <c r="Q545" s="170"/>
      <c r="R545" s="170"/>
      <c r="S545" s="170"/>
      <c r="T545" s="170"/>
      <c r="U545" s="170"/>
      <c r="V545" s="170"/>
      <c r="W545" s="170">
        <v>98665624</v>
      </c>
    </row>
    <row r="546" spans="1:23" x14ac:dyDescent="0.25">
      <c r="A546" s="169">
        <f t="shared" si="23"/>
        <v>73167337</v>
      </c>
      <c r="B546" s="168">
        <f t="shared" si="24"/>
        <v>0</v>
      </c>
      <c r="C546" s="168">
        <f t="shared" si="25"/>
        <v>16325477</v>
      </c>
      <c r="E546" s="171">
        <v>73167337</v>
      </c>
      <c r="F546" s="170"/>
      <c r="G546" s="170"/>
      <c r="H546" s="170"/>
      <c r="I546" s="170"/>
      <c r="J546" s="170"/>
      <c r="K546" s="170"/>
      <c r="L546" s="170"/>
      <c r="M546" s="170">
        <v>16325477</v>
      </c>
      <c r="N546" s="170"/>
      <c r="O546" s="170"/>
      <c r="P546" s="170"/>
      <c r="Q546" s="170"/>
      <c r="R546" s="170"/>
      <c r="S546" s="170"/>
      <c r="T546" s="170"/>
      <c r="U546" s="170"/>
      <c r="V546" s="170"/>
      <c r="W546" s="170">
        <v>16325477</v>
      </c>
    </row>
    <row r="547" spans="1:23" x14ac:dyDescent="0.25">
      <c r="A547" s="169">
        <f t="shared" ref="A547:A610" si="26">+E547</f>
        <v>73168853</v>
      </c>
      <c r="B547" s="168">
        <f t="shared" ref="B547:B610" si="27">+SUM(F547:L547)</f>
        <v>139501380</v>
      </c>
      <c r="C547" s="168">
        <f t="shared" ref="C547:C610" si="28">+W547-B547</f>
        <v>3831902</v>
      </c>
      <c r="E547" s="171">
        <v>73168853</v>
      </c>
      <c r="F547" s="170"/>
      <c r="G547" s="170">
        <v>139501380</v>
      </c>
      <c r="H547" s="170"/>
      <c r="I547" s="170"/>
      <c r="J547" s="170"/>
      <c r="K547" s="170"/>
      <c r="L547" s="170"/>
      <c r="M547" s="170">
        <v>3831902</v>
      </c>
      <c r="N547" s="170"/>
      <c r="O547" s="170"/>
      <c r="P547" s="170"/>
      <c r="Q547" s="170"/>
      <c r="R547" s="170"/>
      <c r="S547" s="170"/>
      <c r="T547" s="170"/>
      <c r="U547" s="170"/>
      <c r="V547" s="170"/>
      <c r="W547" s="170">
        <v>143333282</v>
      </c>
    </row>
    <row r="548" spans="1:23" x14ac:dyDescent="0.25">
      <c r="A548" s="169">
        <f t="shared" si="26"/>
        <v>73169276</v>
      </c>
      <c r="B548" s="168">
        <f t="shared" si="27"/>
        <v>0</v>
      </c>
      <c r="C548" s="168">
        <f t="shared" si="28"/>
        <v>3358281</v>
      </c>
      <c r="E548" s="171">
        <v>73169276</v>
      </c>
      <c r="F548" s="170"/>
      <c r="G548" s="170"/>
      <c r="H548" s="170"/>
      <c r="I548" s="170"/>
      <c r="J548" s="170"/>
      <c r="K548" s="170"/>
      <c r="L548" s="170"/>
      <c r="M548" s="170">
        <v>3358281</v>
      </c>
      <c r="N548" s="170"/>
      <c r="O548" s="170"/>
      <c r="P548" s="170"/>
      <c r="Q548" s="170"/>
      <c r="R548" s="170"/>
      <c r="S548" s="170"/>
      <c r="T548" s="170"/>
      <c r="U548" s="170"/>
      <c r="V548" s="170"/>
      <c r="W548" s="170">
        <v>3358281</v>
      </c>
    </row>
    <row r="549" spans="1:23" x14ac:dyDescent="0.25">
      <c r="A549" s="169">
        <f t="shared" si="26"/>
        <v>73169504</v>
      </c>
      <c r="B549" s="168">
        <f t="shared" si="27"/>
        <v>0</v>
      </c>
      <c r="C549" s="168">
        <f t="shared" si="28"/>
        <v>0</v>
      </c>
      <c r="E549" s="171">
        <v>73169504</v>
      </c>
      <c r="F549" s="170"/>
      <c r="G549" s="170"/>
      <c r="H549" s="170"/>
      <c r="I549" s="170"/>
      <c r="J549" s="170"/>
      <c r="K549" s="170"/>
      <c r="L549" s="170"/>
      <c r="M549" s="170">
        <v>0</v>
      </c>
      <c r="N549" s="170"/>
      <c r="O549" s="170"/>
      <c r="P549" s="170"/>
      <c r="Q549" s="170"/>
      <c r="R549" s="170"/>
      <c r="S549" s="170"/>
      <c r="T549" s="170"/>
      <c r="U549" s="170"/>
      <c r="V549" s="170"/>
      <c r="W549" s="170">
        <v>0</v>
      </c>
    </row>
    <row r="550" spans="1:23" x14ac:dyDescent="0.25">
      <c r="A550" s="169">
        <f t="shared" si="26"/>
        <v>73180695</v>
      </c>
      <c r="B550" s="168">
        <f t="shared" si="27"/>
        <v>0</v>
      </c>
      <c r="C550" s="168">
        <f t="shared" si="28"/>
        <v>153084246</v>
      </c>
      <c r="E550" s="171">
        <v>73180695</v>
      </c>
      <c r="F550" s="170"/>
      <c r="G550" s="170"/>
      <c r="H550" s="170"/>
      <c r="I550" s="170"/>
      <c r="J550" s="170"/>
      <c r="K550" s="170"/>
      <c r="L550" s="170"/>
      <c r="M550" s="170">
        <v>153084246</v>
      </c>
      <c r="N550" s="170"/>
      <c r="O550" s="170"/>
      <c r="P550" s="170"/>
      <c r="Q550" s="170"/>
      <c r="R550" s="170"/>
      <c r="S550" s="170"/>
      <c r="T550" s="170"/>
      <c r="U550" s="170"/>
      <c r="V550" s="170"/>
      <c r="W550" s="170">
        <v>153084246</v>
      </c>
    </row>
    <row r="551" spans="1:23" x14ac:dyDescent="0.25">
      <c r="A551" s="169">
        <f t="shared" si="26"/>
        <v>73181924</v>
      </c>
      <c r="B551" s="168">
        <f t="shared" si="27"/>
        <v>0</v>
      </c>
      <c r="C551" s="168">
        <f t="shared" si="28"/>
        <v>87020031</v>
      </c>
      <c r="E551" s="171">
        <v>73181924</v>
      </c>
      <c r="F551" s="170"/>
      <c r="G551" s="170"/>
      <c r="H551" s="170"/>
      <c r="I551" s="170"/>
      <c r="J551" s="170"/>
      <c r="K551" s="170"/>
      <c r="L551" s="170"/>
      <c r="M551" s="170">
        <v>87020031</v>
      </c>
      <c r="N551" s="170"/>
      <c r="O551" s="170"/>
      <c r="P551" s="170"/>
      <c r="Q551" s="170"/>
      <c r="R551" s="170"/>
      <c r="S551" s="170"/>
      <c r="T551" s="170"/>
      <c r="U551" s="170"/>
      <c r="V551" s="170"/>
      <c r="W551" s="170">
        <v>87020031</v>
      </c>
    </row>
    <row r="552" spans="1:23" x14ac:dyDescent="0.25">
      <c r="A552" s="169">
        <f t="shared" si="26"/>
        <v>73184076</v>
      </c>
      <c r="B552" s="168">
        <f t="shared" si="27"/>
        <v>0</v>
      </c>
      <c r="C552" s="168">
        <f t="shared" si="28"/>
        <v>0</v>
      </c>
      <c r="E552" s="171">
        <v>73184076</v>
      </c>
      <c r="F552" s="170"/>
      <c r="G552" s="170"/>
      <c r="H552" s="170"/>
      <c r="I552" s="170"/>
      <c r="J552" s="170"/>
      <c r="K552" s="170"/>
      <c r="L552" s="170"/>
      <c r="M552" s="170">
        <v>0</v>
      </c>
      <c r="N552" s="170"/>
      <c r="O552" s="170"/>
      <c r="P552" s="170"/>
      <c r="Q552" s="170"/>
      <c r="R552" s="170">
        <v>0</v>
      </c>
      <c r="S552" s="170"/>
      <c r="T552" s="170"/>
      <c r="U552" s="170"/>
      <c r="V552" s="170"/>
      <c r="W552" s="170">
        <v>0</v>
      </c>
    </row>
    <row r="553" spans="1:23" x14ac:dyDescent="0.25">
      <c r="A553" s="169">
        <f t="shared" si="26"/>
        <v>73184248</v>
      </c>
      <c r="B553" s="168">
        <f t="shared" si="27"/>
        <v>0</v>
      </c>
      <c r="C553" s="168">
        <f t="shared" si="28"/>
        <v>22794286</v>
      </c>
      <c r="E553" s="171">
        <v>73184248</v>
      </c>
      <c r="F553" s="170"/>
      <c r="G553" s="170"/>
      <c r="H553" s="170"/>
      <c r="I553" s="170"/>
      <c r="J553" s="170"/>
      <c r="K553" s="170"/>
      <c r="L553" s="170"/>
      <c r="M553" s="170">
        <v>22794286</v>
      </c>
      <c r="N553" s="170"/>
      <c r="O553" s="170"/>
      <c r="P553" s="170"/>
      <c r="Q553" s="170"/>
      <c r="R553" s="170"/>
      <c r="S553" s="170"/>
      <c r="T553" s="170"/>
      <c r="U553" s="170"/>
      <c r="V553" s="170"/>
      <c r="W553" s="170">
        <v>22794286</v>
      </c>
    </row>
    <row r="554" spans="1:23" x14ac:dyDescent="0.25">
      <c r="A554" s="169">
        <f t="shared" si="26"/>
        <v>73184399</v>
      </c>
      <c r="B554" s="168">
        <f t="shared" si="27"/>
        <v>0</v>
      </c>
      <c r="C554" s="168">
        <f t="shared" si="28"/>
        <v>0</v>
      </c>
      <c r="E554" s="171">
        <v>73184399</v>
      </c>
      <c r="F554" s="170"/>
      <c r="G554" s="170"/>
      <c r="H554" s="170"/>
      <c r="I554" s="170"/>
      <c r="J554" s="170"/>
      <c r="K554" s="170"/>
      <c r="L554" s="170"/>
      <c r="M554" s="170">
        <v>0</v>
      </c>
      <c r="N554" s="170"/>
      <c r="O554" s="170"/>
      <c r="P554" s="170"/>
      <c r="Q554" s="170"/>
      <c r="R554" s="170"/>
      <c r="S554" s="170"/>
      <c r="T554" s="170"/>
      <c r="U554" s="170"/>
      <c r="V554" s="170"/>
      <c r="W554" s="170">
        <v>0</v>
      </c>
    </row>
    <row r="555" spans="1:23" x14ac:dyDescent="0.25">
      <c r="A555" s="169">
        <f t="shared" si="26"/>
        <v>73188802</v>
      </c>
      <c r="B555" s="168">
        <f t="shared" si="27"/>
        <v>0</v>
      </c>
      <c r="C555" s="168">
        <f t="shared" si="28"/>
        <v>0</v>
      </c>
      <c r="E555" s="171">
        <v>73188802</v>
      </c>
      <c r="F555" s="170"/>
      <c r="G555" s="170"/>
      <c r="H555" s="170"/>
      <c r="I555" s="170"/>
      <c r="J555" s="170"/>
      <c r="K555" s="170"/>
      <c r="L555" s="170"/>
      <c r="M555" s="170">
        <v>0</v>
      </c>
      <c r="N555" s="170"/>
      <c r="O555" s="170"/>
      <c r="P555" s="170"/>
      <c r="Q555" s="170"/>
      <c r="R555" s="170"/>
      <c r="S555" s="170"/>
      <c r="T555" s="170"/>
      <c r="U555" s="170"/>
      <c r="V555" s="170"/>
      <c r="W555" s="170">
        <v>0</v>
      </c>
    </row>
    <row r="556" spans="1:23" x14ac:dyDescent="0.25">
      <c r="A556" s="169">
        <f t="shared" si="26"/>
        <v>73189488</v>
      </c>
      <c r="B556" s="168">
        <f t="shared" si="27"/>
        <v>0</v>
      </c>
      <c r="C556" s="168">
        <f t="shared" si="28"/>
        <v>30620753</v>
      </c>
      <c r="E556" s="171">
        <v>73189488</v>
      </c>
      <c r="F556" s="170"/>
      <c r="G556" s="170"/>
      <c r="H556" s="170"/>
      <c r="I556" s="170"/>
      <c r="J556" s="170"/>
      <c r="K556" s="170"/>
      <c r="L556" s="170"/>
      <c r="M556" s="170">
        <v>30620753</v>
      </c>
      <c r="N556" s="170"/>
      <c r="O556" s="170"/>
      <c r="P556" s="170"/>
      <c r="Q556" s="170"/>
      <c r="R556" s="170"/>
      <c r="S556" s="170"/>
      <c r="T556" s="170"/>
      <c r="U556" s="170"/>
      <c r="V556" s="170"/>
      <c r="W556" s="170">
        <v>30620753</v>
      </c>
    </row>
    <row r="557" spans="1:23" x14ac:dyDescent="0.25">
      <c r="A557" s="169">
        <f t="shared" si="26"/>
        <v>73192613</v>
      </c>
      <c r="B557" s="168">
        <f t="shared" si="27"/>
        <v>0</v>
      </c>
      <c r="C557" s="168">
        <f t="shared" si="28"/>
        <v>29562368</v>
      </c>
      <c r="E557" s="171">
        <v>73192613</v>
      </c>
      <c r="F557" s="170"/>
      <c r="G557" s="170"/>
      <c r="H557" s="170"/>
      <c r="I557" s="170"/>
      <c r="J557" s="170"/>
      <c r="K557" s="170"/>
      <c r="L557" s="170"/>
      <c r="M557" s="170">
        <v>29562368</v>
      </c>
      <c r="N557" s="170"/>
      <c r="O557" s="170"/>
      <c r="P557" s="170"/>
      <c r="Q557" s="170"/>
      <c r="R557" s="170"/>
      <c r="S557" s="170"/>
      <c r="T557" s="170"/>
      <c r="U557" s="170"/>
      <c r="V557" s="170"/>
      <c r="W557" s="170">
        <v>29562368</v>
      </c>
    </row>
    <row r="558" spans="1:23" x14ac:dyDescent="0.25">
      <c r="A558" s="169">
        <f t="shared" si="26"/>
        <v>73192968</v>
      </c>
      <c r="B558" s="168">
        <f t="shared" si="27"/>
        <v>0</v>
      </c>
      <c r="C558" s="168">
        <f t="shared" si="28"/>
        <v>13227776</v>
      </c>
      <c r="E558" s="171">
        <v>73192968</v>
      </c>
      <c r="F558" s="170"/>
      <c r="G558" s="170"/>
      <c r="H558" s="170"/>
      <c r="I558" s="170"/>
      <c r="J558" s="170"/>
      <c r="K558" s="170"/>
      <c r="L558" s="170"/>
      <c r="M558" s="170">
        <v>13227776</v>
      </c>
      <c r="N558" s="170"/>
      <c r="O558" s="170"/>
      <c r="P558" s="170"/>
      <c r="Q558" s="170"/>
      <c r="R558" s="170"/>
      <c r="S558" s="170"/>
      <c r="T558" s="170"/>
      <c r="U558" s="170"/>
      <c r="V558" s="170"/>
      <c r="W558" s="170">
        <v>13227776</v>
      </c>
    </row>
    <row r="559" spans="1:23" x14ac:dyDescent="0.25">
      <c r="A559" s="169">
        <f t="shared" si="26"/>
        <v>73196566</v>
      </c>
      <c r="B559" s="168">
        <f t="shared" si="27"/>
        <v>0</v>
      </c>
      <c r="C559" s="168">
        <f t="shared" si="28"/>
        <v>20119979</v>
      </c>
      <c r="E559" s="171">
        <v>73196566</v>
      </c>
      <c r="F559" s="170"/>
      <c r="G559" s="170"/>
      <c r="H559" s="170"/>
      <c r="I559" s="170"/>
      <c r="J559" s="170"/>
      <c r="K559" s="170"/>
      <c r="L559" s="170"/>
      <c r="M559" s="170">
        <v>20119979</v>
      </c>
      <c r="N559" s="170"/>
      <c r="O559" s="170"/>
      <c r="P559" s="170"/>
      <c r="Q559" s="170"/>
      <c r="R559" s="170"/>
      <c r="S559" s="170"/>
      <c r="T559" s="170"/>
      <c r="U559" s="170"/>
      <c r="V559" s="170"/>
      <c r="W559" s="170">
        <v>20119979</v>
      </c>
    </row>
    <row r="560" spans="1:23" x14ac:dyDescent="0.25">
      <c r="A560" s="169">
        <f t="shared" si="26"/>
        <v>73196862</v>
      </c>
      <c r="B560" s="168">
        <f t="shared" si="27"/>
        <v>0</v>
      </c>
      <c r="C560" s="168">
        <f t="shared" si="28"/>
        <v>0</v>
      </c>
      <c r="E560" s="171">
        <v>73196862</v>
      </c>
      <c r="F560" s="170"/>
      <c r="G560" s="170"/>
      <c r="H560" s="170"/>
      <c r="I560" s="170"/>
      <c r="J560" s="170"/>
      <c r="K560" s="170"/>
      <c r="L560" s="170"/>
      <c r="M560" s="170">
        <v>0</v>
      </c>
      <c r="N560" s="170"/>
      <c r="O560" s="170"/>
      <c r="P560" s="170"/>
      <c r="Q560" s="170"/>
      <c r="R560" s="170"/>
      <c r="S560" s="170"/>
      <c r="T560" s="170"/>
      <c r="U560" s="170"/>
      <c r="V560" s="170"/>
      <c r="W560" s="170">
        <v>0</v>
      </c>
    </row>
    <row r="561" spans="1:23" x14ac:dyDescent="0.25">
      <c r="A561" s="169">
        <f t="shared" si="26"/>
        <v>73198572</v>
      </c>
      <c r="B561" s="168">
        <f t="shared" si="27"/>
        <v>0</v>
      </c>
      <c r="C561" s="168">
        <f t="shared" si="28"/>
        <v>14930238</v>
      </c>
      <c r="E561" s="171">
        <v>73198572</v>
      </c>
      <c r="F561" s="170"/>
      <c r="G561" s="170"/>
      <c r="H561" s="170"/>
      <c r="I561" s="170"/>
      <c r="J561" s="170"/>
      <c r="K561" s="170"/>
      <c r="L561" s="170"/>
      <c r="M561" s="170">
        <v>14930238</v>
      </c>
      <c r="N561" s="170"/>
      <c r="O561" s="170"/>
      <c r="P561" s="170"/>
      <c r="Q561" s="170"/>
      <c r="R561" s="170"/>
      <c r="S561" s="170"/>
      <c r="T561" s="170"/>
      <c r="U561" s="170"/>
      <c r="V561" s="170"/>
      <c r="W561" s="170">
        <v>14930238</v>
      </c>
    </row>
    <row r="562" spans="1:23" x14ac:dyDescent="0.25">
      <c r="A562" s="169">
        <f t="shared" si="26"/>
        <v>73201754</v>
      </c>
      <c r="B562" s="168">
        <f t="shared" si="27"/>
        <v>0</v>
      </c>
      <c r="C562" s="168">
        <f t="shared" si="28"/>
        <v>25953831</v>
      </c>
      <c r="E562" s="171">
        <v>73201754</v>
      </c>
      <c r="F562" s="170"/>
      <c r="G562" s="170"/>
      <c r="H562" s="170"/>
      <c r="I562" s="170"/>
      <c r="J562" s="170"/>
      <c r="K562" s="170"/>
      <c r="L562" s="170"/>
      <c r="M562" s="170"/>
      <c r="N562" s="170"/>
      <c r="O562" s="170"/>
      <c r="P562" s="170"/>
      <c r="Q562" s="170"/>
      <c r="R562" s="170">
        <v>25953831</v>
      </c>
      <c r="S562" s="170"/>
      <c r="T562" s="170"/>
      <c r="U562" s="170"/>
      <c r="V562" s="170"/>
      <c r="W562" s="170">
        <v>25953831</v>
      </c>
    </row>
    <row r="563" spans="1:23" x14ac:dyDescent="0.25">
      <c r="A563" s="169">
        <f t="shared" si="26"/>
        <v>73202988</v>
      </c>
      <c r="B563" s="168">
        <f t="shared" si="27"/>
        <v>0</v>
      </c>
      <c r="C563" s="168">
        <f t="shared" si="28"/>
        <v>2692742</v>
      </c>
      <c r="E563" s="171">
        <v>73202988</v>
      </c>
      <c r="F563" s="170"/>
      <c r="G563" s="170"/>
      <c r="H563" s="170"/>
      <c r="I563" s="170"/>
      <c r="J563" s="170"/>
      <c r="K563" s="170"/>
      <c r="L563" s="170"/>
      <c r="M563" s="170">
        <v>2692742</v>
      </c>
      <c r="N563" s="170"/>
      <c r="O563" s="170"/>
      <c r="P563" s="170"/>
      <c r="Q563" s="170"/>
      <c r="R563" s="170"/>
      <c r="S563" s="170"/>
      <c r="T563" s="170"/>
      <c r="U563" s="170"/>
      <c r="V563" s="170"/>
      <c r="W563" s="170">
        <v>2692742</v>
      </c>
    </row>
    <row r="564" spans="1:23" x14ac:dyDescent="0.25">
      <c r="A564" s="169">
        <f t="shared" si="26"/>
        <v>73203899</v>
      </c>
      <c r="B564" s="168">
        <f t="shared" si="27"/>
        <v>0</v>
      </c>
      <c r="C564" s="168">
        <f t="shared" si="28"/>
        <v>4316852</v>
      </c>
      <c r="E564" s="171">
        <v>73203899</v>
      </c>
      <c r="F564" s="170"/>
      <c r="G564" s="170"/>
      <c r="H564" s="170"/>
      <c r="I564" s="170"/>
      <c r="J564" s="170"/>
      <c r="K564" s="170"/>
      <c r="L564" s="170"/>
      <c r="M564" s="170">
        <v>4316852</v>
      </c>
      <c r="N564" s="170"/>
      <c r="O564" s="170"/>
      <c r="P564" s="170"/>
      <c r="Q564" s="170"/>
      <c r="R564" s="170"/>
      <c r="S564" s="170"/>
      <c r="T564" s="170"/>
      <c r="U564" s="170"/>
      <c r="V564" s="170"/>
      <c r="W564" s="170">
        <v>4316852</v>
      </c>
    </row>
    <row r="565" spans="1:23" x14ac:dyDescent="0.25">
      <c r="A565" s="169">
        <f t="shared" si="26"/>
        <v>73226550</v>
      </c>
      <c r="B565" s="168">
        <f t="shared" si="27"/>
        <v>0</v>
      </c>
      <c r="C565" s="168">
        <f t="shared" si="28"/>
        <v>7896777</v>
      </c>
      <c r="E565" s="171">
        <v>73226550</v>
      </c>
      <c r="F565" s="170"/>
      <c r="G565" s="170"/>
      <c r="H565" s="170"/>
      <c r="I565" s="170"/>
      <c r="J565" s="170"/>
      <c r="K565" s="170"/>
      <c r="L565" s="170"/>
      <c r="M565" s="170">
        <v>7896777</v>
      </c>
      <c r="N565" s="170"/>
      <c r="O565" s="170"/>
      <c r="P565" s="170"/>
      <c r="Q565" s="170"/>
      <c r="R565" s="170"/>
      <c r="S565" s="170"/>
      <c r="T565" s="170"/>
      <c r="U565" s="170"/>
      <c r="V565" s="170"/>
      <c r="W565" s="170">
        <v>7896777</v>
      </c>
    </row>
    <row r="566" spans="1:23" x14ac:dyDescent="0.25">
      <c r="A566" s="169">
        <f t="shared" si="26"/>
        <v>73227631</v>
      </c>
      <c r="B566" s="168">
        <f t="shared" si="27"/>
        <v>0</v>
      </c>
      <c r="C566" s="168">
        <f t="shared" si="28"/>
        <v>0</v>
      </c>
      <c r="E566" s="171">
        <v>73227631</v>
      </c>
      <c r="F566" s="170"/>
      <c r="G566" s="170"/>
      <c r="H566" s="170"/>
      <c r="I566" s="170"/>
      <c r="J566" s="170"/>
      <c r="K566" s="170"/>
      <c r="L566" s="170"/>
      <c r="M566" s="170">
        <v>0</v>
      </c>
      <c r="N566" s="170"/>
      <c r="O566" s="170"/>
      <c r="P566" s="170"/>
      <c r="Q566" s="170"/>
      <c r="R566" s="170"/>
      <c r="S566" s="170"/>
      <c r="T566" s="170"/>
      <c r="U566" s="170"/>
      <c r="V566" s="170"/>
      <c r="W566" s="170">
        <v>0</v>
      </c>
    </row>
    <row r="567" spans="1:23" x14ac:dyDescent="0.25">
      <c r="A567" s="169">
        <f t="shared" si="26"/>
        <v>73230556</v>
      </c>
      <c r="B567" s="168">
        <f t="shared" si="27"/>
        <v>0</v>
      </c>
      <c r="C567" s="168">
        <f t="shared" si="28"/>
        <v>1325781</v>
      </c>
      <c r="E567" s="171">
        <v>73230556</v>
      </c>
      <c r="F567" s="170"/>
      <c r="G567" s="170"/>
      <c r="H567" s="170"/>
      <c r="I567" s="170"/>
      <c r="J567" s="170"/>
      <c r="K567" s="170"/>
      <c r="L567" s="170"/>
      <c r="M567" s="170"/>
      <c r="N567" s="170"/>
      <c r="O567" s="170"/>
      <c r="P567" s="170"/>
      <c r="Q567" s="170"/>
      <c r="R567" s="170">
        <v>1325781</v>
      </c>
      <c r="S567" s="170"/>
      <c r="T567" s="170"/>
      <c r="U567" s="170"/>
      <c r="V567" s="170"/>
      <c r="W567" s="170">
        <v>1325781</v>
      </c>
    </row>
    <row r="568" spans="1:23" x14ac:dyDescent="0.25">
      <c r="A568" s="169">
        <f t="shared" si="26"/>
        <v>73236551</v>
      </c>
      <c r="B568" s="168">
        <f t="shared" si="27"/>
        <v>0</v>
      </c>
      <c r="C568" s="168">
        <f t="shared" si="28"/>
        <v>968848</v>
      </c>
      <c r="E568" s="171">
        <v>73236551</v>
      </c>
      <c r="F568" s="170"/>
      <c r="G568" s="170"/>
      <c r="H568" s="170"/>
      <c r="I568" s="170"/>
      <c r="J568" s="170"/>
      <c r="K568" s="170"/>
      <c r="L568" s="170"/>
      <c r="M568" s="170">
        <v>968848</v>
      </c>
      <c r="N568" s="170"/>
      <c r="O568" s="170"/>
      <c r="P568" s="170"/>
      <c r="Q568" s="170"/>
      <c r="R568" s="170"/>
      <c r="S568" s="170"/>
      <c r="T568" s="170"/>
      <c r="U568" s="170"/>
      <c r="V568" s="170"/>
      <c r="W568" s="170">
        <v>968848</v>
      </c>
    </row>
    <row r="569" spans="1:23" x14ac:dyDescent="0.25">
      <c r="A569" s="169">
        <f t="shared" si="26"/>
        <v>73238196</v>
      </c>
      <c r="B569" s="168">
        <f t="shared" si="27"/>
        <v>0</v>
      </c>
      <c r="C569" s="168">
        <f t="shared" si="28"/>
        <v>31317036</v>
      </c>
      <c r="E569" s="171">
        <v>73238196</v>
      </c>
      <c r="F569" s="170"/>
      <c r="G569" s="170"/>
      <c r="H569" s="170"/>
      <c r="I569" s="170"/>
      <c r="J569" s="170"/>
      <c r="K569" s="170"/>
      <c r="L569" s="170"/>
      <c r="M569" s="170">
        <v>31317036</v>
      </c>
      <c r="N569" s="170"/>
      <c r="O569" s="170"/>
      <c r="P569" s="170"/>
      <c r="Q569" s="170"/>
      <c r="R569" s="170"/>
      <c r="S569" s="170"/>
      <c r="T569" s="170"/>
      <c r="U569" s="170"/>
      <c r="V569" s="170"/>
      <c r="W569" s="170">
        <v>31317036</v>
      </c>
    </row>
    <row r="570" spans="1:23" x14ac:dyDescent="0.25">
      <c r="A570" s="169">
        <f t="shared" si="26"/>
        <v>73238731</v>
      </c>
      <c r="B570" s="168">
        <f t="shared" si="27"/>
        <v>75757527</v>
      </c>
      <c r="C570" s="168">
        <f t="shared" si="28"/>
        <v>0</v>
      </c>
      <c r="E570" s="171">
        <v>73238731</v>
      </c>
      <c r="F570" s="170">
        <v>75757527</v>
      </c>
      <c r="G570" s="170"/>
      <c r="H570" s="170"/>
      <c r="I570" s="170"/>
      <c r="J570" s="170"/>
      <c r="K570" s="170"/>
      <c r="L570" s="170"/>
      <c r="M570" s="170"/>
      <c r="N570" s="170"/>
      <c r="O570" s="170"/>
      <c r="P570" s="170"/>
      <c r="Q570" s="170"/>
      <c r="R570" s="170"/>
      <c r="S570" s="170"/>
      <c r="T570" s="170"/>
      <c r="U570" s="170"/>
      <c r="V570" s="170"/>
      <c r="W570" s="170">
        <v>75757527</v>
      </c>
    </row>
    <row r="571" spans="1:23" x14ac:dyDescent="0.25">
      <c r="A571" s="169">
        <f t="shared" si="26"/>
        <v>73239379</v>
      </c>
      <c r="B571" s="168">
        <f t="shared" si="27"/>
        <v>0</v>
      </c>
      <c r="C571" s="168">
        <f t="shared" si="28"/>
        <v>6951872</v>
      </c>
      <c r="E571" s="171">
        <v>73239379</v>
      </c>
      <c r="F571" s="170"/>
      <c r="G571" s="170"/>
      <c r="H571" s="170"/>
      <c r="I571" s="170"/>
      <c r="J571" s="170"/>
      <c r="K571" s="170"/>
      <c r="L571" s="170"/>
      <c r="M571" s="170">
        <v>6951872</v>
      </c>
      <c r="N571" s="170"/>
      <c r="O571" s="170"/>
      <c r="P571" s="170"/>
      <c r="Q571" s="170"/>
      <c r="R571" s="170"/>
      <c r="S571" s="170"/>
      <c r="T571" s="170"/>
      <c r="U571" s="170"/>
      <c r="V571" s="170"/>
      <c r="W571" s="170">
        <v>6951872</v>
      </c>
    </row>
    <row r="572" spans="1:23" x14ac:dyDescent="0.25">
      <c r="A572" s="169">
        <f t="shared" si="26"/>
        <v>73242482</v>
      </c>
      <c r="B572" s="168">
        <f t="shared" si="27"/>
        <v>0</v>
      </c>
      <c r="C572" s="168">
        <f t="shared" si="28"/>
        <v>0</v>
      </c>
      <c r="E572" s="171">
        <v>73242482</v>
      </c>
      <c r="F572" s="170"/>
      <c r="G572" s="170"/>
      <c r="H572" s="170"/>
      <c r="I572" s="170"/>
      <c r="J572" s="170"/>
      <c r="K572" s="170"/>
      <c r="L572" s="170"/>
      <c r="M572" s="170">
        <v>0</v>
      </c>
      <c r="N572" s="170"/>
      <c r="O572" s="170"/>
      <c r="P572" s="170"/>
      <c r="Q572" s="170"/>
      <c r="R572" s="170"/>
      <c r="S572" s="170"/>
      <c r="T572" s="170"/>
      <c r="U572" s="170"/>
      <c r="V572" s="170"/>
      <c r="W572" s="170">
        <v>0</v>
      </c>
    </row>
    <row r="573" spans="1:23" x14ac:dyDescent="0.25">
      <c r="A573" s="169">
        <f t="shared" si="26"/>
        <v>73352441</v>
      </c>
      <c r="B573" s="168">
        <f t="shared" si="27"/>
        <v>0</v>
      </c>
      <c r="C573" s="168">
        <f t="shared" si="28"/>
        <v>1113135</v>
      </c>
      <c r="E573" s="171">
        <v>73352441</v>
      </c>
      <c r="F573" s="170"/>
      <c r="G573" s="170"/>
      <c r="H573" s="170"/>
      <c r="I573" s="170"/>
      <c r="J573" s="170"/>
      <c r="K573" s="170"/>
      <c r="L573" s="170"/>
      <c r="M573" s="170">
        <v>1113135</v>
      </c>
      <c r="N573" s="170"/>
      <c r="O573" s="170"/>
      <c r="P573" s="170"/>
      <c r="Q573" s="170"/>
      <c r="R573" s="170"/>
      <c r="S573" s="170"/>
      <c r="T573" s="170"/>
      <c r="U573" s="170"/>
      <c r="V573" s="170"/>
      <c r="W573" s="170">
        <v>1113135</v>
      </c>
    </row>
    <row r="574" spans="1:23" x14ac:dyDescent="0.25">
      <c r="A574" s="169">
        <f t="shared" si="26"/>
        <v>73430797</v>
      </c>
      <c r="B574" s="168">
        <f t="shared" si="27"/>
        <v>0</v>
      </c>
      <c r="C574" s="168">
        <f t="shared" si="28"/>
        <v>2347697</v>
      </c>
      <c r="E574" s="171">
        <v>73430797</v>
      </c>
      <c r="F574" s="170"/>
      <c r="G574" s="170"/>
      <c r="H574" s="170"/>
      <c r="I574" s="170"/>
      <c r="J574" s="170"/>
      <c r="K574" s="170"/>
      <c r="L574" s="170"/>
      <c r="M574" s="170">
        <v>2347697</v>
      </c>
      <c r="N574" s="170"/>
      <c r="O574" s="170"/>
      <c r="P574" s="170"/>
      <c r="Q574" s="170"/>
      <c r="R574" s="170"/>
      <c r="S574" s="170"/>
      <c r="T574" s="170"/>
      <c r="U574" s="170"/>
      <c r="V574" s="170"/>
      <c r="W574" s="170">
        <v>2347697</v>
      </c>
    </row>
    <row r="575" spans="1:23" x14ac:dyDescent="0.25">
      <c r="A575" s="169">
        <f t="shared" si="26"/>
        <v>73551025</v>
      </c>
      <c r="B575" s="168">
        <f t="shared" si="27"/>
        <v>0</v>
      </c>
      <c r="C575" s="168">
        <f t="shared" si="28"/>
        <v>0</v>
      </c>
      <c r="E575" s="171">
        <v>73551025</v>
      </c>
      <c r="F575" s="170"/>
      <c r="G575" s="170"/>
      <c r="H575" s="170"/>
      <c r="I575" s="170"/>
      <c r="J575" s="170"/>
      <c r="K575" s="170"/>
      <c r="L575" s="170"/>
      <c r="M575" s="170">
        <v>0</v>
      </c>
      <c r="N575" s="170"/>
      <c r="O575" s="170"/>
      <c r="P575" s="170"/>
      <c r="Q575" s="170"/>
      <c r="R575" s="170"/>
      <c r="S575" s="170"/>
      <c r="T575" s="170"/>
      <c r="U575" s="170"/>
      <c r="V575" s="170"/>
      <c r="W575" s="170">
        <v>0</v>
      </c>
    </row>
    <row r="576" spans="1:23" x14ac:dyDescent="0.25">
      <c r="A576" s="169">
        <f t="shared" si="26"/>
        <v>73561093</v>
      </c>
      <c r="B576" s="168">
        <f t="shared" si="27"/>
        <v>0</v>
      </c>
      <c r="C576" s="168">
        <f t="shared" si="28"/>
        <v>0</v>
      </c>
      <c r="E576" s="171">
        <v>73561093</v>
      </c>
      <c r="F576" s="170"/>
      <c r="G576" s="170"/>
      <c r="H576" s="170"/>
      <c r="I576" s="170"/>
      <c r="J576" s="170"/>
      <c r="K576" s="170"/>
      <c r="L576" s="170"/>
      <c r="M576" s="170">
        <v>0</v>
      </c>
      <c r="N576" s="170"/>
      <c r="O576" s="170"/>
      <c r="P576" s="170"/>
      <c r="Q576" s="170"/>
      <c r="R576" s="170"/>
      <c r="S576" s="170"/>
      <c r="T576" s="170"/>
      <c r="U576" s="170"/>
      <c r="V576" s="170"/>
      <c r="W576" s="170">
        <v>0</v>
      </c>
    </row>
    <row r="577" spans="1:23" x14ac:dyDescent="0.25">
      <c r="A577" s="169">
        <f t="shared" si="26"/>
        <v>73569933</v>
      </c>
      <c r="B577" s="168">
        <f t="shared" si="27"/>
        <v>0</v>
      </c>
      <c r="C577" s="168">
        <f t="shared" si="28"/>
        <v>0</v>
      </c>
      <c r="E577" s="171">
        <v>73569933</v>
      </c>
      <c r="F577" s="170"/>
      <c r="G577" s="170"/>
      <c r="H577" s="170"/>
      <c r="I577" s="170"/>
      <c r="J577" s="170"/>
      <c r="K577" s="170"/>
      <c r="L577" s="170"/>
      <c r="M577" s="170">
        <v>0</v>
      </c>
      <c r="N577" s="170"/>
      <c r="O577" s="170"/>
      <c r="P577" s="170"/>
      <c r="Q577" s="170"/>
      <c r="R577" s="170"/>
      <c r="S577" s="170"/>
      <c r="T577" s="170"/>
      <c r="U577" s="170"/>
      <c r="V577" s="170"/>
      <c r="W577" s="170">
        <v>0</v>
      </c>
    </row>
    <row r="578" spans="1:23" x14ac:dyDescent="0.25">
      <c r="A578" s="169">
        <f t="shared" si="26"/>
        <v>73571729</v>
      </c>
      <c r="B578" s="168">
        <f t="shared" si="27"/>
        <v>0</v>
      </c>
      <c r="C578" s="168">
        <f t="shared" si="28"/>
        <v>238932</v>
      </c>
      <c r="E578" s="171">
        <v>73571729</v>
      </c>
      <c r="F578" s="170"/>
      <c r="G578" s="170"/>
      <c r="H578" s="170"/>
      <c r="I578" s="170"/>
      <c r="J578" s="170"/>
      <c r="K578" s="170"/>
      <c r="L578" s="170"/>
      <c r="M578" s="170">
        <v>238932</v>
      </c>
      <c r="N578" s="170"/>
      <c r="O578" s="170"/>
      <c r="P578" s="170"/>
      <c r="Q578" s="170"/>
      <c r="R578" s="170"/>
      <c r="S578" s="170"/>
      <c r="T578" s="170"/>
      <c r="U578" s="170"/>
      <c r="V578" s="170"/>
      <c r="W578" s="170">
        <v>238932</v>
      </c>
    </row>
    <row r="579" spans="1:23" x14ac:dyDescent="0.25">
      <c r="A579" s="169">
        <f t="shared" si="26"/>
        <v>73573482</v>
      </c>
      <c r="B579" s="168">
        <f t="shared" si="27"/>
        <v>0</v>
      </c>
      <c r="C579" s="168">
        <f t="shared" si="28"/>
        <v>18503875</v>
      </c>
      <c r="E579" s="171">
        <v>73573482</v>
      </c>
      <c r="F579" s="170"/>
      <c r="G579" s="170"/>
      <c r="H579" s="170"/>
      <c r="I579" s="170"/>
      <c r="J579" s="170"/>
      <c r="K579" s="170"/>
      <c r="L579" s="170"/>
      <c r="M579" s="170">
        <v>18503875</v>
      </c>
      <c r="N579" s="170"/>
      <c r="O579" s="170"/>
      <c r="P579" s="170"/>
      <c r="Q579" s="170"/>
      <c r="R579" s="170"/>
      <c r="S579" s="170"/>
      <c r="T579" s="170"/>
      <c r="U579" s="170"/>
      <c r="V579" s="170"/>
      <c r="W579" s="170">
        <v>18503875</v>
      </c>
    </row>
    <row r="580" spans="1:23" x14ac:dyDescent="0.25">
      <c r="A580" s="169">
        <f t="shared" si="26"/>
        <v>73574213</v>
      </c>
      <c r="B580" s="168">
        <f t="shared" si="27"/>
        <v>0</v>
      </c>
      <c r="C580" s="168">
        <f t="shared" si="28"/>
        <v>93124064</v>
      </c>
      <c r="E580" s="171">
        <v>73574213</v>
      </c>
      <c r="F580" s="170"/>
      <c r="G580" s="170"/>
      <c r="H580" s="170"/>
      <c r="I580" s="170"/>
      <c r="J580" s="170"/>
      <c r="K580" s="170"/>
      <c r="L580" s="170"/>
      <c r="M580" s="170">
        <v>11087490</v>
      </c>
      <c r="N580" s="170"/>
      <c r="O580" s="170"/>
      <c r="P580" s="170"/>
      <c r="Q580" s="170"/>
      <c r="R580" s="170">
        <v>82036574</v>
      </c>
      <c r="S580" s="170"/>
      <c r="T580" s="170"/>
      <c r="U580" s="170"/>
      <c r="V580" s="170"/>
      <c r="W580" s="170">
        <v>93124064</v>
      </c>
    </row>
    <row r="581" spans="1:23" x14ac:dyDescent="0.25">
      <c r="A581" s="169">
        <f t="shared" si="26"/>
        <v>73576871</v>
      </c>
      <c r="B581" s="168">
        <f t="shared" si="27"/>
        <v>0</v>
      </c>
      <c r="C581" s="168">
        <f t="shared" si="28"/>
        <v>83972243</v>
      </c>
      <c r="E581" s="171">
        <v>73576871</v>
      </c>
      <c r="F581" s="170"/>
      <c r="G581" s="170"/>
      <c r="H581" s="170"/>
      <c r="I581" s="170"/>
      <c r="J581" s="170"/>
      <c r="K581" s="170"/>
      <c r="L581" s="170"/>
      <c r="M581" s="170">
        <v>83972243</v>
      </c>
      <c r="N581" s="170"/>
      <c r="O581" s="170"/>
      <c r="P581" s="170"/>
      <c r="Q581" s="170"/>
      <c r="R581" s="170"/>
      <c r="S581" s="170"/>
      <c r="T581" s="170"/>
      <c r="U581" s="170"/>
      <c r="V581" s="170"/>
      <c r="W581" s="170">
        <v>83972243</v>
      </c>
    </row>
    <row r="582" spans="1:23" x14ac:dyDescent="0.25">
      <c r="A582" s="169">
        <f t="shared" si="26"/>
        <v>73578662</v>
      </c>
      <c r="B582" s="168">
        <f t="shared" si="27"/>
        <v>22518257</v>
      </c>
      <c r="C582" s="168">
        <f t="shared" si="28"/>
        <v>4332588</v>
      </c>
      <c r="E582" s="171">
        <v>73578662</v>
      </c>
      <c r="F582" s="170">
        <v>22518257</v>
      </c>
      <c r="G582" s="170"/>
      <c r="H582" s="170"/>
      <c r="I582" s="170"/>
      <c r="J582" s="170"/>
      <c r="K582" s="170"/>
      <c r="L582" s="170"/>
      <c r="M582" s="170">
        <v>4332588</v>
      </c>
      <c r="N582" s="170"/>
      <c r="O582" s="170"/>
      <c r="P582" s="170"/>
      <c r="Q582" s="170"/>
      <c r="R582" s="170"/>
      <c r="S582" s="170"/>
      <c r="T582" s="170"/>
      <c r="U582" s="170"/>
      <c r="V582" s="170"/>
      <c r="W582" s="170">
        <v>26850845</v>
      </c>
    </row>
    <row r="583" spans="1:23" x14ac:dyDescent="0.25">
      <c r="A583" s="169">
        <f t="shared" si="26"/>
        <v>73579590</v>
      </c>
      <c r="B583" s="168">
        <f t="shared" si="27"/>
        <v>60729581</v>
      </c>
      <c r="C583" s="168">
        <f t="shared" si="28"/>
        <v>0</v>
      </c>
      <c r="E583" s="171">
        <v>73579590</v>
      </c>
      <c r="F583" s="170"/>
      <c r="G583" s="170"/>
      <c r="H583" s="170"/>
      <c r="I583" s="170">
        <v>60729581</v>
      </c>
      <c r="J583" s="170"/>
      <c r="K583" s="170"/>
      <c r="L583" s="170"/>
      <c r="M583" s="170"/>
      <c r="N583" s="170"/>
      <c r="O583" s="170"/>
      <c r="P583" s="170"/>
      <c r="Q583" s="170"/>
      <c r="R583" s="170"/>
      <c r="S583" s="170"/>
      <c r="T583" s="170"/>
      <c r="U583" s="170"/>
      <c r="V583" s="170"/>
      <c r="W583" s="170">
        <v>60729581</v>
      </c>
    </row>
    <row r="584" spans="1:23" x14ac:dyDescent="0.25">
      <c r="A584" s="169">
        <f t="shared" si="26"/>
        <v>73581447</v>
      </c>
      <c r="B584" s="168">
        <f t="shared" si="27"/>
        <v>0</v>
      </c>
      <c r="C584" s="168">
        <f t="shared" si="28"/>
        <v>15189381</v>
      </c>
      <c r="E584" s="171">
        <v>73581447</v>
      </c>
      <c r="F584" s="170"/>
      <c r="G584" s="170"/>
      <c r="H584" s="170"/>
      <c r="I584" s="170"/>
      <c r="J584" s="170"/>
      <c r="K584" s="170"/>
      <c r="L584" s="170"/>
      <c r="M584" s="170">
        <v>15189381</v>
      </c>
      <c r="N584" s="170"/>
      <c r="O584" s="170"/>
      <c r="P584" s="170"/>
      <c r="Q584" s="170"/>
      <c r="R584" s="170"/>
      <c r="S584" s="170"/>
      <c r="T584" s="170"/>
      <c r="U584" s="170"/>
      <c r="V584" s="170"/>
      <c r="W584" s="170">
        <v>15189381</v>
      </c>
    </row>
    <row r="585" spans="1:23" x14ac:dyDescent="0.25">
      <c r="A585" s="169">
        <f t="shared" si="26"/>
        <v>77005331</v>
      </c>
      <c r="B585" s="168">
        <f t="shared" si="27"/>
        <v>0</v>
      </c>
      <c r="C585" s="168">
        <f t="shared" si="28"/>
        <v>30455002</v>
      </c>
      <c r="E585" s="171">
        <v>77005331</v>
      </c>
      <c r="F585" s="170"/>
      <c r="G585" s="170"/>
      <c r="H585" s="170"/>
      <c r="I585" s="170"/>
      <c r="J585" s="170"/>
      <c r="K585" s="170"/>
      <c r="L585" s="170"/>
      <c r="M585" s="170">
        <v>30455002</v>
      </c>
      <c r="N585" s="170"/>
      <c r="O585" s="170"/>
      <c r="P585" s="170"/>
      <c r="Q585" s="170"/>
      <c r="R585" s="170"/>
      <c r="S585" s="170"/>
      <c r="T585" s="170"/>
      <c r="U585" s="170"/>
      <c r="V585" s="170"/>
      <c r="W585" s="170">
        <v>30455002</v>
      </c>
    </row>
    <row r="586" spans="1:23" x14ac:dyDescent="0.25">
      <c r="A586" s="169">
        <f t="shared" si="26"/>
        <v>77014950</v>
      </c>
      <c r="B586" s="168">
        <f t="shared" si="27"/>
        <v>0</v>
      </c>
      <c r="C586" s="168">
        <f t="shared" si="28"/>
        <v>11551332</v>
      </c>
      <c r="E586" s="171">
        <v>77014950</v>
      </c>
      <c r="F586" s="170"/>
      <c r="G586" s="170"/>
      <c r="H586" s="170"/>
      <c r="I586" s="170"/>
      <c r="J586" s="170"/>
      <c r="K586" s="170"/>
      <c r="L586" s="170"/>
      <c r="M586" s="170">
        <v>11551332</v>
      </c>
      <c r="N586" s="170"/>
      <c r="O586" s="170"/>
      <c r="P586" s="170"/>
      <c r="Q586" s="170"/>
      <c r="R586" s="170"/>
      <c r="S586" s="170"/>
      <c r="T586" s="170"/>
      <c r="U586" s="170"/>
      <c r="V586" s="170"/>
      <c r="W586" s="170">
        <v>11551332</v>
      </c>
    </row>
    <row r="587" spans="1:23" x14ac:dyDescent="0.25">
      <c r="A587" s="169">
        <f t="shared" si="26"/>
        <v>77025605</v>
      </c>
      <c r="B587" s="168">
        <f t="shared" si="27"/>
        <v>0</v>
      </c>
      <c r="C587" s="168">
        <f t="shared" si="28"/>
        <v>7233996</v>
      </c>
      <c r="E587" s="171">
        <v>77025605</v>
      </c>
      <c r="F587" s="170"/>
      <c r="G587" s="170"/>
      <c r="H587" s="170"/>
      <c r="I587" s="170"/>
      <c r="J587" s="170"/>
      <c r="K587" s="170"/>
      <c r="L587" s="170"/>
      <c r="M587" s="170">
        <v>7233996</v>
      </c>
      <c r="N587" s="170"/>
      <c r="O587" s="170"/>
      <c r="P587" s="170"/>
      <c r="Q587" s="170"/>
      <c r="R587" s="170"/>
      <c r="S587" s="170"/>
      <c r="T587" s="170"/>
      <c r="U587" s="170"/>
      <c r="V587" s="170"/>
      <c r="W587" s="170">
        <v>7233996</v>
      </c>
    </row>
    <row r="588" spans="1:23" x14ac:dyDescent="0.25">
      <c r="A588" s="169">
        <f t="shared" si="26"/>
        <v>77161142</v>
      </c>
      <c r="B588" s="168">
        <f t="shared" si="27"/>
        <v>0</v>
      </c>
      <c r="C588" s="168">
        <f t="shared" si="28"/>
        <v>3839954</v>
      </c>
      <c r="E588" s="171">
        <v>77161142</v>
      </c>
      <c r="F588" s="170"/>
      <c r="G588" s="170"/>
      <c r="H588" s="170"/>
      <c r="I588" s="170"/>
      <c r="J588" s="170"/>
      <c r="K588" s="170"/>
      <c r="L588" s="170"/>
      <c r="M588" s="170">
        <v>3839954</v>
      </c>
      <c r="N588" s="170"/>
      <c r="O588" s="170"/>
      <c r="P588" s="170"/>
      <c r="Q588" s="170"/>
      <c r="R588" s="170"/>
      <c r="S588" s="170"/>
      <c r="T588" s="170"/>
      <c r="U588" s="170"/>
      <c r="V588" s="170"/>
      <c r="W588" s="170">
        <v>3839954</v>
      </c>
    </row>
    <row r="589" spans="1:23" x14ac:dyDescent="0.25">
      <c r="A589" s="169">
        <f t="shared" si="26"/>
        <v>77185075</v>
      </c>
      <c r="B589" s="168">
        <f t="shared" si="27"/>
        <v>0</v>
      </c>
      <c r="C589" s="168">
        <f t="shared" si="28"/>
        <v>5214982</v>
      </c>
      <c r="E589" s="171">
        <v>77185075</v>
      </c>
      <c r="F589" s="170"/>
      <c r="G589" s="170"/>
      <c r="H589" s="170"/>
      <c r="I589" s="170"/>
      <c r="J589" s="170"/>
      <c r="K589" s="170"/>
      <c r="L589" s="170"/>
      <c r="M589" s="170"/>
      <c r="N589" s="170"/>
      <c r="O589" s="170"/>
      <c r="P589" s="170">
        <v>5022183</v>
      </c>
      <c r="Q589" s="170"/>
      <c r="R589" s="170"/>
      <c r="S589" s="170"/>
      <c r="T589" s="170">
        <v>192799</v>
      </c>
      <c r="U589" s="170"/>
      <c r="V589" s="170"/>
      <c r="W589" s="170">
        <v>5214982</v>
      </c>
    </row>
    <row r="590" spans="1:23" x14ac:dyDescent="0.25">
      <c r="A590" s="169">
        <f t="shared" si="26"/>
        <v>78010078</v>
      </c>
      <c r="B590" s="168">
        <f t="shared" si="27"/>
        <v>0</v>
      </c>
      <c r="C590" s="168">
        <f t="shared" si="28"/>
        <v>0</v>
      </c>
      <c r="E590" s="171">
        <v>78010078</v>
      </c>
      <c r="F590" s="170"/>
      <c r="G590" s="170"/>
      <c r="H590" s="170"/>
      <c r="I590" s="170"/>
      <c r="J590" s="170"/>
      <c r="K590" s="170"/>
      <c r="L590" s="170"/>
      <c r="M590" s="170">
        <v>0</v>
      </c>
      <c r="N590" s="170"/>
      <c r="O590" s="170"/>
      <c r="P590" s="170"/>
      <c r="Q590" s="170"/>
      <c r="R590" s="170"/>
      <c r="S590" s="170"/>
      <c r="T590" s="170"/>
      <c r="U590" s="170"/>
      <c r="V590" s="170"/>
      <c r="W590" s="170">
        <v>0</v>
      </c>
    </row>
    <row r="591" spans="1:23" x14ac:dyDescent="0.25">
      <c r="A591" s="169">
        <f t="shared" si="26"/>
        <v>78017107</v>
      </c>
      <c r="B591" s="168">
        <f t="shared" si="27"/>
        <v>45374933</v>
      </c>
      <c r="C591" s="168">
        <f t="shared" si="28"/>
        <v>0</v>
      </c>
      <c r="E591" s="171">
        <v>78017107</v>
      </c>
      <c r="F591" s="170"/>
      <c r="G591" s="170"/>
      <c r="H591" s="170"/>
      <c r="I591" s="170"/>
      <c r="J591" s="170"/>
      <c r="K591" s="170"/>
      <c r="L591" s="170">
        <v>45374933</v>
      </c>
      <c r="M591" s="170"/>
      <c r="N591" s="170"/>
      <c r="O591" s="170"/>
      <c r="P591" s="170"/>
      <c r="Q591" s="170"/>
      <c r="R591" s="170"/>
      <c r="S591" s="170"/>
      <c r="T591" s="170"/>
      <c r="U591" s="170"/>
      <c r="V591" s="170"/>
      <c r="W591" s="170">
        <v>45374933</v>
      </c>
    </row>
    <row r="592" spans="1:23" x14ac:dyDescent="0.25">
      <c r="A592" s="169">
        <f t="shared" si="26"/>
        <v>78021147</v>
      </c>
      <c r="B592" s="168">
        <f t="shared" si="27"/>
        <v>0</v>
      </c>
      <c r="C592" s="168">
        <f t="shared" si="28"/>
        <v>3440635</v>
      </c>
      <c r="E592" s="171">
        <v>78021147</v>
      </c>
      <c r="F592" s="170"/>
      <c r="G592" s="170"/>
      <c r="H592" s="170"/>
      <c r="I592" s="170"/>
      <c r="J592" s="170"/>
      <c r="K592" s="170"/>
      <c r="L592" s="170"/>
      <c r="M592" s="170">
        <v>3440635</v>
      </c>
      <c r="N592" s="170"/>
      <c r="O592" s="170"/>
      <c r="P592" s="170"/>
      <c r="Q592" s="170"/>
      <c r="R592" s="170"/>
      <c r="S592" s="170"/>
      <c r="T592" s="170"/>
      <c r="U592" s="170"/>
      <c r="V592" s="170"/>
      <c r="W592" s="170">
        <v>3440635</v>
      </c>
    </row>
    <row r="593" spans="1:23" x14ac:dyDescent="0.25">
      <c r="A593" s="169">
        <f t="shared" si="26"/>
        <v>78023672</v>
      </c>
      <c r="B593" s="168">
        <f t="shared" si="27"/>
        <v>0</v>
      </c>
      <c r="C593" s="168">
        <f t="shared" si="28"/>
        <v>3252777</v>
      </c>
      <c r="E593" s="171">
        <v>78023672</v>
      </c>
      <c r="F593" s="170"/>
      <c r="G593" s="170"/>
      <c r="H593" s="170"/>
      <c r="I593" s="170"/>
      <c r="J593" s="170"/>
      <c r="K593" s="170"/>
      <c r="L593" s="170"/>
      <c r="M593" s="170">
        <v>3252777</v>
      </c>
      <c r="N593" s="170"/>
      <c r="O593" s="170"/>
      <c r="P593" s="170"/>
      <c r="Q593" s="170"/>
      <c r="R593" s="170"/>
      <c r="S593" s="170"/>
      <c r="T593" s="170"/>
      <c r="U593" s="170"/>
      <c r="V593" s="170"/>
      <c r="W593" s="170">
        <v>3252777</v>
      </c>
    </row>
    <row r="594" spans="1:23" x14ac:dyDescent="0.25">
      <c r="A594" s="169">
        <f t="shared" si="26"/>
        <v>78024506</v>
      </c>
      <c r="B594" s="168">
        <f t="shared" si="27"/>
        <v>0</v>
      </c>
      <c r="C594" s="168">
        <f t="shared" si="28"/>
        <v>11783151</v>
      </c>
      <c r="E594" s="171">
        <v>78024506</v>
      </c>
      <c r="F594" s="170"/>
      <c r="G594" s="170"/>
      <c r="H594" s="170"/>
      <c r="I594" s="170"/>
      <c r="J594" s="170"/>
      <c r="K594" s="170"/>
      <c r="L594" s="170"/>
      <c r="M594" s="170">
        <v>11783151</v>
      </c>
      <c r="N594" s="170"/>
      <c r="O594" s="170"/>
      <c r="P594" s="170"/>
      <c r="Q594" s="170"/>
      <c r="R594" s="170"/>
      <c r="S594" s="170"/>
      <c r="T594" s="170"/>
      <c r="U594" s="170"/>
      <c r="V594" s="170"/>
      <c r="W594" s="170">
        <v>11783151</v>
      </c>
    </row>
    <row r="595" spans="1:23" x14ac:dyDescent="0.25">
      <c r="A595" s="169">
        <f t="shared" si="26"/>
        <v>78024685</v>
      </c>
      <c r="B595" s="168">
        <f t="shared" si="27"/>
        <v>0</v>
      </c>
      <c r="C595" s="168">
        <f t="shared" si="28"/>
        <v>6611689</v>
      </c>
      <c r="E595" s="171">
        <v>78024685</v>
      </c>
      <c r="F595" s="170"/>
      <c r="G595" s="170"/>
      <c r="H595" s="170"/>
      <c r="I595" s="170"/>
      <c r="J595" s="170"/>
      <c r="K595" s="170"/>
      <c r="L595" s="170"/>
      <c r="M595" s="170">
        <v>6611689</v>
      </c>
      <c r="N595" s="170"/>
      <c r="O595" s="170"/>
      <c r="P595" s="170"/>
      <c r="Q595" s="170"/>
      <c r="R595" s="170"/>
      <c r="S595" s="170"/>
      <c r="T595" s="170"/>
      <c r="U595" s="170"/>
      <c r="V595" s="170"/>
      <c r="W595" s="170">
        <v>6611689</v>
      </c>
    </row>
    <row r="596" spans="1:23" x14ac:dyDescent="0.25">
      <c r="A596" s="169">
        <f t="shared" si="26"/>
        <v>78699017</v>
      </c>
      <c r="B596" s="168">
        <f t="shared" si="27"/>
        <v>0</v>
      </c>
      <c r="C596" s="168">
        <f t="shared" si="28"/>
        <v>32963944</v>
      </c>
      <c r="E596" s="171">
        <v>78699017</v>
      </c>
      <c r="F596" s="170"/>
      <c r="G596" s="170"/>
      <c r="H596" s="170"/>
      <c r="I596" s="170"/>
      <c r="J596" s="170"/>
      <c r="K596" s="170"/>
      <c r="L596" s="170"/>
      <c r="M596" s="170">
        <v>32963944</v>
      </c>
      <c r="N596" s="170"/>
      <c r="O596" s="170"/>
      <c r="P596" s="170"/>
      <c r="Q596" s="170"/>
      <c r="R596" s="170"/>
      <c r="S596" s="170"/>
      <c r="T596" s="170"/>
      <c r="U596" s="170"/>
      <c r="V596" s="170"/>
      <c r="W596" s="170">
        <v>32963944</v>
      </c>
    </row>
    <row r="597" spans="1:23" x14ac:dyDescent="0.25">
      <c r="A597" s="169">
        <f t="shared" si="26"/>
        <v>78702619</v>
      </c>
      <c r="B597" s="168">
        <f t="shared" si="27"/>
        <v>0</v>
      </c>
      <c r="C597" s="168">
        <f t="shared" si="28"/>
        <v>14759458</v>
      </c>
      <c r="E597" s="171">
        <v>78702619</v>
      </c>
      <c r="F597" s="170"/>
      <c r="G597" s="170"/>
      <c r="H597" s="170"/>
      <c r="I597" s="170"/>
      <c r="J597" s="170"/>
      <c r="K597" s="170"/>
      <c r="L597" s="170"/>
      <c r="M597" s="170">
        <v>14759458</v>
      </c>
      <c r="N597" s="170"/>
      <c r="O597" s="170"/>
      <c r="P597" s="170"/>
      <c r="Q597" s="170"/>
      <c r="R597" s="170"/>
      <c r="S597" s="170"/>
      <c r="T597" s="170"/>
      <c r="U597" s="170"/>
      <c r="V597" s="170"/>
      <c r="W597" s="170">
        <v>14759458</v>
      </c>
    </row>
    <row r="598" spans="1:23" x14ac:dyDescent="0.25">
      <c r="A598" s="169">
        <f t="shared" si="26"/>
        <v>78746303</v>
      </c>
      <c r="B598" s="168">
        <f t="shared" si="27"/>
        <v>0</v>
      </c>
      <c r="C598" s="168">
        <f t="shared" si="28"/>
        <v>0</v>
      </c>
      <c r="E598" s="171">
        <v>78746303</v>
      </c>
      <c r="F598" s="170"/>
      <c r="G598" s="170"/>
      <c r="H598" s="170"/>
      <c r="I598" s="170"/>
      <c r="J598" s="170"/>
      <c r="K598" s="170"/>
      <c r="L598" s="170"/>
      <c r="M598" s="170">
        <v>0</v>
      </c>
      <c r="N598" s="170"/>
      <c r="O598" s="170"/>
      <c r="P598" s="170"/>
      <c r="Q598" s="170"/>
      <c r="R598" s="170"/>
      <c r="S598" s="170"/>
      <c r="T598" s="170"/>
      <c r="U598" s="170"/>
      <c r="V598" s="170"/>
      <c r="W598" s="170">
        <v>0</v>
      </c>
    </row>
    <row r="599" spans="1:23" x14ac:dyDescent="0.25">
      <c r="A599" s="169">
        <f t="shared" si="26"/>
        <v>79465063</v>
      </c>
      <c r="B599" s="168">
        <f t="shared" si="27"/>
        <v>0</v>
      </c>
      <c r="C599" s="168">
        <f t="shared" si="28"/>
        <v>18923042</v>
      </c>
      <c r="E599" s="171">
        <v>79465063</v>
      </c>
      <c r="F599" s="170"/>
      <c r="G599" s="170"/>
      <c r="H599" s="170"/>
      <c r="I599" s="170"/>
      <c r="J599" s="170"/>
      <c r="K599" s="170"/>
      <c r="L599" s="170"/>
      <c r="M599" s="170"/>
      <c r="N599" s="170"/>
      <c r="O599" s="170"/>
      <c r="P599" s="170"/>
      <c r="Q599" s="170">
        <v>18923042</v>
      </c>
      <c r="R599" s="170"/>
      <c r="S599" s="170"/>
      <c r="T599" s="170"/>
      <c r="U599" s="170"/>
      <c r="V599" s="170"/>
      <c r="W599" s="170">
        <v>18923042</v>
      </c>
    </row>
    <row r="600" spans="1:23" x14ac:dyDescent="0.25">
      <c r="A600" s="169">
        <f t="shared" si="26"/>
        <v>79470953</v>
      </c>
      <c r="B600" s="168">
        <f t="shared" si="27"/>
        <v>0</v>
      </c>
      <c r="C600" s="168">
        <f t="shared" si="28"/>
        <v>0</v>
      </c>
      <c r="E600" s="171">
        <v>79470953</v>
      </c>
      <c r="F600" s="170"/>
      <c r="G600" s="170"/>
      <c r="H600" s="170"/>
      <c r="I600" s="170"/>
      <c r="J600" s="170"/>
      <c r="K600" s="170"/>
      <c r="L600" s="170"/>
      <c r="M600" s="170">
        <v>0</v>
      </c>
      <c r="N600" s="170"/>
      <c r="O600" s="170"/>
      <c r="P600" s="170"/>
      <c r="Q600" s="170"/>
      <c r="R600" s="170"/>
      <c r="S600" s="170"/>
      <c r="T600" s="170"/>
      <c r="U600" s="170"/>
      <c r="V600" s="170"/>
      <c r="W600" s="170">
        <v>0</v>
      </c>
    </row>
    <row r="601" spans="1:23" x14ac:dyDescent="0.25">
      <c r="A601" s="169">
        <f t="shared" si="26"/>
        <v>79793444</v>
      </c>
      <c r="B601" s="168">
        <f t="shared" si="27"/>
        <v>0</v>
      </c>
      <c r="C601" s="168">
        <f t="shared" si="28"/>
        <v>0</v>
      </c>
      <c r="E601" s="171">
        <v>79793444</v>
      </c>
      <c r="F601" s="170"/>
      <c r="G601" s="170"/>
      <c r="H601" s="170"/>
      <c r="I601" s="170"/>
      <c r="J601" s="170"/>
      <c r="K601" s="170"/>
      <c r="L601" s="170"/>
      <c r="M601" s="170">
        <v>0</v>
      </c>
      <c r="N601" s="170"/>
      <c r="O601" s="170"/>
      <c r="P601" s="170"/>
      <c r="Q601" s="170"/>
      <c r="R601" s="170"/>
      <c r="S601" s="170"/>
      <c r="T601" s="170"/>
      <c r="U601" s="170"/>
      <c r="V601" s="170"/>
      <c r="W601" s="170">
        <v>0</v>
      </c>
    </row>
    <row r="602" spans="1:23" x14ac:dyDescent="0.25">
      <c r="A602" s="169">
        <f t="shared" si="26"/>
        <v>80226339</v>
      </c>
      <c r="B602" s="168">
        <f t="shared" si="27"/>
        <v>0</v>
      </c>
      <c r="C602" s="168">
        <f t="shared" si="28"/>
        <v>8690837</v>
      </c>
      <c r="E602" s="171">
        <v>80226339</v>
      </c>
      <c r="F602" s="170"/>
      <c r="G602" s="170"/>
      <c r="H602" s="170"/>
      <c r="I602" s="170"/>
      <c r="J602" s="170"/>
      <c r="K602" s="170"/>
      <c r="L602" s="170"/>
      <c r="M602" s="170">
        <v>8690837</v>
      </c>
      <c r="N602" s="170"/>
      <c r="O602" s="170"/>
      <c r="P602" s="170"/>
      <c r="Q602" s="170"/>
      <c r="R602" s="170"/>
      <c r="S602" s="170"/>
      <c r="T602" s="170"/>
      <c r="U602" s="170"/>
      <c r="V602" s="170"/>
      <c r="W602" s="170">
        <v>8690837</v>
      </c>
    </row>
    <row r="603" spans="1:23" x14ac:dyDescent="0.25">
      <c r="A603" s="169">
        <f t="shared" si="26"/>
        <v>84027688</v>
      </c>
      <c r="B603" s="168">
        <f t="shared" si="27"/>
        <v>0</v>
      </c>
      <c r="C603" s="168">
        <f t="shared" si="28"/>
        <v>0</v>
      </c>
      <c r="E603" s="171">
        <v>84027688</v>
      </c>
      <c r="F603" s="170"/>
      <c r="G603" s="170"/>
      <c r="H603" s="170"/>
      <c r="I603" s="170"/>
      <c r="J603" s="170"/>
      <c r="K603" s="170"/>
      <c r="L603" s="170"/>
      <c r="M603" s="170">
        <v>0</v>
      </c>
      <c r="N603" s="170"/>
      <c r="O603" s="170"/>
      <c r="P603" s="170"/>
      <c r="Q603" s="170"/>
      <c r="R603" s="170"/>
      <c r="S603" s="170"/>
      <c r="T603" s="170"/>
      <c r="U603" s="170"/>
      <c r="V603" s="170"/>
      <c r="W603" s="170">
        <v>0</v>
      </c>
    </row>
    <row r="604" spans="1:23" x14ac:dyDescent="0.25">
      <c r="A604" s="169">
        <f t="shared" si="26"/>
        <v>84070224</v>
      </c>
      <c r="B604" s="168">
        <f t="shared" si="27"/>
        <v>0</v>
      </c>
      <c r="C604" s="168">
        <f t="shared" si="28"/>
        <v>2948891</v>
      </c>
      <c r="E604" s="171">
        <v>84070224</v>
      </c>
      <c r="F604" s="170"/>
      <c r="G604" s="170"/>
      <c r="H604" s="170"/>
      <c r="I604" s="170"/>
      <c r="J604" s="170"/>
      <c r="K604" s="170"/>
      <c r="L604" s="170"/>
      <c r="M604" s="170">
        <v>2948891</v>
      </c>
      <c r="N604" s="170"/>
      <c r="O604" s="170"/>
      <c r="P604" s="170"/>
      <c r="Q604" s="170"/>
      <c r="R604" s="170"/>
      <c r="S604" s="170"/>
      <c r="T604" s="170"/>
      <c r="U604" s="170"/>
      <c r="V604" s="170"/>
      <c r="W604" s="170">
        <v>2948891</v>
      </c>
    </row>
    <row r="605" spans="1:23" x14ac:dyDescent="0.25">
      <c r="A605" s="169">
        <f t="shared" si="26"/>
        <v>84087535</v>
      </c>
      <c r="B605" s="168">
        <f t="shared" si="27"/>
        <v>0</v>
      </c>
      <c r="C605" s="168">
        <f t="shared" si="28"/>
        <v>3129896</v>
      </c>
      <c r="E605" s="171">
        <v>84087535</v>
      </c>
      <c r="F605" s="170"/>
      <c r="G605" s="170"/>
      <c r="H605" s="170"/>
      <c r="I605" s="170"/>
      <c r="J605" s="170"/>
      <c r="K605" s="170"/>
      <c r="L605" s="170"/>
      <c r="M605" s="170">
        <v>3129896</v>
      </c>
      <c r="N605" s="170"/>
      <c r="O605" s="170"/>
      <c r="P605" s="170"/>
      <c r="Q605" s="170"/>
      <c r="R605" s="170"/>
      <c r="S605" s="170"/>
      <c r="T605" s="170"/>
      <c r="U605" s="170"/>
      <c r="V605" s="170"/>
      <c r="W605" s="170">
        <v>3129896</v>
      </c>
    </row>
    <row r="606" spans="1:23" x14ac:dyDescent="0.25">
      <c r="A606" s="169">
        <f t="shared" si="26"/>
        <v>85470212</v>
      </c>
      <c r="B606" s="168">
        <f t="shared" si="27"/>
        <v>0</v>
      </c>
      <c r="C606" s="168">
        <f t="shared" si="28"/>
        <v>0</v>
      </c>
      <c r="E606" s="171">
        <v>85470212</v>
      </c>
      <c r="F606" s="170"/>
      <c r="G606" s="170"/>
      <c r="H606" s="170"/>
      <c r="I606" s="170"/>
      <c r="J606" s="170"/>
      <c r="K606" s="170"/>
      <c r="L606" s="170"/>
      <c r="M606" s="170">
        <v>0</v>
      </c>
      <c r="N606" s="170"/>
      <c r="O606" s="170"/>
      <c r="P606" s="170"/>
      <c r="Q606" s="170"/>
      <c r="R606" s="170"/>
      <c r="S606" s="170"/>
      <c r="T606" s="170"/>
      <c r="U606" s="170"/>
      <c r="V606" s="170"/>
      <c r="W606" s="170">
        <v>0</v>
      </c>
    </row>
    <row r="607" spans="1:23" x14ac:dyDescent="0.25">
      <c r="A607" s="169">
        <f t="shared" si="26"/>
        <v>87471107</v>
      </c>
      <c r="B607" s="168">
        <f t="shared" si="27"/>
        <v>0</v>
      </c>
      <c r="C607" s="168">
        <f t="shared" si="28"/>
        <v>1470679</v>
      </c>
      <c r="E607" s="171">
        <v>87471107</v>
      </c>
      <c r="F607" s="170"/>
      <c r="G607" s="170"/>
      <c r="H607" s="170"/>
      <c r="I607" s="170"/>
      <c r="J607" s="170"/>
      <c r="K607" s="170"/>
      <c r="L607" s="170"/>
      <c r="M607" s="170">
        <v>1470679</v>
      </c>
      <c r="N607" s="170"/>
      <c r="O607" s="170"/>
      <c r="P607" s="170"/>
      <c r="Q607" s="170"/>
      <c r="R607" s="170"/>
      <c r="S607" s="170"/>
      <c r="T607" s="170"/>
      <c r="U607" s="170"/>
      <c r="V607" s="170"/>
      <c r="W607" s="170">
        <v>1470679</v>
      </c>
    </row>
    <row r="608" spans="1:23" x14ac:dyDescent="0.25">
      <c r="A608" s="169">
        <f t="shared" si="26"/>
        <v>87573758</v>
      </c>
      <c r="B608" s="168">
        <f t="shared" si="27"/>
        <v>0</v>
      </c>
      <c r="C608" s="168">
        <f t="shared" si="28"/>
        <v>1472673</v>
      </c>
      <c r="E608" s="171">
        <v>87573758</v>
      </c>
      <c r="F608" s="170"/>
      <c r="G608" s="170"/>
      <c r="H608" s="170"/>
      <c r="I608" s="170"/>
      <c r="J608" s="170"/>
      <c r="K608" s="170"/>
      <c r="L608" s="170"/>
      <c r="M608" s="170">
        <v>1472673</v>
      </c>
      <c r="N608" s="170"/>
      <c r="O608" s="170"/>
      <c r="P608" s="170"/>
      <c r="Q608" s="170"/>
      <c r="R608" s="170"/>
      <c r="S608" s="170"/>
      <c r="T608" s="170"/>
      <c r="U608" s="170"/>
      <c r="V608" s="170"/>
      <c r="W608" s="170">
        <v>1472673</v>
      </c>
    </row>
    <row r="609" spans="1:23" x14ac:dyDescent="0.25">
      <c r="A609" s="169">
        <f t="shared" si="26"/>
        <v>91246206</v>
      </c>
      <c r="B609" s="168">
        <f t="shared" si="27"/>
        <v>44024781</v>
      </c>
      <c r="C609" s="168">
        <f t="shared" si="28"/>
        <v>190452267</v>
      </c>
      <c r="E609" s="171">
        <v>91246206</v>
      </c>
      <c r="F609" s="170"/>
      <c r="G609" s="170"/>
      <c r="H609" s="170"/>
      <c r="I609" s="170">
        <v>44024781</v>
      </c>
      <c r="J609" s="170"/>
      <c r="K609" s="170"/>
      <c r="L609" s="170"/>
      <c r="M609" s="170">
        <v>190452267</v>
      </c>
      <c r="N609" s="170"/>
      <c r="O609" s="170"/>
      <c r="P609" s="170"/>
      <c r="Q609" s="170"/>
      <c r="R609" s="170"/>
      <c r="S609" s="170"/>
      <c r="T609" s="170"/>
      <c r="U609" s="170"/>
      <c r="V609" s="170"/>
      <c r="W609" s="170">
        <v>234477048</v>
      </c>
    </row>
    <row r="610" spans="1:23" x14ac:dyDescent="0.25">
      <c r="A610" s="169">
        <f t="shared" si="26"/>
        <v>92031540</v>
      </c>
      <c r="B610" s="168">
        <f t="shared" si="27"/>
        <v>0</v>
      </c>
      <c r="C610" s="168">
        <f t="shared" si="28"/>
        <v>22527761</v>
      </c>
      <c r="E610" s="171">
        <v>92031540</v>
      </c>
      <c r="F610" s="170"/>
      <c r="G610" s="170"/>
      <c r="H610" s="170"/>
      <c r="I610" s="170"/>
      <c r="J610" s="170"/>
      <c r="K610" s="170"/>
      <c r="L610" s="170"/>
      <c r="M610" s="170">
        <v>22527761</v>
      </c>
      <c r="N610" s="170"/>
      <c r="O610" s="170"/>
      <c r="P610" s="170"/>
      <c r="Q610" s="170"/>
      <c r="R610" s="170"/>
      <c r="S610" s="170"/>
      <c r="T610" s="170"/>
      <c r="U610" s="170"/>
      <c r="V610" s="170"/>
      <c r="W610" s="170">
        <v>22527761</v>
      </c>
    </row>
    <row r="611" spans="1:23" x14ac:dyDescent="0.25">
      <c r="A611" s="169">
        <f t="shared" ref="A611:A668" si="29">+E611</f>
        <v>92071147</v>
      </c>
      <c r="B611" s="168">
        <f t="shared" ref="B611:B668" si="30">+SUM(F611:L611)</f>
        <v>0</v>
      </c>
      <c r="C611" s="168">
        <f t="shared" ref="C611:C668" si="31">+W611-B611</f>
        <v>0</v>
      </c>
      <c r="E611" s="171">
        <v>92071147</v>
      </c>
      <c r="F611" s="170"/>
      <c r="G611" s="170"/>
      <c r="H611" s="170"/>
      <c r="I611" s="170"/>
      <c r="J611" s="170"/>
      <c r="K611" s="170"/>
      <c r="L611" s="170"/>
      <c r="M611" s="170">
        <v>0</v>
      </c>
      <c r="N611" s="170"/>
      <c r="O611" s="170"/>
      <c r="P611" s="170"/>
      <c r="Q611" s="170"/>
      <c r="R611" s="170"/>
      <c r="S611" s="170"/>
      <c r="T611" s="170"/>
      <c r="U611" s="170"/>
      <c r="V611" s="170"/>
      <c r="W611" s="170">
        <v>0</v>
      </c>
    </row>
    <row r="612" spans="1:23" x14ac:dyDescent="0.25">
      <c r="A612" s="169">
        <f t="shared" si="29"/>
        <v>92185519</v>
      </c>
      <c r="B612" s="168">
        <f t="shared" si="30"/>
        <v>0</v>
      </c>
      <c r="C612" s="168">
        <f t="shared" si="31"/>
        <v>20154303</v>
      </c>
      <c r="E612" s="171">
        <v>92185519</v>
      </c>
      <c r="F612" s="170"/>
      <c r="G612" s="170"/>
      <c r="H612" s="170"/>
      <c r="I612" s="170"/>
      <c r="J612" s="170"/>
      <c r="K612" s="170"/>
      <c r="L612" s="170"/>
      <c r="M612" s="170">
        <v>4853473</v>
      </c>
      <c r="N612" s="170"/>
      <c r="O612" s="170"/>
      <c r="P612" s="170"/>
      <c r="Q612" s="170"/>
      <c r="R612" s="170">
        <v>15300830</v>
      </c>
      <c r="S612" s="170"/>
      <c r="T612" s="170"/>
      <c r="U612" s="170"/>
      <c r="V612" s="170"/>
      <c r="W612" s="170">
        <v>20154303</v>
      </c>
    </row>
    <row r="613" spans="1:23" x14ac:dyDescent="0.25">
      <c r="A613" s="169">
        <f t="shared" si="29"/>
        <v>92188954</v>
      </c>
      <c r="B613" s="168">
        <f t="shared" si="30"/>
        <v>0</v>
      </c>
      <c r="C613" s="168">
        <f t="shared" si="31"/>
        <v>1237720</v>
      </c>
      <c r="E613" s="171">
        <v>92188954</v>
      </c>
      <c r="F613" s="170"/>
      <c r="G613" s="170"/>
      <c r="H613" s="170"/>
      <c r="I613" s="170"/>
      <c r="J613" s="170"/>
      <c r="K613" s="170"/>
      <c r="L613" s="170"/>
      <c r="M613" s="170">
        <v>1237720</v>
      </c>
      <c r="N613" s="170"/>
      <c r="O613" s="170"/>
      <c r="P613" s="170"/>
      <c r="Q613" s="170"/>
      <c r="R613" s="170"/>
      <c r="S613" s="170"/>
      <c r="T613" s="170"/>
      <c r="U613" s="170"/>
      <c r="V613" s="170"/>
      <c r="W613" s="170">
        <v>1237720</v>
      </c>
    </row>
    <row r="614" spans="1:23" x14ac:dyDescent="0.25">
      <c r="A614" s="169">
        <f t="shared" si="29"/>
        <v>92255978</v>
      </c>
      <c r="B614" s="168">
        <f t="shared" si="30"/>
        <v>0</v>
      </c>
      <c r="C614" s="168">
        <f t="shared" si="31"/>
        <v>22451190</v>
      </c>
      <c r="E614" s="171">
        <v>92255978</v>
      </c>
      <c r="F614" s="170"/>
      <c r="G614" s="170"/>
      <c r="H614" s="170"/>
      <c r="I614" s="170"/>
      <c r="J614" s="170"/>
      <c r="K614" s="170"/>
      <c r="L614" s="170"/>
      <c r="M614" s="170">
        <v>22451190</v>
      </c>
      <c r="N614" s="170"/>
      <c r="O614" s="170"/>
      <c r="P614" s="170"/>
      <c r="Q614" s="170"/>
      <c r="R614" s="170"/>
      <c r="S614" s="170"/>
      <c r="T614" s="170"/>
      <c r="U614" s="170"/>
      <c r="V614" s="170"/>
      <c r="W614" s="170">
        <v>22451190</v>
      </c>
    </row>
    <row r="615" spans="1:23" x14ac:dyDescent="0.25">
      <c r="A615" s="169">
        <f t="shared" si="29"/>
        <v>92496892</v>
      </c>
      <c r="B615" s="168">
        <f t="shared" si="30"/>
        <v>0</v>
      </c>
      <c r="C615" s="168">
        <f t="shared" si="31"/>
        <v>47559615</v>
      </c>
      <c r="E615" s="171">
        <v>92496892</v>
      </c>
      <c r="F615" s="170"/>
      <c r="G615" s="170"/>
      <c r="H615" s="170"/>
      <c r="I615" s="170"/>
      <c r="J615" s="170"/>
      <c r="K615" s="170"/>
      <c r="L615" s="170"/>
      <c r="M615" s="170"/>
      <c r="N615" s="170"/>
      <c r="O615" s="170"/>
      <c r="P615" s="170"/>
      <c r="Q615" s="170"/>
      <c r="R615" s="170">
        <v>47559615</v>
      </c>
      <c r="S615" s="170"/>
      <c r="T615" s="170"/>
      <c r="U615" s="170"/>
      <c r="V615" s="170"/>
      <c r="W615" s="170">
        <v>47559615</v>
      </c>
    </row>
    <row r="616" spans="1:23" x14ac:dyDescent="0.25">
      <c r="A616" s="169">
        <f t="shared" si="29"/>
        <v>92502559</v>
      </c>
      <c r="B616" s="168">
        <f t="shared" si="30"/>
        <v>24306562</v>
      </c>
      <c r="C616" s="168">
        <f t="shared" si="31"/>
        <v>3100441</v>
      </c>
      <c r="E616" s="171">
        <v>92502559</v>
      </c>
      <c r="F616" s="170"/>
      <c r="G616" s="170"/>
      <c r="H616" s="170"/>
      <c r="I616" s="170">
        <v>24306562</v>
      </c>
      <c r="J616" s="170"/>
      <c r="K616" s="170"/>
      <c r="L616" s="170"/>
      <c r="M616" s="170">
        <v>3100441</v>
      </c>
      <c r="N616" s="170"/>
      <c r="O616" s="170"/>
      <c r="P616" s="170"/>
      <c r="Q616" s="170"/>
      <c r="R616" s="170"/>
      <c r="S616" s="170"/>
      <c r="T616" s="170"/>
      <c r="U616" s="170"/>
      <c r="V616" s="170"/>
      <c r="W616" s="170">
        <v>27407003</v>
      </c>
    </row>
    <row r="617" spans="1:23" x14ac:dyDescent="0.25">
      <c r="A617" s="169">
        <f t="shared" si="29"/>
        <v>92517104</v>
      </c>
      <c r="B617" s="168">
        <f t="shared" si="30"/>
        <v>0</v>
      </c>
      <c r="C617" s="168">
        <f t="shared" si="31"/>
        <v>2446350</v>
      </c>
      <c r="E617" s="171">
        <v>92517104</v>
      </c>
      <c r="F617" s="170"/>
      <c r="G617" s="170"/>
      <c r="H617" s="170"/>
      <c r="I617" s="170"/>
      <c r="J617" s="170"/>
      <c r="K617" s="170"/>
      <c r="L617" s="170"/>
      <c r="M617" s="170">
        <v>2446350</v>
      </c>
      <c r="N617" s="170"/>
      <c r="O617" s="170"/>
      <c r="P617" s="170"/>
      <c r="Q617" s="170"/>
      <c r="R617" s="170"/>
      <c r="S617" s="170"/>
      <c r="T617" s="170"/>
      <c r="U617" s="170"/>
      <c r="V617" s="170"/>
      <c r="W617" s="170">
        <v>2446350</v>
      </c>
    </row>
    <row r="618" spans="1:23" x14ac:dyDescent="0.25">
      <c r="A618" s="169">
        <f t="shared" si="29"/>
        <v>92554004</v>
      </c>
      <c r="B618" s="168">
        <f t="shared" si="30"/>
        <v>0</v>
      </c>
      <c r="C618" s="168">
        <f t="shared" si="31"/>
        <v>0</v>
      </c>
      <c r="E618" s="171">
        <v>92554004</v>
      </c>
      <c r="F618" s="170"/>
      <c r="G618" s="170"/>
      <c r="H618" s="170"/>
      <c r="I618" s="170"/>
      <c r="J618" s="170"/>
      <c r="K618" s="170"/>
      <c r="L618" s="170"/>
      <c r="M618" s="170">
        <v>0</v>
      </c>
      <c r="N618" s="170"/>
      <c r="O618" s="170"/>
      <c r="P618" s="170"/>
      <c r="Q618" s="170"/>
      <c r="R618" s="170"/>
      <c r="S618" s="170"/>
      <c r="T618" s="170"/>
      <c r="U618" s="170"/>
      <c r="V618" s="170"/>
      <c r="W618" s="170">
        <v>0</v>
      </c>
    </row>
    <row r="619" spans="1:23" x14ac:dyDescent="0.25">
      <c r="A619" s="169">
        <f t="shared" si="29"/>
        <v>92557586</v>
      </c>
      <c r="B619" s="168">
        <f t="shared" si="30"/>
        <v>0</v>
      </c>
      <c r="C619" s="168">
        <f t="shared" si="31"/>
        <v>0</v>
      </c>
      <c r="E619" s="171">
        <v>92557586</v>
      </c>
      <c r="F619" s="170"/>
      <c r="G619" s="170"/>
      <c r="H619" s="170"/>
      <c r="I619" s="170"/>
      <c r="J619" s="170"/>
      <c r="K619" s="170"/>
      <c r="L619" s="170"/>
      <c r="M619" s="170">
        <v>0</v>
      </c>
      <c r="N619" s="170"/>
      <c r="O619" s="170"/>
      <c r="P619" s="170"/>
      <c r="Q619" s="170"/>
      <c r="R619" s="170"/>
      <c r="S619" s="170"/>
      <c r="T619" s="170"/>
      <c r="U619" s="170"/>
      <c r="V619" s="170"/>
      <c r="W619" s="170">
        <v>0</v>
      </c>
    </row>
    <row r="620" spans="1:23" x14ac:dyDescent="0.25">
      <c r="A620" s="169">
        <f t="shared" si="29"/>
        <v>98564577</v>
      </c>
      <c r="B620" s="168">
        <f t="shared" si="30"/>
        <v>113362360</v>
      </c>
      <c r="C620" s="168">
        <f t="shared" si="31"/>
        <v>39263453</v>
      </c>
      <c r="E620" s="171">
        <v>98564577</v>
      </c>
      <c r="F620" s="170">
        <v>113362360</v>
      </c>
      <c r="G620" s="170"/>
      <c r="H620" s="170"/>
      <c r="I620" s="170"/>
      <c r="J620" s="170"/>
      <c r="K620" s="170"/>
      <c r="L620" s="170"/>
      <c r="M620" s="170">
        <v>39263453</v>
      </c>
      <c r="N620" s="170"/>
      <c r="O620" s="170"/>
      <c r="P620" s="170"/>
      <c r="Q620" s="170"/>
      <c r="R620" s="170"/>
      <c r="S620" s="170"/>
      <c r="T620" s="170"/>
      <c r="U620" s="170"/>
      <c r="V620" s="170"/>
      <c r="W620" s="170">
        <v>152625813</v>
      </c>
    </row>
    <row r="621" spans="1:23" x14ac:dyDescent="0.25">
      <c r="A621" s="169">
        <f t="shared" si="29"/>
        <v>1044913919</v>
      </c>
      <c r="B621" s="168">
        <f t="shared" si="30"/>
        <v>0</v>
      </c>
      <c r="C621" s="168">
        <f t="shared" si="31"/>
        <v>14421788</v>
      </c>
      <c r="E621" s="171">
        <v>1044913919</v>
      </c>
      <c r="F621" s="170"/>
      <c r="G621" s="170"/>
      <c r="H621" s="170"/>
      <c r="I621" s="170"/>
      <c r="J621" s="170"/>
      <c r="K621" s="170"/>
      <c r="L621" s="170"/>
      <c r="M621" s="170">
        <v>14421788</v>
      </c>
      <c r="N621" s="170"/>
      <c r="O621" s="170"/>
      <c r="P621" s="170"/>
      <c r="Q621" s="170"/>
      <c r="R621" s="170"/>
      <c r="S621" s="170"/>
      <c r="T621" s="170"/>
      <c r="U621" s="170"/>
      <c r="V621" s="170"/>
      <c r="W621" s="170">
        <v>14421788</v>
      </c>
    </row>
    <row r="622" spans="1:23" x14ac:dyDescent="0.25">
      <c r="A622" s="169">
        <f t="shared" si="29"/>
        <v>1044921940</v>
      </c>
      <c r="B622" s="168">
        <f t="shared" si="30"/>
        <v>0</v>
      </c>
      <c r="C622" s="168">
        <f t="shared" si="31"/>
        <v>10683809</v>
      </c>
      <c r="E622" s="171">
        <v>1044921940</v>
      </c>
      <c r="F622" s="170"/>
      <c r="G622" s="170"/>
      <c r="H622" s="170"/>
      <c r="I622" s="170"/>
      <c r="J622" s="170"/>
      <c r="K622" s="170"/>
      <c r="L622" s="170"/>
      <c r="M622" s="170">
        <v>10683809</v>
      </c>
      <c r="N622" s="170"/>
      <c r="O622" s="170"/>
      <c r="P622" s="170"/>
      <c r="Q622" s="170"/>
      <c r="R622" s="170"/>
      <c r="S622" s="170"/>
      <c r="T622" s="170"/>
      <c r="U622" s="170"/>
      <c r="V622" s="170"/>
      <c r="W622" s="170">
        <v>10683809</v>
      </c>
    </row>
    <row r="623" spans="1:23" x14ac:dyDescent="0.25">
      <c r="A623" s="169">
        <f t="shared" si="29"/>
        <v>1047365210</v>
      </c>
      <c r="B623" s="168">
        <f t="shared" si="30"/>
        <v>9281439</v>
      </c>
      <c r="C623" s="168">
        <f t="shared" si="31"/>
        <v>2784</v>
      </c>
      <c r="E623" s="171">
        <v>1047365210</v>
      </c>
      <c r="F623" s="170"/>
      <c r="G623" s="170"/>
      <c r="H623" s="170"/>
      <c r="I623" s="170"/>
      <c r="J623" s="170"/>
      <c r="K623" s="170">
        <v>9281439</v>
      </c>
      <c r="L623" s="170"/>
      <c r="M623" s="170">
        <v>2784</v>
      </c>
      <c r="N623" s="170"/>
      <c r="O623" s="170"/>
      <c r="P623" s="170"/>
      <c r="Q623" s="170"/>
      <c r="R623" s="170"/>
      <c r="S623" s="170"/>
      <c r="T623" s="170"/>
      <c r="U623" s="170"/>
      <c r="V623" s="170"/>
      <c r="W623" s="170">
        <v>9284223</v>
      </c>
    </row>
    <row r="624" spans="1:23" x14ac:dyDescent="0.25">
      <c r="A624" s="169">
        <f t="shared" si="29"/>
        <v>1047368263</v>
      </c>
      <c r="B624" s="168">
        <f t="shared" si="30"/>
        <v>0</v>
      </c>
      <c r="C624" s="168">
        <f t="shared" si="31"/>
        <v>0</v>
      </c>
      <c r="E624" s="171">
        <v>1047368263</v>
      </c>
      <c r="F624" s="170"/>
      <c r="G624" s="170"/>
      <c r="H624" s="170"/>
      <c r="I624" s="170"/>
      <c r="J624" s="170"/>
      <c r="K624" s="170"/>
      <c r="L624" s="170"/>
      <c r="M624" s="170">
        <v>0</v>
      </c>
      <c r="N624" s="170"/>
      <c r="O624" s="170"/>
      <c r="P624" s="170"/>
      <c r="Q624" s="170"/>
      <c r="R624" s="170"/>
      <c r="S624" s="170"/>
      <c r="T624" s="170"/>
      <c r="U624" s="170"/>
      <c r="V624" s="170"/>
      <c r="W624" s="170">
        <v>0</v>
      </c>
    </row>
    <row r="625" spans="1:23" x14ac:dyDescent="0.25">
      <c r="A625" s="169">
        <f t="shared" si="29"/>
        <v>1047380066</v>
      </c>
      <c r="B625" s="168">
        <f t="shared" si="30"/>
        <v>53240297</v>
      </c>
      <c r="C625" s="168">
        <f t="shared" si="31"/>
        <v>25651811</v>
      </c>
      <c r="E625" s="171">
        <v>1047380066</v>
      </c>
      <c r="F625" s="170"/>
      <c r="G625" s="170"/>
      <c r="H625" s="170"/>
      <c r="I625" s="170">
        <v>53240297</v>
      </c>
      <c r="J625" s="170"/>
      <c r="K625" s="170"/>
      <c r="L625" s="170"/>
      <c r="M625" s="170">
        <v>25651811</v>
      </c>
      <c r="N625" s="170"/>
      <c r="O625" s="170"/>
      <c r="P625" s="170"/>
      <c r="Q625" s="170"/>
      <c r="R625" s="170"/>
      <c r="S625" s="170"/>
      <c r="T625" s="170"/>
      <c r="U625" s="170"/>
      <c r="V625" s="170"/>
      <c r="W625" s="170">
        <v>78892108</v>
      </c>
    </row>
    <row r="626" spans="1:23" x14ac:dyDescent="0.25">
      <c r="A626" s="169">
        <f t="shared" si="29"/>
        <v>1047380519</v>
      </c>
      <c r="B626" s="168">
        <f t="shared" si="30"/>
        <v>16495559</v>
      </c>
      <c r="C626" s="168">
        <f t="shared" si="31"/>
        <v>2725333</v>
      </c>
      <c r="E626" s="171">
        <v>1047380519</v>
      </c>
      <c r="F626" s="170"/>
      <c r="G626" s="170"/>
      <c r="H626" s="170"/>
      <c r="I626" s="170">
        <v>16495559</v>
      </c>
      <c r="J626" s="170"/>
      <c r="K626" s="170"/>
      <c r="L626" s="170"/>
      <c r="M626" s="170">
        <v>2725333</v>
      </c>
      <c r="N626" s="170"/>
      <c r="O626" s="170"/>
      <c r="P626" s="170"/>
      <c r="Q626" s="170"/>
      <c r="R626" s="170"/>
      <c r="S626" s="170"/>
      <c r="T626" s="170"/>
      <c r="U626" s="170"/>
      <c r="V626" s="170"/>
      <c r="W626" s="170">
        <v>19220892</v>
      </c>
    </row>
    <row r="627" spans="1:23" x14ac:dyDescent="0.25">
      <c r="A627" s="169">
        <f t="shared" si="29"/>
        <v>1047381799</v>
      </c>
      <c r="B627" s="168">
        <f t="shared" si="30"/>
        <v>0</v>
      </c>
      <c r="C627" s="168">
        <f t="shared" si="31"/>
        <v>469571</v>
      </c>
      <c r="E627" s="171">
        <v>1047381799</v>
      </c>
      <c r="F627" s="170"/>
      <c r="G627" s="170"/>
      <c r="H627" s="170"/>
      <c r="I627" s="170"/>
      <c r="J627" s="170"/>
      <c r="K627" s="170"/>
      <c r="L627" s="170"/>
      <c r="M627" s="170">
        <v>469571</v>
      </c>
      <c r="N627" s="170"/>
      <c r="O627" s="170"/>
      <c r="P627" s="170"/>
      <c r="Q627" s="170"/>
      <c r="R627" s="170"/>
      <c r="S627" s="170"/>
      <c r="T627" s="170"/>
      <c r="U627" s="170"/>
      <c r="V627" s="170"/>
      <c r="W627" s="170">
        <v>469571</v>
      </c>
    </row>
    <row r="628" spans="1:23" x14ac:dyDescent="0.25">
      <c r="A628" s="169">
        <f t="shared" si="29"/>
        <v>1047384638</v>
      </c>
      <c r="B628" s="168">
        <f t="shared" si="30"/>
        <v>0</v>
      </c>
      <c r="C628" s="168">
        <f t="shared" si="31"/>
        <v>0</v>
      </c>
      <c r="E628" s="171">
        <v>1047384638</v>
      </c>
      <c r="F628" s="170"/>
      <c r="G628" s="170"/>
      <c r="H628" s="170"/>
      <c r="I628" s="170"/>
      <c r="J628" s="170"/>
      <c r="K628" s="170"/>
      <c r="L628" s="170"/>
      <c r="M628" s="170"/>
      <c r="N628" s="170"/>
      <c r="O628" s="170">
        <v>0</v>
      </c>
      <c r="P628" s="170"/>
      <c r="Q628" s="170"/>
      <c r="R628" s="170"/>
      <c r="S628" s="170"/>
      <c r="T628" s="170"/>
      <c r="U628" s="170"/>
      <c r="V628" s="170"/>
      <c r="W628" s="170">
        <v>0</v>
      </c>
    </row>
    <row r="629" spans="1:23" x14ac:dyDescent="0.25">
      <c r="A629" s="169">
        <f t="shared" si="29"/>
        <v>1047390903</v>
      </c>
      <c r="B629" s="168">
        <f t="shared" si="30"/>
        <v>0</v>
      </c>
      <c r="C629" s="168">
        <f t="shared" si="31"/>
        <v>219834</v>
      </c>
      <c r="E629" s="171">
        <v>1047390903</v>
      </c>
      <c r="F629" s="170"/>
      <c r="G629" s="170"/>
      <c r="H629" s="170"/>
      <c r="I629" s="170"/>
      <c r="J629" s="170"/>
      <c r="K629" s="170"/>
      <c r="L629" s="170"/>
      <c r="M629" s="170">
        <v>219834</v>
      </c>
      <c r="N629" s="170"/>
      <c r="O629" s="170"/>
      <c r="P629" s="170"/>
      <c r="Q629" s="170"/>
      <c r="R629" s="170"/>
      <c r="S629" s="170"/>
      <c r="T629" s="170"/>
      <c r="U629" s="170"/>
      <c r="V629" s="170"/>
      <c r="W629" s="170">
        <v>219834</v>
      </c>
    </row>
    <row r="630" spans="1:23" x14ac:dyDescent="0.25">
      <c r="A630" s="169">
        <f t="shared" si="29"/>
        <v>1047397690</v>
      </c>
      <c r="B630" s="168">
        <f t="shared" si="30"/>
        <v>0</v>
      </c>
      <c r="C630" s="168">
        <f t="shared" si="31"/>
        <v>22270749</v>
      </c>
      <c r="E630" s="171">
        <v>1047397690</v>
      </c>
      <c r="F630" s="170"/>
      <c r="G630" s="170"/>
      <c r="H630" s="170"/>
      <c r="I630" s="170"/>
      <c r="J630" s="170"/>
      <c r="K630" s="170"/>
      <c r="L630" s="170"/>
      <c r="M630" s="170">
        <v>22270749</v>
      </c>
      <c r="N630" s="170"/>
      <c r="O630" s="170"/>
      <c r="P630" s="170"/>
      <c r="Q630" s="170"/>
      <c r="R630" s="170"/>
      <c r="S630" s="170"/>
      <c r="T630" s="170"/>
      <c r="U630" s="170"/>
      <c r="V630" s="170"/>
      <c r="W630" s="170">
        <v>22270749</v>
      </c>
    </row>
    <row r="631" spans="1:23" x14ac:dyDescent="0.25">
      <c r="A631" s="169">
        <f t="shared" si="29"/>
        <v>1047436404</v>
      </c>
      <c r="B631" s="168">
        <f t="shared" si="30"/>
        <v>0</v>
      </c>
      <c r="C631" s="168">
        <f t="shared" si="31"/>
        <v>10922224</v>
      </c>
      <c r="E631" s="171">
        <v>1047436404</v>
      </c>
      <c r="F631" s="170"/>
      <c r="G631" s="170"/>
      <c r="H631" s="170"/>
      <c r="I631" s="170"/>
      <c r="J631" s="170"/>
      <c r="K631" s="170"/>
      <c r="L631" s="170"/>
      <c r="M631" s="170">
        <v>10922224</v>
      </c>
      <c r="N631" s="170"/>
      <c r="O631" s="170"/>
      <c r="P631" s="170"/>
      <c r="Q631" s="170"/>
      <c r="R631" s="170"/>
      <c r="S631" s="170"/>
      <c r="T631" s="170"/>
      <c r="U631" s="170"/>
      <c r="V631" s="170"/>
      <c r="W631" s="170">
        <v>10922224</v>
      </c>
    </row>
    <row r="632" spans="1:23" x14ac:dyDescent="0.25">
      <c r="A632" s="169">
        <f t="shared" si="29"/>
        <v>1047441821</v>
      </c>
      <c r="B632" s="168">
        <f t="shared" si="30"/>
        <v>0</v>
      </c>
      <c r="C632" s="168">
        <f t="shared" si="31"/>
        <v>43776609</v>
      </c>
      <c r="E632" s="171">
        <v>1047441821</v>
      </c>
      <c r="F632" s="170"/>
      <c r="G632" s="170"/>
      <c r="H632" s="170"/>
      <c r="I632" s="170"/>
      <c r="J632" s="170"/>
      <c r="K632" s="170"/>
      <c r="L632" s="170"/>
      <c r="M632" s="170">
        <v>43776609</v>
      </c>
      <c r="N632" s="170"/>
      <c r="O632" s="170"/>
      <c r="P632" s="170"/>
      <c r="Q632" s="170"/>
      <c r="R632" s="170"/>
      <c r="S632" s="170"/>
      <c r="T632" s="170"/>
      <c r="U632" s="170"/>
      <c r="V632" s="170"/>
      <c r="W632" s="170">
        <v>43776609</v>
      </c>
    </row>
    <row r="633" spans="1:23" x14ac:dyDescent="0.25">
      <c r="A633" s="169">
        <f t="shared" si="29"/>
        <v>1047443529</v>
      </c>
      <c r="B633" s="168">
        <f t="shared" si="30"/>
        <v>0</v>
      </c>
      <c r="C633" s="168">
        <f t="shared" si="31"/>
        <v>1823483</v>
      </c>
      <c r="E633" s="171">
        <v>1047443529</v>
      </c>
      <c r="F633" s="170"/>
      <c r="G633" s="170"/>
      <c r="H633" s="170"/>
      <c r="I633" s="170"/>
      <c r="J633" s="170"/>
      <c r="K633" s="170"/>
      <c r="L633" s="170"/>
      <c r="M633" s="170">
        <v>1823483</v>
      </c>
      <c r="N633" s="170"/>
      <c r="O633" s="170"/>
      <c r="P633" s="170"/>
      <c r="Q633" s="170"/>
      <c r="R633" s="170"/>
      <c r="S633" s="170"/>
      <c r="T633" s="170"/>
      <c r="U633" s="170"/>
      <c r="V633" s="170"/>
      <c r="W633" s="170">
        <v>1823483</v>
      </c>
    </row>
    <row r="634" spans="1:23" x14ac:dyDescent="0.25">
      <c r="A634" s="169">
        <f t="shared" si="29"/>
        <v>1047446059</v>
      </c>
      <c r="B634" s="168">
        <f t="shared" si="30"/>
        <v>0</v>
      </c>
      <c r="C634" s="168">
        <f t="shared" si="31"/>
        <v>161343</v>
      </c>
      <c r="E634" s="171">
        <v>1047446059</v>
      </c>
      <c r="F634" s="170"/>
      <c r="G634" s="170"/>
      <c r="H634" s="170"/>
      <c r="I634" s="170"/>
      <c r="J634" s="170"/>
      <c r="K634" s="170"/>
      <c r="L634" s="170"/>
      <c r="M634" s="170">
        <v>119530</v>
      </c>
      <c r="N634" s="170"/>
      <c r="O634" s="170"/>
      <c r="P634" s="170"/>
      <c r="Q634" s="170"/>
      <c r="R634" s="170">
        <v>41813</v>
      </c>
      <c r="S634" s="170"/>
      <c r="T634" s="170"/>
      <c r="U634" s="170"/>
      <c r="V634" s="170"/>
      <c r="W634" s="170">
        <v>161343</v>
      </c>
    </row>
    <row r="635" spans="1:23" x14ac:dyDescent="0.25">
      <c r="A635" s="169">
        <f t="shared" si="29"/>
        <v>1047481104</v>
      </c>
      <c r="B635" s="168">
        <f t="shared" si="30"/>
        <v>0</v>
      </c>
      <c r="C635" s="168">
        <f t="shared" si="31"/>
        <v>4629554</v>
      </c>
      <c r="E635" s="171">
        <v>1047481104</v>
      </c>
      <c r="F635" s="170"/>
      <c r="G635" s="170"/>
      <c r="H635" s="170"/>
      <c r="I635" s="170"/>
      <c r="J635" s="170"/>
      <c r="K635" s="170"/>
      <c r="L635" s="170"/>
      <c r="M635" s="170">
        <v>4629554</v>
      </c>
      <c r="N635" s="170"/>
      <c r="O635" s="170"/>
      <c r="P635" s="170"/>
      <c r="Q635" s="170"/>
      <c r="R635" s="170"/>
      <c r="S635" s="170"/>
      <c r="T635" s="170"/>
      <c r="U635" s="170"/>
      <c r="V635" s="170"/>
      <c r="W635" s="170">
        <v>4629554</v>
      </c>
    </row>
    <row r="636" spans="1:23" x14ac:dyDescent="0.25">
      <c r="A636" s="169">
        <f t="shared" si="29"/>
        <v>1050949326</v>
      </c>
      <c r="B636" s="168">
        <f t="shared" si="30"/>
        <v>0</v>
      </c>
      <c r="C636" s="168">
        <f t="shared" si="31"/>
        <v>0</v>
      </c>
      <c r="E636" s="171">
        <v>1050949326</v>
      </c>
      <c r="F636" s="170"/>
      <c r="G636" s="170"/>
      <c r="H636" s="170"/>
      <c r="I636" s="170"/>
      <c r="J636" s="170"/>
      <c r="K636" s="170"/>
      <c r="L636" s="170"/>
      <c r="M636" s="170">
        <v>0</v>
      </c>
      <c r="N636" s="170"/>
      <c r="O636" s="170"/>
      <c r="P636" s="170"/>
      <c r="Q636" s="170"/>
      <c r="R636" s="170"/>
      <c r="S636" s="170"/>
      <c r="T636" s="170"/>
      <c r="U636" s="170"/>
      <c r="V636" s="170"/>
      <c r="W636" s="170">
        <v>0</v>
      </c>
    </row>
    <row r="637" spans="1:23" x14ac:dyDescent="0.25">
      <c r="A637" s="169">
        <f t="shared" si="29"/>
        <v>1050953168</v>
      </c>
      <c r="B637" s="168">
        <f t="shared" si="30"/>
        <v>0</v>
      </c>
      <c r="C637" s="168">
        <f t="shared" si="31"/>
        <v>5176871</v>
      </c>
      <c r="E637" s="171">
        <v>1050953168</v>
      </c>
      <c r="F637" s="170"/>
      <c r="G637" s="170"/>
      <c r="H637" s="170"/>
      <c r="I637" s="170"/>
      <c r="J637" s="170"/>
      <c r="K637" s="170"/>
      <c r="L637" s="170"/>
      <c r="M637" s="170">
        <v>5176871</v>
      </c>
      <c r="N637" s="170"/>
      <c r="O637" s="170"/>
      <c r="P637" s="170"/>
      <c r="Q637" s="170"/>
      <c r="R637" s="170"/>
      <c r="S637" s="170"/>
      <c r="T637" s="170"/>
      <c r="U637" s="170"/>
      <c r="V637" s="170"/>
      <c r="W637" s="170">
        <v>5176871</v>
      </c>
    </row>
    <row r="638" spans="1:23" x14ac:dyDescent="0.25">
      <c r="A638" s="169">
        <f t="shared" si="29"/>
        <v>1050959796</v>
      </c>
      <c r="B638" s="168">
        <f t="shared" si="30"/>
        <v>0</v>
      </c>
      <c r="C638" s="168">
        <f t="shared" si="31"/>
        <v>464268</v>
      </c>
      <c r="E638" s="171">
        <v>1050959796</v>
      </c>
      <c r="F638" s="170"/>
      <c r="G638" s="170"/>
      <c r="H638" s="170"/>
      <c r="I638" s="170"/>
      <c r="J638" s="170"/>
      <c r="K638" s="170"/>
      <c r="L638" s="170"/>
      <c r="M638" s="170">
        <v>464268</v>
      </c>
      <c r="N638" s="170"/>
      <c r="O638" s="170"/>
      <c r="P638" s="170"/>
      <c r="Q638" s="170"/>
      <c r="R638" s="170"/>
      <c r="S638" s="170"/>
      <c r="T638" s="170"/>
      <c r="U638" s="170"/>
      <c r="V638" s="170"/>
      <c r="W638" s="170">
        <v>464268</v>
      </c>
    </row>
    <row r="639" spans="1:23" x14ac:dyDescent="0.25">
      <c r="A639" s="169">
        <f t="shared" si="29"/>
        <v>1051671619</v>
      </c>
      <c r="B639" s="168">
        <f t="shared" si="30"/>
        <v>0</v>
      </c>
      <c r="C639" s="168">
        <f t="shared" si="31"/>
        <v>8009331</v>
      </c>
      <c r="E639" s="171">
        <v>1051671619</v>
      </c>
      <c r="F639" s="170"/>
      <c r="G639" s="170"/>
      <c r="H639" s="170"/>
      <c r="I639" s="170"/>
      <c r="J639" s="170"/>
      <c r="K639" s="170"/>
      <c r="L639" s="170"/>
      <c r="M639" s="170">
        <v>8009331</v>
      </c>
      <c r="N639" s="170"/>
      <c r="O639" s="170"/>
      <c r="P639" s="170"/>
      <c r="Q639" s="170"/>
      <c r="R639" s="170"/>
      <c r="S639" s="170"/>
      <c r="T639" s="170"/>
      <c r="U639" s="170"/>
      <c r="V639" s="170"/>
      <c r="W639" s="170">
        <v>8009331</v>
      </c>
    </row>
    <row r="640" spans="1:23" x14ac:dyDescent="0.25">
      <c r="A640" s="169">
        <f t="shared" si="29"/>
        <v>1051815447</v>
      </c>
      <c r="B640" s="168">
        <f t="shared" si="30"/>
        <v>0</v>
      </c>
      <c r="C640" s="168">
        <f t="shared" si="31"/>
        <v>793029</v>
      </c>
      <c r="E640" s="171">
        <v>1051815447</v>
      </c>
      <c r="F640" s="170"/>
      <c r="G640" s="170"/>
      <c r="H640" s="170"/>
      <c r="I640" s="170"/>
      <c r="J640" s="170"/>
      <c r="K640" s="170"/>
      <c r="L640" s="170"/>
      <c r="M640" s="170">
        <v>793029</v>
      </c>
      <c r="N640" s="170"/>
      <c r="O640" s="170"/>
      <c r="P640" s="170"/>
      <c r="Q640" s="170"/>
      <c r="R640" s="170"/>
      <c r="S640" s="170"/>
      <c r="T640" s="170"/>
      <c r="U640" s="170"/>
      <c r="V640" s="170"/>
      <c r="W640" s="170">
        <v>793029</v>
      </c>
    </row>
    <row r="641" spans="1:23" x14ac:dyDescent="0.25">
      <c r="A641" s="169">
        <f t="shared" si="29"/>
        <v>1051816721</v>
      </c>
      <c r="B641" s="168">
        <f t="shared" si="30"/>
        <v>0</v>
      </c>
      <c r="C641" s="168">
        <f t="shared" si="31"/>
        <v>14406764</v>
      </c>
      <c r="E641" s="171">
        <v>1051816721</v>
      </c>
      <c r="F641" s="170"/>
      <c r="G641" s="170"/>
      <c r="H641" s="170"/>
      <c r="I641" s="170"/>
      <c r="J641" s="170"/>
      <c r="K641" s="170"/>
      <c r="L641" s="170"/>
      <c r="M641" s="170">
        <v>14406764</v>
      </c>
      <c r="N641" s="170"/>
      <c r="O641" s="170"/>
      <c r="P641" s="170"/>
      <c r="Q641" s="170"/>
      <c r="R641" s="170"/>
      <c r="S641" s="170"/>
      <c r="T641" s="170"/>
      <c r="U641" s="170"/>
      <c r="V641" s="170"/>
      <c r="W641" s="170">
        <v>14406764</v>
      </c>
    </row>
    <row r="642" spans="1:23" x14ac:dyDescent="0.25">
      <c r="A642" s="169">
        <f t="shared" si="29"/>
        <v>1051824237</v>
      </c>
      <c r="B642" s="168">
        <f t="shared" si="30"/>
        <v>0</v>
      </c>
      <c r="C642" s="168">
        <f t="shared" si="31"/>
        <v>4712375</v>
      </c>
      <c r="E642" s="171">
        <v>1051824237</v>
      </c>
      <c r="F642" s="170"/>
      <c r="G642" s="170"/>
      <c r="H642" s="170"/>
      <c r="I642" s="170"/>
      <c r="J642" s="170"/>
      <c r="K642" s="170"/>
      <c r="L642" s="170"/>
      <c r="M642" s="170">
        <v>4712375</v>
      </c>
      <c r="N642" s="170"/>
      <c r="O642" s="170"/>
      <c r="P642" s="170"/>
      <c r="Q642" s="170"/>
      <c r="R642" s="170"/>
      <c r="S642" s="170"/>
      <c r="T642" s="170"/>
      <c r="U642" s="170"/>
      <c r="V642" s="170"/>
      <c r="W642" s="170">
        <v>4712375</v>
      </c>
    </row>
    <row r="643" spans="1:23" x14ac:dyDescent="0.25">
      <c r="A643" s="169">
        <f t="shared" si="29"/>
        <v>1052730895</v>
      </c>
      <c r="B643" s="168">
        <f t="shared" si="30"/>
        <v>0</v>
      </c>
      <c r="C643" s="168">
        <f t="shared" si="31"/>
        <v>9638544</v>
      </c>
      <c r="E643" s="171">
        <v>1052730895</v>
      </c>
      <c r="F643" s="170"/>
      <c r="G643" s="170"/>
      <c r="H643" s="170"/>
      <c r="I643" s="170"/>
      <c r="J643" s="170"/>
      <c r="K643" s="170"/>
      <c r="L643" s="170"/>
      <c r="M643" s="170">
        <v>6146658</v>
      </c>
      <c r="N643" s="170"/>
      <c r="O643" s="170"/>
      <c r="P643" s="170"/>
      <c r="Q643" s="170"/>
      <c r="R643" s="170">
        <v>3491886</v>
      </c>
      <c r="S643" s="170"/>
      <c r="T643" s="170"/>
      <c r="U643" s="170"/>
      <c r="V643" s="170"/>
      <c r="W643" s="170">
        <v>9638544</v>
      </c>
    </row>
    <row r="644" spans="1:23" x14ac:dyDescent="0.25">
      <c r="A644" s="169">
        <f t="shared" si="29"/>
        <v>1052983010</v>
      </c>
      <c r="B644" s="168">
        <f t="shared" si="30"/>
        <v>0</v>
      </c>
      <c r="C644" s="168">
        <f t="shared" si="31"/>
        <v>11483684</v>
      </c>
      <c r="E644" s="171">
        <v>1052983010</v>
      </c>
      <c r="F644" s="170"/>
      <c r="G644" s="170"/>
      <c r="H644" s="170"/>
      <c r="I644" s="170"/>
      <c r="J644" s="170"/>
      <c r="K644" s="170"/>
      <c r="L644" s="170"/>
      <c r="M644" s="170"/>
      <c r="N644" s="170">
        <v>11483684</v>
      </c>
      <c r="O644" s="170"/>
      <c r="P644" s="170"/>
      <c r="Q644" s="170"/>
      <c r="R644" s="170"/>
      <c r="S644" s="170"/>
      <c r="T644" s="170"/>
      <c r="U644" s="170"/>
      <c r="V644" s="170"/>
      <c r="W644" s="170">
        <v>11483684</v>
      </c>
    </row>
    <row r="645" spans="1:23" x14ac:dyDescent="0.25">
      <c r="A645" s="169">
        <f t="shared" si="29"/>
        <v>1067281550</v>
      </c>
      <c r="B645" s="168">
        <f t="shared" si="30"/>
        <v>0</v>
      </c>
      <c r="C645" s="168">
        <f t="shared" si="31"/>
        <v>0</v>
      </c>
      <c r="E645" s="171">
        <v>1067281550</v>
      </c>
      <c r="F645" s="170"/>
      <c r="G645" s="170"/>
      <c r="H645" s="170"/>
      <c r="I645" s="170"/>
      <c r="J645" s="170"/>
      <c r="K645" s="170"/>
      <c r="L645" s="170"/>
      <c r="M645" s="170">
        <v>0</v>
      </c>
      <c r="N645" s="170"/>
      <c r="O645" s="170"/>
      <c r="P645" s="170"/>
      <c r="Q645" s="170"/>
      <c r="R645" s="170"/>
      <c r="S645" s="170"/>
      <c r="T645" s="170"/>
      <c r="U645" s="170"/>
      <c r="V645" s="170"/>
      <c r="W645" s="170">
        <v>0</v>
      </c>
    </row>
    <row r="646" spans="1:23" x14ac:dyDescent="0.25">
      <c r="A646" s="169">
        <f t="shared" si="29"/>
        <v>1081798136</v>
      </c>
      <c r="B646" s="168">
        <f t="shared" si="30"/>
        <v>0</v>
      </c>
      <c r="C646" s="168">
        <f t="shared" si="31"/>
        <v>6389402</v>
      </c>
      <c r="E646" s="171">
        <v>1081798136</v>
      </c>
      <c r="F646" s="170"/>
      <c r="G646" s="170"/>
      <c r="H646" s="170"/>
      <c r="I646" s="170"/>
      <c r="J646" s="170"/>
      <c r="K646" s="170"/>
      <c r="L646" s="170"/>
      <c r="M646" s="170">
        <v>6389402</v>
      </c>
      <c r="N646" s="170"/>
      <c r="O646" s="170"/>
      <c r="P646" s="170"/>
      <c r="Q646" s="170"/>
      <c r="R646" s="170"/>
      <c r="S646" s="170"/>
      <c r="T646" s="170"/>
      <c r="U646" s="170"/>
      <c r="V646" s="170"/>
      <c r="W646" s="170">
        <v>6389402</v>
      </c>
    </row>
    <row r="647" spans="1:23" x14ac:dyDescent="0.25">
      <c r="A647" s="169">
        <f t="shared" si="29"/>
        <v>1098623936</v>
      </c>
      <c r="B647" s="168">
        <f t="shared" si="30"/>
        <v>0</v>
      </c>
      <c r="C647" s="168">
        <f t="shared" si="31"/>
        <v>9623023</v>
      </c>
      <c r="E647" s="171">
        <v>1098623936</v>
      </c>
      <c r="F647" s="170"/>
      <c r="G647" s="170"/>
      <c r="H647" s="170"/>
      <c r="I647" s="170"/>
      <c r="J647" s="170"/>
      <c r="K647" s="170"/>
      <c r="L647" s="170"/>
      <c r="M647" s="170">
        <v>9623023</v>
      </c>
      <c r="N647" s="170"/>
      <c r="O647" s="170"/>
      <c r="P647" s="170"/>
      <c r="Q647" s="170"/>
      <c r="R647" s="170"/>
      <c r="S647" s="170"/>
      <c r="T647" s="170"/>
      <c r="U647" s="170"/>
      <c r="V647" s="170"/>
      <c r="W647" s="170">
        <v>9623023</v>
      </c>
    </row>
    <row r="648" spans="1:23" x14ac:dyDescent="0.25">
      <c r="A648" s="169">
        <f t="shared" si="29"/>
        <v>1100397559</v>
      </c>
      <c r="B648" s="168">
        <f t="shared" si="30"/>
        <v>0</v>
      </c>
      <c r="C648" s="168">
        <f t="shared" si="31"/>
        <v>16429247</v>
      </c>
      <c r="E648" s="171">
        <v>1100397559</v>
      </c>
      <c r="F648" s="170"/>
      <c r="G648" s="170"/>
      <c r="H648" s="170"/>
      <c r="I648" s="170"/>
      <c r="J648" s="170"/>
      <c r="K648" s="170"/>
      <c r="L648" s="170"/>
      <c r="M648" s="170">
        <v>16429247</v>
      </c>
      <c r="N648" s="170"/>
      <c r="O648" s="170"/>
      <c r="P648" s="170"/>
      <c r="Q648" s="170"/>
      <c r="R648" s="170"/>
      <c r="S648" s="170"/>
      <c r="T648" s="170"/>
      <c r="U648" s="170"/>
      <c r="V648" s="170"/>
      <c r="W648" s="170">
        <v>16429247</v>
      </c>
    </row>
    <row r="649" spans="1:23" x14ac:dyDescent="0.25">
      <c r="A649" s="169">
        <f t="shared" si="29"/>
        <v>1102799105</v>
      </c>
      <c r="B649" s="168">
        <f t="shared" si="30"/>
        <v>134261322</v>
      </c>
      <c r="C649" s="168">
        <f t="shared" si="31"/>
        <v>20530027</v>
      </c>
      <c r="E649" s="171">
        <v>1102799105</v>
      </c>
      <c r="F649" s="170">
        <v>134261322</v>
      </c>
      <c r="G649" s="170"/>
      <c r="H649" s="170"/>
      <c r="I649" s="170"/>
      <c r="J649" s="170"/>
      <c r="K649" s="170"/>
      <c r="L649" s="170"/>
      <c r="M649" s="170">
        <v>20530027</v>
      </c>
      <c r="N649" s="170"/>
      <c r="O649" s="170"/>
      <c r="P649" s="170"/>
      <c r="Q649" s="170"/>
      <c r="R649" s="170"/>
      <c r="S649" s="170"/>
      <c r="T649" s="170"/>
      <c r="U649" s="170"/>
      <c r="V649" s="170"/>
      <c r="W649" s="170">
        <v>154791349</v>
      </c>
    </row>
    <row r="650" spans="1:23" x14ac:dyDescent="0.25">
      <c r="A650" s="169">
        <f t="shared" si="29"/>
        <v>1103115052</v>
      </c>
      <c r="B650" s="168">
        <f t="shared" si="30"/>
        <v>0</v>
      </c>
      <c r="C650" s="168">
        <f t="shared" si="31"/>
        <v>9757640</v>
      </c>
      <c r="E650" s="171">
        <v>1103115052</v>
      </c>
      <c r="F650" s="170"/>
      <c r="G650" s="170"/>
      <c r="H650" s="170"/>
      <c r="I650" s="170"/>
      <c r="J650" s="170"/>
      <c r="K650" s="170"/>
      <c r="L650" s="170"/>
      <c r="M650" s="170">
        <v>9757640</v>
      </c>
      <c r="N650" s="170"/>
      <c r="O650" s="170"/>
      <c r="P650" s="170"/>
      <c r="Q650" s="170"/>
      <c r="R650" s="170"/>
      <c r="S650" s="170"/>
      <c r="T650" s="170"/>
      <c r="U650" s="170"/>
      <c r="V650" s="170"/>
      <c r="W650" s="170">
        <v>9757640</v>
      </c>
    </row>
    <row r="651" spans="1:23" x14ac:dyDescent="0.25">
      <c r="A651" s="169">
        <f t="shared" si="29"/>
        <v>1128047373</v>
      </c>
      <c r="B651" s="168">
        <f t="shared" si="30"/>
        <v>0</v>
      </c>
      <c r="C651" s="168">
        <f t="shared" si="31"/>
        <v>11577004</v>
      </c>
      <c r="E651" s="171">
        <v>1128047373</v>
      </c>
      <c r="F651" s="170"/>
      <c r="G651" s="170"/>
      <c r="H651" s="170"/>
      <c r="I651" s="170"/>
      <c r="J651" s="170"/>
      <c r="K651" s="170"/>
      <c r="L651" s="170"/>
      <c r="M651" s="170">
        <v>11577004</v>
      </c>
      <c r="N651" s="170"/>
      <c r="O651" s="170"/>
      <c r="P651" s="170"/>
      <c r="Q651" s="170"/>
      <c r="R651" s="170"/>
      <c r="S651" s="170"/>
      <c r="T651" s="170"/>
      <c r="U651" s="170"/>
      <c r="V651" s="170"/>
      <c r="W651" s="170">
        <v>11577004</v>
      </c>
    </row>
    <row r="652" spans="1:23" x14ac:dyDescent="0.25">
      <c r="A652" s="169">
        <f t="shared" si="29"/>
        <v>1128047510</v>
      </c>
      <c r="B652" s="168">
        <f t="shared" si="30"/>
        <v>0</v>
      </c>
      <c r="C652" s="168">
        <f t="shared" si="31"/>
        <v>0</v>
      </c>
      <c r="E652" s="171">
        <v>1128047510</v>
      </c>
      <c r="F652" s="170"/>
      <c r="G652" s="170"/>
      <c r="H652" s="170"/>
      <c r="I652" s="170"/>
      <c r="J652" s="170"/>
      <c r="K652" s="170"/>
      <c r="L652" s="170"/>
      <c r="M652" s="170">
        <v>0</v>
      </c>
      <c r="N652" s="170"/>
      <c r="O652" s="170"/>
      <c r="P652" s="170"/>
      <c r="Q652" s="170"/>
      <c r="R652" s="170"/>
      <c r="S652" s="170"/>
      <c r="T652" s="170"/>
      <c r="U652" s="170"/>
      <c r="V652" s="170"/>
      <c r="W652" s="170">
        <v>0</v>
      </c>
    </row>
    <row r="653" spans="1:23" x14ac:dyDescent="0.25">
      <c r="A653" s="169">
        <f t="shared" si="29"/>
        <v>1128047539</v>
      </c>
      <c r="B653" s="168">
        <f t="shared" si="30"/>
        <v>0</v>
      </c>
      <c r="C653" s="168">
        <f t="shared" si="31"/>
        <v>28112507</v>
      </c>
      <c r="E653" s="171">
        <v>1128047539</v>
      </c>
      <c r="F653" s="170"/>
      <c r="G653" s="170"/>
      <c r="H653" s="170"/>
      <c r="I653" s="170"/>
      <c r="J653" s="170"/>
      <c r="K653" s="170"/>
      <c r="L653" s="170"/>
      <c r="M653" s="170">
        <v>28112507</v>
      </c>
      <c r="N653" s="170"/>
      <c r="O653" s="170"/>
      <c r="P653" s="170"/>
      <c r="Q653" s="170"/>
      <c r="R653" s="170"/>
      <c r="S653" s="170"/>
      <c r="T653" s="170"/>
      <c r="U653" s="170"/>
      <c r="V653" s="170"/>
      <c r="W653" s="170">
        <v>28112507</v>
      </c>
    </row>
    <row r="654" spans="1:23" x14ac:dyDescent="0.25">
      <c r="A654" s="169">
        <f t="shared" si="29"/>
        <v>1128048502</v>
      </c>
      <c r="B654" s="168">
        <f t="shared" si="30"/>
        <v>0</v>
      </c>
      <c r="C654" s="168">
        <f t="shared" si="31"/>
        <v>25766721</v>
      </c>
      <c r="E654" s="171">
        <v>1128048502</v>
      </c>
      <c r="F654" s="170"/>
      <c r="G654" s="170"/>
      <c r="H654" s="170"/>
      <c r="I654" s="170"/>
      <c r="J654" s="170"/>
      <c r="K654" s="170"/>
      <c r="L654" s="170"/>
      <c r="M654" s="170">
        <v>25766721</v>
      </c>
      <c r="N654" s="170"/>
      <c r="O654" s="170"/>
      <c r="P654" s="170"/>
      <c r="Q654" s="170"/>
      <c r="R654" s="170"/>
      <c r="S654" s="170"/>
      <c r="T654" s="170"/>
      <c r="U654" s="170"/>
      <c r="V654" s="170"/>
      <c r="W654" s="170">
        <v>25766721</v>
      </c>
    </row>
    <row r="655" spans="1:23" x14ac:dyDescent="0.25">
      <c r="A655" s="169">
        <f t="shared" si="29"/>
        <v>1128049240</v>
      </c>
      <c r="B655" s="168">
        <f t="shared" si="30"/>
        <v>0</v>
      </c>
      <c r="C655" s="168">
        <f t="shared" si="31"/>
        <v>0</v>
      </c>
      <c r="E655" s="171">
        <v>1128049240</v>
      </c>
      <c r="F655" s="170"/>
      <c r="G655" s="170"/>
      <c r="H655" s="170"/>
      <c r="I655" s="170"/>
      <c r="J655" s="170"/>
      <c r="K655" s="170"/>
      <c r="L655" s="170"/>
      <c r="M655" s="170">
        <v>0</v>
      </c>
      <c r="N655" s="170"/>
      <c r="O655" s="170"/>
      <c r="P655" s="170"/>
      <c r="Q655" s="170"/>
      <c r="R655" s="170"/>
      <c r="S655" s="170"/>
      <c r="T655" s="170"/>
      <c r="U655" s="170"/>
      <c r="V655" s="170"/>
      <c r="W655" s="170">
        <v>0</v>
      </c>
    </row>
    <row r="656" spans="1:23" x14ac:dyDescent="0.25">
      <c r="A656" s="169">
        <f t="shared" si="29"/>
        <v>1128050278</v>
      </c>
      <c r="B656" s="168">
        <f t="shared" si="30"/>
        <v>0</v>
      </c>
      <c r="C656" s="168">
        <f t="shared" si="31"/>
        <v>16586922</v>
      </c>
      <c r="E656" s="171">
        <v>1128050278</v>
      </c>
      <c r="F656" s="170"/>
      <c r="G656" s="170"/>
      <c r="H656" s="170"/>
      <c r="I656" s="170"/>
      <c r="J656" s="170"/>
      <c r="K656" s="170"/>
      <c r="L656" s="170"/>
      <c r="M656" s="170">
        <v>16586922</v>
      </c>
      <c r="N656" s="170"/>
      <c r="O656" s="170"/>
      <c r="P656" s="170"/>
      <c r="Q656" s="170"/>
      <c r="R656" s="170"/>
      <c r="S656" s="170"/>
      <c r="T656" s="170"/>
      <c r="U656" s="170"/>
      <c r="V656" s="170"/>
      <c r="W656" s="170">
        <v>16586922</v>
      </c>
    </row>
    <row r="657" spans="1:23" x14ac:dyDescent="0.25">
      <c r="A657" s="169">
        <f t="shared" si="29"/>
        <v>1128052399</v>
      </c>
      <c r="B657" s="168">
        <f t="shared" si="30"/>
        <v>0</v>
      </c>
      <c r="C657" s="168">
        <f t="shared" si="31"/>
        <v>0</v>
      </c>
      <c r="E657" s="171">
        <v>1128052399</v>
      </c>
      <c r="F657" s="170"/>
      <c r="G657" s="170"/>
      <c r="H657" s="170"/>
      <c r="I657" s="170"/>
      <c r="J657" s="170"/>
      <c r="K657" s="170"/>
      <c r="L657" s="170"/>
      <c r="M657" s="170">
        <v>0</v>
      </c>
      <c r="N657" s="170"/>
      <c r="O657" s="170"/>
      <c r="P657" s="170"/>
      <c r="Q657" s="170"/>
      <c r="R657" s="170"/>
      <c r="S657" s="170"/>
      <c r="T657" s="170"/>
      <c r="U657" s="170"/>
      <c r="V657" s="170"/>
      <c r="W657" s="170">
        <v>0</v>
      </c>
    </row>
    <row r="658" spans="1:23" x14ac:dyDescent="0.25">
      <c r="A658" s="169">
        <f t="shared" si="29"/>
        <v>1137195428</v>
      </c>
      <c r="B658" s="168">
        <f t="shared" si="30"/>
        <v>0</v>
      </c>
      <c r="C658" s="168">
        <f t="shared" si="31"/>
        <v>68029339</v>
      </c>
      <c r="E658" s="171">
        <v>1137195428</v>
      </c>
      <c r="F658" s="170"/>
      <c r="G658" s="170"/>
      <c r="H658" s="170"/>
      <c r="I658" s="170"/>
      <c r="J658" s="170"/>
      <c r="K658" s="170"/>
      <c r="L658" s="170"/>
      <c r="M658" s="170">
        <v>68029339</v>
      </c>
      <c r="N658" s="170"/>
      <c r="O658" s="170"/>
      <c r="P658" s="170"/>
      <c r="Q658" s="170"/>
      <c r="R658" s="170"/>
      <c r="S658" s="170"/>
      <c r="T658" s="170"/>
      <c r="U658" s="170"/>
      <c r="V658" s="170"/>
      <c r="W658" s="170">
        <v>68029339</v>
      </c>
    </row>
    <row r="659" spans="1:23" x14ac:dyDescent="0.25">
      <c r="A659" s="169">
        <f t="shared" si="29"/>
        <v>1137222479</v>
      </c>
      <c r="B659" s="168">
        <f t="shared" si="30"/>
        <v>0</v>
      </c>
      <c r="C659" s="168">
        <f t="shared" si="31"/>
        <v>11773773</v>
      </c>
      <c r="E659" s="171">
        <v>1137222479</v>
      </c>
      <c r="F659" s="170"/>
      <c r="G659" s="170"/>
      <c r="H659" s="170"/>
      <c r="I659" s="170"/>
      <c r="J659" s="170"/>
      <c r="K659" s="170"/>
      <c r="L659" s="170"/>
      <c r="M659" s="170">
        <v>11773773</v>
      </c>
      <c r="N659" s="170"/>
      <c r="O659" s="170"/>
      <c r="P659" s="170"/>
      <c r="Q659" s="170"/>
      <c r="R659" s="170"/>
      <c r="S659" s="170"/>
      <c r="T659" s="170"/>
      <c r="U659" s="170"/>
      <c r="V659" s="170"/>
      <c r="W659" s="170">
        <v>11773773</v>
      </c>
    </row>
    <row r="660" spans="1:23" x14ac:dyDescent="0.25">
      <c r="A660" s="169">
        <f t="shared" si="29"/>
        <v>1143325884</v>
      </c>
      <c r="B660" s="168">
        <f t="shared" si="30"/>
        <v>0</v>
      </c>
      <c r="C660" s="168">
        <f t="shared" si="31"/>
        <v>26670740</v>
      </c>
      <c r="E660" s="171">
        <v>1143325884</v>
      </c>
      <c r="F660" s="170"/>
      <c r="G660" s="170"/>
      <c r="H660" s="170"/>
      <c r="I660" s="170"/>
      <c r="J660" s="170"/>
      <c r="K660" s="170"/>
      <c r="L660" s="170"/>
      <c r="M660" s="170"/>
      <c r="N660" s="170"/>
      <c r="O660" s="170"/>
      <c r="P660" s="170"/>
      <c r="Q660" s="170"/>
      <c r="R660" s="170">
        <v>26670740</v>
      </c>
      <c r="S660" s="170"/>
      <c r="T660" s="170"/>
      <c r="U660" s="170"/>
      <c r="V660" s="170"/>
      <c r="W660" s="170">
        <v>26670740</v>
      </c>
    </row>
    <row r="661" spans="1:23" x14ac:dyDescent="0.25">
      <c r="A661" s="169">
        <f t="shared" si="29"/>
        <v>1143335203</v>
      </c>
      <c r="B661" s="168">
        <f t="shared" si="30"/>
        <v>0</v>
      </c>
      <c r="C661" s="168">
        <f t="shared" si="31"/>
        <v>2841762</v>
      </c>
      <c r="E661" s="171">
        <v>1143335203</v>
      </c>
      <c r="F661" s="170"/>
      <c r="G661" s="170"/>
      <c r="H661" s="170"/>
      <c r="I661" s="170"/>
      <c r="J661" s="170"/>
      <c r="K661" s="170"/>
      <c r="L661" s="170"/>
      <c r="M661" s="170">
        <v>2841762</v>
      </c>
      <c r="N661" s="170"/>
      <c r="O661" s="170"/>
      <c r="P661" s="170"/>
      <c r="Q661" s="170"/>
      <c r="R661" s="170"/>
      <c r="S661" s="170"/>
      <c r="T661" s="170"/>
      <c r="U661" s="170"/>
      <c r="V661" s="170"/>
      <c r="W661" s="170">
        <v>2841762</v>
      </c>
    </row>
    <row r="662" spans="1:23" x14ac:dyDescent="0.25">
      <c r="A662" s="169">
        <f t="shared" si="29"/>
        <v>1143340142</v>
      </c>
      <c r="B662" s="168">
        <f t="shared" si="30"/>
        <v>0</v>
      </c>
      <c r="C662" s="168">
        <f t="shared" si="31"/>
        <v>5501256</v>
      </c>
      <c r="E662" s="171">
        <v>1143340142</v>
      </c>
      <c r="F662" s="170"/>
      <c r="G662" s="170"/>
      <c r="H662" s="170"/>
      <c r="I662" s="170"/>
      <c r="J662" s="170"/>
      <c r="K662" s="170"/>
      <c r="L662" s="170"/>
      <c r="M662" s="170">
        <v>5501256</v>
      </c>
      <c r="N662" s="170"/>
      <c r="O662" s="170"/>
      <c r="P662" s="170"/>
      <c r="Q662" s="170"/>
      <c r="R662" s="170"/>
      <c r="S662" s="170"/>
      <c r="T662" s="170"/>
      <c r="U662" s="170"/>
      <c r="V662" s="170"/>
      <c r="W662" s="170">
        <v>5501256</v>
      </c>
    </row>
    <row r="663" spans="1:23" x14ac:dyDescent="0.25">
      <c r="A663" s="169">
        <f t="shared" si="29"/>
        <v>1143343786</v>
      </c>
      <c r="B663" s="168">
        <f t="shared" si="30"/>
        <v>0</v>
      </c>
      <c r="C663" s="168">
        <f t="shared" si="31"/>
        <v>909573.87</v>
      </c>
      <c r="E663" s="171">
        <v>1143343786</v>
      </c>
      <c r="F663" s="170"/>
      <c r="G663" s="170"/>
      <c r="H663" s="170"/>
      <c r="I663" s="170"/>
      <c r="J663" s="170"/>
      <c r="K663" s="170"/>
      <c r="L663" s="170"/>
      <c r="M663" s="170"/>
      <c r="N663" s="170"/>
      <c r="O663" s="170"/>
      <c r="P663" s="170"/>
      <c r="Q663" s="170">
        <v>909573.87</v>
      </c>
      <c r="R663" s="170"/>
      <c r="S663" s="170"/>
      <c r="T663" s="170"/>
      <c r="U663" s="170"/>
      <c r="V663" s="170"/>
      <c r="W663" s="170">
        <v>909573.87</v>
      </c>
    </row>
    <row r="664" spans="1:23" x14ac:dyDescent="0.25">
      <c r="A664" s="169">
        <f t="shared" si="29"/>
        <v>1143368516</v>
      </c>
      <c r="B664" s="168">
        <f t="shared" si="30"/>
        <v>0</v>
      </c>
      <c r="C664" s="168">
        <f t="shared" si="31"/>
        <v>57191</v>
      </c>
      <c r="E664" s="171">
        <v>1143368516</v>
      </c>
      <c r="F664" s="170"/>
      <c r="G664" s="170"/>
      <c r="H664" s="170"/>
      <c r="I664" s="170"/>
      <c r="J664" s="170"/>
      <c r="K664" s="170"/>
      <c r="L664" s="170"/>
      <c r="M664" s="170">
        <v>57191</v>
      </c>
      <c r="N664" s="170"/>
      <c r="O664" s="170"/>
      <c r="P664" s="170"/>
      <c r="Q664" s="170"/>
      <c r="R664" s="170"/>
      <c r="S664" s="170"/>
      <c r="T664" s="170"/>
      <c r="U664" s="170"/>
      <c r="V664" s="170"/>
      <c r="W664" s="170">
        <v>57191</v>
      </c>
    </row>
    <row r="665" spans="1:23" x14ac:dyDescent="0.25">
      <c r="A665" s="169">
        <f t="shared" si="29"/>
        <v>1143370310</v>
      </c>
      <c r="B665" s="168">
        <f t="shared" si="30"/>
        <v>0</v>
      </c>
      <c r="C665" s="168">
        <f t="shared" si="31"/>
        <v>4706506</v>
      </c>
      <c r="E665" s="171">
        <v>1143370310</v>
      </c>
      <c r="F665" s="170"/>
      <c r="G665" s="170"/>
      <c r="H665" s="170"/>
      <c r="I665" s="170"/>
      <c r="J665" s="170"/>
      <c r="K665" s="170"/>
      <c r="L665" s="170"/>
      <c r="M665" s="170">
        <v>4169523</v>
      </c>
      <c r="N665" s="170"/>
      <c r="O665" s="170"/>
      <c r="P665" s="170"/>
      <c r="Q665" s="170"/>
      <c r="R665" s="170">
        <v>536983</v>
      </c>
      <c r="S665" s="170"/>
      <c r="T665" s="170"/>
      <c r="U665" s="170"/>
      <c r="V665" s="170"/>
      <c r="W665" s="170">
        <v>4706506</v>
      </c>
    </row>
    <row r="666" spans="1:23" x14ac:dyDescent="0.25">
      <c r="A666" s="169">
        <f t="shared" si="29"/>
        <v>1143378585</v>
      </c>
      <c r="B666" s="168">
        <f t="shared" si="30"/>
        <v>0</v>
      </c>
      <c r="C666" s="168">
        <f t="shared" si="31"/>
        <v>8957949</v>
      </c>
      <c r="E666" s="171">
        <v>1143378585</v>
      </c>
      <c r="F666" s="170"/>
      <c r="G666" s="170"/>
      <c r="H666" s="170"/>
      <c r="I666" s="170"/>
      <c r="J666" s="170"/>
      <c r="K666" s="170"/>
      <c r="L666" s="170"/>
      <c r="M666" s="170">
        <v>8957949</v>
      </c>
      <c r="N666" s="170"/>
      <c r="O666" s="170"/>
      <c r="P666" s="170"/>
      <c r="Q666" s="170"/>
      <c r="R666" s="170"/>
      <c r="S666" s="170"/>
      <c r="T666" s="170"/>
      <c r="U666" s="170"/>
      <c r="V666" s="170"/>
      <c r="W666" s="170">
        <v>8957949</v>
      </c>
    </row>
    <row r="667" spans="1:23" x14ac:dyDescent="0.25">
      <c r="A667" s="169">
        <f t="shared" si="29"/>
        <v>1143401339</v>
      </c>
      <c r="B667" s="168">
        <f t="shared" si="30"/>
        <v>0</v>
      </c>
      <c r="C667" s="168">
        <f t="shared" si="31"/>
        <v>3041289</v>
      </c>
      <c r="E667" s="171">
        <v>1143401339</v>
      </c>
      <c r="F667" s="170"/>
      <c r="G667" s="170"/>
      <c r="H667" s="170"/>
      <c r="I667" s="170"/>
      <c r="J667" s="170"/>
      <c r="K667" s="170"/>
      <c r="L667" s="170"/>
      <c r="M667" s="170">
        <v>3041289</v>
      </c>
      <c r="N667" s="170"/>
      <c r="O667" s="170"/>
      <c r="P667" s="170"/>
      <c r="Q667" s="170"/>
      <c r="R667" s="170"/>
      <c r="S667" s="170"/>
      <c r="T667" s="170"/>
      <c r="U667" s="170"/>
      <c r="V667" s="170"/>
      <c r="W667" s="170">
        <v>3041289</v>
      </c>
    </row>
    <row r="668" spans="1:23" x14ac:dyDescent="0.25">
      <c r="A668" s="169" t="str">
        <f t="shared" si="29"/>
        <v>(en blanco)</v>
      </c>
      <c r="B668" s="168">
        <f t="shared" si="30"/>
        <v>0</v>
      </c>
      <c r="C668" s="168">
        <f t="shared" si="31"/>
        <v>0</v>
      </c>
      <c r="E668" s="171" t="s">
        <v>1910</v>
      </c>
      <c r="F668" s="170"/>
      <c r="G668" s="170"/>
      <c r="H668" s="170"/>
      <c r="I668" s="170"/>
      <c r="J668" s="170"/>
      <c r="K668" s="170"/>
      <c r="L668" s="170"/>
      <c r="M668" s="170"/>
      <c r="N668" s="170"/>
      <c r="O668" s="170"/>
      <c r="P668" s="170"/>
      <c r="Q668" s="170"/>
      <c r="R668" s="170"/>
      <c r="S668" s="170"/>
      <c r="T668" s="170"/>
      <c r="U668" s="170"/>
      <c r="V668" s="170">
        <v>0</v>
      </c>
      <c r="W668" s="170">
        <v>0</v>
      </c>
    </row>
    <row r="669" spans="1:23" x14ac:dyDescent="0.25">
      <c r="A669" s="169"/>
      <c r="B669" s="168"/>
      <c r="C669" s="168"/>
      <c r="E669" s="171" t="s">
        <v>1863</v>
      </c>
      <c r="F669" s="170">
        <v>1665144456</v>
      </c>
      <c r="G669" s="170">
        <v>599097416</v>
      </c>
      <c r="H669" s="170">
        <v>33774916</v>
      </c>
      <c r="I669" s="170">
        <v>1211741581</v>
      </c>
      <c r="J669" s="170">
        <v>61459964</v>
      </c>
      <c r="K669" s="170">
        <v>163354666.32999998</v>
      </c>
      <c r="L669" s="170">
        <v>141098645</v>
      </c>
      <c r="M669" s="170">
        <v>9142068559.9099998</v>
      </c>
      <c r="N669" s="170">
        <v>14031461</v>
      </c>
      <c r="O669" s="170">
        <v>29937673</v>
      </c>
      <c r="P669" s="170">
        <v>32856379</v>
      </c>
      <c r="Q669" s="170">
        <v>21143721.870000001</v>
      </c>
      <c r="R669" s="170">
        <v>1520311788.3099999</v>
      </c>
      <c r="S669" s="170">
        <v>1487143</v>
      </c>
      <c r="T669" s="170">
        <v>192799</v>
      </c>
      <c r="U669" s="170">
        <v>32022366</v>
      </c>
      <c r="V669" s="170">
        <v>0</v>
      </c>
      <c r="W669" s="170">
        <v>14669723535.420002</v>
      </c>
    </row>
    <row r="670" spans="1:23" x14ac:dyDescent="0.25">
      <c r="A670" s="169"/>
      <c r="B670" s="168"/>
      <c r="C670" s="168"/>
    </row>
    <row r="671" spans="1:23" x14ac:dyDescent="0.25">
      <c r="A671" s="169"/>
      <c r="B671" s="168"/>
      <c r="C671" s="168"/>
    </row>
    <row r="672" spans="1:23" x14ac:dyDescent="0.25">
      <c r="A672" s="169"/>
      <c r="B672" s="168"/>
      <c r="C672" s="168"/>
    </row>
    <row r="673" spans="1:3" x14ac:dyDescent="0.25">
      <c r="A673" s="169"/>
      <c r="B673" s="168"/>
      <c r="C673" s="168"/>
    </row>
    <row r="674" spans="1:3" x14ac:dyDescent="0.25">
      <c r="A674" s="169"/>
      <c r="B674" s="168"/>
      <c r="C674" s="168"/>
    </row>
    <row r="675" spans="1:3" x14ac:dyDescent="0.25">
      <c r="A675" s="169"/>
      <c r="B675" s="168"/>
      <c r="C675" s="168"/>
    </row>
    <row r="676" spans="1:3" x14ac:dyDescent="0.25">
      <c r="A676" s="169"/>
      <c r="B676" s="168"/>
      <c r="C676" s="168"/>
    </row>
    <row r="677" spans="1:3" x14ac:dyDescent="0.25">
      <c r="A677" s="169"/>
      <c r="B677" s="168"/>
      <c r="C677" s="168"/>
    </row>
    <row r="678" spans="1:3" x14ac:dyDescent="0.25">
      <c r="A678" s="169"/>
      <c r="B678" s="168"/>
      <c r="C678" s="168"/>
    </row>
    <row r="679" spans="1:3" x14ac:dyDescent="0.25">
      <c r="A679" s="169"/>
      <c r="B679" s="168"/>
      <c r="C679" s="168"/>
    </row>
    <row r="680" spans="1:3" x14ac:dyDescent="0.25">
      <c r="A680" s="169"/>
      <c r="B680" s="168"/>
      <c r="C680" s="168"/>
    </row>
    <row r="681" spans="1:3" x14ac:dyDescent="0.25">
      <c r="A681" s="169"/>
      <c r="B681" s="168"/>
      <c r="C681" s="168"/>
    </row>
    <row r="682" spans="1:3" x14ac:dyDescent="0.25">
      <c r="A682" s="169"/>
      <c r="B682" s="168"/>
      <c r="C682" s="168"/>
    </row>
    <row r="683" spans="1:3" x14ac:dyDescent="0.25">
      <c r="A683" s="169"/>
      <c r="B683" s="168"/>
      <c r="C683" s="168"/>
    </row>
    <row r="684" spans="1:3" x14ac:dyDescent="0.25">
      <c r="A684" s="169"/>
      <c r="B684" s="168"/>
      <c r="C684" s="168"/>
    </row>
    <row r="685" spans="1:3" x14ac:dyDescent="0.25">
      <c r="A685" s="169"/>
      <c r="B685" s="168"/>
      <c r="C685" s="168"/>
    </row>
    <row r="686" spans="1:3" x14ac:dyDescent="0.25">
      <c r="A686" s="169"/>
      <c r="B686" s="168"/>
      <c r="C686" s="168"/>
    </row>
    <row r="687" spans="1:3" x14ac:dyDescent="0.25">
      <c r="A687" s="169"/>
      <c r="B687" s="168"/>
      <c r="C687" s="168"/>
    </row>
    <row r="688" spans="1:3" x14ac:dyDescent="0.25">
      <c r="A688" s="169"/>
      <c r="B688" s="168"/>
      <c r="C688" s="168"/>
    </row>
    <row r="689" spans="1:3" x14ac:dyDescent="0.25">
      <c r="A689" s="169"/>
      <c r="B689" s="168"/>
      <c r="C689" s="168"/>
    </row>
    <row r="690" spans="1:3" x14ac:dyDescent="0.25">
      <c r="A690" s="169"/>
      <c r="B690" s="168"/>
      <c r="C690" s="168"/>
    </row>
    <row r="691" spans="1:3" x14ac:dyDescent="0.25">
      <c r="A691" s="169"/>
      <c r="B691" s="168"/>
      <c r="C691" s="168"/>
    </row>
    <row r="692" spans="1:3" x14ac:dyDescent="0.25">
      <c r="A692" s="169"/>
      <c r="B692" s="168"/>
      <c r="C692" s="168"/>
    </row>
    <row r="693" spans="1:3" x14ac:dyDescent="0.25">
      <c r="A693" s="169"/>
      <c r="B693" s="168"/>
      <c r="C693" s="168"/>
    </row>
    <row r="694" spans="1:3" x14ac:dyDescent="0.25">
      <c r="A694" s="169"/>
      <c r="B694" s="168"/>
      <c r="C694" s="168"/>
    </row>
    <row r="695" spans="1:3" x14ac:dyDescent="0.25">
      <c r="A695" s="169"/>
      <c r="B695" s="168"/>
      <c r="C695" s="168"/>
    </row>
    <row r="696" spans="1:3" x14ac:dyDescent="0.25">
      <c r="A696" s="169"/>
      <c r="B696" s="168"/>
      <c r="C696" s="168"/>
    </row>
    <row r="697" spans="1:3" x14ac:dyDescent="0.25">
      <c r="A697" s="169"/>
      <c r="B697" s="168"/>
      <c r="C697" s="168"/>
    </row>
    <row r="698" spans="1:3" x14ac:dyDescent="0.25">
      <c r="A698" s="169"/>
      <c r="B698" s="168"/>
      <c r="C698" s="168"/>
    </row>
    <row r="699" spans="1:3" x14ac:dyDescent="0.25">
      <c r="A699" s="169"/>
      <c r="B699" s="168"/>
      <c r="C699" s="168"/>
    </row>
    <row r="700" spans="1:3" x14ac:dyDescent="0.25">
      <c r="A700" s="169"/>
      <c r="B700" s="168"/>
      <c r="C700" s="168"/>
    </row>
    <row r="701" spans="1:3" x14ac:dyDescent="0.25">
      <c r="A701" s="169"/>
      <c r="B701" s="168"/>
      <c r="C701" s="168"/>
    </row>
    <row r="702" spans="1:3" x14ac:dyDescent="0.25">
      <c r="A702" s="169"/>
      <c r="B702" s="168"/>
      <c r="C702" s="168"/>
    </row>
    <row r="703" spans="1:3" x14ac:dyDescent="0.25">
      <c r="A703" s="169"/>
      <c r="B703" s="168"/>
      <c r="C703" s="168"/>
    </row>
    <row r="704" spans="1:3" x14ac:dyDescent="0.25">
      <c r="A704" s="169"/>
      <c r="B704" s="168"/>
      <c r="C704" s="168"/>
    </row>
    <row r="705" spans="1:3" x14ac:dyDescent="0.25">
      <c r="A705" s="169"/>
      <c r="B705" s="168"/>
      <c r="C705" s="168"/>
    </row>
    <row r="706" spans="1:3" x14ac:dyDescent="0.25">
      <c r="A706" s="169"/>
      <c r="B706" s="168"/>
      <c r="C706" s="168"/>
    </row>
    <row r="707" spans="1:3" x14ac:dyDescent="0.25">
      <c r="A707" s="169"/>
      <c r="B707" s="168"/>
      <c r="C707" s="168"/>
    </row>
    <row r="708" spans="1:3" x14ac:dyDescent="0.25">
      <c r="A708" s="169"/>
      <c r="B708" s="168"/>
      <c r="C708" s="168"/>
    </row>
    <row r="709" spans="1:3" x14ac:dyDescent="0.25">
      <c r="A709" s="169"/>
      <c r="B709" s="168"/>
      <c r="C709" s="168"/>
    </row>
    <row r="710" spans="1:3" x14ac:dyDescent="0.25">
      <c r="A710" s="169"/>
      <c r="B710" s="168"/>
      <c r="C710" s="168"/>
    </row>
    <row r="711" spans="1:3" x14ac:dyDescent="0.25">
      <c r="A711" s="169"/>
      <c r="B711" s="168"/>
      <c r="C711" s="168"/>
    </row>
    <row r="712" spans="1:3" x14ac:dyDescent="0.25">
      <c r="A712" s="169"/>
      <c r="B712" s="168"/>
      <c r="C712" s="168"/>
    </row>
    <row r="713" spans="1:3" x14ac:dyDescent="0.25">
      <c r="A713" s="169"/>
      <c r="B713" s="168"/>
      <c r="C713" s="168"/>
    </row>
    <row r="714" spans="1:3" x14ac:dyDescent="0.25">
      <c r="A714" s="169"/>
      <c r="B714" s="168"/>
      <c r="C714" s="168"/>
    </row>
    <row r="715" spans="1:3" x14ac:dyDescent="0.25">
      <c r="A715" s="169"/>
      <c r="B715" s="168"/>
      <c r="C715" s="168"/>
    </row>
    <row r="716" spans="1:3" x14ac:dyDescent="0.25">
      <c r="A716" s="169"/>
      <c r="B716" s="168"/>
      <c r="C716" s="168"/>
    </row>
    <row r="717" spans="1:3" x14ac:dyDescent="0.25">
      <c r="A717" s="169"/>
      <c r="B717" s="168"/>
      <c r="C717" s="168"/>
    </row>
    <row r="718" spans="1:3" x14ac:dyDescent="0.25">
      <c r="A718" s="169"/>
      <c r="B718" s="168"/>
      <c r="C718" s="168"/>
    </row>
    <row r="719" spans="1:3" x14ac:dyDescent="0.25">
      <c r="A719" s="169"/>
      <c r="B719" s="168"/>
      <c r="C719" s="168"/>
    </row>
    <row r="720" spans="1:3" x14ac:dyDescent="0.25">
      <c r="A720" s="169"/>
      <c r="B720" s="168"/>
      <c r="C720" s="168"/>
    </row>
    <row r="721" spans="1:3" x14ac:dyDescent="0.25">
      <c r="A721" s="169"/>
      <c r="B721" s="168"/>
      <c r="C721" s="168"/>
    </row>
    <row r="722" spans="1:3" x14ac:dyDescent="0.25">
      <c r="A722" s="169"/>
      <c r="B722" s="168"/>
      <c r="C722" s="168"/>
    </row>
    <row r="723" spans="1:3" x14ac:dyDescent="0.25">
      <c r="A723" s="169"/>
      <c r="B723" s="168"/>
      <c r="C723" s="168"/>
    </row>
    <row r="724" spans="1:3" x14ac:dyDescent="0.25">
      <c r="A724" s="169"/>
      <c r="B724" s="168"/>
      <c r="C724" s="168"/>
    </row>
    <row r="725" spans="1:3" x14ac:dyDescent="0.25">
      <c r="A725" s="169"/>
      <c r="B725" s="168"/>
      <c r="C725" s="168"/>
    </row>
    <row r="726" spans="1:3" x14ac:dyDescent="0.25">
      <c r="A726" s="169"/>
      <c r="B726" s="168"/>
      <c r="C726" s="168"/>
    </row>
    <row r="727" spans="1:3" x14ac:dyDescent="0.25">
      <c r="A727" s="169"/>
      <c r="B727" s="168"/>
      <c r="C727" s="168"/>
    </row>
    <row r="728" spans="1:3" x14ac:dyDescent="0.25">
      <c r="A728" s="169"/>
      <c r="B728" s="168"/>
      <c r="C728" s="168"/>
    </row>
    <row r="729" spans="1:3" x14ac:dyDescent="0.25">
      <c r="A729" s="169"/>
      <c r="B729" s="168"/>
      <c r="C729" s="168"/>
    </row>
    <row r="730" spans="1:3" x14ac:dyDescent="0.25">
      <c r="A730" s="169"/>
      <c r="B730" s="168"/>
      <c r="C730" s="168"/>
    </row>
    <row r="731" spans="1:3" x14ac:dyDescent="0.25">
      <c r="A731" s="169"/>
      <c r="B731" s="168"/>
      <c r="C731" s="168"/>
    </row>
    <row r="732" spans="1:3" x14ac:dyDescent="0.25">
      <c r="A732" s="169"/>
      <c r="B732" s="168"/>
      <c r="C732" s="168"/>
    </row>
    <row r="733" spans="1:3" x14ac:dyDescent="0.25">
      <c r="A733" s="169"/>
      <c r="B733" s="168"/>
      <c r="C733" s="168"/>
    </row>
    <row r="734" spans="1:3" x14ac:dyDescent="0.25">
      <c r="A734" s="169"/>
      <c r="B734" s="168"/>
      <c r="C734" s="168"/>
    </row>
    <row r="735" spans="1:3" x14ac:dyDescent="0.25">
      <c r="A735" s="169"/>
      <c r="B735" s="168"/>
      <c r="C735" s="168"/>
    </row>
    <row r="736" spans="1:3" x14ac:dyDescent="0.25">
      <c r="A736" s="169"/>
      <c r="B736" s="168"/>
      <c r="C736" s="168"/>
    </row>
    <row r="737" spans="1:3" x14ac:dyDescent="0.25">
      <c r="A737" s="169"/>
      <c r="B737" s="168"/>
      <c r="C737" s="168"/>
    </row>
    <row r="738" spans="1:3" x14ac:dyDescent="0.25">
      <c r="A738" s="169"/>
      <c r="B738" s="168"/>
      <c r="C738" s="168"/>
    </row>
    <row r="739" spans="1:3" x14ac:dyDescent="0.25">
      <c r="A739" s="169"/>
      <c r="B739" s="168"/>
      <c r="C739" s="168"/>
    </row>
    <row r="740" spans="1:3" x14ac:dyDescent="0.25">
      <c r="A740" s="169"/>
      <c r="B740" s="168"/>
      <c r="C740" s="168"/>
    </row>
    <row r="741" spans="1:3" x14ac:dyDescent="0.25">
      <c r="A741" s="169"/>
      <c r="B741" s="168"/>
      <c r="C741" s="168"/>
    </row>
    <row r="742" spans="1:3" x14ac:dyDescent="0.25">
      <c r="A742" s="169"/>
      <c r="B742" s="168"/>
      <c r="C742" s="168"/>
    </row>
    <row r="743" spans="1:3" x14ac:dyDescent="0.25">
      <c r="A743" s="169"/>
      <c r="B743" s="168"/>
      <c r="C743" s="168"/>
    </row>
    <row r="744" spans="1:3" x14ac:dyDescent="0.25">
      <c r="A744" s="169"/>
      <c r="B744" s="168"/>
      <c r="C744" s="168"/>
    </row>
    <row r="745" spans="1:3" x14ac:dyDescent="0.25">
      <c r="A745" s="169"/>
      <c r="B745" s="168"/>
      <c r="C745" s="168"/>
    </row>
    <row r="746" spans="1:3" x14ac:dyDescent="0.25">
      <c r="A746" s="169"/>
      <c r="B746" s="168"/>
      <c r="C746" s="168"/>
    </row>
    <row r="747" spans="1:3" x14ac:dyDescent="0.25">
      <c r="A747" s="169"/>
      <c r="B747" s="168"/>
      <c r="C747" s="168"/>
    </row>
    <row r="748" spans="1:3" x14ac:dyDescent="0.25">
      <c r="A748" s="169"/>
      <c r="B748" s="168"/>
      <c r="C748" s="168"/>
    </row>
    <row r="749" spans="1:3" x14ac:dyDescent="0.25">
      <c r="A749" s="169"/>
      <c r="B749" s="168"/>
      <c r="C749" s="168"/>
    </row>
    <row r="750" spans="1:3" x14ac:dyDescent="0.25">
      <c r="A750" s="169"/>
      <c r="B750" s="168"/>
      <c r="C750" s="168"/>
    </row>
    <row r="751" spans="1:3" x14ac:dyDescent="0.25">
      <c r="A751" s="169"/>
      <c r="B751" s="168"/>
      <c r="C751" s="168"/>
    </row>
    <row r="752" spans="1:3" x14ac:dyDescent="0.25">
      <c r="A752" s="169"/>
      <c r="B752" s="168"/>
      <c r="C752" s="168"/>
    </row>
    <row r="753" spans="1:3" x14ac:dyDescent="0.25">
      <c r="A753" s="169"/>
      <c r="B753" s="168"/>
      <c r="C753" s="168"/>
    </row>
    <row r="754" spans="1:3" x14ac:dyDescent="0.25">
      <c r="A754" s="169"/>
      <c r="B754" s="168"/>
      <c r="C754" s="168"/>
    </row>
    <row r="755" spans="1:3" x14ac:dyDescent="0.25">
      <c r="A755" s="169"/>
      <c r="B755" s="168"/>
      <c r="C755" s="168"/>
    </row>
    <row r="756" spans="1:3" x14ac:dyDescent="0.25">
      <c r="A756" s="169"/>
      <c r="B756" s="168"/>
      <c r="C756" s="168"/>
    </row>
    <row r="757" spans="1:3" x14ac:dyDescent="0.25">
      <c r="A757" s="169"/>
      <c r="B757" s="168"/>
      <c r="C757" s="168"/>
    </row>
    <row r="758" spans="1:3" x14ac:dyDescent="0.25">
      <c r="A758" s="169"/>
      <c r="B758" s="168"/>
      <c r="C758" s="168"/>
    </row>
    <row r="759" spans="1:3" x14ac:dyDescent="0.25">
      <c r="A759" s="169"/>
      <c r="B759" s="168"/>
      <c r="C759" s="168"/>
    </row>
    <row r="760" spans="1:3" x14ac:dyDescent="0.25">
      <c r="A760" s="169"/>
      <c r="B760" s="168"/>
      <c r="C760" s="168"/>
    </row>
    <row r="761" spans="1:3" x14ac:dyDescent="0.25">
      <c r="A761" s="169"/>
      <c r="B761" s="168"/>
      <c r="C761" s="168"/>
    </row>
    <row r="762" spans="1:3" x14ac:dyDescent="0.25">
      <c r="A762" s="169"/>
      <c r="B762" s="168"/>
      <c r="C762" s="168"/>
    </row>
    <row r="763" spans="1:3" x14ac:dyDescent="0.25">
      <c r="A763" s="169"/>
      <c r="B763" s="168"/>
      <c r="C763" s="168"/>
    </row>
    <row r="764" spans="1:3" x14ac:dyDescent="0.25">
      <c r="A764" s="169"/>
      <c r="B764" s="168"/>
      <c r="C764" s="168"/>
    </row>
    <row r="765" spans="1:3" x14ac:dyDescent="0.25">
      <c r="A765" s="169"/>
      <c r="B765" s="168"/>
      <c r="C765" s="168"/>
    </row>
    <row r="766" spans="1:3" x14ac:dyDescent="0.25">
      <c r="A766" s="169"/>
      <c r="B766" s="168"/>
      <c r="C766" s="168"/>
    </row>
    <row r="767" spans="1:3" x14ac:dyDescent="0.25">
      <c r="A767" s="169"/>
      <c r="B767" s="168"/>
      <c r="C767" s="168"/>
    </row>
    <row r="768" spans="1:3" x14ac:dyDescent="0.25">
      <c r="A768" s="169"/>
      <c r="B768" s="168"/>
      <c r="C768" s="168"/>
    </row>
    <row r="769" spans="1:3" x14ac:dyDescent="0.25">
      <c r="A769" s="169"/>
      <c r="B769" s="168"/>
      <c r="C769" s="168"/>
    </row>
    <row r="770" spans="1:3" x14ac:dyDescent="0.25">
      <c r="A770" s="169"/>
      <c r="B770" s="168"/>
      <c r="C770" s="168"/>
    </row>
    <row r="771" spans="1:3" x14ac:dyDescent="0.25">
      <c r="A771" s="169"/>
      <c r="B771" s="168"/>
      <c r="C771" s="168"/>
    </row>
    <row r="772" spans="1:3" x14ac:dyDescent="0.25">
      <c r="A772" s="169"/>
      <c r="B772" s="168"/>
      <c r="C772" s="168"/>
    </row>
    <row r="773" spans="1:3" x14ac:dyDescent="0.25">
      <c r="A773" s="169"/>
      <c r="B773" s="168"/>
      <c r="C773" s="168"/>
    </row>
    <row r="774" spans="1:3" x14ac:dyDescent="0.25">
      <c r="A774" s="169"/>
      <c r="B774" s="168"/>
      <c r="C774" s="168"/>
    </row>
    <row r="775" spans="1:3" x14ac:dyDescent="0.25">
      <c r="A775" s="169"/>
      <c r="B775" s="168"/>
      <c r="C775" s="168"/>
    </row>
    <row r="776" spans="1:3" x14ac:dyDescent="0.25">
      <c r="A776" s="169"/>
      <c r="B776" s="168"/>
      <c r="C776" s="168"/>
    </row>
    <row r="777" spans="1:3" x14ac:dyDescent="0.25">
      <c r="A777" s="169"/>
      <c r="B777" s="168"/>
      <c r="C777" s="168"/>
    </row>
    <row r="778" spans="1:3" x14ac:dyDescent="0.25">
      <c r="A778" s="169"/>
      <c r="B778" s="168"/>
      <c r="C778" s="168"/>
    </row>
    <row r="779" spans="1:3" x14ac:dyDescent="0.25">
      <c r="A779" s="169"/>
      <c r="B779" s="168"/>
      <c r="C779" s="168"/>
    </row>
    <row r="780" spans="1:3" x14ac:dyDescent="0.25">
      <c r="A780" s="169"/>
      <c r="B780" s="168"/>
      <c r="C780" s="168"/>
    </row>
    <row r="781" spans="1:3" x14ac:dyDescent="0.25">
      <c r="A781" s="169"/>
      <c r="B781" s="168"/>
      <c r="C781" s="168"/>
    </row>
    <row r="782" spans="1:3" x14ac:dyDescent="0.25">
      <c r="A782" s="169"/>
      <c r="B782" s="168"/>
      <c r="C782" s="168"/>
    </row>
    <row r="783" spans="1:3" x14ac:dyDescent="0.25">
      <c r="A783" s="169"/>
      <c r="B783" s="168"/>
      <c r="C783" s="168"/>
    </row>
    <row r="784" spans="1:3" x14ac:dyDescent="0.25">
      <c r="A784" s="169"/>
      <c r="B784" s="168"/>
      <c r="C784" s="168"/>
    </row>
    <row r="785" spans="1:3" x14ac:dyDescent="0.25">
      <c r="A785" s="169"/>
      <c r="B785" s="168"/>
      <c r="C785" s="168"/>
    </row>
    <row r="786" spans="1:3" x14ac:dyDescent="0.25">
      <c r="A786" s="169"/>
      <c r="B786" s="168"/>
      <c r="C786" s="168"/>
    </row>
    <row r="787" spans="1:3" x14ac:dyDescent="0.25">
      <c r="A787" s="169"/>
      <c r="B787" s="168"/>
      <c r="C787" s="168"/>
    </row>
    <row r="788" spans="1:3" x14ac:dyDescent="0.25">
      <c r="A788" s="169"/>
      <c r="B788" s="168"/>
      <c r="C788" s="168"/>
    </row>
    <row r="789" spans="1:3" x14ac:dyDescent="0.25">
      <c r="A789" s="169"/>
      <c r="B789" s="168"/>
      <c r="C789" s="168"/>
    </row>
    <row r="790" spans="1:3" x14ac:dyDescent="0.25">
      <c r="A790" s="169"/>
      <c r="B790" s="168"/>
      <c r="C790" s="168"/>
    </row>
    <row r="791" spans="1:3" x14ac:dyDescent="0.25">
      <c r="A791" s="169"/>
      <c r="B791" s="168"/>
      <c r="C791" s="168"/>
    </row>
    <row r="792" spans="1:3" x14ac:dyDescent="0.25">
      <c r="A792" s="169"/>
      <c r="B792" s="168"/>
      <c r="C792" s="168"/>
    </row>
    <row r="793" spans="1:3" x14ac:dyDescent="0.25">
      <c r="A793" s="169"/>
      <c r="B793" s="168"/>
      <c r="C793" s="168"/>
    </row>
    <row r="794" spans="1:3" x14ac:dyDescent="0.25">
      <c r="A794" s="169"/>
      <c r="B794" s="168"/>
      <c r="C794" s="168"/>
    </row>
    <row r="795" spans="1:3" x14ac:dyDescent="0.25">
      <c r="A795" s="169"/>
      <c r="B795" s="168"/>
      <c r="C795" s="168"/>
    </row>
    <row r="796" spans="1:3" x14ac:dyDescent="0.25">
      <c r="A796" s="169"/>
      <c r="B796" s="168"/>
      <c r="C796" s="168"/>
    </row>
    <row r="797" spans="1:3" x14ac:dyDescent="0.25">
      <c r="A797" s="169"/>
      <c r="B797" s="168"/>
      <c r="C797" s="168"/>
    </row>
    <row r="798" spans="1:3" x14ac:dyDescent="0.25">
      <c r="A798" s="169"/>
      <c r="B798" s="168"/>
      <c r="C798" s="168"/>
    </row>
    <row r="799" spans="1:3" x14ac:dyDescent="0.25">
      <c r="A799" s="169"/>
      <c r="B799" s="168"/>
      <c r="C799" s="168"/>
    </row>
    <row r="800" spans="1:3" x14ac:dyDescent="0.25">
      <c r="A800" s="169"/>
      <c r="B800" s="168"/>
      <c r="C800" s="168"/>
    </row>
    <row r="801" spans="1:3" x14ac:dyDescent="0.25">
      <c r="A801" s="169"/>
      <c r="B801" s="168"/>
      <c r="C801" s="168"/>
    </row>
    <row r="802" spans="1:3" x14ac:dyDescent="0.25">
      <c r="A802" s="169"/>
      <c r="B802" s="168"/>
      <c r="C802" s="168"/>
    </row>
    <row r="803" spans="1:3" x14ac:dyDescent="0.25">
      <c r="A803" s="169"/>
      <c r="B803" s="168"/>
      <c r="C803" s="168"/>
    </row>
    <row r="804" spans="1:3" x14ac:dyDescent="0.25">
      <c r="A804" s="169"/>
      <c r="B804" s="168"/>
      <c r="C804" s="168"/>
    </row>
    <row r="805" spans="1:3" x14ac:dyDescent="0.25">
      <c r="A805" s="169"/>
      <c r="B805" s="168"/>
      <c r="C805" s="168"/>
    </row>
    <row r="806" spans="1:3" x14ac:dyDescent="0.25">
      <c r="A806" s="169"/>
      <c r="B806" s="168"/>
      <c r="C806" s="168"/>
    </row>
    <row r="807" spans="1:3" x14ac:dyDescent="0.25">
      <c r="A807" s="169"/>
      <c r="B807" s="168"/>
      <c r="C807" s="168"/>
    </row>
    <row r="808" spans="1:3" x14ac:dyDescent="0.25">
      <c r="A808" s="169"/>
      <c r="B808" s="168"/>
      <c r="C808" s="168"/>
    </row>
    <row r="809" spans="1:3" x14ac:dyDescent="0.25">
      <c r="A809" s="169"/>
      <c r="B809" s="168"/>
      <c r="C809" s="168"/>
    </row>
    <row r="810" spans="1:3" x14ac:dyDescent="0.25">
      <c r="A810" s="169"/>
      <c r="B810" s="168"/>
      <c r="C810" s="168"/>
    </row>
    <row r="811" spans="1:3" x14ac:dyDescent="0.25">
      <c r="A811" s="169"/>
      <c r="B811" s="168"/>
      <c r="C811" s="168"/>
    </row>
    <row r="812" spans="1:3" x14ac:dyDescent="0.25">
      <c r="A812" s="169"/>
      <c r="B812" s="168"/>
      <c r="C812" s="168"/>
    </row>
    <row r="813" spans="1:3" x14ac:dyDescent="0.25">
      <c r="A813" s="169"/>
      <c r="B813" s="168"/>
      <c r="C813" s="168"/>
    </row>
    <row r="814" spans="1:3" x14ac:dyDescent="0.25">
      <c r="A814" s="169"/>
      <c r="B814" s="168"/>
      <c r="C814" s="168"/>
    </row>
    <row r="815" spans="1:3" x14ac:dyDescent="0.25">
      <c r="A815" s="169"/>
      <c r="B815" s="168"/>
      <c r="C815" s="168"/>
    </row>
    <row r="816" spans="1:3" x14ac:dyDescent="0.25">
      <c r="A816" s="169"/>
      <c r="B816" s="168"/>
      <c r="C816" s="168"/>
    </row>
    <row r="817" spans="1:3" x14ac:dyDescent="0.25">
      <c r="A817" s="169"/>
      <c r="B817" s="168"/>
      <c r="C817" s="168"/>
    </row>
    <row r="818" spans="1:3" x14ac:dyDescent="0.25">
      <c r="A818" s="169"/>
      <c r="B818" s="168"/>
      <c r="C818" s="168"/>
    </row>
    <row r="819" spans="1:3" x14ac:dyDescent="0.25">
      <c r="A819" s="169"/>
      <c r="B819" s="168"/>
      <c r="C819" s="168"/>
    </row>
    <row r="820" spans="1:3" x14ac:dyDescent="0.25">
      <c r="A820" s="169"/>
      <c r="B820" s="168"/>
      <c r="C820" s="168"/>
    </row>
    <row r="821" spans="1:3" x14ac:dyDescent="0.25">
      <c r="A821" s="169"/>
      <c r="B821" s="168"/>
      <c r="C821" s="168"/>
    </row>
    <row r="822" spans="1:3" x14ac:dyDescent="0.25">
      <c r="A822" s="169"/>
      <c r="B822" s="168"/>
      <c r="C822" s="168"/>
    </row>
    <row r="823" spans="1:3" x14ac:dyDescent="0.25">
      <c r="A823" s="169"/>
      <c r="B823" s="168"/>
      <c r="C823" s="168"/>
    </row>
    <row r="824" spans="1:3" x14ac:dyDescent="0.25">
      <c r="A824" s="169"/>
      <c r="B824" s="168"/>
      <c r="C824" s="168"/>
    </row>
    <row r="825" spans="1:3" x14ac:dyDescent="0.25">
      <c r="A825" s="169"/>
      <c r="B825" s="168"/>
      <c r="C825" s="168"/>
    </row>
    <row r="826" spans="1:3" x14ac:dyDescent="0.25">
      <c r="A826" s="169"/>
      <c r="B826" s="168"/>
      <c r="C826" s="168"/>
    </row>
    <row r="827" spans="1:3" x14ac:dyDescent="0.25">
      <c r="A827" s="169"/>
      <c r="B827" s="168"/>
      <c r="C827" s="168"/>
    </row>
    <row r="828" spans="1:3" x14ac:dyDescent="0.25">
      <c r="A828" s="169"/>
      <c r="B828" s="168"/>
      <c r="C828" s="168"/>
    </row>
    <row r="829" spans="1:3" x14ac:dyDescent="0.25">
      <c r="A829" s="169"/>
      <c r="B829" s="168"/>
      <c r="C829" s="168"/>
    </row>
    <row r="830" spans="1:3" x14ac:dyDescent="0.25">
      <c r="A830" s="169"/>
      <c r="B830" s="168"/>
      <c r="C830" s="168"/>
    </row>
    <row r="831" spans="1:3" x14ac:dyDescent="0.25">
      <c r="A831" s="169"/>
      <c r="B831" s="168"/>
      <c r="C831" s="168"/>
    </row>
    <row r="832" spans="1:3" x14ac:dyDescent="0.25">
      <c r="A832" s="169"/>
      <c r="B832" s="168"/>
      <c r="C832" s="168"/>
    </row>
    <row r="833" spans="1:3" x14ac:dyDescent="0.25">
      <c r="A833" s="169"/>
      <c r="B833" s="168"/>
      <c r="C833" s="168"/>
    </row>
    <row r="834" spans="1:3" x14ac:dyDescent="0.25">
      <c r="A834" s="169"/>
      <c r="B834" s="168"/>
      <c r="C834" s="168"/>
    </row>
    <row r="835" spans="1:3" x14ac:dyDescent="0.25">
      <c r="A835" s="169"/>
      <c r="B835" s="168"/>
      <c r="C835" s="168"/>
    </row>
    <row r="836" spans="1:3" x14ac:dyDescent="0.25">
      <c r="A836" s="169"/>
      <c r="B836" s="168"/>
      <c r="C836" s="168"/>
    </row>
    <row r="837" spans="1:3" x14ac:dyDescent="0.25">
      <c r="A837" s="169"/>
      <c r="B837" s="168"/>
      <c r="C837" s="168"/>
    </row>
    <row r="838" spans="1:3" x14ac:dyDescent="0.25">
      <c r="A838" s="169"/>
      <c r="B838" s="168"/>
      <c r="C838" s="168"/>
    </row>
    <row r="839" spans="1:3" x14ac:dyDescent="0.25">
      <c r="A839" s="169"/>
      <c r="B839" s="168"/>
      <c r="C839" s="168"/>
    </row>
    <row r="840" spans="1:3" x14ac:dyDescent="0.25">
      <c r="A840" s="169"/>
      <c r="B840" s="168"/>
      <c r="C840" s="168"/>
    </row>
    <row r="841" spans="1:3" x14ac:dyDescent="0.25">
      <c r="A841" s="169"/>
      <c r="B841" s="168"/>
      <c r="C841" s="168"/>
    </row>
    <row r="842" spans="1:3" x14ac:dyDescent="0.25">
      <c r="A842" s="169"/>
      <c r="B842" s="168"/>
      <c r="C842" s="168"/>
    </row>
    <row r="843" spans="1:3" x14ac:dyDescent="0.25">
      <c r="A843" s="169"/>
      <c r="B843" s="168"/>
      <c r="C843" s="168"/>
    </row>
    <row r="844" spans="1:3" x14ac:dyDescent="0.25">
      <c r="A844" s="169"/>
      <c r="B844" s="168"/>
      <c r="C844" s="168"/>
    </row>
    <row r="845" spans="1:3" x14ac:dyDescent="0.25">
      <c r="A845" s="169"/>
      <c r="B845" s="168"/>
      <c r="C845" s="168"/>
    </row>
    <row r="846" spans="1:3" x14ac:dyDescent="0.25">
      <c r="A846" s="169"/>
      <c r="B846" s="168"/>
      <c r="C846" s="168"/>
    </row>
    <row r="847" spans="1:3" x14ac:dyDescent="0.25">
      <c r="A847" s="169"/>
      <c r="B847" s="168"/>
      <c r="C847" s="168"/>
    </row>
    <row r="848" spans="1:3" x14ac:dyDescent="0.25">
      <c r="A848" s="169"/>
      <c r="B848" s="168"/>
      <c r="C848" s="168"/>
    </row>
    <row r="849" spans="1:3" x14ac:dyDescent="0.25">
      <c r="A849" s="169"/>
      <c r="B849" s="168"/>
      <c r="C849" s="168"/>
    </row>
    <row r="850" spans="1:3" x14ac:dyDescent="0.25">
      <c r="A850" s="169"/>
      <c r="B850" s="168"/>
      <c r="C850" s="168"/>
    </row>
    <row r="851" spans="1:3" x14ac:dyDescent="0.25">
      <c r="A851" s="169"/>
      <c r="B851" s="168"/>
      <c r="C851" s="168"/>
    </row>
    <row r="852" spans="1:3" x14ac:dyDescent="0.25">
      <c r="A852" s="169"/>
      <c r="B852" s="168"/>
      <c r="C852" s="168"/>
    </row>
    <row r="853" spans="1:3" x14ac:dyDescent="0.25">
      <c r="A853" s="169"/>
      <c r="B853" s="168"/>
      <c r="C853" s="168"/>
    </row>
    <row r="854" spans="1:3" x14ac:dyDescent="0.25">
      <c r="A854" s="169"/>
      <c r="B854" s="168"/>
      <c r="C854" s="168"/>
    </row>
    <row r="855" spans="1:3" x14ac:dyDescent="0.25">
      <c r="A855" s="169"/>
      <c r="B855" s="168"/>
      <c r="C855" s="168"/>
    </row>
    <row r="856" spans="1:3" x14ac:dyDescent="0.25">
      <c r="A856" s="169"/>
      <c r="B856" s="168"/>
      <c r="C856" s="168"/>
    </row>
    <row r="857" spans="1:3" x14ac:dyDescent="0.25">
      <c r="A857" s="169"/>
      <c r="B857" s="168"/>
      <c r="C857" s="168"/>
    </row>
    <row r="858" spans="1:3" x14ac:dyDescent="0.25">
      <c r="A858" s="169"/>
      <c r="B858" s="168"/>
      <c r="C858" s="168"/>
    </row>
    <row r="859" spans="1:3" x14ac:dyDescent="0.25">
      <c r="A859" s="169"/>
      <c r="B859" s="168"/>
      <c r="C859" s="168"/>
    </row>
    <row r="860" spans="1:3" x14ac:dyDescent="0.25">
      <c r="A860" s="169"/>
      <c r="B860" s="168"/>
      <c r="C860" s="168"/>
    </row>
    <row r="861" spans="1:3" x14ac:dyDescent="0.25">
      <c r="A861" s="169"/>
      <c r="B861" s="168"/>
      <c r="C861" s="168"/>
    </row>
    <row r="862" spans="1:3" x14ac:dyDescent="0.25">
      <c r="A862" s="169"/>
      <c r="B862" s="168"/>
      <c r="C862" s="168"/>
    </row>
    <row r="863" spans="1:3" x14ac:dyDescent="0.25">
      <c r="A863" s="169"/>
      <c r="B863" s="168"/>
      <c r="C863" s="168"/>
    </row>
    <row r="864" spans="1:3" x14ac:dyDescent="0.25">
      <c r="A864" s="169"/>
      <c r="B864" s="168"/>
      <c r="C864" s="168"/>
    </row>
    <row r="865" spans="1:3" x14ac:dyDescent="0.25">
      <c r="A865" s="169"/>
      <c r="B865" s="168"/>
      <c r="C865" s="168"/>
    </row>
    <row r="866" spans="1:3" x14ac:dyDescent="0.25">
      <c r="A866" s="169"/>
      <c r="B866" s="168"/>
      <c r="C866" s="168"/>
    </row>
    <row r="867" spans="1:3" x14ac:dyDescent="0.25">
      <c r="A867" s="169"/>
      <c r="B867" s="168"/>
      <c r="C867" s="168"/>
    </row>
    <row r="868" spans="1:3" x14ac:dyDescent="0.25">
      <c r="A868" s="169"/>
      <c r="B868" s="168"/>
      <c r="C868" s="168"/>
    </row>
    <row r="869" spans="1:3" x14ac:dyDescent="0.25">
      <c r="A869" s="169"/>
      <c r="B869" s="168"/>
      <c r="C869" s="168"/>
    </row>
    <row r="870" spans="1:3" x14ac:dyDescent="0.25">
      <c r="A870" s="169"/>
      <c r="B870" s="168"/>
      <c r="C870" s="168"/>
    </row>
    <row r="871" spans="1:3" x14ac:dyDescent="0.25">
      <c r="A871" s="169"/>
      <c r="B871" s="168"/>
      <c r="C871" s="168"/>
    </row>
    <row r="872" spans="1:3" x14ac:dyDescent="0.25">
      <c r="A872" s="169"/>
      <c r="B872" s="168"/>
      <c r="C872" s="168"/>
    </row>
    <row r="873" spans="1:3" x14ac:dyDescent="0.25">
      <c r="A873" s="169"/>
      <c r="B873" s="168"/>
      <c r="C873" s="168"/>
    </row>
    <row r="874" spans="1:3" x14ac:dyDescent="0.25">
      <c r="A874" s="169"/>
      <c r="B874" s="168"/>
      <c r="C874" s="168"/>
    </row>
    <row r="875" spans="1:3" x14ac:dyDescent="0.25">
      <c r="A875" s="169"/>
      <c r="B875" s="168"/>
      <c r="C875" s="168"/>
    </row>
    <row r="876" spans="1:3" x14ac:dyDescent="0.25">
      <c r="A876" s="169"/>
      <c r="B876" s="168"/>
      <c r="C876" s="168"/>
    </row>
    <row r="877" spans="1:3" x14ac:dyDescent="0.25">
      <c r="A877" s="169"/>
      <c r="B877" s="168"/>
      <c r="C877" s="168"/>
    </row>
    <row r="878" spans="1:3" x14ac:dyDescent="0.25">
      <c r="A878" s="169"/>
      <c r="B878" s="168"/>
      <c r="C878" s="168"/>
    </row>
    <row r="879" spans="1:3" x14ac:dyDescent="0.25">
      <c r="A879" s="169"/>
      <c r="B879" s="168"/>
      <c r="C879" s="168"/>
    </row>
    <row r="880" spans="1:3" x14ac:dyDescent="0.25">
      <c r="A880" s="169"/>
      <c r="B880" s="168"/>
      <c r="C880" s="168"/>
    </row>
    <row r="881" spans="1:3" x14ac:dyDescent="0.25">
      <c r="A881" s="169"/>
      <c r="B881" s="168"/>
      <c r="C881" s="168"/>
    </row>
    <row r="882" spans="1:3" x14ac:dyDescent="0.25">
      <c r="A882" s="169"/>
      <c r="B882" s="168"/>
      <c r="C882" s="168"/>
    </row>
    <row r="883" spans="1:3" x14ac:dyDescent="0.25">
      <c r="A883" s="169"/>
      <c r="B883" s="168"/>
      <c r="C883" s="168"/>
    </row>
    <row r="884" spans="1:3" x14ac:dyDescent="0.25">
      <c r="A884" s="169"/>
      <c r="B884" s="168"/>
      <c r="C884" s="168"/>
    </row>
    <row r="885" spans="1:3" x14ac:dyDescent="0.25">
      <c r="A885" s="169"/>
      <c r="B885" s="168"/>
      <c r="C885" s="168"/>
    </row>
    <row r="886" spans="1:3" x14ac:dyDescent="0.25">
      <c r="A886" s="169"/>
      <c r="B886" s="168"/>
      <c r="C886" s="168"/>
    </row>
    <row r="887" spans="1:3" x14ac:dyDescent="0.25">
      <c r="A887" s="169"/>
      <c r="B887" s="168"/>
      <c r="C887" s="168"/>
    </row>
    <row r="888" spans="1:3" x14ac:dyDescent="0.25">
      <c r="A888" s="169"/>
      <c r="B888" s="168"/>
      <c r="C888" s="168"/>
    </row>
    <row r="889" spans="1:3" x14ac:dyDescent="0.25">
      <c r="A889" s="169"/>
      <c r="B889" s="168"/>
      <c r="C889" s="168"/>
    </row>
    <row r="890" spans="1:3" x14ac:dyDescent="0.25">
      <c r="A890" s="169"/>
      <c r="B890" s="168"/>
      <c r="C890" s="168"/>
    </row>
    <row r="891" spans="1:3" x14ac:dyDescent="0.25">
      <c r="A891" s="169"/>
      <c r="B891" s="168"/>
      <c r="C891" s="168"/>
    </row>
    <row r="892" spans="1:3" x14ac:dyDescent="0.25">
      <c r="A892" s="169"/>
      <c r="B892" s="168"/>
      <c r="C892" s="168"/>
    </row>
    <row r="893" spans="1:3" x14ac:dyDescent="0.25">
      <c r="A893" s="169"/>
      <c r="B893" s="168"/>
      <c r="C893" s="168"/>
    </row>
    <row r="894" spans="1:3" x14ac:dyDescent="0.25">
      <c r="A894" s="169"/>
      <c r="B894" s="168"/>
      <c r="C894" s="168"/>
    </row>
    <row r="895" spans="1:3" x14ac:dyDescent="0.25">
      <c r="A895" s="169"/>
      <c r="B895" s="168"/>
      <c r="C895" s="168"/>
    </row>
    <row r="896" spans="1:3" x14ac:dyDescent="0.25">
      <c r="A896" s="169"/>
      <c r="B896" s="168"/>
      <c r="C896" s="168"/>
    </row>
    <row r="897" spans="1:3" x14ac:dyDescent="0.25">
      <c r="A897" s="169"/>
      <c r="B897" s="168"/>
      <c r="C897" s="168"/>
    </row>
    <row r="898" spans="1:3" x14ac:dyDescent="0.25">
      <c r="A898" s="169"/>
      <c r="B898" s="168"/>
      <c r="C898" s="168"/>
    </row>
    <row r="899" spans="1:3" x14ac:dyDescent="0.25">
      <c r="A899" s="169"/>
      <c r="B899" s="168"/>
      <c r="C899" s="168"/>
    </row>
    <row r="900" spans="1:3" x14ac:dyDescent="0.25">
      <c r="A900" s="169"/>
      <c r="B900" s="168"/>
      <c r="C900" s="168"/>
    </row>
    <row r="901" spans="1:3" x14ac:dyDescent="0.25">
      <c r="A901" s="169"/>
      <c r="B901" s="168"/>
      <c r="C901" s="168"/>
    </row>
    <row r="902" spans="1:3" x14ac:dyDescent="0.25">
      <c r="A902" s="169"/>
      <c r="B902" s="168"/>
      <c r="C902" s="168"/>
    </row>
    <row r="903" spans="1:3" x14ac:dyDescent="0.25">
      <c r="A903" s="169"/>
      <c r="B903" s="168"/>
      <c r="C903" s="168"/>
    </row>
    <row r="904" spans="1:3" x14ac:dyDescent="0.25">
      <c r="A904" s="169"/>
      <c r="B904" s="168"/>
      <c r="C904" s="168"/>
    </row>
    <row r="905" spans="1:3" x14ac:dyDescent="0.25">
      <c r="A905" s="169"/>
      <c r="B905" s="168"/>
      <c r="C905" s="168"/>
    </row>
    <row r="906" spans="1:3" x14ac:dyDescent="0.25">
      <c r="A906" s="169"/>
      <c r="B906" s="168"/>
      <c r="C906" s="168"/>
    </row>
    <row r="907" spans="1:3" x14ac:dyDescent="0.25">
      <c r="A907" s="169"/>
      <c r="B907" s="168"/>
      <c r="C907" s="168"/>
    </row>
    <row r="908" spans="1:3" x14ac:dyDescent="0.25">
      <c r="A908" s="169"/>
      <c r="B908" s="168"/>
      <c r="C908" s="168"/>
    </row>
    <row r="909" spans="1:3" x14ac:dyDescent="0.25">
      <c r="A909" s="169"/>
      <c r="B909" s="168"/>
      <c r="C909" s="168"/>
    </row>
    <row r="910" spans="1:3" x14ac:dyDescent="0.25">
      <c r="A910" s="169"/>
      <c r="B910" s="168"/>
      <c r="C910" s="168"/>
    </row>
    <row r="911" spans="1:3" x14ac:dyDescent="0.25">
      <c r="A911" s="169"/>
      <c r="B911" s="168"/>
      <c r="C911" s="168"/>
    </row>
    <row r="912" spans="1:3" x14ac:dyDescent="0.25">
      <c r="A912" s="169"/>
      <c r="B912" s="168"/>
      <c r="C912" s="168"/>
    </row>
    <row r="913" spans="1:3" x14ac:dyDescent="0.25">
      <c r="A913" s="169"/>
      <c r="B913" s="168"/>
      <c r="C913" s="168"/>
    </row>
    <row r="914" spans="1:3" x14ac:dyDescent="0.25">
      <c r="A914" s="169"/>
      <c r="B914" s="168"/>
      <c r="C914" s="168"/>
    </row>
    <row r="915" spans="1:3" x14ac:dyDescent="0.25">
      <c r="A915" s="169"/>
      <c r="B915" s="168"/>
      <c r="C915" s="168"/>
    </row>
    <row r="916" spans="1:3" x14ac:dyDescent="0.25">
      <c r="A916" s="169"/>
      <c r="B916" s="168"/>
      <c r="C916" s="168"/>
    </row>
    <row r="917" spans="1:3" x14ac:dyDescent="0.25">
      <c r="A917" s="169"/>
      <c r="B917" s="168"/>
      <c r="C917" s="168"/>
    </row>
    <row r="918" spans="1:3" x14ac:dyDescent="0.25">
      <c r="A918" s="169"/>
      <c r="B918" s="168"/>
      <c r="C918" s="168"/>
    </row>
    <row r="919" spans="1:3" x14ac:dyDescent="0.25">
      <c r="A919" s="169"/>
      <c r="B919" s="168"/>
      <c r="C919" s="168"/>
    </row>
    <row r="920" spans="1:3" x14ac:dyDescent="0.25">
      <c r="A920" s="169"/>
      <c r="B920" s="168"/>
      <c r="C920" s="168"/>
    </row>
    <row r="921" spans="1:3" x14ac:dyDescent="0.25">
      <c r="A921" s="169"/>
      <c r="B921" s="168"/>
      <c r="C921" s="168"/>
    </row>
    <row r="922" spans="1:3" x14ac:dyDescent="0.25">
      <c r="A922" s="169"/>
      <c r="B922" s="168"/>
      <c r="C922" s="168"/>
    </row>
    <row r="923" spans="1:3" x14ac:dyDescent="0.25">
      <c r="A923" s="169"/>
      <c r="B923" s="168"/>
      <c r="C923" s="168"/>
    </row>
    <row r="924" spans="1:3" x14ac:dyDescent="0.25">
      <c r="A924" s="169"/>
      <c r="B924" s="168"/>
      <c r="C924" s="168"/>
    </row>
    <row r="925" spans="1:3" x14ac:dyDescent="0.25">
      <c r="A925" s="169"/>
      <c r="B925" s="168"/>
      <c r="C925" s="168"/>
    </row>
    <row r="926" spans="1:3" x14ac:dyDescent="0.25">
      <c r="A926" s="169"/>
      <c r="B926" s="168"/>
      <c r="C926" s="168"/>
    </row>
    <row r="927" spans="1:3" x14ac:dyDescent="0.25">
      <c r="A927" s="169"/>
      <c r="B927" s="168"/>
      <c r="C927" s="168"/>
    </row>
    <row r="928" spans="1:3" x14ac:dyDescent="0.25">
      <c r="A928" s="169"/>
      <c r="B928" s="168"/>
      <c r="C928" s="168"/>
    </row>
    <row r="929" spans="1:3" x14ac:dyDescent="0.25">
      <c r="A929" s="169"/>
      <c r="B929" s="168"/>
      <c r="C929" s="168"/>
    </row>
    <row r="930" spans="1:3" x14ac:dyDescent="0.25">
      <c r="A930" s="169"/>
      <c r="B930" s="168"/>
      <c r="C930" s="168"/>
    </row>
    <row r="931" spans="1:3" x14ac:dyDescent="0.25">
      <c r="A931" s="169"/>
      <c r="B931" s="168"/>
      <c r="C931" s="168"/>
    </row>
    <row r="932" spans="1:3" x14ac:dyDescent="0.25">
      <c r="A932" s="169"/>
      <c r="B932" s="168"/>
      <c r="C932" s="168"/>
    </row>
    <row r="933" spans="1:3" x14ac:dyDescent="0.25">
      <c r="A933" s="169"/>
      <c r="B933" s="168"/>
      <c r="C933" s="168"/>
    </row>
    <row r="934" spans="1:3" x14ac:dyDescent="0.25">
      <c r="A934" s="169"/>
      <c r="B934" s="168"/>
      <c r="C934" s="168"/>
    </row>
    <row r="935" spans="1:3" x14ac:dyDescent="0.25">
      <c r="A935" s="169"/>
      <c r="B935" s="168"/>
      <c r="C935" s="168"/>
    </row>
    <row r="936" spans="1:3" x14ac:dyDescent="0.25">
      <c r="A936" s="169"/>
      <c r="B936" s="168"/>
      <c r="C936" s="168"/>
    </row>
    <row r="937" spans="1:3" x14ac:dyDescent="0.25">
      <c r="A937" s="169"/>
      <c r="B937" s="168"/>
      <c r="C937" s="168"/>
    </row>
    <row r="938" spans="1:3" x14ac:dyDescent="0.25">
      <c r="A938" s="169"/>
      <c r="B938" s="168"/>
      <c r="C938" s="168"/>
    </row>
    <row r="939" spans="1:3" x14ac:dyDescent="0.25">
      <c r="A939" s="169"/>
      <c r="B939" s="168"/>
      <c r="C939" s="168"/>
    </row>
    <row r="940" spans="1:3" x14ac:dyDescent="0.25">
      <c r="A940" s="169"/>
      <c r="B940" s="168"/>
      <c r="C940" s="168"/>
    </row>
    <row r="941" spans="1:3" x14ac:dyDescent="0.25">
      <c r="A941" s="169"/>
      <c r="B941" s="168"/>
      <c r="C941" s="168"/>
    </row>
    <row r="942" spans="1:3" x14ac:dyDescent="0.25">
      <c r="A942" s="169"/>
      <c r="B942" s="168"/>
      <c r="C942" s="168"/>
    </row>
    <row r="943" spans="1:3" x14ac:dyDescent="0.25">
      <c r="A943" s="169"/>
      <c r="B943" s="168"/>
      <c r="C943" s="168"/>
    </row>
    <row r="944" spans="1:3" x14ac:dyDescent="0.25">
      <c r="A944" s="169"/>
      <c r="B944" s="168"/>
      <c r="C944" s="168"/>
    </row>
    <row r="945" spans="1:3" x14ac:dyDescent="0.25">
      <c r="A945" s="169"/>
      <c r="B945" s="168"/>
      <c r="C945" s="168"/>
    </row>
    <row r="946" spans="1:3" x14ac:dyDescent="0.25">
      <c r="A946" s="169"/>
      <c r="B946" s="168"/>
      <c r="C946" s="168"/>
    </row>
    <row r="947" spans="1:3" x14ac:dyDescent="0.25">
      <c r="A947" s="169"/>
      <c r="B947" s="168"/>
      <c r="C947" s="168"/>
    </row>
    <row r="948" spans="1:3" x14ac:dyDescent="0.25">
      <c r="A948" s="169"/>
      <c r="B948" s="168"/>
      <c r="C948" s="168"/>
    </row>
    <row r="949" spans="1:3" x14ac:dyDescent="0.25">
      <c r="A949" s="169"/>
      <c r="B949" s="168"/>
      <c r="C949" s="168"/>
    </row>
    <row r="950" spans="1:3" x14ac:dyDescent="0.25">
      <c r="A950" s="169"/>
      <c r="B950" s="168"/>
      <c r="C950" s="168"/>
    </row>
    <row r="951" spans="1:3" x14ac:dyDescent="0.25">
      <c r="A951" s="169"/>
      <c r="B951" s="168"/>
      <c r="C951" s="168"/>
    </row>
    <row r="952" spans="1:3" x14ac:dyDescent="0.25">
      <c r="A952" s="169"/>
      <c r="B952" s="168"/>
      <c r="C952" s="168"/>
    </row>
    <row r="953" spans="1:3" x14ac:dyDescent="0.25">
      <c r="A953" s="169"/>
      <c r="B953" s="168"/>
      <c r="C953" s="168"/>
    </row>
    <row r="954" spans="1:3" x14ac:dyDescent="0.25">
      <c r="A954" s="169"/>
      <c r="B954" s="168"/>
      <c r="C954" s="168"/>
    </row>
    <row r="955" spans="1:3" x14ac:dyDescent="0.25">
      <c r="A955" s="169"/>
      <c r="B955" s="168"/>
      <c r="C955" s="168"/>
    </row>
    <row r="956" spans="1:3" x14ac:dyDescent="0.25">
      <c r="A956" s="169"/>
      <c r="B956" s="168"/>
      <c r="C956" s="168"/>
    </row>
    <row r="957" spans="1:3" x14ac:dyDescent="0.25">
      <c r="A957" s="169"/>
      <c r="B957" s="168"/>
      <c r="C957" s="168"/>
    </row>
    <row r="958" spans="1:3" x14ac:dyDescent="0.25">
      <c r="A958" s="169"/>
      <c r="B958" s="168"/>
      <c r="C958" s="168"/>
    </row>
    <row r="959" spans="1:3" x14ac:dyDescent="0.25">
      <c r="A959" s="169"/>
      <c r="B959" s="168"/>
      <c r="C959" s="168"/>
    </row>
    <row r="960" spans="1:3" x14ac:dyDescent="0.25">
      <c r="A960" s="169"/>
      <c r="B960" s="168"/>
      <c r="C960" s="168"/>
    </row>
    <row r="961" spans="1:3" x14ac:dyDescent="0.25">
      <c r="A961" s="169"/>
      <c r="B961" s="168"/>
      <c r="C961" s="168"/>
    </row>
    <row r="962" spans="1:3" x14ac:dyDescent="0.25">
      <c r="A962" s="169"/>
      <c r="B962" s="168"/>
      <c r="C962" s="168"/>
    </row>
    <row r="963" spans="1:3" x14ac:dyDescent="0.25">
      <c r="A963" s="169"/>
      <c r="B963" s="168"/>
      <c r="C963" s="168"/>
    </row>
    <row r="964" spans="1:3" x14ac:dyDescent="0.25">
      <c r="A964" s="169"/>
      <c r="B964" s="168"/>
      <c r="C964" s="168"/>
    </row>
    <row r="965" spans="1:3" x14ac:dyDescent="0.25">
      <c r="A965" s="169"/>
      <c r="B965" s="168"/>
      <c r="C965" s="168"/>
    </row>
    <row r="966" spans="1:3" x14ac:dyDescent="0.25">
      <c r="A966" s="169"/>
      <c r="B966" s="168"/>
      <c r="C966" s="168"/>
    </row>
    <row r="967" spans="1:3" x14ac:dyDescent="0.25">
      <c r="A967" s="169"/>
      <c r="B967" s="168"/>
      <c r="C967" s="168"/>
    </row>
    <row r="968" spans="1:3" x14ac:dyDescent="0.25">
      <c r="A968" s="169"/>
      <c r="B968" s="168"/>
      <c r="C968" s="168"/>
    </row>
    <row r="969" spans="1:3" x14ac:dyDescent="0.25">
      <c r="A969" s="169"/>
      <c r="B969" s="168"/>
      <c r="C969" s="168"/>
    </row>
    <row r="970" spans="1:3" x14ac:dyDescent="0.25">
      <c r="A970" s="169"/>
      <c r="B970" s="168"/>
      <c r="C970" s="168"/>
    </row>
    <row r="971" spans="1:3" x14ac:dyDescent="0.25">
      <c r="A971" s="169"/>
      <c r="B971" s="168"/>
      <c r="C971" s="168"/>
    </row>
    <row r="972" spans="1:3" x14ac:dyDescent="0.25">
      <c r="A972" s="169"/>
      <c r="B972" s="168"/>
      <c r="C972" s="168"/>
    </row>
    <row r="973" spans="1:3" x14ac:dyDescent="0.25">
      <c r="A973" s="169"/>
      <c r="B973" s="168"/>
      <c r="C973" s="168"/>
    </row>
    <row r="974" spans="1:3" x14ac:dyDescent="0.25">
      <c r="A974" s="169"/>
      <c r="B974" s="168"/>
      <c r="C974" s="168"/>
    </row>
    <row r="975" spans="1:3" x14ac:dyDescent="0.25">
      <c r="A975" s="169"/>
      <c r="B975" s="168"/>
      <c r="C975" s="168"/>
    </row>
    <row r="976" spans="1:3" x14ac:dyDescent="0.25">
      <c r="A976" s="169"/>
      <c r="B976" s="168"/>
      <c r="C976" s="168"/>
    </row>
    <row r="977" spans="1:3" x14ac:dyDescent="0.25">
      <c r="A977" s="169"/>
      <c r="B977" s="168"/>
      <c r="C977" s="168"/>
    </row>
    <row r="978" spans="1:3" x14ac:dyDescent="0.25">
      <c r="A978" s="169"/>
      <c r="B978" s="168"/>
      <c r="C978" s="168"/>
    </row>
    <row r="979" spans="1:3" x14ac:dyDescent="0.25">
      <c r="A979" s="169"/>
      <c r="B979" s="168"/>
      <c r="C979" s="168"/>
    </row>
    <row r="980" spans="1:3" x14ac:dyDescent="0.25">
      <c r="A980" s="169"/>
      <c r="B980" s="168"/>
      <c r="C980" s="168"/>
    </row>
    <row r="981" spans="1:3" x14ac:dyDescent="0.25">
      <c r="A981" s="169"/>
      <c r="B981" s="168"/>
      <c r="C981" s="168"/>
    </row>
    <row r="982" spans="1:3" x14ac:dyDescent="0.25">
      <c r="A982" s="169"/>
      <c r="B982" s="168"/>
      <c r="C982" s="168"/>
    </row>
    <row r="983" spans="1:3" x14ac:dyDescent="0.25">
      <c r="A983" s="169"/>
      <c r="B983" s="168"/>
      <c r="C983" s="168"/>
    </row>
    <row r="984" spans="1:3" x14ac:dyDescent="0.25">
      <c r="A984" s="169"/>
      <c r="B984" s="168"/>
      <c r="C984" s="168"/>
    </row>
    <row r="985" spans="1:3" x14ac:dyDescent="0.25">
      <c r="A985" s="169"/>
      <c r="B985" s="168"/>
      <c r="C985" s="168"/>
    </row>
    <row r="986" spans="1:3" x14ac:dyDescent="0.25">
      <c r="A986" s="169"/>
      <c r="B986" s="168"/>
      <c r="C986" s="168"/>
    </row>
    <row r="987" spans="1:3" x14ac:dyDescent="0.25">
      <c r="A987" s="169"/>
      <c r="B987" s="168"/>
      <c r="C987" s="168"/>
    </row>
    <row r="988" spans="1:3" x14ac:dyDescent="0.25">
      <c r="A988" s="169"/>
      <c r="B988" s="168"/>
      <c r="C988" s="168"/>
    </row>
    <row r="989" spans="1:3" x14ac:dyDescent="0.25">
      <c r="A989" s="169"/>
      <c r="B989" s="168"/>
      <c r="C989" s="168"/>
    </row>
    <row r="990" spans="1:3" x14ac:dyDescent="0.25">
      <c r="A990" s="169"/>
      <c r="B990" s="168"/>
      <c r="C990" s="168"/>
    </row>
    <row r="991" spans="1:3" x14ac:dyDescent="0.25">
      <c r="A991" s="169"/>
      <c r="B991" s="168"/>
      <c r="C991" s="168"/>
    </row>
    <row r="992" spans="1:3" x14ac:dyDescent="0.25">
      <c r="A992" s="169"/>
      <c r="B992" s="168"/>
      <c r="C992" s="168"/>
    </row>
    <row r="993" spans="1:3" x14ac:dyDescent="0.25">
      <c r="A993" s="169"/>
      <c r="B993" s="168"/>
      <c r="C993" s="168"/>
    </row>
    <row r="994" spans="1:3" x14ac:dyDescent="0.25">
      <c r="A994" s="169"/>
      <c r="B994" s="168"/>
      <c r="C994" s="168"/>
    </row>
    <row r="995" spans="1:3" x14ac:dyDescent="0.25">
      <c r="A995" s="169"/>
      <c r="B995" s="168"/>
      <c r="C995" s="168"/>
    </row>
    <row r="996" spans="1:3" x14ac:dyDescent="0.25">
      <c r="A996" s="169"/>
      <c r="B996" s="168"/>
      <c r="C996" s="168"/>
    </row>
    <row r="997" spans="1:3" x14ac:dyDescent="0.25">
      <c r="A997" s="169"/>
      <c r="B997" s="168"/>
      <c r="C997" s="168"/>
    </row>
    <row r="998" spans="1:3" x14ac:dyDescent="0.25">
      <c r="A998" s="169"/>
      <c r="B998" s="168"/>
      <c r="C998" s="168"/>
    </row>
    <row r="999" spans="1:3" x14ac:dyDescent="0.25">
      <c r="A999" s="169"/>
      <c r="B999" s="168"/>
      <c r="C999" s="168"/>
    </row>
    <row r="1000" spans="1:3" x14ac:dyDescent="0.25">
      <c r="A1000" s="169"/>
      <c r="B1000" s="168"/>
      <c r="C1000" s="168"/>
    </row>
    <row r="1001" spans="1:3" x14ac:dyDescent="0.25">
      <c r="A1001" s="169"/>
      <c r="B1001" s="168"/>
      <c r="C1001" s="168"/>
    </row>
    <row r="1002" spans="1:3" x14ac:dyDescent="0.25">
      <c r="A1002" s="169"/>
      <c r="B1002" s="168"/>
      <c r="C1002" s="168"/>
    </row>
    <row r="1003" spans="1:3" x14ac:dyDescent="0.25">
      <c r="A1003" s="169"/>
      <c r="B1003" s="168"/>
      <c r="C1003" s="168"/>
    </row>
    <row r="1004" spans="1:3" x14ac:dyDescent="0.25">
      <c r="A1004" s="169"/>
      <c r="B1004" s="168"/>
      <c r="C1004" s="168"/>
    </row>
    <row r="1005" spans="1:3" x14ac:dyDescent="0.25">
      <c r="A1005" s="169"/>
      <c r="B1005" s="168"/>
      <c r="C1005" s="168"/>
    </row>
    <row r="1006" spans="1:3" x14ac:dyDescent="0.25">
      <c r="A1006" s="169"/>
      <c r="B1006" s="168"/>
      <c r="C1006" s="168"/>
    </row>
    <row r="1007" spans="1:3" x14ac:dyDescent="0.25">
      <c r="A1007" s="169"/>
      <c r="B1007" s="168"/>
      <c r="C1007" s="168"/>
    </row>
    <row r="1008" spans="1:3" x14ac:dyDescent="0.25">
      <c r="A1008" s="169"/>
      <c r="B1008" s="168"/>
      <c r="C1008" s="168"/>
    </row>
    <row r="1009" spans="1:3" x14ac:dyDescent="0.25">
      <c r="A1009" s="169"/>
      <c r="B1009" s="168"/>
      <c r="C1009" s="168"/>
    </row>
    <row r="1010" spans="1:3" x14ac:dyDescent="0.25">
      <c r="A1010" s="169"/>
      <c r="B1010" s="168"/>
      <c r="C1010" s="168"/>
    </row>
    <row r="1011" spans="1:3" x14ac:dyDescent="0.25">
      <c r="A1011" s="169"/>
      <c r="B1011" s="168"/>
      <c r="C1011" s="168"/>
    </row>
    <row r="1012" spans="1:3" x14ac:dyDescent="0.25">
      <c r="A1012" s="169"/>
      <c r="B1012" s="168"/>
      <c r="C1012" s="168"/>
    </row>
    <row r="1013" spans="1:3" x14ac:dyDescent="0.25">
      <c r="A1013" s="169"/>
      <c r="B1013" s="168"/>
      <c r="C1013" s="168"/>
    </row>
    <row r="1014" spans="1:3" x14ac:dyDescent="0.25">
      <c r="A1014" s="169"/>
      <c r="B1014" s="168"/>
      <c r="C1014" s="168"/>
    </row>
    <row r="1015" spans="1:3" x14ac:dyDescent="0.25">
      <c r="A1015" s="169"/>
      <c r="B1015" s="168"/>
      <c r="C1015" s="168"/>
    </row>
    <row r="1016" spans="1:3" x14ac:dyDescent="0.25">
      <c r="A1016" s="169"/>
      <c r="B1016" s="168"/>
      <c r="C1016" s="168"/>
    </row>
    <row r="1017" spans="1:3" x14ac:dyDescent="0.25">
      <c r="A1017" s="169"/>
      <c r="B1017" s="168"/>
      <c r="C1017" s="168"/>
    </row>
    <row r="1018" spans="1:3" x14ac:dyDescent="0.25">
      <c r="A1018" s="169"/>
      <c r="B1018" s="168"/>
      <c r="C1018" s="168"/>
    </row>
    <row r="1019" spans="1:3" x14ac:dyDescent="0.25">
      <c r="A1019" s="169"/>
      <c r="B1019" s="168"/>
      <c r="C1019" s="168"/>
    </row>
    <row r="1020" spans="1:3" x14ac:dyDescent="0.25">
      <c r="A1020" s="169"/>
      <c r="B1020" s="168"/>
      <c r="C1020" s="168"/>
    </row>
    <row r="1021" spans="1:3" x14ac:dyDescent="0.25">
      <c r="A1021" s="169"/>
      <c r="B1021" s="168"/>
      <c r="C1021" s="168"/>
    </row>
    <row r="1022" spans="1:3" x14ac:dyDescent="0.25">
      <c r="A1022" s="169"/>
      <c r="B1022" s="168"/>
      <c r="C1022" s="168"/>
    </row>
    <row r="1023" spans="1:3" x14ac:dyDescent="0.25">
      <c r="A1023" s="169"/>
      <c r="B1023" s="168"/>
      <c r="C1023" s="168"/>
    </row>
    <row r="1024" spans="1:3" x14ac:dyDescent="0.25">
      <c r="A1024" s="169"/>
      <c r="B1024" s="168"/>
      <c r="C1024" s="168"/>
    </row>
    <row r="1025" spans="1:3" x14ac:dyDescent="0.25">
      <c r="A1025" s="169"/>
      <c r="B1025" s="168"/>
      <c r="C1025" s="168"/>
    </row>
    <row r="1026" spans="1:3" x14ac:dyDescent="0.25">
      <c r="A1026" s="169"/>
      <c r="B1026" s="168"/>
      <c r="C1026" s="168"/>
    </row>
    <row r="1027" spans="1:3" x14ac:dyDescent="0.25">
      <c r="A1027" s="169"/>
      <c r="B1027" s="168"/>
      <c r="C1027" s="168"/>
    </row>
    <row r="1028" spans="1:3" x14ac:dyDescent="0.25">
      <c r="A1028" s="169"/>
      <c r="B1028" s="168"/>
      <c r="C1028" s="168"/>
    </row>
    <row r="1029" spans="1:3" x14ac:dyDescent="0.25">
      <c r="A1029" s="169"/>
      <c r="B1029" s="168"/>
      <c r="C1029" s="168"/>
    </row>
    <row r="1030" spans="1:3" x14ac:dyDescent="0.25">
      <c r="A1030" s="169"/>
      <c r="B1030" s="168"/>
      <c r="C1030" s="168"/>
    </row>
    <row r="1031" spans="1:3" x14ac:dyDescent="0.25">
      <c r="A1031" s="169"/>
      <c r="B1031" s="168"/>
      <c r="C1031" s="168"/>
    </row>
    <row r="1032" spans="1:3" x14ac:dyDescent="0.25">
      <c r="A1032" s="169"/>
      <c r="B1032" s="168"/>
      <c r="C1032" s="168"/>
    </row>
    <row r="1033" spans="1:3" x14ac:dyDescent="0.25">
      <c r="A1033" s="169"/>
      <c r="B1033" s="168"/>
      <c r="C1033" s="168"/>
    </row>
    <row r="1034" spans="1:3" x14ac:dyDescent="0.25">
      <c r="A1034" s="169"/>
      <c r="B1034" s="168"/>
      <c r="C1034" s="168"/>
    </row>
    <row r="1035" spans="1:3" x14ac:dyDescent="0.25">
      <c r="A1035" s="169"/>
      <c r="B1035" s="168"/>
      <c r="C1035" s="168"/>
    </row>
    <row r="1036" spans="1:3" x14ac:dyDescent="0.25">
      <c r="A1036" s="169"/>
      <c r="B1036" s="168"/>
      <c r="C1036" s="168"/>
    </row>
    <row r="1037" spans="1:3" x14ac:dyDescent="0.25">
      <c r="A1037" s="169"/>
      <c r="B1037" s="168"/>
      <c r="C1037" s="168"/>
    </row>
    <row r="1038" spans="1:3" x14ac:dyDescent="0.25">
      <c r="A1038" s="169"/>
      <c r="B1038" s="168"/>
      <c r="C1038" s="168"/>
    </row>
    <row r="1039" spans="1:3" x14ac:dyDescent="0.25">
      <c r="A1039" s="169"/>
      <c r="B1039" s="168"/>
      <c r="C1039" s="168"/>
    </row>
    <row r="1040" spans="1:3" x14ac:dyDescent="0.25">
      <c r="A1040" s="169"/>
      <c r="B1040" s="168"/>
      <c r="C1040" s="168"/>
    </row>
    <row r="1041" spans="1:3" x14ac:dyDescent="0.25">
      <c r="A1041" s="169"/>
      <c r="B1041" s="168"/>
      <c r="C1041" s="168"/>
    </row>
    <row r="1042" spans="1:3" x14ac:dyDescent="0.25">
      <c r="A1042" s="169"/>
      <c r="B1042" s="168"/>
      <c r="C1042" s="168"/>
    </row>
    <row r="1043" spans="1:3" x14ac:dyDescent="0.25">
      <c r="A1043" s="169"/>
      <c r="B1043" s="168"/>
      <c r="C1043" s="168"/>
    </row>
    <row r="1044" spans="1:3" x14ac:dyDescent="0.25">
      <c r="A1044" s="169"/>
      <c r="B1044" s="168"/>
      <c r="C1044" s="168"/>
    </row>
    <row r="1045" spans="1:3" x14ac:dyDescent="0.25">
      <c r="A1045" s="169"/>
      <c r="B1045" s="168"/>
      <c r="C1045" s="168"/>
    </row>
    <row r="1046" spans="1:3" x14ac:dyDescent="0.25">
      <c r="A1046" s="169"/>
      <c r="B1046" s="168"/>
      <c r="C1046" s="168"/>
    </row>
    <row r="1047" spans="1:3" x14ac:dyDescent="0.25">
      <c r="A1047" s="169"/>
      <c r="B1047" s="168"/>
      <c r="C1047" s="168"/>
    </row>
    <row r="1048" spans="1:3" x14ac:dyDescent="0.25">
      <c r="A1048" s="169"/>
      <c r="B1048" s="168"/>
      <c r="C1048" s="168"/>
    </row>
    <row r="1049" spans="1:3" x14ac:dyDescent="0.25">
      <c r="A1049" s="169"/>
      <c r="B1049" s="168"/>
      <c r="C1049" s="168"/>
    </row>
    <row r="1050" spans="1:3" x14ac:dyDescent="0.25">
      <c r="A1050" s="169"/>
      <c r="B1050" s="168"/>
      <c r="C1050" s="168"/>
    </row>
    <row r="1051" spans="1:3" x14ac:dyDescent="0.25">
      <c r="A1051" s="169"/>
      <c r="B1051" s="168"/>
      <c r="C1051" s="168"/>
    </row>
    <row r="1052" spans="1:3" x14ac:dyDescent="0.25">
      <c r="A1052" s="169"/>
      <c r="B1052" s="168"/>
      <c r="C1052" s="168"/>
    </row>
    <row r="1053" spans="1:3" x14ac:dyDescent="0.25">
      <c r="A1053" s="169"/>
      <c r="B1053" s="168"/>
      <c r="C1053" s="168"/>
    </row>
    <row r="1054" spans="1:3" x14ac:dyDescent="0.25">
      <c r="A1054" s="169"/>
      <c r="B1054" s="168"/>
      <c r="C1054" s="168"/>
    </row>
    <row r="1055" spans="1:3" x14ac:dyDescent="0.25">
      <c r="A1055" s="169"/>
      <c r="B1055" s="168"/>
      <c r="C1055" s="168"/>
    </row>
    <row r="1056" spans="1:3" x14ac:dyDescent="0.25">
      <c r="A1056" s="169"/>
      <c r="B1056" s="168"/>
      <c r="C1056" s="168"/>
    </row>
    <row r="1057" spans="1:3" x14ac:dyDescent="0.25">
      <c r="A1057" s="169"/>
      <c r="B1057" s="168"/>
      <c r="C1057" s="168"/>
    </row>
    <row r="1058" spans="1:3" x14ac:dyDescent="0.25">
      <c r="A1058" s="169"/>
      <c r="B1058" s="168"/>
      <c r="C1058" s="168"/>
    </row>
    <row r="1059" spans="1:3" x14ac:dyDescent="0.25">
      <c r="A1059" s="169"/>
      <c r="B1059" s="168"/>
      <c r="C1059" s="168"/>
    </row>
    <row r="1060" spans="1:3" x14ac:dyDescent="0.25">
      <c r="A1060" s="169"/>
      <c r="B1060" s="168"/>
      <c r="C1060" s="168"/>
    </row>
    <row r="1061" spans="1:3" x14ac:dyDescent="0.25">
      <c r="A1061" s="169"/>
      <c r="B1061" s="168"/>
      <c r="C1061" s="168"/>
    </row>
    <row r="1062" spans="1:3" x14ac:dyDescent="0.25">
      <c r="A1062" s="169"/>
      <c r="B1062" s="168"/>
      <c r="C1062" s="168"/>
    </row>
    <row r="1063" spans="1:3" x14ac:dyDescent="0.25">
      <c r="A1063" s="169"/>
      <c r="B1063" s="168"/>
      <c r="C1063" s="168"/>
    </row>
    <row r="1064" spans="1:3" x14ac:dyDescent="0.25">
      <c r="A1064" s="169"/>
      <c r="B1064" s="168"/>
      <c r="C1064" s="168"/>
    </row>
    <row r="1065" spans="1:3" x14ac:dyDescent="0.25">
      <c r="A1065" s="169"/>
      <c r="B1065" s="168"/>
      <c r="C1065" s="168"/>
    </row>
    <row r="1066" spans="1:3" x14ac:dyDescent="0.25">
      <c r="A1066" s="169"/>
      <c r="B1066" s="168"/>
      <c r="C1066" s="168"/>
    </row>
    <row r="1067" spans="1:3" x14ac:dyDescent="0.25">
      <c r="A1067" s="169"/>
      <c r="B1067" s="168"/>
      <c r="C1067" s="168"/>
    </row>
    <row r="1068" spans="1:3" x14ac:dyDescent="0.25">
      <c r="A1068" s="169"/>
      <c r="B1068" s="168"/>
      <c r="C1068" s="168"/>
    </row>
    <row r="1069" spans="1:3" x14ac:dyDescent="0.25">
      <c r="A1069" s="169"/>
      <c r="B1069" s="168"/>
      <c r="C1069" s="168"/>
    </row>
    <row r="1070" spans="1:3" x14ac:dyDescent="0.25">
      <c r="A1070" s="169"/>
      <c r="B1070" s="168"/>
      <c r="C1070" s="168"/>
    </row>
    <row r="1071" spans="1:3" x14ac:dyDescent="0.25">
      <c r="A1071" s="169"/>
      <c r="B1071" s="168"/>
      <c r="C1071" s="168"/>
    </row>
    <row r="1072" spans="1:3" x14ac:dyDescent="0.25">
      <c r="A1072" s="169"/>
      <c r="B1072" s="168"/>
      <c r="C1072" s="168"/>
    </row>
    <row r="1073" spans="1:3" x14ac:dyDescent="0.25">
      <c r="A1073" s="169"/>
      <c r="B1073" s="168"/>
      <c r="C1073" s="168"/>
    </row>
    <row r="1074" spans="1:3" x14ac:dyDescent="0.25">
      <c r="A1074" s="169"/>
      <c r="B1074" s="168"/>
      <c r="C1074" s="168"/>
    </row>
    <row r="1075" spans="1:3" x14ac:dyDescent="0.25">
      <c r="A1075" s="169"/>
      <c r="B1075" s="168"/>
      <c r="C1075" s="168"/>
    </row>
    <row r="1076" spans="1:3" x14ac:dyDescent="0.25">
      <c r="A1076" s="169"/>
      <c r="B1076" s="168"/>
      <c r="C1076" s="168"/>
    </row>
    <row r="1077" spans="1:3" x14ac:dyDescent="0.25">
      <c r="A1077" s="169"/>
      <c r="B1077" s="168"/>
      <c r="C1077" s="168"/>
    </row>
    <row r="1078" spans="1:3" x14ac:dyDescent="0.25">
      <c r="A1078" s="169"/>
      <c r="B1078" s="168"/>
      <c r="C1078" s="168"/>
    </row>
    <row r="1079" spans="1:3" x14ac:dyDescent="0.25">
      <c r="A1079" s="169"/>
      <c r="B1079" s="168"/>
      <c r="C1079" s="168"/>
    </row>
    <row r="1080" spans="1:3" x14ac:dyDescent="0.25">
      <c r="A1080" s="169"/>
      <c r="B1080" s="168"/>
      <c r="C1080" s="168"/>
    </row>
    <row r="1081" spans="1:3" x14ac:dyDescent="0.25">
      <c r="A1081" s="169"/>
      <c r="B1081" s="168"/>
      <c r="C1081" s="168"/>
    </row>
    <row r="1082" spans="1:3" x14ac:dyDescent="0.25">
      <c r="A1082" s="169"/>
      <c r="B1082" s="168"/>
      <c r="C1082" s="168"/>
    </row>
    <row r="1083" spans="1:3" x14ac:dyDescent="0.25">
      <c r="A1083" s="169"/>
      <c r="B1083" s="168"/>
      <c r="C1083" s="168"/>
    </row>
    <row r="1084" spans="1:3" x14ac:dyDescent="0.25">
      <c r="A1084" s="169"/>
      <c r="B1084" s="168"/>
      <c r="C1084" s="168"/>
    </row>
    <row r="1085" spans="1:3" x14ac:dyDescent="0.25">
      <c r="A1085" s="169"/>
      <c r="B1085" s="168"/>
      <c r="C1085" s="168"/>
    </row>
    <row r="1086" spans="1:3" x14ac:dyDescent="0.25">
      <c r="A1086" s="169"/>
      <c r="B1086" s="168"/>
      <c r="C1086" s="168"/>
    </row>
    <row r="1087" spans="1:3" x14ac:dyDescent="0.25">
      <c r="A1087" s="169"/>
      <c r="B1087" s="168"/>
      <c r="C1087" s="168"/>
    </row>
    <row r="1088" spans="1:3" x14ac:dyDescent="0.25">
      <c r="A1088" s="169"/>
      <c r="B1088" s="168"/>
      <c r="C1088" s="168"/>
    </row>
    <row r="1089" spans="1:3" x14ac:dyDescent="0.25">
      <c r="A1089" s="169"/>
      <c r="B1089" s="168"/>
      <c r="C1089" s="168"/>
    </row>
    <row r="1090" spans="1:3" x14ac:dyDescent="0.25">
      <c r="A1090" s="169"/>
      <c r="B1090" s="168"/>
      <c r="C1090" s="168"/>
    </row>
    <row r="1091" spans="1:3" x14ac:dyDescent="0.25">
      <c r="A1091" s="169"/>
      <c r="B1091" s="168"/>
      <c r="C1091" s="168"/>
    </row>
    <row r="1092" spans="1:3" x14ac:dyDescent="0.25">
      <c r="A1092" s="169"/>
      <c r="B1092" s="168"/>
      <c r="C1092" s="168"/>
    </row>
    <row r="1093" spans="1:3" x14ac:dyDescent="0.25">
      <c r="A1093" s="169"/>
      <c r="B1093" s="168"/>
      <c r="C1093" s="168"/>
    </row>
    <row r="1094" spans="1:3" x14ac:dyDescent="0.25">
      <c r="A1094" s="169"/>
      <c r="B1094" s="168"/>
      <c r="C1094" s="168"/>
    </row>
    <row r="1095" spans="1:3" x14ac:dyDescent="0.25">
      <c r="A1095" s="169"/>
      <c r="B1095" s="168"/>
      <c r="C1095" s="168"/>
    </row>
    <row r="1096" spans="1:3" x14ac:dyDescent="0.25">
      <c r="A1096" s="169"/>
      <c r="B1096" s="168"/>
      <c r="C1096" s="168"/>
    </row>
    <row r="1097" spans="1:3" x14ac:dyDescent="0.25">
      <c r="A1097" s="169"/>
      <c r="B1097" s="168"/>
      <c r="C1097" s="168"/>
    </row>
    <row r="1098" spans="1:3" x14ac:dyDescent="0.25">
      <c r="A1098" s="169"/>
      <c r="B1098" s="168"/>
      <c r="C1098" s="168"/>
    </row>
    <row r="1099" spans="1:3" x14ac:dyDescent="0.25">
      <c r="A1099" s="169"/>
      <c r="B1099" s="168"/>
      <c r="C1099" s="168"/>
    </row>
    <row r="1100" spans="1:3" x14ac:dyDescent="0.25">
      <c r="A1100" s="169"/>
      <c r="B1100" s="168"/>
      <c r="C1100" s="168"/>
    </row>
    <row r="1101" spans="1:3" x14ac:dyDescent="0.25">
      <c r="A1101" s="169"/>
      <c r="B1101" s="168"/>
      <c r="C1101" s="168"/>
    </row>
    <row r="1102" spans="1:3" x14ac:dyDescent="0.25">
      <c r="A1102" s="169"/>
      <c r="B1102" s="168"/>
      <c r="C1102" s="168"/>
    </row>
    <row r="1103" spans="1:3" x14ac:dyDescent="0.25">
      <c r="A1103" s="169"/>
      <c r="B1103" s="168"/>
      <c r="C1103" s="168"/>
    </row>
    <row r="1104" spans="1:3" x14ac:dyDescent="0.25">
      <c r="A1104" s="169"/>
      <c r="B1104" s="168"/>
      <c r="C1104" s="168"/>
    </row>
    <row r="1105" spans="1:3" x14ac:dyDescent="0.25">
      <c r="A1105" s="169"/>
      <c r="B1105" s="168"/>
      <c r="C1105" s="168"/>
    </row>
    <row r="1106" spans="1:3" x14ac:dyDescent="0.25">
      <c r="A1106" s="169"/>
      <c r="B1106" s="168"/>
      <c r="C1106" s="168"/>
    </row>
    <row r="1107" spans="1:3" x14ac:dyDescent="0.25">
      <c r="A1107" s="169"/>
      <c r="B1107" s="168"/>
      <c r="C1107" s="168"/>
    </row>
    <row r="1108" spans="1:3" x14ac:dyDescent="0.25">
      <c r="A1108" s="169"/>
      <c r="B1108" s="168"/>
      <c r="C1108" s="168"/>
    </row>
    <row r="1109" spans="1:3" x14ac:dyDescent="0.25">
      <c r="A1109" s="169"/>
      <c r="B1109" s="168"/>
      <c r="C1109" s="168"/>
    </row>
    <row r="1110" spans="1:3" x14ac:dyDescent="0.25">
      <c r="A1110" s="169"/>
      <c r="B1110" s="168"/>
      <c r="C1110" s="168"/>
    </row>
    <row r="1111" spans="1:3" x14ac:dyDescent="0.25">
      <c r="A1111" s="169"/>
      <c r="B1111" s="168"/>
      <c r="C1111" s="168"/>
    </row>
    <row r="1112" spans="1:3" x14ac:dyDescent="0.25">
      <c r="A1112" s="169"/>
      <c r="B1112" s="168"/>
      <c r="C1112" s="168"/>
    </row>
    <row r="1113" spans="1:3" x14ac:dyDescent="0.25">
      <c r="A1113" s="169"/>
      <c r="B1113" s="168"/>
      <c r="C1113" s="168"/>
    </row>
    <row r="1114" spans="1:3" x14ac:dyDescent="0.25">
      <c r="A1114" s="169"/>
      <c r="B1114" s="168"/>
      <c r="C1114" s="168"/>
    </row>
    <row r="1115" spans="1:3" x14ac:dyDescent="0.25">
      <c r="A1115" s="169"/>
      <c r="B1115" s="168"/>
      <c r="C1115" s="168"/>
    </row>
    <row r="1116" spans="1:3" x14ac:dyDescent="0.25">
      <c r="A1116" s="169"/>
      <c r="B1116" s="168"/>
      <c r="C1116" s="168"/>
    </row>
    <row r="1117" spans="1:3" x14ac:dyDescent="0.25">
      <c r="A1117" s="169"/>
      <c r="B1117" s="168"/>
      <c r="C1117" s="168"/>
    </row>
    <row r="1118" spans="1:3" x14ac:dyDescent="0.25">
      <c r="A1118" s="169"/>
      <c r="B1118" s="168"/>
      <c r="C1118" s="168"/>
    </row>
    <row r="1119" spans="1:3" x14ac:dyDescent="0.25">
      <c r="A1119" s="169"/>
      <c r="B1119" s="168"/>
      <c r="C1119" s="168"/>
    </row>
    <row r="1120" spans="1:3" x14ac:dyDescent="0.25">
      <c r="A1120" s="169"/>
      <c r="B1120" s="168"/>
      <c r="C1120" s="168"/>
    </row>
    <row r="1121" spans="1:3" x14ac:dyDescent="0.25">
      <c r="A1121" s="169"/>
      <c r="B1121" s="168"/>
      <c r="C1121" s="168"/>
    </row>
    <row r="1122" spans="1:3" x14ac:dyDescent="0.25">
      <c r="A1122" s="169"/>
      <c r="B1122" s="168"/>
      <c r="C1122" s="168"/>
    </row>
    <row r="1123" spans="1:3" x14ac:dyDescent="0.25">
      <c r="A1123" s="169"/>
      <c r="B1123" s="168"/>
      <c r="C1123" s="168"/>
    </row>
    <row r="1124" spans="1:3" x14ac:dyDescent="0.25">
      <c r="A1124" s="169"/>
      <c r="B1124" s="168"/>
      <c r="C1124" s="168"/>
    </row>
    <row r="1125" spans="1:3" x14ac:dyDescent="0.25">
      <c r="A1125" s="169"/>
      <c r="B1125" s="168"/>
      <c r="C1125" s="168"/>
    </row>
    <row r="1126" spans="1:3" x14ac:dyDescent="0.25">
      <c r="A1126" s="169"/>
      <c r="B1126" s="168"/>
      <c r="C1126" s="168"/>
    </row>
    <row r="1127" spans="1:3" x14ac:dyDescent="0.25">
      <c r="A1127" s="169"/>
      <c r="B1127" s="168"/>
      <c r="C1127" s="168"/>
    </row>
    <row r="1128" spans="1:3" x14ac:dyDescent="0.25">
      <c r="A1128" s="169"/>
      <c r="B1128" s="168"/>
      <c r="C1128" s="168"/>
    </row>
    <row r="1129" spans="1:3" x14ac:dyDescent="0.25">
      <c r="A1129" s="169"/>
      <c r="B1129" s="168"/>
      <c r="C1129" s="168"/>
    </row>
    <row r="1130" spans="1:3" x14ac:dyDescent="0.25">
      <c r="A1130" s="169"/>
      <c r="B1130" s="168"/>
      <c r="C1130" s="168"/>
    </row>
    <row r="1131" spans="1:3" x14ac:dyDescent="0.25">
      <c r="A1131" s="169"/>
      <c r="B1131" s="168"/>
      <c r="C1131" s="168"/>
    </row>
    <row r="1132" spans="1:3" x14ac:dyDescent="0.25">
      <c r="A1132" s="169"/>
      <c r="B1132" s="168"/>
      <c r="C1132" s="168"/>
    </row>
    <row r="1133" spans="1:3" x14ac:dyDescent="0.25">
      <c r="A1133" s="169"/>
      <c r="B1133" s="168"/>
      <c r="C1133" s="168"/>
    </row>
    <row r="1134" spans="1:3" x14ac:dyDescent="0.25">
      <c r="A1134" s="169"/>
      <c r="B1134" s="168"/>
      <c r="C1134" s="168"/>
    </row>
    <row r="1135" spans="1:3" x14ac:dyDescent="0.25">
      <c r="A1135" s="169"/>
      <c r="B1135" s="168"/>
      <c r="C1135" s="168"/>
    </row>
    <row r="1136" spans="1:3" x14ac:dyDescent="0.25">
      <c r="A1136" s="169"/>
      <c r="B1136" s="168"/>
      <c r="C1136" s="168"/>
    </row>
    <row r="1137" spans="1:3" x14ac:dyDescent="0.25">
      <c r="A1137" s="169"/>
      <c r="B1137" s="168"/>
      <c r="C1137" s="168"/>
    </row>
    <row r="1138" spans="1:3" x14ac:dyDescent="0.25">
      <c r="A1138" s="169"/>
      <c r="B1138" s="168"/>
      <c r="C1138" s="168"/>
    </row>
    <row r="1139" spans="1:3" x14ac:dyDescent="0.25">
      <c r="A1139" s="169"/>
      <c r="B1139" s="168"/>
      <c r="C1139" s="168"/>
    </row>
    <row r="1140" spans="1:3" x14ac:dyDescent="0.25">
      <c r="A1140" s="169"/>
      <c r="B1140" s="168"/>
      <c r="C1140" s="168"/>
    </row>
    <row r="1141" spans="1:3" x14ac:dyDescent="0.25">
      <c r="A1141" s="169"/>
      <c r="B1141" s="168"/>
      <c r="C1141" s="168"/>
    </row>
    <row r="1142" spans="1:3" x14ac:dyDescent="0.25">
      <c r="A1142" s="169"/>
      <c r="B1142" s="168"/>
      <c r="C1142" s="168"/>
    </row>
    <row r="1143" spans="1:3" x14ac:dyDescent="0.25">
      <c r="A1143" s="169"/>
      <c r="B1143" s="168"/>
      <c r="C1143" s="168"/>
    </row>
    <row r="1144" spans="1:3" x14ac:dyDescent="0.25">
      <c r="A1144" s="169"/>
      <c r="B1144" s="168"/>
      <c r="C1144" s="168"/>
    </row>
    <row r="1145" spans="1:3" x14ac:dyDescent="0.25">
      <c r="A1145" s="169"/>
      <c r="B1145" s="168"/>
      <c r="C1145" s="168"/>
    </row>
    <row r="1146" spans="1:3" x14ac:dyDescent="0.25">
      <c r="A1146" s="169"/>
      <c r="B1146" s="168"/>
      <c r="C1146" s="168"/>
    </row>
    <row r="1147" spans="1:3" x14ac:dyDescent="0.25">
      <c r="A1147" s="169"/>
      <c r="B1147" s="168"/>
      <c r="C1147" s="168"/>
    </row>
    <row r="1148" spans="1:3" x14ac:dyDescent="0.25">
      <c r="A1148" s="169"/>
      <c r="B1148" s="168"/>
      <c r="C1148" s="168"/>
    </row>
    <row r="1149" spans="1:3" x14ac:dyDescent="0.25">
      <c r="A1149" s="169"/>
      <c r="B1149" s="168"/>
      <c r="C1149" s="168"/>
    </row>
    <row r="1150" spans="1:3" x14ac:dyDescent="0.25">
      <c r="A1150" s="169"/>
      <c r="B1150" s="168"/>
      <c r="C1150" s="168"/>
    </row>
    <row r="1151" spans="1:3" x14ac:dyDescent="0.25">
      <c r="A1151" s="169"/>
      <c r="B1151" s="168"/>
      <c r="C1151" s="168"/>
    </row>
    <row r="1152" spans="1:3" x14ac:dyDescent="0.25">
      <c r="A1152" s="169"/>
      <c r="B1152" s="168"/>
      <c r="C1152" s="168"/>
    </row>
    <row r="1153" spans="1:3" x14ac:dyDescent="0.25">
      <c r="A1153" s="169"/>
      <c r="B1153" s="168"/>
      <c r="C1153" s="168"/>
    </row>
    <row r="1154" spans="1:3" x14ac:dyDescent="0.25">
      <c r="A1154" s="169"/>
      <c r="B1154" s="168"/>
      <c r="C1154" s="168"/>
    </row>
    <row r="1155" spans="1:3" x14ac:dyDescent="0.25">
      <c r="A1155" s="169"/>
      <c r="B1155" s="168"/>
      <c r="C1155" s="168"/>
    </row>
    <row r="1156" spans="1:3" x14ac:dyDescent="0.25">
      <c r="A1156" s="169"/>
      <c r="B1156" s="168"/>
      <c r="C1156" s="168"/>
    </row>
    <row r="1157" spans="1:3" x14ac:dyDescent="0.25">
      <c r="A1157" s="169"/>
      <c r="B1157" s="168"/>
      <c r="C1157" s="168"/>
    </row>
    <row r="1158" spans="1:3" x14ac:dyDescent="0.25">
      <c r="A1158" s="169"/>
      <c r="B1158" s="168"/>
      <c r="C1158" s="168"/>
    </row>
    <row r="1159" spans="1:3" x14ac:dyDescent="0.25">
      <c r="A1159" s="169"/>
      <c r="B1159" s="168"/>
      <c r="C1159" s="168"/>
    </row>
    <row r="1160" spans="1:3" x14ac:dyDescent="0.25">
      <c r="A1160" s="169"/>
      <c r="B1160" s="168"/>
      <c r="C1160" s="168"/>
    </row>
    <row r="1161" spans="1:3" x14ac:dyDescent="0.25">
      <c r="A1161" s="169"/>
      <c r="B1161" s="168"/>
      <c r="C1161" s="168"/>
    </row>
    <row r="1162" spans="1:3" x14ac:dyDescent="0.25">
      <c r="A1162" s="169"/>
      <c r="B1162" s="168"/>
      <c r="C1162" s="168"/>
    </row>
    <row r="1163" spans="1:3" x14ac:dyDescent="0.25">
      <c r="A1163" s="169"/>
      <c r="B1163" s="168"/>
      <c r="C1163" s="168"/>
    </row>
    <row r="1164" spans="1:3" x14ac:dyDescent="0.25">
      <c r="A1164" s="169"/>
      <c r="B1164" s="168"/>
      <c r="C1164" s="168"/>
    </row>
    <row r="1165" spans="1:3" x14ac:dyDescent="0.25">
      <c r="A1165" s="169"/>
      <c r="B1165" s="168"/>
      <c r="C1165" s="168"/>
    </row>
    <row r="1166" spans="1:3" x14ac:dyDescent="0.25">
      <c r="A1166" s="169"/>
      <c r="B1166" s="168"/>
      <c r="C1166" s="168"/>
    </row>
    <row r="1167" spans="1:3" x14ac:dyDescent="0.25">
      <c r="A1167" s="169"/>
      <c r="B1167" s="168"/>
      <c r="C1167" s="168"/>
    </row>
    <row r="1168" spans="1:3" x14ac:dyDescent="0.25">
      <c r="A1168" s="169"/>
      <c r="B1168" s="168"/>
      <c r="C1168" s="168"/>
    </row>
    <row r="1169" spans="1:3" x14ac:dyDescent="0.25">
      <c r="A1169" s="169"/>
      <c r="B1169" s="168"/>
      <c r="C1169" s="168"/>
    </row>
    <row r="1170" spans="1:3" x14ac:dyDescent="0.25">
      <c r="A1170" s="169"/>
      <c r="B1170" s="168"/>
      <c r="C1170" s="168"/>
    </row>
    <row r="1171" spans="1:3" x14ac:dyDescent="0.25">
      <c r="A1171" s="169"/>
      <c r="B1171" s="168"/>
      <c r="C1171" s="168"/>
    </row>
    <row r="1172" spans="1:3" x14ac:dyDescent="0.25">
      <c r="A1172" s="169"/>
      <c r="B1172" s="168"/>
      <c r="C1172" s="168"/>
    </row>
    <row r="1173" spans="1:3" x14ac:dyDescent="0.25">
      <c r="A1173" s="169"/>
      <c r="B1173" s="168"/>
      <c r="C1173" s="168"/>
    </row>
    <row r="1174" spans="1:3" x14ac:dyDescent="0.25">
      <c r="A1174" s="169"/>
      <c r="B1174" s="168"/>
      <c r="C1174" s="168"/>
    </row>
    <row r="1175" spans="1:3" x14ac:dyDescent="0.25">
      <c r="A1175" s="169"/>
      <c r="B1175" s="168"/>
      <c r="C1175" s="168"/>
    </row>
    <row r="1176" spans="1:3" x14ac:dyDescent="0.25">
      <c r="A1176" s="169"/>
      <c r="B1176" s="168"/>
      <c r="C1176" s="168"/>
    </row>
    <row r="1177" spans="1:3" x14ac:dyDescent="0.25">
      <c r="A1177" s="169"/>
      <c r="B1177" s="168"/>
      <c r="C1177" s="168"/>
    </row>
    <row r="1178" spans="1:3" x14ac:dyDescent="0.25">
      <c r="A1178" s="169"/>
      <c r="B1178" s="168"/>
      <c r="C1178" s="168"/>
    </row>
    <row r="1179" spans="1:3" x14ac:dyDescent="0.25">
      <c r="A1179" s="169"/>
      <c r="B1179" s="168"/>
      <c r="C1179" s="168"/>
    </row>
    <row r="1180" spans="1:3" x14ac:dyDescent="0.25">
      <c r="A1180" s="169"/>
      <c r="B1180" s="168"/>
      <c r="C1180" s="168"/>
    </row>
    <row r="1181" spans="1:3" x14ac:dyDescent="0.25">
      <c r="A1181" s="169"/>
      <c r="B1181" s="168"/>
      <c r="C1181" s="168"/>
    </row>
    <row r="1182" spans="1:3" x14ac:dyDescent="0.25">
      <c r="A1182" s="169"/>
      <c r="B1182" s="168"/>
      <c r="C1182" s="168"/>
    </row>
    <row r="1183" spans="1:3" x14ac:dyDescent="0.25">
      <c r="A1183" s="169"/>
      <c r="B1183" s="168"/>
      <c r="C1183" s="168"/>
    </row>
    <row r="1184" spans="1:3" x14ac:dyDescent="0.25">
      <c r="A1184" s="169"/>
      <c r="B1184" s="168"/>
      <c r="C1184" s="168"/>
    </row>
    <row r="1185" spans="1:3" x14ac:dyDescent="0.25">
      <c r="A1185" s="169"/>
      <c r="B1185" s="168"/>
      <c r="C1185" s="168"/>
    </row>
    <row r="1186" spans="1:3" x14ac:dyDescent="0.25">
      <c r="A1186" s="169"/>
      <c r="B1186" s="168"/>
      <c r="C1186" s="168"/>
    </row>
    <row r="1187" spans="1:3" x14ac:dyDescent="0.25">
      <c r="A1187" s="169"/>
      <c r="B1187" s="168"/>
      <c r="C1187" s="168"/>
    </row>
    <row r="1188" spans="1:3" x14ac:dyDescent="0.25">
      <c r="A1188" s="169"/>
      <c r="B1188" s="168"/>
      <c r="C1188" s="168"/>
    </row>
    <row r="1189" spans="1:3" x14ac:dyDescent="0.25">
      <c r="A1189" s="169"/>
      <c r="B1189" s="168"/>
      <c r="C1189" s="168"/>
    </row>
    <row r="1190" spans="1:3" x14ac:dyDescent="0.25">
      <c r="A1190" s="169"/>
      <c r="B1190" s="168"/>
      <c r="C1190" s="168"/>
    </row>
    <row r="1191" spans="1:3" x14ac:dyDescent="0.25">
      <c r="A1191" s="169"/>
      <c r="B1191" s="168"/>
      <c r="C1191" s="168"/>
    </row>
    <row r="1192" spans="1:3" x14ac:dyDescent="0.25">
      <c r="A1192" s="169"/>
      <c r="B1192" s="168"/>
      <c r="C1192" s="168"/>
    </row>
    <row r="1193" spans="1:3" x14ac:dyDescent="0.25">
      <c r="A1193" s="169"/>
      <c r="B1193" s="168"/>
      <c r="C1193" s="168"/>
    </row>
    <row r="1194" spans="1:3" x14ac:dyDescent="0.25">
      <c r="A1194" s="169"/>
      <c r="B1194" s="168"/>
      <c r="C1194" s="168"/>
    </row>
    <row r="1195" spans="1:3" x14ac:dyDescent="0.25">
      <c r="A1195" s="169"/>
      <c r="B1195" s="168"/>
      <c r="C1195" s="168"/>
    </row>
    <row r="1196" spans="1:3" x14ac:dyDescent="0.25">
      <c r="A1196" s="169"/>
      <c r="B1196" s="168"/>
      <c r="C1196" s="168"/>
    </row>
    <row r="1197" spans="1:3" x14ac:dyDescent="0.25">
      <c r="A1197" s="169"/>
      <c r="B1197" s="168"/>
      <c r="C1197" s="168"/>
    </row>
    <row r="1198" spans="1:3" x14ac:dyDescent="0.25">
      <c r="A1198" s="169"/>
      <c r="B1198" s="168"/>
      <c r="C1198" s="168"/>
    </row>
    <row r="1199" spans="1:3" x14ac:dyDescent="0.25">
      <c r="A1199" s="169"/>
      <c r="B1199" s="168"/>
      <c r="C1199" s="168"/>
    </row>
    <row r="1200" spans="1:3" x14ac:dyDescent="0.25">
      <c r="A1200" s="169"/>
      <c r="B1200" s="168"/>
      <c r="C1200" s="168"/>
    </row>
    <row r="1201" spans="1:3" x14ac:dyDescent="0.25">
      <c r="A1201" s="169"/>
      <c r="B1201" s="168"/>
      <c r="C1201" s="168"/>
    </row>
    <row r="1202" spans="1:3" x14ac:dyDescent="0.25">
      <c r="A1202" s="169"/>
      <c r="B1202" s="168"/>
      <c r="C1202" s="168"/>
    </row>
    <row r="1203" spans="1:3" x14ac:dyDescent="0.25">
      <c r="A1203" s="169"/>
      <c r="B1203" s="168"/>
      <c r="C1203" s="168"/>
    </row>
    <row r="1204" spans="1:3" x14ac:dyDescent="0.25">
      <c r="A1204" s="169"/>
      <c r="B1204" s="168"/>
      <c r="C1204" s="168"/>
    </row>
    <row r="1205" spans="1:3" x14ac:dyDescent="0.25">
      <c r="A1205" s="169"/>
      <c r="B1205" s="168"/>
      <c r="C1205" s="168"/>
    </row>
    <row r="1206" spans="1:3" x14ac:dyDescent="0.25">
      <c r="A1206" s="169"/>
      <c r="B1206" s="168"/>
      <c r="C1206" s="168"/>
    </row>
    <row r="1207" spans="1:3" x14ac:dyDescent="0.25">
      <c r="A1207" s="169"/>
      <c r="B1207" s="168"/>
      <c r="C1207" s="168"/>
    </row>
    <row r="1208" spans="1:3" x14ac:dyDescent="0.25">
      <c r="A1208" s="169"/>
      <c r="B1208" s="168"/>
      <c r="C1208" s="168"/>
    </row>
    <row r="1209" spans="1:3" x14ac:dyDescent="0.25">
      <c r="A1209" s="169"/>
      <c r="B1209" s="168"/>
      <c r="C1209" s="168"/>
    </row>
    <row r="1210" spans="1:3" x14ac:dyDescent="0.25">
      <c r="A1210" s="169"/>
      <c r="B1210" s="168"/>
      <c r="C1210" s="168"/>
    </row>
    <row r="1211" spans="1:3" x14ac:dyDescent="0.25">
      <c r="A1211" s="169"/>
      <c r="B1211" s="168"/>
      <c r="C1211" s="168"/>
    </row>
    <row r="1212" spans="1:3" x14ac:dyDescent="0.25">
      <c r="A1212" s="169"/>
      <c r="B1212" s="168"/>
      <c r="C1212" s="168"/>
    </row>
    <row r="1213" spans="1:3" x14ac:dyDescent="0.25">
      <c r="A1213" s="169"/>
      <c r="B1213" s="168"/>
      <c r="C1213" s="168"/>
    </row>
    <row r="1214" spans="1:3" x14ac:dyDescent="0.25">
      <c r="A1214" s="169"/>
      <c r="B1214" s="168"/>
      <c r="C1214" s="168"/>
    </row>
    <row r="1215" spans="1:3" x14ac:dyDescent="0.25">
      <c r="A1215" s="169"/>
      <c r="B1215" s="168"/>
      <c r="C1215" s="168"/>
    </row>
    <row r="1216" spans="1:3" x14ac:dyDescent="0.25">
      <c r="A1216" s="169"/>
      <c r="B1216" s="168"/>
      <c r="C1216" s="168"/>
    </row>
    <row r="1217" spans="1:3" x14ac:dyDescent="0.25">
      <c r="A1217" s="169"/>
      <c r="B1217" s="168"/>
      <c r="C1217" s="168"/>
    </row>
    <row r="1218" spans="1:3" x14ac:dyDescent="0.25">
      <c r="A1218" s="169"/>
      <c r="B1218" s="168"/>
      <c r="C1218" s="168"/>
    </row>
    <row r="1219" spans="1:3" x14ac:dyDescent="0.25">
      <c r="A1219" s="169"/>
      <c r="B1219" s="168"/>
      <c r="C1219" s="168"/>
    </row>
    <row r="1220" spans="1:3" x14ac:dyDescent="0.25">
      <c r="A1220" s="169"/>
      <c r="B1220" s="168"/>
      <c r="C1220" s="168"/>
    </row>
    <row r="1221" spans="1:3" x14ac:dyDescent="0.25">
      <c r="A1221" s="169"/>
      <c r="B1221" s="168"/>
      <c r="C1221" s="168"/>
    </row>
    <row r="1222" spans="1:3" x14ac:dyDescent="0.25">
      <c r="A1222" s="169"/>
      <c r="B1222" s="168"/>
      <c r="C1222" s="168"/>
    </row>
    <row r="1223" spans="1:3" x14ac:dyDescent="0.25">
      <c r="A1223" s="169"/>
      <c r="B1223" s="168"/>
      <c r="C1223" s="168"/>
    </row>
    <row r="1224" spans="1:3" x14ac:dyDescent="0.25">
      <c r="A1224" s="169"/>
      <c r="B1224" s="168"/>
      <c r="C1224" s="168"/>
    </row>
    <row r="1225" spans="1:3" x14ac:dyDescent="0.25">
      <c r="A1225" s="169"/>
      <c r="B1225" s="168"/>
      <c r="C1225" s="168"/>
    </row>
    <row r="1226" spans="1:3" x14ac:dyDescent="0.25">
      <c r="A1226" s="169"/>
      <c r="B1226" s="168"/>
      <c r="C1226" s="168"/>
    </row>
    <row r="1227" spans="1:3" x14ac:dyDescent="0.25">
      <c r="A1227" s="169"/>
      <c r="B1227" s="168"/>
      <c r="C1227" s="168"/>
    </row>
    <row r="1228" spans="1:3" x14ac:dyDescent="0.25">
      <c r="A1228" s="169"/>
      <c r="B1228" s="168"/>
      <c r="C1228" s="168"/>
    </row>
    <row r="1229" spans="1:3" x14ac:dyDescent="0.25">
      <c r="A1229" s="169"/>
      <c r="B1229" s="168"/>
      <c r="C1229" s="168"/>
    </row>
    <row r="1230" spans="1:3" x14ac:dyDescent="0.25">
      <c r="A1230" s="169"/>
      <c r="B1230" s="168"/>
      <c r="C1230" s="168"/>
    </row>
    <row r="1231" spans="1:3" x14ac:dyDescent="0.25">
      <c r="A1231" s="169"/>
      <c r="B1231" s="168"/>
      <c r="C1231" s="168"/>
    </row>
    <row r="1232" spans="1:3" x14ac:dyDescent="0.25">
      <c r="A1232" s="169"/>
      <c r="B1232" s="168"/>
      <c r="C1232" s="168"/>
    </row>
    <row r="1233" spans="1:3" x14ac:dyDescent="0.25">
      <c r="A1233" s="169"/>
      <c r="B1233" s="168"/>
      <c r="C1233" s="168"/>
    </row>
    <row r="1234" spans="1:3" x14ac:dyDescent="0.25">
      <c r="A1234" s="169"/>
      <c r="B1234" s="168"/>
      <c r="C1234" s="168"/>
    </row>
    <row r="1235" spans="1:3" x14ac:dyDescent="0.25">
      <c r="A1235" s="169"/>
      <c r="B1235" s="168"/>
      <c r="C1235" s="168"/>
    </row>
    <row r="1236" spans="1:3" x14ac:dyDescent="0.25">
      <c r="A1236" s="169"/>
      <c r="B1236" s="168"/>
      <c r="C1236" s="168"/>
    </row>
    <row r="1237" spans="1:3" x14ac:dyDescent="0.25">
      <c r="A1237" s="169"/>
      <c r="B1237" s="168"/>
      <c r="C1237" s="168"/>
    </row>
    <row r="1238" spans="1:3" x14ac:dyDescent="0.25">
      <c r="A1238" s="169"/>
      <c r="B1238" s="168"/>
      <c r="C1238" s="168"/>
    </row>
    <row r="1239" spans="1:3" x14ac:dyDescent="0.25">
      <c r="A1239" s="169"/>
      <c r="B1239" s="168"/>
      <c r="C1239" s="168"/>
    </row>
    <row r="1240" spans="1:3" x14ac:dyDescent="0.25">
      <c r="A1240" s="169"/>
      <c r="B1240" s="168"/>
      <c r="C1240" s="168"/>
    </row>
    <row r="1241" spans="1:3" x14ac:dyDescent="0.25">
      <c r="A1241" s="169"/>
      <c r="B1241" s="168"/>
      <c r="C1241" s="168"/>
    </row>
    <row r="1242" spans="1:3" x14ac:dyDescent="0.25">
      <c r="A1242" s="169"/>
      <c r="B1242" s="168"/>
      <c r="C1242" s="168"/>
    </row>
    <row r="1243" spans="1:3" x14ac:dyDescent="0.25">
      <c r="A1243" s="169"/>
      <c r="B1243" s="168"/>
      <c r="C1243" s="168"/>
    </row>
    <row r="1244" spans="1:3" x14ac:dyDescent="0.25">
      <c r="A1244" s="169"/>
      <c r="B1244" s="168"/>
      <c r="C1244" s="168"/>
    </row>
    <row r="1245" spans="1:3" x14ac:dyDescent="0.25">
      <c r="A1245" s="169"/>
      <c r="B1245" s="168"/>
      <c r="C1245" s="168"/>
    </row>
    <row r="1246" spans="1:3" x14ac:dyDescent="0.25">
      <c r="A1246" s="169"/>
      <c r="B1246" s="168"/>
      <c r="C1246" s="168"/>
    </row>
    <row r="1247" spans="1:3" x14ac:dyDescent="0.25">
      <c r="A1247" s="169"/>
      <c r="B1247" s="168"/>
      <c r="C1247" s="168"/>
    </row>
    <row r="1248" spans="1:3" x14ac:dyDescent="0.25">
      <c r="A1248" s="169"/>
      <c r="B1248" s="168"/>
      <c r="C1248" s="168"/>
    </row>
    <row r="1249" spans="1:3" x14ac:dyDescent="0.25">
      <c r="A1249" s="169"/>
      <c r="B1249" s="168"/>
      <c r="C1249" s="168"/>
    </row>
    <row r="1250" spans="1:3" x14ac:dyDescent="0.25">
      <c r="A1250" s="169"/>
      <c r="B1250" s="168"/>
      <c r="C1250" s="168"/>
    </row>
    <row r="1251" spans="1:3" x14ac:dyDescent="0.25">
      <c r="A1251" s="169"/>
      <c r="B1251" s="168"/>
      <c r="C1251" s="168"/>
    </row>
    <row r="1252" spans="1:3" x14ac:dyDescent="0.25">
      <c r="A1252" s="169"/>
      <c r="B1252" s="168"/>
      <c r="C1252" s="168"/>
    </row>
    <row r="1253" spans="1:3" x14ac:dyDescent="0.25">
      <c r="A1253" s="169"/>
      <c r="B1253" s="168"/>
      <c r="C1253" s="168"/>
    </row>
    <row r="1254" spans="1:3" x14ac:dyDescent="0.25">
      <c r="A1254" s="169"/>
      <c r="B1254" s="168"/>
      <c r="C1254" s="168"/>
    </row>
    <row r="1255" spans="1:3" x14ac:dyDescent="0.25">
      <c r="A1255" s="169"/>
      <c r="B1255" s="168"/>
      <c r="C1255" s="168"/>
    </row>
    <row r="1256" spans="1:3" x14ac:dyDescent="0.25">
      <c r="A1256" s="169"/>
      <c r="B1256" s="168"/>
      <c r="C1256" s="168"/>
    </row>
    <row r="1257" spans="1:3" x14ac:dyDescent="0.25">
      <c r="A1257" s="169"/>
      <c r="B1257" s="168"/>
      <c r="C1257" s="168"/>
    </row>
    <row r="1258" spans="1:3" x14ac:dyDescent="0.25">
      <c r="A1258" s="169"/>
      <c r="B1258" s="168"/>
      <c r="C1258" s="168"/>
    </row>
    <row r="1259" spans="1:3" x14ac:dyDescent="0.25">
      <c r="A1259" s="169"/>
      <c r="B1259" s="168"/>
      <c r="C1259" s="168"/>
    </row>
    <row r="1260" spans="1:3" x14ac:dyDescent="0.25">
      <c r="A1260" s="169"/>
      <c r="B1260" s="168"/>
      <c r="C1260" s="168"/>
    </row>
    <row r="1261" spans="1:3" x14ac:dyDescent="0.25">
      <c r="A1261" s="169"/>
      <c r="B1261" s="168"/>
      <c r="C1261" s="168"/>
    </row>
    <row r="1262" spans="1:3" x14ac:dyDescent="0.25">
      <c r="A1262" s="169"/>
      <c r="B1262" s="168"/>
      <c r="C1262" s="168"/>
    </row>
    <row r="1263" spans="1:3" x14ac:dyDescent="0.25">
      <c r="A1263" s="169"/>
      <c r="B1263" s="168"/>
      <c r="C1263" s="168"/>
    </row>
    <row r="1264" spans="1:3" x14ac:dyDescent="0.25">
      <c r="A1264" s="169"/>
      <c r="B1264" s="168"/>
      <c r="C1264" s="168"/>
    </row>
    <row r="1265" spans="1:3" x14ac:dyDescent="0.25">
      <c r="A1265" s="169"/>
      <c r="B1265" s="168"/>
      <c r="C1265" s="168"/>
    </row>
    <row r="1266" spans="1:3" x14ac:dyDescent="0.25">
      <c r="A1266" s="169"/>
      <c r="B1266" s="168"/>
      <c r="C1266" s="168"/>
    </row>
    <row r="1267" spans="1:3" x14ac:dyDescent="0.25">
      <c r="A1267" s="169"/>
      <c r="B1267" s="168"/>
      <c r="C1267" s="168"/>
    </row>
    <row r="1268" spans="1:3" x14ac:dyDescent="0.25">
      <c r="A1268" s="169"/>
      <c r="B1268" s="168"/>
      <c r="C1268" s="168"/>
    </row>
    <row r="1269" spans="1:3" x14ac:dyDescent="0.25">
      <c r="A1269" s="169"/>
      <c r="B1269" s="168"/>
      <c r="C1269" s="168"/>
    </row>
    <row r="1270" spans="1:3" x14ac:dyDescent="0.25">
      <c r="A1270" s="169"/>
      <c r="B1270" s="168"/>
      <c r="C1270" s="168"/>
    </row>
    <row r="1271" spans="1:3" x14ac:dyDescent="0.25">
      <c r="A1271" s="169"/>
      <c r="B1271" s="168"/>
      <c r="C1271" s="168"/>
    </row>
    <row r="1272" spans="1:3" x14ac:dyDescent="0.25">
      <c r="A1272" s="169"/>
      <c r="B1272" s="168"/>
      <c r="C1272" s="168"/>
    </row>
    <row r="1273" spans="1:3" x14ac:dyDescent="0.25">
      <c r="A1273" s="169"/>
      <c r="B1273" s="168"/>
      <c r="C1273" s="168"/>
    </row>
    <row r="1274" spans="1:3" x14ac:dyDescent="0.25">
      <c r="A1274" s="169"/>
      <c r="B1274" s="168"/>
      <c r="C1274" s="168"/>
    </row>
    <row r="1275" spans="1:3" x14ac:dyDescent="0.25">
      <c r="A1275" s="169"/>
      <c r="B1275" s="168"/>
      <c r="C1275" s="168"/>
    </row>
    <row r="1276" spans="1:3" x14ac:dyDescent="0.25">
      <c r="A1276" s="169"/>
      <c r="B1276" s="168"/>
      <c r="C1276" s="168"/>
    </row>
    <row r="1277" spans="1:3" x14ac:dyDescent="0.25">
      <c r="A1277" s="169"/>
      <c r="B1277" s="168"/>
      <c r="C1277" s="168"/>
    </row>
    <row r="1278" spans="1:3" x14ac:dyDescent="0.25">
      <c r="A1278" s="169"/>
      <c r="B1278" s="168"/>
      <c r="C1278" s="168"/>
    </row>
    <row r="1279" spans="1:3" x14ac:dyDescent="0.25">
      <c r="A1279" s="169"/>
      <c r="B1279" s="168"/>
      <c r="C1279" s="168"/>
    </row>
    <row r="1280" spans="1:3" x14ac:dyDescent="0.25">
      <c r="A1280" s="169"/>
      <c r="B1280" s="168"/>
      <c r="C1280" s="168"/>
    </row>
    <row r="1281" spans="1:3" x14ac:dyDescent="0.25">
      <c r="A1281" s="169"/>
      <c r="B1281" s="168"/>
      <c r="C1281" s="168"/>
    </row>
    <row r="1282" spans="1:3" x14ac:dyDescent="0.25">
      <c r="A1282" s="169"/>
      <c r="B1282" s="168"/>
      <c r="C1282" s="168"/>
    </row>
    <row r="1283" spans="1:3" x14ac:dyDescent="0.25">
      <c r="A1283" s="169"/>
      <c r="B1283" s="168"/>
      <c r="C1283" s="168"/>
    </row>
    <row r="1284" spans="1:3" x14ac:dyDescent="0.25">
      <c r="A1284" s="169"/>
      <c r="B1284" s="168"/>
      <c r="C1284" s="168"/>
    </row>
    <row r="1285" spans="1:3" x14ac:dyDescent="0.25">
      <c r="A1285" s="169"/>
      <c r="B1285" s="168"/>
      <c r="C1285" s="168"/>
    </row>
    <row r="1286" spans="1:3" x14ac:dyDescent="0.25">
      <c r="A1286" s="169"/>
      <c r="B1286" s="168"/>
      <c r="C1286" s="168"/>
    </row>
    <row r="1287" spans="1:3" x14ac:dyDescent="0.25">
      <c r="A1287" s="169"/>
      <c r="B1287" s="168"/>
      <c r="C1287" s="168"/>
    </row>
    <row r="1288" spans="1:3" x14ac:dyDescent="0.25">
      <c r="A1288" s="169"/>
      <c r="B1288" s="168"/>
      <c r="C1288" s="168"/>
    </row>
    <row r="1289" spans="1:3" x14ac:dyDescent="0.25">
      <c r="A1289" s="169"/>
      <c r="B1289" s="168"/>
      <c r="C1289" s="168"/>
    </row>
    <row r="1290" spans="1:3" x14ac:dyDescent="0.25">
      <c r="A1290" s="169"/>
      <c r="B1290" s="168"/>
      <c r="C1290" s="168"/>
    </row>
    <row r="1291" spans="1:3" x14ac:dyDescent="0.25">
      <c r="A1291" s="169"/>
      <c r="B1291" s="168"/>
      <c r="C1291" s="168"/>
    </row>
    <row r="1292" spans="1:3" x14ac:dyDescent="0.25">
      <c r="A1292" s="169"/>
      <c r="B1292" s="168"/>
      <c r="C1292" s="168"/>
    </row>
    <row r="1293" spans="1:3" x14ac:dyDescent="0.25">
      <c r="A1293" s="169"/>
      <c r="B1293" s="168"/>
      <c r="C1293" s="168"/>
    </row>
    <row r="1294" spans="1:3" x14ac:dyDescent="0.25">
      <c r="A1294" s="169"/>
      <c r="B1294" s="168"/>
      <c r="C1294" s="168"/>
    </row>
    <row r="1295" spans="1:3" x14ac:dyDescent="0.25">
      <c r="A1295" s="169"/>
      <c r="B1295" s="168"/>
      <c r="C1295" s="168"/>
    </row>
    <row r="1296" spans="1:3" x14ac:dyDescent="0.25">
      <c r="A1296" s="169"/>
      <c r="B1296" s="168"/>
      <c r="C1296" s="168"/>
    </row>
    <row r="1297" spans="1:3" x14ac:dyDescent="0.25">
      <c r="A1297" s="169"/>
      <c r="B1297" s="168"/>
      <c r="C1297" s="168"/>
    </row>
    <row r="1298" spans="1:3" x14ac:dyDescent="0.25">
      <c r="A1298" s="169"/>
      <c r="B1298" s="168"/>
      <c r="C1298" s="168"/>
    </row>
    <row r="1299" spans="1:3" x14ac:dyDescent="0.25">
      <c r="A1299" s="169"/>
      <c r="B1299" s="168"/>
      <c r="C1299" s="168"/>
    </row>
    <row r="1300" spans="1:3" x14ac:dyDescent="0.25">
      <c r="A1300" s="169"/>
      <c r="B1300" s="168"/>
      <c r="C1300" s="168"/>
    </row>
    <row r="1301" spans="1:3" x14ac:dyDescent="0.25">
      <c r="A1301" s="169"/>
      <c r="B1301" s="168"/>
      <c r="C1301" s="168"/>
    </row>
    <row r="1302" spans="1:3" x14ac:dyDescent="0.25">
      <c r="A1302" s="169"/>
      <c r="B1302" s="168"/>
      <c r="C1302" s="168"/>
    </row>
    <row r="1303" spans="1:3" x14ac:dyDescent="0.25">
      <c r="A1303" s="169"/>
      <c r="B1303" s="168"/>
      <c r="C1303" s="168"/>
    </row>
    <row r="1304" spans="1:3" x14ac:dyDescent="0.25">
      <c r="A1304" s="169"/>
      <c r="B1304" s="168"/>
      <c r="C1304" s="168"/>
    </row>
    <row r="1305" spans="1:3" x14ac:dyDescent="0.25">
      <c r="A1305" s="169"/>
      <c r="B1305" s="168"/>
      <c r="C1305" s="168"/>
    </row>
    <row r="1306" spans="1:3" x14ac:dyDescent="0.25">
      <c r="A1306" s="169"/>
      <c r="B1306" s="168"/>
      <c r="C1306" s="168"/>
    </row>
    <row r="1307" spans="1:3" x14ac:dyDescent="0.25">
      <c r="A1307" s="169"/>
      <c r="B1307" s="168"/>
      <c r="C1307" s="168"/>
    </row>
    <row r="1308" spans="1:3" x14ac:dyDescent="0.25">
      <c r="A1308" s="169"/>
      <c r="B1308" s="168"/>
      <c r="C1308" s="168"/>
    </row>
    <row r="1309" spans="1:3" x14ac:dyDescent="0.25">
      <c r="A1309" s="169"/>
      <c r="B1309" s="168"/>
      <c r="C1309" s="168"/>
    </row>
    <row r="1310" spans="1:3" x14ac:dyDescent="0.25">
      <c r="A1310" s="169"/>
      <c r="B1310" s="168"/>
      <c r="C1310" s="168"/>
    </row>
    <row r="1311" spans="1:3" x14ac:dyDescent="0.25">
      <c r="A1311" s="169"/>
      <c r="B1311" s="168"/>
      <c r="C1311" s="168"/>
    </row>
    <row r="1312" spans="1:3" x14ac:dyDescent="0.25">
      <c r="A1312" s="169"/>
      <c r="B1312" s="168"/>
      <c r="C1312" s="168"/>
    </row>
    <row r="1313" spans="1:3" x14ac:dyDescent="0.25">
      <c r="A1313" s="169"/>
      <c r="B1313" s="168"/>
      <c r="C1313" s="168"/>
    </row>
    <row r="1314" spans="1:3" x14ac:dyDescent="0.25">
      <c r="A1314" s="169"/>
      <c r="B1314" s="168"/>
      <c r="C1314" s="168"/>
    </row>
    <row r="1315" spans="1:3" x14ac:dyDescent="0.25">
      <c r="A1315" s="169"/>
      <c r="B1315" s="168"/>
      <c r="C1315" s="168"/>
    </row>
    <row r="1316" spans="1:3" x14ac:dyDescent="0.25">
      <c r="A1316" s="169"/>
      <c r="B1316" s="168"/>
      <c r="C1316" s="168"/>
    </row>
    <row r="1317" spans="1:3" x14ac:dyDescent="0.25">
      <c r="A1317" s="169"/>
      <c r="B1317" s="168"/>
      <c r="C1317" s="168"/>
    </row>
    <row r="1318" spans="1:3" x14ac:dyDescent="0.25">
      <c r="A1318" s="169"/>
      <c r="B1318" s="168"/>
      <c r="C1318" s="168"/>
    </row>
    <row r="1319" spans="1:3" x14ac:dyDescent="0.25">
      <c r="A1319" s="169"/>
      <c r="B1319" s="168"/>
      <c r="C1319" s="168"/>
    </row>
    <row r="1320" spans="1:3" x14ac:dyDescent="0.25">
      <c r="A1320" s="169"/>
      <c r="B1320" s="168"/>
      <c r="C1320" s="168"/>
    </row>
    <row r="1321" spans="1:3" x14ac:dyDescent="0.25">
      <c r="A1321" s="169"/>
      <c r="B1321" s="168"/>
      <c r="C1321" s="168"/>
    </row>
    <row r="1322" spans="1:3" x14ac:dyDescent="0.25">
      <c r="A1322" s="169"/>
      <c r="B1322" s="168"/>
      <c r="C1322" s="168"/>
    </row>
    <row r="1323" spans="1:3" x14ac:dyDescent="0.25">
      <c r="A1323" s="169"/>
      <c r="B1323" s="168"/>
      <c r="C1323" s="168"/>
    </row>
    <row r="1324" spans="1:3" x14ac:dyDescent="0.25">
      <c r="A1324" s="169"/>
      <c r="B1324" s="168"/>
      <c r="C1324" s="168"/>
    </row>
    <row r="1325" spans="1:3" x14ac:dyDescent="0.25">
      <c r="A1325" s="169"/>
      <c r="B1325" s="168"/>
      <c r="C1325" s="168"/>
    </row>
    <row r="1326" spans="1:3" x14ac:dyDescent="0.25">
      <c r="A1326" s="169"/>
      <c r="B1326" s="168"/>
      <c r="C1326" s="168"/>
    </row>
    <row r="1327" spans="1:3" x14ac:dyDescent="0.25">
      <c r="A1327" s="169"/>
      <c r="B1327" s="168"/>
      <c r="C1327" s="168"/>
    </row>
    <row r="1328" spans="1:3" x14ac:dyDescent="0.25">
      <c r="A1328" s="169"/>
      <c r="B1328" s="168"/>
      <c r="C1328" s="168"/>
    </row>
    <row r="1329" spans="1:3" x14ac:dyDescent="0.25">
      <c r="A1329" s="169"/>
      <c r="B1329" s="168"/>
      <c r="C1329" s="168"/>
    </row>
    <row r="1330" spans="1:3" x14ac:dyDescent="0.25">
      <c r="A1330" s="169"/>
      <c r="B1330" s="168"/>
      <c r="C1330" s="168"/>
    </row>
    <row r="1331" spans="1:3" x14ac:dyDescent="0.25">
      <c r="A1331" s="169"/>
      <c r="B1331" s="168"/>
      <c r="C1331" s="168"/>
    </row>
    <row r="1332" spans="1:3" x14ac:dyDescent="0.25">
      <c r="A1332" s="169"/>
      <c r="B1332" s="168"/>
      <c r="C1332" s="168"/>
    </row>
    <row r="1333" spans="1:3" x14ac:dyDescent="0.25">
      <c r="A1333" s="169"/>
      <c r="B1333" s="168"/>
      <c r="C1333" s="168"/>
    </row>
    <row r="1334" spans="1:3" x14ac:dyDescent="0.25">
      <c r="A1334" s="169"/>
      <c r="B1334" s="168"/>
      <c r="C1334" s="168"/>
    </row>
    <row r="1335" spans="1:3" x14ac:dyDescent="0.25">
      <c r="A1335" s="169"/>
      <c r="B1335" s="168"/>
      <c r="C1335" s="168"/>
    </row>
    <row r="1336" spans="1:3" x14ac:dyDescent="0.25">
      <c r="A1336" s="169"/>
      <c r="B1336" s="168"/>
      <c r="C1336" s="168"/>
    </row>
    <row r="1337" spans="1:3" x14ac:dyDescent="0.25">
      <c r="A1337" s="169"/>
      <c r="B1337" s="168"/>
      <c r="C1337" s="168"/>
    </row>
    <row r="1338" spans="1:3" x14ac:dyDescent="0.25">
      <c r="A1338" s="169"/>
      <c r="B1338" s="168"/>
      <c r="C1338" s="168"/>
    </row>
    <row r="1339" spans="1:3" x14ac:dyDescent="0.25">
      <c r="A1339" s="169"/>
      <c r="B1339" s="168"/>
      <c r="C1339" s="168"/>
    </row>
    <row r="1340" spans="1:3" x14ac:dyDescent="0.25">
      <c r="A1340" s="169"/>
      <c r="B1340" s="168"/>
      <c r="C1340" s="168"/>
    </row>
    <row r="1341" spans="1:3" x14ac:dyDescent="0.25">
      <c r="A1341" s="169"/>
      <c r="B1341" s="168"/>
      <c r="C1341" s="168"/>
    </row>
    <row r="1342" spans="1:3" x14ac:dyDescent="0.25">
      <c r="A1342" s="169"/>
      <c r="B1342" s="168"/>
      <c r="C1342" s="168"/>
    </row>
    <row r="1343" spans="1:3" x14ac:dyDescent="0.25">
      <c r="A1343" s="169"/>
      <c r="B1343" s="168"/>
      <c r="C1343" s="168"/>
    </row>
    <row r="1344" spans="1:3" x14ac:dyDescent="0.25">
      <c r="A1344" s="169"/>
      <c r="B1344" s="168"/>
      <c r="C1344" s="168"/>
    </row>
    <row r="1345" spans="1:3" x14ac:dyDescent="0.25">
      <c r="A1345" s="169"/>
      <c r="B1345" s="168"/>
      <c r="C1345" s="168"/>
    </row>
    <row r="1346" spans="1:3" x14ac:dyDescent="0.25">
      <c r="A1346" s="169"/>
      <c r="B1346" s="168"/>
      <c r="C1346" s="168"/>
    </row>
    <row r="1347" spans="1:3" x14ac:dyDescent="0.25">
      <c r="A1347" s="169"/>
      <c r="B1347" s="168"/>
      <c r="C1347" s="168"/>
    </row>
    <row r="1348" spans="1:3" x14ac:dyDescent="0.25">
      <c r="A1348" s="169"/>
      <c r="B1348" s="168"/>
      <c r="C1348" s="168"/>
    </row>
    <row r="1349" spans="1:3" x14ac:dyDescent="0.25">
      <c r="A1349" s="169"/>
      <c r="B1349" s="168"/>
      <c r="C1349" s="168"/>
    </row>
    <row r="1350" spans="1:3" x14ac:dyDescent="0.25">
      <c r="A1350" s="169"/>
      <c r="B1350" s="168"/>
      <c r="C1350" s="168"/>
    </row>
    <row r="1351" spans="1:3" x14ac:dyDescent="0.25">
      <c r="A1351" s="169"/>
      <c r="B1351" s="168"/>
      <c r="C1351" s="168"/>
    </row>
    <row r="1352" spans="1:3" x14ac:dyDescent="0.25">
      <c r="A1352" s="169"/>
      <c r="B1352" s="168"/>
      <c r="C1352" s="168"/>
    </row>
    <row r="1353" spans="1:3" x14ac:dyDescent="0.25">
      <c r="A1353" s="169"/>
      <c r="B1353" s="168"/>
      <c r="C1353" s="168"/>
    </row>
    <row r="1354" spans="1:3" x14ac:dyDescent="0.25">
      <c r="A1354" s="169"/>
      <c r="B1354" s="168"/>
      <c r="C1354" s="168"/>
    </row>
    <row r="1355" spans="1:3" x14ac:dyDescent="0.25">
      <c r="A1355" s="169"/>
      <c r="B1355" s="168"/>
      <c r="C1355" s="168"/>
    </row>
    <row r="1356" spans="1:3" x14ac:dyDescent="0.25">
      <c r="A1356" s="169"/>
      <c r="B1356" s="168"/>
      <c r="C1356" s="168"/>
    </row>
    <row r="1357" spans="1:3" x14ac:dyDescent="0.25">
      <c r="A1357" s="169"/>
      <c r="B1357" s="168"/>
      <c r="C1357" s="168"/>
    </row>
    <row r="1358" spans="1:3" x14ac:dyDescent="0.25">
      <c r="A1358" s="169"/>
      <c r="B1358" s="168"/>
      <c r="C1358" s="168"/>
    </row>
    <row r="1359" spans="1:3" x14ac:dyDescent="0.25">
      <c r="A1359" s="169"/>
      <c r="B1359" s="168"/>
      <c r="C1359" s="168"/>
    </row>
    <row r="1360" spans="1:3" x14ac:dyDescent="0.25">
      <c r="A1360" s="169"/>
      <c r="B1360" s="168"/>
      <c r="C1360" s="168"/>
    </row>
    <row r="1361" spans="1:3" x14ac:dyDescent="0.25">
      <c r="A1361" s="169"/>
      <c r="B1361" s="168"/>
      <c r="C1361" s="168"/>
    </row>
    <row r="1362" spans="1:3" x14ac:dyDescent="0.25">
      <c r="A1362" s="169"/>
      <c r="B1362" s="168"/>
      <c r="C1362" s="168"/>
    </row>
    <row r="1363" spans="1:3" x14ac:dyDescent="0.25">
      <c r="A1363" s="169"/>
      <c r="B1363" s="168"/>
      <c r="C1363" s="168"/>
    </row>
    <row r="1364" spans="1:3" x14ac:dyDescent="0.25">
      <c r="A1364" s="169"/>
      <c r="B1364" s="168"/>
      <c r="C1364" s="168"/>
    </row>
    <row r="1365" spans="1:3" x14ac:dyDescent="0.25">
      <c r="A1365" s="169"/>
      <c r="B1365" s="168"/>
      <c r="C1365" s="168"/>
    </row>
    <row r="1366" spans="1:3" x14ac:dyDescent="0.25">
      <c r="A1366" s="169"/>
      <c r="B1366" s="168"/>
      <c r="C1366" s="168"/>
    </row>
    <row r="1367" spans="1:3" x14ac:dyDescent="0.25">
      <c r="A1367" s="169"/>
      <c r="B1367" s="168"/>
      <c r="C1367" s="168"/>
    </row>
    <row r="1368" spans="1:3" x14ac:dyDescent="0.25">
      <c r="A1368" s="169"/>
      <c r="B1368" s="168"/>
      <c r="C1368" s="168"/>
    </row>
    <row r="1369" spans="1:3" x14ac:dyDescent="0.25">
      <c r="A1369" s="169"/>
      <c r="B1369" s="168"/>
      <c r="C1369" s="168"/>
    </row>
    <row r="1370" spans="1:3" x14ac:dyDescent="0.25">
      <c r="A1370" s="169"/>
      <c r="B1370" s="168"/>
      <c r="C1370" s="168"/>
    </row>
    <row r="1371" spans="1:3" x14ac:dyDescent="0.25">
      <c r="A1371" s="169"/>
      <c r="B1371" s="168"/>
      <c r="C1371" s="168"/>
    </row>
    <row r="1372" spans="1:3" x14ac:dyDescent="0.25">
      <c r="A1372" s="169"/>
      <c r="B1372" s="168"/>
      <c r="C1372" s="168"/>
    </row>
    <row r="1373" spans="1:3" x14ac:dyDescent="0.25">
      <c r="A1373" s="169"/>
      <c r="B1373" s="168"/>
      <c r="C1373" s="168"/>
    </row>
    <row r="1374" spans="1:3" x14ac:dyDescent="0.25">
      <c r="A1374" s="169"/>
      <c r="B1374" s="168"/>
      <c r="C1374" s="168"/>
    </row>
    <row r="1375" spans="1:3" x14ac:dyDescent="0.25">
      <c r="A1375" s="169"/>
      <c r="B1375" s="168"/>
      <c r="C1375" s="168"/>
    </row>
    <row r="1376" spans="1:3" x14ac:dyDescent="0.25">
      <c r="A1376" s="169"/>
      <c r="B1376" s="168"/>
      <c r="C1376" s="168"/>
    </row>
    <row r="1377" spans="1:3" x14ac:dyDescent="0.25">
      <c r="A1377" s="169"/>
      <c r="B1377" s="168"/>
      <c r="C1377" s="168"/>
    </row>
    <row r="1378" spans="1:3" x14ac:dyDescent="0.25">
      <c r="A1378" s="169"/>
      <c r="B1378" s="168"/>
      <c r="C1378" s="168"/>
    </row>
    <row r="1379" spans="1:3" x14ac:dyDescent="0.25">
      <c r="A1379" s="169"/>
      <c r="B1379" s="168"/>
      <c r="C1379" s="168"/>
    </row>
    <row r="1380" spans="1:3" x14ac:dyDescent="0.25">
      <c r="A1380" s="169"/>
      <c r="B1380" s="168"/>
      <c r="C1380" s="168"/>
    </row>
    <row r="1381" spans="1:3" x14ac:dyDescent="0.25">
      <c r="A1381" s="169"/>
      <c r="B1381" s="168"/>
      <c r="C1381" s="168"/>
    </row>
    <row r="1382" spans="1:3" x14ac:dyDescent="0.25">
      <c r="A1382" s="169"/>
      <c r="B1382" s="168"/>
      <c r="C1382" s="168"/>
    </row>
    <row r="1383" spans="1:3" x14ac:dyDescent="0.25">
      <c r="A1383" s="169"/>
      <c r="B1383" s="168"/>
      <c r="C1383" s="168"/>
    </row>
    <row r="1384" spans="1:3" x14ac:dyDescent="0.25">
      <c r="A1384" s="169"/>
      <c r="B1384" s="168"/>
      <c r="C1384" s="168"/>
    </row>
    <row r="1385" spans="1:3" x14ac:dyDescent="0.25">
      <c r="A1385" s="169"/>
      <c r="B1385" s="168"/>
      <c r="C1385" s="168"/>
    </row>
    <row r="1386" spans="1:3" x14ac:dyDescent="0.25">
      <c r="A1386" s="169"/>
      <c r="B1386" s="168"/>
      <c r="C1386" s="168"/>
    </row>
    <row r="1387" spans="1:3" x14ac:dyDescent="0.25">
      <c r="A1387" s="169"/>
      <c r="B1387" s="168"/>
      <c r="C1387" s="168"/>
    </row>
    <row r="1388" spans="1:3" x14ac:dyDescent="0.25">
      <c r="A1388" s="169"/>
      <c r="B1388" s="168"/>
      <c r="C1388" s="168"/>
    </row>
    <row r="1389" spans="1:3" x14ac:dyDescent="0.25">
      <c r="A1389" s="169"/>
      <c r="B1389" s="168"/>
      <c r="C1389" s="168"/>
    </row>
    <row r="1390" spans="1:3" x14ac:dyDescent="0.25">
      <c r="A1390" s="169"/>
      <c r="B1390" s="168"/>
      <c r="C1390" s="168"/>
    </row>
    <row r="1391" spans="1:3" x14ac:dyDescent="0.25">
      <c r="A1391" s="169"/>
      <c r="B1391" s="168"/>
      <c r="C1391" s="168"/>
    </row>
    <row r="1392" spans="1:3" x14ac:dyDescent="0.25">
      <c r="A1392" s="169"/>
      <c r="B1392" s="168"/>
      <c r="C1392" s="168"/>
    </row>
    <row r="1393" spans="1:3" x14ac:dyDescent="0.25">
      <c r="A1393" s="169"/>
      <c r="B1393" s="168"/>
      <c r="C1393" s="168"/>
    </row>
    <row r="1394" spans="1:3" x14ac:dyDescent="0.25">
      <c r="A1394" s="169"/>
      <c r="B1394" s="168"/>
      <c r="C1394" s="168"/>
    </row>
    <row r="1395" spans="1:3" x14ac:dyDescent="0.25">
      <c r="A1395" s="169"/>
      <c r="B1395" s="168"/>
      <c r="C1395" s="168"/>
    </row>
    <row r="1396" spans="1:3" x14ac:dyDescent="0.25">
      <c r="A1396" s="169"/>
      <c r="B1396" s="168"/>
      <c r="C1396" s="168"/>
    </row>
    <row r="1397" spans="1:3" x14ac:dyDescent="0.25">
      <c r="A1397" s="169"/>
      <c r="B1397" s="168"/>
      <c r="C1397" s="168"/>
    </row>
    <row r="1398" spans="1:3" x14ac:dyDescent="0.25">
      <c r="A1398" s="169"/>
      <c r="B1398" s="168"/>
      <c r="C1398" s="168"/>
    </row>
    <row r="1399" spans="1:3" x14ac:dyDescent="0.25">
      <c r="A1399" s="169"/>
      <c r="B1399" s="168"/>
      <c r="C1399" s="168"/>
    </row>
    <row r="1400" spans="1:3" x14ac:dyDescent="0.25">
      <c r="A1400" s="169"/>
      <c r="B1400" s="168"/>
      <c r="C1400" s="168"/>
    </row>
    <row r="1401" spans="1:3" x14ac:dyDescent="0.25">
      <c r="A1401" s="169"/>
      <c r="B1401" s="168"/>
      <c r="C1401" s="168"/>
    </row>
    <row r="1402" spans="1:3" x14ac:dyDescent="0.25">
      <c r="A1402" s="169"/>
      <c r="B1402" s="168"/>
      <c r="C1402" s="168"/>
    </row>
    <row r="1403" spans="1:3" x14ac:dyDescent="0.25">
      <c r="A1403" s="169"/>
      <c r="B1403" s="168"/>
      <c r="C1403" s="168"/>
    </row>
    <row r="1404" spans="1:3" x14ac:dyDescent="0.25">
      <c r="A1404" s="169"/>
      <c r="B1404" s="168"/>
      <c r="C1404" s="168"/>
    </row>
    <row r="1405" spans="1:3" x14ac:dyDescent="0.25">
      <c r="A1405" s="169"/>
      <c r="B1405" s="168"/>
      <c r="C1405" s="168"/>
    </row>
    <row r="1406" spans="1:3" x14ac:dyDescent="0.25">
      <c r="A1406" s="169"/>
      <c r="B1406" s="168"/>
      <c r="C1406" s="168"/>
    </row>
    <row r="1407" spans="1:3" x14ac:dyDescent="0.25">
      <c r="A1407" s="169"/>
      <c r="B1407" s="168"/>
      <c r="C1407" s="168"/>
    </row>
    <row r="1408" spans="1:3" x14ac:dyDescent="0.25">
      <c r="A1408" s="169"/>
      <c r="B1408" s="168"/>
      <c r="C1408" s="168"/>
    </row>
    <row r="1409" spans="1:3" x14ac:dyDescent="0.25">
      <c r="A1409" s="169"/>
      <c r="B1409" s="168"/>
      <c r="C1409" s="168"/>
    </row>
    <row r="1410" spans="1:3" x14ac:dyDescent="0.25">
      <c r="A1410" s="169"/>
      <c r="B1410" s="168"/>
      <c r="C1410" s="168"/>
    </row>
    <row r="1411" spans="1:3" x14ac:dyDescent="0.25">
      <c r="A1411" s="169"/>
      <c r="B1411" s="168"/>
      <c r="C1411" s="168"/>
    </row>
    <row r="1412" spans="1:3" x14ac:dyDescent="0.25">
      <c r="A1412" s="169"/>
      <c r="B1412" s="168"/>
      <c r="C1412" s="168"/>
    </row>
    <row r="1413" spans="1:3" x14ac:dyDescent="0.25">
      <c r="A1413" s="169"/>
      <c r="B1413" s="168"/>
      <c r="C1413" s="168"/>
    </row>
    <row r="1414" spans="1:3" x14ac:dyDescent="0.25">
      <c r="A1414" s="169"/>
      <c r="B1414" s="168"/>
      <c r="C1414" s="168"/>
    </row>
    <row r="1415" spans="1:3" x14ac:dyDescent="0.25">
      <c r="A1415" s="169"/>
      <c r="B1415" s="168"/>
      <c r="C1415" s="168"/>
    </row>
    <row r="1416" spans="1:3" x14ac:dyDescent="0.25">
      <c r="A1416" s="169"/>
      <c r="B1416" s="168"/>
      <c r="C1416" s="168"/>
    </row>
    <row r="1417" spans="1:3" x14ac:dyDescent="0.25">
      <c r="A1417" s="169"/>
      <c r="B1417" s="168"/>
      <c r="C1417" s="168"/>
    </row>
    <row r="1418" spans="1:3" x14ac:dyDescent="0.25">
      <c r="A1418" s="169"/>
      <c r="B1418" s="168"/>
      <c r="C1418" s="168"/>
    </row>
    <row r="1419" spans="1:3" x14ac:dyDescent="0.25">
      <c r="A1419" s="169"/>
      <c r="B1419" s="168"/>
      <c r="C1419" s="168"/>
    </row>
    <row r="1420" spans="1:3" x14ac:dyDescent="0.25">
      <c r="A1420" s="169"/>
      <c r="B1420" s="168"/>
      <c r="C1420" s="168"/>
    </row>
    <row r="1421" spans="1:3" x14ac:dyDescent="0.25">
      <c r="A1421" s="169"/>
      <c r="B1421" s="168"/>
      <c r="C1421" s="168"/>
    </row>
    <row r="1422" spans="1:3" x14ac:dyDescent="0.25">
      <c r="A1422" s="169"/>
      <c r="B1422" s="168"/>
      <c r="C1422" s="168"/>
    </row>
    <row r="1423" spans="1:3" x14ac:dyDescent="0.25">
      <c r="A1423" s="169"/>
      <c r="B1423" s="168"/>
      <c r="C1423" s="168"/>
    </row>
    <row r="1424" spans="1:3" x14ac:dyDescent="0.25">
      <c r="A1424" s="169"/>
      <c r="B1424" s="168"/>
      <c r="C1424" s="168"/>
    </row>
    <row r="1425" spans="1:3" x14ac:dyDescent="0.25">
      <c r="A1425" s="169"/>
      <c r="B1425" s="168"/>
      <c r="C1425" s="168"/>
    </row>
    <row r="1426" spans="1:3" x14ac:dyDescent="0.25">
      <c r="A1426" s="169"/>
      <c r="B1426" s="168"/>
      <c r="C1426" s="168"/>
    </row>
    <row r="1427" spans="1:3" x14ac:dyDescent="0.25">
      <c r="A1427" s="169"/>
      <c r="B1427" s="168"/>
      <c r="C1427" s="168"/>
    </row>
    <row r="1428" spans="1:3" x14ac:dyDescent="0.25">
      <c r="A1428" s="169"/>
      <c r="B1428" s="168"/>
      <c r="C1428" s="168"/>
    </row>
    <row r="1429" spans="1:3" x14ac:dyDescent="0.25">
      <c r="A1429" s="169"/>
      <c r="B1429" s="168"/>
      <c r="C1429" s="168"/>
    </row>
    <row r="1430" spans="1:3" x14ac:dyDescent="0.25">
      <c r="A1430" s="169"/>
      <c r="B1430" s="168"/>
      <c r="C1430" s="168"/>
    </row>
    <row r="1431" spans="1:3" x14ac:dyDescent="0.25">
      <c r="A1431" s="169"/>
      <c r="B1431" s="168"/>
      <c r="C1431" s="168"/>
    </row>
    <row r="1432" spans="1:3" x14ac:dyDescent="0.25">
      <c r="A1432" s="169"/>
      <c r="B1432" s="168"/>
      <c r="C1432" s="168"/>
    </row>
    <row r="1433" spans="1:3" x14ac:dyDescent="0.25">
      <c r="A1433" s="169"/>
      <c r="B1433" s="168"/>
      <c r="C1433" s="168"/>
    </row>
    <row r="1434" spans="1:3" x14ac:dyDescent="0.25">
      <c r="A1434" s="169"/>
      <c r="B1434" s="168"/>
      <c r="C1434" s="168"/>
    </row>
    <row r="1435" spans="1:3" x14ac:dyDescent="0.25">
      <c r="A1435" s="169"/>
      <c r="B1435" s="168"/>
      <c r="C1435" s="168"/>
    </row>
    <row r="1436" spans="1:3" x14ac:dyDescent="0.25">
      <c r="A1436" s="169"/>
      <c r="B1436" s="168"/>
      <c r="C1436" s="168"/>
    </row>
    <row r="1437" spans="1:3" x14ac:dyDescent="0.25">
      <c r="A1437" s="169"/>
      <c r="B1437" s="168"/>
      <c r="C1437" s="168"/>
    </row>
    <row r="1438" spans="1:3" x14ac:dyDescent="0.25">
      <c r="A1438" s="169"/>
      <c r="B1438" s="168"/>
      <c r="C1438" s="168"/>
    </row>
    <row r="1439" spans="1:3" x14ac:dyDescent="0.25">
      <c r="A1439" s="169"/>
      <c r="B1439" s="168"/>
      <c r="C1439" s="168"/>
    </row>
    <row r="1440" spans="1:3" x14ac:dyDescent="0.25">
      <c r="A1440" s="169"/>
      <c r="B1440" s="168"/>
      <c r="C1440" s="168"/>
    </row>
    <row r="1441" spans="1:3" x14ac:dyDescent="0.25">
      <c r="A1441" s="169"/>
      <c r="B1441" s="168"/>
      <c r="C1441" s="168"/>
    </row>
    <row r="1442" spans="1:3" x14ac:dyDescent="0.25">
      <c r="A1442" s="169"/>
      <c r="B1442" s="168"/>
      <c r="C1442" s="168"/>
    </row>
    <row r="1443" spans="1:3" x14ac:dyDescent="0.25">
      <c r="A1443" s="169"/>
      <c r="B1443" s="168"/>
      <c r="C1443" s="168"/>
    </row>
    <row r="1444" spans="1:3" x14ac:dyDescent="0.25">
      <c r="A1444" s="169"/>
      <c r="B1444" s="168"/>
      <c r="C1444" s="168"/>
    </row>
    <row r="1445" spans="1:3" x14ac:dyDescent="0.25">
      <c r="A1445" s="169"/>
      <c r="B1445" s="168"/>
      <c r="C1445" s="168"/>
    </row>
    <row r="1446" spans="1:3" x14ac:dyDescent="0.25">
      <c r="A1446" s="169"/>
      <c r="B1446" s="168"/>
      <c r="C1446" s="168"/>
    </row>
    <row r="1447" spans="1:3" x14ac:dyDescent="0.25">
      <c r="A1447" s="169"/>
      <c r="B1447" s="168"/>
      <c r="C1447" s="168"/>
    </row>
    <row r="1448" spans="1:3" x14ac:dyDescent="0.25">
      <c r="A1448" s="169"/>
      <c r="B1448" s="168"/>
      <c r="C1448" s="168"/>
    </row>
    <row r="1449" spans="1:3" x14ac:dyDescent="0.25">
      <c r="A1449" s="169"/>
      <c r="B1449" s="168"/>
      <c r="C1449" s="168"/>
    </row>
    <row r="1450" spans="1:3" x14ac:dyDescent="0.25">
      <c r="A1450" s="169"/>
      <c r="B1450" s="168"/>
      <c r="C1450" s="168"/>
    </row>
    <row r="1451" spans="1:3" x14ac:dyDescent="0.25">
      <c r="A1451" s="169"/>
      <c r="B1451" s="168"/>
      <c r="C1451" s="168"/>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AF15D-9423-4855-9494-152FE9E80935}">
  <dimension ref="A1:BE6338"/>
  <sheetViews>
    <sheetView workbookViewId="0">
      <pane xSplit="2" ySplit="1" topLeftCell="C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5" x14ac:dyDescent="0.25"/>
  <cols>
    <col min="1" max="1" width="13.42578125" bestFit="1" customWidth="1"/>
    <col min="16" max="16" width="13.42578125" style="178" bestFit="1" customWidth="1"/>
    <col min="17" max="17" width="12.42578125" style="178" bestFit="1" customWidth="1"/>
    <col min="18" max="18" width="13.42578125" style="178" bestFit="1" customWidth="1"/>
    <col min="44" max="44" width="14.7109375" style="178" bestFit="1" customWidth="1"/>
  </cols>
  <sheetData>
    <row r="1" spans="1:57" s="182" customFormat="1" ht="45" x14ac:dyDescent="0.25">
      <c r="A1" s="183" t="s">
        <v>2008</v>
      </c>
      <c r="B1" s="183" t="s">
        <v>2007</v>
      </c>
      <c r="C1" s="183" t="s">
        <v>2006</v>
      </c>
      <c r="D1" s="183" t="s">
        <v>2005</v>
      </c>
      <c r="E1" s="183" t="s">
        <v>2004</v>
      </c>
      <c r="F1" s="183" t="s">
        <v>2003</v>
      </c>
      <c r="G1" s="183" t="s">
        <v>2002</v>
      </c>
      <c r="H1" s="183" t="s">
        <v>2001</v>
      </c>
      <c r="I1" s="183" t="s">
        <v>2000</v>
      </c>
      <c r="J1" s="183" t="s">
        <v>1999</v>
      </c>
      <c r="K1" s="183" t="s">
        <v>1998</v>
      </c>
      <c r="L1" s="183" t="s">
        <v>1997</v>
      </c>
      <c r="M1" s="183" t="s">
        <v>1996</v>
      </c>
      <c r="N1" s="183" t="s">
        <v>1995</v>
      </c>
      <c r="O1" s="183" t="s">
        <v>1994</v>
      </c>
      <c r="P1" s="184" t="s">
        <v>1993</v>
      </c>
      <c r="Q1" s="184" t="s">
        <v>1992</v>
      </c>
      <c r="R1" s="184" t="s">
        <v>1991</v>
      </c>
      <c r="S1" s="183" t="s">
        <v>1990</v>
      </c>
      <c r="T1" s="183" t="s">
        <v>1989</v>
      </c>
      <c r="U1" s="183" t="s">
        <v>1988</v>
      </c>
      <c r="V1" s="183" t="s">
        <v>1987</v>
      </c>
      <c r="W1" s="183" t="s">
        <v>1986</v>
      </c>
      <c r="X1" s="183" t="s">
        <v>1985</v>
      </c>
      <c r="Y1" s="183" t="s">
        <v>1984</v>
      </c>
      <c r="Z1" s="183" t="s">
        <v>1983</v>
      </c>
      <c r="AA1" s="183" t="s">
        <v>1982</v>
      </c>
      <c r="AB1" s="183" t="s">
        <v>1981</v>
      </c>
      <c r="AC1" s="183" t="s">
        <v>1980</v>
      </c>
      <c r="AD1" s="183" t="s">
        <v>1979</v>
      </c>
      <c r="AE1" s="183" t="s">
        <v>1978</v>
      </c>
      <c r="AF1" s="183" t="s">
        <v>1977</v>
      </c>
      <c r="AG1" s="183" t="s">
        <v>1976</v>
      </c>
      <c r="AH1" s="183" t="s">
        <v>1975</v>
      </c>
      <c r="AI1" s="183" t="s">
        <v>1974</v>
      </c>
      <c r="AJ1" s="183" t="s">
        <v>1973</v>
      </c>
      <c r="AK1" s="183" t="s">
        <v>1972</v>
      </c>
      <c r="AL1" s="183" t="s">
        <v>1971</v>
      </c>
      <c r="AM1" s="183" t="s">
        <v>1970</v>
      </c>
      <c r="AN1" s="183" t="s">
        <v>1969</v>
      </c>
      <c r="AO1" s="183" t="s">
        <v>1968</v>
      </c>
      <c r="AP1" s="183" t="s">
        <v>1967</v>
      </c>
      <c r="AQ1" s="183" t="s">
        <v>1966</v>
      </c>
      <c r="AR1" s="184" t="s">
        <v>1965</v>
      </c>
      <c r="AS1" s="183" t="s">
        <v>1964</v>
      </c>
      <c r="AT1" s="183" t="s">
        <v>1963</v>
      </c>
      <c r="AU1" s="183" t="s">
        <v>1962</v>
      </c>
      <c r="AV1" s="183" t="s">
        <v>1961</v>
      </c>
      <c r="AW1" s="183" t="s">
        <v>1960</v>
      </c>
      <c r="AX1" s="183" t="s">
        <v>1959</v>
      </c>
      <c r="AY1" s="183" t="s">
        <v>1958</v>
      </c>
      <c r="AZ1" s="183" t="s">
        <v>1957</v>
      </c>
      <c r="BA1" s="183" t="s">
        <v>1956</v>
      </c>
      <c r="BB1" s="183" t="s">
        <v>1955</v>
      </c>
      <c r="BC1" s="183" t="s">
        <v>1954</v>
      </c>
      <c r="BD1" s="183" t="s">
        <v>1953</v>
      </c>
      <c r="BE1" s="183" t="s">
        <v>1952</v>
      </c>
    </row>
    <row r="2" spans="1:57" x14ac:dyDescent="0.25">
      <c r="A2" s="179">
        <f t="shared" ref="A2:A65" si="0">IF(+R2&gt;AR2,R2-AR2,0)</f>
        <v>0</v>
      </c>
      <c r="B2" t="s">
        <v>1923</v>
      </c>
      <c r="C2">
        <v>130030</v>
      </c>
      <c r="D2">
        <v>144105</v>
      </c>
      <c r="E2">
        <v>4</v>
      </c>
      <c r="F2">
        <v>13139</v>
      </c>
      <c r="G2" s="180">
        <v>43011</v>
      </c>
      <c r="H2" s="180">
        <v>45568</v>
      </c>
      <c r="I2">
        <v>0</v>
      </c>
      <c r="J2">
        <v>1</v>
      </c>
      <c r="K2">
        <v>42</v>
      </c>
      <c r="L2">
        <v>30</v>
      </c>
      <c r="M2">
        <v>2</v>
      </c>
      <c r="N2" s="170">
        <v>17726461</v>
      </c>
      <c r="O2" s="170">
        <v>19240000</v>
      </c>
      <c r="P2" s="178">
        <v>42500000</v>
      </c>
      <c r="Q2" s="178">
        <v>886457</v>
      </c>
      <c r="R2" s="178">
        <v>27436687</v>
      </c>
      <c r="S2">
        <v>0</v>
      </c>
      <c r="T2">
        <v>0</v>
      </c>
      <c r="U2">
        <v>0</v>
      </c>
      <c r="W2">
        <v>0</v>
      </c>
      <c r="X2">
        <v>0</v>
      </c>
      <c r="Y2">
        <v>0</v>
      </c>
      <c r="AB2" s="180">
        <v>44285</v>
      </c>
      <c r="AC2">
        <v>1</v>
      </c>
      <c r="AD2" t="s">
        <v>1922</v>
      </c>
      <c r="AE2">
        <v>1</v>
      </c>
      <c r="AF2">
        <v>30</v>
      </c>
      <c r="AG2">
        <v>0</v>
      </c>
      <c r="AN2">
        <v>1</v>
      </c>
      <c r="AO2">
        <v>1</v>
      </c>
      <c r="AR2" s="178">
        <v>39448689</v>
      </c>
      <c r="AS2" t="s">
        <v>1921</v>
      </c>
      <c r="AT2">
        <v>0</v>
      </c>
      <c r="AU2">
        <v>0</v>
      </c>
      <c r="AV2">
        <v>890480123</v>
      </c>
      <c r="AW2" t="s">
        <v>1920</v>
      </c>
      <c r="AX2">
        <v>5</v>
      </c>
      <c r="BC2">
        <v>1</v>
      </c>
      <c r="BD2">
        <v>7</v>
      </c>
      <c r="BE2">
        <v>2</v>
      </c>
    </row>
    <row r="3" spans="1:57" x14ac:dyDescent="0.25">
      <c r="A3" s="179">
        <f t="shared" si="0"/>
        <v>0</v>
      </c>
      <c r="B3" t="s">
        <v>1923</v>
      </c>
      <c r="C3">
        <v>130138</v>
      </c>
      <c r="D3">
        <v>144105</v>
      </c>
      <c r="E3">
        <v>4</v>
      </c>
      <c r="F3">
        <v>16591</v>
      </c>
      <c r="G3" s="180">
        <v>43787</v>
      </c>
      <c r="H3" s="180">
        <v>44883</v>
      </c>
      <c r="I3">
        <v>12</v>
      </c>
      <c r="J3">
        <v>1</v>
      </c>
      <c r="K3">
        <v>15</v>
      </c>
      <c r="L3">
        <v>30</v>
      </c>
      <c r="M3">
        <v>2</v>
      </c>
      <c r="N3" s="170">
        <v>17726461</v>
      </c>
      <c r="O3" s="170">
        <v>19240000</v>
      </c>
      <c r="P3" s="178">
        <v>4000000</v>
      </c>
      <c r="Q3" s="178">
        <v>144061</v>
      </c>
      <c r="R3" s="178">
        <v>2492418</v>
      </c>
      <c r="S3">
        <v>14652</v>
      </c>
      <c r="T3">
        <v>0</v>
      </c>
      <c r="U3">
        <v>0</v>
      </c>
      <c r="W3">
        <v>0</v>
      </c>
      <c r="X3">
        <v>0</v>
      </c>
      <c r="Y3">
        <v>0</v>
      </c>
      <c r="AB3" s="180">
        <v>44285</v>
      </c>
      <c r="AC3">
        <v>1</v>
      </c>
      <c r="AD3" t="s">
        <v>1922</v>
      </c>
      <c r="AE3">
        <v>1</v>
      </c>
      <c r="AF3">
        <v>30</v>
      </c>
      <c r="AG3">
        <v>13520</v>
      </c>
      <c r="AN3">
        <v>1</v>
      </c>
      <c r="AO3">
        <v>1</v>
      </c>
      <c r="AR3" s="178">
        <v>25376489</v>
      </c>
      <c r="AS3" t="s">
        <v>1921</v>
      </c>
      <c r="AT3">
        <v>0</v>
      </c>
      <c r="AU3">
        <v>0</v>
      </c>
      <c r="AV3">
        <v>890480123</v>
      </c>
      <c r="AW3" t="s">
        <v>1920</v>
      </c>
      <c r="AX3">
        <v>5</v>
      </c>
      <c r="BC3">
        <v>1</v>
      </c>
      <c r="BD3">
        <v>7</v>
      </c>
      <c r="BE3">
        <v>2</v>
      </c>
    </row>
    <row r="4" spans="1:57" x14ac:dyDescent="0.25">
      <c r="A4" s="179">
        <f t="shared" si="0"/>
        <v>0</v>
      </c>
      <c r="B4" t="s">
        <v>1923</v>
      </c>
      <c r="C4">
        <v>130138</v>
      </c>
      <c r="D4">
        <v>144105</v>
      </c>
      <c r="E4">
        <v>4</v>
      </c>
      <c r="F4">
        <v>550025657</v>
      </c>
      <c r="G4" s="180">
        <v>44286</v>
      </c>
      <c r="H4" s="180">
        <v>44346</v>
      </c>
      <c r="I4">
        <v>0</v>
      </c>
      <c r="J4">
        <v>1</v>
      </c>
      <c r="K4">
        <v>0</v>
      </c>
      <c r="L4">
        <v>30</v>
      </c>
      <c r="M4">
        <v>2</v>
      </c>
      <c r="N4">
        <v>0</v>
      </c>
      <c r="O4">
        <v>0</v>
      </c>
      <c r="P4" s="178">
        <v>6000</v>
      </c>
      <c r="Q4" s="178">
        <v>6000</v>
      </c>
      <c r="R4" s="178">
        <v>6000</v>
      </c>
      <c r="S4">
        <v>0</v>
      </c>
      <c r="T4">
        <v>0</v>
      </c>
      <c r="U4">
        <v>0</v>
      </c>
      <c r="W4">
        <v>0</v>
      </c>
      <c r="X4">
        <v>0</v>
      </c>
      <c r="Y4">
        <v>0</v>
      </c>
      <c r="AB4" s="180">
        <v>44286</v>
      </c>
      <c r="AC4">
        <v>1</v>
      </c>
      <c r="AD4" t="s">
        <v>1922</v>
      </c>
      <c r="AE4">
        <v>1</v>
      </c>
      <c r="AF4">
        <v>30</v>
      </c>
      <c r="AG4">
        <v>0</v>
      </c>
      <c r="AN4">
        <v>1</v>
      </c>
      <c r="AO4">
        <v>1</v>
      </c>
      <c r="AR4" s="178">
        <v>61089</v>
      </c>
      <c r="AS4" t="s">
        <v>1921</v>
      </c>
      <c r="AT4">
        <v>0</v>
      </c>
      <c r="AU4">
        <v>0</v>
      </c>
      <c r="AV4">
        <v>890480123</v>
      </c>
      <c r="AW4" t="s">
        <v>1920</v>
      </c>
      <c r="AX4">
        <v>5</v>
      </c>
      <c r="BC4">
        <v>2</v>
      </c>
      <c r="BD4">
        <v>7</v>
      </c>
      <c r="BE4">
        <v>2</v>
      </c>
    </row>
    <row r="5" spans="1:57" x14ac:dyDescent="0.25">
      <c r="A5" s="179">
        <f t="shared" si="0"/>
        <v>0</v>
      </c>
      <c r="B5" t="s">
        <v>1923</v>
      </c>
      <c r="C5">
        <v>162009</v>
      </c>
      <c r="D5">
        <v>144105</v>
      </c>
      <c r="E5">
        <v>4</v>
      </c>
      <c r="F5">
        <v>15212</v>
      </c>
      <c r="G5" s="180">
        <v>43500</v>
      </c>
      <c r="H5" s="180">
        <v>44961</v>
      </c>
      <c r="I5">
        <v>26</v>
      </c>
      <c r="J5">
        <v>1</v>
      </c>
      <c r="K5">
        <v>24</v>
      </c>
      <c r="L5">
        <v>30</v>
      </c>
      <c r="M5">
        <v>2</v>
      </c>
      <c r="N5" s="170">
        <v>9752084</v>
      </c>
      <c r="O5" s="170">
        <v>10200000</v>
      </c>
      <c r="P5" s="178">
        <v>13970839</v>
      </c>
      <c r="Q5" s="178">
        <v>352676</v>
      </c>
      <c r="R5" s="178">
        <v>7494605</v>
      </c>
      <c r="S5">
        <v>51922</v>
      </c>
      <c r="T5">
        <v>0</v>
      </c>
      <c r="U5">
        <v>0</v>
      </c>
      <c r="W5">
        <v>0</v>
      </c>
      <c r="X5">
        <v>0</v>
      </c>
      <c r="Y5">
        <v>0</v>
      </c>
      <c r="AB5" s="180">
        <v>44285</v>
      </c>
      <c r="AC5">
        <v>1</v>
      </c>
      <c r="AD5" t="s">
        <v>1922</v>
      </c>
      <c r="AE5">
        <v>1</v>
      </c>
      <c r="AF5">
        <v>30</v>
      </c>
      <c r="AG5">
        <v>123240</v>
      </c>
      <c r="AN5">
        <v>1</v>
      </c>
      <c r="AO5">
        <v>1</v>
      </c>
      <c r="AR5" s="178">
        <v>28405238</v>
      </c>
      <c r="AS5" t="s">
        <v>1921</v>
      </c>
      <c r="AT5">
        <v>0</v>
      </c>
      <c r="AU5">
        <v>0</v>
      </c>
      <c r="AV5">
        <v>890480123</v>
      </c>
      <c r="AW5" t="s">
        <v>1920</v>
      </c>
      <c r="AX5">
        <v>5</v>
      </c>
      <c r="BC5">
        <v>1</v>
      </c>
      <c r="BD5">
        <v>7</v>
      </c>
      <c r="BE5">
        <v>2</v>
      </c>
    </row>
    <row r="6" spans="1:57" x14ac:dyDescent="0.25">
      <c r="A6" s="179">
        <f t="shared" si="0"/>
        <v>2555077</v>
      </c>
      <c r="B6" t="s">
        <v>1951</v>
      </c>
      <c r="C6">
        <v>285809</v>
      </c>
      <c r="D6">
        <v>144105</v>
      </c>
      <c r="E6">
        <v>4</v>
      </c>
      <c r="F6">
        <v>14334</v>
      </c>
      <c r="G6" s="180">
        <v>44133</v>
      </c>
      <c r="H6" s="180">
        <v>44859</v>
      </c>
      <c r="I6">
        <v>0</v>
      </c>
      <c r="J6">
        <v>1</v>
      </c>
      <c r="K6">
        <v>5</v>
      </c>
      <c r="L6">
        <v>30</v>
      </c>
      <c r="M6">
        <v>2</v>
      </c>
      <c r="N6" s="170">
        <v>9752084</v>
      </c>
      <c r="O6" s="170">
        <v>10200000</v>
      </c>
      <c r="P6" s="178">
        <v>14186726</v>
      </c>
      <c r="Q6" s="178">
        <v>678751</v>
      </c>
      <c r="R6" s="178">
        <v>11222843</v>
      </c>
      <c r="S6">
        <v>0</v>
      </c>
      <c r="T6">
        <v>0</v>
      </c>
      <c r="U6">
        <v>0</v>
      </c>
      <c r="W6">
        <v>0</v>
      </c>
      <c r="X6">
        <v>0</v>
      </c>
      <c r="Y6">
        <v>0</v>
      </c>
      <c r="AB6" s="180">
        <v>44285</v>
      </c>
      <c r="AC6">
        <v>1</v>
      </c>
      <c r="AD6" t="s">
        <v>1922</v>
      </c>
      <c r="AE6">
        <v>1</v>
      </c>
      <c r="AF6">
        <v>30</v>
      </c>
      <c r="AG6">
        <v>0</v>
      </c>
      <c r="AN6">
        <v>1</v>
      </c>
      <c r="AO6">
        <v>1</v>
      </c>
      <c r="AR6" s="178">
        <v>8667766</v>
      </c>
      <c r="AS6" t="s">
        <v>1921</v>
      </c>
      <c r="AT6">
        <v>0</v>
      </c>
      <c r="AU6">
        <v>0</v>
      </c>
      <c r="AV6">
        <v>890480123</v>
      </c>
      <c r="AW6" t="s">
        <v>1920</v>
      </c>
      <c r="AX6">
        <v>5</v>
      </c>
      <c r="BC6">
        <v>1</v>
      </c>
      <c r="BD6">
        <v>7</v>
      </c>
      <c r="BE6">
        <v>1</v>
      </c>
    </row>
    <row r="7" spans="1:57" x14ac:dyDescent="0.25">
      <c r="A7" s="179">
        <f t="shared" si="0"/>
        <v>399802</v>
      </c>
      <c r="B7" t="s">
        <v>1951</v>
      </c>
      <c r="C7">
        <v>285809</v>
      </c>
      <c r="D7">
        <v>144105</v>
      </c>
      <c r="E7">
        <v>4</v>
      </c>
      <c r="F7">
        <v>18190</v>
      </c>
      <c r="G7" s="180">
        <v>44244</v>
      </c>
      <c r="H7" s="180">
        <v>44791</v>
      </c>
      <c r="I7">
        <v>0</v>
      </c>
      <c r="J7">
        <v>1</v>
      </c>
      <c r="K7">
        <v>2</v>
      </c>
      <c r="L7">
        <v>30</v>
      </c>
      <c r="M7">
        <v>2</v>
      </c>
      <c r="N7" s="170">
        <v>12185828</v>
      </c>
      <c r="O7" s="170">
        <v>12890000</v>
      </c>
      <c r="P7" s="178">
        <v>1970000</v>
      </c>
      <c r="Q7" s="178">
        <v>120305</v>
      </c>
      <c r="R7" s="178">
        <v>1756078</v>
      </c>
      <c r="S7">
        <v>0</v>
      </c>
      <c r="T7">
        <v>0</v>
      </c>
      <c r="U7">
        <v>0</v>
      </c>
      <c r="W7">
        <v>0</v>
      </c>
      <c r="X7">
        <v>0</v>
      </c>
      <c r="Y7">
        <v>0</v>
      </c>
      <c r="AB7" s="180">
        <v>44285</v>
      </c>
      <c r="AC7">
        <v>1</v>
      </c>
      <c r="AD7" t="s">
        <v>1922</v>
      </c>
      <c r="AE7">
        <v>1</v>
      </c>
      <c r="AF7">
        <v>30</v>
      </c>
      <c r="AG7">
        <v>0</v>
      </c>
      <c r="AN7">
        <v>1</v>
      </c>
      <c r="AO7">
        <v>1</v>
      </c>
      <c r="AR7" s="178">
        <v>1356276</v>
      </c>
      <c r="AS7" t="s">
        <v>1921</v>
      </c>
      <c r="AT7">
        <v>0</v>
      </c>
      <c r="AU7">
        <v>0</v>
      </c>
      <c r="AV7">
        <v>890480123</v>
      </c>
      <c r="AW7" t="s">
        <v>1920</v>
      </c>
      <c r="AX7">
        <v>5</v>
      </c>
      <c r="BC7">
        <v>1</v>
      </c>
      <c r="BD7">
        <v>7</v>
      </c>
      <c r="BE7">
        <v>2</v>
      </c>
    </row>
    <row r="8" spans="1:57" x14ac:dyDescent="0.25">
      <c r="A8" s="179">
        <f t="shared" si="0"/>
        <v>8922381</v>
      </c>
      <c r="B8" t="s">
        <v>1951</v>
      </c>
      <c r="C8">
        <v>289693</v>
      </c>
      <c r="D8">
        <v>144105</v>
      </c>
      <c r="E8">
        <v>4</v>
      </c>
      <c r="F8">
        <v>17935</v>
      </c>
      <c r="G8" s="180">
        <v>44194</v>
      </c>
      <c r="H8" s="180">
        <v>46356</v>
      </c>
      <c r="I8">
        <v>0</v>
      </c>
      <c r="J8">
        <v>1</v>
      </c>
      <c r="K8">
        <v>3</v>
      </c>
      <c r="L8">
        <v>30</v>
      </c>
      <c r="M8">
        <v>2</v>
      </c>
      <c r="N8" s="170">
        <v>16011168</v>
      </c>
      <c r="O8" s="170">
        <v>17240000</v>
      </c>
      <c r="P8" s="178">
        <v>15192128</v>
      </c>
      <c r="Q8" s="178">
        <v>332416</v>
      </c>
      <c r="R8" s="178">
        <v>14797149</v>
      </c>
      <c r="S8">
        <v>0</v>
      </c>
      <c r="T8">
        <v>0</v>
      </c>
      <c r="U8">
        <v>0</v>
      </c>
      <c r="W8">
        <v>0</v>
      </c>
      <c r="X8">
        <v>0</v>
      </c>
      <c r="Y8">
        <v>0</v>
      </c>
      <c r="AB8" s="180">
        <v>44285</v>
      </c>
      <c r="AC8">
        <v>1</v>
      </c>
      <c r="AD8" t="s">
        <v>1922</v>
      </c>
      <c r="AE8">
        <v>1</v>
      </c>
      <c r="AF8">
        <v>30</v>
      </c>
      <c r="AG8">
        <v>0</v>
      </c>
      <c r="AN8">
        <v>1</v>
      </c>
      <c r="AO8">
        <v>1</v>
      </c>
      <c r="AR8" s="178">
        <v>5874768</v>
      </c>
      <c r="AS8" t="s">
        <v>1921</v>
      </c>
      <c r="AT8">
        <v>0</v>
      </c>
      <c r="AU8">
        <v>0</v>
      </c>
      <c r="AV8">
        <v>890480123</v>
      </c>
      <c r="AW8" t="s">
        <v>1920</v>
      </c>
      <c r="AX8">
        <v>5</v>
      </c>
      <c r="BC8">
        <v>1</v>
      </c>
      <c r="BD8">
        <v>7</v>
      </c>
      <c r="BE8">
        <v>2</v>
      </c>
    </row>
    <row r="9" spans="1:57" x14ac:dyDescent="0.25">
      <c r="A9" s="179">
        <f t="shared" si="0"/>
        <v>0</v>
      </c>
      <c r="B9" t="s">
        <v>1923</v>
      </c>
      <c r="C9">
        <v>800792</v>
      </c>
      <c r="D9">
        <v>144105</v>
      </c>
      <c r="E9">
        <v>4</v>
      </c>
      <c r="F9">
        <v>18085</v>
      </c>
      <c r="G9" s="180">
        <v>44221</v>
      </c>
      <c r="H9" s="180">
        <v>44591</v>
      </c>
      <c r="I9">
        <v>0</v>
      </c>
      <c r="J9">
        <v>1</v>
      </c>
      <c r="K9">
        <v>2</v>
      </c>
      <c r="L9">
        <v>30</v>
      </c>
      <c r="M9">
        <v>2</v>
      </c>
      <c r="N9" s="170">
        <v>7720836</v>
      </c>
      <c r="O9" s="170">
        <v>8000000</v>
      </c>
      <c r="P9" s="178">
        <v>11392721</v>
      </c>
      <c r="Q9" s="178">
        <v>989565</v>
      </c>
      <c r="R9" s="178">
        <v>9553438</v>
      </c>
      <c r="S9">
        <v>0</v>
      </c>
      <c r="T9">
        <v>0</v>
      </c>
      <c r="U9">
        <v>0</v>
      </c>
      <c r="W9">
        <v>0</v>
      </c>
      <c r="X9">
        <v>0</v>
      </c>
      <c r="Y9">
        <v>0</v>
      </c>
      <c r="AB9" s="180">
        <v>44285</v>
      </c>
      <c r="AC9">
        <v>1</v>
      </c>
      <c r="AD9" t="s">
        <v>1922</v>
      </c>
      <c r="AE9">
        <v>1</v>
      </c>
      <c r="AF9">
        <v>30</v>
      </c>
      <c r="AG9">
        <v>0</v>
      </c>
      <c r="AN9">
        <v>1</v>
      </c>
      <c r="AO9">
        <v>1</v>
      </c>
      <c r="AR9" s="178">
        <v>24276242</v>
      </c>
      <c r="AS9" t="s">
        <v>1921</v>
      </c>
      <c r="AT9">
        <v>0</v>
      </c>
      <c r="AU9">
        <v>0</v>
      </c>
      <c r="AV9">
        <v>890480123</v>
      </c>
      <c r="AW9" t="s">
        <v>1920</v>
      </c>
      <c r="AX9">
        <v>5</v>
      </c>
      <c r="BC9">
        <v>1</v>
      </c>
      <c r="BD9">
        <v>7</v>
      </c>
      <c r="BE9">
        <v>2</v>
      </c>
    </row>
    <row r="10" spans="1:57" x14ac:dyDescent="0.25">
      <c r="A10" s="179">
        <f t="shared" si="0"/>
        <v>0</v>
      </c>
      <c r="B10" t="s">
        <v>1923</v>
      </c>
      <c r="C10">
        <v>883659</v>
      </c>
      <c r="D10">
        <v>144105</v>
      </c>
      <c r="E10">
        <v>4</v>
      </c>
      <c r="F10">
        <v>11629</v>
      </c>
      <c r="G10" s="180">
        <v>42640</v>
      </c>
      <c r="H10" s="180">
        <v>44831</v>
      </c>
      <c r="I10">
        <v>3</v>
      </c>
      <c r="J10">
        <v>1</v>
      </c>
      <c r="K10">
        <v>53</v>
      </c>
      <c r="L10">
        <v>30</v>
      </c>
      <c r="M10">
        <v>2</v>
      </c>
      <c r="N10" s="170">
        <v>17726461</v>
      </c>
      <c r="O10" s="170">
        <v>19240000</v>
      </c>
      <c r="P10" s="178">
        <v>20000000</v>
      </c>
      <c r="Q10" s="178">
        <v>453069</v>
      </c>
      <c r="R10" s="178">
        <v>7133947</v>
      </c>
      <c r="S10">
        <v>10512</v>
      </c>
      <c r="T10">
        <v>0</v>
      </c>
      <c r="U10">
        <v>0</v>
      </c>
      <c r="W10">
        <v>0</v>
      </c>
      <c r="X10">
        <v>0</v>
      </c>
      <c r="Y10">
        <v>0</v>
      </c>
      <c r="AB10" s="180">
        <v>44285</v>
      </c>
      <c r="AC10">
        <v>1</v>
      </c>
      <c r="AD10" t="s">
        <v>1922</v>
      </c>
      <c r="AE10">
        <v>1</v>
      </c>
      <c r="AF10">
        <v>30</v>
      </c>
      <c r="AG10">
        <v>18663</v>
      </c>
      <c r="AN10">
        <v>1</v>
      </c>
      <c r="AO10">
        <v>1</v>
      </c>
      <c r="AR10" s="178">
        <v>23695103</v>
      </c>
      <c r="AS10" t="s">
        <v>1921</v>
      </c>
      <c r="AT10">
        <v>0</v>
      </c>
      <c r="AU10">
        <v>0</v>
      </c>
      <c r="AV10">
        <v>890480123</v>
      </c>
      <c r="AW10" t="s">
        <v>1920</v>
      </c>
      <c r="AX10">
        <v>5</v>
      </c>
      <c r="BC10">
        <v>1</v>
      </c>
      <c r="BD10">
        <v>7</v>
      </c>
      <c r="BE10">
        <v>2</v>
      </c>
    </row>
    <row r="11" spans="1:57" x14ac:dyDescent="0.25">
      <c r="A11" s="179">
        <f t="shared" si="0"/>
        <v>958918</v>
      </c>
      <c r="B11" t="s">
        <v>1923</v>
      </c>
      <c r="C11">
        <v>2757816</v>
      </c>
      <c r="D11">
        <v>144105</v>
      </c>
      <c r="E11">
        <v>4</v>
      </c>
      <c r="F11">
        <v>17345</v>
      </c>
      <c r="G11" s="180">
        <v>44021</v>
      </c>
      <c r="H11" s="180">
        <v>44772</v>
      </c>
      <c r="I11">
        <v>0</v>
      </c>
      <c r="J11">
        <v>1</v>
      </c>
      <c r="K11">
        <v>8</v>
      </c>
      <c r="L11">
        <v>30</v>
      </c>
      <c r="M11">
        <v>2</v>
      </c>
      <c r="N11" s="170">
        <v>15881442</v>
      </c>
      <c r="O11" s="170">
        <v>17090000</v>
      </c>
      <c r="P11" s="178">
        <v>3000000</v>
      </c>
      <c r="Q11" s="178">
        <v>146719</v>
      </c>
      <c r="R11" s="178">
        <v>2098003</v>
      </c>
      <c r="S11">
        <v>0</v>
      </c>
      <c r="T11">
        <v>0</v>
      </c>
      <c r="U11">
        <v>0</v>
      </c>
      <c r="W11">
        <v>0</v>
      </c>
      <c r="X11">
        <v>0</v>
      </c>
      <c r="Y11">
        <v>0</v>
      </c>
      <c r="AB11" s="180">
        <v>44285</v>
      </c>
      <c r="AC11">
        <v>9</v>
      </c>
      <c r="AD11" t="s">
        <v>1922</v>
      </c>
      <c r="AE11">
        <v>1</v>
      </c>
      <c r="AF11">
        <v>30</v>
      </c>
      <c r="AG11">
        <v>0</v>
      </c>
      <c r="AN11">
        <v>1</v>
      </c>
      <c r="AO11">
        <v>1</v>
      </c>
      <c r="AR11" s="178">
        <v>1139085</v>
      </c>
      <c r="AS11" t="s">
        <v>1921</v>
      </c>
      <c r="AT11">
        <v>0</v>
      </c>
      <c r="AU11">
        <v>0</v>
      </c>
      <c r="AV11">
        <v>890480123</v>
      </c>
      <c r="AW11" t="s">
        <v>1920</v>
      </c>
      <c r="AX11">
        <v>5</v>
      </c>
      <c r="BC11">
        <v>1</v>
      </c>
      <c r="BD11">
        <v>7</v>
      </c>
      <c r="BE11">
        <v>2</v>
      </c>
    </row>
    <row r="12" spans="1:57" x14ac:dyDescent="0.25">
      <c r="A12" s="179">
        <f t="shared" si="0"/>
        <v>5965662</v>
      </c>
      <c r="B12" t="s">
        <v>1923</v>
      </c>
      <c r="C12">
        <v>3700080</v>
      </c>
      <c r="D12">
        <v>144105</v>
      </c>
      <c r="E12">
        <v>4</v>
      </c>
      <c r="F12">
        <v>17952</v>
      </c>
      <c r="G12" s="180">
        <v>44195</v>
      </c>
      <c r="H12" s="180">
        <v>46751</v>
      </c>
      <c r="I12">
        <v>0</v>
      </c>
      <c r="J12">
        <v>1</v>
      </c>
      <c r="K12">
        <v>3</v>
      </c>
      <c r="L12">
        <v>30</v>
      </c>
      <c r="M12">
        <v>2</v>
      </c>
      <c r="N12" s="170">
        <v>16011168</v>
      </c>
      <c r="O12" s="170">
        <v>17240000</v>
      </c>
      <c r="P12" s="178">
        <v>8230291</v>
      </c>
      <c r="Q12" s="178">
        <v>163523</v>
      </c>
      <c r="R12" s="178">
        <v>8066688</v>
      </c>
      <c r="S12">
        <v>0</v>
      </c>
      <c r="T12">
        <v>0</v>
      </c>
      <c r="U12">
        <v>0</v>
      </c>
      <c r="W12">
        <v>0</v>
      </c>
      <c r="X12">
        <v>0</v>
      </c>
      <c r="Y12">
        <v>0</v>
      </c>
      <c r="AB12" s="180">
        <v>44285</v>
      </c>
      <c r="AC12">
        <v>1</v>
      </c>
      <c r="AD12" t="s">
        <v>1922</v>
      </c>
      <c r="AE12">
        <v>1</v>
      </c>
      <c r="AF12">
        <v>30</v>
      </c>
      <c r="AG12">
        <v>0</v>
      </c>
      <c r="AN12">
        <v>1</v>
      </c>
      <c r="AO12">
        <v>1</v>
      </c>
      <c r="AR12" s="178">
        <v>2101026</v>
      </c>
      <c r="AS12" t="s">
        <v>1921</v>
      </c>
      <c r="AT12">
        <v>0</v>
      </c>
      <c r="AU12">
        <v>0</v>
      </c>
      <c r="AV12">
        <v>890480123</v>
      </c>
      <c r="AW12" t="s">
        <v>1920</v>
      </c>
      <c r="AX12">
        <v>5</v>
      </c>
      <c r="BC12">
        <v>1</v>
      </c>
      <c r="BD12">
        <v>7</v>
      </c>
      <c r="BE12">
        <v>2</v>
      </c>
    </row>
    <row r="13" spans="1:57" x14ac:dyDescent="0.25">
      <c r="A13" s="179">
        <f t="shared" si="0"/>
        <v>443726</v>
      </c>
      <c r="B13" t="s">
        <v>1923</v>
      </c>
      <c r="C13">
        <v>3700080</v>
      </c>
      <c r="D13">
        <v>144105</v>
      </c>
      <c r="E13">
        <v>4</v>
      </c>
      <c r="F13">
        <v>18307</v>
      </c>
      <c r="G13" s="180">
        <v>44286</v>
      </c>
      <c r="H13" s="180">
        <v>44377</v>
      </c>
      <c r="I13">
        <v>0</v>
      </c>
      <c r="J13">
        <v>1</v>
      </c>
      <c r="K13">
        <v>1</v>
      </c>
      <c r="L13">
        <v>30</v>
      </c>
      <c r="M13">
        <v>2</v>
      </c>
      <c r="N13" s="170">
        <v>13121400</v>
      </c>
      <c r="O13" s="170">
        <v>13940000</v>
      </c>
      <c r="P13" s="178">
        <v>600000</v>
      </c>
      <c r="Q13" s="178">
        <v>6561</v>
      </c>
      <c r="R13" s="178">
        <v>600000</v>
      </c>
      <c r="S13">
        <v>0</v>
      </c>
      <c r="T13">
        <v>0</v>
      </c>
      <c r="U13">
        <v>0</v>
      </c>
      <c r="W13">
        <v>0</v>
      </c>
      <c r="X13">
        <v>0</v>
      </c>
      <c r="Y13">
        <v>0</v>
      </c>
      <c r="Z13">
        <v>600000</v>
      </c>
      <c r="AA13">
        <v>6</v>
      </c>
      <c r="AB13" s="180">
        <v>44286</v>
      </c>
      <c r="AC13">
        <v>1</v>
      </c>
      <c r="AD13" t="s">
        <v>1922</v>
      </c>
      <c r="AE13">
        <v>1</v>
      </c>
      <c r="AF13">
        <v>30</v>
      </c>
      <c r="AG13">
        <v>0</v>
      </c>
      <c r="AN13">
        <v>1</v>
      </c>
      <c r="AO13">
        <v>1</v>
      </c>
      <c r="AR13" s="178">
        <v>156274</v>
      </c>
      <c r="AS13" t="s">
        <v>1921</v>
      </c>
      <c r="AT13">
        <v>0</v>
      </c>
      <c r="AU13">
        <v>0</v>
      </c>
      <c r="AV13">
        <v>890480123</v>
      </c>
      <c r="AW13" t="s">
        <v>1920</v>
      </c>
      <c r="AX13">
        <v>5</v>
      </c>
      <c r="BC13">
        <v>1</v>
      </c>
      <c r="BD13">
        <v>7</v>
      </c>
      <c r="BE13">
        <v>2</v>
      </c>
    </row>
    <row r="14" spans="1:57" x14ac:dyDescent="0.25">
      <c r="A14" s="179">
        <f t="shared" si="0"/>
        <v>183210631</v>
      </c>
      <c r="B14" t="s">
        <v>1923</v>
      </c>
      <c r="C14">
        <v>3700080</v>
      </c>
      <c r="D14">
        <v>140405</v>
      </c>
      <c r="E14">
        <v>4</v>
      </c>
      <c r="F14">
        <v>15123</v>
      </c>
      <c r="G14" s="180">
        <v>44133</v>
      </c>
      <c r="H14" s="180">
        <v>49082</v>
      </c>
      <c r="I14">
        <v>0</v>
      </c>
      <c r="J14">
        <v>1</v>
      </c>
      <c r="K14">
        <v>5</v>
      </c>
      <c r="L14">
        <v>30</v>
      </c>
      <c r="M14">
        <v>2</v>
      </c>
      <c r="N14" s="170">
        <v>12185828</v>
      </c>
      <c r="O14" s="170">
        <v>12890000</v>
      </c>
      <c r="P14" s="178">
        <v>251316283</v>
      </c>
      <c r="Q14" s="178">
        <v>3168727</v>
      </c>
      <c r="R14" s="178">
        <v>247734944</v>
      </c>
      <c r="S14">
        <v>0</v>
      </c>
      <c r="T14">
        <v>0</v>
      </c>
      <c r="U14">
        <v>538150000</v>
      </c>
      <c r="V14" t="s">
        <v>1927</v>
      </c>
      <c r="W14">
        <v>0</v>
      </c>
      <c r="X14">
        <v>0</v>
      </c>
      <c r="Y14">
        <v>0</v>
      </c>
      <c r="AB14" s="180">
        <v>44285</v>
      </c>
      <c r="AC14">
        <v>2</v>
      </c>
      <c r="AD14" t="s">
        <v>1922</v>
      </c>
      <c r="AE14">
        <v>1</v>
      </c>
      <c r="AF14">
        <v>30</v>
      </c>
      <c r="AG14">
        <v>0</v>
      </c>
      <c r="AH14">
        <v>1</v>
      </c>
      <c r="AI14">
        <v>0</v>
      </c>
      <c r="AJ14">
        <v>1</v>
      </c>
      <c r="AK14">
        <v>0</v>
      </c>
      <c r="AL14">
        <v>0</v>
      </c>
      <c r="AM14">
        <v>0</v>
      </c>
      <c r="AN14">
        <v>1</v>
      </c>
      <c r="AO14">
        <v>1</v>
      </c>
      <c r="AR14" s="178">
        <v>64524313</v>
      </c>
      <c r="AS14" t="s">
        <v>1926</v>
      </c>
      <c r="AT14">
        <v>0</v>
      </c>
      <c r="AU14">
        <v>0</v>
      </c>
      <c r="AV14">
        <v>890480123</v>
      </c>
      <c r="AW14" t="s">
        <v>1920</v>
      </c>
      <c r="AX14">
        <v>3</v>
      </c>
      <c r="AY14">
        <v>6</v>
      </c>
      <c r="AZ14" s="180">
        <v>43984</v>
      </c>
      <c r="BA14" t="s">
        <v>1928</v>
      </c>
      <c r="BB14">
        <v>2</v>
      </c>
      <c r="BC14">
        <v>1</v>
      </c>
      <c r="BD14">
        <v>7</v>
      </c>
      <c r="BE14">
        <v>1</v>
      </c>
    </row>
    <row r="15" spans="1:57" x14ac:dyDescent="0.25">
      <c r="A15" s="179">
        <f t="shared" si="0"/>
        <v>1089259</v>
      </c>
      <c r="B15" t="s">
        <v>1923</v>
      </c>
      <c r="C15">
        <v>3790309</v>
      </c>
      <c r="D15">
        <v>144205</v>
      </c>
      <c r="E15">
        <v>4</v>
      </c>
      <c r="F15">
        <v>14695</v>
      </c>
      <c r="G15" s="180">
        <v>43377</v>
      </c>
      <c r="H15" s="180">
        <v>45934</v>
      </c>
      <c r="I15">
        <v>0</v>
      </c>
      <c r="J15">
        <v>1</v>
      </c>
      <c r="K15">
        <v>30</v>
      </c>
      <c r="L15">
        <v>30</v>
      </c>
      <c r="M15">
        <v>2</v>
      </c>
      <c r="N15" s="170">
        <v>17726461</v>
      </c>
      <c r="O15" s="170">
        <v>19240000</v>
      </c>
      <c r="P15" s="178">
        <v>40000000</v>
      </c>
      <c r="Q15" s="178">
        <v>834313</v>
      </c>
      <c r="R15" s="178">
        <v>30816909</v>
      </c>
      <c r="S15">
        <v>15174</v>
      </c>
      <c r="T15">
        <v>0</v>
      </c>
      <c r="U15">
        <v>0</v>
      </c>
      <c r="W15">
        <v>0</v>
      </c>
      <c r="X15">
        <v>0</v>
      </c>
      <c r="Y15">
        <v>0</v>
      </c>
      <c r="AB15" s="180">
        <v>44284</v>
      </c>
      <c r="AC15">
        <v>1</v>
      </c>
      <c r="AD15" t="s">
        <v>1922</v>
      </c>
      <c r="AE15">
        <v>1</v>
      </c>
      <c r="AF15">
        <v>30</v>
      </c>
      <c r="AG15">
        <v>0</v>
      </c>
      <c r="AN15">
        <v>1</v>
      </c>
      <c r="AO15">
        <v>1</v>
      </c>
      <c r="AR15" s="178">
        <v>29727650</v>
      </c>
      <c r="AS15" t="s">
        <v>1921</v>
      </c>
      <c r="AT15">
        <v>0</v>
      </c>
      <c r="AU15">
        <v>0</v>
      </c>
      <c r="AX15">
        <v>5</v>
      </c>
      <c r="BC15">
        <v>1</v>
      </c>
      <c r="BD15">
        <v>7</v>
      </c>
      <c r="BE15">
        <v>2</v>
      </c>
    </row>
    <row r="16" spans="1:57" x14ac:dyDescent="0.25">
      <c r="A16" s="179">
        <f t="shared" si="0"/>
        <v>97686</v>
      </c>
      <c r="B16" t="s">
        <v>1923</v>
      </c>
      <c r="C16">
        <v>3790309</v>
      </c>
      <c r="D16">
        <v>144105</v>
      </c>
      <c r="E16">
        <v>4</v>
      </c>
      <c r="F16">
        <v>18238</v>
      </c>
      <c r="G16" s="180">
        <v>44258</v>
      </c>
      <c r="H16" s="180">
        <v>44623</v>
      </c>
      <c r="I16">
        <v>0</v>
      </c>
      <c r="J16">
        <v>1</v>
      </c>
      <c r="K16">
        <v>1</v>
      </c>
      <c r="L16">
        <v>30</v>
      </c>
      <c r="M16">
        <v>2</v>
      </c>
      <c r="N16" s="170">
        <v>15881442</v>
      </c>
      <c r="O16" s="170">
        <v>17090000</v>
      </c>
      <c r="P16" s="178">
        <v>3000000</v>
      </c>
      <c r="Q16" s="178">
        <v>272024</v>
      </c>
      <c r="R16" s="178">
        <v>2763697</v>
      </c>
      <c r="S16">
        <v>0</v>
      </c>
      <c r="T16">
        <v>0</v>
      </c>
      <c r="U16">
        <v>0</v>
      </c>
      <c r="W16">
        <v>0</v>
      </c>
      <c r="X16">
        <v>0</v>
      </c>
      <c r="Y16">
        <v>0</v>
      </c>
      <c r="AB16" s="180">
        <v>44285</v>
      </c>
      <c r="AC16">
        <v>1</v>
      </c>
      <c r="AD16" t="s">
        <v>1922</v>
      </c>
      <c r="AE16">
        <v>1</v>
      </c>
      <c r="AF16">
        <v>30</v>
      </c>
      <c r="AG16">
        <v>0</v>
      </c>
      <c r="AN16">
        <v>1</v>
      </c>
      <c r="AO16">
        <v>1</v>
      </c>
      <c r="AR16" s="178">
        <v>2666011</v>
      </c>
      <c r="AS16" t="s">
        <v>1921</v>
      </c>
      <c r="AT16">
        <v>0</v>
      </c>
      <c r="AU16">
        <v>0</v>
      </c>
      <c r="AV16">
        <v>890480123</v>
      </c>
      <c r="AW16" t="s">
        <v>1920</v>
      </c>
      <c r="AX16">
        <v>5</v>
      </c>
      <c r="BC16">
        <v>1</v>
      </c>
      <c r="BD16">
        <v>7</v>
      </c>
      <c r="BE16">
        <v>2</v>
      </c>
    </row>
    <row r="17" spans="1:57" x14ac:dyDescent="0.25">
      <c r="A17" s="179">
        <f t="shared" si="0"/>
        <v>0</v>
      </c>
      <c r="B17" t="s">
        <v>1923</v>
      </c>
      <c r="C17">
        <v>3793249</v>
      </c>
      <c r="D17">
        <v>144105</v>
      </c>
      <c r="E17">
        <v>4</v>
      </c>
      <c r="F17">
        <v>14801</v>
      </c>
      <c r="G17" s="180">
        <v>43398</v>
      </c>
      <c r="H17" s="180">
        <v>44859</v>
      </c>
      <c r="I17">
        <v>0</v>
      </c>
      <c r="J17">
        <v>1</v>
      </c>
      <c r="K17">
        <v>29</v>
      </c>
      <c r="L17">
        <v>30</v>
      </c>
      <c r="M17">
        <v>2</v>
      </c>
      <c r="N17" s="170">
        <v>17726461</v>
      </c>
      <c r="O17" s="170">
        <v>19240000</v>
      </c>
      <c r="P17" s="178">
        <v>27700000</v>
      </c>
      <c r="Q17" s="178">
        <v>809734</v>
      </c>
      <c r="R17" s="178">
        <v>13329383</v>
      </c>
      <c r="S17">
        <v>21324</v>
      </c>
      <c r="T17">
        <v>0</v>
      </c>
      <c r="U17">
        <v>0</v>
      </c>
      <c r="W17">
        <v>0</v>
      </c>
      <c r="X17">
        <v>0</v>
      </c>
      <c r="Y17">
        <v>0</v>
      </c>
      <c r="AB17" s="180">
        <v>44285</v>
      </c>
      <c r="AC17">
        <v>1</v>
      </c>
      <c r="AD17" t="s">
        <v>1922</v>
      </c>
      <c r="AE17">
        <v>1</v>
      </c>
      <c r="AF17">
        <v>30</v>
      </c>
      <c r="AG17">
        <v>0</v>
      </c>
      <c r="AN17">
        <v>1</v>
      </c>
      <c r="AO17">
        <v>1</v>
      </c>
      <c r="AR17" s="178">
        <v>53790821</v>
      </c>
      <c r="AS17" t="s">
        <v>1921</v>
      </c>
      <c r="AT17">
        <v>0</v>
      </c>
      <c r="AU17">
        <v>0</v>
      </c>
      <c r="AV17">
        <v>890480123</v>
      </c>
      <c r="AW17" t="s">
        <v>1920</v>
      </c>
      <c r="AX17">
        <v>5</v>
      </c>
      <c r="BC17">
        <v>1</v>
      </c>
      <c r="BD17">
        <v>7</v>
      </c>
      <c r="BE17">
        <v>2</v>
      </c>
    </row>
    <row r="18" spans="1:57" x14ac:dyDescent="0.25">
      <c r="A18" s="179">
        <f t="shared" si="0"/>
        <v>0</v>
      </c>
      <c r="B18" t="s">
        <v>1923</v>
      </c>
      <c r="C18">
        <v>3793249</v>
      </c>
      <c r="D18">
        <v>144105</v>
      </c>
      <c r="E18">
        <v>4</v>
      </c>
      <c r="F18">
        <v>18081</v>
      </c>
      <c r="G18" s="180">
        <v>44217</v>
      </c>
      <c r="H18" s="180">
        <v>44407</v>
      </c>
      <c r="I18">
        <v>0</v>
      </c>
      <c r="J18">
        <v>1</v>
      </c>
      <c r="K18">
        <v>2</v>
      </c>
      <c r="L18">
        <v>30</v>
      </c>
      <c r="M18">
        <v>2</v>
      </c>
      <c r="N18" s="170">
        <v>13121400</v>
      </c>
      <c r="O18" s="170">
        <v>13940000</v>
      </c>
      <c r="P18" s="178">
        <v>700000</v>
      </c>
      <c r="Q18" s="178">
        <v>121172</v>
      </c>
      <c r="R18" s="178">
        <v>471529</v>
      </c>
      <c r="S18">
        <v>0</v>
      </c>
      <c r="T18">
        <v>0</v>
      </c>
      <c r="U18">
        <v>0</v>
      </c>
      <c r="W18">
        <v>0</v>
      </c>
      <c r="X18">
        <v>0</v>
      </c>
      <c r="Y18">
        <v>0</v>
      </c>
      <c r="AB18" s="180">
        <v>44285</v>
      </c>
      <c r="AC18">
        <v>1</v>
      </c>
      <c r="AD18" t="s">
        <v>1922</v>
      </c>
      <c r="AE18">
        <v>1</v>
      </c>
      <c r="AF18">
        <v>30</v>
      </c>
      <c r="AG18">
        <v>0</v>
      </c>
      <c r="AN18">
        <v>1</v>
      </c>
      <c r="AO18">
        <v>1</v>
      </c>
      <c r="AR18" s="178">
        <v>1902859</v>
      </c>
      <c r="AS18" t="s">
        <v>1921</v>
      </c>
      <c r="AT18">
        <v>0</v>
      </c>
      <c r="AU18">
        <v>0</v>
      </c>
      <c r="AV18">
        <v>890480123</v>
      </c>
      <c r="AW18" t="s">
        <v>1920</v>
      </c>
      <c r="AX18">
        <v>5</v>
      </c>
      <c r="BC18">
        <v>1</v>
      </c>
      <c r="BD18">
        <v>7</v>
      </c>
      <c r="BE18">
        <v>2</v>
      </c>
    </row>
    <row r="19" spans="1:57" x14ac:dyDescent="0.25">
      <c r="A19" s="179">
        <f t="shared" si="0"/>
        <v>0</v>
      </c>
      <c r="B19" t="s">
        <v>1923</v>
      </c>
      <c r="C19">
        <v>3793257</v>
      </c>
      <c r="D19">
        <v>144105</v>
      </c>
      <c r="E19">
        <v>4</v>
      </c>
      <c r="F19">
        <v>13369</v>
      </c>
      <c r="G19" s="180">
        <v>43069</v>
      </c>
      <c r="H19" s="180">
        <v>45626</v>
      </c>
      <c r="I19">
        <v>0</v>
      </c>
      <c r="J19">
        <v>1</v>
      </c>
      <c r="K19">
        <v>40</v>
      </c>
      <c r="L19">
        <v>30</v>
      </c>
      <c r="M19">
        <v>2</v>
      </c>
      <c r="N19" s="170">
        <v>17726461</v>
      </c>
      <c r="O19" s="170">
        <v>19240000</v>
      </c>
      <c r="P19" s="178">
        <v>66770716</v>
      </c>
      <c r="Q19" s="178">
        <v>1392691</v>
      </c>
      <c r="R19" s="178">
        <v>44734893</v>
      </c>
      <c r="S19">
        <v>0</v>
      </c>
      <c r="T19">
        <v>0</v>
      </c>
      <c r="U19">
        <v>0</v>
      </c>
      <c r="W19">
        <v>0</v>
      </c>
      <c r="X19">
        <v>0</v>
      </c>
      <c r="Y19">
        <v>0</v>
      </c>
      <c r="AB19" s="180">
        <v>44285</v>
      </c>
      <c r="AC19">
        <v>1</v>
      </c>
      <c r="AD19" t="s">
        <v>1922</v>
      </c>
      <c r="AE19">
        <v>1</v>
      </c>
      <c r="AF19">
        <v>30</v>
      </c>
      <c r="AG19">
        <v>0</v>
      </c>
      <c r="AN19">
        <v>1</v>
      </c>
      <c r="AO19">
        <v>1</v>
      </c>
      <c r="AR19" s="178">
        <v>45405906</v>
      </c>
      <c r="AS19" t="s">
        <v>1921</v>
      </c>
      <c r="AT19">
        <v>0</v>
      </c>
      <c r="AU19">
        <v>0</v>
      </c>
      <c r="AV19">
        <v>890480123</v>
      </c>
      <c r="AW19" t="s">
        <v>1920</v>
      </c>
      <c r="AX19">
        <v>5</v>
      </c>
      <c r="BC19">
        <v>1</v>
      </c>
      <c r="BD19">
        <v>7</v>
      </c>
      <c r="BE19">
        <v>2</v>
      </c>
    </row>
    <row r="20" spans="1:57" x14ac:dyDescent="0.25">
      <c r="A20" s="179">
        <f t="shared" si="0"/>
        <v>0</v>
      </c>
      <c r="B20" t="s">
        <v>1923</v>
      </c>
      <c r="C20">
        <v>3793257</v>
      </c>
      <c r="D20">
        <v>144105</v>
      </c>
      <c r="E20">
        <v>4</v>
      </c>
      <c r="F20">
        <v>550025651</v>
      </c>
      <c r="G20" s="180">
        <v>44286</v>
      </c>
      <c r="H20" s="180">
        <v>44346</v>
      </c>
      <c r="I20">
        <v>0</v>
      </c>
      <c r="J20">
        <v>1</v>
      </c>
      <c r="K20">
        <v>0</v>
      </c>
      <c r="L20">
        <v>30</v>
      </c>
      <c r="M20">
        <v>2</v>
      </c>
      <c r="N20">
        <v>0</v>
      </c>
      <c r="O20">
        <v>0</v>
      </c>
      <c r="P20" s="178">
        <v>6000</v>
      </c>
      <c r="Q20" s="178">
        <v>6000</v>
      </c>
      <c r="R20" s="178">
        <v>6000</v>
      </c>
      <c r="S20">
        <v>0</v>
      </c>
      <c r="T20">
        <v>0</v>
      </c>
      <c r="U20">
        <v>0</v>
      </c>
      <c r="W20">
        <v>0</v>
      </c>
      <c r="X20">
        <v>0</v>
      </c>
      <c r="Y20">
        <v>0</v>
      </c>
      <c r="AB20" s="180">
        <v>44286</v>
      </c>
      <c r="AC20">
        <v>1</v>
      </c>
      <c r="AD20" t="s">
        <v>1922</v>
      </c>
      <c r="AE20">
        <v>1</v>
      </c>
      <c r="AF20">
        <v>30</v>
      </c>
      <c r="AG20">
        <v>0</v>
      </c>
      <c r="AN20">
        <v>1</v>
      </c>
      <c r="AO20">
        <v>1</v>
      </c>
      <c r="AR20" s="178">
        <v>6090</v>
      </c>
      <c r="AS20" t="s">
        <v>1921</v>
      </c>
      <c r="AT20">
        <v>0</v>
      </c>
      <c r="AU20">
        <v>0</v>
      </c>
      <c r="AV20">
        <v>890480123</v>
      </c>
      <c r="AW20" t="s">
        <v>1920</v>
      </c>
      <c r="AX20">
        <v>5</v>
      </c>
      <c r="BC20">
        <v>2</v>
      </c>
      <c r="BD20">
        <v>7</v>
      </c>
      <c r="BE20">
        <v>2</v>
      </c>
    </row>
    <row r="21" spans="1:57" x14ac:dyDescent="0.25">
      <c r="A21" s="179">
        <f t="shared" si="0"/>
        <v>0</v>
      </c>
      <c r="B21" t="s">
        <v>1923</v>
      </c>
      <c r="C21">
        <v>3794043</v>
      </c>
      <c r="D21">
        <v>144105</v>
      </c>
      <c r="E21">
        <v>4</v>
      </c>
      <c r="F21">
        <v>17778</v>
      </c>
      <c r="G21" s="180">
        <v>44138</v>
      </c>
      <c r="H21" s="180">
        <v>44868</v>
      </c>
      <c r="I21">
        <v>0</v>
      </c>
      <c r="J21">
        <v>1</v>
      </c>
      <c r="K21">
        <v>5</v>
      </c>
      <c r="L21">
        <v>30</v>
      </c>
      <c r="M21">
        <v>2</v>
      </c>
      <c r="N21" s="170">
        <v>15881442</v>
      </c>
      <c r="O21" s="170">
        <v>17090000</v>
      </c>
      <c r="P21" s="178">
        <v>4530621</v>
      </c>
      <c r="Q21" s="178">
        <v>221577</v>
      </c>
      <c r="R21" s="178">
        <v>3693928</v>
      </c>
      <c r="S21">
        <v>0</v>
      </c>
      <c r="T21">
        <v>0</v>
      </c>
      <c r="U21">
        <v>0</v>
      </c>
      <c r="W21">
        <v>0</v>
      </c>
      <c r="X21">
        <v>0</v>
      </c>
      <c r="Y21">
        <v>0</v>
      </c>
      <c r="AB21" s="180">
        <v>44285</v>
      </c>
      <c r="AC21">
        <v>1</v>
      </c>
      <c r="AD21" t="s">
        <v>1922</v>
      </c>
      <c r="AE21">
        <v>1</v>
      </c>
      <c r="AF21">
        <v>30</v>
      </c>
      <c r="AG21">
        <v>0</v>
      </c>
      <c r="AN21">
        <v>1</v>
      </c>
      <c r="AO21">
        <v>1</v>
      </c>
      <c r="AR21" s="178">
        <v>23096264</v>
      </c>
      <c r="AS21" t="s">
        <v>1921</v>
      </c>
      <c r="AT21">
        <v>0</v>
      </c>
      <c r="AU21">
        <v>0</v>
      </c>
      <c r="AV21">
        <v>890480123</v>
      </c>
      <c r="AW21" t="s">
        <v>1920</v>
      </c>
      <c r="AX21">
        <v>5</v>
      </c>
      <c r="BC21">
        <v>1</v>
      </c>
      <c r="BD21">
        <v>7</v>
      </c>
      <c r="BE21">
        <v>2</v>
      </c>
    </row>
    <row r="22" spans="1:57" x14ac:dyDescent="0.25">
      <c r="A22" s="179">
        <f t="shared" si="0"/>
        <v>0</v>
      </c>
      <c r="B22" t="s">
        <v>1923</v>
      </c>
      <c r="C22">
        <v>3794043</v>
      </c>
      <c r="D22">
        <v>144105</v>
      </c>
      <c r="E22">
        <v>4</v>
      </c>
      <c r="F22">
        <v>18181</v>
      </c>
      <c r="G22" s="180">
        <v>44239</v>
      </c>
      <c r="H22" s="180">
        <v>44620</v>
      </c>
      <c r="I22">
        <v>0</v>
      </c>
      <c r="J22">
        <v>1</v>
      </c>
      <c r="K22">
        <v>2</v>
      </c>
      <c r="L22">
        <v>30</v>
      </c>
      <c r="M22">
        <v>2</v>
      </c>
      <c r="N22" s="170">
        <v>15881442</v>
      </c>
      <c r="O22" s="170">
        <v>17090000</v>
      </c>
      <c r="P22" s="178">
        <v>1000000</v>
      </c>
      <c r="Q22" s="178">
        <v>90675</v>
      </c>
      <c r="R22" s="178">
        <v>830680</v>
      </c>
      <c r="S22">
        <v>0</v>
      </c>
      <c r="T22">
        <v>0</v>
      </c>
      <c r="U22">
        <v>0</v>
      </c>
      <c r="W22">
        <v>0</v>
      </c>
      <c r="X22">
        <v>0</v>
      </c>
      <c r="Y22">
        <v>0</v>
      </c>
      <c r="AB22" s="180">
        <v>44285</v>
      </c>
      <c r="AC22">
        <v>1</v>
      </c>
      <c r="AD22" t="s">
        <v>1922</v>
      </c>
      <c r="AE22">
        <v>1</v>
      </c>
      <c r="AF22">
        <v>30</v>
      </c>
      <c r="AG22">
        <v>0</v>
      </c>
      <c r="AN22">
        <v>1</v>
      </c>
      <c r="AO22">
        <v>1</v>
      </c>
      <c r="AR22" s="178">
        <v>5193822</v>
      </c>
      <c r="AS22" t="s">
        <v>1921</v>
      </c>
      <c r="AT22">
        <v>0</v>
      </c>
      <c r="AU22">
        <v>0</v>
      </c>
      <c r="AV22">
        <v>890480123</v>
      </c>
      <c r="AW22" t="s">
        <v>1920</v>
      </c>
      <c r="AX22">
        <v>5</v>
      </c>
      <c r="BC22">
        <v>1</v>
      </c>
      <c r="BD22">
        <v>7</v>
      </c>
      <c r="BE22">
        <v>2</v>
      </c>
    </row>
    <row r="23" spans="1:57" x14ac:dyDescent="0.25">
      <c r="A23" s="179">
        <f t="shared" si="0"/>
        <v>1474668</v>
      </c>
      <c r="B23" t="s">
        <v>1923</v>
      </c>
      <c r="C23">
        <v>3805476</v>
      </c>
      <c r="D23">
        <v>144105</v>
      </c>
      <c r="E23">
        <v>4</v>
      </c>
      <c r="F23">
        <v>16073</v>
      </c>
      <c r="G23" s="180">
        <v>44133</v>
      </c>
      <c r="H23" s="180">
        <v>44469</v>
      </c>
      <c r="I23">
        <v>0</v>
      </c>
      <c r="J23">
        <v>1</v>
      </c>
      <c r="K23">
        <v>5</v>
      </c>
      <c r="L23">
        <v>30</v>
      </c>
      <c r="M23">
        <v>2</v>
      </c>
      <c r="N23" s="170">
        <v>17726461</v>
      </c>
      <c r="O23" s="170">
        <v>19240000</v>
      </c>
      <c r="P23" s="178">
        <v>3207138</v>
      </c>
      <c r="Q23" s="178">
        <v>318031</v>
      </c>
      <c r="R23" s="178">
        <v>1812318</v>
      </c>
      <c r="S23">
        <v>0</v>
      </c>
      <c r="T23">
        <v>0</v>
      </c>
      <c r="U23">
        <v>0</v>
      </c>
      <c r="W23">
        <v>0</v>
      </c>
      <c r="X23">
        <v>0</v>
      </c>
      <c r="Y23">
        <v>0</v>
      </c>
      <c r="AB23" s="180">
        <v>44285</v>
      </c>
      <c r="AC23">
        <v>1</v>
      </c>
      <c r="AD23" t="s">
        <v>1922</v>
      </c>
      <c r="AE23">
        <v>1</v>
      </c>
      <c r="AF23">
        <v>30</v>
      </c>
      <c r="AG23">
        <v>0</v>
      </c>
      <c r="AN23">
        <v>1</v>
      </c>
      <c r="AO23">
        <v>1</v>
      </c>
      <c r="AR23" s="178">
        <v>337650</v>
      </c>
      <c r="AS23" t="s">
        <v>1921</v>
      </c>
      <c r="AT23">
        <v>0</v>
      </c>
      <c r="AU23">
        <v>0</v>
      </c>
      <c r="AV23">
        <v>890480123</v>
      </c>
      <c r="AW23" t="s">
        <v>1920</v>
      </c>
      <c r="AX23">
        <v>5</v>
      </c>
      <c r="BC23">
        <v>1</v>
      </c>
      <c r="BD23">
        <v>7</v>
      </c>
      <c r="BE23">
        <v>1</v>
      </c>
    </row>
    <row r="24" spans="1:57" x14ac:dyDescent="0.25">
      <c r="A24" s="179">
        <f t="shared" si="0"/>
        <v>2148945</v>
      </c>
      <c r="B24" t="s">
        <v>1923</v>
      </c>
      <c r="C24">
        <v>3805476</v>
      </c>
      <c r="D24">
        <v>144105</v>
      </c>
      <c r="E24">
        <v>4</v>
      </c>
      <c r="F24">
        <v>18196</v>
      </c>
      <c r="G24" s="180">
        <v>44245</v>
      </c>
      <c r="H24" s="180">
        <v>45350</v>
      </c>
      <c r="I24">
        <v>0</v>
      </c>
      <c r="J24">
        <v>1</v>
      </c>
      <c r="K24">
        <v>2</v>
      </c>
      <c r="L24">
        <v>30</v>
      </c>
      <c r="M24">
        <v>2</v>
      </c>
      <c r="N24" s="170">
        <v>12185828</v>
      </c>
      <c r="O24" s="170">
        <v>12890000</v>
      </c>
      <c r="P24" s="178">
        <v>2800000</v>
      </c>
      <c r="Q24" s="178">
        <v>93249</v>
      </c>
      <c r="R24" s="178">
        <v>2640982</v>
      </c>
      <c r="S24">
        <v>0</v>
      </c>
      <c r="T24">
        <v>0</v>
      </c>
      <c r="U24">
        <v>0</v>
      </c>
      <c r="W24">
        <v>0</v>
      </c>
      <c r="X24">
        <v>0</v>
      </c>
      <c r="Y24">
        <v>0</v>
      </c>
      <c r="AB24" s="180">
        <v>44285</v>
      </c>
      <c r="AC24">
        <v>1</v>
      </c>
      <c r="AD24" t="s">
        <v>1922</v>
      </c>
      <c r="AE24">
        <v>1</v>
      </c>
      <c r="AF24">
        <v>30</v>
      </c>
      <c r="AG24">
        <v>0</v>
      </c>
      <c r="AN24">
        <v>1</v>
      </c>
      <c r="AO24">
        <v>1</v>
      </c>
      <c r="AR24" s="178">
        <v>492037</v>
      </c>
      <c r="AS24" t="s">
        <v>1921</v>
      </c>
      <c r="AT24">
        <v>0</v>
      </c>
      <c r="AU24">
        <v>0</v>
      </c>
      <c r="AV24">
        <v>890480123</v>
      </c>
      <c r="AW24" t="s">
        <v>1920</v>
      </c>
      <c r="AX24">
        <v>5</v>
      </c>
      <c r="BC24">
        <v>1</v>
      </c>
      <c r="BD24">
        <v>7</v>
      </c>
      <c r="BE24">
        <v>2</v>
      </c>
    </row>
    <row r="25" spans="1:57" x14ac:dyDescent="0.25">
      <c r="A25" s="179">
        <f t="shared" si="0"/>
        <v>9358538</v>
      </c>
      <c r="B25" t="s">
        <v>1923</v>
      </c>
      <c r="C25">
        <v>3805476</v>
      </c>
      <c r="D25">
        <v>144105</v>
      </c>
      <c r="E25">
        <v>4</v>
      </c>
      <c r="F25">
        <v>18291</v>
      </c>
      <c r="G25" s="180">
        <v>44280</v>
      </c>
      <c r="H25" s="180">
        <v>45746</v>
      </c>
      <c r="I25">
        <v>0</v>
      </c>
      <c r="J25">
        <v>1</v>
      </c>
      <c r="K25">
        <v>0</v>
      </c>
      <c r="L25">
        <v>30</v>
      </c>
      <c r="M25">
        <v>2</v>
      </c>
      <c r="N25" s="170">
        <v>8648788</v>
      </c>
      <c r="O25" s="170">
        <v>9000000</v>
      </c>
      <c r="P25" s="178">
        <v>11501332</v>
      </c>
      <c r="Q25" s="178">
        <v>284297</v>
      </c>
      <c r="R25" s="178">
        <v>11501332</v>
      </c>
      <c r="S25">
        <v>0</v>
      </c>
      <c r="T25">
        <v>0</v>
      </c>
      <c r="U25">
        <v>0</v>
      </c>
      <c r="W25">
        <v>0</v>
      </c>
      <c r="X25">
        <v>0</v>
      </c>
      <c r="Y25">
        <v>0</v>
      </c>
      <c r="AB25" s="180">
        <v>44285</v>
      </c>
      <c r="AC25">
        <v>9</v>
      </c>
      <c r="AD25" t="s">
        <v>1922</v>
      </c>
      <c r="AE25">
        <v>1</v>
      </c>
      <c r="AF25">
        <v>30</v>
      </c>
      <c r="AG25">
        <v>0</v>
      </c>
      <c r="AN25">
        <v>1</v>
      </c>
      <c r="AO25">
        <v>1</v>
      </c>
      <c r="AR25" s="178">
        <v>2142794</v>
      </c>
      <c r="AS25" t="s">
        <v>1921</v>
      </c>
      <c r="AT25">
        <v>0</v>
      </c>
      <c r="AU25">
        <v>0</v>
      </c>
      <c r="AV25">
        <v>890480123</v>
      </c>
      <c r="AW25" t="s">
        <v>1920</v>
      </c>
      <c r="AX25">
        <v>5</v>
      </c>
      <c r="BC25">
        <v>1</v>
      </c>
      <c r="BD25">
        <v>7</v>
      </c>
      <c r="BE25">
        <v>2</v>
      </c>
    </row>
    <row r="26" spans="1:57" x14ac:dyDescent="0.25">
      <c r="A26" s="179">
        <f t="shared" si="0"/>
        <v>10774818</v>
      </c>
      <c r="B26" t="s">
        <v>1923</v>
      </c>
      <c r="C26">
        <v>3805476</v>
      </c>
      <c r="D26">
        <v>144105</v>
      </c>
      <c r="E26">
        <v>4</v>
      </c>
      <c r="F26">
        <v>18324</v>
      </c>
      <c r="G26" s="180">
        <v>44286</v>
      </c>
      <c r="H26" s="180">
        <v>46843</v>
      </c>
      <c r="I26">
        <v>0</v>
      </c>
      <c r="J26">
        <v>1</v>
      </c>
      <c r="K26">
        <v>0</v>
      </c>
      <c r="L26">
        <v>30</v>
      </c>
      <c r="M26">
        <v>2</v>
      </c>
      <c r="N26" s="170">
        <v>9568969</v>
      </c>
      <c r="O26" s="170">
        <v>10000000</v>
      </c>
      <c r="P26" s="178">
        <v>13241893</v>
      </c>
      <c r="Q26" s="178">
        <v>216893</v>
      </c>
      <c r="R26" s="178">
        <v>13241893</v>
      </c>
      <c r="S26">
        <v>0</v>
      </c>
      <c r="T26">
        <v>0</v>
      </c>
      <c r="U26">
        <v>0</v>
      </c>
      <c r="W26">
        <v>0</v>
      </c>
      <c r="X26">
        <v>0</v>
      </c>
      <c r="Y26">
        <v>0</v>
      </c>
      <c r="AB26" s="180">
        <v>44286</v>
      </c>
      <c r="AC26">
        <v>9</v>
      </c>
      <c r="AD26" t="s">
        <v>1922</v>
      </c>
      <c r="AE26">
        <v>1</v>
      </c>
      <c r="AF26">
        <v>30</v>
      </c>
      <c r="AG26">
        <v>0</v>
      </c>
      <c r="AN26">
        <v>1</v>
      </c>
      <c r="AO26">
        <v>1</v>
      </c>
      <c r="AR26" s="178">
        <v>2467075</v>
      </c>
      <c r="AS26" t="s">
        <v>1921</v>
      </c>
      <c r="AT26">
        <v>0</v>
      </c>
      <c r="AU26">
        <v>0</v>
      </c>
      <c r="AV26">
        <v>890480123</v>
      </c>
      <c r="AW26" t="s">
        <v>1920</v>
      </c>
      <c r="AX26">
        <v>5</v>
      </c>
      <c r="BC26">
        <v>1</v>
      </c>
      <c r="BD26">
        <v>7</v>
      </c>
      <c r="BE26">
        <v>2</v>
      </c>
    </row>
    <row r="27" spans="1:57" x14ac:dyDescent="0.25">
      <c r="A27" s="179">
        <f t="shared" si="0"/>
        <v>0</v>
      </c>
      <c r="B27" t="s">
        <v>1923</v>
      </c>
      <c r="C27">
        <v>3805731</v>
      </c>
      <c r="D27">
        <v>144105</v>
      </c>
      <c r="E27">
        <v>4</v>
      </c>
      <c r="F27">
        <v>18227</v>
      </c>
      <c r="G27" s="180">
        <v>44257</v>
      </c>
      <c r="H27" s="180">
        <v>44622</v>
      </c>
      <c r="I27">
        <v>0</v>
      </c>
      <c r="J27">
        <v>1</v>
      </c>
      <c r="K27">
        <v>1</v>
      </c>
      <c r="L27">
        <v>30</v>
      </c>
      <c r="M27">
        <v>2</v>
      </c>
      <c r="N27" s="170">
        <v>12185828</v>
      </c>
      <c r="O27" s="170">
        <v>12890000</v>
      </c>
      <c r="P27" s="178">
        <v>1900000</v>
      </c>
      <c r="Q27" s="178">
        <v>168978</v>
      </c>
      <c r="R27" s="178">
        <v>1749026</v>
      </c>
      <c r="S27">
        <v>0</v>
      </c>
      <c r="T27">
        <v>0</v>
      </c>
      <c r="U27">
        <v>0</v>
      </c>
      <c r="W27">
        <v>0</v>
      </c>
      <c r="X27">
        <v>0</v>
      </c>
      <c r="Y27">
        <v>0</v>
      </c>
      <c r="AB27" s="180">
        <v>44285</v>
      </c>
      <c r="AC27">
        <v>1</v>
      </c>
      <c r="AD27" t="s">
        <v>1922</v>
      </c>
      <c r="AE27">
        <v>1</v>
      </c>
      <c r="AF27">
        <v>30</v>
      </c>
      <c r="AG27">
        <v>0</v>
      </c>
      <c r="AN27">
        <v>1</v>
      </c>
      <c r="AO27">
        <v>1</v>
      </c>
      <c r="AR27" s="178">
        <v>6943419</v>
      </c>
      <c r="AS27" t="s">
        <v>1921</v>
      </c>
      <c r="AT27">
        <v>0</v>
      </c>
      <c r="AU27">
        <v>0</v>
      </c>
      <c r="AV27">
        <v>890480123</v>
      </c>
      <c r="AW27" t="s">
        <v>1920</v>
      </c>
      <c r="AX27">
        <v>5</v>
      </c>
      <c r="BC27">
        <v>1</v>
      </c>
      <c r="BD27">
        <v>7</v>
      </c>
      <c r="BE27">
        <v>2</v>
      </c>
    </row>
    <row r="28" spans="1:57" x14ac:dyDescent="0.25">
      <c r="A28" s="179">
        <f t="shared" si="0"/>
        <v>29651389</v>
      </c>
      <c r="B28" t="s">
        <v>1923</v>
      </c>
      <c r="C28">
        <v>3806165</v>
      </c>
      <c r="D28">
        <v>141105</v>
      </c>
      <c r="E28">
        <v>4</v>
      </c>
      <c r="F28">
        <v>13124</v>
      </c>
      <c r="G28" s="180">
        <v>43006</v>
      </c>
      <c r="H28" s="180">
        <v>45563</v>
      </c>
      <c r="I28">
        <v>0</v>
      </c>
      <c r="J28">
        <v>1</v>
      </c>
      <c r="K28">
        <v>44</v>
      </c>
      <c r="L28">
        <v>30</v>
      </c>
      <c r="M28">
        <v>2</v>
      </c>
      <c r="N28" s="170">
        <v>13121400</v>
      </c>
      <c r="O28" s="170">
        <v>13940000</v>
      </c>
      <c r="P28" s="178">
        <v>62100000</v>
      </c>
      <c r="Q28" s="178">
        <v>756911</v>
      </c>
      <c r="R28" s="178">
        <v>35160134</v>
      </c>
      <c r="S28">
        <v>0</v>
      </c>
      <c r="T28">
        <v>0</v>
      </c>
      <c r="U28">
        <v>69000000</v>
      </c>
      <c r="V28" t="s">
        <v>1927</v>
      </c>
      <c r="W28">
        <v>0</v>
      </c>
      <c r="X28">
        <v>0</v>
      </c>
      <c r="Y28">
        <v>0</v>
      </c>
      <c r="Z28" t="s">
        <v>1950</v>
      </c>
      <c r="AA28" s="180">
        <v>37961</v>
      </c>
      <c r="AB28" s="180">
        <v>44285</v>
      </c>
      <c r="AC28">
        <v>3</v>
      </c>
      <c r="AD28" t="s">
        <v>1922</v>
      </c>
      <c r="AE28">
        <v>1</v>
      </c>
      <c r="AF28">
        <v>30</v>
      </c>
      <c r="AG28">
        <v>0</v>
      </c>
      <c r="AN28">
        <v>1</v>
      </c>
      <c r="AO28">
        <v>1</v>
      </c>
      <c r="AR28" s="178">
        <v>5508745</v>
      </c>
      <c r="AS28" t="s">
        <v>1921</v>
      </c>
      <c r="AT28">
        <v>0</v>
      </c>
      <c r="AU28">
        <v>0</v>
      </c>
      <c r="AV28">
        <v>890480123</v>
      </c>
      <c r="AW28" t="s">
        <v>1920</v>
      </c>
      <c r="AX28">
        <v>5</v>
      </c>
      <c r="BC28">
        <v>1</v>
      </c>
      <c r="BD28">
        <v>7</v>
      </c>
      <c r="BE28">
        <v>2</v>
      </c>
    </row>
    <row r="29" spans="1:57" x14ac:dyDescent="0.25">
      <c r="A29" s="179">
        <f t="shared" si="0"/>
        <v>17589967</v>
      </c>
      <c r="B29" t="s">
        <v>1923</v>
      </c>
      <c r="C29">
        <v>3806165</v>
      </c>
      <c r="D29">
        <v>144105</v>
      </c>
      <c r="E29">
        <v>4</v>
      </c>
      <c r="F29">
        <v>14189</v>
      </c>
      <c r="G29" s="180">
        <v>43280</v>
      </c>
      <c r="H29" s="180">
        <v>45837</v>
      </c>
      <c r="I29">
        <v>0</v>
      </c>
      <c r="J29">
        <v>1</v>
      </c>
      <c r="K29">
        <v>33</v>
      </c>
      <c r="L29">
        <v>30</v>
      </c>
      <c r="M29">
        <v>2</v>
      </c>
      <c r="N29" s="170">
        <v>12185828</v>
      </c>
      <c r="O29" s="170">
        <v>12890000</v>
      </c>
      <c r="P29" s="178">
        <v>29630644</v>
      </c>
      <c r="Q29" s="178">
        <v>526011</v>
      </c>
      <c r="R29" s="178">
        <v>20857896</v>
      </c>
      <c r="S29">
        <v>4746</v>
      </c>
      <c r="T29">
        <v>0</v>
      </c>
      <c r="U29">
        <v>0</v>
      </c>
      <c r="W29">
        <v>0</v>
      </c>
      <c r="X29">
        <v>0</v>
      </c>
      <c r="Y29">
        <v>0</v>
      </c>
      <c r="AB29" s="180">
        <v>44285</v>
      </c>
      <c r="AC29">
        <v>1</v>
      </c>
      <c r="AD29" t="s">
        <v>1922</v>
      </c>
      <c r="AE29">
        <v>1</v>
      </c>
      <c r="AF29">
        <v>30</v>
      </c>
      <c r="AG29">
        <v>0</v>
      </c>
      <c r="AN29">
        <v>1</v>
      </c>
      <c r="AO29">
        <v>1</v>
      </c>
      <c r="AR29" s="178">
        <v>3267929</v>
      </c>
      <c r="AS29" t="s">
        <v>1921</v>
      </c>
      <c r="AT29">
        <v>0</v>
      </c>
      <c r="AU29">
        <v>0</v>
      </c>
      <c r="AV29">
        <v>890480123</v>
      </c>
      <c r="AW29" t="s">
        <v>1920</v>
      </c>
      <c r="AX29">
        <v>5</v>
      </c>
      <c r="BC29">
        <v>1</v>
      </c>
      <c r="BD29">
        <v>7</v>
      </c>
      <c r="BE29">
        <v>2</v>
      </c>
    </row>
    <row r="30" spans="1:57" x14ac:dyDescent="0.25">
      <c r="A30" s="179">
        <f t="shared" si="0"/>
        <v>28125318</v>
      </c>
      <c r="B30" t="s">
        <v>1923</v>
      </c>
      <c r="C30">
        <v>3806165</v>
      </c>
      <c r="D30">
        <v>144105</v>
      </c>
      <c r="E30">
        <v>4</v>
      </c>
      <c r="F30">
        <v>17727</v>
      </c>
      <c r="G30" s="180">
        <v>44123</v>
      </c>
      <c r="H30" s="180">
        <v>46690</v>
      </c>
      <c r="I30">
        <v>0</v>
      </c>
      <c r="J30">
        <v>1</v>
      </c>
      <c r="K30">
        <v>5</v>
      </c>
      <c r="L30">
        <v>30</v>
      </c>
      <c r="M30">
        <v>2</v>
      </c>
      <c r="N30" s="170">
        <v>16011168</v>
      </c>
      <c r="O30" s="170">
        <v>17240000</v>
      </c>
      <c r="P30" s="178">
        <v>34509000</v>
      </c>
      <c r="Q30" s="178">
        <v>685639</v>
      </c>
      <c r="R30" s="178">
        <v>33350544</v>
      </c>
      <c r="S30">
        <v>0</v>
      </c>
      <c r="T30">
        <v>0</v>
      </c>
      <c r="U30">
        <v>0</v>
      </c>
      <c r="W30">
        <v>0</v>
      </c>
      <c r="X30">
        <v>0</v>
      </c>
      <c r="Y30">
        <v>0</v>
      </c>
      <c r="AB30" s="180">
        <v>44285</v>
      </c>
      <c r="AC30">
        <v>1</v>
      </c>
      <c r="AD30" t="s">
        <v>1922</v>
      </c>
      <c r="AE30">
        <v>1</v>
      </c>
      <c r="AF30">
        <v>30</v>
      </c>
      <c r="AG30">
        <v>0</v>
      </c>
      <c r="AN30">
        <v>1</v>
      </c>
      <c r="AO30">
        <v>1</v>
      </c>
      <c r="AR30" s="178">
        <v>5225226</v>
      </c>
      <c r="AS30" t="s">
        <v>1921</v>
      </c>
      <c r="AT30">
        <v>0</v>
      </c>
      <c r="AU30">
        <v>0</v>
      </c>
      <c r="AV30">
        <v>890480123</v>
      </c>
      <c r="AW30" t="s">
        <v>1920</v>
      </c>
      <c r="AX30">
        <v>5</v>
      </c>
      <c r="BC30">
        <v>1</v>
      </c>
      <c r="BD30">
        <v>7</v>
      </c>
      <c r="BE30">
        <v>2</v>
      </c>
    </row>
    <row r="31" spans="1:57" x14ac:dyDescent="0.25">
      <c r="A31" s="179">
        <f t="shared" si="0"/>
        <v>3318059</v>
      </c>
      <c r="B31" t="s">
        <v>1923</v>
      </c>
      <c r="C31">
        <v>3806165</v>
      </c>
      <c r="D31">
        <v>144105</v>
      </c>
      <c r="E31">
        <v>4</v>
      </c>
      <c r="F31">
        <v>18252</v>
      </c>
      <c r="G31" s="180">
        <v>44265</v>
      </c>
      <c r="H31" s="180">
        <v>45746</v>
      </c>
      <c r="I31">
        <v>0</v>
      </c>
      <c r="J31">
        <v>1</v>
      </c>
      <c r="K31">
        <v>1</v>
      </c>
      <c r="L31">
        <v>30</v>
      </c>
      <c r="M31">
        <v>2</v>
      </c>
      <c r="N31" s="170">
        <v>8648788</v>
      </c>
      <c r="O31" s="170">
        <v>9000000</v>
      </c>
      <c r="P31" s="178">
        <v>4000000</v>
      </c>
      <c r="Q31" s="178">
        <v>65500</v>
      </c>
      <c r="R31" s="178">
        <v>3934500</v>
      </c>
      <c r="S31">
        <v>0</v>
      </c>
      <c r="T31">
        <v>0</v>
      </c>
      <c r="U31">
        <v>0</v>
      </c>
      <c r="W31">
        <v>0</v>
      </c>
      <c r="X31">
        <v>0</v>
      </c>
      <c r="Y31">
        <v>0</v>
      </c>
      <c r="Z31" t="s">
        <v>1949</v>
      </c>
      <c r="AA31" s="181">
        <v>44536</v>
      </c>
      <c r="AB31" s="180">
        <v>44285</v>
      </c>
      <c r="AC31">
        <v>1</v>
      </c>
      <c r="AD31" t="s">
        <v>1922</v>
      </c>
      <c r="AE31">
        <v>1</v>
      </c>
      <c r="AF31">
        <v>30</v>
      </c>
      <c r="AG31">
        <v>0</v>
      </c>
      <c r="AN31">
        <v>1</v>
      </c>
      <c r="AO31">
        <v>1</v>
      </c>
      <c r="AR31" s="178">
        <v>616441</v>
      </c>
      <c r="AS31" t="s">
        <v>1921</v>
      </c>
      <c r="AT31">
        <v>0</v>
      </c>
      <c r="AU31">
        <v>0</v>
      </c>
      <c r="AV31">
        <v>890480123</v>
      </c>
      <c r="AW31" t="s">
        <v>1920</v>
      </c>
      <c r="AX31">
        <v>5</v>
      </c>
      <c r="BC31">
        <v>1</v>
      </c>
      <c r="BD31">
        <v>7</v>
      </c>
      <c r="BE31">
        <v>2</v>
      </c>
    </row>
    <row r="32" spans="1:57" x14ac:dyDescent="0.25">
      <c r="A32" s="179">
        <f t="shared" si="0"/>
        <v>405452</v>
      </c>
      <c r="B32" t="s">
        <v>1923</v>
      </c>
      <c r="C32">
        <v>3806165</v>
      </c>
      <c r="D32">
        <v>144105</v>
      </c>
      <c r="E32">
        <v>4</v>
      </c>
      <c r="F32">
        <v>550025573</v>
      </c>
      <c r="G32" s="180">
        <v>44260</v>
      </c>
      <c r="H32" s="180">
        <v>45381</v>
      </c>
      <c r="I32">
        <v>0</v>
      </c>
      <c r="J32">
        <v>1</v>
      </c>
      <c r="K32">
        <v>1</v>
      </c>
      <c r="L32">
        <v>30</v>
      </c>
      <c r="M32">
        <v>2</v>
      </c>
      <c r="N32" s="170">
        <v>22490513</v>
      </c>
      <c r="O32" s="170">
        <v>24960000</v>
      </c>
      <c r="P32" s="178">
        <v>500000</v>
      </c>
      <c r="Q32" s="178">
        <v>19222</v>
      </c>
      <c r="R32" s="178">
        <v>480778</v>
      </c>
      <c r="S32">
        <v>0</v>
      </c>
      <c r="T32">
        <v>0</v>
      </c>
      <c r="U32">
        <v>0</v>
      </c>
      <c r="W32">
        <v>0</v>
      </c>
      <c r="X32">
        <v>0</v>
      </c>
      <c r="Y32">
        <v>0</v>
      </c>
      <c r="AB32" s="180">
        <v>44285</v>
      </c>
      <c r="AC32">
        <v>1</v>
      </c>
      <c r="AD32" t="s">
        <v>1922</v>
      </c>
      <c r="AE32">
        <v>1</v>
      </c>
      <c r="AF32">
        <v>30</v>
      </c>
      <c r="AG32">
        <v>0</v>
      </c>
      <c r="AN32">
        <v>1</v>
      </c>
      <c r="AO32">
        <v>1</v>
      </c>
      <c r="AR32" s="178">
        <v>75326</v>
      </c>
      <c r="AS32" t="s">
        <v>1921</v>
      </c>
      <c r="AT32">
        <v>0</v>
      </c>
      <c r="AU32">
        <v>0</v>
      </c>
      <c r="AV32">
        <v>890480123</v>
      </c>
      <c r="AW32" t="s">
        <v>1920</v>
      </c>
      <c r="AX32">
        <v>5</v>
      </c>
      <c r="BC32">
        <v>2</v>
      </c>
      <c r="BD32">
        <v>7</v>
      </c>
      <c r="BE32">
        <v>2</v>
      </c>
    </row>
    <row r="33" spans="1:57" x14ac:dyDescent="0.25">
      <c r="A33" s="179">
        <f t="shared" si="0"/>
        <v>5060</v>
      </c>
      <c r="B33" t="s">
        <v>1923</v>
      </c>
      <c r="C33">
        <v>3806165</v>
      </c>
      <c r="D33">
        <v>144105</v>
      </c>
      <c r="E33">
        <v>4</v>
      </c>
      <c r="F33">
        <v>550025729</v>
      </c>
      <c r="G33" s="180">
        <v>44286</v>
      </c>
      <c r="H33" s="180">
        <v>44346</v>
      </c>
      <c r="I33">
        <v>0</v>
      </c>
      <c r="J33">
        <v>1</v>
      </c>
      <c r="K33">
        <v>0</v>
      </c>
      <c r="L33">
        <v>30</v>
      </c>
      <c r="M33">
        <v>2</v>
      </c>
      <c r="N33">
        <v>0</v>
      </c>
      <c r="O33">
        <v>0</v>
      </c>
      <c r="P33" s="178">
        <v>6000</v>
      </c>
      <c r="Q33" s="178">
        <v>6000</v>
      </c>
      <c r="R33" s="178">
        <v>6000</v>
      </c>
      <c r="S33">
        <v>0</v>
      </c>
      <c r="T33">
        <v>0</v>
      </c>
      <c r="U33">
        <v>0</v>
      </c>
      <c r="W33">
        <v>0</v>
      </c>
      <c r="X33">
        <v>0</v>
      </c>
      <c r="Y33">
        <v>0</v>
      </c>
      <c r="AB33" s="180">
        <v>44286</v>
      </c>
      <c r="AC33">
        <v>1</v>
      </c>
      <c r="AD33" t="s">
        <v>1922</v>
      </c>
      <c r="AE33">
        <v>1</v>
      </c>
      <c r="AF33">
        <v>30</v>
      </c>
      <c r="AG33">
        <v>0</v>
      </c>
      <c r="AN33">
        <v>1</v>
      </c>
      <c r="AO33">
        <v>1</v>
      </c>
      <c r="AR33" s="178">
        <v>940</v>
      </c>
      <c r="AS33" t="s">
        <v>1921</v>
      </c>
      <c r="AT33">
        <v>0</v>
      </c>
      <c r="AU33">
        <v>0</v>
      </c>
      <c r="AV33">
        <v>890480123</v>
      </c>
      <c r="AW33" t="s">
        <v>1920</v>
      </c>
      <c r="AX33">
        <v>5</v>
      </c>
      <c r="BC33">
        <v>2</v>
      </c>
      <c r="BD33">
        <v>7</v>
      </c>
      <c r="BE33">
        <v>2</v>
      </c>
    </row>
    <row r="34" spans="1:57" x14ac:dyDescent="0.25">
      <c r="A34" s="179">
        <f t="shared" si="0"/>
        <v>2233364</v>
      </c>
      <c r="B34" t="s">
        <v>1923</v>
      </c>
      <c r="C34">
        <v>3809454</v>
      </c>
      <c r="D34">
        <v>144105</v>
      </c>
      <c r="E34">
        <v>4</v>
      </c>
      <c r="F34">
        <v>17124</v>
      </c>
      <c r="G34" s="180">
        <v>43924</v>
      </c>
      <c r="H34" s="180">
        <v>45412</v>
      </c>
      <c r="I34">
        <v>0</v>
      </c>
      <c r="J34">
        <v>1</v>
      </c>
      <c r="K34">
        <v>11</v>
      </c>
      <c r="L34">
        <v>30</v>
      </c>
      <c r="M34">
        <v>2</v>
      </c>
      <c r="N34" s="170">
        <v>17726461</v>
      </c>
      <c r="O34" s="170">
        <v>19240000</v>
      </c>
      <c r="P34" s="178">
        <v>4400000</v>
      </c>
      <c r="Q34" s="178">
        <v>128622</v>
      </c>
      <c r="R34" s="178">
        <v>3633844</v>
      </c>
      <c r="S34">
        <v>0</v>
      </c>
      <c r="T34">
        <v>0</v>
      </c>
      <c r="U34">
        <v>0</v>
      </c>
      <c r="W34">
        <v>0</v>
      </c>
      <c r="X34">
        <v>0</v>
      </c>
      <c r="Y34">
        <v>0</v>
      </c>
      <c r="AB34" s="180">
        <v>44285</v>
      </c>
      <c r="AC34">
        <v>9</v>
      </c>
      <c r="AD34" t="s">
        <v>1922</v>
      </c>
      <c r="AE34">
        <v>1</v>
      </c>
      <c r="AF34">
        <v>30</v>
      </c>
      <c r="AG34">
        <v>0</v>
      </c>
      <c r="AN34">
        <v>1</v>
      </c>
      <c r="AO34">
        <v>1</v>
      </c>
      <c r="AR34" s="178">
        <v>1400480</v>
      </c>
      <c r="AS34" t="s">
        <v>1921</v>
      </c>
      <c r="AT34">
        <v>0</v>
      </c>
      <c r="AU34">
        <v>0</v>
      </c>
      <c r="AV34">
        <v>890480123</v>
      </c>
      <c r="AW34" t="s">
        <v>1920</v>
      </c>
      <c r="AX34">
        <v>5</v>
      </c>
      <c r="BC34">
        <v>1</v>
      </c>
      <c r="BD34">
        <v>7</v>
      </c>
      <c r="BE34">
        <v>2</v>
      </c>
    </row>
    <row r="35" spans="1:57" x14ac:dyDescent="0.25">
      <c r="A35" s="179">
        <f t="shared" si="0"/>
        <v>26942457</v>
      </c>
      <c r="B35" t="s">
        <v>1923</v>
      </c>
      <c r="C35">
        <v>3840623</v>
      </c>
      <c r="D35">
        <v>144105</v>
      </c>
      <c r="E35">
        <v>4</v>
      </c>
      <c r="F35">
        <v>17328</v>
      </c>
      <c r="G35" s="180">
        <v>44013</v>
      </c>
      <c r="H35" s="180">
        <v>45474</v>
      </c>
      <c r="I35">
        <v>29</v>
      </c>
      <c r="J35">
        <v>1</v>
      </c>
      <c r="K35">
        <v>7</v>
      </c>
      <c r="L35">
        <v>30</v>
      </c>
      <c r="M35">
        <v>2</v>
      </c>
      <c r="N35" s="170">
        <v>9752084</v>
      </c>
      <c r="O35" s="170">
        <v>10200000</v>
      </c>
      <c r="P35" s="178">
        <v>32721540</v>
      </c>
      <c r="Q35" s="178">
        <v>497921</v>
      </c>
      <c r="R35" s="178">
        <v>27776483</v>
      </c>
      <c r="S35">
        <v>218109</v>
      </c>
      <c r="T35">
        <v>0</v>
      </c>
      <c r="U35">
        <v>0</v>
      </c>
      <c r="W35">
        <v>0</v>
      </c>
      <c r="X35">
        <v>0</v>
      </c>
      <c r="Y35">
        <v>0</v>
      </c>
      <c r="Z35" t="s">
        <v>1930</v>
      </c>
      <c r="AA35" s="181">
        <v>44203</v>
      </c>
      <c r="AB35" s="180">
        <v>44285</v>
      </c>
      <c r="AC35">
        <v>1</v>
      </c>
      <c r="AD35" t="s">
        <v>1922</v>
      </c>
      <c r="AE35">
        <v>1</v>
      </c>
      <c r="AF35">
        <v>30</v>
      </c>
      <c r="AG35">
        <v>13555</v>
      </c>
      <c r="AN35">
        <v>1</v>
      </c>
      <c r="AO35">
        <v>1</v>
      </c>
      <c r="AR35" s="178">
        <v>834026</v>
      </c>
      <c r="AS35" t="s">
        <v>1921</v>
      </c>
      <c r="AT35">
        <v>0</v>
      </c>
      <c r="AU35">
        <v>0</v>
      </c>
      <c r="AV35">
        <v>890480123</v>
      </c>
      <c r="AW35" t="s">
        <v>1920</v>
      </c>
      <c r="AX35">
        <v>5</v>
      </c>
      <c r="BC35">
        <v>1</v>
      </c>
      <c r="BD35">
        <v>7</v>
      </c>
      <c r="BE35">
        <v>2</v>
      </c>
    </row>
    <row r="36" spans="1:57" x14ac:dyDescent="0.25">
      <c r="A36" s="179">
        <f t="shared" si="0"/>
        <v>39628612</v>
      </c>
      <c r="B36" t="s">
        <v>1923</v>
      </c>
      <c r="C36">
        <v>3840623</v>
      </c>
      <c r="D36">
        <v>144105</v>
      </c>
      <c r="E36">
        <v>4</v>
      </c>
      <c r="F36">
        <v>18024</v>
      </c>
      <c r="G36" s="180">
        <v>44196</v>
      </c>
      <c r="H36" s="180">
        <v>46752</v>
      </c>
      <c r="I36">
        <v>0</v>
      </c>
      <c r="J36">
        <v>1</v>
      </c>
      <c r="K36">
        <v>3</v>
      </c>
      <c r="L36">
        <v>30</v>
      </c>
      <c r="M36">
        <v>2</v>
      </c>
      <c r="N36" s="170">
        <v>16011168</v>
      </c>
      <c r="O36" s="170">
        <v>17240000</v>
      </c>
      <c r="P36" s="178">
        <v>41683952</v>
      </c>
      <c r="Q36" s="178">
        <v>828194</v>
      </c>
      <c r="R36" s="178">
        <v>40855349</v>
      </c>
      <c r="S36">
        <v>0</v>
      </c>
      <c r="T36">
        <v>0</v>
      </c>
      <c r="U36">
        <v>0</v>
      </c>
      <c r="W36">
        <v>0</v>
      </c>
      <c r="X36">
        <v>0</v>
      </c>
      <c r="Y36">
        <v>0</v>
      </c>
      <c r="AB36" s="180">
        <v>44285</v>
      </c>
      <c r="AC36">
        <v>9</v>
      </c>
      <c r="AD36" t="s">
        <v>1922</v>
      </c>
      <c r="AE36">
        <v>1</v>
      </c>
      <c r="AF36">
        <v>30</v>
      </c>
      <c r="AG36">
        <v>0</v>
      </c>
      <c r="AN36">
        <v>1</v>
      </c>
      <c r="AO36">
        <v>1</v>
      </c>
      <c r="AR36" s="178">
        <v>1226737</v>
      </c>
      <c r="AS36" t="s">
        <v>1921</v>
      </c>
      <c r="AT36">
        <v>0</v>
      </c>
      <c r="AU36">
        <v>0</v>
      </c>
      <c r="AV36">
        <v>890480123</v>
      </c>
      <c r="AW36" t="s">
        <v>1920</v>
      </c>
      <c r="AX36">
        <v>5</v>
      </c>
      <c r="BC36">
        <v>1</v>
      </c>
      <c r="BD36">
        <v>7</v>
      </c>
      <c r="BE36">
        <v>2</v>
      </c>
    </row>
    <row r="37" spans="1:57" x14ac:dyDescent="0.25">
      <c r="A37" s="179">
        <f t="shared" si="0"/>
        <v>131270986</v>
      </c>
      <c r="B37" t="s">
        <v>1923</v>
      </c>
      <c r="C37">
        <v>3840623</v>
      </c>
      <c r="D37">
        <v>144105</v>
      </c>
      <c r="E37">
        <v>4</v>
      </c>
      <c r="F37">
        <v>18025</v>
      </c>
      <c r="G37" s="180">
        <v>44196</v>
      </c>
      <c r="H37" s="180">
        <v>46752</v>
      </c>
      <c r="I37">
        <v>0</v>
      </c>
      <c r="J37">
        <v>1</v>
      </c>
      <c r="K37">
        <v>3</v>
      </c>
      <c r="L37">
        <v>30</v>
      </c>
      <c r="M37">
        <v>2</v>
      </c>
      <c r="N37" s="170">
        <v>9568969</v>
      </c>
      <c r="O37" s="170">
        <v>10000000</v>
      </c>
      <c r="P37" s="178">
        <v>138866767</v>
      </c>
      <c r="Q37" s="178">
        <v>2274544</v>
      </c>
      <c r="R37" s="178">
        <v>135334590</v>
      </c>
      <c r="S37">
        <v>0</v>
      </c>
      <c r="T37">
        <v>0</v>
      </c>
      <c r="U37">
        <v>0</v>
      </c>
      <c r="W37">
        <v>0</v>
      </c>
      <c r="X37">
        <v>0</v>
      </c>
      <c r="Y37">
        <v>0</v>
      </c>
      <c r="AB37" s="180">
        <v>44285</v>
      </c>
      <c r="AC37">
        <v>9</v>
      </c>
      <c r="AD37" t="s">
        <v>1922</v>
      </c>
      <c r="AE37">
        <v>1</v>
      </c>
      <c r="AF37">
        <v>30</v>
      </c>
      <c r="AG37">
        <v>0</v>
      </c>
      <c r="AN37">
        <v>1</v>
      </c>
      <c r="AO37">
        <v>1</v>
      </c>
      <c r="AR37" s="178">
        <v>4063604</v>
      </c>
      <c r="AS37" t="s">
        <v>1921</v>
      </c>
      <c r="AT37">
        <v>0</v>
      </c>
      <c r="AU37">
        <v>0</v>
      </c>
      <c r="AV37">
        <v>890480123</v>
      </c>
      <c r="AW37" t="s">
        <v>1920</v>
      </c>
      <c r="AX37">
        <v>5</v>
      </c>
      <c r="BC37">
        <v>1</v>
      </c>
      <c r="BD37">
        <v>7</v>
      </c>
      <c r="BE37">
        <v>2</v>
      </c>
    </row>
    <row r="38" spans="1:57" x14ac:dyDescent="0.25">
      <c r="A38" s="179">
        <f t="shared" si="0"/>
        <v>0</v>
      </c>
      <c r="B38" t="s">
        <v>1923</v>
      </c>
      <c r="C38">
        <v>3868729</v>
      </c>
      <c r="D38">
        <v>141105</v>
      </c>
      <c r="E38">
        <v>4</v>
      </c>
      <c r="F38">
        <v>17243</v>
      </c>
      <c r="G38" s="180">
        <v>43992</v>
      </c>
      <c r="H38" s="180">
        <v>45473</v>
      </c>
      <c r="I38">
        <v>0</v>
      </c>
      <c r="J38">
        <v>1</v>
      </c>
      <c r="K38">
        <v>23</v>
      </c>
      <c r="L38">
        <v>30</v>
      </c>
      <c r="M38">
        <v>2</v>
      </c>
      <c r="N38" s="170">
        <v>13121400</v>
      </c>
      <c r="O38" s="170">
        <v>13940000</v>
      </c>
      <c r="P38" s="178">
        <v>30000000</v>
      </c>
      <c r="Q38" s="178">
        <v>806634</v>
      </c>
      <c r="R38" s="178">
        <v>17379872</v>
      </c>
      <c r="S38">
        <v>0</v>
      </c>
      <c r="T38">
        <v>0</v>
      </c>
      <c r="U38">
        <v>49090000</v>
      </c>
      <c r="V38" t="s">
        <v>1927</v>
      </c>
      <c r="W38">
        <v>0</v>
      </c>
      <c r="X38">
        <v>0</v>
      </c>
      <c r="Y38">
        <v>0</v>
      </c>
      <c r="AB38" s="180">
        <v>44285</v>
      </c>
      <c r="AC38">
        <v>3</v>
      </c>
      <c r="AD38" t="s">
        <v>1922</v>
      </c>
      <c r="AE38">
        <v>1</v>
      </c>
      <c r="AF38">
        <v>30</v>
      </c>
      <c r="AG38">
        <v>0</v>
      </c>
      <c r="AN38">
        <v>1</v>
      </c>
      <c r="AO38">
        <v>1</v>
      </c>
      <c r="AR38" s="178">
        <v>41658802</v>
      </c>
      <c r="AS38" t="s">
        <v>1921</v>
      </c>
      <c r="AT38">
        <v>0</v>
      </c>
      <c r="AU38">
        <v>0</v>
      </c>
      <c r="AV38">
        <v>890480123</v>
      </c>
      <c r="AW38" t="s">
        <v>1920</v>
      </c>
      <c r="AX38">
        <v>5</v>
      </c>
      <c r="BC38">
        <v>1</v>
      </c>
      <c r="BD38">
        <v>7</v>
      </c>
      <c r="BE38">
        <v>2</v>
      </c>
    </row>
    <row r="39" spans="1:57" x14ac:dyDescent="0.25">
      <c r="A39" s="179">
        <f t="shared" si="0"/>
        <v>61459964</v>
      </c>
      <c r="B39" t="s">
        <v>1923</v>
      </c>
      <c r="C39">
        <v>3873484</v>
      </c>
      <c r="D39">
        <v>141115</v>
      </c>
      <c r="E39">
        <v>4</v>
      </c>
      <c r="F39">
        <v>17820</v>
      </c>
      <c r="G39" s="180">
        <v>44155</v>
      </c>
      <c r="H39" s="180">
        <v>46721</v>
      </c>
      <c r="I39">
        <v>90</v>
      </c>
      <c r="J39">
        <v>1</v>
      </c>
      <c r="K39">
        <v>0</v>
      </c>
      <c r="L39">
        <v>30</v>
      </c>
      <c r="M39">
        <v>2</v>
      </c>
      <c r="N39" s="170">
        <v>16011168</v>
      </c>
      <c r="O39" s="170">
        <v>17240000</v>
      </c>
      <c r="P39" s="178">
        <v>70000000</v>
      </c>
      <c r="Q39" s="178">
        <v>1390790</v>
      </c>
      <c r="R39" s="178">
        <v>70000000</v>
      </c>
      <c r="S39">
        <v>2438849</v>
      </c>
      <c r="T39">
        <v>0</v>
      </c>
      <c r="U39">
        <v>57000000</v>
      </c>
      <c r="V39" t="s">
        <v>1927</v>
      </c>
      <c r="W39">
        <v>3010000</v>
      </c>
      <c r="X39">
        <v>2438849</v>
      </c>
      <c r="Y39">
        <v>942450</v>
      </c>
      <c r="AB39" s="180">
        <v>44237</v>
      </c>
      <c r="AC39">
        <v>3</v>
      </c>
      <c r="AD39" t="s">
        <v>1922</v>
      </c>
      <c r="AE39">
        <v>1</v>
      </c>
      <c r="AF39">
        <v>30</v>
      </c>
      <c r="AG39">
        <v>1864104</v>
      </c>
      <c r="AN39">
        <v>1</v>
      </c>
      <c r="AO39">
        <v>1</v>
      </c>
      <c r="AR39" s="178">
        <v>8540036</v>
      </c>
      <c r="AS39" t="s">
        <v>1921</v>
      </c>
      <c r="AT39">
        <v>0</v>
      </c>
      <c r="AU39">
        <v>0</v>
      </c>
      <c r="AV39">
        <v>890480123</v>
      </c>
      <c r="AW39" t="s">
        <v>1920</v>
      </c>
      <c r="AX39">
        <v>5</v>
      </c>
      <c r="BC39">
        <v>1</v>
      </c>
      <c r="BD39">
        <v>7</v>
      </c>
      <c r="BE39">
        <v>2</v>
      </c>
    </row>
    <row r="40" spans="1:57" x14ac:dyDescent="0.25">
      <c r="A40" s="179">
        <f t="shared" si="0"/>
        <v>0</v>
      </c>
      <c r="B40" t="s">
        <v>1923</v>
      </c>
      <c r="C40">
        <v>3876467</v>
      </c>
      <c r="D40">
        <v>144125</v>
      </c>
      <c r="E40">
        <v>4</v>
      </c>
      <c r="F40">
        <v>13123</v>
      </c>
      <c r="G40" s="180">
        <v>43005</v>
      </c>
      <c r="H40" s="180">
        <v>43370</v>
      </c>
      <c r="I40">
        <v>933</v>
      </c>
      <c r="J40">
        <v>1</v>
      </c>
      <c r="K40">
        <v>10</v>
      </c>
      <c r="L40">
        <v>30</v>
      </c>
      <c r="M40">
        <v>2</v>
      </c>
      <c r="N40" s="170">
        <v>19457481</v>
      </c>
      <c r="O40" s="170">
        <v>21290000</v>
      </c>
      <c r="P40" s="178">
        <v>1378000</v>
      </c>
      <c r="Q40" s="178">
        <v>127293</v>
      </c>
      <c r="R40" s="178">
        <v>226700</v>
      </c>
      <c r="S40">
        <v>2040</v>
      </c>
      <c r="T40">
        <v>0</v>
      </c>
      <c r="U40">
        <v>0</v>
      </c>
      <c r="W40">
        <v>226700</v>
      </c>
      <c r="X40">
        <v>2040</v>
      </c>
      <c r="Y40">
        <v>13248</v>
      </c>
      <c r="AB40" s="180">
        <v>44195</v>
      </c>
      <c r="AC40">
        <v>1</v>
      </c>
      <c r="AD40" t="s">
        <v>1922</v>
      </c>
      <c r="AE40">
        <v>1</v>
      </c>
      <c r="AF40">
        <v>30</v>
      </c>
      <c r="AG40">
        <v>226700</v>
      </c>
      <c r="AN40">
        <v>1</v>
      </c>
      <c r="AO40">
        <v>1</v>
      </c>
      <c r="AR40" s="178">
        <v>754021</v>
      </c>
      <c r="AS40" t="s">
        <v>1921</v>
      </c>
      <c r="AT40">
        <v>0</v>
      </c>
      <c r="AU40">
        <v>0</v>
      </c>
      <c r="AV40">
        <v>890480123</v>
      </c>
      <c r="AW40" t="s">
        <v>1920</v>
      </c>
      <c r="AX40">
        <v>5</v>
      </c>
      <c r="BC40">
        <v>1</v>
      </c>
      <c r="BD40">
        <v>7</v>
      </c>
      <c r="BE40">
        <v>2</v>
      </c>
    </row>
    <row r="41" spans="1:57" x14ac:dyDescent="0.25">
      <c r="A41" s="179">
        <f t="shared" si="0"/>
        <v>322634</v>
      </c>
      <c r="B41" t="s">
        <v>1923</v>
      </c>
      <c r="C41">
        <v>3901317</v>
      </c>
      <c r="D41">
        <v>144105</v>
      </c>
      <c r="E41">
        <v>4</v>
      </c>
      <c r="F41">
        <v>17658</v>
      </c>
      <c r="G41" s="180">
        <v>44104</v>
      </c>
      <c r="H41" s="180">
        <v>46660</v>
      </c>
      <c r="I41">
        <v>0</v>
      </c>
      <c r="J41">
        <v>1</v>
      </c>
      <c r="K41">
        <v>6</v>
      </c>
      <c r="L41">
        <v>30</v>
      </c>
      <c r="M41">
        <v>2</v>
      </c>
      <c r="N41" s="170">
        <v>17726461</v>
      </c>
      <c r="O41" s="170">
        <v>19240000</v>
      </c>
      <c r="P41" s="178">
        <v>45000000</v>
      </c>
      <c r="Q41" s="178">
        <v>938602</v>
      </c>
      <c r="R41" s="178">
        <v>43291413</v>
      </c>
      <c r="S41">
        <v>0</v>
      </c>
      <c r="T41">
        <v>0</v>
      </c>
      <c r="U41">
        <v>0</v>
      </c>
      <c r="W41">
        <v>0</v>
      </c>
      <c r="X41">
        <v>0</v>
      </c>
      <c r="Y41">
        <v>0</v>
      </c>
      <c r="AB41" s="180">
        <v>44285</v>
      </c>
      <c r="AC41">
        <v>1</v>
      </c>
      <c r="AD41" t="s">
        <v>1922</v>
      </c>
      <c r="AE41">
        <v>1</v>
      </c>
      <c r="AF41">
        <v>30</v>
      </c>
      <c r="AG41">
        <v>0</v>
      </c>
      <c r="AN41">
        <v>1</v>
      </c>
      <c r="AO41">
        <v>1</v>
      </c>
      <c r="AR41" s="178">
        <v>42968779</v>
      </c>
      <c r="AS41" t="s">
        <v>1921</v>
      </c>
      <c r="AT41">
        <v>0</v>
      </c>
      <c r="AU41">
        <v>0</v>
      </c>
      <c r="AV41">
        <v>890480123</v>
      </c>
      <c r="AW41" t="s">
        <v>1920</v>
      </c>
      <c r="AX41">
        <v>5</v>
      </c>
      <c r="BC41">
        <v>1</v>
      </c>
      <c r="BD41">
        <v>7</v>
      </c>
      <c r="BE41">
        <v>2</v>
      </c>
    </row>
    <row r="42" spans="1:57" x14ac:dyDescent="0.25">
      <c r="A42" s="179">
        <f t="shared" si="0"/>
        <v>0</v>
      </c>
      <c r="B42" t="s">
        <v>1923</v>
      </c>
      <c r="C42">
        <v>3995252</v>
      </c>
      <c r="D42">
        <v>144105</v>
      </c>
      <c r="E42">
        <v>4</v>
      </c>
      <c r="F42">
        <v>10484</v>
      </c>
      <c r="G42" s="180">
        <v>42318</v>
      </c>
      <c r="H42" s="180">
        <v>44510</v>
      </c>
      <c r="I42">
        <v>0</v>
      </c>
      <c r="J42">
        <v>1</v>
      </c>
      <c r="K42">
        <v>65</v>
      </c>
      <c r="L42">
        <v>30</v>
      </c>
      <c r="M42">
        <v>2</v>
      </c>
      <c r="N42" s="170">
        <v>17794523</v>
      </c>
      <c r="O42" s="170">
        <v>19320000</v>
      </c>
      <c r="P42" s="178">
        <v>20000000</v>
      </c>
      <c r="Q42" s="178">
        <v>453836</v>
      </c>
      <c r="R42" s="178">
        <v>2656746</v>
      </c>
      <c r="S42">
        <v>0</v>
      </c>
      <c r="T42">
        <v>0</v>
      </c>
      <c r="U42">
        <v>0</v>
      </c>
      <c r="W42">
        <v>0</v>
      </c>
      <c r="X42">
        <v>0</v>
      </c>
      <c r="Y42">
        <v>0</v>
      </c>
      <c r="AB42" s="180">
        <v>44285</v>
      </c>
      <c r="AC42">
        <v>1</v>
      </c>
      <c r="AD42" t="s">
        <v>1922</v>
      </c>
      <c r="AE42">
        <v>1</v>
      </c>
      <c r="AF42">
        <v>30</v>
      </c>
      <c r="AG42">
        <v>0</v>
      </c>
      <c r="AN42">
        <v>1</v>
      </c>
      <c r="AO42">
        <v>1</v>
      </c>
      <c r="AR42" s="178">
        <v>19853771</v>
      </c>
      <c r="AS42" t="s">
        <v>1921</v>
      </c>
      <c r="AT42">
        <v>0</v>
      </c>
      <c r="AU42">
        <v>0</v>
      </c>
      <c r="AV42">
        <v>890480123</v>
      </c>
      <c r="AW42" t="s">
        <v>1920</v>
      </c>
      <c r="AX42">
        <v>5</v>
      </c>
      <c r="BC42">
        <v>1</v>
      </c>
      <c r="BD42">
        <v>7</v>
      </c>
      <c r="BE42">
        <v>2</v>
      </c>
    </row>
    <row r="43" spans="1:57" x14ac:dyDescent="0.25">
      <c r="A43" s="179">
        <f t="shared" si="0"/>
        <v>0</v>
      </c>
      <c r="B43" t="s">
        <v>1923</v>
      </c>
      <c r="C43">
        <v>3995252</v>
      </c>
      <c r="D43">
        <v>144105</v>
      </c>
      <c r="E43">
        <v>4</v>
      </c>
      <c r="F43">
        <v>18179</v>
      </c>
      <c r="G43" s="180">
        <v>44238</v>
      </c>
      <c r="H43" s="180">
        <v>44558</v>
      </c>
      <c r="I43">
        <v>0</v>
      </c>
      <c r="J43">
        <v>1</v>
      </c>
      <c r="K43">
        <v>1</v>
      </c>
      <c r="L43">
        <v>30</v>
      </c>
      <c r="M43">
        <v>2</v>
      </c>
      <c r="N43" s="170">
        <v>15881442</v>
      </c>
      <c r="O43" s="170">
        <v>17090000</v>
      </c>
      <c r="P43" s="178">
        <v>3000000</v>
      </c>
      <c r="Q43" s="178">
        <v>322268</v>
      </c>
      <c r="R43" s="178">
        <v>2717422</v>
      </c>
      <c r="S43">
        <v>0</v>
      </c>
      <c r="T43">
        <v>0</v>
      </c>
      <c r="U43">
        <v>0</v>
      </c>
      <c r="W43">
        <v>0</v>
      </c>
      <c r="X43">
        <v>0</v>
      </c>
      <c r="Y43">
        <v>0</v>
      </c>
      <c r="AB43" s="180">
        <v>44285</v>
      </c>
      <c r="AC43">
        <v>1</v>
      </c>
      <c r="AD43" t="s">
        <v>1922</v>
      </c>
      <c r="AE43">
        <v>1</v>
      </c>
      <c r="AF43">
        <v>30</v>
      </c>
      <c r="AG43">
        <v>0</v>
      </c>
      <c r="AN43">
        <v>1</v>
      </c>
      <c r="AO43">
        <v>1</v>
      </c>
      <c r="AR43" s="178">
        <v>20307200</v>
      </c>
      <c r="AS43" t="s">
        <v>1921</v>
      </c>
      <c r="AT43">
        <v>0</v>
      </c>
      <c r="AU43">
        <v>0</v>
      </c>
      <c r="AV43">
        <v>890480123</v>
      </c>
      <c r="AW43" t="s">
        <v>1920</v>
      </c>
      <c r="AX43">
        <v>5</v>
      </c>
      <c r="BC43">
        <v>1</v>
      </c>
      <c r="BD43">
        <v>7</v>
      </c>
      <c r="BE43">
        <v>2</v>
      </c>
    </row>
    <row r="44" spans="1:57" x14ac:dyDescent="0.25">
      <c r="A44" s="179">
        <f t="shared" si="0"/>
        <v>0</v>
      </c>
      <c r="B44" t="s">
        <v>1923</v>
      </c>
      <c r="C44">
        <v>4025137</v>
      </c>
      <c r="D44">
        <v>144105</v>
      </c>
      <c r="E44">
        <v>4</v>
      </c>
      <c r="F44">
        <v>13181</v>
      </c>
      <c r="G44" s="180">
        <v>43020</v>
      </c>
      <c r="H44" s="180">
        <v>44846</v>
      </c>
      <c r="I44">
        <v>0</v>
      </c>
      <c r="J44">
        <v>1</v>
      </c>
      <c r="K44">
        <v>42</v>
      </c>
      <c r="L44">
        <v>30</v>
      </c>
      <c r="M44">
        <v>2</v>
      </c>
      <c r="N44" s="170">
        <v>17726461</v>
      </c>
      <c r="O44" s="170">
        <v>19240000</v>
      </c>
      <c r="P44" s="178">
        <v>19450000</v>
      </c>
      <c r="Q44" s="178">
        <v>491012</v>
      </c>
      <c r="R44" s="178">
        <v>7452533</v>
      </c>
      <c r="S44">
        <v>0</v>
      </c>
      <c r="T44">
        <v>0</v>
      </c>
      <c r="U44">
        <v>0</v>
      </c>
      <c r="W44">
        <v>0</v>
      </c>
      <c r="X44">
        <v>0</v>
      </c>
      <c r="Y44">
        <v>0</v>
      </c>
      <c r="AB44" s="180">
        <v>44285</v>
      </c>
      <c r="AC44">
        <v>1</v>
      </c>
      <c r="AD44" t="s">
        <v>1922</v>
      </c>
      <c r="AE44">
        <v>1</v>
      </c>
      <c r="AF44">
        <v>30</v>
      </c>
      <c r="AG44">
        <v>0</v>
      </c>
      <c r="AN44">
        <v>1</v>
      </c>
      <c r="AO44">
        <v>1</v>
      </c>
      <c r="AR44" s="178">
        <v>11665218</v>
      </c>
      <c r="AS44" t="s">
        <v>1921</v>
      </c>
      <c r="AT44">
        <v>0</v>
      </c>
      <c r="AU44">
        <v>0</v>
      </c>
      <c r="AV44">
        <v>890480123</v>
      </c>
      <c r="AW44" t="s">
        <v>1920</v>
      </c>
      <c r="AX44">
        <v>5</v>
      </c>
      <c r="BC44">
        <v>1</v>
      </c>
      <c r="BD44">
        <v>7</v>
      </c>
      <c r="BE44">
        <v>2</v>
      </c>
    </row>
    <row r="45" spans="1:57" x14ac:dyDescent="0.25">
      <c r="A45" s="179">
        <f t="shared" si="0"/>
        <v>0</v>
      </c>
      <c r="B45" t="s">
        <v>1923</v>
      </c>
      <c r="C45">
        <v>4025137</v>
      </c>
      <c r="D45">
        <v>144105</v>
      </c>
      <c r="E45">
        <v>4</v>
      </c>
      <c r="F45">
        <v>550000073</v>
      </c>
      <c r="G45" s="180">
        <v>41801</v>
      </c>
      <c r="H45" s="180">
        <v>45412</v>
      </c>
      <c r="I45">
        <v>0</v>
      </c>
      <c r="J45">
        <v>1</v>
      </c>
      <c r="K45">
        <v>0</v>
      </c>
      <c r="L45">
        <v>30</v>
      </c>
      <c r="M45">
        <v>2</v>
      </c>
      <c r="N45" s="170">
        <v>21474970</v>
      </c>
      <c r="O45" s="170">
        <v>23720000</v>
      </c>
      <c r="P45" s="178">
        <v>79147</v>
      </c>
      <c r="Q45" s="178">
        <v>3001</v>
      </c>
      <c r="R45" s="178">
        <v>79147</v>
      </c>
      <c r="S45">
        <v>1599</v>
      </c>
      <c r="T45">
        <v>0</v>
      </c>
      <c r="U45">
        <v>0</v>
      </c>
      <c r="W45">
        <v>0</v>
      </c>
      <c r="X45">
        <v>0</v>
      </c>
      <c r="Y45">
        <v>0</v>
      </c>
      <c r="AB45" s="180">
        <v>44286</v>
      </c>
      <c r="AC45">
        <v>1</v>
      </c>
      <c r="AD45" t="s">
        <v>1922</v>
      </c>
      <c r="AE45">
        <v>1</v>
      </c>
      <c r="AF45">
        <v>30</v>
      </c>
      <c r="AG45">
        <v>0</v>
      </c>
      <c r="AN45">
        <v>1</v>
      </c>
      <c r="AO45">
        <v>1</v>
      </c>
      <c r="AR45" s="178">
        <v>123886</v>
      </c>
      <c r="AS45" t="s">
        <v>1921</v>
      </c>
      <c r="AT45">
        <v>0</v>
      </c>
      <c r="AU45">
        <v>0</v>
      </c>
      <c r="AV45">
        <v>890480123</v>
      </c>
      <c r="AW45" t="s">
        <v>1920</v>
      </c>
      <c r="AX45">
        <v>5</v>
      </c>
      <c r="BC45">
        <v>2</v>
      </c>
      <c r="BD45">
        <v>7</v>
      </c>
      <c r="BE45">
        <v>2</v>
      </c>
    </row>
    <row r="46" spans="1:57" x14ac:dyDescent="0.25">
      <c r="A46" s="179">
        <f t="shared" si="0"/>
        <v>0</v>
      </c>
      <c r="B46" t="s">
        <v>1923</v>
      </c>
      <c r="C46">
        <v>4025137</v>
      </c>
      <c r="D46">
        <v>144105</v>
      </c>
      <c r="E46">
        <v>4</v>
      </c>
      <c r="F46">
        <v>550000089</v>
      </c>
      <c r="G46" s="180">
        <v>41808</v>
      </c>
      <c r="H46" s="180">
        <v>45290</v>
      </c>
      <c r="I46">
        <v>0</v>
      </c>
      <c r="J46">
        <v>1</v>
      </c>
      <c r="K46">
        <v>0</v>
      </c>
      <c r="L46">
        <v>30</v>
      </c>
      <c r="M46">
        <v>2</v>
      </c>
      <c r="N46" s="170">
        <v>21474970</v>
      </c>
      <c r="O46" s="170">
        <v>23720000</v>
      </c>
      <c r="P46" s="178">
        <v>22225</v>
      </c>
      <c r="Q46" s="178">
        <v>843</v>
      </c>
      <c r="R46" s="178">
        <v>21780</v>
      </c>
      <c r="S46">
        <v>810</v>
      </c>
      <c r="T46">
        <v>0</v>
      </c>
      <c r="U46">
        <v>0</v>
      </c>
      <c r="W46">
        <v>0</v>
      </c>
      <c r="X46">
        <v>0</v>
      </c>
      <c r="Y46">
        <v>0</v>
      </c>
      <c r="AB46" s="180">
        <v>44253</v>
      </c>
      <c r="AC46">
        <v>1</v>
      </c>
      <c r="AD46" t="s">
        <v>1922</v>
      </c>
      <c r="AE46">
        <v>1</v>
      </c>
      <c r="AF46">
        <v>30</v>
      </c>
      <c r="AG46">
        <v>0</v>
      </c>
      <c r="AN46">
        <v>1</v>
      </c>
      <c r="AO46">
        <v>1</v>
      </c>
      <c r="AR46" s="178">
        <v>34092</v>
      </c>
      <c r="AS46" t="s">
        <v>1921</v>
      </c>
      <c r="AT46">
        <v>0</v>
      </c>
      <c r="AU46">
        <v>0</v>
      </c>
      <c r="AV46">
        <v>890480123</v>
      </c>
      <c r="AW46" t="s">
        <v>1920</v>
      </c>
      <c r="AX46">
        <v>5</v>
      </c>
      <c r="BC46">
        <v>2</v>
      </c>
      <c r="BD46">
        <v>7</v>
      </c>
      <c r="BE46">
        <v>2</v>
      </c>
    </row>
    <row r="47" spans="1:57" x14ac:dyDescent="0.25">
      <c r="A47" s="179">
        <f t="shared" si="0"/>
        <v>0</v>
      </c>
      <c r="B47" t="s">
        <v>1923</v>
      </c>
      <c r="C47">
        <v>4025137</v>
      </c>
      <c r="D47">
        <v>144105</v>
      </c>
      <c r="E47">
        <v>4</v>
      </c>
      <c r="F47">
        <v>550000090</v>
      </c>
      <c r="G47" s="180">
        <v>41808</v>
      </c>
      <c r="H47" s="180">
        <v>45290</v>
      </c>
      <c r="I47">
        <v>0</v>
      </c>
      <c r="J47">
        <v>1</v>
      </c>
      <c r="K47">
        <v>0</v>
      </c>
      <c r="L47">
        <v>30</v>
      </c>
      <c r="M47">
        <v>2</v>
      </c>
      <c r="N47" s="170">
        <v>21474970</v>
      </c>
      <c r="O47" s="170">
        <v>23720000</v>
      </c>
      <c r="P47" s="178">
        <v>79100</v>
      </c>
      <c r="Q47" s="178">
        <v>2999</v>
      </c>
      <c r="R47" s="178">
        <v>75714</v>
      </c>
      <c r="S47">
        <v>1531</v>
      </c>
      <c r="T47">
        <v>0</v>
      </c>
      <c r="U47">
        <v>0</v>
      </c>
      <c r="W47">
        <v>0</v>
      </c>
      <c r="X47">
        <v>0</v>
      </c>
      <c r="Y47">
        <v>0</v>
      </c>
      <c r="AB47" s="180">
        <v>44253</v>
      </c>
      <c r="AC47">
        <v>1</v>
      </c>
      <c r="AD47" t="s">
        <v>1922</v>
      </c>
      <c r="AE47">
        <v>1</v>
      </c>
      <c r="AF47">
        <v>30</v>
      </c>
      <c r="AG47">
        <v>0</v>
      </c>
      <c r="AN47">
        <v>1</v>
      </c>
      <c r="AO47">
        <v>1</v>
      </c>
      <c r="AR47" s="178">
        <v>118513</v>
      </c>
      <c r="AS47" t="s">
        <v>1921</v>
      </c>
      <c r="AT47">
        <v>0</v>
      </c>
      <c r="AU47">
        <v>0</v>
      </c>
      <c r="AV47">
        <v>890480123</v>
      </c>
      <c r="AW47" t="s">
        <v>1920</v>
      </c>
      <c r="AX47">
        <v>5</v>
      </c>
      <c r="BC47">
        <v>2</v>
      </c>
      <c r="BD47">
        <v>7</v>
      </c>
      <c r="BE47">
        <v>2</v>
      </c>
    </row>
    <row r="48" spans="1:57" x14ac:dyDescent="0.25">
      <c r="A48" s="179">
        <f t="shared" si="0"/>
        <v>0</v>
      </c>
      <c r="B48" t="s">
        <v>1923</v>
      </c>
      <c r="C48">
        <v>4025137</v>
      </c>
      <c r="D48">
        <v>144105</v>
      </c>
      <c r="E48">
        <v>4</v>
      </c>
      <c r="F48">
        <v>550000091</v>
      </c>
      <c r="G48" s="180">
        <v>41808</v>
      </c>
      <c r="H48" s="180">
        <v>45290</v>
      </c>
      <c r="I48">
        <v>0</v>
      </c>
      <c r="J48">
        <v>1</v>
      </c>
      <c r="K48">
        <v>0</v>
      </c>
      <c r="L48">
        <v>30</v>
      </c>
      <c r="M48">
        <v>2</v>
      </c>
      <c r="N48" s="170">
        <v>21474970</v>
      </c>
      <c r="O48" s="170">
        <v>23720000</v>
      </c>
      <c r="P48" s="178">
        <v>75570</v>
      </c>
      <c r="Q48" s="178">
        <v>2866</v>
      </c>
      <c r="R48" s="178">
        <v>72334</v>
      </c>
      <c r="S48">
        <v>1462</v>
      </c>
      <c r="T48">
        <v>0</v>
      </c>
      <c r="U48">
        <v>0</v>
      </c>
      <c r="W48">
        <v>0</v>
      </c>
      <c r="X48">
        <v>0</v>
      </c>
      <c r="Y48">
        <v>0</v>
      </c>
      <c r="AB48" s="180">
        <v>44253</v>
      </c>
      <c r="AC48">
        <v>1</v>
      </c>
      <c r="AD48" t="s">
        <v>1922</v>
      </c>
      <c r="AE48">
        <v>1</v>
      </c>
      <c r="AF48">
        <v>30</v>
      </c>
      <c r="AG48">
        <v>0</v>
      </c>
      <c r="AN48">
        <v>1</v>
      </c>
      <c r="AO48">
        <v>1</v>
      </c>
      <c r="AR48" s="178">
        <v>113222</v>
      </c>
      <c r="AS48" t="s">
        <v>1921</v>
      </c>
      <c r="AT48">
        <v>0</v>
      </c>
      <c r="AU48">
        <v>0</v>
      </c>
      <c r="AV48">
        <v>890480123</v>
      </c>
      <c r="AW48" t="s">
        <v>1920</v>
      </c>
      <c r="AX48">
        <v>5</v>
      </c>
      <c r="BC48">
        <v>2</v>
      </c>
      <c r="BD48">
        <v>7</v>
      </c>
      <c r="BE48">
        <v>2</v>
      </c>
    </row>
    <row r="49" spans="1:57" x14ac:dyDescent="0.25">
      <c r="A49" s="179">
        <f t="shared" si="0"/>
        <v>0</v>
      </c>
      <c r="B49" t="s">
        <v>1923</v>
      </c>
      <c r="C49">
        <v>4025137</v>
      </c>
      <c r="D49">
        <v>144105</v>
      </c>
      <c r="E49">
        <v>4</v>
      </c>
      <c r="F49">
        <v>550000395</v>
      </c>
      <c r="G49" s="180">
        <v>41845</v>
      </c>
      <c r="H49" s="180">
        <v>45290</v>
      </c>
      <c r="I49">
        <v>0</v>
      </c>
      <c r="J49">
        <v>1</v>
      </c>
      <c r="K49">
        <v>0</v>
      </c>
      <c r="L49">
        <v>30</v>
      </c>
      <c r="M49">
        <v>2</v>
      </c>
      <c r="N49" s="170">
        <v>21474970</v>
      </c>
      <c r="O49" s="170">
        <v>23720000</v>
      </c>
      <c r="P49" s="178">
        <v>75335</v>
      </c>
      <c r="Q49" s="178">
        <v>2857</v>
      </c>
      <c r="R49" s="178">
        <v>72113</v>
      </c>
      <c r="S49">
        <v>1462</v>
      </c>
      <c r="T49">
        <v>0</v>
      </c>
      <c r="U49">
        <v>0</v>
      </c>
      <c r="W49">
        <v>0</v>
      </c>
      <c r="X49">
        <v>0</v>
      </c>
      <c r="Y49">
        <v>0</v>
      </c>
      <c r="AB49" s="180">
        <v>44253</v>
      </c>
      <c r="AC49">
        <v>1</v>
      </c>
      <c r="AD49" t="s">
        <v>1922</v>
      </c>
      <c r="AE49">
        <v>1</v>
      </c>
      <c r="AF49">
        <v>30</v>
      </c>
      <c r="AG49">
        <v>0</v>
      </c>
      <c r="AN49">
        <v>1</v>
      </c>
      <c r="AO49">
        <v>1</v>
      </c>
      <c r="AR49" s="178">
        <v>112876</v>
      </c>
      <c r="AS49" t="s">
        <v>1921</v>
      </c>
      <c r="AT49">
        <v>0</v>
      </c>
      <c r="AU49">
        <v>0</v>
      </c>
      <c r="AV49">
        <v>890480123</v>
      </c>
      <c r="AW49" t="s">
        <v>1920</v>
      </c>
      <c r="AX49">
        <v>5</v>
      </c>
      <c r="BC49">
        <v>2</v>
      </c>
      <c r="BD49">
        <v>7</v>
      </c>
      <c r="BE49">
        <v>2</v>
      </c>
    </row>
    <row r="50" spans="1:57" x14ac:dyDescent="0.25">
      <c r="A50" s="179">
        <f t="shared" si="0"/>
        <v>0</v>
      </c>
      <c r="B50" t="s">
        <v>1923</v>
      </c>
      <c r="C50">
        <v>4025137</v>
      </c>
      <c r="D50">
        <v>144105</v>
      </c>
      <c r="E50">
        <v>4</v>
      </c>
      <c r="F50">
        <v>550000396</v>
      </c>
      <c r="G50" s="180">
        <v>41845</v>
      </c>
      <c r="H50" s="180">
        <v>45290</v>
      </c>
      <c r="I50">
        <v>0</v>
      </c>
      <c r="J50">
        <v>1</v>
      </c>
      <c r="K50">
        <v>0</v>
      </c>
      <c r="L50">
        <v>30</v>
      </c>
      <c r="M50">
        <v>2</v>
      </c>
      <c r="N50" s="170">
        <v>21474970</v>
      </c>
      <c r="O50" s="170">
        <v>23720000</v>
      </c>
      <c r="P50" s="178">
        <v>61527</v>
      </c>
      <c r="Q50" s="178">
        <v>2333</v>
      </c>
      <c r="R50" s="178">
        <v>57765</v>
      </c>
      <c r="S50">
        <v>0</v>
      </c>
      <c r="T50">
        <v>0</v>
      </c>
      <c r="U50">
        <v>0</v>
      </c>
      <c r="W50">
        <v>0</v>
      </c>
      <c r="X50">
        <v>0</v>
      </c>
      <c r="Y50">
        <v>0</v>
      </c>
      <c r="AB50" s="180">
        <v>44285</v>
      </c>
      <c r="AC50">
        <v>1</v>
      </c>
      <c r="AD50" t="s">
        <v>1922</v>
      </c>
      <c r="AE50">
        <v>1</v>
      </c>
      <c r="AF50">
        <v>30</v>
      </c>
      <c r="AG50">
        <v>0</v>
      </c>
      <c r="AN50">
        <v>1</v>
      </c>
      <c r="AO50">
        <v>1</v>
      </c>
      <c r="AR50" s="178">
        <v>90418</v>
      </c>
      <c r="AS50" t="s">
        <v>1921</v>
      </c>
      <c r="AT50">
        <v>0</v>
      </c>
      <c r="AU50">
        <v>0</v>
      </c>
      <c r="AV50">
        <v>890480123</v>
      </c>
      <c r="AW50" t="s">
        <v>1920</v>
      </c>
      <c r="AX50">
        <v>5</v>
      </c>
      <c r="BC50">
        <v>2</v>
      </c>
      <c r="BD50">
        <v>7</v>
      </c>
      <c r="BE50">
        <v>2</v>
      </c>
    </row>
    <row r="51" spans="1:57" x14ac:dyDescent="0.25">
      <c r="A51" s="179">
        <f t="shared" si="0"/>
        <v>0</v>
      </c>
      <c r="B51" t="s">
        <v>1923</v>
      </c>
      <c r="C51">
        <v>4025137</v>
      </c>
      <c r="D51">
        <v>144105</v>
      </c>
      <c r="E51">
        <v>4</v>
      </c>
      <c r="F51">
        <v>550000661</v>
      </c>
      <c r="G51" s="180">
        <v>41872</v>
      </c>
      <c r="H51" s="180">
        <v>45290</v>
      </c>
      <c r="I51">
        <v>0</v>
      </c>
      <c r="J51">
        <v>1</v>
      </c>
      <c r="K51">
        <v>0</v>
      </c>
      <c r="L51">
        <v>30</v>
      </c>
      <c r="M51">
        <v>2</v>
      </c>
      <c r="N51" s="170">
        <v>21474970</v>
      </c>
      <c r="O51" s="170">
        <v>23720000</v>
      </c>
      <c r="P51" s="178">
        <v>73501</v>
      </c>
      <c r="Q51" s="178">
        <v>2787</v>
      </c>
      <c r="R51" s="178">
        <v>70360</v>
      </c>
      <c r="S51">
        <v>1428</v>
      </c>
      <c r="T51">
        <v>0</v>
      </c>
      <c r="U51">
        <v>0</v>
      </c>
      <c r="W51">
        <v>0</v>
      </c>
      <c r="X51">
        <v>0</v>
      </c>
      <c r="Y51">
        <v>0</v>
      </c>
      <c r="AB51" s="180">
        <v>44253</v>
      </c>
      <c r="AC51">
        <v>1</v>
      </c>
      <c r="AD51" t="s">
        <v>1922</v>
      </c>
      <c r="AE51">
        <v>1</v>
      </c>
      <c r="AF51">
        <v>30</v>
      </c>
      <c r="AG51">
        <v>0</v>
      </c>
      <c r="AN51">
        <v>1</v>
      </c>
      <c r="AO51">
        <v>1</v>
      </c>
      <c r="AR51" s="178">
        <v>110132</v>
      </c>
      <c r="AS51" t="s">
        <v>1921</v>
      </c>
      <c r="AT51">
        <v>0</v>
      </c>
      <c r="AU51">
        <v>0</v>
      </c>
      <c r="AV51">
        <v>890480123</v>
      </c>
      <c r="AW51" t="s">
        <v>1920</v>
      </c>
      <c r="AX51">
        <v>5</v>
      </c>
      <c r="BC51">
        <v>2</v>
      </c>
      <c r="BD51">
        <v>7</v>
      </c>
      <c r="BE51">
        <v>2</v>
      </c>
    </row>
    <row r="52" spans="1:57" x14ac:dyDescent="0.25">
      <c r="A52" s="179">
        <f t="shared" si="0"/>
        <v>0</v>
      </c>
      <c r="B52" t="s">
        <v>1923</v>
      </c>
      <c r="C52">
        <v>4025137</v>
      </c>
      <c r="D52">
        <v>144105</v>
      </c>
      <c r="E52">
        <v>4</v>
      </c>
      <c r="F52">
        <v>550000735</v>
      </c>
      <c r="G52" s="180">
        <v>41880</v>
      </c>
      <c r="H52" s="180">
        <v>45290</v>
      </c>
      <c r="I52">
        <v>0</v>
      </c>
      <c r="J52">
        <v>1</v>
      </c>
      <c r="K52">
        <v>0</v>
      </c>
      <c r="L52">
        <v>30</v>
      </c>
      <c r="M52">
        <v>2</v>
      </c>
      <c r="N52" s="170">
        <v>21474970</v>
      </c>
      <c r="O52" s="170">
        <v>23720000</v>
      </c>
      <c r="P52" s="178">
        <v>79763</v>
      </c>
      <c r="Q52" s="178">
        <v>3025</v>
      </c>
      <c r="R52" s="178">
        <v>76560</v>
      </c>
      <c r="S52">
        <v>1563</v>
      </c>
      <c r="T52">
        <v>0</v>
      </c>
      <c r="U52">
        <v>0</v>
      </c>
      <c r="W52">
        <v>0</v>
      </c>
      <c r="X52">
        <v>0</v>
      </c>
      <c r="Y52">
        <v>0</v>
      </c>
      <c r="AB52" s="180">
        <v>44253</v>
      </c>
      <c r="AC52">
        <v>1</v>
      </c>
      <c r="AD52" t="s">
        <v>1922</v>
      </c>
      <c r="AE52">
        <v>1</v>
      </c>
      <c r="AF52">
        <v>30</v>
      </c>
      <c r="AG52">
        <v>0</v>
      </c>
      <c r="AN52">
        <v>1</v>
      </c>
      <c r="AO52">
        <v>1</v>
      </c>
      <c r="AR52" s="178">
        <v>119837</v>
      </c>
      <c r="AS52" t="s">
        <v>1921</v>
      </c>
      <c r="AT52">
        <v>0</v>
      </c>
      <c r="AU52">
        <v>0</v>
      </c>
      <c r="AV52">
        <v>890480123</v>
      </c>
      <c r="AW52" t="s">
        <v>1920</v>
      </c>
      <c r="AX52">
        <v>5</v>
      </c>
      <c r="BC52">
        <v>2</v>
      </c>
      <c r="BD52">
        <v>7</v>
      </c>
      <c r="BE52">
        <v>2</v>
      </c>
    </row>
    <row r="53" spans="1:57" x14ac:dyDescent="0.25">
      <c r="A53" s="179">
        <f t="shared" si="0"/>
        <v>0</v>
      </c>
      <c r="B53" t="s">
        <v>1923</v>
      </c>
      <c r="C53">
        <v>4025137</v>
      </c>
      <c r="D53">
        <v>144105</v>
      </c>
      <c r="E53">
        <v>4</v>
      </c>
      <c r="F53">
        <v>550000736</v>
      </c>
      <c r="G53" s="180">
        <v>41880</v>
      </c>
      <c r="H53" s="180">
        <v>45290</v>
      </c>
      <c r="I53">
        <v>30</v>
      </c>
      <c r="J53">
        <v>1</v>
      </c>
      <c r="K53">
        <v>0</v>
      </c>
      <c r="L53">
        <v>30</v>
      </c>
      <c r="M53">
        <v>2</v>
      </c>
      <c r="N53" s="170">
        <v>21474970</v>
      </c>
      <c r="O53" s="170">
        <v>23720000</v>
      </c>
      <c r="P53" s="178">
        <v>44009</v>
      </c>
      <c r="Q53" s="178">
        <v>1669</v>
      </c>
      <c r="R53" s="178">
        <v>43128</v>
      </c>
      <c r="S53">
        <v>1559</v>
      </c>
      <c r="T53">
        <v>0</v>
      </c>
      <c r="U53">
        <v>0</v>
      </c>
      <c r="W53">
        <v>0</v>
      </c>
      <c r="X53">
        <v>0</v>
      </c>
      <c r="Y53">
        <v>0</v>
      </c>
      <c r="AB53" s="180">
        <v>44253</v>
      </c>
      <c r="AC53">
        <v>1</v>
      </c>
      <c r="AD53" t="s">
        <v>1922</v>
      </c>
      <c r="AE53">
        <v>1</v>
      </c>
      <c r="AF53">
        <v>30</v>
      </c>
      <c r="AG53">
        <v>10</v>
      </c>
      <c r="AN53">
        <v>1</v>
      </c>
      <c r="AO53">
        <v>1</v>
      </c>
      <c r="AR53" s="178">
        <v>67507</v>
      </c>
      <c r="AS53" t="s">
        <v>1921</v>
      </c>
      <c r="AT53">
        <v>0</v>
      </c>
      <c r="AU53">
        <v>0</v>
      </c>
      <c r="AV53">
        <v>890480123</v>
      </c>
      <c r="AW53" t="s">
        <v>1920</v>
      </c>
      <c r="AX53">
        <v>5</v>
      </c>
      <c r="BC53">
        <v>2</v>
      </c>
      <c r="BD53">
        <v>7</v>
      </c>
      <c r="BE53">
        <v>2</v>
      </c>
    </row>
    <row r="54" spans="1:57" x14ac:dyDescent="0.25">
      <c r="A54" s="179">
        <f t="shared" si="0"/>
        <v>0</v>
      </c>
      <c r="B54" t="s">
        <v>1923</v>
      </c>
      <c r="C54">
        <v>4025137</v>
      </c>
      <c r="D54">
        <v>144105</v>
      </c>
      <c r="E54">
        <v>4</v>
      </c>
      <c r="F54">
        <v>550000770</v>
      </c>
      <c r="G54" s="180">
        <v>41885</v>
      </c>
      <c r="H54" s="180">
        <v>45290</v>
      </c>
      <c r="I54">
        <v>0</v>
      </c>
      <c r="J54">
        <v>1</v>
      </c>
      <c r="K54">
        <v>0</v>
      </c>
      <c r="L54">
        <v>30</v>
      </c>
      <c r="M54">
        <v>2</v>
      </c>
      <c r="N54" s="170">
        <v>21474970</v>
      </c>
      <c r="O54" s="170">
        <v>23720000</v>
      </c>
      <c r="P54" s="178">
        <v>95966</v>
      </c>
      <c r="Q54" s="178">
        <v>3639</v>
      </c>
      <c r="R54" s="178">
        <v>90097</v>
      </c>
      <c r="S54">
        <v>0</v>
      </c>
      <c r="T54">
        <v>0</v>
      </c>
      <c r="U54">
        <v>0</v>
      </c>
      <c r="W54">
        <v>0</v>
      </c>
      <c r="X54">
        <v>0</v>
      </c>
      <c r="Y54">
        <v>0</v>
      </c>
      <c r="AB54" s="180">
        <v>44285</v>
      </c>
      <c r="AC54">
        <v>1</v>
      </c>
      <c r="AD54" t="s">
        <v>1922</v>
      </c>
      <c r="AE54">
        <v>1</v>
      </c>
      <c r="AF54">
        <v>30</v>
      </c>
      <c r="AG54">
        <v>0</v>
      </c>
      <c r="AN54">
        <v>1</v>
      </c>
      <c r="AO54">
        <v>1</v>
      </c>
      <c r="AR54" s="178">
        <v>141026</v>
      </c>
      <c r="AS54" t="s">
        <v>1921</v>
      </c>
      <c r="AT54">
        <v>0</v>
      </c>
      <c r="AU54">
        <v>0</v>
      </c>
      <c r="AV54">
        <v>890480123</v>
      </c>
      <c r="AW54" t="s">
        <v>1920</v>
      </c>
      <c r="AX54">
        <v>5</v>
      </c>
      <c r="BC54">
        <v>2</v>
      </c>
      <c r="BD54">
        <v>7</v>
      </c>
      <c r="BE54">
        <v>2</v>
      </c>
    </row>
    <row r="55" spans="1:57" x14ac:dyDescent="0.25">
      <c r="A55" s="179">
        <f t="shared" si="0"/>
        <v>0</v>
      </c>
      <c r="B55" t="s">
        <v>1923</v>
      </c>
      <c r="C55">
        <v>4025137</v>
      </c>
      <c r="D55">
        <v>144105</v>
      </c>
      <c r="E55">
        <v>4</v>
      </c>
      <c r="F55">
        <v>550000874</v>
      </c>
      <c r="G55" s="180">
        <v>41897</v>
      </c>
      <c r="H55" s="180">
        <v>45290</v>
      </c>
      <c r="I55">
        <v>0</v>
      </c>
      <c r="J55">
        <v>1</v>
      </c>
      <c r="K55">
        <v>0</v>
      </c>
      <c r="L55">
        <v>30</v>
      </c>
      <c r="M55">
        <v>2</v>
      </c>
      <c r="N55" s="170">
        <v>21474970</v>
      </c>
      <c r="O55" s="170">
        <v>23720000</v>
      </c>
      <c r="P55" s="178">
        <v>44073</v>
      </c>
      <c r="Q55" s="178">
        <v>1671</v>
      </c>
      <c r="R55" s="178">
        <v>43191</v>
      </c>
      <c r="S55">
        <v>1559</v>
      </c>
      <c r="T55">
        <v>0</v>
      </c>
      <c r="U55">
        <v>0</v>
      </c>
      <c r="W55">
        <v>0</v>
      </c>
      <c r="X55">
        <v>0</v>
      </c>
      <c r="Y55">
        <v>0</v>
      </c>
      <c r="AB55" s="180">
        <v>44253</v>
      </c>
      <c r="AC55">
        <v>1</v>
      </c>
      <c r="AD55" t="s">
        <v>1922</v>
      </c>
      <c r="AE55">
        <v>1</v>
      </c>
      <c r="AF55">
        <v>30</v>
      </c>
      <c r="AG55">
        <v>0</v>
      </c>
      <c r="AN55">
        <v>1</v>
      </c>
      <c r="AO55">
        <v>1</v>
      </c>
      <c r="AR55" s="178">
        <v>67605</v>
      </c>
      <c r="AS55" t="s">
        <v>1921</v>
      </c>
      <c r="AT55">
        <v>0</v>
      </c>
      <c r="AU55">
        <v>0</v>
      </c>
      <c r="AV55">
        <v>890480123</v>
      </c>
      <c r="AW55" t="s">
        <v>1920</v>
      </c>
      <c r="AX55">
        <v>5</v>
      </c>
      <c r="BC55">
        <v>2</v>
      </c>
      <c r="BD55">
        <v>7</v>
      </c>
      <c r="BE55">
        <v>2</v>
      </c>
    </row>
    <row r="56" spans="1:57" x14ac:dyDescent="0.25">
      <c r="A56" s="179">
        <f t="shared" si="0"/>
        <v>0</v>
      </c>
      <c r="B56" t="s">
        <v>1923</v>
      </c>
      <c r="C56">
        <v>4025137</v>
      </c>
      <c r="D56">
        <v>144105</v>
      </c>
      <c r="E56">
        <v>4</v>
      </c>
      <c r="F56">
        <v>550001029</v>
      </c>
      <c r="G56" s="180">
        <v>41907</v>
      </c>
      <c r="H56" s="180">
        <v>45290</v>
      </c>
      <c r="I56">
        <v>0</v>
      </c>
      <c r="J56">
        <v>1</v>
      </c>
      <c r="K56">
        <v>0</v>
      </c>
      <c r="L56">
        <v>30</v>
      </c>
      <c r="M56">
        <v>2</v>
      </c>
      <c r="N56" s="170">
        <v>21474970</v>
      </c>
      <c r="O56" s="170">
        <v>23720000</v>
      </c>
      <c r="P56" s="178">
        <v>66907</v>
      </c>
      <c r="Q56" s="178">
        <v>2537</v>
      </c>
      <c r="R56" s="178">
        <v>62815</v>
      </c>
      <c r="S56">
        <v>0</v>
      </c>
      <c r="T56">
        <v>0</v>
      </c>
      <c r="U56">
        <v>0</v>
      </c>
      <c r="W56">
        <v>0</v>
      </c>
      <c r="X56">
        <v>0</v>
      </c>
      <c r="Y56">
        <v>0</v>
      </c>
      <c r="AB56" s="180">
        <v>44285</v>
      </c>
      <c r="AC56">
        <v>1</v>
      </c>
      <c r="AD56" t="s">
        <v>1922</v>
      </c>
      <c r="AE56">
        <v>1</v>
      </c>
      <c r="AF56">
        <v>30</v>
      </c>
      <c r="AG56">
        <v>0</v>
      </c>
      <c r="AN56">
        <v>1</v>
      </c>
      <c r="AO56">
        <v>1</v>
      </c>
      <c r="AR56" s="178">
        <v>98322</v>
      </c>
      <c r="AS56" t="s">
        <v>1921</v>
      </c>
      <c r="AT56">
        <v>0</v>
      </c>
      <c r="AU56">
        <v>0</v>
      </c>
      <c r="AV56">
        <v>890480123</v>
      </c>
      <c r="AW56" t="s">
        <v>1920</v>
      </c>
      <c r="AX56">
        <v>5</v>
      </c>
      <c r="BC56">
        <v>2</v>
      </c>
      <c r="BD56">
        <v>7</v>
      </c>
      <c r="BE56">
        <v>2</v>
      </c>
    </row>
    <row r="57" spans="1:57" x14ac:dyDescent="0.25">
      <c r="A57" s="179">
        <f t="shared" si="0"/>
        <v>0</v>
      </c>
      <c r="B57" t="s">
        <v>1923</v>
      </c>
      <c r="C57">
        <v>4025137</v>
      </c>
      <c r="D57">
        <v>144105</v>
      </c>
      <c r="E57">
        <v>4</v>
      </c>
      <c r="F57">
        <v>550001203</v>
      </c>
      <c r="G57" s="180">
        <v>41922</v>
      </c>
      <c r="H57" s="180">
        <v>45290</v>
      </c>
      <c r="I57">
        <v>0</v>
      </c>
      <c r="J57">
        <v>1</v>
      </c>
      <c r="K57">
        <v>0</v>
      </c>
      <c r="L57">
        <v>30</v>
      </c>
      <c r="M57">
        <v>2</v>
      </c>
      <c r="N57" s="170">
        <v>21474970</v>
      </c>
      <c r="O57" s="170">
        <v>23720000</v>
      </c>
      <c r="P57" s="178">
        <v>76109</v>
      </c>
      <c r="Q57" s="178">
        <v>2886</v>
      </c>
      <c r="R57" s="178">
        <v>71455</v>
      </c>
      <c r="S57">
        <v>0</v>
      </c>
      <c r="T57">
        <v>0</v>
      </c>
      <c r="U57">
        <v>0</v>
      </c>
      <c r="W57">
        <v>0</v>
      </c>
      <c r="X57">
        <v>0</v>
      </c>
      <c r="Y57">
        <v>0</v>
      </c>
      <c r="AB57" s="180">
        <v>44285</v>
      </c>
      <c r="AC57">
        <v>1</v>
      </c>
      <c r="AD57" t="s">
        <v>1922</v>
      </c>
      <c r="AE57">
        <v>1</v>
      </c>
      <c r="AF57">
        <v>30</v>
      </c>
      <c r="AG57">
        <v>0</v>
      </c>
      <c r="AN57">
        <v>1</v>
      </c>
      <c r="AO57">
        <v>1</v>
      </c>
      <c r="AR57" s="178">
        <v>111846</v>
      </c>
      <c r="AS57" t="s">
        <v>1921</v>
      </c>
      <c r="AT57">
        <v>0</v>
      </c>
      <c r="AU57">
        <v>0</v>
      </c>
      <c r="AV57">
        <v>890480123</v>
      </c>
      <c r="AW57" t="s">
        <v>1920</v>
      </c>
      <c r="AX57">
        <v>5</v>
      </c>
      <c r="BC57">
        <v>2</v>
      </c>
      <c r="BD57">
        <v>7</v>
      </c>
      <c r="BE57">
        <v>2</v>
      </c>
    </row>
    <row r="58" spans="1:57" x14ac:dyDescent="0.25">
      <c r="A58" s="179">
        <f t="shared" si="0"/>
        <v>0</v>
      </c>
      <c r="B58" t="s">
        <v>1923</v>
      </c>
      <c r="C58">
        <v>4025137</v>
      </c>
      <c r="D58">
        <v>144105</v>
      </c>
      <c r="E58">
        <v>4</v>
      </c>
      <c r="F58">
        <v>550001204</v>
      </c>
      <c r="G58" s="180">
        <v>41922</v>
      </c>
      <c r="H58" s="180">
        <v>45290</v>
      </c>
      <c r="I58">
        <v>0</v>
      </c>
      <c r="J58">
        <v>1</v>
      </c>
      <c r="K58">
        <v>0</v>
      </c>
      <c r="L58">
        <v>30</v>
      </c>
      <c r="M58">
        <v>2</v>
      </c>
      <c r="N58" s="170">
        <v>21474970</v>
      </c>
      <c r="O58" s="170">
        <v>23720000</v>
      </c>
      <c r="P58" s="178">
        <v>43129</v>
      </c>
      <c r="Q58" s="178">
        <v>1635</v>
      </c>
      <c r="R58" s="178">
        <v>42266</v>
      </c>
      <c r="S58">
        <v>1531</v>
      </c>
      <c r="T58">
        <v>0</v>
      </c>
      <c r="U58">
        <v>0</v>
      </c>
      <c r="W58">
        <v>0</v>
      </c>
      <c r="X58">
        <v>0</v>
      </c>
      <c r="Y58">
        <v>0</v>
      </c>
      <c r="AB58" s="180">
        <v>44253</v>
      </c>
      <c r="AC58">
        <v>1</v>
      </c>
      <c r="AD58" t="s">
        <v>1922</v>
      </c>
      <c r="AE58">
        <v>1</v>
      </c>
      <c r="AF58">
        <v>30</v>
      </c>
      <c r="AG58">
        <v>0</v>
      </c>
      <c r="AN58">
        <v>1</v>
      </c>
      <c r="AO58">
        <v>1</v>
      </c>
      <c r="AR58" s="178">
        <v>66158</v>
      </c>
      <c r="AS58" t="s">
        <v>1921</v>
      </c>
      <c r="AT58">
        <v>0</v>
      </c>
      <c r="AU58">
        <v>0</v>
      </c>
      <c r="AV58">
        <v>890480123</v>
      </c>
      <c r="AW58" t="s">
        <v>1920</v>
      </c>
      <c r="AX58">
        <v>5</v>
      </c>
      <c r="BC58">
        <v>2</v>
      </c>
      <c r="BD58">
        <v>7</v>
      </c>
      <c r="BE58">
        <v>2</v>
      </c>
    </row>
    <row r="59" spans="1:57" x14ac:dyDescent="0.25">
      <c r="A59" s="179">
        <f t="shared" si="0"/>
        <v>0</v>
      </c>
      <c r="B59" t="s">
        <v>1923</v>
      </c>
      <c r="C59">
        <v>4025137</v>
      </c>
      <c r="D59">
        <v>144105</v>
      </c>
      <c r="E59">
        <v>4</v>
      </c>
      <c r="F59">
        <v>550001366</v>
      </c>
      <c r="G59" s="180">
        <v>41934</v>
      </c>
      <c r="H59" s="180">
        <v>45290</v>
      </c>
      <c r="I59">
        <v>0</v>
      </c>
      <c r="J59">
        <v>1</v>
      </c>
      <c r="K59">
        <v>0</v>
      </c>
      <c r="L59">
        <v>30</v>
      </c>
      <c r="M59">
        <v>2</v>
      </c>
      <c r="N59" s="170">
        <v>21474970</v>
      </c>
      <c r="O59" s="170">
        <v>23720000</v>
      </c>
      <c r="P59" s="178">
        <v>71087</v>
      </c>
      <c r="Q59" s="178">
        <v>2696</v>
      </c>
      <c r="R59" s="178">
        <v>66739</v>
      </c>
      <c r="S59">
        <v>0</v>
      </c>
      <c r="T59">
        <v>0</v>
      </c>
      <c r="U59">
        <v>0</v>
      </c>
      <c r="W59">
        <v>0</v>
      </c>
      <c r="X59">
        <v>0</v>
      </c>
      <c r="Y59">
        <v>0</v>
      </c>
      <c r="AB59" s="180">
        <v>44285</v>
      </c>
      <c r="AC59">
        <v>1</v>
      </c>
      <c r="AD59" t="s">
        <v>1922</v>
      </c>
      <c r="AE59">
        <v>1</v>
      </c>
      <c r="AF59">
        <v>30</v>
      </c>
      <c r="AG59">
        <v>0</v>
      </c>
      <c r="AN59">
        <v>1</v>
      </c>
      <c r="AO59">
        <v>1</v>
      </c>
      <c r="AR59" s="178">
        <v>104464</v>
      </c>
      <c r="AS59" t="s">
        <v>1921</v>
      </c>
      <c r="AT59">
        <v>0</v>
      </c>
      <c r="AU59">
        <v>0</v>
      </c>
      <c r="AV59">
        <v>890480123</v>
      </c>
      <c r="AW59" t="s">
        <v>1920</v>
      </c>
      <c r="AX59">
        <v>5</v>
      </c>
      <c r="BC59">
        <v>2</v>
      </c>
      <c r="BD59">
        <v>7</v>
      </c>
      <c r="BE59">
        <v>2</v>
      </c>
    </row>
    <row r="60" spans="1:57" x14ac:dyDescent="0.25">
      <c r="A60" s="179">
        <f t="shared" si="0"/>
        <v>0</v>
      </c>
      <c r="B60" t="s">
        <v>1923</v>
      </c>
      <c r="C60">
        <v>4025137</v>
      </c>
      <c r="D60">
        <v>144105</v>
      </c>
      <c r="E60">
        <v>4</v>
      </c>
      <c r="F60">
        <v>550001419</v>
      </c>
      <c r="G60" s="180">
        <v>41937</v>
      </c>
      <c r="H60" s="180">
        <v>45290</v>
      </c>
      <c r="I60">
        <v>0</v>
      </c>
      <c r="J60">
        <v>1</v>
      </c>
      <c r="K60">
        <v>0</v>
      </c>
      <c r="L60">
        <v>30</v>
      </c>
      <c r="M60">
        <v>2</v>
      </c>
      <c r="N60" s="170">
        <v>21474970</v>
      </c>
      <c r="O60" s="170">
        <v>23720000</v>
      </c>
      <c r="P60" s="178">
        <v>64651</v>
      </c>
      <c r="Q60" s="178">
        <v>2452</v>
      </c>
      <c r="R60" s="178">
        <v>60696</v>
      </c>
      <c r="S60">
        <v>0</v>
      </c>
      <c r="T60">
        <v>0</v>
      </c>
      <c r="U60">
        <v>0</v>
      </c>
      <c r="W60">
        <v>0</v>
      </c>
      <c r="X60">
        <v>0</v>
      </c>
      <c r="Y60">
        <v>0</v>
      </c>
      <c r="AB60" s="180">
        <v>44285</v>
      </c>
      <c r="AC60">
        <v>1</v>
      </c>
      <c r="AD60" t="s">
        <v>1922</v>
      </c>
      <c r="AE60">
        <v>1</v>
      </c>
      <c r="AF60">
        <v>30</v>
      </c>
      <c r="AG60">
        <v>0</v>
      </c>
      <c r="AN60">
        <v>1</v>
      </c>
      <c r="AO60">
        <v>1</v>
      </c>
      <c r="AR60" s="178">
        <v>95005</v>
      </c>
      <c r="AS60" t="s">
        <v>1921</v>
      </c>
      <c r="AT60">
        <v>0</v>
      </c>
      <c r="AU60">
        <v>0</v>
      </c>
      <c r="AV60">
        <v>890480123</v>
      </c>
      <c r="AW60" t="s">
        <v>1920</v>
      </c>
      <c r="AX60">
        <v>5</v>
      </c>
      <c r="BC60">
        <v>2</v>
      </c>
      <c r="BD60">
        <v>7</v>
      </c>
      <c r="BE60">
        <v>2</v>
      </c>
    </row>
    <row r="61" spans="1:57" x14ac:dyDescent="0.25">
      <c r="A61" s="179">
        <f t="shared" si="0"/>
        <v>0</v>
      </c>
      <c r="B61" t="s">
        <v>1923</v>
      </c>
      <c r="C61">
        <v>4025137</v>
      </c>
      <c r="D61">
        <v>144105</v>
      </c>
      <c r="E61">
        <v>4</v>
      </c>
      <c r="F61">
        <v>550001443</v>
      </c>
      <c r="G61" s="180">
        <v>41939</v>
      </c>
      <c r="H61" s="180">
        <v>45290</v>
      </c>
      <c r="I61">
        <v>0</v>
      </c>
      <c r="J61">
        <v>1</v>
      </c>
      <c r="K61">
        <v>0</v>
      </c>
      <c r="L61">
        <v>30</v>
      </c>
      <c r="M61">
        <v>2</v>
      </c>
      <c r="N61" s="170">
        <v>21474970</v>
      </c>
      <c r="O61" s="170">
        <v>23720000</v>
      </c>
      <c r="P61" s="178">
        <v>34463</v>
      </c>
      <c r="Q61" s="178">
        <v>1307</v>
      </c>
      <c r="R61" s="178">
        <v>33773</v>
      </c>
      <c r="S61">
        <v>1230</v>
      </c>
      <c r="T61">
        <v>0</v>
      </c>
      <c r="U61">
        <v>0</v>
      </c>
      <c r="W61">
        <v>0</v>
      </c>
      <c r="X61">
        <v>0</v>
      </c>
      <c r="Y61">
        <v>0</v>
      </c>
      <c r="AB61" s="180">
        <v>44253</v>
      </c>
      <c r="AC61">
        <v>1</v>
      </c>
      <c r="AD61" t="s">
        <v>1922</v>
      </c>
      <c r="AE61">
        <v>1</v>
      </c>
      <c r="AF61">
        <v>30</v>
      </c>
      <c r="AG61">
        <v>0</v>
      </c>
      <c r="AN61">
        <v>1</v>
      </c>
      <c r="AO61">
        <v>1</v>
      </c>
      <c r="AR61" s="178">
        <v>52864</v>
      </c>
      <c r="AS61" t="s">
        <v>1921</v>
      </c>
      <c r="AT61">
        <v>0</v>
      </c>
      <c r="AU61">
        <v>0</v>
      </c>
      <c r="AV61">
        <v>890480123</v>
      </c>
      <c r="AW61" t="s">
        <v>1920</v>
      </c>
      <c r="AX61">
        <v>5</v>
      </c>
      <c r="BC61">
        <v>2</v>
      </c>
      <c r="BD61">
        <v>7</v>
      </c>
      <c r="BE61">
        <v>2</v>
      </c>
    </row>
    <row r="62" spans="1:57" x14ac:dyDescent="0.25">
      <c r="A62" s="179">
        <f t="shared" si="0"/>
        <v>0</v>
      </c>
      <c r="B62" t="s">
        <v>1923</v>
      </c>
      <c r="C62">
        <v>4025137</v>
      </c>
      <c r="D62">
        <v>144105</v>
      </c>
      <c r="E62">
        <v>4</v>
      </c>
      <c r="F62">
        <v>550001445</v>
      </c>
      <c r="G62" s="180">
        <v>41939</v>
      </c>
      <c r="H62" s="180">
        <v>45290</v>
      </c>
      <c r="I62">
        <v>0</v>
      </c>
      <c r="J62">
        <v>1</v>
      </c>
      <c r="K62">
        <v>0</v>
      </c>
      <c r="L62">
        <v>30</v>
      </c>
      <c r="M62">
        <v>2</v>
      </c>
      <c r="N62" s="170">
        <v>21474970</v>
      </c>
      <c r="O62" s="170">
        <v>23720000</v>
      </c>
      <c r="P62" s="178">
        <v>68928</v>
      </c>
      <c r="Q62" s="178">
        <v>2614</v>
      </c>
      <c r="R62" s="178">
        <v>64713</v>
      </c>
      <c r="S62">
        <v>0</v>
      </c>
      <c r="T62">
        <v>0</v>
      </c>
      <c r="U62">
        <v>0</v>
      </c>
      <c r="W62">
        <v>0</v>
      </c>
      <c r="X62">
        <v>0</v>
      </c>
      <c r="Y62">
        <v>0</v>
      </c>
      <c r="AB62" s="180">
        <v>44285</v>
      </c>
      <c r="AC62">
        <v>1</v>
      </c>
      <c r="AD62" t="s">
        <v>1922</v>
      </c>
      <c r="AE62">
        <v>1</v>
      </c>
      <c r="AF62">
        <v>30</v>
      </c>
      <c r="AG62">
        <v>0</v>
      </c>
      <c r="AN62">
        <v>1</v>
      </c>
      <c r="AO62">
        <v>1</v>
      </c>
      <c r="AR62" s="178">
        <v>101293</v>
      </c>
      <c r="AS62" t="s">
        <v>1921</v>
      </c>
      <c r="AT62">
        <v>0</v>
      </c>
      <c r="AU62">
        <v>0</v>
      </c>
      <c r="AV62">
        <v>890480123</v>
      </c>
      <c r="AW62" t="s">
        <v>1920</v>
      </c>
      <c r="AX62">
        <v>5</v>
      </c>
      <c r="BC62">
        <v>2</v>
      </c>
      <c r="BD62">
        <v>7</v>
      </c>
      <c r="BE62">
        <v>2</v>
      </c>
    </row>
    <row r="63" spans="1:57" x14ac:dyDescent="0.25">
      <c r="A63" s="179">
        <f t="shared" si="0"/>
        <v>0</v>
      </c>
      <c r="B63" t="s">
        <v>1923</v>
      </c>
      <c r="C63">
        <v>4025137</v>
      </c>
      <c r="D63">
        <v>144105</v>
      </c>
      <c r="E63">
        <v>4</v>
      </c>
      <c r="F63">
        <v>550002869</v>
      </c>
      <c r="G63" s="180">
        <v>42006</v>
      </c>
      <c r="H63" s="180">
        <v>45290</v>
      </c>
      <c r="I63">
        <v>0</v>
      </c>
      <c r="J63">
        <v>1</v>
      </c>
      <c r="K63">
        <v>0</v>
      </c>
      <c r="L63">
        <v>30</v>
      </c>
      <c r="M63">
        <v>2</v>
      </c>
      <c r="N63" s="170">
        <v>21474970</v>
      </c>
      <c r="O63" s="170">
        <v>23720000</v>
      </c>
      <c r="P63" s="178">
        <v>65944</v>
      </c>
      <c r="Q63" s="178">
        <v>2501</v>
      </c>
      <c r="R63" s="178">
        <v>61909</v>
      </c>
      <c r="S63">
        <v>0</v>
      </c>
      <c r="T63">
        <v>0</v>
      </c>
      <c r="U63">
        <v>0</v>
      </c>
      <c r="W63">
        <v>0</v>
      </c>
      <c r="X63">
        <v>0</v>
      </c>
      <c r="Y63">
        <v>0</v>
      </c>
      <c r="AB63" s="180">
        <v>44285</v>
      </c>
      <c r="AC63">
        <v>1</v>
      </c>
      <c r="AD63" t="s">
        <v>1922</v>
      </c>
      <c r="AE63">
        <v>1</v>
      </c>
      <c r="AF63">
        <v>30</v>
      </c>
      <c r="AG63">
        <v>0</v>
      </c>
      <c r="AN63">
        <v>1</v>
      </c>
      <c r="AO63">
        <v>1</v>
      </c>
      <c r="AR63" s="178">
        <v>96904</v>
      </c>
      <c r="AS63" t="s">
        <v>1921</v>
      </c>
      <c r="AT63">
        <v>0</v>
      </c>
      <c r="AU63">
        <v>0</v>
      </c>
      <c r="AV63">
        <v>890480123</v>
      </c>
      <c r="AW63" t="s">
        <v>1920</v>
      </c>
      <c r="AX63">
        <v>5</v>
      </c>
      <c r="BC63">
        <v>2</v>
      </c>
      <c r="BD63">
        <v>7</v>
      </c>
      <c r="BE63">
        <v>2</v>
      </c>
    </row>
    <row r="64" spans="1:57" x14ac:dyDescent="0.25">
      <c r="A64" s="179">
        <f t="shared" si="0"/>
        <v>0</v>
      </c>
      <c r="B64" t="s">
        <v>1923</v>
      </c>
      <c r="C64">
        <v>4025137</v>
      </c>
      <c r="D64">
        <v>144105</v>
      </c>
      <c r="E64">
        <v>4</v>
      </c>
      <c r="F64">
        <v>550003351</v>
      </c>
      <c r="G64" s="180">
        <v>42039</v>
      </c>
      <c r="H64" s="180">
        <v>45290</v>
      </c>
      <c r="I64">
        <v>0</v>
      </c>
      <c r="J64">
        <v>1</v>
      </c>
      <c r="K64">
        <v>0</v>
      </c>
      <c r="L64">
        <v>30</v>
      </c>
      <c r="M64">
        <v>2</v>
      </c>
      <c r="N64" s="170">
        <v>21474970</v>
      </c>
      <c r="O64" s="170">
        <v>23720000</v>
      </c>
      <c r="P64" s="178">
        <v>32638</v>
      </c>
      <c r="Q64" s="178">
        <v>1238</v>
      </c>
      <c r="R64" s="178">
        <v>31984</v>
      </c>
      <c r="S64">
        <v>1170</v>
      </c>
      <c r="T64">
        <v>0</v>
      </c>
      <c r="U64">
        <v>0</v>
      </c>
      <c r="W64">
        <v>0</v>
      </c>
      <c r="X64">
        <v>0</v>
      </c>
      <c r="Y64">
        <v>0</v>
      </c>
      <c r="AB64" s="180">
        <v>44253</v>
      </c>
      <c r="AC64">
        <v>1</v>
      </c>
      <c r="AD64" t="s">
        <v>1922</v>
      </c>
      <c r="AE64">
        <v>1</v>
      </c>
      <c r="AF64">
        <v>30</v>
      </c>
      <c r="AG64">
        <v>0</v>
      </c>
      <c r="AN64">
        <v>1</v>
      </c>
      <c r="AO64">
        <v>1</v>
      </c>
      <c r="AR64" s="178">
        <v>50063</v>
      </c>
      <c r="AS64" t="s">
        <v>1921</v>
      </c>
      <c r="AT64">
        <v>0</v>
      </c>
      <c r="AU64">
        <v>0</v>
      </c>
      <c r="AV64">
        <v>890480123</v>
      </c>
      <c r="AW64" t="s">
        <v>1920</v>
      </c>
      <c r="AX64">
        <v>5</v>
      </c>
      <c r="BC64">
        <v>2</v>
      </c>
      <c r="BD64">
        <v>7</v>
      </c>
      <c r="BE64">
        <v>2</v>
      </c>
    </row>
    <row r="65" spans="1:57" x14ac:dyDescent="0.25">
      <c r="A65" s="179">
        <f t="shared" si="0"/>
        <v>0</v>
      </c>
      <c r="B65" t="s">
        <v>1923</v>
      </c>
      <c r="C65">
        <v>4025137</v>
      </c>
      <c r="D65">
        <v>144105</v>
      </c>
      <c r="E65">
        <v>4</v>
      </c>
      <c r="F65">
        <v>550003352</v>
      </c>
      <c r="G65" s="180">
        <v>42039</v>
      </c>
      <c r="H65" s="180">
        <v>45290</v>
      </c>
      <c r="I65">
        <v>0</v>
      </c>
      <c r="J65">
        <v>1</v>
      </c>
      <c r="K65">
        <v>0</v>
      </c>
      <c r="L65">
        <v>30</v>
      </c>
      <c r="M65">
        <v>2</v>
      </c>
      <c r="N65" s="170">
        <v>21474970</v>
      </c>
      <c r="O65" s="170">
        <v>23720000</v>
      </c>
      <c r="P65" s="178">
        <v>8445</v>
      </c>
      <c r="Q65" s="178">
        <v>320</v>
      </c>
      <c r="R65" s="178">
        <v>8276</v>
      </c>
      <c r="S65">
        <v>300</v>
      </c>
      <c r="T65">
        <v>0</v>
      </c>
      <c r="U65">
        <v>0</v>
      </c>
      <c r="W65">
        <v>0</v>
      </c>
      <c r="X65">
        <v>0</v>
      </c>
      <c r="Y65">
        <v>0</v>
      </c>
      <c r="AB65" s="180">
        <v>44253</v>
      </c>
      <c r="AC65">
        <v>1</v>
      </c>
      <c r="AD65" t="s">
        <v>1922</v>
      </c>
      <c r="AE65">
        <v>1</v>
      </c>
      <c r="AF65">
        <v>30</v>
      </c>
      <c r="AG65">
        <v>0</v>
      </c>
      <c r="AN65">
        <v>1</v>
      </c>
      <c r="AO65">
        <v>1</v>
      </c>
      <c r="AR65" s="178">
        <v>12954</v>
      </c>
      <c r="AS65" t="s">
        <v>1921</v>
      </c>
      <c r="AT65">
        <v>0</v>
      </c>
      <c r="AU65">
        <v>0</v>
      </c>
      <c r="AV65">
        <v>890480123</v>
      </c>
      <c r="AW65" t="s">
        <v>1920</v>
      </c>
      <c r="AX65">
        <v>5</v>
      </c>
      <c r="BC65">
        <v>2</v>
      </c>
      <c r="BD65">
        <v>7</v>
      </c>
      <c r="BE65">
        <v>2</v>
      </c>
    </row>
    <row r="66" spans="1:57" x14ac:dyDescent="0.25">
      <c r="A66" s="179">
        <f t="shared" ref="A66:A129" si="1">IF(+R66&gt;AR66,R66-AR66,0)</f>
        <v>0</v>
      </c>
      <c r="B66" t="s">
        <v>1923</v>
      </c>
      <c r="C66">
        <v>4025137</v>
      </c>
      <c r="D66">
        <v>144105</v>
      </c>
      <c r="E66">
        <v>4</v>
      </c>
      <c r="F66">
        <v>550003809</v>
      </c>
      <c r="G66" s="180">
        <v>42080</v>
      </c>
      <c r="H66" s="180">
        <v>45290</v>
      </c>
      <c r="I66">
        <v>0</v>
      </c>
      <c r="J66">
        <v>1</v>
      </c>
      <c r="K66">
        <v>0</v>
      </c>
      <c r="L66">
        <v>30</v>
      </c>
      <c r="M66">
        <v>2</v>
      </c>
      <c r="N66" s="170">
        <v>21474970</v>
      </c>
      <c r="O66" s="170">
        <v>23720000</v>
      </c>
      <c r="P66" s="178">
        <v>19393</v>
      </c>
      <c r="Q66" s="178">
        <v>735</v>
      </c>
      <c r="R66" s="178">
        <v>19005</v>
      </c>
      <c r="S66">
        <v>691</v>
      </c>
      <c r="T66">
        <v>0</v>
      </c>
      <c r="U66">
        <v>0</v>
      </c>
      <c r="W66">
        <v>0</v>
      </c>
      <c r="X66">
        <v>0</v>
      </c>
      <c r="Y66">
        <v>0</v>
      </c>
      <c r="AB66" s="180">
        <v>44253</v>
      </c>
      <c r="AC66">
        <v>1</v>
      </c>
      <c r="AD66" t="s">
        <v>1922</v>
      </c>
      <c r="AE66">
        <v>1</v>
      </c>
      <c r="AF66">
        <v>30</v>
      </c>
      <c r="AG66">
        <v>0</v>
      </c>
      <c r="AN66">
        <v>1</v>
      </c>
      <c r="AO66">
        <v>1</v>
      </c>
      <c r="AR66" s="178">
        <v>29748</v>
      </c>
      <c r="AS66" t="s">
        <v>1921</v>
      </c>
      <c r="AT66">
        <v>0</v>
      </c>
      <c r="AU66">
        <v>0</v>
      </c>
      <c r="AV66">
        <v>890480123</v>
      </c>
      <c r="AW66" t="s">
        <v>1920</v>
      </c>
      <c r="AX66">
        <v>5</v>
      </c>
      <c r="BC66">
        <v>2</v>
      </c>
      <c r="BD66">
        <v>7</v>
      </c>
      <c r="BE66">
        <v>2</v>
      </c>
    </row>
    <row r="67" spans="1:57" x14ac:dyDescent="0.25">
      <c r="A67" s="179">
        <f t="shared" si="1"/>
        <v>0</v>
      </c>
      <c r="B67" t="s">
        <v>1923</v>
      </c>
      <c r="C67">
        <v>4025137</v>
      </c>
      <c r="D67">
        <v>144105</v>
      </c>
      <c r="E67">
        <v>4</v>
      </c>
      <c r="F67">
        <v>550004805</v>
      </c>
      <c r="G67" s="180">
        <v>42147</v>
      </c>
      <c r="H67" s="180">
        <v>45290</v>
      </c>
      <c r="I67">
        <v>0</v>
      </c>
      <c r="J67">
        <v>1</v>
      </c>
      <c r="K67">
        <v>0</v>
      </c>
      <c r="L67">
        <v>30</v>
      </c>
      <c r="M67">
        <v>2</v>
      </c>
      <c r="N67" s="170">
        <v>21474970</v>
      </c>
      <c r="O67" s="170">
        <v>23720000</v>
      </c>
      <c r="P67" s="178">
        <v>60135</v>
      </c>
      <c r="Q67" s="178">
        <v>2280</v>
      </c>
      <c r="R67" s="178">
        <v>56459</v>
      </c>
      <c r="S67">
        <v>0</v>
      </c>
      <c r="T67">
        <v>0</v>
      </c>
      <c r="U67">
        <v>0</v>
      </c>
      <c r="W67">
        <v>0</v>
      </c>
      <c r="X67">
        <v>0</v>
      </c>
      <c r="Y67">
        <v>0</v>
      </c>
      <c r="AB67" s="180">
        <v>44285</v>
      </c>
      <c r="AC67">
        <v>1</v>
      </c>
      <c r="AD67" t="s">
        <v>1922</v>
      </c>
      <c r="AE67">
        <v>1</v>
      </c>
      <c r="AF67">
        <v>30</v>
      </c>
      <c r="AG67">
        <v>0</v>
      </c>
      <c r="AN67">
        <v>1</v>
      </c>
      <c r="AO67">
        <v>1</v>
      </c>
      <c r="AR67" s="178">
        <v>88373</v>
      </c>
      <c r="AS67" t="s">
        <v>1921</v>
      </c>
      <c r="AT67">
        <v>0</v>
      </c>
      <c r="AU67">
        <v>0</v>
      </c>
      <c r="AV67">
        <v>890480123</v>
      </c>
      <c r="AW67" t="s">
        <v>1920</v>
      </c>
      <c r="AX67">
        <v>5</v>
      </c>
      <c r="BC67">
        <v>2</v>
      </c>
      <c r="BD67">
        <v>7</v>
      </c>
      <c r="BE67">
        <v>2</v>
      </c>
    </row>
    <row r="68" spans="1:57" x14ac:dyDescent="0.25">
      <c r="A68" s="179">
        <f t="shared" si="1"/>
        <v>0</v>
      </c>
      <c r="B68" t="s">
        <v>1923</v>
      </c>
      <c r="C68">
        <v>4025137</v>
      </c>
      <c r="D68">
        <v>144105</v>
      </c>
      <c r="E68">
        <v>4</v>
      </c>
      <c r="F68">
        <v>550005176</v>
      </c>
      <c r="G68" s="180">
        <v>42169</v>
      </c>
      <c r="H68" s="180">
        <v>45290</v>
      </c>
      <c r="I68">
        <v>30</v>
      </c>
      <c r="J68">
        <v>1</v>
      </c>
      <c r="K68">
        <v>0</v>
      </c>
      <c r="L68">
        <v>30</v>
      </c>
      <c r="M68">
        <v>2</v>
      </c>
      <c r="N68" s="170">
        <v>21474970</v>
      </c>
      <c r="O68" s="170">
        <v>23720000</v>
      </c>
      <c r="P68" s="178">
        <v>39401</v>
      </c>
      <c r="Q68" s="178">
        <v>1494</v>
      </c>
      <c r="R68" s="178">
        <v>38612</v>
      </c>
      <c r="S68">
        <v>1410</v>
      </c>
      <c r="T68">
        <v>0</v>
      </c>
      <c r="U68">
        <v>0</v>
      </c>
      <c r="W68">
        <v>0</v>
      </c>
      <c r="X68">
        <v>0</v>
      </c>
      <c r="Y68">
        <v>0</v>
      </c>
      <c r="AB68" s="180">
        <v>44253</v>
      </c>
      <c r="AC68">
        <v>1</v>
      </c>
      <c r="AD68" t="s">
        <v>1922</v>
      </c>
      <c r="AE68">
        <v>1</v>
      </c>
      <c r="AF68">
        <v>30</v>
      </c>
      <c r="AG68">
        <v>4</v>
      </c>
      <c r="AN68">
        <v>1</v>
      </c>
      <c r="AO68">
        <v>1</v>
      </c>
      <c r="AR68" s="178">
        <v>60438</v>
      </c>
      <c r="AS68" t="s">
        <v>1921</v>
      </c>
      <c r="AT68">
        <v>0</v>
      </c>
      <c r="AU68">
        <v>0</v>
      </c>
      <c r="AV68">
        <v>890480123</v>
      </c>
      <c r="AW68" t="s">
        <v>1920</v>
      </c>
      <c r="AX68">
        <v>5</v>
      </c>
      <c r="BC68">
        <v>2</v>
      </c>
      <c r="BD68">
        <v>7</v>
      </c>
      <c r="BE68">
        <v>2</v>
      </c>
    </row>
    <row r="69" spans="1:57" x14ac:dyDescent="0.25">
      <c r="A69" s="179">
        <f t="shared" si="1"/>
        <v>0</v>
      </c>
      <c r="B69" t="s">
        <v>1923</v>
      </c>
      <c r="C69">
        <v>4025137</v>
      </c>
      <c r="D69">
        <v>144105</v>
      </c>
      <c r="E69">
        <v>4</v>
      </c>
      <c r="F69">
        <v>550006112</v>
      </c>
      <c r="G69" s="180">
        <v>42239</v>
      </c>
      <c r="H69" s="180">
        <v>45290</v>
      </c>
      <c r="I69">
        <v>0</v>
      </c>
      <c r="J69">
        <v>1</v>
      </c>
      <c r="K69">
        <v>0</v>
      </c>
      <c r="L69">
        <v>30</v>
      </c>
      <c r="M69">
        <v>2</v>
      </c>
      <c r="N69" s="170">
        <v>21474970</v>
      </c>
      <c r="O69" s="170">
        <v>23720000</v>
      </c>
      <c r="P69" s="178">
        <v>62401</v>
      </c>
      <c r="Q69" s="178">
        <v>2366</v>
      </c>
      <c r="R69" s="178">
        <v>58586</v>
      </c>
      <c r="S69">
        <v>0</v>
      </c>
      <c r="T69">
        <v>0</v>
      </c>
      <c r="U69">
        <v>0</v>
      </c>
      <c r="W69">
        <v>0</v>
      </c>
      <c r="X69">
        <v>0</v>
      </c>
      <c r="Y69">
        <v>0</v>
      </c>
      <c r="AB69" s="180">
        <v>44285</v>
      </c>
      <c r="AC69">
        <v>1</v>
      </c>
      <c r="AD69" t="s">
        <v>1922</v>
      </c>
      <c r="AE69">
        <v>1</v>
      </c>
      <c r="AF69">
        <v>30</v>
      </c>
      <c r="AG69">
        <v>0</v>
      </c>
      <c r="AN69">
        <v>1</v>
      </c>
      <c r="AO69">
        <v>1</v>
      </c>
      <c r="AR69" s="178">
        <v>91703</v>
      </c>
      <c r="AS69" t="s">
        <v>1921</v>
      </c>
      <c r="AT69">
        <v>0</v>
      </c>
      <c r="AU69">
        <v>0</v>
      </c>
      <c r="AV69">
        <v>890480123</v>
      </c>
      <c r="AW69" t="s">
        <v>1920</v>
      </c>
      <c r="AX69">
        <v>5</v>
      </c>
      <c r="BC69">
        <v>2</v>
      </c>
      <c r="BD69">
        <v>7</v>
      </c>
      <c r="BE69">
        <v>2</v>
      </c>
    </row>
    <row r="70" spans="1:57" x14ac:dyDescent="0.25">
      <c r="A70" s="179">
        <f t="shared" si="1"/>
        <v>0</v>
      </c>
      <c r="B70" t="s">
        <v>1923</v>
      </c>
      <c r="C70">
        <v>4025137</v>
      </c>
      <c r="D70">
        <v>144105</v>
      </c>
      <c r="E70">
        <v>4</v>
      </c>
      <c r="F70">
        <v>550006198</v>
      </c>
      <c r="G70" s="180">
        <v>42244</v>
      </c>
      <c r="H70" s="180">
        <v>45290</v>
      </c>
      <c r="I70">
        <v>0</v>
      </c>
      <c r="J70">
        <v>1</v>
      </c>
      <c r="K70">
        <v>0</v>
      </c>
      <c r="L70">
        <v>30</v>
      </c>
      <c r="M70">
        <v>2</v>
      </c>
      <c r="N70" s="170">
        <v>21474970</v>
      </c>
      <c r="O70" s="170">
        <v>23720000</v>
      </c>
      <c r="P70" s="178">
        <v>11107</v>
      </c>
      <c r="Q70" s="178">
        <v>421</v>
      </c>
      <c r="R70" s="178">
        <v>10885</v>
      </c>
      <c r="S70">
        <v>391</v>
      </c>
      <c r="T70">
        <v>0</v>
      </c>
      <c r="U70">
        <v>0</v>
      </c>
      <c r="W70">
        <v>0</v>
      </c>
      <c r="X70">
        <v>0</v>
      </c>
      <c r="Y70">
        <v>0</v>
      </c>
      <c r="AB70" s="180">
        <v>44253</v>
      </c>
      <c r="AC70">
        <v>1</v>
      </c>
      <c r="AD70" t="s">
        <v>1922</v>
      </c>
      <c r="AE70">
        <v>1</v>
      </c>
      <c r="AF70">
        <v>30</v>
      </c>
      <c r="AG70">
        <v>0</v>
      </c>
      <c r="AN70">
        <v>1</v>
      </c>
      <c r="AO70">
        <v>1</v>
      </c>
      <c r="AR70" s="178">
        <v>17038</v>
      </c>
      <c r="AS70" t="s">
        <v>1921</v>
      </c>
      <c r="AT70">
        <v>0</v>
      </c>
      <c r="AU70">
        <v>0</v>
      </c>
      <c r="AV70">
        <v>890480123</v>
      </c>
      <c r="AW70" t="s">
        <v>1920</v>
      </c>
      <c r="AX70">
        <v>5</v>
      </c>
      <c r="BC70">
        <v>2</v>
      </c>
      <c r="BD70">
        <v>7</v>
      </c>
      <c r="BE70">
        <v>2</v>
      </c>
    </row>
    <row r="71" spans="1:57" x14ac:dyDescent="0.25">
      <c r="A71" s="179">
        <f t="shared" si="1"/>
        <v>0</v>
      </c>
      <c r="B71" t="s">
        <v>1923</v>
      </c>
      <c r="C71">
        <v>4025137</v>
      </c>
      <c r="D71">
        <v>144105</v>
      </c>
      <c r="E71">
        <v>4</v>
      </c>
      <c r="F71">
        <v>550007540</v>
      </c>
      <c r="G71" s="180">
        <v>42326</v>
      </c>
      <c r="H71" s="180">
        <v>45290</v>
      </c>
      <c r="I71">
        <v>0</v>
      </c>
      <c r="J71">
        <v>1</v>
      </c>
      <c r="K71">
        <v>0</v>
      </c>
      <c r="L71">
        <v>30</v>
      </c>
      <c r="M71">
        <v>2</v>
      </c>
      <c r="N71" s="170">
        <v>21474970</v>
      </c>
      <c r="O71" s="170">
        <v>23720000</v>
      </c>
      <c r="P71" s="178">
        <v>76888</v>
      </c>
      <c r="Q71" s="178">
        <v>2916</v>
      </c>
      <c r="R71" s="178">
        <v>72184</v>
      </c>
      <c r="S71">
        <v>0</v>
      </c>
      <c r="T71">
        <v>0</v>
      </c>
      <c r="U71">
        <v>0</v>
      </c>
      <c r="W71">
        <v>0</v>
      </c>
      <c r="X71">
        <v>0</v>
      </c>
      <c r="Y71">
        <v>0</v>
      </c>
      <c r="AB71" s="180">
        <v>44285</v>
      </c>
      <c r="AC71">
        <v>1</v>
      </c>
      <c r="AD71" t="s">
        <v>1922</v>
      </c>
      <c r="AE71">
        <v>1</v>
      </c>
      <c r="AF71">
        <v>30</v>
      </c>
      <c r="AG71">
        <v>0</v>
      </c>
      <c r="AN71">
        <v>1</v>
      </c>
      <c r="AO71">
        <v>1</v>
      </c>
      <c r="AR71" s="178">
        <v>112987</v>
      </c>
      <c r="AS71" t="s">
        <v>1921</v>
      </c>
      <c r="AT71">
        <v>0</v>
      </c>
      <c r="AU71">
        <v>0</v>
      </c>
      <c r="AV71">
        <v>890480123</v>
      </c>
      <c r="AW71" t="s">
        <v>1920</v>
      </c>
      <c r="AX71">
        <v>5</v>
      </c>
      <c r="BC71">
        <v>2</v>
      </c>
      <c r="BD71">
        <v>7</v>
      </c>
      <c r="BE71">
        <v>2</v>
      </c>
    </row>
    <row r="72" spans="1:57" x14ac:dyDescent="0.25">
      <c r="A72" s="179">
        <f t="shared" si="1"/>
        <v>0</v>
      </c>
      <c r="B72" t="s">
        <v>1923</v>
      </c>
      <c r="C72">
        <v>4025137</v>
      </c>
      <c r="D72">
        <v>144105</v>
      </c>
      <c r="E72">
        <v>4</v>
      </c>
      <c r="F72">
        <v>550008132</v>
      </c>
      <c r="G72" s="180">
        <v>42369</v>
      </c>
      <c r="H72" s="180">
        <v>45290</v>
      </c>
      <c r="I72">
        <v>0</v>
      </c>
      <c r="J72">
        <v>1</v>
      </c>
      <c r="K72">
        <v>0</v>
      </c>
      <c r="L72">
        <v>30</v>
      </c>
      <c r="M72">
        <v>2</v>
      </c>
      <c r="N72" s="170">
        <v>22490513</v>
      </c>
      <c r="O72" s="170">
        <v>24960000</v>
      </c>
      <c r="P72" s="178">
        <v>80725</v>
      </c>
      <c r="Q72" s="178">
        <v>3103</v>
      </c>
      <c r="R72" s="178">
        <v>75865</v>
      </c>
      <c r="S72">
        <v>0</v>
      </c>
      <c r="T72">
        <v>0</v>
      </c>
      <c r="U72">
        <v>0</v>
      </c>
      <c r="W72">
        <v>0</v>
      </c>
      <c r="X72">
        <v>0</v>
      </c>
      <c r="Y72">
        <v>0</v>
      </c>
      <c r="AB72" s="180">
        <v>44285</v>
      </c>
      <c r="AC72">
        <v>1</v>
      </c>
      <c r="AD72" t="s">
        <v>1922</v>
      </c>
      <c r="AE72">
        <v>1</v>
      </c>
      <c r="AF72">
        <v>30</v>
      </c>
      <c r="AG72">
        <v>0</v>
      </c>
      <c r="AN72">
        <v>1</v>
      </c>
      <c r="AO72">
        <v>1</v>
      </c>
      <c r="AR72" s="178">
        <v>118749</v>
      </c>
      <c r="AS72" t="s">
        <v>1921</v>
      </c>
      <c r="AT72">
        <v>0</v>
      </c>
      <c r="AU72">
        <v>0</v>
      </c>
      <c r="AV72">
        <v>890480123</v>
      </c>
      <c r="AW72" t="s">
        <v>1920</v>
      </c>
      <c r="AX72">
        <v>5</v>
      </c>
      <c r="BC72">
        <v>2</v>
      </c>
      <c r="BD72">
        <v>7</v>
      </c>
      <c r="BE72">
        <v>2</v>
      </c>
    </row>
    <row r="73" spans="1:57" x14ac:dyDescent="0.25">
      <c r="A73" s="179">
        <f t="shared" si="1"/>
        <v>0</v>
      </c>
      <c r="B73" t="s">
        <v>1923</v>
      </c>
      <c r="C73">
        <v>4025137</v>
      </c>
      <c r="D73">
        <v>144105</v>
      </c>
      <c r="E73">
        <v>4</v>
      </c>
      <c r="F73">
        <v>550008912</v>
      </c>
      <c r="G73" s="180">
        <v>42439</v>
      </c>
      <c r="H73" s="180">
        <v>45290</v>
      </c>
      <c r="I73">
        <v>30</v>
      </c>
      <c r="J73">
        <v>1</v>
      </c>
      <c r="K73">
        <v>0</v>
      </c>
      <c r="L73">
        <v>30</v>
      </c>
      <c r="M73">
        <v>2</v>
      </c>
      <c r="N73" s="170">
        <v>22490513</v>
      </c>
      <c r="O73" s="170">
        <v>24960000</v>
      </c>
      <c r="P73" s="178">
        <v>45249</v>
      </c>
      <c r="Q73" s="178">
        <v>1740</v>
      </c>
      <c r="R73" s="178">
        <v>44357</v>
      </c>
      <c r="S73">
        <v>1679</v>
      </c>
      <c r="T73">
        <v>0</v>
      </c>
      <c r="U73">
        <v>0</v>
      </c>
      <c r="W73">
        <v>0</v>
      </c>
      <c r="X73">
        <v>0</v>
      </c>
      <c r="Y73">
        <v>0</v>
      </c>
      <c r="AB73" s="180">
        <v>44253</v>
      </c>
      <c r="AC73">
        <v>1</v>
      </c>
      <c r="AD73" t="s">
        <v>1922</v>
      </c>
      <c r="AE73">
        <v>1</v>
      </c>
      <c r="AF73">
        <v>30</v>
      </c>
      <c r="AG73">
        <v>8</v>
      </c>
      <c r="AN73">
        <v>1</v>
      </c>
      <c r="AO73">
        <v>1</v>
      </c>
      <c r="AR73" s="178">
        <v>69431</v>
      </c>
      <c r="AS73" t="s">
        <v>1921</v>
      </c>
      <c r="AT73">
        <v>0</v>
      </c>
      <c r="AU73">
        <v>0</v>
      </c>
      <c r="AV73">
        <v>890480123</v>
      </c>
      <c r="AW73" t="s">
        <v>1920</v>
      </c>
      <c r="AX73">
        <v>5</v>
      </c>
      <c r="BC73">
        <v>2</v>
      </c>
      <c r="BD73">
        <v>7</v>
      </c>
      <c r="BE73">
        <v>2</v>
      </c>
    </row>
    <row r="74" spans="1:57" x14ac:dyDescent="0.25">
      <c r="A74" s="179">
        <f t="shared" si="1"/>
        <v>0</v>
      </c>
      <c r="B74" t="s">
        <v>1923</v>
      </c>
      <c r="C74">
        <v>4025137</v>
      </c>
      <c r="D74">
        <v>144105</v>
      </c>
      <c r="E74">
        <v>4</v>
      </c>
      <c r="F74">
        <v>550008913</v>
      </c>
      <c r="G74" s="180">
        <v>42439</v>
      </c>
      <c r="H74" s="180">
        <v>45290</v>
      </c>
      <c r="I74">
        <v>30</v>
      </c>
      <c r="J74">
        <v>1</v>
      </c>
      <c r="K74">
        <v>0</v>
      </c>
      <c r="L74">
        <v>30</v>
      </c>
      <c r="M74">
        <v>2</v>
      </c>
      <c r="N74" s="170">
        <v>22490513</v>
      </c>
      <c r="O74" s="170">
        <v>24960000</v>
      </c>
      <c r="P74" s="178">
        <v>23885</v>
      </c>
      <c r="Q74" s="178">
        <v>918</v>
      </c>
      <c r="R74" s="178">
        <v>23415</v>
      </c>
      <c r="S74">
        <v>899</v>
      </c>
      <c r="T74">
        <v>0</v>
      </c>
      <c r="U74">
        <v>0</v>
      </c>
      <c r="W74">
        <v>0</v>
      </c>
      <c r="X74">
        <v>0</v>
      </c>
      <c r="Y74">
        <v>0</v>
      </c>
      <c r="AB74" s="180">
        <v>44253</v>
      </c>
      <c r="AC74">
        <v>1</v>
      </c>
      <c r="AD74" t="s">
        <v>1922</v>
      </c>
      <c r="AE74">
        <v>1</v>
      </c>
      <c r="AF74">
        <v>30</v>
      </c>
      <c r="AG74">
        <v>5</v>
      </c>
      <c r="AN74">
        <v>1</v>
      </c>
      <c r="AO74">
        <v>1</v>
      </c>
      <c r="AR74" s="178">
        <v>36651</v>
      </c>
      <c r="AS74" t="s">
        <v>1921</v>
      </c>
      <c r="AT74">
        <v>0</v>
      </c>
      <c r="AU74">
        <v>0</v>
      </c>
      <c r="AV74">
        <v>890480123</v>
      </c>
      <c r="AW74" t="s">
        <v>1920</v>
      </c>
      <c r="AX74">
        <v>5</v>
      </c>
      <c r="BC74">
        <v>2</v>
      </c>
      <c r="BD74">
        <v>7</v>
      </c>
      <c r="BE74">
        <v>2</v>
      </c>
    </row>
    <row r="75" spans="1:57" x14ac:dyDescent="0.25">
      <c r="A75" s="179">
        <f t="shared" si="1"/>
        <v>0</v>
      </c>
      <c r="B75" t="s">
        <v>1923</v>
      </c>
      <c r="C75">
        <v>4025137</v>
      </c>
      <c r="D75">
        <v>144105</v>
      </c>
      <c r="E75">
        <v>4</v>
      </c>
      <c r="F75">
        <v>550009022</v>
      </c>
      <c r="G75" s="180">
        <v>42456</v>
      </c>
      <c r="H75" s="180">
        <v>45290</v>
      </c>
      <c r="I75">
        <v>0</v>
      </c>
      <c r="J75">
        <v>1</v>
      </c>
      <c r="K75">
        <v>0</v>
      </c>
      <c r="L75">
        <v>30</v>
      </c>
      <c r="M75">
        <v>2</v>
      </c>
      <c r="N75" s="170">
        <v>22490513</v>
      </c>
      <c r="O75" s="170">
        <v>24960000</v>
      </c>
      <c r="P75" s="178">
        <v>11278</v>
      </c>
      <c r="Q75" s="178">
        <v>434</v>
      </c>
      <c r="R75" s="178">
        <v>11055</v>
      </c>
      <c r="S75">
        <v>420</v>
      </c>
      <c r="T75">
        <v>0</v>
      </c>
      <c r="U75">
        <v>0</v>
      </c>
      <c r="W75">
        <v>0</v>
      </c>
      <c r="X75">
        <v>0</v>
      </c>
      <c r="Y75">
        <v>0</v>
      </c>
      <c r="AB75" s="180">
        <v>44253</v>
      </c>
      <c r="AC75">
        <v>1</v>
      </c>
      <c r="AD75" t="s">
        <v>1922</v>
      </c>
      <c r="AE75">
        <v>1</v>
      </c>
      <c r="AF75">
        <v>30</v>
      </c>
      <c r="AG75">
        <v>0</v>
      </c>
      <c r="AN75">
        <v>1</v>
      </c>
      <c r="AO75">
        <v>1</v>
      </c>
      <c r="AR75" s="178">
        <v>17304</v>
      </c>
      <c r="AS75" t="s">
        <v>1921</v>
      </c>
      <c r="AT75">
        <v>0</v>
      </c>
      <c r="AU75">
        <v>0</v>
      </c>
      <c r="AV75">
        <v>890480123</v>
      </c>
      <c r="AW75" t="s">
        <v>1920</v>
      </c>
      <c r="AX75">
        <v>5</v>
      </c>
      <c r="BC75">
        <v>2</v>
      </c>
      <c r="BD75">
        <v>7</v>
      </c>
      <c r="BE75">
        <v>2</v>
      </c>
    </row>
    <row r="76" spans="1:57" x14ac:dyDescent="0.25">
      <c r="A76" s="179">
        <f t="shared" si="1"/>
        <v>0</v>
      </c>
      <c r="B76" t="s">
        <v>1923</v>
      </c>
      <c r="C76">
        <v>4025137</v>
      </c>
      <c r="D76">
        <v>144105</v>
      </c>
      <c r="E76">
        <v>4</v>
      </c>
      <c r="F76">
        <v>550009233</v>
      </c>
      <c r="G76" s="180">
        <v>42465</v>
      </c>
      <c r="H76" s="180">
        <v>45290</v>
      </c>
      <c r="I76">
        <v>0</v>
      </c>
      <c r="J76">
        <v>1</v>
      </c>
      <c r="K76">
        <v>0</v>
      </c>
      <c r="L76">
        <v>30</v>
      </c>
      <c r="M76">
        <v>2</v>
      </c>
      <c r="N76" s="170">
        <v>22490513</v>
      </c>
      <c r="O76" s="170">
        <v>24960000</v>
      </c>
      <c r="P76" s="178">
        <v>22470</v>
      </c>
      <c r="Q76" s="178">
        <v>864</v>
      </c>
      <c r="R76" s="178">
        <v>22027</v>
      </c>
      <c r="S76">
        <v>839</v>
      </c>
      <c r="T76">
        <v>0</v>
      </c>
      <c r="U76">
        <v>0</v>
      </c>
      <c r="W76">
        <v>0</v>
      </c>
      <c r="X76">
        <v>0</v>
      </c>
      <c r="Y76">
        <v>0</v>
      </c>
      <c r="AB76" s="180">
        <v>44253</v>
      </c>
      <c r="AC76">
        <v>1</v>
      </c>
      <c r="AD76" t="s">
        <v>1922</v>
      </c>
      <c r="AE76">
        <v>1</v>
      </c>
      <c r="AF76">
        <v>30</v>
      </c>
      <c r="AG76">
        <v>0</v>
      </c>
      <c r="AN76">
        <v>1</v>
      </c>
      <c r="AO76">
        <v>1</v>
      </c>
      <c r="AR76" s="178">
        <v>34478</v>
      </c>
      <c r="AS76" t="s">
        <v>1921</v>
      </c>
      <c r="AT76">
        <v>0</v>
      </c>
      <c r="AU76">
        <v>0</v>
      </c>
      <c r="AV76">
        <v>890480123</v>
      </c>
      <c r="AW76" t="s">
        <v>1920</v>
      </c>
      <c r="AX76">
        <v>5</v>
      </c>
      <c r="BC76">
        <v>2</v>
      </c>
      <c r="BD76">
        <v>7</v>
      </c>
      <c r="BE76">
        <v>2</v>
      </c>
    </row>
    <row r="77" spans="1:57" x14ac:dyDescent="0.25">
      <c r="A77" s="179">
        <f t="shared" si="1"/>
        <v>0</v>
      </c>
      <c r="B77" t="s">
        <v>1923</v>
      </c>
      <c r="C77">
        <v>4025137</v>
      </c>
      <c r="D77">
        <v>144105</v>
      </c>
      <c r="E77">
        <v>4</v>
      </c>
      <c r="F77">
        <v>550009655</v>
      </c>
      <c r="G77" s="180">
        <v>42506</v>
      </c>
      <c r="H77" s="180">
        <v>45290</v>
      </c>
      <c r="I77">
        <v>30</v>
      </c>
      <c r="J77">
        <v>1</v>
      </c>
      <c r="K77">
        <v>0</v>
      </c>
      <c r="L77">
        <v>30</v>
      </c>
      <c r="M77">
        <v>2</v>
      </c>
      <c r="N77" s="170">
        <v>22490513</v>
      </c>
      <c r="O77" s="170">
        <v>24960000</v>
      </c>
      <c r="P77" s="178">
        <v>20937</v>
      </c>
      <c r="Q77" s="178">
        <v>805</v>
      </c>
      <c r="R77" s="178">
        <v>20524</v>
      </c>
      <c r="S77">
        <v>779</v>
      </c>
      <c r="T77">
        <v>0</v>
      </c>
      <c r="U77">
        <v>0</v>
      </c>
      <c r="W77">
        <v>0</v>
      </c>
      <c r="X77">
        <v>0</v>
      </c>
      <c r="Y77">
        <v>0</v>
      </c>
      <c r="AB77" s="180">
        <v>44253</v>
      </c>
      <c r="AC77">
        <v>1</v>
      </c>
      <c r="AD77" t="s">
        <v>1922</v>
      </c>
      <c r="AE77">
        <v>1</v>
      </c>
      <c r="AF77">
        <v>30</v>
      </c>
      <c r="AG77">
        <v>1</v>
      </c>
      <c r="AN77">
        <v>1</v>
      </c>
      <c r="AO77">
        <v>1</v>
      </c>
      <c r="AR77" s="178">
        <v>32126</v>
      </c>
      <c r="AS77" t="s">
        <v>1921</v>
      </c>
      <c r="AT77">
        <v>0</v>
      </c>
      <c r="AU77">
        <v>0</v>
      </c>
      <c r="AV77">
        <v>890480123</v>
      </c>
      <c r="AW77" t="s">
        <v>1920</v>
      </c>
      <c r="AX77">
        <v>5</v>
      </c>
      <c r="BC77">
        <v>2</v>
      </c>
      <c r="BD77">
        <v>7</v>
      </c>
      <c r="BE77">
        <v>2</v>
      </c>
    </row>
    <row r="78" spans="1:57" x14ac:dyDescent="0.25">
      <c r="A78" s="179">
        <f t="shared" si="1"/>
        <v>0</v>
      </c>
      <c r="B78" t="s">
        <v>1923</v>
      </c>
      <c r="C78">
        <v>4025137</v>
      </c>
      <c r="D78">
        <v>144105</v>
      </c>
      <c r="E78">
        <v>4</v>
      </c>
      <c r="F78">
        <v>550009656</v>
      </c>
      <c r="G78" s="180">
        <v>42506</v>
      </c>
      <c r="H78" s="180">
        <v>45290</v>
      </c>
      <c r="I78">
        <v>30</v>
      </c>
      <c r="J78">
        <v>1</v>
      </c>
      <c r="K78">
        <v>0</v>
      </c>
      <c r="L78">
        <v>30</v>
      </c>
      <c r="M78">
        <v>2</v>
      </c>
      <c r="N78" s="170">
        <v>22490513</v>
      </c>
      <c r="O78" s="170">
        <v>24960000</v>
      </c>
      <c r="P78" s="178">
        <v>9606</v>
      </c>
      <c r="Q78" s="178">
        <v>369</v>
      </c>
      <c r="R78" s="178">
        <v>9417</v>
      </c>
      <c r="S78">
        <v>360</v>
      </c>
      <c r="T78">
        <v>0</v>
      </c>
      <c r="U78">
        <v>0</v>
      </c>
      <c r="W78">
        <v>0</v>
      </c>
      <c r="X78">
        <v>0</v>
      </c>
      <c r="Y78">
        <v>0</v>
      </c>
      <c r="AB78" s="180">
        <v>44253</v>
      </c>
      <c r="AC78">
        <v>1</v>
      </c>
      <c r="AD78" t="s">
        <v>1922</v>
      </c>
      <c r="AE78">
        <v>1</v>
      </c>
      <c r="AF78">
        <v>30</v>
      </c>
      <c r="AG78">
        <v>1</v>
      </c>
      <c r="AN78">
        <v>1</v>
      </c>
      <c r="AO78">
        <v>1</v>
      </c>
      <c r="AR78" s="178">
        <v>14740</v>
      </c>
      <c r="AS78" t="s">
        <v>1921</v>
      </c>
      <c r="AT78">
        <v>0</v>
      </c>
      <c r="AU78">
        <v>0</v>
      </c>
      <c r="AV78">
        <v>890480123</v>
      </c>
      <c r="AW78" t="s">
        <v>1920</v>
      </c>
      <c r="AX78">
        <v>5</v>
      </c>
      <c r="BC78">
        <v>2</v>
      </c>
      <c r="BD78">
        <v>7</v>
      </c>
      <c r="BE78">
        <v>2</v>
      </c>
    </row>
    <row r="79" spans="1:57" x14ac:dyDescent="0.25">
      <c r="A79" s="179">
        <f t="shared" si="1"/>
        <v>0</v>
      </c>
      <c r="B79" t="s">
        <v>1923</v>
      </c>
      <c r="C79">
        <v>4025137</v>
      </c>
      <c r="D79">
        <v>144105</v>
      </c>
      <c r="E79">
        <v>4</v>
      </c>
      <c r="F79">
        <v>550010048</v>
      </c>
      <c r="G79" s="180">
        <v>42537</v>
      </c>
      <c r="H79" s="180">
        <v>45290</v>
      </c>
      <c r="I79">
        <v>0</v>
      </c>
      <c r="J79">
        <v>1</v>
      </c>
      <c r="K79">
        <v>0</v>
      </c>
      <c r="L79">
        <v>30</v>
      </c>
      <c r="M79">
        <v>2</v>
      </c>
      <c r="N79" s="170">
        <v>22490513</v>
      </c>
      <c r="O79" s="170">
        <v>24960000</v>
      </c>
      <c r="P79" s="178">
        <v>20984</v>
      </c>
      <c r="Q79" s="178">
        <v>807</v>
      </c>
      <c r="R79" s="178">
        <v>20570</v>
      </c>
      <c r="S79">
        <v>780</v>
      </c>
      <c r="T79">
        <v>0</v>
      </c>
      <c r="U79">
        <v>0</v>
      </c>
      <c r="W79">
        <v>0</v>
      </c>
      <c r="X79">
        <v>0</v>
      </c>
      <c r="Y79">
        <v>0</v>
      </c>
      <c r="AB79" s="180">
        <v>44253</v>
      </c>
      <c r="AC79">
        <v>1</v>
      </c>
      <c r="AD79" t="s">
        <v>1922</v>
      </c>
      <c r="AE79">
        <v>1</v>
      </c>
      <c r="AF79">
        <v>30</v>
      </c>
      <c r="AG79">
        <v>0</v>
      </c>
      <c r="AN79">
        <v>1</v>
      </c>
      <c r="AO79">
        <v>1</v>
      </c>
      <c r="AR79" s="178">
        <v>32198</v>
      </c>
      <c r="AS79" t="s">
        <v>1921</v>
      </c>
      <c r="AT79">
        <v>0</v>
      </c>
      <c r="AU79">
        <v>0</v>
      </c>
      <c r="AV79">
        <v>890480123</v>
      </c>
      <c r="AW79" t="s">
        <v>1920</v>
      </c>
      <c r="AX79">
        <v>5</v>
      </c>
      <c r="BC79">
        <v>2</v>
      </c>
      <c r="BD79">
        <v>7</v>
      </c>
      <c r="BE79">
        <v>2</v>
      </c>
    </row>
    <row r="80" spans="1:57" x14ac:dyDescent="0.25">
      <c r="A80" s="179">
        <f t="shared" si="1"/>
        <v>0</v>
      </c>
      <c r="B80" t="s">
        <v>1923</v>
      </c>
      <c r="C80">
        <v>4025137</v>
      </c>
      <c r="D80">
        <v>144105</v>
      </c>
      <c r="E80">
        <v>4</v>
      </c>
      <c r="F80">
        <v>550010049</v>
      </c>
      <c r="G80" s="180">
        <v>42537</v>
      </c>
      <c r="H80" s="180">
        <v>45290</v>
      </c>
      <c r="I80">
        <v>30</v>
      </c>
      <c r="J80">
        <v>1</v>
      </c>
      <c r="K80">
        <v>0</v>
      </c>
      <c r="L80">
        <v>30</v>
      </c>
      <c r="M80">
        <v>2</v>
      </c>
      <c r="N80" s="170">
        <v>22490513</v>
      </c>
      <c r="O80" s="170">
        <v>24960000</v>
      </c>
      <c r="P80" s="178">
        <v>10512</v>
      </c>
      <c r="Q80" s="178">
        <v>404</v>
      </c>
      <c r="R80" s="178">
        <v>10305</v>
      </c>
      <c r="S80">
        <v>391</v>
      </c>
      <c r="T80">
        <v>0</v>
      </c>
      <c r="U80">
        <v>0</v>
      </c>
      <c r="W80">
        <v>0</v>
      </c>
      <c r="X80">
        <v>0</v>
      </c>
      <c r="Y80">
        <v>0</v>
      </c>
      <c r="AB80" s="180">
        <v>44253</v>
      </c>
      <c r="AC80">
        <v>1</v>
      </c>
      <c r="AD80" t="s">
        <v>1922</v>
      </c>
      <c r="AE80">
        <v>1</v>
      </c>
      <c r="AF80">
        <v>30</v>
      </c>
      <c r="AG80">
        <v>4</v>
      </c>
      <c r="AN80">
        <v>1</v>
      </c>
      <c r="AO80">
        <v>1</v>
      </c>
      <c r="AR80" s="178">
        <v>16130</v>
      </c>
      <c r="AS80" t="s">
        <v>1921</v>
      </c>
      <c r="AT80">
        <v>0</v>
      </c>
      <c r="AU80">
        <v>0</v>
      </c>
      <c r="AV80">
        <v>890480123</v>
      </c>
      <c r="AW80" t="s">
        <v>1920</v>
      </c>
      <c r="AX80">
        <v>5</v>
      </c>
      <c r="BC80">
        <v>2</v>
      </c>
      <c r="BD80">
        <v>7</v>
      </c>
      <c r="BE80">
        <v>2</v>
      </c>
    </row>
    <row r="81" spans="1:57" x14ac:dyDescent="0.25">
      <c r="A81" s="179">
        <f t="shared" si="1"/>
        <v>0</v>
      </c>
      <c r="B81" t="s">
        <v>1923</v>
      </c>
      <c r="C81">
        <v>4025137</v>
      </c>
      <c r="D81">
        <v>144105</v>
      </c>
      <c r="E81">
        <v>4</v>
      </c>
      <c r="F81">
        <v>550010522</v>
      </c>
      <c r="G81" s="180">
        <v>42556</v>
      </c>
      <c r="H81" s="180">
        <v>45290</v>
      </c>
      <c r="I81">
        <v>30</v>
      </c>
      <c r="J81">
        <v>1</v>
      </c>
      <c r="K81">
        <v>0</v>
      </c>
      <c r="L81">
        <v>30</v>
      </c>
      <c r="M81">
        <v>2</v>
      </c>
      <c r="N81" s="170">
        <v>22490513</v>
      </c>
      <c r="O81" s="170">
        <v>24960000</v>
      </c>
      <c r="P81" s="178">
        <v>34638</v>
      </c>
      <c r="Q81" s="178">
        <v>1332</v>
      </c>
      <c r="R81" s="178">
        <v>33955</v>
      </c>
      <c r="S81">
        <v>1291</v>
      </c>
      <c r="T81">
        <v>0</v>
      </c>
      <c r="U81">
        <v>0</v>
      </c>
      <c r="W81">
        <v>0</v>
      </c>
      <c r="X81">
        <v>0</v>
      </c>
      <c r="Y81">
        <v>0</v>
      </c>
      <c r="AB81" s="180">
        <v>44253</v>
      </c>
      <c r="AC81">
        <v>1</v>
      </c>
      <c r="AD81" t="s">
        <v>1922</v>
      </c>
      <c r="AE81">
        <v>1</v>
      </c>
      <c r="AF81">
        <v>30</v>
      </c>
      <c r="AG81">
        <v>10</v>
      </c>
      <c r="AN81">
        <v>1</v>
      </c>
      <c r="AO81">
        <v>1</v>
      </c>
      <c r="AR81" s="178">
        <v>53149</v>
      </c>
      <c r="AS81" t="s">
        <v>1921</v>
      </c>
      <c r="AT81">
        <v>0</v>
      </c>
      <c r="AU81">
        <v>0</v>
      </c>
      <c r="AV81">
        <v>890480123</v>
      </c>
      <c r="AW81" t="s">
        <v>1920</v>
      </c>
      <c r="AX81">
        <v>5</v>
      </c>
      <c r="BC81">
        <v>2</v>
      </c>
      <c r="BD81">
        <v>7</v>
      </c>
      <c r="BE81">
        <v>2</v>
      </c>
    </row>
    <row r="82" spans="1:57" x14ac:dyDescent="0.25">
      <c r="A82" s="179">
        <f t="shared" si="1"/>
        <v>0</v>
      </c>
      <c r="B82" t="s">
        <v>1923</v>
      </c>
      <c r="C82">
        <v>4025137</v>
      </c>
      <c r="D82">
        <v>144105</v>
      </c>
      <c r="E82">
        <v>4</v>
      </c>
      <c r="F82">
        <v>550011178</v>
      </c>
      <c r="G82" s="180">
        <v>42598</v>
      </c>
      <c r="H82" s="180">
        <v>45290</v>
      </c>
      <c r="I82">
        <v>0</v>
      </c>
      <c r="J82">
        <v>1</v>
      </c>
      <c r="K82">
        <v>0</v>
      </c>
      <c r="L82">
        <v>30</v>
      </c>
      <c r="M82">
        <v>2</v>
      </c>
      <c r="N82" s="170">
        <v>22490513</v>
      </c>
      <c r="O82" s="170">
        <v>24960000</v>
      </c>
      <c r="P82" s="178">
        <v>22258</v>
      </c>
      <c r="Q82" s="178">
        <v>856</v>
      </c>
      <c r="R82" s="178">
        <v>21819</v>
      </c>
      <c r="S82">
        <v>839</v>
      </c>
      <c r="T82">
        <v>0</v>
      </c>
      <c r="U82">
        <v>0</v>
      </c>
      <c r="W82">
        <v>0</v>
      </c>
      <c r="X82">
        <v>0</v>
      </c>
      <c r="Y82">
        <v>0</v>
      </c>
      <c r="AB82" s="180">
        <v>44253</v>
      </c>
      <c r="AC82">
        <v>1</v>
      </c>
      <c r="AD82" t="s">
        <v>1922</v>
      </c>
      <c r="AE82">
        <v>1</v>
      </c>
      <c r="AF82">
        <v>30</v>
      </c>
      <c r="AG82">
        <v>0</v>
      </c>
      <c r="AN82">
        <v>1</v>
      </c>
      <c r="AO82">
        <v>1</v>
      </c>
      <c r="AR82" s="178">
        <v>34153</v>
      </c>
      <c r="AS82" t="s">
        <v>1921</v>
      </c>
      <c r="AT82">
        <v>0</v>
      </c>
      <c r="AU82">
        <v>0</v>
      </c>
      <c r="AV82">
        <v>890480123</v>
      </c>
      <c r="AW82" t="s">
        <v>1920</v>
      </c>
      <c r="AX82">
        <v>5</v>
      </c>
      <c r="BC82">
        <v>2</v>
      </c>
      <c r="BD82">
        <v>7</v>
      </c>
      <c r="BE82">
        <v>2</v>
      </c>
    </row>
    <row r="83" spans="1:57" x14ac:dyDescent="0.25">
      <c r="A83" s="179">
        <f t="shared" si="1"/>
        <v>0</v>
      </c>
      <c r="B83" t="s">
        <v>1923</v>
      </c>
      <c r="C83">
        <v>4025137</v>
      </c>
      <c r="D83">
        <v>144105</v>
      </c>
      <c r="E83">
        <v>4</v>
      </c>
      <c r="F83">
        <v>550013679</v>
      </c>
      <c r="G83" s="180">
        <v>42760</v>
      </c>
      <c r="H83" s="180">
        <v>45290</v>
      </c>
      <c r="I83">
        <v>0</v>
      </c>
      <c r="J83">
        <v>1</v>
      </c>
      <c r="K83">
        <v>0</v>
      </c>
      <c r="L83">
        <v>30</v>
      </c>
      <c r="M83">
        <v>2</v>
      </c>
      <c r="N83" s="170">
        <v>22490513</v>
      </c>
      <c r="O83" s="170">
        <v>24960000</v>
      </c>
      <c r="P83" s="178">
        <v>173729</v>
      </c>
      <c r="Q83" s="178">
        <v>6679</v>
      </c>
      <c r="R83" s="178">
        <v>163267</v>
      </c>
      <c r="S83">
        <v>0</v>
      </c>
      <c r="T83">
        <v>0</v>
      </c>
      <c r="U83">
        <v>0</v>
      </c>
      <c r="W83">
        <v>0</v>
      </c>
      <c r="X83">
        <v>0</v>
      </c>
      <c r="Y83">
        <v>0</v>
      </c>
      <c r="AB83" s="180">
        <v>44285</v>
      </c>
      <c r="AC83">
        <v>1</v>
      </c>
      <c r="AD83" t="s">
        <v>1922</v>
      </c>
      <c r="AE83">
        <v>1</v>
      </c>
      <c r="AF83">
        <v>30</v>
      </c>
      <c r="AG83">
        <v>0</v>
      </c>
      <c r="AN83">
        <v>1</v>
      </c>
      <c r="AO83">
        <v>1</v>
      </c>
      <c r="AR83" s="178">
        <v>255557</v>
      </c>
      <c r="AS83" t="s">
        <v>1921</v>
      </c>
      <c r="AT83">
        <v>0</v>
      </c>
      <c r="AU83">
        <v>0</v>
      </c>
      <c r="AV83">
        <v>890480123</v>
      </c>
      <c r="AW83" t="s">
        <v>1920</v>
      </c>
      <c r="AX83">
        <v>5</v>
      </c>
      <c r="BC83">
        <v>2</v>
      </c>
      <c r="BD83">
        <v>7</v>
      </c>
      <c r="BE83">
        <v>2</v>
      </c>
    </row>
    <row r="84" spans="1:57" x14ac:dyDescent="0.25">
      <c r="A84" s="179">
        <f t="shared" si="1"/>
        <v>0</v>
      </c>
      <c r="B84" t="s">
        <v>1923</v>
      </c>
      <c r="C84">
        <v>4025137</v>
      </c>
      <c r="D84">
        <v>144105</v>
      </c>
      <c r="E84">
        <v>4</v>
      </c>
      <c r="F84">
        <v>550013714</v>
      </c>
      <c r="G84" s="180">
        <v>42765</v>
      </c>
      <c r="H84" s="180">
        <v>45290</v>
      </c>
      <c r="I84">
        <v>0</v>
      </c>
      <c r="J84">
        <v>1</v>
      </c>
      <c r="K84">
        <v>0</v>
      </c>
      <c r="L84">
        <v>30</v>
      </c>
      <c r="M84">
        <v>2</v>
      </c>
      <c r="N84" s="170">
        <v>22490513</v>
      </c>
      <c r="O84" s="170">
        <v>24960000</v>
      </c>
      <c r="P84" s="178">
        <v>80591</v>
      </c>
      <c r="Q84" s="178">
        <v>3098</v>
      </c>
      <c r="R84" s="178">
        <v>75738</v>
      </c>
      <c r="S84">
        <v>0</v>
      </c>
      <c r="T84">
        <v>0</v>
      </c>
      <c r="U84">
        <v>0</v>
      </c>
      <c r="W84">
        <v>0</v>
      </c>
      <c r="X84">
        <v>0</v>
      </c>
      <c r="Y84">
        <v>0</v>
      </c>
      <c r="AB84" s="180">
        <v>44285</v>
      </c>
      <c r="AC84">
        <v>1</v>
      </c>
      <c r="AD84" t="s">
        <v>1922</v>
      </c>
      <c r="AE84">
        <v>1</v>
      </c>
      <c r="AF84">
        <v>30</v>
      </c>
      <c r="AG84">
        <v>0</v>
      </c>
      <c r="AN84">
        <v>1</v>
      </c>
      <c r="AO84">
        <v>1</v>
      </c>
      <c r="AR84" s="178">
        <v>118550</v>
      </c>
      <c r="AS84" t="s">
        <v>1921</v>
      </c>
      <c r="AT84">
        <v>0</v>
      </c>
      <c r="AU84">
        <v>0</v>
      </c>
      <c r="AV84">
        <v>890480123</v>
      </c>
      <c r="AW84" t="s">
        <v>1920</v>
      </c>
      <c r="AX84">
        <v>5</v>
      </c>
      <c r="BC84">
        <v>2</v>
      </c>
      <c r="BD84">
        <v>7</v>
      </c>
      <c r="BE84">
        <v>2</v>
      </c>
    </row>
    <row r="85" spans="1:57" x14ac:dyDescent="0.25">
      <c r="A85" s="179">
        <f t="shared" si="1"/>
        <v>0</v>
      </c>
      <c r="B85" t="s">
        <v>1923</v>
      </c>
      <c r="C85">
        <v>4025137</v>
      </c>
      <c r="D85">
        <v>144105</v>
      </c>
      <c r="E85">
        <v>4</v>
      </c>
      <c r="F85">
        <v>550013865</v>
      </c>
      <c r="G85" s="180">
        <v>42767</v>
      </c>
      <c r="H85" s="180">
        <v>45290</v>
      </c>
      <c r="I85">
        <v>0</v>
      </c>
      <c r="J85">
        <v>1</v>
      </c>
      <c r="K85">
        <v>0</v>
      </c>
      <c r="L85">
        <v>30</v>
      </c>
      <c r="M85">
        <v>2</v>
      </c>
      <c r="N85" s="170">
        <v>22490513</v>
      </c>
      <c r="O85" s="170">
        <v>24960000</v>
      </c>
      <c r="P85" s="178">
        <v>60588</v>
      </c>
      <c r="Q85" s="178">
        <v>2329</v>
      </c>
      <c r="R85" s="178">
        <v>56940</v>
      </c>
      <c r="S85">
        <v>0</v>
      </c>
      <c r="T85">
        <v>0</v>
      </c>
      <c r="U85">
        <v>0</v>
      </c>
      <c r="W85">
        <v>0</v>
      </c>
      <c r="X85">
        <v>0</v>
      </c>
      <c r="Y85">
        <v>0</v>
      </c>
      <c r="AB85" s="180">
        <v>44285</v>
      </c>
      <c r="AC85">
        <v>1</v>
      </c>
      <c r="AD85" t="s">
        <v>1922</v>
      </c>
      <c r="AE85">
        <v>1</v>
      </c>
      <c r="AF85">
        <v>30</v>
      </c>
      <c r="AG85">
        <v>0</v>
      </c>
      <c r="AN85">
        <v>1</v>
      </c>
      <c r="AO85">
        <v>1</v>
      </c>
      <c r="AR85" s="178">
        <v>89126</v>
      </c>
      <c r="AS85" t="s">
        <v>1921</v>
      </c>
      <c r="AT85">
        <v>0</v>
      </c>
      <c r="AU85">
        <v>0</v>
      </c>
      <c r="AV85">
        <v>890480123</v>
      </c>
      <c r="AW85" t="s">
        <v>1920</v>
      </c>
      <c r="AX85">
        <v>5</v>
      </c>
      <c r="BC85">
        <v>2</v>
      </c>
      <c r="BD85">
        <v>7</v>
      </c>
      <c r="BE85">
        <v>2</v>
      </c>
    </row>
    <row r="86" spans="1:57" x14ac:dyDescent="0.25">
      <c r="A86" s="179">
        <f t="shared" si="1"/>
        <v>0</v>
      </c>
      <c r="B86" t="s">
        <v>1923</v>
      </c>
      <c r="C86">
        <v>4025137</v>
      </c>
      <c r="D86">
        <v>144105</v>
      </c>
      <c r="E86">
        <v>4</v>
      </c>
      <c r="F86">
        <v>550014318</v>
      </c>
      <c r="G86" s="180">
        <v>42800</v>
      </c>
      <c r="H86" s="180">
        <v>45290</v>
      </c>
      <c r="I86">
        <v>30</v>
      </c>
      <c r="J86">
        <v>1</v>
      </c>
      <c r="K86">
        <v>0</v>
      </c>
      <c r="L86">
        <v>30</v>
      </c>
      <c r="M86">
        <v>2</v>
      </c>
      <c r="N86" s="170">
        <v>22490513</v>
      </c>
      <c r="O86" s="170">
        <v>24960000</v>
      </c>
      <c r="P86" s="178">
        <v>27705</v>
      </c>
      <c r="Q86" s="178">
        <v>1065</v>
      </c>
      <c r="R86" s="178">
        <v>27159</v>
      </c>
      <c r="S86">
        <v>1050</v>
      </c>
      <c r="T86">
        <v>0</v>
      </c>
      <c r="U86">
        <v>0</v>
      </c>
      <c r="W86">
        <v>0</v>
      </c>
      <c r="X86">
        <v>0</v>
      </c>
      <c r="Y86">
        <v>0</v>
      </c>
      <c r="AB86" s="180">
        <v>44253</v>
      </c>
      <c r="AC86">
        <v>1</v>
      </c>
      <c r="AD86" t="s">
        <v>1922</v>
      </c>
      <c r="AE86">
        <v>1</v>
      </c>
      <c r="AF86">
        <v>30</v>
      </c>
      <c r="AG86">
        <v>3</v>
      </c>
      <c r="AN86">
        <v>1</v>
      </c>
      <c r="AO86">
        <v>1</v>
      </c>
      <c r="AR86" s="178">
        <v>42511</v>
      </c>
      <c r="AS86" t="s">
        <v>1921</v>
      </c>
      <c r="AT86">
        <v>0</v>
      </c>
      <c r="AU86">
        <v>0</v>
      </c>
      <c r="AV86">
        <v>890480123</v>
      </c>
      <c r="AW86" t="s">
        <v>1920</v>
      </c>
      <c r="AX86">
        <v>5</v>
      </c>
      <c r="BC86">
        <v>2</v>
      </c>
      <c r="BD86">
        <v>7</v>
      </c>
      <c r="BE86">
        <v>2</v>
      </c>
    </row>
    <row r="87" spans="1:57" x14ac:dyDescent="0.25">
      <c r="A87" s="179">
        <f t="shared" si="1"/>
        <v>0</v>
      </c>
      <c r="B87" t="s">
        <v>1923</v>
      </c>
      <c r="C87">
        <v>4025137</v>
      </c>
      <c r="D87">
        <v>144105</v>
      </c>
      <c r="E87">
        <v>4</v>
      </c>
      <c r="F87">
        <v>550014320</v>
      </c>
      <c r="G87" s="180">
        <v>42800</v>
      </c>
      <c r="H87" s="180">
        <v>45290</v>
      </c>
      <c r="I87">
        <v>30</v>
      </c>
      <c r="J87">
        <v>1</v>
      </c>
      <c r="K87">
        <v>0</v>
      </c>
      <c r="L87">
        <v>30</v>
      </c>
      <c r="M87">
        <v>2</v>
      </c>
      <c r="N87" s="170">
        <v>22490513</v>
      </c>
      <c r="O87" s="170">
        <v>24960000</v>
      </c>
      <c r="P87" s="178">
        <v>13832</v>
      </c>
      <c r="Q87" s="178">
        <v>532</v>
      </c>
      <c r="R87" s="178">
        <v>13559</v>
      </c>
      <c r="S87">
        <v>511</v>
      </c>
      <c r="T87">
        <v>0</v>
      </c>
      <c r="U87">
        <v>0</v>
      </c>
      <c r="W87">
        <v>0</v>
      </c>
      <c r="X87">
        <v>0</v>
      </c>
      <c r="Y87">
        <v>0</v>
      </c>
      <c r="AB87" s="180">
        <v>44253</v>
      </c>
      <c r="AC87">
        <v>1</v>
      </c>
      <c r="AD87" t="s">
        <v>1922</v>
      </c>
      <c r="AE87">
        <v>1</v>
      </c>
      <c r="AF87">
        <v>30</v>
      </c>
      <c r="AG87">
        <v>7</v>
      </c>
      <c r="AN87">
        <v>1</v>
      </c>
      <c r="AO87">
        <v>1</v>
      </c>
      <c r="AR87" s="178">
        <v>21224</v>
      </c>
      <c r="AS87" t="s">
        <v>1921</v>
      </c>
      <c r="AT87">
        <v>0</v>
      </c>
      <c r="AU87">
        <v>0</v>
      </c>
      <c r="AV87">
        <v>890480123</v>
      </c>
      <c r="AW87" t="s">
        <v>1920</v>
      </c>
      <c r="AX87">
        <v>5</v>
      </c>
      <c r="BC87">
        <v>2</v>
      </c>
      <c r="BD87">
        <v>7</v>
      </c>
      <c r="BE87">
        <v>2</v>
      </c>
    </row>
    <row r="88" spans="1:57" x14ac:dyDescent="0.25">
      <c r="A88" s="179">
        <f t="shared" si="1"/>
        <v>0</v>
      </c>
      <c r="B88" t="s">
        <v>1923</v>
      </c>
      <c r="C88">
        <v>4025137</v>
      </c>
      <c r="D88">
        <v>144105</v>
      </c>
      <c r="E88">
        <v>4</v>
      </c>
      <c r="F88">
        <v>550014321</v>
      </c>
      <c r="G88" s="180">
        <v>42800</v>
      </c>
      <c r="H88" s="180">
        <v>45290</v>
      </c>
      <c r="I88">
        <v>30</v>
      </c>
      <c r="J88">
        <v>1</v>
      </c>
      <c r="K88">
        <v>0</v>
      </c>
      <c r="L88">
        <v>30</v>
      </c>
      <c r="M88">
        <v>2</v>
      </c>
      <c r="N88" s="170">
        <v>22490513</v>
      </c>
      <c r="O88" s="170">
        <v>24960000</v>
      </c>
      <c r="P88" s="178">
        <v>5506</v>
      </c>
      <c r="Q88" s="178">
        <v>212</v>
      </c>
      <c r="R88" s="178">
        <v>5397</v>
      </c>
      <c r="S88">
        <v>211</v>
      </c>
      <c r="T88">
        <v>0</v>
      </c>
      <c r="U88">
        <v>0</v>
      </c>
      <c r="W88">
        <v>0</v>
      </c>
      <c r="X88">
        <v>0</v>
      </c>
      <c r="Y88">
        <v>0</v>
      </c>
      <c r="AB88" s="180">
        <v>44253</v>
      </c>
      <c r="AC88">
        <v>1</v>
      </c>
      <c r="AD88" t="s">
        <v>1922</v>
      </c>
      <c r="AE88">
        <v>1</v>
      </c>
      <c r="AF88">
        <v>30</v>
      </c>
      <c r="AG88">
        <v>13</v>
      </c>
      <c r="AN88">
        <v>1</v>
      </c>
      <c r="AO88">
        <v>1</v>
      </c>
      <c r="AR88" s="178">
        <v>8448</v>
      </c>
      <c r="AS88" t="s">
        <v>1921</v>
      </c>
      <c r="AT88">
        <v>0</v>
      </c>
      <c r="AU88">
        <v>0</v>
      </c>
      <c r="AV88">
        <v>890480123</v>
      </c>
      <c r="AW88" t="s">
        <v>1920</v>
      </c>
      <c r="AX88">
        <v>5</v>
      </c>
      <c r="BC88">
        <v>2</v>
      </c>
      <c r="BD88">
        <v>7</v>
      </c>
      <c r="BE88">
        <v>2</v>
      </c>
    </row>
    <row r="89" spans="1:57" x14ac:dyDescent="0.25">
      <c r="A89" s="179">
        <f t="shared" si="1"/>
        <v>0</v>
      </c>
      <c r="B89" t="s">
        <v>1923</v>
      </c>
      <c r="C89">
        <v>4025137</v>
      </c>
      <c r="D89">
        <v>144105</v>
      </c>
      <c r="E89">
        <v>4</v>
      </c>
      <c r="F89">
        <v>550015224</v>
      </c>
      <c r="G89" s="180">
        <v>42872</v>
      </c>
      <c r="H89" s="180">
        <v>45290</v>
      </c>
      <c r="I89">
        <v>30</v>
      </c>
      <c r="J89">
        <v>1</v>
      </c>
      <c r="K89">
        <v>0</v>
      </c>
      <c r="L89">
        <v>30</v>
      </c>
      <c r="M89">
        <v>2</v>
      </c>
      <c r="N89" s="170">
        <v>22490513</v>
      </c>
      <c r="O89" s="170">
        <v>24960000</v>
      </c>
      <c r="P89" s="178">
        <v>29327</v>
      </c>
      <c r="Q89" s="178">
        <v>1127</v>
      </c>
      <c r="R89" s="178">
        <v>28750</v>
      </c>
      <c r="S89">
        <v>1110</v>
      </c>
      <c r="T89">
        <v>0</v>
      </c>
      <c r="U89">
        <v>0</v>
      </c>
      <c r="W89">
        <v>0</v>
      </c>
      <c r="X89">
        <v>0</v>
      </c>
      <c r="Y89">
        <v>0</v>
      </c>
      <c r="AB89" s="180">
        <v>44253</v>
      </c>
      <c r="AC89">
        <v>1</v>
      </c>
      <c r="AD89" t="s">
        <v>1922</v>
      </c>
      <c r="AE89">
        <v>1</v>
      </c>
      <c r="AF89">
        <v>30</v>
      </c>
      <c r="AG89">
        <v>7</v>
      </c>
      <c r="AN89">
        <v>1</v>
      </c>
      <c r="AO89">
        <v>1</v>
      </c>
      <c r="AR89" s="178">
        <v>45001</v>
      </c>
      <c r="AS89" t="s">
        <v>1921</v>
      </c>
      <c r="AT89">
        <v>0</v>
      </c>
      <c r="AU89">
        <v>0</v>
      </c>
      <c r="AV89">
        <v>890480123</v>
      </c>
      <c r="AW89" t="s">
        <v>1920</v>
      </c>
      <c r="AX89">
        <v>5</v>
      </c>
      <c r="BC89">
        <v>2</v>
      </c>
      <c r="BD89">
        <v>7</v>
      </c>
      <c r="BE89">
        <v>2</v>
      </c>
    </row>
    <row r="90" spans="1:57" x14ac:dyDescent="0.25">
      <c r="A90" s="179">
        <f t="shared" si="1"/>
        <v>0</v>
      </c>
      <c r="B90" t="s">
        <v>1923</v>
      </c>
      <c r="C90">
        <v>4025137</v>
      </c>
      <c r="D90">
        <v>144105</v>
      </c>
      <c r="E90">
        <v>4</v>
      </c>
      <c r="F90">
        <v>550015225</v>
      </c>
      <c r="G90" s="180">
        <v>42872</v>
      </c>
      <c r="H90" s="180">
        <v>45290</v>
      </c>
      <c r="I90">
        <v>0</v>
      </c>
      <c r="J90">
        <v>1</v>
      </c>
      <c r="K90">
        <v>0</v>
      </c>
      <c r="L90">
        <v>30</v>
      </c>
      <c r="M90">
        <v>2</v>
      </c>
      <c r="N90" s="170">
        <v>22490513</v>
      </c>
      <c r="O90" s="170">
        <v>24960000</v>
      </c>
      <c r="P90" s="178">
        <v>58484</v>
      </c>
      <c r="Q90" s="178">
        <v>2248</v>
      </c>
      <c r="R90" s="178">
        <v>54964</v>
      </c>
      <c r="S90">
        <v>0</v>
      </c>
      <c r="T90">
        <v>0</v>
      </c>
      <c r="U90">
        <v>0</v>
      </c>
      <c r="W90">
        <v>0</v>
      </c>
      <c r="X90">
        <v>0</v>
      </c>
      <c r="Y90">
        <v>0</v>
      </c>
      <c r="AB90" s="180">
        <v>44285</v>
      </c>
      <c r="AC90">
        <v>1</v>
      </c>
      <c r="AD90" t="s">
        <v>1922</v>
      </c>
      <c r="AE90">
        <v>1</v>
      </c>
      <c r="AF90">
        <v>30</v>
      </c>
      <c r="AG90">
        <v>0</v>
      </c>
      <c r="AN90">
        <v>1</v>
      </c>
      <c r="AO90">
        <v>1</v>
      </c>
      <c r="AR90" s="178">
        <v>86033</v>
      </c>
      <c r="AS90" t="s">
        <v>1921</v>
      </c>
      <c r="AT90">
        <v>0</v>
      </c>
      <c r="AU90">
        <v>0</v>
      </c>
      <c r="AV90">
        <v>890480123</v>
      </c>
      <c r="AW90" t="s">
        <v>1920</v>
      </c>
      <c r="AX90">
        <v>5</v>
      </c>
      <c r="BC90">
        <v>2</v>
      </c>
      <c r="BD90">
        <v>7</v>
      </c>
      <c r="BE90">
        <v>2</v>
      </c>
    </row>
    <row r="91" spans="1:57" x14ac:dyDescent="0.25">
      <c r="A91" s="179">
        <f t="shared" si="1"/>
        <v>0</v>
      </c>
      <c r="B91" t="s">
        <v>1923</v>
      </c>
      <c r="C91">
        <v>4025137</v>
      </c>
      <c r="D91">
        <v>144105</v>
      </c>
      <c r="E91">
        <v>4</v>
      </c>
      <c r="F91">
        <v>550015661</v>
      </c>
      <c r="G91" s="180">
        <v>42900</v>
      </c>
      <c r="H91" s="180">
        <v>45290</v>
      </c>
      <c r="I91">
        <v>30</v>
      </c>
      <c r="J91">
        <v>1</v>
      </c>
      <c r="K91">
        <v>0</v>
      </c>
      <c r="L91">
        <v>30</v>
      </c>
      <c r="M91">
        <v>2</v>
      </c>
      <c r="N91" s="170">
        <v>22490513</v>
      </c>
      <c r="O91" s="170">
        <v>24960000</v>
      </c>
      <c r="P91" s="178">
        <v>50268</v>
      </c>
      <c r="Q91" s="178">
        <v>1933</v>
      </c>
      <c r="R91" s="178">
        <v>49277</v>
      </c>
      <c r="S91">
        <v>1859</v>
      </c>
      <c r="T91">
        <v>0</v>
      </c>
      <c r="U91">
        <v>0</v>
      </c>
      <c r="W91">
        <v>0</v>
      </c>
      <c r="X91">
        <v>0</v>
      </c>
      <c r="Y91">
        <v>0</v>
      </c>
      <c r="AB91" s="180">
        <v>44253</v>
      </c>
      <c r="AC91">
        <v>1</v>
      </c>
      <c r="AD91" t="s">
        <v>1922</v>
      </c>
      <c r="AE91">
        <v>1</v>
      </c>
      <c r="AF91">
        <v>30</v>
      </c>
      <c r="AG91">
        <v>11</v>
      </c>
      <c r="AN91">
        <v>1</v>
      </c>
      <c r="AO91">
        <v>1</v>
      </c>
      <c r="AR91" s="178">
        <v>77132</v>
      </c>
      <c r="AS91" t="s">
        <v>1921</v>
      </c>
      <c r="AT91">
        <v>0</v>
      </c>
      <c r="AU91">
        <v>0</v>
      </c>
      <c r="AV91">
        <v>890480123</v>
      </c>
      <c r="AW91" t="s">
        <v>1920</v>
      </c>
      <c r="AX91">
        <v>5</v>
      </c>
      <c r="BC91">
        <v>2</v>
      </c>
      <c r="BD91">
        <v>7</v>
      </c>
      <c r="BE91">
        <v>2</v>
      </c>
    </row>
    <row r="92" spans="1:57" x14ac:dyDescent="0.25">
      <c r="A92" s="179">
        <f t="shared" si="1"/>
        <v>0</v>
      </c>
      <c r="B92" t="s">
        <v>1923</v>
      </c>
      <c r="C92">
        <v>4025137</v>
      </c>
      <c r="D92">
        <v>144105</v>
      </c>
      <c r="E92">
        <v>4</v>
      </c>
      <c r="F92">
        <v>550016053</v>
      </c>
      <c r="G92" s="180">
        <v>42930</v>
      </c>
      <c r="H92" s="180">
        <v>45290</v>
      </c>
      <c r="I92">
        <v>0</v>
      </c>
      <c r="J92">
        <v>1</v>
      </c>
      <c r="K92">
        <v>0</v>
      </c>
      <c r="L92">
        <v>30</v>
      </c>
      <c r="M92">
        <v>2</v>
      </c>
      <c r="N92" s="170">
        <v>22490513</v>
      </c>
      <c r="O92" s="170">
        <v>24960000</v>
      </c>
      <c r="P92" s="178">
        <v>50488</v>
      </c>
      <c r="Q92" s="178">
        <v>1941</v>
      </c>
      <c r="R92" s="178">
        <v>48330</v>
      </c>
      <c r="S92">
        <v>0</v>
      </c>
      <c r="T92">
        <v>0</v>
      </c>
      <c r="U92">
        <v>0</v>
      </c>
      <c r="W92">
        <v>0</v>
      </c>
      <c r="X92">
        <v>0</v>
      </c>
      <c r="Y92">
        <v>0</v>
      </c>
      <c r="AB92" s="180">
        <v>44285</v>
      </c>
      <c r="AC92">
        <v>1</v>
      </c>
      <c r="AD92" t="s">
        <v>1922</v>
      </c>
      <c r="AE92">
        <v>1</v>
      </c>
      <c r="AF92">
        <v>30</v>
      </c>
      <c r="AG92">
        <v>0</v>
      </c>
      <c r="AN92">
        <v>1</v>
      </c>
      <c r="AO92">
        <v>1</v>
      </c>
      <c r="AR92" s="178">
        <v>75650</v>
      </c>
      <c r="AS92" t="s">
        <v>1921</v>
      </c>
      <c r="AT92">
        <v>0</v>
      </c>
      <c r="AU92">
        <v>0</v>
      </c>
      <c r="AV92">
        <v>890480123</v>
      </c>
      <c r="AW92" t="s">
        <v>1920</v>
      </c>
      <c r="AX92">
        <v>5</v>
      </c>
      <c r="BC92">
        <v>2</v>
      </c>
      <c r="BD92">
        <v>7</v>
      </c>
      <c r="BE92">
        <v>2</v>
      </c>
    </row>
    <row r="93" spans="1:57" x14ac:dyDescent="0.25">
      <c r="A93" s="179">
        <f t="shared" si="1"/>
        <v>0</v>
      </c>
      <c r="B93" t="s">
        <v>1923</v>
      </c>
      <c r="C93">
        <v>4025137</v>
      </c>
      <c r="D93">
        <v>144105</v>
      </c>
      <c r="E93">
        <v>4</v>
      </c>
      <c r="F93">
        <v>550016222</v>
      </c>
      <c r="G93" s="180">
        <v>42947</v>
      </c>
      <c r="H93" s="180">
        <v>45290</v>
      </c>
      <c r="I93">
        <v>0</v>
      </c>
      <c r="J93">
        <v>1</v>
      </c>
      <c r="K93">
        <v>0</v>
      </c>
      <c r="L93">
        <v>30</v>
      </c>
      <c r="M93">
        <v>2</v>
      </c>
      <c r="N93" s="170">
        <v>22490513</v>
      </c>
      <c r="O93" s="170">
        <v>24960000</v>
      </c>
      <c r="P93" s="178">
        <v>53796</v>
      </c>
      <c r="Q93" s="178">
        <v>2068</v>
      </c>
      <c r="R93" s="178">
        <v>50556</v>
      </c>
      <c r="S93">
        <v>0</v>
      </c>
      <c r="T93">
        <v>0</v>
      </c>
      <c r="U93">
        <v>0</v>
      </c>
      <c r="W93">
        <v>0</v>
      </c>
      <c r="X93">
        <v>0</v>
      </c>
      <c r="Y93">
        <v>0</v>
      </c>
      <c r="AB93" s="180">
        <v>44285</v>
      </c>
      <c r="AC93">
        <v>1</v>
      </c>
      <c r="AD93" t="s">
        <v>1922</v>
      </c>
      <c r="AE93">
        <v>1</v>
      </c>
      <c r="AF93">
        <v>30</v>
      </c>
      <c r="AG93">
        <v>0</v>
      </c>
      <c r="AN93">
        <v>1</v>
      </c>
      <c r="AO93">
        <v>1</v>
      </c>
      <c r="AR93" s="178">
        <v>79134</v>
      </c>
      <c r="AS93" t="s">
        <v>1921</v>
      </c>
      <c r="AT93">
        <v>0</v>
      </c>
      <c r="AU93">
        <v>0</v>
      </c>
      <c r="AV93">
        <v>890480123</v>
      </c>
      <c r="AW93" t="s">
        <v>1920</v>
      </c>
      <c r="AX93">
        <v>5</v>
      </c>
      <c r="BC93">
        <v>2</v>
      </c>
      <c r="BD93">
        <v>7</v>
      </c>
      <c r="BE93">
        <v>2</v>
      </c>
    </row>
    <row r="94" spans="1:57" x14ac:dyDescent="0.25">
      <c r="A94" s="179">
        <f t="shared" si="1"/>
        <v>0</v>
      </c>
      <c r="B94" t="s">
        <v>1923</v>
      </c>
      <c r="C94">
        <v>4025137</v>
      </c>
      <c r="D94">
        <v>144105</v>
      </c>
      <c r="E94">
        <v>4</v>
      </c>
      <c r="F94">
        <v>550016744</v>
      </c>
      <c r="G94" s="180">
        <v>42979</v>
      </c>
      <c r="H94" s="180">
        <v>45290</v>
      </c>
      <c r="I94">
        <v>30</v>
      </c>
      <c r="J94">
        <v>1</v>
      </c>
      <c r="K94">
        <v>0</v>
      </c>
      <c r="L94">
        <v>30</v>
      </c>
      <c r="M94">
        <v>2</v>
      </c>
      <c r="N94" s="170">
        <v>22490513</v>
      </c>
      <c r="O94" s="170">
        <v>24960000</v>
      </c>
      <c r="P94" s="178">
        <v>39299</v>
      </c>
      <c r="Q94" s="178">
        <v>1511</v>
      </c>
      <c r="R94" s="178">
        <v>38525</v>
      </c>
      <c r="S94">
        <v>1470</v>
      </c>
      <c r="T94">
        <v>0</v>
      </c>
      <c r="U94">
        <v>0</v>
      </c>
      <c r="W94">
        <v>0</v>
      </c>
      <c r="X94">
        <v>0</v>
      </c>
      <c r="Y94">
        <v>0</v>
      </c>
      <c r="AB94" s="180">
        <v>44253</v>
      </c>
      <c r="AC94">
        <v>1</v>
      </c>
      <c r="AD94" t="s">
        <v>1922</v>
      </c>
      <c r="AE94">
        <v>1</v>
      </c>
      <c r="AF94">
        <v>30</v>
      </c>
      <c r="AG94">
        <v>2</v>
      </c>
      <c r="AN94">
        <v>1</v>
      </c>
      <c r="AO94">
        <v>1</v>
      </c>
      <c r="AR94" s="178">
        <v>60302</v>
      </c>
      <c r="AS94" t="s">
        <v>1921</v>
      </c>
      <c r="AT94">
        <v>0</v>
      </c>
      <c r="AU94">
        <v>0</v>
      </c>
      <c r="AV94">
        <v>890480123</v>
      </c>
      <c r="AW94" t="s">
        <v>1920</v>
      </c>
      <c r="AX94">
        <v>5</v>
      </c>
      <c r="BC94">
        <v>2</v>
      </c>
      <c r="BD94">
        <v>7</v>
      </c>
      <c r="BE94">
        <v>2</v>
      </c>
    </row>
    <row r="95" spans="1:57" x14ac:dyDescent="0.25">
      <c r="A95" s="179">
        <f t="shared" si="1"/>
        <v>0</v>
      </c>
      <c r="B95" t="s">
        <v>1923</v>
      </c>
      <c r="C95">
        <v>4025137</v>
      </c>
      <c r="D95">
        <v>144105</v>
      </c>
      <c r="E95">
        <v>4</v>
      </c>
      <c r="F95">
        <v>550017084</v>
      </c>
      <c r="G95" s="180">
        <v>43010</v>
      </c>
      <c r="H95" s="180">
        <v>45290</v>
      </c>
      <c r="I95">
        <v>0</v>
      </c>
      <c r="J95">
        <v>1</v>
      </c>
      <c r="K95">
        <v>0</v>
      </c>
      <c r="L95">
        <v>30</v>
      </c>
      <c r="M95">
        <v>2</v>
      </c>
      <c r="N95" s="170">
        <v>22490513</v>
      </c>
      <c r="O95" s="170">
        <v>24960000</v>
      </c>
      <c r="P95" s="178">
        <v>31442</v>
      </c>
      <c r="Q95" s="178">
        <v>1209</v>
      </c>
      <c r="R95" s="178">
        <v>30822</v>
      </c>
      <c r="S95">
        <v>1171</v>
      </c>
      <c r="T95">
        <v>0</v>
      </c>
      <c r="U95">
        <v>0</v>
      </c>
      <c r="W95">
        <v>0</v>
      </c>
      <c r="X95">
        <v>0</v>
      </c>
      <c r="Y95">
        <v>0</v>
      </c>
      <c r="AB95" s="180">
        <v>44253</v>
      </c>
      <c r="AC95">
        <v>1</v>
      </c>
      <c r="AD95" t="s">
        <v>1922</v>
      </c>
      <c r="AE95">
        <v>1</v>
      </c>
      <c r="AF95">
        <v>30</v>
      </c>
      <c r="AG95">
        <v>0</v>
      </c>
      <c r="AN95">
        <v>1</v>
      </c>
      <c r="AO95">
        <v>1</v>
      </c>
      <c r="AR95" s="178">
        <v>48245</v>
      </c>
      <c r="AS95" t="s">
        <v>1921</v>
      </c>
      <c r="AT95">
        <v>0</v>
      </c>
      <c r="AU95">
        <v>0</v>
      </c>
      <c r="AV95">
        <v>890480123</v>
      </c>
      <c r="AW95" t="s">
        <v>1920</v>
      </c>
      <c r="AX95">
        <v>5</v>
      </c>
      <c r="BC95">
        <v>2</v>
      </c>
      <c r="BD95">
        <v>7</v>
      </c>
      <c r="BE95">
        <v>2</v>
      </c>
    </row>
    <row r="96" spans="1:57" x14ac:dyDescent="0.25">
      <c r="A96" s="179">
        <f t="shared" si="1"/>
        <v>0</v>
      </c>
      <c r="B96" t="s">
        <v>1923</v>
      </c>
      <c r="C96">
        <v>4025137</v>
      </c>
      <c r="D96">
        <v>144105</v>
      </c>
      <c r="E96">
        <v>4</v>
      </c>
      <c r="F96">
        <v>550017085</v>
      </c>
      <c r="G96" s="180">
        <v>43010</v>
      </c>
      <c r="H96" s="180">
        <v>45290</v>
      </c>
      <c r="I96">
        <v>30</v>
      </c>
      <c r="J96">
        <v>1</v>
      </c>
      <c r="K96">
        <v>0</v>
      </c>
      <c r="L96">
        <v>30</v>
      </c>
      <c r="M96">
        <v>2</v>
      </c>
      <c r="N96" s="170">
        <v>22490513</v>
      </c>
      <c r="O96" s="170">
        <v>24960000</v>
      </c>
      <c r="P96" s="178">
        <v>13085</v>
      </c>
      <c r="Q96" s="178">
        <v>503</v>
      </c>
      <c r="R96" s="178">
        <v>12827</v>
      </c>
      <c r="S96">
        <v>480</v>
      </c>
      <c r="T96">
        <v>0</v>
      </c>
      <c r="U96">
        <v>0</v>
      </c>
      <c r="W96">
        <v>0</v>
      </c>
      <c r="X96">
        <v>0</v>
      </c>
      <c r="Y96">
        <v>0</v>
      </c>
      <c r="AB96" s="180">
        <v>44253</v>
      </c>
      <c r="AC96">
        <v>1</v>
      </c>
      <c r="AD96" t="s">
        <v>1922</v>
      </c>
      <c r="AE96">
        <v>1</v>
      </c>
      <c r="AF96">
        <v>30</v>
      </c>
      <c r="AG96">
        <v>3</v>
      </c>
      <c r="AN96">
        <v>1</v>
      </c>
      <c r="AO96">
        <v>1</v>
      </c>
      <c r="AR96" s="178">
        <v>20078</v>
      </c>
      <c r="AS96" t="s">
        <v>1921</v>
      </c>
      <c r="AT96">
        <v>0</v>
      </c>
      <c r="AU96">
        <v>0</v>
      </c>
      <c r="AV96">
        <v>890480123</v>
      </c>
      <c r="AW96" t="s">
        <v>1920</v>
      </c>
      <c r="AX96">
        <v>5</v>
      </c>
      <c r="BC96">
        <v>2</v>
      </c>
      <c r="BD96">
        <v>7</v>
      </c>
      <c r="BE96">
        <v>2</v>
      </c>
    </row>
    <row r="97" spans="1:57" x14ac:dyDescent="0.25">
      <c r="A97" s="179">
        <f t="shared" si="1"/>
        <v>0</v>
      </c>
      <c r="B97" t="s">
        <v>1923</v>
      </c>
      <c r="C97">
        <v>4025137</v>
      </c>
      <c r="D97">
        <v>144105</v>
      </c>
      <c r="E97">
        <v>4</v>
      </c>
      <c r="F97">
        <v>550017282</v>
      </c>
      <c r="G97" s="180">
        <v>43038</v>
      </c>
      <c r="H97" s="180">
        <v>45290</v>
      </c>
      <c r="I97">
        <v>0</v>
      </c>
      <c r="J97">
        <v>1</v>
      </c>
      <c r="K97">
        <v>0</v>
      </c>
      <c r="L97">
        <v>30</v>
      </c>
      <c r="M97">
        <v>2</v>
      </c>
      <c r="N97" s="170">
        <v>22490513</v>
      </c>
      <c r="O97" s="170">
        <v>24960000</v>
      </c>
      <c r="P97" s="178">
        <v>46965</v>
      </c>
      <c r="Q97" s="178">
        <v>1806</v>
      </c>
      <c r="R97" s="178">
        <v>46039</v>
      </c>
      <c r="S97">
        <v>1739</v>
      </c>
      <c r="T97">
        <v>0</v>
      </c>
      <c r="U97">
        <v>0</v>
      </c>
      <c r="W97">
        <v>0</v>
      </c>
      <c r="X97">
        <v>0</v>
      </c>
      <c r="Y97">
        <v>0</v>
      </c>
      <c r="AB97" s="180">
        <v>44253</v>
      </c>
      <c r="AC97">
        <v>1</v>
      </c>
      <c r="AD97" t="s">
        <v>1922</v>
      </c>
      <c r="AE97">
        <v>1</v>
      </c>
      <c r="AF97">
        <v>30</v>
      </c>
      <c r="AG97">
        <v>0</v>
      </c>
      <c r="AN97">
        <v>1</v>
      </c>
      <c r="AO97">
        <v>1</v>
      </c>
      <c r="AR97" s="178">
        <v>72063</v>
      </c>
      <c r="AS97" t="s">
        <v>1921</v>
      </c>
      <c r="AT97">
        <v>0</v>
      </c>
      <c r="AU97">
        <v>0</v>
      </c>
      <c r="AV97">
        <v>890480123</v>
      </c>
      <c r="AW97" t="s">
        <v>1920</v>
      </c>
      <c r="AX97">
        <v>5</v>
      </c>
      <c r="BC97">
        <v>2</v>
      </c>
      <c r="BD97">
        <v>7</v>
      </c>
      <c r="BE97">
        <v>2</v>
      </c>
    </row>
    <row r="98" spans="1:57" x14ac:dyDescent="0.25">
      <c r="A98" s="179">
        <f t="shared" si="1"/>
        <v>0</v>
      </c>
      <c r="B98" t="s">
        <v>1923</v>
      </c>
      <c r="C98">
        <v>4025137</v>
      </c>
      <c r="D98">
        <v>144105</v>
      </c>
      <c r="E98">
        <v>4</v>
      </c>
      <c r="F98">
        <v>550017617</v>
      </c>
      <c r="G98" s="180">
        <v>43069</v>
      </c>
      <c r="H98" s="180">
        <v>45290</v>
      </c>
      <c r="I98">
        <v>30</v>
      </c>
      <c r="J98">
        <v>1</v>
      </c>
      <c r="K98">
        <v>0</v>
      </c>
      <c r="L98">
        <v>30</v>
      </c>
      <c r="M98">
        <v>2</v>
      </c>
      <c r="N98" s="170">
        <v>22490513</v>
      </c>
      <c r="O98" s="170">
        <v>24960000</v>
      </c>
      <c r="P98" s="178">
        <v>29941</v>
      </c>
      <c r="Q98" s="178">
        <v>1151</v>
      </c>
      <c r="R98" s="178">
        <v>29351</v>
      </c>
      <c r="S98">
        <v>1111</v>
      </c>
      <c r="T98">
        <v>0</v>
      </c>
      <c r="U98">
        <v>0</v>
      </c>
      <c r="W98">
        <v>0</v>
      </c>
      <c r="X98">
        <v>0</v>
      </c>
      <c r="Y98">
        <v>0</v>
      </c>
      <c r="AB98" s="180">
        <v>44253</v>
      </c>
      <c r="AC98">
        <v>1</v>
      </c>
      <c r="AD98" t="s">
        <v>1922</v>
      </c>
      <c r="AE98">
        <v>1</v>
      </c>
      <c r="AF98">
        <v>30</v>
      </c>
      <c r="AG98">
        <v>10</v>
      </c>
      <c r="AN98">
        <v>1</v>
      </c>
      <c r="AO98">
        <v>1</v>
      </c>
      <c r="AR98" s="178">
        <v>45942</v>
      </c>
      <c r="AS98" t="s">
        <v>1921</v>
      </c>
      <c r="AT98">
        <v>0</v>
      </c>
      <c r="AU98">
        <v>0</v>
      </c>
      <c r="AV98">
        <v>890480123</v>
      </c>
      <c r="AW98" t="s">
        <v>1920</v>
      </c>
      <c r="AX98">
        <v>5</v>
      </c>
      <c r="BC98">
        <v>2</v>
      </c>
      <c r="BD98">
        <v>7</v>
      </c>
      <c r="BE98">
        <v>2</v>
      </c>
    </row>
    <row r="99" spans="1:57" x14ac:dyDescent="0.25">
      <c r="A99" s="179">
        <f t="shared" si="1"/>
        <v>0</v>
      </c>
      <c r="B99" t="s">
        <v>1923</v>
      </c>
      <c r="C99">
        <v>4025137</v>
      </c>
      <c r="D99">
        <v>144105</v>
      </c>
      <c r="E99">
        <v>4</v>
      </c>
      <c r="F99">
        <v>550017618</v>
      </c>
      <c r="G99" s="180">
        <v>43069</v>
      </c>
      <c r="H99" s="180">
        <v>45290</v>
      </c>
      <c r="I99">
        <v>0</v>
      </c>
      <c r="J99">
        <v>1</v>
      </c>
      <c r="K99">
        <v>0</v>
      </c>
      <c r="L99">
        <v>30</v>
      </c>
      <c r="M99">
        <v>2</v>
      </c>
      <c r="N99" s="170">
        <v>22490513</v>
      </c>
      <c r="O99" s="170">
        <v>24960000</v>
      </c>
      <c r="P99" s="178">
        <v>15492</v>
      </c>
      <c r="Q99" s="178">
        <v>596</v>
      </c>
      <c r="R99" s="178">
        <v>15186</v>
      </c>
      <c r="S99">
        <v>571</v>
      </c>
      <c r="T99">
        <v>0</v>
      </c>
      <c r="U99">
        <v>0</v>
      </c>
      <c r="W99">
        <v>0</v>
      </c>
      <c r="X99">
        <v>0</v>
      </c>
      <c r="Y99">
        <v>0</v>
      </c>
      <c r="AB99" s="180">
        <v>44253</v>
      </c>
      <c r="AC99">
        <v>1</v>
      </c>
      <c r="AD99" t="s">
        <v>1922</v>
      </c>
      <c r="AE99">
        <v>1</v>
      </c>
      <c r="AF99">
        <v>30</v>
      </c>
      <c r="AG99">
        <v>0</v>
      </c>
      <c r="AN99">
        <v>1</v>
      </c>
      <c r="AO99">
        <v>1</v>
      </c>
      <c r="AR99" s="178">
        <v>23770</v>
      </c>
      <c r="AS99" t="s">
        <v>1921</v>
      </c>
      <c r="AT99">
        <v>0</v>
      </c>
      <c r="AU99">
        <v>0</v>
      </c>
      <c r="AV99">
        <v>890480123</v>
      </c>
      <c r="AW99" t="s">
        <v>1920</v>
      </c>
      <c r="AX99">
        <v>5</v>
      </c>
      <c r="BC99">
        <v>2</v>
      </c>
      <c r="BD99">
        <v>7</v>
      </c>
      <c r="BE99">
        <v>2</v>
      </c>
    </row>
    <row r="100" spans="1:57" x14ac:dyDescent="0.25">
      <c r="A100" s="179">
        <f t="shared" si="1"/>
        <v>0</v>
      </c>
      <c r="B100" t="s">
        <v>1923</v>
      </c>
      <c r="C100">
        <v>4025137</v>
      </c>
      <c r="D100">
        <v>144105</v>
      </c>
      <c r="E100">
        <v>4</v>
      </c>
      <c r="F100">
        <v>550017851</v>
      </c>
      <c r="G100" s="180">
        <v>43092</v>
      </c>
      <c r="H100" s="180">
        <v>45290</v>
      </c>
      <c r="I100">
        <v>0</v>
      </c>
      <c r="J100">
        <v>1</v>
      </c>
      <c r="K100">
        <v>0</v>
      </c>
      <c r="L100">
        <v>30</v>
      </c>
      <c r="M100">
        <v>2</v>
      </c>
      <c r="N100" s="170">
        <v>22490513</v>
      </c>
      <c r="O100" s="170">
        <v>24960000</v>
      </c>
      <c r="P100" s="178">
        <v>62781</v>
      </c>
      <c r="Q100" s="178">
        <v>2414</v>
      </c>
      <c r="R100" s="178">
        <v>58999</v>
      </c>
      <c r="S100">
        <v>0</v>
      </c>
      <c r="T100">
        <v>0</v>
      </c>
      <c r="U100">
        <v>0</v>
      </c>
      <c r="W100">
        <v>0</v>
      </c>
      <c r="X100">
        <v>0</v>
      </c>
      <c r="Y100">
        <v>0</v>
      </c>
      <c r="AB100" s="180">
        <v>44285</v>
      </c>
      <c r="AC100">
        <v>1</v>
      </c>
      <c r="AD100" t="s">
        <v>1922</v>
      </c>
      <c r="AE100">
        <v>1</v>
      </c>
      <c r="AF100">
        <v>30</v>
      </c>
      <c r="AG100">
        <v>0</v>
      </c>
      <c r="AN100">
        <v>1</v>
      </c>
      <c r="AO100">
        <v>1</v>
      </c>
      <c r="AR100" s="178">
        <v>92349</v>
      </c>
      <c r="AS100" t="s">
        <v>1921</v>
      </c>
      <c r="AT100">
        <v>0</v>
      </c>
      <c r="AU100">
        <v>0</v>
      </c>
      <c r="AV100">
        <v>890480123</v>
      </c>
      <c r="AW100" t="s">
        <v>1920</v>
      </c>
      <c r="AX100">
        <v>5</v>
      </c>
      <c r="BC100">
        <v>2</v>
      </c>
      <c r="BD100">
        <v>7</v>
      </c>
      <c r="BE100">
        <v>2</v>
      </c>
    </row>
    <row r="101" spans="1:57" x14ac:dyDescent="0.25">
      <c r="A101" s="179">
        <f t="shared" si="1"/>
        <v>0</v>
      </c>
      <c r="B101" t="s">
        <v>1923</v>
      </c>
      <c r="C101">
        <v>4025137</v>
      </c>
      <c r="D101">
        <v>144105</v>
      </c>
      <c r="E101">
        <v>4</v>
      </c>
      <c r="F101">
        <v>550018321</v>
      </c>
      <c r="G101" s="180">
        <v>43155</v>
      </c>
      <c r="H101" s="180">
        <v>45290</v>
      </c>
      <c r="I101">
        <v>30</v>
      </c>
      <c r="J101">
        <v>1</v>
      </c>
      <c r="K101">
        <v>0</v>
      </c>
      <c r="L101">
        <v>30</v>
      </c>
      <c r="M101">
        <v>2</v>
      </c>
      <c r="N101" s="170">
        <v>22490513</v>
      </c>
      <c r="O101" s="170">
        <v>24960000</v>
      </c>
      <c r="P101" s="178">
        <v>40546</v>
      </c>
      <c r="Q101" s="178">
        <v>1559</v>
      </c>
      <c r="R101" s="178">
        <v>39747</v>
      </c>
      <c r="S101">
        <v>1499</v>
      </c>
      <c r="T101">
        <v>0</v>
      </c>
      <c r="U101">
        <v>0</v>
      </c>
      <c r="W101">
        <v>0</v>
      </c>
      <c r="X101">
        <v>0</v>
      </c>
      <c r="Y101">
        <v>0</v>
      </c>
      <c r="AB101" s="180">
        <v>44253</v>
      </c>
      <c r="AC101">
        <v>1</v>
      </c>
      <c r="AD101" t="s">
        <v>1922</v>
      </c>
      <c r="AE101">
        <v>1</v>
      </c>
      <c r="AF101">
        <v>30</v>
      </c>
      <c r="AG101">
        <v>2</v>
      </c>
      <c r="AN101">
        <v>1</v>
      </c>
      <c r="AO101">
        <v>1</v>
      </c>
      <c r="AR101" s="178">
        <v>62215</v>
      </c>
      <c r="AS101" t="s">
        <v>1921</v>
      </c>
      <c r="AT101">
        <v>0</v>
      </c>
      <c r="AU101">
        <v>0</v>
      </c>
      <c r="AV101">
        <v>890480123</v>
      </c>
      <c r="AW101" t="s">
        <v>1920</v>
      </c>
      <c r="AX101">
        <v>5</v>
      </c>
      <c r="BC101">
        <v>2</v>
      </c>
      <c r="BD101">
        <v>7</v>
      </c>
      <c r="BE101">
        <v>2</v>
      </c>
    </row>
    <row r="102" spans="1:57" x14ac:dyDescent="0.25">
      <c r="A102" s="179">
        <f t="shared" si="1"/>
        <v>0</v>
      </c>
      <c r="B102" t="s">
        <v>1923</v>
      </c>
      <c r="C102">
        <v>4025137</v>
      </c>
      <c r="D102">
        <v>144105</v>
      </c>
      <c r="E102">
        <v>4</v>
      </c>
      <c r="F102">
        <v>550018690</v>
      </c>
      <c r="G102" s="180">
        <v>43209</v>
      </c>
      <c r="H102" s="180">
        <v>45290</v>
      </c>
      <c r="I102">
        <v>0</v>
      </c>
      <c r="J102">
        <v>1</v>
      </c>
      <c r="K102">
        <v>0</v>
      </c>
      <c r="L102">
        <v>30</v>
      </c>
      <c r="M102">
        <v>2</v>
      </c>
      <c r="N102" s="170">
        <v>22490513</v>
      </c>
      <c r="O102" s="170">
        <v>24960000</v>
      </c>
      <c r="P102" s="178">
        <v>110265</v>
      </c>
      <c r="Q102" s="178">
        <v>4239</v>
      </c>
      <c r="R102" s="178">
        <v>103625</v>
      </c>
      <c r="S102">
        <v>0</v>
      </c>
      <c r="T102">
        <v>0</v>
      </c>
      <c r="U102">
        <v>0</v>
      </c>
      <c r="W102">
        <v>0</v>
      </c>
      <c r="X102">
        <v>0</v>
      </c>
      <c r="Y102">
        <v>0</v>
      </c>
      <c r="AB102" s="180">
        <v>44285</v>
      </c>
      <c r="AC102">
        <v>1</v>
      </c>
      <c r="AD102" t="s">
        <v>1922</v>
      </c>
      <c r="AE102">
        <v>1</v>
      </c>
      <c r="AF102">
        <v>30</v>
      </c>
      <c r="AG102">
        <v>0</v>
      </c>
      <c r="AN102">
        <v>1</v>
      </c>
      <c r="AO102">
        <v>1</v>
      </c>
      <c r="AR102" s="178">
        <v>162201</v>
      </c>
      <c r="AS102" t="s">
        <v>1921</v>
      </c>
      <c r="AT102">
        <v>0</v>
      </c>
      <c r="AU102">
        <v>0</v>
      </c>
      <c r="AV102">
        <v>890480123</v>
      </c>
      <c r="AW102" t="s">
        <v>1920</v>
      </c>
      <c r="AX102">
        <v>5</v>
      </c>
      <c r="BC102">
        <v>2</v>
      </c>
      <c r="BD102">
        <v>7</v>
      </c>
      <c r="BE102">
        <v>2</v>
      </c>
    </row>
    <row r="103" spans="1:57" x14ac:dyDescent="0.25">
      <c r="A103" s="179">
        <f t="shared" si="1"/>
        <v>0</v>
      </c>
      <c r="B103" t="s">
        <v>1923</v>
      </c>
      <c r="C103">
        <v>4025137</v>
      </c>
      <c r="D103">
        <v>144105</v>
      </c>
      <c r="E103">
        <v>4</v>
      </c>
      <c r="F103">
        <v>550018970</v>
      </c>
      <c r="G103" s="180">
        <v>43244</v>
      </c>
      <c r="H103" s="180">
        <v>45290</v>
      </c>
      <c r="I103">
        <v>0</v>
      </c>
      <c r="J103">
        <v>1</v>
      </c>
      <c r="K103">
        <v>0</v>
      </c>
      <c r="L103">
        <v>30</v>
      </c>
      <c r="M103">
        <v>2</v>
      </c>
      <c r="N103" s="170">
        <v>22490513</v>
      </c>
      <c r="O103" s="170">
        <v>24960000</v>
      </c>
      <c r="P103" s="178">
        <v>77861</v>
      </c>
      <c r="Q103" s="178">
        <v>2993</v>
      </c>
      <c r="R103" s="178">
        <v>73173</v>
      </c>
      <c r="S103">
        <v>0</v>
      </c>
      <c r="T103">
        <v>0</v>
      </c>
      <c r="U103">
        <v>0</v>
      </c>
      <c r="W103">
        <v>0</v>
      </c>
      <c r="X103">
        <v>0</v>
      </c>
      <c r="Y103">
        <v>0</v>
      </c>
      <c r="AB103" s="180">
        <v>44285</v>
      </c>
      <c r="AC103">
        <v>1</v>
      </c>
      <c r="AD103" t="s">
        <v>1922</v>
      </c>
      <c r="AE103">
        <v>1</v>
      </c>
      <c r="AF103">
        <v>30</v>
      </c>
      <c r="AG103">
        <v>0</v>
      </c>
      <c r="AN103">
        <v>1</v>
      </c>
      <c r="AO103">
        <v>1</v>
      </c>
      <c r="AR103" s="178">
        <v>114535</v>
      </c>
      <c r="AS103" t="s">
        <v>1921</v>
      </c>
      <c r="AT103">
        <v>0</v>
      </c>
      <c r="AU103">
        <v>0</v>
      </c>
      <c r="AV103">
        <v>890480123</v>
      </c>
      <c r="AW103" t="s">
        <v>1920</v>
      </c>
      <c r="AX103">
        <v>5</v>
      </c>
      <c r="BC103">
        <v>2</v>
      </c>
      <c r="BD103">
        <v>7</v>
      </c>
      <c r="BE103">
        <v>2</v>
      </c>
    </row>
    <row r="104" spans="1:57" x14ac:dyDescent="0.25">
      <c r="A104" s="179">
        <f t="shared" si="1"/>
        <v>0</v>
      </c>
      <c r="B104" t="s">
        <v>1923</v>
      </c>
      <c r="C104">
        <v>4025137</v>
      </c>
      <c r="D104">
        <v>144105</v>
      </c>
      <c r="E104">
        <v>4</v>
      </c>
      <c r="F104">
        <v>550019165</v>
      </c>
      <c r="G104" s="180">
        <v>43271</v>
      </c>
      <c r="H104" s="180">
        <v>45290</v>
      </c>
      <c r="I104">
        <v>0</v>
      </c>
      <c r="J104">
        <v>1</v>
      </c>
      <c r="K104">
        <v>0</v>
      </c>
      <c r="L104">
        <v>30</v>
      </c>
      <c r="M104">
        <v>2</v>
      </c>
      <c r="N104" s="170">
        <v>22490513</v>
      </c>
      <c r="O104" s="170">
        <v>24960000</v>
      </c>
      <c r="P104" s="178">
        <v>62775</v>
      </c>
      <c r="Q104" s="178">
        <v>2413</v>
      </c>
      <c r="R104" s="178">
        <v>58996</v>
      </c>
      <c r="S104">
        <v>0</v>
      </c>
      <c r="T104">
        <v>0</v>
      </c>
      <c r="U104">
        <v>0</v>
      </c>
      <c r="W104">
        <v>0</v>
      </c>
      <c r="X104">
        <v>0</v>
      </c>
      <c r="Y104">
        <v>0</v>
      </c>
      <c r="AB104" s="180">
        <v>44285</v>
      </c>
      <c r="AC104">
        <v>1</v>
      </c>
      <c r="AD104" t="s">
        <v>1922</v>
      </c>
      <c r="AE104">
        <v>1</v>
      </c>
      <c r="AF104">
        <v>30</v>
      </c>
      <c r="AG104">
        <v>0</v>
      </c>
      <c r="AN104">
        <v>1</v>
      </c>
      <c r="AO104">
        <v>1</v>
      </c>
      <c r="AR104" s="178">
        <v>92345</v>
      </c>
      <c r="AS104" t="s">
        <v>1921</v>
      </c>
      <c r="AT104">
        <v>0</v>
      </c>
      <c r="AU104">
        <v>0</v>
      </c>
      <c r="AV104">
        <v>890480123</v>
      </c>
      <c r="AW104" t="s">
        <v>1920</v>
      </c>
      <c r="AX104">
        <v>5</v>
      </c>
      <c r="BC104">
        <v>2</v>
      </c>
      <c r="BD104">
        <v>7</v>
      </c>
      <c r="BE104">
        <v>2</v>
      </c>
    </row>
    <row r="105" spans="1:57" x14ac:dyDescent="0.25">
      <c r="A105" s="179">
        <f t="shared" si="1"/>
        <v>0</v>
      </c>
      <c r="B105" t="s">
        <v>1923</v>
      </c>
      <c r="C105">
        <v>4025137</v>
      </c>
      <c r="D105">
        <v>144105</v>
      </c>
      <c r="E105">
        <v>4</v>
      </c>
      <c r="F105">
        <v>550019364</v>
      </c>
      <c r="G105" s="180">
        <v>43306</v>
      </c>
      <c r="H105" s="180">
        <v>45290</v>
      </c>
      <c r="I105">
        <v>30</v>
      </c>
      <c r="J105">
        <v>1</v>
      </c>
      <c r="K105">
        <v>0</v>
      </c>
      <c r="L105">
        <v>30</v>
      </c>
      <c r="M105">
        <v>2</v>
      </c>
      <c r="N105" s="170">
        <v>22490513</v>
      </c>
      <c r="O105" s="170">
        <v>24960000</v>
      </c>
      <c r="P105" s="178">
        <v>48221</v>
      </c>
      <c r="Q105" s="178">
        <v>1854</v>
      </c>
      <c r="R105" s="178">
        <v>47271</v>
      </c>
      <c r="S105">
        <v>1799</v>
      </c>
      <c r="T105">
        <v>0</v>
      </c>
      <c r="U105">
        <v>0</v>
      </c>
      <c r="W105">
        <v>0</v>
      </c>
      <c r="X105">
        <v>0</v>
      </c>
      <c r="Y105">
        <v>0</v>
      </c>
      <c r="AB105" s="180">
        <v>44253</v>
      </c>
      <c r="AC105">
        <v>1</v>
      </c>
      <c r="AD105" t="s">
        <v>1922</v>
      </c>
      <c r="AE105">
        <v>1</v>
      </c>
      <c r="AF105">
        <v>30</v>
      </c>
      <c r="AG105">
        <v>8</v>
      </c>
      <c r="AN105">
        <v>1</v>
      </c>
      <c r="AO105">
        <v>1</v>
      </c>
      <c r="AR105" s="178">
        <v>73992</v>
      </c>
      <c r="AS105" t="s">
        <v>1921</v>
      </c>
      <c r="AT105">
        <v>0</v>
      </c>
      <c r="AU105">
        <v>0</v>
      </c>
      <c r="AV105">
        <v>890480123</v>
      </c>
      <c r="AW105" t="s">
        <v>1920</v>
      </c>
      <c r="AX105">
        <v>5</v>
      </c>
      <c r="BC105">
        <v>2</v>
      </c>
      <c r="BD105">
        <v>7</v>
      </c>
      <c r="BE105">
        <v>2</v>
      </c>
    </row>
    <row r="106" spans="1:57" x14ac:dyDescent="0.25">
      <c r="A106" s="179">
        <f t="shared" si="1"/>
        <v>0</v>
      </c>
      <c r="B106" t="s">
        <v>1923</v>
      </c>
      <c r="C106">
        <v>4025137</v>
      </c>
      <c r="D106">
        <v>144105</v>
      </c>
      <c r="E106">
        <v>4</v>
      </c>
      <c r="F106">
        <v>550019630</v>
      </c>
      <c r="G106" s="180">
        <v>43345</v>
      </c>
      <c r="H106" s="180">
        <v>45290</v>
      </c>
      <c r="I106">
        <v>0</v>
      </c>
      <c r="J106">
        <v>1</v>
      </c>
      <c r="K106">
        <v>0</v>
      </c>
      <c r="L106">
        <v>30</v>
      </c>
      <c r="M106">
        <v>2</v>
      </c>
      <c r="N106" s="170">
        <v>22490513</v>
      </c>
      <c r="O106" s="170">
        <v>24960000</v>
      </c>
      <c r="P106" s="178">
        <v>95385</v>
      </c>
      <c r="Q106" s="178">
        <v>3667</v>
      </c>
      <c r="R106" s="178">
        <v>91518</v>
      </c>
      <c r="S106">
        <v>1939</v>
      </c>
      <c r="T106">
        <v>0</v>
      </c>
      <c r="U106">
        <v>0</v>
      </c>
      <c r="W106">
        <v>0</v>
      </c>
      <c r="X106">
        <v>0</v>
      </c>
      <c r="Y106">
        <v>0</v>
      </c>
      <c r="AB106" s="180">
        <v>44253</v>
      </c>
      <c r="AC106">
        <v>1</v>
      </c>
      <c r="AD106" t="s">
        <v>1922</v>
      </c>
      <c r="AE106">
        <v>1</v>
      </c>
      <c r="AF106">
        <v>30</v>
      </c>
      <c r="AG106">
        <v>0</v>
      </c>
      <c r="AN106">
        <v>1</v>
      </c>
      <c r="AO106">
        <v>1</v>
      </c>
      <c r="AR106" s="178">
        <v>143250</v>
      </c>
      <c r="AS106" t="s">
        <v>1921</v>
      </c>
      <c r="AT106">
        <v>0</v>
      </c>
      <c r="AU106">
        <v>0</v>
      </c>
      <c r="AV106">
        <v>890480123</v>
      </c>
      <c r="AW106" t="s">
        <v>1920</v>
      </c>
      <c r="AX106">
        <v>5</v>
      </c>
      <c r="BC106">
        <v>2</v>
      </c>
      <c r="BD106">
        <v>7</v>
      </c>
      <c r="BE106">
        <v>2</v>
      </c>
    </row>
    <row r="107" spans="1:57" x14ac:dyDescent="0.25">
      <c r="A107" s="179">
        <f t="shared" si="1"/>
        <v>0</v>
      </c>
      <c r="B107" t="s">
        <v>1923</v>
      </c>
      <c r="C107">
        <v>4025137</v>
      </c>
      <c r="D107">
        <v>144105</v>
      </c>
      <c r="E107">
        <v>4</v>
      </c>
      <c r="F107">
        <v>550019913</v>
      </c>
      <c r="G107" s="180">
        <v>43389</v>
      </c>
      <c r="H107" s="180">
        <v>45290</v>
      </c>
      <c r="I107">
        <v>0</v>
      </c>
      <c r="J107">
        <v>1</v>
      </c>
      <c r="K107">
        <v>0</v>
      </c>
      <c r="L107">
        <v>30</v>
      </c>
      <c r="M107">
        <v>2</v>
      </c>
      <c r="N107" s="170">
        <v>22490513</v>
      </c>
      <c r="O107" s="170">
        <v>24960000</v>
      </c>
      <c r="P107" s="178">
        <v>54931</v>
      </c>
      <c r="Q107" s="178">
        <v>2112</v>
      </c>
      <c r="R107" s="178">
        <v>51623</v>
      </c>
      <c r="S107">
        <v>0</v>
      </c>
      <c r="T107">
        <v>0</v>
      </c>
      <c r="U107">
        <v>0</v>
      </c>
      <c r="W107">
        <v>0</v>
      </c>
      <c r="X107">
        <v>0</v>
      </c>
      <c r="Y107">
        <v>0</v>
      </c>
      <c r="AB107" s="180">
        <v>44285</v>
      </c>
      <c r="AC107">
        <v>1</v>
      </c>
      <c r="AD107" t="s">
        <v>1922</v>
      </c>
      <c r="AE107">
        <v>1</v>
      </c>
      <c r="AF107">
        <v>30</v>
      </c>
      <c r="AG107">
        <v>0</v>
      </c>
      <c r="AN107">
        <v>1</v>
      </c>
      <c r="AO107">
        <v>1</v>
      </c>
      <c r="AR107" s="178">
        <v>80804</v>
      </c>
      <c r="AS107" t="s">
        <v>1921</v>
      </c>
      <c r="AT107">
        <v>0</v>
      </c>
      <c r="AU107">
        <v>0</v>
      </c>
      <c r="AV107">
        <v>890480123</v>
      </c>
      <c r="AW107" t="s">
        <v>1920</v>
      </c>
      <c r="AX107">
        <v>5</v>
      </c>
      <c r="BC107">
        <v>2</v>
      </c>
      <c r="BD107">
        <v>7</v>
      </c>
      <c r="BE107">
        <v>2</v>
      </c>
    </row>
    <row r="108" spans="1:57" x14ac:dyDescent="0.25">
      <c r="A108" s="179">
        <f t="shared" si="1"/>
        <v>0</v>
      </c>
      <c r="B108" t="s">
        <v>1923</v>
      </c>
      <c r="C108">
        <v>4025137</v>
      </c>
      <c r="D108">
        <v>144105</v>
      </c>
      <c r="E108">
        <v>4</v>
      </c>
      <c r="F108">
        <v>550020018</v>
      </c>
      <c r="G108" s="180">
        <v>43407</v>
      </c>
      <c r="H108" s="180">
        <v>45290</v>
      </c>
      <c r="I108">
        <v>0</v>
      </c>
      <c r="J108">
        <v>1</v>
      </c>
      <c r="K108">
        <v>0</v>
      </c>
      <c r="L108">
        <v>30</v>
      </c>
      <c r="M108">
        <v>2</v>
      </c>
      <c r="N108" s="170">
        <v>22490513</v>
      </c>
      <c r="O108" s="170">
        <v>24960000</v>
      </c>
      <c r="P108" s="178">
        <v>15364</v>
      </c>
      <c r="Q108" s="178">
        <v>591</v>
      </c>
      <c r="R108" s="178">
        <v>15061</v>
      </c>
      <c r="S108">
        <v>571</v>
      </c>
      <c r="T108">
        <v>0</v>
      </c>
      <c r="U108">
        <v>0</v>
      </c>
      <c r="W108">
        <v>0</v>
      </c>
      <c r="X108">
        <v>0</v>
      </c>
      <c r="Y108">
        <v>0</v>
      </c>
      <c r="AB108" s="180">
        <v>44253</v>
      </c>
      <c r="AC108">
        <v>1</v>
      </c>
      <c r="AD108" t="s">
        <v>1922</v>
      </c>
      <c r="AE108">
        <v>1</v>
      </c>
      <c r="AF108">
        <v>30</v>
      </c>
      <c r="AG108">
        <v>0</v>
      </c>
      <c r="AN108">
        <v>1</v>
      </c>
      <c r="AO108">
        <v>1</v>
      </c>
      <c r="AR108" s="178">
        <v>23575</v>
      </c>
      <c r="AS108" t="s">
        <v>1921</v>
      </c>
      <c r="AT108">
        <v>0</v>
      </c>
      <c r="AU108">
        <v>0</v>
      </c>
      <c r="AV108">
        <v>890480123</v>
      </c>
      <c r="AW108" t="s">
        <v>1920</v>
      </c>
      <c r="AX108">
        <v>5</v>
      </c>
      <c r="BC108">
        <v>2</v>
      </c>
      <c r="BD108">
        <v>7</v>
      </c>
      <c r="BE108">
        <v>2</v>
      </c>
    </row>
    <row r="109" spans="1:57" x14ac:dyDescent="0.25">
      <c r="A109" s="179">
        <f t="shared" si="1"/>
        <v>0</v>
      </c>
      <c r="B109" t="s">
        <v>1923</v>
      </c>
      <c r="C109">
        <v>4025137</v>
      </c>
      <c r="D109">
        <v>144105</v>
      </c>
      <c r="E109">
        <v>4</v>
      </c>
      <c r="F109">
        <v>550020020</v>
      </c>
      <c r="G109" s="180">
        <v>43407</v>
      </c>
      <c r="H109" s="180">
        <v>45290</v>
      </c>
      <c r="I109">
        <v>30</v>
      </c>
      <c r="J109">
        <v>1</v>
      </c>
      <c r="K109">
        <v>0</v>
      </c>
      <c r="L109">
        <v>30</v>
      </c>
      <c r="M109">
        <v>2</v>
      </c>
      <c r="N109" s="170">
        <v>22490513</v>
      </c>
      <c r="O109" s="170">
        <v>24960000</v>
      </c>
      <c r="P109" s="178">
        <v>14705</v>
      </c>
      <c r="Q109" s="178">
        <v>565</v>
      </c>
      <c r="R109" s="178">
        <v>14416</v>
      </c>
      <c r="S109">
        <v>540</v>
      </c>
      <c r="T109">
        <v>0</v>
      </c>
      <c r="U109">
        <v>0</v>
      </c>
      <c r="W109">
        <v>0</v>
      </c>
      <c r="X109">
        <v>0</v>
      </c>
      <c r="Y109">
        <v>0</v>
      </c>
      <c r="AB109" s="180">
        <v>44253</v>
      </c>
      <c r="AC109">
        <v>1</v>
      </c>
      <c r="AD109" t="s">
        <v>1922</v>
      </c>
      <c r="AE109">
        <v>1</v>
      </c>
      <c r="AF109">
        <v>30</v>
      </c>
      <c r="AG109">
        <v>6</v>
      </c>
      <c r="AN109">
        <v>1</v>
      </c>
      <c r="AO109">
        <v>1</v>
      </c>
      <c r="AR109" s="178">
        <v>22565</v>
      </c>
      <c r="AS109" t="s">
        <v>1921</v>
      </c>
      <c r="AT109">
        <v>0</v>
      </c>
      <c r="AU109">
        <v>0</v>
      </c>
      <c r="AV109">
        <v>890480123</v>
      </c>
      <c r="AW109" t="s">
        <v>1920</v>
      </c>
      <c r="AX109">
        <v>5</v>
      </c>
      <c r="BC109">
        <v>2</v>
      </c>
      <c r="BD109">
        <v>7</v>
      </c>
      <c r="BE109">
        <v>2</v>
      </c>
    </row>
    <row r="110" spans="1:57" x14ac:dyDescent="0.25">
      <c r="A110" s="179">
        <f t="shared" si="1"/>
        <v>0</v>
      </c>
      <c r="B110" t="s">
        <v>1923</v>
      </c>
      <c r="C110">
        <v>4025137</v>
      </c>
      <c r="D110">
        <v>144105</v>
      </c>
      <c r="E110">
        <v>4</v>
      </c>
      <c r="F110">
        <v>550020062</v>
      </c>
      <c r="G110" s="180">
        <v>43414</v>
      </c>
      <c r="H110" s="180">
        <v>45290</v>
      </c>
      <c r="I110">
        <v>30</v>
      </c>
      <c r="J110">
        <v>1</v>
      </c>
      <c r="K110">
        <v>0</v>
      </c>
      <c r="L110">
        <v>30</v>
      </c>
      <c r="M110">
        <v>2</v>
      </c>
      <c r="N110" s="170">
        <v>22490513</v>
      </c>
      <c r="O110" s="170">
        <v>24960000</v>
      </c>
      <c r="P110" s="178">
        <v>30497</v>
      </c>
      <c r="Q110" s="178">
        <v>1172</v>
      </c>
      <c r="R110" s="178">
        <v>29897</v>
      </c>
      <c r="S110">
        <v>1139</v>
      </c>
      <c r="T110">
        <v>0</v>
      </c>
      <c r="U110">
        <v>0</v>
      </c>
      <c r="W110">
        <v>0</v>
      </c>
      <c r="X110">
        <v>0</v>
      </c>
      <c r="Y110">
        <v>0</v>
      </c>
      <c r="AB110" s="180">
        <v>44253</v>
      </c>
      <c r="AC110">
        <v>1</v>
      </c>
      <c r="AD110" t="s">
        <v>1922</v>
      </c>
      <c r="AE110">
        <v>1</v>
      </c>
      <c r="AF110">
        <v>30</v>
      </c>
      <c r="AG110">
        <v>10</v>
      </c>
      <c r="AN110">
        <v>1</v>
      </c>
      <c r="AO110">
        <v>1</v>
      </c>
      <c r="AR110" s="178">
        <v>46797</v>
      </c>
      <c r="AS110" t="s">
        <v>1921</v>
      </c>
      <c r="AT110">
        <v>0</v>
      </c>
      <c r="AU110">
        <v>0</v>
      </c>
      <c r="AV110">
        <v>890480123</v>
      </c>
      <c r="AW110" t="s">
        <v>1920</v>
      </c>
      <c r="AX110">
        <v>5</v>
      </c>
      <c r="BC110">
        <v>2</v>
      </c>
      <c r="BD110">
        <v>7</v>
      </c>
      <c r="BE110">
        <v>2</v>
      </c>
    </row>
    <row r="111" spans="1:57" x14ac:dyDescent="0.25">
      <c r="A111" s="179">
        <f t="shared" si="1"/>
        <v>0</v>
      </c>
      <c r="B111" t="s">
        <v>1923</v>
      </c>
      <c r="C111">
        <v>4025137</v>
      </c>
      <c r="D111">
        <v>144105</v>
      </c>
      <c r="E111">
        <v>4</v>
      </c>
      <c r="F111">
        <v>550020222</v>
      </c>
      <c r="G111" s="180">
        <v>43434</v>
      </c>
      <c r="H111" s="180">
        <v>45290</v>
      </c>
      <c r="I111">
        <v>0</v>
      </c>
      <c r="J111">
        <v>1</v>
      </c>
      <c r="K111">
        <v>0</v>
      </c>
      <c r="L111">
        <v>30</v>
      </c>
      <c r="M111">
        <v>2</v>
      </c>
      <c r="N111" s="170">
        <v>22490513</v>
      </c>
      <c r="O111" s="170">
        <v>24960000</v>
      </c>
      <c r="P111" s="178">
        <v>65811</v>
      </c>
      <c r="Q111" s="178">
        <v>2530</v>
      </c>
      <c r="R111" s="178">
        <v>61847</v>
      </c>
      <c r="S111">
        <v>0</v>
      </c>
      <c r="T111">
        <v>0</v>
      </c>
      <c r="U111">
        <v>0</v>
      </c>
      <c r="W111">
        <v>0</v>
      </c>
      <c r="X111">
        <v>0</v>
      </c>
      <c r="Y111">
        <v>0</v>
      </c>
      <c r="AB111" s="180">
        <v>44285</v>
      </c>
      <c r="AC111">
        <v>1</v>
      </c>
      <c r="AD111" t="s">
        <v>1922</v>
      </c>
      <c r="AE111">
        <v>1</v>
      </c>
      <c r="AF111">
        <v>30</v>
      </c>
      <c r="AG111">
        <v>0</v>
      </c>
      <c r="AN111">
        <v>1</v>
      </c>
      <c r="AO111">
        <v>1</v>
      </c>
      <c r="AR111" s="178">
        <v>96807</v>
      </c>
      <c r="AS111" t="s">
        <v>1921</v>
      </c>
      <c r="AT111">
        <v>0</v>
      </c>
      <c r="AU111">
        <v>0</v>
      </c>
      <c r="AV111">
        <v>890480123</v>
      </c>
      <c r="AW111" t="s">
        <v>1920</v>
      </c>
      <c r="AX111">
        <v>5</v>
      </c>
      <c r="BC111">
        <v>2</v>
      </c>
      <c r="BD111">
        <v>7</v>
      </c>
      <c r="BE111">
        <v>2</v>
      </c>
    </row>
    <row r="112" spans="1:57" x14ac:dyDescent="0.25">
      <c r="A112" s="179">
        <f t="shared" si="1"/>
        <v>0</v>
      </c>
      <c r="B112" t="s">
        <v>1923</v>
      </c>
      <c r="C112">
        <v>4025137</v>
      </c>
      <c r="D112">
        <v>144105</v>
      </c>
      <c r="E112">
        <v>4</v>
      </c>
      <c r="F112">
        <v>550020403</v>
      </c>
      <c r="G112" s="180">
        <v>43467</v>
      </c>
      <c r="H112" s="180">
        <v>45290</v>
      </c>
      <c r="I112">
        <v>0</v>
      </c>
      <c r="J112">
        <v>1</v>
      </c>
      <c r="K112">
        <v>0</v>
      </c>
      <c r="L112">
        <v>30</v>
      </c>
      <c r="M112">
        <v>2</v>
      </c>
      <c r="N112" s="170">
        <v>22490513</v>
      </c>
      <c r="O112" s="170">
        <v>24960000</v>
      </c>
      <c r="P112" s="178">
        <v>70723</v>
      </c>
      <c r="Q112" s="178">
        <v>2719</v>
      </c>
      <c r="R112" s="178">
        <v>66463</v>
      </c>
      <c r="S112">
        <v>0</v>
      </c>
      <c r="T112">
        <v>0</v>
      </c>
      <c r="U112">
        <v>0</v>
      </c>
      <c r="W112">
        <v>0</v>
      </c>
      <c r="X112">
        <v>0</v>
      </c>
      <c r="Y112">
        <v>0</v>
      </c>
      <c r="AB112" s="180">
        <v>44285</v>
      </c>
      <c r="AC112">
        <v>1</v>
      </c>
      <c r="AD112" t="s">
        <v>1922</v>
      </c>
      <c r="AE112">
        <v>1</v>
      </c>
      <c r="AF112">
        <v>30</v>
      </c>
      <c r="AG112">
        <v>0</v>
      </c>
      <c r="AN112">
        <v>1</v>
      </c>
      <c r="AO112">
        <v>1</v>
      </c>
      <c r="AR112" s="178">
        <v>104032</v>
      </c>
      <c r="AS112" t="s">
        <v>1921</v>
      </c>
      <c r="AT112">
        <v>0</v>
      </c>
      <c r="AU112">
        <v>0</v>
      </c>
      <c r="AV112">
        <v>890480123</v>
      </c>
      <c r="AW112" t="s">
        <v>1920</v>
      </c>
      <c r="AX112">
        <v>5</v>
      </c>
      <c r="BC112">
        <v>2</v>
      </c>
      <c r="BD112">
        <v>7</v>
      </c>
      <c r="BE112">
        <v>2</v>
      </c>
    </row>
    <row r="113" spans="1:57" x14ac:dyDescent="0.25">
      <c r="A113" s="179">
        <f t="shared" si="1"/>
        <v>0</v>
      </c>
      <c r="B113" t="s">
        <v>1923</v>
      </c>
      <c r="C113">
        <v>4025137</v>
      </c>
      <c r="D113">
        <v>144105</v>
      </c>
      <c r="E113">
        <v>4</v>
      </c>
      <c r="F113">
        <v>550020593</v>
      </c>
      <c r="G113" s="180">
        <v>43496</v>
      </c>
      <c r="H113" s="180">
        <v>45290</v>
      </c>
      <c r="I113">
        <v>30</v>
      </c>
      <c r="J113">
        <v>1</v>
      </c>
      <c r="K113">
        <v>0</v>
      </c>
      <c r="L113">
        <v>30</v>
      </c>
      <c r="M113">
        <v>2</v>
      </c>
      <c r="N113" s="170">
        <v>22490513</v>
      </c>
      <c r="O113" s="170">
        <v>24960000</v>
      </c>
      <c r="P113" s="178">
        <v>47183</v>
      </c>
      <c r="Q113" s="178">
        <v>1814</v>
      </c>
      <c r="R113" s="178">
        <v>46253</v>
      </c>
      <c r="S113">
        <v>1740</v>
      </c>
      <c r="T113">
        <v>0</v>
      </c>
      <c r="U113">
        <v>0</v>
      </c>
      <c r="W113">
        <v>0</v>
      </c>
      <c r="X113">
        <v>0</v>
      </c>
      <c r="Y113">
        <v>0</v>
      </c>
      <c r="AB113" s="180">
        <v>44253</v>
      </c>
      <c r="AC113">
        <v>1</v>
      </c>
      <c r="AD113" t="s">
        <v>1922</v>
      </c>
      <c r="AE113">
        <v>1</v>
      </c>
      <c r="AF113">
        <v>30</v>
      </c>
      <c r="AG113">
        <v>5</v>
      </c>
      <c r="AN113">
        <v>1</v>
      </c>
      <c r="AO113">
        <v>1</v>
      </c>
      <c r="AR113" s="178">
        <v>72398</v>
      </c>
      <c r="AS113" t="s">
        <v>1921</v>
      </c>
      <c r="AT113">
        <v>0</v>
      </c>
      <c r="AU113">
        <v>0</v>
      </c>
      <c r="AV113">
        <v>890480123</v>
      </c>
      <c r="AW113" t="s">
        <v>1920</v>
      </c>
      <c r="AX113">
        <v>5</v>
      </c>
      <c r="BC113">
        <v>2</v>
      </c>
      <c r="BD113">
        <v>7</v>
      </c>
      <c r="BE113">
        <v>2</v>
      </c>
    </row>
    <row r="114" spans="1:57" x14ac:dyDescent="0.25">
      <c r="A114" s="179">
        <f t="shared" si="1"/>
        <v>0</v>
      </c>
      <c r="B114" t="s">
        <v>1923</v>
      </c>
      <c r="C114">
        <v>4025137</v>
      </c>
      <c r="D114">
        <v>144105</v>
      </c>
      <c r="E114">
        <v>4</v>
      </c>
      <c r="F114">
        <v>550020668</v>
      </c>
      <c r="G114" s="180">
        <v>43510</v>
      </c>
      <c r="H114" s="180">
        <v>45290</v>
      </c>
      <c r="I114">
        <v>0</v>
      </c>
      <c r="J114">
        <v>1</v>
      </c>
      <c r="K114">
        <v>0</v>
      </c>
      <c r="L114">
        <v>30</v>
      </c>
      <c r="M114">
        <v>2</v>
      </c>
      <c r="N114" s="170">
        <v>22490513</v>
      </c>
      <c r="O114" s="170">
        <v>24960000</v>
      </c>
      <c r="P114" s="178">
        <v>25516</v>
      </c>
      <c r="Q114" s="178">
        <v>981</v>
      </c>
      <c r="R114" s="178">
        <v>25013</v>
      </c>
      <c r="S114">
        <v>959</v>
      </c>
      <c r="T114">
        <v>0</v>
      </c>
      <c r="U114">
        <v>0</v>
      </c>
      <c r="W114">
        <v>0</v>
      </c>
      <c r="X114">
        <v>0</v>
      </c>
      <c r="Y114">
        <v>0</v>
      </c>
      <c r="AB114" s="180">
        <v>44253</v>
      </c>
      <c r="AC114">
        <v>1</v>
      </c>
      <c r="AD114" t="s">
        <v>1922</v>
      </c>
      <c r="AE114">
        <v>1</v>
      </c>
      <c r="AF114">
        <v>30</v>
      </c>
      <c r="AG114">
        <v>0</v>
      </c>
      <c r="AN114">
        <v>1</v>
      </c>
      <c r="AO114">
        <v>1</v>
      </c>
      <c r="AR114" s="178">
        <v>39152</v>
      </c>
      <c r="AS114" t="s">
        <v>1921</v>
      </c>
      <c r="AT114">
        <v>0</v>
      </c>
      <c r="AU114">
        <v>0</v>
      </c>
      <c r="AV114">
        <v>890480123</v>
      </c>
      <c r="AW114" t="s">
        <v>1920</v>
      </c>
      <c r="AX114">
        <v>5</v>
      </c>
      <c r="BC114">
        <v>2</v>
      </c>
      <c r="BD114">
        <v>7</v>
      </c>
      <c r="BE114">
        <v>2</v>
      </c>
    </row>
    <row r="115" spans="1:57" x14ac:dyDescent="0.25">
      <c r="A115" s="179">
        <f t="shared" si="1"/>
        <v>0</v>
      </c>
      <c r="B115" t="s">
        <v>1923</v>
      </c>
      <c r="C115">
        <v>4025137</v>
      </c>
      <c r="D115">
        <v>144105</v>
      </c>
      <c r="E115">
        <v>4</v>
      </c>
      <c r="F115">
        <v>550020887</v>
      </c>
      <c r="G115" s="180">
        <v>43545</v>
      </c>
      <c r="H115" s="180">
        <v>45290</v>
      </c>
      <c r="I115">
        <v>30</v>
      </c>
      <c r="J115">
        <v>1</v>
      </c>
      <c r="K115">
        <v>0</v>
      </c>
      <c r="L115">
        <v>30</v>
      </c>
      <c r="M115">
        <v>2</v>
      </c>
      <c r="N115" s="170">
        <v>22490513</v>
      </c>
      <c r="O115" s="170">
        <v>24960000</v>
      </c>
      <c r="P115" s="178">
        <v>47641</v>
      </c>
      <c r="Q115" s="178">
        <v>1832</v>
      </c>
      <c r="R115" s="178">
        <v>46702</v>
      </c>
      <c r="S115">
        <v>1771</v>
      </c>
      <c r="T115">
        <v>0</v>
      </c>
      <c r="U115">
        <v>0</v>
      </c>
      <c r="W115">
        <v>0</v>
      </c>
      <c r="X115">
        <v>0</v>
      </c>
      <c r="Y115">
        <v>0</v>
      </c>
      <c r="AB115" s="180">
        <v>44253</v>
      </c>
      <c r="AC115">
        <v>1</v>
      </c>
      <c r="AD115" t="s">
        <v>1922</v>
      </c>
      <c r="AE115">
        <v>1</v>
      </c>
      <c r="AF115">
        <v>30</v>
      </c>
      <c r="AG115">
        <v>12</v>
      </c>
      <c r="AN115">
        <v>1</v>
      </c>
      <c r="AO115">
        <v>1</v>
      </c>
      <c r="AR115" s="178">
        <v>73101</v>
      </c>
      <c r="AS115" t="s">
        <v>1921</v>
      </c>
      <c r="AT115">
        <v>0</v>
      </c>
      <c r="AU115">
        <v>0</v>
      </c>
      <c r="AV115">
        <v>890480123</v>
      </c>
      <c r="AW115" t="s">
        <v>1920</v>
      </c>
      <c r="AX115">
        <v>5</v>
      </c>
      <c r="BC115">
        <v>2</v>
      </c>
      <c r="BD115">
        <v>7</v>
      </c>
      <c r="BE115">
        <v>2</v>
      </c>
    </row>
    <row r="116" spans="1:57" x14ac:dyDescent="0.25">
      <c r="A116" s="179">
        <f t="shared" si="1"/>
        <v>0</v>
      </c>
      <c r="B116" t="s">
        <v>1923</v>
      </c>
      <c r="C116">
        <v>4025137</v>
      </c>
      <c r="D116">
        <v>144105</v>
      </c>
      <c r="E116">
        <v>4</v>
      </c>
      <c r="F116">
        <v>550020888</v>
      </c>
      <c r="G116" s="180">
        <v>43545</v>
      </c>
      <c r="H116" s="180">
        <v>45290</v>
      </c>
      <c r="I116">
        <v>0</v>
      </c>
      <c r="J116">
        <v>1</v>
      </c>
      <c r="K116">
        <v>0</v>
      </c>
      <c r="L116">
        <v>30</v>
      </c>
      <c r="M116">
        <v>2</v>
      </c>
      <c r="N116" s="170">
        <v>22490513</v>
      </c>
      <c r="O116" s="170">
        <v>24960000</v>
      </c>
      <c r="P116" s="178">
        <v>33295</v>
      </c>
      <c r="Q116" s="178">
        <v>1280</v>
      </c>
      <c r="R116" s="178">
        <v>32639</v>
      </c>
      <c r="S116">
        <v>1231</v>
      </c>
      <c r="T116">
        <v>0</v>
      </c>
      <c r="U116">
        <v>0</v>
      </c>
      <c r="W116">
        <v>0</v>
      </c>
      <c r="X116">
        <v>0</v>
      </c>
      <c r="Y116">
        <v>0</v>
      </c>
      <c r="AB116" s="180">
        <v>44253</v>
      </c>
      <c r="AC116">
        <v>1</v>
      </c>
      <c r="AD116" t="s">
        <v>1922</v>
      </c>
      <c r="AE116">
        <v>1</v>
      </c>
      <c r="AF116">
        <v>30</v>
      </c>
      <c r="AG116">
        <v>0</v>
      </c>
      <c r="AN116">
        <v>1</v>
      </c>
      <c r="AO116">
        <v>1</v>
      </c>
      <c r="AR116" s="178">
        <v>51089</v>
      </c>
      <c r="AS116" t="s">
        <v>1921</v>
      </c>
      <c r="AT116">
        <v>0</v>
      </c>
      <c r="AU116">
        <v>0</v>
      </c>
      <c r="AV116">
        <v>890480123</v>
      </c>
      <c r="AW116" t="s">
        <v>1920</v>
      </c>
      <c r="AX116">
        <v>5</v>
      </c>
      <c r="BC116">
        <v>2</v>
      </c>
      <c r="BD116">
        <v>7</v>
      </c>
      <c r="BE116">
        <v>2</v>
      </c>
    </row>
    <row r="117" spans="1:57" x14ac:dyDescent="0.25">
      <c r="A117" s="179">
        <f t="shared" si="1"/>
        <v>0</v>
      </c>
      <c r="B117" t="s">
        <v>1923</v>
      </c>
      <c r="C117">
        <v>4025137</v>
      </c>
      <c r="D117">
        <v>144105</v>
      </c>
      <c r="E117">
        <v>4</v>
      </c>
      <c r="F117">
        <v>550020950</v>
      </c>
      <c r="G117" s="180">
        <v>43556</v>
      </c>
      <c r="H117" s="180">
        <v>45290</v>
      </c>
      <c r="I117">
        <v>0</v>
      </c>
      <c r="J117">
        <v>1</v>
      </c>
      <c r="K117">
        <v>0</v>
      </c>
      <c r="L117">
        <v>30</v>
      </c>
      <c r="M117">
        <v>2</v>
      </c>
      <c r="N117" s="170">
        <v>22490513</v>
      </c>
      <c r="O117" s="170">
        <v>24960000</v>
      </c>
      <c r="P117" s="178">
        <v>52935</v>
      </c>
      <c r="Q117" s="178">
        <v>2035</v>
      </c>
      <c r="R117" s="178">
        <v>49748</v>
      </c>
      <c r="S117">
        <v>0</v>
      </c>
      <c r="T117">
        <v>0</v>
      </c>
      <c r="U117">
        <v>0</v>
      </c>
      <c r="W117">
        <v>0</v>
      </c>
      <c r="X117">
        <v>0</v>
      </c>
      <c r="Y117">
        <v>0</v>
      </c>
      <c r="AB117" s="180">
        <v>44285</v>
      </c>
      <c r="AC117">
        <v>1</v>
      </c>
      <c r="AD117" t="s">
        <v>1922</v>
      </c>
      <c r="AE117">
        <v>1</v>
      </c>
      <c r="AF117">
        <v>30</v>
      </c>
      <c r="AG117">
        <v>0</v>
      </c>
      <c r="AN117">
        <v>1</v>
      </c>
      <c r="AO117">
        <v>1</v>
      </c>
      <c r="AR117" s="178">
        <v>77869</v>
      </c>
      <c r="AS117" t="s">
        <v>1921</v>
      </c>
      <c r="AT117">
        <v>0</v>
      </c>
      <c r="AU117">
        <v>0</v>
      </c>
      <c r="AV117">
        <v>890480123</v>
      </c>
      <c r="AW117" t="s">
        <v>1920</v>
      </c>
      <c r="AX117">
        <v>5</v>
      </c>
      <c r="BC117">
        <v>2</v>
      </c>
      <c r="BD117">
        <v>7</v>
      </c>
      <c r="BE117">
        <v>2</v>
      </c>
    </row>
    <row r="118" spans="1:57" x14ac:dyDescent="0.25">
      <c r="A118" s="179">
        <f t="shared" si="1"/>
        <v>0</v>
      </c>
      <c r="B118" t="s">
        <v>1923</v>
      </c>
      <c r="C118">
        <v>4025137</v>
      </c>
      <c r="D118">
        <v>144105</v>
      </c>
      <c r="E118">
        <v>4</v>
      </c>
      <c r="F118">
        <v>550021027</v>
      </c>
      <c r="G118" s="180">
        <v>43566</v>
      </c>
      <c r="H118" s="180">
        <v>45290</v>
      </c>
      <c r="I118">
        <v>30</v>
      </c>
      <c r="J118">
        <v>1</v>
      </c>
      <c r="K118">
        <v>0</v>
      </c>
      <c r="L118">
        <v>30</v>
      </c>
      <c r="M118">
        <v>2</v>
      </c>
      <c r="N118" s="170">
        <v>22490513</v>
      </c>
      <c r="O118" s="170">
        <v>24960000</v>
      </c>
      <c r="P118" s="178">
        <v>31663</v>
      </c>
      <c r="Q118" s="178">
        <v>1217</v>
      </c>
      <c r="R118" s="178">
        <v>31039</v>
      </c>
      <c r="S118">
        <v>1171</v>
      </c>
      <c r="T118">
        <v>0</v>
      </c>
      <c r="U118">
        <v>0</v>
      </c>
      <c r="W118">
        <v>0</v>
      </c>
      <c r="X118">
        <v>0</v>
      </c>
      <c r="Y118">
        <v>0</v>
      </c>
      <c r="AB118" s="180">
        <v>44253</v>
      </c>
      <c r="AC118">
        <v>1</v>
      </c>
      <c r="AD118" t="s">
        <v>1922</v>
      </c>
      <c r="AE118">
        <v>1</v>
      </c>
      <c r="AF118">
        <v>30</v>
      </c>
      <c r="AG118">
        <v>7</v>
      </c>
      <c r="AN118">
        <v>1</v>
      </c>
      <c r="AO118">
        <v>1</v>
      </c>
      <c r="AR118" s="178">
        <v>48584</v>
      </c>
      <c r="AS118" t="s">
        <v>1921</v>
      </c>
      <c r="AT118">
        <v>0</v>
      </c>
      <c r="AU118">
        <v>0</v>
      </c>
      <c r="AV118">
        <v>890480123</v>
      </c>
      <c r="AW118" t="s">
        <v>1920</v>
      </c>
      <c r="AX118">
        <v>5</v>
      </c>
      <c r="BC118">
        <v>2</v>
      </c>
      <c r="BD118">
        <v>7</v>
      </c>
      <c r="BE118">
        <v>2</v>
      </c>
    </row>
    <row r="119" spans="1:57" x14ac:dyDescent="0.25">
      <c r="A119" s="179">
        <f t="shared" si="1"/>
        <v>0</v>
      </c>
      <c r="B119" t="s">
        <v>1923</v>
      </c>
      <c r="C119">
        <v>4025137</v>
      </c>
      <c r="D119">
        <v>144105</v>
      </c>
      <c r="E119">
        <v>4</v>
      </c>
      <c r="F119">
        <v>550021151</v>
      </c>
      <c r="G119" s="180">
        <v>43585</v>
      </c>
      <c r="H119" s="180">
        <v>45290</v>
      </c>
      <c r="I119">
        <v>0</v>
      </c>
      <c r="J119">
        <v>1</v>
      </c>
      <c r="K119">
        <v>0</v>
      </c>
      <c r="L119">
        <v>30</v>
      </c>
      <c r="M119">
        <v>2</v>
      </c>
      <c r="N119" s="170">
        <v>22490513</v>
      </c>
      <c r="O119" s="170">
        <v>24960000</v>
      </c>
      <c r="P119" s="178">
        <v>55730</v>
      </c>
      <c r="Q119" s="178">
        <v>2143</v>
      </c>
      <c r="R119" s="178">
        <v>52372</v>
      </c>
      <c r="S119">
        <v>0</v>
      </c>
      <c r="T119">
        <v>0</v>
      </c>
      <c r="U119">
        <v>0</v>
      </c>
      <c r="W119">
        <v>0</v>
      </c>
      <c r="X119">
        <v>0</v>
      </c>
      <c r="Y119">
        <v>0</v>
      </c>
      <c r="AB119" s="180">
        <v>44285</v>
      </c>
      <c r="AC119">
        <v>1</v>
      </c>
      <c r="AD119" t="s">
        <v>1922</v>
      </c>
      <c r="AE119">
        <v>1</v>
      </c>
      <c r="AF119">
        <v>30</v>
      </c>
      <c r="AG119">
        <v>0</v>
      </c>
      <c r="AN119">
        <v>1</v>
      </c>
      <c r="AO119">
        <v>1</v>
      </c>
      <c r="AR119" s="178">
        <v>81976</v>
      </c>
      <c r="AS119" t="s">
        <v>1921</v>
      </c>
      <c r="AT119">
        <v>0</v>
      </c>
      <c r="AU119">
        <v>0</v>
      </c>
      <c r="AV119">
        <v>890480123</v>
      </c>
      <c r="AW119" t="s">
        <v>1920</v>
      </c>
      <c r="AX119">
        <v>5</v>
      </c>
      <c r="BC119">
        <v>2</v>
      </c>
      <c r="BD119">
        <v>7</v>
      </c>
      <c r="BE119">
        <v>2</v>
      </c>
    </row>
    <row r="120" spans="1:57" x14ac:dyDescent="0.25">
      <c r="A120" s="179">
        <f t="shared" si="1"/>
        <v>0</v>
      </c>
      <c r="B120" t="s">
        <v>1923</v>
      </c>
      <c r="C120">
        <v>4025137</v>
      </c>
      <c r="D120">
        <v>144105</v>
      </c>
      <c r="E120">
        <v>4</v>
      </c>
      <c r="F120">
        <v>550021613</v>
      </c>
      <c r="G120" s="180">
        <v>43628</v>
      </c>
      <c r="H120" s="180">
        <v>45290</v>
      </c>
      <c r="I120">
        <v>0</v>
      </c>
      <c r="J120">
        <v>1</v>
      </c>
      <c r="K120">
        <v>0</v>
      </c>
      <c r="L120">
        <v>30</v>
      </c>
      <c r="M120">
        <v>2</v>
      </c>
      <c r="N120" s="170">
        <v>22490513</v>
      </c>
      <c r="O120" s="170">
        <v>24960000</v>
      </c>
      <c r="P120" s="178">
        <v>63298</v>
      </c>
      <c r="Q120" s="178">
        <v>2433</v>
      </c>
      <c r="R120" s="178">
        <v>59487</v>
      </c>
      <c r="S120">
        <v>0</v>
      </c>
      <c r="T120">
        <v>0</v>
      </c>
      <c r="U120">
        <v>0</v>
      </c>
      <c r="W120">
        <v>0</v>
      </c>
      <c r="X120">
        <v>0</v>
      </c>
      <c r="Y120">
        <v>0</v>
      </c>
      <c r="AB120" s="180">
        <v>44285</v>
      </c>
      <c r="AC120">
        <v>1</v>
      </c>
      <c r="AD120" t="s">
        <v>1922</v>
      </c>
      <c r="AE120">
        <v>1</v>
      </c>
      <c r="AF120">
        <v>30</v>
      </c>
      <c r="AG120">
        <v>0</v>
      </c>
      <c r="AN120">
        <v>1</v>
      </c>
      <c r="AO120">
        <v>1</v>
      </c>
      <c r="AR120" s="178">
        <v>93113</v>
      </c>
      <c r="AS120" t="s">
        <v>1921</v>
      </c>
      <c r="AT120">
        <v>0</v>
      </c>
      <c r="AU120">
        <v>0</v>
      </c>
      <c r="AV120">
        <v>890480123</v>
      </c>
      <c r="AW120" t="s">
        <v>1920</v>
      </c>
      <c r="AX120">
        <v>5</v>
      </c>
      <c r="BC120">
        <v>2</v>
      </c>
      <c r="BD120">
        <v>7</v>
      </c>
      <c r="BE120">
        <v>2</v>
      </c>
    </row>
    <row r="121" spans="1:57" x14ac:dyDescent="0.25">
      <c r="A121" s="179">
        <f t="shared" si="1"/>
        <v>0</v>
      </c>
      <c r="B121" t="s">
        <v>1923</v>
      </c>
      <c r="C121">
        <v>4025137</v>
      </c>
      <c r="D121">
        <v>144105</v>
      </c>
      <c r="E121">
        <v>4</v>
      </c>
      <c r="F121">
        <v>550021614</v>
      </c>
      <c r="G121" s="180">
        <v>43628</v>
      </c>
      <c r="H121" s="180">
        <v>45290</v>
      </c>
      <c r="I121">
        <v>0</v>
      </c>
      <c r="J121">
        <v>1</v>
      </c>
      <c r="K121">
        <v>0</v>
      </c>
      <c r="L121">
        <v>30</v>
      </c>
      <c r="M121">
        <v>2</v>
      </c>
      <c r="N121" s="170">
        <v>22490513</v>
      </c>
      <c r="O121" s="170">
        <v>24960000</v>
      </c>
      <c r="P121" s="178">
        <v>63510</v>
      </c>
      <c r="Q121" s="178">
        <v>2442</v>
      </c>
      <c r="R121" s="178">
        <v>59684</v>
      </c>
      <c r="S121">
        <v>0</v>
      </c>
      <c r="T121">
        <v>0</v>
      </c>
      <c r="U121">
        <v>0</v>
      </c>
      <c r="W121">
        <v>0</v>
      </c>
      <c r="X121">
        <v>0</v>
      </c>
      <c r="Y121">
        <v>0</v>
      </c>
      <c r="AB121" s="180">
        <v>44285</v>
      </c>
      <c r="AC121">
        <v>1</v>
      </c>
      <c r="AD121" t="s">
        <v>1922</v>
      </c>
      <c r="AE121">
        <v>1</v>
      </c>
      <c r="AF121">
        <v>30</v>
      </c>
      <c r="AG121">
        <v>0</v>
      </c>
      <c r="AN121">
        <v>1</v>
      </c>
      <c r="AO121">
        <v>1</v>
      </c>
      <c r="AR121" s="178">
        <v>93422</v>
      </c>
      <c r="AS121" t="s">
        <v>1921</v>
      </c>
      <c r="AT121">
        <v>0</v>
      </c>
      <c r="AU121">
        <v>0</v>
      </c>
      <c r="AV121">
        <v>890480123</v>
      </c>
      <c r="AW121" t="s">
        <v>1920</v>
      </c>
      <c r="AX121">
        <v>5</v>
      </c>
      <c r="BC121">
        <v>2</v>
      </c>
      <c r="BD121">
        <v>7</v>
      </c>
      <c r="BE121">
        <v>2</v>
      </c>
    </row>
    <row r="122" spans="1:57" x14ac:dyDescent="0.25">
      <c r="A122" s="179">
        <f t="shared" si="1"/>
        <v>0</v>
      </c>
      <c r="B122" t="s">
        <v>1923</v>
      </c>
      <c r="C122">
        <v>4025137</v>
      </c>
      <c r="D122">
        <v>144105</v>
      </c>
      <c r="E122">
        <v>4</v>
      </c>
      <c r="F122">
        <v>550022190</v>
      </c>
      <c r="G122" s="180">
        <v>43692</v>
      </c>
      <c r="H122" s="180">
        <v>45290</v>
      </c>
      <c r="I122">
        <v>0</v>
      </c>
      <c r="J122">
        <v>1</v>
      </c>
      <c r="K122">
        <v>0</v>
      </c>
      <c r="L122">
        <v>30</v>
      </c>
      <c r="M122">
        <v>2</v>
      </c>
      <c r="N122" s="170">
        <v>22490513</v>
      </c>
      <c r="O122" s="170">
        <v>24960000</v>
      </c>
      <c r="P122" s="178">
        <v>137448</v>
      </c>
      <c r="Q122" s="178">
        <v>5284</v>
      </c>
      <c r="R122" s="178">
        <v>131774</v>
      </c>
      <c r="S122">
        <v>2789</v>
      </c>
      <c r="T122">
        <v>0</v>
      </c>
      <c r="U122">
        <v>0</v>
      </c>
      <c r="W122">
        <v>0</v>
      </c>
      <c r="X122">
        <v>0</v>
      </c>
      <c r="Y122">
        <v>0</v>
      </c>
      <c r="AB122" s="180">
        <v>44253</v>
      </c>
      <c r="AC122">
        <v>1</v>
      </c>
      <c r="AD122" t="s">
        <v>1922</v>
      </c>
      <c r="AE122">
        <v>1</v>
      </c>
      <c r="AF122">
        <v>30</v>
      </c>
      <c r="AG122">
        <v>0</v>
      </c>
      <c r="AN122">
        <v>1</v>
      </c>
      <c r="AO122">
        <v>1</v>
      </c>
      <c r="AR122" s="178">
        <v>206262</v>
      </c>
      <c r="AS122" t="s">
        <v>1921</v>
      </c>
      <c r="AT122">
        <v>0</v>
      </c>
      <c r="AU122">
        <v>0</v>
      </c>
      <c r="AV122">
        <v>890480123</v>
      </c>
      <c r="AW122" t="s">
        <v>1920</v>
      </c>
      <c r="AX122">
        <v>5</v>
      </c>
      <c r="BC122">
        <v>2</v>
      </c>
      <c r="BD122">
        <v>7</v>
      </c>
      <c r="BE122">
        <v>2</v>
      </c>
    </row>
    <row r="123" spans="1:57" x14ac:dyDescent="0.25">
      <c r="A123" s="179">
        <f t="shared" si="1"/>
        <v>0</v>
      </c>
      <c r="B123" t="s">
        <v>1923</v>
      </c>
      <c r="C123">
        <v>4025137</v>
      </c>
      <c r="D123">
        <v>144105</v>
      </c>
      <c r="E123">
        <v>4</v>
      </c>
      <c r="F123">
        <v>550022191</v>
      </c>
      <c r="G123" s="180">
        <v>43692</v>
      </c>
      <c r="H123" s="180">
        <v>45290</v>
      </c>
      <c r="I123">
        <v>0</v>
      </c>
      <c r="J123">
        <v>1</v>
      </c>
      <c r="K123">
        <v>0</v>
      </c>
      <c r="L123">
        <v>30</v>
      </c>
      <c r="M123">
        <v>2</v>
      </c>
      <c r="N123" s="170">
        <v>22490513</v>
      </c>
      <c r="O123" s="170">
        <v>24960000</v>
      </c>
      <c r="P123" s="178">
        <v>68693</v>
      </c>
      <c r="Q123" s="178">
        <v>2641</v>
      </c>
      <c r="R123" s="178">
        <v>64555</v>
      </c>
      <c r="S123">
        <v>0</v>
      </c>
      <c r="T123">
        <v>0</v>
      </c>
      <c r="U123">
        <v>0</v>
      </c>
      <c r="W123">
        <v>0</v>
      </c>
      <c r="X123">
        <v>0</v>
      </c>
      <c r="Y123">
        <v>0</v>
      </c>
      <c r="AB123" s="180">
        <v>44285</v>
      </c>
      <c r="AC123">
        <v>1</v>
      </c>
      <c r="AD123" t="s">
        <v>1922</v>
      </c>
      <c r="AE123">
        <v>1</v>
      </c>
      <c r="AF123">
        <v>30</v>
      </c>
      <c r="AG123">
        <v>0</v>
      </c>
      <c r="AN123">
        <v>1</v>
      </c>
      <c r="AO123">
        <v>1</v>
      </c>
      <c r="AR123" s="178">
        <v>101046</v>
      </c>
      <c r="AS123" t="s">
        <v>1921</v>
      </c>
      <c r="AT123">
        <v>0</v>
      </c>
      <c r="AU123">
        <v>0</v>
      </c>
      <c r="AV123">
        <v>890480123</v>
      </c>
      <c r="AW123" t="s">
        <v>1920</v>
      </c>
      <c r="AX123">
        <v>5</v>
      </c>
      <c r="BC123">
        <v>2</v>
      </c>
      <c r="BD123">
        <v>7</v>
      </c>
      <c r="BE123">
        <v>2</v>
      </c>
    </row>
    <row r="124" spans="1:57" x14ac:dyDescent="0.25">
      <c r="A124" s="179">
        <f t="shared" si="1"/>
        <v>0</v>
      </c>
      <c r="B124" t="s">
        <v>1923</v>
      </c>
      <c r="C124">
        <v>4025137</v>
      </c>
      <c r="D124">
        <v>144105</v>
      </c>
      <c r="E124">
        <v>4</v>
      </c>
      <c r="F124">
        <v>550022246</v>
      </c>
      <c r="G124" s="180">
        <v>43692</v>
      </c>
      <c r="H124" s="180">
        <v>45290</v>
      </c>
      <c r="I124">
        <v>0</v>
      </c>
      <c r="J124">
        <v>1</v>
      </c>
      <c r="K124">
        <v>0</v>
      </c>
      <c r="L124">
        <v>30</v>
      </c>
      <c r="M124">
        <v>2</v>
      </c>
      <c r="N124" s="170">
        <v>22490513</v>
      </c>
      <c r="O124" s="170">
        <v>24960000</v>
      </c>
      <c r="P124" s="178">
        <v>206220</v>
      </c>
      <c r="Q124" s="178">
        <v>7928</v>
      </c>
      <c r="R124" s="178">
        <v>197591</v>
      </c>
      <c r="S124">
        <v>4183</v>
      </c>
      <c r="T124">
        <v>0</v>
      </c>
      <c r="U124">
        <v>0</v>
      </c>
      <c r="W124">
        <v>0</v>
      </c>
      <c r="X124">
        <v>0</v>
      </c>
      <c r="Y124">
        <v>0</v>
      </c>
      <c r="AB124" s="180">
        <v>44253</v>
      </c>
      <c r="AC124">
        <v>1</v>
      </c>
      <c r="AD124" t="s">
        <v>1922</v>
      </c>
      <c r="AE124">
        <v>1</v>
      </c>
      <c r="AF124">
        <v>30</v>
      </c>
      <c r="AG124">
        <v>0</v>
      </c>
      <c r="AN124">
        <v>1</v>
      </c>
      <c r="AO124">
        <v>1</v>
      </c>
      <c r="AR124" s="178">
        <v>309283</v>
      </c>
      <c r="AS124" t="s">
        <v>1921</v>
      </c>
      <c r="AT124">
        <v>0</v>
      </c>
      <c r="AU124">
        <v>0</v>
      </c>
      <c r="AV124">
        <v>890480123</v>
      </c>
      <c r="AW124" t="s">
        <v>1920</v>
      </c>
      <c r="AX124">
        <v>5</v>
      </c>
      <c r="BC124">
        <v>2</v>
      </c>
      <c r="BD124">
        <v>7</v>
      </c>
      <c r="BE124">
        <v>2</v>
      </c>
    </row>
    <row r="125" spans="1:57" x14ac:dyDescent="0.25">
      <c r="A125" s="179">
        <f t="shared" si="1"/>
        <v>0</v>
      </c>
      <c r="B125" t="s">
        <v>1923</v>
      </c>
      <c r="C125">
        <v>4025137</v>
      </c>
      <c r="D125">
        <v>144105</v>
      </c>
      <c r="E125">
        <v>4</v>
      </c>
      <c r="F125">
        <v>550023152</v>
      </c>
      <c r="G125" s="180">
        <v>43795</v>
      </c>
      <c r="H125" s="180">
        <v>45290</v>
      </c>
      <c r="I125">
        <v>0</v>
      </c>
      <c r="J125">
        <v>1</v>
      </c>
      <c r="K125">
        <v>0</v>
      </c>
      <c r="L125">
        <v>30</v>
      </c>
      <c r="M125">
        <v>2</v>
      </c>
      <c r="N125" s="170">
        <v>22490513</v>
      </c>
      <c r="O125" s="170">
        <v>24960000</v>
      </c>
      <c r="P125" s="178">
        <v>78451</v>
      </c>
      <c r="Q125" s="178">
        <v>3016</v>
      </c>
      <c r="R125" s="178">
        <v>75285</v>
      </c>
      <c r="S125">
        <v>1598</v>
      </c>
      <c r="T125">
        <v>0</v>
      </c>
      <c r="U125">
        <v>0</v>
      </c>
      <c r="W125">
        <v>0</v>
      </c>
      <c r="X125">
        <v>0</v>
      </c>
      <c r="Y125">
        <v>0</v>
      </c>
      <c r="AB125" s="180">
        <v>44253</v>
      </c>
      <c r="AC125">
        <v>1</v>
      </c>
      <c r="AD125" t="s">
        <v>1922</v>
      </c>
      <c r="AE125">
        <v>1</v>
      </c>
      <c r="AF125">
        <v>30</v>
      </c>
      <c r="AG125">
        <v>0</v>
      </c>
      <c r="AN125">
        <v>1</v>
      </c>
      <c r="AO125">
        <v>1</v>
      </c>
      <c r="AR125" s="178">
        <v>117841</v>
      </c>
      <c r="AS125" t="s">
        <v>1921</v>
      </c>
      <c r="AT125">
        <v>0</v>
      </c>
      <c r="AU125">
        <v>0</v>
      </c>
      <c r="AV125">
        <v>890480123</v>
      </c>
      <c r="AW125" t="s">
        <v>1920</v>
      </c>
      <c r="AX125">
        <v>5</v>
      </c>
      <c r="BC125">
        <v>2</v>
      </c>
      <c r="BD125">
        <v>7</v>
      </c>
      <c r="BE125">
        <v>2</v>
      </c>
    </row>
    <row r="126" spans="1:57" x14ac:dyDescent="0.25">
      <c r="A126" s="179">
        <f t="shared" si="1"/>
        <v>0</v>
      </c>
      <c r="B126" t="s">
        <v>1923</v>
      </c>
      <c r="C126">
        <v>4025137</v>
      </c>
      <c r="D126">
        <v>144105</v>
      </c>
      <c r="E126">
        <v>4</v>
      </c>
      <c r="F126">
        <v>550023382</v>
      </c>
      <c r="G126" s="180">
        <v>43840</v>
      </c>
      <c r="H126" s="180">
        <v>45290</v>
      </c>
      <c r="I126">
        <v>0</v>
      </c>
      <c r="J126">
        <v>1</v>
      </c>
      <c r="K126">
        <v>0</v>
      </c>
      <c r="L126">
        <v>30</v>
      </c>
      <c r="M126">
        <v>2</v>
      </c>
      <c r="N126" s="170">
        <v>22490513</v>
      </c>
      <c r="O126" s="170">
        <v>24960000</v>
      </c>
      <c r="P126" s="178">
        <v>229143</v>
      </c>
      <c r="Q126" s="178">
        <v>8809</v>
      </c>
      <c r="R126" s="178">
        <v>219590</v>
      </c>
      <c r="S126">
        <v>4659</v>
      </c>
      <c r="T126">
        <v>0</v>
      </c>
      <c r="U126">
        <v>0</v>
      </c>
      <c r="W126">
        <v>0</v>
      </c>
      <c r="X126">
        <v>0</v>
      </c>
      <c r="Y126">
        <v>0</v>
      </c>
      <c r="AB126" s="180">
        <v>44253</v>
      </c>
      <c r="AC126">
        <v>1</v>
      </c>
      <c r="AD126" t="s">
        <v>1922</v>
      </c>
      <c r="AE126">
        <v>1</v>
      </c>
      <c r="AF126">
        <v>30</v>
      </c>
      <c r="AG126">
        <v>0</v>
      </c>
      <c r="AN126">
        <v>1</v>
      </c>
      <c r="AO126">
        <v>1</v>
      </c>
      <c r="AR126" s="178">
        <v>343717</v>
      </c>
      <c r="AS126" t="s">
        <v>1921</v>
      </c>
      <c r="AT126">
        <v>0</v>
      </c>
      <c r="AU126">
        <v>0</v>
      </c>
      <c r="AV126">
        <v>890480123</v>
      </c>
      <c r="AW126" t="s">
        <v>1920</v>
      </c>
      <c r="AX126">
        <v>5</v>
      </c>
      <c r="BC126">
        <v>2</v>
      </c>
      <c r="BD126">
        <v>7</v>
      </c>
      <c r="BE126">
        <v>2</v>
      </c>
    </row>
    <row r="127" spans="1:57" x14ac:dyDescent="0.25">
      <c r="A127" s="179">
        <f t="shared" si="1"/>
        <v>0</v>
      </c>
      <c r="B127" t="s">
        <v>1923</v>
      </c>
      <c r="C127">
        <v>4025137</v>
      </c>
      <c r="D127">
        <v>144105</v>
      </c>
      <c r="E127">
        <v>4</v>
      </c>
      <c r="F127">
        <v>550023632</v>
      </c>
      <c r="G127" s="180">
        <v>43889</v>
      </c>
      <c r="H127" s="180">
        <v>45290</v>
      </c>
      <c r="I127">
        <v>0</v>
      </c>
      <c r="J127">
        <v>1</v>
      </c>
      <c r="K127">
        <v>0</v>
      </c>
      <c r="L127">
        <v>30</v>
      </c>
      <c r="M127">
        <v>2</v>
      </c>
      <c r="N127" s="170">
        <v>22490513</v>
      </c>
      <c r="O127" s="170">
        <v>24960000</v>
      </c>
      <c r="P127" s="178">
        <v>78879</v>
      </c>
      <c r="Q127" s="178">
        <v>3032</v>
      </c>
      <c r="R127" s="178">
        <v>74130</v>
      </c>
      <c r="S127">
        <v>0</v>
      </c>
      <c r="T127">
        <v>0</v>
      </c>
      <c r="U127">
        <v>0</v>
      </c>
      <c r="W127">
        <v>0</v>
      </c>
      <c r="X127">
        <v>0</v>
      </c>
      <c r="Y127">
        <v>0</v>
      </c>
      <c r="AB127" s="180">
        <v>44285</v>
      </c>
      <c r="AC127">
        <v>1</v>
      </c>
      <c r="AD127" t="s">
        <v>1922</v>
      </c>
      <c r="AE127">
        <v>1</v>
      </c>
      <c r="AF127">
        <v>30</v>
      </c>
      <c r="AG127">
        <v>0</v>
      </c>
      <c r="AN127">
        <v>1</v>
      </c>
      <c r="AO127">
        <v>1</v>
      </c>
      <c r="AR127" s="178">
        <v>116033</v>
      </c>
      <c r="AS127" t="s">
        <v>1921</v>
      </c>
      <c r="AT127">
        <v>0</v>
      </c>
      <c r="AU127">
        <v>0</v>
      </c>
      <c r="AV127">
        <v>890480123</v>
      </c>
      <c r="AW127" t="s">
        <v>1920</v>
      </c>
      <c r="AX127">
        <v>5</v>
      </c>
      <c r="BC127">
        <v>2</v>
      </c>
      <c r="BD127">
        <v>7</v>
      </c>
      <c r="BE127">
        <v>2</v>
      </c>
    </row>
    <row r="128" spans="1:57" x14ac:dyDescent="0.25">
      <c r="A128" s="179">
        <f t="shared" si="1"/>
        <v>0</v>
      </c>
      <c r="B128" t="s">
        <v>1923</v>
      </c>
      <c r="C128">
        <v>4025137</v>
      </c>
      <c r="D128">
        <v>144105</v>
      </c>
      <c r="E128">
        <v>4</v>
      </c>
      <c r="F128">
        <v>550023665</v>
      </c>
      <c r="G128" s="180">
        <v>43893</v>
      </c>
      <c r="H128" s="180">
        <v>45290</v>
      </c>
      <c r="I128">
        <v>0</v>
      </c>
      <c r="J128">
        <v>1</v>
      </c>
      <c r="K128">
        <v>0</v>
      </c>
      <c r="L128">
        <v>30</v>
      </c>
      <c r="M128">
        <v>2</v>
      </c>
      <c r="N128" s="170">
        <v>22490513</v>
      </c>
      <c r="O128" s="170">
        <v>24960000</v>
      </c>
      <c r="P128" s="178">
        <v>13577</v>
      </c>
      <c r="Q128" s="178">
        <v>522</v>
      </c>
      <c r="R128" s="178">
        <v>13309</v>
      </c>
      <c r="S128">
        <v>511</v>
      </c>
      <c r="T128">
        <v>0</v>
      </c>
      <c r="U128">
        <v>0</v>
      </c>
      <c r="W128">
        <v>0</v>
      </c>
      <c r="X128">
        <v>0</v>
      </c>
      <c r="Y128">
        <v>0</v>
      </c>
      <c r="AB128" s="180">
        <v>44253</v>
      </c>
      <c r="AC128">
        <v>1</v>
      </c>
      <c r="AD128" t="s">
        <v>1922</v>
      </c>
      <c r="AE128">
        <v>1</v>
      </c>
      <c r="AF128">
        <v>30</v>
      </c>
      <c r="AG128">
        <v>0</v>
      </c>
      <c r="AN128">
        <v>1</v>
      </c>
      <c r="AO128">
        <v>1</v>
      </c>
      <c r="AR128" s="178">
        <v>20832</v>
      </c>
      <c r="AS128" t="s">
        <v>1921</v>
      </c>
      <c r="AT128">
        <v>0</v>
      </c>
      <c r="AU128">
        <v>0</v>
      </c>
      <c r="AV128">
        <v>890480123</v>
      </c>
      <c r="AW128" t="s">
        <v>1920</v>
      </c>
      <c r="AX128">
        <v>5</v>
      </c>
      <c r="BC128">
        <v>2</v>
      </c>
      <c r="BD128">
        <v>7</v>
      </c>
      <c r="BE128">
        <v>2</v>
      </c>
    </row>
    <row r="129" spans="1:57" x14ac:dyDescent="0.25">
      <c r="A129" s="179">
        <f t="shared" si="1"/>
        <v>0</v>
      </c>
      <c r="B129" t="s">
        <v>1923</v>
      </c>
      <c r="C129">
        <v>4025137</v>
      </c>
      <c r="D129">
        <v>144105</v>
      </c>
      <c r="E129">
        <v>4</v>
      </c>
      <c r="F129">
        <v>550024638</v>
      </c>
      <c r="G129" s="180">
        <v>44128</v>
      </c>
      <c r="H129" s="180">
        <v>45290</v>
      </c>
      <c r="I129">
        <v>0</v>
      </c>
      <c r="J129">
        <v>1</v>
      </c>
      <c r="K129">
        <v>0</v>
      </c>
      <c r="L129">
        <v>30</v>
      </c>
      <c r="M129">
        <v>2</v>
      </c>
      <c r="N129" s="170">
        <v>22490513</v>
      </c>
      <c r="O129" s="170">
        <v>24960000</v>
      </c>
      <c r="P129" s="178">
        <v>576934</v>
      </c>
      <c r="Q129" s="178">
        <v>22180</v>
      </c>
      <c r="R129" s="178">
        <v>542190</v>
      </c>
      <c r="S129">
        <v>0</v>
      </c>
      <c r="T129">
        <v>0</v>
      </c>
      <c r="U129">
        <v>0</v>
      </c>
      <c r="W129">
        <v>0</v>
      </c>
      <c r="X129">
        <v>0</v>
      </c>
      <c r="Y129">
        <v>0</v>
      </c>
      <c r="AB129" s="180">
        <v>44285</v>
      </c>
      <c r="AC129">
        <v>1</v>
      </c>
      <c r="AD129" t="s">
        <v>1922</v>
      </c>
      <c r="AE129">
        <v>1</v>
      </c>
      <c r="AF129">
        <v>30</v>
      </c>
      <c r="AG129">
        <v>0</v>
      </c>
      <c r="AN129">
        <v>1</v>
      </c>
      <c r="AO129">
        <v>1</v>
      </c>
      <c r="AR129" s="178">
        <v>848673</v>
      </c>
      <c r="AS129" t="s">
        <v>1921</v>
      </c>
      <c r="AT129">
        <v>0</v>
      </c>
      <c r="AU129">
        <v>0</v>
      </c>
      <c r="AV129">
        <v>890480123</v>
      </c>
      <c r="AW129" t="s">
        <v>1920</v>
      </c>
      <c r="AX129">
        <v>5</v>
      </c>
      <c r="BC129">
        <v>2</v>
      </c>
      <c r="BD129">
        <v>7</v>
      </c>
      <c r="BE129">
        <v>2</v>
      </c>
    </row>
    <row r="130" spans="1:57" x14ac:dyDescent="0.25">
      <c r="A130" s="179">
        <f t="shared" ref="A130:A193" si="2">IF(+R130&gt;AR130,R130-AR130,0)</f>
        <v>0</v>
      </c>
      <c r="B130" t="s">
        <v>1923</v>
      </c>
      <c r="C130">
        <v>4025137</v>
      </c>
      <c r="D130">
        <v>144105</v>
      </c>
      <c r="E130">
        <v>4</v>
      </c>
      <c r="F130">
        <v>550024639</v>
      </c>
      <c r="G130" s="180">
        <v>44128</v>
      </c>
      <c r="H130" s="180">
        <v>45290</v>
      </c>
      <c r="I130">
        <v>0</v>
      </c>
      <c r="J130">
        <v>1</v>
      </c>
      <c r="K130">
        <v>0</v>
      </c>
      <c r="L130">
        <v>30</v>
      </c>
      <c r="M130">
        <v>2</v>
      </c>
      <c r="N130" s="170">
        <v>22490513</v>
      </c>
      <c r="O130" s="170">
        <v>24960000</v>
      </c>
      <c r="P130" s="178">
        <v>576934</v>
      </c>
      <c r="Q130" s="178">
        <v>22180</v>
      </c>
      <c r="R130" s="178">
        <v>542190</v>
      </c>
      <c r="S130">
        <v>0</v>
      </c>
      <c r="T130">
        <v>0</v>
      </c>
      <c r="U130">
        <v>0</v>
      </c>
      <c r="W130">
        <v>0</v>
      </c>
      <c r="X130">
        <v>0</v>
      </c>
      <c r="Y130">
        <v>0</v>
      </c>
      <c r="AB130" s="180">
        <v>44285</v>
      </c>
      <c r="AC130">
        <v>1</v>
      </c>
      <c r="AD130" t="s">
        <v>1922</v>
      </c>
      <c r="AE130">
        <v>1</v>
      </c>
      <c r="AF130">
        <v>30</v>
      </c>
      <c r="AG130">
        <v>0</v>
      </c>
      <c r="AN130">
        <v>1</v>
      </c>
      <c r="AO130">
        <v>1</v>
      </c>
      <c r="AR130" s="178">
        <v>848673</v>
      </c>
      <c r="AS130" t="s">
        <v>1921</v>
      </c>
      <c r="AT130">
        <v>0</v>
      </c>
      <c r="AU130">
        <v>0</v>
      </c>
      <c r="AV130">
        <v>890480123</v>
      </c>
      <c r="AW130" t="s">
        <v>1920</v>
      </c>
      <c r="AX130">
        <v>5</v>
      </c>
      <c r="BC130">
        <v>2</v>
      </c>
      <c r="BD130">
        <v>7</v>
      </c>
      <c r="BE130">
        <v>2</v>
      </c>
    </row>
    <row r="131" spans="1:57" x14ac:dyDescent="0.25">
      <c r="A131" s="179">
        <f t="shared" si="2"/>
        <v>0</v>
      </c>
      <c r="B131" t="s">
        <v>1923</v>
      </c>
      <c r="C131">
        <v>4025137</v>
      </c>
      <c r="D131">
        <v>144105</v>
      </c>
      <c r="E131">
        <v>4</v>
      </c>
      <c r="F131">
        <v>550024770</v>
      </c>
      <c r="G131" s="180">
        <v>44138</v>
      </c>
      <c r="H131" s="180">
        <v>45260</v>
      </c>
      <c r="I131">
        <v>0</v>
      </c>
      <c r="J131">
        <v>1</v>
      </c>
      <c r="K131">
        <v>0</v>
      </c>
      <c r="L131">
        <v>30</v>
      </c>
      <c r="M131">
        <v>2</v>
      </c>
      <c r="N131" s="170">
        <v>22490513</v>
      </c>
      <c r="O131" s="170">
        <v>24960000</v>
      </c>
      <c r="P131" s="178">
        <v>140000</v>
      </c>
      <c r="Q131" s="178">
        <v>5382</v>
      </c>
      <c r="R131" s="178">
        <v>131299</v>
      </c>
      <c r="S131">
        <v>2788</v>
      </c>
      <c r="T131">
        <v>0</v>
      </c>
      <c r="U131">
        <v>0</v>
      </c>
      <c r="W131">
        <v>0</v>
      </c>
      <c r="X131">
        <v>0</v>
      </c>
      <c r="Y131">
        <v>0</v>
      </c>
      <c r="AB131" s="180">
        <v>44253</v>
      </c>
      <c r="AC131">
        <v>1</v>
      </c>
      <c r="AD131" t="s">
        <v>1922</v>
      </c>
      <c r="AE131">
        <v>1</v>
      </c>
      <c r="AF131">
        <v>30</v>
      </c>
      <c r="AG131">
        <v>0</v>
      </c>
      <c r="AN131">
        <v>1</v>
      </c>
      <c r="AO131">
        <v>1</v>
      </c>
      <c r="AR131" s="178">
        <v>205518</v>
      </c>
      <c r="AS131" t="s">
        <v>1921</v>
      </c>
      <c r="AT131">
        <v>0</v>
      </c>
      <c r="AU131">
        <v>0</v>
      </c>
      <c r="AV131">
        <v>890480123</v>
      </c>
      <c r="AW131" t="s">
        <v>1920</v>
      </c>
      <c r="AX131">
        <v>5</v>
      </c>
      <c r="BC131">
        <v>2</v>
      </c>
      <c r="BD131">
        <v>7</v>
      </c>
      <c r="BE131">
        <v>2</v>
      </c>
    </row>
    <row r="132" spans="1:57" x14ac:dyDescent="0.25">
      <c r="A132" s="179">
        <f t="shared" si="2"/>
        <v>0</v>
      </c>
      <c r="B132" t="s">
        <v>1923</v>
      </c>
      <c r="C132">
        <v>4025137</v>
      </c>
      <c r="D132">
        <v>144105</v>
      </c>
      <c r="E132">
        <v>4</v>
      </c>
      <c r="F132">
        <v>550025044</v>
      </c>
      <c r="G132" s="180">
        <v>44187</v>
      </c>
      <c r="H132" s="180">
        <v>45321</v>
      </c>
      <c r="I132">
        <v>30</v>
      </c>
      <c r="J132">
        <v>1</v>
      </c>
      <c r="K132">
        <v>0</v>
      </c>
      <c r="L132">
        <v>30</v>
      </c>
      <c r="M132">
        <v>2</v>
      </c>
      <c r="N132" s="170">
        <v>22490513</v>
      </c>
      <c r="O132" s="170">
        <v>24960000</v>
      </c>
      <c r="P132" s="178">
        <v>85099</v>
      </c>
      <c r="Q132" s="178">
        <v>3272</v>
      </c>
      <c r="R132" s="178">
        <v>85099</v>
      </c>
      <c r="S132">
        <v>3180</v>
      </c>
      <c r="T132">
        <v>0</v>
      </c>
      <c r="U132">
        <v>0</v>
      </c>
      <c r="W132">
        <v>0</v>
      </c>
      <c r="X132">
        <v>0</v>
      </c>
      <c r="Y132">
        <v>0</v>
      </c>
      <c r="AB132" s="180">
        <v>44226</v>
      </c>
      <c r="AC132">
        <v>1</v>
      </c>
      <c r="AD132" t="s">
        <v>1922</v>
      </c>
      <c r="AE132">
        <v>1</v>
      </c>
      <c r="AF132">
        <v>30</v>
      </c>
      <c r="AG132">
        <v>3375</v>
      </c>
      <c r="AN132">
        <v>1</v>
      </c>
      <c r="AO132">
        <v>1</v>
      </c>
      <c r="AR132" s="178">
        <v>133203</v>
      </c>
      <c r="AS132" t="s">
        <v>1921</v>
      </c>
      <c r="AT132">
        <v>0</v>
      </c>
      <c r="AU132">
        <v>0</v>
      </c>
      <c r="AV132">
        <v>890480123</v>
      </c>
      <c r="AW132" t="s">
        <v>1920</v>
      </c>
      <c r="AX132">
        <v>5</v>
      </c>
      <c r="BC132">
        <v>2</v>
      </c>
      <c r="BD132">
        <v>7</v>
      </c>
      <c r="BE132">
        <v>2</v>
      </c>
    </row>
    <row r="133" spans="1:57" x14ac:dyDescent="0.25">
      <c r="A133" s="179">
        <f t="shared" si="2"/>
        <v>0</v>
      </c>
      <c r="B133" t="s">
        <v>1923</v>
      </c>
      <c r="C133">
        <v>4025137</v>
      </c>
      <c r="D133">
        <v>144105</v>
      </c>
      <c r="E133">
        <v>4</v>
      </c>
      <c r="F133">
        <v>550025255</v>
      </c>
      <c r="G133" s="180">
        <v>44227</v>
      </c>
      <c r="H133" s="180">
        <v>44283</v>
      </c>
      <c r="I133">
        <v>0</v>
      </c>
      <c r="J133">
        <v>1</v>
      </c>
      <c r="K133">
        <v>0</v>
      </c>
      <c r="L133">
        <v>30</v>
      </c>
      <c r="M133">
        <v>2</v>
      </c>
      <c r="N133">
        <v>0</v>
      </c>
      <c r="O133">
        <v>0</v>
      </c>
      <c r="P133" s="178">
        <v>6000</v>
      </c>
      <c r="Q133" s="178">
        <v>6000</v>
      </c>
      <c r="R133" s="178">
        <v>6000</v>
      </c>
      <c r="S133">
        <v>0</v>
      </c>
      <c r="T133">
        <v>0</v>
      </c>
      <c r="U133">
        <v>0</v>
      </c>
      <c r="W133">
        <v>0</v>
      </c>
      <c r="X133">
        <v>0</v>
      </c>
      <c r="Y133">
        <v>0</v>
      </c>
      <c r="AB133" s="180">
        <v>44255</v>
      </c>
      <c r="AC133">
        <v>1</v>
      </c>
      <c r="AD133" t="s">
        <v>1922</v>
      </c>
      <c r="AE133">
        <v>1</v>
      </c>
      <c r="AF133">
        <v>30</v>
      </c>
      <c r="AG133">
        <v>0</v>
      </c>
      <c r="AN133">
        <v>1</v>
      </c>
      <c r="AO133">
        <v>1</v>
      </c>
      <c r="AR133" s="178">
        <v>9392</v>
      </c>
      <c r="AS133" t="s">
        <v>1921</v>
      </c>
      <c r="AT133">
        <v>0</v>
      </c>
      <c r="AU133">
        <v>0</v>
      </c>
      <c r="AV133">
        <v>890480123</v>
      </c>
      <c r="AW133" t="s">
        <v>1920</v>
      </c>
      <c r="AX133">
        <v>5</v>
      </c>
      <c r="BC133">
        <v>2</v>
      </c>
      <c r="BD133">
        <v>7</v>
      </c>
      <c r="BE133">
        <v>2</v>
      </c>
    </row>
    <row r="134" spans="1:57" x14ac:dyDescent="0.25">
      <c r="A134" s="179">
        <f t="shared" si="2"/>
        <v>0</v>
      </c>
      <c r="B134" t="s">
        <v>1923</v>
      </c>
      <c r="C134">
        <v>4025137</v>
      </c>
      <c r="D134">
        <v>144105</v>
      </c>
      <c r="E134">
        <v>4</v>
      </c>
      <c r="F134">
        <v>550025302</v>
      </c>
      <c r="G134" s="180">
        <v>44227</v>
      </c>
      <c r="H134" s="180">
        <v>44283</v>
      </c>
      <c r="I134">
        <v>0</v>
      </c>
      <c r="J134">
        <v>1</v>
      </c>
      <c r="K134">
        <v>0</v>
      </c>
      <c r="L134">
        <v>30</v>
      </c>
      <c r="M134">
        <v>2</v>
      </c>
      <c r="N134">
        <v>0</v>
      </c>
      <c r="O134">
        <v>0</v>
      </c>
      <c r="P134" s="178">
        <v>6000</v>
      </c>
      <c r="Q134" s="178">
        <v>6000</v>
      </c>
      <c r="R134" s="178">
        <v>6000</v>
      </c>
      <c r="S134">
        <v>0</v>
      </c>
      <c r="T134">
        <v>0</v>
      </c>
      <c r="U134">
        <v>0</v>
      </c>
      <c r="W134">
        <v>0</v>
      </c>
      <c r="X134">
        <v>0</v>
      </c>
      <c r="Y134">
        <v>0</v>
      </c>
      <c r="AB134" s="180">
        <v>44255</v>
      </c>
      <c r="AC134">
        <v>1</v>
      </c>
      <c r="AD134" t="s">
        <v>1922</v>
      </c>
      <c r="AE134">
        <v>1</v>
      </c>
      <c r="AF134">
        <v>30</v>
      </c>
      <c r="AG134">
        <v>0</v>
      </c>
      <c r="AN134">
        <v>1</v>
      </c>
      <c r="AO134">
        <v>1</v>
      </c>
      <c r="AR134" s="178">
        <v>9392</v>
      </c>
      <c r="AS134" t="s">
        <v>1921</v>
      </c>
      <c r="AT134">
        <v>0</v>
      </c>
      <c r="AU134">
        <v>0</v>
      </c>
      <c r="AV134">
        <v>890480123</v>
      </c>
      <c r="AW134" t="s">
        <v>1920</v>
      </c>
      <c r="AX134">
        <v>5</v>
      </c>
      <c r="BC134">
        <v>2</v>
      </c>
      <c r="BD134">
        <v>7</v>
      </c>
      <c r="BE134">
        <v>2</v>
      </c>
    </row>
    <row r="135" spans="1:57" x14ac:dyDescent="0.25">
      <c r="A135" s="179">
        <f t="shared" si="2"/>
        <v>0</v>
      </c>
      <c r="B135" t="s">
        <v>1923</v>
      </c>
      <c r="C135">
        <v>4025137</v>
      </c>
      <c r="D135">
        <v>144105</v>
      </c>
      <c r="E135">
        <v>4</v>
      </c>
      <c r="F135">
        <v>550025367</v>
      </c>
      <c r="G135" s="180">
        <v>44232</v>
      </c>
      <c r="H135" s="180">
        <v>44283</v>
      </c>
      <c r="I135">
        <v>0</v>
      </c>
      <c r="J135">
        <v>1</v>
      </c>
      <c r="K135">
        <v>0</v>
      </c>
      <c r="L135">
        <v>30</v>
      </c>
      <c r="M135">
        <v>2</v>
      </c>
      <c r="N135">
        <v>0</v>
      </c>
      <c r="O135">
        <v>0</v>
      </c>
      <c r="P135" s="178">
        <v>2100</v>
      </c>
      <c r="Q135" s="178">
        <v>2100</v>
      </c>
      <c r="R135" s="178">
        <v>2100</v>
      </c>
      <c r="S135">
        <v>0</v>
      </c>
      <c r="T135">
        <v>0</v>
      </c>
      <c r="U135">
        <v>0</v>
      </c>
      <c r="W135">
        <v>0</v>
      </c>
      <c r="X135">
        <v>0</v>
      </c>
      <c r="Y135">
        <v>0</v>
      </c>
      <c r="AB135" s="180">
        <v>44255</v>
      </c>
      <c r="AC135">
        <v>1</v>
      </c>
      <c r="AD135" t="s">
        <v>1922</v>
      </c>
      <c r="AE135">
        <v>1</v>
      </c>
      <c r="AF135">
        <v>30</v>
      </c>
      <c r="AG135">
        <v>0</v>
      </c>
      <c r="AN135">
        <v>1</v>
      </c>
      <c r="AO135">
        <v>1</v>
      </c>
      <c r="AR135" s="178">
        <v>3287</v>
      </c>
      <c r="AS135" t="s">
        <v>1921</v>
      </c>
      <c r="AT135">
        <v>0</v>
      </c>
      <c r="AU135">
        <v>0</v>
      </c>
      <c r="AV135">
        <v>890480123</v>
      </c>
      <c r="AW135" t="s">
        <v>1920</v>
      </c>
      <c r="AX135">
        <v>5</v>
      </c>
      <c r="BC135">
        <v>2</v>
      </c>
      <c r="BD135">
        <v>7</v>
      </c>
      <c r="BE135">
        <v>2</v>
      </c>
    </row>
    <row r="136" spans="1:57" x14ac:dyDescent="0.25">
      <c r="A136" s="179">
        <f t="shared" si="2"/>
        <v>0</v>
      </c>
      <c r="B136" t="s">
        <v>1923</v>
      </c>
      <c r="C136">
        <v>4025137</v>
      </c>
      <c r="D136">
        <v>144105</v>
      </c>
      <c r="E136">
        <v>4</v>
      </c>
      <c r="F136">
        <v>550025449</v>
      </c>
      <c r="G136" s="180">
        <v>44252</v>
      </c>
      <c r="H136" s="180">
        <v>44314</v>
      </c>
      <c r="I136">
        <v>0</v>
      </c>
      <c r="J136">
        <v>1</v>
      </c>
      <c r="K136">
        <v>0</v>
      </c>
      <c r="L136">
        <v>30</v>
      </c>
      <c r="M136">
        <v>2</v>
      </c>
      <c r="N136">
        <v>0</v>
      </c>
      <c r="O136">
        <v>0</v>
      </c>
      <c r="P136" s="178">
        <v>2100</v>
      </c>
      <c r="Q136" s="178">
        <v>2100</v>
      </c>
      <c r="R136" s="178">
        <v>2100</v>
      </c>
      <c r="S136">
        <v>0</v>
      </c>
      <c r="T136">
        <v>0</v>
      </c>
      <c r="U136">
        <v>0</v>
      </c>
      <c r="W136">
        <v>0</v>
      </c>
      <c r="X136">
        <v>0</v>
      </c>
      <c r="Y136">
        <v>0</v>
      </c>
      <c r="AB136" s="180">
        <v>44283</v>
      </c>
      <c r="AC136">
        <v>1</v>
      </c>
      <c r="AD136" t="s">
        <v>1922</v>
      </c>
      <c r="AE136">
        <v>1</v>
      </c>
      <c r="AF136">
        <v>30</v>
      </c>
      <c r="AG136">
        <v>0</v>
      </c>
      <c r="AN136">
        <v>1</v>
      </c>
      <c r="AO136">
        <v>1</v>
      </c>
      <c r="AR136" s="178">
        <v>3287</v>
      </c>
      <c r="AS136" t="s">
        <v>1921</v>
      </c>
      <c r="AT136">
        <v>0</v>
      </c>
      <c r="AU136">
        <v>0</v>
      </c>
      <c r="AV136">
        <v>890480123</v>
      </c>
      <c r="AW136" t="s">
        <v>1920</v>
      </c>
      <c r="AX136">
        <v>5</v>
      </c>
      <c r="BC136">
        <v>2</v>
      </c>
      <c r="BD136">
        <v>7</v>
      </c>
      <c r="BE136">
        <v>2</v>
      </c>
    </row>
    <row r="137" spans="1:57" x14ac:dyDescent="0.25">
      <c r="A137" s="179">
        <f t="shared" si="2"/>
        <v>0</v>
      </c>
      <c r="B137" t="s">
        <v>1923</v>
      </c>
      <c r="C137">
        <v>4025137</v>
      </c>
      <c r="D137">
        <v>144105</v>
      </c>
      <c r="E137">
        <v>4</v>
      </c>
      <c r="F137">
        <v>550025502</v>
      </c>
      <c r="G137" s="180">
        <v>44255</v>
      </c>
      <c r="H137" s="180">
        <v>44316</v>
      </c>
      <c r="I137">
        <v>0</v>
      </c>
      <c r="J137">
        <v>1</v>
      </c>
      <c r="K137">
        <v>0</v>
      </c>
      <c r="L137">
        <v>30</v>
      </c>
      <c r="M137">
        <v>2</v>
      </c>
      <c r="N137">
        <v>0</v>
      </c>
      <c r="O137">
        <v>0</v>
      </c>
      <c r="P137" s="178">
        <v>6000</v>
      </c>
      <c r="Q137" s="178">
        <v>6000</v>
      </c>
      <c r="R137" s="178">
        <v>6000</v>
      </c>
      <c r="S137">
        <v>0</v>
      </c>
      <c r="T137">
        <v>0</v>
      </c>
      <c r="U137">
        <v>0</v>
      </c>
      <c r="W137">
        <v>0</v>
      </c>
      <c r="X137">
        <v>0</v>
      </c>
      <c r="Y137">
        <v>0</v>
      </c>
      <c r="AB137" s="180">
        <v>44285</v>
      </c>
      <c r="AC137">
        <v>1</v>
      </c>
      <c r="AD137" t="s">
        <v>1922</v>
      </c>
      <c r="AE137">
        <v>1</v>
      </c>
      <c r="AF137">
        <v>30</v>
      </c>
      <c r="AG137">
        <v>0</v>
      </c>
      <c r="AN137">
        <v>1</v>
      </c>
      <c r="AO137">
        <v>1</v>
      </c>
      <c r="AR137" s="178">
        <v>9392</v>
      </c>
      <c r="AS137" t="s">
        <v>1921</v>
      </c>
      <c r="AT137">
        <v>0</v>
      </c>
      <c r="AU137">
        <v>0</v>
      </c>
      <c r="AV137">
        <v>890480123</v>
      </c>
      <c r="AW137" t="s">
        <v>1920</v>
      </c>
      <c r="AX137">
        <v>5</v>
      </c>
      <c r="BC137">
        <v>2</v>
      </c>
      <c r="BD137">
        <v>7</v>
      </c>
      <c r="BE137">
        <v>2</v>
      </c>
    </row>
    <row r="138" spans="1:57" x14ac:dyDescent="0.25">
      <c r="A138" s="179">
        <f t="shared" si="2"/>
        <v>0</v>
      </c>
      <c r="B138" t="s">
        <v>1923</v>
      </c>
      <c r="C138">
        <v>4025137</v>
      </c>
      <c r="D138">
        <v>144105</v>
      </c>
      <c r="E138">
        <v>4</v>
      </c>
      <c r="F138">
        <v>550025575</v>
      </c>
      <c r="G138" s="180">
        <v>44263</v>
      </c>
      <c r="H138" s="180">
        <v>45381</v>
      </c>
      <c r="I138">
        <v>0</v>
      </c>
      <c r="J138">
        <v>1</v>
      </c>
      <c r="K138">
        <v>0</v>
      </c>
      <c r="L138">
        <v>30</v>
      </c>
      <c r="M138">
        <v>2</v>
      </c>
      <c r="N138" s="170">
        <v>22490513</v>
      </c>
      <c r="O138" s="170">
        <v>24960000</v>
      </c>
      <c r="P138" s="178">
        <v>100000</v>
      </c>
      <c r="Q138" s="178">
        <v>3844</v>
      </c>
      <c r="R138" s="178">
        <v>100000</v>
      </c>
      <c r="S138">
        <v>0</v>
      </c>
      <c r="T138">
        <v>0</v>
      </c>
      <c r="U138">
        <v>0</v>
      </c>
      <c r="W138">
        <v>0</v>
      </c>
      <c r="X138">
        <v>0</v>
      </c>
      <c r="Y138">
        <v>0</v>
      </c>
      <c r="AB138" s="180">
        <v>44285</v>
      </c>
      <c r="AC138">
        <v>1</v>
      </c>
      <c r="AD138" t="s">
        <v>1922</v>
      </c>
      <c r="AE138">
        <v>1</v>
      </c>
      <c r="AF138">
        <v>30</v>
      </c>
      <c r="AG138">
        <v>0</v>
      </c>
      <c r="AN138">
        <v>1</v>
      </c>
      <c r="AO138">
        <v>1</v>
      </c>
      <c r="AR138" s="178">
        <v>156527</v>
      </c>
      <c r="AS138" t="s">
        <v>1921</v>
      </c>
      <c r="AT138">
        <v>0</v>
      </c>
      <c r="AU138">
        <v>0</v>
      </c>
      <c r="AV138">
        <v>890480123</v>
      </c>
      <c r="AW138" t="s">
        <v>1920</v>
      </c>
      <c r="AX138">
        <v>5</v>
      </c>
      <c r="BC138">
        <v>2</v>
      </c>
      <c r="BD138">
        <v>7</v>
      </c>
      <c r="BE138">
        <v>2</v>
      </c>
    </row>
    <row r="139" spans="1:57" x14ac:dyDescent="0.25">
      <c r="A139" s="179">
        <f t="shared" si="2"/>
        <v>0</v>
      </c>
      <c r="B139" t="s">
        <v>1923</v>
      </c>
      <c r="C139">
        <v>4025137</v>
      </c>
      <c r="D139">
        <v>144105</v>
      </c>
      <c r="E139">
        <v>4</v>
      </c>
      <c r="F139">
        <v>550025576</v>
      </c>
      <c r="G139" s="180">
        <v>44263</v>
      </c>
      <c r="H139" s="180">
        <v>44316</v>
      </c>
      <c r="I139">
        <v>0</v>
      </c>
      <c r="J139">
        <v>1</v>
      </c>
      <c r="K139">
        <v>0</v>
      </c>
      <c r="L139">
        <v>30</v>
      </c>
      <c r="M139">
        <v>2</v>
      </c>
      <c r="N139">
        <v>0</v>
      </c>
      <c r="O139">
        <v>0</v>
      </c>
      <c r="P139" s="178">
        <v>2100</v>
      </c>
      <c r="Q139" s="178">
        <v>2100</v>
      </c>
      <c r="R139" s="178">
        <v>2100</v>
      </c>
      <c r="S139">
        <v>0</v>
      </c>
      <c r="T139">
        <v>0</v>
      </c>
      <c r="U139">
        <v>0</v>
      </c>
      <c r="W139">
        <v>0</v>
      </c>
      <c r="X139">
        <v>0</v>
      </c>
      <c r="Y139">
        <v>0</v>
      </c>
      <c r="AB139" s="180">
        <v>44285</v>
      </c>
      <c r="AC139">
        <v>1</v>
      </c>
      <c r="AD139" t="s">
        <v>1922</v>
      </c>
      <c r="AE139">
        <v>1</v>
      </c>
      <c r="AF139">
        <v>30</v>
      </c>
      <c r="AG139">
        <v>0</v>
      </c>
      <c r="AN139">
        <v>1</v>
      </c>
      <c r="AO139">
        <v>1</v>
      </c>
      <c r="AR139" s="178">
        <v>3287</v>
      </c>
      <c r="AS139" t="s">
        <v>1921</v>
      </c>
      <c r="AT139">
        <v>0</v>
      </c>
      <c r="AU139">
        <v>0</v>
      </c>
      <c r="AV139">
        <v>890480123</v>
      </c>
      <c r="AW139" t="s">
        <v>1920</v>
      </c>
      <c r="AX139">
        <v>5</v>
      </c>
      <c r="BC139">
        <v>2</v>
      </c>
      <c r="BD139">
        <v>7</v>
      </c>
      <c r="BE139">
        <v>2</v>
      </c>
    </row>
    <row r="140" spans="1:57" x14ac:dyDescent="0.25">
      <c r="A140" s="179">
        <f t="shared" si="2"/>
        <v>0</v>
      </c>
      <c r="B140" t="s">
        <v>1923</v>
      </c>
      <c r="C140">
        <v>4025137</v>
      </c>
      <c r="D140">
        <v>144105</v>
      </c>
      <c r="E140">
        <v>4</v>
      </c>
      <c r="F140">
        <v>550025688</v>
      </c>
      <c r="G140" s="180">
        <v>44286</v>
      </c>
      <c r="H140" s="180">
        <v>44346</v>
      </c>
      <c r="I140">
        <v>0</v>
      </c>
      <c r="J140">
        <v>1</v>
      </c>
      <c r="K140">
        <v>0</v>
      </c>
      <c r="L140">
        <v>30</v>
      </c>
      <c r="M140">
        <v>2</v>
      </c>
      <c r="N140">
        <v>0</v>
      </c>
      <c r="O140">
        <v>0</v>
      </c>
      <c r="P140" s="178">
        <v>6000</v>
      </c>
      <c r="Q140" s="178">
        <v>6000</v>
      </c>
      <c r="R140" s="178">
        <v>6000</v>
      </c>
      <c r="S140">
        <v>0</v>
      </c>
      <c r="T140">
        <v>0</v>
      </c>
      <c r="U140">
        <v>0</v>
      </c>
      <c r="W140">
        <v>0</v>
      </c>
      <c r="X140">
        <v>0</v>
      </c>
      <c r="Y140">
        <v>0</v>
      </c>
      <c r="AB140" s="180">
        <v>44286</v>
      </c>
      <c r="AC140">
        <v>1</v>
      </c>
      <c r="AD140" t="s">
        <v>1922</v>
      </c>
      <c r="AE140">
        <v>1</v>
      </c>
      <c r="AF140">
        <v>30</v>
      </c>
      <c r="AG140">
        <v>0</v>
      </c>
      <c r="AN140">
        <v>1</v>
      </c>
      <c r="AO140">
        <v>1</v>
      </c>
      <c r="AR140" s="178">
        <v>9392</v>
      </c>
      <c r="AS140" t="s">
        <v>1921</v>
      </c>
      <c r="AT140">
        <v>0</v>
      </c>
      <c r="AU140">
        <v>0</v>
      </c>
      <c r="AV140">
        <v>890480123</v>
      </c>
      <c r="AW140" t="s">
        <v>1920</v>
      </c>
      <c r="AX140">
        <v>5</v>
      </c>
      <c r="BC140">
        <v>2</v>
      </c>
      <c r="BD140">
        <v>7</v>
      </c>
      <c r="BE140">
        <v>2</v>
      </c>
    </row>
    <row r="141" spans="1:57" x14ac:dyDescent="0.25">
      <c r="A141" s="179">
        <f t="shared" si="2"/>
        <v>21874116</v>
      </c>
      <c r="B141" t="s">
        <v>1923</v>
      </c>
      <c r="C141">
        <v>4028441</v>
      </c>
      <c r="D141">
        <v>144105</v>
      </c>
      <c r="E141">
        <v>4</v>
      </c>
      <c r="F141">
        <v>14174</v>
      </c>
      <c r="G141" s="180">
        <v>43277</v>
      </c>
      <c r="H141" s="180">
        <v>45834</v>
      </c>
      <c r="I141">
        <v>0</v>
      </c>
      <c r="J141">
        <v>1</v>
      </c>
      <c r="K141">
        <v>33</v>
      </c>
      <c r="L141">
        <v>30</v>
      </c>
      <c r="M141">
        <v>2</v>
      </c>
      <c r="N141" s="170">
        <v>17726461</v>
      </c>
      <c r="O141" s="170">
        <v>19240000</v>
      </c>
      <c r="P141" s="178">
        <v>35530000</v>
      </c>
      <c r="Q141" s="178">
        <v>741078</v>
      </c>
      <c r="R141" s="178">
        <v>26419437</v>
      </c>
      <c r="S141">
        <v>14869</v>
      </c>
      <c r="T141">
        <v>0</v>
      </c>
      <c r="U141">
        <v>0</v>
      </c>
      <c r="W141">
        <v>0</v>
      </c>
      <c r="X141">
        <v>0</v>
      </c>
      <c r="Y141">
        <v>0</v>
      </c>
      <c r="AB141" s="180">
        <v>44285</v>
      </c>
      <c r="AC141">
        <v>1</v>
      </c>
      <c r="AD141" t="s">
        <v>1922</v>
      </c>
      <c r="AE141">
        <v>1</v>
      </c>
      <c r="AF141">
        <v>30</v>
      </c>
      <c r="AG141">
        <v>0</v>
      </c>
      <c r="AN141">
        <v>1</v>
      </c>
      <c r="AO141">
        <v>1</v>
      </c>
      <c r="AR141" s="178">
        <v>4545321</v>
      </c>
      <c r="AS141" t="s">
        <v>1921</v>
      </c>
      <c r="AT141">
        <v>0</v>
      </c>
      <c r="AU141">
        <v>0</v>
      </c>
      <c r="AV141">
        <v>890480123</v>
      </c>
      <c r="AW141" t="s">
        <v>1920</v>
      </c>
      <c r="AX141">
        <v>5</v>
      </c>
      <c r="BC141">
        <v>1</v>
      </c>
      <c r="BD141">
        <v>7</v>
      </c>
      <c r="BE141">
        <v>2</v>
      </c>
    </row>
    <row r="142" spans="1:57" x14ac:dyDescent="0.25">
      <c r="A142" s="179">
        <f t="shared" si="2"/>
        <v>57175254</v>
      </c>
      <c r="B142" t="s">
        <v>1923</v>
      </c>
      <c r="C142">
        <v>4028441</v>
      </c>
      <c r="D142">
        <v>144105</v>
      </c>
      <c r="E142">
        <v>4</v>
      </c>
      <c r="F142">
        <v>17491</v>
      </c>
      <c r="G142" s="180">
        <v>44068</v>
      </c>
      <c r="H142" s="180">
        <v>46264</v>
      </c>
      <c r="I142">
        <v>0</v>
      </c>
      <c r="J142">
        <v>1</v>
      </c>
      <c r="K142">
        <v>7</v>
      </c>
      <c r="L142">
        <v>30</v>
      </c>
      <c r="M142">
        <v>2</v>
      </c>
      <c r="N142" s="170">
        <v>12185828</v>
      </c>
      <c r="O142" s="170">
        <v>12890000</v>
      </c>
      <c r="P142" s="178">
        <v>74138885</v>
      </c>
      <c r="Q142" s="178">
        <v>1456604</v>
      </c>
      <c r="R142" s="178">
        <v>69055958</v>
      </c>
      <c r="S142">
        <v>0</v>
      </c>
      <c r="T142">
        <v>0</v>
      </c>
      <c r="U142">
        <v>0</v>
      </c>
      <c r="W142">
        <v>0</v>
      </c>
      <c r="X142">
        <v>0</v>
      </c>
      <c r="Y142">
        <v>0</v>
      </c>
      <c r="AB142" s="180">
        <v>44285</v>
      </c>
      <c r="AC142">
        <v>1</v>
      </c>
      <c r="AD142" t="s">
        <v>1922</v>
      </c>
      <c r="AE142">
        <v>1</v>
      </c>
      <c r="AF142">
        <v>30</v>
      </c>
      <c r="AG142">
        <v>0</v>
      </c>
      <c r="AN142">
        <v>1</v>
      </c>
      <c r="AO142">
        <v>1</v>
      </c>
      <c r="AR142" s="178">
        <v>11880704</v>
      </c>
      <c r="AS142" t="s">
        <v>1921</v>
      </c>
      <c r="AT142">
        <v>0</v>
      </c>
      <c r="AU142">
        <v>0</v>
      </c>
      <c r="AV142">
        <v>890480123</v>
      </c>
      <c r="AW142" t="s">
        <v>1920</v>
      </c>
      <c r="AX142">
        <v>5</v>
      </c>
      <c r="BC142">
        <v>1</v>
      </c>
      <c r="BD142">
        <v>7</v>
      </c>
      <c r="BE142">
        <v>2</v>
      </c>
    </row>
    <row r="143" spans="1:57" x14ac:dyDescent="0.25">
      <c r="A143" s="179">
        <f t="shared" si="2"/>
        <v>2456706</v>
      </c>
      <c r="B143" t="s">
        <v>1923</v>
      </c>
      <c r="C143">
        <v>4028441</v>
      </c>
      <c r="D143">
        <v>144105</v>
      </c>
      <c r="E143">
        <v>4</v>
      </c>
      <c r="F143">
        <v>18251</v>
      </c>
      <c r="G143" s="180">
        <v>44265</v>
      </c>
      <c r="H143" s="180">
        <v>44377</v>
      </c>
      <c r="I143">
        <v>0</v>
      </c>
      <c r="J143">
        <v>1</v>
      </c>
      <c r="K143">
        <v>1</v>
      </c>
      <c r="L143">
        <v>30</v>
      </c>
      <c r="M143">
        <v>2</v>
      </c>
      <c r="N143" s="170">
        <v>13121400</v>
      </c>
      <c r="O143" s="170">
        <v>13940000</v>
      </c>
      <c r="P143" s="178">
        <v>3000000</v>
      </c>
      <c r="Q143" s="178">
        <v>32804</v>
      </c>
      <c r="R143" s="178">
        <v>2967196</v>
      </c>
      <c r="S143">
        <v>0</v>
      </c>
      <c r="T143">
        <v>0</v>
      </c>
      <c r="U143">
        <v>0</v>
      </c>
      <c r="W143">
        <v>0</v>
      </c>
      <c r="X143">
        <v>0</v>
      </c>
      <c r="Y143">
        <v>0</v>
      </c>
      <c r="Z143">
        <v>3000000</v>
      </c>
      <c r="AA143">
        <v>6</v>
      </c>
      <c r="AB143" s="180">
        <v>44285</v>
      </c>
      <c r="AC143">
        <v>1</v>
      </c>
      <c r="AD143" t="s">
        <v>1922</v>
      </c>
      <c r="AE143">
        <v>1</v>
      </c>
      <c r="AF143">
        <v>30</v>
      </c>
      <c r="AG143">
        <v>0</v>
      </c>
      <c r="AN143">
        <v>1</v>
      </c>
      <c r="AO143">
        <v>1</v>
      </c>
      <c r="AR143" s="178">
        <v>510490</v>
      </c>
      <c r="AS143" t="s">
        <v>1921</v>
      </c>
      <c r="AT143">
        <v>0</v>
      </c>
      <c r="AU143">
        <v>0</v>
      </c>
      <c r="AV143">
        <v>890480123</v>
      </c>
      <c r="AW143" t="s">
        <v>1920</v>
      </c>
      <c r="AX143">
        <v>5</v>
      </c>
      <c r="BC143">
        <v>1</v>
      </c>
      <c r="BD143">
        <v>7</v>
      </c>
      <c r="BE143">
        <v>2</v>
      </c>
    </row>
    <row r="144" spans="1:57" x14ac:dyDescent="0.25">
      <c r="A144" s="179">
        <f t="shared" si="2"/>
        <v>16115795</v>
      </c>
      <c r="B144" t="s">
        <v>1923</v>
      </c>
      <c r="C144">
        <v>4028441</v>
      </c>
      <c r="D144">
        <v>140405</v>
      </c>
      <c r="E144">
        <v>4</v>
      </c>
      <c r="F144">
        <v>8904</v>
      </c>
      <c r="G144" s="180">
        <v>41893</v>
      </c>
      <c r="H144" s="180">
        <v>45546</v>
      </c>
      <c r="I144">
        <v>19</v>
      </c>
      <c r="J144">
        <v>1</v>
      </c>
      <c r="K144">
        <v>77</v>
      </c>
      <c r="L144">
        <v>30</v>
      </c>
      <c r="M144">
        <v>2</v>
      </c>
      <c r="N144" s="170">
        <v>11296382</v>
      </c>
      <c r="O144" s="170">
        <v>11900000</v>
      </c>
      <c r="P144" s="178">
        <v>40000000</v>
      </c>
      <c r="Q144" s="178">
        <v>557732</v>
      </c>
      <c r="R144" s="178">
        <v>19464569</v>
      </c>
      <c r="S144">
        <v>114912</v>
      </c>
      <c r="T144">
        <v>0</v>
      </c>
      <c r="U144">
        <v>250000000</v>
      </c>
      <c r="V144" t="s">
        <v>1927</v>
      </c>
      <c r="W144">
        <v>0</v>
      </c>
      <c r="X144">
        <v>0</v>
      </c>
      <c r="Y144">
        <v>0</v>
      </c>
      <c r="AB144" s="180">
        <v>44285</v>
      </c>
      <c r="AC144">
        <v>2</v>
      </c>
      <c r="AD144" t="s">
        <v>1922</v>
      </c>
      <c r="AE144">
        <v>1</v>
      </c>
      <c r="AF144">
        <v>30</v>
      </c>
      <c r="AG144">
        <v>189998</v>
      </c>
      <c r="AN144">
        <v>1</v>
      </c>
      <c r="AO144">
        <v>1</v>
      </c>
      <c r="AR144" s="178">
        <v>3348774</v>
      </c>
      <c r="AS144" t="s">
        <v>1926</v>
      </c>
      <c r="AT144">
        <v>0</v>
      </c>
      <c r="AU144">
        <v>0</v>
      </c>
      <c r="AV144">
        <v>890480123</v>
      </c>
      <c r="AW144" t="s">
        <v>1920</v>
      </c>
      <c r="AX144">
        <v>5</v>
      </c>
      <c r="BC144">
        <v>1</v>
      </c>
      <c r="BD144">
        <v>7</v>
      </c>
      <c r="BE144">
        <v>2</v>
      </c>
    </row>
    <row r="145" spans="1:57" x14ac:dyDescent="0.25">
      <c r="A145" s="179">
        <f t="shared" si="2"/>
        <v>8448065</v>
      </c>
      <c r="B145" t="s">
        <v>1923</v>
      </c>
      <c r="C145">
        <v>4035357</v>
      </c>
      <c r="D145">
        <v>144105</v>
      </c>
      <c r="E145">
        <v>4</v>
      </c>
      <c r="F145">
        <v>12843</v>
      </c>
      <c r="G145" s="180">
        <v>42950</v>
      </c>
      <c r="H145" s="180">
        <v>45507</v>
      </c>
      <c r="I145">
        <v>0</v>
      </c>
      <c r="J145">
        <v>1</v>
      </c>
      <c r="K145">
        <v>44</v>
      </c>
      <c r="L145">
        <v>30</v>
      </c>
      <c r="M145">
        <v>2</v>
      </c>
      <c r="N145" s="170">
        <v>17726461</v>
      </c>
      <c r="O145" s="170">
        <v>19240000</v>
      </c>
      <c r="P145" s="178">
        <v>47300000</v>
      </c>
      <c r="Q145" s="178">
        <v>986575</v>
      </c>
      <c r="R145" s="178">
        <v>29456137</v>
      </c>
      <c r="S145">
        <v>0</v>
      </c>
      <c r="T145">
        <v>0</v>
      </c>
      <c r="U145">
        <v>0</v>
      </c>
      <c r="W145">
        <v>0</v>
      </c>
      <c r="X145">
        <v>0</v>
      </c>
      <c r="Y145">
        <v>0</v>
      </c>
      <c r="AB145" s="180">
        <v>44285</v>
      </c>
      <c r="AC145">
        <v>1</v>
      </c>
      <c r="AD145" t="s">
        <v>1922</v>
      </c>
      <c r="AE145">
        <v>1</v>
      </c>
      <c r="AF145">
        <v>30</v>
      </c>
      <c r="AG145">
        <v>0</v>
      </c>
      <c r="AN145">
        <v>1</v>
      </c>
      <c r="AO145">
        <v>1</v>
      </c>
      <c r="AR145" s="178">
        <v>21008072</v>
      </c>
      <c r="AS145" t="s">
        <v>1921</v>
      </c>
      <c r="AT145">
        <v>0</v>
      </c>
      <c r="AU145">
        <v>0</v>
      </c>
      <c r="AV145">
        <v>890480123</v>
      </c>
      <c r="AW145" t="s">
        <v>1920</v>
      </c>
      <c r="AX145">
        <v>5</v>
      </c>
      <c r="BC145">
        <v>1</v>
      </c>
      <c r="BD145">
        <v>7</v>
      </c>
      <c r="BE145">
        <v>2</v>
      </c>
    </row>
    <row r="146" spans="1:57" x14ac:dyDescent="0.25">
      <c r="A146" s="179">
        <f t="shared" si="2"/>
        <v>318388</v>
      </c>
      <c r="B146" t="s">
        <v>1923</v>
      </c>
      <c r="C146">
        <v>4035357</v>
      </c>
      <c r="D146">
        <v>144105</v>
      </c>
      <c r="E146">
        <v>4</v>
      </c>
      <c r="F146">
        <v>16126</v>
      </c>
      <c r="G146" s="180">
        <v>43690</v>
      </c>
      <c r="H146" s="180">
        <v>44421</v>
      </c>
      <c r="I146">
        <v>17</v>
      </c>
      <c r="J146">
        <v>1</v>
      </c>
      <c r="K146">
        <v>18</v>
      </c>
      <c r="L146">
        <v>30</v>
      </c>
      <c r="M146">
        <v>2</v>
      </c>
      <c r="N146" s="170">
        <v>15881442</v>
      </c>
      <c r="O146" s="170">
        <v>17090000</v>
      </c>
      <c r="P146" s="178">
        <v>4687000</v>
      </c>
      <c r="Q146" s="178">
        <v>229225</v>
      </c>
      <c r="R146" s="178">
        <v>1110132</v>
      </c>
      <c r="S146">
        <v>8262</v>
      </c>
      <c r="T146">
        <v>0</v>
      </c>
      <c r="U146">
        <v>0</v>
      </c>
      <c r="W146">
        <v>0</v>
      </c>
      <c r="X146">
        <v>0</v>
      </c>
      <c r="Y146">
        <v>0</v>
      </c>
      <c r="AB146" s="180">
        <v>44285</v>
      </c>
      <c r="AC146">
        <v>1</v>
      </c>
      <c r="AD146" t="s">
        <v>1922</v>
      </c>
      <c r="AE146">
        <v>1</v>
      </c>
      <c r="AF146">
        <v>30</v>
      </c>
      <c r="AG146">
        <v>8143</v>
      </c>
      <c r="AN146">
        <v>1</v>
      </c>
      <c r="AO146">
        <v>1</v>
      </c>
      <c r="AR146" s="178">
        <v>791744</v>
      </c>
      <c r="AS146" t="s">
        <v>1921</v>
      </c>
      <c r="AT146">
        <v>0</v>
      </c>
      <c r="AU146">
        <v>0</v>
      </c>
      <c r="AV146">
        <v>890480123</v>
      </c>
      <c r="AW146" t="s">
        <v>1920</v>
      </c>
      <c r="AX146">
        <v>5</v>
      </c>
      <c r="BC146">
        <v>1</v>
      </c>
      <c r="BD146">
        <v>7</v>
      </c>
      <c r="BE146">
        <v>2</v>
      </c>
    </row>
    <row r="147" spans="1:57" x14ac:dyDescent="0.25">
      <c r="A147" s="179">
        <f t="shared" si="2"/>
        <v>0</v>
      </c>
      <c r="B147" t="s">
        <v>1923</v>
      </c>
      <c r="C147">
        <v>5554207</v>
      </c>
      <c r="D147">
        <v>144105</v>
      </c>
      <c r="E147">
        <v>4</v>
      </c>
      <c r="F147">
        <v>18177</v>
      </c>
      <c r="G147" s="180">
        <v>44238</v>
      </c>
      <c r="H147" s="180">
        <v>44620</v>
      </c>
      <c r="I147">
        <v>0</v>
      </c>
      <c r="J147">
        <v>1</v>
      </c>
      <c r="K147">
        <v>1</v>
      </c>
      <c r="L147">
        <v>30</v>
      </c>
      <c r="M147">
        <v>2</v>
      </c>
      <c r="N147" s="170">
        <v>12185828</v>
      </c>
      <c r="O147" s="170">
        <v>12890000</v>
      </c>
      <c r="P147" s="178">
        <v>5000000</v>
      </c>
      <c r="Q147" s="178">
        <v>444679</v>
      </c>
      <c r="R147" s="178">
        <v>4606081</v>
      </c>
      <c r="S147">
        <v>0</v>
      </c>
      <c r="T147">
        <v>0</v>
      </c>
      <c r="U147">
        <v>0</v>
      </c>
      <c r="W147">
        <v>0</v>
      </c>
      <c r="X147">
        <v>0</v>
      </c>
      <c r="Y147">
        <v>0</v>
      </c>
      <c r="AB147" s="180">
        <v>44285</v>
      </c>
      <c r="AC147">
        <v>1</v>
      </c>
      <c r="AD147" t="s">
        <v>1922</v>
      </c>
      <c r="AE147">
        <v>1</v>
      </c>
      <c r="AF147">
        <v>30</v>
      </c>
      <c r="AG147">
        <v>0</v>
      </c>
      <c r="AN147">
        <v>1</v>
      </c>
      <c r="AO147">
        <v>1</v>
      </c>
      <c r="AR147" s="178">
        <v>19806876</v>
      </c>
      <c r="AS147" t="s">
        <v>1921</v>
      </c>
      <c r="AT147">
        <v>0</v>
      </c>
      <c r="AU147">
        <v>0</v>
      </c>
      <c r="AV147">
        <v>890480123</v>
      </c>
      <c r="AW147" t="s">
        <v>1920</v>
      </c>
      <c r="AX147">
        <v>5</v>
      </c>
      <c r="BC147">
        <v>1</v>
      </c>
      <c r="BD147">
        <v>7</v>
      </c>
      <c r="BE147">
        <v>2</v>
      </c>
    </row>
    <row r="148" spans="1:57" x14ac:dyDescent="0.25">
      <c r="A148" s="179">
        <f t="shared" si="2"/>
        <v>15719</v>
      </c>
      <c r="B148" t="s">
        <v>1923</v>
      </c>
      <c r="C148">
        <v>6219999</v>
      </c>
      <c r="D148">
        <v>144105</v>
      </c>
      <c r="E148">
        <v>4</v>
      </c>
      <c r="F148">
        <v>17326</v>
      </c>
      <c r="G148" s="180">
        <v>44012</v>
      </c>
      <c r="H148" s="180">
        <v>44377</v>
      </c>
      <c r="I148">
        <v>0</v>
      </c>
      <c r="J148">
        <v>1</v>
      </c>
      <c r="K148">
        <v>11</v>
      </c>
      <c r="L148">
        <v>30</v>
      </c>
      <c r="M148">
        <v>2</v>
      </c>
      <c r="N148" s="170">
        <v>12185828</v>
      </c>
      <c r="O148" s="170">
        <v>12890000</v>
      </c>
      <c r="P148" s="178">
        <v>400000</v>
      </c>
      <c r="Q148" s="178">
        <v>35574</v>
      </c>
      <c r="R148" s="178">
        <v>25243</v>
      </c>
      <c r="S148">
        <v>0</v>
      </c>
      <c r="T148">
        <v>0</v>
      </c>
      <c r="U148">
        <v>0</v>
      </c>
      <c r="W148">
        <v>0</v>
      </c>
      <c r="X148">
        <v>0</v>
      </c>
      <c r="Y148">
        <v>0</v>
      </c>
      <c r="AB148" s="180">
        <v>44285</v>
      </c>
      <c r="AC148">
        <v>1</v>
      </c>
      <c r="AD148" t="s">
        <v>1922</v>
      </c>
      <c r="AE148">
        <v>1</v>
      </c>
      <c r="AF148">
        <v>30</v>
      </c>
      <c r="AG148">
        <v>0</v>
      </c>
      <c r="AN148">
        <v>1</v>
      </c>
      <c r="AO148">
        <v>1</v>
      </c>
      <c r="AR148" s="178">
        <v>9524</v>
      </c>
      <c r="AS148" t="s">
        <v>1921</v>
      </c>
      <c r="AT148">
        <v>0</v>
      </c>
      <c r="AU148">
        <v>0</v>
      </c>
      <c r="AV148">
        <v>890480123</v>
      </c>
      <c r="AW148" t="s">
        <v>1920</v>
      </c>
      <c r="AX148">
        <v>5</v>
      </c>
      <c r="BC148">
        <v>1</v>
      </c>
      <c r="BD148">
        <v>7</v>
      </c>
      <c r="BE148">
        <v>2</v>
      </c>
    </row>
    <row r="149" spans="1:57" x14ac:dyDescent="0.25">
      <c r="A149" s="179">
        <f t="shared" si="2"/>
        <v>55609367</v>
      </c>
      <c r="B149" t="s">
        <v>1923</v>
      </c>
      <c r="C149">
        <v>6219999</v>
      </c>
      <c r="D149">
        <v>144105</v>
      </c>
      <c r="E149">
        <v>4</v>
      </c>
      <c r="F149">
        <v>17616</v>
      </c>
      <c r="G149" s="180">
        <v>44097</v>
      </c>
      <c r="H149" s="180">
        <v>46660</v>
      </c>
      <c r="I149">
        <v>0</v>
      </c>
      <c r="J149">
        <v>1</v>
      </c>
      <c r="K149">
        <v>6</v>
      </c>
      <c r="L149">
        <v>30</v>
      </c>
      <c r="M149">
        <v>2</v>
      </c>
      <c r="N149" s="170">
        <v>17726461</v>
      </c>
      <c r="O149" s="170">
        <v>19240000</v>
      </c>
      <c r="P149" s="178">
        <v>92926000</v>
      </c>
      <c r="Q149" s="178">
        <v>1938233</v>
      </c>
      <c r="R149" s="178">
        <v>89303462</v>
      </c>
      <c r="S149">
        <v>0</v>
      </c>
      <c r="T149">
        <v>0</v>
      </c>
      <c r="U149">
        <v>0</v>
      </c>
      <c r="W149">
        <v>0</v>
      </c>
      <c r="X149">
        <v>0</v>
      </c>
      <c r="Y149">
        <v>0</v>
      </c>
      <c r="AB149" s="180">
        <v>44285</v>
      </c>
      <c r="AC149">
        <v>1</v>
      </c>
      <c r="AD149" t="s">
        <v>1922</v>
      </c>
      <c r="AE149">
        <v>1</v>
      </c>
      <c r="AF149">
        <v>30</v>
      </c>
      <c r="AG149">
        <v>0</v>
      </c>
      <c r="AN149">
        <v>1</v>
      </c>
      <c r="AO149">
        <v>1</v>
      </c>
      <c r="AR149" s="178">
        <v>33694095</v>
      </c>
      <c r="AS149" t="s">
        <v>1921</v>
      </c>
      <c r="AT149">
        <v>0</v>
      </c>
      <c r="AU149">
        <v>0</v>
      </c>
      <c r="AV149">
        <v>890480123</v>
      </c>
      <c r="AW149" t="s">
        <v>1920</v>
      </c>
      <c r="AX149">
        <v>5</v>
      </c>
      <c r="BC149">
        <v>1</v>
      </c>
      <c r="BD149">
        <v>7</v>
      </c>
      <c r="BE149">
        <v>2</v>
      </c>
    </row>
    <row r="150" spans="1:57" x14ac:dyDescent="0.25">
      <c r="A150" s="179">
        <f t="shared" si="2"/>
        <v>2421535</v>
      </c>
      <c r="B150" t="s">
        <v>1923</v>
      </c>
      <c r="C150">
        <v>6219999</v>
      </c>
      <c r="D150">
        <v>144105</v>
      </c>
      <c r="E150">
        <v>4</v>
      </c>
      <c r="F150">
        <v>17620</v>
      </c>
      <c r="G150" s="180">
        <v>44098</v>
      </c>
      <c r="H150" s="180">
        <v>44834</v>
      </c>
      <c r="I150">
        <v>0</v>
      </c>
      <c r="J150">
        <v>1</v>
      </c>
      <c r="K150">
        <v>6</v>
      </c>
      <c r="L150">
        <v>30</v>
      </c>
      <c r="M150">
        <v>2</v>
      </c>
      <c r="N150" s="170">
        <v>15881442</v>
      </c>
      <c r="O150" s="170">
        <v>17090000</v>
      </c>
      <c r="P150" s="178">
        <v>5000000</v>
      </c>
      <c r="Q150" s="178">
        <v>244532</v>
      </c>
      <c r="R150" s="178">
        <v>3888759</v>
      </c>
      <c r="S150">
        <v>0</v>
      </c>
      <c r="T150">
        <v>0</v>
      </c>
      <c r="U150">
        <v>0</v>
      </c>
      <c r="W150">
        <v>0</v>
      </c>
      <c r="X150">
        <v>0</v>
      </c>
      <c r="Y150">
        <v>0</v>
      </c>
      <c r="AB150" s="180">
        <v>44285</v>
      </c>
      <c r="AC150">
        <v>1</v>
      </c>
      <c r="AD150" t="s">
        <v>1922</v>
      </c>
      <c r="AE150">
        <v>1</v>
      </c>
      <c r="AF150">
        <v>30</v>
      </c>
      <c r="AG150">
        <v>0</v>
      </c>
      <c r="AN150">
        <v>1</v>
      </c>
      <c r="AO150">
        <v>1</v>
      </c>
      <c r="AR150" s="178">
        <v>1467224</v>
      </c>
      <c r="AS150" t="s">
        <v>1921</v>
      </c>
      <c r="AT150">
        <v>0</v>
      </c>
      <c r="AU150">
        <v>0</v>
      </c>
      <c r="AV150">
        <v>890480123</v>
      </c>
      <c r="AW150" t="s">
        <v>1920</v>
      </c>
      <c r="AX150">
        <v>5</v>
      </c>
      <c r="BC150">
        <v>1</v>
      </c>
      <c r="BD150">
        <v>7</v>
      </c>
      <c r="BE150">
        <v>2</v>
      </c>
    </row>
    <row r="151" spans="1:57" x14ac:dyDescent="0.25">
      <c r="A151" s="179">
        <f t="shared" si="2"/>
        <v>14596</v>
      </c>
      <c r="B151" t="s">
        <v>1923</v>
      </c>
      <c r="C151">
        <v>6219999</v>
      </c>
      <c r="D151">
        <v>144105</v>
      </c>
      <c r="E151">
        <v>4</v>
      </c>
      <c r="F151">
        <v>550021841</v>
      </c>
      <c r="G151" s="180">
        <v>43653</v>
      </c>
      <c r="H151" s="180">
        <v>44742</v>
      </c>
      <c r="I151">
        <v>0</v>
      </c>
      <c r="J151">
        <v>1</v>
      </c>
      <c r="K151">
        <v>20</v>
      </c>
      <c r="L151">
        <v>30</v>
      </c>
      <c r="M151">
        <v>2</v>
      </c>
      <c r="N151" s="170">
        <v>22490513</v>
      </c>
      <c r="O151" s="170">
        <v>24960000</v>
      </c>
      <c r="P151" s="178">
        <v>46167</v>
      </c>
      <c r="Q151" s="178">
        <v>1811</v>
      </c>
      <c r="R151" s="178">
        <v>23439</v>
      </c>
      <c r="S151">
        <v>0</v>
      </c>
      <c r="T151">
        <v>0</v>
      </c>
      <c r="U151">
        <v>0</v>
      </c>
      <c r="W151">
        <v>0</v>
      </c>
      <c r="X151">
        <v>0</v>
      </c>
      <c r="Y151">
        <v>0</v>
      </c>
      <c r="AB151" s="180">
        <v>44285</v>
      </c>
      <c r="AC151">
        <v>1</v>
      </c>
      <c r="AD151" t="s">
        <v>1922</v>
      </c>
      <c r="AE151">
        <v>1</v>
      </c>
      <c r="AF151">
        <v>30</v>
      </c>
      <c r="AG151">
        <v>0</v>
      </c>
      <c r="AN151">
        <v>1</v>
      </c>
      <c r="AO151">
        <v>1</v>
      </c>
      <c r="AR151" s="178">
        <v>8843</v>
      </c>
      <c r="AS151" t="s">
        <v>1921</v>
      </c>
      <c r="AT151">
        <v>0</v>
      </c>
      <c r="AU151">
        <v>0</v>
      </c>
      <c r="AV151">
        <v>890480123</v>
      </c>
      <c r="AW151" t="s">
        <v>1920</v>
      </c>
      <c r="AX151">
        <v>3</v>
      </c>
      <c r="AY151">
        <v>6</v>
      </c>
      <c r="AZ151" s="180">
        <v>43929</v>
      </c>
      <c r="BA151" t="s">
        <v>1928</v>
      </c>
      <c r="BB151">
        <v>4</v>
      </c>
      <c r="BC151">
        <v>2</v>
      </c>
      <c r="BD151">
        <v>7</v>
      </c>
      <c r="BE151">
        <v>2</v>
      </c>
    </row>
    <row r="152" spans="1:57" x14ac:dyDescent="0.25">
      <c r="A152" s="179">
        <f t="shared" si="2"/>
        <v>17891</v>
      </c>
      <c r="B152" t="s">
        <v>1923</v>
      </c>
      <c r="C152">
        <v>6219999</v>
      </c>
      <c r="D152">
        <v>144105</v>
      </c>
      <c r="E152">
        <v>4</v>
      </c>
      <c r="F152">
        <v>550021849</v>
      </c>
      <c r="G152" s="180">
        <v>43654</v>
      </c>
      <c r="H152" s="180">
        <v>44742</v>
      </c>
      <c r="I152">
        <v>0</v>
      </c>
      <c r="J152">
        <v>1</v>
      </c>
      <c r="K152">
        <v>20</v>
      </c>
      <c r="L152">
        <v>30</v>
      </c>
      <c r="M152">
        <v>2</v>
      </c>
      <c r="N152" s="170">
        <v>22490513</v>
      </c>
      <c r="O152" s="170">
        <v>24960000</v>
      </c>
      <c r="P152" s="178">
        <v>56500</v>
      </c>
      <c r="Q152" s="178">
        <v>2216</v>
      </c>
      <c r="R152" s="178">
        <v>28732</v>
      </c>
      <c r="S152">
        <v>0</v>
      </c>
      <c r="T152">
        <v>0</v>
      </c>
      <c r="U152">
        <v>0</v>
      </c>
      <c r="W152">
        <v>0</v>
      </c>
      <c r="X152">
        <v>0</v>
      </c>
      <c r="Y152">
        <v>0</v>
      </c>
      <c r="AB152" s="180">
        <v>44285</v>
      </c>
      <c r="AC152">
        <v>1</v>
      </c>
      <c r="AD152" t="s">
        <v>1922</v>
      </c>
      <c r="AE152">
        <v>1</v>
      </c>
      <c r="AF152">
        <v>30</v>
      </c>
      <c r="AG152">
        <v>0</v>
      </c>
      <c r="AN152">
        <v>1</v>
      </c>
      <c r="AO152">
        <v>1</v>
      </c>
      <c r="AR152" s="178">
        <v>10841</v>
      </c>
      <c r="AS152" t="s">
        <v>1921</v>
      </c>
      <c r="AT152">
        <v>0</v>
      </c>
      <c r="AU152">
        <v>0</v>
      </c>
      <c r="AV152">
        <v>890480123</v>
      </c>
      <c r="AW152" t="s">
        <v>1920</v>
      </c>
      <c r="AX152">
        <v>3</v>
      </c>
      <c r="AY152">
        <v>6</v>
      </c>
      <c r="AZ152" s="180">
        <v>43929</v>
      </c>
      <c r="BA152" t="s">
        <v>1928</v>
      </c>
      <c r="BB152">
        <v>4</v>
      </c>
      <c r="BC152">
        <v>2</v>
      </c>
      <c r="BD152">
        <v>7</v>
      </c>
      <c r="BE152">
        <v>2</v>
      </c>
    </row>
    <row r="153" spans="1:57" x14ac:dyDescent="0.25">
      <c r="A153" s="179">
        <f t="shared" si="2"/>
        <v>75610</v>
      </c>
      <c r="B153" t="s">
        <v>1923</v>
      </c>
      <c r="C153">
        <v>6219999</v>
      </c>
      <c r="D153">
        <v>144105</v>
      </c>
      <c r="E153">
        <v>4</v>
      </c>
      <c r="F153">
        <v>550021851</v>
      </c>
      <c r="G153" s="180">
        <v>43654</v>
      </c>
      <c r="H153" s="180">
        <v>44742</v>
      </c>
      <c r="I153">
        <v>0</v>
      </c>
      <c r="J153">
        <v>1</v>
      </c>
      <c r="K153">
        <v>20</v>
      </c>
      <c r="L153">
        <v>30</v>
      </c>
      <c r="M153">
        <v>2</v>
      </c>
      <c r="N153" s="170">
        <v>22490513</v>
      </c>
      <c r="O153" s="170">
        <v>24960000</v>
      </c>
      <c r="P153" s="178">
        <v>238789</v>
      </c>
      <c r="Q153" s="178">
        <v>9365</v>
      </c>
      <c r="R153" s="178">
        <v>121422</v>
      </c>
      <c r="S153">
        <v>0</v>
      </c>
      <c r="T153">
        <v>0</v>
      </c>
      <c r="U153">
        <v>0</v>
      </c>
      <c r="W153">
        <v>0</v>
      </c>
      <c r="X153">
        <v>0</v>
      </c>
      <c r="Y153">
        <v>0</v>
      </c>
      <c r="AB153" s="180">
        <v>44285</v>
      </c>
      <c r="AC153">
        <v>1</v>
      </c>
      <c r="AD153" t="s">
        <v>1922</v>
      </c>
      <c r="AE153">
        <v>1</v>
      </c>
      <c r="AF153">
        <v>30</v>
      </c>
      <c r="AG153">
        <v>0</v>
      </c>
      <c r="AN153">
        <v>1</v>
      </c>
      <c r="AO153">
        <v>1</v>
      </c>
      <c r="AR153" s="178">
        <v>45812</v>
      </c>
      <c r="AS153" t="s">
        <v>1921</v>
      </c>
      <c r="AT153">
        <v>0</v>
      </c>
      <c r="AU153">
        <v>0</v>
      </c>
      <c r="AV153">
        <v>890480123</v>
      </c>
      <c r="AW153" t="s">
        <v>1920</v>
      </c>
      <c r="AX153">
        <v>3</v>
      </c>
      <c r="AY153">
        <v>6</v>
      </c>
      <c r="AZ153" s="180">
        <v>43929</v>
      </c>
      <c r="BA153" t="s">
        <v>1928</v>
      </c>
      <c r="BB153">
        <v>4</v>
      </c>
      <c r="BC153">
        <v>2</v>
      </c>
      <c r="BD153">
        <v>7</v>
      </c>
      <c r="BE153">
        <v>2</v>
      </c>
    </row>
    <row r="154" spans="1:57" x14ac:dyDescent="0.25">
      <c r="A154" s="179">
        <f t="shared" si="2"/>
        <v>757175</v>
      </c>
      <c r="B154" t="s">
        <v>1923</v>
      </c>
      <c r="C154">
        <v>6219999</v>
      </c>
      <c r="D154">
        <v>144105</v>
      </c>
      <c r="E154">
        <v>4</v>
      </c>
      <c r="F154">
        <v>550021857</v>
      </c>
      <c r="G154" s="180">
        <v>43655</v>
      </c>
      <c r="H154" s="180">
        <v>44742</v>
      </c>
      <c r="I154">
        <v>0</v>
      </c>
      <c r="J154">
        <v>1</v>
      </c>
      <c r="K154">
        <v>20</v>
      </c>
      <c r="L154">
        <v>30</v>
      </c>
      <c r="M154">
        <v>2</v>
      </c>
      <c r="N154" s="170">
        <v>22490513</v>
      </c>
      <c r="O154" s="170">
        <v>24960000</v>
      </c>
      <c r="P154" s="178">
        <v>2392709</v>
      </c>
      <c r="Q154" s="178">
        <v>93836</v>
      </c>
      <c r="R154" s="178">
        <v>1215952</v>
      </c>
      <c r="S154">
        <v>0</v>
      </c>
      <c r="T154">
        <v>0</v>
      </c>
      <c r="U154">
        <v>0</v>
      </c>
      <c r="W154">
        <v>0</v>
      </c>
      <c r="X154">
        <v>0</v>
      </c>
      <c r="Y154">
        <v>0</v>
      </c>
      <c r="AB154" s="180">
        <v>44285</v>
      </c>
      <c r="AC154">
        <v>1</v>
      </c>
      <c r="AD154" t="s">
        <v>1922</v>
      </c>
      <c r="AE154">
        <v>1</v>
      </c>
      <c r="AF154">
        <v>30</v>
      </c>
      <c r="AG154">
        <v>0</v>
      </c>
      <c r="AN154">
        <v>1</v>
      </c>
      <c r="AO154">
        <v>1</v>
      </c>
      <c r="AR154" s="178">
        <v>458777</v>
      </c>
      <c r="AS154" t="s">
        <v>1921</v>
      </c>
      <c r="AT154">
        <v>0</v>
      </c>
      <c r="AU154">
        <v>0</v>
      </c>
      <c r="AV154">
        <v>890480123</v>
      </c>
      <c r="AW154" t="s">
        <v>1920</v>
      </c>
      <c r="AX154">
        <v>3</v>
      </c>
      <c r="AY154">
        <v>6</v>
      </c>
      <c r="AZ154" s="180">
        <v>43929</v>
      </c>
      <c r="BA154" t="s">
        <v>1928</v>
      </c>
      <c r="BB154">
        <v>4</v>
      </c>
      <c r="BC154">
        <v>2</v>
      </c>
      <c r="BD154">
        <v>7</v>
      </c>
      <c r="BE154">
        <v>2</v>
      </c>
    </row>
    <row r="155" spans="1:57" x14ac:dyDescent="0.25">
      <c r="A155" s="179">
        <f t="shared" si="2"/>
        <v>190017</v>
      </c>
      <c r="B155" t="s">
        <v>1923</v>
      </c>
      <c r="C155">
        <v>6219999</v>
      </c>
      <c r="D155">
        <v>144105</v>
      </c>
      <c r="E155">
        <v>4</v>
      </c>
      <c r="F155">
        <v>550021858</v>
      </c>
      <c r="G155" s="180">
        <v>43655</v>
      </c>
      <c r="H155" s="180">
        <v>44742</v>
      </c>
      <c r="I155">
        <v>0</v>
      </c>
      <c r="J155">
        <v>1</v>
      </c>
      <c r="K155">
        <v>20</v>
      </c>
      <c r="L155">
        <v>30</v>
      </c>
      <c r="M155">
        <v>2</v>
      </c>
      <c r="N155" s="170">
        <v>22490513</v>
      </c>
      <c r="O155" s="170">
        <v>24960000</v>
      </c>
      <c r="P155" s="178">
        <v>600000</v>
      </c>
      <c r="Q155" s="178">
        <v>23530</v>
      </c>
      <c r="R155" s="178">
        <v>305149</v>
      </c>
      <c r="S155">
        <v>0</v>
      </c>
      <c r="T155">
        <v>0</v>
      </c>
      <c r="U155">
        <v>0</v>
      </c>
      <c r="W155">
        <v>0</v>
      </c>
      <c r="X155">
        <v>0</v>
      </c>
      <c r="Y155">
        <v>0</v>
      </c>
      <c r="AB155" s="180">
        <v>44285</v>
      </c>
      <c r="AC155">
        <v>1</v>
      </c>
      <c r="AD155" t="s">
        <v>1922</v>
      </c>
      <c r="AE155">
        <v>1</v>
      </c>
      <c r="AF155">
        <v>30</v>
      </c>
      <c r="AG155">
        <v>0</v>
      </c>
      <c r="AN155">
        <v>1</v>
      </c>
      <c r="AO155">
        <v>1</v>
      </c>
      <c r="AR155" s="178">
        <v>115132</v>
      </c>
      <c r="AS155" t="s">
        <v>1921</v>
      </c>
      <c r="AT155">
        <v>0</v>
      </c>
      <c r="AU155">
        <v>0</v>
      </c>
      <c r="AV155">
        <v>890480123</v>
      </c>
      <c r="AW155" t="s">
        <v>1920</v>
      </c>
      <c r="AX155">
        <v>3</v>
      </c>
      <c r="AY155">
        <v>6</v>
      </c>
      <c r="AZ155" s="180">
        <v>43929</v>
      </c>
      <c r="BA155" t="s">
        <v>1928</v>
      </c>
      <c r="BB155">
        <v>4</v>
      </c>
      <c r="BC155">
        <v>2</v>
      </c>
      <c r="BD155">
        <v>7</v>
      </c>
      <c r="BE155">
        <v>2</v>
      </c>
    </row>
    <row r="156" spans="1:57" x14ac:dyDescent="0.25">
      <c r="A156" s="179">
        <f t="shared" si="2"/>
        <v>190017</v>
      </c>
      <c r="B156" t="s">
        <v>1923</v>
      </c>
      <c r="C156">
        <v>6219999</v>
      </c>
      <c r="D156">
        <v>144105</v>
      </c>
      <c r="E156">
        <v>4</v>
      </c>
      <c r="F156">
        <v>550021859</v>
      </c>
      <c r="G156" s="180">
        <v>43655</v>
      </c>
      <c r="H156" s="180">
        <v>44742</v>
      </c>
      <c r="I156">
        <v>0</v>
      </c>
      <c r="J156">
        <v>1</v>
      </c>
      <c r="K156">
        <v>20</v>
      </c>
      <c r="L156">
        <v>30</v>
      </c>
      <c r="M156">
        <v>2</v>
      </c>
      <c r="N156" s="170">
        <v>22490513</v>
      </c>
      <c r="O156" s="170">
        <v>24960000</v>
      </c>
      <c r="P156" s="178">
        <v>600000</v>
      </c>
      <c r="Q156" s="178">
        <v>23530</v>
      </c>
      <c r="R156" s="178">
        <v>305149</v>
      </c>
      <c r="S156">
        <v>0</v>
      </c>
      <c r="T156">
        <v>0</v>
      </c>
      <c r="U156">
        <v>0</v>
      </c>
      <c r="W156">
        <v>0</v>
      </c>
      <c r="X156">
        <v>0</v>
      </c>
      <c r="Y156">
        <v>0</v>
      </c>
      <c r="AB156" s="180">
        <v>44285</v>
      </c>
      <c r="AC156">
        <v>1</v>
      </c>
      <c r="AD156" t="s">
        <v>1922</v>
      </c>
      <c r="AE156">
        <v>1</v>
      </c>
      <c r="AF156">
        <v>30</v>
      </c>
      <c r="AG156">
        <v>0</v>
      </c>
      <c r="AN156">
        <v>1</v>
      </c>
      <c r="AO156">
        <v>1</v>
      </c>
      <c r="AR156" s="178">
        <v>115132</v>
      </c>
      <c r="AS156" t="s">
        <v>1921</v>
      </c>
      <c r="AT156">
        <v>0</v>
      </c>
      <c r="AU156">
        <v>0</v>
      </c>
      <c r="AV156">
        <v>890480123</v>
      </c>
      <c r="AW156" t="s">
        <v>1920</v>
      </c>
      <c r="AX156">
        <v>3</v>
      </c>
      <c r="AY156">
        <v>6</v>
      </c>
      <c r="AZ156" s="180">
        <v>43929</v>
      </c>
      <c r="BA156" t="s">
        <v>1928</v>
      </c>
      <c r="BB156">
        <v>4</v>
      </c>
      <c r="BC156">
        <v>2</v>
      </c>
      <c r="BD156">
        <v>7</v>
      </c>
      <c r="BE156">
        <v>2</v>
      </c>
    </row>
    <row r="157" spans="1:57" x14ac:dyDescent="0.25">
      <c r="A157" s="179">
        <f t="shared" si="2"/>
        <v>190017</v>
      </c>
      <c r="B157" t="s">
        <v>1923</v>
      </c>
      <c r="C157">
        <v>6219999</v>
      </c>
      <c r="D157">
        <v>144105</v>
      </c>
      <c r="E157">
        <v>4</v>
      </c>
      <c r="F157">
        <v>550021860</v>
      </c>
      <c r="G157" s="180">
        <v>43655</v>
      </c>
      <c r="H157" s="180">
        <v>44742</v>
      </c>
      <c r="I157">
        <v>0</v>
      </c>
      <c r="J157">
        <v>1</v>
      </c>
      <c r="K157">
        <v>20</v>
      </c>
      <c r="L157">
        <v>30</v>
      </c>
      <c r="M157">
        <v>2</v>
      </c>
      <c r="N157" s="170">
        <v>22490513</v>
      </c>
      <c r="O157" s="170">
        <v>24960000</v>
      </c>
      <c r="P157" s="178">
        <v>600000</v>
      </c>
      <c r="Q157" s="178">
        <v>23530</v>
      </c>
      <c r="R157" s="178">
        <v>305149</v>
      </c>
      <c r="S157">
        <v>0</v>
      </c>
      <c r="T157">
        <v>0</v>
      </c>
      <c r="U157">
        <v>0</v>
      </c>
      <c r="W157">
        <v>0</v>
      </c>
      <c r="X157">
        <v>0</v>
      </c>
      <c r="Y157">
        <v>0</v>
      </c>
      <c r="AB157" s="180">
        <v>44285</v>
      </c>
      <c r="AC157">
        <v>1</v>
      </c>
      <c r="AD157" t="s">
        <v>1922</v>
      </c>
      <c r="AE157">
        <v>1</v>
      </c>
      <c r="AF157">
        <v>30</v>
      </c>
      <c r="AG157">
        <v>0</v>
      </c>
      <c r="AN157">
        <v>1</v>
      </c>
      <c r="AO157">
        <v>1</v>
      </c>
      <c r="AR157" s="178">
        <v>115132</v>
      </c>
      <c r="AS157" t="s">
        <v>1921</v>
      </c>
      <c r="AT157">
        <v>0</v>
      </c>
      <c r="AU157">
        <v>0</v>
      </c>
      <c r="AV157">
        <v>890480123</v>
      </c>
      <c r="AW157" t="s">
        <v>1920</v>
      </c>
      <c r="AX157">
        <v>3</v>
      </c>
      <c r="AY157">
        <v>6</v>
      </c>
      <c r="AZ157" s="180">
        <v>43929</v>
      </c>
      <c r="BA157" t="s">
        <v>1928</v>
      </c>
      <c r="BB157">
        <v>4</v>
      </c>
      <c r="BC157">
        <v>2</v>
      </c>
      <c r="BD157">
        <v>7</v>
      </c>
      <c r="BE157">
        <v>2</v>
      </c>
    </row>
    <row r="158" spans="1:57" x14ac:dyDescent="0.25">
      <c r="A158" s="179">
        <f t="shared" si="2"/>
        <v>57020</v>
      </c>
      <c r="B158" t="s">
        <v>1923</v>
      </c>
      <c r="C158">
        <v>6219999</v>
      </c>
      <c r="D158">
        <v>144105</v>
      </c>
      <c r="E158">
        <v>4</v>
      </c>
      <c r="F158">
        <v>550021861</v>
      </c>
      <c r="G158" s="180">
        <v>43655</v>
      </c>
      <c r="H158" s="180">
        <v>44742</v>
      </c>
      <c r="I158">
        <v>0</v>
      </c>
      <c r="J158">
        <v>1</v>
      </c>
      <c r="K158">
        <v>20</v>
      </c>
      <c r="L158">
        <v>30</v>
      </c>
      <c r="M158">
        <v>2</v>
      </c>
      <c r="N158" s="170">
        <v>22490513</v>
      </c>
      <c r="O158" s="170">
        <v>24960000</v>
      </c>
      <c r="P158" s="178">
        <v>180050</v>
      </c>
      <c r="Q158" s="178">
        <v>7061</v>
      </c>
      <c r="R158" s="178">
        <v>91568</v>
      </c>
      <c r="S158">
        <v>0</v>
      </c>
      <c r="T158">
        <v>0</v>
      </c>
      <c r="U158">
        <v>0</v>
      </c>
      <c r="W158">
        <v>0</v>
      </c>
      <c r="X158">
        <v>0</v>
      </c>
      <c r="Y158">
        <v>0</v>
      </c>
      <c r="AB158" s="180">
        <v>44285</v>
      </c>
      <c r="AC158">
        <v>1</v>
      </c>
      <c r="AD158" t="s">
        <v>1922</v>
      </c>
      <c r="AE158">
        <v>1</v>
      </c>
      <c r="AF158">
        <v>30</v>
      </c>
      <c r="AG158">
        <v>0</v>
      </c>
      <c r="AN158">
        <v>1</v>
      </c>
      <c r="AO158">
        <v>1</v>
      </c>
      <c r="AR158" s="178">
        <v>34548</v>
      </c>
      <c r="AS158" t="s">
        <v>1921</v>
      </c>
      <c r="AT158">
        <v>0</v>
      </c>
      <c r="AU158">
        <v>0</v>
      </c>
      <c r="AV158">
        <v>890480123</v>
      </c>
      <c r="AW158" t="s">
        <v>1920</v>
      </c>
      <c r="AX158">
        <v>3</v>
      </c>
      <c r="AY158">
        <v>6</v>
      </c>
      <c r="AZ158" s="180">
        <v>43929</v>
      </c>
      <c r="BA158" t="s">
        <v>1928</v>
      </c>
      <c r="BB158">
        <v>4</v>
      </c>
      <c r="BC158">
        <v>2</v>
      </c>
      <c r="BD158">
        <v>7</v>
      </c>
      <c r="BE158">
        <v>2</v>
      </c>
    </row>
    <row r="159" spans="1:57" x14ac:dyDescent="0.25">
      <c r="A159" s="179">
        <f t="shared" si="2"/>
        <v>23281</v>
      </c>
      <c r="B159" t="s">
        <v>1923</v>
      </c>
      <c r="C159">
        <v>6219999</v>
      </c>
      <c r="D159">
        <v>144105</v>
      </c>
      <c r="E159">
        <v>4</v>
      </c>
      <c r="F159">
        <v>550021862</v>
      </c>
      <c r="G159" s="180">
        <v>43655</v>
      </c>
      <c r="H159" s="180">
        <v>44742</v>
      </c>
      <c r="I159">
        <v>0</v>
      </c>
      <c r="J159">
        <v>1</v>
      </c>
      <c r="K159">
        <v>20</v>
      </c>
      <c r="L159">
        <v>30</v>
      </c>
      <c r="M159">
        <v>2</v>
      </c>
      <c r="N159" s="170">
        <v>22490513</v>
      </c>
      <c r="O159" s="170">
        <v>24960000</v>
      </c>
      <c r="P159" s="178">
        <v>73510</v>
      </c>
      <c r="Q159" s="178">
        <v>2883</v>
      </c>
      <c r="R159" s="178">
        <v>37388</v>
      </c>
      <c r="S159">
        <v>0</v>
      </c>
      <c r="T159">
        <v>0</v>
      </c>
      <c r="U159">
        <v>0</v>
      </c>
      <c r="W159">
        <v>0</v>
      </c>
      <c r="X159">
        <v>0</v>
      </c>
      <c r="Y159">
        <v>0</v>
      </c>
      <c r="AB159" s="180">
        <v>44285</v>
      </c>
      <c r="AC159">
        <v>1</v>
      </c>
      <c r="AD159" t="s">
        <v>1922</v>
      </c>
      <c r="AE159">
        <v>1</v>
      </c>
      <c r="AF159">
        <v>30</v>
      </c>
      <c r="AG159">
        <v>0</v>
      </c>
      <c r="AN159">
        <v>1</v>
      </c>
      <c r="AO159">
        <v>1</v>
      </c>
      <c r="AR159" s="178">
        <v>14107</v>
      </c>
      <c r="AS159" t="s">
        <v>1921</v>
      </c>
      <c r="AT159">
        <v>0</v>
      </c>
      <c r="AU159">
        <v>0</v>
      </c>
      <c r="AV159">
        <v>890480123</v>
      </c>
      <c r="AW159" t="s">
        <v>1920</v>
      </c>
      <c r="AX159">
        <v>3</v>
      </c>
      <c r="AY159">
        <v>6</v>
      </c>
      <c r="AZ159" s="180">
        <v>43929</v>
      </c>
      <c r="BA159" t="s">
        <v>1928</v>
      </c>
      <c r="BB159">
        <v>4</v>
      </c>
      <c r="BC159">
        <v>2</v>
      </c>
      <c r="BD159">
        <v>7</v>
      </c>
      <c r="BE159">
        <v>2</v>
      </c>
    </row>
    <row r="160" spans="1:57" x14ac:dyDescent="0.25">
      <c r="A160" s="179">
        <f t="shared" si="2"/>
        <v>14890</v>
      </c>
      <c r="B160" t="s">
        <v>1923</v>
      </c>
      <c r="C160">
        <v>6219999</v>
      </c>
      <c r="D160">
        <v>144105</v>
      </c>
      <c r="E160">
        <v>4</v>
      </c>
      <c r="F160">
        <v>550021863</v>
      </c>
      <c r="G160" s="180">
        <v>43655</v>
      </c>
      <c r="H160" s="180">
        <v>44742</v>
      </c>
      <c r="I160">
        <v>0</v>
      </c>
      <c r="J160">
        <v>1</v>
      </c>
      <c r="K160">
        <v>20</v>
      </c>
      <c r="L160">
        <v>30</v>
      </c>
      <c r="M160">
        <v>2</v>
      </c>
      <c r="N160" s="170">
        <v>22490513</v>
      </c>
      <c r="O160" s="170">
        <v>24960000</v>
      </c>
      <c r="P160" s="178">
        <v>47000</v>
      </c>
      <c r="Q160" s="178">
        <v>1843</v>
      </c>
      <c r="R160" s="178">
        <v>23912</v>
      </c>
      <c r="S160">
        <v>0</v>
      </c>
      <c r="T160">
        <v>0</v>
      </c>
      <c r="U160">
        <v>0</v>
      </c>
      <c r="W160">
        <v>0</v>
      </c>
      <c r="X160">
        <v>0</v>
      </c>
      <c r="Y160">
        <v>0</v>
      </c>
      <c r="AB160" s="180">
        <v>44285</v>
      </c>
      <c r="AC160">
        <v>1</v>
      </c>
      <c r="AD160" t="s">
        <v>1922</v>
      </c>
      <c r="AE160">
        <v>1</v>
      </c>
      <c r="AF160">
        <v>30</v>
      </c>
      <c r="AG160">
        <v>0</v>
      </c>
      <c r="AN160">
        <v>1</v>
      </c>
      <c r="AO160">
        <v>1</v>
      </c>
      <c r="AR160" s="178">
        <v>9022</v>
      </c>
      <c r="AS160" t="s">
        <v>1921</v>
      </c>
      <c r="AT160">
        <v>0</v>
      </c>
      <c r="AU160">
        <v>0</v>
      </c>
      <c r="AV160">
        <v>890480123</v>
      </c>
      <c r="AW160" t="s">
        <v>1920</v>
      </c>
      <c r="AX160">
        <v>3</v>
      </c>
      <c r="AY160">
        <v>6</v>
      </c>
      <c r="AZ160" s="180">
        <v>43929</v>
      </c>
      <c r="BA160" t="s">
        <v>1928</v>
      </c>
      <c r="BB160">
        <v>4</v>
      </c>
      <c r="BC160">
        <v>2</v>
      </c>
      <c r="BD160">
        <v>7</v>
      </c>
      <c r="BE160">
        <v>2</v>
      </c>
    </row>
    <row r="161" spans="1:57" x14ac:dyDescent="0.25">
      <c r="A161" s="179">
        <f t="shared" si="2"/>
        <v>24680</v>
      </c>
      <c r="B161" t="s">
        <v>1923</v>
      </c>
      <c r="C161">
        <v>6219999</v>
      </c>
      <c r="D161">
        <v>144105</v>
      </c>
      <c r="E161">
        <v>4</v>
      </c>
      <c r="F161">
        <v>550022282</v>
      </c>
      <c r="G161" s="180">
        <v>43705</v>
      </c>
      <c r="H161" s="180">
        <v>44803</v>
      </c>
      <c r="I161">
        <v>0</v>
      </c>
      <c r="J161">
        <v>1</v>
      </c>
      <c r="K161">
        <v>18</v>
      </c>
      <c r="L161">
        <v>30</v>
      </c>
      <c r="M161">
        <v>2</v>
      </c>
      <c r="N161" s="170">
        <v>22490513</v>
      </c>
      <c r="O161" s="170">
        <v>24960000</v>
      </c>
      <c r="P161" s="178">
        <v>70000</v>
      </c>
      <c r="Q161" s="178">
        <v>2745</v>
      </c>
      <c r="R161" s="178">
        <v>39633</v>
      </c>
      <c r="S161">
        <v>0</v>
      </c>
      <c r="T161">
        <v>0</v>
      </c>
      <c r="U161">
        <v>0</v>
      </c>
      <c r="W161">
        <v>0</v>
      </c>
      <c r="X161">
        <v>0</v>
      </c>
      <c r="Y161">
        <v>0</v>
      </c>
      <c r="AB161" s="180">
        <v>44285</v>
      </c>
      <c r="AC161">
        <v>1</v>
      </c>
      <c r="AD161" t="s">
        <v>1922</v>
      </c>
      <c r="AE161">
        <v>1</v>
      </c>
      <c r="AF161">
        <v>30</v>
      </c>
      <c r="AG161">
        <v>0</v>
      </c>
      <c r="AN161">
        <v>1</v>
      </c>
      <c r="AO161">
        <v>1</v>
      </c>
      <c r="AR161" s="178">
        <v>14953</v>
      </c>
      <c r="AS161" t="s">
        <v>1921</v>
      </c>
      <c r="AT161">
        <v>0</v>
      </c>
      <c r="AU161">
        <v>0</v>
      </c>
      <c r="AV161">
        <v>890480123</v>
      </c>
      <c r="AW161" t="s">
        <v>1920</v>
      </c>
      <c r="AX161">
        <v>3</v>
      </c>
      <c r="AY161">
        <v>6</v>
      </c>
      <c r="AZ161" s="180">
        <v>43929</v>
      </c>
      <c r="BA161" t="s">
        <v>1928</v>
      </c>
      <c r="BB161">
        <v>4</v>
      </c>
      <c r="BC161">
        <v>2</v>
      </c>
      <c r="BD161">
        <v>7</v>
      </c>
      <c r="BE161">
        <v>2</v>
      </c>
    </row>
    <row r="162" spans="1:57" x14ac:dyDescent="0.25">
      <c r="A162" s="179">
        <f t="shared" si="2"/>
        <v>74033</v>
      </c>
      <c r="B162" t="s">
        <v>1923</v>
      </c>
      <c r="C162">
        <v>6219999</v>
      </c>
      <c r="D162">
        <v>144105</v>
      </c>
      <c r="E162">
        <v>4</v>
      </c>
      <c r="F162">
        <v>550022557</v>
      </c>
      <c r="G162" s="180">
        <v>43729</v>
      </c>
      <c r="H162" s="180">
        <v>44834</v>
      </c>
      <c r="I162">
        <v>0</v>
      </c>
      <c r="J162">
        <v>1</v>
      </c>
      <c r="K162">
        <v>17</v>
      </c>
      <c r="L162">
        <v>30</v>
      </c>
      <c r="M162">
        <v>2</v>
      </c>
      <c r="N162" s="170">
        <v>22490513</v>
      </c>
      <c r="O162" s="170">
        <v>24960000</v>
      </c>
      <c r="P162" s="178">
        <v>200000</v>
      </c>
      <c r="Q162" s="178">
        <v>7843</v>
      </c>
      <c r="R162" s="178">
        <v>118890</v>
      </c>
      <c r="S162">
        <v>0</v>
      </c>
      <c r="T162">
        <v>0</v>
      </c>
      <c r="U162">
        <v>0</v>
      </c>
      <c r="W162">
        <v>0</v>
      </c>
      <c r="X162">
        <v>0</v>
      </c>
      <c r="Y162">
        <v>0</v>
      </c>
      <c r="AB162" s="180">
        <v>44285</v>
      </c>
      <c r="AC162">
        <v>1</v>
      </c>
      <c r="AD162" t="s">
        <v>1922</v>
      </c>
      <c r="AE162">
        <v>1</v>
      </c>
      <c r="AF162">
        <v>30</v>
      </c>
      <c r="AG162">
        <v>0</v>
      </c>
      <c r="AN162">
        <v>1</v>
      </c>
      <c r="AO162">
        <v>1</v>
      </c>
      <c r="AR162" s="178">
        <v>44857</v>
      </c>
      <c r="AS162" t="s">
        <v>1921</v>
      </c>
      <c r="AT162">
        <v>0</v>
      </c>
      <c r="AU162">
        <v>0</v>
      </c>
      <c r="AV162">
        <v>890480123</v>
      </c>
      <c r="AW162" t="s">
        <v>1920</v>
      </c>
      <c r="AX162">
        <v>3</v>
      </c>
      <c r="AY162">
        <v>6</v>
      </c>
      <c r="AZ162" s="180">
        <v>43929</v>
      </c>
      <c r="BA162" t="s">
        <v>1928</v>
      </c>
      <c r="BB162">
        <v>4</v>
      </c>
      <c r="BC162">
        <v>2</v>
      </c>
      <c r="BD162">
        <v>7</v>
      </c>
      <c r="BE162">
        <v>2</v>
      </c>
    </row>
    <row r="163" spans="1:57" x14ac:dyDescent="0.25">
      <c r="A163" s="179">
        <f t="shared" si="2"/>
        <v>15488</v>
      </c>
      <c r="B163" t="s">
        <v>1923</v>
      </c>
      <c r="C163">
        <v>6219999</v>
      </c>
      <c r="D163">
        <v>144105</v>
      </c>
      <c r="E163">
        <v>4</v>
      </c>
      <c r="F163">
        <v>550022890</v>
      </c>
      <c r="G163" s="180">
        <v>43757</v>
      </c>
      <c r="H163" s="180">
        <v>44864</v>
      </c>
      <c r="I163">
        <v>0</v>
      </c>
      <c r="J163">
        <v>1</v>
      </c>
      <c r="K163">
        <v>16</v>
      </c>
      <c r="L163">
        <v>30</v>
      </c>
      <c r="M163">
        <v>2</v>
      </c>
      <c r="N163" s="170">
        <v>22490513</v>
      </c>
      <c r="O163" s="170">
        <v>24960000</v>
      </c>
      <c r="P163" s="178">
        <v>40000</v>
      </c>
      <c r="Q163" s="178">
        <v>1569</v>
      </c>
      <c r="R163" s="178">
        <v>24872</v>
      </c>
      <c r="S163">
        <v>0</v>
      </c>
      <c r="T163">
        <v>0</v>
      </c>
      <c r="U163">
        <v>0</v>
      </c>
      <c r="W163">
        <v>0</v>
      </c>
      <c r="X163">
        <v>0</v>
      </c>
      <c r="Y163">
        <v>0</v>
      </c>
      <c r="AB163" s="180">
        <v>44285</v>
      </c>
      <c r="AC163">
        <v>1</v>
      </c>
      <c r="AD163" t="s">
        <v>1922</v>
      </c>
      <c r="AE163">
        <v>1</v>
      </c>
      <c r="AF163">
        <v>30</v>
      </c>
      <c r="AG163">
        <v>0</v>
      </c>
      <c r="AN163">
        <v>1</v>
      </c>
      <c r="AO163">
        <v>1</v>
      </c>
      <c r="AR163" s="178">
        <v>9384</v>
      </c>
      <c r="AS163" t="s">
        <v>1921</v>
      </c>
      <c r="AT163">
        <v>0</v>
      </c>
      <c r="AU163">
        <v>0</v>
      </c>
      <c r="AV163">
        <v>890480123</v>
      </c>
      <c r="AW163" t="s">
        <v>1920</v>
      </c>
      <c r="AX163">
        <v>3</v>
      </c>
      <c r="AY163">
        <v>6</v>
      </c>
      <c r="AZ163" s="180">
        <v>43929</v>
      </c>
      <c r="BA163" t="s">
        <v>1928</v>
      </c>
      <c r="BB163">
        <v>4</v>
      </c>
      <c r="BC163">
        <v>2</v>
      </c>
      <c r="BD163">
        <v>7</v>
      </c>
      <c r="BE163">
        <v>2</v>
      </c>
    </row>
    <row r="164" spans="1:57" x14ac:dyDescent="0.25">
      <c r="A164" s="179">
        <f t="shared" si="2"/>
        <v>6970</v>
      </c>
      <c r="B164" t="s">
        <v>1923</v>
      </c>
      <c r="C164">
        <v>6219999</v>
      </c>
      <c r="D164">
        <v>144105</v>
      </c>
      <c r="E164">
        <v>4</v>
      </c>
      <c r="F164">
        <v>550022939</v>
      </c>
      <c r="G164" s="180">
        <v>43761</v>
      </c>
      <c r="H164" s="180">
        <v>44864</v>
      </c>
      <c r="I164">
        <v>0</v>
      </c>
      <c r="J164">
        <v>1</v>
      </c>
      <c r="K164">
        <v>16</v>
      </c>
      <c r="L164">
        <v>30</v>
      </c>
      <c r="M164">
        <v>2</v>
      </c>
      <c r="N164" s="170">
        <v>22490513</v>
      </c>
      <c r="O164" s="170">
        <v>24960000</v>
      </c>
      <c r="P164" s="178">
        <v>18000</v>
      </c>
      <c r="Q164" s="178">
        <v>706</v>
      </c>
      <c r="R164" s="178">
        <v>11193</v>
      </c>
      <c r="S164">
        <v>0</v>
      </c>
      <c r="T164">
        <v>0</v>
      </c>
      <c r="U164">
        <v>0</v>
      </c>
      <c r="W164">
        <v>0</v>
      </c>
      <c r="X164">
        <v>0</v>
      </c>
      <c r="Y164">
        <v>0</v>
      </c>
      <c r="AB164" s="180">
        <v>44285</v>
      </c>
      <c r="AC164">
        <v>1</v>
      </c>
      <c r="AD164" t="s">
        <v>1922</v>
      </c>
      <c r="AE164">
        <v>1</v>
      </c>
      <c r="AF164">
        <v>30</v>
      </c>
      <c r="AG164">
        <v>0</v>
      </c>
      <c r="AN164">
        <v>1</v>
      </c>
      <c r="AO164">
        <v>1</v>
      </c>
      <c r="AR164" s="178">
        <v>4223</v>
      </c>
      <c r="AS164" t="s">
        <v>1921</v>
      </c>
      <c r="AT164">
        <v>0</v>
      </c>
      <c r="AU164">
        <v>0</v>
      </c>
      <c r="AV164">
        <v>890480123</v>
      </c>
      <c r="AW164" t="s">
        <v>1920</v>
      </c>
      <c r="AX164">
        <v>3</v>
      </c>
      <c r="AY164">
        <v>6</v>
      </c>
      <c r="AZ164" s="180">
        <v>43929</v>
      </c>
      <c r="BA164" t="s">
        <v>1928</v>
      </c>
      <c r="BB164">
        <v>4</v>
      </c>
      <c r="BC164">
        <v>2</v>
      </c>
      <c r="BD164">
        <v>7</v>
      </c>
      <c r="BE164">
        <v>2</v>
      </c>
    </row>
    <row r="165" spans="1:57" x14ac:dyDescent="0.25">
      <c r="A165" s="179">
        <f t="shared" si="2"/>
        <v>9690</v>
      </c>
      <c r="B165" t="s">
        <v>1923</v>
      </c>
      <c r="C165">
        <v>6219999</v>
      </c>
      <c r="D165">
        <v>144105</v>
      </c>
      <c r="E165">
        <v>4</v>
      </c>
      <c r="F165">
        <v>550022945</v>
      </c>
      <c r="G165" s="180">
        <v>43762</v>
      </c>
      <c r="H165" s="180">
        <v>44864</v>
      </c>
      <c r="I165">
        <v>0</v>
      </c>
      <c r="J165">
        <v>1</v>
      </c>
      <c r="K165">
        <v>16</v>
      </c>
      <c r="L165">
        <v>30</v>
      </c>
      <c r="M165">
        <v>2</v>
      </c>
      <c r="N165" s="170">
        <v>22490513</v>
      </c>
      <c r="O165" s="170">
        <v>24960000</v>
      </c>
      <c r="P165" s="178">
        <v>25000</v>
      </c>
      <c r="Q165" s="178">
        <v>980</v>
      </c>
      <c r="R165" s="178">
        <v>15561</v>
      </c>
      <c r="S165">
        <v>0</v>
      </c>
      <c r="T165">
        <v>0</v>
      </c>
      <c r="U165">
        <v>0</v>
      </c>
      <c r="W165">
        <v>0</v>
      </c>
      <c r="X165">
        <v>0</v>
      </c>
      <c r="Y165">
        <v>0</v>
      </c>
      <c r="AB165" s="180">
        <v>44285</v>
      </c>
      <c r="AC165">
        <v>1</v>
      </c>
      <c r="AD165" t="s">
        <v>1922</v>
      </c>
      <c r="AE165">
        <v>1</v>
      </c>
      <c r="AF165">
        <v>30</v>
      </c>
      <c r="AG165">
        <v>0</v>
      </c>
      <c r="AN165">
        <v>1</v>
      </c>
      <c r="AO165">
        <v>1</v>
      </c>
      <c r="AR165" s="178">
        <v>5871</v>
      </c>
      <c r="AS165" t="s">
        <v>1921</v>
      </c>
      <c r="AT165">
        <v>0</v>
      </c>
      <c r="AU165">
        <v>0</v>
      </c>
      <c r="AV165">
        <v>890480123</v>
      </c>
      <c r="AW165" t="s">
        <v>1920</v>
      </c>
      <c r="AX165">
        <v>3</v>
      </c>
      <c r="AY165">
        <v>6</v>
      </c>
      <c r="AZ165" s="180">
        <v>43929</v>
      </c>
      <c r="BA165" t="s">
        <v>1928</v>
      </c>
      <c r="BB165">
        <v>4</v>
      </c>
      <c r="BC165">
        <v>2</v>
      </c>
      <c r="BD165">
        <v>7</v>
      </c>
      <c r="BE165">
        <v>2</v>
      </c>
    </row>
    <row r="166" spans="1:57" x14ac:dyDescent="0.25">
      <c r="A166" s="179">
        <f t="shared" si="2"/>
        <v>38714</v>
      </c>
      <c r="B166" t="s">
        <v>1923</v>
      </c>
      <c r="C166">
        <v>6219999</v>
      </c>
      <c r="D166">
        <v>144105</v>
      </c>
      <c r="E166">
        <v>4</v>
      </c>
      <c r="F166">
        <v>550022992</v>
      </c>
      <c r="G166" s="180">
        <v>43772</v>
      </c>
      <c r="H166" s="180">
        <v>44864</v>
      </c>
      <c r="I166">
        <v>0</v>
      </c>
      <c r="J166">
        <v>1</v>
      </c>
      <c r="K166">
        <v>16</v>
      </c>
      <c r="L166">
        <v>30</v>
      </c>
      <c r="M166">
        <v>2</v>
      </c>
      <c r="N166" s="170">
        <v>22490513</v>
      </c>
      <c r="O166" s="170">
        <v>24960000</v>
      </c>
      <c r="P166" s="178">
        <v>100000</v>
      </c>
      <c r="Q166" s="178">
        <v>3922</v>
      </c>
      <c r="R166" s="178">
        <v>62171</v>
      </c>
      <c r="S166">
        <v>0</v>
      </c>
      <c r="T166">
        <v>0</v>
      </c>
      <c r="U166">
        <v>0</v>
      </c>
      <c r="W166">
        <v>0</v>
      </c>
      <c r="X166">
        <v>0</v>
      </c>
      <c r="Y166">
        <v>0</v>
      </c>
      <c r="AB166" s="180">
        <v>44285</v>
      </c>
      <c r="AC166">
        <v>1</v>
      </c>
      <c r="AD166" t="s">
        <v>1922</v>
      </c>
      <c r="AE166">
        <v>1</v>
      </c>
      <c r="AF166">
        <v>30</v>
      </c>
      <c r="AG166">
        <v>0</v>
      </c>
      <c r="AN166">
        <v>1</v>
      </c>
      <c r="AO166">
        <v>1</v>
      </c>
      <c r="AR166" s="178">
        <v>23457</v>
      </c>
      <c r="AS166" t="s">
        <v>1921</v>
      </c>
      <c r="AT166">
        <v>0</v>
      </c>
      <c r="AU166">
        <v>0</v>
      </c>
      <c r="AV166">
        <v>890480123</v>
      </c>
      <c r="AW166" t="s">
        <v>1920</v>
      </c>
      <c r="AX166">
        <v>3</v>
      </c>
      <c r="AY166">
        <v>6</v>
      </c>
      <c r="AZ166" s="180">
        <v>43929</v>
      </c>
      <c r="BA166" t="s">
        <v>1928</v>
      </c>
      <c r="BB166">
        <v>4</v>
      </c>
      <c r="BC166">
        <v>2</v>
      </c>
      <c r="BD166">
        <v>7</v>
      </c>
      <c r="BE166">
        <v>2</v>
      </c>
    </row>
    <row r="167" spans="1:57" x14ac:dyDescent="0.25">
      <c r="A167" s="179">
        <f t="shared" si="2"/>
        <v>7740</v>
      </c>
      <c r="B167" t="s">
        <v>1923</v>
      </c>
      <c r="C167">
        <v>6219999</v>
      </c>
      <c r="D167">
        <v>144105</v>
      </c>
      <c r="E167">
        <v>4</v>
      </c>
      <c r="F167">
        <v>550023044</v>
      </c>
      <c r="G167" s="180">
        <v>43778</v>
      </c>
      <c r="H167" s="180">
        <v>44864</v>
      </c>
      <c r="I167">
        <v>0</v>
      </c>
      <c r="J167">
        <v>1</v>
      </c>
      <c r="K167">
        <v>16</v>
      </c>
      <c r="L167">
        <v>30</v>
      </c>
      <c r="M167">
        <v>2</v>
      </c>
      <c r="N167" s="170">
        <v>22490513</v>
      </c>
      <c r="O167" s="170">
        <v>24960000</v>
      </c>
      <c r="P167" s="178">
        <v>20000</v>
      </c>
      <c r="Q167" s="178">
        <v>784</v>
      </c>
      <c r="R167" s="178">
        <v>12429</v>
      </c>
      <c r="S167">
        <v>0</v>
      </c>
      <c r="T167">
        <v>0</v>
      </c>
      <c r="U167">
        <v>0</v>
      </c>
      <c r="W167">
        <v>0</v>
      </c>
      <c r="X167">
        <v>0</v>
      </c>
      <c r="Y167">
        <v>0</v>
      </c>
      <c r="AB167" s="180">
        <v>44285</v>
      </c>
      <c r="AC167">
        <v>1</v>
      </c>
      <c r="AD167" t="s">
        <v>1922</v>
      </c>
      <c r="AE167">
        <v>1</v>
      </c>
      <c r="AF167">
        <v>30</v>
      </c>
      <c r="AG167">
        <v>0</v>
      </c>
      <c r="AN167">
        <v>1</v>
      </c>
      <c r="AO167">
        <v>1</v>
      </c>
      <c r="AR167" s="178">
        <v>4689</v>
      </c>
      <c r="AS167" t="s">
        <v>1921</v>
      </c>
      <c r="AT167">
        <v>0</v>
      </c>
      <c r="AU167">
        <v>0</v>
      </c>
      <c r="AV167">
        <v>890480123</v>
      </c>
      <c r="AW167" t="s">
        <v>1920</v>
      </c>
      <c r="AX167">
        <v>3</v>
      </c>
      <c r="AY167">
        <v>6</v>
      </c>
      <c r="AZ167" s="180">
        <v>43929</v>
      </c>
      <c r="BA167" t="s">
        <v>1928</v>
      </c>
      <c r="BB167">
        <v>4</v>
      </c>
      <c r="BC167">
        <v>2</v>
      </c>
      <c r="BD167">
        <v>7</v>
      </c>
      <c r="BE167">
        <v>2</v>
      </c>
    </row>
    <row r="168" spans="1:57" x14ac:dyDescent="0.25">
      <c r="A168" s="179">
        <f t="shared" si="2"/>
        <v>24235</v>
      </c>
      <c r="B168" t="s">
        <v>1923</v>
      </c>
      <c r="C168">
        <v>6219999</v>
      </c>
      <c r="D168">
        <v>144105</v>
      </c>
      <c r="E168">
        <v>4</v>
      </c>
      <c r="F168">
        <v>550023181</v>
      </c>
      <c r="G168" s="180">
        <v>43801</v>
      </c>
      <c r="H168" s="180">
        <v>44895</v>
      </c>
      <c r="I168">
        <v>0</v>
      </c>
      <c r="J168">
        <v>1</v>
      </c>
      <c r="K168">
        <v>15</v>
      </c>
      <c r="L168">
        <v>30</v>
      </c>
      <c r="M168">
        <v>2</v>
      </c>
      <c r="N168" s="170">
        <v>22490513</v>
      </c>
      <c r="O168" s="170">
        <v>24960000</v>
      </c>
      <c r="P168" s="178">
        <v>60000</v>
      </c>
      <c r="Q168" s="178">
        <v>2353</v>
      </c>
      <c r="R168" s="178">
        <v>38919</v>
      </c>
      <c r="S168">
        <v>0</v>
      </c>
      <c r="T168">
        <v>0</v>
      </c>
      <c r="U168">
        <v>0</v>
      </c>
      <c r="W168">
        <v>0</v>
      </c>
      <c r="X168">
        <v>0</v>
      </c>
      <c r="Y168">
        <v>0</v>
      </c>
      <c r="AB168" s="180">
        <v>44285</v>
      </c>
      <c r="AC168">
        <v>1</v>
      </c>
      <c r="AD168" t="s">
        <v>1922</v>
      </c>
      <c r="AE168">
        <v>1</v>
      </c>
      <c r="AF168">
        <v>30</v>
      </c>
      <c r="AG168">
        <v>0</v>
      </c>
      <c r="AN168">
        <v>1</v>
      </c>
      <c r="AO168">
        <v>1</v>
      </c>
      <c r="AR168" s="178">
        <v>14684</v>
      </c>
      <c r="AS168" t="s">
        <v>1921</v>
      </c>
      <c r="AT168">
        <v>0</v>
      </c>
      <c r="AU168">
        <v>0</v>
      </c>
      <c r="AV168">
        <v>890480123</v>
      </c>
      <c r="AW168" t="s">
        <v>1920</v>
      </c>
      <c r="AX168">
        <v>3</v>
      </c>
      <c r="AY168">
        <v>6</v>
      </c>
      <c r="AZ168" s="180">
        <v>43929</v>
      </c>
      <c r="BA168" t="s">
        <v>1928</v>
      </c>
      <c r="BB168">
        <v>4</v>
      </c>
      <c r="BC168">
        <v>2</v>
      </c>
      <c r="BD168">
        <v>7</v>
      </c>
      <c r="BE168">
        <v>2</v>
      </c>
    </row>
    <row r="169" spans="1:57" x14ac:dyDescent="0.25">
      <c r="A169" s="179">
        <f t="shared" si="2"/>
        <v>24235</v>
      </c>
      <c r="B169" t="s">
        <v>1923</v>
      </c>
      <c r="C169">
        <v>6219999</v>
      </c>
      <c r="D169">
        <v>144105</v>
      </c>
      <c r="E169">
        <v>4</v>
      </c>
      <c r="F169">
        <v>550023182</v>
      </c>
      <c r="G169" s="180">
        <v>43801</v>
      </c>
      <c r="H169" s="180">
        <v>44895</v>
      </c>
      <c r="I169">
        <v>0</v>
      </c>
      <c r="J169">
        <v>1</v>
      </c>
      <c r="K169">
        <v>15</v>
      </c>
      <c r="L169">
        <v>30</v>
      </c>
      <c r="M169">
        <v>2</v>
      </c>
      <c r="N169" s="170">
        <v>22490513</v>
      </c>
      <c r="O169" s="170">
        <v>24960000</v>
      </c>
      <c r="P169" s="178">
        <v>60000</v>
      </c>
      <c r="Q169" s="178">
        <v>2353</v>
      </c>
      <c r="R169" s="178">
        <v>38919</v>
      </c>
      <c r="S169">
        <v>0</v>
      </c>
      <c r="T169">
        <v>0</v>
      </c>
      <c r="U169">
        <v>0</v>
      </c>
      <c r="W169">
        <v>0</v>
      </c>
      <c r="X169">
        <v>0</v>
      </c>
      <c r="Y169">
        <v>0</v>
      </c>
      <c r="AB169" s="180">
        <v>44285</v>
      </c>
      <c r="AC169">
        <v>1</v>
      </c>
      <c r="AD169" t="s">
        <v>1922</v>
      </c>
      <c r="AE169">
        <v>1</v>
      </c>
      <c r="AF169">
        <v>30</v>
      </c>
      <c r="AG169">
        <v>0</v>
      </c>
      <c r="AN169">
        <v>1</v>
      </c>
      <c r="AO169">
        <v>1</v>
      </c>
      <c r="AR169" s="178">
        <v>14684</v>
      </c>
      <c r="AS169" t="s">
        <v>1921</v>
      </c>
      <c r="AT169">
        <v>0</v>
      </c>
      <c r="AU169">
        <v>0</v>
      </c>
      <c r="AV169">
        <v>890480123</v>
      </c>
      <c r="AW169" t="s">
        <v>1920</v>
      </c>
      <c r="AX169">
        <v>3</v>
      </c>
      <c r="AY169">
        <v>6</v>
      </c>
      <c r="AZ169" s="180">
        <v>43929</v>
      </c>
      <c r="BA169" t="s">
        <v>1928</v>
      </c>
      <c r="BB169">
        <v>4</v>
      </c>
      <c r="BC169">
        <v>2</v>
      </c>
      <c r="BD169">
        <v>7</v>
      </c>
      <c r="BE169">
        <v>2</v>
      </c>
    </row>
    <row r="170" spans="1:57" x14ac:dyDescent="0.25">
      <c r="A170" s="179">
        <f t="shared" si="2"/>
        <v>9881</v>
      </c>
      <c r="B170" t="s">
        <v>1923</v>
      </c>
      <c r="C170">
        <v>6219999</v>
      </c>
      <c r="D170">
        <v>144105</v>
      </c>
      <c r="E170">
        <v>4</v>
      </c>
      <c r="F170">
        <v>550023354</v>
      </c>
      <c r="G170" s="180">
        <v>43835</v>
      </c>
      <c r="H170" s="180">
        <v>44925</v>
      </c>
      <c r="I170">
        <v>0</v>
      </c>
      <c r="J170">
        <v>1</v>
      </c>
      <c r="K170">
        <v>14</v>
      </c>
      <c r="L170">
        <v>30</v>
      </c>
      <c r="M170">
        <v>2</v>
      </c>
      <c r="N170" s="170">
        <v>22490513</v>
      </c>
      <c r="O170" s="170">
        <v>24960000</v>
      </c>
      <c r="P170" s="178">
        <v>23500</v>
      </c>
      <c r="Q170" s="178">
        <v>922</v>
      </c>
      <c r="R170" s="178">
        <v>15868</v>
      </c>
      <c r="S170">
        <v>0</v>
      </c>
      <c r="T170">
        <v>0</v>
      </c>
      <c r="U170">
        <v>0</v>
      </c>
      <c r="W170">
        <v>0</v>
      </c>
      <c r="X170">
        <v>0</v>
      </c>
      <c r="Y170">
        <v>0</v>
      </c>
      <c r="AB170" s="180">
        <v>44285</v>
      </c>
      <c r="AC170">
        <v>1</v>
      </c>
      <c r="AD170" t="s">
        <v>1922</v>
      </c>
      <c r="AE170">
        <v>1</v>
      </c>
      <c r="AF170">
        <v>30</v>
      </c>
      <c r="AG170">
        <v>0</v>
      </c>
      <c r="AN170">
        <v>1</v>
      </c>
      <c r="AO170">
        <v>1</v>
      </c>
      <c r="AR170" s="178">
        <v>5987</v>
      </c>
      <c r="AS170" t="s">
        <v>1921</v>
      </c>
      <c r="AT170">
        <v>0</v>
      </c>
      <c r="AU170">
        <v>0</v>
      </c>
      <c r="AV170">
        <v>890480123</v>
      </c>
      <c r="AW170" t="s">
        <v>1920</v>
      </c>
      <c r="AX170">
        <v>3</v>
      </c>
      <c r="AY170">
        <v>6</v>
      </c>
      <c r="AZ170" s="180">
        <v>43929</v>
      </c>
      <c r="BA170" t="s">
        <v>1928</v>
      </c>
      <c r="BB170">
        <v>4</v>
      </c>
      <c r="BC170">
        <v>2</v>
      </c>
      <c r="BD170">
        <v>7</v>
      </c>
      <c r="BE170">
        <v>2</v>
      </c>
    </row>
    <row r="171" spans="1:57" x14ac:dyDescent="0.25">
      <c r="A171" s="179">
        <f t="shared" si="2"/>
        <v>40545</v>
      </c>
      <c r="B171" t="s">
        <v>1923</v>
      </c>
      <c r="C171">
        <v>6219999</v>
      </c>
      <c r="D171">
        <v>144105</v>
      </c>
      <c r="E171">
        <v>4</v>
      </c>
      <c r="F171">
        <v>550023393</v>
      </c>
      <c r="G171" s="180">
        <v>43844</v>
      </c>
      <c r="H171" s="180">
        <v>44925</v>
      </c>
      <c r="I171">
        <v>0</v>
      </c>
      <c r="J171">
        <v>1</v>
      </c>
      <c r="K171">
        <v>14</v>
      </c>
      <c r="L171">
        <v>30</v>
      </c>
      <c r="M171">
        <v>2</v>
      </c>
      <c r="N171" s="170">
        <v>22490513</v>
      </c>
      <c r="O171" s="170">
        <v>24960000</v>
      </c>
      <c r="P171" s="178">
        <v>96400</v>
      </c>
      <c r="Q171" s="178">
        <v>3781</v>
      </c>
      <c r="R171" s="178">
        <v>65111</v>
      </c>
      <c r="S171">
        <v>0</v>
      </c>
      <c r="T171">
        <v>0</v>
      </c>
      <c r="U171">
        <v>0</v>
      </c>
      <c r="W171">
        <v>0</v>
      </c>
      <c r="X171">
        <v>0</v>
      </c>
      <c r="Y171">
        <v>0</v>
      </c>
      <c r="AB171" s="180">
        <v>44285</v>
      </c>
      <c r="AC171">
        <v>1</v>
      </c>
      <c r="AD171" t="s">
        <v>1922</v>
      </c>
      <c r="AE171">
        <v>1</v>
      </c>
      <c r="AF171">
        <v>30</v>
      </c>
      <c r="AG171">
        <v>0</v>
      </c>
      <c r="AN171">
        <v>1</v>
      </c>
      <c r="AO171">
        <v>1</v>
      </c>
      <c r="AR171" s="178">
        <v>24566</v>
      </c>
      <c r="AS171" t="s">
        <v>1921</v>
      </c>
      <c r="AT171">
        <v>0</v>
      </c>
      <c r="AU171">
        <v>0</v>
      </c>
      <c r="AV171">
        <v>890480123</v>
      </c>
      <c r="AW171" t="s">
        <v>1920</v>
      </c>
      <c r="AX171">
        <v>3</v>
      </c>
      <c r="AY171">
        <v>6</v>
      </c>
      <c r="AZ171" s="180">
        <v>43929</v>
      </c>
      <c r="BA171" t="s">
        <v>1928</v>
      </c>
      <c r="BB171">
        <v>4</v>
      </c>
      <c r="BC171">
        <v>2</v>
      </c>
      <c r="BD171">
        <v>7</v>
      </c>
      <c r="BE171">
        <v>2</v>
      </c>
    </row>
    <row r="172" spans="1:57" x14ac:dyDescent="0.25">
      <c r="A172" s="179">
        <f t="shared" si="2"/>
        <v>45288</v>
      </c>
      <c r="B172" t="s">
        <v>1923</v>
      </c>
      <c r="C172">
        <v>6219999</v>
      </c>
      <c r="D172">
        <v>144105</v>
      </c>
      <c r="E172">
        <v>4</v>
      </c>
      <c r="F172">
        <v>550023556</v>
      </c>
      <c r="G172" s="180">
        <v>43876</v>
      </c>
      <c r="H172" s="180">
        <v>44985</v>
      </c>
      <c r="I172">
        <v>0</v>
      </c>
      <c r="J172">
        <v>1</v>
      </c>
      <c r="K172">
        <v>12</v>
      </c>
      <c r="L172">
        <v>30</v>
      </c>
      <c r="M172">
        <v>2</v>
      </c>
      <c r="N172" s="170">
        <v>22490513</v>
      </c>
      <c r="O172" s="170">
        <v>24960000</v>
      </c>
      <c r="P172" s="178">
        <v>100000</v>
      </c>
      <c r="Q172" s="178">
        <v>3922</v>
      </c>
      <c r="R172" s="178">
        <v>72728</v>
      </c>
      <c r="S172">
        <v>0</v>
      </c>
      <c r="T172">
        <v>0</v>
      </c>
      <c r="U172">
        <v>0</v>
      </c>
      <c r="W172">
        <v>0</v>
      </c>
      <c r="X172">
        <v>0</v>
      </c>
      <c r="Y172">
        <v>0</v>
      </c>
      <c r="AB172" s="180">
        <v>44285</v>
      </c>
      <c r="AC172">
        <v>1</v>
      </c>
      <c r="AD172" t="s">
        <v>1922</v>
      </c>
      <c r="AE172">
        <v>1</v>
      </c>
      <c r="AF172">
        <v>30</v>
      </c>
      <c r="AG172">
        <v>0</v>
      </c>
      <c r="AN172">
        <v>1</v>
      </c>
      <c r="AO172">
        <v>1</v>
      </c>
      <c r="AR172" s="178">
        <v>27440</v>
      </c>
      <c r="AS172" t="s">
        <v>1921</v>
      </c>
      <c r="AT172">
        <v>0</v>
      </c>
      <c r="AU172">
        <v>0</v>
      </c>
      <c r="AV172">
        <v>890480123</v>
      </c>
      <c r="AW172" t="s">
        <v>1920</v>
      </c>
      <c r="AX172">
        <v>3</v>
      </c>
      <c r="AY172">
        <v>6</v>
      </c>
      <c r="AZ172" s="180">
        <v>43929</v>
      </c>
      <c r="BA172" t="s">
        <v>1928</v>
      </c>
      <c r="BB172">
        <v>4</v>
      </c>
      <c r="BC172">
        <v>2</v>
      </c>
      <c r="BD172">
        <v>7</v>
      </c>
      <c r="BE172">
        <v>2</v>
      </c>
    </row>
    <row r="173" spans="1:57" x14ac:dyDescent="0.25">
      <c r="A173" s="179">
        <f t="shared" si="2"/>
        <v>23357</v>
      </c>
      <c r="B173" t="s">
        <v>1923</v>
      </c>
      <c r="C173">
        <v>6219999</v>
      </c>
      <c r="D173">
        <v>144105</v>
      </c>
      <c r="E173">
        <v>4</v>
      </c>
      <c r="F173">
        <v>550023689</v>
      </c>
      <c r="G173" s="180">
        <v>43898</v>
      </c>
      <c r="H173" s="180">
        <v>44985</v>
      </c>
      <c r="I173">
        <v>0</v>
      </c>
      <c r="J173">
        <v>1</v>
      </c>
      <c r="K173">
        <v>12</v>
      </c>
      <c r="L173">
        <v>30</v>
      </c>
      <c r="M173">
        <v>2</v>
      </c>
      <c r="N173" s="170">
        <v>22490513</v>
      </c>
      <c r="O173" s="170">
        <v>24960000</v>
      </c>
      <c r="P173" s="178">
        <v>51598</v>
      </c>
      <c r="Q173" s="178">
        <v>2024</v>
      </c>
      <c r="R173" s="178">
        <v>37509</v>
      </c>
      <c r="S173">
        <v>0</v>
      </c>
      <c r="T173">
        <v>0</v>
      </c>
      <c r="U173">
        <v>0</v>
      </c>
      <c r="W173">
        <v>0</v>
      </c>
      <c r="X173">
        <v>0</v>
      </c>
      <c r="Y173">
        <v>0</v>
      </c>
      <c r="AB173" s="180">
        <v>44285</v>
      </c>
      <c r="AC173">
        <v>1</v>
      </c>
      <c r="AD173" t="s">
        <v>1922</v>
      </c>
      <c r="AE173">
        <v>1</v>
      </c>
      <c r="AF173">
        <v>30</v>
      </c>
      <c r="AG173">
        <v>0</v>
      </c>
      <c r="AN173">
        <v>1</v>
      </c>
      <c r="AO173">
        <v>1</v>
      </c>
      <c r="AR173" s="178">
        <v>14152</v>
      </c>
      <c r="AS173" t="s">
        <v>1921</v>
      </c>
      <c r="AT173">
        <v>0</v>
      </c>
      <c r="AU173">
        <v>0</v>
      </c>
      <c r="AV173">
        <v>890480123</v>
      </c>
      <c r="AW173" t="s">
        <v>1920</v>
      </c>
      <c r="AX173">
        <v>5</v>
      </c>
      <c r="BC173">
        <v>2</v>
      </c>
      <c r="BD173">
        <v>7</v>
      </c>
      <c r="BE173">
        <v>2</v>
      </c>
    </row>
    <row r="174" spans="1:57" x14ac:dyDescent="0.25">
      <c r="A174" s="179">
        <f t="shared" si="2"/>
        <v>5433</v>
      </c>
      <c r="B174" t="s">
        <v>1923</v>
      </c>
      <c r="C174">
        <v>6219999</v>
      </c>
      <c r="D174">
        <v>144105</v>
      </c>
      <c r="E174">
        <v>4</v>
      </c>
      <c r="F174">
        <v>550023699</v>
      </c>
      <c r="G174" s="180">
        <v>43900</v>
      </c>
      <c r="H174" s="180">
        <v>44985</v>
      </c>
      <c r="I174">
        <v>0</v>
      </c>
      <c r="J174">
        <v>1</v>
      </c>
      <c r="K174">
        <v>12</v>
      </c>
      <c r="L174">
        <v>30</v>
      </c>
      <c r="M174">
        <v>2</v>
      </c>
      <c r="N174" s="170">
        <v>22490513</v>
      </c>
      <c r="O174" s="170">
        <v>24960000</v>
      </c>
      <c r="P174" s="178">
        <v>12000</v>
      </c>
      <c r="Q174" s="178">
        <v>471</v>
      </c>
      <c r="R174" s="178">
        <v>8724</v>
      </c>
      <c r="S174">
        <v>0</v>
      </c>
      <c r="T174">
        <v>0</v>
      </c>
      <c r="U174">
        <v>0</v>
      </c>
      <c r="W174">
        <v>0</v>
      </c>
      <c r="X174">
        <v>0</v>
      </c>
      <c r="Y174">
        <v>0</v>
      </c>
      <c r="AB174" s="180">
        <v>44285</v>
      </c>
      <c r="AC174">
        <v>1</v>
      </c>
      <c r="AD174" t="s">
        <v>1922</v>
      </c>
      <c r="AE174">
        <v>1</v>
      </c>
      <c r="AF174">
        <v>30</v>
      </c>
      <c r="AG174">
        <v>0</v>
      </c>
      <c r="AN174">
        <v>1</v>
      </c>
      <c r="AO174">
        <v>1</v>
      </c>
      <c r="AR174" s="178">
        <v>3291</v>
      </c>
      <c r="AS174" t="s">
        <v>1921</v>
      </c>
      <c r="AT174">
        <v>0</v>
      </c>
      <c r="AU174">
        <v>0</v>
      </c>
      <c r="AV174">
        <v>890480123</v>
      </c>
      <c r="AW174" t="s">
        <v>1920</v>
      </c>
      <c r="AX174">
        <v>5</v>
      </c>
      <c r="BC174">
        <v>2</v>
      </c>
      <c r="BD174">
        <v>7</v>
      </c>
      <c r="BE174">
        <v>2</v>
      </c>
    </row>
    <row r="175" spans="1:57" x14ac:dyDescent="0.25">
      <c r="A175" s="179">
        <f t="shared" si="2"/>
        <v>10086</v>
      </c>
      <c r="B175" t="s">
        <v>1923</v>
      </c>
      <c r="C175">
        <v>6219999</v>
      </c>
      <c r="D175">
        <v>144105</v>
      </c>
      <c r="E175">
        <v>4</v>
      </c>
      <c r="F175">
        <v>550023700</v>
      </c>
      <c r="G175" s="180">
        <v>43900</v>
      </c>
      <c r="H175" s="180">
        <v>44985</v>
      </c>
      <c r="I175">
        <v>0</v>
      </c>
      <c r="J175">
        <v>1</v>
      </c>
      <c r="K175">
        <v>12</v>
      </c>
      <c r="L175">
        <v>30</v>
      </c>
      <c r="M175">
        <v>2</v>
      </c>
      <c r="N175" s="170">
        <v>22490513</v>
      </c>
      <c r="O175" s="170">
        <v>24960000</v>
      </c>
      <c r="P175" s="178">
        <v>22300</v>
      </c>
      <c r="Q175" s="178">
        <v>875</v>
      </c>
      <c r="R175" s="178">
        <v>16197</v>
      </c>
      <c r="S175">
        <v>0</v>
      </c>
      <c r="T175">
        <v>0</v>
      </c>
      <c r="U175">
        <v>0</v>
      </c>
      <c r="W175">
        <v>0</v>
      </c>
      <c r="X175">
        <v>0</v>
      </c>
      <c r="Y175">
        <v>0</v>
      </c>
      <c r="AB175" s="180">
        <v>44285</v>
      </c>
      <c r="AC175">
        <v>1</v>
      </c>
      <c r="AD175" t="s">
        <v>1922</v>
      </c>
      <c r="AE175">
        <v>1</v>
      </c>
      <c r="AF175">
        <v>30</v>
      </c>
      <c r="AG175">
        <v>0</v>
      </c>
      <c r="AN175">
        <v>1</v>
      </c>
      <c r="AO175">
        <v>1</v>
      </c>
      <c r="AR175" s="178">
        <v>6111</v>
      </c>
      <c r="AS175" t="s">
        <v>1921</v>
      </c>
      <c r="AT175">
        <v>0</v>
      </c>
      <c r="AU175">
        <v>0</v>
      </c>
      <c r="AV175">
        <v>890480123</v>
      </c>
      <c r="AW175" t="s">
        <v>1920</v>
      </c>
      <c r="AX175">
        <v>5</v>
      </c>
      <c r="BC175">
        <v>2</v>
      </c>
      <c r="BD175">
        <v>7</v>
      </c>
      <c r="BE175">
        <v>2</v>
      </c>
    </row>
    <row r="176" spans="1:57" x14ac:dyDescent="0.25">
      <c r="A176" s="179">
        <f t="shared" si="2"/>
        <v>27166</v>
      </c>
      <c r="B176" t="s">
        <v>1923</v>
      </c>
      <c r="C176">
        <v>6219999</v>
      </c>
      <c r="D176">
        <v>144105</v>
      </c>
      <c r="E176">
        <v>4</v>
      </c>
      <c r="F176">
        <v>550023703</v>
      </c>
      <c r="G176" s="180">
        <v>43901</v>
      </c>
      <c r="H176" s="180">
        <v>44985</v>
      </c>
      <c r="I176">
        <v>0</v>
      </c>
      <c r="J176">
        <v>1</v>
      </c>
      <c r="K176">
        <v>12</v>
      </c>
      <c r="L176">
        <v>30</v>
      </c>
      <c r="M176">
        <v>2</v>
      </c>
      <c r="N176" s="170">
        <v>22490513</v>
      </c>
      <c r="O176" s="170">
        <v>24960000</v>
      </c>
      <c r="P176" s="178">
        <v>60000</v>
      </c>
      <c r="Q176" s="178">
        <v>2353</v>
      </c>
      <c r="R176" s="178">
        <v>43626</v>
      </c>
      <c r="S176">
        <v>0</v>
      </c>
      <c r="T176">
        <v>0</v>
      </c>
      <c r="U176">
        <v>0</v>
      </c>
      <c r="W176">
        <v>0</v>
      </c>
      <c r="X176">
        <v>0</v>
      </c>
      <c r="Y176">
        <v>0</v>
      </c>
      <c r="AB176" s="180">
        <v>44285</v>
      </c>
      <c r="AC176">
        <v>1</v>
      </c>
      <c r="AD176" t="s">
        <v>1922</v>
      </c>
      <c r="AE176">
        <v>1</v>
      </c>
      <c r="AF176">
        <v>30</v>
      </c>
      <c r="AG176">
        <v>0</v>
      </c>
      <c r="AN176">
        <v>1</v>
      </c>
      <c r="AO176">
        <v>1</v>
      </c>
      <c r="AR176" s="178">
        <v>16460</v>
      </c>
      <c r="AS176" t="s">
        <v>1921</v>
      </c>
      <c r="AT176">
        <v>0</v>
      </c>
      <c r="AU176">
        <v>0</v>
      </c>
      <c r="AV176">
        <v>890480123</v>
      </c>
      <c r="AW176" t="s">
        <v>1920</v>
      </c>
      <c r="AX176">
        <v>5</v>
      </c>
      <c r="BC176">
        <v>2</v>
      </c>
      <c r="BD176">
        <v>7</v>
      </c>
      <c r="BE176">
        <v>2</v>
      </c>
    </row>
    <row r="177" spans="1:57" x14ac:dyDescent="0.25">
      <c r="A177" s="179">
        <f t="shared" si="2"/>
        <v>9372</v>
      </c>
      <c r="B177" t="s">
        <v>1923</v>
      </c>
      <c r="C177">
        <v>6219999</v>
      </c>
      <c r="D177">
        <v>144105</v>
      </c>
      <c r="E177">
        <v>4</v>
      </c>
      <c r="F177">
        <v>550023736</v>
      </c>
      <c r="G177" s="180">
        <v>43906</v>
      </c>
      <c r="H177" s="180">
        <v>45015</v>
      </c>
      <c r="I177">
        <v>0</v>
      </c>
      <c r="J177">
        <v>1</v>
      </c>
      <c r="K177">
        <v>11</v>
      </c>
      <c r="L177">
        <v>30</v>
      </c>
      <c r="M177">
        <v>2</v>
      </c>
      <c r="N177" s="170">
        <v>22490513</v>
      </c>
      <c r="O177" s="170">
        <v>24960000</v>
      </c>
      <c r="P177" s="178">
        <v>20000</v>
      </c>
      <c r="Q177" s="178">
        <v>784</v>
      </c>
      <c r="R177" s="178">
        <v>15050</v>
      </c>
      <c r="S177">
        <v>0</v>
      </c>
      <c r="T177">
        <v>0</v>
      </c>
      <c r="U177">
        <v>0</v>
      </c>
      <c r="W177">
        <v>0</v>
      </c>
      <c r="X177">
        <v>0</v>
      </c>
      <c r="Y177">
        <v>0</v>
      </c>
      <c r="AB177" s="180">
        <v>44285</v>
      </c>
      <c r="AC177">
        <v>1</v>
      </c>
      <c r="AD177" t="s">
        <v>1922</v>
      </c>
      <c r="AE177">
        <v>1</v>
      </c>
      <c r="AF177">
        <v>30</v>
      </c>
      <c r="AG177">
        <v>0</v>
      </c>
      <c r="AN177">
        <v>1</v>
      </c>
      <c r="AO177">
        <v>1</v>
      </c>
      <c r="AR177" s="178">
        <v>5678</v>
      </c>
      <c r="AS177" t="s">
        <v>1921</v>
      </c>
      <c r="AT177">
        <v>0</v>
      </c>
      <c r="AU177">
        <v>0</v>
      </c>
      <c r="AV177">
        <v>890480123</v>
      </c>
      <c r="AW177" t="s">
        <v>1920</v>
      </c>
      <c r="AX177">
        <v>5</v>
      </c>
      <c r="BC177">
        <v>2</v>
      </c>
      <c r="BD177">
        <v>7</v>
      </c>
      <c r="BE177">
        <v>2</v>
      </c>
    </row>
    <row r="178" spans="1:57" x14ac:dyDescent="0.25">
      <c r="A178" s="179">
        <f t="shared" si="2"/>
        <v>46836</v>
      </c>
      <c r="B178" t="s">
        <v>1923</v>
      </c>
      <c r="C178">
        <v>6219999</v>
      </c>
      <c r="D178">
        <v>144105</v>
      </c>
      <c r="E178">
        <v>4</v>
      </c>
      <c r="F178">
        <v>550023737</v>
      </c>
      <c r="G178" s="180">
        <v>43906</v>
      </c>
      <c r="H178" s="180">
        <v>45015</v>
      </c>
      <c r="I178">
        <v>0</v>
      </c>
      <c r="J178">
        <v>1</v>
      </c>
      <c r="K178">
        <v>11</v>
      </c>
      <c r="L178">
        <v>30</v>
      </c>
      <c r="M178">
        <v>2</v>
      </c>
      <c r="N178" s="170">
        <v>22490513</v>
      </c>
      <c r="O178" s="170">
        <v>24960000</v>
      </c>
      <c r="P178" s="178">
        <v>100000</v>
      </c>
      <c r="Q178" s="178">
        <v>3922</v>
      </c>
      <c r="R178" s="178">
        <v>75215</v>
      </c>
      <c r="S178">
        <v>0</v>
      </c>
      <c r="T178">
        <v>0</v>
      </c>
      <c r="U178">
        <v>0</v>
      </c>
      <c r="W178">
        <v>0</v>
      </c>
      <c r="X178">
        <v>0</v>
      </c>
      <c r="Y178">
        <v>0</v>
      </c>
      <c r="AB178" s="180">
        <v>44285</v>
      </c>
      <c r="AC178">
        <v>1</v>
      </c>
      <c r="AD178" t="s">
        <v>1922</v>
      </c>
      <c r="AE178">
        <v>1</v>
      </c>
      <c r="AF178">
        <v>30</v>
      </c>
      <c r="AG178">
        <v>0</v>
      </c>
      <c r="AN178">
        <v>1</v>
      </c>
      <c r="AO178">
        <v>1</v>
      </c>
      <c r="AR178" s="178">
        <v>28379</v>
      </c>
      <c r="AS178" t="s">
        <v>1921</v>
      </c>
      <c r="AT178">
        <v>0</v>
      </c>
      <c r="AU178">
        <v>0</v>
      </c>
      <c r="AV178">
        <v>890480123</v>
      </c>
      <c r="AW178" t="s">
        <v>1920</v>
      </c>
      <c r="AX178">
        <v>5</v>
      </c>
      <c r="BC178">
        <v>2</v>
      </c>
      <c r="BD178">
        <v>7</v>
      </c>
      <c r="BE178">
        <v>2</v>
      </c>
    </row>
    <row r="179" spans="1:57" x14ac:dyDescent="0.25">
      <c r="A179" s="179">
        <f t="shared" si="2"/>
        <v>34785</v>
      </c>
      <c r="B179" t="s">
        <v>1923</v>
      </c>
      <c r="C179">
        <v>6219999</v>
      </c>
      <c r="D179">
        <v>144105</v>
      </c>
      <c r="E179">
        <v>4</v>
      </c>
      <c r="F179">
        <v>550023789</v>
      </c>
      <c r="G179" s="180">
        <v>43924</v>
      </c>
      <c r="H179" s="180">
        <v>45015</v>
      </c>
      <c r="I179">
        <v>0</v>
      </c>
      <c r="J179">
        <v>1</v>
      </c>
      <c r="K179">
        <v>11</v>
      </c>
      <c r="L179">
        <v>30</v>
      </c>
      <c r="M179">
        <v>2</v>
      </c>
      <c r="N179" s="170">
        <v>22490513</v>
      </c>
      <c r="O179" s="170">
        <v>24960000</v>
      </c>
      <c r="P179" s="178">
        <v>74260</v>
      </c>
      <c r="Q179" s="178">
        <v>2912</v>
      </c>
      <c r="R179" s="178">
        <v>55861</v>
      </c>
      <c r="S179">
        <v>0</v>
      </c>
      <c r="T179">
        <v>0</v>
      </c>
      <c r="U179">
        <v>0</v>
      </c>
      <c r="W179">
        <v>0</v>
      </c>
      <c r="X179">
        <v>0</v>
      </c>
      <c r="Y179">
        <v>0</v>
      </c>
      <c r="AB179" s="180">
        <v>44285</v>
      </c>
      <c r="AC179">
        <v>1</v>
      </c>
      <c r="AD179" t="s">
        <v>1922</v>
      </c>
      <c r="AE179">
        <v>1</v>
      </c>
      <c r="AF179">
        <v>30</v>
      </c>
      <c r="AG179">
        <v>0</v>
      </c>
      <c r="AN179">
        <v>1</v>
      </c>
      <c r="AO179">
        <v>1</v>
      </c>
      <c r="AR179" s="178">
        <v>21076</v>
      </c>
      <c r="AS179" t="s">
        <v>1921</v>
      </c>
      <c r="AT179">
        <v>0</v>
      </c>
      <c r="AU179">
        <v>0</v>
      </c>
      <c r="AV179">
        <v>890480123</v>
      </c>
      <c r="AW179" t="s">
        <v>1920</v>
      </c>
      <c r="AX179">
        <v>5</v>
      </c>
      <c r="BC179">
        <v>2</v>
      </c>
      <c r="BD179">
        <v>7</v>
      </c>
      <c r="BE179">
        <v>2</v>
      </c>
    </row>
    <row r="180" spans="1:57" x14ac:dyDescent="0.25">
      <c r="A180" s="179">
        <f t="shared" si="2"/>
        <v>10608</v>
      </c>
      <c r="B180" t="s">
        <v>1923</v>
      </c>
      <c r="C180">
        <v>6219999</v>
      </c>
      <c r="D180">
        <v>144105</v>
      </c>
      <c r="E180">
        <v>4</v>
      </c>
      <c r="F180">
        <v>550023790</v>
      </c>
      <c r="G180" s="180">
        <v>43926</v>
      </c>
      <c r="H180" s="180">
        <v>45015</v>
      </c>
      <c r="I180">
        <v>0</v>
      </c>
      <c r="J180">
        <v>1</v>
      </c>
      <c r="K180">
        <v>11</v>
      </c>
      <c r="L180">
        <v>30</v>
      </c>
      <c r="M180">
        <v>2</v>
      </c>
      <c r="N180" s="170">
        <v>22490513</v>
      </c>
      <c r="O180" s="170">
        <v>24960000</v>
      </c>
      <c r="P180" s="178">
        <v>22660</v>
      </c>
      <c r="Q180" s="178">
        <v>889</v>
      </c>
      <c r="R180" s="178">
        <v>17036</v>
      </c>
      <c r="S180">
        <v>0</v>
      </c>
      <c r="T180">
        <v>0</v>
      </c>
      <c r="U180">
        <v>0</v>
      </c>
      <c r="W180">
        <v>0</v>
      </c>
      <c r="X180">
        <v>0</v>
      </c>
      <c r="Y180">
        <v>0</v>
      </c>
      <c r="AB180" s="180">
        <v>44285</v>
      </c>
      <c r="AC180">
        <v>1</v>
      </c>
      <c r="AD180" t="s">
        <v>1922</v>
      </c>
      <c r="AE180">
        <v>1</v>
      </c>
      <c r="AF180">
        <v>30</v>
      </c>
      <c r="AG180">
        <v>0</v>
      </c>
      <c r="AN180">
        <v>1</v>
      </c>
      <c r="AO180">
        <v>1</v>
      </c>
      <c r="AR180" s="178">
        <v>6428</v>
      </c>
      <c r="AS180" t="s">
        <v>1921</v>
      </c>
      <c r="AT180">
        <v>0</v>
      </c>
      <c r="AU180">
        <v>0</v>
      </c>
      <c r="AV180">
        <v>890480123</v>
      </c>
      <c r="AW180" t="s">
        <v>1920</v>
      </c>
      <c r="AX180">
        <v>5</v>
      </c>
      <c r="BC180">
        <v>2</v>
      </c>
      <c r="BD180">
        <v>7</v>
      </c>
      <c r="BE180">
        <v>2</v>
      </c>
    </row>
    <row r="181" spans="1:57" x14ac:dyDescent="0.25">
      <c r="A181" s="179">
        <f t="shared" si="2"/>
        <v>9674</v>
      </c>
      <c r="B181" t="s">
        <v>1923</v>
      </c>
      <c r="C181">
        <v>6219999</v>
      </c>
      <c r="D181">
        <v>144105</v>
      </c>
      <c r="E181">
        <v>4</v>
      </c>
      <c r="F181">
        <v>550023826</v>
      </c>
      <c r="G181" s="180">
        <v>43946</v>
      </c>
      <c r="H181" s="180">
        <v>45046</v>
      </c>
      <c r="I181">
        <v>0</v>
      </c>
      <c r="J181">
        <v>1</v>
      </c>
      <c r="K181">
        <v>10</v>
      </c>
      <c r="L181">
        <v>30</v>
      </c>
      <c r="M181">
        <v>2</v>
      </c>
      <c r="N181" s="170">
        <v>22490513</v>
      </c>
      <c r="O181" s="170">
        <v>24960000</v>
      </c>
      <c r="P181" s="178">
        <v>20000</v>
      </c>
      <c r="Q181" s="178">
        <v>784</v>
      </c>
      <c r="R181" s="178">
        <v>15535</v>
      </c>
      <c r="S181">
        <v>0</v>
      </c>
      <c r="T181">
        <v>0</v>
      </c>
      <c r="U181">
        <v>0</v>
      </c>
      <c r="W181">
        <v>0</v>
      </c>
      <c r="X181">
        <v>0</v>
      </c>
      <c r="Y181">
        <v>0</v>
      </c>
      <c r="AB181" s="180">
        <v>44285</v>
      </c>
      <c r="AC181">
        <v>1</v>
      </c>
      <c r="AD181" t="s">
        <v>1922</v>
      </c>
      <c r="AE181">
        <v>1</v>
      </c>
      <c r="AF181">
        <v>30</v>
      </c>
      <c r="AG181">
        <v>0</v>
      </c>
      <c r="AN181">
        <v>1</v>
      </c>
      <c r="AO181">
        <v>1</v>
      </c>
      <c r="AR181" s="178">
        <v>5861</v>
      </c>
      <c r="AS181" t="s">
        <v>1921</v>
      </c>
      <c r="AT181">
        <v>0</v>
      </c>
      <c r="AU181">
        <v>0</v>
      </c>
      <c r="AV181">
        <v>890480123</v>
      </c>
      <c r="AW181" t="s">
        <v>1920</v>
      </c>
      <c r="AX181">
        <v>5</v>
      </c>
      <c r="BC181">
        <v>2</v>
      </c>
      <c r="BD181">
        <v>7</v>
      </c>
      <c r="BE181">
        <v>2</v>
      </c>
    </row>
    <row r="182" spans="1:57" x14ac:dyDescent="0.25">
      <c r="A182" s="179">
        <f t="shared" si="2"/>
        <v>26563</v>
      </c>
      <c r="B182" t="s">
        <v>1923</v>
      </c>
      <c r="C182">
        <v>6219999</v>
      </c>
      <c r="D182">
        <v>144105</v>
      </c>
      <c r="E182">
        <v>4</v>
      </c>
      <c r="F182">
        <v>550023831</v>
      </c>
      <c r="G182" s="180">
        <v>43951</v>
      </c>
      <c r="H182" s="180">
        <v>45046</v>
      </c>
      <c r="I182">
        <v>0</v>
      </c>
      <c r="J182">
        <v>1</v>
      </c>
      <c r="K182">
        <v>10</v>
      </c>
      <c r="L182">
        <v>30</v>
      </c>
      <c r="M182">
        <v>2</v>
      </c>
      <c r="N182" s="170">
        <v>22490513</v>
      </c>
      <c r="O182" s="170">
        <v>24960000</v>
      </c>
      <c r="P182" s="178">
        <v>54940</v>
      </c>
      <c r="Q182" s="178">
        <v>2155</v>
      </c>
      <c r="R182" s="178">
        <v>42658</v>
      </c>
      <c r="S182">
        <v>0</v>
      </c>
      <c r="T182">
        <v>0</v>
      </c>
      <c r="U182">
        <v>0</v>
      </c>
      <c r="W182">
        <v>0</v>
      </c>
      <c r="X182">
        <v>0</v>
      </c>
      <c r="Y182">
        <v>0</v>
      </c>
      <c r="AB182" s="180">
        <v>44285</v>
      </c>
      <c r="AC182">
        <v>1</v>
      </c>
      <c r="AD182" t="s">
        <v>1922</v>
      </c>
      <c r="AE182">
        <v>1</v>
      </c>
      <c r="AF182">
        <v>30</v>
      </c>
      <c r="AG182">
        <v>0</v>
      </c>
      <c r="AN182">
        <v>1</v>
      </c>
      <c r="AO182">
        <v>1</v>
      </c>
      <c r="AR182" s="178">
        <v>16095</v>
      </c>
      <c r="AS182" t="s">
        <v>1921</v>
      </c>
      <c r="AT182">
        <v>0</v>
      </c>
      <c r="AU182">
        <v>0</v>
      </c>
      <c r="AV182">
        <v>890480123</v>
      </c>
      <c r="AW182" t="s">
        <v>1920</v>
      </c>
      <c r="AX182">
        <v>5</v>
      </c>
      <c r="BC182">
        <v>2</v>
      </c>
      <c r="BD182">
        <v>7</v>
      </c>
      <c r="BE182">
        <v>2</v>
      </c>
    </row>
    <row r="183" spans="1:57" x14ac:dyDescent="0.25">
      <c r="A183" s="179">
        <f t="shared" si="2"/>
        <v>53178</v>
      </c>
      <c r="B183" t="s">
        <v>1923</v>
      </c>
      <c r="C183">
        <v>6219999</v>
      </c>
      <c r="D183">
        <v>144105</v>
      </c>
      <c r="E183">
        <v>4</v>
      </c>
      <c r="F183">
        <v>550024138</v>
      </c>
      <c r="G183" s="180">
        <v>44044</v>
      </c>
      <c r="H183" s="180">
        <v>45168</v>
      </c>
      <c r="I183">
        <v>0</v>
      </c>
      <c r="J183">
        <v>1</v>
      </c>
      <c r="K183">
        <v>7</v>
      </c>
      <c r="L183">
        <v>30</v>
      </c>
      <c r="M183">
        <v>2</v>
      </c>
      <c r="N183" s="170">
        <v>22490513</v>
      </c>
      <c r="O183" s="170">
        <v>24960000</v>
      </c>
      <c r="P183" s="178">
        <v>100000</v>
      </c>
      <c r="Q183" s="178">
        <v>3844</v>
      </c>
      <c r="R183" s="178">
        <v>85399</v>
      </c>
      <c r="S183">
        <v>0</v>
      </c>
      <c r="T183">
        <v>0</v>
      </c>
      <c r="U183">
        <v>0</v>
      </c>
      <c r="W183">
        <v>0</v>
      </c>
      <c r="X183">
        <v>0</v>
      </c>
      <c r="Y183">
        <v>0</v>
      </c>
      <c r="AB183" s="180">
        <v>44285</v>
      </c>
      <c r="AC183">
        <v>1</v>
      </c>
      <c r="AD183" t="s">
        <v>1922</v>
      </c>
      <c r="AE183">
        <v>1</v>
      </c>
      <c r="AF183">
        <v>30</v>
      </c>
      <c r="AG183">
        <v>0</v>
      </c>
      <c r="AN183">
        <v>1</v>
      </c>
      <c r="AO183">
        <v>1</v>
      </c>
      <c r="AR183" s="178">
        <v>32221</v>
      </c>
      <c r="AS183" t="s">
        <v>1921</v>
      </c>
      <c r="AT183">
        <v>0</v>
      </c>
      <c r="AU183">
        <v>0</v>
      </c>
      <c r="AV183">
        <v>890480123</v>
      </c>
      <c r="AW183" t="s">
        <v>1920</v>
      </c>
      <c r="AX183">
        <v>5</v>
      </c>
      <c r="BC183">
        <v>2</v>
      </c>
      <c r="BD183">
        <v>7</v>
      </c>
      <c r="BE183">
        <v>2</v>
      </c>
    </row>
    <row r="184" spans="1:57" x14ac:dyDescent="0.25">
      <c r="A184" s="179">
        <f t="shared" si="2"/>
        <v>55744</v>
      </c>
      <c r="B184" t="s">
        <v>1923</v>
      </c>
      <c r="C184">
        <v>6219999</v>
      </c>
      <c r="D184">
        <v>144105</v>
      </c>
      <c r="E184">
        <v>4</v>
      </c>
      <c r="F184">
        <v>550024218</v>
      </c>
      <c r="G184" s="180">
        <v>44069</v>
      </c>
      <c r="H184" s="180">
        <v>45199</v>
      </c>
      <c r="I184">
        <v>0</v>
      </c>
      <c r="J184">
        <v>1</v>
      </c>
      <c r="K184">
        <v>5</v>
      </c>
      <c r="L184">
        <v>30</v>
      </c>
      <c r="M184">
        <v>2</v>
      </c>
      <c r="N184" s="170">
        <v>22490513</v>
      </c>
      <c r="O184" s="170">
        <v>24960000</v>
      </c>
      <c r="P184" s="178">
        <v>100000</v>
      </c>
      <c r="Q184" s="178">
        <v>3844</v>
      </c>
      <c r="R184" s="178">
        <v>89520</v>
      </c>
      <c r="S184">
        <v>0</v>
      </c>
      <c r="T184">
        <v>0</v>
      </c>
      <c r="U184">
        <v>0</v>
      </c>
      <c r="W184">
        <v>0</v>
      </c>
      <c r="X184">
        <v>0</v>
      </c>
      <c r="Y184">
        <v>0</v>
      </c>
      <c r="AB184" s="180">
        <v>44285</v>
      </c>
      <c r="AC184">
        <v>1</v>
      </c>
      <c r="AD184" t="s">
        <v>1922</v>
      </c>
      <c r="AE184">
        <v>1</v>
      </c>
      <c r="AF184">
        <v>30</v>
      </c>
      <c r="AG184">
        <v>0</v>
      </c>
      <c r="AN184">
        <v>1</v>
      </c>
      <c r="AO184">
        <v>1</v>
      </c>
      <c r="AR184" s="178">
        <v>33776</v>
      </c>
      <c r="AS184" t="s">
        <v>1921</v>
      </c>
      <c r="AT184">
        <v>0</v>
      </c>
      <c r="AU184">
        <v>0</v>
      </c>
      <c r="AV184">
        <v>890480123</v>
      </c>
      <c r="AW184" t="s">
        <v>1920</v>
      </c>
      <c r="AX184">
        <v>5</v>
      </c>
      <c r="BC184">
        <v>2</v>
      </c>
      <c r="BD184">
        <v>7</v>
      </c>
      <c r="BE184">
        <v>2</v>
      </c>
    </row>
    <row r="185" spans="1:57" x14ac:dyDescent="0.25">
      <c r="A185" s="179">
        <f t="shared" si="2"/>
        <v>54557</v>
      </c>
      <c r="B185" t="s">
        <v>1923</v>
      </c>
      <c r="C185">
        <v>6219999</v>
      </c>
      <c r="D185">
        <v>144105</v>
      </c>
      <c r="E185">
        <v>4</v>
      </c>
      <c r="F185">
        <v>550024359</v>
      </c>
      <c r="G185" s="180">
        <v>44080</v>
      </c>
      <c r="H185" s="180">
        <v>45199</v>
      </c>
      <c r="I185">
        <v>0</v>
      </c>
      <c r="J185">
        <v>1</v>
      </c>
      <c r="K185">
        <v>6</v>
      </c>
      <c r="L185">
        <v>30</v>
      </c>
      <c r="M185">
        <v>2</v>
      </c>
      <c r="N185" s="170">
        <v>22490513</v>
      </c>
      <c r="O185" s="170">
        <v>24960000</v>
      </c>
      <c r="P185" s="178">
        <v>100000</v>
      </c>
      <c r="Q185" s="178">
        <v>3844</v>
      </c>
      <c r="R185" s="178">
        <v>87613</v>
      </c>
      <c r="S185">
        <v>0</v>
      </c>
      <c r="T185">
        <v>0</v>
      </c>
      <c r="U185">
        <v>0</v>
      </c>
      <c r="W185">
        <v>0</v>
      </c>
      <c r="X185">
        <v>0</v>
      </c>
      <c r="Y185">
        <v>0</v>
      </c>
      <c r="AB185" s="180">
        <v>44285</v>
      </c>
      <c r="AC185">
        <v>1</v>
      </c>
      <c r="AD185" t="s">
        <v>1922</v>
      </c>
      <c r="AE185">
        <v>1</v>
      </c>
      <c r="AF185">
        <v>30</v>
      </c>
      <c r="AG185">
        <v>0</v>
      </c>
      <c r="AN185">
        <v>1</v>
      </c>
      <c r="AO185">
        <v>1</v>
      </c>
      <c r="AR185" s="178">
        <v>33056</v>
      </c>
      <c r="AS185" t="s">
        <v>1921</v>
      </c>
      <c r="AT185">
        <v>0</v>
      </c>
      <c r="AU185">
        <v>0</v>
      </c>
      <c r="AV185">
        <v>890480123</v>
      </c>
      <c r="AW185" t="s">
        <v>1920</v>
      </c>
      <c r="AX185">
        <v>5</v>
      </c>
      <c r="BC185">
        <v>2</v>
      </c>
      <c r="BD185">
        <v>7</v>
      </c>
      <c r="BE185">
        <v>2</v>
      </c>
    </row>
    <row r="186" spans="1:57" x14ac:dyDescent="0.25">
      <c r="A186" s="179">
        <f t="shared" si="2"/>
        <v>27279</v>
      </c>
      <c r="B186" t="s">
        <v>1923</v>
      </c>
      <c r="C186">
        <v>6219999</v>
      </c>
      <c r="D186">
        <v>144105</v>
      </c>
      <c r="E186">
        <v>4</v>
      </c>
      <c r="F186">
        <v>550024363</v>
      </c>
      <c r="G186" s="180">
        <v>44081</v>
      </c>
      <c r="H186" s="180">
        <v>45199</v>
      </c>
      <c r="I186">
        <v>0</v>
      </c>
      <c r="J186">
        <v>1</v>
      </c>
      <c r="K186">
        <v>6</v>
      </c>
      <c r="L186">
        <v>30</v>
      </c>
      <c r="M186">
        <v>2</v>
      </c>
      <c r="N186" s="170">
        <v>22490513</v>
      </c>
      <c r="O186" s="170">
        <v>24960000</v>
      </c>
      <c r="P186" s="178">
        <v>50000</v>
      </c>
      <c r="Q186" s="178">
        <v>1922</v>
      </c>
      <c r="R186" s="178">
        <v>43807</v>
      </c>
      <c r="S186">
        <v>0</v>
      </c>
      <c r="T186">
        <v>0</v>
      </c>
      <c r="U186">
        <v>0</v>
      </c>
      <c r="W186">
        <v>0</v>
      </c>
      <c r="X186">
        <v>0</v>
      </c>
      <c r="Y186">
        <v>0</v>
      </c>
      <c r="AB186" s="180">
        <v>44285</v>
      </c>
      <c r="AC186">
        <v>1</v>
      </c>
      <c r="AD186" t="s">
        <v>1922</v>
      </c>
      <c r="AE186">
        <v>1</v>
      </c>
      <c r="AF186">
        <v>30</v>
      </c>
      <c r="AG186">
        <v>0</v>
      </c>
      <c r="AN186">
        <v>1</v>
      </c>
      <c r="AO186">
        <v>1</v>
      </c>
      <c r="AR186" s="178">
        <v>16528</v>
      </c>
      <c r="AS186" t="s">
        <v>1921</v>
      </c>
      <c r="AT186">
        <v>0</v>
      </c>
      <c r="AU186">
        <v>0</v>
      </c>
      <c r="AV186">
        <v>890480123</v>
      </c>
      <c r="AW186" t="s">
        <v>1920</v>
      </c>
      <c r="AX186">
        <v>5</v>
      </c>
      <c r="BC186">
        <v>2</v>
      </c>
      <c r="BD186">
        <v>7</v>
      </c>
      <c r="BE186">
        <v>2</v>
      </c>
    </row>
    <row r="187" spans="1:57" x14ac:dyDescent="0.25">
      <c r="A187" s="179">
        <f t="shared" si="2"/>
        <v>10910</v>
      </c>
      <c r="B187" t="s">
        <v>1923</v>
      </c>
      <c r="C187">
        <v>6219999</v>
      </c>
      <c r="D187">
        <v>144105</v>
      </c>
      <c r="E187">
        <v>4</v>
      </c>
      <c r="F187">
        <v>550024391</v>
      </c>
      <c r="G187" s="180">
        <v>44089</v>
      </c>
      <c r="H187" s="180">
        <v>45199</v>
      </c>
      <c r="I187">
        <v>0</v>
      </c>
      <c r="J187">
        <v>1</v>
      </c>
      <c r="K187">
        <v>6</v>
      </c>
      <c r="L187">
        <v>30</v>
      </c>
      <c r="M187">
        <v>2</v>
      </c>
      <c r="N187" s="170">
        <v>22490513</v>
      </c>
      <c r="O187" s="170">
        <v>24960000</v>
      </c>
      <c r="P187" s="178">
        <v>20000</v>
      </c>
      <c r="Q187" s="178">
        <v>769</v>
      </c>
      <c r="R187" s="178">
        <v>17520</v>
      </c>
      <c r="S187">
        <v>0</v>
      </c>
      <c r="T187">
        <v>0</v>
      </c>
      <c r="U187">
        <v>0</v>
      </c>
      <c r="W187">
        <v>0</v>
      </c>
      <c r="X187">
        <v>0</v>
      </c>
      <c r="Y187">
        <v>0</v>
      </c>
      <c r="AB187" s="180">
        <v>44285</v>
      </c>
      <c r="AC187">
        <v>1</v>
      </c>
      <c r="AD187" t="s">
        <v>1922</v>
      </c>
      <c r="AE187">
        <v>1</v>
      </c>
      <c r="AF187">
        <v>30</v>
      </c>
      <c r="AG187">
        <v>0</v>
      </c>
      <c r="AN187">
        <v>1</v>
      </c>
      <c r="AO187">
        <v>1</v>
      </c>
      <c r="AR187" s="178">
        <v>6610</v>
      </c>
      <c r="AS187" t="s">
        <v>1921</v>
      </c>
      <c r="AT187">
        <v>0</v>
      </c>
      <c r="AU187">
        <v>0</v>
      </c>
      <c r="AV187">
        <v>890480123</v>
      </c>
      <c r="AW187" t="s">
        <v>1920</v>
      </c>
      <c r="AX187">
        <v>5</v>
      </c>
      <c r="BC187">
        <v>2</v>
      </c>
      <c r="BD187">
        <v>7</v>
      </c>
      <c r="BE187">
        <v>2</v>
      </c>
    </row>
    <row r="188" spans="1:57" x14ac:dyDescent="0.25">
      <c r="A188" s="179">
        <f t="shared" si="2"/>
        <v>0</v>
      </c>
      <c r="B188" t="s">
        <v>1923</v>
      </c>
      <c r="C188">
        <v>6639820</v>
      </c>
      <c r="D188">
        <v>144105</v>
      </c>
      <c r="E188">
        <v>4</v>
      </c>
      <c r="F188">
        <v>11202</v>
      </c>
      <c r="G188" s="180">
        <v>42536</v>
      </c>
      <c r="H188" s="180">
        <v>44727</v>
      </c>
      <c r="I188">
        <v>0</v>
      </c>
      <c r="J188">
        <v>1</v>
      </c>
      <c r="K188">
        <v>59</v>
      </c>
      <c r="L188">
        <v>30</v>
      </c>
      <c r="M188">
        <v>2</v>
      </c>
      <c r="N188" s="170">
        <v>17726461</v>
      </c>
      <c r="O188" s="170">
        <v>19240000</v>
      </c>
      <c r="P188" s="178">
        <v>70000000</v>
      </c>
      <c r="Q188" s="178">
        <v>1585740</v>
      </c>
      <c r="R188" s="178">
        <v>18621355</v>
      </c>
      <c r="S188">
        <v>0</v>
      </c>
      <c r="T188">
        <v>0</v>
      </c>
      <c r="U188">
        <v>0</v>
      </c>
      <c r="W188">
        <v>0</v>
      </c>
      <c r="X188">
        <v>0</v>
      </c>
      <c r="Y188">
        <v>0</v>
      </c>
      <c r="AB188" s="180">
        <v>44285</v>
      </c>
      <c r="AC188">
        <v>1</v>
      </c>
      <c r="AD188" t="s">
        <v>1922</v>
      </c>
      <c r="AE188">
        <v>1</v>
      </c>
      <c r="AF188">
        <v>30</v>
      </c>
      <c r="AG188">
        <v>0</v>
      </c>
      <c r="AN188">
        <v>1</v>
      </c>
      <c r="AO188">
        <v>1</v>
      </c>
      <c r="AR188" s="178">
        <v>50259905</v>
      </c>
      <c r="AS188" t="s">
        <v>1921</v>
      </c>
      <c r="AT188">
        <v>0</v>
      </c>
      <c r="AU188">
        <v>0</v>
      </c>
      <c r="AV188">
        <v>890480123</v>
      </c>
      <c r="AW188" t="s">
        <v>1920</v>
      </c>
      <c r="AX188">
        <v>5</v>
      </c>
      <c r="BC188">
        <v>1</v>
      </c>
      <c r="BD188">
        <v>7</v>
      </c>
      <c r="BE188">
        <v>2</v>
      </c>
    </row>
    <row r="189" spans="1:57" x14ac:dyDescent="0.25">
      <c r="A189" s="179">
        <f t="shared" si="2"/>
        <v>0</v>
      </c>
      <c r="B189" t="s">
        <v>1923</v>
      </c>
      <c r="C189">
        <v>6806649</v>
      </c>
      <c r="D189">
        <v>144105</v>
      </c>
      <c r="E189">
        <v>4</v>
      </c>
      <c r="F189">
        <v>18147</v>
      </c>
      <c r="G189" s="180">
        <v>44231</v>
      </c>
      <c r="H189" s="180">
        <v>44961</v>
      </c>
      <c r="I189">
        <v>0</v>
      </c>
      <c r="J189">
        <v>1</v>
      </c>
      <c r="K189">
        <v>2</v>
      </c>
      <c r="L189">
        <v>30</v>
      </c>
      <c r="M189">
        <v>2</v>
      </c>
      <c r="N189" s="170">
        <v>15881442</v>
      </c>
      <c r="O189" s="170">
        <v>17090000</v>
      </c>
      <c r="P189" s="178">
        <v>5000000</v>
      </c>
      <c r="Q189" s="178">
        <v>244532</v>
      </c>
      <c r="R189" s="178">
        <v>4631515</v>
      </c>
      <c r="S189">
        <v>0</v>
      </c>
      <c r="T189">
        <v>0</v>
      </c>
      <c r="U189">
        <v>0</v>
      </c>
      <c r="W189">
        <v>0</v>
      </c>
      <c r="X189">
        <v>0</v>
      </c>
      <c r="Y189">
        <v>0</v>
      </c>
      <c r="AB189" s="180">
        <v>44285</v>
      </c>
      <c r="AC189">
        <v>1</v>
      </c>
      <c r="AD189" t="s">
        <v>1922</v>
      </c>
      <c r="AE189">
        <v>1</v>
      </c>
      <c r="AF189">
        <v>30</v>
      </c>
      <c r="AG189">
        <v>0</v>
      </c>
      <c r="AN189">
        <v>1</v>
      </c>
      <c r="AO189">
        <v>1</v>
      </c>
      <c r="AR189" s="178">
        <v>36708833</v>
      </c>
      <c r="AS189" t="s">
        <v>1921</v>
      </c>
      <c r="AT189">
        <v>0</v>
      </c>
      <c r="AU189">
        <v>0</v>
      </c>
      <c r="AV189">
        <v>890480123</v>
      </c>
      <c r="AW189" t="s">
        <v>1920</v>
      </c>
      <c r="AX189">
        <v>5</v>
      </c>
      <c r="BC189">
        <v>1</v>
      </c>
      <c r="BD189">
        <v>7</v>
      </c>
      <c r="BE189">
        <v>2</v>
      </c>
    </row>
    <row r="190" spans="1:57" x14ac:dyDescent="0.25">
      <c r="A190" s="179">
        <f t="shared" si="2"/>
        <v>7049521</v>
      </c>
      <c r="B190" t="s">
        <v>1923</v>
      </c>
      <c r="C190">
        <v>6808537</v>
      </c>
      <c r="D190">
        <v>141105</v>
      </c>
      <c r="E190">
        <v>4</v>
      </c>
      <c r="F190">
        <v>12595</v>
      </c>
      <c r="G190" s="180">
        <v>42898</v>
      </c>
      <c r="H190" s="180">
        <v>45455</v>
      </c>
      <c r="I190">
        <v>0</v>
      </c>
      <c r="J190">
        <v>1</v>
      </c>
      <c r="K190">
        <v>45</v>
      </c>
      <c r="L190">
        <v>30</v>
      </c>
      <c r="M190">
        <v>2</v>
      </c>
      <c r="N190" s="170">
        <v>13121400</v>
      </c>
      <c r="O190" s="170">
        <v>13940000</v>
      </c>
      <c r="P190" s="178">
        <v>60000000</v>
      </c>
      <c r="Q190" s="178">
        <v>1095482</v>
      </c>
      <c r="R190" s="178">
        <v>34630385</v>
      </c>
      <c r="S190">
        <v>79225</v>
      </c>
      <c r="T190">
        <v>0</v>
      </c>
      <c r="U190">
        <v>108990000</v>
      </c>
      <c r="V190" t="s">
        <v>1927</v>
      </c>
      <c r="W190">
        <v>0</v>
      </c>
      <c r="X190">
        <v>0</v>
      </c>
      <c r="Y190">
        <v>0</v>
      </c>
      <c r="AB190" s="180">
        <v>44285</v>
      </c>
      <c r="AC190">
        <v>3</v>
      </c>
      <c r="AD190" t="s">
        <v>1922</v>
      </c>
      <c r="AE190">
        <v>1</v>
      </c>
      <c r="AF190">
        <v>30</v>
      </c>
      <c r="AG190">
        <v>0</v>
      </c>
      <c r="AN190">
        <v>1</v>
      </c>
      <c r="AO190">
        <v>1</v>
      </c>
      <c r="AR190" s="178">
        <v>27580864</v>
      </c>
      <c r="AS190" t="s">
        <v>1921</v>
      </c>
      <c r="AT190">
        <v>0</v>
      </c>
      <c r="AU190">
        <v>0</v>
      </c>
      <c r="AV190">
        <v>890480123</v>
      </c>
      <c r="AW190" t="s">
        <v>1920</v>
      </c>
      <c r="AX190">
        <v>5</v>
      </c>
      <c r="BC190">
        <v>1</v>
      </c>
      <c r="BD190">
        <v>7</v>
      </c>
      <c r="BE190">
        <v>2</v>
      </c>
    </row>
    <row r="191" spans="1:57" x14ac:dyDescent="0.25">
      <c r="A191" s="179">
        <f t="shared" si="2"/>
        <v>6708242</v>
      </c>
      <c r="B191" t="s">
        <v>1923</v>
      </c>
      <c r="C191">
        <v>6808537</v>
      </c>
      <c r="D191">
        <v>144105</v>
      </c>
      <c r="E191">
        <v>4</v>
      </c>
      <c r="F191">
        <v>13391</v>
      </c>
      <c r="G191" s="180">
        <v>43073</v>
      </c>
      <c r="H191" s="180">
        <v>45630</v>
      </c>
      <c r="I191">
        <v>0</v>
      </c>
      <c r="J191">
        <v>1</v>
      </c>
      <c r="K191">
        <v>40</v>
      </c>
      <c r="L191">
        <v>30</v>
      </c>
      <c r="M191">
        <v>2</v>
      </c>
      <c r="N191" s="170">
        <v>17726461</v>
      </c>
      <c r="O191" s="170">
        <v>19240000</v>
      </c>
      <c r="P191" s="178">
        <v>49420000</v>
      </c>
      <c r="Q191" s="178">
        <v>1030793</v>
      </c>
      <c r="R191" s="178">
        <v>32953872</v>
      </c>
      <c r="S191">
        <v>0</v>
      </c>
      <c r="T191">
        <v>0</v>
      </c>
      <c r="U191">
        <v>0</v>
      </c>
      <c r="W191">
        <v>0</v>
      </c>
      <c r="X191">
        <v>0</v>
      </c>
      <c r="Y191">
        <v>0</v>
      </c>
      <c r="AB191" s="180">
        <v>44285</v>
      </c>
      <c r="AC191">
        <v>1</v>
      </c>
      <c r="AD191" t="s">
        <v>1922</v>
      </c>
      <c r="AE191">
        <v>1</v>
      </c>
      <c r="AF191">
        <v>30</v>
      </c>
      <c r="AG191">
        <v>0</v>
      </c>
      <c r="AN191">
        <v>1</v>
      </c>
      <c r="AO191">
        <v>1</v>
      </c>
      <c r="AR191" s="178">
        <v>26245630</v>
      </c>
      <c r="AS191" t="s">
        <v>1921</v>
      </c>
      <c r="AT191">
        <v>0</v>
      </c>
      <c r="AU191">
        <v>0</v>
      </c>
      <c r="AV191">
        <v>890480123</v>
      </c>
      <c r="AW191" t="s">
        <v>1920</v>
      </c>
      <c r="AX191">
        <v>5</v>
      </c>
      <c r="BC191">
        <v>1</v>
      </c>
      <c r="BD191">
        <v>7</v>
      </c>
      <c r="BE191">
        <v>2</v>
      </c>
    </row>
    <row r="192" spans="1:57" x14ac:dyDescent="0.25">
      <c r="A192" s="179">
        <f t="shared" si="2"/>
        <v>293832</v>
      </c>
      <c r="B192" t="s">
        <v>1923</v>
      </c>
      <c r="C192">
        <v>6873479</v>
      </c>
      <c r="D192">
        <v>144105</v>
      </c>
      <c r="E192">
        <v>4</v>
      </c>
      <c r="F192">
        <v>16278</v>
      </c>
      <c r="G192" s="180">
        <v>43724</v>
      </c>
      <c r="H192" s="180">
        <v>44455</v>
      </c>
      <c r="I192">
        <v>0</v>
      </c>
      <c r="J192">
        <v>1</v>
      </c>
      <c r="K192">
        <v>18</v>
      </c>
      <c r="L192">
        <v>30</v>
      </c>
      <c r="M192">
        <v>2</v>
      </c>
      <c r="N192" s="170">
        <v>15881442</v>
      </c>
      <c r="O192" s="170">
        <v>17090000</v>
      </c>
      <c r="P192" s="178">
        <v>4968000</v>
      </c>
      <c r="Q192" s="178">
        <v>242967</v>
      </c>
      <c r="R192" s="178">
        <v>1365964</v>
      </c>
      <c r="S192">
        <v>0</v>
      </c>
      <c r="T192">
        <v>0</v>
      </c>
      <c r="U192">
        <v>0</v>
      </c>
      <c r="W192">
        <v>0</v>
      </c>
      <c r="X192">
        <v>0</v>
      </c>
      <c r="Y192">
        <v>0</v>
      </c>
      <c r="AB192" s="180">
        <v>44285</v>
      </c>
      <c r="AC192">
        <v>1</v>
      </c>
      <c r="AD192" t="s">
        <v>1922</v>
      </c>
      <c r="AE192">
        <v>1</v>
      </c>
      <c r="AF192">
        <v>30</v>
      </c>
      <c r="AG192">
        <v>0</v>
      </c>
      <c r="AN192">
        <v>1</v>
      </c>
      <c r="AO192">
        <v>1</v>
      </c>
      <c r="AR192" s="178">
        <v>1072132</v>
      </c>
      <c r="AS192" t="s">
        <v>1921</v>
      </c>
      <c r="AT192">
        <v>0</v>
      </c>
      <c r="AU192">
        <v>0</v>
      </c>
      <c r="AV192">
        <v>890480123</v>
      </c>
      <c r="AW192" t="s">
        <v>1920</v>
      </c>
      <c r="AX192">
        <v>5</v>
      </c>
      <c r="BC192">
        <v>1</v>
      </c>
      <c r="BD192">
        <v>7</v>
      </c>
      <c r="BE192">
        <v>2</v>
      </c>
    </row>
    <row r="193" spans="1:57" x14ac:dyDescent="0.25">
      <c r="A193" s="179">
        <f t="shared" si="2"/>
        <v>4099302</v>
      </c>
      <c r="B193" t="s">
        <v>1923</v>
      </c>
      <c r="C193">
        <v>6873479</v>
      </c>
      <c r="D193">
        <v>144105</v>
      </c>
      <c r="E193">
        <v>4</v>
      </c>
      <c r="F193">
        <v>16444</v>
      </c>
      <c r="G193" s="180">
        <v>43749</v>
      </c>
      <c r="H193" s="180">
        <v>46306</v>
      </c>
      <c r="I193">
        <v>19</v>
      </c>
      <c r="J193">
        <v>1</v>
      </c>
      <c r="K193">
        <v>16</v>
      </c>
      <c r="L193">
        <v>30</v>
      </c>
      <c r="M193">
        <v>2</v>
      </c>
      <c r="N193" s="170">
        <v>12185828</v>
      </c>
      <c r="O193" s="170">
        <v>12890000</v>
      </c>
      <c r="P193" s="178">
        <v>22136983</v>
      </c>
      <c r="Q193" s="178">
        <v>392982</v>
      </c>
      <c r="R193" s="178">
        <v>19056781</v>
      </c>
      <c r="S193">
        <v>122417</v>
      </c>
      <c r="T193">
        <v>0</v>
      </c>
      <c r="U193">
        <v>0</v>
      </c>
      <c r="W193">
        <v>0</v>
      </c>
      <c r="X193">
        <v>0</v>
      </c>
      <c r="Y193">
        <v>0</v>
      </c>
      <c r="AB193" s="180">
        <v>44285</v>
      </c>
      <c r="AC193">
        <v>1</v>
      </c>
      <c r="AD193" t="s">
        <v>1922</v>
      </c>
      <c r="AE193">
        <v>1</v>
      </c>
      <c r="AF193">
        <v>30</v>
      </c>
      <c r="AG193">
        <v>23396</v>
      </c>
      <c r="AN193">
        <v>1</v>
      </c>
      <c r="AO193">
        <v>1</v>
      </c>
      <c r="AR193" s="178">
        <v>14957479</v>
      </c>
      <c r="AS193" t="s">
        <v>1921</v>
      </c>
      <c r="AT193">
        <v>0</v>
      </c>
      <c r="AU193">
        <v>0</v>
      </c>
      <c r="AV193">
        <v>890480123</v>
      </c>
      <c r="AW193" t="s">
        <v>1920</v>
      </c>
      <c r="AX193">
        <v>5</v>
      </c>
      <c r="BC193">
        <v>1</v>
      </c>
      <c r="BD193">
        <v>7</v>
      </c>
      <c r="BE193">
        <v>2</v>
      </c>
    </row>
    <row r="194" spans="1:57" x14ac:dyDescent="0.25">
      <c r="A194" s="179">
        <f t="shared" ref="A194:A257" si="3">IF(+R194&gt;AR194,R194-AR194,0)</f>
        <v>2226711</v>
      </c>
      <c r="B194" t="s">
        <v>1923</v>
      </c>
      <c r="C194">
        <v>6873479</v>
      </c>
      <c r="D194">
        <v>144205</v>
      </c>
      <c r="E194">
        <v>4</v>
      </c>
      <c r="F194">
        <v>18160</v>
      </c>
      <c r="G194" s="180">
        <v>44236</v>
      </c>
      <c r="H194" s="180">
        <v>44620</v>
      </c>
      <c r="I194">
        <v>0</v>
      </c>
      <c r="J194">
        <v>1</v>
      </c>
      <c r="K194">
        <v>1</v>
      </c>
      <c r="L194">
        <v>30</v>
      </c>
      <c r="M194">
        <v>2</v>
      </c>
      <c r="N194" s="170">
        <v>7720836</v>
      </c>
      <c r="O194" s="170">
        <v>8000000</v>
      </c>
      <c r="P194" s="178">
        <v>11272880</v>
      </c>
      <c r="Q194" s="178">
        <v>979156</v>
      </c>
      <c r="R194" s="178">
        <v>10351507</v>
      </c>
      <c r="S194">
        <v>0</v>
      </c>
      <c r="T194">
        <v>0</v>
      </c>
      <c r="U194">
        <v>0</v>
      </c>
      <c r="W194">
        <v>0</v>
      </c>
      <c r="X194">
        <v>0</v>
      </c>
      <c r="Y194">
        <v>0</v>
      </c>
      <c r="AB194" s="180">
        <v>44286</v>
      </c>
      <c r="AC194">
        <v>1</v>
      </c>
      <c r="AD194" t="s">
        <v>1922</v>
      </c>
      <c r="AE194">
        <v>1</v>
      </c>
      <c r="AF194">
        <v>30</v>
      </c>
      <c r="AG194">
        <v>0</v>
      </c>
      <c r="AN194">
        <v>1</v>
      </c>
      <c r="AO194">
        <v>1</v>
      </c>
      <c r="AR194" s="178">
        <v>8124796</v>
      </c>
      <c r="AS194" t="s">
        <v>1921</v>
      </c>
      <c r="AT194">
        <v>0</v>
      </c>
      <c r="AU194">
        <v>0</v>
      </c>
      <c r="AX194">
        <v>5</v>
      </c>
      <c r="BC194">
        <v>1</v>
      </c>
      <c r="BD194">
        <v>7</v>
      </c>
      <c r="BE194">
        <v>2</v>
      </c>
    </row>
    <row r="195" spans="1:57" x14ac:dyDescent="0.25">
      <c r="A195" s="179">
        <f t="shared" si="3"/>
        <v>691165</v>
      </c>
      <c r="B195" t="s">
        <v>1923</v>
      </c>
      <c r="C195">
        <v>6873479</v>
      </c>
      <c r="D195">
        <v>144105</v>
      </c>
      <c r="E195">
        <v>4</v>
      </c>
      <c r="F195">
        <v>18165</v>
      </c>
      <c r="G195" s="180">
        <v>44236</v>
      </c>
      <c r="H195" s="180">
        <v>44375</v>
      </c>
      <c r="I195">
        <v>0</v>
      </c>
      <c r="J195">
        <v>1</v>
      </c>
      <c r="K195">
        <v>1</v>
      </c>
      <c r="L195">
        <v>30</v>
      </c>
      <c r="M195">
        <v>2</v>
      </c>
      <c r="N195" s="170">
        <v>13121400</v>
      </c>
      <c r="O195" s="170">
        <v>13940000</v>
      </c>
      <c r="P195" s="178">
        <v>3249000</v>
      </c>
      <c r="Q195" s="178">
        <v>35526</v>
      </c>
      <c r="R195" s="178">
        <v>3213078</v>
      </c>
      <c r="S195">
        <v>0</v>
      </c>
      <c r="T195">
        <v>0</v>
      </c>
      <c r="U195">
        <v>0</v>
      </c>
      <c r="W195">
        <v>0</v>
      </c>
      <c r="X195">
        <v>0</v>
      </c>
      <c r="Y195">
        <v>0</v>
      </c>
      <c r="Z195">
        <v>3249000</v>
      </c>
      <c r="AA195">
        <v>6</v>
      </c>
      <c r="AB195" s="180">
        <v>44285</v>
      </c>
      <c r="AC195">
        <v>1</v>
      </c>
      <c r="AD195" t="s">
        <v>1922</v>
      </c>
      <c r="AE195">
        <v>1</v>
      </c>
      <c r="AF195">
        <v>30</v>
      </c>
      <c r="AG195">
        <v>0</v>
      </c>
      <c r="AN195">
        <v>1</v>
      </c>
      <c r="AO195">
        <v>1</v>
      </c>
      <c r="AR195" s="178">
        <v>2521913</v>
      </c>
      <c r="AS195" t="s">
        <v>1921</v>
      </c>
      <c r="AT195">
        <v>0</v>
      </c>
      <c r="AU195">
        <v>0</v>
      </c>
      <c r="AV195">
        <v>890480123</v>
      </c>
      <c r="AW195" t="s">
        <v>1920</v>
      </c>
      <c r="AX195">
        <v>5</v>
      </c>
      <c r="BC195">
        <v>1</v>
      </c>
      <c r="BD195">
        <v>7</v>
      </c>
      <c r="BE195">
        <v>2</v>
      </c>
    </row>
    <row r="196" spans="1:57" x14ac:dyDescent="0.25">
      <c r="A196" s="179">
        <f t="shared" si="3"/>
        <v>43777</v>
      </c>
      <c r="B196" t="s">
        <v>1923</v>
      </c>
      <c r="C196">
        <v>6873479</v>
      </c>
      <c r="D196">
        <v>144105</v>
      </c>
      <c r="E196">
        <v>4</v>
      </c>
      <c r="F196">
        <v>550019275</v>
      </c>
      <c r="G196" s="180">
        <v>43294</v>
      </c>
      <c r="H196" s="180">
        <v>45260</v>
      </c>
      <c r="I196">
        <v>0</v>
      </c>
      <c r="J196">
        <v>1</v>
      </c>
      <c r="K196">
        <v>3</v>
      </c>
      <c r="L196">
        <v>30</v>
      </c>
      <c r="M196">
        <v>2</v>
      </c>
      <c r="N196" s="170">
        <v>22490513</v>
      </c>
      <c r="O196" s="170">
        <v>24960000</v>
      </c>
      <c r="P196" s="178">
        <v>216952</v>
      </c>
      <c r="Q196" s="178">
        <v>8341</v>
      </c>
      <c r="R196" s="178">
        <v>203508</v>
      </c>
      <c r="S196">
        <v>4318</v>
      </c>
      <c r="T196">
        <v>0</v>
      </c>
      <c r="U196">
        <v>0</v>
      </c>
      <c r="W196">
        <v>0</v>
      </c>
      <c r="X196">
        <v>0</v>
      </c>
      <c r="Y196">
        <v>0</v>
      </c>
      <c r="AB196" s="180">
        <v>44253</v>
      </c>
      <c r="AC196">
        <v>1</v>
      </c>
      <c r="AD196" t="s">
        <v>1922</v>
      </c>
      <c r="AE196">
        <v>1</v>
      </c>
      <c r="AF196">
        <v>30</v>
      </c>
      <c r="AG196">
        <v>0</v>
      </c>
      <c r="AN196">
        <v>1</v>
      </c>
      <c r="AO196">
        <v>1</v>
      </c>
      <c r="AR196" s="178">
        <v>159731</v>
      </c>
      <c r="AS196" t="s">
        <v>1921</v>
      </c>
      <c r="AT196">
        <v>0</v>
      </c>
      <c r="AU196">
        <v>0</v>
      </c>
      <c r="AV196">
        <v>890480123</v>
      </c>
      <c r="AW196" t="s">
        <v>1920</v>
      </c>
      <c r="AX196">
        <v>5</v>
      </c>
      <c r="BC196">
        <v>2</v>
      </c>
      <c r="BD196">
        <v>7</v>
      </c>
      <c r="BE196">
        <v>2</v>
      </c>
    </row>
    <row r="197" spans="1:57" x14ac:dyDescent="0.25">
      <c r="A197" s="179">
        <f t="shared" si="3"/>
        <v>33874</v>
      </c>
      <c r="B197" t="s">
        <v>1923</v>
      </c>
      <c r="C197">
        <v>6873479</v>
      </c>
      <c r="D197">
        <v>144105</v>
      </c>
      <c r="E197">
        <v>4</v>
      </c>
      <c r="F197">
        <v>550019285</v>
      </c>
      <c r="G197" s="180">
        <v>43295</v>
      </c>
      <c r="H197" s="180">
        <v>45260</v>
      </c>
      <c r="I197">
        <v>0</v>
      </c>
      <c r="J197">
        <v>1</v>
      </c>
      <c r="K197">
        <v>3</v>
      </c>
      <c r="L197">
        <v>30</v>
      </c>
      <c r="M197">
        <v>2</v>
      </c>
      <c r="N197" s="170">
        <v>22490513</v>
      </c>
      <c r="O197" s="170">
        <v>24960000</v>
      </c>
      <c r="P197" s="178">
        <v>167796</v>
      </c>
      <c r="Q197" s="178">
        <v>6451</v>
      </c>
      <c r="R197" s="178">
        <v>157473</v>
      </c>
      <c r="S197">
        <v>3333</v>
      </c>
      <c r="T197">
        <v>0</v>
      </c>
      <c r="U197">
        <v>0</v>
      </c>
      <c r="W197">
        <v>0</v>
      </c>
      <c r="X197">
        <v>0</v>
      </c>
      <c r="Y197">
        <v>0</v>
      </c>
      <c r="AB197" s="180">
        <v>44253</v>
      </c>
      <c r="AC197">
        <v>1</v>
      </c>
      <c r="AD197" t="s">
        <v>1922</v>
      </c>
      <c r="AE197">
        <v>1</v>
      </c>
      <c r="AF197">
        <v>30</v>
      </c>
      <c r="AG197">
        <v>0</v>
      </c>
      <c r="AN197">
        <v>1</v>
      </c>
      <c r="AO197">
        <v>1</v>
      </c>
      <c r="AR197" s="178">
        <v>123599</v>
      </c>
      <c r="AS197" t="s">
        <v>1921</v>
      </c>
      <c r="AT197">
        <v>0</v>
      </c>
      <c r="AU197">
        <v>0</v>
      </c>
      <c r="AV197">
        <v>890480123</v>
      </c>
      <c r="AW197" t="s">
        <v>1920</v>
      </c>
      <c r="AX197">
        <v>5</v>
      </c>
      <c r="BC197">
        <v>2</v>
      </c>
      <c r="BD197">
        <v>7</v>
      </c>
      <c r="BE197">
        <v>2</v>
      </c>
    </row>
    <row r="198" spans="1:57" x14ac:dyDescent="0.25">
      <c r="A198" s="179">
        <f t="shared" si="3"/>
        <v>21960</v>
      </c>
      <c r="B198" t="s">
        <v>1923</v>
      </c>
      <c r="C198">
        <v>6873479</v>
      </c>
      <c r="D198">
        <v>144105</v>
      </c>
      <c r="E198">
        <v>4</v>
      </c>
      <c r="F198">
        <v>550019317</v>
      </c>
      <c r="G198" s="180">
        <v>43299</v>
      </c>
      <c r="H198" s="180">
        <v>45260</v>
      </c>
      <c r="I198">
        <v>0</v>
      </c>
      <c r="J198">
        <v>1</v>
      </c>
      <c r="K198">
        <v>3</v>
      </c>
      <c r="L198">
        <v>30</v>
      </c>
      <c r="M198">
        <v>2</v>
      </c>
      <c r="N198" s="170">
        <v>22490513</v>
      </c>
      <c r="O198" s="170">
        <v>24960000</v>
      </c>
      <c r="P198" s="178">
        <v>108727</v>
      </c>
      <c r="Q198" s="178">
        <v>4180</v>
      </c>
      <c r="R198" s="178">
        <v>102089</v>
      </c>
      <c r="S198">
        <v>2175</v>
      </c>
      <c r="T198">
        <v>0</v>
      </c>
      <c r="U198">
        <v>0</v>
      </c>
      <c r="W198">
        <v>0</v>
      </c>
      <c r="X198">
        <v>0</v>
      </c>
      <c r="Y198">
        <v>0</v>
      </c>
      <c r="AB198" s="180">
        <v>44253</v>
      </c>
      <c r="AC198">
        <v>1</v>
      </c>
      <c r="AD198" t="s">
        <v>1922</v>
      </c>
      <c r="AE198">
        <v>1</v>
      </c>
      <c r="AF198">
        <v>30</v>
      </c>
      <c r="AG198">
        <v>0</v>
      </c>
      <c r="AN198">
        <v>1</v>
      </c>
      <c r="AO198">
        <v>1</v>
      </c>
      <c r="AR198" s="178">
        <v>80129</v>
      </c>
      <c r="AS198" t="s">
        <v>1921</v>
      </c>
      <c r="AT198">
        <v>0</v>
      </c>
      <c r="AU198">
        <v>0</v>
      </c>
      <c r="AV198">
        <v>890480123</v>
      </c>
      <c r="AW198" t="s">
        <v>1920</v>
      </c>
      <c r="AX198">
        <v>5</v>
      </c>
      <c r="BC198">
        <v>2</v>
      </c>
      <c r="BD198">
        <v>7</v>
      </c>
      <c r="BE198">
        <v>2</v>
      </c>
    </row>
    <row r="199" spans="1:57" x14ac:dyDescent="0.25">
      <c r="A199" s="179">
        <f t="shared" si="3"/>
        <v>21700</v>
      </c>
      <c r="B199" t="s">
        <v>1923</v>
      </c>
      <c r="C199">
        <v>6873479</v>
      </c>
      <c r="D199">
        <v>144105</v>
      </c>
      <c r="E199">
        <v>4</v>
      </c>
      <c r="F199">
        <v>550019323</v>
      </c>
      <c r="G199" s="180">
        <v>43300</v>
      </c>
      <c r="H199" s="180">
        <v>45260</v>
      </c>
      <c r="I199">
        <v>0</v>
      </c>
      <c r="J199">
        <v>1</v>
      </c>
      <c r="K199">
        <v>3</v>
      </c>
      <c r="L199">
        <v>30</v>
      </c>
      <c r="M199">
        <v>2</v>
      </c>
      <c r="N199" s="170">
        <v>22490513</v>
      </c>
      <c r="O199" s="170">
        <v>24960000</v>
      </c>
      <c r="P199" s="178">
        <v>107448</v>
      </c>
      <c r="Q199" s="178">
        <v>4131</v>
      </c>
      <c r="R199" s="178">
        <v>100879</v>
      </c>
      <c r="S199">
        <v>2142</v>
      </c>
      <c r="T199">
        <v>0</v>
      </c>
      <c r="U199">
        <v>0</v>
      </c>
      <c r="W199">
        <v>0</v>
      </c>
      <c r="X199">
        <v>0</v>
      </c>
      <c r="Y199">
        <v>0</v>
      </c>
      <c r="AB199" s="180">
        <v>44253</v>
      </c>
      <c r="AC199">
        <v>1</v>
      </c>
      <c r="AD199" t="s">
        <v>1922</v>
      </c>
      <c r="AE199">
        <v>1</v>
      </c>
      <c r="AF199">
        <v>30</v>
      </c>
      <c r="AG199">
        <v>0</v>
      </c>
      <c r="AN199">
        <v>1</v>
      </c>
      <c r="AO199">
        <v>1</v>
      </c>
      <c r="AR199" s="178">
        <v>79179</v>
      </c>
      <c r="AS199" t="s">
        <v>1921</v>
      </c>
      <c r="AT199">
        <v>0</v>
      </c>
      <c r="AU199">
        <v>0</v>
      </c>
      <c r="AV199">
        <v>890480123</v>
      </c>
      <c r="AW199" t="s">
        <v>1920</v>
      </c>
      <c r="AX199">
        <v>5</v>
      </c>
      <c r="BC199">
        <v>2</v>
      </c>
      <c r="BD199">
        <v>7</v>
      </c>
      <c r="BE199">
        <v>2</v>
      </c>
    </row>
    <row r="200" spans="1:57" x14ac:dyDescent="0.25">
      <c r="A200" s="179">
        <f t="shared" si="3"/>
        <v>3608</v>
      </c>
      <c r="B200" t="s">
        <v>1923</v>
      </c>
      <c r="C200">
        <v>6873479</v>
      </c>
      <c r="D200">
        <v>144105</v>
      </c>
      <c r="E200">
        <v>4</v>
      </c>
      <c r="F200">
        <v>550019328</v>
      </c>
      <c r="G200" s="180">
        <v>43300</v>
      </c>
      <c r="H200" s="180">
        <v>45260</v>
      </c>
      <c r="I200">
        <v>30</v>
      </c>
      <c r="J200">
        <v>1</v>
      </c>
      <c r="K200">
        <v>2</v>
      </c>
      <c r="L200">
        <v>30</v>
      </c>
      <c r="M200">
        <v>2</v>
      </c>
      <c r="N200" s="170">
        <v>22490513</v>
      </c>
      <c r="O200" s="170">
        <v>24960000</v>
      </c>
      <c r="P200" s="178">
        <v>17470</v>
      </c>
      <c r="Q200" s="178">
        <v>672</v>
      </c>
      <c r="R200" s="178">
        <v>16774</v>
      </c>
      <c r="S200">
        <v>631</v>
      </c>
      <c r="T200">
        <v>0</v>
      </c>
      <c r="U200">
        <v>0</v>
      </c>
      <c r="W200">
        <v>0</v>
      </c>
      <c r="X200">
        <v>0</v>
      </c>
      <c r="Y200">
        <v>0</v>
      </c>
      <c r="AB200" s="180">
        <v>44253</v>
      </c>
      <c r="AC200">
        <v>1</v>
      </c>
      <c r="AD200" t="s">
        <v>1922</v>
      </c>
      <c r="AE200">
        <v>1</v>
      </c>
      <c r="AF200">
        <v>30</v>
      </c>
      <c r="AG200">
        <v>711</v>
      </c>
      <c r="AN200">
        <v>1</v>
      </c>
      <c r="AO200">
        <v>1</v>
      </c>
      <c r="AR200" s="178">
        <v>13166</v>
      </c>
      <c r="AS200" t="s">
        <v>1921</v>
      </c>
      <c r="AT200">
        <v>0</v>
      </c>
      <c r="AU200">
        <v>0</v>
      </c>
      <c r="AV200">
        <v>890480123</v>
      </c>
      <c r="AW200" t="s">
        <v>1920</v>
      </c>
      <c r="AX200">
        <v>5</v>
      </c>
      <c r="BC200">
        <v>2</v>
      </c>
      <c r="BD200">
        <v>7</v>
      </c>
      <c r="BE200">
        <v>2</v>
      </c>
    </row>
    <row r="201" spans="1:57" x14ac:dyDescent="0.25">
      <c r="A201" s="179">
        <f t="shared" si="3"/>
        <v>15600</v>
      </c>
      <c r="B201" t="s">
        <v>1923</v>
      </c>
      <c r="C201">
        <v>6873479</v>
      </c>
      <c r="D201">
        <v>144105</v>
      </c>
      <c r="E201">
        <v>4</v>
      </c>
      <c r="F201">
        <v>550019334</v>
      </c>
      <c r="G201" s="180">
        <v>43301</v>
      </c>
      <c r="H201" s="180">
        <v>45260</v>
      </c>
      <c r="I201">
        <v>0</v>
      </c>
      <c r="J201">
        <v>1</v>
      </c>
      <c r="K201">
        <v>4</v>
      </c>
      <c r="L201">
        <v>30</v>
      </c>
      <c r="M201">
        <v>2</v>
      </c>
      <c r="N201" s="170">
        <v>22490513</v>
      </c>
      <c r="O201" s="170">
        <v>24960000</v>
      </c>
      <c r="P201" s="178">
        <v>78920</v>
      </c>
      <c r="Q201" s="178">
        <v>3034</v>
      </c>
      <c r="R201" s="178">
        <v>72523</v>
      </c>
      <c r="S201">
        <v>0</v>
      </c>
      <c r="T201">
        <v>0</v>
      </c>
      <c r="U201">
        <v>0</v>
      </c>
      <c r="W201">
        <v>0</v>
      </c>
      <c r="X201">
        <v>0</v>
      </c>
      <c r="Y201">
        <v>0</v>
      </c>
      <c r="AB201" s="180">
        <v>44285</v>
      </c>
      <c r="AC201">
        <v>1</v>
      </c>
      <c r="AD201" t="s">
        <v>1922</v>
      </c>
      <c r="AE201">
        <v>1</v>
      </c>
      <c r="AF201">
        <v>30</v>
      </c>
      <c r="AG201">
        <v>0</v>
      </c>
      <c r="AN201">
        <v>1</v>
      </c>
      <c r="AO201">
        <v>1</v>
      </c>
      <c r="AR201" s="178">
        <v>56923</v>
      </c>
      <c r="AS201" t="s">
        <v>1921</v>
      </c>
      <c r="AT201">
        <v>0</v>
      </c>
      <c r="AU201">
        <v>0</v>
      </c>
      <c r="AV201">
        <v>890480123</v>
      </c>
      <c r="AW201" t="s">
        <v>1920</v>
      </c>
      <c r="AX201">
        <v>5</v>
      </c>
      <c r="BC201">
        <v>2</v>
      </c>
      <c r="BD201">
        <v>7</v>
      </c>
      <c r="BE201">
        <v>2</v>
      </c>
    </row>
    <row r="202" spans="1:57" x14ac:dyDescent="0.25">
      <c r="A202" s="179">
        <f t="shared" si="3"/>
        <v>30150</v>
      </c>
      <c r="B202" t="s">
        <v>1923</v>
      </c>
      <c r="C202">
        <v>6873479</v>
      </c>
      <c r="D202">
        <v>144105</v>
      </c>
      <c r="E202">
        <v>4</v>
      </c>
      <c r="F202">
        <v>550019336</v>
      </c>
      <c r="G202" s="180">
        <v>43301</v>
      </c>
      <c r="H202" s="180">
        <v>45260</v>
      </c>
      <c r="I202">
        <v>0</v>
      </c>
      <c r="J202">
        <v>1</v>
      </c>
      <c r="K202">
        <v>3</v>
      </c>
      <c r="L202">
        <v>30</v>
      </c>
      <c r="M202">
        <v>2</v>
      </c>
      <c r="N202" s="170">
        <v>22490513</v>
      </c>
      <c r="O202" s="170">
        <v>24960000</v>
      </c>
      <c r="P202" s="178">
        <v>149284</v>
      </c>
      <c r="Q202" s="178">
        <v>5739</v>
      </c>
      <c r="R202" s="178">
        <v>140161</v>
      </c>
      <c r="S202">
        <v>2991</v>
      </c>
      <c r="T202">
        <v>0</v>
      </c>
      <c r="U202">
        <v>0</v>
      </c>
      <c r="W202">
        <v>0</v>
      </c>
      <c r="X202">
        <v>0</v>
      </c>
      <c r="Y202">
        <v>0</v>
      </c>
      <c r="AB202" s="180">
        <v>44253</v>
      </c>
      <c r="AC202">
        <v>1</v>
      </c>
      <c r="AD202" t="s">
        <v>1922</v>
      </c>
      <c r="AE202">
        <v>1</v>
      </c>
      <c r="AF202">
        <v>30</v>
      </c>
      <c r="AG202">
        <v>0</v>
      </c>
      <c r="AN202">
        <v>1</v>
      </c>
      <c r="AO202">
        <v>1</v>
      </c>
      <c r="AR202" s="178">
        <v>110011</v>
      </c>
      <c r="AS202" t="s">
        <v>1921</v>
      </c>
      <c r="AT202">
        <v>0</v>
      </c>
      <c r="AU202">
        <v>0</v>
      </c>
      <c r="AV202">
        <v>890480123</v>
      </c>
      <c r="AW202" t="s">
        <v>1920</v>
      </c>
      <c r="AX202">
        <v>5</v>
      </c>
      <c r="BC202">
        <v>2</v>
      </c>
      <c r="BD202">
        <v>7</v>
      </c>
      <c r="BE202">
        <v>2</v>
      </c>
    </row>
    <row r="203" spans="1:57" x14ac:dyDescent="0.25">
      <c r="A203" s="179">
        <f t="shared" si="3"/>
        <v>21252</v>
      </c>
      <c r="B203" t="s">
        <v>1923</v>
      </c>
      <c r="C203">
        <v>6873479</v>
      </c>
      <c r="D203">
        <v>144105</v>
      </c>
      <c r="E203">
        <v>4</v>
      </c>
      <c r="F203">
        <v>550019342</v>
      </c>
      <c r="G203" s="180">
        <v>43302</v>
      </c>
      <c r="H203" s="180">
        <v>45260</v>
      </c>
      <c r="I203">
        <v>0</v>
      </c>
      <c r="J203">
        <v>1</v>
      </c>
      <c r="K203">
        <v>3</v>
      </c>
      <c r="L203">
        <v>30</v>
      </c>
      <c r="M203">
        <v>2</v>
      </c>
      <c r="N203" s="170">
        <v>22490513</v>
      </c>
      <c r="O203" s="170">
        <v>24960000</v>
      </c>
      <c r="P203" s="178">
        <v>105228</v>
      </c>
      <c r="Q203" s="178">
        <v>4045</v>
      </c>
      <c r="R203" s="178">
        <v>98794</v>
      </c>
      <c r="S203">
        <v>2107</v>
      </c>
      <c r="T203">
        <v>0</v>
      </c>
      <c r="U203">
        <v>0</v>
      </c>
      <c r="W203">
        <v>0</v>
      </c>
      <c r="X203">
        <v>0</v>
      </c>
      <c r="Y203">
        <v>0</v>
      </c>
      <c r="AB203" s="180">
        <v>44253</v>
      </c>
      <c r="AC203">
        <v>1</v>
      </c>
      <c r="AD203" t="s">
        <v>1922</v>
      </c>
      <c r="AE203">
        <v>1</v>
      </c>
      <c r="AF203">
        <v>30</v>
      </c>
      <c r="AG203">
        <v>0</v>
      </c>
      <c r="AN203">
        <v>1</v>
      </c>
      <c r="AO203">
        <v>1</v>
      </c>
      <c r="AR203" s="178">
        <v>77542</v>
      </c>
      <c r="AS203" t="s">
        <v>1921</v>
      </c>
      <c r="AT203">
        <v>0</v>
      </c>
      <c r="AU203">
        <v>0</v>
      </c>
      <c r="AV203">
        <v>890480123</v>
      </c>
      <c r="AW203" t="s">
        <v>1920</v>
      </c>
      <c r="AX203">
        <v>5</v>
      </c>
      <c r="BC203">
        <v>2</v>
      </c>
      <c r="BD203">
        <v>7</v>
      </c>
      <c r="BE203">
        <v>2</v>
      </c>
    </row>
    <row r="204" spans="1:57" x14ac:dyDescent="0.25">
      <c r="A204" s="179">
        <f t="shared" si="3"/>
        <v>62407</v>
      </c>
      <c r="B204" t="s">
        <v>1923</v>
      </c>
      <c r="C204">
        <v>6873479</v>
      </c>
      <c r="D204">
        <v>144105</v>
      </c>
      <c r="E204">
        <v>4</v>
      </c>
      <c r="F204">
        <v>550019353</v>
      </c>
      <c r="G204" s="180">
        <v>43304</v>
      </c>
      <c r="H204" s="180">
        <v>45260</v>
      </c>
      <c r="I204">
        <v>0</v>
      </c>
      <c r="J204">
        <v>1</v>
      </c>
      <c r="K204">
        <v>4</v>
      </c>
      <c r="L204">
        <v>30</v>
      </c>
      <c r="M204">
        <v>2</v>
      </c>
      <c r="N204" s="170">
        <v>22490513</v>
      </c>
      <c r="O204" s="170">
        <v>24960000</v>
      </c>
      <c r="P204" s="178">
        <v>315706</v>
      </c>
      <c r="Q204" s="178">
        <v>12137</v>
      </c>
      <c r="R204" s="178">
        <v>290118</v>
      </c>
      <c r="S204">
        <v>0</v>
      </c>
      <c r="T204">
        <v>0</v>
      </c>
      <c r="U204">
        <v>0</v>
      </c>
      <c r="W204">
        <v>0</v>
      </c>
      <c r="X204">
        <v>0</v>
      </c>
      <c r="Y204">
        <v>0</v>
      </c>
      <c r="AB204" s="180">
        <v>44285</v>
      </c>
      <c r="AC204">
        <v>1</v>
      </c>
      <c r="AD204" t="s">
        <v>1922</v>
      </c>
      <c r="AE204">
        <v>1</v>
      </c>
      <c r="AF204">
        <v>30</v>
      </c>
      <c r="AG204">
        <v>0</v>
      </c>
      <c r="AN204">
        <v>1</v>
      </c>
      <c r="AO204">
        <v>1</v>
      </c>
      <c r="AR204" s="178">
        <v>227711</v>
      </c>
      <c r="AS204" t="s">
        <v>1921</v>
      </c>
      <c r="AT204">
        <v>0</v>
      </c>
      <c r="AU204">
        <v>0</v>
      </c>
      <c r="AV204">
        <v>890480123</v>
      </c>
      <c r="AW204" t="s">
        <v>1920</v>
      </c>
      <c r="AX204">
        <v>5</v>
      </c>
      <c r="BC204">
        <v>2</v>
      </c>
      <c r="BD204">
        <v>7</v>
      </c>
      <c r="BE204">
        <v>2</v>
      </c>
    </row>
    <row r="205" spans="1:57" x14ac:dyDescent="0.25">
      <c r="A205" s="179">
        <f t="shared" si="3"/>
        <v>63761</v>
      </c>
      <c r="B205" t="s">
        <v>1923</v>
      </c>
      <c r="C205">
        <v>6873479</v>
      </c>
      <c r="D205">
        <v>144105</v>
      </c>
      <c r="E205">
        <v>4</v>
      </c>
      <c r="F205">
        <v>550019354</v>
      </c>
      <c r="G205" s="180">
        <v>43304</v>
      </c>
      <c r="H205" s="180">
        <v>45260</v>
      </c>
      <c r="I205">
        <v>0</v>
      </c>
      <c r="J205">
        <v>1</v>
      </c>
      <c r="K205">
        <v>3</v>
      </c>
      <c r="L205">
        <v>30</v>
      </c>
      <c r="M205">
        <v>2</v>
      </c>
      <c r="N205" s="170">
        <v>22490513</v>
      </c>
      <c r="O205" s="170">
        <v>24960000</v>
      </c>
      <c r="P205" s="178">
        <v>315776</v>
      </c>
      <c r="Q205" s="178">
        <v>12140</v>
      </c>
      <c r="R205" s="178">
        <v>296412</v>
      </c>
      <c r="S205">
        <v>6291</v>
      </c>
      <c r="T205">
        <v>0</v>
      </c>
      <c r="U205">
        <v>0</v>
      </c>
      <c r="W205">
        <v>0</v>
      </c>
      <c r="X205">
        <v>0</v>
      </c>
      <c r="Y205">
        <v>0</v>
      </c>
      <c r="AB205" s="180">
        <v>44253</v>
      </c>
      <c r="AC205">
        <v>1</v>
      </c>
      <c r="AD205" t="s">
        <v>1922</v>
      </c>
      <c r="AE205">
        <v>1</v>
      </c>
      <c r="AF205">
        <v>30</v>
      </c>
      <c r="AG205">
        <v>0</v>
      </c>
      <c r="AN205">
        <v>1</v>
      </c>
      <c r="AO205">
        <v>1</v>
      </c>
      <c r="AR205" s="178">
        <v>232651</v>
      </c>
      <c r="AS205" t="s">
        <v>1921</v>
      </c>
      <c r="AT205">
        <v>0</v>
      </c>
      <c r="AU205">
        <v>0</v>
      </c>
      <c r="AV205">
        <v>890480123</v>
      </c>
      <c r="AW205" t="s">
        <v>1920</v>
      </c>
      <c r="AX205">
        <v>5</v>
      </c>
      <c r="BC205">
        <v>2</v>
      </c>
      <c r="BD205">
        <v>7</v>
      </c>
      <c r="BE205">
        <v>2</v>
      </c>
    </row>
    <row r="206" spans="1:57" x14ac:dyDescent="0.25">
      <c r="A206" s="179">
        <f t="shared" si="3"/>
        <v>20801</v>
      </c>
      <c r="B206" t="s">
        <v>1923</v>
      </c>
      <c r="C206">
        <v>6873479</v>
      </c>
      <c r="D206">
        <v>144105</v>
      </c>
      <c r="E206">
        <v>4</v>
      </c>
      <c r="F206">
        <v>550019426</v>
      </c>
      <c r="G206" s="180">
        <v>43318</v>
      </c>
      <c r="H206" s="180">
        <v>45260</v>
      </c>
      <c r="I206">
        <v>0</v>
      </c>
      <c r="J206">
        <v>1</v>
      </c>
      <c r="K206">
        <v>4</v>
      </c>
      <c r="L206">
        <v>30</v>
      </c>
      <c r="M206">
        <v>2</v>
      </c>
      <c r="N206" s="170">
        <v>22490513</v>
      </c>
      <c r="O206" s="170">
        <v>24960000</v>
      </c>
      <c r="P206" s="178">
        <v>105228</v>
      </c>
      <c r="Q206" s="178">
        <v>4045</v>
      </c>
      <c r="R206" s="178">
        <v>96700</v>
      </c>
      <c r="S206">
        <v>0</v>
      </c>
      <c r="T206">
        <v>0</v>
      </c>
      <c r="U206">
        <v>0</v>
      </c>
      <c r="W206">
        <v>0</v>
      </c>
      <c r="X206">
        <v>0</v>
      </c>
      <c r="Y206">
        <v>0</v>
      </c>
      <c r="AB206" s="180">
        <v>44285</v>
      </c>
      <c r="AC206">
        <v>1</v>
      </c>
      <c r="AD206" t="s">
        <v>1922</v>
      </c>
      <c r="AE206">
        <v>1</v>
      </c>
      <c r="AF206">
        <v>30</v>
      </c>
      <c r="AG206">
        <v>0</v>
      </c>
      <c r="AN206">
        <v>1</v>
      </c>
      <c r="AO206">
        <v>1</v>
      </c>
      <c r="AR206" s="178">
        <v>75899</v>
      </c>
      <c r="AS206" t="s">
        <v>1921</v>
      </c>
      <c r="AT206">
        <v>0</v>
      </c>
      <c r="AU206">
        <v>0</v>
      </c>
      <c r="AV206">
        <v>890480123</v>
      </c>
      <c r="AW206" t="s">
        <v>1920</v>
      </c>
      <c r="AX206">
        <v>5</v>
      </c>
      <c r="BC206">
        <v>2</v>
      </c>
      <c r="BD206">
        <v>7</v>
      </c>
      <c r="BE206">
        <v>2</v>
      </c>
    </row>
    <row r="207" spans="1:57" x14ac:dyDescent="0.25">
      <c r="A207" s="179">
        <f t="shared" si="3"/>
        <v>20801</v>
      </c>
      <c r="B207" t="s">
        <v>1923</v>
      </c>
      <c r="C207">
        <v>6873479</v>
      </c>
      <c r="D207">
        <v>144105</v>
      </c>
      <c r="E207">
        <v>4</v>
      </c>
      <c r="F207">
        <v>550019449</v>
      </c>
      <c r="G207" s="180">
        <v>43321</v>
      </c>
      <c r="H207" s="180">
        <v>45260</v>
      </c>
      <c r="I207">
        <v>0</v>
      </c>
      <c r="J207">
        <v>1</v>
      </c>
      <c r="K207">
        <v>4</v>
      </c>
      <c r="L207">
        <v>30</v>
      </c>
      <c r="M207">
        <v>2</v>
      </c>
      <c r="N207" s="170">
        <v>22490513</v>
      </c>
      <c r="O207" s="170">
        <v>24960000</v>
      </c>
      <c r="P207" s="178">
        <v>105228</v>
      </c>
      <c r="Q207" s="178">
        <v>4045</v>
      </c>
      <c r="R207" s="178">
        <v>96700</v>
      </c>
      <c r="S207">
        <v>0</v>
      </c>
      <c r="T207">
        <v>0</v>
      </c>
      <c r="U207">
        <v>0</v>
      </c>
      <c r="W207">
        <v>0</v>
      </c>
      <c r="X207">
        <v>0</v>
      </c>
      <c r="Y207">
        <v>0</v>
      </c>
      <c r="AB207" s="180">
        <v>44285</v>
      </c>
      <c r="AC207">
        <v>1</v>
      </c>
      <c r="AD207" t="s">
        <v>1922</v>
      </c>
      <c r="AE207">
        <v>1</v>
      </c>
      <c r="AF207">
        <v>30</v>
      </c>
      <c r="AG207">
        <v>0</v>
      </c>
      <c r="AN207">
        <v>1</v>
      </c>
      <c r="AO207">
        <v>1</v>
      </c>
      <c r="AR207" s="178">
        <v>75899</v>
      </c>
      <c r="AS207" t="s">
        <v>1921</v>
      </c>
      <c r="AT207">
        <v>0</v>
      </c>
      <c r="AU207">
        <v>0</v>
      </c>
      <c r="AV207">
        <v>890480123</v>
      </c>
      <c r="AW207" t="s">
        <v>1920</v>
      </c>
      <c r="AX207">
        <v>5</v>
      </c>
      <c r="BC207">
        <v>2</v>
      </c>
      <c r="BD207">
        <v>7</v>
      </c>
      <c r="BE207">
        <v>2</v>
      </c>
    </row>
    <row r="208" spans="1:57" x14ac:dyDescent="0.25">
      <c r="A208" s="179">
        <f t="shared" si="3"/>
        <v>19436</v>
      </c>
      <c r="B208" t="s">
        <v>1923</v>
      </c>
      <c r="C208">
        <v>6873479</v>
      </c>
      <c r="D208">
        <v>144105</v>
      </c>
      <c r="E208">
        <v>4</v>
      </c>
      <c r="F208">
        <v>550019454</v>
      </c>
      <c r="G208" s="180">
        <v>43322</v>
      </c>
      <c r="H208" s="180">
        <v>45260</v>
      </c>
      <c r="I208">
        <v>0</v>
      </c>
      <c r="J208">
        <v>1</v>
      </c>
      <c r="K208">
        <v>4</v>
      </c>
      <c r="L208">
        <v>30</v>
      </c>
      <c r="M208">
        <v>2</v>
      </c>
      <c r="N208" s="170">
        <v>22490513</v>
      </c>
      <c r="O208" s="170">
        <v>24960000</v>
      </c>
      <c r="P208" s="178">
        <v>98323</v>
      </c>
      <c r="Q208" s="178">
        <v>3780</v>
      </c>
      <c r="R208" s="178">
        <v>90353</v>
      </c>
      <c r="S208">
        <v>0</v>
      </c>
      <c r="T208">
        <v>0</v>
      </c>
      <c r="U208">
        <v>0</v>
      </c>
      <c r="W208">
        <v>0</v>
      </c>
      <c r="X208">
        <v>0</v>
      </c>
      <c r="Y208">
        <v>0</v>
      </c>
      <c r="AB208" s="180">
        <v>44285</v>
      </c>
      <c r="AC208">
        <v>1</v>
      </c>
      <c r="AD208" t="s">
        <v>1922</v>
      </c>
      <c r="AE208">
        <v>1</v>
      </c>
      <c r="AF208">
        <v>30</v>
      </c>
      <c r="AG208">
        <v>0</v>
      </c>
      <c r="AN208">
        <v>1</v>
      </c>
      <c r="AO208">
        <v>1</v>
      </c>
      <c r="AR208" s="178">
        <v>70917</v>
      </c>
      <c r="AS208" t="s">
        <v>1921</v>
      </c>
      <c r="AT208">
        <v>0</v>
      </c>
      <c r="AU208">
        <v>0</v>
      </c>
      <c r="AV208">
        <v>890480123</v>
      </c>
      <c r="AW208" t="s">
        <v>1920</v>
      </c>
      <c r="AX208">
        <v>5</v>
      </c>
      <c r="BC208">
        <v>2</v>
      </c>
      <c r="BD208">
        <v>7</v>
      </c>
      <c r="BE208">
        <v>2</v>
      </c>
    </row>
    <row r="209" spans="1:57" x14ac:dyDescent="0.25">
      <c r="A209" s="179">
        <f t="shared" si="3"/>
        <v>24526</v>
      </c>
      <c r="B209" t="s">
        <v>1923</v>
      </c>
      <c r="C209">
        <v>6873479</v>
      </c>
      <c r="D209">
        <v>144105</v>
      </c>
      <c r="E209">
        <v>4</v>
      </c>
      <c r="F209">
        <v>550019468</v>
      </c>
      <c r="G209" s="180">
        <v>43325</v>
      </c>
      <c r="H209" s="180">
        <v>45260</v>
      </c>
      <c r="I209">
        <v>0</v>
      </c>
      <c r="J209">
        <v>1</v>
      </c>
      <c r="K209">
        <v>4</v>
      </c>
      <c r="L209">
        <v>30</v>
      </c>
      <c r="M209">
        <v>2</v>
      </c>
      <c r="N209" s="170">
        <v>22490513</v>
      </c>
      <c r="O209" s="170">
        <v>24960000</v>
      </c>
      <c r="P209" s="178">
        <v>124073</v>
      </c>
      <c r="Q209" s="178">
        <v>4770</v>
      </c>
      <c r="R209" s="178">
        <v>114016</v>
      </c>
      <c r="S209">
        <v>0</v>
      </c>
      <c r="T209">
        <v>0</v>
      </c>
      <c r="U209">
        <v>0</v>
      </c>
      <c r="W209">
        <v>0</v>
      </c>
      <c r="X209">
        <v>0</v>
      </c>
      <c r="Y209">
        <v>0</v>
      </c>
      <c r="AB209" s="180">
        <v>44285</v>
      </c>
      <c r="AC209">
        <v>1</v>
      </c>
      <c r="AD209" t="s">
        <v>1922</v>
      </c>
      <c r="AE209">
        <v>1</v>
      </c>
      <c r="AF209">
        <v>30</v>
      </c>
      <c r="AG209">
        <v>0</v>
      </c>
      <c r="AN209">
        <v>1</v>
      </c>
      <c r="AO209">
        <v>1</v>
      </c>
      <c r="AR209" s="178">
        <v>89490</v>
      </c>
      <c r="AS209" t="s">
        <v>1921</v>
      </c>
      <c r="AT209">
        <v>0</v>
      </c>
      <c r="AU209">
        <v>0</v>
      </c>
      <c r="AV209">
        <v>890480123</v>
      </c>
      <c r="AW209" t="s">
        <v>1920</v>
      </c>
      <c r="AX209">
        <v>5</v>
      </c>
      <c r="BC209">
        <v>2</v>
      </c>
      <c r="BD209">
        <v>7</v>
      </c>
      <c r="BE209">
        <v>2</v>
      </c>
    </row>
    <row r="210" spans="1:57" x14ac:dyDescent="0.25">
      <c r="A210" s="179">
        <f t="shared" si="3"/>
        <v>2609</v>
      </c>
      <c r="B210" t="s">
        <v>1923</v>
      </c>
      <c r="C210">
        <v>6873479</v>
      </c>
      <c r="D210">
        <v>144105</v>
      </c>
      <c r="E210">
        <v>4</v>
      </c>
      <c r="F210">
        <v>550019473</v>
      </c>
      <c r="G210" s="180">
        <v>43326</v>
      </c>
      <c r="H210" s="180">
        <v>45260</v>
      </c>
      <c r="I210">
        <v>30</v>
      </c>
      <c r="J210">
        <v>1</v>
      </c>
      <c r="K210">
        <v>2</v>
      </c>
      <c r="L210">
        <v>30</v>
      </c>
      <c r="M210">
        <v>2</v>
      </c>
      <c r="N210" s="170">
        <v>22490513</v>
      </c>
      <c r="O210" s="170">
        <v>24960000</v>
      </c>
      <c r="P210" s="178">
        <v>12631</v>
      </c>
      <c r="Q210" s="178">
        <v>486</v>
      </c>
      <c r="R210" s="178">
        <v>12128</v>
      </c>
      <c r="S210">
        <v>479</v>
      </c>
      <c r="T210">
        <v>0</v>
      </c>
      <c r="U210">
        <v>0</v>
      </c>
      <c r="W210">
        <v>0</v>
      </c>
      <c r="X210">
        <v>0</v>
      </c>
      <c r="Y210">
        <v>0</v>
      </c>
      <c r="AB210" s="180">
        <v>44253</v>
      </c>
      <c r="AC210">
        <v>1</v>
      </c>
      <c r="AD210" t="s">
        <v>1922</v>
      </c>
      <c r="AE210">
        <v>1</v>
      </c>
      <c r="AF210">
        <v>30</v>
      </c>
      <c r="AG210">
        <v>511</v>
      </c>
      <c r="AN210">
        <v>1</v>
      </c>
      <c r="AO210">
        <v>1</v>
      </c>
      <c r="AR210" s="178">
        <v>9519</v>
      </c>
      <c r="AS210" t="s">
        <v>1921</v>
      </c>
      <c r="AT210">
        <v>0</v>
      </c>
      <c r="AU210">
        <v>0</v>
      </c>
      <c r="AV210">
        <v>890480123</v>
      </c>
      <c r="AW210" t="s">
        <v>1920</v>
      </c>
      <c r="AX210">
        <v>5</v>
      </c>
      <c r="BC210">
        <v>2</v>
      </c>
      <c r="BD210">
        <v>7</v>
      </c>
      <c r="BE210">
        <v>2</v>
      </c>
    </row>
    <row r="211" spans="1:57" x14ac:dyDescent="0.25">
      <c r="A211" s="179">
        <f t="shared" si="3"/>
        <v>21385</v>
      </c>
      <c r="B211" t="s">
        <v>1923</v>
      </c>
      <c r="C211">
        <v>6873479</v>
      </c>
      <c r="D211">
        <v>144105</v>
      </c>
      <c r="E211">
        <v>4</v>
      </c>
      <c r="F211">
        <v>550019485</v>
      </c>
      <c r="G211" s="180">
        <v>43327</v>
      </c>
      <c r="H211" s="180">
        <v>45260</v>
      </c>
      <c r="I211">
        <v>0</v>
      </c>
      <c r="J211">
        <v>1</v>
      </c>
      <c r="K211">
        <v>3</v>
      </c>
      <c r="L211">
        <v>30</v>
      </c>
      <c r="M211">
        <v>2</v>
      </c>
      <c r="N211" s="170">
        <v>22490513</v>
      </c>
      <c r="O211" s="170">
        <v>24960000</v>
      </c>
      <c r="P211" s="178">
        <v>105898</v>
      </c>
      <c r="Q211" s="178">
        <v>4071</v>
      </c>
      <c r="R211" s="178">
        <v>99414</v>
      </c>
      <c r="S211">
        <v>2108</v>
      </c>
      <c r="T211">
        <v>0</v>
      </c>
      <c r="U211">
        <v>0</v>
      </c>
      <c r="W211">
        <v>0</v>
      </c>
      <c r="X211">
        <v>0</v>
      </c>
      <c r="Y211">
        <v>0</v>
      </c>
      <c r="AB211" s="180">
        <v>44253</v>
      </c>
      <c r="AC211">
        <v>1</v>
      </c>
      <c r="AD211" t="s">
        <v>1922</v>
      </c>
      <c r="AE211">
        <v>1</v>
      </c>
      <c r="AF211">
        <v>30</v>
      </c>
      <c r="AG211">
        <v>0</v>
      </c>
      <c r="AN211">
        <v>1</v>
      </c>
      <c r="AO211">
        <v>1</v>
      </c>
      <c r="AR211" s="178">
        <v>78029</v>
      </c>
      <c r="AS211" t="s">
        <v>1921</v>
      </c>
      <c r="AT211">
        <v>0</v>
      </c>
      <c r="AU211">
        <v>0</v>
      </c>
      <c r="AV211">
        <v>890480123</v>
      </c>
      <c r="AW211" t="s">
        <v>1920</v>
      </c>
      <c r="AX211">
        <v>5</v>
      </c>
      <c r="BC211">
        <v>2</v>
      </c>
      <c r="BD211">
        <v>7</v>
      </c>
      <c r="BE211">
        <v>2</v>
      </c>
    </row>
    <row r="212" spans="1:57" x14ac:dyDescent="0.25">
      <c r="A212" s="179">
        <f t="shared" si="3"/>
        <v>18522</v>
      </c>
      <c r="B212" t="s">
        <v>1923</v>
      </c>
      <c r="C212">
        <v>6873479</v>
      </c>
      <c r="D212">
        <v>144105</v>
      </c>
      <c r="E212">
        <v>4</v>
      </c>
      <c r="F212">
        <v>550019497</v>
      </c>
      <c r="G212" s="180">
        <v>43329</v>
      </c>
      <c r="H212" s="180">
        <v>45260</v>
      </c>
      <c r="I212">
        <v>0</v>
      </c>
      <c r="J212">
        <v>1</v>
      </c>
      <c r="K212">
        <v>4</v>
      </c>
      <c r="L212">
        <v>30</v>
      </c>
      <c r="M212">
        <v>2</v>
      </c>
      <c r="N212" s="170">
        <v>22490513</v>
      </c>
      <c r="O212" s="170">
        <v>24960000</v>
      </c>
      <c r="P212" s="178">
        <v>93698</v>
      </c>
      <c r="Q212" s="178">
        <v>3602</v>
      </c>
      <c r="R212" s="178">
        <v>86103</v>
      </c>
      <c r="S212">
        <v>0</v>
      </c>
      <c r="T212">
        <v>0</v>
      </c>
      <c r="U212">
        <v>0</v>
      </c>
      <c r="W212">
        <v>0</v>
      </c>
      <c r="X212">
        <v>0</v>
      </c>
      <c r="Y212">
        <v>0</v>
      </c>
      <c r="AB212" s="180">
        <v>44285</v>
      </c>
      <c r="AC212">
        <v>1</v>
      </c>
      <c r="AD212" t="s">
        <v>1922</v>
      </c>
      <c r="AE212">
        <v>1</v>
      </c>
      <c r="AF212">
        <v>30</v>
      </c>
      <c r="AG212">
        <v>0</v>
      </c>
      <c r="AN212">
        <v>1</v>
      </c>
      <c r="AO212">
        <v>1</v>
      </c>
      <c r="AR212" s="178">
        <v>67581</v>
      </c>
      <c r="AS212" t="s">
        <v>1921</v>
      </c>
      <c r="AT212">
        <v>0</v>
      </c>
      <c r="AU212">
        <v>0</v>
      </c>
      <c r="AV212">
        <v>890480123</v>
      </c>
      <c r="AW212" t="s">
        <v>1920</v>
      </c>
      <c r="AX212">
        <v>5</v>
      </c>
      <c r="BC212">
        <v>2</v>
      </c>
      <c r="BD212">
        <v>7</v>
      </c>
      <c r="BE212">
        <v>2</v>
      </c>
    </row>
    <row r="213" spans="1:57" x14ac:dyDescent="0.25">
      <c r="A213" s="179">
        <f t="shared" si="3"/>
        <v>4270</v>
      </c>
      <c r="B213" t="s">
        <v>1923</v>
      </c>
      <c r="C213">
        <v>6873479</v>
      </c>
      <c r="D213">
        <v>144105</v>
      </c>
      <c r="E213">
        <v>4</v>
      </c>
      <c r="F213">
        <v>550019510</v>
      </c>
      <c r="G213" s="180">
        <v>43330</v>
      </c>
      <c r="H213" s="180">
        <v>45260</v>
      </c>
      <c r="I213">
        <v>30</v>
      </c>
      <c r="J213">
        <v>1</v>
      </c>
      <c r="K213">
        <v>2</v>
      </c>
      <c r="L213">
        <v>30</v>
      </c>
      <c r="M213">
        <v>2</v>
      </c>
      <c r="N213" s="170">
        <v>22490513</v>
      </c>
      <c r="O213" s="170">
        <v>24960000</v>
      </c>
      <c r="P213" s="178">
        <v>20674</v>
      </c>
      <c r="Q213" s="178">
        <v>795</v>
      </c>
      <c r="R213" s="178">
        <v>19851</v>
      </c>
      <c r="S213">
        <v>751</v>
      </c>
      <c r="T213">
        <v>0</v>
      </c>
      <c r="U213">
        <v>0</v>
      </c>
      <c r="W213">
        <v>0</v>
      </c>
      <c r="X213">
        <v>0</v>
      </c>
      <c r="Y213">
        <v>0</v>
      </c>
      <c r="AB213" s="180">
        <v>44253</v>
      </c>
      <c r="AC213">
        <v>1</v>
      </c>
      <c r="AD213" t="s">
        <v>1922</v>
      </c>
      <c r="AE213">
        <v>1</v>
      </c>
      <c r="AF213">
        <v>30</v>
      </c>
      <c r="AG213">
        <v>848</v>
      </c>
      <c r="AN213">
        <v>1</v>
      </c>
      <c r="AO213">
        <v>1</v>
      </c>
      <c r="AR213" s="178">
        <v>15581</v>
      </c>
      <c r="AS213" t="s">
        <v>1921</v>
      </c>
      <c r="AT213">
        <v>0</v>
      </c>
      <c r="AU213">
        <v>0</v>
      </c>
      <c r="AV213">
        <v>890480123</v>
      </c>
      <c r="AW213" t="s">
        <v>1920</v>
      </c>
      <c r="AX213">
        <v>5</v>
      </c>
      <c r="BC213">
        <v>2</v>
      </c>
      <c r="BD213">
        <v>7</v>
      </c>
      <c r="BE213">
        <v>2</v>
      </c>
    </row>
    <row r="214" spans="1:57" x14ac:dyDescent="0.25">
      <c r="A214" s="179">
        <f t="shared" si="3"/>
        <v>5058</v>
      </c>
      <c r="B214" t="s">
        <v>1923</v>
      </c>
      <c r="C214">
        <v>6873479</v>
      </c>
      <c r="D214">
        <v>144105</v>
      </c>
      <c r="E214">
        <v>4</v>
      </c>
      <c r="F214">
        <v>550019512</v>
      </c>
      <c r="G214" s="180">
        <v>43330</v>
      </c>
      <c r="H214" s="180">
        <v>45260</v>
      </c>
      <c r="I214">
        <v>30</v>
      </c>
      <c r="J214">
        <v>1</v>
      </c>
      <c r="K214">
        <v>2</v>
      </c>
      <c r="L214">
        <v>30</v>
      </c>
      <c r="M214">
        <v>2</v>
      </c>
      <c r="N214" s="170">
        <v>22490513</v>
      </c>
      <c r="O214" s="170">
        <v>24960000</v>
      </c>
      <c r="P214" s="178">
        <v>24487</v>
      </c>
      <c r="Q214" s="178">
        <v>941</v>
      </c>
      <c r="R214" s="178">
        <v>23514</v>
      </c>
      <c r="S214">
        <v>899</v>
      </c>
      <c r="T214">
        <v>0</v>
      </c>
      <c r="U214">
        <v>0</v>
      </c>
      <c r="W214">
        <v>0</v>
      </c>
      <c r="X214">
        <v>0</v>
      </c>
      <c r="Y214">
        <v>0</v>
      </c>
      <c r="AB214" s="180">
        <v>44253</v>
      </c>
      <c r="AC214">
        <v>1</v>
      </c>
      <c r="AD214" t="s">
        <v>1922</v>
      </c>
      <c r="AE214">
        <v>1</v>
      </c>
      <c r="AF214">
        <v>30</v>
      </c>
      <c r="AG214">
        <v>1021</v>
      </c>
      <c r="AN214">
        <v>1</v>
      </c>
      <c r="AO214">
        <v>1</v>
      </c>
      <c r="AR214" s="178">
        <v>18456</v>
      </c>
      <c r="AS214" t="s">
        <v>1921</v>
      </c>
      <c r="AT214">
        <v>0</v>
      </c>
      <c r="AU214">
        <v>0</v>
      </c>
      <c r="AV214">
        <v>890480123</v>
      </c>
      <c r="AW214" t="s">
        <v>1920</v>
      </c>
      <c r="AX214">
        <v>5</v>
      </c>
      <c r="BC214">
        <v>2</v>
      </c>
      <c r="BD214">
        <v>7</v>
      </c>
      <c r="BE214">
        <v>2</v>
      </c>
    </row>
    <row r="215" spans="1:57" x14ac:dyDescent="0.25">
      <c r="A215" s="179">
        <f t="shared" si="3"/>
        <v>6775</v>
      </c>
      <c r="B215" t="s">
        <v>1923</v>
      </c>
      <c r="C215">
        <v>6873479</v>
      </c>
      <c r="D215">
        <v>144105</v>
      </c>
      <c r="E215">
        <v>4</v>
      </c>
      <c r="F215">
        <v>550019514</v>
      </c>
      <c r="G215" s="180">
        <v>43330</v>
      </c>
      <c r="H215" s="180">
        <v>45260</v>
      </c>
      <c r="I215">
        <v>30</v>
      </c>
      <c r="J215">
        <v>1</v>
      </c>
      <c r="K215">
        <v>2</v>
      </c>
      <c r="L215">
        <v>30</v>
      </c>
      <c r="M215">
        <v>2</v>
      </c>
      <c r="N215" s="170">
        <v>22490513</v>
      </c>
      <c r="O215" s="170">
        <v>24960000</v>
      </c>
      <c r="P215" s="178">
        <v>32799</v>
      </c>
      <c r="Q215" s="178">
        <v>1261</v>
      </c>
      <c r="R215" s="178">
        <v>31495</v>
      </c>
      <c r="S215">
        <v>1199</v>
      </c>
      <c r="T215">
        <v>0</v>
      </c>
      <c r="U215">
        <v>0</v>
      </c>
      <c r="W215">
        <v>0</v>
      </c>
      <c r="X215">
        <v>0</v>
      </c>
      <c r="Y215">
        <v>0</v>
      </c>
      <c r="AB215" s="180">
        <v>44253</v>
      </c>
      <c r="AC215">
        <v>1</v>
      </c>
      <c r="AD215" t="s">
        <v>1922</v>
      </c>
      <c r="AE215">
        <v>1</v>
      </c>
      <c r="AF215">
        <v>30</v>
      </c>
      <c r="AG215">
        <v>1353</v>
      </c>
      <c r="AN215">
        <v>1</v>
      </c>
      <c r="AO215">
        <v>1</v>
      </c>
      <c r="AR215" s="178">
        <v>24720</v>
      </c>
      <c r="AS215" t="s">
        <v>1921</v>
      </c>
      <c r="AT215">
        <v>0</v>
      </c>
      <c r="AU215">
        <v>0</v>
      </c>
      <c r="AV215">
        <v>890480123</v>
      </c>
      <c r="AW215" t="s">
        <v>1920</v>
      </c>
      <c r="AX215">
        <v>5</v>
      </c>
      <c r="BC215">
        <v>2</v>
      </c>
      <c r="BD215">
        <v>7</v>
      </c>
      <c r="BE215">
        <v>2</v>
      </c>
    </row>
    <row r="216" spans="1:57" x14ac:dyDescent="0.25">
      <c r="A216" s="179">
        <f t="shared" si="3"/>
        <v>18522</v>
      </c>
      <c r="B216" t="s">
        <v>1923</v>
      </c>
      <c r="C216">
        <v>6873479</v>
      </c>
      <c r="D216">
        <v>144105</v>
      </c>
      <c r="E216">
        <v>4</v>
      </c>
      <c r="F216">
        <v>550019518</v>
      </c>
      <c r="G216" s="180">
        <v>43331</v>
      </c>
      <c r="H216" s="180">
        <v>45260</v>
      </c>
      <c r="I216">
        <v>0</v>
      </c>
      <c r="J216">
        <v>1</v>
      </c>
      <c r="K216">
        <v>4</v>
      </c>
      <c r="L216">
        <v>30</v>
      </c>
      <c r="M216">
        <v>2</v>
      </c>
      <c r="N216" s="170">
        <v>22490513</v>
      </c>
      <c r="O216" s="170">
        <v>24960000</v>
      </c>
      <c r="P216" s="178">
        <v>93698</v>
      </c>
      <c r="Q216" s="178">
        <v>3602</v>
      </c>
      <c r="R216" s="178">
        <v>86103</v>
      </c>
      <c r="S216">
        <v>0</v>
      </c>
      <c r="T216">
        <v>0</v>
      </c>
      <c r="U216">
        <v>0</v>
      </c>
      <c r="W216">
        <v>0</v>
      </c>
      <c r="X216">
        <v>0</v>
      </c>
      <c r="Y216">
        <v>0</v>
      </c>
      <c r="AB216" s="180">
        <v>44285</v>
      </c>
      <c r="AC216">
        <v>1</v>
      </c>
      <c r="AD216" t="s">
        <v>1922</v>
      </c>
      <c r="AE216">
        <v>1</v>
      </c>
      <c r="AF216">
        <v>30</v>
      </c>
      <c r="AG216">
        <v>0</v>
      </c>
      <c r="AN216">
        <v>1</v>
      </c>
      <c r="AO216">
        <v>1</v>
      </c>
      <c r="AR216" s="178">
        <v>67581</v>
      </c>
      <c r="AS216" t="s">
        <v>1921</v>
      </c>
      <c r="AT216">
        <v>0</v>
      </c>
      <c r="AU216">
        <v>0</v>
      </c>
      <c r="AV216">
        <v>890480123</v>
      </c>
      <c r="AW216" t="s">
        <v>1920</v>
      </c>
      <c r="AX216">
        <v>5</v>
      </c>
      <c r="BC216">
        <v>2</v>
      </c>
      <c r="BD216">
        <v>7</v>
      </c>
      <c r="BE216">
        <v>2</v>
      </c>
    </row>
    <row r="217" spans="1:57" x14ac:dyDescent="0.25">
      <c r="A217" s="179">
        <f t="shared" si="3"/>
        <v>18522</v>
      </c>
      <c r="B217" t="s">
        <v>1923</v>
      </c>
      <c r="C217">
        <v>6873479</v>
      </c>
      <c r="D217">
        <v>144105</v>
      </c>
      <c r="E217">
        <v>4</v>
      </c>
      <c r="F217">
        <v>550019602</v>
      </c>
      <c r="G217" s="180">
        <v>43342</v>
      </c>
      <c r="H217" s="180">
        <v>45260</v>
      </c>
      <c r="I217">
        <v>0</v>
      </c>
      <c r="J217">
        <v>1</v>
      </c>
      <c r="K217">
        <v>4</v>
      </c>
      <c r="L217">
        <v>30</v>
      </c>
      <c r="M217">
        <v>2</v>
      </c>
      <c r="N217" s="170">
        <v>22490513</v>
      </c>
      <c r="O217" s="170">
        <v>24960000</v>
      </c>
      <c r="P217" s="178">
        <v>93698</v>
      </c>
      <c r="Q217" s="178">
        <v>3602</v>
      </c>
      <c r="R217" s="178">
        <v>86103</v>
      </c>
      <c r="S217">
        <v>0</v>
      </c>
      <c r="T217">
        <v>0</v>
      </c>
      <c r="U217">
        <v>0</v>
      </c>
      <c r="W217">
        <v>0</v>
      </c>
      <c r="X217">
        <v>0</v>
      </c>
      <c r="Y217">
        <v>0</v>
      </c>
      <c r="AB217" s="180">
        <v>44285</v>
      </c>
      <c r="AC217">
        <v>1</v>
      </c>
      <c r="AD217" t="s">
        <v>1922</v>
      </c>
      <c r="AE217">
        <v>1</v>
      </c>
      <c r="AF217">
        <v>30</v>
      </c>
      <c r="AG217">
        <v>0</v>
      </c>
      <c r="AN217">
        <v>1</v>
      </c>
      <c r="AO217">
        <v>1</v>
      </c>
      <c r="AR217" s="178">
        <v>67581</v>
      </c>
      <c r="AS217" t="s">
        <v>1921</v>
      </c>
      <c r="AT217">
        <v>0</v>
      </c>
      <c r="AU217">
        <v>0</v>
      </c>
      <c r="AV217">
        <v>890480123</v>
      </c>
      <c r="AW217" t="s">
        <v>1920</v>
      </c>
      <c r="AX217">
        <v>5</v>
      </c>
      <c r="BC217">
        <v>2</v>
      </c>
      <c r="BD217">
        <v>7</v>
      </c>
      <c r="BE217">
        <v>2</v>
      </c>
    </row>
    <row r="218" spans="1:57" x14ac:dyDescent="0.25">
      <c r="A218" s="179">
        <f t="shared" si="3"/>
        <v>2084</v>
      </c>
      <c r="B218" t="s">
        <v>1923</v>
      </c>
      <c r="C218">
        <v>6873479</v>
      </c>
      <c r="D218">
        <v>144105</v>
      </c>
      <c r="E218">
        <v>4</v>
      </c>
      <c r="F218">
        <v>550019669</v>
      </c>
      <c r="G218" s="180">
        <v>43350</v>
      </c>
      <c r="H218" s="180">
        <v>45260</v>
      </c>
      <c r="I218">
        <v>30</v>
      </c>
      <c r="J218">
        <v>1</v>
      </c>
      <c r="K218">
        <v>2</v>
      </c>
      <c r="L218">
        <v>30</v>
      </c>
      <c r="M218">
        <v>2</v>
      </c>
      <c r="N218" s="170">
        <v>22490513</v>
      </c>
      <c r="O218" s="170">
        <v>24960000</v>
      </c>
      <c r="P218" s="178">
        <v>10092</v>
      </c>
      <c r="Q218" s="178">
        <v>388</v>
      </c>
      <c r="R218" s="178">
        <v>9690</v>
      </c>
      <c r="S218">
        <v>360</v>
      </c>
      <c r="T218">
        <v>0</v>
      </c>
      <c r="U218">
        <v>0</v>
      </c>
      <c r="W218">
        <v>0</v>
      </c>
      <c r="X218">
        <v>0</v>
      </c>
      <c r="Y218">
        <v>0</v>
      </c>
      <c r="AB218" s="180">
        <v>44253</v>
      </c>
      <c r="AC218">
        <v>1</v>
      </c>
      <c r="AD218" t="s">
        <v>1922</v>
      </c>
      <c r="AE218">
        <v>1</v>
      </c>
      <c r="AF218">
        <v>30</v>
      </c>
      <c r="AG218">
        <v>416</v>
      </c>
      <c r="AN218">
        <v>1</v>
      </c>
      <c r="AO218">
        <v>1</v>
      </c>
      <c r="AR218" s="178">
        <v>7606</v>
      </c>
      <c r="AS218" t="s">
        <v>1921</v>
      </c>
      <c r="AT218">
        <v>0</v>
      </c>
      <c r="AU218">
        <v>0</v>
      </c>
      <c r="AV218">
        <v>890480123</v>
      </c>
      <c r="AW218" t="s">
        <v>1920</v>
      </c>
      <c r="AX218">
        <v>5</v>
      </c>
      <c r="BC218">
        <v>2</v>
      </c>
      <c r="BD218">
        <v>7</v>
      </c>
      <c r="BE218">
        <v>2</v>
      </c>
    </row>
    <row r="219" spans="1:57" x14ac:dyDescent="0.25">
      <c r="A219" s="179">
        <f t="shared" si="3"/>
        <v>7400</v>
      </c>
      <c r="B219" t="s">
        <v>1923</v>
      </c>
      <c r="C219">
        <v>6873479</v>
      </c>
      <c r="D219">
        <v>144105</v>
      </c>
      <c r="E219">
        <v>4</v>
      </c>
      <c r="F219">
        <v>550019671</v>
      </c>
      <c r="G219" s="180">
        <v>43351</v>
      </c>
      <c r="H219" s="180">
        <v>45260</v>
      </c>
      <c r="I219">
        <v>30</v>
      </c>
      <c r="J219">
        <v>1</v>
      </c>
      <c r="K219">
        <v>2</v>
      </c>
      <c r="L219">
        <v>30</v>
      </c>
      <c r="M219">
        <v>2</v>
      </c>
      <c r="N219" s="170">
        <v>22490513</v>
      </c>
      <c r="O219" s="170">
        <v>24960000</v>
      </c>
      <c r="P219" s="178">
        <v>35824</v>
      </c>
      <c r="Q219" s="178">
        <v>1377</v>
      </c>
      <c r="R219" s="178">
        <v>34399</v>
      </c>
      <c r="S219">
        <v>1291</v>
      </c>
      <c r="T219">
        <v>0</v>
      </c>
      <c r="U219">
        <v>0</v>
      </c>
      <c r="W219">
        <v>0</v>
      </c>
      <c r="X219">
        <v>0</v>
      </c>
      <c r="Y219">
        <v>0</v>
      </c>
      <c r="AB219" s="180">
        <v>44253</v>
      </c>
      <c r="AC219">
        <v>1</v>
      </c>
      <c r="AD219" t="s">
        <v>1922</v>
      </c>
      <c r="AE219">
        <v>1</v>
      </c>
      <c r="AF219">
        <v>30</v>
      </c>
      <c r="AG219">
        <v>1484</v>
      </c>
      <c r="AN219">
        <v>1</v>
      </c>
      <c r="AO219">
        <v>1</v>
      </c>
      <c r="AR219" s="178">
        <v>26999</v>
      </c>
      <c r="AS219" t="s">
        <v>1921</v>
      </c>
      <c r="AT219">
        <v>0</v>
      </c>
      <c r="AU219">
        <v>0</v>
      </c>
      <c r="AV219">
        <v>890480123</v>
      </c>
      <c r="AW219" t="s">
        <v>1920</v>
      </c>
      <c r="AX219">
        <v>5</v>
      </c>
      <c r="BC219">
        <v>2</v>
      </c>
      <c r="BD219">
        <v>7</v>
      </c>
      <c r="BE219">
        <v>2</v>
      </c>
    </row>
    <row r="220" spans="1:57" x14ac:dyDescent="0.25">
      <c r="A220" s="179">
        <f t="shared" si="3"/>
        <v>2392</v>
      </c>
      <c r="B220" t="s">
        <v>1923</v>
      </c>
      <c r="C220">
        <v>6873479</v>
      </c>
      <c r="D220">
        <v>144105</v>
      </c>
      <c r="E220">
        <v>4</v>
      </c>
      <c r="F220">
        <v>550019695</v>
      </c>
      <c r="G220" s="180">
        <v>43353</v>
      </c>
      <c r="H220" s="180">
        <v>45260</v>
      </c>
      <c r="I220">
        <v>30</v>
      </c>
      <c r="J220">
        <v>1</v>
      </c>
      <c r="K220">
        <v>2</v>
      </c>
      <c r="L220">
        <v>30</v>
      </c>
      <c r="M220">
        <v>2</v>
      </c>
      <c r="N220" s="170">
        <v>22490513</v>
      </c>
      <c r="O220" s="170">
        <v>24960000</v>
      </c>
      <c r="P220" s="178">
        <v>11579</v>
      </c>
      <c r="Q220" s="178">
        <v>445</v>
      </c>
      <c r="R220" s="178">
        <v>11119</v>
      </c>
      <c r="S220">
        <v>420</v>
      </c>
      <c r="T220">
        <v>0</v>
      </c>
      <c r="U220">
        <v>0</v>
      </c>
      <c r="W220">
        <v>0</v>
      </c>
      <c r="X220">
        <v>0</v>
      </c>
      <c r="Y220">
        <v>0</v>
      </c>
      <c r="AB220" s="180">
        <v>44253</v>
      </c>
      <c r="AC220">
        <v>1</v>
      </c>
      <c r="AD220" t="s">
        <v>1922</v>
      </c>
      <c r="AE220">
        <v>1</v>
      </c>
      <c r="AF220">
        <v>30</v>
      </c>
      <c r="AG220">
        <v>482</v>
      </c>
      <c r="AN220">
        <v>1</v>
      </c>
      <c r="AO220">
        <v>1</v>
      </c>
      <c r="AR220" s="178">
        <v>8727</v>
      </c>
      <c r="AS220" t="s">
        <v>1921</v>
      </c>
      <c r="AT220">
        <v>0</v>
      </c>
      <c r="AU220">
        <v>0</v>
      </c>
      <c r="AV220">
        <v>890480123</v>
      </c>
      <c r="AW220" t="s">
        <v>1920</v>
      </c>
      <c r="AX220">
        <v>5</v>
      </c>
      <c r="BC220">
        <v>2</v>
      </c>
      <c r="BD220">
        <v>7</v>
      </c>
      <c r="BE220">
        <v>2</v>
      </c>
    </row>
    <row r="221" spans="1:57" x14ac:dyDescent="0.25">
      <c r="A221" s="179">
        <f t="shared" si="3"/>
        <v>7363</v>
      </c>
      <c r="B221" t="s">
        <v>1923</v>
      </c>
      <c r="C221">
        <v>6873479</v>
      </c>
      <c r="D221">
        <v>144105</v>
      </c>
      <c r="E221">
        <v>4</v>
      </c>
      <c r="F221">
        <v>550019740</v>
      </c>
      <c r="G221" s="180">
        <v>43363</v>
      </c>
      <c r="H221" s="180">
        <v>45260</v>
      </c>
      <c r="I221">
        <v>30</v>
      </c>
      <c r="J221">
        <v>1</v>
      </c>
      <c r="K221">
        <v>2</v>
      </c>
      <c r="L221">
        <v>30</v>
      </c>
      <c r="M221">
        <v>2</v>
      </c>
      <c r="N221" s="170">
        <v>22490513</v>
      </c>
      <c r="O221" s="170">
        <v>24960000</v>
      </c>
      <c r="P221" s="178">
        <v>35650</v>
      </c>
      <c r="Q221" s="178">
        <v>1371</v>
      </c>
      <c r="R221" s="178">
        <v>34231</v>
      </c>
      <c r="S221">
        <v>1291</v>
      </c>
      <c r="T221">
        <v>0</v>
      </c>
      <c r="U221">
        <v>0</v>
      </c>
      <c r="W221">
        <v>0</v>
      </c>
      <c r="X221">
        <v>0</v>
      </c>
      <c r="Y221">
        <v>0</v>
      </c>
      <c r="AB221" s="180">
        <v>44253</v>
      </c>
      <c r="AC221">
        <v>1</v>
      </c>
      <c r="AD221" t="s">
        <v>1922</v>
      </c>
      <c r="AE221">
        <v>1</v>
      </c>
      <c r="AF221">
        <v>30</v>
      </c>
      <c r="AG221">
        <v>1460</v>
      </c>
      <c r="AN221">
        <v>1</v>
      </c>
      <c r="AO221">
        <v>1</v>
      </c>
      <c r="AR221" s="178">
        <v>26868</v>
      </c>
      <c r="AS221" t="s">
        <v>1921</v>
      </c>
      <c r="AT221">
        <v>0</v>
      </c>
      <c r="AU221">
        <v>0</v>
      </c>
      <c r="AV221">
        <v>890480123</v>
      </c>
      <c r="AW221" t="s">
        <v>1920</v>
      </c>
      <c r="AX221">
        <v>5</v>
      </c>
      <c r="BC221">
        <v>2</v>
      </c>
      <c r="BD221">
        <v>7</v>
      </c>
      <c r="BE221">
        <v>2</v>
      </c>
    </row>
    <row r="222" spans="1:57" x14ac:dyDescent="0.25">
      <c r="A222" s="179">
        <f t="shared" si="3"/>
        <v>2290</v>
      </c>
      <c r="B222" t="s">
        <v>1923</v>
      </c>
      <c r="C222">
        <v>6873479</v>
      </c>
      <c r="D222">
        <v>144105</v>
      </c>
      <c r="E222">
        <v>4</v>
      </c>
      <c r="F222">
        <v>550019741</v>
      </c>
      <c r="G222" s="180">
        <v>43363</v>
      </c>
      <c r="H222" s="180">
        <v>45260</v>
      </c>
      <c r="I222">
        <v>30</v>
      </c>
      <c r="J222">
        <v>1</v>
      </c>
      <c r="K222">
        <v>2</v>
      </c>
      <c r="L222">
        <v>30</v>
      </c>
      <c r="M222">
        <v>2</v>
      </c>
      <c r="N222" s="170">
        <v>22490513</v>
      </c>
      <c r="O222" s="170">
        <v>24960000</v>
      </c>
      <c r="P222" s="178">
        <v>11087</v>
      </c>
      <c r="Q222" s="178">
        <v>426</v>
      </c>
      <c r="R222" s="178">
        <v>10647</v>
      </c>
      <c r="S222">
        <v>419</v>
      </c>
      <c r="T222">
        <v>0</v>
      </c>
      <c r="U222">
        <v>0</v>
      </c>
      <c r="W222">
        <v>0</v>
      </c>
      <c r="X222">
        <v>0</v>
      </c>
      <c r="Y222">
        <v>0</v>
      </c>
      <c r="AB222" s="180">
        <v>44253</v>
      </c>
      <c r="AC222">
        <v>1</v>
      </c>
      <c r="AD222" t="s">
        <v>1922</v>
      </c>
      <c r="AE222">
        <v>1</v>
      </c>
      <c r="AF222">
        <v>30</v>
      </c>
      <c r="AG222">
        <v>464</v>
      </c>
      <c r="AN222">
        <v>1</v>
      </c>
      <c r="AO222">
        <v>1</v>
      </c>
      <c r="AR222" s="178">
        <v>8357</v>
      </c>
      <c r="AS222" t="s">
        <v>1921</v>
      </c>
      <c r="AT222">
        <v>0</v>
      </c>
      <c r="AU222">
        <v>0</v>
      </c>
      <c r="AV222">
        <v>890480123</v>
      </c>
      <c r="AW222" t="s">
        <v>1920</v>
      </c>
      <c r="AX222">
        <v>5</v>
      </c>
      <c r="BC222">
        <v>2</v>
      </c>
      <c r="BD222">
        <v>7</v>
      </c>
      <c r="BE222">
        <v>2</v>
      </c>
    </row>
    <row r="223" spans="1:57" x14ac:dyDescent="0.25">
      <c r="A223" s="179">
        <f t="shared" si="3"/>
        <v>7363</v>
      </c>
      <c r="B223" t="s">
        <v>1923</v>
      </c>
      <c r="C223">
        <v>6873479</v>
      </c>
      <c r="D223">
        <v>144105</v>
      </c>
      <c r="E223">
        <v>4</v>
      </c>
      <c r="F223">
        <v>550019873</v>
      </c>
      <c r="G223" s="180">
        <v>43383</v>
      </c>
      <c r="H223" s="180">
        <v>45260</v>
      </c>
      <c r="I223">
        <v>30</v>
      </c>
      <c r="J223">
        <v>1</v>
      </c>
      <c r="K223">
        <v>2</v>
      </c>
      <c r="L223">
        <v>30</v>
      </c>
      <c r="M223">
        <v>2</v>
      </c>
      <c r="N223" s="170">
        <v>22490513</v>
      </c>
      <c r="O223" s="170">
        <v>24960000</v>
      </c>
      <c r="P223" s="178">
        <v>35650</v>
      </c>
      <c r="Q223" s="178">
        <v>1371</v>
      </c>
      <c r="R223" s="178">
        <v>34231</v>
      </c>
      <c r="S223">
        <v>1291</v>
      </c>
      <c r="T223">
        <v>0</v>
      </c>
      <c r="U223">
        <v>0</v>
      </c>
      <c r="W223">
        <v>0</v>
      </c>
      <c r="X223">
        <v>0</v>
      </c>
      <c r="Y223">
        <v>0</v>
      </c>
      <c r="AB223" s="180">
        <v>44253</v>
      </c>
      <c r="AC223">
        <v>1</v>
      </c>
      <c r="AD223" t="s">
        <v>1922</v>
      </c>
      <c r="AE223">
        <v>1</v>
      </c>
      <c r="AF223">
        <v>30</v>
      </c>
      <c r="AG223">
        <v>1460</v>
      </c>
      <c r="AN223">
        <v>1</v>
      </c>
      <c r="AO223">
        <v>1</v>
      </c>
      <c r="AR223" s="178">
        <v>26868</v>
      </c>
      <c r="AS223" t="s">
        <v>1921</v>
      </c>
      <c r="AT223">
        <v>0</v>
      </c>
      <c r="AU223">
        <v>0</v>
      </c>
      <c r="AV223">
        <v>890480123</v>
      </c>
      <c r="AW223" t="s">
        <v>1920</v>
      </c>
      <c r="AX223">
        <v>5</v>
      </c>
      <c r="BC223">
        <v>2</v>
      </c>
      <c r="BD223">
        <v>7</v>
      </c>
      <c r="BE223">
        <v>2</v>
      </c>
    </row>
    <row r="224" spans="1:57" x14ac:dyDescent="0.25">
      <c r="A224" s="179">
        <f t="shared" si="3"/>
        <v>1470</v>
      </c>
      <c r="B224" t="s">
        <v>1923</v>
      </c>
      <c r="C224">
        <v>6873479</v>
      </c>
      <c r="D224">
        <v>144105</v>
      </c>
      <c r="E224">
        <v>4</v>
      </c>
      <c r="F224">
        <v>550019894</v>
      </c>
      <c r="G224" s="180">
        <v>43386</v>
      </c>
      <c r="H224" s="180">
        <v>45260</v>
      </c>
      <c r="I224">
        <v>30</v>
      </c>
      <c r="J224">
        <v>1</v>
      </c>
      <c r="K224">
        <v>2</v>
      </c>
      <c r="L224">
        <v>30</v>
      </c>
      <c r="M224">
        <v>2</v>
      </c>
      <c r="N224" s="170">
        <v>22490513</v>
      </c>
      <c r="O224" s="170">
        <v>24960000</v>
      </c>
      <c r="P224" s="178">
        <v>7116</v>
      </c>
      <c r="Q224" s="178">
        <v>274</v>
      </c>
      <c r="R224" s="178">
        <v>6832</v>
      </c>
      <c r="S224">
        <v>241</v>
      </c>
      <c r="T224">
        <v>0</v>
      </c>
      <c r="U224">
        <v>0</v>
      </c>
      <c r="W224">
        <v>0</v>
      </c>
      <c r="X224">
        <v>0</v>
      </c>
      <c r="Y224">
        <v>0</v>
      </c>
      <c r="AB224" s="180">
        <v>44253</v>
      </c>
      <c r="AC224">
        <v>1</v>
      </c>
      <c r="AD224" t="s">
        <v>1922</v>
      </c>
      <c r="AE224">
        <v>1</v>
      </c>
      <c r="AF224">
        <v>30</v>
      </c>
      <c r="AG224">
        <v>283</v>
      </c>
      <c r="AN224">
        <v>1</v>
      </c>
      <c r="AO224">
        <v>1</v>
      </c>
      <c r="AR224" s="178">
        <v>5362</v>
      </c>
      <c r="AS224" t="s">
        <v>1921</v>
      </c>
      <c r="AT224">
        <v>0</v>
      </c>
      <c r="AU224">
        <v>0</v>
      </c>
      <c r="AV224">
        <v>890480123</v>
      </c>
      <c r="AW224" t="s">
        <v>1920</v>
      </c>
      <c r="AX224">
        <v>5</v>
      </c>
      <c r="BC224">
        <v>2</v>
      </c>
      <c r="BD224">
        <v>7</v>
      </c>
      <c r="BE224">
        <v>2</v>
      </c>
    </row>
    <row r="225" spans="1:57" x14ac:dyDescent="0.25">
      <c r="A225" s="179">
        <f t="shared" si="3"/>
        <v>2938</v>
      </c>
      <c r="B225" t="s">
        <v>1923</v>
      </c>
      <c r="C225">
        <v>6873479</v>
      </c>
      <c r="D225">
        <v>144105</v>
      </c>
      <c r="E225">
        <v>4</v>
      </c>
      <c r="F225">
        <v>550019895</v>
      </c>
      <c r="G225" s="180">
        <v>43386</v>
      </c>
      <c r="H225" s="180">
        <v>45260</v>
      </c>
      <c r="I225">
        <v>30</v>
      </c>
      <c r="J225">
        <v>1</v>
      </c>
      <c r="K225">
        <v>2</v>
      </c>
      <c r="L225">
        <v>30</v>
      </c>
      <c r="M225">
        <v>2</v>
      </c>
      <c r="N225" s="170">
        <v>22490513</v>
      </c>
      <c r="O225" s="170">
        <v>24960000</v>
      </c>
      <c r="P225" s="178">
        <v>14225</v>
      </c>
      <c r="Q225" s="178">
        <v>547</v>
      </c>
      <c r="R225" s="178">
        <v>13659</v>
      </c>
      <c r="S225">
        <v>539</v>
      </c>
      <c r="T225">
        <v>0</v>
      </c>
      <c r="U225">
        <v>0</v>
      </c>
      <c r="W225">
        <v>0</v>
      </c>
      <c r="X225">
        <v>0</v>
      </c>
      <c r="Y225">
        <v>0</v>
      </c>
      <c r="AB225" s="180">
        <v>44253</v>
      </c>
      <c r="AC225">
        <v>1</v>
      </c>
      <c r="AD225" t="s">
        <v>1922</v>
      </c>
      <c r="AE225">
        <v>1</v>
      </c>
      <c r="AF225">
        <v>30</v>
      </c>
      <c r="AG225">
        <v>584</v>
      </c>
      <c r="AN225">
        <v>1</v>
      </c>
      <c r="AO225">
        <v>1</v>
      </c>
      <c r="AR225" s="178">
        <v>10721</v>
      </c>
      <c r="AS225" t="s">
        <v>1921</v>
      </c>
      <c r="AT225">
        <v>0</v>
      </c>
      <c r="AU225">
        <v>0</v>
      </c>
      <c r="AV225">
        <v>890480123</v>
      </c>
      <c r="AW225" t="s">
        <v>1920</v>
      </c>
      <c r="AX225">
        <v>5</v>
      </c>
      <c r="BC225">
        <v>2</v>
      </c>
      <c r="BD225">
        <v>7</v>
      </c>
      <c r="BE225">
        <v>2</v>
      </c>
    </row>
    <row r="226" spans="1:57" x14ac:dyDescent="0.25">
      <c r="A226" s="179">
        <f t="shared" si="3"/>
        <v>7997</v>
      </c>
      <c r="B226" t="s">
        <v>1923</v>
      </c>
      <c r="C226">
        <v>6873479</v>
      </c>
      <c r="D226">
        <v>144105</v>
      </c>
      <c r="E226">
        <v>4</v>
      </c>
      <c r="F226">
        <v>550020096</v>
      </c>
      <c r="G226" s="180">
        <v>43422</v>
      </c>
      <c r="H226" s="180">
        <v>45260</v>
      </c>
      <c r="I226">
        <v>30</v>
      </c>
      <c r="J226">
        <v>1</v>
      </c>
      <c r="K226">
        <v>2</v>
      </c>
      <c r="L226">
        <v>30</v>
      </c>
      <c r="M226">
        <v>2</v>
      </c>
      <c r="N226" s="170">
        <v>22490513</v>
      </c>
      <c r="O226" s="170">
        <v>24960000</v>
      </c>
      <c r="P226" s="178">
        <v>38718</v>
      </c>
      <c r="Q226" s="178">
        <v>1489</v>
      </c>
      <c r="R226" s="178">
        <v>37177</v>
      </c>
      <c r="S226">
        <v>1411</v>
      </c>
      <c r="T226">
        <v>0</v>
      </c>
      <c r="U226">
        <v>0</v>
      </c>
      <c r="W226">
        <v>0</v>
      </c>
      <c r="X226">
        <v>0</v>
      </c>
      <c r="Y226">
        <v>0</v>
      </c>
      <c r="AB226" s="180">
        <v>44253</v>
      </c>
      <c r="AC226">
        <v>1</v>
      </c>
      <c r="AD226" t="s">
        <v>1922</v>
      </c>
      <c r="AE226">
        <v>1</v>
      </c>
      <c r="AF226">
        <v>30</v>
      </c>
      <c r="AG226">
        <v>1585</v>
      </c>
      <c r="AN226">
        <v>1</v>
      </c>
      <c r="AO226">
        <v>1</v>
      </c>
      <c r="AR226" s="178">
        <v>29180</v>
      </c>
      <c r="AS226" t="s">
        <v>1921</v>
      </c>
      <c r="AT226">
        <v>0</v>
      </c>
      <c r="AU226">
        <v>0</v>
      </c>
      <c r="AV226">
        <v>890480123</v>
      </c>
      <c r="AW226" t="s">
        <v>1920</v>
      </c>
      <c r="AX226">
        <v>5</v>
      </c>
      <c r="BC226">
        <v>2</v>
      </c>
      <c r="BD226">
        <v>7</v>
      </c>
      <c r="BE226">
        <v>2</v>
      </c>
    </row>
    <row r="227" spans="1:57" x14ac:dyDescent="0.25">
      <c r="A227" s="179">
        <f t="shared" si="3"/>
        <v>1908</v>
      </c>
      <c r="B227" t="s">
        <v>1923</v>
      </c>
      <c r="C227">
        <v>6873479</v>
      </c>
      <c r="D227">
        <v>144105</v>
      </c>
      <c r="E227">
        <v>4</v>
      </c>
      <c r="F227">
        <v>550020125</v>
      </c>
      <c r="G227" s="180">
        <v>43424</v>
      </c>
      <c r="H227" s="180">
        <v>45260</v>
      </c>
      <c r="I227">
        <v>30</v>
      </c>
      <c r="J227">
        <v>1</v>
      </c>
      <c r="K227">
        <v>2</v>
      </c>
      <c r="L227">
        <v>30</v>
      </c>
      <c r="M227">
        <v>2</v>
      </c>
      <c r="N227" s="170">
        <v>22490513</v>
      </c>
      <c r="O227" s="170">
        <v>24960000</v>
      </c>
      <c r="P227" s="178">
        <v>9238</v>
      </c>
      <c r="Q227" s="178">
        <v>355</v>
      </c>
      <c r="R227" s="178">
        <v>8871</v>
      </c>
      <c r="S227">
        <v>359</v>
      </c>
      <c r="T227">
        <v>0</v>
      </c>
      <c r="U227">
        <v>0</v>
      </c>
      <c r="W227">
        <v>0</v>
      </c>
      <c r="X227">
        <v>0</v>
      </c>
      <c r="Y227">
        <v>0</v>
      </c>
      <c r="AB227" s="180">
        <v>44253</v>
      </c>
      <c r="AC227">
        <v>1</v>
      </c>
      <c r="AD227" t="s">
        <v>1922</v>
      </c>
      <c r="AE227">
        <v>1</v>
      </c>
      <c r="AF227">
        <v>30</v>
      </c>
      <c r="AG227">
        <v>385</v>
      </c>
      <c r="AN227">
        <v>1</v>
      </c>
      <c r="AO227">
        <v>1</v>
      </c>
      <c r="AR227" s="178">
        <v>6963</v>
      </c>
      <c r="AS227" t="s">
        <v>1921</v>
      </c>
      <c r="AT227">
        <v>0</v>
      </c>
      <c r="AU227">
        <v>0</v>
      </c>
      <c r="AV227">
        <v>890480123</v>
      </c>
      <c r="AW227" t="s">
        <v>1920</v>
      </c>
      <c r="AX227">
        <v>5</v>
      </c>
      <c r="BC227">
        <v>2</v>
      </c>
      <c r="BD227">
        <v>7</v>
      </c>
      <c r="BE227">
        <v>2</v>
      </c>
    </row>
    <row r="228" spans="1:57" x14ac:dyDescent="0.25">
      <c r="A228" s="179">
        <f t="shared" si="3"/>
        <v>7952</v>
      </c>
      <c r="B228" t="s">
        <v>1923</v>
      </c>
      <c r="C228">
        <v>6873479</v>
      </c>
      <c r="D228">
        <v>144105</v>
      </c>
      <c r="E228">
        <v>4</v>
      </c>
      <c r="F228">
        <v>550020642</v>
      </c>
      <c r="G228" s="180">
        <v>43508</v>
      </c>
      <c r="H228" s="180">
        <v>45260</v>
      </c>
      <c r="I228">
        <v>30</v>
      </c>
      <c r="J228">
        <v>1</v>
      </c>
      <c r="K228">
        <v>2</v>
      </c>
      <c r="L228">
        <v>30</v>
      </c>
      <c r="M228">
        <v>2</v>
      </c>
      <c r="N228" s="170">
        <v>22490513</v>
      </c>
      <c r="O228" s="170">
        <v>24960000</v>
      </c>
      <c r="P228" s="178">
        <v>38500</v>
      </c>
      <c r="Q228" s="178">
        <v>1480</v>
      </c>
      <c r="R228" s="178">
        <v>36969</v>
      </c>
      <c r="S228">
        <v>1410</v>
      </c>
      <c r="T228">
        <v>0</v>
      </c>
      <c r="U228">
        <v>0</v>
      </c>
      <c r="W228">
        <v>0</v>
      </c>
      <c r="X228">
        <v>0</v>
      </c>
      <c r="Y228">
        <v>0</v>
      </c>
      <c r="AB228" s="180">
        <v>44253</v>
      </c>
      <c r="AC228">
        <v>1</v>
      </c>
      <c r="AD228" t="s">
        <v>1922</v>
      </c>
      <c r="AE228">
        <v>1</v>
      </c>
      <c r="AF228">
        <v>30</v>
      </c>
      <c r="AG228">
        <v>1592</v>
      </c>
      <c r="AN228">
        <v>1</v>
      </c>
      <c r="AO228">
        <v>1</v>
      </c>
      <c r="AR228" s="178">
        <v>29017</v>
      </c>
      <c r="AS228" t="s">
        <v>1921</v>
      </c>
      <c r="AT228">
        <v>0</v>
      </c>
      <c r="AU228">
        <v>0</v>
      </c>
      <c r="AV228">
        <v>890480123</v>
      </c>
      <c r="AW228" t="s">
        <v>1920</v>
      </c>
      <c r="AX228">
        <v>5</v>
      </c>
      <c r="BC228">
        <v>2</v>
      </c>
      <c r="BD228">
        <v>7</v>
      </c>
      <c r="BE228">
        <v>2</v>
      </c>
    </row>
    <row r="229" spans="1:57" x14ac:dyDescent="0.25">
      <c r="A229" s="179">
        <f t="shared" si="3"/>
        <v>18025</v>
      </c>
      <c r="B229" t="s">
        <v>1923</v>
      </c>
      <c r="C229">
        <v>6873479</v>
      </c>
      <c r="D229">
        <v>144105</v>
      </c>
      <c r="E229">
        <v>4</v>
      </c>
      <c r="F229">
        <v>550020667</v>
      </c>
      <c r="G229" s="180">
        <v>43510</v>
      </c>
      <c r="H229" s="180">
        <v>45260</v>
      </c>
      <c r="I229">
        <v>0</v>
      </c>
      <c r="J229">
        <v>1</v>
      </c>
      <c r="K229">
        <v>4</v>
      </c>
      <c r="L229">
        <v>30</v>
      </c>
      <c r="M229">
        <v>2</v>
      </c>
      <c r="N229" s="170">
        <v>22490513</v>
      </c>
      <c r="O229" s="170">
        <v>24960000</v>
      </c>
      <c r="P229" s="178">
        <v>91187</v>
      </c>
      <c r="Q229" s="178">
        <v>3506</v>
      </c>
      <c r="R229" s="178">
        <v>83794</v>
      </c>
      <c r="S229">
        <v>0</v>
      </c>
      <c r="T229">
        <v>0</v>
      </c>
      <c r="U229">
        <v>0</v>
      </c>
      <c r="W229">
        <v>0</v>
      </c>
      <c r="X229">
        <v>0</v>
      </c>
      <c r="Y229">
        <v>0</v>
      </c>
      <c r="AB229" s="180">
        <v>44285</v>
      </c>
      <c r="AC229">
        <v>1</v>
      </c>
      <c r="AD229" t="s">
        <v>1922</v>
      </c>
      <c r="AE229">
        <v>1</v>
      </c>
      <c r="AF229">
        <v>30</v>
      </c>
      <c r="AG229">
        <v>0</v>
      </c>
      <c r="AN229">
        <v>1</v>
      </c>
      <c r="AO229">
        <v>1</v>
      </c>
      <c r="AR229" s="178">
        <v>65769</v>
      </c>
      <c r="AS229" t="s">
        <v>1921</v>
      </c>
      <c r="AT229">
        <v>0</v>
      </c>
      <c r="AU229">
        <v>0</v>
      </c>
      <c r="AV229">
        <v>890480123</v>
      </c>
      <c r="AW229" t="s">
        <v>1920</v>
      </c>
      <c r="AX229">
        <v>5</v>
      </c>
      <c r="BC229">
        <v>2</v>
      </c>
      <c r="BD229">
        <v>7</v>
      </c>
      <c r="BE229">
        <v>2</v>
      </c>
    </row>
    <row r="230" spans="1:57" x14ac:dyDescent="0.25">
      <c r="A230" s="179">
        <f t="shared" si="3"/>
        <v>7538</v>
      </c>
      <c r="B230" t="s">
        <v>1923</v>
      </c>
      <c r="C230">
        <v>6873479</v>
      </c>
      <c r="D230">
        <v>144105</v>
      </c>
      <c r="E230">
        <v>4</v>
      </c>
      <c r="F230">
        <v>550020699</v>
      </c>
      <c r="G230" s="180">
        <v>43514</v>
      </c>
      <c r="H230" s="180">
        <v>45260</v>
      </c>
      <c r="I230">
        <v>30</v>
      </c>
      <c r="J230">
        <v>1</v>
      </c>
      <c r="K230">
        <v>2</v>
      </c>
      <c r="L230">
        <v>30</v>
      </c>
      <c r="M230">
        <v>2</v>
      </c>
      <c r="N230" s="170">
        <v>22490513</v>
      </c>
      <c r="O230" s="170">
        <v>24960000</v>
      </c>
      <c r="P230" s="178">
        <v>36494</v>
      </c>
      <c r="Q230" s="178">
        <v>1403</v>
      </c>
      <c r="R230" s="178">
        <v>35042</v>
      </c>
      <c r="S230">
        <v>1320</v>
      </c>
      <c r="T230">
        <v>0</v>
      </c>
      <c r="U230">
        <v>0</v>
      </c>
      <c r="W230">
        <v>0</v>
      </c>
      <c r="X230">
        <v>0</v>
      </c>
      <c r="Y230">
        <v>0</v>
      </c>
      <c r="AB230" s="180">
        <v>44253</v>
      </c>
      <c r="AC230">
        <v>1</v>
      </c>
      <c r="AD230" t="s">
        <v>1922</v>
      </c>
      <c r="AE230">
        <v>1</v>
      </c>
      <c r="AF230">
        <v>30</v>
      </c>
      <c r="AG230">
        <v>1506</v>
      </c>
      <c r="AN230">
        <v>1</v>
      </c>
      <c r="AO230">
        <v>1</v>
      </c>
      <c r="AR230" s="178">
        <v>27504</v>
      </c>
      <c r="AS230" t="s">
        <v>1921</v>
      </c>
      <c r="AT230">
        <v>0</v>
      </c>
      <c r="AU230">
        <v>0</v>
      </c>
      <c r="AV230">
        <v>890480123</v>
      </c>
      <c r="AW230" t="s">
        <v>1920</v>
      </c>
      <c r="AX230">
        <v>5</v>
      </c>
      <c r="BC230">
        <v>2</v>
      </c>
      <c r="BD230">
        <v>7</v>
      </c>
      <c r="BE230">
        <v>2</v>
      </c>
    </row>
    <row r="231" spans="1:57" x14ac:dyDescent="0.25">
      <c r="A231" s="179">
        <f t="shared" si="3"/>
        <v>10995</v>
      </c>
      <c r="B231" t="s">
        <v>1923</v>
      </c>
      <c r="C231">
        <v>6873479</v>
      </c>
      <c r="D231">
        <v>144105</v>
      </c>
      <c r="E231">
        <v>4</v>
      </c>
      <c r="F231">
        <v>550020973</v>
      </c>
      <c r="G231" s="180">
        <v>43560</v>
      </c>
      <c r="H231" s="180">
        <v>45260</v>
      </c>
      <c r="I231">
        <v>30</v>
      </c>
      <c r="J231">
        <v>1</v>
      </c>
      <c r="K231">
        <v>2</v>
      </c>
      <c r="L231">
        <v>30</v>
      </c>
      <c r="M231">
        <v>2</v>
      </c>
      <c r="N231" s="170">
        <v>22490513</v>
      </c>
      <c r="O231" s="170">
        <v>24960000</v>
      </c>
      <c r="P231" s="178">
        <v>53991</v>
      </c>
      <c r="Q231" s="178">
        <v>2076</v>
      </c>
      <c r="R231" s="178">
        <v>51112</v>
      </c>
      <c r="S231">
        <v>960</v>
      </c>
      <c r="T231">
        <v>0</v>
      </c>
      <c r="U231">
        <v>0</v>
      </c>
      <c r="W231">
        <v>0</v>
      </c>
      <c r="X231">
        <v>0</v>
      </c>
      <c r="Y231">
        <v>0</v>
      </c>
      <c r="AB231" s="180">
        <v>44285</v>
      </c>
      <c r="AC231">
        <v>1</v>
      </c>
      <c r="AD231" t="s">
        <v>1922</v>
      </c>
      <c r="AE231">
        <v>1</v>
      </c>
      <c r="AF231">
        <v>30</v>
      </c>
      <c r="AG231">
        <v>1489</v>
      </c>
      <c r="AN231">
        <v>1</v>
      </c>
      <c r="AO231">
        <v>1</v>
      </c>
      <c r="AR231" s="178">
        <v>40117</v>
      </c>
      <c r="AS231" t="s">
        <v>1921</v>
      </c>
      <c r="AT231">
        <v>0</v>
      </c>
      <c r="AU231">
        <v>0</v>
      </c>
      <c r="AV231">
        <v>890480123</v>
      </c>
      <c r="AW231" t="s">
        <v>1920</v>
      </c>
      <c r="AX231">
        <v>5</v>
      </c>
      <c r="BC231">
        <v>2</v>
      </c>
      <c r="BD231">
        <v>7</v>
      </c>
      <c r="BE231">
        <v>2</v>
      </c>
    </row>
    <row r="232" spans="1:57" x14ac:dyDescent="0.25">
      <c r="A232" s="179">
        <f t="shared" si="3"/>
        <v>19208</v>
      </c>
      <c r="B232" t="s">
        <v>1923</v>
      </c>
      <c r="C232">
        <v>6873479</v>
      </c>
      <c r="D232">
        <v>144105</v>
      </c>
      <c r="E232">
        <v>4</v>
      </c>
      <c r="F232">
        <v>550020974</v>
      </c>
      <c r="G232" s="180">
        <v>43560</v>
      </c>
      <c r="H232" s="180">
        <v>45260</v>
      </c>
      <c r="I232">
        <v>0</v>
      </c>
      <c r="J232">
        <v>1</v>
      </c>
      <c r="K232">
        <v>4</v>
      </c>
      <c r="L232">
        <v>30</v>
      </c>
      <c r="M232">
        <v>2</v>
      </c>
      <c r="N232" s="170">
        <v>22490513</v>
      </c>
      <c r="O232" s="170">
        <v>24960000</v>
      </c>
      <c r="P232" s="178">
        <v>97170</v>
      </c>
      <c r="Q232" s="178">
        <v>3736</v>
      </c>
      <c r="R232" s="178">
        <v>89292</v>
      </c>
      <c r="S232">
        <v>0</v>
      </c>
      <c r="T232">
        <v>0</v>
      </c>
      <c r="U232">
        <v>0</v>
      </c>
      <c r="W232">
        <v>0</v>
      </c>
      <c r="X232">
        <v>0</v>
      </c>
      <c r="Y232">
        <v>0</v>
      </c>
      <c r="AB232" s="180">
        <v>44285</v>
      </c>
      <c r="AC232">
        <v>1</v>
      </c>
      <c r="AD232" t="s">
        <v>1922</v>
      </c>
      <c r="AE232">
        <v>1</v>
      </c>
      <c r="AF232">
        <v>30</v>
      </c>
      <c r="AG232">
        <v>0</v>
      </c>
      <c r="AN232">
        <v>1</v>
      </c>
      <c r="AO232">
        <v>1</v>
      </c>
      <c r="AR232" s="178">
        <v>70084</v>
      </c>
      <c r="AS232" t="s">
        <v>1921</v>
      </c>
      <c r="AT232">
        <v>0</v>
      </c>
      <c r="AU232">
        <v>0</v>
      </c>
      <c r="AV232">
        <v>890480123</v>
      </c>
      <c r="AW232" t="s">
        <v>1920</v>
      </c>
      <c r="AX232">
        <v>5</v>
      </c>
      <c r="BC232">
        <v>2</v>
      </c>
      <c r="BD232">
        <v>7</v>
      </c>
      <c r="BE232">
        <v>2</v>
      </c>
    </row>
    <row r="233" spans="1:57" x14ac:dyDescent="0.25">
      <c r="A233" s="179">
        <f t="shared" si="3"/>
        <v>10769</v>
      </c>
      <c r="B233" t="s">
        <v>1923</v>
      </c>
      <c r="C233">
        <v>6873479</v>
      </c>
      <c r="D233">
        <v>144105</v>
      </c>
      <c r="E233">
        <v>4</v>
      </c>
      <c r="F233">
        <v>550021337</v>
      </c>
      <c r="G233" s="180">
        <v>43608</v>
      </c>
      <c r="H233" s="180">
        <v>45260</v>
      </c>
      <c r="I233">
        <v>0</v>
      </c>
      <c r="J233">
        <v>1</v>
      </c>
      <c r="K233">
        <v>4</v>
      </c>
      <c r="L233">
        <v>30</v>
      </c>
      <c r="M233">
        <v>2</v>
      </c>
      <c r="N233" s="170">
        <v>22490513</v>
      </c>
      <c r="O233" s="170">
        <v>24960000</v>
      </c>
      <c r="P233" s="178">
        <v>54475</v>
      </c>
      <c r="Q233" s="178">
        <v>2094</v>
      </c>
      <c r="R233" s="178">
        <v>50061</v>
      </c>
      <c r="S233">
        <v>0</v>
      </c>
      <c r="T233">
        <v>0</v>
      </c>
      <c r="U233">
        <v>0</v>
      </c>
      <c r="W233">
        <v>0</v>
      </c>
      <c r="X233">
        <v>0</v>
      </c>
      <c r="Y233">
        <v>0</v>
      </c>
      <c r="AB233" s="180">
        <v>44285</v>
      </c>
      <c r="AC233">
        <v>1</v>
      </c>
      <c r="AD233" t="s">
        <v>1922</v>
      </c>
      <c r="AE233">
        <v>1</v>
      </c>
      <c r="AF233">
        <v>30</v>
      </c>
      <c r="AG233">
        <v>0</v>
      </c>
      <c r="AN233">
        <v>1</v>
      </c>
      <c r="AO233">
        <v>1</v>
      </c>
      <c r="AR233" s="178">
        <v>39292</v>
      </c>
      <c r="AS233" t="s">
        <v>1921</v>
      </c>
      <c r="AT233">
        <v>0</v>
      </c>
      <c r="AU233">
        <v>0</v>
      </c>
      <c r="AV233">
        <v>890480123</v>
      </c>
      <c r="AW233" t="s">
        <v>1920</v>
      </c>
      <c r="AX233">
        <v>5</v>
      </c>
      <c r="BC233">
        <v>2</v>
      </c>
      <c r="BD233">
        <v>7</v>
      </c>
      <c r="BE233">
        <v>2</v>
      </c>
    </row>
    <row r="234" spans="1:57" x14ac:dyDescent="0.25">
      <c r="A234" s="179">
        <f t="shared" si="3"/>
        <v>3373</v>
      </c>
      <c r="B234" t="s">
        <v>1923</v>
      </c>
      <c r="C234">
        <v>6873479</v>
      </c>
      <c r="D234">
        <v>144105</v>
      </c>
      <c r="E234">
        <v>4</v>
      </c>
      <c r="F234">
        <v>550021382</v>
      </c>
      <c r="G234" s="180">
        <v>43612</v>
      </c>
      <c r="H234" s="180">
        <v>45260</v>
      </c>
      <c r="I234">
        <v>30</v>
      </c>
      <c r="J234">
        <v>1</v>
      </c>
      <c r="K234">
        <v>2</v>
      </c>
      <c r="L234">
        <v>30</v>
      </c>
      <c r="M234">
        <v>2</v>
      </c>
      <c r="N234" s="170">
        <v>22490513</v>
      </c>
      <c r="O234" s="170">
        <v>24960000</v>
      </c>
      <c r="P234" s="178">
        <v>16331</v>
      </c>
      <c r="Q234" s="178">
        <v>628</v>
      </c>
      <c r="R234" s="178">
        <v>15681</v>
      </c>
      <c r="S234">
        <v>599</v>
      </c>
      <c r="T234">
        <v>0</v>
      </c>
      <c r="U234">
        <v>0</v>
      </c>
      <c r="W234">
        <v>0</v>
      </c>
      <c r="X234">
        <v>0</v>
      </c>
      <c r="Y234">
        <v>0</v>
      </c>
      <c r="AB234" s="180">
        <v>44253</v>
      </c>
      <c r="AC234">
        <v>1</v>
      </c>
      <c r="AD234" t="s">
        <v>1922</v>
      </c>
      <c r="AE234">
        <v>1</v>
      </c>
      <c r="AF234">
        <v>30</v>
      </c>
      <c r="AG234">
        <v>670</v>
      </c>
      <c r="AN234">
        <v>1</v>
      </c>
      <c r="AO234">
        <v>1</v>
      </c>
      <c r="AR234" s="178">
        <v>12308</v>
      </c>
      <c r="AS234" t="s">
        <v>1921</v>
      </c>
      <c r="AT234">
        <v>0</v>
      </c>
      <c r="AU234">
        <v>0</v>
      </c>
      <c r="AV234">
        <v>890480123</v>
      </c>
      <c r="AW234" t="s">
        <v>1920</v>
      </c>
      <c r="AX234">
        <v>5</v>
      </c>
      <c r="BC234">
        <v>2</v>
      </c>
      <c r="BD234">
        <v>7</v>
      </c>
      <c r="BE234">
        <v>2</v>
      </c>
    </row>
    <row r="235" spans="1:57" x14ac:dyDescent="0.25">
      <c r="A235" s="179">
        <f t="shared" si="3"/>
        <v>11791</v>
      </c>
      <c r="B235" t="s">
        <v>1923</v>
      </c>
      <c r="C235">
        <v>6873479</v>
      </c>
      <c r="D235">
        <v>144105</v>
      </c>
      <c r="E235">
        <v>4</v>
      </c>
      <c r="F235">
        <v>550021593</v>
      </c>
      <c r="G235" s="180">
        <v>43624</v>
      </c>
      <c r="H235" s="180">
        <v>45260</v>
      </c>
      <c r="I235">
        <v>0</v>
      </c>
      <c r="J235">
        <v>1</v>
      </c>
      <c r="K235">
        <v>4</v>
      </c>
      <c r="L235">
        <v>30</v>
      </c>
      <c r="M235">
        <v>2</v>
      </c>
      <c r="N235" s="170">
        <v>22490513</v>
      </c>
      <c r="O235" s="170">
        <v>24960000</v>
      </c>
      <c r="P235" s="178">
        <v>59646</v>
      </c>
      <c r="Q235" s="178">
        <v>2293</v>
      </c>
      <c r="R235" s="178">
        <v>54812</v>
      </c>
      <c r="S235">
        <v>0</v>
      </c>
      <c r="T235">
        <v>0</v>
      </c>
      <c r="U235">
        <v>0</v>
      </c>
      <c r="W235">
        <v>0</v>
      </c>
      <c r="X235">
        <v>0</v>
      </c>
      <c r="Y235">
        <v>0</v>
      </c>
      <c r="AB235" s="180">
        <v>44285</v>
      </c>
      <c r="AC235">
        <v>1</v>
      </c>
      <c r="AD235" t="s">
        <v>1922</v>
      </c>
      <c r="AE235">
        <v>1</v>
      </c>
      <c r="AF235">
        <v>30</v>
      </c>
      <c r="AG235">
        <v>0</v>
      </c>
      <c r="AN235">
        <v>1</v>
      </c>
      <c r="AO235">
        <v>1</v>
      </c>
      <c r="AR235" s="178">
        <v>43021</v>
      </c>
      <c r="AS235" t="s">
        <v>1921</v>
      </c>
      <c r="AT235">
        <v>0</v>
      </c>
      <c r="AU235">
        <v>0</v>
      </c>
      <c r="AV235">
        <v>890480123</v>
      </c>
      <c r="AW235" t="s">
        <v>1920</v>
      </c>
      <c r="AX235">
        <v>5</v>
      </c>
      <c r="BC235">
        <v>2</v>
      </c>
      <c r="BD235">
        <v>7</v>
      </c>
      <c r="BE235">
        <v>2</v>
      </c>
    </row>
    <row r="236" spans="1:57" x14ac:dyDescent="0.25">
      <c r="A236" s="179">
        <f t="shared" si="3"/>
        <v>12867</v>
      </c>
      <c r="B236" t="s">
        <v>1923</v>
      </c>
      <c r="C236">
        <v>6873479</v>
      </c>
      <c r="D236">
        <v>144105</v>
      </c>
      <c r="E236">
        <v>4</v>
      </c>
      <c r="F236">
        <v>550021935</v>
      </c>
      <c r="G236" s="180">
        <v>43668</v>
      </c>
      <c r="H236" s="180">
        <v>45260</v>
      </c>
      <c r="I236">
        <v>0</v>
      </c>
      <c r="J236">
        <v>1</v>
      </c>
      <c r="K236">
        <v>4</v>
      </c>
      <c r="L236">
        <v>30</v>
      </c>
      <c r="M236">
        <v>2</v>
      </c>
      <c r="N236" s="170">
        <v>22490513</v>
      </c>
      <c r="O236" s="170">
        <v>24960000</v>
      </c>
      <c r="P236" s="178">
        <v>65089</v>
      </c>
      <c r="Q236" s="178">
        <v>2502</v>
      </c>
      <c r="R236" s="178">
        <v>59814</v>
      </c>
      <c r="S236">
        <v>0</v>
      </c>
      <c r="T236">
        <v>0</v>
      </c>
      <c r="U236">
        <v>0</v>
      </c>
      <c r="W236">
        <v>0</v>
      </c>
      <c r="X236">
        <v>0</v>
      </c>
      <c r="Y236">
        <v>0</v>
      </c>
      <c r="AB236" s="180">
        <v>44285</v>
      </c>
      <c r="AC236">
        <v>1</v>
      </c>
      <c r="AD236" t="s">
        <v>1922</v>
      </c>
      <c r="AE236">
        <v>1</v>
      </c>
      <c r="AF236">
        <v>30</v>
      </c>
      <c r="AG236">
        <v>0</v>
      </c>
      <c r="AN236">
        <v>1</v>
      </c>
      <c r="AO236">
        <v>1</v>
      </c>
      <c r="AR236" s="178">
        <v>46947</v>
      </c>
      <c r="AS236" t="s">
        <v>1921</v>
      </c>
      <c r="AT236">
        <v>0</v>
      </c>
      <c r="AU236">
        <v>0</v>
      </c>
      <c r="AV236">
        <v>890480123</v>
      </c>
      <c r="AW236" t="s">
        <v>1920</v>
      </c>
      <c r="AX236">
        <v>5</v>
      </c>
      <c r="BC236">
        <v>2</v>
      </c>
      <c r="BD236">
        <v>7</v>
      </c>
      <c r="BE236">
        <v>2</v>
      </c>
    </row>
    <row r="237" spans="1:57" x14ac:dyDescent="0.25">
      <c r="A237" s="179">
        <f t="shared" si="3"/>
        <v>7118</v>
      </c>
      <c r="B237" t="s">
        <v>1923</v>
      </c>
      <c r="C237">
        <v>6873479</v>
      </c>
      <c r="D237">
        <v>144105</v>
      </c>
      <c r="E237">
        <v>4</v>
      </c>
      <c r="F237">
        <v>550021936</v>
      </c>
      <c r="G237" s="180">
        <v>43668</v>
      </c>
      <c r="H237" s="180">
        <v>45260</v>
      </c>
      <c r="I237">
        <v>30</v>
      </c>
      <c r="J237">
        <v>1</v>
      </c>
      <c r="K237">
        <v>2</v>
      </c>
      <c r="L237">
        <v>30</v>
      </c>
      <c r="M237">
        <v>2</v>
      </c>
      <c r="N237" s="170">
        <v>22490513</v>
      </c>
      <c r="O237" s="170">
        <v>24960000</v>
      </c>
      <c r="P237" s="178">
        <v>34462</v>
      </c>
      <c r="Q237" s="178">
        <v>1325</v>
      </c>
      <c r="R237" s="178">
        <v>33091</v>
      </c>
      <c r="S237">
        <v>1259</v>
      </c>
      <c r="T237">
        <v>0</v>
      </c>
      <c r="U237">
        <v>0</v>
      </c>
      <c r="W237">
        <v>0</v>
      </c>
      <c r="X237">
        <v>0</v>
      </c>
      <c r="Y237">
        <v>0</v>
      </c>
      <c r="AB237" s="180">
        <v>44253</v>
      </c>
      <c r="AC237">
        <v>1</v>
      </c>
      <c r="AD237" t="s">
        <v>1922</v>
      </c>
      <c r="AE237">
        <v>1</v>
      </c>
      <c r="AF237">
        <v>30</v>
      </c>
      <c r="AG237">
        <v>1419</v>
      </c>
      <c r="AN237">
        <v>1</v>
      </c>
      <c r="AO237">
        <v>1</v>
      </c>
      <c r="AR237" s="178">
        <v>25973</v>
      </c>
      <c r="AS237" t="s">
        <v>1921</v>
      </c>
      <c r="AT237">
        <v>0</v>
      </c>
      <c r="AU237">
        <v>0</v>
      </c>
      <c r="AV237">
        <v>890480123</v>
      </c>
      <c r="AW237" t="s">
        <v>1920</v>
      </c>
      <c r="AX237">
        <v>5</v>
      </c>
      <c r="BC237">
        <v>2</v>
      </c>
      <c r="BD237">
        <v>7</v>
      </c>
      <c r="BE237">
        <v>2</v>
      </c>
    </row>
    <row r="238" spans="1:57" x14ac:dyDescent="0.25">
      <c r="A238" s="179">
        <f t="shared" si="3"/>
        <v>13850</v>
      </c>
      <c r="B238" t="s">
        <v>1923</v>
      </c>
      <c r="C238">
        <v>6873479</v>
      </c>
      <c r="D238">
        <v>144105</v>
      </c>
      <c r="E238">
        <v>4</v>
      </c>
      <c r="F238">
        <v>550022171</v>
      </c>
      <c r="G238" s="180">
        <v>43689</v>
      </c>
      <c r="H238" s="180">
        <v>45260</v>
      </c>
      <c r="I238">
        <v>0</v>
      </c>
      <c r="J238">
        <v>1</v>
      </c>
      <c r="K238">
        <v>4</v>
      </c>
      <c r="L238">
        <v>30</v>
      </c>
      <c r="M238">
        <v>2</v>
      </c>
      <c r="N238" s="170">
        <v>22490513</v>
      </c>
      <c r="O238" s="170">
        <v>24960000</v>
      </c>
      <c r="P238" s="178">
        <v>70067</v>
      </c>
      <c r="Q238" s="178">
        <v>2694</v>
      </c>
      <c r="R238" s="178">
        <v>64386</v>
      </c>
      <c r="S238">
        <v>0</v>
      </c>
      <c r="T238">
        <v>0</v>
      </c>
      <c r="U238">
        <v>0</v>
      </c>
      <c r="W238">
        <v>0</v>
      </c>
      <c r="X238">
        <v>0</v>
      </c>
      <c r="Y238">
        <v>0</v>
      </c>
      <c r="AB238" s="180">
        <v>44285</v>
      </c>
      <c r="AC238">
        <v>1</v>
      </c>
      <c r="AD238" t="s">
        <v>1922</v>
      </c>
      <c r="AE238">
        <v>1</v>
      </c>
      <c r="AF238">
        <v>30</v>
      </c>
      <c r="AG238">
        <v>0</v>
      </c>
      <c r="AN238">
        <v>1</v>
      </c>
      <c r="AO238">
        <v>1</v>
      </c>
      <c r="AR238" s="178">
        <v>50536</v>
      </c>
      <c r="AS238" t="s">
        <v>1921</v>
      </c>
      <c r="AT238">
        <v>0</v>
      </c>
      <c r="AU238">
        <v>0</v>
      </c>
      <c r="AV238">
        <v>890480123</v>
      </c>
      <c r="AW238" t="s">
        <v>1920</v>
      </c>
      <c r="AX238">
        <v>5</v>
      </c>
      <c r="BC238">
        <v>2</v>
      </c>
      <c r="BD238">
        <v>7</v>
      </c>
      <c r="BE238">
        <v>2</v>
      </c>
    </row>
    <row r="239" spans="1:57" x14ac:dyDescent="0.25">
      <c r="A239" s="179">
        <f t="shared" si="3"/>
        <v>11124</v>
      </c>
      <c r="B239" t="s">
        <v>1923</v>
      </c>
      <c r="C239">
        <v>6873479</v>
      </c>
      <c r="D239">
        <v>144105</v>
      </c>
      <c r="E239">
        <v>4</v>
      </c>
      <c r="F239">
        <v>550022577</v>
      </c>
      <c r="G239" s="180">
        <v>43730</v>
      </c>
      <c r="H239" s="180">
        <v>45260</v>
      </c>
      <c r="I239">
        <v>0</v>
      </c>
      <c r="J239">
        <v>1</v>
      </c>
      <c r="K239">
        <v>4</v>
      </c>
      <c r="L239">
        <v>30</v>
      </c>
      <c r="M239">
        <v>2</v>
      </c>
      <c r="N239" s="170">
        <v>22490513</v>
      </c>
      <c r="O239" s="170">
        <v>24960000</v>
      </c>
      <c r="P239" s="178">
        <v>56278</v>
      </c>
      <c r="Q239" s="178">
        <v>2164</v>
      </c>
      <c r="R239" s="178">
        <v>51715</v>
      </c>
      <c r="S239">
        <v>0</v>
      </c>
      <c r="T239">
        <v>0</v>
      </c>
      <c r="U239">
        <v>0</v>
      </c>
      <c r="W239">
        <v>0</v>
      </c>
      <c r="X239">
        <v>0</v>
      </c>
      <c r="Y239">
        <v>0</v>
      </c>
      <c r="AB239" s="180">
        <v>44285</v>
      </c>
      <c r="AC239">
        <v>1</v>
      </c>
      <c r="AD239" t="s">
        <v>1922</v>
      </c>
      <c r="AE239">
        <v>1</v>
      </c>
      <c r="AF239">
        <v>30</v>
      </c>
      <c r="AG239">
        <v>0</v>
      </c>
      <c r="AN239">
        <v>1</v>
      </c>
      <c r="AO239">
        <v>1</v>
      </c>
      <c r="AR239" s="178">
        <v>40591</v>
      </c>
      <c r="AS239" t="s">
        <v>1921</v>
      </c>
      <c r="AT239">
        <v>0</v>
      </c>
      <c r="AU239">
        <v>0</v>
      </c>
      <c r="AV239">
        <v>890480123</v>
      </c>
      <c r="AW239" t="s">
        <v>1920</v>
      </c>
      <c r="AX239">
        <v>5</v>
      </c>
      <c r="BC239">
        <v>2</v>
      </c>
      <c r="BD239">
        <v>7</v>
      </c>
      <c r="BE239">
        <v>2</v>
      </c>
    </row>
    <row r="240" spans="1:57" x14ac:dyDescent="0.25">
      <c r="A240" s="179">
        <f t="shared" si="3"/>
        <v>13907</v>
      </c>
      <c r="B240" t="s">
        <v>1923</v>
      </c>
      <c r="C240">
        <v>6873479</v>
      </c>
      <c r="D240">
        <v>144105</v>
      </c>
      <c r="E240">
        <v>4</v>
      </c>
      <c r="F240">
        <v>550022594</v>
      </c>
      <c r="G240" s="180">
        <v>43733</v>
      </c>
      <c r="H240" s="180">
        <v>45260</v>
      </c>
      <c r="I240">
        <v>0</v>
      </c>
      <c r="J240">
        <v>1</v>
      </c>
      <c r="K240">
        <v>4</v>
      </c>
      <c r="L240">
        <v>30</v>
      </c>
      <c r="M240">
        <v>2</v>
      </c>
      <c r="N240" s="170">
        <v>22490513</v>
      </c>
      <c r="O240" s="170">
        <v>24960000</v>
      </c>
      <c r="P240" s="178">
        <v>70353</v>
      </c>
      <c r="Q240" s="178">
        <v>2705</v>
      </c>
      <c r="R240" s="178">
        <v>64650</v>
      </c>
      <c r="S240">
        <v>0</v>
      </c>
      <c r="T240">
        <v>0</v>
      </c>
      <c r="U240">
        <v>0</v>
      </c>
      <c r="W240">
        <v>0</v>
      </c>
      <c r="X240">
        <v>0</v>
      </c>
      <c r="Y240">
        <v>0</v>
      </c>
      <c r="AB240" s="180">
        <v>44285</v>
      </c>
      <c r="AC240">
        <v>1</v>
      </c>
      <c r="AD240" t="s">
        <v>1922</v>
      </c>
      <c r="AE240">
        <v>1</v>
      </c>
      <c r="AF240">
        <v>30</v>
      </c>
      <c r="AG240">
        <v>0</v>
      </c>
      <c r="AN240">
        <v>1</v>
      </c>
      <c r="AO240">
        <v>1</v>
      </c>
      <c r="AR240" s="178">
        <v>50743</v>
      </c>
      <c r="AS240" t="s">
        <v>1921</v>
      </c>
      <c r="AT240">
        <v>0</v>
      </c>
      <c r="AU240">
        <v>0</v>
      </c>
      <c r="AV240">
        <v>890480123</v>
      </c>
      <c r="AW240" t="s">
        <v>1920</v>
      </c>
      <c r="AX240">
        <v>5</v>
      </c>
      <c r="BC240">
        <v>2</v>
      </c>
      <c r="BD240">
        <v>7</v>
      </c>
      <c r="BE240">
        <v>2</v>
      </c>
    </row>
    <row r="241" spans="1:57" x14ac:dyDescent="0.25">
      <c r="A241" s="179">
        <f t="shared" si="3"/>
        <v>13907</v>
      </c>
      <c r="B241" t="s">
        <v>1923</v>
      </c>
      <c r="C241">
        <v>6873479</v>
      </c>
      <c r="D241">
        <v>144105</v>
      </c>
      <c r="E241">
        <v>4</v>
      </c>
      <c r="F241">
        <v>550022838</v>
      </c>
      <c r="G241" s="180">
        <v>43751</v>
      </c>
      <c r="H241" s="180">
        <v>45260</v>
      </c>
      <c r="I241">
        <v>0</v>
      </c>
      <c r="J241">
        <v>1</v>
      </c>
      <c r="K241">
        <v>4</v>
      </c>
      <c r="L241">
        <v>30</v>
      </c>
      <c r="M241">
        <v>2</v>
      </c>
      <c r="N241" s="170">
        <v>22490513</v>
      </c>
      <c r="O241" s="170">
        <v>24960000</v>
      </c>
      <c r="P241" s="178">
        <v>70353</v>
      </c>
      <c r="Q241" s="178">
        <v>2705</v>
      </c>
      <c r="R241" s="178">
        <v>64650</v>
      </c>
      <c r="S241">
        <v>0</v>
      </c>
      <c r="T241">
        <v>0</v>
      </c>
      <c r="U241">
        <v>0</v>
      </c>
      <c r="W241">
        <v>0</v>
      </c>
      <c r="X241">
        <v>0</v>
      </c>
      <c r="Y241">
        <v>0</v>
      </c>
      <c r="AB241" s="180">
        <v>44285</v>
      </c>
      <c r="AC241">
        <v>1</v>
      </c>
      <c r="AD241" t="s">
        <v>1922</v>
      </c>
      <c r="AE241">
        <v>1</v>
      </c>
      <c r="AF241">
        <v>30</v>
      </c>
      <c r="AG241">
        <v>0</v>
      </c>
      <c r="AN241">
        <v>1</v>
      </c>
      <c r="AO241">
        <v>1</v>
      </c>
      <c r="AR241" s="178">
        <v>50743</v>
      </c>
      <c r="AS241" t="s">
        <v>1921</v>
      </c>
      <c r="AT241">
        <v>0</v>
      </c>
      <c r="AU241">
        <v>0</v>
      </c>
      <c r="AV241">
        <v>890480123</v>
      </c>
      <c r="AW241" t="s">
        <v>1920</v>
      </c>
      <c r="AX241">
        <v>5</v>
      </c>
      <c r="BC241">
        <v>2</v>
      </c>
      <c r="BD241">
        <v>7</v>
      </c>
      <c r="BE241">
        <v>2</v>
      </c>
    </row>
    <row r="242" spans="1:57" x14ac:dyDescent="0.25">
      <c r="A242" s="179">
        <f t="shared" si="3"/>
        <v>10790</v>
      </c>
      <c r="B242" t="s">
        <v>1923</v>
      </c>
      <c r="C242">
        <v>6873479</v>
      </c>
      <c r="D242">
        <v>144105</v>
      </c>
      <c r="E242">
        <v>4</v>
      </c>
      <c r="F242">
        <v>550023196</v>
      </c>
      <c r="G242" s="180">
        <v>43803</v>
      </c>
      <c r="H242" s="180">
        <v>45260</v>
      </c>
      <c r="I242">
        <v>0</v>
      </c>
      <c r="J242">
        <v>1</v>
      </c>
      <c r="K242">
        <v>4</v>
      </c>
      <c r="L242">
        <v>30</v>
      </c>
      <c r="M242">
        <v>2</v>
      </c>
      <c r="N242" s="170">
        <v>22490513</v>
      </c>
      <c r="O242" s="170">
        <v>24960000</v>
      </c>
      <c r="P242" s="178">
        <v>54588</v>
      </c>
      <c r="Q242" s="178">
        <v>2099</v>
      </c>
      <c r="R242" s="178">
        <v>50161</v>
      </c>
      <c r="S242">
        <v>0</v>
      </c>
      <c r="T242">
        <v>0</v>
      </c>
      <c r="U242">
        <v>0</v>
      </c>
      <c r="W242">
        <v>0</v>
      </c>
      <c r="X242">
        <v>0</v>
      </c>
      <c r="Y242">
        <v>0</v>
      </c>
      <c r="AB242" s="180">
        <v>44285</v>
      </c>
      <c r="AC242">
        <v>1</v>
      </c>
      <c r="AD242" t="s">
        <v>1922</v>
      </c>
      <c r="AE242">
        <v>1</v>
      </c>
      <c r="AF242">
        <v>30</v>
      </c>
      <c r="AG242">
        <v>0</v>
      </c>
      <c r="AN242">
        <v>1</v>
      </c>
      <c r="AO242">
        <v>1</v>
      </c>
      <c r="AR242" s="178">
        <v>39371</v>
      </c>
      <c r="AS242" t="s">
        <v>1921</v>
      </c>
      <c r="AT242">
        <v>0</v>
      </c>
      <c r="AU242">
        <v>0</v>
      </c>
      <c r="AV242">
        <v>890480123</v>
      </c>
      <c r="AW242" t="s">
        <v>1920</v>
      </c>
      <c r="AX242">
        <v>5</v>
      </c>
      <c r="BC242">
        <v>2</v>
      </c>
      <c r="BD242">
        <v>7</v>
      </c>
      <c r="BE242">
        <v>2</v>
      </c>
    </row>
    <row r="243" spans="1:57" x14ac:dyDescent="0.25">
      <c r="A243" s="179">
        <f t="shared" si="3"/>
        <v>14914</v>
      </c>
      <c r="B243" t="s">
        <v>1923</v>
      </c>
      <c r="C243">
        <v>6873479</v>
      </c>
      <c r="D243">
        <v>144105</v>
      </c>
      <c r="E243">
        <v>4</v>
      </c>
      <c r="F243">
        <v>550023198</v>
      </c>
      <c r="G243" s="180">
        <v>43803</v>
      </c>
      <c r="H243" s="180">
        <v>45260</v>
      </c>
      <c r="I243">
        <v>0</v>
      </c>
      <c r="J243">
        <v>1</v>
      </c>
      <c r="K243">
        <v>4</v>
      </c>
      <c r="L243">
        <v>30</v>
      </c>
      <c r="M243">
        <v>2</v>
      </c>
      <c r="N243" s="170">
        <v>22490513</v>
      </c>
      <c r="O243" s="170">
        <v>24960000</v>
      </c>
      <c r="P243" s="178">
        <v>75450</v>
      </c>
      <c r="Q243" s="178">
        <v>2901</v>
      </c>
      <c r="R243" s="178">
        <v>69333</v>
      </c>
      <c r="S243">
        <v>0</v>
      </c>
      <c r="T243">
        <v>0</v>
      </c>
      <c r="U243">
        <v>0</v>
      </c>
      <c r="W243">
        <v>0</v>
      </c>
      <c r="X243">
        <v>0</v>
      </c>
      <c r="Y243">
        <v>0</v>
      </c>
      <c r="AB243" s="180">
        <v>44285</v>
      </c>
      <c r="AC243">
        <v>1</v>
      </c>
      <c r="AD243" t="s">
        <v>1922</v>
      </c>
      <c r="AE243">
        <v>1</v>
      </c>
      <c r="AF243">
        <v>30</v>
      </c>
      <c r="AG243">
        <v>0</v>
      </c>
      <c r="AN243">
        <v>1</v>
      </c>
      <c r="AO243">
        <v>1</v>
      </c>
      <c r="AR243" s="178">
        <v>54419</v>
      </c>
      <c r="AS243" t="s">
        <v>1921</v>
      </c>
      <c r="AT243">
        <v>0</v>
      </c>
      <c r="AU243">
        <v>0</v>
      </c>
      <c r="AV243">
        <v>890480123</v>
      </c>
      <c r="AW243" t="s">
        <v>1920</v>
      </c>
      <c r="AX243">
        <v>5</v>
      </c>
      <c r="BC243">
        <v>2</v>
      </c>
      <c r="BD243">
        <v>7</v>
      </c>
      <c r="BE243">
        <v>2</v>
      </c>
    </row>
    <row r="244" spans="1:57" x14ac:dyDescent="0.25">
      <c r="A244" s="179">
        <f t="shared" si="3"/>
        <v>30954</v>
      </c>
      <c r="B244" t="s">
        <v>1923</v>
      </c>
      <c r="C244">
        <v>6873479</v>
      </c>
      <c r="D244">
        <v>144105</v>
      </c>
      <c r="E244">
        <v>4</v>
      </c>
      <c r="F244">
        <v>550023594</v>
      </c>
      <c r="G244" s="180">
        <v>43883</v>
      </c>
      <c r="H244" s="180">
        <v>45260</v>
      </c>
      <c r="I244">
        <v>0</v>
      </c>
      <c r="J244">
        <v>1</v>
      </c>
      <c r="K244">
        <v>4</v>
      </c>
      <c r="L244">
        <v>30</v>
      </c>
      <c r="M244">
        <v>2</v>
      </c>
      <c r="N244" s="170">
        <v>22490513</v>
      </c>
      <c r="O244" s="170">
        <v>24960000</v>
      </c>
      <c r="P244" s="178">
        <v>156589</v>
      </c>
      <c r="Q244" s="178">
        <v>6020</v>
      </c>
      <c r="R244" s="178">
        <v>143897</v>
      </c>
      <c r="S244">
        <v>0</v>
      </c>
      <c r="T244">
        <v>0</v>
      </c>
      <c r="U244">
        <v>0</v>
      </c>
      <c r="W244">
        <v>0</v>
      </c>
      <c r="X244">
        <v>0</v>
      </c>
      <c r="Y244">
        <v>0</v>
      </c>
      <c r="AB244" s="180">
        <v>44285</v>
      </c>
      <c r="AC244">
        <v>1</v>
      </c>
      <c r="AD244" t="s">
        <v>1922</v>
      </c>
      <c r="AE244">
        <v>1</v>
      </c>
      <c r="AF244">
        <v>30</v>
      </c>
      <c r="AG244">
        <v>0</v>
      </c>
      <c r="AN244">
        <v>1</v>
      </c>
      <c r="AO244">
        <v>1</v>
      </c>
      <c r="AR244" s="178">
        <v>112943</v>
      </c>
      <c r="AS244" t="s">
        <v>1921</v>
      </c>
      <c r="AT244">
        <v>0</v>
      </c>
      <c r="AU244">
        <v>0</v>
      </c>
      <c r="AV244">
        <v>890480123</v>
      </c>
      <c r="AW244" t="s">
        <v>1920</v>
      </c>
      <c r="AX244">
        <v>5</v>
      </c>
      <c r="BC244">
        <v>2</v>
      </c>
      <c r="BD244">
        <v>7</v>
      </c>
      <c r="BE244">
        <v>2</v>
      </c>
    </row>
    <row r="245" spans="1:57" x14ac:dyDescent="0.25">
      <c r="A245" s="179">
        <f t="shared" si="3"/>
        <v>15476</v>
      </c>
      <c r="B245" t="s">
        <v>1923</v>
      </c>
      <c r="C245">
        <v>6873479</v>
      </c>
      <c r="D245">
        <v>144105</v>
      </c>
      <c r="E245">
        <v>4</v>
      </c>
      <c r="F245">
        <v>550023628</v>
      </c>
      <c r="G245" s="180">
        <v>43888</v>
      </c>
      <c r="H245" s="180">
        <v>45260</v>
      </c>
      <c r="I245">
        <v>0</v>
      </c>
      <c r="J245">
        <v>1</v>
      </c>
      <c r="K245">
        <v>4</v>
      </c>
      <c r="L245">
        <v>30</v>
      </c>
      <c r="M245">
        <v>2</v>
      </c>
      <c r="N245" s="170">
        <v>22490513</v>
      </c>
      <c r="O245" s="170">
        <v>24960000</v>
      </c>
      <c r="P245" s="178">
        <v>78292</v>
      </c>
      <c r="Q245" s="178">
        <v>3010</v>
      </c>
      <c r="R245" s="178">
        <v>71945</v>
      </c>
      <c r="S245">
        <v>0</v>
      </c>
      <c r="T245">
        <v>0</v>
      </c>
      <c r="U245">
        <v>0</v>
      </c>
      <c r="W245">
        <v>0</v>
      </c>
      <c r="X245">
        <v>0</v>
      </c>
      <c r="Y245">
        <v>0</v>
      </c>
      <c r="AB245" s="180">
        <v>44285</v>
      </c>
      <c r="AC245">
        <v>1</v>
      </c>
      <c r="AD245" t="s">
        <v>1922</v>
      </c>
      <c r="AE245">
        <v>1</v>
      </c>
      <c r="AF245">
        <v>30</v>
      </c>
      <c r="AG245">
        <v>0</v>
      </c>
      <c r="AN245">
        <v>1</v>
      </c>
      <c r="AO245">
        <v>1</v>
      </c>
      <c r="AR245" s="178">
        <v>56469</v>
      </c>
      <c r="AS245" t="s">
        <v>1921</v>
      </c>
      <c r="AT245">
        <v>0</v>
      </c>
      <c r="AU245">
        <v>0</v>
      </c>
      <c r="AV245">
        <v>890480123</v>
      </c>
      <c r="AW245" t="s">
        <v>1920</v>
      </c>
      <c r="AX245">
        <v>5</v>
      </c>
      <c r="BC245">
        <v>2</v>
      </c>
      <c r="BD245">
        <v>7</v>
      </c>
      <c r="BE245">
        <v>2</v>
      </c>
    </row>
    <row r="246" spans="1:57" x14ac:dyDescent="0.25">
      <c r="A246" s="179">
        <f t="shared" si="3"/>
        <v>39535</v>
      </c>
      <c r="B246" t="s">
        <v>1923</v>
      </c>
      <c r="C246">
        <v>6873479</v>
      </c>
      <c r="D246">
        <v>144105</v>
      </c>
      <c r="E246">
        <v>4</v>
      </c>
      <c r="F246">
        <v>550024617</v>
      </c>
      <c r="G246" s="180">
        <v>44121</v>
      </c>
      <c r="H246" s="180">
        <v>45260</v>
      </c>
      <c r="I246">
        <v>0</v>
      </c>
      <c r="J246">
        <v>1</v>
      </c>
      <c r="K246">
        <v>4</v>
      </c>
      <c r="L246">
        <v>30</v>
      </c>
      <c r="M246">
        <v>2</v>
      </c>
      <c r="N246" s="170">
        <v>22490513</v>
      </c>
      <c r="O246" s="170">
        <v>24960000</v>
      </c>
      <c r="P246" s="178">
        <v>200000</v>
      </c>
      <c r="Q246" s="178">
        <v>7689</v>
      </c>
      <c r="R246" s="178">
        <v>183789</v>
      </c>
      <c r="S246">
        <v>0</v>
      </c>
      <c r="T246">
        <v>0</v>
      </c>
      <c r="U246">
        <v>0</v>
      </c>
      <c r="W246">
        <v>0</v>
      </c>
      <c r="X246">
        <v>0</v>
      </c>
      <c r="Y246">
        <v>0</v>
      </c>
      <c r="AB246" s="180">
        <v>44285</v>
      </c>
      <c r="AC246">
        <v>1</v>
      </c>
      <c r="AD246" t="s">
        <v>1922</v>
      </c>
      <c r="AE246">
        <v>1</v>
      </c>
      <c r="AF246">
        <v>30</v>
      </c>
      <c r="AG246">
        <v>0</v>
      </c>
      <c r="AN246">
        <v>1</v>
      </c>
      <c r="AO246">
        <v>1</v>
      </c>
      <c r="AR246" s="178">
        <v>144254</v>
      </c>
      <c r="AS246" t="s">
        <v>1921</v>
      </c>
      <c r="AT246">
        <v>0</v>
      </c>
      <c r="AU246">
        <v>0</v>
      </c>
      <c r="AV246">
        <v>890480123</v>
      </c>
      <c r="AW246" t="s">
        <v>1920</v>
      </c>
      <c r="AX246">
        <v>5</v>
      </c>
      <c r="BC246">
        <v>2</v>
      </c>
      <c r="BD246">
        <v>7</v>
      </c>
      <c r="BE246">
        <v>2</v>
      </c>
    </row>
    <row r="247" spans="1:57" x14ac:dyDescent="0.25">
      <c r="A247" s="179">
        <f t="shared" si="3"/>
        <v>42174</v>
      </c>
      <c r="B247" t="s">
        <v>1923</v>
      </c>
      <c r="C247">
        <v>6873479</v>
      </c>
      <c r="D247">
        <v>144105</v>
      </c>
      <c r="E247">
        <v>4</v>
      </c>
      <c r="F247">
        <v>550024872</v>
      </c>
      <c r="G247" s="180">
        <v>44159</v>
      </c>
      <c r="H247" s="180">
        <v>45290</v>
      </c>
      <c r="I247">
        <v>30</v>
      </c>
      <c r="J247">
        <v>1</v>
      </c>
      <c r="K247">
        <v>1</v>
      </c>
      <c r="L247">
        <v>30</v>
      </c>
      <c r="M247">
        <v>2</v>
      </c>
      <c r="N247" s="170">
        <v>22490513</v>
      </c>
      <c r="O247" s="170">
        <v>24960000</v>
      </c>
      <c r="P247" s="178">
        <v>200000</v>
      </c>
      <c r="Q247" s="178">
        <v>7689</v>
      </c>
      <c r="R247" s="178">
        <v>196059</v>
      </c>
      <c r="S247">
        <v>7351</v>
      </c>
      <c r="T247">
        <v>0</v>
      </c>
      <c r="U247">
        <v>0</v>
      </c>
      <c r="W247">
        <v>0</v>
      </c>
      <c r="X247">
        <v>0</v>
      </c>
      <c r="Y247">
        <v>0</v>
      </c>
      <c r="AB247" s="180">
        <v>44253</v>
      </c>
      <c r="AC247">
        <v>1</v>
      </c>
      <c r="AD247" t="s">
        <v>1922</v>
      </c>
      <c r="AE247">
        <v>1</v>
      </c>
      <c r="AF247">
        <v>30</v>
      </c>
      <c r="AG247">
        <v>8102</v>
      </c>
      <c r="AN247">
        <v>1</v>
      </c>
      <c r="AO247">
        <v>1</v>
      </c>
      <c r="AR247" s="178">
        <v>153885</v>
      </c>
      <c r="AS247" t="s">
        <v>1921</v>
      </c>
      <c r="AT247">
        <v>0</v>
      </c>
      <c r="AU247">
        <v>0</v>
      </c>
      <c r="AV247">
        <v>890480123</v>
      </c>
      <c r="AW247" t="s">
        <v>1920</v>
      </c>
      <c r="AX247">
        <v>5</v>
      </c>
      <c r="BC247">
        <v>2</v>
      </c>
      <c r="BD247">
        <v>7</v>
      </c>
      <c r="BE247">
        <v>2</v>
      </c>
    </row>
    <row r="248" spans="1:57" x14ac:dyDescent="0.25">
      <c r="A248" s="179">
        <f t="shared" si="3"/>
        <v>1291</v>
      </c>
      <c r="B248" t="s">
        <v>1923</v>
      </c>
      <c r="C248">
        <v>6873479</v>
      </c>
      <c r="D248">
        <v>144105</v>
      </c>
      <c r="E248">
        <v>4</v>
      </c>
      <c r="F248">
        <v>550025297</v>
      </c>
      <c r="G248" s="180">
        <v>44227</v>
      </c>
      <c r="H248" s="180">
        <v>44283</v>
      </c>
      <c r="I248">
        <v>0</v>
      </c>
      <c r="J248">
        <v>1</v>
      </c>
      <c r="K248">
        <v>0</v>
      </c>
      <c r="L248">
        <v>30</v>
      </c>
      <c r="M248">
        <v>2</v>
      </c>
      <c r="N248">
        <v>0</v>
      </c>
      <c r="O248">
        <v>0</v>
      </c>
      <c r="P248" s="178">
        <v>6000</v>
      </c>
      <c r="Q248" s="178">
        <v>6000</v>
      </c>
      <c r="R248" s="178">
        <v>6000</v>
      </c>
      <c r="S248">
        <v>0</v>
      </c>
      <c r="T248">
        <v>0</v>
      </c>
      <c r="U248">
        <v>0</v>
      </c>
      <c r="W248">
        <v>0</v>
      </c>
      <c r="X248">
        <v>0</v>
      </c>
      <c r="Y248">
        <v>0</v>
      </c>
      <c r="AB248" s="180">
        <v>44255</v>
      </c>
      <c r="AC248">
        <v>1</v>
      </c>
      <c r="AD248" t="s">
        <v>1922</v>
      </c>
      <c r="AE248">
        <v>1</v>
      </c>
      <c r="AF248">
        <v>30</v>
      </c>
      <c r="AG248">
        <v>0</v>
      </c>
      <c r="AN248">
        <v>1</v>
      </c>
      <c r="AO248">
        <v>1</v>
      </c>
      <c r="AR248" s="178">
        <v>4709</v>
      </c>
      <c r="AS248" t="s">
        <v>1921</v>
      </c>
      <c r="AT248">
        <v>0</v>
      </c>
      <c r="AU248">
        <v>0</v>
      </c>
      <c r="AV248">
        <v>890480123</v>
      </c>
      <c r="AW248" t="s">
        <v>1920</v>
      </c>
      <c r="AX248">
        <v>5</v>
      </c>
      <c r="BC248">
        <v>2</v>
      </c>
      <c r="BD248">
        <v>7</v>
      </c>
      <c r="BE248">
        <v>2</v>
      </c>
    </row>
    <row r="249" spans="1:57" x14ac:dyDescent="0.25">
      <c r="A249" s="179">
        <f t="shared" si="3"/>
        <v>1291</v>
      </c>
      <c r="B249" t="s">
        <v>1923</v>
      </c>
      <c r="C249">
        <v>6873479</v>
      </c>
      <c r="D249">
        <v>144105</v>
      </c>
      <c r="E249">
        <v>4</v>
      </c>
      <c r="F249">
        <v>550025498</v>
      </c>
      <c r="G249" s="180">
        <v>44255</v>
      </c>
      <c r="H249" s="180">
        <v>44316</v>
      </c>
      <c r="I249">
        <v>0</v>
      </c>
      <c r="J249">
        <v>1</v>
      </c>
      <c r="K249">
        <v>0</v>
      </c>
      <c r="L249">
        <v>30</v>
      </c>
      <c r="M249">
        <v>2</v>
      </c>
      <c r="N249">
        <v>0</v>
      </c>
      <c r="O249">
        <v>0</v>
      </c>
      <c r="P249" s="178">
        <v>6000</v>
      </c>
      <c r="Q249" s="178">
        <v>6000</v>
      </c>
      <c r="R249" s="178">
        <v>6000</v>
      </c>
      <c r="S249">
        <v>0</v>
      </c>
      <c r="T249">
        <v>0</v>
      </c>
      <c r="U249">
        <v>0</v>
      </c>
      <c r="W249">
        <v>0</v>
      </c>
      <c r="X249">
        <v>0</v>
      </c>
      <c r="Y249">
        <v>0</v>
      </c>
      <c r="AB249" s="180">
        <v>44285</v>
      </c>
      <c r="AC249">
        <v>1</v>
      </c>
      <c r="AD249" t="s">
        <v>1922</v>
      </c>
      <c r="AE249">
        <v>1</v>
      </c>
      <c r="AF249">
        <v>30</v>
      </c>
      <c r="AG249">
        <v>0</v>
      </c>
      <c r="AN249">
        <v>1</v>
      </c>
      <c r="AO249">
        <v>1</v>
      </c>
      <c r="AR249" s="178">
        <v>4709</v>
      </c>
      <c r="AS249" t="s">
        <v>1921</v>
      </c>
      <c r="AT249">
        <v>0</v>
      </c>
      <c r="AU249">
        <v>0</v>
      </c>
      <c r="AV249">
        <v>890480123</v>
      </c>
      <c r="AW249" t="s">
        <v>1920</v>
      </c>
      <c r="AX249">
        <v>5</v>
      </c>
      <c r="BC249">
        <v>2</v>
      </c>
      <c r="BD249">
        <v>7</v>
      </c>
      <c r="BE249">
        <v>2</v>
      </c>
    </row>
    <row r="250" spans="1:57" x14ac:dyDescent="0.25">
      <c r="A250" s="179">
        <f t="shared" si="3"/>
        <v>1291</v>
      </c>
      <c r="B250" t="s">
        <v>1923</v>
      </c>
      <c r="C250">
        <v>6873479</v>
      </c>
      <c r="D250">
        <v>144105</v>
      </c>
      <c r="E250">
        <v>4</v>
      </c>
      <c r="F250">
        <v>550025684</v>
      </c>
      <c r="G250" s="180">
        <v>44286</v>
      </c>
      <c r="H250" s="180">
        <v>44346</v>
      </c>
      <c r="I250">
        <v>0</v>
      </c>
      <c r="J250">
        <v>1</v>
      </c>
      <c r="K250">
        <v>0</v>
      </c>
      <c r="L250">
        <v>30</v>
      </c>
      <c r="M250">
        <v>2</v>
      </c>
      <c r="N250">
        <v>0</v>
      </c>
      <c r="O250">
        <v>0</v>
      </c>
      <c r="P250" s="178">
        <v>6000</v>
      </c>
      <c r="Q250" s="178">
        <v>6000</v>
      </c>
      <c r="R250" s="178">
        <v>6000</v>
      </c>
      <c r="S250">
        <v>0</v>
      </c>
      <c r="T250">
        <v>0</v>
      </c>
      <c r="U250">
        <v>0</v>
      </c>
      <c r="W250">
        <v>0</v>
      </c>
      <c r="X250">
        <v>0</v>
      </c>
      <c r="Y250">
        <v>0</v>
      </c>
      <c r="AB250" s="180">
        <v>44286</v>
      </c>
      <c r="AC250">
        <v>1</v>
      </c>
      <c r="AD250" t="s">
        <v>1922</v>
      </c>
      <c r="AE250">
        <v>1</v>
      </c>
      <c r="AF250">
        <v>30</v>
      </c>
      <c r="AG250">
        <v>0</v>
      </c>
      <c r="AN250">
        <v>1</v>
      </c>
      <c r="AO250">
        <v>1</v>
      </c>
      <c r="AR250" s="178">
        <v>4709</v>
      </c>
      <c r="AS250" t="s">
        <v>1921</v>
      </c>
      <c r="AT250">
        <v>0</v>
      </c>
      <c r="AU250">
        <v>0</v>
      </c>
      <c r="AV250">
        <v>890480123</v>
      </c>
      <c r="AW250" t="s">
        <v>1920</v>
      </c>
      <c r="AX250">
        <v>5</v>
      </c>
      <c r="BC250">
        <v>2</v>
      </c>
      <c r="BD250">
        <v>7</v>
      </c>
      <c r="BE250">
        <v>2</v>
      </c>
    </row>
    <row r="251" spans="1:57" x14ac:dyDescent="0.25">
      <c r="A251" s="179">
        <f t="shared" si="3"/>
        <v>0</v>
      </c>
      <c r="B251" t="s">
        <v>1923</v>
      </c>
      <c r="C251">
        <v>6875997</v>
      </c>
      <c r="D251">
        <v>144105</v>
      </c>
      <c r="E251">
        <v>4</v>
      </c>
      <c r="F251">
        <v>15251</v>
      </c>
      <c r="G251" s="180">
        <v>44133</v>
      </c>
      <c r="H251" s="180">
        <v>44723</v>
      </c>
      <c r="I251">
        <v>0</v>
      </c>
      <c r="J251">
        <v>1</v>
      </c>
      <c r="K251">
        <v>5</v>
      </c>
      <c r="L251">
        <v>30</v>
      </c>
      <c r="M251">
        <v>2</v>
      </c>
      <c r="N251" s="170">
        <v>17726461</v>
      </c>
      <c r="O251" s="170">
        <v>19240000</v>
      </c>
      <c r="P251" s="178">
        <v>2857079</v>
      </c>
      <c r="Q251" s="178">
        <v>173562</v>
      </c>
      <c r="R251" s="178">
        <v>2163654</v>
      </c>
      <c r="S251">
        <v>0</v>
      </c>
      <c r="T251">
        <v>0</v>
      </c>
      <c r="U251">
        <v>0</v>
      </c>
      <c r="W251">
        <v>0</v>
      </c>
      <c r="X251">
        <v>0</v>
      </c>
      <c r="Y251">
        <v>0</v>
      </c>
      <c r="AB251" s="180">
        <v>44285</v>
      </c>
      <c r="AC251">
        <v>1</v>
      </c>
      <c r="AD251" t="s">
        <v>1922</v>
      </c>
      <c r="AE251">
        <v>1</v>
      </c>
      <c r="AF251">
        <v>30</v>
      </c>
      <c r="AG251">
        <v>0</v>
      </c>
      <c r="AN251">
        <v>1</v>
      </c>
      <c r="AO251">
        <v>1</v>
      </c>
      <c r="AR251" s="178">
        <v>3084422</v>
      </c>
      <c r="AS251" t="s">
        <v>1921</v>
      </c>
      <c r="AT251">
        <v>0</v>
      </c>
      <c r="AU251">
        <v>0</v>
      </c>
      <c r="AV251">
        <v>890480123</v>
      </c>
      <c r="AW251" t="s">
        <v>1920</v>
      </c>
      <c r="AX251">
        <v>5</v>
      </c>
      <c r="BC251">
        <v>1</v>
      </c>
      <c r="BD251">
        <v>7</v>
      </c>
      <c r="BE251">
        <v>1</v>
      </c>
    </row>
    <row r="252" spans="1:57" x14ac:dyDescent="0.25">
      <c r="A252" s="179">
        <f t="shared" si="3"/>
        <v>0</v>
      </c>
      <c r="B252" t="s">
        <v>1923</v>
      </c>
      <c r="C252">
        <v>6876342</v>
      </c>
      <c r="D252">
        <v>144105</v>
      </c>
      <c r="E252">
        <v>4</v>
      </c>
      <c r="F252">
        <v>12691</v>
      </c>
      <c r="G252" s="180">
        <v>44133</v>
      </c>
      <c r="H252" s="180">
        <v>44597</v>
      </c>
      <c r="I252">
        <v>0</v>
      </c>
      <c r="J252">
        <v>1</v>
      </c>
      <c r="K252">
        <v>10</v>
      </c>
      <c r="L252">
        <v>30</v>
      </c>
      <c r="M252">
        <v>2</v>
      </c>
      <c r="N252" s="170">
        <v>12185828</v>
      </c>
      <c r="O252" s="170">
        <v>12890000</v>
      </c>
      <c r="P252" s="178">
        <v>17161957</v>
      </c>
      <c r="Q252" s="178">
        <v>1239269</v>
      </c>
      <c r="R252" s="178">
        <v>4918365</v>
      </c>
      <c r="S252">
        <v>0</v>
      </c>
      <c r="T252">
        <v>0</v>
      </c>
      <c r="U252">
        <v>0</v>
      </c>
      <c r="W252">
        <v>0</v>
      </c>
      <c r="X252">
        <v>0</v>
      </c>
      <c r="Y252">
        <v>0</v>
      </c>
      <c r="AB252" s="180">
        <v>44285</v>
      </c>
      <c r="AC252">
        <v>1</v>
      </c>
      <c r="AD252" t="s">
        <v>1922</v>
      </c>
      <c r="AE252">
        <v>1</v>
      </c>
      <c r="AF252">
        <v>30</v>
      </c>
      <c r="AG252">
        <v>0</v>
      </c>
      <c r="AN252">
        <v>1</v>
      </c>
      <c r="AO252">
        <v>1</v>
      </c>
      <c r="AR252" s="178">
        <v>25009365</v>
      </c>
      <c r="AS252" t="s">
        <v>1921</v>
      </c>
      <c r="AT252">
        <v>0</v>
      </c>
      <c r="AU252">
        <v>0</v>
      </c>
      <c r="AV252">
        <v>890480123</v>
      </c>
      <c r="AW252" t="s">
        <v>1920</v>
      </c>
      <c r="AX252">
        <v>3</v>
      </c>
      <c r="AY252">
        <v>6</v>
      </c>
      <c r="AZ252" s="180">
        <v>43928</v>
      </c>
      <c r="BA252" t="s">
        <v>1928</v>
      </c>
      <c r="BB252">
        <v>4</v>
      </c>
      <c r="BC252">
        <v>1</v>
      </c>
      <c r="BD252">
        <v>7</v>
      </c>
      <c r="BE252">
        <v>1</v>
      </c>
    </row>
    <row r="253" spans="1:57" x14ac:dyDescent="0.25">
      <c r="A253" s="179">
        <f t="shared" si="3"/>
        <v>7186602</v>
      </c>
      <c r="B253" t="s">
        <v>1923</v>
      </c>
      <c r="C253">
        <v>7143346</v>
      </c>
      <c r="D253">
        <v>141105</v>
      </c>
      <c r="E253">
        <v>4</v>
      </c>
      <c r="F253">
        <v>14399</v>
      </c>
      <c r="G253" s="180">
        <v>43315</v>
      </c>
      <c r="H253" s="180">
        <v>45872</v>
      </c>
      <c r="I253">
        <v>0</v>
      </c>
      <c r="J253">
        <v>1</v>
      </c>
      <c r="K253">
        <v>32</v>
      </c>
      <c r="L253">
        <v>30</v>
      </c>
      <c r="M253">
        <v>2</v>
      </c>
      <c r="N253" s="170">
        <v>13121400</v>
      </c>
      <c r="O253" s="170">
        <v>13940000</v>
      </c>
      <c r="P253" s="178">
        <v>20000000</v>
      </c>
      <c r="Q253" s="178">
        <v>365161</v>
      </c>
      <c r="R253" s="178">
        <v>14386857</v>
      </c>
      <c r="S253">
        <v>0</v>
      </c>
      <c r="T253">
        <v>0</v>
      </c>
      <c r="U253">
        <v>34990000</v>
      </c>
      <c r="V253" t="s">
        <v>1927</v>
      </c>
      <c r="W253">
        <v>0</v>
      </c>
      <c r="X253">
        <v>0</v>
      </c>
      <c r="Y253">
        <v>0</v>
      </c>
      <c r="AB253" s="180">
        <v>44285</v>
      </c>
      <c r="AC253">
        <v>3</v>
      </c>
      <c r="AD253" t="s">
        <v>1922</v>
      </c>
      <c r="AE253">
        <v>1</v>
      </c>
      <c r="AF253">
        <v>30</v>
      </c>
      <c r="AG253">
        <v>0</v>
      </c>
      <c r="AN253">
        <v>1</v>
      </c>
      <c r="AO253">
        <v>1</v>
      </c>
      <c r="AR253" s="178">
        <v>7200255</v>
      </c>
      <c r="AS253" t="s">
        <v>1921</v>
      </c>
      <c r="AT253">
        <v>0</v>
      </c>
      <c r="AU253">
        <v>0</v>
      </c>
      <c r="AV253">
        <v>890480123</v>
      </c>
      <c r="AW253" t="s">
        <v>1920</v>
      </c>
      <c r="AX253">
        <v>5</v>
      </c>
      <c r="BC253">
        <v>1</v>
      </c>
      <c r="BD253">
        <v>7</v>
      </c>
      <c r="BE253">
        <v>2</v>
      </c>
    </row>
    <row r="254" spans="1:57" x14ac:dyDescent="0.25">
      <c r="A254" s="179">
        <f t="shared" si="3"/>
        <v>9080558</v>
      </c>
      <c r="B254" t="s">
        <v>1923</v>
      </c>
      <c r="C254">
        <v>7143346</v>
      </c>
      <c r="D254">
        <v>144105</v>
      </c>
      <c r="E254">
        <v>4</v>
      </c>
      <c r="F254">
        <v>16344</v>
      </c>
      <c r="G254" s="180">
        <v>43738</v>
      </c>
      <c r="H254" s="180">
        <v>46295</v>
      </c>
      <c r="I254">
        <v>0</v>
      </c>
      <c r="J254">
        <v>1</v>
      </c>
      <c r="K254">
        <v>18</v>
      </c>
      <c r="L254">
        <v>30</v>
      </c>
      <c r="M254">
        <v>2</v>
      </c>
      <c r="N254" s="170">
        <v>12185828</v>
      </c>
      <c r="O254" s="170">
        <v>12890000</v>
      </c>
      <c r="P254" s="178">
        <v>21371157</v>
      </c>
      <c r="Q254" s="178">
        <v>379386</v>
      </c>
      <c r="R254" s="178">
        <v>18178367</v>
      </c>
      <c r="S254">
        <v>0</v>
      </c>
      <c r="T254">
        <v>0</v>
      </c>
      <c r="U254">
        <v>0</v>
      </c>
      <c r="W254">
        <v>0</v>
      </c>
      <c r="X254">
        <v>0</v>
      </c>
      <c r="Y254">
        <v>0</v>
      </c>
      <c r="AB254" s="180">
        <v>44285</v>
      </c>
      <c r="AC254">
        <v>1</v>
      </c>
      <c r="AD254" t="s">
        <v>1922</v>
      </c>
      <c r="AE254">
        <v>1</v>
      </c>
      <c r="AF254">
        <v>30</v>
      </c>
      <c r="AG254">
        <v>0</v>
      </c>
      <c r="AN254">
        <v>1</v>
      </c>
      <c r="AO254">
        <v>1</v>
      </c>
      <c r="AR254" s="178">
        <v>9097809</v>
      </c>
      <c r="AS254" t="s">
        <v>1921</v>
      </c>
      <c r="AT254">
        <v>0</v>
      </c>
      <c r="AU254">
        <v>0</v>
      </c>
      <c r="AV254">
        <v>890480123</v>
      </c>
      <c r="AW254" t="s">
        <v>1920</v>
      </c>
      <c r="AX254">
        <v>5</v>
      </c>
      <c r="BC254">
        <v>1</v>
      </c>
      <c r="BD254">
        <v>7</v>
      </c>
      <c r="BE254">
        <v>2</v>
      </c>
    </row>
    <row r="255" spans="1:57" x14ac:dyDescent="0.25">
      <c r="A255" s="179">
        <f t="shared" si="3"/>
        <v>3560</v>
      </c>
      <c r="B255" t="s">
        <v>1923</v>
      </c>
      <c r="C255">
        <v>7143346</v>
      </c>
      <c r="D255">
        <v>144105</v>
      </c>
      <c r="E255">
        <v>4</v>
      </c>
      <c r="F255">
        <v>550022738</v>
      </c>
      <c r="G255" s="180">
        <v>43739</v>
      </c>
      <c r="H255" s="180">
        <v>44834</v>
      </c>
      <c r="I255">
        <v>0</v>
      </c>
      <c r="J255">
        <v>1</v>
      </c>
      <c r="K255">
        <v>19</v>
      </c>
      <c r="L255">
        <v>30</v>
      </c>
      <c r="M255">
        <v>2</v>
      </c>
      <c r="N255" s="170">
        <v>22490513</v>
      </c>
      <c r="O255" s="170">
        <v>24960000</v>
      </c>
      <c r="P255" s="178">
        <v>13850</v>
      </c>
      <c r="Q255" s="178">
        <v>543</v>
      </c>
      <c r="R255" s="178">
        <v>7126</v>
      </c>
      <c r="S255">
        <v>0</v>
      </c>
      <c r="T255">
        <v>0</v>
      </c>
      <c r="U255">
        <v>0</v>
      </c>
      <c r="W255">
        <v>0</v>
      </c>
      <c r="X255">
        <v>0</v>
      </c>
      <c r="Y255">
        <v>0</v>
      </c>
      <c r="AB255" s="180">
        <v>44285</v>
      </c>
      <c r="AC255">
        <v>1</v>
      </c>
      <c r="AD255" t="s">
        <v>1922</v>
      </c>
      <c r="AE255">
        <v>1</v>
      </c>
      <c r="AF255">
        <v>30</v>
      </c>
      <c r="AG255">
        <v>0</v>
      </c>
      <c r="AN255">
        <v>1</v>
      </c>
      <c r="AO255">
        <v>1</v>
      </c>
      <c r="AR255" s="178">
        <v>3566</v>
      </c>
      <c r="AS255" t="s">
        <v>1921</v>
      </c>
      <c r="AT255">
        <v>0</v>
      </c>
      <c r="AU255">
        <v>0</v>
      </c>
      <c r="AV255">
        <v>890480123</v>
      </c>
      <c r="AW255" t="s">
        <v>1920</v>
      </c>
      <c r="AX255">
        <v>5</v>
      </c>
      <c r="BC255">
        <v>2</v>
      </c>
      <c r="BD255">
        <v>7</v>
      </c>
      <c r="BE255">
        <v>2</v>
      </c>
    </row>
    <row r="256" spans="1:57" x14ac:dyDescent="0.25">
      <c r="A256" s="179">
        <f t="shared" si="3"/>
        <v>7715</v>
      </c>
      <c r="B256" t="s">
        <v>1923</v>
      </c>
      <c r="C256">
        <v>7143346</v>
      </c>
      <c r="D256">
        <v>144105</v>
      </c>
      <c r="E256">
        <v>4</v>
      </c>
      <c r="F256">
        <v>550022746</v>
      </c>
      <c r="G256" s="180">
        <v>43742</v>
      </c>
      <c r="H256" s="180">
        <v>44834</v>
      </c>
      <c r="I256">
        <v>0</v>
      </c>
      <c r="J256">
        <v>1</v>
      </c>
      <c r="K256">
        <v>19</v>
      </c>
      <c r="L256">
        <v>30</v>
      </c>
      <c r="M256">
        <v>2</v>
      </c>
      <c r="N256" s="170">
        <v>22490513</v>
      </c>
      <c r="O256" s="170">
        <v>24960000</v>
      </c>
      <c r="P256" s="178">
        <v>30000</v>
      </c>
      <c r="Q256" s="178">
        <v>1177</v>
      </c>
      <c r="R256" s="178">
        <v>15444</v>
      </c>
      <c r="S256">
        <v>0</v>
      </c>
      <c r="T256">
        <v>0</v>
      </c>
      <c r="U256">
        <v>0</v>
      </c>
      <c r="W256">
        <v>0</v>
      </c>
      <c r="X256">
        <v>0</v>
      </c>
      <c r="Y256">
        <v>0</v>
      </c>
      <c r="AB256" s="180">
        <v>44285</v>
      </c>
      <c r="AC256">
        <v>1</v>
      </c>
      <c r="AD256" t="s">
        <v>1922</v>
      </c>
      <c r="AE256">
        <v>1</v>
      </c>
      <c r="AF256">
        <v>30</v>
      </c>
      <c r="AG256">
        <v>0</v>
      </c>
      <c r="AN256">
        <v>1</v>
      </c>
      <c r="AO256">
        <v>1</v>
      </c>
      <c r="AR256" s="178">
        <v>7729</v>
      </c>
      <c r="AS256" t="s">
        <v>1921</v>
      </c>
      <c r="AT256">
        <v>0</v>
      </c>
      <c r="AU256">
        <v>0</v>
      </c>
      <c r="AV256">
        <v>890480123</v>
      </c>
      <c r="AW256" t="s">
        <v>1920</v>
      </c>
      <c r="AX256">
        <v>5</v>
      </c>
      <c r="BC256">
        <v>2</v>
      </c>
      <c r="BD256">
        <v>7</v>
      </c>
      <c r="BE256">
        <v>2</v>
      </c>
    </row>
    <row r="257" spans="1:57" x14ac:dyDescent="0.25">
      <c r="A257" s="179">
        <f t="shared" si="3"/>
        <v>3344</v>
      </c>
      <c r="B257" t="s">
        <v>1923</v>
      </c>
      <c r="C257">
        <v>7143346</v>
      </c>
      <c r="D257">
        <v>144105</v>
      </c>
      <c r="E257">
        <v>4</v>
      </c>
      <c r="F257">
        <v>550022751</v>
      </c>
      <c r="G257" s="180">
        <v>43742</v>
      </c>
      <c r="H257" s="180">
        <v>44834</v>
      </c>
      <c r="I257">
        <v>0</v>
      </c>
      <c r="J257">
        <v>1</v>
      </c>
      <c r="K257">
        <v>19</v>
      </c>
      <c r="L257">
        <v>30</v>
      </c>
      <c r="M257">
        <v>2</v>
      </c>
      <c r="N257" s="170">
        <v>22490513</v>
      </c>
      <c r="O257" s="170">
        <v>24960000</v>
      </c>
      <c r="P257" s="178">
        <v>12900</v>
      </c>
      <c r="Q257" s="178">
        <v>506</v>
      </c>
      <c r="R257" s="178">
        <v>6694</v>
      </c>
      <c r="S257">
        <v>0</v>
      </c>
      <c r="T257">
        <v>0</v>
      </c>
      <c r="U257">
        <v>0</v>
      </c>
      <c r="W257">
        <v>0</v>
      </c>
      <c r="X257">
        <v>0</v>
      </c>
      <c r="Y257">
        <v>0</v>
      </c>
      <c r="AB257" s="180">
        <v>44285</v>
      </c>
      <c r="AC257">
        <v>1</v>
      </c>
      <c r="AD257" t="s">
        <v>1922</v>
      </c>
      <c r="AE257">
        <v>1</v>
      </c>
      <c r="AF257">
        <v>30</v>
      </c>
      <c r="AG257">
        <v>0</v>
      </c>
      <c r="AN257">
        <v>1</v>
      </c>
      <c r="AO257">
        <v>1</v>
      </c>
      <c r="AR257" s="178">
        <v>3350</v>
      </c>
      <c r="AS257" t="s">
        <v>1921</v>
      </c>
      <c r="AT257">
        <v>0</v>
      </c>
      <c r="AU257">
        <v>0</v>
      </c>
      <c r="AV257">
        <v>890480123</v>
      </c>
      <c r="AW257" t="s">
        <v>1920</v>
      </c>
      <c r="AX257">
        <v>5</v>
      </c>
      <c r="BC257">
        <v>2</v>
      </c>
      <c r="BD257">
        <v>7</v>
      </c>
      <c r="BE257">
        <v>2</v>
      </c>
    </row>
    <row r="258" spans="1:57" x14ac:dyDescent="0.25">
      <c r="A258" s="179">
        <f t="shared" ref="A258:A321" si="4">IF(+R258&gt;AR258,R258-AR258,0)</f>
        <v>7719</v>
      </c>
      <c r="B258" t="s">
        <v>1923</v>
      </c>
      <c r="C258">
        <v>7143346</v>
      </c>
      <c r="D258">
        <v>144105</v>
      </c>
      <c r="E258">
        <v>4</v>
      </c>
      <c r="F258">
        <v>550022795</v>
      </c>
      <c r="G258" s="180">
        <v>43747</v>
      </c>
      <c r="H258" s="180">
        <v>44834</v>
      </c>
      <c r="I258">
        <v>0</v>
      </c>
      <c r="J258">
        <v>1</v>
      </c>
      <c r="K258">
        <v>19</v>
      </c>
      <c r="L258">
        <v>30</v>
      </c>
      <c r="M258">
        <v>2</v>
      </c>
      <c r="N258" s="170">
        <v>22490513</v>
      </c>
      <c r="O258" s="170">
        <v>24960000</v>
      </c>
      <c r="P258" s="178">
        <v>30000</v>
      </c>
      <c r="Q258" s="178">
        <v>1177</v>
      </c>
      <c r="R258" s="178">
        <v>15453</v>
      </c>
      <c r="S258">
        <v>0</v>
      </c>
      <c r="T258">
        <v>0</v>
      </c>
      <c r="U258">
        <v>0</v>
      </c>
      <c r="W258">
        <v>0</v>
      </c>
      <c r="X258">
        <v>0</v>
      </c>
      <c r="Y258">
        <v>0</v>
      </c>
      <c r="AB258" s="180">
        <v>44285</v>
      </c>
      <c r="AC258">
        <v>1</v>
      </c>
      <c r="AD258" t="s">
        <v>1922</v>
      </c>
      <c r="AE258">
        <v>1</v>
      </c>
      <c r="AF258">
        <v>30</v>
      </c>
      <c r="AG258">
        <v>0</v>
      </c>
      <c r="AN258">
        <v>1</v>
      </c>
      <c r="AO258">
        <v>1</v>
      </c>
      <c r="AR258" s="178">
        <v>7734</v>
      </c>
      <c r="AS258" t="s">
        <v>1921</v>
      </c>
      <c r="AT258">
        <v>0</v>
      </c>
      <c r="AU258">
        <v>0</v>
      </c>
      <c r="AV258">
        <v>890480123</v>
      </c>
      <c r="AW258" t="s">
        <v>1920</v>
      </c>
      <c r="AX258">
        <v>5</v>
      </c>
      <c r="BC258">
        <v>2</v>
      </c>
      <c r="BD258">
        <v>7</v>
      </c>
      <c r="BE258">
        <v>2</v>
      </c>
    </row>
    <row r="259" spans="1:57" x14ac:dyDescent="0.25">
      <c r="A259" s="179">
        <f t="shared" si="4"/>
        <v>13312</v>
      </c>
      <c r="B259" t="s">
        <v>1923</v>
      </c>
      <c r="C259">
        <v>7143346</v>
      </c>
      <c r="D259">
        <v>144105</v>
      </c>
      <c r="E259">
        <v>4</v>
      </c>
      <c r="F259">
        <v>550022930</v>
      </c>
      <c r="G259" s="180">
        <v>43761</v>
      </c>
      <c r="H259" s="180">
        <v>44864</v>
      </c>
      <c r="I259">
        <v>0</v>
      </c>
      <c r="J259">
        <v>1</v>
      </c>
      <c r="K259">
        <v>20</v>
      </c>
      <c r="L259">
        <v>30</v>
      </c>
      <c r="M259">
        <v>2</v>
      </c>
      <c r="N259" s="170">
        <v>22490513</v>
      </c>
      <c r="O259" s="170">
        <v>24960000</v>
      </c>
      <c r="P259" s="178">
        <v>54193</v>
      </c>
      <c r="Q259" s="178">
        <v>2125</v>
      </c>
      <c r="R259" s="178">
        <v>26650</v>
      </c>
      <c r="S259">
        <v>0</v>
      </c>
      <c r="T259">
        <v>0</v>
      </c>
      <c r="U259">
        <v>0</v>
      </c>
      <c r="W259">
        <v>0</v>
      </c>
      <c r="X259">
        <v>0</v>
      </c>
      <c r="Y259">
        <v>0</v>
      </c>
      <c r="AB259" s="180">
        <v>44285</v>
      </c>
      <c r="AC259">
        <v>1</v>
      </c>
      <c r="AD259" t="s">
        <v>1922</v>
      </c>
      <c r="AE259">
        <v>1</v>
      </c>
      <c r="AF259">
        <v>30</v>
      </c>
      <c r="AG259">
        <v>0</v>
      </c>
      <c r="AN259">
        <v>1</v>
      </c>
      <c r="AO259">
        <v>1</v>
      </c>
      <c r="AR259" s="178">
        <v>13338</v>
      </c>
      <c r="AS259" t="s">
        <v>1921</v>
      </c>
      <c r="AT259">
        <v>0</v>
      </c>
      <c r="AU259">
        <v>0</v>
      </c>
      <c r="AV259">
        <v>890480123</v>
      </c>
      <c r="AW259" t="s">
        <v>1920</v>
      </c>
      <c r="AX259">
        <v>5</v>
      </c>
      <c r="BC259">
        <v>2</v>
      </c>
      <c r="BD259">
        <v>7</v>
      </c>
      <c r="BE259">
        <v>2</v>
      </c>
    </row>
    <row r="260" spans="1:57" x14ac:dyDescent="0.25">
      <c r="A260" s="179">
        <f t="shared" si="4"/>
        <v>81584</v>
      </c>
      <c r="B260" t="s">
        <v>1923</v>
      </c>
      <c r="C260">
        <v>7143346</v>
      </c>
      <c r="D260">
        <v>144105</v>
      </c>
      <c r="E260">
        <v>4</v>
      </c>
      <c r="F260">
        <v>550022932</v>
      </c>
      <c r="G260" s="180">
        <v>43761</v>
      </c>
      <c r="H260" s="180">
        <v>44864</v>
      </c>
      <c r="I260">
        <v>0</v>
      </c>
      <c r="J260">
        <v>1</v>
      </c>
      <c r="K260">
        <v>19</v>
      </c>
      <c r="L260">
        <v>30</v>
      </c>
      <c r="M260">
        <v>2</v>
      </c>
      <c r="N260" s="170">
        <v>22490513</v>
      </c>
      <c r="O260" s="170">
        <v>24960000</v>
      </c>
      <c r="P260" s="178">
        <v>320000</v>
      </c>
      <c r="Q260" s="178">
        <v>12550</v>
      </c>
      <c r="R260" s="178">
        <v>163323</v>
      </c>
      <c r="S260">
        <v>0</v>
      </c>
      <c r="T260">
        <v>0</v>
      </c>
      <c r="U260">
        <v>0</v>
      </c>
      <c r="W260">
        <v>0</v>
      </c>
      <c r="X260">
        <v>0</v>
      </c>
      <c r="Y260">
        <v>0</v>
      </c>
      <c r="AB260" s="180">
        <v>44285</v>
      </c>
      <c r="AC260">
        <v>1</v>
      </c>
      <c r="AD260" t="s">
        <v>1922</v>
      </c>
      <c r="AE260">
        <v>1</v>
      </c>
      <c r="AF260">
        <v>30</v>
      </c>
      <c r="AG260">
        <v>0</v>
      </c>
      <c r="AN260">
        <v>1</v>
      </c>
      <c r="AO260">
        <v>1</v>
      </c>
      <c r="AR260" s="178">
        <v>81739</v>
      </c>
      <c r="AS260" t="s">
        <v>1921</v>
      </c>
      <c r="AT260">
        <v>0</v>
      </c>
      <c r="AU260">
        <v>0</v>
      </c>
      <c r="AV260">
        <v>890480123</v>
      </c>
      <c r="AW260" t="s">
        <v>1920</v>
      </c>
      <c r="AX260">
        <v>5</v>
      </c>
      <c r="BC260">
        <v>2</v>
      </c>
      <c r="BD260">
        <v>7</v>
      </c>
      <c r="BE260">
        <v>2</v>
      </c>
    </row>
    <row r="261" spans="1:57" x14ac:dyDescent="0.25">
      <c r="A261" s="179">
        <f t="shared" si="4"/>
        <v>48857</v>
      </c>
      <c r="B261" t="s">
        <v>1923</v>
      </c>
      <c r="C261">
        <v>7143346</v>
      </c>
      <c r="D261">
        <v>144105</v>
      </c>
      <c r="E261">
        <v>4</v>
      </c>
      <c r="F261">
        <v>550022942</v>
      </c>
      <c r="G261" s="180">
        <v>43762</v>
      </c>
      <c r="H261" s="180">
        <v>44864</v>
      </c>
      <c r="I261">
        <v>0</v>
      </c>
      <c r="J261">
        <v>1</v>
      </c>
      <c r="K261">
        <v>18</v>
      </c>
      <c r="L261">
        <v>30</v>
      </c>
      <c r="M261">
        <v>2</v>
      </c>
      <c r="N261" s="170">
        <v>22490513</v>
      </c>
      <c r="O261" s="170">
        <v>24960000</v>
      </c>
      <c r="P261" s="178">
        <v>180000</v>
      </c>
      <c r="Q261" s="178">
        <v>7059</v>
      </c>
      <c r="R261" s="178">
        <v>97806</v>
      </c>
      <c r="S261">
        <v>0</v>
      </c>
      <c r="T261">
        <v>0</v>
      </c>
      <c r="U261">
        <v>0</v>
      </c>
      <c r="W261">
        <v>0</v>
      </c>
      <c r="X261">
        <v>0</v>
      </c>
      <c r="Y261">
        <v>0</v>
      </c>
      <c r="AB261" s="180">
        <v>44285</v>
      </c>
      <c r="AC261">
        <v>1</v>
      </c>
      <c r="AD261" t="s">
        <v>1922</v>
      </c>
      <c r="AE261">
        <v>1</v>
      </c>
      <c r="AF261">
        <v>30</v>
      </c>
      <c r="AG261">
        <v>0</v>
      </c>
      <c r="AN261">
        <v>1</v>
      </c>
      <c r="AO261">
        <v>1</v>
      </c>
      <c r="AR261" s="178">
        <v>48949</v>
      </c>
      <c r="AS261" t="s">
        <v>1921</v>
      </c>
      <c r="AT261">
        <v>0</v>
      </c>
      <c r="AU261">
        <v>0</v>
      </c>
      <c r="AV261">
        <v>890480123</v>
      </c>
      <c r="AW261" t="s">
        <v>1920</v>
      </c>
      <c r="AX261">
        <v>5</v>
      </c>
      <c r="BC261">
        <v>2</v>
      </c>
      <c r="BD261">
        <v>7</v>
      </c>
      <c r="BE261">
        <v>2</v>
      </c>
    </row>
    <row r="262" spans="1:57" x14ac:dyDescent="0.25">
      <c r="A262" s="179">
        <f t="shared" si="4"/>
        <v>13910</v>
      </c>
      <c r="B262" t="s">
        <v>1923</v>
      </c>
      <c r="C262">
        <v>7143346</v>
      </c>
      <c r="D262">
        <v>144105</v>
      </c>
      <c r="E262">
        <v>4</v>
      </c>
      <c r="F262">
        <v>550022959</v>
      </c>
      <c r="G262" s="180">
        <v>43764</v>
      </c>
      <c r="H262" s="180">
        <v>44864</v>
      </c>
      <c r="I262">
        <v>0</v>
      </c>
      <c r="J262">
        <v>1</v>
      </c>
      <c r="K262">
        <v>18</v>
      </c>
      <c r="L262">
        <v>30</v>
      </c>
      <c r="M262">
        <v>2</v>
      </c>
      <c r="N262" s="170">
        <v>22490513</v>
      </c>
      <c r="O262" s="170">
        <v>24960000</v>
      </c>
      <c r="P262" s="178">
        <v>51400</v>
      </c>
      <c r="Q262" s="178">
        <v>2016</v>
      </c>
      <c r="R262" s="178">
        <v>27847</v>
      </c>
      <c r="S262">
        <v>0</v>
      </c>
      <c r="T262">
        <v>0</v>
      </c>
      <c r="U262">
        <v>0</v>
      </c>
      <c r="W262">
        <v>0</v>
      </c>
      <c r="X262">
        <v>0</v>
      </c>
      <c r="Y262">
        <v>0</v>
      </c>
      <c r="AB262" s="180">
        <v>44285</v>
      </c>
      <c r="AC262">
        <v>1</v>
      </c>
      <c r="AD262" t="s">
        <v>1922</v>
      </c>
      <c r="AE262">
        <v>1</v>
      </c>
      <c r="AF262">
        <v>30</v>
      </c>
      <c r="AG262">
        <v>0</v>
      </c>
      <c r="AN262">
        <v>1</v>
      </c>
      <c r="AO262">
        <v>1</v>
      </c>
      <c r="AR262" s="178">
        <v>13937</v>
      </c>
      <c r="AS262" t="s">
        <v>1921</v>
      </c>
      <c r="AT262">
        <v>0</v>
      </c>
      <c r="AU262">
        <v>0</v>
      </c>
      <c r="AV262">
        <v>890480123</v>
      </c>
      <c r="AW262" t="s">
        <v>1920</v>
      </c>
      <c r="AX262">
        <v>5</v>
      </c>
      <c r="BC262">
        <v>2</v>
      </c>
      <c r="BD262">
        <v>7</v>
      </c>
      <c r="BE262">
        <v>2</v>
      </c>
    </row>
    <row r="263" spans="1:57" x14ac:dyDescent="0.25">
      <c r="A263" s="179">
        <f t="shared" si="4"/>
        <v>8651</v>
      </c>
      <c r="B263" t="s">
        <v>1923</v>
      </c>
      <c r="C263">
        <v>7143346</v>
      </c>
      <c r="D263">
        <v>144105</v>
      </c>
      <c r="E263">
        <v>4</v>
      </c>
      <c r="F263">
        <v>550022960</v>
      </c>
      <c r="G263" s="180">
        <v>43764</v>
      </c>
      <c r="H263" s="180">
        <v>44864</v>
      </c>
      <c r="I263">
        <v>0</v>
      </c>
      <c r="J263">
        <v>1</v>
      </c>
      <c r="K263">
        <v>18</v>
      </c>
      <c r="L263">
        <v>30</v>
      </c>
      <c r="M263">
        <v>2</v>
      </c>
      <c r="N263" s="170">
        <v>22490513</v>
      </c>
      <c r="O263" s="170">
        <v>24960000</v>
      </c>
      <c r="P263" s="178">
        <v>31800</v>
      </c>
      <c r="Q263" s="178">
        <v>1247</v>
      </c>
      <c r="R263" s="178">
        <v>17318</v>
      </c>
      <c r="S263">
        <v>0</v>
      </c>
      <c r="T263">
        <v>0</v>
      </c>
      <c r="U263">
        <v>0</v>
      </c>
      <c r="W263">
        <v>0</v>
      </c>
      <c r="X263">
        <v>0</v>
      </c>
      <c r="Y263">
        <v>0</v>
      </c>
      <c r="AB263" s="180">
        <v>44285</v>
      </c>
      <c r="AC263">
        <v>1</v>
      </c>
      <c r="AD263" t="s">
        <v>1922</v>
      </c>
      <c r="AE263">
        <v>1</v>
      </c>
      <c r="AF263">
        <v>30</v>
      </c>
      <c r="AG263">
        <v>0</v>
      </c>
      <c r="AN263">
        <v>1</v>
      </c>
      <c r="AO263">
        <v>1</v>
      </c>
      <c r="AR263" s="178">
        <v>8667</v>
      </c>
      <c r="AS263" t="s">
        <v>1921</v>
      </c>
      <c r="AT263">
        <v>0</v>
      </c>
      <c r="AU263">
        <v>0</v>
      </c>
      <c r="AV263">
        <v>890480123</v>
      </c>
      <c r="AW263" t="s">
        <v>1920</v>
      </c>
      <c r="AX263">
        <v>5</v>
      </c>
      <c r="BC263">
        <v>2</v>
      </c>
      <c r="BD263">
        <v>7</v>
      </c>
      <c r="BE263">
        <v>2</v>
      </c>
    </row>
    <row r="264" spans="1:57" x14ac:dyDescent="0.25">
      <c r="A264" s="179">
        <f t="shared" si="4"/>
        <v>3526</v>
      </c>
      <c r="B264" t="s">
        <v>1923</v>
      </c>
      <c r="C264">
        <v>7143346</v>
      </c>
      <c r="D264">
        <v>144105</v>
      </c>
      <c r="E264">
        <v>4</v>
      </c>
      <c r="F264">
        <v>550022961</v>
      </c>
      <c r="G264" s="180">
        <v>43765</v>
      </c>
      <c r="H264" s="180">
        <v>44864</v>
      </c>
      <c r="I264">
        <v>0</v>
      </c>
      <c r="J264">
        <v>1</v>
      </c>
      <c r="K264">
        <v>18</v>
      </c>
      <c r="L264">
        <v>30</v>
      </c>
      <c r="M264">
        <v>2</v>
      </c>
      <c r="N264" s="170">
        <v>22490513</v>
      </c>
      <c r="O264" s="170">
        <v>24960000</v>
      </c>
      <c r="P264" s="178">
        <v>12900</v>
      </c>
      <c r="Q264" s="178">
        <v>506</v>
      </c>
      <c r="R264" s="178">
        <v>7058</v>
      </c>
      <c r="S264">
        <v>0</v>
      </c>
      <c r="T264">
        <v>0</v>
      </c>
      <c r="U264">
        <v>0</v>
      </c>
      <c r="W264">
        <v>0</v>
      </c>
      <c r="X264">
        <v>0</v>
      </c>
      <c r="Y264">
        <v>0</v>
      </c>
      <c r="AB264" s="180">
        <v>44285</v>
      </c>
      <c r="AC264">
        <v>1</v>
      </c>
      <c r="AD264" t="s">
        <v>1922</v>
      </c>
      <c r="AE264">
        <v>1</v>
      </c>
      <c r="AF264">
        <v>30</v>
      </c>
      <c r="AG264">
        <v>0</v>
      </c>
      <c r="AN264">
        <v>1</v>
      </c>
      <c r="AO264">
        <v>1</v>
      </c>
      <c r="AR264" s="178">
        <v>3532</v>
      </c>
      <c r="AS264" t="s">
        <v>1921</v>
      </c>
      <c r="AT264">
        <v>0</v>
      </c>
      <c r="AU264">
        <v>0</v>
      </c>
      <c r="AV264">
        <v>890480123</v>
      </c>
      <c r="AW264" t="s">
        <v>1920</v>
      </c>
      <c r="AX264">
        <v>5</v>
      </c>
      <c r="BC264">
        <v>2</v>
      </c>
      <c r="BD264">
        <v>7</v>
      </c>
      <c r="BE264">
        <v>2</v>
      </c>
    </row>
    <row r="265" spans="1:57" x14ac:dyDescent="0.25">
      <c r="A265" s="179">
        <f t="shared" si="4"/>
        <v>6781</v>
      </c>
      <c r="B265" t="s">
        <v>1923</v>
      </c>
      <c r="C265">
        <v>7143346</v>
      </c>
      <c r="D265">
        <v>144105</v>
      </c>
      <c r="E265">
        <v>4</v>
      </c>
      <c r="F265">
        <v>550023008</v>
      </c>
      <c r="G265" s="180">
        <v>43774</v>
      </c>
      <c r="H265" s="180">
        <v>44864</v>
      </c>
      <c r="I265">
        <v>0</v>
      </c>
      <c r="J265">
        <v>1</v>
      </c>
      <c r="K265">
        <v>18</v>
      </c>
      <c r="L265">
        <v>30</v>
      </c>
      <c r="M265">
        <v>2</v>
      </c>
      <c r="N265" s="170">
        <v>22490513</v>
      </c>
      <c r="O265" s="170">
        <v>24960000</v>
      </c>
      <c r="P265" s="178">
        <v>25000</v>
      </c>
      <c r="Q265" s="178">
        <v>980</v>
      </c>
      <c r="R265" s="178">
        <v>13574</v>
      </c>
      <c r="S265">
        <v>0</v>
      </c>
      <c r="T265">
        <v>0</v>
      </c>
      <c r="U265">
        <v>0</v>
      </c>
      <c r="W265">
        <v>0</v>
      </c>
      <c r="X265">
        <v>0</v>
      </c>
      <c r="Y265">
        <v>0</v>
      </c>
      <c r="AB265" s="180">
        <v>44285</v>
      </c>
      <c r="AC265">
        <v>1</v>
      </c>
      <c r="AD265" t="s">
        <v>1922</v>
      </c>
      <c r="AE265">
        <v>1</v>
      </c>
      <c r="AF265">
        <v>30</v>
      </c>
      <c r="AG265">
        <v>0</v>
      </c>
      <c r="AN265">
        <v>1</v>
      </c>
      <c r="AO265">
        <v>1</v>
      </c>
      <c r="AR265" s="178">
        <v>6793</v>
      </c>
      <c r="AS265" t="s">
        <v>1921</v>
      </c>
      <c r="AT265">
        <v>0</v>
      </c>
      <c r="AU265">
        <v>0</v>
      </c>
      <c r="AV265">
        <v>890480123</v>
      </c>
      <c r="AW265" t="s">
        <v>1920</v>
      </c>
      <c r="AX265">
        <v>5</v>
      </c>
      <c r="BC265">
        <v>2</v>
      </c>
      <c r="BD265">
        <v>7</v>
      </c>
      <c r="BE265">
        <v>2</v>
      </c>
    </row>
    <row r="266" spans="1:57" x14ac:dyDescent="0.25">
      <c r="A266" s="179">
        <f t="shared" si="4"/>
        <v>50940</v>
      </c>
      <c r="B266" t="s">
        <v>1923</v>
      </c>
      <c r="C266">
        <v>7143346</v>
      </c>
      <c r="D266">
        <v>144105</v>
      </c>
      <c r="E266">
        <v>4</v>
      </c>
      <c r="F266">
        <v>550023009</v>
      </c>
      <c r="G266" s="180">
        <v>43774</v>
      </c>
      <c r="H266" s="180">
        <v>44864</v>
      </c>
      <c r="I266">
        <v>0</v>
      </c>
      <c r="J266">
        <v>1</v>
      </c>
      <c r="K266">
        <v>17</v>
      </c>
      <c r="L266">
        <v>30</v>
      </c>
      <c r="M266">
        <v>2</v>
      </c>
      <c r="N266" s="170">
        <v>22490513</v>
      </c>
      <c r="O266" s="170">
        <v>24960000</v>
      </c>
      <c r="P266" s="178">
        <v>180000</v>
      </c>
      <c r="Q266" s="178">
        <v>7059</v>
      </c>
      <c r="R266" s="178">
        <v>101977</v>
      </c>
      <c r="S266">
        <v>0</v>
      </c>
      <c r="T266">
        <v>0</v>
      </c>
      <c r="U266">
        <v>0</v>
      </c>
      <c r="W266">
        <v>0</v>
      </c>
      <c r="X266">
        <v>0</v>
      </c>
      <c r="Y266">
        <v>0</v>
      </c>
      <c r="AB266" s="180">
        <v>44285</v>
      </c>
      <c r="AC266">
        <v>1</v>
      </c>
      <c r="AD266" t="s">
        <v>1922</v>
      </c>
      <c r="AE266">
        <v>1</v>
      </c>
      <c r="AF266">
        <v>30</v>
      </c>
      <c r="AG266">
        <v>0</v>
      </c>
      <c r="AN266">
        <v>1</v>
      </c>
      <c r="AO266">
        <v>1</v>
      </c>
      <c r="AR266" s="178">
        <v>51037</v>
      </c>
      <c r="AS266" t="s">
        <v>1921</v>
      </c>
      <c r="AT266">
        <v>0</v>
      </c>
      <c r="AU266">
        <v>0</v>
      </c>
      <c r="AV266">
        <v>890480123</v>
      </c>
      <c r="AW266" t="s">
        <v>1920</v>
      </c>
      <c r="AX266">
        <v>5</v>
      </c>
      <c r="BC266">
        <v>2</v>
      </c>
      <c r="BD266">
        <v>7</v>
      </c>
      <c r="BE266">
        <v>2</v>
      </c>
    </row>
    <row r="267" spans="1:57" x14ac:dyDescent="0.25">
      <c r="A267" s="179">
        <f t="shared" si="4"/>
        <v>114793</v>
      </c>
      <c r="B267" t="s">
        <v>1923</v>
      </c>
      <c r="C267">
        <v>7143346</v>
      </c>
      <c r="D267">
        <v>144105</v>
      </c>
      <c r="E267">
        <v>4</v>
      </c>
      <c r="F267">
        <v>550023157</v>
      </c>
      <c r="G267" s="180">
        <v>43796</v>
      </c>
      <c r="H267" s="180">
        <v>44895</v>
      </c>
      <c r="I267">
        <v>0</v>
      </c>
      <c r="J267">
        <v>1</v>
      </c>
      <c r="K267">
        <v>17</v>
      </c>
      <c r="L267">
        <v>30</v>
      </c>
      <c r="M267">
        <v>2</v>
      </c>
      <c r="N267" s="170">
        <v>22490513</v>
      </c>
      <c r="O267" s="170">
        <v>24960000</v>
      </c>
      <c r="P267" s="178">
        <v>400000</v>
      </c>
      <c r="Q267" s="178">
        <v>15687</v>
      </c>
      <c r="R267" s="178">
        <v>229804</v>
      </c>
      <c r="S267">
        <v>0</v>
      </c>
      <c r="T267">
        <v>0</v>
      </c>
      <c r="U267">
        <v>0</v>
      </c>
      <c r="W267">
        <v>0</v>
      </c>
      <c r="X267">
        <v>0</v>
      </c>
      <c r="Y267">
        <v>0</v>
      </c>
      <c r="AB267" s="180">
        <v>44285</v>
      </c>
      <c r="AC267">
        <v>1</v>
      </c>
      <c r="AD267" t="s">
        <v>1922</v>
      </c>
      <c r="AE267">
        <v>1</v>
      </c>
      <c r="AF267">
        <v>30</v>
      </c>
      <c r="AG267">
        <v>0</v>
      </c>
      <c r="AN267">
        <v>1</v>
      </c>
      <c r="AO267">
        <v>1</v>
      </c>
      <c r="AR267" s="178">
        <v>115011</v>
      </c>
      <c r="AS267" t="s">
        <v>1921</v>
      </c>
      <c r="AT267">
        <v>0</v>
      </c>
      <c r="AU267">
        <v>0</v>
      </c>
      <c r="AV267">
        <v>890480123</v>
      </c>
      <c r="AW267" t="s">
        <v>1920</v>
      </c>
      <c r="AX267">
        <v>5</v>
      </c>
      <c r="BC267">
        <v>2</v>
      </c>
      <c r="BD267">
        <v>7</v>
      </c>
      <c r="BE267">
        <v>2</v>
      </c>
    </row>
    <row r="268" spans="1:57" x14ac:dyDescent="0.25">
      <c r="A268" s="179">
        <f t="shared" si="4"/>
        <v>34400</v>
      </c>
      <c r="B268" t="s">
        <v>1923</v>
      </c>
      <c r="C268">
        <v>7143346</v>
      </c>
      <c r="D268">
        <v>144105</v>
      </c>
      <c r="E268">
        <v>4</v>
      </c>
      <c r="F268">
        <v>550023158</v>
      </c>
      <c r="G268" s="180">
        <v>43796</v>
      </c>
      <c r="H268" s="180">
        <v>44895</v>
      </c>
      <c r="I268">
        <v>0</v>
      </c>
      <c r="J268">
        <v>1</v>
      </c>
      <c r="K268">
        <v>17</v>
      </c>
      <c r="L268">
        <v>30</v>
      </c>
      <c r="M268">
        <v>2</v>
      </c>
      <c r="N268" s="170">
        <v>22490513</v>
      </c>
      <c r="O268" s="170">
        <v>24960000</v>
      </c>
      <c r="P268" s="178">
        <v>120000</v>
      </c>
      <c r="Q268" s="178">
        <v>4706</v>
      </c>
      <c r="R268" s="178">
        <v>68865</v>
      </c>
      <c r="S268">
        <v>0</v>
      </c>
      <c r="T268">
        <v>0</v>
      </c>
      <c r="U268">
        <v>0</v>
      </c>
      <c r="W268">
        <v>0</v>
      </c>
      <c r="X268">
        <v>0</v>
      </c>
      <c r="Y268">
        <v>0</v>
      </c>
      <c r="AB268" s="180">
        <v>44285</v>
      </c>
      <c r="AC268">
        <v>1</v>
      </c>
      <c r="AD268" t="s">
        <v>1922</v>
      </c>
      <c r="AE268">
        <v>1</v>
      </c>
      <c r="AF268">
        <v>30</v>
      </c>
      <c r="AG268">
        <v>0</v>
      </c>
      <c r="AN268">
        <v>1</v>
      </c>
      <c r="AO268">
        <v>1</v>
      </c>
      <c r="AR268" s="178">
        <v>34465</v>
      </c>
      <c r="AS268" t="s">
        <v>1921</v>
      </c>
      <c r="AT268">
        <v>0</v>
      </c>
      <c r="AU268">
        <v>0</v>
      </c>
      <c r="AV268">
        <v>890480123</v>
      </c>
      <c r="AW268" t="s">
        <v>1920</v>
      </c>
      <c r="AX268">
        <v>5</v>
      </c>
      <c r="BC268">
        <v>2</v>
      </c>
      <c r="BD268">
        <v>7</v>
      </c>
      <c r="BE268">
        <v>2</v>
      </c>
    </row>
    <row r="269" spans="1:57" x14ac:dyDescent="0.25">
      <c r="A269" s="179">
        <f t="shared" si="4"/>
        <v>97277</v>
      </c>
      <c r="B269" t="s">
        <v>1923</v>
      </c>
      <c r="C269">
        <v>7143346</v>
      </c>
      <c r="D269">
        <v>144105</v>
      </c>
      <c r="E269">
        <v>4</v>
      </c>
      <c r="F269">
        <v>550023225</v>
      </c>
      <c r="G269" s="180">
        <v>43806</v>
      </c>
      <c r="H269" s="180">
        <v>44895</v>
      </c>
      <c r="I269">
        <v>0</v>
      </c>
      <c r="J269">
        <v>1</v>
      </c>
      <c r="K269">
        <v>15</v>
      </c>
      <c r="L269">
        <v>30</v>
      </c>
      <c r="M269">
        <v>2</v>
      </c>
      <c r="N269" s="170">
        <v>22490513</v>
      </c>
      <c r="O269" s="170">
        <v>24960000</v>
      </c>
      <c r="P269" s="178">
        <v>300000</v>
      </c>
      <c r="Q269" s="178">
        <v>11765</v>
      </c>
      <c r="R269" s="178">
        <v>194739</v>
      </c>
      <c r="S269">
        <v>0</v>
      </c>
      <c r="T269">
        <v>0</v>
      </c>
      <c r="U269">
        <v>0</v>
      </c>
      <c r="W269">
        <v>0</v>
      </c>
      <c r="X269">
        <v>0</v>
      </c>
      <c r="Y269">
        <v>0</v>
      </c>
      <c r="AB269" s="180">
        <v>44285</v>
      </c>
      <c r="AC269">
        <v>1</v>
      </c>
      <c r="AD269" t="s">
        <v>1922</v>
      </c>
      <c r="AE269">
        <v>1</v>
      </c>
      <c r="AF269">
        <v>30</v>
      </c>
      <c r="AG269">
        <v>0</v>
      </c>
      <c r="AN269">
        <v>1</v>
      </c>
      <c r="AO269">
        <v>1</v>
      </c>
      <c r="AR269" s="178">
        <v>97462</v>
      </c>
      <c r="AS269" t="s">
        <v>1921</v>
      </c>
      <c r="AT269">
        <v>0</v>
      </c>
      <c r="AU269">
        <v>0</v>
      </c>
      <c r="AV269">
        <v>890480123</v>
      </c>
      <c r="AW269" t="s">
        <v>1920</v>
      </c>
      <c r="AX269">
        <v>5</v>
      </c>
      <c r="BC269">
        <v>2</v>
      </c>
      <c r="BD269">
        <v>7</v>
      </c>
      <c r="BE269">
        <v>2</v>
      </c>
    </row>
    <row r="270" spans="1:57" x14ac:dyDescent="0.25">
      <c r="A270" s="179">
        <f t="shared" si="4"/>
        <v>103756</v>
      </c>
      <c r="B270" t="s">
        <v>1923</v>
      </c>
      <c r="C270">
        <v>7143346</v>
      </c>
      <c r="D270">
        <v>144105</v>
      </c>
      <c r="E270">
        <v>4</v>
      </c>
      <c r="F270">
        <v>550023237</v>
      </c>
      <c r="G270" s="180">
        <v>43808</v>
      </c>
      <c r="H270" s="180">
        <v>44895</v>
      </c>
      <c r="I270">
        <v>0</v>
      </c>
      <c r="J270">
        <v>1</v>
      </c>
      <c r="K270">
        <v>15</v>
      </c>
      <c r="L270">
        <v>30</v>
      </c>
      <c r="M270">
        <v>2</v>
      </c>
      <c r="N270" s="170">
        <v>22490513</v>
      </c>
      <c r="O270" s="170">
        <v>24960000</v>
      </c>
      <c r="P270" s="178">
        <v>320000</v>
      </c>
      <c r="Q270" s="178">
        <v>12550</v>
      </c>
      <c r="R270" s="178">
        <v>207708</v>
      </c>
      <c r="S270">
        <v>0</v>
      </c>
      <c r="T270">
        <v>0</v>
      </c>
      <c r="U270">
        <v>0</v>
      </c>
      <c r="W270">
        <v>0</v>
      </c>
      <c r="X270">
        <v>0</v>
      </c>
      <c r="Y270">
        <v>0</v>
      </c>
      <c r="AB270" s="180">
        <v>44285</v>
      </c>
      <c r="AC270">
        <v>1</v>
      </c>
      <c r="AD270" t="s">
        <v>1922</v>
      </c>
      <c r="AE270">
        <v>1</v>
      </c>
      <c r="AF270">
        <v>30</v>
      </c>
      <c r="AG270">
        <v>0</v>
      </c>
      <c r="AN270">
        <v>1</v>
      </c>
      <c r="AO270">
        <v>1</v>
      </c>
      <c r="AR270" s="178">
        <v>103952</v>
      </c>
      <c r="AS270" t="s">
        <v>1921</v>
      </c>
      <c r="AT270">
        <v>0</v>
      </c>
      <c r="AU270">
        <v>0</v>
      </c>
      <c r="AV270">
        <v>890480123</v>
      </c>
      <c r="AW270" t="s">
        <v>1920</v>
      </c>
      <c r="AX270">
        <v>5</v>
      </c>
      <c r="BC270">
        <v>2</v>
      </c>
      <c r="BD270">
        <v>7</v>
      </c>
      <c r="BE270">
        <v>2</v>
      </c>
    </row>
    <row r="271" spans="1:57" x14ac:dyDescent="0.25">
      <c r="A271" s="179">
        <f t="shared" si="4"/>
        <v>10896</v>
      </c>
      <c r="B271" t="s">
        <v>1923</v>
      </c>
      <c r="C271">
        <v>7143346</v>
      </c>
      <c r="D271">
        <v>144105</v>
      </c>
      <c r="E271">
        <v>4</v>
      </c>
      <c r="F271">
        <v>550023690</v>
      </c>
      <c r="G271" s="180">
        <v>43899</v>
      </c>
      <c r="H271" s="180">
        <v>44985</v>
      </c>
      <c r="I271">
        <v>0</v>
      </c>
      <c r="J271">
        <v>1</v>
      </c>
      <c r="K271">
        <v>12</v>
      </c>
      <c r="L271">
        <v>30</v>
      </c>
      <c r="M271">
        <v>2</v>
      </c>
      <c r="N271" s="170">
        <v>22490513</v>
      </c>
      <c r="O271" s="170">
        <v>24960000</v>
      </c>
      <c r="P271" s="178">
        <v>30000</v>
      </c>
      <c r="Q271" s="178">
        <v>1177</v>
      </c>
      <c r="R271" s="178">
        <v>21813</v>
      </c>
      <c r="S271">
        <v>0</v>
      </c>
      <c r="T271">
        <v>0</v>
      </c>
      <c r="U271">
        <v>0</v>
      </c>
      <c r="W271">
        <v>0</v>
      </c>
      <c r="X271">
        <v>0</v>
      </c>
      <c r="Y271">
        <v>0</v>
      </c>
      <c r="AB271" s="180">
        <v>44285</v>
      </c>
      <c r="AC271">
        <v>1</v>
      </c>
      <c r="AD271" t="s">
        <v>1922</v>
      </c>
      <c r="AE271">
        <v>1</v>
      </c>
      <c r="AF271">
        <v>30</v>
      </c>
      <c r="AG271">
        <v>0</v>
      </c>
      <c r="AN271">
        <v>1</v>
      </c>
      <c r="AO271">
        <v>1</v>
      </c>
      <c r="AR271" s="178">
        <v>10917</v>
      </c>
      <c r="AS271" t="s">
        <v>1921</v>
      </c>
      <c r="AT271">
        <v>0</v>
      </c>
      <c r="AU271">
        <v>0</v>
      </c>
      <c r="AV271">
        <v>890480123</v>
      </c>
      <c r="AW271" t="s">
        <v>1920</v>
      </c>
      <c r="AX271">
        <v>5</v>
      </c>
      <c r="BC271">
        <v>2</v>
      </c>
      <c r="BD271">
        <v>7</v>
      </c>
      <c r="BE271">
        <v>2</v>
      </c>
    </row>
    <row r="272" spans="1:57" x14ac:dyDescent="0.25">
      <c r="A272" s="179">
        <f t="shared" si="4"/>
        <v>14531</v>
      </c>
      <c r="B272" t="s">
        <v>1923</v>
      </c>
      <c r="C272">
        <v>7143346</v>
      </c>
      <c r="D272">
        <v>144105</v>
      </c>
      <c r="E272">
        <v>4</v>
      </c>
      <c r="F272">
        <v>550023717</v>
      </c>
      <c r="G272" s="180">
        <v>43903</v>
      </c>
      <c r="H272" s="180">
        <v>44985</v>
      </c>
      <c r="I272">
        <v>0</v>
      </c>
      <c r="J272">
        <v>1</v>
      </c>
      <c r="K272">
        <v>12</v>
      </c>
      <c r="L272">
        <v>30</v>
      </c>
      <c r="M272">
        <v>2</v>
      </c>
      <c r="N272" s="170">
        <v>22490513</v>
      </c>
      <c r="O272" s="170">
        <v>24960000</v>
      </c>
      <c r="P272" s="178">
        <v>40000</v>
      </c>
      <c r="Q272" s="178">
        <v>1569</v>
      </c>
      <c r="R272" s="178">
        <v>29090</v>
      </c>
      <c r="S272">
        <v>0</v>
      </c>
      <c r="T272">
        <v>0</v>
      </c>
      <c r="U272">
        <v>0</v>
      </c>
      <c r="W272">
        <v>0</v>
      </c>
      <c r="X272">
        <v>0</v>
      </c>
      <c r="Y272">
        <v>0</v>
      </c>
      <c r="AB272" s="180">
        <v>44285</v>
      </c>
      <c r="AC272">
        <v>1</v>
      </c>
      <c r="AD272" t="s">
        <v>1922</v>
      </c>
      <c r="AE272">
        <v>1</v>
      </c>
      <c r="AF272">
        <v>30</v>
      </c>
      <c r="AG272">
        <v>0</v>
      </c>
      <c r="AN272">
        <v>1</v>
      </c>
      <c r="AO272">
        <v>1</v>
      </c>
      <c r="AR272" s="178">
        <v>14559</v>
      </c>
      <c r="AS272" t="s">
        <v>1921</v>
      </c>
      <c r="AT272">
        <v>0</v>
      </c>
      <c r="AU272">
        <v>0</v>
      </c>
      <c r="AV272">
        <v>890480123</v>
      </c>
      <c r="AW272" t="s">
        <v>1920</v>
      </c>
      <c r="AX272">
        <v>5</v>
      </c>
      <c r="BC272">
        <v>2</v>
      </c>
      <c r="BD272">
        <v>7</v>
      </c>
      <c r="BE272">
        <v>2</v>
      </c>
    </row>
    <row r="273" spans="1:57" x14ac:dyDescent="0.25">
      <c r="A273" s="179">
        <f t="shared" si="4"/>
        <v>21883</v>
      </c>
      <c r="B273" t="s">
        <v>1923</v>
      </c>
      <c r="C273">
        <v>7143346</v>
      </c>
      <c r="D273">
        <v>144105</v>
      </c>
      <c r="E273">
        <v>4</v>
      </c>
      <c r="F273">
        <v>550024361</v>
      </c>
      <c r="G273" s="180">
        <v>44080</v>
      </c>
      <c r="H273" s="180">
        <v>45199</v>
      </c>
      <c r="I273">
        <v>0</v>
      </c>
      <c r="J273">
        <v>1</v>
      </c>
      <c r="K273">
        <v>6</v>
      </c>
      <c r="L273">
        <v>30</v>
      </c>
      <c r="M273">
        <v>2</v>
      </c>
      <c r="N273" s="170">
        <v>22490513</v>
      </c>
      <c r="O273" s="170">
        <v>24960000</v>
      </c>
      <c r="P273" s="178">
        <v>50000</v>
      </c>
      <c r="Q273" s="178">
        <v>1922</v>
      </c>
      <c r="R273" s="178">
        <v>43807</v>
      </c>
      <c r="S273">
        <v>0</v>
      </c>
      <c r="T273">
        <v>0</v>
      </c>
      <c r="U273">
        <v>0</v>
      </c>
      <c r="W273">
        <v>0</v>
      </c>
      <c r="X273">
        <v>0</v>
      </c>
      <c r="Y273">
        <v>0</v>
      </c>
      <c r="AB273" s="180">
        <v>44285</v>
      </c>
      <c r="AC273">
        <v>1</v>
      </c>
      <c r="AD273" t="s">
        <v>1922</v>
      </c>
      <c r="AE273">
        <v>1</v>
      </c>
      <c r="AF273">
        <v>30</v>
      </c>
      <c r="AG273">
        <v>0</v>
      </c>
      <c r="AN273">
        <v>1</v>
      </c>
      <c r="AO273">
        <v>1</v>
      </c>
      <c r="AR273" s="178">
        <v>21924</v>
      </c>
      <c r="AS273" t="s">
        <v>1921</v>
      </c>
      <c r="AT273">
        <v>0</v>
      </c>
      <c r="AU273">
        <v>0</v>
      </c>
      <c r="AV273">
        <v>890480123</v>
      </c>
      <c r="AW273" t="s">
        <v>1920</v>
      </c>
      <c r="AX273">
        <v>5</v>
      </c>
      <c r="BC273">
        <v>2</v>
      </c>
      <c r="BD273">
        <v>7</v>
      </c>
      <c r="BE273">
        <v>2</v>
      </c>
    </row>
    <row r="274" spans="1:57" x14ac:dyDescent="0.25">
      <c r="A274" s="179">
        <f t="shared" si="4"/>
        <v>708391</v>
      </c>
      <c r="B274" t="s">
        <v>1923</v>
      </c>
      <c r="C274">
        <v>7143346</v>
      </c>
      <c r="D274">
        <v>144105</v>
      </c>
      <c r="E274">
        <v>4</v>
      </c>
      <c r="F274">
        <v>550024858</v>
      </c>
      <c r="G274" s="180">
        <v>44157</v>
      </c>
      <c r="H274" s="180">
        <v>45290</v>
      </c>
      <c r="I274">
        <v>0</v>
      </c>
      <c r="J274">
        <v>1</v>
      </c>
      <c r="K274">
        <v>3</v>
      </c>
      <c r="L274">
        <v>30</v>
      </c>
      <c r="M274">
        <v>2</v>
      </c>
      <c r="N274" s="170">
        <v>22490513</v>
      </c>
      <c r="O274" s="170">
        <v>24960000</v>
      </c>
      <c r="P274" s="178">
        <v>1509000</v>
      </c>
      <c r="Q274" s="178">
        <v>58012</v>
      </c>
      <c r="R274" s="178">
        <v>1418128</v>
      </c>
      <c r="S274">
        <v>0</v>
      </c>
      <c r="T274">
        <v>0</v>
      </c>
      <c r="U274">
        <v>0</v>
      </c>
      <c r="W274">
        <v>0</v>
      </c>
      <c r="X274">
        <v>0</v>
      </c>
      <c r="Y274">
        <v>0</v>
      </c>
      <c r="AB274" s="180">
        <v>44285</v>
      </c>
      <c r="AC274">
        <v>1</v>
      </c>
      <c r="AD274" t="s">
        <v>1922</v>
      </c>
      <c r="AE274">
        <v>1</v>
      </c>
      <c r="AF274">
        <v>30</v>
      </c>
      <c r="AG274">
        <v>0</v>
      </c>
      <c r="AN274">
        <v>1</v>
      </c>
      <c r="AO274">
        <v>1</v>
      </c>
      <c r="AR274" s="178">
        <v>709737</v>
      </c>
      <c r="AS274" t="s">
        <v>1921</v>
      </c>
      <c r="AT274">
        <v>0</v>
      </c>
      <c r="AU274">
        <v>0</v>
      </c>
      <c r="AV274">
        <v>890480123</v>
      </c>
      <c r="AW274" t="s">
        <v>1920</v>
      </c>
      <c r="AX274">
        <v>5</v>
      </c>
      <c r="BC274">
        <v>2</v>
      </c>
      <c r="BD274">
        <v>7</v>
      </c>
      <c r="BE274">
        <v>2</v>
      </c>
    </row>
    <row r="275" spans="1:57" x14ac:dyDescent="0.25">
      <c r="A275" s="179">
        <f t="shared" si="4"/>
        <v>27976</v>
      </c>
      <c r="B275" t="s">
        <v>1923</v>
      </c>
      <c r="C275">
        <v>7143346</v>
      </c>
      <c r="D275">
        <v>144105</v>
      </c>
      <c r="E275">
        <v>4</v>
      </c>
      <c r="F275">
        <v>550025216</v>
      </c>
      <c r="G275" s="180">
        <v>44220</v>
      </c>
      <c r="H275" s="180">
        <v>45350</v>
      </c>
      <c r="I275">
        <v>0</v>
      </c>
      <c r="J275">
        <v>1</v>
      </c>
      <c r="K275">
        <v>2</v>
      </c>
      <c r="L275">
        <v>30</v>
      </c>
      <c r="M275">
        <v>2</v>
      </c>
      <c r="N275" s="170">
        <v>22490513</v>
      </c>
      <c r="O275" s="170">
        <v>24960000</v>
      </c>
      <c r="P275" s="178">
        <v>59500</v>
      </c>
      <c r="Q275" s="178">
        <v>2287</v>
      </c>
      <c r="R275" s="178">
        <v>56006</v>
      </c>
      <c r="S275">
        <v>0</v>
      </c>
      <c r="T275">
        <v>0</v>
      </c>
      <c r="U275">
        <v>0</v>
      </c>
      <c r="W275">
        <v>0</v>
      </c>
      <c r="X275">
        <v>0</v>
      </c>
      <c r="Y275">
        <v>0</v>
      </c>
      <c r="AB275" s="180">
        <v>44285</v>
      </c>
      <c r="AC275">
        <v>1</v>
      </c>
      <c r="AD275" t="s">
        <v>1922</v>
      </c>
      <c r="AE275">
        <v>1</v>
      </c>
      <c r="AF275">
        <v>30</v>
      </c>
      <c r="AG275">
        <v>0</v>
      </c>
      <c r="AN275">
        <v>1</v>
      </c>
      <c r="AO275">
        <v>1</v>
      </c>
      <c r="AR275" s="178">
        <v>28030</v>
      </c>
      <c r="AS275" t="s">
        <v>1921</v>
      </c>
      <c r="AT275">
        <v>0</v>
      </c>
      <c r="AU275">
        <v>0</v>
      </c>
      <c r="AV275">
        <v>890480123</v>
      </c>
      <c r="AW275" t="s">
        <v>1920</v>
      </c>
      <c r="AX275">
        <v>5</v>
      </c>
      <c r="BC275">
        <v>2</v>
      </c>
      <c r="BD275">
        <v>7</v>
      </c>
      <c r="BE275">
        <v>2</v>
      </c>
    </row>
    <row r="276" spans="1:57" x14ac:dyDescent="0.25">
      <c r="A276" s="179">
        <f t="shared" si="4"/>
        <v>23460</v>
      </c>
      <c r="B276" t="s">
        <v>1923</v>
      </c>
      <c r="C276">
        <v>7143346</v>
      </c>
      <c r="D276">
        <v>144105</v>
      </c>
      <c r="E276">
        <v>4</v>
      </c>
      <c r="F276">
        <v>550025217</v>
      </c>
      <c r="G276" s="180">
        <v>44220</v>
      </c>
      <c r="H276" s="180">
        <v>45350</v>
      </c>
      <c r="I276">
        <v>0</v>
      </c>
      <c r="J276">
        <v>1</v>
      </c>
      <c r="K276">
        <v>2</v>
      </c>
      <c r="L276">
        <v>30</v>
      </c>
      <c r="M276">
        <v>2</v>
      </c>
      <c r="N276" s="170">
        <v>22490513</v>
      </c>
      <c r="O276" s="170">
        <v>24960000</v>
      </c>
      <c r="P276" s="178">
        <v>49900</v>
      </c>
      <c r="Q276" s="178">
        <v>1918</v>
      </c>
      <c r="R276" s="178">
        <v>46964</v>
      </c>
      <c r="S276">
        <v>0</v>
      </c>
      <c r="T276">
        <v>0</v>
      </c>
      <c r="U276">
        <v>0</v>
      </c>
      <c r="W276">
        <v>0</v>
      </c>
      <c r="X276">
        <v>0</v>
      </c>
      <c r="Y276">
        <v>0</v>
      </c>
      <c r="AB276" s="180">
        <v>44285</v>
      </c>
      <c r="AC276">
        <v>1</v>
      </c>
      <c r="AD276" t="s">
        <v>1922</v>
      </c>
      <c r="AE276">
        <v>1</v>
      </c>
      <c r="AF276">
        <v>30</v>
      </c>
      <c r="AG276">
        <v>0</v>
      </c>
      <c r="AN276">
        <v>1</v>
      </c>
      <c r="AO276">
        <v>1</v>
      </c>
      <c r="AR276" s="178">
        <v>23504</v>
      </c>
      <c r="AS276" t="s">
        <v>1921</v>
      </c>
      <c r="AT276">
        <v>0</v>
      </c>
      <c r="AU276">
        <v>0</v>
      </c>
      <c r="AV276">
        <v>890480123</v>
      </c>
      <c r="AW276" t="s">
        <v>1920</v>
      </c>
      <c r="AX276">
        <v>5</v>
      </c>
      <c r="BC276">
        <v>2</v>
      </c>
      <c r="BD276">
        <v>7</v>
      </c>
      <c r="BE276">
        <v>2</v>
      </c>
    </row>
    <row r="277" spans="1:57" x14ac:dyDescent="0.25">
      <c r="A277" s="179">
        <f t="shared" si="4"/>
        <v>17714</v>
      </c>
      <c r="B277" t="s">
        <v>1923</v>
      </c>
      <c r="C277">
        <v>7143346</v>
      </c>
      <c r="D277">
        <v>144105</v>
      </c>
      <c r="E277">
        <v>4</v>
      </c>
      <c r="F277">
        <v>550025218</v>
      </c>
      <c r="G277" s="180">
        <v>44220</v>
      </c>
      <c r="H277" s="180">
        <v>45350</v>
      </c>
      <c r="I277">
        <v>0</v>
      </c>
      <c r="J277">
        <v>1</v>
      </c>
      <c r="K277">
        <v>2</v>
      </c>
      <c r="L277">
        <v>30</v>
      </c>
      <c r="M277">
        <v>2</v>
      </c>
      <c r="N277" s="170">
        <v>22490513</v>
      </c>
      <c r="O277" s="170">
        <v>24960000</v>
      </c>
      <c r="P277" s="178">
        <v>37668</v>
      </c>
      <c r="Q277" s="178">
        <v>1448</v>
      </c>
      <c r="R277" s="178">
        <v>35462</v>
      </c>
      <c r="S277">
        <v>0</v>
      </c>
      <c r="T277">
        <v>0</v>
      </c>
      <c r="U277">
        <v>0</v>
      </c>
      <c r="W277">
        <v>0</v>
      </c>
      <c r="X277">
        <v>0</v>
      </c>
      <c r="Y277">
        <v>0</v>
      </c>
      <c r="AB277" s="180">
        <v>44285</v>
      </c>
      <c r="AC277">
        <v>1</v>
      </c>
      <c r="AD277" t="s">
        <v>1922</v>
      </c>
      <c r="AE277">
        <v>1</v>
      </c>
      <c r="AF277">
        <v>30</v>
      </c>
      <c r="AG277">
        <v>0</v>
      </c>
      <c r="AN277">
        <v>1</v>
      </c>
      <c r="AO277">
        <v>1</v>
      </c>
      <c r="AR277" s="178">
        <v>17748</v>
      </c>
      <c r="AS277" t="s">
        <v>1921</v>
      </c>
      <c r="AT277">
        <v>0</v>
      </c>
      <c r="AU277">
        <v>0</v>
      </c>
      <c r="AV277">
        <v>890480123</v>
      </c>
      <c r="AW277" t="s">
        <v>1920</v>
      </c>
      <c r="AX277">
        <v>5</v>
      </c>
      <c r="BC277">
        <v>2</v>
      </c>
      <c r="BD277">
        <v>7</v>
      </c>
      <c r="BE277">
        <v>2</v>
      </c>
    </row>
    <row r="278" spans="1:57" x14ac:dyDescent="0.25">
      <c r="A278" s="179">
        <f t="shared" si="4"/>
        <v>23506</v>
      </c>
      <c r="B278" t="s">
        <v>1923</v>
      </c>
      <c r="C278">
        <v>7143346</v>
      </c>
      <c r="D278">
        <v>144105</v>
      </c>
      <c r="E278">
        <v>4</v>
      </c>
      <c r="F278">
        <v>550025228</v>
      </c>
      <c r="G278" s="180">
        <v>44222</v>
      </c>
      <c r="H278" s="180">
        <v>45350</v>
      </c>
      <c r="I278">
        <v>0</v>
      </c>
      <c r="J278">
        <v>1</v>
      </c>
      <c r="K278">
        <v>2</v>
      </c>
      <c r="L278">
        <v>30</v>
      </c>
      <c r="M278">
        <v>2</v>
      </c>
      <c r="N278" s="170">
        <v>22490513</v>
      </c>
      <c r="O278" s="170">
        <v>24960000</v>
      </c>
      <c r="P278" s="178">
        <v>50000</v>
      </c>
      <c r="Q278" s="178">
        <v>1922</v>
      </c>
      <c r="R278" s="178">
        <v>47056</v>
      </c>
      <c r="S278">
        <v>0</v>
      </c>
      <c r="T278">
        <v>0</v>
      </c>
      <c r="U278">
        <v>0</v>
      </c>
      <c r="W278">
        <v>0</v>
      </c>
      <c r="X278">
        <v>0</v>
      </c>
      <c r="Y278">
        <v>0</v>
      </c>
      <c r="AB278" s="180">
        <v>44285</v>
      </c>
      <c r="AC278">
        <v>1</v>
      </c>
      <c r="AD278" t="s">
        <v>1922</v>
      </c>
      <c r="AE278">
        <v>1</v>
      </c>
      <c r="AF278">
        <v>30</v>
      </c>
      <c r="AG278">
        <v>0</v>
      </c>
      <c r="AN278">
        <v>1</v>
      </c>
      <c r="AO278">
        <v>1</v>
      </c>
      <c r="AR278" s="178">
        <v>23550</v>
      </c>
      <c r="AS278" t="s">
        <v>1921</v>
      </c>
      <c r="AT278">
        <v>0</v>
      </c>
      <c r="AU278">
        <v>0</v>
      </c>
      <c r="AV278">
        <v>890480123</v>
      </c>
      <c r="AW278" t="s">
        <v>1920</v>
      </c>
      <c r="AX278">
        <v>5</v>
      </c>
      <c r="BC278">
        <v>2</v>
      </c>
      <c r="BD278">
        <v>7</v>
      </c>
      <c r="BE278">
        <v>2</v>
      </c>
    </row>
    <row r="279" spans="1:57" x14ac:dyDescent="0.25">
      <c r="A279" s="179">
        <f t="shared" si="4"/>
        <v>7745</v>
      </c>
      <c r="B279" t="s">
        <v>1923</v>
      </c>
      <c r="C279">
        <v>7143346</v>
      </c>
      <c r="D279">
        <v>144105</v>
      </c>
      <c r="E279">
        <v>4</v>
      </c>
      <c r="F279">
        <v>550025391</v>
      </c>
      <c r="G279" s="180">
        <v>44239</v>
      </c>
      <c r="H279" s="180">
        <v>45350</v>
      </c>
      <c r="I279">
        <v>0</v>
      </c>
      <c r="J279">
        <v>1</v>
      </c>
      <c r="K279">
        <v>2</v>
      </c>
      <c r="L279">
        <v>30</v>
      </c>
      <c r="M279">
        <v>2</v>
      </c>
      <c r="N279" s="170">
        <v>22490513</v>
      </c>
      <c r="O279" s="170">
        <v>24960000</v>
      </c>
      <c r="P279" s="178">
        <v>16470</v>
      </c>
      <c r="Q279" s="178">
        <v>633</v>
      </c>
      <c r="R279" s="178">
        <v>15504</v>
      </c>
      <c r="S279">
        <v>0</v>
      </c>
      <c r="T279">
        <v>0</v>
      </c>
      <c r="U279">
        <v>0</v>
      </c>
      <c r="W279">
        <v>0</v>
      </c>
      <c r="X279">
        <v>0</v>
      </c>
      <c r="Y279">
        <v>0</v>
      </c>
      <c r="AB279" s="180">
        <v>44285</v>
      </c>
      <c r="AC279">
        <v>1</v>
      </c>
      <c r="AD279" t="s">
        <v>1922</v>
      </c>
      <c r="AE279">
        <v>1</v>
      </c>
      <c r="AF279">
        <v>30</v>
      </c>
      <c r="AG279">
        <v>0</v>
      </c>
      <c r="AN279">
        <v>1</v>
      </c>
      <c r="AO279">
        <v>1</v>
      </c>
      <c r="AR279" s="178">
        <v>7759</v>
      </c>
      <c r="AS279" t="s">
        <v>1921</v>
      </c>
      <c r="AT279">
        <v>0</v>
      </c>
      <c r="AU279">
        <v>0</v>
      </c>
      <c r="AV279">
        <v>890480123</v>
      </c>
      <c r="AW279" t="s">
        <v>1920</v>
      </c>
      <c r="AX279">
        <v>5</v>
      </c>
      <c r="BC279">
        <v>2</v>
      </c>
      <c r="BD279">
        <v>7</v>
      </c>
      <c r="BE279">
        <v>2</v>
      </c>
    </row>
    <row r="280" spans="1:57" x14ac:dyDescent="0.25">
      <c r="A280" s="179">
        <f t="shared" si="4"/>
        <v>15583</v>
      </c>
      <c r="B280" t="s">
        <v>1923</v>
      </c>
      <c r="C280">
        <v>7143346</v>
      </c>
      <c r="D280">
        <v>144105</v>
      </c>
      <c r="E280">
        <v>4</v>
      </c>
      <c r="F280">
        <v>550025400</v>
      </c>
      <c r="G280" s="180">
        <v>44242</v>
      </c>
      <c r="H280" s="180">
        <v>45379</v>
      </c>
      <c r="I280">
        <v>0</v>
      </c>
      <c r="J280">
        <v>1</v>
      </c>
      <c r="K280">
        <v>3</v>
      </c>
      <c r="L280">
        <v>30</v>
      </c>
      <c r="M280">
        <v>2</v>
      </c>
      <c r="N280" s="170">
        <v>22490513</v>
      </c>
      <c r="O280" s="170">
        <v>24960000</v>
      </c>
      <c r="P280" s="178">
        <v>33750</v>
      </c>
      <c r="Q280" s="178">
        <v>1297</v>
      </c>
      <c r="R280" s="178">
        <v>31196</v>
      </c>
      <c r="S280">
        <v>0</v>
      </c>
      <c r="T280">
        <v>0</v>
      </c>
      <c r="U280">
        <v>0</v>
      </c>
      <c r="W280">
        <v>0</v>
      </c>
      <c r="X280">
        <v>0</v>
      </c>
      <c r="Y280">
        <v>0</v>
      </c>
      <c r="AB280" s="180">
        <v>44285</v>
      </c>
      <c r="AC280">
        <v>1</v>
      </c>
      <c r="AD280" t="s">
        <v>1922</v>
      </c>
      <c r="AE280">
        <v>1</v>
      </c>
      <c r="AF280">
        <v>30</v>
      </c>
      <c r="AG280">
        <v>0</v>
      </c>
      <c r="AN280">
        <v>1</v>
      </c>
      <c r="AO280">
        <v>1</v>
      </c>
      <c r="AR280" s="178">
        <v>15613</v>
      </c>
      <c r="AS280" t="s">
        <v>1921</v>
      </c>
      <c r="AT280">
        <v>0</v>
      </c>
      <c r="AU280">
        <v>0</v>
      </c>
      <c r="AV280">
        <v>890480123</v>
      </c>
      <c r="AW280" t="s">
        <v>1920</v>
      </c>
      <c r="AX280">
        <v>5</v>
      </c>
      <c r="BC280">
        <v>2</v>
      </c>
      <c r="BD280">
        <v>7</v>
      </c>
      <c r="BE280">
        <v>2</v>
      </c>
    </row>
    <row r="281" spans="1:57" x14ac:dyDescent="0.25">
      <c r="A281" s="179">
        <f t="shared" si="4"/>
        <v>85163</v>
      </c>
      <c r="B281" t="s">
        <v>1923</v>
      </c>
      <c r="C281">
        <v>7143346</v>
      </c>
      <c r="D281">
        <v>144105</v>
      </c>
      <c r="E281">
        <v>4</v>
      </c>
      <c r="F281">
        <v>550025408</v>
      </c>
      <c r="G281" s="180">
        <v>44244</v>
      </c>
      <c r="H281" s="180">
        <v>45379</v>
      </c>
      <c r="I281">
        <v>0</v>
      </c>
      <c r="J281">
        <v>1</v>
      </c>
      <c r="K281">
        <v>2</v>
      </c>
      <c r="L281">
        <v>30</v>
      </c>
      <c r="M281">
        <v>2</v>
      </c>
      <c r="N281" s="170">
        <v>22490513</v>
      </c>
      <c r="O281" s="170">
        <v>24960000</v>
      </c>
      <c r="P281" s="178">
        <v>181405</v>
      </c>
      <c r="Q281" s="178">
        <v>6974</v>
      </c>
      <c r="R281" s="178">
        <v>170487</v>
      </c>
      <c r="S281">
        <v>0</v>
      </c>
      <c r="T281">
        <v>0</v>
      </c>
      <c r="U281">
        <v>0</v>
      </c>
      <c r="W281">
        <v>0</v>
      </c>
      <c r="X281">
        <v>0</v>
      </c>
      <c r="Y281">
        <v>0</v>
      </c>
      <c r="AB281" s="180">
        <v>44285</v>
      </c>
      <c r="AC281">
        <v>1</v>
      </c>
      <c r="AD281" t="s">
        <v>1922</v>
      </c>
      <c r="AE281">
        <v>1</v>
      </c>
      <c r="AF281">
        <v>30</v>
      </c>
      <c r="AG281">
        <v>0</v>
      </c>
      <c r="AN281">
        <v>1</v>
      </c>
      <c r="AO281">
        <v>1</v>
      </c>
      <c r="AR281" s="178">
        <v>85324</v>
      </c>
      <c r="AS281" t="s">
        <v>1921</v>
      </c>
      <c r="AT281">
        <v>0</v>
      </c>
      <c r="AU281">
        <v>0</v>
      </c>
      <c r="AV281">
        <v>890480123</v>
      </c>
      <c r="AW281" t="s">
        <v>1920</v>
      </c>
      <c r="AX281">
        <v>5</v>
      </c>
      <c r="BC281">
        <v>2</v>
      </c>
      <c r="BD281">
        <v>7</v>
      </c>
      <c r="BE281">
        <v>2</v>
      </c>
    </row>
    <row r="282" spans="1:57" x14ac:dyDescent="0.25">
      <c r="A282" s="179">
        <f t="shared" si="4"/>
        <v>24016</v>
      </c>
      <c r="B282" t="s">
        <v>1923</v>
      </c>
      <c r="C282">
        <v>7143346</v>
      </c>
      <c r="D282">
        <v>144105</v>
      </c>
      <c r="E282">
        <v>4</v>
      </c>
      <c r="F282">
        <v>550025425</v>
      </c>
      <c r="G282" s="180">
        <v>44248</v>
      </c>
      <c r="H282" s="180">
        <v>45379</v>
      </c>
      <c r="I282">
        <v>0</v>
      </c>
      <c r="J282">
        <v>1</v>
      </c>
      <c r="K282">
        <v>1</v>
      </c>
      <c r="L282">
        <v>30</v>
      </c>
      <c r="M282">
        <v>2</v>
      </c>
      <c r="N282" s="170">
        <v>22490513</v>
      </c>
      <c r="O282" s="170">
        <v>24960000</v>
      </c>
      <c r="P282" s="178">
        <v>50000</v>
      </c>
      <c r="Q282" s="178">
        <v>1922</v>
      </c>
      <c r="R282" s="178">
        <v>48078</v>
      </c>
      <c r="S282">
        <v>60</v>
      </c>
      <c r="T282">
        <v>0</v>
      </c>
      <c r="U282">
        <v>0</v>
      </c>
      <c r="W282">
        <v>0</v>
      </c>
      <c r="X282">
        <v>0</v>
      </c>
      <c r="Y282">
        <v>0</v>
      </c>
      <c r="AB282" s="180">
        <v>44253</v>
      </c>
      <c r="AC282">
        <v>1</v>
      </c>
      <c r="AD282" t="s">
        <v>1922</v>
      </c>
      <c r="AE282">
        <v>1</v>
      </c>
      <c r="AF282">
        <v>30</v>
      </c>
      <c r="AG282">
        <v>0</v>
      </c>
      <c r="AN282">
        <v>1</v>
      </c>
      <c r="AO282">
        <v>1</v>
      </c>
      <c r="AR282" s="178">
        <v>24062</v>
      </c>
      <c r="AS282" t="s">
        <v>1921</v>
      </c>
      <c r="AT282">
        <v>0</v>
      </c>
      <c r="AU282">
        <v>0</v>
      </c>
      <c r="AV282">
        <v>890480123</v>
      </c>
      <c r="AW282" t="s">
        <v>1920</v>
      </c>
      <c r="AX282">
        <v>5</v>
      </c>
      <c r="BC282">
        <v>2</v>
      </c>
      <c r="BD282">
        <v>7</v>
      </c>
      <c r="BE282">
        <v>2</v>
      </c>
    </row>
    <row r="283" spans="1:57" x14ac:dyDescent="0.25">
      <c r="A283" s="179">
        <f t="shared" si="4"/>
        <v>52</v>
      </c>
      <c r="B283" t="s">
        <v>1923</v>
      </c>
      <c r="C283">
        <v>7143346</v>
      </c>
      <c r="D283">
        <v>144105</v>
      </c>
      <c r="E283">
        <v>4</v>
      </c>
      <c r="F283">
        <v>550025430</v>
      </c>
      <c r="G283" s="180">
        <v>44248</v>
      </c>
      <c r="H283" s="180">
        <v>44314</v>
      </c>
      <c r="I283">
        <v>0</v>
      </c>
      <c r="J283">
        <v>1</v>
      </c>
      <c r="K283">
        <v>0</v>
      </c>
      <c r="L283">
        <v>30</v>
      </c>
      <c r="M283">
        <v>2</v>
      </c>
      <c r="N283">
        <v>0</v>
      </c>
      <c r="O283">
        <v>0</v>
      </c>
      <c r="P283" s="178">
        <v>5500</v>
      </c>
      <c r="Q283" s="178">
        <v>5500</v>
      </c>
      <c r="R283" s="178">
        <v>104</v>
      </c>
      <c r="S283">
        <v>0</v>
      </c>
      <c r="T283">
        <v>0</v>
      </c>
      <c r="U283">
        <v>0</v>
      </c>
      <c r="W283">
        <v>0</v>
      </c>
      <c r="X283">
        <v>0</v>
      </c>
      <c r="Y283">
        <v>0</v>
      </c>
      <c r="AB283" s="180">
        <v>44253</v>
      </c>
      <c r="AC283">
        <v>1</v>
      </c>
      <c r="AD283" t="s">
        <v>1922</v>
      </c>
      <c r="AE283">
        <v>1</v>
      </c>
      <c r="AF283">
        <v>30</v>
      </c>
      <c r="AG283">
        <v>0</v>
      </c>
      <c r="AN283">
        <v>1</v>
      </c>
      <c r="AO283">
        <v>1</v>
      </c>
      <c r="AR283" s="178">
        <v>52</v>
      </c>
      <c r="AS283" t="s">
        <v>1921</v>
      </c>
      <c r="AT283">
        <v>0</v>
      </c>
      <c r="AU283">
        <v>0</v>
      </c>
      <c r="AV283">
        <v>890480123</v>
      </c>
      <c r="AW283" t="s">
        <v>1920</v>
      </c>
      <c r="AX283">
        <v>5</v>
      </c>
      <c r="BC283">
        <v>2</v>
      </c>
      <c r="BD283">
        <v>7</v>
      </c>
      <c r="BE283">
        <v>2</v>
      </c>
    </row>
    <row r="284" spans="1:57" x14ac:dyDescent="0.25">
      <c r="A284" s="179">
        <f t="shared" si="4"/>
        <v>2997</v>
      </c>
      <c r="B284" t="s">
        <v>1923</v>
      </c>
      <c r="C284">
        <v>7143346</v>
      </c>
      <c r="D284">
        <v>144105</v>
      </c>
      <c r="E284">
        <v>4</v>
      </c>
      <c r="F284">
        <v>550025471</v>
      </c>
      <c r="G284" s="180">
        <v>44255</v>
      </c>
      <c r="H284" s="180">
        <v>44316</v>
      </c>
      <c r="I284">
        <v>0</v>
      </c>
      <c r="J284">
        <v>1</v>
      </c>
      <c r="K284">
        <v>0</v>
      </c>
      <c r="L284">
        <v>30</v>
      </c>
      <c r="M284">
        <v>2</v>
      </c>
      <c r="N284">
        <v>0</v>
      </c>
      <c r="O284">
        <v>0</v>
      </c>
      <c r="P284" s="178">
        <v>6000</v>
      </c>
      <c r="Q284" s="178">
        <v>6000</v>
      </c>
      <c r="R284" s="178">
        <v>6000</v>
      </c>
      <c r="S284">
        <v>0</v>
      </c>
      <c r="T284">
        <v>0</v>
      </c>
      <c r="U284">
        <v>0</v>
      </c>
      <c r="W284">
        <v>0</v>
      </c>
      <c r="X284">
        <v>0</v>
      </c>
      <c r="Y284">
        <v>0</v>
      </c>
      <c r="AB284" s="180">
        <v>44285</v>
      </c>
      <c r="AC284">
        <v>1</v>
      </c>
      <c r="AD284" t="s">
        <v>1922</v>
      </c>
      <c r="AE284">
        <v>1</v>
      </c>
      <c r="AF284">
        <v>30</v>
      </c>
      <c r="AG284">
        <v>0</v>
      </c>
      <c r="AN284">
        <v>1</v>
      </c>
      <c r="AO284">
        <v>1</v>
      </c>
      <c r="AR284" s="178">
        <v>3003</v>
      </c>
      <c r="AS284" t="s">
        <v>1921</v>
      </c>
      <c r="AT284">
        <v>0</v>
      </c>
      <c r="AU284">
        <v>0</v>
      </c>
      <c r="AV284">
        <v>890480123</v>
      </c>
      <c r="AW284" t="s">
        <v>1920</v>
      </c>
      <c r="AX284">
        <v>5</v>
      </c>
      <c r="BC284">
        <v>2</v>
      </c>
      <c r="BD284">
        <v>7</v>
      </c>
      <c r="BE284">
        <v>2</v>
      </c>
    </row>
    <row r="285" spans="1:57" x14ac:dyDescent="0.25">
      <c r="A285" s="179">
        <f t="shared" si="4"/>
        <v>2997</v>
      </c>
      <c r="B285" t="s">
        <v>1923</v>
      </c>
      <c r="C285">
        <v>7143346</v>
      </c>
      <c r="D285">
        <v>144105</v>
      </c>
      <c r="E285">
        <v>4</v>
      </c>
      <c r="F285">
        <v>550025660</v>
      </c>
      <c r="G285" s="180">
        <v>44286</v>
      </c>
      <c r="H285" s="180">
        <v>44346</v>
      </c>
      <c r="I285">
        <v>0</v>
      </c>
      <c r="J285">
        <v>1</v>
      </c>
      <c r="K285">
        <v>0</v>
      </c>
      <c r="L285">
        <v>30</v>
      </c>
      <c r="M285">
        <v>2</v>
      </c>
      <c r="N285">
        <v>0</v>
      </c>
      <c r="O285">
        <v>0</v>
      </c>
      <c r="P285" s="178">
        <v>6000</v>
      </c>
      <c r="Q285" s="178">
        <v>6000</v>
      </c>
      <c r="R285" s="178">
        <v>6000</v>
      </c>
      <c r="S285">
        <v>0</v>
      </c>
      <c r="T285">
        <v>0</v>
      </c>
      <c r="U285">
        <v>0</v>
      </c>
      <c r="W285">
        <v>0</v>
      </c>
      <c r="X285">
        <v>0</v>
      </c>
      <c r="Y285">
        <v>0</v>
      </c>
      <c r="AB285" s="180">
        <v>44286</v>
      </c>
      <c r="AC285">
        <v>1</v>
      </c>
      <c r="AD285" t="s">
        <v>1922</v>
      </c>
      <c r="AE285">
        <v>1</v>
      </c>
      <c r="AF285">
        <v>30</v>
      </c>
      <c r="AG285">
        <v>0</v>
      </c>
      <c r="AN285">
        <v>1</v>
      </c>
      <c r="AO285">
        <v>1</v>
      </c>
      <c r="AR285" s="178">
        <v>3003</v>
      </c>
      <c r="AS285" t="s">
        <v>1921</v>
      </c>
      <c r="AT285">
        <v>0</v>
      </c>
      <c r="AU285">
        <v>0</v>
      </c>
      <c r="AV285">
        <v>890480123</v>
      </c>
      <c r="AW285" t="s">
        <v>1920</v>
      </c>
      <c r="AX285">
        <v>5</v>
      </c>
      <c r="BC285">
        <v>2</v>
      </c>
      <c r="BD285">
        <v>7</v>
      </c>
      <c r="BE285">
        <v>2</v>
      </c>
    </row>
    <row r="286" spans="1:57" x14ac:dyDescent="0.25">
      <c r="A286" s="179">
        <f t="shared" si="4"/>
        <v>1639506</v>
      </c>
      <c r="B286" t="s">
        <v>1923</v>
      </c>
      <c r="C286">
        <v>7221802</v>
      </c>
      <c r="D286">
        <v>144105</v>
      </c>
      <c r="E286">
        <v>4</v>
      </c>
      <c r="F286">
        <v>17732</v>
      </c>
      <c r="G286" s="180">
        <v>44124</v>
      </c>
      <c r="H286" s="180">
        <v>44864</v>
      </c>
      <c r="I286">
        <v>0</v>
      </c>
      <c r="J286">
        <v>1</v>
      </c>
      <c r="K286">
        <v>5</v>
      </c>
      <c r="L286">
        <v>30</v>
      </c>
      <c r="M286">
        <v>2</v>
      </c>
      <c r="N286" s="170">
        <v>12185828</v>
      </c>
      <c r="O286" s="170">
        <v>12890000</v>
      </c>
      <c r="P286" s="178">
        <v>4647178</v>
      </c>
      <c r="Q286" s="178">
        <v>219162</v>
      </c>
      <c r="R286" s="178">
        <v>3769251</v>
      </c>
      <c r="S286">
        <v>0</v>
      </c>
      <c r="T286">
        <v>0</v>
      </c>
      <c r="U286">
        <v>0</v>
      </c>
      <c r="W286">
        <v>0</v>
      </c>
      <c r="X286">
        <v>0</v>
      </c>
      <c r="Y286">
        <v>0</v>
      </c>
      <c r="AB286" s="180">
        <v>44285</v>
      </c>
      <c r="AC286">
        <v>1</v>
      </c>
      <c r="AD286" t="s">
        <v>1922</v>
      </c>
      <c r="AE286">
        <v>1</v>
      </c>
      <c r="AF286">
        <v>30</v>
      </c>
      <c r="AG286">
        <v>0</v>
      </c>
      <c r="AN286">
        <v>1</v>
      </c>
      <c r="AO286">
        <v>1</v>
      </c>
      <c r="AR286" s="178">
        <v>2129745</v>
      </c>
      <c r="AS286" t="s">
        <v>1921</v>
      </c>
      <c r="AT286">
        <v>0</v>
      </c>
      <c r="AU286">
        <v>0</v>
      </c>
      <c r="AV286">
        <v>890480123</v>
      </c>
      <c r="AW286" t="s">
        <v>1920</v>
      </c>
      <c r="AX286">
        <v>5</v>
      </c>
      <c r="BC286">
        <v>1</v>
      </c>
      <c r="BD286">
        <v>7</v>
      </c>
      <c r="BE286">
        <v>2</v>
      </c>
    </row>
    <row r="287" spans="1:57" x14ac:dyDescent="0.25">
      <c r="A287" s="179">
        <f t="shared" si="4"/>
        <v>4151054</v>
      </c>
      <c r="B287" t="s">
        <v>1923</v>
      </c>
      <c r="C287">
        <v>7221802</v>
      </c>
      <c r="D287">
        <v>144105</v>
      </c>
      <c r="E287">
        <v>4</v>
      </c>
      <c r="F287">
        <v>17941</v>
      </c>
      <c r="G287" s="180">
        <v>44194</v>
      </c>
      <c r="H287" s="180">
        <v>45656</v>
      </c>
      <c r="I287">
        <v>0</v>
      </c>
      <c r="J287">
        <v>1</v>
      </c>
      <c r="K287">
        <v>3</v>
      </c>
      <c r="L287">
        <v>30</v>
      </c>
      <c r="M287">
        <v>2</v>
      </c>
      <c r="N287" s="170">
        <v>16011168</v>
      </c>
      <c r="O287" s="170">
        <v>17240000</v>
      </c>
      <c r="P287" s="178">
        <v>10000000</v>
      </c>
      <c r="Q287" s="178">
        <v>283460</v>
      </c>
      <c r="R287" s="178">
        <v>9543337</v>
      </c>
      <c r="S287">
        <v>0</v>
      </c>
      <c r="T287">
        <v>0</v>
      </c>
      <c r="U287">
        <v>0</v>
      </c>
      <c r="W287">
        <v>0</v>
      </c>
      <c r="X287">
        <v>0</v>
      </c>
      <c r="Y287">
        <v>0</v>
      </c>
      <c r="AB287" s="180">
        <v>44285</v>
      </c>
      <c r="AC287">
        <v>1</v>
      </c>
      <c r="AD287" t="s">
        <v>1922</v>
      </c>
      <c r="AE287">
        <v>1</v>
      </c>
      <c r="AF287">
        <v>30</v>
      </c>
      <c r="AG287">
        <v>0</v>
      </c>
      <c r="AN287">
        <v>1</v>
      </c>
      <c r="AO287">
        <v>1</v>
      </c>
      <c r="AR287" s="178">
        <v>5392283</v>
      </c>
      <c r="AS287" t="s">
        <v>1921</v>
      </c>
      <c r="AT287">
        <v>0</v>
      </c>
      <c r="AU287">
        <v>0</v>
      </c>
      <c r="AV287">
        <v>890480123</v>
      </c>
      <c r="AW287" t="s">
        <v>1920</v>
      </c>
      <c r="AX287">
        <v>5</v>
      </c>
      <c r="BC287">
        <v>1</v>
      </c>
      <c r="BD287">
        <v>7</v>
      </c>
      <c r="BE287">
        <v>2</v>
      </c>
    </row>
    <row r="288" spans="1:57" x14ac:dyDescent="0.25">
      <c r="A288" s="179">
        <f t="shared" si="4"/>
        <v>1462723</v>
      </c>
      <c r="B288" t="s">
        <v>1923</v>
      </c>
      <c r="C288">
        <v>7221802</v>
      </c>
      <c r="D288">
        <v>144105</v>
      </c>
      <c r="E288">
        <v>4</v>
      </c>
      <c r="F288">
        <v>18235</v>
      </c>
      <c r="G288" s="180">
        <v>44258</v>
      </c>
      <c r="H288" s="180">
        <v>44377</v>
      </c>
      <c r="I288">
        <v>0</v>
      </c>
      <c r="J288">
        <v>1</v>
      </c>
      <c r="K288">
        <v>1</v>
      </c>
      <c r="L288">
        <v>30</v>
      </c>
      <c r="M288">
        <v>2</v>
      </c>
      <c r="N288" s="170">
        <v>13121400</v>
      </c>
      <c r="O288" s="170">
        <v>13940000</v>
      </c>
      <c r="P288" s="178">
        <v>3400000</v>
      </c>
      <c r="Q288" s="178">
        <v>37177</v>
      </c>
      <c r="R288" s="178">
        <v>3362823</v>
      </c>
      <c r="S288">
        <v>0</v>
      </c>
      <c r="T288">
        <v>0</v>
      </c>
      <c r="U288">
        <v>0</v>
      </c>
      <c r="W288">
        <v>0</v>
      </c>
      <c r="X288">
        <v>0</v>
      </c>
      <c r="Y288">
        <v>0</v>
      </c>
      <c r="Z288">
        <v>3400000</v>
      </c>
      <c r="AA288">
        <v>6</v>
      </c>
      <c r="AB288" s="180">
        <v>44285</v>
      </c>
      <c r="AC288">
        <v>1</v>
      </c>
      <c r="AD288" t="s">
        <v>1922</v>
      </c>
      <c r="AE288">
        <v>1</v>
      </c>
      <c r="AF288">
        <v>30</v>
      </c>
      <c r="AG288">
        <v>0</v>
      </c>
      <c r="AN288">
        <v>1</v>
      </c>
      <c r="AO288">
        <v>1</v>
      </c>
      <c r="AR288" s="178">
        <v>1900100</v>
      </c>
      <c r="AS288" t="s">
        <v>1921</v>
      </c>
      <c r="AT288">
        <v>0</v>
      </c>
      <c r="AU288">
        <v>0</v>
      </c>
      <c r="AV288">
        <v>890480123</v>
      </c>
      <c r="AW288" t="s">
        <v>1920</v>
      </c>
      <c r="AX288">
        <v>5</v>
      </c>
      <c r="BC288">
        <v>1</v>
      </c>
      <c r="BD288">
        <v>7</v>
      </c>
      <c r="BE288">
        <v>2</v>
      </c>
    </row>
    <row r="289" spans="1:57" x14ac:dyDescent="0.25">
      <c r="A289" s="179">
        <f t="shared" si="4"/>
        <v>83996</v>
      </c>
      <c r="B289" t="s">
        <v>1923</v>
      </c>
      <c r="C289">
        <v>7221802</v>
      </c>
      <c r="D289">
        <v>144105</v>
      </c>
      <c r="E289">
        <v>4</v>
      </c>
      <c r="F289">
        <v>550018519</v>
      </c>
      <c r="G289" s="180">
        <v>43184</v>
      </c>
      <c r="H289" s="180">
        <v>45412</v>
      </c>
      <c r="I289">
        <v>0</v>
      </c>
      <c r="J289">
        <v>1</v>
      </c>
      <c r="K289">
        <v>0</v>
      </c>
      <c r="L289">
        <v>30</v>
      </c>
      <c r="M289">
        <v>2</v>
      </c>
      <c r="N289" s="170">
        <v>22490513</v>
      </c>
      <c r="O289" s="170">
        <v>24960000</v>
      </c>
      <c r="P289" s="178">
        <v>196607</v>
      </c>
      <c r="Q289" s="178">
        <v>7558</v>
      </c>
      <c r="R289" s="178">
        <v>193107</v>
      </c>
      <c r="S289">
        <v>0</v>
      </c>
      <c r="T289">
        <v>0</v>
      </c>
      <c r="U289">
        <v>0</v>
      </c>
      <c r="W289">
        <v>0</v>
      </c>
      <c r="X289">
        <v>0</v>
      </c>
      <c r="Y289">
        <v>0</v>
      </c>
      <c r="AB289" s="180">
        <v>44285</v>
      </c>
      <c r="AC289">
        <v>1</v>
      </c>
      <c r="AD289" t="s">
        <v>1922</v>
      </c>
      <c r="AE289">
        <v>1</v>
      </c>
      <c r="AF289">
        <v>30</v>
      </c>
      <c r="AG289">
        <v>0</v>
      </c>
      <c r="AN289">
        <v>1</v>
      </c>
      <c r="AO289">
        <v>1</v>
      </c>
      <c r="AR289" s="178">
        <v>109111</v>
      </c>
      <c r="AS289" t="s">
        <v>1921</v>
      </c>
      <c r="AT289">
        <v>0</v>
      </c>
      <c r="AU289">
        <v>0</v>
      </c>
      <c r="AV289">
        <v>890480123</v>
      </c>
      <c r="AW289" t="s">
        <v>1920</v>
      </c>
      <c r="AX289">
        <v>5</v>
      </c>
      <c r="BC289">
        <v>2</v>
      </c>
      <c r="BD289">
        <v>7</v>
      </c>
      <c r="BE289">
        <v>2</v>
      </c>
    </row>
    <row r="290" spans="1:57" x14ac:dyDescent="0.25">
      <c r="A290" s="179">
        <f t="shared" si="4"/>
        <v>104707</v>
      </c>
      <c r="B290" t="s">
        <v>1923</v>
      </c>
      <c r="C290">
        <v>7221802</v>
      </c>
      <c r="D290">
        <v>144105</v>
      </c>
      <c r="E290">
        <v>4</v>
      </c>
      <c r="F290">
        <v>550018960</v>
      </c>
      <c r="G290" s="180">
        <v>43243</v>
      </c>
      <c r="H290" s="180">
        <v>45412</v>
      </c>
      <c r="I290">
        <v>0</v>
      </c>
      <c r="J290">
        <v>1</v>
      </c>
      <c r="K290">
        <v>0</v>
      </c>
      <c r="L290">
        <v>30</v>
      </c>
      <c r="M290">
        <v>2</v>
      </c>
      <c r="N290" s="170">
        <v>22490513</v>
      </c>
      <c r="O290" s="170">
        <v>24960000</v>
      </c>
      <c r="P290" s="178">
        <v>245097</v>
      </c>
      <c r="Q290" s="178">
        <v>9423</v>
      </c>
      <c r="R290" s="178">
        <v>240723</v>
      </c>
      <c r="S290">
        <v>0</v>
      </c>
      <c r="T290">
        <v>0</v>
      </c>
      <c r="U290">
        <v>0</v>
      </c>
      <c r="W290">
        <v>0</v>
      </c>
      <c r="X290">
        <v>0</v>
      </c>
      <c r="Y290">
        <v>0</v>
      </c>
      <c r="AB290" s="180">
        <v>44285</v>
      </c>
      <c r="AC290">
        <v>1</v>
      </c>
      <c r="AD290" t="s">
        <v>1922</v>
      </c>
      <c r="AE290">
        <v>1</v>
      </c>
      <c r="AF290">
        <v>30</v>
      </c>
      <c r="AG290">
        <v>0</v>
      </c>
      <c r="AN290">
        <v>1</v>
      </c>
      <c r="AO290">
        <v>1</v>
      </c>
      <c r="AR290" s="178">
        <v>136016</v>
      </c>
      <c r="AS290" t="s">
        <v>1921</v>
      </c>
      <c r="AT290">
        <v>0</v>
      </c>
      <c r="AU290">
        <v>0</v>
      </c>
      <c r="AV290">
        <v>890480123</v>
      </c>
      <c r="AW290" t="s">
        <v>1920</v>
      </c>
      <c r="AX290">
        <v>5</v>
      </c>
      <c r="BC290">
        <v>2</v>
      </c>
      <c r="BD290">
        <v>7</v>
      </c>
      <c r="BE290">
        <v>2</v>
      </c>
    </row>
    <row r="291" spans="1:57" x14ac:dyDescent="0.25">
      <c r="A291" s="179">
        <f t="shared" si="4"/>
        <v>104707</v>
      </c>
      <c r="B291" t="s">
        <v>1923</v>
      </c>
      <c r="C291">
        <v>7221802</v>
      </c>
      <c r="D291">
        <v>144105</v>
      </c>
      <c r="E291">
        <v>4</v>
      </c>
      <c r="F291">
        <v>550018961</v>
      </c>
      <c r="G291" s="180">
        <v>43243</v>
      </c>
      <c r="H291" s="180">
        <v>45412</v>
      </c>
      <c r="I291">
        <v>0</v>
      </c>
      <c r="J291">
        <v>1</v>
      </c>
      <c r="K291">
        <v>0</v>
      </c>
      <c r="L291">
        <v>30</v>
      </c>
      <c r="M291">
        <v>2</v>
      </c>
      <c r="N291" s="170">
        <v>22490513</v>
      </c>
      <c r="O291" s="170">
        <v>24960000</v>
      </c>
      <c r="P291" s="178">
        <v>245097</v>
      </c>
      <c r="Q291" s="178">
        <v>9423</v>
      </c>
      <c r="R291" s="178">
        <v>240723</v>
      </c>
      <c r="S291">
        <v>0</v>
      </c>
      <c r="T291">
        <v>0</v>
      </c>
      <c r="U291">
        <v>0</v>
      </c>
      <c r="W291">
        <v>0</v>
      </c>
      <c r="X291">
        <v>0</v>
      </c>
      <c r="Y291">
        <v>0</v>
      </c>
      <c r="AB291" s="180">
        <v>44285</v>
      </c>
      <c r="AC291">
        <v>1</v>
      </c>
      <c r="AD291" t="s">
        <v>1922</v>
      </c>
      <c r="AE291">
        <v>1</v>
      </c>
      <c r="AF291">
        <v>30</v>
      </c>
      <c r="AG291">
        <v>0</v>
      </c>
      <c r="AN291">
        <v>1</v>
      </c>
      <c r="AO291">
        <v>1</v>
      </c>
      <c r="AR291" s="178">
        <v>136016</v>
      </c>
      <c r="AS291" t="s">
        <v>1921</v>
      </c>
      <c r="AT291">
        <v>0</v>
      </c>
      <c r="AU291">
        <v>0</v>
      </c>
      <c r="AV291">
        <v>890480123</v>
      </c>
      <c r="AW291" t="s">
        <v>1920</v>
      </c>
      <c r="AX291">
        <v>5</v>
      </c>
      <c r="BC291">
        <v>2</v>
      </c>
      <c r="BD291">
        <v>7</v>
      </c>
      <c r="BE291">
        <v>2</v>
      </c>
    </row>
    <row r="292" spans="1:57" x14ac:dyDescent="0.25">
      <c r="A292" s="179">
        <f t="shared" si="4"/>
        <v>92728</v>
      </c>
      <c r="B292" t="s">
        <v>1923</v>
      </c>
      <c r="C292">
        <v>7221802</v>
      </c>
      <c r="D292">
        <v>144105</v>
      </c>
      <c r="E292">
        <v>4</v>
      </c>
      <c r="F292">
        <v>550019113</v>
      </c>
      <c r="G292" s="180">
        <v>43266</v>
      </c>
      <c r="H292" s="180">
        <v>45412</v>
      </c>
      <c r="I292">
        <v>0</v>
      </c>
      <c r="J292">
        <v>1</v>
      </c>
      <c r="K292">
        <v>0</v>
      </c>
      <c r="L292">
        <v>30</v>
      </c>
      <c r="M292">
        <v>2</v>
      </c>
      <c r="N292" s="170">
        <v>22490513</v>
      </c>
      <c r="O292" s="170">
        <v>24960000</v>
      </c>
      <c r="P292" s="178">
        <v>217039</v>
      </c>
      <c r="Q292" s="178">
        <v>8344</v>
      </c>
      <c r="R292" s="178">
        <v>213182</v>
      </c>
      <c r="S292">
        <v>0</v>
      </c>
      <c r="T292">
        <v>0</v>
      </c>
      <c r="U292">
        <v>0</v>
      </c>
      <c r="W292">
        <v>0</v>
      </c>
      <c r="X292">
        <v>0</v>
      </c>
      <c r="Y292">
        <v>0</v>
      </c>
      <c r="AB292" s="180">
        <v>44285</v>
      </c>
      <c r="AC292">
        <v>1</v>
      </c>
      <c r="AD292" t="s">
        <v>1922</v>
      </c>
      <c r="AE292">
        <v>1</v>
      </c>
      <c r="AF292">
        <v>30</v>
      </c>
      <c r="AG292">
        <v>0</v>
      </c>
      <c r="AN292">
        <v>1</v>
      </c>
      <c r="AO292">
        <v>1</v>
      </c>
      <c r="AR292" s="178">
        <v>120454</v>
      </c>
      <c r="AS292" t="s">
        <v>1921</v>
      </c>
      <c r="AT292">
        <v>0</v>
      </c>
      <c r="AU292">
        <v>0</v>
      </c>
      <c r="AV292">
        <v>890480123</v>
      </c>
      <c r="AW292" t="s">
        <v>1920</v>
      </c>
      <c r="AX292">
        <v>5</v>
      </c>
      <c r="BC292">
        <v>2</v>
      </c>
      <c r="BD292">
        <v>7</v>
      </c>
      <c r="BE292">
        <v>2</v>
      </c>
    </row>
    <row r="293" spans="1:57" x14ac:dyDescent="0.25">
      <c r="A293" s="179">
        <f t="shared" si="4"/>
        <v>92728</v>
      </c>
      <c r="B293" t="s">
        <v>1923</v>
      </c>
      <c r="C293">
        <v>7221802</v>
      </c>
      <c r="D293">
        <v>144105</v>
      </c>
      <c r="E293">
        <v>4</v>
      </c>
      <c r="F293">
        <v>550019114</v>
      </c>
      <c r="G293" s="180">
        <v>43266</v>
      </c>
      <c r="H293" s="180">
        <v>45412</v>
      </c>
      <c r="I293">
        <v>0</v>
      </c>
      <c r="J293">
        <v>1</v>
      </c>
      <c r="K293">
        <v>0</v>
      </c>
      <c r="L293">
        <v>30</v>
      </c>
      <c r="M293">
        <v>2</v>
      </c>
      <c r="N293" s="170">
        <v>22490513</v>
      </c>
      <c r="O293" s="170">
        <v>24960000</v>
      </c>
      <c r="P293" s="178">
        <v>217039</v>
      </c>
      <c r="Q293" s="178">
        <v>8344</v>
      </c>
      <c r="R293" s="178">
        <v>213182</v>
      </c>
      <c r="S293">
        <v>0</v>
      </c>
      <c r="T293">
        <v>0</v>
      </c>
      <c r="U293">
        <v>0</v>
      </c>
      <c r="W293">
        <v>0</v>
      </c>
      <c r="X293">
        <v>0</v>
      </c>
      <c r="Y293">
        <v>0</v>
      </c>
      <c r="AB293" s="180">
        <v>44285</v>
      </c>
      <c r="AC293">
        <v>1</v>
      </c>
      <c r="AD293" t="s">
        <v>1922</v>
      </c>
      <c r="AE293">
        <v>1</v>
      </c>
      <c r="AF293">
        <v>30</v>
      </c>
      <c r="AG293">
        <v>0</v>
      </c>
      <c r="AN293">
        <v>1</v>
      </c>
      <c r="AO293">
        <v>1</v>
      </c>
      <c r="AR293" s="178">
        <v>120454</v>
      </c>
      <c r="AS293" t="s">
        <v>1921</v>
      </c>
      <c r="AT293">
        <v>0</v>
      </c>
      <c r="AU293">
        <v>0</v>
      </c>
      <c r="AV293">
        <v>890480123</v>
      </c>
      <c r="AW293" t="s">
        <v>1920</v>
      </c>
      <c r="AX293">
        <v>5</v>
      </c>
      <c r="BC293">
        <v>2</v>
      </c>
      <c r="BD293">
        <v>7</v>
      </c>
      <c r="BE293">
        <v>2</v>
      </c>
    </row>
    <row r="294" spans="1:57" x14ac:dyDescent="0.25">
      <c r="A294" s="179">
        <f t="shared" si="4"/>
        <v>92748</v>
      </c>
      <c r="B294" t="s">
        <v>1923</v>
      </c>
      <c r="C294">
        <v>7221802</v>
      </c>
      <c r="D294">
        <v>144105</v>
      </c>
      <c r="E294">
        <v>4</v>
      </c>
      <c r="F294">
        <v>550019115</v>
      </c>
      <c r="G294" s="180">
        <v>43266</v>
      </c>
      <c r="H294" s="180">
        <v>45412</v>
      </c>
      <c r="I294">
        <v>0</v>
      </c>
      <c r="J294">
        <v>1</v>
      </c>
      <c r="K294">
        <v>0</v>
      </c>
      <c r="L294">
        <v>30</v>
      </c>
      <c r="M294">
        <v>2</v>
      </c>
      <c r="N294" s="170">
        <v>22490513</v>
      </c>
      <c r="O294" s="170">
        <v>24960000</v>
      </c>
      <c r="P294" s="178">
        <v>217088</v>
      </c>
      <c r="Q294" s="178">
        <v>8346</v>
      </c>
      <c r="R294" s="178">
        <v>213229</v>
      </c>
      <c r="S294">
        <v>0</v>
      </c>
      <c r="T294">
        <v>0</v>
      </c>
      <c r="U294">
        <v>0</v>
      </c>
      <c r="W294">
        <v>0</v>
      </c>
      <c r="X294">
        <v>0</v>
      </c>
      <c r="Y294">
        <v>0</v>
      </c>
      <c r="AB294" s="180">
        <v>44285</v>
      </c>
      <c r="AC294">
        <v>1</v>
      </c>
      <c r="AD294" t="s">
        <v>1922</v>
      </c>
      <c r="AE294">
        <v>1</v>
      </c>
      <c r="AF294">
        <v>30</v>
      </c>
      <c r="AG294">
        <v>0</v>
      </c>
      <c r="AN294">
        <v>1</v>
      </c>
      <c r="AO294">
        <v>1</v>
      </c>
      <c r="AR294" s="178">
        <v>120481</v>
      </c>
      <c r="AS294" t="s">
        <v>1921</v>
      </c>
      <c r="AT294">
        <v>0</v>
      </c>
      <c r="AU294">
        <v>0</v>
      </c>
      <c r="AV294">
        <v>890480123</v>
      </c>
      <c r="AW294" t="s">
        <v>1920</v>
      </c>
      <c r="AX294">
        <v>5</v>
      </c>
      <c r="BC294">
        <v>2</v>
      </c>
      <c r="BD294">
        <v>7</v>
      </c>
      <c r="BE294">
        <v>2</v>
      </c>
    </row>
    <row r="295" spans="1:57" x14ac:dyDescent="0.25">
      <c r="A295" s="179">
        <f t="shared" si="4"/>
        <v>103362</v>
      </c>
      <c r="B295" t="s">
        <v>1923</v>
      </c>
      <c r="C295">
        <v>7221802</v>
      </c>
      <c r="D295">
        <v>144105</v>
      </c>
      <c r="E295">
        <v>4</v>
      </c>
      <c r="F295">
        <v>550019644</v>
      </c>
      <c r="G295" s="180">
        <v>43348</v>
      </c>
      <c r="H295" s="180">
        <v>45412</v>
      </c>
      <c r="I295">
        <v>0</v>
      </c>
      <c r="J295">
        <v>1</v>
      </c>
      <c r="K295">
        <v>0</v>
      </c>
      <c r="L295">
        <v>30</v>
      </c>
      <c r="M295">
        <v>2</v>
      </c>
      <c r="N295" s="170">
        <v>22490513</v>
      </c>
      <c r="O295" s="170">
        <v>24960000</v>
      </c>
      <c r="P295" s="178">
        <v>241950</v>
      </c>
      <c r="Q295" s="178">
        <v>9302</v>
      </c>
      <c r="R295" s="178">
        <v>237631</v>
      </c>
      <c r="S295">
        <v>0</v>
      </c>
      <c r="T295">
        <v>0</v>
      </c>
      <c r="U295">
        <v>0</v>
      </c>
      <c r="W295">
        <v>0</v>
      </c>
      <c r="X295">
        <v>0</v>
      </c>
      <c r="Y295">
        <v>0</v>
      </c>
      <c r="AB295" s="180">
        <v>44285</v>
      </c>
      <c r="AC295">
        <v>1</v>
      </c>
      <c r="AD295" t="s">
        <v>1922</v>
      </c>
      <c r="AE295">
        <v>1</v>
      </c>
      <c r="AF295">
        <v>30</v>
      </c>
      <c r="AG295">
        <v>0</v>
      </c>
      <c r="AN295">
        <v>1</v>
      </c>
      <c r="AO295">
        <v>1</v>
      </c>
      <c r="AR295" s="178">
        <v>134269</v>
      </c>
      <c r="AS295" t="s">
        <v>1921</v>
      </c>
      <c r="AT295">
        <v>0</v>
      </c>
      <c r="AU295">
        <v>0</v>
      </c>
      <c r="AV295">
        <v>890480123</v>
      </c>
      <c r="AW295" t="s">
        <v>1920</v>
      </c>
      <c r="AX295">
        <v>5</v>
      </c>
      <c r="BC295">
        <v>2</v>
      </c>
      <c r="BD295">
        <v>7</v>
      </c>
      <c r="BE295">
        <v>2</v>
      </c>
    </row>
    <row r="296" spans="1:57" x14ac:dyDescent="0.25">
      <c r="A296" s="179">
        <f t="shared" si="4"/>
        <v>69689</v>
      </c>
      <c r="B296" t="s">
        <v>1923</v>
      </c>
      <c r="C296">
        <v>7221802</v>
      </c>
      <c r="D296">
        <v>144105</v>
      </c>
      <c r="E296">
        <v>4</v>
      </c>
      <c r="F296">
        <v>550019645</v>
      </c>
      <c r="G296" s="180">
        <v>43348</v>
      </c>
      <c r="H296" s="180">
        <v>45412</v>
      </c>
      <c r="I296">
        <v>0</v>
      </c>
      <c r="J296">
        <v>1</v>
      </c>
      <c r="K296">
        <v>0</v>
      </c>
      <c r="L296">
        <v>30</v>
      </c>
      <c r="M296">
        <v>2</v>
      </c>
      <c r="N296" s="170">
        <v>22490513</v>
      </c>
      <c r="O296" s="170">
        <v>24960000</v>
      </c>
      <c r="P296" s="178">
        <v>163121</v>
      </c>
      <c r="Q296" s="178">
        <v>6271</v>
      </c>
      <c r="R296" s="178">
        <v>160216</v>
      </c>
      <c r="S296">
        <v>0</v>
      </c>
      <c r="T296">
        <v>0</v>
      </c>
      <c r="U296">
        <v>0</v>
      </c>
      <c r="W296">
        <v>0</v>
      </c>
      <c r="X296">
        <v>0</v>
      </c>
      <c r="Y296">
        <v>0</v>
      </c>
      <c r="AB296" s="180">
        <v>44285</v>
      </c>
      <c r="AC296">
        <v>1</v>
      </c>
      <c r="AD296" t="s">
        <v>1922</v>
      </c>
      <c r="AE296">
        <v>1</v>
      </c>
      <c r="AF296">
        <v>30</v>
      </c>
      <c r="AG296">
        <v>0</v>
      </c>
      <c r="AN296">
        <v>1</v>
      </c>
      <c r="AO296">
        <v>1</v>
      </c>
      <c r="AR296" s="178">
        <v>90527</v>
      </c>
      <c r="AS296" t="s">
        <v>1921</v>
      </c>
      <c r="AT296">
        <v>0</v>
      </c>
      <c r="AU296">
        <v>0</v>
      </c>
      <c r="AV296">
        <v>890480123</v>
      </c>
      <c r="AW296" t="s">
        <v>1920</v>
      </c>
      <c r="AX296">
        <v>5</v>
      </c>
      <c r="BC296">
        <v>2</v>
      </c>
      <c r="BD296">
        <v>7</v>
      </c>
      <c r="BE296">
        <v>2</v>
      </c>
    </row>
    <row r="297" spans="1:57" x14ac:dyDescent="0.25">
      <c r="A297" s="179">
        <f t="shared" si="4"/>
        <v>108186</v>
      </c>
      <c r="B297" t="s">
        <v>1923</v>
      </c>
      <c r="C297">
        <v>7221802</v>
      </c>
      <c r="D297">
        <v>144105</v>
      </c>
      <c r="E297">
        <v>4</v>
      </c>
      <c r="F297">
        <v>550019764</v>
      </c>
      <c r="G297" s="180">
        <v>43368</v>
      </c>
      <c r="H297" s="180">
        <v>45412</v>
      </c>
      <c r="I297">
        <v>0</v>
      </c>
      <c r="J297">
        <v>1</v>
      </c>
      <c r="K297">
        <v>0</v>
      </c>
      <c r="L297">
        <v>30</v>
      </c>
      <c r="M297">
        <v>2</v>
      </c>
      <c r="N297" s="170">
        <v>22490513</v>
      </c>
      <c r="O297" s="170">
        <v>24960000</v>
      </c>
      <c r="P297" s="178">
        <v>253242</v>
      </c>
      <c r="Q297" s="178">
        <v>9736</v>
      </c>
      <c r="R297" s="178">
        <v>248721</v>
      </c>
      <c r="S297">
        <v>0</v>
      </c>
      <c r="T297">
        <v>0</v>
      </c>
      <c r="U297">
        <v>0</v>
      </c>
      <c r="W297">
        <v>0</v>
      </c>
      <c r="X297">
        <v>0</v>
      </c>
      <c r="Y297">
        <v>0</v>
      </c>
      <c r="AB297" s="180">
        <v>44285</v>
      </c>
      <c r="AC297">
        <v>1</v>
      </c>
      <c r="AD297" t="s">
        <v>1922</v>
      </c>
      <c r="AE297">
        <v>1</v>
      </c>
      <c r="AF297">
        <v>30</v>
      </c>
      <c r="AG297">
        <v>0</v>
      </c>
      <c r="AN297">
        <v>1</v>
      </c>
      <c r="AO297">
        <v>1</v>
      </c>
      <c r="AR297" s="178">
        <v>140535</v>
      </c>
      <c r="AS297" t="s">
        <v>1921</v>
      </c>
      <c r="AT297">
        <v>0</v>
      </c>
      <c r="AU297">
        <v>0</v>
      </c>
      <c r="AV297">
        <v>890480123</v>
      </c>
      <c r="AW297" t="s">
        <v>1920</v>
      </c>
      <c r="AX297">
        <v>5</v>
      </c>
      <c r="BC297">
        <v>2</v>
      </c>
      <c r="BD297">
        <v>7</v>
      </c>
      <c r="BE297">
        <v>2</v>
      </c>
    </row>
    <row r="298" spans="1:57" x14ac:dyDescent="0.25">
      <c r="A298" s="179">
        <f t="shared" si="4"/>
        <v>108675</v>
      </c>
      <c r="B298" t="s">
        <v>1923</v>
      </c>
      <c r="C298">
        <v>7221802</v>
      </c>
      <c r="D298">
        <v>144105</v>
      </c>
      <c r="E298">
        <v>4</v>
      </c>
      <c r="F298">
        <v>550019942</v>
      </c>
      <c r="G298" s="180">
        <v>43395</v>
      </c>
      <c r="H298" s="180">
        <v>45412</v>
      </c>
      <c r="I298">
        <v>0</v>
      </c>
      <c r="J298">
        <v>1</v>
      </c>
      <c r="K298">
        <v>0</v>
      </c>
      <c r="L298">
        <v>30</v>
      </c>
      <c r="M298">
        <v>2</v>
      </c>
      <c r="N298" s="170">
        <v>22490513</v>
      </c>
      <c r="O298" s="170">
        <v>24960000</v>
      </c>
      <c r="P298" s="178">
        <v>254379</v>
      </c>
      <c r="Q298" s="178">
        <v>9780</v>
      </c>
      <c r="R298" s="178">
        <v>249846</v>
      </c>
      <c r="S298">
        <v>0</v>
      </c>
      <c r="T298">
        <v>0</v>
      </c>
      <c r="U298">
        <v>0</v>
      </c>
      <c r="W298">
        <v>0</v>
      </c>
      <c r="X298">
        <v>0</v>
      </c>
      <c r="Y298">
        <v>0</v>
      </c>
      <c r="AB298" s="180">
        <v>44285</v>
      </c>
      <c r="AC298">
        <v>1</v>
      </c>
      <c r="AD298" t="s">
        <v>1922</v>
      </c>
      <c r="AE298">
        <v>1</v>
      </c>
      <c r="AF298">
        <v>30</v>
      </c>
      <c r="AG298">
        <v>0</v>
      </c>
      <c r="AN298">
        <v>1</v>
      </c>
      <c r="AO298">
        <v>1</v>
      </c>
      <c r="AR298" s="178">
        <v>141171</v>
      </c>
      <c r="AS298" t="s">
        <v>1921</v>
      </c>
      <c r="AT298">
        <v>0</v>
      </c>
      <c r="AU298">
        <v>0</v>
      </c>
      <c r="AV298">
        <v>890480123</v>
      </c>
      <c r="AW298" t="s">
        <v>1920</v>
      </c>
      <c r="AX298">
        <v>5</v>
      </c>
      <c r="BC298">
        <v>2</v>
      </c>
      <c r="BD298">
        <v>7</v>
      </c>
      <c r="BE298">
        <v>2</v>
      </c>
    </row>
    <row r="299" spans="1:57" x14ac:dyDescent="0.25">
      <c r="A299" s="179">
        <f t="shared" si="4"/>
        <v>108522</v>
      </c>
      <c r="B299" t="s">
        <v>1923</v>
      </c>
      <c r="C299">
        <v>7221802</v>
      </c>
      <c r="D299">
        <v>144105</v>
      </c>
      <c r="E299">
        <v>4</v>
      </c>
      <c r="F299">
        <v>550019943</v>
      </c>
      <c r="G299" s="180">
        <v>43395</v>
      </c>
      <c r="H299" s="180">
        <v>45412</v>
      </c>
      <c r="I299">
        <v>0</v>
      </c>
      <c r="J299">
        <v>1</v>
      </c>
      <c r="K299">
        <v>0</v>
      </c>
      <c r="L299">
        <v>30</v>
      </c>
      <c r="M299">
        <v>2</v>
      </c>
      <c r="N299" s="170">
        <v>22490513</v>
      </c>
      <c r="O299" s="170">
        <v>24960000</v>
      </c>
      <c r="P299" s="178">
        <v>254012</v>
      </c>
      <c r="Q299" s="178">
        <v>9765</v>
      </c>
      <c r="R299" s="178">
        <v>249493</v>
      </c>
      <c r="S299">
        <v>0</v>
      </c>
      <c r="T299">
        <v>0</v>
      </c>
      <c r="U299">
        <v>0</v>
      </c>
      <c r="W299">
        <v>0</v>
      </c>
      <c r="X299">
        <v>0</v>
      </c>
      <c r="Y299">
        <v>0</v>
      </c>
      <c r="AB299" s="180">
        <v>44285</v>
      </c>
      <c r="AC299">
        <v>1</v>
      </c>
      <c r="AD299" t="s">
        <v>1922</v>
      </c>
      <c r="AE299">
        <v>1</v>
      </c>
      <c r="AF299">
        <v>30</v>
      </c>
      <c r="AG299">
        <v>0</v>
      </c>
      <c r="AN299">
        <v>1</v>
      </c>
      <c r="AO299">
        <v>1</v>
      </c>
      <c r="AR299" s="178">
        <v>140971</v>
      </c>
      <c r="AS299" t="s">
        <v>1921</v>
      </c>
      <c r="AT299">
        <v>0</v>
      </c>
      <c r="AU299">
        <v>0</v>
      </c>
      <c r="AV299">
        <v>890480123</v>
      </c>
      <c r="AW299" t="s">
        <v>1920</v>
      </c>
      <c r="AX299">
        <v>5</v>
      </c>
      <c r="BC299">
        <v>2</v>
      </c>
      <c r="BD299">
        <v>7</v>
      </c>
      <c r="BE299">
        <v>2</v>
      </c>
    </row>
    <row r="300" spans="1:57" x14ac:dyDescent="0.25">
      <c r="A300" s="179">
        <f t="shared" si="4"/>
        <v>110600</v>
      </c>
      <c r="B300" t="s">
        <v>1923</v>
      </c>
      <c r="C300">
        <v>7221802</v>
      </c>
      <c r="D300">
        <v>144105</v>
      </c>
      <c r="E300">
        <v>4</v>
      </c>
      <c r="F300">
        <v>550019944</v>
      </c>
      <c r="G300" s="180">
        <v>43395</v>
      </c>
      <c r="H300" s="180">
        <v>45412</v>
      </c>
      <c r="I300">
        <v>0</v>
      </c>
      <c r="J300">
        <v>1</v>
      </c>
      <c r="K300">
        <v>0</v>
      </c>
      <c r="L300">
        <v>30</v>
      </c>
      <c r="M300">
        <v>2</v>
      </c>
      <c r="N300" s="170">
        <v>22490513</v>
      </c>
      <c r="O300" s="170">
        <v>24960000</v>
      </c>
      <c r="P300" s="178">
        <v>258878</v>
      </c>
      <c r="Q300" s="178">
        <v>9952</v>
      </c>
      <c r="R300" s="178">
        <v>254271</v>
      </c>
      <c r="S300">
        <v>0</v>
      </c>
      <c r="T300">
        <v>0</v>
      </c>
      <c r="U300">
        <v>0</v>
      </c>
      <c r="W300">
        <v>0</v>
      </c>
      <c r="X300">
        <v>0</v>
      </c>
      <c r="Y300">
        <v>0</v>
      </c>
      <c r="AB300" s="180">
        <v>44285</v>
      </c>
      <c r="AC300">
        <v>1</v>
      </c>
      <c r="AD300" t="s">
        <v>1922</v>
      </c>
      <c r="AE300">
        <v>1</v>
      </c>
      <c r="AF300">
        <v>30</v>
      </c>
      <c r="AG300">
        <v>0</v>
      </c>
      <c r="AN300">
        <v>1</v>
      </c>
      <c r="AO300">
        <v>1</v>
      </c>
      <c r="AR300" s="178">
        <v>143671</v>
      </c>
      <c r="AS300" t="s">
        <v>1921</v>
      </c>
      <c r="AT300">
        <v>0</v>
      </c>
      <c r="AU300">
        <v>0</v>
      </c>
      <c r="AV300">
        <v>890480123</v>
      </c>
      <c r="AW300" t="s">
        <v>1920</v>
      </c>
      <c r="AX300">
        <v>5</v>
      </c>
      <c r="BC300">
        <v>2</v>
      </c>
      <c r="BD300">
        <v>7</v>
      </c>
      <c r="BE300">
        <v>2</v>
      </c>
    </row>
    <row r="301" spans="1:57" x14ac:dyDescent="0.25">
      <c r="A301" s="179">
        <f t="shared" si="4"/>
        <v>76473</v>
      </c>
      <c r="B301" t="s">
        <v>1923</v>
      </c>
      <c r="C301">
        <v>7221802</v>
      </c>
      <c r="D301">
        <v>144105</v>
      </c>
      <c r="E301">
        <v>4</v>
      </c>
      <c r="F301">
        <v>550019945</v>
      </c>
      <c r="G301" s="180">
        <v>43395</v>
      </c>
      <c r="H301" s="180">
        <v>45412</v>
      </c>
      <c r="I301">
        <v>0</v>
      </c>
      <c r="J301">
        <v>1</v>
      </c>
      <c r="K301">
        <v>0</v>
      </c>
      <c r="L301">
        <v>30</v>
      </c>
      <c r="M301">
        <v>2</v>
      </c>
      <c r="N301" s="170">
        <v>22490513</v>
      </c>
      <c r="O301" s="170">
        <v>24960000</v>
      </c>
      <c r="P301" s="178">
        <v>179000</v>
      </c>
      <c r="Q301" s="178">
        <v>6882</v>
      </c>
      <c r="R301" s="178">
        <v>175813</v>
      </c>
      <c r="S301">
        <v>0</v>
      </c>
      <c r="T301">
        <v>0</v>
      </c>
      <c r="U301">
        <v>0</v>
      </c>
      <c r="W301">
        <v>0</v>
      </c>
      <c r="X301">
        <v>0</v>
      </c>
      <c r="Y301">
        <v>0</v>
      </c>
      <c r="AB301" s="180">
        <v>44285</v>
      </c>
      <c r="AC301">
        <v>1</v>
      </c>
      <c r="AD301" t="s">
        <v>1922</v>
      </c>
      <c r="AE301">
        <v>1</v>
      </c>
      <c r="AF301">
        <v>30</v>
      </c>
      <c r="AG301">
        <v>0</v>
      </c>
      <c r="AN301">
        <v>1</v>
      </c>
      <c r="AO301">
        <v>1</v>
      </c>
      <c r="AR301" s="178">
        <v>99340</v>
      </c>
      <c r="AS301" t="s">
        <v>1921</v>
      </c>
      <c r="AT301">
        <v>0</v>
      </c>
      <c r="AU301">
        <v>0</v>
      </c>
      <c r="AV301">
        <v>890480123</v>
      </c>
      <c r="AW301" t="s">
        <v>1920</v>
      </c>
      <c r="AX301">
        <v>5</v>
      </c>
      <c r="BC301">
        <v>2</v>
      </c>
      <c r="BD301">
        <v>7</v>
      </c>
      <c r="BE301">
        <v>2</v>
      </c>
    </row>
    <row r="302" spans="1:57" x14ac:dyDescent="0.25">
      <c r="A302" s="179">
        <f t="shared" si="4"/>
        <v>101413</v>
      </c>
      <c r="B302" t="s">
        <v>1923</v>
      </c>
      <c r="C302">
        <v>7221802</v>
      </c>
      <c r="D302">
        <v>144105</v>
      </c>
      <c r="E302">
        <v>4</v>
      </c>
      <c r="F302">
        <v>550020156</v>
      </c>
      <c r="G302" s="180">
        <v>43427</v>
      </c>
      <c r="H302" s="180">
        <v>45412</v>
      </c>
      <c r="I302">
        <v>0</v>
      </c>
      <c r="J302">
        <v>1</v>
      </c>
      <c r="K302">
        <v>0</v>
      </c>
      <c r="L302">
        <v>30</v>
      </c>
      <c r="M302">
        <v>2</v>
      </c>
      <c r="N302" s="170">
        <v>22490513</v>
      </c>
      <c r="O302" s="170">
        <v>24960000</v>
      </c>
      <c r="P302" s="178">
        <v>237391</v>
      </c>
      <c r="Q302" s="178">
        <v>9126</v>
      </c>
      <c r="R302" s="178">
        <v>233150</v>
      </c>
      <c r="S302">
        <v>0</v>
      </c>
      <c r="T302">
        <v>0</v>
      </c>
      <c r="U302">
        <v>0</v>
      </c>
      <c r="W302">
        <v>0</v>
      </c>
      <c r="X302">
        <v>0</v>
      </c>
      <c r="Y302">
        <v>0</v>
      </c>
      <c r="AB302" s="180">
        <v>44285</v>
      </c>
      <c r="AC302">
        <v>1</v>
      </c>
      <c r="AD302" t="s">
        <v>1922</v>
      </c>
      <c r="AE302">
        <v>1</v>
      </c>
      <c r="AF302">
        <v>30</v>
      </c>
      <c r="AG302">
        <v>0</v>
      </c>
      <c r="AN302">
        <v>1</v>
      </c>
      <c r="AO302">
        <v>1</v>
      </c>
      <c r="AR302" s="178">
        <v>131737</v>
      </c>
      <c r="AS302" t="s">
        <v>1921</v>
      </c>
      <c r="AT302">
        <v>0</v>
      </c>
      <c r="AU302">
        <v>0</v>
      </c>
      <c r="AV302">
        <v>890480123</v>
      </c>
      <c r="AW302" t="s">
        <v>1920</v>
      </c>
      <c r="AX302">
        <v>5</v>
      </c>
      <c r="BC302">
        <v>2</v>
      </c>
      <c r="BD302">
        <v>7</v>
      </c>
      <c r="BE302">
        <v>2</v>
      </c>
    </row>
    <row r="303" spans="1:57" x14ac:dyDescent="0.25">
      <c r="A303" s="179">
        <f t="shared" si="4"/>
        <v>101376</v>
      </c>
      <c r="B303" t="s">
        <v>1923</v>
      </c>
      <c r="C303">
        <v>7221802</v>
      </c>
      <c r="D303">
        <v>144105</v>
      </c>
      <c r="E303">
        <v>4</v>
      </c>
      <c r="F303">
        <v>550020157</v>
      </c>
      <c r="G303" s="180">
        <v>43427</v>
      </c>
      <c r="H303" s="180">
        <v>45412</v>
      </c>
      <c r="I303">
        <v>0</v>
      </c>
      <c r="J303">
        <v>1</v>
      </c>
      <c r="K303">
        <v>0</v>
      </c>
      <c r="L303">
        <v>30</v>
      </c>
      <c r="M303">
        <v>2</v>
      </c>
      <c r="N303" s="170">
        <v>22490513</v>
      </c>
      <c r="O303" s="170">
        <v>24960000</v>
      </c>
      <c r="P303" s="178">
        <v>237303</v>
      </c>
      <c r="Q303" s="178">
        <v>9123</v>
      </c>
      <c r="R303" s="178">
        <v>233065</v>
      </c>
      <c r="S303">
        <v>0</v>
      </c>
      <c r="T303">
        <v>0</v>
      </c>
      <c r="U303">
        <v>0</v>
      </c>
      <c r="W303">
        <v>0</v>
      </c>
      <c r="X303">
        <v>0</v>
      </c>
      <c r="Y303">
        <v>0</v>
      </c>
      <c r="AB303" s="180">
        <v>44285</v>
      </c>
      <c r="AC303">
        <v>1</v>
      </c>
      <c r="AD303" t="s">
        <v>1922</v>
      </c>
      <c r="AE303">
        <v>1</v>
      </c>
      <c r="AF303">
        <v>30</v>
      </c>
      <c r="AG303">
        <v>0</v>
      </c>
      <c r="AN303">
        <v>1</v>
      </c>
      <c r="AO303">
        <v>1</v>
      </c>
      <c r="AR303" s="178">
        <v>131689</v>
      </c>
      <c r="AS303" t="s">
        <v>1921</v>
      </c>
      <c r="AT303">
        <v>0</v>
      </c>
      <c r="AU303">
        <v>0</v>
      </c>
      <c r="AV303">
        <v>890480123</v>
      </c>
      <c r="AW303" t="s">
        <v>1920</v>
      </c>
      <c r="AX303">
        <v>5</v>
      </c>
      <c r="BC303">
        <v>2</v>
      </c>
      <c r="BD303">
        <v>7</v>
      </c>
      <c r="BE303">
        <v>2</v>
      </c>
    </row>
    <row r="304" spans="1:57" x14ac:dyDescent="0.25">
      <c r="A304" s="179">
        <f t="shared" si="4"/>
        <v>101360</v>
      </c>
      <c r="B304" t="s">
        <v>1923</v>
      </c>
      <c r="C304">
        <v>7221802</v>
      </c>
      <c r="D304">
        <v>144105</v>
      </c>
      <c r="E304">
        <v>4</v>
      </c>
      <c r="F304">
        <v>550020197</v>
      </c>
      <c r="G304" s="180">
        <v>43433</v>
      </c>
      <c r="H304" s="180">
        <v>45412</v>
      </c>
      <c r="I304">
        <v>0</v>
      </c>
      <c r="J304">
        <v>1</v>
      </c>
      <c r="K304">
        <v>0</v>
      </c>
      <c r="L304">
        <v>30</v>
      </c>
      <c r="M304">
        <v>2</v>
      </c>
      <c r="N304" s="170">
        <v>22490513</v>
      </c>
      <c r="O304" s="170">
        <v>24960000</v>
      </c>
      <c r="P304" s="178">
        <v>237266</v>
      </c>
      <c r="Q304" s="178">
        <v>9122</v>
      </c>
      <c r="R304" s="178">
        <v>233029</v>
      </c>
      <c r="S304">
        <v>0</v>
      </c>
      <c r="T304">
        <v>0</v>
      </c>
      <c r="U304">
        <v>0</v>
      </c>
      <c r="W304">
        <v>0</v>
      </c>
      <c r="X304">
        <v>0</v>
      </c>
      <c r="Y304">
        <v>0</v>
      </c>
      <c r="AB304" s="180">
        <v>44285</v>
      </c>
      <c r="AC304">
        <v>1</v>
      </c>
      <c r="AD304" t="s">
        <v>1922</v>
      </c>
      <c r="AE304">
        <v>1</v>
      </c>
      <c r="AF304">
        <v>30</v>
      </c>
      <c r="AG304">
        <v>0</v>
      </c>
      <c r="AN304">
        <v>1</v>
      </c>
      <c r="AO304">
        <v>1</v>
      </c>
      <c r="AR304" s="178">
        <v>131669</v>
      </c>
      <c r="AS304" t="s">
        <v>1921</v>
      </c>
      <c r="AT304">
        <v>0</v>
      </c>
      <c r="AU304">
        <v>0</v>
      </c>
      <c r="AV304">
        <v>890480123</v>
      </c>
      <c r="AW304" t="s">
        <v>1920</v>
      </c>
      <c r="AX304">
        <v>5</v>
      </c>
      <c r="BC304">
        <v>2</v>
      </c>
      <c r="BD304">
        <v>7</v>
      </c>
      <c r="BE304">
        <v>2</v>
      </c>
    </row>
    <row r="305" spans="1:57" x14ac:dyDescent="0.25">
      <c r="A305" s="179">
        <f t="shared" si="4"/>
        <v>105309</v>
      </c>
      <c r="B305" t="s">
        <v>1923</v>
      </c>
      <c r="C305">
        <v>7221802</v>
      </c>
      <c r="D305">
        <v>144105</v>
      </c>
      <c r="E305">
        <v>4</v>
      </c>
      <c r="F305">
        <v>550020221</v>
      </c>
      <c r="G305" s="180">
        <v>43434</v>
      </c>
      <c r="H305" s="180">
        <v>45412</v>
      </c>
      <c r="I305">
        <v>0</v>
      </c>
      <c r="J305">
        <v>1</v>
      </c>
      <c r="K305">
        <v>0</v>
      </c>
      <c r="L305">
        <v>30</v>
      </c>
      <c r="M305">
        <v>2</v>
      </c>
      <c r="N305" s="170">
        <v>22490513</v>
      </c>
      <c r="O305" s="170">
        <v>24960000</v>
      </c>
      <c r="P305" s="178">
        <v>246501</v>
      </c>
      <c r="Q305" s="178">
        <v>9477</v>
      </c>
      <c r="R305" s="178">
        <v>242106</v>
      </c>
      <c r="S305">
        <v>0</v>
      </c>
      <c r="T305">
        <v>0</v>
      </c>
      <c r="U305">
        <v>0</v>
      </c>
      <c r="W305">
        <v>0</v>
      </c>
      <c r="X305">
        <v>0</v>
      </c>
      <c r="Y305">
        <v>0</v>
      </c>
      <c r="AB305" s="180">
        <v>44285</v>
      </c>
      <c r="AC305">
        <v>1</v>
      </c>
      <c r="AD305" t="s">
        <v>1922</v>
      </c>
      <c r="AE305">
        <v>1</v>
      </c>
      <c r="AF305">
        <v>30</v>
      </c>
      <c r="AG305">
        <v>0</v>
      </c>
      <c r="AN305">
        <v>1</v>
      </c>
      <c r="AO305">
        <v>1</v>
      </c>
      <c r="AR305" s="178">
        <v>136797</v>
      </c>
      <c r="AS305" t="s">
        <v>1921</v>
      </c>
      <c r="AT305">
        <v>0</v>
      </c>
      <c r="AU305">
        <v>0</v>
      </c>
      <c r="AV305">
        <v>890480123</v>
      </c>
      <c r="AW305" t="s">
        <v>1920</v>
      </c>
      <c r="AX305">
        <v>5</v>
      </c>
      <c r="BC305">
        <v>2</v>
      </c>
      <c r="BD305">
        <v>7</v>
      </c>
      <c r="BE305">
        <v>2</v>
      </c>
    </row>
    <row r="306" spans="1:57" x14ac:dyDescent="0.25">
      <c r="A306" s="179">
        <f t="shared" si="4"/>
        <v>118595</v>
      </c>
      <c r="B306" t="s">
        <v>1923</v>
      </c>
      <c r="C306">
        <v>7221802</v>
      </c>
      <c r="D306">
        <v>144105</v>
      </c>
      <c r="E306">
        <v>4</v>
      </c>
      <c r="F306">
        <v>550020724</v>
      </c>
      <c r="G306" s="180">
        <v>43518</v>
      </c>
      <c r="H306" s="180">
        <v>45412</v>
      </c>
      <c r="I306">
        <v>0</v>
      </c>
      <c r="J306">
        <v>1</v>
      </c>
      <c r="K306">
        <v>0</v>
      </c>
      <c r="L306">
        <v>30</v>
      </c>
      <c r="M306">
        <v>2</v>
      </c>
      <c r="N306" s="170">
        <v>22490513</v>
      </c>
      <c r="O306" s="170">
        <v>24960000</v>
      </c>
      <c r="P306" s="178">
        <v>277614</v>
      </c>
      <c r="Q306" s="178">
        <v>10673</v>
      </c>
      <c r="R306" s="178">
        <v>272651</v>
      </c>
      <c r="S306">
        <v>0</v>
      </c>
      <c r="T306">
        <v>0</v>
      </c>
      <c r="U306">
        <v>0</v>
      </c>
      <c r="W306">
        <v>0</v>
      </c>
      <c r="X306">
        <v>0</v>
      </c>
      <c r="Y306">
        <v>0</v>
      </c>
      <c r="AB306" s="180">
        <v>44285</v>
      </c>
      <c r="AC306">
        <v>1</v>
      </c>
      <c r="AD306" t="s">
        <v>1922</v>
      </c>
      <c r="AE306">
        <v>1</v>
      </c>
      <c r="AF306">
        <v>30</v>
      </c>
      <c r="AG306">
        <v>0</v>
      </c>
      <c r="AN306">
        <v>1</v>
      </c>
      <c r="AO306">
        <v>1</v>
      </c>
      <c r="AR306" s="178">
        <v>154056</v>
      </c>
      <c r="AS306" t="s">
        <v>1921</v>
      </c>
      <c r="AT306">
        <v>0</v>
      </c>
      <c r="AU306">
        <v>0</v>
      </c>
      <c r="AV306">
        <v>890480123</v>
      </c>
      <c r="AW306" t="s">
        <v>1920</v>
      </c>
      <c r="AX306">
        <v>5</v>
      </c>
      <c r="BC306">
        <v>2</v>
      </c>
      <c r="BD306">
        <v>7</v>
      </c>
      <c r="BE306">
        <v>2</v>
      </c>
    </row>
    <row r="307" spans="1:57" x14ac:dyDescent="0.25">
      <c r="A307" s="179">
        <f t="shared" si="4"/>
        <v>81334</v>
      </c>
      <c r="B307" t="s">
        <v>1923</v>
      </c>
      <c r="C307">
        <v>7221802</v>
      </c>
      <c r="D307">
        <v>144105</v>
      </c>
      <c r="E307">
        <v>4</v>
      </c>
      <c r="F307">
        <v>550020733</v>
      </c>
      <c r="G307" s="180">
        <v>43519</v>
      </c>
      <c r="H307" s="180">
        <v>45412</v>
      </c>
      <c r="I307">
        <v>0</v>
      </c>
      <c r="J307">
        <v>1</v>
      </c>
      <c r="K307">
        <v>0</v>
      </c>
      <c r="L307">
        <v>30</v>
      </c>
      <c r="M307">
        <v>2</v>
      </c>
      <c r="N307" s="170">
        <v>22490513</v>
      </c>
      <c r="O307" s="170">
        <v>24960000</v>
      </c>
      <c r="P307" s="178">
        <v>190381</v>
      </c>
      <c r="Q307" s="178">
        <v>7319</v>
      </c>
      <c r="R307" s="178">
        <v>186989</v>
      </c>
      <c r="S307">
        <v>0</v>
      </c>
      <c r="T307">
        <v>0</v>
      </c>
      <c r="U307">
        <v>0</v>
      </c>
      <c r="W307">
        <v>0</v>
      </c>
      <c r="X307">
        <v>0</v>
      </c>
      <c r="Y307">
        <v>0</v>
      </c>
      <c r="AB307" s="180">
        <v>44285</v>
      </c>
      <c r="AC307">
        <v>1</v>
      </c>
      <c r="AD307" t="s">
        <v>1922</v>
      </c>
      <c r="AE307">
        <v>1</v>
      </c>
      <c r="AF307">
        <v>30</v>
      </c>
      <c r="AG307">
        <v>0</v>
      </c>
      <c r="AN307">
        <v>1</v>
      </c>
      <c r="AO307">
        <v>1</v>
      </c>
      <c r="AR307" s="178">
        <v>105655</v>
      </c>
      <c r="AS307" t="s">
        <v>1921</v>
      </c>
      <c r="AT307">
        <v>0</v>
      </c>
      <c r="AU307">
        <v>0</v>
      </c>
      <c r="AV307">
        <v>890480123</v>
      </c>
      <c r="AW307" t="s">
        <v>1920</v>
      </c>
      <c r="AX307">
        <v>5</v>
      </c>
      <c r="BC307">
        <v>2</v>
      </c>
      <c r="BD307">
        <v>7</v>
      </c>
      <c r="BE307">
        <v>2</v>
      </c>
    </row>
    <row r="308" spans="1:57" x14ac:dyDescent="0.25">
      <c r="A308" s="179">
        <f t="shared" si="4"/>
        <v>14302</v>
      </c>
      <c r="B308" t="s">
        <v>1923</v>
      </c>
      <c r="C308">
        <v>7221802</v>
      </c>
      <c r="D308">
        <v>144105</v>
      </c>
      <c r="E308">
        <v>4</v>
      </c>
      <c r="F308">
        <v>550020741</v>
      </c>
      <c r="G308" s="180">
        <v>43520</v>
      </c>
      <c r="H308" s="180">
        <v>45412</v>
      </c>
      <c r="I308">
        <v>0</v>
      </c>
      <c r="J308">
        <v>1</v>
      </c>
      <c r="K308">
        <v>0</v>
      </c>
      <c r="L308">
        <v>30</v>
      </c>
      <c r="M308">
        <v>2</v>
      </c>
      <c r="N308" s="170">
        <v>22490513</v>
      </c>
      <c r="O308" s="170">
        <v>24960000</v>
      </c>
      <c r="P308" s="178">
        <v>33474</v>
      </c>
      <c r="Q308" s="178">
        <v>1287</v>
      </c>
      <c r="R308" s="178">
        <v>32880</v>
      </c>
      <c r="S308">
        <v>0</v>
      </c>
      <c r="T308">
        <v>0</v>
      </c>
      <c r="U308">
        <v>0</v>
      </c>
      <c r="W308">
        <v>0</v>
      </c>
      <c r="X308">
        <v>0</v>
      </c>
      <c r="Y308">
        <v>0</v>
      </c>
      <c r="AB308" s="180">
        <v>44285</v>
      </c>
      <c r="AC308">
        <v>1</v>
      </c>
      <c r="AD308" t="s">
        <v>1922</v>
      </c>
      <c r="AE308">
        <v>1</v>
      </c>
      <c r="AF308">
        <v>30</v>
      </c>
      <c r="AG308">
        <v>0</v>
      </c>
      <c r="AN308">
        <v>1</v>
      </c>
      <c r="AO308">
        <v>1</v>
      </c>
      <c r="AR308" s="178">
        <v>18578</v>
      </c>
      <c r="AS308" t="s">
        <v>1921</v>
      </c>
      <c r="AT308">
        <v>0</v>
      </c>
      <c r="AU308">
        <v>0</v>
      </c>
      <c r="AV308">
        <v>890480123</v>
      </c>
      <c r="AW308" t="s">
        <v>1920</v>
      </c>
      <c r="AX308">
        <v>5</v>
      </c>
      <c r="BC308">
        <v>2</v>
      </c>
      <c r="BD308">
        <v>7</v>
      </c>
      <c r="BE308">
        <v>2</v>
      </c>
    </row>
    <row r="309" spans="1:57" x14ac:dyDescent="0.25">
      <c r="A309" s="179">
        <f t="shared" si="4"/>
        <v>139121</v>
      </c>
      <c r="B309" t="s">
        <v>1923</v>
      </c>
      <c r="C309">
        <v>7221802</v>
      </c>
      <c r="D309">
        <v>144105</v>
      </c>
      <c r="E309">
        <v>4</v>
      </c>
      <c r="F309">
        <v>550020832</v>
      </c>
      <c r="G309" s="180">
        <v>43537</v>
      </c>
      <c r="H309" s="180">
        <v>45412</v>
      </c>
      <c r="I309">
        <v>0</v>
      </c>
      <c r="J309">
        <v>1</v>
      </c>
      <c r="K309">
        <v>0</v>
      </c>
      <c r="L309">
        <v>30</v>
      </c>
      <c r="M309">
        <v>2</v>
      </c>
      <c r="N309" s="170">
        <v>22490513</v>
      </c>
      <c r="O309" s="170">
        <v>24960000</v>
      </c>
      <c r="P309" s="178">
        <v>325662</v>
      </c>
      <c r="Q309" s="178">
        <v>12520</v>
      </c>
      <c r="R309" s="178">
        <v>319842</v>
      </c>
      <c r="S309">
        <v>0</v>
      </c>
      <c r="T309">
        <v>0</v>
      </c>
      <c r="U309">
        <v>0</v>
      </c>
      <c r="W309">
        <v>0</v>
      </c>
      <c r="X309">
        <v>0</v>
      </c>
      <c r="Y309">
        <v>0</v>
      </c>
      <c r="AB309" s="180">
        <v>44285</v>
      </c>
      <c r="AC309">
        <v>1</v>
      </c>
      <c r="AD309" t="s">
        <v>1922</v>
      </c>
      <c r="AE309">
        <v>1</v>
      </c>
      <c r="AF309">
        <v>30</v>
      </c>
      <c r="AG309">
        <v>0</v>
      </c>
      <c r="AN309">
        <v>1</v>
      </c>
      <c r="AO309">
        <v>1</v>
      </c>
      <c r="AR309" s="178">
        <v>180721</v>
      </c>
      <c r="AS309" t="s">
        <v>1921</v>
      </c>
      <c r="AT309">
        <v>0</v>
      </c>
      <c r="AU309">
        <v>0</v>
      </c>
      <c r="AV309">
        <v>890480123</v>
      </c>
      <c r="AW309" t="s">
        <v>1920</v>
      </c>
      <c r="AX309">
        <v>5</v>
      </c>
      <c r="BC309">
        <v>2</v>
      </c>
      <c r="BD309">
        <v>7</v>
      </c>
      <c r="BE309">
        <v>2</v>
      </c>
    </row>
    <row r="310" spans="1:57" x14ac:dyDescent="0.25">
      <c r="A310" s="179">
        <f t="shared" si="4"/>
        <v>136840</v>
      </c>
      <c r="B310" t="s">
        <v>1923</v>
      </c>
      <c r="C310">
        <v>7221802</v>
      </c>
      <c r="D310">
        <v>144105</v>
      </c>
      <c r="E310">
        <v>4</v>
      </c>
      <c r="F310">
        <v>550020833</v>
      </c>
      <c r="G310" s="180">
        <v>43537</v>
      </c>
      <c r="H310" s="180">
        <v>45412</v>
      </c>
      <c r="I310">
        <v>0</v>
      </c>
      <c r="J310">
        <v>1</v>
      </c>
      <c r="K310">
        <v>0</v>
      </c>
      <c r="L310">
        <v>30</v>
      </c>
      <c r="M310">
        <v>2</v>
      </c>
      <c r="N310" s="170">
        <v>22490513</v>
      </c>
      <c r="O310" s="170">
        <v>24960000</v>
      </c>
      <c r="P310" s="178">
        <v>320311</v>
      </c>
      <c r="Q310" s="178">
        <v>12314</v>
      </c>
      <c r="R310" s="178">
        <v>314597</v>
      </c>
      <c r="S310">
        <v>0</v>
      </c>
      <c r="T310">
        <v>0</v>
      </c>
      <c r="U310">
        <v>0</v>
      </c>
      <c r="W310">
        <v>0</v>
      </c>
      <c r="X310">
        <v>0</v>
      </c>
      <c r="Y310">
        <v>0</v>
      </c>
      <c r="AB310" s="180">
        <v>44285</v>
      </c>
      <c r="AC310">
        <v>1</v>
      </c>
      <c r="AD310" t="s">
        <v>1922</v>
      </c>
      <c r="AE310">
        <v>1</v>
      </c>
      <c r="AF310">
        <v>30</v>
      </c>
      <c r="AG310">
        <v>0</v>
      </c>
      <c r="AN310">
        <v>1</v>
      </c>
      <c r="AO310">
        <v>1</v>
      </c>
      <c r="AR310" s="178">
        <v>177757</v>
      </c>
      <c r="AS310" t="s">
        <v>1921</v>
      </c>
      <c r="AT310">
        <v>0</v>
      </c>
      <c r="AU310">
        <v>0</v>
      </c>
      <c r="AV310">
        <v>890480123</v>
      </c>
      <c r="AW310" t="s">
        <v>1920</v>
      </c>
      <c r="AX310">
        <v>5</v>
      </c>
      <c r="BC310">
        <v>2</v>
      </c>
      <c r="BD310">
        <v>7</v>
      </c>
      <c r="BE310">
        <v>2</v>
      </c>
    </row>
    <row r="311" spans="1:57" x14ac:dyDescent="0.25">
      <c r="A311" s="179">
        <f t="shared" si="4"/>
        <v>76547</v>
      </c>
      <c r="B311" t="s">
        <v>1923</v>
      </c>
      <c r="C311">
        <v>7221802</v>
      </c>
      <c r="D311">
        <v>144105</v>
      </c>
      <c r="E311">
        <v>4</v>
      </c>
      <c r="F311">
        <v>550020897</v>
      </c>
      <c r="G311" s="180">
        <v>43546</v>
      </c>
      <c r="H311" s="180">
        <v>45412</v>
      </c>
      <c r="I311">
        <v>0</v>
      </c>
      <c r="J311">
        <v>1</v>
      </c>
      <c r="K311">
        <v>0</v>
      </c>
      <c r="L311">
        <v>30</v>
      </c>
      <c r="M311">
        <v>2</v>
      </c>
      <c r="N311" s="170">
        <v>22490513</v>
      </c>
      <c r="O311" s="170">
        <v>24960000</v>
      </c>
      <c r="P311" s="178">
        <v>179175</v>
      </c>
      <c r="Q311" s="178">
        <v>6888</v>
      </c>
      <c r="R311" s="178">
        <v>175983</v>
      </c>
      <c r="S311">
        <v>0</v>
      </c>
      <c r="T311">
        <v>0</v>
      </c>
      <c r="U311">
        <v>0</v>
      </c>
      <c r="W311">
        <v>0</v>
      </c>
      <c r="X311">
        <v>0</v>
      </c>
      <c r="Y311">
        <v>0</v>
      </c>
      <c r="AB311" s="180">
        <v>44285</v>
      </c>
      <c r="AC311">
        <v>1</v>
      </c>
      <c r="AD311" t="s">
        <v>1922</v>
      </c>
      <c r="AE311">
        <v>1</v>
      </c>
      <c r="AF311">
        <v>30</v>
      </c>
      <c r="AG311">
        <v>0</v>
      </c>
      <c r="AN311">
        <v>1</v>
      </c>
      <c r="AO311">
        <v>1</v>
      </c>
      <c r="AR311" s="178">
        <v>99436</v>
      </c>
      <c r="AS311" t="s">
        <v>1921</v>
      </c>
      <c r="AT311">
        <v>0</v>
      </c>
      <c r="AU311">
        <v>0</v>
      </c>
      <c r="AV311">
        <v>890480123</v>
      </c>
      <c r="AW311" t="s">
        <v>1920</v>
      </c>
      <c r="AX311">
        <v>5</v>
      </c>
      <c r="BC311">
        <v>2</v>
      </c>
      <c r="BD311">
        <v>7</v>
      </c>
      <c r="BE311">
        <v>2</v>
      </c>
    </row>
    <row r="312" spans="1:57" x14ac:dyDescent="0.25">
      <c r="A312" s="179">
        <f t="shared" si="4"/>
        <v>38856</v>
      </c>
      <c r="B312" t="s">
        <v>1923</v>
      </c>
      <c r="C312">
        <v>7221802</v>
      </c>
      <c r="D312">
        <v>144105</v>
      </c>
      <c r="E312">
        <v>4</v>
      </c>
      <c r="F312">
        <v>550021089</v>
      </c>
      <c r="G312" s="180">
        <v>43575</v>
      </c>
      <c r="H312" s="180">
        <v>45412</v>
      </c>
      <c r="I312">
        <v>0</v>
      </c>
      <c r="J312">
        <v>1</v>
      </c>
      <c r="K312">
        <v>0</v>
      </c>
      <c r="L312">
        <v>30</v>
      </c>
      <c r="M312">
        <v>2</v>
      </c>
      <c r="N312" s="170">
        <v>22490513</v>
      </c>
      <c r="O312" s="170">
        <v>24960000</v>
      </c>
      <c r="P312" s="178">
        <v>90947</v>
      </c>
      <c r="Q312" s="178">
        <v>3496</v>
      </c>
      <c r="R312" s="178">
        <v>89331</v>
      </c>
      <c r="S312">
        <v>0</v>
      </c>
      <c r="T312">
        <v>0</v>
      </c>
      <c r="U312">
        <v>0</v>
      </c>
      <c r="W312">
        <v>0</v>
      </c>
      <c r="X312">
        <v>0</v>
      </c>
      <c r="Y312">
        <v>0</v>
      </c>
      <c r="AB312" s="180">
        <v>44285</v>
      </c>
      <c r="AC312">
        <v>1</v>
      </c>
      <c r="AD312" t="s">
        <v>1922</v>
      </c>
      <c r="AE312">
        <v>1</v>
      </c>
      <c r="AF312">
        <v>30</v>
      </c>
      <c r="AG312">
        <v>0</v>
      </c>
      <c r="AN312">
        <v>1</v>
      </c>
      <c r="AO312">
        <v>1</v>
      </c>
      <c r="AR312" s="178">
        <v>50475</v>
      </c>
      <c r="AS312" t="s">
        <v>1921</v>
      </c>
      <c r="AT312">
        <v>0</v>
      </c>
      <c r="AU312">
        <v>0</v>
      </c>
      <c r="AV312">
        <v>890480123</v>
      </c>
      <c r="AW312" t="s">
        <v>1920</v>
      </c>
      <c r="AX312">
        <v>5</v>
      </c>
      <c r="BC312">
        <v>2</v>
      </c>
      <c r="BD312">
        <v>7</v>
      </c>
      <c r="BE312">
        <v>2</v>
      </c>
    </row>
    <row r="313" spans="1:57" x14ac:dyDescent="0.25">
      <c r="A313" s="179">
        <f t="shared" si="4"/>
        <v>38856</v>
      </c>
      <c r="B313" t="s">
        <v>1923</v>
      </c>
      <c r="C313">
        <v>7221802</v>
      </c>
      <c r="D313">
        <v>144105</v>
      </c>
      <c r="E313">
        <v>4</v>
      </c>
      <c r="F313">
        <v>550021098</v>
      </c>
      <c r="G313" s="180">
        <v>43577</v>
      </c>
      <c r="H313" s="180">
        <v>45412</v>
      </c>
      <c r="I313">
        <v>0</v>
      </c>
      <c r="J313">
        <v>1</v>
      </c>
      <c r="K313">
        <v>0</v>
      </c>
      <c r="L313">
        <v>30</v>
      </c>
      <c r="M313">
        <v>2</v>
      </c>
      <c r="N313" s="170">
        <v>22490513</v>
      </c>
      <c r="O313" s="170">
        <v>24960000</v>
      </c>
      <c r="P313" s="178">
        <v>90947</v>
      </c>
      <c r="Q313" s="178">
        <v>3496</v>
      </c>
      <c r="R313" s="178">
        <v>89331</v>
      </c>
      <c r="S313">
        <v>0</v>
      </c>
      <c r="T313">
        <v>0</v>
      </c>
      <c r="U313">
        <v>0</v>
      </c>
      <c r="W313">
        <v>0</v>
      </c>
      <c r="X313">
        <v>0</v>
      </c>
      <c r="Y313">
        <v>0</v>
      </c>
      <c r="AB313" s="180">
        <v>44285</v>
      </c>
      <c r="AC313">
        <v>1</v>
      </c>
      <c r="AD313" t="s">
        <v>1922</v>
      </c>
      <c r="AE313">
        <v>1</v>
      </c>
      <c r="AF313">
        <v>30</v>
      </c>
      <c r="AG313">
        <v>0</v>
      </c>
      <c r="AN313">
        <v>1</v>
      </c>
      <c r="AO313">
        <v>1</v>
      </c>
      <c r="AR313" s="178">
        <v>50475</v>
      </c>
      <c r="AS313" t="s">
        <v>1921</v>
      </c>
      <c r="AT313">
        <v>0</v>
      </c>
      <c r="AU313">
        <v>0</v>
      </c>
      <c r="AV313">
        <v>890480123</v>
      </c>
      <c r="AW313" t="s">
        <v>1920</v>
      </c>
      <c r="AX313">
        <v>5</v>
      </c>
      <c r="BC313">
        <v>2</v>
      </c>
      <c r="BD313">
        <v>7</v>
      </c>
      <c r="BE313">
        <v>2</v>
      </c>
    </row>
    <row r="314" spans="1:57" x14ac:dyDescent="0.25">
      <c r="A314" s="179">
        <f t="shared" si="4"/>
        <v>19642</v>
      </c>
      <c r="B314" t="s">
        <v>1923</v>
      </c>
      <c r="C314">
        <v>7221802</v>
      </c>
      <c r="D314">
        <v>144105</v>
      </c>
      <c r="E314">
        <v>4</v>
      </c>
      <c r="F314">
        <v>550021135</v>
      </c>
      <c r="G314" s="180">
        <v>43582</v>
      </c>
      <c r="H314" s="180">
        <v>45412</v>
      </c>
      <c r="I314">
        <v>0</v>
      </c>
      <c r="J314">
        <v>1</v>
      </c>
      <c r="K314">
        <v>0</v>
      </c>
      <c r="L314">
        <v>30</v>
      </c>
      <c r="M314">
        <v>2</v>
      </c>
      <c r="N314" s="170">
        <v>22490513</v>
      </c>
      <c r="O314" s="170">
        <v>24960000</v>
      </c>
      <c r="P314" s="178">
        <v>45968</v>
      </c>
      <c r="Q314" s="178">
        <v>1767</v>
      </c>
      <c r="R314" s="178">
        <v>45157</v>
      </c>
      <c r="S314">
        <v>0</v>
      </c>
      <c r="T314">
        <v>0</v>
      </c>
      <c r="U314">
        <v>0</v>
      </c>
      <c r="W314">
        <v>0</v>
      </c>
      <c r="X314">
        <v>0</v>
      </c>
      <c r="Y314">
        <v>0</v>
      </c>
      <c r="AB314" s="180">
        <v>44285</v>
      </c>
      <c r="AC314">
        <v>1</v>
      </c>
      <c r="AD314" t="s">
        <v>1922</v>
      </c>
      <c r="AE314">
        <v>1</v>
      </c>
      <c r="AF314">
        <v>30</v>
      </c>
      <c r="AG314">
        <v>0</v>
      </c>
      <c r="AN314">
        <v>1</v>
      </c>
      <c r="AO314">
        <v>1</v>
      </c>
      <c r="AR314" s="178">
        <v>25515</v>
      </c>
      <c r="AS314" t="s">
        <v>1921</v>
      </c>
      <c r="AT314">
        <v>0</v>
      </c>
      <c r="AU314">
        <v>0</v>
      </c>
      <c r="AV314">
        <v>890480123</v>
      </c>
      <c r="AW314" t="s">
        <v>1920</v>
      </c>
      <c r="AX314">
        <v>5</v>
      </c>
      <c r="BC314">
        <v>2</v>
      </c>
      <c r="BD314">
        <v>7</v>
      </c>
      <c r="BE314">
        <v>2</v>
      </c>
    </row>
    <row r="315" spans="1:57" x14ac:dyDescent="0.25">
      <c r="A315" s="179">
        <f t="shared" si="4"/>
        <v>6123</v>
      </c>
      <c r="B315" t="s">
        <v>1923</v>
      </c>
      <c r="C315">
        <v>7221802</v>
      </c>
      <c r="D315">
        <v>144105</v>
      </c>
      <c r="E315">
        <v>4</v>
      </c>
      <c r="F315">
        <v>550021144</v>
      </c>
      <c r="G315" s="180">
        <v>43583</v>
      </c>
      <c r="H315" s="180">
        <v>45412</v>
      </c>
      <c r="I315">
        <v>0</v>
      </c>
      <c r="J315">
        <v>1</v>
      </c>
      <c r="K315">
        <v>0</v>
      </c>
      <c r="L315">
        <v>30</v>
      </c>
      <c r="M315">
        <v>2</v>
      </c>
      <c r="N315" s="170">
        <v>22490513</v>
      </c>
      <c r="O315" s="170">
        <v>24960000</v>
      </c>
      <c r="P315" s="178">
        <v>14331</v>
      </c>
      <c r="Q315" s="178">
        <v>551</v>
      </c>
      <c r="R315" s="178">
        <v>14077</v>
      </c>
      <c r="S315">
        <v>0</v>
      </c>
      <c r="T315">
        <v>0</v>
      </c>
      <c r="U315">
        <v>0</v>
      </c>
      <c r="W315">
        <v>0</v>
      </c>
      <c r="X315">
        <v>0</v>
      </c>
      <c r="Y315">
        <v>0</v>
      </c>
      <c r="AB315" s="180">
        <v>44285</v>
      </c>
      <c r="AC315">
        <v>1</v>
      </c>
      <c r="AD315" t="s">
        <v>1922</v>
      </c>
      <c r="AE315">
        <v>1</v>
      </c>
      <c r="AF315">
        <v>30</v>
      </c>
      <c r="AG315">
        <v>0</v>
      </c>
      <c r="AN315">
        <v>1</v>
      </c>
      <c r="AO315">
        <v>1</v>
      </c>
      <c r="AR315" s="178">
        <v>7954</v>
      </c>
      <c r="AS315" t="s">
        <v>1921</v>
      </c>
      <c r="AT315">
        <v>0</v>
      </c>
      <c r="AU315">
        <v>0</v>
      </c>
      <c r="AV315">
        <v>890480123</v>
      </c>
      <c r="AW315" t="s">
        <v>1920</v>
      </c>
      <c r="AX315">
        <v>5</v>
      </c>
      <c r="BC315">
        <v>2</v>
      </c>
      <c r="BD315">
        <v>7</v>
      </c>
      <c r="BE315">
        <v>2</v>
      </c>
    </row>
    <row r="316" spans="1:57" x14ac:dyDescent="0.25">
      <c r="A316" s="179">
        <f t="shared" si="4"/>
        <v>45068</v>
      </c>
      <c r="B316" t="s">
        <v>1923</v>
      </c>
      <c r="C316">
        <v>7221802</v>
      </c>
      <c r="D316">
        <v>144105</v>
      </c>
      <c r="E316">
        <v>4</v>
      </c>
      <c r="F316">
        <v>550021385</v>
      </c>
      <c r="G316" s="180">
        <v>43612</v>
      </c>
      <c r="H316" s="180">
        <v>45412</v>
      </c>
      <c r="I316">
        <v>0</v>
      </c>
      <c r="J316">
        <v>1</v>
      </c>
      <c r="K316">
        <v>0</v>
      </c>
      <c r="L316">
        <v>30</v>
      </c>
      <c r="M316">
        <v>2</v>
      </c>
      <c r="N316" s="170">
        <v>22490513</v>
      </c>
      <c r="O316" s="170">
        <v>24960000</v>
      </c>
      <c r="P316" s="178">
        <v>105491</v>
      </c>
      <c r="Q316" s="178">
        <v>4056</v>
      </c>
      <c r="R316" s="178">
        <v>103613</v>
      </c>
      <c r="S316">
        <v>0</v>
      </c>
      <c r="T316">
        <v>0</v>
      </c>
      <c r="U316">
        <v>0</v>
      </c>
      <c r="W316">
        <v>0</v>
      </c>
      <c r="X316">
        <v>0</v>
      </c>
      <c r="Y316">
        <v>0</v>
      </c>
      <c r="AB316" s="180">
        <v>44285</v>
      </c>
      <c r="AC316">
        <v>1</v>
      </c>
      <c r="AD316" t="s">
        <v>1922</v>
      </c>
      <c r="AE316">
        <v>1</v>
      </c>
      <c r="AF316">
        <v>30</v>
      </c>
      <c r="AG316">
        <v>0</v>
      </c>
      <c r="AN316">
        <v>1</v>
      </c>
      <c r="AO316">
        <v>1</v>
      </c>
      <c r="AR316" s="178">
        <v>58545</v>
      </c>
      <c r="AS316" t="s">
        <v>1921</v>
      </c>
      <c r="AT316">
        <v>0</v>
      </c>
      <c r="AU316">
        <v>0</v>
      </c>
      <c r="AV316">
        <v>890480123</v>
      </c>
      <c r="AW316" t="s">
        <v>1920</v>
      </c>
      <c r="AX316">
        <v>5</v>
      </c>
      <c r="BC316">
        <v>2</v>
      </c>
      <c r="BD316">
        <v>7</v>
      </c>
      <c r="BE316">
        <v>2</v>
      </c>
    </row>
    <row r="317" spans="1:57" x14ac:dyDescent="0.25">
      <c r="A317" s="179">
        <f t="shared" si="4"/>
        <v>23353</v>
      </c>
      <c r="B317" t="s">
        <v>1923</v>
      </c>
      <c r="C317">
        <v>7221802</v>
      </c>
      <c r="D317">
        <v>144105</v>
      </c>
      <c r="E317">
        <v>4</v>
      </c>
      <c r="F317">
        <v>550021900</v>
      </c>
      <c r="G317" s="180">
        <v>43663</v>
      </c>
      <c r="H317" s="180">
        <v>45412</v>
      </c>
      <c r="I317">
        <v>0</v>
      </c>
      <c r="J317">
        <v>1</v>
      </c>
      <c r="K317">
        <v>0</v>
      </c>
      <c r="L317">
        <v>30</v>
      </c>
      <c r="M317">
        <v>2</v>
      </c>
      <c r="N317" s="170">
        <v>22490513</v>
      </c>
      <c r="O317" s="170">
        <v>24960000</v>
      </c>
      <c r="P317" s="178">
        <v>54669</v>
      </c>
      <c r="Q317" s="178">
        <v>2102</v>
      </c>
      <c r="R317" s="178">
        <v>53689</v>
      </c>
      <c r="S317">
        <v>0</v>
      </c>
      <c r="T317">
        <v>0</v>
      </c>
      <c r="U317">
        <v>0</v>
      </c>
      <c r="W317">
        <v>0</v>
      </c>
      <c r="X317">
        <v>0</v>
      </c>
      <c r="Y317">
        <v>0</v>
      </c>
      <c r="AB317" s="180">
        <v>44285</v>
      </c>
      <c r="AC317">
        <v>1</v>
      </c>
      <c r="AD317" t="s">
        <v>1922</v>
      </c>
      <c r="AE317">
        <v>1</v>
      </c>
      <c r="AF317">
        <v>30</v>
      </c>
      <c r="AG317">
        <v>0</v>
      </c>
      <c r="AN317">
        <v>1</v>
      </c>
      <c r="AO317">
        <v>1</v>
      </c>
      <c r="AR317" s="178">
        <v>30336</v>
      </c>
      <c r="AS317" t="s">
        <v>1921</v>
      </c>
      <c r="AT317">
        <v>0</v>
      </c>
      <c r="AU317">
        <v>0</v>
      </c>
      <c r="AV317">
        <v>890480123</v>
      </c>
      <c r="AW317" t="s">
        <v>1920</v>
      </c>
      <c r="AX317">
        <v>5</v>
      </c>
      <c r="BC317">
        <v>2</v>
      </c>
      <c r="BD317">
        <v>7</v>
      </c>
      <c r="BE317">
        <v>2</v>
      </c>
    </row>
    <row r="318" spans="1:57" x14ac:dyDescent="0.25">
      <c r="A318" s="179">
        <f t="shared" si="4"/>
        <v>147840</v>
      </c>
      <c r="B318" t="s">
        <v>1923</v>
      </c>
      <c r="C318">
        <v>7221802</v>
      </c>
      <c r="D318">
        <v>144105</v>
      </c>
      <c r="E318">
        <v>4</v>
      </c>
      <c r="F318">
        <v>550021954</v>
      </c>
      <c r="G318" s="180">
        <v>43671</v>
      </c>
      <c r="H318" s="180">
        <v>45412</v>
      </c>
      <c r="I318">
        <v>0</v>
      </c>
      <c r="J318">
        <v>1</v>
      </c>
      <c r="K318">
        <v>0</v>
      </c>
      <c r="L318">
        <v>30</v>
      </c>
      <c r="M318">
        <v>2</v>
      </c>
      <c r="N318" s="170">
        <v>22490513</v>
      </c>
      <c r="O318" s="170">
        <v>24960000</v>
      </c>
      <c r="P318" s="178">
        <v>346061</v>
      </c>
      <c r="Q318" s="178">
        <v>13304</v>
      </c>
      <c r="R318" s="178">
        <v>339886</v>
      </c>
      <c r="S318">
        <v>0</v>
      </c>
      <c r="T318">
        <v>0</v>
      </c>
      <c r="U318">
        <v>0</v>
      </c>
      <c r="W318">
        <v>0</v>
      </c>
      <c r="X318">
        <v>0</v>
      </c>
      <c r="Y318">
        <v>0</v>
      </c>
      <c r="AB318" s="180">
        <v>44285</v>
      </c>
      <c r="AC318">
        <v>1</v>
      </c>
      <c r="AD318" t="s">
        <v>1922</v>
      </c>
      <c r="AE318">
        <v>1</v>
      </c>
      <c r="AF318">
        <v>30</v>
      </c>
      <c r="AG318">
        <v>0</v>
      </c>
      <c r="AN318">
        <v>1</v>
      </c>
      <c r="AO318">
        <v>1</v>
      </c>
      <c r="AR318" s="178">
        <v>192046</v>
      </c>
      <c r="AS318" t="s">
        <v>1921</v>
      </c>
      <c r="AT318">
        <v>0</v>
      </c>
      <c r="AU318">
        <v>0</v>
      </c>
      <c r="AV318">
        <v>890480123</v>
      </c>
      <c r="AW318" t="s">
        <v>1920</v>
      </c>
      <c r="AX318">
        <v>5</v>
      </c>
      <c r="BC318">
        <v>2</v>
      </c>
      <c r="BD318">
        <v>7</v>
      </c>
      <c r="BE318">
        <v>2</v>
      </c>
    </row>
    <row r="319" spans="1:57" x14ac:dyDescent="0.25">
      <c r="A319" s="179">
        <f t="shared" si="4"/>
        <v>106895</v>
      </c>
      <c r="B319" t="s">
        <v>1923</v>
      </c>
      <c r="C319">
        <v>7221802</v>
      </c>
      <c r="D319">
        <v>144105</v>
      </c>
      <c r="E319">
        <v>4</v>
      </c>
      <c r="F319">
        <v>550022521</v>
      </c>
      <c r="G319" s="180">
        <v>43724</v>
      </c>
      <c r="H319" s="180">
        <v>45412</v>
      </c>
      <c r="I319">
        <v>0</v>
      </c>
      <c r="J319">
        <v>1</v>
      </c>
      <c r="K319">
        <v>0</v>
      </c>
      <c r="L319">
        <v>30</v>
      </c>
      <c r="M319">
        <v>2</v>
      </c>
      <c r="N319" s="170">
        <v>22490513</v>
      </c>
      <c r="O319" s="170">
        <v>24960000</v>
      </c>
      <c r="P319" s="178">
        <v>250225</v>
      </c>
      <c r="Q319" s="178">
        <v>9620</v>
      </c>
      <c r="R319" s="178">
        <v>245754</v>
      </c>
      <c r="S319">
        <v>0</v>
      </c>
      <c r="T319">
        <v>0</v>
      </c>
      <c r="U319">
        <v>0</v>
      </c>
      <c r="W319">
        <v>0</v>
      </c>
      <c r="X319">
        <v>0</v>
      </c>
      <c r="Y319">
        <v>0</v>
      </c>
      <c r="AB319" s="180">
        <v>44285</v>
      </c>
      <c r="AC319">
        <v>1</v>
      </c>
      <c r="AD319" t="s">
        <v>1922</v>
      </c>
      <c r="AE319">
        <v>1</v>
      </c>
      <c r="AF319">
        <v>30</v>
      </c>
      <c r="AG319">
        <v>0</v>
      </c>
      <c r="AN319">
        <v>1</v>
      </c>
      <c r="AO319">
        <v>1</v>
      </c>
      <c r="AR319" s="178">
        <v>138859</v>
      </c>
      <c r="AS319" t="s">
        <v>1921</v>
      </c>
      <c r="AT319">
        <v>0</v>
      </c>
      <c r="AU319">
        <v>0</v>
      </c>
      <c r="AV319">
        <v>890480123</v>
      </c>
      <c r="AW319" t="s">
        <v>1920</v>
      </c>
      <c r="AX319">
        <v>5</v>
      </c>
      <c r="BC319">
        <v>2</v>
      </c>
      <c r="BD319">
        <v>7</v>
      </c>
      <c r="BE319">
        <v>2</v>
      </c>
    </row>
    <row r="320" spans="1:57" x14ac:dyDescent="0.25">
      <c r="A320" s="179">
        <f t="shared" si="4"/>
        <v>160663</v>
      </c>
      <c r="B320" t="s">
        <v>1923</v>
      </c>
      <c r="C320">
        <v>7221802</v>
      </c>
      <c r="D320">
        <v>144105</v>
      </c>
      <c r="E320">
        <v>4</v>
      </c>
      <c r="F320">
        <v>550022606</v>
      </c>
      <c r="G320" s="180">
        <v>43734</v>
      </c>
      <c r="H320" s="180">
        <v>45412</v>
      </c>
      <c r="I320">
        <v>0</v>
      </c>
      <c r="J320">
        <v>1</v>
      </c>
      <c r="K320">
        <v>0</v>
      </c>
      <c r="L320">
        <v>30</v>
      </c>
      <c r="M320">
        <v>2</v>
      </c>
      <c r="N320" s="170">
        <v>22490513</v>
      </c>
      <c r="O320" s="170">
        <v>24960000</v>
      </c>
      <c r="P320" s="178">
        <v>376069</v>
      </c>
      <c r="Q320" s="178">
        <v>14458</v>
      </c>
      <c r="R320" s="178">
        <v>369366</v>
      </c>
      <c r="S320">
        <v>0</v>
      </c>
      <c r="T320">
        <v>0</v>
      </c>
      <c r="U320">
        <v>0</v>
      </c>
      <c r="W320">
        <v>0</v>
      </c>
      <c r="X320">
        <v>0</v>
      </c>
      <c r="Y320">
        <v>0</v>
      </c>
      <c r="AB320" s="180">
        <v>44285</v>
      </c>
      <c r="AC320">
        <v>1</v>
      </c>
      <c r="AD320" t="s">
        <v>1922</v>
      </c>
      <c r="AE320">
        <v>1</v>
      </c>
      <c r="AF320">
        <v>30</v>
      </c>
      <c r="AG320">
        <v>0</v>
      </c>
      <c r="AN320">
        <v>1</v>
      </c>
      <c r="AO320">
        <v>1</v>
      </c>
      <c r="AR320" s="178">
        <v>208703</v>
      </c>
      <c r="AS320" t="s">
        <v>1921</v>
      </c>
      <c r="AT320">
        <v>0</v>
      </c>
      <c r="AU320">
        <v>0</v>
      </c>
      <c r="AV320">
        <v>890480123</v>
      </c>
      <c r="AW320" t="s">
        <v>1920</v>
      </c>
      <c r="AX320">
        <v>5</v>
      </c>
      <c r="BC320">
        <v>2</v>
      </c>
      <c r="BD320">
        <v>7</v>
      </c>
      <c r="BE320">
        <v>2</v>
      </c>
    </row>
    <row r="321" spans="1:57" x14ac:dyDescent="0.25">
      <c r="A321" s="179">
        <f t="shared" si="4"/>
        <v>17146</v>
      </c>
      <c r="B321" t="s">
        <v>1923</v>
      </c>
      <c r="C321">
        <v>7221802</v>
      </c>
      <c r="D321">
        <v>144105</v>
      </c>
      <c r="E321">
        <v>4</v>
      </c>
      <c r="F321">
        <v>550022618</v>
      </c>
      <c r="G321" s="180">
        <v>43736</v>
      </c>
      <c r="H321" s="180">
        <v>45412</v>
      </c>
      <c r="I321">
        <v>0</v>
      </c>
      <c r="J321">
        <v>1</v>
      </c>
      <c r="K321">
        <v>0</v>
      </c>
      <c r="L321">
        <v>30</v>
      </c>
      <c r="M321">
        <v>2</v>
      </c>
      <c r="N321" s="170">
        <v>22490513</v>
      </c>
      <c r="O321" s="170">
        <v>24960000</v>
      </c>
      <c r="P321" s="178">
        <v>40137</v>
      </c>
      <c r="Q321" s="178">
        <v>1543</v>
      </c>
      <c r="R321" s="178">
        <v>39419</v>
      </c>
      <c r="S321">
        <v>0</v>
      </c>
      <c r="T321">
        <v>0</v>
      </c>
      <c r="U321">
        <v>0</v>
      </c>
      <c r="W321">
        <v>0</v>
      </c>
      <c r="X321">
        <v>0</v>
      </c>
      <c r="Y321">
        <v>0</v>
      </c>
      <c r="AB321" s="180">
        <v>44285</v>
      </c>
      <c r="AC321">
        <v>1</v>
      </c>
      <c r="AD321" t="s">
        <v>1922</v>
      </c>
      <c r="AE321">
        <v>1</v>
      </c>
      <c r="AF321">
        <v>30</v>
      </c>
      <c r="AG321">
        <v>0</v>
      </c>
      <c r="AN321">
        <v>1</v>
      </c>
      <c r="AO321">
        <v>1</v>
      </c>
      <c r="AR321" s="178">
        <v>22273</v>
      </c>
      <c r="AS321" t="s">
        <v>1921</v>
      </c>
      <c r="AT321">
        <v>0</v>
      </c>
      <c r="AU321">
        <v>0</v>
      </c>
      <c r="AV321">
        <v>890480123</v>
      </c>
      <c r="AW321" t="s">
        <v>1920</v>
      </c>
      <c r="AX321">
        <v>5</v>
      </c>
      <c r="BC321">
        <v>2</v>
      </c>
      <c r="BD321">
        <v>7</v>
      </c>
      <c r="BE321">
        <v>2</v>
      </c>
    </row>
    <row r="322" spans="1:57" x14ac:dyDescent="0.25">
      <c r="A322" s="179">
        <f t="shared" ref="A322:A385" si="5">IF(+R322&gt;AR322,R322-AR322,0)</f>
        <v>16781</v>
      </c>
      <c r="B322" t="s">
        <v>1923</v>
      </c>
      <c r="C322">
        <v>7221802</v>
      </c>
      <c r="D322">
        <v>144105</v>
      </c>
      <c r="E322">
        <v>4</v>
      </c>
      <c r="F322">
        <v>550023172</v>
      </c>
      <c r="G322" s="180">
        <v>43799</v>
      </c>
      <c r="H322" s="180">
        <v>45412</v>
      </c>
      <c r="I322">
        <v>0</v>
      </c>
      <c r="J322">
        <v>1</v>
      </c>
      <c r="K322">
        <v>0</v>
      </c>
      <c r="L322">
        <v>30</v>
      </c>
      <c r="M322">
        <v>2</v>
      </c>
      <c r="N322" s="170">
        <v>22490513</v>
      </c>
      <c r="O322" s="170">
        <v>24960000</v>
      </c>
      <c r="P322" s="178">
        <v>39266</v>
      </c>
      <c r="Q322" s="178">
        <v>1510</v>
      </c>
      <c r="R322" s="178">
        <v>38580</v>
      </c>
      <c r="S322">
        <v>0</v>
      </c>
      <c r="T322">
        <v>0</v>
      </c>
      <c r="U322">
        <v>0</v>
      </c>
      <c r="W322">
        <v>0</v>
      </c>
      <c r="X322">
        <v>0</v>
      </c>
      <c r="Y322">
        <v>0</v>
      </c>
      <c r="AB322" s="180">
        <v>44285</v>
      </c>
      <c r="AC322">
        <v>1</v>
      </c>
      <c r="AD322" t="s">
        <v>1922</v>
      </c>
      <c r="AE322">
        <v>1</v>
      </c>
      <c r="AF322">
        <v>30</v>
      </c>
      <c r="AG322">
        <v>0</v>
      </c>
      <c r="AN322">
        <v>1</v>
      </c>
      <c r="AO322">
        <v>1</v>
      </c>
      <c r="AR322" s="178">
        <v>21799</v>
      </c>
      <c r="AS322" t="s">
        <v>1921</v>
      </c>
      <c r="AT322">
        <v>0</v>
      </c>
      <c r="AU322">
        <v>0</v>
      </c>
      <c r="AV322">
        <v>890480123</v>
      </c>
      <c r="AW322" t="s">
        <v>1920</v>
      </c>
      <c r="AX322">
        <v>5</v>
      </c>
      <c r="BC322">
        <v>2</v>
      </c>
      <c r="BD322">
        <v>7</v>
      </c>
      <c r="BE322">
        <v>2</v>
      </c>
    </row>
    <row r="323" spans="1:57" x14ac:dyDescent="0.25">
      <c r="A323" s="179">
        <f t="shared" si="5"/>
        <v>184179</v>
      </c>
      <c r="B323" t="s">
        <v>1923</v>
      </c>
      <c r="C323">
        <v>7221802</v>
      </c>
      <c r="D323">
        <v>144105</v>
      </c>
      <c r="E323">
        <v>4</v>
      </c>
      <c r="F323">
        <v>550023467</v>
      </c>
      <c r="G323" s="180">
        <v>43854</v>
      </c>
      <c r="H323" s="180">
        <v>45412</v>
      </c>
      <c r="I323">
        <v>0</v>
      </c>
      <c r="J323">
        <v>1</v>
      </c>
      <c r="K323">
        <v>0</v>
      </c>
      <c r="L323">
        <v>30</v>
      </c>
      <c r="M323">
        <v>2</v>
      </c>
      <c r="N323" s="170">
        <v>22490513</v>
      </c>
      <c r="O323" s="170">
        <v>24960000</v>
      </c>
      <c r="P323" s="178">
        <v>431128</v>
      </c>
      <c r="Q323" s="178">
        <v>16575</v>
      </c>
      <c r="R323" s="178">
        <v>423431</v>
      </c>
      <c r="S323">
        <v>0</v>
      </c>
      <c r="T323">
        <v>0</v>
      </c>
      <c r="U323">
        <v>0</v>
      </c>
      <c r="W323">
        <v>0</v>
      </c>
      <c r="X323">
        <v>0</v>
      </c>
      <c r="Y323">
        <v>0</v>
      </c>
      <c r="AB323" s="180">
        <v>44285</v>
      </c>
      <c r="AC323">
        <v>1</v>
      </c>
      <c r="AD323" t="s">
        <v>1922</v>
      </c>
      <c r="AE323">
        <v>1</v>
      </c>
      <c r="AF323">
        <v>30</v>
      </c>
      <c r="AG323">
        <v>0</v>
      </c>
      <c r="AN323">
        <v>1</v>
      </c>
      <c r="AO323">
        <v>1</v>
      </c>
      <c r="AR323" s="178">
        <v>239252</v>
      </c>
      <c r="AS323" t="s">
        <v>1921</v>
      </c>
      <c r="AT323">
        <v>0</v>
      </c>
      <c r="AU323">
        <v>0</v>
      </c>
      <c r="AV323">
        <v>890480123</v>
      </c>
      <c r="AW323" t="s">
        <v>1920</v>
      </c>
      <c r="AX323">
        <v>5</v>
      </c>
      <c r="BC323">
        <v>2</v>
      </c>
      <c r="BD323">
        <v>7</v>
      </c>
      <c r="BE323">
        <v>2</v>
      </c>
    </row>
    <row r="324" spans="1:57" x14ac:dyDescent="0.25">
      <c r="A324" s="179">
        <f t="shared" si="5"/>
        <v>95764</v>
      </c>
      <c r="B324" t="s">
        <v>1923</v>
      </c>
      <c r="C324">
        <v>7221802</v>
      </c>
      <c r="D324">
        <v>144105</v>
      </c>
      <c r="E324">
        <v>4</v>
      </c>
      <c r="F324">
        <v>550023472</v>
      </c>
      <c r="G324" s="180">
        <v>43855</v>
      </c>
      <c r="H324" s="180">
        <v>45412</v>
      </c>
      <c r="I324">
        <v>0</v>
      </c>
      <c r="J324">
        <v>1</v>
      </c>
      <c r="K324">
        <v>0</v>
      </c>
      <c r="L324">
        <v>30</v>
      </c>
      <c r="M324">
        <v>2</v>
      </c>
      <c r="N324" s="170">
        <v>22490513</v>
      </c>
      <c r="O324" s="170">
        <v>24960000</v>
      </c>
      <c r="P324" s="178">
        <v>224160</v>
      </c>
      <c r="Q324" s="178">
        <v>8618</v>
      </c>
      <c r="R324" s="178">
        <v>220162</v>
      </c>
      <c r="S324">
        <v>0</v>
      </c>
      <c r="T324">
        <v>0</v>
      </c>
      <c r="U324">
        <v>0</v>
      </c>
      <c r="W324">
        <v>0</v>
      </c>
      <c r="X324">
        <v>0</v>
      </c>
      <c r="Y324">
        <v>0</v>
      </c>
      <c r="AB324" s="180">
        <v>44285</v>
      </c>
      <c r="AC324">
        <v>1</v>
      </c>
      <c r="AD324" t="s">
        <v>1922</v>
      </c>
      <c r="AE324">
        <v>1</v>
      </c>
      <c r="AF324">
        <v>30</v>
      </c>
      <c r="AG324">
        <v>0</v>
      </c>
      <c r="AN324">
        <v>1</v>
      </c>
      <c r="AO324">
        <v>1</v>
      </c>
      <c r="AR324" s="178">
        <v>124398</v>
      </c>
      <c r="AS324" t="s">
        <v>1921</v>
      </c>
      <c r="AT324">
        <v>0</v>
      </c>
      <c r="AU324">
        <v>0</v>
      </c>
      <c r="AV324">
        <v>890480123</v>
      </c>
      <c r="AW324" t="s">
        <v>1920</v>
      </c>
      <c r="AX324">
        <v>5</v>
      </c>
      <c r="BC324">
        <v>2</v>
      </c>
      <c r="BD324">
        <v>7</v>
      </c>
      <c r="BE324">
        <v>2</v>
      </c>
    </row>
    <row r="325" spans="1:57" x14ac:dyDescent="0.25">
      <c r="A325" s="179">
        <f t="shared" si="5"/>
        <v>31643</v>
      </c>
      <c r="B325" t="s">
        <v>1923</v>
      </c>
      <c r="C325">
        <v>7221802</v>
      </c>
      <c r="D325">
        <v>144105</v>
      </c>
      <c r="E325">
        <v>4</v>
      </c>
      <c r="F325">
        <v>550023572</v>
      </c>
      <c r="G325" s="180">
        <v>43879</v>
      </c>
      <c r="H325" s="180">
        <v>45412</v>
      </c>
      <c r="I325">
        <v>0</v>
      </c>
      <c r="J325">
        <v>1</v>
      </c>
      <c r="K325">
        <v>0</v>
      </c>
      <c r="L325">
        <v>30</v>
      </c>
      <c r="M325">
        <v>2</v>
      </c>
      <c r="N325" s="170">
        <v>22490513</v>
      </c>
      <c r="O325" s="170">
        <v>24960000</v>
      </c>
      <c r="P325" s="178">
        <v>74076</v>
      </c>
      <c r="Q325" s="178">
        <v>2848</v>
      </c>
      <c r="R325" s="178">
        <v>72747</v>
      </c>
      <c r="S325">
        <v>0</v>
      </c>
      <c r="T325">
        <v>0</v>
      </c>
      <c r="U325">
        <v>0</v>
      </c>
      <c r="W325">
        <v>0</v>
      </c>
      <c r="X325">
        <v>0</v>
      </c>
      <c r="Y325">
        <v>0</v>
      </c>
      <c r="AB325" s="180">
        <v>44285</v>
      </c>
      <c r="AC325">
        <v>1</v>
      </c>
      <c r="AD325" t="s">
        <v>1922</v>
      </c>
      <c r="AE325">
        <v>1</v>
      </c>
      <c r="AF325">
        <v>30</v>
      </c>
      <c r="AG325">
        <v>0</v>
      </c>
      <c r="AN325">
        <v>1</v>
      </c>
      <c r="AO325">
        <v>1</v>
      </c>
      <c r="AR325" s="178">
        <v>41104</v>
      </c>
      <c r="AS325" t="s">
        <v>1921</v>
      </c>
      <c r="AT325">
        <v>0</v>
      </c>
      <c r="AU325">
        <v>0</v>
      </c>
      <c r="AV325">
        <v>890480123</v>
      </c>
      <c r="AW325" t="s">
        <v>1920</v>
      </c>
      <c r="AX325">
        <v>5</v>
      </c>
      <c r="BC325">
        <v>2</v>
      </c>
      <c r="BD325">
        <v>7</v>
      </c>
      <c r="BE325">
        <v>2</v>
      </c>
    </row>
    <row r="326" spans="1:57" x14ac:dyDescent="0.25">
      <c r="A326" s="179">
        <f t="shared" si="5"/>
        <v>78318</v>
      </c>
      <c r="B326" t="s">
        <v>1923</v>
      </c>
      <c r="C326">
        <v>7221802</v>
      </c>
      <c r="D326">
        <v>144105</v>
      </c>
      <c r="E326">
        <v>4</v>
      </c>
      <c r="F326">
        <v>550024402</v>
      </c>
      <c r="G326" s="180">
        <v>44095</v>
      </c>
      <c r="H326" s="180">
        <v>45412</v>
      </c>
      <c r="I326">
        <v>0</v>
      </c>
      <c r="J326">
        <v>1</v>
      </c>
      <c r="K326">
        <v>0</v>
      </c>
      <c r="L326">
        <v>30</v>
      </c>
      <c r="M326">
        <v>2</v>
      </c>
      <c r="N326" s="170">
        <v>22490513</v>
      </c>
      <c r="O326" s="170">
        <v>24960000</v>
      </c>
      <c r="P326" s="178">
        <v>183308</v>
      </c>
      <c r="Q326" s="178">
        <v>7047</v>
      </c>
      <c r="R326" s="178">
        <v>180055</v>
      </c>
      <c r="S326">
        <v>0</v>
      </c>
      <c r="T326">
        <v>0</v>
      </c>
      <c r="U326">
        <v>0</v>
      </c>
      <c r="W326">
        <v>0</v>
      </c>
      <c r="X326">
        <v>0</v>
      </c>
      <c r="Y326">
        <v>0</v>
      </c>
      <c r="AB326" s="180">
        <v>44285</v>
      </c>
      <c r="AC326">
        <v>1</v>
      </c>
      <c r="AD326" t="s">
        <v>1922</v>
      </c>
      <c r="AE326">
        <v>1</v>
      </c>
      <c r="AF326">
        <v>30</v>
      </c>
      <c r="AG326">
        <v>0</v>
      </c>
      <c r="AN326">
        <v>1</v>
      </c>
      <c r="AO326">
        <v>1</v>
      </c>
      <c r="AR326" s="178">
        <v>101737</v>
      </c>
      <c r="AS326" t="s">
        <v>1921</v>
      </c>
      <c r="AT326">
        <v>0</v>
      </c>
      <c r="AU326">
        <v>0</v>
      </c>
      <c r="AV326">
        <v>890480123</v>
      </c>
      <c r="AW326" t="s">
        <v>1920</v>
      </c>
      <c r="AX326">
        <v>5</v>
      </c>
      <c r="BC326">
        <v>2</v>
      </c>
      <c r="BD326">
        <v>7</v>
      </c>
      <c r="BE326">
        <v>2</v>
      </c>
    </row>
    <row r="327" spans="1:57" x14ac:dyDescent="0.25">
      <c r="A327" s="179">
        <f t="shared" si="5"/>
        <v>39180</v>
      </c>
      <c r="B327" t="s">
        <v>1923</v>
      </c>
      <c r="C327">
        <v>7221802</v>
      </c>
      <c r="D327">
        <v>144105</v>
      </c>
      <c r="E327">
        <v>4</v>
      </c>
      <c r="F327">
        <v>550024585</v>
      </c>
      <c r="G327" s="180">
        <v>44115</v>
      </c>
      <c r="H327" s="180">
        <v>45412</v>
      </c>
      <c r="I327">
        <v>0</v>
      </c>
      <c r="J327">
        <v>1</v>
      </c>
      <c r="K327">
        <v>0</v>
      </c>
      <c r="L327">
        <v>30</v>
      </c>
      <c r="M327">
        <v>2</v>
      </c>
      <c r="N327" s="170">
        <v>22490513</v>
      </c>
      <c r="O327" s="170">
        <v>24960000</v>
      </c>
      <c r="P327" s="178">
        <v>91720</v>
      </c>
      <c r="Q327" s="178">
        <v>3526</v>
      </c>
      <c r="R327" s="178">
        <v>90076</v>
      </c>
      <c r="S327">
        <v>0</v>
      </c>
      <c r="T327">
        <v>0</v>
      </c>
      <c r="U327">
        <v>0</v>
      </c>
      <c r="W327">
        <v>0</v>
      </c>
      <c r="X327">
        <v>0</v>
      </c>
      <c r="Y327">
        <v>0</v>
      </c>
      <c r="AB327" s="180">
        <v>44285</v>
      </c>
      <c r="AC327">
        <v>1</v>
      </c>
      <c r="AD327" t="s">
        <v>1922</v>
      </c>
      <c r="AE327">
        <v>1</v>
      </c>
      <c r="AF327">
        <v>30</v>
      </c>
      <c r="AG327">
        <v>0</v>
      </c>
      <c r="AN327">
        <v>1</v>
      </c>
      <c r="AO327">
        <v>1</v>
      </c>
      <c r="AR327" s="178">
        <v>50896</v>
      </c>
      <c r="AS327" t="s">
        <v>1921</v>
      </c>
      <c r="AT327">
        <v>0</v>
      </c>
      <c r="AU327">
        <v>0</v>
      </c>
      <c r="AV327">
        <v>890480123</v>
      </c>
      <c r="AW327" t="s">
        <v>1920</v>
      </c>
      <c r="AX327">
        <v>5</v>
      </c>
      <c r="BC327">
        <v>2</v>
      </c>
      <c r="BD327">
        <v>7</v>
      </c>
      <c r="BE327">
        <v>2</v>
      </c>
    </row>
    <row r="328" spans="1:57" x14ac:dyDescent="0.25">
      <c r="A328" s="179">
        <f t="shared" si="5"/>
        <v>156407</v>
      </c>
      <c r="B328" t="s">
        <v>1923</v>
      </c>
      <c r="C328">
        <v>7221802</v>
      </c>
      <c r="D328">
        <v>144105</v>
      </c>
      <c r="E328">
        <v>4</v>
      </c>
      <c r="F328">
        <v>550024593</v>
      </c>
      <c r="G328" s="180">
        <v>44117</v>
      </c>
      <c r="H328" s="180">
        <v>45412</v>
      </c>
      <c r="I328">
        <v>0</v>
      </c>
      <c r="J328">
        <v>1</v>
      </c>
      <c r="K328">
        <v>0</v>
      </c>
      <c r="L328">
        <v>30</v>
      </c>
      <c r="M328">
        <v>2</v>
      </c>
      <c r="N328" s="170">
        <v>22490513</v>
      </c>
      <c r="O328" s="170">
        <v>24960000</v>
      </c>
      <c r="P328" s="178">
        <v>366100</v>
      </c>
      <c r="Q328" s="178">
        <v>14075</v>
      </c>
      <c r="R328" s="178">
        <v>359581</v>
      </c>
      <c r="S328">
        <v>0</v>
      </c>
      <c r="T328">
        <v>0</v>
      </c>
      <c r="U328">
        <v>0</v>
      </c>
      <c r="W328">
        <v>0</v>
      </c>
      <c r="X328">
        <v>0</v>
      </c>
      <c r="Y328">
        <v>0</v>
      </c>
      <c r="AB328" s="180">
        <v>44285</v>
      </c>
      <c r="AC328">
        <v>1</v>
      </c>
      <c r="AD328" t="s">
        <v>1922</v>
      </c>
      <c r="AE328">
        <v>1</v>
      </c>
      <c r="AF328">
        <v>30</v>
      </c>
      <c r="AG328">
        <v>0</v>
      </c>
      <c r="AN328">
        <v>1</v>
      </c>
      <c r="AO328">
        <v>1</v>
      </c>
      <c r="AR328" s="178">
        <v>203174</v>
      </c>
      <c r="AS328" t="s">
        <v>1921</v>
      </c>
      <c r="AT328">
        <v>0</v>
      </c>
      <c r="AU328">
        <v>0</v>
      </c>
      <c r="AV328">
        <v>890480123</v>
      </c>
      <c r="AW328" t="s">
        <v>1920</v>
      </c>
      <c r="AX328">
        <v>5</v>
      </c>
      <c r="BC328">
        <v>2</v>
      </c>
      <c r="BD328">
        <v>7</v>
      </c>
      <c r="BE328">
        <v>2</v>
      </c>
    </row>
    <row r="329" spans="1:57" x14ac:dyDescent="0.25">
      <c r="A329" s="179">
        <f t="shared" si="5"/>
        <v>156444</v>
      </c>
      <c r="B329" t="s">
        <v>1923</v>
      </c>
      <c r="C329">
        <v>7221802</v>
      </c>
      <c r="D329">
        <v>144105</v>
      </c>
      <c r="E329">
        <v>4</v>
      </c>
      <c r="F329">
        <v>550024604</v>
      </c>
      <c r="G329" s="180">
        <v>44119</v>
      </c>
      <c r="H329" s="180">
        <v>45412</v>
      </c>
      <c r="I329">
        <v>0</v>
      </c>
      <c r="J329">
        <v>1</v>
      </c>
      <c r="K329">
        <v>0</v>
      </c>
      <c r="L329">
        <v>30</v>
      </c>
      <c r="M329">
        <v>2</v>
      </c>
      <c r="N329" s="170">
        <v>22490513</v>
      </c>
      <c r="O329" s="170">
        <v>24960000</v>
      </c>
      <c r="P329" s="178">
        <v>366189</v>
      </c>
      <c r="Q329" s="178">
        <v>14078</v>
      </c>
      <c r="R329" s="178">
        <v>359667</v>
      </c>
      <c r="S329">
        <v>0</v>
      </c>
      <c r="T329">
        <v>0</v>
      </c>
      <c r="U329">
        <v>0</v>
      </c>
      <c r="W329">
        <v>0</v>
      </c>
      <c r="X329">
        <v>0</v>
      </c>
      <c r="Y329">
        <v>0</v>
      </c>
      <c r="AB329" s="180">
        <v>44285</v>
      </c>
      <c r="AC329">
        <v>1</v>
      </c>
      <c r="AD329" t="s">
        <v>1922</v>
      </c>
      <c r="AE329">
        <v>1</v>
      </c>
      <c r="AF329">
        <v>30</v>
      </c>
      <c r="AG329">
        <v>0</v>
      </c>
      <c r="AN329">
        <v>1</v>
      </c>
      <c r="AO329">
        <v>1</v>
      </c>
      <c r="AR329" s="178">
        <v>203223</v>
      </c>
      <c r="AS329" t="s">
        <v>1921</v>
      </c>
      <c r="AT329">
        <v>0</v>
      </c>
      <c r="AU329">
        <v>0</v>
      </c>
      <c r="AV329">
        <v>890480123</v>
      </c>
      <c r="AW329" t="s">
        <v>1920</v>
      </c>
      <c r="AX329">
        <v>5</v>
      </c>
      <c r="BC329">
        <v>2</v>
      </c>
      <c r="BD329">
        <v>7</v>
      </c>
      <c r="BE329">
        <v>2</v>
      </c>
    </row>
    <row r="330" spans="1:57" x14ac:dyDescent="0.25">
      <c r="A330" s="179">
        <f t="shared" si="5"/>
        <v>156444</v>
      </c>
      <c r="B330" t="s">
        <v>1923</v>
      </c>
      <c r="C330">
        <v>7221802</v>
      </c>
      <c r="D330">
        <v>144105</v>
      </c>
      <c r="E330">
        <v>4</v>
      </c>
      <c r="F330">
        <v>550024605</v>
      </c>
      <c r="G330" s="180">
        <v>44119</v>
      </c>
      <c r="H330" s="180">
        <v>45412</v>
      </c>
      <c r="I330">
        <v>0</v>
      </c>
      <c r="J330">
        <v>1</v>
      </c>
      <c r="K330">
        <v>0</v>
      </c>
      <c r="L330">
        <v>30</v>
      </c>
      <c r="M330">
        <v>2</v>
      </c>
      <c r="N330" s="170">
        <v>22490513</v>
      </c>
      <c r="O330" s="170">
        <v>24960000</v>
      </c>
      <c r="P330" s="178">
        <v>366189</v>
      </c>
      <c r="Q330" s="178">
        <v>14078</v>
      </c>
      <c r="R330" s="178">
        <v>359667</v>
      </c>
      <c r="S330">
        <v>0</v>
      </c>
      <c r="T330">
        <v>0</v>
      </c>
      <c r="U330">
        <v>0</v>
      </c>
      <c r="W330">
        <v>0</v>
      </c>
      <c r="X330">
        <v>0</v>
      </c>
      <c r="Y330">
        <v>0</v>
      </c>
      <c r="AB330" s="180">
        <v>44285</v>
      </c>
      <c r="AC330">
        <v>1</v>
      </c>
      <c r="AD330" t="s">
        <v>1922</v>
      </c>
      <c r="AE330">
        <v>1</v>
      </c>
      <c r="AF330">
        <v>30</v>
      </c>
      <c r="AG330">
        <v>0</v>
      </c>
      <c r="AN330">
        <v>1</v>
      </c>
      <c r="AO330">
        <v>1</v>
      </c>
      <c r="AR330" s="178">
        <v>203223</v>
      </c>
      <c r="AS330" t="s">
        <v>1921</v>
      </c>
      <c r="AT330">
        <v>0</v>
      </c>
      <c r="AU330">
        <v>0</v>
      </c>
      <c r="AV330">
        <v>890480123</v>
      </c>
      <c r="AW330" t="s">
        <v>1920</v>
      </c>
      <c r="AX330">
        <v>5</v>
      </c>
      <c r="BC330">
        <v>2</v>
      </c>
      <c r="BD330">
        <v>7</v>
      </c>
      <c r="BE330">
        <v>2</v>
      </c>
    </row>
    <row r="331" spans="1:57" x14ac:dyDescent="0.25">
      <c r="A331" s="179">
        <f t="shared" si="5"/>
        <v>17306</v>
      </c>
      <c r="B331" t="s">
        <v>1923</v>
      </c>
      <c r="C331">
        <v>7221802</v>
      </c>
      <c r="D331">
        <v>144105</v>
      </c>
      <c r="E331">
        <v>4</v>
      </c>
      <c r="F331">
        <v>550024627</v>
      </c>
      <c r="G331" s="180">
        <v>44127</v>
      </c>
      <c r="H331" s="180">
        <v>45412</v>
      </c>
      <c r="I331">
        <v>0</v>
      </c>
      <c r="J331">
        <v>1</v>
      </c>
      <c r="K331">
        <v>0</v>
      </c>
      <c r="L331">
        <v>30</v>
      </c>
      <c r="M331">
        <v>2</v>
      </c>
      <c r="N331" s="170">
        <v>22490513</v>
      </c>
      <c r="O331" s="170">
        <v>24960000</v>
      </c>
      <c r="P331" s="178">
        <v>40520</v>
      </c>
      <c r="Q331" s="178">
        <v>1558</v>
      </c>
      <c r="R331" s="178">
        <v>39788</v>
      </c>
      <c r="S331">
        <v>0</v>
      </c>
      <c r="T331">
        <v>0</v>
      </c>
      <c r="U331">
        <v>0</v>
      </c>
      <c r="W331">
        <v>0</v>
      </c>
      <c r="X331">
        <v>0</v>
      </c>
      <c r="Y331">
        <v>0</v>
      </c>
      <c r="AB331" s="180">
        <v>44285</v>
      </c>
      <c r="AC331">
        <v>1</v>
      </c>
      <c r="AD331" t="s">
        <v>1922</v>
      </c>
      <c r="AE331">
        <v>1</v>
      </c>
      <c r="AF331">
        <v>30</v>
      </c>
      <c r="AG331">
        <v>0</v>
      </c>
      <c r="AN331">
        <v>1</v>
      </c>
      <c r="AO331">
        <v>1</v>
      </c>
      <c r="AR331" s="178">
        <v>22482</v>
      </c>
      <c r="AS331" t="s">
        <v>1921</v>
      </c>
      <c r="AT331">
        <v>0</v>
      </c>
      <c r="AU331">
        <v>0</v>
      </c>
      <c r="AV331">
        <v>890480123</v>
      </c>
      <c r="AW331" t="s">
        <v>1920</v>
      </c>
      <c r="AX331">
        <v>5</v>
      </c>
      <c r="BC331">
        <v>2</v>
      </c>
      <c r="BD331">
        <v>7</v>
      </c>
      <c r="BE331">
        <v>2</v>
      </c>
    </row>
    <row r="332" spans="1:57" x14ac:dyDescent="0.25">
      <c r="A332" s="179">
        <f t="shared" si="5"/>
        <v>80141</v>
      </c>
      <c r="B332" t="s">
        <v>1923</v>
      </c>
      <c r="C332">
        <v>7221802</v>
      </c>
      <c r="D332">
        <v>144105</v>
      </c>
      <c r="E332">
        <v>4</v>
      </c>
      <c r="F332">
        <v>550024630</v>
      </c>
      <c r="G332" s="180">
        <v>44127</v>
      </c>
      <c r="H332" s="180">
        <v>45412</v>
      </c>
      <c r="I332">
        <v>0</v>
      </c>
      <c r="J332">
        <v>1</v>
      </c>
      <c r="K332">
        <v>0</v>
      </c>
      <c r="L332">
        <v>30</v>
      </c>
      <c r="M332">
        <v>2</v>
      </c>
      <c r="N332" s="170">
        <v>22490513</v>
      </c>
      <c r="O332" s="170">
        <v>24960000</v>
      </c>
      <c r="P332" s="178">
        <v>187595</v>
      </c>
      <c r="Q332" s="178">
        <v>7212</v>
      </c>
      <c r="R332" s="178">
        <v>184245</v>
      </c>
      <c r="S332">
        <v>0</v>
      </c>
      <c r="T332">
        <v>0</v>
      </c>
      <c r="U332">
        <v>0</v>
      </c>
      <c r="W332">
        <v>0</v>
      </c>
      <c r="X332">
        <v>0</v>
      </c>
      <c r="Y332">
        <v>0</v>
      </c>
      <c r="AB332" s="180">
        <v>44285</v>
      </c>
      <c r="AC332">
        <v>1</v>
      </c>
      <c r="AD332" t="s">
        <v>1922</v>
      </c>
      <c r="AE332">
        <v>1</v>
      </c>
      <c r="AF332">
        <v>30</v>
      </c>
      <c r="AG332">
        <v>0</v>
      </c>
      <c r="AN332">
        <v>1</v>
      </c>
      <c r="AO332">
        <v>1</v>
      </c>
      <c r="AR332" s="178">
        <v>104104</v>
      </c>
      <c r="AS332" t="s">
        <v>1921</v>
      </c>
      <c r="AT332">
        <v>0</v>
      </c>
      <c r="AU332">
        <v>0</v>
      </c>
      <c r="AV332">
        <v>890480123</v>
      </c>
      <c r="AW332" t="s">
        <v>1920</v>
      </c>
      <c r="AX332">
        <v>5</v>
      </c>
      <c r="BC332">
        <v>2</v>
      </c>
      <c r="BD332">
        <v>7</v>
      </c>
      <c r="BE332">
        <v>2</v>
      </c>
    </row>
    <row r="333" spans="1:57" x14ac:dyDescent="0.25">
      <c r="A333" s="179">
        <f t="shared" si="5"/>
        <v>17331</v>
      </c>
      <c r="B333" t="s">
        <v>1923</v>
      </c>
      <c r="C333">
        <v>7221802</v>
      </c>
      <c r="D333">
        <v>144105</v>
      </c>
      <c r="E333">
        <v>4</v>
      </c>
      <c r="F333">
        <v>550024637</v>
      </c>
      <c r="G333" s="180">
        <v>44128</v>
      </c>
      <c r="H333" s="180">
        <v>45412</v>
      </c>
      <c r="I333">
        <v>0</v>
      </c>
      <c r="J333">
        <v>1</v>
      </c>
      <c r="K333">
        <v>0</v>
      </c>
      <c r="L333">
        <v>30</v>
      </c>
      <c r="M333">
        <v>2</v>
      </c>
      <c r="N333" s="170">
        <v>22490513</v>
      </c>
      <c r="O333" s="170">
        <v>24960000</v>
      </c>
      <c r="P333" s="178">
        <v>40578</v>
      </c>
      <c r="Q333" s="178">
        <v>1560</v>
      </c>
      <c r="R333" s="178">
        <v>39844</v>
      </c>
      <c r="S333">
        <v>0</v>
      </c>
      <c r="T333">
        <v>0</v>
      </c>
      <c r="U333">
        <v>0</v>
      </c>
      <c r="W333">
        <v>0</v>
      </c>
      <c r="X333">
        <v>0</v>
      </c>
      <c r="Y333">
        <v>0</v>
      </c>
      <c r="AB333" s="180">
        <v>44285</v>
      </c>
      <c r="AC333">
        <v>1</v>
      </c>
      <c r="AD333" t="s">
        <v>1922</v>
      </c>
      <c r="AE333">
        <v>1</v>
      </c>
      <c r="AF333">
        <v>30</v>
      </c>
      <c r="AG333">
        <v>0</v>
      </c>
      <c r="AN333">
        <v>1</v>
      </c>
      <c r="AO333">
        <v>1</v>
      </c>
      <c r="AR333" s="178">
        <v>22513</v>
      </c>
      <c r="AS333" t="s">
        <v>1921</v>
      </c>
      <c r="AT333">
        <v>0</v>
      </c>
      <c r="AU333">
        <v>0</v>
      </c>
      <c r="AV333">
        <v>890480123</v>
      </c>
      <c r="AW333" t="s">
        <v>1920</v>
      </c>
      <c r="AX333">
        <v>5</v>
      </c>
      <c r="BC333">
        <v>2</v>
      </c>
      <c r="BD333">
        <v>7</v>
      </c>
      <c r="BE333">
        <v>2</v>
      </c>
    </row>
    <row r="334" spans="1:57" x14ac:dyDescent="0.25">
      <c r="A334" s="179">
        <f t="shared" si="5"/>
        <v>15867</v>
      </c>
      <c r="B334" t="s">
        <v>1923</v>
      </c>
      <c r="C334">
        <v>7221802</v>
      </c>
      <c r="D334">
        <v>144105</v>
      </c>
      <c r="E334">
        <v>4</v>
      </c>
      <c r="F334">
        <v>550024642</v>
      </c>
      <c r="G334" s="180">
        <v>44130</v>
      </c>
      <c r="H334" s="180">
        <v>45412</v>
      </c>
      <c r="I334">
        <v>0</v>
      </c>
      <c r="J334">
        <v>1</v>
      </c>
      <c r="K334">
        <v>0</v>
      </c>
      <c r="L334">
        <v>30</v>
      </c>
      <c r="M334">
        <v>2</v>
      </c>
      <c r="N334" s="170">
        <v>22490513</v>
      </c>
      <c r="O334" s="170">
        <v>24960000</v>
      </c>
      <c r="P334" s="178">
        <v>37146</v>
      </c>
      <c r="Q334" s="178">
        <v>1428</v>
      </c>
      <c r="R334" s="178">
        <v>36478</v>
      </c>
      <c r="S334">
        <v>0</v>
      </c>
      <c r="T334">
        <v>0</v>
      </c>
      <c r="U334">
        <v>0</v>
      </c>
      <c r="W334">
        <v>0</v>
      </c>
      <c r="X334">
        <v>0</v>
      </c>
      <c r="Y334">
        <v>0</v>
      </c>
      <c r="AB334" s="180">
        <v>44285</v>
      </c>
      <c r="AC334">
        <v>1</v>
      </c>
      <c r="AD334" t="s">
        <v>1922</v>
      </c>
      <c r="AE334">
        <v>1</v>
      </c>
      <c r="AF334">
        <v>30</v>
      </c>
      <c r="AG334">
        <v>0</v>
      </c>
      <c r="AN334">
        <v>1</v>
      </c>
      <c r="AO334">
        <v>1</v>
      </c>
      <c r="AR334" s="178">
        <v>20611</v>
      </c>
      <c r="AS334" t="s">
        <v>1921</v>
      </c>
      <c r="AT334">
        <v>0</v>
      </c>
      <c r="AU334">
        <v>0</v>
      </c>
      <c r="AV334">
        <v>890480123</v>
      </c>
      <c r="AW334" t="s">
        <v>1920</v>
      </c>
      <c r="AX334">
        <v>5</v>
      </c>
      <c r="BC334">
        <v>2</v>
      </c>
      <c r="BD334">
        <v>7</v>
      </c>
      <c r="BE334">
        <v>2</v>
      </c>
    </row>
    <row r="335" spans="1:57" x14ac:dyDescent="0.25">
      <c r="A335" s="179">
        <f t="shared" si="5"/>
        <v>83649</v>
      </c>
      <c r="B335" t="s">
        <v>1923</v>
      </c>
      <c r="C335">
        <v>7221802</v>
      </c>
      <c r="D335">
        <v>144105</v>
      </c>
      <c r="E335">
        <v>4</v>
      </c>
      <c r="F335">
        <v>550025602</v>
      </c>
      <c r="G335" s="180">
        <v>44272</v>
      </c>
      <c r="H335" s="180">
        <v>45412</v>
      </c>
      <c r="I335">
        <v>0</v>
      </c>
      <c r="J335">
        <v>1</v>
      </c>
      <c r="K335">
        <v>1</v>
      </c>
      <c r="L335">
        <v>30</v>
      </c>
      <c r="M335">
        <v>2</v>
      </c>
      <c r="N335" s="170">
        <v>22490513</v>
      </c>
      <c r="O335" s="170">
        <v>24960000</v>
      </c>
      <c r="P335" s="178">
        <v>200000</v>
      </c>
      <c r="Q335" s="178">
        <v>7689</v>
      </c>
      <c r="R335" s="178">
        <v>192311</v>
      </c>
      <c r="S335">
        <v>0</v>
      </c>
      <c r="T335">
        <v>0</v>
      </c>
      <c r="U335">
        <v>0</v>
      </c>
      <c r="W335">
        <v>0</v>
      </c>
      <c r="X335">
        <v>0</v>
      </c>
      <c r="Y335">
        <v>0</v>
      </c>
      <c r="AB335" s="180">
        <v>44285</v>
      </c>
      <c r="AC335">
        <v>1</v>
      </c>
      <c r="AD335" t="s">
        <v>1922</v>
      </c>
      <c r="AE335">
        <v>1</v>
      </c>
      <c r="AF335">
        <v>30</v>
      </c>
      <c r="AG335">
        <v>0</v>
      </c>
      <c r="AN335">
        <v>1</v>
      </c>
      <c r="AO335">
        <v>1</v>
      </c>
      <c r="AR335" s="178">
        <v>108662</v>
      </c>
      <c r="AS335" t="s">
        <v>1921</v>
      </c>
      <c r="AT335">
        <v>0</v>
      </c>
      <c r="AU335">
        <v>0</v>
      </c>
      <c r="AV335">
        <v>890480123</v>
      </c>
      <c r="AW335" t="s">
        <v>1920</v>
      </c>
      <c r="AX335">
        <v>5</v>
      </c>
      <c r="BC335">
        <v>2</v>
      </c>
      <c r="BD335">
        <v>7</v>
      </c>
      <c r="BE335">
        <v>2</v>
      </c>
    </row>
    <row r="336" spans="1:57" x14ac:dyDescent="0.25">
      <c r="A336" s="179">
        <f t="shared" si="5"/>
        <v>83649</v>
      </c>
      <c r="B336" t="s">
        <v>1923</v>
      </c>
      <c r="C336">
        <v>7221802</v>
      </c>
      <c r="D336">
        <v>144105</v>
      </c>
      <c r="E336">
        <v>4</v>
      </c>
      <c r="F336">
        <v>550025640</v>
      </c>
      <c r="G336" s="180">
        <v>44281</v>
      </c>
      <c r="H336" s="180">
        <v>45412</v>
      </c>
      <c r="I336">
        <v>0</v>
      </c>
      <c r="J336">
        <v>1</v>
      </c>
      <c r="K336">
        <v>1</v>
      </c>
      <c r="L336">
        <v>30</v>
      </c>
      <c r="M336">
        <v>2</v>
      </c>
      <c r="N336" s="170">
        <v>22490513</v>
      </c>
      <c r="O336" s="170">
        <v>24960000</v>
      </c>
      <c r="P336" s="178">
        <v>200000</v>
      </c>
      <c r="Q336" s="178">
        <v>7689</v>
      </c>
      <c r="R336" s="178">
        <v>192311</v>
      </c>
      <c r="S336">
        <v>0</v>
      </c>
      <c r="T336">
        <v>0</v>
      </c>
      <c r="U336">
        <v>0</v>
      </c>
      <c r="W336">
        <v>0</v>
      </c>
      <c r="X336">
        <v>0</v>
      </c>
      <c r="Y336">
        <v>0</v>
      </c>
      <c r="AB336" s="180">
        <v>44285</v>
      </c>
      <c r="AC336">
        <v>1</v>
      </c>
      <c r="AD336" t="s">
        <v>1922</v>
      </c>
      <c r="AE336">
        <v>1</v>
      </c>
      <c r="AF336">
        <v>30</v>
      </c>
      <c r="AG336">
        <v>0</v>
      </c>
      <c r="AN336">
        <v>1</v>
      </c>
      <c r="AO336">
        <v>1</v>
      </c>
      <c r="AR336" s="178">
        <v>108662</v>
      </c>
      <c r="AS336" t="s">
        <v>1921</v>
      </c>
      <c r="AT336">
        <v>0</v>
      </c>
      <c r="AU336">
        <v>0</v>
      </c>
      <c r="AV336">
        <v>890480123</v>
      </c>
      <c r="AW336" t="s">
        <v>1920</v>
      </c>
      <c r="AX336">
        <v>5</v>
      </c>
      <c r="BC336">
        <v>2</v>
      </c>
      <c r="BD336">
        <v>7</v>
      </c>
      <c r="BE336">
        <v>2</v>
      </c>
    </row>
    <row r="337" spans="1:57" x14ac:dyDescent="0.25">
      <c r="A337" s="179">
        <f t="shared" si="5"/>
        <v>2610</v>
      </c>
      <c r="B337" t="s">
        <v>1923</v>
      </c>
      <c r="C337">
        <v>7221802</v>
      </c>
      <c r="D337">
        <v>144105</v>
      </c>
      <c r="E337">
        <v>4</v>
      </c>
      <c r="F337">
        <v>550025724</v>
      </c>
      <c r="G337" s="180">
        <v>44286</v>
      </c>
      <c r="H337" s="180">
        <v>44346</v>
      </c>
      <c r="I337">
        <v>0</v>
      </c>
      <c r="J337">
        <v>1</v>
      </c>
      <c r="K337">
        <v>0</v>
      </c>
      <c r="L337">
        <v>30</v>
      </c>
      <c r="M337">
        <v>2</v>
      </c>
      <c r="N337">
        <v>0</v>
      </c>
      <c r="O337">
        <v>0</v>
      </c>
      <c r="P337" s="178">
        <v>6000</v>
      </c>
      <c r="Q337" s="178">
        <v>6000</v>
      </c>
      <c r="R337" s="178">
        <v>6000</v>
      </c>
      <c r="S337">
        <v>0</v>
      </c>
      <c r="T337">
        <v>0</v>
      </c>
      <c r="U337">
        <v>0</v>
      </c>
      <c r="W337">
        <v>0</v>
      </c>
      <c r="X337">
        <v>0</v>
      </c>
      <c r="Y337">
        <v>0</v>
      </c>
      <c r="AB337" s="180">
        <v>44286</v>
      </c>
      <c r="AC337">
        <v>1</v>
      </c>
      <c r="AD337" t="s">
        <v>1922</v>
      </c>
      <c r="AE337">
        <v>1</v>
      </c>
      <c r="AF337">
        <v>30</v>
      </c>
      <c r="AG337">
        <v>0</v>
      </c>
      <c r="AN337">
        <v>1</v>
      </c>
      <c r="AO337">
        <v>1</v>
      </c>
      <c r="AR337" s="178">
        <v>3390</v>
      </c>
      <c r="AS337" t="s">
        <v>1921</v>
      </c>
      <c r="AT337">
        <v>0</v>
      </c>
      <c r="AU337">
        <v>0</v>
      </c>
      <c r="AV337">
        <v>890480123</v>
      </c>
      <c r="AW337" t="s">
        <v>1920</v>
      </c>
      <c r="AX337">
        <v>5</v>
      </c>
      <c r="BC337">
        <v>2</v>
      </c>
      <c r="BD337">
        <v>7</v>
      </c>
      <c r="BE337">
        <v>2</v>
      </c>
    </row>
    <row r="338" spans="1:57" x14ac:dyDescent="0.25">
      <c r="A338" s="179">
        <f t="shared" si="5"/>
        <v>0</v>
      </c>
      <c r="B338" t="s">
        <v>1923</v>
      </c>
      <c r="C338">
        <v>7375161</v>
      </c>
      <c r="D338">
        <v>144105</v>
      </c>
      <c r="E338">
        <v>4</v>
      </c>
      <c r="F338">
        <v>13931</v>
      </c>
      <c r="G338" s="180">
        <v>43210</v>
      </c>
      <c r="H338" s="180">
        <v>44306</v>
      </c>
      <c r="I338">
        <v>10</v>
      </c>
      <c r="J338">
        <v>1</v>
      </c>
      <c r="K338">
        <v>34</v>
      </c>
      <c r="L338">
        <v>30</v>
      </c>
      <c r="M338">
        <v>2</v>
      </c>
      <c r="N338" s="170">
        <v>17726461</v>
      </c>
      <c r="O338" s="170">
        <v>19240000</v>
      </c>
      <c r="P338" s="178">
        <v>10000000</v>
      </c>
      <c r="Q338" s="178">
        <v>360153</v>
      </c>
      <c r="R338" s="178">
        <v>443376</v>
      </c>
      <c r="S338">
        <v>1750</v>
      </c>
      <c r="T338">
        <v>0</v>
      </c>
      <c r="U338">
        <v>0</v>
      </c>
      <c r="W338">
        <v>0</v>
      </c>
      <c r="X338">
        <v>0</v>
      </c>
      <c r="Y338">
        <v>0</v>
      </c>
      <c r="AB338" s="180">
        <v>44285</v>
      </c>
      <c r="AC338">
        <v>1</v>
      </c>
      <c r="AD338" t="s">
        <v>1922</v>
      </c>
      <c r="AE338">
        <v>1</v>
      </c>
      <c r="AF338">
        <v>30</v>
      </c>
      <c r="AG338">
        <v>88466</v>
      </c>
      <c r="AN338">
        <v>1</v>
      </c>
      <c r="AO338">
        <v>1</v>
      </c>
      <c r="AR338" s="178">
        <v>487672</v>
      </c>
      <c r="AS338" t="s">
        <v>1921</v>
      </c>
      <c r="AT338">
        <v>0</v>
      </c>
      <c r="AU338">
        <v>0</v>
      </c>
      <c r="AV338">
        <v>890480123</v>
      </c>
      <c r="AW338" t="s">
        <v>1920</v>
      </c>
      <c r="AX338">
        <v>5</v>
      </c>
      <c r="BC338">
        <v>1</v>
      </c>
      <c r="BD338">
        <v>7</v>
      </c>
      <c r="BE338">
        <v>2</v>
      </c>
    </row>
    <row r="339" spans="1:57" x14ac:dyDescent="0.25">
      <c r="A339" s="179">
        <f t="shared" si="5"/>
        <v>0</v>
      </c>
      <c r="B339" t="s">
        <v>1923</v>
      </c>
      <c r="C339">
        <v>7375161</v>
      </c>
      <c r="D339">
        <v>144105</v>
      </c>
      <c r="E339">
        <v>4</v>
      </c>
      <c r="F339">
        <v>17701</v>
      </c>
      <c r="G339" s="180">
        <v>44113</v>
      </c>
      <c r="H339" s="180">
        <v>45960</v>
      </c>
      <c r="I339">
        <v>0</v>
      </c>
      <c r="J339">
        <v>1</v>
      </c>
      <c r="K339">
        <v>7</v>
      </c>
      <c r="L339">
        <v>30</v>
      </c>
      <c r="M339">
        <v>2</v>
      </c>
      <c r="N339" s="170">
        <v>16011168</v>
      </c>
      <c r="O339" s="170">
        <v>17240000</v>
      </c>
      <c r="P339" s="178">
        <v>60000000</v>
      </c>
      <c r="Q339" s="178">
        <v>1459439</v>
      </c>
      <c r="R339" s="178">
        <v>55052873</v>
      </c>
      <c r="S339">
        <v>0</v>
      </c>
      <c r="T339">
        <v>0</v>
      </c>
      <c r="U339">
        <v>0</v>
      </c>
      <c r="W339">
        <v>0</v>
      </c>
      <c r="X339">
        <v>0</v>
      </c>
      <c r="Y339">
        <v>0</v>
      </c>
      <c r="AB339" s="180">
        <v>44285</v>
      </c>
      <c r="AC339">
        <v>1</v>
      </c>
      <c r="AD339" t="s">
        <v>1922</v>
      </c>
      <c r="AE339">
        <v>1</v>
      </c>
      <c r="AF339">
        <v>30</v>
      </c>
      <c r="AG339">
        <v>0</v>
      </c>
      <c r="AN339">
        <v>1</v>
      </c>
      <c r="AO339">
        <v>1</v>
      </c>
      <c r="AR339" s="178">
        <v>60552956</v>
      </c>
      <c r="AS339" t="s">
        <v>1921</v>
      </c>
      <c r="AT339">
        <v>0</v>
      </c>
      <c r="AU339">
        <v>0</v>
      </c>
      <c r="AV339">
        <v>890480123</v>
      </c>
      <c r="AW339" t="s">
        <v>1920</v>
      </c>
      <c r="AX339">
        <v>5</v>
      </c>
      <c r="BC339">
        <v>1</v>
      </c>
      <c r="BD339">
        <v>7</v>
      </c>
      <c r="BE339">
        <v>2</v>
      </c>
    </row>
    <row r="340" spans="1:57" x14ac:dyDescent="0.25">
      <c r="A340" s="179">
        <f t="shared" si="5"/>
        <v>1386957</v>
      </c>
      <c r="B340" t="s">
        <v>1923</v>
      </c>
      <c r="C340">
        <v>7380834</v>
      </c>
      <c r="D340">
        <v>144105</v>
      </c>
      <c r="E340">
        <v>4</v>
      </c>
      <c r="F340">
        <v>18050</v>
      </c>
      <c r="G340" s="180">
        <v>44204</v>
      </c>
      <c r="H340" s="180">
        <v>44772</v>
      </c>
      <c r="I340">
        <v>0</v>
      </c>
      <c r="J340">
        <v>1</v>
      </c>
      <c r="K340">
        <v>3</v>
      </c>
      <c r="L340">
        <v>30</v>
      </c>
      <c r="M340">
        <v>2</v>
      </c>
      <c r="N340" s="170">
        <v>15881442</v>
      </c>
      <c r="O340" s="170">
        <v>17090000</v>
      </c>
      <c r="P340" s="178">
        <v>3422227</v>
      </c>
      <c r="Q340" s="178">
        <v>214917</v>
      </c>
      <c r="R340" s="178">
        <v>2859691</v>
      </c>
      <c r="S340">
        <v>0</v>
      </c>
      <c r="T340">
        <v>0</v>
      </c>
      <c r="U340">
        <v>0</v>
      </c>
      <c r="W340">
        <v>0</v>
      </c>
      <c r="X340">
        <v>0</v>
      </c>
      <c r="Y340">
        <v>0</v>
      </c>
      <c r="AB340" s="180">
        <v>44285</v>
      </c>
      <c r="AC340">
        <v>9</v>
      </c>
      <c r="AD340" t="s">
        <v>1922</v>
      </c>
      <c r="AE340">
        <v>1</v>
      </c>
      <c r="AF340">
        <v>30</v>
      </c>
      <c r="AG340">
        <v>0</v>
      </c>
      <c r="AN340">
        <v>1</v>
      </c>
      <c r="AO340">
        <v>1</v>
      </c>
      <c r="AR340" s="178">
        <v>1472734</v>
      </c>
      <c r="AS340" t="s">
        <v>1921</v>
      </c>
      <c r="AT340">
        <v>0</v>
      </c>
      <c r="AU340">
        <v>0</v>
      </c>
      <c r="AV340">
        <v>890480123</v>
      </c>
      <c r="AW340" t="s">
        <v>1920</v>
      </c>
      <c r="AX340">
        <v>5</v>
      </c>
      <c r="BC340">
        <v>1</v>
      </c>
      <c r="BD340">
        <v>7</v>
      </c>
      <c r="BE340">
        <v>2</v>
      </c>
    </row>
    <row r="341" spans="1:57" x14ac:dyDescent="0.25">
      <c r="A341" s="179">
        <f t="shared" si="5"/>
        <v>0</v>
      </c>
      <c r="B341" t="s">
        <v>1923</v>
      </c>
      <c r="C341">
        <v>7445809</v>
      </c>
      <c r="D341">
        <v>144205</v>
      </c>
      <c r="E341">
        <v>4</v>
      </c>
      <c r="F341">
        <v>17764</v>
      </c>
      <c r="G341" s="180">
        <v>44134</v>
      </c>
      <c r="H341" s="180">
        <v>46706</v>
      </c>
      <c r="I341">
        <v>0</v>
      </c>
      <c r="J341">
        <v>1</v>
      </c>
      <c r="K341">
        <v>4</v>
      </c>
      <c r="L341">
        <v>30</v>
      </c>
      <c r="M341">
        <v>2</v>
      </c>
      <c r="N341" s="170">
        <v>16011168</v>
      </c>
      <c r="O341" s="170">
        <v>17240000</v>
      </c>
      <c r="P341" s="178">
        <v>32024752</v>
      </c>
      <c r="Q341" s="178">
        <v>636281</v>
      </c>
      <c r="R341" s="178">
        <v>31171927</v>
      </c>
      <c r="S341">
        <v>171069</v>
      </c>
      <c r="T341">
        <v>0</v>
      </c>
      <c r="U341">
        <v>0</v>
      </c>
      <c r="W341">
        <v>0</v>
      </c>
      <c r="X341">
        <v>0</v>
      </c>
      <c r="Y341">
        <v>0</v>
      </c>
      <c r="AB341" s="180">
        <v>44286</v>
      </c>
      <c r="AC341">
        <v>1</v>
      </c>
      <c r="AD341" t="s">
        <v>1922</v>
      </c>
      <c r="AE341">
        <v>1</v>
      </c>
      <c r="AF341">
        <v>30</v>
      </c>
      <c r="AG341">
        <v>0</v>
      </c>
      <c r="AN341">
        <v>1</v>
      </c>
      <c r="AO341">
        <v>1</v>
      </c>
      <c r="AR341" s="178">
        <v>56722474</v>
      </c>
      <c r="AS341" t="s">
        <v>1921</v>
      </c>
      <c r="AT341">
        <v>0</v>
      </c>
      <c r="AU341">
        <v>0</v>
      </c>
      <c r="AX341">
        <v>5</v>
      </c>
      <c r="BC341">
        <v>1</v>
      </c>
      <c r="BD341">
        <v>7</v>
      </c>
      <c r="BE341">
        <v>2</v>
      </c>
    </row>
    <row r="342" spans="1:57" x14ac:dyDescent="0.25">
      <c r="A342" s="179">
        <f t="shared" si="5"/>
        <v>0</v>
      </c>
      <c r="B342" t="s">
        <v>1923</v>
      </c>
      <c r="C342">
        <v>7445809</v>
      </c>
      <c r="D342">
        <v>144105</v>
      </c>
      <c r="E342">
        <v>4</v>
      </c>
      <c r="F342">
        <v>18313</v>
      </c>
      <c r="G342" s="180">
        <v>44286</v>
      </c>
      <c r="H342" s="180">
        <v>44316</v>
      </c>
      <c r="I342">
        <v>0</v>
      </c>
      <c r="J342">
        <v>1</v>
      </c>
      <c r="K342">
        <v>0</v>
      </c>
      <c r="L342">
        <v>30</v>
      </c>
      <c r="M342">
        <v>2</v>
      </c>
      <c r="N342" s="170">
        <v>23318977</v>
      </c>
      <c r="O342" s="170">
        <v>25980000</v>
      </c>
      <c r="P342" s="178">
        <v>2000000</v>
      </c>
      <c r="Q342" s="178">
        <v>2038865</v>
      </c>
      <c r="R342" s="178">
        <v>2000000</v>
      </c>
      <c r="S342">
        <v>0</v>
      </c>
      <c r="T342">
        <v>0</v>
      </c>
      <c r="U342">
        <v>0</v>
      </c>
      <c r="W342">
        <v>0</v>
      </c>
      <c r="X342">
        <v>0</v>
      </c>
      <c r="Y342">
        <v>0</v>
      </c>
      <c r="AB342" s="180">
        <v>44286</v>
      </c>
      <c r="AC342">
        <v>1</v>
      </c>
      <c r="AD342" t="s">
        <v>1922</v>
      </c>
      <c r="AE342">
        <v>1</v>
      </c>
      <c r="AF342">
        <v>30</v>
      </c>
      <c r="AG342">
        <v>0</v>
      </c>
      <c r="AN342">
        <v>1</v>
      </c>
      <c r="AO342">
        <v>1</v>
      </c>
      <c r="AR342" s="178">
        <v>3639331</v>
      </c>
      <c r="AS342" t="s">
        <v>1921</v>
      </c>
      <c r="AT342">
        <v>0</v>
      </c>
      <c r="AU342">
        <v>0</v>
      </c>
      <c r="AV342">
        <v>890480123</v>
      </c>
      <c r="AW342" t="s">
        <v>1920</v>
      </c>
      <c r="AX342">
        <v>5</v>
      </c>
      <c r="BC342">
        <v>1</v>
      </c>
      <c r="BD342">
        <v>7</v>
      </c>
      <c r="BE342">
        <v>2</v>
      </c>
    </row>
    <row r="343" spans="1:57" x14ac:dyDescent="0.25">
      <c r="A343" s="179">
        <f t="shared" si="5"/>
        <v>34152646</v>
      </c>
      <c r="B343" t="s">
        <v>1923</v>
      </c>
      <c r="C343">
        <v>7454017</v>
      </c>
      <c r="D343">
        <v>144105</v>
      </c>
      <c r="E343">
        <v>4</v>
      </c>
      <c r="F343">
        <v>13893</v>
      </c>
      <c r="G343" s="180">
        <v>43203</v>
      </c>
      <c r="H343" s="180">
        <v>45760</v>
      </c>
      <c r="I343">
        <v>0</v>
      </c>
      <c r="J343">
        <v>1</v>
      </c>
      <c r="K343">
        <v>35</v>
      </c>
      <c r="L343">
        <v>30</v>
      </c>
      <c r="M343">
        <v>2</v>
      </c>
      <c r="N343" s="170">
        <v>17726461</v>
      </c>
      <c r="O343" s="170">
        <v>19240000</v>
      </c>
      <c r="P343" s="178">
        <v>83000000</v>
      </c>
      <c r="Q343" s="178">
        <v>1492751</v>
      </c>
      <c r="R343" s="178">
        <v>59772391</v>
      </c>
      <c r="S343">
        <v>0</v>
      </c>
      <c r="T343">
        <v>0</v>
      </c>
      <c r="U343">
        <v>0</v>
      </c>
      <c r="W343">
        <v>0</v>
      </c>
      <c r="X343">
        <v>0</v>
      </c>
      <c r="Y343">
        <v>0</v>
      </c>
      <c r="Z343" t="s">
        <v>1948</v>
      </c>
      <c r="AA343" s="181">
        <v>44536</v>
      </c>
      <c r="AB343" s="180">
        <v>44285</v>
      </c>
      <c r="AC343">
        <v>1</v>
      </c>
      <c r="AD343" t="s">
        <v>1922</v>
      </c>
      <c r="AE343">
        <v>1</v>
      </c>
      <c r="AF343">
        <v>30</v>
      </c>
      <c r="AG343">
        <v>0</v>
      </c>
      <c r="AN343">
        <v>1</v>
      </c>
      <c r="AO343">
        <v>1</v>
      </c>
      <c r="AR343" s="178">
        <v>25619745</v>
      </c>
      <c r="AS343" t="s">
        <v>1921</v>
      </c>
      <c r="AT343">
        <v>0</v>
      </c>
      <c r="AU343">
        <v>0</v>
      </c>
      <c r="AV343">
        <v>890480123</v>
      </c>
      <c r="AW343" t="s">
        <v>1920</v>
      </c>
      <c r="AX343">
        <v>5</v>
      </c>
      <c r="BC343">
        <v>1</v>
      </c>
      <c r="BD343">
        <v>7</v>
      </c>
      <c r="BE343">
        <v>2</v>
      </c>
    </row>
    <row r="344" spans="1:57" x14ac:dyDescent="0.25">
      <c r="A344" s="179">
        <f t="shared" si="5"/>
        <v>88513</v>
      </c>
      <c r="B344" t="s">
        <v>1923</v>
      </c>
      <c r="C344">
        <v>7454017</v>
      </c>
      <c r="D344">
        <v>144105</v>
      </c>
      <c r="E344">
        <v>4</v>
      </c>
      <c r="F344">
        <v>550018684</v>
      </c>
      <c r="G344" s="180">
        <v>43208</v>
      </c>
      <c r="H344" s="180">
        <v>45350</v>
      </c>
      <c r="I344">
        <v>0</v>
      </c>
      <c r="J344">
        <v>1</v>
      </c>
      <c r="K344">
        <v>1</v>
      </c>
      <c r="L344">
        <v>30</v>
      </c>
      <c r="M344">
        <v>2</v>
      </c>
      <c r="N344" s="170">
        <v>22490513</v>
      </c>
      <c r="O344" s="170">
        <v>24960000</v>
      </c>
      <c r="P344" s="178">
        <v>158025</v>
      </c>
      <c r="Q344" s="178">
        <v>6075</v>
      </c>
      <c r="R344" s="178">
        <v>154912</v>
      </c>
      <c r="S344">
        <v>0</v>
      </c>
      <c r="T344">
        <v>0</v>
      </c>
      <c r="U344">
        <v>0</v>
      </c>
      <c r="W344">
        <v>0</v>
      </c>
      <c r="X344">
        <v>0</v>
      </c>
      <c r="Y344">
        <v>0</v>
      </c>
      <c r="AB344" s="180">
        <v>44285</v>
      </c>
      <c r="AC344">
        <v>1</v>
      </c>
      <c r="AD344" t="s">
        <v>1922</v>
      </c>
      <c r="AE344">
        <v>1</v>
      </c>
      <c r="AF344">
        <v>30</v>
      </c>
      <c r="AG344">
        <v>0</v>
      </c>
      <c r="AN344">
        <v>1</v>
      </c>
      <c r="AO344">
        <v>1</v>
      </c>
      <c r="AR344" s="178">
        <v>66399</v>
      </c>
      <c r="AS344" t="s">
        <v>1921</v>
      </c>
      <c r="AT344">
        <v>0</v>
      </c>
      <c r="AU344">
        <v>0</v>
      </c>
      <c r="AV344">
        <v>890480123</v>
      </c>
      <c r="AW344" t="s">
        <v>1920</v>
      </c>
      <c r="AX344">
        <v>5</v>
      </c>
      <c r="BC344">
        <v>2</v>
      </c>
      <c r="BD344">
        <v>7</v>
      </c>
      <c r="BE344">
        <v>2</v>
      </c>
    </row>
    <row r="345" spans="1:57" x14ac:dyDescent="0.25">
      <c r="A345" s="179">
        <f t="shared" si="5"/>
        <v>133343</v>
      </c>
      <c r="B345" t="s">
        <v>1923</v>
      </c>
      <c r="C345">
        <v>7454017</v>
      </c>
      <c r="D345">
        <v>144105</v>
      </c>
      <c r="E345">
        <v>4</v>
      </c>
      <c r="F345">
        <v>550018692</v>
      </c>
      <c r="G345" s="180">
        <v>43209</v>
      </c>
      <c r="H345" s="180">
        <v>45290</v>
      </c>
      <c r="I345">
        <v>0</v>
      </c>
      <c r="J345">
        <v>1</v>
      </c>
      <c r="K345">
        <v>3</v>
      </c>
      <c r="L345">
        <v>30</v>
      </c>
      <c r="M345">
        <v>2</v>
      </c>
      <c r="N345" s="170">
        <v>22490513</v>
      </c>
      <c r="O345" s="170">
        <v>24960000</v>
      </c>
      <c r="P345" s="178">
        <v>248599</v>
      </c>
      <c r="Q345" s="178">
        <v>9557</v>
      </c>
      <c r="R345" s="178">
        <v>233370</v>
      </c>
      <c r="S345">
        <v>0</v>
      </c>
      <c r="T345">
        <v>0</v>
      </c>
      <c r="U345">
        <v>0</v>
      </c>
      <c r="W345">
        <v>0</v>
      </c>
      <c r="X345">
        <v>0</v>
      </c>
      <c r="Y345">
        <v>0</v>
      </c>
      <c r="AB345" s="180">
        <v>44285</v>
      </c>
      <c r="AC345">
        <v>1</v>
      </c>
      <c r="AD345" t="s">
        <v>1922</v>
      </c>
      <c r="AE345">
        <v>1</v>
      </c>
      <c r="AF345">
        <v>30</v>
      </c>
      <c r="AG345">
        <v>0</v>
      </c>
      <c r="AN345">
        <v>1</v>
      </c>
      <c r="AO345">
        <v>1</v>
      </c>
      <c r="AR345" s="178">
        <v>100027</v>
      </c>
      <c r="AS345" t="s">
        <v>1921</v>
      </c>
      <c r="AT345">
        <v>0</v>
      </c>
      <c r="AU345">
        <v>0</v>
      </c>
      <c r="AV345">
        <v>890480123</v>
      </c>
      <c r="AW345" t="s">
        <v>1920</v>
      </c>
      <c r="AX345">
        <v>5</v>
      </c>
      <c r="BC345">
        <v>2</v>
      </c>
      <c r="BD345">
        <v>7</v>
      </c>
      <c r="BE345">
        <v>2</v>
      </c>
    </row>
    <row r="346" spans="1:57" x14ac:dyDescent="0.25">
      <c r="A346" s="179">
        <f t="shared" si="5"/>
        <v>33837</v>
      </c>
      <c r="B346" t="s">
        <v>1923</v>
      </c>
      <c r="C346">
        <v>7454017</v>
      </c>
      <c r="D346">
        <v>144105</v>
      </c>
      <c r="E346">
        <v>4</v>
      </c>
      <c r="F346">
        <v>550018698</v>
      </c>
      <c r="G346" s="180">
        <v>43210</v>
      </c>
      <c r="H346" s="180">
        <v>45290</v>
      </c>
      <c r="I346">
        <v>0</v>
      </c>
      <c r="J346">
        <v>1</v>
      </c>
      <c r="K346">
        <v>3</v>
      </c>
      <c r="L346">
        <v>30</v>
      </c>
      <c r="M346">
        <v>2</v>
      </c>
      <c r="N346" s="170">
        <v>22490513</v>
      </c>
      <c r="O346" s="170">
        <v>24960000</v>
      </c>
      <c r="P346" s="178">
        <v>63016</v>
      </c>
      <c r="Q346" s="178">
        <v>2423</v>
      </c>
      <c r="R346" s="178">
        <v>59220</v>
      </c>
      <c r="S346">
        <v>0</v>
      </c>
      <c r="T346">
        <v>0</v>
      </c>
      <c r="U346">
        <v>0</v>
      </c>
      <c r="W346">
        <v>0</v>
      </c>
      <c r="X346">
        <v>0</v>
      </c>
      <c r="Y346">
        <v>0</v>
      </c>
      <c r="AB346" s="180">
        <v>44285</v>
      </c>
      <c r="AC346">
        <v>1</v>
      </c>
      <c r="AD346" t="s">
        <v>1922</v>
      </c>
      <c r="AE346">
        <v>1</v>
      </c>
      <c r="AF346">
        <v>30</v>
      </c>
      <c r="AG346">
        <v>0</v>
      </c>
      <c r="AN346">
        <v>1</v>
      </c>
      <c r="AO346">
        <v>1</v>
      </c>
      <c r="AR346" s="178">
        <v>25383</v>
      </c>
      <c r="AS346" t="s">
        <v>1921</v>
      </c>
      <c r="AT346">
        <v>0</v>
      </c>
      <c r="AU346">
        <v>0</v>
      </c>
      <c r="AV346">
        <v>890480123</v>
      </c>
      <c r="AW346" t="s">
        <v>1920</v>
      </c>
      <c r="AX346">
        <v>5</v>
      </c>
      <c r="BC346">
        <v>2</v>
      </c>
      <c r="BD346">
        <v>7</v>
      </c>
      <c r="BE346">
        <v>2</v>
      </c>
    </row>
    <row r="347" spans="1:57" x14ac:dyDescent="0.25">
      <c r="A347" s="179">
        <f t="shared" si="5"/>
        <v>24496</v>
      </c>
      <c r="B347" t="s">
        <v>1923</v>
      </c>
      <c r="C347">
        <v>7454017</v>
      </c>
      <c r="D347">
        <v>144105</v>
      </c>
      <c r="E347">
        <v>4</v>
      </c>
      <c r="F347">
        <v>550018701</v>
      </c>
      <c r="G347" s="180">
        <v>43210</v>
      </c>
      <c r="H347" s="180">
        <v>45290</v>
      </c>
      <c r="I347">
        <v>0</v>
      </c>
      <c r="J347">
        <v>1</v>
      </c>
      <c r="K347">
        <v>3</v>
      </c>
      <c r="L347">
        <v>30</v>
      </c>
      <c r="M347">
        <v>2</v>
      </c>
      <c r="N347" s="170">
        <v>22490513</v>
      </c>
      <c r="O347" s="170">
        <v>24960000</v>
      </c>
      <c r="P347" s="178">
        <v>45633</v>
      </c>
      <c r="Q347" s="178">
        <v>1754</v>
      </c>
      <c r="R347" s="178">
        <v>42872</v>
      </c>
      <c r="S347">
        <v>0</v>
      </c>
      <c r="T347">
        <v>0</v>
      </c>
      <c r="U347">
        <v>0</v>
      </c>
      <c r="W347">
        <v>0</v>
      </c>
      <c r="X347">
        <v>0</v>
      </c>
      <c r="Y347">
        <v>0</v>
      </c>
      <c r="AB347" s="180">
        <v>44285</v>
      </c>
      <c r="AC347">
        <v>1</v>
      </c>
      <c r="AD347" t="s">
        <v>1922</v>
      </c>
      <c r="AE347">
        <v>1</v>
      </c>
      <c r="AF347">
        <v>30</v>
      </c>
      <c r="AG347">
        <v>0</v>
      </c>
      <c r="AN347">
        <v>1</v>
      </c>
      <c r="AO347">
        <v>1</v>
      </c>
      <c r="AR347" s="178">
        <v>18376</v>
      </c>
      <c r="AS347" t="s">
        <v>1921</v>
      </c>
      <c r="AT347">
        <v>0</v>
      </c>
      <c r="AU347">
        <v>0</v>
      </c>
      <c r="AV347">
        <v>890480123</v>
      </c>
      <c r="AW347" t="s">
        <v>1920</v>
      </c>
      <c r="AX347">
        <v>5</v>
      </c>
      <c r="BC347">
        <v>2</v>
      </c>
      <c r="BD347">
        <v>7</v>
      </c>
      <c r="BE347">
        <v>2</v>
      </c>
    </row>
    <row r="348" spans="1:57" x14ac:dyDescent="0.25">
      <c r="A348" s="179">
        <f t="shared" si="5"/>
        <v>117345</v>
      </c>
      <c r="B348" t="s">
        <v>1923</v>
      </c>
      <c r="C348">
        <v>7454017</v>
      </c>
      <c r="D348">
        <v>144105</v>
      </c>
      <c r="E348">
        <v>4</v>
      </c>
      <c r="F348">
        <v>550018703</v>
      </c>
      <c r="G348" s="180">
        <v>43211</v>
      </c>
      <c r="H348" s="180">
        <v>45290</v>
      </c>
      <c r="I348">
        <v>0</v>
      </c>
      <c r="J348">
        <v>1</v>
      </c>
      <c r="K348">
        <v>3</v>
      </c>
      <c r="L348">
        <v>30</v>
      </c>
      <c r="M348">
        <v>2</v>
      </c>
      <c r="N348" s="170">
        <v>22490513</v>
      </c>
      <c r="O348" s="170">
        <v>24960000</v>
      </c>
      <c r="P348" s="178">
        <v>218783</v>
      </c>
      <c r="Q348" s="178">
        <v>8411</v>
      </c>
      <c r="R348" s="178">
        <v>205372</v>
      </c>
      <c r="S348">
        <v>0</v>
      </c>
      <c r="T348">
        <v>0</v>
      </c>
      <c r="U348">
        <v>0</v>
      </c>
      <c r="W348">
        <v>0</v>
      </c>
      <c r="X348">
        <v>0</v>
      </c>
      <c r="Y348">
        <v>0</v>
      </c>
      <c r="AB348" s="180">
        <v>44285</v>
      </c>
      <c r="AC348">
        <v>1</v>
      </c>
      <c r="AD348" t="s">
        <v>1922</v>
      </c>
      <c r="AE348">
        <v>1</v>
      </c>
      <c r="AF348">
        <v>30</v>
      </c>
      <c r="AG348">
        <v>0</v>
      </c>
      <c r="AN348">
        <v>1</v>
      </c>
      <c r="AO348">
        <v>1</v>
      </c>
      <c r="AR348" s="178">
        <v>88027</v>
      </c>
      <c r="AS348" t="s">
        <v>1921</v>
      </c>
      <c r="AT348">
        <v>0</v>
      </c>
      <c r="AU348">
        <v>0</v>
      </c>
      <c r="AV348">
        <v>890480123</v>
      </c>
      <c r="AW348" t="s">
        <v>1920</v>
      </c>
      <c r="AX348">
        <v>5</v>
      </c>
      <c r="BC348">
        <v>2</v>
      </c>
      <c r="BD348">
        <v>7</v>
      </c>
      <c r="BE348">
        <v>2</v>
      </c>
    </row>
    <row r="349" spans="1:57" x14ac:dyDescent="0.25">
      <c r="A349" s="179">
        <f t="shared" si="5"/>
        <v>84570</v>
      </c>
      <c r="B349" t="s">
        <v>1923</v>
      </c>
      <c r="C349">
        <v>7454017</v>
      </c>
      <c r="D349">
        <v>144105</v>
      </c>
      <c r="E349">
        <v>4</v>
      </c>
      <c r="F349">
        <v>550018704</v>
      </c>
      <c r="G349" s="180">
        <v>43211</v>
      </c>
      <c r="H349" s="180">
        <v>45290</v>
      </c>
      <c r="I349">
        <v>0</v>
      </c>
      <c r="J349">
        <v>1</v>
      </c>
      <c r="K349">
        <v>3</v>
      </c>
      <c r="L349">
        <v>30</v>
      </c>
      <c r="M349">
        <v>2</v>
      </c>
      <c r="N349" s="170">
        <v>22490513</v>
      </c>
      <c r="O349" s="170">
        <v>24960000</v>
      </c>
      <c r="P349" s="178">
        <v>157671</v>
      </c>
      <c r="Q349" s="178">
        <v>6062</v>
      </c>
      <c r="R349" s="178">
        <v>148011</v>
      </c>
      <c r="S349">
        <v>0</v>
      </c>
      <c r="T349">
        <v>0</v>
      </c>
      <c r="U349">
        <v>0</v>
      </c>
      <c r="W349">
        <v>0</v>
      </c>
      <c r="X349">
        <v>0</v>
      </c>
      <c r="Y349">
        <v>0</v>
      </c>
      <c r="AB349" s="180">
        <v>44285</v>
      </c>
      <c r="AC349">
        <v>1</v>
      </c>
      <c r="AD349" t="s">
        <v>1922</v>
      </c>
      <c r="AE349">
        <v>1</v>
      </c>
      <c r="AF349">
        <v>30</v>
      </c>
      <c r="AG349">
        <v>0</v>
      </c>
      <c r="AN349">
        <v>1</v>
      </c>
      <c r="AO349">
        <v>1</v>
      </c>
      <c r="AR349" s="178">
        <v>63441</v>
      </c>
      <c r="AS349" t="s">
        <v>1921</v>
      </c>
      <c r="AT349">
        <v>0</v>
      </c>
      <c r="AU349">
        <v>0</v>
      </c>
      <c r="AV349">
        <v>890480123</v>
      </c>
      <c r="AW349" t="s">
        <v>1920</v>
      </c>
      <c r="AX349">
        <v>5</v>
      </c>
      <c r="BC349">
        <v>2</v>
      </c>
      <c r="BD349">
        <v>7</v>
      </c>
      <c r="BE349">
        <v>2</v>
      </c>
    </row>
    <row r="350" spans="1:57" x14ac:dyDescent="0.25">
      <c r="A350" s="179">
        <f t="shared" si="5"/>
        <v>56432</v>
      </c>
      <c r="B350" t="s">
        <v>1923</v>
      </c>
      <c r="C350">
        <v>7454017</v>
      </c>
      <c r="D350">
        <v>144105</v>
      </c>
      <c r="E350">
        <v>4</v>
      </c>
      <c r="F350">
        <v>550018708</v>
      </c>
      <c r="G350" s="180">
        <v>43211</v>
      </c>
      <c r="H350" s="180">
        <v>45290</v>
      </c>
      <c r="I350">
        <v>0</v>
      </c>
      <c r="J350">
        <v>1</v>
      </c>
      <c r="K350">
        <v>3</v>
      </c>
      <c r="L350">
        <v>30</v>
      </c>
      <c r="M350">
        <v>2</v>
      </c>
      <c r="N350" s="170">
        <v>22490513</v>
      </c>
      <c r="O350" s="170">
        <v>24960000</v>
      </c>
      <c r="P350" s="178">
        <v>105101</v>
      </c>
      <c r="Q350" s="178">
        <v>4041</v>
      </c>
      <c r="R350" s="178">
        <v>98765</v>
      </c>
      <c r="S350">
        <v>0</v>
      </c>
      <c r="T350">
        <v>0</v>
      </c>
      <c r="U350">
        <v>0</v>
      </c>
      <c r="W350">
        <v>0</v>
      </c>
      <c r="X350">
        <v>0</v>
      </c>
      <c r="Y350">
        <v>0</v>
      </c>
      <c r="AB350" s="180">
        <v>44285</v>
      </c>
      <c r="AC350">
        <v>1</v>
      </c>
      <c r="AD350" t="s">
        <v>1922</v>
      </c>
      <c r="AE350">
        <v>1</v>
      </c>
      <c r="AF350">
        <v>30</v>
      </c>
      <c r="AG350">
        <v>0</v>
      </c>
      <c r="AN350">
        <v>1</v>
      </c>
      <c r="AO350">
        <v>1</v>
      </c>
      <c r="AR350" s="178">
        <v>42333</v>
      </c>
      <c r="AS350" t="s">
        <v>1921</v>
      </c>
      <c r="AT350">
        <v>0</v>
      </c>
      <c r="AU350">
        <v>0</v>
      </c>
      <c r="AV350">
        <v>890480123</v>
      </c>
      <c r="AW350" t="s">
        <v>1920</v>
      </c>
      <c r="AX350">
        <v>5</v>
      </c>
      <c r="BC350">
        <v>2</v>
      </c>
      <c r="BD350">
        <v>7</v>
      </c>
      <c r="BE350">
        <v>2</v>
      </c>
    </row>
    <row r="351" spans="1:57" x14ac:dyDescent="0.25">
      <c r="A351" s="179">
        <f t="shared" si="5"/>
        <v>56227</v>
      </c>
      <c r="B351" t="s">
        <v>1923</v>
      </c>
      <c r="C351">
        <v>7454017</v>
      </c>
      <c r="D351">
        <v>144105</v>
      </c>
      <c r="E351">
        <v>4</v>
      </c>
      <c r="F351">
        <v>550018720</v>
      </c>
      <c r="G351" s="180">
        <v>43213</v>
      </c>
      <c r="H351" s="180">
        <v>45290</v>
      </c>
      <c r="I351">
        <v>0</v>
      </c>
      <c r="J351">
        <v>1</v>
      </c>
      <c r="K351">
        <v>3</v>
      </c>
      <c r="L351">
        <v>30</v>
      </c>
      <c r="M351">
        <v>2</v>
      </c>
      <c r="N351" s="170">
        <v>22490513</v>
      </c>
      <c r="O351" s="170">
        <v>24960000</v>
      </c>
      <c r="P351" s="178">
        <v>104713</v>
      </c>
      <c r="Q351" s="178">
        <v>4026</v>
      </c>
      <c r="R351" s="178">
        <v>98406</v>
      </c>
      <c r="S351">
        <v>0</v>
      </c>
      <c r="T351">
        <v>0</v>
      </c>
      <c r="U351">
        <v>0</v>
      </c>
      <c r="W351">
        <v>0</v>
      </c>
      <c r="X351">
        <v>0</v>
      </c>
      <c r="Y351">
        <v>0</v>
      </c>
      <c r="AB351" s="180">
        <v>44285</v>
      </c>
      <c r="AC351">
        <v>1</v>
      </c>
      <c r="AD351" t="s">
        <v>1922</v>
      </c>
      <c r="AE351">
        <v>1</v>
      </c>
      <c r="AF351">
        <v>30</v>
      </c>
      <c r="AG351">
        <v>0</v>
      </c>
      <c r="AN351">
        <v>1</v>
      </c>
      <c r="AO351">
        <v>1</v>
      </c>
      <c r="AR351" s="178">
        <v>42179</v>
      </c>
      <c r="AS351" t="s">
        <v>1921</v>
      </c>
      <c r="AT351">
        <v>0</v>
      </c>
      <c r="AU351">
        <v>0</v>
      </c>
      <c r="AV351">
        <v>890480123</v>
      </c>
      <c r="AW351" t="s">
        <v>1920</v>
      </c>
      <c r="AX351">
        <v>5</v>
      </c>
      <c r="BC351">
        <v>2</v>
      </c>
      <c r="BD351">
        <v>7</v>
      </c>
      <c r="BE351">
        <v>2</v>
      </c>
    </row>
    <row r="352" spans="1:57" x14ac:dyDescent="0.25">
      <c r="A352" s="179">
        <f t="shared" si="5"/>
        <v>34779</v>
      </c>
      <c r="B352" t="s">
        <v>1923</v>
      </c>
      <c r="C352">
        <v>7454017</v>
      </c>
      <c r="D352">
        <v>144105</v>
      </c>
      <c r="E352">
        <v>4</v>
      </c>
      <c r="F352">
        <v>550018721</v>
      </c>
      <c r="G352" s="180">
        <v>43213</v>
      </c>
      <c r="H352" s="180">
        <v>45290</v>
      </c>
      <c r="I352">
        <v>0</v>
      </c>
      <c r="J352">
        <v>1</v>
      </c>
      <c r="K352">
        <v>3</v>
      </c>
      <c r="L352">
        <v>30</v>
      </c>
      <c r="M352">
        <v>2</v>
      </c>
      <c r="N352" s="170">
        <v>22490513</v>
      </c>
      <c r="O352" s="170">
        <v>24960000</v>
      </c>
      <c r="P352" s="178">
        <v>64768</v>
      </c>
      <c r="Q352" s="178">
        <v>2490</v>
      </c>
      <c r="R352" s="178">
        <v>60868</v>
      </c>
      <c r="S352">
        <v>0</v>
      </c>
      <c r="T352">
        <v>0</v>
      </c>
      <c r="U352">
        <v>0</v>
      </c>
      <c r="W352">
        <v>0</v>
      </c>
      <c r="X352">
        <v>0</v>
      </c>
      <c r="Y352">
        <v>0</v>
      </c>
      <c r="AB352" s="180">
        <v>44285</v>
      </c>
      <c r="AC352">
        <v>1</v>
      </c>
      <c r="AD352" t="s">
        <v>1922</v>
      </c>
      <c r="AE352">
        <v>1</v>
      </c>
      <c r="AF352">
        <v>30</v>
      </c>
      <c r="AG352">
        <v>0</v>
      </c>
      <c r="AN352">
        <v>1</v>
      </c>
      <c r="AO352">
        <v>1</v>
      </c>
      <c r="AR352" s="178">
        <v>26089</v>
      </c>
      <c r="AS352" t="s">
        <v>1921</v>
      </c>
      <c r="AT352">
        <v>0</v>
      </c>
      <c r="AU352">
        <v>0</v>
      </c>
      <c r="AV352">
        <v>890480123</v>
      </c>
      <c r="AW352" t="s">
        <v>1920</v>
      </c>
      <c r="AX352">
        <v>5</v>
      </c>
      <c r="BC352">
        <v>2</v>
      </c>
      <c r="BD352">
        <v>7</v>
      </c>
      <c r="BE352">
        <v>2</v>
      </c>
    </row>
    <row r="353" spans="1:57" x14ac:dyDescent="0.25">
      <c r="A353" s="179">
        <f t="shared" si="5"/>
        <v>24473</v>
      </c>
      <c r="B353" t="s">
        <v>1923</v>
      </c>
      <c r="C353">
        <v>7454017</v>
      </c>
      <c r="D353">
        <v>144105</v>
      </c>
      <c r="E353">
        <v>4</v>
      </c>
      <c r="F353">
        <v>550018722</v>
      </c>
      <c r="G353" s="180">
        <v>43213</v>
      </c>
      <c r="H353" s="180">
        <v>45290</v>
      </c>
      <c r="I353">
        <v>0</v>
      </c>
      <c r="J353">
        <v>1</v>
      </c>
      <c r="K353">
        <v>3</v>
      </c>
      <c r="L353">
        <v>30</v>
      </c>
      <c r="M353">
        <v>2</v>
      </c>
      <c r="N353" s="170">
        <v>22490513</v>
      </c>
      <c r="O353" s="170">
        <v>24960000</v>
      </c>
      <c r="P353" s="178">
        <v>45591</v>
      </c>
      <c r="Q353" s="178">
        <v>1753</v>
      </c>
      <c r="R353" s="178">
        <v>42832</v>
      </c>
      <c r="S353">
        <v>0</v>
      </c>
      <c r="T353">
        <v>0</v>
      </c>
      <c r="U353">
        <v>0</v>
      </c>
      <c r="W353">
        <v>0</v>
      </c>
      <c r="X353">
        <v>0</v>
      </c>
      <c r="Y353">
        <v>0</v>
      </c>
      <c r="AB353" s="180">
        <v>44285</v>
      </c>
      <c r="AC353">
        <v>1</v>
      </c>
      <c r="AD353" t="s">
        <v>1922</v>
      </c>
      <c r="AE353">
        <v>1</v>
      </c>
      <c r="AF353">
        <v>30</v>
      </c>
      <c r="AG353">
        <v>0</v>
      </c>
      <c r="AN353">
        <v>1</v>
      </c>
      <c r="AO353">
        <v>1</v>
      </c>
      <c r="AR353" s="178">
        <v>18359</v>
      </c>
      <c r="AS353" t="s">
        <v>1921</v>
      </c>
      <c r="AT353">
        <v>0</v>
      </c>
      <c r="AU353">
        <v>0</v>
      </c>
      <c r="AV353">
        <v>890480123</v>
      </c>
      <c r="AW353" t="s">
        <v>1920</v>
      </c>
      <c r="AX353">
        <v>5</v>
      </c>
      <c r="BC353">
        <v>2</v>
      </c>
      <c r="BD353">
        <v>7</v>
      </c>
      <c r="BE353">
        <v>2</v>
      </c>
    </row>
    <row r="354" spans="1:57" x14ac:dyDescent="0.25">
      <c r="A354" s="179">
        <f t="shared" si="5"/>
        <v>89657</v>
      </c>
      <c r="B354" t="s">
        <v>1923</v>
      </c>
      <c r="C354">
        <v>7454017</v>
      </c>
      <c r="D354">
        <v>144105</v>
      </c>
      <c r="E354">
        <v>4</v>
      </c>
      <c r="F354">
        <v>550018727</v>
      </c>
      <c r="G354" s="180">
        <v>43215</v>
      </c>
      <c r="H354" s="180">
        <v>45290</v>
      </c>
      <c r="I354">
        <v>0</v>
      </c>
      <c r="J354">
        <v>1</v>
      </c>
      <c r="K354">
        <v>3</v>
      </c>
      <c r="L354">
        <v>30</v>
      </c>
      <c r="M354">
        <v>2</v>
      </c>
      <c r="N354" s="170">
        <v>22490513</v>
      </c>
      <c r="O354" s="170">
        <v>24960000</v>
      </c>
      <c r="P354" s="178">
        <v>167193</v>
      </c>
      <c r="Q354" s="178">
        <v>6428</v>
      </c>
      <c r="R354" s="178">
        <v>156914</v>
      </c>
      <c r="S354">
        <v>0</v>
      </c>
      <c r="T354">
        <v>0</v>
      </c>
      <c r="U354">
        <v>0</v>
      </c>
      <c r="W354">
        <v>0</v>
      </c>
      <c r="X354">
        <v>0</v>
      </c>
      <c r="Y354">
        <v>0</v>
      </c>
      <c r="AB354" s="180">
        <v>44285</v>
      </c>
      <c r="AC354">
        <v>1</v>
      </c>
      <c r="AD354" t="s">
        <v>1922</v>
      </c>
      <c r="AE354">
        <v>1</v>
      </c>
      <c r="AF354">
        <v>30</v>
      </c>
      <c r="AG354">
        <v>0</v>
      </c>
      <c r="AN354">
        <v>1</v>
      </c>
      <c r="AO354">
        <v>1</v>
      </c>
      <c r="AR354" s="178">
        <v>67257</v>
      </c>
      <c r="AS354" t="s">
        <v>1921</v>
      </c>
      <c r="AT354">
        <v>0</v>
      </c>
      <c r="AU354">
        <v>0</v>
      </c>
      <c r="AV354">
        <v>890480123</v>
      </c>
      <c r="AW354" t="s">
        <v>1920</v>
      </c>
      <c r="AX354">
        <v>5</v>
      </c>
      <c r="BC354">
        <v>2</v>
      </c>
      <c r="BD354">
        <v>7</v>
      </c>
      <c r="BE354">
        <v>2</v>
      </c>
    </row>
    <row r="355" spans="1:57" x14ac:dyDescent="0.25">
      <c r="A355" s="179">
        <f t="shared" si="5"/>
        <v>84137</v>
      </c>
      <c r="B355" t="s">
        <v>1923</v>
      </c>
      <c r="C355">
        <v>7454017</v>
      </c>
      <c r="D355">
        <v>144105</v>
      </c>
      <c r="E355">
        <v>4</v>
      </c>
      <c r="F355">
        <v>550018732</v>
      </c>
      <c r="G355" s="180">
        <v>43217</v>
      </c>
      <c r="H355" s="180">
        <v>45290</v>
      </c>
      <c r="I355">
        <v>0</v>
      </c>
      <c r="J355">
        <v>1</v>
      </c>
      <c r="K355">
        <v>3</v>
      </c>
      <c r="L355">
        <v>30</v>
      </c>
      <c r="M355">
        <v>2</v>
      </c>
      <c r="N355" s="170">
        <v>22490513</v>
      </c>
      <c r="O355" s="170">
        <v>24960000</v>
      </c>
      <c r="P355" s="178">
        <v>156697</v>
      </c>
      <c r="Q355" s="178">
        <v>6024</v>
      </c>
      <c r="R355" s="178">
        <v>147253</v>
      </c>
      <c r="S355">
        <v>0</v>
      </c>
      <c r="T355">
        <v>0</v>
      </c>
      <c r="U355">
        <v>0</v>
      </c>
      <c r="W355">
        <v>0</v>
      </c>
      <c r="X355">
        <v>0</v>
      </c>
      <c r="Y355">
        <v>0</v>
      </c>
      <c r="AB355" s="180">
        <v>44285</v>
      </c>
      <c r="AC355">
        <v>1</v>
      </c>
      <c r="AD355" t="s">
        <v>1922</v>
      </c>
      <c r="AE355">
        <v>1</v>
      </c>
      <c r="AF355">
        <v>30</v>
      </c>
      <c r="AG355">
        <v>0</v>
      </c>
      <c r="AN355">
        <v>1</v>
      </c>
      <c r="AO355">
        <v>1</v>
      </c>
      <c r="AR355" s="178">
        <v>63116</v>
      </c>
      <c r="AS355" t="s">
        <v>1921</v>
      </c>
      <c r="AT355">
        <v>0</v>
      </c>
      <c r="AU355">
        <v>0</v>
      </c>
      <c r="AV355">
        <v>890480123</v>
      </c>
      <c r="AW355" t="s">
        <v>1920</v>
      </c>
      <c r="AX355">
        <v>5</v>
      </c>
      <c r="BC355">
        <v>2</v>
      </c>
      <c r="BD355">
        <v>7</v>
      </c>
      <c r="BE355">
        <v>2</v>
      </c>
    </row>
    <row r="356" spans="1:57" x14ac:dyDescent="0.25">
      <c r="A356" s="179">
        <f t="shared" si="5"/>
        <v>89767</v>
      </c>
      <c r="B356" t="s">
        <v>1923</v>
      </c>
      <c r="C356">
        <v>7454017</v>
      </c>
      <c r="D356">
        <v>144105</v>
      </c>
      <c r="E356">
        <v>4</v>
      </c>
      <c r="F356">
        <v>550018766</v>
      </c>
      <c r="G356" s="180">
        <v>43222</v>
      </c>
      <c r="H356" s="180">
        <v>45290</v>
      </c>
      <c r="I356">
        <v>0</v>
      </c>
      <c r="J356">
        <v>1</v>
      </c>
      <c r="K356">
        <v>3</v>
      </c>
      <c r="L356">
        <v>30</v>
      </c>
      <c r="M356">
        <v>2</v>
      </c>
      <c r="N356" s="170">
        <v>22490513</v>
      </c>
      <c r="O356" s="170">
        <v>24960000</v>
      </c>
      <c r="P356" s="178">
        <v>167193</v>
      </c>
      <c r="Q356" s="178">
        <v>6428</v>
      </c>
      <c r="R356" s="178">
        <v>157107</v>
      </c>
      <c r="S356">
        <v>0</v>
      </c>
      <c r="T356">
        <v>0</v>
      </c>
      <c r="U356">
        <v>0</v>
      </c>
      <c r="W356">
        <v>0</v>
      </c>
      <c r="X356">
        <v>0</v>
      </c>
      <c r="Y356">
        <v>0</v>
      </c>
      <c r="AB356" s="180">
        <v>44285</v>
      </c>
      <c r="AC356">
        <v>1</v>
      </c>
      <c r="AD356" t="s">
        <v>1922</v>
      </c>
      <c r="AE356">
        <v>1</v>
      </c>
      <c r="AF356">
        <v>30</v>
      </c>
      <c r="AG356">
        <v>0</v>
      </c>
      <c r="AN356">
        <v>1</v>
      </c>
      <c r="AO356">
        <v>1</v>
      </c>
      <c r="AR356" s="178">
        <v>67340</v>
      </c>
      <c r="AS356" t="s">
        <v>1921</v>
      </c>
      <c r="AT356">
        <v>0</v>
      </c>
      <c r="AU356">
        <v>0</v>
      </c>
      <c r="AV356">
        <v>890480123</v>
      </c>
      <c r="AW356" t="s">
        <v>1920</v>
      </c>
      <c r="AX356">
        <v>5</v>
      </c>
      <c r="BC356">
        <v>2</v>
      </c>
      <c r="BD356">
        <v>7</v>
      </c>
      <c r="BE356">
        <v>2</v>
      </c>
    </row>
    <row r="357" spans="1:57" x14ac:dyDescent="0.25">
      <c r="A357" s="179">
        <f t="shared" si="5"/>
        <v>89243</v>
      </c>
      <c r="B357" t="s">
        <v>1923</v>
      </c>
      <c r="C357">
        <v>7454017</v>
      </c>
      <c r="D357">
        <v>144105</v>
      </c>
      <c r="E357">
        <v>4</v>
      </c>
      <c r="F357">
        <v>550018772</v>
      </c>
      <c r="G357" s="180">
        <v>43223</v>
      </c>
      <c r="H357" s="180">
        <v>45290</v>
      </c>
      <c r="I357">
        <v>0</v>
      </c>
      <c r="J357">
        <v>1</v>
      </c>
      <c r="K357">
        <v>3</v>
      </c>
      <c r="L357">
        <v>30</v>
      </c>
      <c r="M357">
        <v>2</v>
      </c>
      <c r="N357" s="170">
        <v>22490513</v>
      </c>
      <c r="O357" s="170">
        <v>24960000</v>
      </c>
      <c r="P357" s="178">
        <v>166197</v>
      </c>
      <c r="Q357" s="178">
        <v>6389</v>
      </c>
      <c r="R357" s="178">
        <v>156190</v>
      </c>
      <c r="S357">
        <v>0</v>
      </c>
      <c r="T357">
        <v>0</v>
      </c>
      <c r="U357">
        <v>0</v>
      </c>
      <c r="W357">
        <v>0</v>
      </c>
      <c r="X357">
        <v>0</v>
      </c>
      <c r="Y357">
        <v>0</v>
      </c>
      <c r="AB357" s="180">
        <v>44285</v>
      </c>
      <c r="AC357">
        <v>1</v>
      </c>
      <c r="AD357" t="s">
        <v>1922</v>
      </c>
      <c r="AE357">
        <v>1</v>
      </c>
      <c r="AF357">
        <v>30</v>
      </c>
      <c r="AG357">
        <v>0</v>
      </c>
      <c r="AN357">
        <v>1</v>
      </c>
      <c r="AO357">
        <v>1</v>
      </c>
      <c r="AR357" s="178">
        <v>66947</v>
      </c>
      <c r="AS357" t="s">
        <v>1921</v>
      </c>
      <c r="AT357">
        <v>0</v>
      </c>
      <c r="AU357">
        <v>0</v>
      </c>
      <c r="AV357">
        <v>890480123</v>
      </c>
      <c r="AW357" t="s">
        <v>1920</v>
      </c>
      <c r="AX357">
        <v>5</v>
      </c>
      <c r="BC357">
        <v>2</v>
      </c>
      <c r="BD357">
        <v>7</v>
      </c>
      <c r="BE357">
        <v>2</v>
      </c>
    </row>
    <row r="358" spans="1:57" x14ac:dyDescent="0.25">
      <c r="A358" s="179">
        <f t="shared" si="5"/>
        <v>89243</v>
      </c>
      <c r="B358" t="s">
        <v>1923</v>
      </c>
      <c r="C358">
        <v>7454017</v>
      </c>
      <c r="D358">
        <v>144105</v>
      </c>
      <c r="E358">
        <v>4</v>
      </c>
      <c r="F358">
        <v>550018784</v>
      </c>
      <c r="G358" s="180">
        <v>43224</v>
      </c>
      <c r="H358" s="180">
        <v>45290</v>
      </c>
      <c r="I358">
        <v>0</v>
      </c>
      <c r="J358">
        <v>1</v>
      </c>
      <c r="K358">
        <v>3</v>
      </c>
      <c r="L358">
        <v>30</v>
      </c>
      <c r="M358">
        <v>2</v>
      </c>
      <c r="N358" s="170">
        <v>22490513</v>
      </c>
      <c r="O358" s="170">
        <v>24960000</v>
      </c>
      <c r="P358" s="178">
        <v>166197</v>
      </c>
      <c r="Q358" s="178">
        <v>6389</v>
      </c>
      <c r="R358" s="178">
        <v>156190</v>
      </c>
      <c r="S358">
        <v>0</v>
      </c>
      <c r="T358">
        <v>0</v>
      </c>
      <c r="U358">
        <v>0</v>
      </c>
      <c r="W358">
        <v>0</v>
      </c>
      <c r="X358">
        <v>0</v>
      </c>
      <c r="Y358">
        <v>0</v>
      </c>
      <c r="AB358" s="180">
        <v>44285</v>
      </c>
      <c r="AC358">
        <v>1</v>
      </c>
      <c r="AD358" t="s">
        <v>1922</v>
      </c>
      <c r="AE358">
        <v>1</v>
      </c>
      <c r="AF358">
        <v>30</v>
      </c>
      <c r="AG358">
        <v>0</v>
      </c>
      <c r="AN358">
        <v>1</v>
      </c>
      <c r="AO358">
        <v>1</v>
      </c>
      <c r="AR358" s="178">
        <v>66947</v>
      </c>
      <c r="AS358" t="s">
        <v>1921</v>
      </c>
      <c r="AT358">
        <v>0</v>
      </c>
      <c r="AU358">
        <v>0</v>
      </c>
      <c r="AV358">
        <v>890480123</v>
      </c>
      <c r="AW358" t="s">
        <v>1920</v>
      </c>
      <c r="AX358">
        <v>5</v>
      </c>
      <c r="BC358">
        <v>2</v>
      </c>
      <c r="BD358">
        <v>7</v>
      </c>
      <c r="BE358">
        <v>2</v>
      </c>
    </row>
    <row r="359" spans="1:57" x14ac:dyDescent="0.25">
      <c r="A359" s="179">
        <f t="shared" si="5"/>
        <v>89243</v>
      </c>
      <c r="B359" t="s">
        <v>1923</v>
      </c>
      <c r="C359">
        <v>7454017</v>
      </c>
      <c r="D359">
        <v>144105</v>
      </c>
      <c r="E359">
        <v>4</v>
      </c>
      <c r="F359">
        <v>550018785</v>
      </c>
      <c r="G359" s="180">
        <v>43224</v>
      </c>
      <c r="H359" s="180">
        <v>45290</v>
      </c>
      <c r="I359">
        <v>0</v>
      </c>
      <c r="J359">
        <v>1</v>
      </c>
      <c r="K359">
        <v>3</v>
      </c>
      <c r="L359">
        <v>30</v>
      </c>
      <c r="M359">
        <v>2</v>
      </c>
      <c r="N359" s="170">
        <v>22490513</v>
      </c>
      <c r="O359" s="170">
        <v>24960000</v>
      </c>
      <c r="P359" s="178">
        <v>166197</v>
      </c>
      <c r="Q359" s="178">
        <v>6389</v>
      </c>
      <c r="R359" s="178">
        <v>156190</v>
      </c>
      <c r="S359">
        <v>0</v>
      </c>
      <c r="T359">
        <v>0</v>
      </c>
      <c r="U359">
        <v>0</v>
      </c>
      <c r="W359">
        <v>0</v>
      </c>
      <c r="X359">
        <v>0</v>
      </c>
      <c r="Y359">
        <v>0</v>
      </c>
      <c r="AB359" s="180">
        <v>44285</v>
      </c>
      <c r="AC359">
        <v>1</v>
      </c>
      <c r="AD359" t="s">
        <v>1922</v>
      </c>
      <c r="AE359">
        <v>1</v>
      </c>
      <c r="AF359">
        <v>30</v>
      </c>
      <c r="AG359">
        <v>0</v>
      </c>
      <c r="AN359">
        <v>1</v>
      </c>
      <c r="AO359">
        <v>1</v>
      </c>
      <c r="AR359" s="178">
        <v>66947</v>
      </c>
      <c r="AS359" t="s">
        <v>1921</v>
      </c>
      <c r="AT359">
        <v>0</v>
      </c>
      <c r="AU359">
        <v>0</v>
      </c>
      <c r="AV359">
        <v>890480123</v>
      </c>
      <c r="AW359" t="s">
        <v>1920</v>
      </c>
      <c r="AX359">
        <v>5</v>
      </c>
      <c r="BC359">
        <v>2</v>
      </c>
      <c r="BD359">
        <v>7</v>
      </c>
      <c r="BE359">
        <v>2</v>
      </c>
    </row>
    <row r="360" spans="1:57" x14ac:dyDescent="0.25">
      <c r="A360" s="179">
        <f t="shared" si="5"/>
        <v>111535</v>
      </c>
      <c r="B360" t="s">
        <v>1923</v>
      </c>
      <c r="C360">
        <v>7454017</v>
      </c>
      <c r="D360">
        <v>144105</v>
      </c>
      <c r="E360">
        <v>4</v>
      </c>
      <c r="F360">
        <v>550018786</v>
      </c>
      <c r="G360" s="180">
        <v>43224</v>
      </c>
      <c r="H360" s="180">
        <v>45290</v>
      </c>
      <c r="I360">
        <v>0</v>
      </c>
      <c r="J360">
        <v>1</v>
      </c>
      <c r="K360">
        <v>3</v>
      </c>
      <c r="L360">
        <v>30</v>
      </c>
      <c r="M360">
        <v>2</v>
      </c>
      <c r="N360" s="170">
        <v>22490513</v>
      </c>
      <c r="O360" s="170">
        <v>24960000</v>
      </c>
      <c r="P360" s="178">
        <v>207743</v>
      </c>
      <c r="Q360" s="178">
        <v>7987</v>
      </c>
      <c r="R360" s="178">
        <v>195204</v>
      </c>
      <c r="S360">
        <v>0</v>
      </c>
      <c r="T360">
        <v>0</v>
      </c>
      <c r="U360">
        <v>0</v>
      </c>
      <c r="W360">
        <v>0</v>
      </c>
      <c r="X360">
        <v>0</v>
      </c>
      <c r="Y360">
        <v>0</v>
      </c>
      <c r="AB360" s="180">
        <v>44285</v>
      </c>
      <c r="AC360">
        <v>1</v>
      </c>
      <c r="AD360" t="s">
        <v>1922</v>
      </c>
      <c r="AE360">
        <v>1</v>
      </c>
      <c r="AF360">
        <v>30</v>
      </c>
      <c r="AG360">
        <v>0</v>
      </c>
      <c r="AN360">
        <v>1</v>
      </c>
      <c r="AO360">
        <v>1</v>
      </c>
      <c r="AR360" s="178">
        <v>83669</v>
      </c>
      <c r="AS360" t="s">
        <v>1921</v>
      </c>
      <c r="AT360">
        <v>0</v>
      </c>
      <c r="AU360">
        <v>0</v>
      </c>
      <c r="AV360">
        <v>890480123</v>
      </c>
      <c r="AW360" t="s">
        <v>1920</v>
      </c>
      <c r="AX360">
        <v>5</v>
      </c>
      <c r="BC360">
        <v>2</v>
      </c>
      <c r="BD360">
        <v>7</v>
      </c>
      <c r="BE360">
        <v>2</v>
      </c>
    </row>
    <row r="361" spans="1:57" x14ac:dyDescent="0.25">
      <c r="A361" s="179">
        <f t="shared" si="5"/>
        <v>111535</v>
      </c>
      <c r="B361" t="s">
        <v>1923</v>
      </c>
      <c r="C361">
        <v>7454017</v>
      </c>
      <c r="D361">
        <v>144105</v>
      </c>
      <c r="E361">
        <v>4</v>
      </c>
      <c r="F361">
        <v>550018787</v>
      </c>
      <c r="G361" s="180">
        <v>43224</v>
      </c>
      <c r="H361" s="180">
        <v>45290</v>
      </c>
      <c r="I361">
        <v>0</v>
      </c>
      <c r="J361">
        <v>1</v>
      </c>
      <c r="K361">
        <v>3</v>
      </c>
      <c r="L361">
        <v>30</v>
      </c>
      <c r="M361">
        <v>2</v>
      </c>
      <c r="N361" s="170">
        <v>22490513</v>
      </c>
      <c r="O361" s="170">
        <v>24960000</v>
      </c>
      <c r="P361" s="178">
        <v>207743</v>
      </c>
      <c r="Q361" s="178">
        <v>7987</v>
      </c>
      <c r="R361" s="178">
        <v>195203</v>
      </c>
      <c r="S361">
        <v>0</v>
      </c>
      <c r="T361">
        <v>0</v>
      </c>
      <c r="U361">
        <v>0</v>
      </c>
      <c r="W361">
        <v>0</v>
      </c>
      <c r="X361">
        <v>0</v>
      </c>
      <c r="Y361">
        <v>0</v>
      </c>
      <c r="AB361" s="180">
        <v>44285</v>
      </c>
      <c r="AC361">
        <v>1</v>
      </c>
      <c r="AD361" t="s">
        <v>1922</v>
      </c>
      <c r="AE361">
        <v>1</v>
      </c>
      <c r="AF361">
        <v>30</v>
      </c>
      <c r="AG361">
        <v>0</v>
      </c>
      <c r="AN361">
        <v>1</v>
      </c>
      <c r="AO361">
        <v>1</v>
      </c>
      <c r="AR361" s="178">
        <v>83668</v>
      </c>
      <c r="AS361" t="s">
        <v>1921</v>
      </c>
      <c r="AT361">
        <v>0</v>
      </c>
      <c r="AU361">
        <v>0</v>
      </c>
      <c r="AV361">
        <v>890480123</v>
      </c>
      <c r="AW361" t="s">
        <v>1920</v>
      </c>
      <c r="AX361">
        <v>5</v>
      </c>
      <c r="BC361">
        <v>2</v>
      </c>
      <c r="BD361">
        <v>7</v>
      </c>
      <c r="BE361">
        <v>2</v>
      </c>
    </row>
    <row r="362" spans="1:57" x14ac:dyDescent="0.25">
      <c r="A362" s="179">
        <f t="shared" si="5"/>
        <v>111535</v>
      </c>
      <c r="B362" t="s">
        <v>1923</v>
      </c>
      <c r="C362">
        <v>7454017</v>
      </c>
      <c r="D362">
        <v>144105</v>
      </c>
      <c r="E362">
        <v>4</v>
      </c>
      <c r="F362">
        <v>550018788</v>
      </c>
      <c r="G362" s="180">
        <v>43224</v>
      </c>
      <c r="H362" s="180">
        <v>45290</v>
      </c>
      <c r="I362">
        <v>0</v>
      </c>
      <c r="J362">
        <v>1</v>
      </c>
      <c r="K362">
        <v>3</v>
      </c>
      <c r="L362">
        <v>30</v>
      </c>
      <c r="M362">
        <v>2</v>
      </c>
      <c r="N362" s="170">
        <v>22490513</v>
      </c>
      <c r="O362" s="170">
        <v>24960000</v>
      </c>
      <c r="P362" s="178">
        <v>207743</v>
      </c>
      <c r="Q362" s="178">
        <v>7987</v>
      </c>
      <c r="R362" s="178">
        <v>195203</v>
      </c>
      <c r="S362">
        <v>0</v>
      </c>
      <c r="T362">
        <v>0</v>
      </c>
      <c r="U362">
        <v>0</v>
      </c>
      <c r="W362">
        <v>0</v>
      </c>
      <c r="X362">
        <v>0</v>
      </c>
      <c r="Y362">
        <v>0</v>
      </c>
      <c r="AB362" s="180">
        <v>44285</v>
      </c>
      <c r="AC362">
        <v>1</v>
      </c>
      <c r="AD362" t="s">
        <v>1922</v>
      </c>
      <c r="AE362">
        <v>1</v>
      </c>
      <c r="AF362">
        <v>30</v>
      </c>
      <c r="AG362">
        <v>0</v>
      </c>
      <c r="AN362">
        <v>1</v>
      </c>
      <c r="AO362">
        <v>1</v>
      </c>
      <c r="AR362" s="178">
        <v>83668</v>
      </c>
      <c r="AS362" t="s">
        <v>1921</v>
      </c>
      <c r="AT362">
        <v>0</v>
      </c>
      <c r="AU362">
        <v>0</v>
      </c>
      <c r="AV362">
        <v>890480123</v>
      </c>
      <c r="AW362" t="s">
        <v>1920</v>
      </c>
      <c r="AX362">
        <v>5</v>
      </c>
      <c r="BC362">
        <v>2</v>
      </c>
      <c r="BD362">
        <v>7</v>
      </c>
      <c r="BE362">
        <v>2</v>
      </c>
    </row>
    <row r="363" spans="1:57" x14ac:dyDescent="0.25">
      <c r="A363" s="179">
        <f t="shared" si="5"/>
        <v>40342</v>
      </c>
      <c r="B363" t="s">
        <v>1923</v>
      </c>
      <c r="C363">
        <v>7454017</v>
      </c>
      <c r="D363">
        <v>144105</v>
      </c>
      <c r="E363">
        <v>4</v>
      </c>
      <c r="F363">
        <v>550018789</v>
      </c>
      <c r="G363" s="180">
        <v>43224</v>
      </c>
      <c r="H363" s="180">
        <v>45290</v>
      </c>
      <c r="I363">
        <v>0</v>
      </c>
      <c r="J363">
        <v>1</v>
      </c>
      <c r="K363">
        <v>3</v>
      </c>
      <c r="L363">
        <v>30</v>
      </c>
      <c r="M363">
        <v>2</v>
      </c>
      <c r="N363" s="170">
        <v>22490513</v>
      </c>
      <c r="O363" s="170">
        <v>24960000</v>
      </c>
      <c r="P363" s="178">
        <v>75133</v>
      </c>
      <c r="Q363" s="178">
        <v>2888</v>
      </c>
      <c r="R363" s="178">
        <v>70604</v>
      </c>
      <c r="S363">
        <v>0</v>
      </c>
      <c r="T363">
        <v>0</v>
      </c>
      <c r="U363">
        <v>0</v>
      </c>
      <c r="W363">
        <v>0</v>
      </c>
      <c r="X363">
        <v>0</v>
      </c>
      <c r="Y363">
        <v>0</v>
      </c>
      <c r="AB363" s="180">
        <v>44285</v>
      </c>
      <c r="AC363">
        <v>1</v>
      </c>
      <c r="AD363" t="s">
        <v>1922</v>
      </c>
      <c r="AE363">
        <v>1</v>
      </c>
      <c r="AF363">
        <v>30</v>
      </c>
      <c r="AG363">
        <v>0</v>
      </c>
      <c r="AN363">
        <v>1</v>
      </c>
      <c r="AO363">
        <v>1</v>
      </c>
      <c r="AR363" s="178">
        <v>30262</v>
      </c>
      <c r="AS363" t="s">
        <v>1921</v>
      </c>
      <c r="AT363">
        <v>0</v>
      </c>
      <c r="AU363">
        <v>0</v>
      </c>
      <c r="AV363">
        <v>890480123</v>
      </c>
      <c r="AW363" t="s">
        <v>1920</v>
      </c>
      <c r="AX363">
        <v>5</v>
      </c>
      <c r="BC363">
        <v>2</v>
      </c>
      <c r="BD363">
        <v>7</v>
      </c>
      <c r="BE363">
        <v>2</v>
      </c>
    </row>
    <row r="364" spans="1:57" x14ac:dyDescent="0.25">
      <c r="A364" s="179">
        <f t="shared" si="5"/>
        <v>53202</v>
      </c>
      <c r="B364" t="s">
        <v>1923</v>
      </c>
      <c r="C364">
        <v>7454017</v>
      </c>
      <c r="D364">
        <v>144105</v>
      </c>
      <c r="E364">
        <v>4</v>
      </c>
      <c r="F364">
        <v>550018809</v>
      </c>
      <c r="G364" s="180">
        <v>43226</v>
      </c>
      <c r="H364" s="180">
        <v>45290</v>
      </c>
      <c r="I364">
        <v>0</v>
      </c>
      <c r="J364">
        <v>1</v>
      </c>
      <c r="K364">
        <v>3</v>
      </c>
      <c r="L364">
        <v>30</v>
      </c>
      <c r="M364">
        <v>2</v>
      </c>
      <c r="N364" s="170">
        <v>22490513</v>
      </c>
      <c r="O364" s="170">
        <v>24960000</v>
      </c>
      <c r="P364" s="178">
        <v>99097</v>
      </c>
      <c r="Q364" s="178">
        <v>3810</v>
      </c>
      <c r="R364" s="178">
        <v>93111</v>
      </c>
      <c r="S364">
        <v>0</v>
      </c>
      <c r="T364">
        <v>0</v>
      </c>
      <c r="U364">
        <v>0</v>
      </c>
      <c r="W364">
        <v>0</v>
      </c>
      <c r="X364">
        <v>0</v>
      </c>
      <c r="Y364">
        <v>0</v>
      </c>
      <c r="AB364" s="180">
        <v>44285</v>
      </c>
      <c r="AC364">
        <v>1</v>
      </c>
      <c r="AD364" t="s">
        <v>1922</v>
      </c>
      <c r="AE364">
        <v>1</v>
      </c>
      <c r="AF364">
        <v>30</v>
      </c>
      <c r="AG364">
        <v>0</v>
      </c>
      <c r="AN364">
        <v>1</v>
      </c>
      <c r="AO364">
        <v>1</v>
      </c>
      <c r="AR364" s="178">
        <v>39909</v>
      </c>
      <c r="AS364" t="s">
        <v>1921</v>
      </c>
      <c r="AT364">
        <v>0</v>
      </c>
      <c r="AU364">
        <v>0</v>
      </c>
      <c r="AV364">
        <v>890480123</v>
      </c>
      <c r="AW364" t="s">
        <v>1920</v>
      </c>
      <c r="AX364">
        <v>5</v>
      </c>
      <c r="BC364">
        <v>2</v>
      </c>
      <c r="BD364">
        <v>7</v>
      </c>
      <c r="BE364">
        <v>2</v>
      </c>
    </row>
    <row r="365" spans="1:57" x14ac:dyDescent="0.25">
      <c r="A365" s="179">
        <f t="shared" si="5"/>
        <v>106437</v>
      </c>
      <c r="B365" t="s">
        <v>1923</v>
      </c>
      <c r="C365">
        <v>7454017</v>
      </c>
      <c r="D365">
        <v>144105</v>
      </c>
      <c r="E365">
        <v>4</v>
      </c>
      <c r="F365">
        <v>550018810</v>
      </c>
      <c r="G365" s="180">
        <v>43226</v>
      </c>
      <c r="H365" s="180">
        <v>45290</v>
      </c>
      <c r="I365">
        <v>0</v>
      </c>
      <c r="J365">
        <v>1</v>
      </c>
      <c r="K365">
        <v>3</v>
      </c>
      <c r="L365">
        <v>30</v>
      </c>
      <c r="M365">
        <v>2</v>
      </c>
      <c r="N365" s="170">
        <v>22490513</v>
      </c>
      <c r="O365" s="170">
        <v>24960000</v>
      </c>
      <c r="P365" s="178">
        <v>198226</v>
      </c>
      <c r="Q365" s="178">
        <v>7621</v>
      </c>
      <c r="R365" s="178">
        <v>186281</v>
      </c>
      <c r="S365">
        <v>0</v>
      </c>
      <c r="T365">
        <v>0</v>
      </c>
      <c r="U365">
        <v>0</v>
      </c>
      <c r="W365">
        <v>0</v>
      </c>
      <c r="X365">
        <v>0</v>
      </c>
      <c r="Y365">
        <v>0</v>
      </c>
      <c r="AB365" s="180">
        <v>44285</v>
      </c>
      <c r="AC365">
        <v>1</v>
      </c>
      <c r="AD365" t="s">
        <v>1922</v>
      </c>
      <c r="AE365">
        <v>1</v>
      </c>
      <c r="AF365">
        <v>30</v>
      </c>
      <c r="AG365">
        <v>0</v>
      </c>
      <c r="AN365">
        <v>1</v>
      </c>
      <c r="AO365">
        <v>1</v>
      </c>
      <c r="AR365" s="178">
        <v>79844</v>
      </c>
      <c r="AS365" t="s">
        <v>1921</v>
      </c>
      <c r="AT365">
        <v>0</v>
      </c>
      <c r="AU365">
        <v>0</v>
      </c>
      <c r="AV365">
        <v>890480123</v>
      </c>
      <c r="AW365" t="s">
        <v>1920</v>
      </c>
      <c r="AX365">
        <v>5</v>
      </c>
      <c r="BC365">
        <v>2</v>
      </c>
      <c r="BD365">
        <v>7</v>
      </c>
      <c r="BE365">
        <v>2</v>
      </c>
    </row>
    <row r="366" spans="1:57" x14ac:dyDescent="0.25">
      <c r="A366" s="179">
        <f t="shared" si="5"/>
        <v>106200</v>
      </c>
      <c r="B366" t="s">
        <v>1923</v>
      </c>
      <c r="C366">
        <v>7454017</v>
      </c>
      <c r="D366">
        <v>144105</v>
      </c>
      <c r="E366">
        <v>4</v>
      </c>
      <c r="F366">
        <v>550018811</v>
      </c>
      <c r="G366" s="180">
        <v>43226</v>
      </c>
      <c r="H366" s="180">
        <v>45290</v>
      </c>
      <c r="I366">
        <v>0</v>
      </c>
      <c r="J366">
        <v>1</v>
      </c>
      <c r="K366">
        <v>3</v>
      </c>
      <c r="L366">
        <v>30</v>
      </c>
      <c r="M366">
        <v>2</v>
      </c>
      <c r="N366" s="170">
        <v>22490513</v>
      </c>
      <c r="O366" s="170">
        <v>24960000</v>
      </c>
      <c r="P366" s="178">
        <v>197810</v>
      </c>
      <c r="Q366" s="178">
        <v>7605</v>
      </c>
      <c r="R366" s="178">
        <v>185867</v>
      </c>
      <c r="S366">
        <v>0</v>
      </c>
      <c r="T366">
        <v>0</v>
      </c>
      <c r="U366">
        <v>0</v>
      </c>
      <c r="W366">
        <v>0</v>
      </c>
      <c r="X366">
        <v>0</v>
      </c>
      <c r="Y366">
        <v>0</v>
      </c>
      <c r="AB366" s="180">
        <v>44285</v>
      </c>
      <c r="AC366">
        <v>1</v>
      </c>
      <c r="AD366" t="s">
        <v>1922</v>
      </c>
      <c r="AE366">
        <v>1</v>
      </c>
      <c r="AF366">
        <v>30</v>
      </c>
      <c r="AG366">
        <v>0</v>
      </c>
      <c r="AN366">
        <v>1</v>
      </c>
      <c r="AO366">
        <v>1</v>
      </c>
      <c r="AR366" s="178">
        <v>79667</v>
      </c>
      <c r="AS366" t="s">
        <v>1921</v>
      </c>
      <c r="AT366">
        <v>0</v>
      </c>
      <c r="AU366">
        <v>0</v>
      </c>
      <c r="AV366">
        <v>890480123</v>
      </c>
      <c r="AW366" t="s">
        <v>1920</v>
      </c>
      <c r="AX366">
        <v>5</v>
      </c>
      <c r="BC366">
        <v>2</v>
      </c>
      <c r="BD366">
        <v>7</v>
      </c>
      <c r="BE366">
        <v>2</v>
      </c>
    </row>
    <row r="367" spans="1:57" x14ac:dyDescent="0.25">
      <c r="A367" s="179">
        <f t="shared" si="5"/>
        <v>31920</v>
      </c>
      <c r="B367" t="s">
        <v>1923</v>
      </c>
      <c r="C367">
        <v>7454017</v>
      </c>
      <c r="D367">
        <v>144105</v>
      </c>
      <c r="E367">
        <v>4</v>
      </c>
      <c r="F367">
        <v>550018812</v>
      </c>
      <c r="G367" s="180">
        <v>43226</v>
      </c>
      <c r="H367" s="180">
        <v>45290</v>
      </c>
      <c r="I367">
        <v>0</v>
      </c>
      <c r="J367">
        <v>1</v>
      </c>
      <c r="K367">
        <v>3</v>
      </c>
      <c r="L367">
        <v>30</v>
      </c>
      <c r="M367">
        <v>2</v>
      </c>
      <c r="N367" s="170">
        <v>22490513</v>
      </c>
      <c r="O367" s="170">
        <v>24960000</v>
      </c>
      <c r="P367" s="178">
        <v>59445</v>
      </c>
      <c r="Q367" s="178">
        <v>2285</v>
      </c>
      <c r="R367" s="178">
        <v>55866</v>
      </c>
      <c r="S367">
        <v>0</v>
      </c>
      <c r="T367">
        <v>0</v>
      </c>
      <c r="U367">
        <v>0</v>
      </c>
      <c r="W367">
        <v>0</v>
      </c>
      <c r="X367">
        <v>0</v>
      </c>
      <c r="Y367">
        <v>0</v>
      </c>
      <c r="AB367" s="180">
        <v>44285</v>
      </c>
      <c r="AC367">
        <v>1</v>
      </c>
      <c r="AD367" t="s">
        <v>1922</v>
      </c>
      <c r="AE367">
        <v>1</v>
      </c>
      <c r="AF367">
        <v>30</v>
      </c>
      <c r="AG367">
        <v>0</v>
      </c>
      <c r="AN367">
        <v>1</v>
      </c>
      <c r="AO367">
        <v>1</v>
      </c>
      <c r="AR367" s="178">
        <v>23946</v>
      </c>
      <c r="AS367" t="s">
        <v>1921</v>
      </c>
      <c r="AT367">
        <v>0</v>
      </c>
      <c r="AU367">
        <v>0</v>
      </c>
      <c r="AV367">
        <v>890480123</v>
      </c>
      <c r="AW367" t="s">
        <v>1920</v>
      </c>
      <c r="AX367">
        <v>5</v>
      </c>
      <c r="BC367">
        <v>2</v>
      </c>
      <c r="BD367">
        <v>7</v>
      </c>
      <c r="BE367">
        <v>2</v>
      </c>
    </row>
    <row r="368" spans="1:57" x14ac:dyDescent="0.25">
      <c r="A368" s="179">
        <f t="shared" si="5"/>
        <v>52031</v>
      </c>
      <c r="B368" t="s">
        <v>1923</v>
      </c>
      <c r="C368">
        <v>7454017</v>
      </c>
      <c r="D368">
        <v>144105</v>
      </c>
      <c r="E368">
        <v>4</v>
      </c>
      <c r="F368">
        <v>550018824</v>
      </c>
      <c r="G368" s="180">
        <v>43228</v>
      </c>
      <c r="H368" s="180">
        <v>45290</v>
      </c>
      <c r="I368">
        <v>0</v>
      </c>
      <c r="J368">
        <v>1</v>
      </c>
      <c r="K368">
        <v>3</v>
      </c>
      <c r="L368">
        <v>30</v>
      </c>
      <c r="M368">
        <v>2</v>
      </c>
      <c r="N368" s="170">
        <v>22490513</v>
      </c>
      <c r="O368" s="170">
        <v>24960000</v>
      </c>
      <c r="P368" s="178">
        <v>96905</v>
      </c>
      <c r="Q368" s="178">
        <v>3725</v>
      </c>
      <c r="R368" s="178">
        <v>91062</v>
      </c>
      <c r="S368">
        <v>0</v>
      </c>
      <c r="T368">
        <v>0</v>
      </c>
      <c r="U368">
        <v>0</v>
      </c>
      <c r="W368">
        <v>0</v>
      </c>
      <c r="X368">
        <v>0</v>
      </c>
      <c r="Y368">
        <v>0</v>
      </c>
      <c r="AB368" s="180">
        <v>44285</v>
      </c>
      <c r="AC368">
        <v>1</v>
      </c>
      <c r="AD368" t="s">
        <v>1922</v>
      </c>
      <c r="AE368">
        <v>1</v>
      </c>
      <c r="AF368">
        <v>30</v>
      </c>
      <c r="AG368">
        <v>0</v>
      </c>
      <c r="AN368">
        <v>1</v>
      </c>
      <c r="AO368">
        <v>1</v>
      </c>
      <c r="AR368" s="178">
        <v>39031</v>
      </c>
      <c r="AS368" t="s">
        <v>1921</v>
      </c>
      <c r="AT368">
        <v>0</v>
      </c>
      <c r="AU368">
        <v>0</v>
      </c>
      <c r="AV368">
        <v>890480123</v>
      </c>
      <c r="AW368" t="s">
        <v>1920</v>
      </c>
      <c r="AX368">
        <v>5</v>
      </c>
      <c r="BC368">
        <v>2</v>
      </c>
      <c r="BD368">
        <v>7</v>
      </c>
      <c r="BE368">
        <v>2</v>
      </c>
    </row>
    <row r="369" spans="1:57" x14ac:dyDescent="0.25">
      <c r="A369" s="179">
        <f t="shared" si="5"/>
        <v>33522</v>
      </c>
      <c r="B369" t="s">
        <v>1923</v>
      </c>
      <c r="C369">
        <v>7454017</v>
      </c>
      <c r="D369">
        <v>144105</v>
      </c>
      <c r="E369">
        <v>4</v>
      </c>
      <c r="F369">
        <v>550018852</v>
      </c>
      <c r="G369" s="180">
        <v>43231</v>
      </c>
      <c r="H369" s="180">
        <v>45290</v>
      </c>
      <c r="I369">
        <v>0</v>
      </c>
      <c r="J369">
        <v>1</v>
      </c>
      <c r="K369">
        <v>3</v>
      </c>
      <c r="L369">
        <v>30</v>
      </c>
      <c r="M369">
        <v>2</v>
      </c>
      <c r="N369" s="170">
        <v>22490513</v>
      </c>
      <c r="O369" s="170">
        <v>24960000</v>
      </c>
      <c r="P369" s="178">
        <v>62447</v>
      </c>
      <c r="Q369" s="178">
        <v>2401</v>
      </c>
      <c r="R369" s="178">
        <v>58668</v>
      </c>
      <c r="S369">
        <v>0</v>
      </c>
      <c r="T369">
        <v>0</v>
      </c>
      <c r="U369">
        <v>0</v>
      </c>
      <c r="W369">
        <v>0</v>
      </c>
      <c r="X369">
        <v>0</v>
      </c>
      <c r="Y369">
        <v>0</v>
      </c>
      <c r="AB369" s="180">
        <v>44285</v>
      </c>
      <c r="AC369">
        <v>1</v>
      </c>
      <c r="AD369" t="s">
        <v>1922</v>
      </c>
      <c r="AE369">
        <v>1</v>
      </c>
      <c r="AF369">
        <v>30</v>
      </c>
      <c r="AG369">
        <v>0</v>
      </c>
      <c r="AN369">
        <v>1</v>
      </c>
      <c r="AO369">
        <v>1</v>
      </c>
      <c r="AR369" s="178">
        <v>25146</v>
      </c>
      <c r="AS369" t="s">
        <v>1921</v>
      </c>
      <c r="AT369">
        <v>0</v>
      </c>
      <c r="AU369">
        <v>0</v>
      </c>
      <c r="AV369">
        <v>890480123</v>
      </c>
      <c r="AW369" t="s">
        <v>1920</v>
      </c>
      <c r="AX369">
        <v>5</v>
      </c>
      <c r="BC369">
        <v>2</v>
      </c>
      <c r="BD369">
        <v>7</v>
      </c>
      <c r="BE369">
        <v>2</v>
      </c>
    </row>
    <row r="370" spans="1:57" x14ac:dyDescent="0.25">
      <c r="A370" s="179">
        <f t="shared" si="5"/>
        <v>83304</v>
      </c>
      <c r="B370" t="s">
        <v>1923</v>
      </c>
      <c r="C370">
        <v>7454017</v>
      </c>
      <c r="D370">
        <v>144105</v>
      </c>
      <c r="E370">
        <v>4</v>
      </c>
      <c r="F370">
        <v>550018859</v>
      </c>
      <c r="G370" s="180">
        <v>43231</v>
      </c>
      <c r="H370" s="180">
        <v>45290</v>
      </c>
      <c r="I370">
        <v>0</v>
      </c>
      <c r="J370">
        <v>1</v>
      </c>
      <c r="K370">
        <v>3</v>
      </c>
      <c r="L370">
        <v>30</v>
      </c>
      <c r="M370">
        <v>2</v>
      </c>
      <c r="N370" s="170">
        <v>22490513</v>
      </c>
      <c r="O370" s="170">
        <v>24960000</v>
      </c>
      <c r="P370" s="178">
        <v>155144</v>
      </c>
      <c r="Q370" s="178">
        <v>5964</v>
      </c>
      <c r="R370" s="178">
        <v>145795</v>
      </c>
      <c r="S370">
        <v>0</v>
      </c>
      <c r="T370">
        <v>0</v>
      </c>
      <c r="U370">
        <v>0</v>
      </c>
      <c r="W370">
        <v>0</v>
      </c>
      <c r="X370">
        <v>0</v>
      </c>
      <c r="Y370">
        <v>0</v>
      </c>
      <c r="AB370" s="180">
        <v>44285</v>
      </c>
      <c r="AC370">
        <v>1</v>
      </c>
      <c r="AD370" t="s">
        <v>1922</v>
      </c>
      <c r="AE370">
        <v>1</v>
      </c>
      <c r="AF370">
        <v>30</v>
      </c>
      <c r="AG370">
        <v>0</v>
      </c>
      <c r="AN370">
        <v>1</v>
      </c>
      <c r="AO370">
        <v>1</v>
      </c>
      <c r="AR370" s="178">
        <v>62491</v>
      </c>
      <c r="AS370" t="s">
        <v>1921</v>
      </c>
      <c r="AT370">
        <v>0</v>
      </c>
      <c r="AU370">
        <v>0</v>
      </c>
      <c r="AV370">
        <v>890480123</v>
      </c>
      <c r="AW370" t="s">
        <v>1920</v>
      </c>
      <c r="AX370">
        <v>5</v>
      </c>
      <c r="BC370">
        <v>2</v>
      </c>
      <c r="BD370">
        <v>7</v>
      </c>
      <c r="BE370">
        <v>2</v>
      </c>
    </row>
    <row r="371" spans="1:57" x14ac:dyDescent="0.25">
      <c r="A371" s="179">
        <f t="shared" si="5"/>
        <v>84802</v>
      </c>
      <c r="B371" t="s">
        <v>1923</v>
      </c>
      <c r="C371">
        <v>7454017</v>
      </c>
      <c r="D371">
        <v>144105</v>
      </c>
      <c r="E371">
        <v>4</v>
      </c>
      <c r="F371">
        <v>550018860</v>
      </c>
      <c r="G371" s="180">
        <v>43231</v>
      </c>
      <c r="H371" s="180">
        <v>45290</v>
      </c>
      <c r="I371">
        <v>0</v>
      </c>
      <c r="J371">
        <v>1</v>
      </c>
      <c r="K371">
        <v>3</v>
      </c>
      <c r="L371">
        <v>30</v>
      </c>
      <c r="M371">
        <v>2</v>
      </c>
      <c r="N371" s="170">
        <v>22490513</v>
      </c>
      <c r="O371" s="170">
        <v>24960000</v>
      </c>
      <c r="P371" s="178">
        <v>157925</v>
      </c>
      <c r="Q371" s="178">
        <v>6071</v>
      </c>
      <c r="R371" s="178">
        <v>148416</v>
      </c>
      <c r="S371">
        <v>0</v>
      </c>
      <c r="T371">
        <v>0</v>
      </c>
      <c r="U371">
        <v>0</v>
      </c>
      <c r="W371">
        <v>0</v>
      </c>
      <c r="X371">
        <v>0</v>
      </c>
      <c r="Y371">
        <v>0</v>
      </c>
      <c r="AB371" s="180">
        <v>44285</v>
      </c>
      <c r="AC371">
        <v>1</v>
      </c>
      <c r="AD371" t="s">
        <v>1922</v>
      </c>
      <c r="AE371">
        <v>1</v>
      </c>
      <c r="AF371">
        <v>30</v>
      </c>
      <c r="AG371">
        <v>0</v>
      </c>
      <c r="AN371">
        <v>1</v>
      </c>
      <c r="AO371">
        <v>1</v>
      </c>
      <c r="AR371" s="178">
        <v>63614</v>
      </c>
      <c r="AS371" t="s">
        <v>1921</v>
      </c>
      <c r="AT371">
        <v>0</v>
      </c>
      <c r="AU371">
        <v>0</v>
      </c>
      <c r="AV371">
        <v>890480123</v>
      </c>
      <c r="AW371" t="s">
        <v>1920</v>
      </c>
      <c r="AX371">
        <v>5</v>
      </c>
      <c r="BC371">
        <v>2</v>
      </c>
      <c r="BD371">
        <v>7</v>
      </c>
      <c r="BE371">
        <v>2</v>
      </c>
    </row>
    <row r="372" spans="1:57" x14ac:dyDescent="0.25">
      <c r="A372" s="179">
        <f t="shared" si="5"/>
        <v>86358</v>
      </c>
      <c r="B372" t="s">
        <v>1923</v>
      </c>
      <c r="C372">
        <v>7454017</v>
      </c>
      <c r="D372">
        <v>144105</v>
      </c>
      <c r="E372">
        <v>4</v>
      </c>
      <c r="F372">
        <v>550018861</v>
      </c>
      <c r="G372" s="180">
        <v>43231</v>
      </c>
      <c r="H372" s="180">
        <v>45290</v>
      </c>
      <c r="I372">
        <v>0</v>
      </c>
      <c r="J372">
        <v>1</v>
      </c>
      <c r="K372">
        <v>3</v>
      </c>
      <c r="L372">
        <v>30</v>
      </c>
      <c r="M372">
        <v>2</v>
      </c>
      <c r="N372" s="170">
        <v>22490513</v>
      </c>
      <c r="O372" s="170">
        <v>24960000</v>
      </c>
      <c r="P372" s="178">
        <v>161001</v>
      </c>
      <c r="Q372" s="178">
        <v>6190</v>
      </c>
      <c r="R372" s="178">
        <v>151140</v>
      </c>
      <c r="S372">
        <v>0</v>
      </c>
      <c r="T372">
        <v>0</v>
      </c>
      <c r="U372">
        <v>0</v>
      </c>
      <c r="W372">
        <v>0</v>
      </c>
      <c r="X372">
        <v>0</v>
      </c>
      <c r="Y372">
        <v>0</v>
      </c>
      <c r="AB372" s="180">
        <v>44285</v>
      </c>
      <c r="AC372">
        <v>1</v>
      </c>
      <c r="AD372" t="s">
        <v>1922</v>
      </c>
      <c r="AE372">
        <v>1</v>
      </c>
      <c r="AF372">
        <v>30</v>
      </c>
      <c r="AG372">
        <v>0</v>
      </c>
      <c r="AN372">
        <v>1</v>
      </c>
      <c r="AO372">
        <v>1</v>
      </c>
      <c r="AR372" s="178">
        <v>64782</v>
      </c>
      <c r="AS372" t="s">
        <v>1921</v>
      </c>
      <c r="AT372">
        <v>0</v>
      </c>
      <c r="AU372">
        <v>0</v>
      </c>
      <c r="AV372">
        <v>890480123</v>
      </c>
      <c r="AW372" t="s">
        <v>1920</v>
      </c>
      <c r="AX372">
        <v>5</v>
      </c>
      <c r="BC372">
        <v>2</v>
      </c>
      <c r="BD372">
        <v>7</v>
      </c>
      <c r="BE372">
        <v>2</v>
      </c>
    </row>
    <row r="373" spans="1:57" x14ac:dyDescent="0.25">
      <c r="A373" s="179">
        <f t="shared" si="5"/>
        <v>62734</v>
      </c>
      <c r="B373" t="s">
        <v>1923</v>
      </c>
      <c r="C373">
        <v>7454017</v>
      </c>
      <c r="D373">
        <v>144105</v>
      </c>
      <c r="E373">
        <v>4</v>
      </c>
      <c r="F373">
        <v>550018924</v>
      </c>
      <c r="G373" s="180">
        <v>43238</v>
      </c>
      <c r="H373" s="180">
        <v>45290</v>
      </c>
      <c r="I373">
        <v>0</v>
      </c>
      <c r="J373">
        <v>1</v>
      </c>
      <c r="K373">
        <v>3</v>
      </c>
      <c r="L373">
        <v>30</v>
      </c>
      <c r="M373">
        <v>2</v>
      </c>
      <c r="N373" s="170">
        <v>22490513</v>
      </c>
      <c r="O373" s="170">
        <v>24960000</v>
      </c>
      <c r="P373" s="178">
        <v>116839</v>
      </c>
      <c r="Q373" s="178">
        <v>4492</v>
      </c>
      <c r="R373" s="178">
        <v>109795</v>
      </c>
      <c r="S373">
        <v>0</v>
      </c>
      <c r="T373">
        <v>0</v>
      </c>
      <c r="U373">
        <v>0</v>
      </c>
      <c r="W373">
        <v>0</v>
      </c>
      <c r="X373">
        <v>0</v>
      </c>
      <c r="Y373">
        <v>0</v>
      </c>
      <c r="AB373" s="180">
        <v>44285</v>
      </c>
      <c r="AC373">
        <v>1</v>
      </c>
      <c r="AD373" t="s">
        <v>1922</v>
      </c>
      <c r="AE373">
        <v>1</v>
      </c>
      <c r="AF373">
        <v>30</v>
      </c>
      <c r="AG373">
        <v>0</v>
      </c>
      <c r="AN373">
        <v>1</v>
      </c>
      <c r="AO373">
        <v>1</v>
      </c>
      <c r="AR373" s="178">
        <v>47061</v>
      </c>
      <c r="AS373" t="s">
        <v>1921</v>
      </c>
      <c r="AT373">
        <v>0</v>
      </c>
      <c r="AU373">
        <v>0</v>
      </c>
      <c r="AV373">
        <v>890480123</v>
      </c>
      <c r="AW373" t="s">
        <v>1920</v>
      </c>
      <c r="AX373">
        <v>5</v>
      </c>
      <c r="BC373">
        <v>2</v>
      </c>
      <c r="BD373">
        <v>7</v>
      </c>
      <c r="BE373">
        <v>2</v>
      </c>
    </row>
    <row r="374" spans="1:57" x14ac:dyDescent="0.25">
      <c r="A374" s="179">
        <f t="shared" si="5"/>
        <v>107795</v>
      </c>
      <c r="B374" t="s">
        <v>1923</v>
      </c>
      <c r="C374">
        <v>7454017</v>
      </c>
      <c r="D374">
        <v>144105</v>
      </c>
      <c r="E374">
        <v>4</v>
      </c>
      <c r="F374">
        <v>550018928</v>
      </c>
      <c r="G374" s="180">
        <v>43239</v>
      </c>
      <c r="H374" s="180">
        <v>45290</v>
      </c>
      <c r="I374">
        <v>0</v>
      </c>
      <c r="J374">
        <v>1</v>
      </c>
      <c r="K374">
        <v>3</v>
      </c>
      <c r="L374">
        <v>30</v>
      </c>
      <c r="M374">
        <v>2</v>
      </c>
      <c r="N374" s="170">
        <v>22490513</v>
      </c>
      <c r="O374" s="170">
        <v>24960000</v>
      </c>
      <c r="P374" s="178">
        <v>200761</v>
      </c>
      <c r="Q374" s="178">
        <v>7718</v>
      </c>
      <c r="R374" s="178">
        <v>188658</v>
      </c>
      <c r="S374">
        <v>0</v>
      </c>
      <c r="T374">
        <v>0</v>
      </c>
      <c r="U374">
        <v>0</v>
      </c>
      <c r="W374">
        <v>0</v>
      </c>
      <c r="X374">
        <v>0</v>
      </c>
      <c r="Y374">
        <v>0</v>
      </c>
      <c r="AB374" s="180">
        <v>44285</v>
      </c>
      <c r="AC374">
        <v>1</v>
      </c>
      <c r="AD374" t="s">
        <v>1922</v>
      </c>
      <c r="AE374">
        <v>1</v>
      </c>
      <c r="AF374">
        <v>30</v>
      </c>
      <c r="AG374">
        <v>0</v>
      </c>
      <c r="AN374">
        <v>1</v>
      </c>
      <c r="AO374">
        <v>1</v>
      </c>
      <c r="AR374" s="178">
        <v>80863</v>
      </c>
      <c r="AS374" t="s">
        <v>1921</v>
      </c>
      <c r="AT374">
        <v>0</v>
      </c>
      <c r="AU374">
        <v>0</v>
      </c>
      <c r="AV374">
        <v>890480123</v>
      </c>
      <c r="AW374" t="s">
        <v>1920</v>
      </c>
      <c r="AX374">
        <v>5</v>
      </c>
      <c r="BC374">
        <v>2</v>
      </c>
      <c r="BD374">
        <v>7</v>
      </c>
      <c r="BE374">
        <v>2</v>
      </c>
    </row>
    <row r="375" spans="1:57" x14ac:dyDescent="0.25">
      <c r="A375" s="179">
        <f t="shared" si="5"/>
        <v>107785</v>
      </c>
      <c r="B375" t="s">
        <v>1923</v>
      </c>
      <c r="C375">
        <v>7454017</v>
      </c>
      <c r="D375">
        <v>144105</v>
      </c>
      <c r="E375">
        <v>4</v>
      </c>
      <c r="F375">
        <v>550018951</v>
      </c>
      <c r="G375" s="180">
        <v>43242</v>
      </c>
      <c r="H375" s="180">
        <v>45290</v>
      </c>
      <c r="I375">
        <v>0</v>
      </c>
      <c r="J375">
        <v>1</v>
      </c>
      <c r="K375">
        <v>3</v>
      </c>
      <c r="L375">
        <v>30</v>
      </c>
      <c r="M375">
        <v>2</v>
      </c>
      <c r="N375" s="170">
        <v>22490513</v>
      </c>
      <c r="O375" s="170">
        <v>24960000</v>
      </c>
      <c r="P375" s="178">
        <v>200745</v>
      </c>
      <c r="Q375" s="178">
        <v>7718</v>
      </c>
      <c r="R375" s="178">
        <v>188641</v>
      </c>
      <c r="S375">
        <v>0</v>
      </c>
      <c r="T375">
        <v>0</v>
      </c>
      <c r="U375">
        <v>0</v>
      </c>
      <c r="W375">
        <v>0</v>
      </c>
      <c r="X375">
        <v>0</v>
      </c>
      <c r="Y375">
        <v>0</v>
      </c>
      <c r="AB375" s="180">
        <v>44285</v>
      </c>
      <c r="AC375">
        <v>1</v>
      </c>
      <c r="AD375" t="s">
        <v>1922</v>
      </c>
      <c r="AE375">
        <v>1</v>
      </c>
      <c r="AF375">
        <v>30</v>
      </c>
      <c r="AG375">
        <v>0</v>
      </c>
      <c r="AN375">
        <v>1</v>
      </c>
      <c r="AO375">
        <v>1</v>
      </c>
      <c r="AR375" s="178">
        <v>80856</v>
      </c>
      <c r="AS375" t="s">
        <v>1921</v>
      </c>
      <c r="AT375">
        <v>0</v>
      </c>
      <c r="AU375">
        <v>0</v>
      </c>
      <c r="AV375">
        <v>890480123</v>
      </c>
      <c r="AW375" t="s">
        <v>1920</v>
      </c>
      <c r="AX375">
        <v>5</v>
      </c>
      <c r="BC375">
        <v>2</v>
      </c>
      <c r="BD375">
        <v>7</v>
      </c>
      <c r="BE375">
        <v>2</v>
      </c>
    </row>
    <row r="376" spans="1:57" x14ac:dyDescent="0.25">
      <c r="A376" s="179">
        <f t="shared" si="5"/>
        <v>32321</v>
      </c>
      <c r="B376" t="s">
        <v>1923</v>
      </c>
      <c r="C376">
        <v>7454017</v>
      </c>
      <c r="D376">
        <v>144105</v>
      </c>
      <c r="E376">
        <v>4</v>
      </c>
      <c r="F376">
        <v>550018952</v>
      </c>
      <c r="G376" s="180">
        <v>43242</v>
      </c>
      <c r="H376" s="180">
        <v>45290</v>
      </c>
      <c r="I376">
        <v>0</v>
      </c>
      <c r="J376">
        <v>1</v>
      </c>
      <c r="K376">
        <v>3</v>
      </c>
      <c r="L376">
        <v>30</v>
      </c>
      <c r="M376">
        <v>2</v>
      </c>
      <c r="N376" s="170">
        <v>22490513</v>
      </c>
      <c r="O376" s="170">
        <v>24960000</v>
      </c>
      <c r="P376" s="178">
        <v>60198</v>
      </c>
      <c r="Q376" s="178">
        <v>2314</v>
      </c>
      <c r="R376" s="178">
        <v>56567</v>
      </c>
      <c r="S376">
        <v>0</v>
      </c>
      <c r="T376">
        <v>0</v>
      </c>
      <c r="U376">
        <v>0</v>
      </c>
      <c r="W376">
        <v>0</v>
      </c>
      <c r="X376">
        <v>0</v>
      </c>
      <c r="Y376">
        <v>0</v>
      </c>
      <c r="AB376" s="180">
        <v>44285</v>
      </c>
      <c r="AC376">
        <v>1</v>
      </c>
      <c r="AD376" t="s">
        <v>1922</v>
      </c>
      <c r="AE376">
        <v>1</v>
      </c>
      <c r="AF376">
        <v>30</v>
      </c>
      <c r="AG376">
        <v>0</v>
      </c>
      <c r="AN376">
        <v>1</v>
      </c>
      <c r="AO376">
        <v>1</v>
      </c>
      <c r="AR376" s="178">
        <v>24246</v>
      </c>
      <c r="AS376" t="s">
        <v>1921</v>
      </c>
      <c r="AT376">
        <v>0</v>
      </c>
      <c r="AU376">
        <v>0</v>
      </c>
      <c r="AV376">
        <v>890480123</v>
      </c>
      <c r="AW376" t="s">
        <v>1920</v>
      </c>
      <c r="AX376">
        <v>5</v>
      </c>
      <c r="BC376">
        <v>2</v>
      </c>
      <c r="BD376">
        <v>7</v>
      </c>
      <c r="BE376">
        <v>2</v>
      </c>
    </row>
    <row r="377" spans="1:57" x14ac:dyDescent="0.25">
      <c r="A377" s="179">
        <f t="shared" si="5"/>
        <v>50003</v>
      </c>
      <c r="B377" t="s">
        <v>1923</v>
      </c>
      <c r="C377">
        <v>7454017</v>
      </c>
      <c r="D377">
        <v>144105</v>
      </c>
      <c r="E377">
        <v>4</v>
      </c>
      <c r="F377">
        <v>550019000</v>
      </c>
      <c r="G377" s="180">
        <v>43251</v>
      </c>
      <c r="H377" s="180">
        <v>45290</v>
      </c>
      <c r="I377">
        <v>0</v>
      </c>
      <c r="J377">
        <v>1</v>
      </c>
      <c r="K377">
        <v>3</v>
      </c>
      <c r="L377">
        <v>30</v>
      </c>
      <c r="M377">
        <v>2</v>
      </c>
      <c r="N377" s="170">
        <v>22490513</v>
      </c>
      <c r="O377" s="170">
        <v>24960000</v>
      </c>
      <c r="P377" s="178">
        <v>93121</v>
      </c>
      <c r="Q377" s="178">
        <v>3580</v>
      </c>
      <c r="R377" s="178">
        <v>87513</v>
      </c>
      <c r="S377">
        <v>0</v>
      </c>
      <c r="T377">
        <v>0</v>
      </c>
      <c r="U377">
        <v>0</v>
      </c>
      <c r="W377">
        <v>0</v>
      </c>
      <c r="X377">
        <v>0</v>
      </c>
      <c r="Y377">
        <v>0</v>
      </c>
      <c r="AB377" s="180">
        <v>44285</v>
      </c>
      <c r="AC377">
        <v>1</v>
      </c>
      <c r="AD377" t="s">
        <v>1922</v>
      </c>
      <c r="AE377">
        <v>1</v>
      </c>
      <c r="AF377">
        <v>30</v>
      </c>
      <c r="AG377">
        <v>0</v>
      </c>
      <c r="AN377">
        <v>1</v>
      </c>
      <c r="AO377">
        <v>1</v>
      </c>
      <c r="AR377" s="178">
        <v>37510</v>
      </c>
      <c r="AS377" t="s">
        <v>1921</v>
      </c>
      <c r="AT377">
        <v>0</v>
      </c>
      <c r="AU377">
        <v>0</v>
      </c>
      <c r="AV377">
        <v>890480123</v>
      </c>
      <c r="AW377" t="s">
        <v>1920</v>
      </c>
      <c r="AX377">
        <v>5</v>
      </c>
      <c r="BC377">
        <v>2</v>
      </c>
      <c r="BD377">
        <v>7</v>
      </c>
      <c r="BE377">
        <v>2</v>
      </c>
    </row>
    <row r="378" spans="1:57" x14ac:dyDescent="0.25">
      <c r="A378" s="179">
        <f t="shared" si="5"/>
        <v>50003</v>
      </c>
      <c r="B378" t="s">
        <v>1923</v>
      </c>
      <c r="C378">
        <v>7454017</v>
      </c>
      <c r="D378">
        <v>144105</v>
      </c>
      <c r="E378">
        <v>4</v>
      </c>
      <c r="F378">
        <v>550019058</v>
      </c>
      <c r="G378" s="180">
        <v>43258</v>
      </c>
      <c r="H378" s="180">
        <v>45290</v>
      </c>
      <c r="I378">
        <v>0</v>
      </c>
      <c r="J378">
        <v>1</v>
      </c>
      <c r="K378">
        <v>3</v>
      </c>
      <c r="L378">
        <v>30</v>
      </c>
      <c r="M378">
        <v>2</v>
      </c>
      <c r="N378" s="170">
        <v>22490513</v>
      </c>
      <c r="O378" s="170">
        <v>24960000</v>
      </c>
      <c r="P378" s="178">
        <v>93121</v>
      </c>
      <c r="Q378" s="178">
        <v>3580</v>
      </c>
      <c r="R378" s="178">
        <v>87513</v>
      </c>
      <c r="S378">
        <v>0</v>
      </c>
      <c r="T378">
        <v>0</v>
      </c>
      <c r="U378">
        <v>0</v>
      </c>
      <c r="W378">
        <v>0</v>
      </c>
      <c r="X378">
        <v>0</v>
      </c>
      <c r="Y378">
        <v>0</v>
      </c>
      <c r="AB378" s="180">
        <v>44285</v>
      </c>
      <c r="AC378">
        <v>1</v>
      </c>
      <c r="AD378" t="s">
        <v>1922</v>
      </c>
      <c r="AE378">
        <v>1</v>
      </c>
      <c r="AF378">
        <v>30</v>
      </c>
      <c r="AG378">
        <v>0</v>
      </c>
      <c r="AN378">
        <v>1</v>
      </c>
      <c r="AO378">
        <v>1</v>
      </c>
      <c r="AR378" s="178">
        <v>37510</v>
      </c>
      <c r="AS378" t="s">
        <v>1921</v>
      </c>
      <c r="AT378">
        <v>0</v>
      </c>
      <c r="AU378">
        <v>0</v>
      </c>
      <c r="AV378">
        <v>890480123</v>
      </c>
      <c r="AW378" t="s">
        <v>1920</v>
      </c>
      <c r="AX378">
        <v>5</v>
      </c>
      <c r="BC378">
        <v>2</v>
      </c>
      <c r="BD378">
        <v>7</v>
      </c>
      <c r="BE378">
        <v>2</v>
      </c>
    </row>
    <row r="379" spans="1:57" x14ac:dyDescent="0.25">
      <c r="A379" s="179">
        <f t="shared" si="5"/>
        <v>33519</v>
      </c>
      <c r="B379" t="s">
        <v>1923</v>
      </c>
      <c r="C379">
        <v>7454017</v>
      </c>
      <c r="D379">
        <v>144105</v>
      </c>
      <c r="E379">
        <v>4</v>
      </c>
      <c r="F379">
        <v>550019191</v>
      </c>
      <c r="G379" s="180">
        <v>43282</v>
      </c>
      <c r="H379" s="180">
        <v>45290</v>
      </c>
      <c r="I379">
        <v>0</v>
      </c>
      <c r="J379">
        <v>1</v>
      </c>
      <c r="K379">
        <v>3</v>
      </c>
      <c r="L379">
        <v>30</v>
      </c>
      <c r="M379">
        <v>2</v>
      </c>
      <c r="N379" s="170">
        <v>22490513</v>
      </c>
      <c r="O379" s="170">
        <v>24960000</v>
      </c>
      <c r="P379" s="178">
        <v>62440</v>
      </c>
      <c r="Q379" s="178">
        <v>2400</v>
      </c>
      <c r="R379" s="178">
        <v>58664</v>
      </c>
      <c r="S379">
        <v>0</v>
      </c>
      <c r="T379">
        <v>0</v>
      </c>
      <c r="U379">
        <v>0</v>
      </c>
      <c r="W379">
        <v>0</v>
      </c>
      <c r="X379">
        <v>0</v>
      </c>
      <c r="Y379">
        <v>0</v>
      </c>
      <c r="AB379" s="180">
        <v>44285</v>
      </c>
      <c r="AC379">
        <v>1</v>
      </c>
      <c r="AD379" t="s">
        <v>1922</v>
      </c>
      <c r="AE379">
        <v>1</v>
      </c>
      <c r="AF379">
        <v>30</v>
      </c>
      <c r="AG379">
        <v>0</v>
      </c>
      <c r="AN379">
        <v>1</v>
      </c>
      <c r="AO379">
        <v>1</v>
      </c>
      <c r="AR379" s="178">
        <v>25145</v>
      </c>
      <c r="AS379" t="s">
        <v>1921</v>
      </c>
      <c r="AT379">
        <v>0</v>
      </c>
      <c r="AU379">
        <v>0</v>
      </c>
      <c r="AV379">
        <v>890480123</v>
      </c>
      <c r="AW379" t="s">
        <v>1920</v>
      </c>
      <c r="AX379">
        <v>5</v>
      </c>
      <c r="BC379">
        <v>2</v>
      </c>
      <c r="BD379">
        <v>7</v>
      </c>
      <c r="BE379">
        <v>2</v>
      </c>
    </row>
    <row r="380" spans="1:57" x14ac:dyDescent="0.25">
      <c r="A380" s="179">
        <f t="shared" si="5"/>
        <v>32558</v>
      </c>
      <c r="B380" t="s">
        <v>1923</v>
      </c>
      <c r="C380">
        <v>7454017</v>
      </c>
      <c r="D380">
        <v>144105</v>
      </c>
      <c r="E380">
        <v>4</v>
      </c>
      <c r="F380">
        <v>550019192</v>
      </c>
      <c r="G380" s="180">
        <v>43282</v>
      </c>
      <c r="H380" s="180">
        <v>45290</v>
      </c>
      <c r="I380">
        <v>0</v>
      </c>
      <c r="J380">
        <v>1</v>
      </c>
      <c r="K380">
        <v>3</v>
      </c>
      <c r="L380">
        <v>30</v>
      </c>
      <c r="M380">
        <v>2</v>
      </c>
      <c r="N380" s="170">
        <v>22490513</v>
      </c>
      <c r="O380" s="170">
        <v>24960000</v>
      </c>
      <c r="P380" s="178">
        <v>60648</v>
      </c>
      <c r="Q380" s="178">
        <v>2332</v>
      </c>
      <c r="R380" s="178">
        <v>56981</v>
      </c>
      <c r="S380">
        <v>0</v>
      </c>
      <c r="T380">
        <v>0</v>
      </c>
      <c r="U380">
        <v>0</v>
      </c>
      <c r="W380">
        <v>0</v>
      </c>
      <c r="X380">
        <v>0</v>
      </c>
      <c r="Y380">
        <v>0</v>
      </c>
      <c r="AB380" s="180">
        <v>44285</v>
      </c>
      <c r="AC380">
        <v>1</v>
      </c>
      <c r="AD380" t="s">
        <v>1922</v>
      </c>
      <c r="AE380">
        <v>1</v>
      </c>
      <c r="AF380">
        <v>30</v>
      </c>
      <c r="AG380">
        <v>0</v>
      </c>
      <c r="AN380">
        <v>1</v>
      </c>
      <c r="AO380">
        <v>1</v>
      </c>
      <c r="AR380" s="178">
        <v>24423</v>
      </c>
      <c r="AS380" t="s">
        <v>1921</v>
      </c>
      <c r="AT380">
        <v>0</v>
      </c>
      <c r="AU380">
        <v>0</v>
      </c>
      <c r="AV380">
        <v>890480123</v>
      </c>
      <c r="AW380" t="s">
        <v>1920</v>
      </c>
      <c r="AX380">
        <v>5</v>
      </c>
      <c r="BC380">
        <v>2</v>
      </c>
      <c r="BD380">
        <v>7</v>
      </c>
      <c r="BE380">
        <v>2</v>
      </c>
    </row>
    <row r="381" spans="1:57" x14ac:dyDescent="0.25">
      <c r="A381" s="179">
        <f t="shared" si="5"/>
        <v>56259</v>
      </c>
      <c r="B381" t="s">
        <v>1923</v>
      </c>
      <c r="C381">
        <v>7454017</v>
      </c>
      <c r="D381">
        <v>144105</v>
      </c>
      <c r="E381">
        <v>4</v>
      </c>
      <c r="F381">
        <v>550019281</v>
      </c>
      <c r="G381" s="180">
        <v>43295</v>
      </c>
      <c r="H381" s="180">
        <v>45290</v>
      </c>
      <c r="I381">
        <v>0</v>
      </c>
      <c r="J381">
        <v>1</v>
      </c>
      <c r="K381">
        <v>3</v>
      </c>
      <c r="L381">
        <v>30</v>
      </c>
      <c r="M381">
        <v>2</v>
      </c>
      <c r="N381" s="170">
        <v>22490513</v>
      </c>
      <c r="O381" s="170">
        <v>24960000</v>
      </c>
      <c r="P381" s="178">
        <v>104770</v>
      </c>
      <c r="Q381" s="178">
        <v>4028</v>
      </c>
      <c r="R381" s="178">
        <v>98461</v>
      </c>
      <c r="S381">
        <v>0</v>
      </c>
      <c r="T381">
        <v>0</v>
      </c>
      <c r="U381">
        <v>0</v>
      </c>
      <c r="W381">
        <v>0</v>
      </c>
      <c r="X381">
        <v>0</v>
      </c>
      <c r="Y381">
        <v>0</v>
      </c>
      <c r="AB381" s="180">
        <v>44285</v>
      </c>
      <c r="AC381">
        <v>1</v>
      </c>
      <c r="AD381" t="s">
        <v>1922</v>
      </c>
      <c r="AE381">
        <v>1</v>
      </c>
      <c r="AF381">
        <v>30</v>
      </c>
      <c r="AG381">
        <v>0</v>
      </c>
      <c r="AN381">
        <v>1</v>
      </c>
      <c r="AO381">
        <v>1</v>
      </c>
      <c r="AR381" s="178">
        <v>42202</v>
      </c>
      <c r="AS381" t="s">
        <v>1921</v>
      </c>
      <c r="AT381">
        <v>0</v>
      </c>
      <c r="AU381">
        <v>0</v>
      </c>
      <c r="AV381">
        <v>890480123</v>
      </c>
      <c r="AW381" t="s">
        <v>1920</v>
      </c>
      <c r="AX381">
        <v>5</v>
      </c>
      <c r="BC381">
        <v>2</v>
      </c>
      <c r="BD381">
        <v>7</v>
      </c>
      <c r="BE381">
        <v>2</v>
      </c>
    </row>
    <row r="382" spans="1:57" x14ac:dyDescent="0.25">
      <c r="A382" s="179">
        <f t="shared" si="5"/>
        <v>35015</v>
      </c>
      <c r="B382" t="s">
        <v>1923</v>
      </c>
      <c r="C382">
        <v>7454017</v>
      </c>
      <c r="D382">
        <v>144105</v>
      </c>
      <c r="E382">
        <v>4</v>
      </c>
      <c r="F382">
        <v>550019419</v>
      </c>
      <c r="G382" s="180">
        <v>43317</v>
      </c>
      <c r="H382" s="180">
        <v>45290</v>
      </c>
      <c r="I382">
        <v>0</v>
      </c>
      <c r="J382">
        <v>1</v>
      </c>
      <c r="K382">
        <v>3</v>
      </c>
      <c r="L382">
        <v>30</v>
      </c>
      <c r="M382">
        <v>2</v>
      </c>
      <c r="N382" s="170">
        <v>22490513</v>
      </c>
      <c r="O382" s="170">
        <v>24960000</v>
      </c>
      <c r="P382" s="178">
        <v>65216</v>
      </c>
      <c r="Q382" s="178">
        <v>2507</v>
      </c>
      <c r="R382" s="178">
        <v>61282</v>
      </c>
      <c r="S382">
        <v>0</v>
      </c>
      <c r="T382">
        <v>0</v>
      </c>
      <c r="U382">
        <v>0</v>
      </c>
      <c r="W382">
        <v>0</v>
      </c>
      <c r="X382">
        <v>0</v>
      </c>
      <c r="Y382">
        <v>0</v>
      </c>
      <c r="AB382" s="180">
        <v>44285</v>
      </c>
      <c r="AC382">
        <v>1</v>
      </c>
      <c r="AD382" t="s">
        <v>1922</v>
      </c>
      <c r="AE382">
        <v>1</v>
      </c>
      <c r="AF382">
        <v>30</v>
      </c>
      <c r="AG382">
        <v>0</v>
      </c>
      <c r="AN382">
        <v>1</v>
      </c>
      <c r="AO382">
        <v>1</v>
      </c>
      <c r="AR382" s="178">
        <v>26267</v>
      </c>
      <c r="AS382" t="s">
        <v>1921</v>
      </c>
      <c r="AT382">
        <v>0</v>
      </c>
      <c r="AU382">
        <v>0</v>
      </c>
      <c r="AV382">
        <v>890480123</v>
      </c>
      <c r="AW382" t="s">
        <v>1920</v>
      </c>
      <c r="AX382">
        <v>5</v>
      </c>
      <c r="BC382">
        <v>2</v>
      </c>
      <c r="BD382">
        <v>7</v>
      </c>
      <c r="BE382">
        <v>2</v>
      </c>
    </row>
    <row r="383" spans="1:57" x14ac:dyDescent="0.25">
      <c r="A383" s="179">
        <f t="shared" si="5"/>
        <v>33334</v>
      </c>
      <c r="B383" t="s">
        <v>1923</v>
      </c>
      <c r="C383">
        <v>7454017</v>
      </c>
      <c r="D383">
        <v>144105</v>
      </c>
      <c r="E383">
        <v>4</v>
      </c>
      <c r="F383">
        <v>550019517</v>
      </c>
      <c r="G383" s="180">
        <v>43331</v>
      </c>
      <c r="H383" s="180">
        <v>45290</v>
      </c>
      <c r="I383">
        <v>0</v>
      </c>
      <c r="J383">
        <v>1</v>
      </c>
      <c r="K383">
        <v>3</v>
      </c>
      <c r="L383">
        <v>30</v>
      </c>
      <c r="M383">
        <v>2</v>
      </c>
      <c r="N383" s="170">
        <v>22490513</v>
      </c>
      <c r="O383" s="170">
        <v>24960000</v>
      </c>
      <c r="P383" s="178">
        <v>62087</v>
      </c>
      <c r="Q383" s="178">
        <v>2387</v>
      </c>
      <c r="R383" s="178">
        <v>58339</v>
      </c>
      <c r="S383">
        <v>0</v>
      </c>
      <c r="T383">
        <v>0</v>
      </c>
      <c r="U383">
        <v>0</v>
      </c>
      <c r="W383">
        <v>0</v>
      </c>
      <c r="X383">
        <v>0</v>
      </c>
      <c r="Y383">
        <v>0</v>
      </c>
      <c r="AB383" s="180">
        <v>44285</v>
      </c>
      <c r="AC383">
        <v>1</v>
      </c>
      <c r="AD383" t="s">
        <v>1922</v>
      </c>
      <c r="AE383">
        <v>1</v>
      </c>
      <c r="AF383">
        <v>30</v>
      </c>
      <c r="AG383">
        <v>0</v>
      </c>
      <c r="AN383">
        <v>1</v>
      </c>
      <c r="AO383">
        <v>1</v>
      </c>
      <c r="AR383" s="178">
        <v>25005</v>
      </c>
      <c r="AS383" t="s">
        <v>1921</v>
      </c>
      <c r="AT383">
        <v>0</v>
      </c>
      <c r="AU383">
        <v>0</v>
      </c>
      <c r="AV383">
        <v>890480123</v>
      </c>
      <c r="AW383" t="s">
        <v>1920</v>
      </c>
      <c r="AX383">
        <v>5</v>
      </c>
      <c r="BC383">
        <v>2</v>
      </c>
      <c r="BD383">
        <v>7</v>
      </c>
      <c r="BE383">
        <v>2</v>
      </c>
    </row>
    <row r="384" spans="1:57" x14ac:dyDescent="0.25">
      <c r="A384" s="179">
        <f t="shared" si="5"/>
        <v>11077</v>
      </c>
      <c r="B384" t="s">
        <v>1923</v>
      </c>
      <c r="C384">
        <v>7454017</v>
      </c>
      <c r="D384">
        <v>144105</v>
      </c>
      <c r="E384">
        <v>4</v>
      </c>
      <c r="F384">
        <v>550019636</v>
      </c>
      <c r="G384" s="180">
        <v>43347</v>
      </c>
      <c r="H384" s="180">
        <v>45290</v>
      </c>
      <c r="I384">
        <v>0</v>
      </c>
      <c r="J384">
        <v>1</v>
      </c>
      <c r="K384">
        <v>3</v>
      </c>
      <c r="L384">
        <v>30</v>
      </c>
      <c r="M384">
        <v>2</v>
      </c>
      <c r="N384" s="170">
        <v>22490513</v>
      </c>
      <c r="O384" s="170">
        <v>24960000</v>
      </c>
      <c r="P384" s="178">
        <v>20643</v>
      </c>
      <c r="Q384" s="178">
        <v>794</v>
      </c>
      <c r="R384" s="178">
        <v>19386</v>
      </c>
      <c r="S384">
        <v>0</v>
      </c>
      <c r="T384">
        <v>0</v>
      </c>
      <c r="U384">
        <v>0</v>
      </c>
      <c r="W384">
        <v>0</v>
      </c>
      <c r="X384">
        <v>0</v>
      </c>
      <c r="Y384">
        <v>0</v>
      </c>
      <c r="AB384" s="180">
        <v>44285</v>
      </c>
      <c r="AC384">
        <v>1</v>
      </c>
      <c r="AD384" t="s">
        <v>1922</v>
      </c>
      <c r="AE384">
        <v>1</v>
      </c>
      <c r="AF384">
        <v>30</v>
      </c>
      <c r="AG384">
        <v>0</v>
      </c>
      <c r="AN384">
        <v>1</v>
      </c>
      <c r="AO384">
        <v>1</v>
      </c>
      <c r="AR384" s="178">
        <v>8309</v>
      </c>
      <c r="AS384" t="s">
        <v>1921</v>
      </c>
      <c r="AT384">
        <v>0</v>
      </c>
      <c r="AU384">
        <v>0</v>
      </c>
      <c r="AV384">
        <v>890480123</v>
      </c>
      <c r="AW384" t="s">
        <v>1920</v>
      </c>
      <c r="AX384">
        <v>5</v>
      </c>
      <c r="BC384">
        <v>2</v>
      </c>
      <c r="BD384">
        <v>7</v>
      </c>
      <c r="BE384">
        <v>2</v>
      </c>
    </row>
    <row r="385" spans="1:57" x14ac:dyDescent="0.25">
      <c r="A385" s="179">
        <f t="shared" si="5"/>
        <v>27792</v>
      </c>
      <c r="B385" t="s">
        <v>1923</v>
      </c>
      <c r="C385">
        <v>7454017</v>
      </c>
      <c r="D385">
        <v>144105</v>
      </c>
      <c r="E385">
        <v>4</v>
      </c>
      <c r="F385">
        <v>550019660</v>
      </c>
      <c r="G385" s="180">
        <v>43349</v>
      </c>
      <c r="H385" s="180">
        <v>45290</v>
      </c>
      <c r="I385">
        <v>0</v>
      </c>
      <c r="J385">
        <v>1</v>
      </c>
      <c r="K385">
        <v>3</v>
      </c>
      <c r="L385">
        <v>30</v>
      </c>
      <c r="M385">
        <v>2</v>
      </c>
      <c r="N385" s="170">
        <v>22490513</v>
      </c>
      <c r="O385" s="170">
        <v>24960000</v>
      </c>
      <c r="P385" s="178">
        <v>51761</v>
      </c>
      <c r="Q385" s="178">
        <v>1990</v>
      </c>
      <c r="R385" s="178">
        <v>48640</v>
      </c>
      <c r="S385">
        <v>0</v>
      </c>
      <c r="T385">
        <v>0</v>
      </c>
      <c r="U385">
        <v>0</v>
      </c>
      <c r="W385">
        <v>0</v>
      </c>
      <c r="X385">
        <v>0</v>
      </c>
      <c r="Y385">
        <v>0</v>
      </c>
      <c r="AB385" s="180">
        <v>44285</v>
      </c>
      <c r="AC385">
        <v>1</v>
      </c>
      <c r="AD385" t="s">
        <v>1922</v>
      </c>
      <c r="AE385">
        <v>1</v>
      </c>
      <c r="AF385">
        <v>30</v>
      </c>
      <c r="AG385">
        <v>0</v>
      </c>
      <c r="AN385">
        <v>1</v>
      </c>
      <c r="AO385">
        <v>1</v>
      </c>
      <c r="AR385" s="178">
        <v>20848</v>
      </c>
      <c r="AS385" t="s">
        <v>1921</v>
      </c>
      <c r="AT385">
        <v>0</v>
      </c>
      <c r="AU385">
        <v>0</v>
      </c>
      <c r="AV385">
        <v>890480123</v>
      </c>
      <c r="AW385" t="s">
        <v>1920</v>
      </c>
      <c r="AX385">
        <v>5</v>
      </c>
      <c r="BC385">
        <v>2</v>
      </c>
      <c r="BD385">
        <v>7</v>
      </c>
      <c r="BE385">
        <v>2</v>
      </c>
    </row>
    <row r="386" spans="1:57" x14ac:dyDescent="0.25">
      <c r="A386" s="179">
        <f t="shared" ref="A386:A449" si="6">IF(+R386&gt;AR386,R386-AR386,0)</f>
        <v>11077</v>
      </c>
      <c r="B386" t="s">
        <v>1923</v>
      </c>
      <c r="C386">
        <v>7454017</v>
      </c>
      <c r="D386">
        <v>144105</v>
      </c>
      <c r="E386">
        <v>4</v>
      </c>
      <c r="F386">
        <v>550019697</v>
      </c>
      <c r="G386" s="180">
        <v>43354</v>
      </c>
      <c r="H386" s="180">
        <v>45290</v>
      </c>
      <c r="I386">
        <v>0</v>
      </c>
      <c r="J386">
        <v>1</v>
      </c>
      <c r="K386">
        <v>3</v>
      </c>
      <c r="L386">
        <v>30</v>
      </c>
      <c r="M386">
        <v>2</v>
      </c>
      <c r="N386" s="170">
        <v>22490513</v>
      </c>
      <c r="O386" s="170">
        <v>24960000</v>
      </c>
      <c r="P386" s="178">
        <v>20643</v>
      </c>
      <c r="Q386" s="178">
        <v>794</v>
      </c>
      <c r="R386" s="178">
        <v>19386</v>
      </c>
      <c r="S386">
        <v>0</v>
      </c>
      <c r="T386">
        <v>0</v>
      </c>
      <c r="U386">
        <v>0</v>
      </c>
      <c r="W386">
        <v>0</v>
      </c>
      <c r="X386">
        <v>0</v>
      </c>
      <c r="Y386">
        <v>0</v>
      </c>
      <c r="AB386" s="180">
        <v>44285</v>
      </c>
      <c r="AC386">
        <v>1</v>
      </c>
      <c r="AD386" t="s">
        <v>1922</v>
      </c>
      <c r="AE386">
        <v>1</v>
      </c>
      <c r="AF386">
        <v>30</v>
      </c>
      <c r="AG386">
        <v>0</v>
      </c>
      <c r="AN386">
        <v>1</v>
      </c>
      <c r="AO386">
        <v>1</v>
      </c>
      <c r="AR386" s="178">
        <v>8309</v>
      </c>
      <c r="AS386" t="s">
        <v>1921</v>
      </c>
      <c r="AT386">
        <v>0</v>
      </c>
      <c r="AU386">
        <v>0</v>
      </c>
      <c r="AV386">
        <v>890480123</v>
      </c>
      <c r="AW386" t="s">
        <v>1920</v>
      </c>
      <c r="AX386">
        <v>5</v>
      </c>
      <c r="BC386">
        <v>2</v>
      </c>
      <c r="BD386">
        <v>7</v>
      </c>
      <c r="BE386">
        <v>2</v>
      </c>
    </row>
    <row r="387" spans="1:57" x14ac:dyDescent="0.25">
      <c r="A387" s="179">
        <f t="shared" si="6"/>
        <v>31993</v>
      </c>
      <c r="B387" t="s">
        <v>1923</v>
      </c>
      <c r="C387">
        <v>7454017</v>
      </c>
      <c r="D387">
        <v>144105</v>
      </c>
      <c r="E387">
        <v>4</v>
      </c>
      <c r="F387">
        <v>550019829</v>
      </c>
      <c r="G387" s="180">
        <v>43376</v>
      </c>
      <c r="H387" s="180">
        <v>45290</v>
      </c>
      <c r="I387">
        <v>0</v>
      </c>
      <c r="J387">
        <v>1</v>
      </c>
      <c r="K387">
        <v>3</v>
      </c>
      <c r="L387">
        <v>30</v>
      </c>
      <c r="M387">
        <v>2</v>
      </c>
      <c r="N387" s="170">
        <v>22490513</v>
      </c>
      <c r="O387" s="170">
        <v>24960000</v>
      </c>
      <c r="P387" s="178">
        <v>59582</v>
      </c>
      <c r="Q387" s="178">
        <v>2291</v>
      </c>
      <c r="R387" s="178">
        <v>55993</v>
      </c>
      <c r="S387">
        <v>0</v>
      </c>
      <c r="T387">
        <v>0</v>
      </c>
      <c r="U387">
        <v>0</v>
      </c>
      <c r="W387">
        <v>0</v>
      </c>
      <c r="X387">
        <v>0</v>
      </c>
      <c r="Y387">
        <v>0</v>
      </c>
      <c r="AB387" s="180">
        <v>44285</v>
      </c>
      <c r="AC387">
        <v>1</v>
      </c>
      <c r="AD387" t="s">
        <v>1922</v>
      </c>
      <c r="AE387">
        <v>1</v>
      </c>
      <c r="AF387">
        <v>30</v>
      </c>
      <c r="AG387">
        <v>0</v>
      </c>
      <c r="AN387">
        <v>1</v>
      </c>
      <c r="AO387">
        <v>1</v>
      </c>
      <c r="AR387" s="178">
        <v>24000</v>
      </c>
      <c r="AS387" t="s">
        <v>1921</v>
      </c>
      <c r="AT387">
        <v>0</v>
      </c>
      <c r="AU387">
        <v>0</v>
      </c>
      <c r="AV387">
        <v>890480123</v>
      </c>
      <c r="AW387" t="s">
        <v>1920</v>
      </c>
      <c r="AX387">
        <v>5</v>
      </c>
      <c r="BC387">
        <v>2</v>
      </c>
      <c r="BD387">
        <v>7</v>
      </c>
      <c r="BE387">
        <v>2</v>
      </c>
    </row>
    <row r="388" spans="1:57" x14ac:dyDescent="0.25">
      <c r="A388" s="179">
        <f t="shared" si="6"/>
        <v>31993</v>
      </c>
      <c r="B388" t="s">
        <v>1923</v>
      </c>
      <c r="C388">
        <v>7454017</v>
      </c>
      <c r="D388">
        <v>144105</v>
      </c>
      <c r="E388">
        <v>4</v>
      </c>
      <c r="F388">
        <v>550019855</v>
      </c>
      <c r="G388" s="180">
        <v>43380</v>
      </c>
      <c r="H388" s="180">
        <v>45290</v>
      </c>
      <c r="I388">
        <v>0</v>
      </c>
      <c r="J388">
        <v>1</v>
      </c>
      <c r="K388">
        <v>3</v>
      </c>
      <c r="L388">
        <v>30</v>
      </c>
      <c r="M388">
        <v>2</v>
      </c>
      <c r="N388" s="170">
        <v>22490513</v>
      </c>
      <c r="O388" s="170">
        <v>24960000</v>
      </c>
      <c r="P388" s="178">
        <v>59582</v>
      </c>
      <c r="Q388" s="178">
        <v>2291</v>
      </c>
      <c r="R388" s="178">
        <v>55993</v>
      </c>
      <c r="S388">
        <v>0</v>
      </c>
      <c r="T388">
        <v>0</v>
      </c>
      <c r="U388">
        <v>0</v>
      </c>
      <c r="W388">
        <v>0</v>
      </c>
      <c r="X388">
        <v>0</v>
      </c>
      <c r="Y388">
        <v>0</v>
      </c>
      <c r="AB388" s="180">
        <v>44285</v>
      </c>
      <c r="AC388">
        <v>1</v>
      </c>
      <c r="AD388" t="s">
        <v>1922</v>
      </c>
      <c r="AE388">
        <v>1</v>
      </c>
      <c r="AF388">
        <v>30</v>
      </c>
      <c r="AG388">
        <v>0</v>
      </c>
      <c r="AN388">
        <v>1</v>
      </c>
      <c r="AO388">
        <v>1</v>
      </c>
      <c r="AR388" s="178">
        <v>24000</v>
      </c>
      <c r="AS388" t="s">
        <v>1921</v>
      </c>
      <c r="AT388">
        <v>0</v>
      </c>
      <c r="AU388">
        <v>0</v>
      </c>
      <c r="AV388">
        <v>890480123</v>
      </c>
      <c r="AW388" t="s">
        <v>1920</v>
      </c>
      <c r="AX388">
        <v>5</v>
      </c>
      <c r="BC388">
        <v>2</v>
      </c>
      <c r="BD388">
        <v>7</v>
      </c>
      <c r="BE388">
        <v>2</v>
      </c>
    </row>
    <row r="389" spans="1:57" x14ac:dyDescent="0.25">
      <c r="A389" s="179">
        <f t="shared" si="6"/>
        <v>27867</v>
      </c>
      <c r="B389" t="s">
        <v>1923</v>
      </c>
      <c r="C389">
        <v>7454017</v>
      </c>
      <c r="D389">
        <v>144105</v>
      </c>
      <c r="E389">
        <v>4</v>
      </c>
      <c r="F389">
        <v>550019998</v>
      </c>
      <c r="G389" s="180">
        <v>43405</v>
      </c>
      <c r="H389" s="180">
        <v>45290</v>
      </c>
      <c r="I389">
        <v>0</v>
      </c>
      <c r="J389">
        <v>1</v>
      </c>
      <c r="K389">
        <v>3</v>
      </c>
      <c r="L389">
        <v>30</v>
      </c>
      <c r="M389">
        <v>2</v>
      </c>
      <c r="N389" s="170">
        <v>22490513</v>
      </c>
      <c r="O389" s="170">
        <v>24960000</v>
      </c>
      <c r="P389" s="178">
        <v>51901</v>
      </c>
      <c r="Q389" s="178">
        <v>1995</v>
      </c>
      <c r="R389" s="178">
        <v>48771</v>
      </c>
      <c r="S389">
        <v>0</v>
      </c>
      <c r="T389">
        <v>0</v>
      </c>
      <c r="U389">
        <v>0</v>
      </c>
      <c r="W389">
        <v>0</v>
      </c>
      <c r="X389">
        <v>0</v>
      </c>
      <c r="Y389">
        <v>0</v>
      </c>
      <c r="AB389" s="180">
        <v>44285</v>
      </c>
      <c r="AC389">
        <v>1</v>
      </c>
      <c r="AD389" t="s">
        <v>1922</v>
      </c>
      <c r="AE389">
        <v>1</v>
      </c>
      <c r="AF389">
        <v>30</v>
      </c>
      <c r="AG389">
        <v>0</v>
      </c>
      <c r="AN389">
        <v>1</v>
      </c>
      <c r="AO389">
        <v>1</v>
      </c>
      <c r="AR389" s="178">
        <v>20904</v>
      </c>
      <c r="AS389" t="s">
        <v>1921</v>
      </c>
      <c r="AT389">
        <v>0</v>
      </c>
      <c r="AU389">
        <v>0</v>
      </c>
      <c r="AV389">
        <v>890480123</v>
      </c>
      <c r="AW389" t="s">
        <v>1920</v>
      </c>
      <c r="AX389">
        <v>5</v>
      </c>
      <c r="BC389">
        <v>2</v>
      </c>
      <c r="BD389">
        <v>7</v>
      </c>
      <c r="BE389">
        <v>2</v>
      </c>
    </row>
    <row r="390" spans="1:57" x14ac:dyDescent="0.25">
      <c r="A390" s="179">
        <f t="shared" si="6"/>
        <v>22299</v>
      </c>
      <c r="B390" t="s">
        <v>1923</v>
      </c>
      <c r="C390">
        <v>7454017</v>
      </c>
      <c r="D390">
        <v>144105</v>
      </c>
      <c r="E390">
        <v>4</v>
      </c>
      <c r="F390">
        <v>550020025</v>
      </c>
      <c r="G390" s="180">
        <v>43409</v>
      </c>
      <c r="H390" s="180">
        <v>45290</v>
      </c>
      <c r="I390">
        <v>0</v>
      </c>
      <c r="J390">
        <v>1</v>
      </c>
      <c r="K390">
        <v>3</v>
      </c>
      <c r="L390">
        <v>30</v>
      </c>
      <c r="M390">
        <v>2</v>
      </c>
      <c r="N390" s="170">
        <v>22490513</v>
      </c>
      <c r="O390" s="170">
        <v>24960000</v>
      </c>
      <c r="P390" s="178">
        <v>41527</v>
      </c>
      <c r="Q390" s="178">
        <v>1596</v>
      </c>
      <c r="R390" s="178">
        <v>39027</v>
      </c>
      <c r="S390">
        <v>0</v>
      </c>
      <c r="T390">
        <v>0</v>
      </c>
      <c r="U390">
        <v>0</v>
      </c>
      <c r="W390">
        <v>0</v>
      </c>
      <c r="X390">
        <v>0</v>
      </c>
      <c r="Y390">
        <v>0</v>
      </c>
      <c r="AB390" s="180">
        <v>44285</v>
      </c>
      <c r="AC390">
        <v>1</v>
      </c>
      <c r="AD390" t="s">
        <v>1922</v>
      </c>
      <c r="AE390">
        <v>1</v>
      </c>
      <c r="AF390">
        <v>30</v>
      </c>
      <c r="AG390">
        <v>0</v>
      </c>
      <c r="AN390">
        <v>1</v>
      </c>
      <c r="AO390">
        <v>1</v>
      </c>
      <c r="AR390" s="178">
        <v>16728</v>
      </c>
      <c r="AS390" t="s">
        <v>1921</v>
      </c>
      <c r="AT390">
        <v>0</v>
      </c>
      <c r="AU390">
        <v>0</v>
      </c>
      <c r="AV390">
        <v>890480123</v>
      </c>
      <c r="AW390" t="s">
        <v>1920</v>
      </c>
      <c r="AX390">
        <v>5</v>
      </c>
      <c r="BC390">
        <v>2</v>
      </c>
      <c r="BD390">
        <v>7</v>
      </c>
      <c r="BE390">
        <v>2</v>
      </c>
    </row>
    <row r="391" spans="1:57" x14ac:dyDescent="0.25">
      <c r="A391" s="179">
        <f t="shared" si="6"/>
        <v>11975</v>
      </c>
      <c r="B391" t="s">
        <v>1923</v>
      </c>
      <c r="C391">
        <v>7454017</v>
      </c>
      <c r="D391">
        <v>144105</v>
      </c>
      <c r="E391">
        <v>4</v>
      </c>
      <c r="F391">
        <v>550020034</v>
      </c>
      <c r="G391" s="180">
        <v>43410</v>
      </c>
      <c r="H391" s="180">
        <v>45290</v>
      </c>
      <c r="I391">
        <v>0</v>
      </c>
      <c r="J391">
        <v>1</v>
      </c>
      <c r="K391">
        <v>3</v>
      </c>
      <c r="L391">
        <v>30</v>
      </c>
      <c r="M391">
        <v>2</v>
      </c>
      <c r="N391" s="170">
        <v>22490513</v>
      </c>
      <c r="O391" s="170">
        <v>24960000</v>
      </c>
      <c r="P391" s="178">
        <v>22316</v>
      </c>
      <c r="Q391" s="178">
        <v>858</v>
      </c>
      <c r="R391" s="178">
        <v>20959</v>
      </c>
      <c r="S391">
        <v>0</v>
      </c>
      <c r="T391">
        <v>0</v>
      </c>
      <c r="U391">
        <v>0</v>
      </c>
      <c r="W391">
        <v>0</v>
      </c>
      <c r="X391">
        <v>0</v>
      </c>
      <c r="Y391">
        <v>0</v>
      </c>
      <c r="AB391" s="180">
        <v>44285</v>
      </c>
      <c r="AC391">
        <v>1</v>
      </c>
      <c r="AD391" t="s">
        <v>1922</v>
      </c>
      <c r="AE391">
        <v>1</v>
      </c>
      <c r="AF391">
        <v>30</v>
      </c>
      <c r="AG391">
        <v>0</v>
      </c>
      <c r="AN391">
        <v>1</v>
      </c>
      <c r="AO391">
        <v>1</v>
      </c>
      <c r="AR391" s="178">
        <v>8984</v>
      </c>
      <c r="AS391" t="s">
        <v>1921</v>
      </c>
      <c r="AT391">
        <v>0</v>
      </c>
      <c r="AU391">
        <v>0</v>
      </c>
      <c r="AV391">
        <v>890480123</v>
      </c>
      <c r="AW391" t="s">
        <v>1920</v>
      </c>
      <c r="AX391">
        <v>5</v>
      </c>
      <c r="BC391">
        <v>2</v>
      </c>
      <c r="BD391">
        <v>7</v>
      </c>
      <c r="BE391">
        <v>2</v>
      </c>
    </row>
    <row r="392" spans="1:57" x14ac:dyDescent="0.25">
      <c r="A392" s="179">
        <f t="shared" si="6"/>
        <v>35523</v>
      </c>
      <c r="B392" t="s">
        <v>1923</v>
      </c>
      <c r="C392">
        <v>7454017</v>
      </c>
      <c r="D392">
        <v>144105</v>
      </c>
      <c r="E392">
        <v>4</v>
      </c>
      <c r="F392">
        <v>550020336</v>
      </c>
      <c r="G392" s="180">
        <v>43453</v>
      </c>
      <c r="H392" s="180">
        <v>45290</v>
      </c>
      <c r="I392">
        <v>0</v>
      </c>
      <c r="J392">
        <v>1</v>
      </c>
      <c r="K392">
        <v>3</v>
      </c>
      <c r="L392">
        <v>30</v>
      </c>
      <c r="M392">
        <v>2</v>
      </c>
      <c r="N392" s="170">
        <v>22490513</v>
      </c>
      <c r="O392" s="170">
        <v>24960000</v>
      </c>
      <c r="P392" s="178">
        <v>66153</v>
      </c>
      <c r="Q392" s="178">
        <v>2543</v>
      </c>
      <c r="R392" s="178">
        <v>62170</v>
      </c>
      <c r="S392">
        <v>0</v>
      </c>
      <c r="T392">
        <v>0</v>
      </c>
      <c r="U392">
        <v>0</v>
      </c>
      <c r="W392">
        <v>0</v>
      </c>
      <c r="X392">
        <v>0</v>
      </c>
      <c r="Y392">
        <v>0</v>
      </c>
      <c r="AB392" s="180">
        <v>44285</v>
      </c>
      <c r="AC392">
        <v>1</v>
      </c>
      <c r="AD392" t="s">
        <v>1922</v>
      </c>
      <c r="AE392">
        <v>1</v>
      </c>
      <c r="AF392">
        <v>30</v>
      </c>
      <c r="AG392">
        <v>0</v>
      </c>
      <c r="AN392">
        <v>1</v>
      </c>
      <c r="AO392">
        <v>1</v>
      </c>
      <c r="AR392" s="178">
        <v>26647</v>
      </c>
      <c r="AS392" t="s">
        <v>1921</v>
      </c>
      <c r="AT392">
        <v>0</v>
      </c>
      <c r="AU392">
        <v>0</v>
      </c>
      <c r="AV392">
        <v>890480123</v>
      </c>
      <c r="AW392" t="s">
        <v>1920</v>
      </c>
      <c r="AX392">
        <v>5</v>
      </c>
      <c r="BC392">
        <v>2</v>
      </c>
      <c r="BD392">
        <v>7</v>
      </c>
      <c r="BE392">
        <v>2</v>
      </c>
    </row>
    <row r="393" spans="1:57" x14ac:dyDescent="0.25">
      <c r="A393" s="179">
        <f t="shared" si="6"/>
        <v>36799</v>
      </c>
      <c r="B393" t="s">
        <v>1923</v>
      </c>
      <c r="C393">
        <v>7454017</v>
      </c>
      <c r="D393">
        <v>144105</v>
      </c>
      <c r="E393">
        <v>4</v>
      </c>
      <c r="F393">
        <v>550020337</v>
      </c>
      <c r="G393" s="180">
        <v>43453</v>
      </c>
      <c r="H393" s="180">
        <v>45290</v>
      </c>
      <c r="I393">
        <v>0</v>
      </c>
      <c r="J393">
        <v>1</v>
      </c>
      <c r="K393">
        <v>3</v>
      </c>
      <c r="L393">
        <v>30</v>
      </c>
      <c r="M393">
        <v>2</v>
      </c>
      <c r="N393" s="170">
        <v>22490513</v>
      </c>
      <c r="O393" s="170">
        <v>24960000</v>
      </c>
      <c r="P393" s="178">
        <v>68538</v>
      </c>
      <c r="Q393" s="178">
        <v>2635</v>
      </c>
      <c r="R393" s="178">
        <v>64404</v>
      </c>
      <c r="S393">
        <v>0</v>
      </c>
      <c r="T393">
        <v>0</v>
      </c>
      <c r="U393">
        <v>0</v>
      </c>
      <c r="W393">
        <v>0</v>
      </c>
      <c r="X393">
        <v>0</v>
      </c>
      <c r="Y393">
        <v>0</v>
      </c>
      <c r="AB393" s="180">
        <v>44285</v>
      </c>
      <c r="AC393">
        <v>1</v>
      </c>
      <c r="AD393" t="s">
        <v>1922</v>
      </c>
      <c r="AE393">
        <v>1</v>
      </c>
      <c r="AF393">
        <v>30</v>
      </c>
      <c r="AG393">
        <v>0</v>
      </c>
      <c r="AN393">
        <v>1</v>
      </c>
      <c r="AO393">
        <v>1</v>
      </c>
      <c r="AR393" s="178">
        <v>27605</v>
      </c>
      <c r="AS393" t="s">
        <v>1921</v>
      </c>
      <c r="AT393">
        <v>0</v>
      </c>
      <c r="AU393">
        <v>0</v>
      </c>
      <c r="AV393">
        <v>890480123</v>
      </c>
      <c r="AW393" t="s">
        <v>1920</v>
      </c>
      <c r="AX393">
        <v>5</v>
      </c>
      <c r="BC393">
        <v>2</v>
      </c>
      <c r="BD393">
        <v>7</v>
      </c>
      <c r="BE393">
        <v>2</v>
      </c>
    </row>
    <row r="394" spans="1:57" x14ac:dyDescent="0.25">
      <c r="A394" s="179">
        <f t="shared" si="6"/>
        <v>37840</v>
      </c>
      <c r="B394" t="s">
        <v>1923</v>
      </c>
      <c r="C394">
        <v>7454017</v>
      </c>
      <c r="D394">
        <v>144105</v>
      </c>
      <c r="E394">
        <v>4</v>
      </c>
      <c r="F394">
        <v>550020748</v>
      </c>
      <c r="G394" s="180">
        <v>43522</v>
      </c>
      <c r="H394" s="180">
        <v>45290</v>
      </c>
      <c r="I394">
        <v>0</v>
      </c>
      <c r="J394">
        <v>1</v>
      </c>
      <c r="K394">
        <v>3</v>
      </c>
      <c r="L394">
        <v>30</v>
      </c>
      <c r="M394">
        <v>2</v>
      </c>
      <c r="N394" s="170">
        <v>22490513</v>
      </c>
      <c r="O394" s="170">
        <v>24960000</v>
      </c>
      <c r="P394" s="178">
        <v>70481</v>
      </c>
      <c r="Q394" s="178">
        <v>2710</v>
      </c>
      <c r="R394" s="178">
        <v>66225</v>
      </c>
      <c r="S394">
        <v>0</v>
      </c>
      <c r="T394">
        <v>0</v>
      </c>
      <c r="U394">
        <v>0</v>
      </c>
      <c r="W394">
        <v>0</v>
      </c>
      <c r="X394">
        <v>0</v>
      </c>
      <c r="Y394">
        <v>0</v>
      </c>
      <c r="AB394" s="180">
        <v>44285</v>
      </c>
      <c r="AC394">
        <v>1</v>
      </c>
      <c r="AD394" t="s">
        <v>1922</v>
      </c>
      <c r="AE394">
        <v>1</v>
      </c>
      <c r="AF394">
        <v>30</v>
      </c>
      <c r="AG394">
        <v>0</v>
      </c>
      <c r="AN394">
        <v>1</v>
      </c>
      <c r="AO394">
        <v>1</v>
      </c>
      <c r="AR394" s="178">
        <v>28385</v>
      </c>
      <c r="AS394" t="s">
        <v>1921</v>
      </c>
      <c r="AT394">
        <v>0</v>
      </c>
      <c r="AU394">
        <v>0</v>
      </c>
      <c r="AV394">
        <v>890480123</v>
      </c>
      <c r="AW394" t="s">
        <v>1920</v>
      </c>
      <c r="AX394">
        <v>5</v>
      </c>
      <c r="BC394">
        <v>2</v>
      </c>
      <c r="BD394">
        <v>7</v>
      </c>
      <c r="BE394">
        <v>2</v>
      </c>
    </row>
    <row r="395" spans="1:57" x14ac:dyDescent="0.25">
      <c r="A395" s="179">
        <f t="shared" si="6"/>
        <v>100734</v>
      </c>
      <c r="B395" t="s">
        <v>1923</v>
      </c>
      <c r="C395">
        <v>7454017</v>
      </c>
      <c r="D395">
        <v>144105</v>
      </c>
      <c r="E395">
        <v>4</v>
      </c>
      <c r="F395">
        <v>550020749</v>
      </c>
      <c r="G395" s="180">
        <v>43522</v>
      </c>
      <c r="H395" s="180">
        <v>45290</v>
      </c>
      <c r="I395">
        <v>0</v>
      </c>
      <c r="J395">
        <v>1</v>
      </c>
      <c r="K395">
        <v>3</v>
      </c>
      <c r="L395">
        <v>30</v>
      </c>
      <c r="M395">
        <v>2</v>
      </c>
      <c r="N395" s="170">
        <v>22490513</v>
      </c>
      <c r="O395" s="170">
        <v>24960000</v>
      </c>
      <c r="P395" s="178">
        <v>187885</v>
      </c>
      <c r="Q395" s="178">
        <v>7223</v>
      </c>
      <c r="R395" s="178">
        <v>176301</v>
      </c>
      <c r="S395">
        <v>0</v>
      </c>
      <c r="T395">
        <v>0</v>
      </c>
      <c r="U395">
        <v>0</v>
      </c>
      <c r="W395">
        <v>0</v>
      </c>
      <c r="X395">
        <v>0</v>
      </c>
      <c r="Y395">
        <v>0</v>
      </c>
      <c r="AB395" s="180">
        <v>44285</v>
      </c>
      <c r="AC395">
        <v>1</v>
      </c>
      <c r="AD395" t="s">
        <v>1922</v>
      </c>
      <c r="AE395">
        <v>1</v>
      </c>
      <c r="AF395">
        <v>30</v>
      </c>
      <c r="AG395">
        <v>0</v>
      </c>
      <c r="AN395">
        <v>1</v>
      </c>
      <c r="AO395">
        <v>1</v>
      </c>
      <c r="AR395" s="178">
        <v>75567</v>
      </c>
      <c r="AS395" t="s">
        <v>1921</v>
      </c>
      <c r="AT395">
        <v>0</v>
      </c>
      <c r="AU395">
        <v>0</v>
      </c>
      <c r="AV395">
        <v>890480123</v>
      </c>
      <c r="AW395" t="s">
        <v>1920</v>
      </c>
      <c r="AX395">
        <v>5</v>
      </c>
      <c r="BC395">
        <v>2</v>
      </c>
      <c r="BD395">
        <v>7</v>
      </c>
      <c r="BE395">
        <v>2</v>
      </c>
    </row>
    <row r="396" spans="1:57" x14ac:dyDescent="0.25">
      <c r="A396" s="179">
        <f t="shared" si="6"/>
        <v>40657</v>
      </c>
      <c r="B396" t="s">
        <v>1923</v>
      </c>
      <c r="C396">
        <v>7454017</v>
      </c>
      <c r="D396">
        <v>144105</v>
      </c>
      <c r="E396">
        <v>4</v>
      </c>
      <c r="F396">
        <v>550021278</v>
      </c>
      <c r="G396" s="180">
        <v>43600</v>
      </c>
      <c r="H396" s="180">
        <v>45290</v>
      </c>
      <c r="I396">
        <v>0</v>
      </c>
      <c r="J396">
        <v>1</v>
      </c>
      <c r="K396">
        <v>3</v>
      </c>
      <c r="L396">
        <v>30</v>
      </c>
      <c r="M396">
        <v>2</v>
      </c>
      <c r="N396" s="170">
        <v>22490513</v>
      </c>
      <c r="O396" s="170">
        <v>24960000</v>
      </c>
      <c r="P396" s="178">
        <v>75735</v>
      </c>
      <c r="Q396" s="178">
        <v>2912</v>
      </c>
      <c r="R396" s="178">
        <v>71156</v>
      </c>
      <c r="S396">
        <v>0</v>
      </c>
      <c r="T396">
        <v>0</v>
      </c>
      <c r="U396">
        <v>0</v>
      </c>
      <c r="W396">
        <v>0</v>
      </c>
      <c r="X396">
        <v>0</v>
      </c>
      <c r="Y396">
        <v>0</v>
      </c>
      <c r="AB396" s="180">
        <v>44285</v>
      </c>
      <c r="AC396">
        <v>1</v>
      </c>
      <c r="AD396" t="s">
        <v>1922</v>
      </c>
      <c r="AE396">
        <v>1</v>
      </c>
      <c r="AF396">
        <v>30</v>
      </c>
      <c r="AG396">
        <v>0</v>
      </c>
      <c r="AN396">
        <v>1</v>
      </c>
      <c r="AO396">
        <v>1</v>
      </c>
      <c r="AR396" s="178">
        <v>30499</v>
      </c>
      <c r="AS396" t="s">
        <v>1921</v>
      </c>
      <c r="AT396">
        <v>0</v>
      </c>
      <c r="AU396">
        <v>0</v>
      </c>
      <c r="AV396">
        <v>890480123</v>
      </c>
      <c r="AW396" t="s">
        <v>1920</v>
      </c>
      <c r="AX396">
        <v>5</v>
      </c>
      <c r="BC396">
        <v>2</v>
      </c>
      <c r="BD396">
        <v>7</v>
      </c>
      <c r="BE396">
        <v>2</v>
      </c>
    </row>
    <row r="397" spans="1:57" x14ac:dyDescent="0.25">
      <c r="A397" s="179">
        <f t="shared" si="6"/>
        <v>40657</v>
      </c>
      <c r="B397" t="s">
        <v>1923</v>
      </c>
      <c r="C397">
        <v>7454017</v>
      </c>
      <c r="D397">
        <v>144105</v>
      </c>
      <c r="E397">
        <v>4</v>
      </c>
      <c r="F397">
        <v>550021279</v>
      </c>
      <c r="G397" s="180">
        <v>43600</v>
      </c>
      <c r="H397" s="180">
        <v>45290</v>
      </c>
      <c r="I397">
        <v>0</v>
      </c>
      <c r="J397">
        <v>1</v>
      </c>
      <c r="K397">
        <v>3</v>
      </c>
      <c r="L397">
        <v>30</v>
      </c>
      <c r="M397">
        <v>2</v>
      </c>
      <c r="N397" s="170">
        <v>22490513</v>
      </c>
      <c r="O397" s="170">
        <v>24960000</v>
      </c>
      <c r="P397" s="178">
        <v>75735</v>
      </c>
      <c r="Q397" s="178">
        <v>2912</v>
      </c>
      <c r="R397" s="178">
        <v>71156</v>
      </c>
      <c r="S397">
        <v>0</v>
      </c>
      <c r="T397">
        <v>0</v>
      </c>
      <c r="U397">
        <v>0</v>
      </c>
      <c r="W397">
        <v>0</v>
      </c>
      <c r="X397">
        <v>0</v>
      </c>
      <c r="Y397">
        <v>0</v>
      </c>
      <c r="AB397" s="180">
        <v>44285</v>
      </c>
      <c r="AC397">
        <v>1</v>
      </c>
      <c r="AD397" t="s">
        <v>1922</v>
      </c>
      <c r="AE397">
        <v>1</v>
      </c>
      <c r="AF397">
        <v>30</v>
      </c>
      <c r="AG397">
        <v>0</v>
      </c>
      <c r="AN397">
        <v>1</v>
      </c>
      <c r="AO397">
        <v>1</v>
      </c>
      <c r="AR397" s="178">
        <v>30499</v>
      </c>
      <c r="AS397" t="s">
        <v>1921</v>
      </c>
      <c r="AT397">
        <v>0</v>
      </c>
      <c r="AU397">
        <v>0</v>
      </c>
      <c r="AV397">
        <v>890480123</v>
      </c>
      <c r="AW397" t="s">
        <v>1920</v>
      </c>
      <c r="AX397">
        <v>5</v>
      </c>
      <c r="BC397">
        <v>2</v>
      </c>
      <c r="BD397">
        <v>7</v>
      </c>
      <c r="BE397">
        <v>2</v>
      </c>
    </row>
    <row r="398" spans="1:57" x14ac:dyDescent="0.25">
      <c r="A398" s="179">
        <f t="shared" si="6"/>
        <v>113029</v>
      </c>
      <c r="B398" t="s">
        <v>1923</v>
      </c>
      <c r="C398">
        <v>7454017</v>
      </c>
      <c r="D398">
        <v>144105</v>
      </c>
      <c r="E398">
        <v>4</v>
      </c>
      <c r="F398">
        <v>550021378</v>
      </c>
      <c r="G398" s="180">
        <v>43611</v>
      </c>
      <c r="H398" s="180">
        <v>45290</v>
      </c>
      <c r="I398">
        <v>0</v>
      </c>
      <c r="J398">
        <v>1</v>
      </c>
      <c r="K398">
        <v>3</v>
      </c>
      <c r="L398">
        <v>30</v>
      </c>
      <c r="M398">
        <v>2</v>
      </c>
      <c r="N398" s="170">
        <v>22490513</v>
      </c>
      <c r="O398" s="170">
        <v>24960000</v>
      </c>
      <c r="P398" s="178">
        <v>210514</v>
      </c>
      <c r="Q398" s="178">
        <v>8093</v>
      </c>
      <c r="R398" s="178">
        <v>197819</v>
      </c>
      <c r="S398">
        <v>0</v>
      </c>
      <c r="T398">
        <v>0</v>
      </c>
      <c r="U398">
        <v>0</v>
      </c>
      <c r="W398">
        <v>0</v>
      </c>
      <c r="X398">
        <v>0</v>
      </c>
      <c r="Y398">
        <v>0</v>
      </c>
      <c r="AB398" s="180">
        <v>44285</v>
      </c>
      <c r="AC398">
        <v>1</v>
      </c>
      <c r="AD398" t="s">
        <v>1922</v>
      </c>
      <c r="AE398">
        <v>1</v>
      </c>
      <c r="AF398">
        <v>30</v>
      </c>
      <c r="AG398">
        <v>0</v>
      </c>
      <c r="AN398">
        <v>1</v>
      </c>
      <c r="AO398">
        <v>1</v>
      </c>
      <c r="AR398" s="178">
        <v>84790</v>
      </c>
      <c r="AS398" t="s">
        <v>1921</v>
      </c>
      <c r="AT398">
        <v>0</v>
      </c>
      <c r="AU398">
        <v>0</v>
      </c>
      <c r="AV398">
        <v>890480123</v>
      </c>
      <c r="AW398" t="s">
        <v>1920</v>
      </c>
      <c r="AX398">
        <v>5</v>
      </c>
      <c r="BC398">
        <v>2</v>
      </c>
      <c r="BD398">
        <v>7</v>
      </c>
      <c r="BE398">
        <v>2</v>
      </c>
    </row>
    <row r="399" spans="1:57" x14ac:dyDescent="0.25">
      <c r="A399" s="179">
        <f t="shared" si="6"/>
        <v>41828</v>
      </c>
      <c r="B399" t="s">
        <v>1923</v>
      </c>
      <c r="C399">
        <v>7454017</v>
      </c>
      <c r="D399">
        <v>144105</v>
      </c>
      <c r="E399">
        <v>4</v>
      </c>
      <c r="F399">
        <v>550021814</v>
      </c>
      <c r="G399" s="180">
        <v>43648</v>
      </c>
      <c r="H399" s="180">
        <v>45290</v>
      </c>
      <c r="I399">
        <v>0</v>
      </c>
      <c r="J399">
        <v>1</v>
      </c>
      <c r="K399">
        <v>3</v>
      </c>
      <c r="L399">
        <v>30</v>
      </c>
      <c r="M399">
        <v>2</v>
      </c>
      <c r="N399" s="170">
        <v>22490513</v>
      </c>
      <c r="O399" s="170">
        <v>24960000</v>
      </c>
      <c r="P399" s="178">
        <v>77897</v>
      </c>
      <c r="Q399" s="178">
        <v>2995</v>
      </c>
      <c r="R399" s="178">
        <v>73205</v>
      </c>
      <c r="S399">
        <v>0</v>
      </c>
      <c r="T399">
        <v>0</v>
      </c>
      <c r="U399">
        <v>0</v>
      </c>
      <c r="W399">
        <v>0</v>
      </c>
      <c r="X399">
        <v>0</v>
      </c>
      <c r="Y399">
        <v>0</v>
      </c>
      <c r="AB399" s="180">
        <v>44285</v>
      </c>
      <c r="AC399">
        <v>1</v>
      </c>
      <c r="AD399" t="s">
        <v>1922</v>
      </c>
      <c r="AE399">
        <v>1</v>
      </c>
      <c r="AF399">
        <v>30</v>
      </c>
      <c r="AG399">
        <v>0</v>
      </c>
      <c r="AN399">
        <v>1</v>
      </c>
      <c r="AO399">
        <v>1</v>
      </c>
      <c r="AR399" s="178">
        <v>31377</v>
      </c>
      <c r="AS399" t="s">
        <v>1921</v>
      </c>
      <c r="AT399">
        <v>0</v>
      </c>
      <c r="AU399">
        <v>0</v>
      </c>
      <c r="AV399">
        <v>890480123</v>
      </c>
      <c r="AW399" t="s">
        <v>1920</v>
      </c>
      <c r="AX399">
        <v>5</v>
      </c>
      <c r="BC399">
        <v>2</v>
      </c>
      <c r="BD399">
        <v>7</v>
      </c>
      <c r="BE399">
        <v>2</v>
      </c>
    </row>
    <row r="400" spans="1:57" x14ac:dyDescent="0.25">
      <c r="A400" s="179">
        <f t="shared" si="6"/>
        <v>114915</v>
      </c>
      <c r="B400" t="s">
        <v>1923</v>
      </c>
      <c r="C400">
        <v>7454017</v>
      </c>
      <c r="D400">
        <v>144105</v>
      </c>
      <c r="E400">
        <v>4</v>
      </c>
      <c r="F400">
        <v>550021815</v>
      </c>
      <c r="G400" s="180">
        <v>43648</v>
      </c>
      <c r="H400" s="180">
        <v>45290</v>
      </c>
      <c r="I400">
        <v>0</v>
      </c>
      <c r="J400">
        <v>1</v>
      </c>
      <c r="K400">
        <v>3</v>
      </c>
      <c r="L400">
        <v>30</v>
      </c>
      <c r="M400">
        <v>2</v>
      </c>
      <c r="N400" s="170">
        <v>22490513</v>
      </c>
      <c r="O400" s="170">
        <v>24960000</v>
      </c>
      <c r="P400" s="178">
        <v>214030</v>
      </c>
      <c r="Q400" s="178">
        <v>8228</v>
      </c>
      <c r="R400" s="178">
        <v>201119</v>
      </c>
      <c r="S400">
        <v>0</v>
      </c>
      <c r="T400">
        <v>0</v>
      </c>
      <c r="U400">
        <v>0</v>
      </c>
      <c r="W400">
        <v>0</v>
      </c>
      <c r="X400">
        <v>0</v>
      </c>
      <c r="Y400">
        <v>0</v>
      </c>
      <c r="AB400" s="180">
        <v>44285</v>
      </c>
      <c r="AC400">
        <v>1</v>
      </c>
      <c r="AD400" t="s">
        <v>1922</v>
      </c>
      <c r="AE400">
        <v>1</v>
      </c>
      <c r="AF400">
        <v>30</v>
      </c>
      <c r="AG400">
        <v>0</v>
      </c>
      <c r="AN400">
        <v>1</v>
      </c>
      <c r="AO400">
        <v>1</v>
      </c>
      <c r="AR400" s="178">
        <v>86204</v>
      </c>
      <c r="AS400" t="s">
        <v>1921</v>
      </c>
      <c r="AT400">
        <v>0</v>
      </c>
      <c r="AU400">
        <v>0</v>
      </c>
      <c r="AV400">
        <v>890480123</v>
      </c>
      <c r="AW400" t="s">
        <v>1920</v>
      </c>
      <c r="AX400">
        <v>5</v>
      </c>
      <c r="BC400">
        <v>2</v>
      </c>
      <c r="BD400">
        <v>7</v>
      </c>
      <c r="BE400">
        <v>2</v>
      </c>
    </row>
    <row r="401" spans="1:57" x14ac:dyDescent="0.25">
      <c r="A401" s="179">
        <f t="shared" si="6"/>
        <v>44711</v>
      </c>
      <c r="B401" t="s">
        <v>1923</v>
      </c>
      <c r="C401">
        <v>7454017</v>
      </c>
      <c r="D401">
        <v>144105</v>
      </c>
      <c r="E401">
        <v>4</v>
      </c>
      <c r="F401">
        <v>550021838</v>
      </c>
      <c r="G401" s="180">
        <v>43652</v>
      </c>
      <c r="H401" s="180">
        <v>45290</v>
      </c>
      <c r="I401">
        <v>0</v>
      </c>
      <c r="J401">
        <v>1</v>
      </c>
      <c r="K401">
        <v>3</v>
      </c>
      <c r="L401">
        <v>30</v>
      </c>
      <c r="M401">
        <v>2</v>
      </c>
      <c r="N401" s="170">
        <v>22490513</v>
      </c>
      <c r="O401" s="170">
        <v>24960000</v>
      </c>
      <c r="P401" s="178">
        <v>83267</v>
      </c>
      <c r="Q401" s="178">
        <v>3201</v>
      </c>
      <c r="R401" s="178">
        <v>78252</v>
      </c>
      <c r="S401">
        <v>0</v>
      </c>
      <c r="T401">
        <v>0</v>
      </c>
      <c r="U401">
        <v>0</v>
      </c>
      <c r="W401">
        <v>0</v>
      </c>
      <c r="X401">
        <v>0</v>
      </c>
      <c r="Y401">
        <v>0</v>
      </c>
      <c r="AB401" s="180">
        <v>44285</v>
      </c>
      <c r="AC401">
        <v>1</v>
      </c>
      <c r="AD401" t="s">
        <v>1922</v>
      </c>
      <c r="AE401">
        <v>1</v>
      </c>
      <c r="AF401">
        <v>30</v>
      </c>
      <c r="AG401">
        <v>0</v>
      </c>
      <c r="AN401">
        <v>1</v>
      </c>
      <c r="AO401">
        <v>1</v>
      </c>
      <c r="AR401" s="178">
        <v>33541</v>
      </c>
      <c r="AS401" t="s">
        <v>1921</v>
      </c>
      <c r="AT401">
        <v>0</v>
      </c>
      <c r="AU401">
        <v>0</v>
      </c>
      <c r="AV401">
        <v>890480123</v>
      </c>
      <c r="AW401" t="s">
        <v>1920</v>
      </c>
      <c r="AX401">
        <v>5</v>
      </c>
      <c r="BC401">
        <v>2</v>
      </c>
      <c r="BD401">
        <v>7</v>
      </c>
      <c r="BE401">
        <v>2</v>
      </c>
    </row>
    <row r="402" spans="1:57" x14ac:dyDescent="0.25">
      <c r="A402" s="179">
        <f t="shared" si="6"/>
        <v>14427</v>
      </c>
      <c r="B402" t="s">
        <v>1923</v>
      </c>
      <c r="C402">
        <v>7454017</v>
      </c>
      <c r="D402">
        <v>144105</v>
      </c>
      <c r="E402">
        <v>4</v>
      </c>
      <c r="F402">
        <v>550021962</v>
      </c>
      <c r="G402" s="180">
        <v>43672</v>
      </c>
      <c r="H402" s="180">
        <v>45290</v>
      </c>
      <c r="I402">
        <v>0</v>
      </c>
      <c r="J402">
        <v>1</v>
      </c>
      <c r="K402">
        <v>3</v>
      </c>
      <c r="L402">
        <v>30</v>
      </c>
      <c r="M402">
        <v>2</v>
      </c>
      <c r="N402" s="170">
        <v>22490513</v>
      </c>
      <c r="O402" s="170">
        <v>24960000</v>
      </c>
      <c r="P402" s="178">
        <v>26871</v>
      </c>
      <c r="Q402" s="178">
        <v>1033</v>
      </c>
      <c r="R402" s="178">
        <v>25249</v>
      </c>
      <c r="S402">
        <v>0</v>
      </c>
      <c r="T402">
        <v>0</v>
      </c>
      <c r="U402">
        <v>0</v>
      </c>
      <c r="W402">
        <v>0</v>
      </c>
      <c r="X402">
        <v>0</v>
      </c>
      <c r="Y402">
        <v>0</v>
      </c>
      <c r="AB402" s="180">
        <v>44285</v>
      </c>
      <c r="AC402">
        <v>1</v>
      </c>
      <c r="AD402" t="s">
        <v>1922</v>
      </c>
      <c r="AE402">
        <v>1</v>
      </c>
      <c r="AF402">
        <v>30</v>
      </c>
      <c r="AG402">
        <v>0</v>
      </c>
      <c r="AN402">
        <v>1</v>
      </c>
      <c r="AO402">
        <v>1</v>
      </c>
      <c r="AR402" s="178">
        <v>10822</v>
      </c>
      <c r="AS402" t="s">
        <v>1921</v>
      </c>
      <c r="AT402">
        <v>0</v>
      </c>
      <c r="AU402">
        <v>0</v>
      </c>
      <c r="AV402">
        <v>890480123</v>
      </c>
      <c r="AW402" t="s">
        <v>1920</v>
      </c>
      <c r="AX402">
        <v>5</v>
      </c>
      <c r="BC402">
        <v>2</v>
      </c>
      <c r="BD402">
        <v>7</v>
      </c>
      <c r="BE402">
        <v>2</v>
      </c>
    </row>
    <row r="403" spans="1:57" x14ac:dyDescent="0.25">
      <c r="A403" s="179">
        <f t="shared" si="6"/>
        <v>14427</v>
      </c>
      <c r="B403" t="s">
        <v>1923</v>
      </c>
      <c r="C403">
        <v>7454017</v>
      </c>
      <c r="D403">
        <v>144105</v>
      </c>
      <c r="E403">
        <v>4</v>
      </c>
      <c r="F403">
        <v>550021963</v>
      </c>
      <c r="G403" s="180">
        <v>43672</v>
      </c>
      <c r="H403" s="180">
        <v>45290</v>
      </c>
      <c r="I403">
        <v>0</v>
      </c>
      <c r="J403">
        <v>1</v>
      </c>
      <c r="K403">
        <v>3</v>
      </c>
      <c r="L403">
        <v>30</v>
      </c>
      <c r="M403">
        <v>2</v>
      </c>
      <c r="N403" s="170">
        <v>22490513</v>
      </c>
      <c r="O403" s="170">
        <v>24960000</v>
      </c>
      <c r="P403" s="178">
        <v>26871</v>
      </c>
      <c r="Q403" s="178">
        <v>1033</v>
      </c>
      <c r="R403" s="178">
        <v>25249</v>
      </c>
      <c r="S403">
        <v>0</v>
      </c>
      <c r="T403">
        <v>0</v>
      </c>
      <c r="U403">
        <v>0</v>
      </c>
      <c r="W403">
        <v>0</v>
      </c>
      <c r="X403">
        <v>0</v>
      </c>
      <c r="Y403">
        <v>0</v>
      </c>
      <c r="AB403" s="180">
        <v>44285</v>
      </c>
      <c r="AC403">
        <v>1</v>
      </c>
      <c r="AD403" t="s">
        <v>1922</v>
      </c>
      <c r="AE403">
        <v>1</v>
      </c>
      <c r="AF403">
        <v>30</v>
      </c>
      <c r="AG403">
        <v>0</v>
      </c>
      <c r="AN403">
        <v>1</v>
      </c>
      <c r="AO403">
        <v>1</v>
      </c>
      <c r="AR403" s="178">
        <v>10822</v>
      </c>
      <c r="AS403" t="s">
        <v>1921</v>
      </c>
      <c r="AT403">
        <v>0</v>
      </c>
      <c r="AU403">
        <v>0</v>
      </c>
      <c r="AV403">
        <v>890480123</v>
      </c>
      <c r="AW403" t="s">
        <v>1920</v>
      </c>
      <c r="AX403">
        <v>5</v>
      </c>
      <c r="BC403">
        <v>2</v>
      </c>
      <c r="BD403">
        <v>7</v>
      </c>
      <c r="BE403">
        <v>2</v>
      </c>
    </row>
    <row r="404" spans="1:57" x14ac:dyDescent="0.25">
      <c r="A404" s="179">
        <f t="shared" si="6"/>
        <v>14936</v>
      </c>
      <c r="B404" t="s">
        <v>1923</v>
      </c>
      <c r="C404">
        <v>7454017</v>
      </c>
      <c r="D404">
        <v>144105</v>
      </c>
      <c r="E404">
        <v>4</v>
      </c>
      <c r="F404">
        <v>550022228</v>
      </c>
      <c r="G404" s="180">
        <v>43697</v>
      </c>
      <c r="H404" s="180">
        <v>45290</v>
      </c>
      <c r="I404">
        <v>0</v>
      </c>
      <c r="J404">
        <v>1</v>
      </c>
      <c r="K404">
        <v>3</v>
      </c>
      <c r="L404">
        <v>30</v>
      </c>
      <c r="M404">
        <v>2</v>
      </c>
      <c r="N404" s="170">
        <v>22490513</v>
      </c>
      <c r="O404" s="170">
        <v>24960000</v>
      </c>
      <c r="P404" s="178">
        <v>27815</v>
      </c>
      <c r="Q404" s="178">
        <v>1069</v>
      </c>
      <c r="R404" s="178">
        <v>26141</v>
      </c>
      <c r="S404">
        <v>0</v>
      </c>
      <c r="T404">
        <v>0</v>
      </c>
      <c r="U404">
        <v>0</v>
      </c>
      <c r="W404">
        <v>0</v>
      </c>
      <c r="X404">
        <v>0</v>
      </c>
      <c r="Y404">
        <v>0</v>
      </c>
      <c r="AB404" s="180">
        <v>44285</v>
      </c>
      <c r="AC404">
        <v>1</v>
      </c>
      <c r="AD404" t="s">
        <v>1922</v>
      </c>
      <c r="AE404">
        <v>1</v>
      </c>
      <c r="AF404">
        <v>30</v>
      </c>
      <c r="AG404">
        <v>0</v>
      </c>
      <c r="AN404">
        <v>1</v>
      </c>
      <c r="AO404">
        <v>1</v>
      </c>
      <c r="AR404" s="178">
        <v>11205</v>
      </c>
      <c r="AS404" t="s">
        <v>1921</v>
      </c>
      <c r="AT404">
        <v>0</v>
      </c>
      <c r="AU404">
        <v>0</v>
      </c>
      <c r="AV404">
        <v>890480123</v>
      </c>
      <c r="AW404" t="s">
        <v>1920</v>
      </c>
      <c r="AX404">
        <v>5</v>
      </c>
      <c r="BC404">
        <v>2</v>
      </c>
      <c r="BD404">
        <v>7</v>
      </c>
      <c r="BE404">
        <v>2</v>
      </c>
    </row>
    <row r="405" spans="1:57" x14ac:dyDescent="0.25">
      <c r="A405" s="179">
        <f t="shared" si="6"/>
        <v>45821</v>
      </c>
      <c r="B405" t="s">
        <v>1923</v>
      </c>
      <c r="C405">
        <v>7454017</v>
      </c>
      <c r="D405">
        <v>144105</v>
      </c>
      <c r="E405">
        <v>4</v>
      </c>
      <c r="F405">
        <v>550022229</v>
      </c>
      <c r="G405" s="180">
        <v>43697</v>
      </c>
      <c r="H405" s="180">
        <v>45290</v>
      </c>
      <c r="I405">
        <v>0</v>
      </c>
      <c r="J405">
        <v>1</v>
      </c>
      <c r="K405">
        <v>3</v>
      </c>
      <c r="L405">
        <v>30</v>
      </c>
      <c r="M405">
        <v>2</v>
      </c>
      <c r="N405" s="170">
        <v>22490513</v>
      </c>
      <c r="O405" s="170">
        <v>24960000</v>
      </c>
      <c r="P405" s="178">
        <v>85343</v>
      </c>
      <c r="Q405" s="178">
        <v>3281</v>
      </c>
      <c r="R405" s="178">
        <v>80194</v>
      </c>
      <c r="S405">
        <v>0</v>
      </c>
      <c r="T405">
        <v>0</v>
      </c>
      <c r="U405">
        <v>0</v>
      </c>
      <c r="W405">
        <v>0</v>
      </c>
      <c r="X405">
        <v>0</v>
      </c>
      <c r="Y405">
        <v>0</v>
      </c>
      <c r="AB405" s="180">
        <v>44285</v>
      </c>
      <c r="AC405">
        <v>1</v>
      </c>
      <c r="AD405" t="s">
        <v>1922</v>
      </c>
      <c r="AE405">
        <v>1</v>
      </c>
      <c r="AF405">
        <v>30</v>
      </c>
      <c r="AG405">
        <v>0</v>
      </c>
      <c r="AN405">
        <v>1</v>
      </c>
      <c r="AO405">
        <v>1</v>
      </c>
      <c r="AR405" s="178">
        <v>34373</v>
      </c>
      <c r="AS405" t="s">
        <v>1921</v>
      </c>
      <c r="AT405">
        <v>0</v>
      </c>
      <c r="AU405">
        <v>0</v>
      </c>
      <c r="AV405">
        <v>890480123</v>
      </c>
      <c r="AW405" t="s">
        <v>1920</v>
      </c>
      <c r="AX405">
        <v>5</v>
      </c>
      <c r="BC405">
        <v>2</v>
      </c>
      <c r="BD405">
        <v>7</v>
      </c>
      <c r="BE405">
        <v>2</v>
      </c>
    </row>
    <row r="406" spans="1:57" x14ac:dyDescent="0.25">
      <c r="A406" s="179">
        <f t="shared" si="6"/>
        <v>46277</v>
      </c>
      <c r="B406" t="s">
        <v>1923</v>
      </c>
      <c r="C406">
        <v>7454017</v>
      </c>
      <c r="D406">
        <v>144105</v>
      </c>
      <c r="E406">
        <v>4</v>
      </c>
      <c r="F406">
        <v>550022568</v>
      </c>
      <c r="G406" s="180">
        <v>43730</v>
      </c>
      <c r="H406" s="180">
        <v>45290</v>
      </c>
      <c r="I406">
        <v>0</v>
      </c>
      <c r="J406">
        <v>1</v>
      </c>
      <c r="K406">
        <v>3</v>
      </c>
      <c r="L406">
        <v>30</v>
      </c>
      <c r="M406">
        <v>2</v>
      </c>
      <c r="N406" s="170">
        <v>22490513</v>
      </c>
      <c r="O406" s="170">
        <v>24960000</v>
      </c>
      <c r="P406" s="178">
        <v>86181</v>
      </c>
      <c r="Q406" s="178">
        <v>3313</v>
      </c>
      <c r="R406" s="178">
        <v>80991</v>
      </c>
      <c r="S406">
        <v>0</v>
      </c>
      <c r="T406">
        <v>0</v>
      </c>
      <c r="U406">
        <v>0</v>
      </c>
      <c r="W406">
        <v>0</v>
      </c>
      <c r="X406">
        <v>0</v>
      </c>
      <c r="Y406">
        <v>0</v>
      </c>
      <c r="AB406" s="180">
        <v>44285</v>
      </c>
      <c r="AC406">
        <v>1</v>
      </c>
      <c r="AD406" t="s">
        <v>1922</v>
      </c>
      <c r="AE406">
        <v>1</v>
      </c>
      <c r="AF406">
        <v>30</v>
      </c>
      <c r="AG406">
        <v>0</v>
      </c>
      <c r="AN406">
        <v>1</v>
      </c>
      <c r="AO406">
        <v>1</v>
      </c>
      <c r="AR406" s="178">
        <v>34714</v>
      </c>
      <c r="AS406" t="s">
        <v>1921</v>
      </c>
      <c r="AT406">
        <v>0</v>
      </c>
      <c r="AU406">
        <v>0</v>
      </c>
      <c r="AV406">
        <v>890480123</v>
      </c>
      <c r="AW406" t="s">
        <v>1920</v>
      </c>
      <c r="AX406">
        <v>5</v>
      </c>
      <c r="BC406">
        <v>2</v>
      </c>
      <c r="BD406">
        <v>7</v>
      </c>
      <c r="BE406">
        <v>2</v>
      </c>
    </row>
    <row r="407" spans="1:57" x14ac:dyDescent="0.25">
      <c r="A407" s="179">
        <f t="shared" si="6"/>
        <v>46277</v>
      </c>
      <c r="B407" t="s">
        <v>1923</v>
      </c>
      <c r="C407">
        <v>7454017</v>
      </c>
      <c r="D407">
        <v>144105</v>
      </c>
      <c r="E407">
        <v>4</v>
      </c>
      <c r="F407">
        <v>550022569</v>
      </c>
      <c r="G407" s="180">
        <v>43730</v>
      </c>
      <c r="H407" s="180">
        <v>45290</v>
      </c>
      <c r="I407">
        <v>0</v>
      </c>
      <c r="J407">
        <v>1</v>
      </c>
      <c r="K407">
        <v>3</v>
      </c>
      <c r="L407">
        <v>30</v>
      </c>
      <c r="M407">
        <v>2</v>
      </c>
      <c r="N407" s="170">
        <v>22490513</v>
      </c>
      <c r="O407" s="170">
        <v>24960000</v>
      </c>
      <c r="P407" s="178">
        <v>86181</v>
      </c>
      <c r="Q407" s="178">
        <v>3313</v>
      </c>
      <c r="R407" s="178">
        <v>80991</v>
      </c>
      <c r="S407">
        <v>0</v>
      </c>
      <c r="T407">
        <v>0</v>
      </c>
      <c r="U407">
        <v>0</v>
      </c>
      <c r="W407">
        <v>0</v>
      </c>
      <c r="X407">
        <v>0</v>
      </c>
      <c r="Y407">
        <v>0</v>
      </c>
      <c r="AB407" s="180">
        <v>44285</v>
      </c>
      <c r="AC407">
        <v>1</v>
      </c>
      <c r="AD407" t="s">
        <v>1922</v>
      </c>
      <c r="AE407">
        <v>1</v>
      </c>
      <c r="AF407">
        <v>30</v>
      </c>
      <c r="AG407">
        <v>0</v>
      </c>
      <c r="AN407">
        <v>1</v>
      </c>
      <c r="AO407">
        <v>1</v>
      </c>
      <c r="AR407" s="178">
        <v>34714</v>
      </c>
      <c r="AS407" t="s">
        <v>1921</v>
      </c>
      <c r="AT407">
        <v>0</v>
      </c>
      <c r="AU407">
        <v>0</v>
      </c>
      <c r="AV407">
        <v>890480123</v>
      </c>
      <c r="AW407" t="s">
        <v>1920</v>
      </c>
      <c r="AX407">
        <v>5</v>
      </c>
      <c r="BC407">
        <v>2</v>
      </c>
      <c r="BD407">
        <v>7</v>
      </c>
      <c r="BE407">
        <v>2</v>
      </c>
    </row>
    <row r="408" spans="1:57" x14ac:dyDescent="0.25">
      <c r="A408" s="179">
        <f t="shared" si="6"/>
        <v>30847</v>
      </c>
      <c r="B408" t="s">
        <v>1923</v>
      </c>
      <c r="C408">
        <v>7454017</v>
      </c>
      <c r="D408">
        <v>144105</v>
      </c>
      <c r="E408">
        <v>4</v>
      </c>
      <c r="F408">
        <v>550022851</v>
      </c>
      <c r="G408" s="180">
        <v>43753</v>
      </c>
      <c r="H408" s="180">
        <v>45290</v>
      </c>
      <c r="I408">
        <v>0</v>
      </c>
      <c r="J408">
        <v>1</v>
      </c>
      <c r="K408">
        <v>3</v>
      </c>
      <c r="L408">
        <v>30</v>
      </c>
      <c r="M408">
        <v>2</v>
      </c>
      <c r="N408" s="170">
        <v>22490513</v>
      </c>
      <c r="O408" s="170">
        <v>24960000</v>
      </c>
      <c r="P408" s="178">
        <v>57464</v>
      </c>
      <c r="Q408" s="178">
        <v>2209</v>
      </c>
      <c r="R408" s="178">
        <v>53987</v>
      </c>
      <c r="S408">
        <v>0</v>
      </c>
      <c r="T408">
        <v>0</v>
      </c>
      <c r="U408">
        <v>0</v>
      </c>
      <c r="W408">
        <v>0</v>
      </c>
      <c r="X408">
        <v>0</v>
      </c>
      <c r="Y408">
        <v>0</v>
      </c>
      <c r="AB408" s="180">
        <v>44285</v>
      </c>
      <c r="AC408">
        <v>1</v>
      </c>
      <c r="AD408" t="s">
        <v>1922</v>
      </c>
      <c r="AE408">
        <v>1</v>
      </c>
      <c r="AF408">
        <v>30</v>
      </c>
      <c r="AG408">
        <v>0</v>
      </c>
      <c r="AN408">
        <v>1</v>
      </c>
      <c r="AO408">
        <v>1</v>
      </c>
      <c r="AR408" s="178">
        <v>23140</v>
      </c>
      <c r="AS408" t="s">
        <v>1921</v>
      </c>
      <c r="AT408">
        <v>0</v>
      </c>
      <c r="AU408">
        <v>0</v>
      </c>
      <c r="AV408">
        <v>890480123</v>
      </c>
      <c r="AW408" t="s">
        <v>1920</v>
      </c>
      <c r="AX408">
        <v>5</v>
      </c>
      <c r="BC408">
        <v>2</v>
      </c>
      <c r="BD408">
        <v>7</v>
      </c>
      <c r="BE408">
        <v>2</v>
      </c>
    </row>
    <row r="409" spans="1:57" x14ac:dyDescent="0.25">
      <c r="A409" s="179">
        <f t="shared" si="6"/>
        <v>46277</v>
      </c>
      <c r="B409" t="s">
        <v>1923</v>
      </c>
      <c r="C409">
        <v>7454017</v>
      </c>
      <c r="D409">
        <v>144105</v>
      </c>
      <c r="E409">
        <v>4</v>
      </c>
      <c r="F409">
        <v>550022852</v>
      </c>
      <c r="G409" s="180">
        <v>43753</v>
      </c>
      <c r="H409" s="180">
        <v>45290</v>
      </c>
      <c r="I409">
        <v>0</v>
      </c>
      <c r="J409">
        <v>1</v>
      </c>
      <c r="K409">
        <v>3</v>
      </c>
      <c r="L409">
        <v>30</v>
      </c>
      <c r="M409">
        <v>2</v>
      </c>
      <c r="N409" s="170">
        <v>22490513</v>
      </c>
      <c r="O409" s="170">
        <v>24960000</v>
      </c>
      <c r="P409" s="178">
        <v>86181</v>
      </c>
      <c r="Q409" s="178">
        <v>3313</v>
      </c>
      <c r="R409" s="178">
        <v>80991</v>
      </c>
      <c r="S409">
        <v>0</v>
      </c>
      <c r="T409">
        <v>0</v>
      </c>
      <c r="U409">
        <v>0</v>
      </c>
      <c r="W409">
        <v>0</v>
      </c>
      <c r="X409">
        <v>0</v>
      </c>
      <c r="Y409">
        <v>0</v>
      </c>
      <c r="AB409" s="180">
        <v>44285</v>
      </c>
      <c r="AC409">
        <v>1</v>
      </c>
      <c r="AD409" t="s">
        <v>1922</v>
      </c>
      <c r="AE409">
        <v>1</v>
      </c>
      <c r="AF409">
        <v>30</v>
      </c>
      <c r="AG409">
        <v>0</v>
      </c>
      <c r="AN409">
        <v>1</v>
      </c>
      <c r="AO409">
        <v>1</v>
      </c>
      <c r="AR409" s="178">
        <v>34714</v>
      </c>
      <c r="AS409" t="s">
        <v>1921</v>
      </c>
      <c r="AT409">
        <v>0</v>
      </c>
      <c r="AU409">
        <v>0</v>
      </c>
      <c r="AV409">
        <v>890480123</v>
      </c>
      <c r="AW409" t="s">
        <v>1920</v>
      </c>
      <c r="AX409">
        <v>5</v>
      </c>
      <c r="BC409">
        <v>2</v>
      </c>
      <c r="BD409">
        <v>7</v>
      </c>
      <c r="BE409">
        <v>2</v>
      </c>
    </row>
    <row r="410" spans="1:57" x14ac:dyDescent="0.25">
      <c r="A410" s="179">
        <f t="shared" si="6"/>
        <v>90051</v>
      </c>
      <c r="B410" t="s">
        <v>1923</v>
      </c>
      <c r="C410">
        <v>7454017</v>
      </c>
      <c r="D410">
        <v>144105</v>
      </c>
      <c r="E410">
        <v>4</v>
      </c>
      <c r="F410">
        <v>550023179</v>
      </c>
      <c r="G410" s="180">
        <v>43801</v>
      </c>
      <c r="H410" s="180">
        <v>45290</v>
      </c>
      <c r="I410">
        <v>0</v>
      </c>
      <c r="J410">
        <v>1</v>
      </c>
      <c r="K410">
        <v>3</v>
      </c>
      <c r="L410">
        <v>30</v>
      </c>
      <c r="M410">
        <v>2</v>
      </c>
      <c r="N410" s="170">
        <v>22490513</v>
      </c>
      <c r="O410" s="170">
        <v>24960000</v>
      </c>
      <c r="P410" s="178">
        <v>167730</v>
      </c>
      <c r="Q410" s="178">
        <v>6448</v>
      </c>
      <c r="R410" s="178">
        <v>157604</v>
      </c>
      <c r="S410">
        <v>0</v>
      </c>
      <c r="T410">
        <v>0</v>
      </c>
      <c r="U410">
        <v>0</v>
      </c>
      <c r="W410">
        <v>0</v>
      </c>
      <c r="X410">
        <v>0</v>
      </c>
      <c r="Y410">
        <v>0</v>
      </c>
      <c r="AB410" s="180">
        <v>44285</v>
      </c>
      <c r="AC410">
        <v>1</v>
      </c>
      <c r="AD410" t="s">
        <v>1922</v>
      </c>
      <c r="AE410">
        <v>1</v>
      </c>
      <c r="AF410">
        <v>30</v>
      </c>
      <c r="AG410">
        <v>0</v>
      </c>
      <c r="AN410">
        <v>1</v>
      </c>
      <c r="AO410">
        <v>1</v>
      </c>
      <c r="AR410" s="178">
        <v>67553</v>
      </c>
      <c r="AS410" t="s">
        <v>1921</v>
      </c>
      <c r="AT410">
        <v>0</v>
      </c>
      <c r="AU410">
        <v>0</v>
      </c>
      <c r="AV410">
        <v>890480123</v>
      </c>
      <c r="AW410" t="s">
        <v>1920</v>
      </c>
      <c r="AX410">
        <v>5</v>
      </c>
      <c r="BC410">
        <v>2</v>
      </c>
      <c r="BD410">
        <v>7</v>
      </c>
      <c r="BE410">
        <v>2</v>
      </c>
    </row>
    <row r="411" spans="1:57" x14ac:dyDescent="0.25">
      <c r="A411" s="179">
        <f t="shared" si="6"/>
        <v>34712</v>
      </c>
      <c r="B411" t="s">
        <v>1923</v>
      </c>
      <c r="C411">
        <v>7454017</v>
      </c>
      <c r="D411">
        <v>144105</v>
      </c>
      <c r="E411">
        <v>4</v>
      </c>
      <c r="F411">
        <v>550023761</v>
      </c>
      <c r="G411" s="180">
        <v>43911</v>
      </c>
      <c r="H411" s="180">
        <v>45290</v>
      </c>
      <c r="I411">
        <v>0</v>
      </c>
      <c r="J411">
        <v>1</v>
      </c>
      <c r="K411">
        <v>3</v>
      </c>
      <c r="L411">
        <v>30</v>
      </c>
      <c r="M411">
        <v>2</v>
      </c>
      <c r="N411" s="170">
        <v>22490513</v>
      </c>
      <c r="O411" s="170">
        <v>24960000</v>
      </c>
      <c r="P411" s="178">
        <v>64643</v>
      </c>
      <c r="Q411" s="178">
        <v>2485</v>
      </c>
      <c r="R411" s="178">
        <v>60751</v>
      </c>
      <c r="S411">
        <v>0</v>
      </c>
      <c r="T411">
        <v>0</v>
      </c>
      <c r="U411">
        <v>0</v>
      </c>
      <c r="W411">
        <v>0</v>
      </c>
      <c r="X411">
        <v>0</v>
      </c>
      <c r="Y411">
        <v>0</v>
      </c>
      <c r="AB411" s="180">
        <v>44285</v>
      </c>
      <c r="AC411">
        <v>1</v>
      </c>
      <c r="AD411" t="s">
        <v>1922</v>
      </c>
      <c r="AE411">
        <v>1</v>
      </c>
      <c r="AF411">
        <v>30</v>
      </c>
      <c r="AG411">
        <v>0</v>
      </c>
      <c r="AN411">
        <v>1</v>
      </c>
      <c r="AO411">
        <v>1</v>
      </c>
      <c r="AR411" s="178">
        <v>26039</v>
      </c>
      <c r="AS411" t="s">
        <v>1921</v>
      </c>
      <c r="AT411">
        <v>0</v>
      </c>
      <c r="AU411">
        <v>0</v>
      </c>
      <c r="AV411">
        <v>890480123</v>
      </c>
      <c r="AW411" t="s">
        <v>1920</v>
      </c>
      <c r="AX411">
        <v>5</v>
      </c>
      <c r="BC411">
        <v>2</v>
      </c>
      <c r="BD411">
        <v>7</v>
      </c>
      <c r="BE411">
        <v>2</v>
      </c>
    </row>
    <row r="412" spans="1:57" x14ac:dyDescent="0.25">
      <c r="A412" s="179">
        <f t="shared" si="6"/>
        <v>138871</v>
      </c>
      <c r="B412" t="s">
        <v>1923</v>
      </c>
      <c r="C412">
        <v>7454017</v>
      </c>
      <c r="D412">
        <v>144105</v>
      </c>
      <c r="E412">
        <v>4</v>
      </c>
      <c r="F412">
        <v>550023762</v>
      </c>
      <c r="G412" s="180">
        <v>43911</v>
      </c>
      <c r="H412" s="180">
        <v>45290</v>
      </c>
      <c r="I412">
        <v>0</v>
      </c>
      <c r="J412">
        <v>1</v>
      </c>
      <c r="K412">
        <v>3</v>
      </c>
      <c r="L412">
        <v>30</v>
      </c>
      <c r="M412">
        <v>2</v>
      </c>
      <c r="N412" s="170">
        <v>22490513</v>
      </c>
      <c r="O412" s="170">
        <v>24960000</v>
      </c>
      <c r="P412" s="178">
        <v>258635</v>
      </c>
      <c r="Q412" s="178">
        <v>9943</v>
      </c>
      <c r="R412" s="178">
        <v>243045</v>
      </c>
      <c r="S412">
        <v>0</v>
      </c>
      <c r="T412">
        <v>0</v>
      </c>
      <c r="U412">
        <v>0</v>
      </c>
      <c r="W412">
        <v>0</v>
      </c>
      <c r="X412">
        <v>0</v>
      </c>
      <c r="Y412">
        <v>0</v>
      </c>
      <c r="AB412" s="180">
        <v>44285</v>
      </c>
      <c r="AC412">
        <v>1</v>
      </c>
      <c r="AD412" t="s">
        <v>1922</v>
      </c>
      <c r="AE412">
        <v>1</v>
      </c>
      <c r="AF412">
        <v>30</v>
      </c>
      <c r="AG412">
        <v>0</v>
      </c>
      <c r="AN412">
        <v>1</v>
      </c>
      <c r="AO412">
        <v>1</v>
      </c>
      <c r="AR412" s="178">
        <v>104174</v>
      </c>
      <c r="AS412" t="s">
        <v>1921</v>
      </c>
      <c r="AT412">
        <v>0</v>
      </c>
      <c r="AU412">
        <v>0</v>
      </c>
      <c r="AV412">
        <v>890480123</v>
      </c>
      <c r="AW412" t="s">
        <v>1920</v>
      </c>
      <c r="AX412">
        <v>5</v>
      </c>
      <c r="BC412">
        <v>2</v>
      </c>
      <c r="BD412">
        <v>7</v>
      </c>
      <c r="BE412">
        <v>2</v>
      </c>
    </row>
    <row r="413" spans="1:57" x14ac:dyDescent="0.25">
      <c r="A413" s="179">
        <f t="shared" si="6"/>
        <v>138871</v>
      </c>
      <c r="B413" t="s">
        <v>1923</v>
      </c>
      <c r="C413">
        <v>7454017</v>
      </c>
      <c r="D413">
        <v>144105</v>
      </c>
      <c r="E413">
        <v>4</v>
      </c>
      <c r="F413">
        <v>550023763</v>
      </c>
      <c r="G413" s="180">
        <v>43911</v>
      </c>
      <c r="H413" s="180">
        <v>45290</v>
      </c>
      <c r="I413">
        <v>0</v>
      </c>
      <c r="J413">
        <v>1</v>
      </c>
      <c r="K413">
        <v>3</v>
      </c>
      <c r="L413">
        <v>30</v>
      </c>
      <c r="M413">
        <v>2</v>
      </c>
      <c r="N413" s="170">
        <v>22490513</v>
      </c>
      <c r="O413" s="170">
        <v>24960000</v>
      </c>
      <c r="P413" s="178">
        <v>258635</v>
      </c>
      <c r="Q413" s="178">
        <v>9943</v>
      </c>
      <c r="R413" s="178">
        <v>243045</v>
      </c>
      <c r="S413">
        <v>0</v>
      </c>
      <c r="T413">
        <v>0</v>
      </c>
      <c r="U413">
        <v>0</v>
      </c>
      <c r="W413">
        <v>0</v>
      </c>
      <c r="X413">
        <v>0</v>
      </c>
      <c r="Y413">
        <v>0</v>
      </c>
      <c r="AB413" s="180">
        <v>44285</v>
      </c>
      <c r="AC413">
        <v>1</v>
      </c>
      <c r="AD413" t="s">
        <v>1922</v>
      </c>
      <c r="AE413">
        <v>1</v>
      </c>
      <c r="AF413">
        <v>30</v>
      </c>
      <c r="AG413">
        <v>0</v>
      </c>
      <c r="AN413">
        <v>1</v>
      </c>
      <c r="AO413">
        <v>1</v>
      </c>
      <c r="AR413" s="178">
        <v>104174</v>
      </c>
      <c r="AS413" t="s">
        <v>1921</v>
      </c>
      <c r="AT413">
        <v>0</v>
      </c>
      <c r="AU413">
        <v>0</v>
      </c>
      <c r="AV413">
        <v>890480123</v>
      </c>
      <c r="AW413" t="s">
        <v>1920</v>
      </c>
      <c r="AX413">
        <v>5</v>
      </c>
      <c r="BC413">
        <v>2</v>
      </c>
      <c r="BD413">
        <v>7</v>
      </c>
      <c r="BE413">
        <v>2</v>
      </c>
    </row>
    <row r="414" spans="1:57" x14ac:dyDescent="0.25">
      <c r="A414" s="179">
        <f t="shared" si="6"/>
        <v>55269</v>
      </c>
      <c r="B414" t="s">
        <v>1923</v>
      </c>
      <c r="C414">
        <v>7454017</v>
      </c>
      <c r="D414">
        <v>144105</v>
      </c>
      <c r="E414">
        <v>4</v>
      </c>
      <c r="F414">
        <v>550023819</v>
      </c>
      <c r="G414" s="180">
        <v>43943</v>
      </c>
      <c r="H414" s="180">
        <v>45290</v>
      </c>
      <c r="I414">
        <v>0</v>
      </c>
      <c r="J414">
        <v>1</v>
      </c>
      <c r="K414">
        <v>3</v>
      </c>
      <c r="L414">
        <v>30</v>
      </c>
      <c r="M414">
        <v>2</v>
      </c>
      <c r="N414" s="170">
        <v>22490513</v>
      </c>
      <c r="O414" s="170">
        <v>24960000</v>
      </c>
      <c r="P414" s="178">
        <v>102929</v>
      </c>
      <c r="Q414" s="178">
        <v>3957</v>
      </c>
      <c r="R414" s="178">
        <v>96730</v>
      </c>
      <c r="S414">
        <v>0</v>
      </c>
      <c r="T414">
        <v>0</v>
      </c>
      <c r="U414">
        <v>0</v>
      </c>
      <c r="W414">
        <v>0</v>
      </c>
      <c r="X414">
        <v>0</v>
      </c>
      <c r="Y414">
        <v>0</v>
      </c>
      <c r="AB414" s="180">
        <v>44285</v>
      </c>
      <c r="AC414">
        <v>1</v>
      </c>
      <c r="AD414" t="s">
        <v>1922</v>
      </c>
      <c r="AE414">
        <v>1</v>
      </c>
      <c r="AF414">
        <v>30</v>
      </c>
      <c r="AG414">
        <v>0</v>
      </c>
      <c r="AN414">
        <v>1</v>
      </c>
      <c r="AO414">
        <v>1</v>
      </c>
      <c r="AR414" s="178">
        <v>41461</v>
      </c>
      <c r="AS414" t="s">
        <v>1921</v>
      </c>
      <c r="AT414">
        <v>0</v>
      </c>
      <c r="AU414">
        <v>0</v>
      </c>
      <c r="AV414">
        <v>890480123</v>
      </c>
      <c r="AW414" t="s">
        <v>1920</v>
      </c>
      <c r="AX414">
        <v>5</v>
      </c>
      <c r="BC414">
        <v>2</v>
      </c>
      <c r="BD414">
        <v>7</v>
      </c>
      <c r="BE414">
        <v>2</v>
      </c>
    </row>
    <row r="415" spans="1:57" x14ac:dyDescent="0.25">
      <c r="A415" s="179">
        <f t="shared" si="6"/>
        <v>54713</v>
      </c>
      <c r="B415" t="s">
        <v>1923</v>
      </c>
      <c r="C415">
        <v>7454017</v>
      </c>
      <c r="D415">
        <v>144105</v>
      </c>
      <c r="E415">
        <v>4</v>
      </c>
      <c r="F415">
        <v>550023874</v>
      </c>
      <c r="G415" s="180">
        <v>43971</v>
      </c>
      <c r="H415" s="180">
        <v>45290</v>
      </c>
      <c r="I415">
        <v>0</v>
      </c>
      <c r="J415">
        <v>1</v>
      </c>
      <c r="K415">
        <v>3</v>
      </c>
      <c r="L415">
        <v>30</v>
      </c>
      <c r="M415">
        <v>2</v>
      </c>
      <c r="N415" s="170">
        <v>22490513</v>
      </c>
      <c r="O415" s="170">
        <v>24960000</v>
      </c>
      <c r="P415" s="178">
        <v>101899</v>
      </c>
      <c r="Q415" s="178">
        <v>3917</v>
      </c>
      <c r="R415" s="178">
        <v>95756</v>
      </c>
      <c r="S415">
        <v>0</v>
      </c>
      <c r="T415">
        <v>0</v>
      </c>
      <c r="U415">
        <v>0</v>
      </c>
      <c r="W415">
        <v>0</v>
      </c>
      <c r="X415">
        <v>0</v>
      </c>
      <c r="Y415">
        <v>0</v>
      </c>
      <c r="AB415" s="180">
        <v>44285</v>
      </c>
      <c r="AC415">
        <v>1</v>
      </c>
      <c r="AD415" t="s">
        <v>1922</v>
      </c>
      <c r="AE415">
        <v>1</v>
      </c>
      <c r="AF415">
        <v>30</v>
      </c>
      <c r="AG415">
        <v>0</v>
      </c>
      <c r="AN415">
        <v>1</v>
      </c>
      <c r="AO415">
        <v>1</v>
      </c>
      <c r="AR415" s="178">
        <v>41043</v>
      </c>
      <c r="AS415" t="s">
        <v>1921</v>
      </c>
      <c r="AT415">
        <v>0</v>
      </c>
      <c r="AU415">
        <v>0</v>
      </c>
      <c r="AV415">
        <v>890480123</v>
      </c>
      <c r="AW415" t="s">
        <v>1920</v>
      </c>
      <c r="AX415">
        <v>5</v>
      </c>
      <c r="BC415">
        <v>2</v>
      </c>
      <c r="BD415">
        <v>7</v>
      </c>
      <c r="BE415">
        <v>2</v>
      </c>
    </row>
    <row r="416" spans="1:57" x14ac:dyDescent="0.25">
      <c r="A416" s="179">
        <f t="shared" si="6"/>
        <v>54713</v>
      </c>
      <c r="B416" t="s">
        <v>1923</v>
      </c>
      <c r="C416">
        <v>7454017</v>
      </c>
      <c r="D416">
        <v>144105</v>
      </c>
      <c r="E416">
        <v>4</v>
      </c>
      <c r="F416">
        <v>550023875</v>
      </c>
      <c r="G416" s="180">
        <v>43971</v>
      </c>
      <c r="H416" s="180">
        <v>45290</v>
      </c>
      <c r="I416">
        <v>0</v>
      </c>
      <c r="J416">
        <v>1</v>
      </c>
      <c r="K416">
        <v>3</v>
      </c>
      <c r="L416">
        <v>30</v>
      </c>
      <c r="M416">
        <v>2</v>
      </c>
      <c r="N416" s="170">
        <v>22490513</v>
      </c>
      <c r="O416" s="170">
        <v>24960000</v>
      </c>
      <c r="P416" s="178">
        <v>101899</v>
      </c>
      <c r="Q416" s="178">
        <v>3917</v>
      </c>
      <c r="R416" s="178">
        <v>95756</v>
      </c>
      <c r="S416">
        <v>0</v>
      </c>
      <c r="T416">
        <v>0</v>
      </c>
      <c r="U416">
        <v>0</v>
      </c>
      <c r="W416">
        <v>0</v>
      </c>
      <c r="X416">
        <v>0</v>
      </c>
      <c r="Y416">
        <v>0</v>
      </c>
      <c r="AB416" s="180">
        <v>44285</v>
      </c>
      <c r="AC416">
        <v>1</v>
      </c>
      <c r="AD416" t="s">
        <v>1922</v>
      </c>
      <c r="AE416">
        <v>1</v>
      </c>
      <c r="AF416">
        <v>30</v>
      </c>
      <c r="AG416">
        <v>0</v>
      </c>
      <c r="AN416">
        <v>1</v>
      </c>
      <c r="AO416">
        <v>1</v>
      </c>
      <c r="AR416" s="178">
        <v>41043</v>
      </c>
      <c r="AS416" t="s">
        <v>1921</v>
      </c>
      <c r="AT416">
        <v>0</v>
      </c>
      <c r="AU416">
        <v>0</v>
      </c>
      <c r="AV416">
        <v>890480123</v>
      </c>
      <c r="AW416" t="s">
        <v>1920</v>
      </c>
      <c r="AX416">
        <v>5</v>
      </c>
      <c r="BC416">
        <v>2</v>
      </c>
      <c r="BD416">
        <v>7</v>
      </c>
      <c r="BE416">
        <v>2</v>
      </c>
    </row>
    <row r="417" spans="1:57" x14ac:dyDescent="0.25">
      <c r="A417" s="179">
        <f t="shared" si="6"/>
        <v>54713</v>
      </c>
      <c r="B417" t="s">
        <v>1923</v>
      </c>
      <c r="C417">
        <v>7454017</v>
      </c>
      <c r="D417">
        <v>144105</v>
      </c>
      <c r="E417">
        <v>4</v>
      </c>
      <c r="F417">
        <v>550023890</v>
      </c>
      <c r="G417" s="180">
        <v>43977</v>
      </c>
      <c r="H417" s="180">
        <v>45290</v>
      </c>
      <c r="I417">
        <v>0</v>
      </c>
      <c r="J417">
        <v>1</v>
      </c>
      <c r="K417">
        <v>3</v>
      </c>
      <c r="L417">
        <v>30</v>
      </c>
      <c r="M417">
        <v>2</v>
      </c>
      <c r="N417" s="170">
        <v>22490513</v>
      </c>
      <c r="O417" s="170">
        <v>24960000</v>
      </c>
      <c r="P417" s="178">
        <v>101899</v>
      </c>
      <c r="Q417" s="178">
        <v>3917</v>
      </c>
      <c r="R417" s="178">
        <v>95756</v>
      </c>
      <c r="S417">
        <v>0</v>
      </c>
      <c r="T417">
        <v>0</v>
      </c>
      <c r="U417">
        <v>0</v>
      </c>
      <c r="W417">
        <v>0</v>
      </c>
      <c r="X417">
        <v>0</v>
      </c>
      <c r="Y417">
        <v>0</v>
      </c>
      <c r="AB417" s="180">
        <v>44285</v>
      </c>
      <c r="AC417">
        <v>1</v>
      </c>
      <c r="AD417" t="s">
        <v>1922</v>
      </c>
      <c r="AE417">
        <v>1</v>
      </c>
      <c r="AF417">
        <v>30</v>
      </c>
      <c r="AG417">
        <v>0</v>
      </c>
      <c r="AN417">
        <v>1</v>
      </c>
      <c r="AO417">
        <v>1</v>
      </c>
      <c r="AR417" s="178">
        <v>41043</v>
      </c>
      <c r="AS417" t="s">
        <v>1921</v>
      </c>
      <c r="AT417">
        <v>0</v>
      </c>
      <c r="AU417">
        <v>0</v>
      </c>
      <c r="AV417">
        <v>890480123</v>
      </c>
      <c r="AW417" t="s">
        <v>1920</v>
      </c>
      <c r="AX417">
        <v>5</v>
      </c>
      <c r="BC417">
        <v>2</v>
      </c>
      <c r="BD417">
        <v>7</v>
      </c>
      <c r="BE417">
        <v>2</v>
      </c>
    </row>
    <row r="418" spans="1:57" x14ac:dyDescent="0.25">
      <c r="A418" s="179">
        <f t="shared" si="6"/>
        <v>9121</v>
      </c>
      <c r="B418" t="s">
        <v>1923</v>
      </c>
      <c r="C418">
        <v>7454017</v>
      </c>
      <c r="D418">
        <v>144105</v>
      </c>
      <c r="E418">
        <v>4</v>
      </c>
      <c r="F418">
        <v>550023896</v>
      </c>
      <c r="G418" s="180">
        <v>43978</v>
      </c>
      <c r="H418" s="180">
        <v>45290</v>
      </c>
      <c r="I418">
        <v>0</v>
      </c>
      <c r="J418">
        <v>1</v>
      </c>
      <c r="K418">
        <v>3</v>
      </c>
      <c r="L418">
        <v>30</v>
      </c>
      <c r="M418">
        <v>2</v>
      </c>
      <c r="N418" s="170">
        <v>22490513</v>
      </c>
      <c r="O418" s="170">
        <v>24960000</v>
      </c>
      <c r="P418" s="178">
        <v>16992</v>
      </c>
      <c r="Q418" s="178">
        <v>653</v>
      </c>
      <c r="R418" s="178">
        <v>15963</v>
      </c>
      <c r="S418">
        <v>0</v>
      </c>
      <c r="T418">
        <v>0</v>
      </c>
      <c r="U418">
        <v>0</v>
      </c>
      <c r="W418">
        <v>0</v>
      </c>
      <c r="X418">
        <v>0</v>
      </c>
      <c r="Y418">
        <v>0</v>
      </c>
      <c r="AB418" s="180">
        <v>44285</v>
      </c>
      <c r="AC418">
        <v>1</v>
      </c>
      <c r="AD418" t="s">
        <v>1922</v>
      </c>
      <c r="AE418">
        <v>1</v>
      </c>
      <c r="AF418">
        <v>30</v>
      </c>
      <c r="AG418">
        <v>0</v>
      </c>
      <c r="AN418">
        <v>1</v>
      </c>
      <c r="AO418">
        <v>1</v>
      </c>
      <c r="AR418" s="178">
        <v>6842</v>
      </c>
      <c r="AS418" t="s">
        <v>1921</v>
      </c>
      <c r="AT418">
        <v>0</v>
      </c>
      <c r="AU418">
        <v>0</v>
      </c>
      <c r="AV418">
        <v>890480123</v>
      </c>
      <c r="AW418" t="s">
        <v>1920</v>
      </c>
      <c r="AX418">
        <v>5</v>
      </c>
      <c r="BC418">
        <v>2</v>
      </c>
      <c r="BD418">
        <v>7</v>
      </c>
      <c r="BE418">
        <v>2</v>
      </c>
    </row>
    <row r="419" spans="1:57" x14ac:dyDescent="0.25">
      <c r="A419" s="179">
        <f t="shared" si="6"/>
        <v>60656</v>
      </c>
      <c r="B419" t="s">
        <v>1923</v>
      </c>
      <c r="C419">
        <v>7454017</v>
      </c>
      <c r="D419">
        <v>144105</v>
      </c>
      <c r="E419">
        <v>4</v>
      </c>
      <c r="F419">
        <v>550024013</v>
      </c>
      <c r="G419" s="180">
        <v>44042</v>
      </c>
      <c r="H419" s="180">
        <v>45290</v>
      </c>
      <c r="I419">
        <v>0</v>
      </c>
      <c r="J419">
        <v>1</v>
      </c>
      <c r="K419">
        <v>3</v>
      </c>
      <c r="L419">
        <v>30</v>
      </c>
      <c r="M419">
        <v>2</v>
      </c>
      <c r="N419" s="170">
        <v>22490513</v>
      </c>
      <c r="O419" s="170">
        <v>24960000</v>
      </c>
      <c r="P419" s="178">
        <v>112961</v>
      </c>
      <c r="Q419" s="178">
        <v>4343</v>
      </c>
      <c r="R419" s="178">
        <v>106157</v>
      </c>
      <c r="S419">
        <v>0</v>
      </c>
      <c r="T419">
        <v>0</v>
      </c>
      <c r="U419">
        <v>0</v>
      </c>
      <c r="W419">
        <v>0</v>
      </c>
      <c r="X419">
        <v>0</v>
      </c>
      <c r="Y419">
        <v>0</v>
      </c>
      <c r="AB419" s="180">
        <v>44285</v>
      </c>
      <c r="AC419">
        <v>1</v>
      </c>
      <c r="AD419" t="s">
        <v>1922</v>
      </c>
      <c r="AE419">
        <v>1</v>
      </c>
      <c r="AF419">
        <v>30</v>
      </c>
      <c r="AG419">
        <v>0</v>
      </c>
      <c r="AN419">
        <v>1</v>
      </c>
      <c r="AO419">
        <v>1</v>
      </c>
      <c r="AR419" s="178">
        <v>45501</v>
      </c>
      <c r="AS419" t="s">
        <v>1921</v>
      </c>
      <c r="AT419">
        <v>0</v>
      </c>
      <c r="AU419">
        <v>0</v>
      </c>
      <c r="AV419">
        <v>890480123</v>
      </c>
      <c r="AW419" t="s">
        <v>1920</v>
      </c>
      <c r="AX419">
        <v>5</v>
      </c>
      <c r="BC419">
        <v>2</v>
      </c>
      <c r="BD419">
        <v>7</v>
      </c>
      <c r="BE419">
        <v>2</v>
      </c>
    </row>
    <row r="420" spans="1:57" x14ac:dyDescent="0.25">
      <c r="A420" s="179">
        <f t="shared" si="6"/>
        <v>58356</v>
      </c>
      <c r="B420" t="s">
        <v>1923</v>
      </c>
      <c r="C420">
        <v>7454017</v>
      </c>
      <c r="D420">
        <v>144105</v>
      </c>
      <c r="E420">
        <v>4</v>
      </c>
      <c r="F420">
        <v>550024192</v>
      </c>
      <c r="G420" s="180">
        <v>44062</v>
      </c>
      <c r="H420" s="180">
        <v>45290</v>
      </c>
      <c r="I420">
        <v>0</v>
      </c>
      <c r="J420">
        <v>1</v>
      </c>
      <c r="K420">
        <v>3</v>
      </c>
      <c r="L420">
        <v>30</v>
      </c>
      <c r="M420">
        <v>2</v>
      </c>
      <c r="N420" s="170">
        <v>22490513</v>
      </c>
      <c r="O420" s="170">
        <v>24960000</v>
      </c>
      <c r="P420" s="178">
        <v>108687</v>
      </c>
      <c r="Q420" s="178">
        <v>4178</v>
      </c>
      <c r="R420" s="178">
        <v>102132</v>
      </c>
      <c r="S420">
        <v>0</v>
      </c>
      <c r="T420">
        <v>0</v>
      </c>
      <c r="U420">
        <v>0</v>
      </c>
      <c r="W420">
        <v>0</v>
      </c>
      <c r="X420">
        <v>0</v>
      </c>
      <c r="Y420">
        <v>0</v>
      </c>
      <c r="AB420" s="180">
        <v>44285</v>
      </c>
      <c r="AC420">
        <v>1</v>
      </c>
      <c r="AD420" t="s">
        <v>1922</v>
      </c>
      <c r="AE420">
        <v>1</v>
      </c>
      <c r="AF420">
        <v>30</v>
      </c>
      <c r="AG420">
        <v>0</v>
      </c>
      <c r="AN420">
        <v>1</v>
      </c>
      <c r="AO420">
        <v>1</v>
      </c>
      <c r="AR420" s="178">
        <v>43776</v>
      </c>
      <c r="AS420" t="s">
        <v>1921</v>
      </c>
      <c r="AT420">
        <v>0</v>
      </c>
      <c r="AU420">
        <v>0</v>
      </c>
      <c r="AV420">
        <v>890480123</v>
      </c>
      <c r="AW420" t="s">
        <v>1920</v>
      </c>
      <c r="AX420">
        <v>5</v>
      </c>
      <c r="BC420">
        <v>2</v>
      </c>
      <c r="BD420">
        <v>7</v>
      </c>
      <c r="BE420">
        <v>2</v>
      </c>
    </row>
    <row r="421" spans="1:57" x14ac:dyDescent="0.25">
      <c r="A421" s="179">
        <f t="shared" si="6"/>
        <v>155640</v>
      </c>
      <c r="B421" t="s">
        <v>1923</v>
      </c>
      <c r="C421">
        <v>7454017</v>
      </c>
      <c r="D421">
        <v>144105</v>
      </c>
      <c r="E421">
        <v>4</v>
      </c>
      <c r="F421">
        <v>550024193</v>
      </c>
      <c r="G421" s="180">
        <v>44062</v>
      </c>
      <c r="H421" s="180">
        <v>45290</v>
      </c>
      <c r="I421">
        <v>0</v>
      </c>
      <c r="J421">
        <v>1</v>
      </c>
      <c r="K421">
        <v>3</v>
      </c>
      <c r="L421">
        <v>30</v>
      </c>
      <c r="M421">
        <v>2</v>
      </c>
      <c r="N421" s="170">
        <v>22490513</v>
      </c>
      <c r="O421" s="170">
        <v>24960000</v>
      </c>
      <c r="P421" s="178">
        <v>289859</v>
      </c>
      <c r="Q421" s="178">
        <v>11144</v>
      </c>
      <c r="R421" s="178">
        <v>272394</v>
      </c>
      <c r="S421">
        <v>0</v>
      </c>
      <c r="T421">
        <v>0</v>
      </c>
      <c r="U421">
        <v>0</v>
      </c>
      <c r="W421">
        <v>0</v>
      </c>
      <c r="X421">
        <v>0</v>
      </c>
      <c r="Y421">
        <v>0</v>
      </c>
      <c r="AB421" s="180">
        <v>44285</v>
      </c>
      <c r="AC421">
        <v>1</v>
      </c>
      <c r="AD421" t="s">
        <v>1922</v>
      </c>
      <c r="AE421">
        <v>1</v>
      </c>
      <c r="AF421">
        <v>30</v>
      </c>
      <c r="AG421">
        <v>0</v>
      </c>
      <c r="AN421">
        <v>1</v>
      </c>
      <c r="AO421">
        <v>1</v>
      </c>
      <c r="AR421" s="178">
        <v>116754</v>
      </c>
      <c r="AS421" t="s">
        <v>1921</v>
      </c>
      <c r="AT421">
        <v>0</v>
      </c>
      <c r="AU421">
        <v>0</v>
      </c>
      <c r="AV421">
        <v>890480123</v>
      </c>
      <c r="AW421" t="s">
        <v>1920</v>
      </c>
      <c r="AX421">
        <v>5</v>
      </c>
      <c r="BC421">
        <v>2</v>
      </c>
      <c r="BD421">
        <v>7</v>
      </c>
      <c r="BE421">
        <v>2</v>
      </c>
    </row>
    <row r="422" spans="1:57" x14ac:dyDescent="0.25">
      <c r="A422" s="179">
        <f t="shared" si="6"/>
        <v>59565</v>
      </c>
      <c r="B422" t="s">
        <v>1923</v>
      </c>
      <c r="C422">
        <v>7454017</v>
      </c>
      <c r="D422">
        <v>144105</v>
      </c>
      <c r="E422">
        <v>4</v>
      </c>
      <c r="F422">
        <v>550024418</v>
      </c>
      <c r="G422" s="180">
        <v>44095</v>
      </c>
      <c r="H422" s="180">
        <v>45290</v>
      </c>
      <c r="I422">
        <v>0</v>
      </c>
      <c r="J422">
        <v>1</v>
      </c>
      <c r="K422">
        <v>3</v>
      </c>
      <c r="L422">
        <v>30</v>
      </c>
      <c r="M422">
        <v>2</v>
      </c>
      <c r="N422" s="170">
        <v>22490513</v>
      </c>
      <c r="O422" s="170">
        <v>24960000</v>
      </c>
      <c r="P422" s="178">
        <v>110951</v>
      </c>
      <c r="Q422" s="178">
        <v>4265</v>
      </c>
      <c r="R422" s="178">
        <v>104248</v>
      </c>
      <c r="S422">
        <v>0</v>
      </c>
      <c r="T422">
        <v>0</v>
      </c>
      <c r="U422">
        <v>0</v>
      </c>
      <c r="W422">
        <v>0</v>
      </c>
      <c r="X422">
        <v>0</v>
      </c>
      <c r="Y422">
        <v>0</v>
      </c>
      <c r="AB422" s="180">
        <v>44285</v>
      </c>
      <c r="AC422">
        <v>1</v>
      </c>
      <c r="AD422" t="s">
        <v>1922</v>
      </c>
      <c r="AE422">
        <v>1</v>
      </c>
      <c r="AF422">
        <v>30</v>
      </c>
      <c r="AG422">
        <v>0</v>
      </c>
      <c r="AN422">
        <v>1</v>
      </c>
      <c r="AO422">
        <v>1</v>
      </c>
      <c r="AR422" s="178">
        <v>44683</v>
      </c>
      <c r="AS422" t="s">
        <v>1921</v>
      </c>
      <c r="AT422">
        <v>0</v>
      </c>
      <c r="AU422">
        <v>0</v>
      </c>
      <c r="AV422">
        <v>890480123</v>
      </c>
      <c r="AW422" t="s">
        <v>1920</v>
      </c>
      <c r="AX422">
        <v>5</v>
      </c>
      <c r="BC422">
        <v>2</v>
      </c>
      <c r="BD422">
        <v>7</v>
      </c>
      <c r="BE422">
        <v>2</v>
      </c>
    </row>
    <row r="423" spans="1:57" x14ac:dyDescent="0.25">
      <c r="A423" s="179">
        <f t="shared" si="6"/>
        <v>60583</v>
      </c>
      <c r="B423" t="s">
        <v>1923</v>
      </c>
      <c r="C423">
        <v>7454017</v>
      </c>
      <c r="D423">
        <v>144105</v>
      </c>
      <c r="E423">
        <v>4</v>
      </c>
      <c r="F423">
        <v>550024419</v>
      </c>
      <c r="G423" s="180">
        <v>44095</v>
      </c>
      <c r="H423" s="180">
        <v>45290</v>
      </c>
      <c r="I423">
        <v>0</v>
      </c>
      <c r="J423">
        <v>1</v>
      </c>
      <c r="K423">
        <v>3</v>
      </c>
      <c r="L423">
        <v>30</v>
      </c>
      <c r="M423">
        <v>2</v>
      </c>
      <c r="N423" s="170">
        <v>22490513</v>
      </c>
      <c r="O423" s="170">
        <v>24960000</v>
      </c>
      <c r="P423" s="178">
        <v>112822</v>
      </c>
      <c r="Q423" s="178">
        <v>4337</v>
      </c>
      <c r="R423" s="178">
        <v>106029</v>
      </c>
      <c r="S423">
        <v>0</v>
      </c>
      <c r="T423">
        <v>0</v>
      </c>
      <c r="U423">
        <v>0</v>
      </c>
      <c r="W423">
        <v>0</v>
      </c>
      <c r="X423">
        <v>0</v>
      </c>
      <c r="Y423">
        <v>0</v>
      </c>
      <c r="AB423" s="180">
        <v>44285</v>
      </c>
      <c r="AC423">
        <v>1</v>
      </c>
      <c r="AD423" t="s">
        <v>1922</v>
      </c>
      <c r="AE423">
        <v>1</v>
      </c>
      <c r="AF423">
        <v>30</v>
      </c>
      <c r="AG423">
        <v>0</v>
      </c>
      <c r="AN423">
        <v>1</v>
      </c>
      <c r="AO423">
        <v>1</v>
      </c>
      <c r="AR423" s="178">
        <v>45446</v>
      </c>
      <c r="AS423" t="s">
        <v>1921</v>
      </c>
      <c r="AT423">
        <v>0</v>
      </c>
      <c r="AU423">
        <v>0</v>
      </c>
      <c r="AV423">
        <v>890480123</v>
      </c>
      <c r="AW423" t="s">
        <v>1920</v>
      </c>
      <c r="AX423">
        <v>5</v>
      </c>
      <c r="BC423">
        <v>2</v>
      </c>
      <c r="BD423">
        <v>7</v>
      </c>
      <c r="BE423">
        <v>2</v>
      </c>
    </row>
    <row r="424" spans="1:57" x14ac:dyDescent="0.25">
      <c r="A424" s="179">
        <f t="shared" si="6"/>
        <v>41302</v>
      </c>
      <c r="B424" t="s">
        <v>1923</v>
      </c>
      <c r="C424">
        <v>7454017</v>
      </c>
      <c r="D424">
        <v>144105</v>
      </c>
      <c r="E424">
        <v>4</v>
      </c>
      <c r="F424">
        <v>550024558</v>
      </c>
      <c r="G424" s="180">
        <v>44107</v>
      </c>
      <c r="H424" s="180">
        <v>45290</v>
      </c>
      <c r="I424">
        <v>0</v>
      </c>
      <c r="J424">
        <v>1</v>
      </c>
      <c r="K424">
        <v>3</v>
      </c>
      <c r="L424">
        <v>30</v>
      </c>
      <c r="M424">
        <v>2</v>
      </c>
      <c r="N424" s="170">
        <v>22490513</v>
      </c>
      <c r="O424" s="170">
        <v>24960000</v>
      </c>
      <c r="P424" s="178">
        <v>76924</v>
      </c>
      <c r="Q424" s="178">
        <v>2957</v>
      </c>
      <c r="R424" s="178">
        <v>72285</v>
      </c>
      <c r="S424">
        <v>0</v>
      </c>
      <c r="T424">
        <v>0</v>
      </c>
      <c r="U424">
        <v>0</v>
      </c>
      <c r="W424">
        <v>0</v>
      </c>
      <c r="X424">
        <v>0</v>
      </c>
      <c r="Y424">
        <v>0</v>
      </c>
      <c r="AB424" s="180">
        <v>44285</v>
      </c>
      <c r="AC424">
        <v>1</v>
      </c>
      <c r="AD424" t="s">
        <v>1922</v>
      </c>
      <c r="AE424">
        <v>1</v>
      </c>
      <c r="AF424">
        <v>30</v>
      </c>
      <c r="AG424">
        <v>0</v>
      </c>
      <c r="AN424">
        <v>1</v>
      </c>
      <c r="AO424">
        <v>1</v>
      </c>
      <c r="AR424" s="178">
        <v>30983</v>
      </c>
      <c r="AS424" t="s">
        <v>1921</v>
      </c>
      <c r="AT424">
        <v>0</v>
      </c>
      <c r="AU424">
        <v>0</v>
      </c>
      <c r="AV424">
        <v>890480123</v>
      </c>
      <c r="AW424" t="s">
        <v>1920</v>
      </c>
      <c r="AX424">
        <v>5</v>
      </c>
      <c r="BC424">
        <v>2</v>
      </c>
      <c r="BD424">
        <v>7</v>
      </c>
      <c r="BE424">
        <v>2</v>
      </c>
    </row>
    <row r="425" spans="1:57" x14ac:dyDescent="0.25">
      <c r="A425" s="179">
        <f t="shared" si="6"/>
        <v>20650</v>
      </c>
      <c r="B425" t="s">
        <v>1923</v>
      </c>
      <c r="C425">
        <v>7454017</v>
      </c>
      <c r="D425">
        <v>144105</v>
      </c>
      <c r="E425">
        <v>4</v>
      </c>
      <c r="F425">
        <v>550024601</v>
      </c>
      <c r="G425" s="180">
        <v>44119</v>
      </c>
      <c r="H425" s="180">
        <v>45290</v>
      </c>
      <c r="I425">
        <v>0</v>
      </c>
      <c r="J425">
        <v>1</v>
      </c>
      <c r="K425">
        <v>3</v>
      </c>
      <c r="L425">
        <v>30</v>
      </c>
      <c r="M425">
        <v>2</v>
      </c>
      <c r="N425" s="170">
        <v>22490513</v>
      </c>
      <c r="O425" s="170">
        <v>24960000</v>
      </c>
      <c r="P425" s="178">
        <v>38462</v>
      </c>
      <c r="Q425" s="178">
        <v>1479</v>
      </c>
      <c r="R425" s="178">
        <v>36141</v>
      </c>
      <c r="S425">
        <v>0</v>
      </c>
      <c r="T425">
        <v>0</v>
      </c>
      <c r="U425">
        <v>0</v>
      </c>
      <c r="W425">
        <v>0</v>
      </c>
      <c r="X425">
        <v>0</v>
      </c>
      <c r="Y425">
        <v>0</v>
      </c>
      <c r="AB425" s="180">
        <v>44285</v>
      </c>
      <c r="AC425">
        <v>1</v>
      </c>
      <c r="AD425" t="s">
        <v>1922</v>
      </c>
      <c r="AE425">
        <v>1</v>
      </c>
      <c r="AF425">
        <v>30</v>
      </c>
      <c r="AG425">
        <v>0</v>
      </c>
      <c r="AN425">
        <v>1</v>
      </c>
      <c r="AO425">
        <v>1</v>
      </c>
      <c r="AR425" s="178">
        <v>15491</v>
      </c>
      <c r="AS425" t="s">
        <v>1921</v>
      </c>
      <c r="AT425">
        <v>0</v>
      </c>
      <c r="AU425">
        <v>0</v>
      </c>
      <c r="AV425">
        <v>890480123</v>
      </c>
      <c r="AW425" t="s">
        <v>1920</v>
      </c>
      <c r="AX425">
        <v>5</v>
      </c>
      <c r="BC425">
        <v>2</v>
      </c>
      <c r="BD425">
        <v>7</v>
      </c>
      <c r="BE425">
        <v>2</v>
      </c>
    </row>
    <row r="426" spans="1:57" x14ac:dyDescent="0.25">
      <c r="A426" s="179">
        <f t="shared" si="6"/>
        <v>41302</v>
      </c>
      <c r="B426" t="s">
        <v>1923</v>
      </c>
      <c r="C426">
        <v>7454017</v>
      </c>
      <c r="D426">
        <v>144105</v>
      </c>
      <c r="E426">
        <v>4</v>
      </c>
      <c r="F426">
        <v>550024602</v>
      </c>
      <c r="G426" s="180">
        <v>44119</v>
      </c>
      <c r="H426" s="180">
        <v>45290</v>
      </c>
      <c r="I426">
        <v>0</v>
      </c>
      <c r="J426">
        <v>1</v>
      </c>
      <c r="K426">
        <v>3</v>
      </c>
      <c r="L426">
        <v>30</v>
      </c>
      <c r="M426">
        <v>2</v>
      </c>
      <c r="N426" s="170">
        <v>22490513</v>
      </c>
      <c r="O426" s="170">
        <v>24960000</v>
      </c>
      <c r="P426" s="178">
        <v>76924</v>
      </c>
      <c r="Q426" s="178">
        <v>2957</v>
      </c>
      <c r="R426" s="178">
        <v>72285</v>
      </c>
      <c r="S426">
        <v>0</v>
      </c>
      <c r="T426">
        <v>0</v>
      </c>
      <c r="U426">
        <v>0</v>
      </c>
      <c r="W426">
        <v>0</v>
      </c>
      <c r="X426">
        <v>0</v>
      </c>
      <c r="Y426">
        <v>0</v>
      </c>
      <c r="AB426" s="180">
        <v>44285</v>
      </c>
      <c r="AC426">
        <v>1</v>
      </c>
      <c r="AD426" t="s">
        <v>1922</v>
      </c>
      <c r="AE426">
        <v>1</v>
      </c>
      <c r="AF426">
        <v>30</v>
      </c>
      <c r="AG426">
        <v>0</v>
      </c>
      <c r="AN426">
        <v>1</v>
      </c>
      <c r="AO426">
        <v>1</v>
      </c>
      <c r="AR426" s="178">
        <v>30983</v>
      </c>
      <c r="AS426" t="s">
        <v>1921</v>
      </c>
      <c r="AT426">
        <v>0</v>
      </c>
      <c r="AU426">
        <v>0</v>
      </c>
      <c r="AV426">
        <v>890480123</v>
      </c>
      <c r="AW426" t="s">
        <v>1920</v>
      </c>
      <c r="AX426">
        <v>5</v>
      </c>
      <c r="BC426">
        <v>2</v>
      </c>
      <c r="BD426">
        <v>7</v>
      </c>
      <c r="BE426">
        <v>2</v>
      </c>
    </row>
    <row r="427" spans="1:57" x14ac:dyDescent="0.25">
      <c r="A427" s="179">
        <f t="shared" si="6"/>
        <v>42955</v>
      </c>
      <c r="B427" t="s">
        <v>1923</v>
      </c>
      <c r="C427">
        <v>7454017</v>
      </c>
      <c r="D427">
        <v>144105</v>
      </c>
      <c r="E427">
        <v>4</v>
      </c>
      <c r="F427">
        <v>550024821</v>
      </c>
      <c r="G427" s="180">
        <v>44152</v>
      </c>
      <c r="H427" s="180">
        <v>45290</v>
      </c>
      <c r="I427">
        <v>0</v>
      </c>
      <c r="J427">
        <v>1</v>
      </c>
      <c r="K427">
        <v>3</v>
      </c>
      <c r="L427">
        <v>30</v>
      </c>
      <c r="M427">
        <v>2</v>
      </c>
      <c r="N427" s="170">
        <v>22490513</v>
      </c>
      <c r="O427" s="170">
        <v>24960000</v>
      </c>
      <c r="P427" s="178">
        <v>80000</v>
      </c>
      <c r="Q427" s="178">
        <v>3076</v>
      </c>
      <c r="R427" s="178">
        <v>75178</v>
      </c>
      <c r="S427">
        <v>0</v>
      </c>
      <c r="T427">
        <v>0</v>
      </c>
      <c r="U427">
        <v>0</v>
      </c>
      <c r="W427">
        <v>0</v>
      </c>
      <c r="X427">
        <v>0</v>
      </c>
      <c r="Y427">
        <v>0</v>
      </c>
      <c r="AB427" s="180">
        <v>44285</v>
      </c>
      <c r="AC427">
        <v>1</v>
      </c>
      <c r="AD427" t="s">
        <v>1922</v>
      </c>
      <c r="AE427">
        <v>1</v>
      </c>
      <c r="AF427">
        <v>30</v>
      </c>
      <c r="AG427">
        <v>0</v>
      </c>
      <c r="AN427">
        <v>1</v>
      </c>
      <c r="AO427">
        <v>1</v>
      </c>
      <c r="AR427" s="178">
        <v>32223</v>
      </c>
      <c r="AS427" t="s">
        <v>1921</v>
      </c>
      <c r="AT427">
        <v>0</v>
      </c>
      <c r="AU427">
        <v>0</v>
      </c>
      <c r="AV427">
        <v>890480123</v>
      </c>
      <c r="AW427" t="s">
        <v>1920</v>
      </c>
      <c r="AX427">
        <v>5</v>
      </c>
      <c r="BC427">
        <v>2</v>
      </c>
      <c r="BD427">
        <v>7</v>
      </c>
      <c r="BE427">
        <v>2</v>
      </c>
    </row>
    <row r="428" spans="1:57" x14ac:dyDescent="0.25">
      <c r="A428" s="179">
        <f t="shared" si="6"/>
        <v>42955</v>
      </c>
      <c r="B428" t="s">
        <v>1923</v>
      </c>
      <c r="C428">
        <v>7454017</v>
      </c>
      <c r="D428">
        <v>144105</v>
      </c>
      <c r="E428">
        <v>4</v>
      </c>
      <c r="F428">
        <v>550024822</v>
      </c>
      <c r="G428" s="180">
        <v>44152</v>
      </c>
      <c r="H428" s="180">
        <v>45290</v>
      </c>
      <c r="I428">
        <v>0</v>
      </c>
      <c r="J428">
        <v>1</v>
      </c>
      <c r="K428">
        <v>3</v>
      </c>
      <c r="L428">
        <v>30</v>
      </c>
      <c r="M428">
        <v>2</v>
      </c>
      <c r="N428" s="170">
        <v>22490513</v>
      </c>
      <c r="O428" s="170">
        <v>24960000</v>
      </c>
      <c r="P428" s="178">
        <v>80000</v>
      </c>
      <c r="Q428" s="178">
        <v>3076</v>
      </c>
      <c r="R428" s="178">
        <v>75178</v>
      </c>
      <c r="S428">
        <v>0</v>
      </c>
      <c r="T428">
        <v>0</v>
      </c>
      <c r="U428">
        <v>0</v>
      </c>
      <c r="W428">
        <v>0</v>
      </c>
      <c r="X428">
        <v>0</v>
      </c>
      <c r="Y428">
        <v>0</v>
      </c>
      <c r="AB428" s="180">
        <v>44285</v>
      </c>
      <c r="AC428">
        <v>1</v>
      </c>
      <c r="AD428" t="s">
        <v>1922</v>
      </c>
      <c r="AE428">
        <v>1</v>
      </c>
      <c r="AF428">
        <v>30</v>
      </c>
      <c r="AG428">
        <v>0</v>
      </c>
      <c r="AN428">
        <v>1</v>
      </c>
      <c r="AO428">
        <v>1</v>
      </c>
      <c r="AR428" s="178">
        <v>32223</v>
      </c>
      <c r="AS428" t="s">
        <v>1921</v>
      </c>
      <c r="AT428">
        <v>0</v>
      </c>
      <c r="AU428">
        <v>0</v>
      </c>
      <c r="AV428">
        <v>890480123</v>
      </c>
      <c r="AW428" t="s">
        <v>1920</v>
      </c>
      <c r="AX428">
        <v>5</v>
      </c>
      <c r="BC428">
        <v>2</v>
      </c>
      <c r="BD428">
        <v>7</v>
      </c>
      <c r="BE428">
        <v>2</v>
      </c>
    </row>
    <row r="429" spans="1:57" x14ac:dyDescent="0.25">
      <c r="A429" s="179">
        <f t="shared" si="6"/>
        <v>1751</v>
      </c>
      <c r="B429" t="s">
        <v>1923</v>
      </c>
      <c r="C429">
        <v>7454017</v>
      </c>
      <c r="D429">
        <v>144105</v>
      </c>
      <c r="E429">
        <v>4</v>
      </c>
      <c r="F429">
        <v>550025496</v>
      </c>
      <c r="G429" s="180">
        <v>44255</v>
      </c>
      <c r="H429" s="180">
        <v>44316</v>
      </c>
      <c r="I429">
        <v>0</v>
      </c>
      <c r="J429">
        <v>1</v>
      </c>
      <c r="K429">
        <v>0</v>
      </c>
      <c r="L429">
        <v>30</v>
      </c>
      <c r="M429">
        <v>2</v>
      </c>
      <c r="N429">
        <v>0</v>
      </c>
      <c r="O429">
        <v>0</v>
      </c>
      <c r="P429" s="178">
        <v>6000</v>
      </c>
      <c r="Q429" s="178">
        <v>6000</v>
      </c>
      <c r="R429" s="178">
        <v>3065</v>
      </c>
      <c r="S429">
        <v>0</v>
      </c>
      <c r="T429">
        <v>0</v>
      </c>
      <c r="U429">
        <v>0</v>
      </c>
      <c r="W429">
        <v>0</v>
      </c>
      <c r="X429">
        <v>0</v>
      </c>
      <c r="Y429">
        <v>0</v>
      </c>
      <c r="AB429" s="180">
        <v>44285</v>
      </c>
      <c r="AC429">
        <v>1</v>
      </c>
      <c r="AD429" t="s">
        <v>1922</v>
      </c>
      <c r="AE429">
        <v>1</v>
      </c>
      <c r="AF429">
        <v>30</v>
      </c>
      <c r="AG429">
        <v>0</v>
      </c>
      <c r="AN429">
        <v>1</v>
      </c>
      <c r="AO429">
        <v>1</v>
      </c>
      <c r="AR429" s="178">
        <v>1314</v>
      </c>
      <c r="AS429" t="s">
        <v>1921</v>
      </c>
      <c r="AT429">
        <v>0</v>
      </c>
      <c r="AU429">
        <v>0</v>
      </c>
      <c r="AV429">
        <v>890480123</v>
      </c>
      <c r="AW429" t="s">
        <v>1920</v>
      </c>
      <c r="AX429">
        <v>5</v>
      </c>
      <c r="BC429">
        <v>2</v>
      </c>
      <c r="BD429">
        <v>7</v>
      </c>
      <c r="BE429">
        <v>2</v>
      </c>
    </row>
    <row r="430" spans="1:57" x14ac:dyDescent="0.25">
      <c r="A430" s="179">
        <f t="shared" si="6"/>
        <v>3428</v>
      </c>
      <c r="B430" t="s">
        <v>1923</v>
      </c>
      <c r="C430">
        <v>7454017</v>
      </c>
      <c r="D430">
        <v>144105</v>
      </c>
      <c r="E430">
        <v>4</v>
      </c>
      <c r="F430">
        <v>550025682</v>
      </c>
      <c r="G430" s="180">
        <v>44286</v>
      </c>
      <c r="H430" s="180">
        <v>44346</v>
      </c>
      <c r="I430">
        <v>0</v>
      </c>
      <c r="J430">
        <v>1</v>
      </c>
      <c r="K430">
        <v>0</v>
      </c>
      <c r="L430">
        <v>30</v>
      </c>
      <c r="M430">
        <v>2</v>
      </c>
      <c r="N430">
        <v>0</v>
      </c>
      <c r="O430">
        <v>0</v>
      </c>
      <c r="P430" s="178">
        <v>6000</v>
      </c>
      <c r="Q430" s="178">
        <v>6000</v>
      </c>
      <c r="R430" s="178">
        <v>6000</v>
      </c>
      <c r="S430">
        <v>0</v>
      </c>
      <c r="T430">
        <v>0</v>
      </c>
      <c r="U430">
        <v>0</v>
      </c>
      <c r="W430">
        <v>0</v>
      </c>
      <c r="X430">
        <v>0</v>
      </c>
      <c r="Y430">
        <v>0</v>
      </c>
      <c r="AB430" s="180">
        <v>44286</v>
      </c>
      <c r="AC430">
        <v>1</v>
      </c>
      <c r="AD430" t="s">
        <v>1922</v>
      </c>
      <c r="AE430">
        <v>1</v>
      </c>
      <c r="AF430">
        <v>30</v>
      </c>
      <c r="AG430">
        <v>0</v>
      </c>
      <c r="AN430">
        <v>1</v>
      </c>
      <c r="AO430">
        <v>1</v>
      </c>
      <c r="AR430" s="178">
        <v>2572</v>
      </c>
      <c r="AS430" t="s">
        <v>1921</v>
      </c>
      <c r="AT430">
        <v>0</v>
      </c>
      <c r="AU430">
        <v>0</v>
      </c>
      <c r="AV430">
        <v>890480123</v>
      </c>
      <c r="AW430" t="s">
        <v>1920</v>
      </c>
      <c r="AX430">
        <v>5</v>
      </c>
      <c r="BC430">
        <v>2</v>
      </c>
      <c r="BD430">
        <v>7</v>
      </c>
      <c r="BE430">
        <v>2</v>
      </c>
    </row>
    <row r="431" spans="1:57" x14ac:dyDescent="0.25">
      <c r="A431" s="179">
        <f t="shared" si="6"/>
        <v>645984</v>
      </c>
      <c r="B431" t="s">
        <v>1923</v>
      </c>
      <c r="C431">
        <v>7535023</v>
      </c>
      <c r="D431">
        <v>144105</v>
      </c>
      <c r="E431">
        <v>4</v>
      </c>
      <c r="F431">
        <v>15725</v>
      </c>
      <c r="G431" s="180">
        <v>43607</v>
      </c>
      <c r="H431" s="180">
        <v>45442</v>
      </c>
      <c r="I431">
        <v>0</v>
      </c>
      <c r="J431">
        <v>1</v>
      </c>
      <c r="K431">
        <v>31</v>
      </c>
      <c r="L431">
        <v>30</v>
      </c>
      <c r="M431">
        <v>2</v>
      </c>
      <c r="N431" s="170">
        <v>17726461</v>
      </c>
      <c r="O431" s="170">
        <v>19240000</v>
      </c>
      <c r="P431" s="178">
        <v>82794911</v>
      </c>
      <c r="Q431" s="178">
        <v>2090146</v>
      </c>
      <c r="R431" s="178">
        <v>48841240</v>
      </c>
      <c r="S431">
        <v>0</v>
      </c>
      <c r="T431">
        <v>0</v>
      </c>
      <c r="U431">
        <v>0</v>
      </c>
      <c r="W431">
        <v>0</v>
      </c>
      <c r="X431">
        <v>0</v>
      </c>
      <c r="Y431">
        <v>0</v>
      </c>
      <c r="AB431" s="180">
        <v>44285</v>
      </c>
      <c r="AC431">
        <v>1</v>
      </c>
      <c r="AD431" t="s">
        <v>1922</v>
      </c>
      <c r="AE431">
        <v>1</v>
      </c>
      <c r="AF431">
        <v>30</v>
      </c>
      <c r="AG431">
        <v>0</v>
      </c>
      <c r="AN431">
        <v>1</v>
      </c>
      <c r="AO431">
        <v>1</v>
      </c>
      <c r="AR431" s="178">
        <v>48195256</v>
      </c>
      <c r="AS431" t="s">
        <v>1921</v>
      </c>
      <c r="AT431">
        <v>0</v>
      </c>
      <c r="AU431">
        <v>0</v>
      </c>
      <c r="AV431">
        <v>890480123</v>
      </c>
      <c r="AW431" t="s">
        <v>1920</v>
      </c>
      <c r="AX431">
        <v>5</v>
      </c>
      <c r="BC431">
        <v>1</v>
      </c>
      <c r="BD431">
        <v>7</v>
      </c>
      <c r="BE431">
        <v>2</v>
      </c>
    </row>
    <row r="432" spans="1:57" x14ac:dyDescent="0.25">
      <c r="A432" s="179">
        <f t="shared" si="6"/>
        <v>6675121</v>
      </c>
      <c r="B432" t="s">
        <v>1923</v>
      </c>
      <c r="C432">
        <v>7547871</v>
      </c>
      <c r="D432">
        <v>144105</v>
      </c>
      <c r="E432">
        <v>4</v>
      </c>
      <c r="F432">
        <v>17145</v>
      </c>
      <c r="G432" s="180">
        <v>43929</v>
      </c>
      <c r="H432" s="180">
        <v>46142</v>
      </c>
      <c r="I432">
        <v>0</v>
      </c>
      <c r="J432">
        <v>1</v>
      </c>
      <c r="K432">
        <v>11</v>
      </c>
      <c r="L432">
        <v>30</v>
      </c>
      <c r="M432">
        <v>2</v>
      </c>
      <c r="N432" s="170">
        <v>17726461</v>
      </c>
      <c r="O432" s="170">
        <v>19240000</v>
      </c>
      <c r="P432" s="178">
        <v>8533926</v>
      </c>
      <c r="Q432" s="178">
        <v>193323</v>
      </c>
      <c r="R432" s="178">
        <v>7734948</v>
      </c>
      <c r="S432">
        <v>0</v>
      </c>
      <c r="T432">
        <v>0</v>
      </c>
      <c r="U432">
        <v>0</v>
      </c>
      <c r="W432">
        <v>0</v>
      </c>
      <c r="X432">
        <v>0</v>
      </c>
      <c r="Y432">
        <v>0</v>
      </c>
      <c r="AB432" s="180">
        <v>44285</v>
      </c>
      <c r="AC432">
        <v>1</v>
      </c>
      <c r="AD432" t="s">
        <v>1922</v>
      </c>
      <c r="AE432">
        <v>1</v>
      </c>
      <c r="AF432">
        <v>30</v>
      </c>
      <c r="AG432">
        <v>0</v>
      </c>
      <c r="AN432">
        <v>1</v>
      </c>
      <c r="AO432">
        <v>1</v>
      </c>
      <c r="AR432" s="178">
        <v>1059827</v>
      </c>
      <c r="AS432" t="s">
        <v>1921</v>
      </c>
      <c r="AT432">
        <v>0</v>
      </c>
      <c r="AU432">
        <v>0</v>
      </c>
      <c r="AV432">
        <v>890480123</v>
      </c>
      <c r="AW432" t="s">
        <v>1920</v>
      </c>
      <c r="AX432">
        <v>5</v>
      </c>
      <c r="BC432">
        <v>1</v>
      </c>
      <c r="BD432">
        <v>7</v>
      </c>
      <c r="BE432">
        <v>2</v>
      </c>
    </row>
    <row r="433" spans="1:57" x14ac:dyDescent="0.25">
      <c r="A433" s="179">
        <f t="shared" si="6"/>
        <v>9086185</v>
      </c>
      <c r="B433" t="s">
        <v>1923</v>
      </c>
      <c r="C433">
        <v>7547871</v>
      </c>
      <c r="D433">
        <v>144105</v>
      </c>
      <c r="E433">
        <v>4</v>
      </c>
      <c r="F433">
        <v>18000</v>
      </c>
      <c r="G433" s="180">
        <v>44196</v>
      </c>
      <c r="H433" s="180">
        <v>46173</v>
      </c>
      <c r="I433">
        <v>0</v>
      </c>
      <c r="J433">
        <v>1</v>
      </c>
      <c r="K433">
        <v>3</v>
      </c>
      <c r="L433">
        <v>30</v>
      </c>
      <c r="M433">
        <v>2</v>
      </c>
      <c r="N433" s="170">
        <v>9568969</v>
      </c>
      <c r="O433" s="170">
        <v>10000000</v>
      </c>
      <c r="P433" s="178">
        <v>10918710</v>
      </c>
      <c r="Q433" s="178">
        <v>215912</v>
      </c>
      <c r="R433" s="178">
        <v>10528823</v>
      </c>
      <c r="S433">
        <v>0</v>
      </c>
      <c r="T433">
        <v>0</v>
      </c>
      <c r="U433">
        <v>0</v>
      </c>
      <c r="W433">
        <v>0</v>
      </c>
      <c r="X433">
        <v>0</v>
      </c>
      <c r="Y433">
        <v>0</v>
      </c>
      <c r="AB433" s="180">
        <v>44285</v>
      </c>
      <c r="AC433">
        <v>1</v>
      </c>
      <c r="AD433" t="s">
        <v>1922</v>
      </c>
      <c r="AE433">
        <v>1</v>
      </c>
      <c r="AF433">
        <v>30</v>
      </c>
      <c r="AG433">
        <v>0</v>
      </c>
      <c r="AN433">
        <v>1</v>
      </c>
      <c r="AO433">
        <v>1</v>
      </c>
      <c r="AR433" s="178">
        <v>1442638</v>
      </c>
      <c r="AS433" t="s">
        <v>1921</v>
      </c>
      <c r="AT433">
        <v>0</v>
      </c>
      <c r="AU433">
        <v>0</v>
      </c>
      <c r="AV433">
        <v>890480123</v>
      </c>
      <c r="AW433" t="s">
        <v>1920</v>
      </c>
      <c r="AX433">
        <v>5</v>
      </c>
      <c r="BC433">
        <v>1</v>
      </c>
      <c r="BD433">
        <v>7</v>
      </c>
      <c r="BE433">
        <v>2</v>
      </c>
    </row>
    <row r="434" spans="1:57" x14ac:dyDescent="0.25">
      <c r="A434" s="179">
        <f t="shared" si="6"/>
        <v>86519481</v>
      </c>
      <c r="B434" t="s">
        <v>1923</v>
      </c>
      <c r="C434">
        <v>7547871</v>
      </c>
      <c r="D434">
        <v>144205</v>
      </c>
      <c r="E434">
        <v>4</v>
      </c>
      <c r="F434">
        <v>18001</v>
      </c>
      <c r="G434" s="180">
        <v>44196</v>
      </c>
      <c r="H434" s="180">
        <v>46752</v>
      </c>
      <c r="I434">
        <v>30</v>
      </c>
      <c r="J434">
        <v>1</v>
      </c>
      <c r="K434">
        <v>1</v>
      </c>
      <c r="L434">
        <v>30</v>
      </c>
      <c r="M434">
        <v>2</v>
      </c>
      <c r="N434" s="170">
        <v>9568969</v>
      </c>
      <c r="O434" s="170">
        <v>10000000</v>
      </c>
      <c r="P434" s="178">
        <v>101895298</v>
      </c>
      <c r="Q434" s="178">
        <v>1668976</v>
      </c>
      <c r="R434" s="178">
        <v>100256415</v>
      </c>
      <c r="S434">
        <v>799174</v>
      </c>
      <c r="T434">
        <v>0</v>
      </c>
      <c r="U434">
        <v>0</v>
      </c>
      <c r="W434">
        <v>0</v>
      </c>
      <c r="X434">
        <v>0</v>
      </c>
      <c r="Y434">
        <v>0</v>
      </c>
      <c r="AB434" s="180">
        <v>44278</v>
      </c>
      <c r="AC434">
        <v>1</v>
      </c>
      <c r="AD434" t="s">
        <v>1922</v>
      </c>
      <c r="AE434">
        <v>1</v>
      </c>
      <c r="AF434">
        <v>30</v>
      </c>
      <c r="AG434">
        <v>951005</v>
      </c>
      <c r="AN434">
        <v>1</v>
      </c>
      <c r="AO434">
        <v>1</v>
      </c>
      <c r="AR434" s="178">
        <v>13736934</v>
      </c>
      <c r="AS434" t="s">
        <v>1921</v>
      </c>
      <c r="AT434">
        <v>0</v>
      </c>
      <c r="AU434">
        <v>0</v>
      </c>
      <c r="AX434">
        <v>5</v>
      </c>
      <c r="BC434">
        <v>1</v>
      </c>
      <c r="BD434">
        <v>7</v>
      </c>
      <c r="BE434">
        <v>2</v>
      </c>
    </row>
    <row r="435" spans="1:57" x14ac:dyDescent="0.25">
      <c r="A435" s="179">
        <f t="shared" si="6"/>
        <v>498819</v>
      </c>
      <c r="B435" t="s">
        <v>1923</v>
      </c>
      <c r="C435">
        <v>7882443</v>
      </c>
      <c r="D435">
        <v>141105</v>
      </c>
      <c r="E435">
        <v>4</v>
      </c>
      <c r="F435">
        <v>11732</v>
      </c>
      <c r="G435" s="180">
        <v>42670</v>
      </c>
      <c r="H435" s="180">
        <v>45226</v>
      </c>
      <c r="I435">
        <v>0</v>
      </c>
      <c r="J435">
        <v>1</v>
      </c>
      <c r="K435">
        <v>53</v>
      </c>
      <c r="L435">
        <v>30</v>
      </c>
      <c r="M435">
        <v>2</v>
      </c>
      <c r="N435" s="170">
        <v>13121400</v>
      </c>
      <c r="O435" s="170">
        <v>13940000</v>
      </c>
      <c r="P435" s="178">
        <v>31856000</v>
      </c>
      <c r="Q435" s="178">
        <v>581628</v>
      </c>
      <c r="R435" s="178">
        <v>15222661</v>
      </c>
      <c r="S435">
        <v>8812</v>
      </c>
      <c r="T435">
        <v>0</v>
      </c>
      <c r="U435">
        <v>44790000</v>
      </c>
      <c r="V435" t="s">
        <v>1927</v>
      </c>
      <c r="W435">
        <v>0</v>
      </c>
      <c r="X435">
        <v>0</v>
      </c>
      <c r="Y435">
        <v>0</v>
      </c>
      <c r="AB435" s="180">
        <v>44285</v>
      </c>
      <c r="AC435">
        <v>3</v>
      </c>
      <c r="AD435" t="s">
        <v>1922</v>
      </c>
      <c r="AE435">
        <v>1</v>
      </c>
      <c r="AF435">
        <v>30</v>
      </c>
      <c r="AG435">
        <v>0</v>
      </c>
      <c r="AN435">
        <v>1</v>
      </c>
      <c r="AO435">
        <v>1</v>
      </c>
      <c r="AR435" s="178">
        <v>14723842</v>
      </c>
      <c r="AS435" t="s">
        <v>1921</v>
      </c>
      <c r="AT435">
        <v>0</v>
      </c>
      <c r="AU435">
        <v>0</v>
      </c>
      <c r="AV435">
        <v>890480123</v>
      </c>
      <c r="AW435" t="s">
        <v>1920</v>
      </c>
      <c r="AX435">
        <v>5</v>
      </c>
      <c r="BC435">
        <v>1</v>
      </c>
      <c r="BD435">
        <v>7</v>
      </c>
      <c r="BE435">
        <v>2</v>
      </c>
    </row>
    <row r="436" spans="1:57" x14ac:dyDescent="0.25">
      <c r="A436" s="179">
        <f t="shared" si="6"/>
        <v>716704</v>
      </c>
      <c r="B436" t="s">
        <v>1923</v>
      </c>
      <c r="C436">
        <v>7882443</v>
      </c>
      <c r="D436">
        <v>144105</v>
      </c>
      <c r="E436">
        <v>4</v>
      </c>
      <c r="F436">
        <v>14827</v>
      </c>
      <c r="G436" s="180">
        <v>43404</v>
      </c>
      <c r="H436" s="180">
        <v>45961</v>
      </c>
      <c r="I436">
        <v>0</v>
      </c>
      <c r="J436">
        <v>1</v>
      </c>
      <c r="K436">
        <v>29</v>
      </c>
      <c r="L436">
        <v>30</v>
      </c>
      <c r="M436">
        <v>2</v>
      </c>
      <c r="N436" s="170">
        <v>17726461</v>
      </c>
      <c r="O436" s="170">
        <v>19240000</v>
      </c>
      <c r="P436" s="178">
        <v>28000000</v>
      </c>
      <c r="Q436" s="178">
        <v>584019</v>
      </c>
      <c r="R436" s="178">
        <v>21871936</v>
      </c>
      <c r="S436">
        <v>0</v>
      </c>
      <c r="T436">
        <v>0</v>
      </c>
      <c r="U436">
        <v>0</v>
      </c>
      <c r="W436">
        <v>0</v>
      </c>
      <c r="X436">
        <v>0</v>
      </c>
      <c r="Y436">
        <v>0</v>
      </c>
      <c r="AB436" s="180">
        <v>44285</v>
      </c>
      <c r="AC436">
        <v>1</v>
      </c>
      <c r="AD436" t="s">
        <v>1922</v>
      </c>
      <c r="AE436">
        <v>1</v>
      </c>
      <c r="AF436">
        <v>30</v>
      </c>
      <c r="AG436">
        <v>0</v>
      </c>
      <c r="AN436">
        <v>1</v>
      </c>
      <c r="AO436">
        <v>1</v>
      </c>
      <c r="AR436" s="178">
        <v>21155232</v>
      </c>
      <c r="AS436" t="s">
        <v>1921</v>
      </c>
      <c r="AT436">
        <v>0</v>
      </c>
      <c r="AU436">
        <v>0</v>
      </c>
      <c r="AV436">
        <v>890480123</v>
      </c>
      <c r="AW436" t="s">
        <v>1920</v>
      </c>
      <c r="AX436">
        <v>5</v>
      </c>
      <c r="BC436">
        <v>1</v>
      </c>
      <c r="BD436">
        <v>7</v>
      </c>
      <c r="BE436">
        <v>2</v>
      </c>
    </row>
    <row r="437" spans="1:57" x14ac:dyDescent="0.25">
      <c r="A437" s="179">
        <f t="shared" si="6"/>
        <v>10746616</v>
      </c>
      <c r="B437" t="s">
        <v>1923</v>
      </c>
      <c r="C437">
        <v>7882591</v>
      </c>
      <c r="D437">
        <v>144105</v>
      </c>
      <c r="E437">
        <v>4</v>
      </c>
      <c r="F437">
        <v>13934</v>
      </c>
      <c r="G437" s="180">
        <v>43213</v>
      </c>
      <c r="H437" s="180">
        <v>45770</v>
      </c>
      <c r="I437">
        <v>7</v>
      </c>
      <c r="J437">
        <v>1</v>
      </c>
      <c r="K437">
        <v>34</v>
      </c>
      <c r="L437">
        <v>30</v>
      </c>
      <c r="M437">
        <v>2</v>
      </c>
      <c r="N437" s="170">
        <v>17726461</v>
      </c>
      <c r="O437" s="170">
        <v>19240000</v>
      </c>
      <c r="P437" s="178">
        <v>63400000</v>
      </c>
      <c r="Q437" s="178">
        <v>1322385</v>
      </c>
      <c r="R437" s="178">
        <v>45914826</v>
      </c>
      <c r="S437">
        <v>158144</v>
      </c>
      <c r="T437">
        <v>0</v>
      </c>
      <c r="U437">
        <v>0</v>
      </c>
      <c r="W437">
        <v>0</v>
      </c>
      <c r="X437">
        <v>0</v>
      </c>
      <c r="Y437">
        <v>0</v>
      </c>
      <c r="AB437" s="180">
        <v>44285</v>
      </c>
      <c r="AC437">
        <v>1</v>
      </c>
      <c r="AD437" t="s">
        <v>1922</v>
      </c>
      <c r="AE437">
        <v>1</v>
      </c>
      <c r="AF437">
        <v>30</v>
      </c>
      <c r="AG437">
        <v>33025</v>
      </c>
      <c r="AN437">
        <v>1</v>
      </c>
      <c r="AO437">
        <v>1</v>
      </c>
      <c r="AR437" s="178">
        <v>35168210</v>
      </c>
      <c r="AS437" t="s">
        <v>1921</v>
      </c>
      <c r="AT437">
        <v>0</v>
      </c>
      <c r="AU437">
        <v>0</v>
      </c>
      <c r="AV437">
        <v>890480123</v>
      </c>
      <c r="AW437" t="s">
        <v>1920</v>
      </c>
      <c r="AX437">
        <v>5</v>
      </c>
      <c r="BC437">
        <v>1</v>
      </c>
      <c r="BD437">
        <v>7</v>
      </c>
      <c r="BE437">
        <v>2</v>
      </c>
    </row>
    <row r="438" spans="1:57" x14ac:dyDescent="0.25">
      <c r="A438" s="179">
        <f t="shared" si="6"/>
        <v>365777</v>
      </c>
      <c r="B438" t="s">
        <v>1923</v>
      </c>
      <c r="C438">
        <v>7882591</v>
      </c>
      <c r="D438">
        <v>144105</v>
      </c>
      <c r="E438">
        <v>4</v>
      </c>
      <c r="F438">
        <v>17157</v>
      </c>
      <c r="G438" s="180">
        <v>43937</v>
      </c>
      <c r="H438" s="180">
        <v>44864</v>
      </c>
      <c r="I438">
        <v>0</v>
      </c>
      <c r="J438">
        <v>1</v>
      </c>
      <c r="K438">
        <v>11</v>
      </c>
      <c r="L438">
        <v>30</v>
      </c>
      <c r="M438">
        <v>2</v>
      </c>
      <c r="N438" s="170">
        <v>12185828</v>
      </c>
      <c r="O438" s="170">
        <v>12890000</v>
      </c>
      <c r="P438" s="178">
        <v>2340000</v>
      </c>
      <c r="Q438" s="178">
        <v>90876</v>
      </c>
      <c r="R438" s="178">
        <v>1562779</v>
      </c>
      <c r="S438">
        <v>0</v>
      </c>
      <c r="T438">
        <v>0</v>
      </c>
      <c r="U438">
        <v>0</v>
      </c>
      <c r="W438">
        <v>0</v>
      </c>
      <c r="X438">
        <v>0</v>
      </c>
      <c r="Y438">
        <v>0</v>
      </c>
      <c r="AB438" s="180">
        <v>44285</v>
      </c>
      <c r="AC438">
        <v>1</v>
      </c>
      <c r="AD438" t="s">
        <v>1922</v>
      </c>
      <c r="AE438">
        <v>1</v>
      </c>
      <c r="AF438">
        <v>30</v>
      </c>
      <c r="AG438">
        <v>0</v>
      </c>
      <c r="AN438">
        <v>1</v>
      </c>
      <c r="AO438">
        <v>1</v>
      </c>
      <c r="AR438" s="178">
        <v>1197002</v>
      </c>
      <c r="AS438" t="s">
        <v>1921</v>
      </c>
      <c r="AT438">
        <v>0</v>
      </c>
      <c r="AU438">
        <v>0</v>
      </c>
      <c r="AV438">
        <v>890480123</v>
      </c>
      <c r="AW438" t="s">
        <v>1920</v>
      </c>
      <c r="AX438">
        <v>5</v>
      </c>
      <c r="BC438">
        <v>1</v>
      </c>
      <c r="BD438">
        <v>7</v>
      </c>
      <c r="BE438">
        <v>2</v>
      </c>
    </row>
    <row r="439" spans="1:57" x14ac:dyDescent="0.25">
      <c r="A439" s="179">
        <f t="shared" si="6"/>
        <v>984112</v>
      </c>
      <c r="B439" t="s">
        <v>1923</v>
      </c>
      <c r="C439">
        <v>7882591</v>
      </c>
      <c r="D439">
        <v>144105</v>
      </c>
      <c r="E439">
        <v>4</v>
      </c>
      <c r="F439">
        <v>17824</v>
      </c>
      <c r="G439" s="180">
        <v>44158</v>
      </c>
      <c r="H439" s="180">
        <v>44895</v>
      </c>
      <c r="I439">
        <v>0</v>
      </c>
      <c r="J439">
        <v>1</v>
      </c>
      <c r="K439">
        <v>4</v>
      </c>
      <c r="L439">
        <v>30</v>
      </c>
      <c r="M439">
        <v>2</v>
      </c>
      <c r="N439" s="170">
        <v>15881442</v>
      </c>
      <c r="O439" s="170">
        <v>17090000</v>
      </c>
      <c r="P439" s="178">
        <v>4921319</v>
      </c>
      <c r="Q439" s="178">
        <v>240684</v>
      </c>
      <c r="R439" s="178">
        <v>4204611</v>
      </c>
      <c r="S439">
        <v>0</v>
      </c>
      <c r="T439">
        <v>0</v>
      </c>
      <c r="U439">
        <v>0</v>
      </c>
      <c r="W439">
        <v>0</v>
      </c>
      <c r="X439">
        <v>0</v>
      </c>
      <c r="Y439">
        <v>0</v>
      </c>
      <c r="AB439" s="180">
        <v>44285</v>
      </c>
      <c r="AC439">
        <v>1</v>
      </c>
      <c r="AD439" t="s">
        <v>1922</v>
      </c>
      <c r="AE439">
        <v>1</v>
      </c>
      <c r="AF439">
        <v>30</v>
      </c>
      <c r="AG439">
        <v>0</v>
      </c>
      <c r="AN439">
        <v>1</v>
      </c>
      <c r="AO439">
        <v>1</v>
      </c>
      <c r="AR439" s="178">
        <v>3220499</v>
      </c>
      <c r="AS439" t="s">
        <v>1921</v>
      </c>
      <c r="AT439">
        <v>0</v>
      </c>
      <c r="AU439">
        <v>0</v>
      </c>
      <c r="AV439">
        <v>890480123</v>
      </c>
      <c r="AW439" t="s">
        <v>1920</v>
      </c>
      <c r="AX439">
        <v>5</v>
      </c>
      <c r="BC439">
        <v>1</v>
      </c>
      <c r="BD439">
        <v>7</v>
      </c>
      <c r="BE439">
        <v>2</v>
      </c>
    </row>
    <row r="440" spans="1:57" x14ac:dyDescent="0.25">
      <c r="A440" s="179">
        <f t="shared" si="6"/>
        <v>0</v>
      </c>
      <c r="B440" t="s">
        <v>1923</v>
      </c>
      <c r="C440">
        <v>7918533</v>
      </c>
      <c r="D440">
        <v>144105</v>
      </c>
      <c r="E440">
        <v>4</v>
      </c>
      <c r="F440">
        <v>17051</v>
      </c>
      <c r="G440" s="180">
        <v>43896</v>
      </c>
      <c r="H440" s="180">
        <v>45746</v>
      </c>
      <c r="I440">
        <v>0</v>
      </c>
      <c r="J440">
        <v>1</v>
      </c>
      <c r="K440">
        <v>12</v>
      </c>
      <c r="L440">
        <v>30</v>
      </c>
      <c r="M440">
        <v>2</v>
      </c>
      <c r="N440" s="170">
        <v>17726461</v>
      </c>
      <c r="O440" s="170">
        <v>19240000</v>
      </c>
      <c r="P440" s="178">
        <v>3000000</v>
      </c>
      <c r="Q440" s="178">
        <v>75735</v>
      </c>
      <c r="R440" s="178">
        <v>2577545</v>
      </c>
      <c r="S440">
        <v>0</v>
      </c>
      <c r="T440">
        <v>0</v>
      </c>
      <c r="U440">
        <v>0</v>
      </c>
      <c r="W440">
        <v>0</v>
      </c>
      <c r="X440">
        <v>0</v>
      </c>
      <c r="Y440">
        <v>0</v>
      </c>
      <c r="AB440" s="180">
        <v>44285</v>
      </c>
      <c r="AC440">
        <v>1</v>
      </c>
      <c r="AD440" t="s">
        <v>1922</v>
      </c>
      <c r="AE440">
        <v>1</v>
      </c>
      <c r="AF440">
        <v>30</v>
      </c>
      <c r="AG440">
        <v>0</v>
      </c>
      <c r="AN440">
        <v>1</v>
      </c>
      <c r="AO440">
        <v>1</v>
      </c>
      <c r="AR440" s="178">
        <v>2643402</v>
      </c>
      <c r="AS440" t="s">
        <v>1921</v>
      </c>
      <c r="AT440">
        <v>0</v>
      </c>
      <c r="AU440">
        <v>0</v>
      </c>
      <c r="AV440">
        <v>890480123</v>
      </c>
      <c r="AW440" t="s">
        <v>1920</v>
      </c>
      <c r="AX440">
        <v>5</v>
      </c>
      <c r="BC440">
        <v>1</v>
      </c>
      <c r="BD440">
        <v>7</v>
      </c>
      <c r="BE440">
        <v>2</v>
      </c>
    </row>
    <row r="441" spans="1:57" x14ac:dyDescent="0.25">
      <c r="A441" s="179">
        <f t="shared" si="6"/>
        <v>4503654</v>
      </c>
      <c r="B441" t="s">
        <v>1923</v>
      </c>
      <c r="C441">
        <v>7919910</v>
      </c>
      <c r="D441">
        <v>144105</v>
      </c>
      <c r="E441">
        <v>4</v>
      </c>
      <c r="F441">
        <v>18239</v>
      </c>
      <c r="G441" s="180">
        <v>44258</v>
      </c>
      <c r="H441" s="180">
        <v>45015</v>
      </c>
      <c r="I441">
        <v>0</v>
      </c>
      <c r="J441">
        <v>1</v>
      </c>
      <c r="K441">
        <v>1</v>
      </c>
      <c r="L441">
        <v>30</v>
      </c>
      <c r="M441">
        <v>2</v>
      </c>
      <c r="N441" s="170">
        <v>15881442</v>
      </c>
      <c r="O441" s="170">
        <v>17090000</v>
      </c>
      <c r="P441" s="178">
        <v>5266000</v>
      </c>
      <c r="Q441" s="178">
        <v>257542</v>
      </c>
      <c r="R441" s="178">
        <v>5008458</v>
      </c>
      <c r="S441">
        <v>0</v>
      </c>
      <c r="T441">
        <v>0</v>
      </c>
      <c r="U441">
        <v>0</v>
      </c>
      <c r="W441">
        <v>0</v>
      </c>
      <c r="X441">
        <v>0</v>
      </c>
      <c r="Y441">
        <v>0</v>
      </c>
      <c r="AB441" s="180">
        <v>44285</v>
      </c>
      <c r="AC441">
        <v>9</v>
      </c>
      <c r="AD441" t="s">
        <v>1922</v>
      </c>
      <c r="AE441">
        <v>1</v>
      </c>
      <c r="AF441">
        <v>30</v>
      </c>
      <c r="AG441">
        <v>0</v>
      </c>
      <c r="AN441">
        <v>1</v>
      </c>
      <c r="AO441">
        <v>1</v>
      </c>
      <c r="AR441" s="178">
        <v>504804</v>
      </c>
      <c r="AS441" t="s">
        <v>1921</v>
      </c>
      <c r="AT441">
        <v>0</v>
      </c>
      <c r="AU441">
        <v>0</v>
      </c>
      <c r="AV441">
        <v>890480123</v>
      </c>
      <c r="AW441" t="s">
        <v>1920</v>
      </c>
      <c r="AX441">
        <v>5</v>
      </c>
      <c r="BC441">
        <v>1</v>
      </c>
      <c r="BD441">
        <v>7</v>
      </c>
      <c r="BE441">
        <v>2</v>
      </c>
    </row>
    <row r="442" spans="1:57" x14ac:dyDescent="0.25">
      <c r="A442" s="179">
        <f t="shared" si="6"/>
        <v>4611310</v>
      </c>
      <c r="B442" t="s">
        <v>1923</v>
      </c>
      <c r="C442">
        <v>7920445</v>
      </c>
      <c r="D442">
        <v>144105</v>
      </c>
      <c r="E442">
        <v>4</v>
      </c>
      <c r="F442">
        <v>17148</v>
      </c>
      <c r="G442" s="180">
        <v>43929</v>
      </c>
      <c r="H442" s="180">
        <v>44864</v>
      </c>
      <c r="I442">
        <v>0</v>
      </c>
      <c r="J442">
        <v>1</v>
      </c>
      <c r="K442">
        <v>11</v>
      </c>
      <c r="L442">
        <v>30</v>
      </c>
      <c r="M442">
        <v>2</v>
      </c>
      <c r="N442" s="170">
        <v>12185828</v>
      </c>
      <c r="O442" s="170">
        <v>12890000</v>
      </c>
      <c r="P442" s="178">
        <v>8638989</v>
      </c>
      <c r="Q442" s="178">
        <v>335502</v>
      </c>
      <c r="R442" s="178">
        <v>5750472</v>
      </c>
      <c r="S442">
        <v>0</v>
      </c>
      <c r="T442">
        <v>0</v>
      </c>
      <c r="U442">
        <v>0</v>
      </c>
      <c r="W442">
        <v>0</v>
      </c>
      <c r="X442">
        <v>0</v>
      </c>
      <c r="Y442">
        <v>0</v>
      </c>
      <c r="AB442" s="180">
        <v>44285</v>
      </c>
      <c r="AC442">
        <v>1</v>
      </c>
      <c r="AD442" t="s">
        <v>1922</v>
      </c>
      <c r="AE442">
        <v>1</v>
      </c>
      <c r="AF442">
        <v>30</v>
      </c>
      <c r="AG442">
        <v>0</v>
      </c>
      <c r="AN442">
        <v>1</v>
      </c>
      <c r="AO442">
        <v>1</v>
      </c>
      <c r="AR442" s="178">
        <v>1139162</v>
      </c>
      <c r="AS442" t="s">
        <v>1921</v>
      </c>
      <c r="AT442">
        <v>0</v>
      </c>
      <c r="AU442">
        <v>0</v>
      </c>
      <c r="AV442">
        <v>890480123</v>
      </c>
      <c r="AW442" t="s">
        <v>1920</v>
      </c>
      <c r="AX442">
        <v>5</v>
      </c>
      <c r="BC442">
        <v>1</v>
      </c>
      <c r="BD442">
        <v>7</v>
      </c>
      <c r="BE442">
        <v>2</v>
      </c>
    </row>
    <row r="443" spans="1:57" x14ac:dyDescent="0.25">
      <c r="A443" s="179">
        <f t="shared" si="6"/>
        <v>2420753</v>
      </c>
      <c r="B443" t="s">
        <v>1923</v>
      </c>
      <c r="C443">
        <v>7920445</v>
      </c>
      <c r="D443">
        <v>144105</v>
      </c>
      <c r="E443">
        <v>4</v>
      </c>
      <c r="F443">
        <v>18197</v>
      </c>
      <c r="G443" s="180">
        <v>44245</v>
      </c>
      <c r="H443" s="180">
        <v>44985</v>
      </c>
      <c r="I443">
        <v>0</v>
      </c>
      <c r="J443">
        <v>1</v>
      </c>
      <c r="K443">
        <v>2</v>
      </c>
      <c r="L443">
        <v>30</v>
      </c>
      <c r="M443">
        <v>2</v>
      </c>
      <c r="N443" s="170">
        <v>15881442</v>
      </c>
      <c r="O443" s="170">
        <v>17090000</v>
      </c>
      <c r="P443" s="178">
        <v>3300000</v>
      </c>
      <c r="Q443" s="178">
        <v>161391</v>
      </c>
      <c r="R443" s="178">
        <v>3018768</v>
      </c>
      <c r="S443">
        <v>0</v>
      </c>
      <c r="T443">
        <v>0</v>
      </c>
      <c r="U443">
        <v>0</v>
      </c>
      <c r="W443">
        <v>0</v>
      </c>
      <c r="X443">
        <v>0</v>
      </c>
      <c r="Y443">
        <v>0</v>
      </c>
      <c r="AB443" s="180">
        <v>44285</v>
      </c>
      <c r="AC443">
        <v>9</v>
      </c>
      <c r="AD443" t="s">
        <v>1922</v>
      </c>
      <c r="AE443">
        <v>1</v>
      </c>
      <c r="AF443">
        <v>30</v>
      </c>
      <c r="AG443">
        <v>0</v>
      </c>
      <c r="AN443">
        <v>1</v>
      </c>
      <c r="AO443">
        <v>1</v>
      </c>
      <c r="AR443" s="178">
        <v>598015</v>
      </c>
      <c r="AS443" t="s">
        <v>1921</v>
      </c>
      <c r="AT443">
        <v>0</v>
      </c>
      <c r="AU443">
        <v>0</v>
      </c>
      <c r="AV443">
        <v>890480123</v>
      </c>
      <c r="AW443" t="s">
        <v>1920</v>
      </c>
      <c r="AX443">
        <v>5</v>
      </c>
      <c r="BC443">
        <v>1</v>
      </c>
      <c r="BD443">
        <v>7</v>
      </c>
      <c r="BE443">
        <v>2</v>
      </c>
    </row>
    <row r="444" spans="1:57" x14ac:dyDescent="0.25">
      <c r="A444" s="179">
        <f t="shared" si="6"/>
        <v>7485704</v>
      </c>
      <c r="B444" t="s">
        <v>1923</v>
      </c>
      <c r="C444">
        <v>7920492</v>
      </c>
      <c r="D444">
        <v>144105</v>
      </c>
      <c r="E444">
        <v>4</v>
      </c>
      <c r="F444">
        <v>15021</v>
      </c>
      <c r="G444" s="180">
        <v>44133</v>
      </c>
      <c r="H444" s="180">
        <v>46130</v>
      </c>
      <c r="I444">
        <v>0</v>
      </c>
      <c r="J444">
        <v>1</v>
      </c>
      <c r="K444">
        <v>5</v>
      </c>
      <c r="L444">
        <v>30</v>
      </c>
      <c r="M444">
        <v>2</v>
      </c>
      <c r="N444" s="170">
        <v>12185828</v>
      </c>
      <c r="O444" s="170">
        <v>12890000</v>
      </c>
      <c r="P444" s="178">
        <v>12092065</v>
      </c>
      <c r="Q444" s="178">
        <v>255044</v>
      </c>
      <c r="R444" s="178">
        <v>11339940</v>
      </c>
      <c r="S444">
        <v>0</v>
      </c>
      <c r="T444">
        <v>0</v>
      </c>
      <c r="U444">
        <v>0</v>
      </c>
      <c r="W444">
        <v>0</v>
      </c>
      <c r="X444">
        <v>0</v>
      </c>
      <c r="Y444">
        <v>0</v>
      </c>
      <c r="AB444" s="180">
        <v>44285</v>
      </c>
      <c r="AC444">
        <v>1</v>
      </c>
      <c r="AD444" t="s">
        <v>1922</v>
      </c>
      <c r="AE444">
        <v>1</v>
      </c>
      <c r="AF444">
        <v>30</v>
      </c>
      <c r="AG444">
        <v>0</v>
      </c>
      <c r="AN444">
        <v>1</v>
      </c>
      <c r="AO444">
        <v>1</v>
      </c>
      <c r="AR444" s="178">
        <v>3854236</v>
      </c>
      <c r="AS444" t="s">
        <v>1921</v>
      </c>
      <c r="AT444">
        <v>0</v>
      </c>
      <c r="AU444">
        <v>0</v>
      </c>
      <c r="AV444">
        <v>890480123</v>
      </c>
      <c r="AW444" t="s">
        <v>1920</v>
      </c>
      <c r="AX444">
        <v>5</v>
      </c>
      <c r="BC444">
        <v>1</v>
      </c>
      <c r="BD444">
        <v>7</v>
      </c>
      <c r="BE444">
        <v>1</v>
      </c>
    </row>
    <row r="445" spans="1:57" x14ac:dyDescent="0.25">
      <c r="A445" s="179">
        <f t="shared" si="6"/>
        <v>3232685</v>
      </c>
      <c r="B445" t="s">
        <v>1923</v>
      </c>
      <c r="C445">
        <v>7920607</v>
      </c>
      <c r="D445">
        <v>144105</v>
      </c>
      <c r="E445">
        <v>4</v>
      </c>
      <c r="F445">
        <v>17904</v>
      </c>
      <c r="G445" s="180">
        <v>44186</v>
      </c>
      <c r="H445" s="180">
        <v>44925</v>
      </c>
      <c r="I445">
        <v>0</v>
      </c>
      <c r="J445">
        <v>1</v>
      </c>
      <c r="K445">
        <v>3</v>
      </c>
      <c r="L445">
        <v>30</v>
      </c>
      <c r="M445">
        <v>2</v>
      </c>
      <c r="N445" s="170">
        <v>15881442</v>
      </c>
      <c r="O445" s="170">
        <v>17090000</v>
      </c>
      <c r="P445" s="178">
        <v>5266000</v>
      </c>
      <c r="Q445" s="178">
        <v>257542</v>
      </c>
      <c r="R445" s="178">
        <v>4694473</v>
      </c>
      <c r="S445">
        <v>0</v>
      </c>
      <c r="T445">
        <v>0</v>
      </c>
      <c r="U445">
        <v>0</v>
      </c>
      <c r="W445">
        <v>0</v>
      </c>
      <c r="X445">
        <v>0</v>
      </c>
      <c r="Y445">
        <v>0</v>
      </c>
      <c r="AB445" s="180">
        <v>44285</v>
      </c>
      <c r="AC445">
        <v>1</v>
      </c>
      <c r="AD445" t="s">
        <v>1922</v>
      </c>
      <c r="AE445">
        <v>1</v>
      </c>
      <c r="AF445">
        <v>30</v>
      </c>
      <c r="AG445">
        <v>0</v>
      </c>
      <c r="AN445">
        <v>1</v>
      </c>
      <c r="AO445">
        <v>1</v>
      </c>
      <c r="AR445" s="178">
        <v>1461788</v>
      </c>
      <c r="AS445" t="s">
        <v>1921</v>
      </c>
      <c r="AT445">
        <v>0</v>
      </c>
      <c r="AU445">
        <v>0</v>
      </c>
      <c r="AV445">
        <v>890480123</v>
      </c>
      <c r="AW445" t="s">
        <v>1920</v>
      </c>
      <c r="AX445">
        <v>5</v>
      </c>
      <c r="BC445">
        <v>1</v>
      </c>
      <c r="BD445">
        <v>7</v>
      </c>
      <c r="BE445">
        <v>2</v>
      </c>
    </row>
    <row r="446" spans="1:57" x14ac:dyDescent="0.25">
      <c r="A446" s="179">
        <f t="shared" si="6"/>
        <v>7158659</v>
      </c>
      <c r="B446" t="s">
        <v>1923</v>
      </c>
      <c r="C446">
        <v>7920607</v>
      </c>
      <c r="D446">
        <v>144105</v>
      </c>
      <c r="E446">
        <v>4</v>
      </c>
      <c r="F446">
        <v>18023</v>
      </c>
      <c r="G446" s="180">
        <v>44196</v>
      </c>
      <c r="H446" s="180">
        <v>46022</v>
      </c>
      <c r="I446">
        <v>0</v>
      </c>
      <c r="J446">
        <v>1</v>
      </c>
      <c r="K446">
        <v>3</v>
      </c>
      <c r="L446">
        <v>30</v>
      </c>
      <c r="M446">
        <v>2</v>
      </c>
      <c r="N446" s="170">
        <v>16011168</v>
      </c>
      <c r="O446" s="170">
        <v>17240000</v>
      </c>
      <c r="P446" s="178">
        <v>10755328</v>
      </c>
      <c r="Q446" s="178">
        <v>261613</v>
      </c>
      <c r="R446" s="178">
        <v>10395732</v>
      </c>
      <c r="S446">
        <v>0</v>
      </c>
      <c r="T446">
        <v>0</v>
      </c>
      <c r="U446">
        <v>0</v>
      </c>
      <c r="W446">
        <v>0</v>
      </c>
      <c r="X446">
        <v>0</v>
      </c>
      <c r="Y446">
        <v>0</v>
      </c>
      <c r="AB446" s="180">
        <v>44285</v>
      </c>
      <c r="AC446">
        <v>1</v>
      </c>
      <c r="AD446" t="s">
        <v>1922</v>
      </c>
      <c r="AE446">
        <v>1</v>
      </c>
      <c r="AF446">
        <v>30</v>
      </c>
      <c r="AG446">
        <v>0</v>
      </c>
      <c r="AN446">
        <v>1</v>
      </c>
      <c r="AO446">
        <v>1</v>
      </c>
      <c r="AR446" s="178">
        <v>3237073</v>
      </c>
      <c r="AS446" t="s">
        <v>1921</v>
      </c>
      <c r="AT446">
        <v>0</v>
      </c>
      <c r="AU446">
        <v>0</v>
      </c>
      <c r="AV446">
        <v>890480123</v>
      </c>
      <c r="AW446" t="s">
        <v>1920</v>
      </c>
      <c r="AX446">
        <v>5</v>
      </c>
      <c r="BC446">
        <v>1</v>
      </c>
      <c r="BD446">
        <v>7</v>
      </c>
      <c r="BE446">
        <v>2</v>
      </c>
    </row>
    <row r="447" spans="1:57" x14ac:dyDescent="0.25">
      <c r="A447" s="179">
        <f t="shared" si="6"/>
        <v>1652123</v>
      </c>
      <c r="B447" t="s">
        <v>1923</v>
      </c>
      <c r="C447">
        <v>7920607</v>
      </c>
      <c r="D447">
        <v>144105</v>
      </c>
      <c r="E447">
        <v>4</v>
      </c>
      <c r="F447">
        <v>18140</v>
      </c>
      <c r="G447" s="180">
        <v>44230</v>
      </c>
      <c r="H447" s="180">
        <v>44375</v>
      </c>
      <c r="I447">
        <v>0</v>
      </c>
      <c r="J447">
        <v>1</v>
      </c>
      <c r="K447">
        <v>1</v>
      </c>
      <c r="L447">
        <v>30</v>
      </c>
      <c r="M447">
        <v>2</v>
      </c>
      <c r="N447" s="170">
        <v>13121400</v>
      </c>
      <c r="O447" s="170">
        <v>13940000</v>
      </c>
      <c r="P447" s="178">
        <v>2426000</v>
      </c>
      <c r="Q447" s="178">
        <v>26527</v>
      </c>
      <c r="R447" s="178">
        <v>2399196</v>
      </c>
      <c r="S447">
        <v>0</v>
      </c>
      <c r="T447">
        <v>0</v>
      </c>
      <c r="U447">
        <v>0</v>
      </c>
      <c r="W447">
        <v>0</v>
      </c>
      <c r="X447">
        <v>0</v>
      </c>
      <c r="Y447">
        <v>0</v>
      </c>
      <c r="Z447">
        <v>2426000</v>
      </c>
      <c r="AA447">
        <v>6</v>
      </c>
      <c r="AB447" s="180">
        <v>44285</v>
      </c>
      <c r="AC447">
        <v>1</v>
      </c>
      <c r="AD447" t="s">
        <v>1922</v>
      </c>
      <c r="AE447">
        <v>1</v>
      </c>
      <c r="AF447">
        <v>30</v>
      </c>
      <c r="AG447">
        <v>0</v>
      </c>
      <c r="AN447">
        <v>1</v>
      </c>
      <c r="AO447">
        <v>1</v>
      </c>
      <c r="AR447" s="178">
        <v>747073</v>
      </c>
      <c r="AS447" t="s">
        <v>1921</v>
      </c>
      <c r="AT447">
        <v>0</v>
      </c>
      <c r="AU447">
        <v>0</v>
      </c>
      <c r="AV447">
        <v>890480123</v>
      </c>
      <c r="AW447" t="s">
        <v>1920</v>
      </c>
      <c r="AX447">
        <v>5</v>
      </c>
      <c r="BC447">
        <v>1</v>
      </c>
      <c r="BD447">
        <v>7</v>
      </c>
      <c r="BE447">
        <v>2</v>
      </c>
    </row>
    <row r="448" spans="1:57" x14ac:dyDescent="0.25">
      <c r="A448" s="179">
        <f t="shared" si="6"/>
        <v>1170646</v>
      </c>
      <c r="B448" t="s">
        <v>1923</v>
      </c>
      <c r="C448">
        <v>7920607</v>
      </c>
      <c r="D448">
        <v>144105</v>
      </c>
      <c r="E448">
        <v>4</v>
      </c>
      <c r="F448">
        <v>18288</v>
      </c>
      <c r="G448" s="180">
        <v>44279</v>
      </c>
      <c r="H448" s="180">
        <v>44469</v>
      </c>
      <c r="I448">
        <v>0</v>
      </c>
      <c r="J448">
        <v>1</v>
      </c>
      <c r="K448">
        <v>0</v>
      </c>
      <c r="L448">
        <v>30</v>
      </c>
      <c r="M448">
        <v>2</v>
      </c>
      <c r="N448" s="170">
        <v>13121400</v>
      </c>
      <c r="O448" s="170">
        <v>13940000</v>
      </c>
      <c r="P448" s="178">
        <v>1700000</v>
      </c>
      <c r="Q448" s="178">
        <v>294275</v>
      </c>
      <c r="R448" s="178">
        <v>1700000</v>
      </c>
      <c r="S448">
        <v>0</v>
      </c>
      <c r="T448">
        <v>0</v>
      </c>
      <c r="U448">
        <v>0</v>
      </c>
      <c r="W448">
        <v>0</v>
      </c>
      <c r="X448">
        <v>0</v>
      </c>
      <c r="Y448">
        <v>0</v>
      </c>
      <c r="AB448" s="180">
        <v>44285</v>
      </c>
      <c r="AC448">
        <v>1</v>
      </c>
      <c r="AD448" t="s">
        <v>1922</v>
      </c>
      <c r="AE448">
        <v>1</v>
      </c>
      <c r="AF448">
        <v>30</v>
      </c>
      <c r="AG448">
        <v>0</v>
      </c>
      <c r="AN448">
        <v>1</v>
      </c>
      <c r="AO448">
        <v>1</v>
      </c>
      <c r="AR448" s="178">
        <v>529354</v>
      </c>
      <c r="AS448" t="s">
        <v>1921</v>
      </c>
      <c r="AT448">
        <v>0</v>
      </c>
      <c r="AU448">
        <v>0</v>
      </c>
      <c r="AV448">
        <v>890480123</v>
      </c>
      <c r="AW448" t="s">
        <v>1920</v>
      </c>
      <c r="AX448">
        <v>5</v>
      </c>
      <c r="BC448">
        <v>1</v>
      </c>
      <c r="BD448">
        <v>7</v>
      </c>
      <c r="BE448">
        <v>2</v>
      </c>
    </row>
    <row r="449" spans="1:57" x14ac:dyDescent="0.25">
      <c r="A449" s="179">
        <f t="shared" si="6"/>
        <v>85549585</v>
      </c>
      <c r="B449" t="s">
        <v>1923</v>
      </c>
      <c r="C449">
        <v>7920607</v>
      </c>
      <c r="D449">
        <v>140405</v>
      </c>
      <c r="E449">
        <v>4</v>
      </c>
      <c r="F449">
        <v>12476</v>
      </c>
      <c r="G449" s="180">
        <v>44133</v>
      </c>
      <c r="H449" s="180">
        <v>47329</v>
      </c>
      <c r="I449">
        <v>0</v>
      </c>
      <c r="J449">
        <v>1</v>
      </c>
      <c r="K449">
        <v>5</v>
      </c>
      <c r="L449">
        <v>30</v>
      </c>
      <c r="M449">
        <v>2</v>
      </c>
      <c r="N449" s="170">
        <v>12185828</v>
      </c>
      <c r="O449" s="170">
        <v>12890000</v>
      </c>
      <c r="P449" s="178">
        <v>127742773</v>
      </c>
      <c r="Q449" s="178">
        <v>1983956</v>
      </c>
      <c r="R449" s="178">
        <v>124234233</v>
      </c>
      <c r="S449">
        <v>0</v>
      </c>
      <c r="T449">
        <v>0</v>
      </c>
      <c r="U449">
        <v>468360000</v>
      </c>
      <c r="V449" t="s">
        <v>1927</v>
      </c>
      <c r="W449">
        <v>0</v>
      </c>
      <c r="X449">
        <v>0</v>
      </c>
      <c r="Y449">
        <v>0</v>
      </c>
      <c r="AB449" s="180">
        <v>44285</v>
      </c>
      <c r="AC449">
        <v>2</v>
      </c>
      <c r="AD449" t="s">
        <v>1922</v>
      </c>
      <c r="AE449">
        <v>1</v>
      </c>
      <c r="AF449">
        <v>30</v>
      </c>
      <c r="AG449">
        <v>0</v>
      </c>
      <c r="AH449">
        <v>2</v>
      </c>
      <c r="AI449">
        <v>0</v>
      </c>
      <c r="AJ449">
        <v>1</v>
      </c>
      <c r="AK449">
        <v>0</v>
      </c>
      <c r="AL449">
        <v>0</v>
      </c>
      <c r="AM449">
        <v>0</v>
      </c>
      <c r="AN449">
        <v>1</v>
      </c>
      <c r="AO449">
        <v>1</v>
      </c>
      <c r="AR449" s="178">
        <v>38684648</v>
      </c>
      <c r="AS449" t="s">
        <v>1926</v>
      </c>
      <c r="AT449">
        <v>0</v>
      </c>
      <c r="AU449">
        <v>0</v>
      </c>
      <c r="AV449">
        <v>890480123</v>
      </c>
      <c r="AW449" t="s">
        <v>1920</v>
      </c>
      <c r="AX449">
        <v>3</v>
      </c>
      <c r="AY449">
        <v>6</v>
      </c>
      <c r="AZ449" s="180">
        <v>43951</v>
      </c>
      <c r="BA449" t="s">
        <v>1928</v>
      </c>
      <c r="BB449">
        <v>3</v>
      </c>
      <c r="BC449">
        <v>1</v>
      </c>
      <c r="BD449">
        <v>7</v>
      </c>
      <c r="BE449">
        <v>1</v>
      </c>
    </row>
    <row r="450" spans="1:57" x14ac:dyDescent="0.25">
      <c r="A450" s="179">
        <f t="shared" ref="A450:A513" si="7">IF(+R450&gt;AR450,R450-AR450,0)</f>
        <v>119041666</v>
      </c>
      <c r="B450" t="s">
        <v>1923</v>
      </c>
      <c r="C450">
        <v>7921644</v>
      </c>
      <c r="D450">
        <v>140505</v>
      </c>
      <c r="E450">
        <v>4</v>
      </c>
      <c r="F450">
        <v>15197</v>
      </c>
      <c r="G450" s="180">
        <v>43497</v>
      </c>
      <c r="H450" s="180">
        <v>47150</v>
      </c>
      <c r="I450">
        <v>29</v>
      </c>
      <c r="J450">
        <v>1</v>
      </c>
      <c r="K450">
        <v>24</v>
      </c>
      <c r="L450">
        <v>30</v>
      </c>
      <c r="M450">
        <v>2</v>
      </c>
      <c r="N450" s="170">
        <v>12185828</v>
      </c>
      <c r="O450" s="170">
        <v>12890000</v>
      </c>
      <c r="P450" s="178">
        <v>150000000</v>
      </c>
      <c r="Q450" s="178">
        <v>1807111</v>
      </c>
      <c r="R450" s="178">
        <v>132111684</v>
      </c>
      <c r="S450">
        <v>1296876</v>
      </c>
      <c r="T450">
        <v>0</v>
      </c>
      <c r="U450">
        <v>54000000</v>
      </c>
      <c r="V450" t="s">
        <v>1927</v>
      </c>
      <c r="W450">
        <v>0</v>
      </c>
      <c r="X450">
        <v>0</v>
      </c>
      <c r="Y450">
        <v>0</v>
      </c>
      <c r="Z450" t="s">
        <v>1947</v>
      </c>
      <c r="AA450" s="181">
        <v>44203</v>
      </c>
      <c r="AB450" s="180">
        <v>44260</v>
      </c>
      <c r="AC450">
        <v>2</v>
      </c>
      <c r="AD450" t="s">
        <v>1922</v>
      </c>
      <c r="AE450">
        <v>1</v>
      </c>
      <c r="AF450">
        <v>30</v>
      </c>
      <c r="AG450">
        <v>1876</v>
      </c>
      <c r="AH450">
        <v>1</v>
      </c>
      <c r="AI450">
        <v>0</v>
      </c>
      <c r="AJ450">
        <v>1</v>
      </c>
      <c r="AK450">
        <v>0</v>
      </c>
      <c r="AL450">
        <v>0</v>
      </c>
      <c r="AM450">
        <v>0</v>
      </c>
      <c r="AN450">
        <v>1</v>
      </c>
      <c r="AO450">
        <v>1</v>
      </c>
      <c r="AR450" s="178">
        <v>13070018</v>
      </c>
      <c r="AS450" t="s">
        <v>1926</v>
      </c>
      <c r="AT450">
        <v>0</v>
      </c>
      <c r="AU450">
        <v>0</v>
      </c>
      <c r="AX450">
        <v>5</v>
      </c>
      <c r="BC450">
        <v>1</v>
      </c>
      <c r="BD450">
        <v>7</v>
      </c>
      <c r="BE450">
        <v>2</v>
      </c>
    </row>
    <row r="451" spans="1:57" x14ac:dyDescent="0.25">
      <c r="A451" s="179">
        <f t="shared" si="7"/>
        <v>611821</v>
      </c>
      <c r="B451" t="s">
        <v>1923</v>
      </c>
      <c r="C451">
        <v>7921827</v>
      </c>
      <c r="D451">
        <v>144105</v>
      </c>
      <c r="E451">
        <v>4</v>
      </c>
      <c r="F451">
        <v>17750</v>
      </c>
      <c r="G451" s="180">
        <v>44130</v>
      </c>
      <c r="H451" s="180">
        <v>44499</v>
      </c>
      <c r="I451">
        <v>0</v>
      </c>
      <c r="J451">
        <v>1</v>
      </c>
      <c r="K451">
        <v>5</v>
      </c>
      <c r="L451">
        <v>30</v>
      </c>
      <c r="M451">
        <v>2</v>
      </c>
      <c r="N451" s="170">
        <v>19457481</v>
      </c>
      <c r="O451" s="170">
        <v>21290000</v>
      </c>
      <c r="P451" s="178">
        <v>1755606</v>
      </c>
      <c r="Q451" s="178">
        <v>162174</v>
      </c>
      <c r="R451" s="178">
        <v>1064492</v>
      </c>
      <c r="S451">
        <v>0</v>
      </c>
      <c r="T451">
        <v>0</v>
      </c>
      <c r="U451">
        <v>0</v>
      </c>
      <c r="W451">
        <v>0</v>
      </c>
      <c r="X451">
        <v>0</v>
      </c>
      <c r="Y451">
        <v>0</v>
      </c>
      <c r="AB451" s="180">
        <v>44285</v>
      </c>
      <c r="AC451">
        <v>1</v>
      </c>
      <c r="AD451" t="s">
        <v>1922</v>
      </c>
      <c r="AE451">
        <v>1</v>
      </c>
      <c r="AF451">
        <v>30</v>
      </c>
      <c r="AG451">
        <v>0</v>
      </c>
      <c r="AN451">
        <v>1</v>
      </c>
      <c r="AO451">
        <v>1</v>
      </c>
      <c r="AR451" s="178">
        <v>452671</v>
      </c>
      <c r="AS451" t="s">
        <v>1921</v>
      </c>
      <c r="AT451">
        <v>0</v>
      </c>
      <c r="AU451">
        <v>0</v>
      </c>
      <c r="AV451">
        <v>890480123</v>
      </c>
      <c r="AW451" t="s">
        <v>1920</v>
      </c>
      <c r="AX451">
        <v>5</v>
      </c>
      <c r="BC451">
        <v>1</v>
      </c>
      <c r="BD451">
        <v>7</v>
      </c>
      <c r="BE451">
        <v>2</v>
      </c>
    </row>
    <row r="452" spans="1:57" x14ac:dyDescent="0.25">
      <c r="A452" s="179">
        <f t="shared" si="7"/>
        <v>0</v>
      </c>
      <c r="B452" t="s">
        <v>1923</v>
      </c>
      <c r="C452">
        <v>7958274</v>
      </c>
      <c r="D452">
        <v>144105</v>
      </c>
      <c r="E452">
        <v>4</v>
      </c>
      <c r="F452">
        <v>15748</v>
      </c>
      <c r="G452" s="180">
        <v>44133</v>
      </c>
      <c r="H452" s="180">
        <v>45136</v>
      </c>
      <c r="I452">
        <v>0</v>
      </c>
      <c r="J452">
        <v>1</v>
      </c>
      <c r="K452">
        <v>5</v>
      </c>
      <c r="L452">
        <v>30</v>
      </c>
      <c r="M452">
        <v>2</v>
      </c>
      <c r="N452" s="170">
        <v>17726461</v>
      </c>
      <c r="O452" s="170">
        <v>19240000</v>
      </c>
      <c r="P452" s="178">
        <v>15655084</v>
      </c>
      <c r="Q452" s="178">
        <v>602810</v>
      </c>
      <c r="R452" s="178">
        <v>13741619</v>
      </c>
      <c r="S452">
        <v>5818</v>
      </c>
      <c r="T452">
        <v>0</v>
      </c>
      <c r="U452">
        <v>0</v>
      </c>
      <c r="W452">
        <v>0</v>
      </c>
      <c r="X452">
        <v>0</v>
      </c>
      <c r="Y452">
        <v>0</v>
      </c>
      <c r="AB452" s="180">
        <v>44285</v>
      </c>
      <c r="AC452">
        <v>1</v>
      </c>
      <c r="AD452" t="s">
        <v>1922</v>
      </c>
      <c r="AE452">
        <v>1</v>
      </c>
      <c r="AF452">
        <v>30</v>
      </c>
      <c r="AG452">
        <v>0</v>
      </c>
      <c r="AN452">
        <v>1</v>
      </c>
      <c r="AO452">
        <v>1</v>
      </c>
      <c r="AR452" s="178">
        <v>20799896</v>
      </c>
      <c r="AS452" t="s">
        <v>1921</v>
      </c>
      <c r="AT452">
        <v>0</v>
      </c>
      <c r="AU452">
        <v>0</v>
      </c>
      <c r="AV452">
        <v>890480123</v>
      </c>
      <c r="AW452" t="s">
        <v>1920</v>
      </c>
      <c r="AX452">
        <v>5</v>
      </c>
      <c r="BC452">
        <v>1</v>
      </c>
      <c r="BD452">
        <v>7</v>
      </c>
      <c r="BE452">
        <v>1</v>
      </c>
    </row>
    <row r="453" spans="1:57" x14ac:dyDescent="0.25">
      <c r="A453" s="179">
        <f t="shared" si="7"/>
        <v>15918344</v>
      </c>
      <c r="B453" t="s">
        <v>1923</v>
      </c>
      <c r="C453">
        <v>8311897</v>
      </c>
      <c r="D453">
        <v>144105</v>
      </c>
      <c r="E453">
        <v>4</v>
      </c>
      <c r="F453">
        <v>17213</v>
      </c>
      <c r="G453" s="180">
        <v>43979</v>
      </c>
      <c r="H453" s="180">
        <v>46537</v>
      </c>
      <c r="I453">
        <v>0</v>
      </c>
      <c r="J453">
        <v>1</v>
      </c>
      <c r="K453">
        <v>10</v>
      </c>
      <c r="L453">
        <v>30</v>
      </c>
      <c r="M453">
        <v>2</v>
      </c>
      <c r="N453" s="170">
        <v>17726461</v>
      </c>
      <c r="O453" s="170">
        <v>19240000</v>
      </c>
      <c r="P453" s="178">
        <v>21000000</v>
      </c>
      <c r="Q453" s="178">
        <v>438014</v>
      </c>
      <c r="R453" s="178">
        <v>19632420</v>
      </c>
      <c r="S453">
        <v>0</v>
      </c>
      <c r="T453">
        <v>0</v>
      </c>
      <c r="U453">
        <v>0</v>
      </c>
      <c r="W453">
        <v>0</v>
      </c>
      <c r="X453">
        <v>0</v>
      </c>
      <c r="Y453">
        <v>0</v>
      </c>
      <c r="AB453" s="180">
        <v>44285</v>
      </c>
      <c r="AC453">
        <v>1</v>
      </c>
      <c r="AD453" t="s">
        <v>1922</v>
      </c>
      <c r="AE453">
        <v>1</v>
      </c>
      <c r="AF453">
        <v>30</v>
      </c>
      <c r="AG453">
        <v>0</v>
      </c>
      <c r="AN453">
        <v>1</v>
      </c>
      <c r="AO453">
        <v>1</v>
      </c>
      <c r="AR453" s="178">
        <v>3714076</v>
      </c>
      <c r="AS453" t="s">
        <v>1921</v>
      </c>
      <c r="AT453">
        <v>0</v>
      </c>
      <c r="AU453">
        <v>0</v>
      </c>
      <c r="AV453">
        <v>890480123</v>
      </c>
      <c r="AW453" t="s">
        <v>1920</v>
      </c>
      <c r="AX453">
        <v>5</v>
      </c>
      <c r="BC453">
        <v>1</v>
      </c>
      <c r="BD453">
        <v>7</v>
      </c>
      <c r="BE453">
        <v>2</v>
      </c>
    </row>
    <row r="454" spans="1:57" x14ac:dyDescent="0.25">
      <c r="A454" s="179">
        <f t="shared" si="7"/>
        <v>2354082</v>
      </c>
      <c r="B454" t="s">
        <v>1923</v>
      </c>
      <c r="C454">
        <v>8311897</v>
      </c>
      <c r="D454">
        <v>144105</v>
      </c>
      <c r="E454">
        <v>4</v>
      </c>
      <c r="F454">
        <v>17922</v>
      </c>
      <c r="G454" s="180">
        <v>44193</v>
      </c>
      <c r="H454" s="180">
        <v>45046</v>
      </c>
      <c r="I454">
        <v>0</v>
      </c>
      <c r="J454">
        <v>1</v>
      </c>
      <c r="K454">
        <v>3</v>
      </c>
      <c r="L454">
        <v>30</v>
      </c>
      <c r="M454">
        <v>2</v>
      </c>
      <c r="N454" s="170">
        <v>16011168</v>
      </c>
      <c r="O454" s="170">
        <v>17240000</v>
      </c>
      <c r="P454" s="178">
        <v>3191714</v>
      </c>
      <c r="Q454" s="178">
        <v>137356</v>
      </c>
      <c r="R454" s="178">
        <v>2903337</v>
      </c>
      <c r="S454">
        <v>0</v>
      </c>
      <c r="T454">
        <v>0</v>
      </c>
      <c r="U454">
        <v>0</v>
      </c>
      <c r="W454">
        <v>0</v>
      </c>
      <c r="X454">
        <v>0</v>
      </c>
      <c r="Y454">
        <v>0</v>
      </c>
      <c r="AB454" s="180">
        <v>44285</v>
      </c>
      <c r="AC454">
        <v>1</v>
      </c>
      <c r="AD454" t="s">
        <v>1922</v>
      </c>
      <c r="AE454">
        <v>1</v>
      </c>
      <c r="AF454">
        <v>30</v>
      </c>
      <c r="AG454">
        <v>0</v>
      </c>
      <c r="AN454">
        <v>1</v>
      </c>
      <c r="AO454">
        <v>1</v>
      </c>
      <c r="AR454" s="178">
        <v>549255</v>
      </c>
      <c r="AS454" t="s">
        <v>1921</v>
      </c>
      <c r="AT454">
        <v>0</v>
      </c>
      <c r="AU454">
        <v>0</v>
      </c>
      <c r="AV454">
        <v>890480123</v>
      </c>
      <c r="AW454" t="s">
        <v>1920</v>
      </c>
      <c r="AX454">
        <v>5</v>
      </c>
      <c r="BC454">
        <v>1</v>
      </c>
      <c r="BD454">
        <v>7</v>
      </c>
      <c r="BE454">
        <v>2</v>
      </c>
    </row>
    <row r="455" spans="1:57" x14ac:dyDescent="0.25">
      <c r="A455" s="179">
        <f t="shared" si="7"/>
        <v>5772254</v>
      </c>
      <c r="B455" t="s">
        <v>1923</v>
      </c>
      <c r="C455">
        <v>8631157</v>
      </c>
      <c r="D455">
        <v>144105</v>
      </c>
      <c r="E455">
        <v>4</v>
      </c>
      <c r="F455">
        <v>17869</v>
      </c>
      <c r="G455" s="180">
        <v>44174</v>
      </c>
      <c r="H455" s="180">
        <v>45991</v>
      </c>
      <c r="I455">
        <v>0</v>
      </c>
      <c r="J455">
        <v>1</v>
      </c>
      <c r="K455">
        <v>3</v>
      </c>
      <c r="L455">
        <v>30</v>
      </c>
      <c r="M455">
        <v>2</v>
      </c>
      <c r="N455" s="170">
        <v>9568969</v>
      </c>
      <c r="O455" s="170">
        <v>10000000</v>
      </c>
      <c r="P455" s="178">
        <v>33904331</v>
      </c>
      <c r="Q455" s="178">
        <v>722636</v>
      </c>
      <c r="R455" s="178">
        <v>32535849</v>
      </c>
      <c r="S455">
        <v>0</v>
      </c>
      <c r="T455">
        <v>0</v>
      </c>
      <c r="U455">
        <v>0</v>
      </c>
      <c r="W455">
        <v>0</v>
      </c>
      <c r="X455">
        <v>0</v>
      </c>
      <c r="Y455">
        <v>0</v>
      </c>
      <c r="AB455" s="180">
        <v>44285</v>
      </c>
      <c r="AC455">
        <v>1</v>
      </c>
      <c r="AD455" t="s">
        <v>1922</v>
      </c>
      <c r="AE455">
        <v>1</v>
      </c>
      <c r="AF455">
        <v>30</v>
      </c>
      <c r="AG455">
        <v>0</v>
      </c>
      <c r="AN455">
        <v>1</v>
      </c>
      <c r="AO455">
        <v>1</v>
      </c>
      <c r="AR455" s="178">
        <v>26763595</v>
      </c>
      <c r="AS455" t="s">
        <v>1921</v>
      </c>
      <c r="AT455">
        <v>0</v>
      </c>
      <c r="AU455">
        <v>0</v>
      </c>
      <c r="AV455">
        <v>890480123</v>
      </c>
      <c r="AW455" t="s">
        <v>1920</v>
      </c>
      <c r="AX455">
        <v>5</v>
      </c>
      <c r="BC455">
        <v>1</v>
      </c>
      <c r="BD455">
        <v>7</v>
      </c>
      <c r="BE455">
        <v>2</v>
      </c>
    </row>
    <row r="456" spans="1:57" x14ac:dyDescent="0.25">
      <c r="A456" s="179">
        <f t="shared" si="7"/>
        <v>137346</v>
      </c>
      <c r="B456" t="s">
        <v>1923</v>
      </c>
      <c r="C456">
        <v>8631157</v>
      </c>
      <c r="D456">
        <v>144105</v>
      </c>
      <c r="E456">
        <v>4</v>
      </c>
      <c r="F456">
        <v>18183</v>
      </c>
      <c r="G456" s="180">
        <v>44242</v>
      </c>
      <c r="H456" s="180">
        <v>44405</v>
      </c>
      <c r="I456">
        <v>0</v>
      </c>
      <c r="J456">
        <v>1</v>
      </c>
      <c r="K456">
        <v>0</v>
      </c>
      <c r="L456">
        <v>30</v>
      </c>
      <c r="M456">
        <v>2</v>
      </c>
      <c r="N456" s="170">
        <v>13121400</v>
      </c>
      <c r="O456" s="170">
        <v>13940000</v>
      </c>
      <c r="P456" s="178">
        <v>962492</v>
      </c>
      <c r="Q456" s="178">
        <v>198859</v>
      </c>
      <c r="R456" s="178">
        <v>774163</v>
      </c>
      <c r="S456">
        <v>0</v>
      </c>
      <c r="T456">
        <v>0</v>
      </c>
      <c r="U456">
        <v>0</v>
      </c>
      <c r="W456">
        <v>0</v>
      </c>
      <c r="X456">
        <v>0</v>
      </c>
      <c r="Y456">
        <v>0</v>
      </c>
      <c r="AB456" s="180">
        <v>44285</v>
      </c>
      <c r="AC456">
        <v>1</v>
      </c>
      <c r="AD456" t="s">
        <v>1922</v>
      </c>
      <c r="AE456">
        <v>1</v>
      </c>
      <c r="AF456">
        <v>30</v>
      </c>
      <c r="AG456">
        <v>0</v>
      </c>
      <c r="AN456">
        <v>1</v>
      </c>
      <c r="AO456">
        <v>1</v>
      </c>
      <c r="AR456" s="178">
        <v>636817</v>
      </c>
      <c r="AS456" t="s">
        <v>1921</v>
      </c>
      <c r="AT456">
        <v>0</v>
      </c>
      <c r="AU456">
        <v>0</v>
      </c>
      <c r="AV456">
        <v>890480123</v>
      </c>
      <c r="AW456" t="s">
        <v>1920</v>
      </c>
      <c r="AX456">
        <v>5</v>
      </c>
      <c r="BC456">
        <v>1</v>
      </c>
      <c r="BD456">
        <v>7</v>
      </c>
      <c r="BE456">
        <v>2</v>
      </c>
    </row>
    <row r="457" spans="1:57" x14ac:dyDescent="0.25">
      <c r="A457" s="179">
        <f t="shared" si="7"/>
        <v>1419297</v>
      </c>
      <c r="B457" t="s">
        <v>1923</v>
      </c>
      <c r="C457">
        <v>8631157</v>
      </c>
      <c r="D457">
        <v>144105</v>
      </c>
      <c r="E457">
        <v>4</v>
      </c>
      <c r="F457">
        <v>18308</v>
      </c>
      <c r="G457" s="180">
        <v>44286</v>
      </c>
      <c r="H457" s="180">
        <v>44316</v>
      </c>
      <c r="I457">
        <v>0</v>
      </c>
      <c r="J457">
        <v>1</v>
      </c>
      <c r="K457">
        <v>0</v>
      </c>
      <c r="L457">
        <v>30</v>
      </c>
      <c r="M457">
        <v>2</v>
      </c>
      <c r="N457" s="170">
        <v>16011168</v>
      </c>
      <c r="O457" s="170">
        <v>17240000</v>
      </c>
      <c r="P457" s="178">
        <v>8000000</v>
      </c>
      <c r="Q457" s="178">
        <v>8106741</v>
      </c>
      <c r="R457" s="178">
        <v>8000000</v>
      </c>
      <c r="S457">
        <v>0</v>
      </c>
      <c r="T457">
        <v>0</v>
      </c>
      <c r="U457">
        <v>0</v>
      </c>
      <c r="W457">
        <v>0</v>
      </c>
      <c r="X457">
        <v>0</v>
      </c>
      <c r="Y457">
        <v>0</v>
      </c>
      <c r="AB457" s="180">
        <v>44286</v>
      </c>
      <c r="AC457">
        <v>1</v>
      </c>
      <c r="AD457" t="s">
        <v>1922</v>
      </c>
      <c r="AE457">
        <v>1</v>
      </c>
      <c r="AF457">
        <v>30</v>
      </c>
      <c r="AG457">
        <v>0</v>
      </c>
      <c r="AN457">
        <v>1</v>
      </c>
      <c r="AO457">
        <v>1</v>
      </c>
      <c r="AR457" s="178">
        <v>6580703</v>
      </c>
      <c r="AS457" t="s">
        <v>1921</v>
      </c>
      <c r="AT457">
        <v>0</v>
      </c>
      <c r="AU457">
        <v>0</v>
      </c>
      <c r="AV457">
        <v>890480123</v>
      </c>
      <c r="AW457" t="s">
        <v>1920</v>
      </c>
      <c r="AX457">
        <v>5</v>
      </c>
      <c r="BC457">
        <v>1</v>
      </c>
      <c r="BD457">
        <v>7</v>
      </c>
      <c r="BE457">
        <v>2</v>
      </c>
    </row>
    <row r="458" spans="1:57" x14ac:dyDescent="0.25">
      <c r="A458" s="179">
        <f t="shared" si="7"/>
        <v>2512789</v>
      </c>
      <c r="B458" t="s">
        <v>1923</v>
      </c>
      <c r="C458">
        <v>8673720</v>
      </c>
      <c r="D458">
        <v>144105</v>
      </c>
      <c r="E458">
        <v>4</v>
      </c>
      <c r="F458">
        <v>16387</v>
      </c>
      <c r="G458" s="180">
        <v>44133</v>
      </c>
      <c r="H458" s="180">
        <v>45629</v>
      </c>
      <c r="I458">
        <v>0</v>
      </c>
      <c r="J458">
        <v>1</v>
      </c>
      <c r="K458">
        <v>5</v>
      </c>
      <c r="L458">
        <v>30</v>
      </c>
      <c r="M458">
        <v>2</v>
      </c>
      <c r="N458" s="170">
        <v>17726461</v>
      </c>
      <c r="O458" s="170">
        <v>19240000</v>
      </c>
      <c r="P458" s="178">
        <v>10712789</v>
      </c>
      <c r="Q458" s="178">
        <v>308759</v>
      </c>
      <c r="R458" s="178">
        <v>9919926</v>
      </c>
      <c r="S458">
        <v>0</v>
      </c>
      <c r="T458">
        <v>0</v>
      </c>
      <c r="U458">
        <v>0</v>
      </c>
      <c r="W458">
        <v>0</v>
      </c>
      <c r="X458">
        <v>0</v>
      </c>
      <c r="Y458">
        <v>0</v>
      </c>
      <c r="AB458" s="180">
        <v>44285</v>
      </c>
      <c r="AC458">
        <v>1</v>
      </c>
      <c r="AD458" t="s">
        <v>1922</v>
      </c>
      <c r="AE458">
        <v>1</v>
      </c>
      <c r="AF458">
        <v>30</v>
      </c>
      <c r="AG458">
        <v>0</v>
      </c>
      <c r="AN458">
        <v>1</v>
      </c>
      <c r="AO458">
        <v>1</v>
      </c>
      <c r="AR458" s="178">
        <v>7407137</v>
      </c>
      <c r="AS458" t="s">
        <v>1921</v>
      </c>
      <c r="AT458">
        <v>0</v>
      </c>
      <c r="AU458">
        <v>0</v>
      </c>
      <c r="AV458">
        <v>890480123</v>
      </c>
      <c r="AW458" t="s">
        <v>1920</v>
      </c>
      <c r="AX458">
        <v>5</v>
      </c>
      <c r="BC458">
        <v>1</v>
      </c>
      <c r="BD458">
        <v>7</v>
      </c>
      <c r="BE458">
        <v>1</v>
      </c>
    </row>
    <row r="459" spans="1:57" x14ac:dyDescent="0.25">
      <c r="A459" s="179">
        <f t="shared" si="7"/>
        <v>1850386</v>
      </c>
      <c r="B459" t="s">
        <v>1923</v>
      </c>
      <c r="C459">
        <v>8673720</v>
      </c>
      <c r="D459">
        <v>144105</v>
      </c>
      <c r="E459">
        <v>4</v>
      </c>
      <c r="F459">
        <v>17289</v>
      </c>
      <c r="G459" s="180">
        <v>44012</v>
      </c>
      <c r="H459" s="180">
        <v>45838</v>
      </c>
      <c r="I459">
        <v>30</v>
      </c>
      <c r="J459">
        <v>1</v>
      </c>
      <c r="K459">
        <v>7</v>
      </c>
      <c r="L459">
        <v>30</v>
      </c>
      <c r="M459">
        <v>2</v>
      </c>
      <c r="N459" s="170">
        <v>17726461</v>
      </c>
      <c r="O459" s="170">
        <v>19240000</v>
      </c>
      <c r="P459" s="178">
        <v>8000000</v>
      </c>
      <c r="Q459" s="178">
        <v>201959</v>
      </c>
      <c r="R459" s="178">
        <v>7304907</v>
      </c>
      <c r="S459">
        <v>107760</v>
      </c>
      <c r="T459">
        <v>0</v>
      </c>
      <c r="U459">
        <v>0</v>
      </c>
      <c r="W459">
        <v>0</v>
      </c>
      <c r="X459">
        <v>0</v>
      </c>
      <c r="Y459">
        <v>0</v>
      </c>
      <c r="AB459" s="180">
        <v>44285</v>
      </c>
      <c r="AC459">
        <v>9</v>
      </c>
      <c r="AD459" t="s">
        <v>1922</v>
      </c>
      <c r="AE459">
        <v>1</v>
      </c>
      <c r="AF459">
        <v>30</v>
      </c>
      <c r="AG459">
        <v>105069</v>
      </c>
      <c r="AN459">
        <v>1</v>
      </c>
      <c r="AO459">
        <v>1</v>
      </c>
      <c r="AR459" s="178">
        <v>5454521</v>
      </c>
      <c r="AS459" t="s">
        <v>1921</v>
      </c>
      <c r="AT459">
        <v>0</v>
      </c>
      <c r="AU459">
        <v>0</v>
      </c>
      <c r="AV459">
        <v>890480123</v>
      </c>
      <c r="AW459" t="s">
        <v>1920</v>
      </c>
      <c r="AX459">
        <v>5</v>
      </c>
      <c r="BC459">
        <v>1</v>
      </c>
      <c r="BD459">
        <v>7</v>
      </c>
      <c r="BE459">
        <v>2</v>
      </c>
    </row>
    <row r="460" spans="1:57" x14ac:dyDescent="0.25">
      <c r="A460" s="179">
        <f t="shared" si="7"/>
        <v>0</v>
      </c>
      <c r="B460" t="s">
        <v>1923</v>
      </c>
      <c r="C460">
        <v>8678123</v>
      </c>
      <c r="D460">
        <v>144105</v>
      </c>
      <c r="E460">
        <v>4</v>
      </c>
      <c r="F460">
        <v>16544</v>
      </c>
      <c r="G460" s="180">
        <v>43770</v>
      </c>
      <c r="H460" s="180">
        <v>44866</v>
      </c>
      <c r="I460">
        <v>0</v>
      </c>
      <c r="J460">
        <v>1</v>
      </c>
      <c r="K460">
        <v>17</v>
      </c>
      <c r="L460">
        <v>30</v>
      </c>
      <c r="M460">
        <v>2</v>
      </c>
      <c r="N460" s="170">
        <v>17726461</v>
      </c>
      <c r="O460" s="170">
        <v>19240000</v>
      </c>
      <c r="P460" s="178">
        <v>3650000</v>
      </c>
      <c r="Q460" s="178">
        <v>131456</v>
      </c>
      <c r="R460" s="178">
        <v>2159710</v>
      </c>
      <c r="S460">
        <v>0</v>
      </c>
      <c r="T460">
        <v>0</v>
      </c>
      <c r="U460">
        <v>0</v>
      </c>
      <c r="W460">
        <v>0</v>
      </c>
      <c r="X460">
        <v>0</v>
      </c>
      <c r="Y460">
        <v>0</v>
      </c>
      <c r="AB460" s="180">
        <v>44285</v>
      </c>
      <c r="AC460">
        <v>1</v>
      </c>
      <c r="AD460" t="s">
        <v>1922</v>
      </c>
      <c r="AE460">
        <v>1</v>
      </c>
      <c r="AF460">
        <v>30</v>
      </c>
      <c r="AG460">
        <v>0</v>
      </c>
      <c r="AN460">
        <v>1</v>
      </c>
      <c r="AO460">
        <v>1</v>
      </c>
      <c r="AR460" s="178">
        <v>4368271</v>
      </c>
      <c r="AS460" t="s">
        <v>1921</v>
      </c>
      <c r="AT460">
        <v>0</v>
      </c>
      <c r="AU460">
        <v>0</v>
      </c>
      <c r="AV460">
        <v>890480123</v>
      </c>
      <c r="AW460" t="s">
        <v>1920</v>
      </c>
      <c r="AX460">
        <v>5</v>
      </c>
      <c r="BC460">
        <v>1</v>
      </c>
      <c r="BD460">
        <v>7</v>
      </c>
      <c r="BE460">
        <v>2</v>
      </c>
    </row>
    <row r="461" spans="1:57" x14ac:dyDescent="0.25">
      <c r="A461" s="179">
        <f t="shared" si="7"/>
        <v>0</v>
      </c>
      <c r="B461" t="s">
        <v>1923</v>
      </c>
      <c r="C461">
        <v>8678123</v>
      </c>
      <c r="D461">
        <v>144105</v>
      </c>
      <c r="E461">
        <v>4</v>
      </c>
      <c r="F461">
        <v>16654</v>
      </c>
      <c r="G461" s="180">
        <v>43804</v>
      </c>
      <c r="H461" s="180">
        <v>44535</v>
      </c>
      <c r="I461">
        <v>0</v>
      </c>
      <c r="J461">
        <v>1</v>
      </c>
      <c r="K461">
        <v>16</v>
      </c>
      <c r="L461">
        <v>30</v>
      </c>
      <c r="M461">
        <v>2</v>
      </c>
      <c r="N461" s="170">
        <v>12185828</v>
      </c>
      <c r="O461" s="170">
        <v>12890000</v>
      </c>
      <c r="P461" s="178">
        <v>4000000</v>
      </c>
      <c r="Q461" s="178">
        <v>188641</v>
      </c>
      <c r="R461" s="178">
        <v>1432881</v>
      </c>
      <c r="S461">
        <v>0</v>
      </c>
      <c r="T461">
        <v>0</v>
      </c>
      <c r="U461">
        <v>0</v>
      </c>
      <c r="W461">
        <v>0</v>
      </c>
      <c r="X461">
        <v>0</v>
      </c>
      <c r="Y461">
        <v>0</v>
      </c>
      <c r="AB461" s="180">
        <v>44285</v>
      </c>
      <c r="AC461">
        <v>1</v>
      </c>
      <c r="AD461" t="s">
        <v>1922</v>
      </c>
      <c r="AE461">
        <v>1</v>
      </c>
      <c r="AF461">
        <v>30</v>
      </c>
      <c r="AG461">
        <v>0</v>
      </c>
      <c r="AN461">
        <v>1</v>
      </c>
      <c r="AO461">
        <v>1</v>
      </c>
      <c r="AR461" s="178">
        <v>2898173</v>
      </c>
      <c r="AS461" t="s">
        <v>1921</v>
      </c>
      <c r="AT461">
        <v>0</v>
      </c>
      <c r="AU461">
        <v>0</v>
      </c>
      <c r="AV461">
        <v>890480123</v>
      </c>
      <c r="AW461" t="s">
        <v>1920</v>
      </c>
      <c r="AX461">
        <v>5</v>
      </c>
      <c r="BC461">
        <v>1</v>
      </c>
      <c r="BD461">
        <v>7</v>
      </c>
      <c r="BE461">
        <v>2</v>
      </c>
    </row>
    <row r="462" spans="1:57" x14ac:dyDescent="0.25">
      <c r="A462" s="179">
        <f t="shared" si="7"/>
        <v>0</v>
      </c>
      <c r="B462" t="s">
        <v>1923</v>
      </c>
      <c r="C462">
        <v>8678123</v>
      </c>
      <c r="D462">
        <v>144105</v>
      </c>
      <c r="E462">
        <v>4</v>
      </c>
      <c r="F462">
        <v>18247</v>
      </c>
      <c r="G462" s="180">
        <v>44263</v>
      </c>
      <c r="H462" s="180">
        <v>45015</v>
      </c>
      <c r="I462">
        <v>0</v>
      </c>
      <c r="J462">
        <v>1</v>
      </c>
      <c r="K462">
        <v>1</v>
      </c>
      <c r="L462">
        <v>30</v>
      </c>
      <c r="M462">
        <v>2</v>
      </c>
      <c r="N462" s="170">
        <v>15881442</v>
      </c>
      <c r="O462" s="170">
        <v>17090000</v>
      </c>
      <c r="P462" s="178">
        <v>4415552</v>
      </c>
      <c r="Q462" s="178">
        <v>215949</v>
      </c>
      <c r="R462" s="178">
        <v>4199603</v>
      </c>
      <c r="S462">
        <v>0</v>
      </c>
      <c r="T462">
        <v>0</v>
      </c>
      <c r="U462">
        <v>0</v>
      </c>
      <c r="W462">
        <v>0</v>
      </c>
      <c r="X462">
        <v>0</v>
      </c>
      <c r="Y462">
        <v>0</v>
      </c>
      <c r="AB462" s="180">
        <v>44285</v>
      </c>
      <c r="AC462">
        <v>1</v>
      </c>
      <c r="AD462" t="s">
        <v>1922</v>
      </c>
      <c r="AE462">
        <v>1</v>
      </c>
      <c r="AF462">
        <v>30</v>
      </c>
      <c r="AG462">
        <v>0</v>
      </c>
      <c r="AN462">
        <v>1</v>
      </c>
      <c r="AO462">
        <v>1</v>
      </c>
      <c r="AR462" s="178">
        <v>8494197</v>
      </c>
      <c r="AS462" t="s">
        <v>1921</v>
      </c>
      <c r="AT462">
        <v>0</v>
      </c>
      <c r="AU462">
        <v>0</v>
      </c>
      <c r="AV462">
        <v>890480123</v>
      </c>
      <c r="AW462" t="s">
        <v>1920</v>
      </c>
      <c r="AX462">
        <v>5</v>
      </c>
      <c r="BC462">
        <v>1</v>
      </c>
      <c r="BD462">
        <v>7</v>
      </c>
      <c r="BE462">
        <v>2</v>
      </c>
    </row>
    <row r="463" spans="1:57" x14ac:dyDescent="0.25">
      <c r="A463" s="179">
        <f t="shared" si="7"/>
        <v>0</v>
      </c>
      <c r="B463" t="s">
        <v>1923</v>
      </c>
      <c r="C463">
        <v>8678123</v>
      </c>
      <c r="D463">
        <v>144105</v>
      </c>
      <c r="E463">
        <v>4</v>
      </c>
      <c r="F463">
        <v>18249</v>
      </c>
      <c r="G463" s="180">
        <v>44264</v>
      </c>
      <c r="H463" s="180">
        <v>44377</v>
      </c>
      <c r="I463">
        <v>0</v>
      </c>
      <c r="J463">
        <v>1</v>
      </c>
      <c r="K463">
        <v>1</v>
      </c>
      <c r="L463">
        <v>30</v>
      </c>
      <c r="M463">
        <v>2</v>
      </c>
      <c r="N463" s="170">
        <v>13121400</v>
      </c>
      <c r="O463" s="170">
        <v>13940000</v>
      </c>
      <c r="P463" s="178">
        <v>1300000</v>
      </c>
      <c r="Q463" s="178">
        <v>14215</v>
      </c>
      <c r="R463" s="178">
        <v>1285785</v>
      </c>
      <c r="S463">
        <v>0</v>
      </c>
      <c r="T463">
        <v>0</v>
      </c>
      <c r="U463">
        <v>0</v>
      </c>
      <c r="W463">
        <v>0</v>
      </c>
      <c r="X463">
        <v>0</v>
      </c>
      <c r="Y463">
        <v>0</v>
      </c>
      <c r="Z463">
        <v>1300000</v>
      </c>
      <c r="AA463">
        <v>6</v>
      </c>
      <c r="AB463" s="180">
        <v>44285</v>
      </c>
      <c r="AC463">
        <v>1</v>
      </c>
      <c r="AD463" t="s">
        <v>1922</v>
      </c>
      <c r="AE463">
        <v>1</v>
      </c>
      <c r="AF463">
        <v>30</v>
      </c>
      <c r="AG463">
        <v>0</v>
      </c>
      <c r="AN463">
        <v>1</v>
      </c>
      <c r="AO463">
        <v>1</v>
      </c>
      <c r="AR463" s="178">
        <v>2600653</v>
      </c>
      <c r="AS463" t="s">
        <v>1921</v>
      </c>
      <c r="AT463">
        <v>0</v>
      </c>
      <c r="AU463">
        <v>0</v>
      </c>
      <c r="AV463">
        <v>890480123</v>
      </c>
      <c r="AW463" t="s">
        <v>1920</v>
      </c>
      <c r="AX463">
        <v>5</v>
      </c>
      <c r="BC463">
        <v>1</v>
      </c>
      <c r="BD463">
        <v>7</v>
      </c>
      <c r="BE463">
        <v>2</v>
      </c>
    </row>
    <row r="464" spans="1:57" x14ac:dyDescent="0.25">
      <c r="A464" s="179">
        <f t="shared" si="7"/>
        <v>1723538</v>
      </c>
      <c r="B464" t="s">
        <v>1923</v>
      </c>
      <c r="C464">
        <v>8702216</v>
      </c>
      <c r="D464">
        <v>144110</v>
      </c>
      <c r="E464">
        <v>4</v>
      </c>
      <c r="F464">
        <v>15502</v>
      </c>
      <c r="G464" s="180">
        <v>44133</v>
      </c>
      <c r="H464" s="180">
        <v>44650</v>
      </c>
      <c r="I464">
        <v>30</v>
      </c>
      <c r="J464">
        <v>1</v>
      </c>
      <c r="K464">
        <v>3</v>
      </c>
      <c r="L464">
        <v>30</v>
      </c>
      <c r="M464">
        <v>2</v>
      </c>
      <c r="N464" s="170">
        <v>17726461</v>
      </c>
      <c r="O464" s="170">
        <v>19240000</v>
      </c>
      <c r="P464" s="178">
        <v>4577859</v>
      </c>
      <c r="Q464" s="178">
        <v>306485</v>
      </c>
      <c r="R464" s="178">
        <v>3850639</v>
      </c>
      <c r="S464">
        <v>114930</v>
      </c>
      <c r="T464">
        <v>0</v>
      </c>
      <c r="U464">
        <v>0</v>
      </c>
      <c r="W464">
        <v>38506</v>
      </c>
      <c r="X464">
        <v>0</v>
      </c>
      <c r="Y464">
        <v>0</v>
      </c>
      <c r="AB464" s="180">
        <v>44227</v>
      </c>
      <c r="AC464">
        <v>1</v>
      </c>
      <c r="AD464" t="s">
        <v>1922</v>
      </c>
      <c r="AE464">
        <v>1</v>
      </c>
      <c r="AF464">
        <v>30</v>
      </c>
      <c r="AG464">
        <v>502900</v>
      </c>
      <c r="AN464">
        <v>1</v>
      </c>
      <c r="AO464">
        <v>1</v>
      </c>
      <c r="AR464" s="178">
        <v>2127101</v>
      </c>
      <c r="AS464" t="s">
        <v>1921</v>
      </c>
      <c r="AT464">
        <v>0</v>
      </c>
      <c r="AU464">
        <v>0</v>
      </c>
      <c r="AV464">
        <v>890480123</v>
      </c>
      <c r="AW464" t="s">
        <v>1920</v>
      </c>
      <c r="AX464">
        <v>5</v>
      </c>
      <c r="BC464">
        <v>1</v>
      </c>
      <c r="BD464">
        <v>7</v>
      </c>
      <c r="BE464">
        <v>1</v>
      </c>
    </row>
    <row r="465" spans="1:57" x14ac:dyDescent="0.25">
      <c r="A465" s="179">
        <f t="shared" si="7"/>
        <v>1487143</v>
      </c>
      <c r="B465" t="s">
        <v>1923</v>
      </c>
      <c r="C465">
        <v>8702216</v>
      </c>
      <c r="D465">
        <v>144210</v>
      </c>
      <c r="E465">
        <v>4</v>
      </c>
      <c r="F465">
        <v>18129</v>
      </c>
      <c r="G465" s="180">
        <v>44227</v>
      </c>
      <c r="H465" s="180">
        <v>44255</v>
      </c>
      <c r="I465">
        <v>32</v>
      </c>
      <c r="J465">
        <v>1</v>
      </c>
      <c r="K465">
        <v>0</v>
      </c>
      <c r="L465">
        <v>30</v>
      </c>
      <c r="M465">
        <v>2</v>
      </c>
      <c r="N465" s="170">
        <v>23318977</v>
      </c>
      <c r="O465" s="170">
        <v>25980000</v>
      </c>
      <c r="P465" s="178">
        <v>3322497</v>
      </c>
      <c r="Q465" s="178">
        <v>3397697</v>
      </c>
      <c r="R465" s="178">
        <v>3322497</v>
      </c>
      <c r="S465">
        <v>136930</v>
      </c>
      <c r="T465">
        <v>0</v>
      </c>
      <c r="U465">
        <v>0</v>
      </c>
      <c r="W465">
        <v>33225</v>
      </c>
      <c r="X465">
        <v>0</v>
      </c>
      <c r="Y465">
        <v>0</v>
      </c>
      <c r="AB465" s="180">
        <v>44227</v>
      </c>
      <c r="AC465">
        <v>1</v>
      </c>
      <c r="AD465" t="s">
        <v>1922</v>
      </c>
      <c r="AE465">
        <v>1</v>
      </c>
      <c r="AF465">
        <v>30</v>
      </c>
      <c r="AG465">
        <v>3322497</v>
      </c>
      <c r="AN465">
        <v>1</v>
      </c>
      <c r="AO465">
        <v>1</v>
      </c>
      <c r="AR465" s="178">
        <v>1835354</v>
      </c>
      <c r="AS465" t="s">
        <v>1921</v>
      </c>
      <c r="AT465">
        <v>0</v>
      </c>
      <c r="AU465">
        <v>0</v>
      </c>
      <c r="AX465">
        <v>5</v>
      </c>
      <c r="BC465">
        <v>1</v>
      </c>
      <c r="BD465">
        <v>7</v>
      </c>
      <c r="BE465">
        <v>2</v>
      </c>
    </row>
    <row r="466" spans="1:57" x14ac:dyDescent="0.25">
      <c r="A466" s="179">
        <f t="shared" si="7"/>
        <v>78180</v>
      </c>
      <c r="B466" t="s">
        <v>1923</v>
      </c>
      <c r="C466">
        <v>8702216</v>
      </c>
      <c r="D466">
        <v>144110</v>
      </c>
      <c r="E466">
        <v>4</v>
      </c>
      <c r="F466">
        <v>550006696</v>
      </c>
      <c r="G466" s="180">
        <v>44133</v>
      </c>
      <c r="H466" s="180">
        <v>45229</v>
      </c>
      <c r="I466">
        <v>0</v>
      </c>
      <c r="J466">
        <v>1</v>
      </c>
      <c r="K466">
        <v>4</v>
      </c>
      <c r="L466">
        <v>30</v>
      </c>
      <c r="M466">
        <v>2</v>
      </c>
      <c r="N466" s="170">
        <v>21474970</v>
      </c>
      <c r="O466" s="170">
        <v>23720000</v>
      </c>
      <c r="P466" s="178">
        <v>190685</v>
      </c>
      <c r="Q466" s="178">
        <v>7231</v>
      </c>
      <c r="R466" s="178">
        <v>174665</v>
      </c>
      <c r="S466">
        <v>3433</v>
      </c>
      <c r="T466">
        <v>0</v>
      </c>
      <c r="U466">
        <v>0</v>
      </c>
      <c r="W466">
        <v>1747</v>
      </c>
      <c r="X466">
        <v>0</v>
      </c>
      <c r="Y466">
        <v>0</v>
      </c>
      <c r="AB466" s="180">
        <v>44254</v>
      </c>
      <c r="AC466">
        <v>1</v>
      </c>
      <c r="AD466" t="s">
        <v>1922</v>
      </c>
      <c r="AE466">
        <v>1</v>
      </c>
      <c r="AF466">
        <v>30</v>
      </c>
      <c r="AG466">
        <v>0</v>
      </c>
      <c r="AN466">
        <v>1</v>
      </c>
      <c r="AO466">
        <v>1</v>
      </c>
      <c r="AR466" s="178">
        <v>96485</v>
      </c>
      <c r="AS466" t="s">
        <v>1921</v>
      </c>
      <c r="AT466">
        <v>0</v>
      </c>
      <c r="AU466">
        <v>0</v>
      </c>
      <c r="AV466">
        <v>890480123</v>
      </c>
      <c r="AW466" t="s">
        <v>1920</v>
      </c>
      <c r="AX466">
        <v>5</v>
      </c>
      <c r="BC466">
        <v>2</v>
      </c>
      <c r="BD466">
        <v>7</v>
      </c>
      <c r="BE466">
        <v>1</v>
      </c>
    </row>
    <row r="467" spans="1:57" x14ac:dyDescent="0.25">
      <c r="A467" s="179">
        <f t="shared" si="7"/>
        <v>5443</v>
      </c>
      <c r="B467" t="s">
        <v>1923</v>
      </c>
      <c r="C467">
        <v>8702216</v>
      </c>
      <c r="D467">
        <v>144110</v>
      </c>
      <c r="E467">
        <v>4</v>
      </c>
      <c r="F467">
        <v>550006729</v>
      </c>
      <c r="G467" s="180">
        <v>44133</v>
      </c>
      <c r="H467" s="180">
        <v>45260</v>
      </c>
      <c r="I467">
        <v>0</v>
      </c>
      <c r="J467">
        <v>1</v>
      </c>
      <c r="K467">
        <v>3</v>
      </c>
      <c r="L467">
        <v>30</v>
      </c>
      <c r="M467">
        <v>2</v>
      </c>
      <c r="N467" s="170">
        <v>21474970</v>
      </c>
      <c r="O467" s="170">
        <v>23720000</v>
      </c>
      <c r="P467" s="178">
        <v>12984</v>
      </c>
      <c r="Q467" s="178">
        <v>492</v>
      </c>
      <c r="R467" s="178">
        <v>12161</v>
      </c>
      <c r="S467">
        <v>232</v>
      </c>
      <c r="T467">
        <v>0</v>
      </c>
      <c r="U467">
        <v>0</v>
      </c>
      <c r="W467">
        <v>122</v>
      </c>
      <c r="X467">
        <v>0</v>
      </c>
      <c r="Y467">
        <v>0</v>
      </c>
      <c r="AB467" s="180">
        <v>44254</v>
      </c>
      <c r="AC467">
        <v>1</v>
      </c>
      <c r="AD467" t="s">
        <v>1922</v>
      </c>
      <c r="AE467">
        <v>1</v>
      </c>
      <c r="AF467">
        <v>30</v>
      </c>
      <c r="AG467">
        <v>0</v>
      </c>
      <c r="AN467">
        <v>1</v>
      </c>
      <c r="AO467">
        <v>1</v>
      </c>
      <c r="AR467" s="178">
        <v>6718</v>
      </c>
      <c r="AS467" t="s">
        <v>1921</v>
      </c>
      <c r="AT467">
        <v>0</v>
      </c>
      <c r="AU467">
        <v>0</v>
      </c>
      <c r="AV467">
        <v>890480123</v>
      </c>
      <c r="AW467" t="s">
        <v>1920</v>
      </c>
      <c r="AX467">
        <v>5</v>
      </c>
      <c r="BC467">
        <v>2</v>
      </c>
      <c r="BD467">
        <v>7</v>
      </c>
      <c r="BE467">
        <v>1</v>
      </c>
    </row>
    <row r="468" spans="1:57" x14ac:dyDescent="0.25">
      <c r="A468" s="179">
        <f t="shared" si="7"/>
        <v>6392</v>
      </c>
      <c r="B468" t="s">
        <v>1923</v>
      </c>
      <c r="C468">
        <v>8702216</v>
      </c>
      <c r="D468">
        <v>144110</v>
      </c>
      <c r="E468">
        <v>4</v>
      </c>
      <c r="F468">
        <v>550006745</v>
      </c>
      <c r="G468" s="180">
        <v>44133</v>
      </c>
      <c r="H468" s="180">
        <v>45260</v>
      </c>
      <c r="I468">
        <v>0</v>
      </c>
      <c r="J468">
        <v>1</v>
      </c>
      <c r="K468">
        <v>3</v>
      </c>
      <c r="L468">
        <v>30</v>
      </c>
      <c r="M468">
        <v>2</v>
      </c>
      <c r="N468" s="170">
        <v>21474970</v>
      </c>
      <c r="O468" s="170">
        <v>23720000</v>
      </c>
      <c r="P468" s="178">
        <v>15248</v>
      </c>
      <c r="Q468" s="178">
        <v>578</v>
      </c>
      <c r="R468" s="178">
        <v>14281</v>
      </c>
      <c r="S468">
        <v>296</v>
      </c>
      <c r="T468">
        <v>0</v>
      </c>
      <c r="U468">
        <v>0</v>
      </c>
      <c r="W468">
        <v>143</v>
      </c>
      <c r="X468">
        <v>0</v>
      </c>
      <c r="Y468">
        <v>0</v>
      </c>
      <c r="AB468" s="180">
        <v>44254</v>
      </c>
      <c r="AC468">
        <v>1</v>
      </c>
      <c r="AD468" t="s">
        <v>1922</v>
      </c>
      <c r="AE468">
        <v>1</v>
      </c>
      <c r="AF468">
        <v>30</v>
      </c>
      <c r="AG468">
        <v>0</v>
      </c>
      <c r="AN468">
        <v>1</v>
      </c>
      <c r="AO468">
        <v>1</v>
      </c>
      <c r="AR468" s="178">
        <v>7889</v>
      </c>
      <c r="AS468" t="s">
        <v>1921</v>
      </c>
      <c r="AT468">
        <v>0</v>
      </c>
      <c r="AU468">
        <v>0</v>
      </c>
      <c r="AV468">
        <v>890480123</v>
      </c>
      <c r="AW468" t="s">
        <v>1920</v>
      </c>
      <c r="AX468">
        <v>5</v>
      </c>
      <c r="BC468">
        <v>2</v>
      </c>
      <c r="BD468">
        <v>7</v>
      </c>
      <c r="BE468">
        <v>1</v>
      </c>
    </row>
    <row r="469" spans="1:57" x14ac:dyDescent="0.25">
      <c r="A469" s="179">
        <f t="shared" si="7"/>
        <v>24374</v>
      </c>
      <c r="B469" t="s">
        <v>1923</v>
      </c>
      <c r="C469">
        <v>8702216</v>
      </c>
      <c r="D469">
        <v>144110</v>
      </c>
      <c r="E469">
        <v>4</v>
      </c>
      <c r="F469">
        <v>550006911</v>
      </c>
      <c r="G469" s="180">
        <v>44133</v>
      </c>
      <c r="H469" s="180">
        <v>45260</v>
      </c>
      <c r="I469">
        <v>0</v>
      </c>
      <c r="J469">
        <v>1</v>
      </c>
      <c r="K469">
        <v>3</v>
      </c>
      <c r="L469">
        <v>30</v>
      </c>
      <c r="M469">
        <v>2</v>
      </c>
      <c r="N469" s="170">
        <v>21474970</v>
      </c>
      <c r="O469" s="170">
        <v>23720000</v>
      </c>
      <c r="P469" s="178">
        <v>58144</v>
      </c>
      <c r="Q469" s="178">
        <v>2205</v>
      </c>
      <c r="R469" s="178">
        <v>54456</v>
      </c>
      <c r="S469">
        <v>1057</v>
      </c>
      <c r="T469">
        <v>0</v>
      </c>
      <c r="U469">
        <v>0</v>
      </c>
      <c r="W469">
        <v>545</v>
      </c>
      <c r="X469">
        <v>0</v>
      </c>
      <c r="Y469">
        <v>0</v>
      </c>
      <c r="AB469" s="180">
        <v>44254</v>
      </c>
      <c r="AC469">
        <v>1</v>
      </c>
      <c r="AD469" t="s">
        <v>1922</v>
      </c>
      <c r="AE469">
        <v>1</v>
      </c>
      <c r="AF469">
        <v>30</v>
      </c>
      <c r="AG469">
        <v>0</v>
      </c>
      <c r="AN469">
        <v>1</v>
      </c>
      <c r="AO469">
        <v>1</v>
      </c>
      <c r="AR469" s="178">
        <v>30082</v>
      </c>
      <c r="AS469" t="s">
        <v>1921</v>
      </c>
      <c r="AT469">
        <v>0</v>
      </c>
      <c r="AU469">
        <v>0</v>
      </c>
      <c r="AV469">
        <v>890480123</v>
      </c>
      <c r="AW469" t="s">
        <v>1920</v>
      </c>
      <c r="AX469">
        <v>5</v>
      </c>
      <c r="BC469">
        <v>2</v>
      </c>
      <c r="BD469">
        <v>7</v>
      </c>
      <c r="BE469">
        <v>1</v>
      </c>
    </row>
    <row r="470" spans="1:57" x14ac:dyDescent="0.25">
      <c r="A470" s="179">
        <f t="shared" si="7"/>
        <v>8888</v>
      </c>
      <c r="B470" t="s">
        <v>1923</v>
      </c>
      <c r="C470">
        <v>8702216</v>
      </c>
      <c r="D470">
        <v>144110</v>
      </c>
      <c r="E470">
        <v>4</v>
      </c>
      <c r="F470">
        <v>550006970</v>
      </c>
      <c r="G470" s="180">
        <v>44133</v>
      </c>
      <c r="H470" s="180">
        <v>45260</v>
      </c>
      <c r="I470">
        <v>0</v>
      </c>
      <c r="J470">
        <v>1</v>
      </c>
      <c r="K470">
        <v>3</v>
      </c>
      <c r="L470">
        <v>30</v>
      </c>
      <c r="M470">
        <v>2</v>
      </c>
      <c r="N470" s="170">
        <v>21474970</v>
      </c>
      <c r="O470" s="170">
        <v>23720000</v>
      </c>
      <c r="P470" s="178">
        <v>21201</v>
      </c>
      <c r="Q470" s="178">
        <v>804</v>
      </c>
      <c r="R470" s="178">
        <v>19856</v>
      </c>
      <c r="S470">
        <v>396</v>
      </c>
      <c r="T470">
        <v>0</v>
      </c>
      <c r="U470">
        <v>0</v>
      </c>
      <c r="W470">
        <v>199</v>
      </c>
      <c r="X470">
        <v>0</v>
      </c>
      <c r="Y470">
        <v>0</v>
      </c>
      <c r="AB470" s="180">
        <v>44254</v>
      </c>
      <c r="AC470">
        <v>1</v>
      </c>
      <c r="AD470" t="s">
        <v>1922</v>
      </c>
      <c r="AE470">
        <v>1</v>
      </c>
      <c r="AF470">
        <v>30</v>
      </c>
      <c r="AG470">
        <v>0</v>
      </c>
      <c r="AN470">
        <v>1</v>
      </c>
      <c r="AO470">
        <v>1</v>
      </c>
      <c r="AR470" s="178">
        <v>10968</v>
      </c>
      <c r="AS470" t="s">
        <v>1921</v>
      </c>
      <c r="AT470">
        <v>0</v>
      </c>
      <c r="AU470">
        <v>0</v>
      </c>
      <c r="AV470">
        <v>890480123</v>
      </c>
      <c r="AW470" t="s">
        <v>1920</v>
      </c>
      <c r="AX470">
        <v>5</v>
      </c>
      <c r="BC470">
        <v>2</v>
      </c>
      <c r="BD470">
        <v>7</v>
      </c>
      <c r="BE470">
        <v>1</v>
      </c>
    </row>
    <row r="471" spans="1:57" x14ac:dyDescent="0.25">
      <c r="A471" s="179">
        <f t="shared" si="7"/>
        <v>65852</v>
      </c>
      <c r="B471" t="s">
        <v>1923</v>
      </c>
      <c r="C471">
        <v>8702216</v>
      </c>
      <c r="D471">
        <v>144110</v>
      </c>
      <c r="E471">
        <v>4</v>
      </c>
      <c r="F471">
        <v>550006983</v>
      </c>
      <c r="G471" s="180">
        <v>44133</v>
      </c>
      <c r="H471" s="180">
        <v>45260</v>
      </c>
      <c r="I471">
        <v>0</v>
      </c>
      <c r="J471">
        <v>1</v>
      </c>
      <c r="K471">
        <v>3</v>
      </c>
      <c r="L471">
        <v>30</v>
      </c>
      <c r="M471">
        <v>2</v>
      </c>
      <c r="N471" s="170">
        <v>21474970</v>
      </c>
      <c r="O471" s="170">
        <v>23720000</v>
      </c>
      <c r="P471" s="178">
        <v>157083</v>
      </c>
      <c r="Q471" s="178">
        <v>5956</v>
      </c>
      <c r="R471" s="178">
        <v>147124</v>
      </c>
      <c r="S471">
        <v>2903</v>
      </c>
      <c r="T471">
        <v>0</v>
      </c>
      <c r="U471">
        <v>0</v>
      </c>
      <c r="W471">
        <v>1471</v>
      </c>
      <c r="X471">
        <v>0</v>
      </c>
      <c r="Y471">
        <v>0</v>
      </c>
      <c r="AB471" s="180">
        <v>44254</v>
      </c>
      <c r="AC471">
        <v>1</v>
      </c>
      <c r="AD471" t="s">
        <v>1922</v>
      </c>
      <c r="AE471">
        <v>1</v>
      </c>
      <c r="AF471">
        <v>30</v>
      </c>
      <c r="AG471">
        <v>0</v>
      </c>
      <c r="AN471">
        <v>1</v>
      </c>
      <c r="AO471">
        <v>1</v>
      </c>
      <c r="AR471" s="178">
        <v>81272</v>
      </c>
      <c r="AS471" t="s">
        <v>1921</v>
      </c>
      <c r="AT471">
        <v>0</v>
      </c>
      <c r="AU471">
        <v>0</v>
      </c>
      <c r="AV471">
        <v>890480123</v>
      </c>
      <c r="AW471" t="s">
        <v>1920</v>
      </c>
      <c r="AX471">
        <v>5</v>
      </c>
      <c r="BC471">
        <v>2</v>
      </c>
      <c r="BD471">
        <v>7</v>
      </c>
      <c r="BE471">
        <v>1</v>
      </c>
    </row>
    <row r="472" spans="1:57" x14ac:dyDescent="0.25">
      <c r="A472" s="179">
        <f t="shared" si="7"/>
        <v>8929</v>
      </c>
      <c r="B472" t="s">
        <v>1923</v>
      </c>
      <c r="C472">
        <v>8702216</v>
      </c>
      <c r="D472">
        <v>144110</v>
      </c>
      <c r="E472">
        <v>4</v>
      </c>
      <c r="F472">
        <v>550006988</v>
      </c>
      <c r="G472" s="180">
        <v>44133</v>
      </c>
      <c r="H472" s="180">
        <v>45260</v>
      </c>
      <c r="I472">
        <v>0</v>
      </c>
      <c r="J472">
        <v>1</v>
      </c>
      <c r="K472">
        <v>3</v>
      </c>
      <c r="L472">
        <v>30</v>
      </c>
      <c r="M472">
        <v>2</v>
      </c>
      <c r="N472" s="170">
        <v>21474970</v>
      </c>
      <c r="O472" s="170">
        <v>23720000</v>
      </c>
      <c r="P472" s="178">
        <v>21300</v>
      </c>
      <c r="Q472" s="178">
        <v>808</v>
      </c>
      <c r="R472" s="178">
        <v>19948</v>
      </c>
      <c r="S472">
        <v>396</v>
      </c>
      <c r="T472">
        <v>0</v>
      </c>
      <c r="U472">
        <v>0</v>
      </c>
      <c r="W472">
        <v>199</v>
      </c>
      <c r="X472">
        <v>0</v>
      </c>
      <c r="Y472">
        <v>0</v>
      </c>
      <c r="AB472" s="180">
        <v>44254</v>
      </c>
      <c r="AC472">
        <v>1</v>
      </c>
      <c r="AD472" t="s">
        <v>1922</v>
      </c>
      <c r="AE472">
        <v>1</v>
      </c>
      <c r="AF472">
        <v>30</v>
      </c>
      <c r="AG472">
        <v>0</v>
      </c>
      <c r="AN472">
        <v>1</v>
      </c>
      <c r="AO472">
        <v>1</v>
      </c>
      <c r="AR472" s="178">
        <v>11019</v>
      </c>
      <c r="AS472" t="s">
        <v>1921</v>
      </c>
      <c r="AT472">
        <v>0</v>
      </c>
      <c r="AU472">
        <v>0</v>
      </c>
      <c r="AV472">
        <v>890480123</v>
      </c>
      <c r="AW472" t="s">
        <v>1920</v>
      </c>
      <c r="AX472">
        <v>5</v>
      </c>
      <c r="BC472">
        <v>2</v>
      </c>
      <c r="BD472">
        <v>7</v>
      </c>
      <c r="BE472">
        <v>1</v>
      </c>
    </row>
    <row r="473" spans="1:57" x14ac:dyDescent="0.25">
      <c r="A473" s="179">
        <f t="shared" si="7"/>
        <v>640</v>
      </c>
      <c r="B473" t="s">
        <v>1923</v>
      </c>
      <c r="C473">
        <v>8702216</v>
      </c>
      <c r="D473">
        <v>144110</v>
      </c>
      <c r="E473">
        <v>4</v>
      </c>
      <c r="F473">
        <v>550006998</v>
      </c>
      <c r="G473" s="180">
        <v>44133</v>
      </c>
      <c r="H473" s="180">
        <v>45076</v>
      </c>
      <c r="I473">
        <v>0</v>
      </c>
      <c r="J473">
        <v>1</v>
      </c>
      <c r="K473">
        <v>4</v>
      </c>
      <c r="L473">
        <v>30</v>
      </c>
      <c r="M473">
        <v>2</v>
      </c>
      <c r="N473" s="170">
        <v>21474970</v>
      </c>
      <c r="O473" s="170">
        <v>23720000</v>
      </c>
      <c r="P473" s="178">
        <v>1591</v>
      </c>
      <c r="Q473" s="178">
        <v>67</v>
      </c>
      <c r="R473" s="178">
        <v>1429</v>
      </c>
      <c r="S473">
        <v>33</v>
      </c>
      <c r="T473">
        <v>0</v>
      </c>
      <c r="U473">
        <v>0</v>
      </c>
      <c r="W473">
        <v>14</v>
      </c>
      <c r="X473">
        <v>0</v>
      </c>
      <c r="Y473">
        <v>0</v>
      </c>
      <c r="AB473" s="180">
        <v>44254</v>
      </c>
      <c r="AC473">
        <v>1</v>
      </c>
      <c r="AD473" t="s">
        <v>1922</v>
      </c>
      <c r="AE473">
        <v>1</v>
      </c>
      <c r="AF473">
        <v>30</v>
      </c>
      <c r="AG473">
        <v>0</v>
      </c>
      <c r="AN473">
        <v>1</v>
      </c>
      <c r="AO473">
        <v>1</v>
      </c>
      <c r="AR473" s="178">
        <v>789</v>
      </c>
      <c r="AS473" t="s">
        <v>1921</v>
      </c>
      <c r="AT473">
        <v>0</v>
      </c>
      <c r="AU473">
        <v>0</v>
      </c>
      <c r="AV473">
        <v>890480123</v>
      </c>
      <c r="AW473" t="s">
        <v>1920</v>
      </c>
      <c r="AX473">
        <v>5</v>
      </c>
      <c r="BC473">
        <v>2</v>
      </c>
      <c r="BD473">
        <v>7</v>
      </c>
      <c r="BE473">
        <v>1</v>
      </c>
    </row>
    <row r="474" spans="1:57" x14ac:dyDescent="0.25">
      <c r="A474" s="179">
        <f t="shared" si="7"/>
        <v>8301</v>
      </c>
      <c r="B474" t="s">
        <v>1923</v>
      </c>
      <c r="C474">
        <v>8702216</v>
      </c>
      <c r="D474">
        <v>144110</v>
      </c>
      <c r="E474">
        <v>4</v>
      </c>
      <c r="F474">
        <v>550009897</v>
      </c>
      <c r="G474" s="180">
        <v>44133</v>
      </c>
      <c r="H474" s="180">
        <v>45260</v>
      </c>
      <c r="I474">
        <v>0</v>
      </c>
      <c r="J474">
        <v>1</v>
      </c>
      <c r="K474">
        <v>3</v>
      </c>
      <c r="L474">
        <v>30</v>
      </c>
      <c r="M474">
        <v>2</v>
      </c>
      <c r="N474" s="170">
        <v>22490513</v>
      </c>
      <c r="O474" s="170">
        <v>24960000</v>
      </c>
      <c r="P474" s="178">
        <v>19786</v>
      </c>
      <c r="Q474" s="178">
        <v>761</v>
      </c>
      <c r="R474" s="178">
        <v>18546</v>
      </c>
      <c r="S474">
        <v>395</v>
      </c>
      <c r="T474">
        <v>0</v>
      </c>
      <c r="U474">
        <v>0</v>
      </c>
      <c r="W474">
        <v>185</v>
      </c>
      <c r="X474">
        <v>0</v>
      </c>
      <c r="Y474">
        <v>0</v>
      </c>
      <c r="AB474" s="180">
        <v>44254</v>
      </c>
      <c r="AC474">
        <v>1</v>
      </c>
      <c r="AD474" t="s">
        <v>1922</v>
      </c>
      <c r="AE474">
        <v>1</v>
      </c>
      <c r="AF474">
        <v>30</v>
      </c>
      <c r="AG474">
        <v>0</v>
      </c>
      <c r="AN474">
        <v>1</v>
      </c>
      <c r="AO474">
        <v>1</v>
      </c>
      <c r="AR474" s="178">
        <v>10245</v>
      </c>
      <c r="AS474" t="s">
        <v>1921</v>
      </c>
      <c r="AT474">
        <v>0</v>
      </c>
      <c r="AU474">
        <v>0</v>
      </c>
      <c r="AV474">
        <v>890480123</v>
      </c>
      <c r="AW474" t="s">
        <v>1920</v>
      </c>
      <c r="AX474">
        <v>5</v>
      </c>
      <c r="BC474">
        <v>2</v>
      </c>
      <c r="BD474">
        <v>7</v>
      </c>
      <c r="BE474">
        <v>1</v>
      </c>
    </row>
    <row r="475" spans="1:57" x14ac:dyDescent="0.25">
      <c r="A475" s="179">
        <f t="shared" si="7"/>
        <v>726</v>
      </c>
      <c r="B475" t="s">
        <v>1923</v>
      </c>
      <c r="C475">
        <v>8702216</v>
      </c>
      <c r="D475">
        <v>144110</v>
      </c>
      <c r="E475">
        <v>4</v>
      </c>
      <c r="F475">
        <v>550009959</v>
      </c>
      <c r="G475" s="180">
        <v>44133</v>
      </c>
      <c r="H475" s="180">
        <v>45046</v>
      </c>
      <c r="I475">
        <v>0</v>
      </c>
      <c r="J475">
        <v>1</v>
      </c>
      <c r="K475">
        <v>4</v>
      </c>
      <c r="L475">
        <v>30</v>
      </c>
      <c r="M475">
        <v>2</v>
      </c>
      <c r="N475" s="170">
        <v>22490513</v>
      </c>
      <c r="O475" s="170">
        <v>24960000</v>
      </c>
      <c r="P475" s="178">
        <v>1811</v>
      </c>
      <c r="Q475" s="178">
        <v>79</v>
      </c>
      <c r="R475" s="178">
        <v>1621</v>
      </c>
      <c r="S475">
        <v>33</v>
      </c>
      <c r="T475">
        <v>0</v>
      </c>
      <c r="U475">
        <v>0</v>
      </c>
      <c r="W475">
        <v>16</v>
      </c>
      <c r="X475">
        <v>0</v>
      </c>
      <c r="Y475">
        <v>0</v>
      </c>
      <c r="AB475" s="180">
        <v>44254</v>
      </c>
      <c r="AC475">
        <v>1</v>
      </c>
      <c r="AD475" t="s">
        <v>1922</v>
      </c>
      <c r="AE475">
        <v>1</v>
      </c>
      <c r="AF475">
        <v>30</v>
      </c>
      <c r="AG475">
        <v>0</v>
      </c>
      <c r="AN475">
        <v>1</v>
      </c>
      <c r="AO475">
        <v>1</v>
      </c>
      <c r="AR475" s="178">
        <v>895</v>
      </c>
      <c r="AS475" t="s">
        <v>1921</v>
      </c>
      <c r="AT475">
        <v>0</v>
      </c>
      <c r="AU475">
        <v>0</v>
      </c>
      <c r="AV475">
        <v>890480123</v>
      </c>
      <c r="AW475" t="s">
        <v>1920</v>
      </c>
      <c r="AX475">
        <v>5</v>
      </c>
      <c r="BC475">
        <v>2</v>
      </c>
      <c r="BD475">
        <v>7</v>
      </c>
      <c r="BE475">
        <v>1</v>
      </c>
    </row>
    <row r="476" spans="1:57" x14ac:dyDescent="0.25">
      <c r="A476" s="179">
        <f t="shared" si="7"/>
        <v>3</v>
      </c>
      <c r="B476" t="s">
        <v>1923</v>
      </c>
      <c r="C476">
        <v>8702216</v>
      </c>
      <c r="D476">
        <v>144110</v>
      </c>
      <c r="E476">
        <v>4</v>
      </c>
      <c r="F476">
        <v>550011320</v>
      </c>
      <c r="G476" s="180">
        <v>44133</v>
      </c>
      <c r="H476" s="180">
        <v>44377</v>
      </c>
      <c r="I476">
        <v>0</v>
      </c>
      <c r="J476">
        <v>1</v>
      </c>
      <c r="K476">
        <v>5</v>
      </c>
      <c r="L476">
        <v>30</v>
      </c>
      <c r="M476">
        <v>2</v>
      </c>
      <c r="N476" s="170">
        <v>22490513</v>
      </c>
      <c r="O476" s="170">
        <v>24960000</v>
      </c>
      <c r="P476" s="178">
        <v>11</v>
      </c>
      <c r="Q476" s="178">
        <v>1</v>
      </c>
      <c r="R476" s="178">
        <v>6</v>
      </c>
      <c r="S476">
        <v>1</v>
      </c>
      <c r="T476">
        <v>0</v>
      </c>
      <c r="U476">
        <v>0</v>
      </c>
      <c r="W476">
        <v>0</v>
      </c>
      <c r="X476">
        <v>0</v>
      </c>
      <c r="Y476">
        <v>0</v>
      </c>
      <c r="AB476" s="180">
        <v>44254</v>
      </c>
      <c r="AC476">
        <v>1</v>
      </c>
      <c r="AD476" t="s">
        <v>1922</v>
      </c>
      <c r="AE476">
        <v>1</v>
      </c>
      <c r="AF476">
        <v>30</v>
      </c>
      <c r="AG476">
        <v>0</v>
      </c>
      <c r="AN476">
        <v>1</v>
      </c>
      <c r="AO476">
        <v>1</v>
      </c>
      <c r="AR476" s="178">
        <v>3</v>
      </c>
      <c r="AS476" t="s">
        <v>1921</v>
      </c>
      <c r="AT476">
        <v>0</v>
      </c>
      <c r="AU476">
        <v>0</v>
      </c>
      <c r="AV476">
        <v>890480123</v>
      </c>
      <c r="AW476" t="s">
        <v>1920</v>
      </c>
      <c r="AX476">
        <v>5</v>
      </c>
      <c r="BC476">
        <v>2</v>
      </c>
      <c r="BD476">
        <v>7</v>
      </c>
      <c r="BE476">
        <v>1</v>
      </c>
    </row>
    <row r="477" spans="1:57" x14ac:dyDescent="0.25">
      <c r="A477" s="179">
        <f t="shared" si="7"/>
        <v>517</v>
      </c>
      <c r="B477" t="s">
        <v>1923</v>
      </c>
      <c r="C477">
        <v>8702216</v>
      </c>
      <c r="D477">
        <v>144110</v>
      </c>
      <c r="E477">
        <v>4</v>
      </c>
      <c r="F477">
        <v>550011842</v>
      </c>
      <c r="G477" s="180">
        <v>44133</v>
      </c>
      <c r="H477" s="180">
        <v>45046</v>
      </c>
      <c r="I477">
        <v>0</v>
      </c>
      <c r="J477">
        <v>1</v>
      </c>
      <c r="K477">
        <v>4</v>
      </c>
      <c r="L477">
        <v>30</v>
      </c>
      <c r="M477">
        <v>2</v>
      </c>
      <c r="N477" s="170">
        <v>22490513</v>
      </c>
      <c r="O477" s="170">
        <v>24960000</v>
      </c>
      <c r="P477" s="178">
        <v>1291</v>
      </c>
      <c r="Q477" s="178">
        <v>57</v>
      </c>
      <c r="R477" s="178">
        <v>1154</v>
      </c>
      <c r="S477">
        <v>32</v>
      </c>
      <c r="T477">
        <v>0</v>
      </c>
      <c r="U477">
        <v>0</v>
      </c>
      <c r="W477">
        <v>12</v>
      </c>
      <c r="X477">
        <v>0</v>
      </c>
      <c r="Y477">
        <v>0</v>
      </c>
      <c r="AB477" s="180">
        <v>44254</v>
      </c>
      <c r="AC477">
        <v>1</v>
      </c>
      <c r="AD477" t="s">
        <v>1922</v>
      </c>
      <c r="AE477">
        <v>1</v>
      </c>
      <c r="AF477">
        <v>30</v>
      </c>
      <c r="AG477">
        <v>0</v>
      </c>
      <c r="AN477">
        <v>1</v>
      </c>
      <c r="AO477">
        <v>1</v>
      </c>
      <c r="AR477" s="178">
        <v>637</v>
      </c>
      <c r="AS477" t="s">
        <v>1921</v>
      </c>
      <c r="AT477">
        <v>0</v>
      </c>
      <c r="AU477">
        <v>0</v>
      </c>
      <c r="AV477">
        <v>890480123</v>
      </c>
      <c r="AW477" t="s">
        <v>1920</v>
      </c>
      <c r="AX477">
        <v>5</v>
      </c>
      <c r="BC477">
        <v>2</v>
      </c>
      <c r="BD477">
        <v>7</v>
      </c>
      <c r="BE477">
        <v>1</v>
      </c>
    </row>
    <row r="478" spans="1:57" x14ac:dyDescent="0.25">
      <c r="A478" s="179">
        <f t="shared" si="7"/>
        <v>641</v>
      </c>
      <c r="B478" t="s">
        <v>1923</v>
      </c>
      <c r="C478">
        <v>8702216</v>
      </c>
      <c r="D478">
        <v>144110</v>
      </c>
      <c r="E478">
        <v>4</v>
      </c>
      <c r="F478">
        <v>550011849</v>
      </c>
      <c r="G478" s="180">
        <v>44133</v>
      </c>
      <c r="H478" s="180">
        <v>45046</v>
      </c>
      <c r="I478">
        <v>0</v>
      </c>
      <c r="J478">
        <v>1</v>
      </c>
      <c r="K478">
        <v>4</v>
      </c>
      <c r="L478">
        <v>30</v>
      </c>
      <c r="M478">
        <v>2</v>
      </c>
      <c r="N478" s="170">
        <v>22490513</v>
      </c>
      <c r="O478" s="170">
        <v>24960000</v>
      </c>
      <c r="P478" s="178">
        <v>1599</v>
      </c>
      <c r="Q478" s="178">
        <v>70</v>
      </c>
      <c r="R478" s="178">
        <v>1431</v>
      </c>
      <c r="S478">
        <v>33</v>
      </c>
      <c r="T478">
        <v>0</v>
      </c>
      <c r="U478">
        <v>0</v>
      </c>
      <c r="W478">
        <v>14</v>
      </c>
      <c r="X478">
        <v>0</v>
      </c>
      <c r="Y478">
        <v>0</v>
      </c>
      <c r="AB478" s="180">
        <v>44254</v>
      </c>
      <c r="AC478">
        <v>1</v>
      </c>
      <c r="AD478" t="s">
        <v>1922</v>
      </c>
      <c r="AE478">
        <v>1</v>
      </c>
      <c r="AF478">
        <v>30</v>
      </c>
      <c r="AG478">
        <v>0</v>
      </c>
      <c r="AN478">
        <v>1</v>
      </c>
      <c r="AO478">
        <v>1</v>
      </c>
      <c r="AR478" s="178">
        <v>790</v>
      </c>
      <c r="AS478" t="s">
        <v>1921</v>
      </c>
      <c r="AT478">
        <v>0</v>
      </c>
      <c r="AU478">
        <v>0</v>
      </c>
      <c r="AV478">
        <v>890480123</v>
      </c>
      <c r="AW478" t="s">
        <v>1920</v>
      </c>
      <c r="AX478">
        <v>5</v>
      </c>
      <c r="BC478">
        <v>2</v>
      </c>
      <c r="BD478">
        <v>7</v>
      </c>
      <c r="BE478">
        <v>1</v>
      </c>
    </row>
    <row r="479" spans="1:57" x14ac:dyDescent="0.25">
      <c r="A479" s="179">
        <f t="shared" si="7"/>
        <v>759</v>
      </c>
      <c r="B479" t="s">
        <v>1923</v>
      </c>
      <c r="C479">
        <v>8702216</v>
      </c>
      <c r="D479">
        <v>144110</v>
      </c>
      <c r="E479">
        <v>4</v>
      </c>
      <c r="F479">
        <v>550011854</v>
      </c>
      <c r="G479" s="180">
        <v>44133</v>
      </c>
      <c r="H479" s="180">
        <v>45046</v>
      </c>
      <c r="I479">
        <v>0</v>
      </c>
      <c r="J479">
        <v>1</v>
      </c>
      <c r="K479">
        <v>4</v>
      </c>
      <c r="L479">
        <v>30</v>
      </c>
      <c r="M479">
        <v>2</v>
      </c>
      <c r="N479" s="170">
        <v>22490513</v>
      </c>
      <c r="O479" s="170">
        <v>24960000</v>
      </c>
      <c r="P479" s="178">
        <v>1894</v>
      </c>
      <c r="Q479" s="178">
        <v>83</v>
      </c>
      <c r="R479" s="178">
        <v>1695</v>
      </c>
      <c r="S479">
        <v>33</v>
      </c>
      <c r="T479">
        <v>0</v>
      </c>
      <c r="U479">
        <v>0</v>
      </c>
      <c r="W479">
        <v>17</v>
      </c>
      <c r="X479">
        <v>0</v>
      </c>
      <c r="Y479">
        <v>0</v>
      </c>
      <c r="AB479" s="180">
        <v>44254</v>
      </c>
      <c r="AC479">
        <v>1</v>
      </c>
      <c r="AD479" t="s">
        <v>1922</v>
      </c>
      <c r="AE479">
        <v>1</v>
      </c>
      <c r="AF479">
        <v>30</v>
      </c>
      <c r="AG479">
        <v>0</v>
      </c>
      <c r="AN479">
        <v>1</v>
      </c>
      <c r="AO479">
        <v>1</v>
      </c>
      <c r="AR479" s="178">
        <v>936</v>
      </c>
      <c r="AS479" t="s">
        <v>1921</v>
      </c>
      <c r="AT479">
        <v>0</v>
      </c>
      <c r="AU479">
        <v>0</v>
      </c>
      <c r="AV479">
        <v>890480123</v>
      </c>
      <c r="AW479" t="s">
        <v>1920</v>
      </c>
      <c r="AX479">
        <v>5</v>
      </c>
      <c r="BC479">
        <v>2</v>
      </c>
      <c r="BD479">
        <v>7</v>
      </c>
      <c r="BE479">
        <v>1</v>
      </c>
    </row>
    <row r="480" spans="1:57" x14ac:dyDescent="0.25">
      <c r="A480" s="179">
        <f t="shared" si="7"/>
        <v>1342</v>
      </c>
      <c r="B480" t="s">
        <v>1923</v>
      </c>
      <c r="C480">
        <v>8702216</v>
      </c>
      <c r="D480">
        <v>144110</v>
      </c>
      <c r="E480">
        <v>4</v>
      </c>
      <c r="F480">
        <v>550012397</v>
      </c>
      <c r="G480" s="180">
        <v>44133</v>
      </c>
      <c r="H480" s="180">
        <v>45107</v>
      </c>
      <c r="I480">
        <v>0</v>
      </c>
      <c r="J480">
        <v>1</v>
      </c>
      <c r="K480">
        <v>4</v>
      </c>
      <c r="L480">
        <v>30</v>
      </c>
      <c r="M480">
        <v>2</v>
      </c>
      <c r="N480" s="170">
        <v>22490513</v>
      </c>
      <c r="O480" s="170">
        <v>24960000</v>
      </c>
      <c r="P480" s="178">
        <v>3321</v>
      </c>
      <c r="Q480" s="178">
        <v>139</v>
      </c>
      <c r="R480" s="178">
        <v>2999</v>
      </c>
      <c r="S480">
        <v>66</v>
      </c>
      <c r="T480">
        <v>0</v>
      </c>
      <c r="U480">
        <v>0</v>
      </c>
      <c r="W480">
        <v>30</v>
      </c>
      <c r="X480">
        <v>0</v>
      </c>
      <c r="Y480">
        <v>0</v>
      </c>
      <c r="AB480" s="180">
        <v>44254</v>
      </c>
      <c r="AC480">
        <v>1</v>
      </c>
      <c r="AD480" t="s">
        <v>1922</v>
      </c>
      <c r="AE480">
        <v>1</v>
      </c>
      <c r="AF480">
        <v>30</v>
      </c>
      <c r="AG480">
        <v>0</v>
      </c>
      <c r="AN480">
        <v>1</v>
      </c>
      <c r="AO480">
        <v>1</v>
      </c>
      <c r="AR480" s="178">
        <v>1657</v>
      </c>
      <c r="AS480" t="s">
        <v>1921</v>
      </c>
      <c r="AT480">
        <v>0</v>
      </c>
      <c r="AU480">
        <v>0</v>
      </c>
      <c r="AV480">
        <v>890480123</v>
      </c>
      <c r="AW480" t="s">
        <v>1920</v>
      </c>
      <c r="AX480">
        <v>5</v>
      </c>
      <c r="BC480">
        <v>2</v>
      </c>
      <c r="BD480">
        <v>7</v>
      </c>
      <c r="BE480">
        <v>1</v>
      </c>
    </row>
    <row r="481" spans="1:57" x14ac:dyDescent="0.25">
      <c r="A481" s="179">
        <f t="shared" si="7"/>
        <v>982</v>
      </c>
      <c r="B481" t="s">
        <v>1923</v>
      </c>
      <c r="C481">
        <v>8702216</v>
      </c>
      <c r="D481">
        <v>144110</v>
      </c>
      <c r="E481">
        <v>4</v>
      </c>
      <c r="F481">
        <v>550012983</v>
      </c>
      <c r="G481" s="180">
        <v>44133</v>
      </c>
      <c r="H481" s="180">
        <v>45107</v>
      </c>
      <c r="I481">
        <v>0</v>
      </c>
      <c r="J481">
        <v>1</v>
      </c>
      <c r="K481">
        <v>4</v>
      </c>
      <c r="L481">
        <v>30</v>
      </c>
      <c r="M481">
        <v>2</v>
      </c>
      <c r="N481" s="170">
        <v>22490513</v>
      </c>
      <c r="O481" s="170">
        <v>24960000</v>
      </c>
      <c r="P481" s="178">
        <v>2431</v>
      </c>
      <c r="Q481" s="178">
        <v>102</v>
      </c>
      <c r="R481" s="178">
        <v>2194</v>
      </c>
      <c r="S481">
        <v>34</v>
      </c>
      <c r="T481">
        <v>0</v>
      </c>
      <c r="U481">
        <v>0</v>
      </c>
      <c r="W481">
        <v>22</v>
      </c>
      <c r="X481">
        <v>0</v>
      </c>
      <c r="Y481">
        <v>0</v>
      </c>
      <c r="AB481" s="180">
        <v>44254</v>
      </c>
      <c r="AC481">
        <v>1</v>
      </c>
      <c r="AD481" t="s">
        <v>1922</v>
      </c>
      <c r="AE481">
        <v>1</v>
      </c>
      <c r="AF481">
        <v>30</v>
      </c>
      <c r="AG481">
        <v>0</v>
      </c>
      <c r="AN481">
        <v>1</v>
      </c>
      <c r="AO481">
        <v>1</v>
      </c>
      <c r="AR481" s="178">
        <v>1212</v>
      </c>
      <c r="AS481" t="s">
        <v>1921</v>
      </c>
      <c r="AT481">
        <v>0</v>
      </c>
      <c r="AU481">
        <v>0</v>
      </c>
      <c r="AV481">
        <v>890480123</v>
      </c>
      <c r="AW481" t="s">
        <v>1920</v>
      </c>
      <c r="AX481">
        <v>5</v>
      </c>
      <c r="BC481">
        <v>2</v>
      </c>
      <c r="BD481">
        <v>7</v>
      </c>
      <c r="BE481">
        <v>1</v>
      </c>
    </row>
    <row r="482" spans="1:57" x14ac:dyDescent="0.25">
      <c r="A482" s="179">
        <f t="shared" si="7"/>
        <v>1364</v>
      </c>
      <c r="B482" t="s">
        <v>1923</v>
      </c>
      <c r="C482">
        <v>8702216</v>
      </c>
      <c r="D482">
        <v>144110</v>
      </c>
      <c r="E482">
        <v>4</v>
      </c>
      <c r="F482">
        <v>550013099</v>
      </c>
      <c r="G482" s="180">
        <v>44133</v>
      </c>
      <c r="H482" s="180">
        <v>45137</v>
      </c>
      <c r="I482">
        <v>0</v>
      </c>
      <c r="J482">
        <v>1</v>
      </c>
      <c r="K482">
        <v>4</v>
      </c>
      <c r="L482">
        <v>30</v>
      </c>
      <c r="M482">
        <v>2</v>
      </c>
      <c r="N482" s="170">
        <v>22490513</v>
      </c>
      <c r="O482" s="170">
        <v>24960000</v>
      </c>
      <c r="P482" s="178">
        <v>3359</v>
      </c>
      <c r="Q482" s="178">
        <v>137</v>
      </c>
      <c r="R482" s="178">
        <v>3048</v>
      </c>
      <c r="S482">
        <v>66</v>
      </c>
      <c r="T482">
        <v>0</v>
      </c>
      <c r="U482">
        <v>0</v>
      </c>
      <c r="W482">
        <v>30</v>
      </c>
      <c r="X482">
        <v>0</v>
      </c>
      <c r="Y482">
        <v>0</v>
      </c>
      <c r="AB482" s="180">
        <v>44254</v>
      </c>
      <c r="AC482">
        <v>1</v>
      </c>
      <c r="AD482" t="s">
        <v>1922</v>
      </c>
      <c r="AE482">
        <v>1</v>
      </c>
      <c r="AF482">
        <v>30</v>
      </c>
      <c r="AG482">
        <v>0</v>
      </c>
      <c r="AN482">
        <v>1</v>
      </c>
      <c r="AO482">
        <v>1</v>
      </c>
      <c r="AR482" s="178">
        <v>1684</v>
      </c>
      <c r="AS482" t="s">
        <v>1921</v>
      </c>
      <c r="AT482">
        <v>0</v>
      </c>
      <c r="AU482">
        <v>0</v>
      </c>
      <c r="AV482">
        <v>890480123</v>
      </c>
      <c r="AW482" t="s">
        <v>1920</v>
      </c>
      <c r="AX482">
        <v>5</v>
      </c>
      <c r="BC482">
        <v>2</v>
      </c>
      <c r="BD482">
        <v>7</v>
      </c>
      <c r="BE482">
        <v>1</v>
      </c>
    </row>
    <row r="483" spans="1:57" x14ac:dyDescent="0.25">
      <c r="A483" s="179">
        <f t="shared" si="7"/>
        <v>662</v>
      </c>
      <c r="B483" t="s">
        <v>1923</v>
      </c>
      <c r="C483">
        <v>8702216</v>
      </c>
      <c r="D483">
        <v>144110</v>
      </c>
      <c r="E483">
        <v>4</v>
      </c>
      <c r="F483">
        <v>550013100</v>
      </c>
      <c r="G483" s="180">
        <v>44133</v>
      </c>
      <c r="H483" s="180">
        <v>45046</v>
      </c>
      <c r="I483">
        <v>0</v>
      </c>
      <c r="J483">
        <v>1</v>
      </c>
      <c r="K483">
        <v>4</v>
      </c>
      <c r="L483">
        <v>30</v>
      </c>
      <c r="M483">
        <v>2</v>
      </c>
      <c r="N483" s="170">
        <v>22490513</v>
      </c>
      <c r="O483" s="170">
        <v>24960000</v>
      </c>
      <c r="P483" s="178">
        <v>1654</v>
      </c>
      <c r="Q483" s="178">
        <v>73</v>
      </c>
      <c r="R483" s="178">
        <v>1478</v>
      </c>
      <c r="S483">
        <v>33</v>
      </c>
      <c r="T483">
        <v>0</v>
      </c>
      <c r="U483">
        <v>0</v>
      </c>
      <c r="W483">
        <v>15</v>
      </c>
      <c r="X483">
        <v>0</v>
      </c>
      <c r="Y483">
        <v>0</v>
      </c>
      <c r="AB483" s="180">
        <v>44254</v>
      </c>
      <c r="AC483">
        <v>1</v>
      </c>
      <c r="AD483" t="s">
        <v>1922</v>
      </c>
      <c r="AE483">
        <v>1</v>
      </c>
      <c r="AF483">
        <v>30</v>
      </c>
      <c r="AG483">
        <v>0</v>
      </c>
      <c r="AN483">
        <v>1</v>
      </c>
      <c r="AO483">
        <v>1</v>
      </c>
      <c r="AR483" s="178">
        <v>816</v>
      </c>
      <c r="AS483" t="s">
        <v>1921</v>
      </c>
      <c r="AT483">
        <v>0</v>
      </c>
      <c r="AU483">
        <v>0</v>
      </c>
      <c r="AV483">
        <v>890480123</v>
      </c>
      <c r="AW483" t="s">
        <v>1920</v>
      </c>
      <c r="AX483">
        <v>5</v>
      </c>
      <c r="BC483">
        <v>2</v>
      </c>
      <c r="BD483">
        <v>7</v>
      </c>
      <c r="BE483">
        <v>1</v>
      </c>
    </row>
    <row r="484" spans="1:57" x14ac:dyDescent="0.25">
      <c r="A484" s="179">
        <f t="shared" si="7"/>
        <v>242</v>
      </c>
      <c r="B484" t="s">
        <v>1923</v>
      </c>
      <c r="C484">
        <v>8702216</v>
      </c>
      <c r="D484">
        <v>144110</v>
      </c>
      <c r="E484">
        <v>4</v>
      </c>
      <c r="F484">
        <v>550014317</v>
      </c>
      <c r="G484" s="180">
        <v>44133</v>
      </c>
      <c r="H484" s="180">
        <v>45199</v>
      </c>
      <c r="I484">
        <v>0</v>
      </c>
      <c r="J484">
        <v>1</v>
      </c>
      <c r="K484">
        <v>4</v>
      </c>
      <c r="L484">
        <v>30</v>
      </c>
      <c r="M484">
        <v>2</v>
      </c>
      <c r="N484" s="170">
        <v>22490513</v>
      </c>
      <c r="O484" s="170">
        <v>24960000</v>
      </c>
      <c r="P484" s="178">
        <v>590</v>
      </c>
      <c r="Q484" s="178">
        <v>23</v>
      </c>
      <c r="R484" s="178">
        <v>540</v>
      </c>
      <c r="S484">
        <v>31</v>
      </c>
      <c r="T484">
        <v>0</v>
      </c>
      <c r="U484">
        <v>0</v>
      </c>
      <c r="W484">
        <v>5</v>
      </c>
      <c r="X484">
        <v>0</v>
      </c>
      <c r="Y484">
        <v>0</v>
      </c>
      <c r="AB484" s="180">
        <v>44254</v>
      </c>
      <c r="AC484">
        <v>1</v>
      </c>
      <c r="AD484" t="s">
        <v>1922</v>
      </c>
      <c r="AE484">
        <v>1</v>
      </c>
      <c r="AF484">
        <v>30</v>
      </c>
      <c r="AG484">
        <v>0</v>
      </c>
      <c r="AN484">
        <v>1</v>
      </c>
      <c r="AO484">
        <v>1</v>
      </c>
      <c r="AR484" s="178">
        <v>298</v>
      </c>
      <c r="AS484" t="s">
        <v>1921</v>
      </c>
      <c r="AT484">
        <v>0</v>
      </c>
      <c r="AU484">
        <v>0</v>
      </c>
      <c r="AV484">
        <v>890480123</v>
      </c>
      <c r="AW484" t="s">
        <v>1920</v>
      </c>
      <c r="AX484">
        <v>5</v>
      </c>
      <c r="BC484">
        <v>2</v>
      </c>
      <c r="BD484">
        <v>7</v>
      </c>
      <c r="BE484">
        <v>1</v>
      </c>
    </row>
    <row r="485" spans="1:57" x14ac:dyDescent="0.25">
      <c r="A485" s="179">
        <f t="shared" si="7"/>
        <v>810</v>
      </c>
      <c r="B485" t="s">
        <v>1923</v>
      </c>
      <c r="C485">
        <v>8702216</v>
      </c>
      <c r="D485">
        <v>144110</v>
      </c>
      <c r="E485">
        <v>4</v>
      </c>
      <c r="F485">
        <v>550014652</v>
      </c>
      <c r="G485" s="180">
        <v>44133</v>
      </c>
      <c r="H485" s="180">
        <v>45046</v>
      </c>
      <c r="I485">
        <v>0</v>
      </c>
      <c r="J485">
        <v>1</v>
      </c>
      <c r="K485">
        <v>4</v>
      </c>
      <c r="L485">
        <v>30</v>
      </c>
      <c r="M485">
        <v>2</v>
      </c>
      <c r="N485" s="170">
        <v>22490513</v>
      </c>
      <c r="O485" s="170">
        <v>24960000</v>
      </c>
      <c r="P485" s="178">
        <v>2024</v>
      </c>
      <c r="Q485" s="178">
        <v>89</v>
      </c>
      <c r="R485" s="178">
        <v>1810</v>
      </c>
      <c r="S485">
        <v>33</v>
      </c>
      <c r="T485">
        <v>0</v>
      </c>
      <c r="U485">
        <v>0</v>
      </c>
      <c r="W485">
        <v>18</v>
      </c>
      <c r="X485">
        <v>0</v>
      </c>
      <c r="Y485">
        <v>0</v>
      </c>
      <c r="AB485" s="180">
        <v>44254</v>
      </c>
      <c r="AC485">
        <v>1</v>
      </c>
      <c r="AD485" t="s">
        <v>1922</v>
      </c>
      <c r="AE485">
        <v>1</v>
      </c>
      <c r="AF485">
        <v>30</v>
      </c>
      <c r="AG485">
        <v>0</v>
      </c>
      <c r="AN485">
        <v>1</v>
      </c>
      <c r="AO485">
        <v>1</v>
      </c>
      <c r="AR485" s="178">
        <v>1000</v>
      </c>
      <c r="AS485" t="s">
        <v>1921</v>
      </c>
      <c r="AT485">
        <v>0</v>
      </c>
      <c r="AU485">
        <v>0</v>
      </c>
      <c r="AV485">
        <v>890480123</v>
      </c>
      <c r="AW485" t="s">
        <v>1920</v>
      </c>
      <c r="AX485">
        <v>5</v>
      </c>
      <c r="BC485">
        <v>2</v>
      </c>
      <c r="BD485">
        <v>7</v>
      </c>
      <c r="BE485">
        <v>1</v>
      </c>
    </row>
    <row r="486" spans="1:57" x14ac:dyDescent="0.25">
      <c r="A486" s="179">
        <f t="shared" si="7"/>
        <v>543</v>
      </c>
      <c r="B486" t="s">
        <v>1923</v>
      </c>
      <c r="C486">
        <v>8702216</v>
      </c>
      <c r="D486">
        <v>144110</v>
      </c>
      <c r="E486">
        <v>4</v>
      </c>
      <c r="F486">
        <v>550014663</v>
      </c>
      <c r="G486" s="180">
        <v>44133</v>
      </c>
      <c r="H486" s="180">
        <v>45046</v>
      </c>
      <c r="I486">
        <v>0</v>
      </c>
      <c r="J486">
        <v>1</v>
      </c>
      <c r="K486">
        <v>4</v>
      </c>
      <c r="L486">
        <v>30</v>
      </c>
      <c r="M486">
        <v>2</v>
      </c>
      <c r="N486" s="170">
        <v>22490513</v>
      </c>
      <c r="O486" s="170">
        <v>24960000</v>
      </c>
      <c r="P486" s="178">
        <v>1359</v>
      </c>
      <c r="Q486" s="178">
        <v>60</v>
      </c>
      <c r="R486" s="178">
        <v>1213</v>
      </c>
      <c r="S486">
        <v>32</v>
      </c>
      <c r="T486">
        <v>0</v>
      </c>
      <c r="U486">
        <v>0</v>
      </c>
      <c r="W486">
        <v>12</v>
      </c>
      <c r="X486">
        <v>0</v>
      </c>
      <c r="Y486">
        <v>0</v>
      </c>
      <c r="AB486" s="180">
        <v>44254</v>
      </c>
      <c r="AC486">
        <v>1</v>
      </c>
      <c r="AD486" t="s">
        <v>1922</v>
      </c>
      <c r="AE486">
        <v>1</v>
      </c>
      <c r="AF486">
        <v>30</v>
      </c>
      <c r="AG486">
        <v>0</v>
      </c>
      <c r="AN486">
        <v>1</v>
      </c>
      <c r="AO486">
        <v>1</v>
      </c>
      <c r="AR486" s="178">
        <v>670</v>
      </c>
      <c r="AS486" t="s">
        <v>1921</v>
      </c>
      <c r="AT486">
        <v>0</v>
      </c>
      <c r="AU486">
        <v>0</v>
      </c>
      <c r="AV486">
        <v>890480123</v>
      </c>
      <c r="AW486" t="s">
        <v>1920</v>
      </c>
      <c r="AX486">
        <v>5</v>
      </c>
      <c r="BC486">
        <v>2</v>
      </c>
      <c r="BD486">
        <v>7</v>
      </c>
      <c r="BE486">
        <v>1</v>
      </c>
    </row>
    <row r="487" spans="1:57" x14ac:dyDescent="0.25">
      <c r="A487" s="179">
        <f t="shared" si="7"/>
        <v>1030</v>
      </c>
      <c r="B487" t="s">
        <v>1923</v>
      </c>
      <c r="C487">
        <v>8702216</v>
      </c>
      <c r="D487">
        <v>144110</v>
      </c>
      <c r="E487">
        <v>4</v>
      </c>
      <c r="F487">
        <v>550015136</v>
      </c>
      <c r="G487" s="180">
        <v>44133</v>
      </c>
      <c r="H487" s="180">
        <v>45107</v>
      </c>
      <c r="I487">
        <v>0</v>
      </c>
      <c r="J487">
        <v>1</v>
      </c>
      <c r="K487">
        <v>4</v>
      </c>
      <c r="L487">
        <v>30</v>
      </c>
      <c r="M487">
        <v>2</v>
      </c>
      <c r="N487" s="170">
        <v>22490513</v>
      </c>
      <c r="O487" s="170">
        <v>24960000</v>
      </c>
      <c r="P487" s="178">
        <v>2545</v>
      </c>
      <c r="Q487" s="178">
        <v>106</v>
      </c>
      <c r="R487" s="178">
        <v>2301</v>
      </c>
      <c r="S487">
        <v>34</v>
      </c>
      <c r="T487">
        <v>0</v>
      </c>
      <c r="U487">
        <v>0</v>
      </c>
      <c r="W487">
        <v>23</v>
      </c>
      <c r="X487">
        <v>0</v>
      </c>
      <c r="Y487">
        <v>0</v>
      </c>
      <c r="AB487" s="180">
        <v>44254</v>
      </c>
      <c r="AC487">
        <v>1</v>
      </c>
      <c r="AD487" t="s">
        <v>1922</v>
      </c>
      <c r="AE487">
        <v>1</v>
      </c>
      <c r="AF487">
        <v>30</v>
      </c>
      <c r="AG487">
        <v>0</v>
      </c>
      <c r="AN487">
        <v>1</v>
      </c>
      <c r="AO487">
        <v>1</v>
      </c>
      <c r="AR487" s="178">
        <v>1271</v>
      </c>
      <c r="AS487" t="s">
        <v>1921</v>
      </c>
      <c r="AT487">
        <v>0</v>
      </c>
      <c r="AU487">
        <v>0</v>
      </c>
      <c r="AV487">
        <v>890480123</v>
      </c>
      <c r="AW487" t="s">
        <v>1920</v>
      </c>
      <c r="AX487">
        <v>5</v>
      </c>
      <c r="BC487">
        <v>2</v>
      </c>
      <c r="BD487">
        <v>7</v>
      </c>
      <c r="BE487">
        <v>1</v>
      </c>
    </row>
    <row r="488" spans="1:57" x14ac:dyDescent="0.25">
      <c r="A488" s="179">
        <f t="shared" si="7"/>
        <v>172</v>
      </c>
      <c r="B488" t="s">
        <v>1923</v>
      </c>
      <c r="C488">
        <v>8702216</v>
      </c>
      <c r="D488">
        <v>144110</v>
      </c>
      <c r="E488">
        <v>4</v>
      </c>
      <c r="F488">
        <v>550015137</v>
      </c>
      <c r="G488" s="180">
        <v>44133</v>
      </c>
      <c r="H488" s="180">
        <v>45199</v>
      </c>
      <c r="I488">
        <v>0</v>
      </c>
      <c r="J488">
        <v>1</v>
      </c>
      <c r="K488">
        <v>4</v>
      </c>
      <c r="L488">
        <v>30</v>
      </c>
      <c r="M488">
        <v>2</v>
      </c>
      <c r="N488" s="170">
        <v>22490513</v>
      </c>
      <c r="O488" s="170">
        <v>24960000</v>
      </c>
      <c r="P488" s="178">
        <v>419</v>
      </c>
      <c r="Q488" s="178">
        <v>16</v>
      </c>
      <c r="R488" s="178">
        <v>385</v>
      </c>
      <c r="S488">
        <v>31</v>
      </c>
      <c r="T488">
        <v>0</v>
      </c>
      <c r="U488">
        <v>0</v>
      </c>
      <c r="W488">
        <v>4</v>
      </c>
      <c r="X488">
        <v>0</v>
      </c>
      <c r="Y488">
        <v>0</v>
      </c>
      <c r="AB488" s="180">
        <v>44254</v>
      </c>
      <c r="AC488">
        <v>1</v>
      </c>
      <c r="AD488" t="s">
        <v>1922</v>
      </c>
      <c r="AE488">
        <v>1</v>
      </c>
      <c r="AF488">
        <v>30</v>
      </c>
      <c r="AG488">
        <v>0</v>
      </c>
      <c r="AN488">
        <v>1</v>
      </c>
      <c r="AO488">
        <v>1</v>
      </c>
      <c r="AR488" s="178">
        <v>213</v>
      </c>
      <c r="AS488" t="s">
        <v>1921</v>
      </c>
      <c r="AT488">
        <v>0</v>
      </c>
      <c r="AU488">
        <v>0</v>
      </c>
      <c r="AV488">
        <v>890480123</v>
      </c>
      <c r="AW488" t="s">
        <v>1920</v>
      </c>
      <c r="AX488">
        <v>5</v>
      </c>
      <c r="BC488">
        <v>2</v>
      </c>
      <c r="BD488">
        <v>7</v>
      </c>
      <c r="BE488">
        <v>1</v>
      </c>
    </row>
    <row r="489" spans="1:57" x14ac:dyDescent="0.25">
      <c r="A489" s="179">
        <f t="shared" si="7"/>
        <v>203</v>
      </c>
      <c r="B489" t="s">
        <v>1923</v>
      </c>
      <c r="C489">
        <v>8702216</v>
      </c>
      <c r="D489">
        <v>144110</v>
      </c>
      <c r="E489">
        <v>4</v>
      </c>
      <c r="F489">
        <v>550015161</v>
      </c>
      <c r="G489" s="180">
        <v>44133</v>
      </c>
      <c r="H489" s="180">
        <v>45137</v>
      </c>
      <c r="I489">
        <v>0</v>
      </c>
      <c r="J489">
        <v>1</v>
      </c>
      <c r="K489">
        <v>4</v>
      </c>
      <c r="L489">
        <v>30</v>
      </c>
      <c r="M489">
        <v>2</v>
      </c>
      <c r="N489" s="170">
        <v>22490513</v>
      </c>
      <c r="O489" s="170">
        <v>24960000</v>
      </c>
      <c r="P489" s="178">
        <v>498</v>
      </c>
      <c r="Q489" s="178">
        <v>20</v>
      </c>
      <c r="R489" s="178">
        <v>453</v>
      </c>
      <c r="S489">
        <v>31</v>
      </c>
      <c r="T489">
        <v>0</v>
      </c>
      <c r="U489">
        <v>0</v>
      </c>
      <c r="W489">
        <v>5</v>
      </c>
      <c r="X489">
        <v>0</v>
      </c>
      <c r="Y489">
        <v>0</v>
      </c>
      <c r="AB489" s="180">
        <v>44254</v>
      </c>
      <c r="AC489">
        <v>1</v>
      </c>
      <c r="AD489" t="s">
        <v>1922</v>
      </c>
      <c r="AE489">
        <v>1</v>
      </c>
      <c r="AF489">
        <v>30</v>
      </c>
      <c r="AG489">
        <v>0</v>
      </c>
      <c r="AN489">
        <v>1</v>
      </c>
      <c r="AO489">
        <v>1</v>
      </c>
      <c r="AR489" s="178">
        <v>250</v>
      </c>
      <c r="AS489" t="s">
        <v>1921</v>
      </c>
      <c r="AT489">
        <v>0</v>
      </c>
      <c r="AU489">
        <v>0</v>
      </c>
      <c r="AV489">
        <v>890480123</v>
      </c>
      <c r="AW489" t="s">
        <v>1920</v>
      </c>
      <c r="AX489">
        <v>5</v>
      </c>
      <c r="BC489">
        <v>2</v>
      </c>
      <c r="BD489">
        <v>7</v>
      </c>
      <c r="BE489">
        <v>1</v>
      </c>
    </row>
    <row r="490" spans="1:57" x14ac:dyDescent="0.25">
      <c r="A490" s="179">
        <f t="shared" si="7"/>
        <v>3053</v>
      </c>
      <c r="B490" t="s">
        <v>1923</v>
      </c>
      <c r="C490">
        <v>8702216</v>
      </c>
      <c r="D490">
        <v>144110</v>
      </c>
      <c r="E490">
        <v>4</v>
      </c>
      <c r="F490">
        <v>550015386</v>
      </c>
      <c r="G490" s="180">
        <v>44133</v>
      </c>
      <c r="H490" s="180">
        <v>45260</v>
      </c>
      <c r="I490">
        <v>0</v>
      </c>
      <c r="J490">
        <v>1</v>
      </c>
      <c r="K490">
        <v>3</v>
      </c>
      <c r="L490">
        <v>30</v>
      </c>
      <c r="M490">
        <v>2</v>
      </c>
      <c r="N490" s="170">
        <v>22490513</v>
      </c>
      <c r="O490" s="170">
        <v>24960000</v>
      </c>
      <c r="P490" s="178">
        <v>7277</v>
      </c>
      <c r="Q490" s="178">
        <v>280</v>
      </c>
      <c r="R490" s="178">
        <v>6820</v>
      </c>
      <c r="S490">
        <v>133</v>
      </c>
      <c r="T490">
        <v>0</v>
      </c>
      <c r="U490">
        <v>0</v>
      </c>
      <c r="W490">
        <v>68</v>
      </c>
      <c r="X490">
        <v>0</v>
      </c>
      <c r="Y490">
        <v>0</v>
      </c>
      <c r="AB490" s="180">
        <v>44254</v>
      </c>
      <c r="AC490">
        <v>1</v>
      </c>
      <c r="AD490" t="s">
        <v>1922</v>
      </c>
      <c r="AE490">
        <v>1</v>
      </c>
      <c r="AF490">
        <v>30</v>
      </c>
      <c r="AG490">
        <v>0</v>
      </c>
      <c r="AN490">
        <v>1</v>
      </c>
      <c r="AO490">
        <v>1</v>
      </c>
      <c r="AR490" s="178">
        <v>3767</v>
      </c>
      <c r="AS490" t="s">
        <v>1921</v>
      </c>
      <c r="AT490">
        <v>0</v>
      </c>
      <c r="AU490">
        <v>0</v>
      </c>
      <c r="AV490">
        <v>890480123</v>
      </c>
      <c r="AW490" t="s">
        <v>1920</v>
      </c>
      <c r="AX490">
        <v>5</v>
      </c>
      <c r="BC490">
        <v>2</v>
      </c>
      <c r="BD490">
        <v>7</v>
      </c>
      <c r="BE490">
        <v>1</v>
      </c>
    </row>
    <row r="491" spans="1:57" x14ac:dyDescent="0.25">
      <c r="A491" s="179">
        <f t="shared" si="7"/>
        <v>3454</v>
      </c>
      <c r="B491" t="s">
        <v>1923</v>
      </c>
      <c r="C491">
        <v>8702216</v>
      </c>
      <c r="D491">
        <v>144110</v>
      </c>
      <c r="E491">
        <v>4</v>
      </c>
      <c r="F491">
        <v>550015981</v>
      </c>
      <c r="G491" s="180">
        <v>44133</v>
      </c>
      <c r="H491" s="180">
        <v>45260</v>
      </c>
      <c r="I491">
        <v>0</v>
      </c>
      <c r="J491">
        <v>1</v>
      </c>
      <c r="K491">
        <v>3</v>
      </c>
      <c r="L491">
        <v>30</v>
      </c>
      <c r="M491">
        <v>2</v>
      </c>
      <c r="N491" s="170">
        <v>22490513</v>
      </c>
      <c r="O491" s="170">
        <v>24960000</v>
      </c>
      <c r="P491" s="178">
        <v>8235</v>
      </c>
      <c r="Q491" s="178">
        <v>317</v>
      </c>
      <c r="R491" s="178">
        <v>7717</v>
      </c>
      <c r="S491">
        <v>164</v>
      </c>
      <c r="T491">
        <v>0</v>
      </c>
      <c r="U491">
        <v>0</v>
      </c>
      <c r="W491">
        <v>77</v>
      </c>
      <c r="X491">
        <v>0</v>
      </c>
      <c r="Y491">
        <v>0</v>
      </c>
      <c r="AB491" s="180">
        <v>44254</v>
      </c>
      <c r="AC491">
        <v>1</v>
      </c>
      <c r="AD491" t="s">
        <v>1922</v>
      </c>
      <c r="AE491">
        <v>1</v>
      </c>
      <c r="AF491">
        <v>30</v>
      </c>
      <c r="AG491">
        <v>0</v>
      </c>
      <c r="AN491">
        <v>1</v>
      </c>
      <c r="AO491">
        <v>1</v>
      </c>
      <c r="AR491" s="178">
        <v>4263</v>
      </c>
      <c r="AS491" t="s">
        <v>1921</v>
      </c>
      <c r="AT491">
        <v>0</v>
      </c>
      <c r="AU491">
        <v>0</v>
      </c>
      <c r="AV491">
        <v>890480123</v>
      </c>
      <c r="AW491" t="s">
        <v>1920</v>
      </c>
      <c r="AX491">
        <v>5</v>
      </c>
      <c r="BC491">
        <v>2</v>
      </c>
      <c r="BD491">
        <v>7</v>
      </c>
      <c r="BE491">
        <v>1</v>
      </c>
    </row>
    <row r="492" spans="1:57" x14ac:dyDescent="0.25">
      <c r="A492" s="179">
        <f t="shared" si="7"/>
        <v>27030</v>
      </c>
      <c r="B492" t="s">
        <v>1923</v>
      </c>
      <c r="C492">
        <v>8702216</v>
      </c>
      <c r="D492">
        <v>144110</v>
      </c>
      <c r="E492">
        <v>4</v>
      </c>
      <c r="F492">
        <v>550018713</v>
      </c>
      <c r="G492" s="180">
        <v>44133</v>
      </c>
      <c r="H492" s="180">
        <v>45260</v>
      </c>
      <c r="I492">
        <v>0</v>
      </c>
      <c r="J492">
        <v>1</v>
      </c>
      <c r="K492">
        <v>3</v>
      </c>
      <c r="L492">
        <v>30</v>
      </c>
      <c r="M492">
        <v>2</v>
      </c>
      <c r="N492" s="170">
        <v>22490513</v>
      </c>
      <c r="O492" s="170">
        <v>24960000</v>
      </c>
      <c r="P492" s="178">
        <v>64422</v>
      </c>
      <c r="Q492" s="178">
        <v>2477</v>
      </c>
      <c r="R492" s="178">
        <v>60388</v>
      </c>
      <c r="S492">
        <v>1253</v>
      </c>
      <c r="T492">
        <v>0</v>
      </c>
      <c r="U492">
        <v>0</v>
      </c>
      <c r="W492">
        <v>604</v>
      </c>
      <c r="X492">
        <v>0</v>
      </c>
      <c r="Y492">
        <v>0</v>
      </c>
      <c r="AB492" s="180">
        <v>44254</v>
      </c>
      <c r="AC492">
        <v>1</v>
      </c>
      <c r="AD492" t="s">
        <v>1922</v>
      </c>
      <c r="AE492">
        <v>1</v>
      </c>
      <c r="AF492">
        <v>30</v>
      </c>
      <c r="AG492">
        <v>0</v>
      </c>
      <c r="AN492">
        <v>1</v>
      </c>
      <c r="AO492">
        <v>1</v>
      </c>
      <c r="AR492" s="178">
        <v>33358</v>
      </c>
      <c r="AS492" t="s">
        <v>1921</v>
      </c>
      <c r="AT492">
        <v>0</v>
      </c>
      <c r="AU492">
        <v>0</v>
      </c>
      <c r="AV492">
        <v>890480123</v>
      </c>
      <c r="AW492" t="s">
        <v>1920</v>
      </c>
      <c r="AX492">
        <v>5</v>
      </c>
      <c r="BC492">
        <v>2</v>
      </c>
      <c r="BD492">
        <v>7</v>
      </c>
      <c r="BE492">
        <v>1</v>
      </c>
    </row>
    <row r="493" spans="1:57" x14ac:dyDescent="0.25">
      <c r="A493" s="179">
        <f t="shared" si="7"/>
        <v>12415</v>
      </c>
      <c r="B493" t="s">
        <v>1923</v>
      </c>
      <c r="C493">
        <v>8702216</v>
      </c>
      <c r="D493">
        <v>144110</v>
      </c>
      <c r="E493">
        <v>4</v>
      </c>
      <c r="F493">
        <v>550018714</v>
      </c>
      <c r="G493" s="180">
        <v>44133</v>
      </c>
      <c r="H493" s="180">
        <v>45260</v>
      </c>
      <c r="I493">
        <v>0</v>
      </c>
      <c r="J493">
        <v>1</v>
      </c>
      <c r="K493">
        <v>3</v>
      </c>
      <c r="L493">
        <v>30</v>
      </c>
      <c r="M493">
        <v>2</v>
      </c>
      <c r="N493" s="170">
        <v>22490513</v>
      </c>
      <c r="O493" s="170">
        <v>24960000</v>
      </c>
      <c r="P493" s="178">
        <v>29590</v>
      </c>
      <c r="Q493" s="178">
        <v>1138</v>
      </c>
      <c r="R493" s="178">
        <v>27738</v>
      </c>
      <c r="S493">
        <v>562</v>
      </c>
      <c r="T493">
        <v>0</v>
      </c>
      <c r="U493">
        <v>0</v>
      </c>
      <c r="W493">
        <v>277</v>
      </c>
      <c r="X493">
        <v>0</v>
      </c>
      <c r="Y493">
        <v>0</v>
      </c>
      <c r="AB493" s="180">
        <v>44254</v>
      </c>
      <c r="AC493">
        <v>1</v>
      </c>
      <c r="AD493" t="s">
        <v>1922</v>
      </c>
      <c r="AE493">
        <v>1</v>
      </c>
      <c r="AF493">
        <v>30</v>
      </c>
      <c r="AG493">
        <v>0</v>
      </c>
      <c r="AN493">
        <v>1</v>
      </c>
      <c r="AO493">
        <v>1</v>
      </c>
      <c r="AR493" s="178">
        <v>15323</v>
      </c>
      <c r="AS493" t="s">
        <v>1921</v>
      </c>
      <c r="AT493">
        <v>0</v>
      </c>
      <c r="AU493">
        <v>0</v>
      </c>
      <c r="AV493">
        <v>890480123</v>
      </c>
      <c r="AW493" t="s">
        <v>1920</v>
      </c>
      <c r="AX493">
        <v>5</v>
      </c>
      <c r="BC493">
        <v>2</v>
      </c>
      <c r="BD493">
        <v>7</v>
      </c>
      <c r="BE493">
        <v>1</v>
      </c>
    </row>
    <row r="494" spans="1:57" x14ac:dyDescent="0.25">
      <c r="A494" s="179">
        <f t="shared" si="7"/>
        <v>7437</v>
      </c>
      <c r="B494" t="s">
        <v>1923</v>
      </c>
      <c r="C494">
        <v>8702216</v>
      </c>
      <c r="D494">
        <v>144110</v>
      </c>
      <c r="E494">
        <v>4</v>
      </c>
      <c r="F494">
        <v>550019066</v>
      </c>
      <c r="G494" s="180">
        <v>44133</v>
      </c>
      <c r="H494" s="180">
        <v>45260</v>
      </c>
      <c r="I494">
        <v>0</v>
      </c>
      <c r="J494">
        <v>1</v>
      </c>
      <c r="K494">
        <v>3</v>
      </c>
      <c r="L494">
        <v>30</v>
      </c>
      <c r="M494">
        <v>2</v>
      </c>
      <c r="N494" s="170">
        <v>22490513</v>
      </c>
      <c r="O494" s="170">
        <v>24960000</v>
      </c>
      <c r="P494" s="178">
        <v>17725</v>
      </c>
      <c r="Q494" s="178">
        <v>681</v>
      </c>
      <c r="R494" s="178">
        <v>16616</v>
      </c>
      <c r="S494">
        <v>331</v>
      </c>
      <c r="T494">
        <v>0</v>
      </c>
      <c r="U494">
        <v>0</v>
      </c>
      <c r="W494">
        <v>166</v>
      </c>
      <c r="X494">
        <v>0</v>
      </c>
      <c r="Y494">
        <v>0</v>
      </c>
      <c r="AB494" s="180">
        <v>44254</v>
      </c>
      <c r="AC494">
        <v>1</v>
      </c>
      <c r="AD494" t="s">
        <v>1922</v>
      </c>
      <c r="AE494">
        <v>1</v>
      </c>
      <c r="AF494">
        <v>30</v>
      </c>
      <c r="AG494">
        <v>0</v>
      </c>
      <c r="AN494">
        <v>1</v>
      </c>
      <c r="AO494">
        <v>1</v>
      </c>
      <c r="AR494" s="178">
        <v>9179</v>
      </c>
      <c r="AS494" t="s">
        <v>1921</v>
      </c>
      <c r="AT494">
        <v>0</v>
      </c>
      <c r="AU494">
        <v>0</v>
      </c>
      <c r="AV494">
        <v>890480123</v>
      </c>
      <c r="AW494" t="s">
        <v>1920</v>
      </c>
      <c r="AX494">
        <v>5</v>
      </c>
      <c r="BC494">
        <v>2</v>
      </c>
      <c r="BD494">
        <v>7</v>
      </c>
      <c r="BE494">
        <v>1</v>
      </c>
    </row>
    <row r="495" spans="1:57" x14ac:dyDescent="0.25">
      <c r="A495" s="179">
        <f t="shared" si="7"/>
        <v>14874</v>
      </c>
      <c r="B495" t="s">
        <v>1923</v>
      </c>
      <c r="C495">
        <v>8702216</v>
      </c>
      <c r="D495">
        <v>144110</v>
      </c>
      <c r="E495">
        <v>4</v>
      </c>
      <c r="F495">
        <v>550019067</v>
      </c>
      <c r="G495" s="180">
        <v>44133</v>
      </c>
      <c r="H495" s="180">
        <v>45260</v>
      </c>
      <c r="I495">
        <v>0</v>
      </c>
      <c r="J495">
        <v>1</v>
      </c>
      <c r="K495">
        <v>3</v>
      </c>
      <c r="L495">
        <v>30</v>
      </c>
      <c r="M495">
        <v>2</v>
      </c>
      <c r="N495" s="170">
        <v>22490513</v>
      </c>
      <c r="O495" s="170">
        <v>24960000</v>
      </c>
      <c r="P495" s="178">
        <v>35450</v>
      </c>
      <c r="Q495" s="178">
        <v>1363</v>
      </c>
      <c r="R495" s="178">
        <v>33230</v>
      </c>
      <c r="S495">
        <v>692</v>
      </c>
      <c r="T495">
        <v>0</v>
      </c>
      <c r="U495">
        <v>0</v>
      </c>
      <c r="W495">
        <v>332</v>
      </c>
      <c r="X495">
        <v>0</v>
      </c>
      <c r="Y495">
        <v>0</v>
      </c>
      <c r="AB495" s="180">
        <v>44254</v>
      </c>
      <c r="AC495">
        <v>1</v>
      </c>
      <c r="AD495" t="s">
        <v>1922</v>
      </c>
      <c r="AE495">
        <v>1</v>
      </c>
      <c r="AF495">
        <v>30</v>
      </c>
      <c r="AG495">
        <v>0</v>
      </c>
      <c r="AN495">
        <v>1</v>
      </c>
      <c r="AO495">
        <v>1</v>
      </c>
      <c r="AR495" s="178">
        <v>18356</v>
      </c>
      <c r="AS495" t="s">
        <v>1921</v>
      </c>
      <c r="AT495">
        <v>0</v>
      </c>
      <c r="AU495">
        <v>0</v>
      </c>
      <c r="AV495">
        <v>890480123</v>
      </c>
      <c r="AW495" t="s">
        <v>1920</v>
      </c>
      <c r="AX495">
        <v>5</v>
      </c>
      <c r="BC495">
        <v>2</v>
      </c>
      <c r="BD495">
        <v>7</v>
      </c>
      <c r="BE495">
        <v>1</v>
      </c>
    </row>
    <row r="496" spans="1:57" x14ac:dyDescent="0.25">
      <c r="A496" s="179">
        <f t="shared" si="7"/>
        <v>7437</v>
      </c>
      <c r="B496" t="s">
        <v>1923</v>
      </c>
      <c r="C496">
        <v>8702216</v>
      </c>
      <c r="D496">
        <v>144110</v>
      </c>
      <c r="E496">
        <v>4</v>
      </c>
      <c r="F496">
        <v>550019094</v>
      </c>
      <c r="G496" s="180">
        <v>44133</v>
      </c>
      <c r="H496" s="180">
        <v>45260</v>
      </c>
      <c r="I496">
        <v>0</v>
      </c>
      <c r="J496">
        <v>1</v>
      </c>
      <c r="K496">
        <v>3</v>
      </c>
      <c r="L496">
        <v>30</v>
      </c>
      <c r="M496">
        <v>2</v>
      </c>
      <c r="N496" s="170">
        <v>22490513</v>
      </c>
      <c r="O496" s="170">
        <v>24960000</v>
      </c>
      <c r="P496" s="178">
        <v>17725</v>
      </c>
      <c r="Q496" s="178">
        <v>681</v>
      </c>
      <c r="R496" s="178">
        <v>16616</v>
      </c>
      <c r="S496">
        <v>331</v>
      </c>
      <c r="T496">
        <v>0</v>
      </c>
      <c r="U496">
        <v>0</v>
      </c>
      <c r="W496">
        <v>166</v>
      </c>
      <c r="X496">
        <v>0</v>
      </c>
      <c r="Y496">
        <v>0</v>
      </c>
      <c r="AB496" s="180">
        <v>44254</v>
      </c>
      <c r="AC496">
        <v>1</v>
      </c>
      <c r="AD496" t="s">
        <v>1922</v>
      </c>
      <c r="AE496">
        <v>1</v>
      </c>
      <c r="AF496">
        <v>30</v>
      </c>
      <c r="AG496">
        <v>0</v>
      </c>
      <c r="AN496">
        <v>1</v>
      </c>
      <c r="AO496">
        <v>1</v>
      </c>
      <c r="AR496" s="178">
        <v>9179</v>
      </c>
      <c r="AS496" t="s">
        <v>1921</v>
      </c>
      <c r="AT496">
        <v>0</v>
      </c>
      <c r="AU496">
        <v>0</v>
      </c>
      <c r="AV496">
        <v>890480123</v>
      </c>
      <c r="AW496" t="s">
        <v>1920</v>
      </c>
      <c r="AX496">
        <v>5</v>
      </c>
      <c r="BC496">
        <v>2</v>
      </c>
      <c r="BD496">
        <v>7</v>
      </c>
      <c r="BE496">
        <v>1</v>
      </c>
    </row>
    <row r="497" spans="1:57" x14ac:dyDescent="0.25">
      <c r="A497" s="179">
        <f t="shared" si="7"/>
        <v>8108</v>
      </c>
      <c r="B497" t="s">
        <v>1923</v>
      </c>
      <c r="C497">
        <v>8702216</v>
      </c>
      <c r="D497">
        <v>144110</v>
      </c>
      <c r="E497">
        <v>4</v>
      </c>
      <c r="F497">
        <v>550019238</v>
      </c>
      <c r="G497" s="180">
        <v>44133</v>
      </c>
      <c r="H497" s="180">
        <v>45260</v>
      </c>
      <c r="I497">
        <v>0</v>
      </c>
      <c r="J497">
        <v>1</v>
      </c>
      <c r="K497">
        <v>3</v>
      </c>
      <c r="L497">
        <v>30</v>
      </c>
      <c r="M497">
        <v>2</v>
      </c>
      <c r="N497" s="170">
        <v>22490513</v>
      </c>
      <c r="O497" s="170">
        <v>24960000</v>
      </c>
      <c r="P497" s="178">
        <v>19324</v>
      </c>
      <c r="Q497" s="178">
        <v>743</v>
      </c>
      <c r="R497" s="178">
        <v>18114</v>
      </c>
      <c r="S497">
        <v>364</v>
      </c>
      <c r="T497">
        <v>0</v>
      </c>
      <c r="U497">
        <v>0</v>
      </c>
      <c r="W497">
        <v>181</v>
      </c>
      <c r="X497">
        <v>0</v>
      </c>
      <c r="Y497">
        <v>0</v>
      </c>
      <c r="AB497" s="180">
        <v>44254</v>
      </c>
      <c r="AC497">
        <v>1</v>
      </c>
      <c r="AD497" t="s">
        <v>1922</v>
      </c>
      <c r="AE497">
        <v>1</v>
      </c>
      <c r="AF497">
        <v>30</v>
      </c>
      <c r="AG497">
        <v>0</v>
      </c>
      <c r="AN497">
        <v>1</v>
      </c>
      <c r="AO497">
        <v>1</v>
      </c>
      <c r="AR497" s="178">
        <v>10006</v>
      </c>
      <c r="AS497" t="s">
        <v>1921</v>
      </c>
      <c r="AT497">
        <v>0</v>
      </c>
      <c r="AU497">
        <v>0</v>
      </c>
      <c r="AV497">
        <v>890480123</v>
      </c>
      <c r="AW497" t="s">
        <v>1920</v>
      </c>
      <c r="AX497">
        <v>5</v>
      </c>
      <c r="BC497">
        <v>2</v>
      </c>
      <c r="BD497">
        <v>7</v>
      </c>
      <c r="BE497">
        <v>1</v>
      </c>
    </row>
    <row r="498" spans="1:57" x14ac:dyDescent="0.25">
      <c r="A498" s="179">
        <f t="shared" si="7"/>
        <v>3769</v>
      </c>
      <c r="B498" t="s">
        <v>1923</v>
      </c>
      <c r="C498">
        <v>8702216</v>
      </c>
      <c r="D498">
        <v>144110</v>
      </c>
      <c r="E498">
        <v>4</v>
      </c>
      <c r="F498">
        <v>550019501</v>
      </c>
      <c r="G498" s="180">
        <v>44133</v>
      </c>
      <c r="H498" s="180">
        <v>45260</v>
      </c>
      <c r="I498">
        <v>0</v>
      </c>
      <c r="J498">
        <v>1</v>
      </c>
      <c r="K498">
        <v>3</v>
      </c>
      <c r="L498">
        <v>30</v>
      </c>
      <c r="M498">
        <v>2</v>
      </c>
      <c r="N498" s="170">
        <v>22490513</v>
      </c>
      <c r="O498" s="170">
        <v>24960000</v>
      </c>
      <c r="P498" s="178">
        <v>8982</v>
      </c>
      <c r="Q498" s="178">
        <v>345</v>
      </c>
      <c r="R498" s="178">
        <v>8420</v>
      </c>
      <c r="S498">
        <v>166</v>
      </c>
      <c r="T498">
        <v>0</v>
      </c>
      <c r="U498">
        <v>0</v>
      </c>
      <c r="W498">
        <v>84</v>
      </c>
      <c r="X498">
        <v>0</v>
      </c>
      <c r="Y498">
        <v>0</v>
      </c>
      <c r="AB498" s="180">
        <v>44254</v>
      </c>
      <c r="AC498">
        <v>1</v>
      </c>
      <c r="AD498" t="s">
        <v>1922</v>
      </c>
      <c r="AE498">
        <v>1</v>
      </c>
      <c r="AF498">
        <v>30</v>
      </c>
      <c r="AG498">
        <v>0</v>
      </c>
      <c r="AN498">
        <v>1</v>
      </c>
      <c r="AO498">
        <v>1</v>
      </c>
      <c r="AR498" s="178">
        <v>4651</v>
      </c>
      <c r="AS498" t="s">
        <v>1921</v>
      </c>
      <c r="AT498">
        <v>0</v>
      </c>
      <c r="AU498">
        <v>0</v>
      </c>
      <c r="AV498">
        <v>890480123</v>
      </c>
      <c r="AW498" t="s">
        <v>1920</v>
      </c>
      <c r="AX498">
        <v>5</v>
      </c>
      <c r="BC498">
        <v>2</v>
      </c>
      <c r="BD498">
        <v>7</v>
      </c>
      <c r="BE498">
        <v>1</v>
      </c>
    </row>
    <row r="499" spans="1:57" x14ac:dyDescent="0.25">
      <c r="A499" s="179">
        <f t="shared" si="7"/>
        <v>11300</v>
      </c>
      <c r="B499" t="s">
        <v>1923</v>
      </c>
      <c r="C499">
        <v>8702216</v>
      </c>
      <c r="D499">
        <v>144110</v>
      </c>
      <c r="E499">
        <v>4</v>
      </c>
      <c r="F499">
        <v>550019502</v>
      </c>
      <c r="G499" s="180">
        <v>44133</v>
      </c>
      <c r="H499" s="180">
        <v>45260</v>
      </c>
      <c r="I499">
        <v>0</v>
      </c>
      <c r="J499">
        <v>1</v>
      </c>
      <c r="K499">
        <v>3</v>
      </c>
      <c r="L499">
        <v>30</v>
      </c>
      <c r="M499">
        <v>2</v>
      </c>
      <c r="N499" s="170">
        <v>22490513</v>
      </c>
      <c r="O499" s="170">
        <v>24960000</v>
      </c>
      <c r="P499" s="178">
        <v>26930</v>
      </c>
      <c r="Q499" s="178">
        <v>1035</v>
      </c>
      <c r="R499" s="178">
        <v>25246</v>
      </c>
      <c r="S499">
        <v>527</v>
      </c>
      <c r="T499">
        <v>0</v>
      </c>
      <c r="U499">
        <v>0</v>
      </c>
      <c r="W499">
        <v>252</v>
      </c>
      <c r="X499">
        <v>0</v>
      </c>
      <c r="Y499">
        <v>0</v>
      </c>
      <c r="AB499" s="180">
        <v>44254</v>
      </c>
      <c r="AC499">
        <v>1</v>
      </c>
      <c r="AD499" t="s">
        <v>1922</v>
      </c>
      <c r="AE499">
        <v>1</v>
      </c>
      <c r="AF499">
        <v>30</v>
      </c>
      <c r="AG499">
        <v>0</v>
      </c>
      <c r="AN499">
        <v>1</v>
      </c>
      <c r="AO499">
        <v>1</v>
      </c>
      <c r="AR499" s="178">
        <v>13946</v>
      </c>
      <c r="AS499" t="s">
        <v>1921</v>
      </c>
      <c r="AT499">
        <v>0</v>
      </c>
      <c r="AU499">
        <v>0</v>
      </c>
      <c r="AV499">
        <v>890480123</v>
      </c>
      <c r="AW499" t="s">
        <v>1920</v>
      </c>
      <c r="AX499">
        <v>5</v>
      </c>
      <c r="BC499">
        <v>2</v>
      </c>
      <c r="BD499">
        <v>7</v>
      </c>
      <c r="BE499">
        <v>1</v>
      </c>
    </row>
    <row r="500" spans="1:57" x14ac:dyDescent="0.25">
      <c r="A500" s="179">
        <f t="shared" si="7"/>
        <v>9413</v>
      </c>
      <c r="B500" t="s">
        <v>1923</v>
      </c>
      <c r="C500">
        <v>8702216</v>
      </c>
      <c r="D500">
        <v>144110</v>
      </c>
      <c r="E500">
        <v>4</v>
      </c>
      <c r="F500">
        <v>550019689</v>
      </c>
      <c r="G500" s="180">
        <v>44133</v>
      </c>
      <c r="H500" s="180">
        <v>45260</v>
      </c>
      <c r="I500">
        <v>0</v>
      </c>
      <c r="J500">
        <v>1</v>
      </c>
      <c r="K500">
        <v>3</v>
      </c>
      <c r="L500">
        <v>30</v>
      </c>
      <c r="M500">
        <v>2</v>
      </c>
      <c r="N500" s="170">
        <v>22490513</v>
      </c>
      <c r="O500" s="170">
        <v>24960000</v>
      </c>
      <c r="P500" s="178">
        <v>22434</v>
      </c>
      <c r="Q500" s="178">
        <v>862</v>
      </c>
      <c r="R500" s="178">
        <v>21031</v>
      </c>
      <c r="S500">
        <v>429</v>
      </c>
      <c r="T500">
        <v>0</v>
      </c>
      <c r="U500">
        <v>0</v>
      </c>
      <c r="W500">
        <v>210</v>
      </c>
      <c r="X500">
        <v>0</v>
      </c>
      <c r="Y500">
        <v>0</v>
      </c>
      <c r="AB500" s="180">
        <v>44254</v>
      </c>
      <c r="AC500">
        <v>1</v>
      </c>
      <c r="AD500" t="s">
        <v>1922</v>
      </c>
      <c r="AE500">
        <v>1</v>
      </c>
      <c r="AF500">
        <v>30</v>
      </c>
      <c r="AG500">
        <v>0</v>
      </c>
      <c r="AN500">
        <v>1</v>
      </c>
      <c r="AO500">
        <v>1</v>
      </c>
      <c r="AR500" s="178">
        <v>11618</v>
      </c>
      <c r="AS500" t="s">
        <v>1921</v>
      </c>
      <c r="AT500">
        <v>0</v>
      </c>
      <c r="AU500">
        <v>0</v>
      </c>
      <c r="AV500">
        <v>890480123</v>
      </c>
      <c r="AW500" t="s">
        <v>1920</v>
      </c>
      <c r="AX500">
        <v>5</v>
      </c>
      <c r="BC500">
        <v>2</v>
      </c>
      <c r="BD500">
        <v>7</v>
      </c>
      <c r="BE500">
        <v>1</v>
      </c>
    </row>
    <row r="501" spans="1:57" x14ac:dyDescent="0.25">
      <c r="A501" s="179">
        <f t="shared" si="7"/>
        <v>7529</v>
      </c>
      <c r="B501" t="s">
        <v>1923</v>
      </c>
      <c r="C501">
        <v>8702216</v>
      </c>
      <c r="D501">
        <v>144110</v>
      </c>
      <c r="E501">
        <v>4</v>
      </c>
      <c r="F501">
        <v>550019696</v>
      </c>
      <c r="G501" s="180">
        <v>44133</v>
      </c>
      <c r="H501" s="180">
        <v>45260</v>
      </c>
      <c r="I501">
        <v>0</v>
      </c>
      <c r="J501">
        <v>1</v>
      </c>
      <c r="K501">
        <v>3</v>
      </c>
      <c r="L501">
        <v>30</v>
      </c>
      <c r="M501">
        <v>2</v>
      </c>
      <c r="N501" s="170">
        <v>22490513</v>
      </c>
      <c r="O501" s="170">
        <v>24960000</v>
      </c>
      <c r="P501" s="178">
        <v>17944</v>
      </c>
      <c r="Q501" s="178">
        <v>690</v>
      </c>
      <c r="R501" s="178">
        <v>16820</v>
      </c>
      <c r="S501">
        <v>362</v>
      </c>
      <c r="T501">
        <v>0</v>
      </c>
      <c r="U501">
        <v>0</v>
      </c>
      <c r="W501">
        <v>168</v>
      </c>
      <c r="X501">
        <v>0</v>
      </c>
      <c r="Y501">
        <v>0</v>
      </c>
      <c r="AB501" s="180">
        <v>44254</v>
      </c>
      <c r="AC501">
        <v>1</v>
      </c>
      <c r="AD501" t="s">
        <v>1922</v>
      </c>
      <c r="AE501">
        <v>1</v>
      </c>
      <c r="AF501">
        <v>30</v>
      </c>
      <c r="AG501">
        <v>0</v>
      </c>
      <c r="AN501">
        <v>1</v>
      </c>
      <c r="AO501">
        <v>1</v>
      </c>
      <c r="AR501" s="178">
        <v>9291</v>
      </c>
      <c r="AS501" t="s">
        <v>1921</v>
      </c>
      <c r="AT501">
        <v>0</v>
      </c>
      <c r="AU501">
        <v>0</v>
      </c>
      <c r="AV501">
        <v>890480123</v>
      </c>
      <c r="AW501" t="s">
        <v>1920</v>
      </c>
      <c r="AX501">
        <v>5</v>
      </c>
      <c r="BC501">
        <v>2</v>
      </c>
      <c r="BD501">
        <v>7</v>
      </c>
      <c r="BE501">
        <v>1</v>
      </c>
    </row>
    <row r="502" spans="1:57" x14ac:dyDescent="0.25">
      <c r="A502" s="179">
        <f t="shared" si="7"/>
        <v>10047</v>
      </c>
      <c r="B502" t="s">
        <v>1923</v>
      </c>
      <c r="C502">
        <v>8702216</v>
      </c>
      <c r="D502">
        <v>144110</v>
      </c>
      <c r="E502">
        <v>4</v>
      </c>
      <c r="F502">
        <v>550019857</v>
      </c>
      <c r="G502" s="180">
        <v>44133</v>
      </c>
      <c r="H502" s="180">
        <v>45260</v>
      </c>
      <c r="I502">
        <v>0</v>
      </c>
      <c r="J502">
        <v>1</v>
      </c>
      <c r="K502">
        <v>3</v>
      </c>
      <c r="L502">
        <v>30</v>
      </c>
      <c r="M502">
        <v>2</v>
      </c>
      <c r="N502" s="170">
        <v>22490513</v>
      </c>
      <c r="O502" s="170">
        <v>24960000</v>
      </c>
      <c r="P502" s="178">
        <v>23946</v>
      </c>
      <c r="Q502" s="178">
        <v>921</v>
      </c>
      <c r="R502" s="178">
        <v>22446</v>
      </c>
      <c r="S502">
        <v>462</v>
      </c>
      <c r="T502">
        <v>0</v>
      </c>
      <c r="U502">
        <v>0</v>
      </c>
      <c r="W502">
        <v>224</v>
      </c>
      <c r="X502">
        <v>0</v>
      </c>
      <c r="Y502">
        <v>0</v>
      </c>
      <c r="AB502" s="180">
        <v>44254</v>
      </c>
      <c r="AC502">
        <v>1</v>
      </c>
      <c r="AD502" t="s">
        <v>1922</v>
      </c>
      <c r="AE502">
        <v>1</v>
      </c>
      <c r="AF502">
        <v>30</v>
      </c>
      <c r="AG502">
        <v>0</v>
      </c>
      <c r="AN502">
        <v>1</v>
      </c>
      <c r="AO502">
        <v>1</v>
      </c>
      <c r="AR502" s="178">
        <v>12399</v>
      </c>
      <c r="AS502" t="s">
        <v>1921</v>
      </c>
      <c r="AT502">
        <v>0</v>
      </c>
      <c r="AU502">
        <v>0</v>
      </c>
      <c r="AV502">
        <v>890480123</v>
      </c>
      <c r="AW502" t="s">
        <v>1920</v>
      </c>
      <c r="AX502">
        <v>5</v>
      </c>
      <c r="BC502">
        <v>2</v>
      </c>
      <c r="BD502">
        <v>7</v>
      </c>
      <c r="BE502">
        <v>1</v>
      </c>
    </row>
    <row r="503" spans="1:57" x14ac:dyDescent="0.25">
      <c r="A503" s="179">
        <f t="shared" si="7"/>
        <v>4022</v>
      </c>
      <c r="B503" t="s">
        <v>1923</v>
      </c>
      <c r="C503">
        <v>8702216</v>
      </c>
      <c r="D503">
        <v>144110</v>
      </c>
      <c r="E503">
        <v>4</v>
      </c>
      <c r="F503">
        <v>550019858</v>
      </c>
      <c r="G503" s="180">
        <v>44133</v>
      </c>
      <c r="H503" s="180">
        <v>45260</v>
      </c>
      <c r="I503">
        <v>0</v>
      </c>
      <c r="J503">
        <v>1</v>
      </c>
      <c r="K503">
        <v>3</v>
      </c>
      <c r="L503">
        <v>30</v>
      </c>
      <c r="M503">
        <v>2</v>
      </c>
      <c r="N503" s="170">
        <v>22490513</v>
      </c>
      <c r="O503" s="170">
        <v>24960000</v>
      </c>
      <c r="P503" s="178">
        <v>9586</v>
      </c>
      <c r="Q503" s="178">
        <v>369</v>
      </c>
      <c r="R503" s="178">
        <v>8985</v>
      </c>
      <c r="S503">
        <v>197</v>
      </c>
      <c r="T503">
        <v>0</v>
      </c>
      <c r="U503">
        <v>0</v>
      </c>
      <c r="W503">
        <v>90</v>
      </c>
      <c r="X503">
        <v>0</v>
      </c>
      <c r="Y503">
        <v>0</v>
      </c>
      <c r="AB503" s="180">
        <v>44254</v>
      </c>
      <c r="AC503">
        <v>1</v>
      </c>
      <c r="AD503" t="s">
        <v>1922</v>
      </c>
      <c r="AE503">
        <v>1</v>
      </c>
      <c r="AF503">
        <v>30</v>
      </c>
      <c r="AG503">
        <v>0</v>
      </c>
      <c r="AN503">
        <v>1</v>
      </c>
      <c r="AO503">
        <v>1</v>
      </c>
      <c r="AR503" s="178">
        <v>4963</v>
      </c>
      <c r="AS503" t="s">
        <v>1921</v>
      </c>
      <c r="AT503">
        <v>0</v>
      </c>
      <c r="AU503">
        <v>0</v>
      </c>
      <c r="AV503">
        <v>890480123</v>
      </c>
      <c r="AW503" t="s">
        <v>1920</v>
      </c>
      <c r="AX503">
        <v>5</v>
      </c>
      <c r="BC503">
        <v>2</v>
      </c>
      <c r="BD503">
        <v>7</v>
      </c>
      <c r="BE503">
        <v>1</v>
      </c>
    </row>
    <row r="504" spans="1:57" x14ac:dyDescent="0.25">
      <c r="A504" s="179">
        <f t="shared" si="7"/>
        <v>11281</v>
      </c>
      <c r="B504" t="s">
        <v>1923</v>
      </c>
      <c r="C504">
        <v>8702216</v>
      </c>
      <c r="D504">
        <v>144110</v>
      </c>
      <c r="E504">
        <v>4</v>
      </c>
      <c r="F504">
        <v>550020101</v>
      </c>
      <c r="G504" s="180">
        <v>44133</v>
      </c>
      <c r="H504" s="180">
        <v>45260</v>
      </c>
      <c r="I504">
        <v>0</v>
      </c>
      <c r="J504">
        <v>1</v>
      </c>
      <c r="K504">
        <v>3</v>
      </c>
      <c r="L504">
        <v>30</v>
      </c>
      <c r="M504">
        <v>2</v>
      </c>
      <c r="N504" s="170">
        <v>22490513</v>
      </c>
      <c r="O504" s="170">
        <v>24960000</v>
      </c>
      <c r="P504" s="178">
        <v>26887</v>
      </c>
      <c r="Q504" s="178">
        <v>1034</v>
      </c>
      <c r="R504" s="178">
        <v>25204</v>
      </c>
      <c r="S504">
        <v>527</v>
      </c>
      <c r="T504">
        <v>0</v>
      </c>
      <c r="U504">
        <v>0</v>
      </c>
      <c r="W504">
        <v>252</v>
      </c>
      <c r="X504">
        <v>0</v>
      </c>
      <c r="Y504">
        <v>0</v>
      </c>
      <c r="AB504" s="180">
        <v>44254</v>
      </c>
      <c r="AC504">
        <v>1</v>
      </c>
      <c r="AD504" t="s">
        <v>1922</v>
      </c>
      <c r="AE504">
        <v>1</v>
      </c>
      <c r="AF504">
        <v>30</v>
      </c>
      <c r="AG504">
        <v>0</v>
      </c>
      <c r="AN504">
        <v>1</v>
      </c>
      <c r="AO504">
        <v>1</v>
      </c>
      <c r="AR504" s="178">
        <v>13923</v>
      </c>
      <c r="AS504" t="s">
        <v>1921</v>
      </c>
      <c r="AT504">
        <v>0</v>
      </c>
      <c r="AU504">
        <v>0</v>
      </c>
      <c r="AV504">
        <v>890480123</v>
      </c>
      <c r="AW504" t="s">
        <v>1920</v>
      </c>
      <c r="AX504">
        <v>5</v>
      </c>
      <c r="BC504">
        <v>2</v>
      </c>
      <c r="BD504">
        <v>7</v>
      </c>
      <c r="BE504">
        <v>1</v>
      </c>
    </row>
    <row r="505" spans="1:57" x14ac:dyDescent="0.25">
      <c r="A505" s="179">
        <f t="shared" si="7"/>
        <v>4515</v>
      </c>
      <c r="B505" t="s">
        <v>1923</v>
      </c>
      <c r="C505">
        <v>8702216</v>
      </c>
      <c r="D505">
        <v>144110</v>
      </c>
      <c r="E505">
        <v>4</v>
      </c>
      <c r="F505">
        <v>550020102</v>
      </c>
      <c r="G505" s="180">
        <v>44133</v>
      </c>
      <c r="H505" s="180">
        <v>45260</v>
      </c>
      <c r="I505">
        <v>0</v>
      </c>
      <c r="J505">
        <v>1</v>
      </c>
      <c r="K505">
        <v>3</v>
      </c>
      <c r="L505">
        <v>30</v>
      </c>
      <c r="M505">
        <v>2</v>
      </c>
      <c r="N505" s="170">
        <v>22490513</v>
      </c>
      <c r="O505" s="170">
        <v>24960000</v>
      </c>
      <c r="P505" s="178">
        <v>10761</v>
      </c>
      <c r="Q505" s="178">
        <v>414</v>
      </c>
      <c r="R505" s="178">
        <v>10087</v>
      </c>
      <c r="S505">
        <v>199</v>
      </c>
      <c r="T505">
        <v>0</v>
      </c>
      <c r="U505">
        <v>0</v>
      </c>
      <c r="W505">
        <v>101</v>
      </c>
      <c r="X505">
        <v>0</v>
      </c>
      <c r="Y505">
        <v>0</v>
      </c>
      <c r="AB505" s="180">
        <v>44254</v>
      </c>
      <c r="AC505">
        <v>1</v>
      </c>
      <c r="AD505" t="s">
        <v>1922</v>
      </c>
      <c r="AE505">
        <v>1</v>
      </c>
      <c r="AF505">
        <v>30</v>
      </c>
      <c r="AG505">
        <v>0</v>
      </c>
      <c r="AN505">
        <v>1</v>
      </c>
      <c r="AO505">
        <v>1</v>
      </c>
      <c r="AR505" s="178">
        <v>5572</v>
      </c>
      <c r="AS505" t="s">
        <v>1921</v>
      </c>
      <c r="AT505">
        <v>0</v>
      </c>
      <c r="AU505">
        <v>0</v>
      </c>
      <c r="AV505">
        <v>890480123</v>
      </c>
      <c r="AW505" t="s">
        <v>1920</v>
      </c>
      <c r="AX505">
        <v>5</v>
      </c>
      <c r="BC505">
        <v>2</v>
      </c>
      <c r="BD505">
        <v>7</v>
      </c>
      <c r="BE505">
        <v>1</v>
      </c>
    </row>
    <row r="506" spans="1:57" x14ac:dyDescent="0.25">
      <c r="A506" s="179">
        <f t="shared" si="7"/>
        <v>76807</v>
      </c>
      <c r="B506" t="s">
        <v>1923</v>
      </c>
      <c r="C506">
        <v>8702216</v>
      </c>
      <c r="D506">
        <v>144110</v>
      </c>
      <c r="E506">
        <v>4</v>
      </c>
      <c r="F506">
        <v>550020970</v>
      </c>
      <c r="G506" s="180">
        <v>44133</v>
      </c>
      <c r="H506" s="180">
        <v>45260</v>
      </c>
      <c r="I506">
        <v>0</v>
      </c>
      <c r="J506">
        <v>1</v>
      </c>
      <c r="K506">
        <v>3</v>
      </c>
      <c r="L506">
        <v>30</v>
      </c>
      <c r="M506">
        <v>2</v>
      </c>
      <c r="N506" s="170">
        <v>22490513</v>
      </c>
      <c r="O506" s="170">
        <v>24960000</v>
      </c>
      <c r="P506" s="178">
        <v>183056</v>
      </c>
      <c r="Q506" s="178">
        <v>7038</v>
      </c>
      <c r="R506" s="178">
        <v>171598</v>
      </c>
      <c r="S506">
        <v>3532</v>
      </c>
      <c r="T506">
        <v>0</v>
      </c>
      <c r="U506">
        <v>0</v>
      </c>
      <c r="W506">
        <v>1716</v>
      </c>
      <c r="X506">
        <v>0</v>
      </c>
      <c r="Y506">
        <v>0</v>
      </c>
      <c r="AB506" s="180">
        <v>44254</v>
      </c>
      <c r="AC506">
        <v>1</v>
      </c>
      <c r="AD506" t="s">
        <v>1922</v>
      </c>
      <c r="AE506">
        <v>1</v>
      </c>
      <c r="AF506">
        <v>30</v>
      </c>
      <c r="AG506">
        <v>0</v>
      </c>
      <c r="AN506">
        <v>1</v>
      </c>
      <c r="AO506">
        <v>1</v>
      </c>
      <c r="AR506" s="178">
        <v>94791</v>
      </c>
      <c r="AS506" t="s">
        <v>1921</v>
      </c>
      <c r="AT506">
        <v>0</v>
      </c>
      <c r="AU506">
        <v>0</v>
      </c>
      <c r="AV506">
        <v>890480123</v>
      </c>
      <c r="AW506" t="s">
        <v>1920</v>
      </c>
      <c r="AX506">
        <v>5</v>
      </c>
      <c r="BC506">
        <v>2</v>
      </c>
      <c r="BD506">
        <v>7</v>
      </c>
      <c r="BE506">
        <v>1</v>
      </c>
    </row>
    <row r="507" spans="1:57" x14ac:dyDescent="0.25">
      <c r="A507" s="179">
        <f t="shared" si="7"/>
        <v>4087</v>
      </c>
      <c r="B507" t="s">
        <v>1923</v>
      </c>
      <c r="C507">
        <v>8702216</v>
      </c>
      <c r="D507">
        <v>144110</v>
      </c>
      <c r="E507">
        <v>4</v>
      </c>
      <c r="F507">
        <v>550021047</v>
      </c>
      <c r="G507" s="180">
        <v>44133</v>
      </c>
      <c r="H507" s="180">
        <v>45260</v>
      </c>
      <c r="I507">
        <v>0</v>
      </c>
      <c r="J507">
        <v>1</v>
      </c>
      <c r="K507">
        <v>3</v>
      </c>
      <c r="L507">
        <v>30</v>
      </c>
      <c r="M507">
        <v>2</v>
      </c>
      <c r="N507" s="170">
        <v>22490513</v>
      </c>
      <c r="O507" s="170">
        <v>24960000</v>
      </c>
      <c r="P507" s="178">
        <v>9742</v>
      </c>
      <c r="Q507" s="178">
        <v>375</v>
      </c>
      <c r="R507" s="178">
        <v>9130</v>
      </c>
      <c r="S507">
        <v>197</v>
      </c>
      <c r="T507">
        <v>0</v>
      </c>
      <c r="U507">
        <v>0</v>
      </c>
      <c r="W507">
        <v>91</v>
      </c>
      <c r="X507">
        <v>0</v>
      </c>
      <c r="Y507">
        <v>0</v>
      </c>
      <c r="AB507" s="180">
        <v>44254</v>
      </c>
      <c r="AC507">
        <v>1</v>
      </c>
      <c r="AD507" t="s">
        <v>1922</v>
      </c>
      <c r="AE507">
        <v>1</v>
      </c>
      <c r="AF507">
        <v>30</v>
      </c>
      <c r="AG507">
        <v>0</v>
      </c>
      <c r="AN507">
        <v>1</v>
      </c>
      <c r="AO507">
        <v>1</v>
      </c>
      <c r="AR507" s="178">
        <v>5043</v>
      </c>
      <c r="AS507" t="s">
        <v>1921</v>
      </c>
      <c r="AT507">
        <v>0</v>
      </c>
      <c r="AU507">
        <v>0</v>
      </c>
      <c r="AV507">
        <v>890480123</v>
      </c>
      <c r="AW507" t="s">
        <v>1920</v>
      </c>
      <c r="AX507">
        <v>5</v>
      </c>
      <c r="BC507">
        <v>2</v>
      </c>
      <c r="BD507">
        <v>7</v>
      </c>
      <c r="BE507">
        <v>1</v>
      </c>
    </row>
    <row r="508" spans="1:57" x14ac:dyDescent="0.25">
      <c r="A508" s="179">
        <f t="shared" si="7"/>
        <v>14173</v>
      </c>
      <c r="B508" t="s">
        <v>1923</v>
      </c>
      <c r="C508">
        <v>8702216</v>
      </c>
      <c r="D508">
        <v>144110</v>
      </c>
      <c r="E508">
        <v>4</v>
      </c>
      <c r="F508">
        <v>550021185</v>
      </c>
      <c r="G508" s="180">
        <v>44133</v>
      </c>
      <c r="H508" s="180">
        <v>45260</v>
      </c>
      <c r="I508">
        <v>0</v>
      </c>
      <c r="J508">
        <v>1</v>
      </c>
      <c r="K508">
        <v>3</v>
      </c>
      <c r="L508">
        <v>30</v>
      </c>
      <c r="M508">
        <v>2</v>
      </c>
      <c r="N508" s="170">
        <v>22490513</v>
      </c>
      <c r="O508" s="170">
        <v>24960000</v>
      </c>
      <c r="P508" s="178">
        <v>33780</v>
      </c>
      <c r="Q508" s="178">
        <v>1299</v>
      </c>
      <c r="R508" s="178">
        <v>31665</v>
      </c>
      <c r="S508">
        <v>659</v>
      </c>
      <c r="T508">
        <v>0</v>
      </c>
      <c r="U508">
        <v>0</v>
      </c>
      <c r="W508">
        <v>317</v>
      </c>
      <c r="X508">
        <v>0</v>
      </c>
      <c r="Y508">
        <v>0</v>
      </c>
      <c r="AB508" s="180">
        <v>44254</v>
      </c>
      <c r="AC508">
        <v>1</v>
      </c>
      <c r="AD508" t="s">
        <v>1922</v>
      </c>
      <c r="AE508">
        <v>1</v>
      </c>
      <c r="AF508">
        <v>30</v>
      </c>
      <c r="AG508">
        <v>0</v>
      </c>
      <c r="AN508">
        <v>1</v>
      </c>
      <c r="AO508">
        <v>1</v>
      </c>
      <c r="AR508" s="178">
        <v>17492</v>
      </c>
      <c r="AS508" t="s">
        <v>1921</v>
      </c>
      <c r="AT508">
        <v>0</v>
      </c>
      <c r="AU508">
        <v>0</v>
      </c>
      <c r="AV508">
        <v>890480123</v>
      </c>
      <c r="AW508" t="s">
        <v>1920</v>
      </c>
      <c r="AX508">
        <v>5</v>
      </c>
      <c r="BC508">
        <v>2</v>
      </c>
      <c r="BD508">
        <v>7</v>
      </c>
      <c r="BE508">
        <v>1</v>
      </c>
    </row>
    <row r="509" spans="1:57" x14ac:dyDescent="0.25">
      <c r="A509" s="179">
        <f t="shared" si="7"/>
        <v>5671</v>
      </c>
      <c r="B509" t="s">
        <v>1923</v>
      </c>
      <c r="C509">
        <v>8702216</v>
      </c>
      <c r="D509">
        <v>144110</v>
      </c>
      <c r="E509">
        <v>4</v>
      </c>
      <c r="F509">
        <v>550021186</v>
      </c>
      <c r="G509" s="180">
        <v>44133</v>
      </c>
      <c r="H509" s="180">
        <v>45260</v>
      </c>
      <c r="I509">
        <v>0</v>
      </c>
      <c r="J509">
        <v>1</v>
      </c>
      <c r="K509">
        <v>3</v>
      </c>
      <c r="L509">
        <v>30</v>
      </c>
      <c r="M509">
        <v>2</v>
      </c>
      <c r="N509" s="170">
        <v>22490513</v>
      </c>
      <c r="O509" s="170">
        <v>24960000</v>
      </c>
      <c r="P509" s="178">
        <v>13517</v>
      </c>
      <c r="Q509" s="178">
        <v>520</v>
      </c>
      <c r="R509" s="178">
        <v>12669</v>
      </c>
      <c r="S509">
        <v>264</v>
      </c>
      <c r="T509">
        <v>0</v>
      </c>
      <c r="U509">
        <v>0</v>
      </c>
      <c r="W509">
        <v>127</v>
      </c>
      <c r="X509">
        <v>0</v>
      </c>
      <c r="Y509">
        <v>0</v>
      </c>
      <c r="AB509" s="180">
        <v>44254</v>
      </c>
      <c r="AC509">
        <v>1</v>
      </c>
      <c r="AD509" t="s">
        <v>1922</v>
      </c>
      <c r="AE509">
        <v>1</v>
      </c>
      <c r="AF509">
        <v>30</v>
      </c>
      <c r="AG509">
        <v>0</v>
      </c>
      <c r="AN509">
        <v>1</v>
      </c>
      <c r="AO509">
        <v>1</v>
      </c>
      <c r="AR509" s="178">
        <v>6998</v>
      </c>
      <c r="AS509" t="s">
        <v>1921</v>
      </c>
      <c r="AT509">
        <v>0</v>
      </c>
      <c r="AU509">
        <v>0</v>
      </c>
      <c r="AV509">
        <v>890480123</v>
      </c>
      <c r="AW509" t="s">
        <v>1920</v>
      </c>
      <c r="AX509">
        <v>5</v>
      </c>
      <c r="BC509">
        <v>2</v>
      </c>
      <c r="BD509">
        <v>7</v>
      </c>
      <c r="BE509">
        <v>1</v>
      </c>
    </row>
    <row r="510" spans="1:57" x14ac:dyDescent="0.25">
      <c r="A510" s="179">
        <f t="shared" si="7"/>
        <v>17667</v>
      </c>
      <c r="B510" t="s">
        <v>1923</v>
      </c>
      <c r="C510">
        <v>8702216</v>
      </c>
      <c r="D510">
        <v>144110</v>
      </c>
      <c r="E510">
        <v>4</v>
      </c>
      <c r="F510">
        <v>550021608</v>
      </c>
      <c r="G510" s="180">
        <v>44133</v>
      </c>
      <c r="H510" s="180">
        <v>45260</v>
      </c>
      <c r="I510">
        <v>0</v>
      </c>
      <c r="J510">
        <v>1</v>
      </c>
      <c r="K510">
        <v>3</v>
      </c>
      <c r="L510">
        <v>30</v>
      </c>
      <c r="M510">
        <v>2</v>
      </c>
      <c r="N510" s="170">
        <v>22490513</v>
      </c>
      <c r="O510" s="170">
        <v>24960000</v>
      </c>
      <c r="P510" s="178">
        <v>42106</v>
      </c>
      <c r="Q510" s="178">
        <v>1619</v>
      </c>
      <c r="R510" s="178">
        <v>39470</v>
      </c>
      <c r="S510">
        <v>824</v>
      </c>
      <c r="T510">
        <v>0</v>
      </c>
      <c r="U510">
        <v>0</v>
      </c>
      <c r="W510">
        <v>395</v>
      </c>
      <c r="X510">
        <v>0</v>
      </c>
      <c r="Y510">
        <v>0</v>
      </c>
      <c r="AB510" s="180">
        <v>44254</v>
      </c>
      <c r="AC510">
        <v>1</v>
      </c>
      <c r="AD510" t="s">
        <v>1922</v>
      </c>
      <c r="AE510">
        <v>1</v>
      </c>
      <c r="AF510">
        <v>30</v>
      </c>
      <c r="AG510">
        <v>0</v>
      </c>
      <c r="AN510">
        <v>1</v>
      </c>
      <c r="AO510">
        <v>1</v>
      </c>
      <c r="AR510" s="178">
        <v>21803</v>
      </c>
      <c r="AS510" t="s">
        <v>1921</v>
      </c>
      <c r="AT510">
        <v>0</v>
      </c>
      <c r="AU510">
        <v>0</v>
      </c>
      <c r="AV510">
        <v>890480123</v>
      </c>
      <c r="AW510" t="s">
        <v>1920</v>
      </c>
      <c r="AX510">
        <v>5</v>
      </c>
      <c r="BC510">
        <v>2</v>
      </c>
      <c r="BD510">
        <v>7</v>
      </c>
      <c r="BE510">
        <v>1</v>
      </c>
    </row>
    <row r="511" spans="1:57" x14ac:dyDescent="0.25">
      <c r="A511" s="179">
        <f t="shared" si="7"/>
        <v>18311</v>
      </c>
      <c r="B511" t="s">
        <v>1923</v>
      </c>
      <c r="C511">
        <v>8702216</v>
      </c>
      <c r="D511">
        <v>144110</v>
      </c>
      <c r="E511">
        <v>4</v>
      </c>
      <c r="F511">
        <v>550021848</v>
      </c>
      <c r="G511" s="180">
        <v>44133</v>
      </c>
      <c r="H511" s="180">
        <v>45260</v>
      </c>
      <c r="I511">
        <v>0</v>
      </c>
      <c r="J511">
        <v>1</v>
      </c>
      <c r="K511">
        <v>3</v>
      </c>
      <c r="L511">
        <v>30</v>
      </c>
      <c r="M511">
        <v>2</v>
      </c>
      <c r="N511" s="170">
        <v>22490513</v>
      </c>
      <c r="O511" s="170">
        <v>24960000</v>
      </c>
      <c r="P511" s="178">
        <v>43641</v>
      </c>
      <c r="Q511" s="178">
        <v>1678</v>
      </c>
      <c r="R511" s="178">
        <v>40909</v>
      </c>
      <c r="S511">
        <v>857</v>
      </c>
      <c r="T511">
        <v>0</v>
      </c>
      <c r="U511">
        <v>0</v>
      </c>
      <c r="W511">
        <v>409</v>
      </c>
      <c r="X511">
        <v>0</v>
      </c>
      <c r="Y511">
        <v>0</v>
      </c>
      <c r="AB511" s="180">
        <v>44254</v>
      </c>
      <c r="AC511">
        <v>1</v>
      </c>
      <c r="AD511" t="s">
        <v>1922</v>
      </c>
      <c r="AE511">
        <v>1</v>
      </c>
      <c r="AF511">
        <v>30</v>
      </c>
      <c r="AG511">
        <v>0</v>
      </c>
      <c r="AN511">
        <v>1</v>
      </c>
      <c r="AO511">
        <v>1</v>
      </c>
      <c r="AR511" s="178">
        <v>22598</v>
      </c>
      <c r="AS511" t="s">
        <v>1921</v>
      </c>
      <c r="AT511">
        <v>0</v>
      </c>
      <c r="AU511">
        <v>0</v>
      </c>
      <c r="AV511">
        <v>890480123</v>
      </c>
      <c r="AW511" t="s">
        <v>1920</v>
      </c>
      <c r="AX511">
        <v>5</v>
      </c>
      <c r="BC511">
        <v>2</v>
      </c>
      <c r="BD511">
        <v>7</v>
      </c>
      <c r="BE511">
        <v>1</v>
      </c>
    </row>
    <row r="512" spans="1:57" x14ac:dyDescent="0.25">
      <c r="A512" s="179">
        <f t="shared" si="7"/>
        <v>25258</v>
      </c>
      <c r="B512" t="s">
        <v>1923</v>
      </c>
      <c r="C512">
        <v>8702216</v>
      </c>
      <c r="D512">
        <v>144110</v>
      </c>
      <c r="E512">
        <v>4</v>
      </c>
      <c r="F512">
        <v>550022130</v>
      </c>
      <c r="G512" s="180">
        <v>44133</v>
      </c>
      <c r="H512" s="180">
        <v>45260</v>
      </c>
      <c r="I512">
        <v>0</v>
      </c>
      <c r="J512">
        <v>1</v>
      </c>
      <c r="K512">
        <v>3</v>
      </c>
      <c r="L512">
        <v>30</v>
      </c>
      <c r="M512">
        <v>2</v>
      </c>
      <c r="N512" s="170">
        <v>22490513</v>
      </c>
      <c r="O512" s="170">
        <v>24960000</v>
      </c>
      <c r="P512" s="178">
        <v>60198</v>
      </c>
      <c r="Q512" s="178">
        <v>2314</v>
      </c>
      <c r="R512" s="178">
        <v>56431</v>
      </c>
      <c r="S512">
        <v>1156</v>
      </c>
      <c r="T512">
        <v>0</v>
      </c>
      <c r="U512">
        <v>0</v>
      </c>
      <c r="W512">
        <v>564</v>
      </c>
      <c r="X512">
        <v>0</v>
      </c>
      <c r="Y512">
        <v>0</v>
      </c>
      <c r="AB512" s="180">
        <v>44254</v>
      </c>
      <c r="AC512">
        <v>1</v>
      </c>
      <c r="AD512" t="s">
        <v>1922</v>
      </c>
      <c r="AE512">
        <v>1</v>
      </c>
      <c r="AF512">
        <v>30</v>
      </c>
      <c r="AG512">
        <v>0</v>
      </c>
      <c r="AN512">
        <v>1</v>
      </c>
      <c r="AO512">
        <v>1</v>
      </c>
      <c r="AR512" s="178">
        <v>31173</v>
      </c>
      <c r="AS512" t="s">
        <v>1921</v>
      </c>
      <c r="AT512">
        <v>0</v>
      </c>
      <c r="AU512">
        <v>0</v>
      </c>
      <c r="AV512">
        <v>890480123</v>
      </c>
      <c r="AW512" t="s">
        <v>1920</v>
      </c>
      <c r="AX512">
        <v>5</v>
      </c>
      <c r="BC512">
        <v>2</v>
      </c>
      <c r="BD512">
        <v>7</v>
      </c>
      <c r="BE512">
        <v>1</v>
      </c>
    </row>
    <row r="513" spans="1:57" x14ac:dyDescent="0.25">
      <c r="A513" s="179">
        <f t="shared" si="7"/>
        <v>47071</v>
      </c>
      <c r="B513" t="s">
        <v>1923</v>
      </c>
      <c r="C513">
        <v>8702216</v>
      </c>
      <c r="D513">
        <v>144110</v>
      </c>
      <c r="E513">
        <v>4</v>
      </c>
      <c r="F513">
        <v>550022741</v>
      </c>
      <c r="G513" s="180">
        <v>44133</v>
      </c>
      <c r="H513" s="180">
        <v>45260</v>
      </c>
      <c r="I513">
        <v>0</v>
      </c>
      <c r="J513">
        <v>1</v>
      </c>
      <c r="K513">
        <v>3</v>
      </c>
      <c r="L513">
        <v>30</v>
      </c>
      <c r="M513">
        <v>2</v>
      </c>
      <c r="N513" s="170">
        <v>22490513</v>
      </c>
      <c r="O513" s="170">
        <v>24960000</v>
      </c>
      <c r="P513" s="178">
        <v>112184</v>
      </c>
      <c r="Q513" s="178">
        <v>4313</v>
      </c>
      <c r="R513" s="178">
        <v>105163</v>
      </c>
      <c r="S513">
        <v>2177</v>
      </c>
      <c r="T513">
        <v>0</v>
      </c>
      <c r="U513">
        <v>0</v>
      </c>
      <c r="W513">
        <v>1052</v>
      </c>
      <c r="X513">
        <v>0</v>
      </c>
      <c r="Y513">
        <v>0</v>
      </c>
      <c r="AB513" s="180">
        <v>44254</v>
      </c>
      <c r="AC513">
        <v>1</v>
      </c>
      <c r="AD513" t="s">
        <v>1922</v>
      </c>
      <c r="AE513">
        <v>1</v>
      </c>
      <c r="AF513">
        <v>30</v>
      </c>
      <c r="AG513">
        <v>0</v>
      </c>
      <c r="AN513">
        <v>1</v>
      </c>
      <c r="AO513">
        <v>1</v>
      </c>
      <c r="AR513" s="178">
        <v>58092</v>
      </c>
      <c r="AS513" t="s">
        <v>1921</v>
      </c>
      <c r="AT513">
        <v>0</v>
      </c>
      <c r="AU513">
        <v>0</v>
      </c>
      <c r="AV513">
        <v>890480123</v>
      </c>
      <c r="AW513" t="s">
        <v>1920</v>
      </c>
      <c r="AX513">
        <v>5</v>
      </c>
      <c r="BC513">
        <v>2</v>
      </c>
      <c r="BD513">
        <v>7</v>
      </c>
      <c r="BE513">
        <v>1</v>
      </c>
    </row>
    <row r="514" spans="1:57" x14ac:dyDescent="0.25">
      <c r="A514" s="179">
        <f t="shared" ref="A514:A577" si="8">IF(+R514&gt;AR514,R514-AR514,0)</f>
        <v>24918</v>
      </c>
      <c r="B514" t="s">
        <v>1923</v>
      </c>
      <c r="C514">
        <v>8702216</v>
      </c>
      <c r="D514">
        <v>144110</v>
      </c>
      <c r="E514">
        <v>4</v>
      </c>
      <c r="F514">
        <v>550023151</v>
      </c>
      <c r="G514" s="180">
        <v>44133</v>
      </c>
      <c r="H514" s="180">
        <v>45260</v>
      </c>
      <c r="I514">
        <v>0</v>
      </c>
      <c r="J514">
        <v>1</v>
      </c>
      <c r="K514">
        <v>3</v>
      </c>
      <c r="L514">
        <v>30</v>
      </c>
      <c r="M514">
        <v>2</v>
      </c>
      <c r="N514" s="170">
        <v>22490513</v>
      </c>
      <c r="O514" s="170">
        <v>24960000</v>
      </c>
      <c r="P514" s="178">
        <v>59387</v>
      </c>
      <c r="Q514" s="178">
        <v>2283</v>
      </c>
      <c r="R514" s="178">
        <v>55670</v>
      </c>
      <c r="S514">
        <v>1154</v>
      </c>
      <c r="T514">
        <v>0</v>
      </c>
      <c r="U514">
        <v>0</v>
      </c>
      <c r="W514">
        <v>557</v>
      </c>
      <c r="X514">
        <v>0</v>
      </c>
      <c r="Y514">
        <v>0</v>
      </c>
      <c r="AB514" s="180">
        <v>44254</v>
      </c>
      <c r="AC514">
        <v>1</v>
      </c>
      <c r="AD514" t="s">
        <v>1922</v>
      </c>
      <c r="AE514">
        <v>1</v>
      </c>
      <c r="AF514">
        <v>30</v>
      </c>
      <c r="AG514">
        <v>0</v>
      </c>
      <c r="AN514">
        <v>1</v>
      </c>
      <c r="AO514">
        <v>1</v>
      </c>
      <c r="AR514" s="178">
        <v>30752</v>
      </c>
      <c r="AS514" t="s">
        <v>1921</v>
      </c>
      <c r="AT514">
        <v>0</v>
      </c>
      <c r="AU514">
        <v>0</v>
      </c>
      <c r="AV514">
        <v>890480123</v>
      </c>
      <c r="AW514" t="s">
        <v>1920</v>
      </c>
      <c r="AX514">
        <v>5</v>
      </c>
      <c r="BC514">
        <v>2</v>
      </c>
      <c r="BD514">
        <v>7</v>
      </c>
      <c r="BE514">
        <v>1</v>
      </c>
    </row>
    <row r="515" spans="1:57" x14ac:dyDescent="0.25">
      <c r="A515" s="179">
        <f t="shared" si="8"/>
        <v>21358</v>
      </c>
      <c r="B515" t="s">
        <v>1923</v>
      </c>
      <c r="C515">
        <v>8702216</v>
      </c>
      <c r="D515">
        <v>144110</v>
      </c>
      <c r="E515">
        <v>4</v>
      </c>
      <c r="F515">
        <v>550023216</v>
      </c>
      <c r="G515" s="180">
        <v>44133</v>
      </c>
      <c r="H515" s="180">
        <v>45260</v>
      </c>
      <c r="I515">
        <v>0</v>
      </c>
      <c r="J515">
        <v>1</v>
      </c>
      <c r="K515">
        <v>3</v>
      </c>
      <c r="L515">
        <v>30</v>
      </c>
      <c r="M515">
        <v>2</v>
      </c>
      <c r="N515" s="170">
        <v>22490513</v>
      </c>
      <c r="O515" s="170">
        <v>24960000</v>
      </c>
      <c r="P515" s="178">
        <v>50903</v>
      </c>
      <c r="Q515" s="178">
        <v>1957</v>
      </c>
      <c r="R515" s="178">
        <v>47717</v>
      </c>
      <c r="S515">
        <v>989</v>
      </c>
      <c r="T515">
        <v>0</v>
      </c>
      <c r="U515">
        <v>0</v>
      </c>
      <c r="W515">
        <v>477</v>
      </c>
      <c r="X515">
        <v>0</v>
      </c>
      <c r="Y515">
        <v>0</v>
      </c>
      <c r="AB515" s="180">
        <v>44254</v>
      </c>
      <c r="AC515">
        <v>1</v>
      </c>
      <c r="AD515" t="s">
        <v>1922</v>
      </c>
      <c r="AE515">
        <v>1</v>
      </c>
      <c r="AF515">
        <v>30</v>
      </c>
      <c r="AG515">
        <v>0</v>
      </c>
      <c r="AN515">
        <v>1</v>
      </c>
      <c r="AO515">
        <v>1</v>
      </c>
      <c r="AR515" s="178">
        <v>26359</v>
      </c>
      <c r="AS515" t="s">
        <v>1921</v>
      </c>
      <c r="AT515">
        <v>0</v>
      </c>
      <c r="AU515">
        <v>0</v>
      </c>
      <c r="AV515">
        <v>890480123</v>
      </c>
      <c r="AW515" t="s">
        <v>1920</v>
      </c>
      <c r="AX515">
        <v>5</v>
      </c>
      <c r="BC515">
        <v>2</v>
      </c>
      <c r="BD515">
        <v>7</v>
      </c>
      <c r="BE515">
        <v>1</v>
      </c>
    </row>
    <row r="516" spans="1:57" x14ac:dyDescent="0.25">
      <c r="A516" s="179">
        <f t="shared" si="8"/>
        <v>18277</v>
      </c>
      <c r="B516" t="s">
        <v>1923</v>
      </c>
      <c r="C516">
        <v>8702216</v>
      </c>
      <c r="D516">
        <v>144110</v>
      </c>
      <c r="E516">
        <v>4</v>
      </c>
      <c r="F516">
        <v>550023394</v>
      </c>
      <c r="G516" s="180">
        <v>44133</v>
      </c>
      <c r="H516" s="180">
        <v>45260</v>
      </c>
      <c r="I516">
        <v>0</v>
      </c>
      <c r="J516">
        <v>1</v>
      </c>
      <c r="K516">
        <v>3</v>
      </c>
      <c r="L516">
        <v>30</v>
      </c>
      <c r="M516">
        <v>2</v>
      </c>
      <c r="N516" s="170">
        <v>22490513</v>
      </c>
      <c r="O516" s="170">
        <v>24960000</v>
      </c>
      <c r="P516" s="178">
        <v>43560</v>
      </c>
      <c r="Q516" s="178">
        <v>1675</v>
      </c>
      <c r="R516" s="178">
        <v>40833</v>
      </c>
      <c r="S516">
        <v>857</v>
      </c>
      <c r="T516">
        <v>0</v>
      </c>
      <c r="U516">
        <v>0</v>
      </c>
      <c r="W516">
        <v>408</v>
      </c>
      <c r="X516">
        <v>0</v>
      </c>
      <c r="Y516">
        <v>0</v>
      </c>
      <c r="AB516" s="180">
        <v>44254</v>
      </c>
      <c r="AC516">
        <v>1</v>
      </c>
      <c r="AD516" t="s">
        <v>1922</v>
      </c>
      <c r="AE516">
        <v>1</v>
      </c>
      <c r="AF516">
        <v>30</v>
      </c>
      <c r="AG516">
        <v>0</v>
      </c>
      <c r="AN516">
        <v>1</v>
      </c>
      <c r="AO516">
        <v>1</v>
      </c>
      <c r="AR516" s="178">
        <v>22556</v>
      </c>
      <c r="AS516" t="s">
        <v>1921</v>
      </c>
      <c r="AT516">
        <v>0</v>
      </c>
      <c r="AU516">
        <v>0</v>
      </c>
      <c r="AV516">
        <v>890480123</v>
      </c>
      <c r="AW516" t="s">
        <v>1920</v>
      </c>
      <c r="AX516">
        <v>5</v>
      </c>
      <c r="BC516">
        <v>2</v>
      </c>
      <c r="BD516">
        <v>7</v>
      </c>
      <c r="BE516">
        <v>1</v>
      </c>
    </row>
    <row r="517" spans="1:57" x14ac:dyDescent="0.25">
      <c r="A517" s="179">
        <f t="shared" si="8"/>
        <v>7312</v>
      </c>
      <c r="B517" t="s">
        <v>1923</v>
      </c>
      <c r="C517">
        <v>8702216</v>
      </c>
      <c r="D517">
        <v>144110</v>
      </c>
      <c r="E517">
        <v>4</v>
      </c>
      <c r="F517">
        <v>550023395</v>
      </c>
      <c r="G517" s="180">
        <v>44133</v>
      </c>
      <c r="H517" s="180">
        <v>45260</v>
      </c>
      <c r="I517">
        <v>0</v>
      </c>
      <c r="J517">
        <v>1</v>
      </c>
      <c r="K517">
        <v>3</v>
      </c>
      <c r="L517">
        <v>30</v>
      </c>
      <c r="M517">
        <v>2</v>
      </c>
      <c r="N517" s="170">
        <v>22490513</v>
      </c>
      <c r="O517" s="170">
        <v>24960000</v>
      </c>
      <c r="P517" s="178">
        <v>17426</v>
      </c>
      <c r="Q517" s="178">
        <v>670</v>
      </c>
      <c r="R517" s="178">
        <v>16336</v>
      </c>
      <c r="S517">
        <v>331</v>
      </c>
      <c r="T517">
        <v>0</v>
      </c>
      <c r="U517">
        <v>0</v>
      </c>
      <c r="W517">
        <v>163</v>
      </c>
      <c r="X517">
        <v>0</v>
      </c>
      <c r="Y517">
        <v>0</v>
      </c>
      <c r="AB517" s="180">
        <v>44254</v>
      </c>
      <c r="AC517">
        <v>1</v>
      </c>
      <c r="AD517" t="s">
        <v>1922</v>
      </c>
      <c r="AE517">
        <v>1</v>
      </c>
      <c r="AF517">
        <v>30</v>
      </c>
      <c r="AG517">
        <v>0</v>
      </c>
      <c r="AN517">
        <v>1</v>
      </c>
      <c r="AO517">
        <v>1</v>
      </c>
      <c r="AR517" s="178">
        <v>9024</v>
      </c>
      <c r="AS517" t="s">
        <v>1921</v>
      </c>
      <c r="AT517">
        <v>0</v>
      </c>
      <c r="AU517">
        <v>0</v>
      </c>
      <c r="AV517">
        <v>890480123</v>
      </c>
      <c r="AW517" t="s">
        <v>1920</v>
      </c>
      <c r="AX517">
        <v>5</v>
      </c>
      <c r="BC517">
        <v>2</v>
      </c>
      <c r="BD517">
        <v>7</v>
      </c>
      <c r="BE517">
        <v>1</v>
      </c>
    </row>
    <row r="518" spans="1:57" x14ac:dyDescent="0.25">
      <c r="A518" s="179">
        <f t="shared" si="8"/>
        <v>22499</v>
      </c>
      <c r="B518" t="s">
        <v>1923</v>
      </c>
      <c r="C518">
        <v>8702216</v>
      </c>
      <c r="D518">
        <v>144110</v>
      </c>
      <c r="E518">
        <v>4</v>
      </c>
      <c r="F518">
        <v>550023538</v>
      </c>
      <c r="G518" s="180">
        <v>44133</v>
      </c>
      <c r="H518" s="180">
        <v>45260</v>
      </c>
      <c r="I518">
        <v>0</v>
      </c>
      <c r="J518">
        <v>1</v>
      </c>
      <c r="K518">
        <v>3</v>
      </c>
      <c r="L518">
        <v>30</v>
      </c>
      <c r="M518">
        <v>2</v>
      </c>
      <c r="N518" s="170">
        <v>22490513</v>
      </c>
      <c r="O518" s="170">
        <v>24960000</v>
      </c>
      <c r="P518" s="178">
        <v>53624</v>
      </c>
      <c r="Q518" s="178">
        <v>2062</v>
      </c>
      <c r="R518" s="178">
        <v>50266</v>
      </c>
      <c r="S518">
        <v>1024</v>
      </c>
      <c r="T518">
        <v>0</v>
      </c>
      <c r="U518">
        <v>0</v>
      </c>
      <c r="W518">
        <v>503</v>
      </c>
      <c r="X518">
        <v>0</v>
      </c>
      <c r="Y518">
        <v>0</v>
      </c>
      <c r="AB518" s="180">
        <v>44254</v>
      </c>
      <c r="AC518">
        <v>1</v>
      </c>
      <c r="AD518" t="s">
        <v>1922</v>
      </c>
      <c r="AE518">
        <v>1</v>
      </c>
      <c r="AF518">
        <v>30</v>
      </c>
      <c r="AG518">
        <v>0</v>
      </c>
      <c r="AN518">
        <v>1</v>
      </c>
      <c r="AO518">
        <v>1</v>
      </c>
      <c r="AR518" s="178">
        <v>27767</v>
      </c>
      <c r="AS518" t="s">
        <v>1921</v>
      </c>
      <c r="AT518">
        <v>0</v>
      </c>
      <c r="AU518">
        <v>0</v>
      </c>
      <c r="AV518">
        <v>890480123</v>
      </c>
      <c r="AW518" t="s">
        <v>1920</v>
      </c>
      <c r="AX518">
        <v>5</v>
      </c>
      <c r="BC518">
        <v>2</v>
      </c>
      <c r="BD518">
        <v>7</v>
      </c>
      <c r="BE518">
        <v>1</v>
      </c>
    </row>
    <row r="519" spans="1:57" x14ac:dyDescent="0.25">
      <c r="A519" s="179">
        <f t="shared" si="8"/>
        <v>18785</v>
      </c>
      <c r="B519" t="s">
        <v>1923</v>
      </c>
      <c r="C519">
        <v>8702216</v>
      </c>
      <c r="D519">
        <v>144110</v>
      </c>
      <c r="E519">
        <v>4</v>
      </c>
      <c r="F519">
        <v>550023666</v>
      </c>
      <c r="G519" s="180">
        <v>43893</v>
      </c>
      <c r="H519" s="180">
        <v>45229</v>
      </c>
      <c r="I519">
        <v>0</v>
      </c>
      <c r="J519">
        <v>1</v>
      </c>
      <c r="K519">
        <v>4</v>
      </c>
      <c r="L519">
        <v>30</v>
      </c>
      <c r="M519">
        <v>2</v>
      </c>
      <c r="N519" s="170">
        <v>22490513</v>
      </c>
      <c r="O519" s="170">
        <v>24960000</v>
      </c>
      <c r="P519" s="178">
        <v>45787</v>
      </c>
      <c r="Q519" s="178">
        <v>1760</v>
      </c>
      <c r="R519" s="178">
        <v>41969</v>
      </c>
      <c r="S519">
        <v>859</v>
      </c>
      <c r="T519">
        <v>0</v>
      </c>
      <c r="U519">
        <v>0</v>
      </c>
      <c r="W519">
        <v>420</v>
      </c>
      <c r="X519">
        <v>0</v>
      </c>
      <c r="Y519">
        <v>0</v>
      </c>
      <c r="AB519" s="180">
        <v>44254</v>
      </c>
      <c r="AC519">
        <v>1</v>
      </c>
      <c r="AD519" t="s">
        <v>1922</v>
      </c>
      <c r="AE519">
        <v>1</v>
      </c>
      <c r="AF519">
        <v>30</v>
      </c>
      <c r="AG519">
        <v>0</v>
      </c>
      <c r="AN519">
        <v>1</v>
      </c>
      <c r="AO519">
        <v>1</v>
      </c>
      <c r="AR519" s="178">
        <v>23184</v>
      </c>
      <c r="AS519" t="s">
        <v>1921</v>
      </c>
      <c r="AT519">
        <v>0</v>
      </c>
      <c r="AU519">
        <v>0</v>
      </c>
      <c r="AV519">
        <v>890480123</v>
      </c>
      <c r="AW519" t="s">
        <v>1920</v>
      </c>
      <c r="AX519">
        <v>5</v>
      </c>
      <c r="BC519">
        <v>2</v>
      </c>
      <c r="BD519">
        <v>7</v>
      </c>
      <c r="BE519">
        <v>2</v>
      </c>
    </row>
    <row r="520" spans="1:57" x14ac:dyDescent="0.25">
      <c r="A520" s="179">
        <f t="shared" si="8"/>
        <v>123092</v>
      </c>
      <c r="B520" t="s">
        <v>1923</v>
      </c>
      <c r="C520">
        <v>8702216</v>
      </c>
      <c r="D520">
        <v>144110</v>
      </c>
      <c r="E520">
        <v>4</v>
      </c>
      <c r="F520">
        <v>550024559</v>
      </c>
      <c r="G520" s="180">
        <v>44107</v>
      </c>
      <c r="H520" s="180">
        <v>45229</v>
      </c>
      <c r="I520">
        <v>0</v>
      </c>
      <c r="J520">
        <v>1</v>
      </c>
      <c r="K520">
        <v>4</v>
      </c>
      <c r="L520">
        <v>30</v>
      </c>
      <c r="M520">
        <v>2</v>
      </c>
      <c r="N520" s="170">
        <v>22490513</v>
      </c>
      <c r="O520" s="170">
        <v>24960000</v>
      </c>
      <c r="P520" s="178">
        <v>300000</v>
      </c>
      <c r="Q520" s="178">
        <v>11533</v>
      </c>
      <c r="R520" s="178">
        <v>275006</v>
      </c>
      <c r="S520">
        <v>5675</v>
      </c>
      <c r="T520">
        <v>0</v>
      </c>
      <c r="U520">
        <v>0</v>
      </c>
      <c r="W520">
        <v>2750</v>
      </c>
      <c r="X520">
        <v>0</v>
      </c>
      <c r="Y520">
        <v>0</v>
      </c>
      <c r="AB520" s="180">
        <v>44254</v>
      </c>
      <c r="AC520">
        <v>1</v>
      </c>
      <c r="AD520" t="s">
        <v>1922</v>
      </c>
      <c r="AE520">
        <v>1</v>
      </c>
      <c r="AF520">
        <v>30</v>
      </c>
      <c r="AG520">
        <v>0</v>
      </c>
      <c r="AN520">
        <v>1</v>
      </c>
      <c r="AO520">
        <v>1</v>
      </c>
      <c r="AR520" s="178">
        <v>151914</v>
      </c>
      <c r="AS520" t="s">
        <v>1921</v>
      </c>
      <c r="AT520">
        <v>0</v>
      </c>
      <c r="AU520">
        <v>0</v>
      </c>
      <c r="AV520">
        <v>890480123</v>
      </c>
      <c r="AW520" t="s">
        <v>1920</v>
      </c>
      <c r="AX520">
        <v>5</v>
      </c>
      <c r="BC520">
        <v>2</v>
      </c>
      <c r="BD520">
        <v>7</v>
      </c>
      <c r="BE520">
        <v>2</v>
      </c>
    </row>
    <row r="521" spans="1:57" x14ac:dyDescent="0.25">
      <c r="A521" s="179">
        <f t="shared" si="8"/>
        <v>8207</v>
      </c>
      <c r="B521" t="s">
        <v>1923</v>
      </c>
      <c r="C521">
        <v>8702216</v>
      </c>
      <c r="D521">
        <v>144110</v>
      </c>
      <c r="E521">
        <v>4</v>
      </c>
      <c r="F521">
        <v>550024579</v>
      </c>
      <c r="G521" s="180">
        <v>44114</v>
      </c>
      <c r="H521" s="180">
        <v>45229</v>
      </c>
      <c r="I521">
        <v>0</v>
      </c>
      <c r="J521">
        <v>1</v>
      </c>
      <c r="K521">
        <v>4</v>
      </c>
      <c r="L521">
        <v>30</v>
      </c>
      <c r="M521">
        <v>2</v>
      </c>
      <c r="N521" s="170">
        <v>22490513</v>
      </c>
      <c r="O521" s="170">
        <v>24960000</v>
      </c>
      <c r="P521" s="178">
        <v>20000</v>
      </c>
      <c r="Q521" s="178">
        <v>769</v>
      </c>
      <c r="R521" s="178">
        <v>18335</v>
      </c>
      <c r="S521">
        <v>364</v>
      </c>
      <c r="T521">
        <v>0</v>
      </c>
      <c r="U521">
        <v>0</v>
      </c>
      <c r="W521">
        <v>183</v>
      </c>
      <c r="X521">
        <v>0</v>
      </c>
      <c r="Y521">
        <v>0</v>
      </c>
      <c r="AB521" s="180">
        <v>44254</v>
      </c>
      <c r="AC521">
        <v>1</v>
      </c>
      <c r="AD521" t="s">
        <v>1922</v>
      </c>
      <c r="AE521">
        <v>1</v>
      </c>
      <c r="AF521">
        <v>30</v>
      </c>
      <c r="AG521">
        <v>0</v>
      </c>
      <c r="AN521">
        <v>1</v>
      </c>
      <c r="AO521">
        <v>1</v>
      </c>
      <c r="AR521" s="178">
        <v>10128</v>
      </c>
      <c r="AS521" t="s">
        <v>1921</v>
      </c>
      <c r="AT521">
        <v>0</v>
      </c>
      <c r="AU521">
        <v>0</v>
      </c>
      <c r="AV521">
        <v>890480123</v>
      </c>
      <c r="AW521" t="s">
        <v>1920</v>
      </c>
      <c r="AX521">
        <v>5</v>
      </c>
      <c r="BC521">
        <v>2</v>
      </c>
      <c r="BD521">
        <v>7</v>
      </c>
      <c r="BE521">
        <v>2</v>
      </c>
    </row>
    <row r="522" spans="1:57" x14ac:dyDescent="0.25">
      <c r="A522" s="179">
        <f t="shared" si="8"/>
        <v>9</v>
      </c>
      <c r="B522" t="s">
        <v>1923</v>
      </c>
      <c r="C522">
        <v>8702216</v>
      </c>
      <c r="D522">
        <v>144110</v>
      </c>
      <c r="E522">
        <v>4</v>
      </c>
      <c r="F522">
        <v>550025134</v>
      </c>
      <c r="G522" s="180">
        <v>44196</v>
      </c>
      <c r="H522" s="180">
        <v>44286</v>
      </c>
      <c r="I522">
        <v>0</v>
      </c>
      <c r="J522">
        <v>1</v>
      </c>
      <c r="K522">
        <v>0</v>
      </c>
      <c r="L522">
        <v>30</v>
      </c>
      <c r="M522">
        <v>2</v>
      </c>
      <c r="N522">
        <v>0</v>
      </c>
      <c r="O522">
        <v>0</v>
      </c>
      <c r="P522" s="178">
        <v>6000</v>
      </c>
      <c r="Q522" s="178">
        <v>6000</v>
      </c>
      <c r="R522" s="178">
        <v>21</v>
      </c>
      <c r="S522">
        <v>0</v>
      </c>
      <c r="T522">
        <v>0</v>
      </c>
      <c r="U522">
        <v>0</v>
      </c>
      <c r="W522">
        <v>0</v>
      </c>
      <c r="X522">
        <v>0</v>
      </c>
      <c r="Y522">
        <v>0</v>
      </c>
      <c r="AB522" s="180">
        <v>44254</v>
      </c>
      <c r="AC522">
        <v>1</v>
      </c>
      <c r="AD522" t="s">
        <v>1922</v>
      </c>
      <c r="AE522">
        <v>1</v>
      </c>
      <c r="AF522">
        <v>30</v>
      </c>
      <c r="AG522">
        <v>0</v>
      </c>
      <c r="AN522">
        <v>1</v>
      </c>
      <c r="AO522">
        <v>1</v>
      </c>
      <c r="AR522" s="178">
        <v>12</v>
      </c>
      <c r="AS522" t="s">
        <v>1921</v>
      </c>
      <c r="AT522">
        <v>0</v>
      </c>
      <c r="AU522">
        <v>0</v>
      </c>
      <c r="AV522">
        <v>890480123</v>
      </c>
      <c r="AW522" t="s">
        <v>1920</v>
      </c>
      <c r="AX522">
        <v>5</v>
      </c>
      <c r="BC522">
        <v>2</v>
      </c>
      <c r="BD522">
        <v>7</v>
      </c>
      <c r="BE522">
        <v>2</v>
      </c>
    </row>
    <row r="523" spans="1:57" x14ac:dyDescent="0.25">
      <c r="A523" s="179">
        <f t="shared" si="8"/>
        <v>2686</v>
      </c>
      <c r="B523" t="s">
        <v>1923</v>
      </c>
      <c r="C523">
        <v>8702216</v>
      </c>
      <c r="D523">
        <v>144110</v>
      </c>
      <c r="E523">
        <v>4</v>
      </c>
      <c r="F523">
        <v>550025458</v>
      </c>
      <c r="G523" s="180">
        <v>44254</v>
      </c>
      <c r="H523" s="180">
        <v>44316</v>
      </c>
      <c r="I523">
        <v>0</v>
      </c>
      <c r="J523">
        <v>1</v>
      </c>
      <c r="K523">
        <v>0</v>
      </c>
      <c r="L523">
        <v>30</v>
      </c>
      <c r="M523">
        <v>2</v>
      </c>
      <c r="N523">
        <v>0</v>
      </c>
      <c r="O523">
        <v>0</v>
      </c>
      <c r="P523" s="178">
        <v>6000</v>
      </c>
      <c r="Q523" s="178">
        <v>6000</v>
      </c>
      <c r="R523" s="178">
        <v>6000</v>
      </c>
      <c r="S523">
        <v>0</v>
      </c>
      <c r="T523">
        <v>0</v>
      </c>
      <c r="U523">
        <v>0</v>
      </c>
      <c r="W523">
        <v>60</v>
      </c>
      <c r="X523">
        <v>0</v>
      </c>
      <c r="Y523">
        <v>0</v>
      </c>
      <c r="AB523" s="180">
        <v>44285</v>
      </c>
      <c r="AC523">
        <v>1</v>
      </c>
      <c r="AD523" t="s">
        <v>1922</v>
      </c>
      <c r="AE523">
        <v>1</v>
      </c>
      <c r="AF523">
        <v>30</v>
      </c>
      <c r="AG523">
        <v>0</v>
      </c>
      <c r="AN523">
        <v>1</v>
      </c>
      <c r="AO523">
        <v>1</v>
      </c>
      <c r="AR523" s="178">
        <v>3314</v>
      </c>
      <c r="AS523" t="s">
        <v>1921</v>
      </c>
      <c r="AT523">
        <v>0</v>
      </c>
      <c r="AU523">
        <v>0</v>
      </c>
      <c r="AV523">
        <v>890480123</v>
      </c>
      <c r="AW523" t="s">
        <v>1920</v>
      </c>
      <c r="AX523">
        <v>5</v>
      </c>
      <c r="BC523">
        <v>2</v>
      </c>
      <c r="BD523">
        <v>7</v>
      </c>
      <c r="BE523">
        <v>2</v>
      </c>
    </row>
    <row r="524" spans="1:57" x14ac:dyDescent="0.25">
      <c r="A524" s="179">
        <f t="shared" si="8"/>
        <v>2686</v>
      </c>
      <c r="B524" t="s">
        <v>1923</v>
      </c>
      <c r="C524">
        <v>8702216</v>
      </c>
      <c r="D524">
        <v>144110</v>
      </c>
      <c r="E524">
        <v>4</v>
      </c>
      <c r="F524">
        <v>550025515</v>
      </c>
      <c r="G524" s="180">
        <v>44255</v>
      </c>
      <c r="H524" s="180">
        <v>44316</v>
      </c>
      <c r="I524">
        <v>0</v>
      </c>
      <c r="J524">
        <v>1</v>
      </c>
      <c r="K524">
        <v>0</v>
      </c>
      <c r="L524">
        <v>30</v>
      </c>
      <c r="M524">
        <v>2</v>
      </c>
      <c r="N524">
        <v>0</v>
      </c>
      <c r="O524">
        <v>0</v>
      </c>
      <c r="P524" s="178">
        <v>6000</v>
      </c>
      <c r="Q524" s="178">
        <v>6000</v>
      </c>
      <c r="R524" s="178">
        <v>6000</v>
      </c>
      <c r="S524">
        <v>0</v>
      </c>
      <c r="T524">
        <v>0</v>
      </c>
      <c r="U524">
        <v>0</v>
      </c>
      <c r="W524">
        <v>60</v>
      </c>
      <c r="X524">
        <v>0</v>
      </c>
      <c r="Y524">
        <v>0</v>
      </c>
      <c r="AB524" s="180">
        <v>44285</v>
      </c>
      <c r="AC524">
        <v>1</v>
      </c>
      <c r="AD524" t="s">
        <v>1922</v>
      </c>
      <c r="AE524">
        <v>1</v>
      </c>
      <c r="AF524">
        <v>30</v>
      </c>
      <c r="AG524">
        <v>0</v>
      </c>
      <c r="AN524">
        <v>1</v>
      </c>
      <c r="AO524">
        <v>1</v>
      </c>
      <c r="AR524" s="178">
        <v>3314</v>
      </c>
      <c r="AS524" t="s">
        <v>1921</v>
      </c>
      <c r="AT524">
        <v>0</v>
      </c>
      <c r="AU524">
        <v>0</v>
      </c>
      <c r="AV524">
        <v>890480123</v>
      </c>
      <c r="AW524" t="s">
        <v>1920</v>
      </c>
      <c r="AX524">
        <v>5</v>
      </c>
      <c r="BC524">
        <v>2</v>
      </c>
      <c r="BD524">
        <v>7</v>
      </c>
      <c r="BE524">
        <v>2</v>
      </c>
    </row>
    <row r="525" spans="1:57" x14ac:dyDescent="0.25">
      <c r="A525" s="179">
        <f t="shared" si="8"/>
        <v>2686</v>
      </c>
      <c r="B525" t="s">
        <v>1923</v>
      </c>
      <c r="C525">
        <v>8702216</v>
      </c>
      <c r="D525">
        <v>144110</v>
      </c>
      <c r="E525">
        <v>4</v>
      </c>
      <c r="F525">
        <v>550025701</v>
      </c>
      <c r="G525" s="180">
        <v>44286</v>
      </c>
      <c r="H525" s="180">
        <v>44346</v>
      </c>
      <c r="I525">
        <v>0</v>
      </c>
      <c r="J525">
        <v>1</v>
      </c>
      <c r="K525">
        <v>0</v>
      </c>
      <c r="L525">
        <v>30</v>
      </c>
      <c r="M525">
        <v>2</v>
      </c>
      <c r="N525">
        <v>0</v>
      </c>
      <c r="O525">
        <v>0</v>
      </c>
      <c r="P525" s="178">
        <v>6000</v>
      </c>
      <c r="Q525" s="178">
        <v>6000</v>
      </c>
      <c r="R525" s="178">
        <v>6000</v>
      </c>
      <c r="S525">
        <v>0</v>
      </c>
      <c r="T525">
        <v>0</v>
      </c>
      <c r="U525">
        <v>0</v>
      </c>
      <c r="W525">
        <v>60</v>
      </c>
      <c r="X525">
        <v>0</v>
      </c>
      <c r="Y525">
        <v>0</v>
      </c>
      <c r="AB525" s="180">
        <v>44286</v>
      </c>
      <c r="AC525">
        <v>1</v>
      </c>
      <c r="AD525" t="s">
        <v>1922</v>
      </c>
      <c r="AE525">
        <v>1</v>
      </c>
      <c r="AF525">
        <v>30</v>
      </c>
      <c r="AG525">
        <v>0</v>
      </c>
      <c r="AN525">
        <v>1</v>
      </c>
      <c r="AO525">
        <v>1</v>
      </c>
      <c r="AR525" s="178">
        <v>3314</v>
      </c>
      <c r="AS525" t="s">
        <v>1921</v>
      </c>
      <c r="AT525">
        <v>0</v>
      </c>
      <c r="AU525">
        <v>0</v>
      </c>
      <c r="AV525">
        <v>890480123</v>
      </c>
      <c r="AW525" t="s">
        <v>1920</v>
      </c>
      <c r="AX525">
        <v>5</v>
      </c>
      <c r="BC525">
        <v>2</v>
      </c>
      <c r="BD525">
        <v>7</v>
      </c>
      <c r="BE525">
        <v>2</v>
      </c>
    </row>
    <row r="526" spans="1:57" x14ac:dyDescent="0.25">
      <c r="A526" s="179">
        <f t="shared" si="8"/>
        <v>63905744</v>
      </c>
      <c r="B526" t="s">
        <v>1923</v>
      </c>
      <c r="C526">
        <v>8720021</v>
      </c>
      <c r="D526">
        <v>144105</v>
      </c>
      <c r="E526">
        <v>4</v>
      </c>
      <c r="F526">
        <v>14462</v>
      </c>
      <c r="G526" s="180">
        <v>43329</v>
      </c>
      <c r="H526" s="180">
        <v>45886</v>
      </c>
      <c r="I526">
        <v>13</v>
      </c>
      <c r="J526">
        <v>1</v>
      </c>
      <c r="K526">
        <v>30</v>
      </c>
      <c r="L526">
        <v>30</v>
      </c>
      <c r="M526">
        <v>2</v>
      </c>
      <c r="N526" s="170">
        <v>12185828</v>
      </c>
      <c r="O526" s="170">
        <v>12890000</v>
      </c>
      <c r="P526" s="178">
        <v>115837187</v>
      </c>
      <c r="Q526" s="178">
        <v>2056372</v>
      </c>
      <c r="R526" s="178">
        <v>84101305</v>
      </c>
      <c r="S526">
        <v>369460</v>
      </c>
      <c r="T526">
        <v>0</v>
      </c>
      <c r="U526">
        <v>0</v>
      </c>
      <c r="W526">
        <v>0</v>
      </c>
      <c r="X526">
        <v>0</v>
      </c>
      <c r="Y526">
        <v>0</v>
      </c>
      <c r="AB526" s="180">
        <v>44285</v>
      </c>
      <c r="AC526">
        <v>1</v>
      </c>
      <c r="AD526" t="s">
        <v>1922</v>
      </c>
      <c r="AE526">
        <v>1</v>
      </c>
      <c r="AF526">
        <v>30</v>
      </c>
      <c r="AG526">
        <v>140323</v>
      </c>
      <c r="AN526">
        <v>1</v>
      </c>
      <c r="AO526">
        <v>1</v>
      </c>
      <c r="AR526" s="178">
        <v>20195561</v>
      </c>
      <c r="AS526" t="s">
        <v>1921</v>
      </c>
      <c r="AT526">
        <v>0</v>
      </c>
      <c r="AU526">
        <v>0</v>
      </c>
      <c r="AV526">
        <v>890480123</v>
      </c>
      <c r="AW526" t="s">
        <v>1920</v>
      </c>
      <c r="AX526">
        <v>5</v>
      </c>
      <c r="BC526">
        <v>1</v>
      </c>
      <c r="BD526">
        <v>7</v>
      </c>
      <c r="BE526">
        <v>2</v>
      </c>
    </row>
    <row r="527" spans="1:57" x14ac:dyDescent="0.25">
      <c r="A527" s="179">
        <f t="shared" si="8"/>
        <v>20015956</v>
      </c>
      <c r="B527" t="s">
        <v>1923</v>
      </c>
      <c r="C527">
        <v>8720021</v>
      </c>
      <c r="D527">
        <v>144105</v>
      </c>
      <c r="E527">
        <v>4</v>
      </c>
      <c r="F527">
        <v>14739</v>
      </c>
      <c r="G527" s="180">
        <v>43384</v>
      </c>
      <c r="H527" s="180">
        <v>45941</v>
      </c>
      <c r="I527">
        <v>0</v>
      </c>
      <c r="J527">
        <v>1</v>
      </c>
      <c r="K527">
        <v>30</v>
      </c>
      <c r="L527">
        <v>30</v>
      </c>
      <c r="M527">
        <v>2</v>
      </c>
      <c r="N527" s="170">
        <v>17726461</v>
      </c>
      <c r="O527" s="170">
        <v>19240000</v>
      </c>
      <c r="P527" s="178">
        <v>34500000</v>
      </c>
      <c r="Q527" s="178">
        <v>719595</v>
      </c>
      <c r="R527" s="178">
        <v>26341420</v>
      </c>
      <c r="S527">
        <v>0</v>
      </c>
      <c r="T527">
        <v>0</v>
      </c>
      <c r="U527">
        <v>0</v>
      </c>
      <c r="W527">
        <v>0</v>
      </c>
      <c r="X527">
        <v>0</v>
      </c>
      <c r="Y527">
        <v>0</v>
      </c>
      <c r="AB527" s="180">
        <v>44285</v>
      </c>
      <c r="AC527">
        <v>1</v>
      </c>
      <c r="AD527" t="s">
        <v>1922</v>
      </c>
      <c r="AE527">
        <v>1</v>
      </c>
      <c r="AF527">
        <v>30</v>
      </c>
      <c r="AG527">
        <v>0</v>
      </c>
      <c r="AN527">
        <v>1</v>
      </c>
      <c r="AO527">
        <v>1</v>
      </c>
      <c r="AR527" s="178">
        <v>6325464</v>
      </c>
      <c r="AS527" t="s">
        <v>1921</v>
      </c>
      <c r="AT527">
        <v>0</v>
      </c>
      <c r="AU527">
        <v>0</v>
      </c>
      <c r="AV527">
        <v>890480123</v>
      </c>
      <c r="AW527" t="s">
        <v>1920</v>
      </c>
      <c r="AX527">
        <v>5</v>
      </c>
      <c r="BC527">
        <v>1</v>
      </c>
      <c r="BD527">
        <v>7</v>
      </c>
      <c r="BE527">
        <v>2</v>
      </c>
    </row>
    <row r="528" spans="1:57" x14ac:dyDescent="0.25">
      <c r="A528" s="179">
        <f t="shared" si="8"/>
        <v>22094655</v>
      </c>
      <c r="B528" t="s">
        <v>1923</v>
      </c>
      <c r="C528">
        <v>8720021</v>
      </c>
      <c r="D528">
        <v>141105</v>
      </c>
      <c r="E528">
        <v>4</v>
      </c>
      <c r="F528">
        <v>15813</v>
      </c>
      <c r="G528" s="180">
        <v>43628</v>
      </c>
      <c r="H528" s="180">
        <v>46185</v>
      </c>
      <c r="I528">
        <v>18</v>
      </c>
      <c r="J528">
        <v>1</v>
      </c>
      <c r="K528">
        <v>20</v>
      </c>
      <c r="L528">
        <v>30</v>
      </c>
      <c r="M528">
        <v>2</v>
      </c>
      <c r="N528" s="170">
        <v>13121400</v>
      </c>
      <c r="O528" s="170">
        <v>13940000</v>
      </c>
      <c r="P528" s="178">
        <v>35000000</v>
      </c>
      <c r="Q528" s="178">
        <v>639031</v>
      </c>
      <c r="R528" s="178">
        <v>29077031</v>
      </c>
      <c r="S528">
        <v>190170</v>
      </c>
      <c r="T528">
        <v>0</v>
      </c>
      <c r="U528">
        <v>66779200</v>
      </c>
      <c r="V528" t="s">
        <v>1927</v>
      </c>
      <c r="W528">
        <v>0</v>
      </c>
      <c r="X528">
        <v>0</v>
      </c>
      <c r="Y528">
        <v>0</v>
      </c>
      <c r="AB528" s="180">
        <v>44285</v>
      </c>
      <c r="AC528">
        <v>3</v>
      </c>
      <c r="AD528" t="s">
        <v>1922</v>
      </c>
      <c r="AE528">
        <v>1</v>
      </c>
      <c r="AF528">
        <v>30</v>
      </c>
      <c r="AG528">
        <v>91249</v>
      </c>
      <c r="AN528">
        <v>1</v>
      </c>
      <c r="AO528">
        <v>1</v>
      </c>
      <c r="AR528" s="178">
        <v>6982376</v>
      </c>
      <c r="AS528" t="s">
        <v>1921</v>
      </c>
      <c r="AT528">
        <v>0</v>
      </c>
      <c r="AU528">
        <v>0</v>
      </c>
      <c r="AV528">
        <v>890480123</v>
      </c>
      <c r="AW528" t="s">
        <v>1920</v>
      </c>
      <c r="AX528">
        <v>5</v>
      </c>
      <c r="BC528">
        <v>1</v>
      </c>
      <c r="BD528">
        <v>7</v>
      </c>
      <c r="BE528">
        <v>2</v>
      </c>
    </row>
    <row r="529" spans="1:57" x14ac:dyDescent="0.25">
      <c r="A529" s="179">
        <f t="shared" si="8"/>
        <v>1830749</v>
      </c>
      <c r="B529" t="s">
        <v>1923</v>
      </c>
      <c r="C529">
        <v>8720021</v>
      </c>
      <c r="D529">
        <v>144105</v>
      </c>
      <c r="E529">
        <v>4</v>
      </c>
      <c r="F529">
        <v>17066</v>
      </c>
      <c r="G529" s="180">
        <v>43900</v>
      </c>
      <c r="H529" s="180">
        <v>44650</v>
      </c>
      <c r="I529">
        <v>0</v>
      </c>
      <c r="J529">
        <v>1</v>
      </c>
      <c r="K529">
        <v>13</v>
      </c>
      <c r="L529">
        <v>30</v>
      </c>
      <c r="M529">
        <v>2</v>
      </c>
      <c r="N529" s="170">
        <v>15881442</v>
      </c>
      <c r="O529" s="170">
        <v>17090000</v>
      </c>
      <c r="P529" s="178">
        <v>5000000</v>
      </c>
      <c r="Q529" s="178">
        <v>244532</v>
      </c>
      <c r="R529" s="178">
        <v>2409304</v>
      </c>
      <c r="S529">
        <v>0</v>
      </c>
      <c r="T529">
        <v>0</v>
      </c>
      <c r="U529">
        <v>0</v>
      </c>
      <c r="W529">
        <v>0</v>
      </c>
      <c r="X529">
        <v>0</v>
      </c>
      <c r="Y529">
        <v>0</v>
      </c>
      <c r="AB529" s="180">
        <v>44285</v>
      </c>
      <c r="AC529">
        <v>1</v>
      </c>
      <c r="AD529" t="s">
        <v>1922</v>
      </c>
      <c r="AE529">
        <v>1</v>
      </c>
      <c r="AF529">
        <v>30</v>
      </c>
      <c r="AG529">
        <v>0</v>
      </c>
      <c r="AN529">
        <v>1</v>
      </c>
      <c r="AO529">
        <v>1</v>
      </c>
      <c r="AR529" s="178">
        <v>578555</v>
      </c>
      <c r="AS529" t="s">
        <v>1921</v>
      </c>
      <c r="AT529">
        <v>0</v>
      </c>
      <c r="AU529">
        <v>0</v>
      </c>
      <c r="AV529">
        <v>890480123</v>
      </c>
      <c r="AW529" t="s">
        <v>1920</v>
      </c>
      <c r="AX529">
        <v>5</v>
      </c>
      <c r="BC529">
        <v>1</v>
      </c>
      <c r="BD529">
        <v>7</v>
      </c>
      <c r="BE529">
        <v>2</v>
      </c>
    </row>
    <row r="530" spans="1:57" x14ac:dyDescent="0.25">
      <c r="A530" s="179">
        <f t="shared" si="8"/>
        <v>11335</v>
      </c>
      <c r="B530" t="s">
        <v>1923</v>
      </c>
      <c r="C530">
        <v>8720021</v>
      </c>
      <c r="D530">
        <v>144105</v>
      </c>
      <c r="E530">
        <v>4</v>
      </c>
      <c r="F530">
        <v>550006944</v>
      </c>
      <c r="G530" s="180">
        <v>42282</v>
      </c>
      <c r="H530" s="180">
        <v>45290</v>
      </c>
      <c r="I530">
        <v>30</v>
      </c>
      <c r="J530">
        <v>1</v>
      </c>
      <c r="K530">
        <v>1</v>
      </c>
      <c r="L530">
        <v>30</v>
      </c>
      <c r="M530">
        <v>2</v>
      </c>
      <c r="N530" s="170">
        <v>21474970</v>
      </c>
      <c r="O530" s="170">
        <v>23720000</v>
      </c>
      <c r="P530" s="178">
        <v>15222</v>
      </c>
      <c r="Q530" s="178">
        <v>577</v>
      </c>
      <c r="R530" s="178">
        <v>14917</v>
      </c>
      <c r="S530">
        <v>570</v>
      </c>
      <c r="T530">
        <v>0</v>
      </c>
      <c r="U530">
        <v>0</v>
      </c>
      <c r="W530">
        <v>0</v>
      </c>
      <c r="X530">
        <v>0</v>
      </c>
      <c r="Y530">
        <v>0</v>
      </c>
      <c r="AB530" s="180">
        <v>44253</v>
      </c>
      <c r="AC530">
        <v>1</v>
      </c>
      <c r="AD530" t="s">
        <v>1922</v>
      </c>
      <c r="AE530">
        <v>1</v>
      </c>
      <c r="AF530">
        <v>30</v>
      </c>
      <c r="AG530">
        <v>631</v>
      </c>
      <c r="AN530">
        <v>1</v>
      </c>
      <c r="AO530">
        <v>1</v>
      </c>
      <c r="AR530" s="178">
        <v>3582</v>
      </c>
      <c r="AS530" t="s">
        <v>1921</v>
      </c>
      <c r="AT530">
        <v>0</v>
      </c>
      <c r="AU530">
        <v>0</v>
      </c>
      <c r="AV530">
        <v>890480123</v>
      </c>
      <c r="AW530" t="s">
        <v>1920</v>
      </c>
      <c r="AX530">
        <v>5</v>
      </c>
      <c r="BC530">
        <v>2</v>
      </c>
      <c r="BD530">
        <v>7</v>
      </c>
      <c r="BE530">
        <v>2</v>
      </c>
    </row>
    <row r="531" spans="1:57" x14ac:dyDescent="0.25">
      <c r="A531" s="179">
        <f t="shared" si="8"/>
        <v>11913</v>
      </c>
      <c r="B531" t="s">
        <v>1923</v>
      </c>
      <c r="C531">
        <v>8720021</v>
      </c>
      <c r="D531">
        <v>144105</v>
      </c>
      <c r="E531">
        <v>4</v>
      </c>
      <c r="F531">
        <v>550007091</v>
      </c>
      <c r="G531" s="180">
        <v>42296</v>
      </c>
      <c r="H531" s="180">
        <v>45290</v>
      </c>
      <c r="I531">
        <v>30</v>
      </c>
      <c r="J531">
        <v>1</v>
      </c>
      <c r="K531">
        <v>1</v>
      </c>
      <c r="L531">
        <v>30</v>
      </c>
      <c r="M531">
        <v>2</v>
      </c>
      <c r="N531" s="170">
        <v>21474970</v>
      </c>
      <c r="O531" s="170">
        <v>23720000</v>
      </c>
      <c r="P531" s="178">
        <v>15999</v>
      </c>
      <c r="Q531" s="178">
        <v>607</v>
      </c>
      <c r="R531" s="178">
        <v>15678</v>
      </c>
      <c r="S531">
        <v>571</v>
      </c>
      <c r="T531">
        <v>0</v>
      </c>
      <c r="U531">
        <v>0</v>
      </c>
      <c r="W531">
        <v>0</v>
      </c>
      <c r="X531">
        <v>0</v>
      </c>
      <c r="Y531">
        <v>0</v>
      </c>
      <c r="AB531" s="180">
        <v>44253</v>
      </c>
      <c r="AC531">
        <v>1</v>
      </c>
      <c r="AD531" t="s">
        <v>1922</v>
      </c>
      <c r="AE531">
        <v>1</v>
      </c>
      <c r="AF531">
        <v>30</v>
      </c>
      <c r="AG531">
        <v>649</v>
      </c>
      <c r="AN531">
        <v>1</v>
      </c>
      <c r="AO531">
        <v>1</v>
      </c>
      <c r="AR531" s="178">
        <v>3765</v>
      </c>
      <c r="AS531" t="s">
        <v>1921</v>
      </c>
      <c r="AT531">
        <v>0</v>
      </c>
      <c r="AU531">
        <v>0</v>
      </c>
      <c r="AV531">
        <v>890480123</v>
      </c>
      <c r="AW531" t="s">
        <v>1920</v>
      </c>
      <c r="AX531">
        <v>5</v>
      </c>
      <c r="BC531">
        <v>2</v>
      </c>
      <c r="BD531">
        <v>7</v>
      </c>
      <c r="BE531">
        <v>2</v>
      </c>
    </row>
    <row r="532" spans="1:57" x14ac:dyDescent="0.25">
      <c r="A532" s="179">
        <f t="shared" si="8"/>
        <v>11913</v>
      </c>
      <c r="B532" t="s">
        <v>1923</v>
      </c>
      <c r="C532">
        <v>8720021</v>
      </c>
      <c r="D532">
        <v>144105</v>
      </c>
      <c r="E532">
        <v>4</v>
      </c>
      <c r="F532">
        <v>550007092</v>
      </c>
      <c r="G532" s="180">
        <v>42296</v>
      </c>
      <c r="H532" s="180">
        <v>45290</v>
      </c>
      <c r="I532">
        <v>30</v>
      </c>
      <c r="J532">
        <v>1</v>
      </c>
      <c r="K532">
        <v>1</v>
      </c>
      <c r="L532">
        <v>30</v>
      </c>
      <c r="M532">
        <v>2</v>
      </c>
      <c r="N532" s="170">
        <v>21474970</v>
      </c>
      <c r="O532" s="170">
        <v>23720000</v>
      </c>
      <c r="P532" s="178">
        <v>15999</v>
      </c>
      <c r="Q532" s="178">
        <v>607</v>
      </c>
      <c r="R532" s="178">
        <v>15678</v>
      </c>
      <c r="S532">
        <v>571</v>
      </c>
      <c r="T532">
        <v>0</v>
      </c>
      <c r="U532">
        <v>0</v>
      </c>
      <c r="W532">
        <v>0</v>
      </c>
      <c r="X532">
        <v>0</v>
      </c>
      <c r="Y532">
        <v>0</v>
      </c>
      <c r="AB532" s="180">
        <v>44253</v>
      </c>
      <c r="AC532">
        <v>1</v>
      </c>
      <c r="AD532" t="s">
        <v>1922</v>
      </c>
      <c r="AE532">
        <v>1</v>
      </c>
      <c r="AF532">
        <v>30</v>
      </c>
      <c r="AG532">
        <v>649</v>
      </c>
      <c r="AN532">
        <v>1</v>
      </c>
      <c r="AO532">
        <v>1</v>
      </c>
      <c r="AR532" s="178">
        <v>3765</v>
      </c>
      <c r="AS532" t="s">
        <v>1921</v>
      </c>
      <c r="AT532">
        <v>0</v>
      </c>
      <c r="AU532">
        <v>0</v>
      </c>
      <c r="AV532">
        <v>890480123</v>
      </c>
      <c r="AW532" t="s">
        <v>1920</v>
      </c>
      <c r="AX532">
        <v>5</v>
      </c>
      <c r="BC532">
        <v>2</v>
      </c>
      <c r="BD532">
        <v>7</v>
      </c>
      <c r="BE532">
        <v>2</v>
      </c>
    </row>
    <row r="533" spans="1:57" x14ac:dyDescent="0.25">
      <c r="A533" s="179">
        <f t="shared" si="8"/>
        <v>11640</v>
      </c>
      <c r="B533" t="s">
        <v>1923</v>
      </c>
      <c r="C533">
        <v>8720021</v>
      </c>
      <c r="D533">
        <v>144105</v>
      </c>
      <c r="E533">
        <v>4</v>
      </c>
      <c r="F533">
        <v>550007098</v>
      </c>
      <c r="G533" s="180">
        <v>42297</v>
      </c>
      <c r="H533" s="180">
        <v>45290</v>
      </c>
      <c r="I533">
        <v>30</v>
      </c>
      <c r="J533">
        <v>1</v>
      </c>
      <c r="K533">
        <v>1</v>
      </c>
      <c r="L533">
        <v>30</v>
      </c>
      <c r="M533">
        <v>2</v>
      </c>
      <c r="N533" s="170">
        <v>21474970</v>
      </c>
      <c r="O533" s="170">
        <v>23720000</v>
      </c>
      <c r="P533" s="178">
        <v>15632</v>
      </c>
      <c r="Q533" s="178">
        <v>593</v>
      </c>
      <c r="R533" s="178">
        <v>15319</v>
      </c>
      <c r="S533">
        <v>570</v>
      </c>
      <c r="T533">
        <v>0</v>
      </c>
      <c r="U533">
        <v>0</v>
      </c>
      <c r="W533">
        <v>0</v>
      </c>
      <c r="X533">
        <v>0</v>
      </c>
      <c r="Y533">
        <v>0</v>
      </c>
      <c r="AB533" s="180">
        <v>44253</v>
      </c>
      <c r="AC533">
        <v>1</v>
      </c>
      <c r="AD533" t="s">
        <v>1922</v>
      </c>
      <c r="AE533">
        <v>1</v>
      </c>
      <c r="AF533">
        <v>30</v>
      </c>
      <c r="AG533">
        <v>637</v>
      </c>
      <c r="AN533">
        <v>1</v>
      </c>
      <c r="AO533">
        <v>1</v>
      </c>
      <c r="AR533" s="178">
        <v>3679</v>
      </c>
      <c r="AS533" t="s">
        <v>1921</v>
      </c>
      <c r="AT533">
        <v>0</v>
      </c>
      <c r="AU533">
        <v>0</v>
      </c>
      <c r="AV533">
        <v>890480123</v>
      </c>
      <c r="AW533" t="s">
        <v>1920</v>
      </c>
      <c r="AX533">
        <v>5</v>
      </c>
      <c r="BC533">
        <v>2</v>
      </c>
      <c r="BD533">
        <v>7</v>
      </c>
      <c r="BE533">
        <v>2</v>
      </c>
    </row>
    <row r="534" spans="1:57" x14ac:dyDescent="0.25">
      <c r="A534" s="179">
        <f t="shared" si="8"/>
        <v>4224</v>
      </c>
      <c r="B534" t="s">
        <v>1923</v>
      </c>
      <c r="C534">
        <v>8720021</v>
      </c>
      <c r="D534">
        <v>144105</v>
      </c>
      <c r="E534">
        <v>4</v>
      </c>
      <c r="F534">
        <v>550007121</v>
      </c>
      <c r="G534" s="180">
        <v>42299</v>
      </c>
      <c r="H534" s="180">
        <v>45290</v>
      </c>
      <c r="I534">
        <v>30</v>
      </c>
      <c r="J534">
        <v>1</v>
      </c>
      <c r="K534">
        <v>1</v>
      </c>
      <c r="L534">
        <v>30</v>
      </c>
      <c r="M534">
        <v>2</v>
      </c>
      <c r="N534" s="170">
        <v>21474970</v>
      </c>
      <c r="O534" s="170">
        <v>23720000</v>
      </c>
      <c r="P534" s="178">
        <v>5672</v>
      </c>
      <c r="Q534" s="178">
        <v>215</v>
      </c>
      <c r="R534" s="178">
        <v>5559</v>
      </c>
      <c r="S534">
        <v>211</v>
      </c>
      <c r="T534">
        <v>0</v>
      </c>
      <c r="U534">
        <v>0</v>
      </c>
      <c r="W534">
        <v>0</v>
      </c>
      <c r="X534">
        <v>0</v>
      </c>
      <c r="Y534">
        <v>0</v>
      </c>
      <c r="AB534" s="180">
        <v>44253</v>
      </c>
      <c r="AC534">
        <v>1</v>
      </c>
      <c r="AD534" t="s">
        <v>1922</v>
      </c>
      <c r="AE534">
        <v>1</v>
      </c>
      <c r="AF534">
        <v>30</v>
      </c>
      <c r="AG534">
        <v>236</v>
      </c>
      <c r="AN534">
        <v>1</v>
      </c>
      <c r="AO534">
        <v>1</v>
      </c>
      <c r="AR534" s="178">
        <v>1335</v>
      </c>
      <c r="AS534" t="s">
        <v>1921</v>
      </c>
      <c r="AT534">
        <v>0</v>
      </c>
      <c r="AU534">
        <v>0</v>
      </c>
      <c r="AV534">
        <v>890480123</v>
      </c>
      <c r="AW534" t="s">
        <v>1920</v>
      </c>
      <c r="AX534">
        <v>5</v>
      </c>
      <c r="BC534">
        <v>2</v>
      </c>
      <c r="BD534">
        <v>7</v>
      </c>
      <c r="BE534">
        <v>2</v>
      </c>
    </row>
    <row r="535" spans="1:57" x14ac:dyDescent="0.25">
      <c r="A535" s="179">
        <f t="shared" si="8"/>
        <v>4224</v>
      </c>
      <c r="B535" t="s">
        <v>1923</v>
      </c>
      <c r="C535">
        <v>8720021</v>
      </c>
      <c r="D535">
        <v>144105</v>
      </c>
      <c r="E535">
        <v>4</v>
      </c>
      <c r="F535">
        <v>550007132</v>
      </c>
      <c r="G535" s="180">
        <v>42300</v>
      </c>
      <c r="H535" s="180">
        <v>45290</v>
      </c>
      <c r="I535">
        <v>30</v>
      </c>
      <c r="J535">
        <v>1</v>
      </c>
      <c r="K535">
        <v>1</v>
      </c>
      <c r="L535">
        <v>30</v>
      </c>
      <c r="M535">
        <v>2</v>
      </c>
      <c r="N535" s="170">
        <v>21474970</v>
      </c>
      <c r="O535" s="170">
        <v>23720000</v>
      </c>
      <c r="P535" s="178">
        <v>5672</v>
      </c>
      <c r="Q535" s="178">
        <v>215</v>
      </c>
      <c r="R535" s="178">
        <v>5559</v>
      </c>
      <c r="S535">
        <v>211</v>
      </c>
      <c r="T535">
        <v>0</v>
      </c>
      <c r="U535">
        <v>0</v>
      </c>
      <c r="W535">
        <v>0</v>
      </c>
      <c r="X535">
        <v>0</v>
      </c>
      <c r="Y535">
        <v>0</v>
      </c>
      <c r="AB535" s="180">
        <v>44253</v>
      </c>
      <c r="AC535">
        <v>1</v>
      </c>
      <c r="AD535" t="s">
        <v>1922</v>
      </c>
      <c r="AE535">
        <v>1</v>
      </c>
      <c r="AF535">
        <v>30</v>
      </c>
      <c r="AG535">
        <v>236</v>
      </c>
      <c r="AN535">
        <v>1</v>
      </c>
      <c r="AO535">
        <v>1</v>
      </c>
      <c r="AR535" s="178">
        <v>1335</v>
      </c>
      <c r="AS535" t="s">
        <v>1921</v>
      </c>
      <c r="AT535">
        <v>0</v>
      </c>
      <c r="AU535">
        <v>0</v>
      </c>
      <c r="AV535">
        <v>890480123</v>
      </c>
      <c r="AW535" t="s">
        <v>1920</v>
      </c>
      <c r="AX535">
        <v>5</v>
      </c>
      <c r="BC535">
        <v>2</v>
      </c>
      <c r="BD535">
        <v>7</v>
      </c>
      <c r="BE535">
        <v>2</v>
      </c>
    </row>
    <row r="536" spans="1:57" x14ac:dyDescent="0.25">
      <c r="A536" s="179">
        <f t="shared" si="8"/>
        <v>11575</v>
      </c>
      <c r="B536" t="s">
        <v>1923</v>
      </c>
      <c r="C536">
        <v>8720021</v>
      </c>
      <c r="D536">
        <v>144105</v>
      </c>
      <c r="E536">
        <v>4</v>
      </c>
      <c r="F536">
        <v>550007145</v>
      </c>
      <c r="G536" s="180">
        <v>42301</v>
      </c>
      <c r="H536" s="180">
        <v>45290</v>
      </c>
      <c r="I536">
        <v>30</v>
      </c>
      <c r="J536">
        <v>1</v>
      </c>
      <c r="K536">
        <v>1</v>
      </c>
      <c r="L536">
        <v>30</v>
      </c>
      <c r="M536">
        <v>2</v>
      </c>
      <c r="N536" s="170">
        <v>21474970</v>
      </c>
      <c r="O536" s="170">
        <v>23720000</v>
      </c>
      <c r="P536" s="178">
        <v>15544</v>
      </c>
      <c r="Q536" s="178">
        <v>589</v>
      </c>
      <c r="R536" s="178">
        <v>15233</v>
      </c>
      <c r="S536">
        <v>570</v>
      </c>
      <c r="T536">
        <v>0</v>
      </c>
      <c r="U536">
        <v>0</v>
      </c>
      <c r="W536">
        <v>0</v>
      </c>
      <c r="X536">
        <v>0</v>
      </c>
      <c r="Y536">
        <v>0</v>
      </c>
      <c r="AB536" s="180">
        <v>44253</v>
      </c>
      <c r="AC536">
        <v>1</v>
      </c>
      <c r="AD536" t="s">
        <v>1922</v>
      </c>
      <c r="AE536">
        <v>1</v>
      </c>
      <c r="AF536">
        <v>30</v>
      </c>
      <c r="AG536">
        <v>650</v>
      </c>
      <c r="AN536">
        <v>1</v>
      </c>
      <c r="AO536">
        <v>1</v>
      </c>
      <c r="AR536" s="178">
        <v>3658</v>
      </c>
      <c r="AS536" t="s">
        <v>1921</v>
      </c>
      <c r="AT536">
        <v>0</v>
      </c>
      <c r="AU536">
        <v>0</v>
      </c>
      <c r="AV536">
        <v>890480123</v>
      </c>
      <c r="AW536" t="s">
        <v>1920</v>
      </c>
      <c r="AX536">
        <v>5</v>
      </c>
      <c r="BC536">
        <v>2</v>
      </c>
      <c r="BD536">
        <v>7</v>
      </c>
      <c r="BE536">
        <v>2</v>
      </c>
    </row>
    <row r="537" spans="1:57" x14ac:dyDescent="0.25">
      <c r="A537" s="179">
        <f t="shared" si="8"/>
        <v>4223</v>
      </c>
      <c r="B537" t="s">
        <v>1923</v>
      </c>
      <c r="C537">
        <v>8720021</v>
      </c>
      <c r="D537">
        <v>144105</v>
      </c>
      <c r="E537">
        <v>4</v>
      </c>
      <c r="F537">
        <v>550007146</v>
      </c>
      <c r="G537" s="180">
        <v>42301</v>
      </c>
      <c r="H537" s="180">
        <v>45290</v>
      </c>
      <c r="I537">
        <v>30</v>
      </c>
      <c r="J537">
        <v>1</v>
      </c>
      <c r="K537">
        <v>1</v>
      </c>
      <c r="L537">
        <v>30</v>
      </c>
      <c r="M537">
        <v>2</v>
      </c>
      <c r="N537" s="170">
        <v>21474970</v>
      </c>
      <c r="O537" s="170">
        <v>23720000</v>
      </c>
      <c r="P537" s="178">
        <v>5671</v>
      </c>
      <c r="Q537" s="178">
        <v>215</v>
      </c>
      <c r="R537" s="178">
        <v>5557</v>
      </c>
      <c r="S537">
        <v>211</v>
      </c>
      <c r="T537">
        <v>0</v>
      </c>
      <c r="U537">
        <v>0</v>
      </c>
      <c r="W537">
        <v>0</v>
      </c>
      <c r="X537">
        <v>0</v>
      </c>
      <c r="Y537">
        <v>0</v>
      </c>
      <c r="AB537" s="180">
        <v>44253</v>
      </c>
      <c r="AC537">
        <v>1</v>
      </c>
      <c r="AD537" t="s">
        <v>1922</v>
      </c>
      <c r="AE537">
        <v>1</v>
      </c>
      <c r="AF537">
        <v>30</v>
      </c>
      <c r="AG537">
        <v>234</v>
      </c>
      <c r="AN537">
        <v>1</v>
      </c>
      <c r="AO537">
        <v>1</v>
      </c>
      <c r="AR537" s="178">
        <v>1334</v>
      </c>
      <c r="AS537" t="s">
        <v>1921</v>
      </c>
      <c r="AT537">
        <v>0</v>
      </c>
      <c r="AU537">
        <v>0</v>
      </c>
      <c r="AV537">
        <v>890480123</v>
      </c>
      <c r="AW537" t="s">
        <v>1920</v>
      </c>
      <c r="AX537">
        <v>5</v>
      </c>
      <c r="BC537">
        <v>2</v>
      </c>
      <c r="BD537">
        <v>7</v>
      </c>
      <c r="BE537">
        <v>2</v>
      </c>
    </row>
    <row r="538" spans="1:57" x14ac:dyDescent="0.25">
      <c r="A538" s="179">
        <f t="shared" si="8"/>
        <v>4228</v>
      </c>
      <c r="B538" t="s">
        <v>1923</v>
      </c>
      <c r="C538">
        <v>8720021</v>
      </c>
      <c r="D538">
        <v>144105</v>
      </c>
      <c r="E538">
        <v>4</v>
      </c>
      <c r="F538">
        <v>550007166</v>
      </c>
      <c r="G538" s="180">
        <v>42303</v>
      </c>
      <c r="H538" s="180">
        <v>45290</v>
      </c>
      <c r="I538">
        <v>30</v>
      </c>
      <c r="J538">
        <v>1</v>
      </c>
      <c r="K538">
        <v>1</v>
      </c>
      <c r="L538">
        <v>30</v>
      </c>
      <c r="M538">
        <v>2</v>
      </c>
      <c r="N538" s="170">
        <v>21474970</v>
      </c>
      <c r="O538" s="170">
        <v>23720000</v>
      </c>
      <c r="P538" s="178">
        <v>5677</v>
      </c>
      <c r="Q538" s="178">
        <v>215</v>
      </c>
      <c r="R538" s="178">
        <v>5564</v>
      </c>
      <c r="S538">
        <v>211</v>
      </c>
      <c r="T538">
        <v>0</v>
      </c>
      <c r="U538">
        <v>0</v>
      </c>
      <c r="W538">
        <v>0</v>
      </c>
      <c r="X538">
        <v>0</v>
      </c>
      <c r="Y538">
        <v>0</v>
      </c>
      <c r="AB538" s="180">
        <v>44253</v>
      </c>
      <c r="AC538">
        <v>1</v>
      </c>
      <c r="AD538" t="s">
        <v>1922</v>
      </c>
      <c r="AE538">
        <v>1</v>
      </c>
      <c r="AF538">
        <v>30</v>
      </c>
      <c r="AG538">
        <v>241</v>
      </c>
      <c r="AN538">
        <v>1</v>
      </c>
      <c r="AO538">
        <v>1</v>
      </c>
      <c r="AR538" s="178">
        <v>1336</v>
      </c>
      <c r="AS538" t="s">
        <v>1921</v>
      </c>
      <c r="AT538">
        <v>0</v>
      </c>
      <c r="AU538">
        <v>0</v>
      </c>
      <c r="AV538">
        <v>890480123</v>
      </c>
      <c r="AW538" t="s">
        <v>1920</v>
      </c>
      <c r="AX538">
        <v>5</v>
      </c>
      <c r="BC538">
        <v>2</v>
      </c>
      <c r="BD538">
        <v>7</v>
      </c>
      <c r="BE538">
        <v>2</v>
      </c>
    </row>
    <row r="539" spans="1:57" x14ac:dyDescent="0.25">
      <c r="A539" s="179">
        <f t="shared" si="8"/>
        <v>11538</v>
      </c>
      <c r="B539" t="s">
        <v>1923</v>
      </c>
      <c r="C539">
        <v>8720021</v>
      </c>
      <c r="D539">
        <v>144105</v>
      </c>
      <c r="E539">
        <v>4</v>
      </c>
      <c r="F539">
        <v>550007202</v>
      </c>
      <c r="G539" s="180">
        <v>42306</v>
      </c>
      <c r="H539" s="180">
        <v>45290</v>
      </c>
      <c r="I539">
        <v>30</v>
      </c>
      <c r="J539">
        <v>1</v>
      </c>
      <c r="K539">
        <v>1</v>
      </c>
      <c r="L539">
        <v>30</v>
      </c>
      <c r="M539">
        <v>2</v>
      </c>
      <c r="N539" s="170">
        <v>21474970</v>
      </c>
      <c r="O539" s="170">
        <v>23720000</v>
      </c>
      <c r="P539" s="178">
        <v>15495</v>
      </c>
      <c r="Q539" s="178">
        <v>588</v>
      </c>
      <c r="R539" s="178">
        <v>15184</v>
      </c>
      <c r="S539">
        <v>570</v>
      </c>
      <c r="T539">
        <v>0</v>
      </c>
      <c r="U539">
        <v>0</v>
      </c>
      <c r="W539">
        <v>0</v>
      </c>
      <c r="X539">
        <v>0</v>
      </c>
      <c r="Y539">
        <v>0</v>
      </c>
      <c r="AB539" s="180">
        <v>44253</v>
      </c>
      <c r="AC539">
        <v>1</v>
      </c>
      <c r="AD539" t="s">
        <v>1922</v>
      </c>
      <c r="AE539">
        <v>1</v>
      </c>
      <c r="AF539">
        <v>30</v>
      </c>
      <c r="AG539">
        <v>626</v>
      </c>
      <c r="AN539">
        <v>1</v>
      </c>
      <c r="AO539">
        <v>1</v>
      </c>
      <c r="AR539" s="178">
        <v>3646</v>
      </c>
      <c r="AS539" t="s">
        <v>1921</v>
      </c>
      <c r="AT539">
        <v>0</v>
      </c>
      <c r="AU539">
        <v>0</v>
      </c>
      <c r="AV539">
        <v>890480123</v>
      </c>
      <c r="AW539" t="s">
        <v>1920</v>
      </c>
      <c r="AX539">
        <v>5</v>
      </c>
      <c r="BC539">
        <v>2</v>
      </c>
      <c r="BD539">
        <v>7</v>
      </c>
      <c r="BE539">
        <v>2</v>
      </c>
    </row>
    <row r="540" spans="1:57" x14ac:dyDescent="0.25">
      <c r="A540" s="179">
        <f t="shared" si="8"/>
        <v>11538</v>
      </c>
      <c r="B540" t="s">
        <v>1923</v>
      </c>
      <c r="C540">
        <v>8720021</v>
      </c>
      <c r="D540">
        <v>144105</v>
      </c>
      <c r="E540">
        <v>4</v>
      </c>
      <c r="F540">
        <v>550007203</v>
      </c>
      <c r="G540" s="180">
        <v>42306</v>
      </c>
      <c r="H540" s="180">
        <v>45290</v>
      </c>
      <c r="I540">
        <v>30</v>
      </c>
      <c r="J540">
        <v>1</v>
      </c>
      <c r="K540">
        <v>1</v>
      </c>
      <c r="L540">
        <v>30</v>
      </c>
      <c r="M540">
        <v>2</v>
      </c>
      <c r="N540" s="170">
        <v>21474970</v>
      </c>
      <c r="O540" s="170">
        <v>23720000</v>
      </c>
      <c r="P540" s="178">
        <v>15495</v>
      </c>
      <c r="Q540" s="178">
        <v>588</v>
      </c>
      <c r="R540" s="178">
        <v>15184</v>
      </c>
      <c r="S540">
        <v>570</v>
      </c>
      <c r="T540">
        <v>0</v>
      </c>
      <c r="U540">
        <v>0</v>
      </c>
      <c r="W540">
        <v>0</v>
      </c>
      <c r="X540">
        <v>0</v>
      </c>
      <c r="Y540">
        <v>0</v>
      </c>
      <c r="AB540" s="180">
        <v>44253</v>
      </c>
      <c r="AC540">
        <v>1</v>
      </c>
      <c r="AD540" t="s">
        <v>1922</v>
      </c>
      <c r="AE540">
        <v>1</v>
      </c>
      <c r="AF540">
        <v>30</v>
      </c>
      <c r="AG540">
        <v>626</v>
      </c>
      <c r="AN540">
        <v>1</v>
      </c>
      <c r="AO540">
        <v>1</v>
      </c>
      <c r="AR540" s="178">
        <v>3646</v>
      </c>
      <c r="AS540" t="s">
        <v>1921</v>
      </c>
      <c r="AT540">
        <v>0</v>
      </c>
      <c r="AU540">
        <v>0</v>
      </c>
      <c r="AV540">
        <v>890480123</v>
      </c>
      <c r="AW540" t="s">
        <v>1920</v>
      </c>
      <c r="AX540">
        <v>5</v>
      </c>
      <c r="BC540">
        <v>2</v>
      </c>
      <c r="BD540">
        <v>7</v>
      </c>
      <c r="BE540">
        <v>2</v>
      </c>
    </row>
    <row r="541" spans="1:57" x14ac:dyDescent="0.25">
      <c r="A541" s="179">
        <f t="shared" si="8"/>
        <v>11538</v>
      </c>
      <c r="B541" t="s">
        <v>1923</v>
      </c>
      <c r="C541">
        <v>8720021</v>
      </c>
      <c r="D541">
        <v>144105</v>
      </c>
      <c r="E541">
        <v>4</v>
      </c>
      <c r="F541">
        <v>550007204</v>
      </c>
      <c r="G541" s="180">
        <v>42306</v>
      </c>
      <c r="H541" s="180">
        <v>45290</v>
      </c>
      <c r="I541">
        <v>30</v>
      </c>
      <c r="J541">
        <v>1</v>
      </c>
      <c r="K541">
        <v>1</v>
      </c>
      <c r="L541">
        <v>30</v>
      </c>
      <c r="M541">
        <v>2</v>
      </c>
      <c r="N541" s="170">
        <v>21474970</v>
      </c>
      <c r="O541" s="170">
        <v>23720000</v>
      </c>
      <c r="P541" s="178">
        <v>15495</v>
      </c>
      <c r="Q541" s="178">
        <v>588</v>
      </c>
      <c r="R541" s="178">
        <v>15184</v>
      </c>
      <c r="S541">
        <v>570</v>
      </c>
      <c r="T541">
        <v>0</v>
      </c>
      <c r="U541">
        <v>0</v>
      </c>
      <c r="W541">
        <v>0</v>
      </c>
      <c r="X541">
        <v>0</v>
      </c>
      <c r="Y541">
        <v>0</v>
      </c>
      <c r="AB541" s="180">
        <v>44253</v>
      </c>
      <c r="AC541">
        <v>1</v>
      </c>
      <c r="AD541" t="s">
        <v>1922</v>
      </c>
      <c r="AE541">
        <v>1</v>
      </c>
      <c r="AF541">
        <v>30</v>
      </c>
      <c r="AG541">
        <v>626</v>
      </c>
      <c r="AN541">
        <v>1</v>
      </c>
      <c r="AO541">
        <v>1</v>
      </c>
      <c r="AR541" s="178">
        <v>3646</v>
      </c>
      <c r="AS541" t="s">
        <v>1921</v>
      </c>
      <c r="AT541">
        <v>0</v>
      </c>
      <c r="AU541">
        <v>0</v>
      </c>
      <c r="AV541">
        <v>890480123</v>
      </c>
      <c r="AW541" t="s">
        <v>1920</v>
      </c>
      <c r="AX541">
        <v>5</v>
      </c>
      <c r="BC541">
        <v>2</v>
      </c>
      <c r="BD541">
        <v>7</v>
      </c>
      <c r="BE541">
        <v>2</v>
      </c>
    </row>
    <row r="542" spans="1:57" x14ac:dyDescent="0.25">
      <c r="A542" s="179">
        <f t="shared" si="8"/>
        <v>11538</v>
      </c>
      <c r="B542" t="s">
        <v>1923</v>
      </c>
      <c r="C542">
        <v>8720021</v>
      </c>
      <c r="D542">
        <v>144105</v>
      </c>
      <c r="E542">
        <v>4</v>
      </c>
      <c r="F542">
        <v>550007205</v>
      </c>
      <c r="G542" s="180">
        <v>42306</v>
      </c>
      <c r="H542" s="180">
        <v>45290</v>
      </c>
      <c r="I542">
        <v>30</v>
      </c>
      <c r="J542">
        <v>1</v>
      </c>
      <c r="K542">
        <v>1</v>
      </c>
      <c r="L542">
        <v>30</v>
      </c>
      <c r="M542">
        <v>2</v>
      </c>
      <c r="N542" s="170">
        <v>21474970</v>
      </c>
      <c r="O542" s="170">
        <v>23720000</v>
      </c>
      <c r="P542" s="178">
        <v>15495</v>
      </c>
      <c r="Q542" s="178">
        <v>588</v>
      </c>
      <c r="R542" s="178">
        <v>15184</v>
      </c>
      <c r="S542">
        <v>570</v>
      </c>
      <c r="T542">
        <v>0</v>
      </c>
      <c r="U542">
        <v>0</v>
      </c>
      <c r="W542">
        <v>0</v>
      </c>
      <c r="X542">
        <v>0</v>
      </c>
      <c r="Y542">
        <v>0</v>
      </c>
      <c r="AB542" s="180">
        <v>44253</v>
      </c>
      <c r="AC542">
        <v>1</v>
      </c>
      <c r="AD542" t="s">
        <v>1922</v>
      </c>
      <c r="AE542">
        <v>1</v>
      </c>
      <c r="AF542">
        <v>30</v>
      </c>
      <c r="AG542">
        <v>626</v>
      </c>
      <c r="AN542">
        <v>1</v>
      </c>
      <c r="AO542">
        <v>1</v>
      </c>
      <c r="AR542" s="178">
        <v>3646</v>
      </c>
      <c r="AS542" t="s">
        <v>1921</v>
      </c>
      <c r="AT542">
        <v>0</v>
      </c>
      <c r="AU542">
        <v>0</v>
      </c>
      <c r="AV542">
        <v>890480123</v>
      </c>
      <c r="AW542" t="s">
        <v>1920</v>
      </c>
      <c r="AX542">
        <v>5</v>
      </c>
      <c r="BC542">
        <v>2</v>
      </c>
      <c r="BD542">
        <v>7</v>
      </c>
      <c r="BE542">
        <v>2</v>
      </c>
    </row>
    <row r="543" spans="1:57" x14ac:dyDescent="0.25">
      <c r="A543" s="179">
        <f t="shared" si="8"/>
        <v>14871</v>
      </c>
      <c r="B543" t="s">
        <v>1923</v>
      </c>
      <c r="C543">
        <v>8720021</v>
      </c>
      <c r="D543">
        <v>144105</v>
      </c>
      <c r="E543">
        <v>4</v>
      </c>
      <c r="F543">
        <v>550007220</v>
      </c>
      <c r="G543" s="180">
        <v>42307</v>
      </c>
      <c r="H543" s="180">
        <v>45290</v>
      </c>
      <c r="I543">
        <v>30</v>
      </c>
      <c r="J543">
        <v>1</v>
      </c>
      <c r="K543">
        <v>1</v>
      </c>
      <c r="L543">
        <v>30</v>
      </c>
      <c r="M543">
        <v>2</v>
      </c>
      <c r="N543" s="170">
        <v>21474970</v>
      </c>
      <c r="O543" s="170">
        <v>23720000</v>
      </c>
      <c r="P543" s="178">
        <v>19971</v>
      </c>
      <c r="Q543" s="178">
        <v>757</v>
      </c>
      <c r="R543" s="178">
        <v>19571</v>
      </c>
      <c r="S543">
        <v>719</v>
      </c>
      <c r="T543">
        <v>0</v>
      </c>
      <c r="U543">
        <v>0</v>
      </c>
      <c r="W543">
        <v>0</v>
      </c>
      <c r="X543">
        <v>0</v>
      </c>
      <c r="Y543">
        <v>0</v>
      </c>
      <c r="AB543" s="180">
        <v>44253</v>
      </c>
      <c r="AC543">
        <v>1</v>
      </c>
      <c r="AD543" t="s">
        <v>1922</v>
      </c>
      <c r="AE543">
        <v>1</v>
      </c>
      <c r="AF543">
        <v>30</v>
      </c>
      <c r="AG543">
        <v>828</v>
      </c>
      <c r="AN543">
        <v>1</v>
      </c>
      <c r="AO543">
        <v>1</v>
      </c>
      <c r="AR543" s="178">
        <v>4700</v>
      </c>
      <c r="AS543" t="s">
        <v>1921</v>
      </c>
      <c r="AT543">
        <v>0</v>
      </c>
      <c r="AU543">
        <v>0</v>
      </c>
      <c r="AV543">
        <v>890480123</v>
      </c>
      <c r="AW543" t="s">
        <v>1920</v>
      </c>
      <c r="AX543">
        <v>5</v>
      </c>
      <c r="BC543">
        <v>2</v>
      </c>
      <c r="BD543">
        <v>7</v>
      </c>
      <c r="BE543">
        <v>2</v>
      </c>
    </row>
    <row r="544" spans="1:57" x14ac:dyDescent="0.25">
      <c r="A544" s="179">
        <f t="shared" si="8"/>
        <v>16169</v>
      </c>
      <c r="B544" t="s">
        <v>1923</v>
      </c>
      <c r="C544">
        <v>8720021</v>
      </c>
      <c r="D544">
        <v>144105</v>
      </c>
      <c r="E544">
        <v>4</v>
      </c>
      <c r="F544">
        <v>550007221</v>
      </c>
      <c r="G544" s="180">
        <v>42307</v>
      </c>
      <c r="H544" s="180">
        <v>45290</v>
      </c>
      <c r="I544">
        <v>30</v>
      </c>
      <c r="J544">
        <v>1</v>
      </c>
      <c r="K544">
        <v>1</v>
      </c>
      <c r="L544">
        <v>30</v>
      </c>
      <c r="M544">
        <v>2</v>
      </c>
      <c r="N544" s="170">
        <v>21474970</v>
      </c>
      <c r="O544" s="170">
        <v>23720000</v>
      </c>
      <c r="P544" s="178">
        <v>21713</v>
      </c>
      <c r="Q544" s="178">
        <v>823</v>
      </c>
      <c r="R544" s="178">
        <v>21279</v>
      </c>
      <c r="S544">
        <v>779</v>
      </c>
      <c r="T544">
        <v>0</v>
      </c>
      <c r="U544">
        <v>0</v>
      </c>
      <c r="W544">
        <v>0</v>
      </c>
      <c r="X544">
        <v>0</v>
      </c>
      <c r="Y544">
        <v>0</v>
      </c>
      <c r="AB544" s="180">
        <v>44253</v>
      </c>
      <c r="AC544">
        <v>1</v>
      </c>
      <c r="AD544" t="s">
        <v>1922</v>
      </c>
      <c r="AE544">
        <v>1</v>
      </c>
      <c r="AF544">
        <v>30</v>
      </c>
      <c r="AG544">
        <v>902</v>
      </c>
      <c r="AN544">
        <v>1</v>
      </c>
      <c r="AO544">
        <v>1</v>
      </c>
      <c r="AR544" s="178">
        <v>5110</v>
      </c>
      <c r="AS544" t="s">
        <v>1921</v>
      </c>
      <c r="AT544">
        <v>0</v>
      </c>
      <c r="AU544">
        <v>0</v>
      </c>
      <c r="AV544">
        <v>890480123</v>
      </c>
      <c r="AW544" t="s">
        <v>1920</v>
      </c>
      <c r="AX544">
        <v>5</v>
      </c>
      <c r="BC544">
        <v>2</v>
      </c>
      <c r="BD544">
        <v>7</v>
      </c>
      <c r="BE544">
        <v>2</v>
      </c>
    </row>
    <row r="545" spans="1:57" x14ac:dyDescent="0.25">
      <c r="A545" s="179">
        <f t="shared" si="8"/>
        <v>15893</v>
      </c>
      <c r="B545" t="s">
        <v>1923</v>
      </c>
      <c r="C545">
        <v>8720021</v>
      </c>
      <c r="D545">
        <v>144105</v>
      </c>
      <c r="E545">
        <v>4</v>
      </c>
      <c r="F545">
        <v>550007222</v>
      </c>
      <c r="G545" s="180">
        <v>42307</v>
      </c>
      <c r="H545" s="180">
        <v>45290</v>
      </c>
      <c r="I545">
        <v>30</v>
      </c>
      <c r="J545">
        <v>1</v>
      </c>
      <c r="K545">
        <v>1</v>
      </c>
      <c r="L545">
        <v>30</v>
      </c>
      <c r="M545">
        <v>2</v>
      </c>
      <c r="N545" s="170">
        <v>21474970</v>
      </c>
      <c r="O545" s="170">
        <v>23720000</v>
      </c>
      <c r="P545" s="178">
        <v>21343</v>
      </c>
      <c r="Q545" s="178">
        <v>809</v>
      </c>
      <c r="R545" s="178">
        <v>20916</v>
      </c>
      <c r="S545">
        <v>751</v>
      </c>
      <c r="T545">
        <v>0</v>
      </c>
      <c r="U545">
        <v>0</v>
      </c>
      <c r="W545">
        <v>0</v>
      </c>
      <c r="X545">
        <v>0</v>
      </c>
      <c r="Y545">
        <v>0</v>
      </c>
      <c r="AB545" s="180">
        <v>44253</v>
      </c>
      <c r="AC545">
        <v>1</v>
      </c>
      <c r="AD545" t="s">
        <v>1922</v>
      </c>
      <c r="AE545">
        <v>1</v>
      </c>
      <c r="AF545">
        <v>30</v>
      </c>
      <c r="AG545">
        <v>886</v>
      </c>
      <c r="AN545">
        <v>1</v>
      </c>
      <c r="AO545">
        <v>1</v>
      </c>
      <c r="AR545" s="178">
        <v>5023</v>
      </c>
      <c r="AS545" t="s">
        <v>1921</v>
      </c>
      <c r="AT545">
        <v>0</v>
      </c>
      <c r="AU545">
        <v>0</v>
      </c>
      <c r="AV545">
        <v>890480123</v>
      </c>
      <c r="AW545" t="s">
        <v>1920</v>
      </c>
      <c r="AX545">
        <v>5</v>
      </c>
      <c r="BC545">
        <v>2</v>
      </c>
      <c r="BD545">
        <v>7</v>
      </c>
      <c r="BE545">
        <v>2</v>
      </c>
    </row>
    <row r="546" spans="1:57" x14ac:dyDescent="0.25">
      <c r="A546" s="179">
        <f t="shared" si="8"/>
        <v>11938</v>
      </c>
      <c r="B546" t="s">
        <v>1923</v>
      </c>
      <c r="C546">
        <v>8720021</v>
      </c>
      <c r="D546">
        <v>144105</v>
      </c>
      <c r="E546">
        <v>4</v>
      </c>
      <c r="F546">
        <v>550007223</v>
      </c>
      <c r="G546" s="180">
        <v>42307</v>
      </c>
      <c r="H546" s="180">
        <v>45290</v>
      </c>
      <c r="I546">
        <v>30</v>
      </c>
      <c r="J546">
        <v>1</v>
      </c>
      <c r="K546">
        <v>1</v>
      </c>
      <c r="L546">
        <v>30</v>
      </c>
      <c r="M546">
        <v>2</v>
      </c>
      <c r="N546" s="170">
        <v>21474970</v>
      </c>
      <c r="O546" s="170">
        <v>23720000</v>
      </c>
      <c r="P546" s="178">
        <v>16031</v>
      </c>
      <c r="Q546" s="178">
        <v>608</v>
      </c>
      <c r="R546" s="178">
        <v>15710</v>
      </c>
      <c r="S546">
        <v>571</v>
      </c>
      <c r="T546">
        <v>0</v>
      </c>
      <c r="U546">
        <v>0</v>
      </c>
      <c r="W546">
        <v>0</v>
      </c>
      <c r="X546">
        <v>0</v>
      </c>
      <c r="Y546">
        <v>0</v>
      </c>
      <c r="AB546" s="180">
        <v>44253</v>
      </c>
      <c r="AC546">
        <v>1</v>
      </c>
      <c r="AD546" t="s">
        <v>1922</v>
      </c>
      <c r="AE546">
        <v>1</v>
      </c>
      <c r="AF546">
        <v>30</v>
      </c>
      <c r="AG546">
        <v>656</v>
      </c>
      <c r="AN546">
        <v>1</v>
      </c>
      <c r="AO546">
        <v>1</v>
      </c>
      <c r="AR546" s="178">
        <v>3772</v>
      </c>
      <c r="AS546" t="s">
        <v>1921</v>
      </c>
      <c r="AT546">
        <v>0</v>
      </c>
      <c r="AU546">
        <v>0</v>
      </c>
      <c r="AV546">
        <v>890480123</v>
      </c>
      <c r="AW546" t="s">
        <v>1920</v>
      </c>
      <c r="AX546">
        <v>5</v>
      </c>
      <c r="BC546">
        <v>2</v>
      </c>
      <c r="BD546">
        <v>7</v>
      </c>
      <c r="BE546">
        <v>2</v>
      </c>
    </row>
    <row r="547" spans="1:57" x14ac:dyDescent="0.25">
      <c r="A547" s="179">
        <f t="shared" si="8"/>
        <v>7978</v>
      </c>
      <c r="B547" t="s">
        <v>1923</v>
      </c>
      <c r="C547">
        <v>8720021</v>
      </c>
      <c r="D547">
        <v>144105</v>
      </c>
      <c r="E547">
        <v>4</v>
      </c>
      <c r="F547">
        <v>550007635</v>
      </c>
      <c r="G547" s="180">
        <v>42335</v>
      </c>
      <c r="H547" s="180">
        <v>45290</v>
      </c>
      <c r="I547">
        <v>30</v>
      </c>
      <c r="J547">
        <v>1</v>
      </c>
      <c r="K547">
        <v>1</v>
      </c>
      <c r="L547">
        <v>30</v>
      </c>
      <c r="M547">
        <v>2</v>
      </c>
      <c r="N547" s="170">
        <v>21474970</v>
      </c>
      <c r="O547" s="170">
        <v>23720000</v>
      </c>
      <c r="P547" s="178">
        <v>10713</v>
      </c>
      <c r="Q547" s="178">
        <v>406</v>
      </c>
      <c r="R547" s="178">
        <v>10499</v>
      </c>
      <c r="S547">
        <v>391</v>
      </c>
      <c r="T547">
        <v>0</v>
      </c>
      <c r="U547">
        <v>0</v>
      </c>
      <c r="W547">
        <v>0</v>
      </c>
      <c r="X547">
        <v>0</v>
      </c>
      <c r="Y547">
        <v>0</v>
      </c>
      <c r="AB547" s="180">
        <v>44253</v>
      </c>
      <c r="AC547">
        <v>1</v>
      </c>
      <c r="AD547" t="s">
        <v>1922</v>
      </c>
      <c r="AE547">
        <v>1</v>
      </c>
      <c r="AF547">
        <v>30</v>
      </c>
      <c r="AG547">
        <v>447</v>
      </c>
      <c r="AN547">
        <v>1</v>
      </c>
      <c r="AO547">
        <v>1</v>
      </c>
      <c r="AR547" s="178">
        <v>2521</v>
      </c>
      <c r="AS547" t="s">
        <v>1921</v>
      </c>
      <c r="AT547">
        <v>0</v>
      </c>
      <c r="AU547">
        <v>0</v>
      </c>
      <c r="AV547">
        <v>890480123</v>
      </c>
      <c r="AW547" t="s">
        <v>1920</v>
      </c>
      <c r="AX547">
        <v>5</v>
      </c>
      <c r="BC547">
        <v>2</v>
      </c>
      <c r="BD547">
        <v>7</v>
      </c>
      <c r="BE547">
        <v>2</v>
      </c>
    </row>
    <row r="548" spans="1:57" x14ac:dyDescent="0.25">
      <c r="A548" s="179">
        <f t="shared" si="8"/>
        <v>8501</v>
      </c>
      <c r="B548" t="s">
        <v>1923</v>
      </c>
      <c r="C548">
        <v>8720021</v>
      </c>
      <c r="D548">
        <v>144105</v>
      </c>
      <c r="E548">
        <v>4</v>
      </c>
      <c r="F548">
        <v>550007789</v>
      </c>
      <c r="G548" s="180">
        <v>42339</v>
      </c>
      <c r="H548" s="180">
        <v>45290</v>
      </c>
      <c r="I548">
        <v>30</v>
      </c>
      <c r="J548">
        <v>1</v>
      </c>
      <c r="K548">
        <v>1</v>
      </c>
      <c r="L548">
        <v>30</v>
      </c>
      <c r="M548">
        <v>2</v>
      </c>
      <c r="N548" s="170">
        <v>21474970</v>
      </c>
      <c r="O548" s="170">
        <v>23720000</v>
      </c>
      <c r="P548" s="178">
        <v>11416</v>
      </c>
      <c r="Q548" s="178">
        <v>433</v>
      </c>
      <c r="R548" s="178">
        <v>11187</v>
      </c>
      <c r="S548">
        <v>419</v>
      </c>
      <c r="T548">
        <v>0</v>
      </c>
      <c r="U548">
        <v>0</v>
      </c>
      <c r="W548">
        <v>0</v>
      </c>
      <c r="X548">
        <v>0</v>
      </c>
      <c r="Y548">
        <v>0</v>
      </c>
      <c r="AB548" s="180">
        <v>44253</v>
      </c>
      <c r="AC548">
        <v>1</v>
      </c>
      <c r="AD548" t="s">
        <v>1922</v>
      </c>
      <c r="AE548">
        <v>1</v>
      </c>
      <c r="AF548">
        <v>30</v>
      </c>
      <c r="AG548">
        <v>466</v>
      </c>
      <c r="AN548">
        <v>1</v>
      </c>
      <c r="AO548">
        <v>1</v>
      </c>
      <c r="AR548" s="178">
        <v>2686</v>
      </c>
      <c r="AS548" t="s">
        <v>1921</v>
      </c>
      <c r="AT548">
        <v>0</v>
      </c>
      <c r="AU548">
        <v>0</v>
      </c>
      <c r="AV548">
        <v>890480123</v>
      </c>
      <c r="AW548" t="s">
        <v>1920</v>
      </c>
      <c r="AX548">
        <v>5</v>
      </c>
      <c r="BC548">
        <v>2</v>
      </c>
      <c r="BD548">
        <v>7</v>
      </c>
      <c r="BE548">
        <v>2</v>
      </c>
    </row>
    <row r="549" spans="1:57" x14ac:dyDescent="0.25">
      <c r="A549" s="179">
        <f t="shared" si="8"/>
        <v>591</v>
      </c>
      <c r="B549" t="s">
        <v>1923</v>
      </c>
      <c r="C549">
        <v>8720021</v>
      </c>
      <c r="D549">
        <v>144105</v>
      </c>
      <c r="E549">
        <v>4</v>
      </c>
      <c r="F549">
        <v>550013898</v>
      </c>
      <c r="G549" s="180">
        <v>42769</v>
      </c>
      <c r="H549" s="180">
        <v>45107</v>
      </c>
      <c r="I549">
        <v>0</v>
      </c>
      <c r="J549">
        <v>1</v>
      </c>
      <c r="K549">
        <v>6</v>
      </c>
      <c r="L549">
        <v>30</v>
      </c>
      <c r="M549">
        <v>2</v>
      </c>
      <c r="N549" s="170">
        <v>22490513</v>
      </c>
      <c r="O549" s="170">
        <v>24960000</v>
      </c>
      <c r="P549" s="178">
        <v>901</v>
      </c>
      <c r="Q549" s="178">
        <v>35</v>
      </c>
      <c r="R549" s="178">
        <v>778</v>
      </c>
      <c r="S549">
        <v>32</v>
      </c>
      <c r="T549">
        <v>0</v>
      </c>
      <c r="U549">
        <v>0</v>
      </c>
      <c r="W549">
        <v>0</v>
      </c>
      <c r="X549">
        <v>0</v>
      </c>
      <c r="Y549">
        <v>0</v>
      </c>
      <c r="AB549" s="180">
        <v>44253</v>
      </c>
      <c r="AC549">
        <v>1</v>
      </c>
      <c r="AD549" t="s">
        <v>1922</v>
      </c>
      <c r="AE549">
        <v>1</v>
      </c>
      <c r="AF549">
        <v>30</v>
      </c>
      <c r="AG549">
        <v>0</v>
      </c>
      <c r="AN549">
        <v>1</v>
      </c>
      <c r="AO549">
        <v>1</v>
      </c>
      <c r="AR549" s="178">
        <v>187</v>
      </c>
      <c r="AS549" t="s">
        <v>1921</v>
      </c>
      <c r="AT549">
        <v>0</v>
      </c>
      <c r="AU549">
        <v>0</v>
      </c>
      <c r="AV549">
        <v>890480123</v>
      </c>
      <c r="AW549" t="s">
        <v>1920</v>
      </c>
      <c r="AX549">
        <v>5</v>
      </c>
      <c r="BC549">
        <v>2</v>
      </c>
      <c r="BD549">
        <v>7</v>
      </c>
      <c r="BE549">
        <v>2</v>
      </c>
    </row>
    <row r="550" spans="1:57" x14ac:dyDescent="0.25">
      <c r="A550" s="179">
        <f t="shared" si="8"/>
        <v>553</v>
      </c>
      <c r="B550" t="s">
        <v>1923</v>
      </c>
      <c r="C550">
        <v>8720021</v>
      </c>
      <c r="D550">
        <v>144105</v>
      </c>
      <c r="E550">
        <v>4</v>
      </c>
      <c r="F550">
        <v>550014285</v>
      </c>
      <c r="G550" s="180">
        <v>42797</v>
      </c>
      <c r="H550" s="180">
        <v>45107</v>
      </c>
      <c r="I550">
        <v>0</v>
      </c>
      <c r="J550">
        <v>1</v>
      </c>
      <c r="K550">
        <v>6</v>
      </c>
      <c r="L550">
        <v>30</v>
      </c>
      <c r="M550">
        <v>2</v>
      </c>
      <c r="N550" s="170">
        <v>22490513</v>
      </c>
      <c r="O550" s="170">
        <v>24960000</v>
      </c>
      <c r="P550" s="178">
        <v>844</v>
      </c>
      <c r="Q550" s="178">
        <v>33</v>
      </c>
      <c r="R550" s="178">
        <v>728</v>
      </c>
      <c r="S550">
        <v>32</v>
      </c>
      <c r="T550">
        <v>0</v>
      </c>
      <c r="U550">
        <v>0</v>
      </c>
      <c r="W550">
        <v>0</v>
      </c>
      <c r="X550">
        <v>0</v>
      </c>
      <c r="Y550">
        <v>0</v>
      </c>
      <c r="AB550" s="180">
        <v>44253</v>
      </c>
      <c r="AC550">
        <v>1</v>
      </c>
      <c r="AD550" t="s">
        <v>1922</v>
      </c>
      <c r="AE550">
        <v>1</v>
      </c>
      <c r="AF550">
        <v>30</v>
      </c>
      <c r="AG550">
        <v>0</v>
      </c>
      <c r="AN550">
        <v>1</v>
      </c>
      <c r="AO550">
        <v>1</v>
      </c>
      <c r="AR550" s="178">
        <v>175</v>
      </c>
      <c r="AS550" t="s">
        <v>1921</v>
      </c>
      <c r="AT550">
        <v>0</v>
      </c>
      <c r="AU550">
        <v>0</v>
      </c>
      <c r="AV550">
        <v>890480123</v>
      </c>
      <c r="AW550" t="s">
        <v>1920</v>
      </c>
      <c r="AX550">
        <v>5</v>
      </c>
      <c r="BC550">
        <v>2</v>
      </c>
      <c r="BD550">
        <v>7</v>
      </c>
      <c r="BE550">
        <v>2</v>
      </c>
    </row>
    <row r="551" spans="1:57" x14ac:dyDescent="0.25">
      <c r="A551" s="179">
        <f t="shared" si="8"/>
        <v>18</v>
      </c>
      <c r="B551" t="s">
        <v>1923</v>
      </c>
      <c r="C551">
        <v>8720021</v>
      </c>
      <c r="D551">
        <v>144105</v>
      </c>
      <c r="E551">
        <v>4</v>
      </c>
      <c r="F551">
        <v>550014669</v>
      </c>
      <c r="G551" s="180">
        <v>42828</v>
      </c>
      <c r="H551" s="180">
        <v>44925</v>
      </c>
      <c r="I551">
        <v>0</v>
      </c>
      <c r="J551">
        <v>1</v>
      </c>
      <c r="K551">
        <v>12</v>
      </c>
      <c r="L551">
        <v>30</v>
      </c>
      <c r="M551">
        <v>2</v>
      </c>
      <c r="N551" s="170">
        <v>22490513</v>
      </c>
      <c r="O551" s="170">
        <v>24960000</v>
      </c>
      <c r="P551" s="178">
        <v>32</v>
      </c>
      <c r="Q551" s="178">
        <v>1</v>
      </c>
      <c r="R551" s="178">
        <v>23</v>
      </c>
      <c r="S551">
        <v>57</v>
      </c>
      <c r="T551">
        <v>0</v>
      </c>
      <c r="U551">
        <v>0</v>
      </c>
      <c r="W551">
        <v>0</v>
      </c>
      <c r="X551">
        <v>0</v>
      </c>
      <c r="Y551">
        <v>0</v>
      </c>
      <c r="AB551" s="180">
        <v>44253</v>
      </c>
      <c r="AC551">
        <v>1</v>
      </c>
      <c r="AD551" t="s">
        <v>1922</v>
      </c>
      <c r="AE551">
        <v>1</v>
      </c>
      <c r="AF551">
        <v>30</v>
      </c>
      <c r="AG551">
        <v>0</v>
      </c>
      <c r="AN551">
        <v>1</v>
      </c>
      <c r="AO551">
        <v>1</v>
      </c>
      <c r="AR551" s="178">
        <v>5</v>
      </c>
      <c r="AS551" t="s">
        <v>1921</v>
      </c>
      <c r="AT551">
        <v>0</v>
      </c>
      <c r="AU551">
        <v>0</v>
      </c>
      <c r="AV551">
        <v>890480123</v>
      </c>
      <c r="AW551" t="s">
        <v>1920</v>
      </c>
      <c r="AX551">
        <v>5</v>
      </c>
      <c r="BC551">
        <v>2</v>
      </c>
      <c r="BD551">
        <v>7</v>
      </c>
      <c r="BE551">
        <v>2</v>
      </c>
    </row>
    <row r="552" spans="1:57" x14ac:dyDescent="0.25">
      <c r="A552" s="179">
        <f t="shared" si="8"/>
        <v>1175</v>
      </c>
      <c r="B552" t="s">
        <v>1923</v>
      </c>
      <c r="C552">
        <v>8720021</v>
      </c>
      <c r="D552">
        <v>144105</v>
      </c>
      <c r="E552">
        <v>4</v>
      </c>
      <c r="F552">
        <v>550014695</v>
      </c>
      <c r="G552" s="180">
        <v>42830</v>
      </c>
      <c r="H552" s="180">
        <v>45107</v>
      </c>
      <c r="I552">
        <v>0</v>
      </c>
      <c r="J552">
        <v>1</v>
      </c>
      <c r="K552">
        <v>7</v>
      </c>
      <c r="L552">
        <v>30</v>
      </c>
      <c r="M552">
        <v>2</v>
      </c>
      <c r="N552" s="170">
        <v>22490513</v>
      </c>
      <c r="O552" s="170">
        <v>24960000</v>
      </c>
      <c r="P552" s="178">
        <v>1823</v>
      </c>
      <c r="Q552" s="178">
        <v>71</v>
      </c>
      <c r="R552" s="178">
        <v>1546</v>
      </c>
      <c r="S552">
        <v>34</v>
      </c>
      <c r="T552">
        <v>0</v>
      </c>
      <c r="U552">
        <v>0</v>
      </c>
      <c r="W552">
        <v>0</v>
      </c>
      <c r="X552">
        <v>0</v>
      </c>
      <c r="Y552">
        <v>0</v>
      </c>
      <c r="AB552" s="180">
        <v>44253</v>
      </c>
      <c r="AC552">
        <v>1</v>
      </c>
      <c r="AD552" t="s">
        <v>1922</v>
      </c>
      <c r="AE552">
        <v>1</v>
      </c>
      <c r="AF552">
        <v>30</v>
      </c>
      <c r="AG552">
        <v>0</v>
      </c>
      <c r="AN552">
        <v>1</v>
      </c>
      <c r="AO552">
        <v>1</v>
      </c>
      <c r="AR552" s="178">
        <v>371</v>
      </c>
      <c r="AS552" t="s">
        <v>1921</v>
      </c>
      <c r="AT552">
        <v>0</v>
      </c>
      <c r="AU552">
        <v>0</v>
      </c>
      <c r="AV552">
        <v>890480123</v>
      </c>
      <c r="AW552" t="s">
        <v>1920</v>
      </c>
      <c r="AX552">
        <v>5</v>
      </c>
      <c r="BC552">
        <v>2</v>
      </c>
      <c r="BD552">
        <v>7</v>
      </c>
      <c r="BE552">
        <v>2</v>
      </c>
    </row>
    <row r="553" spans="1:57" x14ac:dyDescent="0.25">
      <c r="A553" s="179">
        <f t="shared" si="8"/>
        <v>60403</v>
      </c>
      <c r="B553" t="s">
        <v>1923</v>
      </c>
      <c r="C553">
        <v>8720021</v>
      </c>
      <c r="D553">
        <v>144105</v>
      </c>
      <c r="E553">
        <v>4</v>
      </c>
      <c r="F553">
        <v>550014886</v>
      </c>
      <c r="G553" s="180">
        <v>42850</v>
      </c>
      <c r="H553" s="180">
        <v>45290</v>
      </c>
      <c r="I553">
        <v>30</v>
      </c>
      <c r="J553">
        <v>1</v>
      </c>
      <c r="K553">
        <v>1</v>
      </c>
      <c r="L553">
        <v>30</v>
      </c>
      <c r="M553">
        <v>2</v>
      </c>
      <c r="N553" s="170">
        <v>22490513</v>
      </c>
      <c r="O553" s="170">
        <v>24960000</v>
      </c>
      <c r="P553" s="178">
        <v>81088</v>
      </c>
      <c r="Q553" s="178">
        <v>3117</v>
      </c>
      <c r="R553" s="178">
        <v>79491</v>
      </c>
      <c r="S553">
        <v>2999</v>
      </c>
      <c r="T553">
        <v>0</v>
      </c>
      <c r="U553">
        <v>0</v>
      </c>
      <c r="W553">
        <v>0</v>
      </c>
      <c r="X553">
        <v>0</v>
      </c>
      <c r="Y553">
        <v>0</v>
      </c>
      <c r="AB553" s="180">
        <v>44253</v>
      </c>
      <c r="AC553">
        <v>1</v>
      </c>
      <c r="AD553" t="s">
        <v>1922</v>
      </c>
      <c r="AE553">
        <v>1</v>
      </c>
      <c r="AF553">
        <v>30</v>
      </c>
      <c r="AG553">
        <v>3296</v>
      </c>
      <c r="AN553">
        <v>1</v>
      </c>
      <c r="AO553">
        <v>1</v>
      </c>
      <c r="AR553" s="178">
        <v>19088</v>
      </c>
      <c r="AS553" t="s">
        <v>1921</v>
      </c>
      <c r="AT553">
        <v>0</v>
      </c>
      <c r="AU553">
        <v>0</v>
      </c>
      <c r="AV553">
        <v>890480123</v>
      </c>
      <c r="AW553" t="s">
        <v>1920</v>
      </c>
      <c r="AX553">
        <v>5</v>
      </c>
      <c r="BC553">
        <v>2</v>
      </c>
      <c r="BD553">
        <v>7</v>
      </c>
      <c r="BE553">
        <v>2</v>
      </c>
    </row>
    <row r="554" spans="1:57" x14ac:dyDescent="0.25">
      <c r="A554" s="179">
        <f t="shared" si="8"/>
        <v>60403</v>
      </c>
      <c r="B554" t="s">
        <v>1923</v>
      </c>
      <c r="C554">
        <v>8720021</v>
      </c>
      <c r="D554">
        <v>144105</v>
      </c>
      <c r="E554">
        <v>4</v>
      </c>
      <c r="F554">
        <v>550014900</v>
      </c>
      <c r="G554" s="180">
        <v>42853</v>
      </c>
      <c r="H554" s="180">
        <v>45290</v>
      </c>
      <c r="I554">
        <v>30</v>
      </c>
      <c r="J554">
        <v>1</v>
      </c>
      <c r="K554">
        <v>1</v>
      </c>
      <c r="L554">
        <v>30</v>
      </c>
      <c r="M554">
        <v>2</v>
      </c>
      <c r="N554" s="170">
        <v>22490513</v>
      </c>
      <c r="O554" s="170">
        <v>24960000</v>
      </c>
      <c r="P554" s="178">
        <v>81088</v>
      </c>
      <c r="Q554" s="178">
        <v>3117</v>
      </c>
      <c r="R554" s="178">
        <v>79491</v>
      </c>
      <c r="S554">
        <v>2999</v>
      </c>
      <c r="T554">
        <v>0</v>
      </c>
      <c r="U554">
        <v>0</v>
      </c>
      <c r="W554">
        <v>0</v>
      </c>
      <c r="X554">
        <v>0</v>
      </c>
      <c r="Y554">
        <v>0</v>
      </c>
      <c r="AB554" s="180">
        <v>44253</v>
      </c>
      <c r="AC554">
        <v>1</v>
      </c>
      <c r="AD554" t="s">
        <v>1922</v>
      </c>
      <c r="AE554">
        <v>1</v>
      </c>
      <c r="AF554">
        <v>30</v>
      </c>
      <c r="AG554">
        <v>3296</v>
      </c>
      <c r="AN554">
        <v>1</v>
      </c>
      <c r="AO554">
        <v>1</v>
      </c>
      <c r="AR554" s="178">
        <v>19088</v>
      </c>
      <c r="AS554" t="s">
        <v>1921</v>
      </c>
      <c r="AT554">
        <v>0</v>
      </c>
      <c r="AU554">
        <v>0</v>
      </c>
      <c r="AV554">
        <v>890480123</v>
      </c>
      <c r="AW554" t="s">
        <v>1920</v>
      </c>
      <c r="AX554">
        <v>5</v>
      </c>
      <c r="BC554">
        <v>2</v>
      </c>
      <c r="BD554">
        <v>7</v>
      </c>
      <c r="BE554">
        <v>2</v>
      </c>
    </row>
    <row r="555" spans="1:57" x14ac:dyDescent="0.25">
      <c r="A555" s="179">
        <f t="shared" si="8"/>
        <v>173742</v>
      </c>
      <c r="B555" t="s">
        <v>1923</v>
      </c>
      <c r="C555">
        <v>8720021</v>
      </c>
      <c r="D555">
        <v>144105</v>
      </c>
      <c r="E555">
        <v>4</v>
      </c>
      <c r="F555">
        <v>550015065</v>
      </c>
      <c r="G555" s="180">
        <v>42857</v>
      </c>
      <c r="H555" s="180">
        <v>45290</v>
      </c>
      <c r="I555">
        <v>0</v>
      </c>
      <c r="J555">
        <v>1</v>
      </c>
      <c r="K555">
        <v>3</v>
      </c>
      <c r="L555">
        <v>30</v>
      </c>
      <c r="M555">
        <v>2</v>
      </c>
      <c r="N555" s="170">
        <v>22490513</v>
      </c>
      <c r="O555" s="170">
        <v>24960000</v>
      </c>
      <c r="P555" s="178">
        <v>243301</v>
      </c>
      <c r="Q555" s="178">
        <v>9354</v>
      </c>
      <c r="R555" s="178">
        <v>228648</v>
      </c>
      <c r="S555">
        <v>0</v>
      </c>
      <c r="T555">
        <v>0</v>
      </c>
      <c r="U555">
        <v>0</v>
      </c>
      <c r="W555">
        <v>0</v>
      </c>
      <c r="X555">
        <v>0</v>
      </c>
      <c r="Y555">
        <v>0</v>
      </c>
      <c r="AB555" s="180">
        <v>44285</v>
      </c>
      <c r="AC555">
        <v>1</v>
      </c>
      <c r="AD555" t="s">
        <v>1922</v>
      </c>
      <c r="AE555">
        <v>1</v>
      </c>
      <c r="AF555">
        <v>30</v>
      </c>
      <c r="AG555">
        <v>0</v>
      </c>
      <c r="AN555">
        <v>1</v>
      </c>
      <c r="AO555">
        <v>1</v>
      </c>
      <c r="AR555" s="178">
        <v>54906</v>
      </c>
      <c r="AS555" t="s">
        <v>1921</v>
      </c>
      <c r="AT555">
        <v>0</v>
      </c>
      <c r="AU555">
        <v>0</v>
      </c>
      <c r="AV555">
        <v>890480123</v>
      </c>
      <c r="AW555" t="s">
        <v>1920</v>
      </c>
      <c r="AX555">
        <v>5</v>
      </c>
      <c r="BC555">
        <v>2</v>
      </c>
      <c r="BD555">
        <v>7</v>
      </c>
      <c r="BE555">
        <v>2</v>
      </c>
    </row>
    <row r="556" spans="1:57" x14ac:dyDescent="0.25">
      <c r="A556" s="179">
        <f t="shared" si="8"/>
        <v>172737</v>
      </c>
      <c r="B556" t="s">
        <v>1923</v>
      </c>
      <c r="C556">
        <v>8720021</v>
      </c>
      <c r="D556">
        <v>144105</v>
      </c>
      <c r="E556">
        <v>4</v>
      </c>
      <c r="F556">
        <v>550015066</v>
      </c>
      <c r="G556" s="180">
        <v>42857</v>
      </c>
      <c r="H556" s="180">
        <v>45290</v>
      </c>
      <c r="I556">
        <v>0</v>
      </c>
      <c r="J556">
        <v>1</v>
      </c>
      <c r="K556">
        <v>3</v>
      </c>
      <c r="L556">
        <v>30</v>
      </c>
      <c r="M556">
        <v>2</v>
      </c>
      <c r="N556" s="170">
        <v>22490513</v>
      </c>
      <c r="O556" s="170">
        <v>24960000</v>
      </c>
      <c r="P556" s="178">
        <v>241894</v>
      </c>
      <c r="Q556" s="178">
        <v>9300</v>
      </c>
      <c r="R556" s="178">
        <v>227325</v>
      </c>
      <c r="S556">
        <v>0</v>
      </c>
      <c r="T556">
        <v>0</v>
      </c>
      <c r="U556">
        <v>0</v>
      </c>
      <c r="W556">
        <v>0</v>
      </c>
      <c r="X556">
        <v>0</v>
      </c>
      <c r="Y556">
        <v>0</v>
      </c>
      <c r="AB556" s="180">
        <v>44285</v>
      </c>
      <c r="AC556">
        <v>1</v>
      </c>
      <c r="AD556" t="s">
        <v>1922</v>
      </c>
      <c r="AE556">
        <v>1</v>
      </c>
      <c r="AF556">
        <v>30</v>
      </c>
      <c r="AG556">
        <v>0</v>
      </c>
      <c r="AN556">
        <v>1</v>
      </c>
      <c r="AO556">
        <v>1</v>
      </c>
      <c r="AR556" s="178">
        <v>54588</v>
      </c>
      <c r="AS556" t="s">
        <v>1921</v>
      </c>
      <c r="AT556">
        <v>0</v>
      </c>
      <c r="AU556">
        <v>0</v>
      </c>
      <c r="AV556">
        <v>890480123</v>
      </c>
      <c r="AW556" t="s">
        <v>1920</v>
      </c>
      <c r="AX556">
        <v>5</v>
      </c>
      <c r="BC556">
        <v>2</v>
      </c>
      <c r="BD556">
        <v>7</v>
      </c>
      <c r="BE556">
        <v>2</v>
      </c>
    </row>
    <row r="557" spans="1:57" x14ac:dyDescent="0.25">
      <c r="A557" s="179">
        <f t="shared" si="8"/>
        <v>172737</v>
      </c>
      <c r="B557" t="s">
        <v>1923</v>
      </c>
      <c r="C557">
        <v>8720021</v>
      </c>
      <c r="D557">
        <v>144105</v>
      </c>
      <c r="E557">
        <v>4</v>
      </c>
      <c r="F557">
        <v>550015067</v>
      </c>
      <c r="G557" s="180">
        <v>42857</v>
      </c>
      <c r="H557" s="180">
        <v>45290</v>
      </c>
      <c r="I557">
        <v>0</v>
      </c>
      <c r="J557">
        <v>1</v>
      </c>
      <c r="K557">
        <v>3</v>
      </c>
      <c r="L557">
        <v>30</v>
      </c>
      <c r="M557">
        <v>2</v>
      </c>
      <c r="N557" s="170">
        <v>22490513</v>
      </c>
      <c r="O557" s="170">
        <v>24960000</v>
      </c>
      <c r="P557" s="178">
        <v>241894</v>
      </c>
      <c r="Q557" s="178">
        <v>9300</v>
      </c>
      <c r="R557" s="178">
        <v>227325</v>
      </c>
      <c r="S557">
        <v>0</v>
      </c>
      <c r="T557">
        <v>0</v>
      </c>
      <c r="U557">
        <v>0</v>
      </c>
      <c r="W557">
        <v>0</v>
      </c>
      <c r="X557">
        <v>0</v>
      </c>
      <c r="Y557">
        <v>0</v>
      </c>
      <c r="AB557" s="180">
        <v>44285</v>
      </c>
      <c r="AC557">
        <v>1</v>
      </c>
      <c r="AD557" t="s">
        <v>1922</v>
      </c>
      <c r="AE557">
        <v>1</v>
      </c>
      <c r="AF557">
        <v>30</v>
      </c>
      <c r="AG557">
        <v>0</v>
      </c>
      <c r="AN557">
        <v>1</v>
      </c>
      <c r="AO557">
        <v>1</v>
      </c>
      <c r="AR557" s="178">
        <v>54588</v>
      </c>
      <c r="AS557" t="s">
        <v>1921</v>
      </c>
      <c r="AT557">
        <v>0</v>
      </c>
      <c r="AU557">
        <v>0</v>
      </c>
      <c r="AV557">
        <v>890480123</v>
      </c>
      <c r="AW557" t="s">
        <v>1920</v>
      </c>
      <c r="AX557">
        <v>5</v>
      </c>
      <c r="BC557">
        <v>2</v>
      </c>
      <c r="BD557">
        <v>7</v>
      </c>
      <c r="BE557">
        <v>2</v>
      </c>
    </row>
    <row r="558" spans="1:57" x14ac:dyDescent="0.25">
      <c r="A558" s="179">
        <f t="shared" si="8"/>
        <v>86414</v>
      </c>
      <c r="B558" t="s">
        <v>1923</v>
      </c>
      <c r="C558">
        <v>8720021</v>
      </c>
      <c r="D558">
        <v>144105</v>
      </c>
      <c r="E558">
        <v>4</v>
      </c>
      <c r="F558">
        <v>550015069</v>
      </c>
      <c r="G558" s="180">
        <v>42857</v>
      </c>
      <c r="H558" s="180">
        <v>45290</v>
      </c>
      <c r="I558">
        <v>0</v>
      </c>
      <c r="J558">
        <v>1</v>
      </c>
      <c r="K558">
        <v>3</v>
      </c>
      <c r="L558">
        <v>30</v>
      </c>
      <c r="M558">
        <v>2</v>
      </c>
      <c r="N558" s="170">
        <v>22490513</v>
      </c>
      <c r="O558" s="170">
        <v>24960000</v>
      </c>
      <c r="P558" s="178">
        <v>121010</v>
      </c>
      <c r="Q558" s="178">
        <v>4652</v>
      </c>
      <c r="R558" s="178">
        <v>113723</v>
      </c>
      <c r="S558">
        <v>0</v>
      </c>
      <c r="T558">
        <v>0</v>
      </c>
      <c r="U558">
        <v>0</v>
      </c>
      <c r="W558">
        <v>0</v>
      </c>
      <c r="X558">
        <v>0</v>
      </c>
      <c r="Y558">
        <v>0</v>
      </c>
      <c r="AB558" s="180">
        <v>44285</v>
      </c>
      <c r="AC558">
        <v>1</v>
      </c>
      <c r="AD558" t="s">
        <v>1922</v>
      </c>
      <c r="AE558">
        <v>1</v>
      </c>
      <c r="AF558">
        <v>30</v>
      </c>
      <c r="AG558">
        <v>0</v>
      </c>
      <c r="AN558">
        <v>1</v>
      </c>
      <c r="AO558">
        <v>1</v>
      </c>
      <c r="AR558" s="178">
        <v>27309</v>
      </c>
      <c r="AS558" t="s">
        <v>1921</v>
      </c>
      <c r="AT558">
        <v>0</v>
      </c>
      <c r="AU558">
        <v>0</v>
      </c>
      <c r="AV558">
        <v>890480123</v>
      </c>
      <c r="AW558" t="s">
        <v>1920</v>
      </c>
      <c r="AX558">
        <v>5</v>
      </c>
      <c r="BC558">
        <v>2</v>
      </c>
      <c r="BD558">
        <v>7</v>
      </c>
      <c r="BE558">
        <v>2</v>
      </c>
    </row>
    <row r="559" spans="1:57" x14ac:dyDescent="0.25">
      <c r="A559" s="179">
        <f t="shared" si="8"/>
        <v>171655</v>
      </c>
      <c r="B559" t="s">
        <v>1923</v>
      </c>
      <c r="C559">
        <v>8720021</v>
      </c>
      <c r="D559">
        <v>144105</v>
      </c>
      <c r="E559">
        <v>4</v>
      </c>
      <c r="F559">
        <v>550015093</v>
      </c>
      <c r="G559" s="180">
        <v>42859</v>
      </c>
      <c r="H559" s="180">
        <v>45290</v>
      </c>
      <c r="I559">
        <v>0</v>
      </c>
      <c r="J559">
        <v>1</v>
      </c>
      <c r="K559">
        <v>3</v>
      </c>
      <c r="L559">
        <v>30</v>
      </c>
      <c r="M559">
        <v>2</v>
      </c>
      <c r="N559" s="170">
        <v>22490513</v>
      </c>
      <c r="O559" s="170">
        <v>24960000</v>
      </c>
      <c r="P559" s="178">
        <v>240378</v>
      </c>
      <c r="Q559" s="178">
        <v>9241</v>
      </c>
      <c r="R559" s="178">
        <v>225902</v>
      </c>
      <c r="S559">
        <v>0</v>
      </c>
      <c r="T559">
        <v>0</v>
      </c>
      <c r="U559">
        <v>0</v>
      </c>
      <c r="W559">
        <v>0</v>
      </c>
      <c r="X559">
        <v>0</v>
      </c>
      <c r="Y559">
        <v>0</v>
      </c>
      <c r="AB559" s="180">
        <v>44285</v>
      </c>
      <c r="AC559">
        <v>1</v>
      </c>
      <c r="AD559" t="s">
        <v>1922</v>
      </c>
      <c r="AE559">
        <v>1</v>
      </c>
      <c r="AF559">
        <v>30</v>
      </c>
      <c r="AG559">
        <v>0</v>
      </c>
      <c r="AN559">
        <v>1</v>
      </c>
      <c r="AO559">
        <v>1</v>
      </c>
      <c r="AR559" s="178">
        <v>54247</v>
      </c>
      <c r="AS559" t="s">
        <v>1921</v>
      </c>
      <c r="AT559">
        <v>0</v>
      </c>
      <c r="AU559">
        <v>0</v>
      </c>
      <c r="AV559">
        <v>890480123</v>
      </c>
      <c r="AW559" t="s">
        <v>1920</v>
      </c>
      <c r="AX559">
        <v>5</v>
      </c>
      <c r="BC559">
        <v>2</v>
      </c>
      <c r="BD559">
        <v>7</v>
      </c>
      <c r="BE559">
        <v>2</v>
      </c>
    </row>
    <row r="560" spans="1:57" x14ac:dyDescent="0.25">
      <c r="A560" s="179">
        <f t="shared" si="8"/>
        <v>59615</v>
      </c>
      <c r="B560" t="s">
        <v>1923</v>
      </c>
      <c r="C560">
        <v>8720021</v>
      </c>
      <c r="D560">
        <v>144105</v>
      </c>
      <c r="E560">
        <v>4</v>
      </c>
      <c r="F560">
        <v>550015094</v>
      </c>
      <c r="G560" s="180">
        <v>42859</v>
      </c>
      <c r="H560" s="180">
        <v>45290</v>
      </c>
      <c r="I560">
        <v>30</v>
      </c>
      <c r="J560">
        <v>1</v>
      </c>
      <c r="K560">
        <v>1</v>
      </c>
      <c r="L560">
        <v>30</v>
      </c>
      <c r="M560">
        <v>2</v>
      </c>
      <c r="N560" s="170">
        <v>22490513</v>
      </c>
      <c r="O560" s="170">
        <v>24960000</v>
      </c>
      <c r="P560" s="178">
        <v>80032</v>
      </c>
      <c r="Q560" s="178">
        <v>3077</v>
      </c>
      <c r="R560" s="178">
        <v>78455</v>
      </c>
      <c r="S560">
        <v>2940</v>
      </c>
      <c r="T560">
        <v>0</v>
      </c>
      <c r="U560">
        <v>0</v>
      </c>
      <c r="W560">
        <v>0</v>
      </c>
      <c r="X560">
        <v>0</v>
      </c>
      <c r="Y560">
        <v>0</v>
      </c>
      <c r="AB560" s="180">
        <v>44253</v>
      </c>
      <c r="AC560">
        <v>1</v>
      </c>
      <c r="AD560" t="s">
        <v>1922</v>
      </c>
      <c r="AE560">
        <v>1</v>
      </c>
      <c r="AF560">
        <v>30</v>
      </c>
      <c r="AG560">
        <v>3238</v>
      </c>
      <c r="AN560">
        <v>1</v>
      </c>
      <c r="AO560">
        <v>1</v>
      </c>
      <c r="AR560" s="178">
        <v>18840</v>
      </c>
      <c r="AS560" t="s">
        <v>1921</v>
      </c>
      <c r="AT560">
        <v>0</v>
      </c>
      <c r="AU560">
        <v>0</v>
      </c>
      <c r="AV560">
        <v>890480123</v>
      </c>
      <c r="AW560" t="s">
        <v>1920</v>
      </c>
      <c r="AX560">
        <v>5</v>
      </c>
      <c r="BC560">
        <v>2</v>
      </c>
      <c r="BD560">
        <v>7</v>
      </c>
      <c r="BE560">
        <v>2</v>
      </c>
    </row>
    <row r="561" spans="1:57" x14ac:dyDescent="0.25">
      <c r="A561" s="179">
        <f t="shared" si="8"/>
        <v>114302</v>
      </c>
      <c r="B561" t="s">
        <v>1923</v>
      </c>
      <c r="C561">
        <v>8720021</v>
      </c>
      <c r="D561">
        <v>144105</v>
      </c>
      <c r="E561">
        <v>4</v>
      </c>
      <c r="F561">
        <v>550015110</v>
      </c>
      <c r="G561" s="180">
        <v>42861</v>
      </c>
      <c r="H561" s="180">
        <v>45290</v>
      </c>
      <c r="I561">
        <v>0</v>
      </c>
      <c r="J561">
        <v>1</v>
      </c>
      <c r="K561">
        <v>3</v>
      </c>
      <c r="L561">
        <v>30</v>
      </c>
      <c r="M561">
        <v>2</v>
      </c>
      <c r="N561" s="170">
        <v>22490513</v>
      </c>
      <c r="O561" s="170">
        <v>24960000</v>
      </c>
      <c r="P561" s="178">
        <v>160061</v>
      </c>
      <c r="Q561" s="178">
        <v>6153</v>
      </c>
      <c r="R561" s="178">
        <v>150424</v>
      </c>
      <c r="S561">
        <v>0</v>
      </c>
      <c r="T561">
        <v>0</v>
      </c>
      <c r="U561">
        <v>0</v>
      </c>
      <c r="W561">
        <v>0</v>
      </c>
      <c r="X561">
        <v>0</v>
      </c>
      <c r="Y561">
        <v>0</v>
      </c>
      <c r="AB561" s="180">
        <v>44285</v>
      </c>
      <c r="AC561">
        <v>1</v>
      </c>
      <c r="AD561" t="s">
        <v>1922</v>
      </c>
      <c r="AE561">
        <v>1</v>
      </c>
      <c r="AF561">
        <v>30</v>
      </c>
      <c r="AG561">
        <v>0</v>
      </c>
      <c r="AN561">
        <v>1</v>
      </c>
      <c r="AO561">
        <v>1</v>
      </c>
      <c r="AR561" s="178">
        <v>36122</v>
      </c>
      <c r="AS561" t="s">
        <v>1921</v>
      </c>
      <c r="AT561">
        <v>0</v>
      </c>
      <c r="AU561">
        <v>0</v>
      </c>
      <c r="AV561">
        <v>890480123</v>
      </c>
      <c r="AW561" t="s">
        <v>1920</v>
      </c>
      <c r="AX561">
        <v>5</v>
      </c>
      <c r="BC561">
        <v>2</v>
      </c>
      <c r="BD561">
        <v>7</v>
      </c>
      <c r="BE561">
        <v>2</v>
      </c>
    </row>
    <row r="562" spans="1:57" x14ac:dyDescent="0.25">
      <c r="A562" s="179">
        <f t="shared" si="8"/>
        <v>85744</v>
      </c>
      <c r="B562" t="s">
        <v>1923</v>
      </c>
      <c r="C562">
        <v>8720021</v>
      </c>
      <c r="D562">
        <v>144105</v>
      </c>
      <c r="E562">
        <v>4</v>
      </c>
      <c r="F562">
        <v>550015111</v>
      </c>
      <c r="G562" s="180">
        <v>42861</v>
      </c>
      <c r="H562" s="180">
        <v>45290</v>
      </c>
      <c r="I562">
        <v>0</v>
      </c>
      <c r="J562">
        <v>1</v>
      </c>
      <c r="K562">
        <v>3</v>
      </c>
      <c r="L562">
        <v>30</v>
      </c>
      <c r="M562">
        <v>2</v>
      </c>
      <c r="N562" s="170">
        <v>22490513</v>
      </c>
      <c r="O562" s="170">
        <v>24960000</v>
      </c>
      <c r="P562" s="178">
        <v>120072</v>
      </c>
      <c r="Q562" s="178">
        <v>4616</v>
      </c>
      <c r="R562" s="178">
        <v>112841</v>
      </c>
      <c r="S562">
        <v>0</v>
      </c>
      <c r="T562">
        <v>0</v>
      </c>
      <c r="U562">
        <v>0</v>
      </c>
      <c r="W562">
        <v>0</v>
      </c>
      <c r="X562">
        <v>0</v>
      </c>
      <c r="Y562">
        <v>0</v>
      </c>
      <c r="AB562" s="180">
        <v>44285</v>
      </c>
      <c r="AC562">
        <v>1</v>
      </c>
      <c r="AD562" t="s">
        <v>1922</v>
      </c>
      <c r="AE562">
        <v>1</v>
      </c>
      <c r="AF562">
        <v>30</v>
      </c>
      <c r="AG562">
        <v>0</v>
      </c>
      <c r="AN562">
        <v>1</v>
      </c>
      <c r="AO562">
        <v>1</v>
      </c>
      <c r="AR562" s="178">
        <v>27097</v>
      </c>
      <c r="AS562" t="s">
        <v>1921</v>
      </c>
      <c r="AT562">
        <v>0</v>
      </c>
      <c r="AU562">
        <v>0</v>
      </c>
      <c r="AV562">
        <v>890480123</v>
      </c>
      <c r="AW562" t="s">
        <v>1920</v>
      </c>
      <c r="AX562">
        <v>5</v>
      </c>
      <c r="BC562">
        <v>2</v>
      </c>
      <c r="BD562">
        <v>7</v>
      </c>
      <c r="BE562">
        <v>2</v>
      </c>
    </row>
    <row r="563" spans="1:57" x14ac:dyDescent="0.25">
      <c r="A563" s="179">
        <f t="shared" si="8"/>
        <v>29619</v>
      </c>
      <c r="B563" t="s">
        <v>1923</v>
      </c>
      <c r="C563">
        <v>8720021</v>
      </c>
      <c r="D563">
        <v>144105</v>
      </c>
      <c r="E563">
        <v>4</v>
      </c>
      <c r="F563">
        <v>550015139</v>
      </c>
      <c r="G563" s="180">
        <v>42864</v>
      </c>
      <c r="H563" s="180">
        <v>45290</v>
      </c>
      <c r="I563">
        <v>30</v>
      </c>
      <c r="J563">
        <v>1</v>
      </c>
      <c r="K563">
        <v>1</v>
      </c>
      <c r="L563">
        <v>30</v>
      </c>
      <c r="M563">
        <v>2</v>
      </c>
      <c r="N563" s="170">
        <v>22490513</v>
      </c>
      <c r="O563" s="170">
        <v>24960000</v>
      </c>
      <c r="P563" s="178">
        <v>39763</v>
      </c>
      <c r="Q563" s="178">
        <v>1529</v>
      </c>
      <c r="R563" s="178">
        <v>38979</v>
      </c>
      <c r="S563">
        <v>1471</v>
      </c>
      <c r="T563">
        <v>0</v>
      </c>
      <c r="U563">
        <v>0</v>
      </c>
      <c r="W563">
        <v>0</v>
      </c>
      <c r="X563">
        <v>0</v>
      </c>
      <c r="Y563">
        <v>0</v>
      </c>
      <c r="AB563" s="180">
        <v>44253</v>
      </c>
      <c r="AC563">
        <v>1</v>
      </c>
      <c r="AD563" t="s">
        <v>1922</v>
      </c>
      <c r="AE563">
        <v>1</v>
      </c>
      <c r="AF563">
        <v>30</v>
      </c>
      <c r="AG563">
        <v>1603</v>
      </c>
      <c r="AN563">
        <v>1</v>
      </c>
      <c r="AO563">
        <v>1</v>
      </c>
      <c r="AR563" s="178">
        <v>9360</v>
      </c>
      <c r="AS563" t="s">
        <v>1921</v>
      </c>
      <c r="AT563">
        <v>0</v>
      </c>
      <c r="AU563">
        <v>0</v>
      </c>
      <c r="AV563">
        <v>890480123</v>
      </c>
      <c r="AW563" t="s">
        <v>1920</v>
      </c>
      <c r="AX563">
        <v>5</v>
      </c>
      <c r="BC563">
        <v>2</v>
      </c>
      <c r="BD563">
        <v>7</v>
      </c>
      <c r="BE563">
        <v>2</v>
      </c>
    </row>
    <row r="564" spans="1:57" x14ac:dyDescent="0.25">
      <c r="A564" s="179">
        <f t="shared" si="8"/>
        <v>59204</v>
      </c>
      <c r="B564" t="s">
        <v>1923</v>
      </c>
      <c r="C564">
        <v>8720021</v>
      </c>
      <c r="D564">
        <v>144105</v>
      </c>
      <c r="E564">
        <v>4</v>
      </c>
      <c r="F564">
        <v>550015157</v>
      </c>
      <c r="G564" s="180">
        <v>42866</v>
      </c>
      <c r="H564" s="180">
        <v>45290</v>
      </c>
      <c r="I564">
        <v>30</v>
      </c>
      <c r="J564">
        <v>1</v>
      </c>
      <c r="K564">
        <v>1</v>
      </c>
      <c r="L564">
        <v>30</v>
      </c>
      <c r="M564">
        <v>2</v>
      </c>
      <c r="N564" s="170">
        <v>22490513</v>
      </c>
      <c r="O564" s="170">
        <v>24960000</v>
      </c>
      <c r="P564" s="178">
        <v>79480</v>
      </c>
      <c r="Q564" s="178">
        <v>3056</v>
      </c>
      <c r="R564" s="178">
        <v>77914</v>
      </c>
      <c r="S564">
        <v>2939</v>
      </c>
      <c r="T564">
        <v>0</v>
      </c>
      <c r="U564">
        <v>0</v>
      </c>
      <c r="W564">
        <v>0</v>
      </c>
      <c r="X564">
        <v>0</v>
      </c>
      <c r="Y564">
        <v>0</v>
      </c>
      <c r="AB564" s="180">
        <v>44253</v>
      </c>
      <c r="AC564">
        <v>1</v>
      </c>
      <c r="AD564" t="s">
        <v>1922</v>
      </c>
      <c r="AE564">
        <v>1</v>
      </c>
      <c r="AF564">
        <v>30</v>
      </c>
      <c r="AG564">
        <v>3210</v>
      </c>
      <c r="AN564">
        <v>1</v>
      </c>
      <c r="AO564">
        <v>1</v>
      </c>
      <c r="AR564" s="178">
        <v>18710</v>
      </c>
      <c r="AS564" t="s">
        <v>1921</v>
      </c>
      <c r="AT564">
        <v>0</v>
      </c>
      <c r="AU564">
        <v>0</v>
      </c>
      <c r="AV564">
        <v>890480123</v>
      </c>
      <c r="AW564" t="s">
        <v>1920</v>
      </c>
      <c r="AX564">
        <v>5</v>
      </c>
      <c r="BC564">
        <v>2</v>
      </c>
      <c r="BD564">
        <v>7</v>
      </c>
      <c r="BE564">
        <v>2</v>
      </c>
    </row>
    <row r="565" spans="1:57" x14ac:dyDescent="0.25">
      <c r="A565" s="179">
        <f t="shared" si="8"/>
        <v>170289</v>
      </c>
      <c r="B565" t="s">
        <v>1923</v>
      </c>
      <c r="C565">
        <v>8720021</v>
      </c>
      <c r="D565">
        <v>144105</v>
      </c>
      <c r="E565">
        <v>4</v>
      </c>
      <c r="F565">
        <v>550015171</v>
      </c>
      <c r="G565" s="180">
        <v>42868</v>
      </c>
      <c r="H565" s="180">
        <v>45290</v>
      </c>
      <c r="I565">
        <v>0</v>
      </c>
      <c r="J565">
        <v>1</v>
      </c>
      <c r="K565">
        <v>3</v>
      </c>
      <c r="L565">
        <v>30</v>
      </c>
      <c r="M565">
        <v>2</v>
      </c>
      <c r="N565" s="170">
        <v>22490513</v>
      </c>
      <c r="O565" s="170">
        <v>24960000</v>
      </c>
      <c r="P565" s="178">
        <v>238466</v>
      </c>
      <c r="Q565" s="178">
        <v>9168</v>
      </c>
      <c r="R565" s="178">
        <v>224104</v>
      </c>
      <c r="S565">
        <v>0</v>
      </c>
      <c r="T565">
        <v>0</v>
      </c>
      <c r="U565">
        <v>0</v>
      </c>
      <c r="W565">
        <v>0</v>
      </c>
      <c r="X565">
        <v>0</v>
      </c>
      <c r="Y565">
        <v>0</v>
      </c>
      <c r="AB565" s="180">
        <v>44285</v>
      </c>
      <c r="AC565">
        <v>1</v>
      </c>
      <c r="AD565" t="s">
        <v>1922</v>
      </c>
      <c r="AE565">
        <v>1</v>
      </c>
      <c r="AF565">
        <v>30</v>
      </c>
      <c r="AG565">
        <v>0</v>
      </c>
      <c r="AN565">
        <v>1</v>
      </c>
      <c r="AO565">
        <v>1</v>
      </c>
      <c r="AR565" s="178">
        <v>53815</v>
      </c>
      <c r="AS565" t="s">
        <v>1921</v>
      </c>
      <c r="AT565">
        <v>0</v>
      </c>
      <c r="AU565">
        <v>0</v>
      </c>
      <c r="AV565">
        <v>890480123</v>
      </c>
      <c r="AW565" t="s">
        <v>1920</v>
      </c>
      <c r="AX565">
        <v>5</v>
      </c>
      <c r="BC565">
        <v>2</v>
      </c>
      <c r="BD565">
        <v>7</v>
      </c>
      <c r="BE565">
        <v>2</v>
      </c>
    </row>
    <row r="566" spans="1:57" x14ac:dyDescent="0.25">
      <c r="A566" s="179">
        <f t="shared" si="8"/>
        <v>168866</v>
      </c>
      <c r="B566" t="s">
        <v>1923</v>
      </c>
      <c r="C566">
        <v>8720021</v>
      </c>
      <c r="D566">
        <v>144105</v>
      </c>
      <c r="E566">
        <v>4</v>
      </c>
      <c r="F566">
        <v>550015172</v>
      </c>
      <c r="G566" s="180">
        <v>42868</v>
      </c>
      <c r="H566" s="180">
        <v>45290</v>
      </c>
      <c r="I566">
        <v>0</v>
      </c>
      <c r="J566">
        <v>1</v>
      </c>
      <c r="K566">
        <v>3</v>
      </c>
      <c r="L566">
        <v>30</v>
      </c>
      <c r="M566">
        <v>2</v>
      </c>
      <c r="N566" s="170">
        <v>22490513</v>
      </c>
      <c r="O566" s="170">
        <v>24960000</v>
      </c>
      <c r="P566" s="178">
        <v>236471</v>
      </c>
      <c r="Q566" s="178">
        <v>9091</v>
      </c>
      <c r="R566" s="178">
        <v>222231</v>
      </c>
      <c r="S566">
        <v>0</v>
      </c>
      <c r="T566">
        <v>0</v>
      </c>
      <c r="U566">
        <v>0</v>
      </c>
      <c r="W566">
        <v>0</v>
      </c>
      <c r="X566">
        <v>0</v>
      </c>
      <c r="Y566">
        <v>0</v>
      </c>
      <c r="AB566" s="180">
        <v>44285</v>
      </c>
      <c r="AC566">
        <v>1</v>
      </c>
      <c r="AD566" t="s">
        <v>1922</v>
      </c>
      <c r="AE566">
        <v>1</v>
      </c>
      <c r="AF566">
        <v>30</v>
      </c>
      <c r="AG566">
        <v>0</v>
      </c>
      <c r="AN566">
        <v>1</v>
      </c>
      <c r="AO566">
        <v>1</v>
      </c>
      <c r="AR566" s="178">
        <v>53365</v>
      </c>
      <c r="AS566" t="s">
        <v>1921</v>
      </c>
      <c r="AT566">
        <v>0</v>
      </c>
      <c r="AU566">
        <v>0</v>
      </c>
      <c r="AV566">
        <v>890480123</v>
      </c>
      <c r="AW566" t="s">
        <v>1920</v>
      </c>
      <c r="AX566">
        <v>5</v>
      </c>
      <c r="BC566">
        <v>2</v>
      </c>
      <c r="BD566">
        <v>7</v>
      </c>
      <c r="BE566">
        <v>2</v>
      </c>
    </row>
    <row r="567" spans="1:57" x14ac:dyDescent="0.25">
      <c r="A567" s="179">
        <f t="shared" si="8"/>
        <v>83479</v>
      </c>
      <c r="B567" t="s">
        <v>1923</v>
      </c>
      <c r="C567">
        <v>8720021</v>
      </c>
      <c r="D567">
        <v>144105</v>
      </c>
      <c r="E567">
        <v>4</v>
      </c>
      <c r="F567">
        <v>550015187</v>
      </c>
      <c r="G567" s="180">
        <v>42869</v>
      </c>
      <c r="H567" s="180">
        <v>45290</v>
      </c>
      <c r="I567">
        <v>0</v>
      </c>
      <c r="J567">
        <v>1</v>
      </c>
      <c r="K567">
        <v>3</v>
      </c>
      <c r="L567">
        <v>30</v>
      </c>
      <c r="M567">
        <v>2</v>
      </c>
      <c r="N567" s="170">
        <v>22490513</v>
      </c>
      <c r="O567" s="170">
        <v>24960000</v>
      </c>
      <c r="P567" s="178">
        <v>116899</v>
      </c>
      <c r="Q567" s="178">
        <v>4494</v>
      </c>
      <c r="R567" s="178">
        <v>109860</v>
      </c>
      <c r="S567">
        <v>0</v>
      </c>
      <c r="T567">
        <v>0</v>
      </c>
      <c r="U567">
        <v>0</v>
      </c>
      <c r="W567">
        <v>0</v>
      </c>
      <c r="X567">
        <v>0</v>
      </c>
      <c r="Y567">
        <v>0</v>
      </c>
      <c r="AB567" s="180">
        <v>44285</v>
      </c>
      <c r="AC567">
        <v>1</v>
      </c>
      <c r="AD567" t="s">
        <v>1922</v>
      </c>
      <c r="AE567">
        <v>1</v>
      </c>
      <c r="AF567">
        <v>30</v>
      </c>
      <c r="AG567">
        <v>0</v>
      </c>
      <c r="AN567">
        <v>1</v>
      </c>
      <c r="AO567">
        <v>1</v>
      </c>
      <c r="AR567" s="178">
        <v>26381</v>
      </c>
      <c r="AS567" t="s">
        <v>1921</v>
      </c>
      <c r="AT567">
        <v>0</v>
      </c>
      <c r="AU567">
        <v>0</v>
      </c>
      <c r="AV567">
        <v>890480123</v>
      </c>
      <c r="AW567" t="s">
        <v>1920</v>
      </c>
      <c r="AX567">
        <v>5</v>
      </c>
      <c r="BC567">
        <v>2</v>
      </c>
      <c r="BD567">
        <v>7</v>
      </c>
      <c r="BE567">
        <v>2</v>
      </c>
    </row>
    <row r="568" spans="1:57" x14ac:dyDescent="0.25">
      <c r="A568" s="179">
        <f t="shared" si="8"/>
        <v>162656</v>
      </c>
      <c r="B568" t="s">
        <v>1923</v>
      </c>
      <c r="C568">
        <v>8720021</v>
      </c>
      <c r="D568">
        <v>144105</v>
      </c>
      <c r="E568">
        <v>4</v>
      </c>
      <c r="F568">
        <v>550015208</v>
      </c>
      <c r="G568" s="180">
        <v>42871</v>
      </c>
      <c r="H568" s="180">
        <v>45290</v>
      </c>
      <c r="I568">
        <v>0</v>
      </c>
      <c r="J568">
        <v>1</v>
      </c>
      <c r="K568">
        <v>3</v>
      </c>
      <c r="L568">
        <v>30</v>
      </c>
      <c r="M568">
        <v>2</v>
      </c>
      <c r="N568" s="170">
        <v>22490513</v>
      </c>
      <c r="O568" s="170">
        <v>24960000</v>
      </c>
      <c r="P568" s="178">
        <v>227777</v>
      </c>
      <c r="Q568" s="178">
        <v>8757</v>
      </c>
      <c r="R568" s="178">
        <v>214059</v>
      </c>
      <c r="S568">
        <v>0</v>
      </c>
      <c r="T568">
        <v>0</v>
      </c>
      <c r="U568">
        <v>0</v>
      </c>
      <c r="W568">
        <v>0</v>
      </c>
      <c r="X568">
        <v>0</v>
      </c>
      <c r="Y568">
        <v>0</v>
      </c>
      <c r="AB568" s="180">
        <v>44285</v>
      </c>
      <c r="AC568">
        <v>1</v>
      </c>
      <c r="AD568" t="s">
        <v>1922</v>
      </c>
      <c r="AE568">
        <v>1</v>
      </c>
      <c r="AF568">
        <v>30</v>
      </c>
      <c r="AG568">
        <v>0</v>
      </c>
      <c r="AN568">
        <v>1</v>
      </c>
      <c r="AO568">
        <v>1</v>
      </c>
      <c r="AR568" s="178">
        <v>51403</v>
      </c>
      <c r="AS568" t="s">
        <v>1921</v>
      </c>
      <c r="AT568">
        <v>0</v>
      </c>
      <c r="AU568">
        <v>0</v>
      </c>
      <c r="AV568">
        <v>890480123</v>
      </c>
      <c r="AW568" t="s">
        <v>1920</v>
      </c>
      <c r="AX568">
        <v>5</v>
      </c>
      <c r="BC568">
        <v>2</v>
      </c>
      <c r="BD568">
        <v>7</v>
      </c>
      <c r="BE568">
        <v>2</v>
      </c>
    </row>
    <row r="569" spans="1:57" x14ac:dyDescent="0.25">
      <c r="A569" s="179">
        <f t="shared" si="8"/>
        <v>160775</v>
      </c>
      <c r="B569" t="s">
        <v>1923</v>
      </c>
      <c r="C569">
        <v>8720021</v>
      </c>
      <c r="D569">
        <v>144105</v>
      </c>
      <c r="E569">
        <v>4</v>
      </c>
      <c r="F569">
        <v>550015222</v>
      </c>
      <c r="G569" s="180">
        <v>42872</v>
      </c>
      <c r="H569" s="180">
        <v>45290</v>
      </c>
      <c r="I569">
        <v>0</v>
      </c>
      <c r="J569">
        <v>1</v>
      </c>
      <c r="K569">
        <v>3</v>
      </c>
      <c r="L569">
        <v>30</v>
      </c>
      <c r="M569">
        <v>2</v>
      </c>
      <c r="N569" s="170">
        <v>22490513</v>
      </c>
      <c r="O569" s="170">
        <v>24960000</v>
      </c>
      <c r="P569" s="178">
        <v>225141</v>
      </c>
      <c r="Q569" s="178">
        <v>8655</v>
      </c>
      <c r="R569" s="178">
        <v>211584</v>
      </c>
      <c r="S569">
        <v>0</v>
      </c>
      <c r="T569">
        <v>0</v>
      </c>
      <c r="U569">
        <v>0</v>
      </c>
      <c r="W569">
        <v>0</v>
      </c>
      <c r="X569">
        <v>0</v>
      </c>
      <c r="Y569">
        <v>0</v>
      </c>
      <c r="AB569" s="180">
        <v>44285</v>
      </c>
      <c r="AC569">
        <v>1</v>
      </c>
      <c r="AD569" t="s">
        <v>1922</v>
      </c>
      <c r="AE569">
        <v>1</v>
      </c>
      <c r="AF569">
        <v>30</v>
      </c>
      <c r="AG569">
        <v>0</v>
      </c>
      <c r="AN569">
        <v>1</v>
      </c>
      <c r="AO569">
        <v>1</v>
      </c>
      <c r="AR569" s="178">
        <v>50809</v>
      </c>
      <c r="AS569" t="s">
        <v>1921</v>
      </c>
      <c r="AT569">
        <v>0</v>
      </c>
      <c r="AU569">
        <v>0</v>
      </c>
      <c r="AV569">
        <v>890480123</v>
      </c>
      <c r="AW569" t="s">
        <v>1920</v>
      </c>
      <c r="AX569">
        <v>5</v>
      </c>
      <c r="BC569">
        <v>2</v>
      </c>
      <c r="BD569">
        <v>7</v>
      </c>
      <c r="BE569">
        <v>2</v>
      </c>
    </row>
    <row r="570" spans="1:57" x14ac:dyDescent="0.25">
      <c r="A570" s="179">
        <f t="shared" si="8"/>
        <v>163481</v>
      </c>
      <c r="B570" t="s">
        <v>1923</v>
      </c>
      <c r="C570">
        <v>8720021</v>
      </c>
      <c r="D570">
        <v>144105</v>
      </c>
      <c r="E570">
        <v>4</v>
      </c>
      <c r="F570">
        <v>550015223</v>
      </c>
      <c r="G570" s="180">
        <v>42872</v>
      </c>
      <c r="H570" s="180">
        <v>45290</v>
      </c>
      <c r="I570">
        <v>0</v>
      </c>
      <c r="J570">
        <v>1</v>
      </c>
      <c r="K570">
        <v>3</v>
      </c>
      <c r="L570">
        <v>30</v>
      </c>
      <c r="M570">
        <v>2</v>
      </c>
      <c r="N570" s="170">
        <v>22490513</v>
      </c>
      <c r="O570" s="170">
        <v>24960000</v>
      </c>
      <c r="P570" s="178">
        <v>228930</v>
      </c>
      <c r="Q570" s="178">
        <v>8801</v>
      </c>
      <c r="R570" s="178">
        <v>215144</v>
      </c>
      <c r="S570">
        <v>0</v>
      </c>
      <c r="T570">
        <v>0</v>
      </c>
      <c r="U570">
        <v>0</v>
      </c>
      <c r="W570">
        <v>0</v>
      </c>
      <c r="X570">
        <v>0</v>
      </c>
      <c r="Y570">
        <v>0</v>
      </c>
      <c r="AB570" s="180">
        <v>44285</v>
      </c>
      <c r="AC570">
        <v>1</v>
      </c>
      <c r="AD570" t="s">
        <v>1922</v>
      </c>
      <c r="AE570">
        <v>1</v>
      </c>
      <c r="AF570">
        <v>30</v>
      </c>
      <c r="AG570">
        <v>0</v>
      </c>
      <c r="AN570">
        <v>1</v>
      </c>
      <c r="AO570">
        <v>1</v>
      </c>
      <c r="AR570" s="178">
        <v>51663</v>
      </c>
      <c r="AS570" t="s">
        <v>1921</v>
      </c>
      <c r="AT570">
        <v>0</v>
      </c>
      <c r="AU570">
        <v>0</v>
      </c>
      <c r="AV570">
        <v>890480123</v>
      </c>
      <c r="AW570" t="s">
        <v>1920</v>
      </c>
      <c r="AX570">
        <v>5</v>
      </c>
      <c r="BC570">
        <v>2</v>
      </c>
      <c r="BD570">
        <v>7</v>
      </c>
      <c r="BE570">
        <v>2</v>
      </c>
    </row>
    <row r="571" spans="1:57" x14ac:dyDescent="0.25">
      <c r="A571" s="179">
        <f t="shared" si="8"/>
        <v>28533</v>
      </c>
      <c r="B571" t="s">
        <v>1923</v>
      </c>
      <c r="C571">
        <v>8720021</v>
      </c>
      <c r="D571">
        <v>144105</v>
      </c>
      <c r="E571">
        <v>4</v>
      </c>
      <c r="F571">
        <v>550015240</v>
      </c>
      <c r="G571" s="180">
        <v>42873</v>
      </c>
      <c r="H571" s="180">
        <v>45290</v>
      </c>
      <c r="I571">
        <v>30</v>
      </c>
      <c r="J571">
        <v>1</v>
      </c>
      <c r="K571">
        <v>1</v>
      </c>
      <c r="L571">
        <v>30</v>
      </c>
      <c r="M571">
        <v>2</v>
      </c>
      <c r="N571" s="170">
        <v>22490513</v>
      </c>
      <c r="O571" s="170">
        <v>24960000</v>
      </c>
      <c r="P571" s="178">
        <v>38305</v>
      </c>
      <c r="Q571" s="178">
        <v>1473</v>
      </c>
      <c r="R571" s="178">
        <v>37550</v>
      </c>
      <c r="S571">
        <v>1411</v>
      </c>
      <c r="T571">
        <v>0</v>
      </c>
      <c r="U571">
        <v>0</v>
      </c>
      <c r="W571">
        <v>0</v>
      </c>
      <c r="X571">
        <v>0</v>
      </c>
      <c r="Y571">
        <v>0</v>
      </c>
      <c r="AB571" s="180">
        <v>44253</v>
      </c>
      <c r="AC571">
        <v>1</v>
      </c>
      <c r="AD571" t="s">
        <v>1922</v>
      </c>
      <c r="AE571">
        <v>1</v>
      </c>
      <c r="AF571">
        <v>30</v>
      </c>
      <c r="AG571">
        <v>1543</v>
      </c>
      <c r="AN571">
        <v>1</v>
      </c>
      <c r="AO571">
        <v>1</v>
      </c>
      <c r="AR571" s="178">
        <v>9017</v>
      </c>
      <c r="AS571" t="s">
        <v>1921</v>
      </c>
      <c r="AT571">
        <v>0</v>
      </c>
      <c r="AU571">
        <v>0</v>
      </c>
      <c r="AV571">
        <v>890480123</v>
      </c>
      <c r="AW571" t="s">
        <v>1920</v>
      </c>
      <c r="AX571">
        <v>5</v>
      </c>
      <c r="BC571">
        <v>2</v>
      </c>
      <c r="BD571">
        <v>7</v>
      </c>
      <c r="BE571">
        <v>2</v>
      </c>
    </row>
    <row r="572" spans="1:57" x14ac:dyDescent="0.25">
      <c r="A572" s="179">
        <f t="shared" si="8"/>
        <v>164146</v>
      </c>
      <c r="B572" t="s">
        <v>1923</v>
      </c>
      <c r="C572">
        <v>8720021</v>
      </c>
      <c r="D572">
        <v>144105</v>
      </c>
      <c r="E572">
        <v>4</v>
      </c>
      <c r="F572">
        <v>550015262</v>
      </c>
      <c r="G572" s="180">
        <v>42875</v>
      </c>
      <c r="H572" s="180">
        <v>45290</v>
      </c>
      <c r="I572">
        <v>0</v>
      </c>
      <c r="J572">
        <v>1</v>
      </c>
      <c r="K572">
        <v>3</v>
      </c>
      <c r="L572">
        <v>30</v>
      </c>
      <c r="M572">
        <v>2</v>
      </c>
      <c r="N572" s="170">
        <v>22490513</v>
      </c>
      <c r="O572" s="170">
        <v>24960000</v>
      </c>
      <c r="P572" s="178">
        <v>229862</v>
      </c>
      <c r="Q572" s="178">
        <v>8837</v>
      </c>
      <c r="R572" s="178">
        <v>216019</v>
      </c>
      <c r="S572">
        <v>0</v>
      </c>
      <c r="T572">
        <v>0</v>
      </c>
      <c r="U572">
        <v>0</v>
      </c>
      <c r="W572">
        <v>0</v>
      </c>
      <c r="X572">
        <v>0</v>
      </c>
      <c r="Y572">
        <v>0</v>
      </c>
      <c r="AB572" s="180">
        <v>44285</v>
      </c>
      <c r="AC572">
        <v>1</v>
      </c>
      <c r="AD572" t="s">
        <v>1922</v>
      </c>
      <c r="AE572">
        <v>1</v>
      </c>
      <c r="AF572">
        <v>30</v>
      </c>
      <c r="AG572">
        <v>0</v>
      </c>
      <c r="AN572">
        <v>1</v>
      </c>
      <c r="AO572">
        <v>1</v>
      </c>
      <c r="AR572" s="178">
        <v>51873</v>
      </c>
      <c r="AS572" t="s">
        <v>1921</v>
      </c>
      <c r="AT572">
        <v>0</v>
      </c>
      <c r="AU572">
        <v>0</v>
      </c>
      <c r="AV572">
        <v>890480123</v>
      </c>
      <c r="AW572" t="s">
        <v>1920</v>
      </c>
      <c r="AX572">
        <v>5</v>
      </c>
      <c r="BC572">
        <v>2</v>
      </c>
      <c r="BD572">
        <v>7</v>
      </c>
      <c r="BE572">
        <v>2</v>
      </c>
    </row>
    <row r="573" spans="1:57" x14ac:dyDescent="0.25">
      <c r="A573" s="179">
        <f t="shared" si="8"/>
        <v>56109</v>
      </c>
      <c r="B573" t="s">
        <v>1923</v>
      </c>
      <c r="C573">
        <v>8720021</v>
      </c>
      <c r="D573">
        <v>144105</v>
      </c>
      <c r="E573">
        <v>4</v>
      </c>
      <c r="F573">
        <v>550015263</v>
      </c>
      <c r="G573" s="180">
        <v>42875</v>
      </c>
      <c r="H573" s="180">
        <v>45290</v>
      </c>
      <c r="I573">
        <v>30</v>
      </c>
      <c r="J573">
        <v>1</v>
      </c>
      <c r="K573">
        <v>1</v>
      </c>
      <c r="L573">
        <v>30</v>
      </c>
      <c r="M573">
        <v>2</v>
      </c>
      <c r="N573" s="170">
        <v>22490513</v>
      </c>
      <c r="O573" s="170">
        <v>24960000</v>
      </c>
      <c r="P573" s="178">
        <v>75325</v>
      </c>
      <c r="Q573" s="178">
        <v>2896</v>
      </c>
      <c r="R573" s="178">
        <v>73841</v>
      </c>
      <c r="S573">
        <v>2760</v>
      </c>
      <c r="T573">
        <v>0</v>
      </c>
      <c r="U573">
        <v>0</v>
      </c>
      <c r="W573">
        <v>0</v>
      </c>
      <c r="X573">
        <v>0</v>
      </c>
      <c r="Y573">
        <v>0</v>
      </c>
      <c r="AB573" s="180">
        <v>44253</v>
      </c>
      <c r="AC573">
        <v>1</v>
      </c>
      <c r="AD573" t="s">
        <v>1922</v>
      </c>
      <c r="AE573">
        <v>1</v>
      </c>
      <c r="AF573">
        <v>30</v>
      </c>
      <c r="AG573">
        <v>3048</v>
      </c>
      <c r="AN573">
        <v>1</v>
      </c>
      <c r="AO573">
        <v>1</v>
      </c>
      <c r="AR573" s="178">
        <v>17732</v>
      </c>
      <c r="AS573" t="s">
        <v>1921</v>
      </c>
      <c r="AT573">
        <v>0</v>
      </c>
      <c r="AU573">
        <v>0</v>
      </c>
      <c r="AV573">
        <v>890480123</v>
      </c>
      <c r="AW573" t="s">
        <v>1920</v>
      </c>
      <c r="AX573">
        <v>5</v>
      </c>
      <c r="BC573">
        <v>2</v>
      </c>
      <c r="BD573">
        <v>7</v>
      </c>
      <c r="BE573">
        <v>2</v>
      </c>
    </row>
    <row r="574" spans="1:57" x14ac:dyDescent="0.25">
      <c r="A574" s="179">
        <f t="shared" si="8"/>
        <v>54972</v>
      </c>
      <c r="B574" t="s">
        <v>1923</v>
      </c>
      <c r="C574">
        <v>8720021</v>
      </c>
      <c r="D574">
        <v>144105</v>
      </c>
      <c r="E574">
        <v>4</v>
      </c>
      <c r="F574">
        <v>550015282</v>
      </c>
      <c r="G574" s="180">
        <v>42876</v>
      </c>
      <c r="H574" s="180">
        <v>45290</v>
      </c>
      <c r="I574">
        <v>30</v>
      </c>
      <c r="J574">
        <v>1</v>
      </c>
      <c r="K574">
        <v>1</v>
      </c>
      <c r="L574">
        <v>30</v>
      </c>
      <c r="M574">
        <v>2</v>
      </c>
      <c r="N574" s="170">
        <v>22490513</v>
      </c>
      <c r="O574" s="170">
        <v>24960000</v>
      </c>
      <c r="P574" s="178">
        <v>73798</v>
      </c>
      <c r="Q574" s="178">
        <v>2837</v>
      </c>
      <c r="R574" s="178">
        <v>72344</v>
      </c>
      <c r="S574">
        <v>2701</v>
      </c>
      <c r="T574">
        <v>0</v>
      </c>
      <c r="U574">
        <v>0</v>
      </c>
      <c r="W574">
        <v>0</v>
      </c>
      <c r="X574">
        <v>0</v>
      </c>
      <c r="Y574">
        <v>0</v>
      </c>
      <c r="AB574" s="180">
        <v>44253</v>
      </c>
      <c r="AC574">
        <v>1</v>
      </c>
      <c r="AD574" t="s">
        <v>1922</v>
      </c>
      <c r="AE574">
        <v>1</v>
      </c>
      <c r="AF574">
        <v>30</v>
      </c>
      <c r="AG574">
        <v>2994</v>
      </c>
      <c r="AN574">
        <v>1</v>
      </c>
      <c r="AO574">
        <v>1</v>
      </c>
      <c r="AR574" s="178">
        <v>17372</v>
      </c>
      <c r="AS574" t="s">
        <v>1921</v>
      </c>
      <c r="AT574">
        <v>0</v>
      </c>
      <c r="AU574">
        <v>0</v>
      </c>
      <c r="AV574">
        <v>890480123</v>
      </c>
      <c r="AW574" t="s">
        <v>1920</v>
      </c>
      <c r="AX574">
        <v>5</v>
      </c>
      <c r="BC574">
        <v>2</v>
      </c>
      <c r="BD574">
        <v>7</v>
      </c>
      <c r="BE574">
        <v>2</v>
      </c>
    </row>
    <row r="575" spans="1:57" x14ac:dyDescent="0.25">
      <c r="A575" s="179">
        <f t="shared" si="8"/>
        <v>53668</v>
      </c>
      <c r="B575" t="s">
        <v>1923</v>
      </c>
      <c r="C575">
        <v>8720021</v>
      </c>
      <c r="D575">
        <v>144105</v>
      </c>
      <c r="E575">
        <v>4</v>
      </c>
      <c r="F575">
        <v>550015312</v>
      </c>
      <c r="G575" s="180">
        <v>42879</v>
      </c>
      <c r="H575" s="180">
        <v>45290</v>
      </c>
      <c r="I575">
        <v>30</v>
      </c>
      <c r="J575">
        <v>1</v>
      </c>
      <c r="K575">
        <v>1</v>
      </c>
      <c r="L575">
        <v>30</v>
      </c>
      <c r="M575">
        <v>2</v>
      </c>
      <c r="N575" s="170">
        <v>22490513</v>
      </c>
      <c r="O575" s="170">
        <v>24960000</v>
      </c>
      <c r="P575" s="178">
        <v>72048</v>
      </c>
      <c r="Q575" s="178">
        <v>2770</v>
      </c>
      <c r="R575" s="178">
        <v>70628</v>
      </c>
      <c r="S575">
        <v>2640</v>
      </c>
      <c r="T575">
        <v>0</v>
      </c>
      <c r="U575">
        <v>0</v>
      </c>
      <c r="W575">
        <v>0</v>
      </c>
      <c r="X575">
        <v>0</v>
      </c>
      <c r="Y575">
        <v>0</v>
      </c>
      <c r="AB575" s="180">
        <v>44253</v>
      </c>
      <c r="AC575">
        <v>1</v>
      </c>
      <c r="AD575" t="s">
        <v>1922</v>
      </c>
      <c r="AE575">
        <v>1</v>
      </c>
      <c r="AF575">
        <v>30</v>
      </c>
      <c r="AG575">
        <v>2916</v>
      </c>
      <c r="AN575">
        <v>1</v>
      </c>
      <c r="AO575">
        <v>1</v>
      </c>
      <c r="AR575" s="178">
        <v>16960</v>
      </c>
      <c r="AS575" t="s">
        <v>1921</v>
      </c>
      <c r="AT575">
        <v>0</v>
      </c>
      <c r="AU575">
        <v>0</v>
      </c>
      <c r="AV575">
        <v>890480123</v>
      </c>
      <c r="AW575" t="s">
        <v>1920</v>
      </c>
      <c r="AX575">
        <v>5</v>
      </c>
      <c r="BC575">
        <v>2</v>
      </c>
      <c r="BD575">
        <v>7</v>
      </c>
      <c r="BE575">
        <v>2</v>
      </c>
    </row>
    <row r="576" spans="1:57" x14ac:dyDescent="0.25">
      <c r="A576" s="179">
        <f t="shared" si="8"/>
        <v>26131</v>
      </c>
      <c r="B576" t="s">
        <v>1923</v>
      </c>
      <c r="C576">
        <v>8720021</v>
      </c>
      <c r="D576">
        <v>144105</v>
      </c>
      <c r="E576">
        <v>4</v>
      </c>
      <c r="F576">
        <v>550015313</v>
      </c>
      <c r="G576" s="180">
        <v>42879</v>
      </c>
      <c r="H576" s="180">
        <v>45290</v>
      </c>
      <c r="I576">
        <v>30</v>
      </c>
      <c r="J576">
        <v>1</v>
      </c>
      <c r="K576">
        <v>1</v>
      </c>
      <c r="L576">
        <v>30</v>
      </c>
      <c r="M576">
        <v>2</v>
      </c>
      <c r="N576" s="170">
        <v>22490513</v>
      </c>
      <c r="O576" s="170">
        <v>24960000</v>
      </c>
      <c r="P576" s="178">
        <v>35081</v>
      </c>
      <c r="Q576" s="178">
        <v>1349</v>
      </c>
      <c r="R576" s="178">
        <v>34389</v>
      </c>
      <c r="S576">
        <v>1291</v>
      </c>
      <c r="T576">
        <v>0</v>
      </c>
      <c r="U576">
        <v>0</v>
      </c>
      <c r="W576">
        <v>0</v>
      </c>
      <c r="X576">
        <v>0</v>
      </c>
      <c r="Y576">
        <v>0</v>
      </c>
      <c r="AB576" s="180">
        <v>44253</v>
      </c>
      <c r="AC576">
        <v>1</v>
      </c>
      <c r="AD576" t="s">
        <v>1922</v>
      </c>
      <c r="AE576">
        <v>1</v>
      </c>
      <c r="AF576">
        <v>30</v>
      </c>
      <c r="AG576">
        <v>1413</v>
      </c>
      <c r="AN576">
        <v>1</v>
      </c>
      <c r="AO576">
        <v>1</v>
      </c>
      <c r="AR576" s="178">
        <v>8258</v>
      </c>
      <c r="AS576" t="s">
        <v>1921</v>
      </c>
      <c r="AT576">
        <v>0</v>
      </c>
      <c r="AU576">
        <v>0</v>
      </c>
      <c r="AV576">
        <v>890480123</v>
      </c>
      <c r="AW576" t="s">
        <v>1920</v>
      </c>
      <c r="AX576">
        <v>5</v>
      </c>
      <c r="BC576">
        <v>2</v>
      </c>
      <c r="BD576">
        <v>7</v>
      </c>
      <c r="BE576">
        <v>2</v>
      </c>
    </row>
    <row r="577" spans="1:57" x14ac:dyDescent="0.25">
      <c r="A577" s="179">
        <f t="shared" si="8"/>
        <v>147442</v>
      </c>
      <c r="B577" t="s">
        <v>1923</v>
      </c>
      <c r="C577">
        <v>8720021</v>
      </c>
      <c r="D577">
        <v>144105</v>
      </c>
      <c r="E577">
        <v>4</v>
      </c>
      <c r="F577">
        <v>550015388</v>
      </c>
      <c r="G577" s="180">
        <v>42885</v>
      </c>
      <c r="H577" s="180">
        <v>45290</v>
      </c>
      <c r="I577">
        <v>0</v>
      </c>
      <c r="J577">
        <v>1</v>
      </c>
      <c r="K577">
        <v>3</v>
      </c>
      <c r="L577">
        <v>30</v>
      </c>
      <c r="M577">
        <v>2</v>
      </c>
      <c r="N577" s="170">
        <v>22490513</v>
      </c>
      <c r="O577" s="170">
        <v>24960000</v>
      </c>
      <c r="P577" s="178">
        <v>206472</v>
      </c>
      <c r="Q577" s="178">
        <v>7938</v>
      </c>
      <c r="R577" s="178">
        <v>194037</v>
      </c>
      <c r="S577">
        <v>0</v>
      </c>
      <c r="T577">
        <v>0</v>
      </c>
      <c r="U577">
        <v>0</v>
      </c>
      <c r="W577">
        <v>0</v>
      </c>
      <c r="X577">
        <v>0</v>
      </c>
      <c r="Y577">
        <v>0</v>
      </c>
      <c r="AB577" s="180">
        <v>44285</v>
      </c>
      <c r="AC577">
        <v>1</v>
      </c>
      <c r="AD577" t="s">
        <v>1922</v>
      </c>
      <c r="AE577">
        <v>1</v>
      </c>
      <c r="AF577">
        <v>30</v>
      </c>
      <c r="AG577">
        <v>0</v>
      </c>
      <c r="AN577">
        <v>1</v>
      </c>
      <c r="AO577">
        <v>1</v>
      </c>
      <c r="AR577" s="178">
        <v>46595</v>
      </c>
      <c r="AS577" t="s">
        <v>1921</v>
      </c>
      <c r="AT577">
        <v>0</v>
      </c>
      <c r="AU577">
        <v>0</v>
      </c>
      <c r="AV577">
        <v>890480123</v>
      </c>
      <c r="AW577" t="s">
        <v>1920</v>
      </c>
      <c r="AX577">
        <v>5</v>
      </c>
      <c r="BC577">
        <v>2</v>
      </c>
      <c r="BD577">
        <v>7</v>
      </c>
      <c r="BE577">
        <v>2</v>
      </c>
    </row>
    <row r="578" spans="1:57" x14ac:dyDescent="0.25">
      <c r="A578" s="179">
        <f t="shared" ref="A578:A641" si="9">IF(+R578&gt;AR578,R578-AR578,0)</f>
        <v>81455</v>
      </c>
      <c r="B578" t="s">
        <v>1923</v>
      </c>
      <c r="C578">
        <v>8720021</v>
      </c>
      <c r="D578">
        <v>144105</v>
      </c>
      <c r="E578">
        <v>4</v>
      </c>
      <c r="F578">
        <v>550016153</v>
      </c>
      <c r="G578" s="180">
        <v>42943</v>
      </c>
      <c r="H578" s="180">
        <v>45290</v>
      </c>
      <c r="I578">
        <v>0</v>
      </c>
      <c r="J578">
        <v>1</v>
      </c>
      <c r="K578">
        <v>3</v>
      </c>
      <c r="L578">
        <v>30</v>
      </c>
      <c r="M578">
        <v>2</v>
      </c>
      <c r="N578" s="170">
        <v>22490513</v>
      </c>
      <c r="O578" s="170">
        <v>24960000</v>
      </c>
      <c r="P578" s="178">
        <v>114064</v>
      </c>
      <c r="Q578" s="178">
        <v>4385</v>
      </c>
      <c r="R578" s="178">
        <v>107196</v>
      </c>
      <c r="S578">
        <v>0</v>
      </c>
      <c r="T578">
        <v>0</v>
      </c>
      <c r="U578">
        <v>0</v>
      </c>
      <c r="W578">
        <v>0</v>
      </c>
      <c r="X578">
        <v>0</v>
      </c>
      <c r="Y578">
        <v>0</v>
      </c>
      <c r="AB578" s="180">
        <v>44285</v>
      </c>
      <c r="AC578">
        <v>1</v>
      </c>
      <c r="AD578" t="s">
        <v>1922</v>
      </c>
      <c r="AE578">
        <v>1</v>
      </c>
      <c r="AF578">
        <v>30</v>
      </c>
      <c r="AG578">
        <v>0</v>
      </c>
      <c r="AN578">
        <v>1</v>
      </c>
      <c r="AO578">
        <v>1</v>
      </c>
      <c r="AR578" s="178">
        <v>25741</v>
      </c>
      <c r="AS578" t="s">
        <v>1921</v>
      </c>
      <c r="AT578">
        <v>0</v>
      </c>
      <c r="AU578">
        <v>0</v>
      </c>
      <c r="AV578">
        <v>890480123</v>
      </c>
      <c r="AW578" t="s">
        <v>1920</v>
      </c>
      <c r="AX578">
        <v>5</v>
      </c>
      <c r="BC578">
        <v>2</v>
      </c>
      <c r="BD578">
        <v>7</v>
      </c>
      <c r="BE578">
        <v>2</v>
      </c>
    </row>
    <row r="579" spans="1:57" x14ac:dyDescent="0.25">
      <c r="A579" s="179">
        <f t="shared" si="9"/>
        <v>25773</v>
      </c>
      <c r="B579" t="s">
        <v>1923</v>
      </c>
      <c r="C579">
        <v>8720021</v>
      </c>
      <c r="D579">
        <v>144105</v>
      </c>
      <c r="E579">
        <v>4</v>
      </c>
      <c r="F579">
        <v>550016362</v>
      </c>
      <c r="G579" s="180">
        <v>42948</v>
      </c>
      <c r="H579" s="180">
        <v>45290</v>
      </c>
      <c r="I579">
        <v>30</v>
      </c>
      <c r="J579">
        <v>1</v>
      </c>
      <c r="K579">
        <v>1</v>
      </c>
      <c r="L579">
        <v>30</v>
      </c>
      <c r="M579">
        <v>2</v>
      </c>
      <c r="N579" s="170">
        <v>22490513</v>
      </c>
      <c r="O579" s="170">
        <v>24960000</v>
      </c>
      <c r="P579" s="178">
        <v>34600</v>
      </c>
      <c r="Q579" s="178">
        <v>1330</v>
      </c>
      <c r="R579" s="178">
        <v>33918</v>
      </c>
      <c r="S579">
        <v>1291</v>
      </c>
      <c r="T579">
        <v>0</v>
      </c>
      <c r="U579">
        <v>0</v>
      </c>
      <c r="W579">
        <v>0</v>
      </c>
      <c r="X579">
        <v>0</v>
      </c>
      <c r="Y579">
        <v>0</v>
      </c>
      <c r="AB579" s="180">
        <v>44253</v>
      </c>
      <c r="AC579">
        <v>1</v>
      </c>
      <c r="AD579" t="s">
        <v>1922</v>
      </c>
      <c r="AE579">
        <v>1</v>
      </c>
      <c r="AF579">
        <v>30</v>
      </c>
      <c r="AG579">
        <v>1406</v>
      </c>
      <c r="AN579">
        <v>1</v>
      </c>
      <c r="AO579">
        <v>1</v>
      </c>
      <c r="AR579" s="178">
        <v>8145</v>
      </c>
      <c r="AS579" t="s">
        <v>1921</v>
      </c>
      <c r="AT579">
        <v>0</v>
      </c>
      <c r="AU579">
        <v>0</v>
      </c>
      <c r="AV579">
        <v>890480123</v>
      </c>
      <c r="AW579" t="s">
        <v>1920</v>
      </c>
      <c r="AX579">
        <v>5</v>
      </c>
      <c r="BC579">
        <v>2</v>
      </c>
      <c r="BD579">
        <v>7</v>
      </c>
      <c r="BE579">
        <v>2</v>
      </c>
    </row>
    <row r="580" spans="1:57" x14ac:dyDescent="0.25">
      <c r="A580" s="179">
        <f t="shared" si="9"/>
        <v>37075</v>
      </c>
      <c r="B580" t="s">
        <v>1923</v>
      </c>
      <c r="C580">
        <v>8720021</v>
      </c>
      <c r="D580">
        <v>144105</v>
      </c>
      <c r="E580">
        <v>4</v>
      </c>
      <c r="F580">
        <v>550016407</v>
      </c>
      <c r="G580" s="180">
        <v>42953</v>
      </c>
      <c r="H580" s="180">
        <v>45290</v>
      </c>
      <c r="I580">
        <v>30</v>
      </c>
      <c r="J580">
        <v>1</v>
      </c>
      <c r="K580">
        <v>1</v>
      </c>
      <c r="L580">
        <v>30</v>
      </c>
      <c r="M580">
        <v>2</v>
      </c>
      <c r="N580" s="170">
        <v>22490513</v>
      </c>
      <c r="O580" s="170">
        <v>24960000</v>
      </c>
      <c r="P580" s="178">
        <v>49772</v>
      </c>
      <c r="Q580" s="178">
        <v>1913</v>
      </c>
      <c r="R580" s="178">
        <v>48792</v>
      </c>
      <c r="S580">
        <v>1831</v>
      </c>
      <c r="T580">
        <v>0</v>
      </c>
      <c r="U580">
        <v>0</v>
      </c>
      <c r="W580">
        <v>0</v>
      </c>
      <c r="X580">
        <v>0</v>
      </c>
      <c r="Y580">
        <v>0</v>
      </c>
      <c r="AB580" s="180">
        <v>44253</v>
      </c>
      <c r="AC580">
        <v>1</v>
      </c>
      <c r="AD580" t="s">
        <v>1922</v>
      </c>
      <c r="AE580">
        <v>1</v>
      </c>
      <c r="AF580">
        <v>30</v>
      </c>
      <c r="AG580">
        <v>2029</v>
      </c>
      <c r="AN580">
        <v>1</v>
      </c>
      <c r="AO580">
        <v>1</v>
      </c>
      <c r="AR580" s="178">
        <v>11717</v>
      </c>
      <c r="AS580" t="s">
        <v>1921</v>
      </c>
      <c r="AT580">
        <v>0</v>
      </c>
      <c r="AU580">
        <v>0</v>
      </c>
      <c r="AV580">
        <v>890480123</v>
      </c>
      <c r="AW580" t="s">
        <v>1920</v>
      </c>
      <c r="AX580">
        <v>5</v>
      </c>
      <c r="BC580">
        <v>2</v>
      </c>
      <c r="BD580">
        <v>7</v>
      </c>
      <c r="BE580">
        <v>2</v>
      </c>
    </row>
    <row r="581" spans="1:57" x14ac:dyDescent="0.25">
      <c r="A581" s="179">
        <f t="shared" si="9"/>
        <v>54190</v>
      </c>
      <c r="B581" t="s">
        <v>1923</v>
      </c>
      <c r="C581">
        <v>8720021</v>
      </c>
      <c r="D581">
        <v>144105</v>
      </c>
      <c r="E581">
        <v>4</v>
      </c>
      <c r="F581">
        <v>550016787</v>
      </c>
      <c r="G581" s="180">
        <v>42984</v>
      </c>
      <c r="H581" s="180">
        <v>45290</v>
      </c>
      <c r="I581">
        <v>30</v>
      </c>
      <c r="J581">
        <v>1</v>
      </c>
      <c r="K581">
        <v>1</v>
      </c>
      <c r="L581">
        <v>30</v>
      </c>
      <c r="M581">
        <v>2</v>
      </c>
      <c r="N581" s="170">
        <v>22490513</v>
      </c>
      <c r="O581" s="170">
        <v>24960000</v>
      </c>
      <c r="P581" s="178">
        <v>72750</v>
      </c>
      <c r="Q581" s="178">
        <v>2797</v>
      </c>
      <c r="R581" s="178">
        <v>71316</v>
      </c>
      <c r="S581">
        <v>2699</v>
      </c>
      <c r="T581">
        <v>0</v>
      </c>
      <c r="U581">
        <v>0</v>
      </c>
      <c r="W581">
        <v>0</v>
      </c>
      <c r="X581">
        <v>0</v>
      </c>
      <c r="Y581">
        <v>0</v>
      </c>
      <c r="AB581" s="180">
        <v>44253</v>
      </c>
      <c r="AC581">
        <v>1</v>
      </c>
      <c r="AD581" t="s">
        <v>1922</v>
      </c>
      <c r="AE581">
        <v>1</v>
      </c>
      <c r="AF581">
        <v>30</v>
      </c>
      <c r="AG581">
        <v>2944</v>
      </c>
      <c r="AN581">
        <v>1</v>
      </c>
      <c r="AO581">
        <v>1</v>
      </c>
      <c r="AR581" s="178">
        <v>17126</v>
      </c>
      <c r="AS581" t="s">
        <v>1921</v>
      </c>
      <c r="AT581">
        <v>0</v>
      </c>
      <c r="AU581">
        <v>0</v>
      </c>
      <c r="AV581">
        <v>890480123</v>
      </c>
      <c r="AW581" t="s">
        <v>1920</v>
      </c>
      <c r="AX581">
        <v>5</v>
      </c>
      <c r="BC581">
        <v>2</v>
      </c>
      <c r="BD581">
        <v>7</v>
      </c>
      <c r="BE581">
        <v>2</v>
      </c>
    </row>
    <row r="582" spans="1:57" x14ac:dyDescent="0.25">
      <c r="A582" s="179">
        <f t="shared" si="9"/>
        <v>14172</v>
      </c>
      <c r="B582" t="s">
        <v>1923</v>
      </c>
      <c r="C582">
        <v>8720021</v>
      </c>
      <c r="D582">
        <v>144105</v>
      </c>
      <c r="E582">
        <v>4</v>
      </c>
      <c r="F582">
        <v>550017108</v>
      </c>
      <c r="G582" s="180">
        <v>43013</v>
      </c>
      <c r="H582" s="180">
        <v>45290</v>
      </c>
      <c r="I582">
        <v>30</v>
      </c>
      <c r="J582">
        <v>1</v>
      </c>
      <c r="K582">
        <v>1</v>
      </c>
      <c r="L582">
        <v>30</v>
      </c>
      <c r="M582">
        <v>2</v>
      </c>
      <c r="N582" s="170">
        <v>22490513</v>
      </c>
      <c r="O582" s="170">
        <v>24960000</v>
      </c>
      <c r="P582" s="178">
        <v>19024</v>
      </c>
      <c r="Q582" s="178">
        <v>731</v>
      </c>
      <c r="R582" s="178">
        <v>18650</v>
      </c>
      <c r="S582">
        <v>719</v>
      </c>
      <c r="T582">
        <v>0</v>
      </c>
      <c r="U582">
        <v>0</v>
      </c>
      <c r="W582">
        <v>0</v>
      </c>
      <c r="X582">
        <v>0</v>
      </c>
      <c r="Y582">
        <v>0</v>
      </c>
      <c r="AB582" s="180">
        <v>44253</v>
      </c>
      <c r="AC582">
        <v>1</v>
      </c>
      <c r="AD582" t="s">
        <v>1922</v>
      </c>
      <c r="AE582">
        <v>1</v>
      </c>
      <c r="AF582">
        <v>30</v>
      </c>
      <c r="AG582">
        <v>781</v>
      </c>
      <c r="AN582">
        <v>1</v>
      </c>
      <c r="AO582">
        <v>1</v>
      </c>
      <c r="AR582" s="178">
        <v>4478</v>
      </c>
      <c r="AS582" t="s">
        <v>1921</v>
      </c>
      <c r="AT582">
        <v>0</v>
      </c>
      <c r="AU582">
        <v>0</v>
      </c>
      <c r="AV582">
        <v>890480123</v>
      </c>
      <c r="AW582" t="s">
        <v>1920</v>
      </c>
      <c r="AX582">
        <v>5</v>
      </c>
      <c r="BC582">
        <v>2</v>
      </c>
      <c r="BD582">
        <v>7</v>
      </c>
      <c r="BE582">
        <v>2</v>
      </c>
    </row>
    <row r="583" spans="1:57" x14ac:dyDescent="0.25">
      <c r="A583" s="179">
        <f t="shared" si="9"/>
        <v>42656</v>
      </c>
      <c r="B583" t="s">
        <v>1923</v>
      </c>
      <c r="C583">
        <v>8720021</v>
      </c>
      <c r="D583">
        <v>144105</v>
      </c>
      <c r="E583">
        <v>4</v>
      </c>
      <c r="F583">
        <v>550017158</v>
      </c>
      <c r="G583" s="180">
        <v>43019</v>
      </c>
      <c r="H583" s="180">
        <v>45290</v>
      </c>
      <c r="I583">
        <v>30</v>
      </c>
      <c r="J583">
        <v>1</v>
      </c>
      <c r="K583">
        <v>1</v>
      </c>
      <c r="L583">
        <v>30</v>
      </c>
      <c r="M583">
        <v>2</v>
      </c>
      <c r="N583" s="170">
        <v>22490513</v>
      </c>
      <c r="O583" s="170">
        <v>24960000</v>
      </c>
      <c r="P583" s="178">
        <v>57264</v>
      </c>
      <c r="Q583" s="178">
        <v>2201</v>
      </c>
      <c r="R583" s="178">
        <v>56136</v>
      </c>
      <c r="S583">
        <v>2100</v>
      </c>
      <c r="T583">
        <v>0</v>
      </c>
      <c r="U583">
        <v>0</v>
      </c>
      <c r="W583">
        <v>0</v>
      </c>
      <c r="X583">
        <v>0</v>
      </c>
      <c r="Y583">
        <v>0</v>
      </c>
      <c r="AB583" s="180">
        <v>44253</v>
      </c>
      <c r="AC583">
        <v>1</v>
      </c>
      <c r="AD583" t="s">
        <v>1922</v>
      </c>
      <c r="AE583">
        <v>1</v>
      </c>
      <c r="AF583">
        <v>30</v>
      </c>
      <c r="AG583">
        <v>2333</v>
      </c>
      <c r="AN583">
        <v>1</v>
      </c>
      <c r="AO583">
        <v>1</v>
      </c>
      <c r="AR583" s="178">
        <v>13480</v>
      </c>
      <c r="AS583" t="s">
        <v>1921</v>
      </c>
      <c r="AT583">
        <v>0</v>
      </c>
      <c r="AU583">
        <v>0</v>
      </c>
      <c r="AV583">
        <v>890480123</v>
      </c>
      <c r="AW583" t="s">
        <v>1920</v>
      </c>
      <c r="AX583">
        <v>5</v>
      </c>
      <c r="BC583">
        <v>2</v>
      </c>
      <c r="BD583">
        <v>7</v>
      </c>
      <c r="BE583">
        <v>2</v>
      </c>
    </row>
    <row r="584" spans="1:57" x14ac:dyDescent="0.25">
      <c r="A584" s="179">
        <f t="shared" si="9"/>
        <v>22793</v>
      </c>
      <c r="B584" t="s">
        <v>1923</v>
      </c>
      <c r="C584">
        <v>8720021</v>
      </c>
      <c r="D584">
        <v>144105</v>
      </c>
      <c r="E584">
        <v>4</v>
      </c>
      <c r="F584">
        <v>550017173</v>
      </c>
      <c r="G584" s="180">
        <v>43020</v>
      </c>
      <c r="H584" s="180">
        <v>45290</v>
      </c>
      <c r="I584">
        <v>30</v>
      </c>
      <c r="J584">
        <v>1</v>
      </c>
      <c r="K584">
        <v>1</v>
      </c>
      <c r="L584">
        <v>30</v>
      </c>
      <c r="M584">
        <v>2</v>
      </c>
      <c r="N584" s="170">
        <v>22490513</v>
      </c>
      <c r="O584" s="170">
        <v>24960000</v>
      </c>
      <c r="P584" s="178">
        <v>30599</v>
      </c>
      <c r="Q584" s="178">
        <v>1176</v>
      </c>
      <c r="R584" s="178">
        <v>29996</v>
      </c>
      <c r="S584">
        <v>1139</v>
      </c>
      <c r="T584">
        <v>0</v>
      </c>
      <c r="U584">
        <v>0</v>
      </c>
      <c r="W584">
        <v>0</v>
      </c>
      <c r="X584">
        <v>0</v>
      </c>
      <c r="Y584">
        <v>0</v>
      </c>
      <c r="AB584" s="180">
        <v>44253</v>
      </c>
      <c r="AC584">
        <v>1</v>
      </c>
      <c r="AD584" t="s">
        <v>1922</v>
      </c>
      <c r="AE584">
        <v>1</v>
      </c>
      <c r="AF584">
        <v>30</v>
      </c>
      <c r="AG584">
        <v>1249</v>
      </c>
      <c r="AN584">
        <v>1</v>
      </c>
      <c r="AO584">
        <v>1</v>
      </c>
      <c r="AR584" s="178">
        <v>7203</v>
      </c>
      <c r="AS584" t="s">
        <v>1921</v>
      </c>
      <c r="AT584">
        <v>0</v>
      </c>
      <c r="AU584">
        <v>0</v>
      </c>
      <c r="AV584">
        <v>890480123</v>
      </c>
      <c r="AW584" t="s">
        <v>1920</v>
      </c>
      <c r="AX584">
        <v>5</v>
      </c>
      <c r="BC584">
        <v>2</v>
      </c>
      <c r="BD584">
        <v>7</v>
      </c>
      <c r="BE584">
        <v>2</v>
      </c>
    </row>
    <row r="585" spans="1:57" x14ac:dyDescent="0.25">
      <c r="A585" s="179">
        <f t="shared" si="9"/>
        <v>27443</v>
      </c>
      <c r="B585" t="s">
        <v>1923</v>
      </c>
      <c r="C585">
        <v>8720021</v>
      </c>
      <c r="D585">
        <v>144105</v>
      </c>
      <c r="E585">
        <v>4</v>
      </c>
      <c r="F585">
        <v>550017444</v>
      </c>
      <c r="G585" s="180">
        <v>43041</v>
      </c>
      <c r="H585" s="180">
        <v>45290</v>
      </c>
      <c r="I585">
        <v>30</v>
      </c>
      <c r="J585">
        <v>1</v>
      </c>
      <c r="K585">
        <v>1</v>
      </c>
      <c r="L585">
        <v>30</v>
      </c>
      <c r="M585">
        <v>2</v>
      </c>
      <c r="N585" s="170">
        <v>22490513</v>
      </c>
      <c r="O585" s="170">
        <v>24960000</v>
      </c>
      <c r="P585" s="178">
        <v>36841</v>
      </c>
      <c r="Q585" s="178">
        <v>1416</v>
      </c>
      <c r="R585" s="178">
        <v>36115</v>
      </c>
      <c r="S585">
        <v>1379</v>
      </c>
      <c r="T585">
        <v>0</v>
      </c>
      <c r="U585">
        <v>0</v>
      </c>
      <c r="W585">
        <v>0</v>
      </c>
      <c r="X585">
        <v>0</v>
      </c>
      <c r="Y585">
        <v>0</v>
      </c>
      <c r="AB585" s="180">
        <v>44253</v>
      </c>
      <c r="AC585">
        <v>1</v>
      </c>
      <c r="AD585" t="s">
        <v>1922</v>
      </c>
      <c r="AE585">
        <v>1</v>
      </c>
      <c r="AF585">
        <v>30</v>
      </c>
      <c r="AG585">
        <v>1501</v>
      </c>
      <c r="AN585">
        <v>1</v>
      </c>
      <c r="AO585">
        <v>1</v>
      </c>
      <c r="AR585" s="178">
        <v>8672</v>
      </c>
      <c r="AS585" t="s">
        <v>1921</v>
      </c>
      <c r="AT585">
        <v>0</v>
      </c>
      <c r="AU585">
        <v>0</v>
      </c>
      <c r="AV585">
        <v>890480123</v>
      </c>
      <c r="AW585" t="s">
        <v>1920</v>
      </c>
      <c r="AX585">
        <v>5</v>
      </c>
      <c r="BC585">
        <v>2</v>
      </c>
      <c r="BD585">
        <v>7</v>
      </c>
      <c r="BE585">
        <v>2</v>
      </c>
    </row>
    <row r="586" spans="1:57" x14ac:dyDescent="0.25">
      <c r="A586" s="179">
        <f t="shared" si="9"/>
        <v>30607</v>
      </c>
      <c r="B586" t="s">
        <v>1923</v>
      </c>
      <c r="C586">
        <v>8720021</v>
      </c>
      <c r="D586">
        <v>144105</v>
      </c>
      <c r="E586">
        <v>4</v>
      </c>
      <c r="F586">
        <v>550017499</v>
      </c>
      <c r="G586" s="180">
        <v>43048</v>
      </c>
      <c r="H586" s="180">
        <v>45290</v>
      </c>
      <c r="I586">
        <v>30</v>
      </c>
      <c r="J586">
        <v>1</v>
      </c>
      <c r="K586">
        <v>1</v>
      </c>
      <c r="L586">
        <v>30</v>
      </c>
      <c r="M586">
        <v>2</v>
      </c>
      <c r="N586" s="170">
        <v>22490513</v>
      </c>
      <c r="O586" s="170">
        <v>24960000</v>
      </c>
      <c r="P586" s="178">
        <v>41090</v>
      </c>
      <c r="Q586" s="178">
        <v>1580</v>
      </c>
      <c r="R586" s="178">
        <v>40280</v>
      </c>
      <c r="S586">
        <v>1530</v>
      </c>
      <c r="T586">
        <v>0</v>
      </c>
      <c r="U586">
        <v>0</v>
      </c>
      <c r="W586">
        <v>0</v>
      </c>
      <c r="X586">
        <v>0</v>
      </c>
      <c r="Y586">
        <v>0</v>
      </c>
      <c r="AB586" s="180">
        <v>44253</v>
      </c>
      <c r="AC586">
        <v>1</v>
      </c>
      <c r="AD586" t="s">
        <v>1922</v>
      </c>
      <c r="AE586">
        <v>1</v>
      </c>
      <c r="AF586">
        <v>30</v>
      </c>
      <c r="AG586">
        <v>1657</v>
      </c>
      <c r="AN586">
        <v>1</v>
      </c>
      <c r="AO586">
        <v>1</v>
      </c>
      <c r="AR586" s="178">
        <v>9673</v>
      </c>
      <c r="AS586" t="s">
        <v>1921</v>
      </c>
      <c r="AT586">
        <v>0</v>
      </c>
      <c r="AU586">
        <v>0</v>
      </c>
      <c r="AV586">
        <v>890480123</v>
      </c>
      <c r="AW586" t="s">
        <v>1920</v>
      </c>
      <c r="AX586">
        <v>5</v>
      </c>
      <c r="BC586">
        <v>2</v>
      </c>
      <c r="BD586">
        <v>7</v>
      </c>
      <c r="BE586">
        <v>2</v>
      </c>
    </row>
    <row r="587" spans="1:57" x14ac:dyDescent="0.25">
      <c r="A587" s="179">
        <f t="shared" si="9"/>
        <v>54067</v>
      </c>
      <c r="B587" t="s">
        <v>1923</v>
      </c>
      <c r="C587">
        <v>8720021</v>
      </c>
      <c r="D587">
        <v>144105</v>
      </c>
      <c r="E587">
        <v>4</v>
      </c>
      <c r="F587">
        <v>550017756</v>
      </c>
      <c r="G587" s="180">
        <v>43070</v>
      </c>
      <c r="H587" s="180">
        <v>45290</v>
      </c>
      <c r="I587">
        <v>30</v>
      </c>
      <c r="J587">
        <v>1</v>
      </c>
      <c r="K587">
        <v>1</v>
      </c>
      <c r="L587">
        <v>30</v>
      </c>
      <c r="M587">
        <v>2</v>
      </c>
      <c r="N587" s="170">
        <v>22490513</v>
      </c>
      <c r="O587" s="170">
        <v>24960000</v>
      </c>
      <c r="P587" s="178">
        <v>72585</v>
      </c>
      <c r="Q587" s="178">
        <v>2791</v>
      </c>
      <c r="R587" s="178">
        <v>71154</v>
      </c>
      <c r="S587">
        <v>2671</v>
      </c>
      <c r="T587">
        <v>0</v>
      </c>
      <c r="U587">
        <v>0</v>
      </c>
      <c r="W587">
        <v>0</v>
      </c>
      <c r="X587">
        <v>0</v>
      </c>
      <c r="Y587">
        <v>0</v>
      </c>
      <c r="AB587" s="180">
        <v>44253</v>
      </c>
      <c r="AC587">
        <v>1</v>
      </c>
      <c r="AD587" t="s">
        <v>1922</v>
      </c>
      <c r="AE587">
        <v>1</v>
      </c>
      <c r="AF587">
        <v>30</v>
      </c>
      <c r="AG587">
        <v>2928</v>
      </c>
      <c r="AN587">
        <v>1</v>
      </c>
      <c r="AO587">
        <v>1</v>
      </c>
      <c r="AR587" s="178">
        <v>17087</v>
      </c>
      <c r="AS587" t="s">
        <v>1921</v>
      </c>
      <c r="AT587">
        <v>0</v>
      </c>
      <c r="AU587">
        <v>0</v>
      </c>
      <c r="AV587">
        <v>890480123</v>
      </c>
      <c r="AW587" t="s">
        <v>1920</v>
      </c>
      <c r="AX587">
        <v>5</v>
      </c>
      <c r="BC587">
        <v>2</v>
      </c>
      <c r="BD587">
        <v>7</v>
      </c>
      <c r="BE587">
        <v>2</v>
      </c>
    </row>
    <row r="588" spans="1:57" x14ac:dyDescent="0.25">
      <c r="A588" s="179">
        <f t="shared" si="9"/>
        <v>21669</v>
      </c>
      <c r="B588" t="s">
        <v>1923</v>
      </c>
      <c r="C588">
        <v>8720021</v>
      </c>
      <c r="D588">
        <v>144105</v>
      </c>
      <c r="E588">
        <v>4</v>
      </c>
      <c r="F588">
        <v>550017777</v>
      </c>
      <c r="G588" s="180">
        <v>43073</v>
      </c>
      <c r="H588" s="180">
        <v>45290</v>
      </c>
      <c r="I588">
        <v>30</v>
      </c>
      <c r="J588">
        <v>1</v>
      </c>
      <c r="K588">
        <v>1</v>
      </c>
      <c r="L588">
        <v>30</v>
      </c>
      <c r="M588">
        <v>2</v>
      </c>
      <c r="N588" s="170">
        <v>22490513</v>
      </c>
      <c r="O588" s="170">
        <v>24960000</v>
      </c>
      <c r="P588" s="178">
        <v>29090</v>
      </c>
      <c r="Q588" s="178">
        <v>1118</v>
      </c>
      <c r="R588" s="178">
        <v>28517</v>
      </c>
      <c r="S588">
        <v>1079</v>
      </c>
      <c r="T588">
        <v>0</v>
      </c>
      <c r="U588">
        <v>0</v>
      </c>
      <c r="W588">
        <v>0</v>
      </c>
      <c r="X588">
        <v>0</v>
      </c>
      <c r="Y588">
        <v>0</v>
      </c>
      <c r="AB588" s="180">
        <v>44253</v>
      </c>
      <c r="AC588">
        <v>1</v>
      </c>
      <c r="AD588" t="s">
        <v>1922</v>
      </c>
      <c r="AE588">
        <v>1</v>
      </c>
      <c r="AF588">
        <v>30</v>
      </c>
      <c r="AG588">
        <v>1188</v>
      </c>
      <c r="AN588">
        <v>1</v>
      </c>
      <c r="AO588">
        <v>1</v>
      </c>
      <c r="AR588" s="178">
        <v>6848</v>
      </c>
      <c r="AS588" t="s">
        <v>1921</v>
      </c>
      <c r="AT588">
        <v>0</v>
      </c>
      <c r="AU588">
        <v>0</v>
      </c>
      <c r="AV588">
        <v>890480123</v>
      </c>
      <c r="AW588" t="s">
        <v>1920</v>
      </c>
      <c r="AX588">
        <v>5</v>
      </c>
      <c r="BC588">
        <v>2</v>
      </c>
      <c r="BD588">
        <v>7</v>
      </c>
      <c r="BE588">
        <v>2</v>
      </c>
    </row>
    <row r="589" spans="1:57" x14ac:dyDescent="0.25">
      <c r="A589" s="179">
        <f t="shared" si="9"/>
        <v>28643</v>
      </c>
      <c r="B589" t="s">
        <v>1923</v>
      </c>
      <c r="C589">
        <v>8720021</v>
      </c>
      <c r="D589">
        <v>144105</v>
      </c>
      <c r="E589">
        <v>4</v>
      </c>
      <c r="F589">
        <v>550017830</v>
      </c>
      <c r="G589" s="180">
        <v>43090</v>
      </c>
      <c r="H589" s="180">
        <v>45290</v>
      </c>
      <c r="I589">
        <v>30</v>
      </c>
      <c r="J589">
        <v>1</v>
      </c>
      <c r="K589">
        <v>1</v>
      </c>
      <c r="L589">
        <v>30</v>
      </c>
      <c r="M589">
        <v>2</v>
      </c>
      <c r="N589" s="170">
        <v>22490513</v>
      </c>
      <c r="O589" s="170">
        <v>24960000</v>
      </c>
      <c r="P589" s="178">
        <v>38452</v>
      </c>
      <c r="Q589" s="178">
        <v>1478</v>
      </c>
      <c r="R589" s="178">
        <v>37695</v>
      </c>
      <c r="S589">
        <v>1439</v>
      </c>
      <c r="T589">
        <v>0</v>
      </c>
      <c r="U589">
        <v>0</v>
      </c>
      <c r="W589">
        <v>0</v>
      </c>
      <c r="X589">
        <v>0</v>
      </c>
      <c r="Y589">
        <v>0</v>
      </c>
      <c r="AB589" s="180">
        <v>44253</v>
      </c>
      <c r="AC589">
        <v>1</v>
      </c>
      <c r="AD589" t="s">
        <v>1922</v>
      </c>
      <c r="AE589">
        <v>1</v>
      </c>
      <c r="AF589">
        <v>30</v>
      </c>
      <c r="AG589">
        <v>1565</v>
      </c>
      <c r="AN589">
        <v>1</v>
      </c>
      <c r="AO589">
        <v>1</v>
      </c>
      <c r="AR589" s="178">
        <v>9052</v>
      </c>
      <c r="AS589" t="s">
        <v>1921</v>
      </c>
      <c r="AT589">
        <v>0</v>
      </c>
      <c r="AU589">
        <v>0</v>
      </c>
      <c r="AV589">
        <v>890480123</v>
      </c>
      <c r="AW589" t="s">
        <v>1920</v>
      </c>
      <c r="AX589">
        <v>5</v>
      </c>
      <c r="BC589">
        <v>2</v>
      </c>
      <c r="BD589">
        <v>7</v>
      </c>
      <c r="BE589">
        <v>2</v>
      </c>
    </row>
    <row r="590" spans="1:57" x14ac:dyDescent="0.25">
      <c r="A590" s="179">
        <f t="shared" si="9"/>
        <v>28643</v>
      </c>
      <c r="B590" t="s">
        <v>1923</v>
      </c>
      <c r="C590">
        <v>8720021</v>
      </c>
      <c r="D590">
        <v>144105</v>
      </c>
      <c r="E590">
        <v>4</v>
      </c>
      <c r="F590">
        <v>550018006</v>
      </c>
      <c r="G590" s="180">
        <v>43109</v>
      </c>
      <c r="H590" s="180">
        <v>45290</v>
      </c>
      <c r="I590">
        <v>30</v>
      </c>
      <c r="J590">
        <v>1</v>
      </c>
      <c r="K590">
        <v>1</v>
      </c>
      <c r="L590">
        <v>30</v>
      </c>
      <c r="M590">
        <v>2</v>
      </c>
      <c r="N590" s="170">
        <v>22490513</v>
      </c>
      <c r="O590" s="170">
        <v>24960000</v>
      </c>
      <c r="P590" s="178">
        <v>38452</v>
      </c>
      <c r="Q590" s="178">
        <v>1478</v>
      </c>
      <c r="R590" s="178">
        <v>37695</v>
      </c>
      <c r="S590">
        <v>1439</v>
      </c>
      <c r="T590">
        <v>0</v>
      </c>
      <c r="U590">
        <v>0</v>
      </c>
      <c r="W590">
        <v>0</v>
      </c>
      <c r="X590">
        <v>0</v>
      </c>
      <c r="Y590">
        <v>0</v>
      </c>
      <c r="AB590" s="180">
        <v>44253</v>
      </c>
      <c r="AC590">
        <v>1</v>
      </c>
      <c r="AD590" t="s">
        <v>1922</v>
      </c>
      <c r="AE590">
        <v>1</v>
      </c>
      <c r="AF590">
        <v>30</v>
      </c>
      <c r="AG590">
        <v>1565</v>
      </c>
      <c r="AN590">
        <v>1</v>
      </c>
      <c r="AO590">
        <v>1</v>
      </c>
      <c r="AR590" s="178">
        <v>9052</v>
      </c>
      <c r="AS590" t="s">
        <v>1921</v>
      </c>
      <c r="AT590">
        <v>0</v>
      </c>
      <c r="AU590">
        <v>0</v>
      </c>
      <c r="AV590">
        <v>890480123</v>
      </c>
      <c r="AW590" t="s">
        <v>1920</v>
      </c>
      <c r="AX590">
        <v>5</v>
      </c>
      <c r="BC590">
        <v>2</v>
      </c>
      <c r="BD590">
        <v>7</v>
      </c>
      <c r="BE590">
        <v>2</v>
      </c>
    </row>
    <row r="591" spans="1:57" x14ac:dyDescent="0.25">
      <c r="A591" s="179">
        <f t="shared" si="9"/>
        <v>28665</v>
      </c>
      <c r="B591" t="s">
        <v>1923</v>
      </c>
      <c r="C591">
        <v>8720021</v>
      </c>
      <c r="D591">
        <v>144105</v>
      </c>
      <c r="E591">
        <v>4</v>
      </c>
      <c r="F591">
        <v>550018007</v>
      </c>
      <c r="G591" s="180">
        <v>43109</v>
      </c>
      <c r="H591" s="180">
        <v>45290</v>
      </c>
      <c r="I591">
        <v>30</v>
      </c>
      <c r="J591">
        <v>1</v>
      </c>
      <c r="K591">
        <v>1</v>
      </c>
      <c r="L591">
        <v>30</v>
      </c>
      <c r="M591">
        <v>2</v>
      </c>
      <c r="N591" s="170">
        <v>22490513</v>
      </c>
      <c r="O591" s="170">
        <v>24960000</v>
      </c>
      <c r="P591" s="178">
        <v>38482</v>
      </c>
      <c r="Q591" s="178">
        <v>1479</v>
      </c>
      <c r="R591" s="178">
        <v>37724</v>
      </c>
      <c r="S591">
        <v>1439</v>
      </c>
      <c r="T591">
        <v>0</v>
      </c>
      <c r="U591">
        <v>0</v>
      </c>
      <c r="W591">
        <v>0</v>
      </c>
      <c r="X591">
        <v>0</v>
      </c>
      <c r="Y591">
        <v>0</v>
      </c>
      <c r="AB591" s="180">
        <v>44253</v>
      </c>
      <c r="AC591">
        <v>1</v>
      </c>
      <c r="AD591" t="s">
        <v>1922</v>
      </c>
      <c r="AE591">
        <v>1</v>
      </c>
      <c r="AF591">
        <v>30</v>
      </c>
      <c r="AG591">
        <v>1570</v>
      </c>
      <c r="AN591">
        <v>1</v>
      </c>
      <c r="AO591">
        <v>1</v>
      </c>
      <c r="AR591" s="178">
        <v>9059</v>
      </c>
      <c r="AS591" t="s">
        <v>1921</v>
      </c>
      <c r="AT591">
        <v>0</v>
      </c>
      <c r="AU591">
        <v>0</v>
      </c>
      <c r="AV591">
        <v>890480123</v>
      </c>
      <c r="AW591" t="s">
        <v>1920</v>
      </c>
      <c r="AX591">
        <v>5</v>
      </c>
      <c r="BC591">
        <v>2</v>
      </c>
      <c r="BD591">
        <v>7</v>
      </c>
      <c r="BE591">
        <v>2</v>
      </c>
    </row>
    <row r="592" spans="1:57" x14ac:dyDescent="0.25">
      <c r="A592" s="179">
        <f t="shared" si="9"/>
        <v>24114</v>
      </c>
      <c r="B592" t="s">
        <v>1923</v>
      </c>
      <c r="C592">
        <v>8720021</v>
      </c>
      <c r="D592">
        <v>144105</v>
      </c>
      <c r="E592">
        <v>4</v>
      </c>
      <c r="F592">
        <v>550018139</v>
      </c>
      <c r="G592" s="180">
        <v>43131</v>
      </c>
      <c r="H592" s="180">
        <v>45290</v>
      </c>
      <c r="I592">
        <v>30</v>
      </c>
      <c r="J592">
        <v>1</v>
      </c>
      <c r="K592">
        <v>1</v>
      </c>
      <c r="L592">
        <v>30</v>
      </c>
      <c r="M592">
        <v>2</v>
      </c>
      <c r="N592" s="170">
        <v>22490513</v>
      </c>
      <c r="O592" s="170">
        <v>24960000</v>
      </c>
      <c r="P592" s="178">
        <v>32371</v>
      </c>
      <c r="Q592" s="178">
        <v>1244</v>
      </c>
      <c r="R592" s="178">
        <v>31734</v>
      </c>
      <c r="S592">
        <v>1199</v>
      </c>
      <c r="T592">
        <v>0</v>
      </c>
      <c r="U592">
        <v>0</v>
      </c>
      <c r="W592">
        <v>0</v>
      </c>
      <c r="X592">
        <v>0</v>
      </c>
      <c r="Y592">
        <v>0</v>
      </c>
      <c r="AB592" s="180">
        <v>44253</v>
      </c>
      <c r="AC592">
        <v>1</v>
      </c>
      <c r="AD592" t="s">
        <v>1922</v>
      </c>
      <c r="AE592">
        <v>1</v>
      </c>
      <c r="AF592">
        <v>30</v>
      </c>
      <c r="AG592">
        <v>1325</v>
      </c>
      <c r="AN592">
        <v>1</v>
      </c>
      <c r="AO592">
        <v>1</v>
      </c>
      <c r="AR592" s="178">
        <v>7620</v>
      </c>
      <c r="AS592" t="s">
        <v>1921</v>
      </c>
      <c r="AT592">
        <v>0</v>
      </c>
      <c r="AU592">
        <v>0</v>
      </c>
      <c r="AV592">
        <v>890480123</v>
      </c>
      <c r="AW592" t="s">
        <v>1920</v>
      </c>
      <c r="AX592">
        <v>5</v>
      </c>
      <c r="BC592">
        <v>2</v>
      </c>
      <c r="BD592">
        <v>7</v>
      </c>
      <c r="BE592">
        <v>2</v>
      </c>
    </row>
    <row r="593" spans="1:57" x14ac:dyDescent="0.25">
      <c r="A593" s="179">
        <f t="shared" si="9"/>
        <v>27189</v>
      </c>
      <c r="B593" t="s">
        <v>1923</v>
      </c>
      <c r="C593">
        <v>8720021</v>
      </c>
      <c r="D593">
        <v>144105</v>
      </c>
      <c r="E593">
        <v>4</v>
      </c>
      <c r="F593">
        <v>550018186</v>
      </c>
      <c r="G593" s="180">
        <v>43135</v>
      </c>
      <c r="H593" s="180">
        <v>45290</v>
      </c>
      <c r="I593">
        <v>30</v>
      </c>
      <c r="J593">
        <v>1</v>
      </c>
      <c r="K593">
        <v>1</v>
      </c>
      <c r="L593">
        <v>30</v>
      </c>
      <c r="M593">
        <v>2</v>
      </c>
      <c r="N593" s="170">
        <v>22490513</v>
      </c>
      <c r="O593" s="170">
        <v>24960000</v>
      </c>
      <c r="P593" s="178">
        <v>36501</v>
      </c>
      <c r="Q593" s="178">
        <v>1403</v>
      </c>
      <c r="R593" s="178">
        <v>35782</v>
      </c>
      <c r="S593">
        <v>1351</v>
      </c>
      <c r="T593">
        <v>0</v>
      </c>
      <c r="U593">
        <v>0</v>
      </c>
      <c r="W593">
        <v>0</v>
      </c>
      <c r="X593">
        <v>0</v>
      </c>
      <c r="Y593">
        <v>0</v>
      </c>
      <c r="AB593" s="180">
        <v>44253</v>
      </c>
      <c r="AC593">
        <v>1</v>
      </c>
      <c r="AD593" t="s">
        <v>1922</v>
      </c>
      <c r="AE593">
        <v>1</v>
      </c>
      <c r="AF593">
        <v>30</v>
      </c>
      <c r="AG593">
        <v>1486</v>
      </c>
      <c r="AN593">
        <v>1</v>
      </c>
      <c r="AO593">
        <v>1</v>
      </c>
      <c r="AR593" s="178">
        <v>8593</v>
      </c>
      <c r="AS593" t="s">
        <v>1921</v>
      </c>
      <c r="AT593">
        <v>0</v>
      </c>
      <c r="AU593">
        <v>0</v>
      </c>
      <c r="AV593">
        <v>890480123</v>
      </c>
      <c r="AW593" t="s">
        <v>1920</v>
      </c>
      <c r="AX593">
        <v>5</v>
      </c>
      <c r="BC593">
        <v>2</v>
      </c>
      <c r="BD593">
        <v>7</v>
      </c>
      <c r="BE593">
        <v>2</v>
      </c>
    </row>
    <row r="594" spans="1:57" x14ac:dyDescent="0.25">
      <c r="A594" s="179">
        <f t="shared" si="9"/>
        <v>43297</v>
      </c>
      <c r="B594" t="s">
        <v>1923</v>
      </c>
      <c r="C594">
        <v>8720021</v>
      </c>
      <c r="D594">
        <v>144105</v>
      </c>
      <c r="E594">
        <v>4</v>
      </c>
      <c r="F594">
        <v>550018400</v>
      </c>
      <c r="G594" s="180">
        <v>43164</v>
      </c>
      <c r="H594" s="180">
        <v>45290</v>
      </c>
      <c r="I594">
        <v>30</v>
      </c>
      <c r="J594">
        <v>1</v>
      </c>
      <c r="K594">
        <v>1</v>
      </c>
      <c r="L594">
        <v>30</v>
      </c>
      <c r="M594">
        <v>2</v>
      </c>
      <c r="N594" s="170">
        <v>22490513</v>
      </c>
      <c r="O594" s="170">
        <v>24960000</v>
      </c>
      <c r="P594" s="178">
        <v>58126</v>
      </c>
      <c r="Q594" s="178">
        <v>2235</v>
      </c>
      <c r="R594" s="178">
        <v>56980</v>
      </c>
      <c r="S594">
        <v>2159</v>
      </c>
      <c r="T594">
        <v>0</v>
      </c>
      <c r="U594">
        <v>0</v>
      </c>
      <c r="W594">
        <v>0</v>
      </c>
      <c r="X594">
        <v>0</v>
      </c>
      <c r="Y594">
        <v>0</v>
      </c>
      <c r="AB594" s="180">
        <v>44253</v>
      </c>
      <c r="AC594">
        <v>1</v>
      </c>
      <c r="AD594" t="s">
        <v>1922</v>
      </c>
      <c r="AE594">
        <v>1</v>
      </c>
      <c r="AF594">
        <v>30</v>
      </c>
      <c r="AG594">
        <v>2346</v>
      </c>
      <c r="AN594">
        <v>1</v>
      </c>
      <c r="AO594">
        <v>1</v>
      </c>
      <c r="AR594" s="178">
        <v>13683</v>
      </c>
      <c r="AS594" t="s">
        <v>1921</v>
      </c>
      <c r="AT594">
        <v>0</v>
      </c>
      <c r="AU594">
        <v>0</v>
      </c>
      <c r="AV594">
        <v>890480123</v>
      </c>
      <c r="AW594" t="s">
        <v>1920</v>
      </c>
      <c r="AX594">
        <v>5</v>
      </c>
      <c r="BC594">
        <v>2</v>
      </c>
      <c r="BD594">
        <v>7</v>
      </c>
      <c r="BE594">
        <v>2</v>
      </c>
    </row>
    <row r="595" spans="1:57" x14ac:dyDescent="0.25">
      <c r="A595" s="179">
        <f t="shared" si="9"/>
        <v>28882</v>
      </c>
      <c r="B595" t="s">
        <v>1923</v>
      </c>
      <c r="C595">
        <v>8720021</v>
      </c>
      <c r="D595">
        <v>144105</v>
      </c>
      <c r="E595">
        <v>4</v>
      </c>
      <c r="F595">
        <v>550018401</v>
      </c>
      <c r="G595" s="180">
        <v>43164</v>
      </c>
      <c r="H595" s="180">
        <v>45290</v>
      </c>
      <c r="I595">
        <v>30</v>
      </c>
      <c r="J595">
        <v>1</v>
      </c>
      <c r="K595">
        <v>1</v>
      </c>
      <c r="L595">
        <v>30</v>
      </c>
      <c r="M595">
        <v>2</v>
      </c>
      <c r="N595" s="170">
        <v>22490513</v>
      </c>
      <c r="O595" s="170">
        <v>24960000</v>
      </c>
      <c r="P595" s="178">
        <v>38773</v>
      </c>
      <c r="Q595" s="178">
        <v>1491</v>
      </c>
      <c r="R595" s="178">
        <v>38009</v>
      </c>
      <c r="S595">
        <v>1439</v>
      </c>
      <c r="T595">
        <v>0</v>
      </c>
      <c r="U595">
        <v>0</v>
      </c>
      <c r="W595">
        <v>0</v>
      </c>
      <c r="X595">
        <v>0</v>
      </c>
      <c r="Y595">
        <v>0</v>
      </c>
      <c r="AB595" s="180">
        <v>44253</v>
      </c>
      <c r="AC595">
        <v>1</v>
      </c>
      <c r="AD595" t="s">
        <v>1922</v>
      </c>
      <c r="AE595">
        <v>1</v>
      </c>
      <c r="AF595">
        <v>30</v>
      </c>
      <c r="AG595">
        <v>1562</v>
      </c>
      <c r="AN595">
        <v>1</v>
      </c>
      <c r="AO595">
        <v>1</v>
      </c>
      <c r="AR595" s="178">
        <v>9127</v>
      </c>
      <c r="AS595" t="s">
        <v>1921</v>
      </c>
      <c r="AT595">
        <v>0</v>
      </c>
      <c r="AU595">
        <v>0</v>
      </c>
      <c r="AV595">
        <v>890480123</v>
      </c>
      <c r="AW595" t="s">
        <v>1920</v>
      </c>
      <c r="AX595">
        <v>5</v>
      </c>
      <c r="BC595">
        <v>2</v>
      </c>
      <c r="BD595">
        <v>7</v>
      </c>
      <c r="BE595">
        <v>2</v>
      </c>
    </row>
    <row r="596" spans="1:57" x14ac:dyDescent="0.25">
      <c r="A596" s="179">
        <f t="shared" si="9"/>
        <v>30528</v>
      </c>
      <c r="B596" t="s">
        <v>1923</v>
      </c>
      <c r="C596">
        <v>8720021</v>
      </c>
      <c r="D596">
        <v>144105</v>
      </c>
      <c r="E596">
        <v>4</v>
      </c>
      <c r="F596">
        <v>550018610</v>
      </c>
      <c r="G596" s="180">
        <v>43199</v>
      </c>
      <c r="H596" s="180">
        <v>45290</v>
      </c>
      <c r="I596">
        <v>30</v>
      </c>
      <c r="J596">
        <v>1</v>
      </c>
      <c r="K596">
        <v>1</v>
      </c>
      <c r="L596">
        <v>30</v>
      </c>
      <c r="M596">
        <v>2</v>
      </c>
      <c r="N596" s="170">
        <v>22490513</v>
      </c>
      <c r="O596" s="170">
        <v>24960000</v>
      </c>
      <c r="P596" s="178">
        <v>40984</v>
      </c>
      <c r="Q596" s="178">
        <v>1576</v>
      </c>
      <c r="R596" s="178">
        <v>40176</v>
      </c>
      <c r="S596">
        <v>1530</v>
      </c>
      <c r="T596">
        <v>0</v>
      </c>
      <c r="U596">
        <v>0</v>
      </c>
      <c r="W596">
        <v>0</v>
      </c>
      <c r="X596">
        <v>0</v>
      </c>
      <c r="Y596">
        <v>0</v>
      </c>
      <c r="AB596" s="180">
        <v>44253</v>
      </c>
      <c r="AC596">
        <v>1</v>
      </c>
      <c r="AD596" t="s">
        <v>1922</v>
      </c>
      <c r="AE596">
        <v>1</v>
      </c>
      <c r="AF596">
        <v>30</v>
      </c>
      <c r="AG596">
        <v>1651</v>
      </c>
      <c r="AN596">
        <v>1</v>
      </c>
      <c r="AO596">
        <v>1</v>
      </c>
      <c r="AR596" s="178">
        <v>9648</v>
      </c>
      <c r="AS596" t="s">
        <v>1921</v>
      </c>
      <c r="AT596">
        <v>0</v>
      </c>
      <c r="AU596">
        <v>0</v>
      </c>
      <c r="AV596">
        <v>890480123</v>
      </c>
      <c r="AW596" t="s">
        <v>1920</v>
      </c>
      <c r="AX596">
        <v>5</v>
      </c>
      <c r="BC596">
        <v>2</v>
      </c>
      <c r="BD596">
        <v>7</v>
      </c>
      <c r="BE596">
        <v>2</v>
      </c>
    </row>
    <row r="597" spans="1:57" x14ac:dyDescent="0.25">
      <c r="A597" s="179">
        <f t="shared" si="9"/>
        <v>30528</v>
      </c>
      <c r="B597" t="s">
        <v>1923</v>
      </c>
      <c r="C597">
        <v>8720021</v>
      </c>
      <c r="D597">
        <v>144105</v>
      </c>
      <c r="E597">
        <v>4</v>
      </c>
      <c r="F597">
        <v>550018625</v>
      </c>
      <c r="G597" s="180">
        <v>43201</v>
      </c>
      <c r="H597" s="180">
        <v>45290</v>
      </c>
      <c r="I597">
        <v>30</v>
      </c>
      <c r="J597">
        <v>1</v>
      </c>
      <c r="K597">
        <v>1</v>
      </c>
      <c r="L597">
        <v>30</v>
      </c>
      <c r="M597">
        <v>2</v>
      </c>
      <c r="N597" s="170">
        <v>22490513</v>
      </c>
      <c r="O597" s="170">
        <v>24960000</v>
      </c>
      <c r="P597" s="178">
        <v>40984</v>
      </c>
      <c r="Q597" s="178">
        <v>1576</v>
      </c>
      <c r="R597" s="178">
        <v>40176</v>
      </c>
      <c r="S597">
        <v>1530</v>
      </c>
      <c r="T597">
        <v>0</v>
      </c>
      <c r="U597">
        <v>0</v>
      </c>
      <c r="W597">
        <v>0</v>
      </c>
      <c r="X597">
        <v>0</v>
      </c>
      <c r="Y597">
        <v>0</v>
      </c>
      <c r="AB597" s="180">
        <v>44253</v>
      </c>
      <c r="AC597">
        <v>1</v>
      </c>
      <c r="AD597" t="s">
        <v>1922</v>
      </c>
      <c r="AE597">
        <v>1</v>
      </c>
      <c r="AF597">
        <v>30</v>
      </c>
      <c r="AG597">
        <v>1651</v>
      </c>
      <c r="AN597">
        <v>1</v>
      </c>
      <c r="AO597">
        <v>1</v>
      </c>
      <c r="AR597" s="178">
        <v>9648</v>
      </c>
      <c r="AS597" t="s">
        <v>1921</v>
      </c>
      <c r="AT597">
        <v>0</v>
      </c>
      <c r="AU597">
        <v>0</v>
      </c>
      <c r="AV597">
        <v>890480123</v>
      </c>
      <c r="AW597" t="s">
        <v>1920</v>
      </c>
      <c r="AX597">
        <v>5</v>
      </c>
      <c r="BC597">
        <v>2</v>
      </c>
      <c r="BD597">
        <v>7</v>
      </c>
      <c r="BE597">
        <v>2</v>
      </c>
    </row>
    <row r="598" spans="1:57" x14ac:dyDescent="0.25">
      <c r="A598" s="179">
        <f t="shared" si="9"/>
        <v>14621</v>
      </c>
      <c r="B598" t="s">
        <v>1923</v>
      </c>
      <c r="C598">
        <v>8720021</v>
      </c>
      <c r="D598">
        <v>144105</v>
      </c>
      <c r="E598">
        <v>4</v>
      </c>
      <c r="F598">
        <v>550018673</v>
      </c>
      <c r="G598" s="180">
        <v>43206</v>
      </c>
      <c r="H598" s="180">
        <v>45290</v>
      </c>
      <c r="I598">
        <v>30</v>
      </c>
      <c r="J598">
        <v>1</v>
      </c>
      <c r="K598">
        <v>1</v>
      </c>
      <c r="L598">
        <v>30</v>
      </c>
      <c r="M598">
        <v>2</v>
      </c>
      <c r="N598" s="170">
        <v>22490513</v>
      </c>
      <c r="O598" s="170">
        <v>24960000</v>
      </c>
      <c r="P598" s="178">
        <v>19629</v>
      </c>
      <c r="Q598" s="178">
        <v>755</v>
      </c>
      <c r="R598" s="178">
        <v>19242</v>
      </c>
      <c r="S598">
        <v>720</v>
      </c>
      <c r="T598">
        <v>0</v>
      </c>
      <c r="U598">
        <v>0</v>
      </c>
      <c r="W598">
        <v>0</v>
      </c>
      <c r="X598">
        <v>0</v>
      </c>
      <c r="Y598">
        <v>0</v>
      </c>
      <c r="AB598" s="180">
        <v>44253</v>
      </c>
      <c r="AC598">
        <v>1</v>
      </c>
      <c r="AD598" t="s">
        <v>1922</v>
      </c>
      <c r="AE598">
        <v>1</v>
      </c>
      <c r="AF598">
        <v>30</v>
      </c>
      <c r="AG598">
        <v>786</v>
      </c>
      <c r="AN598">
        <v>1</v>
      </c>
      <c r="AO598">
        <v>1</v>
      </c>
      <c r="AR598" s="178">
        <v>4621</v>
      </c>
      <c r="AS598" t="s">
        <v>1921</v>
      </c>
      <c r="AT598">
        <v>0</v>
      </c>
      <c r="AU598">
        <v>0</v>
      </c>
      <c r="AV598">
        <v>890480123</v>
      </c>
      <c r="AW598" t="s">
        <v>1920</v>
      </c>
      <c r="AX598">
        <v>5</v>
      </c>
      <c r="BC598">
        <v>2</v>
      </c>
      <c r="BD598">
        <v>7</v>
      </c>
      <c r="BE598">
        <v>2</v>
      </c>
    </row>
    <row r="599" spans="1:57" x14ac:dyDescent="0.25">
      <c r="A599" s="179">
        <f t="shared" si="9"/>
        <v>51402</v>
      </c>
      <c r="B599" t="s">
        <v>1923</v>
      </c>
      <c r="C599">
        <v>8720021</v>
      </c>
      <c r="D599">
        <v>144105</v>
      </c>
      <c r="E599">
        <v>4</v>
      </c>
      <c r="F599">
        <v>550018803</v>
      </c>
      <c r="G599" s="180">
        <v>43225</v>
      </c>
      <c r="H599" s="180">
        <v>45290</v>
      </c>
      <c r="I599">
        <v>30</v>
      </c>
      <c r="J599">
        <v>1</v>
      </c>
      <c r="K599">
        <v>1</v>
      </c>
      <c r="L599">
        <v>30</v>
      </c>
      <c r="M599">
        <v>2</v>
      </c>
      <c r="N599" s="170">
        <v>22490513</v>
      </c>
      <c r="O599" s="170">
        <v>24960000</v>
      </c>
      <c r="P599" s="178">
        <v>69006</v>
      </c>
      <c r="Q599" s="178">
        <v>2653</v>
      </c>
      <c r="R599" s="178">
        <v>67646</v>
      </c>
      <c r="S599">
        <v>2521</v>
      </c>
      <c r="T599">
        <v>0</v>
      </c>
      <c r="U599">
        <v>0</v>
      </c>
      <c r="W599">
        <v>0</v>
      </c>
      <c r="X599">
        <v>0</v>
      </c>
      <c r="Y599">
        <v>0</v>
      </c>
      <c r="AB599" s="180">
        <v>44253</v>
      </c>
      <c r="AC599">
        <v>1</v>
      </c>
      <c r="AD599" t="s">
        <v>1922</v>
      </c>
      <c r="AE599">
        <v>1</v>
      </c>
      <c r="AF599">
        <v>30</v>
      </c>
      <c r="AG599">
        <v>2794</v>
      </c>
      <c r="AN599">
        <v>1</v>
      </c>
      <c r="AO599">
        <v>1</v>
      </c>
      <c r="AR599" s="178">
        <v>16244</v>
      </c>
      <c r="AS599" t="s">
        <v>1921</v>
      </c>
      <c r="AT599">
        <v>0</v>
      </c>
      <c r="AU599">
        <v>0</v>
      </c>
      <c r="AV599">
        <v>890480123</v>
      </c>
      <c r="AW599" t="s">
        <v>1920</v>
      </c>
      <c r="AX599">
        <v>5</v>
      </c>
      <c r="BC599">
        <v>2</v>
      </c>
      <c r="BD599">
        <v>7</v>
      </c>
      <c r="BE599">
        <v>2</v>
      </c>
    </row>
    <row r="600" spans="1:57" x14ac:dyDescent="0.25">
      <c r="A600" s="179">
        <f t="shared" si="9"/>
        <v>28959</v>
      </c>
      <c r="B600" t="s">
        <v>1923</v>
      </c>
      <c r="C600">
        <v>8720021</v>
      </c>
      <c r="D600">
        <v>144105</v>
      </c>
      <c r="E600">
        <v>4</v>
      </c>
      <c r="F600">
        <v>550018826</v>
      </c>
      <c r="G600" s="180">
        <v>43228</v>
      </c>
      <c r="H600" s="180">
        <v>45290</v>
      </c>
      <c r="I600">
        <v>30</v>
      </c>
      <c r="J600">
        <v>1</v>
      </c>
      <c r="K600">
        <v>1</v>
      </c>
      <c r="L600">
        <v>30</v>
      </c>
      <c r="M600">
        <v>2</v>
      </c>
      <c r="N600" s="170">
        <v>22490513</v>
      </c>
      <c r="O600" s="170">
        <v>24960000</v>
      </c>
      <c r="P600" s="178">
        <v>38877</v>
      </c>
      <c r="Q600" s="178">
        <v>1495</v>
      </c>
      <c r="R600" s="178">
        <v>38111</v>
      </c>
      <c r="S600">
        <v>1439</v>
      </c>
      <c r="T600">
        <v>0</v>
      </c>
      <c r="U600">
        <v>0</v>
      </c>
      <c r="W600">
        <v>0</v>
      </c>
      <c r="X600">
        <v>0</v>
      </c>
      <c r="Y600">
        <v>0</v>
      </c>
      <c r="AB600" s="180">
        <v>44253</v>
      </c>
      <c r="AC600">
        <v>1</v>
      </c>
      <c r="AD600" t="s">
        <v>1922</v>
      </c>
      <c r="AE600">
        <v>1</v>
      </c>
      <c r="AF600">
        <v>30</v>
      </c>
      <c r="AG600">
        <v>1566</v>
      </c>
      <c r="AN600">
        <v>1</v>
      </c>
      <c r="AO600">
        <v>1</v>
      </c>
      <c r="AR600" s="178">
        <v>9152</v>
      </c>
      <c r="AS600" t="s">
        <v>1921</v>
      </c>
      <c r="AT600">
        <v>0</v>
      </c>
      <c r="AU600">
        <v>0</v>
      </c>
      <c r="AV600">
        <v>890480123</v>
      </c>
      <c r="AW600" t="s">
        <v>1920</v>
      </c>
      <c r="AX600">
        <v>5</v>
      </c>
      <c r="BC600">
        <v>2</v>
      </c>
      <c r="BD600">
        <v>7</v>
      </c>
      <c r="BE600">
        <v>2</v>
      </c>
    </row>
    <row r="601" spans="1:57" x14ac:dyDescent="0.25">
      <c r="A601" s="179">
        <f t="shared" si="9"/>
        <v>68657</v>
      </c>
      <c r="B601" t="s">
        <v>1923</v>
      </c>
      <c r="C601">
        <v>8720021</v>
      </c>
      <c r="D601">
        <v>144105</v>
      </c>
      <c r="E601">
        <v>4</v>
      </c>
      <c r="F601">
        <v>550019047</v>
      </c>
      <c r="G601" s="180">
        <v>43256</v>
      </c>
      <c r="H601" s="180">
        <v>45290</v>
      </c>
      <c r="I601">
        <v>30</v>
      </c>
      <c r="J601">
        <v>1</v>
      </c>
      <c r="K601">
        <v>1</v>
      </c>
      <c r="L601">
        <v>30</v>
      </c>
      <c r="M601">
        <v>2</v>
      </c>
      <c r="N601" s="170">
        <v>22490513</v>
      </c>
      <c r="O601" s="170">
        <v>24960000</v>
      </c>
      <c r="P601" s="178">
        <v>92170</v>
      </c>
      <c r="Q601" s="178">
        <v>3543</v>
      </c>
      <c r="R601" s="178">
        <v>90354</v>
      </c>
      <c r="S601">
        <v>3361</v>
      </c>
      <c r="T601">
        <v>0</v>
      </c>
      <c r="U601">
        <v>0</v>
      </c>
      <c r="W601">
        <v>0</v>
      </c>
      <c r="X601">
        <v>0</v>
      </c>
      <c r="Y601">
        <v>0</v>
      </c>
      <c r="AB601" s="180">
        <v>44253</v>
      </c>
      <c r="AC601">
        <v>1</v>
      </c>
      <c r="AD601" t="s">
        <v>1922</v>
      </c>
      <c r="AE601">
        <v>1</v>
      </c>
      <c r="AF601">
        <v>30</v>
      </c>
      <c r="AG601">
        <v>3746</v>
      </c>
      <c r="AN601">
        <v>1</v>
      </c>
      <c r="AO601">
        <v>1</v>
      </c>
      <c r="AR601" s="178">
        <v>21697</v>
      </c>
      <c r="AS601" t="s">
        <v>1921</v>
      </c>
      <c r="AT601">
        <v>0</v>
      </c>
      <c r="AU601">
        <v>0</v>
      </c>
      <c r="AV601">
        <v>890480123</v>
      </c>
      <c r="AW601" t="s">
        <v>1920</v>
      </c>
      <c r="AX601">
        <v>5</v>
      </c>
      <c r="BC601">
        <v>2</v>
      </c>
      <c r="BD601">
        <v>7</v>
      </c>
      <c r="BE601">
        <v>2</v>
      </c>
    </row>
    <row r="602" spans="1:57" x14ac:dyDescent="0.25">
      <c r="A602" s="179">
        <f t="shared" si="9"/>
        <v>14096</v>
      </c>
      <c r="B602" t="s">
        <v>1923</v>
      </c>
      <c r="C602">
        <v>8720021</v>
      </c>
      <c r="D602">
        <v>144105</v>
      </c>
      <c r="E602">
        <v>4</v>
      </c>
      <c r="F602">
        <v>550019175</v>
      </c>
      <c r="G602" s="180">
        <v>43276</v>
      </c>
      <c r="H602" s="180">
        <v>45290</v>
      </c>
      <c r="I602">
        <v>30</v>
      </c>
      <c r="J602">
        <v>1</v>
      </c>
      <c r="K602">
        <v>1</v>
      </c>
      <c r="L602">
        <v>30</v>
      </c>
      <c r="M602">
        <v>2</v>
      </c>
      <c r="N602" s="170">
        <v>22490513</v>
      </c>
      <c r="O602" s="170">
        <v>24960000</v>
      </c>
      <c r="P602" s="178">
        <v>18922</v>
      </c>
      <c r="Q602" s="178">
        <v>727</v>
      </c>
      <c r="R602" s="178">
        <v>18550</v>
      </c>
      <c r="S602">
        <v>719</v>
      </c>
      <c r="T602">
        <v>0</v>
      </c>
      <c r="U602">
        <v>0</v>
      </c>
      <c r="W602">
        <v>0</v>
      </c>
      <c r="X602">
        <v>0</v>
      </c>
      <c r="Y602">
        <v>0</v>
      </c>
      <c r="AB602" s="180">
        <v>44253</v>
      </c>
      <c r="AC602">
        <v>1</v>
      </c>
      <c r="AD602" t="s">
        <v>1922</v>
      </c>
      <c r="AE602">
        <v>1</v>
      </c>
      <c r="AF602">
        <v>30</v>
      </c>
      <c r="AG602">
        <v>779</v>
      </c>
      <c r="AN602">
        <v>1</v>
      </c>
      <c r="AO602">
        <v>1</v>
      </c>
      <c r="AR602" s="178">
        <v>4454</v>
      </c>
      <c r="AS602" t="s">
        <v>1921</v>
      </c>
      <c r="AT602">
        <v>0</v>
      </c>
      <c r="AU602">
        <v>0</v>
      </c>
      <c r="AV602">
        <v>890480123</v>
      </c>
      <c r="AW602" t="s">
        <v>1920</v>
      </c>
      <c r="AX602">
        <v>5</v>
      </c>
      <c r="BC602">
        <v>2</v>
      </c>
      <c r="BD602">
        <v>7</v>
      </c>
      <c r="BE602">
        <v>2</v>
      </c>
    </row>
    <row r="603" spans="1:57" x14ac:dyDescent="0.25">
      <c r="A603" s="179">
        <f t="shared" si="9"/>
        <v>74379</v>
      </c>
      <c r="B603" t="s">
        <v>1923</v>
      </c>
      <c r="C603">
        <v>8720021</v>
      </c>
      <c r="D603">
        <v>144105</v>
      </c>
      <c r="E603">
        <v>4</v>
      </c>
      <c r="F603">
        <v>550019212</v>
      </c>
      <c r="G603" s="180">
        <v>43285</v>
      </c>
      <c r="H603" s="180">
        <v>45290</v>
      </c>
      <c r="I603">
        <v>0</v>
      </c>
      <c r="J603">
        <v>1</v>
      </c>
      <c r="K603">
        <v>3</v>
      </c>
      <c r="L603">
        <v>30</v>
      </c>
      <c r="M603">
        <v>2</v>
      </c>
      <c r="N603" s="170">
        <v>22490513</v>
      </c>
      <c r="O603" s="170">
        <v>24960000</v>
      </c>
      <c r="P603" s="178">
        <v>104156</v>
      </c>
      <c r="Q603" s="178">
        <v>4004</v>
      </c>
      <c r="R603" s="178">
        <v>97884</v>
      </c>
      <c r="S603">
        <v>0</v>
      </c>
      <c r="T603">
        <v>0</v>
      </c>
      <c r="U603">
        <v>0</v>
      </c>
      <c r="W603">
        <v>0</v>
      </c>
      <c r="X603">
        <v>0</v>
      </c>
      <c r="Y603">
        <v>0</v>
      </c>
      <c r="AB603" s="180">
        <v>44285</v>
      </c>
      <c r="AC603">
        <v>1</v>
      </c>
      <c r="AD603" t="s">
        <v>1922</v>
      </c>
      <c r="AE603">
        <v>1</v>
      </c>
      <c r="AF603">
        <v>30</v>
      </c>
      <c r="AG603">
        <v>0</v>
      </c>
      <c r="AN603">
        <v>1</v>
      </c>
      <c r="AO603">
        <v>1</v>
      </c>
      <c r="AR603" s="178">
        <v>23505</v>
      </c>
      <c r="AS603" t="s">
        <v>1921</v>
      </c>
      <c r="AT603">
        <v>0</v>
      </c>
      <c r="AU603">
        <v>0</v>
      </c>
      <c r="AV603">
        <v>890480123</v>
      </c>
      <c r="AW603" t="s">
        <v>1920</v>
      </c>
      <c r="AX603">
        <v>5</v>
      </c>
      <c r="BC603">
        <v>2</v>
      </c>
      <c r="BD603">
        <v>7</v>
      </c>
      <c r="BE603">
        <v>2</v>
      </c>
    </row>
    <row r="604" spans="1:57" x14ac:dyDescent="0.25">
      <c r="A604" s="179">
        <f t="shared" si="9"/>
        <v>6978</v>
      </c>
      <c r="B604" t="s">
        <v>1923</v>
      </c>
      <c r="C604">
        <v>8720021</v>
      </c>
      <c r="D604">
        <v>144105</v>
      </c>
      <c r="E604">
        <v>4</v>
      </c>
      <c r="F604">
        <v>550019257</v>
      </c>
      <c r="G604" s="180">
        <v>43291</v>
      </c>
      <c r="H604" s="180">
        <v>45290</v>
      </c>
      <c r="I604">
        <v>30</v>
      </c>
      <c r="J604">
        <v>1</v>
      </c>
      <c r="K604">
        <v>1</v>
      </c>
      <c r="L604">
        <v>30</v>
      </c>
      <c r="M604">
        <v>2</v>
      </c>
      <c r="N604" s="170">
        <v>22490513</v>
      </c>
      <c r="O604" s="170">
        <v>24960000</v>
      </c>
      <c r="P604" s="178">
        <v>9367</v>
      </c>
      <c r="Q604" s="178">
        <v>360</v>
      </c>
      <c r="R604" s="178">
        <v>9183</v>
      </c>
      <c r="S604">
        <v>359</v>
      </c>
      <c r="T604">
        <v>0</v>
      </c>
      <c r="U604">
        <v>0</v>
      </c>
      <c r="W604">
        <v>0</v>
      </c>
      <c r="X604">
        <v>0</v>
      </c>
      <c r="Y604">
        <v>0</v>
      </c>
      <c r="AB604" s="180">
        <v>44253</v>
      </c>
      <c r="AC604">
        <v>1</v>
      </c>
      <c r="AD604" t="s">
        <v>1922</v>
      </c>
      <c r="AE604">
        <v>1</v>
      </c>
      <c r="AF604">
        <v>30</v>
      </c>
      <c r="AG604">
        <v>383</v>
      </c>
      <c r="AN604">
        <v>1</v>
      </c>
      <c r="AO604">
        <v>1</v>
      </c>
      <c r="AR604" s="178">
        <v>2205</v>
      </c>
      <c r="AS604" t="s">
        <v>1921</v>
      </c>
      <c r="AT604">
        <v>0</v>
      </c>
      <c r="AU604">
        <v>0</v>
      </c>
      <c r="AV604">
        <v>890480123</v>
      </c>
      <c r="AW604" t="s">
        <v>1920</v>
      </c>
      <c r="AX604">
        <v>5</v>
      </c>
      <c r="BC604">
        <v>2</v>
      </c>
      <c r="BD604">
        <v>7</v>
      </c>
      <c r="BE604">
        <v>2</v>
      </c>
    </row>
    <row r="605" spans="1:57" x14ac:dyDescent="0.25">
      <c r="A605" s="179">
        <f t="shared" si="9"/>
        <v>43796</v>
      </c>
      <c r="B605" t="s">
        <v>1923</v>
      </c>
      <c r="C605">
        <v>8720021</v>
      </c>
      <c r="D605">
        <v>144105</v>
      </c>
      <c r="E605">
        <v>4</v>
      </c>
      <c r="F605">
        <v>550019442</v>
      </c>
      <c r="G605" s="180">
        <v>43320</v>
      </c>
      <c r="H605" s="180">
        <v>45290</v>
      </c>
      <c r="I605">
        <v>30</v>
      </c>
      <c r="J605">
        <v>1</v>
      </c>
      <c r="K605">
        <v>1</v>
      </c>
      <c r="L605">
        <v>30</v>
      </c>
      <c r="M605">
        <v>2</v>
      </c>
      <c r="N605" s="170">
        <v>22490513</v>
      </c>
      <c r="O605" s="170">
        <v>24960000</v>
      </c>
      <c r="P605" s="178">
        <v>58794</v>
      </c>
      <c r="Q605" s="178">
        <v>2260</v>
      </c>
      <c r="R605" s="178">
        <v>57636</v>
      </c>
      <c r="S605">
        <v>2160</v>
      </c>
      <c r="T605">
        <v>0</v>
      </c>
      <c r="U605">
        <v>0</v>
      </c>
      <c r="W605">
        <v>0</v>
      </c>
      <c r="X605">
        <v>0</v>
      </c>
      <c r="Y605">
        <v>0</v>
      </c>
      <c r="AB605" s="180">
        <v>44253</v>
      </c>
      <c r="AC605">
        <v>1</v>
      </c>
      <c r="AD605" t="s">
        <v>1922</v>
      </c>
      <c r="AE605">
        <v>1</v>
      </c>
      <c r="AF605">
        <v>30</v>
      </c>
      <c r="AG605">
        <v>2390</v>
      </c>
      <c r="AN605">
        <v>1</v>
      </c>
      <c r="AO605">
        <v>1</v>
      </c>
      <c r="AR605" s="178">
        <v>13840</v>
      </c>
      <c r="AS605" t="s">
        <v>1921</v>
      </c>
      <c r="AT605">
        <v>0</v>
      </c>
      <c r="AU605">
        <v>0</v>
      </c>
      <c r="AV605">
        <v>890480123</v>
      </c>
      <c r="AW605" t="s">
        <v>1920</v>
      </c>
      <c r="AX605">
        <v>5</v>
      </c>
      <c r="BC605">
        <v>2</v>
      </c>
      <c r="BD605">
        <v>7</v>
      </c>
      <c r="BE605">
        <v>2</v>
      </c>
    </row>
    <row r="606" spans="1:57" x14ac:dyDescent="0.25">
      <c r="A606" s="179">
        <f t="shared" si="9"/>
        <v>36490</v>
      </c>
      <c r="B606" t="s">
        <v>1923</v>
      </c>
      <c r="C606">
        <v>8720021</v>
      </c>
      <c r="D606">
        <v>144105</v>
      </c>
      <c r="E606">
        <v>4</v>
      </c>
      <c r="F606">
        <v>550019469</v>
      </c>
      <c r="G606" s="180">
        <v>43326</v>
      </c>
      <c r="H606" s="180">
        <v>45290</v>
      </c>
      <c r="I606">
        <v>30</v>
      </c>
      <c r="J606">
        <v>1</v>
      </c>
      <c r="K606">
        <v>1</v>
      </c>
      <c r="L606">
        <v>30</v>
      </c>
      <c r="M606">
        <v>2</v>
      </c>
      <c r="N606" s="170">
        <v>22490513</v>
      </c>
      <c r="O606" s="170">
        <v>24960000</v>
      </c>
      <c r="P606" s="178">
        <v>48986</v>
      </c>
      <c r="Q606" s="178">
        <v>1883</v>
      </c>
      <c r="R606" s="178">
        <v>48021</v>
      </c>
      <c r="S606">
        <v>1800</v>
      </c>
      <c r="T606">
        <v>0</v>
      </c>
      <c r="U606">
        <v>0</v>
      </c>
      <c r="W606">
        <v>0</v>
      </c>
      <c r="X606">
        <v>0</v>
      </c>
      <c r="Y606">
        <v>0</v>
      </c>
      <c r="AB606" s="180">
        <v>44253</v>
      </c>
      <c r="AC606">
        <v>1</v>
      </c>
      <c r="AD606" t="s">
        <v>1922</v>
      </c>
      <c r="AE606">
        <v>1</v>
      </c>
      <c r="AF606">
        <v>30</v>
      </c>
      <c r="AG606">
        <v>1991</v>
      </c>
      <c r="AN606">
        <v>1</v>
      </c>
      <c r="AO606">
        <v>1</v>
      </c>
      <c r="AR606" s="178">
        <v>11531</v>
      </c>
      <c r="AS606" t="s">
        <v>1921</v>
      </c>
      <c r="AT606">
        <v>0</v>
      </c>
      <c r="AU606">
        <v>0</v>
      </c>
      <c r="AV606">
        <v>890480123</v>
      </c>
      <c r="AW606" t="s">
        <v>1920</v>
      </c>
      <c r="AX606">
        <v>5</v>
      </c>
      <c r="BC606">
        <v>2</v>
      </c>
      <c r="BD606">
        <v>7</v>
      </c>
      <c r="BE606">
        <v>2</v>
      </c>
    </row>
    <row r="607" spans="1:57" x14ac:dyDescent="0.25">
      <c r="A607" s="179">
        <f t="shared" si="9"/>
        <v>10988</v>
      </c>
      <c r="B607" t="s">
        <v>1923</v>
      </c>
      <c r="C607">
        <v>8720021</v>
      </c>
      <c r="D607">
        <v>144105</v>
      </c>
      <c r="E607">
        <v>4</v>
      </c>
      <c r="F607">
        <v>550019470</v>
      </c>
      <c r="G607" s="180">
        <v>43326</v>
      </c>
      <c r="H607" s="180">
        <v>45290</v>
      </c>
      <c r="I607">
        <v>30</v>
      </c>
      <c r="J607">
        <v>1</v>
      </c>
      <c r="K607">
        <v>1</v>
      </c>
      <c r="L607">
        <v>30</v>
      </c>
      <c r="M607">
        <v>2</v>
      </c>
      <c r="N607" s="170">
        <v>22490513</v>
      </c>
      <c r="O607" s="170">
        <v>24960000</v>
      </c>
      <c r="P607" s="178">
        <v>14752</v>
      </c>
      <c r="Q607" s="178">
        <v>567</v>
      </c>
      <c r="R607" s="178">
        <v>14461</v>
      </c>
      <c r="S607">
        <v>540</v>
      </c>
      <c r="T607">
        <v>0</v>
      </c>
      <c r="U607">
        <v>0</v>
      </c>
      <c r="W607">
        <v>0</v>
      </c>
      <c r="X607">
        <v>0</v>
      </c>
      <c r="Y607">
        <v>0</v>
      </c>
      <c r="AB607" s="180">
        <v>44253</v>
      </c>
      <c r="AC607">
        <v>1</v>
      </c>
      <c r="AD607" t="s">
        <v>1922</v>
      </c>
      <c r="AE607">
        <v>1</v>
      </c>
      <c r="AF607">
        <v>30</v>
      </c>
      <c r="AG607">
        <v>601</v>
      </c>
      <c r="AN607">
        <v>1</v>
      </c>
      <c r="AO607">
        <v>1</v>
      </c>
      <c r="AR607" s="178">
        <v>3473</v>
      </c>
      <c r="AS607" t="s">
        <v>1921</v>
      </c>
      <c r="AT607">
        <v>0</v>
      </c>
      <c r="AU607">
        <v>0</v>
      </c>
      <c r="AV607">
        <v>890480123</v>
      </c>
      <c r="AW607" t="s">
        <v>1920</v>
      </c>
      <c r="AX607">
        <v>5</v>
      </c>
      <c r="BC607">
        <v>2</v>
      </c>
      <c r="BD607">
        <v>7</v>
      </c>
      <c r="BE607">
        <v>2</v>
      </c>
    </row>
    <row r="608" spans="1:57" x14ac:dyDescent="0.25">
      <c r="A608" s="179">
        <f t="shared" si="9"/>
        <v>38000</v>
      </c>
      <c r="B608" t="s">
        <v>1923</v>
      </c>
      <c r="C608">
        <v>8720021</v>
      </c>
      <c r="D608">
        <v>144105</v>
      </c>
      <c r="E608">
        <v>4</v>
      </c>
      <c r="F608">
        <v>550019662</v>
      </c>
      <c r="G608" s="180">
        <v>43349</v>
      </c>
      <c r="H608" s="180">
        <v>45290</v>
      </c>
      <c r="I608">
        <v>30</v>
      </c>
      <c r="J608">
        <v>1</v>
      </c>
      <c r="K608">
        <v>1</v>
      </c>
      <c r="L608">
        <v>30</v>
      </c>
      <c r="M608">
        <v>2</v>
      </c>
      <c r="N608" s="170">
        <v>22490513</v>
      </c>
      <c r="O608" s="170">
        <v>24960000</v>
      </c>
      <c r="P608" s="178">
        <v>51013</v>
      </c>
      <c r="Q608" s="178">
        <v>1961</v>
      </c>
      <c r="R608" s="178">
        <v>50008</v>
      </c>
      <c r="S608">
        <v>1891</v>
      </c>
      <c r="T608">
        <v>0</v>
      </c>
      <c r="U608">
        <v>0</v>
      </c>
      <c r="W608">
        <v>0</v>
      </c>
      <c r="X608">
        <v>0</v>
      </c>
      <c r="Y608">
        <v>0</v>
      </c>
      <c r="AB608" s="180">
        <v>44253</v>
      </c>
      <c r="AC608">
        <v>1</v>
      </c>
      <c r="AD608" t="s">
        <v>1922</v>
      </c>
      <c r="AE608">
        <v>1</v>
      </c>
      <c r="AF608">
        <v>30</v>
      </c>
      <c r="AG608">
        <v>2071</v>
      </c>
      <c r="AN608">
        <v>1</v>
      </c>
      <c r="AO608">
        <v>1</v>
      </c>
      <c r="AR608" s="178">
        <v>12008</v>
      </c>
      <c r="AS608" t="s">
        <v>1921</v>
      </c>
      <c r="AT608">
        <v>0</v>
      </c>
      <c r="AU608">
        <v>0</v>
      </c>
      <c r="AV608">
        <v>890480123</v>
      </c>
      <c r="AW608" t="s">
        <v>1920</v>
      </c>
      <c r="AX608">
        <v>5</v>
      </c>
      <c r="BC608">
        <v>2</v>
      </c>
      <c r="BD608">
        <v>7</v>
      </c>
      <c r="BE608">
        <v>2</v>
      </c>
    </row>
    <row r="609" spans="1:57" x14ac:dyDescent="0.25">
      <c r="A609" s="179">
        <f t="shared" si="9"/>
        <v>43130</v>
      </c>
      <c r="B609" t="s">
        <v>1923</v>
      </c>
      <c r="C609">
        <v>8720021</v>
      </c>
      <c r="D609">
        <v>144105</v>
      </c>
      <c r="E609">
        <v>4</v>
      </c>
      <c r="F609">
        <v>550019733</v>
      </c>
      <c r="G609" s="180">
        <v>43361</v>
      </c>
      <c r="H609" s="180">
        <v>45290</v>
      </c>
      <c r="I609">
        <v>30</v>
      </c>
      <c r="J609">
        <v>1</v>
      </c>
      <c r="K609">
        <v>1</v>
      </c>
      <c r="L609">
        <v>30</v>
      </c>
      <c r="M609">
        <v>2</v>
      </c>
      <c r="N609" s="170">
        <v>22490513</v>
      </c>
      <c r="O609" s="170">
        <v>24960000</v>
      </c>
      <c r="P609" s="178">
        <v>57901</v>
      </c>
      <c r="Q609" s="178">
        <v>2226</v>
      </c>
      <c r="R609" s="178">
        <v>56760</v>
      </c>
      <c r="S609">
        <v>2131</v>
      </c>
      <c r="T609">
        <v>0</v>
      </c>
      <c r="U609">
        <v>0</v>
      </c>
      <c r="W609">
        <v>0</v>
      </c>
      <c r="X609">
        <v>0</v>
      </c>
      <c r="Y609">
        <v>0</v>
      </c>
      <c r="AB609" s="180">
        <v>44253</v>
      </c>
      <c r="AC609">
        <v>1</v>
      </c>
      <c r="AD609" t="s">
        <v>1922</v>
      </c>
      <c r="AE609">
        <v>1</v>
      </c>
      <c r="AF609">
        <v>30</v>
      </c>
      <c r="AG609">
        <v>2346</v>
      </c>
      <c r="AN609">
        <v>1</v>
      </c>
      <c r="AO609">
        <v>1</v>
      </c>
      <c r="AR609" s="178">
        <v>13630</v>
      </c>
      <c r="AS609" t="s">
        <v>1921</v>
      </c>
      <c r="AT609">
        <v>0</v>
      </c>
      <c r="AU609">
        <v>0</v>
      </c>
      <c r="AV609">
        <v>890480123</v>
      </c>
      <c r="AW609" t="s">
        <v>1920</v>
      </c>
      <c r="AX609">
        <v>5</v>
      </c>
      <c r="BC609">
        <v>2</v>
      </c>
      <c r="BD609">
        <v>7</v>
      </c>
      <c r="BE609">
        <v>2</v>
      </c>
    </row>
    <row r="610" spans="1:57" x14ac:dyDescent="0.25">
      <c r="A610" s="179">
        <f t="shared" si="9"/>
        <v>54305</v>
      </c>
      <c r="B610" t="s">
        <v>1923</v>
      </c>
      <c r="C610">
        <v>8720021</v>
      </c>
      <c r="D610">
        <v>144105</v>
      </c>
      <c r="E610">
        <v>4</v>
      </c>
      <c r="F610">
        <v>550019816</v>
      </c>
      <c r="G610" s="180">
        <v>43375</v>
      </c>
      <c r="H610" s="180">
        <v>45290</v>
      </c>
      <c r="I610">
        <v>30</v>
      </c>
      <c r="J610">
        <v>1</v>
      </c>
      <c r="K610">
        <v>1</v>
      </c>
      <c r="L610">
        <v>30</v>
      </c>
      <c r="M610">
        <v>2</v>
      </c>
      <c r="N610" s="170">
        <v>22490513</v>
      </c>
      <c r="O610" s="170">
        <v>24960000</v>
      </c>
      <c r="P610" s="178">
        <v>72904</v>
      </c>
      <c r="Q610" s="178">
        <v>2803</v>
      </c>
      <c r="R610" s="178">
        <v>71467</v>
      </c>
      <c r="S610">
        <v>2699</v>
      </c>
      <c r="T610">
        <v>0</v>
      </c>
      <c r="U610">
        <v>0</v>
      </c>
      <c r="W610">
        <v>0</v>
      </c>
      <c r="X610">
        <v>0</v>
      </c>
      <c r="Y610">
        <v>0</v>
      </c>
      <c r="AB610" s="180">
        <v>44253</v>
      </c>
      <c r="AC610">
        <v>1</v>
      </c>
      <c r="AD610" t="s">
        <v>1922</v>
      </c>
      <c r="AE610">
        <v>1</v>
      </c>
      <c r="AF610">
        <v>30</v>
      </c>
      <c r="AG610">
        <v>2948</v>
      </c>
      <c r="AN610">
        <v>1</v>
      </c>
      <c r="AO610">
        <v>1</v>
      </c>
      <c r="AR610" s="178">
        <v>17162</v>
      </c>
      <c r="AS610" t="s">
        <v>1921</v>
      </c>
      <c r="AT610">
        <v>0</v>
      </c>
      <c r="AU610">
        <v>0</v>
      </c>
      <c r="AV610">
        <v>890480123</v>
      </c>
      <c r="AW610" t="s">
        <v>1920</v>
      </c>
      <c r="AX610">
        <v>5</v>
      </c>
      <c r="BC610">
        <v>2</v>
      </c>
      <c r="BD610">
        <v>7</v>
      </c>
      <c r="BE610">
        <v>2</v>
      </c>
    </row>
    <row r="611" spans="1:57" x14ac:dyDescent="0.25">
      <c r="A611" s="179">
        <f t="shared" si="9"/>
        <v>41838</v>
      </c>
      <c r="B611" t="s">
        <v>1923</v>
      </c>
      <c r="C611">
        <v>8720021</v>
      </c>
      <c r="D611">
        <v>144105</v>
      </c>
      <c r="E611">
        <v>4</v>
      </c>
      <c r="F611">
        <v>550019821</v>
      </c>
      <c r="G611" s="180">
        <v>43375</v>
      </c>
      <c r="H611" s="180">
        <v>45290</v>
      </c>
      <c r="I611">
        <v>30</v>
      </c>
      <c r="J611">
        <v>1</v>
      </c>
      <c r="K611">
        <v>1</v>
      </c>
      <c r="L611">
        <v>30</v>
      </c>
      <c r="M611">
        <v>2</v>
      </c>
      <c r="N611" s="170">
        <v>22490513</v>
      </c>
      <c r="O611" s="170">
        <v>24960000</v>
      </c>
      <c r="P611" s="178">
        <v>56166</v>
      </c>
      <c r="Q611" s="178">
        <v>2159</v>
      </c>
      <c r="R611" s="178">
        <v>55060</v>
      </c>
      <c r="S611">
        <v>2071</v>
      </c>
      <c r="T611">
        <v>0</v>
      </c>
      <c r="U611">
        <v>0</v>
      </c>
      <c r="W611">
        <v>0</v>
      </c>
      <c r="X611">
        <v>0</v>
      </c>
      <c r="Y611">
        <v>0</v>
      </c>
      <c r="AB611" s="180">
        <v>44253</v>
      </c>
      <c r="AC611">
        <v>1</v>
      </c>
      <c r="AD611" t="s">
        <v>1922</v>
      </c>
      <c r="AE611">
        <v>1</v>
      </c>
      <c r="AF611">
        <v>30</v>
      </c>
      <c r="AG611">
        <v>2283</v>
      </c>
      <c r="AN611">
        <v>1</v>
      </c>
      <c r="AO611">
        <v>1</v>
      </c>
      <c r="AR611" s="178">
        <v>13222</v>
      </c>
      <c r="AS611" t="s">
        <v>1921</v>
      </c>
      <c r="AT611">
        <v>0</v>
      </c>
      <c r="AU611">
        <v>0</v>
      </c>
      <c r="AV611">
        <v>890480123</v>
      </c>
      <c r="AW611" t="s">
        <v>1920</v>
      </c>
      <c r="AX611">
        <v>5</v>
      </c>
      <c r="BC611">
        <v>2</v>
      </c>
      <c r="BD611">
        <v>7</v>
      </c>
      <c r="BE611">
        <v>2</v>
      </c>
    </row>
    <row r="612" spans="1:57" x14ac:dyDescent="0.25">
      <c r="A612" s="179">
        <f t="shared" si="9"/>
        <v>39615</v>
      </c>
      <c r="B612" t="s">
        <v>1923</v>
      </c>
      <c r="C612">
        <v>8720021</v>
      </c>
      <c r="D612">
        <v>144105</v>
      </c>
      <c r="E612">
        <v>4</v>
      </c>
      <c r="F612">
        <v>550019987</v>
      </c>
      <c r="G612" s="180">
        <v>43403</v>
      </c>
      <c r="H612" s="180">
        <v>45290</v>
      </c>
      <c r="I612">
        <v>30</v>
      </c>
      <c r="J612">
        <v>1</v>
      </c>
      <c r="K612">
        <v>1</v>
      </c>
      <c r="L612">
        <v>30</v>
      </c>
      <c r="M612">
        <v>2</v>
      </c>
      <c r="N612" s="170">
        <v>22490513</v>
      </c>
      <c r="O612" s="170">
        <v>24960000</v>
      </c>
      <c r="P612" s="178">
        <v>53182</v>
      </c>
      <c r="Q612" s="178">
        <v>2045</v>
      </c>
      <c r="R612" s="178">
        <v>52134</v>
      </c>
      <c r="S612">
        <v>1979</v>
      </c>
      <c r="T612">
        <v>0</v>
      </c>
      <c r="U612">
        <v>0</v>
      </c>
      <c r="W612">
        <v>0</v>
      </c>
      <c r="X612">
        <v>0</v>
      </c>
      <c r="Y612">
        <v>0</v>
      </c>
      <c r="AB612" s="180">
        <v>44253</v>
      </c>
      <c r="AC612">
        <v>1</v>
      </c>
      <c r="AD612" t="s">
        <v>1922</v>
      </c>
      <c r="AE612">
        <v>1</v>
      </c>
      <c r="AF612">
        <v>30</v>
      </c>
      <c r="AG612">
        <v>2144</v>
      </c>
      <c r="AN612">
        <v>1</v>
      </c>
      <c r="AO612">
        <v>1</v>
      </c>
      <c r="AR612" s="178">
        <v>12519</v>
      </c>
      <c r="AS612" t="s">
        <v>1921</v>
      </c>
      <c r="AT612">
        <v>0</v>
      </c>
      <c r="AU612">
        <v>0</v>
      </c>
      <c r="AV612">
        <v>890480123</v>
      </c>
      <c r="AW612" t="s">
        <v>1920</v>
      </c>
      <c r="AX612">
        <v>5</v>
      </c>
      <c r="BC612">
        <v>2</v>
      </c>
      <c r="BD612">
        <v>7</v>
      </c>
      <c r="BE612">
        <v>2</v>
      </c>
    </row>
    <row r="613" spans="1:57" x14ac:dyDescent="0.25">
      <c r="A613" s="179">
        <f t="shared" si="9"/>
        <v>20556</v>
      </c>
      <c r="B613" t="s">
        <v>1923</v>
      </c>
      <c r="C613">
        <v>8720021</v>
      </c>
      <c r="D613">
        <v>144105</v>
      </c>
      <c r="E613">
        <v>4</v>
      </c>
      <c r="F613">
        <v>550020163</v>
      </c>
      <c r="G613" s="180">
        <v>43427</v>
      </c>
      <c r="H613" s="180">
        <v>45290</v>
      </c>
      <c r="I613">
        <v>30</v>
      </c>
      <c r="J613">
        <v>1</v>
      </c>
      <c r="K613">
        <v>1</v>
      </c>
      <c r="L613">
        <v>30</v>
      </c>
      <c r="M613">
        <v>2</v>
      </c>
      <c r="N613" s="170">
        <v>22490513</v>
      </c>
      <c r="O613" s="170">
        <v>24960000</v>
      </c>
      <c r="P613" s="178">
        <v>27596</v>
      </c>
      <c r="Q613" s="178">
        <v>1061</v>
      </c>
      <c r="R613" s="178">
        <v>27052</v>
      </c>
      <c r="S613">
        <v>1050</v>
      </c>
      <c r="T613">
        <v>0</v>
      </c>
      <c r="U613">
        <v>0</v>
      </c>
      <c r="W613">
        <v>0</v>
      </c>
      <c r="X613">
        <v>0</v>
      </c>
      <c r="Y613">
        <v>0</v>
      </c>
      <c r="AB613" s="180">
        <v>44253</v>
      </c>
      <c r="AC613">
        <v>1</v>
      </c>
      <c r="AD613" t="s">
        <v>1922</v>
      </c>
      <c r="AE613">
        <v>1</v>
      </c>
      <c r="AF613">
        <v>30</v>
      </c>
      <c r="AG613">
        <v>1116</v>
      </c>
      <c r="AN613">
        <v>1</v>
      </c>
      <c r="AO613">
        <v>1</v>
      </c>
      <c r="AR613" s="178">
        <v>6496</v>
      </c>
      <c r="AS613" t="s">
        <v>1921</v>
      </c>
      <c r="AT613">
        <v>0</v>
      </c>
      <c r="AU613">
        <v>0</v>
      </c>
      <c r="AV613">
        <v>890480123</v>
      </c>
      <c r="AW613" t="s">
        <v>1920</v>
      </c>
      <c r="AX613">
        <v>5</v>
      </c>
      <c r="BC613">
        <v>2</v>
      </c>
      <c r="BD613">
        <v>7</v>
      </c>
      <c r="BE613">
        <v>2</v>
      </c>
    </row>
    <row r="614" spans="1:57" x14ac:dyDescent="0.25">
      <c r="A614" s="179">
        <f t="shared" si="9"/>
        <v>79398</v>
      </c>
      <c r="B614" t="s">
        <v>1923</v>
      </c>
      <c r="C614">
        <v>8720021</v>
      </c>
      <c r="D614">
        <v>144105</v>
      </c>
      <c r="E614">
        <v>4</v>
      </c>
      <c r="F614">
        <v>550020206</v>
      </c>
      <c r="G614" s="180">
        <v>43433</v>
      </c>
      <c r="H614" s="180">
        <v>45290</v>
      </c>
      <c r="I614">
        <v>0</v>
      </c>
      <c r="J614">
        <v>1</v>
      </c>
      <c r="K614">
        <v>3</v>
      </c>
      <c r="L614">
        <v>30</v>
      </c>
      <c r="M614">
        <v>2</v>
      </c>
      <c r="N614" s="170">
        <v>22490513</v>
      </c>
      <c r="O614" s="170">
        <v>24960000</v>
      </c>
      <c r="P614" s="178">
        <v>111186</v>
      </c>
      <c r="Q614" s="178">
        <v>4275</v>
      </c>
      <c r="R614" s="178">
        <v>104489</v>
      </c>
      <c r="S614">
        <v>0</v>
      </c>
      <c r="T614">
        <v>0</v>
      </c>
      <c r="U614">
        <v>0</v>
      </c>
      <c r="W614">
        <v>0</v>
      </c>
      <c r="X614">
        <v>0</v>
      </c>
      <c r="Y614">
        <v>0</v>
      </c>
      <c r="AB614" s="180">
        <v>44285</v>
      </c>
      <c r="AC614">
        <v>1</v>
      </c>
      <c r="AD614" t="s">
        <v>1922</v>
      </c>
      <c r="AE614">
        <v>1</v>
      </c>
      <c r="AF614">
        <v>30</v>
      </c>
      <c r="AG614">
        <v>0</v>
      </c>
      <c r="AN614">
        <v>1</v>
      </c>
      <c r="AO614">
        <v>1</v>
      </c>
      <c r="AR614" s="178">
        <v>25091</v>
      </c>
      <c r="AS614" t="s">
        <v>1921</v>
      </c>
      <c r="AT614">
        <v>0</v>
      </c>
      <c r="AU614">
        <v>0</v>
      </c>
      <c r="AV614">
        <v>890480123</v>
      </c>
      <c r="AW614" t="s">
        <v>1920</v>
      </c>
      <c r="AX614">
        <v>5</v>
      </c>
      <c r="BC614">
        <v>2</v>
      </c>
      <c r="BD614">
        <v>7</v>
      </c>
      <c r="BE614">
        <v>2</v>
      </c>
    </row>
    <row r="615" spans="1:57" x14ac:dyDescent="0.25">
      <c r="A615" s="179">
        <f t="shared" si="9"/>
        <v>19893</v>
      </c>
      <c r="B615" t="s">
        <v>1923</v>
      </c>
      <c r="C615">
        <v>8720021</v>
      </c>
      <c r="D615">
        <v>144105</v>
      </c>
      <c r="E615">
        <v>4</v>
      </c>
      <c r="F615">
        <v>550020293</v>
      </c>
      <c r="G615" s="180">
        <v>43445</v>
      </c>
      <c r="H615" s="180">
        <v>45290</v>
      </c>
      <c r="I615">
        <v>30</v>
      </c>
      <c r="J615">
        <v>1</v>
      </c>
      <c r="K615">
        <v>1</v>
      </c>
      <c r="L615">
        <v>30</v>
      </c>
      <c r="M615">
        <v>2</v>
      </c>
      <c r="N615" s="170">
        <v>22490513</v>
      </c>
      <c r="O615" s="170">
        <v>24960000</v>
      </c>
      <c r="P615" s="178">
        <v>26706</v>
      </c>
      <c r="Q615" s="178">
        <v>1027</v>
      </c>
      <c r="R615" s="178">
        <v>26180</v>
      </c>
      <c r="S615">
        <v>991</v>
      </c>
      <c r="T615">
        <v>0</v>
      </c>
      <c r="U615">
        <v>0</v>
      </c>
      <c r="W615">
        <v>0</v>
      </c>
      <c r="X615">
        <v>0</v>
      </c>
      <c r="Y615">
        <v>0</v>
      </c>
      <c r="AB615" s="180">
        <v>44253</v>
      </c>
      <c r="AC615">
        <v>1</v>
      </c>
      <c r="AD615" t="s">
        <v>1922</v>
      </c>
      <c r="AE615">
        <v>1</v>
      </c>
      <c r="AF615">
        <v>30</v>
      </c>
      <c r="AG615">
        <v>1075</v>
      </c>
      <c r="AN615">
        <v>1</v>
      </c>
      <c r="AO615">
        <v>1</v>
      </c>
      <c r="AR615" s="178">
        <v>6287</v>
      </c>
      <c r="AS615" t="s">
        <v>1921</v>
      </c>
      <c r="AT615">
        <v>0</v>
      </c>
      <c r="AU615">
        <v>0</v>
      </c>
      <c r="AV615">
        <v>890480123</v>
      </c>
      <c r="AW615" t="s">
        <v>1920</v>
      </c>
      <c r="AX615">
        <v>5</v>
      </c>
      <c r="BC615">
        <v>2</v>
      </c>
      <c r="BD615">
        <v>7</v>
      </c>
      <c r="BE615">
        <v>2</v>
      </c>
    </row>
    <row r="616" spans="1:57" x14ac:dyDescent="0.25">
      <c r="A616" s="179">
        <f t="shared" si="9"/>
        <v>34289</v>
      </c>
      <c r="B616" t="s">
        <v>1923</v>
      </c>
      <c r="C616">
        <v>8720021</v>
      </c>
      <c r="D616">
        <v>144105</v>
      </c>
      <c r="E616">
        <v>4</v>
      </c>
      <c r="F616">
        <v>550020338</v>
      </c>
      <c r="G616" s="180">
        <v>43453</v>
      </c>
      <c r="H616" s="180">
        <v>45290</v>
      </c>
      <c r="I616">
        <v>30</v>
      </c>
      <c r="J616">
        <v>1</v>
      </c>
      <c r="K616">
        <v>1</v>
      </c>
      <c r="L616">
        <v>30</v>
      </c>
      <c r="M616">
        <v>2</v>
      </c>
      <c r="N616" s="170">
        <v>22490513</v>
      </c>
      <c r="O616" s="170">
        <v>24960000</v>
      </c>
      <c r="P616" s="178">
        <v>46032</v>
      </c>
      <c r="Q616" s="178">
        <v>1770</v>
      </c>
      <c r="R616" s="178">
        <v>45125</v>
      </c>
      <c r="S616">
        <v>1711</v>
      </c>
      <c r="T616">
        <v>0</v>
      </c>
      <c r="U616">
        <v>0</v>
      </c>
      <c r="W616">
        <v>0</v>
      </c>
      <c r="X616">
        <v>0</v>
      </c>
      <c r="Y616">
        <v>0</v>
      </c>
      <c r="AB616" s="180">
        <v>44253</v>
      </c>
      <c r="AC616">
        <v>1</v>
      </c>
      <c r="AD616" t="s">
        <v>1922</v>
      </c>
      <c r="AE616">
        <v>1</v>
      </c>
      <c r="AF616">
        <v>30</v>
      </c>
      <c r="AG616">
        <v>1857</v>
      </c>
      <c r="AN616">
        <v>1</v>
      </c>
      <c r="AO616">
        <v>1</v>
      </c>
      <c r="AR616" s="178">
        <v>10836</v>
      </c>
      <c r="AS616" t="s">
        <v>1921</v>
      </c>
      <c r="AT616">
        <v>0</v>
      </c>
      <c r="AU616">
        <v>0</v>
      </c>
      <c r="AV616">
        <v>890480123</v>
      </c>
      <c r="AW616" t="s">
        <v>1920</v>
      </c>
      <c r="AX616">
        <v>5</v>
      </c>
      <c r="BC616">
        <v>2</v>
      </c>
      <c r="BD616">
        <v>7</v>
      </c>
      <c r="BE616">
        <v>2</v>
      </c>
    </row>
    <row r="617" spans="1:57" x14ac:dyDescent="0.25">
      <c r="A617" s="179">
        <f t="shared" si="9"/>
        <v>38131</v>
      </c>
      <c r="B617" t="s">
        <v>1923</v>
      </c>
      <c r="C617">
        <v>8720021</v>
      </c>
      <c r="D617">
        <v>144105</v>
      </c>
      <c r="E617">
        <v>4</v>
      </c>
      <c r="F617">
        <v>550020450</v>
      </c>
      <c r="G617" s="180">
        <v>43474</v>
      </c>
      <c r="H617" s="180">
        <v>45290</v>
      </c>
      <c r="I617">
        <v>30</v>
      </c>
      <c r="J617">
        <v>1</v>
      </c>
      <c r="K617">
        <v>1</v>
      </c>
      <c r="L617">
        <v>30</v>
      </c>
      <c r="M617">
        <v>2</v>
      </c>
      <c r="N617" s="170">
        <v>22490513</v>
      </c>
      <c r="O617" s="170">
        <v>24960000</v>
      </c>
      <c r="P617" s="178">
        <v>51190</v>
      </c>
      <c r="Q617" s="178">
        <v>1968</v>
      </c>
      <c r="R617" s="178">
        <v>50181</v>
      </c>
      <c r="S617">
        <v>1891</v>
      </c>
      <c r="T617">
        <v>0</v>
      </c>
      <c r="U617">
        <v>0</v>
      </c>
      <c r="W617">
        <v>0</v>
      </c>
      <c r="X617">
        <v>0</v>
      </c>
      <c r="Y617">
        <v>0</v>
      </c>
      <c r="AB617" s="180">
        <v>44253</v>
      </c>
      <c r="AC617">
        <v>1</v>
      </c>
      <c r="AD617" t="s">
        <v>1922</v>
      </c>
      <c r="AE617">
        <v>1</v>
      </c>
      <c r="AF617">
        <v>30</v>
      </c>
      <c r="AG617">
        <v>2073</v>
      </c>
      <c r="AN617">
        <v>1</v>
      </c>
      <c r="AO617">
        <v>1</v>
      </c>
      <c r="AR617" s="178">
        <v>12050</v>
      </c>
      <c r="AS617" t="s">
        <v>1921</v>
      </c>
      <c r="AT617">
        <v>0</v>
      </c>
      <c r="AU617">
        <v>0</v>
      </c>
      <c r="AV617">
        <v>890480123</v>
      </c>
      <c r="AW617" t="s">
        <v>1920</v>
      </c>
      <c r="AX617">
        <v>5</v>
      </c>
      <c r="BC617">
        <v>2</v>
      </c>
      <c r="BD617">
        <v>7</v>
      </c>
      <c r="BE617">
        <v>2</v>
      </c>
    </row>
    <row r="618" spans="1:57" x14ac:dyDescent="0.25">
      <c r="A618" s="179">
        <f t="shared" si="9"/>
        <v>60007</v>
      </c>
      <c r="B618" t="s">
        <v>1923</v>
      </c>
      <c r="C618">
        <v>8720021</v>
      </c>
      <c r="D618">
        <v>144105</v>
      </c>
      <c r="E618">
        <v>4</v>
      </c>
      <c r="F618">
        <v>550020638</v>
      </c>
      <c r="G618" s="180">
        <v>43507</v>
      </c>
      <c r="H618" s="180">
        <v>45290</v>
      </c>
      <c r="I618">
        <v>30</v>
      </c>
      <c r="J618">
        <v>1</v>
      </c>
      <c r="K618">
        <v>1</v>
      </c>
      <c r="L618">
        <v>30</v>
      </c>
      <c r="M618">
        <v>2</v>
      </c>
      <c r="N618" s="170">
        <v>22490513</v>
      </c>
      <c r="O618" s="170">
        <v>24960000</v>
      </c>
      <c r="P618" s="178">
        <v>80558</v>
      </c>
      <c r="Q618" s="178">
        <v>3097</v>
      </c>
      <c r="R618" s="178">
        <v>78971</v>
      </c>
      <c r="S618">
        <v>2941</v>
      </c>
      <c r="T618">
        <v>0</v>
      </c>
      <c r="U618">
        <v>0</v>
      </c>
      <c r="W618">
        <v>0</v>
      </c>
      <c r="X618">
        <v>0</v>
      </c>
      <c r="Y618">
        <v>0</v>
      </c>
      <c r="AB618" s="180">
        <v>44253</v>
      </c>
      <c r="AC618">
        <v>1</v>
      </c>
      <c r="AD618" t="s">
        <v>1922</v>
      </c>
      <c r="AE618">
        <v>1</v>
      </c>
      <c r="AF618">
        <v>30</v>
      </c>
      <c r="AG618">
        <v>3265</v>
      </c>
      <c r="AN618">
        <v>1</v>
      </c>
      <c r="AO618">
        <v>1</v>
      </c>
      <c r="AR618" s="178">
        <v>18964</v>
      </c>
      <c r="AS618" t="s">
        <v>1921</v>
      </c>
      <c r="AT618">
        <v>0</v>
      </c>
      <c r="AU618">
        <v>0</v>
      </c>
      <c r="AV618">
        <v>890480123</v>
      </c>
      <c r="AW618" t="s">
        <v>1920</v>
      </c>
      <c r="AX618">
        <v>5</v>
      </c>
      <c r="BC618">
        <v>2</v>
      </c>
      <c r="BD618">
        <v>7</v>
      </c>
      <c r="BE618">
        <v>2</v>
      </c>
    </row>
    <row r="619" spans="1:57" x14ac:dyDescent="0.25">
      <c r="A619" s="179">
        <f t="shared" si="9"/>
        <v>76652</v>
      </c>
      <c r="B619" t="s">
        <v>1923</v>
      </c>
      <c r="C619">
        <v>8720021</v>
      </c>
      <c r="D619">
        <v>144105</v>
      </c>
      <c r="E619">
        <v>4</v>
      </c>
      <c r="F619">
        <v>550020643</v>
      </c>
      <c r="G619" s="180">
        <v>43508</v>
      </c>
      <c r="H619" s="180">
        <v>45290</v>
      </c>
      <c r="I619">
        <v>0</v>
      </c>
      <c r="J619">
        <v>1</v>
      </c>
      <c r="K619">
        <v>3</v>
      </c>
      <c r="L619">
        <v>30</v>
      </c>
      <c r="M619">
        <v>2</v>
      </c>
      <c r="N619" s="170">
        <v>22490513</v>
      </c>
      <c r="O619" s="170">
        <v>24960000</v>
      </c>
      <c r="P619" s="178">
        <v>107341</v>
      </c>
      <c r="Q619" s="178">
        <v>4127</v>
      </c>
      <c r="R619" s="178">
        <v>100876</v>
      </c>
      <c r="S619">
        <v>0</v>
      </c>
      <c r="T619">
        <v>0</v>
      </c>
      <c r="U619">
        <v>0</v>
      </c>
      <c r="W619">
        <v>0</v>
      </c>
      <c r="X619">
        <v>0</v>
      </c>
      <c r="Y619">
        <v>0</v>
      </c>
      <c r="AB619" s="180">
        <v>44285</v>
      </c>
      <c r="AC619">
        <v>1</v>
      </c>
      <c r="AD619" t="s">
        <v>1922</v>
      </c>
      <c r="AE619">
        <v>1</v>
      </c>
      <c r="AF619">
        <v>30</v>
      </c>
      <c r="AG619">
        <v>0</v>
      </c>
      <c r="AN619">
        <v>1</v>
      </c>
      <c r="AO619">
        <v>1</v>
      </c>
      <c r="AR619" s="178">
        <v>24224</v>
      </c>
      <c r="AS619" t="s">
        <v>1921</v>
      </c>
      <c r="AT619">
        <v>0</v>
      </c>
      <c r="AU619">
        <v>0</v>
      </c>
      <c r="AV619">
        <v>890480123</v>
      </c>
      <c r="AW619" t="s">
        <v>1920</v>
      </c>
      <c r="AX619">
        <v>5</v>
      </c>
      <c r="BC619">
        <v>2</v>
      </c>
      <c r="BD619">
        <v>7</v>
      </c>
      <c r="BE619">
        <v>2</v>
      </c>
    </row>
    <row r="620" spans="1:57" x14ac:dyDescent="0.25">
      <c r="A620" s="179">
        <f t="shared" si="9"/>
        <v>7526</v>
      </c>
      <c r="B620" t="s">
        <v>1923</v>
      </c>
      <c r="C620">
        <v>8720021</v>
      </c>
      <c r="D620">
        <v>144105</v>
      </c>
      <c r="E620">
        <v>4</v>
      </c>
      <c r="F620">
        <v>550020704</v>
      </c>
      <c r="G620" s="180">
        <v>43514</v>
      </c>
      <c r="H620" s="180">
        <v>45290</v>
      </c>
      <c r="I620">
        <v>30</v>
      </c>
      <c r="J620">
        <v>1</v>
      </c>
      <c r="K620">
        <v>1</v>
      </c>
      <c r="L620">
        <v>30</v>
      </c>
      <c r="M620">
        <v>2</v>
      </c>
      <c r="N620" s="170">
        <v>22490513</v>
      </c>
      <c r="O620" s="170">
        <v>24960000</v>
      </c>
      <c r="P620" s="178">
        <v>10103</v>
      </c>
      <c r="Q620" s="178">
        <v>388</v>
      </c>
      <c r="R620" s="178">
        <v>9904</v>
      </c>
      <c r="S620">
        <v>361</v>
      </c>
      <c r="T620">
        <v>0</v>
      </c>
      <c r="U620">
        <v>0</v>
      </c>
      <c r="W620">
        <v>0</v>
      </c>
      <c r="X620">
        <v>0</v>
      </c>
      <c r="Y620">
        <v>0</v>
      </c>
      <c r="AB620" s="180">
        <v>44253</v>
      </c>
      <c r="AC620">
        <v>1</v>
      </c>
      <c r="AD620" t="s">
        <v>1922</v>
      </c>
      <c r="AE620">
        <v>1</v>
      </c>
      <c r="AF620">
        <v>30</v>
      </c>
      <c r="AG620">
        <v>419</v>
      </c>
      <c r="AN620">
        <v>1</v>
      </c>
      <c r="AO620">
        <v>1</v>
      </c>
      <c r="AR620" s="178">
        <v>2378</v>
      </c>
      <c r="AS620" t="s">
        <v>1921</v>
      </c>
      <c r="AT620">
        <v>0</v>
      </c>
      <c r="AU620">
        <v>0</v>
      </c>
      <c r="AV620">
        <v>890480123</v>
      </c>
      <c r="AW620" t="s">
        <v>1920</v>
      </c>
      <c r="AX620">
        <v>5</v>
      </c>
      <c r="BC620">
        <v>2</v>
      </c>
      <c r="BD620">
        <v>7</v>
      </c>
      <c r="BE620">
        <v>2</v>
      </c>
    </row>
    <row r="621" spans="1:57" x14ac:dyDescent="0.25">
      <c r="A621" s="179">
        <f t="shared" si="9"/>
        <v>78252</v>
      </c>
      <c r="B621" t="s">
        <v>1923</v>
      </c>
      <c r="C621">
        <v>8720021</v>
      </c>
      <c r="D621">
        <v>144105</v>
      </c>
      <c r="E621">
        <v>4</v>
      </c>
      <c r="F621">
        <v>550020837</v>
      </c>
      <c r="G621" s="180">
        <v>43538</v>
      </c>
      <c r="H621" s="180">
        <v>45290</v>
      </c>
      <c r="I621">
        <v>0</v>
      </c>
      <c r="J621">
        <v>1</v>
      </c>
      <c r="K621">
        <v>3</v>
      </c>
      <c r="L621">
        <v>30</v>
      </c>
      <c r="M621">
        <v>2</v>
      </c>
      <c r="N621" s="170">
        <v>22490513</v>
      </c>
      <c r="O621" s="170">
        <v>24960000</v>
      </c>
      <c r="P621" s="178">
        <v>109581</v>
      </c>
      <c r="Q621" s="178">
        <v>4213</v>
      </c>
      <c r="R621" s="178">
        <v>102981</v>
      </c>
      <c r="S621">
        <v>0</v>
      </c>
      <c r="T621">
        <v>0</v>
      </c>
      <c r="U621">
        <v>0</v>
      </c>
      <c r="W621">
        <v>0</v>
      </c>
      <c r="X621">
        <v>0</v>
      </c>
      <c r="Y621">
        <v>0</v>
      </c>
      <c r="AB621" s="180">
        <v>44285</v>
      </c>
      <c r="AC621">
        <v>1</v>
      </c>
      <c r="AD621" t="s">
        <v>1922</v>
      </c>
      <c r="AE621">
        <v>1</v>
      </c>
      <c r="AF621">
        <v>30</v>
      </c>
      <c r="AG621">
        <v>0</v>
      </c>
      <c r="AN621">
        <v>1</v>
      </c>
      <c r="AO621">
        <v>1</v>
      </c>
      <c r="AR621" s="178">
        <v>24729</v>
      </c>
      <c r="AS621" t="s">
        <v>1921</v>
      </c>
      <c r="AT621">
        <v>0</v>
      </c>
      <c r="AU621">
        <v>0</v>
      </c>
      <c r="AV621">
        <v>890480123</v>
      </c>
      <c r="AW621" t="s">
        <v>1920</v>
      </c>
      <c r="AX621">
        <v>5</v>
      </c>
      <c r="BC621">
        <v>2</v>
      </c>
      <c r="BD621">
        <v>7</v>
      </c>
      <c r="BE621">
        <v>2</v>
      </c>
    </row>
    <row r="622" spans="1:57" x14ac:dyDescent="0.25">
      <c r="A622" s="179">
        <f t="shared" si="9"/>
        <v>31421</v>
      </c>
      <c r="B622" t="s">
        <v>1923</v>
      </c>
      <c r="C622">
        <v>8720021</v>
      </c>
      <c r="D622">
        <v>144105</v>
      </c>
      <c r="E622">
        <v>4</v>
      </c>
      <c r="F622">
        <v>550020866</v>
      </c>
      <c r="G622" s="180">
        <v>43542</v>
      </c>
      <c r="H622" s="180">
        <v>45290</v>
      </c>
      <c r="I622">
        <v>30</v>
      </c>
      <c r="J622">
        <v>1</v>
      </c>
      <c r="K622">
        <v>1</v>
      </c>
      <c r="L622">
        <v>30</v>
      </c>
      <c r="M622">
        <v>2</v>
      </c>
      <c r="N622" s="170">
        <v>22490513</v>
      </c>
      <c r="O622" s="170">
        <v>24960000</v>
      </c>
      <c r="P622" s="178">
        <v>42182</v>
      </c>
      <c r="Q622" s="178">
        <v>1622</v>
      </c>
      <c r="R622" s="178">
        <v>41351</v>
      </c>
      <c r="S622">
        <v>1560</v>
      </c>
      <c r="T622">
        <v>0</v>
      </c>
      <c r="U622">
        <v>0</v>
      </c>
      <c r="W622">
        <v>0</v>
      </c>
      <c r="X622">
        <v>0</v>
      </c>
      <c r="Y622">
        <v>0</v>
      </c>
      <c r="AB622" s="180">
        <v>44253</v>
      </c>
      <c r="AC622">
        <v>1</v>
      </c>
      <c r="AD622" t="s">
        <v>1922</v>
      </c>
      <c r="AE622">
        <v>1</v>
      </c>
      <c r="AF622">
        <v>30</v>
      </c>
      <c r="AG622">
        <v>1701</v>
      </c>
      <c r="AN622">
        <v>1</v>
      </c>
      <c r="AO622">
        <v>1</v>
      </c>
      <c r="AR622" s="178">
        <v>9930</v>
      </c>
      <c r="AS622" t="s">
        <v>1921</v>
      </c>
      <c r="AT622">
        <v>0</v>
      </c>
      <c r="AU622">
        <v>0</v>
      </c>
      <c r="AV622">
        <v>890480123</v>
      </c>
      <c r="AW622" t="s">
        <v>1920</v>
      </c>
      <c r="AX622">
        <v>5</v>
      </c>
      <c r="BC622">
        <v>2</v>
      </c>
      <c r="BD622">
        <v>7</v>
      </c>
      <c r="BE622">
        <v>2</v>
      </c>
    </row>
    <row r="623" spans="1:57" x14ac:dyDescent="0.25">
      <c r="A623" s="179">
        <f t="shared" si="9"/>
        <v>20564</v>
      </c>
      <c r="B623" t="s">
        <v>1923</v>
      </c>
      <c r="C623">
        <v>8720021</v>
      </c>
      <c r="D623">
        <v>144105</v>
      </c>
      <c r="E623">
        <v>4</v>
      </c>
      <c r="F623">
        <v>550021064</v>
      </c>
      <c r="G623" s="180">
        <v>43571</v>
      </c>
      <c r="H623" s="180">
        <v>45290</v>
      </c>
      <c r="I623">
        <v>30</v>
      </c>
      <c r="J623">
        <v>1</v>
      </c>
      <c r="K623">
        <v>1</v>
      </c>
      <c r="L623">
        <v>30</v>
      </c>
      <c r="M623">
        <v>2</v>
      </c>
      <c r="N623" s="170">
        <v>22490513</v>
      </c>
      <c r="O623" s="170">
        <v>24960000</v>
      </c>
      <c r="P623" s="178">
        <v>27607</v>
      </c>
      <c r="Q623" s="178">
        <v>1061</v>
      </c>
      <c r="R623" s="178">
        <v>27063</v>
      </c>
      <c r="S623">
        <v>1050</v>
      </c>
      <c r="T623">
        <v>0</v>
      </c>
      <c r="U623">
        <v>0</v>
      </c>
      <c r="W623">
        <v>0</v>
      </c>
      <c r="X623">
        <v>0</v>
      </c>
      <c r="Y623">
        <v>0</v>
      </c>
      <c r="AB623" s="180">
        <v>44253</v>
      </c>
      <c r="AC623">
        <v>1</v>
      </c>
      <c r="AD623" t="s">
        <v>1922</v>
      </c>
      <c r="AE623">
        <v>1</v>
      </c>
      <c r="AF623">
        <v>30</v>
      </c>
      <c r="AG623">
        <v>1127</v>
      </c>
      <c r="AN623">
        <v>1</v>
      </c>
      <c r="AO623">
        <v>1</v>
      </c>
      <c r="AR623" s="178">
        <v>6499</v>
      </c>
      <c r="AS623" t="s">
        <v>1921</v>
      </c>
      <c r="AT623">
        <v>0</v>
      </c>
      <c r="AU623">
        <v>0</v>
      </c>
      <c r="AV623">
        <v>890480123</v>
      </c>
      <c r="AW623" t="s">
        <v>1920</v>
      </c>
      <c r="AX623">
        <v>5</v>
      </c>
      <c r="BC623">
        <v>2</v>
      </c>
      <c r="BD623">
        <v>7</v>
      </c>
      <c r="BE623">
        <v>2</v>
      </c>
    </row>
    <row r="624" spans="1:57" x14ac:dyDescent="0.25">
      <c r="A624" s="179">
        <f t="shared" si="9"/>
        <v>85415</v>
      </c>
      <c r="B624" t="s">
        <v>1923</v>
      </c>
      <c r="C624">
        <v>8720021</v>
      </c>
      <c r="D624">
        <v>144105</v>
      </c>
      <c r="E624">
        <v>4</v>
      </c>
      <c r="F624">
        <v>550021223</v>
      </c>
      <c r="G624" s="180">
        <v>43594</v>
      </c>
      <c r="H624" s="180">
        <v>45290</v>
      </c>
      <c r="I624">
        <v>0</v>
      </c>
      <c r="J624">
        <v>1</v>
      </c>
      <c r="K624">
        <v>3</v>
      </c>
      <c r="L624">
        <v>30</v>
      </c>
      <c r="M624">
        <v>2</v>
      </c>
      <c r="N624" s="170">
        <v>22490513</v>
      </c>
      <c r="O624" s="170">
        <v>24960000</v>
      </c>
      <c r="P624" s="178">
        <v>119609</v>
      </c>
      <c r="Q624" s="178">
        <v>4598</v>
      </c>
      <c r="R624" s="178">
        <v>112408</v>
      </c>
      <c r="S624">
        <v>0</v>
      </c>
      <c r="T624">
        <v>0</v>
      </c>
      <c r="U624">
        <v>0</v>
      </c>
      <c r="W624">
        <v>0</v>
      </c>
      <c r="X624">
        <v>0</v>
      </c>
      <c r="Y624">
        <v>0</v>
      </c>
      <c r="AB624" s="180">
        <v>44285</v>
      </c>
      <c r="AC624">
        <v>1</v>
      </c>
      <c r="AD624" t="s">
        <v>1922</v>
      </c>
      <c r="AE624">
        <v>1</v>
      </c>
      <c r="AF624">
        <v>30</v>
      </c>
      <c r="AG624">
        <v>0</v>
      </c>
      <c r="AN624">
        <v>1</v>
      </c>
      <c r="AO624">
        <v>1</v>
      </c>
      <c r="AR624" s="178">
        <v>26993</v>
      </c>
      <c r="AS624" t="s">
        <v>1921</v>
      </c>
      <c r="AT624">
        <v>0</v>
      </c>
      <c r="AU624">
        <v>0</v>
      </c>
      <c r="AV624">
        <v>890480123</v>
      </c>
      <c r="AW624" t="s">
        <v>1920</v>
      </c>
      <c r="AX624">
        <v>5</v>
      </c>
      <c r="BC624">
        <v>2</v>
      </c>
      <c r="BD624">
        <v>7</v>
      </c>
      <c r="BE624">
        <v>2</v>
      </c>
    </row>
    <row r="625" spans="1:57" x14ac:dyDescent="0.25">
      <c r="A625" s="179">
        <f t="shared" si="9"/>
        <v>136035</v>
      </c>
      <c r="B625" t="s">
        <v>1923</v>
      </c>
      <c r="C625">
        <v>8720021</v>
      </c>
      <c r="D625">
        <v>144105</v>
      </c>
      <c r="E625">
        <v>4</v>
      </c>
      <c r="F625">
        <v>550021580</v>
      </c>
      <c r="G625" s="180">
        <v>43622</v>
      </c>
      <c r="H625" s="180">
        <v>45290</v>
      </c>
      <c r="I625">
        <v>0</v>
      </c>
      <c r="J625">
        <v>1</v>
      </c>
      <c r="K625">
        <v>2</v>
      </c>
      <c r="L625">
        <v>30</v>
      </c>
      <c r="M625">
        <v>2</v>
      </c>
      <c r="N625" s="170">
        <v>22490513</v>
      </c>
      <c r="O625" s="170">
        <v>24960000</v>
      </c>
      <c r="P625" s="178">
        <v>186766</v>
      </c>
      <c r="Q625" s="178">
        <v>7180</v>
      </c>
      <c r="R625" s="178">
        <v>179025</v>
      </c>
      <c r="S625">
        <v>3808</v>
      </c>
      <c r="T625">
        <v>0</v>
      </c>
      <c r="U625">
        <v>0</v>
      </c>
      <c r="W625">
        <v>0</v>
      </c>
      <c r="X625">
        <v>0</v>
      </c>
      <c r="Y625">
        <v>0</v>
      </c>
      <c r="AB625" s="180">
        <v>44253</v>
      </c>
      <c r="AC625">
        <v>1</v>
      </c>
      <c r="AD625" t="s">
        <v>1922</v>
      </c>
      <c r="AE625">
        <v>1</v>
      </c>
      <c r="AF625">
        <v>30</v>
      </c>
      <c r="AG625">
        <v>0</v>
      </c>
      <c r="AN625">
        <v>1</v>
      </c>
      <c r="AO625">
        <v>1</v>
      </c>
      <c r="AR625" s="178">
        <v>42990</v>
      </c>
      <c r="AS625" t="s">
        <v>1921</v>
      </c>
      <c r="AT625">
        <v>0</v>
      </c>
      <c r="AU625">
        <v>0</v>
      </c>
      <c r="AV625">
        <v>890480123</v>
      </c>
      <c r="AW625" t="s">
        <v>1920</v>
      </c>
      <c r="AX625">
        <v>5</v>
      </c>
      <c r="BC625">
        <v>2</v>
      </c>
      <c r="BD625">
        <v>7</v>
      </c>
      <c r="BE625">
        <v>2</v>
      </c>
    </row>
    <row r="626" spans="1:57" x14ac:dyDescent="0.25">
      <c r="A626" s="179">
        <f t="shared" si="9"/>
        <v>71492</v>
      </c>
      <c r="B626" t="s">
        <v>1923</v>
      </c>
      <c r="C626">
        <v>8720021</v>
      </c>
      <c r="D626">
        <v>144105</v>
      </c>
      <c r="E626">
        <v>4</v>
      </c>
      <c r="F626">
        <v>550021607</v>
      </c>
      <c r="G626" s="180">
        <v>43626</v>
      </c>
      <c r="H626" s="180">
        <v>45290</v>
      </c>
      <c r="I626">
        <v>0</v>
      </c>
      <c r="J626">
        <v>1</v>
      </c>
      <c r="K626">
        <v>3</v>
      </c>
      <c r="L626">
        <v>30</v>
      </c>
      <c r="M626">
        <v>2</v>
      </c>
      <c r="N626" s="170">
        <v>22490513</v>
      </c>
      <c r="O626" s="170">
        <v>24960000</v>
      </c>
      <c r="P626" s="178">
        <v>100115</v>
      </c>
      <c r="Q626" s="178">
        <v>3849</v>
      </c>
      <c r="R626" s="178">
        <v>94085</v>
      </c>
      <c r="S626">
        <v>0</v>
      </c>
      <c r="T626">
        <v>0</v>
      </c>
      <c r="U626">
        <v>0</v>
      </c>
      <c r="W626">
        <v>0</v>
      </c>
      <c r="X626">
        <v>0</v>
      </c>
      <c r="Y626">
        <v>0</v>
      </c>
      <c r="AB626" s="180">
        <v>44285</v>
      </c>
      <c r="AC626">
        <v>1</v>
      </c>
      <c r="AD626" t="s">
        <v>1922</v>
      </c>
      <c r="AE626">
        <v>1</v>
      </c>
      <c r="AF626">
        <v>30</v>
      </c>
      <c r="AG626">
        <v>0</v>
      </c>
      <c r="AN626">
        <v>1</v>
      </c>
      <c r="AO626">
        <v>1</v>
      </c>
      <c r="AR626" s="178">
        <v>22593</v>
      </c>
      <c r="AS626" t="s">
        <v>1921</v>
      </c>
      <c r="AT626">
        <v>0</v>
      </c>
      <c r="AU626">
        <v>0</v>
      </c>
      <c r="AV626">
        <v>890480123</v>
      </c>
      <c r="AW626" t="s">
        <v>1920</v>
      </c>
      <c r="AX626">
        <v>5</v>
      </c>
      <c r="BC626">
        <v>2</v>
      </c>
      <c r="BD626">
        <v>7</v>
      </c>
      <c r="BE626">
        <v>2</v>
      </c>
    </row>
    <row r="627" spans="1:57" x14ac:dyDescent="0.25">
      <c r="A627" s="179">
        <f t="shared" si="9"/>
        <v>69696</v>
      </c>
      <c r="B627" t="s">
        <v>1923</v>
      </c>
      <c r="C627">
        <v>8720021</v>
      </c>
      <c r="D627">
        <v>144105</v>
      </c>
      <c r="E627">
        <v>4</v>
      </c>
      <c r="F627">
        <v>550021827</v>
      </c>
      <c r="G627" s="180">
        <v>43650</v>
      </c>
      <c r="H627" s="180">
        <v>45290</v>
      </c>
      <c r="I627">
        <v>0</v>
      </c>
      <c r="J627">
        <v>1</v>
      </c>
      <c r="K627">
        <v>2</v>
      </c>
      <c r="L627">
        <v>30</v>
      </c>
      <c r="M627">
        <v>2</v>
      </c>
      <c r="N627" s="170">
        <v>22490513</v>
      </c>
      <c r="O627" s="170">
        <v>24960000</v>
      </c>
      <c r="P627" s="178">
        <v>97069</v>
      </c>
      <c r="Q627" s="178">
        <v>3732</v>
      </c>
      <c r="R627" s="178">
        <v>91721</v>
      </c>
      <c r="S627">
        <v>0</v>
      </c>
      <c r="T627">
        <v>0</v>
      </c>
      <c r="U627">
        <v>0</v>
      </c>
      <c r="W627">
        <v>0</v>
      </c>
      <c r="X627">
        <v>0</v>
      </c>
      <c r="Y627">
        <v>0</v>
      </c>
      <c r="AB627" s="180">
        <v>44285</v>
      </c>
      <c r="AC627">
        <v>1</v>
      </c>
      <c r="AD627" t="s">
        <v>1922</v>
      </c>
      <c r="AE627">
        <v>1</v>
      </c>
      <c r="AF627">
        <v>30</v>
      </c>
      <c r="AG627">
        <v>0</v>
      </c>
      <c r="AN627">
        <v>1</v>
      </c>
      <c r="AO627">
        <v>1</v>
      </c>
      <c r="AR627" s="178">
        <v>22025</v>
      </c>
      <c r="AS627" t="s">
        <v>1921</v>
      </c>
      <c r="AT627">
        <v>0</v>
      </c>
      <c r="AU627">
        <v>0</v>
      </c>
      <c r="AV627">
        <v>890480123</v>
      </c>
      <c r="AW627" t="s">
        <v>1920</v>
      </c>
      <c r="AX627">
        <v>5</v>
      </c>
      <c r="BC627">
        <v>2</v>
      </c>
      <c r="BD627">
        <v>7</v>
      </c>
      <c r="BE627">
        <v>2</v>
      </c>
    </row>
    <row r="628" spans="1:57" x14ac:dyDescent="0.25">
      <c r="A628" s="179">
        <f t="shared" si="9"/>
        <v>25820</v>
      </c>
      <c r="B628" t="s">
        <v>1923</v>
      </c>
      <c r="C628">
        <v>8720021</v>
      </c>
      <c r="D628">
        <v>144105</v>
      </c>
      <c r="E628">
        <v>4</v>
      </c>
      <c r="F628">
        <v>550022433</v>
      </c>
      <c r="G628" s="180">
        <v>43711</v>
      </c>
      <c r="H628" s="180">
        <v>45290</v>
      </c>
      <c r="I628">
        <v>30</v>
      </c>
      <c r="J628">
        <v>1</v>
      </c>
      <c r="K628">
        <v>1</v>
      </c>
      <c r="L628">
        <v>30</v>
      </c>
      <c r="M628">
        <v>2</v>
      </c>
      <c r="N628" s="170">
        <v>22490513</v>
      </c>
      <c r="O628" s="170">
        <v>24960000</v>
      </c>
      <c r="P628" s="178">
        <v>34663</v>
      </c>
      <c r="Q628" s="178">
        <v>1333</v>
      </c>
      <c r="R628" s="178">
        <v>33980</v>
      </c>
      <c r="S628">
        <v>1291</v>
      </c>
      <c r="T628">
        <v>0</v>
      </c>
      <c r="U628">
        <v>0</v>
      </c>
      <c r="W628">
        <v>0</v>
      </c>
      <c r="X628">
        <v>0</v>
      </c>
      <c r="Y628">
        <v>0</v>
      </c>
      <c r="AB628" s="180">
        <v>44253</v>
      </c>
      <c r="AC628">
        <v>1</v>
      </c>
      <c r="AD628" t="s">
        <v>1922</v>
      </c>
      <c r="AE628">
        <v>1</v>
      </c>
      <c r="AF628">
        <v>30</v>
      </c>
      <c r="AG628">
        <v>1395</v>
      </c>
      <c r="AN628">
        <v>1</v>
      </c>
      <c r="AO628">
        <v>1</v>
      </c>
      <c r="AR628" s="178">
        <v>8160</v>
      </c>
      <c r="AS628" t="s">
        <v>1921</v>
      </c>
      <c r="AT628">
        <v>0</v>
      </c>
      <c r="AU628">
        <v>0</v>
      </c>
      <c r="AV628">
        <v>890480123</v>
      </c>
      <c r="AW628" t="s">
        <v>1920</v>
      </c>
      <c r="AX628">
        <v>5</v>
      </c>
      <c r="BC628">
        <v>2</v>
      </c>
      <c r="BD628">
        <v>7</v>
      </c>
      <c r="BE628">
        <v>2</v>
      </c>
    </row>
    <row r="629" spans="1:57" x14ac:dyDescent="0.25">
      <c r="A629" s="179">
        <f t="shared" si="9"/>
        <v>100943</v>
      </c>
      <c r="B629" t="s">
        <v>1923</v>
      </c>
      <c r="C629">
        <v>8720021</v>
      </c>
      <c r="D629">
        <v>144105</v>
      </c>
      <c r="E629">
        <v>4</v>
      </c>
      <c r="F629">
        <v>550022436</v>
      </c>
      <c r="G629" s="180">
        <v>43713</v>
      </c>
      <c r="H629" s="180">
        <v>45290</v>
      </c>
      <c r="I629">
        <v>0</v>
      </c>
      <c r="J629">
        <v>1</v>
      </c>
      <c r="K629">
        <v>2</v>
      </c>
      <c r="L629">
        <v>30</v>
      </c>
      <c r="M629">
        <v>2</v>
      </c>
      <c r="N629" s="170">
        <v>22490513</v>
      </c>
      <c r="O629" s="170">
        <v>24960000</v>
      </c>
      <c r="P629" s="178">
        <v>138604</v>
      </c>
      <c r="Q629" s="178">
        <v>5329</v>
      </c>
      <c r="R629" s="178">
        <v>132843</v>
      </c>
      <c r="S629">
        <v>2822</v>
      </c>
      <c r="T629">
        <v>0</v>
      </c>
      <c r="U629">
        <v>0</v>
      </c>
      <c r="W629">
        <v>0</v>
      </c>
      <c r="X629">
        <v>0</v>
      </c>
      <c r="Y629">
        <v>0</v>
      </c>
      <c r="AB629" s="180">
        <v>44253</v>
      </c>
      <c r="AC629">
        <v>1</v>
      </c>
      <c r="AD629" t="s">
        <v>1922</v>
      </c>
      <c r="AE629">
        <v>1</v>
      </c>
      <c r="AF629">
        <v>30</v>
      </c>
      <c r="AG629">
        <v>0</v>
      </c>
      <c r="AN629">
        <v>1</v>
      </c>
      <c r="AO629">
        <v>1</v>
      </c>
      <c r="AR629" s="178">
        <v>31900</v>
      </c>
      <c r="AS629" t="s">
        <v>1921</v>
      </c>
      <c r="AT629">
        <v>0</v>
      </c>
      <c r="AU629">
        <v>0</v>
      </c>
      <c r="AV629">
        <v>890480123</v>
      </c>
      <c r="AW629" t="s">
        <v>1920</v>
      </c>
      <c r="AX629">
        <v>5</v>
      </c>
      <c r="BC629">
        <v>2</v>
      </c>
      <c r="BD629">
        <v>7</v>
      </c>
      <c r="BE629">
        <v>2</v>
      </c>
    </row>
    <row r="630" spans="1:57" x14ac:dyDescent="0.25">
      <c r="A630" s="179">
        <f t="shared" si="9"/>
        <v>76681</v>
      </c>
      <c r="B630" t="s">
        <v>1923</v>
      </c>
      <c r="C630">
        <v>8720021</v>
      </c>
      <c r="D630">
        <v>144105</v>
      </c>
      <c r="E630">
        <v>4</v>
      </c>
      <c r="F630">
        <v>550022786</v>
      </c>
      <c r="G630" s="180">
        <v>43746</v>
      </c>
      <c r="H630" s="180">
        <v>45290</v>
      </c>
      <c r="I630">
        <v>0</v>
      </c>
      <c r="J630">
        <v>1</v>
      </c>
      <c r="K630">
        <v>3</v>
      </c>
      <c r="L630">
        <v>30</v>
      </c>
      <c r="M630">
        <v>2</v>
      </c>
      <c r="N630" s="170">
        <v>22490513</v>
      </c>
      <c r="O630" s="170">
        <v>24960000</v>
      </c>
      <c r="P630" s="178">
        <v>107380</v>
      </c>
      <c r="Q630" s="178">
        <v>4128</v>
      </c>
      <c r="R630" s="178">
        <v>100914</v>
      </c>
      <c r="S630">
        <v>0</v>
      </c>
      <c r="T630">
        <v>0</v>
      </c>
      <c r="U630">
        <v>0</v>
      </c>
      <c r="W630">
        <v>0</v>
      </c>
      <c r="X630">
        <v>0</v>
      </c>
      <c r="Y630">
        <v>0</v>
      </c>
      <c r="AB630" s="180">
        <v>44285</v>
      </c>
      <c r="AC630">
        <v>1</v>
      </c>
      <c r="AD630" t="s">
        <v>1922</v>
      </c>
      <c r="AE630">
        <v>1</v>
      </c>
      <c r="AF630">
        <v>30</v>
      </c>
      <c r="AG630">
        <v>0</v>
      </c>
      <c r="AN630">
        <v>1</v>
      </c>
      <c r="AO630">
        <v>1</v>
      </c>
      <c r="AR630" s="178">
        <v>24233</v>
      </c>
      <c r="AS630" t="s">
        <v>1921</v>
      </c>
      <c r="AT630">
        <v>0</v>
      </c>
      <c r="AU630">
        <v>0</v>
      </c>
      <c r="AV630">
        <v>890480123</v>
      </c>
      <c r="AW630" t="s">
        <v>1920</v>
      </c>
      <c r="AX630">
        <v>5</v>
      </c>
      <c r="BC630">
        <v>2</v>
      </c>
      <c r="BD630">
        <v>7</v>
      </c>
      <c r="BE630">
        <v>2</v>
      </c>
    </row>
    <row r="631" spans="1:57" x14ac:dyDescent="0.25">
      <c r="A631" s="179">
        <f t="shared" si="9"/>
        <v>208839</v>
      </c>
      <c r="B631" t="s">
        <v>1923</v>
      </c>
      <c r="C631">
        <v>8720021</v>
      </c>
      <c r="D631">
        <v>144105</v>
      </c>
      <c r="E631">
        <v>4</v>
      </c>
      <c r="F631">
        <v>550022798</v>
      </c>
      <c r="G631" s="180">
        <v>43747</v>
      </c>
      <c r="H631" s="180">
        <v>45290</v>
      </c>
      <c r="I631">
        <v>0</v>
      </c>
      <c r="J631">
        <v>1</v>
      </c>
      <c r="K631">
        <v>2</v>
      </c>
      <c r="L631">
        <v>30</v>
      </c>
      <c r="M631">
        <v>2</v>
      </c>
      <c r="N631" s="170">
        <v>22490513</v>
      </c>
      <c r="O631" s="170">
        <v>24960000</v>
      </c>
      <c r="P631" s="178">
        <v>286759</v>
      </c>
      <c r="Q631" s="178">
        <v>11024</v>
      </c>
      <c r="R631" s="178">
        <v>274837</v>
      </c>
      <c r="S631">
        <v>5847</v>
      </c>
      <c r="T631">
        <v>0</v>
      </c>
      <c r="U631">
        <v>0</v>
      </c>
      <c r="W631">
        <v>0</v>
      </c>
      <c r="X631">
        <v>0</v>
      </c>
      <c r="Y631">
        <v>0</v>
      </c>
      <c r="AB631" s="180">
        <v>44253</v>
      </c>
      <c r="AC631">
        <v>1</v>
      </c>
      <c r="AD631" t="s">
        <v>1922</v>
      </c>
      <c r="AE631">
        <v>1</v>
      </c>
      <c r="AF631">
        <v>30</v>
      </c>
      <c r="AG631">
        <v>0</v>
      </c>
      <c r="AN631">
        <v>1</v>
      </c>
      <c r="AO631">
        <v>1</v>
      </c>
      <c r="AR631" s="178">
        <v>65998</v>
      </c>
      <c r="AS631" t="s">
        <v>1921</v>
      </c>
      <c r="AT631">
        <v>0</v>
      </c>
      <c r="AU631">
        <v>0</v>
      </c>
      <c r="AV631">
        <v>890480123</v>
      </c>
      <c r="AW631" t="s">
        <v>1920</v>
      </c>
      <c r="AX631">
        <v>5</v>
      </c>
      <c r="BC631">
        <v>2</v>
      </c>
      <c r="BD631">
        <v>7</v>
      </c>
      <c r="BE631">
        <v>2</v>
      </c>
    </row>
    <row r="632" spans="1:57" x14ac:dyDescent="0.25">
      <c r="A632" s="179">
        <f t="shared" si="9"/>
        <v>10991</v>
      </c>
      <c r="B632" t="s">
        <v>1923</v>
      </c>
      <c r="C632">
        <v>8720021</v>
      </c>
      <c r="D632">
        <v>144105</v>
      </c>
      <c r="E632">
        <v>4</v>
      </c>
      <c r="F632">
        <v>550022870</v>
      </c>
      <c r="G632" s="180">
        <v>43755</v>
      </c>
      <c r="H632" s="180">
        <v>45290</v>
      </c>
      <c r="I632">
        <v>30</v>
      </c>
      <c r="J632">
        <v>1</v>
      </c>
      <c r="K632">
        <v>1</v>
      </c>
      <c r="L632">
        <v>30</v>
      </c>
      <c r="M632">
        <v>2</v>
      </c>
      <c r="N632" s="170">
        <v>22490513</v>
      </c>
      <c r="O632" s="170">
        <v>24960000</v>
      </c>
      <c r="P632" s="178">
        <v>14754</v>
      </c>
      <c r="Q632" s="178">
        <v>567</v>
      </c>
      <c r="R632" s="178">
        <v>14464</v>
      </c>
      <c r="S632">
        <v>540</v>
      </c>
      <c r="T632">
        <v>0</v>
      </c>
      <c r="U632">
        <v>0</v>
      </c>
      <c r="W632">
        <v>0</v>
      </c>
      <c r="X632">
        <v>0</v>
      </c>
      <c r="Y632">
        <v>0</v>
      </c>
      <c r="AB632" s="180">
        <v>44253</v>
      </c>
      <c r="AC632">
        <v>1</v>
      </c>
      <c r="AD632" t="s">
        <v>1922</v>
      </c>
      <c r="AE632">
        <v>1</v>
      </c>
      <c r="AF632">
        <v>30</v>
      </c>
      <c r="AG632">
        <v>604</v>
      </c>
      <c r="AN632">
        <v>1</v>
      </c>
      <c r="AO632">
        <v>1</v>
      </c>
      <c r="AR632" s="178">
        <v>3473</v>
      </c>
      <c r="AS632" t="s">
        <v>1921</v>
      </c>
      <c r="AT632">
        <v>0</v>
      </c>
      <c r="AU632">
        <v>0</v>
      </c>
      <c r="AV632">
        <v>890480123</v>
      </c>
      <c r="AW632" t="s">
        <v>1920</v>
      </c>
      <c r="AX632">
        <v>5</v>
      </c>
      <c r="BC632">
        <v>2</v>
      </c>
      <c r="BD632">
        <v>7</v>
      </c>
      <c r="BE632">
        <v>2</v>
      </c>
    </row>
    <row r="633" spans="1:57" x14ac:dyDescent="0.25">
      <c r="A633" s="179">
        <f t="shared" si="9"/>
        <v>106129</v>
      </c>
      <c r="B633" t="s">
        <v>1923</v>
      </c>
      <c r="C633">
        <v>8720021</v>
      </c>
      <c r="D633">
        <v>144105</v>
      </c>
      <c r="E633">
        <v>4</v>
      </c>
      <c r="F633">
        <v>550023096</v>
      </c>
      <c r="G633" s="180">
        <v>43786</v>
      </c>
      <c r="H633" s="180">
        <v>45290</v>
      </c>
      <c r="I633">
        <v>0</v>
      </c>
      <c r="J633">
        <v>1</v>
      </c>
      <c r="K633">
        <v>3</v>
      </c>
      <c r="L633">
        <v>30</v>
      </c>
      <c r="M633">
        <v>2</v>
      </c>
      <c r="N633" s="170">
        <v>22490513</v>
      </c>
      <c r="O633" s="170">
        <v>24960000</v>
      </c>
      <c r="P633" s="178">
        <v>148619</v>
      </c>
      <c r="Q633" s="178">
        <v>5714</v>
      </c>
      <c r="R633" s="178">
        <v>139668</v>
      </c>
      <c r="S633">
        <v>0</v>
      </c>
      <c r="T633">
        <v>0</v>
      </c>
      <c r="U633">
        <v>0</v>
      </c>
      <c r="W633">
        <v>0</v>
      </c>
      <c r="X633">
        <v>0</v>
      </c>
      <c r="Y633">
        <v>0</v>
      </c>
      <c r="AB633" s="180">
        <v>44285</v>
      </c>
      <c r="AC633">
        <v>1</v>
      </c>
      <c r="AD633" t="s">
        <v>1922</v>
      </c>
      <c r="AE633">
        <v>1</v>
      </c>
      <c r="AF633">
        <v>30</v>
      </c>
      <c r="AG633">
        <v>0</v>
      </c>
      <c r="AN633">
        <v>1</v>
      </c>
      <c r="AO633">
        <v>1</v>
      </c>
      <c r="AR633" s="178">
        <v>33539</v>
      </c>
      <c r="AS633" t="s">
        <v>1921</v>
      </c>
      <c r="AT633">
        <v>0</v>
      </c>
      <c r="AU633">
        <v>0</v>
      </c>
      <c r="AV633">
        <v>890480123</v>
      </c>
      <c r="AW633" t="s">
        <v>1920</v>
      </c>
      <c r="AX633">
        <v>5</v>
      </c>
      <c r="BC633">
        <v>2</v>
      </c>
      <c r="BD633">
        <v>7</v>
      </c>
      <c r="BE633">
        <v>2</v>
      </c>
    </row>
    <row r="634" spans="1:57" x14ac:dyDescent="0.25">
      <c r="A634" s="179">
        <f t="shared" si="9"/>
        <v>22613</v>
      </c>
      <c r="B634" t="s">
        <v>1923</v>
      </c>
      <c r="C634">
        <v>8720021</v>
      </c>
      <c r="D634">
        <v>144105</v>
      </c>
      <c r="E634">
        <v>4</v>
      </c>
      <c r="F634">
        <v>550023099</v>
      </c>
      <c r="G634" s="180">
        <v>43787</v>
      </c>
      <c r="H634" s="180">
        <v>45290</v>
      </c>
      <c r="I634">
        <v>30</v>
      </c>
      <c r="J634">
        <v>1</v>
      </c>
      <c r="K634">
        <v>1</v>
      </c>
      <c r="L634">
        <v>30</v>
      </c>
      <c r="M634">
        <v>2</v>
      </c>
      <c r="N634" s="170">
        <v>22490513</v>
      </c>
      <c r="O634" s="170">
        <v>24960000</v>
      </c>
      <c r="P634" s="178">
        <v>30357</v>
      </c>
      <c r="Q634" s="178">
        <v>1167</v>
      </c>
      <c r="R634" s="178">
        <v>29759</v>
      </c>
      <c r="S634">
        <v>1139</v>
      </c>
      <c r="T634">
        <v>0</v>
      </c>
      <c r="U634">
        <v>0</v>
      </c>
      <c r="W634">
        <v>0</v>
      </c>
      <c r="X634">
        <v>0</v>
      </c>
      <c r="Y634">
        <v>0</v>
      </c>
      <c r="AB634" s="180">
        <v>44253</v>
      </c>
      <c r="AC634">
        <v>1</v>
      </c>
      <c r="AD634" t="s">
        <v>1922</v>
      </c>
      <c r="AE634">
        <v>1</v>
      </c>
      <c r="AF634">
        <v>30</v>
      </c>
      <c r="AG634">
        <v>1232</v>
      </c>
      <c r="AN634">
        <v>1</v>
      </c>
      <c r="AO634">
        <v>1</v>
      </c>
      <c r="AR634" s="178">
        <v>7146</v>
      </c>
      <c r="AS634" t="s">
        <v>1921</v>
      </c>
      <c r="AT634">
        <v>0</v>
      </c>
      <c r="AU634">
        <v>0</v>
      </c>
      <c r="AV634">
        <v>890480123</v>
      </c>
      <c r="AW634" t="s">
        <v>1920</v>
      </c>
      <c r="AX634">
        <v>5</v>
      </c>
      <c r="BC634">
        <v>2</v>
      </c>
      <c r="BD634">
        <v>7</v>
      </c>
      <c r="BE634">
        <v>2</v>
      </c>
    </row>
    <row r="635" spans="1:57" x14ac:dyDescent="0.25">
      <c r="A635" s="179">
        <f t="shared" si="9"/>
        <v>56627</v>
      </c>
      <c r="B635" t="s">
        <v>1923</v>
      </c>
      <c r="C635">
        <v>8720021</v>
      </c>
      <c r="D635">
        <v>144105</v>
      </c>
      <c r="E635">
        <v>4</v>
      </c>
      <c r="F635">
        <v>550023180</v>
      </c>
      <c r="G635" s="180">
        <v>43801</v>
      </c>
      <c r="H635" s="180">
        <v>45290</v>
      </c>
      <c r="I635">
        <v>30</v>
      </c>
      <c r="J635">
        <v>1</v>
      </c>
      <c r="K635">
        <v>1</v>
      </c>
      <c r="L635">
        <v>30</v>
      </c>
      <c r="M635">
        <v>2</v>
      </c>
      <c r="N635" s="170">
        <v>22490513</v>
      </c>
      <c r="O635" s="170">
        <v>24960000</v>
      </c>
      <c r="P635" s="178">
        <v>76021</v>
      </c>
      <c r="Q635" s="178">
        <v>2923</v>
      </c>
      <c r="R635" s="178">
        <v>74523</v>
      </c>
      <c r="S635">
        <v>2819</v>
      </c>
      <c r="T635">
        <v>0</v>
      </c>
      <c r="U635">
        <v>0</v>
      </c>
      <c r="W635">
        <v>0</v>
      </c>
      <c r="X635">
        <v>0</v>
      </c>
      <c r="Y635">
        <v>0</v>
      </c>
      <c r="AB635" s="180">
        <v>44253</v>
      </c>
      <c r="AC635">
        <v>1</v>
      </c>
      <c r="AD635" t="s">
        <v>1922</v>
      </c>
      <c r="AE635">
        <v>1</v>
      </c>
      <c r="AF635">
        <v>30</v>
      </c>
      <c r="AG635">
        <v>3070</v>
      </c>
      <c r="AN635">
        <v>1</v>
      </c>
      <c r="AO635">
        <v>1</v>
      </c>
      <c r="AR635" s="178">
        <v>17896</v>
      </c>
      <c r="AS635" t="s">
        <v>1921</v>
      </c>
      <c r="AT635">
        <v>0</v>
      </c>
      <c r="AU635">
        <v>0</v>
      </c>
      <c r="AV635">
        <v>890480123</v>
      </c>
      <c r="AW635" t="s">
        <v>1920</v>
      </c>
      <c r="AX635">
        <v>5</v>
      </c>
      <c r="BC635">
        <v>2</v>
      </c>
      <c r="BD635">
        <v>7</v>
      </c>
      <c r="BE635">
        <v>2</v>
      </c>
    </row>
    <row r="636" spans="1:57" x14ac:dyDescent="0.25">
      <c r="A636" s="179">
        <f t="shared" si="9"/>
        <v>28294</v>
      </c>
      <c r="B636" t="s">
        <v>1923</v>
      </c>
      <c r="C636">
        <v>8720021</v>
      </c>
      <c r="D636">
        <v>144105</v>
      </c>
      <c r="E636">
        <v>4</v>
      </c>
      <c r="F636">
        <v>550023207</v>
      </c>
      <c r="G636" s="180">
        <v>43804</v>
      </c>
      <c r="H636" s="180">
        <v>45290</v>
      </c>
      <c r="I636">
        <v>30</v>
      </c>
      <c r="J636">
        <v>1</v>
      </c>
      <c r="K636">
        <v>1</v>
      </c>
      <c r="L636">
        <v>30</v>
      </c>
      <c r="M636">
        <v>2</v>
      </c>
      <c r="N636" s="170">
        <v>22490513</v>
      </c>
      <c r="O636" s="170">
        <v>24960000</v>
      </c>
      <c r="P636" s="178">
        <v>37983</v>
      </c>
      <c r="Q636" s="178">
        <v>1460</v>
      </c>
      <c r="R636" s="178">
        <v>37235</v>
      </c>
      <c r="S636">
        <v>1411</v>
      </c>
      <c r="T636">
        <v>0</v>
      </c>
      <c r="U636">
        <v>0</v>
      </c>
      <c r="W636">
        <v>0</v>
      </c>
      <c r="X636">
        <v>0</v>
      </c>
      <c r="Y636">
        <v>0</v>
      </c>
      <c r="AB636" s="180">
        <v>44253</v>
      </c>
      <c r="AC636">
        <v>1</v>
      </c>
      <c r="AD636" t="s">
        <v>1922</v>
      </c>
      <c r="AE636">
        <v>1</v>
      </c>
      <c r="AF636">
        <v>30</v>
      </c>
      <c r="AG636">
        <v>1545</v>
      </c>
      <c r="AN636">
        <v>1</v>
      </c>
      <c r="AO636">
        <v>1</v>
      </c>
      <c r="AR636" s="178">
        <v>8941</v>
      </c>
      <c r="AS636" t="s">
        <v>1921</v>
      </c>
      <c r="AT636">
        <v>0</v>
      </c>
      <c r="AU636">
        <v>0</v>
      </c>
      <c r="AV636">
        <v>890480123</v>
      </c>
      <c r="AW636" t="s">
        <v>1920</v>
      </c>
      <c r="AX636">
        <v>5</v>
      </c>
      <c r="BC636">
        <v>2</v>
      </c>
      <c r="BD636">
        <v>7</v>
      </c>
      <c r="BE636">
        <v>2</v>
      </c>
    </row>
    <row r="637" spans="1:57" x14ac:dyDescent="0.25">
      <c r="A637" s="179">
        <f t="shared" si="9"/>
        <v>39623</v>
      </c>
      <c r="B637" t="s">
        <v>1923</v>
      </c>
      <c r="C637">
        <v>8720021</v>
      </c>
      <c r="D637">
        <v>144105</v>
      </c>
      <c r="E637">
        <v>4</v>
      </c>
      <c r="F637">
        <v>550023208</v>
      </c>
      <c r="G637" s="180">
        <v>43804</v>
      </c>
      <c r="H637" s="180">
        <v>45290</v>
      </c>
      <c r="I637">
        <v>30</v>
      </c>
      <c r="J637">
        <v>1</v>
      </c>
      <c r="K637">
        <v>1</v>
      </c>
      <c r="L637">
        <v>30</v>
      </c>
      <c r="M637">
        <v>2</v>
      </c>
      <c r="N637" s="170">
        <v>22490513</v>
      </c>
      <c r="O637" s="170">
        <v>24960000</v>
      </c>
      <c r="P637" s="178">
        <v>53193</v>
      </c>
      <c r="Q637" s="178">
        <v>2045</v>
      </c>
      <c r="R637" s="178">
        <v>52145</v>
      </c>
      <c r="S637">
        <v>1979</v>
      </c>
      <c r="T637">
        <v>0</v>
      </c>
      <c r="U637">
        <v>0</v>
      </c>
      <c r="W637">
        <v>0</v>
      </c>
      <c r="X637">
        <v>0</v>
      </c>
      <c r="Y637">
        <v>0</v>
      </c>
      <c r="AB637" s="180">
        <v>44253</v>
      </c>
      <c r="AC637">
        <v>1</v>
      </c>
      <c r="AD637" t="s">
        <v>1922</v>
      </c>
      <c r="AE637">
        <v>1</v>
      </c>
      <c r="AF637">
        <v>30</v>
      </c>
      <c r="AG637">
        <v>2155</v>
      </c>
      <c r="AN637">
        <v>1</v>
      </c>
      <c r="AO637">
        <v>1</v>
      </c>
      <c r="AR637" s="178">
        <v>12522</v>
      </c>
      <c r="AS637" t="s">
        <v>1921</v>
      </c>
      <c r="AT637">
        <v>0</v>
      </c>
      <c r="AU637">
        <v>0</v>
      </c>
      <c r="AV637">
        <v>890480123</v>
      </c>
      <c r="AW637" t="s">
        <v>1920</v>
      </c>
      <c r="AX637">
        <v>5</v>
      </c>
      <c r="BC637">
        <v>2</v>
      </c>
      <c r="BD637">
        <v>7</v>
      </c>
      <c r="BE637">
        <v>2</v>
      </c>
    </row>
    <row r="638" spans="1:57" x14ac:dyDescent="0.25">
      <c r="A638" s="179">
        <f t="shared" si="9"/>
        <v>118970</v>
      </c>
      <c r="B638" t="s">
        <v>1923</v>
      </c>
      <c r="C638">
        <v>8720021</v>
      </c>
      <c r="D638">
        <v>144105</v>
      </c>
      <c r="E638">
        <v>4</v>
      </c>
      <c r="F638">
        <v>550023398</v>
      </c>
      <c r="G638" s="180">
        <v>43845</v>
      </c>
      <c r="H638" s="180">
        <v>45290</v>
      </c>
      <c r="I638">
        <v>0</v>
      </c>
      <c r="J638">
        <v>1</v>
      </c>
      <c r="K638">
        <v>2</v>
      </c>
      <c r="L638">
        <v>30</v>
      </c>
      <c r="M638">
        <v>2</v>
      </c>
      <c r="N638" s="170">
        <v>22490513</v>
      </c>
      <c r="O638" s="170">
        <v>24960000</v>
      </c>
      <c r="P638" s="178">
        <v>163414</v>
      </c>
      <c r="Q638" s="178">
        <v>6282</v>
      </c>
      <c r="R638" s="178">
        <v>156567</v>
      </c>
      <c r="S638">
        <v>3331</v>
      </c>
      <c r="T638">
        <v>0</v>
      </c>
      <c r="U638">
        <v>0</v>
      </c>
      <c r="W638">
        <v>0</v>
      </c>
      <c r="X638">
        <v>0</v>
      </c>
      <c r="Y638">
        <v>0</v>
      </c>
      <c r="AB638" s="180">
        <v>44253</v>
      </c>
      <c r="AC638">
        <v>1</v>
      </c>
      <c r="AD638" t="s">
        <v>1922</v>
      </c>
      <c r="AE638">
        <v>1</v>
      </c>
      <c r="AF638">
        <v>30</v>
      </c>
      <c r="AG638">
        <v>0</v>
      </c>
      <c r="AN638">
        <v>1</v>
      </c>
      <c r="AO638">
        <v>1</v>
      </c>
      <c r="AR638" s="178">
        <v>37597</v>
      </c>
      <c r="AS638" t="s">
        <v>1921</v>
      </c>
      <c r="AT638">
        <v>0</v>
      </c>
      <c r="AU638">
        <v>0</v>
      </c>
      <c r="AV638">
        <v>890480123</v>
      </c>
      <c r="AW638" t="s">
        <v>1920</v>
      </c>
      <c r="AX638">
        <v>5</v>
      </c>
      <c r="BC638">
        <v>2</v>
      </c>
      <c r="BD638">
        <v>7</v>
      </c>
      <c r="BE638">
        <v>2</v>
      </c>
    </row>
    <row r="639" spans="1:57" x14ac:dyDescent="0.25">
      <c r="A639" s="179">
        <f t="shared" si="9"/>
        <v>61303</v>
      </c>
      <c r="B639" t="s">
        <v>1923</v>
      </c>
      <c r="C639">
        <v>8720021</v>
      </c>
      <c r="D639">
        <v>144105</v>
      </c>
      <c r="E639">
        <v>4</v>
      </c>
      <c r="F639">
        <v>550023661</v>
      </c>
      <c r="G639" s="180">
        <v>43892</v>
      </c>
      <c r="H639" s="180">
        <v>45290</v>
      </c>
      <c r="I639">
        <v>30</v>
      </c>
      <c r="J639">
        <v>1</v>
      </c>
      <c r="K639">
        <v>1</v>
      </c>
      <c r="L639">
        <v>30</v>
      </c>
      <c r="M639">
        <v>2</v>
      </c>
      <c r="N639" s="170">
        <v>22490513</v>
      </c>
      <c r="O639" s="170">
        <v>24960000</v>
      </c>
      <c r="P639" s="178">
        <v>82298</v>
      </c>
      <c r="Q639" s="178">
        <v>3164</v>
      </c>
      <c r="R639" s="178">
        <v>80676</v>
      </c>
      <c r="S639">
        <v>3001</v>
      </c>
      <c r="T639">
        <v>0</v>
      </c>
      <c r="U639">
        <v>0</v>
      </c>
      <c r="W639">
        <v>0</v>
      </c>
      <c r="X639">
        <v>0</v>
      </c>
      <c r="Y639">
        <v>0</v>
      </c>
      <c r="AB639" s="180">
        <v>44253</v>
      </c>
      <c r="AC639">
        <v>1</v>
      </c>
      <c r="AD639" t="s">
        <v>1922</v>
      </c>
      <c r="AE639">
        <v>1</v>
      </c>
      <c r="AF639">
        <v>30</v>
      </c>
      <c r="AG639">
        <v>3332</v>
      </c>
      <c r="AN639">
        <v>1</v>
      </c>
      <c r="AO639">
        <v>1</v>
      </c>
      <c r="AR639" s="178">
        <v>19373</v>
      </c>
      <c r="AS639" t="s">
        <v>1921</v>
      </c>
      <c r="AT639">
        <v>0</v>
      </c>
      <c r="AU639">
        <v>0</v>
      </c>
      <c r="AV639">
        <v>890480123</v>
      </c>
      <c r="AW639" t="s">
        <v>1920</v>
      </c>
      <c r="AX639">
        <v>5</v>
      </c>
      <c r="BC639">
        <v>2</v>
      </c>
      <c r="BD639">
        <v>7</v>
      </c>
      <c r="BE639">
        <v>2</v>
      </c>
    </row>
    <row r="640" spans="1:57" x14ac:dyDescent="0.25">
      <c r="A640" s="179">
        <f t="shared" si="9"/>
        <v>119842</v>
      </c>
      <c r="B640" t="s">
        <v>1923</v>
      </c>
      <c r="C640">
        <v>8720021</v>
      </c>
      <c r="D640">
        <v>144105</v>
      </c>
      <c r="E640">
        <v>4</v>
      </c>
      <c r="F640">
        <v>550023676</v>
      </c>
      <c r="G640" s="180">
        <v>43895</v>
      </c>
      <c r="H640" s="180">
        <v>45290</v>
      </c>
      <c r="I640">
        <v>0</v>
      </c>
      <c r="J640">
        <v>1</v>
      </c>
      <c r="K640">
        <v>2</v>
      </c>
      <c r="L640">
        <v>30</v>
      </c>
      <c r="M640">
        <v>2</v>
      </c>
      <c r="N640" s="170">
        <v>22490513</v>
      </c>
      <c r="O640" s="170">
        <v>24960000</v>
      </c>
      <c r="P640" s="178">
        <v>164570</v>
      </c>
      <c r="Q640" s="178">
        <v>6327</v>
      </c>
      <c r="R640" s="178">
        <v>157715</v>
      </c>
      <c r="S640">
        <v>3365</v>
      </c>
      <c r="T640">
        <v>0</v>
      </c>
      <c r="U640">
        <v>0</v>
      </c>
      <c r="W640">
        <v>0</v>
      </c>
      <c r="X640">
        <v>0</v>
      </c>
      <c r="Y640">
        <v>0</v>
      </c>
      <c r="AB640" s="180">
        <v>44253</v>
      </c>
      <c r="AC640">
        <v>1</v>
      </c>
      <c r="AD640" t="s">
        <v>1922</v>
      </c>
      <c r="AE640">
        <v>1</v>
      </c>
      <c r="AF640">
        <v>30</v>
      </c>
      <c r="AG640">
        <v>0</v>
      </c>
      <c r="AN640">
        <v>1</v>
      </c>
      <c r="AO640">
        <v>1</v>
      </c>
      <c r="AR640" s="178">
        <v>37873</v>
      </c>
      <c r="AS640" t="s">
        <v>1921</v>
      </c>
      <c r="AT640">
        <v>0</v>
      </c>
      <c r="AU640">
        <v>0</v>
      </c>
      <c r="AV640">
        <v>890480123</v>
      </c>
      <c r="AW640" t="s">
        <v>1920</v>
      </c>
      <c r="AX640">
        <v>5</v>
      </c>
      <c r="BC640">
        <v>2</v>
      </c>
      <c r="BD640">
        <v>7</v>
      </c>
      <c r="BE640">
        <v>2</v>
      </c>
    </row>
    <row r="641" spans="1:57" x14ac:dyDescent="0.25">
      <c r="A641" s="179">
        <f t="shared" si="9"/>
        <v>369880</v>
      </c>
      <c r="B641" t="s">
        <v>1923</v>
      </c>
      <c r="C641">
        <v>8720021</v>
      </c>
      <c r="D641">
        <v>144105</v>
      </c>
      <c r="E641">
        <v>4</v>
      </c>
      <c r="F641">
        <v>550023939</v>
      </c>
      <c r="G641" s="180">
        <v>44000</v>
      </c>
      <c r="H641" s="180">
        <v>45290</v>
      </c>
      <c r="I641">
        <v>0</v>
      </c>
      <c r="J641">
        <v>1</v>
      </c>
      <c r="K641">
        <v>3</v>
      </c>
      <c r="L641">
        <v>30</v>
      </c>
      <c r="M641">
        <v>2</v>
      </c>
      <c r="N641" s="170">
        <v>22490513</v>
      </c>
      <c r="O641" s="170">
        <v>24960000</v>
      </c>
      <c r="P641" s="178">
        <v>517963</v>
      </c>
      <c r="Q641" s="178">
        <v>19913</v>
      </c>
      <c r="R641" s="178">
        <v>486770</v>
      </c>
      <c r="S641">
        <v>0</v>
      </c>
      <c r="T641">
        <v>0</v>
      </c>
      <c r="U641">
        <v>0</v>
      </c>
      <c r="W641">
        <v>0</v>
      </c>
      <c r="X641">
        <v>0</v>
      </c>
      <c r="Y641">
        <v>0</v>
      </c>
      <c r="AB641" s="180">
        <v>44285</v>
      </c>
      <c r="AC641">
        <v>1</v>
      </c>
      <c r="AD641" t="s">
        <v>1922</v>
      </c>
      <c r="AE641">
        <v>1</v>
      </c>
      <c r="AF641">
        <v>30</v>
      </c>
      <c r="AG641">
        <v>0</v>
      </c>
      <c r="AN641">
        <v>1</v>
      </c>
      <c r="AO641">
        <v>1</v>
      </c>
      <c r="AR641" s="178">
        <v>116890</v>
      </c>
      <c r="AS641" t="s">
        <v>1921</v>
      </c>
      <c r="AT641">
        <v>0</v>
      </c>
      <c r="AU641">
        <v>0</v>
      </c>
      <c r="AV641">
        <v>890480123</v>
      </c>
      <c r="AW641" t="s">
        <v>1920</v>
      </c>
      <c r="AX641">
        <v>5</v>
      </c>
      <c r="BC641">
        <v>2</v>
      </c>
      <c r="BD641">
        <v>7</v>
      </c>
      <c r="BE641">
        <v>2</v>
      </c>
    </row>
    <row r="642" spans="1:57" x14ac:dyDescent="0.25">
      <c r="A642" s="179">
        <f t="shared" ref="A642:A705" si="10">IF(+R642&gt;AR642,R642-AR642,0)</f>
        <v>183398</v>
      </c>
      <c r="B642" t="s">
        <v>1923</v>
      </c>
      <c r="C642">
        <v>8720021</v>
      </c>
      <c r="D642">
        <v>144105</v>
      </c>
      <c r="E642">
        <v>4</v>
      </c>
      <c r="F642">
        <v>550023940</v>
      </c>
      <c r="G642" s="180">
        <v>44000</v>
      </c>
      <c r="H642" s="180">
        <v>45290</v>
      </c>
      <c r="I642">
        <v>0</v>
      </c>
      <c r="J642">
        <v>1</v>
      </c>
      <c r="K642">
        <v>3</v>
      </c>
      <c r="L642">
        <v>30</v>
      </c>
      <c r="M642">
        <v>2</v>
      </c>
      <c r="N642" s="170">
        <v>22490513</v>
      </c>
      <c r="O642" s="170">
        <v>24960000</v>
      </c>
      <c r="P642" s="178">
        <v>256821</v>
      </c>
      <c r="Q642" s="178">
        <v>9873</v>
      </c>
      <c r="R642" s="178">
        <v>241356</v>
      </c>
      <c r="S642">
        <v>0</v>
      </c>
      <c r="T642">
        <v>0</v>
      </c>
      <c r="U642">
        <v>0</v>
      </c>
      <c r="W642">
        <v>0</v>
      </c>
      <c r="X642">
        <v>0</v>
      </c>
      <c r="Y642">
        <v>0</v>
      </c>
      <c r="AB642" s="180">
        <v>44285</v>
      </c>
      <c r="AC642">
        <v>1</v>
      </c>
      <c r="AD642" t="s">
        <v>1922</v>
      </c>
      <c r="AE642">
        <v>1</v>
      </c>
      <c r="AF642">
        <v>30</v>
      </c>
      <c r="AG642">
        <v>0</v>
      </c>
      <c r="AN642">
        <v>1</v>
      </c>
      <c r="AO642">
        <v>1</v>
      </c>
      <c r="AR642" s="178">
        <v>57958</v>
      </c>
      <c r="AS642" t="s">
        <v>1921</v>
      </c>
      <c r="AT642">
        <v>0</v>
      </c>
      <c r="AU642">
        <v>0</v>
      </c>
      <c r="AV642">
        <v>890480123</v>
      </c>
      <c r="AW642" t="s">
        <v>1920</v>
      </c>
      <c r="AX642">
        <v>5</v>
      </c>
      <c r="BC642">
        <v>2</v>
      </c>
      <c r="BD642">
        <v>7</v>
      </c>
      <c r="BE642">
        <v>2</v>
      </c>
    </row>
    <row r="643" spans="1:57" x14ac:dyDescent="0.25">
      <c r="A643" s="179">
        <f t="shared" si="10"/>
        <v>125661</v>
      </c>
      <c r="B643" t="s">
        <v>1923</v>
      </c>
      <c r="C643">
        <v>8720021</v>
      </c>
      <c r="D643">
        <v>144105</v>
      </c>
      <c r="E643">
        <v>4</v>
      </c>
      <c r="F643">
        <v>550024011</v>
      </c>
      <c r="G643" s="180">
        <v>44040</v>
      </c>
      <c r="H643" s="180">
        <v>45290</v>
      </c>
      <c r="I643">
        <v>0</v>
      </c>
      <c r="J643">
        <v>1</v>
      </c>
      <c r="K643">
        <v>3</v>
      </c>
      <c r="L643">
        <v>30</v>
      </c>
      <c r="M643">
        <v>2</v>
      </c>
      <c r="N643" s="170">
        <v>22490513</v>
      </c>
      <c r="O643" s="170">
        <v>24960000</v>
      </c>
      <c r="P643" s="178">
        <v>175969</v>
      </c>
      <c r="Q643" s="178">
        <v>6765</v>
      </c>
      <c r="R643" s="178">
        <v>165372</v>
      </c>
      <c r="S643">
        <v>0</v>
      </c>
      <c r="T643">
        <v>0</v>
      </c>
      <c r="U643">
        <v>0</v>
      </c>
      <c r="W643">
        <v>0</v>
      </c>
      <c r="X643">
        <v>0</v>
      </c>
      <c r="Y643">
        <v>0</v>
      </c>
      <c r="AB643" s="180">
        <v>44285</v>
      </c>
      <c r="AC643">
        <v>1</v>
      </c>
      <c r="AD643" t="s">
        <v>1922</v>
      </c>
      <c r="AE643">
        <v>1</v>
      </c>
      <c r="AF643">
        <v>30</v>
      </c>
      <c r="AG643">
        <v>0</v>
      </c>
      <c r="AN643">
        <v>1</v>
      </c>
      <c r="AO643">
        <v>1</v>
      </c>
      <c r="AR643" s="178">
        <v>39711</v>
      </c>
      <c r="AS643" t="s">
        <v>1921</v>
      </c>
      <c r="AT643">
        <v>0</v>
      </c>
      <c r="AU643">
        <v>0</v>
      </c>
      <c r="AV643">
        <v>890480123</v>
      </c>
      <c r="AW643" t="s">
        <v>1920</v>
      </c>
      <c r="AX643">
        <v>5</v>
      </c>
      <c r="BC643">
        <v>2</v>
      </c>
      <c r="BD643">
        <v>7</v>
      </c>
      <c r="BE643">
        <v>2</v>
      </c>
    </row>
    <row r="644" spans="1:57" x14ac:dyDescent="0.25">
      <c r="A644" s="179">
        <f t="shared" si="10"/>
        <v>147353</v>
      </c>
      <c r="B644" t="s">
        <v>1923</v>
      </c>
      <c r="C644">
        <v>8720021</v>
      </c>
      <c r="D644">
        <v>144105</v>
      </c>
      <c r="E644">
        <v>4</v>
      </c>
      <c r="F644">
        <v>550024139</v>
      </c>
      <c r="G644" s="180">
        <v>44044</v>
      </c>
      <c r="H644" s="180">
        <v>45290</v>
      </c>
      <c r="I644">
        <v>0</v>
      </c>
      <c r="J644">
        <v>1</v>
      </c>
      <c r="K644">
        <v>2</v>
      </c>
      <c r="L644">
        <v>30</v>
      </c>
      <c r="M644">
        <v>2</v>
      </c>
      <c r="N644" s="170">
        <v>22490513</v>
      </c>
      <c r="O644" s="170">
        <v>24960000</v>
      </c>
      <c r="P644" s="178">
        <v>202324</v>
      </c>
      <c r="Q644" s="178">
        <v>7778</v>
      </c>
      <c r="R644" s="178">
        <v>193920</v>
      </c>
      <c r="S644">
        <v>4114</v>
      </c>
      <c r="T644">
        <v>0</v>
      </c>
      <c r="U644">
        <v>0</v>
      </c>
      <c r="W644">
        <v>0</v>
      </c>
      <c r="X644">
        <v>0</v>
      </c>
      <c r="Y644">
        <v>0</v>
      </c>
      <c r="AB644" s="180">
        <v>44253</v>
      </c>
      <c r="AC644">
        <v>1</v>
      </c>
      <c r="AD644" t="s">
        <v>1922</v>
      </c>
      <c r="AE644">
        <v>1</v>
      </c>
      <c r="AF644">
        <v>30</v>
      </c>
      <c r="AG644">
        <v>0</v>
      </c>
      <c r="AN644">
        <v>1</v>
      </c>
      <c r="AO644">
        <v>1</v>
      </c>
      <c r="AR644" s="178">
        <v>46567</v>
      </c>
      <c r="AS644" t="s">
        <v>1921</v>
      </c>
      <c r="AT644">
        <v>0</v>
      </c>
      <c r="AU644">
        <v>0</v>
      </c>
      <c r="AV644">
        <v>890480123</v>
      </c>
      <c r="AW644" t="s">
        <v>1920</v>
      </c>
      <c r="AX644">
        <v>5</v>
      </c>
      <c r="BC644">
        <v>2</v>
      </c>
      <c r="BD644">
        <v>7</v>
      </c>
      <c r="BE644">
        <v>2</v>
      </c>
    </row>
    <row r="645" spans="1:57" x14ac:dyDescent="0.25">
      <c r="A645" s="179">
        <f t="shared" si="10"/>
        <v>20561</v>
      </c>
      <c r="B645" t="s">
        <v>1923</v>
      </c>
      <c r="C645">
        <v>8720021</v>
      </c>
      <c r="D645">
        <v>144105</v>
      </c>
      <c r="E645">
        <v>4</v>
      </c>
      <c r="F645">
        <v>550024144</v>
      </c>
      <c r="G645" s="180">
        <v>44046</v>
      </c>
      <c r="H645" s="180">
        <v>45290</v>
      </c>
      <c r="I645">
        <v>30</v>
      </c>
      <c r="J645">
        <v>1</v>
      </c>
      <c r="K645">
        <v>1</v>
      </c>
      <c r="L645">
        <v>30</v>
      </c>
      <c r="M645">
        <v>2</v>
      </c>
      <c r="N645" s="170">
        <v>22490513</v>
      </c>
      <c r="O645" s="170">
        <v>24960000</v>
      </c>
      <c r="P645" s="178">
        <v>27603</v>
      </c>
      <c r="Q645" s="178">
        <v>1061</v>
      </c>
      <c r="R645" s="178">
        <v>27059</v>
      </c>
      <c r="S645">
        <v>1050</v>
      </c>
      <c r="T645">
        <v>0</v>
      </c>
      <c r="U645">
        <v>0</v>
      </c>
      <c r="W645">
        <v>0</v>
      </c>
      <c r="X645">
        <v>0</v>
      </c>
      <c r="Y645">
        <v>0</v>
      </c>
      <c r="AB645" s="180">
        <v>44253</v>
      </c>
      <c r="AC645">
        <v>1</v>
      </c>
      <c r="AD645" t="s">
        <v>1922</v>
      </c>
      <c r="AE645">
        <v>1</v>
      </c>
      <c r="AF645">
        <v>30</v>
      </c>
      <c r="AG645">
        <v>1123</v>
      </c>
      <c r="AN645">
        <v>1</v>
      </c>
      <c r="AO645">
        <v>1</v>
      </c>
      <c r="AR645" s="178">
        <v>6498</v>
      </c>
      <c r="AS645" t="s">
        <v>1921</v>
      </c>
      <c r="AT645">
        <v>0</v>
      </c>
      <c r="AU645">
        <v>0</v>
      </c>
      <c r="AV645">
        <v>890480123</v>
      </c>
      <c r="AW645" t="s">
        <v>1920</v>
      </c>
      <c r="AX645">
        <v>5</v>
      </c>
      <c r="BC645">
        <v>2</v>
      </c>
      <c r="BD645">
        <v>7</v>
      </c>
      <c r="BE645">
        <v>2</v>
      </c>
    </row>
    <row r="646" spans="1:57" x14ac:dyDescent="0.25">
      <c r="A646" s="179">
        <f t="shared" si="10"/>
        <v>178183</v>
      </c>
      <c r="B646" t="s">
        <v>1923</v>
      </c>
      <c r="C646">
        <v>8720021</v>
      </c>
      <c r="D646">
        <v>144105</v>
      </c>
      <c r="E646">
        <v>4</v>
      </c>
      <c r="F646">
        <v>550024769</v>
      </c>
      <c r="G646" s="180">
        <v>44137</v>
      </c>
      <c r="H646" s="180">
        <v>45260</v>
      </c>
      <c r="I646">
        <v>0</v>
      </c>
      <c r="J646">
        <v>1</v>
      </c>
      <c r="K646">
        <v>3</v>
      </c>
      <c r="L646">
        <v>30</v>
      </c>
      <c r="M646">
        <v>2</v>
      </c>
      <c r="N646" s="170">
        <v>22490513</v>
      </c>
      <c r="O646" s="170">
        <v>24960000</v>
      </c>
      <c r="P646" s="178">
        <v>250000</v>
      </c>
      <c r="Q646" s="178">
        <v>9611</v>
      </c>
      <c r="R646" s="178">
        <v>234493</v>
      </c>
      <c r="S646">
        <v>4996</v>
      </c>
      <c r="T646">
        <v>0</v>
      </c>
      <c r="U646">
        <v>0</v>
      </c>
      <c r="W646">
        <v>0</v>
      </c>
      <c r="X646">
        <v>0</v>
      </c>
      <c r="Y646">
        <v>0</v>
      </c>
      <c r="AB646" s="180">
        <v>44253</v>
      </c>
      <c r="AC646">
        <v>1</v>
      </c>
      <c r="AD646" t="s">
        <v>1922</v>
      </c>
      <c r="AE646">
        <v>1</v>
      </c>
      <c r="AF646">
        <v>30</v>
      </c>
      <c r="AG646">
        <v>0</v>
      </c>
      <c r="AN646">
        <v>1</v>
      </c>
      <c r="AO646">
        <v>1</v>
      </c>
      <c r="AR646" s="178">
        <v>56310</v>
      </c>
      <c r="AS646" t="s">
        <v>1921</v>
      </c>
      <c r="AT646">
        <v>0</v>
      </c>
      <c r="AU646">
        <v>0</v>
      </c>
      <c r="AV646">
        <v>890480123</v>
      </c>
      <c r="AW646" t="s">
        <v>1920</v>
      </c>
      <c r="AX646">
        <v>5</v>
      </c>
      <c r="BC646">
        <v>2</v>
      </c>
      <c r="BD646">
        <v>7</v>
      </c>
      <c r="BE646">
        <v>2</v>
      </c>
    </row>
    <row r="647" spans="1:57" x14ac:dyDescent="0.25">
      <c r="A647" s="179">
        <f t="shared" si="10"/>
        <v>142821</v>
      </c>
      <c r="B647" t="s">
        <v>1923</v>
      </c>
      <c r="C647">
        <v>8720021</v>
      </c>
      <c r="D647">
        <v>144105</v>
      </c>
      <c r="E647">
        <v>4</v>
      </c>
      <c r="F647">
        <v>550024870</v>
      </c>
      <c r="G647" s="180">
        <v>44158</v>
      </c>
      <c r="H647" s="180">
        <v>45290</v>
      </c>
      <c r="I647">
        <v>0</v>
      </c>
      <c r="J647">
        <v>1</v>
      </c>
      <c r="K647">
        <v>3</v>
      </c>
      <c r="L647">
        <v>30</v>
      </c>
      <c r="M647">
        <v>2</v>
      </c>
      <c r="N647" s="170">
        <v>22490513</v>
      </c>
      <c r="O647" s="170">
        <v>24960000</v>
      </c>
      <c r="P647" s="178">
        <v>200000</v>
      </c>
      <c r="Q647" s="178">
        <v>7689</v>
      </c>
      <c r="R647" s="178">
        <v>187955</v>
      </c>
      <c r="S647">
        <v>0</v>
      </c>
      <c r="T647">
        <v>0</v>
      </c>
      <c r="U647">
        <v>0</v>
      </c>
      <c r="W647">
        <v>0</v>
      </c>
      <c r="X647">
        <v>0</v>
      </c>
      <c r="Y647">
        <v>0</v>
      </c>
      <c r="AB647" s="180">
        <v>44285</v>
      </c>
      <c r="AC647">
        <v>1</v>
      </c>
      <c r="AD647" t="s">
        <v>1922</v>
      </c>
      <c r="AE647">
        <v>1</v>
      </c>
      <c r="AF647">
        <v>30</v>
      </c>
      <c r="AG647">
        <v>0</v>
      </c>
      <c r="AN647">
        <v>1</v>
      </c>
      <c r="AO647">
        <v>1</v>
      </c>
      <c r="AR647" s="178">
        <v>45134</v>
      </c>
      <c r="AS647" t="s">
        <v>1921</v>
      </c>
      <c r="AT647">
        <v>0</v>
      </c>
      <c r="AU647">
        <v>0</v>
      </c>
      <c r="AV647">
        <v>890480123</v>
      </c>
      <c r="AW647" t="s">
        <v>1920</v>
      </c>
      <c r="AX647">
        <v>5</v>
      </c>
      <c r="BC647">
        <v>2</v>
      </c>
      <c r="BD647">
        <v>7</v>
      </c>
      <c r="BE647">
        <v>2</v>
      </c>
    </row>
    <row r="648" spans="1:57" x14ac:dyDescent="0.25">
      <c r="A648" s="179">
        <f t="shared" si="10"/>
        <v>59591</v>
      </c>
      <c r="B648" t="s">
        <v>1923</v>
      </c>
      <c r="C648">
        <v>8720021</v>
      </c>
      <c r="D648">
        <v>144105</v>
      </c>
      <c r="E648">
        <v>4</v>
      </c>
      <c r="F648">
        <v>550024875</v>
      </c>
      <c r="G648" s="180">
        <v>44161</v>
      </c>
      <c r="H648" s="180">
        <v>45290</v>
      </c>
      <c r="I648">
        <v>30</v>
      </c>
      <c r="J648">
        <v>1</v>
      </c>
      <c r="K648">
        <v>1</v>
      </c>
      <c r="L648">
        <v>30</v>
      </c>
      <c r="M648">
        <v>2</v>
      </c>
      <c r="N648" s="170">
        <v>22490513</v>
      </c>
      <c r="O648" s="170">
        <v>24960000</v>
      </c>
      <c r="P648" s="178">
        <v>80000</v>
      </c>
      <c r="Q648" s="178">
        <v>3076</v>
      </c>
      <c r="R648" s="178">
        <v>78423</v>
      </c>
      <c r="S648">
        <v>2940</v>
      </c>
      <c r="T648">
        <v>0</v>
      </c>
      <c r="U648">
        <v>0</v>
      </c>
      <c r="W648">
        <v>0</v>
      </c>
      <c r="X648">
        <v>0</v>
      </c>
      <c r="Y648">
        <v>0</v>
      </c>
      <c r="AB648" s="180">
        <v>44253</v>
      </c>
      <c r="AC648">
        <v>1</v>
      </c>
      <c r="AD648" t="s">
        <v>1922</v>
      </c>
      <c r="AE648">
        <v>1</v>
      </c>
      <c r="AF648">
        <v>30</v>
      </c>
      <c r="AG648">
        <v>3230</v>
      </c>
      <c r="AN648">
        <v>1</v>
      </c>
      <c r="AO648">
        <v>1</v>
      </c>
      <c r="AR648" s="178">
        <v>18832</v>
      </c>
      <c r="AS648" t="s">
        <v>1921</v>
      </c>
      <c r="AT648">
        <v>0</v>
      </c>
      <c r="AU648">
        <v>0</v>
      </c>
      <c r="AV648">
        <v>890480123</v>
      </c>
      <c r="AW648" t="s">
        <v>1920</v>
      </c>
      <c r="AX648">
        <v>5</v>
      </c>
      <c r="BC648">
        <v>2</v>
      </c>
      <c r="BD648">
        <v>7</v>
      </c>
      <c r="BE648">
        <v>2</v>
      </c>
    </row>
    <row r="649" spans="1:57" x14ac:dyDescent="0.25">
      <c r="A649" s="179">
        <f t="shared" si="10"/>
        <v>4559</v>
      </c>
      <c r="B649" t="s">
        <v>1923</v>
      </c>
      <c r="C649">
        <v>8720021</v>
      </c>
      <c r="D649">
        <v>144105</v>
      </c>
      <c r="E649">
        <v>4</v>
      </c>
      <c r="F649">
        <v>550025278</v>
      </c>
      <c r="G649" s="180">
        <v>44227</v>
      </c>
      <c r="H649" s="180">
        <v>44283</v>
      </c>
      <c r="I649">
        <v>0</v>
      </c>
      <c r="J649">
        <v>1</v>
      </c>
      <c r="K649">
        <v>0</v>
      </c>
      <c r="L649">
        <v>30</v>
      </c>
      <c r="M649">
        <v>2</v>
      </c>
      <c r="N649">
        <v>0</v>
      </c>
      <c r="O649">
        <v>0</v>
      </c>
      <c r="P649" s="178">
        <v>6000</v>
      </c>
      <c r="Q649" s="178">
        <v>6000</v>
      </c>
      <c r="R649" s="178">
        <v>6000</v>
      </c>
      <c r="S649">
        <v>0</v>
      </c>
      <c r="T649">
        <v>0</v>
      </c>
      <c r="U649">
        <v>0</v>
      </c>
      <c r="W649">
        <v>0</v>
      </c>
      <c r="X649">
        <v>0</v>
      </c>
      <c r="Y649">
        <v>0</v>
      </c>
      <c r="AB649" s="180">
        <v>44255</v>
      </c>
      <c r="AC649">
        <v>1</v>
      </c>
      <c r="AD649" t="s">
        <v>1922</v>
      </c>
      <c r="AE649">
        <v>1</v>
      </c>
      <c r="AF649">
        <v>30</v>
      </c>
      <c r="AG649">
        <v>0</v>
      </c>
      <c r="AN649">
        <v>1</v>
      </c>
      <c r="AO649">
        <v>1</v>
      </c>
      <c r="AR649" s="178">
        <v>1441</v>
      </c>
      <c r="AS649" t="s">
        <v>1921</v>
      </c>
      <c r="AT649">
        <v>0</v>
      </c>
      <c r="AU649">
        <v>0</v>
      </c>
      <c r="AV649">
        <v>890480123</v>
      </c>
      <c r="AW649" t="s">
        <v>1920</v>
      </c>
      <c r="AX649">
        <v>5</v>
      </c>
      <c r="BC649">
        <v>2</v>
      </c>
      <c r="BD649">
        <v>7</v>
      </c>
      <c r="BE649">
        <v>2</v>
      </c>
    </row>
    <row r="650" spans="1:57" x14ac:dyDescent="0.25">
      <c r="A650" s="179">
        <f t="shared" si="10"/>
        <v>113980</v>
      </c>
      <c r="B650" t="s">
        <v>1923</v>
      </c>
      <c r="C650">
        <v>8720021</v>
      </c>
      <c r="D650">
        <v>144105</v>
      </c>
      <c r="E650">
        <v>4</v>
      </c>
      <c r="F650">
        <v>550025401</v>
      </c>
      <c r="G650" s="180">
        <v>44242</v>
      </c>
      <c r="H650" s="180">
        <v>45379</v>
      </c>
      <c r="I650">
        <v>0</v>
      </c>
      <c r="J650">
        <v>1</v>
      </c>
      <c r="K650">
        <v>0</v>
      </c>
      <c r="L650">
        <v>30</v>
      </c>
      <c r="M650">
        <v>2</v>
      </c>
      <c r="N650" s="170">
        <v>22490513</v>
      </c>
      <c r="O650" s="170">
        <v>24960000</v>
      </c>
      <c r="P650" s="178">
        <v>150000</v>
      </c>
      <c r="Q650" s="178">
        <v>5767</v>
      </c>
      <c r="R650" s="178">
        <v>150000</v>
      </c>
      <c r="S650">
        <v>188</v>
      </c>
      <c r="T650">
        <v>0</v>
      </c>
      <c r="U650">
        <v>0</v>
      </c>
      <c r="W650">
        <v>0</v>
      </c>
      <c r="X650">
        <v>0</v>
      </c>
      <c r="Y650">
        <v>0</v>
      </c>
      <c r="AB650" s="180">
        <v>44283</v>
      </c>
      <c r="AC650">
        <v>1</v>
      </c>
      <c r="AD650" t="s">
        <v>1922</v>
      </c>
      <c r="AE650">
        <v>1</v>
      </c>
      <c r="AF650">
        <v>30</v>
      </c>
      <c r="AG650">
        <v>0</v>
      </c>
      <c r="AN650">
        <v>1</v>
      </c>
      <c r="AO650">
        <v>1</v>
      </c>
      <c r="AR650" s="178">
        <v>36020</v>
      </c>
      <c r="AS650" t="s">
        <v>1921</v>
      </c>
      <c r="AT650">
        <v>0</v>
      </c>
      <c r="AU650">
        <v>0</v>
      </c>
      <c r="AV650">
        <v>890480123</v>
      </c>
      <c r="AW650" t="s">
        <v>1920</v>
      </c>
      <c r="AX650">
        <v>5</v>
      </c>
      <c r="BC650">
        <v>2</v>
      </c>
      <c r="BD650">
        <v>7</v>
      </c>
      <c r="BE650">
        <v>2</v>
      </c>
    </row>
    <row r="651" spans="1:57" x14ac:dyDescent="0.25">
      <c r="A651" s="179">
        <f t="shared" si="10"/>
        <v>4179</v>
      </c>
      <c r="B651" t="s">
        <v>1923</v>
      </c>
      <c r="C651">
        <v>8720021</v>
      </c>
      <c r="D651">
        <v>144105</v>
      </c>
      <c r="E651">
        <v>4</v>
      </c>
      <c r="F651">
        <v>550025403</v>
      </c>
      <c r="G651" s="180">
        <v>44242</v>
      </c>
      <c r="H651" s="180">
        <v>44314</v>
      </c>
      <c r="I651">
        <v>0</v>
      </c>
      <c r="J651">
        <v>1</v>
      </c>
      <c r="K651">
        <v>0</v>
      </c>
      <c r="L651">
        <v>30</v>
      </c>
      <c r="M651">
        <v>2</v>
      </c>
      <c r="N651">
        <v>0</v>
      </c>
      <c r="O651">
        <v>0</v>
      </c>
      <c r="P651" s="178">
        <v>5500</v>
      </c>
      <c r="Q651" s="178">
        <v>5500</v>
      </c>
      <c r="R651" s="178">
        <v>5500</v>
      </c>
      <c r="S651">
        <v>0</v>
      </c>
      <c r="T651">
        <v>0</v>
      </c>
      <c r="U651">
        <v>0</v>
      </c>
      <c r="W651">
        <v>0</v>
      </c>
      <c r="X651">
        <v>0</v>
      </c>
      <c r="Y651">
        <v>0</v>
      </c>
      <c r="AB651" s="180">
        <v>44283</v>
      </c>
      <c r="AC651">
        <v>1</v>
      </c>
      <c r="AD651" t="s">
        <v>1922</v>
      </c>
      <c r="AE651">
        <v>1</v>
      </c>
      <c r="AF651">
        <v>30</v>
      </c>
      <c r="AG651">
        <v>0</v>
      </c>
      <c r="AN651">
        <v>1</v>
      </c>
      <c r="AO651">
        <v>1</v>
      </c>
      <c r="AR651" s="178">
        <v>1321</v>
      </c>
      <c r="AS651" t="s">
        <v>1921</v>
      </c>
      <c r="AT651">
        <v>0</v>
      </c>
      <c r="AU651">
        <v>0</v>
      </c>
      <c r="AV651">
        <v>890480123</v>
      </c>
      <c r="AW651" t="s">
        <v>1920</v>
      </c>
      <c r="AX651">
        <v>5</v>
      </c>
      <c r="BC651">
        <v>2</v>
      </c>
      <c r="BD651">
        <v>7</v>
      </c>
      <c r="BE651">
        <v>2</v>
      </c>
    </row>
    <row r="652" spans="1:57" x14ac:dyDescent="0.25">
      <c r="A652" s="179">
        <f t="shared" si="10"/>
        <v>4559</v>
      </c>
      <c r="B652" t="s">
        <v>1923</v>
      </c>
      <c r="C652">
        <v>8720021</v>
      </c>
      <c r="D652">
        <v>144105</v>
      </c>
      <c r="E652">
        <v>4</v>
      </c>
      <c r="F652">
        <v>550025479</v>
      </c>
      <c r="G652" s="180">
        <v>44255</v>
      </c>
      <c r="H652" s="180">
        <v>44316</v>
      </c>
      <c r="I652">
        <v>0</v>
      </c>
      <c r="J652">
        <v>1</v>
      </c>
      <c r="K652">
        <v>0</v>
      </c>
      <c r="L652">
        <v>30</v>
      </c>
      <c r="M652">
        <v>2</v>
      </c>
      <c r="N652">
        <v>0</v>
      </c>
      <c r="O652">
        <v>0</v>
      </c>
      <c r="P652" s="178">
        <v>6000</v>
      </c>
      <c r="Q652" s="178">
        <v>6000</v>
      </c>
      <c r="R652" s="178">
        <v>6000</v>
      </c>
      <c r="S652">
        <v>0</v>
      </c>
      <c r="T652">
        <v>0</v>
      </c>
      <c r="U652">
        <v>0</v>
      </c>
      <c r="W652">
        <v>0</v>
      </c>
      <c r="X652">
        <v>0</v>
      </c>
      <c r="Y652">
        <v>0</v>
      </c>
      <c r="AB652" s="180">
        <v>44285</v>
      </c>
      <c r="AC652">
        <v>1</v>
      </c>
      <c r="AD652" t="s">
        <v>1922</v>
      </c>
      <c r="AE652">
        <v>1</v>
      </c>
      <c r="AF652">
        <v>30</v>
      </c>
      <c r="AG652">
        <v>0</v>
      </c>
      <c r="AN652">
        <v>1</v>
      </c>
      <c r="AO652">
        <v>1</v>
      </c>
      <c r="AR652" s="178">
        <v>1441</v>
      </c>
      <c r="AS652" t="s">
        <v>1921</v>
      </c>
      <c r="AT652">
        <v>0</v>
      </c>
      <c r="AU652">
        <v>0</v>
      </c>
      <c r="AV652">
        <v>890480123</v>
      </c>
      <c r="AW652" t="s">
        <v>1920</v>
      </c>
      <c r="AX652">
        <v>5</v>
      </c>
      <c r="BC652">
        <v>2</v>
      </c>
      <c r="BD652">
        <v>7</v>
      </c>
      <c r="BE652">
        <v>2</v>
      </c>
    </row>
    <row r="653" spans="1:57" x14ac:dyDescent="0.25">
      <c r="A653" s="179">
        <f t="shared" si="10"/>
        <v>4559</v>
      </c>
      <c r="B653" t="s">
        <v>1923</v>
      </c>
      <c r="C653">
        <v>8720021</v>
      </c>
      <c r="D653">
        <v>144105</v>
      </c>
      <c r="E653">
        <v>4</v>
      </c>
      <c r="F653">
        <v>550025667</v>
      </c>
      <c r="G653" s="180">
        <v>44286</v>
      </c>
      <c r="H653" s="180">
        <v>44346</v>
      </c>
      <c r="I653">
        <v>0</v>
      </c>
      <c r="J653">
        <v>1</v>
      </c>
      <c r="K653">
        <v>0</v>
      </c>
      <c r="L653">
        <v>30</v>
      </c>
      <c r="M653">
        <v>2</v>
      </c>
      <c r="N653">
        <v>0</v>
      </c>
      <c r="O653">
        <v>0</v>
      </c>
      <c r="P653" s="178">
        <v>6000</v>
      </c>
      <c r="Q653" s="178">
        <v>6000</v>
      </c>
      <c r="R653" s="178">
        <v>6000</v>
      </c>
      <c r="S653">
        <v>0</v>
      </c>
      <c r="T653">
        <v>0</v>
      </c>
      <c r="U653">
        <v>0</v>
      </c>
      <c r="W653">
        <v>0</v>
      </c>
      <c r="X653">
        <v>0</v>
      </c>
      <c r="Y653">
        <v>0</v>
      </c>
      <c r="AB653" s="180">
        <v>44286</v>
      </c>
      <c r="AC653">
        <v>1</v>
      </c>
      <c r="AD653" t="s">
        <v>1922</v>
      </c>
      <c r="AE653">
        <v>1</v>
      </c>
      <c r="AF653">
        <v>30</v>
      </c>
      <c r="AG653">
        <v>0</v>
      </c>
      <c r="AN653">
        <v>1</v>
      </c>
      <c r="AO653">
        <v>1</v>
      </c>
      <c r="AR653" s="178">
        <v>1441</v>
      </c>
      <c r="AS653" t="s">
        <v>1921</v>
      </c>
      <c r="AT653">
        <v>0</v>
      </c>
      <c r="AU653">
        <v>0</v>
      </c>
      <c r="AV653">
        <v>890480123</v>
      </c>
      <c r="AW653" t="s">
        <v>1920</v>
      </c>
      <c r="AX653">
        <v>5</v>
      </c>
      <c r="BC653">
        <v>2</v>
      </c>
      <c r="BD653">
        <v>7</v>
      </c>
      <c r="BE653">
        <v>2</v>
      </c>
    </row>
    <row r="654" spans="1:57" x14ac:dyDescent="0.25">
      <c r="A654" s="179">
        <f t="shared" si="10"/>
        <v>0</v>
      </c>
      <c r="B654" t="s">
        <v>1923</v>
      </c>
      <c r="C654">
        <v>8724394</v>
      </c>
      <c r="D654">
        <v>144105</v>
      </c>
      <c r="E654">
        <v>4</v>
      </c>
      <c r="F654">
        <v>16211</v>
      </c>
      <c r="G654" s="180">
        <v>43710</v>
      </c>
      <c r="H654" s="180">
        <v>44806</v>
      </c>
      <c r="I654">
        <v>0</v>
      </c>
      <c r="J654">
        <v>1</v>
      </c>
      <c r="K654">
        <v>19</v>
      </c>
      <c r="L654">
        <v>30</v>
      </c>
      <c r="M654">
        <v>2</v>
      </c>
      <c r="N654" s="170">
        <v>17726461</v>
      </c>
      <c r="O654" s="170">
        <v>19240000</v>
      </c>
      <c r="P654" s="178">
        <v>7000000</v>
      </c>
      <c r="Q654" s="178">
        <v>252107</v>
      </c>
      <c r="R654" s="178">
        <v>3753048</v>
      </c>
      <c r="S654">
        <v>0</v>
      </c>
      <c r="T654">
        <v>0</v>
      </c>
      <c r="U654">
        <v>0</v>
      </c>
      <c r="W654">
        <v>0</v>
      </c>
      <c r="X654">
        <v>0</v>
      </c>
      <c r="Y654">
        <v>0</v>
      </c>
      <c r="AB654" s="180">
        <v>44285</v>
      </c>
      <c r="AC654">
        <v>1</v>
      </c>
      <c r="AD654" t="s">
        <v>1922</v>
      </c>
      <c r="AE654">
        <v>1</v>
      </c>
      <c r="AF654">
        <v>30</v>
      </c>
      <c r="AG654">
        <v>0</v>
      </c>
      <c r="AN654">
        <v>1</v>
      </c>
      <c r="AO654">
        <v>1</v>
      </c>
      <c r="AR654" s="178">
        <v>28256993</v>
      </c>
      <c r="AS654" t="s">
        <v>1921</v>
      </c>
      <c r="AT654">
        <v>0</v>
      </c>
      <c r="AU654">
        <v>0</v>
      </c>
      <c r="AV654">
        <v>890480123</v>
      </c>
      <c r="AW654" t="s">
        <v>1920</v>
      </c>
      <c r="AX654">
        <v>5</v>
      </c>
      <c r="BC654">
        <v>1</v>
      </c>
      <c r="BD654">
        <v>7</v>
      </c>
      <c r="BE654">
        <v>2</v>
      </c>
    </row>
    <row r="655" spans="1:57" x14ac:dyDescent="0.25">
      <c r="A655" s="179">
        <f t="shared" si="10"/>
        <v>72109421</v>
      </c>
      <c r="B655" t="s">
        <v>1923</v>
      </c>
      <c r="C655">
        <v>8768243</v>
      </c>
      <c r="D655">
        <v>144105</v>
      </c>
      <c r="E655">
        <v>4</v>
      </c>
      <c r="F655">
        <v>17488</v>
      </c>
      <c r="G655" s="180">
        <v>44067</v>
      </c>
      <c r="H655" s="180">
        <v>46629</v>
      </c>
      <c r="I655">
        <v>0</v>
      </c>
      <c r="J655">
        <v>1</v>
      </c>
      <c r="K655">
        <v>9</v>
      </c>
      <c r="L655">
        <v>30</v>
      </c>
      <c r="M655">
        <v>2</v>
      </c>
      <c r="N655" s="170">
        <v>12185828</v>
      </c>
      <c r="O655" s="170">
        <v>12890000</v>
      </c>
      <c r="P655" s="178">
        <v>80000000</v>
      </c>
      <c r="Q655" s="178">
        <v>815154</v>
      </c>
      <c r="R655" s="178">
        <v>79872572</v>
      </c>
      <c r="S655">
        <v>104071</v>
      </c>
      <c r="T655">
        <v>0</v>
      </c>
      <c r="U655">
        <v>0</v>
      </c>
      <c r="W655">
        <v>0</v>
      </c>
      <c r="X655">
        <v>0</v>
      </c>
      <c r="Y655">
        <v>0</v>
      </c>
      <c r="Z655" t="s">
        <v>1946</v>
      </c>
      <c r="AA655" s="180">
        <v>41127</v>
      </c>
      <c r="AB655" s="180">
        <v>44285</v>
      </c>
      <c r="AC655">
        <v>1</v>
      </c>
      <c r="AD655" t="s">
        <v>1922</v>
      </c>
      <c r="AE655">
        <v>1</v>
      </c>
      <c r="AF655">
        <v>30</v>
      </c>
      <c r="AG655">
        <v>0</v>
      </c>
      <c r="AN655">
        <v>1</v>
      </c>
      <c r="AO655">
        <v>1</v>
      </c>
      <c r="AR655" s="178">
        <v>7763151</v>
      </c>
      <c r="AS655" t="s">
        <v>1921</v>
      </c>
      <c r="AT655">
        <v>0</v>
      </c>
      <c r="AU655">
        <v>0</v>
      </c>
      <c r="AV655">
        <v>890480123</v>
      </c>
      <c r="AW655" t="s">
        <v>1920</v>
      </c>
      <c r="AX655">
        <v>5</v>
      </c>
      <c r="BC655">
        <v>1</v>
      </c>
      <c r="BD655">
        <v>7</v>
      </c>
      <c r="BE655">
        <v>2</v>
      </c>
    </row>
    <row r="656" spans="1:57" x14ac:dyDescent="0.25">
      <c r="A656" s="179">
        <f t="shared" si="10"/>
        <v>59539089</v>
      </c>
      <c r="B656" t="s">
        <v>1923</v>
      </c>
      <c r="C656">
        <v>8768243</v>
      </c>
      <c r="D656">
        <v>144105</v>
      </c>
      <c r="E656">
        <v>4</v>
      </c>
      <c r="F656">
        <v>18022</v>
      </c>
      <c r="G656" s="180">
        <v>44196</v>
      </c>
      <c r="H656" s="180">
        <v>46752</v>
      </c>
      <c r="I656">
        <v>0</v>
      </c>
      <c r="J656">
        <v>1</v>
      </c>
      <c r="K656">
        <v>3</v>
      </c>
      <c r="L656">
        <v>30</v>
      </c>
      <c r="M656">
        <v>2</v>
      </c>
      <c r="N656" s="170">
        <v>16011168</v>
      </c>
      <c r="O656" s="170">
        <v>17240000</v>
      </c>
      <c r="P656" s="178">
        <v>67286466</v>
      </c>
      <c r="Q656" s="178">
        <v>1336876</v>
      </c>
      <c r="R656" s="178">
        <v>65948944</v>
      </c>
      <c r="S656">
        <v>0</v>
      </c>
      <c r="T656">
        <v>0</v>
      </c>
      <c r="U656">
        <v>0</v>
      </c>
      <c r="W656">
        <v>0</v>
      </c>
      <c r="X656">
        <v>0</v>
      </c>
      <c r="Y656">
        <v>0</v>
      </c>
      <c r="AB656" s="180">
        <v>44285</v>
      </c>
      <c r="AC656">
        <v>1</v>
      </c>
      <c r="AD656" t="s">
        <v>1922</v>
      </c>
      <c r="AE656">
        <v>1</v>
      </c>
      <c r="AF656">
        <v>30</v>
      </c>
      <c r="AG656">
        <v>0</v>
      </c>
      <c r="AN656">
        <v>1</v>
      </c>
      <c r="AO656">
        <v>1</v>
      </c>
      <c r="AR656" s="178">
        <v>6409855</v>
      </c>
      <c r="AS656" t="s">
        <v>1921</v>
      </c>
      <c r="AT656">
        <v>0</v>
      </c>
      <c r="AU656">
        <v>0</v>
      </c>
      <c r="AV656">
        <v>890480123</v>
      </c>
      <c r="AW656" t="s">
        <v>1920</v>
      </c>
      <c r="AX656">
        <v>5</v>
      </c>
      <c r="BC656">
        <v>1</v>
      </c>
      <c r="BD656">
        <v>7</v>
      </c>
      <c r="BE656">
        <v>2</v>
      </c>
    </row>
    <row r="657" spans="1:57" x14ac:dyDescent="0.25">
      <c r="A657" s="179">
        <f t="shared" si="10"/>
        <v>4464670</v>
      </c>
      <c r="B657" t="s">
        <v>1923</v>
      </c>
      <c r="C657">
        <v>8768243</v>
      </c>
      <c r="D657">
        <v>144105</v>
      </c>
      <c r="E657">
        <v>4</v>
      </c>
      <c r="F657">
        <v>18232</v>
      </c>
      <c r="G657" s="180">
        <v>44258</v>
      </c>
      <c r="H657" s="180">
        <v>44377</v>
      </c>
      <c r="I657">
        <v>0</v>
      </c>
      <c r="J657">
        <v>1</v>
      </c>
      <c r="K657">
        <v>1</v>
      </c>
      <c r="L657">
        <v>30</v>
      </c>
      <c r="M657">
        <v>2</v>
      </c>
      <c r="N657" s="170">
        <v>13121400</v>
      </c>
      <c r="O657" s="170">
        <v>13940000</v>
      </c>
      <c r="P657" s="178">
        <v>5000000</v>
      </c>
      <c r="Q657" s="178">
        <v>54673</v>
      </c>
      <c r="R657" s="178">
        <v>4945327</v>
      </c>
      <c r="S657">
        <v>0</v>
      </c>
      <c r="T657">
        <v>0</v>
      </c>
      <c r="U657">
        <v>0</v>
      </c>
      <c r="W657">
        <v>0</v>
      </c>
      <c r="X657">
        <v>0</v>
      </c>
      <c r="Y657">
        <v>0</v>
      </c>
      <c r="Z657">
        <v>5000000</v>
      </c>
      <c r="AA657">
        <v>6</v>
      </c>
      <c r="AB657" s="180">
        <v>44285</v>
      </c>
      <c r="AC657">
        <v>1</v>
      </c>
      <c r="AD657" t="s">
        <v>1922</v>
      </c>
      <c r="AE657">
        <v>1</v>
      </c>
      <c r="AF657">
        <v>30</v>
      </c>
      <c r="AG657">
        <v>0</v>
      </c>
      <c r="AN657">
        <v>1</v>
      </c>
      <c r="AO657">
        <v>1</v>
      </c>
      <c r="AR657" s="178">
        <v>480657</v>
      </c>
      <c r="AS657" t="s">
        <v>1921</v>
      </c>
      <c r="AT657">
        <v>0</v>
      </c>
      <c r="AU657">
        <v>0</v>
      </c>
      <c r="AV657">
        <v>890480123</v>
      </c>
      <c r="AW657" t="s">
        <v>1920</v>
      </c>
      <c r="AX657">
        <v>5</v>
      </c>
      <c r="BC657">
        <v>1</v>
      </c>
      <c r="BD657">
        <v>7</v>
      </c>
      <c r="BE657">
        <v>2</v>
      </c>
    </row>
    <row r="658" spans="1:57" x14ac:dyDescent="0.25">
      <c r="A658" s="179">
        <f t="shared" si="10"/>
        <v>21817060</v>
      </c>
      <c r="B658" t="s">
        <v>1923</v>
      </c>
      <c r="C658">
        <v>8778921</v>
      </c>
      <c r="D658">
        <v>144105</v>
      </c>
      <c r="E658">
        <v>4</v>
      </c>
      <c r="F658">
        <v>16480</v>
      </c>
      <c r="G658" s="180">
        <v>44133</v>
      </c>
      <c r="H658" s="180">
        <v>45290</v>
      </c>
      <c r="I658">
        <v>0</v>
      </c>
      <c r="J658">
        <v>1</v>
      </c>
      <c r="K658">
        <v>5</v>
      </c>
      <c r="L658">
        <v>30</v>
      </c>
      <c r="M658">
        <v>2</v>
      </c>
      <c r="N658" s="170">
        <v>9752084</v>
      </c>
      <c r="O658" s="170">
        <v>10200000</v>
      </c>
      <c r="P658" s="178">
        <v>26967239</v>
      </c>
      <c r="Q658" s="178">
        <v>827730</v>
      </c>
      <c r="R658" s="178">
        <v>23873078</v>
      </c>
      <c r="S658">
        <v>0</v>
      </c>
      <c r="T658">
        <v>0</v>
      </c>
      <c r="U658">
        <v>0</v>
      </c>
      <c r="W658">
        <v>0</v>
      </c>
      <c r="X658">
        <v>0</v>
      </c>
      <c r="Y658">
        <v>0</v>
      </c>
      <c r="AB658" s="180">
        <v>44285</v>
      </c>
      <c r="AC658">
        <v>9</v>
      </c>
      <c r="AD658" t="s">
        <v>1922</v>
      </c>
      <c r="AE658">
        <v>1</v>
      </c>
      <c r="AF658">
        <v>30</v>
      </c>
      <c r="AG658">
        <v>0</v>
      </c>
      <c r="AN658">
        <v>1</v>
      </c>
      <c r="AO658">
        <v>1</v>
      </c>
      <c r="AR658" s="178">
        <v>2056018</v>
      </c>
      <c r="AS658" t="s">
        <v>1921</v>
      </c>
      <c r="AT658">
        <v>0</v>
      </c>
      <c r="AU658">
        <v>0</v>
      </c>
      <c r="AV658">
        <v>890480123</v>
      </c>
      <c r="AW658" t="s">
        <v>1920</v>
      </c>
      <c r="AX658">
        <v>5</v>
      </c>
      <c r="BC658">
        <v>1</v>
      </c>
      <c r="BD658">
        <v>7</v>
      </c>
      <c r="BE658">
        <v>1</v>
      </c>
    </row>
    <row r="659" spans="1:57" x14ac:dyDescent="0.25">
      <c r="A659" s="179">
        <f t="shared" si="10"/>
        <v>16141369</v>
      </c>
      <c r="B659" t="s">
        <v>1923</v>
      </c>
      <c r="C659">
        <v>8834646</v>
      </c>
      <c r="D659">
        <v>144105</v>
      </c>
      <c r="E659">
        <v>4</v>
      </c>
      <c r="F659">
        <v>18258</v>
      </c>
      <c r="G659" s="180">
        <v>44266</v>
      </c>
      <c r="H659" s="180">
        <v>46842</v>
      </c>
      <c r="I659">
        <v>0</v>
      </c>
      <c r="J659">
        <v>1</v>
      </c>
      <c r="K659">
        <v>3</v>
      </c>
      <c r="L659">
        <v>30</v>
      </c>
      <c r="M659">
        <v>2</v>
      </c>
      <c r="N659" s="170">
        <v>16011168</v>
      </c>
      <c r="O659" s="170">
        <v>17240000</v>
      </c>
      <c r="P659" s="178">
        <v>20460000</v>
      </c>
      <c r="Q659" s="178">
        <v>406508</v>
      </c>
      <c r="R659" s="178">
        <v>20053492</v>
      </c>
      <c r="S659">
        <v>0</v>
      </c>
      <c r="T659">
        <v>0</v>
      </c>
      <c r="U659">
        <v>0</v>
      </c>
      <c r="W659">
        <v>0</v>
      </c>
      <c r="X659">
        <v>0</v>
      </c>
      <c r="Y659">
        <v>0</v>
      </c>
      <c r="AB659" s="180">
        <v>44285</v>
      </c>
      <c r="AC659">
        <v>9</v>
      </c>
      <c r="AD659" t="s">
        <v>1922</v>
      </c>
      <c r="AE659">
        <v>1</v>
      </c>
      <c r="AF659">
        <v>30</v>
      </c>
      <c r="AG659">
        <v>0</v>
      </c>
      <c r="AN659">
        <v>1</v>
      </c>
      <c r="AO659">
        <v>1</v>
      </c>
      <c r="AR659" s="178">
        <v>3912123</v>
      </c>
      <c r="AS659" t="s">
        <v>1921</v>
      </c>
      <c r="AT659">
        <v>0</v>
      </c>
      <c r="AU659">
        <v>0</v>
      </c>
      <c r="AV659">
        <v>890480123</v>
      </c>
      <c r="AW659" t="s">
        <v>1920</v>
      </c>
      <c r="AX659">
        <v>5</v>
      </c>
      <c r="BC659">
        <v>1</v>
      </c>
      <c r="BD659">
        <v>7</v>
      </c>
      <c r="BE659">
        <v>2</v>
      </c>
    </row>
    <row r="660" spans="1:57" x14ac:dyDescent="0.25">
      <c r="A660" s="179">
        <f t="shared" si="10"/>
        <v>1148325</v>
      </c>
      <c r="B660" t="s">
        <v>1923</v>
      </c>
      <c r="C660">
        <v>8834646</v>
      </c>
      <c r="D660">
        <v>144105</v>
      </c>
      <c r="E660">
        <v>4</v>
      </c>
      <c r="F660">
        <v>18259</v>
      </c>
      <c r="G660" s="180">
        <v>44266</v>
      </c>
      <c r="H660" s="180">
        <v>45015</v>
      </c>
      <c r="I660">
        <v>0</v>
      </c>
      <c r="J660">
        <v>1</v>
      </c>
      <c r="K660">
        <v>1</v>
      </c>
      <c r="L660">
        <v>30</v>
      </c>
      <c r="M660">
        <v>2</v>
      </c>
      <c r="N660" s="170">
        <v>15881442</v>
      </c>
      <c r="O660" s="170">
        <v>17090000</v>
      </c>
      <c r="P660" s="178">
        <v>1500000</v>
      </c>
      <c r="Q660" s="178">
        <v>73360</v>
      </c>
      <c r="R660" s="178">
        <v>1426640</v>
      </c>
      <c r="S660">
        <v>0</v>
      </c>
      <c r="T660">
        <v>0</v>
      </c>
      <c r="U660">
        <v>0</v>
      </c>
      <c r="W660">
        <v>0</v>
      </c>
      <c r="X660">
        <v>0</v>
      </c>
      <c r="Y660">
        <v>0</v>
      </c>
      <c r="AB660" s="180">
        <v>44285</v>
      </c>
      <c r="AC660">
        <v>1</v>
      </c>
      <c r="AD660" t="s">
        <v>1922</v>
      </c>
      <c r="AE660">
        <v>1</v>
      </c>
      <c r="AF660">
        <v>30</v>
      </c>
      <c r="AG660">
        <v>0</v>
      </c>
      <c r="AN660">
        <v>1</v>
      </c>
      <c r="AO660">
        <v>1</v>
      </c>
      <c r="AR660" s="178">
        <v>278315</v>
      </c>
      <c r="AS660" t="s">
        <v>1921</v>
      </c>
      <c r="AT660">
        <v>0</v>
      </c>
      <c r="AU660">
        <v>0</v>
      </c>
      <c r="AV660">
        <v>890480123</v>
      </c>
      <c r="AW660" t="s">
        <v>1920</v>
      </c>
      <c r="AX660">
        <v>5</v>
      </c>
      <c r="BC660">
        <v>1</v>
      </c>
      <c r="BD660">
        <v>7</v>
      </c>
      <c r="BE660">
        <v>2</v>
      </c>
    </row>
    <row r="661" spans="1:57" x14ac:dyDescent="0.25">
      <c r="A661" s="179">
        <f t="shared" si="10"/>
        <v>68611472</v>
      </c>
      <c r="B661" t="s">
        <v>1923</v>
      </c>
      <c r="C661">
        <v>8834657</v>
      </c>
      <c r="D661">
        <v>141105</v>
      </c>
      <c r="E661">
        <v>4</v>
      </c>
      <c r="F661">
        <v>17936</v>
      </c>
      <c r="G661" s="180">
        <v>44194</v>
      </c>
      <c r="H661" s="180">
        <v>47847</v>
      </c>
      <c r="I661">
        <v>0</v>
      </c>
      <c r="J661">
        <v>1</v>
      </c>
      <c r="K661">
        <v>9</v>
      </c>
      <c r="L661">
        <v>30</v>
      </c>
      <c r="M661">
        <v>2</v>
      </c>
      <c r="N661" s="170">
        <v>16752006</v>
      </c>
      <c r="O661" s="170">
        <v>18100000</v>
      </c>
      <c r="P661" s="178">
        <v>83565553</v>
      </c>
      <c r="Q661" s="178">
        <v>1439244</v>
      </c>
      <c r="R661" s="178">
        <v>80924588</v>
      </c>
      <c r="S661">
        <v>1949886</v>
      </c>
      <c r="T661">
        <v>0</v>
      </c>
      <c r="U661">
        <v>50000000</v>
      </c>
      <c r="V661" t="s">
        <v>1927</v>
      </c>
      <c r="W661">
        <v>0</v>
      </c>
      <c r="X661">
        <v>0</v>
      </c>
      <c r="Y661">
        <v>0</v>
      </c>
      <c r="AB661" s="180">
        <v>44285</v>
      </c>
      <c r="AC661">
        <v>3</v>
      </c>
      <c r="AD661" t="s">
        <v>1922</v>
      </c>
      <c r="AE661">
        <v>1</v>
      </c>
      <c r="AF661">
        <v>30</v>
      </c>
      <c r="AG661">
        <v>0</v>
      </c>
      <c r="AN661">
        <v>1</v>
      </c>
      <c r="AO661">
        <v>1</v>
      </c>
      <c r="AR661" s="178">
        <v>12313116</v>
      </c>
      <c r="AS661" t="s">
        <v>1921</v>
      </c>
      <c r="AT661">
        <v>0</v>
      </c>
      <c r="AU661">
        <v>0</v>
      </c>
      <c r="AV661">
        <v>890480123</v>
      </c>
      <c r="AW661" t="s">
        <v>1920</v>
      </c>
      <c r="AX661">
        <v>5</v>
      </c>
      <c r="BC661">
        <v>1</v>
      </c>
      <c r="BD661">
        <v>7</v>
      </c>
      <c r="BE661">
        <v>2</v>
      </c>
    </row>
    <row r="662" spans="1:57" x14ac:dyDescent="0.25">
      <c r="A662" s="179">
        <f t="shared" si="10"/>
        <v>58256533</v>
      </c>
      <c r="B662" t="s">
        <v>1923</v>
      </c>
      <c r="C662">
        <v>8851095</v>
      </c>
      <c r="D662">
        <v>144105</v>
      </c>
      <c r="E662">
        <v>4</v>
      </c>
      <c r="F662">
        <v>18027</v>
      </c>
      <c r="G662" s="180">
        <v>44196</v>
      </c>
      <c r="H662" s="180">
        <v>46752</v>
      </c>
      <c r="I662">
        <v>0</v>
      </c>
      <c r="J662">
        <v>1</v>
      </c>
      <c r="K662">
        <v>3</v>
      </c>
      <c r="L662">
        <v>30</v>
      </c>
      <c r="M662">
        <v>2</v>
      </c>
      <c r="N662" s="170">
        <v>9568969</v>
      </c>
      <c r="O662" s="170">
        <v>10000000</v>
      </c>
      <c r="P662" s="178">
        <v>60738082</v>
      </c>
      <c r="Q662" s="178">
        <v>994849</v>
      </c>
      <c r="R662" s="178">
        <v>59193159</v>
      </c>
      <c r="S662">
        <v>0</v>
      </c>
      <c r="T662">
        <v>0</v>
      </c>
      <c r="U662">
        <v>0</v>
      </c>
      <c r="W662">
        <v>0</v>
      </c>
      <c r="X662">
        <v>0</v>
      </c>
      <c r="Y662">
        <v>0</v>
      </c>
      <c r="AB662" s="180">
        <v>44285</v>
      </c>
      <c r="AC662">
        <v>1</v>
      </c>
      <c r="AD662" t="s">
        <v>1922</v>
      </c>
      <c r="AE662">
        <v>1</v>
      </c>
      <c r="AF662">
        <v>30</v>
      </c>
      <c r="AG662">
        <v>0</v>
      </c>
      <c r="AN662">
        <v>1</v>
      </c>
      <c r="AO662">
        <v>1</v>
      </c>
      <c r="AR662" s="178">
        <v>936626</v>
      </c>
      <c r="AS662" t="s">
        <v>1921</v>
      </c>
      <c r="AT662">
        <v>0</v>
      </c>
      <c r="AU662">
        <v>0</v>
      </c>
      <c r="AV662">
        <v>890480123</v>
      </c>
      <c r="AW662" t="s">
        <v>1920</v>
      </c>
      <c r="AX662">
        <v>5</v>
      </c>
      <c r="BC662">
        <v>1</v>
      </c>
      <c r="BD662">
        <v>7</v>
      </c>
      <c r="BE662">
        <v>2</v>
      </c>
    </row>
    <row r="663" spans="1:57" x14ac:dyDescent="0.25">
      <c r="A663" s="179">
        <f t="shared" si="10"/>
        <v>84548426</v>
      </c>
      <c r="B663" t="s">
        <v>1923</v>
      </c>
      <c r="C663">
        <v>8851095</v>
      </c>
      <c r="D663">
        <v>144105</v>
      </c>
      <c r="E663">
        <v>4</v>
      </c>
      <c r="F663">
        <v>18043</v>
      </c>
      <c r="G663" s="180">
        <v>44202</v>
      </c>
      <c r="H663" s="180">
        <v>46782</v>
      </c>
      <c r="I663">
        <v>0</v>
      </c>
      <c r="J663">
        <v>1</v>
      </c>
      <c r="K663">
        <v>1</v>
      </c>
      <c r="L663">
        <v>30</v>
      </c>
      <c r="M663">
        <v>2</v>
      </c>
      <c r="N663" s="170">
        <v>16011168</v>
      </c>
      <c r="O663" s="170">
        <v>17240000</v>
      </c>
      <c r="P663" s="178">
        <v>86647766</v>
      </c>
      <c r="Q663" s="178">
        <v>1721555</v>
      </c>
      <c r="R663" s="178">
        <v>85907764</v>
      </c>
      <c r="S663">
        <v>564464</v>
      </c>
      <c r="T663">
        <v>0</v>
      </c>
      <c r="U663">
        <v>0</v>
      </c>
      <c r="W663">
        <v>0</v>
      </c>
      <c r="X663">
        <v>0</v>
      </c>
      <c r="Y663">
        <v>0</v>
      </c>
      <c r="AB663" s="180">
        <v>44285</v>
      </c>
      <c r="AC663">
        <v>1</v>
      </c>
      <c r="AD663" t="s">
        <v>1922</v>
      </c>
      <c r="AE663">
        <v>1</v>
      </c>
      <c r="AF663">
        <v>30</v>
      </c>
      <c r="AG663">
        <v>0</v>
      </c>
      <c r="AN663">
        <v>1</v>
      </c>
      <c r="AO663">
        <v>1</v>
      </c>
      <c r="AR663" s="178">
        <v>1359338</v>
      </c>
      <c r="AS663" t="s">
        <v>1921</v>
      </c>
      <c r="AT663">
        <v>0</v>
      </c>
      <c r="AU663">
        <v>0</v>
      </c>
      <c r="AV663">
        <v>890480123</v>
      </c>
      <c r="AW663" t="s">
        <v>1920</v>
      </c>
      <c r="AX663">
        <v>5</v>
      </c>
      <c r="BC663">
        <v>1</v>
      </c>
      <c r="BD663">
        <v>7</v>
      </c>
      <c r="BE663">
        <v>2</v>
      </c>
    </row>
    <row r="664" spans="1:57" x14ac:dyDescent="0.25">
      <c r="A664" s="179">
        <f t="shared" si="10"/>
        <v>35246664</v>
      </c>
      <c r="B664" t="s">
        <v>1923</v>
      </c>
      <c r="C664">
        <v>9045656</v>
      </c>
      <c r="D664">
        <v>144205</v>
      </c>
      <c r="E664">
        <v>4</v>
      </c>
      <c r="F664">
        <v>14741</v>
      </c>
      <c r="G664" s="180">
        <v>43384</v>
      </c>
      <c r="H664" s="180">
        <v>45941</v>
      </c>
      <c r="I664">
        <v>0</v>
      </c>
      <c r="J664">
        <v>1</v>
      </c>
      <c r="K664">
        <v>29</v>
      </c>
      <c r="L664">
        <v>30</v>
      </c>
      <c r="M664">
        <v>2</v>
      </c>
      <c r="N664" s="170">
        <v>17726461</v>
      </c>
      <c r="O664" s="170">
        <v>19240000</v>
      </c>
      <c r="P664" s="178">
        <v>63500000</v>
      </c>
      <c r="Q664" s="178">
        <v>1034927</v>
      </c>
      <c r="R664" s="178">
        <v>49350023</v>
      </c>
      <c r="S664">
        <v>461700</v>
      </c>
      <c r="T664">
        <v>0</v>
      </c>
      <c r="U664">
        <v>0</v>
      </c>
      <c r="W664">
        <v>0</v>
      </c>
      <c r="X664">
        <v>0</v>
      </c>
      <c r="Y664">
        <v>0</v>
      </c>
      <c r="Z664" t="s">
        <v>1945</v>
      </c>
      <c r="AA664" s="181">
        <v>44536</v>
      </c>
      <c r="AB664" s="180">
        <v>44284</v>
      </c>
      <c r="AC664">
        <v>1</v>
      </c>
      <c r="AD664" t="s">
        <v>1922</v>
      </c>
      <c r="AE664">
        <v>1</v>
      </c>
      <c r="AF664">
        <v>30</v>
      </c>
      <c r="AG664">
        <v>0</v>
      </c>
      <c r="AN664">
        <v>1</v>
      </c>
      <c r="AO664">
        <v>1</v>
      </c>
      <c r="AR664" s="178">
        <v>14103359</v>
      </c>
      <c r="AS664" t="s">
        <v>1921</v>
      </c>
      <c r="AT664">
        <v>0</v>
      </c>
      <c r="AU664">
        <v>0</v>
      </c>
      <c r="AX664">
        <v>5</v>
      </c>
      <c r="BC664">
        <v>1</v>
      </c>
      <c r="BD664">
        <v>7</v>
      </c>
      <c r="BE664">
        <v>2</v>
      </c>
    </row>
    <row r="665" spans="1:57" x14ac:dyDescent="0.25">
      <c r="A665" s="179">
        <f t="shared" si="10"/>
        <v>3022189</v>
      </c>
      <c r="B665" t="s">
        <v>1923</v>
      </c>
      <c r="C665">
        <v>9045656</v>
      </c>
      <c r="D665">
        <v>144205</v>
      </c>
      <c r="E665">
        <v>4</v>
      </c>
      <c r="F665">
        <v>16486</v>
      </c>
      <c r="G665" s="180">
        <v>43761</v>
      </c>
      <c r="H665" s="180">
        <v>46325</v>
      </c>
      <c r="I665">
        <v>0</v>
      </c>
      <c r="J665">
        <v>1</v>
      </c>
      <c r="K665">
        <v>17</v>
      </c>
      <c r="L665">
        <v>30</v>
      </c>
      <c r="M665">
        <v>2</v>
      </c>
      <c r="N665" s="170">
        <v>17726461</v>
      </c>
      <c r="O665" s="170">
        <v>19240000</v>
      </c>
      <c r="P665" s="178">
        <v>4800000</v>
      </c>
      <c r="Q665" s="178">
        <v>100118</v>
      </c>
      <c r="R665" s="178">
        <v>4231467</v>
      </c>
      <c r="S665">
        <v>2084</v>
      </c>
      <c r="T665">
        <v>0</v>
      </c>
      <c r="U665">
        <v>0</v>
      </c>
      <c r="W665">
        <v>0</v>
      </c>
      <c r="X665">
        <v>0</v>
      </c>
      <c r="Y665">
        <v>0</v>
      </c>
      <c r="AB665" s="180">
        <v>44284</v>
      </c>
      <c r="AC665">
        <v>1</v>
      </c>
      <c r="AD665" t="s">
        <v>1922</v>
      </c>
      <c r="AE665">
        <v>1</v>
      </c>
      <c r="AF665">
        <v>30</v>
      </c>
      <c r="AG665">
        <v>0</v>
      </c>
      <c r="AN665">
        <v>1</v>
      </c>
      <c r="AO665">
        <v>1</v>
      </c>
      <c r="AR665" s="178">
        <v>1209278</v>
      </c>
      <c r="AS665" t="s">
        <v>1921</v>
      </c>
      <c r="AT665">
        <v>0</v>
      </c>
      <c r="AU665">
        <v>0</v>
      </c>
      <c r="AX665">
        <v>5</v>
      </c>
      <c r="BC665">
        <v>1</v>
      </c>
      <c r="BD665">
        <v>7</v>
      </c>
      <c r="BE665">
        <v>2</v>
      </c>
    </row>
    <row r="666" spans="1:57" x14ac:dyDescent="0.25">
      <c r="A666" s="179">
        <f t="shared" si="10"/>
        <v>918227</v>
      </c>
      <c r="B666" t="s">
        <v>1923</v>
      </c>
      <c r="C666">
        <v>9045656</v>
      </c>
      <c r="D666">
        <v>144105</v>
      </c>
      <c r="E666">
        <v>4</v>
      </c>
      <c r="F666">
        <v>18185</v>
      </c>
      <c r="G666" s="180">
        <v>44243</v>
      </c>
      <c r="H666" s="180">
        <v>44375</v>
      </c>
      <c r="I666">
        <v>0</v>
      </c>
      <c r="J666">
        <v>1</v>
      </c>
      <c r="K666">
        <v>1</v>
      </c>
      <c r="L666">
        <v>30</v>
      </c>
      <c r="M666">
        <v>2</v>
      </c>
      <c r="N666" s="170">
        <v>13121400</v>
      </c>
      <c r="O666" s="170">
        <v>13940000</v>
      </c>
      <c r="P666" s="178">
        <v>1300000</v>
      </c>
      <c r="Q666" s="178">
        <v>14215</v>
      </c>
      <c r="R666" s="178">
        <v>1285640</v>
      </c>
      <c r="S666">
        <v>0</v>
      </c>
      <c r="T666">
        <v>0</v>
      </c>
      <c r="U666">
        <v>0</v>
      </c>
      <c r="W666">
        <v>0</v>
      </c>
      <c r="X666">
        <v>0</v>
      </c>
      <c r="Y666">
        <v>0</v>
      </c>
      <c r="Z666">
        <v>1300000</v>
      </c>
      <c r="AA666">
        <v>6</v>
      </c>
      <c r="AB666" s="180">
        <v>44285</v>
      </c>
      <c r="AC666">
        <v>1</v>
      </c>
      <c r="AD666" t="s">
        <v>1922</v>
      </c>
      <c r="AE666">
        <v>1</v>
      </c>
      <c r="AF666">
        <v>30</v>
      </c>
      <c r="AG666">
        <v>0</v>
      </c>
      <c r="AN666">
        <v>1</v>
      </c>
      <c r="AO666">
        <v>1</v>
      </c>
      <c r="AR666" s="178">
        <v>367413</v>
      </c>
      <c r="AS666" t="s">
        <v>1921</v>
      </c>
      <c r="AT666">
        <v>0</v>
      </c>
      <c r="AU666">
        <v>0</v>
      </c>
      <c r="AV666">
        <v>890480123</v>
      </c>
      <c r="AW666" t="s">
        <v>1920</v>
      </c>
      <c r="AX666">
        <v>5</v>
      </c>
      <c r="BC666">
        <v>1</v>
      </c>
      <c r="BD666">
        <v>7</v>
      </c>
      <c r="BE666">
        <v>2</v>
      </c>
    </row>
    <row r="667" spans="1:57" x14ac:dyDescent="0.25">
      <c r="A667" s="179">
        <f t="shared" si="10"/>
        <v>2519303</v>
      </c>
      <c r="B667" t="s">
        <v>1923</v>
      </c>
      <c r="C667">
        <v>9045656</v>
      </c>
      <c r="D667">
        <v>144105</v>
      </c>
      <c r="E667">
        <v>4</v>
      </c>
      <c r="F667">
        <v>18186</v>
      </c>
      <c r="G667" s="180">
        <v>44243</v>
      </c>
      <c r="H667" s="180">
        <v>44985</v>
      </c>
      <c r="I667">
        <v>0</v>
      </c>
      <c r="J667">
        <v>1</v>
      </c>
      <c r="K667">
        <v>2</v>
      </c>
      <c r="L667">
        <v>30</v>
      </c>
      <c r="M667">
        <v>2</v>
      </c>
      <c r="N667" s="170">
        <v>15881442</v>
      </c>
      <c r="O667" s="170">
        <v>17090000</v>
      </c>
      <c r="P667" s="178">
        <v>3855985</v>
      </c>
      <c r="Q667" s="178">
        <v>188583</v>
      </c>
      <c r="R667" s="178">
        <v>3527359</v>
      </c>
      <c r="S667">
        <v>0</v>
      </c>
      <c r="T667">
        <v>0</v>
      </c>
      <c r="U667">
        <v>0</v>
      </c>
      <c r="W667">
        <v>0</v>
      </c>
      <c r="X667">
        <v>0</v>
      </c>
      <c r="Y667">
        <v>0</v>
      </c>
      <c r="AB667" s="180">
        <v>44285</v>
      </c>
      <c r="AC667">
        <v>1</v>
      </c>
      <c r="AD667" t="s">
        <v>1922</v>
      </c>
      <c r="AE667">
        <v>1</v>
      </c>
      <c r="AF667">
        <v>30</v>
      </c>
      <c r="AG667">
        <v>0</v>
      </c>
      <c r="AN667">
        <v>1</v>
      </c>
      <c r="AO667">
        <v>1</v>
      </c>
      <c r="AR667" s="178">
        <v>1008056</v>
      </c>
      <c r="AS667" t="s">
        <v>1921</v>
      </c>
      <c r="AT667">
        <v>0</v>
      </c>
      <c r="AU667">
        <v>0</v>
      </c>
      <c r="AV667">
        <v>890480123</v>
      </c>
      <c r="AW667" t="s">
        <v>1920</v>
      </c>
      <c r="AX667">
        <v>5</v>
      </c>
      <c r="BC667">
        <v>1</v>
      </c>
      <c r="BD667">
        <v>7</v>
      </c>
      <c r="BE667">
        <v>2</v>
      </c>
    </row>
    <row r="668" spans="1:57" x14ac:dyDescent="0.25">
      <c r="A668" s="179">
        <f t="shared" si="10"/>
        <v>26192966</v>
      </c>
      <c r="B668" t="s">
        <v>1923</v>
      </c>
      <c r="C668">
        <v>9051647</v>
      </c>
      <c r="D668">
        <v>144225</v>
      </c>
      <c r="E668">
        <v>4</v>
      </c>
      <c r="F668">
        <v>14752</v>
      </c>
      <c r="G668" s="180">
        <v>43389</v>
      </c>
      <c r="H668" s="180">
        <v>45946</v>
      </c>
      <c r="I668">
        <v>44</v>
      </c>
      <c r="J668">
        <v>1</v>
      </c>
      <c r="K668">
        <v>27</v>
      </c>
      <c r="L668">
        <v>30</v>
      </c>
      <c r="M668">
        <v>2</v>
      </c>
      <c r="N668" s="170">
        <v>17726461</v>
      </c>
      <c r="O668" s="170">
        <v>19240000</v>
      </c>
      <c r="P668" s="178">
        <v>38500000</v>
      </c>
      <c r="Q668" s="178">
        <v>803026</v>
      </c>
      <c r="R668" s="178">
        <v>30456611</v>
      </c>
      <c r="S668">
        <v>666366</v>
      </c>
      <c r="T668">
        <v>0</v>
      </c>
      <c r="U668">
        <v>0</v>
      </c>
      <c r="W668">
        <v>30456611</v>
      </c>
      <c r="X668">
        <v>666366</v>
      </c>
      <c r="Y668">
        <v>0</v>
      </c>
      <c r="AB668" s="180">
        <v>44284</v>
      </c>
      <c r="AC668">
        <v>1</v>
      </c>
      <c r="AD668" t="s">
        <v>1922</v>
      </c>
      <c r="AE668">
        <v>1</v>
      </c>
      <c r="AF668">
        <v>30</v>
      </c>
      <c r="AG668">
        <v>362739</v>
      </c>
      <c r="AN668">
        <v>1</v>
      </c>
      <c r="AO668">
        <v>1</v>
      </c>
      <c r="AR668" s="178">
        <v>4263645</v>
      </c>
      <c r="AS668" t="s">
        <v>1921</v>
      </c>
      <c r="AT668">
        <v>0</v>
      </c>
      <c r="AU668">
        <v>0</v>
      </c>
      <c r="AX668">
        <v>5</v>
      </c>
      <c r="BC668">
        <v>1</v>
      </c>
      <c r="BD668">
        <v>7</v>
      </c>
      <c r="BE668">
        <v>2</v>
      </c>
    </row>
    <row r="669" spans="1:57" x14ac:dyDescent="0.25">
      <c r="A669" s="179">
        <f t="shared" si="10"/>
        <v>95723712</v>
      </c>
      <c r="B669" t="s">
        <v>1923</v>
      </c>
      <c r="C669">
        <v>9051647</v>
      </c>
      <c r="D669">
        <v>141225</v>
      </c>
      <c r="E669">
        <v>4</v>
      </c>
      <c r="F669">
        <v>14815</v>
      </c>
      <c r="G669" s="180">
        <v>43402</v>
      </c>
      <c r="H669" s="180">
        <v>45959</v>
      </c>
      <c r="I669">
        <v>391</v>
      </c>
      <c r="J669">
        <v>1</v>
      </c>
      <c r="K669">
        <v>15</v>
      </c>
      <c r="L669">
        <v>30</v>
      </c>
      <c r="M669">
        <v>2</v>
      </c>
      <c r="N669" s="170">
        <v>12185828</v>
      </c>
      <c r="O669" s="170">
        <v>12890000</v>
      </c>
      <c r="P669" s="178">
        <v>126833629</v>
      </c>
      <c r="Q669" s="178">
        <v>2251584</v>
      </c>
      <c r="R669" s="178">
        <v>111305451</v>
      </c>
      <c r="S669">
        <v>3432524</v>
      </c>
      <c r="T669">
        <v>0</v>
      </c>
      <c r="U669">
        <v>578105000</v>
      </c>
      <c r="V669" t="s">
        <v>1927</v>
      </c>
      <c r="W669">
        <v>0</v>
      </c>
      <c r="X669">
        <v>3432524</v>
      </c>
      <c r="Y669">
        <v>12549365</v>
      </c>
      <c r="AB669" s="180">
        <v>44202</v>
      </c>
      <c r="AC669">
        <v>2</v>
      </c>
      <c r="AD669" t="s">
        <v>1922</v>
      </c>
      <c r="AE669">
        <v>1</v>
      </c>
      <c r="AF669">
        <v>30</v>
      </c>
      <c r="AG669">
        <v>16777577</v>
      </c>
      <c r="AN669">
        <v>1</v>
      </c>
      <c r="AO669">
        <v>1</v>
      </c>
      <c r="AR669" s="178">
        <v>15581739</v>
      </c>
      <c r="AS669" t="s">
        <v>1921</v>
      </c>
      <c r="AT669">
        <v>0</v>
      </c>
      <c r="AU669">
        <v>0</v>
      </c>
      <c r="AX669">
        <v>5</v>
      </c>
      <c r="BC669">
        <v>1</v>
      </c>
      <c r="BD669">
        <v>7</v>
      </c>
      <c r="BE669">
        <v>2</v>
      </c>
    </row>
    <row r="670" spans="1:57" x14ac:dyDescent="0.25">
      <c r="A670" s="179">
        <f t="shared" si="10"/>
        <v>0</v>
      </c>
      <c r="B670" t="s">
        <v>1923</v>
      </c>
      <c r="C670">
        <v>9052097</v>
      </c>
      <c r="D670">
        <v>144105</v>
      </c>
      <c r="E670">
        <v>4</v>
      </c>
      <c r="F670">
        <v>13517</v>
      </c>
      <c r="G670" s="180">
        <v>43116</v>
      </c>
      <c r="H670" s="180">
        <v>44942</v>
      </c>
      <c r="I670">
        <v>0</v>
      </c>
      <c r="J670">
        <v>1</v>
      </c>
      <c r="K670">
        <v>39</v>
      </c>
      <c r="L670">
        <v>30</v>
      </c>
      <c r="M670">
        <v>2</v>
      </c>
      <c r="N670" s="170">
        <v>12185828</v>
      </c>
      <c r="O670" s="170">
        <v>12890000</v>
      </c>
      <c r="P670" s="178">
        <v>15000000</v>
      </c>
      <c r="Q670" s="178">
        <v>335077</v>
      </c>
      <c r="R670" s="178">
        <v>6157457</v>
      </c>
      <c r="S670">
        <v>0</v>
      </c>
      <c r="T670">
        <v>0</v>
      </c>
      <c r="U670">
        <v>0</v>
      </c>
      <c r="W670">
        <v>0</v>
      </c>
      <c r="X670">
        <v>0</v>
      </c>
      <c r="Y670">
        <v>0</v>
      </c>
      <c r="AB670" s="180">
        <v>44285</v>
      </c>
      <c r="AC670">
        <v>1</v>
      </c>
      <c r="AD670" t="s">
        <v>1922</v>
      </c>
      <c r="AE670">
        <v>1</v>
      </c>
      <c r="AF670">
        <v>30</v>
      </c>
      <c r="AG670">
        <v>0</v>
      </c>
      <c r="AN670">
        <v>1</v>
      </c>
      <c r="AO670">
        <v>1</v>
      </c>
      <c r="AR670" s="178">
        <v>32930632</v>
      </c>
      <c r="AS670" t="s">
        <v>1921</v>
      </c>
      <c r="AT670">
        <v>0</v>
      </c>
      <c r="AU670">
        <v>0</v>
      </c>
      <c r="AV670">
        <v>890480123</v>
      </c>
      <c r="AW670" t="s">
        <v>1920</v>
      </c>
      <c r="AX670">
        <v>5</v>
      </c>
      <c r="BC670">
        <v>1</v>
      </c>
      <c r="BD670">
        <v>7</v>
      </c>
      <c r="BE670">
        <v>2</v>
      </c>
    </row>
    <row r="671" spans="1:57" x14ac:dyDescent="0.25">
      <c r="A671" s="179">
        <f t="shared" si="10"/>
        <v>0</v>
      </c>
      <c r="B671" t="s">
        <v>1923</v>
      </c>
      <c r="C671">
        <v>9052097</v>
      </c>
      <c r="D671">
        <v>144105</v>
      </c>
      <c r="E671">
        <v>4</v>
      </c>
      <c r="F671">
        <v>18281</v>
      </c>
      <c r="G671" s="180">
        <v>44274</v>
      </c>
      <c r="H671" s="180">
        <v>44377</v>
      </c>
      <c r="I671">
        <v>0</v>
      </c>
      <c r="J671">
        <v>1</v>
      </c>
      <c r="K671">
        <v>1</v>
      </c>
      <c r="L671">
        <v>30</v>
      </c>
      <c r="M671">
        <v>2</v>
      </c>
      <c r="N671" s="170">
        <v>13121400</v>
      </c>
      <c r="O671" s="170">
        <v>13940000</v>
      </c>
      <c r="P671" s="178">
        <v>3600000</v>
      </c>
      <c r="Q671" s="178">
        <v>39364</v>
      </c>
      <c r="R671" s="178">
        <v>3600000</v>
      </c>
      <c r="S671">
        <v>0</v>
      </c>
      <c r="T671">
        <v>0</v>
      </c>
      <c r="U671">
        <v>0</v>
      </c>
      <c r="W671">
        <v>0</v>
      </c>
      <c r="X671">
        <v>0</v>
      </c>
      <c r="Y671">
        <v>0</v>
      </c>
      <c r="Z671">
        <v>3600000</v>
      </c>
      <c r="AA671">
        <v>6</v>
      </c>
      <c r="AB671" s="180">
        <v>44285</v>
      </c>
      <c r="AC671">
        <v>1</v>
      </c>
      <c r="AD671" t="s">
        <v>1922</v>
      </c>
      <c r="AE671">
        <v>1</v>
      </c>
      <c r="AF671">
        <v>30</v>
      </c>
      <c r="AG671">
        <v>0</v>
      </c>
      <c r="AN671">
        <v>1</v>
      </c>
      <c r="AO671">
        <v>1</v>
      </c>
      <c r="AR671" s="178">
        <v>19253123</v>
      </c>
      <c r="AS671" t="s">
        <v>1921</v>
      </c>
      <c r="AT671">
        <v>0</v>
      </c>
      <c r="AU671">
        <v>0</v>
      </c>
      <c r="AV671">
        <v>890480123</v>
      </c>
      <c r="AW671" t="s">
        <v>1920</v>
      </c>
      <c r="AX671">
        <v>5</v>
      </c>
      <c r="BC671">
        <v>1</v>
      </c>
      <c r="BD671">
        <v>7</v>
      </c>
      <c r="BE671">
        <v>2</v>
      </c>
    </row>
    <row r="672" spans="1:57" x14ac:dyDescent="0.25">
      <c r="A672" s="179">
        <f t="shared" si="10"/>
        <v>136923</v>
      </c>
      <c r="B672" t="s">
        <v>1923</v>
      </c>
      <c r="C672">
        <v>9052848</v>
      </c>
      <c r="D672">
        <v>144105</v>
      </c>
      <c r="E672">
        <v>4</v>
      </c>
      <c r="F672">
        <v>14779</v>
      </c>
      <c r="G672" s="180">
        <v>43391</v>
      </c>
      <c r="H672" s="180">
        <v>45948</v>
      </c>
      <c r="I672">
        <v>0</v>
      </c>
      <c r="J672">
        <v>1</v>
      </c>
      <c r="K672">
        <v>29</v>
      </c>
      <c r="L672">
        <v>30</v>
      </c>
      <c r="M672">
        <v>2</v>
      </c>
      <c r="N672" s="170">
        <v>17726461</v>
      </c>
      <c r="O672" s="170">
        <v>19240000</v>
      </c>
      <c r="P672" s="178">
        <v>29500000</v>
      </c>
      <c r="Q672" s="178">
        <v>615306</v>
      </c>
      <c r="R672" s="178">
        <v>23058916</v>
      </c>
      <c r="S672">
        <v>129631</v>
      </c>
      <c r="T672">
        <v>0</v>
      </c>
      <c r="U672">
        <v>0</v>
      </c>
      <c r="W672">
        <v>0</v>
      </c>
      <c r="X672">
        <v>0</v>
      </c>
      <c r="Y672">
        <v>0</v>
      </c>
      <c r="AB672" s="180">
        <v>44285</v>
      </c>
      <c r="AC672">
        <v>1</v>
      </c>
      <c r="AD672" t="s">
        <v>1922</v>
      </c>
      <c r="AE672">
        <v>1</v>
      </c>
      <c r="AF672">
        <v>30</v>
      </c>
      <c r="AG672">
        <v>0</v>
      </c>
      <c r="AN672">
        <v>1</v>
      </c>
      <c r="AO672">
        <v>1</v>
      </c>
      <c r="AR672" s="178">
        <v>22921993</v>
      </c>
      <c r="AS672" t="s">
        <v>1921</v>
      </c>
      <c r="AT672">
        <v>0</v>
      </c>
      <c r="AU672">
        <v>0</v>
      </c>
      <c r="AV672">
        <v>890480123</v>
      </c>
      <c r="AW672" t="s">
        <v>1920</v>
      </c>
      <c r="AX672">
        <v>5</v>
      </c>
      <c r="BC672">
        <v>1</v>
      </c>
      <c r="BD672">
        <v>7</v>
      </c>
      <c r="BE672">
        <v>2</v>
      </c>
    </row>
    <row r="673" spans="1:57" x14ac:dyDescent="0.25">
      <c r="A673" s="179">
        <f t="shared" si="10"/>
        <v>33058476</v>
      </c>
      <c r="B673" t="s">
        <v>1923</v>
      </c>
      <c r="C673">
        <v>9054248</v>
      </c>
      <c r="D673">
        <v>144205</v>
      </c>
      <c r="E673">
        <v>4</v>
      </c>
      <c r="F673">
        <v>16338</v>
      </c>
      <c r="G673" s="180">
        <v>43734</v>
      </c>
      <c r="H673" s="180">
        <v>46295</v>
      </c>
      <c r="I673">
        <v>0</v>
      </c>
      <c r="J673">
        <v>1</v>
      </c>
      <c r="K673">
        <v>18</v>
      </c>
      <c r="L673">
        <v>30</v>
      </c>
      <c r="M673">
        <v>2</v>
      </c>
      <c r="N673" s="170">
        <v>17726461</v>
      </c>
      <c r="O673" s="170">
        <v>19240000</v>
      </c>
      <c r="P673" s="178">
        <v>67300000</v>
      </c>
      <c r="Q673" s="178">
        <v>1101618</v>
      </c>
      <c r="R673" s="178">
        <v>58924882</v>
      </c>
      <c r="S673">
        <v>0</v>
      </c>
      <c r="T673">
        <v>0</v>
      </c>
      <c r="U673">
        <v>0</v>
      </c>
      <c r="W673">
        <v>0</v>
      </c>
      <c r="X673">
        <v>0</v>
      </c>
      <c r="Y673">
        <v>0</v>
      </c>
      <c r="Z673" t="s">
        <v>1944</v>
      </c>
      <c r="AA673" s="181">
        <v>44536</v>
      </c>
      <c r="AB673" s="180">
        <v>44286</v>
      </c>
      <c r="AC673">
        <v>1</v>
      </c>
      <c r="AD673" t="s">
        <v>1922</v>
      </c>
      <c r="AE673">
        <v>1</v>
      </c>
      <c r="AF673">
        <v>30</v>
      </c>
      <c r="AG673">
        <v>0</v>
      </c>
      <c r="AN673">
        <v>1</v>
      </c>
      <c r="AO673">
        <v>1</v>
      </c>
      <c r="AR673" s="178">
        <v>25866406</v>
      </c>
      <c r="AS673" t="s">
        <v>1921</v>
      </c>
      <c r="AT673">
        <v>0</v>
      </c>
      <c r="AU673">
        <v>0</v>
      </c>
      <c r="AX673">
        <v>5</v>
      </c>
      <c r="BC673">
        <v>1</v>
      </c>
      <c r="BD673">
        <v>7</v>
      </c>
      <c r="BE673">
        <v>2</v>
      </c>
    </row>
    <row r="674" spans="1:57" x14ac:dyDescent="0.25">
      <c r="A674" s="179">
        <f t="shared" si="10"/>
        <v>1064263</v>
      </c>
      <c r="B674" t="s">
        <v>1923</v>
      </c>
      <c r="C674">
        <v>9054248</v>
      </c>
      <c r="D674">
        <v>144105</v>
      </c>
      <c r="E674">
        <v>4</v>
      </c>
      <c r="F674">
        <v>18309</v>
      </c>
      <c r="G674" s="180">
        <v>44286</v>
      </c>
      <c r="H674" s="180">
        <v>44316</v>
      </c>
      <c r="I674">
        <v>0</v>
      </c>
      <c r="J674">
        <v>1</v>
      </c>
      <c r="K674">
        <v>0</v>
      </c>
      <c r="L674">
        <v>30</v>
      </c>
      <c r="M674">
        <v>2</v>
      </c>
      <c r="N674" s="170">
        <v>23318977</v>
      </c>
      <c r="O674" s="170">
        <v>25980000</v>
      </c>
      <c r="P674" s="178">
        <v>1896989</v>
      </c>
      <c r="Q674" s="178">
        <v>1933852</v>
      </c>
      <c r="R674" s="178">
        <v>1896989</v>
      </c>
      <c r="S674">
        <v>0</v>
      </c>
      <c r="T674">
        <v>0</v>
      </c>
      <c r="U674">
        <v>0</v>
      </c>
      <c r="W674">
        <v>0</v>
      </c>
      <c r="X674">
        <v>0</v>
      </c>
      <c r="Y674">
        <v>0</v>
      </c>
      <c r="AB674" s="180">
        <v>44286</v>
      </c>
      <c r="AC674">
        <v>1</v>
      </c>
      <c r="AD674" t="s">
        <v>1922</v>
      </c>
      <c r="AE674">
        <v>1</v>
      </c>
      <c r="AF674">
        <v>30</v>
      </c>
      <c r="AG674">
        <v>0</v>
      </c>
      <c r="AN674">
        <v>1</v>
      </c>
      <c r="AO674">
        <v>1</v>
      </c>
      <c r="AR674" s="178">
        <v>832726</v>
      </c>
      <c r="AS674" t="s">
        <v>1921</v>
      </c>
      <c r="AT674">
        <v>0</v>
      </c>
      <c r="AU674">
        <v>0</v>
      </c>
      <c r="AV674">
        <v>890480123</v>
      </c>
      <c r="AW674" t="s">
        <v>1920</v>
      </c>
      <c r="AX674">
        <v>5</v>
      </c>
      <c r="BC674">
        <v>1</v>
      </c>
      <c r="BD674">
        <v>7</v>
      </c>
      <c r="BE674">
        <v>2</v>
      </c>
    </row>
    <row r="675" spans="1:57" x14ac:dyDescent="0.25">
      <c r="A675" s="179">
        <f t="shared" si="10"/>
        <v>17422497</v>
      </c>
      <c r="B675" t="s">
        <v>1923</v>
      </c>
      <c r="C675">
        <v>9056200</v>
      </c>
      <c r="D675">
        <v>144105</v>
      </c>
      <c r="E675">
        <v>4</v>
      </c>
      <c r="F675">
        <v>10817</v>
      </c>
      <c r="G675" s="180">
        <v>42426</v>
      </c>
      <c r="H675" s="180">
        <v>44620</v>
      </c>
      <c r="I675">
        <v>0</v>
      </c>
      <c r="J675">
        <v>1</v>
      </c>
      <c r="K675">
        <v>60</v>
      </c>
      <c r="L675">
        <v>30</v>
      </c>
      <c r="M675">
        <v>2</v>
      </c>
      <c r="N675" s="170">
        <v>18751453</v>
      </c>
      <c r="O675" s="170">
        <v>20450000</v>
      </c>
      <c r="P675" s="178">
        <v>75000000</v>
      </c>
      <c r="Q675" s="178">
        <v>1742598</v>
      </c>
      <c r="R675" s="178">
        <v>18933493</v>
      </c>
      <c r="S675">
        <v>289864</v>
      </c>
      <c r="T675">
        <v>0</v>
      </c>
      <c r="U675">
        <v>0</v>
      </c>
      <c r="W675">
        <v>0</v>
      </c>
      <c r="X675">
        <v>0</v>
      </c>
      <c r="Y675">
        <v>0</v>
      </c>
      <c r="AB675" s="180">
        <v>44256</v>
      </c>
      <c r="AC675">
        <v>1</v>
      </c>
      <c r="AD675" t="s">
        <v>1922</v>
      </c>
      <c r="AE675">
        <v>1</v>
      </c>
      <c r="AF675">
        <v>30</v>
      </c>
      <c r="AG675">
        <v>0</v>
      </c>
      <c r="AN675">
        <v>1</v>
      </c>
      <c r="AO675">
        <v>1</v>
      </c>
      <c r="AR675" s="178">
        <v>1510996</v>
      </c>
      <c r="AS675" t="s">
        <v>1921</v>
      </c>
      <c r="AT675">
        <v>0</v>
      </c>
      <c r="AU675">
        <v>0</v>
      </c>
      <c r="AV675">
        <v>890480123</v>
      </c>
      <c r="AW675" t="s">
        <v>1920</v>
      </c>
      <c r="AX675">
        <v>5</v>
      </c>
      <c r="BC675">
        <v>1</v>
      </c>
      <c r="BD675">
        <v>7</v>
      </c>
      <c r="BE675">
        <v>2</v>
      </c>
    </row>
    <row r="676" spans="1:57" x14ac:dyDescent="0.25">
      <c r="A676" s="179">
        <f t="shared" si="10"/>
        <v>279739146</v>
      </c>
      <c r="B676" t="s">
        <v>1923</v>
      </c>
      <c r="C676">
        <v>9056200</v>
      </c>
      <c r="D676">
        <v>140505</v>
      </c>
      <c r="E676">
        <v>4</v>
      </c>
      <c r="F676">
        <v>18231</v>
      </c>
      <c r="G676" s="180">
        <v>44258</v>
      </c>
      <c r="H676" s="180">
        <v>48668</v>
      </c>
      <c r="I676">
        <v>0</v>
      </c>
      <c r="J676">
        <v>1</v>
      </c>
      <c r="K676">
        <v>0</v>
      </c>
      <c r="L676">
        <v>30</v>
      </c>
      <c r="M676">
        <v>2</v>
      </c>
      <c r="N676" s="170">
        <v>11287361</v>
      </c>
      <c r="O676" s="170">
        <v>11890000</v>
      </c>
      <c r="P676" s="178">
        <v>304000000</v>
      </c>
      <c r="Q676" s="178">
        <v>3862678</v>
      </c>
      <c r="R676" s="178">
        <v>304000000</v>
      </c>
      <c r="S676">
        <v>0</v>
      </c>
      <c r="T676">
        <v>0</v>
      </c>
      <c r="U676">
        <v>557996250</v>
      </c>
      <c r="V676" t="s">
        <v>1927</v>
      </c>
      <c r="W676">
        <v>0</v>
      </c>
      <c r="X676">
        <v>0</v>
      </c>
      <c r="Y676">
        <v>0</v>
      </c>
      <c r="AB676" s="180">
        <v>44285</v>
      </c>
      <c r="AC676">
        <v>2</v>
      </c>
      <c r="AD676" t="s">
        <v>1922</v>
      </c>
      <c r="AE676">
        <v>1</v>
      </c>
      <c r="AF676">
        <v>30</v>
      </c>
      <c r="AG676">
        <v>0</v>
      </c>
      <c r="AH676">
        <v>2</v>
      </c>
      <c r="AI676">
        <v>0</v>
      </c>
      <c r="AJ676">
        <v>1</v>
      </c>
      <c r="AK676">
        <v>0</v>
      </c>
      <c r="AL676">
        <v>0</v>
      </c>
      <c r="AM676">
        <v>0</v>
      </c>
      <c r="AN676">
        <v>1</v>
      </c>
      <c r="AO676">
        <v>1</v>
      </c>
      <c r="AR676" s="178">
        <v>24260854</v>
      </c>
      <c r="AS676" t="s">
        <v>1926</v>
      </c>
      <c r="AT676">
        <v>0</v>
      </c>
      <c r="AU676">
        <v>0</v>
      </c>
      <c r="AX676">
        <v>5</v>
      </c>
      <c r="BC676">
        <v>1</v>
      </c>
      <c r="BD676">
        <v>7</v>
      </c>
      <c r="BE676">
        <v>2</v>
      </c>
    </row>
    <row r="677" spans="1:57" x14ac:dyDescent="0.25">
      <c r="A677" s="179">
        <f t="shared" si="10"/>
        <v>0</v>
      </c>
      <c r="B677" t="s">
        <v>1923</v>
      </c>
      <c r="C677">
        <v>9056754</v>
      </c>
      <c r="D677">
        <v>144105</v>
      </c>
      <c r="E677">
        <v>4</v>
      </c>
      <c r="F677">
        <v>550025700</v>
      </c>
      <c r="G677" s="180">
        <v>44286</v>
      </c>
      <c r="H677" s="180">
        <v>44346</v>
      </c>
      <c r="I677">
        <v>0</v>
      </c>
      <c r="J677">
        <v>1</v>
      </c>
      <c r="K677">
        <v>0</v>
      </c>
      <c r="L677">
        <v>30</v>
      </c>
      <c r="M677">
        <v>2</v>
      </c>
      <c r="N677">
        <v>0</v>
      </c>
      <c r="O677">
        <v>0</v>
      </c>
      <c r="P677" s="178">
        <v>6000</v>
      </c>
      <c r="Q677" s="178">
        <v>6000</v>
      </c>
      <c r="R677" s="178">
        <v>6000</v>
      </c>
      <c r="S677">
        <v>0</v>
      </c>
      <c r="T677">
        <v>0</v>
      </c>
      <c r="U677">
        <v>0</v>
      </c>
      <c r="W677">
        <v>0</v>
      </c>
      <c r="X677">
        <v>0</v>
      </c>
      <c r="Y677">
        <v>0</v>
      </c>
      <c r="AB677" s="180">
        <v>44286</v>
      </c>
      <c r="AC677">
        <v>1</v>
      </c>
      <c r="AD677" t="s">
        <v>1922</v>
      </c>
      <c r="AE677">
        <v>1</v>
      </c>
      <c r="AF677">
        <v>30</v>
      </c>
      <c r="AG677">
        <v>0</v>
      </c>
      <c r="AN677">
        <v>1</v>
      </c>
      <c r="AO677">
        <v>1</v>
      </c>
      <c r="AR677" s="178">
        <v>53786546</v>
      </c>
      <c r="AS677" t="s">
        <v>1921</v>
      </c>
      <c r="AT677">
        <v>0</v>
      </c>
      <c r="AU677">
        <v>0</v>
      </c>
      <c r="AV677">
        <v>890480123</v>
      </c>
      <c r="AW677" t="s">
        <v>1920</v>
      </c>
      <c r="AX677">
        <v>5</v>
      </c>
      <c r="BC677">
        <v>2</v>
      </c>
      <c r="BD677">
        <v>7</v>
      </c>
      <c r="BE677">
        <v>2</v>
      </c>
    </row>
    <row r="678" spans="1:57" x14ac:dyDescent="0.25">
      <c r="A678" s="179">
        <f t="shared" si="10"/>
        <v>35047078</v>
      </c>
      <c r="B678" t="s">
        <v>1923</v>
      </c>
      <c r="C678">
        <v>9056842</v>
      </c>
      <c r="D678">
        <v>144105</v>
      </c>
      <c r="E678">
        <v>4</v>
      </c>
      <c r="F678">
        <v>17993</v>
      </c>
      <c r="G678" s="180">
        <v>44196</v>
      </c>
      <c r="H678" s="180">
        <v>45838</v>
      </c>
      <c r="I678">
        <v>0</v>
      </c>
      <c r="J678">
        <v>1</v>
      </c>
      <c r="K678">
        <v>3</v>
      </c>
      <c r="L678">
        <v>30</v>
      </c>
      <c r="M678">
        <v>2</v>
      </c>
      <c r="N678" s="170">
        <v>16011168</v>
      </c>
      <c r="O678" s="170">
        <v>17240000</v>
      </c>
      <c r="P678" s="178">
        <v>63249625</v>
      </c>
      <c r="Q678" s="178">
        <v>1650955</v>
      </c>
      <c r="R678" s="178">
        <v>60630051</v>
      </c>
      <c r="S678">
        <v>350558</v>
      </c>
      <c r="T678">
        <v>0</v>
      </c>
      <c r="U678">
        <v>0</v>
      </c>
      <c r="W678">
        <v>0</v>
      </c>
      <c r="X678">
        <v>0</v>
      </c>
      <c r="Y678">
        <v>0</v>
      </c>
      <c r="AB678" s="180">
        <v>44272</v>
      </c>
      <c r="AC678">
        <v>1</v>
      </c>
      <c r="AD678" t="s">
        <v>1922</v>
      </c>
      <c r="AE678">
        <v>1</v>
      </c>
      <c r="AF678">
        <v>30</v>
      </c>
      <c r="AG678">
        <v>0</v>
      </c>
      <c r="AN678">
        <v>1</v>
      </c>
      <c r="AO678">
        <v>1</v>
      </c>
      <c r="AR678" s="178">
        <v>25582973</v>
      </c>
      <c r="AS678" t="s">
        <v>1921</v>
      </c>
      <c r="AT678">
        <v>0</v>
      </c>
      <c r="AU678">
        <v>0</v>
      </c>
      <c r="AV678">
        <v>890480123</v>
      </c>
      <c r="AW678" t="s">
        <v>1920</v>
      </c>
      <c r="AX678">
        <v>5</v>
      </c>
      <c r="BC678">
        <v>1</v>
      </c>
      <c r="BD678">
        <v>7</v>
      </c>
      <c r="BE678">
        <v>2</v>
      </c>
    </row>
    <row r="679" spans="1:57" x14ac:dyDescent="0.25">
      <c r="A679" s="179">
        <f t="shared" si="10"/>
        <v>0</v>
      </c>
      <c r="B679" t="s">
        <v>1923</v>
      </c>
      <c r="C679">
        <v>9056962</v>
      </c>
      <c r="D679">
        <v>144105</v>
      </c>
      <c r="E679">
        <v>4</v>
      </c>
      <c r="F679">
        <v>15815</v>
      </c>
      <c r="G679" s="180">
        <v>43629</v>
      </c>
      <c r="H679" s="180">
        <v>46186</v>
      </c>
      <c r="I679">
        <v>0</v>
      </c>
      <c r="J679">
        <v>1</v>
      </c>
      <c r="K679">
        <v>21</v>
      </c>
      <c r="L679">
        <v>30</v>
      </c>
      <c r="M679">
        <v>2</v>
      </c>
      <c r="N679" s="170">
        <v>17726461</v>
      </c>
      <c r="O679" s="170">
        <v>19240000</v>
      </c>
      <c r="P679" s="178">
        <v>37620000</v>
      </c>
      <c r="Q679" s="178">
        <v>784671</v>
      </c>
      <c r="R679" s="178">
        <v>32030812</v>
      </c>
      <c r="S679">
        <v>132245</v>
      </c>
      <c r="T679">
        <v>0</v>
      </c>
      <c r="U679">
        <v>0</v>
      </c>
      <c r="W679">
        <v>0</v>
      </c>
      <c r="X679">
        <v>0</v>
      </c>
      <c r="Y679">
        <v>0</v>
      </c>
      <c r="AB679" s="180">
        <v>44285</v>
      </c>
      <c r="AC679">
        <v>1</v>
      </c>
      <c r="AD679" t="s">
        <v>1922</v>
      </c>
      <c r="AE679">
        <v>1</v>
      </c>
      <c r="AF679">
        <v>30</v>
      </c>
      <c r="AG679">
        <v>0</v>
      </c>
      <c r="AN679">
        <v>1</v>
      </c>
      <c r="AO679">
        <v>1</v>
      </c>
      <c r="AR679" s="178">
        <v>47744837</v>
      </c>
      <c r="AS679" t="s">
        <v>1921</v>
      </c>
      <c r="AT679">
        <v>0</v>
      </c>
      <c r="AU679">
        <v>0</v>
      </c>
      <c r="AV679">
        <v>890480123</v>
      </c>
      <c r="AW679" t="s">
        <v>1920</v>
      </c>
      <c r="AX679">
        <v>5</v>
      </c>
      <c r="BC679">
        <v>1</v>
      </c>
      <c r="BD679">
        <v>7</v>
      </c>
      <c r="BE679">
        <v>2</v>
      </c>
    </row>
    <row r="680" spans="1:57" x14ac:dyDescent="0.25">
      <c r="A680" s="179">
        <f t="shared" si="10"/>
        <v>60815224</v>
      </c>
      <c r="B680" t="s">
        <v>1923</v>
      </c>
      <c r="C680">
        <v>9058560</v>
      </c>
      <c r="D680">
        <v>140505</v>
      </c>
      <c r="E680">
        <v>4</v>
      </c>
      <c r="F680">
        <v>17812</v>
      </c>
      <c r="G680" s="180">
        <v>44154</v>
      </c>
      <c r="H680" s="180">
        <v>49643</v>
      </c>
      <c r="I680">
        <v>0</v>
      </c>
      <c r="J680">
        <v>1</v>
      </c>
      <c r="K680">
        <v>6</v>
      </c>
      <c r="L680">
        <v>30</v>
      </c>
      <c r="M680">
        <v>2</v>
      </c>
      <c r="N680" s="170">
        <v>11287361</v>
      </c>
      <c r="O680" s="170">
        <v>11890000</v>
      </c>
      <c r="P680" s="178">
        <v>61656871</v>
      </c>
      <c r="Q680" s="178">
        <v>711956</v>
      </c>
      <c r="R680" s="178">
        <v>60815228</v>
      </c>
      <c r="S680">
        <v>286020</v>
      </c>
      <c r="T680">
        <v>0</v>
      </c>
      <c r="U680">
        <v>62000000</v>
      </c>
      <c r="V680" t="s">
        <v>1927</v>
      </c>
      <c r="W680">
        <v>0</v>
      </c>
      <c r="X680">
        <v>0</v>
      </c>
      <c r="Y680">
        <v>0</v>
      </c>
      <c r="AB680" s="180">
        <v>44270</v>
      </c>
      <c r="AC680">
        <v>2</v>
      </c>
      <c r="AD680" t="s">
        <v>1922</v>
      </c>
      <c r="AE680">
        <v>1</v>
      </c>
      <c r="AF680">
        <v>30</v>
      </c>
      <c r="AG680">
        <v>0</v>
      </c>
      <c r="AH680">
        <v>2</v>
      </c>
      <c r="AI680">
        <v>0</v>
      </c>
      <c r="AJ680">
        <v>2</v>
      </c>
      <c r="AK680">
        <v>0</v>
      </c>
      <c r="AL680">
        <v>0</v>
      </c>
      <c r="AM680">
        <v>0</v>
      </c>
      <c r="AN680">
        <v>1</v>
      </c>
      <c r="AO680">
        <v>1</v>
      </c>
      <c r="AR680" s="178">
        <v>4</v>
      </c>
      <c r="AS680" t="s">
        <v>1926</v>
      </c>
      <c r="AT680">
        <v>0</v>
      </c>
      <c r="AU680">
        <v>0</v>
      </c>
      <c r="AX680">
        <v>5</v>
      </c>
      <c r="BC680">
        <v>1</v>
      </c>
      <c r="BD680">
        <v>7</v>
      </c>
      <c r="BE680">
        <v>2</v>
      </c>
    </row>
    <row r="681" spans="1:57" x14ac:dyDescent="0.25">
      <c r="A681" s="179">
        <f t="shared" si="10"/>
        <v>0</v>
      </c>
      <c r="B681" t="s">
        <v>1923</v>
      </c>
      <c r="C681">
        <v>9059395</v>
      </c>
      <c r="D681">
        <v>144105</v>
      </c>
      <c r="E681">
        <v>4</v>
      </c>
      <c r="F681">
        <v>13172</v>
      </c>
      <c r="G681" s="180">
        <v>43019</v>
      </c>
      <c r="H681" s="180">
        <v>45210</v>
      </c>
      <c r="I681">
        <v>0</v>
      </c>
      <c r="J681">
        <v>1</v>
      </c>
      <c r="K681">
        <v>42</v>
      </c>
      <c r="L681">
        <v>30</v>
      </c>
      <c r="M681">
        <v>2</v>
      </c>
      <c r="N681" s="170">
        <v>17726461</v>
      </c>
      <c r="O681" s="170">
        <v>19240000</v>
      </c>
      <c r="P681" s="178">
        <v>11757000</v>
      </c>
      <c r="Q681" s="178">
        <v>266336</v>
      </c>
      <c r="R681" s="178">
        <v>6288038</v>
      </c>
      <c r="S681">
        <v>0</v>
      </c>
      <c r="T681">
        <v>0</v>
      </c>
      <c r="U681">
        <v>0</v>
      </c>
      <c r="W681">
        <v>0</v>
      </c>
      <c r="X681">
        <v>0</v>
      </c>
      <c r="Y681">
        <v>0</v>
      </c>
      <c r="AB681" s="180">
        <v>44285</v>
      </c>
      <c r="AC681">
        <v>1</v>
      </c>
      <c r="AD681" t="s">
        <v>1922</v>
      </c>
      <c r="AE681">
        <v>1</v>
      </c>
      <c r="AF681">
        <v>30</v>
      </c>
      <c r="AG681">
        <v>0</v>
      </c>
      <c r="AN681">
        <v>1</v>
      </c>
      <c r="AO681">
        <v>1</v>
      </c>
      <c r="AR681" s="178">
        <v>37456082</v>
      </c>
      <c r="AS681" t="s">
        <v>1921</v>
      </c>
      <c r="AT681">
        <v>0</v>
      </c>
      <c r="AU681">
        <v>0</v>
      </c>
      <c r="AV681">
        <v>890480123</v>
      </c>
      <c r="AW681" t="s">
        <v>1920</v>
      </c>
      <c r="AX681">
        <v>5</v>
      </c>
      <c r="BC681">
        <v>1</v>
      </c>
      <c r="BD681">
        <v>7</v>
      </c>
      <c r="BE681">
        <v>2</v>
      </c>
    </row>
    <row r="682" spans="1:57" x14ac:dyDescent="0.25">
      <c r="A682" s="179">
        <f t="shared" si="10"/>
        <v>0</v>
      </c>
      <c r="B682" t="s">
        <v>1923</v>
      </c>
      <c r="C682">
        <v>9059395</v>
      </c>
      <c r="D682">
        <v>144105</v>
      </c>
      <c r="E682">
        <v>4</v>
      </c>
      <c r="F682">
        <v>14480</v>
      </c>
      <c r="G682" s="180">
        <v>43334</v>
      </c>
      <c r="H682" s="180">
        <v>44430</v>
      </c>
      <c r="I682">
        <v>8</v>
      </c>
      <c r="J682">
        <v>1</v>
      </c>
      <c r="K682">
        <v>30</v>
      </c>
      <c r="L682">
        <v>30</v>
      </c>
      <c r="M682">
        <v>2</v>
      </c>
      <c r="N682" s="170">
        <v>9752084</v>
      </c>
      <c r="O682" s="170">
        <v>10200000</v>
      </c>
      <c r="P682" s="178">
        <v>6512000</v>
      </c>
      <c r="Q682" s="178">
        <v>209367</v>
      </c>
      <c r="R682" s="178">
        <v>1036986</v>
      </c>
      <c r="S682">
        <v>2216</v>
      </c>
      <c r="T682">
        <v>0</v>
      </c>
      <c r="U682">
        <v>0</v>
      </c>
      <c r="W682">
        <v>0</v>
      </c>
      <c r="X682">
        <v>0</v>
      </c>
      <c r="Y682">
        <v>0</v>
      </c>
      <c r="AB682" s="180">
        <v>44285</v>
      </c>
      <c r="AC682">
        <v>1</v>
      </c>
      <c r="AD682" t="s">
        <v>1922</v>
      </c>
      <c r="AE682">
        <v>1</v>
      </c>
      <c r="AF682">
        <v>30</v>
      </c>
      <c r="AG682">
        <v>15197</v>
      </c>
      <c r="AN682">
        <v>1</v>
      </c>
      <c r="AO682">
        <v>1</v>
      </c>
      <c r="AR682" s="178">
        <v>6177035</v>
      </c>
      <c r="AS682" t="s">
        <v>1921</v>
      </c>
      <c r="AT682">
        <v>0</v>
      </c>
      <c r="AU682">
        <v>0</v>
      </c>
      <c r="AV682">
        <v>890480123</v>
      </c>
      <c r="AW682" t="s">
        <v>1920</v>
      </c>
      <c r="AX682">
        <v>5</v>
      </c>
      <c r="BC682">
        <v>1</v>
      </c>
      <c r="BD682">
        <v>7</v>
      </c>
      <c r="BE682">
        <v>2</v>
      </c>
    </row>
    <row r="683" spans="1:57" x14ac:dyDescent="0.25">
      <c r="A683" s="179">
        <f t="shared" si="10"/>
        <v>0</v>
      </c>
      <c r="B683" t="s">
        <v>1923</v>
      </c>
      <c r="C683">
        <v>9059395</v>
      </c>
      <c r="D683">
        <v>144105</v>
      </c>
      <c r="E683">
        <v>4</v>
      </c>
      <c r="F683">
        <v>15920</v>
      </c>
      <c r="G683" s="180">
        <v>43649</v>
      </c>
      <c r="H683" s="180">
        <v>44380</v>
      </c>
      <c r="I683">
        <v>0</v>
      </c>
      <c r="J683">
        <v>1</v>
      </c>
      <c r="K683">
        <v>21</v>
      </c>
      <c r="L683">
        <v>30</v>
      </c>
      <c r="M683">
        <v>2</v>
      </c>
      <c r="N683" s="170">
        <v>15881442</v>
      </c>
      <c r="O683" s="170">
        <v>17090000</v>
      </c>
      <c r="P683" s="178">
        <v>4968000</v>
      </c>
      <c r="Q683" s="178">
        <v>242967</v>
      </c>
      <c r="R683" s="178">
        <v>698454</v>
      </c>
      <c r="S683">
        <v>0</v>
      </c>
      <c r="T683">
        <v>0</v>
      </c>
      <c r="U683">
        <v>0</v>
      </c>
      <c r="W683">
        <v>0</v>
      </c>
      <c r="X683">
        <v>0</v>
      </c>
      <c r="Y683">
        <v>0</v>
      </c>
      <c r="AB683" s="180">
        <v>44285</v>
      </c>
      <c r="AC683">
        <v>1</v>
      </c>
      <c r="AD683" t="s">
        <v>1922</v>
      </c>
      <c r="AE683">
        <v>1</v>
      </c>
      <c r="AF683">
        <v>30</v>
      </c>
      <c r="AG683">
        <v>0</v>
      </c>
      <c r="AN683">
        <v>1</v>
      </c>
      <c r="AO683">
        <v>1</v>
      </c>
      <c r="AR683" s="178">
        <v>4160495</v>
      </c>
      <c r="AS683" t="s">
        <v>1921</v>
      </c>
      <c r="AT683">
        <v>0</v>
      </c>
      <c r="AU683">
        <v>0</v>
      </c>
      <c r="AV683">
        <v>890480123</v>
      </c>
      <c r="AW683" t="s">
        <v>1920</v>
      </c>
      <c r="AX683">
        <v>5</v>
      </c>
      <c r="BC683">
        <v>1</v>
      </c>
      <c r="BD683">
        <v>7</v>
      </c>
      <c r="BE683">
        <v>2</v>
      </c>
    </row>
    <row r="684" spans="1:57" x14ac:dyDescent="0.25">
      <c r="A684" s="179">
        <f t="shared" si="10"/>
        <v>0</v>
      </c>
      <c r="B684" t="s">
        <v>1923</v>
      </c>
      <c r="C684">
        <v>9061550</v>
      </c>
      <c r="D684">
        <v>144105</v>
      </c>
      <c r="E684">
        <v>4</v>
      </c>
      <c r="F684">
        <v>13679</v>
      </c>
      <c r="G684" s="180">
        <v>43146</v>
      </c>
      <c r="H684" s="180">
        <v>44423</v>
      </c>
      <c r="I684">
        <v>15</v>
      </c>
      <c r="J684">
        <v>1</v>
      </c>
      <c r="K684">
        <v>36</v>
      </c>
      <c r="L684">
        <v>30</v>
      </c>
      <c r="M684">
        <v>2</v>
      </c>
      <c r="N684" s="170">
        <v>17726461</v>
      </c>
      <c r="O684" s="170">
        <v>19240000</v>
      </c>
      <c r="P684" s="178">
        <v>15000000</v>
      </c>
      <c r="Q684" s="178">
        <v>481866</v>
      </c>
      <c r="R684" s="178">
        <v>2346369</v>
      </c>
      <c r="S684">
        <v>17040</v>
      </c>
      <c r="T684">
        <v>0</v>
      </c>
      <c r="U684">
        <v>0</v>
      </c>
      <c r="W684">
        <v>0</v>
      </c>
      <c r="X684">
        <v>0</v>
      </c>
      <c r="Y684">
        <v>0</v>
      </c>
      <c r="AB684" s="180">
        <v>44285</v>
      </c>
      <c r="AC684">
        <v>1</v>
      </c>
      <c r="AD684" t="s">
        <v>1922</v>
      </c>
      <c r="AE684">
        <v>1</v>
      </c>
      <c r="AF684">
        <v>30</v>
      </c>
      <c r="AG684">
        <v>40237</v>
      </c>
      <c r="AN684">
        <v>1</v>
      </c>
      <c r="AO684">
        <v>1</v>
      </c>
      <c r="AR684" s="178">
        <v>46700728</v>
      </c>
      <c r="AS684" t="s">
        <v>1921</v>
      </c>
      <c r="AT684">
        <v>0</v>
      </c>
      <c r="AU684">
        <v>0</v>
      </c>
      <c r="AV684">
        <v>890480123</v>
      </c>
      <c r="AW684" t="s">
        <v>1920</v>
      </c>
      <c r="AX684">
        <v>5</v>
      </c>
      <c r="BC684">
        <v>1</v>
      </c>
      <c r="BD684">
        <v>7</v>
      </c>
      <c r="BE684">
        <v>2</v>
      </c>
    </row>
    <row r="685" spans="1:57" x14ac:dyDescent="0.25">
      <c r="A685" s="179">
        <f t="shared" si="10"/>
        <v>0</v>
      </c>
      <c r="B685" t="s">
        <v>1923</v>
      </c>
      <c r="C685">
        <v>9062063</v>
      </c>
      <c r="D685">
        <v>144105</v>
      </c>
      <c r="E685">
        <v>4</v>
      </c>
      <c r="F685">
        <v>16994</v>
      </c>
      <c r="G685" s="180">
        <v>43879</v>
      </c>
      <c r="H685" s="180">
        <v>44983</v>
      </c>
      <c r="I685">
        <v>0</v>
      </c>
      <c r="J685">
        <v>1</v>
      </c>
      <c r="K685">
        <v>13</v>
      </c>
      <c r="L685">
        <v>30</v>
      </c>
      <c r="M685">
        <v>2</v>
      </c>
      <c r="N685" s="170">
        <v>17726461</v>
      </c>
      <c r="O685" s="170">
        <v>19240000</v>
      </c>
      <c r="P685" s="178">
        <v>14000000</v>
      </c>
      <c r="Q685" s="178">
        <v>504215</v>
      </c>
      <c r="R685" s="178">
        <v>9771403</v>
      </c>
      <c r="S685">
        <v>0</v>
      </c>
      <c r="T685">
        <v>0</v>
      </c>
      <c r="U685">
        <v>0</v>
      </c>
      <c r="W685">
        <v>0</v>
      </c>
      <c r="X685">
        <v>0</v>
      </c>
      <c r="Y685">
        <v>0</v>
      </c>
      <c r="AB685" s="180">
        <v>44285</v>
      </c>
      <c r="AC685">
        <v>1</v>
      </c>
      <c r="AD685" t="s">
        <v>1922</v>
      </c>
      <c r="AE685">
        <v>1</v>
      </c>
      <c r="AF685">
        <v>30</v>
      </c>
      <c r="AG685">
        <v>0</v>
      </c>
      <c r="AN685">
        <v>1</v>
      </c>
      <c r="AO685">
        <v>1</v>
      </c>
      <c r="AR685" s="178">
        <v>23634363</v>
      </c>
      <c r="AS685" t="s">
        <v>1921</v>
      </c>
      <c r="AT685">
        <v>0</v>
      </c>
      <c r="AU685">
        <v>0</v>
      </c>
      <c r="AV685">
        <v>890480123</v>
      </c>
      <c r="AW685" t="s">
        <v>1920</v>
      </c>
      <c r="AX685">
        <v>5</v>
      </c>
      <c r="BC685">
        <v>1</v>
      </c>
      <c r="BD685">
        <v>7</v>
      </c>
      <c r="BE685">
        <v>2</v>
      </c>
    </row>
    <row r="686" spans="1:57" x14ac:dyDescent="0.25">
      <c r="A686" s="179">
        <f t="shared" si="10"/>
        <v>0</v>
      </c>
      <c r="B686" t="s">
        <v>1923</v>
      </c>
      <c r="C686">
        <v>9062063</v>
      </c>
      <c r="D686">
        <v>144105</v>
      </c>
      <c r="E686">
        <v>4</v>
      </c>
      <c r="F686">
        <v>17319</v>
      </c>
      <c r="G686" s="180">
        <v>44012</v>
      </c>
      <c r="H686" s="180">
        <v>44377</v>
      </c>
      <c r="I686">
        <v>0</v>
      </c>
      <c r="J686">
        <v>1</v>
      </c>
      <c r="K686">
        <v>9</v>
      </c>
      <c r="L686">
        <v>30</v>
      </c>
      <c r="M686">
        <v>2</v>
      </c>
      <c r="N686" s="170">
        <v>12185828</v>
      </c>
      <c r="O686" s="170">
        <v>12890000</v>
      </c>
      <c r="P686" s="178">
        <v>1790000</v>
      </c>
      <c r="Q686" s="178">
        <v>159195</v>
      </c>
      <c r="R686" s="178">
        <v>467602</v>
      </c>
      <c r="S686">
        <v>0</v>
      </c>
      <c r="T686">
        <v>0</v>
      </c>
      <c r="U686">
        <v>0</v>
      </c>
      <c r="W686">
        <v>0</v>
      </c>
      <c r="X686">
        <v>0</v>
      </c>
      <c r="Y686">
        <v>0</v>
      </c>
      <c r="AB686" s="180">
        <v>44285</v>
      </c>
      <c r="AC686">
        <v>1</v>
      </c>
      <c r="AD686" t="s">
        <v>1922</v>
      </c>
      <c r="AE686">
        <v>1</v>
      </c>
      <c r="AF686">
        <v>30</v>
      </c>
      <c r="AG686">
        <v>0</v>
      </c>
      <c r="AN686">
        <v>1</v>
      </c>
      <c r="AO686">
        <v>1</v>
      </c>
      <c r="AR686" s="178">
        <v>1131002</v>
      </c>
      <c r="AS686" t="s">
        <v>1921</v>
      </c>
      <c r="AT686">
        <v>0</v>
      </c>
      <c r="AU686">
        <v>0</v>
      </c>
      <c r="AV686">
        <v>890480123</v>
      </c>
      <c r="AW686" t="s">
        <v>1920</v>
      </c>
      <c r="AX686">
        <v>5</v>
      </c>
      <c r="BC686">
        <v>1</v>
      </c>
      <c r="BD686">
        <v>7</v>
      </c>
      <c r="BE686">
        <v>2</v>
      </c>
    </row>
    <row r="687" spans="1:57" x14ac:dyDescent="0.25">
      <c r="A687" s="179">
        <f t="shared" si="10"/>
        <v>8564635</v>
      </c>
      <c r="B687" t="s">
        <v>1923</v>
      </c>
      <c r="C687">
        <v>9062265</v>
      </c>
      <c r="D687">
        <v>141205</v>
      </c>
      <c r="E687">
        <v>4</v>
      </c>
      <c r="F687">
        <v>14543</v>
      </c>
      <c r="G687" s="180">
        <v>43347</v>
      </c>
      <c r="H687" s="180">
        <v>45904</v>
      </c>
      <c r="I687">
        <v>0</v>
      </c>
      <c r="J687">
        <v>1</v>
      </c>
      <c r="K687">
        <v>30</v>
      </c>
      <c r="L687">
        <v>30</v>
      </c>
      <c r="M687">
        <v>2</v>
      </c>
      <c r="N687" s="170">
        <v>13121400</v>
      </c>
      <c r="O687" s="170">
        <v>13940000</v>
      </c>
      <c r="P687" s="178">
        <v>40000000</v>
      </c>
      <c r="Q687" s="178">
        <v>730321</v>
      </c>
      <c r="R687" s="178">
        <v>29431561</v>
      </c>
      <c r="S687">
        <v>268175</v>
      </c>
      <c r="T687">
        <v>0</v>
      </c>
      <c r="U687">
        <v>67990000</v>
      </c>
      <c r="V687" t="s">
        <v>1927</v>
      </c>
      <c r="W687">
        <v>0</v>
      </c>
      <c r="X687">
        <v>0</v>
      </c>
      <c r="Y687">
        <v>0</v>
      </c>
      <c r="AB687" s="180">
        <v>44260</v>
      </c>
      <c r="AC687">
        <v>3</v>
      </c>
      <c r="AD687" t="s">
        <v>1922</v>
      </c>
      <c r="AE687">
        <v>1</v>
      </c>
      <c r="AF687">
        <v>30</v>
      </c>
      <c r="AG687">
        <v>0</v>
      </c>
      <c r="AN687">
        <v>1</v>
      </c>
      <c r="AO687">
        <v>1</v>
      </c>
      <c r="AR687" s="178">
        <v>20866926</v>
      </c>
      <c r="AS687" t="s">
        <v>1921</v>
      </c>
      <c r="AT687">
        <v>0</v>
      </c>
      <c r="AU687">
        <v>0</v>
      </c>
      <c r="AX687">
        <v>5</v>
      </c>
      <c r="BC687">
        <v>1</v>
      </c>
      <c r="BD687">
        <v>7</v>
      </c>
      <c r="BE687">
        <v>2</v>
      </c>
    </row>
    <row r="688" spans="1:57" x14ac:dyDescent="0.25">
      <c r="A688" s="179">
        <f t="shared" si="10"/>
        <v>2628500</v>
      </c>
      <c r="B688" t="s">
        <v>1923</v>
      </c>
      <c r="C688">
        <v>9063135</v>
      </c>
      <c r="D688">
        <v>144105</v>
      </c>
      <c r="E688">
        <v>4</v>
      </c>
      <c r="F688">
        <v>15140</v>
      </c>
      <c r="G688" s="180">
        <v>44133</v>
      </c>
      <c r="H688" s="180">
        <v>45079</v>
      </c>
      <c r="I688">
        <v>0</v>
      </c>
      <c r="J688">
        <v>1</v>
      </c>
      <c r="K688">
        <v>5</v>
      </c>
      <c r="L688">
        <v>30</v>
      </c>
      <c r="M688">
        <v>2</v>
      </c>
      <c r="N688" s="170">
        <v>12185828</v>
      </c>
      <c r="O688" s="170">
        <v>12890000</v>
      </c>
      <c r="P688" s="178">
        <v>11137941</v>
      </c>
      <c r="Q688" s="178">
        <v>420609</v>
      </c>
      <c r="R688" s="178">
        <v>9560120</v>
      </c>
      <c r="S688">
        <v>0</v>
      </c>
      <c r="T688">
        <v>0</v>
      </c>
      <c r="U688">
        <v>0</v>
      </c>
      <c r="W688">
        <v>0</v>
      </c>
      <c r="X688">
        <v>0</v>
      </c>
      <c r="Y688">
        <v>0</v>
      </c>
      <c r="AB688" s="180">
        <v>44285</v>
      </c>
      <c r="AC688">
        <v>1</v>
      </c>
      <c r="AD688" t="s">
        <v>1922</v>
      </c>
      <c r="AE688">
        <v>1</v>
      </c>
      <c r="AF688">
        <v>30</v>
      </c>
      <c r="AG688">
        <v>0</v>
      </c>
      <c r="AN688">
        <v>1</v>
      </c>
      <c r="AO688">
        <v>1</v>
      </c>
      <c r="AR688" s="178">
        <v>6931620</v>
      </c>
      <c r="AS688" t="s">
        <v>1921</v>
      </c>
      <c r="AT688">
        <v>0</v>
      </c>
      <c r="AU688">
        <v>0</v>
      </c>
      <c r="AV688">
        <v>890480123</v>
      </c>
      <c r="AW688" t="s">
        <v>1920</v>
      </c>
      <c r="AX688">
        <v>5</v>
      </c>
      <c r="BC688">
        <v>1</v>
      </c>
      <c r="BD688">
        <v>7</v>
      </c>
      <c r="BE688">
        <v>1</v>
      </c>
    </row>
    <row r="689" spans="1:57" x14ac:dyDescent="0.25">
      <c r="A689" s="179">
        <f t="shared" si="10"/>
        <v>8364339</v>
      </c>
      <c r="B689" t="s">
        <v>1923</v>
      </c>
      <c r="C689">
        <v>9064302</v>
      </c>
      <c r="D689">
        <v>144205</v>
      </c>
      <c r="E689">
        <v>4</v>
      </c>
      <c r="F689">
        <v>18002</v>
      </c>
      <c r="G689" s="180">
        <v>44196</v>
      </c>
      <c r="H689" s="180">
        <v>46387</v>
      </c>
      <c r="I689">
        <v>0</v>
      </c>
      <c r="J689">
        <v>1</v>
      </c>
      <c r="K689">
        <v>3</v>
      </c>
      <c r="L689">
        <v>30</v>
      </c>
      <c r="M689">
        <v>2</v>
      </c>
      <c r="N689" s="170">
        <v>11287361</v>
      </c>
      <c r="O689" s="170">
        <v>11890000</v>
      </c>
      <c r="P689" s="178">
        <v>17194269</v>
      </c>
      <c r="Q689" s="178">
        <v>329813</v>
      </c>
      <c r="R689" s="178">
        <v>16517222</v>
      </c>
      <c r="S689">
        <v>145012</v>
      </c>
      <c r="T689">
        <v>0</v>
      </c>
      <c r="U689">
        <v>0</v>
      </c>
      <c r="W689">
        <v>0</v>
      </c>
      <c r="X689">
        <v>0</v>
      </c>
      <c r="Y689">
        <v>0</v>
      </c>
      <c r="AB689" s="180">
        <v>44257</v>
      </c>
      <c r="AC689">
        <v>1</v>
      </c>
      <c r="AD689" t="s">
        <v>1922</v>
      </c>
      <c r="AE689">
        <v>1</v>
      </c>
      <c r="AF689">
        <v>30</v>
      </c>
      <c r="AG689">
        <v>0</v>
      </c>
      <c r="AN689">
        <v>1</v>
      </c>
      <c r="AO689">
        <v>1</v>
      </c>
      <c r="AR689" s="178">
        <v>8152883</v>
      </c>
      <c r="AS689" t="s">
        <v>1921</v>
      </c>
      <c r="AT689">
        <v>0</v>
      </c>
      <c r="AU689">
        <v>0</v>
      </c>
      <c r="AX689">
        <v>5</v>
      </c>
      <c r="BC689">
        <v>1</v>
      </c>
      <c r="BD689">
        <v>7</v>
      </c>
      <c r="BE689">
        <v>2</v>
      </c>
    </row>
    <row r="690" spans="1:57" x14ac:dyDescent="0.25">
      <c r="A690" s="179">
        <f t="shared" si="10"/>
        <v>20728700</v>
      </c>
      <c r="B690" t="s">
        <v>1923</v>
      </c>
      <c r="C690">
        <v>9064302</v>
      </c>
      <c r="D690">
        <v>144205</v>
      </c>
      <c r="E690">
        <v>4</v>
      </c>
      <c r="F690">
        <v>18003</v>
      </c>
      <c r="G690" s="180">
        <v>44196</v>
      </c>
      <c r="H690" s="180">
        <v>46752</v>
      </c>
      <c r="I690">
        <v>0</v>
      </c>
      <c r="J690">
        <v>1</v>
      </c>
      <c r="K690">
        <v>3</v>
      </c>
      <c r="L690">
        <v>30</v>
      </c>
      <c r="M690">
        <v>2</v>
      </c>
      <c r="N690" s="170">
        <v>9568969</v>
      </c>
      <c r="O690" s="170">
        <v>10000000</v>
      </c>
      <c r="P690" s="178">
        <v>42326474</v>
      </c>
      <c r="Q690" s="178">
        <v>693279</v>
      </c>
      <c r="R690" s="178">
        <v>40933367</v>
      </c>
      <c r="S690">
        <v>304640</v>
      </c>
      <c r="T690">
        <v>0</v>
      </c>
      <c r="U690">
        <v>0</v>
      </c>
      <c r="W690">
        <v>0</v>
      </c>
      <c r="X690">
        <v>0</v>
      </c>
      <c r="Y690">
        <v>0</v>
      </c>
      <c r="AB690" s="180">
        <v>44257</v>
      </c>
      <c r="AC690">
        <v>1</v>
      </c>
      <c r="AD690" t="s">
        <v>1922</v>
      </c>
      <c r="AE690">
        <v>1</v>
      </c>
      <c r="AF690">
        <v>30</v>
      </c>
      <c r="AG690">
        <v>0</v>
      </c>
      <c r="AN690">
        <v>1</v>
      </c>
      <c r="AO690">
        <v>1</v>
      </c>
      <c r="AR690" s="178">
        <v>20204667</v>
      </c>
      <c r="AS690" t="s">
        <v>1921</v>
      </c>
      <c r="AT690">
        <v>0</v>
      </c>
      <c r="AU690">
        <v>0</v>
      </c>
      <c r="AX690">
        <v>5</v>
      </c>
      <c r="BC690">
        <v>1</v>
      </c>
      <c r="BD690">
        <v>7</v>
      </c>
      <c r="BE690">
        <v>2</v>
      </c>
    </row>
    <row r="691" spans="1:57" x14ac:dyDescent="0.25">
      <c r="A691" s="179">
        <f t="shared" si="10"/>
        <v>6235392</v>
      </c>
      <c r="B691" t="s">
        <v>1923</v>
      </c>
      <c r="C691">
        <v>9066389</v>
      </c>
      <c r="D691">
        <v>144105</v>
      </c>
      <c r="E691">
        <v>4</v>
      </c>
      <c r="F691">
        <v>17484</v>
      </c>
      <c r="G691" s="180">
        <v>44064</v>
      </c>
      <c r="H691" s="180">
        <v>45351</v>
      </c>
      <c r="I691">
        <v>0</v>
      </c>
      <c r="J691">
        <v>1</v>
      </c>
      <c r="K691">
        <v>6</v>
      </c>
      <c r="L691">
        <v>30</v>
      </c>
      <c r="M691">
        <v>2</v>
      </c>
      <c r="N691" s="170">
        <v>9752084</v>
      </c>
      <c r="O691" s="170">
        <v>10200000</v>
      </c>
      <c r="P691" s="178">
        <v>14412917</v>
      </c>
      <c r="Q691" s="178">
        <v>406434</v>
      </c>
      <c r="R691" s="178">
        <v>12365946</v>
      </c>
      <c r="S691">
        <v>0</v>
      </c>
      <c r="T691">
        <v>0</v>
      </c>
      <c r="U691">
        <v>0</v>
      </c>
      <c r="W691">
        <v>0</v>
      </c>
      <c r="X691">
        <v>0</v>
      </c>
      <c r="Y691">
        <v>0</v>
      </c>
      <c r="AB691" s="180">
        <v>44285</v>
      </c>
      <c r="AC691">
        <v>1</v>
      </c>
      <c r="AD691" t="s">
        <v>1922</v>
      </c>
      <c r="AE691">
        <v>1</v>
      </c>
      <c r="AF691">
        <v>30</v>
      </c>
      <c r="AG691">
        <v>0</v>
      </c>
      <c r="AN691">
        <v>1</v>
      </c>
      <c r="AO691">
        <v>1</v>
      </c>
      <c r="AR691" s="178">
        <v>6130554</v>
      </c>
      <c r="AS691" t="s">
        <v>1921</v>
      </c>
      <c r="AT691">
        <v>0</v>
      </c>
      <c r="AU691">
        <v>0</v>
      </c>
      <c r="AV691">
        <v>890480123</v>
      </c>
      <c r="AW691" t="s">
        <v>1920</v>
      </c>
      <c r="AX691">
        <v>5</v>
      </c>
      <c r="BC691">
        <v>1</v>
      </c>
      <c r="BD691">
        <v>7</v>
      </c>
      <c r="BE691">
        <v>2</v>
      </c>
    </row>
    <row r="692" spans="1:57" x14ac:dyDescent="0.25">
      <c r="A692" s="179">
        <f t="shared" si="10"/>
        <v>35955853</v>
      </c>
      <c r="B692" t="s">
        <v>1923</v>
      </c>
      <c r="C692">
        <v>9066389</v>
      </c>
      <c r="D692">
        <v>144105</v>
      </c>
      <c r="E692">
        <v>4</v>
      </c>
      <c r="F692">
        <v>17926</v>
      </c>
      <c r="G692" s="180">
        <v>44193</v>
      </c>
      <c r="H692" s="180">
        <v>46751</v>
      </c>
      <c r="I692">
        <v>0</v>
      </c>
      <c r="J692">
        <v>1</v>
      </c>
      <c r="K692">
        <v>3</v>
      </c>
      <c r="L692">
        <v>30</v>
      </c>
      <c r="M692">
        <v>2</v>
      </c>
      <c r="N692" s="170">
        <v>16011168</v>
      </c>
      <c r="O692" s="170">
        <v>17240000</v>
      </c>
      <c r="P692" s="178">
        <v>72753390</v>
      </c>
      <c r="Q692" s="178">
        <v>1445495</v>
      </c>
      <c r="R692" s="178">
        <v>71307161</v>
      </c>
      <c r="S692">
        <v>0</v>
      </c>
      <c r="T692">
        <v>0</v>
      </c>
      <c r="U692">
        <v>0</v>
      </c>
      <c r="W692">
        <v>0</v>
      </c>
      <c r="X692">
        <v>0</v>
      </c>
      <c r="Y692">
        <v>0</v>
      </c>
      <c r="AB692" s="180">
        <v>44285</v>
      </c>
      <c r="AC692">
        <v>1</v>
      </c>
      <c r="AD692" t="s">
        <v>1922</v>
      </c>
      <c r="AE692">
        <v>1</v>
      </c>
      <c r="AF692">
        <v>30</v>
      </c>
      <c r="AG692">
        <v>0</v>
      </c>
      <c r="AN692">
        <v>1</v>
      </c>
      <c r="AO692">
        <v>1</v>
      </c>
      <c r="AR692" s="178">
        <v>35351308</v>
      </c>
      <c r="AS692" t="s">
        <v>1921</v>
      </c>
      <c r="AT692">
        <v>0</v>
      </c>
      <c r="AU692">
        <v>0</v>
      </c>
      <c r="AV692">
        <v>890480123</v>
      </c>
      <c r="AW692" t="s">
        <v>1920</v>
      </c>
      <c r="AX692">
        <v>5</v>
      </c>
      <c r="BC692">
        <v>1</v>
      </c>
      <c r="BD692">
        <v>7</v>
      </c>
      <c r="BE692">
        <v>2</v>
      </c>
    </row>
    <row r="693" spans="1:57" x14ac:dyDescent="0.25">
      <c r="A693" s="179">
        <f t="shared" si="10"/>
        <v>2265550</v>
      </c>
      <c r="B693" t="s">
        <v>1923</v>
      </c>
      <c r="C693">
        <v>9066389</v>
      </c>
      <c r="D693">
        <v>144105</v>
      </c>
      <c r="E693">
        <v>4</v>
      </c>
      <c r="F693">
        <v>17927</v>
      </c>
      <c r="G693" s="180">
        <v>44193</v>
      </c>
      <c r="H693" s="180">
        <v>44925</v>
      </c>
      <c r="I693">
        <v>0</v>
      </c>
      <c r="J693">
        <v>1</v>
      </c>
      <c r="K693">
        <v>3</v>
      </c>
      <c r="L693">
        <v>30</v>
      </c>
      <c r="M693">
        <v>2</v>
      </c>
      <c r="N693" s="170">
        <v>15881442</v>
      </c>
      <c r="O693" s="170">
        <v>17090000</v>
      </c>
      <c r="P693" s="178">
        <v>5040000</v>
      </c>
      <c r="Q693" s="178">
        <v>246489</v>
      </c>
      <c r="R693" s="178">
        <v>4493007</v>
      </c>
      <c r="S693">
        <v>0</v>
      </c>
      <c r="T693">
        <v>0</v>
      </c>
      <c r="U693">
        <v>0</v>
      </c>
      <c r="W693">
        <v>0</v>
      </c>
      <c r="X693">
        <v>0</v>
      </c>
      <c r="Y693">
        <v>0</v>
      </c>
      <c r="AB693" s="180">
        <v>44285</v>
      </c>
      <c r="AC693">
        <v>1</v>
      </c>
      <c r="AD693" t="s">
        <v>1922</v>
      </c>
      <c r="AE693">
        <v>1</v>
      </c>
      <c r="AF693">
        <v>30</v>
      </c>
      <c r="AG693">
        <v>0</v>
      </c>
      <c r="AN693">
        <v>1</v>
      </c>
      <c r="AO693">
        <v>1</v>
      </c>
      <c r="AR693" s="178">
        <v>2227457</v>
      </c>
      <c r="AS693" t="s">
        <v>1921</v>
      </c>
      <c r="AT693">
        <v>0</v>
      </c>
      <c r="AU693">
        <v>0</v>
      </c>
      <c r="AV693">
        <v>890480123</v>
      </c>
      <c r="AW693" t="s">
        <v>1920</v>
      </c>
      <c r="AX693">
        <v>5</v>
      </c>
      <c r="BC693">
        <v>1</v>
      </c>
      <c r="BD693">
        <v>7</v>
      </c>
      <c r="BE693">
        <v>2</v>
      </c>
    </row>
    <row r="694" spans="1:57" x14ac:dyDescent="0.25">
      <c r="A694" s="179">
        <f t="shared" si="10"/>
        <v>756358</v>
      </c>
      <c r="B694" t="s">
        <v>1923</v>
      </c>
      <c r="C694">
        <v>9066389</v>
      </c>
      <c r="D694">
        <v>144105</v>
      </c>
      <c r="E694">
        <v>4</v>
      </c>
      <c r="F694">
        <v>18294</v>
      </c>
      <c r="G694" s="180">
        <v>44281</v>
      </c>
      <c r="H694" s="180">
        <v>44377</v>
      </c>
      <c r="I694">
        <v>0</v>
      </c>
      <c r="J694">
        <v>1</v>
      </c>
      <c r="K694">
        <v>1</v>
      </c>
      <c r="L694">
        <v>30</v>
      </c>
      <c r="M694">
        <v>2</v>
      </c>
      <c r="N694" s="170">
        <v>13121400</v>
      </c>
      <c r="O694" s="170">
        <v>13940000</v>
      </c>
      <c r="P694" s="178">
        <v>1500000</v>
      </c>
      <c r="Q694" s="178">
        <v>16402</v>
      </c>
      <c r="R694" s="178">
        <v>1500000</v>
      </c>
      <c r="S694">
        <v>0</v>
      </c>
      <c r="T694">
        <v>0</v>
      </c>
      <c r="U694">
        <v>0</v>
      </c>
      <c r="W694">
        <v>0</v>
      </c>
      <c r="X694">
        <v>0</v>
      </c>
      <c r="Y694">
        <v>0</v>
      </c>
      <c r="Z694">
        <v>1500000</v>
      </c>
      <c r="AA694">
        <v>6</v>
      </c>
      <c r="AB694" s="180">
        <v>44285</v>
      </c>
      <c r="AC694">
        <v>1</v>
      </c>
      <c r="AD694" t="s">
        <v>1922</v>
      </c>
      <c r="AE694">
        <v>1</v>
      </c>
      <c r="AF694">
        <v>30</v>
      </c>
      <c r="AG694">
        <v>0</v>
      </c>
      <c r="AN694">
        <v>1</v>
      </c>
      <c r="AO694">
        <v>1</v>
      </c>
      <c r="AR694" s="178">
        <v>743642</v>
      </c>
      <c r="AS694" t="s">
        <v>1921</v>
      </c>
      <c r="AT694">
        <v>0</v>
      </c>
      <c r="AU694">
        <v>0</v>
      </c>
      <c r="AV694">
        <v>890480123</v>
      </c>
      <c r="AW694" t="s">
        <v>1920</v>
      </c>
      <c r="AX694">
        <v>5</v>
      </c>
      <c r="BC694">
        <v>1</v>
      </c>
      <c r="BD694">
        <v>7</v>
      </c>
      <c r="BE694">
        <v>2</v>
      </c>
    </row>
    <row r="695" spans="1:57" x14ac:dyDescent="0.25">
      <c r="A695" s="179">
        <f t="shared" si="10"/>
        <v>7220069</v>
      </c>
      <c r="B695" t="s">
        <v>1923</v>
      </c>
      <c r="C695">
        <v>9066403</v>
      </c>
      <c r="D695">
        <v>144105</v>
      </c>
      <c r="E695">
        <v>4</v>
      </c>
      <c r="F695">
        <v>13314</v>
      </c>
      <c r="G695" s="180">
        <v>43054</v>
      </c>
      <c r="H695" s="180">
        <v>44880</v>
      </c>
      <c r="I695">
        <v>0</v>
      </c>
      <c r="J695">
        <v>1</v>
      </c>
      <c r="K695">
        <v>41</v>
      </c>
      <c r="L695">
        <v>30</v>
      </c>
      <c r="M695">
        <v>2</v>
      </c>
      <c r="N695" s="170">
        <v>12185828</v>
      </c>
      <c r="O695" s="170">
        <v>12890000</v>
      </c>
      <c r="P695" s="178">
        <v>29291760</v>
      </c>
      <c r="Q695" s="178">
        <v>654333</v>
      </c>
      <c r="R695" s="178">
        <v>10970204</v>
      </c>
      <c r="S695">
        <v>0</v>
      </c>
      <c r="T695">
        <v>0</v>
      </c>
      <c r="U695">
        <v>0</v>
      </c>
      <c r="W695">
        <v>0</v>
      </c>
      <c r="X695">
        <v>0</v>
      </c>
      <c r="Y695">
        <v>0</v>
      </c>
      <c r="AB695" s="180">
        <v>44285</v>
      </c>
      <c r="AC695">
        <v>1</v>
      </c>
      <c r="AD695" t="s">
        <v>1922</v>
      </c>
      <c r="AE695">
        <v>1</v>
      </c>
      <c r="AF695">
        <v>30</v>
      </c>
      <c r="AG695">
        <v>0</v>
      </c>
      <c r="AN695">
        <v>1</v>
      </c>
      <c r="AO695">
        <v>1</v>
      </c>
      <c r="AR695" s="178">
        <v>3750135</v>
      </c>
      <c r="AS695" t="s">
        <v>1921</v>
      </c>
      <c r="AT695">
        <v>0</v>
      </c>
      <c r="AU695">
        <v>0</v>
      </c>
      <c r="AV695">
        <v>890480123</v>
      </c>
      <c r="AW695" t="s">
        <v>1920</v>
      </c>
      <c r="AX695">
        <v>5</v>
      </c>
      <c r="BC695">
        <v>1</v>
      </c>
      <c r="BD695">
        <v>7</v>
      </c>
      <c r="BE695">
        <v>2</v>
      </c>
    </row>
    <row r="696" spans="1:57" x14ac:dyDescent="0.25">
      <c r="A696" s="179">
        <f t="shared" si="10"/>
        <v>23286671</v>
      </c>
      <c r="B696" t="s">
        <v>1923</v>
      </c>
      <c r="C696">
        <v>9066403</v>
      </c>
      <c r="D696">
        <v>141105</v>
      </c>
      <c r="E696">
        <v>4</v>
      </c>
      <c r="F696">
        <v>15631</v>
      </c>
      <c r="G696" s="180">
        <v>43581</v>
      </c>
      <c r="H696" s="180">
        <v>46142</v>
      </c>
      <c r="I696">
        <v>0</v>
      </c>
      <c r="J696">
        <v>1</v>
      </c>
      <c r="K696">
        <v>23</v>
      </c>
      <c r="L696">
        <v>30</v>
      </c>
      <c r="M696">
        <v>2</v>
      </c>
      <c r="N696" s="170">
        <v>13121400</v>
      </c>
      <c r="O696" s="170">
        <v>13940000</v>
      </c>
      <c r="P696" s="178">
        <v>43871529</v>
      </c>
      <c r="Q696" s="178">
        <v>801008</v>
      </c>
      <c r="R696" s="178">
        <v>35381867</v>
      </c>
      <c r="S696">
        <v>0</v>
      </c>
      <c r="T696">
        <v>0</v>
      </c>
      <c r="U696">
        <v>48200000</v>
      </c>
      <c r="V696" t="s">
        <v>1927</v>
      </c>
      <c r="W696">
        <v>0</v>
      </c>
      <c r="X696">
        <v>0</v>
      </c>
      <c r="Y696">
        <v>0</v>
      </c>
      <c r="AB696" s="180">
        <v>44285</v>
      </c>
      <c r="AC696">
        <v>3</v>
      </c>
      <c r="AD696" t="s">
        <v>1922</v>
      </c>
      <c r="AE696">
        <v>1</v>
      </c>
      <c r="AF696">
        <v>30</v>
      </c>
      <c r="AG696">
        <v>0</v>
      </c>
      <c r="AN696">
        <v>1</v>
      </c>
      <c r="AO696">
        <v>1</v>
      </c>
      <c r="AR696" s="178">
        <v>12095196</v>
      </c>
      <c r="AS696" t="s">
        <v>1921</v>
      </c>
      <c r="AT696">
        <v>0</v>
      </c>
      <c r="AU696">
        <v>0</v>
      </c>
      <c r="AV696">
        <v>890480123</v>
      </c>
      <c r="AW696" t="s">
        <v>1920</v>
      </c>
      <c r="AX696">
        <v>5</v>
      </c>
      <c r="BC696">
        <v>1</v>
      </c>
      <c r="BD696">
        <v>7</v>
      </c>
      <c r="BE696">
        <v>2</v>
      </c>
    </row>
    <row r="697" spans="1:57" x14ac:dyDescent="0.25">
      <c r="A697" s="179">
        <f t="shared" si="10"/>
        <v>22123914</v>
      </c>
      <c r="B697" t="s">
        <v>1923</v>
      </c>
      <c r="C697">
        <v>9066403</v>
      </c>
      <c r="D697">
        <v>144105</v>
      </c>
      <c r="E697">
        <v>4</v>
      </c>
      <c r="F697">
        <v>17762</v>
      </c>
      <c r="G697" s="180">
        <v>44134</v>
      </c>
      <c r="H697" s="180">
        <v>46325</v>
      </c>
      <c r="I697">
        <v>0</v>
      </c>
      <c r="J697">
        <v>1</v>
      </c>
      <c r="K697">
        <v>5</v>
      </c>
      <c r="L697">
        <v>30</v>
      </c>
      <c r="M697">
        <v>2</v>
      </c>
      <c r="N697" s="170">
        <v>16011168</v>
      </c>
      <c r="O697" s="170">
        <v>17240000</v>
      </c>
      <c r="P697" s="178">
        <v>35128378</v>
      </c>
      <c r="Q697" s="178">
        <v>762215</v>
      </c>
      <c r="R697" s="178">
        <v>33615168</v>
      </c>
      <c r="S697">
        <v>0</v>
      </c>
      <c r="T697">
        <v>0</v>
      </c>
      <c r="U697">
        <v>0</v>
      </c>
      <c r="W697">
        <v>0</v>
      </c>
      <c r="X697">
        <v>0</v>
      </c>
      <c r="Y697">
        <v>0</v>
      </c>
      <c r="AB697" s="180">
        <v>44285</v>
      </c>
      <c r="AC697">
        <v>1</v>
      </c>
      <c r="AD697" t="s">
        <v>1922</v>
      </c>
      <c r="AE697">
        <v>1</v>
      </c>
      <c r="AF697">
        <v>30</v>
      </c>
      <c r="AG697">
        <v>0</v>
      </c>
      <c r="AN697">
        <v>1</v>
      </c>
      <c r="AO697">
        <v>1</v>
      </c>
      <c r="AR697" s="178">
        <v>11491254</v>
      </c>
      <c r="AS697" t="s">
        <v>1921</v>
      </c>
      <c r="AT697">
        <v>0</v>
      </c>
      <c r="AU697">
        <v>0</v>
      </c>
      <c r="AV697">
        <v>890480123</v>
      </c>
      <c r="AW697" t="s">
        <v>1920</v>
      </c>
      <c r="AX697">
        <v>5</v>
      </c>
      <c r="BC697">
        <v>1</v>
      </c>
      <c r="BD697">
        <v>7</v>
      </c>
      <c r="BE697">
        <v>2</v>
      </c>
    </row>
    <row r="698" spans="1:57" x14ac:dyDescent="0.25">
      <c r="A698" s="179">
        <f t="shared" si="10"/>
        <v>7164823</v>
      </c>
      <c r="B698" t="s">
        <v>1923</v>
      </c>
      <c r="C698">
        <v>9068672</v>
      </c>
      <c r="D698">
        <v>144105</v>
      </c>
      <c r="E698">
        <v>4</v>
      </c>
      <c r="F698">
        <v>17893</v>
      </c>
      <c r="G698" s="180">
        <v>44181</v>
      </c>
      <c r="H698" s="180">
        <v>46751</v>
      </c>
      <c r="I698">
        <v>0</v>
      </c>
      <c r="J698">
        <v>1</v>
      </c>
      <c r="K698">
        <v>3</v>
      </c>
      <c r="L698">
        <v>30</v>
      </c>
      <c r="M698">
        <v>2</v>
      </c>
      <c r="N698" s="170">
        <v>16011168</v>
      </c>
      <c r="O698" s="170">
        <v>17240000</v>
      </c>
      <c r="P698" s="178">
        <v>14943000</v>
      </c>
      <c r="Q698" s="178">
        <v>296894</v>
      </c>
      <c r="R698" s="178">
        <v>14645974</v>
      </c>
      <c r="S698">
        <v>0</v>
      </c>
      <c r="T698">
        <v>0</v>
      </c>
      <c r="U698">
        <v>0</v>
      </c>
      <c r="W698">
        <v>0</v>
      </c>
      <c r="X698">
        <v>0</v>
      </c>
      <c r="Y698">
        <v>0</v>
      </c>
      <c r="AB698" s="180">
        <v>44285</v>
      </c>
      <c r="AC698">
        <v>1</v>
      </c>
      <c r="AD698" t="s">
        <v>1922</v>
      </c>
      <c r="AE698">
        <v>1</v>
      </c>
      <c r="AF698">
        <v>30</v>
      </c>
      <c r="AG698">
        <v>0</v>
      </c>
      <c r="AN698">
        <v>1</v>
      </c>
      <c r="AO698">
        <v>1</v>
      </c>
      <c r="AR698" s="178">
        <v>7481151</v>
      </c>
      <c r="AS698" t="s">
        <v>1921</v>
      </c>
      <c r="AT698">
        <v>0</v>
      </c>
      <c r="AU698">
        <v>0</v>
      </c>
      <c r="AV698">
        <v>890480123</v>
      </c>
      <c r="AW698" t="s">
        <v>1920</v>
      </c>
      <c r="AX698">
        <v>5</v>
      </c>
      <c r="BC698">
        <v>1</v>
      </c>
      <c r="BD698">
        <v>7</v>
      </c>
      <c r="BE698">
        <v>2</v>
      </c>
    </row>
    <row r="699" spans="1:57" x14ac:dyDescent="0.25">
      <c r="A699" s="179">
        <f t="shared" si="10"/>
        <v>8761456</v>
      </c>
      <c r="B699" t="s">
        <v>1923</v>
      </c>
      <c r="C699">
        <v>9068672</v>
      </c>
      <c r="D699">
        <v>141105</v>
      </c>
      <c r="E699">
        <v>4</v>
      </c>
      <c r="F699">
        <v>17894</v>
      </c>
      <c r="G699" s="180">
        <v>44181</v>
      </c>
      <c r="H699" s="180">
        <v>45991</v>
      </c>
      <c r="I699">
        <v>0</v>
      </c>
      <c r="J699">
        <v>1</v>
      </c>
      <c r="K699">
        <v>3</v>
      </c>
      <c r="L699">
        <v>30</v>
      </c>
      <c r="M699">
        <v>2</v>
      </c>
      <c r="N699" s="170">
        <v>10971158</v>
      </c>
      <c r="O699" s="170">
        <v>11540000</v>
      </c>
      <c r="P699" s="178">
        <v>18635975</v>
      </c>
      <c r="Q699" s="178">
        <v>410084</v>
      </c>
      <c r="R699" s="178">
        <v>17909732</v>
      </c>
      <c r="S699">
        <v>0</v>
      </c>
      <c r="T699">
        <v>0</v>
      </c>
      <c r="U699">
        <v>30000000</v>
      </c>
      <c r="V699" t="s">
        <v>1927</v>
      </c>
      <c r="W699">
        <v>0</v>
      </c>
      <c r="X699">
        <v>0</v>
      </c>
      <c r="Y699">
        <v>0</v>
      </c>
      <c r="AB699" s="180">
        <v>44285</v>
      </c>
      <c r="AC699">
        <v>3</v>
      </c>
      <c r="AD699" t="s">
        <v>1922</v>
      </c>
      <c r="AE699">
        <v>1</v>
      </c>
      <c r="AF699">
        <v>30</v>
      </c>
      <c r="AG699">
        <v>0</v>
      </c>
      <c r="AN699">
        <v>1</v>
      </c>
      <c r="AO699">
        <v>1</v>
      </c>
      <c r="AR699" s="178">
        <v>9148276</v>
      </c>
      <c r="AS699" t="s">
        <v>1921</v>
      </c>
      <c r="AT699">
        <v>0</v>
      </c>
      <c r="AU699">
        <v>0</v>
      </c>
      <c r="AV699">
        <v>890480123</v>
      </c>
      <c r="AW699" t="s">
        <v>1920</v>
      </c>
      <c r="AX699">
        <v>5</v>
      </c>
      <c r="BC699">
        <v>1</v>
      </c>
      <c r="BD699">
        <v>7</v>
      </c>
      <c r="BE699">
        <v>2</v>
      </c>
    </row>
    <row r="700" spans="1:57" x14ac:dyDescent="0.25">
      <c r="A700" s="179">
        <f t="shared" si="10"/>
        <v>3404088</v>
      </c>
      <c r="B700" t="s">
        <v>1923</v>
      </c>
      <c r="C700">
        <v>9068672</v>
      </c>
      <c r="D700">
        <v>144105</v>
      </c>
      <c r="E700">
        <v>4</v>
      </c>
      <c r="F700">
        <v>17895</v>
      </c>
      <c r="G700" s="180">
        <v>44181</v>
      </c>
      <c r="H700" s="180">
        <v>44772</v>
      </c>
      <c r="I700">
        <v>0</v>
      </c>
      <c r="J700">
        <v>1</v>
      </c>
      <c r="K700">
        <v>3</v>
      </c>
      <c r="L700">
        <v>30</v>
      </c>
      <c r="M700">
        <v>2</v>
      </c>
      <c r="N700" s="170">
        <v>9568969</v>
      </c>
      <c r="O700" s="170">
        <v>10000000</v>
      </c>
      <c r="P700" s="178">
        <v>8168143</v>
      </c>
      <c r="Q700" s="178">
        <v>465000</v>
      </c>
      <c r="R700" s="178">
        <v>6958466</v>
      </c>
      <c r="S700">
        <v>0</v>
      </c>
      <c r="T700">
        <v>0</v>
      </c>
      <c r="U700">
        <v>0</v>
      </c>
      <c r="W700">
        <v>0</v>
      </c>
      <c r="X700">
        <v>0</v>
      </c>
      <c r="Y700">
        <v>0</v>
      </c>
      <c r="AB700" s="180">
        <v>44285</v>
      </c>
      <c r="AC700">
        <v>9</v>
      </c>
      <c r="AD700" t="s">
        <v>1922</v>
      </c>
      <c r="AE700">
        <v>1</v>
      </c>
      <c r="AF700">
        <v>30</v>
      </c>
      <c r="AG700">
        <v>0</v>
      </c>
      <c r="AN700">
        <v>1</v>
      </c>
      <c r="AO700">
        <v>1</v>
      </c>
      <c r="AR700" s="178">
        <v>3554378</v>
      </c>
      <c r="AS700" t="s">
        <v>1921</v>
      </c>
      <c r="AT700">
        <v>0</v>
      </c>
      <c r="AU700">
        <v>0</v>
      </c>
      <c r="AV700">
        <v>890480123</v>
      </c>
      <c r="AW700" t="s">
        <v>1920</v>
      </c>
      <c r="AX700">
        <v>5</v>
      </c>
      <c r="BC700">
        <v>1</v>
      </c>
      <c r="BD700">
        <v>7</v>
      </c>
      <c r="BE700">
        <v>2</v>
      </c>
    </row>
    <row r="701" spans="1:57" x14ac:dyDescent="0.25">
      <c r="A701" s="179">
        <f t="shared" si="10"/>
        <v>859686</v>
      </c>
      <c r="B701" t="s">
        <v>1923</v>
      </c>
      <c r="C701">
        <v>9068672</v>
      </c>
      <c r="D701">
        <v>144105</v>
      </c>
      <c r="E701">
        <v>4</v>
      </c>
      <c r="F701">
        <v>17896</v>
      </c>
      <c r="G701" s="180">
        <v>44182</v>
      </c>
      <c r="H701" s="180">
        <v>45290</v>
      </c>
      <c r="I701">
        <v>0</v>
      </c>
      <c r="J701">
        <v>1</v>
      </c>
      <c r="K701">
        <v>3</v>
      </c>
      <c r="L701">
        <v>30</v>
      </c>
      <c r="M701">
        <v>2</v>
      </c>
      <c r="N701" s="170">
        <v>12185828</v>
      </c>
      <c r="O701" s="170">
        <v>12890000</v>
      </c>
      <c r="P701" s="178">
        <v>1890000</v>
      </c>
      <c r="Q701" s="178">
        <v>62943</v>
      </c>
      <c r="R701" s="178">
        <v>1757327</v>
      </c>
      <c r="S701">
        <v>0</v>
      </c>
      <c r="T701">
        <v>0</v>
      </c>
      <c r="U701">
        <v>0</v>
      </c>
      <c r="W701">
        <v>0</v>
      </c>
      <c r="X701">
        <v>0</v>
      </c>
      <c r="Y701">
        <v>0</v>
      </c>
      <c r="AB701" s="180">
        <v>44285</v>
      </c>
      <c r="AC701">
        <v>1</v>
      </c>
      <c r="AD701" t="s">
        <v>1922</v>
      </c>
      <c r="AE701">
        <v>1</v>
      </c>
      <c r="AF701">
        <v>30</v>
      </c>
      <c r="AG701">
        <v>0</v>
      </c>
      <c r="AN701">
        <v>1</v>
      </c>
      <c r="AO701">
        <v>1</v>
      </c>
      <c r="AR701" s="178">
        <v>897641</v>
      </c>
      <c r="AS701" t="s">
        <v>1921</v>
      </c>
      <c r="AT701">
        <v>0</v>
      </c>
      <c r="AU701">
        <v>0</v>
      </c>
      <c r="AV701">
        <v>890480123</v>
      </c>
      <c r="AW701" t="s">
        <v>1920</v>
      </c>
      <c r="AX701">
        <v>5</v>
      </c>
      <c r="BC701">
        <v>1</v>
      </c>
      <c r="BD701">
        <v>7</v>
      </c>
      <c r="BE701">
        <v>2</v>
      </c>
    </row>
    <row r="702" spans="1:57" x14ac:dyDescent="0.25">
      <c r="A702" s="179">
        <f t="shared" si="10"/>
        <v>0</v>
      </c>
      <c r="B702" t="s">
        <v>1923</v>
      </c>
      <c r="C702">
        <v>9069070</v>
      </c>
      <c r="D702">
        <v>144105</v>
      </c>
      <c r="E702">
        <v>4</v>
      </c>
      <c r="F702">
        <v>17714</v>
      </c>
      <c r="G702" s="180">
        <v>44119</v>
      </c>
      <c r="H702" s="180">
        <v>44864</v>
      </c>
      <c r="I702">
        <v>0</v>
      </c>
      <c r="J702">
        <v>1</v>
      </c>
      <c r="K702">
        <v>5</v>
      </c>
      <c r="L702">
        <v>30</v>
      </c>
      <c r="M702">
        <v>2</v>
      </c>
      <c r="N702" s="170">
        <v>15881442</v>
      </c>
      <c r="O702" s="170">
        <v>17090000</v>
      </c>
      <c r="P702" s="178">
        <v>4200000</v>
      </c>
      <c r="Q702" s="178">
        <v>205407</v>
      </c>
      <c r="R702" s="178">
        <v>3430242</v>
      </c>
      <c r="S702">
        <v>0</v>
      </c>
      <c r="T702">
        <v>0</v>
      </c>
      <c r="U702">
        <v>0</v>
      </c>
      <c r="W702">
        <v>0</v>
      </c>
      <c r="X702">
        <v>0</v>
      </c>
      <c r="Y702">
        <v>0</v>
      </c>
      <c r="AB702" s="180">
        <v>44285</v>
      </c>
      <c r="AC702">
        <v>1</v>
      </c>
      <c r="AD702" t="s">
        <v>1922</v>
      </c>
      <c r="AE702">
        <v>1</v>
      </c>
      <c r="AF702">
        <v>30</v>
      </c>
      <c r="AG702">
        <v>0</v>
      </c>
      <c r="AN702">
        <v>1</v>
      </c>
      <c r="AO702">
        <v>1</v>
      </c>
      <c r="AR702" s="178">
        <v>4095363</v>
      </c>
      <c r="AS702" t="s">
        <v>1921</v>
      </c>
      <c r="AT702">
        <v>0</v>
      </c>
      <c r="AU702">
        <v>0</v>
      </c>
      <c r="AV702">
        <v>890480123</v>
      </c>
      <c r="AW702" t="s">
        <v>1920</v>
      </c>
      <c r="AX702">
        <v>5</v>
      </c>
      <c r="BC702">
        <v>1</v>
      </c>
      <c r="BD702">
        <v>7</v>
      </c>
      <c r="BE702">
        <v>2</v>
      </c>
    </row>
    <row r="703" spans="1:57" x14ac:dyDescent="0.25">
      <c r="A703" s="179">
        <f t="shared" si="10"/>
        <v>48986871</v>
      </c>
      <c r="B703" t="s">
        <v>1923</v>
      </c>
      <c r="C703">
        <v>9069482</v>
      </c>
      <c r="D703">
        <v>144105</v>
      </c>
      <c r="E703">
        <v>4</v>
      </c>
      <c r="F703">
        <v>14998</v>
      </c>
      <c r="G703" s="180">
        <v>44133</v>
      </c>
      <c r="H703" s="180">
        <v>46184</v>
      </c>
      <c r="I703">
        <v>0</v>
      </c>
      <c r="J703">
        <v>1</v>
      </c>
      <c r="K703">
        <v>6</v>
      </c>
      <c r="L703">
        <v>30</v>
      </c>
      <c r="M703">
        <v>2</v>
      </c>
      <c r="N703" s="170">
        <v>12185828</v>
      </c>
      <c r="O703" s="170">
        <v>12890000</v>
      </c>
      <c r="P703" s="178">
        <v>66128112</v>
      </c>
      <c r="Q703" s="178">
        <v>1027123</v>
      </c>
      <c r="R703" s="178">
        <v>61633470</v>
      </c>
      <c r="S703">
        <v>0</v>
      </c>
      <c r="T703">
        <v>0</v>
      </c>
      <c r="U703">
        <v>0</v>
      </c>
      <c r="W703">
        <v>0</v>
      </c>
      <c r="X703">
        <v>0</v>
      </c>
      <c r="Y703">
        <v>0</v>
      </c>
      <c r="Z703" t="s">
        <v>1939</v>
      </c>
      <c r="AA703" s="181">
        <v>44536</v>
      </c>
      <c r="AB703" s="180">
        <v>44285</v>
      </c>
      <c r="AC703">
        <v>1</v>
      </c>
      <c r="AD703" t="s">
        <v>1922</v>
      </c>
      <c r="AE703">
        <v>1</v>
      </c>
      <c r="AF703">
        <v>30</v>
      </c>
      <c r="AG703">
        <v>0</v>
      </c>
      <c r="AN703">
        <v>1</v>
      </c>
      <c r="AO703">
        <v>1</v>
      </c>
      <c r="AR703" s="178">
        <v>12646599</v>
      </c>
      <c r="AS703" t="s">
        <v>1921</v>
      </c>
      <c r="AT703">
        <v>0</v>
      </c>
      <c r="AU703">
        <v>0</v>
      </c>
      <c r="AV703">
        <v>890480123</v>
      </c>
      <c r="AW703" t="s">
        <v>1920</v>
      </c>
      <c r="AX703">
        <v>3</v>
      </c>
      <c r="AY703">
        <v>6</v>
      </c>
      <c r="AZ703" s="180">
        <v>43929</v>
      </c>
      <c r="BA703" t="s">
        <v>1928</v>
      </c>
      <c r="BB703">
        <v>4</v>
      </c>
      <c r="BC703">
        <v>1</v>
      </c>
      <c r="BD703">
        <v>7</v>
      </c>
      <c r="BE703">
        <v>1</v>
      </c>
    </row>
    <row r="704" spans="1:57" x14ac:dyDescent="0.25">
      <c r="A704" s="179">
        <f t="shared" si="10"/>
        <v>372338</v>
      </c>
      <c r="B704" t="s">
        <v>1923</v>
      </c>
      <c r="C704">
        <v>9069482</v>
      </c>
      <c r="D704">
        <v>144105</v>
      </c>
      <c r="E704">
        <v>4</v>
      </c>
      <c r="F704">
        <v>16084</v>
      </c>
      <c r="G704" s="180">
        <v>44133</v>
      </c>
      <c r="H704" s="180">
        <v>44622</v>
      </c>
      <c r="I704">
        <v>0</v>
      </c>
      <c r="J704">
        <v>1</v>
      </c>
      <c r="K704">
        <v>5</v>
      </c>
      <c r="L704">
        <v>30</v>
      </c>
      <c r="M704">
        <v>2</v>
      </c>
      <c r="N704" s="170">
        <v>15881442</v>
      </c>
      <c r="O704" s="170">
        <v>17090000</v>
      </c>
      <c r="P704" s="178">
        <v>661426</v>
      </c>
      <c r="Q704" s="178">
        <v>46142</v>
      </c>
      <c r="R704" s="178">
        <v>468462</v>
      </c>
      <c r="S704">
        <v>0</v>
      </c>
      <c r="T704">
        <v>0</v>
      </c>
      <c r="U704">
        <v>0</v>
      </c>
      <c r="W704">
        <v>0</v>
      </c>
      <c r="X704">
        <v>0</v>
      </c>
      <c r="Y704">
        <v>0</v>
      </c>
      <c r="AB704" s="180">
        <v>44285</v>
      </c>
      <c r="AC704">
        <v>1</v>
      </c>
      <c r="AD704" t="s">
        <v>1922</v>
      </c>
      <c r="AE704">
        <v>1</v>
      </c>
      <c r="AF704">
        <v>30</v>
      </c>
      <c r="AG704">
        <v>0</v>
      </c>
      <c r="AN704">
        <v>1</v>
      </c>
      <c r="AO704">
        <v>1</v>
      </c>
      <c r="AR704" s="178">
        <v>96124</v>
      </c>
      <c r="AS704" t="s">
        <v>1921</v>
      </c>
      <c r="AT704">
        <v>0</v>
      </c>
      <c r="AU704">
        <v>0</v>
      </c>
      <c r="AV704">
        <v>890480123</v>
      </c>
      <c r="AW704" t="s">
        <v>1920</v>
      </c>
      <c r="AX704">
        <v>3</v>
      </c>
      <c r="AY704">
        <v>6</v>
      </c>
      <c r="AZ704" s="180">
        <v>43929</v>
      </c>
      <c r="BA704" t="s">
        <v>1928</v>
      </c>
      <c r="BB704">
        <v>4</v>
      </c>
      <c r="BC704">
        <v>1</v>
      </c>
      <c r="BD704">
        <v>7</v>
      </c>
      <c r="BE704">
        <v>1</v>
      </c>
    </row>
    <row r="705" spans="1:57" x14ac:dyDescent="0.25">
      <c r="A705" s="179">
        <f t="shared" si="10"/>
        <v>20385612</v>
      </c>
      <c r="B705" t="s">
        <v>1923</v>
      </c>
      <c r="C705">
        <v>9069482</v>
      </c>
      <c r="D705">
        <v>144105</v>
      </c>
      <c r="E705">
        <v>4</v>
      </c>
      <c r="F705">
        <v>17950</v>
      </c>
      <c r="G705" s="180">
        <v>44194</v>
      </c>
      <c r="H705" s="180">
        <v>46385</v>
      </c>
      <c r="I705">
        <v>0</v>
      </c>
      <c r="J705">
        <v>1</v>
      </c>
      <c r="K705">
        <v>3</v>
      </c>
      <c r="L705">
        <v>30</v>
      </c>
      <c r="M705">
        <v>2</v>
      </c>
      <c r="N705" s="170">
        <v>16011168</v>
      </c>
      <c r="O705" s="170">
        <v>17240000</v>
      </c>
      <c r="P705" s="178">
        <v>26317748</v>
      </c>
      <c r="Q705" s="178">
        <v>571042</v>
      </c>
      <c r="R705" s="178">
        <v>25648423</v>
      </c>
      <c r="S705">
        <v>0</v>
      </c>
      <c r="T705">
        <v>0</v>
      </c>
      <c r="U705">
        <v>0</v>
      </c>
      <c r="W705">
        <v>0</v>
      </c>
      <c r="X705">
        <v>0</v>
      </c>
      <c r="Y705">
        <v>0</v>
      </c>
      <c r="AB705" s="180">
        <v>44285</v>
      </c>
      <c r="AC705">
        <v>1</v>
      </c>
      <c r="AD705" t="s">
        <v>1922</v>
      </c>
      <c r="AE705">
        <v>1</v>
      </c>
      <c r="AF705">
        <v>30</v>
      </c>
      <c r="AG705">
        <v>0</v>
      </c>
      <c r="AN705">
        <v>1</v>
      </c>
      <c r="AO705">
        <v>1</v>
      </c>
      <c r="AR705" s="178">
        <v>5262811</v>
      </c>
      <c r="AS705" t="s">
        <v>1921</v>
      </c>
      <c r="AT705">
        <v>0</v>
      </c>
      <c r="AU705">
        <v>0</v>
      </c>
      <c r="AV705">
        <v>890480123</v>
      </c>
      <c r="AW705" t="s">
        <v>1920</v>
      </c>
      <c r="AX705">
        <v>5</v>
      </c>
      <c r="BC705">
        <v>1</v>
      </c>
      <c r="BD705">
        <v>7</v>
      </c>
      <c r="BE705">
        <v>2</v>
      </c>
    </row>
    <row r="706" spans="1:57" x14ac:dyDescent="0.25">
      <c r="A706" s="179">
        <f t="shared" ref="A706:A769" si="11">IF(+R706&gt;AR706,R706-AR706,0)</f>
        <v>3876959</v>
      </c>
      <c r="B706" t="s">
        <v>1923</v>
      </c>
      <c r="C706">
        <v>9069482</v>
      </c>
      <c r="D706">
        <v>144205</v>
      </c>
      <c r="E706">
        <v>4</v>
      </c>
      <c r="F706">
        <v>18208</v>
      </c>
      <c r="G706" s="180">
        <v>44252</v>
      </c>
      <c r="H706" s="180">
        <v>45350</v>
      </c>
      <c r="I706">
        <v>0</v>
      </c>
      <c r="J706">
        <v>1</v>
      </c>
      <c r="K706">
        <v>1</v>
      </c>
      <c r="L706">
        <v>30</v>
      </c>
      <c r="M706">
        <v>2</v>
      </c>
      <c r="N706" s="170">
        <v>8648788</v>
      </c>
      <c r="O706" s="170">
        <v>9000000</v>
      </c>
      <c r="P706" s="178">
        <v>5000000</v>
      </c>
      <c r="Q706" s="178">
        <v>158183</v>
      </c>
      <c r="R706" s="178">
        <v>4877847</v>
      </c>
      <c r="S706">
        <v>0</v>
      </c>
      <c r="T706">
        <v>0</v>
      </c>
      <c r="U706">
        <v>0</v>
      </c>
      <c r="W706">
        <v>0</v>
      </c>
      <c r="X706">
        <v>0</v>
      </c>
      <c r="Y706">
        <v>0</v>
      </c>
      <c r="AB706" s="180">
        <v>44285</v>
      </c>
      <c r="AC706">
        <v>1</v>
      </c>
      <c r="AD706" t="s">
        <v>1922</v>
      </c>
      <c r="AE706">
        <v>1</v>
      </c>
      <c r="AF706">
        <v>30</v>
      </c>
      <c r="AG706">
        <v>0</v>
      </c>
      <c r="AN706">
        <v>1</v>
      </c>
      <c r="AO706">
        <v>1</v>
      </c>
      <c r="AR706" s="178">
        <v>1000888</v>
      </c>
      <c r="AS706" t="s">
        <v>1921</v>
      </c>
      <c r="AT706">
        <v>0</v>
      </c>
      <c r="AU706">
        <v>0</v>
      </c>
      <c r="AX706">
        <v>5</v>
      </c>
      <c r="BC706">
        <v>1</v>
      </c>
      <c r="BD706">
        <v>7</v>
      </c>
      <c r="BE706">
        <v>2</v>
      </c>
    </row>
    <row r="707" spans="1:57" x14ac:dyDescent="0.25">
      <c r="A707" s="179">
        <f t="shared" si="11"/>
        <v>0</v>
      </c>
      <c r="B707" t="s">
        <v>1923</v>
      </c>
      <c r="C707">
        <v>9070206</v>
      </c>
      <c r="D707">
        <v>144105</v>
      </c>
      <c r="E707">
        <v>4</v>
      </c>
      <c r="F707">
        <v>15658</v>
      </c>
      <c r="G707" s="180">
        <v>43588</v>
      </c>
      <c r="H707" s="180">
        <v>45780</v>
      </c>
      <c r="I707">
        <v>0</v>
      </c>
      <c r="J707">
        <v>1</v>
      </c>
      <c r="K707">
        <v>22</v>
      </c>
      <c r="L707">
        <v>30</v>
      </c>
      <c r="M707">
        <v>2</v>
      </c>
      <c r="N707" s="170">
        <v>17726461</v>
      </c>
      <c r="O707" s="170">
        <v>19240000</v>
      </c>
      <c r="P707" s="178">
        <v>13000000</v>
      </c>
      <c r="Q707" s="178">
        <v>294495</v>
      </c>
      <c r="R707" s="178">
        <v>10228092</v>
      </c>
      <c r="S707">
        <v>125900</v>
      </c>
      <c r="T707">
        <v>0</v>
      </c>
      <c r="U707">
        <v>0</v>
      </c>
      <c r="W707">
        <v>0</v>
      </c>
      <c r="X707">
        <v>0</v>
      </c>
      <c r="Y707">
        <v>0</v>
      </c>
      <c r="AB707" s="180">
        <v>44260</v>
      </c>
      <c r="AC707">
        <v>1</v>
      </c>
      <c r="AD707" t="s">
        <v>1922</v>
      </c>
      <c r="AE707">
        <v>1</v>
      </c>
      <c r="AF707">
        <v>30</v>
      </c>
      <c r="AG707">
        <v>0</v>
      </c>
      <c r="AN707">
        <v>1</v>
      </c>
      <c r="AO707">
        <v>1</v>
      </c>
      <c r="AR707" s="178">
        <v>20861063</v>
      </c>
      <c r="AS707" t="s">
        <v>1921</v>
      </c>
      <c r="AT707">
        <v>0</v>
      </c>
      <c r="AU707">
        <v>0</v>
      </c>
      <c r="AV707">
        <v>890480123</v>
      </c>
      <c r="AW707" t="s">
        <v>1920</v>
      </c>
      <c r="AX707">
        <v>5</v>
      </c>
      <c r="BC707">
        <v>1</v>
      </c>
      <c r="BD707">
        <v>7</v>
      </c>
      <c r="BE707">
        <v>2</v>
      </c>
    </row>
    <row r="708" spans="1:57" x14ac:dyDescent="0.25">
      <c r="A708" s="179">
        <f t="shared" si="11"/>
        <v>0</v>
      </c>
      <c r="B708" t="s">
        <v>1923</v>
      </c>
      <c r="C708">
        <v>9070206</v>
      </c>
      <c r="D708">
        <v>144105</v>
      </c>
      <c r="E708">
        <v>4</v>
      </c>
      <c r="F708">
        <v>18285</v>
      </c>
      <c r="G708" s="180">
        <v>44278</v>
      </c>
      <c r="H708" s="180">
        <v>44316</v>
      </c>
      <c r="I708">
        <v>0</v>
      </c>
      <c r="J708">
        <v>1</v>
      </c>
      <c r="K708">
        <v>0</v>
      </c>
      <c r="L708">
        <v>30</v>
      </c>
      <c r="M708">
        <v>2</v>
      </c>
      <c r="N708" s="170">
        <v>13121400</v>
      </c>
      <c r="O708" s="170">
        <v>13940000</v>
      </c>
      <c r="P708" s="178">
        <v>196210</v>
      </c>
      <c r="Q708" s="178">
        <v>198355</v>
      </c>
      <c r="R708" s="178">
        <v>196210</v>
      </c>
      <c r="S708">
        <v>0</v>
      </c>
      <c r="T708">
        <v>0</v>
      </c>
      <c r="U708">
        <v>0</v>
      </c>
      <c r="W708">
        <v>0</v>
      </c>
      <c r="X708">
        <v>0</v>
      </c>
      <c r="Y708">
        <v>0</v>
      </c>
      <c r="AB708" s="180">
        <v>44285</v>
      </c>
      <c r="AC708">
        <v>1</v>
      </c>
      <c r="AD708" t="s">
        <v>1922</v>
      </c>
      <c r="AE708">
        <v>1</v>
      </c>
      <c r="AF708">
        <v>30</v>
      </c>
      <c r="AG708">
        <v>0</v>
      </c>
      <c r="AN708">
        <v>1</v>
      </c>
      <c r="AO708">
        <v>1</v>
      </c>
      <c r="AR708" s="178">
        <v>400187</v>
      </c>
      <c r="AS708" t="s">
        <v>1921</v>
      </c>
      <c r="AT708">
        <v>0</v>
      </c>
      <c r="AU708">
        <v>0</v>
      </c>
      <c r="AV708">
        <v>890480123</v>
      </c>
      <c r="AW708" t="s">
        <v>1920</v>
      </c>
      <c r="AX708">
        <v>5</v>
      </c>
      <c r="BC708">
        <v>1</v>
      </c>
      <c r="BD708">
        <v>7</v>
      </c>
      <c r="BE708">
        <v>2</v>
      </c>
    </row>
    <row r="709" spans="1:57" x14ac:dyDescent="0.25">
      <c r="A709" s="179">
        <f t="shared" si="11"/>
        <v>0</v>
      </c>
      <c r="B709" t="s">
        <v>1923</v>
      </c>
      <c r="C709">
        <v>9070206</v>
      </c>
      <c r="D709">
        <v>144105</v>
      </c>
      <c r="E709">
        <v>4</v>
      </c>
      <c r="F709">
        <v>18323</v>
      </c>
      <c r="G709" s="180">
        <v>44286</v>
      </c>
      <c r="H709" s="180">
        <v>44316</v>
      </c>
      <c r="I709">
        <v>0</v>
      </c>
      <c r="J709">
        <v>1</v>
      </c>
      <c r="K709">
        <v>0</v>
      </c>
      <c r="L709">
        <v>30</v>
      </c>
      <c r="M709">
        <v>2</v>
      </c>
      <c r="N709" s="170">
        <v>23318977</v>
      </c>
      <c r="O709" s="170">
        <v>25980000</v>
      </c>
      <c r="P709" s="178">
        <v>37176</v>
      </c>
      <c r="Q709" s="178">
        <v>37898</v>
      </c>
      <c r="R709" s="178">
        <v>37176</v>
      </c>
      <c r="S709">
        <v>0</v>
      </c>
      <c r="T709">
        <v>0</v>
      </c>
      <c r="U709">
        <v>0</v>
      </c>
      <c r="W709">
        <v>0</v>
      </c>
      <c r="X709">
        <v>0</v>
      </c>
      <c r="Y709">
        <v>0</v>
      </c>
      <c r="AB709" s="180">
        <v>44286</v>
      </c>
      <c r="AC709">
        <v>1</v>
      </c>
      <c r="AD709" t="s">
        <v>1922</v>
      </c>
      <c r="AE709">
        <v>1</v>
      </c>
      <c r="AF709">
        <v>30</v>
      </c>
      <c r="AG709">
        <v>0</v>
      </c>
      <c r="AN709">
        <v>1</v>
      </c>
      <c r="AO709">
        <v>1</v>
      </c>
      <c r="AR709" s="178">
        <v>75824</v>
      </c>
      <c r="AS709" t="s">
        <v>1921</v>
      </c>
      <c r="AT709">
        <v>0</v>
      </c>
      <c r="AU709">
        <v>0</v>
      </c>
      <c r="AV709">
        <v>890480123</v>
      </c>
      <c r="AW709" t="s">
        <v>1920</v>
      </c>
      <c r="AX709">
        <v>5</v>
      </c>
      <c r="BC709">
        <v>1</v>
      </c>
      <c r="BD709">
        <v>7</v>
      </c>
      <c r="BE709">
        <v>2</v>
      </c>
    </row>
    <row r="710" spans="1:57" x14ac:dyDescent="0.25">
      <c r="A710" s="179">
        <f t="shared" si="11"/>
        <v>0</v>
      </c>
      <c r="B710" t="s">
        <v>1923</v>
      </c>
      <c r="C710">
        <v>9070535</v>
      </c>
      <c r="D710">
        <v>141105</v>
      </c>
      <c r="E710">
        <v>4</v>
      </c>
      <c r="F710">
        <v>13785</v>
      </c>
      <c r="G710" s="180">
        <v>43174</v>
      </c>
      <c r="H710" s="180">
        <v>45000</v>
      </c>
      <c r="I710">
        <v>0</v>
      </c>
      <c r="J710">
        <v>1</v>
      </c>
      <c r="K710">
        <v>37</v>
      </c>
      <c r="L710">
        <v>30</v>
      </c>
      <c r="M710">
        <v>2</v>
      </c>
      <c r="N710" s="170">
        <v>13121400</v>
      </c>
      <c r="O710" s="170">
        <v>13940000</v>
      </c>
      <c r="P710" s="178">
        <v>51575674</v>
      </c>
      <c r="Q710" s="178">
        <v>1176713</v>
      </c>
      <c r="R710" s="178">
        <v>23368406</v>
      </c>
      <c r="S710">
        <v>0</v>
      </c>
      <c r="T710">
        <v>0</v>
      </c>
      <c r="U710">
        <v>71540000</v>
      </c>
      <c r="V710" t="s">
        <v>1927</v>
      </c>
      <c r="W710">
        <v>0</v>
      </c>
      <c r="X710">
        <v>0</v>
      </c>
      <c r="Y710">
        <v>0</v>
      </c>
      <c r="AB710" s="180">
        <v>44285</v>
      </c>
      <c r="AC710">
        <v>3</v>
      </c>
      <c r="AD710" t="s">
        <v>1922</v>
      </c>
      <c r="AE710">
        <v>1</v>
      </c>
      <c r="AF710">
        <v>30</v>
      </c>
      <c r="AG710">
        <v>0</v>
      </c>
      <c r="AN710">
        <v>1</v>
      </c>
      <c r="AO710">
        <v>1</v>
      </c>
      <c r="AR710" s="178">
        <v>36755405</v>
      </c>
      <c r="AS710" t="s">
        <v>1921</v>
      </c>
      <c r="AT710">
        <v>0</v>
      </c>
      <c r="AU710">
        <v>0</v>
      </c>
      <c r="AV710">
        <v>890480123</v>
      </c>
      <c r="AW710" t="s">
        <v>1920</v>
      </c>
      <c r="AX710">
        <v>5</v>
      </c>
      <c r="BC710">
        <v>1</v>
      </c>
      <c r="BD710">
        <v>7</v>
      </c>
      <c r="BE710">
        <v>2</v>
      </c>
    </row>
    <row r="711" spans="1:57" x14ac:dyDescent="0.25">
      <c r="A711" s="179">
        <f t="shared" si="11"/>
        <v>0</v>
      </c>
      <c r="B711" t="s">
        <v>1923</v>
      </c>
      <c r="C711">
        <v>9071561</v>
      </c>
      <c r="D711">
        <v>144105</v>
      </c>
      <c r="E711">
        <v>4</v>
      </c>
      <c r="F711">
        <v>16845</v>
      </c>
      <c r="G711" s="180">
        <v>43846</v>
      </c>
      <c r="H711" s="180">
        <v>45854</v>
      </c>
      <c r="I711">
        <v>14</v>
      </c>
      <c r="J711">
        <v>1</v>
      </c>
      <c r="K711">
        <v>13</v>
      </c>
      <c r="L711">
        <v>30</v>
      </c>
      <c r="M711">
        <v>2</v>
      </c>
      <c r="N711" s="170">
        <v>9119963</v>
      </c>
      <c r="O711" s="170">
        <v>9511000</v>
      </c>
      <c r="P711" s="178">
        <v>32874869</v>
      </c>
      <c r="Q711" s="178">
        <v>635280</v>
      </c>
      <c r="R711" s="178">
        <v>27263875</v>
      </c>
      <c r="S711">
        <v>96488</v>
      </c>
      <c r="T711">
        <v>0</v>
      </c>
      <c r="U711">
        <v>0</v>
      </c>
      <c r="W711">
        <v>0</v>
      </c>
      <c r="X711">
        <v>0</v>
      </c>
      <c r="Y711">
        <v>0</v>
      </c>
      <c r="AB711" s="180">
        <v>44285</v>
      </c>
      <c r="AC711">
        <v>1</v>
      </c>
      <c r="AD711" t="s">
        <v>1922</v>
      </c>
      <c r="AE711">
        <v>1</v>
      </c>
      <c r="AF711">
        <v>30</v>
      </c>
      <c r="AG711">
        <v>59867</v>
      </c>
      <c r="AN711">
        <v>1</v>
      </c>
      <c r="AO711">
        <v>1</v>
      </c>
      <c r="AR711" s="178">
        <v>28079248</v>
      </c>
      <c r="AS711" t="s">
        <v>1921</v>
      </c>
      <c r="AT711">
        <v>0</v>
      </c>
      <c r="AU711">
        <v>0</v>
      </c>
      <c r="AV711">
        <v>890480123</v>
      </c>
      <c r="AW711" t="s">
        <v>1920</v>
      </c>
      <c r="AX711">
        <v>5</v>
      </c>
      <c r="BC711">
        <v>1</v>
      </c>
      <c r="BD711">
        <v>7</v>
      </c>
      <c r="BE711">
        <v>2</v>
      </c>
    </row>
    <row r="712" spans="1:57" x14ac:dyDescent="0.25">
      <c r="A712" s="179">
        <f t="shared" si="11"/>
        <v>0</v>
      </c>
      <c r="B712" t="s">
        <v>1923</v>
      </c>
      <c r="C712">
        <v>9071561</v>
      </c>
      <c r="D712">
        <v>144105</v>
      </c>
      <c r="E712">
        <v>4</v>
      </c>
      <c r="F712">
        <v>17805</v>
      </c>
      <c r="G712" s="180">
        <v>44148</v>
      </c>
      <c r="H712" s="180">
        <v>44346</v>
      </c>
      <c r="I712">
        <v>0</v>
      </c>
      <c r="J712">
        <v>1</v>
      </c>
      <c r="K712">
        <v>4</v>
      </c>
      <c r="L712">
        <v>30</v>
      </c>
      <c r="M712">
        <v>2</v>
      </c>
      <c r="N712" s="170">
        <v>13121400</v>
      </c>
      <c r="O712" s="170">
        <v>13940000</v>
      </c>
      <c r="P712" s="178">
        <v>1200000</v>
      </c>
      <c r="Q712" s="178">
        <v>207724</v>
      </c>
      <c r="R712" s="178">
        <v>408411</v>
      </c>
      <c r="S712">
        <v>0</v>
      </c>
      <c r="T712">
        <v>0</v>
      </c>
      <c r="U712">
        <v>0</v>
      </c>
      <c r="W712">
        <v>0</v>
      </c>
      <c r="X712">
        <v>0</v>
      </c>
      <c r="Y712">
        <v>0</v>
      </c>
      <c r="AB712" s="180">
        <v>44285</v>
      </c>
      <c r="AC712">
        <v>1</v>
      </c>
      <c r="AD712" t="s">
        <v>1922</v>
      </c>
      <c r="AE712">
        <v>1</v>
      </c>
      <c r="AF712">
        <v>30</v>
      </c>
      <c r="AG712">
        <v>0</v>
      </c>
      <c r="AN712">
        <v>1</v>
      </c>
      <c r="AO712">
        <v>1</v>
      </c>
      <c r="AR712" s="178">
        <v>420625</v>
      </c>
      <c r="AS712" t="s">
        <v>1921</v>
      </c>
      <c r="AT712">
        <v>0</v>
      </c>
      <c r="AU712">
        <v>0</v>
      </c>
      <c r="AV712">
        <v>890480123</v>
      </c>
      <c r="AW712" t="s">
        <v>1920</v>
      </c>
      <c r="AX712">
        <v>5</v>
      </c>
      <c r="BC712">
        <v>1</v>
      </c>
      <c r="BD712">
        <v>7</v>
      </c>
      <c r="BE712">
        <v>2</v>
      </c>
    </row>
    <row r="713" spans="1:57" x14ac:dyDescent="0.25">
      <c r="A713" s="179">
        <f t="shared" si="11"/>
        <v>0</v>
      </c>
      <c r="B713" t="s">
        <v>1923</v>
      </c>
      <c r="C713">
        <v>9071561</v>
      </c>
      <c r="D713">
        <v>144105</v>
      </c>
      <c r="E713">
        <v>4</v>
      </c>
      <c r="F713">
        <v>18044</v>
      </c>
      <c r="G713" s="180">
        <v>44203</v>
      </c>
      <c r="H713" s="180">
        <v>44591</v>
      </c>
      <c r="I713">
        <v>0</v>
      </c>
      <c r="J713">
        <v>1</v>
      </c>
      <c r="K713">
        <v>3</v>
      </c>
      <c r="L713">
        <v>30</v>
      </c>
      <c r="M713">
        <v>2</v>
      </c>
      <c r="N713" s="170">
        <v>15881442</v>
      </c>
      <c r="O713" s="170">
        <v>17090000</v>
      </c>
      <c r="P713" s="178">
        <v>1500000</v>
      </c>
      <c r="Q713" s="178">
        <v>136012</v>
      </c>
      <c r="R713" s="178">
        <v>1126281</v>
      </c>
      <c r="S713">
        <v>0</v>
      </c>
      <c r="T713">
        <v>0</v>
      </c>
      <c r="U713">
        <v>0</v>
      </c>
      <c r="W713">
        <v>0</v>
      </c>
      <c r="X713">
        <v>0</v>
      </c>
      <c r="Y713">
        <v>0</v>
      </c>
      <c r="AB713" s="180">
        <v>44285</v>
      </c>
      <c r="AC713">
        <v>1</v>
      </c>
      <c r="AD713" t="s">
        <v>1922</v>
      </c>
      <c r="AE713">
        <v>1</v>
      </c>
      <c r="AF713">
        <v>30</v>
      </c>
      <c r="AG713">
        <v>0</v>
      </c>
      <c r="AN713">
        <v>1</v>
      </c>
      <c r="AO713">
        <v>1</v>
      </c>
      <c r="AR713" s="178">
        <v>1159965</v>
      </c>
      <c r="AS713" t="s">
        <v>1921</v>
      </c>
      <c r="AT713">
        <v>0</v>
      </c>
      <c r="AU713">
        <v>0</v>
      </c>
      <c r="AV713">
        <v>890480123</v>
      </c>
      <c r="AW713" t="s">
        <v>1920</v>
      </c>
      <c r="AX713">
        <v>5</v>
      </c>
      <c r="BC713">
        <v>1</v>
      </c>
      <c r="BD713">
        <v>7</v>
      </c>
      <c r="BE713">
        <v>2</v>
      </c>
    </row>
    <row r="714" spans="1:57" x14ac:dyDescent="0.25">
      <c r="A714" s="179">
        <f t="shared" si="11"/>
        <v>0</v>
      </c>
      <c r="B714" t="s">
        <v>1923</v>
      </c>
      <c r="C714">
        <v>9071561</v>
      </c>
      <c r="D714">
        <v>144105</v>
      </c>
      <c r="E714">
        <v>4</v>
      </c>
      <c r="F714">
        <v>18182</v>
      </c>
      <c r="G714" s="180">
        <v>44242</v>
      </c>
      <c r="H714" s="180">
        <v>44375</v>
      </c>
      <c r="I714">
        <v>0</v>
      </c>
      <c r="J714">
        <v>1</v>
      </c>
      <c r="K714">
        <v>1</v>
      </c>
      <c r="L714">
        <v>30</v>
      </c>
      <c r="M714">
        <v>2</v>
      </c>
      <c r="N714" s="170">
        <v>13121400</v>
      </c>
      <c r="O714" s="170">
        <v>13940000</v>
      </c>
      <c r="P714" s="178">
        <v>2000000</v>
      </c>
      <c r="Q714" s="178">
        <v>21869</v>
      </c>
      <c r="R714" s="178">
        <v>1977892</v>
      </c>
      <c r="S714">
        <v>0</v>
      </c>
      <c r="T714">
        <v>0</v>
      </c>
      <c r="U714">
        <v>0</v>
      </c>
      <c r="W714">
        <v>0</v>
      </c>
      <c r="X714">
        <v>0</v>
      </c>
      <c r="Y714">
        <v>0</v>
      </c>
      <c r="Z714">
        <v>2000000</v>
      </c>
      <c r="AA714">
        <v>6</v>
      </c>
      <c r="AB714" s="180">
        <v>44285</v>
      </c>
      <c r="AC714">
        <v>1</v>
      </c>
      <c r="AD714" t="s">
        <v>1922</v>
      </c>
      <c r="AE714">
        <v>1</v>
      </c>
      <c r="AF714">
        <v>30</v>
      </c>
      <c r="AG714">
        <v>0</v>
      </c>
      <c r="AN714">
        <v>1</v>
      </c>
      <c r="AO714">
        <v>1</v>
      </c>
      <c r="AR714" s="178">
        <v>2037044</v>
      </c>
      <c r="AS714" t="s">
        <v>1921</v>
      </c>
      <c r="AT714">
        <v>0</v>
      </c>
      <c r="AU714">
        <v>0</v>
      </c>
      <c r="AV714">
        <v>890480123</v>
      </c>
      <c r="AW714" t="s">
        <v>1920</v>
      </c>
      <c r="AX714">
        <v>5</v>
      </c>
      <c r="BC714">
        <v>1</v>
      </c>
      <c r="BD714">
        <v>7</v>
      </c>
      <c r="BE714">
        <v>2</v>
      </c>
    </row>
    <row r="715" spans="1:57" x14ac:dyDescent="0.25">
      <c r="A715" s="179">
        <f t="shared" si="11"/>
        <v>7.0000000000000007E-2</v>
      </c>
      <c r="B715" t="s">
        <v>1923</v>
      </c>
      <c r="C715">
        <v>9072408</v>
      </c>
      <c r="D715">
        <v>144105</v>
      </c>
      <c r="E715">
        <v>4</v>
      </c>
      <c r="F715">
        <v>550023683</v>
      </c>
      <c r="G715" s="180">
        <v>43896</v>
      </c>
      <c r="H715" s="180">
        <v>45015</v>
      </c>
      <c r="I715">
        <v>0</v>
      </c>
      <c r="J715">
        <v>1</v>
      </c>
      <c r="K715">
        <v>35</v>
      </c>
      <c r="L715">
        <v>30</v>
      </c>
      <c r="M715">
        <v>2</v>
      </c>
      <c r="N715" s="170">
        <v>22490513</v>
      </c>
      <c r="O715" s="170">
        <v>24960000</v>
      </c>
      <c r="P715" s="178">
        <v>60000</v>
      </c>
      <c r="Q715" s="178">
        <v>2307</v>
      </c>
      <c r="R715" s="178">
        <v>7.0000000000000007E-2</v>
      </c>
      <c r="S715">
        <v>0</v>
      </c>
      <c r="T715">
        <v>0</v>
      </c>
      <c r="U715">
        <v>0</v>
      </c>
      <c r="W715">
        <v>0</v>
      </c>
      <c r="X715">
        <v>0</v>
      </c>
      <c r="Y715">
        <v>0</v>
      </c>
      <c r="AB715" s="180">
        <v>44074</v>
      </c>
      <c r="AC715">
        <v>1</v>
      </c>
      <c r="AD715" t="s">
        <v>1922</v>
      </c>
      <c r="AE715">
        <v>1</v>
      </c>
      <c r="AF715">
        <v>30</v>
      </c>
      <c r="AG715">
        <v>0</v>
      </c>
      <c r="AN715">
        <v>1</v>
      </c>
      <c r="AO715">
        <v>1</v>
      </c>
      <c r="AR715" s="178">
        <v>0</v>
      </c>
      <c r="AS715" t="s">
        <v>1921</v>
      </c>
      <c r="AT715">
        <v>0</v>
      </c>
      <c r="AU715">
        <v>0</v>
      </c>
      <c r="AV715">
        <v>890480123</v>
      </c>
      <c r="AW715" t="s">
        <v>1920</v>
      </c>
      <c r="AX715">
        <v>5</v>
      </c>
      <c r="BC715">
        <v>2</v>
      </c>
      <c r="BD715">
        <v>7</v>
      </c>
      <c r="BE715">
        <v>2</v>
      </c>
    </row>
    <row r="716" spans="1:57" x14ac:dyDescent="0.25">
      <c r="A716" s="179">
        <f t="shared" si="11"/>
        <v>0</v>
      </c>
      <c r="B716" t="s">
        <v>1923</v>
      </c>
      <c r="C716">
        <v>9073639</v>
      </c>
      <c r="D716">
        <v>144105</v>
      </c>
      <c r="E716">
        <v>4</v>
      </c>
      <c r="F716">
        <v>14512</v>
      </c>
      <c r="G716" s="180">
        <v>43342</v>
      </c>
      <c r="H716" s="180">
        <v>45899</v>
      </c>
      <c r="I716">
        <v>0</v>
      </c>
      <c r="J716">
        <v>1</v>
      </c>
      <c r="K716">
        <v>31</v>
      </c>
      <c r="L716">
        <v>30</v>
      </c>
      <c r="M716">
        <v>2</v>
      </c>
      <c r="N716" s="170">
        <v>12185828</v>
      </c>
      <c r="O716" s="170">
        <v>12890000</v>
      </c>
      <c r="P716" s="178">
        <v>45372000</v>
      </c>
      <c r="Q716" s="178">
        <v>805456</v>
      </c>
      <c r="R716" s="178">
        <v>32872522</v>
      </c>
      <c r="S716">
        <v>0</v>
      </c>
      <c r="T716">
        <v>0</v>
      </c>
      <c r="U716">
        <v>0</v>
      </c>
      <c r="W716">
        <v>0</v>
      </c>
      <c r="X716">
        <v>0</v>
      </c>
      <c r="Y716">
        <v>0</v>
      </c>
      <c r="AB716" s="180">
        <v>44285</v>
      </c>
      <c r="AC716">
        <v>1</v>
      </c>
      <c r="AD716" t="s">
        <v>1922</v>
      </c>
      <c r="AE716">
        <v>1</v>
      </c>
      <c r="AF716">
        <v>30</v>
      </c>
      <c r="AG716">
        <v>0</v>
      </c>
      <c r="AN716">
        <v>1</v>
      </c>
      <c r="AO716">
        <v>1</v>
      </c>
      <c r="AR716" s="178">
        <v>38370643</v>
      </c>
      <c r="AS716" t="s">
        <v>1921</v>
      </c>
      <c r="AT716">
        <v>0</v>
      </c>
      <c r="AU716">
        <v>0</v>
      </c>
      <c r="AV716">
        <v>890480123</v>
      </c>
      <c r="AW716" t="s">
        <v>1920</v>
      </c>
      <c r="AX716">
        <v>5</v>
      </c>
      <c r="BC716">
        <v>1</v>
      </c>
      <c r="BD716">
        <v>7</v>
      </c>
      <c r="BE716">
        <v>2</v>
      </c>
    </row>
    <row r="717" spans="1:57" x14ac:dyDescent="0.25">
      <c r="A717" s="179">
        <f t="shared" si="11"/>
        <v>0</v>
      </c>
      <c r="B717" t="s">
        <v>1923</v>
      </c>
      <c r="C717">
        <v>9073639</v>
      </c>
      <c r="D717">
        <v>144105</v>
      </c>
      <c r="E717">
        <v>4</v>
      </c>
      <c r="F717">
        <v>17082</v>
      </c>
      <c r="G717" s="180">
        <v>43902</v>
      </c>
      <c r="H717" s="180">
        <v>45015</v>
      </c>
      <c r="I717">
        <v>0</v>
      </c>
      <c r="J717">
        <v>1</v>
      </c>
      <c r="K717">
        <v>12</v>
      </c>
      <c r="L717">
        <v>30</v>
      </c>
      <c r="M717">
        <v>2</v>
      </c>
      <c r="N717" s="170">
        <v>12185828</v>
      </c>
      <c r="O717" s="170">
        <v>12890000</v>
      </c>
      <c r="P717" s="178">
        <v>5889001</v>
      </c>
      <c r="Q717" s="178">
        <v>196122</v>
      </c>
      <c r="R717" s="178">
        <v>4157951</v>
      </c>
      <c r="S717">
        <v>0</v>
      </c>
      <c r="T717">
        <v>0</v>
      </c>
      <c r="U717">
        <v>0</v>
      </c>
      <c r="W717">
        <v>0</v>
      </c>
      <c r="X717">
        <v>0</v>
      </c>
      <c r="Y717">
        <v>0</v>
      </c>
      <c r="AB717" s="180">
        <v>44285</v>
      </c>
      <c r="AC717">
        <v>1</v>
      </c>
      <c r="AD717" t="s">
        <v>1922</v>
      </c>
      <c r="AE717">
        <v>1</v>
      </c>
      <c r="AF717">
        <v>30</v>
      </c>
      <c r="AG717">
        <v>0</v>
      </c>
      <c r="AN717">
        <v>1</v>
      </c>
      <c r="AO717">
        <v>1</v>
      </c>
      <c r="AR717" s="178">
        <v>4853392</v>
      </c>
      <c r="AS717" t="s">
        <v>1921</v>
      </c>
      <c r="AT717">
        <v>0</v>
      </c>
      <c r="AU717">
        <v>0</v>
      </c>
      <c r="AV717">
        <v>890480123</v>
      </c>
      <c r="AW717" t="s">
        <v>1920</v>
      </c>
      <c r="AX717">
        <v>5</v>
      </c>
      <c r="BC717">
        <v>1</v>
      </c>
      <c r="BD717">
        <v>7</v>
      </c>
      <c r="BE717">
        <v>2</v>
      </c>
    </row>
    <row r="718" spans="1:57" x14ac:dyDescent="0.25">
      <c r="A718" s="179">
        <f t="shared" si="11"/>
        <v>0</v>
      </c>
      <c r="B718" t="s">
        <v>1923</v>
      </c>
      <c r="C718">
        <v>9073639</v>
      </c>
      <c r="D718">
        <v>144105</v>
      </c>
      <c r="E718">
        <v>4</v>
      </c>
      <c r="F718">
        <v>17239</v>
      </c>
      <c r="G718" s="180">
        <v>43983</v>
      </c>
      <c r="H718" s="180">
        <v>45078</v>
      </c>
      <c r="I718">
        <v>0</v>
      </c>
      <c r="J718">
        <v>1</v>
      </c>
      <c r="K718">
        <v>10</v>
      </c>
      <c r="L718">
        <v>30</v>
      </c>
      <c r="M718">
        <v>2</v>
      </c>
      <c r="N718" s="170">
        <v>12185828</v>
      </c>
      <c r="O718" s="170">
        <v>12890000</v>
      </c>
      <c r="P718" s="178">
        <v>3000000</v>
      </c>
      <c r="Q718" s="178">
        <v>99909</v>
      </c>
      <c r="R718" s="178">
        <v>2271551</v>
      </c>
      <c r="S718">
        <v>0</v>
      </c>
      <c r="T718">
        <v>0</v>
      </c>
      <c r="U718">
        <v>0</v>
      </c>
      <c r="W718">
        <v>0</v>
      </c>
      <c r="X718">
        <v>0</v>
      </c>
      <c r="Y718">
        <v>0</v>
      </c>
      <c r="AB718" s="180">
        <v>44285</v>
      </c>
      <c r="AC718">
        <v>1</v>
      </c>
      <c r="AD718" t="s">
        <v>1922</v>
      </c>
      <c r="AE718">
        <v>1</v>
      </c>
      <c r="AF718">
        <v>30</v>
      </c>
      <c r="AG718">
        <v>0</v>
      </c>
      <c r="AN718">
        <v>1</v>
      </c>
      <c r="AO718">
        <v>1</v>
      </c>
      <c r="AR718" s="178">
        <v>2651481</v>
      </c>
      <c r="AS718" t="s">
        <v>1921</v>
      </c>
      <c r="AT718">
        <v>0</v>
      </c>
      <c r="AU718">
        <v>0</v>
      </c>
      <c r="AV718">
        <v>890480123</v>
      </c>
      <c r="AW718" t="s">
        <v>1920</v>
      </c>
      <c r="AX718">
        <v>5</v>
      </c>
      <c r="BC718">
        <v>1</v>
      </c>
      <c r="BD718">
        <v>7</v>
      </c>
      <c r="BE718">
        <v>2</v>
      </c>
    </row>
    <row r="719" spans="1:57" x14ac:dyDescent="0.25">
      <c r="A719" s="179">
        <f t="shared" si="11"/>
        <v>0</v>
      </c>
      <c r="B719" t="s">
        <v>1923</v>
      </c>
      <c r="C719">
        <v>9073639</v>
      </c>
      <c r="D719">
        <v>144105</v>
      </c>
      <c r="E719">
        <v>4</v>
      </c>
      <c r="F719">
        <v>17252</v>
      </c>
      <c r="G719" s="180">
        <v>43998</v>
      </c>
      <c r="H719" s="180">
        <v>45093</v>
      </c>
      <c r="I719">
        <v>14</v>
      </c>
      <c r="J719">
        <v>1</v>
      </c>
      <c r="K719">
        <v>8</v>
      </c>
      <c r="L719">
        <v>30</v>
      </c>
      <c r="M719">
        <v>2</v>
      </c>
      <c r="N719" s="170">
        <v>12185828</v>
      </c>
      <c r="O719" s="170">
        <v>12890000</v>
      </c>
      <c r="P719" s="178">
        <v>774428</v>
      </c>
      <c r="Q719" s="178">
        <v>25791</v>
      </c>
      <c r="R719" s="178">
        <v>608134</v>
      </c>
      <c r="S719">
        <v>2870</v>
      </c>
      <c r="T719">
        <v>0</v>
      </c>
      <c r="U719">
        <v>0</v>
      </c>
      <c r="W719">
        <v>0</v>
      </c>
      <c r="X719">
        <v>0</v>
      </c>
      <c r="Y719">
        <v>0</v>
      </c>
      <c r="AB719" s="180">
        <v>44285</v>
      </c>
      <c r="AC719">
        <v>1</v>
      </c>
      <c r="AD719" t="s">
        <v>1922</v>
      </c>
      <c r="AE719">
        <v>1</v>
      </c>
      <c r="AF719">
        <v>30</v>
      </c>
      <c r="AG719">
        <v>1754</v>
      </c>
      <c r="AN719">
        <v>1</v>
      </c>
      <c r="AO719">
        <v>1</v>
      </c>
      <c r="AR719" s="178">
        <v>709848</v>
      </c>
      <c r="AS719" t="s">
        <v>1921</v>
      </c>
      <c r="AT719">
        <v>0</v>
      </c>
      <c r="AU719">
        <v>0</v>
      </c>
      <c r="AV719">
        <v>890480123</v>
      </c>
      <c r="AW719" t="s">
        <v>1920</v>
      </c>
      <c r="AX719">
        <v>5</v>
      </c>
      <c r="BC719">
        <v>1</v>
      </c>
      <c r="BD719">
        <v>7</v>
      </c>
      <c r="BE719">
        <v>2</v>
      </c>
    </row>
    <row r="720" spans="1:57" x14ac:dyDescent="0.25">
      <c r="A720" s="179">
        <f t="shared" si="11"/>
        <v>0</v>
      </c>
      <c r="B720" t="s">
        <v>1923</v>
      </c>
      <c r="C720">
        <v>9073639</v>
      </c>
      <c r="D720">
        <v>144105</v>
      </c>
      <c r="E720">
        <v>4</v>
      </c>
      <c r="F720">
        <v>18103</v>
      </c>
      <c r="G720" s="180">
        <v>44225</v>
      </c>
      <c r="H720" s="180">
        <v>45687</v>
      </c>
      <c r="I720">
        <v>0</v>
      </c>
      <c r="J720">
        <v>1</v>
      </c>
      <c r="K720">
        <v>2</v>
      </c>
      <c r="L720">
        <v>30</v>
      </c>
      <c r="M720">
        <v>2</v>
      </c>
      <c r="N720" s="170">
        <v>9568969</v>
      </c>
      <c r="O720" s="170">
        <v>10000000</v>
      </c>
      <c r="P720" s="178">
        <v>5000000</v>
      </c>
      <c r="Q720" s="178">
        <v>125780</v>
      </c>
      <c r="R720" s="178">
        <v>4827363</v>
      </c>
      <c r="S720">
        <v>0</v>
      </c>
      <c r="T720">
        <v>0</v>
      </c>
      <c r="U720">
        <v>0</v>
      </c>
      <c r="W720">
        <v>0</v>
      </c>
      <c r="X720">
        <v>0</v>
      </c>
      <c r="Y720">
        <v>0</v>
      </c>
      <c r="AB720" s="180">
        <v>44285</v>
      </c>
      <c r="AC720">
        <v>1</v>
      </c>
      <c r="AD720" t="s">
        <v>1922</v>
      </c>
      <c r="AE720">
        <v>1</v>
      </c>
      <c r="AF720">
        <v>30</v>
      </c>
      <c r="AG720">
        <v>0</v>
      </c>
      <c r="AN720">
        <v>1</v>
      </c>
      <c r="AO720">
        <v>1</v>
      </c>
      <c r="AR720" s="178">
        <v>5634767</v>
      </c>
      <c r="AS720" t="s">
        <v>1921</v>
      </c>
      <c r="AT720">
        <v>0</v>
      </c>
      <c r="AU720">
        <v>0</v>
      </c>
      <c r="AV720">
        <v>890480123</v>
      </c>
      <c r="AW720" t="s">
        <v>1920</v>
      </c>
      <c r="AX720">
        <v>5</v>
      </c>
      <c r="BC720">
        <v>1</v>
      </c>
      <c r="BD720">
        <v>7</v>
      </c>
      <c r="BE720">
        <v>2</v>
      </c>
    </row>
    <row r="721" spans="1:57" x14ac:dyDescent="0.25">
      <c r="A721" s="179">
        <f t="shared" si="11"/>
        <v>0</v>
      </c>
      <c r="B721" t="s">
        <v>1923</v>
      </c>
      <c r="C721">
        <v>9073639</v>
      </c>
      <c r="D721">
        <v>144105</v>
      </c>
      <c r="E721">
        <v>4</v>
      </c>
      <c r="F721">
        <v>18159</v>
      </c>
      <c r="G721" s="180">
        <v>44236</v>
      </c>
      <c r="H721" s="180">
        <v>44375</v>
      </c>
      <c r="I721">
        <v>0</v>
      </c>
      <c r="J721">
        <v>1</v>
      </c>
      <c r="K721">
        <v>1</v>
      </c>
      <c r="L721">
        <v>30</v>
      </c>
      <c r="M721">
        <v>2</v>
      </c>
      <c r="N721" s="170">
        <v>13121400</v>
      </c>
      <c r="O721" s="170">
        <v>13940000</v>
      </c>
      <c r="P721" s="178">
        <v>3890000</v>
      </c>
      <c r="Q721" s="178">
        <v>42535</v>
      </c>
      <c r="R721" s="178">
        <v>3846990</v>
      </c>
      <c r="S721">
        <v>0</v>
      </c>
      <c r="T721">
        <v>0</v>
      </c>
      <c r="U721">
        <v>0</v>
      </c>
      <c r="W721">
        <v>0</v>
      </c>
      <c r="X721">
        <v>0</v>
      </c>
      <c r="Y721">
        <v>0</v>
      </c>
      <c r="Z721">
        <v>3890000</v>
      </c>
      <c r="AA721">
        <v>6</v>
      </c>
      <c r="AB721" s="180">
        <v>44285</v>
      </c>
      <c r="AC721">
        <v>1</v>
      </c>
      <c r="AD721" t="s">
        <v>1922</v>
      </c>
      <c r="AE721">
        <v>1</v>
      </c>
      <c r="AF721">
        <v>30</v>
      </c>
      <c r="AG721">
        <v>0</v>
      </c>
      <c r="AN721">
        <v>1</v>
      </c>
      <c r="AO721">
        <v>1</v>
      </c>
      <c r="AR721" s="178">
        <v>4490422</v>
      </c>
      <c r="AS721" t="s">
        <v>1921</v>
      </c>
      <c r="AT721">
        <v>0</v>
      </c>
      <c r="AU721">
        <v>0</v>
      </c>
      <c r="AV721">
        <v>890480123</v>
      </c>
      <c r="AW721" t="s">
        <v>1920</v>
      </c>
      <c r="AX721">
        <v>5</v>
      </c>
      <c r="BC721">
        <v>1</v>
      </c>
      <c r="BD721">
        <v>7</v>
      </c>
      <c r="BE721">
        <v>2</v>
      </c>
    </row>
    <row r="722" spans="1:57" x14ac:dyDescent="0.25">
      <c r="A722" s="179">
        <f t="shared" si="11"/>
        <v>8137958</v>
      </c>
      <c r="B722" t="s">
        <v>1923</v>
      </c>
      <c r="C722">
        <v>9074167</v>
      </c>
      <c r="D722">
        <v>144105</v>
      </c>
      <c r="E722">
        <v>4</v>
      </c>
      <c r="F722">
        <v>14305</v>
      </c>
      <c r="G722" s="180">
        <v>43298</v>
      </c>
      <c r="H722" s="180">
        <v>45855</v>
      </c>
      <c r="I722">
        <v>13</v>
      </c>
      <c r="J722">
        <v>1</v>
      </c>
      <c r="K722">
        <v>31</v>
      </c>
      <c r="L722">
        <v>30</v>
      </c>
      <c r="M722">
        <v>2</v>
      </c>
      <c r="N722" s="170">
        <v>17726461</v>
      </c>
      <c r="O722" s="170">
        <v>19240000</v>
      </c>
      <c r="P722" s="178">
        <v>15000000</v>
      </c>
      <c r="Q722" s="178">
        <v>312867</v>
      </c>
      <c r="R722" s="178">
        <v>11301779</v>
      </c>
      <c r="S722">
        <v>72332</v>
      </c>
      <c r="T722">
        <v>0</v>
      </c>
      <c r="U722">
        <v>0</v>
      </c>
      <c r="W722">
        <v>0</v>
      </c>
      <c r="X722">
        <v>0</v>
      </c>
      <c r="Y722">
        <v>0</v>
      </c>
      <c r="AB722" s="180">
        <v>44285</v>
      </c>
      <c r="AC722">
        <v>1</v>
      </c>
      <c r="AD722" t="s">
        <v>1922</v>
      </c>
      <c r="AE722">
        <v>1</v>
      </c>
      <c r="AF722">
        <v>30</v>
      </c>
      <c r="AG722">
        <v>2124</v>
      </c>
      <c r="AN722">
        <v>1</v>
      </c>
      <c r="AO722">
        <v>1</v>
      </c>
      <c r="AR722" s="178">
        <v>3163821</v>
      </c>
      <c r="AS722" t="s">
        <v>1921</v>
      </c>
      <c r="AT722">
        <v>0</v>
      </c>
      <c r="AU722">
        <v>0</v>
      </c>
      <c r="AV722">
        <v>890480123</v>
      </c>
      <c r="AW722" t="s">
        <v>1920</v>
      </c>
      <c r="AX722">
        <v>5</v>
      </c>
      <c r="BC722">
        <v>1</v>
      </c>
      <c r="BD722">
        <v>7</v>
      </c>
      <c r="BE722">
        <v>2</v>
      </c>
    </row>
    <row r="723" spans="1:57" x14ac:dyDescent="0.25">
      <c r="A723" s="179">
        <f t="shared" si="11"/>
        <v>12831667</v>
      </c>
      <c r="B723" t="s">
        <v>1923</v>
      </c>
      <c r="C723">
        <v>9074167</v>
      </c>
      <c r="D723">
        <v>144105</v>
      </c>
      <c r="E723">
        <v>4</v>
      </c>
      <c r="F723">
        <v>16609</v>
      </c>
      <c r="G723" s="180">
        <v>43791</v>
      </c>
      <c r="H723" s="180">
        <v>46356</v>
      </c>
      <c r="I723">
        <v>0</v>
      </c>
      <c r="J723">
        <v>1</v>
      </c>
      <c r="K723">
        <v>16</v>
      </c>
      <c r="L723">
        <v>30</v>
      </c>
      <c r="M723">
        <v>2</v>
      </c>
      <c r="N723" s="170">
        <v>17726461</v>
      </c>
      <c r="O723" s="170">
        <v>19240000</v>
      </c>
      <c r="P723" s="178">
        <v>20000000</v>
      </c>
      <c r="Q723" s="178">
        <v>417156</v>
      </c>
      <c r="R723" s="178">
        <v>17820276</v>
      </c>
      <c r="S723">
        <v>0</v>
      </c>
      <c r="T723">
        <v>0</v>
      </c>
      <c r="U723">
        <v>0</v>
      </c>
      <c r="W723">
        <v>0</v>
      </c>
      <c r="X723">
        <v>0</v>
      </c>
      <c r="Y723">
        <v>0</v>
      </c>
      <c r="AB723" s="180">
        <v>44285</v>
      </c>
      <c r="AC723">
        <v>1</v>
      </c>
      <c r="AD723" t="s">
        <v>1922</v>
      </c>
      <c r="AE723">
        <v>1</v>
      </c>
      <c r="AF723">
        <v>30</v>
      </c>
      <c r="AG723">
        <v>0</v>
      </c>
      <c r="AN723">
        <v>1</v>
      </c>
      <c r="AO723">
        <v>1</v>
      </c>
      <c r="AR723" s="178">
        <v>4988609</v>
      </c>
      <c r="AS723" t="s">
        <v>1921</v>
      </c>
      <c r="AT723">
        <v>0</v>
      </c>
      <c r="AU723">
        <v>0</v>
      </c>
      <c r="AV723">
        <v>890480123</v>
      </c>
      <c r="AW723" t="s">
        <v>1920</v>
      </c>
      <c r="AX723">
        <v>5</v>
      </c>
      <c r="BC723">
        <v>1</v>
      </c>
      <c r="BD723">
        <v>7</v>
      </c>
      <c r="BE723">
        <v>2</v>
      </c>
    </row>
    <row r="724" spans="1:57" x14ac:dyDescent="0.25">
      <c r="A724" s="179">
        <f t="shared" si="11"/>
        <v>16228169</v>
      </c>
      <c r="B724" t="s">
        <v>1923</v>
      </c>
      <c r="C724">
        <v>9074167</v>
      </c>
      <c r="D724">
        <v>144205</v>
      </c>
      <c r="E724">
        <v>4</v>
      </c>
      <c r="F724">
        <v>16684</v>
      </c>
      <c r="G724" s="180">
        <v>43811</v>
      </c>
      <c r="H724" s="180">
        <v>45656</v>
      </c>
      <c r="I724">
        <v>0</v>
      </c>
      <c r="J724">
        <v>1</v>
      </c>
      <c r="K724">
        <v>15</v>
      </c>
      <c r="L724">
        <v>30</v>
      </c>
      <c r="M724">
        <v>2</v>
      </c>
      <c r="N724" s="170">
        <v>9119963</v>
      </c>
      <c r="O724" s="170">
        <v>9511000</v>
      </c>
      <c r="P724" s="178">
        <v>28500000</v>
      </c>
      <c r="Q724" s="178">
        <v>593274</v>
      </c>
      <c r="R724" s="178">
        <v>22537248</v>
      </c>
      <c r="S724">
        <v>0</v>
      </c>
      <c r="T724">
        <v>0</v>
      </c>
      <c r="U724">
        <v>0</v>
      </c>
      <c r="W724">
        <v>0</v>
      </c>
      <c r="X724">
        <v>0</v>
      </c>
      <c r="Y724">
        <v>0</v>
      </c>
      <c r="AB724" s="180">
        <v>44286</v>
      </c>
      <c r="AC724">
        <v>9</v>
      </c>
      <c r="AD724" t="s">
        <v>1922</v>
      </c>
      <c r="AE724">
        <v>1</v>
      </c>
      <c r="AF724">
        <v>30</v>
      </c>
      <c r="AG724">
        <v>0</v>
      </c>
      <c r="AN724">
        <v>1</v>
      </c>
      <c r="AO724">
        <v>1</v>
      </c>
      <c r="AR724" s="178">
        <v>6309079</v>
      </c>
      <c r="AS724" t="s">
        <v>1921</v>
      </c>
      <c r="AT724">
        <v>0</v>
      </c>
      <c r="AU724">
        <v>0</v>
      </c>
      <c r="AX724">
        <v>5</v>
      </c>
      <c r="BC724">
        <v>1</v>
      </c>
      <c r="BD724">
        <v>7</v>
      </c>
      <c r="BE724">
        <v>2</v>
      </c>
    </row>
    <row r="725" spans="1:57" x14ac:dyDescent="0.25">
      <c r="A725" s="179">
        <f t="shared" si="11"/>
        <v>4337641</v>
      </c>
      <c r="B725" t="s">
        <v>1923</v>
      </c>
      <c r="C725">
        <v>9074167</v>
      </c>
      <c r="D725">
        <v>144105</v>
      </c>
      <c r="E725">
        <v>4</v>
      </c>
      <c r="F725">
        <v>18319</v>
      </c>
      <c r="G725" s="180">
        <v>44286</v>
      </c>
      <c r="H725" s="180">
        <v>44316</v>
      </c>
      <c r="I725">
        <v>0</v>
      </c>
      <c r="J725">
        <v>1</v>
      </c>
      <c r="K725">
        <v>0</v>
      </c>
      <c r="L725">
        <v>30</v>
      </c>
      <c r="M725">
        <v>2</v>
      </c>
      <c r="N725" s="170">
        <v>23318977</v>
      </c>
      <c r="O725" s="170">
        <v>25980000</v>
      </c>
      <c r="P725" s="178">
        <v>6024000</v>
      </c>
      <c r="Q725" s="178">
        <v>6141061</v>
      </c>
      <c r="R725" s="178">
        <v>6024000</v>
      </c>
      <c r="S725">
        <v>0</v>
      </c>
      <c r="T725">
        <v>0</v>
      </c>
      <c r="U725">
        <v>0</v>
      </c>
      <c r="W725">
        <v>0</v>
      </c>
      <c r="X725">
        <v>0</v>
      </c>
      <c r="Y725">
        <v>0</v>
      </c>
      <c r="AB725" s="180">
        <v>44286</v>
      </c>
      <c r="AC725">
        <v>1</v>
      </c>
      <c r="AD725" t="s">
        <v>1922</v>
      </c>
      <c r="AE725">
        <v>1</v>
      </c>
      <c r="AF725">
        <v>30</v>
      </c>
      <c r="AG725">
        <v>0</v>
      </c>
      <c r="AN725">
        <v>1</v>
      </c>
      <c r="AO725">
        <v>1</v>
      </c>
      <c r="AR725" s="178">
        <v>1686359</v>
      </c>
      <c r="AS725" t="s">
        <v>1921</v>
      </c>
      <c r="AT725">
        <v>0</v>
      </c>
      <c r="AU725">
        <v>0</v>
      </c>
      <c r="AV725">
        <v>890480123</v>
      </c>
      <c r="AW725" t="s">
        <v>1920</v>
      </c>
      <c r="AX725">
        <v>5</v>
      </c>
      <c r="BC725">
        <v>1</v>
      </c>
      <c r="BD725">
        <v>7</v>
      </c>
      <c r="BE725">
        <v>2</v>
      </c>
    </row>
    <row r="726" spans="1:57" x14ac:dyDescent="0.25">
      <c r="A726" s="179">
        <f t="shared" si="11"/>
        <v>24974155</v>
      </c>
      <c r="B726" t="s">
        <v>1923</v>
      </c>
      <c r="C726">
        <v>9074800</v>
      </c>
      <c r="D726">
        <v>144105</v>
      </c>
      <c r="E726">
        <v>4</v>
      </c>
      <c r="F726">
        <v>17557</v>
      </c>
      <c r="G726" s="180">
        <v>44078</v>
      </c>
      <c r="H726" s="180">
        <v>45199</v>
      </c>
      <c r="I726">
        <v>0</v>
      </c>
      <c r="J726">
        <v>1</v>
      </c>
      <c r="K726">
        <v>6</v>
      </c>
      <c r="L726">
        <v>30</v>
      </c>
      <c r="M726">
        <v>2</v>
      </c>
      <c r="N726" s="170">
        <v>12185828</v>
      </c>
      <c r="O726" s="170">
        <v>12890000</v>
      </c>
      <c r="P726" s="178">
        <v>31678218</v>
      </c>
      <c r="Q726" s="178">
        <v>1054984</v>
      </c>
      <c r="R726" s="178">
        <v>27162610</v>
      </c>
      <c r="S726">
        <v>0</v>
      </c>
      <c r="T726">
        <v>0</v>
      </c>
      <c r="U726">
        <v>0</v>
      </c>
      <c r="W726">
        <v>0</v>
      </c>
      <c r="X726">
        <v>0</v>
      </c>
      <c r="Y726">
        <v>0</v>
      </c>
      <c r="AB726" s="180">
        <v>44285</v>
      </c>
      <c r="AC726">
        <v>9</v>
      </c>
      <c r="AD726" t="s">
        <v>1922</v>
      </c>
      <c r="AE726">
        <v>1</v>
      </c>
      <c r="AF726">
        <v>30</v>
      </c>
      <c r="AG726">
        <v>0</v>
      </c>
      <c r="AN726">
        <v>1</v>
      </c>
      <c r="AO726">
        <v>1</v>
      </c>
      <c r="AR726" s="178">
        <v>2188455</v>
      </c>
      <c r="AS726" t="s">
        <v>1921</v>
      </c>
      <c r="AT726">
        <v>0</v>
      </c>
      <c r="AU726">
        <v>0</v>
      </c>
      <c r="AV726">
        <v>890480123</v>
      </c>
      <c r="AW726" t="s">
        <v>1920</v>
      </c>
      <c r="AX726">
        <v>5</v>
      </c>
      <c r="BC726">
        <v>1</v>
      </c>
      <c r="BD726">
        <v>7</v>
      </c>
      <c r="BE726">
        <v>2</v>
      </c>
    </row>
    <row r="727" spans="1:57" x14ac:dyDescent="0.25">
      <c r="A727" s="179">
        <f t="shared" si="11"/>
        <v>20283548</v>
      </c>
      <c r="B727" t="s">
        <v>1923</v>
      </c>
      <c r="C727">
        <v>9074800</v>
      </c>
      <c r="D727">
        <v>144105</v>
      </c>
      <c r="E727">
        <v>4</v>
      </c>
      <c r="F727">
        <v>17964</v>
      </c>
      <c r="G727" s="180">
        <v>44195</v>
      </c>
      <c r="H727" s="180">
        <v>46446</v>
      </c>
      <c r="I727">
        <v>0</v>
      </c>
      <c r="J727">
        <v>1</v>
      </c>
      <c r="K727">
        <v>3</v>
      </c>
      <c r="L727">
        <v>30</v>
      </c>
      <c r="M727">
        <v>2</v>
      </c>
      <c r="N727" s="170">
        <v>9568969</v>
      </c>
      <c r="O727" s="170">
        <v>10000000</v>
      </c>
      <c r="P727" s="178">
        <v>22747147</v>
      </c>
      <c r="Q727" s="178">
        <v>408146</v>
      </c>
      <c r="R727" s="178">
        <v>22060971</v>
      </c>
      <c r="S727">
        <v>0</v>
      </c>
      <c r="T727">
        <v>0</v>
      </c>
      <c r="U727">
        <v>0</v>
      </c>
      <c r="W727">
        <v>0</v>
      </c>
      <c r="X727">
        <v>0</v>
      </c>
      <c r="Y727">
        <v>0</v>
      </c>
      <c r="AB727" s="180">
        <v>44285</v>
      </c>
      <c r="AC727">
        <v>9</v>
      </c>
      <c r="AD727" t="s">
        <v>1922</v>
      </c>
      <c r="AE727">
        <v>1</v>
      </c>
      <c r="AF727">
        <v>30</v>
      </c>
      <c r="AG727">
        <v>0</v>
      </c>
      <c r="AN727">
        <v>1</v>
      </c>
      <c r="AO727">
        <v>1</v>
      </c>
      <c r="AR727" s="178">
        <v>1777423</v>
      </c>
      <c r="AS727" t="s">
        <v>1921</v>
      </c>
      <c r="AT727">
        <v>0</v>
      </c>
      <c r="AU727">
        <v>0</v>
      </c>
      <c r="AV727">
        <v>890480123</v>
      </c>
      <c r="AW727" t="s">
        <v>1920</v>
      </c>
      <c r="AX727">
        <v>5</v>
      </c>
      <c r="BC727">
        <v>1</v>
      </c>
      <c r="BD727">
        <v>7</v>
      </c>
      <c r="BE727">
        <v>2</v>
      </c>
    </row>
    <row r="728" spans="1:57" x14ac:dyDescent="0.25">
      <c r="A728" s="179">
        <f t="shared" si="11"/>
        <v>0</v>
      </c>
      <c r="B728" t="s">
        <v>1923</v>
      </c>
      <c r="C728">
        <v>9074807</v>
      </c>
      <c r="D728">
        <v>144105</v>
      </c>
      <c r="E728">
        <v>4</v>
      </c>
      <c r="F728">
        <v>15486</v>
      </c>
      <c r="G728" s="180">
        <v>44133</v>
      </c>
      <c r="H728" s="180">
        <v>45107</v>
      </c>
      <c r="I728">
        <v>0</v>
      </c>
      <c r="J728">
        <v>1</v>
      </c>
      <c r="K728">
        <v>5</v>
      </c>
      <c r="L728">
        <v>30</v>
      </c>
      <c r="M728">
        <v>2</v>
      </c>
      <c r="N728" s="170">
        <v>17726461</v>
      </c>
      <c r="O728" s="170">
        <v>19240000</v>
      </c>
      <c r="P728" s="178">
        <v>10503478</v>
      </c>
      <c r="Q728" s="178">
        <v>414276</v>
      </c>
      <c r="R728" s="178">
        <v>9167763</v>
      </c>
      <c r="S728">
        <v>0</v>
      </c>
      <c r="T728">
        <v>0</v>
      </c>
      <c r="U728">
        <v>0</v>
      </c>
      <c r="W728">
        <v>0</v>
      </c>
      <c r="X728">
        <v>0</v>
      </c>
      <c r="Y728">
        <v>0</v>
      </c>
      <c r="AB728" s="180">
        <v>44285</v>
      </c>
      <c r="AC728">
        <v>1</v>
      </c>
      <c r="AD728" t="s">
        <v>1922</v>
      </c>
      <c r="AE728">
        <v>1</v>
      </c>
      <c r="AF728">
        <v>30</v>
      </c>
      <c r="AG728">
        <v>0</v>
      </c>
      <c r="AN728">
        <v>1</v>
      </c>
      <c r="AO728">
        <v>1</v>
      </c>
      <c r="AR728" s="178">
        <v>13505856</v>
      </c>
      <c r="AS728" t="s">
        <v>1921</v>
      </c>
      <c r="AT728">
        <v>0</v>
      </c>
      <c r="AU728">
        <v>0</v>
      </c>
      <c r="AV728">
        <v>890480123</v>
      </c>
      <c r="AW728" t="s">
        <v>1920</v>
      </c>
      <c r="AX728">
        <v>5</v>
      </c>
      <c r="BC728">
        <v>1</v>
      </c>
      <c r="BD728">
        <v>7</v>
      </c>
      <c r="BE728">
        <v>1</v>
      </c>
    </row>
    <row r="729" spans="1:57" x14ac:dyDescent="0.25">
      <c r="A729" s="179">
        <f t="shared" si="11"/>
        <v>0</v>
      </c>
      <c r="B729" t="s">
        <v>1923</v>
      </c>
      <c r="C729">
        <v>9074807</v>
      </c>
      <c r="D729">
        <v>144105</v>
      </c>
      <c r="E729">
        <v>4</v>
      </c>
      <c r="F729">
        <v>15487</v>
      </c>
      <c r="G729" s="180">
        <v>44133</v>
      </c>
      <c r="H729" s="180">
        <v>44711</v>
      </c>
      <c r="I729">
        <v>0</v>
      </c>
      <c r="J729">
        <v>1</v>
      </c>
      <c r="K729">
        <v>5</v>
      </c>
      <c r="L729">
        <v>30</v>
      </c>
      <c r="M729">
        <v>2</v>
      </c>
      <c r="N729" s="170">
        <v>12185828</v>
      </c>
      <c r="O729" s="170">
        <v>12890000</v>
      </c>
      <c r="P729" s="178">
        <v>1740549</v>
      </c>
      <c r="Q729" s="178">
        <v>101192</v>
      </c>
      <c r="R729" s="178">
        <v>1314186</v>
      </c>
      <c r="S729">
        <v>0</v>
      </c>
      <c r="T729">
        <v>0</v>
      </c>
      <c r="U729">
        <v>0</v>
      </c>
      <c r="W729">
        <v>0</v>
      </c>
      <c r="X729">
        <v>0</v>
      </c>
      <c r="Y729">
        <v>0</v>
      </c>
      <c r="AB729" s="180">
        <v>44285</v>
      </c>
      <c r="AC729">
        <v>1</v>
      </c>
      <c r="AD729" t="s">
        <v>1922</v>
      </c>
      <c r="AE729">
        <v>1</v>
      </c>
      <c r="AF729">
        <v>30</v>
      </c>
      <c r="AG729">
        <v>0</v>
      </c>
      <c r="AN729">
        <v>1</v>
      </c>
      <c r="AO729">
        <v>1</v>
      </c>
      <c r="AR729" s="178">
        <v>1936046</v>
      </c>
      <c r="AS729" t="s">
        <v>1921</v>
      </c>
      <c r="AT729">
        <v>0</v>
      </c>
      <c r="AU729">
        <v>0</v>
      </c>
      <c r="AV729">
        <v>890480123</v>
      </c>
      <c r="AW729" t="s">
        <v>1920</v>
      </c>
      <c r="AX729">
        <v>5</v>
      </c>
      <c r="BC729">
        <v>1</v>
      </c>
      <c r="BD729">
        <v>7</v>
      </c>
      <c r="BE729">
        <v>1</v>
      </c>
    </row>
    <row r="730" spans="1:57" x14ac:dyDescent="0.25">
      <c r="A730" s="179">
        <f t="shared" si="11"/>
        <v>0</v>
      </c>
      <c r="B730" t="s">
        <v>1923</v>
      </c>
      <c r="C730">
        <v>9077429</v>
      </c>
      <c r="D730">
        <v>141105</v>
      </c>
      <c r="E730">
        <v>4</v>
      </c>
      <c r="F730">
        <v>11262</v>
      </c>
      <c r="G730" s="180">
        <v>42551</v>
      </c>
      <c r="H730" s="180">
        <v>44377</v>
      </c>
      <c r="I730">
        <v>0</v>
      </c>
      <c r="J730">
        <v>1</v>
      </c>
      <c r="K730">
        <v>57</v>
      </c>
      <c r="L730">
        <v>30</v>
      </c>
      <c r="M730">
        <v>2</v>
      </c>
      <c r="N730" s="170">
        <v>13121400</v>
      </c>
      <c r="O730" s="170">
        <v>13940000</v>
      </c>
      <c r="P730" s="178">
        <v>34090000</v>
      </c>
      <c r="Q730" s="178">
        <v>777772</v>
      </c>
      <c r="R730" s="178">
        <v>2255474</v>
      </c>
      <c r="S730">
        <v>0</v>
      </c>
      <c r="T730">
        <v>0</v>
      </c>
      <c r="U730">
        <v>54590000</v>
      </c>
      <c r="V730" t="s">
        <v>1927</v>
      </c>
      <c r="W730">
        <v>0</v>
      </c>
      <c r="X730">
        <v>0</v>
      </c>
      <c r="Y730">
        <v>0</v>
      </c>
      <c r="AB730" s="180">
        <v>44285</v>
      </c>
      <c r="AC730">
        <v>3</v>
      </c>
      <c r="AD730" t="s">
        <v>1922</v>
      </c>
      <c r="AE730">
        <v>1</v>
      </c>
      <c r="AF730">
        <v>30</v>
      </c>
      <c r="AG730">
        <v>0</v>
      </c>
      <c r="AN730">
        <v>1</v>
      </c>
      <c r="AO730">
        <v>1</v>
      </c>
      <c r="AR730" s="178">
        <v>2281316</v>
      </c>
      <c r="AS730" t="s">
        <v>1921</v>
      </c>
      <c r="AT730">
        <v>0</v>
      </c>
      <c r="AU730">
        <v>0</v>
      </c>
      <c r="AV730">
        <v>890480123</v>
      </c>
      <c r="AW730" t="s">
        <v>1920</v>
      </c>
      <c r="AX730">
        <v>5</v>
      </c>
      <c r="BC730">
        <v>1</v>
      </c>
      <c r="BD730">
        <v>7</v>
      </c>
      <c r="BE730">
        <v>2</v>
      </c>
    </row>
    <row r="731" spans="1:57" x14ac:dyDescent="0.25">
      <c r="A731" s="179">
        <f t="shared" si="11"/>
        <v>0</v>
      </c>
      <c r="B731" t="s">
        <v>1923</v>
      </c>
      <c r="C731">
        <v>9077429</v>
      </c>
      <c r="D731">
        <v>144105</v>
      </c>
      <c r="E731">
        <v>4</v>
      </c>
      <c r="F731">
        <v>15240</v>
      </c>
      <c r="G731" s="180">
        <v>43503</v>
      </c>
      <c r="H731" s="180">
        <v>44599</v>
      </c>
      <c r="I731">
        <v>0</v>
      </c>
      <c r="J731">
        <v>1</v>
      </c>
      <c r="K731">
        <v>26</v>
      </c>
      <c r="L731">
        <v>30</v>
      </c>
      <c r="M731">
        <v>2</v>
      </c>
      <c r="N731" s="170">
        <v>12185828</v>
      </c>
      <c r="O731" s="170">
        <v>12890000</v>
      </c>
      <c r="P731" s="178">
        <v>45942448</v>
      </c>
      <c r="Q731" s="178">
        <v>1530028</v>
      </c>
      <c r="R731" s="178">
        <v>14318597</v>
      </c>
      <c r="S731">
        <v>0</v>
      </c>
      <c r="T731">
        <v>0</v>
      </c>
      <c r="U731">
        <v>0</v>
      </c>
      <c r="W731">
        <v>0</v>
      </c>
      <c r="X731">
        <v>0</v>
      </c>
      <c r="Y731">
        <v>0</v>
      </c>
      <c r="AB731" s="180">
        <v>44285</v>
      </c>
      <c r="AC731">
        <v>1</v>
      </c>
      <c r="AD731" t="s">
        <v>1922</v>
      </c>
      <c r="AE731">
        <v>1</v>
      </c>
      <c r="AF731">
        <v>30</v>
      </c>
      <c r="AG731">
        <v>0</v>
      </c>
      <c r="AN731">
        <v>1</v>
      </c>
      <c r="AO731">
        <v>1</v>
      </c>
      <c r="AR731" s="178">
        <v>14482652</v>
      </c>
      <c r="AS731" t="s">
        <v>1921</v>
      </c>
      <c r="AT731">
        <v>0</v>
      </c>
      <c r="AU731">
        <v>0</v>
      </c>
      <c r="AV731">
        <v>890480123</v>
      </c>
      <c r="AW731" t="s">
        <v>1920</v>
      </c>
      <c r="AX731">
        <v>5</v>
      </c>
      <c r="BC731">
        <v>1</v>
      </c>
      <c r="BD731">
        <v>7</v>
      </c>
      <c r="BE731">
        <v>2</v>
      </c>
    </row>
    <row r="732" spans="1:57" x14ac:dyDescent="0.25">
      <c r="A732" s="179">
        <f t="shared" si="11"/>
        <v>0</v>
      </c>
      <c r="B732" t="s">
        <v>1923</v>
      </c>
      <c r="C732">
        <v>9077429</v>
      </c>
      <c r="D732">
        <v>144105</v>
      </c>
      <c r="E732">
        <v>4</v>
      </c>
      <c r="F732">
        <v>17878</v>
      </c>
      <c r="G732" s="180">
        <v>44176</v>
      </c>
      <c r="H732" s="180">
        <v>46021</v>
      </c>
      <c r="I732">
        <v>0</v>
      </c>
      <c r="J732">
        <v>1</v>
      </c>
      <c r="K732">
        <v>3</v>
      </c>
      <c r="L732">
        <v>30</v>
      </c>
      <c r="M732">
        <v>2</v>
      </c>
      <c r="N732" s="170">
        <v>16011168</v>
      </c>
      <c r="O732" s="170">
        <v>17240000</v>
      </c>
      <c r="P732" s="178">
        <v>45000000</v>
      </c>
      <c r="Q732" s="178">
        <v>1094580</v>
      </c>
      <c r="R732" s="178">
        <v>43495549</v>
      </c>
      <c r="S732">
        <v>0</v>
      </c>
      <c r="T732">
        <v>0</v>
      </c>
      <c r="U732">
        <v>0</v>
      </c>
      <c r="W732">
        <v>0</v>
      </c>
      <c r="X732">
        <v>0</v>
      </c>
      <c r="Y732">
        <v>0</v>
      </c>
      <c r="AB732" s="180">
        <v>44285</v>
      </c>
      <c r="AC732">
        <v>1</v>
      </c>
      <c r="AD732" t="s">
        <v>1922</v>
      </c>
      <c r="AE732">
        <v>1</v>
      </c>
      <c r="AF732">
        <v>30</v>
      </c>
      <c r="AG732">
        <v>0</v>
      </c>
      <c r="AN732">
        <v>1</v>
      </c>
      <c r="AO732">
        <v>1</v>
      </c>
      <c r="AR732" s="178">
        <v>43993900</v>
      </c>
      <c r="AS732" t="s">
        <v>1921</v>
      </c>
      <c r="AT732">
        <v>0</v>
      </c>
      <c r="AU732">
        <v>0</v>
      </c>
      <c r="AV732">
        <v>890480123</v>
      </c>
      <c r="AW732" t="s">
        <v>1920</v>
      </c>
      <c r="AX732">
        <v>5</v>
      </c>
      <c r="BC732">
        <v>1</v>
      </c>
      <c r="BD732">
        <v>7</v>
      </c>
      <c r="BE732">
        <v>2</v>
      </c>
    </row>
    <row r="733" spans="1:57" x14ac:dyDescent="0.25">
      <c r="A733" s="179">
        <f t="shared" si="11"/>
        <v>0</v>
      </c>
      <c r="B733" t="s">
        <v>1923</v>
      </c>
      <c r="C733">
        <v>9077429</v>
      </c>
      <c r="D733">
        <v>144105</v>
      </c>
      <c r="E733">
        <v>4</v>
      </c>
      <c r="F733">
        <v>550024654</v>
      </c>
      <c r="G733" s="180">
        <v>44133</v>
      </c>
      <c r="H733" s="180">
        <v>45260</v>
      </c>
      <c r="I733">
        <v>0</v>
      </c>
      <c r="J733">
        <v>1</v>
      </c>
      <c r="K733">
        <v>4</v>
      </c>
      <c r="L733">
        <v>30</v>
      </c>
      <c r="M733">
        <v>2</v>
      </c>
      <c r="N733" s="170">
        <v>22490513</v>
      </c>
      <c r="O733" s="170">
        <v>24960000</v>
      </c>
      <c r="P733" s="178">
        <v>70000</v>
      </c>
      <c r="Q733" s="178">
        <v>2691</v>
      </c>
      <c r="R733" s="178">
        <v>64327</v>
      </c>
      <c r="S733">
        <v>0</v>
      </c>
      <c r="T733">
        <v>0</v>
      </c>
      <c r="U733">
        <v>0</v>
      </c>
      <c r="W733">
        <v>0</v>
      </c>
      <c r="X733">
        <v>0</v>
      </c>
      <c r="Y733">
        <v>0</v>
      </c>
      <c r="AB733" s="180">
        <v>44285</v>
      </c>
      <c r="AC733">
        <v>1</v>
      </c>
      <c r="AD733" t="s">
        <v>1922</v>
      </c>
      <c r="AE733">
        <v>1</v>
      </c>
      <c r="AF733">
        <v>30</v>
      </c>
      <c r="AG733">
        <v>0</v>
      </c>
      <c r="AN733">
        <v>1</v>
      </c>
      <c r="AO733">
        <v>1</v>
      </c>
      <c r="AR733" s="178">
        <v>65064</v>
      </c>
      <c r="AS733" t="s">
        <v>1921</v>
      </c>
      <c r="AT733">
        <v>0</v>
      </c>
      <c r="AU733">
        <v>0</v>
      </c>
      <c r="AV733">
        <v>890480123</v>
      </c>
      <c r="AW733" t="s">
        <v>1920</v>
      </c>
      <c r="AX733">
        <v>5</v>
      </c>
      <c r="BC733">
        <v>2</v>
      </c>
      <c r="BD733">
        <v>7</v>
      </c>
      <c r="BE733">
        <v>2</v>
      </c>
    </row>
    <row r="734" spans="1:57" x14ac:dyDescent="0.25">
      <c r="A734" s="179">
        <f t="shared" si="11"/>
        <v>0</v>
      </c>
      <c r="B734" t="s">
        <v>1923</v>
      </c>
      <c r="C734">
        <v>9077429</v>
      </c>
      <c r="D734">
        <v>144105</v>
      </c>
      <c r="E734">
        <v>4</v>
      </c>
      <c r="F734">
        <v>550025532</v>
      </c>
      <c r="G734" s="180">
        <v>44255</v>
      </c>
      <c r="H734" s="180">
        <v>44316</v>
      </c>
      <c r="I734">
        <v>0</v>
      </c>
      <c r="J734">
        <v>1</v>
      </c>
      <c r="K734">
        <v>0</v>
      </c>
      <c r="L734">
        <v>30</v>
      </c>
      <c r="M734">
        <v>2</v>
      </c>
      <c r="N734">
        <v>0</v>
      </c>
      <c r="O734">
        <v>0</v>
      </c>
      <c r="P734" s="178">
        <v>6000</v>
      </c>
      <c r="Q734" s="178">
        <v>6000</v>
      </c>
      <c r="R734" s="178">
        <v>31</v>
      </c>
      <c r="S734">
        <v>0</v>
      </c>
      <c r="T734">
        <v>0</v>
      </c>
      <c r="U734">
        <v>0</v>
      </c>
      <c r="W734">
        <v>0</v>
      </c>
      <c r="X734">
        <v>0</v>
      </c>
      <c r="Y734">
        <v>0</v>
      </c>
      <c r="AB734" s="180">
        <v>44285</v>
      </c>
      <c r="AC734">
        <v>1</v>
      </c>
      <c r="AD734" t="s">
        <v>1922</v>
      </c>
      <c r="AE734">
        <v>1</v>
      </c>
      <c r="AF734">
        <v>30</v>
      </c>
      <c r="AG734">
        <v>0</v>
      </c>
      <c r="AN734">
        <v>1</v>
      </c>
      <c r="AO734">
        <v>1</v>
      </c>
      <c r="AR734" s="178">
        <v>32</v>
      </c>
      <c r="AS734" t="s">
        <v>1921</v>
      </c>
      <c r="AT734">
        <v>0</v>
      </c>
      <c r="AU734">
        <v>0</v>
      </c>
      <c r="AV734">
        <v>890480123</v>
      </c>
      <c r="AW734" t="s">
        <v>1920</v>
      </c>
      <c r="AX734">
        <v>5</v>
      </c>
      <c r="BC734">
        <v>2</v>
      </c>
      <c r="BD734">
        <v>7</v>
      </c>
      <c r="BE734">
        <v>2</v>
      </c>
    </row>
    <row r="735" spans="1:57" x14ac:dyDescent="0.25">
      <c r="A735" s="179">
        <f t="shared" si="11"/>
        <v>0</v>
      </c>
      <c r="B735" t="s">
        <v>1923</v>
      </c>
      <c r="C735">
        <v>9077429</v>
      </c>
      <c r="D735">
        <v>144105</v>
      </c>
      <c r="E735">
        <v>4</v>
      </c>
      <c r="F735">
        <v>550025719</v>
      </c>
      <c r="G735" s="180">
        <v>44286</v>
      </c>
      <c r="H735" s="180">
        <v>44346</v>
      </c>
      <c r="I735">
        <v>0</v>
      </c>
      <c r="J735">
        <v>1</v>
      </c>
      <c r="K735">
        <v>0</v>
      </c>
      <c r="L735">
        <v>30</v>
      </c>
      <c r="M735">
        <v>2</v>
      </c>
      <c r="N735">
        <v>0</v>
      </c>
      <c r="O735">
        <v>0</v>
      </c>
      <c r="P735" s="178">
        <v>6000</v>
      </c>
      <c r="Q735" s="178">
        <v>6000</v>
      </c>
      <c r="R735" s="178">
        <v>6000</v>
      </c>
      <c r="S735">
        <v>0</v>
      </c>
      <c r="T735">
        <v>0</v>
      </c>
      <c r="U735">
        <v>0</v>
      </c>
      <c r="W735">
        <v>0</v>
      </c>
      <c r="X735">
        <v>0</v>
      </c>
      <c r="Y735">
        <v>0</v>
      </c>
      <c r="AB735" s="180">
        <v>44286</v>
      </c>
      <c r="AC735">
        <v>1</v>
      </c>
      <c r="AD735" t="s">
        <v>1922</v>
      </c>
      <c r="AE735">
        <v>1</v>
      </c>
      <c r="AF735">
        <v>30</v>
      </c>
      <c r="AG735">
        <v>0</v>
      </c>
      <c r="AN735">
        <v>1</v>
      </c>
      <c r="AO735">
        <v>1</v>
      </c>
      <c r="AR735" s="178">
        <v>6069</v>
      </c>
      <c r="AS735" t="s">
        <v>1921</v>
      </c>
      <c r="AT735">
        <v>0</v>
      </c>
      <c r="AU735">
        <v>0</v>
      </c>
      <c r="AV735">
        <v>890480123</v>
      </c>
      <c r="AW735" t="s">
        <v>1920</v>
      </c>
      <c r="AX735">
        <v>5</v>
      </c>
      <c r="BC735">
        <v>2</v>
      </c>
      <c r="BD735">
        <v>7</v>
      </c>
      <c r="BE735">
        <v>2</v>
      </c>
    </row>
    <row r="736" spans="1:57" x14ac:dyDescent="0.25">
      <c r="A736" s="179">
        <f t="shared" si="11"/>
        <v>3570669</v>
      </c>
      <c r="B736" t="s">
        <v>1923</v>
      </c>
      <c r="C736">
        <v>9078317</v>
      </c>
      <c r="D736">
        <v>141205</v>
      </c>
      <c r="E736">
        <v>4</v>
      </c>
      <c r="F736">
        <v>14149</v>
      </c>
      <c r="G736" s="180">
        <v>44133</v>
      </c>
      <c r="H736" s="180">
        <v>45189</v>
      </c>
      <c r="I736">
        <v>0</v>
      </c>
      <c r="J736">
        <v>1</v>
      </c>
      <c r="K736">
        <v>4</v>
      </c>
      <c r="L736">
        <v>30</v>
      </c>
      <c r="M736">
        <v>2</v>
      </c>
      <c r="N736" s="170">
        <v>13121400</v>
      </c>
      <c r="O736" s="170">
        <v>13940000</v>
      </c>
      <c r="P736" s="178">
        <v>19348265</v>
      </c>
      <c r="Q736" s="178">
        <v>684458</v>
      </c>
      <c r="R736" s="178">
        <v>17095624</v>
      </c>
      <c r="S736">
        <v>0</v>
      </c>
      <c r="T736">
        <v>0</v>
      </c>
      <c r="U736">
        <v>80000000</v>
      </c>
      <c r="V736" t="s">
        <v>1927</v>
      </c>
      <c r="W736">
        <v>0</v>
      </c>
      <c r="X736">
        <v>0</v>
      </c>
      <c r="Y736">
        <v>0</v>
      </c>
      <c r="AB736" s="180">
        <v>44285</v>
      </c>
      <c r="AC736">
        <v>3</v>
      </c>
      <c r="AD736" t="s">
        <v>1922</v>
      </c>
      <c r="AE736">
        <v>1</v>
      </c>
      <c r="AF736">
        <v>30</v>
      </c>
      <c r="AG736">
        <v>0</v>
      </c>
      <c r="AN736">
        <v>1</v>
      </c>
      <c r="AO736">
        <v>1</v>
      </c>
      <c r="AR736" s="178">
        <v>13524955</v>
      </c>
      <c r="AS736" t="s">
        <v>1921</v>
      </c>
      <c r="AT736">
        <v>0</v>
      </c>
      <c r="AU736">
        <v>0</v>
      </c>
      <c r="AX736">
        <v>5</v>
      </c>
      <c r="BC736">
        <v>1</v>
      </c>
      <c r="BD736">
        <v>7</v>
      </c>
      <c r="BE736">
        <v>1</v>
      </c>
    </row>
    <row r="737" spans="1:57" x14ac:dyDescent="0.25">
      <c r="A737" s="179">
        <f t="shared" si="11"/>
        <v>12977</v>
      </c>
      <c r="B737" t="s">
        <v>1923</v>
      </c>
      <c r="C737">
        <v>9078317</v>
      </c>
      <c r="D737">
        <v>144105</v>
      </c>
      <c r="E737">
        <v>4</v>
      </c>
      <c r="F737">
        <v>550023845</v>
      </c>
      <c r="G737" s="180">
        <v>43957</v>
      </c>
      <c r="H737" s="180">
        <v>45076</v>
      </c>
      <c r="I737">
        <v>0</v>
      </c>
      <c r="J737">
        <v>1</v>
      </c>
      <c r="K737">
        <v>10</v>
      </c>
      <c r="L737">
        <v>30</v>
      </c>
      <c r="M737">
        <v>2</v>
      </c>
      <c r="N737" s="170">
        <v>23318977</v>
      </c>
      <c r="O737" s="170">
        <v>25980000</v>
      </c>
      <c r="P737" s="178">
        <v>79000</v>
      </c>
      <c r="Q737" s="178">
        <v>3094</v>
      </c>
      <c r="R737" s="178">
        <v>62131</v>
      </c>
      <c r="S737">
        <v>0</v>
      </c>
      <c r="T737">
        <v>0</v>
      </c>
      <c r="U737">
        <v>0</v>
      </c>
      <c r="W737">
        <v>0</v>
      </c>
      <c r="X737">
        <v>0</v>
      </c>
      <c r="Y737">
        <v>0</v>
      </c>
      <c r="AB737" s="180">
        <v>44285</v>
      </c>
      <c r="AC737">
        <v>1</v>
      </c>
      <c r="AD737" t="s">
        <v>1922</v>
      </c>
      <c r="AE737">
        <v>1</v>
      </c>
      <c r="AF737">
        <v>30</v>
      </c>
      <c r="AG737">
        <v>0</v>
      </c>
      <c r="AN737">
        <v>1</v>
      </c>
      <c r="AO737">
        <v>1</v>
      </c>
      <c r="AR737" s="178">
        <v>49154</v>
      </c>
      <c r="AS737" t="s">
        <v>1921</v>
      </c>
      <c r="AT737">
        <v>0</v>
      </c>
      <c r="AU737">
        <v>0</v>
      </c>
      <c r="AV737">
        <v>890480123</v>
      </c>
      <c r="AW737" t="s">
        <v>1920</v>
      </c>
      <c r="AX737">
        <v>5</v>
      </c>
      <c r="BC737">
        <v>2</v>
      </c>
      <c r="BD737">
        <v>7</v>
      </c>
      <c r="BE737">
        <v>2</v>
      </c>
    </row>
    <row r="738" spans="1:57" x14ac:dyDescent="0.25">
      <c r="A738" s="179">
        <f t="shared" si="11"/>
        <v>1253</v>
      </c>
      <c r="B738" t="s">
        <v>1923</v>
      </c>
      <c r="C738">
        <v>9078317</v>
      </c>
      <c r="D738">
        <v>144105</v>
      </c>
      <c r="E738">
        <v>4</v>
      </c>
      <c r="F738">
        <v>550025743</v>
      </c>
      <c r="G738" s="180">
        <v>44286</v>
      </c>
      <c r="H738" s="180">
        <v>44346</v>
      </c>
      <c r="I738">
        <v>0</v>
      </c>
      <c r="J738">
        <v>1</v>
      </c>
      <c r="K738">
        <v>0</v>
      </c>
      <c r="L738">
        <v>30</v>
      </c>
      <c r="M738">
        <v>2</v>
      </c>
      <c r="N738">
        <v>0</v>
      </c>
      <c r="O738">
        <v>0</v>
      </c>
      <c r="P738" s="178">
        <v>6000</v>
      </c>
      <c r="Q738" s="178">
        <v>6000</v>
      </c>
      <c r="R738" s="178">
        <v>6000</v>
      </c>
      <c r="S738">
        <v>0</v>
      </c>
      <c r="T738">
        <v>0</v>
      </c>
      <c r="U738">
        <v>0</v>
      </c>
      <c r="W738">
        <v>0</v>
      </c>
      <c r="X738">
        <v>0</v>
      </c>
      <c r="Y738">
        <v>0</v>
      </c>
      <c r="AB738" s="180">
        <v>44286</v>
      </c>
      <c r="AC738">
        <v>1</v>
      </c>
      <c r="AD738" t="s">
        <v>1922</v>
      </c>
      <c r="AE738">
        <v>1</v>
      </c>
      <c r="AF738">
        <v>30</v>
      </c>
      <c r="AG738">
        <v>0</v>
      </c>
      <c r="AN738">
        <v>1</v>
      </c>
      <c r="AO738">
        <v>1</v>
      </c>
      <c r="AR738" s="178">
        <v>4747</v>
      </c>
      <c r="AS738" t="s">
        <v>1921</v>
      </c>
      <c r="AT738">
        <v>0</v>
      </c>
      <c r="AU738">
        <v>0</v>
      </c>
      <c r="AV738">
        <v>890480123</v>
      </c>
      <c r="AW738" t="s">
        <v>1920</v>
      </c>
      <c r="AX738">
        <v>5</v>
      </c>
      <c r="BC738">
        <v>2</v>
      </c>
      <c r="BD738">
        <v>7</v>
      </c>
      <c r="BE738">
        <v>2</v>
      </c>
    </row>
    <row r="739" spans="1:57" x14ac:dyDescent="0.25">
      <c r="A739" s="179">
        <f t="shared" si="11"/>
        <v>0</v>
      </c>
      <c r="B739" t="s">
        <v>1923</v>
      </c>
      <c r="C739">
        <v>9078388</v>
      </c>
      <c r="D739">
        <v>144105</v>
      </c>
      <c r="E739">
        <v>4</v>
      </c>
      <c r="F739">
        <v>17384</v>
      </c>
      <c r="G739" s="180">
        <v>44036</v>
      </c>
      <c r="H739" s="180">
        <v>45503</v>
      </c>
      <c r="I739">
        <v>0</v>
      </c>
      <c r="J739">
        <v>1</v>
      </c>
      <c r="K739">
        <v>8</v>
      </c>
      <c r="L739">
        <v>30</v>
      </c>
      <c r="M739">
        <v>2</v>
      </c>
      <c r="N739" s="170">
        <v>17726461</v>
      </c>
      <c r="O739" s="170">
        <v>19240000</v>
      </c>
      <c r="P739" s="178">
        <v>30000000</v>
      </c>
      <c r="Q739" s="178">
        <v>876968</v>
      </c>
      <c r="R739" s="178">
        <v>26341024</v>
      </c>
      <c r="S739">
        <v>0</v>
      </c>
      <c r="T739">
        <v>0</v>
      </c>
      <c r="U739">
        <v>0</v>
      </c>
      <c r="W739">
        <v>0</v>
      </c>
      <c r="X739">
        <v>0</v>
      </c>
      <c r="Y739">
        <v>0</v>
      </c>
      <c r="AB739" s="180">
        <v>44285</v>
      </c>
      <c r="AC739">
        <v>1</v>
      </c>
      <c r="AD739" t="s">
        <v>1922</v>
      </c>
      <c r="AE739">
        <v>1</v>
      </c>
      <c r="AF739">
        <v>30</v>
      </c>
      <c r="AG739">
        <v>0</v>
      </c>
      <c r="AN739">
        <v>1</v>
      </c>
      <c r="AO739">
        <v>1</v>
      </c>
      <c r="AR739" s="178">
        <v>54360801</v>
      </c>
      <c r="AS739" t="s">
        <v>1921</v>
      </c>
      <c r="AT739">
        <v>0</v>
      </c>
      <c r="AU739">
        <v>0</v>
      </c>
      <c r="AV739">
        <v>890480123</v>
      </c>
      <c r="AW739" t="s">
        <v>1920</v>
      </c>
      <c r="AX739">
        <v>5</v>
      </c>
      <c r="BC739">
        <v>1</v>
      </c>
      <c r="BD739">
        <v>7</v>
      </c>
      <c r="BE739">
        <v>2</v>
      </c>
    </row>
    <row r="740" spans="1:57" x14ac:dyDescent="0.25">
      <c r="A740" s="179">
        <f t="shared" si="11"/>
        <v>0</v>
      </c>
      <c r="B740" t="s">
        <v>1923</v>
      </c>
      <c r="C740">
        <v>9078708</v>
      </c>
      <c r="D740">
        <v>144105</v>
      </c>
      <c r="E740">
        <v>4</v>
      </c>
      <c r="F740">
        <v>15378</v>
      </c>
      <c r="G740" s="180">
        <v>44133</v>
      </c>
      <c r="H740" s="180">
        <v>45442</v>
      </c>
      <c r="I740">
        <v>0</v>
      </c>
      <c r="J740">
        <v>1</v>
      </c>
      <c r="K740">
        <v>5</v>
      </c>
      <c r="L740">
        <v>30</v>
      </c>
      <c r="M740">
        <v>2</v>
      </c>
      <c r="N740" s="170">
        <v>17726461</v>
      </c>
      <c r="O740" s="170">
        <v>19240000</v>
      </c>
      <c r="P740" s="178">
        <v>3191436</v>
      </c>
      <c r="Q740" s="178">
        <v>100799</v>
      </c>
      <c r="R740" s="178">
        <v>2914752</v>
      </c>
      <c r="S740">
        <v>0</v>
      </c>
      <c r="T740">
        <v>0</v>
      </c>
      <c r="U740">
        <v>0</v>
      </c>
      <c r="W740">
        <v>0</v>
      </c>
      <c r="X740">
        <v>0</v>
      </c>
      <c r="Y740">
        <v>0</v>
      </c>
      <c r="AB740" s="180">
        <v>44285</v>
      </c>
      <c r="AC740">
        <v>1</v>
      </c>
      <c r="AD740" t="s">
        <v>1922</v>
      </c>
      <c r="AE740">
        <v>1</v>
      </c>
      <c r="AF740">
        <v>30</v>
      </c>
      <c r="AG740">
        <v>0</v>
      </c>
      <c r="AN740">
        <v>1</v>
      </c>
      <c r="AO740">
        <v>1</v>
      </c>
      <c r="AR740" s="178">
        <v>9689424</v>
      </c>
      <c r="AS740" t="s">
        <v>1921</v>
      </c>
      <c r="AT740">
        <v>0</v>
      </c>
      <c r="AU740">
        <v>0</v>
      </c>
      <c r="AV740">
        <v>890480123</v>
      </c>
      <c r="AW740" t="s">
        <v>1920</v>
      </c>
      <c r="AX740">
        <v>5</v>
      </c>
      <c r="BC740">
        <v>1</v>
      </c>
      <c r="BD740">
        <v>7</v>
      </c>
      <c r="BE740">
        <v>1</v>
      </c>
    </row>
    <row r="741" spans="1:57" x14ac:dyDescent="0.25">
      <c r="A741" s="179">
        <f t="shared" si="11"/>
        <v>0</v>
      </c>
      <c r="B741" t="s">
        <v>1923</v>
      </c>
      <c r="C741">
        <v>9078708</v>
      </c>
      <c r="D741">
        <v>144105</v>
      </c>
      <c r="E741">
        <v>4</v>
      </c>
      <c r="F741">
        <v>17729</v>
      </c>
      <c r="G741" s="180">
        <v>44123</v>
      </c>
      <c r="H741" s="180">
        <v>44499</v>
      </c>
      <c r="I741">
        <v>0</v>
      </c>
      <c r="J741">
        <v>1</v>
      </c>
      <c r="K741">
        <v>5</v>
      </c>
      <c r="L741">
        <v>30</v>
      </c>
      <c r="M741">
        <v>2</v>
      </c>
      <c r="N741" s="170">
        <v>12185828</v>
      </c>
      <c r="O741" s="170">
        <v>12890000</v>
      </c>
      <c r="P741" s="178">
        <v>4014748</v>
      </c>
      <c r="Q741" s="178">
        <v>357055</v>
      </c>
      <c r="R741" s="178">
        <v>2400142</v>
      </c>
      <c r="S741">
        <v>0</v>
      </c>
      <c r="T741">
        <v>0</v>
      </c>
      <c r="U741">
        <v>0</v>
      </c>
      <c r="W741">
        <v>0</v>
      </c>
      <c r="X741">
        <v>0</v>
      </c>
      <c r="Y741">
        <v>0</v>
      </c>
      <c r="AB741" s="180">
        <v>44285</v>
      </c>
      <c r="AC741">
        <v>1</v>
      </c>
      <c r="AD741" t="s">
        <v>1922</v>
      </c>
      <c r="AE741">
        <v>1</v>
      </c>
      <c r="AF741">
        <v>30</v>
      </c>
      <c r="AG741">
        <v>0</v>
      </c>
      <c r="AN741">
        <v>1</v>
      </c>
      <c r="AO741">
        <v>1</v>
      </c>
      <c r="AR741" s="178">
        <v>7978721</v>
      </c>
      <c r="AS741" t="s">
        <v>1921</v>
      </c>
      <c r="AT741">
        <v>0</v>
      </c>
      <c r="AU741">
        <v>0</v>
      </c>
      <c r="AV741">
        <v>890480123</v>
      </c>
      <c r="AW741" t="s">
        <v>1920</v>
      </c>
      <c r="AX741">
        <v>5</v>
      </c>
      <c r="BC741">
        <v>1</v>
      </c>
      <c r="BD741">
        <v>7</v>
      </c>
      <c r="BE741">
        <v>2</v>
      </c>
    </row>
    <row r="742" spans="1:57" x14ac:dyDescent="0.25">
      <c r="A742" s="179">
        <f t="shared" si="11"/>
        <v>0</v>
      </c>
      <c r="B742" t="s">
        <v>1923</v>
      </c>
      <c r="C742">
        <v>9080692</v>
      </c>
      <c r="D742">
        <v>144105</v>
      </c>
      <c r="E742">
        <v>4</v>
      </c>
      <c r="F742">
        <v>550025341</v>
      </c>
      <c r="G742" s="180">
        <v>44227</v>
      </c>
      <c r="H742" s="180">
        <v>44283</v>
      </c>
      <c r="I742">
        <v>0</v>
      </c>
      <c r="J742">
        <v>1</v>
      </c>
      <c r="K742">
        <v>0</v>
      </c>
      <c r="L742">
        <v>30</v>
      </c>
      <c r="M742">
        <v>2</v>
      </c>
      <c r="N742">
        <v>0</v>
      </c>
      <c r="O742">
        <v>0</v>
      </c>
      <c r="P742" s="178">
        <v>6000</v>
      </c>
      <c r="Q742" s="178">
        <v>6000</v>
      </c>
      <c r="R742" s="178">
        <v>6000</v>
      </c>
      <c r="S742">
        <v>0</v>
      </c>
      <c r="T742">
        <v>0</v>
      </c>
      <c r="U742">
        <v>0</v>
      </c>
      <c r="W742">
        <v>0</v>
      </c>
      <c r="X742">
        <v>0</v>
      </c>
      <c r="Y742">
        <v>0</v>
      </c>
      <c r="AB742" s="180">
        <v>44255</v>
      </c>
      <c r="AC742">
        <v>1</v>
      </c>
      <c r="AD742" t="s">
        <v>1922</v>
      </c>
      <c r="AE742">
        <v>1</v>
      </c>
      <c r="AF742">
        <v>30</v>
      </c>
      <c r="AG742">
        <v>0</v>
      </c>
      <c r="AN742">
        <v>1</v>
      </c>
      <c r="AO742">
        <v>1</v>
      </c>
      <c r="AR742" s="178">
        <v>70081</v>
      </c>
      <c r="AS742" t="s">
        <v>1921</v>
      </c>
      <c r="AT742">
        <v>0</v>
      </c>
      <c r="AU742">
        <v>0</v>
      </c>
      <c r="AV742">
        <v>890480123</v>
      </c>
      <c r="AW742" t="s">
        <v>1920</v>
      </c>
      <c r="AX742">
        <v>5</v>
      </c>
      <c r="BC742">
        <v>2</v>
      </c>
      <c r="BD742">
        <v>7</v>
      </c>
      <c r="BE742">
        <v>2</v>
      </c>
    </row>
    <row r="743" spans="1:57" x14ac:dyDescent="0.25">
      <c r="A743" s="179">
        <f t="shared" si="11"/>
        <v>0</v>
      </c>
      <c r="B743" t="s">
        <v>1923</v>
      </c>
      <c r="C743">
        <v>9080692</v>
      </c>
      <c r="D743">
        <v>144105</v>
      </c>
      <c r="E743">
        <v>4</v>
      </c>
      <c r="F743">
        <v>550025379</v>
      </c>
      <c r="G743" s="180">
        <v>44235</v>
      </c>
      <c r="H743" s="180">
        <v>45350</v>
      </c>
      <c r="I743">
        <v>0</v>
      </c>
      <c r="J743">
        <v>1</v>
      </c>
      <c r="K743">
        <v>0</v>
      </c>
      <c r="L743">
        <v>30</v>
      </c>
      <c r="M743">
        <v>2</v>
      </c>
      <c r="N743" s="170">
        <v>22490513</v>
      </c>
      <c r="O743" s="170">
        <v>24960000</v>
      </c>
      <c r="P743" s="178">
        <v>900000</v>
      </c>
      <c r="Q743" s="178">
        <v>34600</v>
      </c>
      <c r="R743" s="178">
        <v>900000</v>
      </c>
      <c r="S743">
        <v>16860</v>
      </c>
      <c r="T743">
        <v>0</v>
      </c>
      <c r="U743">
        <v>0</v>
      </c>
      <c r="W743">
        <v>0</v>
      </c>
      <c r="X743">
        <v>0</v>
      </c>
      <c r="Y743">
        <v>0</v>
      </c>
      <c r="AB743" s="180">
        <v>44255</v>
      </c>
      <c r="AC743">
        <v>1</v>
      </c>
      <c r="AD743" t="s">
        <v>1922</v>
      </c>
      <c r="AE743">
        <v>1</v>
      </c>
      <c r="AF743">
        <v>30</v>
      </c>
      <c r="AG743">
        <v>0</v>
      </c>
      <c r="AN743">
        <v>1</v>
      </c>
      <c r="AO743">
        <v>1</v>
      </c>
      <c r="AR743" s="178">
        <v>10512139</v>
      </c>
      <c r="AS743" t="s">
        <v>1921</v>
      </c>
      <c r="AT743">
        <v>0</v>
      </c>
      <c r="AU743">
        <v>0</v>
      </c>
      <c r="AV743">
        <v>890480123</v>
      </c>
      <c r="AW743" t="s">
        <v>1920</v>
      </c>
      <c r="AX743">
        <v>5</v>
      </c>
      <c r="BC743">
        <v>2</v>
      </c>
      <c r="BD743">
        <v>7</v>
      </c>
      <c r="BE743">
        <v>2</v>
      </c>
    </row>
    <row r="744" spans="1:57" x14ac:dyDescent="0.25">
      <c r="A744" s="179">
        <f t="shared" si="11"/>
        <v>0</v>
      </c>
      <c r="B744" t="s">
        <v>1923</v>
      </c>
      <c r="C744">
        <v>9080692</v>
      </c>
      <c r="D744">
        <v>144105</v>
      </c>
      <c r="E744">
        <v>4</v>
      </c>
      <c r="F744">
        <v>550025380</v>
      </c>
      <c r="G744" s="180">
        <v>44235</v>
      </c>
      <c r="H744" s="180">
        <v>45350</v>
      </c>
      <c r="I744">
        <v>0</v>
      </c>
      <c r="J744">
        <v>1</v>
      </c>
      <c r="K744">
        <v>0</v>
      </c>
      <c r="L744">
        <v>30</v>
      </c>
      <c r="M744">
        <v>2</v>
      </c>
      <c r="N744" s="170">
        <v>22490513</v>
      </c>
      <c r="O744" s="170">
        <v>24960000</v>
      </c>
      <c r="P744" s="178">
        <v>100000</v>
      </c>
      <c r="Q744" s="178">
        <v>3844</v>
      </c>
      <c r="R744" s="178">
        <v>100000</v>
      </c>
      <c r="S744">
        <v>1860</v>
      </c>
      <c r="T744">
        <v>0</v>
      </c>
      <c r="U744">
        <v>0</v>
      </c>
      <c r="W744">
        <v>0</v>
      </c>
      <c r="X744">
        <v>0</v>
      </c>
      <c r="Y744">
        <v>0</v>
      </c>
      <c r="AB744" s="180">
        <v>44255</v>
      </c>
      <c r="AC744">
        <v>1</v>
      </c>
      <c r="AD744" t="s">
        <v>1922</v>
      </c>
      <c r="AE744">
        <v>1</v>
      </c>
      <c r="AF744">
        <v>30</v>
      </c>
      <c r="AG744">
        <v>0</v>
      </c>
      <c r="AN744">
        <v>1</v>
      </c>
      <c r="AO744">
        <v>1</v>
      </c>
      <c r="AR744" s="178">
        <v>1168016</v>
      </c>
      <c r="AS744" t="s">
        <v>1921</v>
      </c>
      <c r="AT744">
        <v>0</v>
      </c>
      <c r="AU744">
        <v>0</v>
      </c>
      <c r="AV744">
        <v>890480123</v>
      </c>
      <c r="AW744" t="s">
        <v>1920</v>
      </c>
      <c r="AX744">
        <v>5</v>
      </c>
      <c r="BC744">
        <v>2</v>
      </c>
      <c r="BD744">
        <v>7</v>
      </c>
      <c r="BE744">
        <v>2</v>
      </c>
    </row>
    <row r="745" spans="1:57" x14ac:dyDescent="0.25">
      <c r="A745" s="179">
        <f t="shared" si="11"/>
        <v>0</v>
      </c>
      <c r="B745" t="s">
        <v>1923</v>
      </c>
      <c r="C745">
        <v>9080692</v>
      </c>
      <c r="D745">
        <v>144105</v>
      </c>
      <c r="E745">
        <v>4</v>
      </c>
      <c r="F745">
        <v>550025383</v>
      </c>
      <c r="G745" s="180">
        <v>44235</v>
      </c>
      <c r="H745" s="180">
        <v>44283</v>
      </c>
      <c r="I745">
        <v>0</v>
      </c>
      <c r="J745">
        <v>1</v>
      </c>
      <c r="K745">
        <v>0</v>
      </c>
      <c r="L745">
        <v>30</v>
      </c>
      <c r="M745">
        <v>2</v>
      </c>
      <c r="N745">
        <v>0</v>
      </c>
      <c r="O745">
        <v>0</v>
      </c>
      <c r="P745" s="178">
        <v>5500</v>
      </c>
      <c r="Q745" s="178">
        <v>5500</v>
      </c>
      <c r="R745" s="178">
        <v>5500</v>
      </c>
      <c r="S745">
        <v>0</v>
      </c>
      <c r="T745">
        <v>0</v>
      </c>
      <c r="U745">
        <v>0</v>
      </c>
      <c r="W745">
        <v>0</v>
      </c>
      <c r="X745">
        <v>0</v>
      </c>
      <c r="Y745">
        <v>0</v>
      </c>
      <c r="AB745" s="180">
        <v>44255</v>
      </c>
      <c r="AC745">
        <v>1</v>
      </c>
      <c r="AD745" t="s">
        <v>1922</v>
      </c>
      <c r="AE745">
        <v>1</v>
      </c>
      <c r="AF745">
        <v>30</v>
      </c>
      <c r="AG745">
        <v>0</v>
      </c>
      <c r="AN745">
        <v>1</v>
      </c>
      <c r="AO745">
        <v>1</v>
      </c>
      <c r="AR745" s="178">
        <v>64241</v>
      </c>
      <c r="AS745" t="s">
        <v>1921</v>
      </c>
      <c r="AT745">
        <v>0</v>
      </c>
      <c r="AU745">
        <v>0</v>
      </c>
      <c r="AV745">
        <v>890480123</v>
      </c>
      <c r="AW745" t="s">
        <v>1920</v>
      </c>
      <c r="AX745">
        <v>5</v>
      </c>
      <c r="BC745">
        <v>2</v>
      </c>
      <c r="BD745">
        <v>7</v>
      </c>
      <c r="BE745">
        <v>2</v>
      </c>
    </row>
    <row r="746" spans="1:57" x14ac:dyDescent="0.25">
      <c r="A746" s="179">
        <f t="shared" si="11"/>
        <v>0</v>
      </c>
      <c r="B746" t="s">
        <v>1923</v>
      </c>
      <c r="C746">
        <v>9080692</v>
      </c>
      <c r="D746">
        <v>144105</v>
      </c>
      <c r="E746">
        <v>4</v>
      </c>
      <c r="F746">
        <v>550025384</v>
      </c>
      <c r="G746" s="180">
        <v>44235</v>
      </c>
      <c r="H746" s="180">
        <v>44283</v>
      </c>
      <c r="I746">
        <v>0</v>
      </c>
      <c r="J746">
        <v>1</v>
      </c>
      <c r="K746">
        <v>0</v>
      </c>
      <c r="L746">
        <v>30</v>
      </c>
      <c r="M746">
        <v>2</v>
      </c>
      <c r="N746">
        <v>0</v>
      </c>
      <c r="O746">
        <v>0</v>
      </c>
      <c r="P746" s="178">
        <v>5500</v>
      </c>
      <c r="Q746" s="178">
        <v>5500</v>
      </c>
      <c r="R746" s="178">
        <v>5500</v>
      </c>
      <c r="S746">
        <v>0</v>
      </c>
      <c r="T746">
        <v>0</v>
      </c>
      <c r="U746">
        <v>0</v>
      </c>
      <c r="W746">
        <v>0</v>
      </c>
      <c r="X746">
        <v>0</v>
      </c>
      <c r="Y746">
        <v>0</v>
      </c>
      <c r="AB746" s="180">
        <v>44255</v>
      </c>
      <c r="AC746">
        <v>1</v>
      </c>
      <c r="AD746" t="s">
        <v>1922</v>
      </c>
      <c r="AE746">
        <v>1</v>
      </c>
      <c r="AF746">
        <v>30</v>
      </c>
      <c r="AG746">
        <v>0</v>
      </c>
      <c r="AN746">
        <v>1</v>
      </c>
      <c r="AO746">
        <v>1</v>
      </c>
      <c r="AR746" s="178">
        <v>64241</v>
      </c>
      <c r="AS746" t="s">
        <v>1921</v>
      </c>
      <c r="AT746">
        <v>0</v>
      </c>
      <c r="AU746">
        <v>0</v>
      </c>
      <c r="AV746">
        <v>890480123</v>
      </c>
      <c r="AW746" t="s">
        <v>1920</v>
      </c>
      <c r="AX746">
        <v>5</v>
      </c>
      <c r="BC746">
        <v>2</v>
      </c>
      <c r="BD746">
        <v>7</v>
      </c>
      <c r="BE746">
        <v>2</v>
      </c>
    </row>
    <row r="747" spans="1:57" x14ac:dyDescent="0.25">
      <c r="A747" s="179">
        <f t="shared" si="11"/>
        <v>0</v>
      </c>
      <c r="B747" t="s">
        <v>1923</v>
      </c>
      <c r="C747">
        <v>9080692</v>
      </c>
      <c r="D747">
        <v>144105</v>
      </c>
      <c r="E747">
        <v>4</v>
      </c>
      <c r="F747">
        <v>550025410</v>
      </c>
      <c r="G747" s="180">
        <v>44245</v>
      </c>
      <c r="H747" s="180">
        <v>45379</v>
      </c>
      <c r="I747">
        <v>0</v>
      </c>
      <c r="J747">
        <v>1</v>
      </c>
      <c r="K747">
        <v>0</v>
      </c>
      <c r="L747">
        <v>30</v>
      </c>
      <c r="M747">
        <v>2</v>
      </c>
      <c r="N747" s="170">
        <v>22490513</v>
      </c>
      <c r="O747" s="170">
        <v>24960000</v>
      </c>
      <c r="P747" s="178">
        <v>600000</v>
      </c>
      <c r="Q747" s="178">
        <v>23066</v>
      </c>
      <c r="R747" s="178">
        <v>600000</v>
      </c>
      <c r="S747">
        <v>750</v>
      </c>
      <c r="T747">
        <v>0</v>
      </c>
      <c r="U747">
        <v>0</v>
      </c>
      <c r="W747">
        <v>0</v>
      </c>
      <c r="X747">
        <v>0</v>
      </c>
      <c r="Y747">
        <v>0</v>
      </c>
      <c r="AB747" s="180">
        <v>44283</v>
      </c>
      <c r="AC747">
        <v>1</v>
      </c>
      <c r="AD747" t="s">
        <v>1922</v>
      </c>
      <c r="AE747">
        <v>1</v>
      </c>
      <c r="AF747">
        <v>30</v>
      </c>
      <c r="AG747">
        <v>0</v>
      </c>
      <c r="AN747">
        <v>1</v>
      </c>
      <c r="AO747">
        <v>1</v>
      </c>
      <c r="AR747" s="178">
        <v>7008093</v>
      </c>
      <c r="AS747" t="s">
        <v>1921</v>
      </c>
      <c r="AT747">
        <v>0</v>
      </c>
      <c r="AU747">
        <v>0</v>
      </c>
      <c r="AV747">
        <v>890480123</v>
      </c>
      <c r="AW747" t="s">
        <v>1920</v>
      </c>
      <c r="AX747">
        <v>5</v>
      </c>
      <c r="BC747">
        <v>2</v>
      </c>
      <c r="BD747">
        <v>7</v>
      </c>
      <c r="BE747">
        <v>2</v>
      </c>
    </row>
    <row r="748" spans="1:57" x14ac:dyDescent="0.25">
      <c r="A748" s="179">
        <f t="shared" si="11"/>
        <v>0</v>
      </c>
      <c r="B748" t="s">
        <v>1923</v>
      </c>
      <c r="C748">
        <v>9080692</v>
      </c>
      <c r="D748">
        <v>144105</v>
      </c>
      <c r="E748">
        <v>4</v>
      </c>
      <c r="F748">
        <v>550025411</v>
      </c>
      <c r="G748" s="180">
        <v>44245</v>
      </c>
      <c r="H748" s="180">
        <v>45379</v>
      </c>
      <c r="I748">
        <v>0</v>
      </c>
      <c r="J748">
        <v>1</v>
      </c>
      <c r="K748">
        <v>0</v>
      </c>
      <c r="L748">
        <v>30</v>
      </c>
      <c r="M748">
        <v>2</v>
      </c>
      <c r="N748" s="170">
        <v>22490513</v>
      </c>
      <c r="O748" s="170">
        <v>24960000</v>
      </c>
      <c r="P748" s="178">
        <v>380000</v>
      </c>
      <c r="Q748" s="178">
        <v>14609</v>
      </c>
      <c r="R748" s="178">
        <v>380000</v>
      </c>
      <c r="S748">
        <v>474</v>
      </c>
      <c r="T748">
        <v>0</v>
      </c>
      <c r="U748">
        <v>0</v>
      </c>
      <c r="W748">
        <v>0</v>
      </c>
      <c r="X748">
        <v>0</v>
      </c>
      <c r="Y748">
        <v>0</v>
      </c>
      <c r="AB748" s="180">
        <v>44283</v>
      </c>
      <c r="AC748">
        <v>1</v>
      </c>
      <c r="AD748" t="s">
        <v>1922</v>
      </c>
      <c r="AE748">
        <v>1</v>
      </c>
      <c r="AF748">
        <v>30</v>
      </c>
      <c r="AG748">
        <v>0</v>
      </c>
      <c r="AN748">
        <v>1</v>
      </c>
      <c r="AO748">
        <v>1</v>
      </c>
      <c r="AR748" s="178">
        <v>4438459</v>
      </c>
      <c r="AS748" t="s">
        <v>1921</v>
      </c>
      <c r="AT748">
        <v>0</v>
      </c>
      <c r="AU748">
        <v>0</v>
      </c>
      <c r="AV748">
        <v>890480123</v>
      </c>
      <c r="AW748" t="s">
        <v>1920</v>
      </c>
      <c r="AX748">
        <v>5</v>
      </c>
      <c r="BC748">
        <v>2</v>
      </c>
      <c r="BD748">
        <v>7</v>
      </c>
      <c r="BE748">
        <v>2</v>
      </c>
    </row>
    <row r="749" spans="1:57" x14ac:dyDescent="0.25">
      <c r="A749" s="179">
        <f t="shared" si="11"/>
        <v>0</v>
      </c>
      <c r="B749" t="s">
        <v>1923</v>
      </c>
      <c r="C749">
        <v>9080692</v>
      </c>
      <c r="D749">
        <v>144105</v>
      </c>
      <c r="E749">
        <v>4</v>
      </c>
      <c r="F749">
        <v>550025414</v>
      </c>
      <c r="G749" s="180">
        <v>44245</v>
      </c>
      <c r="H749" s="180">
        <v>44314</v>
      </c>
      <c r="I749">
        <v>0</v>
      </c>
      <c r="J749">
        <v>1</v>
      </c>
      <c r="K749">
        <v>0</v>
      </c>
      <c r="L749">
        <v>30</v>
      </c>
      <c r="M749">
        <v>2</v>
      </c>
      <c r="N749">
        <v>0</v>
      </c>
      <c r="O749">
        <v>0</v>
      </c>
      <c r="P749" s="178">
        <v>5500</v>
      </c>
      <c r="Q749" s="178">
        <v>5500</v>
      </c>
      <c r="R749" s="178">
        <v>5500</v>
      </c>
      <c r="S749">
        <v>0</v>
      </c>
      <c r="T749">
        <v>0</v>
      </c>
      <c r="U749">
        <v>0</v>
      </c>
      <c r="W749">
        <v>0</v>
      </c>
      <c r="X749">
        <v>0</v>
      </c>
      <c r="Y749">
        <v>0</v>
      </c>
      <c r="AB749" s="180">
        <v>44283</v>
      </c>
      <c r="AC749">
        <v>1</v>
      </c>
      <c r="AD749" t="s">
        <v>1922</v>
      </c>
      <c r="AE749">
        <v>1</v>
      </c>
      <c r="AF749">
        <v>30</v>
      </c>
      <c r="AG749">
        <v>0</v>
      </c>
      <c r="AN749">
        <v>1</v>
      </c>
      <c r="AO749">
        <v>1</v>
      </c>
      <c r="AR749" s="178">
        <v>64241</v>
      </c>
      <c r="AS749" t="s">
        <v>1921</v>
      </c>
      <c r="AT749">
        <v>0</v>
      </c>
      <c r="AU749">
        <v>0</v>
      </c>
      <c r="AV749">
        <v>890480123</v>
      </c>
      <c r="AW749" t="s">
        <v>1920</v>
      </c>
      <c r="AX749">
        <v>5</v>
      </c>
      <c r="BC749">
        <v>2</v>
      </c>
      <c r="BD749">
        <v>7</v>
      </c>
      <c r="BE749">
        <v>2</v>
      </c>
    </row>
    <row r="750" spans="1:57" x14ac:dyDescent="0.25">
      <c r="A750" s="179">
        <f t="shared" si="11"/>
        <v>0</v>
      </c>
      <c r="B750" t="s">
        <v>1923</v>
      </c>
      <c r="C750">
        <v>9080692</v>
      </c>
      <c r="D750">
        <v>144105</v>
      </c>
      <c r="E750">
        <v>4</v>
      </c>
      <c r="F750">
        <v>550025415</v>
      </c>
      <c r="G750" s="180">
        <v>44245</v>
      </c>
      <c r="H750" s="180">
        <v>44314</v>
      </c>
      <c r="I750">
        <v>0</v>
      </c>
      <c r="J750">
        <v>1</v>
      </c>
      <c r="K750">
        <v>0</v>
      </c>
      <c r="L750">
        <v>30</v>
      </c>
      <c r="M750">
        <v>2</v>
      </c>
      <c r="N750">
        <v>0</v>
      </c>
      <c r="O750">
        <v>0</v>
      </c>
      <c r="P750" s="178">
        <v>5500</v>
      </c>
      <c r="Q750" s="178">
        <v>5500</v>
      </c>
      <c r="R750" s="178">
        <v>5500</v>
      </c>
      <c r="S750">
        <v>0</v>
      </c>
      <c r="T750">
        <v>0</v>
      </c>
      <c r="U750">
        <v>0</v>
      </c>
      <c r="W750">
        <v>0</v>
      </c>
      <c r="X750">
        <v>0</v>
      </c>
      <c r="Y750">
        <v>0</v>
      </c>
      <c r="AB750" s="180">
        <v>44283</v>
      </c>
      <c r="AC750">
        <v>1</v>
      </c>
      <c r="AD750" t="s">
        <v>1922</v>
      </c>
      <c r="AE750">
        <v>1</v>
      </c>
      <c r="AF750">
        <v>30</v>
      </c>
      <c r="AG750">
        <v>0</v>
      </c>
      <c r="AN750">
        <v>1</v>
      </c>
      <c r="AO750">
        <v>1</v>
      </c>
      <c r="AR750" s="178">
        <v>64241</v>
      </c>
      <c r="AS750" t="s">
        <v>1921</v>
      </c>
      <c r="AT750">
        <v>0</v>
      </c>
      <c r="AU750">
        <v>0</v>
      </c>
      <c r="AV750">
        <v>890480123</v>
      </c>
      <c r="AW750" t="s">
        <v>1920</v>
      </c>
      <c r="AX750">
        <v>5</v>
      </c>
      <c r="BC750">
        <v>2</v>
      </c>
      <c r="BD750">
        <v>7</v>
      </c>
      <c r="BE750">
        <v>2</v>
      </c>
    </row>
    <row r="751" spans="1:57" x14ac:dyDescent="0.25">
      <c r="A751" s="179">
        <f t="shared" si="11"/>
        <v>46114780</v>
      </c>
      <c r="B751" t="s">
        <v>1923</v>
      </c>
      <c r="C751">
        <v>9081385</v>
      </c>
      <c r="D751">
        <v>144105</v>
      </c>
      <c r="E751">
        <v>4</v>
      </c>
      <c r="F751">
        <v>17796</v>
      </c>
      <c r="G751" s="180">
        <v>44142</v>
      </c>
      <c r="H751" s="180">
        <v>46295</v>
      </c>
      <c r="I751">
        <v>0</v>
      </c>
      <c r="J751">
        <v>1</v>
      </c>
      <c r="K751">
        <v>8</v>
      </c>
      <c r="L751">
        <v>30</v>
      </c>
      <c r="M751">
        <v>2</v>
      </c>
      <c r="N751" s="170">
        <v>16011168</v>
      </c>
      <c r="O751" s="170">
        <v>17240000</v>
      </c>
      <c r="P751" s="178">
        <v>50279218</v>
      </c>
      <c r="Q751" s="178">
        <v>1109624</v>
      </c>
      <c r="R751" s="178">
        <v>46114780</v>
      </c>
      <c r="S751">
        <v>0</v>
      </c>
      <c r="T751">
        <v>0</v>
      </c>
      <c r="U751">
        <v>0</v>
      </c>
      <c r="W751">
        <v>0</v>
      </c>
      <c r="X751">
        <v>0</v>
      </c>
      <c r="Y751">
        <v>0</v>
      </c>
      <c r="AB751" s="180">
        <v>44285</v>
      </c>
      <c r="AC751">
        <v>1</v>
      </c>
      <c r="AD751" t="s">
        <v>1922</v>
      </c>
      <c r="AE751">
        <v>1</v>
      </c>
      <c r="AF751">
        <v>30</v>
      </c>
      <c r="AG751">
        <v>0</v>
      </c>
      <c r="AN751">
        <v>1</v>
      </c>
      <c r="AO751">
        <v>1</v>
      </c>
      <c r="AR751" s="178">
        <v>0</v>
      </c>
      <c r="AS751" t="s">
        <v>1921</v>
      </c>
      <c r="AT751">
        <v>0</v>
      </c>
      <c r="AU751">
        <v>0</v>
      </c>
      <c r="AV751">
        <v>890480123</v>
      </c>
      <c r="AW751" t="s">
        <v>1920</v>
      </c>
      <c r="AX751">
        <v>5</v>
      </c>
      <c r="BC751">
        <v>1</v>
      </c>
      <c r="BD751">
        <v>7</v>
      </c>
      <c r="BE751">
        <v>2</v>
      </c>
    </row>
    <row r="752" spans="1:57" x14ac:dyDescent="0.25">
      <c r="A752" s="179">
        <f t="shared" si="11"/>
        <v>0</v>
      </c>
      <c r="B752" t="s">
        <v>1923</v>
      </c>
      <c r="C752">
        <v>9081835</v>
      </c>
      <c r="D752">
        <v>144105</v>
      </c>
      <c r="E752">
        <v>4</v>
      </c>
      <c r="F752">
        <v>17822</v>
      </c>
      <c r="G752" s="180">
        <v>44155</v>
      </c>
      <c r="H752" s="180">
        <v>45260</v>
      </c>
      <c r="I752">
        <v>0</v>
      </c>
      <c r="J752">
        <v>1</v>
      </c>
      <c r="K752">
        <v>4</v>
      </c>
      <c r="L752">
        <v>30</v>
      </c>
      <c r="M752">
        <v>2</v>
      </c>
      <c r="N752" s="170">
        <v>9568969</v>
      </c>
      <c r="O752" s="170">
        <v>10000000</v>
      </c>
      <c r="P752" s="178">
        <v>5000000</v>
      </c>
      <c r="Q752" s="178">
        <v>160326</v>
      </c>
      <c r="R752" s="178">
        <v>4462966</v>
      </c>
      <c r="S752">
        <v>29650</v>
      </c>
      <c r="T752">
        <v>0</v>
      </c>
      <c r="U752">
        <v>0</v>
      </c>
      <c r="W752">
        <v>0</v>
      </c>
      <c r="X752">
        <v>0</v>
      </c>
      <c r="Y752">
        <v>0</v>
      </c>
      <c r="AB752" s="180">
        <v>44260</v>
      </c>
      <c r="AC752">
        <v>1</v>
      </c>
      <c r="AD752" t="s">
        <v>1922</v>
      </c>
      <c r="AE752">
        <v>1</v>
      </c>
      <c r="AF752">
        <v>30</v>
      </c>
      <c r="AG752">
        <v>0</v>
      </c>
      <c r="AN752">
        <v>1</v>
      </c>
      <c r="AO752">
        <v>1</v>
      </c>
      <c r="AR752" s="178">
        <v>17676496</v>
      </c>
      <c r="AS752" t="s">
        <v>1921</v>
      </c>
      <c r="AT752">
        <v>0</v>
      </c>
      <c r="AU752">
        <v>0</v>
      </c>
      <c r="AV752">
        <v>890480123</v>
      </c>
      <c r="AW752" t="s">
        <v>1920</v>
      </c>
      <c r="AX752">
        <v>5</v>
      </c>
      <c r="BC752">
        <v>1</v>
      </c>
      <c r="BD752">
        <v>7</v>
      </c>
      <c r="BE752">
        <v>2</v>
      </c>
    </row>
    <row r="753" spans="1:57" x14ac:dyDescent="0.25">
      <c r="A753" s="179">
        <f t="shared" si="11"/>
        <v>52216446</v>
      </c>
      <c r="B753" t="s">
        <v>1923</v>
      </c>
      <c r="C753">
        <v>9081879</v>
      </c>
      <c r="D753">
        <v>144105</v>
      </c>
      <c r="E753">
        <v>4</v>
      </c>
      <c r="F753">
        <v>14591</v>
      </c>
      <c r="G753" s="180">
        <v>43357</v>
      </c>
      <c r="H753" s="180">
        <v>45914</v>
      </c>
      <c r="I753">
        <v>0</v>
      </c>
      <c r="J753">
        <v>1</v>
      </c>
      <c r="K753">
        <v>32</v>
      </c>
      <c r="L753">
        <v>30</v>
      </c>
      <c r="M753">
        <v>2</v>
      </c>
      <c r="N753" s="170">
        <v>17726461</v>
      </c>
      <c r="O753" s="170">
        <v>19240000</v>
      </c>
      <c r="P753" s="178">
        <v>93700000</v>
      </c>
      <c r="Q753" s="178">
        <v>1954377</v>
      </c>
      <c r="R753" s="178">
        <v>70426698</v>
      </c>
      <c r="S753">
        <v>0</v>
      </c>
      <c r="T753">
        <v>0</v>
      </c>
      <c r="U753">
        <v>0</v>
      </c>
      <c r="W753">
        <v>0</v>
      </c>
      <c r="X753">
        <v>0</v>
      </c>
      <c r="Y753">
        <v>0</v>
      </c>
      <c r="AB753" s="180">
        <v>44285</v>
      </c>
      <c r="AC753">
        <v>1</v>
      </c>
      <c r="AD753" t="s">
        <v>1922</v>
      </c>
      <c r="AE753">
        <v>1</v>
      </c>
      <c r="AF753">
        <v>30</v>
      </c>
      <c r="AG753">
        <v>0</v>
      </c>
      <c r="AN753">
        <v>1</v>
      </c>
      <c r="AO753">
        <v>1</v>
      </c>
      <c r="AR753" s="178">
        <v>18210252</v>
      </c>
      <c r="AS753" t="s">
        <v>1921</v>
      </c>
      <c r="AT753">
        <v>0</v>
      </c>
      <c r="AU753">
        <v>0</v>
      </c>
      <c r="AV753">
        <v>890480123</v>
      </c>
      <c r="AW753" t="s">
        <v>1920</v>
      </c>
      <c r="AX753">
        <v>5</v>
      </c>
      <c r="BC753">
        <v>1</v>
      </c>
      <c r="BD753">
        <v>7</v>
      </c>
      <c r="BE753">
        <v>2</v>
      </c>
    </row>
    <row r="754" spans="1:57" x14ac:dyDescent="0.25">
      <c r="A754" s="179">
        <f t="shared" si="11"/>
        <v>16029998</v>
      </c>
      <c r="B754" t="s">
        <v>1923</v>
      </c>
      <c r="C754">
        <v>9081879</v>
      </c>
      <c r="D754">
        <v>144105</v>
      </c>
      <c r="E754">
        <v>4</v>
      </c>
      <c r="F754">
        <v>16234</v>
      </c>
      <c r="G754" s="180">
        <v>43713</v>
      </c>
      <c r="H754" s="180">
        <v>46270</v>
      </c>
      <c r="I754">
        <v>0</v>
      </c>
      <c r="J754">
        <v>1</v>
      </c>
      <c r="K754">
        <v>19</v>
      </c>
      <c r="L754">
        <v>30</v>
      </c>
      <c r="M754">
        <v>2</v>
      </c>
      <c r="N754" s="170">
        <v>12185828</v>
      </c>
      <c r="O754" s="170">
        <v>12890000</v>
      </c>
      <c r="P754" s="178">
        <v>25755100</v>
      </c>
      <c r="Q754" s="178">
        <v>457211</v>
      </c>
      <c r="R754" s="178">
        <v>21620388</v>
      </c>
      <c r="S754">
        <v>0</v>
      </c>
      <c r="T754">
        <v>0</v>
      </c>
      <c r="U754">
        <v>0</v>
      </c>
      <c r="W754">
        <v>0</v>
      </c>
      <c r="X754">
        <v>0</v>
      </c>
      <c r="Y754">
        <v>0</v>
      </c>
      <c r="AB754" s="180">
        <v>44285</v>
      </c>
      <c r="AC754">
        <v>9</v>
      </c>
      <c r="AD754" t="s">
        <v>1922</v>
      </c>
      <c r="AE754">
        <v>1</v>
      </c>
      <c r="AF754">
        <v>30</v>
      </c>
      <c r="AG754">
        <v>0</v>
      </c>
      <c r="AN754">
        <v>1</v>
      </c>
      <c r="AO754">
        <v>1</v>
      </c>
      <c r="AR754" s="178">
        <v>5590390</v>
      </c>
      <c r="AS754" t="s">
        <v>1921</v>
      </c>
      <c r="AT754">
        <v>0</v>
      </c>
      <c r="AU754">
        <v>0</v>
      </c>
      <c r="AV754">
        <v>890480123</v>
      </c>
      <c r="AW754" t="s">
        <v>1920</v>
      </c>
      <c r="AX754">
        <v>5</v>
      </c>
      <c r="BC754">
        <v>1</v>
      </c>
      <c r="BD754">
        <v>7</v>
      </c>
      <c r="BE754">
        <v>2</v>
      </c>
    </row>
    <row r="755" spans="1:57" x14ac:dyDescent="0.25">
      <c r="A755" s="179">
        <f t="shared" si="11"/>
        <v>1095752</v>
      </c>
      <c r="B755" t="s">
        <v>1923</v>
      </c>
      <c r="C755">
        <v>9081879</v>
      </c>
      <c r="D755">
        <v>144105</v>
      </c>
      <c r="E755">
        <v>4</v>
      </c>
      <c r="F755">
        <v>16235</v>
      </c>
      <c r="G755" s="180">
        <v>43713</v>
      </c>
      <c r="H755" s="180">
        <v>44809</v>
      </c>
      <c r="I755">
        <v>0</v>
      </c>
      <c r="J755">
        <v>1</v>
      </c>
      <c r="K755">
        <v>19</v>
      </c>
      <c r="L755">
        <v>30</v>
      </c>
      <c r="M755">
        <v>2</v>
      </c>
      <c r="N755" s="170">
        <v>12185828</v>
      </c>
      <c r="O755" s="170">
        <v>12890000</v>
      </c>
      <c r="P755" s="178">
        <v>2958000</v>
      </c>
      <c r="Q755" s="178">
        <v>98511</v>
      </c>
      <c r="R755" s="178">
        <v>1477890</v>
      </c>
      <c r="S755">
        <v>0</v>
      </c>
      <c r="T755">
        <v>0</v>
      </c>
      <c r="U755">
        <v>0</v>
      </c>
      <c r="W755">
        <v>0</v>
      </c>
      <c r="X755">
        <v>0</v>
      </c>
      <c r="Y755">
        <v>0</v>
      </c>
      <c r="AB755" s="180">
        <v>44285</v>
      </c>
      <c r="AC755">
        <v>1</v>
      </c>
      <c r="AD755" t="s">
        <v>1922</v>
      </c>
      <c r="AE755">
        <v>1</v>
      </c>
      <c r="AF755">
        <v>30</v>
      </c>
      <c r="AG755">
        <v>0</v>
      </c>
      <c r="AN755">
        <v>1</v>
      </c>
      <c r="AO755">
        <v>1</v>
      </c>
      <c r="AR755" s="178">
        <v>382138</v>
      </c>
      <c r="AS755" t="s">
        <v>1921</v>
      </c>
      <c r="AT755">
        <v>0</v>
      </c>
      <c r="AU755">
        <v>0</v>
      </c>
      <c r="AV755">
        <v>890480123</v>
      </c>
      <c r="AW755" t="s">
        <v>1920</v>
      </c>
      <c r="AX755">
        <v>5</v>
      </c>
      <c r="BC755">
        <v>1</v>
      </c>
      <c r="BD755">
        <v>7</v>
      </c>
      <c r="BE755">
        <v>2</v>
      </c>
    </row>
    <row r="756" spans="1:57" x14ac:dyDescent="0.25">
      <c r="A756" s="179">
        <f t="shared" si="11"/>
        <v>0</v>
      </c>
      <c r="B756" t="s">
        <v>1923</v>
      </c>
      <c r="C756">
        <v>9082001</v>
      </c>
      <c r="D756">
        <v>144105</v>
      </c>
      <c r="E756">
        <v>4</v>
      </c>
      <c r="F756">
        <v>17479</v>
      </c>
      <c r="G756" s="180">
        <v>44064</v>
      </c>
      <c r="H756" s="180">
        <v>45930</v>
      </c>
      <c r="I756">
        <v>0</v>
      </c>
      <c r="J756">
        <v>1</v>
      </c>
      <c r="K756">
        <v>6</v>
      </c>
      <c r="L756">
        <v>30</v>
      </c>
      <c r="M756">
        <v>2</v>
      </c>
      <c r="N756" s="170">
        <v>17726461</v>
      </c>
      <c r="O756" s="170">
        <v>19240000</v>
      </c>
      <c r="P756" s="178">
        <v>20786937</v>
      </c>
      <c r="Q756" s="178">
        <v>524763</v>
      </c>
      <c r="R756" s="178">
        <v>19429625</v>
      </c>
      <c r="S756">
        <v>0</v>
      </c>
      <c r="T756">
        <v>0</v>
      </c>
      <c r="U756">
        <v>0</v>
      </c>
      <c r="W756">
        <v>0</v>
      </c>
      <c r="X756">
        <v>0</v>
      </c>
      <c r="Y756">
        <v>0</v>
      </c>
      <c r="AB756" s="180">
        <v>44285</v>
      </c>
      <c r="AC756">
        <v>1</v>
      </c>
      <c r="AD756" t="s">
        <v>1922</v>
      </c>
      <c r="AE756">
        <v>1</v>
      </c>
      <c r="AF756">
        <v>30</v>
      </c>
      <c r="AG756">
        <v>0</v>
      </c>
      <c r="AN756">
        <v>1</v>
      </c>
      <c r="AO756">
        <v>1</v>
      </c>
      <c r="AR756" s="178">
        <v>21073207</v>
      </c>
      <c r="AS756" t="s">
        <v>1921</v>
      </c>
      <c r="AT756">
        <v>0</v>
      </c>
      <c r="AU756">
        <v>0</v>
      </c>
      <c r="AV756">
        <v>890480123</v>
      </c>
      <c r="AW756" t="s">
        <v>1920</v>
      </c>
      <c r="AX756">
        <v>5</v>
      </c>
      <c r="BC756">
        <v>1</v>
      </c>
      <c r="BD756">
        <v>7</v>
      </c>
      <c r="BE756">
        <v>2</v>
      </c>
    </row>
    <row r="757" spans="1:57" x14ac:dyDescent="0.25">
      <c r="A757" s="179">
        <f t="shared" si="11"/>
        <v>0</v>
      </c>
      <c r="B757" t="s">
        <v>1923</v>
      </c>
      <c r="C757">
        <v>9083100</v>
      </c>
      <c r="D757">
        <v>144105</v>
      </c>
      <c r="E757">
        <v>4</v>
      </c>
      <c r="F757">
        <v>17322</v>
      </c>
      <c r="G757" s="180">
        <v>44012</v>
      </c>
      <c r="H757" s="180">
        <v>45107</v>
      </c>
      <c r="I757">
        <v>30</v>
      </c>
      <c r="J757">
        <v>1</v>
      </c>
      <c r="K757">
        <v>7</v>
      </c>
      <c r="L757">
        <v>30</v>
      </c>
      <c r="M757">
        <v>2</v>
      </c>
      <c r="N757" s="170">
        <v>12185828</v>
      </c>
      <c r="O757" s="170">
        <v>12890000</v>
      </c>
      <c r="P757" s="178">
        <v>2221116</v>
      </c>
      <c r="Q757" s="178">
        <v>73970</v>
      </c>
      <c r="R757" s="178">
        <v>1801390</v>
      </c>
      <c r="S757">
        <v>18240</v>
      </c>
      <c r="T757">
        <v>0</v>
      </c>
      <c r="U757">
        <v>0</v>
      </c>
      <c r="W757">
        <v>0</v>
      </c>
      <c r="X757">
        <v>0</v>
      </c>
      <c r="Y757">
        <v>0</v>
      </c>
      <c r="AB757" s="180">
        <v>44285</v>
      </c>
      <c r="AC757">
        <v>9</v>
      </c>
      <c r="AD757" t="s">
        <v>1922</v>
      </c>
      <c r="AE757">
        <v>1</v>
      </c>
      <c r="AF757">
        <v>30</v>
      </c>
      <c r="AG757">
        <v>62260</v>
      </c>
      <c r="AN757">
        <v>1</v>
      </c>
      <c r="AO757">
        <v>1</v>
      </c>
      <c r="AR757" s="178">
        <v>5163163</v>
      </c>
      <c r="AS757" t="s">
        <v>1921</v>
      </c>
      <c r="AT757">
        <v>0</v>
      </c>
      <c r="AU757">
        <v>0</v>
      </c>
      <c r="AV757">
        <v>890480123</v>
      </c>
      <c r="AW757" t="s">
        <v>1920</v>
      </c>
      <c r="AX757">
        <v>5</v>
      </c>
      <c r="BC757">
        <v>1</v>
      </c>
      <c r="BD757">
        <v>7</v>
      </c>
      <c r="BE757">
        <v>2</v>
      </c>
    </row>
    <row r="758" spans="1:57" x14ac:dyDescent="0.25">
      <c r="A758" s="179">
        <f t="shared" si="11"/>
        <v>0</v>
      </c>
      <c r="B758" t="s">
        <v>1923</v>
      </c>
      <c r="C758">
        <v>9083100</v>
      </c>
      <c r="D758">
        <v>144105</v>
      </c>
      <c r="E758">
        <v>4</v>
      </c>
      <c r="F758">
        <v>17472</v>
      </c>
      <c r="G758" s="180">
        <v>44062</v>
      </c>
      <c r="H758" s="180">
        <v>44834</v>
      </c>
      <c r="I758">
        <v>0</v>
      </c>
      <c r="J758">
        <v>1</v>
      </c>
      <c r="K758">
        <v>6</v>
      </c>
      <c r="L758">
        <v>30</v>
      </c>
      <c r="M758">
        <v>2</v>
      </c>
      <c r="N758" s="170">
        <v>15881442</v>
      </c>
      <c r="O758" s="170">
        <v>17090000</v>
      </c>
      <c r="P758" s="178">
        <v>2000000</v>
      </c>
      <c r="Q758" s="178">
        <v>97813</v>
      </c>
      <c r="R758" s="178">
        <v>1557187</v>
      </c>
      <c r="S758">
        <v>0</v>
      </c>
      <c r="T758">
        <v>0</v>
      </c>
      <c r="U758">
        <v>0</v>
      </c>
      <c r="W758">
        <v>0</v>
      </c>
      <c r="X758">
        <v>0</v>
      </c>
      <c r="Y758">
        <v>0</v>
      </c>
      <c r="AB758" s="180">
        <v>44285</v>
      </c>
      <c r="AC758">
        <v>1</v>
      </c>
      <c r="AD758" t="s">
        <v>1922</v>
      </c>
      <c r="AE758">
        <v>1</v>
      </c>
      <c r="AF758">
        <v>30</v>
      </c>
      <c r="AG758">
        <v>0</v>
      </c>
      <c r="AN758">
        <v>1</v>
      </c>
      <c r="AO758">
        <v>1</v>
      </c>
      <c r="AR758" s="178">
        <v>4463226</v>
      </c>
      <c r="AS758" t="s">
        <v>1921</v>
      </c>
      <c r="AT758">
        <v>0</v>
      </c>
      <c r="AU758">
        <v>0</v>
      </c>
      <c r="AV758">
        <v>890480123</v>
      </c>
      <c r="AW758" t="s">
        <v>1920</v>
      </c>
      <c r="AX758">
        <v>5</v>
      </c>
      <c r="BC758">
        <v>1</v>
      </c>
      <c r="BD758">
        <v>7</v>
      </c>
      <c r="BE758">
        <v>2</v>
      </c>
    </row>
    <row r="759" spans="1:57" x14ac:dyDescent="0.25">
      <c r="A759" s="179">
        <f t="shared" si="11"/>
        <v>0</v>
      </c>
      <c r="B759" t="s">
        <v>1923</v>
      </c>
      <c r="C759">
        <v>9083100</v>
      </c>
      <c r="D759">
        <v>144105</v>
      </c>
      <c r="E759">
        <v>4</v>
      </c>
      <c r="F759">
        <v>18274</v>
      </c>
      <c r="G759" s="180">
        <v>44273</v>
      </c>
      <c r="H759" s="180">
        <v>44499</v>
      </c>
      <c r="I759">
        <v>0</v>
      </c>
      <c r="J759">
        <v>1</v>
      </c>
      <c r="K759">
        <v>0</v>
      </c>
      <c r="L759">
        <v>30</v>
      </c>
      <c r="M759">
        <v>2</v>
      </c>
      <c r="N759" s="170">
        <v>12185828</v>
      </c>
      <c r="O759" s="170">
        <v>12890000</v>
      </c>
      <c r="P759" s="178">
        <v>445000</v>
      </c>
      <c r="Q759" s="178">
        <v>66180</v>
      </c>
      <c r="R759" s="178">
        <v>445000</v>
      </c>
      <c r="S759">
        <v>0</v>
      </c>
      <c r="T759">
        <v>0</v>
      </c>
      <c r="U759">
        <v>0</v>
      </c>
      <c r="W759">
        <v>0</v>
      </c>
      <c r="X759">
        <v>0</v>
      </c>
      <c r="Y759">
        <v>0</v>
      </c>
      <c r="AB759" s="180">
        <v>44285</v>
      </c>
      <c r="AC759">
        <v>1</v>
      </c>
      <c r="AD759" t="s">
        <v>1922</v>
      </c>
      <c r="AE759">
        <v>1</v>
      </c>
      <c r="AF759">
        <v>30</v>
      </c>
      <c r="AG759">
        <v>0</v>
      </c>
      <c r="AN759">
        <v>1</v>
      </c>
      <c r="AO759">
        <v>1</v>
      </c>
      <c r="AR759" s="178">
        <v>1275464</v>
      </c>
      <c r="AS759" t="s">
        <v>1921</v>
      </c>
      <c r="AT759">
        <v>0</v>
      </c>
      <c r="AU759">
        <v>0</v>
      </c>
      <c r="AV759">
        <v>890480123</v>
      </c>
      <c r="AW759" t="s">
        <v>1920</v>
      </c>
      <c r="AX759">
        <v>5</v>
      </c>
      <c r="BC759">
        <v>1</v>
      </c>
      <c r="BD759">
        <v>7</v>
      </c>
      <c r="BE759">
        <v>2</v>
      </c>
    </row>
    <row r="760" spans="1:57" x14ac:dyDescent="0.25">
      <c r="A760" s="179">
        <f t="shared" si="11"/>
        <v>0</v>
      </c>
      <c r="B760" t="s">
        <v>1923</v>
      </c>
      <c r="C760">
        <v>9083115</v>
      </c>
      <c r="D760">
        <v>144105</v>
      </c>
      <c r="E760">
        <v>4</v>
      </c>
      <c r="F760">
        <v>550025727</v>
      </c>
      <c r="G760" s="180">
        <v>44286</v>
      </c>
      <c r="H760" s="180">
        <v>44346</v>
      </c>
      <c r="I760">
        <v>0</v>
      </c>
      <c r="J760">
        <v>1</v>
      </c>
      <c r="K760">
        <v>0</v>
      </c>
      <c r="L760">
        <v>30</v>
      </c>
      <c r="M760">
        <v>2</v>
      </c>
      <c r="N760">
        <v>0</v>
      </c>
      <c r="O760">
        <v>0</v>
      </c>
      <c r="P760" s="178">
        <v>6000</v>
      </c>
      <c r="Q760" s="178">
        <v>6000</v>
      </c>
      <c r="R760" s="178">
        <v>6000</v>
      </c>
      <c r="S760">
        <v>0</v>
      </c>
      <c r="T760">
        <v>0</v>
      </c>
      <c r="U760">
        <v>0</v>
      </c>
      <c r="W760">
        <v>0</v>
      </c>
      <c r="X760">
        <v>0</v>
      </c>
      <c r="Y760">
        <v>0</v>
      </c>
      <c r="AB760" s="180">
        <v>44286</v>
      </c>
      <c r="AC760">
        <v>1</v>
      </c>
      <c r="AD760" t="s">
        <v>1922</v>
      </c>
      <c r="AE760">
        <v>1</v>
      </c>
      <c r="AF760">
        <v>30</v>
      </c>
      <c r="AG760">
        <v>0</v>
      </c>
      <c r="AN760">
        <v>1</v>
      </c>
      <c r="AO760">
        <v>1</v>
      </c>
      <c r="AR760" s="178">
        <v>40418818</v>
      </c>
      <c r="AS760" t="s">
        <v>1921</v>
      </c>
      <c r="AT760">
        <v>0</v>
      </c>
      <c r="AU760">
        <v>0</v>
      </c>
      <c r="AV760">
        <v>890480123</v>
      </c>
      <c r="AW760" t="s">
        <v>1920</v>
      </c>
      <c r="AX760">
        <v>5</v>
      </c>
      <c r="BC760">
        <v>2</v>
      </c>
      <c r="BD760">
        <v>7</v>
      </c>
      <c r="BE760">
        <v>2</v>
      </c>
    </row>
    <row r="761" spans="1:57" x14ac:dyDescent="0.25">
      <c r="A761" s="179">
        <f t="shared" si="11"/>
        <v>0</v>
      </c>
      <c r="B761" t="s">
        <v>1923</v>
      </c>
      <c r="C761">
        <v>9084207</v>
      </c>
      <c r="D761">
        <v>144105</v>
      </c>
      <c r="E761">
        <v>4</v>
      </c>
      <c r="F761">
        <v>13547</v>
      </c>
      <c r="G761" s="180">
        <v>44133</v>
      </c>
      <c r="H761" s="180">
        <v>45065</v>
      </c>
      <c r="I761">
        <v>0</v>
      </c>
      <c r="J761">
        <v>1</v>
      </c>
      <c r="K761">
        <v>5</v>
      </c>
      <c r="L761">
        <v>30</v>
      </c>
      <c r="M761">
        <v>2</v>
      </c>
      <c r="N761" s="170">
        <v>17726461</v>
      </c>
      <c r="O761" s="170">
        <v>19240000</v>
      </c>
      <c r="P761" s="178">
        <v>8904721</v>
      </c>
      <c r="Q761" s="178">
        <v>369588</v>
      </c>
      <c r="R761" s="178">
        <v>7589207</v>
      </c>
      <c r="S761">
        <v>0</v>
      </c>
      <c r="T761">
        <v>0</v>
      </c>
      <c r="U761">
        <v>0</v>
      </c>
      <c r="W761">
        <v>0</v>
      </c>
      <c r="X761">
        <v>0</v>
      </c>
      <c r="Y761">
        <v>0</v>
      </c>
      <c r="AB761" s="180">
        <v>44285</v>
      </c>
      <c r="AC761">
        <v>1</v>
      </c>
      <c r="AD761" t="s">
        <v>1922</v>
      </c>
      <c r="AE761">
        <v>1</v>
      </c>
      <c r="AF761">
        <v>30</v>
      </c>
      <c r="AG761">
        <v>0</v>
      </c>
      <c r="AN761">
        <v>1</v>
      </c>
      <c r="AO761">
        <v>1</v>
      </c>
      <c r="AR761" s="178">
        <v>16005652</v>
      </c>
      <c r="AS761" t="s">
        <v>1921</v>
      </c>
      <c r="AT761">
        <v>0</v>
      </c>
      <c r="AU761">
        <v>0</v>
      </c>
      <c r="AV761">
        <v>890480123</v>
      </c>
      <c r="AW761" t="s">
        <v>1920</v>
      </c>
      <c r="AX761">
        <v>5</v>
      </c>
      <c r="BC761">
        <v>1</v>
      </c>
      <c r="BD761">
        <v>7</v>
      </c>
      <c r="BE761">
        <v>1</v>
      </c>
    </row>
    <row r="762" spans="1:57" x14ac:dyDescent="0.25">
      <c r="A762" s="179">
        <f t="shared" si="11"/>
        <v>43719903</v>
      </c>
      <c r="B762" t="s">
        <v>1923</v>
      </c>
      <c r="C762">
        <v>9085267</v>
      </c>
      <c r="D762">
        <v>144205</v>
      </c>
      <c r="E762">
        <v>4</v>
      </c>
      <c r="F762">
        <v>16846</v>
      </c>
      <c r="G762" s="180">
        <v>44133</v>
      </c>
      <c r="H762" s="180">
        <v>45582</v>
      </c>
      <c r="I762">
        <v>0</v>
      </c>
      <c r="J762">
        <v>1</v>
      </c>
      <c r="K762">
        <v>5</v>
      </c>
      <c r="L762">
        <v>30</v>
      </c>
      <c r="M762">
        <v>2</v>
      </c>
      <c r="N762" s="170">
        <v>9119963</v>
      </c>
      <c r="O762" s="170">
        <v>9511000</v>
      </c>
      <c r="P762" s="178">
        <v>61529170</v>
      </c>
      <c r="Q762" s="178">
        <v>1561747</v>
      </c>
      <c r="R762" s="178">
        <v>55972257</v>
      </c>
      <c r="S762">
        <v>269420</v>
      </c>
      <c r="T762">
        <v>0</v>
      </c>
      <c r="U762">
        <v>0</v>
      </c>
      <c r="W762">
        <v>0</v>
      </c>
      <c r="X762">
        <v>0</v>
      </c>
      <c r="Y762">
        <v>0</v>
      </c>
      <c r="AB762" s="180">
        <v>44266</v>
      </c>
      <c r="AC762">
        <v>1</v>
      </c>
      <c r="AD762" t="s">
        <v>1922</v>
      </c>
      <c r="AE762">
        <v>1</v>
      </c>
      <c r="AF762">
        <v>30</v>
      </c>
      <c r="AG762">
        <v>0</v>
      </c>
      <c r="AN762">
        <v>1</v>
      </c>
      <c r="AO762">
        <v>1</v>
      </c>
      <c r="AR762" s="178">
        <v>12252354</v>
      </c>
      <c r="AS762" t="s">
        <v>1921</v>
      </c>
      <c r="AT762">
        <v>0</v>
      </c>
      <c r="AU762">
        <v>0</v>
      </c>
      <c r="AX762">
        <v>3</v>
      </c>
      <c r="AY762">
        <v>6</v>
      </c>
      <c r="AZ762" s="180">
        <v>43928</v>
      </c>
      <c r="BA762" t="s">
        <v>1928</v>
      </c>
      <c r="BB762">
        <v>4</v>
      </c>
      <c r="BC762">
        <v>1</v>
      </c>
      <c r="BD762">
        <v>7</v>
      </c>
      <c r="BE762">
        <v>1</v>
      </c>
    </row>
    <row r="763" spans="1:57" x14ac:dyDescent="0.25">
      <c r="A763" s="179">
        <f t="shared" si="11"/>
        <v>4314979</v>
      </c>
      <c r="B763" t="s">
        <v>1923</v>
      </c>
      <c r="C763">
        <v>9085267</v>
      </c>
      <c r="D763">
        <v>144105</v>
      </c>
      <c r="E763">
        <v>4</v>
      </c>
      <c r="F763">
        <v>18092</v>
      </c>
      <c r="G763" s="180">
        <v>44223</v>
      </c>
      <c r="H763" s="180">
        <v>44530</v>
      </c>
      <c r="I763">
        <v>0</v>
      </c>
      <c r="J763">
        <v>1</v>
      </c>
      <c r="K763">
        <v>2</v>
      </c>
      <c r="L763">
        <v>30</v>
      </c>
      <c r="M763">
        <v>2</v>
      </c>
      <c r="N763" s="170">
        <v>7720836</v>
      </c>
      <c r="O763" s="170">
        <v>8000000</v>
      </c>
      <c r="P763" s="178">
        <v>6862310</v>
      </c>
      <c r="Q763" s="178">
        <v>710748</v>
      </c>
      <c r="R763" s="178">
        <v>5524237</v>
      </c>
      <c r="S763">
        <v>0</v>
      </c>
      <c r="T763">
        <v>0</v>
      </c>
      <c r="U763">
        <v>0</v>
      </c>
      <c r="W763">
        <v>0</v>
      </c>
      <c r="X763">
        <v>0</v>
      </c>
      <c r="Y763">
        <v>0</v>
      </c>
      <c r="AB763" s="180">
        <v>44285</v>
      </c>
      <c r="AC763">
        <v>1</v>
      </c>
      <c r="AD763" t="s">
        <v>1922</v>
      </c>
      <c r="AE763">
        <v>1</v>
      </c>
      <c r="AF763">
        <v>30</v>
      </c>
      <c r="AG763">
        <v>0</v>
      </c>
      <c r="AN763">
        <v>1</v>
      </c>
      <c r="AO763">
        <v>1</v>
      </c>
      <c r="AR763" s="178">
        <v>1209258</v>
      </c>
      <c r="AS763" t="s">
        <v>1921</v>
      </c>
      <c r="AT763">
        <v>0</v>
      </c>
      <c r="AU763">
        <v>0</v>
      </c>
      <c r="AV763">
        <v>890480123</v>
      </c>
      <c r="AW763" t="s">
        <v>1920</v>
      </c>
      <c r="AX763">
        <v>5</v>
      </c>
      <c r="BC763">
        <v>1</v>
      </c>
      <c r="BD763">
        <v>7</v>
      </c>
      <c r="BE763">
        <v>2</v>
      </c>
    </row>
    <row r="764" spans="1:57" x14ac:dyDescent="0.25">
      <c r="A764" s="179">
        <f t="shared" si="11"/>
        <v>4687</v>
      </c>
      <c r="B764" t="s">
        <v>1923</v>
      </c>
      <c r="C764">
        <v>9085267</v>
      </c>
      <c r="D764">
        <v>144105</v>
      </c>
      <c r="E764">
        <v>4</v>
      </c>
      <c r="F764">
        <v>550025715</v>
      </c>
      <c r="G764" s="180">
        <v>44286</v>
      </c>
      <c r="H764" s="180">
        <v>44346</v>
      </c>
      <c r="I764">
        <v>0</v>
      </c>
      <c r="J764">
        <v>1</v>
      </c>
      <c r="K764">
        <v>0</v>
      </c>
      <c r="L764">
        <v>30</v>
      </c>
      <c r="M764">
        <v>2</v>
      </c>
      <c r="N764">
        <v>0</v>
      </c>
      <c r="O764">
        <v>0</v>
      </c>
      <c r="P764" s="178">
        <v>6000</v>
      </c>
      <c r="Q764" s="178">
        <v>6000</v>
      </c>
      <c r="R764" s="178">
        <v>6000</v>
      </c>
      <c r="S764">
        <v>0</v>
      </c>
      <c r="T764">
        <v>0</v>
      </c>
      <c r="U764">
        <v>0</v>
      </c>
      <c r="W764">
        <v>0</v>
      </c>
      <c r="X764">
        <v>0</v>
      </c>
      <c r="Y764">
        <v>0</v>
      </c>
      <c r="AB764" s="180">
        <v>44286</v>
      </c>
      <c r="AC764">
        <v>1</v>
      </c>
      <c r="AD764" t="s">
        <v>1922</v>
      </c>
      <c r="AE764">
        <v>1</v>
      </c>
      <c r="AF764">
        <v>30</v>
      </c>
      <c r="AG764">
        <v>0</v>
      </c>
      <c r="AN764">
        <v>1</v>
      </c>
      <c r="AO764">
        <v>1</v>
      </c>
      <c r="AR764" s="178">
        <v>1313</v>
      </c>
      <c r="AS764" t="s">
        <v>1921</v>
      </c>
      <c r="AT764">
        <v>0</v>
      </c>
      <c r="AU764">
        <v>0</v>
      </c>
      <c r="AV764">
        <v>890480123</v>
      </c>
      <c r="AW764" t="s">
        <v>1920</v>
      </c>
      <c r="AX764">
        <v>5</v>
      </c>
      <c r="BC764">
        <v>2</v>
      </c>
      <c r="BD764">
        <v>7</v>
      </c>
      <c r="BE764">
        <v>2</v>
      </c>
    </row>
    <row r="765" spans="1:57" x14ac:dyDescent="0.25">
      <c r="A765" s="179">
        <f t="shared" si="11"/>
        <v>0</v>
      </c>
      <c r="B765" t="s">
        <v>1923</v>
      </c>
      <c r="C765">
        <v>9087665</v>
      </c>
      <c r="D765">
        <v>144105</v>
      </c>
      <c r="E765">
        <v>4</v>
      </c>
      <c r="F765">
        <v>15542</v>
      </c>
      <c r="G765" s="180">
        <v>44133</v>
      </c>
      <c r="H765" s="180">
        <v>44473</v>
      </c>
      <c r="I765">
        <v>0</v>
      </c>
      <c r="J765">
        <v>1</v>
      </c>
      <c r="K765">
        <v>5</v>
      </c>
      <c r="L765">
        <v>30</v>
      </c>
      <c r="M765">
        <v>2</v>
      </c>
      <c r="N765" s="170">
        <v>17726461</v>
      </c>
      <c r="O765" s="170">
        <v>19240000</v>
      </c>
      <c r="P765" s="178">
        <v>5157691</v>
      </c>
      <c r="Q765" s="178">
        <v>511454</v>
      </c>
      <c r="R765" s="178">
        <v>2903815</v>
      </c>
      <c r="S765">
        <v>0</v>
      </c>
      <c r="T765">
        <v>0</v>
      </c>
      <c r="U765">
        <v>0</v>
      </c>
      <c r="W765">
        <v>0</v>
      </c>
      <c r="X765">
        <v>0</v>
      </c>
      <c r="Y765">
        <v>0</v>
      </c>
      <c r="AB765" s="180">
        <v>44285</v>
      </c>
      <c r="AC765">
        <v>1</v>
      </c>
      <c r="AD765" t="s">
        <v>1922</v>
      </c>
      <c r="AE765">
        <v>1</v>
      </c>
      <c r="AF765">
        <v>30</v>
      </c>
      <c r="AG765">
        <v>0</v>
      </c>
      <c r="AN765">
        <v>1</v>
      </c>
      <c r="AO765">
        <v>1</v>
      </c>
      <c r="AR765" s="178">
        <v>10079929</v>
      </c>
      <c r="AS765" t="s">
        <v>1921</v>
      </c>
      <c r="AT765">
        <v>0</v>
      </c>
      <c r="AU765">
        <v>0</v>
      </c>
      <c r="AV765">
        <v>890480123</v>
      </c>
      <c r="AW765" t="s">
        <v>1920</v>
      </c>
      <c r="AX765">
        <v>5</v>
      </c>
      <c r="BC765">
        <v>1</v>
      </c>
      <c r="BD765">
        <v>7</v>
      </c>
      <c r="BE765">
        <v>1</v>
      </c>
    </row>
    <row r="766" spans="1:57" x14ac:dyDescent="0.25">
      <c r="A766" s="179">
        <f t="shared" si="11"/>
        <v>0</v>
      </c>
      <c r="B766" t="s">
        <v>1923</v>
      </c>
      <c r="C766">
        <v>9088902</v>
      </c>
      <c r="D766">
        <v>144105</v>
      </c>
      <c r="E766">
        <v>4</v>
      </c>
      <c r="F766">
        <v>16148</v>
      </c>
      <c r="G766" s="180">
        <v>43697</v>
      </c>
      <c r="H766" s="180">
        <v>45168</v>
      </c>
      <c r="I766">
        <v>0</v>
      </c>
      <c r="J766">
        <v>1</v>
      </c>
      <c r="K766">
        <v>34</v>
      </c>
      <c r="L766">
        <v>30</v>
      </c>
      <c r="M766">
        <v>2</v>
      </c>
      <c r="N766" s="170">
        <v>17726461</v>
      </c>
      <c r="O766" s="170">
        <v>19240000</v>
      </c>
      <c r="P766" s="178">
        <v>15000000</v>
      </c>
      <c r="Q766" s="178">
        <v>438484</v>
      </c>
      <c r="R766" s="178">
        <v>5492111</v>
      </c>
      <c r="S766">
        <v>0</v>
      </c>
      <c r="T766">
        <v>0</v>
      </c>
      <c r="U766">
        <v>0</v>
      </c>
      <c r="W766">
        <v>0</v>
      </c>
      <c r="X766">
        <v>0</v>
      </c>
      <c r="Y766">
        <v>0</v>
      </c>
      <c r="AB766" s="180">
        <v>44285</v>
      </c>
      <c r="AC766">
        <v>1</v>
      </c>
      <c r="AD766" t="s">
        <v>1922</v>
      </c>
      <c r="AE766">
        <v>1</v>
      </c>
      <c r="AF766">
        <v>30</v>
      </c>
      <c r="AG766">
        <v>0</v>
      </c>
      <c r="AN766">
        <v>1</v>
      </c>
      <c r="AO766">
        <v>1</v>
      </c>
      <c r="AR766" s="178">
        <v>22479159</v>
      </c>
      <c r="AS766" t="s">
        <v>1921</v>
      </c>
      <c r="AT766">
        <v>0</v>
      </c>
      <c r="AU766">
        <v>0</v>
      </c>
      <c r="AV766">
        <v>890480123</v>
      </c>
      <c r="AW766" t="s">
        <v>1920</v>
      </c>
      <c r="AX766">
        <v>5</v>
      </c>
      <c r="BC766">
        <v>1</v>
      </c>
      <c r="BD766">
        <v>7</v>
      </c>
      <c r="BE766">
        <v>2</v>
      </c>
    </row>
    <row r="767" spans="1:57" x14ac:dyDescent="0.25">
      <c r="A767" s="179">
        <f t="shared" si="11"/>
        <v>0</v>
      </c>
      <c r="B767" t="s">
        <v>1923</v>
      </c>
      <c r="C767">
        <v>9088902</v>
      </c>
      <c r="D767">
        <v>144105</v>
      </c>
      <c r="E767">
        <v>4</v>
      </c>
      <c r="F767">
        <v>17556</v>
      </c>
      <c r="G767" s="180">
        <v>44078</v>
      </c>
      <c r="H767" s="180">
        <v>44443</v>
      </c>
      <c r="I767">
        <v>0</v>
      </c>
      <c r="J767">
        <v>1</v>
      </c>
      <c r="K767">
        <v>7</v>
      </c>
      <c r="L767">
        <v>30</v>
      </c>
      <c r="M767">
        <v>2</v>
      </c>
      <c r="N767" s="170">
        <v>9752084</v>
      </c>
      <c r="O767" s="170">
        <v>10200000</v>
      </c>
      <c r="P767" s="178">
        <v>20888822</v>
      </c>
      <c r="Q767" s="178">
        <v>1253130</v>
      </c>
      <c r="R767" s="178">
        <v>9471363</v>
      </c>
      <c r="S767">
        <v>0</v>
      </c>
      <c r="T767">
        <v>0</v>
      </c>
      <c r="U767">
        <v>0</v>
      </c>
      <c r="W767">
        <v>0</v>
      </c>
      <c r="X767">
        <v>0</v>
      </c>
      <c r="Y767">
        <v>0</v>
      </c>
      <c r="Z767">
        <v>3500000</v>
      </c>
      <c r="AA767">
        <v>7</v>
      </c>
      <c r="AB767" s="180">
        <v>44285</v>
      </c>
      <c r="AC767">
        <v>1</v>
      </c>
      <c r="AD767" t="s">
        <v>1922</v>
      </c>
      <c r="AE767">
        <v>1</v>
      </c>
      <c r="AF767">
        <v>30</v>
      </c>
      <c r="AG767">
        <v>0</v>
      </c>
      <c r="AN767">
        <v>1</v>
      </c>
      <c r="AO767">
        <v>1</v>
      </c>
      <c r="AR767" s="178">
        <v>38766199</v>
      </c>
      <c r="AS767" t="s">
        <v>1921</v>
      </c>
      <c r="AT767">
        <v>0</v>
      </c>
      <c r="AU767">
        <v>0</v>
      </c>
      <c r="AV767">
        <v>890480123</v>
      </c>
      <c r="AW767" t="s">
        <v>1920</v>
      </c>
      <c r="AX767">
        <v>5</v>
      </c>
      <c r="BC767">
        <v>1</v>
      </c>
      <c r="BD767">
        <v>7</v>
      </c>
      <c r="BE767">
        <v>2</v>
      </c>
    </row>
    <row r="768" spans="1:57" x14ac:dyDescent="0.25">
      <c r="A768" s="179">
        <f t="shared" si="11"/>
        <v>36975872</v>
      </c>
      <c r="B768" t="s">
        <v>1923</v>
      </c>
      <c r="C768">
        <v>9090474</v>
      </c>
      <c r="D768">
        <v>144105</v>
      </c>
      <c r="E768">
        <v>4</v>
      </c>
      <c r="F768">
        <v>17730</v>
      </c>
      <c r="G768" s="180">
        <v>44123</v>
      </c>
      <c r="H768" s="180">
        <v>46690</v>
      </c>
      <c r="I768">
        <v>0</v>
      </c>
      <c r="J768">
        <v>1</v>
      </c>
      <c r="K768">
        <v>5</v>
      </c>
      <c r="L768">
        <v>30</v>
      </c>
      <c r="M768">
        <v>2</v>
      </c>
      <c r="N768" s="170">
        <v>16011168</v>
      </c>
      <c r="O768" s="170">
        <v>17240000</v>
      </c>
      <c r="P768" s="178">
        <v>70000000</v>
      </c>
      <c r="Q768" s="178">
        <v>1390790</v>
      </c>
      <c r="R768" s="178">
        <v>67650184</v>
      </c>
      <c r="S768">
        <v>0</v>
      </c>
      <c r="T768">
        <v>0</v>
      </c>
      <c r="U768">
        <v>0</v>
      </c>
      <c r="W768">
        <v>0</v>
      </c>
      <c r="X768">
        <v>0</v>
      </c>
      <c r="Y768">
        <v>0</v>
      </c>
      <c r="AB768" s="180">
        <v>44285</v>
      </c>
      <c r="AC768">
        <v>1</v>
      </c>
      <c r="AD768" t="s">
        <v>1922</v>
      </c>
      <c r="AE768">
        <v>1</v>
      </c>
      <c r="AF768">
        <v>30</v>
      </c>
      <c r="AG768">
        <v>0</v>
      </c>
      <c r="AN768">
        <v>1</v>
      </c>
      <c r="AO768">
        <v>1</v>
      </c>
      <c r="AR768" s="178">
        <v>30674312</v>
      </c>
      <c r="AS768" t="s">
        <v>1921</v>
      </c>
      <c r="AT768">
        <v>0</v>
      </c>
      <c r="AU768">
        <v>0</v>
      </c>
      <c r="AV768">
        <v>890480123</v>
      </c>
      <c r="AW768" t="s">
        <v>1920</v>
      </c>
      <c r="AX768">
        <v>5</v>
      </c>
      <c r="BC768">
        <v>1</v>
      </c>
      <c r="BD768">
        <v>7</v>
      </c>
      <c r="BE768">
        <v>2</v>
      </c>
    </row>
    <row r="769" spans="1:57" x14ac:dyDescent="0.25">
      <c r="A769" s="179">
        <f t="shared" si="11"/>
        <v>8377675</v>
      </c>
      <c r="B769" t="s">
        <v>1923</v>
      </c>
      <c r="C769">
        <v>9090701</v>
      </c>
      <c r="D769">
        <v>144105</v>
      </c>
      <c r="E769">
        <v>4</v>
      </c>
      <c r="F769">
        <v>17880</v>
      </c>
      <c r="G769" s="180">
        <v>44179</v>
      </c>
      <c r="H769" s="180">
        <v>46751</v>
      </c>
      <c r="I769">
        <v>0</v>
      </c>
      <c r="J769">
        <v>1</v>
      </c>
      <c r="K769">
        <v>3</v>
      </c>
      <c r="L769">
        <v>30</v>
      </c>
      <c r="M769">
        <v>2</v>
      </c>
      <c r="N769" s="170">
        <v>16011168</v>
      </c>
      <c r="O769" s="170">
        <v>17240000</v>
      </c>
      <c r="P769" s="178">
        <v>10000000</v>
      </c>
      <c r="Q769" s="178">
        <v>198684</v>
      </c>
      <c r="R769" s="178">
        <v>9801237</v>
      </c>
      <c r="S769">
        <v>0</v>
      </c>
      <c r="T769">
        <v>0</v>
      </c>
      <c r="U769">
        <v>0</v>
      </c>
      <c r="W769">
        <v>0</v>
      </c>
      <c r="X769">
        <v>0</v>
      </c>
      <c r="Y769">
        <v>0</v>
      </c>
      <c r="AB769" s="180">
        <v>44285</v>
      </c>
      <c r="AC769">
        <v>1</v>
      </c>
      <c r="AD769" t="s">
        <v>1922</v>
      </c>
      <c r="AE769">
        <v>1</v>
      </c>
      <c r="AF769">
        <v>30</v>
      </c>
      <c r="AG769">
        <v>0</v>
      </c>
      <c r="AN769">
        <v>1</v>
      </c>
      <c r="AO769">
        <v>1</v>
      </c>
      <c r="AR769" s="178">
        <v>1423562</v>
      </c>
      <c r="AS769" t="s">
        <v>1921</v>
      </c>
      <c r="AT769">
        <v>0</v>
      </c>
      <c r="AU769">
        <v>0</v>
      </c>
      <c r="AV769">
        <v>890480123</v>
      </c>
      <c r="AW769" t="s">
        <v>1920</v>
      </c>
      <c r="AX769">
        <v>5</v>
      </c>
      <c r="BC769">
        <v>1</v>
      </c>
      <c r="BD769">
        <v>7</v>
      </c>
      <c r="BE769">
        <v>2</v>
      </c>
    </row>
    <row r="770" spans="1:57" x14ac:dyDescent="0.25">
      <c r="A770" s="179">
        <f t="shared" ref="A770:A833" si="12">IF(+R770&gt;AR770,R770-AR770,0)</f>
        <v>12821354</v>
      </c>
      <c r="B770" t="s">
        <v>1923</v>
      </c>
      <c r="C770">
        <v>9090701</v>
      </c>
      <c r="D770">
        <v>144105</v>
      </c>
      <c r="E770">
        <v>4</v>
      </c>
      <c r="F770">
        <v>18275</v>
      </c>
      <c r="G770" s="180">
        <v>44273</v>
      </c>
      <c r="H770" s="180">
        <v>46476</v>
      </c>
      <c r="I770">
        <v>0</v>
      </c>
      <c r="J770">
        <v>1</v>
      </c>
      <c r="K770">
        <v>0</v>
      </c>
      <c r="L770">
        <v>30</v>
      </c>
      <c r="M770">
        <v>2</v>
      </c>
      <c r="N770" s="170">
        <v>11287361</v>
      </c>
      <c r="O770" s="170">
        <v>11890000</v>
      </c>
      <c r="P770" s="178">
        <v>15000000</v>
      </c>
      <c r="Q770" s="178">
        <v>287724</v>
      </c>
      <c r="R770" s="178">
        <v>15000000</v>
      </c>
      <c r="S770">
        <v>0</v>
      </c>
      <c r="T770">
        <v>0</v>
      </c>
      <c r="U770">
        <v>0</v>
      </c>
      <c r="W770">
        <v>0</v>
      </c>
      <c r="X770">
        <v>0</v>
      </c>
      <c r="Y770">
        <v>0</v>
      </c>
      <c r="AB770" s="180">
        <v>44285</v>
      </c>
      <c r="AC770">
        <v>9</v>
      </c>
      <c r="AD770" t="s">
        <v>1922</v>
      </c>
      <c r="AE770">
        <v>1</v>
      </c>
      <c r="AF770">
        <v>30</v>
      </c>
      <c r="AG770">
        <v>0</v>
      </c>
      <c r="AN770">
        <v>1</v>
      </c>
      <c r="AO770">
        <v>1</v>
      </c>
      <c r="AR770" s="178">
        <v>2178646</v>
      </c>
      <c r="AS770" t="s">
        <v>1921</v>
      </c>
      <c r="AT770">
        <v>0</v>
      </c>
      <c r="AU770">
        <v>0</v>
      </c>
      <c r="AV770">
        <v>890480123</v>
      </c>
      <c r="AW770" t="s">
        <v>1920</v>
      </c>
      <c r="AX770">
        <v>5</v>
      </c>
      <c r="BC770">
        <v>1</v>
      </c>
      <c r="BD770">
        <v>7</v>
      </c>
      <c r="BE770">
        <v>2</v>
      </c>
    </row>
    <row r="771" spans="1:57" x14ac:dyDescent="0.25">
      <c r="A771" s="179">
        <f t="shared" si="12"/>
        <v>0</v>
      </c>
      <c r="B771" t="s">
        <v>1923</v>
      </c>
      <c r="C771">
        <v>9090751</v>
      </c>
      <c r="D771">
        <v>144105</v>
      </c>
      <c r="E771">
        <v>4</v>
      </c>
      <c r="F771">
        <v>11132</v>
      </c>
      <c r="G771" s="180">
        <v>42510</v>
      </c>
      <c r="H771" s="180">
        <v>44711</v>
      </c>
      <c r="I771">
        <v>0</v>
      </c>
      <c r="J771">
        <v>1</v>
      </c>
      <c r="K771">
        <v>60</v>
      </c>
      <c r="L771">
        <v>30</v>
      </c>
      <c r="M771">
        <v>2</v>
      </c>
      <c r="N771" s="170">
        <v>17726461</v>
      </c>
      <c r="O771" s="170">
        <v>19240000</v>
      </c>
      <c r="P771" s="178">
        <v>75000000</v>
      </c>
      <c r="Q771" s="178">
        <v>1699007</v>
      </c>
      <c r="R771" s="178">
        <v>17252426</v>
      </c>
      <c r="S771">
        <v>0</v>
      </c>
      <c r="T771">
        <v>0</v>
      </c>
      <c r="U771">
        <v>0</v>
      </c>
      <c r="W771">
        <v>0</v>
      </c>
      <c r="X771">
        <v>0</v>
      </c>
      <c r="Y771">
        <v>0</v>
      </c>
      <c r="AB771" s="180">
        <v>44285</v>
      </c>
      <c r="AC771">
        <v>1</v>
      </c>
      <c r="AD771" t="s">
        <v>1922</v>
      </c>
      <c r="AE771">
        <v>1</v>
      </c>
      <c r="AF771">
        <v>30</v>
      </c>
      <c r="AG771">
        <v>0</v>
      </c>
      <c r="AN771">
        <v>1</v>
      </c>
      <c r="AO771">
        <v>1</v>
      </c>
      <c r="AR771" s="178">
        <v>44162081</v>
      </c>
      <c r="AS771" t="s">
        <v>1921</v>
      </c>
      <c r="AT771">
        <v>0</v>
      </c>
      <c r="AU771">
        <v>0</v>
      </c>
      <c r="AV771">
        <v>890480123</v>
      </c>
      <c r="AW771" t="s">
        <v>1920</v>
      </c>
      <c r="AX771">
        <v>5</v>
      </c>
      <c r="BC771">
        <v>1</v>
      </c>
      <c r="BD771">
        <v>7</v>
      </c>
      <c r="BE771">
        <v>2</v>
      </c>
    </row>
    <row r="772" spans="1:57" x14ac:dyDescent="0.25">
      <c r="A772" s="179">
        <f t="shared" si="12"/>
        <v>0</v>
      </c>
      <c r="B772" t="s">
        <v>1923</v>
      </c>
      <c r="C772">
        <v>9090783</v>
      </c>
      <c r="D772">
        <v>144105</v>
      </c>
      <c r="E772">
        <v>4</v>
      </c>
      <c r="F772">
        <v>16667</v>
      </c>
      <c r="G772" s="180">
        <v>43809</v>
      </c>
      <c r="H772" s="180">
        <v>45422</v>
      </c>
      <c r="I772">
        <v>20</v>
      </c>
      <c r="J772">
        <v>1</v>
      </c>
      <c r="K772">
        <v>14</v>
      </c>
      <c r="L772">
        <v>30</v>
      </c>
      <c r="M772">
        <v>2</v>
      </c>
      <c r="N772" s="170">
        <v>17726461</v>
      </c>
      <c r="O772" s="170">
        <v>19240000</v>
      </c>
      <c r="P772" s="178">
        <v>18017859</v>
      </c>
      <c r="Q772" s="178">
        <v>492612</v>
      </c>
      <c r="R772" s="178">
        <v>14252957</v>
      </c>
      <c r="S772">
        <v>140300</v>
      </c>
      <c r="T772">
        <v>0</v>
      </c>
      <c r="U772">
        <v>0</v>
      </c>
      <c r="W772">
        <v>0</v>
      </c>
      <c r="X772">
        <v>0</v>
      </c>
      <c r="Y772">
        <v>0</v>
      </c>
      <c r="AB772" s="180">
        <v>44285</v>
      </c>
      <c r="AC772">
        <v>1</v>
      </c>
      <c r="AD772" t="s">
        <v>1922</v>
      </c>
      <c r="AE772">
        <v>1</v>
      </c>
      <c r="AF772">
        <v>30</v>
      </c>
      <c r="AG772">
        <v>6615</v>
      </c>
      <c r="AN772">
        <v>1</v>
      </c>
      <c r="AO772">
        <v>1</v>
      </c>
      <c r="AR772" s="178">
        <v>53133217</v>
      </c>
      <c r="AS772" t="s">
        <v>1921</v>
      </c>
      <c r="AT772">
        <v>0</v>
      </c>
      <c r="AU772">
        <v>0</v>
      </c>
      <c r="AV772">
        <v>890480123</v>
      </c>
      <c r="AW772" t="s">
        <v>1920</v>
      </c>
      <c r="AX772">
        <v>5</v>
      </c>
      <c r="BC772">
        <v>1</v>
      </c>
      <c r="BD772">
        <v>7</v>
      </c>
      <c r="BE772">
        <v>2</v>
      </c>
    </row>
    <row r="773" spans="1:57" x14ac:dyDescent="0.25">
      <c r="A773" s="179">
        <f t="shared" si="12"/>
        <v>0</v>
      </c>
      <c r="B773" t="s">
        <v>1923</v>
      </c>
      <c r="C773">
        <v>9090783</v>
      </c>
      <c r="D773">
        <v>144105</v>
      </c>
      <c r="E773">
        <v>4</v>
      </c>
      <c r="F773">
        <v>550023405</v>
      </c>
      <c r="G773" s="180">
        <v>43831</v>
      </c>
      <c r="H773" s="180">
        <v>44956</v>
      </c>
      <c r="I773">
        <v>0</v>
      </c>
      <c r="J773">
        <v>1</v>
      </c>
      <c r="K773">
        <v>14</v>
      </c>
      <c r="L773">
        <v>30</v>
      </c>
      <c r="M773">
        <v>2</v>
      </c>
      <c r="N773" s="170">
        <v>22490513</v>
      </c>
      <c r="O773" s="170">
        <v>24960000</v>
      </c>
      <c r="P773" s="178">
        <v>770104</v>
      </c>
      <c r="Q773" s="178">
        <v>29606</v>
      </c>
      <c r="R773" s="178">
        <v>529686</v>
      </c>
      <c r="S773">
        <v>0</v>
      </c>
      <c r="T773">
        <v>0</v>
      </c>
      <c r="U773">
        <v>0</v>
      </c>
      <c r="W773">
        <v>0</v>
      </c>
      <c r="X773">
        <v>0</v>
      </c>
      <c r="Y773">
        <v>0</v>
      </c>
      <c r="AB773" s="180">
        <v>44285</v>
      </c>
      <c r="AC773">
        <v>1</v>
      </c>
      <c r="AD773" t="s">
        <v>1922</v>
      </c>
      <c r="AE773">
        <v>1</v>
      </c>
      <c r="AF773">
        <v>30</v>
      </c>
      <c r="AG773">
        <v>0</v>
      </c>
      <c r="AN773">
        <v>1</v>
      </c>
      <c r="AO773">
        <v>1</v>
      </c>
      <c r="AR773" s="178">
        <v>1974602</v>
      </c>
      <c r="AS773" t="s">
        <v>1921</v>
      </c>
      <c r="AT773">
        <v>0</v>
      </c>
      <c r="AU773">
        <v>0</v>
      </c>
      <c r="AV773">
        <v>890480123</v>
      </c>
      <c r="AW773" t="s">
        <v>1920</v>
      </c>
      <c r="AX773">
        <v>5</v>
      </c>
      <c r="BC773">
        <v>2</v>
      </c>
      <c r="BD773">
        <v>7</v>
      </c>
      <c r="BE773">
        <v>2</v>
      </c>
    </row>
    <row r="774" spans="1:57" x14ac:dyDescent="0.25">
      <c r="A774" s="179">
        <f t="shared" si="12"/>
        <v>0</v>
      </c>
      <c r="B774" t="s">
        <v>1923</v>
      </c>
      <c r="C774">
        <v>9090783</v>
      </c>
      <c r="D774">
        <v>144105</v>
      </c>
      <c r="E774">
        <v>4</v>
      </c>
      <c r="F774">
        <v>550023462</v>
      </c>
      <c r="G774" s="180">
        <v>43831</v>
      </c>
      <c r="H774" s="180">
        <v>44956</v>
      </c>
      <c r="I774">
        <v>0</v>
      </c>
      <c r="J774">
        <v>1</v>
      </c>
      <c r="K774">
        <v>14</v>
      </c>
      <c r="L774">
        <v>30</v>
      </c>
      <c r="M774">
        <v>2</v>
      </c>
      <c r="N774" s="170">
        <v>22490513</v>
      </c>
      <c r="O774" s="170">
        <v>24960000</v>
      </c>
      <c r="P774" s="178">
        <v>770104</v>
      </c>
      <c r="Q774" s="178">
        <v>29606</v>
      </c>
      <c r="R774" s="178">
        <v>529689</v>
      </c>
      <c r="S774">
        <v>0</v>
      </c>
      <c r="T774">
        <v>0</v>
      </c>
      <c r="U774">
        <v>0</v>
      </c>
      <c r="W774">
        <v>0</v>
      </c>
      <c r="X774">
        <v>0</v>
      </c>
      <c r="Y774">
        <v>0</v>
      </c>
      <c r="AB774" s="180">
        <v>44285</v>
      </c>
      <c r="AC774">
        <v>1</v>
      </c>
      <c r="AD774" t="s">
        <v>1922</v>
      </c>
      <c r="AE774">
        <v>1</v>
      </c>
      <c r="AF774">
        <v>30</v>
      </c>
      <c r="AG774">
        <v>0</v>
      </c>
      <c r="AN774">
        <v>1</v>
      </c>
      <c r="AO774">
        <v>1</v>
      </c>
      <c r="AR774" s="178">
        <v>1974613</v>
      </c>
      <c r="AS774" t="s">
        <v>1921</v>
      </c>
      <c r="AT774">
        <v>0</v>
      </c>
      <c r="AU774">
        <v>0</v>
      </c>
      <c r="AV774">
        <v>890480123</v>
      </c>
      <c r="AW774" t="s">
        <v>1920</v>
      </c>
      <c r="AX774">
        <v>5</v>
      </c>
      <c r="BC774">
        <v>2</v>
      </c>
      <c r="BD774">
        <v>7</v>
      </c>
      <c r="BE774">
        <v>2</v>
      </c>
    </row>
    <row r="775" spans="1:57" x14ac:dyDescent="0.25">
      <c r="A775" s="179">
        <f t="shared" si="12"/>
        <v>0</v>
      </c>
      <c r="B775" t="s">
        <v>1923</v>
      </c>
      <c r="C775">
        <v>9090783</v>
      </c>
      <c r="D775">
        <v>144105</v>
      </c>
      <c r="E775">
        <v>4</v>
      </c>
      <c r="F775">
        <v>550025737</v>
      </c>
      <c r="G775" s="180">
        <v>44286</v>
      </c>
      <c r="H775" s="180">
        <v>44346</v>
      </c>
      <c r="I775">
        <v>0</v>
      </c>
      <c r="J775">
        <v>1</v>
      </c>
      <c r="K775">
        <v>0</v>
      </c>
      <c r="L775">
        <v>30</v>
      </c>
      <c r="M775">
        <v>2</v>
      </c>
      <c r="N775">
        <v>0</v>
      </c>
      <c r="O775">
        <v>0</v>
      </c>
      <c r="P775" s="178">
        <v>6000</v>
      </c>
      <c r="Q775" s="178">
        <v>6000</v>
      </c>
      <c r="R775" s="178">
        <v>6000</v>
      </c>
      <c r="S775">
        <v>0</v>
      </c>
      <c r="T775">
        <v>0</v>
      </c>
      <c r="U775">
        <v>0</v>
      </c>
      <c r="W775">
        <v>0</v>
      </c>
      <c r="X775">
        <v>0</v>
      </c>
      <c r="Y775">
        <v>0</v>
      </c>
      <c r="AB775" s="180">
        <v>44286</v>
      </c>
      <c r="AC775">
        <v>1</v>
      </c>
      <c r="AD775" t="s">
        <v>1922</v>
      </c>
      <c r="AE775">
        <v>1</v>
      </c>
      <c r="AF775">
        <v>30</v>
      </c>
      <c r="AG775">
        <v>0</v>
      </c>
      <c r="AN775">
        <v>1</v>
      </c>
      <c r="AO775">
        <v>1</v>
      </c>
      <c r="AR775" s="178">
        <v>22367</v>
      </c>
      <c r="AS775" t="s">
        <v>1921</v>
      </c>
      <c r="AT775">
        <v>0</v>
      </c>
      <c r="AU775">
        <v>0</v>
      </c>
      <c r="AV775">
        <v>890480123</v>
      </c>
      <c r="AW775" t="s">
        <v>1920</v>
      </c>
      <c r="AX775">
        <v>5</v>
      </c>
      <c r="BC775">
        <v>2</v>
      </c>
      <c r="BD775">
        <v>7</v>
      </c>
      <c r="BE775">
        <v>2</v>
      </c>
    </row>
    <row r="776" spans="1:57" x14ac:dyDescent="0.25">
      <c r="A776" s="179">
        <f t="shared" si="12"/>
        <v>0</v>
      </c>
      <c r="B776" t="s">
        <v>1923</v>
      </c>
      <c r="C776">
        <v>9091826</v>
      </c>
      <c r="D776">
        <v>141105</v>
      </c>
      <c r="E776">
        <v>4</v>
      </c>
      <c r="F776">
        <v>11747</v>
      </c>
      <c r="G776" s="180">
        <v>42674</v>
      </c>
      <c r="H776" s="180">
        <v>45230</v>
      </c>
      <c r="I776">
        <v>0</v>
      </c>
      <c r="J776">
        <v>1</v>
      </c>
      <c r="K776">
        <v>75</v>
      </c>
      <c r="L776">
        <v>30</v>
      </c>
      <c r="M776">
        <v>2</v>
      </c>
      <c r="N776" s="170">
        <v>13121400</v>
      </c>
      <c r="O776" s="170">
        <v>13940000</v>
      </c>
      <c r="P776" s="178">
        <v>27995591</v>
      </c>
      <c r="Q776" s="178">
        <v>511144</v>
      </c>
      <c r="R776" s="178">
        <v>4342855</v>
      </c>
      <c r="S776">
        <v>0</v>
      </c>
      <c r="T776">
        <v>0</v>
      </c>
      <c r="U776">
        <v>30990000</v>
      </c>
      <c r="V776" t="s">
        <v>1927</v>
      </c>
      <c r="W776">
        <v>0</v>
      </c>
      <c r="X776">
        <v>0</v>
      </c>
      <c r="Y776">
        <v>0</v>
      </c>
      <c r="AB776" s="180">
        <v>44285</v>
      </c>
      <c r="AC776">
        <v>3</v>
      </c>
      <c r="AD776" t="s">
        <v>1922</v>
      </c>
      <c r="AE776">
        <v>1</v>
      </c>
      <c r="AF776">
        <v>30</v>
      </c>
      <c r="AG776">
        <v>0</v>
      </c>
      <c r="AN776">
        <v>1</v>
      </c>
      <c r="AO776">
        <v>1</v>
      </c>
      <c r="AR776" s="178">
        <v>30347017</v>
      </c>
      <c r="AS776" t="s">
        <v>1921</v>
      </c>
      <c r="AT776">
        <v>0</v>
      </c>
      <c r="AU776">
        <v>0</v>
      </c>
      <c r="AV776">
        <v>890480123</v>
      </c>
      <c r="AW776" t="s">
        <v>1920</v>
      </c>
      <c r="AX776">
        <v>5</v>
      </c>
      <c r="BC776">
        <v>1</v>
      </c>
      <c r="BD776">
        <v>7</v>
      </c>
      <c r="BE776">
        <v>2</v>
      </c>
    </row>
    <row r="777" spans="1:57" x14ac:dyDescent="0.25">
      <c r="A777" s="179">
        <f t="shared" si="12"/>
        <v>0</v>
      </c>
      <c r="B777" t="s">
        <v>1923</v>
      </c>
      <c r="C777">
        <v>9091826</v>
      </c>
      <c r="D777">
        <v>144105</v>
      </c>
      <c r="E777">
        <v>4</v>
      </c>
      <c r="F777">
        <v>550025671</v>
      </c>
      <c r="G777" s="180">
        <v>44286</v>
      </c>
      <c r="H777" s="180">
        <v>44346</v>
      </c>
      <c r="I777">
        <v>0</v>
      </c>
      <c r="J777">
        <v>1</v>
      </c>
      <c r="K777">
        <v>0</v>
      </c>
      <c r="L777">
        <v>30</v>
      </c>
      <c r="M777">
        <v>2</v>
      </c>
      <c r="N777">
        <v>0</v>
      </c>
      <c r="O777">
        <v>0</v>
      </c>
      <c r="P777" s="178">
        <v>6000</v>
      </c>
      <c r="Q777" s="178">
        <v>6000</v>
      </c>
      <c r="R777" s="178">
        <v>6000</v>
      </c>
      <c r="S777">
        <v>0</v>
      </c>
      <c r="T777">
        <v>0</v>
      </c>
      <c r="U777">
        <v>0</v>
      </c>
      <c r="W777">
        <v>0</v>
      </c>
      <c r="X777">
        <v>0</v>
      </c>
      <c r="Y777">
        <v>0</v>
      </c>
      <c r="AB777" s="180">
        <v>44286</v>
      </c>
      <c r="AC777">
        <v>1</v>
      </c>
      <c r="AD777" t="s">
        <v>1922</v>
      </c>
      <c r="AE777">
        <v>1</v>
      </c>
      <c r="AF777">
        <v>30</v>
      </c>
      <c r="AG777">
        <v>0</v>
      </c>
      <c r="AN777">
        <v>1</v>
      </c>
      <c r="AO777">
        <v>1</v>
      </c>
      <c r="AR777" s="178">
        <v>41927</v>
      </c>
      <c r="AS777" t="s">
        <v>1921</v>
      </c>
      <c r="AT777">
        <v>0</v>
      </c>
      <c r="AU777">
        <v>0</v>
      </c>
      <c r="AV777">
        <v>890480123</v>
      </c>
      <c r="AW777" t="s">
        <v>1920</v>
      </c>
      <c r="AX777">
        <v>5</v>
      </c>
      <c r="BC777">
        <v>2</v>
      </c>
      <c r="BD777">
        <v>7</v>
      </c>
      <c r="BE777">
        <v>2</v>
      </c>
    </row>
    <row r="778" spans="1:57" x14ac:dyDescent="0.25">
      <c r="A778" s="179">
        <f t="shared" si="12"/>
        <v>1853536</v>
      </c>
      <c r="B778" t="s">
        <v>1923</v>
      </c>
      <c r="C778">
        <v>9091997</v>
      </c>
      <c r="D778">
        <v>140405</v>
      </c>
      <c r="E778">
        <v>4</v>
      </c>
      <c r="F778">
        <v>18169</v>
      </c>
      <c r="G778" s="180">
        <v>44237</v>
      </c>
      <c r="H778" s="180">
        <v>47907</v>
      </c>
      <c r="I778">
        <v>0</v>
      </c>
      <c r="J778">
        <v>1</v>
      </c>
      <c r="K778">
        <v>4</v>
      </c>
      <c r="L778">
        <v>30</v>
      </c>
      <c r="M778">
        <v>2</v>
      </c>
      <c r="N778" s="170">
        <v>11287361</v>
      </c>
      <c r="O778" s="170">
        <v>11890000</v>
      </c>
      <c r="P778" s="178">
        <v>60000000</v>
      </c>
      <c r="Q778" s="178">
        <v>836290</v>
      </c>
      <c r="R778" s="178">
        <v>58883920</v>
      </c>
      <c r="S778">
        <v>0</v>
      </c>
      <c r="T778">
        <v>0</v>
      </c>
      <c r="U778">
        <v>0</v>
      </c>
      <c r="W778">
        <v>0</v>
      </c>
      <c r="X778">
        <v>0</v>
      </c>
      <c r="Y778">
        <v>0</v>
      </c>
      <c r="AB778" s="180">
        <v>44285</v>
      </c>
      <c r="AC778">
        <v>1</v>
      </c>
      <c r="AD778" t="s">
        <v>1922</v>
      </c>
      <c r="AE778">
        <v>1</v>
      </c>
      <c r="AF778">
        <v>30</v>
      </c>
      <c r="AG778">
        <v>0</v>
      </c>
      <c r="AH778">
        <v>2</v>
      </c>
      <c r="AI778">
        <v>0</v>
      </c>
      <c r="AJ778">
        <v>1</v>
      </c>
      <c r="AK778">
        <v>0</v>
      </c>
      <c r="AL778">
        <v>0</v>
      </c>
      <c r="AM778">
        <v>0</v>
      </c>
      <c r="AN778">
        <v>1</v>
      </c>
      <c r="AO778">
        <v>1</v>
      </c>
      <c r="AR778" s="178">
        <v>57030384</v>
      </c>
      <c r="AS778" t="s">
        <v>1926</v>
      </c>
      <c r="AT778">
        <v>0</v>
      </c>
      <c r="AU778">
        <v>0</v>
      </c>
      <c r="AV778">
        <v>890480123</v>
      </c>
      <c r="AW778" t="s">
        <v>1920</v>
      </c>
      <c r="AX778">
        <v>5</v>
      </c>
      <c r="BC778">
        <v>1</v>
      </c>
      <c r="BD778">
        <v>7</v>
      </c>
      <c r="BE778">
        <v>2</v>
      </c>
    </row>
    <row r="779" spans="1:57" x14ac:dyDescent="0.25">
      <c r="A779" s="179">
        <f t="shared" si="12"/>
        <v>37491295</v>
      </c>
      <c r="B779" t="s">
        <v>1923</v>
      </c>
      <c r="C779">
        <v>9092132</v>
      </c>
      <c r="D779">
        <v>144105</v>
      </c>
      <c r="E779">
        <v>4</v>
      </c>
      <c r="F779">
        <v>14468</v>
      </c>
      <c r="G779" s="180">
        <v>43329</v>
      </c>
      <c r="H779" s="180">
        <v>45886</v>
      </c>
      <c r="I779">
        <v>13</v>
      </c>
      <c r="J779">
        <v>1</v>
      </c>
      <c r="K779">
        <v>30</v>
      </c>
      <c r="L779">
        <v>30</v>
      </c>
      <c r="M779">
        <v>2</v>
      </c>
      <c r="N779" s="170">
        <v>17726461</v>
      </c>
      <c r="O779" s="170">
        <v>19240000</v>
      </c>
      <c r="P779" s="178">
        <v>91600000</v>
      </c>
      <c r="Q779" s="178">
        <v>1910576</v>
      </c>
      <c r="R779" s="178">
        <v>70137166</v>
      </c>
      <c r="S779">
        <v>447330</v>
      </c>
      <c r="T779">
        <v>0</v>
      </c>
      <c r="U779">
        <v>0</v>
      </c>
      <c r="W779">
        <v>0</v>
      </c>
      <c r="X779">
        <v>0</v>
      </c>
      <c r="Y779">
        <v>0</v>
      </c>
      <c r="AB779" s="180">
        <v>44285</v>
      </c>
      <c r="AC779">
        <v>1</v>
      </c>
      <c r="AD779" t="s">
        <v>1922</v>
      </c>
      <c r="AE779">
        <v>1</v>
      </c>
      <c r="AF779">
        <v>30</v>
      </c>
      <c r="AG779">
        <v>255601</v>
      </c>
      <c r="AN779">
        <v>1</v>
      </c>
      <c r="AO779">
        <v>1</v>
      </c>
      <c r="AR779" s="178">
        <v>32645871</v>
      </c>
      <c r="AS779" t="s">
        <v>1921</v>
      </c>
      <c r="AT779">
        <v>0</v>
      </c>
      <c r="AU779">
        <v>0</v>
      </c>
      <c r="AV779">
        <v>890480123</v>
      </c>
      <c r="AW779" t="s">
        <v>1920</v>
      </c>
      <c r="AX779">
        <v>5</v>
      </c>
      <c r="BC779">
        <v>1</v>
      </c>
      <c r="BD779">
        <v>7</v>
      </c>
      <c r="BE779">
        <v>2</v>
      </c>
    </row>
    <row r="780" spans="1:57" x14ac:dyDescent="0.25">
      <c r="A780" s="179">
        <f t="shared" si="12"/>
        <v>22010853</v>
      </c>
      <c r="B780" t="s">
        <v>1923</v>
      </c>
      <c r="C780">
        <v>9092132</v>
      </c>
      <c r="D780">
        <v>144105</v>
      </c>
      <c r="E780">
        <v>4</v>
      </c>
      <c r="F780">
        <v>16749</v>
      </c>
      <c r="G780" s="180">
        <v>43826</v>
      </c>
      <c r="H780" s="180">
        <v>46383</v>
      </c>
      <c r="I780">
        <v>3</v>
      </c>
      <c r="J780">
        <v>1</v>
      </c>
      <c r="K780">
        <v>14</v>
      </c>
      <c r="L780">
        <v>30</v>
      </c>
      <c r="M780">
        <v>2</v>
      </c>
      <c r="N780" s="170">
        <v>9119963</v>
      </c>
      <c r="O780" s="170">
        <v>9511000</v>
      </c>
      <c r="P780" s="178">
        <v>47608107</v>
      </c>
      <c r="Q780" s="178">
        <v>768872</v>
      </c>
      <c r="R780" s="178">
        <v>41176994</v>
      </c>
      <c r="S780">
        <v>31287</v>
      </c>
      <c r="T780">
        <v>0</v>
      </c>
      <c r="U780">
        <v>0</v>
      </c>
      <c r="W780">
        <v>0</v>
      </c>
      <c r="X780">
        <v>0</v>
      </c>
      <c r="Y780">
        <v>0</v>
      </c>
      <c r="AB780" s="180">
        <v>44285</v>
      </c>
      <c r="AC780">
        <v>1</v>
      </c>
      <c r="AD780" t="s">
        <v>1922</v>
      </c>
      <c r="AE780">
        <v>1</v>
      </c>
      <c r="AF780">
        <v>30</v>
      </c>
      <c r="AG780">
        <v>10447</v>
      </c>
      <c r="AN780">
        <v>1</v>
      </c>
      <c r="AO780">
        <v>1</v>
      </c>
      <c r="AR780" s="178">
        <v>19166141</v>
      </c>
      <c r="AS780" t="s">
        <v>1921</v>
      </c>
      <c r="AT780">
        <v>0</v>
      </c>
      <c r="AU780">
        <v>0</v>
      </c>
      <c r="AV780">
        <v>890480123</v>
      </c>
      <c r="AW780" t="s">
        <v>1920</v>
      </c>
      <c r="AX780">
        <v>5</v>
      </c>
      <c r="BC780">
        <v>1</v>
      </c>
      <c r="BD780">
        <v>7</v>
      </c>
      <c r="BE780">
        <v>2</v>
      </c>
    </row>
    <row r="781" spans="1:57" x14ac:dyDescent="0.25">
      <c r="A781" s="179">
        <f t="shared" si="12"/>
        <v>2373156</v>
      </c>
      <c r="B781" t="s">
        <v>1923</v>
      </c>
      <c r="C781">
        <v>9092132</v>
      </c>
      <c r="D781">
        <v>144105</v>
      </c>
      <c r="E781">
        <v>4</v>
      </c>
      <c r="F781">
        <v>17194</v>
      </c>
      <c r="G781" s="180">
        <v>43963</v>
      </c>
      <c r="H781" s="180">
        <v>45807</v>
      </c>
      <c r="I781">
        <v>0</v>
      </c>
      <c r="J781">
        <v>1</v>
      </c>
      <c r="K781">
        <v>10</v>
      </c>
      <c r="L781">
        <v>30</v>
      </c>
      <c r="M781">
        <v>2</v>
      </c>
      <c r="N781" s="170">
        <v>17726461</v>
      </c>
      <c r="O781" s="170">
        <v>19240000</v>
      </c>
      <c r="P781" s="178">
        <v>5000000</v>
      </c>
      <c r="Q781" s="178">
        <v>126224</v>
      </c>
      <c r="R781" s="178">
        <v>4439601</v>
      </c>
      <c r="S781">
        <v>0</v>
      </c>
      <c r="T781">
        <v>0</v>
      </c>
      <c r="U781">
        <v>0</v>
      </c>
      <c r="W781">
        <v>0</v>
      </c>
      <c r="X781">
        <v>0</v>
      </c>
      <c r="Y781">
        <v>0</v>
      </c>
      <c r="AB781" s="180">
        <v>44285</v>
      </c>
      <c r="AC781">
        <v>1</v>
      </c>
      <c r="AD781" t="s">
        <v>1922</v>
      </c>
      <c r="AE781">
        <v>1</v>
      </c>
      <c r="AF781">
        <v>30</v>
      </c>
      <c r="AG781">
        <v>0</v>
      </c>
      <c r="AN781">
        <v>1</v>
      </c>
      <c r="AO781">
        <v>1</v>
      </c>
      <c r="AR781" s="178">
        <v>2066445</v>
      </c>
      <c r="AS781" t="s">
        <v>1921</v>
      </c>
      <c r="AT781">
        <v>0</v>
      </c>
      <c r="AU781">
        <v>0</v>
      </c>
      <c r="AV781">
        <v>890480123</v>
      </c>
      <c r="AW781" t="s">
        <v>1920</v>
      </c>
      <c r="AX781">
        <v>5</v>
      </c>
      <c r="BC781">
        <v>1</v>
      </c>
      <c r="BD781">
        <v>7</v>
      </c>
      <c r="BE781">
        <v>2</v>
      </c>
    </row>
    <row r="782" spans="1:57" x14ac:dyDescent="0.25">
      <c r="A782" s="179">
        <f t="shared" si="12"/>
        <v>2077592</v>
      </c>
      <c r="B782" t="s">
        <v>1923</v>
      </c>
      <c r="C782">
        <v>9092132</v>
      </c>
      <c r="D782">
        <v>144105</v>
      </c>
      <c r="E782">
        <v>4</v>
      </c>
      <c r="F782">
        <v>17558</v>
      </c>
      <c r="G782" s="180">
        <v>44078</v>
      </c>
      <c r="H782" s="180">
        <v>44808</v>
      </c>
      <c r="I782">
        <v>0</v>
      </c>
      <c r="J782">
        <v>1</v>
      </c>
      <c r="K782">
        <v>7</v>
      </c>
      <c r="L782">
        <v>30</v>
      </c>
      <c r="M782">
        <v>2</v>
      </c>
      <c r="N782" s="170">
        <v>15881442</v>
      </c>
      <c r="O782" s="170">
        <v>17090000</v>
      </c>
      <c r="P782" s="178">
        <v>5266000</v>
      </c>
      <c r="Q782" s="178">
        <v>257542</v>
      </c>
      <c r="R782" s="178">
        <v>3886673</v>
      </c>
      <c r="S782">
        <v>0</v>
      </c>
      <c r="T782">
        <v>0</v>
      </c>
      <c r="U782">
        <v>0</v>
      </c>
      <c r="W782">
        <v>0</v>
      </c>
      <c r="X782">
        <v>0</v>
      </c>
      <c r="Y782">
        <v>0</v>
      </c>
      <c r="AB782" s="180">
        <v>44285</v>
      </c>
      <c r="AC782">
        <v>9</v>
      </c>
      <c r="AD782" t="s">
        <v>1922</v>
      </c>
      <c r="AE782">
        <v>1</v>
      </c>
      <c r="AF782">
        <v>30</v>
      </c>
      <c r="AG782">
        <v>0</v>
      </c>
      <c r="AN782">
        <v>1</v>
      </c>
      <c r="AO782">
        <v>1</v>
      </c>
      <c r="AR782" s="178">
        <v>1809081</v>
      </c>
      <c r="AS782" t="s">
        <v>1921</v>
      </c>
      <c r="AT782">
        <v>0</v>
      </c>
      <c r="AU782">
        <v>0</v>
      </c>
      <c r="AV782">
        <v>890480123</v>
      </c>
      <c r="AW782" t="s">
        <v>1920</v>
      </c>
      <c r="AX782">
        <v>5</v>
      </c>
      <c r="BC782">
        <v>1</v>
      </c>
      <c r="BD782">
        <v>7</v>
      </c>
      <c r="BE782">
        <v>2</v>
      </c>
    </row>
    <row r="783" spans="1:57" x14ac:dyDescent="0.25">
      <c r="A783" s="179">
        <f t="shared" si="12"/>
        <v>2272568</v>
      </c>
      <c r="B783" t="s">
        <v>1923</v>
      </c>
      <c r="C783">
        <v>9092132</v>
      </c>
      <c r="D783">
        <v>144105</v>
      </c>
      <c r="E783">
        <v>4</v>
      </c>
      <c r="F783">
        <v>17684</v>
      </c>
      <c r="G783" s="180">
        <v>44111</v>
      </c>
      <c r="H783" s="180">
        <v>45229</v>
      </c>
      <c r="I783">
        <v>0</v>
      </c>
      <c r="J783">
        <v>1</v>
      </c>
      <c r="K783">
        <v>6</v>
      </c>
      <c r="L783">
        <v>30</v>
      </c>
      <c r="M783">
        <v>2</v>
      </c>
      <c r="N783" s="170">
        <v>16011168</v>
      </c>
      <c r="O783" s="170">
        <v>17240000</v>
      </c>
      <c r="P783" s="178">
        <v>5000000</v>
      </c>
      <c r="Q783" s="178">
        <v>175813</v>
      </c>
      <c r="R783" s="178">
        <v>4251427</v>
      </c>
      <c r="S783">
        <v>0</v>
      </c>
      <c r="T783">
        <v>0</v>
      </c>
      <c r="U783">
        <v>0</v>
      </c>
      <c r="W783">
        <v>0</v>
      </c>
      <c r="X783">
        <v>0</v>
      </c>
      <c r="Y783">
        <v>0</v>
      </c>
      <c r="AB783" s="180">
        <v>44285</v>
      </c>
      <c r="AC783">
        <v>1</v>
      </c>
      <c r="AD783" t="s">
        <v>1922</v>
      </c>
      <c r="AE783">
        <v>1</v>
      </c>
      <c r="AF783">
        <v>30</v>
      </c>
      <c r="AG783">
        <v>0</v>
      </c>
      <c r="AN783">
        <v>1</v>
      </c>
      <c r="AO783">
        <v>1</v>
      </c>
      <c r="AR783" s="178">
        <v>1978859</v>
      </c>
      <c r="AS783" t="s">
        <v>1921</v>
      </c>
      <c r="AT783">
        <v>0</v>
      </c>
      <c r="AU783">
        <v>0</v>
      </c>
      <c r="AV783">
        <v>890480123</v>
      </c>
      <c r="AW783" t="s">
        <v>1920</v>
      </c>
      <c r="AX783">
        <v>5</v>
      </c>
      <c r="BC783">
        <v>1</v>
      </c>
      <c r="BD783">
        <v>7</v>
      </c>
      <c r="BE783">
        <v>2</v>
      </c>
    </row>
    <row r="784" spans="1:57" x14ac:dyDescent="0.25">
      <c r="A784" s="179">
        <f t="shared" si="12"/>
        <v>0</v>
      </c>
      <c r="B784" t="s">
        <v>1923</v>
      </c>
      <c r="C784">
        <v>9092321</v>
      </c>
      <c r="D784">
        <v>144105</v>
      </c>
      <c r="E784">
        <v>4</v>
      </c>
      <c r="F784">
        <v>15333</v>
      </c>
      <c r="G784" s="180">
        <v>44133</v>
      </c>
      <c r="H784" s="180">
        <v>45015</v>
      </c>
      <c r="I784">
        <v>0</v>
      </c>
      <c r="J784">
        <v>1</v>
      </c>
      <c r="K784">
        <v>5</v>
      </c>
      <c r="L784">
        <v>30</v>
      </c>
      <c r="M784">
        <v>2</v>
      </c>
      <c r="N784" s="170">
        <v>17726461</v>
      </c>
      <c r="O784" s="170">
        <v>19240000</v>
      </c>
      <c r="P784" s="178">
        <v>7131491</v>
      </c>
      <c r="Q784" s="178">
        <v>304121</v>
      </c>
      <c r="R784" s="178">
        <v>6106869</v>
      </c>
      <c r="S784">
        <v>0</v>
      </c>
      <c r="T784">
        <v>0</v>
      </c>
      <c r="U784">
        <v>0</v>
      </c>
      <c r="W784">
        <v>0</v>
      </c>
      <c r="X784">
        <v>0</v>
      </c>
      <c r="Y784">
        <v>0</v>
      </c>
      <c r="AB784" s="180">
        <v>44285</v>
      </c>
      <c r="AC784">
        <v>1</v>
      </c>
      <c r="AD784" t="s">
        <v>1922</v>
      </c>
      <c r="AE784">
        <v>1</v>
      </c>
      <c r="AF784">
        <v>30</v>
      </c>
      <c r="AG784">
        <v>0</v>
      </c>
      <c r="AN784">
        <v>1</v>
      </c>
      <c r="AO784">
        <v>1</v>
      </c>
      <c r="AR784" s="178">
        <v>8941887</v>
      </c>
      <c r="AS784" t="s">
        <v>1921</v>
      </c>
      <c r="AT784">
        <v>0</v>
      </c>
      <c r="AU784">
        <v>0</v>
      </c>
      <c r="AV784">
        <v>890480123</v>
      </c>
      <c r="AW784" t="s">
        <v>1920</v>
      </c>
      <c r="AX784">
        <v>5</v>
      </c>
      <c r="BC784">
        <v>1</v>
      </c>
      <c r="BD784">
        <v>7</v>
      </c>
      <c r="BE784">
        <v>1</v>
      </c>
    </row>
    <row r="785" spans="1:57" x14ac:dyDescent="0.25">
      <c r="A785" s="179">
        <f t="shared" si="12"/>
        <v>0</v>
      </c>
      <c r="B785" t="s">
        <v>1923</v>
      </c>
      <c r="C785">
        <v>9092321</v>
      </c>
      <c r="D785">
        <v>144105</v>
      </c>
      <c r="E785">
        <v>4</v>
      </c>
      <c r="F785">
        <v>16798</v>
      </c>
      <c r="G785" s="180">
        <v>44133</v>
      </c>
      <c r="H785" s="180">
        <v>45354</v>
      </c>
      <c r="I785">
        <v>0</v>
      </c>
      <c r="J785">
        <v>1</v>
      </c>
      <c r="K785">
        <v>5</v>
      </c>
      <c r="L785">
        <v>30</v>
      </c>
      <c r="M785">
        <v>2</v>
      </c>
      <c r="N785" s="170">
        <v>17726461</v>
      </c>
      <c r="O785" s="170">
        <v>19240000</v>
      </c>
      <c r="P785" s="178">
        <v>5258521</v>
      </c>
      <c r="Q785" s="178">
        <v>175047</v>
      </c>
      <c r="R785" s="178">
        <v>4748272</v>
      </c>
      <c r="S785">
        <v>0</v>
      </c>
      <c r="T785">
        <v>0</v>
      </c>
      <c r="U785">
        <v>0</v>
      </c>
      <c r="W785">
        <v>0</v>
      </c>
      <c r="X785">
        <v>0</v>
      </c>
      <c r="Y785">
        <v>0</v>
      </c>
      <c r="AB785" s="180">
        <v>44285</v>
      </c>
      <c r="AC785">
        <v>1</v>
      </c>
      <c r="AD785" t="s">
        <v>1922</v>
      </c>
      <c r="AE785">
        <v>1</v>
      </c>
      <c r="AF785">
        <v>30</v>
      </c>
      <c r="AG785">
        <v>0</v>
      </c>
      <c r="AN785">
        <v>1</v>
      </c>
      <c r="AO785">
        <v>1</v>
      </c>
      <c r="AR785" s="178">
        <v>6952583</v>
      </c>
      <c r="AS785" t="s">
        <v>1921</v>
      </c>
      <c r="AT785">
        <v>0</v>
      </c>
      <c r="AU785">
        <v>0</v>
      </c>
      <c r="AV785">
        <v>890480123</v>
      </c>
      <c r="AW785" t="s">
        <v>1920</v>
      </c>
      <c r="AX785">
        <v>5</v>
      </c>
      <c r="BC785">
        <v>1</v>
      </c>
      <c r="BD785">
        <v>7</v>
      </c>
      <c r="BE785">
        <v>1</v>
      </c>
    </row>
    <row r="786" spans="1:57" x14ac:dyDescent="0.25">
      <c r="A786" s="179">
        <f t="shared" si="12"/>
        <v>0</v>
      </c>
      <c r="B786" t="s">
        <v>1923</v>
      </c>
      <c r="C786">
        <v>9092321</v>
      </c>
      <c r="D786">
        <v>144105</v>
      </c>
      <c r="E786">
        <v>4</v>
      </c>
      <c r="F786">
        <v>17364</v>
      </c>
      <c r="G786" s="180">
        <v>44028</v>
      </c>
      <c r="H786" s="180">
        <v>44772</v>
      </c>
      <c r="I786">
        <v>0</v>
      </c>
      <c r="J786">
        <v>1</v>
      </c>
      <c r="K786">
        <v>8</v>
      </c>
      <c r="L786">
        <v>30</v>
      </c>
      <c r="M786">
        <v>2</v>
      </c>
      <c r="N786" s="170">
        <v>15881442</v>
      </c>
      <c r="O786" s="170">
        <v>17090000</v>
      </c>
      <c r="P786" s="178">
        <v>2000000</v>
      </c>
      <c r="Q786" s="178">
        <v>97813</v>
      </c>
      <c r="R786" s="178">
        <v>1394635</v>
      </c>
      <c r="S786">
        <v>0</v>
      </c>
      <c r="T786">
        <v>0</v>
      </c>
      <c r="U786">
        <v>0</v>
      </c>
      <c r="W786">
        <v>0</v>
      </c>
      <c r="X786">
        <v>0</v>
      </c>
      <c r="Y786">
        <v>0</v>
      </c>
      <c r="AB786" s="180">
        <v>44285</v>
      </c>
      <c r="AC786">
        <v>1</v>
      </c>
      <c r="AD786" t="s">
        <v>1922</v>
      </c>
      <c r="AE786">
        <v>1</v>
      </c>
      <c r="AF786">
        <v>30</v>
      </c>
      <c r="AG786">
        <v>0</v>
      </c>
      <c r="AN786">
        <v>1</v>
      </c>
      <c r="AO786">
        <v>1</v>
      </c>
      <c r="AR786" s="178">
        <v>2042072</v>
      </c>
      <c r="AS786" t="s">
        <v>1921</v>
      </c>
      <c r="AT786">
        <v>0</v>
      </c>
      <c r="AU786">
        <v>0</v>
      </c>
      <c r="AV786">
        <v>890480123</v>
      </c>
      <c r="AW786" t="s">
        <v>1920</v>
      </c>
      <c r="AX786">
        <v>5</v>
      </c>
      <c r="BC786">
        <v>1</v>
      </c>
      <c r="BD786">
        <v>7</v>
      </c>
      <c r="BE786">
        <v>2</v>
      </c>
    </row>
    <row r="787" spans="1:57" x14ac:dyDescent="0.25">
      <c r="A787" s="179">
        <f t="shared" si="12"/>
        <v>2272019</v>
      </c>
      <c r="B787" t="s">
        <v>1923</v>
      </c>
      <c r="C787">
        <v>9093802</v>
      </c>
      <c r="D787">
        <v>144105</v>
      </c>
      <c r="E787">
        <v>4</v>
      </c>
      <c r="F787">
        <v>16407</v>
      </c>
      <c r="G787" s="180">
        <v>44133</v>
      </c>
      <c r="H787" s="180">
        <v>44902</v>
      </c>
      <c r="I787">
        <v>0</v>
      </c>
      <c r="J787">
        <v>1</v>
      </c>
      <c r="K787">
        <v>5</v>
      </c>
      <c r="L787">
        <v>30</v>
      </c>
      <c r="M787">
        <v>2</v>
      </c>
      <c r="N787" s="170">
        <v>17726461</v>
      </c>
      <c r="O787" s="170">
        <v>19240000</v>
      </c>
      <c r="P787" s="178">
        <v>5579870</v>
      </c>
      <c r="Q787" s="178">
        <v>268565</v>
      </c>
      <c r="R787" s="178">
        <v>4600057</v>
      </c>
      <c r="S787">
        <v>0</v>
      </c>
      <c r="T787">
        <v>0</v>
      </c>
      <c r="U787">
        <v>0</v>
      </c>
      <c r="W787">
        <v>0</v>
      </c>
      <c r="X787">
        <v>0</v>
      </c>
      <c r="Y787">
        <v>0</v>
      </c>
      <c r="AB787" s="180">
        <v>44285</v>
      </c>
      <c r="AC787">
        <v>9</v>
      </c>
      <c r="AD787" t="s">
        <v>1922</v>
      </c>
      <c r="AE787">
        <v>1</v>
      </c>
      <c r="AF787">
        <v>30</v>
      </c>
      <c r="AG787">
        <v>0</v>
      </c>
      <c r="AN787">
        <v>1</v>
      </c>
      <c r="AO787">
        <v>1</v>
      </c>
      <c r="AR787" s="178">
        <v>2328038</v>
      </c>
      <c r="AS787" t="s">
        <v>1921</v>
      </c>
      <c r="AT787">
        <v>0</v>
      </c>
      <c r="AU787">
        <v>0</v>
      </c>
      <c r="AV787">
        <v>890480123</v>
      </c>
      <c r="AW787" t="s">
        <v>1920</v>
      </c>
      <c r="AX787">
        <v>5</v>
      </c>
      <c r="BC787">
        <v>1</v>
      </c>
      <c r="BD787">
        <v>7</v>
      </c>
      <c r="BE787">
        <v>1</v>
      </c>
    </row>
    <row r="788" spans="1:57" x14ac:dyDescent="0.25">
      <c r="A788" s="179">
        <f t="shared" si="12"/>
        <v>126147</v>
      </c>
      <c r="B788" t="s">
        <v>1923</v>
      </c>
      <c r="C788">
        <v>9093802</v>
      </c>
      <c r="D788">
        <v>144105</v>
      </c>
      <c r="E788">
        <v>4</v>
      </c>
      <c r="F788">
        <v>17125</v>
      </c>
      <c r="G788" s="180">
        <v>43924</v>
      </c>
      <c r="H788" s="180">
        <v>44377</v>
      </c>
      <c r="I788">
        <v>0</v>
      </c>
      <c r="J788">
        <v>1</v>
      </c>
      <c r="K788">
        <v>9</v>
      </c>
      <c r="L788">
        <v>30</v>
      </c>
      <c r="M788">
        <v>2</v>
      </c>
      <c r="N788" s="170">
        <v>5841061</v>
      </c>
      <c r="O788" s="170">
        <v>6000000</v>
      </c>
      <c r="P788" s="178">
        <v>1000000</v>
      </c>
      <c r="Q788" s="178">
        <v>85993</v>
      </c>
      <c r="R788" s="178">
        <v>255404</v>
      </c>
      <c r="S788">
        <v>0</v>
      </c>
      <c r="T788">
        <v>0</v>
      </c>
      <c r="U788">
        <v>0</v>
      </c>
      <c r="W788">
        <v>0</v>
      </c>
      <c r="X788">
        <v>0</v>
      </c>
      <c r="Y788">
        <v>0</v>
      </c>
      <c r="AB788" s="180">
        <v>44285</v>
      </c>
      <c r="AC788">
        <v>1</v>
      </c>
      <c r="AD788" t="s">
        <v>1925</v>
      </c>
      <c r="AE788">
        <v>1</v>
      </c>
      <c r="AF788">
        <v>30</v>
      </c>
      <c r="AG788">
        <v>0</v>
      </c>
      <c r="AN788">
        <v>1</v>
      </c>
      <c r="AO788">
        <v>1</v>
      </c>
      <c r="AR788" s="178">
        <v>129257</v>
      </c>
      <c r="AS788" t="s">
        <v>1921</v>
      </c>
      <c r="AT788">
        <v>0</v>
      </c>
      <c r="AU788">
        <v>0</v>
      </c>
      <c r="AV788">
        <v>890480123</v>
      </c>
      <c r="AW788" t="s">
        <v>1920</v>
      </c>
      <c r="AX788">
        <v>5</v>
      </c>
      <c r="BC788">
        <v>1</v>
      </c>
      <c r="BD788">
        <v>7</v>
      </c>
      <c r="BE788">
        <v>2</v>
      </c>
    </row>
    <row r="789" spans="1:57" x14ac:dyDescent="0.25">
      <c r="A789" s="179">
        <f t="shared" si="12"/>
        <v>909931</v>
      </c>
      <c r="B789" t="s">
        <v>1923</v>
      </c>
      <c r="C789">
        <v>9093802</v>
      </c>
      <c r="D789">
        <v>144105</v>
      </c>
      <c r="E789">
        <v>4</v>
      </c>
      <c r="F789">
        <v>17429</v>
      </c>
      <c r="G789" s="180">
        <v>44043</v>
      </c>
      <c r="H789" s="180">
        <v>45138</v>
      </c>
      <c r="I789">
        <v>0</v>
      </c>
      <c r="J789">
        <v>1</v>
      </c>
      <c r="K789">
        <v>8</v>
      </c>
      <c r="L789">
        <v>30</v>
      </c>
      <c r="M789">
        <v>2</v>
      </c>
      <c r="N789" s="170">
        <v>12185828</v>
      </c>
      <c r="O789" s="170">
        <v>12890000</v>
      </c>
      <c r="P789" s="178">
        <v>2280000</v>
      </c>
      <c r="Q789" s="178">
        <v>75931</v>
      </c>
      <c r="R789" s="178">
        <v>1842297</v>
      </c>
      <c r="S789">
        <v>0</v>
      </c>
      <c r="T789">
        <v>0</v>
      </c>
      <c r="U789">
        <v>0</v>
      </c>
      <c r="W789">
        <v>0</v>
      </c>
      <c r="X789">
        <v>0</v>
      </c>
      <c r="Y789">
        <v>0</v>
      </c>
      <c r="AB789" s="180">
        <v>44285</v>
      </c>
      <c r="AC789">
        <v>9</v>
      </c>
      <c r="AD789" t="s">
        <v>1922</v>
      </c>
      <c r="AE789">
        <v>1</v>
      </c>
      <c r="AF789">
        <v>30</v>
      </c>
      <c r="AG789">
        <v>0</v>
      </c>
      <c r="AN789">
        <v>1</v>
      </c>
      <c r="AO789">
        <v>1</v>
      </c>
      <c r="AR789" s="178">
        <v>932366</v>
      </c>
      <c r="AS789" t="s">
        <v>1921</v>
      </c>
      <c r="AT789">
        <v>0</v>
      </c>
      <c r="AU789">
        <v>0</v>
      </c>
      <c r="AV789">
        <v>890480123</v>
      </c>
      <c r="AW789" t="s">
        <v>1920</v>
      </c>
      <c r="AX789">
        <v>5</v>
      </c>
      <c r="BC789">
        <v>1</v>
      </c>
      <c r="BD789">
        <v>7</v>
      </c>
      <c r="BE789">
        <v>2</v>
      </c>
    </row>
    <row r="790" spans="1:57" x14ac:dyDescent="0.25">
      <c r="A790" s="179">
        <f t="shared" si="12"/>
        <v>528358</v>
      </c>
      <c r="B790" t="s">
        <v>1923</v>
      </c>
      <c r="C790">
        <v>9094157</v>
      </c>
      <c r="D790">
        <v>144105</v>
      </c>
      <c r="E790">
        <v>4</v>
      </c>
      <c r="F790">
        <v>17265</v>
      </c>
      <c r="G790" s="180">
        <v>44002</v>
      </c>
      <c r="H790" s="180">
        <v>44742</v>
      </c>
      <c r="I790">
        <v>30</v>
      </c>
      <c r="J790">
        <v>1</v>
      </c>
      <c r="K790">
        <v>7</v>
      </c>
      <c r="L790">
        <v>30</v>
      </c>
      <c r="M790">
        <v>2</v>
      </c>
      <c r="N790" s="170">
        <v>12185828</v>
      </c>
      <c r="O790" s="170">
        <v>12890000</v>
      </c>
      <c r="P790" s="178">
        <v>1600000</v>
      </c>
      <c r="Q790" s="178">
        <v>75456</v>
      </c>
      <c r="R790" s="178">
        <v>1116209</v>
      </c>
      <c r="S790">
        <v>11250</v>
      </c>
      <c r="T790">
        <v>0</v>
      </c>
      <c r="U790">
        <v>0</v>
      </c>
      <c r="W790">
        <v>0</v>
      </c>
      <c r="X790">
        <v>0</v>
      </c>
      <c r="Y790">
        <v>0</v>
      </c>
      <c r="AB790" s="180">
        <v>44285</v>
      </c>
      <c r="AC790">
        <v>9</v>
      </c>
      <c r="AD790" t="s">
        <v>1922</v>
      </c>
      <c r="AE790">
        <v>1</v>
      </c>
      <c r="AF790">
        <v>30</v>
      </c>
      <c r="AG790">
        <v>71260</v>
      </c>
      <c r="AN790">
        <v>1</v>
      </c>
      <c r="AO790">
        <v>1</v>
      </c>
      <c r="AR790" s="178">
        <v>587851</v>
      </c>
      <c r="AS790" t="s">
        <v>1921</v>
      </c>
      <c r="AT790">
        <v>0</v>
      </c>
      <c r="AU790">
        <v>0</v>
      </c>
      <c r="AV790">
        <v>890480123</v>
      </c>
      <c r="AW790" t="s">
        <v>1920</v>
      </c>
      <c r="AX790">
        <v>5</v>
      </c>
      <c r="BC790">
        <v>1</v>
      </c>
      <c r="BD790">
        <v>7</v>
      </c>
      <c r="BE790">
        <v>2</v>
      </c>
    </row>
    <row r="791" spans="1:57" x14ac:dyDescent="0.25">
      <c r="A791" s="179">
        <f t="shared" si="12"/>
        <v>816167</v>
      </c>
      <c r="B791" t="s">
        <v>1923</v>
      </c>
      <c r="C791">
        <v>9094157</v>
      </c>
      <c r="D791">
        <v>144105</v>
      </c>
      <c r="E791">
        <v>4</v>
      </c>
      <c r="F791">
        <v>17619</v>
      </c>
      <c r="G791" s="180">
        <v>44098</v>
      </c>
      <c r="H791" s="180">
        <v>44864</v>
      </c>
      <c r="I791">
        <v>0</v>
      </c>
      <c r="J791">
        <v>1</v>
      </c>
      <c r="K791">
        <v>6</v>
      </c>
      <c r="L791">
        <v>30</v>
      </c>
      <c r="M791">
        <v>2</v>
      </c>
      <c r="N791" s="170">
        <v>15881442</v>
      </c>
      <c r="O791" s="170">
        <v>17090000</v>
      </c>
      <c r="P791" s="178">
        <v>2255439</v>
      </c>
      <c r="Q791" s="178">
        <v>110306</v>
      </c>
      <c r="R791" s="178">
        <v>1724234</v>
      </c>
      <c r="S791">
        <v>0</v>
      </c>
      <c r="T791">
        <v>0</v>
      </c>
      <c r="U791">
        <v>0</v>
      </c>
      <c r="W791">
        <v>0</v>
      </c>
      <c r="X791">
        <v>0</v>
      </c>
      <c r="Y791">
        <v>0</v>
      </c>
      <c r="AB791" s="180">
        <v>44285</v>
      </c>
      <c r="AC791">
        <v>9</v>
      </c>
      <c r="AD791" t="s">
        <v>1922</v>
      </c>
      <c r="AE791">
        <v>1</v>
      </c>
      <c r="AF791">
        <v>30</v>
      </c>
      <c r="AG791">
        <v>0</v>
      </c>
      <c r="AN791">
        <v>1</v>
      </c>
      <c r="AO791">
        <v>1</v>
      </c>
      <c r="AR791" s="178">
        <v>908067</v>
      </c>
      <c r="AS791" t="s">
        <v>1921</v>
      </c>
      <c r="AT791">
        <v>0</v>
      </c>
      <c r="AU791">
        <v>0</v>
      </c>
      <c r="AV791">
        <v>890480123</v>
      </c>
      <c r="AW791" t="s">
        <v>1920</v>
      </c>
      <c r="AX791">
        <v>5</v>
      </c>
      <c r="BC791">
        <v>1</v>
      </c>
      <c r="BD791">
        <v>7</v>
      </c>
      <c r="BE791">
        <v>2</v>
      </c>
    </row>
    <row r="792" spans="1:57" x14ac:dyDescent="0.25">
      <c r="A792" s="179">
        <f t="shared" si="12"/>
        <v>5762230</v>
      </c>
      <c r="B792" t="s">
        <v>1923</v>
      </c>
      <c r="C792">
        <v>9094671</v>
      </c>
      <c r="D792">
        <v>144105</v>
      </c>
      <c r="E792">
        <v>4</v>
      </c>
      <c r="F792">
        <v>17143</v>
      </c>
      <c r="G792" s="180">
        <v>43929</v>
      </c>
      <c r="H792" s="180">
        <v>46142</v>
      </c>
      <c r="I792">
        <v>0</v>
      </c>
      <c r="J792">
        <v>1</v>
      </c>
      <c r="K792">
        <v>11</v>
      </c>
      <c r="L792">
        <v>30</v>
      </c>
      <c r="M792">
        <v>2</v>
      </c>
      <c r="N792" s="170">
        <v>17726461</v>
      </c>
      <c r="O792" s="170">
        <v>19240000</v>
      </c>
      <c r="P792" s="178">
        <v>19611571</v>
      </c>
      <c r="Q792" s="178">
        <v>444269</v>
      </c>
      <c r="R792" s="178">
        <v>17735301</v>
      </c>
      <c r="S792">
        <v>0</v>
      </c>
      <c r="T792">
        <v>0</v>
      </c>
      <c r="U792">
        <v>0</v>
      </c>
      <c r="W792">
        <v>0</v>
      </c>
      <c r="X792">
        <v>0</v>
      </c>
      <c r="Y792">
        <v>0</v>
      </c>
      <c r="AB792" s="180">
        <v>44285</v>
      </c>
      <c r="AC792">
        <v>1</v>
      </c>
      <c r="AD792" t="s">
        <v>1922</v>
      </c>
      <c r="AE792">
        <v>1</v>
      </c>
      <c r="AF792">
        <v>30</v>
      </c>
      <c r="AG792">
        <v>0</v>
      </c>
      <c r="AN792">
        <v>1</v>
      </c>
      <c r="AO792">
        <v>1</v>
      </c>
      <c r="AR792" s="178">
        <v>11973071</v>
      </c>
      <c r="AS792" t="s">
        <v>1921</v>
      </c>
      <c r="AT792">
        <v>0</v>
      </c>
      <c r="AU792">
        <v>0</v>
      </c>
      <c r="AV792">
        <v>890480123</v>
      </c>
      <c r="AW792" t="s">
        <v>1920</v>
      </c>
      <c r="AX792">
        <v>5</v>
      </c>
      <c r="BC792">
        <v>1</v>
      </c>
      <c r="BD792">
        <v>7</v>
      </c>
      <c r="BE792">
        <v>2</v>
      </c>
    </row>
    <row r="793" spans="1:57" x14ac:dyDescent="0.25">
      <c r="A793" s="179">
        <f t="shared" si="12"/>
        <v>0</v>
      </c>
      <c r="B793" t="s">
        <v>1923</v>
      </c>
      <c r="C793">
        <v>9098284</v>
      </c>
      <c r="D793">
        <v>144105</v>
      </c>
      <c r="E793">
        <v>4</v>
      </c>
      <c r="F793">
        <v>17267</v>
      </c>
      <c r="G793" s="180">
        <v>44002</v>
      </c>
      <c r="H793" s="180">
        <v>44377</v>
      </c>
      <c r="I793">
        <v>0</v>
      </c>
      <c r="J793">
        <v>1</v>
      </c>
      <c r="K793">
        <v>9</v>
      </c>
      <c r="L793">
        <v>30</v>
      </c>
      <c r="M793">
        <v>2</v>
      </c>
      <c r="N793" s="170">
        <v>12185828</v>
      </c>
      <c r="O793" s="170">
        <v>12890000</v>
      </c>
      <c r="P793" s="178">
        <v>2000000</v>
      </c>
      <c r="Q793" s="178">
        <v>177871</v>
      </c>
      <c r="R793" s="178">
        <v>522426</v>
      </c>
      <c r="S793">
        <v>0</v>
      </c>
      <c r="T793">
        <v>0</v>
      </c>
      <c r="U793">
        <v>0</v>
      </c>
      <c r="W793">
        <v>0</v>
      </c>
      <c r="X793">
        <v>0</v>
      </c>
      <c r="Y793">
        <v>0</v>
      </c>
      <c r="AB793" s="180">
        <v>44285</v>
      </c>
      <c r="AC793">
        <v>1</v>
      </c>
      <c r="AD793" t="s">
        <v>1922</v>
      </c>
      <c r="AE793">
        <v>1</v>
      </c>
      <c r="AF793">
        <v>30</v>
      </c>
      <c r="AG793">
        <v>0</v>
      </c>
      <c r="AN793">
        <v>1</v>
      </c>
      <c r="AO793">
        <v>1</v>
      </c>
      <c r="AR793" s="178">
        <v>860053</v>
      </c>
      <c r="AS793" t="s">
        <v>1921</v>
      </c>
      <c r="AT793">
        <v>0</v>
      </c>
      <c r="AU793">
        <v>0</v>
      </c>
      <c r="AV793">
        <v>890480123</v>
      </c>
      <c r="AW793" t="s">
        <v>1920</v>
      </c>
      <c r="AX793">
        <v>5</v>
      </c>
      <c r="BC793">
        <v>1</v>
      </c>
      <c r="BD793">
        <v>7</v>
      </c>
      <c r="BE793">
        <v>2</v>
      </c>
    </row>
    <row r="794" spans="1:57" x14ac:dyDescent="0.25">
      <c r="A794" s="179">
        <f t="shared" si="12"/>
        <v>0</v>
      </c>
      <c r="B794" t="s">
        <v>1923</v>
      </c>
      <c r="C794">
        <v>9098284</v>
      </c>
      <c r="D794">
        <v>144105</v>
      </c>
      <c r="E794">
        <v>4</v>
      </c>
      <c r="F794">
        <v>17691</v>
      </c>
      <c r="G794" s="180">
        <v>44112</v>
      </c>
      <c r="H794" s="180">
        <v>44499</v>
      </c>
      <c r="I794">
        <v>0</v>
      </c>
      <c r="J794">
        <v>1</v>
      </c>
      <c r="K794">
        <v>6</v>
      </c>
      <c r="L794">
        <v>30</v>
      </c>
      <c r="M794">
        <v>2</v>
      </c>
      <c r="N794" s="170">
        <v>16011168</v>
      </c>
      <c r="O794" s="170">
        <v>17240000</v>
      </c>
      <c r="P794" s="178">
        <v>3550000</v>
      </c>
      <c r="Q794" s="178">
        <v>322113</v>
      </c>
      <c r="R794" s="178">
        <v>1794056</v>
      </c>
      <c r="S794">
        <v>0</v>
      </c>
      <c r="T794">
        <v>0</v>
      </c>
      <c r="U794">
        <v>0</v>
      </c>
      <c r="W794">
        <v>0</v>
      </c>
      <c r="X794">
        <v>0</v>
      </c>
      <c r="Y794">
        <v>0</v>
      </c>
      <c r="AB794" s="180">
        <v>44285</v>
      </c>
      <c r="AC794">
        <v>1</v>
      </c>
      <c r="AD794" t="s">
        <v>1922</v>
      </c>
      <c r="AE794">
        <v>1</v>
      </c>
      <c r="AF794">
        <v>30</v>
      </c>
      <c r="AG794">
        <v>0</v>
      </c>
      <c r="AN794">
        <v>1</v>
      </c>
      <c r="AO794">
        <v>1</v>
      </c>
      <c r="AR794" s="178">
        <v>2953495</v>
      </c>
      <c r="AS794" t="s">
        <v>1921</v>
      </c>
      <c r="AT794">
        <v>0</v>
      </c>
      <c r="AU794">
        <v>0</v>
      </c>
      <c r="AV794">
        <v>890480123</v>
      </c>
      <c r="AW794" t="s">
        <v>1920</v>
      </c>
      <c r="AX794">
        <v>5</v>
      </c>
      <c r="BC794">
        <v>1</v>
      </c>
      <c r="BD794">
        <v>7</v>
      </c>
      <c r="BE794">
        <v>2</v>
      </c>
    </row>
    <row r="795" spans="1:57" x14ac:dyDescent="0.25">
      <c r="A795" s="179">
        <f t="shared" si="12"/>
        <v>0</v>
      </c>
      <c r="B795" t="s">
        <v>1923</v>
      </c>
      <c r="C795">
        <v>9098284</v>
      </c>
      <c r="D795">
        <v>144105</v>
      </c>
      <c r="E795">
        <v>4</v>
      </c>
      <c r="F795">
        <v>18064</v>
      </c>
      <c r="G795" s="180">
        <v>44210</v>
      </c>
      <c r="H795" s="180">
        <v>44591</v>
      </c>
      <c r="I795">
        <v>0</v>
      </c>
      <c r="J795">
        <v>1</v>
      </c>
      <c r="K795">
        <v>2</v>
      </c>
      <c r="L795">
        <v>30</v>
      </c>
      <c r="M795">
        <v>2</v>
      </c>
      <c r="N795" s="170">
        <v>8648788</v>
      </c>
      <c r="O795" s="170">
        <v>9000000</v>
      </c>
      <c r="P795" s="178">
        <v>3500245</v>
      </c>
      <c r="Q795" s="178">
        <v>305532</v>
      </c>
      <c r="R795" s="178">
        <v>2937328</v>
      </c>
      <c r="S795">
        <v>0</v>
      </c>
      <c r="T795">
        <v>0</v>
      </c>
      <c r="U795">
        <v>0</v>
      </c>
      <c r="W795">
        <v>0</v>
      </c>
      <c r="X795">
        <v>0</v>
      </c>
      <c r="Y795">
        <v>0</v>
      </c>
      <c r="AB795" s="180">
        <v>44285</v>
      </c>
      <c r="AC795">
        <v>1</v>
      </c>
      <c r="AD795" t="s">
        <v>1922</v>
      </c>
      <c r="AE795">
        <v>1</v>
      </c>
      <c r="AF795">
        <v>30</v>
      </c>
      <c r="AG795">
        <v>0</v>
      </c>
      <c r="AN795">
        <v>1</v>
      </c>
      <c r="AO795">
        <v>1</v>
      </c>
      <c r="AR795" s="178">
        <v>4835627</v>
      </c>
      <c r="AS795" t="s">
        <v>1921</v>
      </c>
      <c r="AT795">
        <v>0</v>
      </c>
      <c r="AU795">
        <v>0</v>
      </c>
      <c r="AV795">
        <v>890480123</v>
      </c>
      <c r="AW795" t="s">
        <v>1920</v>
      </c>
      <c r="AX795">
        <v>5</v>
      </c>
      <c r="BC795">
        <v>1</v>
      </c>
      <c r="BD795">
        <v>7</v>
      </c>
      <c r="BE795">
        <v>2</v>
      </c>
    </row>
    <row r="796" spans="1:57" x14ac:dyDescent="0.25">
      <c r="A796" s="179">
        <f t="shared" si="12"/>
        <v>0</v>
      </c>
      <c r="B796" t="s">
        <v>1923</v>
      </c>
      <c r="C796">
        <v>9098284</v>
      </c>
      <c r="D796">
        <v>144105</v>
      </c>
      <c r="E796">
        <v>4</v>
      </c>
      <c r="F796">
        <v>550022933</v>
      </c>
      <c r="G796" s="180">
        <v>44133</v>
      </c>
      <c r="H796" s="180">
        <v>45260</v>
      </c>
      <c r="I796">
        <v>0</v>
      </c>
      <c r="J796">
        <v>1</v>
      </c>
      <c r="K796">
        <v>4</v>
      </c>
      <c r="L796">
        <v>30</v>
      </c>
      <c r="M796">
        <v>2</v>
      </c>
      <c r="N796" s="170">
        <v>22490513</v>
      </c>
      <c r="O796" s="170">
        <v>24960000</v>
      </c>
      <c r="P796" s="178">
        <v>315617</v>
      </c>
      <c r="Q796" s="178">
        <v>12134</v>
      </c>
      <c r="R796" s="178">
        <v>290034</v>
      </c>
      <c r="S796">
        <v>0</v>
      </c>
      <c r="T796">
        <v>0</v>
      </c>
      <c r="U796">
        <v>0</v>
      </c>
      <c r="W796">
        <v>0</v>
      </c>
      <c r="X796">
        <v>0</v>
      </c>
      <c r="Y796">
        <v>0</v>
      </c>
      <c r="AB796" s="180">
        <v>44285</v>
      </c>
      <c r="AC796">
        <v>1</v>
      </c>
      <c r="AD796" t="s">
        <v>1922</v>
      </c>
      <c r="AE796">
        <v>1</v>
      </c>
      <c r="AF796">
        <v>30</v>
      </c>
      <c r="AG796">
        <v>0</v>
      </c>
      <c r="AN796">
        <v>1</v>
      </c>
      <c r="AO796">
        <v>1</v>
      </c>
      <c r="AR796" s="178">
        <v>477473</v>
      </c>
      <c r="AS796" t="s">
        <v>1921</v>
      </c>
      <c r="AT796">
        <v>0</v>
      </c>
      <c r="AU796">
        <v>0</v>
      </c>
      <c r="AV796">
        <v>890480123</v>
      </c>
      <c r="AW796" t="s">
        <v>1920</v>
      </c>
      <c r="AX796">
        <v>5</v>
      </c>
      <c r="BC796">
        <v>2</v>
      </c>
      <c r="BD796">
        <v>7</v>
      </c>
      <c r="BE796">
        <v>1</v>
      </c>
    </row>
    <row r="797" spans="1:57" x14ac:dyDescent="0.25">
      <c r="A797" s="179">
        <f t="shared" si="12"/>
        <v>0</v>
      </c>
      <c r="B797" t="s">
        <v>1923</v>
      </c>
      <c r="C797">
        <v>9098284</v>
      </c>
      <c r="D797">
        <v>144105</v>
      </c>
      <c r="E797">
        <v>4</v>
      </c>
      <c r="F797">
        <v>550022969</v>
      </c>
      <c r="G797" s="180">
        <v>44133</v>
      </c>
      <c r="H797" s="180">
        <v>45379</v>
      </c>
      <c r="I797">
        <v>0</v>
      </c>
      <c r="J797">
        <v>1</v>
      </c>
      <c r="K797">
        <v>0</v>
      </c>
      <c r="L797">
        <v>30</v>
      </c>
      <c r="M797">
        <v>2</v>
      </c>
      <c r="N797" s="170">
        <v>22490513</v>
      </c>
      <c r="O797" s="170">
        <v>24960000</v>
      </c>
      <c r="P797" s="178">
        <v>12164</v>
      </c>
      <c r="Q797" s="178">
        <v>468</v>
      </c>
      <c r="R797" s="178">
        <v>12164</v>
      </c>
      <c r="S797">
        <v>89</v>
      </c>
      <c r="T797">
        <v>0</v>
      </c>
      <c r="U797">
        <v>0</v>
      </c>
      <c r="W797">
        <v>0</v>
      </c>
      <c r="X797">
        <v>0</v>
      </c>
      <c r="Y797">
        <v>0</v>
      </c>
      <c r="AB797" s="180">
        <v>44285</v>
      </c>
      <c r="AC797">
        <v>1</v>
      </c>
      <c r="AD797" t="s">
        <v>1922</v>
      </c>
      <c r="AE797">
        <v>1</v>
      </c>
      <c r="AF797">
        <v>30</v>
      </c>
      <c r="AG797">
        <v>0</v>
      </c>
      <c r="AN797">
        <v>1</v>
      </c>
      <c r="AO797">
        <v>1</v>
      </c>
      <c r="AR797" s="178">
        <v>20025</v>
      </c>
      <c r="AS797" t="s">
        <v>1921</v>
      </c>
      <c r="AT797">
        <v>0</v>
      </c>
      <c r="AU797">
        <v>0</v>
      </c>
      <c r="AV797">
        <v>890480123</v>
      </c>
      <c r="AW797" t="s">
        <v>1920</v>
      </c>
      <c r="AX797">
        <v>5</v>
      </c>
      <c r="BC797">
        <v>2</v>
      </c>
      <c r="BD797">
        <v>7</v>
      </c>
      <c r="BE797">
        <v>1</v>
      </c>
    </row>
    <row r="798" spans="1:57" x14ac:dyDescent="0.25">
      <c r="A798" s="179">
        <f t="shared" si="12"/>
        <v>0</v>
      </c>
      <c r="B798" t="s">
        <v>1923</v>
      </c>
      <c r="C798">
        <v>9098284</v>
      </c>
      <c r="D798">
        <v>144105</v>
      </c>
      <c r="E798">
        <v>4</v>
      </c>
      <c r="F798">
        <v>550023000</v>
      </c>
      <c r="G798" s="180">
        <v>44133</v>
      </c>
      <c r="H798" s="180">
        <v>45379</v>
      </c>
      <c r="I798">
        <v>0</v>
      </c>
      <c r="J798">
        <v>1</v>
      </c>
      <c r="K798">
        <v>0</v>
      </c>
      <c r="L798">
        <v>30</v>
      </c>
      <c r="M798">
        <v>2</v>
      </c>
      <c r="N798" s="170">
        <v>22490513</v>
      </c>
      <c r="O798" s="170">
        <v>24960000</v>
      </c>
      <c r="P798" s="178">
        <v>125857</v>
      </c>
      <c r="Q798" s="178">
        <v>4839</v>
      </c>
      <c r="R798" s="178">
        <v>125757</v>
      </c>
      <c r="S798">
        <v>0</v>
      </c>
      <c r="T798">
        <v>0</v>
      </c>
      <c r="U798">
        <v>0</v>
      </c>
      <c r="W798">
        <v>0</v>
      </c>
      <c r="X798">
        <v>0</v>
      </c>
      <c r="Y798">
        <v>0</v>
      </c>
      <c r="AB798" s="180">
        <v>44285</v>
      </c>
      <c r="AC798">
        <v>1</v>
      </c>
      <c r="AD798" t="s">
        <v>1922</v>
      </c>
      <c r="AE798">
        <v>1</v>
      </c>
      <c r="AF798">
        <v>30</v>
      </c>
      <c r="AG798">
        <v>0</v>
      </c>
      <c r="AN798">
        <v>1</v>
      </c>
      <c r="AO798">
        <v>1</v>
      </c>
      <c r="AR798" s="178">
        <v>207030</v>
      </c>
      <c r="AS798" t="s">
        <v>1921</v>
      </c>
      <c r="AT798">
        <v>0</v>
      </c>
      <c r="AU798">
        <v>0</v>
      </c>
      <c r="AV798">
        <v>890480123</v>
      </c>
      <c r="AW798" t="s">
        <v>1920</v>
      </c>
      <c r="AX798">
        <v>5</v>
      </c>
      <c r="BC798">
        <v>2</v>
      </c>
      <c r="BD798">
        <v>7</v>
      </c>
      <c r="BE798">
        <v>1</v>
      </c>
    </row>
    <row r="799" spans="1:57" x14ac:dyDescent="0.25">
      <c r="A799" s="179">
        <f t="shared" si="12"/>
        <v>0</v>
      </c>
      <c r="B799" t="s">
        <v>1923</v>
      </c>
      <c r="C799">
        <v>9098284</v>
      </c>
      <c r="D799">
        <v>144105</v>
      </c>
      <c r="E799">
        <v>4</v>
      </c>
      <c r="F799">
        <v>550023049</v>
      </c>
      <c r="G799" s="180">
        <v>44133</v>
      </c>
      <c r="H799" s="180">
        <v>45379</v>
      </c>
      <c r="I799">
        <v>0</v>
      </c>
      <c r="J799">
        <v>1</v>
      </c>
      <c r="K799">
        <v>0</v>
      </c>
      <c r="L799">
        <v>30</v>
      </c>
      <c r="M799">
        <v>2</v>
      </c>
      <c r="N799" s="170">
        <v>22490513</v>
      </c>
      <c r="O799" s="170">
        <v>24960000</v>
      </c>
      <c r="P799" s="178">
        <v>141720</v>
      </c>
      <c r="Q799" s="178">
        <v>5448</v>
      </c>
      <c r="R799" s="178">
        <v>141720</v>
      </c>
      <c r="S799">
        <v>3509</v>
      </c>
      <c r="T799">
        <v>0</v>
      </c>
      <c r="U799">
        <v>0</v>
      </c>
      <c r="W799">
        <v>0</v>
      </c>
      <c r="X799">
        <v>0</v>
      </c>
      <c r="Y799">
        <v>0</v>
      </c>
      <c r="AB799" s="180">
        <v>44285</v>
      </c>
      <c r="AC799">
        <v>1</v>
      </c>
      <c r="AD799" t="s">
        <v>1922</v>
      </c>
      <c r="AE799">
        <v>1</v>
      </c>
      <c r="AF799">
        <v>30</v>
      </c>
      <c r="AG799">
        <v>0</v>
      </c>
      <c r="AN799">
        <v>1</v>
      </c>
      <c r="AO799">
        <v>1</v>
      </c>
      <c r="AR799" s="178">
        <v>233309</v>
      </c>
      <c r="AS799" t="s">
        <v>1921</v>
      </c>
      <c r="AT799">
        <v>0</v>
      </c>
      <c r="AU799">
        <v>0</v>
      </c>
      <c r="AV799">
        <v>890480123</v>
      </c>
      <c r="AW799" t="s">
        <v>1920</v>
      </c>
      <c r="AX799">
        <v>5</v>
      </c>
      <c r="BC799">
        <v>2</v>
      </c>
      <c r="BD799">
        <v>7</v>
      </c>
      <c r="BE799">
        <v>1</v>
      </c>
    </row>
    <row r="800" spans="1:57" x14ac:dyDescent="0.25">
      <c r="A800" s="179">
        <f t="shared" si="12"/>
        <v>0</v>
      </c>
      <c r="B800" t="s">
        <v>1923</v>
      </c>
      <c r="C800">
        <v>9098284</v>
      </c>
      <c r="D800">
        <v>144105</v>
      </c>
      <c r="E800">
        <v>4</v>
      </c>
      <c r="F800">
        <v>550023054</v>
      </c>
      <c r="G800" s="180">
        <v>44133</v>
      </c>
      <c r="H800" s="180">
        <v>45379</v>
      </c>
      <c r="I800">
        <v>0</v>
      </c>
      <c r="J800">
        <v>1</v>
      </c>
      <c r="K800">
        <v>0</v>
      </c>
      <c r="L800">
        <v>30</v>
      </c>
      <c r="M800">
        <v>2</v>
      </c>
      <c r="N800" s="170">
        <v>22490513</v>
      </c>
      <c r="O800" s="170">
        <v>24960000</v>
      </c>
      <c r="P800" s="178">
        <v>26163</v>
      </c>
      <c r="Q800" s="178">
        <v>1006</v>
      </c>
      <c r="R800" s="178">
        <v>26163</v>
      </c>
      <c r="S800">
        <v>961</v>
      </c>
      <c r="T800">
        <v>0</v>
      </c>
      <c r="U800">
        <v>0</v>
      </c>
      <c r="W800">
        <v>0</v>
      </c>
      <c r="X800">
        <v>0</v>
      </c>
      <c r="Y800">
        <v>0</v>
      </c>
      <c r="AB800" s="180">
        <v>44283</v>
      </c>
      <c r="AC800">
        <v>1</v>
      </c>
      <c r="AD800" t="s">
        <v>1922</v>
      </c>
      <c r="AE800">
        <v>1</v>
      </c>
      <c r="AF800">
        <v>30</v>
      </c>
      <c r="AG800">
        <v>0</v>
      </c>
      <c r="AN800">
        <v>1</v>
      </c>
      <c r="AO800">
        <v>1</v>
      </c>
      <c r="AR800" s="178">
        <v>43071</v>
      </c>
      <c r="AS800" t="s">
        <v>1921</v>
      </c>
      <c r="AT800">
        <v>0</v>
      </c>
      <c r="AU800">
        <v>0</v>
      </c>
      <c r="AV800">
        <v>890480123</v>
      </c>
      <c r="AW800" t="s">
        <v>1920</v>
      </c>
      <c r="AX800">
        <v>5</v>
      </c>
      <c r="BC800">
        <v>2</v>
      </c>
      <c r="BD800">
        <v>7</v>
      </c>
      <c r="BE800">
        <v>1</v>
      </c>
    </row>
    <row r="801" spans="1:57" x14ac:dyDescent="0.25">
      <c r="A801" s="179">
        <f t="shared" si="12"/>
        <v>0</v>
      </c>
      <c r="B801" t="s">
        <v>1923</v>
      </c>
      <c r="C801">
        <v>9098284</v>
      </c>
      <c r="D801">
        <v>144105</v>
      </c>
      <c r="E801">
        <v>4</v>
      </c>
      <c r="F801">
        <v>550023235</v>
      </c>
      <c r="G801" s="180">
        <v>44133</v>
      </c>
      <c r="H801" s="180">
        <v>44864</v>
      </c>
      <c r="I801">
        <v>0</v>
      </c>
      <c r="J801">
        <v>1</v>
      </c>
      <c r="K801">
        <v>5</v>
      </c>
      <c r="L801">
        <v>30</v>
      </c>
      <c r="M801">
        <v>2</v>
      </c>
      <c r="N801" s="170">
        <v>22490513</v>
      </c>
      <c r="O801" s="170">
        <v>24960000</v>
      </c>
      <c r="P801" s="178">
        <v>14593</v>
      </c>
      <c r="Q801" s="178">
        <v>761</v>
      </c>
      <c r="R801" s="178">
        <v>12063</v>
      </c>
      <c r="S801">
        <v>0</v>
      </c>
      <c r="T801">
        <v>0</v>
      </c>
      <c r="U801">
        <v>0</v>
      </c>
      <c r="W801">
        <v>0</v>
      </c>
      <c r="X801">
        <v>0</v>
      </c>
      <c r="Y801">
        <v>0</v>
      </c>
      <c r="AB801" s="180">
        <v>44285</v>
      </c>
      <c r="AC801">
        <v>1</v>
      </c>
      <c r="AD801" t="s">
        <v>1922</v>
      </c>
      <c r="AE801">
        <v>1</v>
      </c>
      <c r="AF801">
        <v>30</v>
      </c>
      <c r="AG801">
        <v>0</v>
      </c>
      <c r="AN801">
        <v>1</v>
      </c>
      <c r="AO801">
        <v>1</v>
      </c>
      <c r="AR801" s="178">
        <v>19859</v>
      </c>
      <c r="AS801" t="s">
        <v>1921</v>
      </c>
      <c r="AT801">
        <v>0</v>
      </c>
      <c r="AU801">
        <v>0</v>
      </c>
      <c r="AV801">
        <v>890480123</v>
      </c>
      <c r="AW801" t="s">
        <v>1920</v>
      </c>
      <c r="AX801">
        <v>5</v>
      </c>
      <c r="BC801">
        <v>2</v>
      </c>
      <c r="BD801">
        <v>7</v>
      </c>
      <c r="BE801">
        <v>1</v>
      </c>
    </row>
    <row r="802" spans="1:57" x14ac:dyDescent="0.25">
      <c r="A802" s="179">
        <f t="shared" si="12"/>
        <v>0</v>
      </c>
      <c r="B802" t="s">
        <v>1923</v>
      </c>
      <c r="C802">
        <v>9098284</v>
      </c>
      <c r="D802">
        <v>144105</v>
      </c>
      <c r="E802">
        <v>4</v>
      </c>
      <c r="F802">
        <v>550023459</v>
      </c>
      <c r="G802" s="180">
        <v>44133</v>
      </c>
      <c r="H802" s="180">
        <v>44925</v>
      </c>
      <c r="I802">
        <v>0</v>
      </c>
      <c r="J802">
        <v>1</v>
      </c>
      <c r="K802">
        <v>5</v>
      </c>
      <c r="L802">
        <v>30</v>
      </c>
      <c r="M802">
        <v>2</v>
      </c>
      <c r="N802" s="170">
        <v>22490513</v>
      </c>
      <c r="O802" s="170">
        <v>24960000</v>
      </c>
      <c r="P802" s="178">
        <v>15605</v>
      </c>
      <c r="Q802" s="178">
        <v>764</v>
      </c>
      <c r="R802" s="178">
        <v>13157</v>
      </c>
      <c r="S802">
        <v>0</v>
      </c>
      <c r="T802">
        <v>0</v>
      </c>
      <c r="U802">
        <v>0</v>
      </c>
      <c r="W802">
        <v>0</v>
      </c>
      <c r="X802">
        <v>0</v>
      </c>
      <c r="Y802">
        <v>0</v>
      </c>
      <c r="AB802" s="180">
        <v>44285</v>
      </c>
      <c r="AC802">
        <v>1</v>
      </c>
      <c r="AD802" t="s">
        <v>1922</v>
      </c>
      <c r="AE802">
        <v>1</v>
      </c>
      <c r="AF802">
        <v>30</v>
      </c>
      <c r="AG802">
        <v>0</v>
      </c>
      <c r="AN802">
        <v>1</v>
      </c>
      <c r="AO802">
        <v>1</v>
      </c>
      <c r="AR802" s="178">
        <v>21660</v>
      </c>
      <c r="AS802" t="s">
        <v>1921</v>
      </c>
      <c r="AT802">
        <v>0</v>
      </c>
      <c r="AU802">
        <v>0</v>
      </c>
      <c r="AV802">
        <v>890480123</v>
      </c>
      <c r="AW802" t="s">
        <v>1920</v>
      </c>
      <c r="AX802">
        <v>5</v>
      </c>
      <c r="BC802">
        <v>2</v>
      </c>
      <c r="BD802">
        <v>7</v>
      </c>
      <c r="BE802">
        <v>1</v>
      </c>
    </row>
    <row r="803" spans="1:57" x14ac:dyDescent="0.25">
      <c r="A803" s="179">
        <f t="shared" si="12"/>
        <v>0</v>
      </c>
      <c r="B803" t="s">
        <v>1923</v>
      </c>
      <c r="C803">
        <v>9098284</v>
      </c>
      <c r="D803">
        <v>144105</v>
      </c>
      <c r="E803">
        <v>4</v>
      </c>
      <c r="F803">
        <v>550023470</v>
      </c>
      <c r="G803" s="180">
        <v>44133</v>
      </c>
      <c r="H803" s="180">
        <v>44925</v>
      </c>
      <c r="I803">
        <v>0</v>
      </c>
      <c r="J803">
        <v>1</v>
      </c>
      <c r="K803">
        <v>5</v>
      </c>
      <c r="L803">
        <v>30</v>
      </c>
      <c r="M803">
        <v>2</v>
      </c>
      <c r="N803" s="170">
        <v>22490513</v>
      </c>
      <c r="O803" s="170">
        <v>24960000</v>
      </c>
      <c r="P803" s="178">
        <v>15605</v>
      </c>
      <c r="Q803" s="178">
        <v>764</v>
      </c>
      <c r="R803" s="178">
        <v>13157</v>
      </c>
      <c r="S803">
        <v>0</v>
      </c>
      <c r="T803">
        <v>0</v>
      </c>
      <c r="U803">
        <v>0</v>
      </c>
      <c r="W803">
        <v>0</v>
      </c>
      <c r="X803">
        <v>0</v>
      </c>
      <c r="Y803">
        <v>0</v>
      </c>
      <c r="AB803" s="180">
        <v>44285</v>
      </c>
      <c r="AC803">
        <v>1</v>
      </c>
      <c r="AD803" t="s">
        <v>1922</v>
      </c>
      <c r="AE803">
        <v>1</v>
      </c>
      <c r="AF803">
        <v>30</v>
      </c>
      <c r="AG803">
        <v>0</v>
      </c>
      <c r="AN803">
        <v>1</v>
      </c>
      <c r="AO803">
        <v>1</v>
      </c>
      <c r="AR803" s="178">
        <v>21660</v>
      </c>
      <c r="AS803" t="s">
        <v>1921</v>
      </c>
      <c r="AT803">
        <v>0</v>
      </c>
      <c r="AU803">
        <v>0</v>
      </c>
      <c r="AV803">
        <v>890480123</v>
      </c>
      <c r="AW803" t="s">
        <v>1920</v>
      </c>
      <c r="AX803">
        <v>5</v>
      </c>
      <c r="BC803">
        <v>2</v>
      </c>
      <c r="BD803">
        <v>7</v>
      </c>
      <c r="BE803">
        <v>1</v>
      </c>
    </row>
    <row r="804" spans="1:57" x14ac:dyDescent="0.25">
      <c r="A804" s="179">
        <f t="shared" si="12"/>
        <v>0</v>
      </c>
      <c r="B804" t="s">
        <v>1923</v>
      </c>
      <c r="C804">
        <v>9098284</v>
      </c>
      <c r="D804">
        <v>144105</v>
      </c>
      <c r="E804">
        <v>4</v>
      </c>
      <c r="F804">
        <v>550023593</v>
      </c>
      <c r="G804" s="180">
        <v>44133</v>
      </c>
      <c r="H804" s="180">
        <v>44956</v>
      </c>
      <c r="I804">
        <v>0</v>
      </c>
      <c r="J804">
        <v>1</v>
      </c>
      <c r="K804">
        <v>5</v>
      </c>
      <c r="L804">
        <v>30</v>
      </c>
      <c r="M804">
        <v>2</v>
      </c>
      <c r="N804" s="170">
        <v>22490513</v>
      </c>
      <c r="O804" s="170">
        <v>24960000</v>
      </c>
      <c r="P804" s="178">
        <v>16044</v>
      </c>
      <c r="Q804" s="178">
        <v>763</v>
      </c>
      <c r="R804" s="178">
        <v>13644</v>
      </c>
      <c r="S804">
        <v>0</v>
      </c>
      <c r="T804">
        <v>0</v>
      </c>
      <c r="U804">
        <v>0</v>
      </c>
      <c r="W804">
        <v>0</v>
      </c>
      <c r="X804">
        <v>0</v>
      </c>
      <c r="Y804">
        <v>0</v>
      </c>
      <c r="AB804" s="180">
        <v>44285</v>
      </c>
      <c r="AC804">
        <v>1</v>
      </c>
      <c r="AD804" t="s">
        <v>1922</v>
      </c>
      <c r="AE804">
        <v>1</v>
      </c>
      <c r="AF804">
        <v>30</v>
      </c>
      <c r="AG804">
        <v>0</v>
      </c>
      <c r="AN804">
        <v>1</v>
      </c>
      <c r="AO804">
        <v>1</v>
      </c>
      <c r="AR804" s="178">
        <v>22462</v>
      </c>
      <c r="AS804" t="s">
        <v>1921</v>
      </c>
      <c r="AT804">
        <v>0</v>
      </c>
      <c r="AU804">
        <v>0</v>
      </c>
      <c r="AV804">
        <v>890480123</v>
      </c>
      <c r="AW804" t="s">
        <v>1920</v>
      </c>
      <c r="AX804">
        <v>5</v>
      </c>
      <c r="BC804">
        <v>2</v>
      </c>
      <c r="BD804">
        <v>7</v>
      </c>
      <c r="BE804">
        <v>1</v>
      </c>
    </row>
    <row r="805" spans="1:57" x14ac:dyDescent="0.25">
      <c r="A805" s="179">
        <f t="shared" si="12"/>
        <v>0</v>
      </c>
      <c r="B805" t="s">
        <v>1923</v>
      </c>
      <c r="C805">
        <v>9098284</v>
      </c>
      <c r="D805">
        <v>144105</v>
      </c>
      <c r="E805">
        <v>4</v>
      </c>
      <c r="F805">
        <v>550023723</v>
      </c>
      <c r="G805" s="180">
        <v>43904</v>
      </c>
      <c r="H805" s="180">
        <v>45321</v>
      </c>
      <c r="I805">
        <v>0</v>
      </c>
      <c r="J805">
        <v>1</v>
      </c>
      <c r="K805">
        <v>2</v>
      </c>
      <c r="L805">
        <v>30</v>
      </c>
      <c r="M805">
        <v>2</v>
      </c>
      <c r="N805" s="170">
        <v>22490513</v>
      </c>
      <c r="O805" s="170">
        <v>24960000</v>
      </c>
      <c r="P805" s="178">
        <v>40151</v>
      </c>
      <c r="Q805" s="178">
        <v>1544</v>
      </c>
      <c r="R805" s="178">
        <v>38554</v>
      </c>
      <c r="S805">
        <v>0</v>
      </c>
      <c r="T805">
        <v>0</v>
      </c>
      <c r="U805">
        <v>0</v>
      </c>
      <c r="W805">
        <v>0</v>
      </c>
      <c r="X805">
        <v>0</v>
      </c>
      <c r="Y805">
        <v>0</v>
      </c>
      <c r="AB805" s="180">
        <v>44285</v>
      </c>
      <c r="AC805">
        <v>1</v>
      </c>
      <c r="AD805" t="s">
        <v>1922</v>
      </c>
      <c r="AE805">
        <v>1</v>
      </c>
      <c r="AF805">
        <v>30</v>
      </c>
      <c r="AG805">
        <v>0</v>
      </c>
      <c r="AN805">
        <v>1</v>
      </c>
      <c r="AO805">
        <v>1</v>
      </c>
      <c r="AR805" s="178">
        <v>63470</v>
      </c>
      <c r="AS805" t="s">
        <v>1921</v>
      </c>
      <c r="AT805">
        <v>0</v>
      </c>
      <c r="AU805">
        <v>0</v>
      </c>
      <c r="AV805">
        <v>890480123</v>
      </c>
      <c r="AW805" t="s">
        <v>1920</v>
      </c>
      <c r="AX805">
        <v>5</v>
      </c>
      <c r="BC805">
        <v>2</v>
      </c>
      <c r="BD805">
        <v>7</v>
      </c>
      <c r="BE805">
        <v>2</v>
      </c>
    </row>
    <row r="806" spans="1:57" x14ac:dyDescent="0.25">
      <c r="A806" s="179">
        <f t="shared" si="12"/>
        <v>0</v>
      </c>
      <c r="B806" t="s">
        <v>1923</v>
      </c>
      <c r="C806">
        <v>9098284</v>
      </c>
      <c r="D806">
        <v>144105</v>
      </c>
      <c r="E806">
        <v>4</v>
      </c>
      <c r="F806">
        <v>550023725</v>
      </c>
      <c r="G806" s="180">
        <v>43904</v>
      </c>
      <c r="H806" s="180">
        <v>45350</v>
      </c>
      <c r="I806">
        <v>0</v>
      </c>
      <c r="J806">
        <v>1</v>
      </c>
      <c r="K806">
        <v>1</v>
      </c>
      <c r="L806">
        <v>30</v>
      </c>
      <c r="M806">
        <v>2</v>
      </c>
      <c r="N806" s="170">
        <v>22490513</v>
      </c>
      <c r="O806" s="170">
        <v>24960000</v>
      </c>
      <c r="P806" s="178">
        <v>64242</v>
      </c>
      <c r="Q806" s="178">
        <v>2470</v>
      </c>
      <c r="R806" s="178">
        <v>62976</v>
      </c>
      <c r="S806">
        <v>0</v>
      </c>
      <c r="T806">
        <v>0</v>
      </c>
      <c r="U806">
        <v>0</v>
      </c>
      <c r="W806">
        <v>0</v>
      </c>
      <c r="X806">
        <v>0</v>
      </c>
      <c r="Y806">
        <v>0</v>
      </c>
      <c r="AB806" s="180">
        <v>44285</v>
      </c>
      <c r="AC806">
        <v>1</v>
      </c>
      <c r="AD806" t="s">
        <v>1922</v>
      </c>
      <c r="AE806">
        <v>1</v>
      </c>
      <c r="AF806">
        <v>30</v>
      </c>
      <c r="AG806">
        <v>0</v>
      </c>
      <c r="AN806">
        <v>1</v>
      </c>
      <c r="AO806">
        <v>1</v>
      </c>
      <c r="AR806" s="178">
        <v>103675</v>
      </c>
      <c r="AS806" t="s">
        <v>1921</v>
      </c>
      <c r="AT806">
        <v>0</v>
      </c>
      <c r="AU806">
        <v>0</v>
      </c>
      <c r="AV806">
        <v>890480123</v>
      </c>
      <c r="AW806" t="s">
        <v>1920</v>
      </c>
      <c r="AX806">
        <v>5</v>
      </c>
      <c r="BC806">
        <v>2</v>
      </c>
      <c r="BD806">
        <v>7</v>
      </c>
      <c r="BE806">
        <v>2</v>
      </c>
    </row>
    <row r="807" spans="1:57" x14ac:dyDescent="0.25">
      <c r="A807" s="179">
        <f t="shared" si="12"/>
        <v>0</v>
      </c>
      <c r="B807" t="s">
        <v>1923</v>
      </c>
      <c r="C807">
        <v>9098284</v>
      </c>
      <c r="D807">
        <v>144105</v>
      </c>
      <c r="E807">
        <v>4</v>
      </c>
      <c r="F807">
        <v>550023899</v>
      </c>
      <c r="G807" s="180">
        <v>43980</v>
      </c>
      <c r="H807" s="180">
        <v>45379</v>
      </c>
      <c r="I807">
        <v>0</v>
      </c>
      <c r="J807">
        <v>1</v>
      </c>
      <c r="K807">
        <v>0</v>
      </c>
      <c r="L807">
        <v>30</v>
      </c>
      <c r="M807">
        <v>2</v>
      </c>
      <c r="N807" s="170">
        <v>22490513</v>
      </c>
      <c r="O807" s="170">
        <v>24960000</v>
      </c>
      <c r="P807" s="178">
        <v>35471</v>
      </c>
      <c r="Q807" s="178">
        <v>1364</v>
      </c>
      <c r="R807" s="178">
        <v>35471</v>
      </c>
      <c r="S807">
        <v>3814</v>
      </c>
      <c r="T807">
        <v>0</v>
      </c>
      <c r="U807">
        <v>0</v>
      </c>
      <c r="W807">
        <v>0</v>
      </c>
      <c r="X807">
        <v>0</v>
      </c>
      <c r="Y807">
        <v>0</v>
      </c>
      <c r="AB807" s="180">
        <v>44283</v>
      </c>
      <c r="AC807">
        <v>1</v>
      </c>
      <c r="AD807" t="s">
        <v>1922</v>
      </c>
      <c r="AE807">
        <v>1</v>
      </c>
      <c r="AF807">
        <v>30</v>
      </c>
      <c r="AG807">
        <v>0</v>
      </c>
      <c r="AN807">
        <v>1</v>
      </c>
      <c r="AO807">
        <v>1</v>
      </c>
      <c r="AR807" s="178">
        <v>58395</v>
      </c>
      <c r="AS807" t="s">
        <v>1921</v>
      </c>
      <c r="AT807">
        <v>0</v>
      </c>
      <c r="AU807">
        <v>0</v>
      </c>
      <c r="AV807">
        <v>890480123</v>
      </c>
      <c r="AW807" t="s">
        <v>1920</v>
      </c>
      <c r="AX807">
        <v>5</v>
      </c>
      <c r="BC807">
        <v>2</v>
      </c>
      <c r="BD807">
        <v>7</v>
      </c>
      <c r="BE807">
        <v>2</v>
      </c>
    </row>
    <row r="808" spans="1:57" x14ac:dyDescent="0.25">
      <c r="A808" s="179">
        <f t="shared" si="12"/>
        <v>0</v>
      </c>
      <c r="B808" t="s">
        <v>1923</v>
      </c>
      <c r="C808">
        <v>9098284</v>
      </c>
      <c r="D808">
        <v>144105</v>
      </c>
      <c r="E808">
        <v>4</v>
      </c>
      <c r="F808">
        <v>550024207</v>
      </c>
      <c r="G808" s="180">
        <v>44066</v>
      </c>
      <c r="H808" s="180">
        <v>45379</v>
      </c>
      <c r="I808">
        <v>0</v>
      </c>
      <c r="J808">
        <v>1</v>
      </c>
      <c r="K808">
        <v>0</v>
      </c>
      <c r="L808">
        <v>30</v>
      </c>
      <c r="M808">
        <v>2</v>
      </c>
      <c r="N808" s="170">
        <v>22490513</v>
      </c>
      <c r="O808" s="170">
        <v>24960000</v>
      </c>
      <c r="P808" s="178">
        <v>46013</v>
      </c>
      <c r="Q808" s="178">
        <v>1769</v>
      </c>
      <c r="R808" s="178">
        <v>46013</v>
      </c>
      <c r="S808">
        <v>1739</v>
      </c>
      <c r="T808">
        <v>0</v>
      </c>
      <c r="U808">
        <v>0</v>
      </c>
      <c r="W808">
        <v>0</v>
      </c>
      <c r="X808">
        <v>0</v>
      </c>
      <c r="Y808">
        <v>0</v>
      </c>
      <c r="AB808" s="180">
        <v>44283</v>
      </c>
      <c r="AC808">
        <v>1</v>
      </c>
      <c r="AD808" t="s">
        <v>1922</v>
      </c>
      <c r="AE808">
        <v>1</v>
      </c>
      <c r="AF808">
        <v>30</v>
      </c>
      <c r="AG808">
        <v>0</v>
      </c>
      <c r="AN808">
        <v>1</v>
      </c>
      <c r="AO808">
        <v>1</v>
      </c>
      <c r="AR808" s="178">
        <v>75750</v>
      </c>
      <c r="AS808" t="s">
        <v>1921</v>
      </c>
      <c r="AT808">
        <v>0</v>
      </c>
      <c r="AU808">
        <v>0</v>
      </c>
      <c r="AV808">
        <v>890480123</v>
      </c>
      <c r="AW808" t="s">
        <v>1920</v>
      </c>
      <c r="AX808">
        <v>5</v>
      </c>
      <c r="BC808">
        <v>2</v>
      </c>
      <c r="BD808">
        <v>7</v>
      </c>
      <c r="BE808">
        <v>2</v>
      </c>
    </row>
    <row r="809" spans="1:57" x14ac:dyDescent="0.25">
      <c r="A809" s="179">
        <f t="shared" si="12"/>
        <v>0</v>
      </c>
      <c r="B809" t="s">
        <v>1923</v>
      </c>
      <c r="C809">
        <v>9098284</v>
      </c>
      <c r="D809">
        <v>144105</v>
      </c>
      <c r="E809">
        <v>4</v>
      </c>
      <c r="F809">
        <v>550024794</v>
      </c>
      <c r="G809" s="180">
        <v>44143</v>
      </c>
      <c r="H809" s="180">
        <v>45260</v>
      </c>
      <c r="I809">
        <v>0</v>
      </c>
      <c r="J809">
        <v>1</v>
      </c>
      <c r="K809">
        <v>4</v>
      </c>
      <c r="L809">
        <v>30</v>
      </c>
      <c r="M809">
        <v>2</v>
      </c>
      <c r="N809" s="170">
        <v>22490513</v>
      </c>
      <c r="O809" s="170">
        <v>24960000</v>
      </c>
      <c r="P809" s="178">
        <v>50000</v>
      </c>
      <c r="Q809" s="178">
        <v>1922</v>
      </c>
      <c r="R809" s="178">
        <v>45949</v>
      </c>
      <c r="S809">
        <v>0</v>
      </c>
      <c r="T809">
        <v>0</v>
      </c>
      <c r="U809">
        <v>0</v>
      </c>
      <c r="W809">
        <v>0</v>
      </c>
      <c r="X809">
        <v>0</v>
      </c>
      <c r="Y809">
        <v>0</v>
      </c>
      <c r="AB809" s="180">
        <v>44285</v>
      </c>
      <c r="AC809">
        <v>1</v>
      </c>
      <c r="AD809" t="s">
        <v>1922</v>
      </c>
      <c r="AE809">
        <v>1</v>
      </c>
      <c r="AF809">
        <v>30</v>
      </c>
      <c r="AG809">
        <v>0</v>
      </c>
      <c r="AN809">
        <v>1</v>
      </c>
      <c r="AO809">
        <v>1</v>
      </c>
      <c r="AR809" s="178">
        <v>75644</v>
      </c>
      <c r="AS809" t="s">
        <v>1921</v>
      </c>
      <c r="AT809">
        <v>0</v>
      </c>
      <c r="AU809">
        <v>0</v>
      </c>
      <c r="AV809">
        <v>890480123</v>
      </c>
      <c r="AW809" t="s">
        <v>1920</v>
      </c>
      <c r="AX809">
        <v>5</v>
      </c>
      <c r="BC809">
        <v>2</v>
      </c>
      <c r="BD809">
        <v>7</v>
      </c>
      <c r="BE809">
        <v>2</v>
      </c>
    </row>
    <row r="810" spans="1:57" x14ac:dyDescent="0.25">
      <c r="A810" s="179">
        <f t="shared" si="12"/>
        <v>0</v>
      </c>
      <c r="B810" t="s">
        <v>1923</v>
      </c>
      <c r="C810">
        <v>9098284</v>
      </c>
      <c r="D810">
        <v>144105</v>
      </c>
      <c r="E810">
        <v>4</v>
      </c>
      <c r="F810">
        <v>550025423</v>
      </c>
      <c r="G810" s="180">
        <v>44247</v>
      </c>
      <c r="H810" s="180">
        <v>45379</v>
      </c>
      <c r="I810">
        <v>0</v>
      </c>
      <c r="J810">
        <v>1</v>
      </c>
      <c r="K810">
        <v>0</v>
      </c>
      <c r="L810">
        <v>30</v>
      </c>
      <c r="M810">
        <v>2</v>
      </c>
      <c r="N810" s="170">
        <v>22490513</v>
      </c>
      <c r="O810" s="170">
        <v>24960000</v>
      </c>
      <c r="P810" s="178">
        <v>50000</v>
      </c>
      <c r="Q810" s="178">
        <v>1922</v>
      </c>
      <c r="R810" s="178">
        <v>50000</v>
      </c>
      <c r="S810">
        <v>62</v>
      </c>
      <c r="T810">
        <v>0</v>
      </c>
      <c r="U810">
        <v>0</v>
      </c>
      <c r="W810">
        <v>0</v>
      </c>
      <c r="X810">
        <v>0</v>
      </c>
      <c r="Y810">
        <v>0</v>
      </c>
      <c r="AB810" s="180">
        <v>44283</v>
      </c>
      <c r="AC810">
        <v>1</v>
      </c>
      <c r="AD810" t="s">
        <v>1922</v>
      </c>
      <c r="AE810">
        <v>1</v>
      </c>
      <c r="AF810">
        <v>30</v>
      </c>
      <c r="AG810">
        <v>0</v>
      </c>
      <c r="AN810">
        <v>1</v>
      </c>
      <c r="AO810">
        <v>1</v>
      </c>
      <c r="AR810" s="178">
        <v>82313</v>
      </c>
      <c r="AS810" t="s">
        <v>1921</v>
      </c>
      <c r="AT810">
        <v>0</v>
      </c>
      <c r="AU810">
        <v>0</v>
      </c>
      <c r="AV810">
        <v>890480123</v>
      </c>
      <c r="AW810" t="s">
        <v>1920</v>
      </c>
      <c r="AX810">
        <v>5</v>
      </c>
      <c r="BC810">
        <v>2</v>
      </c>
      <c r="BD810">
        <v>7</v>
      </c>
      <c r="BE810">
        <v>2</v>
      </c>
    </row>
    <row r="811" spans="1:57" x14ac:dyDescent="0.25">
      <c r="A811" s="179">
        <f t="shared" si="12"/>
        <v>0</v>
      </c>
      <c r="B811" t="s">
        <v>1923</v>
      </c>
      <c r="C811">
        <v>9098284</v>
      </c>
      <c r="D811">
        <v>144105</v>
      </c>
      <c r="E811">
        <v>4</v>
      </c>
      <c r="F811">
        <v>550025531</v>
      </c>
      <c r="G811" s="180">
        <v>44255</v>
      </c>
      <c r="H811" s="180">
        <v>44316</v>
      </c>
      <c r="I811">
        <v>0</v>
      </c>
      <c r="J811">
        <v>1</v>
      </c>
      <c r="K811">
        <v>0</v>
      </c>
      <c r="L811">
        <v>30</v>
      </c>
      <c r="M811">
        <v>2</v>
      </c>
      <c r="N811">
        <v>0</v>
      </c>
      <c r="O811">
        <v>0</v>
      </c>
      <c r="P811" s="178">
        <v>6000</v>
      </c>
      <c r="Q811" s="178">
        <v>6000</v>
      </c>
      <c r="R811" s="178">
        <v>6000</v>
      </c>
      <c r="S811">
        <v>0</v>
      </c>
      <c r="T811">
        <v>0</v>
      </c>
      <c r="U811">
        <v>0</v>
      </c>
      <c r="W811">
        <v>0</v>
      </c>
      <c r="X811">
        <v>0</v>
      </c>
      <c r="Y811">
        <v>0</v>
      </c>
      <c r="AB811" s="180">
        <v>44285</v>
      </c>
      <c r="AC811">
        <v>1</v>
      </c>
      <c r="AD811" t="s">
        <v>1922</v>
      </c>
      <c r="AE811">
        <v>1</v>
      </c>
      <c r="AF811">
        <v>30</v>
      </c>
      <c r="AG811">
        <v>0</v>
      </c>
      <c r="AN811">
        <v>1</v>
      </c>
      <c r="AO811">
        <v>1</v>
      </c>
      <c r="AR811" s="178">
        <v>9878</v>
      </c>
      <c r="AS811" t="s">
        <v>1921</v>
      </c>
      <c r="AT811">
        <v>0</v>
      </c>
      <c r="AU811">
        <v>0</v>
      </c>
      <c r="AV811">
        <v>890480123</v>
      </c>
      <c r="AW811" t="s">
        <v>1920</v>
      </c>
      <c r="AX811">
        <v>5</v>
      </c>
      <c r="BC811">
        <v>2</v>
      </c>
      <c r="BD811">
        <v>7</v>
      </c>
      <c r="BE811">
        <v>2</v>
      </c>
    </row>
    <row r="812" spans="1:57" x14ac:dyDescent="0.25">
      <c r="A812" s="179">
        <f t="shared" si="12"/>
        <v>0</v>
      </c>
      <c r="B812" t="s">
        <v>1923</v>
      </c>
      <c r="C812">
        <v>9098284</v>
      </c>
      <c r="D812">
        <v>144105</v>
      </c>
      <c r="E812">
        <v>4</v>
      </c>
      <c r="F812">
        <v>550025598</v>
      </c>
      <c r="G812" s="180">
        <v>44270</v>
      </c>
      <c r="H812" s="180">
        <v>45381</v>
      </c>
      <c r="I812">
        <v>0</v>
      </c>
      <c r="J812">
        <v>1</v>
      </c>
      <c r="K812">
        <v>0</v>
      </c>
      <c r="L812">
        <v>30</v>
      </c>
      <c r="M812">
        <v>2</v>
      </c>
      <c r="N812" s="170">
        <v>22490513</v>
      </c>
      <c r="O812" s="170">
        <v>24960000</v>
      </c>
      <c r="P812" s="178">
        <v>20000</v>
      </c>
      <c r="Q812" s="178">
        <v>769</v>
      </c>
      <c r="R812" s="178">
        <v>20000</v>
      </c>
      <c r="S812">
        <v>0</v>
      </c>
      <c r="T812">
        <v>0</v>
      </c>
      <c r="U812">
        <v>0</v>
      </c>
      <c r="W812">
        <v>0</v>
      </c>
      <c r="X812">
        <v>0</v>
      </c>
      <c r="Y812">
        <v>0</v>
      </c>
      <c r="AB812" s="180">
        <v>44285</v>
      </c>
      <c r="AC812">
        <v>1</v>
      </c>
      <c r="AD812" t="s">
        <v>1922</v>
      </c>
      <c r="AE812">
        <v>1</v>
      </c>
      <c r="AF812">
        <v>30</v>
      </c>
      <c r="AG812">
        <v>0</v>
      </c>
      <c r="AN812">
        <v>1</v>
      </c>
      <c r="AO812">
        <v>1</v>
      </c>
      <c r="AR812" s="178">
        <v>32925</v>
      </c>
      <c r="AS812" t="s">
        <v>1921</v>
      </c>
      <c r="AT812">
        <v>0</v>
      </c>
      <c r="AU812">
        <v>0</v>
      </c>
      <c r="AV812">
        <v>890480123</v>
      </c>
      <c r="AW812" t="s">
        <v>1920</v>
      </c>
      <c r="AX812">
        <v>5</v>
      </c>
      <c r="BC812">
        <v>2</v>
      </c>
      <c r="BD812">
        <v>7</v>
      </c>
      <c r="BE812">
        <v>2</v>
      </c>
    </row>
    <row r="813" spans="1:57" x14ac:dyDescent="0.25">
      <c r="A813" s="179">
        <f t="shared" si="12"/>
        <v>0</v>
      </c>
      <c r="B813" t="s">
        <v>1923</v>
      </c>
      <c r="C813">
        <v>9098284</v>
      </c>
      <c r="D813">
        <v>144105</v>
      </c>
      <c r="E813">
        <v>4</v>
      </c>
      <c r="F813">
        <v>550025605</v>
      </c>
      <c r="G813" s="180">
        <v>44273</v>
      </c>
      <c r="H813" s="180">
        <v>45412</v>
      </c>
      <c r="I813">
        <v>0</v>
      </c>
      <c r="J813">
        <v>1</v>
      </c>
      <c r="K813">
        <v>0</v>
      </c>
      <c r="L813">
        <v>30</v>
      </c>
      <c r="M813">
        <v>2</v>
      </c>
      <c r="N813" s="170">
        <v>22490513</v>
      </c>
      <c r="O813" s="170">
        <v>24960000</v>
      </c>
      <c r="P813" s="178">
        <v>20000</v>
      </c>
      <c r="Q813" s="178">
        <v>769</v>
      </c>
      <c r="R813" s="178">
        <v>20000</v>
      </c>
      <c r="S813">
        <v>0</v>
      </c>
      <c r="T813">
        <v>0</v>
      </c>
      <c r="U813">
        <v>0</v>
      </c>
      <c r="W813">
        <v>0</v>
      </c>
      <c r="X813">
        <v>0</v>
      </c>
      <c r="Y813">
        <v>0</v>
      </c>
      <c r="AB813" s="180">
        <v>44286</v>
      </c>
      <c r="AC813">
        <v>1</v>
      </c>
      <c r="AD813" t="s">
        <v>1922</v>
      </c>
      <c r="AE813">
        <v>1</v>
      </c>
      <c r="AF813">
        <v>30</v>
      </c>
      <c r="AG813">
        <v>0</v>
      </c>
      <c r="AN813">
        <v>1</v>
      </c>
      <c r="AO813">
        <v>1</v>
      </c>
      <c r="AR813" s="178">
        <v>32925</v>
      </c>
      <c r="AS813" t="s">
        <v>1921</v>
      </c>
      <c r="AT813">
        <v>0</v>
      </c>
      <c r="AU813">
        <v>0</v>
      </c>
      <c r="AV813">
        <v>890480123</v>
      </c>
      <c r="AW813" t="s">
        <v>1920</v>
      </c>
      <c r="AX813">
        <v>5</v>
      </c>
      <c r="BC813">
        <v>2</v>
      </c>
      <c r="BD813">
        <v>7</v>
      </c>
      <c r="BE813">
        <v>2</v>
      </c>
    </row>
    <row r="814" spans="1:57" x14ac:dyDescent="0.25">
      <c r="A814" s="179">
        <f t="shared" si="12"/>
        <v>0</v>
      </c>
      <c r="B814" t="s">
        <v>1923</v>
      </c>
      <c r="C814">
        <v>9098284</v>
      </c>
      <c r="D814">
        <v>144105</v>
      </c>
      <c r="E814">
        <v>4</v>
      </c>
      <c r="F814">
        <v>550025718</v>
      </c>
      <c r="G814" s="180">
        <v>44286</v>
      </c>
      <c r="H814" s="180">
        <v>44346</v>
      </c>
      <c r="I814">
        <v>0</v>
      </c>
      <c r="J814">
        <v>1</v>
      </c>
      <c r="K814">
        <v>0</v>
      </c>
      <c r="L814">
        <v>30</v>
      </c>
      <c r="M814">
        <v>2</v>
      </c>
      <c r="N814">
        <v>0</v>
      </c>
      <c r="O814">
        <v>0</v>
      </c>
      <c r="P814" s="178">
        <v>6000</v>
      </c>
      <c r="Q814" s="178">
        <v>6000</v>
      </c>
      <c r="R814" s="178">
        <v>6000</v>
      </c>
      <c r="S814">
        <v>0</v>
      </c>
      <c r="T814">
        <v>0</v>
      </c>
      <c r="U814">
        <v>0</v>
      </c>
      <c r="W814">
        <v>0</v>
      </c>
      <c r="X814">
        <v>0</v>
      </c>
      <c r="Y814">
        <v>0</v>
      </c>
      <c r="AB814" s="180">
        <v>44286</v>
      </c>
      <c r="AC814">
        <v>1</v>
      </c>
      <c r="AD814" t="s">
        <v>1922</v>
      </c>
      <c r="AE814">
        <v>1</v>
      </c>
      <c r="AF814">
        <v>30</v>
      </c>
      <c r="AG814">
        <v>0</v>
      </c>
      <c r="AN814">
        <v>1</v>
      </c>
      <c r="AO814">
        <v>1</v>
      </c>
      <c r="AR814" s="178">
        <v>9878</v>
      </c>
      <c r="AS814" t="s">
        <v>1921</v>
      </c>
      <c r="AT814">
        <v>0</v>
      </c>
      <c r="AU814">
        <v>0</v>
      </c>
      <c r="AV814">
        <v>890480123</v>
      </c>
      <c r="AW814" t="s">
        <v>1920</v>
      </c>
      <c r="AX814">
        <v>5</v>
      </c>
      <c r="BC814">
        <v>2</v>
      </c>
      <c r="BD814">
        <v>7</v>
      </c>
      <c r="BE814">
        <v>2</v>
      </c>
    </row>
    <row r="815" spans="1:57" x14ac:dyDescent="0.25">
      <c r="A815" s="179">
        <f t="shared" si="12"/>
        <v>97939</v>
      </c>
      <c r="B815" t="s">
        <v>1923</v>
      </c>
      <c r="C815">
        <v>9098885</v>
      </c>
      <c r="D815">
        <v>144105</v>
      </c>
      <c r="E815">
        <v>4</v>
      </c>
      <c r="F815">
        <v>17689</v>
      </c>
      <c r="G815" s="180">
        <v>44111</v>
      </c>
      <c r="H815" s="180">
        <v>45960</v>
      </c>
      <c r="I815">
        <v>0</v>
      </c>
      <c r="J815">
        <v>1</v>
      </c>
      <c r="K815">
        <v>7</v>
      </c>
      <c r="L815">
        <v>30</v>
      </c>
      <c r="M815">
        <v>2</v>
      </c>
      <c r="N815" s="170">
        <v>16011168</v>
      </c>
      <c r="O815" s="170">
        <v>17240000</v>
      </c>
      <c r="P815" s="178">
        <v>19784917</v>
      </c>
      <c r="Q815" s="178">
        <v>481248</v>
      </c>
      <c r="R815" s="178">
        <v>18153590</v>
      </c>
      <c r="S815">
        <v>0</v>
      </c>
      <c r="T815">
        <v>0</v>
      </c>
      <c r="U815">
        <v>0</v>
      </c>
      <c r="W815">
        <v>0</v>
      </c>
      <c r="X815">
        <v>0</v>
      </c>
      <c r="Y815">
        <v>0</v>
      </c>
      <c r="AB815" s="180">
        <v>44285</v>
      </c>
      <c r="AC815">
        <v>1</v>
      </c>
      <c r="AD815" t="s">
        <v>1922</v>
      </c>
      <c r="AE815">
        <v>1</v>
      </c>
      <c r="AF815">
        <v>30</v>
      </c>
      <c r="AG815">
        <v>0</v>
      </c>
      <c r="AN815">
        <v>1</v>
      </c>
      <c r="AO815">
        <v>1</v>
      </c>
      <c r="AR815" s="178">
        <v>18055651</v>
      </c>
      <c r="AS815" t="s">
        <v>1921</v>
      </c>
      <c r="AT815">
        <v>0</v>
      </c>
      <c r="AU815">
        <v>0</v>
      </c>
      <c r="AV815">
        <v>890480123</v>
      </c>
      <c r="AW815" t="s">
        <v>1920</v>
      </c>
      <c r="AX815">
        <v>5</v>
      </c>
      <c r="BC815">
        <v>1</v>
      </c>
      <c r="BD815">
        <v>7</v>
      </c>
      <c r="BE815">
        <v>2</v>
      </c>
    </row>
    <row r="816" spans="1:57" x14ac:dyDescent="0.25">
      <c r="A816" s="179">
        <f t="shared" si="12"/>
        <v>26037</v>
      </c>
      <c r="B816" t="s">
        <v>1923</v>
      </c>
      <c r="C816">
        <v>9098885</v>
      </c>
      <c r="D816">
        <v>144105</v>
      </c>
      <c r="E816">
        <v>4</v>
      </c>
      <c r="F816">
        <v>18096</v>
      </c>
      <c r="G816" s="180">
        <v>44223</v>
      </c>
      <c r="H816" s="180">
        <v>44956</v>
      </c>
      <c r="I816">
        <v>0</v>
      </c>
      <c r="J816">
        <v>1</v>
      </c>
      <c r="K816">
        <v>2</v>
      </c>
      <c r="L816">
        <v>30</v>
      </c>
      <c r="M816">
        <v>2</v>
      </c>
      <c r="N816" s="170">
        <v>15881442</v>
      </c>
      <c r="O816" s="170">
        <v>17090000</v>
      </c>
      <c r="P816" s="178">
        <v>5200000</v>
      </c>
      <c r="Q816" s="178">
        <v>254314</v>
      </c>
      <c r="R816" s="178">
        <v>4826088</v>
      </c>
      <c r="S816">
        <v>0</v>
      </c>
      <c r="T816">
        <v>0</v>
      </c>
      <c r="U816">
        <v>0</v>
      </c>
      <c r="W816">
        <v>0</v>
      </c>
      <c r="X816">
        <v>0</v>
      </c>
      <c r="Y816">
        <v>0</v>
      </c>
      <c r="AB816" s="180">
        <v>44285</v>
      </c>
      <c r="AC816">
        <v>1</v>
      </c>
      <c r="AD816" t="s">
        <v>1922</v>
      </c>
      <c r="AE816">
        <v>1</v>
      </c>
      <c r="AF816">
        <v>30</v>
      </c>
      <c r="AG816">
        <v>0</v>
      </c>
      <c r="AN816">
        <v>1</v>
      </c>
      <c r="AO816">
        <v>1</v>
      </c>
      <c r="AR816" s="178">
        <v>4800051</v>
      </c>
      <c r="AS816" t="s">
        <v>1921</v>
      </c>
      <c r="AT816">
        <v>0</v>
      </c>
      <c r="AU816">
        <v>0</v>
      </c>
      <c r="AV816">
        <v>890480123</v>
      </c>
      <c r="AW816" t="s">
        <v>1920</v>
      </c>
      <c r="AX816">
        <v>5</v>
      </c>
      <c r="BC816">
        <v>1</v>
      </c>
      <c r="BD816">
        <v>7</v>
      </c>
      <c r="BE816">
        <v>2</v>
      </c>
    </row>
    <row r="817" spans="1:57" x14ac:dyDescent="0.25">
      <c r="A817" s="179">
        <f t="shared" si="12"/>
        <v>358596</v>
      </c>
      <c r="B817" t="s">
        <v>1923</v>
      </c>
      <c r="C817">
        <v>9099036</v>
      </c>
      <c r="D817">
        <v>144105</v>
      </c>
      <c r="E817">
        <v>4</v>
      </c>
      <c r="F817">
        <v>15135</v>
      </c>
      <c r="G817" s="180">
        <v>43487</v>
      </c>
      <c r="H817" s="180">
        <v>45313</v>
      </c>
      <c r="I817">
        <v>8</v>
      </c>
      <c r="J817">
        <v>1</v>
      </c>
      <c r="K817">
        <v>25</v>
      </c>
      <c r="L817">
        <v>30</v>
      </c>
      <c r="M817">
        <v>2</v>
      </c>
      <c r="N817" s="170">
        <v>12185828</v>
      </c>
      <c r="O817" s="170">
        <v>12890000</v>
      </c>
      <c r="P817" s="178">
        <v>3000000</v>
      </c>
      <c r="Q817" s="178">
        <v>67015</v>
      </c>
      <c r="R817" s="178">
        <v>1919039</v>
      </c>
      <c r="S817">
        <v>5192</v>
      </c>
      <c r="T817">
        <v>0</v>
      </c>
      <c r="U817">
        <v>0</v>
      </c>
      <c r="W817">
        <v>0</v>
      </c>
      <c r="X817">
        <v>0</v>
      </c>
      <c r="Y817">
        <v>0</v>
      </c>
      <c r="AB817" s="180">
        <v>44285</v>
      </c>
      <c r="AC817">
        <v>1</v>
      </c>
      <c r="AD817" t="s">
        <v>1922</v>
      </c>
      <c r="AE817">
        <v>1</v>
      </c>
      <c r="AF817">
        <v>30</v>
      </c>
      <c r="AG817">
        <v>400</v>
      </c>
      <c r="AN817">
        <v>1</v>
      </c>
      <c r="AO817">
        <v>1</v>
      </c>
      <c r="AR817" s="178">
        <v>1560443</v>
      </c>
      <c r="AS817" t="s">
        <v>1921</v>
      </c>
      <c r="AT817">
        <v>0</v>
      </c>
      <c r="AU817">
        <v>0</v>
      </c>
      <c r="AV817">
        <v>890480123</v>
      </c>
      <c r="AW817" t="s">
        <v>1920</v>
      </c>
      <c r="AX817">
        <v>5</v>
      </c>
      <c r="BC817">
        <v>1</v>
      </c>
      <c r="BD817">
        <v>7</v>
      </c>
      <c r="BE817">
        <v>2</v>
      </c>
    </row>
    <row r="818" spans="1:57" x14ac:dyDescent="0.25">
      <c r="A818" s="179">
        <f t="shared" si="12"/>
        <v>158910</v>
      </c>
      <c r="B818" t="s">
        <v>1923</v>
      </c>
      <c r="C818">
        <v>9099036</v>
      </c>
      <c r="D818">
        <v>144105</v>
      </c>
      <c r="E818">
        <v>4</v>
      </c>
      <c r="F818">
        <v>16940</v>
      </c>
      <c r="G818" s="180">
        <v>43865</v>
      </c>
      <c r="H818" s="180">
        <v>44596</v>
      </c>
      <c r="I818">
        <v>0</v>
      </c>
      <c r="J818">
        <v>1</v>
      </c>
      <c r="K818">
        <v>13</v>
      </c>
      <c r="L818">
        <v>30</v>
      </c>
      <c r="M818">
        <v>2</v>
      </c>
      <c r="N818" s="170">
        <v>17726461</v>
      </c>
      <c r="O818" s="170">
        <v>19240000</v>
      </c>
      <c r="P818" s="178">
        <v>1693655</v>
      </c>
      <c r="Q818" s="178">
        <v>84331</v>
      </c>
      <c r="R818" s="178">
        <v>850414</v>
      </c>
      <c r="S818">
        <v>8607</v>
      </c>
      <c r="T818">
        <v>0</v>
      </c>
      <c r="U818">
        <v>0</v>
      </c>
      <c r="W818">
        <v>0</v>
      </c>
      <c r="X818">
        <v>0</v>
      </c>
      <c r="Y818">
        <v>0</v>
      </c>
      <c r="AB818" s="180">
        <v>44285</v>
      </c>
      <c r="AC818">
        <v>1</v>
      </c>
      <c r="AD818" t="s">
        <v>1922</v>
      </c>
      <c r="AE818">
        <v>1</v>
      </c>
      <c r="AF818">
        <v>30</v>
      </c>
      <c r="AG818">
        <v>0</v>
      </c>
      <c r="AN818">
        <v>1</v>
      </c>
      <c r="AO818">
        <v>1</v>
      </c>
      <c r="AR818" s="178">
        <v>691504</v>
      </c>
      <c r="AS818" t="s">
        <v>1921</v>
      </c>
      <c r="AT818">
        <v>0</v>
      </c>
      <c r="AU818">
        <v>0</v>
      </c>
      <c r="AV818">
        <v>890480123</v>
      </c>
      <c r="AW818" t="s">
        <v>1920</v>
      </c>
      <c r="AX818">
        <v>5</v>
      </c>
      <c r="BC818">
        <v>1</v>
      </c>
      <c r="BD818">
        <v>7</v>
      </c>
      <c r="BE818">
        <v>2</v>
      </c>
    </row>
    <row r="819" spans="1:57" x14ac:dyDescent="0.25">
      <c r="A819" s="179">
        <f t="shared" si="12"/>
        <v>282365</v>
      </c>
      <c r="B819" t="s">
        <v>1923</v>
      </c>
      <c r="C819">
        <v>9099036</v>
      </c>
      <c r="D819">
        <v>144105</v>
      </c>
      <c r="E819">
        <v>4</v>
      </c>
      <c r="F819">
        <v>17273</v>
      </c>
      <c r="G819" s="180">
        <v>44002</v>
      </c>
      <c r="H819" s="180">
        <v>45107</v>
      </c>
      <c r="I819">
        <v>0</v>
      </c>
      <c r="J819">
        <v>1</v>
      </c>
      <c r="K819">
        <v>9</v>
      </c>
      <c r="L819">
        <v>30</v>
      </c>
      <c r="M819">
        <v>2</v>
      </c>
      <c r="N819" s="170">
        <v>12185828</v>
      </c>
      <c r="O819" s="170">
        <v>12890000</v>
      </c>
      <c r="P819" s="178">
        <v>1930000</v>
      </c>
      <c r="Q819" s="178">
        <v>64275</v>
      </c>
      <c r="R819" s="178">
        <v>1511090</v>
      </c>
      <c r="S819">
        <v>0</v>
      </c>
      <c r="T819">
        <v>0</v>
      </c>
      <c r="U819">
        <v>0</v>
      </c>
      <c r="W819">
        <v>0</v>
      </c>
      <c r="X819">
        <v>0</v>
      </c>
      <c r="Y819">
        <v>0</v>
      </c>
      <c r="AB819" s="180">
        <v>44285</v>
      </c>
      <c r="AC819">
        <v>9</v>
      </c>
      <c r="AD819" t="s">
        <v>1922</v>
      </c>
      <c r="AE819">
        <v>1</v>
      </c>
      <c r="AF819">
        <v>30</v>
      </c>
      <c r="AG819">
        <v>0</v>
      </c>
      <c r="AN819">
        <v>1</v>
      </c>
      <c r="AO819">
        <v>1</v>
      </c>
      <c r="AR819" s="178">
        <v>1228725</v>
      </c>
      <c r="AS819" t="s">
        <v>1921</v>
      </c>
      <c r="AT819">
        <v>0</v>
      </c>
      <c r="AU819">
        <v>0</v>
      </c>
      <c r="AV819">
        <v>890480123</v>
      </c>
      <c r="AW819" t="s">
        <v>1920</v>
      </c>
      <c r="AX819">
        <v>5</v>
      </c>
      <c r="BC819">
        <v>1</v>
      </c>
      <c r="BD819">
        <v>7</v>
      </c>
      <c r="BE819">
        <v>2</v>
      </c>
    </row>
    <row r="820" spans="1:57" x14ac:dyDescent="0.25">
      <c r="A820" s="179">
        <f t="shared" si="12"/>
        <v>82488</v>
      </c>
      <c r="B820" t="s">
        <v>1923</v>
      </c>
      <c r="C820">
        <v>9099036</v>
      </c>
      <c r="D820">
        <v>144105</v>
      </c>
      <c r="E820">
        <v>4</v>
      </c>
      <c r="F820">
        <v>17541</v>
      </c>
      <c r="G820" s="180">
        <v>44074</v>
      </c>
      <c r="H820" s="180">
        <v>45169</v>
      </c>
      <c r="I820">
        <v>0</v>
      </c>
      <c r="J820">
        <v>1</v>
      </c>
      <c r="K820">
        <v>7</v>
      </c>
      <c r="L820">
        <v>30</v>
      </c>
      <c r="M820">
        <v>2</v>
      </c>
      <c r="N820" s="170">
        <v>12185828</v>
      </c>
      <c r="O820" s="170">
        <v>12890000</v>
      </c>
      <c r="P820" s="178">
        <v>530000</v>
      </c>
      <c r="Q820" s="178">
        <v>17651</v>
      </c>
      <c r="R820" s="178">
        <v>441437</v>
      </c>
      <c r="S820">
        <v>0</v>
      </c>
      <c r="T820">
        <v>0</v>
      </c>
      <c r="U820">
        <v>0</v>
      </c>
      <c r="W820">
        <v>0</v>
      </c>
      <c r="X820">
        <v>0</v>
      </c>
      <c r="Y820">
        <v>0</v>
      </c>
      <c r="AB820" s="180">
        <v>44285</v>
      </c>
      <c r="AC820">
        <v>9</v>
      </c>
      <c r="AD820" t="s">
        <v>1922</v>
      </c>
      <c r="AE820">
        <v>1</v>
      </c>
      <c r="AF820">
        <v>30</v>
      </c>
      <c r="AG820">
        <v>0</v>
      </c>
      <c r="AN820">
        <v>1</v>
      </c>
      <c r="AO820">
        <v>1</v>
      </c>
      <c r="AR820" s="178">
        <v>358949</v>
      </c>
      <c r="AS820" t="s">
        <v>1921</v>
      </c>
      <c r="AT820">
        <v>0</v>
      </c>
      <c r="AU820">
        <v>0</v>
      </c>
      <c r="AV820">
        <v>890480123</v>
      </c>
      <c r="AW820" t="s">
        <v>1920</v>
      </c>
      <c r="AX820">
        <v>5</v>
      </c>
      <c r="BC820">
        <v>1</v>
      </c>
      <c r="BD820">
        <v>7</v>
      </c>
      <c r="BE820">
        <v>2</v>
      </c>
    </row>
    <row r="821" spans="1:57" x14ac:dyDescent="0.25">
      <c r="A821" s="179">
        <f t="shared" si="12"/>
        <v>714440</v>
      </c>
      <c r="B821" t="s">
        <v>1923</v>
      </c>
      <c r="C821">
        <v>9112215</v>
      </c>
      <c r="D821">
        <v>144105</v>
      </c>
      <c r="E821">
        <v>4</v>
      </c>
      <c r="F821">
        <v>17434</v>
      </c>
      <c r="G821" s="180">
        <v>44043</v>
      </c>
      <c r="H821" s="180">
        <v>44773</v>
      </c>
      <c r="I821">
        <v>30</v>
      </c>
      <c r="J821">
        <v>1</v>
      </c>
      <c r="K821">
        <v>6</v>
      </c>
      <c r="L821">
        <v>30</v>
      </c>
      <c r="M821">
        <v>2</v>
      </c>
      <c r="N821" s="170">
        <v>12185828</v>
      </c>
      <c r="O821" s="170">
        <v>12890000</v>
      </c>
      <c r="P821" s="178">
        <v>1790000</v>
      </c>
      <c r="Q821" s="178">
        <v>84417</v>
      </c>
      <c r="R821" s="178">
        <v>1320314</v>
      </c>
      <c r="S821">
        <v>13320</v>
      </c>
      <c r="T821">
        <v>0</v>
      </c>
      <c r="U821">
        <v>0</v>
      </c>
      <c r="W821">
        <v>0</v>
      </c>
      <c r="X821">
        <v>0</v>
      </c>
      <c r="Y821">
        <v>0</v>
      </c>
      <c r="AB821" s="180">
        <v>44285</v>
      </c>
      <c r="AC821">
        <v>9</v>
      </c>
      <c r="AD821" t="s">
        <v>1922</v>
      </c>
      <c r="AE821">
        <v>1</v>
      </c>
      <c r="AF821">
        <v>30</v>
      </c>
      <c r="AG821">
        <v>79453</v>
      </c>
      <c r="AN821">
        <v>1</v>
      </c>
      <c r="AO821">
        <v>1</v>
      </c>
      <c r="AR821" s="178">
        <v>605874</v>
      </c>
      <c r="AS821" t="s">
        <v>1921</v>
      </c>
      <c r="AT821">
        <v>0</v>
      </c>
      <c r="AU821">
        <v>0</v>
      </c>
      <c r="AV821">
        <v>890480123</v>
      </c>
      <c r="AW821" t="s">
        <v>1920</v>
      </c>
      <c r="AX821">
        <v>5</v>
      </c>
      <c r="BC821">
        <v>1</v>
      </c>
      <c r="BD821">
        <v>7</v>
      </c>
      <c r="BE821">
        <v>2</v>
      </c>
    </row>
    <row r="822" spans="1:57" x14ac:dyDescent="0.25">
      <c r="A822" s="179">
        <f t="shared" si="12"/>
        <v>651680</v>
      </c>
      <c r="B822" t="s">
        <v>1923</v>
      </c>
      <c r="C822">
        <v>9112215</v>
      </c>
      <c r="D822">
        <v>144105</v>
      </c>
      <c r="E822">
        <v>4</v>
      </c>
      <c r="F822">
        <v>17710</v>
      </c>
      <c r="G822" s="180">
        <v>44118</v>
      </c>
      <c r="H822" s="180">
        <v>44499</v>
      </c>
      <c r="I822">
        <v>0</v>
      </c>
      <c r="J822">
        <v>1</v>
      </c>
      <c r="K822">
        <v>5</v>
      </c>
      <c r="L822">
        <v>30</v>
      </c>
      <c r="M822">
        <v>2</v>
      </c>
      <c r="N822" s="170">
        <v>15881442</v>
      </c>
      <c r="O822" s="170">
        <v>17090000</v>
      </c>
      <c r="P822" s="178">
        <v>2000000</v>
      </c>
      <c r="Q822" s="178">
        <v>181350</v>
      </c>
      <c r="R822" s="178">
        <v>1204331</v>
      </c>
      <c r="S822">
        <v>0</v>
      </c>
      <c r="T822">
        <v>0</v>
      </c>
      <c r="U822">
        <v>0</v>
      </c>
      <c r="W822">
        <v>0</v>
      </c>
      <c r="X822">
        <v>0</v>
      </c>
      <c r="Y822">
        <v>0</v>
      </c>
      <c r="AB822" s="180">
        <v>44285</v>
      </c>
      <c r="AC822">
        <v>9</v>
      </c>
      <c r="AD822" t="s">
        <v>1922</v>
      </c>
      <c r="AE822">
        <v>1</v>
      </c>
      <c r="AF822">
        <v>30</v>
      </c>
      <c r="AG822">
        <v>0</v>
      </c>
      <c r="AN822">
        <v>1</v>
      </c>
      <c r="AO822">
        <v>1</v>
      </c>
      <c r="AR822" s="178">
        <v>552651</v>
      </c>
      <c r="AS822" t="s">
        <v>1921</v>
      </c>
      <c r="AT822">
        <v>0</v>
      </c>
      <c r="AU822">
        <v>0</v>
      </c>
      <c r="AV822">
        <v>890480123</v>
      </c>
      <c r="AW822" t="s">
        <v>1920</v>
      </c>
      <c r="AX822">
        <v>5</v>
      </c>
      <c r="BC822">
        <v>1</v>
      </c>
      <c r="BD822">
        <v>7</v>
      </c>
      <c r="BE822">
        <v>2</v>
      </c>
    </row>
    <row r="823" spans="1:57" x14ac:dyDescent="0.25">
      <c r="A823" s="179">
        <f t="shared" si="12"/>
        <v>0</v>
      </c>
      <c r="B823" t="s">
        <v>1923</v>
      </c>
      <c r="C823">
        <v>9126535</v>
      </c>
      <c r="D823">
        <v>144105</v>
      </c>
      <c r="E823">
        <v>4</v>
      </c>
      <c r="F823">
        <v>14804</v>
      </c>
      <c r="G823" s="180">
        <v>43398</v>
      </c>
      <c r="H823" s="180">
        <v>44494</v>
      </c>
      <c r="I823">
        <v>5</v>
      </c>
      <c r="J823">
        <v>1</v>
      </c>
      <c r="K823">
        <v>28</v>
      </c>
      <c r="L823">
        <v>30</v>
      </c>
      <c r="M823">
        <v>2</v>
      </c>
      <c r="N823" s="170">
        <v>13121400</v>
      </c>
      <c r="O823" s="170">
        <v>13940000</v>
      </c>
      <c r="P823" s="178">
        <v>6200000</v>
      </c>
      <c r="Q823" s="178">
        <v>209265</v>
      </c>
      <c r="R823" s="178">
        <v>1420256</v>
      </c>
      <c r="S823">
        <v>2555</v>
      </c>
      <c r="T823">
        <v>0</v>
      </c>
      <c r="U823">
        <v>0</v>
      </c>
      <c r="W823">
        <v>0</v>
      </c>
      <c r="X823">
        <v>0</v>
      </c>
      <c r="Y823">
        <v>0</v>
      </c>
      <c r="AB823" s="180">
        <v>44285</v>
      </c>
      <c r="AC823">
        <v>1</v>
      </c>
      <c r="AD823" t="s">
        <v>1922</v>
      </c>
      <c r="AE823">
        <v>1</v>
      </c>
      <c r="AF823">
        <v>30</v>
      </c>
      <c r="AG823">
        <v>17425</v>
      </c>
      <c r="AN823">
        <v>1</v>
      </c>
      <c r="AO823">
        <v>1</v>
      </c>
      <c r="AR823" s="178">
        <v>7268853</v>
      </c>
      <c r="AS823" t="s">
        <v>1921</v>
      </c>
      <c r="AT823">
        <v>0</v>
      </c>
      <c r="AU823">
        <v>0</v>
      </c>
      <c r="AV823">
        <v>890480123</v>
      </c>
      <c r="AW823" t="s">
        <v>1920</v>
      </c>
      <c r="AX823">
        <v>5</v>
      </c>
      <c r="BC823">
        <v>1</v>
      </c>
      <c r="BD823">
        <v>7</v>
      </c>
      <c r="BE823">
        <v>2</v>
      </c>
    </row>
    <row r="824" spans="1:57" x14ac:dyDescent="0.25">
      <c r="A824" s="179">
        <f t="shared" si="12"/>
        <v>0</v>
      </c>
      <c r="B824" t="s">
        <v>1923</v>
      </c>
      <c r="C824">
        <v>9126535</v>
      </c>
      <c r="D824">
        <v>144105</v>
      </c>
      <c r="E824">
        <v>4</v>
      </c>
      <c r="F824">
        <v>16831</v>
      </c>
      <c r="G824" s="180">
        <v>43845</v>
      </c>
      <c r="H824" s="180">
        <v>44454</v>
      </c>
      <c r="I824">
        <v>15</v>
      </c>
      <c r="J824">
        <v>1</v>
      </c>
      <c r="K824">
        <v>13</v>
      </c>
      <c r="L824">
        <v>30</v>
      </c>
      <c r="M824">
        <v>2</v>
      </c>
      <c r="N824" s="170">
        <v>17726461</v>
      </c>
      <c r="O824" s="170">
        <v>19240000</v>
      </c>
      <c r="P824" s="178">
        <v>2280000</v>
      </c>
      <c r="Q824" s="178">
        <v>132502</v>
      </c>
      <c r="R824" s="178">
        <v>772817</v>
      </c>
      <c r="S824">
        <v>5580</v>
      </c>
      <c r="T824">
        <v>0</v>
      </c>
      <c r="U824">
        <v>0</v>
      </c>
      <c r="W824">
        <v>0</v>
      </c>
      <c r="X824">
        <v>0</v>
      </c>
      <c r="Y824">
        <v>0</v>
      </c>
      <c r="AB824" s="180">
        <v>44285</v>
      </c>
      <c r="AC824">
        <v>1</v>
      </c>
      <c r="AD824" t="s">
        <v>1922</v>
      </c>
      <c r="AE824">
        <v>1</v>
      </c>
      <c r="AF824">
        <v>30</v>
      </c>
      <c r="AG824">
        <v>17342</v>
      </c>
      <c r="AN824">
        <v>1</v>
      </c>
      <c r="AO824">
        <v>1</v>
      </c>
      <c r="AR824" s="178">
        <v>3955268</v>
      </c>
      <c r="AS824" t="s">
        <v>1921</v>
      </c>
      <c r="AT824">
        <v>0</v>
      </c>
      <c r="AU824">
        <v>0</v>
      </c>
      <c r="AV824">
        <v>890480123</v>
      </c>
      <c r="AW824" t="s">
        <v>1920</v>
      </c>
      <c r="AX824">
        <v>5</v>
      </c>
      <c r="BC824">
        <v>1</v>
      </c>
      <c r="BD824">
        <v>7</v>
      </c>
      <c r="BE824">
        <v>2</v>
      </c>
    </row>
    <row r="825" spans="1:57" x14ac:dyDescent="0.25">
      <c r="A825" s="179">
        <f t="shared" si="12"/>
        <v>0</v>
      </c>
      <c r="B825" t="s">
        <v>1923</v>
      </c>
      <c r="C825">
        <v>9135789</v>
      </c>
      <c r="D825">
        <v>144105</v>
      </c>
      <c r="E825">
        <v>4</v>
      </c>
      <c r="F825">
        <v>17476</v>
      </c>
      <c r="G825" s="180">
        <v>44064</v>
      </c>
      <c r="H825" s="180">
        <v>44834</v>
      </c>
      <c r="I825">
        <v>0</v>
      </c>
      <c r="J825">
        <v>1</v>
      </c>
      <c r="K825">
        <v>6</v>
      </c>
      <c r="L825">
        <v>30</v>
      </c>
      <c r="M825">
        <v>2</v>
      </c>
      <c r="N825" s="170">
        <v>15881442</v>
      </c>
      <c r="O825" s="170">
        <v>17090000</v>
      </c>
      <c r="P825" s="178">
        <v>3300000</v>
      </c>
      <c r="Q825" s="178">
        <v>161391</v>
      </c>
      <c r="R825" s="178">
        <v>2569407</v>
      </c>
      <c r="S825">
        <v>0</v>
      </c>
      <c r="T825">
        <v>0</v>
      </c>
      <c r="U825">
        <v>0</v>
      </c>
      <c r="W825">
        <v>0</v>
      </c>
      <c r="X825">
        <v>0</v>
      </c>
      <c r="Y825">
        <v>0</v>
      </c>
      <c r="AB825" s="180">
        <v>44285</v>
      </c>
      <c r="AC825">
        <v>9</v>
      </c>
      <c r="AD825" t="s">
        <v>1922</v>
      </c>
      <c r="AE825">
        <v>1</v>
      </c>
      <c r="AF825">
        <v>30</v>
      </c>
      <c r="AG825">
        <v>0</v>
      </c>
      <c r="AN825">
        <v>1</v>
      </c>
      <c r="AO825">
        <v>1</v>
      </c>
      <c r="AR825" s="178">
        <v>3195510</v>
      </c>
      <c r="AS825" t="s">
        <v>1921</v>
      </c>
      <c r="AT825">
        <v>0</v>
      </c>
      <c r="AU825">
        <v>0</v>
      </c>
      <c r="AV825">
        <v>890480123</v>
      </c>
      <c r="AW825" t="s">
        <v>1920</v>
      </c>
      <c r="AX825">
        <v>5</v>
      </c>
      <c r="BC825">
        <v>1</v>
      </c>
      <c r="BD825">
        <v>7</v>
      </c>
      <c r="BE825">
        <v>2</v>
      </c>
    </row>
    <row r="826" spans="1:57" x14ac:dyDescent="0.25">
      <c r="A826" s="179">
        <f t="shared" si="12"/>
        <v>8368087</v>
      </c>
      <c r="B826" t="s">
        <v>1923</v>
      </c>
      <c r="C826">
        <v>9136831</v>
      </c>
      <c r="D826">
        <v>144105</v>
      </c>
      <c r="E826">
        <v>4</v>
      </c>
      <c r="F826">
        <v>17371</v>
      </c>
      <c r="G826" s="180">
        <v>44029</v>
      </c>
      <c r="H826" s="180">
        <v>45534</v>
      </c>
      <c r="I826">
        <v>0</v>
      </c>
      <c r="J826">
        <v>1</v>
      </c>
      <c r="K826">
        <v>7</v>
      </c>
      <c r="L826">
        <v>30</v>
      </c>
      <c r="M826">
        <v>2</v>
      </c>
      <c r="N826" s="170">
        <v>17726461</v>
      </c>
      <c r="O826" s="170">
        <v>19240000</v>
      </c>
      <c r="P826" s="178">
        <v>10450703</v>
      </c>
      <c r="Q826" s="178">
        <v>305498</v>
      </c>
      <c r="R826" s="178">
        <v>9336496</v>
      </c>
      <c r="S826">
        <v>0</v>
      </c>
      <c r="T826">
        <v>0</v>
      </c>
      <c r="U826">
        <v>0</v>
      </c>
      <c r="W826">
        <v>0</v>
      </c>
      <c r="X826">
        <v>0</v>
      </c>
      <c r="Y826">
        <v>0</v>
      </c>
      <c r="AB826" s="180">
        <v>44285</v>
      </c>
      <c r="AC826">
        <v>1</v>
      </c>
      <c r="AD826" t="s">
        <v>1922</v>
      </c>
      <c r="AE826">
        <v>1</v>
      </c>
      <c r="AF826">
        <v>30</v>
      </c>
      <c r="AG826">
        <v>0</v>
      </c>
      <c r="AN826">
        <v>1</v>
      </c>
      <c r="AO826">
        <v>1</v>
      </c>
      <c r="AR826" s="178">
        <v>968409</v>
      </c>
      <c r="AS826" t="s">
        <v>1921</v>
      </c>
      <c r="AT826">
        <v>0</v>
      </c>
      <c r="AU826">
        <v>0</v>
      </c>
      <c r="AV826">
        <v>890480123</v>
      </c>
      <c r="AW826" t="s">
        <v>1920</v>
      </c>
      <c r="AX826">
        <v>5</v>
      </c>
      <c r="BC826">
        <v>1</v>
      </c>
      <c r="BD826">
        <v>7</v>
      </c>
      <c r="BE826">
        <v>2</v>
      </c>
    </row>
    <row r="827" spans="1:57" x14ac:dyDescent="0.25">
      <c r="A827" s="179">
        <f t="shared" si="12"/>
        <v>0</v>
      </c>
      <c r="B827" t="s">
        <v>1923</v>
      </c>
      <c r="C827">
        <v>9140154</v>
      </c>
      <c r="D827">
        <v>144105</v>
      </c>
      <c r="E827">
        <v>4</v>
      </c>
      <c r="F827">
        <v>17748</v>
      </c>
      <c r="G827" s="180">
        <v>44130</v>
      </c>
      <c r="H827" s="180">
        <v>44864</v>
      </c>
      <c r="I827">
        <v>0</v>
      </c>
      <c r="J827">
        <v>1</v>
      </c>
      <c r="K827">
        <v>5</v>
      </c>
      <c r="L827">
        <v>30</v>
      </c>
      <c r="M827">
        <v>2</v>
      </c>
      <c r="N827" s="170">
        <v>15881442</v>
      </c>
      <c r="O827" s="170">
        <v>17090000</v>
      </c>
      <c r="P827" s="178">
        <v>4000000</v>
      </c>
      <c r="Q827" s="178">
        <v>195626</v>
      </c>
      <c r="R827" s="178">
        <v>3266898</v>
      </c>
      <c r="S827">
        <v>0</v>
      </c>
      <c r="T827">
        <v>0</v>
      </c>
      <c r="U827">
        <v>0</v>
      </c>
      <c r="W827">
        <v>0</v>
      </c>
      <c r="X827">
        <v>0</v>
      </c>
      <c r="Y827">
        <v>0</v>
      </c>
      <c r="AB827" s="180">
        <v>44285</v>
      </c>
      <c r="AC827">
        <v>1</v>
      </c>
      <c r="AD827" t="s">
        <v>1922</v>
      </c>
      <c r="AE827">
        <v>1</v>
      </c>
      <c r="AF827">
        <v>30</v>
      </c>
      <c r="AG827">
        <v>0</v>
      </c>
      <c r="AN827">
        <v>1</v>
      </c>
      <c r="AO827">
        <v>1</v>
      </c>
      <c r="AR827" s="178">
        <v>5311645</v>
      </c>
      <c r="AS827" t="s">
        <v>1921</v>
      </c>
      <c r="AT827">
        <v>0</v>
      </c>
      <c r="AU827">
        <v>0</v>
      </c>
      <c r="AV827">
        <v>890480123</v>
      </c>
      <c r="AW827" t="s">
        <v>1920</v>
      </c>
      <c r="AX827">
        <v>5</v>
      </c>
      <c r="BC827">
        <v>1</v>
      </c>
      <c r="BD827">
        <v>7</v>
      </c>
      <c r="BE827">
        <v>2</v>
      </c>
    </row>
    <row r="828" spans="1:57" x14ac:dyDescent="0.25">
      <c r="A828" s="179">
        <f t="shared" si="12"/>
        <v>58493734</v>
      </c>
      <c r="B828" t="s">
        <v>1923</v>
      </c>
      <c r="C828">
        <v>9141761</v>
      </c>
      <c r="D828">
        <v>144105</v>
      </c>
      <c r="E828">
        <v>4</v>
      </c>
      <c r="F828">
        <v>16174</v>
      </c>
      <c r="G828" s="180">
        <v>44133</v>
      </c>
      <c r="H828" s="180">
        <v>46382</v>
      </c>
      <c r="I828">
        <v>0</v>
      </c>
      <c r="J828">
        <v>1</v>
      </c>
      <c r="K828">
        <v>5</v>
      </c>
      <c r="L828">
        <v>30</v>
      </c>
      <c r="M828">
        <v>2</v>
      </c>
      <c r="N828" s="170">
        <v>12185828</v>
      </c>
      <c r="O828" s="170">
        <v>12890000</v>
      </c>
      <c r="P828" s="178">
        <v>67885734</v>
      </c>
      <c r="Q828" s="178">
        <v>1321332</v>
      </c>
      <c r="R828" s="178">
        <v>64035695</v>
      </c>
      <c r="S828">
        <v>0</v>
      </c>
      <c r="T828">
        <v>0</v>
      </c>
      <c r="U828">
        <v>0</v>
      </c>
      <c r="W828">
        <v>0</v>
      </c>
      <c r="X828">
        <v>0</v>
      </c>
      <c r="Y828">
        <v>0</v>
      </c>
      <c r="AB828" s="180">
        <v>44285</v>
      </c>
      <c r="AC828">
        <v>1</v>
      </c>
      <c r="AD828" t="s">
        <v>1922</v>
      </c>
      <c r="AE828">
        <v>1</v>
      </c>
      <c r="AF828">
        <v>30</v>
      </c>
      <c r="AG828">
        <v>0</v>
      </c>
      <c r="AN828">
        <v>1</v>
      </c>
      <c r="AO828">
        <v>1</v>
      </c>
      <c r="AR828" s="178">
        <v>5541961</v>
      </c>
      <c r="AS828" t="s">
        <v>1921</v>
      </c>
      <c r="AT828">
        <v>0</v>
      </c>
      <c r="AU828">
        <v>0</v>
      </c>
      <c r="AV828">
        <v>890480123</v>
      </c>
      <c r="AW828" t="s">
        <v>1920</v>
      </c>
      <c r="AX828">
        <v>5</v>
      </c>
      <c r="BC828">
        <v>1</v>
      </c>
      <c r="BD828">
        <v>7</v>
      </c>
      <c r="BE828">
        <v>1</v>
      </c>
    </row>
    <row r="829" spans="1:57" x14ac:dyDescent="0.25">
      <c r="A829" s="179">
        <f t="shared" si="12"/>
        <v>0</v>
      </c>
      <c r="B829" t="s">
        <v>1923</v>
      </c>
      <c r="C829">
        <v>9142753</v>
      </c>
      <c r="D829">
        <v>144105</v>
      </c>
      <c r="E829">
        <v>4</v>
      </c>
      <c r="F829">
        <v>16610</v>
      </c>
      <c r="G829" s="180">
        <v>43791</v>
      </c>
      <c r="H829" s="180">
        <v>44895</v>
      </c>
      <c r="I829">
        <v>0</v>
      </c>
      <c r="J829">
        <v>1</v>
      </c>
      <c r="K829">
        <v>16</v>
      </c>
      <c r="L829">
        <v>30</v>
      </c>
      <c r="M829">
        <v>2</v>
      </c>
      <c r="N829" s="170">
        <v>17726461</v>
      </c>
      <c r="O829" s="170">
        <v>19240000</v>
      </c>
      <c r="P829" s="178">
        <v>10000000</v>
      </c>
      <c r="Q829" s="178">
        <v>360153</v>
      </c>
      <c r="R829" s="178">
        <v>6192311</v>
      </c>
      <c r="S829">
        <v>0</v>
      </c>
      <c r="T829">
        <v>0</v>
      </c>
      <c r="U829">
        <v>0</v>
      </c>
      <c r="W829">
        <v>0</v>
      </c>
      <c r="X829">
        <v>0</v>
      </c>
      <c r="Y829">
        <v>0</v>
      </c>
      <c r="AB829" s="180">
        <v>44285</v>
      </c>
      <c r="AC829">
        <v>1</v>
      </c>
      <c r="AD829" t="s">
        <v>1922</v>
      </c>
      <c r="AE829">
        <v>1</v>
      </c>
      <c r="AF829">
        <v>30</v>
      </c>
      <c r="AG829">
        <v>0</v>
      </c>
      <c r="AN829">
        <v>1</v>
      </c>
      <c r="AO829">
        <v>1</v>
      </c>
      <c r="AR829" s="178">
        <v>38484308</v>
      </c>
      <c r="AS829" t="s">
        <v>1921</v>
      </c>
      <c r="AT829">
        <v>0</v>
      </c>
      <c r="AU829">
        <v>0</v>
      </c>
      <c r="AV829">
        <v>890480123</v>
      </c>
      <c r="AW829" t="s">
        <v>1920</v>
      </c>
      <c r="AX829">
        <v>5</v>
      </c>
      <c r="BC829">
        <v>1</v>
      </c>
      <c r="BD829">
        <v>7</v>
      </c>
      <c r="BE829">
        <v>2</v>
      </c>
    </row>
    <row r="830" spans="1:57" x14ac:dyDescent="0.25">
      <c r="A830" s="179">
        <f t="shared" si="12"/>
        <v>7008041</v>
      </c>
      <c r="B830" t="s">
        <v>1923</v>
      </c>
      <c r="C830">
        <v>9145681</v>
      </c>
      <c r="D830">
        <v>144105</v>
      </c>
      <c r="E830">
        <v>4</v>
      </c>
      <c r="F830">
        <v>15942</v>
      </c>
      <c r="G830" s="180">
        <v>44133</v>
      </c>
      <c r="H830" s="180">
        <v>45173</v>
      </c>
      <c r="I830">
        <v>0</v>
      </c>
      <c r="J830">
        <v>1</v>
      </c>
      <c r="K830">
        <v>5</v>
      </c>
      <c r="L830">
        <v>30</v>
      </c>
      <c r="M830">
        <v>2</v>
      </c>
      <c r="N830" s="170">
        <v>12185828</v>
      </c>
      <c r="O830" s="170">
        <v>12890000</v>
      </c>
      <c r="P830" s="178">
        <v>10409441</v>
      </c>
      <c r="Q830" s="178">
        <v>363585</v>
      </c>
      <c r="R830" s="178">
        <v>9078153</v>
      </c>
      <c r="S830">
        <v>0</v>
      </c>
      <c r="T830">
        <v>0</v>
      </c>
      <c r="U830">
        <v>0</v>
      </c>
      <c r="W830">
        <v>0</v>
      </c>
      <c r="X830">
        <v>0</v>
      </c>
      <c r="Y830">
        <v>0</v>
      </c>
      <c r="AB830" s="180">
        <v>44285</v>
      </c>
      <c r="AC830">
        <v>1</v>
      </c>
      <c r="AD830" t="s">
        <v>1922</v>
      </c>
      <c r="AE830">
        <v>1</v>
      </c>
      <c r="AF830">
        <v>30</v>
      </c>
      <c r="AG830">
        <v>0</v>
      </c>
      <c r="AN830">
        <v>1</v>
      </c>
      <c r="AO830">
        <v>1</v>
      </c>
      <c r="AR830" s="178">
        <v>2070112</v>
      </c>
      <c r="AS830" t="s">
        <v>1921</v>
      </c>
      <c r="AT830">
        <v>0</v>
      </c>
      <c r="AU830">
        <v>0</v>
      </c>
      <c r="AV830">
        <v>890480123</v>
      </c>
      <c r="AW830" t="s">
        <v>1920</v>
      </c>
      <c r="AX830">
        <v>5</v>
      </c>
      <c r="BC830">
        <v>1</v>
      </c>
      <c r="BD830">
        <v>7</v>
      </c>
      <c r="BE830">
        <v>1</v>
      </c>
    </row>
    <row r="831" spans="1:57" x14ac:dyDescent="0.25">
      <c r="A831" s="179">
        <f t="shared" si="12"/>
        <v>525302</v>
      </c>
      <c r="B831" t="s">
        <v>1923</v>
      </c>
      <c r="C831">
        <v>9145681</v>
      </c>
      <c r="D831">
        <v>144105</v>
      </c>
      <c r="E831">
        <v>4</v>
      </c>
      <c r="F831">
        <v>18149</v>
      </c>
      <c r="G831" s="180">
        <v>44231</v>
      </c>
      <c r="H831" s="180">
        <v>44558</v>
      </c>
      <c r="I831">
        <v>0</v>
      </c>
      <c r="J831">
        <v>1</v>
      </c>
      <c r="K831">
        <v>2</v>
      </c>
      <c r="L831">
        <v>30</v>
      </c>
      <c r="M831">
        <v>2</v>
      </c>
      <c r="N831" s="170">
        <v>12185828</v>
      </c>
      <c r="O831" s="170">
        <v>12890000</v>
      </c>
      <c r="P831" s="178">
        <v>853006</v>
      </c>
      <c r="Q831" s="178">
        <v>90137</v>
      </c>
      <c r="R831" s="178">
        <v>680472</v>
      </c>
      <c r="S831">
        <v>0</v>
      </c>
      <c r="T831">
        <v>0</v>
      </c>
      <c r="U831">
        <v>0</v>
      </c>
      <c r="W831">
        <v>0</v>
      </c>
      <c r="X831">
        <v>0</v>
      </c>
      <c r="Y831">
        <v>0</v>
      </c>
      <c r="AB831" s="180">
        <v>44285</v>
      </c>
      <c r="AC831">
        <v>1</v>
      </c>
      <c r="AD831" t="s">
        <v>1922</v>
      </c>
      <c r="AE831">
        <v>1</v>
      </c>
      <c r="AF831">
        <v>30</v>
      </c>
      <c r="AG831">
        <v>0</v>
      </c>
      <c r="AN831">
        <v>1</v>
      </c>
      <c r="AO831">
        <v>1</v>
      </c>
      <c r="AR831" s="178">
        <v>155170</v>
      </c>
      <c r="AS831" t="s">
        <v>1921</v>
      </c>
      <c r="AT831">
        <v>0</v>
      </c>
      <c r="AU831">
        <v>0</v>
      </c>
      <c r="AV831">
        <v>890480123</v>
      </c>
      <c r="AW831" t="s">
        <v>1920</v>
      </c>
      <c r="AX831">
        <v>5</v>
      </c>
      <c r="BC831">
        <v>1</v>
      </c>
      <c r="BD831">
        <v>7</v>
      </c>
      <c r="BE831">
        <v>2</v>
      </c>
    </row>
    <row r="832" spans="1:57" x14ac:dyDescent="0.25">
      <c r="A832" s="179">
        <f t="shared" si="12"/>
        <v>5130991</v>
      </c>
      <c r="B832" t="s">
        <v>1923</v>
      </c>
      <c r="C832">
        <v>9145681</v>
      </c>
      <c r="D832">
        <v>144105</v>
      </c>
      <c r="E832">
        <v>4</v>
      </c>
      <c r="F832">
        <v>18151</v>
      </c>
      <c r="G832" s="180">
        <v>44231</v>
      </c>
      <c r="H832" s="180">
        <v>45350</v>
      </c>
      <c r="I832">
        <v>0</v>
      </c>
      <c r="J832">
        <v>1</v>
      </c>
      <c r="K832">
        <v>2</v>
      </c>
      <c r="L832">
        <v>30</v>
      </c>
      <c r="M832">
        <v>2</v>
      </c>
      <c r="N832" s="170">
        <v>8648788</v>
      </c>
      <c r="O832" s="170">
        <v>9000000</v>
      </c>
      <c r="P832" s="178">
        <v>7043107</v>
      </c>
      <c r="Q832" s="178">
        <v>222819</v>
      </c>
      <c r="R832" s="178">
        <v>6646639</v>
      </c>
      <c r="S832">
        <v>0</v>
      </c>
      <c r="T832">
        <v>0</v>
      </c>
      <c r="U832">
        <v>0</v>
      </c>
      <c r="W832">
        <v>0</v>
      </c>
      <c r="X832">
        <v>0</v>
      </c>
      <c r="Y832">
        <v>0</v>
      </c>
      <c r="AB832" s="180">
        <v>44285</v>
      </c>
      <c r="AC832">
        <v>9</v>
      </c>
      <c r="AD832" t="s">
        <v>1922</v>
      </c>
      <c r="AE832">
        <v>1</v>
      </c>
      <c r="AF832">
        <v>30</v>
      </c>
      <c r="AG832">
        <v>0</v>
      </c>
      <c r="AN832">
        <v>1</v>
      </c>
      <c r="AO832">
        <v>1</v>
      </c>
      <c r="AR832" s="178">
        <v>1515648</v>
      </c>
      <c r="AS832" t="s">
        <v>1921</v>
      </c>
      <c r="AT832">
        <v>0</v>
      </c>
      <c r="AU832">
        <v>0</v>
      </c>
      <c r="AV832">
        <v>890480123</v>
      </c>
      <c r="AW832" t="s">
        <v>1920</v>
      </c>
      <c r="AX832">
        <v>5</v>
      </c>
      <c r="BC832">
        <v>1</v>
      </c>
      <c r="BD832">
        <v>7</v>
      </c>
      <c r="BE832">
        <v>2</v>
      </c>
    </row>
    <row r="833" spans="1:57" x14ac:dyDescent="0.25">
      <c r="A833" s="179">
        <f t="shared" si="12"/>
        <v>4760336</v>
      </c>
      <c r="B833" t="s">
        <v>1923</v>
      </c>
      <c r="C833">
        <v>9147209</v>
      </c>
      <c r="D833">
        <v>144105</v>
      </c>
      <c r="E833">
        <v>4</v>
      </c>
      <c r="F833">
        <v>18038</v>
      </c>
      <c r="G833" s="180">
        <v>44200</v>
      </c>
      <c r="H833" s="180">
        <v>46782</v>
      </c>
      <c r="I833">
        <v>0</v>
      </c>
      <c r="J833">
        <v>1</v>
      </c>
      <c r="K833">
        <v>2</v>
      </c>
      <c r="L833">
        <v>30</v>
      </c>
      <c r="M833">
        <v>2</v>
      </c>
      <c r="N833" s="170">
        <v>9568969</v>
      </c>
      <c r="O833" s="170">
        <v>10000000</v>
      </c>
      <c r="P833" s="178">
        <v>6566943</v>
      </c>
      <c r="Q833" s="178">
        <v>107562</v>
      </c>
      <c r="R833" s="178">
        <v>6456001</v>
      </c>
      <c r="S833">
        <v>0</v>
      </c>
      <c r="T833">
        <v>0</v>
      </c>
      <c r="U833">
        <v>0</v>
      </c>
      <c r="W833">
        <v>0</v>
      </c>
      <c r="X833">
        <v>0</v>
      </c>
      <c r="Y833">
        <v>0</v>
      </c>
      <c r="AB833" s="180">
        <v>44285</v>
      </c>
      <c r="AC833">
        <v>9</v>
      </c>
      <c r="AD833" t="s">
        <v>1922</v>
      </c>
      <c r="AE833">
        <v>1</v>
      </c>
      <c r="AF833">
        <v>30</v>
      </c>
      <c r="AG833">
        <v>0</v>
      </c>
      <c r="AN833">
        <v>1</v>
      </c>
      <c r="AO833">
        <v>1</v>
      </c>
      <c r="AR833" s="178">
        <v>1695665</v>
      </c>
      <c r="AS833" t="s">
        <v>1921</v>
      </c>
      <c r="AT833">
        <v>0</v>
      </c>
      <c r="AU833">
        <v>0</v>
      </c>
      <c r="AV833">
        <v>890480123</v>
      </c>
      <c r="AW833" t="s">
        <v>1920</v>
      </c>
      <c r="AX833">
        <v>5</v>
      </c>
      <c r="BC833">
        <v>1</v>
      </c>
      <c r="BD833">
        <v>7</v>
      </c>
      <c r="BE833">
        <v>2</v>
      </c>
    </row>
    <row r="834" spans="1:57" x14ac:dyDescent="0.25">
      <c r="A834" s="179">
        <f t="shared" ref="A834:A897" si="13">IF(+R834&gt;AR834,R834-AR834,0)</f>
        <v>2200702</v>
      </c>
      <c r="B834" t="s">
        <v>1923</v>
      </c>
      <c r="C834">
        <v>9147209</v>
      </c>
      <c r="D834">
        <v>144105</v>
      </c>
      <c r="E834">
        <v>4</v>
      </c>
      <c r="F834">
        <v>18039</v>
      </c>
      <c r="G834" s="180">
        <v>44200</v>
      </c>
      <c r="H834" s="180">
        <v>46756</v>
      </c>
      <c r="I834">
        <v>26</v>
      </c>
      <c r="J834">
        <v>1</v>
      </c>
      <c r="K834">
        <v>1</v>
      </c>
      <c r="L834">
        <v>30</v>
      </c>
      <c r="M834">
        <v>2</v>
      </c>
      <c r="N834" s="170">
        <v>16011168</v>
      </c>
      <c r="O834" s="170">
        <v>17240000</v>
      </c>
      <c r="P834" s="178">
        <v>3023700</v>
      </c>
      <c r="Q834" s="178">
        <v>60076</v>
      </c>
      <c r="R834" s="178">
        <v>2984608</v>
      </c>
      <c r="S834">
        <v>34502</v>
      </c>
      <c r="T834">
        <v>0</v>
      </c>
      <c r="U834">
        <v>0</v>
      </c>
      <c r="W834">
        <v>0</v>
      </c>
      <c r="X834">
        <v>0</v>
      </c>
      <c r="Y834">
        <v>0</v>
      </c>
      <c r="AB834" s="180">
        <v>44285</v>
      </c>
      <c r="AC834">
        <v>1</v>
      </c>
      <c r="AD834" t="s">
        <v>1922</v>
      </c>
      <c r="AE834">
        <v>1</v>
      </c>
      <c r="AF834">
        <v>30</v>
      </c>
      <c r="AG834">
        <v>643</v>
      </c>
      <c r="AN834">
        <v>1</v>
      </c>
      <c r="AO834">
        <v>1</v>
      </c>
      <c r="AR834" s="178">
        <v>783906</v>
      </c>
      <c r="AS834" t="s">
        <v>1921</v>
      </c>
      <c r="AT834">
        <v>0</v>
      </c>
      <c r="AU834">
        <v>0</v>
      </c>
      <c r="AV834">
        <v>890480123</v>
      </c>
      <c r="AW834" t="s">
        <v>1920</v>
      </c>
      <c r="AX834">
        <v>5</v>
      </c>
      <c r="BC834">
        <v>1</v>
      </c>
      <c r="BD834">
        <v>7</v>
      </c>
      <c r="BE834">
        <v>2</v>
      </c>
    </row>
    <row r="835" spans="1:57" x14ac:dyDescent="0.25">
      <c r="A835" s="179">
        <f t="shared" si="13"/>
        <v>138665745</v>
      </c>
      <c r="B835" t="s">
        <v>1923</v>
      </c>
      <c r="C835">
        <v>9149599</v>
      </c>
      <c r="D835">
        <v>140405</v>
      </c>
      <c r="E835">
        <v>4</v>
      </c>
      <c r="F835">
        <v>12420</v>
      </c>
      <c r="G835" s="180">
        <v>42858</v>
      </c>
      <c r="H835" s="180">
        <v>47268</v>
      </c>
      <c r="I835">
        <v>0</v>
      </c>
      <c r="J835">
        <v>1</v>
      </c>
      <c r="K835">
        <v>48</v>
      </c>
      <c r="L835">
        <v>30</v>
      </c>
      <c r="M835">
        <v>2</v>
      </c>
      <c r="N835" s="170">
        <v>12185828</v>
      </c>
      <c r="O835" s="170">
        <v>12890000</v>
      </c>
      <c r="P835" s="178">
        <v>230000000</v>
      </c>
      <c r="Q835" s="178">
        <v>2502633</v>
      </c>
      <c r="R835" s="178">
        <v>183418644</v>
      </c>
      <c r="S835">
        <v>0</v>
      </c>
      <c r="T835">
        <v>0</v>
      </c>
      <c r="U835">
        <v>230000000</v>
      </c>
      <c r="V835" t="s">
        <v>1927</v>
      </c>
      <c r="W835">
        <v>0</v>
      </c>
      <c r="X835">
        <v>0</v>
      </c>
      <c r="Y835">
        <v>0</v>
      </c>
      <c r="Z835" t="s">
        <v>1943</v>
      </c>
      <c r="AA835" s="181">
        <v>44536</v>
      </c>
      <c r="AB835" s="180">
        <v>44285</v>
      </c>
      <c r="AC835">
        <v>2</v>
      </c>
      <c r="AD835" t="s">
        <v>1922</v>
      </c>
      <c r="AE835">
        <v>1</v>
      </c>
      <c r="AF835">
        <v>30</v>
      </c>
      <c r="AG835">
        <v>0</v>
      </c>
      <c r="AH835">
        <v>2</v>
      </c>
      <c r="AI835">
        <v>0</v>
      </c>
      <c r="AJ835">
        <v>1</v>
      </c>
      <c r="AK835">
        <v>0</v>
      </c>
      <c r="AL835">
        <v>0</v>
      </c>
      <c r="AM835">
        <v>0</v>
      </c>
      <c r="AN835">
        <v>1</v>
      </c>
      <c r="AO835">
        <v>1</v>
      </c>
      <c r="AR835" s="178">
        <v>44752899</v>
      </c>
      <c r="AS835" t="s">
        <v>1926</v>
      </c>
      <c r="AT835">
        <v>0</v>
      </c>
      <c r="AU835">
        <v>0</v>
      </c>
      <c r="AV835">
        <v>890480123</v>
      </c>
      <c r="AW835" t="s">
        <v>1920</v>
      </c>
      <c r="AX835">
        <v>5</v>
      </c>
      <c r="BC835">
        <v>1</v>
      </c>
      <c r="BD835">
        <v>7</v>
      </c>
      <c r="BE835">
        <v>2</v>
      </c>
    </row>
    <row r="836" spans="1:57" x14ac:dyDescent="0.25">
      <c r="A836" s="179">
        <f t="shared" si="13"/>
        <v>16550071</v>
      </c>
      <c r="B836" t="s">
        <v>1923</v>
      </c>
      <c r="C836">
        <v>9153493</v>
      </c>
      <c r="D836">
        <v>144205</v>
      </c>
      <c r="E836">
        <v>4</v>
      </c>
      <c r="F836">
        <v>15452</v>
      </c>
      <c r="G836" s="180">
        <v>43544</v>
      </c>
      <c r="H836" s="180">
        <v>45736</v>
      </c>
      <c r="I836">
        <v>0</v>
      </c>
      <c r="J836">
        <v>1</v>
      </c>
      <c r="K836">
        <v>41</v>
      </c>
      <c r="L836">
        <v>30</v>
      </c>
      <c r="M836">
        <v>2</v>
      </c>
      <c r="N836" s="170">
        <v>12185828</v>
      </c>
      <c r="O836" s="170">
        <v>12890000</v>
      </c>
      <c r="P836" s="178">
        <v>50000000</v>
      </c>
      <c r="Q836" s="178">
        <v>982348</v>
      </c>
      <c r="R836" s="178">
        <v>25752290</v>
      </c>
      <c r="S836">
        <v>8717</v>
      </c>
      <c r="T836">
        <v>0</v>
      </c>
      <c r="U836">
        <v>0</v>
      </c>
      <c r="W836">
        <v>0</v>
      </c>
      <c r="X836">
        <v>0</v>
      </c>
      <c r="Y836">
        <v>0</v>
      </c>
      <c r="AB836" s="180">
        <v>44284</v>
      </c>
      <c r="AC836">
        <v>1</v>
      </c>
      <c r="AD836" t="s">
        <v>1922</v>
      </c>
      <c r="AE836">
        <v>1</v>
      </c>
      <c r="AF836">
        <v>30</v>
      </c>
      <c r="AG836">
        <v>0</v>
      </c>
      <c r="AN836">
        <v>1</v>
      </c>
      <c r="AO836">
        <v>1</v>
      </c>
      <c r="AR836" s="178">
        <v>9202219</v>
      </c>
      <c r="AS836" t="s">
        <v>1921</v>
      </c>
      <c r="AT836">
        <v>0</v>
      </c>
      <c r="AU836">
        <v>0</v>
      </c>
      <c r="AX836">
        <v>5</v>
      </c>
      <c r="BC836">
        <v>1</v>
      </c>
      <c r="BD836">
        <v>7</v>
      </c>
      <c r="BE836">
        <v>2</v>
      </c>
    </row>
    <row r="837" spans="1:57" x14ac:dyDescent="0.25">
      <c r="A837" s="179">
        <f t="shared" si="13"/>
        <v>29883914</v>
      </c>
      <c r="B837" t="s">
        <v>1923</v>
      </c>
      <c r="C837">
        <v>9153493</v>
      </c>
      <c r="D837">
        <v>144105</v>
      </c>
      <c r="E837">
        <v>4</v>
      </c>
      <c r="F837">
        <v>17554</v>
      </c>
      <c r="G837" s="180">
        <v>44078</v>
      </c>
      <c r="H837" s="180">
        <v>46269</v>
      </c>
      <c r="I837">
        <v>0</v>
      </c>
      <c r="J837">
        <v>1</v>
      </c>
      <c r="K837">
        <v>7</v>
      </c>
      <c r="L837">
        <v>30</v>
      </c>
      <c r="M837">
        <v>2</v>
      </c>
      <c r="N837" s="170">
        <v>12185828</v>
      </c>
      <c r="O837" s="170">
        <v>12890000</v>
      </c>
      <c r="P837" s="178">
        <v>50000000</v>
      </c>
      <c r="Q837" s="178">
        <v>982348</v>
      </c>
      <c r="R837" s="178">
        <v>46500057</v>
      </c>
      <c r="S837">
        <v>0</v>
      </c>
      <c r="T837">
        <v>0</v>
      </c>
      <c r="U837">
        <v>0</v>
      </c>
      <c r="W837">
        <v>0</v>
      </c>
      <c r="X837">
        <v>0</v>
      </c>
      <c r="Y837">
        <v>0</v>
      </c>
      <c r="AB837" s="180">
        <v>44285</v>
      </c>
      <c r="AC837">
        <v>1</v>
      </c>
      <c r="AD837" t="s">
        <v>1922</v>
      </c>
      <c r="AE837">
        <v>1</v>
      </c>
      <c r="AF837">
        <v>30</v>
      </c>
      <c r="AG837">
        <v>0</v>
      </c>
      <c r="AN837">
        <v>1</v>
      </c>
      <c r="AO837">
        <v>1</v>
      </c>
      <c r="AR837" s="178">
        <v>16616143</v>
      </c>
      <c r="AS837" t="s">
        <v>1921</v>
      </c>
      <c r="AT837">
        <v>0</v>
      </c>
      <c r="AU837">
        <v>0</v>
      </c>
      <c r="AV837">
        <v>890480123</v>
      </c>
      <c r="AW837" t="s">
        <v>1920</v>
      </c>
      <c r="AX837">
        <v>5</v>
      </c>
      <c r="BC837">
        <v>1</v>
      </c>
      <c r="BD837">
        <v>7</v>
      </c>
      <c r="BE837">
        <v>2</v>
      </c>
    </row>
    <row r="838" spans="1:57" x14ac:dyDescent="0.25">
      <c r="A838" s="179">
        <f t="shared" si="13"/>
        <v>0</v>
      </c>
      <c r="B838" t="s">
        <v>1923</v>
      </c>
      <c r="C838">
        <v>9172687</v>
      </c>
      <c r="D838">
        <v>144105</v>
      </c>
      <c r="E838">
        <v>4</v>
      </c>
      <c r="F838">
        <v>17391</v>
      </c>
      <c r="G838" s="180">
        <v>44043</v>
      </c>
      <c r="H838" s="180">
        <v>44592</v>
      </c>
      <c r="I838">
        <v>0</v>
      </c>
      <c r="J838">
        <v>1</v>
      </c>
      <c r="K838">
        <v>8</v>
      </c>
      <c r="L838">
        <v>30</v>
      </c>
      <c r="M838">
        <v>2</v>
      </c>
      <c r="N838" s="170">
        <v>12185828</v>
      </c>
      <c r="O838" s="170">
        <v>12890000</v>
      </c>
      <c r="P838" s="178">
        <v>40000000</v>
      </c>
      <c r="Q838" s="178">
        <v>2442736</v>
      </c>
      <c r="R838" s="178">
        <v>23109880</v>
      </c>
      <c r="S838">
        <v>0</v>
      </c>
      <c r="T838">
        <v>0</v>
      </c>
      <c r="U838">
        <v>0</v>
      </c>
      <c r="W838">
        <v>0</v>
      </c>
      <c r="X838">
        <v>0</v>
      </c>
      <c r="Y838">
        <v>0</v>
      </c>
      <c r="AB838" s="180">
        <v>44285</v>
      </c>
      <c r="AC838">
        <v>1</v>
      </c>
      <c r="AD838" t="s">
        <v>1922</v>
      </c>
      <c r="AE838">
        <v>1</v>
      </c>
      <c r="AF838">
        <v>30</v>
      </c>
      <c r="AG838">
        <v>0</v>
      </c>
      <c r="AN838">
        <v>1</v>
      </c>
      <c r="AO838">
        <v>1</v>
      </c>
      <c r="AR838" s="178">
        <v>44773042</v>
      </c>
      <c r="AS838" t="s">
        <v>1921</v>
      </c>
      <c r="AT838">
        <v>0</v>
      </c>
      <c r="AU838">
        <v>0</v>
      </c>
      <c r="AV838">
        <v>890480123</v>
      </c>
      <c r="AW838" t="s">
        <v>1920</v>
      </c>
      <c r="AX838">
        <v>5</v>
      </c>
      <c r="BC838">
        <v>1</v>
      </c>
      <c r="BD838">
        <v>7</v>
      </c>
      <c r="BE838">
        <v>2</v>
      </c>
    </row>
    <row r="839" spans="1:57" x14ac:dyDescent="0.25">
      <c r="A839" s="179">
        <f t="shared" si="13"/>
        <v>0</v>
      </c>
      <c r="B839" t="s">
        <v>1923</v>
      </c>
      <c r="C839">
        <v>9174319</v>
      </c>
      <c r="D839">
        <v>144105</v>
      </c>
      <c r="E839">
        <v>4</v>
      </c>
      <c r="F839">
        <v>14667</v>
      </c>
      <c r="G839" s="180">
        <v>44133</v>
      </c>
      <c r="H839" s="180">
        <v>44560</v>
      </c>
      <c r="I839">
        <v>0</v>
      </c>
      <c r="J839">
        <v>1</v>
      </c>
      <c r="K839">
        <v>5</v>
      </c>
      <c r="L839">
        <v>30</v>
      </c>
      <c r="M839">
        <v>2</v>
      </c>
      <c r="N839" s="170">
        <v>17726461</v>
      </c>
      <c r="O839" s="170">
        <v>19240000</v>
      </c>
      <c r="P839" s="178">
        <v>1698244</v>
      </c>
      <c r="Q839" s="178">
        <v>135169</v>
      </c>
      <c r="R839" s="178">
        <v>1130897</v>
      </c>
      <c r="S839">
        <v>0</v>
      </c>
      <c r="T839">
        <v>0</v>
      </c>
      <c r="U839">
        <v>0</v>
      </c>
      <c r="W839">
        <v>0</v>
      </c>
      <c r="X839">
        <v>0</v>
      </c>
      <c r="Y839">
        <v>0</v>
      </c>
      <c r="AB839" s="180">
        <v>44285</v>
      </c>
      <c r="AC839">
        <v>1</v>
      </c>
      <c r="AD839" t="s">
        <v>1922</v>
      </c>
      <c r="AE839">
        <v>1</v>
      </c>
      <c r="AF839">
        <v>30</v>
      </c>
      <c r="AG839">
        <v>0</v>
      </c>
      <c r="AN839">
        <v>1</v>
      </c>
      <c r="AO839">
        <v>1</v>
      </c>
      <c r="AR839" s="178">
        <v>1391099</v>
      </c>
      <c r="AS839" t="s">
        <v>1921</v>
      </c>
      <c r="AT839">
        <v>0</v>
      </c>
      <c r="AU839">
        <v>0</v>
      </c>
      <c r="AV839">
        <v>890480123</v>
      </c>
      <c r="AW839" t="s">
        <v>1920</v>
      </c>
      <c r="AX839">
        <v>5</v>
      </c>
      <c r="BC839">
        <v>1</v>
      </c>
      <c r="BD839">
        <v>7</v>
      </c>
      <c r="BE839">
        <v>1</v>
      </c>
    </row>
    <row r="840" spans="1:57" x14ac:dyDescent="0.25">
      <c r="A840" s="179">
        <f t="shared" si="13"/>
        <v>0</v>
      </c>
      <c r="B840" t="s">
        <v>1923</v>
      </c>
      <c r="C840">
        <v>9174319</v>
      </c>
      <c r="D840">
        <v>144105</v>
      </c>
      <c r="E840">
        <v>4</v>
      </c>
      <c r="F840">
        <v>17294</v>
      </c>
      <c r="G840" s="180">
        <v>44012</v>
      </c>
      <c r="H840" s="180">
        <v>45107</v>
      </c>
      <c r="I840">
        <v>30</v>
      </c>
      <c r="J840">
        <v>1</v>
      </c>
      <c r="K840">
        <v>7</v>
      </c>
      <c r="L840">
        <v>30</v>
      </c>
      <c r="M840">
        <v>2</v>
      </c>
      <c r="N840" s="170">
        <v>12185828</v>
      </c>
      <c r="O840" s="170">
        <v>12890000</v>
      </c>
      <c r="P840" s="178">
        <v>1790000</v>
      </c>
      <c r="Q840" s="178">
        <v>59613</v>
      </c>
      <c r="R840" s="178">
        <v>1451762</v>
      </c>
      <c r="S840">
        <v>14700</v>
      </c>
      <c r="T840">
        <v>0</v>
      </c>
      <c r="U840">
        <v>0</v>
      </c>
      <c r="W840">
        <v>0</v>
      </c>
      <c r="X840">
        <v>0</v>
      </c>
      <c r="Y840">
        <v>0</v>
      </c>
      <c r="AB840" s="180">
        <v>44285</v>
      </c>
      <c r="AC840">
        <v>1</v>
      </c>
      <c r="AD840" t="s">
        <v>1922</v>
      </c>
      <c r="AE840">
        <v>1</v>
      </c>
      <c r="AF840">
        <v>30</v>
      </c>
      <c r="AG840">
        <v>50184</v>
      </c>
      <c r="AN840">
        <v>1</v>
      </c>
      <c r="AO840">
        <v>1</v>
      </c>
      <c r="AR840" s="178">
        <v>1785789</v>
      </c>
      <c r="AS840" t="s">
        <v>1921</v>
      </c>
      <c r="AT840">
        <v>0</v>
      </c>
      <c r="AU840">
        <v>0</v>
      </c>
      <c r="AV840">
        <v>890480123</v>
      </c>
      <c r="AW840" t="s">
        <v>1920</v>
      </c>
      <c r="AX840">
        <v>5</v>
      </c>
      <c r="BC840">
        <v>1</v>
      </c>
      <c r="BD840">
        <v>7</v>
      </c>
      <c r="BE840">
        <v>2</v>
      </c>
    </row>
    <row r="841" spans="1:57" x14ac:dyDescent="0.25">
      <c r="A841" s="179">
        <f t="shared" si="13"/>
        <v>8026047</v>
      </c>
      <c r="B841" t="s">
        <v>1923</v>
      </c>
      <c r="C841">
        <v>9196646</v>
      </c>
      <c r="D841">
        <v>144105</v>
      </c>
      <c r="E841">
        <v>4</v>
      </c>
      <c r="F841">
        <v>17713</v>
      </c>
      <c r="G841" s="180">
        <v>44118</v>
      </c>
      <c r="H841" s="180">
        <v>45960</v>
      </c>
      <c r="I841">
        <v>0</v>
      </c>
      <c r="J841">
        <v>1</v>
      </c>
      <c r="K841">
        <v>5</v>
      </c>
      <c r="L841">
        <v>30</v>
      </c>
      <c r="M841">
        <v>2</v>
      </c>
      <c r="N841" s="170">
        <v>16011168</v>
      </c>
      <c r="O841" s="170">
        <v>17240000</v>
      </c>
      <c r="P841" s="178">
        <v>12000000</v>
      </c>
      <c r="Q841" s="178">
        <v>291888</v>
      </c>
      <c r="R841" s="178">
        <v>11322493</v>
      </c>
      <c r="S841">
        <v>0</v>
      </c>
      <c r="T841">
        <v>0</v>
      </c>
      <c r="U841">
        <v>0</v>
      </c>
      <c r="W841">
        <v>0</v>
      </c>
      <c r="X841">
        <v>0</v>
      </c>
      <c r="Y841">
        <v>0</v>
      </c>
      <c r="AB841" s="180">
        <v>44285</v>
      </c>
      <c r="AC841">
        <v>9</v>
      </c>
      <c r="AD841" t="s">
        <v>1922</v>
      </c>
      <c r="AE841">
        <v>1</v>
      </c>
      <c r="AF841">
        <v>30</v>
      </c>
      <c r="AG841">
        <v>0</v>
      </c>
      <c r="AN841">
        <v>1</v>
      </c>
      <c r="AO841">
        <v>1</v>
      </c>
      <c r="AR841" s="178">
        <v>3296446</v>
      </c>
      <c r="AS841" t="s">
        <v>1921</v>
      </c>
      <c r="AT841">
        <v>0</v>
      </c>
      <c r="AU841">
        <v>0</v>
      </c>
      <c r="AV841">
        <v>890480123</v>
      </c>
      <c r="AW841" t="s">
        <v>1920</v>
      </c>
      <c r="AX841">
        <v>5</v>
      </c>
      <c r="BC841">
        <v>1</v>
      </c>
      <c r="BD841">
        <v>7</v>
      </c>
      <c r="BE841">
        <v>2</v>
      </c>
    </row>
    <row r="842" spans="1:57" x14ac:dyDescent="0.25">
      <c r="A842" s="179">
        <f t="shared" si="13"/>
        <v>38780121</v>
      </c>
      <c r="B842" t="s">
        <v>1923</v>
      </c>
      <c r="C842">
        <v>9239554</v>
      </c>
      <c r="D842">
        <v>141105</v>
      </c>
      <c r="E842">
        <v>4</v>
      </c>
      <c r="F842">
        <v>15077</v>
      </c>
      <c r="G842" s="180">
        <v>43469</v>
      </c>
      <c r="H842" s="180">
        <v>46026</v>
      </c>
      <c r="I842">
        <v>0</v>
      </c>
      <c r="J842">
        <v>1</v>
      </c>
      <c r="K842">
        <v>27</v>
      </c>
      <c r="L842">
        <v>30</v>
      </c>
      <c r="M842">
        <v>2</v>
      </c>
      <c r="N842" s="170">
        <v>13121400</v>
      </c>
      <c r="O842" s="170">
        <v>13940000</v>
      </c>
      <c r="P842" s="178">
        <v>69291000</v>
      </c>
      <c r="Q842" s="178">
        <v>1265117</v>
      </c>
      <c r="R842" s="178">
        <v>53298873</v>
      </c>
      <c r="S842">
        <v>0</v>
      </c>
      <c r="T842">
        <v>0</v>
      </c>
      <c r="U842">
        <v>76990000</v>
      </c>
      <c r="V842" t="s">
        <v>1927</v>
      </c>
      <c r="W842">
        <v>0</v>
      </c>
      <c r="X842">
        <v>0</v>
      </c>
      <c r="Y842">
        <v>0</v>
      </c>
      <c r="AB842" s="180">
        <v>44285</v>
      </c>
      <c r="AC842">
        <v>3</v>
      </c>
      <c r="AD842" t="s">
        <v>1922</v>
      </c>
      <c r="AE842">
        <v>1</v>
      </c>
      <c r="AF842">
        <v>30</v>
      </c>
      <c r="AG842">
        <v>0</v>
      </c>
      <c r="AN842">
        <v>1</v>
      </c>
      <c r="AO842">
        <v>1</v>
      </c>
      <c r="AR842" s="178">
        <v>14518752</v>
      </c>
      <c r="AS842" t="s">
        <v>1921</v>
      </c>
      <c r="AT842">
        <v>0</v>
      </c>
      <c r="AU842">
        <v>0</v>
      </c>
      <c r="AV842">
        <v>890480123</v>
      </c>
      <c r="AW842" t="s">
        <v>1920</v>
      </c>
      <c r="AX842">
        <v>5</v>
      </c>
      <c r="BC842">
        <v>1</v>
      </c>
      <c r="BD842">
        <v>7</v>
      </c>
      <c r="BE842">
        <v>2</v>
      </c>
    </row>
    <row r="843" spans="1:57" x14ac:dyDescent="0.25">
      <c r="A843" s="179">
        <f t="shared" si="13"/>
        <v>18462376</v>
      </c>
      <c r="B843" t="s">
        <v>1923</v>
      </c>
      <c r="C843">
        <v>9239554</v>
      </c>
      <c r="D843">
        <v>144105</v>
      </c>
      <c r="E843">
        <v>4</v>
      </c>
      <c r="F843">
        <v>17209</v>
      </c>
      <c r="G843" s="180">
        <v>43979</v>
      </c>
      <c r="H843" s="180">
        <v>45442</v>
      </c>
      <c r="I843">
        <v>0</v>
      </c>
      <c r="J843">
        <v>1</v>
      </c>
      <c r="K843">
        <v>10</v>
      </c>
      <c r="L843">
        <v>30</v>
      </c>
      <c r="M843">
        <v>2</v>
      </c>
      <c r="N843" s="170">
        <v>9752084</v>
      </c>
      <c r="O843" s="170">
        <v>10200000</v>
      </c>
      <c r="P843" s="178">
        <v>30855049</v>
      </c>
      <c r="Q843" s="178">
        <v>778895</v>
      </c>
      <c r="R843" s="178">
        <v>25374440</v>
      </c>
      <c r="S843">
        <v>0</v>
      </c>
      <c r="T843">
        <v>0</v>
      </c>
      <c r="U843">
        <v>0</v>
      </c>
      <c r="W843">
        <v>0</v>
      </c>
      <c r="X843">
        <v>0</v>
      </c>
      <c r="Y843">
        <v>0</v>
      </c>
      <c r="AB843" s="180">
        <v>44285</v>
      </c>
      <c r="AC843">
        <v>1</v>
      </c>
      <c r="AD843" t="s">
        <v>1922</v>
      </c>
      <c r="AE843">
        <v>1</v>
      </c>
      <c r="AF843">
        <v>30</v>
      </c>
      <c r="AG843">
        <v>0</v>
      </c>
      <c r="AN843">
        <v>1</v>
      </c>
      <c r="AO843">
        <v>1</v>
      </c>
      <c r="AR843" s="178">
        <v>6912064</v>
      </c>
      <c r="AS843" t="s">
        <v>1921</v>
      </c>
      <c r="AT843">
        <v>0</v>
      </c>
      <c r="AU843">
        <v>0</v>
      </c>
      <c r="AV843">
        <v>890480123</v>
      </c>
      <c r="AW843" t="s">
        <v>1920</v>
      </c>
      <c r="AX843">
        <v>5</v>
      </c>
      <c r="BC843">
        <v>1</v>
      </c>
      <c r="BD843">
        <v>7</v>
      </c>
      <c r="BE843">
        <v>2</v>
      </c>
    </row>
    <row r="844" spans="1:57" x14ac:dyDescent="0.25">
      <c r="A844" s="179">
        <f t="shared" si="13"/>
        <v>2781233</v>
      </c>
      <c r="B844" t="s">
        <v>1923</v>
      </c>
      <c r="C844">
        <v>9239554</v>
      </c>
      <c r="D844">
        <v>144105</v>
      </c>
      <c r="E844">
        <v>4</v>
      </c>
      <c r="F844">
        <v>17694</v>
      </c>
      <c r="G844" s="180">
        <v>44112</v>
      </c>
      <c r="H844" s="180">
        <v>44864</v>
      </c>
      <c r="I844">
        <v>0</v>
      </c>
      <c r="J844">
        <v>1</v>
      </c>
      <c r="K844">
        <v>6</v>
      </c>
      <c r="L844">
        <v>30</v>
      </c>
      <c r="M844">
        <v>2</v>
      </c>
      <c r="N844" s="170">
        <v>15881442</v>
      </c>
      <c r="O844" s="170">
        <v>17090000</v>
      </c>
      <c r="P844" s="178">
        <v>5000000</v>
      </c>
      <c r="Q844" s="178">
        <v>244532</v>
      </c>
      <c r="R844" s="178">
        <v>3822489</v>
      </c>
      <c r="S844">
        <v>0</v>
      </c>
      <c r="T844">
        <v>0</v>
      </c>
      <c r="U844">
        <v>0</v>
      </c>
      <c r="W844">
        <v>0</v>
      </c>
      <c r="X844">
        <v>0</v>
      </c>
      <c r="Y844">
        <v>0</v>
      </c>
      <c r="AB844" s="180">
        <v>44285</v>
      </c>
      <c r="AC844">
        <v>1</v>
      </c>
      <c r="AD844" t="s">
        <v>1922</v>
      </c>
      <c r="AE844">
        <v>1</v>
      </c>
      <c r="AF844">
        <v>30</v>
      </c>
      <c r="AG844">
        <v>0</v>
      </c>
      <c r="AN844">
        <v>1</v>
      </c>
      <c r="AO844">
        <v>1</v>
      </c>
      <c r="AR844" s="178">
        <v>1041256</v>
      </c>
      <c r="AS844" t="s">
        <v>1921</v>
      </c>
      <c r="AT844">
        <v>0</v>
      </c>
      <c r="AU844">
        <v>0</v>
      </c>
      <c r="AV844">
        <v>890480123</v>
      </c>
      <c r="AW844" t="s">
        <v>1920</v>
      </c>
      <c r="AX844">
        <v>5</v>
      </c>
      <c r="BC844">
        <v>1</v>
      </c>
      <c r="BD844">
        <v>7</v>
      </c>
      <c r="BE844">
        <v>2</v>
      </c>
    </row>
    <row r="845" spans="1:57" x14ac:dyDescent="0.25">
      <c r="A845" s="179">
        <f t="shared" si="13"/>
        <v>7558162</v>
      </c>
      <c r="B845" t="s">
        <v>1923</v>
      </c>
      <c r="C845">
        <v>9239554</v>
      </c>
      <c r="D845">
        <v>144105</v>
      </c>
      <c r="E845">
        <v>4</v>
      </c>
      <c r="F845">
        <v>17711</v>
      </c>
      <c r="G845" s="180">
        <v>44118</v>
      </c>
      <c r="H845" s="180">
        <v>45229</v>
      </c>
      <c r="I845">
        <v>0</v>
      </c>
      <c r="J845">
        <v>1</v>
      </c>
      <c r="K845">
        <v>5</v>
      </c>
      <c r="L845">
        <v>30</v>
      </c>
      <c r="M845">
        <v>2</v>
      </c>
      <c r="N845" s="170">
        <v>16011168</v>
      </c>
      <c r="O845" s="170">
        <v>17240000</v>
      </c>
      <c r="P845" s="178">
        <v>11700000</v>
      </c>
      <c r="Q845" s="178">
        <v>411402</v>
      </c>
      <c r="R845" s="178">
        <v>10387835</v>
      </c>
      <c r="S845">
        <v>0</v>
      </c>
      <c r="T845">
        <v>0</v>
      </c>
      <c r="U845">
        <v>0</v>
      </c>
      <c r="W845">
        <v>0</v>
      </c>
      <c r="X845">
        <v>0</v>
      </c>
      <c r="Y845">
        <v>0</v>
      </c>
      <c r="AB845" s="180">
        <v>44285</v>
      </c>
      <c r="AC845">
        <v>1</v>
      </c>
      <c r="AD845" t="s">
        <v>1922</v>
      </c>
      <c r="AE845">
        <v>1</v>
      </c>
      <c r="AF845">
        <v>30</v>
      </c>
      <c r="AG845">
        <v>0</v>
      </c>
      <c r="AN845">
        <v>1</v>
      </c>
      <c r="AO845">
        <v>1</v>
      </c>
      <c r="AR845" s="178">
        <v>2829673</v>
      </c>
      <c r="AS845" t="s">
        <v>1921</v>
      </c>
      <c r="AT845">
        <v>0</v>
      </c>
      <c r="AU845">
        <v>0</v>
      </c>
      <c r="AV845">
        <v>890480123</v>
      </c>
      <c r="AW845" t="s">
        <v>1920</v>
      </c>
      <c r="AX845">
        <v>5</v>
      </c>
      <c r="BC845">
        <v>1</v>
      </c>
      <c r="BD845">
        <v>7</v>
      </c>
      <c r="BE845">
        <v>2</v>
      </c>
    </row>
    <row r="846" spans="1:57" x14ac:dyDescent="0.25">
      <c r="A846" s="179">
        <f t="shared" si="13"/>
        <v>58357251</v>
      </c>
      <c r="B846" t="s">
        <v>1923</v>
      </c>
      <c r="C846">
        <v>9264204</v>
      </c>
      <c r="D846">
        <v>144105</v>
      </c>
      <c r="E846">
        <v>4</v>
      </c>
      <c r="F846">
        <v>18101</v>
      </c>
      <c r="G846" s="180">
        <v>44224</v>
      </c>
      <c r="H846" s="180">
        <v>46782</v>
      </c>
      <c r="I846">
        <v>0</v>
      </c>
      <c r="J846">
        <v>1</v>
      </c>
      <c r="K846">
        <v>1</v>
      </c>
      <c r="L846">
        <v>30</v>
      </c>
      <c r="M846">
        <v>2</v>
      </c>
      <c r="N846" s="170">
        <v>16011168</v>
      </c>
      <c r="O846" s="170">
        <v>17240000</v>
      </c>
      <c r="P846" s="178">
        <v>60000000</v>
      </c>
      <c r="Q846" s="178">
        <v>1192106</v>
      </c>
      <c r="R846" s="178">
        <v>59608452</v>
      </c>
      <c r="S846">
        <v>255842</v>
      </c>
      <c r="T846">
        <v>0</v>
      </c>
      <c r="U846">
        <v>0</v>
      </c>
      <c r="W846">
        <v>0</v>
      </c>
      <c r="X846">
        <v>0</v>
      </c>
      <c r="Y846">
        <v>0</v>
      </c>
      <c r="AB846" s="180">
        <v>44285</v>
      </c>
      <c r="AC846">
        <v>9</v>
      </c>
      <c r="AD846" t="s">
        <v>1922</v>
      </c>
      <c r="AE846">
        <v>1</v>
      </c>
      <c r="AF846">
        <v>30</v>
      </c>
      <c r="AG846">
        <v>0</v>
      </c>
      <c r="AN846">
        <v>1</v>
      </c>
      <c r="AO846">
        <v>1</v>
      </c>
      <c r="AR846" s="178">
        <v>1251201</v>
      </c>
      <c r="AS846" t="s">
        <v>1921</v>
      </c>
      <c r="AT846">
        <v>0</v>
      </c>
      <c r="AU846">
        <v>0</v>
      </c>
      <c r="AV846">
        <v>890480123</v>
      </c>
      <c r="AW846" t="s">
        <v>1920</v>
      </c>
      <c r="AX846">
        <v>5</v>
      </c>
      <c r="BC846">
        <v>1</v>
      </c>
      <c r="BD846">
        <v>7</v>
      </c>
      <c r="BE846">
        <v>2</v>
      </c>
    </row>
    <row r="847" spans="1:57" x14ac:dyDescent="0.25">
      <c r="A847" s="179">
        <f t="shared" si="13"/>
        <v>442514</v>
      </c>
      <c r="B847" t="s">
        <v>1923</v>
      </c>
      <c r="C847">
        <v>9267383</v>
      </c>
      <c r="D847">
        <v>144105</v>
      </c>
      <c r="E847">
        <v>4</v>
      </c>
      <c r="F847">
        <v>17793</v>
      </c>
      <c r="G847" s="180">
        <v>44142</v>
      </c>
      <c r="H847" s="180">
        <v>45260</v>
      </c>
      <c r="I847">
        <v>0</v>
      </c>
      <c r="J847">
        <v>1</v>
      </c>
      <c r="K847">
        <v>5</v>
      </c>
      <c r="L847">
        <v>30</v>
      </c>
      <c r="M847">
        <v>2</v>
      </c>
      <c r="N847" s="170">
        <v>16011168</v>
      </c>
      <c r="O847" s="170">
        <v>17240000</v>
      </c>
      <c r="P847" s="178">
        <v>5000000</v>
      </c>
      <c r="Q847" s="178">
        <v>175813</v>
      </c>
      <c r="R847" s="178">
        <v>4369086</v>
      </c>
      <c r="S847">
        <v>0</v>
      </c>
      <c r="T847">
        <v>0</v>
      </c>
      <c r="U847">
        <v>0</v>
      </c>
      <c r="W847">
        <v>0</v>
      </c>
      <c r="X847">
        <v>0</v>
      </c>
      <c r="Y847">
        <v>0</v>
      </c>
      <c r="AB847" s="180">
        <v>44285</v>
      </c>
      <c r="AC847">
        <v>9</v>
      </c>
      <c r="AD847" t="s">
        <v>1922</v>
      </c>
      <c r="AE847">
        <v>1</v>
      </c>
      <c r="AF847">
        <v>30</v>
      </c>
      <c r="AG847">
        <v>0</v>
      </c>
      <c r="AN847">
        <v>1</v>
      </c>
      <c r="AO847">
        <v>1</v>
      </c>
      <c r="AR847" s="178">
        <v>3926572</v>
      </c>
      <c r="AS847" t="s">
        <v>1921</v>
      </c>
      <c r="AT847">
        <v>0</v>
      </c>
      <c r="AU847">
        <v>0</v>
      </c>
      <c r="AV847">
        <v>890480123</v>
      </c>
      <c r="AW847" t="s">
        <v>1920</v>
      </c>
      <c r="AX847">
        <v>5</v>
      </c>
      <c r="BC847">
        <v>1</v>
      </c>
      <c r="BD847">
        <v>7</v>
      </c>
      <c r="BE847">
        <v>2</v>
      </c>
    </row>
    <row r="848" spans="1:57" x14ac:dyDescent="0.25">
      <c r="A848" s="179">
        <f t="shared" si="13"/>
        <v>50943030</v>
      </c>
      <c r="B848" t="s">
        <v>1923</v>
      </c>
      <c r="C848">
        <v>9272830</v>
      </c>
      <c r="D848">
        <v>141105</v>
      </c>
      <c r="E848">
        <v>4</v>
      </c>
      <c r="F848">
        <v>17949</v>
      </c>
      <c r="G848" s="180">
        <v>44194</v>
      </c>
      <c r="H848" s="180">
        <v>46751</v>
      </c>
      <c r="I848">
        <v>0</v>
      </c>
      <c r="J848">
        <v>1</v>
      </c>
      <c r="K848">
        <v>3</v>
      </c>
      <c r="L848">
        <v>30</v>
      </c>
      <c r="M848">
        <v>2</v>
      </c>
      <c r="N848" s="170">
        <v>10971158</v>
      </c>
      <c r="O848" s="170">
        <v>11540000</v>
      </c>
      <c r="P848" s="178">
        <v>56000000</v>
      </c>
      <c r="Q848" s="178">
        <v>958007</v>
      </c>
      <c r="R848" s="178">
        <v>54648420</v>
      </c>
      <c r="S848">
        <v>0</v>
      </c>
      <c r="T848">
        <v>0</v>
      </c>
      <c r="U848">
        <v>68490000</v>
      </c>
      <c r="V848" t="s">
        <v>1927</v>
      </c>
      <c r="W848">
        <v>0</v>
      </c>
      <c r="X848">
        <v>0</v>
      </c>
      <c r="Y848">
        <v>0</v>
      </c>
      <c r="AB848" s="180">
        <v>44285</v>
      </c>
      <c r="AC848">
        <v>3</v>
      </c>
      <c r="AD848" t="s">
        <v>1922</v>
      </c>
      <c r="AE848">
        <v>1</v>
      </c>
      <c r="AF848">
        <v>30</v>
      </c>
      <c r="AG848">
        <v>0</v>
      </c>
      <c r="AN848">
        <v>1</v>
      </c>
      <c r="AO848">
        <v>1</v>
      </c>
      <c r="AR848" s="178">
        <v>3705390</v>
      </c>
      <c r="AS848" t="s">
        <v>1921</v>
      </c>
      <c r="AT848">
        <v>0</v>
      </c>
      <c r="AU848">
        <v>0</v>
      </c>
      <c r="AV848">
        <v>890480123</v>
      </c>
      <c r="AW848" t="s">
        <v>1920</v>
      </c>
      <c r="AX848">
        <v>5</v>
      </c>
      <c r="BC848">
        <v>1</v>
      </c>
      <c r="BD848">
        <v>7</v>
      </c>
      <c r="BE848">
        <v>2</v>
      </c>
    </row>
    <row r="849" spans="1:57" x14ac:dyDescent="0.25">
      <c r="A849" s="179">
        <f t="shared" si="13"/>
        <v>12609644</v>
      </c>
      <c r="B849" t="s">
        <v>1923</v>
      </c>
      <c r="C849">
        <v>9284099</v>
      </c>
      <c r="D849">
        <v>144105</v>
      </c>
      <c r="E849">
        <v>4</v>
      </c>
      <c r="F849">
        <v>17819</v>
      </c>
      <c r="G849" s="180">
        <v>44155</v>
      </c>
      <c r="H849" s="180">
        <v>44711</v>
      </c>
      <c r="I849">
        <v>30</v>
      </c>
      <c r="J849">
        <v>1</v>
      </c>
      <c r="K849">
        <v>2</v>
      </c>
      <c r="L849">
        <v>30</v>
      </c>
      <c r="M849">
        <v>2</v>
      </c>
      <c r="N849" s="170">
        <v>8648788</v>
      </c>
      <c r="O849" s="170">
        <v>9000000</v>
      </c>
      <c r="P849" s="178">
        <v>23981000</v>
      </c>
      <c r="Q849" s="178">
        <v>1425354</v>
      </c>
      <c r="R849" s="178">
        <v>20269757</v>
      </c>
      <c r="S849">
        <v>145560</v>
      </c>
      <c r="T849">
        <v>0</v>
      </c>
      <c r="U849">
        <v>0</v>
      </c>
      <c r="W849">
        <v>0</v>
      </c>
      <c r="X849">
        <v>0</v>
      </c>
      <c r="Y849">
        <v>0</v>
      </c>
      <c r="AB849" s="180">
        <v>44285</v>
      </c>
      <c r="AC849">
        <v>9</v>
      </c>
      <c r="AD849" t="s">
        <v>1922</v>
      </c>
      <c r="AE849">
        <v>1</v>
      </c>
      <c r="AF849">
        <v>30</v>
      </c>
      <c r="AG849">
        <v>1353240</v>
      </c>
      <c r="AN849">
        <v>1</v>
      </c>
      <c r="AO849">
        <v>1</v>
      </c>
      <c r="AR849" s="178">
        <v>7660113</v>
      </c>
      <c r="AS849" t="s">
        <v>1921</v>
      </c>
      <c r="AT849">
        <v>0</v>
      </c>
      <c r="AU849">
        <v>0</v>
      </c>
      <c r="AV849">
        <v>890480123</v>
      </c>
      <c r="AW849" t="s">
        <v>1920</v>
      </c>
      <c r="AX849">
        <v>5</v>
      </c>
      <c r="BC849">
        <v>1</v>
      </c>
      <c r="BD849">
        <v>7</v>
      </c>
      <c r="BE849">
        <v>2</v>
      </c>
    </row>
    <row r="850" spans="1:57" x14ac:dyDescent="0.25">
      <c r="A850" s="179">
        <f t="shared" si="13"/>
        <v>80824879</v>
      </c>
      <c r="B850" t="s">
        <v>1923</v>
      </c>
      <c r="C850">
        <v>9284519</v>
      </c>
      <c r="D850">
        <v>144105</v>
      </c>
      <c r="E850">
        <v>4</v>
      </c>
      <c r="F850">
        <v>16766</v>
      </c>
      <c r="G850" s="180">
        <v>44133</v>
      </c>
      <c r="H850" s="180">
        <v>44985</v>
      </c>
      <c r="I850">
        <v>0</v>
      </c>
      <c r="J850">
        <v>1</v>
      </c>
      <c r="K850">
        <v>4</v>
      </c>
      <c r="L850">
        <v>30</v>
      </c>
      <c r="M850">
        <v>2</v>
      </c>
      <c r="N850" s="170">
        <v>9119963</v>
      </c>
      <c r="O850" s="170">
        <v>9511000</v>
      </c>
      <c r="P850" s="178">
        <v>96756965</v>
      </c>
      <c r="Q850" s="178">
        <v>3849377</v>
      </c>
      <c r="R850" s="178">
        <v>82249693</v>
      </c>
      <c r="S850">
        <v>0</v>
      </c>
      <c r="T850">
        <v>0</v>
      </c>
      <c r="U850">
        <v>0</v>
      </c>
      <c r="W850">
        <v>0</v>
      </c>
      <c r="X850">
        <v>0</v>
      </c>
      <c r="Y850">
        <v>0</v>
      </c>
      <c r="AB850" s="180">
        <v>44285</v>
      </c>
      <c r="AC850">
        <v>9</v>
      </c>
      <c r="AD850" t="s">
        <v>1922</v>
      </c>
      <c r="AE850">
        <v>1</v>
      </c>
      <c r="AF850">
        <v>30</v>
      </c>
      <c r="AG850">
        <v>0</v>
      </c>
      <c r="AN850">
        <v>1</v>
      </c>
      <c r="AO850">
        <v>1</v>
      </c>
      <c r="AR850" s="178">
        <v>1424814</v>
      </c>
      <c r="AS850" t="s">
        <v>1921</v>
      </c>
      <c r="AT850">
        <v>0</v>
      </c>
      <c r="AU850">
        <v>0</v>
      </c>
      <c r="AV850">
        <v>890480123</v>
      </c>
      <c r="AW850" t="s">
        <v>1920</v>
      </c>
      <c r="AX850">
        <v>5</v>
      </c>
      <c r="BC850">
        <v>1</v>
      </c>
      <c r="BD850">
        <v>7</v>
      </c>
      <c r="BE850">
        <v>1</v>
      </c>
    </row>
    <row r="851" spans="1:57" x14ac:dyDescent="0.25">
      <c r="A851" s="179">
        <f t="shared" si="13"/>
        <v>147401546</v>
      </c>
      <c r="B851" t="s">
        <v>1923</v>
      </c>
      <c r="C851">
        <v>9284519</v>
      </c>
      <c r="D851">
        <v>144205</v>
      </c>
      <c r="E851">
        <v>4</v>
      </c>
      <c r="F851">
        <v>18217</v>
      </c>
      <c r="G851" s="180">
        <v>44256</v>
      </c>
      <c r="H851" s="180">
        <v>46813</v>
      </c>
      <c r="I851">
        <v>0</v>
      </c>
      <c r="J851">
        <v>1</v>
      </c>
      <c r="K851">
        <v>0</v>
      </c>
      <c r="L851">
        <v>30</v>
      </c>
      <c r="M851">
        <v>2</v>
      </c>
      <c r="N851" s="170">
        <v>16011168</v>
      </c>
      <c r="O851" s="170">
        <v>17240000</v>
      </c>
      <c r="P851" s="178">
        <v>150000000</v>
      </c>
      <c r="Q851" s="178">
        <v>2980264</v>
      </c>
      <c r="R851" s="178">
        <v>150000000</v>
      </c>
      <c r="S851">
        <v>1934677</v>
      </c>
      <c r="T851">
        <v>0</v>
      </c>
      <c r="U851">
        <v>0</v>
      </c>
      <c r="W851">
        <v>0</v>
      </c>
      <c r="X851">
        <v>0</v>
      </c>
      <c r="Y851">
        <v>0</v>
      </c>
      <c r="AB851" s="180">
        <v>44256</v>
      </c>
      <c r="AC851">
        <v>9</v>
      </c>
      <c r="AD851" t="s">
        <v>1922</v>
      </c>
      <c r="AE851">
        <v>1</v>
      </c>
      <c r="AF851">
        <v>30</v>
      </c>
      <c r="AG851">
        <v>0</v>
      </c>
      <c r="AN851">
        <v>1</v>
      </c>
      <c r="AO851">
        <v>1</v>
      </c>
      <c r="AR851" s="178">
        <v>2598454</v>
      </c>
      <c r="AS851" t="s">
        <v>1921</v>
      </c>
      <c r="AT851">
        <v>0</v>
      </c>
      <c r="AU851">
        <v>0</v>
      </c>
      <c r="AX851">
        <v>5</v>
      </c>
      <c r="BC851">
        <v>1</v>
      </c>
      <c r="BD851">
        <v>7</v>
      </c>
      <c r="BE851">
        <v>2</v>
      </c>
    </row>
    <row r="852" spans="1:57" x14ac:dyDescent="0.25">
      <c r="A852" s="179">
        <f t="shared" si="13"/>
        <v>0</v>
      </c>
      <c r="B852" t="s">
        <v>1923</v>
      </c>
      <c r="C852">
        <v>9284577</v>
      </c>
      <c r="D852">
        <v>144105</v>
      </c>
      <c r="E852">
        <v>4</v>
      </c>
      <c r="F852">
        <v>17908</v>
      </c>
      <c r="G852" s="180">
        <v>44187</v>
      </c>
      <c r="H852" s="180">
        <v>44377</v>
      </c>
      <c r="I852">
        <v>0</v>
      </c>
      <c r="J852">
        <v>1</v>
      </c>
      <c r="K852">
        <v>3</v>
      </c>
      <c r="L852">
        <v>30</v>
      </c>
      <c r="M852">
        <v>2</v>
      </c>
      <c r="N852" s="170">
        <v>12185828</v>
      </c>
      <c r="O852" s="170">
        <v>12890000</v>
      </c>
      <c r="P852" s="178">
        <v>5000000</v>
      </c>
      <c r="Q852" s="178">
        <v>863201</v>
      </c>
      <c r="R852" s="178">
        <v>2536690</v>
      </c>
      <c r="S852">
        <v>0</v>
      </c>
      <c r="T852">
        <v>0</v>
      </c>
      <c r="U852">
        <v>0</v>
      </c>
      <c r="W852">
        <v>0</v>
      </c>
      <c r="X852">
        <v>0</v>
      </c>
      <c r="Y852">
        <v>0</v>
      </c>
      <c r="AB852" s="180">
        <v>44285</v>
      </c>
      <c r="AC852">
        <v>1</v>
      </c>
      <c r="AD852" t="s">
        <v>1922</v>
      </c>
      <c r="AE852">
        <v>1</v>
      </c>
      <c r="AF852">
        <v>30</v>
      </c>
      <c r="AG852">
        <v>0</v>
      </c>
      <c r="AN852">
        <v>1</v>
      </c>
      <c r="AO852">
        <v>1</v>
      </c>
      <c r="AR852" s="178">
        <v>9798748</v>
      </c>
      <c r="AS852" t="s">
        <v>1921</v>
      </c>
      <c r="AT852">
        <v>0</v>
      </c>
      <c r="AU852">
        <v>0</v>
      </c>
      <c r="AV852">
        <v>890480123</v>
      </c>
      <c r="AW852" t="s">
        <v>1920</v>
      </c>
      <c r="AX852">
        <v>5</v>
      </c>
      <c r="BC852">
        <v>1</v>
      </c>
      <c r="BD852">
        <v>7</v>
      </c>
      <c r="BE852">
        <v>2</v>
      </c>
    </row>
    <row r="853" spans="1:57" x14ac:dyDescent="0.25">
      <c r="A853" s="179">
        <f t="shared" si="13"/>
        <v>0</v>
      </c>
      <c r="B853" t="s">
        <v>1923</v>
      </c>
      <c r="C853">
        <v>9286094</v>
      </c>
      <c r="D853">
        <v>144105</v>
      </c>
      <c r="E853">
        <v>4</v>
      </c>
      <c r="F853">
        <v>10460</v>
      </c>
      <c r="G853" s="180">
        <v>42314</v>
      </c>
      <c r="H853" s="180">
        <v>44506</v>
      </c>
      <c r="I853">
        <v>0</v>
      </c>
      <c r="J853">
        <v>1</v>
      </c>
      <c r="K853">
        <v>65</v>
      </c>
      <c r="L853">
        <v>30</v>
      </c>
      <c r="M853">
        <v>2</v>
      </c>
      <c r="N853" s="170">
        <v>17794523</v>
      </c>
      <c r="O853" s="170">
        <v>19320000</v>
      </c>
      <c r="P853" s="178">
        <v>19800000</v>
      </c>
      <c r="Q853" s="178">
        <v>449297</v>
      </c>
      <c r="R853" s="178">
        <v>2779236</v>
      </c>
      <c r="S853">
        <v>0</v>
      </c>
      <c r="T853">
        <v>0</v>
      </c>
      <c r="U853">
        <v>0</v>
      </c>
      <c r="W853">
        <v>0</v>
      </c>
      <c r="X853">
        <v>0</v>
      </c>
      <c r="Y853">
        <v>0</v>
      </c>
      <c r="AB853" s="180">
        <v>44285</v>
      </c>
      <c r="AC853">
        <v>1</v>
      </c>
      <c r="AD853" t="s">
        <v>1922</v>
      </c>
      <c r="AE853">
        <v>1</v>
      </c>
      <c r="AF853">
        <v>30</v>
      </c>
      <c r="AG853">
        <v>0</v>
      </c>
      <c r="AN853">
        <v>1</v>
      </c>
      <c r="AO853">
        <v>1</v>
      </c>
      <c r="AR853" s="178">
        <v>6335441</v>
      </c>
      <c r="AS853" t="s">
        <v>1921</v>
      </c>
      <c r="AT853">
        <v>0</v>
      </c>
      <c r="AU853">
        <v>0</v>
      </c>
      <c r="AV853">
        <v>890480123</v>
      </c>
      <c r="AW853" t="s">
        <v>1920</v>
      </c>
      <c r="AX853">
        <v>5</v>
      </c>
      <c r="BC853">
        <v>1</v>
      </c>
      <c r="BD853">
        <v>7</v>
      </c>
      <c r="BE853">
        <v>2</v>
      </c>
    </row>
    <row r="854" spans="1:57" x14ac:dyDescent="0.25">
      <c r="A854" s="179">
        <f t="shared" si="13"/>
        <v>0</v>
      </c>
      <c r="B854" t="s">
        <v>1923</v>
      </c>
      <c r="C854">
        <v>9286094</v>
      </c>
      <c r="D854">
        <v>144105</v>
      </c>
      <c r="E854">
        <v>4</v>
      </c>
      <c r="F854">
        <v>17903</v>
      </c>
      <c r="G854" s="180">
        <v>44183</v>
      </c>
      <c r="H854" s="180">
        <v>44560</v>
      </c>
      <c r="I854">
        <v>0</v>
      </c>
      <c r="J854">
        <v>1</v>
      </c>
      <c r="K854">
        <v>3</v>
      </c>
      <c r="L854">
        <v>30</v>
      </c>
      <c r="M854">
        <v>2</v>
      </c>
      <c r="N854" s="170">
        <v>7720836</v>
      </c>
      <c r="O854" s="170">
        <v>8000000</v>
      </c>
      <c r="P854" s="178">
        <v>8447100</v>
      </c>
      <c r="Q854" s="178">
        <v>733710</v>
      </c>
      <c r="R854" s="178">
        <v>6395258</v>
      </c>
      <c r="S854">
        <v>0</v>
      </c>
      <c r="T854">
        <v>0</v>
      </c>
      <c r="U854">
        <v>0</v>
      </c>
      <c r="W854">
        <v>0</v>
      </c>
      <c r="X854">
        <v>0</v>
      </c>
      <c r="Y854">
        <v>0</v>
      </c>
      <c r="AB854" s="180">
        <v>44285</v>
      </c>
      <c r="AC854">
        <v>1</v>
      </c>
      <c r="AD854" t="s">
        <v>1922</v>
      </c>
      <c r="AE854">
        <v>1</v>
      </c>
      <c r="AF854">
        <v>30</v>
      </c>
      <c r="AG854">
        <v>0</v>
      </c>
      <c r="AN854">
        <v>1</v>
      </c>
      <c r="AO854">
        <v>1</v>
      </c>
      <c r="AR854" s="178">
        <v>14578387</v>
      </c>
      <c r="AS854" t="s">
        <v>1921</v>
      </c>
      <c r="AT854">
        <v>0</v>
      </c>
      <c r="AU854">
        <v>0</v>
      </c>
      <c r="AV854">
        <v>890480123</v>
      </c>
      <c r="AW854" t="s">
        <v>1920</v>
      </c>
      <c r="AX854">
        <v>5</v>
      </c>
      <c r="BC854">
        <v>1</v>
      </c>
      <c r="BD854">
        <v>7</v>
      </c>
      <c r="BE854">
        <v>2</v>
      </c>
    </row>
    <row r="855" spans="1:57" x14ac:dyDescent="0.25">
      <c r="A855" s="179">
        <f t="shared" si="13"/>
        <v>0</v>
      </c>
      <c r="B855" t="s">
        <v>1923</v>
      </c>
      <c r="C855">
        <v>9286094</v>
      </c>
      <c r="D855">
        <v>144105</v>
      </c>
      <c r="E855">
        <v>4</v>
      </c>
      <c r="F855">
        <v>550023055</v>
      </c>
      <c r="G855" s="180">
        <v>43780</v>
      </c>
      <c r="H855" s="180">
        <v>44895</v>
      </c>
      <c r="I855">
        <v>0</v>
      </c>
      <c r="J855">
        <v>1</v>
      </c>
      <c r="K855">
        <v>16</v>
      </c>
      <c r="L855">
        <v>30</v>
      </c>
      <c r="M855">
        <v>2</v>
      </c>
      <c r="N855" s="170">
        <v>22490513</v>
      </c>
      <c r="O855" s="170">
        <v>24960000</v>
      </c>
      <c r="P855" s="178">
        <v>81000</v>
      </c>
      <c r="Q855" s="178">
        <v>3114</v>
      </c>
      <c r="R855" s="178">
        <v>51544</v>
      </c>
      <c r="S855">
        <v>0</v>
      </c>
      <c r="T855">
        <v>0</v>
      </c>
      <c r="U855">
        <v>0</v>
      </c>
      <c r="W855">
        <v>0</v>
      </c>
      <c r="X855">
        <v>0</v>
      </c>
      <c r="Y855">
        <v>0</v>
      </c>
      <c r="AB855" s="180">
        <v>44285</v>
      </c>
      <c r="AC855">
        <v>1</v>
      </c>
      <c r="AD855" t="s">
        <v>1922</v>
      </c>
      <c r="AE855">
        <v>1</v>
      </c>
      <c r="AF855">
        <v>30</v>
      </c>
      <c r="AG855">
        <v>0</v>
      </c>
      <c r="AN855">
        <v>1</v>
      </c>
      <c r="AO855">
        <v>1</v>
      </c>
      <c r="AR855" s="178">
        <v>117498</v>
      </c>
      <c r="AS855" t="s">
        <v>1921</v>
      </c>
      <c r="AT855">
        <v>0</v>
      </c>
      <c r="AU855">
        <v>0</v>
      </c>
      <c r="AV855">
        <v>890480123</v>
      </c>
      <c r="AW855" t="s">
        <v>1920</v>
      </c>
      <c r="AX855">
        <v>5</v>
      </c>
      <c r="BC855">
        <v>2</v>
      </c>
      <c r="BD855">
        <v>7</v>
      </c>
      <c r="BE855">
        <v>2</v>
      </c>
    </row>
    <row r="856" spans="1:57" x14ac:dyDescent="0.25">
      <c r="A856" s="179">
        <f t="shared" si="13"/>
        <v>0</v>
      </c>
      <c r="B856" t="s">
        <v>1923</v>
      </c>
      <c r="C856">
        <v>9286094</v>
      </c>
      <c r="D856">
        <v>144105</v>
      </c>
      <c r="E856">
        <v>4</v>
      </c>
      <c r="F856">
        <v>550023917</v>
      </c>
      <c r="G856" s="180">
        <v>43988</v>
      </c>
      <c r="H856" s="180">
        <v>45107</v>
      </c>
      <c r="I856">
        <v>0</v>
      </c>
      <c r="J856">
        <v>1</v>
      </c>
      <c r="K856">
        <v>9</v>
      </c>
      <c r="L856">
        <v>30</v>
      </c>
      <c r="M856">
        <v>2</v>
      </c>
      <c r="N856" s="170">
        <v>22490513</v>
      </c>
      <c r="O856" s="170">
        <v>24960000</v>
      </c>
      <c r="P856" s="178">
        <v>120114</v>
      </c>
      <c r="Q856" s="178">
        <v>4618</v>
      </c>
      <c r="R856" s="178">
        <v>97145</v>
      </c>
      <c r="S856">
        <v>0</v>
      </c>
      <c r="T856">
        <v>0</v>
      </c>
      <c r="U856">
        <v>0</v>
      </c>
      <c r="W856">
        <v>0</v>
      </c>
      <c r="X856">
        <v>0</v>
      </c>
      <c r="Y856">
        <v>0</v>
      </c>
      <c r="AB856" s="180">
        <v>44285</v>
      </c>
      <c r="AC856">
        <v>1</v>
      </c>
      <c r="AD856" t="s">
        <v>1922</v>
      </c>
      <c r="AE856">
        <v>1</v>
      </c>
      <c r="AF856">
        <v>30</v>
      </c>
      <c r="AG856">
        <v>0</v>
      </c>
      <c r="AN856">
        <v>1</v>
      </c>
      <c r="AO856">
        <v>1</v>
      </c>
      <c r="AR856" s="178">
        <v>221448</v>
      </c>
      <c r="AS856" t="s">
        <v>1921</v>
      </c>
      <c r="AT856">
        <v>0</v>
      </c>
      <c r="AU856">
        <v>0</v>
      </c>
      <c r="AV856">
        <v>890480123</v>
      </c>
      <c r="AW856" t="s">
        <v>1920</v>
      </c>
      <c r="AX856">
        <v>5</v>
      </c>
      <c r="BC856">
        <v>2</v>
      </c>
      <c r="BD856">
        <v>7</v>
      </c>
      <c r="BE856">
        <v>2</v>
      </c>
    </row>
    <row r="857" spans="1:57" x14ac:dyDescent="0.25">
      <c r="A857" s="179">
        <f t="shared" si="13"/>
        <v>0</v>
      </c>
      <c r="B857" t="s">
        <v>1923</v>
      </c>
      <c r="C857">
        <v>9286094</v>
      </c>
      <c r="D857">
        <v>144105</v>
      </c>
      <c r="E857">
        <v>4</v>
      </c>
      <c r="F857">
        <v>550025525</v>
      </c>
      <c r="G857" s="180">
        <v>44255</v>
      </c>
      <c r="H857" s="180">
        <v>44316</v>
      </c>
      <c r="I857">
        <v>0</v>
      </c>
      <c r="J857">
        <v>1</v>
      </c>
      <c r="K857">
        <v>0</v>
      </c>
      <c r="L857">
        <v>30</v>
      </c>
      <c r="M857">
        <v>2</v>
      </c>
      <c r="N857">
        <v>0</v>
      </c>
      <c r="O857">
        <v>0</v>
      </c>
      <c r="P857" s="178">
        <v>6000</v>
      </c>
      <c r="Q857" s="178">
        <v>6000</v>
      </c>
      <c r="R857" s="178">
        <v>65</v>
      </c>
      <c r="S857">
        <v>0</v>
      </c>
      <c r="T857">
        <v>0</v>
      </c>
      <c r="U857">
        <v>0</v>
      </c>
      <c r="W857">
        <v>0</v>
      </c>
      <c r="X857">
        <v>0</v>
      </c>
      <c r="Y857">
        <v>0</v>
      </c>
      <c r="AB857" s="180">
        <v>44285</v>
      </c>
      <c r="AC857">
        <v>1</v>
      </c>
      <c r="AD857" t="s">
        <v>1922</v>
      </c>
      <c r="AE857">
        <v>1</v>
      </c>
      <c r="AF857">
        <v>30</v>
      </c>
      <c r="AG857">
        <v>0</v>
      </c>
      <c r="AN857">
        <v>1</v>
      </c>
      <c r="AO857">
        <v>1</v>
      </c>
      <c r="AR857" s="178">
        <v>148</v>
      </c>
      <c r="AS857" t="s">
        <v>1921</v>
      </c>
      <c r="AT857">
        <v>0</v>
      </c>
      <c r="AU857">
        <v>0</v>
      </c>
      <c r="AV857">
        <v>890480123</v>
      </c>
      <c r="AW857" t="s">
        <v>1920</v>
      </c>
      <c r="AX857">
        <v>5</v>
      </c>
      <c r="BC857">
        <v>2</v>
      </c>
      <c r="BD857">
        <v>7</v>
      </c>
      <c r="BE857">
        <v>2</v>
      </c>
    </row>
    <row r="858" spans="1:57" x14ac:dyDescent="0.25">
      <c r="A858" s="179">
        <f t="shared" si="13"/>
        <v>0</v>
      </c>
      <c r="B858" t="s">
        <v>1923</v>
      </c>
      <c r="C858">
        <v>9286094</v>
      </c>
      <c r="D858">
        <v>144105</v>
      </c>
      <c r="E858">
        <v>4</v>
      </c>
      <c r="F858">
        <v>550025712</v>
      </c>
      <c r="G858" s="180">
        <v>44286</v>
      </c>
      <c r="H858" s="180">
        <v>44346</v>
      </c>
      <c r="I858">
        <v>0</v>
      </c>
      <c r="J858">
        <v>1</v>
      </c>
      <c r="K858">
        <v>0</v>
      </c>
      <c r="L858">
        <v>30</v>
      </c>
      <c r="M858">
        <v>2</v>
      </c>
      <c r="N858">
        <v>0</v>
      </c>
      <c r="O858">
        <v>0</v>
      </c>
      <c r="P858" s="178">
        <v>6000</v>
      </c>
      <c r="Q858" s="178">
        <v>6000</v>
      </c>
      <c r="R858" s="178">
        <v>6000</v>
      </c>
      <c r="S858">
        <v>0</v>
      </c>
      <c r="T858">
        <v>0</v>
      </c>
      <c r="U858">
        <v>0</v>
      </c>
      <c r="W858">
        <v>0</v>
      </c>
      <c r="X858">
        <v>0</v>
      </c>
      <c r="Y858">
        <v>0</v>
      </c>
      <c r="AB858" s="180">
        <v>44286</v>
      </c>
      <c r="AC858">
        <v>1</v>
      </c>
      <c r="AD858" t="s">
        <v>1922</v>
      </c>
      <c r="AE858">
        <v>1</v>
      </c>
      <c r="AF858">
        <v>30</v>
      </c>
      <c r="AG858">
        <v>0</v>
      </c>
      <c r="AN858">
        <v>1</v>
      </c>
      <c r="AO858">
        <v>1</v>
      </c>
      <c r="AR858" s="178">
        <v>13677</v>
      </c>
      <c r="AS858" t="s">
        <v>1921</v>
      </c>
      <c r="AT858">
        <v>0</v>
      </c>
      <c r="AU858">
        <v>0</v>
      </c>
      <c r="AV858">
        <v>890480123</v>
      </c>
      <c r="AW858" t="s">
        <v>1920</v>
      </c>
      <c r="AX858">
        <v>5</v>
      </c>
      <c r="BC858">
        <v>2</v>
      </c>
      <c r="BD858">
        <v>7</v>
      </c>
      <c r="BE858">
        <v>2</v>
      </c>
    </row>
    <row r="859" spans="1:57" x14ac:dyDescent="0.25">
      <c r="A859" s="179">
        <f t="shared" si="13"/>
        <v>0</v>
      </c>
      <c r="B859" t="s">
        <v>1923</v>
      </c>
      <c r="C859">
        <v>9289600</v>
      </c>
      <c r="D859">
        <v>144105</v>
      </c>
      <c r="E859">
        <v>4</v>
      </c>
      <c r="F859">
        <v>15377</v>
      </c>
      <c r="G859" s="180">
        <v>44133</v>
      </c>
      <c r="H859" s="180">
        <v>45321</v>
      </c>
      <c r="I859">
        <v>0</v>
      </c>
      <c r="J859">
        <v>1</v>
      </c>
      <c r="K859">
        <v>5</v>
      </c>
      <c r="L859">
        <v>30</v>
      </c>
      <c r="M859">
        <v>2</v>
      </c>
      <c r="N859" s="170">
        <v>17726461</v>
      </c>
      <c r="O859" s="170">
        <v>19240000</v>
      </c>
      <c r="P859" s="178">
        <v>10517422</v>
      </c>
      <c r="Q859" s="178">
        <v>356711</v>
      </c>
      <c r="R859" s="178">
        <v>9479426</v>
      </c>
      <c r="S859">
        <v>0</v>
      </c>
      <c r="T859">
        <v>0</v>
      </c>
      <c r="U859">
        <v>0</v>
      </c>
      <c r="W859">
        <v>0</v>
      </c>
      <c r="X859">
        <v>0</v>
      </c>
      <c r="Y859">
        <v>0</v>
      </c>
      <c r="AB859" s="180">
        <v>44285</v>
      </c>
      <c r="AC859">
        <v>1</v>
      </c>
      <c r="AD859" t="s">
        <v>1922</v>
      </c>
      <c r="AE859">
        <v>1</v>
      </c>
      <c r="AF859">
        <v>30</v>
      </c>
      <c r="AG859">
        <v>0</v>
      </c>
      <c r="AN859">
        <v>1</v>
      </c>
      <c r="AO859">
        <v>1</v>
      </c>
      <c r="AR859" s="178">
        <v>20323471</v>
      </c>
      <c r="AS859" t="s">
        <v>1921</v>
      </c>
      <c r="AT859">
        <v>0</v>
      </c>
      <c r="AU859">
        <v>0</v>
      </c>
      <c r="AV859">
        <v>890480123</v>
      </c>
      <c r="AW859" t="s">
        <v>1920</v>
      </c>
      <c r="AX859">
        <v>5</v>
      </c>
      <c r="BC859">
        <v>1</v>
      </c>
      <c r="BD859">
        <v>7</v>
      </c>
      <c r="BE859">
        <v>1</v>
      </c>
    </row>
    <row r="860" spans="1:57" x14ac:dyDescent="0.25">
      <c r="A860" s="179">
        <f t="shared" si="13"/>
        <v>0</v>
      </c>
      <c r="B860" t="s">
        <v>1923</v>
      </c>
      <c r="C860">
        <v>9289600</v>
      </c>
      <c r="D860">
        <v>144105</v>
      </c>
      <c r="E860">
        <v>4</v>
      </c>
      <c r="F860">
        <v>15596</v>
      </c>
      <c r="G860" s="180">
        <v>44133</v>
      </c>
      <c r="H860" s="180">
        <v>44424</v>
      </c>
      <c r="I860">
        <v>0</v>
      </c>
      <c r="J860">
        <v>1</v>
      </c>
      <c r="K860">
        <v>5</v>
      </c>
      <c r="L860">
        <v>30</v>
      </c>
      <c r="M860">
        <v>2</v>
      </c>
      <c r="N860" s="170">
        <v>15881442</v>
      </c>
      <c r="O860" s="170">
        <v>17090000</v>
      </c>
      <c r="P860" s="178">
        <v>740672</v>
      </c>
      <c r="Q860" s="178">
        <v>87838</v>
      </c>
      <c r="R860" s="178">
        <v>334279</v>
      </c>
      <c r="S860">
        <v>0</v>
      </c>
      <c r="T860">
        <v>0</v>
      </c>
      <c r="U860">
        <v>0</v>
      </c>
      <c r="W860">
        <v>0</v>
      </c>
      <c r="X860">
        <v>0</v>
      </c>
      <c r="Y860">
        <v>0</v>
      </c>
      <c r="AB860" s="180">
        <v>44285</v>
      </c>
      <c r="AC860">
        <v>1</v>
      </c>
      <c r="AD860" t="s">
        <v>1922</v>
      </c>
      <c r="AE860">
        <v>1</v>
      </c>
      <c r="AF860">
        <v>30</v>
      </c>
      <c r="AG860">
        <v>0</v>
      </c>
      <c r="AN860">
        <v>1</v>
      </c>
      <c r="AO860">
        <v>1</v>
      </c>
      <c r="AR860" s="178">
        <v>716679</v>
      </c>
      <c r="AS860" t="s">
        <v>1921</v>
      </c>
      <c r="AT860">
        <v>0</v>
      </c>
      <c r="AU860">
        <v>0</v>
      </c>
      <c r="AV860">
        <v>890480123</v>
      </c>
      <c r="AW860" t="s">
        <v>1920</v>
      </c>
      <c r="AX860">
        <v>5</v>
      </c>
      <c r="BC860">
        <v>1</v>
      </c>
      <c r="BD860">
        <v>7</v>
      </c>
      <c r="BE860">
        <v>1</v>
      </c>
    </row>
    <row r="861" spans="1:57" x14ac:dyDescent="0.25">
      <c r="A861" s="179">
        <f t="shared" si="13"/>
        <v>0</v>
      </c>
      <c r="B861" t="s">
        <v>1923</v>
      </c>
      <c r="C861">
        <v>9289713</v>
      </c>
      <c r="D861">
        <v>144105</v>
      </c>
      <c r="E861">
        <v>4</v>
      </c>
      <c r="F861">
        <v>17831</v>
      </c>
      <c r="G861" s="180">
        <v>44160</v>
      </c>
      <c r="H861" s="180">
        <v>44346</v>
      </c>
      <c r="I861">
        <v>0</v>
      </c>
      <c r="J861">
        <v>1</v>
      </c>
      <c r="K861">
        <v>5</v>
      </c>
      <c r="L861">
        <v>30</v>
      </c>
      <c r="M861">
        <v>2</v>
      </c>
      <c r="N861" s="170">
        <v>9568969</v>
      </c>
      <c r="O861" s="170">
        <v>10000000</v>
      </c>
      <c r="P861" s="178">
        <v>1936914</v>
      </c>
      <c r="Q861" s="178">
        <v>331888</v>
      </c>
      <c r="R861" s="178">
        <v>89103</v>
      </c>
      <c r="S861">
        <v>0</v>
      </c>
      <c r="T861">
        <v>0</v>
      </c>
      <c r="U861">
        <v>0</v>
      </c>
      <c r="W861">
        <v>0</v>
      </c>
      <c r="X861">
        <v>0</v>
      </c>
      <c r="Y861">
        <v>0</v>
      </c>
      <c r="AB861" s="180">
        <v>44285</v>
      </c>
      <c r="AC861">
        <v>1</v>
      </c>
      <c r="AD861" t="s">
        <v>1922</v>
      </c>
      <c r="AE861">
        <v>1</v>
      </c>
      <c r="AF861">
        <v>30</v>
      </c>
      <c r="AG861">
        <v>0</v>
      </c>
      <c r="AN861">
        <v>1</v>
      </c>
      <c r="AO861">
        <v>1</v>
      </c>
      <c r="AR861" s="178">
        <v>3091767</v>
      </c>
      <c r="AS861" t="s">
        <v>1921</v>
      </c>
      <c r="AT861">
        <v>0</v>
      </c>
      <c r="AU861">
        <v>0</v>
      </c>
      <c r="AV861">
        <v>890480123</v>
      </c>
      <c r="AW861" t="s">
        <v>1920</v>
      </c>
      <c r="AX861">
        <v>5</v>
      </c>
      <c r="BC861">
        <v>1</v>
      </c>
      <c r="BD861">
        <v>7</v>
      </c>
      <c r="BE861">
        <v>2</v>
      </c>
    </row>
    <row r="862" spans="1:57" x14ac:dyDescent="0.25">
      <c r="A862" s="179">
        <f t="shared" si="13"/>
        <v>11618849</v>
      </c>
      <c r="B862" t="s">
        <v>1923</v>
      </c>
      <c r="C862">
        <v>9292385</v>
      </c>
      <c r="D862">
        <v>144105</v>
      </c>
      <c r="E862">
        <v>4</v>
      </c>
      <c r="F862">
        <v>17719</v>
      </c>
      <c r="G862" s="180">
        <v>44120</v>
      </c>
      <c r="H862" s="180">
        <v>45960</v>
      </c>
      <c r="I862">
        <v>0</v>
      </c>
      <c r="J862">
        <v>1</v>
      </c>
      <c r="K862">
        <v>5</v>
      </c>
      <c r="L862">
        <v>30</v>
      </c>
      <c r="M862">
        <v>2</v>
      </c>
      <c r="N862" s="170">
        <v>16011168</v>
      </c>
      <c r="O862" s="170">
        <v>17240000</v>
      </c>
      <c r="P862" s="178">
        <v>17000000</v>
      </c>
      <c r="Q862" s="178">
        <v>413508</v>
      </c>
      <c r="R862" s="178">
        <v>16041341</v>
      </c>
      <c r="S862">
        <v>0</v>
      </c>
      <c r="T862">
        <v>0</v>
      </c>
      <c r="U862">
        <v>0</v>
      </c>
      <c r="W862">
        <v>0</v>
      </c>
      <c r="X862">
        <v>0</v>
      </c>
      <c r="Y862">
        <v>0</v>
      </c>
      <c r="AB862" s="180">
        <v>44286</v>
      </c>
      <c r="AC862">
        <v>1</v>
      </c>
      <c r="AD862" t="s">
        <v>1922</v>
      </c>
      <c r="AE862">
        <v>1</v>
      </c>
      <c r="AF862">
        <v>30</v>
      </c>
      <c r="AG862">
        <v>0</v>
      </c>
      <c r="AN862">
        <v>1</v>
      </c>
      <c r="AO862">
        <v>1</v>
      </c>
      <c r="AR862" s="178">
        <v>4422492</v>
      </c>
      <c r="AS862" t="s">
        <v>1921</v>
      </c>
      <c r="AT862">
        <v>0</v>
      </c>
      <c r="AU862">
        <v>0</v>
      </c>
      <c r="AV862">
        <v>890480123</v>
      </c>
      <c r="AW862" t="s">
        <v>1920</v>
      </c>
      <c r="AX862">
        <v>5</v>
      </c>
      <c r="BC862">
        <v>1</v>
      </c>
      <c r="BD862">
        <v>7</v>
      </c>
      <c r="BE862">
        <v>2</v>
      </c>
    </row>
    <row r="863" spans="1:57" x14ac:dyDescent="0.25">
      <c r="A863" s="179">
        <f t="shared" si="13"/>
        <v>725087</v>
      </c>
      <c r="B863" t="s">
        <v>1923</v>
      </c>
      <c r="C863">
        <v>9292385</v>
      </c>
      <c r="D863">
        <v>144105</v>
      </c>
      <c r="E863">
        <v>4</v>
      </c>
      <c r="F863">
        <v>18316</v>
      </c>
      <c r="G863" s="180">
        <v>44286</v>
      </c>
      <c r="H863" s="180">
        <v>44316</v>
      </c>
      <c r="I863">
        <v>0</v>
      </c>
      <c r="J863">
        <v>1</v>
      </c>
      <c r="K863">
        <v>0</v>
      </c>
      <c r="L863">
        <v>30</v>
      </c>
      <c r="M863">
        <v>2</v>
      </c>
      <c r="N863" s="170">
        <v>23318977</v>
      </c>
      <c r="O863" s="170">
        <v>25980000</v>
      </c>
      <c r="P863" s="178">
        <v>1001077</v>
      </c>
      <c r="Q863" s="178">
        <v>1020530</v>
      </c>
      <c r="R863" s="178">
        <v>1001077</v>
      </c>
      <c r="S863">
        <v>0</v>
      </c>
      <c r="T863">
        <v>0</v>
      </c>
      <c r="U863">
        <v>0</v>
      </c>
      <c r="W863">
        <v>0</v>
      </c>
      <c r="X863">
        <v>0</v>
      </c>
      <c r="Y863">
        <v>0</v>
      </c>
      <c r="AB863" s="180">
        <v>44286</v>
      </c>
      <c r="AC863">
        <v>1</v>
      </c>
      <c r="AD863" t="s">
        <v>1922</v>
      </c>
      <c r="AE863">
        <v>1</v>
      </c>
      <c r="AF863">
        <v>30</v>
      </c>
      <c r="AG863">
        <v>0</v>
      </c>
      <c r="AN863">
        <v>1</v>
      </c>
      <c r="AO863">
        <v>1</v>
      </c>
      <c r="AR863" s="178">
        <v>275990</v>
      </c>
      <c r="AS863" t="s">
        <v>1921</v>
      </c>
      <c r="AT863">
        <v>0</v>
      </c>
      <c r="AU863">
        <v>0</v>
      </c>
      <c r="AV863">
        <v>890480123</v>
      </c>
      <c r="AW863" t="s">
        <v>1920</v>
      </c>
      <c r="AX863">
        <v>5</v>
      </c>
      <c r="BC863">
        <v>1</v>
      </c>
      <c r="BD863">
        <v>7</v>
      </c>
      <c r="BE863">
        <v>2</v>
      </c>
    </row>
    <row r="864" spans="1:57" x14ac:dyDescent="0.25">
      <c r="A864" s="179">
        <f t="shared" si="13"/>
        <v>43649000</v>
      </c>
      <c r="B864" t="s">
        <v>1923</v>
      </c>
      <c r="C864">
        <v>9293263</v>
      </c>
      <c r="D864">
        <v>144105</v>
      </c>
      <c r="E864">
        <v>4</v>
      </c>
      <c r="F864">
        <v>16842</v>
      </c>
      <c r="G864" s="180">
        <v>43846</v>
      </c>
      <c r="H864" s="180">
        <v>46403</v>
      </c>
      <c r="I864">
        <v>14</v>
      </c>
      <c r="J864">
        <v>1</v>
      </c>
      <c r="K864">
        <v>13</v>
      </c>
      <c r="L864">
        <v>30</v>
      </c>
      <c r="M864">
        <v>2</v>
      </c>
      <c r="N864" s="170">
        <v>9119963</v>
      </c>
      <c r="O864" s="170">
        <v>9511000</v>
      </c>
      <c r="P864" s="178">
        <v>61541811</v>
      </c>
      <c r="Q864" s="178">
        <v>993902</v>
      </c>
      <c r="R864" s="178">
        <v>53806575</v>
      </c>
      <c r="S864">
        <v>190806</v>
      </c>
      <c r="T864">
        <v>0</v>
      </c>
      <c r="U864">
        <v>0</v>
      </c>
      <c r="W864">
        <v>0</v>
      </c>
      <c r="X864">
        <v>0</v>
      </c>
      <c r="Y864">
        <v>0</v>
      </c>
      <c r="AB864" s="180">
        <v>44285</v>
      </c>
      <c r="AC864">
        <v>1</v>
      </c>
      <c r="AD864" t="s">
        <v>1922</v>
      </c>
      <c r="AE864">
        <v>1</v>
      </c>
      <c r="AF864">
        <v>30</v>
      </c>
      <c r="AG864">
        <v>6565</v>
      </c>
      <c r="AN864">
        <v>1</v>
      </c>
      <c r="AO864">
        <v>1</v>
      </c>
      <c r="AR864" s="178">
        <v>10157575</v>
      </c>
      <c r="AS864" t="s">
        <v>1921</v>
      </c>
      <c r="AT864">
        <v>0</v>
      </c>
      <c r="AU864">
        <v>0</v>
      </c>
      <c r="AV864">
        <v>890480123</v>
      </c>
      <c r="AW864" t="s">
        <v>1920</v>
      </c>
      <c r="AX864">
        <v>5</v>
      </c>
      <c r="BC864">
        <v>1</v>
      </c>
      <c r="BD864">
        <v>7</v>
      </c>
      <c r="BE864">
        <v>2</v>
      </c>
    </row>
    <row r="865" spans="1:57" x14ac:dyDescent="0.25">
      <c r="A865" s="179">
        <f t="shared" si="13"/>
        <v>18343150</v>
      </c>
      <c r="B865" t="s">
        <v>1923</v>
      </c>
      <c r="C865">
        <v>9293263</v>
      </c>
      <c r="D865">
        <v>144105</v>
      </c>
      <c r="E865">
        <v>4</v>
      </c>
      <c r="F865">
        <v>16948</v>
      </c>
      <c r="G865" s="180">
        <v>43867</v>
      </c>
      <c r="H865" s="180">
        <v>46446</v>
      </c>
      <c r="I865">
        <v>0</v>
      </c>
      <c r="J865">
        <v>1</v>
      </c>
      <c r="K865">
        <v>16</v>
      </c>
      <c r="L865">
        <v>30</v>
      </c>
      <c r="M865">
        <v>2</v>
      </c>
      <c r="N865" s="170">
        <v>17726461</v>
      </c>
      <c r="O865" s="170">
        <v>19240000</v>
      </c>
      <c r="P865" s="178">
        <v>25461592</v>
      </c>
      <c r="Q865" s="178">
        <v>531073</v>
      </c>
      <c r="R865" s="178">
        <v>22611792</v>
      </c>
      <c r="S865">
        <v>0</v>
      </c>
      <c r="T865">
        <v>0</v>
      </c>
      <c r="U865">
        <v>0</v>
      </c>
      <c r="W865">
        <v>0</v>
      </c>
      <c r="X865">
        <v>0</v>
      </c>
      <c r="Y865">
        <v>0</v>
      </c>
      <c r="AB865" s="180">
        <v>44285</v>
      </c>
      <c r="AC865">
        <v>1</v>
      </c>
      <c r="AD865" t="s">
        <v>1922</v>
      </c>
      <c r="AE865">
        <v>1</v>
      </c>
      <c r="AF865">
        <v>30</v>
      </c>
      <c r="AG865">
        <v>0</v>
      </c>
      <c r="AN865">
        <v>1</v>
      </c>
      <c r="AO865">
        <v>1</v>
      </c>
      <c r="AR865" s="178">
        <v>4268642</v>
      </c>
      <c r="AS865" t="s">
        <v>1921</v>
      </c>
      <c r="AT865">
        <v>0</v>
      </c>
      <c r="AU865">
        <v>0</v>
      </c>
      <c r="AV865">
        <v>890480123</v>
      </c>
      <c r="AW865" t="s">
        <v>1920</v>
      </c>
      <c r="AX865">
        <v>5</v>
      </c>
      <c r="BC865">
        <v>1</v>
      </c>
      <c r="BD865">
        <v>7</v>
      </c>
      <c r="BE865">
        <v>2</v>
      </c>
    </row>
    <row r="866" spans="1:57" x14ac:dyDescent="0.25">
      <c r="A866" s="179">
        <f t="shared" si="13"/>
        <v>2406749</v>
      </c>
      <c r="B866" t="s">
        <v>1923</v>
      </c>
      <c r="C866">
        <v>9293263</v>
      </c>
      <c r="D866">
        <v>144105</v>
      </c>
      <c r="E866">
        <v>4</v>
      </c>
      <c r="F866">
        <v>18189</v>
      </c>
      <c r="G866" s="180">
        <v>44244</v>
      </c>
      <c r="H866" s="180">
        <v>44375</v>
      </c>
      <c r="I866">
        <v>0</v>
      </c>
      <c r="J866">
        <v>1</v>
      </c>
      <c r="K866">
        <v>0</v>
      </c>
      <c r="L866">
        <v>30</v>
      </c>
      <c r="M866">
        <v>2</v>
      </c>
      <c r="N866" s="170">
        <v>13121400</v>
      </c>
      <c r="O866" s="170">
        <v>13940000</v>
      </c>
      <c r="P866" s="178">
        <v>3000000</v>
      </c>
      <c r="Q866" s="178">
        <v>32803</v>
      </c>
      <c r="R866" s="178">
        <v>2966824</v>
      </c>
      <c r="S866">
        <v>0</v>
      </c>
      <c r="T866">
        <v>0</v>
      </c>
      <c r="U866">
        <v>0</v>
      </c>
      <c r="W866">
        <v>0</v>
      </c>
      <c r="X866">
        <v>0</v>
      </c>
      <c r="Y866">
        <v>0</v>
      </c>
      <c r="Z866">
        <v>3000000</v>
      </c>
      <c r="AA866">
        <v>6</v>
      </c>
      <c r="AB866" s="180">
        <v>44285</v>
      </c>
      <c r="AC866">
        <v>1</v>
      </c>
      <c r="AD866" t="s">
        <v>1922</v>
      </c>
      <c r="AE866">
        <v>1</v>
      </c>
      <c r="AF866">
        <v>30</v>
      </c>
      <c r="AG866">
        <v>0</v>
      </c>
      <c r="AN866">
        <v>1</v>
      </c>
      <c r="AO866">
        <v>1</v>
      </c>
      <c r="AR866" s="178">
        <v>560075</v>
      </c>
      <c r="AS866" t="s">
        <v>1921</v>
      </c>
      <c r="AT866">
        <v>0</v>
      </c>
      <c r="AU866">
        <v>0</v>
      </c>
      <c r="AV866">
        <v>890480123</v>
      </c>
      <c r="AW866" t="s">
        <v>1920</v>
      </c>
      <c r="AX866">
        <v>5</v>
      </c>
      <c r="BC866">
        <v>1</v>
      </c>
      <c r="BD866">
        <v>7</v>
      </c>
      <c r="BE866">
        <v>2</v>
      </c>
    </row>
    <row r="867" spans="1:57" x14ac:dyDescent="0.25">
      <c r="A867" s="179">
        <f t="shared" si="13"/>
        <v>39755144</v>
      </c>
      <c r="B867" t="s">
        <v>1923</v>
      </c>
      <c r="C867">
        <v>9293263</v>
      </c>
      <c r="D867">
        <v>144105</v>
      </c>
      <c r="E867">
        <v>4</v>
      </c>
      <c r="F867">
        <v>18241</v>
      </c>
      <c r="G867" s="180">
        <v>44260</v>
      </c>
      <c r="H867" s="180">
        <v>46842</v>
      </c>
      <c r="I867">
        <v>0</v>
      </c>
      <c r="J867">
        <v>1</v>
      </c>
      <c r="K867">
        <v>3</v>
      </c>
      <c r="L867">
        <v>30</v>
      </c>
      <c r="M867">
        <v>2</v>
      </c>
      <c r="N867" s="170">
        <v>16011168</v>
      </c>
      <c r="O867" s="170">
        <v>17240000</v>
      </c>
      <c r="P867" s="178">
        <v>50000000</v>
      </c>
      <c r="Q867" s="178">
        <v>993421</v>
      </c>
      <c r="R867" s="178">
        <v>49006579</v>
      </c>
      <c r="S867">
        <v>0</v>
      </c>
      <c r="T867">
        <v>0</v>
      </c>
      <c r="U867">
        <v>0</v>
      </c>
      <c r="W867">
        <v>0</v>
      </c>
      <c r="X867">
        <v>0</v>
      </c>
      <c r="Y867">
        <v>0</v>
      </c>
      <c r="AB867" s="180">
        <v>44285</v>
      </c>
      <c r="AC867">
        <v>9</v>
      </c>
      <c r="AD867" t="s">
        <v>1922</v>
      </c>
      <c r="AE867">
        <v>1</v>
      </c>
      <c r="AF867">
        <v>30</v>
      </c>
      <c r="AG867">
        <v>0</v>
      </c>
      <c r="AN867">
        <v>1</v>
      </c>
      <c r="AO867">
        <v>1</v>
      </c>
      <c r="AR867" s="178">
        <v>9251435</v>
      </c>
      <c r="AS867" t="s">
        <v>1921</v>
      </c>
      <c r="AT867">
        <v>0</v>
      </c>
      <c r="AU867">
        <v>0</v>
      </c>
      <c r="AV867">
        <v>890480123</v>
      </c>
      <c r="AW867" t="s">
        <v>1920</v>
      </c>
      <c r="AX867">
        <v>5</v>
      </c>
      <c r="BC867">
        <v>1</v>
      </c>
      <c r="BD867">
        <v>7</v>
      </c>
      <c r="BE867">
        <v>2</v>
      </c>
    </row>
    <row r="868" spans="1:57" x14ac:dyDescent="0.25">
      <c r="A868" s="179">
        <f t="shared" si="13"/>
        <v>4867</v>
      </c>
      <c r="B868" t="s">
        <v>1923</v>
      </c>
      <c r="C868">
        <v>9293263</v>
      </c>
      <c r="D868">
        <v>144105</v>
      </c>
      <c r="E868">
        <v>4</v>
      </c>
      <c r="F868">
        <v>550025696</v>
      </c>
      <c r="G868" s="180">
        <v>44286</v>
      </c>
      <c r="H868" s="180">
        <v>44346</v>
      </c>
      <c r="I868">
        <v>0</v>
      </c>
      <c r="J868">
        <v>1</v>
      </c>
      <c r="K868">
        <v>0</v>
      </c>
      <c r="L868">
        <v>30</v>
      </c>
      <c r="M868">
        <v>2</v>
      </c>
      <c r="N868">
        <v>0</v>
      </c>
      <c r="O868">
        <v>0</v>
      </c>
      <c r="P868" s="178">
        <v>6000</v>
      </c>
      <c r="Q868" s="178">
        <v>6000</v>
      </c>
      <c r="R868" s="178">
        <v>6000</v>
      </c>
      <c r="S868">
        <v>0</v>
      </c>
      <c r="T868">
        <v>0</v>
      </c>
      <c r="U868">
        <v>0</v>
      </c>
      <c r="W868">
        <v>0</v>
      </c>
      <c r="X868">
        <v>0</v>
      </c>
      <c r="Y868">
        <v>0</v>
      </c>
      <c r="AB868" s="180">
        <v>44286</v>
      </c>
      <c r="AC868">
        <v>1</v>
      </c>
      <c r="AD868" t="s">
        <v>1922</v>
      </c>
      <c r="AE868">
        <v>1</v>
      </c>
      <c r="AF868">
        <v>30</v>
      </c>
      <c r="AG868">
        <v>0</v>
      </c>
      <c r="AN868">
        <v>1</v>
      </c>
      <c r="AO868">
        <v>1</v>
      </c>
      <c r="AR868" s="178">
        <v>1133</v>
      </c>
      <c r="AS868" t="s">
        <v>1921</v>
      </c>
      <c r="AT868">
        <v>0</v>
      </c>
      <c r="AU868">
        <v>0</v>
      </c>
      <c r="AV868">
        <v>890480123</v>
      </c>
      <c r="AW868" t="s">
        <v>1920</v>
      </c>
      <c r="AX868">
        <v>5</v>
      </c>
      <c r="BC868">
        <v>2</v>
      </c>
      <c r="BD868">
        <v>7</v>
      </c>
      <c r="BE868">
        <v>2</v>
      </c>
    </row>
    <row r="869" spans="1:57" x14ac:dyDescent="0.25">
      <c r="A869" s="179">
        <f t="shared" si="13"/>
        <v>0</v>
      </c>
      <c r="B869" t="s">
        <v>1923</v>
      </c>
      <c r="C869">
        <v>9295822</v>
      </c>
      <c r="D869">
        <v>144105</v>
      </c>
      <c r="E869">
        <v>4</v>
      </c>
      <c r="F869">
        <v>17280</v>
      </c>
      <c r="G869" s="180">
        <v>44002</v>
      </c>
      <c r="H869" s="180">
        <v>44742</v>
      </c>
      <c r="I869">
        <v>0</v>
      </c>
      <c r="J869">
        <v>1</v>
      </c>
      <c r="K869">
        <v>9</v>
      </c>
      <c r="L869">
        <v>30</v>
      </c>
      <c r="M869">
        <v>2</v>
      </c>
      <c r="N869" s="170">
        <v>12185828</v>
      </c>
      <c r="O869" s="170">
        <v>12890000</v>
      </c>
      <c r="P869" s="178">
        <v>660000</v>
      </c>
      <c r="Q869" s="178">
        <v>31126</v>
      </c>
      <c r="R869" s="178">
        <v>430974</v>
      </c>
      <c r="S869">
        <v>0</v>
      </c>
      <c r="T869">
        <v>0</v>
      </c>
      <c r="U869">
        <v>0</v>
      </c>
      <c r="W869">
        <v>0</v>
      </c>
      <c r="X869">
        <v>0</v>
      </c>
      <c r="Y869">
        <v>0</v>
      </c>
      <c r="AB869" s="180">
        <v>44285</v>
      </c>
      <c r="AC869">
        <v>1</v>
      </c>
      <c r="AD869" t="s">
        <v>1922</v>
      </c>
      <c r="AE869">
        <v>1</v>
      </c>
      <c r="AF869">
        <v>30</v>
      </c>
      <c r="AG869">
        <v>0</v>
      </c>
      <c r="AN869">
        <v>1</v>
      </c>
      <c r="AO869">
        <v>1</v>
      </c>
      <c r="AR869" s="178">
        <v>21415304</v>
      </c>
      <c r="AS869" t="s">
        <v>1921</v>
      </c>
      <c r="AT869">
        <v>0</v>
      </c>
      <c r="AU869">
        <v>0</v>
      </c>
      <c r="AV869">
        <v>890480123</v>
      </c>
      <c r="AW869" t="s">
        <v>1920</v>
      </c>
      <c r="AX869">
        <v>5</v>
      </c>
      <c r="BC869">
        <v>1</v>
      </c>
      <c r="BD869">
        <v>7</v>
      </c>
      <c r="BE869">
        <v>2</v>
      </c>
    </row>
    <row r="870" spans="1:57" x14ac:dyDescent="0.25">
      <c r="A870" s="179">
        <f t="shared" si="13"/>
        <v>2865260</v>
      </c>
      <c r="B870" t="s">
        <v>1923</v>
      </c>
      <c r="C870">
        <v>10525069</v>
      </c>
      <c r="D870">
        <v>144105</v>
      </c>
      <c r="E870">
        <v>4</v>
      </c>
      <c r="F870">
        <v>13465</v>
      </c>
      <c r="G870" s="180">
        <v>43096</v>
      </c>
      <c r="H870" s="180">
        <v>44557</v>
      </c>
      <c r="I870">
        <v>3</v>
      </c>
      <c r="J870">
        <v>1</v>
      </c>
      <c r="K870">
        <v>38</v>
      </c>
      <c r="L870">
        <v>30</v>
      </c>
      <c r="M870">
        <v>2</v>
      </c>
      <c r="N870" s="170">
        <v>12185828</v>
      </c>
      <c r="O870" s="170">
        <v>12890000</v>
      </c>
      <c r="P870" s="178">
        <v>20444453</v>
      </c>
      <c r="Q870" s="178">
        <v>540248</v>
      </c>
      <c r="R870" s="178">
        <v>4652891</v>
      </c>
      <c r="S870">
        <v>4695</v>
      </c>
      <c r="T870">
        <v>0</v>
      </c>
      <c r="U870">
        <v>0</v>
      </c>
      <c r="W870">
        <v>0</v>
      </c>
      <c r="X870">
        <v>0</v>
      </c>
      <c r="Y870">
        <v>0</v>
      </c>
      <c r="AB870" s="180">
        <v>44285</v>
      </c>
      <c r="AC870">
        <v>1</v>
      </c>
      <c r="AD870" t="s">
        <v>1922</v>
      </c>
      <c r="AE870">
        <v>1</v>
      </c>
      <c r="AF870">
        <v>30</v>
      </c>
      <c r="AG870">
        <v>28616</v>
      </c>
      <c r="AN870">
        <v>1</v>
      </c>
      <c r="AO870">
        <v>1</v>
      </c>
      <c r="AR870" s="178">
        <v>1787631</v>
      </c>
      <c r="AS870" t="s">
        <v>1921</v>
      </c>
      <c r="AT870">
        <v>0</v>
      </c>
      <c r="AU870">
        <v>0</v>
      </c>
      <c r="AV870">
        <v>890480123</v>
      </c>
      <c r="AW870" t="s">
        <v>1920</v>
      </c>
      <c r="AX870">
        <v>5</v>
      </c>
      <c r="BC870">
        <v>1</v>
      </c>
      <c r="BD870">
        <v>7</v>
      </c>
      <c r="BE870">
        <v>2</v>
      </c>
    </row>
    <row r="871" spans="1:57" x14ac:dyDescent="0.25">
      <c r="A871" s="179">
        <f t="shared" si="13"/>
        <v>4839259</v>
      </c>
      <c r="B871" t="s">
        <v>1923</v>
      </c>
      <c r="C871">
        <v>10525069</v>
      </c>
      <c r="D871">
        <v>144105</v>
      </c>
      <c r="E871">
        <v>4</v>
      </c>
      <c r="F871">
        <v>16262</v>
      </c>
      <c r="G871" s="180">
        <v>43721</v>
      </c>
      <c r="H871" s="180">
        <v>45548</v>
      </c>
      <c r="I871">
        <v>0</v>
      </c>
      <c r="J871">
        <v>1</v>
      </c>
      <c r="K871">
        <v>18</v>
      </c>
      <c r="L871">
        <v>30</v>
      </c>
      <c r="M871">
        <v>2</v>
      </c>
      <c r="N871" s="170">
        <v>17726461</v>
      </c>
      <c r="O871" s="170">
        <v>19240000</v>
      </c>
      <c r="P871" s="178">
        <v>10000000</v>
      </c>
      <c r="Q871" s="178">
        <v>252449</v>
      </c>
      <c r="R871" s="178">
        <v>7858463</v>
      </c>
      <c r="S871">
        <v>61158</v>
      </c>
      <c r="T871">
        <v>0</v>
      </c>
      <c r="U871">
        <v>0</v>
      </c>
      <c r="W871">
        <v>0</v>
      </c>
      <c r="X871">
        <v>0</v>
      </c>
      <c r="Y871">
        <v>0</v>
      </c>
      <c r="AB871" s="180">
        <v>44285</v>
      </c>
      <c r="AC871">
        <v>1</v>
      </c>
      <c r="AD871" t="s">
        <v>1922</v>
      </c>
      <c r="AE871">
        <v>1</v>
      </c>
      <c r="AF871">
        <v>30</v>
      </c>
      <c r="AG871">
        <v>0</v>
      </c>
      <c r="AN871">
        <v>1</v>
      </c>
      <c r="AO871">
        <v>1</v>
      </c>
      <c r="AR871" s="178">
        <v>3019204</v>
      </c>
      <c r="AS871" t="s">
        <v>1921</v>
      </c>
      <c r="AT871">
        <v>0</v>
      </c>
      <c r="AU871">
        <v>0</v>
      </c>
      <c r="AV871">
        <v>890480123</v>
      </c>
      <c r="AW871" t="s">
        <v>1920</v>
      </c>
      <c r="AX871">
        <v>5</v>
      </c>
      <c r="BC871">
        <v>1</v>
      </c>
      <c r="BD871">
        <v>7</v>
      </c>
      <c r="BE871">
        <v>2</v>
      </c>
    </row>
    <row r="872" spans="1:57" x14ac:dyDescent="0.25">
      <c r="A872" s="179">
        <f t="shared" si="13"/>
        <v>20092432</v>
      </c>
      <c r="B872" t="s">
        <v>1923</v>
      </c>
      <c r="C872">
        <v>10525069</v>
      </c>
      <c r="D872">
        <v>141105</v>
      </c>
      <c r="E872">
        <v>4</v>
      </c>
      <c r="F872">
        <v>17086</v>
      </c>
      <c r="G872" s="180">
        <v>43903</v>
      </c>
      <c r="H872" s="180">
        <v>46476</v>
      </c>
      <c r="I872">
        <v>0</v>
      </c>
      <c r="J872">
        <v>1</v>
      </c>
      <c r="K872">
        <v>12</v>
      </c>
      <c r="L872">
        <v>30</v>
      </c>
      <c r="M872">
        <v>2</v>
      </c>
      <c r="N872" s="170">
        <v>13121400</v>
      </c>
      <c r="O872" s="170">
        <v>13940000</v>
      </c>
      <c r="P872" s="178">
        <v>35991000</v>
      </c>
      <c r="Q872" s="178">
        <v>657125</v>
      </c>
      <c r="R872" s="178">
        <v>32628062</v>
      </c>
      <c r="S872">
        <v>0</v>
      </c>
      <c r="T872">
        <v>0</v>
      </c>
      <c r="U872">
        <v>39900000</v>
      </c>
      <c r="V872" t="s">
        <v>1927</v>
      </c>
      <c r="W872">
        <v>0</v>
      </c>
      <c r="X872">
        <v>0</v>
      </c>
      <c r="Y872">
        <v>0</v>
      </c>
      <c r="AB872" s="180">
        <v>44285</v>
      </c>
      <c r="AC872">
        <v>3</v>
      </c>
      <c r="AD872" t="s">
        <v>1922</v>
      </c>
      <c r="AE872">
        <v>1</v>
      </c>
      <c r="AF872">
        <v>30</v>
      </c>
      <c r="AG872">
        <v>0</v>
      </c>
      <c r="AN872">
        <v>1</v>
      </c>
      <c r="AO872">
        <v>1</v>
      </c>
      <c r="AR872" s="178">
        <v>12535630</v>
      </c>
      <c r="AS872" t="s">
        <v>1921</v>
      </c>
      <c r="AT872">
        <v>0</v>
      </c>
      <c r="AU872">
        <v>0</v>
      </c>
      <c r="AV872">
        <v>890480123</v>
      </c>
      <c r="AW872" t="s">
        <v>1920</v>
      </c>
      <c r="AX872">
        <v>5</v>
      </c>
      <c r="BC872">
        <v>1</v>
      </c>
      <c r="BD872">
        <v>7</v>
      </c>
      <c r="BE872">
        <v>2</v>
      </c>
    </row>
    <row r="873" spans="1:57" x14ac:dyDescent="0.25">
      <c r="A873" s="179">
        <f t="shared" si="13"/>
        <v>0</v>
      </c>
      <c r="B873" t="s">
        <v>1923</v>
      </c>
      <c r="C873">
        <v>10769942</v>
      </c>
      <c r="D873">
        <v>144105</v>
      </c>
      <c r="E873">
        <v>4</v>
      </c>
      <c r="F873">
        <v>17186</v>
      </c>
      <c r="G873" s="180">
        <v>43957</v>
      </c>
      <c r="H873" s="180">
        <v>44711</v>
      </c>
      <c r="I873">
        <v>0</v>
      </c>
      <c r="J873">
        <v>1</v>
      </c>
      <c r="K873">
        <v>10</v>
      </c>
      <c r="L873">
        <v>30</v>
      </c>
      <c r="M873">
        <v>2</v>
      </c>
      <c r="N873" s="170">
        <v>15881442</v>
      </c>
      <c r="O873" s="170">
        <v>17090000</v>
      </c>
      <c r="P873" s="178">
        <v>5000000</v>
      </c>
      <c r="Q873" s="178">
        <v>244532</v>
      </c>
      <c r="R873" s="178">
        <v>3090550</v>
      </c>
      <c r="S873">
        <v>0</v>
      </c>
      <c r="T873">
        <v>0</v>
      </c>
      <c r="U873">
        <v>0</v>
      </c>
      <c r="W873">
        <v>0</v>
      </c>
      <c r="X873">
        <v>0</v>
      </c>
      <c r="Y873">
        <v>0</v>
      </c>
      <c r="AB873" s="180">
        <v>44285</v>
      </c>
      <c r="AC873">
        <v>1</v>
      </c>
      <c r="AD873" t="s">
        <v>1922</v>
      </c>
      <c r="AE873">
        <v>1</v>
      </c>
      <c r="AF873">
        <v>30</v>
      </c>
      <c r="AG873">
        <v>0</v>
      </c>
      <c r="AN873">
        <v>1</v>
      </c>
      <c r="AO873">
        <v>1</v>
      </c>
      <c r="AR873" s="178">
        <v>3128149</v>
      </c>
      <c r="AS873" t="s">
        <v>1921</v>
      </c>
      <c r="AT873">
        <v>0</v>
      </c>
      <c r="AU873">
        <v>0</v>
      </c>
      <c r="AV873">
        <v>890480123</v>
      </c>
      <c r="AW873" t="s">
        <v>1920</v>
      </c>
      <c r="AX873">
        <v>5</v>
      </c>
      <c r="BC873">
        <v>1</v>
      </c>
      <c r="BD873">
        <v>7</v>
      </c>
      <c r="BE873">
        <v>2</v>
      </c>
    </row>
    <row r="874" spans="1:57" x14ac:dyDescent="0.25">
      <c r="A874" s="179">
        <f t="shared" si="13"/>
        <v>9962823</v>
      </c>
      <c r="B874" t="s">
        <v>1923</v>
      </c>
      <c r="C874">
        <v>10776961</v>
      </c>
      <c r="D874">
        <v>144105</v>
      </c>
      <c r="E874">
        <v>4</v>
      </c>
      <c r="F874">
        <v>15692</v>
      </c>
      <c r="G874" s="180">
        <v>44133</v>
      </c>
      <c r="H874" s="180">
        <v>45351</v>
      </c>
      <c r="I874">
        <v>0</v>
      </c>
      <c r="J874">
        <v>1</v>
      </c>
      <c r="K874">
        <v>5</v>
      </c>
      <c r="L874">
        <v>30</v>
      </c>
      <c r="M874">
        <v>2</v>
      </c>
      <c r="N874" s="170">
        <v>17726461</v>
      </c>
      <c r="O874" s="170">
        <v>19240000</v>
      </c>
      <c r="P874" s="178">
        <v>11327212</v>
      </c>
      <c r="Q874" s="178">
        <v>377062</v>
      </c>
      <c r="R874" s="178">
        <v>10245931</v>
      </c>
      <c r="S874">
        <v>0</v>
      </c>
      <c r="T874">
        <v>0</v>
      </c>
      <c r="U874">
        <v>0</v>
      </c>
      <c r="W874">
        <v>0</v>
      </c>
      <c r="X874">
        <v>0</v>
      </c>
      <c r="Y874">
        <v>0</v>
      </c>
      <c r="AB874" s="180">
        <v>44285</v>
      </c>
      <c r="AC874">
        <v>1</v>
      </c>
      <c r="AD874" t="s">
        <v>1922</v>
      </c>
      <c r="AE874">
        <v>1</v>
      </c>
      <c r="AF874">
        <v>30</v>
      </c>
      <c r="AG874">
        <v>0</v>
      </c>
      <c r="AN874">
        <v>1</v>
      </c>
      <c r="AO874">
        <v>1</v>
      </c>
      <c r="AR874" s="178">
        <v>283108</v>
      </c>
      <c r="AS874" t="s">
        <v>1921</v>
      </c>
      <c r="AT874">
        <v>0</v>
      </c>
      <c r="AU874">
        <v>0</v>
      </c>
      <c r="AV874">
        <v>890480123</v>
      </c>
      <c r="AW874" t="s">
        <v>1920</v>
      </c>
      <c r="AX874">
        <v>5</v>
      </c>
      <c r="BC874">
        <v>1</v>
      </c>
      <c r="BD874">
        <v>7</v>
      </c>
      <c r="BE874">
        <v>1</v>
      </c>
    </row>
    <row r="875" spans="1:57" x14ac:dyDescent="0.25">
      <c r="A875" s="179">
        <f t="shared" si="13"/>
        <v>67264297</v>
      </c>
      <c r="B875" t="s">
        <v>1923</v>
      </c>
      <c r="C875">
        <v>10776961</v>
      </c>
      <c r="D875">
        <v>144205</v>
      </c>
      <c r="E875">
        <v>4</v>
      </c>
      <c r="F875">
        <v>16735</v>
      </c>
      <c r="G875" s="180">
        <v>43825</v>
      </c>
      <c r="H875" s="180">
        <v>46382</v>
      </c>
      <c r="I875">
        <v>0</v>
      </c>
      <c r="J875">
        <v>1</v>
      </c>
      <c r="K875">
        <v>15</v>
      </c>
      <c r="L875">
        <v>30</v>
      </c>
      <c r="M875">
        <v>2</v>
      </c>
      <c r="N875" s="170">
        <v>9119963</v>
      </c>
      <c r="O875" s="170">
        <v>9511000</v>
      </c>
      <c r="P875" s="178">
        <v>80000000</v>
      </c>
      <c r="Q875" s="178">
        <v>1292002</v>
      </c>
      <c r="R875" s="178">
        <v>69175706</v>
      </c>
      <c r="S875">
        <v>70096</v>
      </c>
      <c r="T875">
        <v>0</v>
      </c>
      <c r="U875">
        <v>0</v>
      </c>
      <c r="W875">
        <v>0</v>
      </c>
      <c r="X875">
        <v>0</v>
      </c>
      <c r="Y875">
        <v>0</v>
      </c>
      <c r="AB875" s="180">
        <v>44286</v>
      </c>
      <c r="AC875">
        <v>9</v>
      </c>
      <c r="AD875" t="s">
        <v>1922</v>
      </c>
      <c r="AE875">
        <v>1</v>
      </c>
      <c r="AF875">
        <v>30</v>
      </c>
      <c r="AG875">
        <v>0</v>
      </c>
      <c r="AN875">
        <v>1</v>
      </c>
      <c r="AO875">
        <v>1</v>
      </c>
      <c r="AR875" s="178">
        <v>1911409</v>
      </c>
      <c r="AS875" t="s">
        <v>1921</v>
      </c>
      <c r="AT875">
        <v>0</v>
      </c>
      <c r="AU875">
        <v>0</v>
      </c>
      <c r="AX875">
        <v>5</v>
      </c>
      <c r="BC875">
        <v>1</v>
      </c>
      <c r="BD875">
        <v>7</v>
      </c>
      <c r="BE875">
        <v>2</v>
      </c>
    </row>
    <row r="876" spans="1:57" x14ac:dyDescent="0.25">
      <c r="A876" s="179">
        <f t="shared" si="13"/>
        <v>1281992</v>
      </c>
      <c r="B876" t="s">
        <v>1923</v>
      </c>
      <c r="C876">
        <v>10876659</v>
      </c>
      <c r="D876">
        <v>144105</v>
      </c>
      <c r="E876">
        <v>4</v>
      </c>
      <c r="F876">
        <v>17493</v>
      </c>
      <c r="G876" s="180">
        <v>44068</v>
      </c>
      <c r="H876" s="180">
        <v>44834</v>
      </c>
      <c r="I876">
        <v>0</v>
      </c>
      <c r="J876">
        <v>1</v>
      </c>
      <c r="K876">
        <v>6</v>
      </c>
      <c r="L876">
        <v>30</v>
      </c>
      <c r="M876">
        <v>2</v>
      </c>
      <c r="N876" s="170">
        <v>13121400</v>
      </c>
      <c r="O876" s="170">
        <v>13940000</v>
      </c>
      <c r="P876" s="178">
        <v>2500000</v>
      </c>
      <c r="Q876" s="178">
        <v>118997</v>
      </c>
      <c r="R876" s="178">
        <v>1934423</v>
      </c>
      <c r="S876">
        <v>0</v>
      </c>
      <c r="T876">
        <v>0</v>
      </c>
      <c r="U876">
        <v>0</v>
      </c>
      <c r="W876">
        <v>0</v>
      </c>
      <c r="X876">
        <v>0</v>
      </c>
      <c r="Y876">
        <v>0</v>
      </c>
      <c r="AB876" s="180">
        <v>44285</v>
      </c>
      <c r="AC876">
        <v>9</v>
      </c>
      <c r="AD876" t="s">
        <v>1922</v>
      </c>
      <c r="AE876">
        <v>1</v>
      </c>
      <c r="AF876">
        <v>30</v>
      </c>
      <c r="AG876">
        <v>0</v>
      </c>
      <c r="AN876">
        <v>1</v>
      </c>
      <c r="AO876">
        <v>1</v>
      </c>
      <c r="AR876" s="178">
        <v>652431</v>
      </c>
      <c r="AS876" t="s">
        <v>1921</v>
      </c>
      <c r="AT876">
        <v>0</v>
      </c>
      <c r="AU876">
        <v>0</v>
      </c>
      <c r="AV876">
        <v>890480123</v>
      </c>
      <c r="AW876" t="s">
        <v>1920</v>
      </c>
      <c r="AX876">
        <v>5</v>
      </c>
      <c r="BC876">
        <v>1</v>
      </c>
      <c r="BD876">
        <v>7</v>
      </c>
      <c r="BE876">
        <v>2</v>
      </c>
    </row>
    <row r="877" spans="1:57" x14ac:dyDescent="0.25">
      <c r="A877" s="179">
        <f t="shared" si="13"/>
        <v>1281877</v>
      </c>
      <c r="B877" t="s">
        <v>1923</v>
      </c>
      <c r="C877">
        <v>10876659</v>
      </c>
      <c r="D877">
        <v>144105</v>
      </c>
      <c r="E877">
        <v>4</v>
      </c>
      <c r="F877">
        <v>18228</v>
      </c>
      <c r="G877" s="180">
        <v>44257</v>
      </c>
      <c r="H877" s="180">
        <v>44987</v>
      </c>
      <c r="I877">
        <v>0</v>
      </c>
      <c r="J877">
        <v>1</v>
      </c>
      <c r="K877">
        <v>1</v>
      </c>
      <c r="L877">
        <v>30</v>
      </c>
      <c r="M877">
        <v>2</v>
      </c>
      <c r="N877" s="170">
        <v>12185828</v>
      </c>
      <c r="O877" s="170">
        <v>12890000</v>
      </c>
      <c r="P877" s="178">
        <v>2010000</v>
      </c>
      <c r="Q877" s="178">
        <v>94792</v>
      </c>
      <c r="R877" s="178">
        <v>1934248</v>
      </c>
      <c r="S877">
        <v>0</v>
      </c>
      <c r="T877">
        <v>0</v>
      </c>
      <c r="U877">
        <v>0</v>
      </c>
      <c r="W877">
        <v>0</v>
      </c>
      <c r="X877">
        <v>0</v>
      </c>
      <c r="Y877">
        <v>0</v>
      </c>
      <c r="AB877" s="180">
        <v>44285</v>
      </c>
      <c r="AC877">
        <v>9</v>
      </c>
      <c r="AD877" t="s">
        <v>1922</v>
      </c>
      <c r="AE877">
        <v>1</v>
      </c>
      <c r="AF877">
        <v>30</v>
      </c>
      <c r="AG877">
        <v>0</v>
      </c>
      <c r="AN877">
        <v>1</v>
      </c>
      <c r="AO877">
        <v>1</v>
      </c>
      <c r="AR877" s="178">
        <v>652371</v>
      </c>
      <c r="AS877" t="s">
        <v>1921</v>
      </c>
      <c r="AT877">
        <v>0</v>
      </c>
      <c r="AU877">
        <v>0</v>
      </c>
      <c r="AV877">
        <v>890480123</v>
      </c>
      <c r="AW877" t="s">
        <v>1920</v>
      </c>
      <c r="AX877">
        <v>5</v>
      </c>
      <c r="BC877">
        <v>1</v>
      </c>
      <c r="BD877">
        <v>7</v>
      </c>
      <c r="BE877">
        <v>2</v>
      </c>
    </row>
    <row r="878" spans="1:57" x14ac:dyDescent="0.25">
      <c r="A878" s="179">
        <f t="shared" si="13"/>
        <v>0</v>
      </c>
      <c r="B878" t="s">
        <v>1923</v>
      </c>
      <c r="C878">
        <v>10891817</v>
      </c>
      <c r="D878">
        <v>144105</v>
      </c>
      <c r="E878">
        <v>4</v>
      </c>
      <c r="F878">
        <v>15462</v>
      </c>
      <c r="G878" s="180">
        <v>44133</v>
      </c>
      <c r="H878" s="180">
        <v>44956</v>
      </c>
      <c r="I878">
        <v>0</v>
      </c>
      <c r="J878">
        <v>1</v>
      </c>
      <c r="K878">
        <v>5</v>
      </c>
      <c r="L878">
        <v>30</v>
      </c>
      <c r="M878">
        <v>2</v>
      </c>
      <c r="N878" s="170">
        <v>17726461</v>
      </c>
      <c r="O878" s="170">
        <v>19240000</v>
      </c>
      <c r="P878" s="178">
        <v>3152832</v>
      </c>
      <c r="Q878" s="178">
        <v>142451</v>
      </c>
      <c r="R878" s="178">
        <v>2658642</v>
      </c>
      <c r="S878">
        <v>0</v>
      </c>
      <c r="T878">
        <v>0</v>
      </c>
      <c r="U878">
        <v>0</v>
      </c>
      <c r="W878">
        <v>0</v>
      </c>
      <c r="X878">
        <v>0</v>
      </c>
      <c r="Y878">
        <v>0</v>
      </c>
      <c r="AB878" s="180">
        <v>44285</v>
      </c>
      <c r="AC878">
        <v>1</v>
      </c>
      <c r="AD878" t="s">
        <v>1922</v>
      </c>
      <c r="AE878">
        <v>1</v>
      </c>
      <c r="AF878">
        <v>30</v>
      </c>
      <c r="AG878">
        <v>0</v>
      </c>
      <c r="AN878">
        <v>1</v>
      </c>
      <c r="AO878">
        <v>1</v>
      </c>
      <c r="AR878" s="178">
        <v>20607363</v>
      </c>
      <c r="AS878" t="s">
        <v>1921</v>
      </c>
      <c r="AT878">
        <v>0</v>
      </c>
      <c r="AU878">
        <v>0</v>
      </c>
      <c r="AV878">
        <v>890480123</v>
      </c>
      <c r="AW878" t="s">
        <v>1920</v>
      </c>
      <c r="AX878">
        <v>5</v>
      </c>
      <c r="BC878">
        <v>1</v>
      </c>
      <c r="BD878">
        <v>7</v>
      </c>
      <c r="BE878">
        <v>1</v>
      </c>
    </row>
    <row r="879" spans="1:57" x14ac:dyDescent="0.25">
      <c r="A879" s="179">
        <f t="shared" si="13"/>
        <v>0</v>
      </c>
      <c r="B879" t="s">
        <v>1923</v>
      </c>
      <c r="C879">
        <v>10891817</v>
      </c>
      <c r="D879">
        <v>144105</v>
      </c>
      <c r="E879">
        <v>4</v>
      </c>
      <c r="F879">
        <v>550025654</v>
      </c>
      <c r="G879" s="180">
        <v>44286</v>
      </c>
      <c r="H879" s="180">
        <v>44346</v>
      </c>
      <c r="I879">
        <v>0</v>
      </c>
      <c r="J879">
        <v>1</v>
      </c>
      <c r="K879">
        <v>0</v>
      </c>
      <c r="L879">
        <v>30</v>
      </c>
      <c r="M879">
        <v>2</v>
      </c>
      <c r="N879">
        <v>0</v>
      </c>
      <c r="O879">
        <v>0</v>
      </c>
      <c r="P879" s="178">
        <v>6000</v>
      </c>
      <c r="Q879" s="178">
        <v>6000</v>
      </c>
      <c r="R879" s="178">
        <v>6000</v>
      </c>
      <c r="S879">
        <v>0</v>
      </c>
      <c r="T879">
        <v>0</v>
      </c>
      <c r="U879">
        <v>0</v>
      </c>
      <c r="W879">
        <v>0</v>
      </c>
      <c r="X879">
        <v>0</v>
      </c>
      <c r="Y879">
        <v>0</v>
      </c>
      <c r="AB879" s="180">
        <v>44286</v>
      </c>
      <c r="AC879">
        <v>1</v>
      </c>
      <c r="AD879" t="s">
        <v>1922</v>
      </c>
      <c r="AE879">
        <v>1</v>
      </c>
      <c r="AF879">
        <v>30</v>
      </c>
      <c r="AG879">
        <v>0</v>
      </c>
      <c r="AN879">
        <v>1</v>
      </c>
      <c r="AO879">
        <v>1</v>
      </c>
      <c r="AR879" s="178">
        <v>46507</v>
      </c>
      <c r="AS879" t="s">
        <v>1921</v>
      </c>
      <c r="AT879">
        <v>0</v>
      </c>
      <c r="AU879">
        <v>0</v>
      </c>
      <c r="AV879">
        <v>890480123</v>
      </c>
      <c r="AW879" t="s">
        <v>1920</v>
      </c>
      <c r="AX879">
        <v>5</v>
      </c>
      <c r="BC879">
        <v>2</v>
      </c>
      <c r="BD879">
        <v>7</v>
      </c>
      <c r="BE879">
        <v>2</v>
      </c>
    </row>
    <row r="880" spans="1:57" x14ac:dyDescent="0.25">
      <c r="A880" s="179">
        <f t="shared" si="13"/>
        <v>1870040</v>
      </c>
      <c r="B880" t="s">
        <v>1923</v>
      </c>
      <c r="C880">
        <v>11038072</v>
      </c>
      <c r="D880">
        <v>144105</v>
      </c>
      <c r="E880">
        <v>4</v>
      </c>
      <c r="F880">
        <v>18203</v>
      </c>
      <c r="G880" s="180">
        <v>44246</v>
      </c>
      <c r="H880" s="180">
        <v>44985</v>
      </c>
      <c r="I880">
        <v>0</v>
      </c>
      <c r="J880">
        <v>1</v>
      </c>
      <c r="K880">
        <v>2</v>
      </c>
      <c r="L880">
        <v>30</v>
      </c>
      <c r="M880">
        <v>2</v>
      </c>
      <c r="N880" s="170">
        <v>15881442</v>
      </c>
      <c r="O880" s="170">
        <v>17090000</v>
      </c>
      <c r="P880" s="178">
        <v>3800000</v>
      </c>
      <c r="Q880" s="178">
        <v>185845</v>
      </c>
      <c r="R880" s="178">
        <v>3476130</v>
      </c>
      <c r="S880">
        <v>0</v>
      </c>
      <c r="T880">
        <v>0</v>
      </c>
      <c r="U880">
        <v>0</v>
      </c>
      <c r="W880">
        <v>0</v>
      </c>
      <c r="X880">
        <v>0</v>
      </c>
      <c r="Y880">
        <v>0</v>
      </c>
      <c r="AB880" s="180">
        <v>44285</v>
      </c>
      <c r="AC880">
        <v>9</v>
      </c>
      <c r="AD880" t="s">
        <v>1922</v>
      </c>
      <c r="AE880">
        <v>1</v>
      </c>
      <c r="AF880">
        <v>30</v>
      </c>
      <c r="AG880">
        <v>0</v>
      </c>
      <c r="AN880">
        <v>1</v>
      </c>
      <c r="AO880">
        <v>1</v>
      </c>
      <c r="AR880" s="178">
        <v>1606090</v>
      </c>
      <c r="AS880" t="s">
        <v>1921</v>
      </c>
      <c r="AT880">
        <v>0</v>
      </c>
      <c r="AU880">
        <v>0</v>
      </c>
      <c r="AV880">
        <v>890480123</v>
      </c>
      <c r="AW880" t="s">
        <v>1920</v>
      </c>
      <c r="AX880">
        <v>5</v>
      </c>
      <c r="BC880">
        <v>1</v>
      </c>
      <c r="BD880">
        <v>7</v>
      </c>
      <c r="BE880">
        <v>2</v>
      </c>
    </row>
    <row r="881" spans="1:57" x14ac:dyDescent="0.25">
      <c r="A881" s="179">
        <f t="shared" si="13"/>
        <v>41134736</v>
      </c>
      <c r="B881" t="s">
        <v>1923</v>
      </c>
      <c r="C881">
        <v>11300201</v>
      </c>
      <c r="D881">
        <v>144105</v>
      </c>
      <c r="E881">
        <v>4</v>
      </c>
      <c r="F881">
        <v>15983</v>
      </c>
      <c r="G881" s="180">
        <v>43658</v>
      </c>
      <c r="H881" s="180">
        <v>45868</v>
      </c>
      <c r="I881">
        <v>0</v>
      </c>
      <c r="J881">
        <v>1</v>
      </c>
      <c r="K881">
        <v>20</v>
      </c>
      <c r="L881">
        <v>30</v>
      </c>
      <c r="M881">
        <v>2</v>
      </c>
      <c r="N881" s="170">
        <v>12185828</v>
      </c>
      <c r="O881" s="170">
        <v>12890000</v>
      </c>
      <c r="P881" s="178">
        <v>74656408</v>
      </c>
      <c r="Q881" s="178">
        <v>1466772</v>
      </c>
      <c r="R881" s="178">
        <v>58821412</v>
      </c>
      <c r="S881">
        <v>0</v>
      </c>
      <c r="T881">
        <v>0</v>
      </c>
      <c r="U881">
        <v>0</v>
      </c>
      <c r="W881">
        <v>0</v>
      </c>
      <c r="X881">
        <v>0</v>
      </c>
      <c r="Y881">
        <v>0</v>
      </c>
      <c r="AB881" s="180">
        <v>44285</v>
      </c>
      <c r="AC881">
        <v>1</v>
      </c>
      <c r="AD881" t="s">
        <v>1922</v>
      </c>
      <c r="AE881">
        <v>1</v>
      </c>
      <c r="AF881">
        <v>30</v>
      </c>
      <c r="AG881">
        <v>0</v>
      </c>
      <c r="AN881">
        <v>1</v>
      </c>
      <c r="AO881">
        <v>1</v>
      </c>
      <c r="AR881" s="178">
        <v>17686676</v>
      </c>
      <c r="AS881" t="s">
        <v>1921</v>
      </c>
      <c r="AT881">
        <v>0</v>
      </c>
      <c r="AU881">
        <v>0</v>
      </c>
      <c r="AV881">
        <v>890480123</v>
      </c>
      <c r="AW881" t="s">
        <v>1920</v>
      </c>
      <c r="AX881">
        <v>5</v>
      </c>
      <c r="BC881">
        <v>1</v>
      </c>
      <c r="BD881">
        <v>7</v>
      </c>
      <c r="BE881">
        <v>2</v>
      </c>
    </row>
    <row r="882" spans="1:57" x14ac:dyDescent="0.25">
      <c r="A882" s="179">
        <f t="shared" si="13"/>
        <v>719004</v>
      </c>
      <c r="B882" t="s">
        <v>1923</v>
      </c>
      <c r="C882">
        <v>11300201</v>
      </c>
      <c r="D882">
        <v>144105</v>
      </c>
      <c r="E882">
        <v>4</v>
      </c>
      <c r="F882">
        <v>16254</v>
      </c>
      <c r="G882" s="180">
        <v>43719</v>
      </c>
      <c r="H882" s="180">
        <v>44469</v>
      </c>
      <c r="I882">
        <v>0</v>
      </c>
      <c r="J882">
        <v>1</v>
      </c>
      <c r="K882">
        <v>18</v>
      </c>
      <c r="L882">
        <v>30</v>
      </c>
      <c r="M882">
        <v>2</v>
      </c>
      <c r="N882" s="170">
        <v>15881442</v>
      </c>
      <c r="O882" s="170">
        <v>17090000</v>
      </c>
      <c r="P882" s="178">
        <v>3720000</v>
      </c>
      <c r="Q882" s="178">
        <v>181932</v>
      </c>
      <c r="R882" s="178">
        <v>1028154</v>
      </c>
      <c r="S882">
        <v>0</v>
      </c>
      <c r="T882">
        <v>0</v>
      </c>
      <c r="U882">
        <v>0</v>
      </c>
      <c r="W882">
        <v>0</v>
      </c>
      <c r="X882">
        <v>0</v>
      </c>
      <c r="Y882">
        <v>0</v>
      </c>
      <c r="AB882" s="180">
        <v>44285</v>
      </c>
      <c r="AC882">
        <v>1</v>
      </c>
      <c r="AD882" t="s">
        <v>1922</v>
      </c>
      <c r="AE882">
        <v>1</v>
      </c>
      <c r="AF882">
        <v>30</v>
      </c>
      <c r="AG882">
        <v>0</v>
      </c>
      <c r="AN882">
        <v>1</v>
      </c>
      <c r="AO882">
        <v>1</v>
      </c>
      <c r="AR882" s="178">
        <v>309150</v>
      </c>
      <c r="AS882" t="s">
        <v>1921</v>
      </c>
      <c r="AT882">
        <v>0</v>
      </c>
      <c r="AU882">
        <v>0</v>
      </c>
      <c r="AV882">
        <v>890480123</v>
      </c>
      <c r="AW882" t="s">
        <v>1920</v>
      </c>
      <c r="AX882">
        <v>5</v>
      </c>
      <c r="BC882">
        <v>1</v>
      </c>
      <c r="BD882">
        <v>7</v>
      </c>
      <c r="BE882">
        <v>2</v>
      </c>
    </row>
    <row r="883" spans="1:57" x14ac:dyDescent="0.25">
      <c r="A883" s="179">
        <f t="shared" si="13"/>
        <v>28737398</v>
      </c>
      <c r="B883" t="s">
        <v>1923</v>
      </c>
      <c r="C883">
        <v>11300201</v>
      </c>
      <c r="D883">
        <v>144105</v>
      </c>
      <c r="E883">
        <v>4</v>
      </c>
      <c r="F883">
        <v>17716</v>
      </c>
      <c r="G883" s="180">
        <v>44120</v>
      </c>
      <c r="H883" s="180">
        <v>46690</v>
      </c>
      <c r="I883">
        <v>0</v>
      </c>
      <c r="J883">
        <v>1</v>
      </c>
      <c r="K883">
        <v>5</v>
      </c>
      <c r="L883">
        <v>30</v>
      </c>
      <c r="M883">
        <v>2</v>
      </c>
      <c r="N883" s="170">
        <v>16011168</v>
      </c>
      <c r="O883" s="170">
        <v>17240000</v>
      </c>
      <c r="P883" s="178">
        <v>42521000</v>
      </c>
      <c r="Q883" s="178">
        <v>844825</v>
      </c>
      <c r="R883" s="178">
        <v>41093598</v>
      </c>
      <c r="S883">
        <v>0</v>
      </c>
      <c r="T883">
        <v>0</v>
      </c>
      <c r="U883">
        <v>0</v>
      </c>
      <c r="W883">
        <v>0</v>
      </c>
      <c r="X883">
        <v>0</v>
      </c>
      <c r="Y883">
        <v>0</v>
      </c>
      <c r="AB883" s="180">
        <v>44285</v>
      </c>
      <c r="AC883">
        <v>1</v>
      </c>
      <c r="AD883" t="s">
        <v>1922</v>
      </c>
      <c r="AE883">
        <v>1</v>
      </c>
      <c r="AF883">
        <v>30</v>
      </c>
      <c r="AG883">
        <v>0</v>
      </c>
      <c r="AN883">
        <v>1</v>
      </c>
      <c r="AO883">
        <v>1</v>
      </c>
      <c r="AR883" s="178">
        <v>12356200</v>
      </c>
      <c r="AS883" t="s">
        <v>1921</v>
      </c>
      <c r="AT883">
        <v>0</v>
      </c>
      <c r="AU883">
        <v>0</v>
      </c>
      <c r="AV883">
        <v>890480123</v>
      </c>
      <c r="AW883" t="s">
        <v>1920</v>
      </c>
      <c r="AX883">
        <v>5</v>
      </c>
      <c r="BC883">
        <v>1</v>
      </c>
      <c r="BD883">
        <v>7</v>
      </c>
      <c r="BE883">
        <v>2</v>
      </c>
    </row>
    <row r="884" spans="1:57" x14ac:dyDescent="0.25">
      <c r="A884" s="179">
        <f t="shared" si="13"/>
        <v>625271</v>
      </c>
      <c r="B884" t="s">
        <v>1923</v>
      </c>
      <c r="C884">
        <v>11300201</v>
      </c>
      <c r="D884">
        <v>144105</v>
      </c>
      <c r="E884">
        <v>4</v>
      </c>
      <c r="F884">
        <v>18049</v>
      </c>
      <c r="G884" s="180">
        <v>44204</v>
      </c>
      <c r="H884" s="180">
        <v>44407</v>
      </c>
      <c r="I884">
        <v>0</v>
      </c>
      <c r="J884">
        <v>1</v>
      </c>
      <c r="K884">
        <v>3</v>
      </c>
      <c r="L884">
        <v>30</v>
      </c>
      <c r="M884">
        <v>2</v>
      </c>
      <c r="N884" s="170">
        <v>13121400</v>
      </c>
      <c r="O884" s="170">
        <v>13940000</v>
      </c>
      <c r="P884" s="178">
        <v>1800000</v>
      </c>
      <c r="Q884" s="178">
        <v>311585</v>
      </c>
      <c r="R884" s="178">
        <v>894119</v>
      </c>
      <c r="S884">
        <v>0</v>
      </c>
      <c r="T884">
        <v>0</v>
      </c>
      <c r="U884">
        <v>0</v>
      </c>
      <c r="W884">
        <v>0</v>
      </c>
      <c r="X884">
        <v>0</v>
      </c>
      <c r="Y884">
        <v>0</v>
      </c>
      <c r="AB884" s="180">
        <v>44285</v>
      </c>
      <c r="AC884">
        <v>1</v>
      </c>
      <c r="AD884" t="s">
        <v>1922</v>
      </c>
      <c r="AE884">
        <v>1</v>
      </c>
      <c r="AF884">
        <v>30</v>
      </c>
      <c r="AG884">
        <v>0</v>
      </c>
      <c r="AN884">
        <v>1</v>
      </c>
      <c r="AO884">
        <v>1</v>
      </c>
      <c r="AR884" s="178">
        <v>268848</v>
      </c>
      <c r="AS884" t="s">
        <v>1921</v>
      </c>
      <c r="AT884">
        <v>0</v>
      </c>
      <c r="AU884">
        <v>0</v>
      </c>
      <c r="AV884">
        <v>890480123</v>
      </c>
      <c r="AW884" t="s">
        <v>1920</v>
      </c>
      <c r="AX884">
        <v>5</v>
      </c>
      <c r="BC884">
        <v>1</v>
      </c>
      <c r="BD884">
        <v>7</v>
      </c>
      <c r="BE884">
        <v>2</v>
      </c>
    </row>
    <row r="885" spans="1:57" x14ac:dyDescent="0.25">
      <c r="A885" s="179">
        <f t="shared" si="13"/>
        <v>2005588</v>
      </c>
      <c r="B885" t="s">
        <v>1923</v>
      </c>
      <c r="C885">
        <v>11300201</v>
      </c>
      <c r="D885">
        <v>144105</v>
      </c>
      <c r="E885">
        <v>4</v>
      </c>
      <c r="F885">
        <v>18131</v>
      </c>
      <c r="G885" s="180">
        <v>44230</v>
      </c>
      <c r="H885" s="180">
        <v>44375</v>
      </c>
      <c r="I885">
        <v>0</v>
      </c>
      <c r="J885">
        <v>1</v>
      </c>
      <c r="K885">
        <v>1</v>
      </c>
      <c r="L885">
        <v>30</v>
      </c>
      <c r="M885">
        <v>2</v>
      </c>
      <c r="N885" s="170">
        <v>13121400</v>
      </c>
      <c r="O885" s="170">
        <v>13940000</v>
      </c>
      <c r="P885" s="178">
        <v>2900000</v>
      </c>
      <c r="Q885" s="178">
        <v>31710</v>
      </c>
      <c r="R885" s="178">
        <v>2867930</v>
      </c>
      <c r="S885">
        <v>0</v>
      </c>
      <c r="T885">
        <v>0</v>
      </c>
      <c r="U885">
        <v>0</v>
      </c>
      <c r="W885">
        <v>0</v>
      </c>
      <c r="X885">
        <v>0</v>
      </c>
      <c r="Y885">
        <v>0</v>
      </c>
      <c r="Z885">
        <v>2900000</v>
      </c>
      <c r="AA885">
        <v>6</v>
      </c>
      <c r="AB885" s="180">
        <v>44285</v>
      </c>
      <c r="AC885">
        <v>1</v>
      </c>
      <c r="AD885" t="s">
        <v>1922</v>
      </c>
      <c r="AE885">
        <v>1</v>
      </c>
      <c r="AF885">
        <v>30</v>
      </c>
      <c r="AG885">
        <v>0</v>
      </c>
      <c r="AN885">
        <v>1</v>
      </c>
      <c r="AO885">
        <v>1</v>
      </c>
      <c r="AR885" s="178">
        <v>862342</v>
      </c>
      <c r="AS885" t="s">
        <v>1921</v>
      </c>
      <c r="AT885">
        <v>0</v>
      </c>
      <c r="AU885">
        <v>0</v>
      </c>
      <c r="AV885">
        <v>890480123</v>
      </c>
      <c r="AW885" t="s">
        <v>1920</v>
      </c>
      <c r="AX885">
        <v>5</v>
      </c>
      <c r="BC885">
        <v>1</v>
      </c>
      <c r="BD885">
        <v>7</v>
      </c>
      <c r="BE885">
        <v>2</v>
      </c>
    </row>
    <row r="886" spans="1:57" x14ac:dyDescent="0.25">
      <c r="A886" s="179">
        <f t="shared" si="13"/>
        <v>229183</v>
      </c>
      <c r="B886" t="s">
        <v>1923</v>
      </c>
      <c r="C886">
        <v>11300201</v>
      </c>
      <c r="D886">
        <v>144105</v>
      </c>
      <c r="E886">
        <v>4</v>
      </c>
      <c r="F886">
        <v>550020088</v>
      </c>
      <c r="G886" s="180">
        <v>43419</v>
      </c>
      <c r="H886" s="180">
        <v>45321</v>
      </c>
      <c r="I886">
        <v>0</v>
      </c>
      <c r="J886">
        <v>1</v>
      </c>
      <c r="K886">
        <v>2</v>
      </c>
      <c r="L886">
        <v>30</v>
      </c>
      <c r="M886">
        <v>2</v>
      </c>
      <c r="N886" s="170">
        <v>22490513</v>
      </c>
      <c r="O886" s="170">
        <v>24960000</v>
      </c>
      <c r="P886" s="178">
        <v>341298</v>
      </c>
      <c r="Q886" s="178">
        <v>13121</v>
      </c>
      <c r="R886" s="178">
        <v>327724</v>
      </c>
      <c r="S886">
        <v>0</v>
      </c>
      <c r="T886">
        <v>0</v>
      </c>
      <c r="U886">
        <v>0</v>
      </c>
      <c r="W886">
        <v>0</v>
      </c>
      <c r="X886">
        <v>0</v>
      </c>
      <c r="Y886">
        <v>0</v>
      </c>
      <c r="AB886" s="180">
        <v>44285</v>
      </c>
      <c r="AC886">
        <v>1</v>
      </c>
      <c r="AD886" t="s">
        <v>1922</v>
      </c>
      <c r="AE886">
        <v>1</v>
      </c>
      <c r="AF886">
        <v>30</v>
      </c>
      <c r="AG886">
        <v>0</v>
      </c>
      <c r="AN886">
        <v>1</v>
      </c>
      <c r="AO886">
        <v>1</v>
      </c>
      <c r="AR886" s="178">
        <v>98541</v>
      </c>
      <c r="AS886" t="s">
        <v>1921</v>
      </c>
      <c r="AT886">
        <v>0</v>
      </c>
      <c r="AU886">
        <v>0</v>
      </c>
      <c r="AV886">
        <v>890480123</v>
      </c>
      <c r="AW886" t="s">
        <v>1920</v>
      </c>
      <c r="AX886">
        <v>5</v>
      </c>
      <c r="BC886">
        <v>2</v>
      </c>
      <c r="BD886">
        <v>7</v>
      </c>
      <c r="BE886">
        <v>2</v>
      </c>
    </row>
    <row r="887" spans="1:57" x14ac:dyDescent="0.25">
      <c r="A887" s="179">
        <f t="shared" si="13"/>
        <v>145979</v>
      </c>
      <c r="B887" t="s">
        <v>1923</v>
      </c>
      <c r="C887">
        <v>11300201</v>
      </c>
      <c r="D887">
        <v>144105</v>
      </c>
      <c r="E887">
        <v>4</v>
      </c>
      <c r="F887">
        <v>550020276</v>
      </c>
      <c r="G887" s="180">
        <v>43440</v>
      </c>
      <c r="H887" s="180">
        <v>45199</v>
      </c>
      <c r="I887">
        <v>0</v>
      </c>
      <c r="J887">
        <v>1</v>
      </c>
      <c r="K887">
        <v>5</v>
      </c>
      <c r="L887">
        <v>30</v>
      </c>
      <c r="M887">
        <v>2</v>
      </c>
      <c r="N887" s="170">
        <v>22490513</v>
      </c>
      <c r="O887" s="170">
        <v>24960000</v>
      </c>
      <c r="P887" s="178">
        <v>232901</v>
      </c>
      <c r="Q887" s="178">
        <v>8954</v>
      </c>
      <c r="R887" s="178">
        <v>208745</v>
      </c>
      <c r="S887">
        <v>4421</v>
      </c>
      <c r="T887">
        <v>0</v>
      </c>
      <c r="U887">
        <v>0</v>
      </c>
      <c r="W887">
        <v>0</v>
      </c>
      <c r="X887">
        <v>0</v>
      </c>
      <c r="Y887">
        <v>0</v>
      </c>
      <c r="AB887" s="180">
        <v>44253</v>
      </c>
      <c r="AC887">
        <v>1</v>
      </c>
      <c r="AD887" t="s">
        <v>1922</v>
      </c>
      <c r="AE887">
        <v>1</v>
      </c>
      <c r="AF887">
        <v>30</v>
      </c>
      <c r="AG887">
        <v>0</v>
      </c>
      <c r="AN887">
        <v>1</v>
      </c>
      <c r="AO887">
        <v>1</v>
      </c>
      <c r="AR887" s="178">
        <v>62766</v>
      </c>
      <c r="AS887" t="s">
        <v>1921</v>
      </c>
      <c r="AT887">
        <v>0</v>
      </c>
      <c r="AU887">
        <v>0</v>
      </c>
      <c r="AV887">
        <v>890480123</v>
      </c>
      <c r="AW887" t="s">
        <v>1920</v>
      </c>
      <c r="AX887">
        <v>5</v>
      </c>
      <c r="BC887">
        <v>2</v>
      </c>
      <c r="BD887">
        <v>7</v>
      </c>
      <c r="BE887">
        <v>2</v>
      </c>
    </row>
    <row r="888" spans="1:57" x14ac:dyDescent="0.25">
      <c r="A888" s="179">
        <f t="shared" si="13"/>
        <v>226833</v>
      </c>
      <c r="B888" t="s">
        <v>1923</v>
      </c>
      <c r="C888">
        <v>11300201</v>
      </c>
      <c r="D888">
        <v>144105</v>
      </c>
      <c r="E888">
        <v>4</v>
      </c>
      <c r="F888">
        <v>550020306</v>
      </c>
      <c r="G888" s="180">
        <v>43446</v>
      </c>
      <c r="H888" s="180">
        <v>45199</v>
      </c>
      <c r="I888">
        <v>0</v>
      </c>
      <c r="J888">
        <v>1</v>
      </c>
      <c r="K888">
        <v>6</v>
      </c>
      <c r="L888">
        <v>30</v>
      </c>
      <c r="M888">
        <v>2</v>
      </c>
      <c r="N888" s="170">
        <v>22490513</v>
      </c>
      <c r="O888" s="170">
        <v>24960000</v>
      </c>
      <c r="P888" s="178">
        <v>370238</v>
      </c>
      <c r="Q888" s="178">
        <v>14234</v>
      </c>
      <c r="R888" s="178">
        <v>324365</v>
      </c>
      <c r="S888">
        <v>0</v>
      </c>
      <c r="T888">
        <v>0</v>
      </c>
      <c r="U888">
        <v>0</v>
      </c>
      <c r="W888">
        <v>0</v>
      </c>
      <c r="X888">
        <v>0</v>
      </c>
      <c r="Y888">
        <v>0</v>
      </c>
      <c r="AB888" s="180">
        <v>44285</v>
      </c>
      <c r="AC888">
        <v>1</v>
      </c>
      <c r="AD888" t="s">
        <v>1922</v>
      </c>
      <c r="AE888">
        <v>1</v>
      </c>
      <c r="AF888">
        <v>30</v>
      </c>
      <c r="AG888">
        <v>0</v>
      </c>
      <c r="AN888">
        <v>1</v>
      </c>
      <c r="AO888">
        <v>1</v>
      </c>
      <c r="AR888" s="178">
        <v>97532</v>
      </c>
      <c r="AS888" t="s">
        <v>1921</v>
      </c>
      <c r="AT888">
        <v>0</v>
      </c>
      <c r="AU888">
        <v>0</v>
      </c>
      <c r="AV888">
        <v>890480123</v>
      </c>
      <c r="AW888" t="s">
        <v>1920</v>
      </c>
      <c r="AX888">
        <v>5</v>
      </c>
      <c r="BC888">
        <v>2</v>
      </c>
      <c r="BD888">
        <v>7</v>
      </c>
      <c r="BE888">
        <v>2</v>
      </c>
    </row>
    <row r="889" spans="1:57" x14ac:dyDescent="0.25">
      <c r="A889" s="179">
        <f t="shared" si="13"/>
        <v>194224</v>
      </c>
      <c r="B889" t="s">
        <v>1923</v>
      </c>
      <c r="C889">
        <v>11300201</v>
      </c>
      <c r="D889">
        <v>144105</v>
      </c>
      <c r="E889">
        <v>4</v>
      </c>
      <c r="F889">
        <v>550020346</v>
      </c>
      <c r="G889" s="180">
        <v>43457</v>
      </c>
      <c r="H889" s="180">
        <v>45199</v>
      </c>
      <c r="I889">
        <v>0</v>
      </c>
      <c r="J889">
        <v>1</v>
      </c>
      <c r="K889">
        <v>6</v>
      </c>
      <c r="L889">
        <v>30</v>
      </c>
      <c r="M889">
        <v>2</v>
      </c>
      <c r="N889" s="170">
        <v>22490513</v>
      </c>
      <c r="O889" s="170">
        <v>24960000</v>
      </c>
      <c r="P889" s="178">
        <v>317008</v>
      </c>
      <c r="Q889" s="178">
        <v>12187</v>
      </c>
      <c r="R889" s="178">
        <v>277734</v>
      </c>
      <c r="S889">
        <v>0</v>
      </c>
      <c r="T889">
        <v>0</v>
      </c>
      <c r="U889">
        <v>0</v>
      </c>
      <c r="W889">
        <v>0</v>
      </c>
      <c r="X889">
        <v>0</v>
      </c>
      <c r="Y889">
        <v>0</v>
      </c>
      <c r="AB889" s="180">
        <v>44285</v>
      </c>
      <c r="AC889">
        <v>1</v>
      </c>
      <c r="AD889" t="s">
        <v>1922</v>
      </c>
      <c r="AE889">
        <v>1</v>
      </c>
      <c r="AF889">
        <v>30</v>
      </c>
      <c r="AG889">
        <v>0</v>
      </c>
      <c r="AN889">
        <v>1</v>
      </c>
      <c r="AO889">
        <v>1</v>
      </c>
      <c r="AR889" s="178">
        <v>83510</v>
      </c>
      <c r="AS889" t="s">
        <v>1921</v>
      </c>
      <c r="AT889">
        <v>0</v>
      </c>
      <c r="AU889">
        <v>0</v>
      </c>
      <c r="AV889">
        <v>890480123</v>
      </c>
      <c r="AW889" t="s">
        <v>1920</v>
      </c>
      <c r="AX889">
        <v>5</v>
      </c>
      <c r="BC889">
        <v>2</v>
      </c>
      <c r="BD889">
        <v>7</v>
      </c>
      <c r="BE889">
        <v>2</v>
      </c>
    </row>
    <row r="890" spans="1:57" x14ac:dyDescent="0.25">
      <c r="A890" s="179">
        <f t="shared" si="13"/>
        <v>198787</v>
      </c>
      <c r="B890" t="s">
        <v>1923</v>
      </c>
      <c r="C890">
        <v>11300201</v>
      </c>
      <c r="D890">
        <v>144105</v>
      </c>
      <c r="E890">
        <v>4</v>
      </c>
      <c r="F890">
        <v>550020353</v>
      </c>
      <c r="G890" s="180">
        <v>43458</v>
      </c>
      <c r="H890" s="180">
        <v>45199</v>
      </c>
      <c r="I890">
        <v>0</v>
      </c>
      <c r="J890">
        <v>1</v>
      </c>
      <c r="K890">
        <v>5</v>
      </c>
      <c r="L890">
        <v>30</v>
      </c>
      <c r="M890">
        <v>2</v>
      </c>
      <c r="N890" s="170">
        <v>22490513</v>
      </c>
      <c r="O890" s="170">
        <v>24960000</v>
      </c>
      <c r="P890" s="178">
        <v>317008</v>
      </c>
      <c r="Q890" s="178">
        <v>12187</v>
      </c>
      <c r="R890" s="178">
        <v>284260</v>
      </c>
      <c r="S890">
        <v>1256</v>
      </c>
      <c r="T890">
        <v>0</v>
      </c>
      <c r="U890">
        <v>0</v>
      </c>
      <c r="W890">
        <v>0</v>
      </c>
      <c r="X890">
        <v>0</v>
      </c>
      <c r="Y890">
        <v>0</v>
      </c>
      <c r="AB890" s="180">
        <v>44285</v>
      </c>
      <c r="AC890">
        <v>1</v>
      </c>
      <c r="AD890" t="s">
        <v>1922</v>
      </c>
      <c r="AE890">
        <v>1</v>
      </c>
      <c r="AF890">
        <v>30</v>
      </c>
      <c r="AG890">
        <v>0</v>
      </c>
      <c r="AN890">
        <v>1</v>
      </c>
      <c r="AO890">
        <v>1</v>
      </c>
      <c r="AR890" s="178">
        <v>85473</v>
      </c>
      <c r="AS890" t="s">
        <v>1921</v>
      </c>
      <c r="AT890">
        <v>0</v>
      </c>
      <c r="AU890">
        <v>0</v>
      </c>
      <c r="AV890">
        <v>890480123</v>
      </c>
      <c r="AW890" t="s">
        <v>1920</v>
      </c>
      <c r="AX890">
        <v>5</v>
      </c>
      <c r="BC890">
        <v>2</v>
      </c>
      <c r="BD890">
        <v>7</v>
      </c>
      <c r="BE890">
        <v>2</v>
      </c>
    </row>
    <row r="891" spans="1:57" x14ac:dyDescent="0.25">
      <c r="A891" s="179">
        <f t="shared" si="13"/>
        <v>66170</v>
      </c>
      <c r="B891" t="s">
        <v>1923</v>
      </c>
      <c r="C891">
        <v>11300201</v>
      </c>
      <c r="D891">
        <v>144105</v>
      </c>
      <c r="E891">
        <v>4</v>
      </c>
      <c r="F891">
        <v>550020452</v>
      </c>
      <c r="G891" s="180">
        <v>43475</v>
      </c>
      <c r="H891" s="180">
        <v>45199</v>
      </c>
      <c r="I891">
        <v>0</v>
      </c>
      <c r="J891">
        <v>1</v>
      </c>
      <c r="K891">
        <v>5</v>
      </c>
      <c r="L891">
        <v>30</v>
      </c>
      <c r="M891">
        <v>2</v>
      </c>
      <c r="N891" s="170">
        <v>22490513</v>
      </c>
      <c r="O891" s="170">
        <v>24960000</v>
      </c>
      <c r="P891" s="178">
        <v>105582</v>
      </c>
      <c r="Q891" s="178">
        <v>4059</v>
      </c>
      <c r="R891" s="178">
        <v>94621</v>
      </c>
      <c r="S891">
        <v>2006</v>
      </c>
      <c r="T891">
        <v>0</v>
      </c>
      <c r="U891">
        <v>0</v>
      </c>
      <c r="W891">
        <v>0</v>
      </c>
      <c r="X891">
        <v>0</v>
      </c>
      <c r="Y891">
        <v>0</v>
      </c>
      <c r="AB891" s="180">
        <v>44253</v>
      </c>
      <c r="AC891">
        <v>1</v>
      </c>
      <c r="AD891" t="s">
        <v>1922</v>
      </c>
      <c r="AE891">
        <v>1</v>
      </c>
      <c r="AF891">
        <v>30</v>
      </c>
      <c r="AG891">
        <v>0</v>
      </c>
      <c r="AN891">
        <v>1</v>
      </c>
      <c r="AO891">
        <v>1</v>
      </c>
      <c r="AR891" s="178">
        <v>28451</v>
      </c>
      <c r="AS891" t="s">
        <v>1921</v>
      </c>
      <c r="AT891">
        <v>0</v>
      </c>
      <c r="AU891">
        <v>0</v>
      </c>
      <c r="AV891">
        <v>890480123</v>
      </c>
      <c r="AW891" t="s">
        <v>1920</v>
      </c>
      <c r="AX891">
        <v>5</v>
      </c>
      <c r="BC891">
        <v>2</v>
      </c>
      <c r="BD891">
        <v>7</v>
      </c>
      <c r="BE891">
        <v>2</v>
      </c>
    </row>
    <row r="892" spans="1:57" x14ac:dyDescent="0.25">
      <c r="A892" s="179">
        <f t="shared" si="13"/>
        <v>34125</v>
      </c>
      <c r="B892" t="s">
        <v>1923</v>
      </c>
      <c r="C892">
        <v>11300201</v>
      </c>
      <c r="D892">
        <v>144105</v>
      </c>
      <c r="E892">
        <v>4</v>
      </c>
      <c r="F892">
        <v>550020610</v>
      </c>
      <c r="G892" s="180">
        <v>43501</v>
      </c>
      <c r="H892" s="180">
        <v>45199</v>
      </c>
      <c r="I892">
        <v>0</v>
      </c>
      <c r="J892">
        <v>1</v>
      </c>
      <c r="K892">
        <v>6</v>
      </c>
      <c r="L892">
        <v>30</v>
      </c>
      <c r="M892">
        <v>2</v>
      </c>
      <c r="N892" s="170">
        <v>22490513</v>
      </c>
      <c r="O892" s="170">
        <v>24960000</v>
      </c>
      <c r="P892" s="178">
        <v>55698</v>
      </c>
      <c r="Q892" s="178">
        <v>2141</v>
      </c>
      <c r="R892" s="178">
        <v>48798</v>
      </c>
      <c r="S892">
        <v>0</v>
      </c>
      <c r="T892">
        <v>0</v>
      </c>
      <c r="U892">
        <v>0</v>
      </c>
      <c r="W892">
        <v>0</v>
      </c>
      <c r="X892">
        <v>0</v>
      </c>
      <c r="Y892">
        <v>0</v>
      </c>
      <c r="AB892" s="180">
        <v>44285</v>
      </c>
      <c r="AC892">
        <v>1</v>
      </c>
      <c r="AD892" t="s">
        <v>1922</v>
      </c>
      <c r="AE892">
        <v>1</v>
      </c>
      <c r="AF892">
        <v>30</v>
      </c>
      <c r="AG892">
        <v>0</v>
      </c>
      <c r="AN892">
        <v>1</v>
      </c>
      <c r="AO892">
        <v>1</v>
      </c>
      <c r="AR892" s="178">
        <v>14673</v>
      </c>
      <c r="AS892" t="s">
        <v>1921</v>
      </c>
      <c r="AT892">
        <v>0</v>
      </c>
      <c r="AU892">
        <v>0</v>
      </c>
      <c r="AV892">
        <v>890480123</v>
      </c>
      <c r="AW892" t="s">
        <v>1920</v>
      </c>
      <c r="AX892">
        <v>5</v>
      </c>
      <c r="BC892">
        <v>2</v>
      </c>
      <c r="BD892">
        <v>7</v>
      </c>
      <c r="BE892">
        <v>2</v>
      </c>
    </row>
    <row r="893" spans="1:57" x14ac:dyDescent="0.25">
      <c r="A893" s="179">
        <f t="shared" si="13"/>
        <v>38355</v>
      </c>
      <c r="B893" t="s">
        <v>1923</v>
      </c>
      <c r="C893">
        <v>11300201</v>
      </c>
      <c r="D893">
        <v>144105</v>
      </c>
      <c r="E893">
        <v>4</v>
      </c>
      <c r="F893">
        <v>550021315</v>
      </c>
      <c r="G893" s="180">
        <v>43603</v>
      </c>
      <c r="H893" s="180">
        <v>45199</v>
      </c>
      <c r="I893">
        <v>0</v>
      </c>
      <c r="J893">
        <v>1</v>
      </c>
      <c r="K893">
        <v>6</v>
      </c>
      <c r="L893">
        <v>30</v>
      </c>
      <c r="M893">
        <v>2</v>
      </c>
      <c r="N893" s="170">
        <v>22490513</v>
      </c>
      <c r="O893" s="170">
        <v>24960000</v>
      </c>
      <c r="P893" s="178">
        <v>62604</v>
      </c>
      <c r="Q893" s="178">
        <v>2407</v>
      </c>
      <c r="R893" s="178">
        <v>54846</v>
      </c>
      <c r="S893">
        <v>0</v>
      </c>
      <c r="T893">
        <v>0</v>
      </c>
      <c r="U893">
        <v>0</v>
      </c>
      <c r="W893">
        <v>0</v>
      </c>
      <c r="X893">
        <v>0</v>
      </c>
      <c r="Y893">
        <v>0</v>
      </c>
      <c r="AB893" s="180">
        <v>44285</v>
      </c>
      <c r="AC893">
        <v>1</v>
      </c>
      <c r="AD893" t="s">
        <v>1922</v>
      </c>
      <c r="AE893">
        <v>1</v>
      </c>
      <c r="AF893">
        <v>30</v>
      </c>
      <c r="AG893">
        <v>0</v>
      </c>
      <c r="AN893">
        <v>1</v>
      </c>
      <c r="AO893">
        <v>1</v>
      </c>
      <c r="AR893" s="178">
        <v>16491</v>
      </c>
      <c r="AS893" t="s">
        <v>1921</v>
      </c>
      <c r="AT893">
        <v>0</v>
      </c>
      <c r="AU893">
        <v>0</v>
      </c>
      <c r="AV893">
        <v>890480123</v>
      </c>
      <c r="AW893" t="s">
        <v>1920</v>
      </c>
      <c r="AX893">
        <v>5</v>
      </c>
      <c r="BC893">
        <v>2</v>
      </c>
      <c r="BD893">
        <v>7</v>
      </c>
      <c r="BE893">
        <v>2</v>
      </c>
    </row>
    <row r="894" spans="1:57" x14ac:dyDescent="0.25">
      <c r="A894" s="179">
        <f t="shared" si="13"/>
        <v>30468</v>
      </c>
      <c r="B894" t="s">
        <v>1923</v>
      </c>
      <c r="C894">
        <v>11300201</v>
      </c>
      <c r="D894">
        <v>144105</v>
      </c>
      <c r="E894">
        <v>4</v>
      </c>
      <c r="F894">
        <v>550021587</v>
      </c>
      <c r="G894" s="180">
        <v>43623</v>
      </c>
      <c r="H894" s="180">
        <v>45199</v>
      </c>
      <c r="I894">
        <v>0</v>
      </c>
      <c r="J894">
        <v>1</v>
      </c>
      <c r="K894">
        <v>6</v>
      </c>
      <c r="L894">
        <v>30</v>
      </c>
      <c r="M894">
        <v>2</v>
      </c>
      <c r="N894" s="170">
        <v>22490513</v>
      </c>
      <c r="O894" s="170">
        <v>24960000</v>
      </c>
      <c r="P894" s="178">
        <v>49730</v>
      </c>
      <c r="Q894" s="178">
        <v>1912</v>
      </c>
      <c r="R894" s="178">
        <v>43568</v>
      </c>
      <c r="S894">
        <v>0</v>
      </c>
      <c r="T894">
        <v>0</v>
      </c>
      <c r="U894">
        <v>0</v>
      </c>
      <c r="W894">
        <v>0</v>
      </c>
      <c r="X894">
        <v>0</v>
      </c>
      <c r="Y894">
        <v>0</v>
      </c>
      <c r="AB894" s="180">
        <v>44285</v>
      </c>
      <c r="AC894">
        <v>1</v>
      </c>
      <c r="AD894" t="s">
        <v>1922</v>
      </c>
      <c r="AE894">
        <v>1</v>
      </c>
      <c r="AF894">
        <v>30</v>
      </c>
      <c r="AG894">
        <v>0</v>
      </c>
      <c r="AN894">
        <v>1</v>
      </c>
      <c r="AO894">
        <v>1</v>
      </c>
      <c r="AR894" s="178">
        <v>13100</v>
      </c>
      <c r="AS894" t="s">
        <v>1921</v>
      </c>
      <c r="AT894">
        <v>0</v>
      </c>
      <c r="AU894">
        <v>0</v>
      </c>
      <c r="AV894">
        <v>890480123</v>
      </c>
      <c r="AW894" t="s">
        <v>1920</v>
      </c>
      <c r="AX894">
        <v>5</v>
      </c>
      <c r="BC894">
        <v>2</v>
      </c>
      <c r="BD894">
        <v>7</v>
      </c>
      <c r="BE894">
        <v>2</v>
      </c>
    </row>
    <row r="895" spans="1:57" x14ac:dyDescent="0.25">
      <c r="A895" s="179">
        <f t="shared" si="13"/>
        <v>44721</v>
      </c>
      <c r="B895" t="s">
        <v>1923</v>
      </c>
      <c r="C895">
        <v>11300201</v>
      </c>
      <c r="D895">
        <v>144105</v>
      </c>
      <c r="E895">
        <v>4</v>
      </c>
      <c r="F895">
        <v>550021592</v>
      </c>
      <c r="G895" s="180">
        <v>43624</v>
      </c>
      <c r="H895" s="180">
        <v>45199</v>
      </c>
      <c r="I895">
        <v>0</v>
      </c>
      <c r="J895">
        <v>1</v>
      </c>
      <c r="K895">
        <v>6</v>
      </c>
      <c r="L895">
        <v>30</v>
      </c>
      <c r="M895">
        <v>2</v>
      </c>
      <c r="N895" s="170">
        <v>22490513</v>
      </c>
      <c r="O895" s="170">
        <v>24960000</v>
      </c>
      <c r="P895" s="178">
        <v>72992</v>
      </c>
      <c r="Q895" s="178">
        <v>2806</v>
      </c>
      <c r="R895" s="178">
        <v>63950</v>
      </c>
      <c r="S895">
        <v>0</v>
      </c>
      <c r="T895">
        <v>0</v>
      </c>
      <c r="U895">
        <v>0</v>
      </c>
      <c r="W895">
        <v>0</v>
      </c>
      <c r="X895">
        <v>0</v>
      </c>
      <c r="Y895">
        <v>0</v>
      </c>
      <c r="AB895" s="180">
        <v>44285</v>
      </c>
      <c r="AC895">
        <v>1</v>
      </c>
      <c r="AD895" t="s">
        <v>1922</v>
      </c>
      <c r="AE895">
        <v>1</v>
      </c>
      <c r="AF895">
        <v>30</v>
      </c>
      <c r="AG895">
        <v>0</v>
      </c>
      <c r="AN895">
        <v>1</v>
      </c>
      <c r="AO895">
        <v>1</v>
      </c>
      <c r="AR895" s="178">
        <v>19229</v>
      </c>
      <c r="AS895" t="s">
        <v>1921</v>
      </c>
      <c r="AT895">
        <v>0</v>
      </c>
      <c r="AU895">
        <v>0</v>
      </c>
      <c r="AV895">
        <v>890480123</v>
      </c>
      <c r="AW895" t="s">
        <v>1920</v>
      </c>
      <c r="AX895">
        <v>5</v>
      </c>
      <c r="BC895">
        <v>2</v>
      </c>
      <c r="BD895">
        <v>7</v>
      </c>
      <c r="BE895">
        <v>2</v>
      </c>
    </row>
    <row r="896" spans="1:57" x14ac:dyDescent="0.25">
      <c r="A896" s="179">
        <f t="shared" si="13"/>
        <v>36349</v>
      </c>
      <c r="B896" t="s">
        <v>1923</v>
      </c>
      <c r="C896">
        <v>11300201</v>
      </c>
      <c r="D896">
        <v>144105</v>
      </c>
      <c r="E896">
        <v>4</v>
      </c>
      <c r="F896">
        <v>550021976</v>
      </c>
      <c r="G896" s="180">
        <v>43675</v>
      </c>
      <c r="H896" s="180">
        <v>45199</v>
      </c>
      <c r="I896">
        <v>0</v>
      </c>
      <c r="J896">
        <v>1</v>
      </c>
      <c r="K896">
        <v>6</v>
      </c>
      <c r="L896">
        <v>30</v>
      </c>
      <c r="M896">
        <v>2</v>
      </c>
      <c r="N896" s="170">
        <v>22490513</v>
      </c>
      <c r="O896" s="170">
        <v>24960000</v>
      </c>
      <c r="P896" s="178">
        <v>59329</v>
      </c>
      <c r="Q896" s="178">
        <v>2281</v>
      </c>
      <c r="R896" s="178">
        <v>51978</v>
      </c>
      <c r="S896">
        <v>0</v>
      </c>
      <c r="T896">
        <v>0</v>
      </c>
      <c r="U896">
        <v>0</v>
      </c>
      <c r="W896">
        <v>0</v>
      </c>
      <c r="X896">
        <v>0</v>
      </c>
      <c r="Y896">
        <v>0</v>
      </c>
      <c r="AB896" s="180">
        <v>44285</v>
      </c>
      <c r="AC896">
        <v>1</v>
      </c>
      <c r="AD896" t="s">
        <v>1922</v>
      </c>
      <c r="AE896">
        <v>1</v>
      </c>
      <c r="AF896">
        <v>30</v>
      </c>
      <c r="AG896">
        <v>0</v>
      </c>
      <c r="AN896">
        <v>1</v>
      </c>
      <c r="AO896">
        <v>1</v>
      </c>
      <c r="AR896" s="178">
        <v>15629</v>
      </c>
      <c r="AS896" t="s">
        <v>1921</v>
      </c>
      <c r="AT896">
        <v>0</v>
      </c>
      <c r="AU896">
        <v>0</v>
      </c>
      <c r="AV896">
        <v>890480123</v>
      </c>
      <c r="AW896" t="s">
        <v>1920</v>
      </c>
      <c r="AX896">
        <v>5</v>
      </c>
      <c r="BC896">
        <v>2</v>
      </c>
      <c r="BD896">
        <v>7</v>
      </c>
      <c r="BE896">
        <v>2</v>
      </c>
    </row>
    <row r="897" spans="1:57" x14ac:dyDescent="0.25">
      <c r="A897" s="179">
        <f t="shared" si="13"/>
        <v>32627</v>
      </c>
      <c r="B897" t="s">
        <v>1923</v>
      </c>
      <c r="C897">
        <v>11300201</v>
      </c>
      <c r="D897">
        <v>144105</v>
      </c>
      <c r="E897">
        <v>4</v>
      </c>
      <c r="F897">
        <v>550022179</v>
      </c>
      <c r="G897" s="180">
        <v>43691</v>
      </c>
      <c r="H897" s="180">
        <v>45199</v>
      </c>
      <c r="I897">
        <v>0</v>
      </c>
      <c r="J897">
        <v>1</v>
      </c>
      <c r="K897">
        <v>6</v>
      </c>
      <c r="L897">
        <v>30</v>
      </c>
      <c r="M897">
        <v>2</v>
      </c>
      <c r="N897" s="170">
        <v>22490513</v>
      </c>
      <c r="O897" s="170">
        <v>24960000</v>
      </c>
      <c r="P897" s="178">
        <v>53253</v>
      </c>
      <c r="Q897" s="178">
        <v>2047</v>
      </c>
      <c r="R897" s="178">
        <v>46656</v>
      </c>
      <c r="S897">
        <v>0</v>
      </c>
      <c r="T897">
        <v>0</v>
      </c>
      <c r="U897">
        <v>0</v>
      </c>
      <c r="W897">
        <v>0</v>
      </c>
      <c r="X897">
        <v>0</v>
      </c>
      <c r="Y897">
        <v>0</v>
      </c>
      <c r="AB897" s="180">
        <v>44285</v>
      </c>
      <c r="AC897">
        <v>1</v>
      </c>
      <c r="AD897" t="s">
        <v>1922</v>
      </c>
      <c r="AE897">
        <v>1</v>
      </c>
      <c r="AF897">
        <v>30</v>
      </c>
      <c r="AG897">
        <v>0</v>
      </c>
      <c r="AN897">
        <v>1</v>
      </c>
      <c r="AO897">
        <v>1</v>
      </c>
      <c r="AR897" s="178">
        <v>14029</v>
      </c>
      <c r="AS897" t="s">
        <v>1921</v>
      </c>
      <c r="AT897">
        <v>0</v>
      </c>
      <c r="AU897">
        <v>0</v>
      </c>
      <c r="AV897">
        <v>890480123</v>
      </c>
      <c r="AW897" t="s">
        <v>1920</v>
      </c>
      <c r="AX897">
        <v>5</v>
      </c>
      <c r="BC897">
        <v>2</v>
      </c>
      <c r="BD897">
        <v>7</v>
      </c>
      <c r="BE897">
        <v>2</v>
      </c>
    </row>
    <row r="898" spans="1:57" x14ac:dyDescent="0.25">
      <c r="A898" s="179">
        <f t="shared" ref="A898:A961" si="14">IF(+R898&gt;AR898,R898-AR898,0)</f>
        <v>36538</v>
      </c>
      <c r="B898" t="s">
        <v>1923</v>
      </c>
      <c r="C898">
        <v>11300201</v>
      </c>
      <c r="D898">
        <v>144105</v>
      </c>
      <c r="E898">
        <v>4</v>
      </c>
      <c r="F898">
        <v>550022457</v>
      </c>
      <c r="G898" s="180">
        <v>43717</v>
      </c>
      <c r="H898" s="180">
        <v>45199</v>
      </c>
      <c r="I898">
        <v>0</v>
      </c>
      <c r="J898">
        <v>1</v>
      </c>
      <c r="K898">
        <v>6</v>
      </c>
      <c r="L898">
        <v>30</v>
      </c>
      <c r="M898">
        <v>2</v>
      </c>
      <c r="N898" s="170">
        <v>22490513</v>
      </c>
      <c r="O898" s="170">
        <v>24960000</v>
      </c>
      <c r="P898" s="178">
        <v>59640</v>
      </c>
      <c r="Q898" s="178">
        <v>2293</v>
      </c>
      <c r="R898" s="178">
        <v>52249</v>
      </c>
      <c r="S898">
        <v>0</v>
      </c>
      <c r="T898">
        <v>0</v>
      </c>
      <c r="U898">
        <v>0</v>
      </c>
      <c r="W898">
        <v>0</v>
      </c>
      <c r="X898">
        <v>0</v>
      </c>
      <c r="Y898">
        <v>0</v>
      </c>
      <c r="AB898" s="180">
        <v>44285</v>
      </c>
      <c r="AC898">
        <v>1</v>
      </c>
      <c r="AD898" t="s">
        <v>1922</v>
      </c>
      <c r="AE898">
        <v>1</v>
      </c>
      <c r="AF898">
        <v>30</v>
      </c>
      <c r="AG898">
        <v>0</v>
      </c>
      <c r="AN898">
        <v>1</v>
      </c>
      <c r="AO898">
        <v>1</v>
      </c>
      <c r="AR898" s="178">
        <v>15711</v>
      </c>
      <c r="AS898" t="s">
        <v>1921</v>
      </c>
      <c r="AT898">
        <v>0</v>
      </c>
      <c r="AU898">
        <v>0</v>
      </c>
      <c r="AV898">
        <v>890480123</v>
      </c>
      <c r="AW898" t="s">
        <v>1920</v>
      </c>
      <c r="AX898">
        <v>5</v>
      </c>
      <c r="BC898">
        <v>2</v>
      </c>
      <c r="BD898">
        <v>7</v>
      </c>
      <c r="BE898">
        <v>2</v>
      </c>
    </row>
    <row r="899" spans="1:57" x14ac:dyDescent="0.25">
      <c r="A899" s="179">
        <f t="shared" si="14"/>
        <v>40765</v>
      </c>
      <c r="B899" t="s">
        <v>1923</v>
      </c>
      <c r="C899">
        <v>11300201</v>
      </c>
      <c r="D899">
        <v>144105</v>
      </c>
      <c r="E899">
        <v>4</v>
      </c>
      <c r="F899">
        <v>550022931</v>
      </c>
      <c r="G899" s="180">
        <v>43761</v>
      </c>
      <c r="H899" s="180">
        <v>45199</v>
      </c>
      <c r="I899">
        <v>0</v>
      </c>
      <c r="J899">
        <v>1</v>
      </c>
      <c r="K899">
        <v>6</v>
      </c>
      <c r="L899">
        <v>30</v>
      </c>
      <c r="M899">
        <v>2</v>
      </c>
      <c r="N899" s="170">
        <v>22490513</v>
      </c>
      <c r="O899" s="170">
        <v>24960000</v>
      </c>
      <c r="P899" s="178">
        <v>66537</v>
      </c>
      <c r="Q899" s="178">
        <v>2558</v>
      </c>
      <c r="R899" s="178">
        <v>58292</v>
      </c>
      <c r="S899">
        <v>0</v>
      </c>
      <c r="T899">
        <v>0</v>
      </c>
      <c r="U899">
        <v>0</v>
      </c>
      <c r="W899">
        <v>0</v>
      </c>
      <c r="X899">
        <v>0</v>
      </c>
      <c r="Y899">
        <v>0</v>
      </c>
      <c r="AB899" s="180">
        <v>44285</v>
      </c>
      <c r="AC899">
        <v>1</v>
      </c>
      <c r="AD899" t="s">
        <v>1922</v>
      </c>
      <c r="AE899">
        <v>1</v>
      </c>
      <c r="AF899">
        <v>30</v>
      </c>
      <c r="AG899">
        <v>0</v>
      </c>
      <c r="AN899">
        <v>1</v>
      </c>
      <c r="AO899">
        <v>1</v>
      </c>
      <c r="AR899" s="178">
        <v>17527</v>
      </c>
      <c r="AS899" t="s">
        <v>1921</v>
      </c>
      <c r="AT899">
        <v>0</v>
      </c>
      <c r="AU899">
        <v>0</v>
      </c>
      <c r="AV899">
        <v>890480123</v>
      </c>
      <c r="AW899" t="s">
        <v>1920</v>
      </c>
      <c r="AX899">
        <v>5</v>
      </c>
      <c r="BC899">
        <v>2</v>
      </c>
      <c r="BD899">
        <v>7</v>
      </c>
      <c r="BE899">
        <v>2</v>
      </c>
    </row>
    <row r="900" spans="1:57" x14ac:dyDescent="0.25">
      <c r="A900" s="179">
        <f t="shared" si="14"/>
        <v>39720</v>
      </c>
      <c r="B900" t="s">
        <v>1923</v>
      </c>
      <c r="C900">
        <v>11300201</v>
      </c>
      <c r="D900">
        <v>144105</v>
      </c>
      <c r="E900">
        <v>4</v>
      </c>
      <c r="F900">
        <v>550023128</v>
      </c>
      <c r="G900" s="180">
        <v>43792</v>
      </c>
      <c r="H900" s="180">
        <v>45199</v>
      </c>
      <c r="I900">
        <v>0</v>
      </c>
      <c r="J900">
        <v>1</v>
      </c>
      <c r="K900">
        <v>6</v>
      </c>
      <c r="L900">
        <v>30</v>
      </c>
      <c r="M900">
        <v>2</v>
      </c>
      <c r="N900" s="170">
        <v>22490513</v>
      </c>
      <c r="O900" s="170">
        <v>24960000</v>
      </c>
      <c r="P900" s="178">
        <v>64834</v>
      </c>
      <c r="Q900" s="178">
        <v>2493</v>
      </c>
      <c r="R900" s="178">
        <v>56799</v>
      </c>
      <c r="S900">
        <v>0</v>
      </c>
      <c r="T900">
        <v>0</v>
      </c>
      <c r="U900">
        <v>0</v>
      </c>
      <c r="W900">
        <v>0</v>
      </c>
      <c r="X900">
        <v>0</v>
      </c>
      <c r="Y900">
        <v>0</v>
      </c>
      <c r="AB900" s="180">
        <v>44285</v>
      </c>
      <c r="AC900">
        <v>1</v>
      </c>
      <c r="AD900" t="s">
        <v>1922</v>
      </c>
      <c r="AE900">
        <v>1</v>
      </c>
      <c r="AF900">
        <v>30</v>
      </c>
      <c r="AG900">
        <v>0</v>
      </c>
      <c r="AN900">
        <v>1</v>
      </c>
      <c r="AO900">
        <v>1</v>
      </c>
      <c r="AR900" s="178">
        <v>17079</v>
      </c>
      <c r="AS900" t="s">
        <v>1921</v>
      </c>
      <c r="AT900">
        <v>0</v>
      </c>
      <c r="AU900">
        <v>0</v>
      </c>
      <c r="AV900">
        <v>890480123</v>
      </c>
      <c r="AW900" t="s">
        <v>1920</v>
      </c>
      <c r="AX900">
        <v>5</v>
      </c>
      <c r="BC900">
        <v>2</v>
      </c>
      <c r="BD900">
        <v>7</v>
      </c>
      <c r="BE900">
        <v>2</v>
      </c>
    </row>
    <row r="901" spans="1:57" x14ac:dyDescent="0.25">
      <c r="A901" s="179">
        <f t="shared" si="14"/>
        <v>45671</v>
      </c>
      <c r="B901" t="s">
        <v>1923</v>
      </c>
      <c r="C901">
        <v>11300201</v>
      </c>
      <c r="D901">
        <v>144105</v>
      </c>
      <c r="E901">
        <v>4</v>
      </c>
      <c r="F901">
        <v>550023234</v>
      </c>
      <c r="G901" s="180">
        <v>43808</v>
      </c>
      <c r="H901" s="180">
        <v>45199</v>
      </c>
      <c r="I901">
        <v>0</v>
      </c>
      <c r="J901">
        <v>1</v>
      </c>
      <c r="K901">
        <v>5</v>
      </c>
      <c r="L901">
        <v>30</v>
      </c>
      <c r="M901">
        <v>2</v>
      </c>
      <c r="N901" s="170">
        <v>22490513</v>
      </c>
      <c r="O901" s="170">
        <v>24960000</v>
      </c>
      <c r="P901" s="178">
        <v>72897</v>
      </c>
      <c r="Q901" s="178">
        <v>2803</v>
      </c>
      <c r="R901" s="178">
        <v>65308</v>
      </c>
      <c r="S901">
        <v>1393</v>
      </c>
      <c r="T901">
        <v>0</v>
      </c>
      <c r="U901">
        <v>0</v>
      </c>
      <c r="W901">
        <v>0</v>
      </c>
      <c r="X901">
        <v>0</v>
      </c>
      <c r="Y901">
        <v>0</v>
      </c>
      <c r="AB901" s="180">
        <v>44253</v>
      </c>
      <c r="AC901">
        <v>1</v>
      </c>
      <c r="AD901" t="s">
        <v>1922</v>
      </c>
      <c r="AE901">
        <v>1</v>
      </c>
      <c r="AF901">
        <v>30</v>
      </c>
      <c r="AG901">
        <v>0</v>
      </c>
      <c r="AN901">
        <v>1</v>
      </c>
      <c r="AO901">
        <v>1</v>
      </c>
      <c r="AR901" s="178">
        <v>19637</v>
      </c>
      <c r="AS901" t="s">
        <v>1921</v>
      </c>
      <c r="AT901">
        <v>0</v>
      </c>
      <c r="AU901">
        <v>0</v>
      </c>
      <c r="AV901">
        <v>890480123</v>
      </c>
      <c r="AW901" t="s">
        <v>1920</v>
      </c>
      <c r="AX901">
        <v>5</v>
      </c>
      <c r="BC901">
        <v>2</v>
      </c>
      <c r="BD901">
        <v>7</v>
      </c>
      <c r="BE901">
        <v>2</v>
      </c>
    </row>
    <row r="902" spans="1:57" x14ac:dyDescent="0.25">
      <c r="A902" s="179">
        <f t="shared" si="14"/>
        <v>139752</v>
      </c>
      <c r="B902" t="s">
        <v>1923</v>
      </c>
      <c r="C902">
        <v>11300201</v>
      </c>
      <c r="D902">
        <v>144105</v>
      </c>
      <c r="E902">
        <v>4</v>
      </c>
      <c r="F902">
        <v>550023732</v>
      </c>
      <c r="G902" s="180">
        <v>43906</v>
      </c>
      <c r="H902" s="180">
        <v>45199</v>
      </c>
      <c r="I902">
        <v>0</v>
      </c>
      <c r="J902">
        <v>1</v>
      </c>
      <c r="K902">
        <v>5</v>
      </c>
      <c r="L902">
        <v>30</v>
      </c>
      <c r="M902">
        <v>2</v>
      </c>
      <c r="N902" s="170">
        <v>22490513</v>
      </c>
      <c r="O902" s="170">
        <v>24960000</v>
      </c>
      <c r="P902" s="178">
        <v>223182</v>
      </c>
      <c r="Q902" s="178">
        <v>8580</v>
      </c>
      <c r="R902" s="178">
        <v>199841</v>
      </c>
      <c r="S902">
        <v>4250</v>
      </c>
      <c r="T902">
        <v>0</v>
      </c>
      <c r="U902">
        <v>0</v>
      </c>
      <c r="W902">
        <v>0</v>
      </c>
      <c r="X902">
        <v>0</v>
      </c>
      <c r="Y902">
        <v>0</v>
      </c>
      <c r="AB902" s="180">
        <v>44253</v>
      </c>
      <c r="AC902">
        <v>1</v>
      </c>
      <c r="AD902" t="s">
        <v>1922</v>
      </c>
      <c r="AE902">
        <v>1</v>
      </c>
      <c r="AF902">
        <v>30</v>
      </c>
      <c r="AG902">
        <v>0</v>
      </c>
      <c r="AN902">
        <v>1</v>
      </c>
      <c r="AO902">
        <v>1</v>
      </c>
      <c r="AR902" s="178">
        <v>60089</v>
      </c>
      <c r="AS902" t="s">
        <v>1921</v>
      </c>
      <c r="AT902">
        <v>0</v>
      </c>
      <c r="AU902">
        <v>0</v>
      </c>
      <c r="AV902">
        <v>890480123</v>
      </c>
      <c r="AW902" t="s">
        <v>1920</v>
      </c>
      <c r="AX902">
        <v>5</v>
      </c>
      <c r="BC902">
        <v>2</v>
      </c>
      <c r="BD902">
        <v>7</v>
      </c>
      <c r="BE902">
        <v>2</v>
      </c>
    </row>
    <row r="903" spans="1:57" x14ac:dyDescent="0.25">
      <c r="A903" s="179">
        <f t="shared" si="14"/>
        <v>214802</v>
      </c>
      <c r="B903" t="s">
        <v>1923</v>
      </c>
      <c r="C903">
        <v>11300201</v>
      </c>
      <c r="D903">
        <v>144105</v>
      </c>
      <c r="E903">
        <v>4</v>
      </c>
      <c r="F903">
        <v>550024206</v>
      </c>
      <c r="G903" s="180">
        <v>44066</v>
      </c>
      <c r="H903" s="180">
        <v>45199</v>
      </c>
      <c r="I903">
        <v>0</v>
      </c>
      <c r="J903">
        <v>1</v>
      </c>
      <c r="K903">
        <v>5</v>
      </c>
      <c r="L903">
        <v>30</v>
      </c>
      <c r="M903">
        <v>2</v>
      </c>
      <c r="N903" s="170">
        <v>22490513</v>
      </c>
      <c r="O903" s="170">
        <v>24960000</v>
      </c>
      <c r="P903" s="178">
        <v>350000</v>
      </c>
      <c r="Q903" s="178">
        <v>13455</v>
      </c>
      <c r="R903" s="178">
        <v>307160</v>
      </c>
      <c r="S903">
        <v>6528</v>
      </c>
      <c r="T903">
        <v>0</v>
      </c>
      <c r="U903">
        <v>0</v>
      </c>
      <c r="W903">
        <v>0</v>
      </c>
      <c r="X903">
        <v>0</v>
      </c>
      <c r="Y903">
        <v>0</v>
      </c>
      <c r="AB903" s="180">
        <v>44253</v>
      </c>
      <c r="AC903">
        <v>1</v>
      </c>
      <c r="AD903" t="s">
        <v>1922</v>
      </c>
      <c r="AE903">
        <v>1</v>
      </c>
      <c r="AF903">
        <v>30</v>
      </c>
      <c r="AG903">
        <v>0</v>
      </c>
      <c r="AN903">
        <v>1</v>
      </c>
      <c r="AO903">
        <v>1</v>
      </c>
      <c r="AR903" s="178">
        <v>92358</v>
      </c>
      <c r="AS903" t="s">
        <v>1921</v>
      </c>
      <c r="AT903">
        <v>0</v>
      </c>
      <c r="AU903">
        <v>0</v>
      </c>
      <c r="AV903">
        <v>890480123</v>
      </c>
      <c r="AW903" t="s">
        <v>1920</v>
      </c>
      <c r="AX903">
        <v>5</v>
      </c>
      <c r="BC903">
        <v>2</v>
      </c>
      <c r="BD903">
        <v>7</v>
      </c>
      <c r="BE903">
        <v>2</v>
      </c>
    </row>
    <row r="904" spans="1:57" x14ac:dyDescent="0.25">
      <c r="A904" s="179">
        <f t="shared" si="14"/>
        <v>98579</v>
      </c>
      <c r="B904" t="s">
        <v>1923</v>
      </c>
      <c r="C904">
        <v>11300201</v>
      </c>
      <c r="D904">
        <v>144105</v>
      </c>
      <c r="E904">
        <v>4</v>
      </c>
      <c r="F904">
        <v>550025004</v>
      </c>
      <c r="G904" s="180">
        <v>44174</v>
      </c>
      <c r="H904" s="180">
        <v>45290</v>
      </c>
      <c r="I904">
        <v>0</v>
      </c>
      <c r="J904">
        <v>1</v>
      </c>
      <c r="K904">
        <v>3</v>
      </c>
      <c r="L904">
        <v>30</v>
      </c>
      <c r="M904">
        <v>2</v>
      </c>
      <c r="N904" s="170">
        <v>22490513</v>
      </c>
      <c r="O904" s="170">
        <v>24960000</v>
      </c>
      <c r="P904" s="178">
        <v>150000</v>
      </c>
      <c r="Q904" s="178">
        <v>5767</v>
      </c>
      <c r="R904" s="178">
        <v>140965</v>
      </c>
      <c r="S904">
        <v>0</v>
      </c>
      <c r="T904">
        <v>0</v>
      </c>
      <c r="U904">
        <v>0</v>
      </c>
      <c r="W904">
        <v>0</v>
      </c>
      <c r="X904">
        <v>0</v>
      </c>
      <c r="Y904">
        <v>0</v>
      </c>
      <c r="AB904" s="180">
        <v>44285</v>
      </c>
      <c r="AC904">
        <v>1</v>
      </c>
      <c r="AD904" t="s">
        <v>1922</v>
      </c>
      <c r="AE904">
        <v>1</v>
      </c>
      <c r="AF904">
        <v>30</v>
      </c>
      <c r="AG904">
        <v>0</v>
      </c>
      <c r="AN904">
        <v>1</v>
      </c>
      <c r="AO904">
        <v>1</v>
      </c>
      <c r="AR904" s="178">
        <v>42386</v>
      </c>
      <c r="AS904" t="s">
        <v>1921</v>
      </c>
      <c r="AT904">
        <v>0</v>
      </c>
      <c r="AU904">
        <v>0</v>
      </c>
      <c r="AV904">
        <v>890480123</v>
      </c>
      <c r="AW904" t="s">
        <v>1920</v>
      </c>
      <c r="AX904">
        <v>5</v>
      </c>
      <c r="BC904">
        <v>2</v>
      </c>
      <c r="BD904">
        <v>7</v>
      </c>
      <c r="BE904">
        <v>2</v>
      </c>
    </row>
    <row r="905" spans="1:57" x14ac:dyDescent="0.25">
      <c r="A905" s="179">
        <f t="shared" si="14"/>
        <v>78865</v>
      </c>
      <c r="B905" t="s">
        <v>1923</v>
      </c>
      <c r="C905">
        <v>11300201</v>
      </c>
      <c r="D905">
        <v>144105</v>
      </c>
      <c r="E905">
        <v>4</v>
      </c>
      <c r="F905">
        <v>550025005</v>
      </c>
      <c r="G905" s="180">
        <v>44174</v>
      </c>
      <c r="H905" s="180">
        <v>45290</v>
      </c>
      <c r="I905">
        <v>0</v>
      </c>
      <c r="J905">
        <v>1</v>
      </c>
      <c r="K905">
        <v>3</v>
      </c>
      <c r="L905">
        <v>30</v>
      </c>
      <c r="M905">
        <v>2</v>
      </c>
      <c r="N905" s="170">
        <v>22490513</v>
      </c>
      <c r="O905" s="170">
        <v>24960000</v>
      </c>
      <c r="P905" s="178">
        <v>120000</v>
      </c>
      <c r="Q905" s="178">
        <v>4613</v>
      </c>
      <c r="R905" s="178">
        <v>112775</v>
      </c>
      <c r="S905">
        <v>0</v>
      </c>
      <c r="T905">
        <v>0</v>
      </c>
      <c r="U905">
        <v>0</v>
      </c>
      <c r="W905">
        <v>0</v>
      </c>
      <c r="X905">
        <v>0</v>
      </c>
      <c r="Y905">
        <v>0</v>
      </c>
      <c r="AB905" s="180">
        <v>44285</v>
      </c>
      <c r="AC905">
        <v>1</v>
      </c>
      <c r="AD905" t="s">
        <v>1922</v>
      </c>
      <c r="AE905">
        <v>1</v>
      </c>
      <c r="AF905">
        <v>30</v>
      </c>
      <c r="AG905">
        <v>0</v>
      </c>
      <c r="AN905">
        <v>1</v>
      </c>
      <c r="AO905">
        <v>1</v>
      </c>
      <c r="AR905" s="178">
        <v>33910</v>
      </c>
      <c r="AS905" t="s">
        <v>1921</v>
      </c>
      <c r="AT905">
        <v>0</v>
      </c>
      <c r="AU905">
        <v>0</v>
      </c>
      <c r="AV905">
        <v>890480123</v>
      </c>
      <c r="AW905" t="s">
        <v>1920</v>
      </c>
      <c r="AX905">
        <v>5</v>
      </c>
      <c r="BC905">
        <v>2</v>
      </c>
      <c r="BD905">
        <v>7</v>
      </c>
      <c r="BE905">
        <v>2</v>
      </c>
    </row>
    <row r="906" spans="1:57" x14ac:dyDescent="0.25">
      <c r="A906" s="179">
        <f t="shared" si="14"/>
        <v>4196</v>
      </c>
      <c r="B906" t="s">
        <v>1923</v>
      </c>
      <c r="C906">
        <v>11300201</v>
      </c>
      <c r="D906">
        <v>144105</v>
      </c>
      <c r="E906">
        <v>4</v>
      </c>
      <c r="F906">
        <v>550025476</v>
      </c>
      <c r="G906" s="180">
        <v>44255</v>
      </c>
      <c r="H906" s="180">
        <v>44316</v>
      </c>
      <c r="I906">
        <v>0</v>
      </c>
      <c r="J906">
        <v>1</v>
      </c>
      <c r="K906">
        <v>0</v>
      </c>
      <c r="L906">
        <v>30</v>
      </c>
      <c r="M906">
        <v>2</v>
      </c>
      <c r="N906">
        <v>0</v>
      </c>
      <c r="O906">
        <v>0</v>
      </c>
      <c r="P906" s="178">
        <v>6000</v>
      </c>
      <c r="Q906" s="178">
        <v>6000</v>
      </c>
      <c r="R906" s="178">
        <v>6000</v>
      </c>
      <c r="S906">
        <v>0</v>
      </c>
      <c r="T906">
        <v>0</v>
      </c>
      <c r="U906">
        <v>0</v>
      </c>
      <c r="W906">
        <v>0</v>
      </c>
      <c r="X906">
        <v>0</v>
      </c>
      <c r="Y906">
        <v>0</v>
      </c>
      <c r="AB906" s="180">
        <v>44285</v>
      </c>
      <c r="AC906">
        <v>1</v>
      </c>
      <c r="AD906" t="s">
        <v>1922</v>
      </c>
      <c r="AE906">
        <v>1</v>
      </c>
      <c r="AF906">
        <v>30</v>
      </c>
      <c r="AG906">
        <v>0</v>
      </c>
      <c r="AN906">
        <v>1</v>
      </c>
      <c r="AO906">
        <v>1</v>
      </c>
      <c r="AR906" s="178">
        <v>1804</v>
      </c>
      <c r="AS906" t="s">
        <v>1921</v>
      </c>
      <c r="AT906">
        <v>0</v>
      </c>
      <c r="AU906">
        <v>0</v>
      </c>
      <c r="AV906">
        <v>890480123</v>
      </c>
      <c r="AW906" t="s">
        <v>1920</v>
      </c>
      <c r="AX906">
        <v>5</v>
      </c>
      <c r="BC906">
        <v>2</v>
      </c>
      <c r="BD906">
        <v>7</v>
      </c>
      <c r="BE906">
        <v>2</v>
      </c>
    </row>
    <row r="907" spans="1:57" x14ac:dyDescent="0.25">
      <c r="A907" s="179">
        <f t="shared" si="14"/>
        <v>4196</v>
      </c>
      <c r="B907" t="s">
        <v>1923</v>
      </c>
      <c r="C907">
        <v>11300201</v>
      </c>
      <c r="D907">
        <v>144105</v>
      </c>
      <c r="E907">
        <v>4</v>
      </c>
      <c r="F907">
        <v>550025664</v>
      </c>
      <c r="G907" s="180">
        <v>44286</v>
      </c>
      <c r="H907" s="180">
        <v>44346</v>
      </c>
      <c r="I907">
        <v>0</v>
      </c>
      <c r="J907">
        <v>1</v>
      </c>
      <c r="K907">
        <v>0</v>
      </c>
      <c r="L907">
        <v>30</v>
      </c>
      <c r="M907">
        <v>2</v>
      </c>
      <c r="N907">
        <v>0</v>
      </c>
      <c r="O907">
        <v>0</v>
      </c>
      <c r="P907" s="178">
        <v>6000</v>
      </c>
      <c r="Q907" s="178">
        <v>6000</v>
      </c>
      <c r="R907" s="178">
        <v>6000</v>
      </c>
      <c r="S907">
        <v>0</v>
      </c>
      <c r="T907">
        <v>0</v>
      </c>
      <c r="U907">
        <v>0</v>
      </c>
      <c r="W907">
        <v>0</v>
      </c>
      <c r="X907">
        <v>0</v>
      </c>
      <c r="Y907">
        <v>0</v>
      </c>
      <c r="AB907" s="180">
        <v>44286</v>
      </c>
      <c r="AC907">
        <v>1</v>
      </c>
      <c r="AD907" t="s">
        <v>1922</v>
      </c>
      <c r="AE907">
        <v>1</v>
      </c>
      <c r="AF907">
        <v>30</v>
      </c>
      <c r="AG907">
        <v>0</v>
      </c>
      <c r="AN907">
        <v>1</v>
      </c>
      <c r="AO907">
        <v>1</v>
      </c>
      <c r="AR907" s="178">
        <v>1804</v>
      </c>
      <c r="AS907" t="s">
        <v>1921</v>
      </c>
      <c r="AT907">
        <v>0</v>
      </c>
      <c r="AU907">
        <v>0</v>
      </c>
      <c r="AV907">
        <v>890480123</v>
      </c>
      <c r="AW907" t="s">
        <v>1920</v>
      </c>
      <c r="AX907">
        <v>5</v>
      </c>
      <c r="BC907">
        <v>2</v>
      </c>
      <c r="BD907">
        <v>7</v>
      </c>
      <c r="BE907">
        <v>2</v>
      </c>
    </row>
    <row r="908" spans="1:57" x14ac:dyDescent="0.25">
      <c r="A908" s="179">
        <f t="shared" si="14"/>
        <v>1979651</v>
      </c>
      <c r="B908" t="s">
        <v>1923</v>
      </c>
      <c r="C908">
        <v>11795966</v>
      </c>
      <c r="D908">
        <v>144105</v>
      </c>
      <c r="E908">
        <v>4</v>
      </c>
      <c r="F908">
        <v>16389</v>
      </c>
      <c r="G908" s="180">
        <v>44133</v>
      </c>
      <c r="H908" s="180">
        <v>44533</v>
      </c>
      <c r="I908">
        <v>0</v>
      </c>
      <c r="J908">
        <v>1</v>
      </c>
      <c r="K908">
        <v>5</v>
      </c>
      <c r="L908">
        <v>30</v>
      </c>
      <c r="M908">
        <v>2</v>
      </c>
      <c r="N908" s="170">
        <v>17726461</v>
      </c>
      <c r="O908" s="170">
        <v>19240000</v>
      </c>
      <c r="P908" s="178">
        <v>4080321</v>
      </c>
      <c r="Q908" s="178">
        <v>347278</v>
      </c>
      <c r="R908" s="178">
        <v>2594828</v>
      </c>
      <c r="S908">
        <v>0</v>
      </c>
      <c r="T908">
        <v>0</v>
      </c>
      <c r="U908">
        <v>0</v>
      </c>
      <c r="W908">
        <v>0</v>
      </c>
      <c r="X908">
        <v>0</v>
      </c>
      <c r="Y908">
        <v>0</v>
      </c>
      <c r="AB908" s="180">
        <v>44285</v>
      </c>
      <c r="AC908">
        <v>1</v>
      </c>
      <c r="AD908" t="s">
        <v>1922</v>
      </c>
      <c r="AE908">
        <v>1</v>
      </c>
      <c r="AF908">
        <v>30</v>
      </c>
      <c r="AG908">
        <v>0</v>
      </c>
      <c r="AN908">
        <v>1</v>
      </c>
      <c r="AO908">
        <v>1</v>
      </c>
      <c r="AR908" s="178">
        <v>615177</v>
      </c>
      <c r="AS908" t="s">
        <v>1921</v>
      </c>
      <c r="AT908">
        <v>0</v>
      </c>
      <c r="AU908">
        <v>0</v>
      </c>
      <c r="AV908">
        <v>890480123</v>
      </c>
      <c r="AW908" t="s">
        <v>1920</v>
      </c>
      <c r="AX908">
        <v>5</v>
      </c>
      <c r="BC908">
        <v>1</v>
      </c>
      <c r="BD908">
        <v>7</v>
      </c>
      <c r="BE908">
        <v>1</v>
      </c>
    </row>
    <row r="909" spans="1:57" x14ac:dyDescent="0.25">
      <c r="A909" s="179">
        <f t="shared" si="14"/>
        <v>12369854</v>
      </c>
      <c r="B909" t="s">
        <v>1923</v>
      </c>
      <c r="C909">
        <v>11795966</v>
      </c>
      <c r="D909">
        <v>144105</v>
      </c>
      <c r="E909">
        <v>4</v>
      </c>
      <c r="F909">
        <v>17699</v>
      </c>
      <c r="G909" s="180">
        <v>44112</v>
      </c>
      <c r="H909" s="180">
        <v>46690</v>
      </c>
      <c r="I909">
        <v>0</v>
      </c>
      <c r="J909">
        <v>1</v>
      </c>
      <c r="K909">
        <v>6</v>
      </c>
      <c r="L909">
        <v>30</v>
      </c>
      <c r="M909">
        <v>2</v>
      </c>
      <c r="N909" s="170">
        <v>9568969</v>
      </c>
      <c r="O909" s="170">
        <v>10000000</v>
      </c>
      <c r="P909" s="178">
        <v>17244509</v>
      </c>
      <c r="Q909" s="178">
        <v>282453</v>
      </c>
      <c r="R909" s="178">
        <v>16213790</v>
      </c>
      <c r="S909">
        <v>0</v>
      </c>
      <c r="T909">
        <v>0</v>
      </c>
      <c r="U909">
        <v>0</v>
      </c>
      <c r="W909">
        <v>0</v>
      </c>
      <c r="X909">
        <v>0</v>
      </c>
      <c r="Y909">
        <v>0</v>
      </c>
      <c r="AB909" s="180">
        <v>44285</v>
      </c>
      <c r="AC909">
        <v>9</v>
      </c>
      <c r="AD909" t="s">
        <v>1922</v>
      </c>
      <c r="AE909">
        <v>1</v>
      </c>
      <c r="AF909">
        <v>30</v>
      </c>
      <c r="AG909">
        <v>0</v>
      </c>
      <c r="AN909">
        <v>1</v>
      </c>
      <c r="AO909">
        <v>1</v>
      </c>
      <c r="AR909" s="178">
        <v>3843936</v>
      </c>
      <c r="AS909" t="s">
        <v>1921</v>
      </c>
      <c r="AT909">
        <v>0</v>
      </c>
      <c r="AU909">
        <v>0</v>
      </c>
      <c r="AV909">
        <v>890480123</v>
      </c>
      <c r="AW909" t="s">
        <v>1920</v>
      </c>
      <c r="AX909">
        <v>5</v>
      </c>
      <c r="BC909">
        <v>1</v>
      </c>
      <c r="BD909">
        <v>7</v>
      </c>
      <c r="BE909">
        <v>2</v>
      </c>
    </row>
    <row r="910" spans="1:57" x14ac:dyDescent="0.25">
      <c r="A910" s="179">
        <f t="shared" si="14"/>
        <v>1413017</v>
      </c>
      <c r="B910" t="s">
        <v>1923</v>
      </c>
      <c r="C910">
        <v>11795966</v>
      </c>
      <c r="D910">
        <v>144105</v>
      </c>
      <c r="E910">
        <v>4</v>
      </c>
      <c r="F910">
        <v>18058</v>
      </c>
      <c r="G910" s="180">
        <v>44209</v>
      </c>
      <c r="H910" s="180">
        <v>44591</v>
      </c>
      <c r="I910">
        <v>0</v>
      </c>
      <c r="J910">
        <v>1</v>
      </c>
      <c r="K910">
        <v>2</v>
      </c>
      <c r="L910">
        <v>30</v>
      </c>
      <c r="M910">
        <v>2</v>
      </c>
      <c r="N910" s="170">
        <v>7720836</v>
      </c>
      <c r="O910" s="170">
        <v>8000000</v>
      </c>
      <c r="P910" s="178">
        <v>2208690</v>
      </c>
      <c r="Q910" s="178">
        <v>191846</v>
      </c>
      <c r="R910" s="178">
        <v>1852113</v>
      </c>
      <c r="S910">
        <v>0</v>
      </c>
      <c r="T910">
        <v>0</v>
      </c>
      <c r="U910">
        <v>0</v>
      </c>
      <c r="W910">
        <v>0</v>
      </c>
      <c r="X910">
        <v>0</v>
      </c>
      <c r="Y910">
        <v>0</v>
      </c>
      <c r="AB910" s="180">
        <v>44285</v>
      </c>
      <c r="AC910">
        <v>1</v>
      </c>
      <c r="AD910" t="s">
        <v>1922</v>
      </c>
      <c r="AE910">
        <v>1</v>
      </c>
      <c r="AF910">
        <v>30</v>
      </c>
      <c r="AG910">
        <v>0</v>
      </c>
      <c r="AN910">
        <v>1</v>
      </c>
      <c r="AO910">
        <v>1</v>
      </c>
      <c r="AR910" s="178">
        <v>439096</v>
      </c>
      <c r="AS910" t="s">
        <v>1921</v>
      </c>
      <c r="AT910">
        <v>0</v>
      </c>
      <c r="AU910">
        <v>0</v>
      </c>
      <c r="AV910">
        <v>890480123</v>
      </c>
      <c r="AW910" t="s">
        <v>1920</v>
      </c>
      <c r="AX910">
        <v>5</v>
      </c>
      <c r="BC910">
        <v>1</v>
      </c>
      <c r="BD910">
        <v>7</v>
      </c>
      <c r="BE910">
        <v>2</v>
      </c>
    </row>
    <row r="911" spans="1:57" x14ac:dyDescent="0.25">
      <c r="A911" s="179">
        <f t="shared" si="14"/>
        <v>0</v>
      </c>
      <c r="B911" t="s">
        <v>1923</v>
      </c>
      <c r="C911">
        <v>12137955</v>
      </c>
      <c r="D911">
        <v>144105</v>
      </c>
      <c r="E911">
        <v>4</v>
      </c>
      <c r="F911">
        <v>550025666</v>
      </c>
      <c r="G911" s="180">
        <v>44286</v>
      </c>
      <c r="H911" s="180">
        <v>44346</v>
      </c>
      <c r="I911">
        <v>0</v>
      </c>
      <c r="J911">
        <v>1</v>
      </c>
      <c r="K911">
        <v>0</v>
      </c>
      <c r="L911">
        <v>30</v>
      </c>
      <c r="M911">
        <v>2</v>
      </c>
      <c r="N911">
        <v>0</v>
      </c>
      <c r="O911">
        <v>0</v>
      </c>
      <c r="P911" s="178">
        <v>6000</v>
      </c>
      <c r="Q911" s="178">
        <v>6000</v>
      </c>
      <c r="R911" s="178">
        <v>6000</v>
      </c>
      <c r="S911">
        <v>0</v>
      </c>
      <c r="T911">
        <v>0</v>
      </c>
      <c r="U911">
        <v>0</v>
      </c>
      <c r="W911">
        <v>0</v>
      </c>
      <c r="X911">
        <v>0</v>
      </c>
      <c r="Y911">
        <v>0</v>
      </c>
      <c r="AB911" s="180">
        <v>44286</v>
      </c>
      <c r="AC911">
        <v>1</v>
      </c>
      <c r="AD911" t="s">
        <v>1922</v>
      </c>
      <c r="AE911">
        <v>1</v>
      </c>
      <c r="AF911">
        <v>30</v>
      </c>
      <c r="AG911">
        <v>0</v>
      </c>
      <c r="AN911">
        <v>1</v>
      </c>
      <c r="AO911">
        <v>1</v>
      </c>
      <c r="AR911" s="178">
        <v>37282343</v>
      </c>
      <c r="AS911" t="s">
        <v>1921</v>
      </c>
      <c r="AT911">
        <v>0</v>
      </c>
      <c r="AU911">
        <v>0</v>
      </c>
      <c r="AV911">
        <v>890480123</v>
      </c>
      <c r="AW911" t="s">
        <v>1920</v>
      </c>
      <c r="AX911">
        <v>5</v>
      </c>
      <c r="BC911">
        <v>2</v>
      </c>
      <c r="BD911">
        <v>7</v>
      </c>
      <c r="BE911">
        <v>2</v>
      </c>
    </row>
    <row r="912" spans="1:57" x14ac:dyDescent="0.25">
      <c r="A912" s="179">
        <f t="shared" si="14"/>
        <v>5769751</v>
      </c>
      <c r="B912" t="s">
        <v>1923</v>
      </c>
      <c r="C912">
        <v>12582862</v>
      </c>
      <c r="D912">
        <v>144105</v>
      </c>
      <c r="E912">
        <v>4</v>
      </c>
      <c r="F912">
        <v>15374</v>
      </c>
      <c r="G912" s="180">
        <v>44133</v>
      </c>
      <c r="H912" s="180">
        <v>45260</v>
      </c>
      <c r="I912">
        <v>0</v>
      </c>
      <c r="J912">
        <v>1</v>
      </c>
      <c r="K912">
        <v>4</v>
      </c>
      <c r="L912">
        <v>30</v>
      </c>
      <c r="M912">
        <v>2</v>
      </c>
      <c r="N912" s="170">
        <v>17726461</v>
      </c>
      <c r="O912" s="170">
        <v>19240000</v>
      </c>
      <c r="P912" s="178">
        <v>10143875</v>
      </c>
      <c r="Q912" s="178">
        <v>357844</v>
      </c>
      <c r="R912" s="178">
        <v>9175192</v>
      </c>
      <c r="S912">
        <v>0</v>
      </c>
      <c r="T912">
        <v>0</v>
      </c>
      <c r="U912">
        <v>0</v>
      </c>
      <c r="W912">
        <v>0</v>
      </c>
      <c r="X912">
        <v>0</v>
      </c>
      <c r="Y912">
        <v>0</v>
      </c>
      <c r="AB912" s="180">
        <v>44285</v>
      </c>
      <c r="AC912">
        <v>1</v>
      </c>
      <c r="AD912" t="s">
        <v>1922</v>
      </c>
      <c r="AE912">
        <v>1</v>
      </c>
      <c r="AF912">
        <v>30</v>
      </c>
      <c r="AG912">
        <v>0</v>
      </c>
      <c r="AN912">
        <v>1</v>
      </c>
      <c r="AO912">
        <v>1</v>
      </c>
      <c r="AR912" s="178">
        <v>3405441</v>
      </c>
      <c r="AS912" t="s">
        <v>1921</v>
      </c>
      <c r="AT912">
        <v>0</v>
      </c>
      <c r="AU912">
        <v>0</v>
      </c>
      <c r="AV912">
        <v>890480123</v>
      </c>
      <c r="AW912" t="s">
        <v>1920</v>
      </c>
      <c r="AX912">
        <v>5</v>
      </c>
      <c r="BC912">
        <v>1</v>
      </c>
      <c r="BD912">
        <v>7</v>
      </c>
      <c r="BE912">
        <v>1</v>
      </c>
    </row>
    <row r="913" spans="1:57" x14ac:dyDescent="0.25">
      <c r="A913" s="179">
        <f t="shared" si="14"/>
        <v>3424643</v>
      </c>
      <c r="B913" t="s">
        <v>1923</v>
      </c>
      <c r="C913">
        <v>12582862</v>
      </c>
      <c r="D913">
        <v>144205</v>
      </c>
      <c r="E913">
        <v>4</v>
      </c>
      <c r="F913">
        <v>15729</v>
      </c>
      <c r="G913" s="180">
        <v>44133</v>
      </c>
      <c r="H913" s="180">
        <v>45100</v>
      </c>
      <c r="I913">
        <v>7</v>
      </c>
      <c r="J913">
        <v>1</v>
      </c>
      <c r="K913">
        <v>3</v>
      </c>
      <c r="L913">
        <v>30</v>
      </c>
      <c r="M913">
        <v>2</v>
      </c>
      <c r="N913" s="170">
        <v>9752084</v>
      </c>
      <c r="O913" s="170">
        <v>10200000</v>
      </c>
      <c r="P913" s="178">
        <v>5969938</v>
      </c>
      <c r="Q913" s="178">
        <v>218632</v>
      </c>
      <c r="R913" s="178">
        <v>5445946</v>
      </c>
      <c r="S913">
        <v>21091</v>
      </c>
      <c r="T913">
        <v>0</v>
      </c>
      <c r="U913">
        <v>0</v>
      </c>
      <c r="W913">
        <v>0</v>
      </c>
      <c r="X913">
        <v>0</v>
      </c>
      <c r="Y913">
        <v>0</v>
      </c>
      <c r="AB913" s="180">
        <v>44271</v>
      </c>
      <c r="AC913">
        <v>1</v>
      </c>
      <c r="AD913" t="s">
        <v>1922</v>
      </c>
      <c r="AE913">
        <v>1</v>
      </c>
      <c r="AF913">
        <v>30</v>
      </c>
      <c r="AG913">
        <v>164798</v>
      </c>
      <c r="AN913">
        <v>1</v>
      </c>
      <c r="AO913">
        <v>1</v>
      </c>
      <c r="AR913" s="178">
        <v>2021303</v>
      </c>
      <c r="AS913" t="s">
        <v>1921</v>
      </c>
      <c r="AT913">
        <v>0</v>
      </c>
      <c r="AU913">
        <v>0</v>
      </c>
      <c r="AX913">
        <v>5</v>
      </c>
      <c r="BC913">
        <v>1</v>
      </c>
      <c r="BD913">
        <v>7</v>
      </c>
      <c r="BE913">
        <v>1</v>
      </c>
    </row>
    <row r="914" spans="1:57" x14ac:dyDescent="0.25">
      <c r="A914" s="179">
        <f t="shared" si="14"/>
        <v>3459748</v>
      </c>
      <c r="B914" t="s">
        <v>1923</v>
      </c>
      <c r="C914">
        <v>12582862</v>
      </c>
      <c r="D914">
        <v>144105</v>
      </c>
      <c r="E914">
        <v>4</v>
      </c>
      <c r="F914">
        <v>18174</v>
      </c>
      <c r="G914" s="180">
        <v>44237</v>
      </c>
      <c r="H914" s="180">
        <v>45698</v>
      </c>
      <c r="I914">
        <v>0</v>
      </c>
      <c r="J914">
        <v>1</v>
      </c>
      <c r="K914">
        <v>2</v>
      </c>
      <c r="L914">
        <v>30</v>
      </c>
      <c r="M914">
        <v>2</v>
      </c>
      <c r="N914" s="170">
        <v>16011168</v>
      </c>
      <c r="O914" s="170">
        <v>17240000</v>
      </c>
      <c r="P914" s="178">
        <v>5700000</v>
      </c>
      <c r="Q914" s="178">
        <v>161572</v>
      </c>
      <c r="R914" s="178">
        <v>5501771</v>
      </c>
      <c r="S914">
        <v>0</v>
      </c>
      <c r="T914">
        <v>0</v>
      </c>
      <c r="U914">
        <v>0</v>
      </c>
      <c r="W914">
        <v>0</v>
      </c>
      <c r="X914">
        <v>0</v>
      </c>
      <c r="Y914">
        <v>0</v>
      </c>
      <c r="AB914" s="180">
        <v>44285</v>
      </c>
      <c r="AC914">
        <v>1</v>
      </c>
      <c r="AD914" t="s">
        <v>1922</v>
      </c>
      <c r="AE914">
        <v>1</v>
      </c>
      <c r="AF914">
        <v>30</v>
      </c>
      <c r="AG914">
        <v>0</v>
      </c>
      <c r="AN914">
        <v>1</v>
      </c>
      <c r="AO914">
        <v>1</v>
      </c>
      <c r="AR914" s="178">
        <v>2042023</v>
      </c>
      <c r="AS914" t="s">
        <v>1921</v>
      </c>
      <c r="AT914">
        <v>0</v>
      </c>
      <c r="AU914">
        <v>0</v>
      </c>
      <c r="AV914">
        <v>890480123</v>
      </c>
      <c r="AW914" t="s">
        <v>1920</v>
      </c>
      <c r="AX914">
        <v>5</v>
      </c>
      <c r="BC914">
        <v>1</v>
      </c>
      <c r="BD914">
        <v>7</v>
      </c>
      <c r="BE914">
        <v>2</v>
      </c>
    </row>
    <row r="915" spans="1:57" x14ac:dyDescent="0.25">
      <c r="A915" s="179">
        <f t="shared" si="14"/>
        <v>1563953</v>
      </c>
      <c r="B915" t="s">
        <v>1923</v>
      </c>
      <c r="C915">
        <v>13349049</v>
      </c>
      <c r="D915">
        <v>144105</v>
      </c>
      <c r="E915">
        <v>4</v>
      </c>
      <c r="F915">
        <v>15451</v>
      </c>
      <c r="G915" s="180">
        <v>43543</v>
      </c>
      <c r="H915" s="180">
        <v>45370</v>
      </c>
      <c r="I915">
        <v>0</v>
      </c>
      <c r="J915">
        <v>1</v>
      </c>
      <c r="K915">
        <v>36</v>
      </c>
      <c r="L915">
        <v>30</v>
      </c>
      <c r="M915">
        <v>2</v>
      </c>
      <c r="N915" s="170">
        <v>12185828</v>
      </c>
      <c r="O915" s="170">
        <v>12890000</v>
      </c>
      <c r="P915" s="178">
        <v>67400000</v>
      </c>
      <c r="Q915" s="178">
        <v>1505613</v>
      </c>
      <c r="R915" s="178">
        <v>31005966</v>
      </c>
      <c r="S915">
        <v>0</v>
      </c>
      <c r="T915">
        <v>0</v>
      </c>
      <c r="U915">
        <v>0</v>
      </c>
      <c r="W915">
        <v>0</v>
      </c>
      <c r="X915">
        <v>0</v>
      </c>
      <c r="Y915">
        <v>0</v>
      </c>
      <c r="AB915" s="180">
        <v>44285</v>
      </c>
      <c r="AC915">
        <v>1</v>
      </c>
      <c r="AD915" t="s">
        <v>1922</v>
      </c>
      <c r="AE915">
        <v>1</v>
      </c>
      <c r="AF915">
        <v>30</v>
      </c>
      <c r="AG915">
        <v>0</v>
      </c>
      <c r="AN915">
        <v>1</v>
      </c>
      <c r="AO915">
        <v>1</v>
      </c>
      <c r="AR915" s="178">
        <v>29442013</v>
      </c>
      <c r="AS915" t="s">
        <v>1921</v>
      </c>
      <c r="AT915">
        <v>0</v>
      </c>
      <c r="AU915">
        <v>0</v>
      </c>
      <c r="AV915">
        <v>890480123</v>
      </c>
      <c r="AW915" t="s">
        <v>1920</v>
      </c>
      <c r="AX915">
        <v>5</v>
      </c>
      <c r="BC915">
        <v>1</v>
      </c>
      <c r="BD915">
        <v>7</v>
      </c>
      <c r="BE915">
        <v>2</v>
      </c>
    </row>
    <row r="916" spans="1:57" x14ac:dyDescent="0.25">
      <c r="A916" s="179">
        <f t="shared" si="14"/>
        <v>644675</v>
      </c>
      <c r="B916" t="s">
        <v>1923</v>
      </c>
      <c r="C916">
        <v>13349049</v>
      </c>
      <c r="D916">
        <v>144105</v>
      </c>
      <c r="E916">
        <v>4</v>
      </c>
      <c r="F916">
        <v>16255</v>
      </c>
      <c r="G916" s="180">
        <v>43719</v>
      </c>
      <c r="H916" s="180">
        <v>44815</v>
      </c>
      <c r="I916">
        <v>19</v>
      </c>
      <c r="J916">
        <v>1</v>
      </c>
      <c r="K916">
        <v>17</v>
      </c>
      <c r="L916">
        <v>30</v>
      </c>
      <c r="M916">
        <v>2</v>
      </c>
      <c r="N916" s="170">
        <v>12185828</v>
      </c>
      <c r="O916" s="170">
        <v>12890000</v>
      </c>
      <c r="P916" s="178">
        <v>23141906</v>
      </c>
      <c r="Q916" s="178">
        <v>770698</v>
      </c>
      <c r="R916" s="178">
        <v>12780928</v>
      </c>
      <c r="S916">
        <v>81168</v>
      </c>
      <c r="T916">
        <v>0</v>
      </c>
      <c r="U916">
        <v>0</v>
      </c>
      <c r="W916">
        <v>0</v>
      </c>
      <c r="X916">
        <v>0</v>
      </c>
      <c r="Y916">
        <v>0</v>
      </c>
      <c r="AB916" s="180">
        <v>44285</v>
      </c>
      <c r="AC916">
        <v>1</v>
      </c>
      <c r="AD916" t="s">
        <v>1922</v>
      </c>
      <c r="AE916">
        <v>1</v>
      </c>
      <c r="AF916">
        <v>30</v>
      </c>
      <c r="AG916">
        <v>160687</v>
      </c>
      <c r="AN916">
        <v>1</v>
      </c>
      <c r="AO916">
        <v>1</v>
      </c>
      <c r="AR916" s="178">
        <v>12136253</v>
      </c>
      <c r="AS916" t="s">
        <v>1921</v>
      </c>
      <c r="AT916">
        <v>0</v>
      </c>
      <c r="AU916">
        <v>0</v>
      </c>
      <c r="AV916">
        <v>890480123</v>
      </c>
      <c r="AW916" t="s">
        <v>1920</v>
      </c>
      <c r="AX916">
        <v>5</v>
      </c>
      <c r="BC916">
        <v>1</v>
      </c>
      <c r="BD916">
        <v>7</v>
      </c>
      <c r="BE916">
        <v>2</v>
      </c>
    </row>
    <row r="917" spans="1:57" x14ac:dyDescent="0.25">
      <c r="A917" s="179">
        <f t="shared" si="14"/>
        <v>949747</v>
      </c>
      <c r="B917" t="s">
        <v>1923</v>
      </c>
      <c r="C917">
        <v>13349049</v>
      </c>
      <c r="D917">
        <v>144105</v>
      </c>
      <c r="E917">
        <v>4</v>
      </c>
      <c r="F917">
        <v>17016</v>
      </c>
      <c r="G917" s="180">
        <v>43887</v>
      </c>
      <c r="H917" s="180">
        <v>45351</v>
      </c>
      <c r="I917">
        <v>0</v>
      </c>
      <c r="J917">
        <v>1</v>
      </c>
      <c r="K917">
        <v>13</v>
      </c>
      <c r="L917">
        <v>30</v>
      </c>
      <c r="M917">
        <v>2</v>
      </c>
      <c r="N917" s="170">
        <v>9752084</v>
      </c>
      <c r="O917" s="170">
        <v>10200000</v>
      </c>
      <c r="P917" s="178">
        <v>24574709</v>
      </c>
      <c r="Q917" s="178">
        <v>620356</v>
      </c>
      <c r="R917" s="178">
        <v>18829090</v>
      </c>
      <c r="S917">
        <v>0</v>
      </c>
      <c r="T917">
        <v>0</v>
      </c>
      <c r="U917">
        <v>0</v>
      </c>
      <c r="W917">
        <v>0</v>
      </c>
      <c r="X917">
        <v>0</v>
      </c>
      <c r="Y917">
        <v>0</v>
      </c>
      <c r="AB917" s="180">
        <v>44285</v>
      </c>
      <c r="AC917">
        <v>1</v>
      </c>
      <c r="AD917" t="s">
        <v>1922</v>
      </c>
      <c r="AE917">
        <v>1</v>
      </c>
      <c r="AF917">
        <v>30</v>
      </c>
      <c r="AG917">
        <v>0</v>
      </c>
      <c r="AN917">
        <v>1</v>
      </c>
      <c r="AO917">
        <v>1</v>
      </c>
      <c r="AR917" s="178">
        <v>17879343</v>
      </c>
      <c r="AS917" t="s">
        <v>1921</v>
      </c>
      <c r="AT917">
        <v>0</v>
      </c>
      <c r="AU917">
        <v>0</v>
      </c>
      <c r="AV917">
        <v>890480123</v>
      </c>
      <c r="AW917" t="s">
        <v>1920</v>
      </c>
      <c r="AX917">
        <v>5</v>
      </c>
      <c r="BC917">
        <v>1</v>
      </c>
      <c r="BD917">
        <v>7</v>
      </c>
      <c r="BE917">
        <v>2</v>
      </c>
    </row>
    <row r="918" spans="1:57" x14ac:dyDescent="0.25">
      <c r="A918" s="179">
        <f t="shared" si="14"/>
        <v>730730</v>
      </c>
      <c r="B918" t="s">
        <v>1923</v>
      </c>
      <c r="C918">
        <v>13349049</v>
      </c>
      <c r="D918">
        <v>144105</v>
      </c>
      <c r="E918">
        <v>4</v>
      </c>
      <c r="F918">
        <v>17210</v>
      </c>
      <c r="G918" s="180">
        <v>43979</v>
      </c>
      <c r="H918" s="180">
        <v>45442</v>
      </c>
      <c r="I918">
        <v>0</v>
      </c>
      <c r="J918">
        <v>1</v>
      </c>
      <c r="K918">
        <v>10</v>
      </c>
      <c r="L918">
        <v>30</v>
      </c>
      <c r="M918">
        <v>2</v>
      </c>
      <c r="N918" s="170">
        <v>9752084</v>
      </c>
      <c r="O918" s="170">
        <v>10200000</v>
      </c>
      <c r="P918" s="178">
        <v>17616000</v>
      </c>
      <c r="Q918" s="178">
        <v>444693</v>
      </c>
      <c r="R918" s="178">
        <v>14486979</v>
      </c>
      <c r="S918">
        <v>0</v>
      </c>
      <c r="T918">
        <v>0</v>
      </c>
      <c r="U918">
        <v>0</v>
      </c>
      <c r="W918">
        <v>0</v>
      </c>
      <c r="X918">
        <v>0</v>
      </c>
      <c r="Y918">
        <v>0</v>
      </c>
      <c r="AB918" s="180">
        <v>44285</v>
      </c>
      <c r="AC918">
        <v>1</v>
      </c>
      <c r="AD918" t="s">
        <v>1922</v>
      </c>
      <c r="AE918">
        <v>1</v>
      </c>
      <c r="AF918">
        <v>30</v>
      </c>
      <c r="AG918">
        <v>0</v>
      </c>
      <c r="AN918">
        <v>1</v>
      </c>
      <c r="AO918">
        <v>1</v>
      </c>
      <c r="AR918" s="178">
        <v>13756249</v>
      </c>
      <c r="AS918" t="s">
        <v>1921</v>
      </c>
      <c r="AT918">
        <v>0</v>
      </c>
      <c r="AU918">
        <v>0</v>
      </c>
      <c r="AV918">
        <v>890480123</v>
      </c>
      <c r="AW918" t="s">
        <v>1920</v>
      </c>
      <c r="AX918">
        <v>5</v>
      </c>
      <c r="BC918">
        <v>1</v>
      </c>
      <c r="BD918">
        <v>7</v>
      </c>
      <c r="BE918">
        <v>2</v>
      </c>
    </row>
    <row r="919" spans="1:57" x14ac:dyDescent="0.25">
      <c r="A919" s="179">
        <f t="shared" si="14"/>
        <v>272690</v>
      </c>
      <c r="B919" t="s">
        <v>1923</v>
      </c>
      <c r="C919">
        <v>13349049</v>
      </c>
      <c r="D919">
        <v>144105</v>
      </c>
      <c r="E919">
        <v>4</v>
      </c>
      <c r="F919">
        <v>17594</v>
      </c>
      <c r="G919" s="180">
        <v>44090</v>
      </c>
      <c r="H919" s="180">
        <v>45199</v>
      </c>
      <c r="I919">
        <v>0</v>
      </c>
      <c r="J919">
        <v>1</v>
      </c>
      <c r="K919">
        <v>6</v>
      </c>
      <c r="L919">
        <v>30</v>
      </c>
      <c r="M919">
        <v>2</v>
      </c>
      <c r="N919" s="170">
        <v>12185828</v>
      </c>
      <c r="O919" s="170">
        <v>12890000</v>
      </c>
      <c r="P919" s="178">
        <v>6305000</v>
      </c>
      <c r="Q919" s="178">
        <v>209976</v>
      </c>
      <c r="R919" s="178">
        <v>5406187</v>
      </c>
      <c r="S919">
        <v>0</v>
      </c>
      <c r="T919">
        <v>0</v>
      </c>
      <c r="U919">
        <v>0</v>
      </c>
      <c r="W919">
        <v>0</v>
      </c>
      <c r="X919">
        <v>0</v>
      </c>
      <c r="Y919">
        <v>0</v>
      </c>
      <c r="AB919" s="180">
        <v>44285</v>
      </c>
      <c r="AC919">
        <v>1</v>
      </c>
      <c r="AD919" t="s">
        <v>1922</v>
      </c>
      <c r="AE919">
        <v>1</v>
      </c>
      <c r="AF919">
        <v>30</v>
      </c>
      <c r="AG919">
        <v>0</v>
      </c>
      <c r="AN919">
        <v>1</v>
      </c>
      <c r="AO919">
        <v>1</v>
      </c>
      <c r="AR919" s="178">
        <v>5133497</v>
      </c>
      <c r="AS919" t="s">
        <v>1921</v>
      </c>
      <c r="AT919">
        <v>0</v>
      </c>
      <c r="AU919">
        <v>0</v>
      </c>
      <c r="AV919">
        <v>890480123</v>
      </c>
      <c r="AW919" t="s">
        <v>1920</v>
      </c>
      <c r="AX919">
        <v>5</v>
      </c>
      <c r="BC919">
        <v>1</v>
      </c>
      <c r="BD919">
        <v>7</v>
      </c>
      <c r="BE919">
        <v>2</v>
      </c>
    </row>
    <row r="920" spans="1:57" x14ac:dyDescent="0.25">
      <c r="A920" s="179">
        <f t="shared" si="14"/>
        <v>434487</v>
      </c>
      <c r="B920" t="s">
        <v>1923</v>
      </c>
      <c r="C920">
        <v>13349049</v>
      </c>
      <c r="D920">
        <v>144105</v>
      </c>
      <c r="E920">
        <v>4</v>
      </c>
      <c r="F920">
        <v>17660</v>
      </c>
      <c r="G920" s="180">
        <v>44105</v>
      </c>
      <c r="H920" s="180">
        <v>45200</v>
      </c>
      <c r="I920">
        <v>0</v>
      </c>
      <c r="J920">
        <v>1</v>
      </c>
      <c r="K920">
        <v>6</v>
      </c>
      <c r="L920">
        <v>30</v>
      </c>
      <c r="M920">
        <v>2</v>
      </c>
      <c r="N920" s="170">
        <v>12185828</v>
      </c>
      <c r="O920" s="170">
        <v>12890000</v>
      </c>
      <c r="P920" s="178">
        <v>10050000</v>
      </c>
      <c r="Q920" s="178">
        <v>334697</v>
      </c>
      <c r="R920" s="178">
        <v>8613858</v>
      </c>
      <c r="S920">
        <v>0</v>
      </c>
      <c r="T920">
        <v>0</v>
      </c>
      <c r="U920">
        <v>0</v>
      </c>
      <c r="W920">
        <v>0</v>
      </c>
      <c r="X920">
        <v>0</v>
      </c>
      <c r="Y920">
        <v>0</v>
      </c>
      <c r="AB920" s="180">
        <v>44285</v>
      </c>
      <c r="AC920">
        <v>1</v>
      </c>
      <c r="AD920" t="s">
        <v>1922</v>
      </c>
      <c r="AE920">
        <v>1</v>
      </c>
      <c r="AF920">
        <v>30</v>
      </c>
      <c r="AG920">
        <v>0</v>
      </c>
      <c r="AN920">
        <v>1</v>
      </c>
      <c r="AO920">
        <v>1</v>
      </c>
      <c r="AR920" s="178">
        <v>8179371</v>
      </c>
      <c r="AS920" t="s">
        <v>1921</v>
      </c>
      <c r="AT920">
        <v>0</v>
      </c>
      <c r="AU920">
        <v>0</v>
      </c>
      <c r="AV920">
        <v>890480123</v>
      </c>
      <c r="AW920" t="s">
        <v>1920</v>
      </c>
      <c r="AX920">
        <v>5</v>
      </c>
      <c r="BC920">
        <v>1</v>
      </c>
      <c r="BD920">
        <v>7</v>
      </c>
      <c r="BE920">
        <v>2</v>
      </c>
    </row>
    <row r="921" spans="1:57" x14ac:dyDescent="0.25">
      <c r="A921" s="179">
        <f t="shared" si="14"/>
        <v>837256</v>
      </c>
      <c r="B921" t="s">
        <v>1923</v>
      </c>
      <c r="C921">
        <v>13349049</v>
      </c>
      <c r="D921">
        <v>144105</v>
      </c>
      <c r="E921">
        <v>4</v>
      </c>
      <c r="F921">
        <v>18221</v>
      </c>
      <c r="G921" s="180">
        <v>44256</v>
      </c>
      <c r="H921" s="180">
        <v>44621</v>
      </c>
      <c r="I921">
        <v>0</v>
      </c>
      <c r="J921">
        <v>1</v>
      </c>
      <c r="K921">
        <v>1</v>
      </c>
      <c r="L921">
        <v>30</v>
      </c>
      <c r="M921">
        <v>2</v>
      </c>
      <c r="N921" s="170">
        <v>16011168</v>
      </c>
      <c r="O921" s="170">
        <v>17240000</v>
      </c>
      <c r="P921" s="178">
        <v>18000000</v>
      </c>
      <c r="Q921" s="178">
        <v>1633251</v>
      </c>
      <c r="R921" s="178">
        <v>16598923</v>
      </c>
      <c r="S921">
        <v>0</v>
      </c>
      <c r="T921">
        <v>0</v>
      </c>
      <c r="U921">
        <v>0</v>
      </c>
      <c r="W921">
        <v>0</v>
      </c>
      <c r="X921">
        <v>0</v>
      </c>
      <c r="Y921">
        <v>0</v>
      </c>
      <c r="AB921" s="180">
        <v>44285</v>
      </c>
      <c r="AC921">
        <v>1</v>
      </c>
      <c r="AD921" t="s">
        <v>1922</v>
      </c>
      <c r="AE921">
        <v>1</v>
      </c>
      <c r="AF921">
        <v>30</v>
      </c>
      <c r="AG921">
        <v>0</v>
      </c>
      <c r="AN921">
        <v>1</v>
      </c>
      <c r="AO921">
        <v>1</v>
      </c>
      <c r="AR921" s="178">
        <v>15761667</v>
      </c>
      <c r="AS921" t="s">
        <v>1921</v>
      </c>
      <c r="AT921">
        <v>0</v>
      </c>
      <c r="AU921">
        <v>0</v>
      </c>
      <c r="AV921">
        <v>890480123</v>
      </c>
      <c r="AW921" t="s">
        <v>1920</v>
      </c>
      <c r="AX921">
        <v>5</v>
      </c>
      <c r="BC921">
        <v>1</v>
      </c>
      <c r="BD921">
        <v>7</v>
      </c>
      <c r="BE921">
        <v>2</v>
      </c>
    </row>
    <row r="922" spans="1:57" x14ac:dyDescent="0.25">
      <c r="A922" s="179">
        <f t="shared" si="14"/>
        <v>28019</v>
      </c>
      <c r="B922" t="s">
        <v>1923</v>
      </c>
      <c r="C922">
        <v>13349049</v>
      </c>
      <c r="D922">
        <v>144105</v>
      </c>
      <c r="E922">
        <v>4</v>
      </c>
      <c r="F922">
        <v>550025418</v>
      </c>
      <c r="G922" s="180">
        <v>44247</v>
      </c>
      <c r="H922" s="180">
        <v>45412</v>
      </c>
      <c r="I922">
        <v>0</v>
      </c>
      <c r="J922">
        <v>1</v>
      </c>
      <c r="K922">
        <v>0</v>
      </c>
      <c r="L922">
        <v>30</v>
      </c>
      <c r="M922">
        <v>2</v>
      </c>
      <c r="N922" s="170">
        <v>22490513</v>
      </c>
      <c r="O922" s="170">
        <v>24960000</v>
      </c>
      <c r="P922" s="178">
        <v>555474</v>
      </c>
      <c r="Q922" s="178">
        <v>21355</v>
      </c>
      <c r="R922" s="178">
        <v>555474</v>
      </c>
      <c r="S922">
        <v>0</v>
      </c>
      <c r="T922">
        <v>0</v>
      </c>
      <c r="U922">
        <v>0</v>
      </c>
      <c r="W922">
        <v>0</v>
      </c>
      <c r="X922">
        <v>0</v>
      </c>
      <c r="Y922">
        <v>0</v>
      </c>
      <c r="AB922" s="180">
        <v>44286</v>
      </c>
      <c r="AC922">
        <v>1</v>
      </c>
      <c r="AD922" t="s">
        <v>1922</v>
      </c>
      <c r="AE922">
        <v>1</v>
      </c>
      <c r="AF922">
        <v>30</v>
      </c>
      <c r="AG922">
        <v>0</v>
      </c>
      <c r="AN922">
        <v>1</v>
      </c>
      <c r="AO922">
        <v>1</v>
      </c>
      <c r="AR922" s="178">
        <v>527455</v>
      </c>
      <c r="AS922" t="s">
        <v>1921</v>
      </c>
      <c r="AT922">
        <v>0</v>
      </c>
      <c r="AU922">
        <v>0</v>
      </c>
      <c r="AV922">
        <v>890480123</v>
      </c>
      <c r="AW922" t="s">
        <v>1920</v>
      </c>
      <c r="AX922">
        <v>5</v>
      </c>
      <c r="BC922">
        <v>2</v>
      </c>
      <c r="BD922">
        <v>7</v>
      </c>
      <c r="BE922">
        <v>2</v>
      </c>
    </row>
    <row r="923" spans="1:57" x14ac:dyDescent="0.25">
      <c r="A923" s="179">
        <f t="shared" si="14"/>
        <v>28019</v>
      </c>
      <c r="B923" t="s">
        <v>1923</v>
      </c>
      <c r="C923">
        <v>13349049</v>
      </c>
      <c r="D923">
        <v>144105</v>
      </c>
      <c r="E923">
        <v>4</v>
      </c>
      <c r="F923">
        <v>550025420</v>
      </c>
      <c r="G923" s="180">
        <v>44247</v>
      </c>
      <c r="H923" s="180">
        <v>45412</v>
      </c>
      <c r="I923">
        <v>0</v>
      </c>
      <c r="J923">
        <v>1</v>
      </c>
      <c r="K923">
        <v>0</v>
      </c>
      <c r="L923">
        <v>30</v>
      </c>
      <c r="M923">
        <v>2</v>
      </c>
      <c r="N923" s="170">
        <v>22490513</v>
      </c>
      <c r="O923" s="170">
        <v>24960000</v>
      </c>
      <c r="P923" s="178">
        <v>555474</v>
      </c>
      <c r="Q923" s="178">
        <v>21355</v>
      </c>
      <c r="R923" s="178">
        <v>555474</v>
      </c>
      <c r="S923">
        <v>0</v>
      </c>
      <c r="T923">
        <v>0</v>
      </c>
      <c r="U923">
        <v>0</v>
      </c>
      <c r="W923">
        <v>0</v>
      </c>
      <c r="X923">
        <v>0</v>
      </c>
      <c r="Y923">
        <v>0</v>
      </c>
      <c r="AB923" s="180">
        <v>44286</v>
      </c>
      <c r="AC923">
        <v>1</v>
      </c>
      <c r="AD923" t="s">
        <v>1922</v>
      </c>
      <c r="AE923">
        <v>1</v>
      </c>
      <c r="AF923">
        <v>30</v>
      </c>
      <c r="AG923">
        <v>0</v>
      </c>
      <c r="AN923">
        <v>1</v>
      </c>
      <c r="AO923">
        <v>1</v>
      </c>
      <c r="AR923" s="178">
        <v>527455</v>
      </c>
      <c r="AS923" t="s">
        <v>1921</v>
      </c>
      <c r="AT923">
        <v>0</v>
      </c>
      <c r="AU923">
        <v>0</v>
      </c>
      <c r="AV923">
        <v>890480123</v>
      </c>
      <c r="AW923" t="s">
        <v>1920</v>
      </c>
      <c r="AX923">
        <v>5</v>
      </c>
      <c r="BC923">
        <v>2</v>
      </c>
      <c r="BD923">
        <v>7</v>
      </c>
      <c r="BE923">
        <v>2</v>
      </c>
    </row>
    <row r="924" spans="1:57" x14ac:dyDescent="0.25">
      <c r="A924" s="179">
        <f t="shared" si="14"/>
        <v>28019</v>
      </c>
      <c r="B924" t="s">
        <v>1923</v>
      </c>
      <c r="C924">
        <v>13349049</v>
      </c>
      <c r="D924">
        <v>144105</v>
      </c>
      <c r="E924">
        <v>4</v>
      </c>
      <c r="F924">
        <v>550025421</v>
      </c>
      <c r="G924" s="180">
        <v>44247</v>
      </c>
      <c r="H924" s="180">
        <v>45412</v>
      </c>
      <c r="I924">
        <v>0</v>
      </c>
      <c r="J924">
        <v>1</v>
      </c>
      <c r="K924">
        <v>0</v>
      </c>
      <c r="L924">
        <v>30</v>
      </c>
      <c r="M924">
        <v>2</v>
      </c>
      <c r="N924" s="170">
        <v>22490513</v>
      </c>
      <c r="O924" s="170">
        <v>24960000</v>
      </c>
      <c r="P924" s="178">
        <v>555474</v>
      </c>
      <c r="Q924" s="178">
        <v>21355</v>
      </c>
      <c r="R924" s="178">
        <v>555474</v>
      </c>
      <c r="S924">
        <v>0</v>
      </c>
      <c r="T924">
        <v>0</v>
      </c>
      <c r="U924">
        <v>0</v>
      </c>
      <c r="W924">
        <v>0</v>
      </c>
      <c r="X924">
        <v>0</v>
      </c>
      <c r="Y924">
        <v>0</v>
      </c>
      <c r="AB924" s="180">
        <v>44286</v>
      </c>
      <c r="AC924">
        <v>1</v>
      </c>
      <c r="AD924" t="s">
        <v>1922</v>
      </c>
      <c r="AE924">
        <v>1</v>
      </c>
      <c r="AF924">
        <v>30</v>
      </c>
      <c r="AG924">
        <v>0</v>
      </c>
      <c r="AN924">
        <v>1</v>
      </c>
      <c r="AO924">
        <v>1</v>
      </c>
      <c r="AR924" s="178">
        <v>527455</v>
      </c>
      <c r="AS924" t="s">
        <v>1921</v>
      </c>
      <c r="AT924">
        <v>0</v>
      </c>
      <c r="AU924">
        <v>0</v>
      </c>
      <c r="AV924">
        <v>890480123</v>
      </c>
      <c r="AW924" t="s">
        <v>1920</v>
      </c>
      <c r="AX924">
        <v>5</v>
      </c>
      <c r="BC924">
        <v>2</v>
      </c>
      <c r="BD924">
        <v>7</v>
      </c>
      <c r="BE924">
        <v>2</v>
      </c>
    </row>
    <row r="925" spans="1:57" x14ac:dyDescent="0.25">
      <c r="A925" s="179">
        <f t="shared" si="14"/>
        <v>28749</v>
      </c>
      <c r="B925" t="s">
        <v>1923</v>
      </c>
      <c r="C925">
        <v>13349049</v>
      </c>
      <c r="D925">
        <v>144105</v>
      </c>
      <c r="E925">
        <v>4</v>
      </c>
      <c r="F925">
        <v>550025438</v>
      </c>
      <c r="G925" s="180">
        <v>44249</v>
      </c>
      <c r="H925" s="180">
        <v>45412</v>
      </c>
      <c r="I925">
        <v>0</v>
      </c>
      <c r="J925">
        <v>1</v>
      </c>
      <c r="K925">
        <v>0</v>
      </c>
      <c r="L925">
        <v>30</v>
      </c>
      <c r="M925">
        <v>2</v>
      </c>
      <c r="N925" s="170">
        <v>22490513</v>
      </c>
      <c r="O925" s="170">
        <v>24960000</v>
      </c>
      <c r="P925" s="178">
        <v>569957</v>
      </c>
      <c r="Q925" s="178">
        <v>21912</v>
      </c>
      <c r="R925" s="178">
        <v>569957</v>
      </c>
      <c r="S925">
        <v>0</v>
      </c>
      <c r="T925">
        <v>0</v>
      </c>
      <c r="U925">
        <v>0</v>
      </c>
      <c r="W925">
        <v>0</v>
      </c>
      <c r="X925">
        <v>0</v>
      </c>
      <c r="Y925">
        <v>0</v>
      </c>
      <c r="AB925" s="180">
        <v>44286</v>
      </c>
      <c r="AC925">
        <v>1</v>
      </c>
      <c r="AD925" t="s">
        <v>1922</v>
      </c>
      <c r="AE925">
        <v>1</v>
      </c>
      <c r="AF925">
        <v>30</v>
      </c>
      <c r="AG925">
        <v>0</v>
      </c>
      <c r="AN925">
        <v>1</v>
      </c>
      <c r="AO925">
        <v>1</v>
      </c>
      <c r="AR925" s="178">
        <v>541208</v>
      </c>
      <c r="AS925" t="s">
        <v>1921</v>
      </c>
      <c r="AT925">
        <v>0</v>
      </c>
      <c r="AU925">
        <v>0</v>
      </c>
      <c r="AV925">
        <v>890480123</v>
      </c>
      <c r="AW925" t="s">
        <v>1920</v>
      </c>
      <c r="AX925">
        <v>5</v>
      </c>
      <c r="BC925">
        <v>2</v>
      </c>
      <c r="BD925">
        <v>7</v>
      </c>
      <c r="BE925">
        <v>2</v>
      </c>
    </row>
    <row r="926" spans="1:57" x14ac:dyDescent="0.25">
      <c r="A926" s="179">
        <f t="shared" si="14"/>
        <v>29138</v>
      </c>
      <c r="B926" t="s">
        <v>1923</v>
      </c>
      <c r="C926">
        <v>13349049</v>
      </c>
      <c r="D926">
        <v>144105</v>
      </c>
      <c r="E926">
        <v>4</v>
      </c>
      <c r="F926">
        <v>550025447</v>
      </c>
      <c r="G926" s="180">
        <v>44252</v>
      </c>
      <c r="H926" s="180">
        <v>45412</v>
      </c>
      <c r="I926">
        <v>0</v>
      </c>
      <c r="J926">
        <v>1</v>
      </c>
      <c r="K926">
        <v>0</v>
      </c>
      <c r="L926">
        <v>30</v>
      </c>
      <c r="M926">
        <v>2</v>
      </c>
      <c r="N926" s="170">
        <v>22490513</v>
      </c>
      <c r="O926" s="170">
        <v>24960000</v>
      </c>
      <c r="P926" s="178">
        <v>577684</v>
      </c>
      <c r="Q926" s="178">
        <v>22209</v>
      </c>
      <c r="R926" s="178">
        <v>577684</v>
      </c>
      <c r="S926">
        <v>0</v>
      </c>
      <c r="T926">
        <v>0</v>
      </c>
      <c r="U926">
        <v>0</v>
      </c>
      <c r="W926">
        <v>0</v>
      </c>
      <c r="X926">
        <v>0</v>
      </c>
      <c r="Y926">
        <v>0</v>
      </c>
      <c r="AB926" s="180">
        <v>44286</v>
      </c>
      <c r="AC926">
        <v>1</v>
      </c>
      <c r="AD926" t="s">
        <v>1922</v>
      </c>
      <c r="AE926">
        <v>1</v>
      </c>
      <c r="AF926">
        <v>30</v>
      </c>
      <c r="AG926">
        <v>0</v>
      </c>
      <c r="AN926">
        <v>1</v>
      </c>
      <c r="AO926">
        <v>1</v>
      </c>
      <c r="AR926" s="178">
        <v>548546</v>
      </c>
      <c r="AS926" t="s">
        <v>1921</v>
      </c>
      <c r="AT926">
        <v>0</v>
      </c>
      <c r="AU926">
        <v>0</v>
      </c>
      <c r="AV926">
        <v>890480123</v>
      </c>
      <c r="AW926" t="s">
        <v>1920</v>
      </c>
      <c r="AX926">
        <v>5</v>
      </c>
      <c r="BC926">
        <v>2</v>
      </c>
      <c r="BD926">
        <v>7</v>
      </c>
      <c r="BE926">
        <v>2</v>
      </c>
    </row>
    <row r="927" spans="1:57" x14ac:dyDescent="0.25">
      <c r="A927" s="179">
        <f t="shared" si="14"/>
        <v>29100</v>
      </c>
      <c r="B927" t="s">
        <v>1923</v>
      </c>
      <c r="C927">
        <v>13349049</v>
      </c>
      <c r="D927">
        <v>144105</v>
      </c>
      <c r="E927">
        <v>4</v>
      </c>
      <c r="F927">
        <v>550025581</v>
      </c>
      <c r="G927" s="180">
        <v>44265</v>
      </c>
      <c r="H927" s="180">
        <v>45412</v>
      </c>
      <c r="I927">
        <v>0</v>
      </c>
      <c r="J927">
        <v>1</v>
      </c>
      <c r="K927">
        <v>0</v>
      </c>
      <c r="L927">
        <v>30</v>
      </c>
      <c r="M927">
        <v>2</v>
      </c>
      <c r="N927" s="170">
        <v>22490513</v>
      </c>
      <c r="O927" s="170">
        <v>24960000</v>
      </c>
      <c r="P927" s="178">
        <v>576934</v>
      </c>
      <c r="Q927" s="178">
        <v>22180</v>
      </c>
      <c r="R927" s="178">
        <v>576934</v>
      </c>
      <c r="S927">
        <v>0</v>
      </c>
      <c r="T927">
        <v>0</v>
      </c>
      <c r="U927">
        <v>0</v>
      </c>
      <c r="W927">
        <v>0</v>
      </c>
      <c r="X927">
        <v>0</v>
      </c>
      <c r="Y927">
        <v>0</v>
      </c>
      <c r="AB927" s="180">
        <v>44286</v>
      </c>
      <c r="AC927">
        <v>1</v>
      </c>
      <c r="AD927" t="s">
        <v>1922</v>
      </c>
      <c r="AE927">
        <v>1</v>
      </c>
      <c r="AF927">
        <v>30</v>
      </c>
      <c r="AG927">
        <v>0</v>
      </c>
      <c r="AN927">
        <v>1</v>
      </c>
      <c r="AO927">
        <v>1</v>
      </c>
      <c r="AR927" s="178">
        <v>547834</v>
      </c>
      <c r="AS927" t="s">
        <v>1921</v>
      </c>
      <c r="AT927">
        <v>0</v>
      </c>
      <c r="AU927">
        <v>0</v>
      </c>
      <c r="AV927">
        <v>890480123</v>
      </c>
      <c r="AW927" t="s">
        <v>1920</v>
      </c>
      <c r="AX927">
        <v>5</v>
      </c>
      <c r="BC927">
        <v>2</v>
      </c>
      <c r="BD927">
        <v>7</v>
      </c>
      <c r="BE927">
        <v>2</v>
      </c>
    </row>
    <row r="928" spans="1:57" x14ac:dyDescent="0.25">
      <c r="A928" s="179">
        <f t="shared" si="14"/>
        <v>29100</v>
      </c>
      <c r="B928" t="s">
        <v>1923</v>
      </c>
      <c r="C928">
        <v>13349049</v>
      </c>
      <c r="D928">
        <v>144105</v>
      </c>
      <c r="E928">
        <v>4</v>
      </c>
      <c r="F928">
        <v>550025582</v>
      </c>
      <c r="G928" s="180">
        <v>44265</v>
      </c>
      <c r="H928" s="180">
        <v>45412</v>
      </c>
      <c r="I928">
        <v>0</v>
      </c>
      <c r="J928">
        <v>1</v>
      </c>
      <c r="K928">
        <v>0</v>
      </c>
      <c r="L928">
        <v>30</v>
      </c>
      <c r="M928">
        <v>2</v>
      </c>
      <c r="N928" s="170">
        <v>22490513</v>
      </c>
      <c r="O928" s="170">
        <v>24960000</v>
      </c>
      <c r="P928" s="178">
        <v>576934</v>
      </c>
      <c r="Q928" s="178">
        <v>22180</v>
      </c>
      <c r="R928" s="178">
        <v>576934</v>
      </c>
      <c r="S928">
        <v>0</v>
      </c>
      <c r="T928">
        <v>0</v>
      </c>
      <c r="U928">
        <v>0</v>
      </c>
      <c r="W928">
        <v>0</v>
      </c>
      <c r="X928">
        <v>0</v>
      </c>
      <c r="Y928">
        <v>0</v>
      </c>
      <c r="AB928" s="180">
        <v>44286</v>
      </c>
      <c r="AC928">
        <v>1</v>
      </c>
      <c r="AD928" t="s">
        <v>1922</v>
      </c>
      <c r="AE928">
        <v>1</v>
      </c>
      <c r="AF928">
        <v>30</v>
      </c>
      <c r="AG928">
        <v>0</v>
      </c>
      <c r="AN928">
        <v>1</v>
      </c>
      <c r="AO928">
        <v>1</v>
      </c>
      <c r="AR928" s="178">
        <v>547834</v>
      </c>
      <c r="AS928" t="s">
        <v>1921</v>
      </c>
      <c r="AT928">
        <v>0</v>
      </c>
      <c r="AU928">
        <v>0</v>
      </c>
      <c r="AV928">
        <v>890480123</v>
      </c>
      <c r="AW928" t="s">
        <v>1920</v>
      </c>
      <c r="AX928">
        <v>5</v>
      </c>
      <c r="BC928">
        <v>2</v>
      </c>
      <c r="BD928">
        <v>7</v>
      </c>
      <c r="BE928">
        <v>2</v>
      </c>
    </row>
    <row r="929" spans="1:57" x14ac:dyDescent="0.25">
      <c r="A929" s="179">
        <f t="shared" si="14"/>
        <v>29100</v>
      </c>
      <c r="B929" t="s">
        <v>1923</v>
      </c>
      <c r="C929">
        <v>13349049</v>
      </c>
      <c r="D929">
        <v>144105</v>
      </c>
      <c r="E929">
        <v>4</v>
      </c>
      <c r="F929">
        <v>550025583</v>
      </c>
      <c r="G929" s="180">
        <v>44265</v>
      </c>
      <c r="H929" s="180">
        <v>45412</v>
      </c>
      <c r="I929">
        <v>0</v>
      </c>
      <c r="J929">
        <v>1</v>
      </c>
      <c r="K929">
        <v>0</v>
      </c>
      <c r="L929">
        <v>30</v>
      </c>
      <c r="M929">
        <v>2</v>
      </c>
      <c r="N929" s="170">
        <v>22490513</v>
      </c>
      <c r="O929" s="170">
        <v>24960000</v>
      </c>
      <c r="P929" s="178">
        <v>576934</v>
      </c>
      <c r="Q929" s="178">
        <v>22180</v>
      </c>
      <c r="R929" s="178">
        <v>576934</v>
      </c>
      <c r="S929">
        <v>0</v>
      </c>
      <c r="T929">
        <v>0</v>
      </c>
      <c r="U929">
        <v>0</v>
      </c>
      <c r="W929">
        <v>0</v>
      </c>
      <c r="X929">
        <v>0</v>
      </c>
      <c r="Y929">
        <v>0</v>
      </c>
      <c r="AB929" s="180">
        <v>44286</v>
      </c>
      <c r="AC929">
        <v>1</v>
      </c>
      <c r="AD929" t="s">
        <v>1922</v>
      </c>
      <c r="AE929">
        <v>1</v>
      </c>
      <c r="AF929">
        <v>30</v>
      </c>
      <c r="AG929">
        <v>0</v>
      </c>
      <c r="AN929">
        <v>1</v>
      </c>
      <c r="AO929">
        <v>1</v>
      </c>
      <c r="AR929" s="178">
        <v>547834</v>
      </c>
      <c r="AS929" t="s">
        <v>1921</v>
      </c>
      <c r="AT929">
        <v>0</v>
      </c>
      <c r="AU929">
        <v>0</v>
      </c>
      <c r="AV929">
        <v>890480123</v>
      </c>
      <c r="AW929" t="s">
        <v>1920</v>
      </c>
      <c r="AX929">
        <v>5</v>
      </c>
      <c r="BC929">
        <v>2</v>
      </c>
      <c r="BD929">
        <v>7</v>
      </c>
      <c r="BE929">
        <v>2</v>
      </c>
    </row>
    <row r="930" spans="1:57" x14ac:dyDescent="0.25">
      <c r="A930" s="179">
        <f t="shared" si="14"/>
        <v>29100</v>
      </c>
      <c r="B930" t="s">
        <v>1923</v>
      </c>
      <c r="C930">
        <v>13349049</v>
      </c>
      <c r="D930">
        <v>144105</v>
      </c>
      <c r="E930">
        <v>4</v>
      </c>
      <c r="F930">
        <v>550025584</v>
      </c>
      <c r="G930" s="180">
        <v>44265</v>
      </c>
      <c r="H930" s="180">
        <v>45412</v>
      </c>
      <c r="I930">
        <v>0</v>
      </c>
      <c r="J930">
        <v>1</v>
      </c>
      <c r="K930">
        <v>0</v>
      </c>
      <c r="L930">
        <v>30</v>
      </c>
      <c r="M930">
        <v>2</v>
      </c>
      <c r="N930" s="170">
        <v>22490513</v>
      </c>
      <c r="O930" s="170">
        <v>24960000</v>
      </c>
      <c r="P930" s="178">
        <v>576934</v>
      </c>
      <c r="Q930" s="178">
        <v>22180</v>
      </c>
      <c r="R930" s="178">
        <v>576934</v>
      </c>
      <c r="S930">
        <v>0</v>
      </c>
      <c r="T930">
        <v>0</v>
      </c>
      <c r="U930">
        <v>0</v>
      </c>
      <c r="W930">
        <v>0</v>
      </c>
      <c r="X930">
        <v>0</v>
      </c>
      <c r="Y930">
        <v>0</v>
      </c>
      <c r="AB930" s="180">
        <v>44286</v>
      </c>
      <c r="AC930">
        <v>1</v>
      </c>
      <c r="AD930" t="s">
        <v>1922</v>
      </c>
      <c r="AE930">
        <v>1</v>
      </c>
      <c r="AF930">
        <v>30</v>
      </c>
      <c r="AG930">
        <v>0</v>
      </c>
      <c r="AN930">
        <v>1</v>
      </c>
      <c r="AO930">
        <v>1</v>
      </c>
      <c r="AR930" s="178">
        <v>547834</v>
      </c>
      <c r="AS930" t="s">
        <v>1921</v>
      </c>
      <c r="AT930">
        <v>0</v>
      </c>
      <c r="AU930">
        <v>0</v>
      </c>
      <c r="AV930">
        <v>890480123</v>
      </c>
      <c r="AW930" t="s">
        <v>1920</v>
      </c>
      <c r="AX930">
        <v>5</v>
      </c>
      <c r="BC930">
        <v>2</v>
      </c>
      <c r="BD930">
        <v>7</v>
      </c>
      <c r="BE930">
        <v>2</v>
      </c>
    </row>
    <row r="931" spans="1:57" x14ac:dyDescent="0.25">
      <c r="A931" s="179">
        <f t="shared" si="14"/>
        <v>30141</v>
      </c>
      <c r="B931" t="s">
        <v>1923</v>
      </c>
      <c r="C931">
        <v>13349049</v>
      </c>
      <c r="D931">
        <v>144105</v>
      </c>
      <c r="E931">
        <v>4</v>
      </c>
      <c r="F931">
        <v>550025599</v>
      </c>
      <c r="G931" s="180">
        <v>44271</v>
      </c>
      <c r="H931" s="180">
        <v>45412</v>
      </c>
      <c r="I931">
        <v>0</v>
      </c>
      <c r="J931">
        <v>1</v>
      </c>
      <c r="K931">
        <v>0</v>
      </c>
      <c r="L931">
        <v>30</v>
      </c>
      <c r="M931">
        <v>2</v>
      </c>
      <c r="N931" s="170">
        <v>22490513</v>
      </c>
      <c r="O931" s="170">
        <v>24960000</v>
      </c>
      <c r="P931" s="178">
        <v>597558</v>
      </c>
      <c r="Q931" s="178">
        <v>22973</v>
      </c>
      <c r="R931" s="178">
        <v>597558</v>
      </c>
      <c r="S931">
        <v>0</v>
      </c>
      <c r="T931">
        <v>0</v>
      </c>
      <c r="U931">
        <v>0</v>
      </c>
      <c r="W931">
        <v>0</v>
      </c>
      <c r="X931">
        <v>0</v>
      </c>
      <c r="Y931">
        <v>0</v>
      </c>
      <c r="AB931" s="180">
        <v>44286</v>
      </c>
      <c r="AC931">
        <v>1</v>
      </c>
      <c r="AD931" t="s">
        <v>1922</v>
      </c>
      <c r="AE931">
        <v>1</v>
      </c>
      <c r="AF931">
        <v>30</v>
      </c>
      <c r="AG931">
        <v>0</v>
      </c>
      <c r="AN931">
        <v>1</v>
      </c>
      <c r="AO931">
        <v>1</v>
      </c>
      <c r="AR931" s="178">
        <v>567417</v>
      </c>
      <c r="AS931" t="s">
        <v>1921</v>
      </c>
      <c r="AT931">
        <v>0</v>
      </c>
      <c r="AU931">
        <v>0</v>
      </c>
      <c r="AV931">
        <v>890480123</v>
      </c>
      <c r="AW931" t="s">
        <v>1920</v>
      </c>
      <c r="AX931">
        <v>5</v>
      </c>
      <c r="BC931">
        <v>2</v>
      </c>
      <c r="BD931">
        <v>7</v>
      </c>
      <c r="BE931">
        <v>2</v>
      </c>
    </row>
    <row r="932" spans="1:57" x14ac:dyDescent="0.25">
      <c r="A932" s="179">
        <f t="shared" si="14"/>
        <v>105</v>
      </c>
      <c r="B932" t="s">
        <v>1923</v>
      </c>
      <c r="C932">
        <v>13349049</v>
      </c>
      <c r="D932">
        <v>144105</v>
      </c>
      <c r="E932">
        <v>4</v>
      </c>
      <c r="F932">
        <v>550025600</v>
      </c>
      <c r="G932" s="180">
        <v>44271</v>
      </c>
      <c r="H932" s="180">
        <v>44346</v>
      </c>
      <c r="I932">
        <v>0</v>
      </c>
      <c r="J932">
        <v>1</v>
      </c>
      <c r="K932">
        <v>0</v>
      </c>
      <c r="L932">
        <v>30</v>
      </c>
      <c r="M932">
        <v>2</v>
      </c>
      <c r="N932">
        <v>0</v>
      </c>
      <c r="O932">
        <v>0</v>
      </c>
      <c r="P932" s="178">
        <v>2100</v>
      </c>
      <c r="Q932" s="178">
        <v>2100</v>
      </c>
      <c r="R932" s="178">
        <v>2100</v>
      </c>
      <c r="S932">
        <v>0</v>
      </c>
      <c r="T932">
        <v>0</v>
      </c>
      <c r="U932">
        <v>0</v>
      </c>
      <c r="W932">
        <v>0</v>
      </c>
      <c r="X932">
        <v>0</v>
      </c>
      <c r="Y932">
        <v>0</v>
      </c>
      <c r="AB932" s="180">
        <v>44286</v>
      </c>
      <c r="AC932">
        <v>1</v>
      </c>
      <c r="AD932" t="s">
        <v>1922</v>
      </c>
      <c r="AE932">
        <v>1</v>
      </c>
      <c r="AF932">
        <v>30</v>
      </c>
      <c r="AG932">
        <v>0</v>
      </c>
      <c r="AN932">
        <v>1</v>
      </c>
      <c r="AO932">
        <v>1</v>
      </c>
      <c r="AR932" s="178">
        <v>1995</v>
      </c>
      <c r="AS932" t="s">
        <v>1921</v>
      </c>
      <c r="AT932">
        <v>0</v>
      </c>
      <c r="AU932">
        <v>0</v>
      </c>
      <c r="AV932">
        <v>890480123</v>
      </c>
      <c r="AW932" t="s">
        <v>1920</v>
      </c>
      <c r="AX932">
        <v>5</v>
      </c>
      <c r="BC932">
        <v>2</v>
      </c>
      <c r="BD932">
        <v>7</v>
      </c>
      <c r="BE932">
        <v>2</v>
      </c>
    </row>
    <row r="933" spans="1:57" x14ac:dyDescent="0.25">
      <c r="A933" s="179">
        <f t="shared" si="14"/>
        <v>30264</v>
      </c>
      <c r="B933" t="s">
        <v>1923</v>
      </c>
      <c r="C933">
        <v>13349049</v>
      </c>
      <c r="D933">
        <v>144105</v>
      </c>
      <c r="E933">
        <v>4</v>
      </c>
      <c r="F933">
        <v>550025609</v>
      </c>
      <c r="G933" s="180">
        <v>44273</v>
      </c>
      <c r="H933" s="180">
        <v>45412</v>
      </c>
      <c r="I933">
        <v>0</v>
      </c>
      <c r="J933">
        <v>1</v>
      </c>
      <c r="K933">
        <v>0</v>
      </c>
      <c r="L933">
        <v>30</v>
      </c>
      <c r="M933">
        <v>2</v>
      </c>
      <c r="N933" s="170">
        <v>22490513</v>
      </c>
      <c r="O933" s="170">
        <v>24960000</v>
      </c>
      <c r="P933" s="178">
        <v>600000</v>
      </c>
      <c r="Q933" s="178">
        <v>23066</v>
      </c>
      <c r="R933" s="178">
        <v>600000</v>
      </c>
      <c r="S933">
        <v>0</v>
      </c>
      <c r="T933">
        <v>0</v>
      </c>
      <c r="U933">
        <v>0</v>
      </c>
      <c r="W933">
        <v>0</v>
      </c>
      <c r="X933">
        <v>0</v>
      </c>
      <c r="Y933">
        <v>0</v>
      </c>
      <c r="AB933" s="180">
        <v>44286</v>
      </c>
      <c r="AC933">
        <v>1</v>
      </c>
      <c r="AD933" t="s">
        <v>1922</v>
      </c>
      <c r="AE933">
        <v>1</v>
      </c>
      <c r="AF933">
        <v>30</v>
      </c>
      <c r="AG933">
        <v>0</v>
      </c>
      <c r="AN933">
        <v>1</v>
      </c>
      <c r="AO933">
        <v>1</v>
      </c>
      <c r="AR933" s="178">
        <v>569736</v>
      </c>
      <c r="AS933" t="s">
        <v>1921</v>
      </c>
      <c r="AT933">
        <v>0</v>
      </c>
      <c r="AU933">
        <v>0</v>
      </c>
      <c r="AV933">
        <v>890480123</v>
      </c>
      <c r="AW933" t="s">
        <v>1920</v>
      </c>
      <c r="AX933">
        <v>5</v>
      </c>
      <c r="BC933">
        <v>2</v>
      </c>
      <c r="BD933">
        <v>7</v>
      </c>
      <c r="BE933">
        <v>2</v>
      </c>
    </row>
    <row r="934" spans="1:57" x14ac:dyDescent="0.25">
      <c r="A934" s="179">
        <f t="shared" si="14"/>
        <v>105</v>
      </c>
      <c r="B934" t="s">
        <v>1923</v>
      </c>
      <c r="C934">
        <v>13349049</v>
      </c>
      <c r="D934">
        <v>144105</v>
      </c>
      <c r="E934">
        <v>4</v>
      </c>
      <c r="F934">
        <v>550025610</v>
      </c>
      <c r="G934" s="180">
        <v>44273</v>
      </c>
      <c r="H934" s="180">
        <v>44346</v>
      </c>
      <c r="I934">
        <v>0</v>
      </c>
      <c r="J934">
        <v>1</v>
      </c>
      <c r="K934">
        <v>0</v>
      </c>
      <c r="L934">
        <v>30</v>
      </c>
      <c r="M934">
        <v>2</v>
      </c>
      <c r="N934">
        <v>0</v>
      </c>
      <c r="O934">
        <v>0</v>
      </c>
      <c r="P934" s="178">
        <v>2100</v>
      </c>
      <c r="Q934" s="178">
        <v>2100</v>
      </c>
      <c r="R934" s="178">
        <v>2100</v>
      </c>
      <c r="S934">
        <v>0</v>
      </c>
      <c r="T934">
        <v>0</v>
      </c>
      <c r="U934">
        <v>0</v>
      </c>
      <c r="W934">
        <v>0</v>
      </c>
      <c r="X934">
        <v>0</v>
      </c>
      <c r="Y934">
        <v>0</v>
      </c>
      <c r="AB934" s="180">
        <v>44286</v>
      </c>
      <c r="AC934">
        <v>1</v>
      </c>
      <c r="AD934" t="s">
        <v>1922</v>
      </c>
      <c r="AE934">
        <v>1</v>
      </c>
      <c r="AF934">
        <v>30</v>
      </c>
      <c r="AG934">
        <v>0</v>
      </c>
      <c r="AN934">
        <v>1</v>
      </c>
      <c r="AO934">
        <v>1</v>
      </c>
      <c r="AR934" s="178">
        <v>1995</v>
      </c>
      <c r="AS934" t="s">
        <v>1921</v>
      </c>
      <c r="AT934">
        <v>0</v>
      </c>
      <c r="AU934">
        <v>0</v>
      </c>
      <c r="AV934">
        <v>890480123</v>
      </c>
      <c r="AW934" t="s">
        <v>1920</v>
      </c>
      <c r="AX934">
        <v>5</v>
      </c>
      <c r="BC934">
        <v>2</v>
      </c>
      <c r="BD934">
        <v>7</v>
      </c>
      <c r="BE934">
        <v>2</v>
      </c>
    </row>
    <row r="935" spans="1:57" x14ac:dyDescent="0.25">
      <c r="A935" s="179">
        <f t="shared" si="14"/>
        <v>30264</v>
      </c>
      <c r="B935" t="s">
        <v>1923</v>
      </c>
      <c r="C935">
        <v>13349049</v>
      </c>
      <c r="D935">
        <v>144105</v>
      </c>
      <c r="E935">
        <v>4</v>
      </c>
      <c r="F935">
        <v>550025624</v>
      </c>
      <c r="G935" s="180">
        <v>44275</v>
      </c>
      <c r="H935" s="180">
        <v>45412</v>
      </c>
      <c r="I935">
        <v>0</v>
      </c>
      <c r="J935">
        <v>1</v>
      </c>
      <c r="K935">
        <v>0</v>
      </c>
      <c r="L935">
        <v>30</v>
      </c>
      <c r="M935">
        <v>2</v>
      </c>
      <c r="N935" s="170">
        <v>22490513</v>
      </c>
      <c r="O935" s="170">
        <v>24960000</v>
      </c>
      <c r="P935" s="178">
        <v>600000</v>
      </c>
      <c r="Q935" s="178">
        <v>23066</v>
      </c>
      <c r="R935" s="178">
        <v>600000</v>
      </c>
      <c r="S935">
        <v>0</v>
      </c>
      <c r="T935">
        <v>0</v>
      </c>
      <c r="U935">
        <v>0</v>
      </c>
      <c r="W935">
        <v>0</v>
      </c>
      <c r="X935">
        <v>0</v>
      </c>
      <c r="Y935">
        <v>0</v>
      </c>
      <c r="AB935" s="180">
        <v>44286</v>
      </c>
      <c r="AC935">
        <v>1</v>
      </c>
      <c r="AD935" t="s">
        <v>1922</v>
      </c>
      <c r="AE935">
        <v>1</v>
      </c>
      <c r="AF935">
        <v>30</v>
      </c>
      <c r="AG935">
        <v>0</v>
      </c>
      <c r="AN935">
        <v>1</v>
      </c>
      <c r="AO935">
        <v>1</v>
      </c>
      <c r="AR935" s="178">
        <v>569736</v>
      </c>
      <c r="AS935" t="s">
        <v>1921</v>
      </c>
      <c r="AT935">
        <v>0</v>
      </c>
      <c r="AU935">
        <v>0</v>
      </c>
      <c r="AV935">
        <v>890480123</v>
      </c>
      <c r="AW935" t="s">
        <v>1920</v>
      </c>
      <c r="AX935">
        <v>5</v>
      </c>
      <c r="BC935">
        <v>2</v>
      </c>
      <c r="BD935">
        <v>7</v>
      </c>
      <c r="BE935">
        <v>2</v>
      </c>
    </row>
    <row r="936" spans="1:57" x14ac:dyDescent="0.25">
      <c r="A936" s="179">
        <f t="shared" si="14"/>
        <v>105</v>
      </c>
      <c r="B936" t="s">
        <v>1923</v>
      </c>
      <c r="C936">
        <v>13349049</v>
      </c>
      <c r="D936">
        <v>144105</v>
      </c>
      <c r="E936">
        <v>4</v>
      </c>
      <c r="F936">
        <v>550025629</v>
      </c>
      <c r="G936" s="180">
        <v>44278</v>
      </c>
      <c r="H936" s="180">
        <v>44346</v>
      </c>
      <c r="I936">
        <v>0</v>
      </c>
      <c r="J936">
        <v>1</v>
      </c>
      <c r="K936">
        <v>0</v>
      </c>
      <c r="L936">
        <v>30</v>
      </c>
      <c r="M936">
        <v>2</v>
      </c>
      <c r="N936">
        <v>0</v>
      </c>
      <c r="O936">
        <v>0</v>
      </c>
      <c r="P936" s="178">
        <v>2100</v>
      </c>
      <c r="Q936" s="178">
        <v>2100</v>
      </c>
      <c r="R936" s="178">
        <v>2100</v>
      </c>
      <c r="S936">
        <v>0</v>
      </c>
      <c r="T936">
        <v>0</v>
      </c>
      <c r="U936">
        <v>0</v>
      </c>
      <c r="W936">
        <v>0</v>
      </c>
      <c r="X936">
        <v>0</v>
      </c>
      <c r="Y936">
        <v>0</v>
      </c>
      <c r="AB936" s="180">
        <v>44286</v>
      </c>
      <c r="AC936">
        <v>1</v>
      </c>
      <c r="AD936" t="s">
        <v>1922</v>
      </c>
      <c r="AE936">
        <v>1</v>
      </c>
      <c r="AF936">
        <v>30</v>
      </c>
      <c r="AG936">
        <v>0</v>
      </c>
      <c r="AN936">
        <v>1</v>
      </c>
      <c r="AO936">
        <v>1</v>
      </c>
      <c r="AR936" s="178">
        <v>1995</v>
      </c>
      <c r="AS936" t="s">
        <v>1921</v>
      </c>
      <c r="AT936">
        <v>0</v>
      </c>
      <c r="AU936">
        <v>0</v>
      </c>
      <c r="AV936">
        <v>890480123</v>
      </c>
      <c r="AW936" t="s">
        <v>1920</v>
      </c>
      <c r="AX936">
        <v>5</v>
      </c>
      <c r="BC936">
        <v>2</v>
      </c>
      <c r="BD936">
        <v>7</v>
      </c>
      <c r="BE936">
        <v>2</v>
      </c>
    </row>
    <row r="937" spans="1:57" x14ac:dyDescent="0.25">
      <c r="A937" s="179">
        <f t="shared" si="14"/>
        <v>303</v>
      </c>
      <c r="B937" t="s">
        <v>1923</v>
      </c>
      <c r="C937">
        <v>13349049</v>
      </c>
      <c r="D937">
        <v>144105</v>
      </c>
      <c r="E937">
        <v>4</v>
      </c>
      <c r="F937">
        <v>550025742</v>
      </c>
      <c r="G937" s="180">
        <v>44286</v>
      </c>
      <c r="H937" s="180">
        <v>44346</v>
      </c>
      <c r="I937">
        <v>0</v>
      </c>
      <c r="J937">
        <v>1</v>
      </c>
      <c r="K937">
        <v>0</v>
      </c>
      <c r="L937">
        <v>30</v>
      </c>
      <c r="M937">
        <v>2</v>
      </c>
      <c r="N937">
        <v>0</v>
      </c>
      <c r="O937">
        <v>0</v>
      </c>
      <c r="P937" s="178">
        <v>6000</v>
      </c>
      <c r="Q937" s="178">
        <v>6000</v>
      </c>
      <c r="R937" s="178">
        <v>6000</v>
      </c>
      <c r="S937">
        <v>0</v>
      </c>
      <c r="T937">
        <v>0</v>
      </c>
      <c r="U937">
        <v>0</v>
      </c>
      <c r="W937">
        <v>0</v>
      </c>
      <c r="X937">
        <v>0</v>
      </c>
      <c r="Y937">
        <v>0</v>
      </c>
      <c r="AB937" s="180">
        <v>44286</v>
      </c>
      <c r="AC937">
        <v>1</v>
      </c>
      <c r="AD937" t="s">
        <v>1922</v>
      </c>
      <c r="AE937">
        <v>1</v>
      </c>
      <c r="AF937">
        <v>30</v>
      </c>
      <c r="AG937">
        <v>0</v>
      </c>
      <c r="AN937">
        <v>1</v>
      </c>
      <c r="AO937">
        <v>1</v>
      </c>
      <c r="AR937" s="178">
        <v>5697</v>
      </c>
      <c r="AS937" t="s">
        <v>1921</v>
      </c>
      <c r="AT937">
        <v>0</v>
      </c>
      <c r="AU937">
        <v>0</v>
      </c>
      <c r="AV937">
        <v>890480123</v>
      </c>
      <c r="AW937" t="s">
        <v>1920</v>
      </c>
      <c r="AX937">
        <v>5</v>
      </c>
      <c r="BC937">
        <v>2</v>
      </c>
      <c r="BD937">
        <v>7</v>
      </c>
      <c r="BE937">
        <v>2</v>
      </c>
    </row>
    <row r="938" spans="1:57" x14ac:dyDescent="0.25">
      <c r="A938" s="179">
        <f t="shared" si="14"/>
        <v>0</v>
      </c>
      <c r="B938" t="s">
        <v>1923</v>
      </c>
      <c r="C938">
        <v>13350931</v>
      </c>
      <c r="D938">
        <v>144105</v>
      </c>
      <c r="E938">
        <v>4</v>
      </c>
      <c r="F938">
        <v>550018169</v>
      </c>
      <c r="G938" s="180">
        <v>44133</v>
      </c>
      <c r="H938" s="180">
        <v>44346</v>
      </c>
      <c r="I938">
        <v>0</v>
      </c>
      <c r="J938">
        <v>1</v>
      </c>
      <c r="K938">
        <v>5</v>
      </c>
      <c r="L938">
        <v>30</v>
      </c>
      <c r="M938">
        <v>2</v>
      </c>
      <c r="N938" s="170">
        <v>22490513</v>
      </c>
      <c r="O938" s="170">
        <v>24960000</v>
      </c>
      <c r="P938" s="178">
        <v>2295</v>
      </c>
      <c r="Q938" s="178">
        <v>353</v>
      </c>
      <c r="R938" s="178">
        <v>685</v>
      </c>
      <c r="S938">
        <v>0</v>
      </c>
      <c r="T938">
        <v>0</v>
      </c>
      <c r="U938">
        <v>0</v>
      </c>
      <c r="W938">
        <v>0</v>
      </c>
      <c r="X938">
        <v>0</v>
      </c>
      <c r="Y938">
        <v>0</v>
      </c>
      <c r="AB938" s="180">
        <v>44285</v>
      </c>
      <c r="AC938">
        <v>1</v>
      </c>
      <c r="AD938" t="s">
        <v>1922</v>
      </c>
      <c r="AE938">
        <v>1</v>
      </c>
      <c r="AF938">
        <v>30</v>
      </c>
      <c r="AG938">
        <v>0</v>
      </c>
      <c r="AN938">
        <v>1</v>
      </c>
      <c r="AO938">
        <v>1</v>
      </c>
      <c r="AR938" s="178">
        <v>29445</v>
      </c>
      <c r="AS938" t="s">
        <v>1921</v>
      </c>
      <c r="AT938">
        <v>0</v>
      </c>
      <c r="AU938">
        <v>0</v>
      </c>
      <c r="AV938">
        <v>890480123</v>
      </c>
      <c r="AW938" t="s">
        <v>1920</v>
      </c>
      <c r="AX938">
        <v>5</v>
      </c>
      <c r="BC938">
        <v>2</v>
      </c>
      <c r="BD938">
        <v>7</v>
      </c>
      <c r="BE938">
        <v>1</v>
      </c>
    </row>
    <row r="939" spans="1:57" x14ac:dyDescent="0.25">
      <c r="A939" s="179">
        <f t="shared" si="14"/>
        <v>0</v>
      </c>
      <c r="B939" t="s">
        <v>1923</v>
      </c>
      <c r="C939">
        <v>13350931</v>
      </c>
      <c r="D939">
        <v>144105</v>
      </c>
      <c r="E939">
        <v>4</v>
      </c>
      <c r="F939">
        <v>550018463</v>
      </c>
      <c r="G939" s="180">
        <v>44133</v>
      </c>
      <c r="H939" s="180">
        <v>44346</v>
      </c>
      <c r="I939">
        <v>0</v>
      </c>
      <c r="J939">
        <v>1</v>
      </c>
      <c r="K939">
        <v>5</v>
      </c>
      <c r="L939">
        <v>30</v>
      </c>
      <c r="M939">
        <v>2</v>
      </c>
      <c r="N939" s="170">
        <v>22490513</v>
      </c>
      <c r="O939" s="170">
        <v>24960000</v>
      </c>
      <c r="P939" s="178">
        <v>234723</v>
      </c>
      <c r="Q939" s="178">
        <v>36092</v>
      </c>
      <c r="R939" s="178">
        <v>70125</v>
      </c>
      <c r="S939">
        <v>0</v>
      </c>
      <c r="T939">
        <v>0</v>
      </c>
      <c r="U939">
        <v>0</v>
      </c>
      <c r="W939">
        <v>0</v>
      </c>
      <c r="X939">
        <v>0</v>
      </c>
      <c r="Y939">
        <v>0</v>
      </c>
      <c r="AB939" s="180">
        <v>44285</v>
      </c>
      <c r="AC939">
        <v>1</v>
      </c>
      <c r="AD939" t="s">
        <v>1922</v>
      </c>
      <c r="AE939">
        <v>1</v>
      </c>
      <c r="AF939">
        <v>30</v>
      </c>
      <c r="AG939">
        <v>0</v>
      </c>
      <c r="AN939">
        <v>1</v>
      </c>
      <c r="AO939">
        <v>1</v>
      </c>
      <c r="AR939" s="178">
        <v>3014352</v>
      </c>
      <c r="AS939" t="s">
        <v>1921</v>
      </c>
      <c r="AT939">
        <v>0</v>
      </c>
      <c r="AU939">
        <v>0</v>
      </c>
      <c r="AV939">
        <v>890480123</v>
      </c>
      <c r="AW939" t="s">
        <v>1920</v>
      </c>
      <c r="AX939">
        <v>5</v>
      </c>
      <c r="BC939">
        <v>2</v>
      </c>
      <c r="BD939">
        <v>7</v>
      </c>
      <c r="BE939">
        <v>1</v>
      </c>
    </row>
    <row r="940" spans="1:57" x14ac:dyDescent="0.25">
      <c r="A940" s="179">
        <f t="shared" si="14"/>
        <v>0</v>
      </c>
      <c r="B940" t="s">
        <v>1923</v>
      </c>
      <c r="C940">
        <v>13350931</v>
      </c>
      <c r="D940">
        <v>144105</v>
      </c>
      <c r="E940">
        <v>4</v>
      </c>
      <c r="F940">
        <v>550018464</v>
      </c>
      <c r="G940" s="180">
        <v>44133</v>
      </c>
      <c r="H940" s="180">
        <v>44436</v>
      </c>
      <c r="I940">
        <v>0</v>
      </c>
      <c r="J940">
        <v>1</v>
      </c>
      <c r="K940">
        <v>1</v>
      </c>
      <c r="L940">
        <v>30</v>
      </c>
      <c r="M940">
        <v>2</v>
      </c>
      <c r="N940" s="170">
        <v>22490513</v>
      </c>
      <c r="O940" s="170">
        <v>24960000</v>
      </c>
      <c r="P940" s="178">
        <v>121191</v>
      </c>
      <c r="Q940" s="178">
        <v>21544</v>
      </c>
      <c r="R940" s="178">
        <v>101918</v>
      </c>
      <c r="S940">
        <v>0</v>
      </c>
      <c r="T940">
        <v>0</v>
      </c>
      <c r="U940">
        <v>0</v>
      </c>
      <c r="W940">
        <v>0</v>
      </c>
      <c r="X940">
        <v>0</v>
      </c>
      <c r="Y940">
        <v>0</v>
      </c>
      <c r="AB940" s="180">
        <v>44285</v>
      </c>
      <c r="AC940">
        <v>1</v>
      </c>
      <c r="AD940" t="s">
        <v>1922</v>
      </c>
      <c r="AE940">
        <v>1</v>
      </c>
      <c r="AF940">
        <v>30</v>
      </c>
      <c r="AG940">
        <v>0</v>
      </c>
      <c r="AN940">
        <v>1</v>
      </c>
      <c r="AO940">
        <v>1</v>
      </c>
      <c r="AR940" s="178">
        <v>4380987</v>
      </c>
      <c r="AS940" t="s">
        <v>1921</v>
      </c>
      <c r="AT940">
        <v>0</v>
      </c>
      <c r="AU940">
        <v>0</v>
      </c>
      <c r="AV940">
        <v>890480123</v>
      </c>
      <c r="AW940" t="s">
        <v>1920</v>
      </c>
      <c r="AX940">
        <v>5</v>
      </c>
      <c r="BC940">
        <v>2</v>
      </c>
      <c r="BD940">
        <v>7</v>
      </c>
      <c r="BE940">
        <v>1</v>
      </c>
    </row>
    <row r="941" spans="1:57" x14ac:dyDescent="0.25">
      <c r="A941" s="179">
        <f t="shared" si="14"/>
        <v>0</v>
      </c>
      <c r="B941" t="s">
        <v>1923</v>
      </c>
      <c r="C941">
        <v>13350931</v>
      </c>
      <c r="D941">
        <v>144105</v>
      </c>
      <c r="E941">
        <v>4</v>
      </c>
      <c r="F941">
        <v>550025489</v>
      </c>
      <c r="G941" s="180">
        <v>44255</v>
      </c>
      <c r="H941" s="180">
        <v>44316</v>
      </c>
      <c r="I941">
        <v>0</v>
      </c>
      <c r="J941">
        <v>1</v>
      </c>
      <c r="K941">
        <v>0</v>
      </c>
      <c r="L941">
        <v>30</v>
      </c>
      <c r="M941">
        <v>2</v>
      </c>
      <c r="N941">
        <v>0</v>
      </c>
      <c r="O941">
        <v>0</v>
      </c>
      <c r="P941" s="178">
        <v>6000</v>
      </c>
      <c r="Q941" s="178">
        <v>6000</v>
      </c>
      <c r="R941" s="178">
        <v>2297</v>
      </c>
      <c r="S941">
        <v>0</v>
      </c>
      <c r="T941">
        <v>0</v>
      </c>
      <c r="U941">
        <v>0</v>
      </c>
      <c r="W941">
        <v>0</v>
      </c>
      <c r="X941">
        <v>0</v>
      </c>
      <c r="Y941">
        <v>0</v>
      </c>
      <c r="AB941" s="180">
        <v>44285</v>
      </c>
      <c r="AC941">
        <v>1</v>
      </c>
      <c r="AD941" t="s">
        <v>1922</v>
      </c>
      <c r="AE941">
        <v>1</v>
      </c>
      <c r="AF941">
        <v>30</v>
      </c>
      <c r="AG941">
        <v>0</v>
      </c>
      <c r="AN941">
        <v>1</v>
      </c>
      <c r="AO941">
        <v>1</v>
      </c>
      <c r="AR941" s="178">
        <v>98738</v>
      </c>
      <c r="AS941" t="s">
        <v>1921</v>
      </c>
      <c r="AT941">
        <v>0</v>
      </c>
      <c r="AU941">
        <v>0</v>
      </c>
      <c r="AV941">
        <v>890480123</v>
      </c>
      <c r="AW941" t="s">
        <v>1920</v>
      </c>
      <c r="AX941">
        <v>5</v>
      </c>
      <c r="BC941">
        <v>2</v>
      </c>
      <c r="BD941">
        <v>7</v>
      </c>
      <c r="BE941">
        <v>2</v>
      </c>
    </row>
    <row r="942" spans="1:57" x14ac:dyDescent="0.25">
      <c r="A942" s="179">
        <f t="shared" si="14"/>
        <v>0</v>
      </c>
      <c r="B942" t="s">
        <v>1923</v>
      </c>
      <c r="C942">
        <v>13350931</v>
      </c>
      <c r="D942">
        <v>144105</v>
      </c>
      <c r="E942">
        <v>4</v>
      </c>
      <c r="F942">
        <v>550025675</v>
      </c>
      <c r="G942" s="180">
        <v>44286</v>
      </c>
      <c r="H942" s="180">
        <v>44346</v>
      </c>
      <c r="I942">
        <v>0</v>
      </c>
      <c r="J942">
        <v>1</v>
      </c>
      <c r="K942">
        <v>0</v>
      </c>
      <c r="L942">
        <v>30</v>
      </c>
      <c r="M942">
        <v>2</v>
      </c>
      <c r="N942">
        <v>0</v>
      </c>
      <c r="O942">
        <v>0</v>
      </c>
      <c r="P942" s="178">
        <v>6000</v>
      </c>
      <c r="Q942" s="178">
        <v>6000</v>
      </c>
      <c r="R942" s="178">
        <v>6000</v>
      </c>
      <c r="S942">
        <v>0</v>
      </c>
      <c r="T942">
        <v>0</v>
      </c>
      <c r="U942">
        <v>0</v>
      </c>
      <c r="W942">
        <v>0</v>
      </c>
      <c r="X942">
        <v>0</v>
      </c>
      <c r="Y942">
        <v>0</v>
      </c>
      <c r="AB942" s="180">
        <v>44286</v>
      </c>
      <c r="AC942">
        <v>1</v>
      </c>
      <c r="AD942" t="s">
        <v>1922</v>
      </c>
      <c r="AE942">
        <v>1</v>
      </c>
      <c r="AF942">
        <v>30</v>
      </c>
      <c r="AG942">
        <v>0</v>
      </c>
      <c r="AN942">
        <v>1</v>
      </c>
      <c r="AO942">
        <v>1</v>
      </c>
      <c r="AR942" s="178">
        <v>257912</v>
      </c>
      <c r="AS942" t="s">
        <v>1921</v>
      </c>
      <c r="AT942">
        <v>0</v>
      </c>
      <c r="AU942">
        <v>0</v>
      </c>
      <c r="AV942">
        <v>890480123</v>
      </c>
      <c r="AW942" t="s">
        <v>1920</v>
      </c>
      <c r="AX942">
        <v>5</v>
      </c>
      <c r="BC942">
        <v>2</v>
      </c>
      <c r="BD942">
        <v>7</v>
      </c>
      <c r="BE942">
        <v>2</v>
      </c>
    </row>
    <row r="943" spans="1:57" x14ac:dyDescent="0.25">
      <c r="A943" s="179">
        <f t="shared" si="14"/>
        <v>24788685</v>
      </c>
      <c r="B943" t="s">
        <v>1923</v>
      </c>
      <c r="C943">
        <v>14250091</v>
      </c>
      <c r="D943">
        <v>144105</v>
      </c>
      <c r="E943">
        <v>4</v>
      </c>
      <c r="F943">
        <v>17565</v>
      </c>
      <c r="G943" s="180">
        <v>44081</v>
      </c>
      <c r="H943" s="180">
        <v>46660</v>
      </c>
      <c r="I943">
        <v>0</v>
      </c>
      <c r="J943">
        <v>1</v>
      </c>
      <c r="K943">
        <v>8</v>
      </c>
      <c r="L943">
        <v>30</v>
      </c>
      <c r="M943">
        <v>2</v>
      </c>
      <c r="N943" s="170">
        <v>12185828</v>
      </c>
      <c r="O943" s="170">
        <v>12890000</v>
      </c>
      <c r="P943" s="178">
        <v>52668180</v>
      </c>
      <c r="Q943" s="178">
        <v>934979</v>
      </c>
      <c r="R943" s="178">
        <v>49209792</v>
      </c>
      <c r="S943">
        <v>0</v>
      </c>
      <c r="T943">
        <v>0</v>
      </c>
      <c r="U943">
        <v>0</v>
      </c>
      <c r="W943">
        <v>0</v>
      </c>
      <c r="X943">
        <v>0</v>
      </c>
      <c r="Y943">
        <v>0</v>
      </c>
      <c r="AB943" s="180">
        <v>44285</v>
      </c>
      <c r="AC943">
        <v>9</v>
      </c>
      <c r="AD943" t="s">
        <v>1922</v>
      </c>
      <c r="AE943">
        <v>1</v>
      </c>
      <c r="AF943">
        <v>30</v>
      </c>
      <c r="AG943">
        <v>0</v>
      </c>
      <c r="AN943">
        <v>1</v>
      </c>
      <c r="AO943">
        <v>1</v>
      </c>
      <c r="AR943" s="178">
        <v>24421107</v>
      </c>
      <c r="AS943" t="s">
        <v>1921</v>
      </c>
      <c r="AT943">
        <v>0</v>
      </c>
      <c r="AU943">
        <v>0</v>
      </c>
      <c r="AV943">
        <v>890480123</v>
      </c>
      <c r="AW943" t="s">
        <v>1920</v>
      </c>
      <c r="AX943">
        <v>5</v>
      </c>
      <c r="BC943">
        <v>1</v>
      </c>
      <c r="BD943">
        <v>7</v>
      </c>
      <c r="BE943">
        <v>2</v>
      </c>
    </row>
    <row r="944" spans="1:57" x14ac:dyDescent="0.25">
      <c r="A944" s="179">
        <f t="shared" si="14"/>
        <v>16833420</v>
      </c>
      <c r="B944" t="s">
        <v>1923</v>
      </c>
      <c r="C944">
        <v>14430619</v>
      </c>
      <c r="D944">
        <v>144105</v>
      </c>
      <c r="E944">
        <v>4</v>
      </c>
      <c r="F944">
        <v>16336</v>
      </c>
      <c r="G944" s="180">
        <v>43734</v>
      </c>
      <c r="H944" s="180">
        <v>46295</v>
      </c>
      <c r="I944">
        <v>0</v>
      </c>
      <c r="J944">
        <v>1</v>
      </c>
      <c r="K944">
        <v>19</v>
      </c>
      <c r="L944">
        <v>30</v>
      </c>
      <c r="M944">
        <v>2</v>
      </c>
      <c r="N944" s="170">
        <v>17726461</v>
      </c>
      <c r="O944" s="170">
        <v>19240000</v>
      </c>
      <c r="P944" s="178">
        <v>80000000</v>
      </c>
      <c r="Q944" s="178">
        <v>1668625</v>
      </c>
      <c r="R944" s="178">
        <v>69313793</v>
      </c>
      <c r="S944">
        <v>0</v>
      </c>
      <c r="T944">
        <v>0</v>
      </c>
      <c r="U944">
        <v>0</v>
      </c>
      <c r="W944">
        <v>0</v>
      </c>
      <c r="X944">
        <v>0</v>
      </c>
      <c r="Y944">
        <v>0</v>
      </c>
      <c r="AB944" s="180">
        <v>44285</v>
      </c>
      <c r="AC944">
        <v>1</v>
      </c>
      <c r="AD944" t="s">
        <v>1922</v>
      </c>
      <c r="AE944">
        <v>1</v>
      </c>
      <c r="AF944">
        <v>30</v>
      </c>
      <c r="AG944">
        <v>0</v>
      </c>
      <c r="AN944">
        <v>1</v>
      </c>
      <c r="AO944">
        <v>1</v>
      </c>
      <c r="AR944" s="178">
        <v>52480373</v>
      </c>
      <c r="AS944" t="s">
        <v>1921</v>
      </c>
      <c r="AT944">
        <v>0</v>
      </c>
      <c r="AU944">
        <v>0</v>
      </c>
      <c r="AV944">
        <v>890480123</v>
      </c>
      <c r="AW944" t="s">
        <v>1920</v>
      </c>
      <c r="AX944">
        <v>5</v>
      </c>
      <c r="BC944">
        <v>1</v>
      </c>
      <c r="BD944">
        <v>7</v>
      </c>
      <c r="BE944">
        <v>2</v>
      </c>
    </row>
    <row r="945" spans="1:57" x14ac:dyDescent="0.25">
      <c r="A945" s="179">
        <f t="shared" si="14"/>
        <v>933859</v>
      </c>
      <c r="B945" t="s">
        <v>1923</v>
      </c>
      <c r="C945">
        <v>14430619</v>
      </c>
      <c r="D945">
        <v>144105</v>
      </c>
      <c r="E945">
        <v>4</v>
      </c>
      <c r="F945">
        <v>17598</v>
      </c>
      <c r="G945" s="180">
        <v>44091</v>
      </c>
      <c r="H945" s="180">
        <v>45199</v>
      </c>
      <c r="I945">
        <v>0</v>
      </c>
      <c r="J945">
        <v>1</v>
      </c>
      <c r="K945">
        <v>6</v>
      </c>
      <c r="L945">
        <v>30</v>
      </c>
      <c r="M945">
        <v>2</v>
      </c>
      <c r="N945" s="170">
        <v>13121400</v>
      </c>
      <c r="O945" s="170">
        <v>13940000</v>
      </c>
      <c r="P945" s="178">
        <v>4475000</v>
      </c>
      <c r="Q945" s="178">
        <v>151042</v>
      </c>
      <c r="R945" s="178">
        <v>3845287</v>
      </c>
      <c r="S945">
        <v>0</v>
      </c>
      <c r="T945">
        <v>0</v>
      </c>
      <c r="U945">
        <v>0</v>
      </c>
      <c r="W945">
        <v>0</v>
      </c>
      <c r="X945">
        <v>0</v>
      </c>
      <c r="Y945">
        <v>0</v>
      </c>
      <c r="AB945" s="180">
        <v>44285</v>
      </c>
      <c r="AC945">
        <v>1</v>
      </c>
      <c r="AD945" t="s">
        <v>1922</v>
      </c>
      <c r="AE945">
        <v>1</v>
      </c>
      <c r="AF945">
        <v>30</v>
      </c>
      <c r="AG945">
        <v>0</v>
      </c>
      <c r="AN945">
        <v>1</v>
      </c>
      <c r="AO945">
        <v>1</v>
      </c>
      <c r="AR945" s="178">
        <v>2911428</v>
      </c>
      <c r="AS945" t="s">
        <v>1921</v>
      </c>
      <c r="AT945">
        <v>0</v>
      </c>
      <c r="AU945">
        <v>0</v>
      </c>
      <c r="AV945">
        <v>890480123</v>
      </c>
      <c r="AW945" t="s">
        <v>1920</v>
      </c>
      <c r="AX945">
        <v>5</v>
      </c>
      <c r="BC945">
        <v>1</v>
      </c>
      <c r="BD945">
        <v>7</v>
      </c>
      <c r="BE945">
        <v>2</v>
      </c>
    </row>
    <row r="946" spans="1:57" x14ac:dyDescent="0.25">
      <c r="A946" s="179">
        <f t="shared" si="14"/>
        <v>1623741</v>
      </c>
      <c r="B946" t="s">
        <v>1923</v>
      </c>
      <c r="C946">
        <v>14430619</v>
      </c>
      <c r="D946">
        <v>144105</v>
      </c>
      <c r="E946">
        <v>4</v>
      </c>
      <c r="F946">
        <v>17832</v>
      </c>
      <c r="G946" s="180">
        <v>44161</v>
      </c>
      <c r="H946" s="180">
        <v>45991</v>
      </c>
      <c r="I946">
        <v>0</v>
      </c>
      <c r="J946">
        <v>1</v>
      </c>
      <c r="K946">
        <v>4</v>
      </c>
      <c r="L946">
        <v>30</v>
      </c>
      <c r="M946">
        <v>2</v>
      </c>
      <c r="N946" s="170">
        <v>16011168</v>
      </c>
      <c r="O946" s="170">
        <v>17240000</v>
      </c>
      <c r="P946" s="178">
        <v>7000000</v>
      </c>
      <c r="Q946" s="178">
        <v>170268</v>
      </c>
      <c r="R946" s="178">
        <v>6685968</v>
      </c>
      <c r="S946">
        <v>0</v>
      </c>
      <c r="T946">
        <v>0</v>
      </c>
      <c r="U946">
        <v>0</v>
      </c>
      <c r="W946">
        <v>0</v>
      </c>
      <c r="X946">
        <v>0</v>
      </c>
      <c r="Y946">
        <v>0</v>
      </c>
      <c r="AB946" s="180">
        <v>44285</v>
      </c>
      <c r="AC946">
        <v>1</v>
      </c>
      <c r="AD946" t="s">
        <v>1922</v>
      </c>
      <c r="AE946">
        <v>1</v>
      </c>
      <c r="AF946">
        <v>30</v>
      </c>
      <c r="AG946">
        <v>0</v>
      </c>
      <c r="AN946">
        <v>1</v>
      </c>
      <c r="AO946">
        <v>1</v>
      </c>
      <c r="AR946" s="178">
        <v>5062227</v>
      </c>
      <c r="AS946" t="s">
        <v>1921</v>
      </c>
      <c r="AT946">
        <v>0</v>
      </c>
      <c r="AU946">
        <v>0</v>
      </c>
      <c r="AV946">
        <v>890480123</v>
      </c>
      <c r="AW946" t="s">
        <v>1920</v>
      </c>
      <c r="AX946">
        <v>5</v>
      </c>
      <c r="BC946">
        <v>1</v>
      </c>
      <c r="BD946">
        <v>7</v>
      </c>
      <c r="BE946">
        <v>2</v>
      </c>
    </row>
    <row r="947" spans="1:57" x14ac:dyDescent="0.25">
      <c r="A947" s="179">
        <f t="shared" si="14"/>
        <v>816592</v>
      </c>
      <c r="B947" t="s">
        <v>1923</v>
      </c>
      <c r="C947">
        <v>14430619</v>
      </c>
      <c r="D947">
        <v>144105</v>
      </c>
      <c r="E947">
        <v>4</v>
      </c>
      <c r="F947">
        <v>18161</v>
      </c>
      <c r="G947" s="180">
        <v>44236</v>
      </c>
      <c r="H947" s="180">
        <v>44375</v>
      </c>
      <c r="I947">
        <v>0</v>
      </c>
      <c r="J947">
        <v>1</v>
      </c>
      <c r="K947">
        <v>1</v>
      </c>
      <c r="L947">
        <v>30</v>
      </c>
      <c r="M947">
        <v>2</v>
      </c>
      <c r="N947" s="170">
        <v>13121400</v>
      </c>
      <c r="O947" s="170">
        <v>13940000</v>
      </c>
      <c r="P947" s="178">
        <v>3400000</v>
      </c>
      <c r="Q947" s="178">
        <v>37177</v>
      </c>
      <c r="R947" s="178">
        <v>3362426</v>
      </c>
      <c r="S947">
        <v>0</v>
      </c>
      <c r="T947">
        <v>0</v>
      </c>
      <c r="U947">
        <v>0</v>
      </c>
      <c r="W947">
        <v>0</v>
      </c>
      <c r="X947">
        <v>0</v>
      </c>
      <c r="Y947">
        <v>0</v>
      </c>
      <c r="Z947">
        <v>3400000</v>
      </c>
      <c r="AA947">
        <v>6</v>
      </c>
      <c r="AB947" s="180">
        <v>44285</v>
      </c>
      <c r="AC947">
        <v>1</v>
      </c>
      <c r="AD947" t="s">
        <v>1922</v>
      </c>
      <c r="AE947">
        <v>1</v>
      </c>
      <c r="AF947">
        <v>30</v>
      </c>
      <c r="AG947">
        <v>0</v>
      </c>
      <c r="AN947">
        <v>1</v>
      </c>
      <c r="AO947">
        <v>1</v>
      </c>
      <c r="AR947" s="178">
        <v>2545834</v>
      </c>
      <c r="AS947" t="s">
        <v>1921</v>
      </c>
      <c r="AT947">
        <v>0</v>
      </c>
      <c r="AU947">
        <v>0</v>
      </c>
      <c r="AV947">
        <v>890480123</v>
      </c>
      <c r="AW947" t="s">
        <v>1920</v>
      </c>
      <c r="AX947">
        <v>5</v>
      </c>
      <c r="BC947">
        <v>1</v>
      </c>
      <c r="BD947">
        <v>7</v>
      </c>
      <c r="BE947">
        <v>2</v>
      </c>
    </row>
    <row r="948" spans="1:57" x14ac:dyDescent="0.25">
      <c r="A948" s="179">
        <f t="shared" si="14"/>
        <v>1271606</v>
      </c>
      <c r="B948" t="s">
        <v>1923</v>
      </c>
      <c r="C948">
        <v>14430619</v>
      </c>
      <c r="D948">
        <v>144105</v>
      </c>
      <c r="E948">
        <v>4</v>
      </c>
      <c r="F948">
        <v>18273</v>
      </c>
      <c r="G948" s="180">
        <v>44273</v>
      </c>
      <c r="H948" s="180">
        <v>45015</v>
      </c>
      <c r="I948">
        <v>0</v>
      </c>
      <c r="J948">
        <v>1</v>
      </c>
      <c r="K948">
        <v>0</v>
      </c>
      <c r="L948">
        <v>30</v>
      </c>
      <c r="M948">
        <v>2</v>
      </c>
      <c r="N948" s="170">
        <v>15881442</v>
      </c>
      <c r="O948" s="170">
        <v>17090000</v>
      </c>
      <c r="P948" s="178">
        <v>5236000</v>
      </c>
      <c r="Q948" s="178">
        <v>256074</v>
      </c>
      <c r="R948" s="178">
        <v>5236000</v>
      </c>
      <c r="S948">
        <v>0</v>
      </c>
      <c r="T948">
        <v>0</v>
      </c>
      <c r="U948">
        <v>0</v>
      </c>
      <c r="W948">
        <v>0</v>
      </c>
      <c r="X948">
        <v>0</v>
      </c>
      <c r="Y948">
        <v>0</v>
      </c>
      <c r="AB948" s="180">
        <v>44285</v>
      </c>
      <c r="AC948">
        <v>1</v>
      </c>
      <c r="AD948" t="s">
        <v>1922</v>
      </c>
      <c r="AE948">
        <v>1</v>
      </c>
      <c r="AF948">
        <v>30</v>
      </c>
      <c r="AG948">
        <v>0</v>
      </c>
      <c r="AN948">
        <v>1</v>
      </c>
      <c r="AO948">
        <v>1</v>
      </c>
      <c r="AR948" s="178">
        <v>3964394</v>
      </c>
      <c r="AS948" t="s">
        <v>1921</v>
      </c>
      <c r="AT948">
        <v>0</v>
      </c>
      <c r="AU948">
        <v>0</v>
      </c>
      <c r="AV948">
        <v>890480123</v>
      </c>
      <c r="AW948" t="s">
        <v>1920</v>
      </c>
      <c r="AX948">
        <v>5</v>
      </c>
      <c r="BC948">
        <v>1</v>
      </c>
      <c r="BD948">
        <v>7</v>
      </c>
      <c r="BE948">
        <v>2</v>
      </c>
    </row>
    <row r="949" spans="1:57" x14ac:dyDescent="0.25">
      <c r="A949" s="179">
        <f t="shared" si="14"/>
        <v>35997710</v>
      </c>
      <c r="B949" t="s">
        <v>1923</v>
      </c>
      <c r="C949">
        <v>14465764</v>
      </c>
      <c r="D949">
        <v>144105</v>
      </c>
      <c r="E949">
        <v>4</v>
      </c>
      <c r="F949">
        <v>16892</v>
      </c>
      <c r="G949" s="180">
        <v>43858</v>
      </c>
      <c r="H949" s="180">
        <v>45685</v>
      </c>
      <c r="I949">
        <v>2</v>
      </c>
      <c r="J949">
        <v>1</v>
      </c>
      <c r="K949">
        <v>13</v>
      </c>
      <c r="L949">
        <v>30</v>
      </c>
      <c r="M949">
        <v>2</v>
      </c>
      <c r="N949" s="170">
        <v>9119963</v>
      </c>
      <c r="O949" s="170">
        <v>9511000</v>
      </c>
      <c r="P949" s="178">
        <v>49482594</v>
      </c>
      <c r="Q949" s="178">
        <v>1030061</v>
      </c>
      <c r="R949" s="178">
        <v>39867899</v>
      </c>
      <c r="S949">
        <v>20196</v>
      </c>
      <c r="T949">
        <v>0</v>
      </c>
      <c r="U949">
        <v>0</v>
      </c>
      <c r="W949">
        <v>0</v>
      </c>
      <c r="X949">
        <v>0</v>
      </c>
      <c r="Y949">
        <v>0</v>
      </c>
      <c r="AB949" s="180">
        <v>44285</v>
      </c>
      <c r="AC949">
        <v>1</v>
      </c>
      <c r="AD949" t="s">
        <v>1922</v>
      </c>
      <c r="AE949">
        <v>1</v>
      </c>
      <c r="AF949">
        <v>30</v>
      </c>
      <c r="AG949">
        <v>7555</v>
      </c>
      <c r="AN949">
        <v>1</v>
      </c>
      <c r="AO949">
        <v>1</v>
      </c>
      <c r="AR949" s="178">
        <v>3870189</v>
      </c>
      <c r="AS949" t="s">
        <v>1921</v>
      </c>
      <c r="AT949">
        <v>0</v>
      </c>
      <c r="AU949">
        <v>0</v>
      </c>
      <c r="AV949">
        <v>890480123</v>
      </c>
      <c r="AW949" t="s">
        <v>1920</v>
      </c>
      <c r="AX949">
        <v>5</v>
      </c>
      <c r="BC949">
        <v>1</v>
      </c>
      <c r="BD949">
        <v>7</v>
      </c>
      <c r="BE949">
        <v>2</v>
      </c>
    </row>
    <row r="950" spans="1:57" x14ac:dyDescent="0.25">
      <c r="A950" s="179">
        <f t="shared" si="14"/>
        <v>0</v>
      </c>
      <c r="B950" t="s">
        <v>1923</v>
      </c>
      <c r="C950">
        <v>15021199</v>
      </c>
      <c r="D950">
        <v>144105</v>
      </c>
      <c r="E950">
        <v>4</v>
      </c>
      <c r="F950">
        <v>17749</v>
      </c>
      <c r="G950" s="180">
        <v>44130</v>
      </c>
      <c r="H950" s="180">
        <v>44681</v>
      </c>
      <c r="I950">
        <v>0</v>
      </c>
      <c r="J950">
        <v>1</v>
      </c>
      <c r="K950">
        <v>5</v>
      </c>
      <c r="L950">
        <v>30</v>
      </c>
      <c r="M950">
        <v>2</v>
      </c>
      <c r="N950" s="170">
        <v>15881442</v>
      </c>
      <c r="O950" s="170">
        <v>17090000</v>
      </c>
      <c r="P950" s="178">
        <v>1300000</v>
      </c>
      <c r="Q950" s="178">
        <v>81641</v>
      </c>
      <c r="R950" s="178">
        <v>968986</v>
      </c>
      <c r="S950">
        <v>0</v>
      </c>
      <c r="T950">
        <v>0</v>
      </c>
      <c r="U950">
        <v>0</v>
      </c>
      <c r="W950">
        <v>0</v>
      </c>
      <c r="X950">
        <v>0</v>
      </c>
      <c r="Y950">
        <v>0</v>
      </c>
      <c r="AB950" s="180">
        <v>44285</v>
      </c>
      <c r="AC950">
        <v>1</v>
      </c>
      <c r="AD950" t="s">
        <v>1922</v>
      </c>
      <c r="AE950">
        <v>1</v>
      </c>
      <c r="AF950">
        <v>30</v>
      </c>
      <c r="AG950">
        <v>0</v>
      </c>
      <c r="AN950">
        <v>1</v>
      </c>
      <c r="AO950">
        <v>1</v>
      </c>
      <c r="AR950" s="178">
        <v>3284870</v>
      </c>
      <c r="AS950" t="s">
        <v>1921</v>
      </c>
      <c r="AT950">
        <v>0</v>
      </c>
      <c r="AU950">
        <v>0</v>
      </c>
      <c r="AV950">
        <v>890480123</v>
      </c>
      <c r="AW950" t="s">
        <v>1920</v>
      </c>
      <c r="AX950">
        <v>5</v>
      </c>
      <c r="BC950">
        <v>1</v>
      </c>
      <c r="BD950">
        <v>7</v>
      </c>
      <c r="BE950">
        <v>2</v>
      </c>
    </row>
    <row r="951" spans="1:57" x14ac:dyDescent="0.25">
      <c r="A951" s="179">
        <f t="shared" si="14"/>
        <v>1667719</v>
      </c>
      <c r="B951" t="s">
        <v>1923</v>
      </c>
      <c r="C951">
        <v>15025922</v>
      </c>
      <c r="D951">
        <v>144105</v>
      </c>
      <c r="E951">
        <v>4</v>
      </c>
      <c r="F951">
        <v>17789</v>
      </c>
      <c r="G951" s="180">
        <v>44141</v>
      </c>
      <c r="H951" s="180">
        <v>44895</v>
      </c>
      <c r="I951">
        <v>0</v>
      </c>
      <c r="J951">
        <v>1</v>
      </c>
      <c r="K951">
        <v>5</v>
      </c>
      <c r="L951">
        <v>30</v>
      </c>
      <c r="M951">
        <v>2</v>
      </c>
      <c r="N951" s="170">
        <v>15881442</v>
      </c>
      <c r="O951" s="170">
        <v>17090000</v>
      </c>
      <c r="P951" s="178">
        <v>5200000</v>
      </c>
      <c r="Q951" s="178">
        <v>254314</v>
      </c>
      <c r="R951" s="178">
        <v>4174644</v>
      </c>
      <c r="S951">
        <v>0</v>
      </c>
      <c r="T951">
        <v>0</v>
      </c>
      <c r="U951">
        <v>0</v>
      </c>
      <c r="W951">
        <v>0</v>
      </c>
      <c r="X951">
        <v>0</v>
      </c>
      <c r="Y951">
        <v>0</v>
      </c>
      <c r="AB951" s="180">
        <v>44285</v>
      </c>
      <c r="AC951">
        <v>9</v>
      </c>
      <c r="AD951" t="s">
        <v>1922</v>
      </c>
      <c r="AE951">
        <v>1</v>
      </c>
      <c r="AF951">
        <v>30</v>
      </c>
      <c r="AG951">
        <v>0</v>
      </c>
      <c r="AN951">
        <v>1</v>
      </c>
      <c r="AO951">
        <v>1</v>
      </c>
      <c r="AR951" s="178">
        <v>2506925</v>
      </c>
      <c r="AS951" t="s">
        <v>1921</v>
      </c>
      <c r="AT951">
        <v>0</v>
      </c>
      <c r="AU951">
        <v>0</v>
      </c>
      <c r="AV951">
        <v>890480123</v>
      </c>
      <c r="AW951" t="s">
        <v>1920</v>
      </c>
      <c r="AX951">
        <v>5</v>
      </c>
      <c r="BC951">
        <v>1</v>
      </c>
      <c r="BD951">
        <v>7</v>
      </c>
      <c r="BE951">
        <v>2</v>
      </c>
    </row>
    <row r="952" spans="1:57" x14ac:dyDescent="0.25">
      <c r="A952" s="179">
        <f t="shared" si="14"/>
        <v>2878325</v>
      </c>
      <c r="B952" t="s">
        <v>1923</v>
      </c>
      <c r="C952">
        <v>15032120</v>
      </c>
      <c r="D952">
        <v>144205</v>
      </c>
      <c r="E952">
        <v>4</v>
      </c>
      <c r="F952">
        <v>15625</v>
      </c>
      <c r="G952" s="180">
        <v>43580</v>
      </c>
      <c r="H952" s="180">
        <v>45412</v>
      </c>
      <c r="I952">
        <v>0</v>
      </c>
      <c r="J952">
        <v>1</v>
      </c>
      <c r="K952">
        <v>23</v>
      </c>
      <c r="L952">
        <v>30</v>
      </c>
      <c r="M952">
        <v>2</v>
      </c>
      <c r="N952" s="170">
        <v>17726461</v>
      </c>
      <c r="O952" s="170">
        <v>19240000</v>
      </c>
      <c r="P952" s="178">
        <v>5000000</v>
      </c>
      <c r="Q952" s="178">
        <v>126224</v>
      </c>
      <c r="R952" s="178">
        <v>3534382</v>
      </c>
      <c r="S952">
        <v>0</v>
      </c>
      <c r="T952">
        <v>0</v>
      </c>
      <c r="U952">
        <v>0</v>
      </c>
      <c r="W952">
        <v>0</v>
      </c>
      <c r="X952">
        <v>0</v>
      </c>
      <c r="Y952">
        <v>0</v>
      </c>
      <c r="AB952" s="180">
        <v>44285</v>
      </c>
      <c r="AC952">
        <v>1</v>
      </c>
      <c r="AD952" t="s">
        <v>1922</v>
      </c>
      <c r="AE952">
        <v>1</v>
      </c>
      <c r="AF952">
        <v>30</v>
      </c>
      <c r="AG952">
        <v>0</v>
      </c>
      <c r="AN952">
        <v>1</v>
      </c>
      <c r="AO952">
        <v>1</v>
      </c>
      <c r="AR952" s="178">
        <v>656057</v>
      </c>
      <c r="AS952" t="s">
        <v>1921</v>
      </c>
      <c r="AT952">
        <v>0</v>
      </c>
      <c r="AU952">
        <v>0</v>
      </c>
      <c r="AX952">
        <v>5</v>
      </c>
      <c r="BC952">
        <v>1</v>
      </c>
      <c r="BD952">
        <v>7</v>
      </c>
      <c r="BE952">
        <v>2</v>
      </c>
    </row>
    <row r="953" spans="1:57" x14ac:dyDescent="0.25">
      <c r="A953" s="179">
        <f t="shared" si="14"/>
        <v>17225002</v>
      </c>
      <c r="B953" t="s">
        <v>1923</v>
      </c>
      <c r="C953">
        <v>15032120</v>
      </c>
      <c r="D953">
        <v>144205</v>
      </c>
      <c r="E953">
        <v>4</v>
      </c>
      <c r="F953">
        <v>16464</v>
      </c>
      <c r="G953" s="180">
        <v>43755</v>
      </c>
      <c r="H953" s="180">
        <v>46325</v>
      </c>
      <c r="I953">
        <v>0</v>
      </c>
      <c r="J953">
        <v>1</v>
      </c>
      <c r="K953">
        <v>17</v>
      </c>
      <c r="L953">
        <v>30</v>
      </c>
      <c r="M953">
        <v>2</v>
      </c>
      <c r="N953" s="170">
        <v>17726461</v>
      </c>
      <c r="O953" s="170">
        <v>19240000</v>
      </c>
      <c r="P953" s="178">
        <v>24000000</v>
      </c>
      <c r="Q953" s="178">
        <v>500588</v>
      </c>
      <c r="R953" s="178">
        <v>21151102</v>
      </c>
      <c r="S953">
        <v>0</v>
      </c>
      <c r="T953">
        <v>0</v>
      </c>
      <c r="U953">
        <v>0</v>
      </c>
      <c r="W953">
        <v>0</v>
      </c>
      <c r="X953">
        <v>0</v>
      </c>
      <c r="Y953">
        <v>0</v>
      </c>
      <c r="AB953" s="180">
        <v>44285</v>
      </c>
      <c r="AC953">
        <v>9</v>
      </c>
      <c r="AD953" t="s">
        <v>1922</v>
      </c>
      <c r="AE953">
        <v>1</v>
      </c>
      <c r="AF953">
        <v>30</v>
      </c>
      <c r="AG953">
        <v>0</v>
      </c>
      <c r="AN953">
        <v>1</v>
      </c>
      <c r="AO953">
        <v>1</v>
      </c>
      <c r="AR953" s="178">
        <v>3926100</v>
      </c>
      <c r="AS953" t="s">
        <v>1921</v>
      </c>
      <c r="AT953">
        <v>0</v>
      </c>
      <c r="AU953">
        <v>0</v>
      </c>
      <c r="AX953">
        <v>5</v>
      </c>
      <c r="BC953">
        <v>1</v>
      </c>
      <c r="BD953">
        <v>7</v>
      </c>
      <c r="BE953">
        <v>2</v>
      </c>
    </row>
    <row r="954" spans="1:57" x14ac:dyDescent="0.25">
      <c r="A954" s="179">
        <f t="shared" si="14"/>
        <v>0</v>
      </c>
      <c r="B954" t="s">
        <v>1923</v>
      </c>
      <c r="C954">
        <v>15701119</v>
      </c>
      <c r="D954">
        <v>144105</v>
      </c>
      <c r="E954">
        <v>4</v>
      </c>
      <c r="F954">
        <v>17471</v>
      </c>
      <c r="G954" s="180">
        <v>44062</v>
      </c>
      <c r="H954" s="180">
        <v>44650</v>
      </c>
      <c r="I954">
        <v>0</v>
      </c>
      <c r="J954">
        <v>1</v>
      </c>
      <c r="K954">
        <v>6</v>
      </c>
      <c r="L954">
        <v>30</v>
      </c>
      <c r="M954">
        <v>2</v>
      </c>
      <c r="N954" s="170">
        <v>15881442</v>
      </c>
      <c r="O954" s="170">
        <v>17090000</v>
      </c>
      <c r="P954" s="178">
        <v>3000000</v>
      </c>
      <c r="Q954" s="178">
        <v>188401</v>
      </c>
      <c r="R954" s="178">
        <v>2077159</v>
      </c>
      <c r="S954">
        <v>0</v>
      </c>
      <c r="T954">
        <v>0</v>
      </c>
      <c r="U954">
        <v>0</v>
      </c>
      <c r="W954">
        <v>0</v>
      </c>
      <c r="X954">
        <v>0</v>
      </c>
      <c r="Y954">
        <v>0</v>
      </c>
      <c r="AB954" s="180">
        <v>44285</v>
      </c>
      <c r="AC954">
        <v>1</v>
      </c>
      <c r="AD954" t="s">
        <v>1922</v>
      </c>
      <c r="AE954">
        <v>1</v>
      </c>
      <c r="AF954">
        <v>30</v>
      </c>
      <c r="AG954">
        <v>0</v>
      </c>
      <c r="AN954">
        <v>1</v>
      </c>
      <c r="AO954">
        <v>1</v>
      </c>
      <c r="AR954" s="178">
        <v>2614118</v>
      </c>
      <c r="AS954" t="s">
        <v>1921</v>
      </c>
      <c r="AT954">
        <v>0</v>
      </c>
      <c r="AU954">
        <v>0</v>
      </c>
      <c r="AV954">
        <v>890480123</v>
      </c>
      <c r="AW954" t="s">
        <v>1920</v>
      </c>
      <c r="AX954">
        <v>5</v>
      </c>
      <c r="BC954">
        <v>1</v>
      </c>
      <c r="BD954">
        <v>7</v>
      </c>
      <c r="BE954">
        <v>2</v>
      </c>
    </row>
    <row r="955" spans="1:57" x14ac:dyDescent="0.25">
      <c r="A955" s="179">
        <f t="shared" si="14"/>
        <v>0</v>
      </c>
      <c r="B955" t="s">
        <v>1923</v>
      </c>
      <c r="C955">
        <v>16609939</v>
      </c>
      <c r="D955">
        <v>144105</v>
      </c>
      <c r="E955">
        <v>4</v>
      </c>
      <c r="F955">
        <v>16682</v>
      </c>
      <c r="G955" s="180">
        <v>44133</v>
      </c>
      <c r="H955" s="180">
        <v>44438</v>
      </c>
      <c r="I955">
        <v>0</v>
      </c>
      <c r="J955">
        <v>1</v>
      </c>
      <c r="K955">
        <v>5</v>
      </c>
      <c r="L955">
        <v>30</v>
      </c>
      <c r="M955">
        <v>2</v>
      </c>
      <c r="N955" s="170">
        <v>9119963</v>
      </c>
      <c r="O955" s="170">
        <v>9511000</v>
      </c>
      <c r="P955" s="178">
        <v>3333454</v>
      </c>
      <c r="Q955" s="178">
        <v>347437</v>
      </c>
      <c r="R955" s="178">
        <v>1697738</v>
      </c>
      <c r="S955">
        <v>0</v>
      </c>
      <c r="T955">
        <v>0</v>
      </c>
      <c r="U955">
        <v>0</v>
      </c>
      <c r="W955">
        <v>0</v>
      </c>
      <c r="X955">
        <v>0</v>
      </c>
      <c r="Y955">
        <v>0</v>
      </c>
      <c r="AB955" s="180">
        <v>44285</v>
      </c>
      <c r="AC955">
        <v>1</v>
      </c>
      <c r="AD955" t="s">
        <v>1922</v>
      </c>
      <c r="AE955">
        <v>1</v>
      </c>
      <c r="AF955">
        <v>30</v>
      </c>
      <c r="AG955">
        <v>0</v>
      </c>
      <c r="AN955">
        <v>1</v>
      </c>
      <c r="AO955">
        <v>1</v>
      </c>
      <c r="AR955" s="178">
        <v>7576365</v>
      </c>
      <c r="AS955" t="s">
        <v>1921</v>
      </c>
      <c r="AT955">
        <v>0</v>
      </c>
      <c r="AU955">
        <v>0</v>
      </c>
      <c r="AV955">
        <v>890480123</v>
      </c>
      <c r="AW955" t="s">
        <v>1920</v>
      </c>
      <c r="AX955">
        <v>5</v>
      </c>
      <c r="BC955">
        <v>1</v>
      </c>
      <c r="BD955">
        <v>7</v>
      </c>
      <c r="BE955">
        <v>1</v>
      </c>
    </row>
    <row r="956" spans="1:57" x14ac:dyDescent="0.25">
      <c r="A956" s="179">
        <f t="shared" si="14"/>
        <v>0</v>
      </c>
      <c r="B956" t="s">
        <v>1923</v>
      </c>
      <c r="C956">
        <v>16674283</v>
      </c>
      <c r="D956">
        <v>144105</v>
      </c>
      <c r="E956">
        <v>4</v>
      </c>
      <c r="F956">
        <v>11616</v>
      </c>
      <c r="G956" s="180">
        <v>42635</v>
      </c>
      <c r="H956" s="180">
        <v>45191</v>
      </c>
      <c r="I956">
        <v>0</v>
      </c>
      <c r="J956">
        <v>1</v>
      </c>
      <c r="K956">
        <v>83</v>
      </c>
      <c r="L956">
        <v>30</v>
      </c>
      <c r="M956">
        <v>2</v>
      </c>
      <c r="N956" s="170">
        <v>17726461</v>
      </c>
      <c r="O956" s="170">
        <v>19240000</v>
      </c>
      <c r="P956" s="178">
        <v>58000000</v>
      </c>
      <c r="Q956" s="178">
        <v>1209753</v>
      </c>
      <c r="R956" s="178">
        <v>0.08</v>
      </c>
      <c r="S956">
        <v>0</v>
      </c>
      <c r="T956">
        <v>0</v>
      </c>
      <c r="U956">
        <v>0</v>
      </c>
      <c r="W956">
        <v>0</v>
      </c>
      <c r="X956">
        <v>0</v>
      </c>
      <c r="Y956">
        <v>0</v>
      </c>
      <c r="AB956" s="180">
        <v>44238</v>
      </c>
      <c r="AC956">
        <v>1</v>
      </c>
      <c r="AD956" t="s">
        <v>1922</v>
      </c>
      <c r="AE956">
        <v>1</v>
      </c>
      <c r="AF956">
        <v>30</v>
      </c>
      <c r="AG956">
        <v>0</v>
      </c>
      <c r="AN956">
        <v>1</v>
      </c>
      <c r="AO956">
        <v>1</v>
      </c>
      <c r="AR956" s="178">
        <v>598960</v>
      </c>
      <c r="AS956" t="s">
        <v>1921</v>
      </c>
      <c r="AT956">
        <v>0</v>
      </c>
      <c r="AU956">
        <v>0</v>
      </c>
      <c r="AV956">
        <v>890480123</v>
      </c>
      <c r="AW956" t="s">
        <v>1920</v>
      </c>
      <c r="AX956">
        <v>5</v>
      </c>
      <c r="BC956">
        <v>1</v>
      </c>
      <c r="BD956">
        <v>7</v>
      </c>
      <c r="BE956">
        <v>2</v>
      </c>
    </row>
    <row r="957" spans="1:57" x14ac:dyDescent="0.25">
      <c r="A957" s="179">
        <f t="shared" si="14"/>
        <v>0</v>
      </c>
      <c r="B957" t="s">
        <v>1923</v>
      </c>
      <c r="C957">
        <v>16721836</v>
      </c>
      <c r="D957">
        <v>144105</v>
      </c>
      <c r="E957">
        <v>4</v>
      </c>
      <c r="F957">
        <v>17028</v>
      </c>
      <c r="G957" s="180">
        <v>44133</v>
      </c>
      <c r="H957" s="180">
        <v>44834</v>
      </c>
      <c r="I957">
        <v>0</v>
      </c>
      <c r="J957">
        <v>1</v>
      </c>
      <c r="K957">
        <v>5</v>
      </c>
      <c r="L957">
        <v>30</v>
      </c>
      <c r="M957">
        <v>2</v>
      </c>
      <c r="N957" s="170">
        <v>17726461</v>
      </c>
      <c r="O957" s="170">
        <v>19240000</v>
      </c>
      <c r="P957" s="178">
        <v>6304866</v>
      </c>
      <c r="Q957" s="178">
        <v>325325</v>
      </c>
      <c r="R957" s="178">
        <v>5108096</v>
      </c>
      <c r="S957">
        <v>0</v>
      </c>
      <c r="T957">
        <v>0</v>
      </c>
      <c r="U957">
        <v>0</v>
      </c>
      <c r="W957">
        <v>0</v>
      </c>
      <c r="X957">
        <v>0</v>
      </c>
      <c r="Y957">
        <v>0</v>
      </c>
      <c r="AB957" s="180">
        <v>44285</v>
      </c>
      <c r="AC957">
        <v>1</v>
      </c>
      <c r="AD957" t="s">
        <v>1922</v>
      </c>
      <c r="AE957">
        <v>1</v>
      </c>
      <c r="AF957">
        <v>30</v>
      </c>
      <c r="AG957">
        <v>0</v>
      </c>
      <c r="AN957">
        <v>1</v>
      </c>
      <c r="AO957">
        <v>1</v>
      </c>
      <c r="AR957" s="178">
        <v>5128813</v>
      </c>
      <c r="AS957" t="s">
        <v>1921</v>
      </c>
      <c r="AT957">
        <v>0</v>
      </c>
      <c r="AU957">
        <v>0</v>
      </c>
      <c r="AV957">
        <v>890480123</v>
      </c>
      <c r="AW957" t="s">
        <v>1920</v>
      </c>
      <c r="AX957">
        <v>5</v>
      </c>
      <c r="BC957">
        <v>1</v>
      </c>
      <c r="BD957">
        <v>7</v>
      </c>
      <c r="BE957">
        <v>1</v>
      </c>
    </row>
    <row r="958" spans="1:57" x14ac:dyDescent="0.25">
      <c r="A958" s="179">
        <f t="shared" si="14"/>
        <v>0</v>
      </c>
      <c r="B958" t="s">
        <v>1923</v>
      </c>
      <c r="C958">
        <v>16721836</v>
      </c>
      <c r="D958">
        <v>144105</v>
      </c>
      <c r="E958">
        <v>4</v>
      </c>
      <c r="F958">
        <v>17318</v>
      </c>
      <c r="G958" s="180">
        <v>44012</v>
      </c>
      <c r="H958" s="180">
        <v>45107</v>
      </c>
      <c r="I958">
        <v>0</v>
      </c>
      <c r="J958">
        <v>1</v>
      </c>
      <c r="K958">
        <v>8</v>
      </c>
      <c r="L958">
        <v>30</v>
      </c>
      <c r="M958">
        <v>2</v>
      </c>
      <c r="N958" s="170">
        <v>12185828</v>
      </c>
      <c r="O958" s="170">
        <v>12890000</v>
      </c>
      <c r="P958" s="178">
        <v>2090000</v>
      </c>
      <c r="Q958" s="178">
        <v>69604</v>
      </c>
      <c r="R958" s="178">
        <v>1636511</v>
      </c>
      <c r="S958">
        <v>0</v>
      </c>
      <c r="T958">
        <v>0</v>
      </c>
      <c r="U958">
        <v>0</v>
      </c>
      <c r="W958">
        <v>0</v>
      </c>
      <c r="X958">
        <v>0</v>
      </c>
      <c r="Y958">
        <v>0</v>
      </c>
      <c r="AB958" s="180">
        <v>44285</v>
      </c>
      <c r="AC958">
        <v>1</v>
      </c>
      <c r="AD958" t="s">
        <v>1922</v>
      </c>
      <c r="AE958">
        <v>1</v>
      </c>
      <c r="AF958">
        <v>30</v>
      </c>
      <c r="AG958">
        <v>0</v>
      </c>
      <c r="AN958">
        <v>1</v>
      </c>
      <c r="AO958">
        <v>1</v>
      </c>
      <c r="AR958" s="178">
        <v>1643148</v>
      </c>
      <c r="AS958" t="s">
        <v>1921</v>
      </c>
      <c r="AT958">
        <v>0</v>
      </c>
      <c r="AU958">
        <v>0</v>
      </c>
      <c r="AV958">
        <v>890480123</v>
      </c>
      <c r="AW958" t="s">
        <v>1920</v>
      </c>
      <c r="AX958">
        <v>5</v>
      </c>
      <c r="BC958">
        <v>1</v>
      </c>
      <c r="BD958">
        <v>7</v>
      </c>
      <c r="BE958">
        <v>2</v>
      </c>
    </row>
    <row r="959" spans="1:57" x14ac:dyDescent="0.25">
      <c r="A959" s="179">
        <f t="shared" si="14"/>
        <v>0</v>
      </c>
      <c r="B959" t="s">
        <v>1923</v>
      </c>
      <c r="C959">
        <v>16721836</v>
      </c>
      <c r="D959">
        <v>144105</v>
      </c>
      <c r="E959">
        <v>4</v>
      </c>
      <c r="F959">
        <v>18243</v>
      </c>
      <c r="G959" s="180">
        <v>44260</v>
      </c>
      <c r="H959" s="180">
        <v>45381</v>
      </c>
      <c r="I959">
        <v>0</v>
      </c>
      <c r="J959">
        <v>1</v>
      </c>
      <c r="K959">
        <v>1</v>
      </c>
      <c r="L959">
        <v>30</v>
      </c>
      <c r="M959">
        <v>2</v>
      </c>
      <c r="N959" s="170">
        <v>16011168</v>
      </c>
      <c r="O959" s="170">
        <v>17240000</v>
      </c>
      <c r="P959" s="178">
        <v>4900000</v>
      </c>
      <c r="Q959" s="178">
        <v>172296</v>
      </c>
      <c r="R959" s="178">
        <v>4727704</v>
      </c>
      <c r="S959">
        <v>0</v>
      </c>
      <c r="T959">
        <v>0</v>
      </c>
      <c r="U959">
        <v>0</v>
      </c>
      <c r="W959">
        <v>0</v>
      </c>
      <c r="X959">
        <v>0</v>
      </c>
      <c r="Y959">
        <v>0</v>
      </c>
      <c r="AB959" s="180">
        <v>44285</v>
      </c>
      <c r="AC959">
        <v>9</v>
      </c>
      <c r="AD959" t="s">
        <v>1922</v>
      </c>
      <c r="AE959">
        <v>1</v>
      </c>
      <c r="AF959">
        <v>30</v>
      </c>
      <c r="AG959">
        <v>0</v>
      </c>
      <c r="AN959">
        <v>1</v>
      </c>
      <c r="AO959">
        <v>1</v>
      </c>
      <c r="AR959" s="178">
        <v>4746878</v>
      </c>
      <c r="AS959" t="s">
        <v>1921</v>
      </c>
      <c r="AT959">
        <v>0</v>
      </c>
      <c r="AU959">
        <v>0</v>
      </c>
      <c r="AV959">
        <v>890480123</v>
      </c>
      <c r="AW959" t="s">
        <v>1920</v>
      </c>
      <c r="AX959">
        <v>5</v>
      </c>
      <c r="BC959">
        <v>1</v>
      </c>
      <c r="BD959">
        <v>7</v>
      </c>
      <c r="BE959">
        <v>2</v>
      </c>
    </row>
    <row r="960" spans="1:57" x14ac:dyDescent="0.25">
      <c r="A960" s="179">
        <f t="shared" si="14"/>
        <v>0</v>
      </c>
      <c r="B960" t="s">
        <v>1923</v>
      </c>
      <c r="C960">
        <v>16721836</v>
      </c>
      <c r="D960">
        <v>144105</v>
      </c>
      <c r="E960">
        <v>4</v>
      </c>
      <c r="F960">
        <v>550016482</v>
      </c>
      <c r="G960" s="180">
        <v>44133</v>
      </c>
      <c r="H960" s="180">
        <v>45260</v>
      </c>
      <c r="I960">
        <v>0</v>
      </c>
      <c r="J960">
        <v>1</v>
      </c>
      <c r="K960">
        <v>4</v>
      </c>
      <c r="L960">
        <v>30</v>
      </c>
      <c r="M960">
        <v>2</v>
      </c>
      <c r="N960" s="170">
        <v>22490513</v>
      </c>
      <c r="O960" s="170">
        <v>24960000</v>
      </c>
      <c r="P960" s="178">
        <v>230819</v>
      </c>
      <c r="Q960" s="178">
        <v>8874</v>
      </c>
      <c r="R960" s="178">
        <v>212057</v>
      </c>
      <c r="S960">
        <v>0</v>
      </c>
      <c r="T960">
        <v>0</v>
      </c>
      <c r="U960">
        <v>0</v>
      </c>
      <c r="W960">
        <v>0</v>
      </c>
      <c r="X960">
        <v>0</v>
      </c>
      <c r="Y960">
        <v>0</v>
      </c>
      <c r="AB960" s="180">
        <v>44285</v>
      </c>
      <c r="AC960">
        <v>1</v>
      </c>
      <c r="AD960" t="s">
        <v>1922</v>
      </c>
      <c r="AE960">
        <v>1</v>
      </c>
      <c r="AF960">
        <v>30</v>
      </c>
      <c r="AG960">
        <v>0</v>
      </c>
      <c r="AN960">
        <v>1</v>
      </c>
      <c r="AO960">
        <v>1</v>
      </c>
      <c r="AR960" s="178">
        <v>212917</v>
      </c>
      <c r="AS960" t="s">
        <v>1921</v>
      </c>
      <c r="AT960">
        <v>0</v>
      </c>
      <c r="AU960">
        <v>0</v>
      </c>
      <c r="AV960">
        <v>890480123</v>
      </c>
      <c r="AW960" t="s">
        <v>1920</v>
      </c>
      <c r="AX960">
        <v>5</v>
      </c>
      <c r="BC960">
        <v>2</v>
      </c>
      <c r="BD960">
        <v>7</v>
      </c>
      <c r="BE960">
        <v>1</v>
      </c>
    </row>
    <row r="961" spans="1:57" x14ac:dyDescent="0.25">
      <c r="A961" s="179">
        <f t="shared" si="14"/>
        <v>0</v>
      </c>
      <c r="B961" t="s">
        <v>1923</v>
      </c>
      <c r="C961">
        <v>16721836</v>
      </c>
      <c r="D961">
        <v>144105</v>
      </c>
      <c r="E961">
        <v>4</v>
      </c>
      <c r="F961">
        <v>550016483</v>
      </c>
      <c r="G961" s="180">
        <v>44133</v>
      </c>
      <c r="H961" s="180">
        <v>45260</v>
      </c>
      <c r="I961">
        <v>0</v>
      </c>
      <c r="J961">
        <v>1</v>
      </c>
      <c r="K961">
        <v>4</v>
      </c>
      <c r="L961">
        <v>30</v>
      </c>
      <c r="M961">
        <v>2</v>
      </c>
      <c r="N961" s="170">
        <v>22490513</v>
      </c>
      <c r="O961" s="170">
        <v>24960000</v>
      </c>
      <c r="P961" s="178">
        <v>120982</v>
      </c>
      <c r="Q961" s="178">
        <v>4651</v>
      </c>
      <c r="R961" s="178">
        <v>111176</v>
      </c>
      <c r="S961">
        <v>0</v>
      </c>
      <c r="T961">
        <v>0</v>
      </c>
      <c r="U961">
        <v>0</v>
      </c>
      <c r="W961">
        <v>0</v>
      </c>
      <c r="X961">
        <v>0</v>
      </c>
      <c r="Y961">
        <v>0</v>
      </c>
      <c r="AB961" s="180">
        <v>44285</v>
      </c>
      <c r="AC961">
        <v>1</v>
      </c>
      <c r="AD961" t="s">
        <v>1922</v>
      </c>
      <c r="AE961">
        <v>1</v>
      </c>
      <c r="AF961">
        <v>30</v>
      </c>
      <c r="AG961">
        <v>0</v>
      </c>
      <c r="AN961">
        <v>1</v>
      </c>
      <c r="AO961">
        <v>1</v>
      </c>
      <c r="AR961" s="178">
        <v>111627</v>
      </c>
      <c r="AS961" t="s">
        <v>1921</v>
      </c>
      <c r="AT961">
        <v>0</v>
      </c>
      <c r="AU961">
        <v>0</v>
      </c>
      <c r="AV961">
        <v>890480123</v>
      </c>
      <c r="AW961" t="s">
        <v>1920</v>
      </c>
      <c r="AX961">
        <v>5</v>
      </c>
      <c r="BC961">
        <v>2</v>
      </c>
      <c r="BD961">
        <v>7</v>
      </c>
      <c r="BE961">
        <v>1</v>
      </c>
    </row>
    <row r="962" spans="1:57" x14ac:dyDescent="0.25">
      <c r="A962" s="179">
        <f t="shared" ref="A962:A1025" si="15">IF(+R962&gt;AR962,R962-AR962,0)</f>
        <v>0</v>
      </c>
      <c r="B962" t="s">
        <v>1923</v>
      </c>
      <c r="C962">
        <v>16721836</v>
      </c>
      <c r="D962">
        <v>144105</v>
      </c>
      <c r="E962">
        <v>4</v>
      </c>
      <c r="F962">
        <v>550016563</v>
      </c>
      <c r="G962" s="180">
        <v>44133</v>
      </c>
      <c r="H962" s="180">
        <v>45260</v>
      </c>
      <c r="I962">
        <v>0</v>
      </c>
      <c r="J962">
        <v>1</v>
      </c>
      <c r="K962">
        <v>4</v>
      </c>
      <c r="L962">
        <v>30</v>
      </c>
      <c r="M962">
        <v>2</v>
      </c>
      <c r="N962" s="170">
        <v>22490513</v>
      </c>
      <c r="O962" s="170">
        <v>24960000</v>
      </c>
      <c r="P962" s="178">
        <v>64068</v>
      </c>
      <c r="Q962" s="178">
        <v>2463</v>
      </c>
      <c r="R962" s="178">
        <v>58866</v>
      </c>
      <c r="S962">
        <v>0</v>
      </c>
      <c r="T962">
        <v>0</v>
      </c>
      <c r="U962">
        <v>0</v>
      </c>
      <c r="W962">
        <v>0</v>
      </c>
      <c r="X962">
        <v>0</v>
      </c>
      <c r="Y962">
        <v>0</v>
      </c>
      <c r="AB962" s="180">
        <v>44285</v>
      </c>
      <c r="AC962">
        <v>1</v>
      </c>
      <c r="AD962" t="s">
        <v>1922</v>
      </c>
      <c r="AE962">
        <v>1</v>
      </c>
      <c r="AF962">
        <v>30</v>
      </c>
      <c r="AG962">
        <v>0</v>
      </c>
      <c r="AN962">
        <v>1</v>
      </c>
      <c r="AO962">
        <v>1</v>
      </c>
      <c r="AR962" s="178">
        <v>59105</v>
      </c>
      <c r="AS962" t="s">
        <v>1921</v>
      </c>
      <c r="AT962">
        <v>0</v>
      </c>
      <c r="AU962">
        <v>0</v>
      </c>
      <c r="AV962">
        <v>890480123</v>
      </c>
      <c r="AW962" t="s">
        <v>1920</v>
      </c>
      <c r="AX962">
        <v>5</v>
      </c>
      <c r="BC962">
        <v>2</v>
      </c>
      <c r="BD962">
        <v>7</v>
      </c>
      <c r="BE962">
        <v>1</v>
      </c>
    </row>
    <row r="963" spans="1:57" x14ac:dyDescent="0.25">
      <c r="A963" s="179">
        <f t="shared" si="15"/>
        <v>0</v>
      </c>
      <c r="B963" t="s">
        <v>1923</v>
      </c>
      <c r="C963">
        <v>16721836</v>
      </c>
      <c r="D963">
        <v>144105</v>
      </c>
      <c r="E963">
        <v>4</v>
      </c>
      <c r="F963">
        <v>550016594</v>
      </c>
      <c r="G963" s="180">
        <v>44133</v>
      </c>
      <c r="H963" s="180">
        <v>45260</v>
      </c>
      <c r="I963">
        <v>0</v>
      </c>
      <c r="J963">
        <v>1</v>
      </c>
      <c r="K963">
        <v>4</v>
      </c>
      <c r="L963">
        <v>30</v>
      </c>
      <c r="M963">
        <v>2</v>
      </c>
      <c r="N963" s="170">
        <v>22490513</v>
      </c>
      <c r="O963" s="170">
        <v>24960000</v>
      </c>
      <c r="P963" s="178">
        <v>30461</v>
      </c>
      <c r="Q963" s="178">
        <v>1171</v>
      </c>
      <c r="R963" s="178">
        <v>27988</v>
      </c>
      <c r="S963">
        <v>0</v>
      </c>
      <c r="T963">
        <v>0</v>
      </c>
      <c r="U963">
        <v>0</v>
      </c>
      <c r="W963">
        <v>0</v>
      </c>
      <c r="X963">
        <v>0</v>
      </c>
      <c r="Y963">
        <v>0</v>
      </c>
      <c r="AB963" s="180">
        <v>44285</v>
      </c>
      <c r="AC963">
        <v>1</v>
      </c>
      <c r="AD963" t="s">
        <v>1922</v>
      </c>
      <c r="AE963">
        <v>1</v>
      </c>
      <c r="AF963">
        <v>30</v>
      </c>
      <c r="AG963">
        <v>0</v>
      </c>
      <c r="AN963">
        <v>1</v>
      </c>
      <c r="AO963">
        <v>1</v>
      </c>
      <c r="AR963" s="178">
        <v>28101</v>
      </c>
      <c r="AS963" t="s">
        <v>1921</v>
      </c>
      <c r="AT963">
        <v>0</v>
      </c>
      <c r="AU963">
        <v>0</v>
      </c>
      <c r="AV963">
        <v>890480123</v>
      </c>
      <c r="AW963" t="s">
        <v>1920</v>
      </c>
      <c r="AX963">
        <v>5</v>
      </c>
      <c r="BC963">
        <v>2</v>
      </c>
      <c r="BD963">
        <v>7</v>
      </c>
      <c r="BE963">
        <v>1</v>
      </c>
    </row>
    <row r="964" spans="1:57" x14ac:dyDescent="0.25">
      <c r="A964" s="179">
        <f t="shared" si="15"/>
        <v>0</v>
      </c>
      <c r="B964" t="s">
        <v>1923</v>
      </c>
      <c r="C964">
        <v>16721836</v>
      </c>
      <c r="D964">
        <v>144105</v>
      </c>
      <c r="E964">
        <v>4</v>
      </c>
      <c r="F964">
        <v>550016783</v>
      </c>
      <c r="G964" s="180">
        <v>44133</v>
      </c>
      <c r="H964" s="180">
        <v>45260</v>
      </c>
      <c r="I964">
        <v>0</v>
      </c>
      <c r="J964">
        <v>1</v>
      </c>
      <c r="K964">
        <v>4</v>
      </c>
      <c r="L964">
        <v>30</v>
      </c>
      <c r="M964">
        <v>2</v>
      </c>
      <c r="N964" s="170">
        <v>22490513</v>
      </c>
      <c r="O964" s="170">
        <v>24960000</v>
      </c>
      <c r="P964" s="178">
        <v>152036</v>
      </c>
      <c r="Q964" s="178">
        <v>5845</v>
      </c>
      <c r="R964" s="178">
        <v>139687</v>
      </c>
      <c r="S964">
        <v>0</v>
      </c>
      <c r="T964">
        <v>0</v>
      </c>
      <c r="U964">
        <v>0</v>
      </c>
      <c r="W964">
        <v>0</v>
      </c>
      <c r="X964">
        <v>0</v>
      </c>
      <c r="Y964">
        <v>0</v>
      </c>
      <c r="AB964" s="180">
        <v>44285</v>
      </c>
      <c r="AC964">
        <v>1</v>
      </c>
      <c r="AD964" t="s">
        <v>1922</v>
      </c>
      <c r="AE964">
        <v>1</v>
      </c>
      <c r="AF964">
        <v>30</v>
      </c>
      <c r="AG964">
        <v>0</v>
      </c>
      <c r="AN964">
        <v>1</v>
      </c>
      <c r="AO964">
        <v>1</v>
      </c>
      <c r="AR964" s="178">
        <v>140253</v>
      </c>
      <c r="AS964" t="s">
        <v>1921</v>
      </c>
      <c r="AT964">
        <v>0</v>
      </c>
      <c r="AU964">
        <v>0</v>
      </c>
      <c r="AV964">
        <v>890480123</v>
      </c>
      <c r="AW964" t="s">
        <v>1920</v>
      </c>
      <c r="AX964">
        <v>5</v>
      </c>
      <c r="BC964">
        <v>2</v>
      </c>
      <c r="BD964">
        <v>7</v>
      </c>
      <c r="BE964">
        <v>1</v>
      </c>
    </row>
    <row r="965" spans="1:57" x14ac:dyDescent="0.25">
      <c r="A965" s="179">
        <f t="shared" si="15"/>
        <v>0</v>
      </c>
      <c r="B965" t="s">
        <v>1923</v>
      </c>
      <c r="C965">
        <v>16721836</v>
      </c>
      <c r="D965">
        <v>144105</v>
      </c>
      <c r="E965">
        <v>4</v>
      </c>
      <c r="F965">
        <v>550017511</v>
      </c>
      <c r="G965" s="180">
        <v>44133</v>
      </c>
      <c r="H965" s="180">
        <v>45260</v>
      </c>
      <c r="I965">
        <v>0</v>
      </c>
      <c r="J965">
        <v>1</v>
      </c>
      <c r="K965">
        <v>4</v>
      </c>
      <c r="L965">
        <v>30</v>
      </c>
      <c r="M965">
        <v>2</v>
      </c>
      <c r="N965" s="170">
        <v>22490513</v>
      </c>
      <c r="O965" s="170">
        <v>24960000</v>
      </c>
      <c r="P965" s="178">
        <v>6678</v>
      </c>
      <c r="Q965" s="178">
        <v>257</v>
      </c>
      <c r="R965" s="178">
        <v>6136</v>
      </c>
      <c r="S965">
        <v>0</v>
      </c>
      <c r="T965">
        <v>0</v>
      </c>
      <c r="U965">
        <v>0</v>
      </c>
      <c r="W965">
        <v>0</v>
      </c>
      <c r="X965">
        <v>0</v>
      </c>
      <c r="Y965">
        <v>0</v>
      </c>
      <c r="AB965" s="180">
        <v>44285</v>
      </c>
      <c r="AC965">
        <v>1</v>
      </c>
      <c r="AD965" t="s">
        <v>1922</v>
      </c>
      <c r="AE965">
        <v>1</v>
      </c>
      <c r="AF965">
        <v>30</v>
      </c>
      <c r="AG965">
        <v>0</v>
      </c>
      <c r="AN965">
        <v>1</v>
      </c>
      <c r="AO965">
        <v>1</v>
      </c>
      <c r="AR965" s="178">
        <v>6161</v>
      </c>
      <c r="AS965" t="s">
        <v>1921</v>
      </c>
      <c r="AT965">
        <v>0</v>
      </c>
      <c r="AU965">
        <v>0</v>
      </c>
      <c r="AV965">
        <v>890480123</v>
      </c>
      <c r="AW965" t="s">
        <v>1920</v>
      </c>
      <c r="AX965">
        <v>5</v>
      </c>
      <c r="BC965">
        <v>2</v>
      </c>
      <c r="BD965">
        <v>7</v>
      </c>
      <c r="BE965">
        <v>1</v>
      </c>
    </row>
    <row r="966" spans="1:57" x14ac:dyDescent="0.25">
      <c r="A966" s="179">
        <f t="shared" si="15"/>
        <v>0</v>
      </c>
      <c r="B966" t="s">
        <v>1923</v>
      </c>
      <c r="C966">
        <v>16721836</v>
      </c>
      <c r="D966">
        <v>144105</v>
      </c>
      <c r="E966">
        <v>4</v>
      </c>
      <c r="F966">
        <v>550018049</v>
      </c>
      <c r="G966" s="180">
        <v>44133</v>
      </c>
      <c r="H966" s="180">
        <v>45260</v>
      </c>
      <c r="I966">
        <v>0</v>
      </c>
      <c r="J966">
        <v>1</v>
      </c>
      <c r="K966">
        <v>4</v>
      </c>
      <c r="L966">
        <v>30</v>
      </c>
      <c r="M966">
        <v>2</v>
      </c>
      <c r="N966" s="170">
        <v>22490513</v>
      </c>
      <c r="O966" s="170">
        <v>24960000</v>
      </c>
      <c r="P966" s="178">
        <v>17129</v>
      </c>
      <c r="Q966" s="178">
        <v>659</v>
      </c>
      <c r="R966" s="178">
        <v>15729</v>
      </c>
      <c r="S966">
        <v>0</v>
      </c>
      <c r="T966">
        <v>0</v>
      </c>
      <c r="U966">
        <v>0</v>
      </c>
      <c r="W966">
        <v>0</v>
      </c>
      <c r="X966">
        <v>0</v>
      </c>
      <c r="Y966">
        <v>0</v>
      </c>
      <c r="AB966" s="180">
        <v>44285</v>
      </c>
      <c r="AC966">
        <v>1</v>
      </c>
      <c r="AD966" t="s">
        <v>1922</v>
      </c>
      <c r="AE966">
        <v>1</v>
      </c>
      <c r="AF966">
        <v>30</v>
      </c>
      <c r="AG966">
        <v>0</v>
      </c>
      <c r="AN966">
        <v>1</v>
      </c>
      <c r="AO966">
        <v>1</v>
      </c>
      <c r="AR966" s="178">
        <v>15793</v>
      </c>
      <c r="AS966" t="s">
        <v>1921</v>
      </c>
      <c r="AT966">
        <v>0</v>
      </c>
      <c r="AU966">
        <v>0</v>
      </c>
      <c r="AV966">
        <v>890480123</v>
      </c>
      <c r="AW966" t="s">
        <v>1920</v>
      </c>
      <c r="AX966">
        <v>5</v>
      </c>
      <c r="BC966">
        <v>2</v>
      </c>
      <c r="BD966">
        <v>7</v>
      </c>
      <c r="BE966">
        <v>1</v>
      </c>
    </row>
    <row r="967" spans="1:57" x14ac:dyDescent="0.25">
      <c r="A967" s="179">
        <f t="shared" si="15"/>
        <v>0</v>
      </c>
      <c r="B967" t="s">
        <v>1923</v>
      </c>
      <c r="C967">
        <v>16721836</v>
      </c>
      <c r="D967">
        <v>144105</v>
      </c>
      <c r="E967">
        <v>4</v>
      </c>
      <c r="F967">
        <v>550018829</v>
      </c>
      <c r="G967" s="180">
        <v>44133</v>
      </c>
      <c r="H967" s="180">
        <v>45260</v>
      </c>
      <c r="I967">
        <v>0</v>
      </c>
      <c r="J967">
        <v>1</v>
      </c>
      <c r="K967">
        <v>4</v>
      </c>
      <c r="L967">
        <v>30</v>
      </c>
      <c r="M967">
        <v>2</v>
      </c>
      <c r="N967" s="170">
        <v>22490513</v>
      </c>
      <c r="O967" s="170">
        <v>24960000</v>
      </c>
      <c r="P967" s="178">
        <v>27110</v>
      </c>
      <c r="Q967" s="178">
        <v>1042</v>
      </c>
      <c r="R967" s="178">
        <v>24908</v>
      </c>
      <c r="S967">
        <v>0</v>
      </c>
      <c r="T967">
        <v>0</v>
      </c>
      <c r="U967">
        <v>0</v>
      </c>
      <c r="W967">
        <v>0</v>
      </c>
      <c r="X967">
        <v>0</v>
      </c>
      <c r="Y967">
        <v>0</v>
      </c>
      <c r="AB967" s="180">
        <v>44285</v>
      </c>
      <c r="AC967">
        <v>1</v>
      </c>
      <c r="AD967" t="s">
        <v>1922</v>
      </c>
      <c r="AE967">
        <v>1</v>
      </c>
      <c r="AF967">
        <v>30</v>
      </c>
      <c r="AG967">
        <v>0</v>
      </c>
      <c r="AN967">
        <v>1</v>
      </c>
      <c r="AO967">
        <v>1</v>
      </c>
      <c r="AR967" s="178">
        <v>25009</v>
      </c>
      <c r="AS967" t="s">
        <v>1921</v>
      </c>
      <c r="AT967">
        <v>0</v>
      </c>
      <c r="AU967">
        <v>0</v>
      </c>
      <c r="AV967">
        <v>890480123</v>
      </c>
      <c r="AW967" t="s">
        <v>1920</v>
      </c>
      <c r="AX967">
        <v>5</v>
      </c>
      <c r="BC967">
        <v>2</v>
      </c>
      <c r="BD967">
        <v>7</v>
      </c>
      <c r="BE967">
        <v>1</v>
      </c>
    </row>
    <row r="968" spans="1:57" x14ac:dyDescent="0.25">
      <c r="A968" s="179">
        <f t="shared" si="15"/>
        <v>0</v>
      </c>
      <c r="B968" t="s">
        <v>1923</v>
      </c>
      <c r="C968">
        <v>16721836</v>
      </c>
      <c r="D968">
        <v>144105</v>
      </c>
      <c r="E968">
        <v>4</v>
      </c>
      <c r="F968">
        <v>550019546</v>
      </c>
      <c r="G968" s="180">
        <v>44133</v>
      </c>
      <c r="H968" s="180">
        <v>45260</v>
      </c>
      <c r="I968">
        <v>0</v>
      </c>
      <c r="J968">
        <v>1</v>
      </c>
      <c r="K968">
        <v>4</v>
      </c>
      <c r="L968">
        <v>30</v>
      </c>
      <c r="M968">
        <v>2</v>
      </c>
      <c r="N968" s="170">
        <v>22490513</v>
      </c>
      <c r="O968" s="170">
        <v>24960000</v>
      </c>
      <c r="P968" s="178">
        <v>54930</v>
      </c>
      <c r="Q968" s="178">
        <v>2112</v>
      </c>
      <c r="R968" s="178">
        <v>50468</v>
      </c>
      <c r="S968">
        <v>0</v>
      </c>
      <c r="T968">
        <v>0</v>
      </c>
      <c r="U968">
        <v>0</v>
      </c>
      <c r="W968">
        <v>0</v>
      </c>
      <c r="X968">
        <v>0</v>
      </c>
      <c r="Y968">
        <v>0</v>
      </c>
      <c r="AB968" s="180">
        <v>44285</v>
      </c>
      <c r="AC968">
        <v>1</v>
      </c>
      <c r="AD968" t="s">
        <v>1922</v>
      </c>
      <c r="AE968">
        <v>1</v>
      </c>
      <c r="AF968">
        <v>30</v>
      </c>
      <c r="AG968">
        <v>0</v>
      </c>
      <c r="AN968">
        <v>1</v>
      </c>
      <c r="AO968">
        <v>1</v>
      </c>
      <c r="AR968" s="178">
        <v>50673</v>
      </c>
      <c r="AS968" t="s">
        <v>1921</v>
      </c>
      <c r="AT968">
        <v>0</v>
      </c>
      <c r="AU968">
        <v>0</v>
      </c>
      <c r="AV968">
        <v>890480123</v>
      </c>
      <c r="AW968" t="s">
        <v>1920</v>
      </c>
      <c r="AX968">
        <v>5</v>
      </c>
      <c r="BC968">
        <v>2</v>
      </c>
      <c r="BD968">
        <v>7</v>
      </c>
      <c r="BE968">
        <v>1</v>
      </c>
    </row>
    <row r="969" spans="1:57" x14ac:dyDescent="0.25">
      <c r="A969" s="179">
        <f t="shared" si="15"/>
        <v>0</v>
      </c>
      <c r="B969" t="s">
        <v>1923</v>
      </c>
      <c r="C969">
        <v>16721836</v>
      </c>
      <c r="D969">
        <v>144105</v>
      </c>
      <c r="E969">
        <v>4</v>
      </c>
      <c r="F969">
        <v>550019977</v>
      </c>
      <c r="G969" s="180">
        <v>44133</v>
      </c>
      <c r="H969" s="180">
        <v>45260</v>
      </c>
      <c r="I969">
        <v>0</v>
      </c>
      <c r="J969">
        <v>1</v>
      </c>
      <c r="K969">
        <v>4</v>
      </c>
      <c r="L969">
        <v>30</v>
      </c>
      <c r="M969">
        <v>2</v>
      </c>
      <c r="N969" s="170">
        <v>22490513</v>
      </c>
      <c r="O969" s="170">
        <v>24960000</v>
      </c>
      <c r="P969" s="178">
        <v>36245</v>
      </c>
      <c r="Q969" s="178">
        <v>1393</v>
      </c>
      <c r="R969" s="178">
        <v>33299</v>
      </c>
      <c r="S969">
        <v>0</v>
      </c>
      <c r="T969">
        <v>0</v>
      </c>
      <c r="U969">
        <v>0</v>
      </c>
      <c r="W969">
        <v>0</v>
      </c>
      <c r="X969">
        <v>0</v>
      </c>
      <c r="Y969">
        <v>0</v>
      </c>
      <c r="AB969" s="180">
        <v>44285</v>
      </c>
      <c r="AC969">
        <v>1</v>
      </c>
      <c r="AD969" t="s">
        <v>1922</v>
      </c>
      <c r="AE969">
        <v>1</v>
      </c>
      <c r="AF969">
        <v>30</v>
      </c>
      <c r="AG969">
        <v>0</v>
      </c>
      <c r="AN969">
        <v>1</v>
      </c>
      <c r="AO969">
        <v>1</v>
      </c>
      <c r="AR969" s="178">
        <v>33434</v>
      </c>
      <c r="AS969" t="s">
        <v>1921</v>
      </c>
      <c r="AT969">
        <v>0</v>
      </c>
      <c r="AU969">
        <v>0</v>
      </c>
      <c r="AV969">
        <v>890480123</v>
      </c>
      <c r="AW969" t="s">
        <v>1920</v>
      </c>
      <c r="AX969">
        <v>5</v>
      </c>
      <c r="BC969">
        <v>2</v>
      </c>
      <c r="BD969">
        <v>7</v>
      </c>
      <c r="BE969">
        <v>1</v>
      </c>
    </row>
    <row r="970" spans="1:57" x14ac:dyDescent="0.25">
      <c r="A970" s="179">
        <f t="shared" si="15"/>
        <v>0</v>
      </c>
      <c r="B970" t="s">
        <v>1923</v>
      </c>
      <c r="C970">
        <v>16721836</v>
      </c>
      <c r="D970">
        <v>144105</v>
      </c>
      <c r="E970">
        <v>4</v>
      </c>
      <c r="F970">
        <v>550019978</v>
      </c>
      <c r="G970" s="180">
        <v>44133</v>
      </c>
      <c r="H970" s="180">
        <v>45260</v>
      </c>
      <c r="I970">
        <v>0</v>
      </c>
      <c r="J970">
        <v>1</v>
      </c>
      <c r="K970">
        <v>4</v>
      </c>
      <c r="L970">
        <v>30</v>
      </c>
      <c r="M970">
        <v>2</v>
      </c>
      <c r="N970" s="170">
        <v>22490513</v>
      </c>
      <c r="O970" s="170">
        <v>24960000</v>
      </c>
      <c r="P970" s="178">
        <v>45309</v>
      </c>
      <c r="Q970" s="178">
        <v>1742</v>
      </c>
      <c r="R970" s="178">
        <v>41635</v>
      </c>
      <c r="S970">
        <v>0</v>
      </c>
      <c r="T970">
        <v>0</v>
      </c>
      <c r="U970">
        <v>0</v>
      </c>
      <c r="W970">
        <v>0</v>
      </c>
      <c r="X970">
        <v>0</v>
      </c>
      <c r="Y970">
        <v>0</v>
      </c>
      <c r="AB970" s="180">
        <v>44285</v>
      </c>
      <c r="AC970">
        <v>1</v>
      </c>
      <c r="AD970" t="s">
        <v>1922</v>
      </c>
      <c r="AE970">
        <v>1</v>
      </c>
      <c r="AF970">
        <v>30</v>
      </c>
      <c r="AG970">
        <v>0</v>
      </c>
      <c r="AN970">
        <v>1</v>
      </c>
      <c r="AO970">
        <v>1</v>
      </c>
      <c r="AR970" s="178">
        <v>41804</v>
      </c>
      <c r="AS970" t="s">
        <v>1921</v>
      </c>
      <c r="AT970">
        <v>0</v>
      </c>
      <c r="AU970">
        <v>0</v>
      </c>
      <c r="AV970">
        <v>890480123</v>
      </c>
      <c r="AW970" t="s">
        <v>1920</v>
      </c>
      <c r="AX970">
        <v>5</v>
      </c>
      <c r="BC970">
        <v>2</v>
      </c>
      <c r="BD970">
        <v>7</v>
      </c>
      <c r="BE970">
        <v>1</v>
      </c>
    </row>
    <row r="971" spans="1:57" x14ac:dyDescent="0.25">
      <c r="A971" s="179">
        <f t="shared" si="15"/>
        <v>0</v>
      </c>
      <c r="B971" t="s">
        <v>1923</v>
      </c>
      <c r="C971">
        <v>16721836</v>
      </c>
      <c r="D971">
        <v>144105</v>
      </c>
      <c r="E971">
        <v>4</v>
      </c>
      <c r="F971">
        <v>550020404</v>
      </c>
      <c r="G971" s="180">
        <v>44133</v>
      </c>
      <c r="H971" s="180">
        <v>45260</v>
      </c>
      <c r="I971">
        <v>0</v>
      </c>
      <c r="J971">
        <v>1</v>
      </c>
      <c r="K971">
        <v>4</v>
      </c>
      <c r="L971">
        <v>30</v>
      </c>
      <c r="M971">
        <v>2</v>
      </c>
      <c r="N971" s="170">
        <v>22490513</v>
      </c>
      <c r="O971" s="170">
        <v>24960000</v>
      </c>
      <c r="P971" s="178">
        <v>50963</v>
      </c>
      <c r="Q971" s="178">
        <v>1959</v>
      </c>
      <c r="R971" s="178">
        <v>46833</v>
      </c>
      <c r="S971">
        <v>0</v>
      </c>
      <c r="T971">
        <v>0</v>
      </c>
      <c r="U971">
        <v>0</v>
      </c>
      <c r="W971">
        <v>0</v>
      </c>
      <c r="X971">
        <v>0</v>
      </c>
      <c r="Y971">
        <v>0</v>
      </c>
      <c r="AB971" s="180">
        <v>44285</v>
      </c>
      <c r="AC971">
        <v>1</v>
      </c>
      <c r="AD971" t="s">
        <v>1922</v>
      </c>
      <c r="AE971">
        <v>1</v>
      </c>
      <c r="AF971">
        <v>30</v>
      </c>
      <c r="AG971">
        <v>0</v>
      </c>
      <c r="AN971">
        <v>1</v>
      </c>
      <c r="AO971">
        <v>1</v>
      </c>
      <c r="AR971" s="178">
        <v>47023</v>
      </c>
      <c r="AS971" t="s">
        <v>1921</v>
      </c>
      <c r="AT971">
        <v>0</v>
      </c>
      <c r="AU971">
        <v>0</v>
      </c>
      <c r="AV971">
        <v>890480123</v>
      </c>
      <c r="AW971" t="s">
        <v>1920</v>
      </c>
      <c r="AX971">
        <v>5</v>
      </c>
      <c r="BC971">
        <v>2</v>
      </c>
      <c r="BD971">
        <v>7</v>
      </c>
      <c r="BE971">
        <v>1</v>
      </c>
    </row>
    <row r="972" spans="1:57" x14ac:dyDescent="0.25">
      <c r="A972" s="179">
        <f t="shared" si="15"/>
        <v>0</v>
      </c>
      <c r="B972" t="s">
        <v>1923</v>
      </c>
      <c r="C972">
        <v>16721836</v>
      </c>
      <c r="D972">
        <v>144105</v>
      </c>
      <c r="E972">
        <v>4</v>
      </c>
      <c r="F972">
        <v>550020405</v>
      </c>
      <c r="G972" s="180">
        <v>44133</v>
      </c>
      <c r="H972" s="180">
        <v>45260</v>
      </c>
      <c r="I972">
        <v>0</v>
      </c>
      <c r="J972">
        <v>1</v>
      </c>
      <c r="K972">
        <v>4</v>
      </c>
      <c r="L972">
        <v>30</v>
      </c>
      <c r="M972">
        <v>2</v>
      </c>
      <c r="N972" s="170">
        <v>22490513</v>
      </c>
      <c r="O972" s="170">
        <v>24960000</v>
      </c>
      <c r="P972" s="178">
        <v>20355</v>
      </c>
      <c r="Q972" s="178">
        <v>783</v>
      </c>
      <c r="R972" s="178">
        <v>18684</v>
      </c>
      <c r="S972">
        <v>0</v>
      </c>
      <c r="T972">
        <v>0</v>
      </c>
      <c r="U972">
        <v>0</v>
      </c>
      <c r="W972">
        <v>0</v>
      </c>
      <c r="X972">
        <v>0</v>
      </c>
      <c r="Y972">
        <v>0</v>
      </c>
      <c r="AB972" s="180">
        <v>44285</v>
      </c>
      <c r="AC972">
        <v>1</v>
      </c>
      <c r="AD972" t="s">
        <v>1922</v>
      </c>
      <c r="AE972">
        <v>1</v>
      </c>
      <c r="AF972">
        <v>30</v>
      </c>
      <c r="AG972">
        <v>0</v>
      </c>
      <c r="AN972">
        <v>1</v>
      </c>
      <c r="AO972">
        <v>1</v>
      </c>
      <c r="AR972" s="178">
        <v>18760</v>
      </c>
      <c r="AS972" t="s">
        <v>1921</v>
      </c>
      <c r="AT972">
        <v>0</v>
      </c>
      <c r="AU972">
        <v>0</v>
      </c>
      <c r="AV972">
        <v>890480123</v>
      </c>
      <c r="AW972" t="s">
        <v>1920</v>
      </c>
      <c r="AX972">
        <v>5</v>
      </c>
      <c r="BC972">
        <v>2</v>
      </c>
      <c r="BD972">
        <v>7</v>
      </c>
      <c r="BE972">
        <v>1</v>
      </c>
    </row>
    <row r="973" spans="1:57" x14ac:dyDescent="0.25">
      <c r="A973" s="179">
        <f t="shared" si="15"/>
        <v>0</v>
      </c>
      <c r="B973" t="s">
        <v>1923</v>
      </c>
      <c r="C973">
        <v>16721836</v>
      </c>
      <c r="D973">
        <v>144105</v>
      </c>
      <c r="E973">
        <v>4</v>
      </c>
      <c r="F973">
        <v>550022529</v>
      </c>
      <c r="G973" s="180">
        <v>44133</v>
      </c>
      <c r="H973" s="180">
        <v>45260</v>
      </c>
      <c r="I973">
        <v>0</v>
      </c>
      <c r="J973">
        <v>1</v>
      </c>
      <c r="K973">
        <v>4</v>
      </c>
      <c r="L973">
        <v>30</v>
      </c>
      <c r="M973">
        <v>2</v>
      </c>
      <c r="N973" s="170">
        <v>22490513</v>
      </c>
      <c r="O973" s="170">
        <v>24960000</v>
      </c>
      <c r="P973" s="178">
        <v>216126</v>
      </c>
      <c r="Q973" s="178">
        <v>8309</v>
      </c>
      <c r="R973" s="178">
        <v>198598</v>
      </c>
      <c r="S973">
        <v>0</v>
      </c>
      <c r="T973">
        <v>0</v>
      </c>
      <c r="U973">
        <v>0</v>
      </c>
      <c r="W973">
        <v>0</v>
      </c>
      <c r="X973">
        <v>0</v>
      </c>
      <c r="Y973">
        <v>0</v>
      </c>
      <c r="AB973" s="180">
        <v>44285</v>
      </c>
      <c r="AC973">
        <v>1</v>
      </c>
      <c r="AD973" t="s">
        <v>1922</v>
      </c>
      <c r="AE973">
        <v>1</v>
      </c>
      <c r="AF973">
        <v>30</v>
      </c>
      <c r="AG973">
        <v>0</v>
      </c>
      <c r="AN973">
        <v>1</v>
      </c>
      <c r="AO973">
        <v>1</v>
      </c>
      <c r="AR973" s="178">
        <v>199403</v>
      </c>
      <c r="AS973" t="s">
        <v>1921</v>
      </c>
      <c r="AT973">
        <v>0</v>
      </c>
      <c r="AU973">
        <v>0</v>
      </c>
      <c r="AV973">
        <v>890480123</v>
      </c>
      <c r="AW973" t="s">
        <v>1920</v>
      </c>
      <c r="AX973">
        <v>5</v>
      </c>
      <c r="BC973">
        <v>2</v>
      </c>
      <c r="BD973">
        <v>7</v>
      </c>
      <c r="BE973">
        <v>1</v>
      </c>
    </row>
    <row r="974" spans="1:57" x14ac:dyDescent="0.25">
      <c r="A974" s="179">
        <f t="shared" si="15"/>
        <v>0</v>
      </c>
      <c r="B974" t="s">
        <v>1923</v>
      </c>
      <c r="C974">
        <v>16721836</v>
      </c>
      <c r="D974">
        <v>144105</v>
      </c>
      <c r="E974">
        <v>4</v>
      </c>
      <c r="F974">
        <v>550022888</v>
      </c>
      <c r="G974" s="180">
        <v>44133</v>
      </c>
      <c r="H974" s="180">
        <v>45260</v>
      </c>
      <c r="I974">
        <v>0</v>
      </c>
      <c r="J974">
        <v>1</v>
      </c>
      <c r="K974">
        <v>4</v>
      </c>
      <c r="L974">
        <v>30</v>
      </c>
      <c r="M974">
        <v>2</v>
      </c>
      <c r="N974" s="170">
        <v>22490513</v>
      </c>
      <c r="O974" s="170">
        <v>24960000</v>
      </c>
      <c r="P974" s="178">
        <v>73666</v>
      </c>
      <c r="Q974" s="178">
        <v>2832</v>
      </c>
      <c r="R974" s="178">
        <v>67675</v>
      </c>
      <c r="S974">
        <v>0</v>
      </c>
      <c r="T974">
        <v>0</v>
      </c>
      <c r="U974">
        <v>0</v>
      </c>
      <c r="W974">
        <v>0</v>
      </c>
      <c r="X974">
        <v>0</v>
      </c>
      <c r="Y974">
        <v>0</v>
      </c>
      <c r="AB974" s="180">
        <v>44285</v>
      </c>
      <c r="AC974">
        <v>1</v>
      </c>
      <c r="AD974" t="s">
        <v>1922</v>
      </c>
      <c r="AE974">
        <v>1</v>
      </c>
      <c r="AF974">
        <v>30</v>
      </c>
      <c r="AG974">
        <v>0</v>
      </c>
      <c r="AN974">
        <v>1</v>
      </c>
      <c r="AO974">
        <v>1</v>
      </c>
      <c r="AR974" s="178">
        <v>67949</v>
      </c>
      <c r="AS974" t="s">
        <v>1921</v>
      </c>
      <c r="AT974">
        <v>0</v>
      </c>
      <c r="AU974">
        <v>0</v>
      </c>
      <c r="AV974">
        <v>890480123</v>
      </c>
      <c r="AW974" t="s">
        <v>1920</v>
      </c>
      <c r="AX974">
        <v>5</v>
      </c>
      <c r="BC974">
        <v>2</v>
      </c>
      <c r="BD974">
        <v>7</v>
      </c>
      <c r="BE974">
        <v>1</v>
      </c>
    </row>
    <row r="975" spans="1:57" x14ac:dyDescent="0.25">
      <c r="A975" s="179">
        <f t="shared" si="15"/>
        <v>0</v>
      </c>
      <c r="B975" t="s">
        <v>1923</v>
      </c>
      <c r="C975">
        <v>16721836</v>
      </c>
      <c r="D975">
        <v>144105</v>
      </c>
      <c r="E975">
        <v>4</v>
      </c>
      <c r="F975">
        <v>550022889</v>
      </c>
      <c r="G975" s="180">
        <v>44133</v>
      </c>
      <c r="H975" s="180">
        <v>45260</v>
      </c>
      <c r="I975">
        <v>0</v>
      </c>
      <c r="J975">
        <v>1</v>
      </c>
      <c r="K975">
        <v>4</v>
      </c>
      <c r="L975">
        <v>30</v>
      </c>
      <c r="M975">
        <v>2</v>
      </c>
      <c r="N975" s="170">
        <v>22490513</v>
      </c>
      <c r="O975" s="170">
        <v>24960000</v>
      </c>
      <c r="P975" s="178">
        <v>88843</v>
      </c>
      <c r="Q975" s="178">
        <v>3416</v>
      </c>
      <c r="R975" s="178">
        <v>81610</v>
      </c>
      <c r="S975">
        <v>0</v>
      </c>
      <c r="T975">
        <v>0</v>
      </c>
      <c r="U975">
        <v>0</v>
      </c>
      <c r="W975">
        <v>0</v>
      </c>
      <c r="X975">
        <v>0</v>
      </c>
      <c r="Y975">
        <v>0</v>
      </c>
      <c r="AB975" s="180">
        <v>44285</v>
      </c>
      <c r="AC975">
        <v>1</v>
      </c>
      <c r="AD975" t="s">
        <v>1922</v>
      </c>
      <c r="AE975">
        <v>1</v>
      </c>
      <c r="AF975">
        <v>30</v>
      </c>
      <c r="AG975">
        <v>0</v>
      </c>
      <c r="AN975">
        <v>1</v>
      </c>
      <c r="AO975">
        <v>1</v>
      </c>
      <c r="AR975" s="178">
        <v>81941</v>
      </c>
      <c r="AS975" t="s">
        <v>1921</v>
      </c>
      <c r="AT975">
        <v>0</v>
      </c>
      <c r="AU975">
        <v>0</v>
      </c>
      <c r="AV975">
        <v>890480123</v>
      </c>
      <c r="AW975" t="s">
        <v>1920</v>
      </c>
      <c r="AX975">
        <v>5</v>
      </c>
      <c r="BC975">
        <v>2</v>
      </c>
      <c r="BD975">
        <v>7</v>
      </c>
      <c r="BE975">
        <v>1</v>
      </c>
    </row>
    <row r="976" spans="1:57" x14ac:dyDescent="0.25">
      <c r="A976" s="179">
        <f t="shared" si="15"/>
        <v>0</v>
      </c>
      <c r="B976" t="s">
        <v>1923</v>
      </c>
      <c r="C976">
        <v>16721836</v>
      </c>
      <c r="D976">
        <v>144105</v>
      </c>
      <c r="E976">
        <v>4</v>
      </c>
      <c r="F976">
        <v>550023313</v>
      </c>
      <c r="G976" s="180">
        <v>44133</v>
      </c>
      <c r="H976" s="180">
        <v>45260</v>
      </c>
      <c r="I976">
        <v>0</v>
      </c>
      <c r="J976">
        <v>1</v>
      </c>
      <c r="K976">
        <v>4</v>
      </c>
      <c r="L976">
        <v>30</v>
      </c>
      <c r="M976">
        <v>2</v>
      </c>
      <c r="N976" s="170">
        <v>22490513</v>
      </c>
      <c r="O976" s="170">
        <v>24960000</v>
      </c>
      <c r="P976" s="178">
        <v>94395</v>
      </c>
      <c r="Q976" s="178">
        <v>3629</v>
      </c>
      <c r="R976" s="178">
        <v>86735</v>
      </c>
      <c r="S976">
        <v>0</v>
      </c>
      <c r="T976">
        <v>0</v>
      </c>
      <c r="U976">
        <v>0</v>
      </c>
      <c r="W976">
        <v>0</v>
      </c>
      <c r="X976">
        <v>0</v>
      </c>
      <c r="Y976">
        <v>0</v>
      </c>
      <c r="AB976" s="180">
        <v>44285</v>
      </c>
      <c r="AC976">
        <v>1</v>
      </c>
      <c r="AD976" t="s">
        <v>1922</v>
      </c>
      <c r="AE976">
        <v>1</v>
      </c>
      <c r="AF976">
        <v>30</v>
      </c>
      <c r="AG976">
        <v>0</v>
      </c>
      <c r="AN976">
        <v>1</v>
      </c>
      <c r="AO976">
        <v>1</v>
      </c>
      <c r="AR976" s="178">
        <v>87087</v>
      </c>
      <c r="AS976" t="s">
        <v>1921</v>
      </c>
      <c r="AT976">
        <v>0</v>
      </c>
      <c r="AU976">
        <v>0</v>
      </c>
      <c r="AV976">
        <v>890480123</v>
      </c>
      <c r="AW976" t="s">
        <v>1920</v>
      </c>
      <c r="AX976">
        <v>5</v>
      </c>
      <c r="BC976">
        <v>2</v>
      </c>
      <c r="BD976">
        <v>7</v>
      </c>
      <c r="BE976">
        <v>1</v>
      </c>
    </row>
    <row r="977" spans="1:57" x14ac:dyDescent="0.25">
      <c r="A977" s="179">
        <f t="shared" si="15"/>
        <v>0</v>
      </c>
      <c r="B977" t="s">
        <v>1923</v>
      </c>
      <c r="C977">
        <v>16721836</v>
      </c>
      <c r="D977">
        <v>144105</v>
      </c>
      <c r="E977">
        <v>4</v>
      </c>
      <c r="F977">
        <v>550023314</v>
      </c>
      <c r="G977" s="180">
        <v>44133</v>
      </c>
      <c r="H977" s="180">
        <v>45260</v>
      </c>
      <c r="I977">
        <v>0</v>
      </c>
      <c r="J977">
        <v>1</v>
      </c>
      <c r="K977">
        <v>4</v>
      </c>
      <c r="L977">
        <v>30</v>
      </c>
      <c r="M977">
        <v>2</v>
      </c>
      <c r="N977" s="170">
        <v>22490513</v>
      </c>
      <c r="O977" s="170">
        <v>24960000</v>
      </c>
      <c r="P977" s="178">
        <v>78661</v>
      </c>
      <c r="Q977" s="178">
        <v>3024</v>
      </c>
      <c r="R977" s="178">
        <v>72265</v>
      </c>
      <c r="S977">
        <v>0</v>
      </c>
      <c r="T977">
        <v>0</v>
      </c>
      <c r="U977">
        <v>0</v>
      </c>
      <c r="W977">
        <v>0</v>
      </c>
      <c r="X977">
        <v>0</v>
      </c>
      <c r="Y977">
        <v>0</v>
      </c>
      <c r="AB977" s="180">
        <v>44285</v>
      </c>
      <c r="AC977">
        <v>1</v>
      </c>
      <c r="AD977" t="s">
        <v>1922</v>
      </c>
      <c r="AE977">
        <v>1</v>
      </c>
      <c r="AF977">
        <v>30</v>
      </c>
      <c r="AG977">
        <v>0</v>
      </c>
      <c r="AN977">
        <v>1</v>
      </c>
      <c r="AO977">
        <v>1</v>
      </c>
      <c r="AR977" s="178">
        <v>72558</v>
      </c>
      <c r="AS977" t="s">
        <v>1921</v>
      </c>
      <c r="AT977">
        <v>0</v>
      </c>
      <c r="AU977">
        <v>0</v>
      </c>
      <c r="AV977">
        <v>890480123</v>
      </c>
      <c r="AW977" t="s">
        <v>1920</v>
      </c>
      <c r="AX977">
        <v>5</v>
      </c>
      <c r="BC977">
        <v>2</v>
      </c>
      <c r="BD977">
        <v>7</v>
      </c>
      <c r="BE977">
        <v>1</v>
      </c>
    </row>
    <row r="978" spans="1:57" x14ac:dyDescent="0.25">
      <c r="A978" s="179">
        <f t="shared" si="15"/>
        <v>0</v>
      </c>
      <c r="B978" t="s">
        <v>1923</v>
      </c>
      <c r="C978">
        <v>16721836</v>
      </c>
      <c r="D978">
        <v>144105</v>
      </c>
      <c r="E978">
        <v>4</v>
      </c>
      <c r="F978">
        <v>550023945</v>
      </c>
      <c r="G978" s="180">
        <v>44004</v>
      </c>
      <c r="H978" s="180">
        <v>45229</v>
      </c>
      <c r="I978">
        <v>0</v>
      </c>
      <c r="J978">
        <v>1</v>
      </c>
      <c r="K978">
        <v>5</v>
      </c>
      <c r="L978">
        <v>30</v>
      </c>
      <c r="M978">
        <v>2</v>
      </c>
      <c r="N978" s="170">
        <v>22490513</v>
      </c>
      <c r="O978" s="170">
        <v>24960000</v>
      </c>
      <c r="P978" s="178">
        <v>188222</v>
      </c>
      <c r="Q978" s="178">
        <v>7236</v>
      </c>
      <c r="R978" s="178">
        <v>168972</v>
      </c>
      <c r="S978">
        <v>0</v>
      </c>
      <c r="T978">
        <v>0</v>
      </c>
      <c r="U978">
        <v>0</v>
      </c>
      <c r="W978">
        <v>0</v>
      </c>
      <c r="X978">
        <v>0</v>
      </c>
      <c r="Y978">
        <v>0</v>
      </c>
      <c r="AB978" s="180">
        <v>44285</v>
      </c>
      <c r="AC978">
        <v>1</v>
      </c>
      <c r="AD978" t="s">
        <v>1922</v>
      </c>
      <c r="AE978">
        <v>1</v>
      </c>
      <c r="AF978">
        <v>30</v>
      </c>
      <c r="AG978">
        <v>0</v>
      </c>
      <c r="AN978">
        <v>1</v>
      </c>
      <c r="AO978">
        <v>1</v>
      </c>
      <c r="AR978" s="178">
        <v>169657</v>
      </c>
      <c r="AS978" t="s">
        <v>1921</v>
      </c>
      <c r="AT978">
        <v>0</v>
      </c>
      <c r="AU978">
        <v>0</v>
      </c>
      <c r="AV978">
        <v>890480123</v>
      </c>
      <c r="AW978" t="s">
        <v>1920</v>
      </c>
      <c r="AX978">
        <v>5</v>
      </c>
      <c r="BC978">
        <v>2</v>
      </c>
      <c r="BD978">
        <v>7</v>
      </c>
      <c r="BE978">
        <v>2</v>
      </c>
    </row>
    <row r="979" spans="1:57" x14ac:dyDescent="0.25">
      <c r="A979" s="179">
        <f t="shared" si="15"/>
        <v>0</v>
      </c>
      <c r="B979" t="s">
        <v>1923</v>
      </c>
      <c r="C979">
        <v>16721836</v>
      </c>
      <c r="D979">
        <v>144105</v>
      </c>
      <c r="E979">
        <v>4</v>
      </c>
      <c r="F979">
        <v>550024600</v>
      </c>
      <c r="G979" s="180">
        <v>44118</v>
      </c>
      <c r="H979" s="180">
        <v>45229</v>
      </c>
      <c r="I979">
        <v>0</v>
      </c>
      <c r="J979">
        <v>1</v>
      </c>
      <c r="K979">
        <v>5</v>
      </c>
      <c r="L979">
        <v>30</v>
      </c>
      <c r="M979">
        <v>2</v>
      </c>
      <c r="N979" s="170">
        <v>22490513</v>
      </c>
      <c r="O979" s="170">
        <v>24960000</v>
      </c>
      <c r="P979" s="178">
        <v>300000</v>
      </c>
      <c r="Q979" s="178">
        <v>11533</v>
      </c>
      <c r="R979" s="178">
        <v>269292</v>
      </c>
      <c r="S979">
        <v>0</v>
      </c>
      <c r="T979">
        <v>0</v>
      </c>
      <c r="U979">
        <v>0</v>
      </c>
      <c r="W979">
        <v>0</v>
      </c>
      <c r="X979">
        <v>0</v>
      </c>
      <c r="Y979">
        <v>0</v>
      </c>
      <c r="AB979" s="180">
        <v>44285</v>
      </c>
      <c r="AC979">
        <v>1</v>
      </c>
      <c r="AD979" t="s">
        <v>1922</v>
      </c>
      <c r="AE979">
        <v>1</v>
      </c>
      <c r="AF979">
        <v>30</v>
      </c>
      <c r="AG979">
        <v>0</v>
      </c>
      <c r="AN979">
        <v>1</v>
      </c>
      <c r="AO979">
        <v>1</v>
      </c>
      <c r="AR979" s="178">
        <v>270384</v>
      </c>
      <c r="AS979" t="s">
        <v>1921</v>
      </c>
      <c r="AT979">
        <v>0</v>
      </c>
      <c r="AU979">
        <v>0</v>
      </c>
      <c r="AV979">
        <v>890480123</v>
      </c>
      <c r="AW979" t="s">
        <v>1920</v>
      </c>
      <c r="AX979">
        <v>5</v>
      </c>
      <c r="BC979">
        <v>2</v>
      </c>
      <c r="BD979">
        <v>7</v>
      </c>
      <c r="BE979">
        <v>2</v>
      </c>
    </row>
    <row r="980" spans="1:57" x14ac:dyDescent="0.25">
      <c r="A980" s="179">
        <f t="shared" si="15"/>
        <v>0</v>
      </c>
      <c r="B980" t="s">
        <v>1923</v>
      </c>
      <c r="C980">
        <v>16721836</v>
      </c>
      <c r="D980">
        <v>144105</v>
      </c>
      <c r="E980">
        <v>4</v>
      </c>
      <c r="F980">
        <v>550025221</v>
      </c>
      <c r="G980" s="180">
        <v>44220</v>
      </c>
      <c r="H980" s="180">
        <v>45350</v>
      </c>
      <c r="I980">
        <v>0</v>
      </c>
      <c r="J980">
        <v>1</v>
      </c>
      <c r="K980">
        <v>2</v>
      </c>
      <c r="L980">
        <v>30</v>
      </c>
      <c r="M980">
        <v>2</v>
      </c>
      <c r="N980" s="170">
        <v>22490513</v>
      </c>
      <c r="O980" s="170">
        <v>24960000</v>
      </c>
      <c r="P980" s="178">
        <v>100000</v>
      </c>
      <c r="Q980" s="178">
        <v>3844</v>
      </c>
      <c r="R980" s="178">
        <v>94112</v>
      </c>
      <c r="S980">
        <v>0</v>
      </c>
      <c r="T980">
        <v>0</v>
      </c>
      <c r="U980">
        <v>0</v>
      </c>
      <c r="W980">
        <v>0</v>
      </c>
      <c r="X980">
        <v>0</v>
      </c>
      <c r="Y980">
        <v>0</v>
      </c>
      <c r="AB980" s="180">
        <v>44285</v>
      </c>
      <c r="AC980">
        <v>1</v>
      </c>
      <c r="AD980" t="s">
        <v>1922</v>
      </c>
      <c r="AE980">
        <v>1</v>
      </c>
      <c r="AF980">
        <v>30</v>
      </c>
      <c r="AG980">
        <v>0</v>
      </c>
      <c r="AN980">
        <v>1</v>
      </c>
      <c r="AO980">
        <v>1</v>
      </c>
      <c r="AR980" s="178">
        <v>94494</v>
      </c>
      <c r="AS980" t="s">
        <v>1921</v>
      </c>
      <c r="AT980">
        <v>0</v>
      </c>
      <c r="AU980">
        <v>0</v>
      </c>
      <c r="AV980">
        <v>890480123</v>
      </c>
      <c r="AW980" t="s">
        <v>1920</v>
      </c>
      <c r="AX980">
        <v>5</v>
      </c>
      <c r="BC980">
        <v>2</v>
      </c>
      <c r="BD980">
        <v>7</v>
      </c>
      <c r="BE980">
        <v>2</v>
      </c>
    </row>
    <row r="981" spans="1:57" x14ac:dyDescent="0.25">
      <c r="A981" s="179">
        <f t="shared" si="15"/>
        <v>0</v>
      </c>
      <c r="B981" t="s">
        <v>1923</v>
      </c>
      <c r="C981">
        <v>16721836</v>
      </c>
      <c r="D981">
        <v>144105</v>
      </c>
      <c r="E981">
        <v>4</v>
      </c>
      <c r="F981">
        <v>550025482</v>
      </c>
      <c r="G981" s="180">
        <v>44255</v>
      </c>
      <c r="H981" s="180">
        <v>44316</v>
      </c>
      <c r="I981">
        <v>0</v>
      </c>
      <c r="J981">
        <v>1</v>
      </c>
      <c r="K981">
        <v>0</v>
      </c>
      <c r="L981">
        <v>30</v>
      </c>
      <c r="M981">
        <v>2</v>
      </c>
      <c r="N981">
        <v>0</v>
      </c>
      <c r="O981">
        <v>0</v>
      </c>
      <c r="P981" s="178">
        <v>6000</v>
      </c>
      <c r="Q981" s="178">
        <v>6000</v>
      </c>
      <c r="R981" s="178">
        <v>18</v>
      </c>
      <c r="S981">
        <v>0</v>
      </c>
      <c r="T981">
        <v>0</v>
      </c>
      <c r="U981">
        <v>0</v>
      </c>
      <c r="W981">
        <v>0</v>
      </c>
      <c r="X981">
        <v>0</v>
      </c>
      <c r="Y981">
        <v>0</v>
      </c>
      <c r="AB981" s="180">
        <v>44285</v>
      </c>
      <c r="AC981">
        <v>1</v>
      </c>
      <c r="AD981" t="s">
        <v>1922</v>
      </c>
      <c r="AE981">
        <v>1</v>
      </c>
      <c r="AF981">
        <v>30</v>
      </c>
      <c r="AG981">
        <v>0</v>
      </c>
      <c r="AN981">
        <v>1</v>
      </c>
      <c r="AO981">
        <v>1</v>
      </c>
      <c r="AR981" s="178">
        <v>18</v>
      </c>
      <c r="AS981" t="s">
        <v>1921</v>
      </c>
      <c r="AT981">
        <v>0</v>
      </c>
      <c r="AU981">
        <v>0</v>
      </c>
      <c r="AV981">
        <v>890480123</v>
      </c>
      <c r="AW981" t="s">
        <v>1920</v>
      </c>
      <c r="AX981">
        <v>5</v>
      </c>
      <c r="BC981">
        <v>2</v>
      </c>
      <c r="BD981">
        <v>7</v>
      </c>
      <c r="BE981">
        <v>2</v>
      </c>
    </row>
    <row r="982" spans="1:57" x14ac:dyDescent="0.25">
      <c r="A982" s="179">
        <f t="shared" si="15"/>
        <v>0</v>
      </c>
      <c r="B982" t="s">
        <v>1923</v>
      </c>
      <c r="C982">
        <v>16721836</v>
      </c>
      <c r="D982">
        <v>144105</v>
      </c>
      <c r="E982">
        <v>4</v>
      </c>
      <c r="F982">
        <v>550025670</v>
      </c>
      <c r="G982" s="180">
        <v>44286</v>
      </c>
      <c r="H982" s="180">
        <v>44346</v>
      </c>
      <c r="I982">
        <v>0</v>
      </c>
      <c r="J982">
        <v>1</v>
      </c>
      <c r="K982">
        <v>0</v>
      </c>
      <c r="L982">
        <v>30</v>
      </c>
      <c r="M982">
        <v>2</v>
      </c>
      <c r="N982">
        <v>0</v>
      </c>
      <c r="O982">
        <v>0</v>
      </c>
      <c r="P982" s="178">
        <v>6000</v>
      </c>
      <c r="Q982" s="178">
        <v>6000</v>
      </c>
      <c r="R982" s="178">
        <v>6000</v>
      </c>
      <c r="S982">
        <v>0</v>
      </c>
      <c r="T982">
        <v>0</v>
      </c>
      <c r="U982">
        <v>0</v>
      </c>
      <c r="W982">
        <v>0</v>
      </c>
      <c r="X982">
        <v>0</v>
      </c>
      <c r="Y982">
        <v>0</v>
      </c>
      <c r="AB982" s="180">
        <v>44286</v>
      </c>
      <c r="AC982">
        <v>1</v>
      </c>
      <c r="AD982" t="s">
        <v>1922</v>
      </c>
      <c r="AE982">
        <v>1</v>
      </c>
      <c r="AF982">
        <v>30</v>
      </c>
      <c r="AG982">
        <v>0</v>
      </c>
      <c r="AN982">
        <v>1</v>
      </c>
      <c r="AO982">
        <v>1</v>
      </c>
      <c r="AR982" s="178">
        <v>6024</v>
      </c>
      <c r="AS982" t="s">
        <v>1921</v>
      </c>
      <c r="AT982">
        <v>0</v>
      </c>
      <c r="AU982">
        <v>0</v>
      </c>
      <c r="AV982">
        <v>890480123</v>
      </c>
      <c r="AW982" t="s">
        <v>1920</v>
      </c>
      <c r="AX982">
        <v>5</v>
      </c>
      <c r="BC982">
        <v>2</v>
      </c>
      <c r="BD982">
        <v>7</v>
      </c>
      <c r="BE982">
        <v>2</v>
      </c>
    </row>
    <row r="983" spans="1:57" x14ac:dyDescent="0.25">
      <c r="A983" s="179">
        <f t="shared" si="15"/>
        <v>0</v>
      </c>
      <c r="B983" t="s">
        <v>1923</v>
      </c>
      <c r="C983">
        <v>17075536</v>
      </c>
      <c r="D983">
        <v>144105</v>
      </c>
      <c r="E983">
        <v>4</v>
      </c>
      <c r="F983">
        <v>16218</v>
      </c>
      <c r="G983" s="180">
        <v>43712</v>
      </c>
      <c r="H983" s="180">
        <v>44808</v>
      </c>
      <c r="I983">
        <v>0</v>
      </c>
      <c r="J983">
        <v>1</v>
      </c>
      <c r="K983">
        <v>19</v>
      </c>
      <c r="L983">
        <v>30</v>
      </c>
      <c r="M983">
        <v>2</v>
      </c>
      <c r="N983" s="170">
        <v>17726461</v>
      </c>
      <c r="O983" s="170">
        <v>19240000</v>
      </c>
      <c r="P983" s="178">
        <v>14020000</v>
      </c>
      <c r="Q983" s="178">
        <v>504935</v>
      </c>
      <c r="R983" s="178">
        <v>7498676</v>
      </c>
      <c r="S983">
        <v>0</v>
      </c>
      <c r="T983">
        <v>0</v>
      </c>
      <c r="U983">
        <v>0</v>
      </c>
      <c r="W983">
        <v>0</v>
      </c>
      <c r="X983">
        <v>0</v>
      </c>
      <c r="Y983">
        <v>0</v>
      </c>
      <c r="AB983" s="180">
        <v>44285</v>
      </c>
      <c r="AC983">
        <v>1</v>
      </c>
      <c r="AD983" t="s">
        <v>1922</v>
      </c>
      <c r="AE983">
        <v>1</v>
      </c>
      <c r="AF983">
        <v>30</v>
      </c>
      <c r="AG983">
        <v>0</v>
      </c>
      <c r="AN983">
        <v>1</v>
      </c>
      <c r="AO983">
        <v>1</v>
      </c>
      <c r="AR983" s="178">
        <v>14060950</v>
      </c>
      <c r="AS983" t="s">
        <v>1921</v>
      </c>
      <c r="AT983">
        <v>0</v>
      </c>
      <c r="AU983">
        <v>0</v>
      </c>
      <c r="AV983">
        <v>890480123</v>
      </c>
      <c r="AW983" t="s">
        <v>1920</v>
      </c>
      <c r="AX983">
        <v>5</v>
      </c>
      <c r="BC983">
        <v>1</v>
      </c>
      <c r="BD983">
        <v>7</v>
      </c>
      <c r="BE983">
        <v>2</v>
      </c>
    </row>
    <row r="984" spans="1:57" x14ac:dyDescent="0.25">
      <c r="A984" s="179">
        <f t="shared" si="15"/>
        <v>0</v>
      </c>
      <c r="B984" t="s">
        <v>1923</v>
      </c>
      <c r="C984">
        <v>17075536</v>
      </c>
      <c r="D984">
        <v>144105</v>
      </c>
      <c r="E984">
        <v>4</v>
      </c>
      <c r="F984">
        <v>17674</v>
      </c>
      <c r="G984" s="180">
        <v>44106</v>
      </c>
      <c r="H984" s="180">
        <v>44864</v>
      </c>
      <c r="I984">
        <v>0</v>
      </c>
      <c r="J984">
        <v>1</v>
      </c>
      <c r="K984">
        <v>6</v>
      </c>
      <c r="L984">
        <v>30</v>
      </c>
      <c r="M984">
        <v>2</v>
      </c>
      <c r="N984" s="170">
        <v>15881442</v>
      </c>
      <c r="O984" s="170">
        <v>17090000</v>
      </c>
      <c r="P984" s="178">
        <v>5000000</v>
      </c>
      <c r="Q984" s="178">
        <v>244532</v>
      </c>
      <c r="R984" s="178">
        <v>3822489</v>
      </c>
      <c r="S984">
        <v>0</v>
      </c>
      <c r="T984">
        <v>0</v>
      </c>
      <c r="U984">
        <v>0</v>
      </c>
      <c r="W984">
        <v>0</v>
      </c>
      <c r="X984">
        <v>0</v>
      </c>
      <c r="Y984">
        <v>0</v>
      </c>
      <c r="AB984" s="180">
        <v>44285</v>
      </c>
      <c r="AC984">
        <v>1</v>
      </c>
      <c r="AD984" t="s">
        <v>1922</v>
      </c>
      <c r="AE984">
        <v>1</v>
      </c>
      <c r="AF984">
        <v>30</v>
      </c>
      <c r="AG984">
        <v>0</v>
      </c>
      <c r="AN984">
        <v>1</v>
      </c>
      <c r="AO984">
        <v>1</v>
      </c>
      <c r="AR984" s="178">
        <v>7167642</v>
      </c>
      <c r="AS984" t="s">
        <v>1921</v>
      </c>
      <c r="AT984">
        <v>0</v>
      </c>
      <c r="AU984">
        <v>0</v>
      </c>
      <c r="AV984">
        <v>890480123</v>
      </c>
      <c r="AW984" t="s">
        <v>1920</v>
      </c>
      <c r="AX984">
        <v>5</v>
      </c>
      <c r="BC984">
        <v>1</v>
      </c>
      <c r="BD984">
        <v>7</v>
      </c>
      <c r="BE984">
        <v>2</v>
      </c>
    </row>
    <row r="985" spans="1:57" x14ac:dyDescent="0.25">
      <c r="A985" s="179">
        <f t="shared" si="15"/>
        <v>0</v>
      </c>
      <c r="B985" t="s">
        <v>1923</v>
      </c>
      <c r="C985">
        <v>17075536</v>
      </c>
      <c r="D985">
        <v>144105</v>
      </c>
      <c r="E985">
        <v>4</v>
      </c>
      <c r="F985">
        <v>18135</v>
      </c>
      <c r="G985" s="180">
        <v>44230</v>
      </c>
      <c r="H985" s="180">
        <v>44375</v>
      </c>
      <c r="I985">
        <v>0</v>
      </c>
      <c r="J985">
        <v>1</v>
      </c>
      <c r="K985">
        <v>3</v>
      </c>
      <c r="L985">
        <v>30</v>
      </c>
      <c r="M985">
        <v>2</v>
      </c>
      <c r="N985" s="170">
        <v>13121400</v>
      </c>
      <c r="O985" s="170">
        <v>13940000</v>
      </c>
      <c r="P985" s="178">
        <v>2649000</v>
      </c>
      <c r="Q985" s="178">
        <v>28966</v>
      </c>
      <c r="R985" s="178">
        <v>2619718</v>
      </c>
      <c r="S985">
        <v>0</v>
      </c>
      <c r="T985">
        <v>0</v>
      </c>
      <c r="U985">
        <v>0</v>
      </c>
      <c r="W985">
        <v>0</v>
      </c>
      <c r="X985">
        <v>0</v>
      </c>
      <c r="Y985">
        <v>0</v>
      </c>
      <c r="Z985">
        <v>2649000</v>
      </c>
      <c r="AA985">
        <v>6</v>
      </c>
      <c r="AB985" s="180">
        <v>44285</v>
      </c>
      <c r="AC985">
        <v>1</v>
      </c>
      <c r="AD985" t="s">
        <v>1922</v>
      </c>
      <c r="AE985">
        <v>1</v>
      </c>
      <c r="AF985">
        <v>30</v>
      </c>
      <c r="AG985">
        <v>0</v>
      </c>
      <c r="AN985">
        <v>1</v>
      </c>
      <c r="AO985">
        <v>1</v>
      </c>
      <c r="AR985" s="178">
        <v>4912297</v>
      </c>
      <c r="AS985" t="s">
        <v>1921</v>
      </c>
      <c r="AT985">
        <v>0</v>
      </c>
      <c r="AU985">
        <v>0</v>
      </c>
      <c r="AV985">
        <v>890480123</v>
      </c>
      <c r="AW985" t="s">
        <v>1920</v>
      </c>
      <c r="AX985">
        <v>5</v>
      </c>
      <c r="BC985">
        <v>1</v>
      </c>
      <c r="BD985">
        <v>7</v>
      </c>
      <c r="BE985">
        <v>2</v>
      </c>
    </row>
    <row r="986" spans="1:57" x14ac:dyDescent="0.25">
      <c r="A986" s="179">
        <f t="shared" si="15"/>
        <v>5909318</v>
      </c>
      <c r="B986" t="s">
        <v>1923</v>
      </c>
      <c r="C986">
        <v>18876383</v>
      </c>
      <c r="D986">
        <v>144105</v>
      </c>
      <c r="E986">
        <v>4</v>
      </c>
      <c r="F986">
        <v>17754</v>
      </c>
      <c r="G986" s="180">
        <v>44132</v>
      </c>
      <c r="H986" s="180">
        <v>45229</v>
      </c>
      <c r="I986">
        <v>30</v>
      </c>
      <c r="J986">
        <v>1</v>
      </c>
      <c r="K986">
        <v>3</v>
      </c>
      <c r="L986">
        <v>30</v>
      </c>
      <c r="M986">
        <v>2</v>
      </c>
      <c r="N986" s="170">
        <v>16011168</v>
      </c>
      <c r="O986" s="170">
        <v>17240000</v>
      </c>
      <c r="P986" s="178">
        <v>11500000</v>
      </c>
      <c r="Q986" s="178">
        <v>404369</v>
      </c>
      <c r="R986" s="178">
        <v>10485031</v>
      </c>
      <c r="S986">
        <v>139770</v>
      </c>
      <c r="T986">
        <v>0</v>
      </c>
      <c r="U986">
        <v>0</v>
      </c>
      <c r="W986">
        <v>0</v>
      </c>
      <c r="X986">
        <v>0</v>
      </c>
      <c r="Y986">
        <v>0</v>
      </c>
      <c r="AB986" s="180">
        <v>44285</v>
      </c>
      <c r="AC986">
        <v>9</v>
      </c>
      <c r="AD986" t="s">
        <v>1922</v>
      </c>
      <c r="AE986">
        <v>1</v>
      </c>
      <c r="AF986">
        <v>30</v>
      </c>
      <c r="AG986">
        <v>273613</v>
      </c>
      <c r="AN986">
        <v>1</v>
      </c>
      <c r="AO986">
        <v>1</v>
      </c>
      <c r="AR986" s="178">
        <v>4575713</v>
      </c>
      <c r="AS986" t="s">
        <v>1921</v>
      </c>
      <c r="AT986">
        <v>0</v>
      </c>
      <c r="AU986">
        <v>0</v>
      </c>
      <c r="AV986">
        <v>890480123</v>
      </c>
      <c r="AW986" t="s">
        <v>1920</v>
      </c>
      <c r="AX986">
        <v>5</v>
      </c>
      <c r="BC986">
        <v>1</v>
      </c>
      <c r="BD986">
        <v>7</v>
      </c>
      <c r="BE986">
        <v>2</v>
      </c>
    </row>
    <row r="987" spans="1:57" x14ac:dyDescent="0.25">
      <c r="A987" s="179">
        <f t="shared" si="15"/>
        <v>63746018</v>
      </c>
      <c r="B987" t="s">
        <v>1923</v>
      </c>
      <c r="C987">
        <v>19142276</v>
      </c>
      <c r="D987">
        <v>144105</v>
      </c>
      <c r="E987">
        <v>4</v>
      </c>
      <c r="F987">
        <v>14176</v>
      </c>
      <c r="G987" s="180">
        <v>44133</v>
      </c>
      <c r="H987" s="180">
        <v>46079</v>
      </c>
      <c r="I987">
        <v>0</v>
      </c>
      <c r="J987">
        <v>1</v>
      </c>
      <c r="K987">
        <v>5</v>
      </c>
      <c r="L987">
        <v>30</v>
      </c>
      <c r="M987">
        <v>2</v>
      </c>
      <c r="N987" s="170">
        <v>12185828</v>
      </c>
      <c r="O987" s="170">
        <v>12890000</v>
      </c>
      <c r="P987" s="178">
        <v>86205733</v>
      </c>
      <c r="Q987" s="178">
        <v>1859109</v>
      </c>
      <c r="R987" s="178">
        <v>80391807</v>
      </c>
      <c r="S987">
        <v>0</v>
      </c>
      <c r="T987">
        <v>0</v>
      </c>
      <c r="U987">
        <v>0</v>
      </c>
      <c r="W987">
        <v>0</v>
      </c>
      <c r="X987">
        <v>0</v>
      </c>
      <c r="Y987">
        <v>0</v>
      </c>
      <c r="AB987" s="180">
        <v>44285</v>
      </c>
      <c r="AC987">
        <v>1</v>
      </c>
      <c r="AD987" t="s">
        <v>1922</v>
      </c>
      <c r="AE987">
        <v>1</v>
      </c>
      <c r="AF987">
        <v>30</v>
      </c>
      <c r="AG987">
        <v>0</v>
      </c>
      <c r="AN987">
        <v>1</v>
      </c>
      <c r="AO987">
        <v>1</v>
      </c>
      <c r="AR987" s="178">
        <v>16645789</v>
      </c>
      <c r="AS987" t="s">
        <v>1921</v>
      </c>
      <c r="AT987">
        <v>0</v>
      </c>
      <c r="AU987">
        <v>0</v>
      </c>
      <c r="AV987">
        <v>890480123</v>
      </c>
      <c r="AW987" t="s">
        <v>1920</v>
      </c>
      <c r="AX987">
        <v>3</v>
      </c>
      <c r="AY987">
        <v>6</v>
      </c>
      <c r="AZ987" s="180">
        <v>43924</v>
      </c>
      <c r="BA987" t="s">
        <v>1928</v>
      </c>
      <c r="BB987">
        <v>4</v>
      </c>
      <c r="BC987">
        <v>1</v>
      </c>
      <c r="BD987">
        <v>7</v>
      </c>
      <c r="BE987">
        <v>1</v>
      </c>
    </row>
    <row r="988" spans="1:57" x14ac:dyDescent="0.25">
      <c r="A988" s="179">
        <f t="shared" si="15"/>
        <v>18273612</v>
      </c>
      <c r="B988" t="s">
        <v>1923</v>
      </c>
      <c r="C988">
        <v>19142276</v>
      </c>
      <c r="D988">
        <v>144105</v>
      </c>
      <c r="E988">
        <v>4</v>
      </c>
      <c r="F988">
        <v>15844</v>
      </c>
      <c r="G988" s="180">
        <v>44133</v>
      </c>
      <c r="H988" s="180">
        <v>46412</v>
      </c>
      <c r="I988">
        <v>0</v>
      </c>
      <c r="J988">
        <v>1</v>
      </c>
      <c r="K988">
        <v>6</v>
      </c>
      <c r="L988">
        <v>30</v>
      </c>
      <c r="M988">
        <v>2</v>
      </c>
      <c r="N988" s="170">
        <v>17726461</v>
      </c>
      <c r="O988" s="170">
        <v>19240000</v>
      </c>
      <c r="P988" s="178">
        <v>24308268</v>
      </c>
      <c r="Q988" s="178">
        <v>542303</v>
      </c>
      <c r="R988" s="178">
        <v>23045341</v>
      </c>
      <c r="S988">
        <v>0</v>
      </c>
      <c r="T988">
        <v>0</v>
      </c>
      <c r="U988">
        <v>0</v>
      </c>
      <c r="W988">
        <v>0</v>
      </c>
      <c r="X988">
        <v>0</v>
      </c>
      <c r="Y988">
        <v>0</v>
      </c>
      <c r="AB988" s="180">
        <v>44285</v>
      </c>
      <c r="AC988">
        <v>1</v>
      </c>
      <c r="AD988" t="s">
        <v>1922</v>
      </c>
      <c r="AE988">
        <v>1</v>
      </c>
      <c r="AF988">
        <v>30</v>
      </c>
      <c r="AG988">
        <v>0</v>
      </c>
      <c r="AN988">
        <v>1</v>
      </c>
      <c r="AO988">
        <v>1</v>
      </c>
      <c r="AR988" s="178">
        <v>4771729</v>
      </c>
      <c r="AS988" t="s">
        <v>1921</v>
      </c>
      <c r="AT988">
        <v>0</v>
      </c>
      <c r="AU988">
        <v>0</v>
      </c>
      <c r="AV988">
        <v>890480123</v>
      </c>
      <c r="AW988" t="s">
        <v>1920</v>
      </c>
      <c r="AX988">
        <v>3</v>
      </c>
      <c r="AY988">
        <v>6</v>
      </c>
      <c r="AZ988" s="180">
        <v>43924</v>
      </c>
      <c r="BA988" t="s">
        <v>1928</v>
      </c>
      <c r="BB988">
        <v>4</v>
      </c>
      <c r="BC988">
        <v>1</v>
      </c>
      <c r="BD988">
        <v>7</v>
      </c>
      <c r="BE988">
        <v>1</v>
      </c>
    </row>
    <row r="989" spans="1:57" x14ac:dyDescent="0.25">
      <c r="A989" s="179">
        <f t="shared" si="15"/>
        <v>2853333</v>
      </c>
      <c r="B989" t="s">
        <v>1923</v>
      </c>
      <c r="C989">
        <v>19142276</v>
      </c>
      <c r="D989">
        <v>144105</v>
      </c>
      <c r="E989">
        <v>4</v>
      </c>
      <c r="F989">
        <v>17582</v>
      </c>
      <c r="G989" s="180">
        <v>44085</v>
      </c>
      <c r="H989" s="180">
        <v>44834</v>
      </c>
      <c r="I989">
        <v>0</v>
      </c>
      <c r="J989">
        <v>1</v>
      </c>
      <c r="K989">
        <v>7</v>
      </c>
      <c r="L989">
        <v>30</v>
      </c>
      <c r="M989">
        <v>2</v>
      </c>
      <c r="N989" s="170">
        <v>15881442</v>
      </c>
      <c r="O989" s="170">
        <v>17090000</v>
      </c>
      <c r="P989" s="178">
        <v>5000000</v>
      </c>
      <c r="Q989" s="178">
        <v>244532</v>
      </c>
      <c r="R989" s="178">
        <v>3598415</v>
      </c>
      <c r="S989">
        <v>0</v>
      </c>
      <c r="T989">
        <v>0</v>
      </c>
      <c r="U989">
        <v>0</v>
      </c>
      <c r="W989">
        <v>0</v>
      </c>
      <c r="X989">
        <v>0</v>
      </c>
      <c r="Y989">
        <v>0</v>
      </c>
      <c r="AB989" s="180">
        <v>44285</v>
      </c>
      <c r="AC989">
        <v>1</v>
      </c>
      <c r="AD989" t="s">
        <v>1922</v>
      </c>
      <c r="AE989">
        <v>1</v>
      </c>
      <c r="AF989">
        <v>30</v>
      </c>
      <c r="AG989">
        <v>0</v>
      </c>
      <c r="AN989">
        <v>1</v>
      </c>
      <c r="AO989">
        <v>1</v>
      </c>
      <c r="AR989" s="178">
        <v>745082</v>
      </c>
      <c r="AS989" t="s">
        <v>1921</v>
      </c>
      <c r="AT989">
        <v>0</v>
      </c>
      <c r="AU989">
        <v>0</v>
      </c>
      <c r="AV989">
        <v>890480123</v>
      </c>
      <c r="AW989" t="s">
        <v>1920</v>
      </c>
      <c r="AX989">
        <v>5</v>
      </c>
      <c r="BC989">
        <v>1</v>
      </c>
      <c r="BD989">
        <v>7</v>
      </c>
      <c r="BE989">
        <v>2</v>
      </c>
    </row>
    <row r="990" spans="1:57" x14ac:dyDescent="0.25">
      <c r="A990" s="179">
        <f t="shared" si="15"/>
        <v>2329178</v>
      </c>
      <c r="B990" t="s">
        <v>1923</v>
      </c>
      <c r="C990">
        <v>19142276</v>
      </c>
      <c r="D990">
        <v>144105</v>
      </c>
      <c r="E990">
        <v>4</v>
      </c>
      <c r="F990">
        <v>18168</v>
      </c>
      <c r="G990" s="180">
        <v>44237</v>
      </c>
      <c r="H990" s="180">
        <v>44375</v>
      </c>
      <c r="I990">
        <v>0</v>
      </c>
      <c r="J990">
        <v>1</v>
      </c>
      <c r="K990">
        <v>1</v>
      </c>
      <c r="L990">
        <v>30</v>
      </c>
      <c r="M990">
        <v>2</v>
      </c>
      <c r="N990" s="170">
        <v>13121400</v>
      </c>
      <c r="O990" s="170">
        <v>13940000</v>
      </c>
      <c r="P990" s="178">
        <v>3675000</v>
      </c>
      <c r="Q990" s="178">
        <v>40184</v>
      </c>
      <c r="R990" s="178">
        <v>2937389</v>
      </c>
      <c r="S990">
        <v>0</v>
      </c>
      <c r="T990">
        <v>0</v>
      </c>
      <c r="U990">
        <v>0</v>
      </c>
      <c r="W990">
        <v>0</v>
      </c>
      <c r="X990">
        <v>0</v>
      </c>
      <c r="Y990">
        <v>0</v>
      </c>
      <c r="Z990">
        <v>3675000</v>
      </c>
      <c r="AA990">
        <v>6</v>
      </c>
      <c r="AB990" s="180">
        <v>44285</v>
      </c>
      <c r="AC990">
        <v>1</v>
      </c>
      <c r="AD990" t="s">
        <v>1922</v>
      </c>
      <c r="AE990">
        <v>1</v>
      </c>
      <c r="AF990">
        <v>30</v>
      </c>
      <c r="AG990">
        <v>0</v>
      </c>
      <c r="AN990">
        <v>1</v>
      </c>
      <c r="AO990">
        <v>1</v>
      </c>
      <c r="AR990" s="178">
        <v>608211</v>
      </c>
      <c r="AS990" t="s">
        <v>1921</v>
      </c>
      <c r="AT990">
        <v>0</v>
      </c>
      <c r="AU990">
        <v>0</v>
      </c>
      <c r="AV990">
        <v>890480123</v>
      </c>
      <c r="AW990" t="s">
        <v>1920</v>
      </c>
      <c r="AX990">
        <v>5</v>
      </c>
      <c r="BC990">
        <v>1</v>
      </c>
      <c r="BD990">
        <v>7</v>
      </c>
      <c r="BE990">
        <v>2</v>
      </c>
    </row>
    <row r="991" spans="1:57" x14ac:dyDescent="0.25">
      <c r="A991" s="179">
        <f t="shared" si="15"/>
        <v>9244335</v>
      </c>
      <c r="B991" t="s">
        <v>1923</v>
      </c>
      <c r="C991">
        <v>19228686</v>
      </c>
      <c r="D991">
        <v>144115</v>
      </c>
      <c r="E991">
        <v>4</v>
      </c>
      <c r="F991">
        <v>16399</v>
      </c>
      <c r="G991" s="180">
        <v>44133</v>
      </c>
      <c r="H991" s="180">
        <v>44504</v>
      </c>
      <c r="I991">
        <v>86</v>
      </c>
      <c r="J991">
        <v>1</v>
      </c>
      <c r="K991">
        <v>1</v>
      </c>
      <c r="L991">
        <v>30</v>
      </c>
      <c r="M991">
        <v>2</v>
      </c>
      <c r="N991" s="170">
        <v>17726461</v>
      </c>
      <c r="O991" s="170">
        <v>19240000</v>
      </c>
      <c r="P991" s="178">
        <v>10228521</v>
      </c>
      <c r="Q991" s="178">
        <v>936420</v>
      </c>
      <c r="R991" s="178">
        <v>9412989</v>
      </c>
      <c r="S991">
        <v>425928</v>
      </c>
      <c r="T991">
        <v>0</v>
      </c>
      <c r="U991">
        <v>0</v>
      </c>
      <c r="W991">
        <v>941299</v>
      </c>
      <c r="X991">
        <v>425928</v>
      </c>
      <c r="Y991">
        <v>130182</v>
      </c>
      <c r="AB991" s="180">
        <v>44163</v>
      </c>
      <c r="AC991">
        <v>1</v>
      </c>
      <c r="AD991" t="s">
        <v>1922</v>
      </c>
      <c r="AE991">
        <v>1</v>
      </c>
      <c r="AF991">
        <v>30</v>
      </c>
      <c r="AG991">
        <v>2396053</v>
      </c>
      <c r="AN991">
        <v>1</v>
      </c>
      <c r="AO991">
        <v>1</v>
      </c>
      <c r="AR991" s="178">
        <v>168654</v>
      </c>
      <c r="AS991" t="s">
        <v>1921</v>
      </c>
      <c r="AT991">
        <v>0</v>
      </c>
      <c r="AU991">
        <v>0</v>
      </c>
      <c r="AV991">
        <v>890480123</v>
      </c>
      <c r="AW991" t="s">
        <v>1920</v>
      </c>
      <c r="AX991">
        <v>3</v>
      </c>
      <c r="AY991">
        <v>6</v>
      </c>
      <c r="AZ991" s="180">
        <v>43962</v>
      </c>
      <c r="BA991" t="s">
        <v>1928</v>
      </c>
      <c r="BB991">
        <v>3</v>
      </c>
      <c r="BC991">
        <v>1</v>
      </c>
      <c r="BD991">
        <v>7</v>
      </c>
      <c r="BE991">
        <v>1</v>
      </c>
    </row>
    <row r="992" spans="1:57" x14ac:dyDescent="0.25">
      <c r="A992" s="179">
        <f t="shared" si="15"/>
        <v>0</v>
      </c>
      <c r="B992" t="s">
        <v>1923</v>
      </c>
      <c r="C992">
        <v>19313530</v>
      </c>
      <c r="D992">
        <v>144105</v>
      </c>
      <c r="E992">
        <v>4</v>
      </c>
      <c r="F992">
        <v>17132</v>
      </c>
      <c r="G992" s="180">
        <v>43929</v>
      </c>
      <c r="H992" s="180">
        <v>44377</v>
      </c>
      <c r="I992">
        <v>0</v>
      </c>
      <c r="J992">
        <v>1</v>
      </c>
      <c r="K992">
        <v>9</v>
      </c>
      <c r="L992">
        <v>30</v>
      </c>
      <c r="M992">
        <v>2</v>
      </c>
      <c r="N992" s="170">
        <v>5841061</v>
      </c>
      <c r="O992" s="170">
        <v>6000000</v>
      </c>
      <c r="P992" s="178">
        <v>1000000</v>
      </c>
      <c r="Q992" s="178">
        <v>85993</v>
      </c>
      <c r="R992" s="178">
        <v>255404</v>
      </c>
      <c r="S992">
        <v>0</v>
      </c>
      <c r="T992">
        <v>0</v>
      </c>
      <c r="U992">
        <v>0</v>
      </c>
      <c r="W992">
        <v>0</v>
      </c>
      <c r="X992">
        <v>0</v>
      </c>
      <c r="Y992">
        <v>0</v>
      </c>
      <c r="AB992" s="180">
        <v>44285</v>
      </c>
      <c r="AC992">
        <v>1</v>
      </c>
      <c r="AD992" t="s">
        <v>1925</v>
      </c>
      <c r="AE992">
        <v>1</v>
      </c>
      <c r="AF992">
        <v>30</v>
      </c>
      <c r="AG992">
        <v>0</v>
      </c>
      <c r="AN992">
        <v>1</v>
      </c>
      <c r="AO992">
        <v>1</v>
      </c>
      <c r="AR992" s="178">
        <v>867320</v>
      </c>
      <c r="AS992" t="s">
        <v>1921</v>
      </c>
      <c r="AT992">
        <v>0</v>
      </c>
      <c r="AU992">
        <v>0</v>
      </c>
      <c r="AV992">
        <v>890480123</v>
      </c>
      <c r="AW992" t="s">
        <v>1920</v>
      </c>
      <c r="AX992">
        <v>5</v>
      </c>
      <c r="BC992">
        <v>1</v>
      </c>
      <c r="BD992">
        <v>7</v>
      </c>
      <c r="BE992">
        <v>2</v>
      </c>
    </row>
    <row r="993" spans="1:57" x14ac:dyDescent="0.25">
      <c r="A993" s="179">
        <f t="shared" si="15"/>
        <v>39384015</v>
      </c>
      <c r="B993" t="s">
        <v>1923</v>
      </c>
      <c r="C993">
        <v>19368896</v>
      </c>
      <c r="D993">
        <v>144105</v>
      </c>
      <c r="E993">
        <v>4</v>
      </c>
      <c r="F993">
        <v>13089</v>
      </c>
      <c r="G993" s="180">
        <v>42997</v>
      </c>
      <c r="H993" s="180">
        <v>45554</v>
      </c>
      <c r="I993">
        <v>0</v>
      </c>
      <c r="J993">
        <v>1</v>
      </c>
      <c r="K993">
        <v>43</v>
      </c>
      <c r="L993">
        <v>30</v>
      </c>
      <c r="M993">
        <v>2</v>
      </c>
      <c r="N993" s="170">
        <v>17726461</v>
      </c>
      <c r="O993" s="170">
        <v>19240000</v>
      </c>
      <c r="P993" s="178">
        <v>70000000</v>
      </c>
      <c r="Q993" s="178">
        <v>1292206</v>
      </c>
      <c r="R993" s="178">
        <v>44303496</v>
      </c>
      <c r="S993">
        <v>0</v>
      </c>
      <c r="T993">
        <v>0</v>
      </c>
      <c r="U993">
        <v>0</v>
      </c>
      <c r="W993">
        <v>0</v>
      </c>
      <c r="X993">
        <v>0</v>
      </c>
      <c r="Y993">
        <v>0</v>
      </c>
      <c r="Z993" t="s">
        <v>1933</v>
      </c>
      <c r="AA993" s="181">
        <v>44536</v>
      </c>
      <c r="AB993" s="180">
        <v>44285</v>
      </c>
      <c r="AC993">
        <v>1</v>
      </c>
      <c r="AD993" t="s">
        <v>1922</v>
      </c>
      <c r="AE993">
        <v>1</v>
      </c>
      <c r="AF993">
        <v>30</v>
      </c>
      <c r="AG993">
        <v>0</v>
      </c>
      <c r="AN993">
        <v>1</v>
      </c>
      <c r="AO993">
        <v>1</v>
      </c>
      <c r="AR993" s="178">
        <v>4919481</v>
      </c>
      <c r="AS993" t="s">
        <v>1921</v>
      </c>
      <c r="AT993">
        <v>0</v>
      </c>
      <c r="AU993">
        <v>0</v>
      </c>
      <c r="AV993">
        <v>890480123</v>
      </c>
      <c r="AW993" t="s">
        <v>1920</v>
      </c>
      <c r="AX993">
        <v>5</v>
      </c>
      <c r="BC993">
        <v>1</v>
      </c>
      <c r="BD993">
        <v>7</v>
      </c>
      <c r="BE993">
        <v>2</v>
      </c>
    </row>
    <row r="994" spans="1:57" x14ac:dyDescent="0.25">
      <c r="A994" s="179">
        <f t="shared" si="15"/>
        <v>89912908</v>
      </c>
      <c r="B994" t="s">
        <v>1923</v>
      </c>
      <c r="C994">
        <v>19368896</v>
      </c>
      <c r="D994">
        <v>144205</v>
      </c>
      <c r="E994">
        <v>4</v>
      </c>
      <c r="F994">
        <v>17925</v>
      </c>
      <c r="G994" s="180">
        <v>44193</v>
      </c>
      <c r="H994" s="180">
        <v>46751</v>
      </c>
      <c r="I994">
        <v>0</v>
      </c>
      <c r="J994">
        <v>1</v>
      </c>
      <c r="K994">
        <v>2</v>
      </c>
      <c r="L994">
        <v>30</v>
      </c>
      <c r="M994">
        <v>2</v>
      </c>
      <c r="N994" s="170">
        <v>9568969</v>
      </c>
      <c r="O994" s="170">
        <v>10000000</v>
      </c>
      <c r="P994" s="178">
        <v>102880334</v>
      </c>
      <c r="Q994" s="178">
        <v>1685110</v>
      </c>
      <c r="R994" s="178">
        <v>101143983</v>
      </c>
      <c r="S994">
        <v>805128</v>
      </c>
      <c r="T994">
        <v>0</v>
      </c>
      <c r="U994">
        <v>0</v>
      </c>
      <c r="W994">
        <v>0</v>
      </c>
      <c r="X994">
        <v>0</v>
      </c>
      <c r="Y994">
        <v>0</v>
      </c>
      <c r="AB994" s="180">
        <v>44260</v>
      </c>
      <c r="AC994">
        <v>1</v>
      </c>
      <c r="AD994" t="s">
        <v>1922</v>
      </c>
      <c r="AE994">
        <v>1</v>
      </c>
      <c r="AF994">
        <v>30</v>
      </c>
      <c r="AG994">
        <v>0</v>
      </c>
      <c r="AN994">
        <v>1</v>
      </c>
      <c r="AO994">
        <v>1</v>
      </c>
      <c r="AR994" s="178">
        <v>11231075</v>
      </c>
      <c r="AS994" t="s">
        <v>1921</v>
      </c>
      <c r="AT994">
        <v>0</v>
      </c>
      <c r="AU994">
        <v>0</v>
      </c>
      <c r="AX994">
        <v>5</v>
      </c>
      <c r="BC994">
        <v>1</v>
      </c>
      <c r="BD994">
        <v>7</v>
      </c>
      <c r="BE994">
        <v>2</v>
      </c>
    </row>
    <row r="995" spans="1:57" x14ac:dyDescent="0.25">
      <c r="A995" s="179">
        <f t="shared" si="15"/>
        <v>345935</v>
      </c>
      <c r="B995" t="s">
        <v>1923</v>
      </c>
      <c r="C995">
        <v>19368896</v>
      </c>
      <c r="D995">
        <v>144105</v>
      </c>
      <c r="E995">
        <v>4</v>
      </c>
      <c r="F995">
        <v>550020829</v>
      </c>
      <c r="G995" s="180">
        <v>43537</v>
      </c>
      <c r="H995" s="180">
        <v>45321</v>
      </c>
      <c r="I995">
        <v>0</v>
      </c>
      <c r="J995">
        <v>1</v>
      </c>
      <c r="K995">
        <v>3</v>
      </c>
      <c r="L995">
        <v>30</v>
      </c>
      <c r="M995">
        <v>2</v>
      </c>
      <c r="N995" s="170">
        <v>22490513</v>
      </c>
      <c r="O995" s="170">
        <v>24960000</v>
      </c>
      <c r="P995" s="178">
        <v>414101</v>
      </c>
      <c r="Q995" s="178">
        <v>15920</v>
      </c>
      <c r="R995" s="178">
        <v>389146</v>
      </c>
      <c r="S995">
        <v>0</v>
      </c>
      <c r="T995">
        <v>0</v>
      </c>
      <c r="U995">
        <v>0</v>
      </c>
      <c r="W995">
        <v>0</v>
      </c>
      <c r="X995">
        <v>0</v>
      </c>
      <c r="Y995">
        <v>0</v>
      </c>
      <c r="AB995" s="180">
        <v>44285</v>
      </c>
      <c r="AC995">
        <v>1</v>
      </c>
      <c r="AD995" t="s">
        <v>1922</v>
      </c>
      <c r="AE995">
        <v>1</v>
      </c>
      <c r="AF995">
        <v>30</v>
      </c>
      <c r="AG995">
        <v>0</v>
      </c>
      <c r="AN995">
        <v>1</v>
      </c>
      <c r="AO995">
        <v>1</v>
      </c>
      <c r="AR995" s="178">
        <v>43211</v>
      </c>
      <c r="AS995" t="s">
        <v>1921</v>
      </c>
      <c r="AT995">
        <v>0</v>
      </c>
      <c r="AU995">
        <v>0</v>
      </c>
      <c r="AV995">
        <v>890480123</v>
      </c>
      <c r="AW995" t="s">
        <v>1920</v>
      </c>
      <c r="AX995">
        <v>5</v>
      </c>
      <c r="BC995">
        <v>2</v>
      </c>
      <c r="BD995">
        <v>7</v>
      </c>
      <c r="BE995">
        <v>2</v>
      </c>
    </row>
    <row r="996" spans="1:57" x14ac:dyDescent="0.25">
      <c r="A996" s="179">
        <f t="shared" si="15"/>
        <v>353375</v>
      </c>
      <c r="B996" t="s">
        <v>1923</v>
      </c>
      <c r="C996">
        <v>19368896</v>
      </c>
      <c r="D996">
        <v>144105</v>
      </c>
      <c r="E996">
        <v>4</v>
      </c>
      <c r="F996">
        <v>550020830</v>
      </c>
      <c r="G996" s="180">
        <v>43537</v>
      </c>
      <c r="H996" s="180">
        <v>45321</v>
      </c>
      <c r="I996">
        <v>0</v>
      </c>
      <c r="J996">
        <v>1</v>
      </c>
      <c r="K996">
        <v>3</v>
      </c>
      <c r="L996">
        <v>30</v>
      </c>
      <c r="M996">
        <v>2</v>
      </c>
      <c r="N996" s="170">
        <v>22490513</v>
      </c>
      <c r="O996" s="170">
        <v>24960000</v>
      </c>
      <c r="P996" s="178">
        <v>423051</v>
      </c>
      <c r="Q996" s="178">
        <v>16264</v>
      </c>
      <c r="R996" s="178">
        <v>397515</v>
      </c>
      <c r="S996">
        <v>0</v>
      </c>
      <c r="T996">
        <v>0</v>
      </c>
      <c r="U996">
        <v>0</v>
      </c>
      <c r="W996">
        <v>0</v>
      </c>
      <c r="X996">
        <v>0</v>
      </c>
      <c r="Y996">
        <v>0</v>
      </c>
      <c r="AB996" s="180">
        <v>44285</v>
      </c>
      <c r="AC996">
        <v>1</v>
      </c>
      <c r="AD996" t="s">
        <v>1922</v>
      </c>
      <c r="AE996">
        <v>1</v>
      </c>
      <c r="AF996">
        <v>30</v>
      </c>
      <c r="AG996">
        <v>0</v>
      </c>
      <c r="AN996">
        <v>1</v>
      </c>
      <c r="AO996">
        <v>1</v>
      </c>
      <c r="AR996" s="178">
        <v>44140</v>
      </c>
      <c r="AS996" t="s">
        <v>1921</v>
      </c>
      <c r="AT996">
        <v>0</v>
      </c>
      <c r="AU996">
        <v>0</v>
      </c>
      <c r="AV996">
        <v>890480123</v>
      </c>
      <c r="AW996" t="s">
        <v>1920</v>
      </c>
      <c r="AX996">
        <v>5</v>
      </c>
      <c r="BC996">
        <v>2</v>
      </c>
      <c r="BD996">
        <v>7</v>
      </c>
      <c r="BE996">
        <v>2</v>
      </c>
    </row>
    <row r="997" spans="1:57" x14ac:dyDescent="0.25">
      <c r="A997" s="179">
        <f t="shared" si="15"/>
        <v>330035</v>
      </c>
      <c r="B997" t="s">
        <v>1923</v>
      </c>
      <c r="C997">
        <v>19368896</v>
      </c>
      <c r="D997">
        <v>144105</v>
      </c>
      <c r="E997">
        <v>4</v>
      </c>
      <c r="F997">
        <v>550020831</v>
      </c>
      <c r="G997" s="180">
        <v>43537</v>
      </c>
      <c r="H997" s="180">
        <v>45321</v>
      </c>
      <c r="I997">
        <v>0</v>
      </c>
      <c r="J997">
        <v>1</v>
      </c>
      <c r="K997">
        <v>2</v>
      </c>
      <c r="L997">
        <v>30</v>
      </c>
      <c r="M997">
        <v>2</v>
      </c>
      <c r="N997" s="170">
        <v>22490513</v>
      </c>
      <c r="O997" s="170">
        <v>24960000</v>
      </c>
      <c r="P997" s="178">
        <v>387644</v>
      </c>
      <c r="Q997" s="178">
        <v>14903</v>
      </c>
      <c r="R997" s="178">
        <v>371260</v>
      </c>
      <c r="S997">
        <v>7888</v>
      </c>
      <c r="T997">
        <v>0</v>
      </c>
      <c r="U997">
        <v>0</v>
      </c>
      <c r="W997">
        <v>0</v>
      </c>
      <c r="X997">
        <v>0</v>
      </c>
      <c r="Y997">
        <v>0</v>
      </c>
      <c r="AB997" s="180">
        <v>44253</v>
      </c>
      <c r="AC997">
        <v>1</v>
      </c>
      <c r="AD997" t="s">
        <v>1922</v>
      </c>
      <c r="AE997">
        <v>1</v>
      </c>
      <c r="AF997">
        <v>30</v>
      </c>
      <c r="AG997">
        <v>0</v>
      </c>
      <c r="AN997">
        <v>1</v>
      </c>
      <c r="AO997">
        <v>1</v>
      </c>
      <c r="AR997" s="178">
        <v>41225</v>
      </c>
      <c r="AS997" t="s">
        <v>1921</v>
      </c>
      <c r="AT997">
        <v>0</v>
      </c>
      <c r="AU997">
        <v>0</v>
      </c>
      <c r="AV997">
        <v>890480123</v>
      </c>
      <c r="AW997" t="s">
        <v>1920</v>
      </c>
      <c r="AX997">
        <v>5</v>
      </c>
      <c r="BC997">
        <v>2</v>
      </c>
      <c r="BD997">
        <v>7</v>
      </c>
      <c r="BE997">
        <v>2</v>
      </c>
    </row>
    <row r="998" spans="1:57" x14ac:dyDescent="0.25">
      <c r="A998" s="179">
        <f t="shared" si="15"/>
        <v>333279</v>
      </c>
      <c r="B998" t="s">
        <v>1923</v>
      </c>
      <c r="C998">
        <v>19368896</v>
      </c>
      <c r="D998">
        <v>144105</v>
      </c>
      <c r="E998">
        <v>4</v>
      </c>
      <c r="F998">
        <v>550020874</v>
      </c>
      <c r="G998" s="180">
        <v>43543</v>
      </c>
      <c r="H998" s="180">
        <v>45321</v>
      </c>
      <c r="I998">
        <v>0</v>
      </c>
      <c r="J998">
        <v>1</v>
      </c>
      <c r="K998">
        <v>2</v>
      </c>
      <c r="L998">
        <v>30</v>
      </c>
      <c r="M998">
        <v>2</v>
      </c>
      <c r="N998" s="170">
        <v>22490513</v>
      </c>
      <c r="O998" s="170">
        <v>24960000</v>
      </c>
      <c r="P998" s="178">
        <v>391415</v>
      </c>
      <c r="Q998" s="178">
        <v>15048</v>
      </c>
      <c r="R998" s="178">
        <v>374909</v>
      </c>
      <c r="S998">
        <v>7957</v>
      </c>
      <c r="T998">
        <v>0</v>
      </c>
      <c r="U998">
        <v>0</v>
      </c>
      <c r="W998">
        <v>0</v>
      </c>
      <c r="X998">
        <v>0</v>
      </c>
      <c r="Y998">
        <v>0</v>
      </c>
      <c r="AB998" s="180">
        <v>44253</v>
      </c>
      <c r="AC998">
        <v>1</v>
      </c>
      <c r="AD998" t="s">
        <v>1922</v>
      </c>
      <c r="AE998">
        <v>1</v>
      </c>
      <c r="AF998">
        <v>30</v>
      </c>
      <c r="AG998">
        <v>0</v>
      </c>
      <c r="AN998">
        <v>1</v>
      </c>
      <c r="AO998">
        <v>1</v>
      </c>
      <c r="AR998" s="178">
        <v>41630</v>
      </c>
      <c r="AS998" t="s">
        <v>1921</v>
      </c>
      <c r="AT998">
        <v>0</v>
      </c>
      <c r="AU998">
        <v>0</v>
      </c>
      <c r="AV998">
        <v>890480123</v>
      </c>
      <c r="AW998" t="s">
        <v>1920</v>
      </c>
      <c r="AX998">
        <v>5</v>
      </c>
      <c r="BC998">
        <v>2</v>
      </c>
      <c r="BD998">
        <v>7</v>
      </c>
      <c r="BE998">
        <v>2</v>
      </c>
    </row>
    <row r="999" spans="1:57" x14ac:dyDescent="0.25">
      <c r="A999" s="179">
        <f t="shared" si="15"/>
        <v>224639</v>
      </c>
      <c r="B999" t="s">
        <v>1923</v>
      </c>
      <c r="C999">
        <v>19368896</v>
      </c>
      <c r="D999">
        <v>144105</v>
      </c>
      <c r="E999">
        <v>4</v>
      </c>
      <c r="F999">
        <v>550020875</v>
      </c>
      <c r="G999" s="180">
        <v>43543</v>
      </c>
      <c r="H999" s="180">
        <v>45321</v>
      </c>
      <c r="I999">
        <v>0</v>
      </c>
      <c r="J999">
        <v>1</v>
      </c>
      <c r="K999">
        <v>2</v>
      </c>
      <c r="L999">
        <v>30</v>
      </c>
      <c r="M999">
        <v>2</v>
      </c>
      <c r="N999" s="170">
        <v>22490513</v>
      </c>
      <c r="O999" s="170">
        <v>24960000</v>
      </c>
      <c r="P999" s="178">
        <v>263823</v>
      </c>
      <c r="Q999" s="178">
        <v>10143</v>
      </c>
      <c r="R999" s="178">
        <v>252699</v>
      </c>
      <c r="S999">
        <v>5372</v>
      </c>
      <c r="T999">
        <v>0</v>
      </c>
      <c r="U999">
        <v>0</v>
      </c>
      <c r="W999">
        <v>0</v>
      </c>
      <c r="X999">
        <v>0</v>
      </c>
      <c r="Y999">
        <v>0</v>
      </c>
      <c r="AB999" s="180">
        <v>44253</v>
      </c>
      <c r="AC999">
        <v>1</v>
      </c>
      <c r="AD999" t="s">
        <v>1922</v>
      </c>
      <c r="AE999">
        <v>1</v>
      </c>
      <c r="AF999">
        <v>30</v>
      </c>
      <c r="AG999">
        <v>0</v>
      </c>
      <c r="AN999">
        <v>1</v>
      </c>
      <c r="AO999">
        <v>1</v>
      </c>
      <c r="AR999" s="178">
        <v>28060</v>
      </c>
      <c r="AS999" t="s">
        <v>1921</v>
      </c>
      <c r="AT999">
        <v>0</v>
      </c>
      <c r="AU999">
        <v>0</v>
      </c>
      <c r="AV999">
        <v>890480123</v>
      </c>
      <c r="AW999" t="s">
        <v>1920</v>
      </c>
      <c r="AX999">
        <v>5</v>
      </c>
      <c r="BC999">
        <v>2</v>
      </c>
      <c r="BD999">
        <v>7</v>
      </c>
      <c r="BE999">
        <v>2</v>
      </c>
    </row>
    <row r="1000" spans="1:57" x14ac:dyDescent="0.25">
      <c r="A1000" s="179">
        <f t="shared" si="15"/>
        <v>330576</v>
      </c>
      <c r="B1000" t="s">
        <v>1923</v>
      </c>
      <c r="C1000">
        <v>19368896</v>
      </c>
      <c r="D1000">
        <v>144105</v>
      </c>
      <c r="E1000">
        <v>4</v>
      </c>
      <c r="F1000">
        <v>550020902</v>
      </c>
      <c r="G1000" s="180">
        <v>43547</v>
      </c>
      <c r="H1000" s="180">
        <v>45321</v>
      </c>
      <c r="I1000">
        <v>0</v>
      </c>
      <c r="J1000">
        <v>1</v>
      </c>
      <c r="K1000">
        <v>3</v>
      </c>
      <c r="L1000">
        <v>30</v>
      </c>
      <c r="M1000">
        <v>2</v>
      </c>
      <c r="N1000" s="170">
        <v>22490513</v>
      </c>
      <c r="O1000" s="170">
        <v>24960000</v>
      </c>
      <c r="P1000" s="178">
        <v>395755</v>
      </c>
      <c r="Q1000" s="178">
        <v>15215</v>
      </c>
      <c r="R1000" s="178">
        <v>371869</v>
      </c>
      <c r="S1000">
        <v>0</v>
      </c>
      <c r="T1000">
        <v>0</v>
      </c>
      <c r="U1000">
        <v>0</v>
      </c>
      <c r="W1000">
        <v>0</v>
      </c>
      <c r="X1000">
        <v>0</v>
      </c>
      <c r="Y1000">
        <v>0</v>
      </c>
      <c r="AB1000" s="180">
        <v>44285</v>
      </c>
      <c r="AC1000">
        <v>1</v>
      </c>
      <c r="AD1000" t="s">
        <v>1922</v>
      </c>
      <c r="AE1000">
        <v>1</v>
      </c>
      <c r="AF1000">
        <v>30</v>
      </c>
      <c r="AG1000">
        <v>0</v>
      </c>
      <c r="AN1000">
        <v>1</v>
      </c>
      <c r="AO1000">
        <v>1</v>
      </c>
      <c r="AR1000" s="178">
        <v>41293</v>
      </c>
      <c r="AS1000" t="s">
        <v>1921</v>
      </c>
      <c r="AT1000">
        <v>0</v>
      </c>
      <c r="AU1000">
        <v>0</v>
      </c>
      <c r="AV1000">
        <v>890480123</v>
      </c>
      <c r="AW1000" t="s">
        <v>1920</v>
      </c>
      <c r="AX1000">
        <v>5</v>
      </c>
      <c r="BC1000">
        <v>2</v>
      </c>
      <c r="BD1000">
        <v>7</v>
      </c>
      <c r="BE1000">
        <v>2</v>
      </c>
    </row>
    <row r="1001" spans="1:57" x14ac:dyDescent="0.25">
      <c r="A1001" s="179">
        <f t="shared" si="15"/>
        <v>330576</v>
      </c>
      <c r="B1001" t="s">
        <v>1923</v>
      </c>
      <c r="C1001">
        <v>19368896</v>
      </c>
      <c r="D1001">
        <v>144105</v>
      </c>
      <c r="E1001">
        <v>4</v>
      </c>
      <c r="F1001">
        <v>550020903</v>
      </c>
      <c r="G1001" s="180">
        <v>43547</v>
      </c>
      <c r="H1001" s="180">
        <v>45321</v>
      </c>
      <c r="I1001">
        <v>0</v>
      </c>
      <c r="J1001">
        <v>1</v>
      </c>
      <c r="K1001">
        <v>3</v>
      </c>
      <c r="L1001">
        <v>30</v>
      </c>
      <c r="M1001">
        <v>2</v>
      </c>
      <c r="N1001" s="170">
        <v>22490513</v>
      </c>
      <c r="O1001" s="170">
        <v>24960000</v>
      </c>
      <c r="P1001" s="178">
        <v>395755</v>
      </c>
      <c r="Q1001" s="178">
        <v>15215</v>
      </c>
      <c r="R1001" s="178">
        <v>371869</v>
      </c>
      <c r="S1001">
        <v>0</v>
      </c>
      <c r="T1001">
        <v>0</v>
      </c>
      <c r="U1001">
        <v>0</v>
      </c>
      <c r="W1001">
        <v>0</v>
      </c>
      <c r="X1001">
        <v>0</v>
      </c>
      <c r="Y1001">
        <v>0</v>
      </c>
      <c r="AB1001" s="180">
        <v>44285</v>
      </c>
      <c r="AC1001">
        <v>1</v>
      </c>
      <c r="AD1001" t="s">
        <v>1922</v>
      </c>
      <c r="AE1001">
        <v>1</v>
      </c>
      <c r="AF1001">
        <v>30</v>
      </c>
      <c r="AG1001">
        <v>0</v>
      </c>
      <c r="AN1001">
        <v>1</v>
      </c>
      <c r="AO1001">
        <v>1</v>
      </c>
      <c r="AR1001" s="178">
        <v>41293</v>
      </c>
      <c r="AS1001" t="s">
        <v>1921</v>
      </c>
      <c r="AT1001">
        <v>0</v>
      </c>
      <c r="AU1001">
        <v>0</v>
      </c>
      <c r="AV1001">
        <v>890480123</v>
      </c>
      <c r="AW1001" t="s">
        <v>1920</v>
      </c>
      <c r="AX1001">
        <v>5</v>
      </c>
      <c r="BC1001">
        <v>2</v>
      </c>
      <c r="BD1001">
        <v>7</v>
      </c>
      <c r="BE1001">
        <v>2</v>
      </c>
    </row>
    <row r="1002" spans="1:57" x14ac:dyDescent="0.25">
      <c r="A1002" s="179">
        <f t="shared" si="15"/>
        <v>196532</v>
      </c>
      <c r="B1002" t="s">
        <v>1923</v>
      </c>
      <c r="C1002">
        <v>19368896</v>
      </c>
      <c r="D1002">
        <v>144105</v>
      </c>
      <c r="E1002">
        <v>4</v>
      </c>
      <c r="F1002">
        <v>550020904</v>
      </c>
      <c r="G1002" s="180">
        <v>43547</v>
      </c>
      <c r="H1002" s="180">
        <v>45321</v>
      </c>
      <c r="I1002">
        <v>0</v>
      </c>
      <c r="J1002">
        <v>1</v>
      </c>
      <c r="K1002">
        <v>2</v>
      </c>
      <c r="L1002">
        <v>30</v>
      </c>
      <c r="M1002">
        <v>2</v>
      </c>
      <c r="N1002" s="170">
        <v>22490513</v>
      </c>
      <c r="O1002" s="170">
        <v>24960000</v>
      </c>
      <c r="P1002" s="178">
        <v>230845</v>
      </c>
      <c r="Q1002" s="178">
        <v>8875</v>
      </c>
      <c r="R1002" s="178">
        <v>221081</v>
      </c>
      <c r="S1002">
        <v>4692</v>
      </c>
      <c r="T1002">
        <v>0</v>
      </c>
      <c r="U1002">
        <v>0</v>
      </c>
      <c r="W1002">
        <v>0</v>
      </c>
      <c r="X1002">
        <v>0</v>
      </c>
      <c r="Y1002">
        <v>0</v>
      </c>
      <c r="AB1002" s="180">
        <v>44253</v>
      </c>
      <c r="AC1002">
        <v>1</v>
      </c>
      <c r="AD1002" t="s">
        <v>1922</v>
      </c>
      <c r="AE1002">
        <v>1</v>
      </c>
      <c r="AF1002">
        <v>30</v>
      </c>
      <c r="AG1002">
        <v>0</v>
      </c>
      <c r="AN1002">
        <v>1</v>
      </c>
      <c r="AO1002">
        <v>1</v>
      </c>
      <c r="AR1002" s="178">
        <v>24549</v>
      </c>
      <c r="AS1002" t="s">
        <v>1921</v>
      </c>
      <c r="AT1002">
        <v>0</v>
      </c>
      <c r="AU1002">
        <v>0</v>
      </c>
      <c r="AV1002">
        <v>890480123</v>
      </c>
      <c r="AW1002" t="s">
        <v>1920</v>
      </c>
      <c r="AX1002">
        <v>5</v>
      </c>
      <c r="BC1002">
        <v>2</v>
      </c>
      <c r="BD1002">
        <v>7</v>
      </c>
      <c r="BE1002">
        <v>2</v>
      </c>
    </row>
    <row r="1003" spans="1:57" x14ac:dyDescent="0.25">
      <c r="A1003" s="179">
        <f t="shared" si="15"/>
        <v>31006</v>
      </c>
      <c r="B1003" t="s">
        <v>1923</v>
      </c>
      <c r="C1003">
        <v>19368896</v>
      </c>
      <c r="D1003">
        <v>144105</v>
      </c>
      <c r="E1003">
        <v>4</v>
      </c>
      <c r="F1003">
        <v>550021210</v>
      </c>
      <c r="G1003" s="180">
        <v>43593</v>
      </c>
      <c r="H1003" s="180">
        <v>45321</v>
      </c>
      <c r="I1003">
        <v>0</v>
      </c>
      <c r="J1003">
        <v>1</v>
      </c>
      <c r="K1003">
        <v>2</v>
      </c>
      <c r="L1003">
        <v>30</v>
      </c>
      <c r="M1003">
        <v>2</v>
      </c>
      <c r="N1003" s="170">
        <v>22490513</v>
      </c>
      <c r="O1003" s="170">
        <v>24960000</v>
      </c>
      <c r="P1003" s="178">
        <v>36417</v>
      </c>
      <c r="Q1003" s="178">
        <v>1400</v>
      </c>
      <c r="R1003" s="178">
        <v>34879</v>
      </c>
      <c r="S1003">
        <v>747</v>
      </c>
      <c r="T1003">
        <v>0</v>
      </c>
      <c r="U1003">
        <v>0</v>
      </c>
      <c r="W1003">
        <v>0</v>
      </c>
      <c r="X1003">
        <v>0</v>
      </c>
      <c r="Y1003">
        <v>0</v>
      </c>
      <c r="AB1003" s="180">
        <v>44253</v>
      </c>
      <c r="AC1003">
        <v>1</v>
      </c>
      <c r="AD1003" t="s">
        <v>1922</v>
      </c>
      <c r="AE1003">
        <v>1</v>
      </c>
      <c r="AF1003">
        <v>30</v>
      </c>
      <c r="AG1003">
        <v>0</v>
      </c>
      <c r="AN1003">
        <v>1</v>
      </c>
      <c r="AO1003">
        <v>1</v>
      </c>
      <c r="AR1003" s="178">
        <v>3873</v>
      </c>
      <c r="AS1003" t="s">
        <v>1921</v>
      </c>
      <c r="AT1003">
        <v>0</v>
      </c>
      <c r="AU1003">
        <v>0</v>
      </c>
      <c r="AV1003">
        <v>890480123</v>
      </c>
      <c r="AW1003" t="s">
        <v>1920</v>
      </c>
      <c r="AX1003">
        <v>5</v>
      </c>
      <c r="BC1003">
        <v>2</v>
      </c>
      <c r="BD1003">
        <v>7</v>
      </c>
      <c r="BE1003">
        <v>2</v>
      </c>
    </row>
    <row r="1004" spans="1:57" x14ac:dyDescent="0.25">
      <c r="A1004" s="179">
        <f t="shared" si="15"/>
        <v>31006</v>
      </c>
      <c r="B1004" t="s">
        <v>1923</v>
      </c>
      <c r="C1004">
        <v>19368896</v>
      </c>
      <c r="D1004">
        <v>144105</v>
      </c>
      <c r="E1004">
        <v>4</v>
      </c>
      <c r="F1004">
        <v>550021211</v>
      </c>
      <c r="G1004" s="180">
        <v>43593</v>
      </c>
      <c r="H1004" s="180">
        <v>45321</v>
      </c>
      <c r="I1004">
        <v>0</v>
      </c>
      <c r="J1004">
        <v>1</v>
      </c>
      <c r="K1004">
        <v>2</v>
      </c>
      <c r="L1004">
        <v>30</v>
      </c>
      <c r="M1004">
        <v>2</v>
      </c>
      <c r="N1004" s="170">
        <v>22490513</v>
      </c>
      <c r="O1004" s="170">
        <v>24960000</v>
      </c>
      <c r="P1004" s="178">
        <v>36417</v>
      </c>
      <c r="Q1004" s="178">
        <v>1400</v>
      </c>
      <c r="R1004" s="178">
        <v>34879</v>
      </c>
      <c r="S1004">
        <v>747</v>
      </c>
      <c r="T1004">
        <v>0</v>
      </c>
      <c r="U1004">
        <v>0</v>
      </c>
      <c r="W1004">
        <v>0</v>
      </c>
      <c r="X1004">
        <v>0</v>
      </c>
      <c r="Y1004">
        <v>0</v>
      </c>
      <c r="AB1004" s="180">
        <v>44253</v>
      </c>
      <c r="AC1004">
        <v>1</v>
      </c>
      <c r="AD1004" t="s">
        <v>1922</v>
      </c>
      <c r="AE1004">
        <v>1</v>
      </c>
      <c r="AF1004">
        <v>30</v>
      </c>
      <c r="AG1004">
        <v>0</v>
      </c>
      <c r="AN1004">
        <v>1</v>
      </c>
      <c r="AO1004">
        <v>1</v>
      </c>
      <c r="AR1004" s="178">
        <v>3873</v>
      </c>
      <c r="AS1004" t="s">
        <v>1921</v>
      </c>
      <c r="AT1004">
        <v>0</v>
      </c>
      <c r="AU1004">
        <v>0</v>
      </c>
      <c r="AV1004">
        <v>890480123</v>
      </c>
      <c r="AW1004" t="s">
        <v>1920</v>
      </c>
      <c r="AX1004">
        <v>5</v>
      </c>
      <c r="BC1004">
        <v>2</v>
      </c>
      <c r="BD1004">
        <v>7</v>
      </c>
      <c r="BE1004">
        <v>2</v>
      </c>
    </row>
    <row r="1005" spans="1:57" x14ac:dyDescent="0.25">
      <c r="A1005" s="179">
        <f t="shared" si="15"/>
        <v>64419</v>
      </c>
      <c r="B1005" t="s">
        <v>1923</v>
      </c>
      <c r="C1005">
        <v>19368896</v>
      </c>
      <c r="D1005">
        <v>144105</v>
      </c>
      <c r="E1005">
        <v>4</v>
      </c>
      <c r="F1005">
        <v>550021242</v>
      </c>
      <c r="G1005" s="180">
        <v>43596</v>
      </c>
      <c r="H1005" s="180">
        <v>45321</v>
      </c>
      <c r="I1005">
        <v>0</v>
      </c>
      <c r="J1005">
        <v>1</v>
      </c>
      <c r="K1005">
        <v>2</v>
      </c>
      <c r="L1005">
        <v>30</v>
      </c>
      <c r="M1005">
        <v>2</v>
      </c>
      <c r="N1005" s="170">
        <v>22490513</v>
      </c>
      <c r="O1005" s="170">
        <v>24960000</v>
      </c>
      <c r="P1005" s="178">
        <v>75678</v>
      </c>
      <c r="Q1005" s="178">
        <v>2909</v>
      </c>
      <c r="R1005" s="178">
        <v>72466</v>
      </c>
      <c r="S1005">
        <v>1531</v>
      </c>
      <c r="T1005">
        <v>0</v>
      </c>
      <c r="U1005">
        <v>0</v>
      </c>
      <c r="W1005">
        <v>0</v>
      </c>
      <c r="X1005">
        <v>0</v>
      </c>
      <c r="Y1005">
        <v>0</v>
      </c>
      <c r="AB1005" s="180">
        <v>44253</v>
      </c>
      <c r="AC1005">
        <v>1</v>
      </c>
      <c r="AD1005" t="s">
        <v>1922</v>
      </c>
      <c r="AE1005">
        <v>1</v>
      </c>
      <c r="AF1005">
        <v>30</v>
      </c>
      <c r="AG1005">
        <v>0</v>
      </c>
      <c r="AN1005">
        <v>1</v>
      </c>
      <c r="AO1005">
        <v>1</v>
      </c>
      <c r="AR1005" s="178">
        <v>8047</v>
      </c>
      <c r="AS1005" t="s">
        <v>1921</v>
      </c>
      <c r="AT1005">
        <v>0</v>
      </c>
      <c r="AU1005">
        <v>0</v>
      </c>
      <c r="AV1005">
        <v>890480123</v>
      </c>
      <c r="AW1005" t="s">
        <v>1920</v>
      </c>
      <c r="AX1005">
        <v>5</v>
      </c>
      <c r="BC1005">
        <v>2</v>
      </c>
      <c r="BD1005">
        <v>7</v>
      </c>
      <c r="BE1005">
        <v>2</v>
      </c>
    </row>
    <row r="1006" spans="1:57" x14ac:dyDescent="0.25">
      <c r="A1006" s="179">
        <f t="shared" si="15"/>
        <v>331663</v>
      </c>
      <c r="B1006" t="s">
        <v>1923</v>
      </c>
      <c r="C1006">
        <v>19368896</v>
      </c>
      <c r="D1006">
        <v>144105</v>
      </c>
      <c r="E1006">
        <v>4</v>
      </c>
      <c r="F1006">
        <v>550021260</v>
      </c>
      <c r="G1006" s="180">
        <v>43598</v>
      </c>
      <c r="H1006" s="180">
        <v>45321</v>
      </c>
      <c r="I1006">
        <v>0</v>
      </c>
      <c r="J1006">
        <v>1</v>
      </c>
      <c r="K1006">
        <v>3</v>
      </c>
      <c r="L1006">
        <v>30</v>
      </c>
      <c r="M1006">
        <v>2</v>
      </c>
      <c r="N1006" s="170">
        <v>22490513</v>
      </c>
      <c r="O1006" s="170">
        <v>24960000</v>
      </c>
      <c r="P1006" s="178">
        <v>397034</v>
      </c>
      <c r="Q1006" s="178">
        <v>15264</v>
      </c>
      <c r="R1006" s="178">
        <v>373091</v>
      </c>
      <c r="S1006">
        <v>0</v>
      </c>
      <c r="T1006">
        <v>0</v>
      </c>
      <c r="U1006">
        <v>0</v>
      </c>
      <c r="W1006">
        <v>0</v>
      </c>
      <c r="X1006">
        <v>0</v>
      </c>
      <c r="Y1006">
        <v>0</v>
      </c>
      <c r="AB1006" s="180">
        <v>44285</v>
      </c>
      <c r="AC1006">
        <v>1</v>
      </c>
      <c r="AD1006" t="s">
        <v>1922</v>
      </c>
      <c r="AE1006">
        <v>1</v>
      </c>
      <c r="AF1006">
        <v>30</v>
      </c>
      <c r="AG1006">
        <v>0</v>
      </c>
      <c r="AN1006">
        <v>1</v>
      </c>
      <c r="AO1006">
        <v>1</v>
      </c>
      <c r="AR1006" s="178">
        <v>41428</v>
      </c>
      <c r="AS1006" t="s">
        <v>1921</v>
      </c>
      <c r="AT1006">
        <v>0</v>
      </c>
      <c r="AU1006">
        <v>0</v>
      </c>
      <c r="AV1006">
        <v>890480123</v>
      </c>
      <c r="AW1006" t="s">
        <v>1920</v>
      </c>
      <c r="AX1006">
        <v>5</v>
      </c>
      <c r="BC1006">
        <v>2</v>
      </c>
      <c r="BD1006">
        <v>7</v>
      </c>
      <c r="BE1006">
        <v>2</v>
      </c>
    </row>
    <row r="1007" spans="1:57" x14ac:dyDescent="0.25">
      <c r="A1007" s="179">
        <f t="shared" si="15"/>
        <v>336086</v>
      </c>
      <c r="B1007" t="s">
        <v>1923</v>
      </c>
      <c r="C1007">
        <v>19368896</v>
      </c>
      <c r="D1007">
        <v>144105</v>
      </c>
      <c r="E1007">
        <v>4</v>
      </c>
      <c r="F1007">
        <v>550021261</v>
      </c>
      <c r="G1007" s="180">
        <v>43598</v>
      </c>
      <c r="H1007" s="180">
        <v>45321</v>
      </c>
      <c r="I1007">
        <v>0</v>
      </c>
      <c r="J1007">
        <v>1</v>
      </c>
      <c r="K1007">
        <v>2</v>
      </c>
      <c r="L1007">
        <v>30</v>
      </c>
      <c r="M1007">
        <v>2</v>
      </c>
      <c r="N1007" s="170">
        <v>22490513</v>
      </c>
      <c r="O1007" s="170">
        <v>24960000</v>
      </c>
      <c r="P1007" s="178">
        <v>394715</v>
      </c>
      <c r="Q1007" s="178">
        <v>15175</v>
      </c>
      <c r="R1007" s="178">
        <v>378067</v>
      </c>
      <c r="S1007">
        <v>3941</v>
      </c>
      <c r="T1007">
        <v>0</v>
      </c>
      <c r="U1007">
        <v>0</v>
      </c>
      <c r="W1007">
        <v>0</v>
      </c>
      <c r="X1007">
        <v>0</v>
      </c>
      <c r="Y1007">
        <v>0</v>
      </c>
      <c r="AB1007" s="180">
        <v>44285</v>
      </c>
      <c r="AC1007">
        <v>1</v>
      </c>
      <c r="AD1007" t="s">
        <v>1922</v>
      </c>
      <c r="AE1007">
        <v>1</v>
      </c>
      <c r="AF1007">
        <v>30</v>
      </c>
      <c r="AG1007">
        <v>0</v>
      </c>
      <c r="AN1007">
        <v>1</v>
      </c>
      <c r="AO1007">
        <v>1</v>
      </c>
      <c r="AR1007" s="178">
        <v>41981</v>
      </c>
      <c r="AS1007" t="s">
        <v>1921</v>
      </c>
      <c r="AT1007">
        <v>0</v>
      </c>
      <c r="AU1007">
        <v>0</v>
      </c>
      <c r="AV1007">
        <v>890480123</v>
      </c>
      <c r="AW1007" t="s">
        <v>1920</v>
      </c>
      <c r="AX1007">
        <v>5</v>
      </c>
      <c r="BC1007">
        <v>2</v>
      </c>
      <c r="BD1007">
        <v>7</v>
      </c>
      <c r="BE1007">
        <v>2</v>
      </c>
    </row>
    <row r="1008" spans="1:57" x14ac:dyDescent="0.25">
      <c r="A1008" s="179">
        <f t="shared" si="15"/>
        <v>336086</v>
      </c>
      <c r="B1008" t="s">
        <v>1923</v>
      </c>
      <c r="C1008">
        <v>19368896</v>
      </c>
      <c r="D1008">
        <v>144105</v>
      </c>
      <c r="E1008">
        <v>4</v>
      </c>
      <c r="F1008">
        <v>550021262</v>
      </c>
      <c r="G1008" s="180">
        <v>43598</v>
      </c>
      <c r="H1008" s="180">
        <v>45321</v>
      </c>
      <c r="I1008">
        <v>0</v>
      </c>
      <c r="J1008">
        <v>1</v>
      </c>
      <c r="K1008">
        <v>2</v>
      </c>
      <c r="L1008">
        <v>30</v>
      </c>
      <c r="M1008">
        <v>2</v>
      </c>
      <c r="N1008" s="170">
        <v>22490513</v>
      </c>
      <c r="O1008" s="170">
        <v>24960000</v>
      </c>
      <c r="P1008" s="178">
        <v>394715</v>
      </c>
      <c r="Q1008" s="178">
        <v>15175</v>
      </c>
      <c r="R1008" s="178">
        <v>378067</v>
      </c>
      <c r="S1008">
        <v>8025</v>
      </c>
      <c r="T1008">
        <v>0</v>
      </c>
      <c r="U1008">
        <v>0</v>
      </c>
      <c r="W1008">
        <v>0</v>
      </c>
      <c r="X1008">
        <v>0</v>
      </c>
      <c r="Y1008">
        <v>0</v>
      </c>
      <c r="AB1008" s="180">
        <v>44253</v>
      </c>
      <c r="AC1008">
        <v>1</v>
      </c>
      <c r="AD1008" t="s">
        <v>1922</v>
      </c>
      <c r="AE1008">
        <v>1</v>
      </c>
      <c r="AF1008">
        <v>30</v>
      </c>
      <c r="AG1008">
        <v>0</v>
      </c>
      <c r="AN1008">
        <v>1</v>
      </c>
      <c r="AO1008">
        <v>1</v>
      </c>
      <c r="AR1008" s="178">
        <v>41981</v>
      </c>
      <c r="AS1008" t="s">
        <v>1921</v>
      </c>
      <c r="AT1008">
        <v>0</v>
      </c>
      <c r="AU1008">
        <v>0</v>
      </c>
      <c r="AV1008">
        <v>890480123</v>
      </c>
      <c r="AW1008" t="s">
        <v>1920</v>
      </c>
      <c r="AX1008">
        <v>5</v>
      </c>
      <c r="BC1008">
        <v>2</v>
      </c>
      <c r="BD1008">
        <v>7</v>
      </c>
      <c r="BE1008">
        <v>2</v>
      </c>
    </row>
    <row r="1009" spans="1:57" x14ac:dyDescent="0.25">
      <c r="A1009" s="179">
        <f t="shared" si="15"/>
        <v>336929</v>
      </c>
      <c r="B1009" t="s">
        <v>1923</v>
      </c>
      <c r="C1009">
        <v>19368896</v>
      </c>
      <c r="D1009">
        <v>144105</v>
      </c>
      <c r="E1009">
        <v>4</v>
      </c>
      <c r="F1009">
        <v>550021263</v>
      </c>
      <c r="G1009" s="180">
        <v>43598</v>
      </c>
      <c r="H1009" s="180">
        <v>45321</v>
      </c>
      <c r="I1009">
        <v>0</v>
      </c>
      <c r="J1009">
        <v>1</v>
      </c>
      <c r="K1009">
        <v>2</v>
      </c>
      <c r="L1009">
        <v>30</v>
      </c>
      <c r="M1009">
        <v>2</v>
      </c>
      <c r="N1009" s="170">
        <v>22490513</v>
      </c>
      <c r="O1009" s="170">
        <v>24960000</v>
      </c>
      <c r="P1009" s="178">
        <v>394715</v>
      </c>
      <c r="Q1009" s="178">
        <v>15175</v>
      </c>
      <c r="R1009" s="178">
        <v>379015</v>
      </c>
      <c r="S1009">
        <v>0</v>
      </c>
      <c r="T1009">
        <v>0</v>
      </c>
      <c r="U1009">
        <v>0</v>
      </c>
      <c r="W1009">
        <v>0</v>
      </c>
      <c r="X1009">
        <v>0</v>
      </c>
      <c r="Y1009">
        <v>0</v>
      </c>
      <c r="AB1009" s="180">
        <v>44285</v>
      </c>
      <c r="AC1009">
        <v>1</v>
      </c>
      <c r="AD1009" t="s">
        <v>1922</v>
      </c>
      <c r="AE1009">
        <v>1</v>
      </c>
      <c r="AF1009">
        <v>30</v>
      </c>
      <c r="AG1009">
        <v>0</v>
      </c>
      <c r="AN1009">
        <v>1</v>
      </c>
      <c r="AO1009">
        <v>1</v>
      </c>
      <c r="AR1009" s="178">
        <v>42086</v>
      </c>
      <c r="AS1009" t="s">
        <v>1921</v>
      </c>
      <c r="AT1009">
        <v>0</v>
      </c>
      <c r="AU1009">
        <v>0</v>
      </c>
      <c r="AV1009">
        <v>890480123</v>
      </c>
      <c r="AW1009" t="s">
        <v>1920</v>
      </c>
      <c r="AX1009">
        <v>5</v>
      </c>
      <c r="BC1009">
        <v>2</v>
      </c>
      <c r="BD1009">
        <v>7</v>
      </c>
      <c r="BE1009">
        <v>2</v>
      </c>
    </row>
    <row r="1010" spans="1:57" x14ac:dyDescent="0.25">
      <c r="A1010" s="179">
        <f t="shared" si="15"/>
        <v>336917</v>
      </c>
      <c r="B1010" t="s">
        <v>1923</v>
      </c>
      <c r="C1010">
        <v>19368896</v>
      </c>
      <c r="D1010">
        <v>144105</v>
      </c>
      <c r="E1010">
        <v>4</v>
      </c>
      <c r="F1010">
        <v>550021273</v>
      </c>
      <c r="G1010" s="180">
        <v>43599</v>
      </c>
      <c r="H1010" s="180">
        <v>45321</v>
      </c>
      <c r="I1010">
        <v>0</v>
      </c>
      <c r="J1010">
        <v>1</v>
      </c>
      <c r="K1010">
        <v>2</v>
      </c>
      <c r="L1010">
        <v>30</v>
      </c>
      <c r="M1010">
        <v>2</v>
      </c>
      <c r="N1010" s="170">
        <v>22490513</v>
      </c>
      <c r="O1010" s="170">
        <v>24960000</v>
      </c>
      <c r="P1010" s="178">
        <v>394700</v>
      </c>
      <c r="Q1010" s="178">
        <v>15174</v>
      </c>
      <c r="R1010" s="178">
        <v>379002</v>
      </c>
      <c r="S1010">
        <v>0</v>
      </c>
      <c r="T1010">
        <v>0</v>
      </c>
      <c r="U1010">
        <v>0</v>
      </c>
      <c r="W1010">
        <v>0</v>
      </c>
      <c r="X1010">
        <v>0</v>
      </c>
      <c r="Y1010">
        <v>0</v>
      </c>
      <c r="AB1010" s="180">
        <v>44285</v>
      </c>
      <c r="AC1010">
        <v>1</v>
      </c>
      <c r="AD1010" t="s">
        <v>1922</v>
      </c>
      <c r="AE1010">
        <v>1</v>
      </c>
      <c r="AF1010">
        <v>30</v>
      </c>
      <c r="AG1010">
        <v>0</v>
      </c>
      <c r="AN1010">
        <v>1</v>
      </c>
      <c r="AO1010">
        <v>1</v>
      </c>
      <c r="AR1010" s="178">
        <v>42085</v>
      </c>
      <c r="AS1010" t="s">
        <v>1921</v>
      </c>
      <c r="AT1010">
        <v>0</v>
      </c>
      <c r="AU1010">
        <v>0</v>
      </c>
      <c r="AV1010">
        <v>890480123</v>
      </c>
      <c r="AW1010" t="s">
        <v>1920</v>
      </c>
      <c r="AX1010">
        <v>5</v>
      </c>
      <c r="BC1010">
        <v>2</v>
      </c>
      <c r="BD1010">
        <v>7</v>
      </c>
      <c r="BE1010">
        <v>2</v>
      </c>
    </row>
    <row r="1011" spans="1:57" x14ac:dyDescent="0.25">
      <c r="A1011" s="179">
        <f t="shared" si="15"/>
        <v>344962</v>
      </c>
      <c r="B1011" t="s">
        <v>1923</v>
      </c>
      <c r="C1011">
        <v>19368896</v>
      </c>
      <c r="D1011">
        <v>144105</v>
      </c>
      <c r="E1011">
        <v>4</v>
      </c>
      <c r="F1011">
        <v>550021274</v>
      </c>
      <c r="G1011" s="180">
        <v>43599</v>
      </c>
      <c r="H1011" s="180">
        <v>45321</v>
      </c>
      <c r="I1011">
        <v>0</v>
      </c>
      <c r="J1011">
        <v>1</v>
      </c>
      <c r="K1011">
        <v>2</v>
      </c>
      <c r="L1011">
        <v>30</v>
      </c>
      <c r="M1011">
        <v>2</v>
      </c>
      <c r="N1011" s="170">
        <v>22490513</v>
      </c>
      <c r="O1011" s="170">
        <v>24960000</v>
      </c>
      <c r="P1011" s="178">
        <v>404124</v>
      </c>
      <c r="Q1011" s="178">
        <v>15536</v>
      </c>
      <c r="R1011" s="178">
        <v>388051</v>
      </c>
      <c r="S1011">
        <v>0</v>
      </c>
      <c r="T1011">
        <v>0</v>
      </c>
      <c r="U1011">
        <v>0</v>
      </c>
      <c r="W1011">
        <v>0</v>
      </c>
      <c r="X1011">
        <v>0</v>
      </c>
      <c r="Y1011">
        <v>0</v>
      </c>
      <c r="AB1011" s="180">
        <v>44285</v>
      </c>
      <c r="AC1011">
        <v>1</v>
      </c>
      <c r="AD1011" t="s">
        <v>1922</v>
      </c>
      <c r="AE1011">
        <v>1</v>
      </c>
      <c r="AF1011">
        <v>30</v>
      </c>
      <c r="AG1011">
        <v>0</v>
      </c>
      <c r="AN1011">
        <v>1</v>
      </c>
      <c r="AO1011">
        <v>1</v>
      </c>
      <c r="AR1011" s="178">
        <v>43089</v>
      </c>
      <c r="AS1011" t="s">
        <v>1921</v>
      </c>
      <c r="AT1011">
        <v>0</v>
      </c>
      <c r="AU1011">
        <v>0</v>
      </c>
      <c r="AV1011">
        <v>890480123</v>
      </c>
      <c r="AW1011" t="s">
        <v>1920</v>
      </c>
      <c r="AX1011">
        <v>5</v>
      </c>
      <c r="BC1011">
        <v>2</v>
      </c>
      <c r="BD1011">
        <v>7</v>
      </c>
      <c r="BE1011">
        <v>2</v>
      </c>
    </row>
    <row r="1012" spans="1:57" x14ac:dyDescent="0.25">
      <c r="A1012" s="179">
        <f t="shared" si="15"/>
        <v>311870</v>
      </c>
      <c r="B1012" t="s">
        <v>1923</v>
      </c>
      <c r="C1012">
        <v>19368896</v>
      </c>
      <c r="D1012">
        <v>144105</v>
      </c>
      <c r="E1012">
        <v>4</v>
      </c>
      <c r="F1012">
        <v>550021275</v>
      </c>
      <c r="G1012" s="180">
        <v>43599</v>
      </c>
      <c r="H1012" s="180">
        <v>45321</v>
      </c>
      <c r="I1012">
        <v>0</v>
      </c>
      <c r="J1012">
        <v>1</v>
      </c>
      <c r="K1012">
        <v>2</v>
      </c>
      <c r="L1012">
        <v>30</v>
      </c>
      <c r="M1012">
        <v>2</v>
      </c>
      <c r="N1012" s="170">
        <v>22490513</v>
      </c>
      <c r="O1012" s="170">
        <v>24960000</v>
      </c>
      <c r="P1012" s="178">
        <v>365357</v>
      </c>
      <c r="Q1012" s="178">
        <v>14046</v>
      </c>
      <c r="R1012" s="178">
        <v>350826</v>
      </c>
      <c r="S1012">
        <v>0</v>
      </c>
      <c r="T1012">
        <v>0</v>
      </c>
      <c r="U1012">
        <v>0</v>
      </c>
      <c r="W1012">
        <v>0</v>
      </c>
      <c r="X1012">
        <v>0</v>
      </c>
      <c r="Y1012">
        <v>0</v>
      </c>
      <c r="AB1012" s="180">
        <v>44285</v>
      </c>
      <c r="AC1012">
        <v>1</v>
      </c>
      <c r="AD1012" t="s">
        <v>1922</v>
      </c>
      <c r="AE1012">
        <v>1</v>
      </c>
      <c r="AF1012">
        <v>30</v>
      </c>
      <c r="AG1012">
        <v>0</v>
      </c>
      <c r="AN1012">
        <v>1</v>
      </c>
      <c r="AO1012">
        <v>1</v>
      </c>
      <c r="AR1012" s="178">
        <v>38956</v>
      </c>
      <c r="AS1012" t="s">
        <v>1921</v>
      </c>
      <c r="AT1012">
        <v>0</v>
      </c>
      <c r="AU1012">
        <v>0</v>
      </c>
      <c r="AV1012">
        <v>890480123</v>
      </c>
      <c r="AW1012" t="s">
        <v>1920</v>
      </c>
      <c r="AX1012">
        <v>5</v>
      </c>
      <c r="BC1012">
        <v>2</v>
      </c>
      <c r="BD1012">
        <v>7</v>
      </c>
      <c r="BE1012">
        <v>2</v>
      </c>
    </row>
    <row r="1013" spans="1:57" x14ac:dyDescent="0.25">
      <c r="A1013" s="179">
        <f t="shared" si="15"/>
        <v>311870</v>
      </c>
      <c r="B1013" t="s">
        <v>1923</v>
      </c>
      <c r="C1013">
        <v>19368896</v>
      </c>
      <c r="D1013">
        <v>144105</v>
      </c>
      <c r="E1013">
        <v>4</v>
      </c>
      <c r="F1013">
        <v>550021276</v>
      </c>
      <c r="G1013" s="180">
        <v>43599</v>
      </c>
      <c r="H1013" s="180">
        <v>45321</v>
      </c>
      <c r="I1013">
        <v>0</v>
      </c>
      <c r="J1013">
        <v>1</v>
      </c>
      <c r="K1013">
        <v>2</v>
      </c>
      <c r="L1013">
        <v>30</v>
      </c>
      <c r="M1013">
        <v>2</v>
      </c>
      <c r="N1013" s="170">
        <v>22490513</v>
      </c>
      <c r="O1013" s="170">
        <v>24960000</v>
      </c>
      <c r="P1013" s="178">
        <v>365357</v>
      </c>
      <c r="Q1013" s="178">
        <v>14046</v>
      </c>
      <c r="R1013" s="178">
        <v>350826</v>
      </c>
      <c r="S1013">
        <v>0</v>
      </c>
      <c r="T1013">
        <v>0</v>
      </c>
      <c r="U1013">
        <v>0</v>
      </c>
      <c r="W1013">
        <v>0</v>
      </c>
      <c r="X1013">
        <v>0</v>
      </c>
      <c r="Y1013">
        <v>0</v>
      </c>
      <c r="AB1013" s="180">
        <v>44285</v>
      </c>
      <c r="AC1013">
        <v>1</v>
      </c>
      <c r="AD1013" t="s">
        <v>1922</v>
      </c>
      <c r="AE1013">
        <v>1</v>
      </c>
      <c r="AF1013">
        <v>30</v>
      </c>
      <c r="AG1013">
        <v>0</v>
      </c>
      <c r="AN1013">
        <v>1</v>
      </c>
      <c r="AO1013">
        <v>1</v>
      </c>
      <c r="AR1013" s="178">
        <v>38956</v>
      </c>
      <c r="AS1013" t="s">
        <v>1921</v>
      </c>
      <c r="AT1013">
        <v>0</v>
      </c>
      <c r="AU1013">
        <v>0</v>
      </c>
      <c r="AV1013">
        <v>890480123</v>
      </c>
      <c r="AW1013" t="s">
        <v>1920</v>
      </c>
      <c r="AX1013">
        <v>5</v>
      </c>
      <c r="BC1013">
        <v>2</v>
      </c>
      <c r="BD1013">
        <v>7</v>
      </c>
      <c r="BE1013">
        <v>2</v>
      </c>
    </row>
    <row r="1014" spans="1:57" x14ac:dyDescent="0.25">
      <c r="A1014" s="179">
        <f t="shared" si="15"/>
        <v>324709</v>
      </c>
      <c r="B1014" t="s">
        <v>1923</v>
      </c>
      <c r="C1014">
        <v>19368896</v>
      </c>
      <c r="D1014">
        <v>144105</v>
      </c>
      <c r="E1014">
        <v>4</v>
      </c>
      <c r="F1014">
        <v>550021305</v>
      </c>
      <c r="G1014" s="180">
        <v>43602</v>
      </c>
      <c r="H1014" s="180">
        <v>45321</v>
      </c>
      <c r="I1014">
        <v>0</v>
      </c>
      <c r="J1014">
        <v>1</v>
      </c>
      <c r="K1014">
        <v>2</v>
      </c>
      <c r="L1014">
        <v>30</v>
      </c>
      <c r="M1014">
        <v>2</v>
      </c>
      <c r="N1014" s="170">
        <v>22490513</v>
      </c>
      <c r="O1014" s="170">
        <v>24960000</v>
      </c>
      <c r="P1014" s="178">
        <v>380399</v>
      </c>
      <c r="Q1014" s="178">
        <v>14624</v>
      </c>
      <c r="R1014" s="178">
        <v>365269</v>
      </c>
      <c r="S1014">
        <v>0</v>
      </c>
      <c r="T1014">
        <v>0</v>
      </c>
      <c r="U1014">
        <v>0</v>
      </c>
      <c r="W1014">
        <v>0</v>
      </c>
      <c r="X1014">
        <v>0</v>
      </c>
      <c r="Y1014">
        <v>0</v>
      </c>
      <c r="AB1014" s="180">
        <v>44285</v>
      </c>
      <c r="AC1014">
        <v>1</v>
      </c>
      <c r="AD1014" t="s">
        <v>1922</v>
      </c>
      <c r="AE1014">
        <v>1</v>
      </c>
      <c r="AF1014">
        <v>30</v>
      </c>
      <c r="AG1014">
        <v>0</v>
      </c>
      <c r="AN1014">
        <v>1</v>
      </c>
      <c r="AO1014">
        <v>1</v>
      </c>
      <c r="AR1014" s="178">
        <v>40560</v>
      </c>
      <c r="AS1014" t="s">
        <v>1921</v>
      </c>
      <c r="AT1014">
        <v>0</v>
      </c>
      <c r="AU1014">
        <v>0</v>
      </c>
      <c r="AV1014">
        <v>890480123</v>
      </c>
      <c r="AW1014" t="s">
        <v>1920</v>
      </c>
      <c r="AX1014">
        <v>5</v>
      </c>
      <c r="BC1014">
        <v>2</v>
      </c>
      <c r="BD1014">
        <v>7</v>
      </c>
      <c r="BE1014">
        <v>2</v>
      </c>
    </row>
    <row r="1015" spans="1:57" x14ac:dyDescent="0.25">
      <c r="A1015" s="179">
        <f t="shared" si="15"/>
        <v>81264</v>
      </c>
      <c r="B1015" t="s">
        <v>1923</v>
      </c>
      <c r="C1015">
        <v>19368896</v>
      </c>
      <c r="D1015">
        <v>144105</v>
      </c>
      <c r="E1015">
        <v>4</v>
      </c>
      <c r="F1015">
        <v>550021306</v>
      </c>
      <c r="G1015" s="180">
        <v>43602</v>
      </c>
      <c r="H1015" s="180">
        <v>45321</v>
      </c>
      <c r="I1015">
        <v>0</v>
      </c>
      <c r="J1015">
        <v>1</v>
      </c>
      <c r="K1015">
        <v>2</v>
      </c>
      <c r="L1015">
        <v>30</v>
      </c>
      <c r="M1015">
        <v>2</v>
      </c>
      <c r="N1015" s="170">
        <v>22490513</v>
      </c>
      <c r="O1015" s="170">
        <v>24960000</v>
      </c>
      <c r="P1015" s="178">
        <v>95202</v>
      </c>
      <c r="Q1015" s="178">
        <v>3660</v>
      </c>
      <c r="R1015" s="178">
        <v>91415</v>
      </c>
      <c r="S1015">
        <v>0</v>
      </c>
      <c r="T1015">
        <v>0</v>
      </c>
      <c r="U1015">
        <v>0</v>
      </c>
      <c r="W1015">
        <v>0</v>
      </c>
      <c r="X1015">
        <v>0</v>
      </c>
      <c r="Y1015">
        <v>0</v>
      </c>
      <c r="AB1015" s="180">
        <v>44285</v>
      </c>
      <c r="AC1015">
        <v>1</v>
      </c>
      <c r="AD1015" t="s">
        <v>1922</v>
      </c>
      <c r="AE1015">
        <v>1</v>
      </c>
      <c r="AF1015">
        <v>30</v>
      </c>
      <c r="AG1015">
        <v>0</v>
      </c>
      <c r="AN1015">
        <v>1</v>
      </c>
      <c r="AO1015">
        <v>1</v>
      </c>
      <c r="AR1015" s="178">
        <v>10151</v>
      </c>
      <c r="AS1015" t="s">
        <v>1921</v>
      </c>
      <c r="AT1015">
        <v>0</v>
      </c>
      <c r="AU1015">
        <v>0</v>
      </c>
      <c r="AV1015">
        <v>890480123</v>
      </c>
      <c r="AW1015" t="s">
        <v>1920</v>
      </c>
      <c r="AX1015">
        <v>5</v>
      </c>
      <c r="BC1015">
        <v>2</v>
      </c>
      <c r="BD1015">
        <v>7</v>
      </c>
      <c r="BE1015">
        <v>2</v>
      </c>
    </row>
    <row r="1016" spans="1:57" x14ac:dyDescent="0.25">
      <c r="A1016" s="179">
        <f t="shared" si="15"/>
        <v>265004</v>
      </c>
      <c r="B1016" t="s">
        <v>1923</v>
      </c>
      <c r="C1016">
        <v>19368896</v>
      </c>
      <c r="D1016">
        <v>144105</v>
      </c>
      <c r="E1016">
        <v>4</v>
      </c>
      <c r="F1016">
        <v>550022316</v>
      </c>
      <c r="G1016" s="180">
        <v>43708</v>
      </c>
      <c r="H1016" s="180">
        <v>45321</v>
      </c>
      <c r="I1016">
        <v>0</v>
      </c>
      <c r="J1016">
        <v>1</v>
      </c>
      <c r="K1016">
        <v>2</v>
      </c>
      <c r="L1016">
        <v>30</v>
      </c>
      <c r="M1016">
        <v>2</v>
      </c>
      <c r="N1016" s="170">
        <v>22490513</v>
      </c>
      <c r="O1016" s="170">
        <v>24960000</v>
      </c>
      <c r="P1016" s="178">
        <v>310453</v>
      </c>
      <c r="Q1016" s="178">
        <v>11935</v>
      </c>
      <c r="R1016" s="178">
        <v>298106</v>
      </c>
      <c r="S1016">
        <v>0</v>
      </c>
      <c r="T1016">
        <v>0</v>
      </c>
      <c r="U1016">
        <v>0</v>
      </c>
      <c r="W1016">
        <v>0</v>
      </c>
      <c r="X1016">
        <v>0</v>
      </c>
      <c r="Y1016">
        <v>0</v>
      </c>
      <c r="AB1016" s="180">
        <v>44285</v>
      </c>
      <c r="AC1016">
        <v>1</v>
      </c>
      <c r="AD1016" t="s">
        <v>1922</v>
      </c>
      <c r="AE1016">
        <v>1</v>
      </c>
      <c r="AF1016">
        <v>30</v>
      </c>
      <c r="AG1016">
        <v>0</v>
      </c>
      <c r="AN1016">
        <v>1</v>
      </c>
      <c r="AO1016">
        <v>1</v>
      </c>
      <c r="AR1016" s="178">
        <v>33102</v>
      </c>
      <c r="AS1016" t="s">
        <v>1921</v>
      </c>
      <c r="AT1016">
        <v>0</v>
      </c>
      <c r="AU1016">
        <v>0</v>
      </c>
      <c r="AV1016">
        <v>890480123</v>
      </c>
      <c r="AW1016" t="s">
        <v>1920</v>
      </c>
      <c r="AX1016">
        <v>5</v>
      </c>
      <c r="BC1016">
        <v>2</v>
      </c>
      <c r="BD1016">
        <v>7</v>
      </c>
      <c r="BE1016">
        <v>2</v>
      </c>
    </row>
    <row r="1017" spans="1:57" x14ac:dyDescent="0.25">
      <c r="A1017" s="179">
        <f t="shared" si="15"/>
        <v>74899</v>
      </c>
      <c r="B1017" t="s">
        <v>1923</v>
      </c>
      <c r="C1017">
        <v>19368896</v>
      </c>
      <c r="D1017">
        <v>144105</v>
      </c>
      <c r="E1017">
        <v>4</v>
      </c>
      <c r="F1017">
        <v>550023120</v>
      </c>
      <c r="G1017" s="180">
        <v>43791</v>
      </c>
      <c r="H1017" s="180">
        <v>45321</v>
      </c>
      <c r="I1017">
        <v>0</v>
      </c>
      <c r="J1017">
        <v>1</v>
      </c>
      <c r="K1017">
        <v>2</v>
      </c>
      <c r="L1017">
        <v>30</v>
      </c>
      <c r="M1017">
        <v>2</v>
      </c>
      <c r="N1017" s="170">
        <v>22490513</v>
      </c>
      <c r="O1017" s="170">
        <v>24960000</v>
      </c>
      <c r="P1017" s="178">
        <v>87744</v>
      </c>
      <c r="Q1017" s="178">
        <v>3373</v>
      </c>
      <c r="R1017" s="178">
        <v>84255</v>
      </c>
      <c r="S1017">
        <v>0</v>
      </c>
      <c r="T1017">
        <v>0</v>
      </c>
      <c r="U1017">
        <v>0</v>
      </c>
      <c r="W1017">
        <v>0</v>
      </c>
      <c r="X1017">
        <v>0</v>
      </c>
      <c r="Y1017">
        <v>0</v>
      </c>
      <c r="AB1017" s="180">
        <v>44285</v>
      </c>
      <c r="AC1017">
        <v>1</v>
      </c>
      <c r="AD1017" t="s">
        <v>1922</v>
      </c>
      <c r="AE1017">
        <v>1</v>
      </c>
      <c r="AF1017">
        <v>30</v>
      </c>
      <c r="AG1017">
        <v>0</v>
      </c>
      <c r="AN1017">
        <v>1</v>
      </c>
      <c r="AO1017">
        <v>1</v>
      </c>
      <c r="AR1017" s="178">
        <v>9356</v>
      </c>
      <c r="AS1017" t="s">
        <v>1921</v>
      </c>
      <c r="AT1017">
        <v>0</v>
      </c>
      <c r="AU1017">
        <v>0</v>
      </c>
      <c r="AV1017">
        <v>890480123</v>
      </c>
      <c r="AW1017" t="s">
        <v>1920</v>
      </c>
      <c r="AX1017">
        <v>5</v>
      </c>
      <c r="BC1017">
        <v>2</v>
      </c>
      <c r="BD1017">
        <v>7</v>
      </c>
      <c r="BE1017">
        <v>2</v>
      </c>
    </row>
    <row r="1018" spans="1:57" x14ac:dyDescent="0.25">
      <c r="A1018" s="179">
        <f t="shared" si="15"/>
        <v>44726</v>
      </c>
      <c r="B1018" t="s">
        <v>1923</v>
      </c>
      <c r="C1018">
        <v>19368896</v>
      </c>
      <c r="D1018">
        <v>144105</v>
      </c>
      <c r="E1018">
        <v>4</v>
      </c>
      <c r="F1018">
        <v>550023171</v>
      </c>
      <c r="G1018" s="180">
        <v>43798</v>
      </c>
      <c r="H1018" s="180">
        <v>45321</v>
      </c>
      <c r="I1018">
        <v>0</v>
      </c>
      <c r="J1018">
        <v>1</v>
      </c>
      <c r="K1018">
        <v>2</v>
      </c>
      <c r="L1018">
        <v>30</v>
      </c>
      <c r="M1018">
        <v>2</v>
      </c>
      <c r="N1018" s="170">
        <v>22490513</v>
      </c>
      <c r="O1018" s="170">
        <v>24960000</v>
      </c>
      <c r="P1018" s="178">
        <v>52396</v>
      </c>
      <c r="Q1018" s="178">
        <v>2014</v>
      </c>
      <c r="R1018" s="178">
        <v>50313</v>
      </c>
      <c r="S1018">
        <v>0</v>
      </c>
      <c r="T1018">
        <v>0</v>
      </c>
      <c r="U1018">
        <v>0</v>
      </c>
      <c r="W1018">
        <v>0</v>
      </c>
      <c r="X1018">
        <v>0</v>
      </c>
      <c r="Y1018">
        <v>0</v>
      </c>
      <c r="AB1018" s="180">
        <v>44285</v>
      </c>
      <c r="AC1018">
        <v>1</v>
      </c>
      <c r="AD1018" t="s">
        <v>1922</v>
      </c>
      <c r="AE1018">
        <v>1</v>
      </c>
      <c r="AF1018">
        <v>30</v>
      </c>
      <c r="AG1018">
        <v>0</v>
      </c>
      <c r="AN1018">
        <v>1</v>
      </c>
      <c r="AO1018">
        <v>1</v>
      </c>
      <c r="AR1018" s="178">
        <v>5587</v>
      </c>
      <c r="AS1018" t="s">
        <v>1921</v>
      </c>
      <c r="AT1018">
        <v>0</v>
      </c>
      <c r="AU1018">
        <v>0</v>
      </c>
      <c r="AV1018">
        <v>890480123</v>
      </c>
      <c r="AW1018" t="s">
        <v>1920</v>
      </c>
      <c r="AX1018">
        <v>5</v>
      </c>
      <c r="BC1018">
        <v>2</v>
      </c>
      <c r="BD1018">
        <v>7</v>
      </c>
      <c r="BE1018">
        <v>2</v>
      </c>
    </row>
    <row r="1019" spans="1:57" x14ac:dyDescent="0.25">
      <c r="A1019" s="179">
        <f t="shared" si="15"/>
        <v>56878</v>
      </c>
      <c r="B1019" t="s">
        <v>1923</v>
      </c>
      <c r="C1019">
        <v>19368896</v>
      </c>
      <c r="D1019">
        <v>144105</v>
      </c>
      <c r="E1019">
        <v>4</v>
      </c>
      <c r="F1019">
        <v>550023173</v>
      </c>
      <c r="G1019" s="180">
        <v>43800</v>
      </c>
      <c r="H1019" s="180">
        <v>45321</v>
      </c>
      <c r="I1019">
        <v>0</v>
      </c>
      <c r="J1019">
        <v>1</v>
      </c>
      <c r="K1019">
        <v>2</v>
      </c>
      <c r="L1019">
        <v>30</v>
      </c>
      <c r="M1019">
        <v>2</v>
      </c>
      <c r="N1019" s="170">
        <v>22490513</v>
      </c>
      <c r="O1019" s="170">
        <v>24960000</v>
      </c>
      <c r="P1019" s="178">
        <v>66634</v>
      </c>
      <c r="Q1019" s="178">
        <v>2562</v>
      </c>
      <c r="R1019" s="178">
        <v>63983</v>
      </c>
      <c r="S1019">
        <v>0</v>
      </c>
      <c r="T1019">
        <v>0</v>
      </c>
      <c r="U1019">
        <v>0</v>
      </c>
      <c r="W1019">
        <v>0</v>
      </c>
      <c r="X1019">
        <v>0</v>
      </c>
      <c r="Y1019">
        <v>0</v>
      </c>
      <c r="AB1019" s="180">
        <v>44285</v>
      </c>
      <c r="AC1019">
        <v>1</v>
      </c>
      <c r="AD1019" t="s">
        <v>1922</v>
      </c>
      <c r="AE1019">
        <v>1</v>
      </c>
      <c r="AF1019">
        <v>30</v>
      </c>
      <c r="AG1019">
        <v>0</v>
      </c>
      <c r="AN1019">
        <v>1</v>
      </c>
      <c r="AO1019">
        <v>1</v>
      </c>
      <c r="AR1019" s="178">
        <v>7105</v>
      </c>
      <c r="AS1019" t="s">
        <v>1921</v>
      </c>
      <c r="AT1019">
        <v>0</v>
      </c>
      <c r="AU1019">
        <v>0</v>
      </c>
      <c r="AV1019">
        <v>890480123</v>
      </c>
      <c r="AW1019" t="s">
        <v>1920</v>
      </c>
      <c r="AX1019">
        <v>5</v>
      </c>
      <c r="BC1019">
        <v>2</v>
      </c>
      <c r="BD1019">
        <v>7</v>
      </c>
      <c r="BE1019">
        <v>2</v>
      </c>
    </row>
    <row r="1020" spans="1:57" x14ac:dyDescent="0.25">
      <c r="A1020" s="179">
        <f t="shared" si="15"/>
        <v>92075</v>
      </c>
      <c r="B1020" t="s">
        <v>1923</v>
      </c>
      <c r="C1020">
        <v>19368896</v>
      </c>
      <c r="D1020">
        <v>144105</v>
      </c>
      <c r="E1020">
        <v>4</v>
      </c>
      <c r="F1020">
        <v>550023174</v>
      </c>
      <c r="G1020" s="180">
        <v>43800</v>
      </c>
      <c r="H1020" s="180">
        <v>45321</v>
      </c>
      <c r="I1020">
        <v>0</v>
      </c>
      <c r="J1020">
        <v>1</v>
      </c>
      <c r="K1020">
        <v>2</v>
      </c>
      <c r="L1020">
        <v>30</v>
      </c>
      <c r="M1020">
        <v>2</v>
      </c>
      <c r="N1020" s="170">
        <v>22490513</v>
      </c>
      <c r="O1020" s="170">
        <v>24960000</v>
      </c>
      <c r="P1020" s="178">
        <v>107866</v>
      </c>
      <c r="Q1020" s="178">
        <v>4147</v>
      </c>
      <c r="R1020" s="178">
        <v>103576</v>
      </c>
      <c r="S1020">
        <v>0</v>
      </c>
      <c r="T1020">
        <v>0</v>
      </c>
      <c r="U1020">
        <v>0</v>
      </c>
      <c r="W1020">
        <v>0</v>
      </c>
      <c r="X1020">
        <v>0</v>
      </c>
      <c r="Y1020">
        <v>0</v>
      </c>
      <c r="AB1020" s="180">
        <v>44285</v>
      </c>
      <c r="AC1020">
        <v>1</v>
      </c>
      <c r="AD1020" t="s">
        <v>1922</v>
      </c>
      <c r="AE1020">
        <v>1</v>
      </c>
      <c r="AF1020">
        <v>30</v>
      </c>
      <c r="AG1020">
        <v>0</v>
      </c>
      <c r="AN1020">
        <v>1</v>
      </c>
      <c r="AO1020">
        <v>1</v>
      </c>
      <c r="AR1020" s="178">
        <v>11501</v>
      </c>
      <c r="AS1020" t="s">
        <v>1921</v>
      </c>
      <c r="AT1020">
        <v>0</v>
      </c>
      <c r="AU1020">
        <v>0</v>
      </c>
      <c r="AV1020">
        <v>890480123</v>
      </c>
      <c r="AW1020" t="s">
        <v>1920</v>
      </c>
      <c r="AX1020">
        <v>5</v>
      </c>
      <c r="BC1020">
        <v>2</v>
      </c>
      <c r="BD1020">
        <v>7</v>
      </c>
      <c r="BE1020">
        <v>2</v>
      </c>
    </row>
    <row r="1021" spans="1:57" x14ac:dyDescent="0.25">
      <c r="A1021" s="179">
        <f t="shared" si="15"/>
        <v>62417</v>
      </c>
      <c r="B1021" t="s">
        <v>1923</v>
      </c>
      <c r="C1021">
        <v>19368896</v>
      </c>
      <c r="D1021">
        <v>144105</v>
      </c>
      <c r="E1021">
        <v>4</v>
      </c>
      <c r="F1021">
        <v>550023189</v>
      </c>
      <c r="G1021" s="180">
        <v>43802</v>
      </c>
      <c r="H1021" s="180">
        <v>45321</v>
      </c>
      <c r="I1021">
        <v>0</v>
      </c>
      <c r="J1021">
        <v>1</v>
      </c>
      <c r="K1021">
        <v>2</v>
      </c>
      <c r="L1021">
        <v>30</v>
      </c>
      <c r="M1021">
        <v>2</v>
      </c>
      <c r="N1021" s="170">
        <v>22490513</v>
      </c>
      <c r="O1021" s="170">
        <v>24960000</v>
      </c>
      <c r="P1021" s="178">
        <v>73123</v>
      </c>
      <c r="Q1021" s="178">
        <v>2811</v>
      </c>
      <c r="R1021" s="178">
        <v>70214</v>
      </c>
      <c r="S1021">
        <v>0</v>
      </c>
      <c r="T1021">
        <v>0</v>
      </c>
      <c r="U1021">
        <v>0</v>
      </c>
      <c r="W1021">
        <v>0</v>
      </c>
      <c r="X1021">
        <v>0</v>
      </c>
      <c r="Y1021">
        <v>0</v>
      </c>
      <c r="AB1021" s="180">
        <v>44285</v>
      </c>
      <c r="AC1021">
        <v>1</v>
      </c>
      <c r="AD1021" t="s">
        <v>1922</v>
      </c>
      <c r="AE1021">
        <v>1</v>
      </c>
      <c r="AF1021">
        <v>30</v>
      </c>
      <c r="AG1021">
        <v>0</v>
      </c>
      <c r="AN1021">
        <v>1</v>
      </c>
      <c r="AO1021">
        <v>1</v>
      </c>
      <c r="AR1021" s="178">
        <v>7797</v>
      </c>
      <c r="AS1021" t="s">
        <v>1921</v>
      </c>
      <c r="AT1021">
        <v>0</v>
      </c>
      <c r="AU1021">
        <v>0</v>
      </c>
      <c r="AV1021">
        <v>890480123</v>
      </c>
      <c r="AW1021" t="s">
        <v>1920</v>
      </c>
      <c r="AX1021">
        <v>5</v>
      </c>
      <c r="BC1021">
        <v>2</v>
      </c>
      <c r="BD1021">
        <v>7</v>
      </c>
      <c r="BE1021">
        <v>2</v>
      </c>
    </row>
    <row r="1022" spans="1:57" x14ac:dyDescent="0.25">
      <c r="A1022" s="179">
        <f t="shared" si="15"/>
        <v>31267</v>
      </c>
      <c r="B1022" t="s">
        <v>1923</v>
      </c>
      <c r="C1022">
        <v>19368896</v>
      </c>
      <c r="D1022">
        <v>144105</v>
      </c>
      <c r="E1022">
        <v>4</v>
      </c>
      <c r="F1022">
        <v>550023195</v>
      </c>
      <c r="G1022" s="180">
        <v>43803</v>
      </c>
      <c r="H1022" s="180">
        <v>45321</v>
      </c>
      <c r="I1022">
        <v>0</v>
      </c>
      <c r="J1022">
        <v>1</v>
      </c>
      <c r="K1022">
        <v>2</v>
      </c>
      <c r="L1022">
        <v>30</v>
      </c>
      <c r="M1022">
        <v>2</v>
      </c>
      <c r="N1022" s="170">
        <v>22490513</v>
      </c>
      <c r="O1022" s="170">
        <v>24960000</v>
      </c>
      <c r="P1022" s="178">
        <v>36629</v>
      </c>
      <c r="Q1022" s="178">
        <v>1408</v>
      </c>
      <c r="R1022" s="178">
        <v>35173</v>
      </c>
      <c r="S1022">
        <v>0</v>
      </c>
      <c r="T1022">
        <v>0</v>
      </c>
      <c r="U1022">
        <v>0</v>
      </c>
      <c r="W1022">
        <v>0</v>
      </c>
      <c r="X1022">
        <v>0</v>
      </c>
      <c r="Y1022">
        <v>0</v>
      </c>
      <c r="AB1022" s="180">
        <v>44285</v>
      </c>
      <c r="AC1022">
        <v>1</v>
      </c>
      <c r="AD1022" t="s">
        <v>1922</v>
      </c>
      <c r="AE1022">
        <v>1</v>
      </c>
      <c r="AF1022">
        <v>30</v>
      </c>
      <c r="AG1022">
        <v>0</v>
      </c>
      <c r="AN1022">
        <v>1</v>
      </c>
      <c r="AO1022">
        <v>1</v>
      </c>
      <c r="AR1022" s="178">
        <v>3906</v>
      </c>
      <c r="AS1022" t="s">
        <v>1921</v>
      </c>
      <c r="AT1022">
        <v>0</v>
      </c>
      <c r="AU1022">
        <v>0</v>
      </c>
      <c r="AV1022">
        <v>890480123</v>
      </c>
      <c r="AW1022" t="s">
        <v>1920</v>
      </c>
      <c r="AX1022">
        <v>5</v>
      </c>
      <c r="BC1022">
        <v>2</v>
      </c>
      <c r="BD1022">
        <v>7</v>
      </c>
      <c r="BE1022">
        <v>2</v>
      </c>
    </row>
    <row r="1023" spans="1:57" x14ac:dyDescent="0.25">
      <c r="A1023" s="179">
        <f t="shared" si="15"/>
        <v>31267</v>
      </c>
      <c r="B1023" t="s">
        <v>1923</v>
      </c>
      <c r="C1023">
        <v>19368896</v>
      </c>
      <c r="D1023">
        <v>144105</v>
      </c>
      <c r="E1023">
        <v>4</v>
      </c>
      <c r="F1023">
        <v>550023230</v>
      </c>
      <c r="G1023" s="180">
        <v>43807</v>
      </c>
      <c r="H1023" s="180">
        <v>45321</v>
      </c>
      <c r="I1023">
        <v>0</v>
      </c>
      <c r="J1023">
        <v>1</v>
      </c>
      <c r="K1023">
        <v>2</v>
      </c>
      <c r="L1023">
        <v>30</v>
      </c>
      <c r="M1023">
        <v>2</v>
      </c>
      <c r="N1023" s="170">
        <v>22490513</v>
      </c>
      <c r="O1023" s="170">
        <v>24960000</v>
      </c>
      <c r="P1023" s="178">
        <v>36629</v>
      </c>
      <c r="Q1023" s="178">
        <v>1408</v>
      </c>
      <c r="R1023" s="178">
        <v>35173</v>
      </c>
      <c r="S1023">
        <v>0</v>
      </c>
      <c r="T1023">
        <v>0</v>
      </c>
      <c r="U1023">
        <v>0</v>
      </c>
      <c r="W1023">
        <v>0</v>
      </c>
      <c r="X1023">
        <v>0</v>
      </c>
      <c r="Y1023">
        <v>0</v>
      </c>
      <c r="AB1023" s="180">
        <v>44285</v>
      </c>
      <c r="AC1023">
        <v>1</v>
      </c>
      <c r="AD1023" t="s">
        <v>1922</v>
      </c>
      <c r="AE1023">
        <v>1</v>
      </c>
      <c r="AF1023">
        <v>30</v>
      </c>
      <c r="AG1023">
        <v>0</v>
      </c>
      <c r="AN1023">
        <v>1</v>
      </c>
      <c r="AO1023">
        <v>1</v>
      </c>
      <c r="AR1023" s="178">
        <v>3906</v>
      </c>
      <c r="AS1023" t="s">
        <v>1921</v>
      </c>
      <c r="AT1023">
        <v>0</v>
      </c>
      <c r="AU1023">
        <v>0</v>
      </c>
      <c r="AV1023">
        <v>890480123</v>
      </c>
      <c r="AW1023" t="s">
        <v>1920</v>
      </c>
      <c r="AX1023">
        <v>5</v>
      </c>
      <c r="BC1023">
        <v>2</v>
      </c>
      <c r="BD1023">
        <v>7</v>
      </c>
      <c r="BE1023">
        <v>2</v>
      </c>
    </row>
    <row r="1024" spans="1:57" x14ac:dyDescent="0.25">
      <c r="A1024" s="179">
        <f t="shared" si="15"/>
        <v>68055</v>
      </c>
      <c r="B1024" t="s">
        <v>1923</v>
      </c>
      <c r="C1024">
        <v>19368896</v>
      </c>
      <c r="D1024">
        <v>144105</v>
      </c>
      <c r="E1024">
        <v>4</v>
      </c>
      <c r="F1024">
        <v>550023287</v>
      </c>
      <c r="G1024" s="180">
        <v>43820</v>
      </c>
      <c r="H1024" s="180">
        <v>45321</v>
      </c>
      <c r="I1024">
        <v>0</v>
      </c>
      <c r="J1024">
        <v>1</v>
      </c>
      <c r="K1024">
        <v>2</v>
      </c>
      <c r="L1024">
        <v>30</v>
      </c>
      <c r="M1024">
        <v>2</v>
      </c>
      <c r="N1024" s="170">
        <v>22490513</v>
      </c>
      <c r="O1024" s="170">
        <v>24960000</v>
      </c>
      <c r="P1024" s="178">
        <v>79727</v>
      </c>
      <c r="Q1024" s="178">
        <v>3065</v>
      </c>
      <c r="R1024" s="178">
        <v>76556</v>
      </c>
      <c r="S1024">
        <v>0</v>
      </c>
      <c r="T1024">
        <v>0</v>
      </c>
      <c r="U1024">
        <v>0</v>
      </c>
      <c r="W1024">
        <v>0</v>
      </c>
      <c r="X1024">
        <v>0</v>
      </c>
      <c r="Y1024">
        <v>0</v>
      </c>
      <c r="AB1024" s="180">
        <v>44285</v>
      </c>
      <c r="AC1024">
        <v>1</v>
      </c>
      <c r="AD1024" t="s">
        <v>1922</v>
      </c>
      <c r="AE1024">
        <v>1</v>
      </c>
      <c r="AF1024">
        <v>30</v>
      </c>
      <c r="AG1024">
        <v>0</v>
      </c>
      <c r="AN1024">
        <v>1</v>
      </c>
      <c r="AO1024">
        <v>1</v>
      </c>
      <c r="AR1024" s="178">
        <v>8501</v>
      </c>
      <c r="AS1024" t="s">
        <v>1921</v>
      </c>
      <c r="AT1024">
        <v>0</v>
      </c>
      <c r="AU1024">
        <v>0</v>
      </c>
      <c r="AV1024">
        <v>890480123</v>
      </c>
      <c r="AW1024" t="s">
        <v>1920</v>
      </c>
      <c r="AX1024">
        <v>5</v>
      </c>
      <c r="BC1024">
        <v>2</v>
      </c>
      <c r="BD1024">
        <v>7</v>
      </c>
      <c r="BE1024">
        <v>2</v>
      </c>
    </row>
    <row r="1025" spans="1:57" x14ac:dyDescent="0.25">
      <c r="A1025" s="179">
        <f t="shared" si="15"/>
        <v>44919</v>
      </c>
      <c r="B1025" t="s">
        <v>1923</v>
      </c>
      <c r="C1025">
        <v>19368896</v>
      </c>
      <c r="D1025">
        <v>144105</v>
      </c>
      <c r="E1025">
        <v>4</v>
      </c>
      <c r="F1025">
        <v>550023296</v>
      </c>
      <c r="G1025" s="180">
        <v>43822</v>
      </c>
      <c r="H1025" s="180">
        <v>45321</v>
      </c>
      <c r="I1025">
        <v>0</v>
      </c>
      <c r="J1025">
        <v>1</v>
      </c>
      <c r="K1025">
        <v>2</v>
      </c>
      <c r="L1025">
        <v>30</v>
      </c>
      <c r="M1025">
        <v>2</v>
      </c>
      <c r="N1025" s="170">
        <v>22490513</v>
      </c>
      <c r="O1025" s="170">
        <v>24960000</v>
      </c>
      <c r="P1025" s="178">
        <v>52623</v>
      </c>
      <c r="Q1025" s="178">
        <v>2023</v>
      </c>
      <c r="R1025" s="178">
        <v>50530</v>
      </c>
      <c r="S1025">
        <v>0</v>
      </c>
      <c r="T1025">
        <v>0</v>
      </c>
      <c r="U1025">
        <v>0</v>
      </c>
      <c r="W1025">
        <v>0</v>
      </c>
      <c r="X1025">
        <v>0</v>
      </c>
      <c r="Y1025">
        <v>0</v>
      </c>
      <c r="AB1025" s="180">
        <v>44285</v>
      </c>
      <c r="AC1025">
        <v>1</v>
      </c>
      <c r="AD1025" t="s">
        <v>1922</v>
      </c>
      <c r="AE1025">
        <v>1</v>
      </c>
      <c r="AF1025">
        <v>30</v>
      </c>
      <c r="AG1025">
        <v>0</v>
      </c>
      <c r="AN1025">
        <v>1</v>
      </c>
      <c r="AO1025">
        <v>1</v>
      </c>
      <c r="AR1025" s="178">
        <v>5611</v>
      </c>
      <c r="AS1025" t="s">
        <v>1921</v>
      </c>
      <c r="AT1025">
        <v>0</v>
      </c>
      <c r="AU1025">
        <v>0</v>
      </c>
      <c r="AV1025">
        <v>890480123</v>
      </c>
      <c r="AW1025" t="s">
        <v>1920</v>
      </c>
      <c r="AX1025">
        <v>5</v>
      </c>
      <c r="BC1025">
        <v>2</v>
      </c>
      <c r="BD1025">
        <v>7</v>
      </c>
      <c r="BE1025">
        <v>2</v>
      </c>
    </row>
    <row r="1026" spans="1:57" x14ac:dyDescent="0.25">
      <c r="A1026" s="179">
        <f t="shared" ref="A1026:A1089" si="16">IF(+R1026&gt;AR1026,R1026-AR1026,0)</f>
        <v>8398</v>
      </c>
      <c r="B1026" t="s">
        <v>1923</v>
      </c>
      <c r="C1026">
        <v>19368896</v>
      </c>
      <c r="D1026">
        <v>144105</v>
      </c>
      <c r="E1026">
        <v>4</v>
      </c>
      <c r="F1026">
        <v>550023299</v>
      </c>
      <c r="G1026" s="180">
        <v>43822</v>
      </c>
      <c r="H1026" s="180">
        <v>45321</v>
      </c>
      <c r="I1026">
        <v>0</v>
      </c>
      <c r="J1026">
        <v>1</v>
      </c>
      <c r="K1026">
        <v>2</v>
      </c>
      <c r="L1026">
        <v>30</v>
      </c>
      <c r="M1026">
        <v>2</v>
      </c>
      <c r="N1026" s="170">
        <v>22490513</v>
      </c>
      <c r="O1026" s="170">
        <v>24960000</v>
      </c>
      <c r="P1026" s="178">
        <v>9838</v>
      </c>
      <c r="Q1026" s="178">
        <v>378</v>
      </c>
      <c r="R1026" s="178">
        <v>9447</v>
      </c>
      <c r="S1026">
        <v>0</v>
      </c>
      <c r="T1026">
        <v>0</v>
      </c>
      <c r="U1026">
        <v>0</v>
      </c>
      <c r="W1026">
        <v>0</v>
      </c>
      <c r="X1026">
        <v>0</v>
      </c>
      <c r="Y1026">
        <v>0</v>
      </c>
      <c r="AB1026" s="180">
        <v>44285</v>
      </c>
      <c r="AC1026">
        <v>1</v>
      </c>
      <c r="AD1026" t="s">
        <v>1922</v>
      </c>
      <c r="AE1026">
        <v>1</v>
      </c>
      <c r="AF1026">
        <v>30</v>
      </c>
      <c r="AG1026">
        <v>0</v>
      </c>
      <c r="AN1026">
        <v>1</v>
      </c>
      <c r="AO1026">
        <v>1</v>
      </c>
      <c r="AR1026" s="178">
        <v>1049</v>
      </c>
      <c r="AS1026" t="s">
        <v>1921</v>
      </c>
      <c r="AT1026">
        <v>0</v>
      </c>
      <c r="AU1026">
        <v>0</v>
      </c>
      <c r="AV1026">
        <v>890480123</v>
      </c>
      <c r="AW1026" t="s">
        <v>1920</v>
      </c>
      <c r="AX1026">
        <v>5</v>
      </c>
      <c r="BC1026">
        <v>2</v>
      </c>
      <c r="BD1026">
        <v>7</v>
      </c>
      <c r="BE1026">
        <v>2</v>
      </c>
    </row>
    <row r="1027" spans="1:57" x14ac:dyDescent="0.25">
      <c r="A1027" s="179">
        <f t="shared" si="16"/>
        <v>20999</v>
      </c>
      <c r="B1027" t="s">
        <v>1923</v>
      </c>
      <c r="C1027">
        <v>19368896</v>
      </c>
      <c r="D1027">
        <v>144105</v>
      </c>
      <c r="E1027">
        <v>4</v>
      </c>
      <c r="F1027">
        <v>550023301</v>
      </c>
      <c r="G1027" s="180">
        <v>43823</v>
      </c>
      <c r="H1027" s="180">
        <v>45321</v>
      </c>
      <c r="I1027">
        <v>0</v>
      </c>
      <c r="J1027">
        <v>1</v>
      </c>
      <c r="K1027">
        <v>2</v>
      </c>
      <c r="L1027">
        <v>30</v>
      </c>
      <c r="M1027">
        <v>2</v>
      </c>
      <c r="N1027" s="170">
        <v>22490513</v>
      </c>
      <c r="O1027" s="170">
        <v>24960000</v>
      </c>
      <c r="P1027" s="178">
        <v>24601</v>
      </c>
      <c r="Q1027" s="178">
        <v>946</v>
      </c>
      <c r="R1027" s="178">
        <v>23622</v>
      </c>
      <c r="S1027">
        <v>0</v>
      </c>
      <c r="T1027">
        <v>0</v>
      </c>
      <c r="U1027">
        <v>0</v>
      </c>
      <c r="W1027">
        <v>0</v>
      </c>
      <c r="X1027">
        <v>0</v>
      </c>
      <c r="Y1027">
        <v>0</v>
      </c>
      <c r="AB1027" s="180">
        <v>44285</v>
      </c>
      <c r="AC1027">
        <v>1</v>
      </c>
      <c r="AD1027" t="s">
        <v>1922</v>
      </c>
      <c r="AE1027">
        <v>1</v>
      </c>
      <c r="AF1027">
        <v>30</v>
      </c>
      <c r="AG1027">
        <v>0</v>
      </c>
      <c r="AN1027">
        <v>1</v>
      </c>
      <c r="AO1027">
        <v>1</v>
      </c>
      <c r="AR1027" s="178">
        <v>2623</v>
      </c>
      <c r="AS1027" t="s">
        <v>1921</v>
      </c>
      <c r="AT1027">
        <v>0</v>
      </c>
      <c r="AU1027">
        <v>0</v>
      </c>
      <c r="AV1027">
        <v>890480123</v>
      </c>
      <c r="AW1027" t="s">
        <v>1920</v>
      </c>
      <c r="AX1027">
        <v>5</v>
      </c>
      <c r="BC1027">
        <v>2</v>
      </c>
      <c r="BD1027">
        <v>7</v>
      </c>
      <c r="BE1027">
        <v>2</v>
      </c>
    </row>
    <row r="1028" spans="1:57" x14ac:dyDescent="0.25">
      <c r="A1028" s="179">
        <f t="shared" si="16"/>
        <v>34818</v>
      </c>
      <c r="B1028" t="s">
        <v>1923</v>
      </c>
      <c r="C1028">
        <v>19368896</v>
      </c>
      <c r="D1028">
        <v>144105</v>
      </c>
      <c r="E1028">
        <v>4</v>
      </c>
      <c r="F1028">
        <v>550023305</v>
      </c>
      <c r="G1028" s="180">
        <v>43824</v>
      </c>
      <c r="H1028" s="180">
        <v>45321</v>
      </c>
      <c r="I1028">
        <v>0</v>
      </c>
      <c r="J1028">
        <v>1</v>
      </c>
      <c r="K1028">
        <v>2</v>
      </c>
      <c r="L1028">
        <v>30</v>
      </c>
      <c r="M1028">
        <v>2</v>
      </c>
      <c r="N1028" s="170">
        <v>22490513</v>
      </c>
      <c r="O1028" s="170">
        <v>24960000</v>
      </c>
      <c r="P1028" s="178">
        <v>40790</v>
      </c>
      <c r="Q1028" s="178">
        <v>1568</v>
      </c>
      <c r="R1028" s="178">
        <v>39167</v>
      </c>
      <c r="S1028">
        <v>0</v>
      </c>
      <c r="T1028">
        <v>0</v>
      </c>
      <c r="U1028">
        <v>0</v>
      </c>
      <c r="W1028">
        <v>0</v>
      </c>
      <c r="X1028">
        <v>0</v>
      </c>
      <c r="Y1028">
        <v>0</v>
      </c>
      <c r="AB1028" s="180">
        <v>44285</v>
      </c>
      <c r="AC1028">
        <v>1</v>
      </c>
      <c r="AD1028" t="s">
        <v>1922</v>
      </c>
      <c r="AE1028">
        <v>1</v>
      </c>
      <c r="AF1028">
        <v>30</v>
      </c>
      <c r="AG1028">
        <v>0</v>
      </c>
      <c r="AN1028">
        <v>1</v>
      </c>
      <c r="AO1028">
        <v>1</v>
      </c>
      <c r="AR1028" s="178">
        <v>4349</v>
      </c>
      <c r="AS1028" t="s">
        <v>1921</v>
      </c>
      <c r="AT1028">
        <v>0</v>
      </c>
      <c r="AU1028">
        <v>0</v>
      </c>
      <c r="AV1028">
        <v>890480123</v>
      </c>
      <c r="AW1028" t="s">
        <v>1920</v>
      </c>
      <c r="AX1028">
        <v>5</v>
      </c>
      <c r="BC1028">
        <v>2</v>
      </c>
      <c r="BD1028">
        <v>7</v>
      </c>
      <c r="BE1028">
        <v>2</v>
      </c>
    </row>
    <row r="1029" spans="1:57" x14ac:dyDescent="0.25">
      <c r="A1029" s="179">
        <f t="shared" si="16"/>
        <v>68055</v>
      </c>
      <c r="B1029" t="s">
        <v>1923</v>
      </c>
      <c r="C1029">
        <v>19368896</v>
      </c>
      <c r="D1029">
        <v>144105</v>
      </c>
      <c r="E1029">
        <v>4</v>
      </c>
      <c r="F1029">
        <v>550023306</v>
      </c>
      <c r="G1029" s="180">
        <v>43824</v>
      </c>
      <c r="H1029" s="180">
        <v>45321</v>
      </c>
      <c r="I1029">
        <v>0</v>
      </c>
      <c r="J1029">
        <v>1</v>
      </c>
      <c r="K1029">
        <v>2</v>
      </c>
      <c r="L1029">
        <v>30</v>
      </c>
      <c r="M1029">
        <v>2</v>
      </c>
      <c r="N1029" s="170">
        <v>22490513</v>
      </c>
      <c r="O1029" s="170">
        <v>24960000</v>
      </c>
      <c r="P1029" s="178">
        <v>79727</v>
      </c>
      <c r="Q1029" s="178">
        <v>3065</v>
      </c>
      <c r="R1029" s="178">
        <v>76556</v>
      </c>
      <c r="S1029">
        <v>0</v>
      </c>
      <c r="T1029">
        <v>0</v>
      </c>
      <c r="U1029">
        <v>0</v>
      </c>
      <c r="W1029">
        <v>0</v>
      </c>
      <c r="X1029">
        <v>0</v>
      </c>
      <c r="Y1029">
        <v>0</v>
      </c>
      <c r="AB1029" s="180">
        <v>44285</v>
      </c>
      <c r="AC1029">
        <v>1</v>
      </c>
      <c r="AD1029" t="s">
        <v>1922</v>
      </c>
      <c r="AE1029">
        <v>1</v>
      </c>
      <c r="AF1029">
        <v>30</v>
      </c>
      <c r="AG1029">
        <v>0</v>
      </c>
      <c r="AN1029">
        <v>1</v>
      </c>
      <c r="AO1029">
        <v>1</v>
      </c>
      <c r="AR1029" s="178">
        <v>8501</v>
      </c>
      <c r="AS1029" t="s">
        <v>1921</v>
      </c>
      <c r="AT1029">
        <v>0</v>
      </c>
      <c r="AU1029">
        <v>0</v>
      </c>
      <c r="AV1029">
        <v>890480123</v>
      </c>
      <c r="AW1029" t="s">
        <v>1920</v>
      </c>
      <c r="AX1029">
        <v>5</v>
      </c>
      <c r="BC1029">
        <v>2</v>
      </c>
      <c r="BD1029">
        <v>7</v>
      </c>
      <c r="BE1029">
        <v>2</v>
      </c>
    </row>
    <row r="1030" spans="1:57" x14ac:dyDescent="0.25">
      <c r="A1030" s="179">
        <f t="shared" si="16"/>
        <v>55945</v>
      </c>
      <c r="B1030" t="s">
        <v>1923</v>
      </c>
      <c r="C1030">
        <v>19368896</v>
      </c>
      <c r="D1030">
        <v>144105</v>
      </c>
      <c r="E1030">
        <v>4</v>
      </c>
      <c r="F1030">
        <v>550023348</v>
      </c>
      <c r="G1030" s="180">
        <v>43833</v>
      </c>
      <c r="H1030" s="180">
        <v>45321</v>
      </c>
      <c r="I1030">
        <v>0</v>
      </c>
      <c r="J1030">
        <v>1</v>
      </c>
      <c r="K1030">
        <v>2</v>
      </c>
      <c r="L1030">
        <v>30</v>
      </c>
      <c r="M1030">
        <v>2</v>
      </c>
      <c r="N1030" s="170">
        <v>22490513</v>
      </c>
      <c r="O1030" s="170">
        <v>24960000</v>
      </c>
      <c r="P1030" s="178">
        <v>65541</v>
      </c>
      <c r="Q1030" s="178">
        <v>2520</v>
      </c>
      <c r="R1030" s="178">
        <v>62933</v>
      </c>
      <c r="S1030">
        <v>0</v>
      </c>
      <c r="T1030">
        <v>0</v>
      </c>
      <c r="U1030">
        <v>0</v>
      </c>
      <c r="W1030">
        <v>0</v>
      </c>
      <c r="X1030">
        <v>0</v>
      </c>
      <c r="Y1030">
        <v>0</v>
      </c>
      <c r="AB1030" s="180">
        <v>44285</v>
      </c>
      <c r="AC1030">
        <v>1</v>
      </c>
      <c r="AD1030" t="s">
        <v>1922</v>
      </c>
      <c r="AE1030">
        <v>1</v>
      </c>
      <c r="AF1030">
        <v>30</v>
      </c>
      <c r="AG1030">
        <v>0</v>
      </c>
      <c r="AN1030">
        <v>1</v>
      </c>
      <c r="AO1030">
        <v>1</v>
      </c>
      <c r="AR1030" s="178">
        <v>6988</v>
      </c>
      <c r="AS1030" t="s">
        <v>1921</v>
      </c>
      <c r="AT1030">
        <v>0</v>
      </c>
      <c r="AU1030">
        <v>0</v>
      </c>
      <c r="AV1030">
        <v>890480123</v>
      </c>
      <c r="AW1030" t="s">
        <v>1920</v>
      </c>
      <c r="AX1030">
        <v>5</v>
      </c>
      <c r="BC1030">
        <v>2</v>
      </c>
      <c r="BD1030">
        <v>7</v>
      </c>
      <c r="BE1030">
        <v>2</v>
      </c>
    </row>
    <row r="1031" spans="1:57" x14ac:dyDescent="0.25">
      <c r="A1031" s="179">
        <f t="shared" si="16"/>
        <v>35878</v>
      </c>
      <c r="B1031" t="s">
        <v>1923</v>
      </c>
      <c r="C1031">
        <v>19368896</v>
      </c>
      <c r="D1031">
        <v>144105</v>
      </c>
      <c r="E1031">
        <v>4</v>
      </c>
      <c r="F1031">
        <v>550023559</v>
      </c>
      <c r="G1031" s="180">
        <v>43876</v>
      </c>
      <c r="H1031" s="180">
        <v>45321</v>
      </c>
      <c r="I1031">
        <v>0</v>
      </c>
      <c r="J1031">
        <v>1</v>
      </c>
      <c r="K1031">
        <v>2</v>
      </c>
      <c r="L1031">
        <v>30</v>
      </c>
      <c r="M1031">
        <v>2</v>
      </c>
      <c r="N1031" s="170">
        <v>22490513</v>
      </c>
      <c r="O1031" s="170">
        <v>24960000</v>
      </c>
      <c r="P1031" s="178">
        <v>42032</v>
      </c>
      <c r="Q1031" s="178">
        <v>1616</v>
      </c>
      <c r="R1031" s="178">
        <v>40360</v>
      </c>
      <c r="S1031">
        <v>0</v>
      </c>
      <c r="T1031">
        <v>0</v>
      </c>
      <c r="U1031">
        <v>0</v>
      </c>
      <c r="W1031">
        <v>0</v>
      </c>
      <c r="X1031">
        <v>0</v>
      </c>
      <c r="Y1031">
        <v>0</v>
      </c>
      <c r="AB1031" s="180">
        <v>44285</v>
      </c>
      <c r="AC1031">
        <v>1</v>
      </c>
      <c r="AD1031" t="s">
        <v>1922</v>
      </c>
      <c r="AE1031">
        <v>1</v>
      </c>
      <c r="AF1031">
        <v>30</v>
      </c>
      <c r="AG1031">
        <v>0</v>
      </c>
      <c r="AN1031">
        <v>1</v>
      </c>
      <c r="AO1031">
        <v>1</v>
      </c>
      <c r="AR1031" s="178">
        <v>4482</v>
      </c>
      <c r="AS1031" t="s">
        <v>1921</v>
      </c>
      <c r="AT1031">
        <v>0</v>
      </c>
      <c r="AU1031">
        <v>0</v>
      </c>
      <c r="AV1031">
        <v>890480123</v>
      </c>
      <c r="AW1031" t="s">
        <v>1920</v>
      </c>
      <c r="AX1031">
        <v>5</v>
      </c>
      <c r="BC1031">
        <v>2</v>
      </c>
      <c r="BD1031">
        <v>7</v>
      </c>
      <c r="BE1031">
        <v>2</v>
      </c>
    </row>
    <row r="1032" spans="1:57" x14ac:dyDescent="0.25">
      <c r="A1032" s="179">
        <f t="shared" si="16"/>
        <v>12773</v>
      </c>
      <c r="B1032" t="s">
        <v>1923</v>
      </c>
      <c r="C1032">
        <v>19368896</v>
      </c>
      <c r="D1032">
        <v>144105</v>
      </c>
      <c r="E1032">
        <v>4</v>
      </c>
      <c r="F1032">
        <v>550023598</v>
      </c>
      <c r="G1032" s="180">
        <v>43884</v>
      </c>
      <c r="H1032" s="180">
        <v>45321</v>
      </c>
      <c r="I1032">
        <v>0</v>
      </c>
      <c r="J1032">
        <v>1</v>
      </c>
      <c r="K1032">
        <v>2</v>
      </c>
      <c r="L1032">
        <v>30</v>
      </c>
      <c r="M1032">
        <v>2</v>
      </c>
      <c r="N1032" s="170">
        <v>22490513</v>
      </c>
      <c r="O1032" s="170">
        <v>24960000</v>
      </c>
      <c r="P1032" s="178">
        <v>14964</v>
      </c>
      <c r="Q1032" s="178">
        <v>575</v>
      </c>
      <c r="R1032" s="178">
        <v>14369</v>
      </c>
      <c r="S1032">
        <v>0</v>
      </c>
      <c r="T1032">
        <v>0</v>
      </c>
      <c r="U1032">
        <v>0</v>
      </c>
      <c r="W1032">
        <v>0</v>
      </c>
      <c r="X1032">
        <v>0</v>
      </c>
      <c r="Y1032">
        <v>0</v>
      </c>
      <c r="AB1032" s="180">
        <v>44285</v>
      </c>
      <c r="AC1032">
        <v>1</v>
      </c>
      <c r="AD1032" t="s">
        <v>1922</v>
      </c>
      <c r="AE1032">
        <v>1</v>
      </c>
      <c r="AF1032">
        <v>30</v>
      </c>
      <c r="AG1032">
        <v>0</v>
      </c>
      <c r="AN1032">
        <v>1</v>
      </c>
      <c r="AO1032">
        <v>1</v>
      </c>
      <c r="AR1032" s="178">
        <v>1596</v>
      </c>
      <c r="AS1032" t="s">
        <v>1921</v>
      </c>
      <c r="AT1032">
        <v>0</v>
      </c>
      <c r="AU1032">
        <v>0</v>
      </c>
      <c r="AV1032">
        <v>890480123</v>
      </c>
      <c r="AW1032" t="s">
        <v>1920</v>
      </c>
      <c r="AX1032">
        <v>5</v>
      </c>
      <c r="BC1032">
        <v>2</v>
      </c>
      <c r="BD1032">
        <v>7</v>
      </c>
      <c r="BE1032">
        <v>2</v>
      </c>
    </row>
    <row r="1033" spans="1:57" x14ac:dyDescent="0.25">
      <c r="A1033" s="179">
        <f t="shared" si="16"/>
        <v>15639</v>
      </c>
      <c r="B1033" t="s">
        <v>1923</v>
      </c>
      <c r="C1033">
        <v>19368896</v>
      </c>
      <c r="D1033">
        <v>144105</v>
      </c>
      <c r="E1033">
        <v>4</v>
      </c>
      <c r="F1033">
        <v>550023601</v>
      </c>
      <c r="G1033" s="180">
        <v>43884</v>
      </c>
      <c r="H1033" s="180">
        <v>45321</v>
      </c>
      <c r="I1033">
        <v>0</v>
      </c>
      <c r="J1033">
        <v>1</v>
      </c>
      <c r="K1033">
        <v>2</v>
      </c>
      <c r="L1033">
        <v>30</v>
      </c>
      <c r="M1033">
        <v>2</v>
      </c>
      <c r="N1033" s="170">
        <v>22490513</v>
      </c>
      <c r="O1033" s="170">
        <v>24960000</v>
      </c>
      <c r="P1033" s="178">
        <v>18321</v>
      </c>
      <c r="Q1033" s="178">
        <v>704</v>
      </c>
      <c r="R1033" s="178">
        <v>17593</v>
      </c>
      <c r="S1033">
        <v>0</v>
      </c>
      <c r="T1033">
        <v>0</v>
      </c>
      <c r="U1033">
        <v>0</v>
      </c>
      <c r="W1033">
        <v>0</v>
      </c>
      <c r="X1033">
        <v>0</v>
      </c>
      <c r="Y1033">
        <v>0</v>
      </c>
      <c r="AB1033" s="180">
        <v>44285</v>
      </c>
      <c r="AC1033">
        <v>1</v>
      </c>
      <c r="AD1033" t="s">
        <v>1922</v>
      </c>
      <c r="AE1033">
        <v>1</v>
      </c>
      <c r="AF1033">
        <v>30</v>
      </c>
      <c r="AG1033">
        <v>0</v>
      </c>
      <c r="AN1033">
        <v>1</v>
      </c>
      <c r="AO1033">
        <v>1</v>
      </c>
      <c r="AR1033" s="178">
        <v>1954</v>
      </c>
      <c r="AS1033" t="s">
        <v>1921</v>
      </c>
      <c r="AT1033">
        <v>0</v>
      </c>
      <c r="AU1033">
        <v>0</v>
      </c>
      <c r="AV1033">
        <v>890480123</v>
      </c>
      <c r="AW1033" t="s">
        <v>1920</v>
      </c>
      <c r="AX1033">
        <v>5</v>
      </c>
      <c r="BC1033">
        <v>2</v>
      </c>
      <c r="BD1033">
        <v>7</v>
      </c>
      <c r="BE1033">
        <v>2</v>
      </c>
    </row>
    <row r="1034" spans="1:57" x14ac:dyDescent="0.25">
      <c r="A1034" s="179">
        <f t="shared" si="16"/>
        <v>13633</v>
      </c>
      <c r="B1034" t="s">
        <v>1923</v>
      </c>
      <c r="C1034">
        <v>19368896</v>
      </c>
      <c r="D1034">
        <v>144105</v>
      </c>
      <c r="E1034">
        <v>4</v>
      </c>
      <c r="F1034">
        <v>550023603</v>
      </c>
      <c r="G1034" s="180">
        <v>43884</v>
      </c>
      <c r="H1034" s="180">
        <v>45321</v>
      </c>
      <c r="I1034">
        <v>0</v>
      </c>
      <c r="J1034">
        <v>1</v>
      </c>
      <c r="K1034">
        <v>2</v>
      </c>
      <c r="L1034">
        <v>30</v>
      </c>
      <c r="M1034">
        <v>2</v>
      </c>
      <c r="N1034" s="170">
        <v>22490513</v>
      </c>
      <c r="O1034" s="170">
        <v>24960000</v>
      </c>
      <c r="P1034" s="178">
        <v>15972</v>
      </c>
      <c r="Q1034" s="178">
        <v>614</v>
      </c>
      <c r="R1034" s="178">
        <v>15336</v>
      </c>
      <c r="S1034">
        <v>0</v>
      </c>
      <c r="T1034">
        <v>0</v>
      </c>
      <c r="U1034">
        <v>0</v>
      </c>
      <c r="W1034">
        <v>0</v>
      </c>
      <c r="X1034">
        <v>0</v>
      </c>
      <c r="Y1034">
        <v>0</v>
      </c>
      <c r="AB1034" s="180">
        <v>44285</v>
      </c>
      <c r="AC1034">
        <v>1</v>
      </c>
      <c r="AD1034" t="s">
        <v>1922</v>
      </c>
      <c r="AE1034">
        <v>1</v>
      </c>
      <c r="AF1034">
        <v>30</v>
      </c>
      <c r="AG1034">
        <v>0</v>
      </c>
      <c r="AN1034">
        <v>1</v>
      </c>
      <c r="AO1034">
        <v>1</v>
      </c>
      <c r="AR1034" s="178">
        <v>1703</v>
      </c>
      <c r="AS1034" t="s">
        <v>1921</v>
      </c>
      <c r="AT1034">
        <v>0</v>
      </c>
      <c r="AU1034">
        <v>0</v>
      </c>
      <c r="AV1034">
        <v>890480123</v>
      </c>
      <c r="AW1034" t="s">
        <v>1920</v>
      </c>
      <c r="AX1034">
        <v>5</v>
      </c>
      <c r="BC1034">
        <v>2</v>
      </c>
      <c r="BD1034">
        <v>7</v>
      </c>
      <c r="BE1034">
        <v>2</v>
      </c>
    </row>
    <row r="1035" spans="1:57" x14ac:dyDescent="0.25">
      <c r="A1035" s="179">
        <f t="shared" si="16"/>
        <v>14350</v>
      </c>
      <c r="B1035" t="s">
        <v>1923</v>
      </c>
      <c r="C1035">
        <v>19368896</v>
      </c>
      <c r="D1035">
        <v>144105</v>
      </c>
      <c r="E1035">
        <v>4</v>
      </c>
      <c r="F1035">
        <v>550023604</v>
      </c>
      <c r="G1035" s="180">
        <v>43884</v>
      </c>
      <c r="H1035" s="180">
        <v>45321</v>
      </c>
      <c r="I1035">
        <v>0</v>
      </c>
      <c r="J1035">
        <v>1</v>
      </c>
      <c r="K1035">
        <v>2</v>
      </c>
      <c r="L1035">
        <v>30</v>
      </c>
      <c r="M1035">
        <v>2</v>
      </c>
      <c r="N1035" s="170">
        <v>22490513</v>
      </c>
      <c r="O1035" s="170">
        <v>24960000</v>
      </c>
      <c r="P1035" s="178">
        <v>16810</v>
      </c>
      <c r="Q1035" s="178">
        <v>646</v>
      </c>
      <c r="R1035" s="178">
        <v>16142</v>
      </c>
      <c r="S1035">
        <v>0</v>
      </c>
      <c r="T1035">
        <v>0</v>
      </c>
      <c r="U1035">
        <v>0</v>
      </c>
      <c r="W1035">
        <v>0</v>
      </c>
      <c r="X1035">
        <v>0</v>
      </c>
      <c r="Y1035">
        <v>0</v>
      </c>
      <c r="AB1035" s="180">
        <v>44285</v>
      </c>
      <c r="AC1035">
        <v>1</v>
      </c>
      <c r="AD1035" t="s">
        <v>1922</v>
      </c>
      <c r="AE1035">
        <v>1</v>
      </c>
      <c r="AF1035">
        <v>30</v>
      </c>
      <c r="AG1035">
        <v>0</v>
      </c>
      <c r="AN1035">
        <v>1</v>
      </c>
      <c r="AO1035">
        <v>1</v>
      </c>
      <c r="AR1035" s="178">
        <v>1792</v>
      </c>
      <c r="AS1035" t="s">
        <v>1921</v>
      </c>
      <c r="AT1035">
        <v>0</v>
      </c>
      <c r="AU1035">
        <v>0</v>
      </c>
      <c r="AV1035">
        <v>890480123</v>
      </c>
      <c r="AW1035" t="s">
        <v>1920</v>
      </c>
      <c r="AX1035">
        <v>5</v>
      </c>
      <c r="BC1035">
        <v>2</v>
      </c>
      <c r="BD1035">
        <v>7</v>
      </c>
      <c r="BE1035">
        <v>2</v>
      </c>
    </row>
    <row r="1036" spans="1:57" x14ac:dyDescent="0.25">
      <c r="A1036" s="179">
        <f t="shared" si="16"/>
        <v>35871</v>
      </c>
      <c r="B1036" t="s">
        <v>1923</v>
      </c>
      <c r="C1036">
        <v>19368896</v>
      </c>
      <c r="D1036">
        <v>144105</v>
      </c>
      <c r="E1036">
        <v>4</v>
      </c>
      <c r="F1036">
        <v>550023609</v>
      </c>
      <c r="G1036" s="180">
        <v>43885</v>
      </c>
      <c r="H1036" s="180">
        <v>45321</v>
      </c>
      <c r="I1036">
        <v>0</v>
      </c>
      <c r="J1036">
        <v>1</v>
      </c>
      <c r="K1036">
        <v>2</v>
      </c>
      <c r="L1036">
        <v>30</v>
      </c>
      <c r="M1036">
        <v>2</v>
      </c>
      <c r="N1036" s="170">
        <v>22490513</v>
      </c>
      <c r="O1036" s="170">
        <v>24960000</v>
      </c>
      <c r="P1036" s="178">
        <v>42024</v>
      </c>
      <c r="Q1036" s="178">
        <v>1616</v>
      </c>
      <c r="R1036" s="178">
        <v>40352</v>
      </c>
      <c r="S1036">
        <v>0</v>
      </c>
      <c r="T1036">
        <v>0</v>
      </c>
      <c r="U1036">
        <v>0</v>
      </c>
      <c r="W1036">
        <v>0</v>
      </c>
      <c r="X1036">
        <v>0</v>
      </c>
      <c r="Y1036">
        <v>0</v>
      </c>
      <c r="AB1036" s="180">
        <v>44285</v>
      </c>
      <c r="AC1036">
        <v>1</v>
      </c>
      <c r="AD1036" t="s">
        <v>1922</v>
      </c>
      <c r="AE1036">
        <v>1</v>
      </c>
      <c r="AF1036">
        <v>30</v>
      </c>
      <c r="AG1036">
        <v>0</v>
      </c>
      <c r="AN1036">
        <v>1</v>
      </c>
      <c r="AO1036">
        <v>1</v>
      </c>
      <c r="AR1036" s="178">
        <v>4481</v>
      </c>
      <c r="AS1036" t="s">
        <v>1921</v>
      </c>
      <c r="AT1036">
        <v>0</v>
      </c>
      <c r="AU1036">
        <v>0</v>
      </c>
      <c r="AV1036">
        <v>890480123</v>
      </c>
      <c r="AW1036" t="s">
        <v>1920</v>
      </c>
      <c r="AX1036">
        <v>5</v>
      </c>
      <c r="BC1036">
        <v>2</v>
      </c>
      <c r="BD1036">
        <v>7</v>
      </c>
      <c r="BE1036">
        <v>2</v>
      </c>
    </row>
    <row r="1037" spans="1:57" x14ac:dyDescent="0.25">
      <c r="A1037" s="179">
        <f t="shared" si="16"/>
        <v>21546</v>
      </c>
      <c r="B1037" t="s">
        <v>1923</v>
      </c>
      <c r="C1037">
        <v>19368896</v>
      </c>
      <c r="D1037">
        <v>144105</v>
      </c>
      <c r="E1037">
        <v>4</v>
      </c>
      <c r="F1037">
        <v>550023637</v>
      </c>
      <c r="G1037" s="180">
        <v>43890</v>
      </c>
      <c r="H1037" s="180">
        <v>45321</v>
      </c>
      <c r="I1037">
        <v>0</v>
      </c>
      <c r="J1037">
        <v>1</v>
      </c>
      <c r="K1037">
        <v>2</v>
      </c>
      <c r="L1037">
        <v>30</v>
      </c>
      <c r="M1037">
        <v>2</v>
      </c>
      <c r="N1037" s="170">
        <v>22490513</v>
      </c>
      <c r="O1037" s="170">
        <v>24960000</v>
      </c>
      <c r="P1037" s="178">
        <v>25240</v>
      </c>
      <c r="Q1037" s="178">
        <v>970</v>
      </c>
      <c r="R1037" s="178">
        <v>24237</v>
      </c>
      <c r="S1037">
        <v>0</v>
      </c>
      <c r="T1037">
        <v>0</v>
      </c>
      <c r="U1037">
        <v>0</v>
      </c>
      <c r="W1037">
        <v>0</v>
      </c>
      <c r="X1037">
        <v>0</v>
      </c>
      <c r="Y1037">
        <v>0</v>
      </c>
      <c r="AB1037" s="180">
        <v>44285</v>
      </c>
      <c r="AC1037">
        <v>1</v>
      </c>
      <c r="AD1037" t="s">
        <v>1922</v>
      </c>
      <c r="AE1037">
        <v>1</v>
      </c>
      <c r="AF1037">
        <v>30</v>
      </c>
      <c r="AG1037">
        <v>0</v>
      </c>
      <c r="AN1037">
        <v>1</v>
      </c>
      <c r="AO1037">
        <v>1</v>
      </c>
      <c r="AR1037" s="178">
        <v>2691</v>
      </c>
      <c r="AS1037" t="s">
        <v>1921</v>
      </c>
      <c r="AT1037">
        <v>0</v>
      </c>
      <c r="AU1037">
        <v>0</v>
      </c>
      <c r="AV1037">
        <v>890480123</v>
      </c>
      <c r="AW1037" t="s">
        <v>1920</v>
      </c>
      <c r="AX1037">
        <v>5</v>
      </c>
      <c r="BC1037">
        <v>2</v>
      </c>
      <c r="BD1037">
        <v>7</v>
      </c>
      <c r="BE1037">
        <v>2</v>
      </c>
    </row>
    <row r="1038" spans="1:57" x14ac:dyDescent="0.25">
      <c r="A1038" s="179">
        <f t="shared" si="16"/>
        <v>17858</v>
      </c>
      <c r="B1038" t="s">
        <v>1923</v>
      </c>
      <c r="C1038">
        <v>19368896</v>
      </c>
      <c r="D1038">
        <v>144105</v>
      </c>
      <c r="E1038">
        <v>4</v>
      </c>
      <c r="F1038">
        <v>550023655</v>
      </c>
      <c r="G1038" s="180">
        <v>43892</v>
      </c>
      <c r="H1038" s="180">
        <v>45321</v>
      </c>
      <c r="I1038">
        <v>0</v>
      </c>
      <c r="J1038">
        <v>1</v>
      </c>
      <c r="K1038">
        <v>2</v>
      </c>
      <c r="L1038">
        <v>30</v>
      </c>
      <c r="M1038">
        <v>2</v>
      </c>
      <c r="N1038" s="170">
        <v>22490513</v>
      </c>
      <c r="O1038" s="170">
        <v>24960000</v>
      </c>
      <c r="P1038" s="178">
        <v>20921</v>
      </c>
      <c r="Q1038" s="178">
        <v>804</v>
      </c>
      <c r="R1038" s="178">
        <v>20089</v>
      </c>
      <c r="S1038">
        <v>0</v>
      </c>
      <c r="T1038">
        <v>0</v>
      </c>
      <c r="U1038">
        <v>0</v>
      </c>
      <c r="W1038">
        <v>0</v>
      </c>
      <c r="X1038">
        <v>0</v>
      </c>
      <c r="Y1038">
        <v>0</v>
      </c>
      <c r="AB1038" s="180">
        <v>44285</v>
      </c>
      <c r="AC1038">
        <v>1</v>
      </c>
      <c r="AD1038" t="s">
        <v>1922</v>
      </c>
      <c r="AE1038">
        <v>1</v>
      </c>
      <c r="AF1038">
        <v>30</v>
      </c>
      <c r="AG1038">
        <v>0</v>
      </c>
      <c r="AN1038">
        <v>1</v>
      </c>
      <c r="AO1038">
        <v>1</v>
      </c>
      <c r="AR1038" s="178">
        <v>2231</v>
      </c>
      <c r="AS1038" t="s">
        <v>1921</v>
      </c>
      <c r="AT1038">
        <v>0</v>
      </c>
      <c r="AU1038">
        <v>0</v>
      </c>
      <c r="AV1038">
        <v>890480123</v>
      </c>
      <c r="AW1038" t="s">
        <v>1920</v>
      </c>
      <c r="AX1038">
        <v>5</v>
      </c>
      <c r="BC1038">
        <v>2</v>
      </c>
      <c r="BD1038">
        <v>7</v>
      </c>
      <c r="BE1038">
        <v>2</v>
      </c>
    </row>
    <row r="1039" spans="1:57" x14ac:dyDescent="0.25">
      <c r="A1039" s="179">
        <f t="shared" si="16"/>
        <v>26112</v>
      </c>
      <c r="B1039" t="s">
        <v>1923</v>
      </c>
      <c r="C1039">
        <v>19368896</v>
      </c>
      <c r="D1039">
        <v>144105</v>
      </c>
      <c r="E1039">
        <v>4</v>
      </c>
      <c r="F1039">
        <v>550024387</v>
      </c>
      <c r="G1039" s="180">
        <v>44087</v>
      </c>
      <c r="H1039" s="180">
        <v>45321</v>
      </c>
      <c r="I1039">
        <v>0</v>
      </c>
      <c r="J1039">
        <v>1</v>
      </c>
      <c r="K1039">
        <v>2</v>
      </c>
      <c r="L1039">
        <v>30</v>
      </c>
      <c r="M1039">
        <v>2</v>
      </c>
      <c r="N1039" s="170">
        <v>22490513</v>
      </c>
      <c r="O1039" s="170">
        <v>24960000</v>
      </c>
      <c r="P1039" s="178">
        <v>30591</v>
      </c>
      <c r="Q1039" s="178">
        <v>1176</v>
      </c>
      <c r="R1039" s="178">
        <v>29374</v>
      </c>
      <c r="S1039">
        <v>0</v>
      </c>
      <c r="T1039">
        <v>0</v>
      </c>
      <c r="U1039">
        <v>0</v>
      </c>
      <c r="W1039">
        <v>0</v>
      </c>
      <c r="X1039">
        <v>0</v>
      </c>
      <c r="Y1039">
        <v>0</v>
      </c>
      <c r="AB1039" s="180">
        <v>44285</v>
      </c>
      <c r="AC1039">
        <v>1</v>
      </c>
      <c r="AD1039" t="s">
        <v>1922</v>
      </c>
      <c r="AE1039">
        <v>1</v>
      </c>
      <c r="AF1039">
        <v>30</v>
      </c>
      <c r="AG1039">
        <v>0</v>
      </c>
      <c r="AN1039">
        <v>1</v>
      </c>
      <c r="AO1039">
        <v>1</v>
      </c>
      <c r="AR1039" s="178">
        <v>3262</v>
      </c>
      <c r="AS1039" t="s">
        <v>1921</v>
      </c>
      <c r="AT1039">
        <v>0</v>
      </c>
      <c r="AU1039">
        <v>0</v>
      </c>
      <c r="AV1039">
        <v>890480123</v>
      </c>
      <c r="AW1039" t="s">
        <v>1920</v>
      </c>
      <c r="AX1039">
        <v>5</v>
      </c>
      <c r="BC1039">
        <v>2</v>
      </c>
      <c r="BD1039">
        <v>7</v>
      </c>
      <c r="BE1039">
        <v>2</v>
      </c>
    </row>
    <row r="1040" spans="1:57" x14ac:dyDescent="0.25">
      <c r="A1040" s="179">
        <f t="shared" si="16"/>
        <v>91637</v>
      </c>
      <c r="B1040" t="s">
        <v>1923</v>
      </c>
      <c r="C1040">
        <v>19368896</v>
      </c>
      <c r="D1040">
        <v>144105</v>
      </c>
      <c r="E1040">
        <v>4</v>
      </c>
      <c r="F1040">
        <v>550024425</v>
      </c>
      <c r="G1040" s="180">
        <v>44097</v>
      </c>
      <c r="H1040" s="180">
        <v>45321</v>
      </c>
      <c r="I1040">
        <v>0</v>
      </c>
      <c r="J1040">
        <v>1</v>
      </c>
      <c r="K1040">
        <v>2</v>
      </c>
      <c r="L1040">
        <v>30</v>
      </c>
      <c r="M1040">
        <v>2</v>
      </c>
      <c r="N1040" s="170">
        <v>22490513</v>
      </c>
      <c r="O1040" s="170">
        <v>24960000</v>
      </c>
      <c r="P1040" s="178">
        <v>107353</v>
      </c>
      <c r="Q1040" s="178">
        <v>4127</v>
      </c>
      <c r="R1040" s="178">
        <v>103083</v>
      </c>
      <c r="S1040">
        <v>0</v>
      </c>
      <c r="T1040">
        <v>0</v>
      </c>
      <c r="U1040">
        <v>0</v>
      </c>
      <c r="W1040">
        <v>0</v>
      </c>
      <c r="X1040">
        <v>0</v>
      </c>
      <c r="Y1040">
        <v>0</v>
      </c>
      <c r="AB1040" s="180">
        <v>44285</v>
      </c>
      <c r="AC1040">
        <v>1</v>
      </c>
      <c r="AD1040" t="s">
        <v>1922</v>
      </c>
      <c r="AE1040">
        <v>1</v>
      </c>
      <c r="AF1040">
        <v>30</v>
      </c>
      <c r="AG1040">
        <v>0</v>
      </c>
      <c r="AN1040">
        <v>1</v>
      </c>
      <c r="AO1040">
        <v>1</v>
      </c>
      <c r="AR1040" s="178">
        <v>11446</v>
      </c>
      <c r="AS1040" t="s">
        <v>1921</v>
      </c>
      <c r="AT1040">
        <v>0</v>
      </c>
      <c r="AU1040">
        <v>0</v>
      </c>
      <c r="AV1040">
        <v>890480123</v>
      </c>
      <c r="AW1040" t="s">
        <v>1920</v>
      </c>
      <c r="AX1040">
        <v>5</v>
      </c>
      <c r="BC1040">
        <v>2</v>
      </c>
      <c r="BD1040">
        <v>7</v>
      </c>
      <c r="BE1040">
        <v>2</v>
      </c>
    </row>
    <row r="1041" spans="1:57" x14ac:dyDescent="0.25">
      <c r="A1041" s="179">
        <f t="shared" si="16"/>
        <v>40</v>
      </c>
      <c r="B1041" t="s">
        <v>1923</v>
      </c>
      <c r="C1041">
        <v>19368896</v>
      </c>
      <c r="D1041">
        <v>144105</v>
      </c>
      <c r="E1041">
        <v>4</v>
      </c>
      <c r="F1041">
        <v>550024729</v>
      </c>
      <c r="G1041" s="180">
        <v>44135</v>
      </c>
      <c r="H1041" s="180">
        <v>44286</v>
      </c>
      <c r="I1041">
        <v>0</v>
      </c>
      <c r="J1041">
        <v>1</v>
      </c>
      <c r="K1041">
        <v>0</v>
      </c>
      <c r="L1041">
        <v>30</v>
      </c>
      <c r="M1041">
        <v>2</v>
      </c>
      <c r="N1041">
        <v>0</v>
      </c>
      <c r="O1041">
        <v>0</v>
      </c>
      <c r="P1041" s="178">
        <v>4689</v>
      </c>
      <c r="Q1041" s="178">
        <v>4689</v>
      </c>
      <c r="R1041" s="178">
        <v>45</v>
      </c>
      <c r="S1041">
        <v>0</v>
      </c>
      <c r="T1041">
        <v>0</v>
      </c>
      <c r="U1041">
        <v>0</v>
      </c>
      <c r="W1041">
        <v>0</v>
      </c>
      <c r="X1041">
        <v>0</v>
      </c>
      <c r="Y1041">
        <v>0</v>
      </c>
      <c r="AB1041" s="180">
        <v>44253</v>
      </c>
      <c r="AC1041">
        <v>1</v>
      </c>
      <c r="AD1041" t="s">
        <v>1922</v>
      </c>
      <c r="AE1041">
        <v>1</v>
      </c>
      <c r="AF1041">
        <v>30</v>
      </c>
      <c r="AG1041">
        <v>0</v>
      </c>
      <c r="AN1041">
        <v>1</v>
      </c>
      <c r="AO1041">
        <v>1</v>
      </c>
      <c r="AR1041" s="178">
        <v>5</v>
      </c>
      <c r="AS1041" t="s">
        <v>1921</v>
      </c>
      <c r="AT1041">
        <v>0</v>
      </c>
      <c r="AU1041">
        <v>0</v>
      </c>
      <c r="AV1041">
        <v>890480123</v>
      </c>
      <c r="AW1041" t="s">
        <v>1920</v>
      </c>
      <c r="AX1041">
        <v>5</v>
      </c>
      <c r="BC1041">
        <v>2</v>
      </c>
      <c r="BD1041">
        <v>7</v>
      </c>
      <c r="BE1041">
        <v>2</v>
      </c>
    </row>
    <row r="1042" spans="1:57" x14ac:dyDescent="0.25">
      <c r="A1042" s="179">
        <f t="shared" si="16"/>
        <v>47438</v>
      </c>
      <c r="B1042" t="s">
        <v>1923</v>
      </c>
      <c r="C1042">
        <v>19368896</v>
      </c>
      <c r="D1042">
        <v>144105</v>
      </c>
      <c r="E1042">
        <v>4</v>
      </c>
      <c r="F1042">
        <v>550024862</v>
      </c>
      <c r="G1042" s="180">
        <v>44157</v>
      </c>
      <c r="H1042" s="180">
        <v>45290</v>
      </c>
      <c r="I1042">
        <v>0</v>
      </c>
      <c r="J1042">
        <v>1</v>
      </c>
      <c r="K1042">
        <v>3</v>
      </c>
      <c r="L1042">
        <v>30</v>
      </c>
      <c r="M1042">
        <v>2</v>
      </c>
      <c r="N1042" s="170">
        <v>22490513</v>
      </c>
      <c r="O1042" s="170">
        <v>24960000</v>
      </c>
      <c r="P1042" s="178">
        <v>56800</v>
      </c>
      <c r="Q1042" s="178">
        <v>2184</v>
      </c>
      <c r="R1042" s="178">
        <v>53364</v>
      </c>
      <c r="S1042">
        <v>0</v>
      </c>
      <c r="T1042">
        <v>0</v>
      </c>
      <c r="U1042">
        <v>0</v>
      </c>
      <c r="W1042">
        <v>0</v>
      </c>
      <c r="X1042">
        <v>0</v>
      </c>
      <c r="Y1042">
        <v>0</v>
      </c>
      <c r="AB1042" s="180">
        <v>44285</v>
      </c>
      <c r="AC1042">
        <v>1</v>
      </c>
      <c r="AD1042" t="s">
        <v>1922</v>
      </c>
      <c r="AE1042">
        <v>1</v>
      </c>
      <c r="AF1042">
        <v>30</v>
      </c>
      <c r="AG1042">
        <v>0</v>
      </c>
      <c r="AN1042">
        <v>1</v>
      </c>
      <c r="AO1042">
        <v>1</v>
      </c>
      <c r="AR1042" s="178">
        <v>5926</v>
      </c>
      <c r="AS1042" t="s">
        <v>1921</v>
      </c>
      <c r="AT1042">
        <v>0</v>
      </c>
      <c r="AU1042">
        <v>0</v>
      </c>
      <c r="AV1042">
        <v>890480123</v>
      </c>
      <c r="AW1042" t="s">
        <v>1920</v>
      </c>
      <c r="AX1042">
        <v>5</v>
      </c>
      <c r="BC1042">
        <v>2</v>
      </c>
      <c r="BD1042">
        <v>7</v>
      </c>
      <c r="BE1042">
        <v>2</v>
      </c>
    </row>
    <row r="1043" spans="1:57" x14ac:dyDescent="0.25">
      <c r="A1043" s="179">
        <f t="shared" si="16"/>
        <v>502072</v>
      </c>
      <c r="B1043" t="s">
        <v>1923</v>
      </c>
      <c r="C1043">
        <v>19368896</v>
      </c>
      <c r="D1043">
        <v>144105</v>
      </c>
      <c r="E1043">
        <v>4</v>
      </c>
      <c r="F1043">
        <v>550024879</v>
      </c>
      <c r="G1043" s="180">
        <v>44165</v>
      </c>
      <c r="H1043" s="180">
        <v>45321</v>
      </c>
      <c r="I1043">
        <v>0</v>
      </c>
      <c r="J1043">
        <v>1</v>
      </c>
      <c r="K1043">
        <v>2</v>
      </c>
      <c r="L1043">
        <v>30</v>
      </c>
      <c r="M1043">
        <v>2</v>
      </c>
      <c r="N1043" s="170">
        <v>22490513</v>
      </c>
      <c r="O1043" s="170">
        <v>24960000</v>
      </c>
      <c r="P1043" s="178">
        <v>588179</v>
      </c>
      <c r="Q1043" s="178">
        <v>22612</v>
      </c>
      <c r="R1043" s="178">
        <v>564786</v>
      </c>
      <c r="S1043">
        <v>0</v>
      </c>
      <c r="T1043">
        <v>0</v>
      </c>
      <c r="U1043">
        <v>0</v>
      </c>
      <c r="W1043">
        <v>0</v>
      </c>
      <c r="X1043">
        <v>0</v>
      </c>
      <c r="Y1043">
        <v>0</v>
      </c>
      <c r="AB1043" s="180">
        <v>44285</v>
      </c>
      <c r="AC1043">
        <v>1</v>
      </c>
      <c r="AD1043" t="s">
        <v>1922</v>
      </c>
      <c r="AE1043">
        <v>1</v>
      </c>
      <c r="AF1043">
        <v>30</v>
      </c>
      <c r="AG1043">
        <v>0</v>
      </c>
      <c r="AN1043">
        <v>1</v>
      </c>
      <c r="AO1043">
        <v>1</v>
      </c>
      <c r="AR1043" s="178">
        <v>62714</v>
      </c>
      <c r="AS1043" t="s">
        <v>1921</v>
      </c>
      <c r="AT1043">
        <v>0</v>
      </c>
      <c r="AU1043">
        <v>0</v>
      </c>
      <c r="AV1043">
        <v>890480123</v>
      </c>
      <c r="AW1043" t="s">
        <v>1920</v>
      </c>
      <c r="AX1043">
        <v>5</v>
      </c>
      <c r="BC1043">
        <v>2</v>
      </c>
      <c r="BD1043">
        <v>7</v>
      </c>
      <c r="BE1043">
        <v>2</v>
      </c>
    </row>
    <row r="1044" spans="1:57" x14ac:dyDescent="0.25">
      <c r="A1044" s="179">
        <f t="shared" si="16"/>
        <v>502072</v>
      </c>
      <c r="B1044" t="s">
        <v>1923</v>
      </c>
      <c r="C1044">
        <v>19368896</v>
      </c>
      <c r="D1044">
        <v>144105</v>
      </c>
      <c r="E1044">
        <v>4</v>
      </c>
      <c r="F1044">
        <v>550024880</v>
      </c>
      <c r="G1044" s="180">
        <v>44165</v>
      </c>
      <c r="H1044" s="180">
        <v>45321</v>
      </c>
      <c r="I1044">
        <v>0</v>
      </c>
      <c r="J1044">
        <v>1</v>
      </c>
      <c r="K1044">
        <v>2</v>
      </c>
      <c r="L1044">
        <v>30</v>
      </c>
      <c r="M1044">
        <v>2</v>
      </c>
      <c r="N1044" s="170">
        <v>22490513</v>
      </c>
      <c r="O1044" s="170">
        <v>24960000</v>
      </c>
      <c r="P1044" s="178">
        <v>588179</v>
      </c>
      <c r="Q1044" s="178">
        <v>22612</v>
      </c>
      <c r="R1044" s="178">
        <v>564786</v>
      </c>
      <c r="S1044">
        <v>0</v>
      </c>
      <c r="T1044">
        <v>0</v>
      </c>
      <c r="U1044">
        <v>0</v>
      </c>
      <c r="W1044">
        <v>0</v>
      </c>
      <c r="X1044">
        <v>0</v>
      </c>
      <c r="Y1044">
        <v>0</v>
      </c>
      <c r="AB1044" s="180">
        <v>44285</v>
      </c>
      <c r="AC1044">
        <v>1</v>
      </c>
      <c r="AD1044" t="s">
        <v>1922</v>
      </c>
      <c r="AE1044">
        <v>1</v>
      </c>
      <c r="AF1044">
        <v>30</v>
      </c>
      <c r="AG1044">
        <v>0</v>
      </c>
      <c r="AN1044">
        <v>1</v>
      </c>
      <c r="AO1044">
        <v>1</v>
      </c>
      <c r="AR1044" s="178">
        <v>62714</v>
      </c>
      <c r="AS1044" t="s">
        <v>1921</v>
      </c>
      <c r="AT1044">
        <v>0</v>
      </c>
      <c r="AU1044">
        <v>0</v>
      </c>
      <c r="AV1044">
        <v>890480123</v>
      </c>
      <c r="AW1044" t="s">
        <v>1920</v>
      </c>
      <c r="AX1044">
        <v>5</v>
      </c>
      <c r="BC1044">
        <v>2</v>
      </c>
      <c r="BD1044">
        <v>7</v>
      </c>
      <c r="BE1044">
        <v>2</v>
      </c>
    </row>
    <row r="1045" spans="1:57" x14ac:dyDescent="0.25">
      <c r="A1045" s="179">
        <f t="shared" si="16"/>
        <v>334713</v>
      </c>
      <c r="B1045" t="s">
        <v>1923</v>
      </c>
      <c r="C1045">
        <v>19368896</v>
      </c>
      <c r="D1045">
        <v>144105</v>
      </c>
      <c r="E1045">
        <v>4</v>
      </c>
      <c r="F1045">
        <v>550024881</v>
      </c>
      <c r="G1045" s="180">
        <v>44165</v>
      </c>
      <c r="H1045" s="180">
        <v>45321</v>
      </c>
      <c r="I1045">
        <v>0</v>
      </c>
      <c r="J1045">
        <v>1</v>
      </c>
      <c r="K1045">
        <v>2</v>
      </c>
      <c r="L1045">
        <v>30</v>
      </c>
      <c r="M1045">
        <v>2</v>
      </c>
      <c r="N1045" s="170">
        <v>22490513</v>
      </c>
      <c r="O1045" s="170">
        <v>24960000</v>
      </c>
      <c r="P1045" s="178">
        <v>392119</v>
      </c>
      <c r="Q1045" s="178">
        <v>15075</v>
      </c>
      <c r="R1045" s="178">
        <v>376522</v>
      </c>
      <c r="S1045">
        <v>0</v>
      </c>
      <c r="T1045">
        <v>0</v>
      </c>
      <c r="U1045">
        <v>0</v>
      </c>
      <c r="W1045">
        <v>0</v>
      </c>
      <c r="X1045">
        <v>0</v>
      </c>
      <c r="Y1045">
        <v>0</v>
      </c>
      <c r="AB1045" s="180">
        <v>44285</v>
      </c>
      <c r="AC1045">
        <v>1</v>
      </c>
      <c r="AD1045" t="s">
        <v>1922</v>
      </c>
      <c r="AE1045">
        <v>1</v>
      </c>
      <c r="AF1045">
        <v>30</v>
      </c>
      <c r="AG1045">
        <v>0</v>
      </c>
      <c r="AN1045">
        <v>1</v>
      </c>
      <c r="AO1045">
        <v>1</v>
      </c>
      <c r="AR1045" s="178">
        <v>41809</v>
      </c>
      <c r="AS1045" t="s">
        <v>1921</v>
      </c>
      <c r="AT1045">
        <v>0</v>
      </c>
      <c r="AU1045">
        <v>0</v>
      </c>
      <c r="AV1045">
        <v>890480123</v>
      </c>
      <c r="AW1045" t="s">
        <v>1920</v>
      </c>
      <c r="AX1045">
        <v>5</v>
      </c>
      <c r="BC1045">
        <v>2</v>
      </c>
      <c r="BD1045">
        <v>7</v>
      </c>
      <c r="BE1045">
        <v>2</v>
      </c>
    </row>
    <row r="1046" spans="1:57" x14ac:dyDescent="0.25">
      <c r="A1046" s="179">
        <f t="shared" si="16"/>
        <v>40834</v>
      </c>
      <c r="B1046" t="s">
        <v>1923</v>
      </c>
      <c r="C1046">
        <v>19368896</v>
      </c>
      <c r="D1046">
        <v>144105</v>
      </c>
      <c r="E1046">
        <v>4</v>
      </c>
      <c r="F1046">
        <v>550024882</v>
      </c>
      <c r="G1046" s="180">
        <v>44165</v>
      </c>
      <c r="H1046" s="180">
        <v>45260</v>
      </c>
      <c r="I1046">
        <v>0</v>
      </c>
      <c r="J1046">
        <v>1</v>
      </c>
      <c r="K1046">
        <v>4</v>
      </c>
      <c r="L1046">
        <v>30</v>
      </c>
      <c r="M1046">
        <v>2</v>
      </c>
      <c r="N1046" s="170">
        <v>22490513</v>
      </c>
      <c r="O1046" s="170">
        <v>24960000</v>
      </c>
      <c r="P1046" s="178">
        <v>50000</v>
      </c>
      <c r="Q1046" s="178">
        <v>1922</v>
      </c>
      <c r="R1046" s="178">
        <v>45935</v>
      </c>
      <c r="S1046">
        <v>0</v>
      </c>
      <c r="T1046">
        <v>0</v>
      </c>
      <c r="U1046">
        <v>0</v>
      </c>
      <c r="W1046">
        <v>0</v>
      </c>
      <c r="X1046">
        <v>0</v>
      </c>
      <c r="Y1046">
        <v>0</v>
      </c>
      <c r="AB1046" s="180">
        <v>44285</v>
      </c>
      <c r="AC1046">
        <v>1</v>
      </c>
      <c r="AD1046" t="s">
        <v>1922</v>
      </c>
      <c r="AE1046">
        <v>1</v>
      </c>
      <c r="AF1046">
        <v>30</v>
      </c>
      <c r="AG1046">
        <v>0</v>
      </c>
      <c r="AN1046">
        <v>1</v>
      </c>
      <c r="AO1046">
        <v>1</v>
      </c>
      <c r="AR1046" s="178">
        <v>5101</v>
      </c>
      <c r="AS1046" t="s">
        <v>1921</v>
      </c>
      <c r="AT1046">
        <v>0</v>
      </c>
      <c r="AU1046">
        <v>0</v>
      </c>
      <c r="AV1046">
        <v>890480123</v>
      </c>
      <c r="AW1046" t="s">
        <v>1920</v>
      </c>
      <c r="AX1046">
        <v>5</v>
      </c>
      <c r="BC1046">
        <v>2</v>
      </c>
      <c r="BD1046">
        <v>7</v>
      </c>
      <c r="BE1046">
        <v>2</v>
      </c>
    </row>
    <row r="1047" spans="1:57" x14ac:dyDescent="0.25">
      <c r="A1047" s="179">
        <f t="shared" si="16"/>
        <v>71900</v>
      </c>
      <c r="B1047" t="s">
        <v>1923</v>
      </c>
      <c r="C1047">
        <v>19368896</v>
      </c>
      <c r="D1047">
        <v>144105</v>
      </c>
      <c r="E1047">
        <v>4</v>
      </c>
      <c r="F1047">
        <v>550025194</v>
      </c>
      <c r="G1047" s="180">
        <v>44212</v>
      </c>
      <c r="H1047" s="180">
        <v>45350</v>
      </c>
      <c r="I1047">
        <v>0</v>
      </c>
      <c r="J1047">
        <v>1</v>
      </c>
      <c r="K1047">
        <v>1</v>
      </c>
      <c r="L1047">
        <v>30</v>
      </c>
      <c r="M1047">
        <v>2</v>
      </c>
      <c r="N1047" s="170">
        <v>22490513</v>
      </c>
      <c r="O1047" s="170">
        <v>24960000</v>
      </c>
      <c r="P1047" s="178">
        <v>84115</v>
      </c>
      <c r="Q1047" s="178">
        <v>3234</v>
      </c>
      <c r="R1047" s="178">
        <v>80881</v>
      </c>
      <c r="S1047">
        <v>1530</v>
      </c>
      <c r="T1047">
        <v>0</v>
      </c>
      <c r="U1047">
        <v>0</v>
      </c>
      <c r="W1047">
        <v>0</v>
      </c>
      <c r="X1047">
        <v>0</v>
      </c>
      <c r="Y1047">
        <v>0</v>
      </c>
      <c r="AB1047" s="180">
        <v>44253</v>
      </c>
      <c r="AC1047">
        <v>1</v>
      </c>
      <c r="AD1047" t="s">
        <v>1922</v>
      </c>
      <c r="AE1047">
        <v>1</v>
      </c>
      <c r="AF1047">
        <v>30</v>
      </c>
      <c r="AG1047">
        <v>0</v>
      </c>
      <c r="AN1047">
        <v>1</v>
      </c>
      <c r="AO1047">
        <v>1</v>
      </c>
      <c r="AR1047" s="178">
        <v>8981</v>
      </c>
      <c r="AS1047" t="s">
        <v>1921</v>
      </c>
      <c r="AT1047">
        <v>0</v>
      </c>
      <c r="AU1047">
        <v>0</v>
      </c>
      <c r="AV1047">
        <v>890480123</v>
      </c>
      <c r="AW1047" t="s">
        <v>1920</v>
      </c>
      <c r="AX1047">
        <v>5</v>
      </c>
      <c r="BC1047">
        <v>2</v>
      </c>
      <c r="BD1047">
        <v>7</v>
      </c>
      <c r="BE1047">
        <v>2</v>
      </c>
    </row>
    <row r="1048" spans="1:57" x14ac:dyDescent="0.25">
      <c r="A1048" s="179">
        <f t="shared" si="16"/>
        <v>15215</v>
      </c>
      <c r="B1048" t="s">
        <v>1923</v>
      </c>
      <c r="C1048">
        <v>19368896</v>
      </c>
      <c r="D1048">
        <v>144105</v>
      </c>
      <c r="E1048">
        <v>4</v>
      </c>
      <c r="F1048">
        <v>550025197</v>
      </c>
      <c r="G1048" s="180">
        <v>44212</v>
      </c>
      <c r="H1048" s="180">
        <v>45350</v>
      </c>
      <c r="I1048">
        <v>0</v>
      </c>
      <c r="J1048">
        <v>1</v>
      </c>
      <c r="K1048">
        <v>1</v>
      </c>
      <c r="L1048">
        <v>30</v>
      </c>
      <c r="M1048">
        <v>2</v>
      </c>
      <c r="N1048" s="170">
        <v>22490513</v>
      </c>
      <c r="O1048" s="170">
        <v>24960000</v>
      </c>
      <c r="P1048" s="178">
        <v>17800</v>
      </c>
      <c r="Q1048" s="178">
        <v>684</v>
      </c>
      <c r="R1048" s="178">
        <v>17116</v>
      </c>
      <c r="S1048">
        <v>330</v>
      </c>
      <c r="T1048">
        <v>0</v>
      </c>
      <c r="U1048">
        <v>0</v>
      </c>
      <c r="W1048">
        <v>0</v>
      </c>
      <c r="X1048">
        <v>0</v>
      </c>
      <c r="Y1048">
        <v>0</v>
      </c>
      <c r="AB1048" s="180">
        <v>44253</v>
      </c>
      <c r="AC1048">
        <v>1</v>
      </c>
      <c r="AD1048" t="s">
        <v>1922</v>
      </c>
      <c r="AE1048">
        <v>1</v>
      </c>
      <c r="AF1048">
        <v>30</v>
      </c>
      <c r="AG1048">
        <v>0</v>
      </c>
      <c r="AN1048">
        <v>1</v>
      </c>
      <c r="AO1048">
        <v>1</v>
      </c>
      <c r="AR1048" s="178">
        <v>1901</v>
      </c>
      <c r="AS1048" t="s">
        <v>1921</v>
      </c>
      <c r="AT1048">
        <v>0</v>
      </c>
      <c r="AU1048">
        <v>0</v>
      </c>
      <c r="AV1048">
        <v>890480123</v>
      </c>
      <c r="AW1048" t="s">
        <v>1920</v>
      </c>
      <c r="AX1048">
        <v>5</v>
      </c>
      <c r="BC1048">
        <v>2</v>
      </c>
      <c r="BD1048">
        <v>7</v>
      </c>
      <c r="BE1048">
        <v>2</v>
      </c>
    </row>
    <row r="1049" spans="1:57" x14ac:dyDescent="0.25">
      <c r="A1049" s="179">
        <f t="shared" si="16"/>
        <v>85479</v>
      </c>
      <c r="B1049" t="s">
        <v>1923</v>
      </c>
      <c r="C1049">
        <v>19368896</v>
      </c>
      <c r="D1049">
        <v>144105</v>
      </c>
      <c r="E1049">
        <v>4</v>
      </c>
      <c r="F1049">
        <v>550025238</v>
      </c>
      <c r="G1049" s="180">
        <v>44224</v>
      </c>
      <c r="H1049" s="180">
        <v>45350</v>
      </c>
      <c r="I1049">
        <v>0</v>
      </c>
      <c r="J1049">
        <v>1</v>
      </c>
      <c r="K1049">
        <v>1</v>
      </c>
      <c r="L1049">
        <v>30</v>
      </c>
      <c r="M1049">
        <v>2</v>
      </c>
      <c r="N1049" s="170">
        <v>22490513</v>
      </c>
      <c r="O1049" s="170">
        <v>24960000</v>
      </c>
      <c r="P1049" s="178">
        <v>100000</v>
      </c>
      <c r="Q1049" s="178">
        <v>3844</v>
      </c>
      <c r="R1049" s="178">
        <v>96156</v>
      </c>
      <c r="S1049">
        <v>1800</v>
      </c>
      <c r="T1049">
        <v>0</v>
      </c>
      <c r="U1049">
        <v>0</v>
      </c>
      <c r="W1049">
        <v>0</v>
      </c>
      <c r="X1049">
        <v>0</v>
      </c>
      <c r="Y1049">
        <v>0</v>
      </c>
      <c r="AB1049" s="180">
        <v>44253</v>
      </c>
      <c r="AC1049">
        <v>1</v>
      </c>
      <c r="AD1049" t="s">
        <v>1922</v>
      </c>
      <c r="AE1049">
        <v>1</v>
      </c>
      <c r="AF1049">
        <v>30</v>
      </c>
      <c r="AG1049">
        <v>0</v>
      </c>
      <c r="AN1049">
        <v>1</v>
      </c>
      <c r="AO1049">
        <v>1</v>
      </c>
      <c r="AR1049" s="178">
        <v>10677</v>
      </c>
      <c r="AS1049" t="s">
        <v>1921</v>
      </c>
      <c r="AT1049">
        <v>0</v>
      </c>
      <c r="AU1049">
        <v>0</v>
      </c>
      <c r="AV1049">
        <v>890480123</v>
      </c>
      <c r="AW1049" t="s">
        <v>1920</v>
      </c>
      <c r="AX1049">
        <v>5</v>
      </c>
      <c r="BC1049">
        <v>2</v>
      </c>
      <c r="BD1049">
        <v>7</v>
      </c>
      <c r="BE1049">
        <v>2</v>
      </c>
    </row>
    <row r="1050" spans="1:57" x14ac:dyDescent="0.25">
      <c r="A1050" s="179">
        <f t="shared" si="16"/>
        <v>36756</v>
      </c>
      <c r="B1050" t="s">
        <v>1923</v>
      </c>
      <c r="C1050">
        <v>19368896</v>
      </c>
      <c r="D1050">
        <v>144105</v>
      </c>
      <c r="E1050">
        <v>4</v>
      </c>
      <c r="F1050">
        <v>550025416</v>
      </c>
      <c r="G1050" s="180">
        <v>44246</v>
      </c>
      <c r="H1050" s="180">
        <v>45379</v>
      </c>
      <c r="I1050">
        <v>0</v>
      </c>
      <c r="J1050">
        <v>1</v>
      </c>
      <c r="K1050">
        <v>1</v>
      </c>
      <c r="L1050">
        <v>30</v>
      </c>
      <c r="M1050">
        <v>2</v>
      </c>
      <c r="N1050" s="170">
        <v>22490513</v>
      </c>
      <c r="O1050" s="170">
        <v>24960000</v>
      </c>
      <c r="P1050" s="178">
        <v>43000</v>
      </c>
      <c r="Q1050" s="178">
        <v>1653</v>
      </c>
      <c r="R1050" s="178">
        <v>41347</v>
      </c>
      <c r="S1050">
        <v>52</v>
      </c>
      <c r="T1050">
        <v>0</v>
      </c>
      <c r="U1050">
        <v>0</v>
      </c>
      <c r="W1050">
        <v>0</v>
      </c>
      <c r="X1050">
        <v>0</v>
      </c>
      <c r="Y1050">
        <v>0</v>
      </c>
      <c r="AB1050" s="180">
        <v>44253</v>
      </c>
      <c r="AC1050">
        <v>1</v>
      </c>
      <c r="AD1050" t="s">
        <v>1922</v>
      </c>
      <c r="AE1050">
        <v>1</v>
      </c>
      <c r="AF1050">
        <v>30</v>
      </c>
      <c r="AG1050">
        <v>0</v>
      </c>
      <c r="AN1050">
        <v>1</v>
      </c>
      <c r="AO1050">
        <v>1</v>
      </c>
      <c r="AR1050" s="178">
        <v>4591</v>
      </c>
      <c r="AS1050" t="s">
        <v>1921</v>
      </c>
      <c r="AT1050">
        <v>0</v>
      </c>
      <c r="AU1050">
        <v>0</v>
      </c>
      <c r="AV1050">
        <v>890480123</v>
      </c>
      <c r="AW1050" t="s">
        <v>1920</v>
      </c>
      <c r="AX1050">
        <v>5</v>
      </c>
      <c r="BC1050">
        <v>2</v>
      </c>
      <c r="BD1050">
        <v>7</v>
      </c>
      <c r="BE1050">
        <v>2</v>
      </c>
    </row>
    <row r="1051" spans="1:57" x14ac:dyDescent="0.25">
      <c r="A1051" s="179">
        <f t="shared" si="16"/>
        <v>5334</v>
      </c>
      <c r="B1051" t="s">
        <v>1923</v>
      </c>
      <c r="C1051">
        <v>19368896</v>
      </c>
      <c r="D1051">
        <v>144105</v>
      </c>
      <c r="E1051">
        <v>4</v>
      </c>
      <c r="F1051">
        <v>550025518</v>
      </c>
      <c r="G1051" s="180">
        <v>44255</v>
      </c>
      <c r="H1051" s="180">
        <v>44316</v>
      </c>
      <c r="I1051">
        <v>0</v>
      </c>
      <c r="J1051">
        <v>1</v>
      </c>
      <c r="K1051">
        <v>0</v>
      </c>
      <c r="L1051">
        <v>30</v>
      </c>
      <c r="M1051">
        <v>2</v>
      </c>
      <c r="N1051">
        <v>0</v>
      </c>
      <c r="O1051">
        <v>0</v>
      </c>
      <c r="P1051" s="178">
        <v>6000</v>
      </c>
      <c r="Q1051" s="178">
        <v>6000</v>
      </c>
      <c r="R1051" s="178">
        <v>6000</v>
      </c>
      <c r="S1051">
        <v>0</v>
      </c>
      <c r="T1051">
        <v>0</v>
      </c>
      <c r="U1051">
        <v>0</v>
      </c>
      <c r="W1051">
        <v>0</v>
      </c>
      <c r="X1051">
        <v>0</v>
      </c>
      <c r="Y1051">
        <v>0</v>
      </c>
      <c r="AB1051" s="180">
        <v>44285</v>
      </c>
      <c r="AC1051">
        <v>1</v>
      </c>
      <c r="AD1051" t="s">
        <v>1922</v>
      </c>
      <c r="AE1051">
        <v>1</v>
      </c>
      <c r="AF1051">
        <v>30</v>
      </c>
      <c r="AG1051">
        <v>0</v>
      </c>
      <c r="AN1051">
        <v>1</v>
      </c>
      <c r="AO1051">
        <v>1</v>
      </c>
      <c r="AR1051" s="178">
        <v>666</v>
      </c>
      <c r="AS1051" t="s">
        <v>1921</v>
      </c>
      <c r="AT1051">
        <v>0</v>
      </c>
      <c r="AU1051">
        <v>0</v>
      </c>
      <c r="AV1051">
        <v>890480123</v>
      </c>
      <c r="AW1051" t="s">
        <v>1920</v>
      </c>
      <c r="AX1051">
        <v>5</v>
      </c>
      <c r="BC1051">
        <v>2</v>
      </c>
      <c r="BD1051">
        <v>7</v>
      </c>
      <c r="BE1051">
        <v>2</v>
      </c>
    </row>
    <row r="1052" spans="1:57" x14ac:dyDescent="0.25">
      <c r="A1052" s="179">
        <f t="shared" si="16"/>
        <v>88896</v>
      </c>
      <c r="B1052" t="s">
        <v>1923</v>
      </c>
      <c r="C1052">
        <v>19368896</v>
      </c>
      <c r="D1052">
        <v>144105</v>
      </c>
      <c r="E1052">
        <v>4</v>
      </c>
      <c r="F1052">
        <v>550025565</v>
      </c>
      <c r="G1052" s="180">
        <v>44258</v>
      </c>
      <c r="H1052" s="180">
        <v>45381</v>
      </c>
      <c r="I1052">
        <v>0</v>
      </c>
      <c r="J1052">
        <v>1</v>
      </c>
      <c r="K1052">
        <v>0</v>
      </c>
      <c r="L1052">
        <v>30</v>
      </c>
      <c r="M1052">
        <v>2</v>
      </c>
      <c r="N1052" s="170">
        <v>22490513</v>
      </c>
      <c r="O1052" s="170">
        <v>24960000</v>
      </c>
      <c r="P1052" s="178">
        <v>100000</v>
      </c>
      <c r="Q1052" s="178">
        <v>3844</v>
      </c>
      <c r="R1052" s="178">
        <v>100000</v>
      </c>
      <c r="S1052">
        <v>0</v>
      </c>
      <c r="T1052">
        <v>0</v>
      </c>
      <c r="U1052">
        <v>0</v>
      </c>
      <c r="W1052">
        <v>0</v>
      </c>
      <c r="X1052">
        <v>0</v>
      </c>
      <c r="Y1052">
        <v>0</v>
      </c>
      <c r="AB1052" s="180">
        <v>44285</v>
      </c>
      <c r="AC1052">
        <v>1</v>
      </c>
      <c r="AD1052" t="s">
        <v>1922</v>
      </c>
      <c r="AE1052">
        <v>1</v>
      </c>
      <c r="AF1052">
        <v>30</v>
      </c>
      <c r="AG1052">
        <v>0</v>
      </c>
      <c r="AN1052">
        <v>1</v>
      </c>
      <c r="AO1052">
        <v>1</v>
      </c>
      <c r="AR1052" s="178">
        <v>11104</v>
      </c>
      <c r="AS1052" t="s">
        <v>1921</v>
      </c>
      <c r="AT1052">
        <v>0</v>
      </c>
      <c r="AU1052">
        <v>0</v>
      </c>
      <c r="AV1052">
        <v>890480123</v>
      </c>
      <c r="AW1052" t="s">
        <v>1920</v>
      </c>
      <c r="AX1052">
        <v>5</v>
      </c>
      <c r="BC1052">
        <v>2</v>
      </c>
      <c r="BD1052">
        <v>7</v>
      </c>
      <c r="BE1052">
        <v>2</v>
      </c>
    </row>
    <row r="1053" spans="1:57" x14ac:dyDescent="0.25">
      <c r="A1053" s="179">
        <f t="shared" si="16"/>
        <v>5334</v>
      </c>
      <c r="B1053" t="s">
        <v>1923</v>
      </c>
      <c r="C1053">
        <v>19368896</v>
      </c>
      <c r="D1053">
        <v>144105</v>
      </c>
      <c r="E1053">
        <v>4</v>
      </c>
      <c r="F1053">
        <v>550025704</v>
      </c>
      <c r="G1053" s="180">
        <v>44286</v>
      </c>
      <c r="H1053" s="180">
        <v>44346</v>
      </c>
      <c r="I1053">
        <v>0</v>
      </c>
      <c r="J1053">
        <v>1</v>
      </c>
      <c r="K1053">
        <v>0</v>
      </c>
      <c r="L1053">
        <v>30</v>
      </c>
      <c r="M1053">
        <v>2</v>
      </c>
      <c r="N1053">
        <v>0</v>
      </c>
      <c r="O1053">
        <v>0</v>
      </c>
      <c r="P1053" s="178">
        <v>6000</v>
      </c>
      <c r="Q1053" s="178">
        <v>6000</v>
      </c>
      <c r="R1053" s="178">
        <v>6000</v>
      </c>
      <c r="S1053">
        <v>0</v>
      </c>
      <c r="T1053">
        <v>0</v>
      </c>
      <c r="U1053">
        <v>0</v>
      </c>
      <c r="W1053">
        <v>0</v>
      </c>
      <c r="X1053">
        <v>0</v>
      </c>
      <c r="Y1053">
        <v>0</v>
      </c>
      <c r="AB1053" s="180">
        <v>44286</v>
      </c>
      <c r="AC1053">
        <v>1</v>
      </c>
      <c r="AD1053" t="s">
        <v>1922</v>
      </c>
      <c r="AE1053">
        <v>1</v>
      </c>
      <c r="AF1053">
        <v>30</v>
      </c>
      <c r="AG1053">
        <v>0</v>
      </c>
      <c r="AN1053">
        <v>1</v>
      </c>
      <c r="AO1053">
        <v>1</v>
      </c>
      <c r="AR1053" s="178">
        <v>666</v>
      </c>
      <c r="AS1053" t="s">
        <v>1921</v>
      </c>
      <c r="AT1053">
        <v>0</v>
      </c>
      <c r="AU1053">
        <v>0</v>
      </c>
      <c r="AV1053">
        <v>890480123</v>
      </c>
      <c r="AW1053" t="s">
        <v>1920</v>
      </c>
      <c r="AX1053">
        <v>5</v>
      </c>
      <c r="BC1053">
        <v>2</v>
      </c>
      <c r="BD1053">
        <v>7</v>
      </c>
      <c r="BE1053">
        <v>2</v>
      </c>
    </row>
    <row r="1054" spans="1:57" x14ac:dyDescent="0.25">
      <c r="A1054" s="179">
        <f t="shared" si="16"/>
        <v>10417699</v>
      </c>
      <c r="B1054" t="s">
        <v>1923</v>
      </c>
      <c r="C1054">
        <v>19772159</v>
      </c>
      <c r="D1054">
        <v>144105</v>
      </c>
      <c r="E1054">
        <v>4</v>
      </c>
      <c r="F1054">
        <v>16550</v>
      </c>
      <c r="G1054" s="180">
        <v>44133</v>
      </c>
      <c r="H1054" s="180">
        <v>45292</v>
      </c>
      <c r="I1054">
        <v>0</v>
      </c>
      <c r="J1054">
        <v>1</v>
      </c>
      <c r="K1054">
        <v>5</v>
      </c>
      <c r="L1054">
        <v>30</v>
      </c>
      <c r="M1054">
        <v>2</v>
      </c>
      <c r="N1054" s="170">
        <v>9752084</v>
      </c>
      <c r="O1054" s="170">
        <v>10200000</v>
      </c>
      <c r="P1054" s="178">
        <v>12621490</v>
      </c>
      <c r="Q1054" s="178">
        <v>387403</v>
      </c>
      <c r="R1054" s="178">
        <v>11169805</v>
      </c>
      <c r="S1054">
        <v>0</v>
      </c>
      <c r="T1054">
        <v>0</v>
      </c>
      <c r="U1054">
        <v>0</v>
      </c>
      <c r="W1054">
        <v>0</v>
      </c>
      <c r="X1054">
        <v>0</v>
      </c>
      <c r="Y1054">
        <v>0</v>
      </c>
      <c r="AB1054" s="180">
        <v>44285</v>
      </c>
      <c r="AC1054">
        <v>9</v>
      </c>
      <c r="AD1054" t="s">
        <v>1922</v>
      </c>
      <c r="AE1054">
        <v>1</v>
      </c>
      <c r="AF1054">
        <v>30</v>
      </c>
      <c r="AG1054">
        <v>0</v>
      </c>
      <c r="AN1054">
        <v>1</v>
      </c>
      <c r="AO1054">
        <v>1</v>
      </c>
      <c r="AR1054" s="178">
        <v>752106</v>
      </c>
      <c r="AS1054" t="s">
        <v>1921</v>
      </c>
      <c r="AT1054">
        <v>0</v>
      </c>
      <c r="AU1054">
        <v>0</v>
      </c>
      <c r="AV1054">
        <v>890480123</v>
      </c>
      <c r="AW1054" t="s">
        <v>1920</v>
      </c>
      <c r="AX1054">
        <v>5</v>
      </c>
      <c r="BC1054">
        <v>1</v>
      </c>
      <c r="BD1054">
        <v>7</v>
      </c>
      <c r="BE1054">
        <v>1</v>
      </c>
    </row>
    <row r="1055" spans="1:57" x14ac:dyDescent="0.25">
      <c r="A1055" s="179">
        <f t="shared" si="16"/>
        <v>3993614</v>
      </c>
      <c r="B1055" t="s">
        <v>1923</v>
      </c>
      <c r="C1055">
        <v>19772159</v>
      </c>
      <c r="D1055">
        <v>144105</v>
      </c>
      <c r="E1055">
        <v>4</v>
      </c>
      <c r="F1055">
        <v>18042</v>
      </c>
      <c r="G1055" s="180">
        <v>44200</v>
      </c>
      <c r="H1055" s="180">
        <v>44838</v>
      </c>
      <c r="I1055">
        <v>0</v>
      </c>
      <c r="J1055">
        <v>1</v>
      </c>
      <c r="K1055">
        <v>3</v>
      </c>
      <c r="L1055">
        <v>30</v>
      </c>
      <c r="M1055">
        <v>2</v>
      </c>
      <c r="N1055" s="170">
        <v>15881442</v>
      </c>
      <c r="O1055" s="170">
        <v>17090000</v>
      </c>
      <c r="P1055" s="178">
        <v>4912934</v>
      </c>
      <c r="Q1055" s="178">
        <v>269498</v>
      </c>
      <c r="R1055" s="178">
        <v>4281933</v>
      </c>
      <c r="S1055">
        <v>0</v>
      </c>
      <c r="T1055">
        <v>0</v>
      </c>
      <c r="U1055">
        <v>0</v>
      </c>
      <c r="W1055">
        <v>0</v>
      </c>
      <c r="X1055">
        <v>0</v>
      </c>
      <c r="Y1055">
        <v>0</v>
      </c>
      <c r="AB1055" s="180">
        <v>44285</v>
      </c>
      <c r="AC1055">
        <v>9</v>
      </c>
      <c r="AD1055" t="s">
        <v>1922</v>
      </c>
      <c r="AE1055">
        <v>1</v>
      </c>
      <c r="AF1055">
        <v>30</v>
      </c>
      <c r="AG1055">
        <v>0</v>
      </c>
      <c r="AN1055">
        <v>1</v>
      </c>
      <c r="AO1055">
        <v>1</v>
      </c>
      <c r="AR1055" s="178">
        <v>288319</v>
      </c>
      <c r="AS1055" t="s">
        <v>1921</v>
      </c>
      <c r="AT1055">
        <v>0</v>
      </c>
      <c r="AU1055">
        <v>0</v>
      </c>
      <c r="AV1055">
        <v>890480123</v>
      </c>
      <c r="AW1055" t="s">
        <v>1920</v>
      </c>
      <c r="AX1055">
        <v>5</v>
      </c>
      <c r="BC1055">
        <v>1</v>
      </c>
      <c r="BD1055">
        <v>7</v>
      </c>
      <c r="BE1055">
        <v>2</v>
      </c>
    </row>
    <row r="1056" spans="1:57" x14ac:dyDescent="0.25">
      <c r="A1056" s="179">
        <f t="shared" si="16"/>
        <v>18462844</v>
      </c>
      <c r="B1056" t="s">
        <v>1923</v>
      </c>
      <c r="C1056">
        <v>19873182</v>
      </c>
      <c r="D1056">
        <v>144105</v>
      </c>
      <c r="E1056">
        <v>4</v>
      </c>
      <c r="F1056">
        <v>14375</v>
      </c>
      <c r="G1056" s="180">
        <v>43312</v>
      </c>
      <c r="H1056" s="180">
        <v>45869</v>
      </c>
      <c r="I1056">
        <v>0</v>
      </c>
      <c r="J1056">
        <v>1</v>
      </c>
      <c r="K1056">
        <v>32</v>
      </c>
      <c r="L1056">
        <v>30</v>
      </c>
      <c r="M1056">
        <v>2</v>
      </c>
      <c r="N1056" s="170">
        <v>17726461</v>
      </c>
      <c r="O1056" s="170">
        <v>19240000</v>
      </c>
      <c r="P1056" s="178">
        <v>40000000</v>
      </c>
      <c r="Q1056" s="178">
        <v>834313</v>
      </c>
      <c r="R1056" s="178">
        <v>30130655</v>
      </c>
      <c r="S1056">
        <v>0</v>
      </c>
      <c r="T1056">
        <v>0</v>
      </c>
      <c r="U1056">
        <v>0</v>
      </c>
      <c r="W1056">
        <v>0</v>
      </c>
      <c r="X1056">
        <v>0</v>
      </c>
      <c r="Y1056">
        <v>0</v>
      </c>
      <c r="AB1056" s="180">
        <v>44285</v>
      </c>
      <c r="AC1056">
        <v>1</v>
      </c>
      <c r="AD1056" t="s">
        <v>1922</v>
      </c>
      <c r="AE1056">
        <v>1</v>
      </c>
      <c r="AF1056">
        <v>30</v>
      </c>
      <c r="AG1056">
        <v>0</v>
      </c>
      <c r="AN1056">
        <v>1</v>
      </c>
      <c r="AO1056">
        <v>1</v>
      </c>
      <c r="AR1056" s="178">
        <v>11667811</v>
      </c>
      <c r="AS1056" t="s">
        <v>1921</v>
      </c>
      <c r="AT1056">
        <v>0</v>
      </c>
      <c r="AU1056">
        <v>0</v>
      </c>
      <c r="AV1056">
        <v>890480123</v>
      </c>
      <c r="AW1056" t="s">
        <v>1920</v>
      </c>
      <c r="AX1056">
        <v>5</v>
      </c>
      <c r="BC1056">
        <v>1</v>
      </c>
      <c r="BD1056">
        <v>7</v>
      </c>
      <c r="BE1056">
        <v>2</v>
      </c>
    </row>
    <row r="1057" spans="1:57" x14ac:dyDescent="0.25">
      <c r="A1057" s="179">
        <f t="shared" si="16"/>
        <v>1354743</v>
      </c>
      <c r="B1057" t="s">
        <v>1923</v>
      </c>
      <c r="C1057">
        <v>19873182</v>
      </c>
      <c r="D1057">
        <v>144105</v>
      </c>
      <c r="E1057">
        <v>4</v>
      </c>
      <c r="F1057">
        <v>15329</v>
      </c>
      <c r="G1057" s="180">
        <v>43524</v>
      </c>
      <c r="H1057" s="180">
        <v>44530</v>
      </c>
      <c r="I1057">
        <v>0</v>
      </c>
      <c r="J1057">
        <v>1</v>
      </c>
      <c r="K1057">
        <v>23</v>
      </c>
      <c r="L1057">
        <v>30</v>
      </c>
      <c r="M1057">
        <v>2</v>
      </c>
      <c r="N1057" s="170">
        <v>12185828</v>
      </c>
      <c r="O1057" s="170">
        <v>12890000</v>
      </c>
      <c r="P1057" s="178">
        <v>7657879</v>
      </c>
      <c r="Q1057" s="178">
        <v>289189</v>
      </c>
      <c r="R1057" s="178">
        <v>2210888</v>
      </c>
      <c r="S1057">
        <v>0</v>
      </c>
      <c r="T1057">
        <v>0</v>
      </c>
      <c r="U1057">
        <v>0</v>
      </c>
      <c r="W1057">
        <v>0</v>
      </c>
      <c r="X1057">
        <v>0</v>
      </c>
      <c r="Y1057">
        <v>0</v>
      </c>
      <c r="AB1057" s="180">
        <v>44285</v>
      </c>
      <c r="AC1057">
        <v>1</v>
      </c>
      <c r="AD1057" t="s">
        <v>1922</v>
      </c>
      <c r="AE1057">
        <v>1</v>
      </c>
      <c r="AF1057">
        <v>30</v>
      </c>
      <c r="AG1057">
        <v>0</v>
      </c>
      <c r="AN1057">
        <v>1</v>
      </c>
      <c r="AO1057">
        <v>1</v>
      </c>
      <c r="AR1057" s="178">
        <v>856145</v>
      </c>
      <c r="AS1057" t="s">
        <v>1921</v>
      </c>
      <c r="AT1057">
        <v>0</v>
      </c>
      <c r="AU1057">
        <v>0</v>
      </c>
      <c r="AV1057">
        <v>890480123</v>
      </c>
      <c r="AW1057" t="s">
        <v>1920</v>
      </c>
      <c r="AX1057">
        <v>5</v>
      </c>
      <c r="BC1057">
        <v>1</v>
      </c>
      <c r="BD1057">
        <v>7</v>
      </c>
      <c r="BE1057">
        <v>2</v>
      </c>
    </row>
    <row r="1058" spans="1:57" x14ac:dyDescent="0.25">
      <c r="A1058" s="179">
        <f t="shared" si="16"/>
        <v>1276485</v>
      </c>
      <c r="B1058" t="s">
        <v>1923</v>
      </c>
      <c r="C1058">
        <v>19873182</v>
      </c>
      <c r="D1058">
        <v>144105</v>
      </c>
      <c r="E1058">
        <v>4</v>
      </c>
      <c r="F1058">
        <v>18306</v>
      </c>
      <c r="G1058" s="180">
        <v>44286</v>
      </c>
      <c r="H1058" s="180">
        <v>44316</v>
      </c>
      <c r="I1058">
        <v>0</v>
      </c>
      <c r="J1058">
        <v>1</v>
      </c>
      <c r="K1058">
        <v>0</v>
      </c>
      <c r="L1058">
        <v>30</v>
      </c>
      <c r="M1058">
        <v>2</v>
      </c>
      <c r="N1058" s="170">
        <v>23318977</v>
      </c>
      <c r="O1058" s="170">
        <v>25980000</v>
      </c>
      <c r="P1058" s="178">
        <v>2083175</v>
      </c>
      <c r="Q1058" s="178">
        <v>2123656</v>
      </c>
      <c r="R1058" s="178">
        <v>2083175</v>
      </c>
      <c r="S1058">
        <v>0</v>
      </c>
      <c r="T1058">
        <v>0</v>
      </c>
      <c r="U1058">
        <v>0</v>
      </c>
      <c r="W1058">
        <v>0</v>
      </c>
      <c r="X1058">
        <v>0</v>
      </c>
      <c r="Y1058">
        <v>0</v>
      </c>
      <c r="AB1058" s="180">
        <v>44286</v>
      </c>
      <c r="AC1058">
        <v>1</v>
      </c>
      <c r="AD1058" t="s">
        <v>1922</v>
      </c>
      <c r="AE1058">
        <v>1</v>
      </c>
      <c r="AF1058">
        <v>30</v>
      </c>
      <c r="AG1058">
        <v>0</v>
      </c>
      <c r="AN1058">
        <v>1</v>
      </c>
      <c r="AO1058">
        <v>1</v>
      </c>
      <c r="AR1058" s="178">
        <v>806690</v>
      </c>
      <c r="AS1058" t="s">
        <v>1921</v>
      </c>
      <c r="AT1058">
        <v>0</v>
      </c>
      <c r="AU1058">
        <v>0</v>
      </c>
      <c r="AV1058">
        <v>890480123</v>
      </c>
      <c r="AW1058" t="s">
        <v>1920</v>
      </c>
      <c r="AX1058">
        <v>5</v>
      </c>
      <c r="BC1058">
        <v>1</v>
      </c>
      <c r="BD1058">
        <v>7</v>
      </c>
      <c r="BE1058">
        <v>2</v>
      </c>
    </row>
    <row r="1059" spans="1:57" x14ac:dyDescent="0.25">
      <c r="A1059" s="179">
        <f t="shared" si="16"/>
        <v>34755433</v>
      </c>
      <c r="B1059" t="s">
        <v>1923</v>
      </c>
      <c r="C1059">
        <v>19896105</v>
      </c>
      <c r="D1059">
        <v>144205</v>
      </c>
      <c r="E1059">
        <v>4</v>
      </c>
      <c r="F1059">
        <v>16734</v>
      </c>
      <c r="G1059" s="180">
        <v>44133</v>
      </c>
      <c r="H1059" s="180">
        <v>45351</v>
      </c>
      <c r="I1059">
        <v>0</v>
      </c>
      <c r="J1059">
        <v>1</v>
      </c>
      <c r="K1059">
        <v>4</v>
      </c>
      <c r="L1059">
        <v>30</v>
      </c>
      <c r="M1059">
        <v>2</v>
      </c>
      <c r="N1059" s="170">
        <v>9119963</v>
      </c>
      <c r="O1059" s="170">
        <v>9511000</v>
      </c>
      <c r="P1059" s="178">
        <v>52707464</v>
      </c>
      <c r="Q1059" s="178">
        <v>1533069</v>
      </c>
      <c r="R1059" s="178">
        <v>47208779</v>
      </c>
      <c r="S1059">
        <v>227240</v>
      </c>
      <c r="T1059">
        <v>0</v>
      </c>
      <c r="U1059">
        <v>0</v>
      </c>
      <c r="W1059">
        <v>0</v>
      </c>
      <c r="X1059">
        <v>0</v>
      </c>
      <c r="Y1059">
        <v>0</v>
      </c>
      <c r="AB1059" s="180">
        <v>44266</v>
      </c>
      <c r="AC1059">
        <v>1</v>
      </c>
      <c r="AD1059" t="s">
        <v>1922</v>
      </c>
      <c r="AE1059">
        <v>1</v>
      </c>
      <c r="AF1059">
        <v>30</v>
      </c>
      <c r="AG1059">
        <v>0</v>
      </c>
      <c r="AN1059">
        <v>1</v>
      </c>
      <c r="AO1059">
        <v>1</v>
      </c>
      <c r="AR1059" s="178">
        <v>12453346</v>
      </c>
      <c r="AS1059" t="s">
        <v>1921</v>
      </c>
      <c r="AT1059">
        <v>0</v>
      </c>
      <c r="AU1059">
        <v>0</v>
      </c>
      <c r="AX1059">
        <v>5</v>
      </c>
      <c r="BC1059">
        <v>1</v>
      </c>
      <c r="BD1059">
        <v>7</v>
      </c>
      <c r="BE1059">
        <v>1</v>
      </c>
    </row>
    <row r="1060" spans="1:57" x14ac:dyDescent="0.25">
      <c r="A1060" s="179">
        <f t="shared" si="16"/>
        <v>16214975</v>
      </c>
      <c r="B1060" t="s">
        <v>1923</v>
      </c>
      <c r="C1060">
        <v>19896105</v>
      </c>
      <c r="D1060">
        <v>144105</v>
      </c>
      <c r="E1060">
        <v>4</v>
      </c>
      <c r="F1060">
        <v>17870</v>
      </c>
      <c r="G1060" s="180">
        <v>44175</v>
      </c>
      <c r="H1060" s="180">
        <v>46386</v>
      </c>
      <c r="I1060">
        <v>0</v>
      </c>
      <c r="J1060">
        <v>1</v>
      </c>
      <c r="K1060">
        <v>5</v>
      </c>
      <c r="L1060">
        <v>30</v>
      </c>
      <c r="M1060">
        <v>2</v>
      </c>
      <c r="N1060" s="170">
        <v>16011168</v>
      </c>
      <c r="O1060" s="170">
        <v>17240000</v>
      </c>
      <c r="P1060" s="178">
        <v>23136025</v>
      </c>
      <c r="Q1060" s="178">
        <v>502005</v>
      </c>
      <c r="R1060" s="178">
        <v>22025022</v>
      </c>
      <c r="S1060">
        <v>0</v>
      </c>
      <c r="T1060">
        <v>0</v>
      </c>
      <c r="U1060">
        <v>0</v>
      </c>
      <c r="W1060">
        <v>0</v>
      </c>
      <c r="X1060">
        <v>0</v>
      </c>
      <c r="Y1060">
        <v>0</v>
      </c>
      <c r="AB1060" s="180">
        <v>44285</v>
      </c>
      <c r="AC1060">
        <v>9</v>
      </c>
      <c r="AD1060" t="s">
        <v>1922</v>
      </c>
      <c r="AE1060">
        <v>1</v>
      </c>
      <c r="AF1060">
        <v>30</v>
      </c>
      <c r="AG1060">
        <v>0</v>
      </c>
      <c r="AN1060">
        <v>1</v>
      </c>
      <c r="AO1060">
        <v>1</v>
      </c>
      <c r="AR1060" s="178">
        <v>5810047</v>
      </c>
      <c r="AS1060" t="s">
        <v>1921</v>
      </c>
      <c r="AT1060">
        <v>0</v>
      </c>
      <c r="AU1060">
        <v>0</v>
      </c>
      <c r="AV1060">
        <v>890480123</v>
      </c>
      <c r="AW1060" t="s">
        <v>1920</v>
      </c>
      <c r="AX1060">
        <v>5</v>
      </c>
      <c r="BC1060">
        <v>1</v>
      </c>
      <c r="BD1060">
        <v>7</v>
      </c>
      <c r="BE1060">
        <v>2</v>
      </c>
    </row>
    <row r="1061" spans="1:57" x14ac:dyDescent="0.25">
      <c r="A1061" s="179">
        <f t="shared" si="16"/>
        <v>9150765</v>
      </c>
      <c r="B1061" t="s">
        <v>1923</v>
      </c>
      <c r="C1061">
        <v>19955273</v>
      </c>
      <c r="D1061">
        <v>144105</v>
      </c>
      <c r="E1061">
        <v>4</v>
      </c>
      <c r="F1061">
        <v>18216</v>
      </c>
      <c r="G1061" s="180">
        <v>44256</v>
      </c>
      <c r="H1061" s="180">
        <v>45015</v>
      </c>
      <c r="I1061">
        <v>0</v>
      </c>
      <c r="J1061">
        <v>1</v>
      </c>
      <c r="K1061">
        <v>1</v>
      </c>
      <c r="L1061">
        <v>30</v>
      </c>
      <c r="M1061">
        <v>2</v>
      </c>
      <c r="N1061" s="170">
        <v>16011168</v>
      </c>
      <c r="O1061" s="170">
        <v>17240000</v>
      </c>
      <c r="P1061" s="178">
        <v>12400000</v>
      </c>
      <c r="Q1061" s="178">
        <v>607209</v>
      </c>
      <c r="R1061" s="178">
        <v>11792791</v>
      </c>
      <c r="S1061">
        <v>0</v>
      </c>
      <c r="T1061">
        <v>0</v>
      </c>
      <c r="U1061">
        <v>0</v>
      </c>
      <c r="W1061">
        <v>0</v>
      </c>
      <c r="X1061">
        <v>0</v>
      </c>
      <c r="Y1061">
        <v>0</v>
      </c>
      <c r="AB1061" s="180">
        <v>44285</v>
      </c>
      <c r="AC1061">
        <v>9</v>
      </c>
      <c r="AD1061" t="s">
        <v>1922</v>
      </c>
      <c r="AE1061">
        <v>1</v>
      </c>
      <c r="AF1061">
        <v>30</v>
      </c>
      <c r="AG1061">
        <v>0</v>
      </c>
      <c r="AN1061">
        <v>1</v>
      </c>
      <c r="AO1061">
        <v>1</v>
      </c>
      <c r="AR1061" s="178">
        <v>2642026</v>
      </c>
      <c r="AS1061" t="s">
        <v>1921</v>
      </c>
      <c r="AT1061">
        <v>0</v>
      </c>
      <c r="AU1061">
        <v>0</v>
      </c>
      <c r="AV1061">
        <v>890480123</v>
      </c>
      <c r="AW1061" t="s">
        <v>1920</v>
      </c>
      <c r="AX1061">
        <v>5</v>
      </c>
      <c r="BC1061">
        <v>1</v>
      </c>
      <c r="BD1061">
        <v>7</v>
      </c>
      <c r="BE1061">
        <v>2</v>
      </c>
    </row>
    <row r="1062" spans="1:57" x14ac:dyDescent="0.25">
      <c r="A1062" s="179">
        <f t="shared" si="16"/>
        <v>7009889</v>
      </c>
      <c r="B1062" t="s">
        <v>1923</v>
      </c>
      <c r="C1062">
        <v>21394517</v>
      </c>
      <c r="D1062">
        <v>144205</v>
      </c>
      <c r="E1062">
        <v>4</v>
      </c>
      <c r="F1062">
        <v>13901</v>
      </c>
      <c r="G1062" s="180">
        <v>44133</v>
      </c>
      <c r="H1062" s="180">
        <v>45120</v>
      </c>
      <c r="I1062">
        <v>0</v>
      </c>
      <c r="J1062">
        <v>1</v>
      </c>
      <c r="K1062">
        <v>5</v>
      </c>
      <c r="L1062">
        <v>30</v>
      </c>
      <c r="M1062">
        <v>2</v>
      </c>
      <c r="N1062" s="170">
        <v>12185828</v>
      </c>
      <c r="O1062" s="170">
        <v>12890000</v>
      </c>
      <c r="P1062" s="178">
        <v>14074608</v>
      </c>
      <c r="Q1062" s="178">
        <v>517368</v>
      </c>
      <c r="R1062" s="178">
        <v>11783217</v>
      </c>
      <c r="S1062">
        <v>103714</v>
      </c>
      <c r="T1062">
        <v>0</v>
      </c>
      <c r="U1062">
        <v>0</v>
      </c>
      <c r="W1062">
        <v>0</v>
      </c>
      <c r="X1062">
        <v>0</v>
      </c>
      <c r="Y1062">
        <v>0</v>
      </c>
      <c r="AB1062" s="180">
        <v>44259</v>
      </c>
      <c r="AC1062">
        <v>1</v>
      </c>
      <c r="AD1062" t="s">
        <v>1922</v>
      </c>
      <c r="AE1062">
        <v>1</v>
      </c>
      <c r="AF1062">
        <v>30</v>
      </c>
      <c r="AG1062">
        <v>0</v>
      </c>
      <c r="AN1062">
        <v>1</v>
      </c>
      <c r="AO1062">
        <v>1</v>
      </c>
      <c r="AR1062" s="178">
        <v>4773328</v>
      </c>
      <c r="AS1062" t="s">
        <v>1921</v>
      </c>
      <c r="AT1062">
        <v>0</v>
      </c>
      <c r="AU1062">
        <v>0</v>
      </c>
      <c r="AX1062">
        <v>3</v>
      </c>
      <c r="AY1062">
        <v>6</v>
      </c>
      <c r="AZ1062" s="180">
        <v>43962</v>
      </c>
      <c r="BA1062" t="s">
        <v>1928</v>
      </c>
      <c r="BB1062">
        <v>3</v>
      </c>
      <c r="BC1062">
        <v>1</v>
      </c>
      <c r="BD1062">
        <v>7</v>
      </c>
      <c r="BE1062">
        <v>1</v>
      </c>
    </row>
    <row r="1063" spans="1:57" x14ac:dyDescent="0.25">
      <c r="A1063" s="179">
        <f t="shared" si="16"/>
        <v>5462548.3100000005</v>
      </c>
      <c r="B1063" t="s">
        <v>1923</v>
      </c>
      <c r="C1063">
        <v>21394517</v>
      </c>
      <c r="D1063">
        <v>144205</v>
      </c>
      <c r="E1063">
        <v>4</v>
      </c>
      <c r="F1063">
        <v>14672</v>
      </c>
      <c r="G1063" s="180">
        <v>44133</v>
      </c>
      <c r="H1063" s="180">
        <v>45290</v>
      </c>
      <c r="I1063">
        <v>0</v>
      </c>
      <c r="J1063">
        <v>1</v>
      </c>
      <c r="K1063">
        <v>7</v>
      </c>
      <c r="L1063">
        <v>30</v>
      </c>
      <c r="M1063">
        <v>2</v>
      </c>
      <c r="N1063" s="170">
        <v>17726461</v>
      </c>
      <c r="O1063" s="170">
        <v>19240000</v>
      </c>
      <c r="P1063" s="178">
        <v>10756160</v>
      </c>
      <c r="Q1063" s="178">
        <v>371928</v>
      </c>
      <c r="R1063" s="178">
        <v>9182227.3100000005</v>
      </c>
      <c r="S1063">
        <v>117546</v>
      </c>
      <c r="T1063">
        <v>0</v>
      </c>
      <c r="U1063">
        <v>0</v>
      </c>
      <c r="W1063">
        <v>0</v>
      </c>
      <c r="X1063">
        <v>0</v>
      </c>
      <c r="Y1063">
        <v>0</v>
      </c>
      <c r="AB1063" s="180">
        <v>44259</v>
      </c>
      <c r="AC1063">
        <v>1</v>
      </c>
      <c r="AD1063" t="s">
        <v>1922</v>
      </c>
      <c r="AE1063">
        <v>1</v>
      </c>
      <c r="AF1063">
        <v>30</v>
      </c>
      <c r="AG1063">
        <v>0</v>
      </c>
      <c r="AN1063">
        <v>1</v>
      </c>
      <c r="AO1063">
        <v>1</v>
      </c>
      <c r="AR1063" s="178">
        <v>3719679</v>
      </c>
      <c r="AS1063" t="s">
        <v>1921</v>
      </c>
      <c r="AT1063">
        <v>0</v>
      </c>
      <c r="AU1063">
        <v>0</v>
      </c>
      <c r="AX1063">
        <v>3</v>
      </c>
      <c r="AY1063">
        <v>6</v>
      </c>
      <c r="AZ1063" s="180">
        <v>43962</v>
      </c>
      <c r="BA1063" t="s">
        <v>1928</v>
      </c>
      <c r="BB1063">
        <v>3</v>
      </c>
      <c r="BC1063">
        <v>1</v>
      </c>
      <c r="BD1063">
        <v>7</v>
      </c>
      <c r="BE1063">
        <v>1</v>
      </c>
    </row>
    <row r="1064" spans="1:57" x14ac:dyDescent="0.25">
      <c r="A1064" s="179">
        <f t="shared" si="16"/>
        <v>435493</v>
      </c>
      <c r="B1064" t="s">
        <v>1923</v>
      </c>
      <c r="C1064">
        <v>21394517</v>
      </c>
      <c r="D1064">
        <v>144205</v>
      </c>
      <c r="E1064">
        <v>4</v>
      </c>
      <c r="F1064">
        <v>15713</v>
      </c>
      <c r="G1064" s="180">
        <v>44133</v>
      </c>
      <c r="H1064" s="180">
        <v>44425</v>
      </c>
      <c r="I1064">
        <v>0</v>
      </c>
      <c r="J1064">
        <v>1</v>
      </c>
      <c r="K1064">
        <v>5</v>
      </c>
      <c r="L1064">
        <v>30</v>
      </c>
      <c r="M1064">
        <v>2</v>
      </c>
      <c r="N1064" s="170">
        <v>15881442</v>
      </c>
      <c r="O1064" s="170">
        <v>17090000</v>
      </c>
      <c r="P1064" s="178">
        <v>1915452</v>
      </c>
      <c r="Q1064" s="178">
        <v>227158</v>
      </c>
      <c r="R1064" s="178">
        <v>732038</v>
      </c>
      <c r="S1064">
        <v>8398</v>
      </c>
      <c r="T1064">
        <v>0</v>
      </c>
      <c r="U1064">
        <v>0</v>
      </c>
      <c r="W1064">
        <v>0</v>
      </c>
      <c r="X1064">
        <v>0</v>
      </c>
      <c r="Y1064">
        <v>0</v>
      </c>
      <c r="AB1064" s="180">
        <v>44259</v>
      </c>
      <c r="AC1064">
        <v>1</v>
      </c>
      <c r="AD1064" t="s">
        <v>1922</v>
      </c>
      <c r="AE1064">
        <v>1</v>
      </c>
      <c r="AF1064">
        <v>30</v>
      </c>
      <c r="AG1064">
        <v>0</v>
      </c>
      <c r="AN1064">
        <v>1</v>
      </c>
      <c r="AO1064">
        <v>1</v>
      </c>
      <c r="AR1064" s="178">
        <v>296545</v>
      </c>
      <c r="AS1064" t="s">
        <v>1921</v>
      </c>
      <c r="AT1064">
        <v>0</v>
      </c>
      <c r="AU1064">
        <v>0</v>
      </c>
      <c r="AX1064">
        <v>3</v>
      </c>
      <c r="AY1064">
        <v>6</v>
      </c>
      <c r="AZ1064" s="180">
        <v>43962</v>
      </c>
      <c r="BA1064" t="s">
        <v>1928</v>
      </c>
      <c r="BB1064">
        <v>3</v>
      </c>
      <c r="BC1064">
        <v>1</v>
      </c>
      <c r="BD1064">
        <v>7</v>
      </c>
      <c r="BE1064">
        <v>1</v>
      </c>
    </row>
    <row r="1065" spans="1:57" x14ac:dyDescent="0.25">
      <c r="A1065" s="179">
        <f t="shared" si="16"/>
        <v>0</v>
      </c>
      <c r="B1065" t="s">
        <v>1923</v>
      </c>
      <c r="C1065">
        <v>22368516</v>
      </c>
      <c r="D1065">
        <v>144105</v>
      </c>
      <c r="E1065">
        <v>4</v>
      </c>
      <c r="F1065">
        <v>11214</v>
      </c>
      <c r="G1065" s="180">
        <v>42541</v>
      </c>
      <c r="H1065" s="180">
        <v>44732</v>
      </c>
      <c r="I1065">
        <v>0</v>
      </c>
      <c r="J1065">
        <v>1</v>
      </c>
      <c r="K1065">
        <v>59</v>
      </c>
      <c r="L1065">
        <v>30</v>
      </c>
      <c r="M1065">
        <v>2</v>
      </c>
      <c r="N1065" s="170">
        <v>17726461</v>
      </c>
      <c r="O1065" s="170">
        <v>19240000</v>
      </c>
      <c r="P1065" s="178">
        <v>26000000</v>
      </c>
      <c r="Q1065" s="178">
        <v>588989</v>
      </c>
      <c r="R1065" s="178">
        <v>6768856</v>
      </c>
      <c r="S1065">
        <v>0</v>
      </c>
      <c r="T1065">
        <v>0</v>
      </c>
      <c r="U1065">
        <v>0</v>
      </c>
      <c r="W1065">
        <v>0</v>
      </c>
      <c r="X1065">
        <v>0</v>
      </c>
      <c r="Y1065">
        <v>0</v>
      </c>
      <c r="AB1065" s="180">
        <v>44285</v>
      </c>
      <c r="AC1065">
        <v>1</v>
      </c>
      <c r="AD1065" t="s">
        <v>1922</v>
      </c>
      <c r="AE1065">
        <v>1</v>
      </c>
      <c r="AF1065">
        <v>30</v>
      </c>
      <c r="AG1065">
        <v>0</v>
      </c>
      <c r="AN1065">
        <v>1</v>
      </c>
      <c r="AO1065">
        <v>1</v>
      </c>
      <c r="AR1065" s="178">
        <v>27023850</v>
      </c>
      <c r="AS1065" t="s">
        <v>1921</v>
      </c>
      <c r="AT1065">
        <v>0</v>
      </c>
      <c r="AU1065">
        <v>0</v>
      </c>
      <c r="AV1065">
        <v>890480123</v>
      </c>
      <c r="AW1065" t="s">
        <v>1920</v>
      </c>
      <c r="AX1065">
        <v>5</v>
      </c>
      <c r="BC1065">
        <v>1</v>
      </c>
      <c r="BD1065">
        <v>7</v>
      </c>
      <c r="BE1065">
        <v>2</v>
      </c>
    </row>
    <row r="1066" spans="1:57" x14ac:dyDescent="0.25">
      <c r="A1066" s="179">
        <f t="shared" si="16"/>
        <v>2513548</v>
      </c>
      <c r="B1066" t="s">
        <v>1923</v>
      </c>
      <c r="C1066">
        <v>22374242</v>
      </c>
      <c r="D1066">
        <v>144205</v>
      </c>
      <c r="E1066">
        <v>4</v>
      </c>
      <c r="F1066">
        <v>18097</v>
      </c>
      <c r="G1066" s="180">
        <v>44224</v>
      </c>
      <c r="H1066" s="180">
        <v>45321</v>
      </c>
      <c r="I1066">
        <v>0</v>
      </c>
      <c r="J1066">
        <v>1</v>
      </c>
      <c r="K1066">
        <v>2</v>
      </c>
      <c r="L1066">
        <v>30</v>
      </c>
      <c r="M1066">
        <v>2</v>
      </c>
      <c r="N1066" s="170">
        <v>16011168</v>
      </c>
      <c r="O1066" s="170">
        <v>17240000</v>
      </c>
      <c r="P1066" s="178">
        <v>30000000</v>
      </c>
      <c r="Q1066" s="178">
        <v>1054876</v>
      </c>
      <c r="R1066" s="178">
        <v>28669035</v>
      </c>
      <c r="S1066">
        <v>12751</v>
      </c>
      <c r="T1066">
        <v>0</v>
      </c>
      <c r="U1066">
        <v>0</v>
      </c>
      <c r="W1066">
        <v>0</v>
      </c>
      <c r="X1066">
        <v>0</v>
      </c>
      <c r="Y1066">
        <v>0</v>
      </c>
      <c r="AB1066" s="180">
        <v>44284</v>
      </c>
      <c r="AC1066">
        <v>1</v>
      </c>
      <c r="AD1066" t="s">
        <v>1922</v>
      </c>
      <c r="AE1066">
        <v>1</v>
      </c>
      <c r="AF1066">
        <v>30</v>
      </c>
      <c r="AG1066">
        <v>0</v>
      </c>
      <c r="AN1066">
        <v>1</v>
      </c>
      <c r="AO1066">
        <v>1</v>
      </c>
      <c r="AR1066" s="178">
        <v>26155487</v>
      </c>
      <c r="AS1066" t="s">
        <v>1921</v>
      </c>
      <c r="AT1066">
        <v>0</v>
      </c>
      <c r="AU1066">
        <v>0</v>
      </c>
      <c r="AX1066">
        <v>5</v>
      </c>
      <c r="BC1066">
        <v>1</v>
      </c>
      <c r="BD1066">
        <v>7</v>
      </c>
      <c r="BE1066">
        <v>2</v>
      </c>
    </row>
    <row r="1067" spans="1:57" x14ac:dyDescent="0.25">
      <c r="A1067" s="179">
        <f t="shared" si="16"/>
        <v>173411</v>
      </c>
      <c r="B1067" t="s">
        <v>1923</v>
      </c>
      <c r="C1067">
        <v>22374242</v>
      </c>
      <c r="D1067">
        <v>144105</v>
      </c>
      <c r="E1067">
        <v>4</v>
      </c>
      <c r="F1067">
        <v>18192</v>
      </c>
      <c r="G1067" s="180">
        <v>44244</v>
      </c>
      <c r="H1067" s="180">
        <v>44375</v>
      </c>
      <c r="I1067">
        <v>0</v>
      </c>
      <c r="J1067">
        <v>1</v>
      </c>
      <c r="K1067">
        <v>1</v>
      </c>
      <c r="L1067">
        <v>30</v>
      </c>
      <c r="M1067">
        <v>2</v>
      </c>
      <c r="N1067" s="170">
        <v>13121400</v>
      </c>
      <c r="O1067" s="170">
        <v>13940000</v>
      </c>
      <c r="P1067" s="178">
        <v>2000000</v>
      </c>
      <c r="Q1067" s="178">
        <v>21869</v>
      </c>
      <c r="R1067" s="178">
        <v>1977892</v>
      </c>
      <c r="S1067">
        <v>0</v>
      </c>
      <c r="T1067">
        <v>0</v>
      </c>
      <c r="U1067">
        <v>0</v>
      </c>
      <c r="W1067">
        <v>0</v>
      </c>
      <c r="X1067">
        <v>0</v>
      </c>
      <c r="Y1067">
        <v>0</v>
      </c>
      <c r="Z1067">
        <v>2000000</v>
      </c>
      <c r="AA1067">
        <v>6</v>
      </c>
      <c r="AB1067" s="180">
        <v>44285</v>
      </c>
      <c r="AC1067">
        <v>1</v>
      </c>
      <c r="AD1067" t="s">
        <v>1922</v>
      </c>
      <c r="AE1067">
        <v>1</v>
      </c>
      <c r="AF1067">
        <v>30</v>
      </c>
      <c r="AG1067">
        <v>0</v>
      </c>
      <c r="AN1067">
        <v>1</v>
      </c>
      <c r="AO1067">
        <v>1</v>
      </c>
      <c r="AR1067" s="178">
        <v>1804481</v>
      </c>
      <c r="AS1067" t="s">
        <v>1921</v>
      </c>
      <c r="AT1067">
        <v>0</v>
      </c>
      <c r="AU1067">
        <v>0</v>
      </c>
      <c r="AV1067">
        <v>890480123</v>
      </c>
      <c r="AW1067" t="s">
        <v>1920</v>
      </c>
      <c r="AX1067">
        <v>5</v>
      </c>
      <c r="BC1067">
        <v>1</v>
      </c>
      <c r="BD1067">
        <v>7</v>
      </c>
      <c r="BE1067">
        <v>2</v>
      </c>
    </row>
    <row r="1068" spans="1:57" x14ac:dyDescent="0.25">
      <c r="A1068" s="179">
        <f t="shared" si="16"/>
        <v>0</v>
      </c>
      <c r="B1068" t="s">
        <v>1923</v>
      </c>
      <c r="C1068">
        <v>22385213</v>
      </c>
      <c r="D1068">
        <v>144105</v>
      </c>
      <c r="E1068">
        <v>4</v>
      </c>
      <c r="F1068">
        <v>11734</v>
      </c>
      <c r="G1068" s="180">
        <v>42670</v>
      </c>
      <c r="H1068" s="180">
        <v>45226</v>
      </c>
      <c r="I1068">
        <v>3</v>
      </c>
      <c r="J1068">
        <v>1</v>
      </c>
      <c r="K1068">
        <v>52</v>
      </c>
      <c r="L1068">
        <v>30</v>
      </c>
      <c r="M1068">
        <v>2</v>
      </c>
      <c r="N1068" s="170">
        <v>17726461</v>
      </c>
      <c r="O1068" s="170">
        <v>19240000</v>
      </c>
      <c r="P1068" s="178">
        <v>30000000</v>
      </c>
      <c r="Q1068" s="178">
        <v>625734</v>
      </c>
      <c r="R1068" s="178">
        <v>15490753</v>
      </c>
      <c r="S1068">
        <v>22857</v>
      </c>
      <c r="T1068">
        <v>0</v>
      </c>
      <c r="U1068">
        <v>0</v>
      </c>
      <c r="W1068">
        <v>0</v>
      </c>
      <c r="X1068">
        <v>0</v>
      </c>
      <c r="Y1068">
        <v>0</v>
      </c>
      <c r="AB1068" s="180">
        <v>44285</v>
      </c>
      <c r="AC1068">
        <v>1</v>
      </c>
      <c r="AD1068" t="s">
        <v>1922</v>
      </c>
      <c r="AE1068">
        <v>1</v>
      </c>
      <c r="AF1068">
        <v>30</v>
      </c>
      <c r="AG1068">
        <v>17395</v>
      </c>
      <c r="AN1068">
        <v>1</v>
      </c>
      <c r="AO1068">
        <v>1</v>
      </c>
      <c r="AR1068" s="178">
        <v>50533229</v>
      </c>
      <c r="AS1068" t="s">
        <v>1921</v>
      </c>
      <c r="AT1068">
        <v>0</v>
      </c>
      <c r="AU1068">
        <v>0</v>
      </c>
      <c r="AV1068">
        <v>890480123</v>
      </c>
      <c r="AW1068" t="s">
        <v>1920</v>
      </c>
      <c r="AX1068">
        <v>5</v>
      </c>
      <c r="BC1068">
        <v>1</v>
      </c>
      <c r="BD1068">
        <v>7</v>
      </c>
      <c r="BE1068">
        <v>2</v>
      </c>
    </row>
    <row r="1069" spans="1:57" x14ac:dyDescent="0.25">
      <c r="A1069" s="179">
        <f t="shared" si="16"/>
        <v>0</v>
      </c>
      <c r="B1069" t="s">
        <v>1923</v>
      </c>
      <c r="C1069">
        <v>22385213</v>
      </c>
      <c r="D1069">
        <v>144105</v>
      </c>
      <c r="E1069">
        <v>4</v>
      </c>
      <c r="F1069">
        <v>14703</v>
      </c>
      <c r="G1069" s="180">
        <v>43378</v>
      </c>
      <c r="H1069" s="180">
        <v>44474</v>
      </c>
      <c r="I1069">
        <v>0</v>
      </c>
      <c r="J1069">
        <v>1</v>
      </c>
      <c r="K1069">
        <v>30</v>
      </c>
      <c r="L1069">
        <v>30</v>
      </c>
      <c r="M1069">
        <v>2</v>
      </c>
      <c r="N1069" s="170">
        <v>12185828</v>
      </c>
      <c r="O1069" s="170">
        <v>12890000</v>
      </c>
      <c r="P1069" s="178">
        <v>11677000</v>
      </c>
      <c r="Q1069" s="178">
        <v>388881</v>
      </c>
      <c r="R1069" s="178">
        <v>2219932</v>
      </c>
      <c r="S1069">
        <v>0</v>
      </c>
      <c r="T1069">
        <v>0</v>
      </c>
      <c r="U1069">
        <v>0</v>
      </c>
      <c r="W1069">
        <v>0</v>
      </c>
      <c r="X1069">
        <v>0</v>
      </c>
      <c r="Y1069">
        <v>0</v>
      </c>
      <c r="AB1069" s="180">
        <v>44285</v>
      </c>
      <c r="AC1069">
        <v>1</v>
      </c>
      <c r="AD1069" t="s">
        <v>1922</v>
      </c>
      <c r="AE1069">
        <v>1</v>
      </c>
      <c r="AF1069">
        <v>30</v>
      </c>
      <c r="AG1069">
        <v>0</v>
      </c>
      <c r="AN1069">
        <v>1</v>
      </c>
      <c r="AO1069">
        <v>1</v>
      </c>
      <c r="AR1069" s="178">
        <v>7241761</v>
      </c>
      <c r="AS1069" t="s">
        <v>1921</v>
      </c>
      <c r="AT1069">
        <v>0</v>
      </c>
      <c r="AU1069">
        <v>0</v>
      </c>
      <c r="AV1069">
        <v>890480123</v>
      </c>
      <c r="AW1069" t="s">
        <v>1920</v>
      </c>
      <c r="AX1069">
        <v>5</v>
      </c>
      <c r="BC1069">
        <v>1</v>
      </c>
      <c r="BD1069">
        <v>7</v>
      </c>
      <c r="BE1069">
        <v>2</v>
      </c>
    </row>
    <row r="1070" spans="1:57" x14ac:dyDescent="0.25">
      <c r="A1070" s="179">
        <f t="shared" si="16"/>
        <v>41623414</v>
      </c>
      <c r="B1070" t="s">
        <v>1923</v>
      </c>
      <c r="C1070">
        <v>22462001</v>
      </c>
      <c r="D1070">
        <v>144105</v>
      </c>
      <c r="E1070">
        <v>4</v>
      </c>
      <c r="F1070">
        <v>16054</v>
      </c>
      <c r="G1070" s="180">
        <v>43676</v>
      </c>
      <c r="H1070" s="180">
        <v>46233</v>
      </c>
      <c r="I1070">
        <v>0</v>
      </c>
      <c r="J1070">
        <v>1</v>
      </c>
      <c r="K1070">
        <v>20</v>
      </c>
      <c r="L1070">
        <v>30</v>
      </c>
      <c r="M1070">
        <v>2</v>
      </c>
      <c r="N1070" s="170">
        <v>17726461</v>
      </c>
      <c r="O1070" s="170">
        <v>19240000</v>
      </c>
      <c r="P1070" s="178">
        <v>78500000</v>
      </c>
      <c r="Q1070" s="178">
        <v>1637338</v>
      </c>
      <c r="R1070" s="178">
        <v>67412917</v>
      </c>
      <c r="S1070">
        <v>0</v>
      </c>
      <c r="T1070">
        <v>0</v>
      </c>
      <c r="U1070">
        <v>0</v>
      </c>
      <c r="W1070">
        <v>0</v>
      </c>
      <c r="X1070">
        <v>0</v>
      </c>
      <c r="Y1070">
        <v>0</v>
      </c>
      <c r="AB1070" s="180">
        <v>44285</v>
      </c>
      <c r="AC1070">
        <v>1</v>
      </c>
      <c r="AD1070" t="s">
        <v>1922</v>
      </c>
      <c r="AE1070">
        <v>1</v>
      </c>
      <c r="AF1070">
        <v>30</v>
      </c>
      <c r="AG1070">
        <v>0</v>
      </c>
      <c r="AN1070">
        <v>1</v>
      </c>
      <c r="AO1070">
        <v>1</v>
      </c>
      <c r="AR1070" s="178">
        <v>25789503</v>
      </c>
      <c r="AS1070" t="s">
        <v>1921</v>
      </c>
      <c r="AT1070">
        <v>0</v>
      </c>
      <c r="AU1070">
        <v>0</v>
      </c>
      <c r="AV1070">
        <v>890480123</v>
      </c>
      <c r="AW1070" t="s">
        <v>1920</v>
      </c>
      <c r="AX1070">
        <v>5</v>
      </c>
      <c r="BC1070">
        <v>1</v>
      </c>
      <c r="BD1070">
        <v>7</v>
      </c>
      <c r="BE1070">
        <v>2</v>
      </c>
    </row>
    <row r="1071" spans="1:57" x14ac:dyDescent="0.25">
      <c r="A1071" s="179">
        <f t="shared" si="16"/>
        <v>0</v>
      </c>
      <c r="B1071" t="s">
        <v>1923</v>
      </c>
      <c r="C1071">
        <v>22638669</v>
      </c>
      <c r="D1071">
        <v>144105</v>
      </c>
      <c r="E1071">
        <v>4</v>
      </c>
      <c r="F1071">
        <v>16403</v>
      </c>
      <c r="G1071" s="180">
        <v>43742</v>
      </c>
      <c r="H1071" s="180">
        <v>44838</v>
      </c>
      <c r="I1071">
        <v>0</v>
      </c>
      <c r="J1071">
        <v>1</v>
      </c>
      <c r="K1071">
        <v>18</v>
      </c>
      <c r="L1071">
        <v>30</v>
      </c>
      <c r="M1071">
        <v>2</v>
      </c>
      <c r="N1071" s="170">
        <v>12185828</v>
      </c>
      <c r="O1071" s="170">
        <v>12890000</v>
      </c>
      <c r="P1071" s="178">
        <v>4808999</v>
      </c>
      <c r="Q1071" s="178">
        <v>160155</v>
      </c>
      <c r="R1071" s="178">
        <v>2613299</v>
      </c>
      <c r="S1071">
        <v>0</v>
      </c>
      <c r="T1071">
        <v>0</v>
      </c>
      <c r="U1071">
        <v>0</v>
      </c>
      <c r="W1071">
        <v>0</v>
      </c>
      <c r="X1071">
        <v>0</v>
      </c>
      <c r="Y1071">
        <v>0</v>
      </c>
      <c r="AB1071" s="180">
        <v>44285</v>
      </c>
      <c r="AC1071">
        <v>1</v>
      </c>
      <c r="AD1071" t="s">
        <v>1922</v>
      </c>
      <c r="AE1071">
        <v>1</v>
      </c>
      <c r="AF1071">
        <v>30</v>
      </c>
      <c r="AG1071">
        <v>0</v>
      </c>
      <c r="AN1071">
        <v>1</v>
      </c>
      <c r="AO1071">
        <v>1</v>
      </c>
      <c r="AR1071" s="178">
        <v>11958590</v>
      </c>
      <c r="AS1071" t="s">
        <v>1921</v>
      </c>
      <c r="AT1071">
        <v>0</v>
      </c>
      <c r="AU1071">
        <v>0</v>
      </c>
      <c r="AV1071">
        <v>890480123</v>
      </c>
      <c r="AW1071" t="s">
        <v>1920</v>
      </c>
      <c r="AX1071">
        <v>5</v>
      </c>
      <c r="BC1071">
        <v>1</v>
      </c>
      <c r="BD1071">
        <v>7</v>
      </c>
      <c r="BE1071">
        <v>2</v>
      </c>
    </row>
    <row r="1072" spans="1:57" x14ac:dyDescent="0.25">
      <c r="A1072" s="179">
        <f t="shared" si="16"/>
        <v>651643</v>
      </c>
      <c r="B1072" t="s">
        <v>1923</v>
      </c>
      <c r="C1072">
        <v>22731739</v>
      </c>
      <c r="D1072">
        <v>144205</v>
      </c>
      <c r="E1072">
        <v>4</v>
      </c>
      <c r="F1072">
        <v>16909</v>
      </c>
      <c r="G1072" s="180">
        <v>43861</v>
      </c>
      <c r="H1072" s="180">
        <v>44957</v>
      </c>
      <c r="I1072">
        <v>0</v>
      </c>
      <c r="J1072">
        <v>1</v>
      </c>
      <c r="K1072">
        <v>14</v>
      </c>
      <c r="L1072">
        <v>30</v>
      </c>
      <c r="M1072">
        <v>2</v>
      </c>
      <c r="N1072" s="170">
        <v>17726461</v>
      </c>
      <c r="O1072" s="170">
        <v>19240000</v>
      </c>
      <c r="P1072" s="178">
        <v>1700000</v>
      </c>
      <c r="Q1072" s="178">
        <v>61226</v>
      </c>
      <c r="R1072" s="178">
        <v>1142876</v>
      </c>
      <c r="S1072">
        <v>0</v>
      </c>
      <c r="T1072">
        <v>0</v>
      </c>
      <c r="U1072">
        <v>0</v>
      </c>
      <c r="W1072">
        <v>0</v>
      </c>
      <c r="X1072">
        <v>0</v>
      </c>
      <c r="Y1072">
        <v>0</v>
      </c>
      <c r="AB1072" s="180">
        <v>44286</v>
      </c>
      <c r="AC1072">
        <v>1</v>
      </c>
      <c r="AD1072" t="s">
        <v>1922</v>
      </c>
      <c r="AE1072">
        <v>1</v>
      </c>
      <c r="AF1072">
        <v>30</v>
      </c>
      <c r="AG1072">
        <v>0</v>
      </c>
      <c r="AN1072">
        <v>1</v>
      </c>
      <c r="AO1072">
        <v>1</v>
      </c>
      <c r="AR1072" s="178">
        <v>491233</v>
      </c>
      <c r="AS1072" t="s">
        <v>1921</v>
      </c>
      <c r="AT1072">
        <v>0</v>
      </c>
      <c r="AU1072">
        <v>0</v>
      </c>
      <c r="AX1072">
        <v>5</v>
      </c>
      <c r="BC1072">
        <v>1</v>
      </c>
      <c r="BD1072">
        <v>7</v>
      </c>
      <c r="BE1072">
        <v>2</v>
      </c>
    </row>
    <row r="1073" spans="1:57" x14ac:dyDescent="0.25">
      <c r="A1073" s="179">
        <f t="shared" si="16"/>
        <v>141822</v>
      </c>
      <c r="B1073" t="s">
        <v>1923</v>
      </c>
      <c r="C1073">
        <v>22731739</v>
      </c>
      <c r="D1073">
        <v>144105</v>
      </c>
      <c r="E1073">
        <v>4</v>
      </c>
      <c r="F1073">
        <v>18311</v>
      </c>
      <c r="G1073" s="180">
        <v>44286</v>
      </c>
      <c r="H1073" s="180">
        <v>44316</v>
      </c>
      <c r="I1073">
        <v>0</v>
      </c>
      <c r="J1073">
        <v>1</v>
      </c>
      <c r="K1073">
        <v>0</v>
      </c>
      <c r="L1073">
        <v>30</v>
      </c>
      <c r="M1073">
        <v>2</v>
      </c>
      <c r="N1073" s="170">
        <v>23318977</v>
      </c>
      <c r="O1073" s="170">
        <v>25980000</v>
      </c>
      <c r="P1073" s="178">
        <v>248732</v>
      </c>
      <c r="Q1073" s="178">
        <v>253565</v>
      </c>
      <c r="R1073" s="178">
        <v>248732</v>
      </c>
      <c r="S1073">
        <v>0</v>
      </c>
      <c r="T1073">
        <v>0</v>
      </c>
      <c r="U1073">
        <v>0</v>
      </c>
      <c r="W1073">
        <v>0</v>
      </c>
      <c r="X1073">
        <v>0</v>
      </c>
      <c r="Y1073">
        <v>0</v>
      </c>
      <c r="AB1073" s="180">
        <v>44286</v>
      </c>
      <c r="AC1073">
        <v>1</v>
      </c>
      <c r="AD1073" t="s">
        <v>1922</v>
      </c>
      <c r="AE1073">
        <v>1</v>
      </c>
      <c r="AF1073">
        <v>30</v>
      </c>
      <c r="AG1073">
        <v>0</v>
      </c>
      <c r="AN1073">
        <v>1</v>
      </c>
      <c r="AO1073">
        <v>1</v>
      </c>
      <c r="AR1073" s="178">
        <v>106910</v>
      </c>
      <c r="AS1073" t="s">
        <v>1921</v>
      </c>
      <c r="AT1073">
        <v>0</v>
      </c>
      <c r="AU1073">
        <v>0</v>
      </c>
      <c r="AV1073">
        <v>890480123</v>
      </c>
      <c r="AW1073" t="s">
        <v>1920</v>
      </c>
      <c r="AX1073">
        <v>5</v>
      </c>
      <c r="BC1073">
        <v>1</v>
      </c>
      <c r="BD1073">
        <v>7</v>
      </c>
      <c r="BE1073">
        <v>2</v>
      </c>
    </row>
    <row r="1074" spans="1:57" x14ac:dyDescent="0.25">
      <c r="A1074" s="179">
        <f t="shared" si="16"/>
        <v>0</v>
      </c>
      <c r="B1074" t="s">
        <v>1923</v>
      </c>
      <c r="C1074">
        <v>22753822</v>
      </c>
      <c r="D1074">
        <v>144105</v>
      </c>
      <c r="E1074">
        <v>4</v>
      </c>
      <c r="F1074">
        <v>14155</v>
      </c>
      <c r="G1074" s="180">
        <v>43272</v>
      </c>
      <c r="H1074" s="180">
        <v>44368</v>
      </c>
      <c r="I1074">
        <v>0</v>
      </c>
      <c r="J1074">
        <v>1</v>
      </c>
      <c r="K1074">
        <v>34</v>
      </c>
      <c r="L1074">
        <v>30</v>
      </c>
      <c r="M1074">
        <v>2</v>
      </c>
      <c r="N1074" s="170">
        <v>12185828</v>
      </c>
      <c r="O1074" s="170">
        <v>12890000</v>
      </c>
      <c r="P1074" s="178">
        <v>6760640</v>
      </c>
      <c r="Q1074" s="178">
        <v>225151</v>
      </c>
      <c r="R1074" s="178">
        <v>372105</v>
      </c>
      <c r="S1074">
        <v>0</v>
      </c>
      <c r="T1074">
        <v>0</v>
      </c>
      <c r="U1074">
        <v>0</v>
      </c>
      <c r="W1074">
        <v>0</v>
      </c>
      <c r="X1074">
        <v>0</v>
      </c>
      <c r="Y1074">
        <v>0</v>
      </c>
      <c r="AB1074" s="180">
        <v>44285</v>
      </c>
      <c r="AC1074">
        <v>1</v>
      </c>
      <c r="AD1074" t="s">
        <v>1922</v>
      </c>
      <c r="AE1074">
        <v>1</v>
      </c>
      <c r="AF1074">
        <v>30</v>
      </c>
      <c r="AG1074">
        <v>0</v>
      </c>
      <c r="AN1074">
        <v>1</v>
      </c>
      <c r="AO1074">
        <v>1</v>
      </c>
      <c r="AR1074" s="178">
        <v>16222157</v>
      </c>
      <c r="AS1074" t="s">
        <v>1921</v>
      </c>
      <c r="AT1074">
        <v>0</v>
      </c>
      <c r="AU1074">
        <v>0</v>
      </c>
      <c r="AV1074">
        <v>890480123</v>
      </c>
      <c r="AW1074" t="s">
        <v>1920</v>
      </c>
      <c r="AX1074">
        <v>5</v>
      </c>
      <c r="BC1074">
        <v>1</v>
      </c>
      <c r="BD1074">
        <v>7</v>
      </c>
      <c r="BE1074">
        <v>2</v>
      </c>
    </row>
    <row r="1075" spans="1:57" x14ac:dyDescent="0.25">
      <c r="A1075" s="179">
        <f t="shared" si="16"/>
        <v>0</v>
      </c>
      <c r="B1075" t="s">
        <v>1923</v>
      </c>
      <c r="C1075">
        <v>22757327</v>
      </c>
      <c r="D1075">
        <v>144105</v>
      </c>
      <c r="E1075">
        <v>4</v>
      </c>
      <c r="F1075">
        <v>11693</v>
      </c>
      <c r="G1075" s="180">
        <v>42656</v>
      </c>
      <c r="H1075" s="180">
        <v>44482</v>
      </c>
      <c r="I1075">
        <v>0</v>
      </c>
      <c r="J1075">
        <v>1</v>
      </c>
      <c r="K1075">
        <v>54</v>
      </c>
      <c r="L1075">
        <v>30</v>
      </c>
      <c r="M1075">
        <v>2</v>
      </c>
      <c r="N1075" s="170">
        <v>17726461</v>
      </c>
      <c r="O1075" s="170">
        <v>19240000</v>
      </c>
      <c r="P1075" s="178">
        <v>15000000</v>
      </c>
      <c r="Q1075" s="178">
        <v>378673</v>
      </c>
      <c r="R1075" s="178">
        <v>1925996</v>
      </c>
      <c r="S1075">
        <v>0</v>
      </c>
      <c r="T1075">
        <v>0</v>
      </c>
      <c r="U1075">
        <v>0</v>
      </c>
      <c r="W1075">
        <v>0</v>
      </c>
      <c r="X1075">
        <v>0</v>
      </c>
      <c r="Y1075">
        <v>0</v>
      </c>
      <c r="AB1075" s="180">
        <v>44285</v>
      </c>
      <c r="AC1075">
        <v>1</v>
      </c>
      <c r="AD1075" t="s">
        <v>1922</v>
      </c>
      <c r="AE1075">
        <v>1</v>
      </c>
      <c r="AF1075">
        <v>30</v>
      </c>
      <c r="AG1075">
        <v>0</v>
      </c>
      <c r="AN1075">
        <v>1</v>
      </c>
      <c r="AO1075">
        <v>1</v>
      </c>
      <c r="AR1075" s="178">
        <v>39819248</v>
      </c>
      <c r="AS1075" t="s">
        <v>1921</v>
      </c>
      <c r="AT1075">
        <v>0</v>
      </c>
      <c r="AU1075">
        <v>0</v>
      </c>
      <c r="AV1075">
        <v>890480123</v>
      </c>
      <c r="AW1075" t="s">
        <v>1920</v>
      </c>
      <c r="AX1075">
        <v>5</v>
      </c>
      <c r="BC1075">
        <v>1</v>
      </c>
      <c r="BD1075">
        <v>7</v>
      </c>
      <c r="BE1075">
        <v>2</v>
      </c>
    </row>
    <row r="1076" spans="1:57" x14ac:dyDescent="0.25">
      <c r="A1076" s="179">
        <f t="shared" si="16"/>
        <v>0</v>
      </c>
      <c r="B1076" t="s">
        <v>1923</v>
      </c>
      <c r="C1076">
        <v>22762042</v>
      </c>
      <c r="D1076">
        <v>144105</v>
      </c>
      <c r="E1076">
        <v>4</v>
      </c>
      <c r="F1076">
        <v>13745</v>
      </c>
      <c r="G1076" s="180">
        <v>43166</v>
      </c>
      <c r="H1076" s="180">
        <v>45723</v>
      </c>
      <c r="I1076">
        <v>0</v>
      </c>
      <c r="J1076">
        <v>1</v>
      </c>
      <c r="K1076">
        <v>37</v>
      </c>
      <c r="L1076">
        <v>30</v>
      </c>
      <c r="M1076">
        <v>2</v>
      </c>
      <c r="N1076" s="170">
        <v>17726461</v>
      </c>
      <c r="O1076" s="170">
        <v>19240000</v>
      </c>
      <c r="P1076" s="178">
        <v>22000000</v>
      </c>
      <c r="Q1076" s="178">
        <v>458872</v>
      </c>
      <c r="R1076" s="178">
        <v>15324795</v>
      </c>
      <c r="S1076">
        <v>0</v>
      </c>
      <c r="T1076">
        <v>0</v>
      </c>
      <c r="U1076">
        <v>0</v>
      </c>
      <c r="W1076">
        <v>0</v>
      </c>
      <c r="X1076">
        <v>0</v>
      </c>
      <c r="Y1076">
        <v>0</v>
      </c>
      <c r="AB1076" s="180">
        <v>44285</v>
      </c>
      <c r="AC1076">
        <v>1</v>
      </c>
      <c r="AD1076" t="s">
        <v>1922</v>
      </c>
      <c r="AE1076">
        <v>1</v>
      </c>
      <c r="AF1076">
        <v>30</v>
      </c>
      <c r="AG1076">
        <v>0</v>
      </c>
      <c r="AN1076">
        <v>1</v>
      </c>
      <c r="AO1076">
        <v>1</v>
      </c>
      <c r="AR1076" s="178">
        <v>17058308</v>
      </c>
      <c r="AS1076" t="s">
        <v>1921</v>
      </c>
      <c r="AT1076">
        <v>0</v>
      </c>
      <c r="AU1076">
        <v>0</v>
      </c>
      <c r="AV1076">
        <v>890480123</v>
      </c>
      <c r="AW1076" t="s">
        <v>1920</v>
      </c>
      <c r="AX1076">
        <v>5</v>
      </c>
      <c r="BC1076">
        <v>1</v>
      </c>
      <c r="BD1076">
        <v>7</v>
      </c>
      <c r="BE1076">
        <v>2</v>
      </c>
    </row>
    <row r="1077" spans="1:57" x14ac:dyDescent="0.25">
      <c r="A1077" s="179">
        <f t="shared" si="16"/>
        <v>0</v>
      </c>
      <c r="B1077" t="s">
        <v>1923</v>
      </c>
      <c r="C1077">
        <v>22762042</v>
      </c>
      <c r="D1077">
        <v>144105</v>
      </c>
      <c r="E1077">
        <v>4</v>
      </c>
      <c r="F1077">
        <v>18157</v>
      </c>
      <c r="G1077" s="180">
        <v>44235</v>
      </c>
      <c r="H1077" s="180">
        <v>44375</v>
      </c>
      <c r="I1077">
        <v>0</v>
      </c>
      <c r="J1077">
        <v>1</v>
      </c>
      <c r="K1077">
        <v>1</v>
      </c>
      <c r="L1077">
        <v>30</v>
      </c>
      <c r="M1077">
        <v>2</v>
      </c>
      <c r="N1077" s="170">
        <v>13121400</v>
      </c>
      <c r="O1077" s="170">
        <v>13940000</v>
      </c>
      <c r="P1077" s="178">
        <v>2100000</v>
      </c>
      <c r="Q1077" s="178">
        <v>22962</v>
      </c>
      <c r="R1077" s="178">
        <v>2076786</v>
      </c>
      <c r="S1077">
        <v>0</v>
      </c>
      <c r="T1077">
        <v>0</v>
      </c>
      <c r="U1077">
        <v>0</v>
      </c>
      <c r="W1077">
        <v>0</v>
      </c>
      <c r="X1077">
        <v>0</v>
      </c>
      <c r="Y1077">
        <v>0</v>
      </c>
      <c r="Z1077">
        <v>2100000</v>
      </c>
      <c r="AA1077">
        <v>6</v>
      </c>
      <c r="AB1077" s="180">
        <v>44285</v>
      </c>
      <c r="AC1077">
        <v>1</v>
      </c>
      <c r="AD1077" t="s">
        <v>1922</v>
      </c>
      <c r="AE1077">
        <v>1</v>
      </c>
      <c r="AF1077">
        <v>30</v>
      </c>
      <c r="AG1077">
        <v>0</v>
      </c>
      <c r="AN1077">
        <v>1</v>
      </c>
      <c r="AO1077">
        <v>1</v>
      </c>
      <c r="AR1077" s="178">
        <v>2311708</v>
      </c>
      <c r="AS1077" t="s">
        <v>1921</v>
      </c>
      <c r="AT1077">
        <v>0</v>
      </c>
      <c r="AU1077">
        <v>0</v>
      </c>
      <c r="AV1077">
        <v>890480123</v>
      </c>
      <c r="AW1077" t="s">
        <v>1920</v>
      </c>
      <c r="AX1077">
        <v>5</v>
      </c>
      <c r="BC1077">
        <v>1</v>
      </c>
      <c r="BD1077">
        <v>7</v>
      </c>
      <c r="BE1077">
        <v>2</v>
      </c>
    </row>
    <row r="1078" spans="1:57" x14ac:dyDescent="0.25">
      <c r="A1078" s="179">
        <f t="shared" si="16"/>
        <v>0</v>
      </c>
      <c r="B1078" t="s">
        <v>1923</v>
      </c>
      <c r="C1078">
        <v>22762042</v>
      </c>
      <c r="D1078">
        <v>144105</v>
      </c>
      <c r="E1078">
        <v>4</v>
      </c>
      <c r="F1078">
        <v>18267</v>
      </c>
      <c r="G1078" s="180">
        <v>44271</v>
      </c>
      <c r="H1078" s="180">
        <v>45015</v>
      </c>
      <c r="I1078">
        <v>0</v>
      </c>
      <c r="J1078">
        <v>1</v>
      </c>
      <c r="K1078">
        <v>0</v>
      </c>
      <c r="L1078">
        <v>30</v>
      </c>
      <c r="M1078">
        <v>2</v>
      </c>
      <c r="N1078" s="170">
        <v>15881442</v>
      </c>
      <c r="O1078" s="170">
        <v>17090000</v>
      </c>
      <c r="P1078" s="178">
        <v>5200000</v>
      </c>
      <c r="Q1078" s="178">
        <v>254314</v>
      </c>
      <c r="R1078" s="178">
        <v>5200000</v>
      </c>
      <c r="S1078">
        <v>0</v>
      </c>
      <c r="T1078">
        <v>0</v>
      </c>
      <c r="U1078">
        <v>0</v>
      </c>
      <c r="W1078">
        <v>0</v>
      </c>
      <c r="X1078">
        <v>0</v>
      </c>
      <c r="Y1078">
        <v>0</v>
      </c>
      <c r="AB1078" s="180">
        <v>44285</v>
      </c>
      <c r="AC1078">
        <v>1</v>
      </c>
      <c r="AD1078" t="s">
        <v>1922</v>
      </c>
      <c r="AE1078">
        <v>1</v>
      </c>
      <c r="AF1078">
        <v>30</v>
      </c>
      <c r="AG1078">
        <v>0</v>
      </c>
      <c r="AN1078">
        <v>1</v>
      </c>
      <c r="AO1078">
        <v>1</v>
      </c>
      <c r="AR1078" s="178">
        <v>5788214</v>
      </c>
      <c r="AS1078" t="s">
        <v>1921</v>
      </c>
      <c r="AT1078">
        <v>0</v>
      </c>
      <c r="AU1078">
        <v>0</v>
      </c>
      <c r="AV1078">
        <v>890480123</v>
      </c>
      <c r="AW1078" t="s">
        <v>1920</v>
      </c>
      <c r="AX1078">
        <v>5</v>
      </c>
      <c r="BC1078">
        <v>1</v>
      </c>
      <c r="BD1078">
        <v>7</v>
      </c>
      <c r="BE1078">
        <v>2</v>
      </c>
    </row>
    <row r="1079" spans="1:57" x14ac:dyDescent="0.25">
      <c r="A1079" s="179">
        <f t="shared" si="16"/>
        <v>0</v>
      </c>
      <c r="B1079" t="s">
        <v>1923</v>
      </c>
      <c r="C1079">
        <v>22762042</v>
      </c>
      <c r="D1079">
        <v>144105</v>
      </c>
      <c r="E1079">
        <v>4</v>
      </c>
      <c r="F1079">
        <v>550001106</v>
      </c>
      <c r="G1079" s="180">
        <v>41913</v>
      </c>
      <c r="H1079" s="180">
        <v>45412</v>
      </c>
      <c r="I1079">
        <v>0</v>
      </c>
      <c r="J1079">
        <v>1</v>
      </c>
      <c r="K1079">
        <v>0</v>
      </c>
      <c r="L1079">
        <v>30</v>
      </c>
      <c r="M1079">
        <v>2</v>
      </c>
      <c r="N1079" s="170">
        <v>21474970</v>
      </c>
      <c r="O1079" s="170">
        <v>23720000</v>
      </c>
      <c r="P1079" s="178">
        <v>19189</v>
      </c>
      <c r="Q1079" s="178">
        <v>728</v>
      </c>
      <c r="R1079" s="178">
        <v>19141</v>
      </c>
      <c r="S1079">
        <v>0</v>
      </c>
      <c r="T1079">
        <v>0</v>
      </c>
      <c r="U1079">
        <v>0</v>
      </c>
      <c r="W1079">
        <v>0</v>
      </c>
      <c r="X1079">
        <v>0</v>
      </c>
      <c r="Y1079">
        <v>0</v>
      </c>
      <c r="AB1079" s="180">
        <v>44285</v>
      </c>
      <c r="AC1079">
        <v>1</v>
      </c>
      <c r="AD1079" t="s">
        <v>1922</v>
      </c>
      <c r="AE1079">
        <v>1</v>
      </c>
      <c r="AF1079">
        <v>30</v>
      </c>
      <c r="AG1079">
        <v>0</v>
      </c>
      <c r="AN1079">
        <v>1</v>
      </c>
      <c r="AO1079">
        <v>1</v>
      </c>
      <c r="AR1079" s="178">
        <v>21306</v>
      </c>
      <c r="AS1079" t="s">
        <v>1921</v>
      </c>
      <c r="AT1079">
        <v>0</v>
      </c>
      <c r="AU1079">
        <v>0</v>
      </c>
      <c r="AV1079">
        <v>890480123</v>
      </c>
      <c r="AW1079" t="s">
        <v>1920</v>
      </c>
      <c r="AX1079">
        <v>5</v>
      </c>
      <c r="BC1079">
        <v>2</v>
      </c>
      <c r="BD1079">
        <v>7</v>
      </c>
      <c r="BE1079">
        <v>2</v>
      </c>
    </row>
    <row r="1080" spans="1:57" x14ac:dyDescent="0.25">
      <c r="A1080" s="179">
        <f t="shared" si="16"/>
        <v>0</v>
      </c>
      <c r="B1080" t="s">
        <v>1923</v>
      </c>
      <c r="C1080">
        <v>22762042</v>
      </c>
      <c r="D1080">
        <v>144105</v>
      </c>
      <c r="E1080">
        <v>4</v>
      </c>
      <c r="F1080">
        <v>550001113</v>
      </c>
      <c r="G1080" s="180">
        <v>41914</v>
      </c>
      <c r="H1080" s="180">
        <v>45321</v>
      </c>
      <c r="I1080">
        <v>0</v>
      </c>
      <c r="J1080">
        <v>1</v>
      </c>
      <c r="K1080">
        <v>2</v>
      </c>
      <c r="L1080">
        <v>30</v>
      </c>
      <c r="M1080">
        <v>2</v>
      </c>
      <c r="N1080" s="170">
        <v>21474970</v>
      </c>
      <c r="O1080" s="170">
        <v>23720000</v>
      </c>
      <c r="P1080" s="178">
        <v>42354</v>
      </c>
      <c r="Q1080" s="178">
        <v>1606</v>
      </c>
      <c r="R1080" s="178">
        <v>40643</v>
      </c>
      <c r="S1080">
        <v>0</v>
      </c>
      <c r="T1080">
        <v>0</v>
      </c>
      <c r="U1080">
        <v>0</v>
      </c>
      <c r="W1080">
        <v>0</v>
      </c>
      <c r="X1080">
        <v>0</v>
      </c>
      <c r="Y1080">
        <v>0</v>
      </c>
      <c r="AB1080" s="180">
        <v>44285</v>
      </c>
      <c r="AC1080">
        <v>1</v>
      </c>
      <c r="AD1080" t="s">
        <v>1922</v>
      </c>
      <c r="AE1080">
        <v>1</v>
      </c>
      <c r="AF1080">
        <v>30</v>
      </c>
      <c r="AG1080">
        <v>0</v>
      </c>
      <c r="AN1080">
        <v>1</v>
      </c>
      <c r="AO1080">
        <v>1</v>
      </c>
      <c r="AR1080" s="178">
        <v>45240</v>
      </c>
      <c r="AS1080" t="s">
        <v>1921</v>
      </c>
      <c r="AT1080">
        <v>0</v>
      </c>
      <c r="AU1080">
        <v>0</v>
      </c>
      <c r="AV1080">
        <v>890480123</v>
      </c>
      <c r="AW1080" t="s">
        <v>1920</v>
      </c>
      <c r="AX1080">
        <v>5</v>
      </c>
      <c r="BC1080">
        <v>2</v>
      </c>
      <c r="BD1080">
        <v>7</v>
      </c>
      <c r="BE1080">
        <v>2</v>
      </c>
    </row>
    <row r="1081" spans="1:57" x14ac:dyDescent="0.25">
      <c r="A1081" s="179">
        <f t="shared" si="16"/>
        <v>0</v>
      </c>
      <c r="B1081" t="s">
        <v>1923</v>
      </c>
      <c r="C1081">
        <v>22762042</v>
      </c>
      <c r="D1081">
        <v>144105</v>
      </c>
      <c r="E1081">
        <v>4</v>
      </c>
      <c r="F1081">
        <v>550001206</v>
      </c>
      <c r="G1081" s="180">
        <v>41922</v>
      </c>
      <c r="H1081" s="180">
        <v>45350</v>
      </c>
      <c r="I1081">
        <v>0</v>
      </c>
      <c r="J1081">
        <v>1</v>
      </c>
      <c r="K1081">
        <v>1</v>
      </c>
      <c r="L1081">
        <v>30</v>
      </c>
      <c r="M1081">
        <v>2</v>
      </c>
      <c r="N1081" s="170">
        <v>21474970</v>
      </c>
      <c r="O1081" s="170">
        <v>23720000</v>
      </c>
      <c r="P1081" s="178">
        <v>17040</v>
      </c>
      <c r="Q1081" s="178">
        <v>646</v>
      </c>
      <c r="R1081" s="178">
        <v>16699</v>
      </c>
      <c r="S1081">
        <v>0</v>
      </c>
      <c r="T1081">
        <v>0</v>
      </c>
      <c r="U1081">
        <v>0</v>
      </c>
      <c r="W1081">
        <v>0</v>
      </c>
      <c r="X1081">
        <v>0</v>
      </c>
      <c r="Y1081">
        <v>0</v>
      </c>
      <c r="AB1081" s="180">
        <v>44285</v>
      </c>
      <c r="AC1081">
        <v>1</v>
      </c>
      <c r="AD1081" t="s">
        <v>1922</v>
      </c>
      <c r="AE1081">
        <v>1</v>
      </c>
      <c r="AF1081">
        <v>30</v>
      </c>
      <c r="AG1081">
        <v>0</v>
      </c>
      <c r="AN1081">
        <v>1</v>
      </c>
      <c r="AO1081">
        <v>1</v>
      </c>
      <c r="AR1081" s="178">
        <v>18588</v>
      </c>
      <c r="AS1081" t="s">
        <v>1921</v>
      </c>
      <c r="AT1081">
        <v>0</v>
      </c>
      <c r="AU1081">
        <v>0</v>
      </c>
      <c r="AV1081">
        <v>890480123</v>
      </c>
      <c r="AW1081" t="s">
        <v>1920</v>
      </c>
      <c r="AX1081">
        <v>5</v>
      </c>
      <c r="BC1081">
        <v>2</v>
      </c>
      <c r="BD1081">
        <v>7</v>
      </c>
      <c r="BE1081">
        <v>2</v>
      </c>
    </row>
    <row r="1082" spans="1:57" x14ac:dyDescent="0.25">
      <c r="A1082" s="179">
        <f t="shared" si="16"/>
        <v>0</v>
      </c>
      <c r="B1082" t="s">
        <v>1923</v>
      </c>
      <c r="C1082">
        <v>22762042</v>
      </c>
      <c r="D1082">
        <v>144105</v>
      </c>
      <c r="E1082">
        <v>4</v>
      </c>
      <c r="F1082">
        <v>550001207</v>
      </c>
      <c r="G1082" s="180">
        <v>41922</v>
      </c>
      <c r="H1082" s="180">
        <v>45412</v>
      </c>
      <c r="I1082">
        <v>0</v>
      </c>
      <c r="J1082">
        <v>1</v>
      </c>
      <c r="K1082">
        <v>0</v>
      </c>
      <c r="L1082">
        <v>30</v>
      </c>
      <c r="M1082">
        <v>2</v>
      </c>
      <c r="N1082" s="170">
        <v>21474970</v>
      </c>
      <c r="O1082" s="170">
        <v>23720000</v>
      </c>
      <c r="P1082" s="178">
        <v>13697</v>
      </c>
      <c r="Q1082" s="178">
        <v>519</v>
      </c>
      <c r="R1082" s="178">
        <v>13678</v>
      </c>
      <c r="S1082">
        <v>0</v>
      </c>
      <c r="T1082">
        <v>0</v>
      </c>
      <c r="U1082">
        <v>0</v>
      </c>
      <c r="W1082">
        <v>0</v>
      </c>
      <c r="X1082">
        <v>0</v>
      </c>
      <c r="Y1082">
        <v>0</v>
      </c>
      <c r="AB1082" s="180">
        <v>44285</v>
      </c>
      <c r="AC1082">
        <v>1</v>
      </c>
      <c r="AD1082" t="s">
        <v>1922</v>
      </c>
      <c r="AE1082">
        <v>1</v>
      </c>
      <c r="AF1082">
        <v>30</v>
      </c>
      <c r="AG1082">
        <v>0</v>
      </c>
      <c r="AN1082">
        <v>1</v>
      </c>
      <c r="AO1082">
        <v>1</v>
      </c>
      <c r="AR1082" s="178">
        <v>15225</v>
      </c>
      <c r="AS1082" t="s">
        <v>1921</v>
      </c>
      <c r="AT1082">
        <v>0</v>
      </c>
      <c r="AU1082">
        <v>0</v>
      </c>
      <c r="AV1082">
        <v>890480123</v>
      </c>
      <c r="AW1082" t="s">
        <v>1920</v>
      </c>
      <c r="AX1082">
        <v>5</v>
      </c>
      <c r="BC1082">
        <v>2</v>
      </c>
      <c r="BD1082">
        <v>7</v>
      </c>
      <c r="BE1082">
        <v>2</v>
      </c>
    </row>
    <row r="1083" spans="1:57" x14ac:dyDescent="0.25">
      <c r="A1083" s="179">
        <f t="shared" si="16"/>
        <v>0</v>
      </c>
      <c r="B1083" t="s">
        <v>1923</v>
      </c>
      <c r="C1083">
        <v>22762042</v>
      </c>
      <c r="D1083">
        <v>144105</v>
      </c>
      <c r="E1083">
        <v>4</v>
      </c>
      <c r="F1083">
        <v>550001778</v>
      </c>
      <c r="G1083" s="180">
        <v>41944</v>
      </c>
      <c r="H1083" s="180">
        <v>45412</v>
      </c>
      <c r="I1083">
        <v>0</v>
      </c>
      <c r="J1083">
        <v>1</v>
      </c>
      <c r="K1083">
        <v>0</v>
      </c>
      <c r="L1083">
        <v>30</v>
      </c>
      <c r="M1083">
        <v>2</v>
      </c>
      <c r="N1083" s="170">
        <v>21474970</v>
      </c>
      <c r="O1083" s="170">
        <v>23720000</v>
      </c>
      <c r="P1083" s="178">
        <v>7999</v>
      </c>
      <c r="Q1083" s="178">
        <v>303</v>
      </c>
      <c r="R1083" s="178">
        <v>7995</v>
      </c>
      <c r="S1083">
        <v>0</v>
      </c>
      <c r="T1083">
        <v>0</v>
      </c>
      <c r="U1083">
        <v>0</v>
      </c>
      <c r="W1083">
        <v>0</v>
      </c>
      <c r="X1083">
        <v>0</v>
      </c>
      <c r="Y1083">
        <v>0</v>
      </c>
      <c r="AB1083" s="180">
        <v>44285</v>
      </c>
      <c r="AC1083">
        <v>1</v>
      </c>
      <c r="AD1083" t="s">
        <v>1922</v>
      </c>
      <c r="AE1083">
        <v>1</v>
      </c>
      <c r="AF1083">
        <v>30</v>
      </c>
      <c r="AG1083">
        <v>0</v>
      </c>
      <c r="AN1083">
        <v>1</v>
      </c>
      <c r="AO1083">
        <v>1</v>
      </c>
      <c r="AR1083" s="178">
        <v>8899</v>
      </c>
      <c r="AS1083" t="s">
        <v>1921</v>
      </c>
      <c r="AT1083">
        <v>0</v>
      </c>
      <c r="AU1083">
        <v>0</v>
      </c>
      <c r="AV1083">
        <v>890480123</v>
      </c>
      <c r="AW1083" t="s">
        <v>1920</v>
      </c>
      <c r="AX1083">
        <v>5</v>
      </c>
      <c r="BC1083">
        <v>2</v>
      </c>
      <c r="BD1083">
        <v>7</v>
      </c>
      <c r="BE1083">
        <v>2</v>
      </c>
    </row>
    <row r="1084" spans="1:57" x14ac:dyDescent="0.25">
      <c r="A1084" s="179">
        <f t="shared" si="16"/>
        <v>0</v>
      </c>
      <c r="B1084" t="s">
        <v>1923</v>
      </c>
      <c r="C1084">
        <v>22762042</v>
      </c>
      <c r="D1084">
        <v>144105</v>
      </c>
      <c r="E1084">
        <v>4</v>
      </c>
      <c r="F1084">
        <v>550009444</v>
      </c>
      <c r="G1084" s="180">
        <v>42487</v>
      </c>
      <c r="H1084" s="180">
        <v>45412</v>
      </c>
      <c r="I1084">
        <v>0</v>
      </c>
      <c r="J1084">
        <v>1</v>
      </c>
      <c r="K1084">
        <v>0</v>
      </c>
      <c r="L1084">
        <v>30</v>
      </c>
      <c r="M1084">
        <v>2</v>
      </c>
      <c r="N1084" s="170">
        <v>22490513</v>
      </c>
      <c r="O1084" s="170">
        <v>24960000</v>
      </c>
      <c r="P1084" s="178">
        <v>58462</v>
      </c>
      <c r="Q1084" s="178">
        <v>2248</v>
      </c>
      <c r="R1084" s="178">
        <v>57471</v>
      </c>
      <c r="S1084">
        <v>0</v>
      </c>
      <c r="T1084">
        <v>0</v>
      </c>
      <c r="U1084">
        <v>0</v>
      </c>
      <c r="W1084">
        <v>0</v>
      </c>
      <c r="X1084">
        <v>0</v>
      </c>
      <c r="Y1084">
        <v>0</v>
      </c>
      <c r="AB1084" s="180">
        <v>44285</v>
      </c>
      <c r="AC1084">
        <v>1</v>
      </c>
      <c r="AD1084" t="s">
        <v>1922</v>
      </c>
      <c r="AE1084">
        <v>1</v>
      </c>
      <c r="AF1084">
        <v>30</v>
      </c>
      <c r="AG1084">
        <v>0</v>
      </c>
      <c r="AN1084">
        <v>1</v>
      </c>
      <c r="AO1084">
        <v>1</v>
      </c>
      <c r="AR1084" s="178">
        <v>63972</v>
      </c>
      <c r="AS1084" t="s">
        <v>1921</v>
      </c>
      <c r="AT1084">
        <v>0</v>
      </c>
      <c r="AU1084">
        <v>0</v>
      </c>
      <c r="AV1084">
        <v>890480123</v>
      </c>
      <c r="AW1084" t="s">
        <v>1920</v>
      </c>
      <c r="AX1084">
        <v>5</v>
      </c>
      <c r="BC1084">
        <v>2</v>
      </c>
      <c r="BD1084">
        <v>7</v>
      </c>
      <c r="BE1084">
        <v>2</v>
      </c>
    </row>
    <row r="1085" spans="1:57" x14ac:dyDescent="0.25">
      <c r="A1085" s="179">
        <f t="shared" si="16"/>
        <v>0</v>
      </c>
      <c r="B1085" t="s">
        <v>1923</v>
      </c>
      <c r="C1085">
        <v>22762042</v>
      </c>
      <c r="D1085">
        <v>144105</v>
      </c>
      <c r="E1085">
        <v>4</v>
      </c>
      <c r="F1085">
        <v>550009474</v>
      </c>
      <c r="G1085" s="180">
        <v>42491</v>
      </c>
      <c r="H1085" s="180">
        <v>45412</v>
      </c>
      <c r="I1085">
        <v>0</v>
      </c>
      <c r="J1085">
        <v>1</v>
      </c>
      <c r="K1085">
        <v>0</v>
      </c>
      <c r="L1085">
        <v>30</v>
      </c>
      <c r="M1085">
        <v>2</v>
      </c>
      <c r="N1085" s="170">
        <v>22490513</v>
      </c>
      <c r="O1085" s="170">
        <v>24960000</v>
      </c>
      <c r="P1085" s="178">
        <v>13632</v>
      </c>
      <c r="Q1085" s="178">
        <v>524</v>
      </c>
      <c r="R1085" s="178">
        <v>13632</v>
      </c>
      <c r="S1085">
        <v>0</v>
      </c>
      <c r="T1085">
        <v>0</v>
      </c>
      <c r="U1085">
        <v>0</v>
      </c>
      <c r="W1085">
        <v>0</v>
      </c>
      <c r="X1085">
        <v>0</v>
      </c>
      <c r="Y1085">
        <v>0</v>
      </c>
      <c r="AB1085" s="180">
        <v>44285</v>
      </c>
      <c r="AC1085">
        <v>1</v>
      </c>
      <c r="AD1085" t="s">
        <v>1922</v>
      </c>
      <c r="AE1085">
        <v>1</v>
      </c>
      <c r="AF1085">
        <v>30</v>
      </c>
      <c r="AG1085">
        <v>0</v>
      </c>
      <c r="AN1085">
        <v>1</v>
      </c>
      <c r="AO1085">
        <v>1</v>
      </c>
      <c r="AR1085" s="178">
        <v>15174</v>
      </c>
      <c r="AS1085" t="s">
        <v>1921</v>
      </c>
      <c r="AT1085">
        <v>0</v>
      </c>
      <c r="AU1085">
        <v>0</v>
      </c>
      <c r="AV1085">
        <v>890480123</v>
      </c>
      <c r="AW1085" t="s">
        <v>1920</v>
      </c>
      <c r="AX1085">
        <v>5</v>
      </c>
      <c r="BC1085">
        <v>2</v>
      </c>
      <c r="BD1085">
        <v>7</v>
      </c>
      <c r="BE1085">
        <v>2</v>
      </c>
    </row>
    <row r="1086" spans="1:57" x14ac:dyDescent="0.25">
      <c r="A1086" s="179">
        <f t="shared" si="16"/>
        <v>0</v>
      </c>
      <c r="B1086" t="s">
        <v>1923</v>
      </c>
      <c r="C1086">
        <v>22762042</v>
      </c>
      <c r="D1086">
        <v>144105</v>
      </c>
      <c r="E1086">
        <v>4</v>
      </c>
      <c r="F1086">
        <v>550009485</v>
      </c>
      <c r="G1086" s="180">
        <v>42493</v>
      </c>
      <c r="H1086" s="180">
        <v>45412</v>
      </c>
      <c r="I1086">
        <v>0</v>
      </c>
      <c r="J1086">
        <v>1</v>
      </c>
      <c r="K1086">
        <v>0</v>
      </c>
      <c r="L1086">
        <v>30</v>
      </c>
      <c r="M1086">
        <v>2</v>
      </c>
      <c r="N1086" s="170">
        <v>22490513</v>
      </c>
      <c r="O1086" s="170">
        <v>24960000</v>
      </c>
      <c r="P1086" s="178">
        <v>26422</v>
      </c>
      <c r="Q1086" s="178">
        <v>1016</v>
      </c>
      <c r="R1086" s="178">
        <v>25983</v>
      </c>
      <c r="S1086">
        <v>0</v>
      </c>
      <c r="T1086">
        <v>0</v>
      </c>
      <c r="U1086">
        <v>0</v>
      </c>
      <c r="W1086">
        <v>0</v>
      </c>
      <c r="X1086">
        <v>0</v>
      </c>
      <c r="Y1086">
        <v>0</v>
      </c>
      <c r="AB1086" s="180">
        <v>44285</v>
      </c>
      <c r="AC1086">
        <v>1</v>
      </c>
      <c r="AD1086" t="s">
        <v>1922</v>
      </c>
      <c r="AE1086">
        <v>1</v>
      </c>
      <c r="AF1086">
        <v>30</v>
      </c>
      <c r="AG1086">
        <v>0</v>
      </c>
      <c r="AN1086">
        <v>1</v>
      </c>
      <c r="AO1086">
        <v>1</v>
      </c>
      <c r="AR1086" s="178">
        <v>28922</v>
      </c>
      <c r="AS1086" t="s">
        <v>1921</v>
      </c>
      <c r="AT1086">
        <v>0</v>
      </c>
      <c r="AU1086">
        <v>0</v>
      </c>
      <c r="AV1086">
        <v>890480123</v>
      </c>
      <c r="AW1086" t="s">
        <v>1920</v>
      </c>
      <c r="AX1086">
        <v>5</v>
      </c>
      <c r="BC1086">
        <v>2</v>
      </c>
      <c r="BD1086">
        <v>7</v>
      </c>
      <c r="BE1086">
        <v>2</v>
      </c>
    </row>
    <row r="1087" spans="1:57" x14ac:dyDescent="0.25">
      <c r="A1087" s="179">
        <f t="shared" si="16"/>
        <v>0</v>
      </c>
      <c r="B1087" t="s">
        <v>1923</v>
      </c>
      <c r="C1087">
        <v>22762042</v>
      </c>
      <c r="D1087">
        <v>144105</v>
      </c>
      <c r="E1087">
        <v>4</v>
      </c>
      <c r="F1087">
        <v>550009645</v>
      </c>
      <c r="G1087" s="180">
        <v>42505</v>
      </c>
      <c r="H1087" s="180">
        <v>45412</v>
      </c>
      <c r="I1087">
        <v>0</v>
      </c>
      <c r="J1087">
        <v>1</v>
      </c>
      <c r="K1087">
        <v>0</v>
      </c>
      <c r="L1087">
        <v>30</v>
      </c>
      <c r="M1087">
        <v>2</v>
      </c>
      <c r="N1087" s="170">
        <v>22490513</v>
      </c>
      <c r="O1087" s="170">
        <v>24960000</v>
      </c>
      <c r="P1087" s="178">
        <v>19454</v>
      </c>
      <c r="Q1087" s="178">
        <v>748</v>
      </c>
      <c r="R1087" s="178">
        <v>19445</v>
      </c>
      <c r="S1087">
        <v>0</v>
      </c>
      <c r="T1087">
        <v>0</v>
      </c>
      <c r="U1087">
        <v>0</v>
      </c>
      <c r="W1087">
        <v>0</v>
      </c>
      <c r="X1087">
        <v>0</v>
      </c>
      <c r="Y1087">
        <v>0</v>
      </c>
      <c r="AB1087" s="180">
        <v>44285</v>
      </c>
      <c r="AC1087">
        <v>1</v>
      </c>
      <c r="AD1087" t="s">
        <v>1922</v>
      </c>
      <c r="AE1087">
        <v>1</v>
      </c>
      <c r="AF1087">
        <v>30</v>
      </c>
      <c r="AG1087">
        <v>0</v>
      </c>
      <c r="AN1087">
        <v>1</v>
      </c>
      <c r="AO1087">
        <v>1</v>
      </c>
      <c r="AR1087" s="178">
        <v>21645</v>
      </c>
      <c r="AS1087" t="s">
        <v>1921</v>
      </c>
      <c r="AT1087">
        <v>0</v>
      </c>
      <c r="AU1087">
        <v>0</v>
      </c>
      <c r="AV1087">
        <v>890480123</v>
      </c>
      <c r="AW1087" t="s">
        <v>1920</v>
      </c>
      <c r="AX1087">
        <v>5</v>
      </c>
      <c r="BC1087">
        <v>2</v>
      </c>
      <c r="BD1087">
        <v>7</v>
      </c>
      <c r="BE1087">
        <v>2</v>
      </c>
    </row>
    <row r="1088" spans="1:57" x14ac:dyDescent="0.25">
      <c r="A1088" s="179">
        <f t="shared" si="16"/>
        <v>0</v>
      </c>
      <c r="B1088" t="s">
        <v>1923</v>
      </c>
      <c r="C1088">
        <v>22762042</v>
      </c>
      <c r="D1088">
        <v>144105</v>
      </c>
      <c r="E1088">
        <v>4</v>
      </c>
      <c r="F1088">
        <v>550009743</v>
      </c>
      <c r="G1088" s="180">
        <v>42510</v>
      </c>
      <c r="H1088" s="180">
        <v>45137</v>
      </c>
      <c r="I1088">
        <v>0</v>
      </c>
      <c r="J1088">
        <v>1</v>
      </c>
      <c r="K1088">
        <v>7</v>
      </c>
      <c r="L1088">
        <v>30</v>
      </c>
      <c r="M1088">
        <v>2</v>
      </c>
      <c r="N1088" s="170">
        <v>22490513</v>
      </c>
      <c r="O1088" s="170">
        <v>24960000</v>
      </c>
      <c r="P1088" s="178">
        <v>2706</v>
      </c>
      <c r="Q1088" s="178">
        <v>106</v>
      </c>
      <c r="R1088" s="178">
        <v>2297</v>
      </c>
      <c r="S1088">
        <v>0</v>
      </c>
      <c r="T1088">
        <v>0</v>
      </c>
      <c r="U1088">
        <v>0</v>
      </c>
      <c r="W1088">
        <v>0</v>
      </c>
      <c r="X1088">
        <v>0</v>
      </c>
      <c r="Y1088">
        <v>0</v>
      </c>
      <c r="AB1088" s="180">
        <v>44285</v>
      </c>
      <c r="AC1088">
        <v>1</v>
      </c>
      <c r="AD1088" t="s">
        <v>1922</v>
      </c>
      <c r="AE1088">
        <v>1</v>
      </c>
      <c r="AF1088">
        <v>30</v>
      </c>
      <c r="AG1088">
        <v>0</v>
      </c>
      <c r="AN1088">
        <v>1</v>
      </c>
      <c r="AO1088">
        <v>1</v>
      </c>
      <c r="AR1088" s="178">
        <v>2557</v>
      </c>
      <c r="AS1088" t="s">
        <v>1921</v>
      </c>
      <c r="AT1088">
        <v>0</v>
      </c>
      <c r="AU1088">
        <v>0</v>
      </c>
      <c r="AV1088">
        <v>890480123</v>
      </c>
      <c r="AW1088" t="s">
        <v>1920</v>
      </c>
      <c r="AX1088">
        <v>5</v>
      </c>
      <c r="BC1088">
        <v>2</v>
      </c>
      <c r="BD1088">
        <v>7</v>
      </c>
      <c r="BE1088">
        <v>2</v>
      </c>
    </row>
    <row r="1089" spans="1:57" x14ac:dyDescent="0.25">
      <c r="A1089" s="179">
        <f t="shared" si="16"/>
        <v>0</v>
      </c>
      <c r="B1089" t="s">
        <v>1923</v>
      </c>
      <c r="C1089">
        <v>22762042</v>
      </c>
      <c r="D1089">
        <v>144105</v>
      </c>
      <c r="E1089">
        <v>4</v>
      </c>
      <c r="F1089">
        <v>550009928</v>
      </c>
      <c r="G1089" s="180">
        <v>42525</v>
      </c>
      <c r="H1089" s="180">
        <v>45137</v>
      </c>
      <c r="I1089">
        <v>0</v>
      </c>
      <c r="J1089">
        <v>1</v>
      </c>
      <c r="K1089">
        <v>7</v>
      </c>
      <c r="L1089">
        <v>30</v>
      </c>
      <c r="M1089">
        <v>2</v>
      </c>
      <c r="N1089" s="170">
        <v>22490513</v>
      </c>
      <c r="O1089" s="170">
        <v>24960000</v>
      </c>
      <c r="P1089" s="178">
        <v>2774</v>
      </c>
      <c r="Q1089" s="178">
        <v>109</v>
      </c>
      <c r="R1089" s="178">
        <v>2352</v>
      </c>
      <c r="S1089">
        <v>0</v>
      </c>
      <c r="T1089">
        <v>0</v>
      </c>
      <c r="U1089">
        <v>0</v>
      </c>
      <c r="W1089">
        <v>0</v>
      </c>
      <c r="X1089">
        <v>0</v>
      </c>
      <c r="Y1089">
        <v>0</v>
      </c>
      <c r="AB1089" s="180">
        <v>44285</v>
      </c>
      <c r="AC1089">
        <v>1</v>
      </c>
      <c r="AD1089" t="s">
        <v>1922</v>
      </c>
      <c r="AE1089">
        <v>1</v>
      </c>
      <c r="AF1089">
        <v>30</v>
      </c>
      <c r="AG1089">
        <v>0</v>
      </c>
      <c r="AN1089">
        <v>1</v>
      </c>
      <c r="AO1089">
        <v>1</v>
      </c>
      <c r="AR1089" s="178">
        <v>2618</v>
      </c>
      <c r="AS1089" t="s">
        <v>1921</v>
      </c>
      <c r="AT1089">
        <v>0</v>
      </c>
      <c r="AU1089">
        <v>0</v>
      </c>
      <c r="AV1089">
        <v>890480123</v>
      </c>
      <c r="AW1089" t="s">
        <v>1920</v>
      </c>
      <c r="AX1089">
        <v>5</v>
      </c>
      <c r="BC1089">
        <v>2</v>
      </c>
      <c r="BD1089">
        <v>7</v>
      </c>
      <c r="BE1089">
        <v>2</v>
      </c>
    </row>
    <row r="1090" spans="1:57" x14ac:dyDescent="0.25">
      <c r="A1090" s="179">
        <f t="shared" ref="A1090:A1153" si="17">IF(+R1090&gt;AR1090,R1090-AR1090,0)</f>
        <v>0</v>
      </c>
      <c r="B1090" t="s">
        <v>1923</v>
      </c>
      <c r="C1090">
        <v>22762042</v>
      </c>
      <c r="D1090">
        <v>144105</v>
      </c>
      <c r="E1090">
        <v>4</v>
      </c>
      <c r="F1090">
        <v>550010616</v>
      </c>
      <c r="G1090" s="180">
        <v>42565</v>
      </c>
      <c r="H1090" s="180">
        <v>45412</v>
      </c>
      <c r="I1090">
        <v>0</v>
      </c>
      <c r="J1090">
        <v>1</v>
      </c>
      <c r="K1090">
        <v>0</v>
      </c>
      <c r="L1090">
        <v>30</v>
      </c>
      <c r="M1090">
        <v>2</v>
      </c>
      <c r="N1090" s="170">
        <v>22490513</v>
      </c>
      <c r="O1090" s="170">
        <v>24960000</v>
      </c>
      <c r="P1090" s="178">
        <v>15508</v>
      </c>
      <c r="Q1090" s="178">
        <v>596</v>
      </c>
      <c r="R1090" s="178">
        <v>15508</v>
      </c>
      <c r="S1090">
        <v>0</v>
      </c>
      <c r="T1090">
        <v>0</v>
      </c>
      <c r="U1090">
        <v>0</v>
      </c>
      <c r="W1090">
        <v>0</v>
      </c>
      <c r="X1090">
        <v>0</v>
      </c>
      <c r="Y1090">
        <v>0</v>
      </c>
      <c r="AB1090" s="180">
        <v>44285</v>
      </c>
      <c r="AC1090">
        <v>1</v>
      </c>
      <c r="AD1090" t="s">
        <v>1922</v>
      </c>
      <c r="AE1090">
        <v>1</v>
      </c>
      <c r="AF1090">
        <v>30</v>
      </c>
      <c r="AG1090">
        <v>0</v>
      </c>
      <c r="AN1090">
        <v>1</v>
      </c>
      <c r="AO1090">
        <v>1</v>
      </c>
      <c r="AR1090" s="178">
        <v>17262</v>
      </c>
      <c r="AS1090" t="s">
        <v>1921</v>
      </c>
      <c r="AT1090">
        <v>0</v>
      </c>
      <c r="AU1090">
        <v>0</v>
      </c>
      <c r="AV1090">
        <v>890480123</v>
      </c>
      <c r="AW1090" t="s">
        <v>1920</v>
      </c>
      <c r="AX1090">
        <v>5</v>
      </c>
      <c r="BC1090">
        <v>2</v>
      </c>
      <c r="BD1090">
        <v>7</v>
      </c>
      <c r="BE1090">
        <v>2</v>
      </c>
    </row>
    <row r="1091" spans="1:57" x14ac:dyDescent="0.25">
      <c r="A1091" s="179">
        <f t="shared" si="17"/>
        <v>0</v>
      </c>
      <c r="B1091" t="s">
        <v>1923</v>
      </c>
      <c r="C1091">
        <v>22762042</v>
      </c>
      <c r="D1091">
        <v>144105</v>
      </c>
      <c r="E1091">
        <v>4</v>
      </c>
      <c r="F1091">
        <v>550013717</v>
      </c>
      <c r="G1091" s="180">
        <v>42765</v>
      </c>
      <c r="H1091" s="180">
        <v>45412</v>
      </c>
      <c r="I1091">
        <v>0</v>
      </c>
      <c r="J1091">
        <v>1</v>
      </c>
      <c r="K1091">
        <v>0</v>
      </c>
      <c r="L1091">
        <v>30</v>
      </c>
      <c r="M1091">
        <v>2</v>
      </c>
      <c r="N1091" s="170">
        <v>22490513</v>
      </c>
      <c r="O1091" s="170">
        <v>24960000</v>
      </c>
      <c r="P1091" s="178">
        <v>54308</v>
      </c>
      <c r="Q1091" s="178">
        <v>2088</v>
      </c>
      <c r="R1091" s="178">
        <v>53376</v>
      </c>
      <c r="S1091">
        <v>0</v>
      </c>
      <c r="T1091">
        <v>0</v>
      </c>
      <c r="U1091">
        <v>0</v>
      </c>
      <c r="W1091">
        <v>0</v>
      </c>
      <c r="X1091">
        <v>0</v>
      </c>
      <c r="Y1091">
        <v>0</v>
      </c>
      <c r="AB1091" s="180">
        <v>44285</v>
      </c>
      <c r="AC1091">
        <v>1</v>
      </c>
      <c r="AD1091" t="s">
        <v>1922</v>
      </c>
      <c r="AE1091">
        <v>1</v>
      </c>
      <c r="AF1091">
        <v>30</v>
      </c>
      <c r="AG1091">
        <v>0</v>
      </c>
      <c r="AN1091">
        <v>1</v>
      </c>
      <c r="AO1091">
        <v>1</v>
      </c>
      <c r="AR1091" s="178">
        <v>59414</v>
      </c>
      <c r="AS1091" t="s">
        <v>1921</v>
      </c>
      <c r="AT1091">
        <v>0</v>
      </c>
      <c r="AU1091">
        <v>0</v>
      </c>
      <c r="AV1091">
        <v>890480123</v>
      </c>
      <c r="AW1091" t="s">
        <v>1920</v>
      </c>
      <c r="AX1091">
        <v>5</v>
      </c>
      <c r="BC1091">
        <v>2</v>
      </c>
      <c r="BD1091">
        <v>7</v>
      </c>
      <c r="BE1091">
        <v>2</v>
      </c>
    </row>
    <row r="1092" spans="1:57" x14ac:dyDescent="0.25">
      <c r="A1092" s="179">
        <f t="shared" si="17"/>
        <v>0</v>
      </c>
      <c r="B1092" t="s">
        <v>1923</v>
      </c>
      <c r="C1092">
        <v>22762042</v>
      </c>
      <c r="D1092">
        <v>144105</v>
      </c>
      <c r="E1092">
        <v>4</v>
      </c>
      <c r="F1092">
        <v>550014760</v>
      </c>
      <c r="G1092" s="180">
        <v>42836</v>
      </c>
      <c r="H1092" s="180">
        <v>45412</v>
      </c>
      <c r="I1092">
        <v>0</v>
      </c>
      <c r="J1092">
        <v>1</v>
      </c>
      <c r="K1092">
        <v>0</v>
      </c>
      <c r="L1092">
        <v>30</v>
      </c>
      <c r="M1092">
        <v>2</v>
      </c>
      <c r="N1092" s="170">
        <v>22490513</v>
      </c>
      <c r="O1092" s="170">
        <v>24960000</v>
      </c>
      <c r="P1092" s="178">
        <v>19028</v>
      </c>
      <c r="Q1092" s="178">
        <v>732</v>
      </c>
      <c r="R1092" s="178">
        <v>19016</v>
      </c>
      <c r="S1092">
        <v>0</v>
      </c>
      <c r="T1092">
        <v>0</v>
      </c>
      <c r="U1092">
        <v>0</v>
      </c>
      <c r="W1092">
        <v>0</v>
      </c>
      <c r="X1092">
        <v>0</v>
      </c>
      <c r="Y1092">
        <v>0</v>
      </c>
      <c r="AB1092" s="180">
        <v>44285</v>
      </c>
      <c r="AC1092">
        <v>1</v>
      </c>
      <c r="AD1092" t="s">
        <v>1922</v>
      </c>
      <c r="AE1092">
        <v>1</v>
      </c>
      <c r="AF1092">
        <v>30</v>
      </c>
      <c r="AG1092">
        <v>0</v>
      </c>
      <c r="AN1092">
        <v>1</v>
      </c>
      <c r="AO1092">
        <v>1</v>
      </c>
      <c r="AR1092" s="178">
        <v>21167</v>
      </c>
      <c r="AS1092" t="s">
        <v>1921</v>
      </c>
      <c r="AT1092">
        <v>0</v>
      </c>
      <c r="AU1092">
        <v>0</v>
      </c>
      <c r="AV1092">
        <v>890480123</v>
      </c>
      <c r="AW1092" t="s">
        <v>1920</v>
      </c>
      <c r="AX1092">
        <v>5</v>
      </c>
      <c r="BC1092">
        <v>2</v>
      </c>
      <c r="BD1092">
        <v>7</v>
      </c>
      <c r="BE1092">
        <v>2</v>
      </c>
    </row>
    <row r="1093" spans="1:57" x14ac:dyDescent="0.25">
      <c r="A1093" s="179">
        <f t="shared" si="17"/>
        <v>0</v>
      </c>
      <c r="B1093" t="s">
        <v>1923</v>
      </c>
      <c r="C1093">
        <v>22762042</v>
      </c>
      <c r="D1093">
        <v>144105</v>
      </c>
      <c r="E1093">
        <v>4</v>
      </c>
      <c r="F1093">
        <v>550014916</v>
      </c>
      <c r="G1093" s="180">
        <v>42854</v>
      </c>
      <c r="H1093" s="180">
        <v>45412</v>
      </c>
      <c r="I1093">
        <v>0</v>
      </c>
      <c r="J1093">
        <v>1</v>
      </c>
      <c r="K1093">
        <v>0</v>
      </c>
      <c r="L1093">
        <v>30</v>
      </c>
      <c r="M1093">
        <v>2</v>
      </c>
      <c r="N1093" s="170">
        <v>22490513</v>
      </c>
      <c r="O1093" s="170">
        <v>24960000</v>
      </c>
      <c r="P1093" s="178">
        <v>21197</v>
      </c>
      <c r="Q1093" s="178">
        <v>815</v>
      </c>
      <c r="R1093" s="178">
        <v>21182</v>
      </c>
      <c r="S1093">
        <v>0</v>
      </c>
      <c r="T1093">
        <v>0</v>
      </c>
      <c r="U1093">
        <v>0</v>
      </c>
      <c r="W1093">
        <v>0</v>
      </c>
      <c r="X1093">
        <v>0</v>
      </c>
      <c r="Y1093">
        <v>0</v>
      </c>
      <c r="AB1093" s="180">
        <v>44285</v>
      </c>
      <c r="AC1093">
        <v>1</v>
      </c>
      <c r="AD1093" t="s">
        <v>1922</v>
      </c>
      <c r="AE1093">
        <v>1</v>
      </c>
      <c r="AF1093">
        <v>30</v>
      </c>
      <c r="AG1093">
        <v>0</v>
      </c>
      <c r="AN1093">
        <v>1</v>
      </c>
      <c r="AO1093">
        <v>1</v>
      </c>
      <c r="AR1093" s="178">
        <v>23578</v>
      </c>
      <c r="AS1093" t="s">
        <v>1921</v>
      </c>
      <c r="AT1093">
        <v>0</v>
      </c>
      <c r="AU1093">
        <v>0</v>
      </c>
      <c r="AV1093">
        <v>890480123</v>
      </c>
      <c r="AW1093" t="s">
        <v>1920</v>
      </c>
      <c r="AX1093">
        <v>5</v>
      </c>
      <c r="BC1093">
        <v>2</v>
      </c>
      <c r="BD1093">
        <v>7</v>
      </c>
      <c r="BE1093">
        <v>2</v>
      </c>
    </row>
    <row r="1094" spans="1:57" x14ac:dyDescent="0.25">
      <c r="A1094" s="179">
        <f t="shared" si="17"/>
        <v>0</v>
      </c>
      <c r="B1094" t="s">
        <v>1923</v>
      </c>
      <c r="C1094">
        <v>22762042</v>
      </c>
      <c r="D1094">
        <v>144105</v>
      </c>
      <c r="E1094">
        <v>4</v>
      </c>
      <c r="F1094">
        <v>550015144</v>
      </c>
      <c r="G1094" s="180">
        <v>42865</v>
      </c>
      <c r="H1094" s="180">
        <v>45412</v>
      </c>
      <c r="I1094">
        <v>0</v>
      </c>
      <c r="J1094">
        <v>1</v>
      </c>
      <c r="K1094">
        <v>0</v>
      </c>
      <c r="L1094">
        <v>30</v>
      </c>
      <c r="M1094">
        <v>2</v>
      </c>
      <c r="N1094" s="170">
        <v>22490513</v>
      </c>
      <c r="O1094" s="170">
        <v>24960000</v>
      </c>
      <c r="P1094" s="178">
        <v>37770</v>
      </c>
      <c r="Q1094" s="178">
        <v>1452</v>
      </c>
      <c r="R1094" s="178">
        <v>37133</v>
      </c>
      <c r="S1094">
        <v>0</v>
      </c>
      <c r="T1094">
        <v>0</v>
      </c>
      <c r="U1094">
        <v>0</v>
      </c>
      <c r="W1094">
        <v>0</v>
      </c>
      <c r="X1094">
        <v>0</v>
      </c>
      <c r="Y1094">
        <v>0</v>
      </c>
      <c r="AB1094" s="180">
        <v>44285</v>
      </c>
      <c r="AC1094">
        <v>1</v>
      </c>
      <c r="AD1094" t="s">
        <v>1922</v>
      </c>
      <c r="AE1094">
        <v>1</v>
      </c>
      <c r="AF1094">
        <v>30</v>
      </c>
      <c r="AG1094">
        <v>0</v>
      </c>
      <c r="AN1094">
        <v>1</v>
      </c>
      <c r="AO1094">
        <v>1</v>
      </c>
      <c r="AR1094" s="178">
        <v>41333</v>
      </c>
      <c r="AS1094" t="s">
        <v>1921</v>
      </c>
      <c r="AT1094">
        <v>0</v>
      </c>
      <c r="AU1094">
        <v>0</v>
      </c>
      <c r="AV1094">
        <v>890480123</v>
      </c>
      <c r="AW1094" t="s">
        <v>1920</v>
      </c>
      <c r="AX1094">
        <v>5</v>
      </c>
      <c r="BC1094">
        <v>2</v>
      </c>
      <c r="BD1094">
        <v>7</v>
      </c>
      <c r="BE1094">
        <v>2</v>
      </c>
    </row>
    <row r="1095" spans="1:57" x14ac:dyDescent="0.25">
      <c r="A1095" s="179">
        <f t="shared" si="17"/>
        <v>0</v>
      </c>
      <c r="B1095" t="s">
        <v>1923</v>
      </c>
      <c r="C1095">
        <v>22762042</v>
      </c>
      <c r="D1095">
        <v>144105</v>
      </c>
      <c r="E1095">
        <v>4</v>
      </c>
      <c r="F1095">
        <v>550016031</v>
      </c>
      <c r="G1095" s="180">
        <v>42927</v>
      </c>
      <c r="H1095" s="180">
        <v>45412</v>
      </c>
      <c r="I1095">
        <v>0</v>
      </c>
      <c r="J1095">
        <v>1</v>
      </c>
      <c r="K1095">
        <v>0</v>
      </c>
      <c r="L1095">
        <v>30</v>
      </c>
      <c r="M1095">
        <v>2</v>
      </c>
      <c r="N1095" s="170">
        <v>22490513</v>
      </c>
      <c r="O1095" s="170">
        <v>24960000</v>
      </c>
      <c r="P1095" s="178">
        <v>11643</v>
      </c>
      <c r="Q1095" s="178">
        <v>448</v>
      </c>
      <c r="R1095" s="178">
        <v>11635</v>
      </c>
      <c r="S1095">
        <v>0</v>
      </c>
      <c r="T1095">
        <v>0</v>
      </c>
      <c r="U1095">
        <v>0</v>
      </c>
      <c r="W1095">
        <v>0</v>
      </c>
      <c r="X1095">
        <v>0</v>
      </c>
      <c r="Y1095">
        <v>0</v>
      </c>
      <c r="AB1095" s="180">
        <v>44285</v>
      </c>
      <c r="AC1095">
        <v>1</v>
      </c>
      <c r="AD1095" t="s">
        <v>1922</v>
      </c>
      <c r="AE1095">
        <v>1</v>
      </c>
      <c r="AF1095">
        <v>30</v>
      </c>
      <c r="AG1095">
        <v>0</v>
      </c>
      <c r="AN1095">
        <v>1</v>
      </c>
      <c r="AO1095">
        <v>1</v>
      </c>
      <c r="AR1095" s="178">
        <v>12951</v>
      </c>
      <c r="AS1095" t="s">
        <v>1921</v>
      </c>
      <c r="AT1095">
        <v>0</v>
      </c>
      <c r="AU1095">
        <v>0</v>
      </c>
      <c r="AV1095">
        <v>890480123</v>
      </c>
      <c r="AW1095" t="s">
        <v>1920</v>
      </c>
      <c r="AX1095">
        <v>5</v>
      </c>
      <c r="BC1095">
        <v>2</v>
      </c>
      <c r="BD1095">
        <v>7</v>
      </c>
      <c r="BE1095">
        <v>2</v>
      </c>
    </row>
    <row r="1096" spans="1:57" x14ac:dyDescent="0.25">
      <c r="A1096" s="179">
        <f t="shared" si="17"/>
        <v>0</v>
      </c>
      <c r="B1096" t="s">
        <v>1923</v>
      </c>
      <c r="C1096">
        <v>22762042</v>
      </c>
      <c r="D1096">
        <v>144105</v>
      </c>
      <c r="E1096">
        <v>4</v>
      </c>
      <c r="F1096">
        <v>550016897</v>
      </c>
      <c r="G1096" s="180">
        <v>42999</v>
      </c>
      <c r="H1096" s="180">
        <v>45412</v>
      </c>
      <c r="I1096">
        <v>0</v>
      </c>
      <c r="J1096">
        <v>1</v>
      </c>
      <c r="K1096">
        <v>0</v>
      </c>
      <c r="L1096">
        <v>30</v>
      </c>
      <c r="M1096">
        <v>2</v>
      </c>
      <c r="N1096" s="170">
        <v>22490513</v>
      </c>
      <c r="O1096" s="170">
        <v>24960000</v>
      </c>
      <c r="P1096" s="178">
        <v>13522</v>
      </c>
      <c r="Q1096" s="178">
        <v>520</v>
      </c>
      <c r="R1096" s="178">
        <v>13502</v>
      </c>
      <c r="S1096">
        <v>0</v>
      </c>
      <c r="T1096">
        <v>0</v>
      </c>
      <c r="U1096">
        <v>0</v>
      </c>
      <c r="W1096">
        <v>0</v>
      </c>
      <c r="X1096">
        <v>0</v>
      </c>
      <c r="Y1096">
        <v>0</v>
      </c>
      <c r="AB1096" s="180">
        <v>44285</v>
      </c>
      <c r="AC1096">
        <v>1</v>
      </c>
      <c r="AD1096" t="s">
        <v>1922</v>
      </c>
      <c r="AE1096">
        <v>1</v>
      </c>
      <c r="AF1096">
        <v>30</v>
      </c>
      <c r="AG1096">
        <v>0</v>
      </c>
      <c r="AN1096">
        <v>1</v>
      </c>
      <c r="AO1096">
        <v>1</v>
      </c>
      <c r="AR1096" s="178">
        <v>15029</v>
      </c>
      <c r="AS1096" t="s">
        <v>1921</v>
      </c>
      <c r="AT1096">
        <v>0</v>
      </c>
      <c r="AU1096">
        <v>0</v>
      </c>
      <c r="AV1096">
        <v>890480123</v>
      </c>
      <c r="AW1096" t="s">
        <v>1920</v>
      </c>
      <c r="AX1096">
        <v>5</v>
      </c>
      <c r="BC1096">
        <v>2</v>
      </c>
      <c r="BD1096">
        <v>7</v>
      </c>
      <c r="BE1096">
        <v>2</v>
      </c>
    </row>
    <row r="1097" spans="1:57" x14ac:dyDescent="0.25">
      <c r="A1097" s="179">
        <f t="shared" si="17"/>
        <v>0</v>
      </c>
      <c r="B1097" t="s">
        <v>1923</v>
      </c>
      <c r="C1097">
        <v>22762042</v>
      </c>
      <c r="D1097">
        <v>144105</v>
      </c>
      <c r="E1097">
        <v>4</v>
      </c>
      <c r="F1097">
        <v>550017125</v>
      </c>
      <c r="G1097" s="180">
        <v>43016</v>
      </c>
      <c r="H1097" s="180">
        <v>45137</v>
      </c>
      <c r="I1097">
        <v>0</v>
      </c>
      <c r="J1097">
        <v>1</v>
      </c>
      <c r="K1097">
        <v>7</v>
      </c>
      <c r="L1097">
        <v>30</v>
      </c>
      <c r="M1097">
        <v>2</v>
      </c>
      <c r="N1097" s="170">
        <v>22490513</v>
      </c>
      <c r="O1097" s="170">
        <v>24960000</v>
      </c>
      <c r="P1097" s="178">
        <v>354</v>
      </c>
      <c r="Q1097" s="178">
        <v>14</v>
      </c>
      <c r="R1097" s="178">
        <v>300</v>
      </c>
      <c r="S1097">
        <v>0</v>
      </c>
      <c r="T1097">
        <v>0</v>
      </c>
      <c r="U1097">
        <v>0</v>
      </c>
      <c r="W1097">
        <v>0</v>
      </c>
      <c r="X1097">
        <v>0</v>
      </c>
      <c r="Y1097">
        <v>0</v>
      </c>
      <c r="AB1097" s="180">
        <v>44285</v>
      </c>
      <c r="AC1097">
        <v>1</v>
      </c>
      <c r="AD1097" t="s">
        <v>1922</v>
      </c>
      <c r="AE1097">
        <v>1</v>
      </c>
      <c r="AF1097">
        <v>30</v>
      </c>
      <c r="AG1097">
        <v>0</v>
      </c>
      <c r="AN1097">
        <v>1</v>
      </c>
      <c r="AO1097">
        <v>1</v>
      </c>
      <c r="AR1097" s="178">
        <v>334</v>
      </c>
      <c r="AS1097" t="s">
        <v>1921</v>
      </c>
      <c r="AT1097">
        <v>0</v>
      </c>
      <c r="AU1097">
        <v>0</v>
      </c>
      <c r="AV1097">
        <v>890480123</v>
      </c>
      <c r="AW1097" t="s">
        <v>1920</v>
      </c>
      <c r="AX1097">
        <v>5</v>
      </c>
      <c r="BC1097">
        <v>2</v>
      </c>
      <c r="BD1097">
        <v>7</v>
      </c>
      <c r="BE1097">
        <v>2</v>
      </c>
    </row>
    <row r="1098" spans="1:57" x14ac:dyDescent="0.25">
      <c r="A1098" s="179">
        <f t="shared" si="17"/>
        <v>0</v>
      </c>
      <c r="B1098" t="s">
        <v>1923</v>
      </c>
      <c r="C1098">
        <v>22762042</v>
      </c>
      <c r="D1098">
        <v>144105</v>
      </c>
      <c r="E1098">
        <v>4</v>
      </c>
      <c r="F1098">
        <v>550018912</v>
      </c>
      <c r="G1098" s="180">
        <v>43236</v>
      </c>
      <c r="H1098" s="180">
        <v>45412</v>
      </c>
      <c r="I1098">
        <v>0</v>
      </c>
      <c r="J1098">
        <v>1</v>
      </c>
      <c r="K1098">
        <v>0</v>
      </c>
      <c r="L1098">
        <v>30</v>
      </c>
      <c r="M1098">
        <v>2</v>
      </c>
      <c r="N1098" s="170">
        <v>22490513</v>
      </c>
      <c r="O1098" s="170">
        <v>24960000</v>
      </c>
      <c r="P1098" s="178">
        <v>9267</v>
      </c>
      <c r="Q1098" s="178">
        <v>356</v>
      </c>
      <c r="R1098" s="178">
        <v>9114</v>
      </c>
      <c r="S1098">
        <v>0</v>
      </c>
      <c r="T1098">
        <v>0</v>
      </c>
      <c r="U1098">
        <v>0</v>
      </c>
      <c r="W1098">
        <v>0</v>
      </c>
      <c r="X1098">
        <v>0</v>
      </c>
      <c r="Y1098">
        <v>0</v>
      </c>
      <c r="AB1098" s="180">
        <v>44285</v>
      </c>
      <c r="AC1098">
        <v>1</v>
      </c>
      <c r="AD1098" t="s">
        <v>1922</v>
      </c>
      <c r="AE1098">
        <v>1</v>
      </c>
      <c r="AF1098">
        <v>30</v>
      </c>
      <c r="AG1098">
        <v>0</v>
      </c>
      <c r="AN1098">
        <v>1</v>
      </c>
      <c r="AO1098">
        <v>1</v>
      </c>
      <c r="AR1098" s="178">
        <v>10145</v>
      </c>
      <c r="AS1098" t="s">
        <v>1921</v>
      </c>
      <c r="AT1098">
        <v>0</v>
      </c>
      <c r="AU1098">
        <v>0</v>
      </c>
      <c r="AV1098">
        <v>890480123</v>
      </c>
      <c r="AW1098" t="s">
        <v>1920</v>
      </c>
      <c r="AX1098">
        <v>5</v>
      </c>
      <c r="BC1098">
        <v>2</v>
      </c>
      <c r="BD1098">
        <v>7</v>
      </c>
      <c r="BE1098">
        <v>2</v>
      </c>
    </row>
    <row r="1099" spans="1:57" x14ac:dyDescent="0.25">
      <c r="A1099" s="179">
        <f t="shared" si="17"/>
        <v>0</v>
      </c>
      <c r="B1099" t="s">
        <v>1923</v>
      </c>
      <c r="C1099">
        <v>22762042</v>
      </c>
      <c r="D1099">
        <v>144105</v>
      </c>
      <c r="E1099">
        <v>4</v>
      </c>
      <c r="F1099">
        <v>550018939</v>
      </c>
      <c r="G1099" s="180">
        <v>43240</v>
      </c>
      <c r="H1099" s="180">
        <v>45412</v>
      </c>
      <c r="I1099">
        <v>0</v>
      </c>
      <c r="J1099">
        <v>1</v>
      </c>
      <c r="K1099">
        <v>0</v>
      </c>
      <c r="L1099">
        <v>30</v>
      </c>
      <c r="M1099">
        <v>2</v>
      </c>
      <c r="N1099" s="170">
        <v>22490513</v>
      </c>
      <c r="O1099" s="170">
        <v>24960000</v>
      </c>
      <c r="P1099" s="178">
        <v>11347</v>
      </c>
      <c r="Q1099" s="178">
        <v>436</v>
      </c>
      <c r="R1099" s="178">
        <v>11149</v>
      </c>
      <c r="S1099">
        <v>0</v>
      </c>
      <c r="T1099">
        <v>0</v>
      </c>
      <c r="U1099">
        <v>0</v>
      </c>
      <c r="W1099">
        <v>0</v>
      </c>
      <c r="X1099">
        <v>0</v>
      </c>
      <c r="Y1099">
        <v>0</v>
      </c>
      <c r="AB1099" s="180">
        <v>44285</v>
      </c>
      <c r="AC1099">
        <v>1</v>
      </c>
      <c r="AD1099" t="s">
        <v>1922</v>
      </c>
      <c r="AE1099">
        <v>1</v>
      </c>
      <c r="AF1099">
        <v>30</v>
      </c>
      <c r="AG1099">
        <v>0</v>
      </c>
      <c r="AN1099">
        <v>1</v>
      </c>
      <c r="AO1099">
        <v>1</v>
      </c>
      <c r="AR1099" s="178">
        <v>12410</v>
      </c>
      <c r="AS1099" t="s">
        <v>1921</v>
      </c>
      <c r="AT1099">
        <v>0</v>
      </c>
      <c r="AU1099">
        <v>0</v>
      </c>
      <c r="AV1099">
        <v>890480123</v>
      </c>
      <c r="AW1099" t="s">
        <v>1920</v>
      </c>
      <c r="AX1099">
        <v>5</v>
      </c>
      <c r="BC1099">
        <v>2</v>
      </c>
      <c r="BD1099">
        <v>7</v>
      </c>
      <c r="BE1099">
        <v>2</v>
      </c>
    </row>
    <row r="1100" spans="1:57" x14ac:dyDescent="0.25">
      <c r="A1100" s="179">
        <f t="shared" si="17"/>
        <v>0</v>
      </c>
      <c r="B1100" t="s">
        <v>1923</v>
      </c>
      <c r="C1100">
        <v>22762042</v>
      </c>
      <c r="D1100">
        <v>144105</v>
      </c>
      <c r="E1100">
        <v>4</v>
      </c>
      <c r="F1100">
        <v>550019181</v>
      </c>
      <c r="G1100" s="180">
        <v>43280</v>
      </c>
      <c r="H1100" s="180">
        <v>45412</v>
      </c>
      <c r="I1100">
        <v>0</v>
      </c>
      <c r="J1100">
        <v>1</v>
      </c>
      <c r="K1100">
        <v>0</v>
      </c>
      <c r="L1100">
        <v>30</v>
      </c>
      <c r="M1100">
        <v>2</v>
      </c>
      <c r="N1100" s="170">
        <v>22490513</v>
      </c>
      <c r="O1100" s="170">
        <v>24960000</v>
      </c>
      <c r="P1100" s="178">
        <v>14984</v>
      </c>
      <c r="Q1100" s="178">
        <v>576</v>
      </c>
      <c r="R1100" s="178">
        <v>14715</v>
      </c>
      <c r="S1100">
        <v>0</v>
      </c>
      <c r="T1100">
        <v>0</v>
      </c>
      <c r="U1100">
        <v>0</v>
      </c>
      <c r="W1100">
        <v>0</v>
      </c>
      <c r="X1100">
        <v>0</v>
      </c>
      <c r="Y1100">
        <v>0</v>
      </c>
      <c r="AB1100" s="180">
        <v>44285</v>
      </c>
      <c r="AC1100">
        <v>1</v>
      </c>
      <c r="AD1100" t="s">
        <v>1922</v>
      </c>
      <c r="AE1100">
        <v>1</v>
      </c>
      <c r="AF1100">
        <v>30</v>
      </c>
      <c r="AG1100">
        <v>0</v>
      </c>
      <c r="AN1100">
        <v>1</v>
      </c>
      <c r="AO1100">
        <v>1</v>
      </c>
      <c r="AR1100" s="178">
        <v>16380</v>
      </c>
      <c r="AS1100" t="s">
        <v>1921</v>
      </c>
      <c r="AT1100">
        <v>0</v>
      </c>
      <c r="AU1100">
        <v>0</v>
      </c>
      <c r="AV1100">
        <v>890480123</v>
      </c>
      <c r="AW1100" t="s">
        <v>1920</v>
      </c>
      <c r="AX1100">
        <v>5</v>
      </c>
      <c r="BC1100">
        <v>2</v>
      </c>
      <c r="BD1100">
        <v>7</v>
      </c>
      <c r="BE1100">
        <v>2</v>
      </c>
    </row>
    <row r="1101" spans="1:57" x14ac:dyDescent="0.25">
      <c r="A1101" s="179">
        <f t="shared" si="17"/>
        <v>0</v>
      </c>
      <c r="B1101" t="s">
        <v>1923</v>
      </c>
      <c r="C1101">
        <v>22762042</v>
      </c>
      <c r="D1101">
        <v>144105</v>
      </c>
      <c r="E1101">
        <v>4</v>
      </c>
      <c r="F1101">
        <v>550019220</v>
      </c>
      <c r="G1101" s="180">
        <v>43286</v>
      </c>
      <c r="H1101" s="180">
        <v>45412</v>
      </c>
      <c r="I1101">
        <v>0</v>
      </c>
      <c r="J1101">
        <v>1</v>
      </c>
      <c r="K1101">
        <v>0</v>
      </c>
      <c r="L1101">
        <v>30</v>
      </c>
      <c r="M1101">
        <v>2</v>
      </c>
      <c r="N1101" s="170">
        <v>22490513</v>
      </c>
      <c r="O1101" s="170">
        <v>24960000</v>
      </c>
      <c r="P1101" s="178">
        <v>14974</v>
      </c>
      <c r="Q1101" s="178">
        <v>576</v>
      </c>
      <c r="R1101" s="178">
        <v>14705</v>
      </c>
      <c r="S1101">
        <v>0</v>
      </c>
      <c r="T1101">
        <v>0</v>
      </c>
      <c r="U1101">
        <v>0</v>
      </c>
      <c r="W1101">
        <v>0</v>
      </c>
      <c r="X1101">
        <v>0</v>
      </c>
      <c r="Y1101">
        <v>0</v>
      </c>
      <c r="AB1101" s="180">
        <v>44285</v>
      </c>
      <c r="AC1101">
        <v>1</v>
      </c>
      <c r="AD1101" t="s">
        <v>1922</v>
      </c>
      <c r="AE1101">
        <v>1</v>
      </c>
      <c r="AF1101">
        <v>30</v>
      </c>
      <c r="AG1101">
        <v>0</v>
      </c>
      <c r="AN1101">
        <v>1</v>
      </c>
      <c r="AO1101">
        <v>1</v>
      </c>
      <c r="AR1101" s="178">
        <v>16368</v>
      </c>
      <c r="AS1101" t="s">
        <v>1921</v>
      </c>
      <c r="AT1101">
        <v>0</v>
      </c>
      <c r="AU1101">
        <v>0</v>
      </c>
      <c r="AV1101">
        <v>890480123</v>
      </c>
      <c r="AW1101" t="s">
        <v>1920</v>
      </c>
      <c r="AX1101">
        <v>5</v>
      </c>
      <c r="BC1101">
        <v>2</v>
      </c>
      <c r="BD1101">
        <v>7</v>
      </c>
      <c r="BE1101">
        <v>2</v>
      </c>
    </row>
    <row r="1102" spans="1:57" x14ac:dyDescent="0.25">
      <c r="A1102" s="179">
        <f t="shared" si="17"/>
        <v>0</v>
      </c>
      <c r="B1102" t="s">
        <v>1923</v>
      </c>
      <c r="C1102">
        <v>22762042</v>
      </c>
      <c r="D1102">
        <v>144105</v>
      </c>
      <c r="E1102">
        <v>4</v>
      </c>
      <c r="F1102">
        <v>550019477</v>
      </c>
      <c r="G1102" s="180">
        <v>43326</v>
      </c>
      <c r="H1102" s="180">
        <v>45412</v>
      </c>
      <c r="I1102">
        <v>0</v>
      </c>
      <c r="J1102">
        <v>1</v>
      </c>
      <c r="K1102">
        <v>0</v>
      </c>
      <c r="L1102">
        <v>30</v>
      </c>
      <c r="M1102">
        <v>2</v>
      </c>
      <c r="N1102" s="170">
        <v>22490513</v>
      </c>
      <c r="O1102" s="170">
        <v>24960000</v>
      </c>
      <c r="P1102" s="178">
        <v>37081</v>
      </c>
      <c r="Q1102" s="178">
        <v>1426</v>
      </c>
      <c r="R1102" s="178">
        <v>36438</v>
      </c>
      <c r="S1102">
        <v>0</v>
      </c>
      <c r="T1102">
        <v>0</v>
      </c>
      <c r="U1102">
        <v>0</v>
      </c>
      <c r="W1102">
        <v>0</v>
      </c>
      <c r="X1102">
        <v>0</v>
      </c>
      <c r="Y1102">
        <v>0</v>
      </c>
      <c r="AB1102" s="180">
        <v>44285</v>
      </c>
      <c r="AC1102">
        <v>1</v>
      </c>
      <c r="AD1102" t="s">
        <v>1922</v>
      </c>
      <c r="AE1102">
        <v>1</v>
      </c>
      <c r="AF1102">
        <v>30</v>
      </c>
      <c r="AG1102">
        <v>0</v>
      </c>
      <c r="AN1102">
        <v>1</v>
      </c>
      <c r="AO1102">
        <v>1</v>
      </c>
      <c r="AR1102" s="178">
        <v>40560</v>
      </c>
      <c r="AS1102" t="s">
        <v>1921</v>
      </c>
      <c r="AT1102">
        <v>0</v>
      </c>
      <c r="AU1102">
        <v>0</v>
      </c>
      <c r="AV1102">
        <v>890480123</v>
      </c>
      <c r="AW1102" t="s">
        <v>1920</v>
      </c>
      <c r="AX1102">
        <v>5</v>
      </c>
      <c r="BC1102">
        <v>2</v>
      </c>
      <c r="BD1102">
        <v>7</v>
      </c>
      <c r="BE1102">
        <v>2</v>
      </c>
    </row>
    <row r="1103" spans="1:57" x14ac:dyDescent="0.25">
      <c r="A1103" s="179">
        <f t="shared" si="17"/>
        <v>0</v>
      </c>
      <c r="B1103" t="s">
        <v>1923</v>
      </c>
      <c r="C1103">
        <v>22762042</v>
      </c>
      <c r="D1103">
        <v>144105</v>
      </c>
      <c r="E1103">
        <v>4</v>
      </c>
      <c r="F1103">
        <v>550019720</v>
      </c>
      <c r="G1103" s="180">
        <v>43359</v>
      </c>
      <c r="H1103" s="180">
        <v>45412</v>
      </c>
      <c r="I1103">
        <v>0</v>
      </c>
      <c r="J1103">
        <v>1</v>
      </c>
      <c r="K1103">
        <v>0</v>
      </c>
      <c r="L1103">
        <v>30</v>
      </c>
      <c r="M1103">
        <v>2</v>
      </c>
      <c r="N1103" s="170">
        <v>22490513</v>
      </c>
      <c r="O1103" s="170">
        <v>24960000</v>
      </c>
      <c r="P1103" s="178">
        <v>24595</v>
      </c>
      <c r="Q1103" s="178">
        <v>946</v>
      </c>
      <c r="R1103" s="178">
        <v>24160</v>
      </c>
      <c r="S1103">
        <v>0</v>
      </c>
      <c r="T1103">
        <v>0</v>
      </c>
      <c r="U1103">
        <v>0</v>
      </c>
      <c r="W1103">
        <v>0</v>
      </c>
      <c r="X1103">
        <v>0</v>
      </c>
      <c r="Y1103">
        <v>0</v>
      </c>
      <c r="AB1103" s="180">
        <v>44285</v>
      </c>
      <c r="AC1103">
        <v>1</v>
      </c>
      <c r="AD1103" t="s">
        <v>1922</v>
      </c>
      <c r="AE1103">
        <v>1</v>
      </c>
      <c r="AF1103">
        <v>30</v>
      </c>
      <c r="AG1103">
        <v>0</v>
      </c>
      <c r="AN1103">
        <v>1</v>
      </c>
      <c r="AO1103">
        <v>1</v>
      </c>
      <c r="AR1103" s="178">
        <v>26893</v>
      </c>
      <c r="AS1103" t="s">
        <v>1921</v>
      </c>
      <c r="AT1103">
        <v>0</v>
      </c>
      <c r="AU1103">
        <v>0</v>
      </c>
      <c r="AV1103">
        <v>890480123</v>
      </c>
      <c r="AW1103" t="s">
        <v>1920</v>
      </c>
      <c r="AX1103">
        <v>5</v>
      </c>
      <c r="BC1103">
        <v>2</v>
      </c>
      <c r="BD1103">
        <v>7</v>
      </c>
      <c r="BE1103">
        <v>2</v>
      </c>
    </row>
    <row r="1104" spans="1:57" x14ac:dyDescent="0.25">
      <c r="A1104" s="179">
        <f t="shared" si="17"/>
        <v>0</v>
      </c>
      <c r="B1104" t="s">
        <v>1923</v>
      </c>
      <c r="C1104">
        <v>22762042</v>
      </c>
      <c r="D1104">
        <v>144105</v>
      </c>
      <c r="E1104">
        <v>4</v>
      </c>
      <c r="F1104">
        <v>550020418</v>
      </c>
      <c r="G1104" s="180">
        <v>43469</v>
      </c>
      <c r="H1104" s="180">
        <v>45412</v>
      </c>
      <c r="I1104">
        <v>0</v>
      </c>
      <c r="J1104">
        <v>1</v>
      </c>
      <c r="K1104">
        <v>0</v>
      </c>
      <c r="L1104">
        <v>30</v>
      </c>
      <c r="M1104">
        <v>2</v>
      </c>
      <c r="N1104" s="170">
        <v>22490513</v>
      </c>
      <c r="O1104" s="170">
        <v>24960000</v>
      </c>
      <c r="P1104" s="178">
        <v>35395</v>
      </c>
      <c r="Q1104" s="178">
        <v>1361</v>
      </c>
      <c r="R1104" s="178">
        <v>34782</v>
      </c>
      <c r="S1104">
        <v>0</v>
      </c>
      <c r="T1104">
        <v>0</v>
      </c>
      <c r="U1104">
        <v>0</v>
      </c>
      <c r="W1104">
        <v>0</v>
      </c>
      <c r="X1104">
        <v>0</v>
      </c>
      <c r="Y1104">
        <v>0</v>
      </c>
      <c r="AB1104" s="180">
        <v>44285</v>
      </c>
      <c r="AC1104">
        <v>1</v>
      </c>
      <c r="AD1104" t="s">
        <v>1922</v>
      </c>
      <c r="AE1104">
        <v>1</v>
      </c>
      <c r="AF1104">
        <v>30</v>
      </c>
      <c r="AG1104">
        <v>0</v>
      </c>
      <c r="AN1104">
        <v>1</v>
      </c>
      <c r="AO1104">
        <v>1</v>
      </c>
      <c r="AR1104" s="178">
        <v>38717</v>
      </c>
      <c r="AS1104" t="s">
        <v>1921</v>
      </c>
      <c r="AT1104">
        <v>0</v>
      </c>
      <c r="AU1104">
        <v>0</v>
      </c>
      <c r="AV1104">
        <v>890480123</v>
      </c>
      <c r="AW1104" t="s">
        <v>1920</v>
      </c>
      <c r="AX1104">
        <v>5</v>
      </c>
      <c r="BC1104">
        <v>2</v>
      </c>
      <c r="BD1104">
        <v>7</v>
      </c>
      <c r="BE1104">
        <v>2</v>
      </c>
    </row>
    <row r="1105" spans="1:57" x14ac:dyDescent="0.25">
      <c r="A1105" s="179">
        <f t="shared" si="17"/>
        <v>0</v>
      </c>
      <c r="B1105" t="s">
        <v>1923</v>
      </c>
      <c r="C1105">
        <v>22762042</v>
      </c>
      <c r="D1105">
        <v>144105</v>
      </c>
      <c r="E1105">
        <v>4</v>
      </c>
      <c r="F1105">
        <v>550020522</v>
      </c>
      <c r="G1105" s="180">
        <v>43485</v>
      </c>
      <c r="H1105" s="180">
        <v>45412</v>
      </c>
      <c r="I1105">
        <v>0</v>
      </c>
      <c r="J1105">
        <v>1</v>
      </c>
      <c r="K1105">
        <v>0</v>
      </c>
      <c r="L1105">
        <v>30</v>
      </c>
      <c r="M1105">
        <v>2</v>
      </c>
      <c r="N1105" s="170">
        <v>22490513</v>
      </c>
      <c r="O1105" s="170">
        <v>24960000</v>
      </c>
      <c r="P1105" s="178">
        <v>38382</v>
      </c>
      <c r="Q1105" s="178">
        <v>1476</v>
      </c>
      <c r="R1105" s="178">
        <v>37722</v>
      </c>
      <c r="S1105">
        <v>0</v>
      </c>
      <c r="T1105">
        <v>0</v>
      </c>
      <c r="U1105">
        <v>0</v>
      </c>
      <c r="W1105">
        <v>0</v>
      </c>
      <c r="X1105">
        <v>0</v>
      </c>
      <c r="Y1105">
        <v>0</v>
      </c>
      <c r="AB1105" s="180">
        <v>44285</v>
      </c>
      <c r="AC1105">
        <v>1</v>
      </c>
      <c r="AD1105" t="s">
        <v>1922</v>
      </c>
      <c r="AE1105">
        <v>1</v>
      </c>
      <c r="AF1105">
        <v>30</v>
      </c>
      <c r="AG1105">
        <v>0</v>
      </c>
      <c r="AN1105">
        <v>1</v>
      </c>
      <c r="AO1105">
        <v>1</v>
      </c>
      <c r="AR1105" s="178">
        <v>41989</v>
      </c>
      <c r="AS1105" t="s">
        <v>1921</v>
      </c>
      <c r="AT1105">
        <v>0</v>
      </c>
      <c r="AU1105">
        <v>0</v>
      </c>
      <c r="AV1105">
        <v>890480123</v>
      </c>
      <c r="AW1105" t="s">
        <v>1920</v>
      </c>
      <c r="AX1105">
        <v>5</v>
      </c>
      <c r="BC1105">
        <v>2</v>
      </c>
      <c r="BD1105">
        <v>7</v>
      </c>
      <c r="BE1105">
        <v>2</v>
      </c>
    </row>
    <row r="1106" spans="1:57" x14ac:dyDescent="0.25">
      <c r="A1106" s="179">
        <f t="shared" si="17"/>
        <v>0</v>
      </c>
      <c r="B1106" t="s">
        <v>1923</v>
      </c>
      <c r="C1106">
        <v>22762042</v>
      </c>
      <c r="D1106">
        <v>144105</v>
      </c>
      <c r="E1106">
        <v>4</v>
      </c>
      <c r="F1106">
        <v>550020604</v>
      </c>
      <c r="G1106" s="180">
        <v>43499</v>
      </c>
      <c r="H1106" s="180">
        <v>45412</v>
      </c>
      <c r="I1106">
        <v>0</v>
      </c>
      <c r="J1106">
        <v>1</v>
      </c>
      <c r="K1106">
        <v>0</v>
      </c>
      <c r="L1106">
        <v>30</v>
      </c>
      <c r="M1106">
        <v>2</v>
      </c>
      <c r="N1106" s="170">
        <v>22490513</v>
      </c>
      <c r="O1106" s="170">
        <v>24960000</v>
      </c>
      <c r="P1106" s="178">
        <v>38589</v>
      </c>
      <c r="Q1106" s="178">
        <v>1484</v>
      </c>
      <c r="R1106" s="178">
        <v>37921</v>
      </c>
      <c r="S1106">
        <v>0</v>
      </c>
      <c r="T1106">
        <v>0</v>
      </c>
      <c r="U1106">
        <v>0</v>
      </c>
      <c r="W1106">
        <v>0</v>
      </c>
      <c r="X1106">
        <v>0</v>
      </c>
      <c r="Y1106">
        <v>0</v>
      </c>
      <c r="AB1106" s="180">
        <v>44285</v>
      </c>
      <c r="AC1106">
        <v>1</v>
      </c>
      <c r="AD1106" t="s">
        <v>1922</v>
      </c>
      <c r="AE1106">
        <v>1</v>
      </c>
      <c r="AF1106">
        <v>30</v>
      </c>
      <c r="AG1106">
        <v>0</v>
      </c>
      <c r="AN1106">
        <v>1</v>
      </c>
      <c r="AO1106">
        <v>1</v>
      </c>
      <c r="AR1106" s="178">
        <v>42211</v>
      </c>
      <c r="AS1106" t="s">
        <v>1921</v>
      </c>
      <c r="AT1106">
        <v>0</v>
      </c>
      <c r="AU1106">
        <v>0</v>
      </c>
      <c r="AV1106">
        <v>890480123</v>
      </c>
      <c r="AW1106" t="s">
        <v>1920</v>
      </c>
      <c r="AX1106">
        <v>5</v>
      </c>
      <c r="BC1106">
        <v>2</v>
      </c>
      <c r="BD1106">
        <v>7</v>
      </c>
      <c r="BE1106">
        <v>2</v>
      </c>
    </row>
    <row r="1107" spans="1:57" x14ac:dyDescent="0.25">
      <c r="A1107" s="179">
        <f t="shared" si="17"/>
        <v>0</v>
      </c>
      <c r="B1107" t="s">
        <v>1923</v>
      </c>
      <c r="C1107">
        <v>22762042</v>
      </c>
      <c r="D1107">
        <v>144105</v>
      </c>
      <c r="E1107">
        <v>4</v>
      </c>
      <c r="F1107">
        <v>550020794</v>
      </c>
      <c r="G1107" s="180">
        <v>43532</v>
      </c>
      <c r="H1107" s="180">
        <v>45412</v>
      </c>
      <c r="I1107">
        <v>0</v>
      </c>
      <c r="J1107">
        <v>1</v>
      </c>
      <c r="K1107">
        <v>0</v>
      </c>
      <c r="L1107">
        <v>30</v>
      </c>
      <c r="M1107">
        <v>2</v>
      </c>
      <c r="N1107" s="170">
        <v>22490513</v>
      </c>
      <c r="O1107" s="170">
        <v>24960000</v>
      </c>
      <c r="P1107" s="178">
        <v>41713</v>
      </c>
      <c r="Q1107" s="178">
        <v>1604</v>
      </c>
      <c r="R1107" s="178">
        <v>40993</v>
      </c>
      <c r="S1107">
        <v>0</v>
      </c>
      <c r="T1107">
        <v>0</v>
      </c>
      <c r="U1107">
        <v>0</v>
      </c>
      <c r="W1107">
        <v>0</v>
      </c>
      <c r="X1107">
        <v>0</v>
      </c>
      <c r="Y1107">
        <v>0</v>
      </c>
      <c r="AB1107" s="180">
        <v>44285</v>
      </c>
      <c r="AC1107">
        <v>1</v>
      </c>
      <c r="AD1107" t="s">
        <v>1922</v>
      </c>
      <c r="AE1107">
        <v>1</v>
      </c>
      <c r="AF1107">
        <v>30</v>
      </c>
      <c r="AG1107">
        <v>0</v>
      </c>
      <c r="AN1107">
        <v>1</v>
      </c>
      <c r="AO1107">
        <v>1</v>
      </c>
      <c r="AR1107" s="178">
        <v>45630</v>
      </c>
      <c r="AS1107" t="s">
        <v>1921</v>
      </c>
      <c r="AT1107">
        <v>0</v>
      </c>
      <c r="AU1107">
        <v>0</v>
      </c>
      <c r="AV1107">
        <v>890480123</v>
      </c>
      <c r="AW1107" t="s">
        <v>1920</v>
      </c>
      <c r="AX1107">
        <v>5</v>
      </c>
      <c r="BC1107">
        <v>2</v>
      </c>
      <c r="BD1107">
        <v>7</v>
      </c>
      <c r="BE1107">
        <v>2</v>
      </c>
    </row>
    <row r="1108" spans="1:57" x14ac:dyDescent="0.25">
      <c r="A1108" s="179">
        <f t="shared" si="17"/>
        <v>0</v>
      </c>
      <c r="B1108" t="s">
        <v>1923</v>
      </c>
      <c r="C1108">
        <v>22762042</v>
      </c>
      <c r="D1108">
        <v>144105</v>
      </c>
      <c r="E1108">
        <v>4</v>
      </c>
      <c r="F1108">
        <v>550021297</v>
      </c>
      <c r="G1108" s="180">
        <v>43601</v>
      </c>
      <c r="H1108" s="180">
        <v>45412</v>
      </c>
      <c r="I1108">
        <v>0</v>
      </c>
      <c r="J1108">
        <v>1</v>
      </c>
      <c r="K1108">
        <v>0</v>
      </c>
      <c r="L1108">
        <v>30</v>
      </c>
      <c r="M1108">
        <v>2</v>
      </c>
      <c r="N1108" s="170">
        <v>22490513</v>
      </c>
      <c r="O1108" s="170">
        <v>24960000</v>
      </c>
      <c r="P1108" s="178">
        <v>51449</v>
      </c>
      <c r="Q1108" s="178">
        <v>1978</v>
      </c>
      <c r="R1108" s="178">
        <v>50578</v>
      </c>
      <c r="S1108">
        <v>0</v>
      </c>
      <c r="T1108">
        <v>0</v>
      </c>
      <c r="U1108">
        <v>0</v>
      </c>
      <c r="W1108">
        <v>0</v>
      </c>
      <c r="X1108">
        <v>0</v>
      </c>
      <c r="Y1108">
        <v>0</v>
      </c>
      <c r="AB1108" s="180">
        <v>44285</v>
      </c>
      <c r="AC1108">
        <v>1</v>
      </c>
      <c r="AD1108" t="s">
        <v>1922</v>
      </c>
      <c r="AE1108">
        <v>1</v>
      </c>
      <c r="AF1108">
        <v>30</v>
      </c>
      <c r="AG1108">
        <v>0</v>
      </c>
      <c r="AN1108">
        <v>1</v>
      </c>
      <c r="AO1108">
        <v>1</v>
      </c>
      <c r="AR1108" s="178">
        <v>56299</v>
      </c>
      <c r="AS1108" t="s">
        <v>1921</v>
      </c>
      <c r="AT1108">
        <v>0</v>
      </c>
      <c r="AU1108">
        <v>0</v>
      </c>
      <c r="AV1108">
        <v>890480123</v>
      </c>
      <c r="AW1108" t="s">
        <v>1920</v>
      </c>
      <c r="AX1108">
        <v>5</v>
      </c>
      <c r="BC1108">
        <v>2</v>
      </c>
      <c r="BD1108">
        <v>7</v>
      </c>
      <c r="BE1108">
        <v>2</v>
      </c>
    </row>
    <row r="1109" spans="1:57" x14ac:dyDescent="0.25">
      <c r="A1109" s="179">
        <f t="shared" si="17"/>
        <v>0</v>
      </c>
      <c r="B1109" t="s">
        <v>1923</v>
      </c>
      <c r="C1109">
        <v>22762042</v>
      </c>
      <c r="D1109">
        <v>144105</v>
      </c>
      <c r="E1109">
        <v>4</v>
      </c>
      <c r="F1109">
        <v>550021429</v>
      </c>
      <c r="G1109" s="180">
        <v>43616</v>
      </c>
      <c r="H1109" s="180">
        <v>45412</v>
      </c>
      <c r="I1109">
        <v>0</v>
      </c>
      <c r="J1109">
        <v>1</v>
      </c>
      <c r="K1109">
        <v>0</v>
      </c>
      <c r="L1109">
        <v>30</v>
      </c>
      <c r="M1109">
        <v>2</v>
      </c>
      <c r="N1109" s="170">
        <v>22490513</v>
      </c>
      <c r="O1109" s="170">
        <v>24960000</v>
      </c>
      <c r="P1109" s="178">
        <v>76161</v>
      </c>
      <c r="Q1109" s="178">
        <v>2928</v>
      </c>
      <c r="R1109" s="178">
        <v>74864</v>
      </c>
      <c r="S1109">
        <v>0</v>
      </c>
      <c r="T1109">
        <v>0</v>
      </c>
      <c r="U1109">
        <v>0</v>
      </c>
      <c r="W1109">
        <v>0</v>
      </c>
      <c r="X1109">
        <v>0</v>
      </c>
      <c r="Y1109">
        <v>0</v>
      </c>
      <c r="AB1109" s="180">
        <v>44285</v>
      </c>
      <c r="AC1109">
        <v>1</v>
      </c>
      <c r="AD1109" t="s">
        <v>1922</v>
      </c>
      <c r="AE1109">
        <v>1</v>
      </c>
      <c r="AF1109">
        <v>30</v>
      </c>
      <c r="AG1109">
        <v>0</v>
      </c>
      <c r="AN1109">
        <v>1</v>
      </c>
      <c r="AO1109">
        <v>1</v>
      </c>
      <c r="AR1109" s="178">
        <v>83333</v>
      </c>
      <c r="AS1109" t="s">
        <v>1921</v>
      </c>
      <c r="AT1109">
        <v>0</v>
      </c>
      <c r="AU1109">
        <v>0</v>
      </c>
      <c r="AV1109">
        <v>890480123</v>
      </c>
      <c r="AW1109" t="s">
        <v>1920</v>
      </c>
      <c r="AX1109">
        <v>5</v>
      </c>
      <c r="BC1109">
        <v>2</v>
      </c>
      <c r="BD1109">
        <v>7</v>
      </c>
      <c r="BE1109">
        <v>2</v>
      </c>
    </row>
    <row r="1110" spans="1:57" x14ac:dyDescent="0.25">
      <c r="A1110" s="179">
        <f t="shared" si="17"/>
        <v>0</v>
      </c>
      <c r="B1110" t="s">
        <v>1923</v>
      </c>
      <c r="C1110">
        <v>22762042</v>
      </c>
      <c r="D1110">
        <v>144105</v>
      </c>
      <c r="E1110">
        <v>4</v>
      </c>
      <c r="F1110">
        <v>550023086</v>
      </c>
      <c r="G1110" s="180">
        <v>43785</v>
      </c>
      <c r="H1110" s="180">
        <v>45412</v>
      </c>
      <c r="I1110">
        <v>0</v>
      </c>
      <c r="J1110">
        <v>1</v>
      </c>
      <c r="K1110">
        <v>0</v>
      </c>
      <c r="L1110">
        <v>30</v>
      </c>
      <c r="M1110">
        <v>2</v>
      </c>
      <c r="N1110" s="170">
        <v>22490513</v>
      </c>
      <c r="O1110" s="170">
        <v>24960000</v>
      </c>
      <c r="P1110" s="178">
        <v>67470</v>
      </c>
      <c r="Q1110" s="178">
        <v>2594</v>
      </c>
      <c r="R1110" s="178">
        <v>66304</v>
      </c>
      <c r="S1110">
        <v>0</v>
      </c>
      <c r="T1110">
        <v>0</v>
      </c>
      <c r="U1110">
        <v>0</v>
      </c>
      <c r="W1110">
        <v>0</v>
      </c>
      <c r="X1110">
        <v>0</v>
      </c>
      <c r="Y1110">
        <v>0</v>
      </c>
      <c r="AB1110" s="180">
        <v>44285</v>
      </c>
      <c r="AC1110">
        <v>1</v>
      </c>
      <c r="AD1110" t="s">
        <v>1922</v>
      </c>
      <c r="AE1110">
        <v>1</v>
      </c>
      <c r="AF1110">
        <v>30</v>
      </c>
      <c r="AG1110">
        <v>0</v>
      </c>
      <c r="AN1110">
        <v>1</v>
      </c>
      <c r="AO1110">
        <v>1</v>
      </c>
      <c r="AR1110" s="178">
        <v>73804</v>
      </c>
      <c r="AS1110" t="s">
        <v>1921</v>
      </c>
      <c r="AT1110">
        <v>0</v>
      </c>
      <c r="AU1110">
        <v>0</v>
      </c>
      <c r="AV1110">
        <v>890480123</v>
      </c>
      <c r="AW1110" t="s">
        <v>1920</v>
      </c>
      <c r="AX1110">
        <v>5</v>
      </c>
      <c r="BC1110">
        <v>2</v>
      </c>
      <c r="BD1110">
        <v>7</v>
      </c>
      <c r="BE1110">
        <v>2</v>
      </c>
    </row>
    <row r="1111" spans="1:57" x14ac:dyDescent="0.25">
      <c r="A1111" s="179">
        <f t="shared" si="17"/>
        <v>0</v>
      </c>
      <c r="B1111" t="s">
        <v>1923</v>
      </c>
      <c r="C1111">
        <v>22762042</v>
      </c>
      <c r="D1111">
        <v>144105</v>
      </c>
      <c r="E1111">
        <v>4</v>
      </c>
      <c r="F1111">
        <v>550023312</v>
      </c>
      <c r="G1111" s="180">
        <v>43825</v>
      </c>
      <c r="H1111" s="180">
        <v>45412</v>
      </c>
      <c r="I1111">
        <v>0</v>
      </c>
      <c r="J1111">
        <v>1</v>
      </c>
      <c r="K1111">
        <v>0</v>
      </c>
      <c r="L1111">
        <v>30</v>
      </c>
      <c r="M1111">
        <v>2</v>
      </c>
      <c r="N1111" s="170">
        <v>22490513</v>
      </c>
      <c r="O1111" s="170">
        <v>24960000</v>
      </c>
      <c r="P1111" s="178">
        <v>210178</v>
      </c>
      <c r="Q1111" s="178">
        <v>8080</v>
      </c>
      <c r="R1111" s="178">
        <v>206553</v>
      </c>
      <c r="S1111">
        <v>0</v>
      </c>
      <c r="T1111">
        <v>0</v>
      </c>
      <c r="U1111">
        <v>0</v>
      </c>
      <c r="W1111">
        <v>0</v>
      </c>
      <c r="X1111">
        <v>0</v>
      </c>
      <c r="Y1111">
        <v>0</v>
      </c>
      <c r="AB1111" s="180">
        <v>44285</v>
      </c>
      <c r="AC1111">
        <v>1</v>
      </c>
      <c r="AD1111" t="s">
        <v>1922</v>
      </c>
      <c r="AE1111">
        <v>1</v>
      </c>
      <c r="AF1111">
        <v>30</v>
      </c>
      <c r="AG1111">
        <v>0</v>
      </c>
      <c r="AN1111">
        <v>1</v>
      </c>
      <c r="AO1111">
        <v>1</v>
      </c>
      <c r="AR1111" s="178">
        <v>229918</v>
      </c>
      <c r="AS1111" t="s">
        <v>1921</v>
      </c>
      <c r="AT1111">
        <v>0</v>
      </c>
      <c r="AU1111">
        <v>0</v>
      </c>
      <c r="AV1111">
        <v>890480123</v>
      </c>
      <c r="AW1111" t="s">
        <v>1920</v>
      </c>
      <c r="AX1111">
        <v>5</v>
      </c>
      <c r="BC1111">
        <v>2</v>
      </c>
      <c r="BD1111">
        <v>7</v>
      </c>
      <c r="BE1111">
        <v>2</v>
      </c>
    </row>
    <row r="1112" spans="1:57" x14ac:dyDescent="0.25">
      <c r="A1112" s="179">
        <f t="shared" si="17"/>
        <v>0</v>
      </c>
      <c r="B1112" t="s">
        <v>1923</v>
      </c>
      <c r="C1112">
        <v>22762042</v>
      </c>
      <c r="D1112">
        <v>144105</v>
      </c>
      <c r="E1112">
        <v>4</v>
      </c>
      <c r="F1112">
        <v>550023671</v>
      </c>
      <c r="G1112" s="180">
        <v>43894</v>
      </c>
      <c r="H1112" s="180">
        <v>45412</v>
      </c>
      <c r="I1112">
        <v>0</v>
      </c>
      <c r="J1112">
        <v>1</v>
      </c>
      <c r="K1112">
        <v>0</v>
      </c>
      <c r="L1112">
        <v>30</v>
      </c>
      <c r="M1112">
        <v>2</v>
      </c>
      <c r="N1112" s="170">
        <v>22490513</v>
      </c>
      <c r="O1112" s="170">
        <v>24960000</v>
      </c>
      <c r="P1112" s="178">
        <v>75104</v>
      </c>
      <c r="Q1112" s="178">
        <v>2887</v>
      </c>
      <c r="R1112" s="178">
        <v>73815</v>
      </c>
      <c r="S1112">
        <v>0</v>
      </c>
      <c r="T1112">
        <v>0</v>
      </c>
      <c r="U1112">
        <v>0</v>
      </c>
      <c r="W1112">
        <v>0</v>
      </c>
      <c r="X1112">
        <v>0</v>
      </c>
      <c r="Y1112">
        <v>0</v>
      </c>
      <c r="AB1112" s="180">
        <v>44285</v>
      </c>
      <c r="AC1112">
        <v>1</v>
      </c>
      <c r="AD1112" t="s">
        <v>1922</v>
      </c>
      <c r="AE1112">
        <v>1</v>
      </c>
      <c r="AF1112">
        <v>30</v>
      </c>
      <c r="AG1112">
        <v>0</v>
      </c>
      <c r="AN1112">
        <v>1</v>
      </c>
      <c r="AO1112">
        <v>1</v>
      </c>
      <c r="AR1112" s="178">
        <v>82165</v>
      </c>
      <c r="AS1112" t="s">
        <v>1921</v>
      </c>
      <c r="AT1112">
        <v>0</v>
      </c>
      <c r="AU1112">
        <v>0</v>
      </c>
      <c r="AV1112">
        <v>890480123</v>
      </c>
      <c r="AW1112" t="s">
        <v>1920</v>
      </c>
      <c r="AX1112">
        <v>5</v>
      </c>
      <c r="BC1112">
        <v>2</v>
      </c>
      <c r="BD1112">
        <v>7</v>
      </c>
      <c r="BE1112">
        <v>2</v>
      </c>
    </row>
    <row r="1113" spans="1:57" x14ac:dyDescent="0.25">
      <c r="A1113" s="179">
        <f t="shared" si="17"/>
        <v>0</v>
      </c>
      <c r="B1113" t="s">
        <v>1923</v>
      </c>
      <c r="C1113">
        <v>22762042</v>
      </c>
      <c r="D1113">
        <v>144105</v>
      </c>
      <c r="E1113">
        <v>4</v>
      </c>
      <c r="F1113">
        <v>550025132</v>
      </c>
      <c r="G1113" s="180">
        <v>44196</v>
      </c>
      <c r="H1113" s="180">
        <v>44346</v>
      </c>
      <c r="I1113">
        <v>0</v>
      </c>
      <c r="J1113">
        <v>1</v>
      </c>
      <c r="K1113">
        <v>0</v>
      </c>
      <c r="L1113">
        <v>30</v>
      </c>
      <c r="M1113">
        <v>2</v>
      </c>
      <c r="N1113">
        <v>0</v>
      </c>
      <c r="O1113">
        <v>0</v>
      </c>
      <c r="P1113" s="178">
        <v>196</v>
      </c>
      <c r="Q1113" s="178">
        <v>196</v>
      </c>
      <c r="R1113" s="178">
        <v>19</v>
      </c>
      <c r="S1113">
        <v>0</v>
      </c>
      <c r="T1113">
        <v>0</v>
      </c>
      <c r="U1113">
        <v>0</v>
      </c>
      <c r="W1113">
        <v>0</v>
      </c>
      <c r="X1113">
        <v>0</v>
      </c>
      <c r="Y1113">
        <v>0</v>
      </c>
      <c r="AB1113" s="180">
        <v>44285</v>
      </c>
      <c r="AC1113">
        <v>1</v>
      </c>
      <c r="AD1113" t="s">
        <v>1922</v>
      </c>
      <c r="AE1113">
        <v>1</v>
      </c>
      <c r="AF1113">
        <v>30</v>
      </c>
      <c r="AG1113">
        <v>0</v>
      </c>
      <c r="AN1113">
        <v>1</v>
      </c>
      <c r="AO1113">
        <v>1</v>
      </c>
      <c r="AR1113" s="178">
        <v>21</v>
      </c>
      <c r="AS1113" t="s">
        <v>1921</v>
      </c>
      <c r="AT1113">
        <v>0</v>
      </c>
      <c r="AU1113">
        <v>0</v>
      </c>
      <c r="AV1113">
        <v>890480123</v>
      </c>
      <c r="AW1113" t="s">
        <v>1920</v>
      </c>
      <c r="AX1113">
        <v>5</v>
      </c>
      <c r="BC1113">
        <v>2</v>
      </c>
      <c r="BD1113">
        <v>7</v>
      </c>
      <c r="BE1113">
        <v>2</v>
      </c>
    </row>
    <row r="1114" spans="1:57" x14ac:dyDescent="0.25">
      <c r="A1114" s="179">
        <f t="shared" si="17"/>
        <v>0</v>
      </c>
      <c r="B1114" t="s">
        <v>1923</v>
      </c>
      <c r="C1114">
        <v>22762042</v>
      </c>
      <c r="D1114">
        <v>144105</v>
      </c>
      <c r="E1114">
        <v>4</v>
      </c>
      <c r="F1114">
        <v>550025613</v>
      </c>
      <c r="G1114" s="180">
        <v>44274</v>
      </c>
      <c r="H1114" s="180">
        <v>45412</v>
      </c>
      <c r="I1114">
        <v>0</v>
      </c>
      <c r="J1114">
        <v>1</v>
      </c>
      <c r="K1114">
        <v>1</v>
      </c>
      <c r="L1114">
        <v>30</v>
      </c>
      <c r="M1114">
        <v>2</v>
      </c>
      <c r="N1114" s="170">
        <v>22490513</v>
      </c>
      <c r="O1114" s="170">
        <v>24960000</v>
      </c>
      <c r="P1114" s="178">
        <v>100000</v>
      </c>
      <c r="Q1114" s="178">
        <v>3844</v>
      </c>
      <c r="R1114" s="178">
        <v>96156</v>
      </c>
      <c r="S1114">
        <v>0</v>
      </c>
      <c r="T1114">
        <v>0</v>
      </c>
      <c r="U1114">
        <v>0</v>
      </c>
      <c r="W1114">
        <v>0</v>
      </c>
      <c r="X1114">
        <v>0</v>
      </c>
      <c r="Y1114">
        <v>0</v>
      </c>
      <c r="AB1114" s="180">
        <v>44285</v>
      </c>
      <c r="AC1114">
        <v>1</v>
      </c>
      <c r="AD1114" t="s">
        <v>1922</v>
      </c>
      <c r="AE1114">
        <v>1</v>
      </c>
      <c r="AF1114">
        <v>30</v>
      </c>
      <c r="AG1114">
        <v>0</v>
      </c>
      <c r="AN1114">
        <v>1</v>
      </c>
      <c r="AO1114">
        <v>1</v>
      </c>
      <c r="AR1114" s="178">
        <v>107033</v>
      </c>
      <c r="AS1114" t="s">
        <v>1921</v>
      </c>
      <c r="AT1114">
        <v>0</v>
      </c>
      <c r="AU1114">
        <v>0</v>
      </c>
      <c r="AV1114">
        <v>890480123</v>
      </c>
      <c r="AW1114" t="s">
        <v>1920</v>
      </c>
      <c r="AX1114">
        <v>5</v>
      </c>
      <c r="BC1114">
        <v>2</v>
      </c>
      <c r="BD1114">
        <v>7</v>
      </c>
      <c r="BE1114">
        <v>2</v>
      </c>
    </row>
    <row r="1115" spans="1:57" x14ac:dyDescent="0.25">
      <c r="A1115" s="179">
        <f t="shared" si="17"/>
        <v>0</v>
      </c>
      <c r="B1115" t="s">
        <v>1923</v>
      </c>
      <c r="C1115">
        <v>22762042</v>
      </c>
      <c r="D1115">
        <v>144105</v>
      </c>
      <c r="E1115">
        <v>4</v>
      </c>
      <c r="F1115">
        <v>550025699</v>
      </c>
      <c r="G1115" s="180">
        <v>44286</v>
      </c>
      <c r="H1115" s="180">
        <v>44346</v>
      </c>
      <c r="I1115">
        <v>0</v>
      </c>
      <c r="J1115">
        <v>1</v>
      </c>
      <c r="K1115">
        <v>0</v>
      </c>
      <c r="L1115">
        <v>30</v>
      </c>
      <c r="M1115">
        <v>2</v>
      </c>
      <c r="N1115">
        <v>0</v>
      </c>
      <c r="O1115">
        <v>0</v>
      </c>
      <c r="P1115" s="178">
        <v>6000</v>
      </c>
      <c r="Q1115" s="178">
        <v>6000</v>
      </c>
      <c r="R1115" s="178">
        <v>6000</v>
      </c>
      <c r="S1115">
        <v>0</v>
      </c>
      <c r="T1115">
        <v>0</v>
      </c>
      <c r="U1115">
        <v>0</v>
      </c>
      <c r="W1115">
        <v>0</v>
      </c>
      <c r="X1115">
        <v>0</v>
      </c>
      <c r="Y1115">
        <v>0</v>
      </c>
      <c r="AB1115" s="180">
        <v>44286</v>
      </c>
      <c r="AC1115">
        <v>1</v>
      </c>
      <c r="AD1115" t="s">
        <v>1922</v>
      </c>
      <c r="AE1115">
        <v>1</v>
      </c>
      <c r="AF1115">
        <v>30</v>
      </c>
      <c r="AG1115">
        <v>0</v>
      </c>
      <c r="AN1115">
        <v>1</v>
      </c>
      <c r="AO1115">
        <v>1</v>
      </c>
      <c r="AR1115" s="178">
        <v>6679</v>
      </c>
      <c r="AS1115" t="s">
        <v>1921</v>
      </c>
      <c r="AT1115">
        <v>0</v>
      </c>
      <c r="AU1115">
        <v>0</v>
      </c>
      <c r="AV1115">
        <v>890480123</v>
      </c>
      <c r="AW1115" t="s">
        <v>1920</v>
      </c>
      <c r="AX1115">
        <v>5</v>
      </c>
      <c r="BC1115">
        <v>2</v>
      </c>
      <c r="BD1115">
        <v>7</v>
      </c>
      <c r="BE1115">
        <v>2</v>
      </c>
    </row>
    <row r="1116" spans="1:57" x14ac:dyDescent="0.25">
      <c r="A1116" s="179">
        <f t="shared" si="17"/>
        <v>0</v>
      </c>
      <c r="B1116" t="s">
        <v>1923</v>
      </c>
      <c r="C1116">
        <v>22782326</v>
      </c>
      <c r="D1116">
        <v>144105</v>
      </c>
      <c r="E1116">
        <v>4</v>
      </c>
      <c r="F1116">
        <v>15663</v>
      </c>
      <c r="G1116" s="180">
        <v>43588</v>
      </c>
      <c r="H1116" s="180">
        <v>44503</v>
      </c>
      <c r="I1116">
        <v>0</v>
      </c>
      <c r="J1116">
        <v>1</v>
      </c>
      <c r="K1116">
        <v>23</v>
      </c>
      <c r="L1116">
        <v>30</v>
      </c>
      <c r="M1116">
        <v>2</v>
      </c>
      <c r="N1116" s="170">
        <v>17726461</v>
      </c>
      <c r="O1116" s="170">
        <v>19240000</v>
      </c>
      <c r="P1116" s="178">
        <v>6000000</v>
      </c>
      <c r="Q1116" s="178">
        <v>249029</v>
      </c>
      <c r="R1116" s="178">
        <v>1628078</v>
      </c>
      <c r="S1116">
        <v>0</v>
      </c>
      <c r="T1116">
        <v>0</v>
      </c>
      <c r="U1116">
        <v>0</v>
      </c>
      <c r="W1116">
        <v>0</v>
      </c>
      <c r="X1116">
        <v>0</v>
      </c>
      <c r="Y1116">
        <v>0</v>
      </c>
      <c r="AB1116" s="180">
        <v>44285</v>
      </c>
      <c r="AC1116">
        <v>1</v>
      </c>
      <c r="AD1116" t="s">
        <v>1922</v>
      </c>
      <c r="AE1116">
        <v>1</v>
      </c>
      <c r="AF1116">
        <v>30</v>
      </c>
      <c r="AG1116">
        <v>0</v>
      </c>
      <c r="AN1116">
        <v>1</v>
      </c>
      <c r="AO1116">
        <v>1</v>
      </c>
      <c r="AR1116" s="178">
        <v>3769694</v>
      </c>
      <c r="AS1116" t="s">
        <v>1921</v>
      </c>
      <c r="AT1116">
        <v>0</v>
      </c>
      <c r="AU1116">
        <v>0</v>
      </c>
      <c r="AV1116">
        <v>890480123</v>
      </c>
      <c r="AW1116" t="s">
        <v>1920</v>
      </c>
      <c r="AX1116">
        <v>5</v>
      </c>
      <c r="BC1116">
        <v>1</v>
      </c>
      <c r="BD1116">
        <v>7</v>
      </c>
      <c r="BE1116">
        <v>2</v>
      </c>
    </row>
    <row r="1117" spans="1:57" x14ac:dyDescent="0.25">
      <c r="A1117" s="179">
        <f t="shared" si="17"/>
        <v>0</v>
      </c>
      <c r="B1117" t="s">
        <v>1923</v>
      </c>
      <c r="C1117">
        <v>22782326</v>
      </c>
      <c r="D1117">
        <v>144105</v>
      </c>
      <c r="E1117">
        <v>4</v>
      </c>
      <c r="F1117">
        <v>17010</v>
      </c>
      <c r="G1117" s="180">
        <v>43886</v>
      </c>
      <c r="H1117" s="180">
        <v>44620</v>
      </c>
      <c r="I1117">
        <v>0</v>
      </c>
      <c r="J1117">
        <v>1</v>
      </c>
      <c r="K1117">
        <v>13</v>
      </c>
      <c r="L1117">
        <v>30</v>
      </c>
      <c r="M1117">
        <v>2</v>
      </c>
      <c r="N1117" s="170">
        <v>15881442</v>
      </c>
      <c r="O1117" s="170">
        <v>17090000</v>
      </c>
      <c r="P1117" s="178">
        <v>4300000</v>
      </c>
      <c r="Q1117" s="178">
        <v>210298</v>
      </c>
      <c r="R1117" s="178">
        <v>2138259</v>
      </c>
      <c r="S1117">
        <v>0</v>
      </c>
      <c r="T1117">
        <v>0</v>
      </c>
      <c r="U1117">
        <v>0</v>
      </c>
      <c r="W1117">
        <v>0</v>
      </c>
      <c r="X1117">
        <v>0</v>
      </c>
      <c r="Y1117">
        <v>0</v>
      </c>
      <c r="AB1117" s="180">
        <v>44285</v>
      </c>
      <c r="AC1117">
        <v>1</v>
      </c>
      <c r="AD1117" t="s">
        <v>1922</v>
      </c>
      <c r="AE1117">
        <v>1</v>
      </c>
      <c r="AF1117">
        <v>30</v>
      </c>
      <c r="AG1117">
        <v>0</v>
      </c>
      <c r="AN1117">
        <v>1</v>
      </c>
      <c r="AO1117">
        <v>1</v>
      </c>
      <c r="AR1117" s="178">
        <v>4950981</v>
      </c>
      <c r="AS1117" t="s">
        <v>1921</v>
      </c>
      <c r="AT1117">
        <v>0</v>
      </c>
      <c r="AU1117">
        <v>0</v>
      </c>
      <c r="AV1117">
        <v>890480123</v>
      </c>
      <c r="AW1117" t="s">
        <v>1920</v>
      </c>
      <c r="AX1117">
        <v>5</v>
      </c>
      <c r="BC1117">
        <v>1</v>
      </c>
      <c r="BD1117">
        <v>7</v>
      </c>
      <c r="BE1117">
        <v>2</v>
      </c>
    </row>
    <row r="1118" spans="1:57" x14ac:dyDescent="0.25">
      <c r="A1118" s="179">
        <f t="shared" si="17"/>
        <v>0</v>
      </c>
      <c r="B1118" t="s">
        <v>1923</v>
      </c>
      <c r="C1118">
        <v>22782326</v>
      </c>
      <c r="D1118">
        <v>144105</v>
      </c>
      <c r="E1118">
        <v>4</v>
      </c>
      <c r="F1118">
        <v>17291</v>
      </c>
      <c r="G1118" s="180">
        <v>44012</v>
      </c>
      <c r="H1118" s="180">
        <v>44742</v>
      </c>
      <c r="I1118">
        <v>0</v>
      </c>
      <c r="J1118">
        <v>1</v>
      </c>
      <c r="K1118">
        <v>9</v>
      </c>
      <c r="L1118">
        <v>30</v>
      </c>
      <c r="M1118">
        <v>2</v>
      </c>
      <c r="N1118" s="170">
        <v>12185828</v>
      </c>
      <c r="O1118" s="170">
        <v>12890000</v>
      </c>
      <c r="P1118" s="178">
        <v>2050000</v>
      </c>
      <c r="Q1118" s="178">
        <v>96679</v>
      </c>
      <c r="R1118" s="178">
        <v>1338547</v>
      </c>
      <c r="S1118">
        <v>0</v>
      </c>
      <c r="T1118">
        <v>0</v>
      </c>
      <c r="U1118">
        <v>0</v>
      </c>
      <c r="W1118">
        <v>0</v>
      </c>
      <c r="X1118">
        <v>0</v>
      </c>
      <c r="Y1118">
        <v>0</v>
      </c>
      <c r="AB1118" s="180">
        <v>44285</v>
      </c>
      <c r="AC1118">
        <v>1</v>
      </c>
      <c r="AD1118" t="s">
        <v>1922</v>
      </c>
      <c r="AE1118">
        <v>1</v>
      </c>
      <c r="AF1118">
        <v>30</v>
      </c>
      <c r="AG1118">
        <v>0</v>
      </c>
      <c r="AN1118">
        <v>1</v>
      </c>
      <c r="AO1118">
        <v>1</v>
      </c>
      <c r="AR1118" s="178">
        <v>3099307</v>
      </c>
      <c r="AS1118" t="s">
        <v>1921</v>
      </c>
      <c r="AT1118">
        <v>0</v>
      </c>
      <c r="AU1118">
        <v>0</v>
      </c>
      <c r="AV1118">
        <v>890480123</v>
      </c>
      <c r="AW1118" t="s">
        <v>1920</v>
      </c>
      <c r="AX1118">
        <v>5</v>
      </c>
      <c r="BC1118">
        <v>1</v>
      </c>
      <c r="BD1118">
        <v>7</v>
      </c>
      <c r="BE1118">
        <v>2</v>
      </c>
    </row>
    <row r="1119" spans="1:57" x14ac:dyDescent="0.25">
      <c r="A1119" s="179">
        <f t="shared" si="17"/>
        <v>0</v>
      </c>
      <c r="B1119" t="s">
        <v>1923</v>
      </c>
      <c r="C1119">
        <v>22782326</v>
      </c>
      <c r="D1119">
        <v>144105</v>
      </c>
      <c r="E1119">
        <v>4</v>
      </c>
      <c r="F1119">
        <v>17427</v>
      </c>
      <c r="G1119" s="180">
        <v>44043</v>
      </c>
      <c r="H1119" s="180">
        <v>44773</v>
      </c>
      <c r="I1119">
        <v>0</v>
      </c>
      <c r="J1119">
        <v>1</v>
      </c>
      <c r="K1119">
        <v>8</v>
      </c>
      <c r="L1119">
        <v>30</v>
      </c>
      <c r="M1119">
        <v>2</v>
      </c>
      <c r="N1119" s="170">
        <v>12185828</v>
      </c>
      <c r="O1119" s="170">
        <v>12890000</v>
      </c>
      <c r="P1119" s="178">
        <v>1890000</v>
      </c>
      <c r="Q1119" s="178">
        <v>89133</v>
      </c>
      <c r="R1119" s="178">
        <v>1309935</v>
      </c>
      <c r="S1119">
        <v>0</v>
      </c>
      <c r="T1119">
        <v>0</v>
      </c>
      <c r="U1119">
        <v>0</v>
      </c>
      <c r="W1119">
        <v>0</v>
      </c>
      <c r="X1119">
        <v>0</v>
      </c>
      <c r="Y1119">
        <v>0</v>
      </c>
      <c r="AB1119" s="180">
        <v>44285</v>
      </c>
      <c r="AC1119">
        <v>1</v>
      </c>
      <c r="AD1119" t="s">
        <v>1922</v>
      </c>
      <c r="AE1119">
        <v>1</v>
      </c>
      <c r="AF1119">
        <v>30</v>
      </c>
      <c r="AG1119">
        <v>0</v>
      </c>
      <c r="AN1119">
        <v>1</v>
      </c>
      <c r="AO1119">
        <v>1</v>
      </c>
      <c r="AR1119" s="178">
        <v>3033058</v>
      </c>
      <c r="AS1119" t="s">
        <v>1921</v>
      </c>
      <c r="AT1119">
        <v>0</v>
      </c>
      <c r="AU1119">
        <v>0</v>
      </c>
      <c r="AV1119">
        <v>890480123</v>
      </c>
      <c r="AW1119" t="s">
        <v>1920</v>
      </c>
      <c r="AX1119">
        <v>5</v>
      </c>
      <c r="BC1119">
        <v>1</v>
      </c>
      <c r="BD1119">
        <v>7</v>
      </c>
      <c r="BE1119">
        <v>2</v>
      </c>
    </row>
    <row r="1120" spans="1:57" x14ac:dyDescent="0.25">
      <c r="A1120" s="179">
        <f t="shared" si="17"/>
        <v>5403892</v>
      </c>
      <c r="B1120" t="s">
        <v>1923</v>
      </c>
      <c r="C1120">
        <v>22804860</v>
      </c>
      <c r="D1120">
        <v>144105</v>
      </c>
      <c r="E1120">
        <v>4</v>
      </c>
      <c r="F1120">
        <v>17868</v>
      </c>
      <c r="G1120" s="180">
        <v>44172</v>
      </c>
      <c r="H1120" s="180">
        <v>46021</v>
      </c>
      <c r="I1120">
        <v>0</v>
      </c>
      <c r="J1120">
        <v>1</v>
      </c>
      <c r="K1120">
        <v>5</v>
      </c>
      <c r="L1120">
        <v>30</v>
      </c>
      <c r="M1120">
        <v>2</v>
      </c>
      <c r="N1120" s="170">
        <v>16011168</v>
      </c>
      <c r="O1120" s="170">
        <v>17240000</v>
      </c>
      <c r="P1120" s="178">
        <v>10242968</v>
      </c>
      <c r="Q1120" s="178">
        <v>249150</v>
      </c>
      <c r="R1120" s="178">
        <v>9571859</v>
      </c>
      <c r="S1120">
        <v>0</v>
      </c>
      <c r="T1120">
        <v>0</v>
      </c>
      <c r="U1120">
        <v>0</v>
      </c>
      <c r="W1120">
        <v>0</v>
      </c>
      <c r="X1120">
        <v>0</v>
      </c>
      <c r="Y1120">
        <v>0</v>
      </c>
      <c r="AB1120" s="180">
        <v>44285</v>
      </c>
      <c r="AC1120">
        <v>1</v>
      </c>
      <c r="AD1120" t="s">
        <v>1922</v>
      </c>
      <c r="AE1120">
        <v>1</v>
      </c>
      <c r="AF1120">
        <v>30</v>
      </c>
      <c r="AG1120">
        <v>0</v>
      </c>
      <c r="AN1120">
        <v>1</v>
      </c>
      <c r="AO1120">
        <v>1</v>
      </c>
      <c r="AR1120" s="178">
        <v>4167967</v>
      </c>
      <c r="AS1120" t="s">
        <v>1921</v>
      </c>
      <c r="AT1120">
        <v>0</v>
      </c>
      <c r="AU1120">
        <v>0</v>
      </c>
      <c r="AV1120">
        <v>890480123</v>
      </c>
      <c r="AW1120" t="s">
        <v>1920</v>
      </c>
      <c r="AX1120">
        <v>5</v>
      </c>
      <c r="BC1120">
        <v>1</v>
      </c>
      <c r="BD1120">
        <v>7</v>
      </c>
      <c r="BE1120">
        <v>2</v>
      </c>
    </row>
    <row r="1121" spans="1:57" x14ac:dyDescent="0.25">
      <c r="A1121" s="179">
        <f t="shared" si="17"/>
        <v>90547</v>
      </c>
      <c r="B1121" t="s">
        <v>1923</v>
      </c>
      <c r="C1121">
        <v>22804860</v>
      </c>
      <c r="D1121">
        <v>144105</v>
      </c>
      <c r="E1121">
        <v>4</v>
      </c>
      <c r="F1121">
        <v>550012171</v>
      </c>
      <c r="G1121" s="180">
        <v>44133</v>
      </c>
      <c r="H1121" s="180">
        <v>45229</v>
      </c>
      <c r="I1121">
        <v>0</v>
      </c>
      <c r="J1121">
        <v>1</v>
      </c>
      <c r="K1121">
        <v>5</v>
      </c>
      <c r="L1121">
        <v>30</v>
      </c>
      <c r="M1121">
        <v>2</v>
      </c>
      <c r="N1121" s="170">
        <v>22490513</v>
      </c>
      <c r="O1121" s="170">
        <v>24960000</v>
      </c>
      <c r="P1121" s="178">
        <v>178694</v>
      </c>
      <c r="Q1121" s="178">
        <v>6870</v>
      </c>
      <c r="R1121" s="178">
        <v>160385</v>
      </c>
      <c r="S1121">
        <v>0</v>
      </c>
      <c r="T1121">
        <v>0</v>
      </c>
      <c r="U1121">
        <v>0</v>
      </c>
      <c r="W1121">
        <v>0</v>
      </c>
      <c r="X1121">
        <v>0</v>
      </c>
      <c r="Y1121">
        <v>0</v>
      </c>
      <c r="AB1121" s="180">
        <v>44285</v>
      </c>
      <c r="AC1121">
        <v>1</v>
      </c>
      <c r="AD1121" t="s">
        <v>1922</v>
      </c>
      <c r="AE1121">
        <v>1</v>
      </c>
      <c r="AF1121">
        <v>30</v>
      </c>
      <c r="AG1121">
        <v>0</v>
      </c>
      <c r="AN1121">
        <v>1</v>
      </c>
      <c r="AO1121">
        <v>1</v>
      </c>
      <c r="AR1121" s="178">
        <v>69838</v>
      </c>
      <c r="AS1121" t="s">
        <v>1921</v>
      </c>
      <c r="AT1121">
        <v>0</v>
      </c>
      <c r="AU1121">
        <v>0</v>
      </c>
      <c r="AV1121">
        <v>890480123</v>
      </c>
      <c r="AW1121" t="s">
        <v>1920</v>
      </c>
      <c r="AX1121">
        <v>3</v>
      </c>
      <c r="AY1121">
        <v>6</v>
      </c>
      <c r="AZ1121" s="180">
        <v>43962</v>
      </c>
      <c r="BA1121" t="s">
        <v>1928</v>
      </c>
      <c r="BB1121">
        <v>3</v>
      </c>
      <c r="BC1121">
        <v>2</v>
      </c>
      <c r="BD1121">
        <v>7</v>
      </c>
      <c r="BE1121">
        <v>1</v>
      </c>
    </row>
    <row r="1122" spans="1:57" x14ac:dyDescent="0.25">
      <c r="A1122" s="179">
        <f t="shared" si="17"/>
        <v>4299</v>
      </c>
      <c r="B1122" t="s">
        <v>1923</v>
      </c>
      <c r="C1122">
        <v>22804860</v>
      </c>
      <c r="D1122">
        <v>144105</v>
      </c>
      <c r="E1122">
        <v>4</v>
      </c>
      <c r="F1122">
        <v>550012172</v>
      </c>
      <c r="G1122" s="180">
        <v>44133</v>
      </c>
      <c r="H1122" s="180">
        <v>45229</v>
      </c>
      <c r="I1122">
        <v>0</v>
      </c>
      <c r="J1122">
        <v>1</v>
      </c>
      <c r="K1122">
        <v>5</v>
      </c>
      <c r="L1122">
        <v>30</v>
      </c>
      <c r="M1122">
        <v>2</v>
      </c>
      <c r="N1122" s="170">
        <v>22490513</v>
      </c>
      <c r="O1122" s="170">
        <v>24960000</v>
      </c>
      <c r="P1122" s="178">
        <v>8481</v>
      </c>
      <c r="Q1122" s="178">
        <v>326</v>
      </c>
      <c r="R1122" s="178">
        <v>7614</v>
      </c>
      <c r="S1122">
        <v>0</v>
      </c>
      <c r="T1122">
        <v>0</v>
      </c>
      <c r="U1122">
        <v>0</v>
      </c>
      <c r="W1122">
        <v>0</v>
      </c>
      <c r="X1122">
        <v>0</v>
      </c>
      <c r="Y1122">
        <v>0</v>
      </c>
      <c r="AB1122" s="180">
        <v>44285</v>
      </c>
      <c r="AC1122">
        <v>1</v>
      </c>
      <c r="AD1122" t="s">
        <v>1922</v>
      </c>
      <c r="AE1122">
        <v>1</v>
      </c>
      <c r="AF1122">
        <v>30</v>
      </c>
      <c r="AG1122">
        <v>0</v>
      </c>
      <c r="AN1122">
        <v>1</v>
      </c>
      <c r="AO1122">
        <v>1</v>
      </c>
      <c r="AR1122" s="178">
        <v>3315</v>
      </c>
      <c r="AS1122" t="s">
        <v>1921</v>
      </c>
      <c r="AT1122">
        <v>0</v>
      </c>
      <c r="AU1122">
        <v>0</v>
      </c>
      <c r="AV1122">
        <v>890480123</v>
      </c>
      <c r="AW1122" t="s">
        <v>1920</v>
      </c>
      <c r="AX1122">
        <v>3</v>
      </c>
      <c r="AY1122">
        <v>6</v>
      </c>
      <c r="AZ1122" s="180">
        <v>43962</v>
      </c>
      <c r="BA1122" t="s">
        <v>1928</v>
      </c>
      <c r="BB1122">
        <v>3</v>
      </c>
      <c r="BC1122">
        <v>2</v>
      </c>
      <c r="BD1122">
        <v>7</v>
      </c>
      <c r="BE1122">
        <v>1</v>
      </c>
    </row>
    <row r="1123" spans="1:57" x14ac:dyDescent="0.25">
      <c r="A1123" s="179">
        <f t="shared" si="17"/>
        <v>6422</v>
      </c>
      <c r="B1123" t="s">
        <v>1923</v>
      </c>
      <c r="C1123">
        <v>22804860</v>
      </c>
      <c r="D1123">
        <v>144105</v>
      </c>
      <c r="E1123">
        <v>4</v>
      </c>
      <c r="F1123">
        <v>550012173</v>
      </c>
      <c r="G1123" s="180">
        <v>44133</v>
      </c>
      <c r="H1123" s="180">
        <v>45229</v>
      </c>
      <c r="I1123">
        <v>0</v>
      </c>
      <c r="J1123">
        <v>1</v>
      </c>
      <c r="K1123">
        <v>5</v>
      </c>
      <c r="L1123">
        <v>30</v>
      </c>
      <c r="M1123">
        <v>2</v>
      </c>
      <c r="N1123" s="170">
        <v>22490513</v>
      </c>
      <c r="O1123" s="170">
        <v>24960000</v>
      </c>
      <c r="P1123" s="178">
        <v>12696</v>
      </c>
      <c r="Q1123" s="178">
        <v>488</v>
      </c>
      <c r="R1123" s="178">
        <v>11376</v>
      </c>
      <c r="S1123">
        <v>0</v>
      </c>
      <c r="T1123">
        <v>0</v>
      </c>
      <c r="U1123">
        <v>0</v>
      </c>
      <c r="W1123">
        <v>0</v>
      </c>
      <c r="X1123">
        <v>0</v>
      </c>
      <c r="Y1123">
        <v>0</v>
      </c>
      <c r="AB1123" s="180">
        <v>44285</v>
      </c>
      <c r="AC1123">
        <v>1</v>
      </c>
      <c r="AD1123" t="s">
        <v>1922</v>
      </c>
      <c r="AE1123">
        <v>1</v>
      </c>
      <c r="AF1123">
        <v>30</v>
      </c>
      <c r="AG1123">
        <v>0</v>
      </c>
      <c r="AN1123">
        <v>1</v>
      </c>
      <c r="AO1123">
        <v>1</v>
      </c>
      <c r="AR1123" s="178">
        <v>4954</v>
      </c>
      <c r="AS1123" t="s">
        <v>1921</v>
      </c>
      <c r="AT1123">
        <v>0</v>
      </c>
      <c r="AU1123">
        <v>0</v>
      </c>
      <c r="AV1123">
        <v>890480123</v>
      </c>
      <c r="AW1123" t="s">
        <v>1920</v>
      </c>
      <c r="AX1123">
        <v>3</v>
      </c>
      <c r="AY1123">
        <v>6</v>
      </c>
      <c r="AZ1123" s="180">
        <v>43962</v>
      </c>
      <c r="BA1123" t="s">
        <v>1928</v>
      </c>
      <c r="BB1123">
        <v>3</v>
      </c>
      <c r="BC1123">
        <v>2</v>
      </c>
      <c r="BD1123">
        <v>7</v>
      </c>
      <c r="BE1123">
        <v>1</v>
      </c>
    </row>
    <row r="1124" spans="1:57" x14ac:dyDescent="0.25">
      <c r="A1124" s="179">
        <f t="shared" si="17"/>
        <v>17729</v>
      </c>
      <c r="B1124" t="s">
        <v>1923</v>
      </c>
      <c r="C1124">
        <v>22804860</v>
      </c>
      <c r="D1124">
        <v>144105</v>
      </c>
      <c r="E1124">
        <v>4</v>
      </c>
      <c r="F1124">
        <v>550018705</v>
      </c>
      <c r="G1124" s="180">
        <v>44133</v>
      </c>
      <c r="H1124" s="180">
        <v>45229</v>
      </c>
      <c r="I1124">
        <v>0</v>
      </c>
      <c r="J1124">
        <v>1</v>
      </c>
      <c r="K1124">
        <v>5</v>
      </c>
      <c r="L1124">
        <v>30</v>
      </c>
      <c r="M1124">
        <v>2</v>
      </c>
      <c r="N1124" s="170">
        <v>22490513</v>
      </c>
      <c r="O1124" s="170">
        <v>24960000</v>
      </c>
      <c r="P1124" s="178">
        <v>34981</v>
      </c>
      <c r="Q1124" s="178">
        <v>1345</v>
      </c>
      <c r="R1124" s="178">
        <v>31403</v>
      </c>
      <c r="S1124">
        <v>0</v>
      </c>
      <c r="T1124">
        <v>0</v>
      </c>
      <c r="U1124">
        <v>0</v>
      </c>
      <c r="W1124">
        <v>0</v>
      </c>
      <c r="X1124">
        <v>0</v>
      </c>
      <c r="Y1124">
        <v>0</v>
      </c>
      <c r="AB1124" s="180">
        <v>44285</v>
      </c>
      <c r="AC1124">
        <v>1</v>
      </c>
      <c r="AD1124" t="s">
        <v>1922</v>
      </c>
      <c r="AE1124">
        <v>1</v>
      </c>
      <c r="AF1124">
        <v>30</v>
      </c>
      <c r="AG1124">
        <v>0</v>
      </c>
      <c r="AN1124">
        <v>1</v>
      </c>
      <c r="AO1124">
        <v>1</v>
      </c>
      <c r="AR1124" s="178">
        <v>13674</v>
      </c>
      <c r="AS1124" t="s">
        <v>1921</v>
      </c>
      <c r="AT1124">
        <v>0</v>
      </c>
      <c r="AU1124">
        <v>0</v>
      </c>
      <c r="AV1124">
        <v>890480123</v>
      </c>
      <c r="AW1124" t="s">
        <v>1920</v>
      </c>
      <c r="AX1124">
        <v>3</v>
      </c>
      <c r="AY1124">
        <v>6</v>
      </c>
      <c r="AZ1124" s="180">
        <v>43962</v>
      </c>
      <c r="BA1124" t="s">
        <v>1928</v>
      </c>
      <c r="BB1124">
        <v>3</v>
      </c>
      <c r="BC1124">
        <v>2</v>
      </c>
      <c r="BD1124">
        <v>7</v>
      </c>
      <c r="BE1124">
        <v>1</v>
      </c>
    </row>
    <row r="1125" spans="1:57" x14ac:dyDescent="0.25">
      <c r="A1125" s="179">
        <f t="shared" si="17"/>
        <v>5781</v>
      </c>
      <c r="B1125" t="s">
        <v>1923</v>
      </c>
      <c r="C1125">
        <v>22804860</v>
      </c>
      <c r="D1125">
        <v>144105</v>
      </c>
      <c r="E1125">
        <v>4</v>
      </c>
      <c r="F1125">
        <v>550019095</v>
      </c>
      <c r="G1125" s="180">
        <v>44133</v>
      </c>
      <c r="H1125" s="180">
        <v>45229</v>
      </c>
      <c r="I1125">
        <v>0</v>
      </c>
      <c r="J1125">
        <v>1</v>
      </c>
      <c r="K1125">
        <v>5</v>
      </c>
      <c r="L1125">
        <v>30</v>
      </c>
      <c r="M1125">
        <v>2</v>
      </c>
      <c r="N1125" s="170">
        <v>22490513</v>
      </c>
      <c r="O1125" s="170">
        <v>24960000</v>
      </c>
      <c r="P1125" s="178">
        <v>11409</v>
      </c>
      <c r="Q1125" s="178">
        <v>439</v>
      </c>
      <c r="R1125" s="178">
        <v>10240</v>
      </c>
      <c r="S1125">
        <v>0</v>
      </c>
      <c r="T1125">
        <v>0</v>
      </c>
      <c r="U1125">
        <v>0</v>
      </c>
      <c r="W1125">
        <v>0</v>
      </c>
      <c r="X1125">
        <v>0</v>
      </c>
      <c r="Y1125">
        <v>0</v>
      </c>
      <c r="AB1125" s="180">
        <v>44285</v>
      </c>
      <c r="AC1125">
        <v>1</v>
      </c>
      <c r="AD1125" t="s">
        <v>1922</v>
      </c>
      <c r="AE1125">
        <v>1</v>
      </c>
      <c r="AF1125">
        <v>30</v>
      </c>
      <c r="AG1125">
        <v>0</v>
      </c>
      <c r="AN1125">
        <v>1</v>
      </c>
      <c r="AO1125">
        <v>1</v>
      </c>
      <c r="AR1125" s="178">
        <v>4459</v>
      </c>
      <c r="AS1125" t="s">
        <v>1921</v>
      </c>
      <c r="AT1125">
        <v>0</v>
      </c>
      <c r="AU1125">
        <v>0</v>
      </c>
      <c r="AV1125">
        <v>890480123</v>
      </c>
      <c r="AW1125" t="s">
        <v>1920</v>
      </c>
      <c r="AX1125">
        <v>3</v>
      </c>
      <c r="AY1125">
        <v>6</v>
      </c>
      <c r="AZ1125" s="180">
        <v>43962</v>
      </c>
      <c r="BA1125" t="s">
        <v>1928</v>
      </c>
      <c r="BB1125">
        <v>3</v>
      </c>
      <c r="BC1125">
        <v>2</v>
      </c>
      <c r="BD1125">
        <v>7</v>
      </c>
      <c r="BE1125">
        <v>1</v>
      </c>
    </row>
    <row r="1126" spans="1:57" x14ac:dyDescent="0.25">
      <c r="A1126" s="179">
        <f t="shared" si="17"/>
        <v>5781</v>
      </c>
      <c r="B1126" t="s">
        <v>1923</v>
      </c>
      <c r="C1126">
        <v>22804860</v>
      </c>
      <c r="D1126">
        <v>144105</v>
      </c>
      <c r="E1126">
        <v>4</v>
      </c>
      <c r="F1126">
        <v>550019103</v>
      </c>
      <c r="G1126" s="180">
        <v>44133</v>
      </c>
      <c r="H1126" s="180">
        <v>45229</v>
      </c>
      <c r="I1126">
        <v>0</v>
      </c>
      <c r="J1126">
        <v>1</v>
      </c>
      <c r="K1126">
        <v>5</v>
      </c>
      <c r="L1126">
        <v>30</v>
      </c>
      <c r="M1126">
        <v>2</v>
      </c>
      <c r="N1126" s="170">
        <v>22490513</v>
      </c>
      <c r="O1126" s="170">
        <v>24960000</v>
      </c>
      <c r="P1126" s="178">
        <v>11409</v>
      </c>
      <c r="Q1126" s="178">
        <v>439</v>
      </c>
      <c r="R1126" s="178">
        <v>10240</v>
      </c>
      <c r="S1126">
        <v>0</v>
      </c>
      <c r="T1126">
        <v>0</v>
      </c>
      <c r="U1126">
        <v>0</v>
      </c>
      <c r="W1126">
        <v>0</v>
      </c>
      <c r="X1126">
        <v>0</v>
      </c>
      <c r="Y1126">
        <v>0</v>
      </c>
      <c r="AB1126" s="180">
        <v>44285</v>
      </c>
      <c r="AC1126">
        <v>1</v>
      </c>
      <c r="AD1126" t="s">
        <v>1922</v>
      </c>
      <c r="AE1126">
        <v>1</v>
      </c>
      <c r="AF1126">
        <v>30</v>
      </c>
      <c r="AG1126">
        <v>0</v>
      </c>
      <c r="AN1126">
        <v>1</v>
      </c>
      <c r="AO1126">
        <v>1</v>
      </c>
      <c r="AR1126" s="178">
        <v>4459</v>
      </c>
      <c r="AS1126" t="s">
        <v>1921</v>
      </c>
      <c r="AT1126">
        <v>0</v>
      </c>
      <c r="AU1126">
        <v>0</v>
      </c>
      <c r="AV1126">
        <v>890480123</v>
      </c>
      <c r="AW1126" t="s">
        <v>1920</v>
      </c>
      <c r="AX1126">
        <v>3</v>
      </c>
      <c r="AY1126">
        <v>6</v>
      </c>
      <c r="AZ1126" s="180">
        <v>43962</v>
      </c>
      <c r="BA1126" t="s">
        <v>1928</v>
      </c>
      <c r="BB1126">
        <v>3</v>
      </c>
      <c r="BC1126">
        <v>2</v>
      </c>
      <c r="BD1126">
        <v>7</v>
      </c>
      <c r="BE1126">
        <v>1</v>
      </c>
    </row>
    <row r="1127" spans="1:57" x14ac:dyDescent="0.25">
      <c r="A1127" s="179">
        <f t="shared" si="17"/>
        <v>5806</v>
      </c>
      <c r="B1127" t="s">
        <v>1923</v>
      </c>
      <c r="C1127">
        <v>22804860</v>
      </c>
      <c r="D1127">
        <v>144105</v>
      </c>
      <c r="E1127">
        <v>4</v>
      </c>
      <c r="F1127">
        <v>550019108</v>
      </c>
      <c r="G1127" s="180">
        <v>44133</v>
      </c>
      <c r="H1127" s="180">
        <v>45260</v>
      </c>
      <c r="I1127">
        <v>0</v>
      </c>
      <c r="J1127">
        <v>1</v>
      </c>
      <c r="K1127">
        <v>5</v>
      </c>
      <c r="L1127">
        <v>30</v>
      </c>
      <c r="M1127">
        <v>2</v>
      </c>
      <c r="N1127" s="170">
        <v>22490513</v>
      </c>
      <c r="O1127" s="170">
        <v>24960000</v>
      </c>
      <c r="P1127" s="178">
        <v>11406</v>
      </c>
      <c r="Q1127" s="178">
        <v>430</v>
      </c>
      <c r="R1127" s="178">
        <v>10284</v>
      </c>
      <c r="S1127">
        <v>0</v>
      </c>
      <c r="T1127">
        <v>0</v>
      </c>
      <c r="U1127">
        <v>0</v>
      </c>
      <c r="W1127">
        <v>0</v>
      </c>
      <c r="X1127">
        <v>0</v>
      </c>
      <c r="Y1127">
        <v>0</v>
      </c>
      <c r="AB1127" s="180">
        <v>44285</v>
      </c>
      <c r="AC1127">
        <v>1</v>
      </c>
      <c r="AD1127" t="s">
        <v>1922</v>
      </c>
      <c r="AE1127">
        <v>1</v>
      </c>
      <c r="AF1127">
        <v>30</v>
      </c>
      <c r="AG1127">
        <v>0</v>
      </c>
      <c r="AN1127">
        <v>1</v>
      </c>
      <c r="AO1127">
        <v>1</v>
      </c>
      <c r="AR1127" s="178">
        <v>4478</v>
      </c>
      <c r="AS1127" t="s">
        <v>1921</v>
      </c>
      <c r="AT1127">
        <v>0</v>
      </c>
      <c r="AU1127">
        <v>0</v>
      </c>
      <c r="AV1127">
        <v>890480123</v>
      </c>
      <c r="AW1127" t="s">
        <v>1920</v>
      </c>
      <c r="AX1127">
        <v>3</v>
      </c>
      <c r="AY1127">
        <v>6</v>
      </c>
      <c r="AZ1127" s="180">
        <v>43962</v>
      </c>
      <c r="BA1127" t="s">
        <v>1928</v>
      </c>
      <c r="BB1127">
        <v>3</v>
      </c>
      <c r="BC1127">
        <v>2</v>
      </c>
      <c r="BD1127">
        <v>7</v>
      </c>
      <c r="BE1127">
        <v>1</v>
      </c>
    </row>
    <row r="1128" spans="1:57" x14ac:dyDescent="0.25">
      <c r="A1128" s="179">
        <f t="shared" si="17"/>
        <v>9325</v>
      </c>
      <c r="B1128" t="s">
        <v>1923</v>
      </c>
      <c r="C1128">
        <v>22804860</v>
      </c>
      <c r="D1128">
        <v>144105</v>
      </c>
      <c r="E1128">
        <v>4</v>
      </c>
      <c r="F1128">
        <v>550019539</v>
      </c>
      <c r="G1128" s="180">
        <v>43334</v>
      </c>
      <c r="H1128" s="180">
        <v>45199</v>
      </c>
      <c r="I1128">
        <v>0</v>
      </c>
      <c r="J1128">
        <v>1</v>
      </c>
      <c r="K1128">
        <v>6</v>
      </c>
      <c r="L1128">
        <v>30</v>
      </c>
      <c r="M1128">
        <v>2</v>
      </c>
      <c r="N1128" s="170">
        <v>22490513</v>
      </c>
      <c r="O1128" s="170">
        <v>24960000</v>
      </c>
      <c r="P1128" s="178">
        <v>18855</v>
      </c>
      <c r="Q1128" s="178">
        <v>725</v>
      </c>
      <c r="R1128" s="178">
        <v>16517</v>
      </c>
      <c r="S1128">
        <v>0</v>
      </c>
      <c r="T1128">
        <v>0</v>
      </c>
      <c r="U1128">
        <v>0</v>
      </c>
      <c r="W1128">
        <v>0</v>
      </c>
      <c r="X1128">
        <v>0</v>
      </c>
      <c r="Y1128">
        <v>0</v>
      </c>
      <c r="AB1128" s="180">
        <v>44285</v>
      </c>
      <c r="AC1128">
        <v>1</v>
      </c>
      <c r="AD1128" t="s">
        <v>1922</v>
      </c>
      <c r="AE1128">
        <v>1</v>
      </c>
      <c r="AF1128">
        <v>30</v>
      </c>
      <c r="AG1128">
        <v>0</v>
      </c>
      <c r="AN1128">
        <v>1</v>
      </c>
      <c r="AO1128">
        <v>1</v>
      </c>
      <c r="AR1128" s="178">
        <v>7192</v>
      </c>
      <c r="AS1128" t="s">
        <v>1921</v>
      </c>
      <c r="AT1128">
        <v>0</v>
      </c>
      <c r="AU1128">
        <v>0</v>
      </c>
      <c r="AV1128">
        <v>890480123</v>
      </c>
      <c r="AW1128" t="s">
        <v>1920</v>
      </c>
      <c r="AX1128">
        <v>5</v>
      </c>
      <c r="BC1128">
        <v>2</v>
      </c>
      <c r="BD1128">
        <v>7</v>
      </c>
      <c r="BE1128">
        <v>2</v>
      </c>
    </row>
    <row r="1129" spans="1:57" x14ac:dyDescent="0.25">
      <c r="A1129" s="179">
        <f t="shared" si="17"/>
        <v>23728</v>
      </c>
      <c r="B1129" t="s">
        <v>1923</v>
      </c>
      <c r="C1129">
        <v>22804860</v>
      </c>
      <c r="D1129">
        <v>144105</v>
      </c>
      <c r="E1129">
        <v>4</v>
      </c>
      <c r="F1129">
        <v>550019893</v>
      </c>
      <c r="G1129" s="180">
        <v>44133</v>
      </c>
      <c r="H1129" s="180">
        <v>45229</v>
      </c>
      <c r="I1129">
        <v>0</v>
      </c>
      <c r="J1129">
        <v>1</v>
      </c>
      <c r="K1129">
        <v>5</v>
      </c>
      <c r="L1129">
        <v>30</v>
      </c>
      <c r="M1129">
        <v>2</v>
      </c>
      <c r="N1129" s="170">
        <v>22490513</v>
      </c>
      <c r="O1129" s="170">
        <v>24960000</v>
      </c>
      <c r="P1129" s="178">
        <v>46832</v>
      </c>
      <c r="Q1129" s="178">
        <v>1800</v>
      </c>
      <c r="R1129" s="178">
        <v>42029</v>
      </c>
      <c r="S1129">
        <v>0</v>
      </c>
      <c r="T1129">
        <v>0</v>
      </c>
      <c r="U1129">
        <v>0</v>
      </c>
      <c r="W1129">
        <v>0</v>
      </c>
      <c r="X1129">
        <v>0</v>
      </c>
      <c r="Y1129">
        <v>0</v>
      </c>
      <c r="AB1129" s="180">
        <v>44285</v>
      </c>
      <c r="AC1129">
        <v>1</v>
      </c>
      <c r="AD1129" t="s">
        <v>1922</v>
      </c>
      <c r="AE1129">
        <v>1</v>
      </c>
      <c r="AF1129">
        <v>30</v>
      </c>
      <c r="AG1129">
        <v>0</v>
      </c>
      <c r="AN1129">
        <v>1</v>
      </c>
      <c r="AO1129">
        <v>1</v>
      </c>
      <c r="AR1129" s="178">
        <v>18301</v>
      </c>
      <c r="AS1129" t="s">
        <v>1921</v>
      </c>
      <c r="AT1129">
        <v>0</v>
      </c>
      <c r="AU1129">
        <v>0</v>
      </c>
      <c r="AV1129">
        <v>890480123</v>
      </c>
      <c r="AW1129" t="s">
        <v>1920</v>
      </c>
      <c r="AX1129">
        <v>3</v>
      </c>
      <c r="AY1129">
        <v>6</v>
      </c>
      <c r="AZ1129" s="180">
        <v>43962</v>
      </c>
      <c r="BA1129" t="s">
        <v>1928</v>
      </c>
      <c r="BB1129">
        <v>3</v>
      </c>
      <c r="BC1129">
        <v>2</v>
      </c>
      <c r="BD1129">
        <v>7</v>
      </c>
      <c r="BE1129">
        <v>1</v>
      </c>
    </row>
    <row r="1130" spans="1:57" x14ac:dyDescent="0.25">
      <c r="A1130" s="179">
        <f t="shared" si="17"/>
        <v>13434</v>
      </c>
      <c r="B1130" t="s">
        <v>1923</v>
      </c>
      <c r="C1130">
        <v>22804860</v>
      </c>
      <c r="D1130">
        <v>144105</v>
      </c>
      <c r="E1130">
        <v>4</v>
      </c>
      <c r="F1130">
        <v>550020126</v>
      </c>
      <c r="G1130" s="180">
        <v>44133</v>
      </c>
      <c r="H1130" s="180">
        <v>45229</v>
      </c>
      <c r="I1130">
        <v>0</v>
      </c>
      <c r="J1130">
        <v>1</v>
      </c>
      <c r="K1130">
        <v>5</v>
      </c>
      <c r="L1130">
        <v>30</v>
      </c>
      <c r="M1130">
        <v>2</v>
      </c>
      <c r="N1130" s="170">
        <v>22490513</v>
      </c>
      <c r="O1130" s="170">
        <v>24960000</v>
      </c>
      <c r="P1130" s="178">
        <v>26506</v>
      </c>
      <c r="Q1130" s="178">
        <v>1019</v>
      </c>
      <c r="R1130" s="178">
        <v>23796</v>
      </c>
      <c r="S1130">
        <v>0</v>
      </c>
      <c r="T1130">
        <v>0</v>
      </c>
      <c r="U1130">
        <v>0</v>
      </c>
      <c r="W1130">
        <v>0</v>
      </c>
      <c r="X1130">
        <v>0</v>
      </c>
      <c r="Y1130">
        <v>0</v>
      </c>
      <c r="AB1130" s="180">
        <v>44285</v>
      </c>
      <c r="AC1130">
        <v>1</v>
      </c>
      <c r="AD1130" t="s">
        <v>1922</v>
      </c>
      <c r="AE1130">
        <v>1</v>
      </c>
      <c r="AF1130">
        <v>30</v>
      </c>
      <c r="AG1130">
        <v>0</v>
      </c>
      <c r="AN1130">
        <v>1</v>
      </c>
      <c r="AO1130">
        <v>1</v>
      </c>
      <c r="AR1130" s="178">
        <v>10362</v>
      </c>
      <c r="AS1130" t="s">
        <v>1921</v>
      </c>
      <c r="AT1130">
        <v>0</v>
      </c>
      <c r="AU1130">
        <v>0</v>
      </c>
      <c r="AV1130">
        <v>890480123</v>
      </c>
      <c r="AW1130" t="s">
        <v>1920</v>
      </c>
      <c r="AX1130">
        <v>3</v>
      </c>
      <c r="AY1130">
        <v>6</v>
      </c>
      <c r="AZ1130" s="180">
        <v>43962</v>
      </c>
      <c r="BA1130" t="s">
        <v>1928</v>
      </c>
      <c r="BB1130">
        <v>3</v>
      </c>
      <c r="BC1130">
        <v>2</v>
      </c>
      <c r="BD1130">
        <v>7</v>
      </c>
      <c r="BE1130">
        <v>1</v>
      </c>
    </row>
    <row r="1131" spans="1:57" x14ac:dyDescent="0.25">
      <c r="A1131" s="179">
        <f t="shared" si="17"/>
        <v>32074</v>
      </c>
      <c r="B1131" t="s">
        <v>1923</v>
      </c>
      <c r="C1131">
        <v>22804860</v>
      </c>
      <c r="D1131">
        <v>144105</v>
      </c>
      <c r="E1131">
        <v>4</v>
      </c>
      <c r="F1131">
        <v>550021085</v>
      </c>
      <c r="G1131" s="180">
        <v>44133</v>
      </c>
      <c r="H1131" s="180">
        <v>45229</v>
      </c>
      <c r="I1131">
        <v>0</v>
      </c>
      <c r="J1131">
        <v>1</v>
      </c>
      <c r="K1131">
        <v>5</v>
      </c>
      <c r="L1131">
        <v>30</v>
      </c>
      <c r="M1131">
        <v>2</v>
      </c>
      <c r="N1131" s="170">
        <v>22490513</v>
      </c>
      <c r="O1131" s="170">
        <v>24960000</v>
      </c>
      <c r="P1131" s="178">
        <v>63307</v>
      </c>
      <c r="Q1131" s="178">
        <v>2434</v>
      </c>
      <c r="R1131" s="178">
        <v>56813</v>
      </c>
      <c r="S1131">
        <v>0</v>
      </c>
      <c r="T1131">
        <v>0</v>
      </c>
      <c r="U1131">
        <v>0</v>
      </c>
      <c r="W1131">
        <v>0</v>
      </c>
      <c r="X1131">
        <v>0</v>
      </c>
      <c r="Y1131">
        <v>0</v>
      </c>
      <c r="AB1131" s="180">
        <v>44285</v>
      </c>
      <c r="AC1131">
        <v>1</v>
      </c>
      <c r="AD1131" t="s">
        <v>1922</v>
      </c>
      <c r="AE1131">
        <v>1</v>
      </c>
      <c r="AF1131">
        <v>30</v>
      </c>
      <c r="AG1131">
        <v>0</v>
      </c>
      <c r="AN1131">
        <v>1</v>
      </c>
      <c r="AO1131">
        <v>1</v>
      </c>
      <c r="AR1131" s="178">
        <v>24739</v>
      </c>
      <c r="AS1131" t="s">
        <v>1921</v>
      </c>
      <c r="AT1131">
        <v>0</v>
      </c>
      <c r="AU1131">
        <v>0</v>
      </c>
      <c r="AV1131">
        <v>890480123</v>
      </c>
      <c r="AW1131" t="s">
        <v>1920</v>
      </c>
      <c r="AX1131">
        <v>3</v>
      </c>
      <c r="AY1131">
        <v>6</v>
      </c>
      <c r="AZ1131" s="180">
        <v>43962</v>
      </c>
      <c r="BA1131" t="s">
        <v>1928</v>
      </c>
      <c r="BB1131">
        <v>3</v>
      </c>
      <c r="BC1131">
        <v>2</v>
      </c>
      <c r="BD1131">
        <v>7</v>
      </c>
      <c r="BE1131">
        <v>1</v>
      </c>
    </row>
    <row r="1132" spans="1:57" x14ac:dyDescent="0.25">
      <c r="A1132" s="179">
        <f t="shared" si="17"/>
        <v>19952</v>
      </c>
      <c r="B1132" t="s">
        <v>1923</v>
      </c>
      <c r="C1132">
        <v>22804860</v>
      </c>
      <c r="D1132">
        <v>144105</v>
      </c>
      <c r="E1132">
        <v>4</v>
      </c>
      <c r="F1132">
        <v>550021086</v>
      </c>
      <c r="G1132" s="180">
        <v>44133</v>
      </c>
      <c r="H1132" s="180">
        <v>45229</v>
      </c>
      <c r="I1132">
        <v>0</v>
      </c>
      <c r="J1132">
        <v>1</v>
      </c>
      <c r="K1132">
        <v>5</v>
      </c>
      <c r="L1132">
        <v>30</v>
      </c>
      <c r="M1132">
        <v>2</v>
      </c>
      <c r="N1132" s="170">
        <v>22490513</v>
      </c>
      <c r="O1132" s="170">
        <v>24960000</v>
      </c>
      <c r="P1132" s="178">
        <v>39366</v>
      </c>
      <c r="Q1132" s="178">
        <v>1513</v>
      </c>
      <c r="R1132" s="178">
        <v>35341</v>
      </c>
      <c r="S1132">
        <v>0</v>
      </c>
      <c r="T1132">
        <v>0</v>
      </c>
      <c r="U1132">
        <v>0</v>
      </c>
      <c r="W1132">
        <v>0</v>
      </c>
      <c r="X1132">
        <v>0</v>
      </c>
      <c r="Y1132">
        <v>0</v>
      </c>
      <c r="AB1132" s="180">
        <v>44285</v>
      </c>
      <c r="AC1132">
        <v>1</v>
      </c>
      <c r="AD1132" t="s">
        <v>1922</v>
      </c>
      <c r="AE1132">
        <v>1</v>
      </c>
      <c r="AF1132">
        <v>30</v>
      </c>
      <c r="AG1132">
        <v>0</v>
      </c>
      <c r="AN1132">
        <v>1</v>
      </c>
      <c r="AO1132">
        <v>1</v>
      </c>
      <c r="AR1132" s="178">
        <v>15389</v>
      </c>
      <c r="AS1132" t="s">
        <v>1921</v>
      </c>
      <c r="AT1132">
        <v>0</v>
      </c>
      <c r="AU1132">
        <v>0</v>
      </c>
      <c r="AV1132">
        <v>890480123</v>
      </c>
      <c r="AW1132" t="s">
        <v>1920</v>
      </c>
      <c r="AX1132">
        <v>3</v>
      </c>
      <c r="AY1132">
        <v>6</v>
      </c>
      <c r="AZ1132" s="180">
        <v>43962</v>
      </c>
      <c r="BA1132" t="s">
        <v>1928</v>
      </c>
      <c r="BB1132">
        <v>3</v>
      </c>
      <c r="BC1132">
        <v>2</v>
      </c>
      <c r="BD1132">
        <v>7</v>
      </c>
      <c r="BE1132">
        <v>1</v>
      </c>
    </row>
    <row r="1133" spans="1:57" x14ac:dyDescent="0.25">
      <c r="A1133" s="179">
        <f t="shared" si="17"/>
        <v>3503</v>
      </c>
      <c r="B1133" t="s">
        <v>1923</v>
      </c>
      <c r="C1133">
        <v>22804860</v>
      </c>
      <c r="D1133">
        <v>144105</v>
      </c>
      <c r="E1133">
        <v>4</v>
      </c>
      <c r="F1133">
        <v>550021294</v>
      </c>
      <c r="G1133" s="180">
        <v>44133</v>
      </c>
      <c r="H1133" s="180">
        <v>45229</v>
      </c>
      <c r="I1133">
        <v>0</v>
      </c>
      <c r="J1133">
        <v>1</v>
      </c>
      <c r="K1133">
        <v>5</v>
      </c>
      <c r="L1133">
        <v>30</v>
      </c>
      <c r="M1133">
        <v>2</v>
      </c>
      <c r="N1133" s="170">
        <v>22490513</v>
      </c>
      <c r="O1133" s="170">
        <v>24960000</v>
      </c>
      <c r="P1133" s="178">
        <v>6917</v>
      </c>
      <c r="Q1133" s="178">
        <v>266</v>
      </c>
      <c r="R1133" s="178">
        <v>6204</v>
      </c>
      <c r="S1133">
        <v>0</v>
      </c>
      <c r="T1133">
        <v>0</v>
      </c>
      <c r="U1133">
        <v>0</v>
      </c>
      <c r="W1133">
        <v>0</v>
      </c>
      <c r="X1133">
        <v>0</v>
      </c>
      <c r="Y1133">
        <v>0</v>
      </c>
      <c r="AB1133" s="180">
        <v>44285</v>
      </c>
      <c r="AC1133">
        <v>1</v>
      </c>
      <c r="AD1133" t="s">
        <v>1922</v>
      </c>
      <c r="AE1133">
        <v>1</v>
      </c>
      <c r="AF1133">
        <v>30</v>
      </c>
      <c r="AG1133">
        <v>0</v>
      </c>
      <c r="AN1133">
        <v>1</v>
      </c>
      <c r="AO1133">
        <v>1</v>
      </c>
      <c r="AR1133" s="178">
        <v>2701</v>
      </c>
      <c r="AS1133" t="s">
        <v>1921</v>
      </c>
      <c r="AT1133">
        <v>0</v>
      </c>
      <c r="AU1133">
        <v>0</v>
      </c>
      <c r="AV1133">
        <v>890480123</v>
      </c>
      <c r="AW1133" t="s">
        <v>1920</v>
      </c>
      <c r="AX1133">
        <v>3</v>
      </c>
      <c r="AY1133">
        <v>6</v>
      </c>
      <c r="AZ1133" s="180">
        <v>43962</v>
      </c>
      <c r="BA1133" t="s">
        <v>1928</v>
      </c>
      <c r="BB1133">
        <v>3</v>
      </c>
      <c r="BC1133">
        <v>2</v>
      </c>
      <c r="BD1133">
        <v>7</v>
      </c>
      <c r="BE1133">
        <v>1</v>
      </c>
    </row>
    <row r="1134" spans="1:57" x14ac:dyDescent="0.25">
      <c r="A1134" s="179">
        <f t="shared" si="17"/>
        <v>25040</v>
      </c>
      <c r="B1134" t="s">
        <v>1923</v>
      </c>
      <c r="C1134">
        <v>22804860</v>
      </c>
      <c r="D1134">
        <v>144105</v>
      </c>
      <c r="E1134">
        <v>4</v>
      </c>
      <c r="F1134">
        <v>550021657</v>
      </c>
      <c r="G1134" s="180">
        <v>44133</v>
      </c>
      <c r="H1134" s="180">
        <v>45229</v>
      </c>
      <c r="I1134">
        <v>0</v>
      </c>
      <c r="J1134">
        <v>1</v>
      </c>
      <c r="K1134">
        <v>5</v>
      </c>
      <c r="L1134">
        <v>30</v>
      </c>
      <c r="M1134">
        <v>2</v>
      </c>
      <c r="N1134" s="170">
        <v>22490513</v>
      </c>
      <c r="O1134" s="170">
        <v>24960000</v>
      </c>
      <c r="P1134" s="178">
        <v>49423</v>
      </c>
      <c r="Q1134" s="178">
        <v>1900</v>
      </c>
      <c r="R1134" s="178">
        <v>44353</v>
      </c>
      <c r="S1134">
        <v>0</v>
      </c>
      <c r="T1134">
        <v>0</v>
      </c>
      <c r="U1134">
        <v>0</v>
      </c>
      <c r="W1134">
        <v>0</v>
      </c>
      <c r="X1134">
        <v>0</v>
      </c>
      <c r="Y1134">
        <v>0</v>
      </c>
      <c r="AB1134" s="180">
        <v>44285</v>
      </c>
      <c r="AC1134">
        <v>1</v>
      </c>
      <c r="AD1134" t="s">
        <v>1922</v>
      </c>
      <c r="AE1134">
        <v>1</v>
      </c>
      <c r="AF1134">
        <v>30</v>
      </c>
      <c r="AG1134">
        <v>0</v>
      </c>
      <c r="AN1134">
        <v>1</v>
      </c>
      <c r="AO1134">
        <v>1</v>
      </c>
      <c r="AR1134" s="178">
        <v>19313</v>
      </c>
      <c r="AS1134" t="s">
        <v>1921</v>
      </c>
      <c r="AT1134">
        <v>0</v>
      </c>
      <c r="AU1134">
        <v>0</v>
      </c>
      <c r="AV1134">
        <v>890480123</v>
      </c>
      <c r="AW1134" t="s">
        <v>1920</v>
      </c>
      <c r="AX1134">
        <v>3</v>
      </c>
      <c r="AY1134">
        <v>6</v>
      </c>
      <c r="AZ1134" s="180">
        <v>43962</v>
      </c>
      <c r="BA1134" t="s">
        <v>1928</v>
      </c>
      <c r="BB1134">
        <v>3</v>
      </c>
      <c r="BC1134">
        <v>2</v>
      </c>
      <c r="BD1134">
        <v>7</v>
      </c>
      <c r="BE1134">
        <v>1</v>
      </c>
    </row>
    <row r="1135" spans="1:57" x14ac:dyDescent="0.25">
      <c r="A1135" s="179">
        <f t="shared" si="17"/>
        <v>42950</v>
      </c>
      <c r="B1135" t="s">
        <v>1923</v>
      </c>
      <c r="C1135">
        <v>22804860</v>
      </c>
      <c r="D1135">
        <v>144105</v>
      </c>
      <c r="E1135">
        <v>4</v>
      </c>
      <c r="F1135">
        <v>550022185</v>
      </c>
      <c r="G1135" s="180">
        <v>44133</v>
      </c>
      <c r="H1135" s="180">
        <v>45229</v>
      </c>
      <c r="I1135">
        <v>0</v>
      </c>
      <c r="J1135">
        <v>1</v>
      </c>
      <c r="K1135">
        <v>5</v>
      </c>
      <c r="L1135">
        <v>30</v>
      </c>
      <c r="M1135">
        <v>2</v>
      </c>
      <c r="N1135" s="170">
        <v>22490513</v>
      </c>
      <c r="O1135" s="170">
        <v>24960000</v>
      </c>
      <c r="P1135" s="178">
        <v>84744</v>
      </c>
      <c r="Q1135" s="178">
        <v>3258</v>
      </c>
      <c r="R1135" s="178">
        <v>76077</v>
      </c>
      <c r="S1135">
        <v>0</v>
      </c>
      <c r="T1135">
        <v>0</v>
      </c>
      <c r="U1135">
        <v>0</v>
      </c>
      <c r="W1135">
        <v>0</v>
      </c>
      <c r="X1135">
        <v>0</v>
      </c>
      <c r="Y1135">
        <v>0</v>
      </c>
      <c r="AB1135" s="180">
        <v>44285</v>
      </c>
      <c r="AC1135">
        <v>1</v>
      </c>
      <c r="AD1135" t="s">
        <v>1922</v>
      </c>
      <c r="AE1135">
        <v>1</v>
      </c>
      <c r="AF1135">
        <v>30</v>
      </c>
      <c r="AG1135">
        <v>0</v>
      </c>
      <c r="AN1135">
        <v>1</v>
      </c>
      <c r="AO1135">
        <v>1</v>
      </c>
      <c r="AR1135" s="178">
        <v>33127</v>
      </c>
      <c r="AS1135" t="s">
        <v>1921</v>
      </c>
      <c r="AT1135">
        <v>0</v>
      </c>
      <c r="AU1135">
        <v>0</v>
      </c>
      <c r="AV1135">
        <v>890480123</v>
      </c>
      <c r="AW1135" t="s">
        <v>1920</v>
      </c>
      <c r="AX1135">
        <v>3</v>
      </c>
      <c r="AY1135">
        <v>6</v>
      </c>
      <c r="AZ1135" s="180">
        <v>43962</v>
      </c>
      <c r="BA1135" t="s">
        <v>1928</v>
      </c>
      <c r="BB1135">
        <v>3</v>
      </c>
      <c r="BC1135">
        <v>2</v>
      </c>
      <c r="BD1135">
        <v>7</v>
      </c>
      <c r="BE1135">
        <v>1</v>
      </c>
    </row>
    <row r="1136" spans="1:57" x14ac:dyDescent="0.25">
      <c r="A1136" s="179">
        <f t="shared" si="17"/>
        <v>18576</v>
      </c>
      <c r="B1136" t="s">
        <v>1923</v>
      </c>
      <c r="C1136">
        <v>22804860</v>
      </c>
      <c r="D1136">
        <v>144105</v>
      </c>
      <c r="E1136">
        <v>4</v>
      </c>
      <c r="F1136">
        <v>550022884</v>
      </c>
      <c r="G1136" s="180">
        <v>44133</v>
      </c>
      <c r="H1136" s="180">
        <v>45229</v>
      </c>
      <c r="I1136">
        <v>0</v>
      </c>
      <c r="J1136">
        <v>1</v>
      </c>
      <c r="K1136">
        <v>5</v>
      </c>
      <c r="L1136">
        <v>30</v>
      </c>
      <c r="M1136">
        <v>2</v>
      </c>
      <c r="N1136" s="170">
        <v>22490513</v>
      </c>
      <c r="O1136" s="170">
        <v>24960000</v>
      </c>
      <c r="P1136" s="178">
        <v>36651</v>
      </c>
      <c r="Q1136" s="178">
        <v>1409</v>
      </c>
      <c r="R1136" s="178">
        <v>32903</v>
      </c>
      <c r="S1136">
        <v>0</v>
      </c>
      <c r="T1136">
        <v>0</v>
      </c>
      <c r="U1136">
        <v>0</v>
      </c>
      <c r="W1136">
        <v>0</v>
      </c>
      <c r="X1136">
        <v>0</v>
      </c>
      <c r="Y1136">
        <v>0</v>
      </c>
      <c r="AB1136" s="180">
        <v>44285</v>
      </c>
      <c r="AC1136">
        <v>1</v>
      </c>
      <c r="AD1136" t="s">
        <v>1922</v>
      </c>
      <c r="AE1136">
        <v>1</v>
      </c>
      <c r="AF1136">
        <v>30</v>
      </c>
      <c r="AG1136">
        <v>0</v>
      </c>
      <c r="AN1136">
        <v>1</v>
      </c>
      <c r="AO1136">
        <v>1</v>
      </c>
      <c r="AR1136" s="178">
        <v>14327</v>
      </c>
      <c r="AS1136" t="s">
        <v>1921</v>
      </c>
      <c r="AT1136">
        <v>0</v>
      </c>
      <c r="AU1136">
        <v>0</v>
      </c>
      <c r="AV1136">
        <v>890480123</v>
      </c>
      <c r="AW1136" t="s">
        <v>1920</v>
      </c>
      <c r="AX1136">
        <v>3</v>
      </c>
      <c r="AY1136">
        <v>6</v>
      </c>
      <c r="AZ1136" s="180">
        <v>43962</v>
      </c>
      <c r="BA1136" t="s">
        <v>1928</v>
      </c>
      <c r="BB1136">
        <v>3</v>
      </c>
      <c r="BC1136">
        <v>2</v>
      </c>
      <c r="BD1136">
        <v>7</v>
      </c>
      <c r="BE1136">
        <v>1</v>
      </c>
    </row>
    <row r="1137" spans="1:57" x14ac:dyDescent="0.25">
      <c r="A1137" s="179">
        <f t="shared" si="17"/>
        <v>42755</v>
      </c>
      <c r="B1137" t="s">
        <v>1923</v>
      </c>
      <c r="C1137">
        <v>22804860</v>
      </c>
      <c r="D1137">
        <v>144105</v>
      </c>
      <c r="E1137">
        <v>4</v>
      </c>
      <c r="F1137">
        <v>550023231</v>
      </c>
      <c r="G1137" s="180">
        <v>44133</v>
      </c>
      <c r="H1137" s="180">
        <v>45229</v>
      </c>
      <c r="I1137">
        <v>0</v>
      </c>
      <c r="J1137">
        <v>1</v>
      </c>
      <c r="K1137">
        <v>5</v>
      </c>
      <c r="L1137">
        <v>30</v>
      </c>
      <c r="M1137">
        <v>2</v>
      </c>
      <c r="N1137" s="170">
        <v>22490513</v>
      </c>
      <c r="O1137" s="170">
        <v>24960000</v>
      </c>
      <c r="P1137" s="178">
        <v>84365</v>
      </c>
      <c r="Q1137" s="178">
        <v>3243</v>
      </c>
      <c r="R1137" s="178">
        <v>75732</v>
      </c>
      <c r="S1137">
        <v>0</v>
      </c>
      <c r="T1137">
        <v>0</v>
      </c>
      <c r="U1137">
        <v>0</v>
      </c>
      <c r="W1137">
        <v>0</v>
      </c>
      <c r="X1137">
        <v>0</v>
      </c>
      <c r="Y1137">
        <v>0</v>
      </c>
      <c r="AB1137" s="180">
        <v>44285</v>
      </c>
      <c r="AC1137">
        <v>1</v>
      </c>
      <c r="AD1137" t="s">
        <v>1922</v>
      </c>
      <c r="AE1137">
        <v>1</v>
      </c>
      <c r="AF1137">
        <v>30</v>
      </c>
      <c r="AG1137">
        <v>0</v>
      </c>
      <c r="AN1137">
        <v>1</v>
      </c>
      <c r="AO1137">
        <v>1</v>
      </c>
      <c r="AR1137" s="178">
        <v>32977</v>
      </c>
      <c r="AS1137" t="s">
        <v>1921</v>
      </c>
      <c r="AT1137">
        <v>0</v>
      </c>
      <c r="AU1137">
        <v>0</v>
      </c>
      <c r="AV1137">
        <v>890480123</v>
      </c>
      <c r="AW1137" t="s">
        <v>1920</v>
      </c>
      <c r="AX1137">
        <v>3</v>
      </c>
      <c r="AY1137">
        <v>6</v>
      </c>
      <c r="AZ1137" s="180">
        <v>43962</v>
      </c>
      <c r="BA1137" t="s">
        <v>1928</v>
      </c>
      <c r="BB1137">
        <v>3</v>
      </c>
      <c r="BC1137">
        <v>2</v>
      </c>
      <c r="BD1137">
        <v>7</v>
      </c>
      <c r="BE1137">
        <v>1</v>
      </c>
    </row>
    <row r="1138" spans="1:57" x14ac:dyDescent="0.25">
      <c r="A1138" s="179">
        <f t="shared" si="17"/>
        <v>14301</v>
      </c>
      <c r="B1138" t="s">
        <v>1923</v>
      </c>
      <c r="C1138">
        <v>22804860</v>
      </c>
      <c r="D1138">
        <v>144105</v>
      </c>
      <c r="E1138">
        <v>4</v>
      </c>
      <c r="F1138">
        <v>550023367</v>
      </c>
      <c r="G1138" s="180">
        <v>44133</v>
      </c>
      <c r="H1138" s="180">
        <v>45229</v>
      </c>
      <c r="I1138">
        <v>0</v>
      </c>
      <c r="J1138">
        <v>1</v>
      </c>
      <c r="K1138">
        <v>5</v>
      </c>
      <c r="L1138">
        <v>30</v>
      </c>
      <c r="M1138">
        <v>2</v>
      </c>
      <c r="N1138" s="170">
        <v>22490513</v>
      </c>
      <c r="O1138" s="170">
        <v>24960000</v>
      </c>
      <c r="P1138" s="178">
        <v>28218</v>
      </c>
      <c r="Q1138" s="178">
        <v>1085</v>
      </c>
      <c r="R1138" s="178">
        <v>25331</v>
      </c>
      <c r="S1138">
        <v>0</v>
      </c>
      <c r="T1138">
        <v>0</v>
      </c>
      <c r="U1138">
        <v>0</v>
      </c>
      <c r="W1138">
        <v>0</v>
      </c>
      <c r="X1138">
        <v>0</v>
      </c>
      <c r="Y1138">
        <v>0</v>
      </c>
      <c r="AB1138" s="180">
        <v>44285</v>
      </c>
      <c r="AC1138">
        <v>1</v>
      </c>
      <c r="AD1138" t="s">
        <v>1922</v>
      </c>
      <c r="AE1138">
        <v>1</v>
      </c>
      <c r="AF1138">
        <v>30</v>
      </c>
      <c r="AG1138">
        <v>0</v>
      </c>
      <c r="AN1138">
        <v>1</v>
      </c>
      <c r="AO1138">
        <v>1</v>
      </c>
      <c r="AR1138" s="178">
        <v>11030</v>
      </c>
      <c r="AS1138" t="s">
        <v>1921</v>
      </c>
      <c r="AT1138">
        <v>0</v>
      </c>
      <c r="AU1138">
        <v>0</v>
      </c>
      <c r="AV1138">
        <v>890480123</v>
      </c>
      <c r="AW1138" t="s">
        <v>1920</v>
      </c>
      <c r="AX1138">
        <v>3</v>
      </c>
      <c r="AY1138">
        <v>6</v>
      </c>
      <c r="AZ1138" s="180">
        <v>43962</v>
      </c>
      <c r="BA1138" t="s">
        <v>1928</v>
      </c>
      <c r="BB1138">
        <v>3</v>
      </c>
      <c r="BC1138">
        <v>2</v>
      </c>
      <c r="BD1138">
        <v>7</v>
      </c>
      <c r="BE1138">
        <v>1</v>
      </c>
    </row>
    <row r="1139" spans="1:57" x14ac:dyDescent="0.25">
      <c r="A1139" s="179">
        <f t="shared" si="17"/>
        <v>9741</v>
      </c>
      <c r="B1139" t="s">
        <v>1923</v>
      </c>
      <c r="C1139">
        <v>22804860</v>
      </c>
      <c r="D1139">
        <v>144105</v>
      </c>
      <c r="E1139">
        <v>4</v>
      </c>
      <c r="F1139">
        <v>550023614</v>
      </c>
      <c r="G1139" s="180">
        <v>44133</v>
      </c>
      <c r="H1139" s="180">
        <v>45229</v>
      </c>
      <c r="I1139">
        <v>0</v>
      </c>
      <c r="J1139">
        <v>1</v>
      </c>
      <c r="K1139">
        <v>5</v>
      </c>
      <c r="L1139">
        <v>30</v>
      </c>
      <c r="M1139">
        <v>2</v>
      </c>
      <c r="N1139" s="170">
        <v>22490513</v>
      </c>
      <c r="O1139" s="170">
        <v>24960000</v>
      </c>
      <c r="P1139" s="178">
        <v>19231</v>
      </c>
      <c r="Q1139" s="178">
        <v>739</v>
      </c>
      <c r="R1139" s="178">
        <v>17255</v>
      </c>
      <c r="S1139">
        <v>0</v>
      </c>
      <c r="T1139">
        <v>0</v>
      </c>
      <c r="U1139">
        <v>0</v>
      </c>
      <c r="W1139">
        <v>0</v>
      </c>
      <c r="X1139">
        <v>0</v>
      </c>
      <c r="Y1139">
        <v>0</v>
      </c>
      <c r="AB1139" s="180">
        <v>44285</v>
      </c>
      <c r="AC1139">
        <v>1</v>
      </c>
      <c r="AD1139" t="s">
        <v>1922</v>
      </c>
      <c r="AE1139">
        <v>1</v>
      </c>
      <c r="AF1139">
        <v>30</v>
      </c>
      <c r="AG1139">
        <v>0</v>
      </c>
      <c r="AN1139">
        <v>1</v>
      </c>
      <c r="AO1139">
        <v>1</v>
      </c>
      <c r="AR1139" s="178">
        <v>7514</v>
      </c>
      <c r="AS1139" t="s">
        <v>1921</v>
      </c>
      <c r="AT1139">
        <v>0</v>
      </c>
      <c r="AU1139">
        <v>0</v>
      </c>
      <c r="AV1139">
        <v>890480123</v>
      </c>
      <c r="AW1139" t="s">
        <v>1920</v>
      </c>
      <c r="AX1139">
        <v>3</v>
      </c>
      <c r="AY1139">
        <v>6</v>
      </c>
      <c r="AZ1139" s="180">
        <v>43962</v>
      </c>
      <c r="BA1139" t="s">
        <v>1928</v>
      </c>
      <c r="BB1139">
        <v>3</v>
      </c>
      <c r="BC1139">
        <v>2</v>
      </c>
      <c r="BD1139">
        <v>7</v>
      </c>
      <c r="BE1139">
        <v>1</v>
      </c>
    </row>
    <row r="1140" spans="1:57" x14ac:dyDescent="0.25">
      <c r="A1140" s="179">
        <f t="shared" si="17"/>
        <v>7132</v>
      </c>
      <c r="B1140" t="s">
        <v>1923</v>
      </c>
      <c r="C1140">
        <v>22804860</v>
      </c>
      <c r="D1140">
        <v>144105</v>
      </c>
      <c r="E1140">
        <v>4</v>
      </c>
      <c r="F1140">
        <v>550023615</v>
      </c>
      <c r="G1140" s="180">
        <v>44133</v>
      </c>
      <c r="H1140" s="180">
        <v>45229</v>
      </c>
      <c r="I1140">
        <v>0</v>
      </c>
      <c r="J1140">
        <v>1</v>
      </c>
      <c r="K1140">
        <v>5</v>
      </c>
      <c r="L1140">
        <v>30</v>
      </c>
      <c r="M1140">
        <v>2</v>
      </c>
      <c r="N1140" s="170">
        <v>22490513</v>
      </c>
      <c r="O1140" s="170">
        <v>24960000</v>
      </c>
      <c r="P1140" s="178">
        <v>14099</v>
      </c>
      <c r="Q1140" s="178">
        <v>542</v>
      </c>
      <c r="R1140" s="178">
        <v>12632</v>
      </c>
      <c r="S1140">
        <v>0</v>
      </c>
      <c r="T1140">
        <v>0</v>
      </c>
      <c r="U1140">
        <v>0</v>
      </c>
      <c r="W1140">
        <v>0</v>
      </c>
      <c r="X1140">
        <v>0</v>
      </c>
      <c r="Y1140">
        <v>0</v>
      </c>
      <c r="AB1140" s="180">
        <v>44285</v>
      </c>
      <c r="AC1140">
        <v>1</v>
      </c>
      <c r="AD1140" t="s">
        <v>1922</v>
      </c>
      <c r="AE1140">
        <v>1</v>
      </c>
      <c r="AF1140">
        <v>30</v>
      </c>
      <c r="AG1140">
        <v>0</v>
      </c>
      <c r="AN1140">
        <v>1</v>
      </c>
      <c r="AO1140">
        <v>1</v>
      </c>
      <c r="AR1140" s="178">
        <v>5500</v>
      </c>
      <c r="AS1140" t="s">
        <v>1921</v>
      </c>
      <c r="AT1140">
        <v>0</v>
      </c>
      <c r="AU1140">
        <v>0</v>
      </c>
      <c r="AV1140">
        <v>890480123</v>
      </c>
      <c r="AW1140" t="s">
        <v>1920</v>
      </c>
      <c r="AX1140">
        <v>3</v>
      </c>
      <c r="AY1140">
        <v>6</v>
      </c>
      <c r="AZ1140" s="180">
        <v>43962</v>
      </c>
      <c r="BA1140" t="s">
        <v>1928</v>
      </c>
      <c r="BB1140">
        <v>3</v>
      </c>
      <c r="BC1140">
        <v>2</v>
      </c>
      <c r="BD1140">
        <v>7</v>
      </c>
      <c r="BE1140">
        <v>1</v>
      </c>
    </row>
    <row r="1141" spans="1:57" x14ac:dyDescent="0.25">
      <c r="A1141" s="179">
        <f t="shared" si="17"/>
        <v>9522</v>
      </c>
      <c r="B1141" t="s">
        <v>1923</v>
      </c>
      <c r="C1141">
        <v>22804860</v>
      </c>
      <c r="D1141">
        <v>144105</v>
      </c>
      <c r="E1141">
        <v>4</v>
      </c>
      <c r="F1141">
        <v>550023930</v>
      </c>
      <c r="G1141" s="180">
        <v>43995</v>
      </c>
      <c r="H1141" s="180">
        <v>45229</v>
      </c>
      <c r="I1141">
        <v>0</v>
      </c>
      <c r="J1141">
        <v>1</v>
      </c>
      <c r="K1141">
        <v>5</v>
      </c>
      <c r="L1141">
        <v>30</v>
      </c>
      <c r="M1141">
        <v>2</v>
      </c>
      <c r="N1141" s="170">
        <v>22490513</v>
      </c>
      <c r="O1141" s="170">
        <v>24960000</v>
      </c>
      <c r="P1141" s="178">
        <v>18795</v>
      </c>
      <c r="Q1141" s="178">
        <v>723</v>
      </c>
      <c r="R1141" s="178">
        <v>16866</v>
      </c>
      <c r="S1141">
        <v>0</v>
      </c>
      <c r="T1141">
        <v>0</v>
      </c>
      <c r="U1141">
        <v>0</v>
      </c>
      <c r="W1141">
        <v>0</v>
      </c>
      <c r="X1141">
        <v>0</v>
      </c>
      <c r="Y1141">
        <v>0</v>
      </c>
      <c r="AB1141" s="180">
        <v>44285</v>
      </c>
      <c r="AC1141">
        <v>1</v>
      </c>
      <c r="AD1141" t="s">
        <v>1922</v>
      </c>
      <c r="AE1141">
        <v>1</v>
      </c>
      <c r="AF1141">
        <v>30</v>
      </c>
      <c r="AG1141">
        <v>0</v>
      </c>
      <c r="AN1141">
        <v>1</v>
      </c>
      <c r="AO1141">
        <v>1</v>
      </c>
      <c r="AR1141" s="178">
        <v>7344</v>
      </c>
      <c r="AS1141" t="s">
        <v>1921</v>
      </c>
      <c r="AT1141">
        <v>0</v>
      </c>
      <c r="AU1141">
        <v>0</v>
      </c>
      <c r="AV1141">
        <v>890480123</v>
      </c>
      <c r="AW1141" t="s">
        <v>1920</v>
      </c>
      <c r="AX1141">
        <v>5</v>
      </c>
      <c r="BC1141">
        <v>2</v>
      </c>
      <c r="BD1141">
        <v>7</v>
      </c>
      <c r="BE1141">
        <v>2</v>
      </c>
    </row>
    <row r="1142" spans="1:57" x14ac:dyDescent="0.25">
      <c r="A1142" s="179">
        <f t="shared" si="17"/>
        <v>49452</v>
      </c>
      <c r="B1142" t="s">
        <v>1923</v>
      </c>
      <c r="C1142">
        <v>22804860</v>
      </c>
      <c r="D1142">
        <v>144105</v>
      </c>
      <c r="E1142">
        <v>4</v>
      </c>
      <c r="F1142">
        <v>550024355</v>
      </c>
      <c r="G1142" s="180">
        <v>44079</v>
      </c>
      <c r="H1142" s="180">
        <v>45199</v>
      </c>
      <c r="I1142">
        <v>0</v>
      </c>
      <c r="J1142">
        <v>1</v>
      </c>
      <c r="K1142">
        <v>6</v>
      </c>
      <c r="L1142">
        <v>30</v>
      </c>
      <c r="M1142">
        <v>2</v>
      </c>
      <c r="N1142" s="170">
        <v>22490513</v>
      </c>
      <c r="O1142" s="170">
        <v>24960000</v>
      </c>
      <c r="P1142" s="178">
        <v>100000</v>
      </c>
      <c r="Q1142" s="178">
        <v>3844</v>
      </c>
      <c r="R1142" s="178">
        <v>87594</v>
      </c>
      <c r="S1142">
        <v>0</v>
      </c>
      <c r="T1142">
        <v>0</v>
      </c>
      <c r="U1142">
        <v>0</v>
      </c>
      <c r="W1142">
        <v>0</v>
      </c>
      <c r="X1142">
        <v>0</v>
      </c>
      <c r="Y1142">
        <v>0</v>
      </c>
      <c r="AB1142" s="180">
        <v>44285</v>
      </c>
      <c r="AC1142">
        <v>1</v>
      </c>
      <c r="AD1142" t="s">
        <v>1922</v>
      </c>
      <c r="AE1142">
        <v>1</v>
      </c>
      <c r="AF1142">
        <v>30</v>
      </c>
      <c r="AG1142">
        <v>0</v>
      </c>
      <c r="AN1142">
        <v>1</v>
      </c>
      <c r="AO1142">
        <v>1</v>
      </c>
      <c r="AR1142" s="178">
        <v>38142</v>
      </c>
      <c r="AS1142" t="s">
        <v>1921</v>
      </c>
      <c r="AT1142">
        <v>0</v>
      </c>
      <c r="AU1142">
        <v>0</v>
      </c>
      <c r="AV1142">
        <v>890480123</v>
      </c>
      <c r="AW1142" t="s">
        <v>1920</v>
      </c>
      <c r="AX1142">
        <v>5</v>
      </c>
      <c r="BC1142">
        <v>2</v>
      </c>
      <c r="BD1142">
        <v>7</v>
      </c>
      <c r="BE1142">
        <v>2</v>
      </c>
    </row>
    <row r="1143" spans="1:57" x14ac:dyDescent="0.25">
      <c r="A1143" s="179">
        <f t="shared" si="17"/>
        <v>29670</v>
      </c>
      <c r="B1143" t="s">
        <v>1923</v>
      </c>
      <c r="C1143">
        <v>22804860</v>
      </c>
      <c r="D1143">
        <v>144105</v>
      </c>
      <c r="E1143">
        <v>4</v>
      </c>
      <c r="F1143">
        <v>550024358</v>
      </c>
      <c r="G1143" s="180">
        <v>44079</v>
      </c>
      <c r="H1143" s="180">
        <v>45199</v>
      </c>
      <c r="I1143">
        <v>0</v>
      </c>
      <c r="J1143">
        <v>1</v>
      </c>
      <c r="K1143">
        <v>6</v>
      </c>
      <c r="L1143">
        <v>30</v>
      </c>
      <c r="M1143">
        <v>2</v>
      </c>
      <c r="N1143" s="170">
        <v>22490513</v>
      </c>
      <c r="O1143" s="170">
        <v>24960000</v>
      </c>
      <c r="P1143" s="178">
        <v>60000</v>
      </c>
      <c r="Q1143" s="178">
        <v>2307</v>
      </c>
      <c r="R1143" s="178">
        <v>52554</v>
      </c>
      <c r="S1143">
        <v>0</v>
      </c>
      <c r="T1143">
        <v>0</v>
      </c>
      <c r="U1143">
        <v>0</v>
      </c>
      <c r="W1143">
        <v>0</v>
      </c>
      <c r="X1143">
        <v>0</v>
      </c>
      <c r="Y1143">
        <v>0</v>
      </c>
      <c r="AB1143" s="180">
        <v>44285</v>
      </c>
      <c r="AC1143">
        <v>1</v>
      </c>
      <c r="AD1143" t="s">
        <v>1922</v>
      </c>
      <c r="AE1143">
        <v>1</v>
      </c>
      <c r="AF1143">
        <v>30</v>
      </c>
      <c r="AG1143">
        <v>0</v>
      </c>
      <c r="AN1143">
        <v>1</v>
      </c>
      <c r="AO1143">
        <v>1</v>
      </c>
      <c r="AR1143" s="178">
        <v>22884</v>
      </c>
      <c r="AS1143" t="s">
        <v>1921</v>
      </c>
      <c r="AT1143">
        <v>0</v>
      </c>
      <c r="AU1143">
        <v>0</v>
      </c>
      <c r="AV1143">
        <v>890480123</v>
      </c>
      <c r="AW1143" t="s">
        <v>1920</v>
      </c>
      <c r="AX1143">
        <v>5</v>
      </c>
      <c r="BC1143">
        <v>2</v>
      </c>
      <c r="BD1143">
        <v>7</v>
      </c>
      <c r="BE1143">
        <v>2</v>
      </c>
    </row>
    <row r="1144" spans="1:57" x14ac:dyDescent="0.25">
      <c r="A1144" s="179">
        <f t="shared" si="17"/>
        <v>71</v>
      </c>
      <c r="B1144" t="s">
        <v>1923</v>
      </c>
      <c r="C1144">
        <v>22804860</v>
      </c>
      <c r="D1144">
        <v>144105</v>
      </c>
      <c r="E1144">
        <v>4</v>
      </c>
      <c r="F1144">
        <v>550025495</v>
      </c>
      <c r="G1144" s="180">
        <v>44255</v>
      </c>
      <c r="H1144" s="180">
        <v>44316</v>
      </c>
      <c r="I1144">
        <v>0</v>
      </c>
      <c r="J1144">
        <v>1</v>
      </c>
      <c r="K1144">
        <v>0</v>
      </c>
      <c r="L1144">
        <v>30</v>
      </c>
      <c r="M1144">
        <v>2</v>
      </c>
      <c r="N1144">
        <v>0</v>
      </c>
      <c r="O1144">
        <v>0</v>
      </c>
      <c r="P1144" s="178">
        <v>6000</v>
      </c>
      <c r="Q1144" s="178">
        <v>6000</v>
      </c>
      <c r="R1144" s="178">
        <v>126</v>
      </c>
      <c r="S1144">
        <v>0</v>
      </c>
      <c r="T1144">
        <v>0</v>
      </c>
      <c r="U1144">
        <v>0</v>
      </c>
      <c r="W1144">
        <v>0</v>
      </c>
      <c r="X1144">
        <v>0</v>
      </c>
      <c r="Y1144">
        <v>0</v>
      </c>
      <c r="AB1144" s="180">
        <v>44285</v>
      </c>
      <c r="AC1144">
        <v>1</v>
      </c>
      <c r="AD1144" t="s">
        <v>1922</v>
      </c>
      <c r="AE1144">
        <v>1</v>
      </c>
      <c r="AF1144">
        <v>30</v>
      </c>
      <c r="AG1144">
        <v>0</v>
      </c>
      <c r="AN1144">
        <v>1</v>
      </c>
      <c r="AO1144">
        <v>1</v>
      </c>
      <c r="AR1144" s="178">
        <v>55</v>
      </c>
      <c r="AS1144" t="s">
        <v>1921</v>
      </c>
      <c r="AT1144">
        <v>0</v>
      </c>
      <c r="AU1144">
        <v>0</v>
      </c>
      <c r="AV1144">
        <v>890480123</v>
      </c>
      <c r="AW1144" t="s">
        <v>1920</v>
      </c>
      <c r="AX1144">
        <v>5</v>
      </c>
      <c r="BC1144">
        <v>2</v>
      </c>
      <c r="BD1144">
        <v>7</v>
      </c>
      <c r="BE1144">
        <v>2</v>
      </c>
    </row>
    <row r="1145" spans="1:57" x14ac:dyDescent="0.25">
      <c r="A1145" s="179">
        <f t="shared" si="17"/>
        <v>3387</v>
      </c>
      <c r="B1145" t="s">
        <v>1923</v>
      </c>
      <c r="C1145">
        <v>22804860</v>
      </c>
      <c r="D1145">
        <v>144105</v>
      </c>
      <c r="E1145">
        <v>4</v>
      </c>
      <c r="F1145">
        <v>550025681</v>
      </c>
      <c r="G1145" s="180">
        <v>44286</v>
      </c>
      <c r="H1145" s="180">
        <v>44346</v>
      </c>
      <c r="I1145">
        <v>0</v>
      </c>
      <c r="J1145">
        <v>1</v>
      </c>
      <c r="K1145">
        <v>0</v>
      </c>
      <c r="L1145">
        <v>30</v>
      </c>
      <c r="M1145">
        <v>2</v>
      </c>
      <c r="N1145">
        <v>0</v>
      </c>
      <c r="O1145">
        <v>0</v>
      </c>
      <c r="P1145" s="178">
        <v>6000</v>
      </c>
      <c r="Q1145" s="178">
        <v>6000</v>
      </c>
      <c r="R1145" s="178">
        <v>6000</v>
      </c>
      <c r="S1145">
        <v>0</v>
      </c>
      <c r="T1145">
        <v>0</v>
      </c>
      <c r="U1145">
        <v>0</v>
      </c>
      <c r="W1145">
        <v>0</v>
      </c>
      <c r="X1145">
        <v>0</v>
      </c>
      <c r="Y1145">
        <v>0</v>
      </c>
      <c r="AB1145" s="180">
        <v>44286</v>
      </c>
      <c r="AC1145">
        <v>1</v>
      </c>
      <c r="AD1145" t="s">
        <v>1922</v>
      </c>
      <c r="AE1145">
        <v>1</v>
      </c>
      <c r="AF1145">
        <v>30</v>
      </c>
      <c r="AG1145">
        <v>0</v>
      </c>
      <c r="AN1145">
        <v>1</v>
      </c>
      <c r="AO1145">
        <v>1</v>
      </c>
      <c r="AR1145" s="178">
        <v>2613</v>
      </c>
      <c r="AS1145" t="s">
        <v>1921</v>
      </c>
      <c r="AT1145">
        <v>0</v>
      </c>
      <c r="AU1145">
        <v>0</v>
      </c>
      <c r="AV1145">
        <v>890480123</v>
      </c>
      <c r="AW1145" t="s">
        <v>1920</v>
      </c>
      <c r="AX1145">
        <v>5</v>
      </c>
      <c r="BC1145">
        <v>2</v>
      </c>
      <c r="BD1145">
        <v>7</v>
      </c>
      <c r="BE1145">
        <v>2</v>
      </c>
    </row>
    <row r="1146" spans="1:57" x14ac:dyDescent="0.25">
      <c r="A1146" s="179">
        <f t="shared" si="17"/>
        <v>0</v>
      </c>
      <c r="B1146" t="s">
        <v>1923</v>
      </c>
      <c r="C1146">
        <v>22805944</v>
      </c>
      <c r="D1146">
        <v>144105</v>
      </c>
      <c r="E1146">
        <v>4</v>
      </c>
      <c r="F1146">
        <v>17293</v>
      </c>
      <c r="G1146" s="180">
        <v>44012</v>
      </c>
      <c r="H1146" s="180">
        <v>46568</v>
      </c>
      <c r="I1146">
        <v>0</v>
      </c>
      <c r="J1146">
        <v>1</v>
      </c>
      <c r="K1146">
        <v>9</v>
      </c>
      <c r="L1146">
        <v>30</v>
      </c>
      <c r="M1146">
        <v>2</v>
      </c>
      <c r="N1146" s="170">
        <v>17726461</v>
      </c>
      <c r="O1146" s="170">
        <v>19240000</v>
      </c>
      <c r="P1146" s="178">
        <v>20000000</v>
      </c>
      <c r="Q1146" s="178">
        <v>417156</v>
      </c>
      <c r="R1146" s="178">
        <v>18836624</v>
      </c>
      <c r="S1146">
        <v>0</v>
      </c>
      <c r="T1146">
        <v>0</v>
      </c>
      <c r="U1146">
        <v>0</v>
      </c>
      <c r="W1146">
        <v>0</v>
      </c>
      <c r="X1146">
        <v>0</v>
      </c>
      <c r="Y1146">
        <v>0</v>
      </c>
      <c r="AB1146" s="180">
        <v>44285</v>
      </c>
      <c r="AC1146">
        <v>1</v>
      </c>
      <c r="AD1146" t="s">
        <v>1922</v>
      </c>
      <c r="AE1146">
        <v>1</v>
      </c>
      <c r="AF1146">
        <v>30</v>
      </c>
      <c r="AG1146">
        <v>0</v>
      </c>
      <c r="AN1146">
        <v>1</v>
      </c>
      <c r="AO1146">
        <v>1</v>
      </c>
      <c r="AR1146" s="178">
        <v>21258431</v>
      </c>
      <c r="AS1146" t="s">
        <v>1921</v>
      </c>
      <c r="AT1146">
        <v>0</v>
      </c>
      <c r="AU1146">
        <v>0</v>
      </c>
      <c r="AV1146">
        <v>890480123</v>
      </c>
      <c r="AW1146" t="s">
        <v>1920</v>
      </c>
      <c r="AX1146">
        <v>5</v>
      </c>
      <c r="BC1146">
        <v>1</v>
      </c>
      <c r="BD1146">
        <v>7</v>
      </c>
      <c r="BE1146">
        <v>2</v>
      </c>
    </row>
    <row r="1147" spans="1:57" x14ac:dyDescent="0.25">
      <c r="A1147" s="179">
        <f t="shared" si="17"/>
        <v>0</v>
      </c>
      <c r="B1147" t="s">
        <v>1923</v>
      </c>
      <c r="C1147">
        <v>22864772</v>
      </c>
      <c r="D1147">
        <v>144105</v>
      </c>
      <c r="E1147">
        <v>4</v>
      </c>
      <c r="F1147">
        <v>17426</v>
      </c>
      <c r="G1147" s="180">
        <v>44043</v>
      </c>
      <c r="H1147" s="180">
        <v>44347</v>
      </c>
      <c r="I1147">
        <v>0</v>
      </c>
      <c r="J1147">
        <v>1</v>
      </c>
      <c r="K1147">
        <v>8</v>
      </c>
      <c r="L1147">
        <v>30</v>
      </c>
      <c r="M1147">
        <v>2</v>
      </c>
      <c r="N1147" s="170">
        <v>12185828</v>
      </c>
      <c r="O1147" s="170">
        <v>12890000</v>
      </c>
      <c r="P1147" s="178">
        <v>2490000</v>
      </c>
      <c r="Q1147" s="178">
        <v>263118</v>
      </c>
      <c r="R1147" s="178">
        <v>518253</v>
      </c>
      <c r="S1147">
        <v>0</v>
      </c>
      <c r="T1147">
        <v>0</v>
      </c>
      <c r="U1147">
        <v>0</v>
      </c>
      <c r="W1147">
        <v>0</v>
      </c>
      <c r="X1147">
        <v>0</v>
      </c>
      <c r="Y1147">
        <v>0</v>
      </c>
      <c r="AB1147" s="180">
        <v>44285</v>
      </c>
      <c r="AC1147">
        <v>1</v>
      </c>
      <c r="AD1147" t="s">
        <v>1922</v>
      </c>
      <c r="AE1147">
        <v>1</v>
      </c>
      <c r="AF1147">
        <v>30</v>
      </c>
      <c r="AG1147">
        <v>0</v>
      </c>
      <c r="AN1147">
        <v>1</v>
      </c>
      <c r="AO1147">
        <v>1</v>
      </c>
      <c r="AR1147" s="178">
        <v>781619</v>
      </c>
      <c r="AS1147" t="s">
        <v>1921</v>
      </c>
      <c r="AT1147">
        <v>0</v>
      </c>
      <c r="AU1147">
        <v>0</v>
      </c>
      <c r="AV1147">
        <v>890480123</v>
      </c>
      <c r="AW1147" t="s">
        <v>1920</v>
      </c>
      <c r="AX1147">
        <v>5</v>
      </c>
      <c r="BC1147">
        <v>1</v>
      </c>
      <c r="BD1147">
        <v>7</v>
      </c>
      <c r="BE1147">
        <v>2</v>
      </c>
    </row>
    <row r="1148" spans="1:57" x14ac:dyDescent="0.25">
      <c r="A1148" s="179">
        <f t="shared" si="17"/>
        <v>0</v>
      </c>
      <c r="B1148" t="s">
        <v>1923</v>
      </c>
      <c r="C1148">
        <v>22864772</v>
      </c>
      <c r="D1148">
        <v>144105</v>
      </c>
      <c r="E1148">
        <v>4</v>
      </c>
      <c r="F1148">
        <v>18289</v>
      </c>
      <c r="G1148" s="180">
        <v>44279</v>
      </c>
      <c r="H1148" s="180">
        <v>45015</v>
      </c>
      <c r="I1148">
        <v>0</v>
      </c>
      <c r="J1148">
        <v>1</v>
      </c>
      <c r="K1148">
        <v>0</v>
      </c>
      <c r="L1148">
        <v>30</v>
      </c>
      <c r="M1148">
        <v>2</v>
      </c>
      <c r="N1148" s="170">
        <v>15881442</v>
      </c>
      <c r="O1148" s="170">
        <v>17090000</v>
      </c>
      <c r="P1148" s="178">
        <v>5000000</v>
      </c>
      <c r="Q1148" s="178">
        <v>244532</v>
      </c>
      <c r="R1148" s="178">
        <v>5000000</v>
      </c>
      <c r="S1148">
        <v>0</v>
      </c>
      <c r="T1148">
        <v>0</v>
      </c>
      <c r="U1148">
        <v>0</v>
      </c>
      <c r="W1148">
        <v>0</v>
      </c>
      <c r="X1148">
        <v>0</v>
      </c>
      <c r="Y1148">
        <v>0</v>
      </c>
      <c r="AB1148" s="180">
        <v>44285</v>
      </c>
      <c r="AC1148">
        <v>1</v>
      </c>
      <c r="AD1148" t="s">
        <v>1922</v>
      </c>
      <c r="AE1148">
        <v>1</v>
      </c>
      <c r="AF1148">
        <v>30</v>
      </c>
      <c r="AG1148">
        <v>0</v>
      </c>
      <c r="AN1148">
        <v>1</v>
      </c>
      <c r="AO1148">
        <v>1</v>
      </c>
      <c r="AR1148" s="178">
        <v>7540901</v>
      </c>
      <c r="AS1148" t="s">
        <v>1921</v>
      </c>
      <c r="AT1148">
        <v>0</v>
      </c>
      <c r="AU1148">
        <v>0</v>
      </c>
      <c r="AV1148">
        <v>890480123</v>
      </c>
      <c r="AW1148" t="s">
        <v>1920</v>
      </c>
      <c r="AX1148">
        <v>5</v>
      </c>
      <c r="BC1148">
        <v>1</v>
      </c>
      <c r="BD1148">
        <v>7</v>
      </c>
      <c r="BE1148">
        <v>2</v>
      </c>
    </row>
    <row r="1149" spans="1:57" x14ac:dyDescent="0.25">
      <c r="A1149" s="179">
        <f t="shared" si="17"/>
        <v>0</v>
      </c>
      <c r="B1149" t="s">
        <v>1923</v>
      </c>
      <c r="C1149">
        <v>22991500</v>
      </c>
      <c r="D1149">
        <v>144105</v>
      </c>
      <c r="E1149">
        <v>4</v>
      </c>
      <c r="F1149">
        <v>18153</v>
      </c>
      <c r="G1149" s="180">
        <v>44231</v>
      </c>
      <c r="H1149" s="180">
        <v>44375</v>
      </c>
      <c r="I1149">
        <v>0</v>
      </c>
      <c r="J1149">
        <v>1</v>
      </c>
      <c r="K1149">
        <v>1</v>
      </c>
      <c r="L1149">
        <v>30</v>
      </c>
      <c r="M1149">
        <v>2</v>
      </c>
      <c r="N1149" s="170">
        <v>13121400</v>
      </c>
      <c r="O1149" s="170">
        <v>13940000</v>
      </c>
      <c r="P1149" s="178">
        <v>2979000</v>
      </c>
      <c r="Q1149" s="178">
        <v>32574</v>
      </c>
      <c r="R1149" s="178">
        <v>2946072</v>
      </c>
      <c r="S1149">
        <v>0</v>
      </c>
      <c r="T1149">
        <v>0</v>
      </c>
      <c r="U1149">
        <v>0</v>
      </c>
      <c r="W1149">
        <v>0</v>
      </c>
      <c r="X1149">
        <v>0</v>
      </c>
      <c r="Y1149">
        <v>0</v>
      </c>
      <c r="Z1149">
        <v>2979000</v>
      </c>
      <c r="AA1149">
        <v>6</v>
      </c>
      <c r="AB1149" s="180">
        <v>44285</v>
      </c>
      <c r="AC1149">
        <v>1</v>
      </c>
      <c r="AD1149" t="s">
        <v>1922</v>
      </c>
      <c r="AE1149">
        <v>1</v>
      </c>
      <c r="AF1149">
        <v>30</v>
      </c>
      <c r="AG1149">
        <v>0</v>
      </c>
      <c r="AN1149">
        <v>1</v>
      </c>
      <c r="AO1149">
        <v>1</v>
      </c>
      <c r="AR1149" s="178">
        <v>5969139</v>
      </c>
      <c r="AS1149" t="s">
        <v>1921</v>
      </c>
      <c r="AT1149">
        <v>0</v>
      </c>
      <c r="AU1149">
        <v>0</v>
      </c>
      <c r="AV1149">
        <v>890480123</v>
      </c>
      <c r="AW1149" t="s">
        <v>1920</v>
      </c>
      <c r="AX1149">
        <v>5</v>
      </c>
      <c r="BC1149">
        <v>1</v>
      </c>
      <c r="BD1149">
        <v>7</v>
      </c>
      <c r="BE1149">
        <v>2</v>
      </c>
    </row>
    <row r="1150" spans="1:57" x14ac:dyDescent="0.25">
      <c r="A1150" s="179">
        <f t="shared" si="17"/>
        <v>4308274</v>
      </c>
      <c r="B1150" t="s">
        <v>1923</v>
      </c>
      <c r="C1150">
        <v>22999751</v>
      </c>
      <c r="D1150">
        <v>144105</v>
      </c>
      <c r="E1150">
        <v>4</v>
      </c>
      <c r="F1150">
        <v>17931</v>
      </c>
      <c r="G1150" s="180">
        <v>44193</v>
      </c>
      <c r="H1150" s="180">
        <v>45290</v>
      </c>
      <c r="I1150">
        <v>30</v>
      </c>
      <c r="J1150">
        <v>1</v>
      </c>
      <c r="K1150">
        <v>1</v>
      </c>
      <c r="L1150">
        <v>30</v>
      </c>
      <c r="M1150">
        <v>2</v>
      </c>
      <c r="N1150" s="170">
        <v>8648788</v>
      </c>
      <c r="O1150" s="170">
        <v>9000000</v>
      </c>
      <c r="P1150" s="178">
        <v>7500000</v>
      </c>
      <c r="Q1150" s="178">
        <v>237274</v>
      </c>
      <c r="R1150" s="178">
        <v>7139005</v>
      </c>
      <c r="S1150">
        <v>51390</v>
      </c>
      <c r="T1150">
        <v>0</v>
      </c>
      <c r="U1150">
        <v>0</v>
      </c>
      <c r="W1150">
        <v>0</v>
      </c>
      <c r="X1150">
        <v>0</v>
      </c>
      <c r="Y1150">
        <v>0</v>
      </c>
      <c r="AB1150" s="180">
        <v>44285</v>
      </c>
      <c r="AC1150">
        <v>1</v>
      </c>
      <c r="AD1150" t="s">
        <v>1922</v>
      </c>
      <c r="AE1150">
        <v>1</v>
      </c>
      <c r="AF1150">
        <v>30</v>
      </c>
      <c r="AG1150">
        <v>192632</v>
      </c>
      <c r="AN1150">
        <v>1</v>
      </c>
      <c r="AO1150">
        <v>1</v>
      </c>
      <c r="AR1150" s="178">
        <v>2830731</v>
      </c>
      <c r="AS1150" t="s">
        <v>1921</v>
      </c>
      <c r="AT1150">
        <v>0</v>
      </c>
      <c r="AU1150">
        <v>0</v>
      </c>
      <c r="AV1150">
        <v>890480123</v>
      </c>
      <c r="AW1150" t="s">
        <v>1920</v>
      </c>
      <c r="AX1150">
        <v>5</v>
      </c>
      <c r="BC1150">
        <v>1</v>
      </c>
      <c r="BD1150">
        <v>7</v>
      </c>
      <c r="BE1150">
        <v>2</v>
      </c>
    </row>
    <row r="1151" spans="1:57" x14ac:dyDescent="0.25">
      <c r="A1151" s="179">
        <f t="shared" si="17"/>
        <v>6448492</v>
      </c>
      <c r="B1151" t="s">
        <v>1923</v>
      </c>
      <c r="C1151">
        <v>23071300</v>
      </c>
      <c r="D1151">
        <v>144205</v>
      </c>
      <c r="E1151">
        <v>4</v>
      </c>
      <c r="F1151">
        <v>16711</v>
      </c>
      <c r="G1151" s="180">
        <v>43819</v>
      </c>
      <c r="H1151" s="180">
        <v>44925</v>
      </c>
      <c r="I1151">
        <v>0</v>
      </c>
      <c r="J1151">
        <v>1</v>
      </c>
      <c r="K1151">
        <v>15</v>
      </c>
      <c r="L1151">
        <v>30</v>
      </c>
      <c r="M1151">
        <v>2</v>
      </c>
      <c r="N1151" s="170">
        <v>9119963</v>
      </c>
      <c r="O1151" s="170">
        <v>9511000</v>
      </c>
      <c r="P1151" s="178">
        <v>12855975</v>
      </c>
      <c r="Q1151" s="178">
        <v>409535</v>
      </c>
      <c r="R1151" s="178">
        <v>7921303</v>
      </c>
      <c r="S1151">
        <v>0</v>
      </c>
      <c r="T1151">
        <v>0</v>
      </c>
      <c r="U1151">
        <v>0</v>
      </c>
      <c r="W1151">
        <v>0</v>
      </c>
      <c r="X1151">
        <v>0</v>
      </c>
      <c r="Y1151">
        <v>0</v>
      </c>
      <c r="AB1151" s="180">
        <v>44285</v>
      </c>
      <c r="AC1151">
        <v>9</v>
      </c>
      <c r="AD1151" t="s">
        <v>1922</v>
      </c>
      <c r="AE1151">
        <v>1</v>
      </c>
      <c r="AF1151">
        <v>30</v>
      </c>
      <c r="AG1151">
        <v>0</v>
      </c>
      <c r="AN1151">
        <v>1</v>
      </c>
      <c r="AO1151">
        <v>1</v>
      </c>
      <c r="AR1151" s="178">
        <v>1472811</v>
      </c>
      <c r="AS1151" t="s">
        <v>1921</v>
      </c>
      <c r="AT1151">
        <v>0</v>
      </c>
      <c r="AU1151">
        <v>0</v>
      </c>
      <c r="AX1151">
        <v>5</v>
      </c>
      <c r="BC1151">
        <v>1</v>
      </c>
      <c r="BD1151">
        <v>7</v>
      </c>
      <c r="BE1151">
        <v>2</v>
      </c>
    </row>
    <row r="1152" spans="1:57" x14ac:dyDescent="0.25">
      <c r="A1152" s="179">
        <f t="shared" si="17"/>
        <v>25561866</v>
      </c>
      <c r="B1152" t="s">
        <v>1923</v>
      </c>
      <c r="C1152">
        <v>23071300</v>
      </c>
      <c r="D1152">
        <v>144105</v>
      </c>
      <c r="E1152">
        <v>4</v>
      </c>
      <c r="F1152">
        <v>17522</v>
      </c>
      <c r="G1152" s="180">
        <v>44074</v>
      </c>
      <c r="H1152" s="180">
        <v>46660</v>
      </c>
      <c r="I1152">
        <v>0</v>
      </c>
      <c r="J1152">
        <v>1</v>
      </c>
      <c r="K1152">
        <v>5</v>
      </c>
      <c r="L1152">
        <v>30</v>
      </c>
      <c r="M1152">
        <v>2</v>
      </c>
      <c r="N1152" s="170">
        <v>17726461</v>
      </c>
      <c r="O1152" s="170">
        <v>19240000</v>
      </c>
      <c r="P1152" s="178">
        <v>32500000</v>
      </c>
      <c r="Q1152" s="178">
        <v>677879</v>
      </c>
      <c r="R1152" s="178">
        <v>31400099</v>
      </c>
      <c r="S1152">
        <v>0</v>
      </c>
      <c r="T1152">
        <v>0</v>
      </c>
      <c r="U1152">
        <v>0</v>
      </c>
      <c r="W1152">
        <v>0</v>
      </c>
      <c r="X1152">
        <v>0</v>
      </c>
      <c r="Y1152">
        <v>0</v>
      </c>
      <c r="AB1152" s="180">
        <v>44285</v>
      </c>
      <c r="AC1152">
        <v>9</v>
      </c>
      <c r="AD1152" t="s">
        <v>1922</v>
      </c>
      <c r="AE1152">
        <v>1</v>
      </c>
      <c r="AF1152">
        <v>30</v>
      </c>
      <c r="AG1152">
        <v>0</v>
      </c>
      <c r="AN1152">
        <v>1</v>
      </c>
      <c r="AO1152">
        <v>1</v>
      </c>
      <c r="AR1152" s="178">
        <v>5838233</v>
      </c>
      <c r="AS1152" t="s">
        <v>1921</v>
      </c>
      <c r="AT1152">
        <v>0</v>
      </c>
      <c r="AU1152">
        <v>0</v>
      </c>
      <c r="AV1152">
        <v>890480123</v>
      </c>
      <c r="AW1152" t="s">
        <v>1920</v>
      </c>
      <c r="AX1152">
        <v>5</v>
      </c>
      <c r="BC1152">
        <v>1</v>
      </c>
      <c r="BD1152">
        <v>7</v>
      </c>
      <c r="BE1152">
        <v>2</v>
      </c>
    </row>
    <row r="1153" spans="1:57" x14ac:dyDescent="0.25">
      <c r="A1153" s="179">
        <f t="shared" si="17"/>
        <v>4830791</v>
      </c>
      <c r="B1153" t="s">
        <v>1923</v>
      </c>
      <c r="C1153">
        <v>23071300</v>
      </c>
      <c r="D1153">
        <v>144105</v>
      </c>
      <c r="E1153">
        <v>4</v>
      </c>
      <c r="F1153">
        <v>18175</v>
      </c>
      <c r="G1153" s="180">
        <v>44238</v>
      </c>
      <c r="H1153" s="180">
        <v>46081</v>
      </c>
      <c r="I1153">
        <v>0</v>
      </c>
      <c r="J1153">
        <v>1</v>
      </c>
      <c r="K1153">
        <v>0</v>
      </c>
      <c r="L1153">
        <v>30</v>
      </c>
      <c r="M1153">
        <v>2</v>
      </c>
      <c r="N1153" s="170">
        <v>16011168</v>
      </c>
      <c r="O1153" s="170">
        <v>17240000</v>
      </c>
      <c r="P1153" s="178">
        <v>6000000</v>
      </c>
      <c r="Q1153" s="178">
        <v>145944</v>
      </c>
      <c r="R1153" s="178">
        <v>5934126</v>
      </c>
      <c r="S1153">
        <v>0</v>
      </c>
      <c r="T1153">
        <v>0</v>
      </c>
      <c r="U1153">
        <v>0</v>
      </c>
      <c r="W1153">
        <v>0</v>
      </c>
      <c r="X1153">
        <v>0</v>
      </c>
      <c r="Y1153">
        <v>0</v>
      </c>
      <c r="AB1153" s="180">
        <v>44285</v>
      </c>
      <c r="AC1153">
        <v>1</v>
      </c>
      <c r="AD1153" t="s">
        <v>1922</v>
      </c>
      <c r="AE1153">
        <v>1</v>
      </c>
      <c r="AF1153">
        <v>30</v>
      </c>
      <c r="AG1153">
        <v>0</v>
      </c>
      <c r="AN1153">
        <v>1</v>
      </c>
      <c r="AO1153">
        <v>1</v>
      </c>
      <c r="AR1153" s="178">
        <v>1103335</v>
      </c>
      <c r="AS1153" t="s">
        <v>1921</v>
      </c>
      <c r="AT1153">
        <v>0</v>
      </c>
      <c r="AU1153">
        <v>0</v>
      </c>
      <c r="AV1153">
        <v>890480123</v>
      </c>
      <c r="AW1153" t="s">
        <v>1920</v>
      </c>
      <c r="AX1153">
        <v>5</v>
      </c>
      <c r="BC1153">
        <v>1</v>
      </c>
      <c r="BD1153">
        <v>7</v>
      </c>
      <c r="BE1153">
        <v>2</v>
      </c>
    </row>
    <row r="1154" spans="1:57" x14ac:dyDescent="0.25">
      <c r="A1154" s="179">
        <f t="shared" ref="A1154:A1217" si="18">IF(+R1154&gt;AR1154,R1154-AR1154,0)</f>
        <v>4038426</v>
      </c>
      <c r="B1154" t="s">
        <v>1923</v>
      </c>
      <c r="C1154">
        <v>23234764</v>
      </c>
      <c r="D1154">
        <v>144105</v>
      </c>
      <c r="E1154">
        <v>4</v>
      </c>
      <c r="F1154">
        <v>17202</v>
      </c>
      <c r="G1154" s="180">
        <v>43979</v>
      </c>
      <c r="H1154" s="180">
        <v>46172</v>
      </c>
      <c r="I1154">
        <v>0</v>
      </c>
      <c r="J1154">
        <v>1</v>
      </c>
      <c r="K1154">
        <v>10</v>
      </c>
      <c r="L1154">
        <v>30</v>
      </c>
      <c r="M1154">
        <v>2</v>
      </c>
      <c r="N1154" s="170">
        <v>17726461</v>
      </c>
      <c r="O1154" s="170">
        <v>19240000</v>
      </c>
      <c r="P1154" s="178">
        <v>20000000</v>
      </c>
      <c r="Q1154" s="178">
        <v>453069</v>
      </c>
      <c r="R1154" s="178">
        <v>18226507</v>
      </c>
      <c r="S1154">
        <v>0</v>
      </c>
      <c r="T1154">
        <v>0</v>
      </c>
      <c r="U1154">
        <v>0</v>
      </c>
      <c r="W1154">
        <v>0</v>
      </c>
      <c r="X1154">
        <v>0</v>
      </c>
      <c r="Y1154">
        <v>0</v>
      </c>
      <c r="AB1154" s="180">
        <v>44285</v>
      </c>
      <c r="AC1154">
        <v>1</v>
      </c>
      <c r="AD1154" t="s">
        <v>1922</v>
      </c>
      <c r="AE1154">
        <v>1</v>
      </c>
      <c r="AF1154">
        <v>30</v>
      </c>
      <c r="AG1154">
        <v>0</v>
      </c>
      <c r="AN1154">
        <v>1</v>
      </c>
      <c r="AO1154">
        <v>1</v>
      </c>
      <c r="AR1154" s="178">
        <v>14188081</v>
      </c>
      <c r="AS1154" t="s">
        <v>1921</v>
      </c>
      <c r="AT1154">
        <v>0</v>
      </c>
      <c r="AU1154">
        <v>0</v>
      </c>
      <c r="AV1154">
        <v>890480123</v>
      </c>
      <c r="AW1154" t="s">
        <v>1920</v>
      </c>
      <c r="AX1154">
        <v>5</v>
      </c>
      <c r="BC1154">
        <v>1</v>
      </c>
      <c r="BD1154">
        <v>7</v>
      </c>
      <c r="BE1154">
        <v>2</v>
      </c>
    </row>
    <row r="1155" spans="1:57" x14ac:dyDescent="0.25">
      <c r="A1155" s="179">
        <f t="shared" si="18"/>
        <v>314812</v>
      </c>
      <c r="B1155" t="s">
        <v>1923</v>
      </c>
      <c r="C1155">
        <v>23234764</v>
      </c>
      <c r="D1155">
        <v>144105</v>
      </c>
      <c r="E1155">
        <v>4</v>
      </c>
      <c r="F1155">
        <v>17431</v>
      </c>
      <c r="G1155" s="180">
        <v>44043</v>
      </c>
      <c r="H1155" s="180">
        <v>44773</v>
      </c>
      <c r="I1155">
        <v>0</v>
      </c>
      <c r="J1155">
        <v>1</v>
      </c>
      <c r="K1155">
        <v>8</v>
      </c>
      <c r="L1155">
        <v>30</v>
      </c>
      <c r="M1155">
        <v>2</v>
      </c>
      <c r="N1155" s="170">
        <v>12185828</v>
      </c>
      <c r="O1155" s="170">
        <v>12890000</v>
      </c>
      <c r="P1155" s="178">
        <v>2050000</v>
      </c>
      <c r="Q1155" s="178">
        <v>96679</v>
      </c>
      <c r="R1155" s="178">
        <v>1420829</v>
      </c>
      <c r="S1155">
        <v>0</v>
      </c>
      <c r="T1155">
        <v>0</v>
      </c>
      <c r="U1155">
        <v>0</v>
      </c>
      <c r="W1155">
        <v>0</v>
      </c>
      <c r="X1155">
        <v>0</v>
      </c>
      <c r="Y1155">
        <v>0</v>
      </c>
      <c r="AB1155" s="180">
        <v>44285</v>
      </c>
      <c r="AC1155">
        <v>1</v>
      </c>
      <c r="AD1155" t="s">
        <v>1922</v>
      </c>
      <c r="AE1155">
        <v>1</v>
      </c>
      <c r="AF1155">
        <v>30</v>
      </c>
      <c r="AG1155">
        <v>0</v>
      </c>
      <c r="AN1155">
        <v>1</v>
      </c>
      <c r="AO1155">
        <v>1</v>
      </c>
      <c r="AR1155" s="178">
        <v>1106017</v>
      </c>
      <c r="AS1155" t="s">
        <v>1921</v>
      </c>
      <c r="AT1155">
        <v>0</v>
      </c>
      <c r="AU1155">
        <v>0</v>
      </c>
      <c r="AV1155">
        <v>890480123</v>
      </c>
      <c r="AW1155" t="s">
        <v>1920</v>
      </c>
      <c r="AX1155">
        <v>5</v>
      </c>
      <c r="BC1155">
        <v>1</v>
      </c>
      <c r="BD1155">
        <v>7</v>
      </c>
      <c r="BE1155">
        <v>2</v>
      </c>
    </row>
    <row r="1156" spans="1:57" x14ac:dyDescent="0.25">
      <c r="A1156" s="179">
        <f t="shared" si="18"/>
        <v>553922</v>
      </c>
      <c r="B1156" t="s">
        <v>1923</v>
      </c>
      <c r="C1156">
        <v>23234764</v>
      </c>
      <c r="D1156">
        <v>144205</v>
      </c>
      <c r="E1156">
        <v>4</v>
      </c>
      <c r="F1156">
        <v>18066</v>
      </c>
      <c r="G1156" s="180">
        <v>44211</v>
      </c>
      <c r="H1156" s="180">
        <v>44316</v>
      </c>
      <c r="I1156">
        <v>0</v>
      </c>
      <c r="J1156">
        <v>1</v>
      </c>
      <c r="K1156">
        <v>0</v>
      </c>
      <c r="L1156">
        <v>30</v>
      </c>
      <c r="M1156">
        <v>2</v>
      </c>
      <c r="N1156" s="170">
        <v>15881442</v>
      </c>
      <c r="O1156" s="170">
        <v>17090000</v>
      </c>
      <c r="P1156" s="178">
        <v>2500000</v>
      </c>
      <c r="Q1156" s="178">
        <v>2533086</v>
      </c>
      <c r="R1156" s="178">
        <v>2500000</v>
      </c>
      <c r="S1156">
        <v>0</v>
      </c>
      <c r="T1156">
        <v>0</v>
      </c>
      <c r="U1156">
        <v>0</v>
      </c>
      <c r="W1156">
        <v>0</v>
      </c>
      <c r="X1156">
        <v>0</v>
      </c>
      <c r="Y1156">
        <v>0</v>
      </c>
      <c r="AB1156" s="180">
        <v>44285</v>
      </c>
      <c r="AC1156">
        <v>1</v>
      </c>
      <c r="AD1156" t="s">
        <v>1922</v>
      </c>
      <c r="AE1156">
        <v>1</v>
      </c>
      <c r="AF1156">
        <v>30</v>
      </c>
      <c r="AG1156">
        <v>0</v>
      </c>
      <c r="AN1156">
        <v>1</v>
      </c>
      <c r="AO1156">
        <v>1</v>
      </c>
      <c r="AR1156" s="178">
        <v>1946078</v>
      </c>
      <c r="AS1156" t="s">
        <v>1921</v>
      </c>
      <c r="AT1156">
        <v>0</v>
      </c>
      <c r="AU1156">
        <v>0</v>
      </c>
      <c r="AX1156">
        <v>5</v>
      </c>
      <c r="BC1156">
        <v>1</v>
      </c>
      <c r="BD1156">
        <v>7</v>
      </c>
      <c r="BE1156">
        <v>2</v>
      </c>
    </row>
    <row r="1157" spans="1:57" x14ac:dyDescent="0.25">
      <c r="A1157" s="179">
        <f t="shared" si="18"/>
        <v>0</v>
      </c>
      <c r="B1157" t="s">
        <v>1923</v>
      </c>
      <c r="C1157">
        <v>23238203</v>
      </c>
      <c r="D1157">
        <v>144105</v>
      </c>
      <c r="E1157">
        <v>4</v>
      </c>
      <c r="F1157">
        <v>10475</v>
      </c>
      <c r="G1157" s="180">
        <v>42317</v>
      </c>
      <c r="H1157" s="180">
        <v>44509</v>
      </c>
      <c r="I1157">
        <v>0</v>
      </c>
      <c r="J1157">
        <v>1</v>
      </c>
      <c r="K1157">
        <v>65</v>
      </c>
      <c r="L1157">
        <v>30</v>
      </c>
      <c r="M1157">
        <v>2</v>
      </c>
      <c r="N1157" s="170">
        <v>17794523</v>
      </c>
      <c r="O1157" s="170">
        <v>19320000</v>
      </c>
      <c r="P1157" s="178">
        <v>6000000</v>
      </c>
      <c r="Q1157" s="178">
        <v>136151</v>
      </c>
      <c r="R1157" s="178">
        <v>819288</v>
      </c>
      <c r="S1157">
        <v>0</v>
      </c>
      <c r="T1157">
        <v>0</v>
      </c>
      <c r="U1157">
        <v>0</v>
      </c>
      <c r="W1157">
        <v>0</v>
      </c>
      <c r="X1157">
        <v>0</v>
      </c>
      <c r="Y1157">
        <v>0</v>
      </c>
      <c r="AB1157" s="180">
        <v>44285</v>
      </c>
      <c r="AC1157">
        <v>1</v>
      </c>
      <c r="AD1157" t="s">
        <v>1922</v>
      </c>
      <c r="AE1157">
        <v>1</v>
      </c>
      <c r="AF1157">
        <v>30</v>
      </c>
      <c r="AG1157">
        <v>0</v>
      </c>
      <c r="AN1157">
        <v>1</v>
      </c>
      <c r="AO1157">
        <v>1</v>
      </c>
      <c r="AR1157" s="178">
        <v>37497907</v>
      </c>
      <c r="AS1157" t="s">
        <v>1921</v>
      </c>
      <c r="AT1157">
        <v>0</v>
      </c>
      <c r="AU1157">
        <v>0</v>
      </c>
      <c r="AV1157">
        <v>890480123</v>
      </c>
      <c r="AW1157" t="s">
        <v>1920</v>
      </c>
      <c r="AX1157">
        <v>5</v>
      </c>
      <c r="BC1157">
        <v>1</v>
      </c>
      <c r="BD1157">
        <v>7</v>
      </c>
      <c r="BE1157">
        <v>2</v>
      </c>
    </row>
    <row r="1158" spans="1:57" x14ac:dyDescent="0.25">
      <c r="A1158" s="179">
        <f t="shared" si="18"/>
        <v>0</v>
      </c>
      <c r="B1158" t="s">
        <v>1923</v>
      </c>
      <c r="C1158">
        <v>23238203</v>
      </c>
      <c r="D1158">
        <v>144105</v>
      </c>
      <c r="E1158">
        <v>4</v>
      </c>
      <c r="F1158">
        <v>550025652</v>
      </c>
      <c r="G1158" s="180">
        <v>44286</v>
      </c>
      <c r="H1158" s="180">
        <v>44346</v>
      </c>
      <c r="I1158">
        <v>0</v>
      </c>
      <c r="J1158">
        <v>1</v>
      </c>
      <c r="K1158">
        <v>0</v>
      </c>
      <c r="L1158">
        <v>30</v>
      </c>
      <c r="M1158">
        <v>2</v>
      </c>
      <c r="N1158">
        <v>0</v>
      </c>
      <c r="O1158">
        <v>0</v>
      </c>
      <c r="P1158" s="178">
        <v>6000</v>
      </c>
      <c r="Q1158" s="178">
        <v>6000</v>
      </c>
      <c r="R1158" s="178">
        <v>6000</v>
      </c>
      <c r="S1158">
        <v>0</v>
      </c>
      <c r="T1158">
        <v>0</v>
      </c>
      <c r="U1158">
        <v>0</v>
      </c>
      <c r="W1158">
        <v>0</v>
      </c>
      <c r="X1158">
        <v>0</v>
      </c>
      <c r="Y1158">
        <v>0</v>
      </c>
      <c r="AB1158" s="180">
        <v>44286</v>
      </c>
      <c r="AC1158">
        <v>1</v>
      </c>
      <c r="AD1158" t="s">
        <v>1922</v>
      </c>
      <c r="AE1158">
        <v>1</v>
      </c>
      <c r="AF1158">
        <v>30</v>
      </c>
      <c r="AG1158">
        <v>0</v>
      </c>
      <c r="AN1158">
        <v>1</v>
      </c>
      <c r="AO1158">
        <v>1</v>
      </c>
      <c r="AR1158" s="178">
        <v>274613</v>
      </c>
      <c r="AS1158" t="s">
        <v>1921</v>
      </c>
      <c r="AT1158">
        <v>0</v>
      </c>
      <c r="AU1158">
        <v>0</v>
      </c>
      <c r="AV1158">
        <v>890480123</v>
      </c>
      <c r="AW1158" t="s">
        <v>1920</v>
      </c>
      <c r="AX1158">
        <v>5</v>
      </c>
      <c r="BC1158">
        <v>2</v>
      </c>
      <c r="BD1158">
        <v>7</v>
      </c>
      <c r="BE1158">
        <v>2</v>
      </c>
    </row>
    <row r="1159" spans="1:57" x14ac:dyDescent="0.25">
      <c r="A1159" s="179">
        <f t="shared" si="18"/>
        <v>12216037</v>
      </c>
      <c r="B1159" t="s">
        <v>1923</v>
      </c>
      <c r="C1159">
        <v>25764770</v>
      </c>
      <c r="D1159">
        <v>144105</v>
      </c>
      <c r="E1159">
        <v>4</v>
      </c>
      <c r="F1159">
        <v>14733</v>
      </c>
      <c r="G1159" s="180">
        <v>43382</v>
      </c>
      <c r="H1159" s="180">
        <v>45939</v>
      </c>
      <c r="I1159">
        <v>0</v>
      </c>
      <c r="J1159">
        <v>1</v>
      </c>
      <c r="K1159">
        <v>30</v>
      </c>
      <c r="L1159">
        <v>30</v>
      </c>
      <c r="M1159">
        <v>2</v>
      </c>
      <c r="N1159" s="170">
        <v>17726461</v>
      </c>
      <c r="O1159" s="170">
        <v>19240000</v>
      </c>
      <c r="P1159" s="178">
        <v>29830000</v>
      </c>
      <c r="Q1159" s="178">
        <v>622189</v>
      </c>
      <c r="R1159" s="178">
        <v>22820807</v>
      </c>
      <c r="S1159">
        <v>0</v>
      </c>
      <c r="T1159">
        <v>0</v>
      </c>
      <c r="U1159">
        <v>0</v>
      </c>
      <c r="W1159">
        <v>0</v>
      </c>
      <c r="X1159">
        <v>0</v>
      </c>
      <c r="Y1159">
        <v>0</v>
      </c>
      <c r="AB1159" s="180">
        <v>44285</v>
      </c>
      <c r="AC1159">
        <v>1</v>
      </c>
      <c r="AD1159" t="s">
        <v>1922</v>
      </c>
      <c r="AE1159">
        <v>1</v>
      </c>
      <c r="AF1159">
        <v>30</v>
      </c>
      <c r="AG1159">
        <v>0</v>
      </c>
      <c r="AN1159">
        <v>1</v>
      </c>
      <c r="AO1159">
        <v>1</v>
      </c>
      <c r="AR1159" s="178">
        <v>10604770</v>
      </c>
      <c r="AS1159" t="s">
        <v>1921</v>
      </c>
      <c r="AT1159">
        <v>0</v>
      </c>
      <c r="AU1159">
        <v>0</v>
      </c>
      <c r="AV1159">
        <v>890480123</v>
      </c>
      <c r="AW1159" t="s">
        <v>1920</v>
      </c>
      <c r="AX1159">
        <v>5</v>
      </c>
      <c r="BC1159">
        <v>1</v>
      </c>
      <c r="BD1159">
        <v>7</v>
      </c>
      <c r="BE1159">
        <v>2</v>
      </c>
    </row>
    <row r="1160" spans="1:57" x14ac:dyDescent="0.25">
      <c r="A1160" s="179">
        <f t="shared" si="18"/>
        <v>3136509</v>
      </c>
      <c r="B1160" t="s">
        <v>1923</v>
      </c>
      <c r="C1160">
        <v>25764770</v>
      </c>
      <c r="D1160">
        <v>144105</v>
      </c>
      <c r="E1160">
        <v>4</v>
      </c>
      <c r="F1160">
        <v>15792</v>
      </c>
      <c r="G1160" s="180">
        <v>43621</v>
      </c>
      <c r="H1160" s="180">
        <v>44717</v>
      </c>
      <c r="I1160">
        <v>0</v>
      </c>
      <c r="J1160">
        <v>1</v>
      </c>
      <c r="K1160">
        <v>22</v>
      </c>
      <c r="L1160">
        <v>30</v>
      </c>
      <c r="M1160">
        <v>2</v>
      </c>
      <c r="N1160" s="170">
        <v>12185828</v>
      </c>
      <c r="O1160" s="170">
        <v>12890000</v>
      </c>
      <c r="P1160" s="178">
        <v>13622000</v>
      </c>
      <c r="Q1160" s="178">
        <v>453655</v>
      </c>
      <c r="R1160" s="178">
        <v>5859319</v>
      </c>
      <c r="S1160">
        <v>0</v>
      </c>
      <c r="T1160">
        <v>0</v>
      </c>
      <c r="U1160">
        <v>0</v>
      </c>
      <c r="W1160">
        <v>0</v>
      </c>
      <c r="X1160">
        <v>0</v>
      </c>
      <c r="Y1160">
        <v>0</v>
      </c>
      <c r="AB1160" s="180">
        <v>44285</v>
      </c>
      <c r="AC1160">
        <v>1</v>
      </c>
      <c r="AD1160" t="s">
        <v>1922</v>
      </c>
      <c r="AE1160">
        <v>1</v>
      </c>
      <c r="AF1160">
        <v>30</v>
      </c>
      <c r="AG1160">
        <v>0</v>
      </c>
      <c r="AN1160">
        <v>1</v>
      </c>
      <c r="AO1160">
        <v>1</v>
      </c>
      <c r="AR1160" s="178">
        <v>2722810</v>
      </c>
      <c r="AS1160" t="s">
        <v>1921</v>
      </c>
      <c r="AT1160">
        <v>0</v>
      </c>
      <c r="AU1160">
        <v>0</v>
      </c>
      <c r="AV1160">
        <v>890480123</v>
      </c>
      <c r="AW1160" t="s">
        <v>1920</v>
      </c>
      <c r="AX1160">
        <v>5</v>
      </c>
      <c r="BC1160">
        <v>1</v>
      </c>
      <c r="BD1160">
        <v>7</v>
      </c>
      <c r="BE1160">
        <v>2</v>
      </c>
    </row>
    <row r="1161" spans="1:57" x14ac:dyDescent="0.25">
      <c r="A1161" s="179">
        <f t="shared" si="18"/>
        <v>4806770</v>
      </c>
      <c r="B1161" t="s">
        <v>1923</v>
      </c>
      <c r="C1161">
        <v>25764770</v>
      </c>
      <c r="D1161">
        <v>144105</v>
      </c>
      <c r="E1161">
        <v>4</v>
      </c>
      <c r="F1161">
        <v>16017</v>
      </c>
      <c r="G1161" s="180">
        <v>43665</v>
      </c>
      <c r="H1161" s="180">
        <v>44772</v>
      </c>
      <c r="I1161">
        <v>0</v>
      </c>
      <c r="J1161">
        <v>1</v>
      </c>
      <c r="K1161">
        <v>20</v>
      </c>
      <c r="L1161">
        <v>30</v>
      </c>
      <c r="M1161">
        <v>2</v>
      </c>
      <c r="N1161" s="170">
        <v>12185828</v>
      </c>
      <c r="O1161" s="170">
        <v>12890000</v>
      </c>
      <c r="P1161" s="178">
        <v>18452910</v>
      </c>
      <c r="Q1161" s="178">
        <v>614540</v>
      </c>
      <c r="R1161" s="178">
        <v>8979539</v>
      </c>
      <c r="S1161">
        <v>0</v>
      </c>
      <c r="T1161">
        <v>0</v>
      </c>
      <c r="U1161">
        <v>0</v>
      </c>
      <c r="W1161">
        <v>0</v>
      </c>
      <c r="X1161">
        <v>0</v>
      </c>
      <c r="Y1161">
        <v>0</v>
      </c>
      <c r="AB1161" s="180">
        <v>44285</v>
      </c>
      <c r="AC1161">
        <v>1</v>
      </c>
      <c r="AD1161" t="s">
        <v>1922</v>
      </c>
      <c r="AE1161">
        <v>1</v>
      </c>
      <c r="AF1161">
        <v>30</v>
      </c>
      <c r="AG1161">
        <v>0</v>
      </c>
      <c r="AN1161">
        <v>1</v>
      </c>
      <c r="AO1161">
        <v>1</v>
      </c>
      <c r="AR1161" s="178">
        <v>4172769</v>
      </c>
      <c r="AS1161" t="s">
        <v>1921</v>
      </c>
      <c r="AT1161">
        <v>0</v>
      </c>
      <c r="AU1161">
        <v>0</v>
      </c>
      <c r="AV1161">
        <v>890480123</v>
      </c>
      <c r="AW1161" t="s">
        <v>1920</v>
      </c>
      <c r="AX1161">
        <v>5</v>
      </c>
      <c r="BC1161">
        <v>1</v>
      </c>
      <c r="BD1161">
        <v>7</v>
      </c>
      <c r="BE1161">
        <v>2</v>
      </c>
    </row>
    <row r="1162" spans="1:57" x14ac:dyDescent="0.25">
      <c r="A1162" s="179">
        <f t="shared" si="18"/>
        <v>205459</v>
      </c>
      <c r="B1162" t="s">
        <v>1923</v>
      </c>
      <c r="C1162">
        <v>25764770</v>
      </c>
      <c r="D1162">
        <v>144105</v>
      </c>
      <c r="E1162">
        <v>4</v>
      </c>
      <c r="F1162">
        <v>16316</v>
      </c>
      <c r="G1162" s="180">
        <v>43731</v>
      </c>
      <c r="H1162" s="180">
        <v>44469</v>
      </c>
      <c r="I1162">
        <v>0</v>
      </c>
      <c r="J1162">
        <v>1</v>
      </c>
      <c r="K1162">
        <v>18</v>
      </c>
      <c r="L1162">
        <v>30</v>
      </c>
      <c r="M1162">
        <v>2</v>
      </c>
      <c r="N1162" s="170">
        <v>13121400</v>
      </c>
      <c r="O1162" s="170">
        <v>13940000</v>
      </c>
      <c r="P1162" s="178">
        <v>1398000</v>
      </c>
      <c r="Q1162" s="178">
        <v>66543</v>
      </c>
      <c r="R1162" s="178">
        <v>383819</v>
      </c>
      <c r="S1162">
        <v>0</v>
      </c>
      <c r="T1162">
        <v>0</v>
      </c>
      <c r="U1162">
        <v>0</v>
      </c>
      <c r="W1162">
        <v>0</v>
      </c>
      <c r="X1162">
        <v>0</v>
      </c>
      <c r="Y1162">
        <v>0</v>
      </c>
      <c r="AB1162" s="180">
        <v>44285</v>
      </c>
      <c r="AC1162">
        <v>1</v>
      </c>
      <c r="AD1162" t="s">
        <v>1922</v>
      </c>
      <c r="AE1162">
        <v>1</v>
      </c>
      <c r="AF1162">
        <v>30</v>
      </c>
      <c r="AG1162">
        <v>0</v>
      </c>
      <c r="AN1162">
        <v>1</v>
      </c>
      <c r="AO1162">
        <v>1</v>
      </c>
      <c r="AR1162" s="178">
        <v>178360</v>
      </c>
      <c r="AS1162" t="s">
        <v>1921</v>
      </c>
      <c r="AT1162">
        <v>0</v>
      </c>
      <c r="AU1162">
        <v>0</v>
      </c>
      <c r="AV1162">
        <v>890480123</v>
      </c>
      <c r="AW1162" t="s">
        <v>1920</v>
      </c>
      <c r="AX1162">
        <v>5</v>
      </c>
      <c r="BC1162">
        <v>1</v>
      </c>
      <c r="BD1162">
        <v>7</v>
      </c>
      <c r="BE1162">
        <v>2</v>
      </c>
    </row>
    <row r="1163" spans="1:57" x14ac:dyDescent="0.25">
      <c r="A1163" s="179">
        <f t="shared" si="18"/>
        <v>4521486</v>
      </c>
      <c r="B1163" t="s">
        <v>1923</v>
      </c>
      <c r="C1163">
        <v>25764770</v>
      </c>
      <c r="D1163">
        <v>144105</v>
      </c>
      <c r="E1163">
        <v>4</v>
      </c>
      <c r="F1163">
        <v>16327</v>
      </c>
      <c r="G1163" s="180">
        <v>43733</v>
      </c>
      <c r="H1163" s="180">
        <v>45199</v>
      </c>
      <c r="I1163">
        <v>0</v>
      </c>
      <c r="J1163">
        <v>1</v>
      </c>
      <c r="K1163">
        <v>18</v>
      </c>
      <c r="L1163">
        <v>30</v>
      </c>
      <c r="M1163">
        <v>2</v>
      </c>
      <c r="N1163" s="170">
        <v>17726461</v>
      </c>
      <c r="O1163" s="170">
        <v>19240000</v>
      </c>
      <c r="P1163" s="178">
        <v>12000000</v>
      </c>
      <c r="Q1163" s="178">
        <v>350787</v>
      </c>
      <c r="R1163" s="178">
        <v>8446599</v>
      </c>
      <c r="S1163">
        <v>0</v>
      </c>
      <c r="T1163">
        <v>0</v>
      </c>
      <c r="U1163">
        <v>0</v>
      </c>
      <c r="W1163">
        <v>0</v>
      </c>
      <c r="X1163">
        <v>0</v>
      </c>
      <c r="Y1163">
        <v>0</v>
      </c>
      <c r="AB1163" s="180">
        <v>44285</v>
      </c>
      <c r="AC1163">
        <v>1</v>
      </c>
      <c r="AD1163" t="s">
        <v>1922</v>
      </c>
      <c r="AE1163">
        <v>1</v>
      </c>
      <c r="AF1163">
        <v>30</v>
      </c>
      <c r="AG1163">
        <v>0</v>
      </c>
      <c r="AN1163">
        <v>1</v>
      </c>
      <c r="AO1163">
        <v>1</v>
      </c>
      <c r="AR1163" s="178">
        <v>3925113</v>
      </c>
      <c r="AS1163" t="s">
        <v>1921</v>
      </c>
      <c r="AT1163">
        <v>0</v>
      </c>
      <c r="AU1163">
        <v>0</v>
      </c>
      <c r="AV1163">
        <v>890480123</v>
      </c>
      <c r="AW1163" t="s">
        <v>1920</v>
      </c>
      <c r="AX1163">
        <v>5</v>
      </c>
      <c r="BC1163">
        <v>1</v>
      </c>
      <c r="BD1163">
        <v>7</v>
      </c>
      <c r="BE1163">
        <v>2</v>
      </c>
    </row>
    <row r="1164" spans="1:57" x14ac:dyDescent="0.25">
      <c r="A1164" s="179">
        <f t="shared" si="18"/>
        <v>363534</v>
      </c>
      <c r="B1164" t="s">
        <v>1923</v>
      </c>
      <c r="C1164">
        <v>25764770</v>
      </c>
      <c r="D1164">
        <v>144105</v>
      </c>
      <c r="E1164">
        <v>4</v>
      </c>
      <c r="F1164">
        <v>16661</v>
      </c>
      <c r="G1164" s="180">
        <v>43804</v>
      </c>
      <c r="H1164" s="180">
        <v>44535</v>
      </c>
      <c r="I1164">
        <v>0</v>
      </c>
      <c r="J1164">
        <v>1</v>
      </c>
      <c r="K1164">
        <v>16</v>
      </c>
      <c r="L1164">
        <v>30</v>
      </c>
      <c r="M1164">
        <v>2</v>
      </c>
      <c r="N1164" s="170">
        <v>12185828</v>
      </c>
      <c r="O1164" s="170">
        <v>12890000</v>
      </c>
      <c r="P1164" s="178">
        <v>1895780</v>
      </c>
      <c r="Q1164" s="178">
        <v>89406</v>
      </c>
      <c r="R1164" s="178">
        <v>679119</v>
      </c>
      <c r="S1164">
        <v>0</v>
      </c>
      <c r="T1164">
        <v>0</v>
      </c>
      <c r="U1164">
        <v>0</v>
      </c>
      <c r="W1164">
        <v>0</v>
      </c>
      <c r="X1164">
        <v>0</v>
      </c>
      <c r="Y1164">
        <v>0</v>
      </c>
      <c r="AB1164" s="180">
        <v>44285</v>
      </c>
      <c r="AC1164">
        <v>1</v>
      </c>
      <c r="AD1164" t="s">
        <v>1922</v>
      </c>
      <c r="AE1164">
        <v>1</v>
      </c>
      <c r="AF1164">
        <v>30</v>
      </c>
      <c r="AG1164">
        <v>0</v>
      </c>
      <c r="AN1164">
        <v>1</v>
      </c>
      <c r="AO1164">
        <v>1</v>
      </c>
      <c r="AR1164" s="178">
        <v>315585</v>
      </c>
      <c r="AS1164" t="s">
        <v>1921</v>
      </c>
      <c r="AT1164">
        <v>0</v>
      </c>
      <c r="AU1164">
        <v>0</v>
      </c>
      <c r="AV1164">
        <v>890480123</v>
      </c>
      <c r="AW1164" t="s">
        <v>1920</v>
      </c>
      <c r="AX1164">
        <v>5</v>
      </c>
      <c r="BC1164">
        <v>1</v>
      </c>
      <c r="BD1164">
        <v>7</v>
      </c>
      <c r="BE1164">
        <v>2</v>
      </c>
    </row>
    <row r="1165" spans="1:57" x14ac:dyDescent="0.25">
      <c r="A1165" s="179">
        <f t="shared" si="18"/>
        <v>12023640</v>
      </c>
      <c r="B1165" t="s">
        <v>1923</v>
      </c>
      <c r="C1165">
        <v>25764770</v>
      </c>
      <c r="D1165">
        <v>144105</v>
      </c>
      <c r="E1165">
        <v>4</v>
      </c>
      <c r="F1165">
        <v>16725</v>
      </c>
      <c r="G1165" s="180">
        <v>43819</v>
      </c>
      <c r="H1165" s="180">
        <v>46386</v>
      </c>
      <c r="I1165">
        <v>0</v>
      </c>
      <c r="J1165">
        <v>1</v>
      </c>
      <c r="K1165">
        <v>15</v>
      </c>
      <c r="L1165">
        <v>30</v>
      </c>
      <c r="M1165">
        <v>2</v>
      </c>
      <c r="N1165" s="170">
        <v>17726461</v>
      </c>
      <c r="O1165" s="170">
        <v>19240000</v>
      </c>
      <c r="P1165" s="178">
        <v>25000000</v>
      </c>
      <c r="Q1165" s="178">
        <v>521445</v>
      </c>
      <c r="R1165" s="178">
        <v>22461390</v>
      </c>
      <c r="S1165">
        <v>0</v>
      </c>
      <c r="T1165">
        <v>0</v>
      </c>
      <c r="U1165">
        <v>0</v>
      </c>
      <c r="W1165">
        <v>0</v>
      </c>
      <c r="X1165">
        <v>0</v>
      </c>
      <c r="Y1165">
        <v>0</v>
      </c>
      <c r="AB1165" s="180">
        <v>44285</v>
      </c>
      <c r="AC1165">
        <v>1</v>
      </c>
      <c r="AD1165" t="s">
        <v>1922</v>
      </c>
      <c r="AE1165">
        <v>1</v>
      </c>
      <c r="AF1165">
        <v>30</v>
      </c>
      <c r="AG1165">
        <v>0</v>
      </c>
      <c r="AN1165">
        <v>1</v>
      </c>
      <c r="AO1165">
        <v>1</v>
      </c>
      <c r="AR1165" s="178">
        <v>10437750</v>
      </c>
      <c r="AS1165" t="s">
        <v>1921</v>
      </c>
      <c r="AT1165">
        <v>0</v>
      </c>
      <c r="AU1165">
        <v>0</v>
      </c>
      <c r="AV1165">
        <v>890480123</v>
      </c>
      <c r="AW1165" t="s">
        <v>1920</v>
      </c>
      <c r="AX1165">
        <v>5</v>
      </c>
      <c r="BC1165">
        <v>1</v>
      </c>
      <c r="BD1165">
        <v>7</v>
      </c>
      <c r="BE1165">
        <v>2</v>
      </c>
    </row>
    <row r="1166" spans="1:57" x14ac:dyDescent="0.25">
      <c r="A1166" s="179">
        <f t="shared" si="18"/>
        <v>3475047</v>
      </c>
      <c r="B1166" t="s">
        <v>1923</v>
      </c>
      <c r="C1166">
        <v>25764770</v>
      </c>
      <c r="D1166">
        <v>144105</v>
      </c>
      <c r="E1166">
        <v>4</v>
      </c>
      <c r="F1166">
        <v>17828</v>
      </c>
      <c r="G1166" s="180">
        <v>44158</v>
      </c>
      <c r="H1166" s="180">
        <v>45253</v>
      </c>
      <c r="I1166">
        <v>7</v>
      </c>
      <c r="J1166">
        <v>1</v>
      </c>
      <c r="K1166">
        <v>3</v>
      </c>
      <c r="L1166">
        <v>30</v>
      </c>
      <c r="M1166">
        <v>2</v>
      </c>
      <c r="N1166" s="170">
        <v>8648788</v>
      </c>
      <c r="O1166" s="170">
        <v>9000000</v>
      </c>
      <c r="P1166" s="178">
        <v>7200000</v>
      </c>
      <c r="Q1166" s="178">
        <v>227783</v>
      </c>
      <c r="R1166" s="178">
        <v>6491743</v>
      </c>
      <c r="S1166">
        <v>10913</v>
      </c>
      <c r="T1166">
        <v>0</v>
      </c>
      <c r="U1166">
        <v>0</v>
      </c>
      <c r="W1166">
        <v>0</v>
      </c>
      <c r="X1166">
        <v>0</v>
      </c>
      <c r="Y1166">
        <v>0</v>
      </c>
      <c r="AB1166" s="180">
        <v>44285</v>
      </c>
      <c r="AC1166">
        <v>1</v>
      </c>
      <c r="AD1166" t="s">
        <v>1922</v>
      </c>
      <c r="AE1166">
        <v>1</v>
      </c>
      <c r="AF1166">
        <v>30</v>
      </c>
      <c r="AG1166">
        <v>2947</v>
      </c>
      <c r="AN1166">
        <v>1</v>
      </c>
      <c r="AO1166">
        <v>1</v>
      </c>
      <c r="AR1166" s="178">
        <v>3016696</v>
      </c>
      <c r="AS1166" t="s">
        <v>1921</v>
      </c>
      <c r="AT1166">
        <v>0</v>
      </c>
      <c r="AU1166">
        <v>0</v>
      </c>
      <c r="AV1166">
        <v>890480123</v>
      </c>
      <c r="AW1166" t="s">
        <v>1920</v>
      </c>
      <c r="AX1166">
        <v>5</v>
      </c>
      <c r="BC1166">
        <v>1</v>
      </c>
      <c r="BD1166">
        <v>7</v>
      </c>
      <c r="BE1166">
        <v>2</v>
      </c>
    </row>
    <row r="1167" spans="1:57" x14ac:dyDescent="0.25">
      <c r="A1167" s="179">
        <f t="shared" si="18"/>
        <v>2730043</v>
      </c>
      <c r="B1167" t="s">
        <v>1923</v>
      </c>
      <c r="C1167">
        <v>25764770</v>
      </c>
      <c r="D1167">
        <v>144105</v>
      </c>
      <c r="E1167">
        <v>4</v>
      </c>
      <c r="F1167">
        <v>18292</v>
      </c>
      <c r="G1167" s="180">
        <v>44280</v>
      </c>
      <c r="H1167" s="180">
        <v>45015</v>
      </c>
      <c r="I1167">
        <v>0</v>
      </c>
      <c r="J1167">
        <v>1</v>
      </c>
      <c r="K1167">
        <v>0</v>
      </c>
      <c r="L1167">
        <v>30</v>
      </c>
      <c r="M1167">
        <v>2</v>
      </c>
      <c r="N1167" s="170">
        <v>15881442</v>
      </c>
      <c r="O1167" s="170">
        <v>17090000</v>
      </c>
      <c r="P1167" s="178">
        <v>5100000</v>
      </c>
      <c r="Q1167" s="178">
        <v>249423</v>
      </c>
      <c r="R1167" s="178">
        <v>5100000</v>
      </c>
      <c r="S1167">
        <v>0</v>
      </c>
      <c r="T1167">
        <v>0</v>
      </c>
      <c r="U1167">
        <v>0</v>
      </c>
      <c r="W1167">
        <v>0</v>
      </c>
      <c r="X1167">
        <v>0</v>
      </c>
      <c r="Y1167">
        <v>0</v>
      </c>
      <c r="AB1167" s="180">
        <v>44285</v>
      </c>
      <c r="AC1167">
        <v>1</v>
      </c>
      <c r="AD1167" t="s">
        <v>1922</v>
      </c>
      <c r="AE1167">
        <v>1</v>
      </c>
      <c r="AF1167">
        <v>30</v>
      </c>
      <c r="AG1167">
        <v>0</v>
      </c>
      <c r="AN1167">
        <v>1</v>
      </c>
      <c r="AO1167">
        <v>1</v>
      </c>
      <c r="AR1167" s="178">
        <v>2369957</v>
      </c>
      <c r="AS1167" t="s">
        <v>1921</v>
      </c>
      <c r="AT1167">
        <v>0</v>
      </c>
      <c r="AU1167">
        <v>0</v>
      </c>
      <c r="AV1167">
        <v>890480123</v>
      </c>
      <c r="AW1167" t="s">
        <v>1920</v>
      </c>
      <c r="AX1167">
        <v>5</v>
      </c>
      <c r="BC1167">
        <v>1</v>
      </c>
      <c r="BD1167">
        <v>7</v>
      </c>
      <c r="BE1167">
        <v>2</v>
      </c>
    </row>
    <row r="1168" spans="1:57" x14ac:dyDescent="0.25">
      <c r="A1168" s="179">
        <f t="shared" si="18"/>
        <v>4389972</v>
      </c>
      <c r="B1168" t="s">
        <v>1923</v>
      </c>
      <c r="C1168">
        <v>25869673</v>
      </c>
      <c r="D1168">
        <v>144105</v>
      </c>
      <c r="E1168">
        <v>4</v>
      </c>
      <c r="F1168">
        <v>16542</v>
      </c>
      <c r="G1168" s="180">
        <v>43769</v>
      </c>
      <c r="H1168" s="180">
        <v>46326</v>
      </c>
      <c r="I1168">
        <v>0</v>
      </c>
      <c r="J1168">
        <v>1</v>
      </c>
      <c r="K1168">
        <v>16</v>
      </c>
      <c r="L1168">
        <v>30</v>
      </c>
      <c r="M1168">
        <v>2</v>
      </c>
      <c r="N1168" s="170">
        <v>17726461</v>
      </c>
      <c r="O1168" s="170">
        <v>19240000</v>
      </c>
      <c r="P1168" s="178">
        <v>15414794</v>
      </c>
      <c r="Q1168" s="178">
        <v>321519</v>
      </c>
      <c r="R1168" s="178">
        <v>13628102</v>
      </c>
      <c r="S1168">
        <v>0</v>
      </c>
      <c r="T1168">
        <v>0</v>
      </c>
      <c r="U1168">
        <v>0</v>
      </c>
      <c r="W1168">
        <v>0</v>
      </c>
      <c r="X1168">
        <v>0</v>
      </c>
      <c r="Y1168">
        <v>0</v>
      </c>
      <c r="AB1168" s="180">
        <v>44285</v>
      </c>
      <c r="AC1168">
        <v>1</v>
      </c>
      <c r="AD1168" t="s">
        <v>1922</v>
      </c>
      <c r="AE1168">
        <v>1</v>
      </c>
      <c r="AF1168">
        <v>30</v>
      </c>
      <c r="AG1168">
        <v>0</v>
      </c>
      <c r="AN1168">
        <v>1</v>
      </c>
      <c r="AO1168">
        <v>1</v>
      </c>
      <c r="AR1168" s="178">
        <v>9238130</v>
      </c>
      <c r="AS1168" t="s">
        <v>1921</v>
      </c>
      <c r="AT1168">
        <v>0</v>
      </c>
      <c r="AU1168">
        <v>0</v>
      </c>
      <c r="AV1168">
        <v>890480123</v>
      </c>
      <c r="AW1168" t="s">
        <v>1920</v>
      </c>
      <c r="AX1168">
        <v>5</v>
      </c>
      <c r="BC1168">
        <v>1</v>
      </c>
      <c r="BD1168">
        <v>7</v>
      </c>
      <c r="BE1168">
        <v>2</v>
      </c>
    </row>
    <row r="1169" spans="1:57" x14ac:dyDescent="0.25">
      <c r="A1169" s="179">
        <f t="shared" si="18"/>
        <v>0</v>
      </c>
      <c r="B1169" t="s">
        <v>1923</v>
      </c>
      <c r="C1169">
        <v>25949471</v>
      </c>
      <c r="D1169">
        <v>144105</v>
      </c>
      <c r="E1169">
        <v>4</v>
      </c>
      <c r="F1169">
        <v>14795</v>
      </c>
      <c r="G1169" s="180">
        <v>43396</v>
      </c>
      <c r="H1169" s="180">
        <v>45953</v>
      </c>
      <c r="I1169">
        <v>7</v>
      </c>
      <c r="J1169">
        <v>1</v>
      </c>
      <c r="K1169">
        <v>28</v>
      </c>
      <c r="L1169">
        <v>30</v>
      </c>
      <c r="M1169">
        <v>2</v>
      </c>
      <c r="N1169" s="170">
        <v>17726461</v>
      </c>
      <c r="O1169" s="170">
        <v>19240000</v>
      </c>
      <c r="P1169" s="178">
        <v>14000000</v>
      </c>
      <c r="Q1169" s="178">
        <v>292009</v>
      </c>
      <c r="R1169" s="178">
        <v>10960270</v>
      </c>
      <c r="S1169">
        <v>37716</v>
      </c>
      <c r="T1169">
        <v>0</v>
      </c>
      <c r="U1169">
        <v>0</v>
      </c>
      <c r="W1169">
        <v>0</v>
      </c>
      <c r="X1169">
        <v>0</v>
      </c>
      <c r="Y1169">
        <v>0</v>
      </c>
      <c r="AB1169" s="180">
        <v>44285</v>
      </c>
      <c r="AC1169">
        <v>1</v>
      </c>
      <c r="AD1169" t="s">
        <v>1922</v>
      </c>
      <c r="AE1169">
        <v>1</v>
      </c>
      <c r="AF1169">
        <v>30</v>
      </c>
      <c r="AG1169">
        <v>17061</v>
      </c>
      <c r="AN1169">
        <v>1</v>
      </c>
      <c r="AO1169">
        <v>1</v>
      </c>
      <c r="AR1169" s="178">
        <v>11791877</v>
      </c>
      <c r="AS1169" t="s">
        <v>1921</v>
      </c>
      <c r="AT1169">
        <v>0</v>
      </c>
      <c r="AU1169">
        <v>0</v>
      </c>
      <c r="AV1169">
        <v>890480123</v>
      </c>
      <c r="AW1169" t="s">
        <v>1920</v>
      </c>
      <c r="AX1169">
        <v>5</v>
      </c>
      <c r="BC1169">
        <v>1</v>
      </c>
      <c r="BD1169">
        <v>7</v>
      </c>
      <c r="BE1169">
        <v>2</v>
      </c>
    </row>
    <row r="1170" spans="1:57" x14ac:dyDescent="0.25">
      <c r="A1170" s="179">
        <f t="shared" si="18"/>
        <v>79479118</v>
      </c>
      <c r="B1170" t="s">
        <v>1923</v>
      </c>
      <c r="C1170">
        <v>26723323</v>
      </c>
      <c r="D1170">
        <v>140405</v>
      </c>
      <c r="E1170">
        <v>4</v>
      </c>
      <c r="F1170">
        <v>12027</v>
      </c>
      <c r="G1170" s="180">
        <v>42759</v>
      </c>
      <c r="H1170" s="180">
        <v>47142</v>
      </c>
      <c r="I1170">
        <v>0</v>
      </c>
      <c r="J1170">
        <v>1</v>
      </c>
      <c r="K1170">
        <v>81</v>
      </c>
      <c r="L1170">
        <v>30</v>
      </c>
      <c r="M1170">
        <v>2</v>
      </c>
      <c r="N1170" s="170">
        <v>12185828</v>
      </c>
      <c r="O1170" s="170">
        <v>12890000</v>
      </c>
      <c r="P1170" s="178">
        <v>160000000</v>
      </c>
      <c r="Q1170" s="178">
        <v>2119508</v>
      </c>
      <c r="R1170" s="178">
        <v>97842298</v>
      </c>
      <c r="S1170">
        <v>0</v>
      </c>
      <c r="T1170">
        <v>0</v>
      </c>
      <c r="U1170">
        <v>330000000</v>
      </c>
      <c r="V1170" t="s">
        <v>1927</v>
      </c>
      <c r="W1170">
        <v>0</v>
      </c>
      <c r="X1170">
        <v>0</v>
      </c>
      <c r="Y1170">
        <v>0</v>
      </c>
      <c r="AB1170" s="180">
        <v>44285</v>
      </c>
      <c r="AC1170">
        <v>2</v>
      </c>
      <c r="AD1170" t="s">
        <v>1922</v>
      </c>
      <c r="AE1170">
        <v>1</v>
      </c>
      <c r="AF1170">
        <v>30</v>
      </c>
      <c r="AG1170">
        <v>0</v>
      </c>
      <c r="AH1170">
        <v>2</v>
      </c>
      <c r="AI1170">
        <v>0</v>
      </c>
      <c r="AJ1170">
        <v>1</v>
      </c>
      <c r="AK1170">
        <v>0</v>
      </c>
      <c r="AL1170">
        <v>0</v>
      </c>
      <c r="AM1170">
        <v>0</v>
      </c>
      <c r="AN1170">
        <v>1</v>
      </c>
      <c r="AO1170">
        <v>1</v>
      </c>
      <c r="AR1170" s="178">
        <v>18363180</v>
      </c>
      <c r="AS1170" t="s">
        <v>1926</v>
      </c>
      <c r="AT1170">
        <v>0</v>
      </c>
      <c r="AU1170">
        <v>0</v>
      </c>
      <c r="AV1170">
        <v>890480123</v>
      </c>
      <c r="AW1170" t="s">
        <v>1920</v>
      </c>
      <c r="AX1170">
        <v>5</v>
      </c>
      <c r="BC1170">
        <v>1</v>
      </c>
      <c r="BD1170">
        <v>7</v>
      </c>
      <c r="BE1170">
        <v>2</v>
      </c>
    </row>
    <row r="1171" spans="1:57" x14ac:dyDescent="0.25">
      <c r="A1171" s="179">
        <f t="shared" si="18"/>
        <v>1947642</v>
      </c>
      <c r="B1171" t="s">
        <v>1923</v>
      </c>
      <c r="C1171">
        <v>28297793</v>
      </c>
      <c r="D1171">
        <v>144105</v>
      </c>
      <c r="E1171">
        <v>4</v>
      </c>
      <c r="F1171">
        <v>11474</v>
      </c>
      <c r="G1171" s="180">
        <v>42599</v>
      </c>
      <c r="H1171" s="180">
        <v>45155</v>
      </c>
      <c r="I1171">
        <v>13</v>
      </c>
      <c r="J1171">
        <v>1</v>
      </c>
      <c r="K1171">
        <v>54</v>
      </c>
      <c r="L1171">
        <v>30</v>
      </c>
      <c r="M1171">
        <v>2</v>
      </c>
      <c r="N1171" s="170">
        <v>17726461</v>
      </c>
      <c r="O1171" s="170">
        <v>19240000</v>
      </c>
      <c r="P1171" s="178">
        <v>13500000</v>
      </c>
      <c r="Q1171" s="178">
        <v>281580</v>
      </c>
      <c r="R1171" s="178">
        <v>6706811</v>
      </c>
      <c r="S1171">
        <v>42263</v>
      </c>
      <c r="T1171">
        <v>0</v>
      </c>
      <c r="U1171">
        <v>0</v>
      </c>
      <c r="W1171">
        <v>0</v>
      </c>
      <c r="X1171">
        <v>0</v>
      </c>
      <c r="Y1171">
        <v>0</v>
      </c>
      <c r="AB1171" s="180">
        <v>44285</v>
      </c>
      <c r="AC1171">
        <v>1</v>
      </c>
      <c r="AD1171" t="s">
        <v>1922</v>
      </c>
      <c r="AE1171">
        <v>1</v>
      </c>
      <c r="AF1171">
        <v>30</v>
      </c>
      <c r="AG1171">
        <v>103892</v>
      </c>
      <c r="AN1171">
        <v>1</v>
      </c>
      <c r="AO1171">
        <v>1</v>
      </c>
      <c r="AR1171" s="178">
        <v>4759169</v>
      </c>
      <c r="AS1171" t="s">
        <v>1921</v>
      </c>
      <c r="AT1171">
        <v>0</v>
      </c>
      <c r="AU1171">
        <v>0</v>
      </c>
      <c r="AV1171">
        <v>890480123</v>
      </c>
      <c r="AW1171" t="s">
        <v>1920</v>
      </c>
      <c r="AX1171">
        <v>5</v>
      </c>
      <c r="BC1171">
        <v>1</v>
      </c>
      <c r="BD1171">
        <v>7</v>
      </c>
      <c r="BE1171">
        <v>2</v>
      </c>
    </row>
    <row r="1172" spans="1:57" x14ac:dyDescent="0.25">
      <c r="A1172" s="179">
        <f t="shared" si="18"/>
        <v>2607193</v>
      </c>
      <c r="B1172" t="s">
        <v>1923</v>
      </c>
      <c r="C1172">
        <v>28297793</v>
      </c>
      <c r="D1172">
        <v>141105</v>
      </c>
      <c r="E1172">
        <v>4</v>
      </c>
      <c r="F1172">
        <v>12381</v>
      </c>
      <c r="G1172" s="180">
        <v>42845</v>
      </c>
      <c r="H1172" s="180">
        <v>45402</v>
      </c>
      <c r="I1172">
        <v>0</v>
      </c>
      <c r="J1172">
        <v>1</v>
      </c>
      <c r="K1172">
        <v>49</v>
      </c>
      <c r="L1172">
        <v>30</v>
      </c>
      <c r="M1172">
        <v>2</v>
      </c>
      <c r="N1172" s="170">
        <v>13121400</v>
      </c>
      <c r="O1172" s="170">
        <v>13940000</v>
      </c>
      <c r="P1172" s="178">
        <v>17000000</v>
      </c>
      <c r="Q1172" s="178">
        <v>310386</v>
      </c>
      <c r="R1172" s="178">
        <v>8978009</v>
      </c>
      <c r="S1172">
        <v>0</v>
      </c>
      <c r="T1172">
        <v>0</v>
      </c>
      <c r="U1172">
        <v>17000000</v>
      </c>
      <c r="V1172" t="s">
        <v>1927</v>
      </c>
      <c r="W1172">
        <v>0</v>
      </c>
      <c r="X1172">
        <v>0</v>
      </c>
      <c r="Y1172">
        <v>0</v>
      </c>
      <c r="AB1172" s="180">
        <v>44285</v>
      </c>
      <c r="AC1172">
        <v>3</v>
      </c>
      <c r="AD1172" t="s">
        <v>1922</v>
      </c>
      <c r="AE1172">
        <v>1</v>
      </c>
      <c r="AF1172">
        <v>30</v>
      </c>
      <c r="AG1172">
        <v>0</v>
      </c>
      <c r="AN1172">
        <v>1</v>
      </c>
      <c r="AO1172">
        <v>1</v>
      </c>
      <c r="AR1172" s="178">
        <v>6370816</v>
      </c>
      <c r="AS1172" t="s">
        <v>1921</v>
      </c>
      <c r="AT1172">
        <v>0</v>
      </c>
      <c r="AU1172">
        <v>0</v>
      </c>
      <c r="AV1172">
        <v>890480123</v>
      </c>
      <c r="AW1172" t="s">
        <v>1920</v>
      </c>
      <c r="AX1172">
        <v>5</v>
      </c>
      <c r="BC1172">
        <v>1</v>
      </c>
      <c r="BD1172">
        <v>7</v>
      </c>
      <c r="BE1172">
        <v>2</v>
      </c>
    </row>
    <row r="1173" spans="1:57" x14ac:dyDescent="0.25">
      <c r="A1173" s="179">
        <f t="shared" si="18"/>
        <v>208044</v>
      </c>
      <c r="B1173" t="s">
        <v>1923</v>
      </c>
      <c r="C1173">
        <v>28297793</v>
      </c>
      <c r="D1173">
        <v>144105</v>
      </c>
      <c r="E1173">
        <v>4</v>
      </c>
      <c r="F1173">
        <v>16121</v>
      </c>
      <c r="G1173" s="180">
        <v>43689</v>
      </c>
      <c r="H1173" s="180">
        <v>44420</v>
      </c>
      <c r="I1173">
        <v>18</v>
      </c>
      <c r="J1173">
        <v>1</v>
      </c>
      <c r="K1173">
        <v>18</v>
      </c>
      <c r="L1173">
        <v>30</v>
      </c>
      <c r="M1173">
        <v>2</v>
      </c>
      <c r="N1173" s="170">
        <v>12185828</v>
      </c>
      <c r="O1173" s="170">
        <v>12890000</v>
      </c>
      <c r="P1173" s="178">
        <v>2984000</v>
      </c>
      <c r="Q1173" s="178">
        <v>140726</v>
      </c>
      <c r="R1173" s="178">
        <v>716412</v>
      </c>
      <c r="S1173">
        <v>4158</v>
      </c>
      <c r="T1173">
        <v>0</v>
      </c>
      <c r="U1173">
        <v>0</v>
      </c>
      <c r="W1173">
        <v>0</v>
      </c>
      <c r="X1173">
        <v>0</v>
      </c>
      <c r="Y1173">
        <v>0</v>
      </c>
      <c r="AB1173" s="180">
        <v>44285</v>
      </c>
      <c r="AC1173">
        <v>1</v>
      </c>
      <c r="AD1173" t="s">
        <v>1922</v>
      </c>
      <c r="AE1173">
        <v>1</v>
      </c>
      <c r="AF1173">
        <v>30</v>
      </c>
      <c r="AG1173">
        <v>33720</v>
      </c>
      <c r="AN1173">
        <v>1</v>
      </c>
      <c r="AO1173">
        <v>1</v>
      </c>
      <c r="AR1173" s="178">
        <v>508368</v>
      </c>
      <c r="AS1173" t="s">
        <v>1921</v>
      </c>
      <c r="AT1173">
        <v>0</v>
      </c>
      <c r="AU1173">
        <v>0</v>
      </c>
      <c r="AV1173">
        <v>890480123</v>
      </c>
      <c r="AW1173" t="s">
        <v>1920</v>
      </c>
      <c r="AX1173">
        <v>5</v>
      </c>
      <c r="BC1173">
        <v>1</v>
      </c>
      <c r="BD1173">
        <v>7</v>
      </c>
      <c r="BE1173">
        <v>2</v>
      </c>
    </row>
    <row r="1174" spans="1:57" x14ac:dyDescent="0.25">
      <c r="A1174" s="179">
        <f t="shared" si="18"/>
        <v>342744</v>
      </c>
      <c r="B1174" t="s">
        <v>1923</v>
      </c>
      <c r="C1174">
        <v>28297793</v>
      </c>
      <c r="D1174">
        <v>144105</v>
      </c>
      <c r="E1174">
        <v>4</v>
      </c>
      <c r="F1174">
        <v>17680</v>
      </c>
      <c r="G1174" s="180">
        <v>44110</v>
      </c>
      <c r="H1174" s="180">
        <v>44864</v>
      </c>
      <c r="I1174">
        <v>0</v>
      </c>
      <c r="J1174">
        <v>1</v>
      </c>
      <c r="K1174">
        <v>6</v>
      </c>
      <c r="L1174">
        <v>30</v>
      </c>
      <c r="M1174">
        <v>2</v>
      </c>
      <c r="N1174" s="170">
        <v>12185828</v>
      </c>
      <c r="O1174" s="170">
        <v>12890000</v>
      </c>
      <c r="P1174" s="178">
        <v>1550000</v>
      </c>
      <c r="Q1174" s="178">
        <v>73098</v>
      </c>
      <c r="R1174" s="178">
        <v>1180259</v>
      </c>
      <c r="S1174">
        <v>0</v>
      </c>
      <c r="T1174">
        <v>0</v>
      </c>
      <c r="U1174">
        <v>0</v>
      </c>
      <c r="W1174">
        <v>0</v>
      </c>
      <c r="X1174">
        <v>0</v>
      </c>
      <c r="Y1174">
        <v>0</v>
      </c>
      <c r="AB1174" s="180">
        <v>44285</v>
      </c>
      <c r="AC1174">
        <v>1</v>
      </c>
      <c r="AD1174" t="s">
        <v>1922</v>
      </c>
      <c r="AE1174">
        <v>1</v>
      </c>
      <c r="AF1174">
        <v>30</v>
      </c>
      <c r="AG1174">
        <v>0</v>
      </c>
      <c r="AN1174">
        <v>1</v>
      </c>
      <c r="AO1174">
        <v>1</v>
      </c>
      <c r="AR1174" s="178">
        <v>837515</v>
      </c>
      <c r="AS1174" t="s">
        <v>1921</v>
      </c>
      <c r="AT1174">
        <v>0</v>
      </c>
      <c r="AU1174">
        <v>0</v>
      </c>
      <c r="AV1174">
        <v>890480123</v>
      </c>
      <c r="AW1174" t="s">
        <v>1920</v>
      </c>
      <c r="AX1174">
        <v>5</v>
      </c>
      <c r="BC1174">
        <v>1</v>
      </c>
      <c r="BD1174">
        <v>7</v>
      </c>
      <c r="BE1174">
        <v>2</v>
      </c>
    </row>
    <row r="1175" spans="1:57" x14ac:dyDescent="0.25">
      <c r="A1175" s="179">
        <f t="shared" si="18"/>
        <v>3628972</v>
      </c>
      <c r="B1175" t="s">
        <v>1923</v>
      </c>
      <c r="C1175">
        <v>28297793</v>
      </c>
      <c r="D1175">
        <v>144105</v>
      </c>
      <c r="E1175">
        <v>4</v>
      </c>
      <c r="F1175">
        <v>18047</v>
      </c>
      <c r="G1175" s="180">
        <v>44203</v>
      </c>
      <c r="H1175" s="180">
        <v>45687</v>
      </c>
      <c r="I1175">
        <v>0</v>
      </c>
      <c r="J1175">
        <v>1</v>
      </c>
      <c r="K1175">
        <v>3</v>
      </c>
      <c r="L1175">
        <v>30</v>
      </c>
      <c r="M1175">
        <v>2</v>
      </c>
      <c r="N1175" s="170">
        <v>9568969</v>
      </c>
      <c r="O1175" s="170">
        <v>10000000</v>
      </c>
      <c r="P1175" s="178">
        <v>13000000</v>
      </c>
      <c r="Q1175" s="178">
        <v>235231</v>
      </c>
      <c r="R1175" s="178">
        <v>12496561</v>
      </c>
      <c r="S1175">
        <v>0</v>
      </c>
      <c r="T1175">
        <v>0</v>
      </c>
      <c r="U1175">
        <v>0</v>
      </c>
      <c r="W1175">
        <v>0</v>
      </c>
      <c r="X1175">
        <v>0</v>
      </c>
      <c r="Y1175">
        <v>0</v>
      </c>
      <c r="Z1175" t="s">
        <v>1932</v>
      </c>
      <c r="AA1175" s="181">
        <v>44536</v>
      </c>
      <c r="AB1175" s="180">
        <v>44285</v>
      </c>
      <c r="AC1175">
        <v>1</v>
      </c>
      <c r="AD1175" t="s">
        <v>1922</v>
      </c>
      <c r="AE1175">
        <v>1</v>
      </c>
      <c r="AF1175">
        <v>30</v>
      </c>
      <c r="AG1175">
        <v>0</v>
      </c>
      <c r="AN1175">
        <v>1</v>
      </c>
      <c r="AO1175">
        <v>1</v>
      </c>
      <c r="AR1175" s="178">
        <v>8867589</v>
      </c>
      <c r="AS1175" t="s">
        <v>1921</v>
      </c>
      <c r="AT1175">
        <v>0</v>
      </c>
      <c r="AU1175">
        <v>0</v>
      </c>
      <c r="AV1175">
        <v>890480123</v>
      </c>
      <c r="AW1175" t="s">
        <v>1920</v>
      </c>
      <c r="AX1175">
        <v>5</v>
      </c>
      <c r="BC1175">
        <v>1</v>
      </c>
      <c r="BD1175">
        <v>7</v>
      </c>
      <c r="BE1175">
        <v>2</v>
      </c>
    </row>
    <row r="1176" spans="1:57" x14ac:dyDescent="0.25">
      <c r="A1176" s="179">
        <f t="shared" si="18"/>
        <v>441</v>
      </c>
      <c r="B1176" t="s">
        <v>1923</v>
      </c>
      <c r="C1176">
        <v>28297793</v>
      </c>
      <c r="D1176">
        <v>144105</v>
      </c>
      <c r="E1176">
        <v>4</v>
      </c>
      <c r="F1176">
        <v>550005965</v>
      </c>
      <c r="G1176" s="180">
        <v>42225</v>
      </c>
      <c r="H1176" s="180">
        <v>45412</v>
      </c>
      <c r="I1176">
        <v>0</v>
      </c>
      <c r="J1176">
        <v>1</v>
      </c>
      <c r="K1176">
        <v>0</v>
      </c>
      <c r="L1176">
        <v>30</v>
      </c>
      <c r="M1176">
        <v>2</v>
      </c>
      <c r="N1176" s="170">
        <v>21474970</v>
      </c>
      <c r="O1176" s="170">
        <v>23720000</v>
      </c>
      <c r="P1176" s="178">
        <v>1519</v>
      </c>
      <c r="Q1176" s="178">
        <v>58</v>
      </c>
      <c r="R1176" s="178">
        <v>1519</v>
      </c>
      <c r="S1176">
        <v>0</v>
      </c>
      <c r="T1176">
        <v>0</v>
      </c>
      <c r="U1176">
        <v>0</v>
      </c>
      <c r="W1176">
        <v>0</v>
      </c>
      <c r="X1176">
        <v>0</v>
      </c>
      <c r="Y1176">
        <v>0</v>
      </c>
      <c r="AB1176" s="180">
        <v>44286</v>
      </c>
      <c r="AC1176">
        <v>1</v>
      </c>
      <c r="AD1176" t="s">
        <v>1922</v>
      </c>
      <c r="AE1176">
        <v>1</v>
      </c>
      <c r="AF1176">
        <v>30</v>
      </c>
      <c r="AG1176">
        <v>0</v>
      </c>
      <c r="AN1176">
        <v>1</v>
      </c>
      <c r="AO1176">
        <v>1</v>
      </c>
      <c r="AR1176" s="178">
        <v>1078</v>
      </c>
      <c r="AS1176" t="s">
        <v>1921</v>
      </c>
      <c r="AT1176">
        <v>0</v>
      </c>
      <c r="AU1176">
        <v>0</v>
      </c>
      <c r="AV1176">
        <v>890480123</v>
      </c>
      <c r="AW1176" t="s">
        <v>1920</v>
      </c>
      <c r="AX1176">
        <v>5</v>
      </c>
      <c r="BC1176">
        <v>2</v>
      </c>
      <c r="BD1176">
        <v>7</v>
      </c>
      <c r="BE1176">
        <v>2</v>
      </c>
    </row>
    <row r="1177" spans="1:57" x14ac:dyDescent="0.25">
      <c r="A1177" s="179">
        <f t="shared" si="18"/>
        <v>441</v>
      </c>
      <c r="B1177" t="s">
        <v>1923</v>
      </c>
      <c r="C1177">
        <v>28297793</v>
      </c>
      <c r="D1177">
        <v>144105</v>
      </c>
      <c r="E1177">
        <v>4</v>
      </c>
      <c r="F1177">
        <v>550006078</v>
      </c>
      <c r="G1177" s="180">
        <v>42236</v>
      </c>
      <c r="H1177" s="180">
        <v>45412</v>
      </c>
      <c r="I1177">
        <v>0</v>
      </c>
      <c r="J1177">
        <v>1</v>
      </c>
      <c r="K1177">
        <v>0</v>
      </c>
      <c r="L1177">
        <v>30</v>
      </c>
      <c r="M1177">
        <v>2</v>
      </c>
      <c r="N1177" s="170">
        <v>21474970</v>
      </c>
      <c r="O1177" s="170">
        <v>23720000</v>
      </c>
      <c r="P1177" s="178">
        <v>1518</v>
      </c>
      <c r="Q1177" s="178">
        <v>58</v>
      </c>
      <c r="R1177" s="178">
        <v>1518</v>
      </c>
      <c r="S1177">
        <v>0</v>
      </c>
      <c r="T1177">
        <v>0</v>
      </c>
      <c r="U1177">
        <v>0</v>
      </c>
      <c r="W1177">
        <v>0</v>
      </c>
      <c r="X1177">
        <v>0</v>
      </c>
      <c r="Y1177">
        <v>0</v>
      </c>
      <c r="AB1177" s="180">
        <v>44286</v>
      </c>
      <c r="AC1177">
        <v>1</v>
      </c>
      <c r="AD1177" t="s">
        <v>1922</v>
      </c>
      <c r="AE1177">
        <v>1</v>
      </c>
      <c r="AF1177">
        <v>30</v>
      </c>
      <c r="AG1177">
        <v>0</v>
      </c>
      <c r="AN1177">
        <v>1</v>
      </c>
      <c r="AO1177">
        <v>1</v>
      </c>
      <c r="AR1177" s="178">
        <v>1077</v>
      </c>
      <c r="AS1177" t="s">
        <v>1921</v>
      </c>
      <c r="AT1177">
        <v>0</v>
      </c>
      <c r="AU1177">
        <v>0</v>
      </c>
      <c r="AV1177">
        <v>890480123</v>
      </c>
      <c r="AW1177" t="s">
        <v>1920</v>
      </c>
      <c r="AX1177">
        <v>5</v>
      </c>
      <c r="BC1177">
        <v>2</v>
      </c>
      <c r="BD1177">
        <v>7</v>
      </c>
      <c r="BE1177">
        <v>2</v>
      </c>
    </row>
    <row r="1178" spans="1:57" x14ac:dyDescent="0.25">
      <c r="A1178" s="179">
        <f t="shared" si="18"/>
        <v>355</v>
      </c>
      <c r="B1178" t="s">
        <v>1923</v>
      </c>
      <c r="C1178">
        <v>28297793</v>
      </c>
      <c r="D1178">
        <v>144105</v>
      </c>
      <c r="E1178">
        <v>4</v>
      </c>
      <c r="F1178">
        <v>550006176</v>
      </c>
      <c r="G1178" s="180">
        <v>42243</v>
      </c>
      <c r="H1178" s="180">
        <v>45412</v>
      </c>
      <c r="I1178">
        <v>0</v>
      </c>
      <c r="J1178">
        <v>1</v>
      </c>
      <c r="K1178">
        <v>0</v>
      </c>
      <c r="L1178">
        <v>30</v>
      </c>
      <c r="M1178">
        <v>2</v>
      </c>
      <c r="N1178" s="170">
        <v>21474970</v>
      </c>
      <c r="O1178" s="170">
        <v>23720000</v>
      </c>
      <c r="P1178" s="178">
        <v>1221</v>
      </c>
      <c r="Q1178" s="178">
        <v>46</v>
      </c>
      <c r="R1178" s="178">
        <v>1221</v>
      </c>
      <c r="S1178">
        <v>0</v>
      </c>
      <c r="T1178">
        <v>0</v>
      </c>
      <c r="U1178">
        <v>0</v>
      </c>
      <c r="W1178">
        <v>0</v>
      </c>
      <c r="X1178">
        <v>0</v>
      </c>
      <c r="Y1178">
        <v>0</v>
      </c>
      <c r="AB1178" s="180">
        <v>44286</v>
      </c>
      <c r="AC1178">
        <v>1</v>
      </c>
      <c r="AD1178" t="s">
        <v>1922</v>
      </c>
      <c r="AE1178">
        <v>1</v>
      </c>
      <c r="AF1178">
        <v>30</v>
      </c>
      <c r="AG1178">
        <v>0</v>
      </c>
      <c r="AN1178">
        <v>1</v>
      </c>
      <c r="AO1178">
        <v>1</v>
      </c>
      <c r="AR1178" s="178">
        <v>866</v>
      </c>
      <c r="AS1178" t="s">
        <v>1921</v>
      </c>
      <c r="AT1178">
        <v>0</v>
      </c>
      <c r="AU1178">
        <v>0</v>
      </c>
      <c r="AV1178">
        <v>890480123</v>
      </c>
      <c r="AW1178" t="s">
        <v>1920</v>
      </c>
      <c r="AX1178">
        <v>5</v>
      </c>
      <c r="BC1178">
        <v>2</v>
      </c>
      <c r="BD1178">
        <v>7</v>
      </c>
      <c r="BE1178">
        <v>2</v>
      </c>
    </row>
    <row r="1179" spans="1:57" x14ac:dyDescent="0.25">
      <c r="A1179" s="179">
        <f t="shared" si="18"/>
        <v>708</v>
      </c>
      <c r="B1179" t="s">
        <v>1923</v>
      </c>
      <c r="C1179">
        <v>28297793</v>
      </c>
      <c r="D1179">
        <v>144105</v>
      </c>
      <c r="E1179">
        <v>4</v>
      </c>
      <c r="F1179">
        <v>550006221</v>
      </c>
      <c r="G1179" s="180">
        <v>42246</v>
      </c>
      <c r="H1179" s="180">
        <v>45412</v>
      </c>
      <c r="I1179">
        <v>0</v>
      </c>
      <c r="J1179">
        <v>1</v>
      </c>
      <c r="K1179">
        <v>0</v>
      </c>
      <c r="L1179">
        <v>30</v>
      </c>
      <c r="M1179">
        <v>2</v>
      </c>
      <c r="N1179" s="170">
        <v>21474970</v>
      </c>
      <c r="O1179" s="170">
        <v>23720000</v>
      </c>
      <c r="P1179" s="178">
        <v>2438</v>
      </c>
      <c r="Q1179" s="178">
        <v>92</v>
      </c>
      <c r="R1179" s="178">
        <v>2438</v>
      </c>
      <c r="S1179">
        <v>0</v>
      </c>
      <c r="T1179">
        <v>0</v>
      </c>
      <c r="U1179">
        <v>0</v>
      </c>
      <c r="W1179">
        <v>0</v>
      </c>
      <c r="X1179">
        <v>0</v>
      </c>
      <c r="Y1179">
        <v>0</v>
      </c>
      <c r="AB1179" s="180">
        <v>44286</v>
      </c>
      <c r="AC1179">
        <v>1</v>
      </c>
      <c r="AD1179" t="s">
        <v>1922</v>
      </c>
      <c r="AE1179">
        <v>1</v>
      </c>
      <c r="AF1179">
        <v>30</v>
      </c>
      <c r="AG1179">
        <v>0</v>
      </c>
      <c r="AN1179">
        <v>1</v>
      </c>
      <c r="AO1179">
        <v>1</v>
      </c>
      <c r="AR1179" s="178">
        <v>1730</v>
      </c>
      <c r="AS1179" t="s">
        <v>1921</v>
      </c>
      <c r="AT1179">
        <v>0</v>
      </c>
      <c r="AU1179">
        <v>0</v>
      </c>
      <c r="AV1179">
        <v>890480123</v>
      </c>
      <c r="AW1179" t="s">
        <v>1920</v>
      </c>
      <c r="AX1179">
        <v>5</v>
      </c>
      <c r="BC1179">
        <v>2</v>
      </c>
      <c r="BD1179">
        <v>7</v>
      </c>
      <c r="BE1179">
        <v>2</v>
      </c>
    </row>
    <row r="1180" spans="1:57" x14ac:dyDescent="0.25">
      <c r="A1180" s="179">
        <f t="shared" si="18"/>
        <v>276</v>
      </c>
      <c r="B1180" t="s">
        <v>1923</v>
      </c>
      <c r="C1180">
        <v>28297793</v>
      </c>
      <c r="D1180">
        <v>144105</v>
      </c>
      <c r="E1180">
        <v>4</v>
      </c>
      <c r="F1180">
        <v>550006392</v>
      </c>
      <c r="G1180" s="180">
        <v>42252</v>
      </c>
      <c r="H1180" s="180">
        <v>45412</v>
      </c>
      <c r="I1180">
        <v>0</v>
      </c>
      <c r="J1180">
        <v>1</v>
      </c>
      <c r="K1180">
        <v>0</v>
      </c>
      <c r="L1180">
        <v>30</v>
      </c>
      <c r="M1180">
        <v>2</v>
      </c>
      <c r="N1180" s="170">
        <v>21474970</v>
      </c>
      <c r="O1180" s="170">
        <v>23720000</v>
      </c>
      <c r="P1180" s="178">
        <v>949</v>
      </c>
      <c r="Q1180" s="178">
        <v>36</v>
      </c>
      <c r="R1180" s="178">
        <v>949</v>
      </c>
      <c r="S1180">
        <v>0</v>
      </c>
      <c r="T1180">
        <v>0</v>
      </c>
      <c r="U1180">
        <v>0</v>
      </c>
      <c r="W1180">
        <v>0</v>
      </c>
      <c r="X1180">
        <v>0</v>
      </c>
      <c r="Y1180">
        <v>0</v>
      </c>
      <c r="AB1180" s="180">
        <v>44286</v>
      </c>
      <c r="AC1180">
        <v>1</v>
      </c>
      <c r="AD1180" t="s">
        <v>1922</v>
      </c>
      <c r="AE1180">
        <v>1</v>
      </c>
      <c r="AF1180">
        <v>30</v>
      </c>
      <c r="AG1180">
        <v>0</v>
      </c>
      <c r="AN1180">
        <v>1</v>
      </c>
      <c r="AO1180">
        <v>1</v>
      </c>
      <c r="AR1180" s="178">
        <v>673</v>
      </c>
      <c r="AS1180" t="s">
        <v>1921</v>
      </c>
      <c r="AT1180">
        <v>0</v>
      </c>
      <c r="AU1180">
        <v>0</v>
      </c>
      <c r="AV1180">
        <v>890480123</v>
      </c>
      <c r="AW1180" t="s">
        <v>1920</v>
      </c>
      <c r="AX1180">
        <v>5</v>
      </c>
      <c r="BC1180">
        <v>2</v>
      </c>
      <c r="BD1180">
        <v>7</v>
      </c>
      <c r="BE1180">
        <v>2</v>
      </c>
    </row>
    <row r="1181" spans="1:57" x14ac:dyDescent="0.25">
      <c r="A1181" s="179">
        <f t="shared" si="18"/>
        <v>121</v>
      </c>
      <c r="B1181" t="s">
        <v>1923</v>
      </c>
      <c r="C1181">
        <v>28297793</v>
      </c>
      <c r="D1181">
        <v>144105</v>
      </c>
      <c r="E1181">
        <v>4</v>
      </c>
      <c r="F1181">
        <v>550006487</v>
      </c>
      <c r="G1181" s="180">
        <v>42259</v>
      </c>
      <c r="H1181" s="180">
        <v>45412</v>
      </c>
      <c r="I1181">
        <v>0</v>
      </c>
      <c r="J1181">
        <v>1</v>
      </c>
      <c r="K1181">
        <v>0</v>
      </c>
      <c r="L1181">
        <v>30</v>
      </c>
      <c r="M1181">
        <v>2</v>
      </c>
      <c r="N1181" s="170">
        <v>21474970</v>
      </c>
      <c r="O1181" s="170">
        <v>23720000</v>
      </c>
      <c r="P1181" s="178">
        <v>415</v>
      </c>
      <c r="Q1181" s="178">
        <v>16</v>
      </c>
      <c r="R1181" s="178">
        <v>415</v>
      </c>
      <c r="S1181">
        <v>0</v>
      </c>
      <c r="T1181">
        <v>0</v>
      </c>
      <c r="U1181">
        <v>0</v>
      </c>
      <c r="W1181">
        <v>0</v>
      </c>
      <c r="X1181">
        <v>0</v>
      </c>
      <c r="Y1181">
        <v>0</v>
      </c>
      <c r="AB1181" s="180">
        <v>44286</v>
      </c>
      <c r="AC1181">
        <v>1</v>
      </c>
      <c r="AD1181" t="s">
        <v>1922</v>
      </c>
      <c r="AE1181">
        <v>1</v>
      </c>
      <c r="AF1181">
        <v>30</v>
      </c>
      <c r="AG1181">
        <v>0</v>
      </c>
      <c r="AN1181">
        <v>1</v>
      </c>
      <c r="AO1181">
        <v>1</v>
      </c>
      <c r="AR1181" s="178">
        <v>294</v>
      </c>
      <c r="AS1181" t="s">
        <v>1921</v>
      </c>
      <c r="AT1181">
        <v>0</v>
      </c>
      <c r="AU1181">
        <v>0</v>
      </c>
      <c r="AV1181">
        <v>890480123</v>
      </c>
      <c r="AW1181" t="s">
        <v>1920</v>
      </c>
      <c r="AX1181">
        <v>5</v>
      </c>
      <c r="BC1181">
        <v>2</v>
      </c>
      <c r="BD1181">
        <v>7</v>
      </c>
      <c r="BE1181">
        <v>2</v>
      </c>
    </row>
    <row r="1182" spans="1:57" x14ac:dyDescent="0.25">
      <c r="A1182" s="179">
        <f t="shared" si="18"/>
        <v>81</v>
      </c>
      <c r="B1182" t="s">
        <v>1923</v>
      </c>
      <c r="C1182">
        <v>28297793</v>
      </c>
      <c r="D1182">
        <v>144105</v>
      </c>
      <c r="E1182">
        <v>4</v>
      </c>
      <c r="F1182">
        <v>550006547</v>
      </c>
      <c r="G1182" s="180">
        <v>42262</v>
      </c>
      <c r="H1182" s="180">
        <v>45412</v>
      </c>
      <c r="I1182">
        <v>0</v>
      </c>
      <c r="J1182">
        <v>1</v>
      </c>
      <c r="K1182">
        <v>0</v>
      </c>
      <c r="L1182">
        <v>30</v>
      </c>
      <c r="M1182">
        <v>2</v>
      </c>
      <c r="N1182" s="170">
        <v>21474970</v>
      </c>
      <c r="O1182" s="170">
        <v>23720000</v>
      </c>
      <c r="P1182" s="178">
        <v>280</v>
      </c>
      <c r="Q1182" s="178">
        <v>11</v>
      </c>
      <c r="R1182" s="178">
        <v>280</v>
      </c>
      <c r="S1182">
        <v>0</v>
      </c>
      <c r="T1182">
        <v>0</v>
      </c>
      <c r="U1182">
        <v>0</v>
      </c>
      <c r="W1182">
        <v>0</v>
      </c>
      <c r="X1182">
        <v>0</v>
      </c>
      <c r="Y1182">
        <v>0</v>
      </c>
      <c r="AB1182" s="180">
        <v>44286</v>
      </c>
      <c r="AC1182">
        <v>1</v>
      </c>
      <c r="AD1182" t="s">
        <v>1922</v>
      </c>
      <c r="AE1182">
        <v>1</v>
      </c>
      <c r="AF1182">
        <v>30</v>
      </c>
      <c r="AG1182">
        <v>0</v>
      </c>
      <c r="AN1182">
        <v>1</v>
      </c>
      <c r="AO1182">
        <v>1</v>
      </c>
      <c r="AR1182" s="178">
        <v>199</v>
      </c>
      <c r="AS1182" t="s">
        <v>1921</v>
      </c>
      <c r="AT1182">
        <v>0</v>
      </c>
      <c r="AU1182">
        <v>0</v>
      </c>
      <c r="AV1182">
        <v>890480123</v>
      </c>
      <c r="AW1182" t="s">
        <v>1920</v>
      </c>
      <c r="AX1182">
        <v>5</v>
      </c>
      <c r="BC1182">
        <v>2</v>
      </c>
      <c r="BD1182">
        <v>7</v>
      </c>
      <c r="BE1182">
        <v>2</v>
      </c>
    </row>
    <row r="1183" spans="1:57" x14ac:dyDescent="0.25">
      <c r="A1183" s="179">
        <f t="shared" si="18"/>
        <v>234</v>
      </c>
      <c r="B1183" t="s">
        <v>1923</v>
      </c>
      <c r="C1183">
        <v>28297793</v>
      </c>
      <c r="D1183">
        <v>144105</v>
      </c>
      <c r="E1183">
        <v>4</v>
      </c>
      <c r="F1183">
        <v>550006593</v>
      </c>
      <c r="G1183" s="180">
        <v>42266</v>
      </c>
      <c r="H1183" s="180">
        <v>45381</v>
      </c>
      <c r="I1183">
        <v>0</v>
      </c>
      <c r="J1183">
        <v>1</v>
      </c>
      <c r="K1183">
        <v>0</v>
      </c>
      <c r="L1183">
        <v>30</v>
      </c>
      <c r="M1183">
        <v>2</v>
      </c>
      <c r="N1183" s="170">
        <v>21474970</v>
      </c>
      <c r="O1183" s="170">
        <v>23720000</v>
      </c>
      <c r="P1183" s="178">
        <v>805</v>
      </c>
      <c r="Q1183" s="178">
        <v>31</v>
      </c>
      <c r="R1183" s="178">
        <v>805</v>
      </c>
      <c r="S1183">
        <v>1</v>
      </c>
      <c r="T1183">
        <v>0</v>
      </c>
      <c r="U1183">
        <v>0</v>
      </c>
      <c r="W1183">
        <v>0</v>
      </c>
      <c r="X1183">
        <v>0</v>
      </c>
      <c r="Y1183">
        <v>0</v>
      </c>
      <c r="AB1183" s="180">
        <v>44285</v>
      </c>
      <c r="AC1183">
        <v>1</v>
      </c>
      <c r="AD1183" t="s">
        <v>1922</v>
      </c>
      <c r="AE1183">
        <v>1</v>
      </c>
      <c r="AF1183">
        <v>30</v>
      </c>
      <c r="AG1183">
        <v>0</v>
      </c>
      <c r="AN1183">
        <v>1</v>
      </c>
      <c r="AO1183">
        <v>1</v>
      </c>
      <c r="AR1183" s="178">
        <v>571</v>
      </c>
      <c r="AS1183" t="s">
        <v>1921</v>
      </c>
      <c r="AT1183">
        <v>0</v>
      </c>
      <c r="AU1183">
        <v>0</v>
      </c>
      <c r="AV1183">
        <v>890480123</v>
      </c>
      <c r="AW1183" t="s">
        <v>1920</v>
      </c>
      <c r="AX1183">
        <v>5</v>
      </c>
      <c r="BC1183">
        <v>2</v>
      </c>
      <c r="BD1183">
        <v>7</v>
      </c>
      <c r="BE1183">
        <v>2</v>
      </c>
    </row>
    <row r="1184" spans="1:57" x14ac:dyDescent="0.25">
      <c r="A1184" s="179">
        <f t="shared" si="18"/>
        <v>278</v>
      </c>
      <c r="B1184" t="s">
        <v>1923</v>
      </c>
      <c r="C1184">
        <v>28297793</v>
      </c>
      <c r="D1184">
        <v>144105</v>
      </c>
      <c r="E1184">
        <v>4</v>
      </c>
      <c r="F1184">
        <v>550006756</v>
      </c>
      <c r="G1184" s="180">
        <v>42276</v>
      </c>
      <c r="H1184" s="180">
        <v>45412</v>
      </c>
      <c r="I1184">
        <v>0</v>
      </c>
      <c r="J1184">
        <v>1</v>
      </c>
      <c r="K1184">
        <v>0</v>
      </c>
      <c r="L1184">
        <v>30</v>
      </c>
      <c r="M1184">
        <v>2</v>
      </c>
      <c r="N1184" s="170">
        <v>21474970</v>
      </c>
      <c r="O1184" s="170">
        <v>23720000</v>
      </c>
      <c r="P1184" s="178">
        <v>959</v>
      </c>
      <c r="Q1184" s="178">
        <v>36</v>
      </c>
      <c r="R1184" s="178">
        <v>959</v>
      </c>
      <c r="S1184">
        <v>0</v>
      </c>
      <c r="T1184">
        <v>0</v>
      </c>
      <c r="U1184">
        <v>0</v>
      </c>
      <c r="W1184">
        <v>0</v>
      </c>
      <c r="X1184">
        <v>0</v>
      </c>
      <c r="Y1184">
        <v>0</v>
      </c>
      <c r="AB1184" s="180">
        <v>44286</v>
      </c>
      <c r="AC1184">
        <v>1</v>
      </c>
      <c r="AD1184" t="s">
        <v>1922</v>
      </c>
      <c r="AE1184">
        <v>1</v>
      </c>
      <c r="AF1184">
        <v>30</v>
      </c>
      <c r="AG1184">
        <v>0</v>
      </c>
      <c r="AN1184">
        <v>1</v>
      </c>
      <c r="AO1184">
        <v>1</v>
      </c>
      <c r="AR1184" s="178">
        <v>681</v>
      </c>
      <c r="AS1184" t="s">
        <v>1921</v>
      </c>
      <c r="AT1184">
        <v>0</v>
      </c>
      <c r="AU1184">
        <v>0</v>
      </c>
      <c r="AV1184">
        <v>890480123</v>
      </c>
      <c r="AW1184" t="s">
        <v>1920</v>
      </c>
      <c r="AX1184">
        <v>5</v>
      </c>
      <c r="BC1184">
        <v>2</v>
      </c>
      <c r="BD1184">
        <v>7</v>
      </c>
      <c r="BE1184">
        <v>2</v>
      </c>
    </row>
    <row r="1185" spans="1:57" x14ac:dyDescent="0.25">
      <c r="A1185" s="179">
        <f t="shared" si="18"/>
        <v>283</v>
      </c>
      <c r="B1185" t="s">
        <v>1923</v>
      </c>
      <c r="C1185">
        <v>28297793</v>
      </c>
      <c r="D1185">
        <v>144105</v>
      </c>
      <c r="E1185">
        <v>4</v>
      </c>
      <c r="F1185">
        <v>550007034</v>
      </c>
      <c r="G1185" s="180">
        <v>42291</v>
      </c>
      <c r="H1185" s="180">
        <v>45412</v>
      </c>
      <c r="I1185">
        <v>0</v>
      </c>
      <c r="J1185">
        <v>1</v>
      </c>
      <c r="K1185">
        <v>0</v>
      </c>
      <c r="L1185">
        <v>30</v>
      </c>
      <c r="M1185">
        <v>2</v>
      </c>
      <c r="N1185" s="170">
        <v>21474970</v>
      </c>
      <c r="O1185" s="170">
        <v>23720000</v>
      </c>
      <c r="P1185" s="178">
        <v>974</v>
      </c>
      <c r="Q1185" s="178">
        <v>37</v>
      </c>
      <c r="R1185" s="178">
        <v>974</v>
      </c>
      <c r="S1185">
        <v>0</v>
      </c>
      <c r="T1185">
        <v>0</v>
      </c>
      <c r="U1185">
        <v>0</v>
      </c>
      <c r="W1185">
        <v>0</v>
      </c>
      <c r="X1185">
        <v>0</v>
      </c>
      <c r="Y1185">
        <v>0</v>
      </c>
      <c r="AB1185" s="180">
        <v>44286</v>
      </c>
      <c r="AC1185">
        <v>1</v>
      </c>
      <c r="AD1185" t="s">
        <v>1922</v>
      </c>
      <c r="AE1185">
        <v>1</v>
      </c>
      <c r="AF1185">
        <v>30</v>
      </c>
      <c r="AG1185">
        <v>0</v>
      </c>
      <c r="AN1185">
        <v>1</v>
      </c>
      <c r="AO1185">
        <v>1</v>
      </c>
      <c r="AR1185" s="178">
        <v>691</v>
      </c>
      <c r="AS1185" t="s">
        <v>1921</v>
      </c>
      <c r="AT1185">
        <v>0</v>
      </c>
      <c r="AU1185">
        <v>0</v>
      </c>
      <c r="AV1185">
        <v>890480123</v>
      </c>
      <c r="AW1185" t="s">
        <v>1920</v>
      </c>
      <c r="AX1185">
        <v>5</v>
      </c>
      <c r="BC1185">
        <v>2</v>
      </c>
      <c r="BD1185">
        <v>7</v>
      </c>
      <c r="BE1185">
        <v>2</v>
      </c>
    </row>
    <row r="1186" spans="1:57" x14ac:dyDescent="0.25">
      <c r="A1186" s="179">
        <f t="shared" si="18"/>
        <v>383</v>
      </c>
      <c r="B1186" t="s">
        <v>1923</v>
      </c>
      <c r="C1186">
        <v>28297793</v>
      </c>
      <c r="D1186">
        <v>144105</v>
      </c>
      <c r="E1186">
        <v>4</v>
      </c>
      <c r="F1186">
        <v>550007052</v>
      </c>
      <c r="G1186" s="180">
        <v>42292</v>
      </c>
      <c r="H1186" s="180">
        <v>45412</v>
      </c>
      <c r="I1186">
        <v>0</v>
      </c>
      <c r="J1186">
        <v>1</v>
      </c>
      <c r="K1186">
        <v>0</v>
      </c>
      <c r="L1186">
        <v>30</v>
      </c>
      <c r="M1186">
        <v>2</v>
      </c>
      <c r="N1186" s="170">
        <v>21474970</v>
      </c>
      <c r="O1186" s="170">
        <v>23720000</v>
      </c>
      <c r="P1186" s="178">
        <v>1319</v>
      </c>
      <c r="Q1186" s="178">
        <v>50</v>
      </c>
      <c r="R1186" s="178">
        <v>1319</v>
      </c>
      <c r="S1186">
        <v>0</v>
      </c>
      <c r="T1186">
        <v>0</v>
      </c>
      <c r="U1186">
        <v>0</v>
      </c>
      <c r="W1186">
        <v>0</v>
      </c>
      <c r="X1186">
        <v>0</v>
      </c>
      <c r="Y1186">
        <v>0</v>
      </c>
      <c r="AB1186" s="180">
        <v>44286</v>
      </c>
      <c r="AC1186">
        <v>1</v>
      </c>
      <c r="AD1186" t="s">
        <v>1922</v>
      </c>
      <c r="AE1186">
        <v>1</v>
      </c>
      <c r="AF1186">
        <v>30</v>
      </c>
      <c r="AG1186">
        <v>0</v>
      </c>
      <c r="AN1186">
        <v>1</v>
      </c>
      <c r="AO1186">
        <v>1</v>
      </c>
      <c r="AR1186" s="178">
        <v>936</v>
      </c>
      <c r="AS1186" t="s">
        <v>1921</v>
      </c>
      <c r="AT1186">
        <v>0</v>
      </c>
      <c r="AU1186">
        <v>0</v>
      </c>
      <c r="AV1186">
        <v>890480123</v>
      </c>
      <c r="AW1186" t="s">
        <v>1920</v>
      </c>
      <c r="AX1186">
        <v>5</v>
      </c>
      <c r="BC1186">
        <v>2</v>
      </c>
      <c r="BD1186">
        <v>7</v>
      </c>
      <c r="BE1186">
        <v>2</v>
      </c>
    </row>
    <row r="1187" spans="1:57" x14ac:dyDescent="0.25">
      <c r="A1187" s="179">
        <f t="shared" si="18"/>
        <v>1396</v>
      </c>
      <c r="B1187" t="s">
        <v>1923</v>
      </c>
      <c r="C1187">
        <v>28297793</v>
      </c>
      <c r="D1187">
        <v>144105</v>
      </c>
      <c r="E1187">
        <v>4</v>
      </c>
      <c r="F1187">
        <v>550008257</v>
      </c>
      <c r="G1187" s="180">
        <v>42373</v>
      </c>
      <c r="H1187" s="180">
        <v>45412</v>
      </c>
      <c r="I1187">
        <v>0</v>
      </c>
      <c r="J1187">
        <v>1</v>
      </c>
      <c r="K1187">
        <v>0</v>
      </c>
      <c r="L1187">
        <v>30</v>
      </c>
      <c r="M1187">
        <v>2</v>
      </c>
      <c r="N1187" s="170">
        <v>22490513</v>
      </c>
      <c r="O1187" s="170">
        <v>24960000</v>
      </c>
      <c r="P1187" s="178">
        <v>4808</v>
      </c>
      <c r="Q1187" s="178">
        <v>185</v>
      </c>
      <c r="R1187" s="178">
        <v>4808</v>
      </c>
      <c r="S1187">
        <v>0</v>
      </c>
      <c r="T1187">
        <v>0</v>
      </c>
      <c r="U1187">
        <v>0</v>
      </c>
      <c r="W1187">
        <v>0</v>
      </c>
      <c r="X1187">
        <v>0</v>
      </c>
      <c r="Y1187">
        <v>0</v>
      </c>
      <c r="AB1187" s="180">
        <v>44286</v>
      </c>
      <c r="AC1187">
        <v>1</v>
      </c>
      <c r="AD1187" t="s">
        <v>1922</v>
      </c>
      <c r="AE1187">
        <v>1</v>
      </c>
      <c r="AF1187">
        <v>30</v>
      </c>
      <c r="AG1187">
        <v>0</v>
      </c>
      <c r="AN1187">
        <v>1</v>
      </c>
      <c r="AO1187">
        <v>1</v>
      </c>
      <c r="AR1187" s="178">
        <v>3412</v>
      </c>
      <c r="AS1187" t="s">
        <v>1921</v>
      </c>
      <c r="AT1187">
        <v>0</v>
      </c>
      <c r="AU1187">
        <v>0</v>
      </c>
      <c r="AV1187">
        <v>890480123</v>
      </c>
      <c r="AW1187" t="s">
        <v>1920</v>
      </c>
      <c r="AX1187">
        <v>5</v>
      </c>
      <c r="BC1187">
        <v>2</v>
      </c>
      <c r="BD1187">
        <v>7</v>
      </c>
      <c r="BE1187">
        <v>2</v>
      </c>
    </row>
    <row r="1188" spans="1:57" x14ac:dyDescent="0.25">
      <c r="A1188" s="179">
        <f t="shared" si="18"/>
        <v>514</v>
      </c>
      <c r="B1188" t="s">
        <v>1923</v>
      </c>
      <c r="C1188">
        <v>28297793</v>
      </c>
      <c r="D1188">
        <v>144105</v>
      </c>
      <c r="E1188">
        <v>4</v>
      </c>
      <c r="F1188">
        <v>550008279</v>
      </c>
      <c r="G1188" s="180">
        <v>42380</v>
      </c>
      <c r="H1188" s="180">
        <v>45381</v>
      </c>
      <c r="I1188">
        <v>0</v>
      </c>
      <c r="J1188">
        <v>1</v>
      </c>
      <c r="K1188">
        <v>0</v>
      </c>
      <c r="L1188">
        <v>30</v>
      </c>
      <c r="M1188">
        <v>2</v>
      </c>
      <c r="N1188" s="170">
        <v>22490513</v>
      </c>
      <c r="O1188" s="170">
        <v>24960000</v>
      </c>
      <c r="P1188" s="178">
        <v>1769</v>
      </c>
      <c r="Q1188" s="178">
        <v>69</v>
      </c>
      <c r="R1188" s="178">
        <v>1769</v>
      </c>
      <c r="S1188">
        <v>0</v>
      </c>
      <c r="T1188">
        <v>0</v>
      </c>
      <c r="U1188">
        <v>0</v>
      </c>
      <c r="W1188">
        <v>0</v>
      </c>
      <c r="X1188">
        <v>0</v>
      </c>
      <c r="Y1188">
        <v>0</v>
      </c>
      <c r="AB1188" s="180">
        <v>44286</v>
      </c>
      <c r="AC1188">
        <v>1</v>
      </c>
      <c r="AD1188" t="s">
        <v>1922</v>
      </c>
      <c r="AE1188">
        <v>1</v>
      </c>
      <c r="AF1188">
        <v>30</v>
      </c>
      <c r="AG1188">
        <v>0</v>
      </c>
      <c r="AN1188">
        <v>1</v>
      </c>
      <c r="AO1188">
        <v>1</v>
      </c>
      <c r="AR1188" s="178">
        <v>1255</v>
      </c>
      <c r="AS1188" t="s">
        <v>1921</v>
      </c>
      <c r="AT1188">
        <v>0</v>
      </c>
      <c r="AU1188">
        <v>0</v>
      </c>
      <c r="AV1188">
        <v>890480123</v>
      </c>
      <c r="AW1188" t="s">
        <v>1920</v>
      </c>
      <c r="AX1188">
        <v>5</v>
      </c>
      <c r="BC1188">
        <v>2</v>
      </c>
      <c r="BD1188">
        <v>7</v>
      </c>
      <c r="BE1188">
        <v>2</v>
      </c>
    </row>
    <row r="1189" spans="1:57" x14ac:dyDescent="0.25">
      <c r="A1189" s="179">
        <f t="shared" si="18"/>
        <v>302</v>
      </c>
      <c r="B1189" t="s">
        <v>1923</v>
      </c>
      <c r="C1189">
        <v>28297793</v>
      </c>
      <c r="D1189">
        <v>144105</v>
      </c>
      <c r="E1189">
        <v>4</v>
      </c>
      <c r="F1189">
        <v>550008693</v>
      </c>
      <c r="G1189" s="180">
        <v>42420</v>
      </c>
      <c r="H1189" s="180">
        <v>45381</v>
      </c>
      <c r="I1189">
        <v>0</v>
      </c>
      <c r="J1189">
        <v>1</v>
      </c>
      <c r="K1189">
        <v>0</v>
      </c>
      <c r="L1189">
        <v>30</v>
      </c>
      <c r="M1189">
        <v>2</v>
      </c>
      <c r="N1189" s="170">
        <v>22490513</v>
      </c>
      <c r="O1189" s="170">
        <v>24960000</v>
      </c>
      <c r="P1189" s="178">
        <v>1040</v>
      </c>
      <c r="Q1189" s="178">
        <v>41</v>
      </c>
      <c r="R1189" s="178">
        <v>1040</v>
      </c>
      <c r="S1189">
        <v>0</v>
      </c>
      <c r="T1189">
        <v>0</v>
      </c>
      <c r="U1189">
        <v>0</v>
      </c>
      <c r="W1189">
        <v>0</v>
      </c>
      <c r="X1189">
        <v>0</v>
      </c>
      <c r="Y1189">
        <v>0</v>
      </c>
      <c r="AB1189" s="180">
        <v>44286</v>
      </c>
      <c r="AC1189">
        <v>1</v>
      </c>
      <c r="AD1189" t="s">
        <v>1922</v>
      </c>
      <c r="AE1189">
        <v>1</v>
      </c>
      <c r="AF1189">
        <v>30</v>
      </c>
      <c r="AG1189">
        <v>0</v>
      </c>
      <c r="AN1189">
        <v>1</v>
      </c>
      <c r="AO1189">
        <v>1</v>
      </c>
      <c r="AR1189" s="178">
        <v>738</v>
      </c>
      <c r="AS1189" t="s">
        <v>1921</v>
      </c>
      <c r="AT1189">
        <v>0</v>
      </c>
      <c r="AU1189">
        <v>0</v>
      </c>
      <c r="AV1189">
        <v>890480123</v>
      </c>
      <c r="AW1189" t="s">
        <v>1920</v>
      </c>
      <c r="AX1189">
        <v>5</v>
      </c>
      <c r="BC1189">
        <v>2</v>
      </c>
      <c r="BD1189">
        <v>7</v>
      </c>
      <c r="BE1189">
        <v>2</v>
      </c>
    </row>
    <row r="1190" spans="1:57" x14ac:dyDescent="0.25">
      <c r="A1190" s="179">
        <f t="shared" si="18"/>
        <v>515</v>
      </c>
      <c r="B1190" t="s">
        <v>1923</v>
      </c>
      <c r="C1190">
        <v>28297793</v>
      </c>
      <c r="D1190">
        <v>144105</v>
      </c>
      <c r="E1190">
        <v>4</v>
      </c>
      <c r="F1190">
        <v>550008972</v>
      </c>
      <c r="G1190" s="180">
        <v>42447</v>
      </c>
      <c r="H1190" s="180">
        <v>45381</v>
      </c>
      <c r="I1190">
        <v>0</v>
      </c>
      <c r="J1190">
        <v>1</v>
      </c>
      <c r="K1190">
        <v>0</v>
      </c>
      <c r="L1190">
        <v>30</v>
      </c>
      <c r="M1190">
        <v>2</v>
      </c>
      <c r="N1190" s="170">
        <v>22490513</v>
      </c>
      <c r="O1190" s="170">
        <v>24960000</v>
      </c>
      <c r="P1190" s="178">
        <v>1772</v>
      </c>
      <c r="Q1190" s="178">
        <v>69</v>
      </c>
      <c r="R1190" s="178">
        <v>1772</v>
      </c>
      <c r="S1190">
        <v>0</v>
      </c>
      <c r="T1190">
        <v>0</v>
      </c>
      <c r="U1190">
        <v>0</v>
      </c>
      <c r="W1190">
        <v>0</v>
      </c>
      <c r="X1190">
        <v>0</v>
      </c>
      <c r="Y1190">
        <v>0</v>
      </c>
      <c r="AB1190" s="180">
        <v>44286</v>
      </c>
      <c r="AC1190">
        <v>1</v>
      </c>
      <c r="AD1190" t="s">
        <v>1922</v>
      </c>
      <c r="AE1190">
        <v>1</v>
      </c>
      <c r="AF1190">
        <v>30</v>
      </c>
      <c r="AG1190">
        <v>0</v>
      </c>
      <c r="AN1190">
        <v>1</v>
      </c>
      <c r="AO1190">
        <v>1</v>
      </c>
      <c r="AR1190" s="178">
        <v>1257</v>
      </c>
      <c r="AS1190" t="s">
        <v>1921</v>
      </c>
      <c r="AT1190">
        <v>0</v>
      </c>
      <c r="AU1190">
        <v>0</v>
      </c>
      <c r="AV1190">
        <v>890480123</v>
      </c>
      <c r="AW1190" t="s">
        <v>1920</v>
      </c>
      <c r="AX1190">
        <v>5</v>
      </c>
      <c r="BC1190">
        <v>2</v>
      </c>
      <c r="BD1190">
        <v>7</v>
      </c>
      <c r="BE1190">
        <v>2</v>
      </c>
    </row>
    <row r="1191" spans="1:57" x14ac:dyDescent="0.25">
      <c r="A1191" s="179">
        <f t="shared" si="18"/>
        <v>854</v>
      </c>
      <c r="B1191" t="s">
        <v>1923</v>
      </c>
      <c r="C1191">
        <v>28297793</v>
      </c>
      <c r="D1191">
        <v>144105</v>
      </c>
      <c r="E1191">
        <v>4</v>
      </c>
      <c r="F1191">
        <v>550009061</v>
      </c>
      <c r="G1191" s="180">
        <v>42460</v>
      </c>
      <c r="H1191" s="180">
        <v>45381</v>
      </c>
      <c r="I1191">
        <v>0</v>
      </c>
      <c r="J1191">
        <v>1</v>
      </c>
      <c r="K1191">
        <v>0</v>
      </c>
      <c r="L1191">
        <v>30</v>
      </c>
      <c r="M1191">
        <v>2</v>
      </c>
      <c r="N1191" s="170">
        <v>22490513</v>
      </c>
      <c r="O1191" s="170">
        <v>24960000</v>
      </c>
      <c r="P1191" s="178">
        <v>2940</v>
      </c>
      <c r="Q1191" s="178">
        <v>115</v>
      </c>
      <c r="R1191" s="178">
        <v>2940</v>
      </c>
      <c r="S1191">
        <v>0</v>
      </c>
      <c r="T1191">
        <v>0</v>
      </c>
      <c r="U1191">
        <v>0</v>
      </c>
      <c r="W1191">
        <v>0</v>
      </c>
      <c r="X1191">
        <v>0</v>
      </c>
      <c r="Y1191">
        <v>0</v>
      </c>
      <c r="AB1191" s="180">
        <v>44286</v>
      </c>
      <c r="AC1191">
        <v>1</v>
      </c>
      <c r="AD1191" t="s">
        <v>1922</v>
      </c>
      <c r="AE1191">
        <v>1</v>
      </c>
      <c r="AF1191">
        <v>30</v>
      </c>
      <c r="AG1191">
        <v>0</v>
      </c>
      <c r="AN1191">
        <v>1</v>
      </c>
      <c r="AO1191">
        <v>1</v>
      </c>
      <c r="AR1191" s="178">
        <v>2086</v>
      </c>
      <c r="AS1191" t="s">
        <v>1921</v>
      </c>
      <c r="AT1191">
        <v>0</v>
      </c>
      <c r="AU1191">
        <v>0</v>
      </c>
      <c r="AV1191">
        <v>890480123</v>
      </c>
      <c r="AW1191" t="s">
        <v>1920</v>
      </c>
      <c r="AX1191">
        <v>5</v>
      </c>
      <c r="BC1191">
        <v>2</v>
      </c>
      <c r="BD1191">
        <v>7</v>
      </c>
      <c r="BE1191">
        <v>2</v>
      </c>
    </row>
    <row r="1192" spans="1:57" x14ac:dyDescent="0.25">
      <c r="A1192" s="179">
        <f t="shared" si="18"/>
        <v>288</v>
      </c>
      <c r="B1192" t="s">
        <v>1923</v>
      </c>
      <c r="C1192">
        <v>28297793</v>
      </c>
      <c r="D1192">
        <v>144105</v>
      </c>
      <c r="E1192">
        <v>4</v>
      </c>
      <c r="F1192">
        <v>550009062</v>
      </c>
      <c r="G1192" s="180">
        <v>42460</v>
      </c>
      <c r="H1192" s="180">
        <v>45381</v>
      </c>
      <c r="I1192">
        <v>0</v>
      </c>
      <c r="J1192">
        <v>1</v>
      </c>
      <c r="K1192">
        <v>0</v>
      </c>
      <c r="L1192">
        <v>30</v>
      </c>
      <c r="M1192">
        <v>2</v>
      </c>
      <c r="N1192" s="170">
        <v>22490513</v>
      </c>
      <c r="O1192" s="170">
        <v>24960000</v>
      </c>
      <c r="P1192" s="178">
        <v>991</v>
      </c>
      <c r="Q1192" s="178">
        <v>39</v>
      </c>
      <c r="R1192" s="178">
        <v>991</v>
      </c>
      <c r="S1192">
        <v>0</v>
      </c>
      <c r="T1192">
        <v>0</v>
      </c>
      <c r="U1192">
        <v>0</v>
      </c>
      <c r="W1192">
        <v>0</v>
      </c>
      <c r="X1192">
        <v>0</v>
      </c>
      <c r="Y1192">
        <v>0</v>
      </c>
      <c r="AB1192" s="180">
        <v>44286</v>
      </c>
      <c r="AC1192">
        <v>1</v>
      </c>
      <c r="AD1192" t="s">
        <v>1922</v>
      </c>
      <c r="AE1192">
        <v>1</v>
      </c>
      <c r="AF1192">
        <v>30</v>
      </c>
      <c r="AG1192">
        <v>0</v>
      </c>
      <c r="AN1192">
        <v>1</v>
      </c>
      <c r="AO1192">
        <v>1</v>
      </c>
      <c r="AR1192" s="178">
        <v>703</v>
      </c>
      <c r="AS1192" t="s">
        <v>1921</v>
      </c>
      <c r="AT1192">
        <v>0</v>
      </c>
      <c r="AU1192">
        <v>0</v>
      </c>
      <c r="AV1192">
        <v>890480123</v>
      </c>
      <c r="AW1192" t="s">
        <v>1920</v>
      </c>
      <c r="AX1192">
        <v>5</v>
      </c>
      <c r="BC1192">
        <v>2</v>
      </c>
      <c r="BD1192">
        <v>7</v>
      </c>
      <c r="BE1192">
        <v>2</v>
      </c>
    </row>
    <row r="1193" spans="1:57" x14ac:dyDescent="0.25">
      <c r="A1193" s="179">
        <f t="shared" si="18"/>
        <v>698</v>
      </c>
      <c r="B1193" t="s">
        <v>1923</v>
      </c>
      <c r="C1193">
        <v>28297793</v>
      </c>
      <c r="D1193">
        <v>144105</v>
      </c>
      <c r="E1193">
        <v>4</v>
      </c>
      <c r="F1193">
        <v>550009063</v>
      </c>
      <c r="G1193" s="180">
        <v>42460</v>
      </c>
      <c r="H1193" s="180">
        <v>45381</v>
      </c>
      <c r="I1193">
        <v>0</v>
      </c>
      <c r="J1193">
        <v>1</v>
      </c>
      <c r="K1193">
        <v>0</v>
      </c>
      <c r="L1193">
        <v>30</v>
      </c>
      <c r="M1193">
        <v>2</v>
      </c>
      <c r="N1193" s="170">
        <v>22490513</v>
      </c>
      <c r="O1193" s="170">
        <v>24960000</v>
      </c>
      <c r="P1193" s="178">
        <v>2403</v>
      </c>
      <c r="Q1193" s="178">
        <v>94</v>
      </c>
      <c r="R1193" s="178">
        <v>2403</v>
      </c>
      <c r="S1193">
        <v>0</v>
      </c>
      <c r="T1193">
        <v>0</v>
      </c>
      <c r="U1193">
        <v>0</v>
      </c>
      <c r="W1193">
        <v>0</v>
      </c>
      <c r="X1193">
        <v>0</v>
      </c>
      <c r="Y1193">
        <v>0</v>
      </c>
      <c r="AB1193" s="180">
        <v>44286</v>
      </c>
      <c r="AC1193">
        <v>1</v>
      </c>
      <c r="AD1193" t="s">
        <v>1922</v>
      </c>
      <c r="AE1193">
        <v>1</v>
      </c>
      <c r="AF1193">
        <v>30</v>
      </c>
      <c r="AG1193">
        <v>0</v>
      </c>
      <c r="AN1193">
        <v>1</v>
      </c>
      <c r="AO1193">
        <v>1</v>
      </c>
      <c r="AR1193" s="178">
        <v>1705</v>
      </c>
      <c r="AS1193" t="s">
        <v>1921</v>
      </c>
      <c r="AT1193">
        <v>0</v>
      </c>
      <c r="AU1193">
        <v>0</v>
      </c>
      <c r="AV1193">
        <v>890480123</v>
      </c>
      <c r="AW1193" t="s">
        <v>1920</v>
      </c>
      <c r="AX1193">
        <v>5</v>
      </c>
      <c r="BC1193">
        <v>2</v>
      </c>
      <c r="BD1193">
        <v>7</v>
      </c>
      <c r="BE1193">
        <v>2</v>
      </c>
    </row>
    <row r="1194" spans="1:57" x14ac:dyDescent="0.25">
      <c r="A1194" s="179">
        <f t="shared" si="18"/>
        <v>258</v>
      </c>
      <c r="B1194" t="s">
        <v>1923</v>
      </c>
      <c r="C1194">
        <v>28297793</v>
      </c>
      <c r="D1194">
        <v>144105</v>
      </c>
      <c r="E1194">
        <v>4</v>
      </c>
      <c r="F1194">
        <v>550009064</v>
      </c>
      <c r="G1194" s="180">
        <v>42460</v>
      </c>
      <c r="H1194" s="180">
        <v>45381</v>
      </c>
      <c r="I1194">
        <v>0</v>
      </c>
      <c r="J1194">
        <v>1</v>
      </c>
      <c r="K1194">
        <v>0</v>
      </c>
      <c r="L1194">
        <v>30</v>
      </c>
      <c r="M1194">
        <v>2</v>
      </c>
      <c r="N1194" s="170">
        <v>22490513</v>
      </c>
      <c r="O1194" s="170">
        <v>24960000</v>
      </c>
      <c r="P1194" s="178">
        <v>889</v>
      </c>
      <c r="Q1194" s="178">
        <v>35</v>
      </c>
      <c r="R1194" s="178">
        <v>889</v>
      </c>
      <c r="S1194">
        <v>0</v>
      </c>
      <c r="T1194">
        <v>0</v>
      </c>
      <c r="U1194">
        <v>0</v>
      </c>
      <c r="W1194">
        <v>0</v>
      </c>
      <c r="X1194">
        <v>0</v>
      </c>
      <c r="Y1194">
        <v>0</v>
      </c>
      <c r="AB1194" s="180">
        <v>44286</v>
      </c>
      <c r="AC1194">
        <v>1</v>
      </c>
      <c r="AD1194" t="s">
        <v>1922</v>
      </c>
      <c r="AE1194">
        <v>1</v>
      </c>
      <c r="AF1194">
        <v>30</v>
      </c>
      <c r="AG1194">
        <v>0</v>
      </c>
      <c r="AN1194">
        <v>1</v>
      </c>
      <c r="AO1194">
        <v>1</v>
      </c>
      <c r="AR1194" s="178">
        <v>631</v>
      </c>
      <c r="AS1194" t="s">
        <v>1921</v>
      </c>
      <c r="AT1194">
        <v>0</v>
      </c>
      <c r="AU1194">
        <v>0</v>
      </c>
      <c r="AV1194">
        <v>890480123</v>
      </c>
      <c r="AW1194" t="s">
        <v>1920</v>
      </c>
      <c r="AX1194">
        <v>5</v>
      </c>
      <c r="BC1194">
        <v>2</v>
      </c>
      <c r="BD1194">
        <v>7</v>
      </c>
      <c r="BE1194">
        <v>2</v>
      </c>
    </row>
    <row r="1195" spans="1:57" x14ac:dyDescent="0.25">
      <c r="A1195" s="179">
        <f t="shared" si="18"/>
        <v>688</v>
      </c>
      <c r="B1195" t="s">
        <v>1923</v>
      </c>
      <c r="C1195">
        <v>28297793</v>
      </c>
      <c r="D1195">
        <v>144105</v>
      </c>
      <c r="E1195">
        <v>4</v>
      </c>
      <c r="F1195">
        <v>550009285</v>
      </c>
      <c r="G1195" s="180">
        <v>42470</v>
      </c>
      <c r="H1195" s="180">
        <v>45381</v>
      </c>
      <c r="I1195">
        <v>0</v>
      </c>
      <c r="J1195">
        <v>1</v>
      </c>
      <c r="K1195">
        <v>0</v>
      </c>
      <c r="L1195">
        <v>30</v>
      </c>
      <c r="M1195">
        <v>2</v>
      </c>
      <c r="N1195" s="170">
        <v>22490513</v>
      </c>
      <c r="O1195" s="170">
        <v>24960000</v>
      </c>
      <c r="P1195" s="178">
        <v>2370</v>
      </c>
      <c r="Q1195" s="178">
        <v>93</v>
      </c>
      <c r="R1195" s="178">
        <v>2370</v>
      </c>
      <c r="S1195">
        <v>0</v>
      </c>
      <c r="T1195">
        <v>0</v>
      </c>
      <c r="U1195">
        <v>0</v>
      </c>
      <c r="W1195">
        <v>0</v>
      </c>
      <c r="X1195">
        <v>0</v>
      </c>
      <c r="Y1195">
        <v>0</v>
      </c>
      <c r="AB1195" s="180">
        <v>44286</v>
      </c>
      <c r="AC1195">
        <v>1</v>
      </c>
      <c r="AD1195" t="s">
        <v>1922</v>
      </c>
      <c r="AE1195">
        <v>1</v>
      </c>
      <c r="AF1195">
        <v>30</v>
      </c>
      <c r="AG1195">
        <v>0</v>
      </c>
      <c r="AN1195">
        <v>1</v>
      </c>
      <c r="AO1195">
        <v>1</v>
      </c>
      <c r="AR1195" s="178">
        <v>1682</v>
      </c>
      <c r="AS1195" t="s">
        <v>1921</v>
      </c>
      <c r="AT1195">
        <v>0</v>
      </c>
      <c r="AU1195">
        <v>0</v>
      </c>
      <c r="AV1195">
        <v>890480123</v>
      </c>
      <c r="AW1195" t="s">
        <v>1920</v>
      </c>
      <c r="AX1195">
        <v>5</v>
      </c>
      <c r="BC1195">
        <v>2</v>
      </c>
      <c r="BD1195">
        <v>7</v>
      </c>
      <c r="BE1195">
        <v>2</v>
      </c>
    </row>
    <row r="1196" spans="1:57" x14ac:dyDescent="0.25">
      <c r="A1196" s="179">
        <f t="shared" si="18"/>
        <v>1985</v>
      </c>
      <c r="B1196" t="s">
        <v>1923</v>
      </c>
      <c r="C1196">
        <v>28297793</v>
      </c>
      <c r="D1196">
        <v>144105</v>
      </c>
      <c r="E1196">
        <v>4</v>
      </c>
      <c r="F1196">
        <v>550009333</v>
      </c>
      <c r="G1196" s="180">
        <v>42475</v>
      </c>
      <c r="H1196" s="180">
        <v>45412</v>
      </c>
      <c r="I1196">
        <v>0</v>
      </c>
      <c r="J1196">
        <v>1</v>
      </c>
      <c r="K1196">
        <v>0</v>
      </c>
      <c r="L1196">
        <v>30</v>
      </c>
      <c r="M1196">
        <v>2</v>
      </c>
      <c r="N1196" s="170">
        <v>22490513</v>
      </c>
      <c r="O1196" s="170">
        <v>24960000</v>
      </c>
      <c r="P1196" s="178">
        <v>6836</v>
      </c>
      <c r="Q1196" s="178">
        <v>263</v>
      </c>
      <c r="R1196" s="178">
        <v>6836</v>
      </c>
      <c r="S1196">
        <v>0</v>
      </c>
      <c r="T1196">
        <v>0</v>
      </c>
      <c r="U1196">
        <v>0</v>
      </c>
      <c r="W1196">
        <v>0</v>
      </c>
      <c r="X1196">
        <v>0</v>
      </c>
      <c r="Y1196">
        <v>0</v>
      </c>
      <c r="AB1196" s="180">
        <v>44286</v>
      </c>
      <c r="AC1196">
        <v>1</v>
      </c>
      <c r="AD1196" t="s">
        <v>1922</v>
      </c>
      <c r="AE1196">
        <v>1</v>
      </c>
      <c r="AF1196">
        <v>30</v>
      </c>
      <c r="AG1196">
        <v>0</v>
      </c>
      <c r="AN1196">
        <v>1</v>
      </c>
      <c r="AO1196">
        <v>1</v>
      </c>
      <c r="AR1196" s="178">
        <v>4851</v>
      </c>
      <c r="AS1196" t="s">
        <v>1921</v>
      </c>
      <c r="AT1196">
        <v>0</v>
      </c>
      <c r="AU1196">
        <v>0</v>
      </c>
      <c r="AV1196">
        <v>890480123</v>
      </c>
      <c r="AW1196" t="s">
        <v>1920</v>
      </c>
      <c r="AX1196">
        <v>5</v>
      </c>
      <c r="BC1196">
        <v>2</v>
      </c>
      <c r="BD1196">
        <v>7</v>
      </c>
      <c r="BE1196">
        <v>2</v>
      </c>
    </row>
    <row r="1197" spans="1:57" x14ac:dyDescent="0.25">
      <c r="A1197" s="179">
        <f t="shared" si="18"/>
        <v>670</v>
      </c>
      <c r="B1197" t="s">
        <v>1923</v>
      </c>
      <c r="C1197">
        <v>28297793</v>
      </c>
      <c r="D1197">
        <v>144105</v>
      </c>
      <c r="E1197">
        <v>4</v>
      </c>
      <c r="F1197">
        <v>550010541</v>
      </c>
      <c r="G1197" s="180">
        <v>42557</v>
      </c>
      <c r="H1197" s="180">
        <v>45381</v>
      </c>
      <c r="I1197">
        <v>0</v>
      </c>
      <c r="J1197">
        <v>1</v>
      </c>
      <c r="K1197">
        <v>0</v>
      </c>
      <c r="L1197">
        <v>30</v>
      </c>
      <c r="M1197">
        <v>2</v>
      </c>
      <c r="N1197" s="170">
        <v>22490513</v>
      </c>
      <c r="O1197" s="170">
        <v>24960000</v>
      </c>
      <c r="P1197" s="178">
        <v>2309</v>
      </c>
      <c r="Q1197" s="178">
        <v>91</v>
      </c>
      <c r="R1197" s="178">
        <v>2309</v>
      </c>
      <c r="S1197">
        <v>0</v>
      </c>
      <c r="T1197">
        <v>0</v>
      </c>
      <c r="U1197">
        <v>0</v>
      </c>
      <c r="W1197">
        <v>0</v>
      </c>
      <c r="X1197">
        <v>0</v>
      </c>
      <c r="Y1197">
        <v>0</v>
      </c>
      <c r="AB1197" s="180">
        <v>44286</v>
      </c>
      <c r="AC1197">
        <v>1</v>
      </c>
      <c r="AD1197" t="s">
        <v>1922</v>
      </c>
      <c r="AE1197">
        <v>1</v>
      </c>
      <c r="AF1197">
        <v>30</v>
      </c>
      <c r="AG1197">
        <v>0</v>
      </c>
      <c r="AN1197">
        <v>1</v>
      </c>
      <c r="AO1197">
        <v>1</v>
      </c>
      <c r="AR1197" s="178">
        <v>1639</v>
      </c>
      <c r="AS1197" t="s">
        <v>1921</v>
      </c>
      <c r="AT1197">
        <v>0</v>
      </c>
      <c r="AU1197">
        <v>0</v>
      </c>
      <c r="AV1197">
        <v>890480123</v>
      </c>
      <c r="AW1197" t="s">
        <v>1920</v>
      </c>
      <c r="AX1197">
        <v>5</v>
      </c>
      <c r="BC1197">
        <v>2</v>
      </c>
      <c r="BD1197">
        <v>7</v>
      </c>
      <c r="BE1197">
        <v>2</v>
      </c>
    </row>
    <row r="1198" spans="1:57" x14ac:dyDescent="0.25">
      <c r="A1198" s="179">
        <f t="shared" si="18"/>
        <v>1456</v>
      </c>
      <c r="B1198" t="s">
        <v>1923</v>
      </c>
      <c r="C1198">
        <v>28297793</v>
      </c>
      <c r="D1198">
        <v>144105</v>
      </c>
      <c r="E1198">
        <v>4</v>
      </c>
      <c r="F1198">
        <v>550010569</v>
      </c>
      <c r="G1198" s="180">
        <v>42560</v>
      </c>
      <c r="H1198" s="180">
        <v>45412</v>
      </c>
      <c r="I1198">
        <v>0</v>
      </c>
      <c r="J1198">
        <v>1</v>
      </c>
      <c r="K1198">
        <v>0</v>
      </c>
      <c r="L1198">
        <v>30</v>
      </c>
      <c r="M1198">
        <v>2</v>
      </c>
      <c r="N1198" s="170">
        <v>22490513</v>
      </c>
      <c r="O1198" s="170">
        <v>24960000</v>
      </c>
      <c r="P1198" s="178">
        <v>5015</v>
      </c>
      <c r="Q1198" s="178">
        <v>193</v>
      </c>
      <c r="R1198" s="178">
        <v>5015</v>
      </c>
      <c r="S1198">
        <v>0</v>
      </c>
      <c r="T1198">
        <v>0</v>
      </c>
      <c r="U1198">
        <v>0</v>
      </c>
      <c r="W1198">
        <v>0</v>
      </c>
      <c r="X1198">
        <v>0</v>
      </c>
      <c r="Y1198">
        <v>0</v>
      </c>
      <c r="AB1198" s="180">
        <v>44286</v>
      </c>
      <c r="AC1198">
        <v>1</v>
      </c>
      <c r="AD1198" t="s">
        <v>1922</v>
      </c>
      <c r="AE1198">
        <v>1</v>
      </c>
      <c r="AF1198">
        <v>30</v>
      </c>
      <c r="AG1198">
        <v>0</v>
      </c>
      <c r="AN1198">
        <v>1</v>
      </c>
      <c r="AO1198">
        <v>1</v>
      </c>
      <c r="AR1198" s="178">
        <v>3559</v>
      </c>
      <c r="AS1198" t="s">
        <v>1921</v>
      </c>
      <c r="AT1198">
        <v>0</v>
      </c>
      <c r="AU1198">
        <v>0</v>
      </c>
      <c r="AV1198">
        <v>890480123</v>
      </c>
      <c r="AW1198" t="s">
        <v>1920</v>
      </c>
      <c r="AX1198">
        <v>5</v>
      </c>
      <c r="BC1198">
        <v>2</v>
      </c>
      <c r="BD1198">
        <v>7</v>
      </c>
      <c r="BE1198">
        <v>2</v>
      </c>
    </row>
    <row r="1199" spans="1:57" x14ac:dyDescent="0.25">
      <c r="A1199" s="179">
        <f t="shared" si="18"/>
        <v>7607</v>
      </c>
      <c r="B1199" t="s">
        <v>1923</v>
      </c>
      <c r="C1199">
        <v>28297793</v>
      </c>
      <c r="D1199">
        <v>144105</v>
      </c>
      <c r="E1199">
        <v>4</v>
      </c>
      <c r="F1199">
        <v>550010592</v>
      </c>
      <c r="G1199" s="180">
        <v>42563</v>
      </c>
      <c r="H1199" s="180">
        <v>45412</v>
      </c>
      <c r="I1199">
        <v>0</v>
      </c>
      <c r="J1199">
        <v>1</v>
      </c>
      <c r="K1199">
        <v>0</v>
      </c>
      <c r="L1199">
        <v>30</v>
      </c>
      <c r="M1199">
        <v>2</v>
      </c>
      <c r="N1199" s="170">
        <v>22490513</v>
      </c>
      <c r="O1199" s="170">
        <v>24960000</v>
      </c>
      <c r="P1199" s="178">
        <v>26194</v>
      </c>
      <c r="Q1199" s="178">
        <v>1007</v>
      </c>
      <c r="R1199" s="178">
        <v>26194</v>
      </c>
      <c r="S1199">
        <v>0</v>
      </c>
      <c r="T1199">
        <v>0</v>
      </c>
      <c r="U1199">
        <v>0</v>
      </c>
      <c r="W1199">
        <v>0</v>
      </c>
      <c r="X1199">
        <v>0</v>
      </c>
      <c r="Y1199">
        <v>0</v>
      </c>
      <c r="AB1199" s="180">
        <v>44286</v>
      </c>
      <c r="AC1199">
        <v>1</v>
      </c>
      <c r="AD1199" t="s">
        <v>1922</v>
      </c>
      <c r="AE1199">
        <v>1</v>
      </c>
      <c r="AF1199">
        <v>30</v>
      </c>
      <c r="AG1199">
        <v>0</v>
      </c>
      <c r="AN1199">
        <v>1</v>
      </c>
      <c r="AO1199">
        <v>1</v>
      </c>
      <c r="AR1199" s="178">
        <v>18587</v>
      </c>
      <c r="AS1199" t="s">
        <v>1921</v>
      </c>
      <c r="AT1199">
        <v>0</v>
      </c>
      <c r="AU1199">
        <v>0</v>
      </c>
      <c r="AV1199">
        <v>890480123</v>
      </c>
      <c r="AW1199" t="s">
        <v>1920</v>
      </c>
      <c r="AX1199">
        <v>5</v>
      </c>
      <c r="BC1199">
        <v>2</v>
      </c>
      <c r="BD1199">
        <v>7</v>
      </c>
      <c r="BE1199">
        <v>2</v>
      </c>
    </row>
    <row r="1200" spans="1:57" x14ac:dyDescent="0.25">
      <c r="A1200" s="179">
        <f t="shared" si="18"/>
        <v>426</v>
      </c>
      <c r="B1200" t="s">
        <v>1923</v>
      </c>
      <c r="C1200">
        <v>28297793</v>
      </c>
      <c r="D1200">
        <v>144105</v>
      </c>
      <c r="E1200">
        <v>4</v>
      </c>
      <c r="F1200">
        <v>550010613</v>
      </c>
      <c r="G1200" s="180">
        <v>42565</v>
      </c>
      <c r="H1200" s="180">
        <v>45381</v>
      </c>
      <c r="I1200">
        <v>0</v>
      </c>
      <c r="J1200">
        <v>1</v>
      </c>
      <c r="K1200">
        <v>0</v>
      </c>
      <c r="L1200">
        <v>30</v>
      </c>
      <c r="M1200">
        <v>2</v>
      </c>
      <c r="N1200" s="170">
        <v>22490513</v>
      </c>
      <c r="O1200" s="170">
        <v>24960000</v>
      </c>
      <c r="P1200" s="178">
        <v>1466</v>
      </c>
      <c r="Q1200" s="178">
        <v>57</v>
      </c>
      <c r="R1200" s="178">
        <v>1466</v>
      </c>
      <c r="S1200">
        <v>0</v>
      </c>
      <c r="T1200">
        <v>0</v>
      </c>
      <c r="U1200">
        <v>0</v>
      </c>
      <c r="W1200">
        <v>0</v>
      </c>
      <c r="X1200">
        <v>0</v>
      </c>
      <c r="Y1200">
        <v>0</v>
      </c>
      <c r="AB1200" s="180">
        <v>44286</v>
      </c>
      <c r="AC1200">
        <v>1</v>
      </c>
      <c r="AD1200" t="s">
        <v>1922</v>
      </c>
      <c r="AE1200">
        <v>1</v>
      </c>
      <c r="AF1200">
        <v>30</v>
      </c>
      <c r="AG1200">
        <v>0</v>
      </c>
      <c r="AN1200">
        <v>1</v>
      </c>
      <c r="AO1200">
        <v>1</v>
      </c>
      <c r="AR1200" s="178">
        <v>1040</v>
      </c>
      <c r="AS1200" t="s">
        <v>1921</v>
      </c>
      <c r="AT1200">
        <v>0</v>
      </c>
      <c r="AU1200">
        <v>0</v>
      </c>
      <c r="AV1200">
        <v>890480123</v>
      </c>
      <c r="AW1200" t="s">
        <v>1920</v>
      </c>
      <c r="AX1200">
        <v>5</v>
      </c>
      <c r="BC1200">
        <v>2</v>
      </c>
      <c r="BD1200">
        <v>7</v>
      </c>
      <c r="BE1200">
        <v>2</v>
      </c>
    </row>
    <row r="1201" spans="1:57" x14ac:dyDescent="0.25">
      <c r="A1201" s="179">
        <f t="shared" si="18"/>
        <v>1715</v>
      </c>
      <c r="B1201" t="s">
        <v>1923</v>
      </c>
      <c r="C1201">
        <v>28297793</v>
      </c>
      <c r="D1201">
        <v>144105</v>
      </c>
      <c r="E1201">
        <v>4</v>
      </c>
      <c r="F1201">
        <v>550010671</v>
      </c>
      <c r="G1201" s="180">
        <v>42572</v>
      </c>
      <c r="H1201" s="180">
        <v>45412</v>
      </c>
      <c r="I1201">
        <v>0</v>
      </c>
      <c r="J1201">
        <v>1</v>
      </c>
      <c r="K1201">
        <v>0</v>
      </c>
      <c r="L1201">
        <v>30</v>
      </c>
      <c r="M1201">
        <v>2</v>
      </c>
      <c r="N1201" s="170">
        <v>22490513</v>
      </c>
      <c r="O1201" s="170">
        <v>24960000</v>
      </c>
      <c r="P1201" s="178">
        <v>5907</v>
      </c>
      <c r="Q1201" s="178">
        <v>227</v>
      </c>
      <c r="R1201" s="178">
        <v>5907</v>
      </c>
      <c r="S1201">
        <v>0</v>
      </c>
      <c r="T1201">
        <v>0</v>
      </c>
      <c r="U1201">
        <v>0</v>
      </c>
      <c r="W1201">
        <v>0</v>
      </c>
      <c r="X1201">
        <v>0</v>
      </c>
      <c r="Y1201">
        <v>0</v>
      </c>
      <c r="AB1201" s="180">
        <v>44286</v>
      </c>
      <c r="AC1201">
        <v>1</v>
      </c>
      <c r="AD1201" t="s">
        <v>1922</v>
      </c>
      <c r="AE1201">
        <v>1</v>
      </c>
      <c r="AF1201">
        <v>30</v>
      </c>
      <c r="AG1201">
        <v>0</v>
      </c>
      <c r="AN1201">
        <v>1</v>
      </c>
      <c r="AO1201">
        <v>1</v>
      </c>
      <c r="AR1201" s="178">
        <v>4192</v>
      </c>
      <c r="AS1201" t="s">
        <v>1921</v>
      </c>
      <c r="AT1201">
        <v>0</v>
      </c>
      <c r="AU1201">
        <v>0</v>
      </c>
      <c r="AV1201">
        <v>890480123</v>
      </c>
      <c r="AW1201" t="s">
        <v>1920</v>
      </c>
      <c r="AX1201">
        <v>5</v>
      </c>
      <c r="BC1201">
        <v>2</v>
      </c>
      <c r="BD1201">
        <v>7</v>
      </c>
      <c r="BE1201">
        <v>2</v>
      </c>
    </row>
    <row r="1202" spans="1:57" x14ac:dyDescent="0.25">
      <c r="A1202" s="179">
        <f t="shared" si="18"/>
        <v>2564</v>
      </c>
      <c r="B1202" t="s">
        <v>1923</v>
      </c>
      <c r="C1202">
        <v>28297793</v>
      </c>
      <c r="D1202">
        <v>144105</v>
      </c>
      <c r="E1202">
        <v>4</v>
      </c>
      <c r="F1202">
        <v>550011014</v>
      </c>
      <c r="G1202" s="180">
        <v>42587</v>
      </c>
      <c r="H1202" s="180">
        <v>45412</v>
      </c>
      <c r="I1202">
        <v>0</v>
      </c>
      <c r="J1202">
        <v>1</v>
      </c>
      <c r="K1202">
        <v>0</v>
      </c>
      <c r="L1202">
        <v>30</v>
      </c>
      <c r="M1202">
        <v>2</v>
      </c>
      <c r="N1202" s="170">
        <v>22490513</v>
      </c>
      <c r="O1202" s="170">
        <v>24960000</v>
      </c>
      <c r="P1202" s="178">
        <v>8829</v>
      </c>
      <c r="Q1202" s="178">
        <v>339</v>
      </c>
      <c r="R1202" s="178">
        <v>8829</v>
      </c>
      <c r="S1202">
        <v>0</v>
      </c>
      <c r="T1202">
        <v>0</v>
      </c>
      <c r="U1202">
        <v>0</v>
      </c>
      <c r="W1202">
        <v>0</v>
      </c>
      <c r="X1202">
        <v>0</v>
      </c>
      <c r="Y1202">
        <v>0</v>
      </c>
      <c r="AB1202" s="180">
        <v>44286</v>
      </c>
      <c r="AC1202">
        <v>1</v>
      </c>
      <c r="AD1202" t="s">
        <v>1922</v>
      </c>
      <c r="AE1202">
        <v>1</v>
      </c>
      <c r="AF1202">
        <v>30</v>
      </c>
      <c r="AG1202">
        <v>0</v>
      </c>
      <c r="AN1202">
        <v>1</v>
      </c>
      <c r="AO1202">
        <v>1</v>
      </c>
      <c r="AR1202" s="178">
        <v>6265</v>
      </c>
      <c r="AS1202" t="s">
        <v>1921</v>
      </c>
      <c r="AT1202">
        <v>0</v>
      </c>
      <c r="AU1202">
        <v>0</v>
      </c>
      <c r="AV1202">
        <v>890480123</v>
      </c>
      <c r="AW1202" t="s">
        <v>1920</v>
      </c>
      <c r="AX1202">
        <v>5</v>
      </c>
      <c r="BC1202">
        <v>2</v>
      </c>
      <c r="BD1202">
        <v>7</v>
      </c>
      <c r="BE1202">
        <v>2</v>
      </c>
    </row>
    <row r="1203" spans="1:57" x14ac:dyDescent="0.25">
      <c r="A1203" s="179">
        <f t="shared" si="18"/>
        <v>511</v>
      </c>
      <c r="B1203" t="s">
        <v>1923</v>
      </c>
      <c r="C1203">
        <v>28297793</v>
      </c>
      <c r="D1203">
        <v>144105</v>
      </c>
      <c r="E1203">
        <v>4</v>
      </c>
      <c r="F1203">
        <v>550011106</v>
      </c>
      <c r="G1203" s="180">
        <v>42593</v>
      </c>
      <c r="H1203" s="180">
        <v>45381</v>
      </c>
      <c r="I1203">
        <v>0</v>
      </c>
      <c r="J1203">
        <v>1</v>
      </c>
      <c r="K1203">
        <v>0</v>
      </c>
      <c r="L1203">
        <v>30</v>
      </c>
      <c r="M1203">
        <v>2</v>
      </c>
      <c r="N1203" s="170">
        <v>22490513</v>
      </c>
      <c r="O1203" s="170">
        <v>24960000</v>
      </c>
      <c r="P1203" s="178">
        <v>1760</v>
      </c>
      <c r="Q1203" s="178">
        <v>69</v>
      </c>
      <c r="R1203" s="178">
        <v>1760</v>
      </c>
      <c r="S1203">
        <v>0</v>
      </c>
      <c r="T1203">
        <v>0</v>
      </c>
      <c r="U1203">
        <v>0</v>
      </c>
      <c r="W1203">
        <v>0</v>
      </c>
      <c r="X1203">
        <v>0</v>
      </c>
      <c r="Y1203">
        <v>0</v>
      </c>
      <c r="AB1203" s="180">
        <v>44286</v>
      </c>
      <c r="AC1203">
        <v>1</v>
      </c>
      <c r="AD1203" t="s">
        <v>1922</v>
      </c>
      <c r="AE1203">
        <v>1</v>
      </c>
      <c r="AF1203">
        <v>30</v>
      </c>
      <c r="AG1203">
        <v>0</v>
      </c>
      <c r="AN1203">
        <v>1</v>
      </c>
      <c r="AO1203">
        <v>1</v>
      </c>
      <c r="AR1203" s="178">
        <v>1249</v>
      </c>
      <c r="AS1203" t="s">
        <v>1921</v>
      </c>
      <c r="AT1203">
        <v>0</v>
      </c>
      <c r="AU1203">
        <v>0</v>
      </c>
      <c r="AV1203">
        <v>890480123</v>
      </c>
      <c r="AW1203" t="s">
        <v>1920</v>
      </c>
      <c r="AX1203">
        <v>5</v>
      </c>
      <c r="BC1203">
        <v>2</v>
      </c>
      <c r="BD1203">
        <v>7</v>
      </c>
      <c r="BE1203">
        <v>2</v>
      </c>
    </row>
    <row r="1204" spans="1:57" x14ac:dyDescent="0.25">
      <c r="A1204" s="179">
        <f t="shared" si="18"/>
        <v>2240</v>
      </c>
      <c r="B1204" t="s">
        <v>1923</v>
      </c>
      <c r="C1204">
        <v>28297793</v>
      </c>
      <c r="D1204">
        <v>144105</v>
      </c>
      <c r="E1204">
        <v>4</v>
      </c>
      <c r="F1204">
        <v>550013638</v>
      </c>
      <c r="G1204" s="180">
        <v>42755</v>
      </c>
      <c r="H1204" s="180">
        <v>45412</v>
      </c>
      <c r="I1204">
        <v>0</v>
      </c>
      <c r="J1204">
        <v>1</v>
      </c>
      <c r="K1204">
        <v>0</v>
      </c>
      <c r="L1204">
        <v>30</v>
      </c>
      <c r="M1204">
        <v>2</v>
      </c>
      <c r="N1204" s="170">
        <v>22490513</v>
      </c>
      <c r="O1204" s="170">
        <v>24960000</v>
      </c>
      <c r="P1204" s="178">
        <v>7714</v>
      </c>
      <c r="Q1204" s="178">
        <v>297</v>
      </c>
      <c r="R1204" s="178">
        <v>7714</v>
      </c>
      <c r="S1204">
        <v>0</v>
      </c>
      <c r="T1204">
        <v>0</v>
      </c>
      <c r="U1204">
        <v>0</v>
      </c>
      <c r="W1204">
        <v>0</v>
      </c>
      <c r="X1204">
        <v>0</v>
      </c>
      <c r="Y1204">
        <v>0</v>
      </c>
      <c r="AB1204" s="180">
        <v>44286</v>
      </c>
      <c r="AC1204">
        <v>1</v>
      </c>
      <c r="AD1204" t="s">
        <v>1922</v>
      </c>
      <c r="AE1204">
        <v>1</v>
      </c>
      <c r="AF1204">
        <v>30</v>
      </c>
      <c r="AG1204">
        <v>0</v>
      </c>
      <c r="AN1204">
        <v>1</v>
      </c>
      <c r="AO1204">
        <v>1</v>
      </c>
      <c r="AR1204" s="178">
        <v>5474</v>
      </c>
      <c r="AS1204" t="s">
        <v>1921</v>
      </c>
      <c r="AT1204">
        <v>0</v>
      </c>
      <c r="AU1204">
        <v>0</v>
      </c>
      <c r="AV1204">
        <v>890480123</v>
      </c>
      <c r="AW1204" t="s">
        <v>1920</v>
      </c>
      <c r="AX1204">
        <v>5</v>
      </c>
      <c r="BC1204">
        <v>2</v>
      </c>
      <c r="BD1204">
        <v>7</v>
      </c>
      <c r="BE1204">
        <v>2</v>
      </c>
    </row>
    <row r="1205" spans="1:57" x14ac:dyDescent="0.25">
      <c r="A1205" s="179">
        <f t="shared" si="18"/>
        <v>9385</v>
      </c>
      <c r="B1205" t="s">
        <v>1923</v>
      </c>
      <c r="C1205">
        <v>28297793</v>
      </c>
      <c r="D1205">
        <v>144105</v>
      </c>
      <c r="E1205">
        <v>4</v>
      </c>
      <c r="F1205">
        <v>550013689</v>
      </c>
      <c r="G1205" s="180">
        <v>42762</v>
      </c>
      <c r="H1205" s="180">
        <v>45412</v>
      </c>
      <c r="I1205">
        <v>0</v>
      </c>
      <c r="J1205">
        <v>1</v>
      </c>
      <c r="K1205">
        <v>0</v>
      </c>
      <c r="L1205">
        <v>30</v>
      </c>
      <c r="M1205">
        <v>2</v>
      </c>
      <c r="N1205" s="170">
        <v>22490513</v>
      </c>
      <c r="O1205" s="170">
        <v>24960000</v>
      </c>
      <c r="P1205" s="178">
        <v>32317</v>
      </c>
      <c r="Q1205" s="178">
        <v>1242</v>
      </c>
      <c r="R1205" s="178">
        <v>32317</v>
      </c>
      <c r="S1205">
        <v>0</v>
      </c>
      <c r="T1205">
        <v>0</v>
      </c>
      <c r="U1205">
        <v>0</v>
      </c>
      <c r="W1205">
        <v>0</v>
      </c>
      <c r="X1205">
        <v>0</v>
      </c>
      <c r="Y1205">
        <v>0</v>
      </c>
      <c r="AB1205" s="180">
        <v>44286</v>
      </c>
      <c r="AC1205">
        <v>1</v>
      </c>
      <c r="AD1205" t="s">
        <v>1922</v>
      </c>
      <c r="AE1205">
        <v>1</v>
      </c>
      <c r="AF1205">
        <v>30</v>
      </c>
      <c r="AG1205">
        <v>0</v>
      </c>
      <c r="AN1205">
        <v>1</v>
      </c>
      <c r="AO1205">
        <v>1</v>
      </c>
      <c r="AR1205" s="178">
        <v>22932</v>
      </c>
      <c r="AS1205" t="s">
        <v>1921</v>
      </c>
      <c r="AT1205">
        <v>0</v>
      </c>
      <c r="AU1205">
        <v>0</v>
      </c>
      <c r="AV1205">
        <v>890480123</v>
      </c>
      <c r="AW1205" t="s">
        <v>1920</v>
      </c>
      <c r="AX1205">
        <v>5</v>
      </c>
      <c r="BC1205">
        <v>2</v>
      </c>
      <c r="BD1205">
        <v>7</v>
      </c>
      <c r="BE1205">
        <v>2</v>
      </c>
    </row>
    <row r="1206" spans="1:57" x14ac:dyDescent="0.25">
      <c r="A1206" s="179">
        <f t="shared" si="18"/>
        <v>1491</v>
      </c>
      <c r="B1206" t="s">
        <v>1923</v>
      </c>
      <c r="C1206">
        <v>28297793</v>
      </c>
      <c r="D1206">
        <v>144105</v>
      </c>
      <c r="E1206">
        <v>4</v>
      </c>
      <c r="F1206">
        <v>550013918</v>
      </c>
      <c r="G1206" s="180">
        <v>42770</v>
      </c>
      <c r="H1206" s="180">
        <v>45412</v>
      </c>
      <c r="I1206">
        <v>0</v>
      </c>
      <c r="J1206">
        <v>1</v>
      </c>
      <c r="K1206">
        <v>0</v>
      </c>
      <c r="L1206">
        <v>30</v>
      </c>
      <c r="M1206">
        <v>2</v>
      </c>
      <c r="N1206" s="170">
        <v>22490513</v>
      </c>
      <c r="O1206" s="170">
        <v>24960000</v>
      </c>
      <c r="P1206" s="178">
        <v>5133</v>
      </c>
      <c r="Q1206" s="178">
        <v>197</v>
      </c>
      <c r="R1206" s="178">
        <v>5133</v>
      </c>
      <c r="S1206">
        <v>0</v>
      </c>
      <c r="T1206">
        <v>0</v>
      </c>
      <c r="U1206">
        <v>0</v>
      </c>
      <c r="W1206">
        <v>0</v>
      </c>
      <c r="X1206">
        <v>0</v>
      </c>
      <c r="Y1206">
        <v>0</v>
      </c>
      <c r="AB1206" s="180">
        <v>44286</v>
      </c>
      <c r="AC1206">
        <v>1</v>
      </c>
      <c r="AD1206" t="s">
        <v>1922</v>
      </c>
      <c r="AE1206">
        <v>1</v>
      </c>
      <c r="AF1206">
        <v>30</v>
      </c>
      <c r="AG1206">
        <v>0</v>
      </c>
      <c r="AN1206">
        <v>1</v>
      </c>
      <c r="AO1206">
        <v>1</v>
      </c>
      <c r="AR1206" s="178">
        <v>3642</v>
      </c>
      <c r="AS1206" t="s">
        <v>1921</v>
      </c>
      <c r="AT1206">
        <v>0</v>
      </c>
      <c r="AU1206">
        <v>0</v>
      </c>
      <c r="AV1206">
        <v>890480123</v>
      </c>
      <c r="AW1206" t="s">
        <v>1920</v>
      </c>
      <c r="AX1206">
        <v>5</v>
      </c>
      <c r="BC1206">
        <v>2</v>
      </c>
      <c r="BD1206">
        <v>7</v>
      </c>
      <c r="BE1206">
        <v>2</v>
      </c>
    </row>
    <row r="1207" spans="1:57" x14ac:dyDescent="0.25">
      <c r="A1207" s="179">
        <f t="shared" si="18"/>
        <v>634</v>
      </c>
      <c r="B1207" t="s">
        <v>1923</v>
      </c>
      <c r="C1207">
        <v>28297793</v>
      </c>
      <c r="D1207">
        <v>144105</v>
      </c>
      <c r="E1207">
        <v>4</v>
      </c>
      <c r="F1207">
        <v>550013992</v>
      </c>
      <c r="G1207" s="180">
        <v>42777</v>
      </c>
      <c r="H1207" s="180">
        <v>45381</v>
      </c>
      <c r="I1207">
        <v>0</v>
      </c>
      <c r="J1207">
        <v>1</v>
      </c>
      <c r="K1207">
        <v>0</v>
      </c>
      <c r="L1207">
        <v>30</v>
      </c>
      <c r="M1207">
        <v>2</v>
      </c>
      <c r="N1207" s="170">
        <v>22490513</v>
      </c>
      <c r="O1207" s="170">
        <v>24960000</v>
      </c>
      <c r="P1207" s="178">
        <v>2184</v>
      </c>
      <c r="Q1207" s="178">
        <v>86</v>
      </c>
      <c r="R1207" s="178">
        <v>2184</v>
      </c>
      <c r="S1207">
        <v>0</v>
      </c>
      <c r="T1207">
        <v>0</v>
      </c>
      <c r="U1207">
        <v>0</v>
      </c>
      <c r="W1207">
        <v>0</v>
      </c>
      <c r="X1207">
        <v>0</v>
      </c>
      <c r="Y1207">
        <v>0</v>
      </c>
      <c r="AB1207" s="180">
        <v>44286</v>
      </c>
      <c r="AC1207">
        <v>1</v>
      </c>
      <c r="AD1207" t="s">
        <v>1922</v>
      </c>
      <c r="AE1207">
        <v>1</v>
      </c>
      <c r="AF1207">
        <v>30</v>
      </c>
      <c r="AG1207">
        <v>0</v>
      </c>
      <c r="AN1207">
        <v>1</v>
      </c>
      <c r="AO1207">
        <v>1</v>
      </c>
      <c r="AR1207" s="178">
        <v>1550</v>
      </c>
      <c r="AS1207" t="s">
        <v>1921</v>
      </c>
      <c r="AT1207">
        <v>0</v>
      </c>
      <c r="AU1207">
        <v>0</v>
      </c>
      <c r="AV1207">
        <v>890480123</v>
      </c>
      <c r="AW1207" t="s">
        <v>1920</v>
      </c>
      <c r="AX1207">
        <v>5</v>
      </c>
      <c r="BC1207">
        <v>2</v>
      </c>
      <c r="BD1207">
        <v>7</v>
      </c>
      <c r="BE1207">
        <v>2</v>
      </c>
    </row>
    <row r="1208" spans="1:57" x14ac:dyDescent="0.25">
      <c r="A1208" s="179">
        <f t="shared" si="18"/>
        <v>5457</v>
      </c>
      <c r="B1208" t="s">
        <v>1923</v>
      </c>
      <c r="C1208">
        <v>28297793</v>
      </c>
      <c r="D1208">
        <v>144105</v>
      </c>
      <c r="E1208">
        <v>4</v>
      </c>
      <c r="F1208">
        <v>550014012</v>
      </c>
      <c r="G1208" s="180">
        <v>42780</v>
      </c>
      <c r="H1208" s="180">
        <v>45412</v>
      </c>
      <c r="I1208">
        <v>0</v>
      </c>
      <c r="J1208">
        <v>1</v>
      </c>
      <c r="K1208">
        <v>0</v>
      </c>
      <c r="L1208">
        <v>30</v>
      </c>
      <c r="M1208">
        <v>2</v>
      </c>
      <c r="N1208" s="170">
        <v>22490513</v>
      </c>
      <c r="O1208" s="170">
        <v>24960000</v>
      </c>
      <c r="P1208" s="178">
        <v>18792</v>
      </c>
      <c r="Q1208" s="178">
        <v>722</v>
      </c>
      <c r="R1208" s="178">
        <v>18792</v>
      </c>
      <c r="S1208">
        <v>0</v>
      </c>
      <c r="T1208">
        <v>0</v>
      </c>
      <c r="U1208">
        <v>0</v>
      </c>
      <c r="W1208">
        <v>0</v>
      </c>
      <c r="X1208">
        <v>0</v>
      </c>
      <c r="Y1208">
        <v>0</v>
      </c>
      <c r="AB1208" s="180">
        <v>44286</v>
      </c>
      <c r="AC1208">
        <v>1</v>
      </c>
      <c r="AD1208" t="s">
        <v>1922</v>
      </c>
      <c r="AE1208">
        <v>1</v>
      </c>
      <c r="AF1208">
        <v>30</v>
      </c>
      <c r="AG1208">
        <v>0</v>
      </c>
      <c r="AN1208">
        <v>1</v>
      </c>
      <c r="AO1208">
        <v>1</v>
      </c>
      <c r="AR1208" s="178">
        <v>13335</v>
      </c>
      <c r="AS1208" t="s">
        <v>1921</v>
      </c>
      <c r="AT1208">
        <v>0</v>
      </c>
      <c r="AU1208">
        <v>0</v>
      </c>
      <c r="AV1208">
        <v>890480123</v>
      </c>
      <c r="AW1208" t="s">
        <v>1920</v>
      </c>
      <c r="AX1208">
        <v>5</v>
      </c>
      <c r="BC1208">
        <v>2</v>
      </c>
      <c r="BD1208">
        <v>7</v>
      </c>
      <c r="BE1208">
        <v>2</v>
      </c>
    </row>
    <row r="1209" spans="1:57" x14ac:dyDescent="0.25">
      <c r="A1209" s="179">
        <f t="shared" si="18"/>
        <v>4965</v>
      </c>
      <c r="B1209" t="s">
        <v>1923</v>
      </c>
      <c r="C1209">
        <v>28297793</v>
      </c>
      <c r="D1209">
        <v>144105</v>
      </c>
      <c r="E1209">
        <v>4</v>
      </c>
      <c r="F1209">
        <v>550014050</v>
      </c>
      <c r="G1209" s="180">
        <v>42784</v>
      </c>
      <c r="H1209" s="180">
        <v>45412</v>
      </c>
      <c r="I1209">
        <v>0</v>
      </c>
      <c r="J1209">
        <v>1</v>
      </c>
      <c r="K1209">
        <v>0</v>
      </c>
      <c r="L1209">
        <v>30</v>
      </c>
      <c r="M1209">
        <v>2</v>
      </c>
      <c r="N1209" s="170">
        <v>22490513</v>
      </c>
      <c r="O1209" s="170">
        <v>24960000</v>
      </c>
      <c r="P1209" s="178">
        <v>17098</v>
      </c>
      <c r="Q1209" s="178">
        <v>657</v>
      </c>
      <c r="R1209" s="178">
        <v>17098</v>
      </c>
      <c r="S1209">
        <v>0</v>
      </c>
      <c r="T1209">
        <v>0</v>
      </c>
      <c r="U1209">
        <v>0</v>
      </c>
      <c r="W1209">
        <v>0</v>
      </c>
      <c r="X1209">
        <v>0</v>
      </c>
      <c r="Y1209">
        <v>0</v>
      </c>
      <c r="AB1209" s="180">
        <v>44286</v>
      </c>
      <c r="AC1209">
        <v>1</v>
      </c>
      <c r="AD1209" t="s">
        <v>1922</v>
      </c>
      <c r="AE1209">
        <v>1</v>
      </c>
      <c r="AF1209">
        <v>30</v>
      </c>
      <c r="AG1209">
        <v>0</v>
      </c>
      <c r="AN1209">
        <v>1</v>
      </c>
      <c r="AO1209">
        <v>1</v>
      </c>
      <c r="AR1209" s="178">
        <v>12133</v>
      </c>
      <c r="AS1209" t="s">
        <v>1921</v>
      </c>
      <c r="AT1209">
        <v>0</v>
      </c>
      <c r="AU1209">
        <v>0</v>
      </c>
      <c r="AV1209">
        <v>890480123</v>
      </c>
      <c r="AW1209" t="s">
        <v>1920</v>
      </c>
      <c r="AX1209">
        <v>5</v>
      </c>
      <c r="BC1209">
        <v>2</v>
      </c>
      <c r="BD1209">
        <v>7</v>
      </c>
      <c r="BE1209">
        <v>2</v>
      </c>
    </row>
    <row r="1210" spans="1:57" x14ac:dyDescent="0.25">
      <c r="A1210" s="179">
        <f t="shared" si="18"/>
        <v>1935</v>
      </c>
      <c r="B1210" t="s">
        <v>1923</v>
      </c>
      <c r="C1210">
        <v>28297793</v>
      </c>
      <c r="D1210">
        <v>144105</v>
      </c>
      <c r="E1210">
        <v>4</v>
      </c>
      <c r="F1210">
        <v>550014294</v>
      </c>
      <c r="G1210" s="180">
        <v>42798</v>
      </c>
      <c r="H1210" s="180">
        <v>45412</v>
      </c>
      <c r="I1210">
        <v>0</v>
      </c>
      <c r="J1210">
        <v>1</v>
      </c>
      <c r="K1210">
        <v>0</v>
      </c>
      <c r="L1210">
        <v>30</v>
      </c>
      <c r="M1210">
        <v>2</v>
      </c>
      <c r="N1210" s="170">
        <v>22490513</v>
      </c>
      <c r="O1210" s="170">
        <v>24960000</v>
      </c>
      <c r="P1210" s="178">
        <v>6663</v>
      </c>
      <c r="Q1210" s="178">
        <v>256</v>
      </c>
      <c r="R1210" s="178">
        <v>6663</v>
      </c>
      <c r="S1210">
        <v>0</v>
      </c>
      <c r="T1210">
        <v>0</v>
      </c>
      <c r="U1210">
        <v>0</v>
      </c>
      <c r="W1210">
        <v>0</v>
      </c>
      <c r="X1210">
        <v>0</v>
      </c>
      <c r="Y1210">
        <v>0</v>
      </c>
      <c r="AB1210" s="180">
        <v>44286</v>
      </c>
      <c r="AC1210">
        <v>1</v>
      </c>
      <c r="AD1210" t="s">
        <v>1922</v>
      </c>
      <c r="AE1210">
        <v>1</v>
      </c>
      <c r="AF1210">
        <v>30</v>
      </c>
      <c r="AG1210">
        <v>0</v>
      </c>
      <c r="AN1210">
        <v>1</v>
      </c>
      <c r="AO1210">
        <v>1</v>
      </c>
      <c r="AR1210" s="178">
        <v>4728</v>
      </c>
      <c r="AS1210" t="s">
        <v>1921</v>
      </c>
      <c r="AT1210">
        <v>0</v>
      </c>
      <c r="AU1210">
        <v>0</v>
      </c>
      <c r="AV1210">
        <v>890480123</v>
      </c>
      <c r="AW1210" t="s">
        <v>1920</v>
      </c>
      <c r="AX1210">
        <v>5</v>
      </c>
      <c r="BC1210">
        <v>2</v>
      </c>
      <c r="BD1210">
        <v>7</v>
      </c>
      <c r="BE1210">
        <v>2</v>
      </c>
    </row>
    <row r="1211" spans="1:57" x14ac:dyDescent="0.25">
      <c r="A1211" s="179">
        <f t="shared" si="18"/>
        <v>883</v>
      </c>
      <c r="B1211" t="s">
        <v>1923</v>
      </c>
      <c r="C1211">
        <v>28297793</v>
      </c>
      <c r="D1211">
        <v>144105</v>
      </c>
      <c r="E1211">
        <v>4</v>
      </c>
      <c r="F1211">
        <v>550014332</v>
      </c>
      <c r="G1211" s="180">
        <v>42801</v>
      </c>
      <c r="H1211" s="180">
        <v>45381</v>
      </c>
      <c r="I1211">
        <v>0</v>
      </c>
      <c r="J1211">
        <v>1</v>
      </c>
      <c r="K1211">
        <v>0</v>
      </c>
      <c r="L1211">
        <v>30</v>
      </c>
      <c r="M1211">
        <v>2</v>
      </c>
      <c r="N1211" s="170">
        <v>22490513</v>
      </c>
      <c r="O1211" s="170">
        <v>24960000</v>
      </c>
      <c r="P1211" s="178">
        <v>3041</v>
      </c>
      <c r="Q1211" s="178">
        <v>119</v>
      </c>
      <c r="R1211" s="178">
        <v>3041</v>
      </c>
      <c r="S1211">
        <v>0</v>
      </c>
      <c r="T1211">
        <v>0</v>
      </c>
      <c r="U1211">
        <v>0</v>
      </c>
      <c r="W1211">
        <v>0</v>
      </c>
      <c r="X1211">
        <v>0</v>
      </c>
      <c r="Y1211">
        <v>0</v>
      </c>
      <c r="AB1211" s="180">
        <v>44286</v>
      </c>
      <c r="AC1211">
        <v>1</v>
      </c>
      <c r="AD1211" t="s">
        <v>1922</v>
      </c>
      <c r="AE1211">
        <v>1</v>
      </c>
      <c r="AF1211">
        <v>30</v>
      </c>
      <c r="AG1211">
        <v>0</v>
      </c>
      <c r="AN1211">
        <v>1</v>
      </c>
      <c r="AO1211">
        <v>1</v>
      </c>
      <c r="AR1211" s="178">
        <v>2158</v>
      </c>
      <c r="AS1211" t="s">
        <v>1921</v>
      </c>
      <c r="AT1211">
        <v>0</v>
      </c>
      <c r="AU1211">
        <v>0</v>
      </c>
      <c r="AV1211">
        <v>890480123</v>
      </c>
      <c r="AW1211" t="s">
        <v>1920</v>
      </c>
      <c r="AX1211">
        <v>5</v>
      </c>
      <c r="BC1211">
        <v>2</v>
      </c>
      <c r="BD1211">
        <v>7</v>
      </c>
      <c r="BE1211">
        <v>2</v>
      </c>
    </row>
    <row r="1212" spans="1:57" x14ac:dyDescent="0.25">
      <c r="A1212" s="179">
        <f t="shared" si="18"/>
        <v>674</v>
      </c>
      <c r="B1212" t="s">
        <v>1923</v>
      </c>
      <c r="C1212">
        <v>28297793</v>
      </c>
      <c r="D1212">
        <v>144105</v>
      </c>
      <c r="E1212">
        <v>4</v>
      </c>
      <c r="F1212">
        <v>550014414</v>
      </c>
      <c r="G1212" s="180">
        <v>42812</v>
      </c>
      <c r="H1212" s="180">
        <v>45381</v>
      </c>
      <c r="I1212">
        <v>0</v>
      </c>
      <c r="J1212">
        <v>1</v>
      </c>
      <c r="K1212">
        <v>0</v>
      </c>
      <c r="L1212">
        <v>30</v>
      </c>
      <c r="M1212">
        <v>2</v>
      </c>
      <c r="N1212" s="170">
        <v>22490513</v>
      </c>
      <c r="O1212" s="170">
        <v>24960000</v>
      </c>
      <c r="P1212" s="178">
        <v>2322</v>
      </c>
      <c r="Q1212" s="178">
        <v>91</v>
      </c>
      <c r="R1212" s="178">
        <v>2322</v>
      </c>
      <c r="S1212">
        <v>0</v>
      </c>
      <c r="T1212">
        <v>0</v>
      </c>
      <c r="U1212">
        <v>0</v>
      </c>
      <c r="W1212">
        <v>0</v>
      </c>
      <c r="X1212">
        <v>0</v>
      </c>
      <c r="Y1212">
        <v>0</v>
      </c>
      <c r="AB1212" s="180">
        <v>44286</v>
      </c>
      <c r="AC1212">
        <v>1</v>
      </c>
      <c r="AD1212" t="s">
        <v>1922</v>
      </c>
      <c r="AE1212">
        <v>1</v>
      </c>
      <c r="AF1212">
        <v>30</v>
      </c>
      <c r="AG1212">
        <v>0</v>
      </c>
      <c r="AN1212">
        <v>1</v>
      </c>
      <c r="AO1212">
        <v>1</v>
      </c>
      <c r="AR1212" s="178">
        <v>1648</v>
      </c>
      <c r="AS1212" t="s">
        <v>1921</v>
      </c>
      <c r="AT1212">
        <v>0</v>
      </c>
      <c r="AU1212">
        <v>0</v>
      </c>
      <c r="AV1212">
        <v>890480123</v>
      </c>
      <c r="AW1212" t="s">
        <v>1920</v>
      </c>
      <c r="AX1212">
        <v>5</v>
      </c>
      <c r="BC1212">
        <v>2</v>
      </c>
      <c r="BD1212">
        <v>7</v>
      </c>
      <c r="BE1212">
        <v>2</v>
      </c>
    </row>
    <row r="1213" spans="1:57" x14ac:dyDescent="0.25">
      <c r="A1213" s="179">
        <f t="shared" si="18"/>
        <v>1312</v>
      </c>
      <c r="B1213" t="s">
        <v>1923</v>
      </c>
      <c r="C1213">
        <v>28297793</v>
      </c>
      <c r="D1213">
        <v>144105</v>
      </c>
      <c r="E1213">
        <v>4</v>
      </c>
      <c r="F1213">
        <v>550014473</v>
      </c>
      <c r="G1213" s="180">
        <v>42821</v>
      </c>
      <c r="H1213" s="180">
        <v>45412</v>
      </c>
      <c r="I1213">
        <v>0</v>
      </c>
      <c r="J1213">
        <v>1</v>
      </c>
      <c r="K1213">
        <v>0</v>
      </c>
      <c r="L1213">
        <v>30</v>
      </c>
      <c r="M1213">
        <v>2</v>
      </c>
      <c r="N1213" s="170">
        <v>22490513</v>
      </c>
      <c r="O1213" s="170">
        <v>24960000</v>
      </c>
      <c r="P1213" s="178">
        <v>4516</v>
      </c>
      <c r="Q1213" s="178">
        <v>174</v>
      </c>
      <c r="R1213" s="178">
        <v>4516</v>
      </c>
      <c r="S1213">
        <v>0</v>
      </c>
      <c r="T1213">
        <v>0</v>
      </c>
      <c r="U1213">
        <v>0</v>
      </c>
      <c r="W1213">
        <v>0</v>
      </c>
      <c r="X1213">
        <v>0</v>
      </c>
      <c r="Y1213">
        <v>0</v>
      </c>
      <c r="AB1213" s="180">
        <v>44286</v>
      </c>
      <c r="AC1213">
        <v>1</v>
      </c>
      <c r="AD1213" t="s">
        <v>1922</v>
      </c>
      <c r="AE1213">
        <v>1</v>
      </c>
      <c r="AF1213">
        <v>30</v>
      </c>
      <c r="AG1213">
        <v>0</v>
      </c>
      <c r="AN1213">
        <v>1</v>
      </c>
      <c r="AO1213">
        <v>1</v>
      </c>
      <c r="AR1213" s="178">
        <v>3204</v>
      </c>
      <c r="AS1213" t="s">
        <v>1921</v>
      </c>
      <c r="AT1213">
        <v>0</v>
      </c>
      <c r="AU1213">
        <v>0</v>
      </c>
      <c r="AV1213">
        <v>890480123</v>
      </c>
      <c r="AW1213" t="s">
        <v>1920</v>
      </c>
      <c r="AX1213">
        <v>5</v>
      </c>
      <c r="BC1213">
        <v>2</v>
      </c>
      <c r="BD1213">
        <v>7</v>
      </c>
      <c r="BE1213">
        <v>2</v>
      </c>
    </row>
    <row r="1214" spans="1:57" x14ac:dyDescent="0.25">
      <c r="A1214" s="179">
        <f t="shared" si="18"/>
        <v>7037</v>
      </c>
      <c r="B1214" t="s">
        <v>1923</v>
      </c>
      <c r="C1214">
        <v>28297793</v>
      </c>
      <c r="D1214">
        <v>144105</v>
      </c>
      <c r="E1214">
        <v>4</v>
      </c>
      <c r="F1214">
        <v>550014480</v>
      </c>
      <c r="G1214" s="180">
        <v>42822</v>
      </c>
      <c r="H1214" s="180">
        <v>45412</v>
      </c>
      <c r="I1214">
        <v>0</v>
      </c>
      <c r="J1214">
        <v>1</v>
      </c>
      <c r="K1214">
        <v>0</v>
      </c>
      <c r="L1214">
        <v>30</v>
      </c>
      <c r="M1214">
        <v>2</v>
      </c>
      <c r="N1214" s="170">
        <v>22490513</v>
      </c>
      <c r="O1214" s="170">
        <v>24960000</v>
      </c>
      <c r="P1214" s="178">
        <v>24234</v>
      </c>
      <c r="Q1214" s="178">
        <v>932</v>
      </c>
      <c r="R1214" s="178">
        <v>24234</v>
      </c>
      <c r="S1214">
        <v>0</v>
      </c>
      <c r="T1214">
        <v>0</v>
      </c>
      <c r="U1214">
        <v>0</v>
      </c>
      <c r="W1214">
        <v>0</v>
      </c>
      <c r="X1214">
        <v>0</v>
      </c>
      <c r="Y1214">
        <v>0</v>
      </c>
      <c r="AB1214" s="180">
        <v>44286</v>
      </c>
      <c r="AC1214">
        <v>1</v>
      </c>
      <c r="AD1214" t="s">
        <v>1922</v>
      </c>
      <c r="AE1214">
        <v>1</v>
      </c>
      <c r="AF1214">
        <v>30</v>
      </c>
      <c r="AG1214">
        <v>0</v>
      </c>
      <c r="AN1214">
        <v>1</v>
      </c>
      <c r="AO1214">
        <v>1</v>
      </c>
      <c r="AR1214" s="178">
        <v>17197</v>
      </c>
      <c r="AS1214" t="s">
        <v>1921</v>
      </c>
      <c r="AT1214">
        <v>0</v>
      </c>
      <c r="AU1214">
        <v>0</v>
      </c>
      <c r="AV1214">
        <v>890480123</v>
      </c>
      <c r="AW1214" t="s">
        <v>1920</v>
      </c>
      <c r="AX1214">
        <v>5</v>
      </c>
      <c r="BC1214">
        <v>2</v>
      </c>
      <c r="BD1214">
        <v>7</v>
      </c>
      <c r="BE1214">
        <v>2</v>
      </c>
    </row>
    <row r="1215" spans="1:57" x14ac:dyDescent="0.25">
      <c r="A1215" s="179">
        <f t="shared" si="18"/>
        <v>5415</v>
      </c>
      <c r="B1215" t="s">
        <v>1923</v>
      </c>
      <c r="C1215">
        <v>28297793</v>
      </c>
      <c r="D1215">
        <v>144105</v>
      </c>
      <c r="E1215">
        <v>4</v>
      </c>
      <c r="F1215">
        <v>550014502</v>
      </c>
      <c r="G1215" s="180">
        <v>42825</v>
      </c>
      <c r="H1215" s="180">
        <v>45412</v>
      </c>
      <c r="I1215">
        <v>0</v>
      </c>
      <c r="J1215">
        <v>1</v>
      </c>
      <c r="K1215">
        <v>0</v>
      </c>
      <c r="L1215">
        <v>30</v>
      </c>
      <c r="M1215">
        <v>2</v>
      </c>
      <c r="N1215" s="170">
        <v>22490513</v>
      </c>
      <c r="O1215" s="170">
        <v>24960000</v>
      </c>
      <c r="P1215" s="178">
        <v>18648</v>
      </c>
      <c r="Q1215" s="178">
        <v>717</v>
      </c>
      <c r="R1215" s="178">
        <v>18648</v>
      </c>
      <c r="S1215">
        <v>0</v>
      </c>
      <c r="T1215">
        <v>0</v>
      </c>
      <c r="U1215">
        <v>0</v>
      </c>
      <c r="W1215">
        <v>0</v>
      </c>
      <c r="X1215">
        <v>0</v>
      </c>
      <c r="Y1215">
        <v>0</v>
      </c>
      <c r="AB1215" s="180">
        <v>44286</v>
      </c>
      <c r="AC1215">
        <v>1</v>
      </c>
      <c r="AD1215" t="s">
        <v>1922</v>
      </c>
      <c r="AE1215">
        <v>1</v>
      </c>
      <c r="AF1215">
        <v>30</v>
      </c>
      <c r="AG1215">
        <v>0</v>
      </c>
      <c r="AN1215">
        <v>1</v>
      </c>
      <c r="AO1215">
        <v>1</v>
      </c>
      <c r="AR1215" s="178">
        <v>13233</v>
      </c>
      <c r="AS1215" t="s">
        <v>1921</v>
      </c>
      <c r="AT1215">
        <v>0</v>
      </c>
      <c r="AU1215">
        <v>0</v>
      </c>
      <c r="AV1215">
        <v>890480123</v>
      </c>
      <c r="AW1215" t="s">
        <v>1920</v>
      </c>
      <c r="AX1215">
        <v>5</v>
      </c>
      <c r="BC1215">
        <v>2</v>
      </c>
      <c r="BD1215">
        <v>7</v>
      </c>
      <c r="BE1215">
        <v>2</v>
      </c>
    </row>
    <row r="1216" spans="1:57" x14ac:dyDescent="0.25">
      <c r="A1216" s="179">
        <f t="shared" si="18"/>
        <v>865</v>
      </c>
      <c r="B1216" t="s">
        <v>1923</v>
      </c>
      <c r="C1216">
        <v>28297793</v>
      </c>
      <c r="D1216">
        <v>144105</v>
      </c>
      <c r="E1216">
        <v>4</v>
      </c>
      <c r="F1216">
        <v>550014750</v>
      </c>
      <c r="G1216" s="180">
        <v>42835</v>
      </c>
      <c r="H1216" s="180">
        <v>45381</v>
      </c>
      <c r="I1216">
        <v>0</v>
      </c>
      <c r="J1216">
        <v>1</v>
      </c>
      <c r="K1216">
        <v>0</v>
      </c>
      <c r="L1216">
        <v>30</v>
      </c>
      <c r="M1216">
        <v>2</v>
      </c>
      <c r="N1216" s="170">
        <v>22490513</v>
      </c>
      <c r="O1216" s="170">
        <v>24960000</v>
      </c>
      <c r="P1216" s="178">
        <v>2979</v>
      </c>
      <c r="Q1216" s="178">
        <v>117</v>
      </c>
      <c r="R1216" s="178">
        <v>2979</v>
      </c>
      <c r="S1216">
        <v>0</v>
      </c>
      <c r="T1216">
        <v>0</v>
      </c>
      <c r="U1216">
        <v>0</v>
      </c>
      <c r="W1216">
        <v>0</v>
      </c>
      <c r="X1216">
        <v>0</v>
      </c>
      <c r="Y1216">
        <v>0</v>
      </c>
      <c r="AB1216" s="180">
        <v>44286</v>
      </c>
      <c r="AC1216">
        <v>1</v>
      </c>
      <c r="AD1216" t="s">
        <v>1922</v>
      </c>
      <c r="AE1216">
        <v>1</v>
      </c>
      <c r="AF1216">
        <v>30</v>
      </c>
      <c r="AG1216">
        <v>0</v>
      </c>
      <c r="AN1216">
        <v>1</v>
      </c>
      <c r="AO1216">
        <v>1</v>
      </c>
      <c r="AR1216" s="178">
        <v>2114</v>
      </c>
      <c r="AS1216" t="s">
        <v>1921</v>
      </c>
      <c r="AT1216">
        <v>0</v>
      </c>
      <c r="AU1216">
        <v>0</v>
      </c>
      <c r="AV1216">
        <v>890480123</v>
      </c>
      <c r="AW1216" t="s">
        <v>1920</v>
      </c>
      <c r="AX1216">
        <v>5</v>
      </c>
      <c r="BC1216">
        <v>2</v>
      </c>
      <c r="BD1216">
        <v>7</v>
      </c>
      <c r="BE1216">
        <v>2</v>
      </c>
    </row>
    <row r="1217" spans="1:57" x14ac:dyDescent="0.25">
      <c r="A1217" s="179">
        <f t="shared" si="18"/>
        <v>58</v>
      </c>
      <c r="B1217" t="s">
        <v>1923</v>
      </c>
      <c r="C1217">
        <v>28297793</v>
      </c>
      <c r="D1217">
        <v>144105</v>
      </c>
      <c r="E1217">
        <v>4</v>
      </c>
      <c r="F1217">
        <v>550014887</v>
      </c>
      <c r="G1217" s="180">
        <v>42850</v>
      </c>
      <c r="H1217" s="180">
        <v>45381</v>
      </c>
      <c r="I1217">
        <v>0</v>
      </c>
      <c r="J1217">
        <v>1</v>
      </c>
      <c r="K1217">
        <v>0</v>
      </c>
      <c r="L1217">
        <v>30</v>
      </c>
      <c r="M1217">
        <v>2</v>
      </c>
      <c r="N1217" s="170">
        <v>22490513</v>
      </c>
      <c r="O1217" s="170">
        <v>24960000</v>
      </c>
      <c r="P1217" s="178">
        <v>201</v>
      </c>
      <c r="Q1217" s="178">
        <v>8</v>
      </c>
      <c r="R1217" s="178">
        <v>201</v>
      </c>
      <c r="S1217">
        <v>0</v>
      </c>
      <c r="T1217">
        <v>0</v>
      </c>
      <c r="U1217">
        <v>0</v>
      </c>
      <c r="W1217">
        <v>0</v>
      </c>
      <c r="X1217">
        <v>0</v>
      </c>
      <c r="Y1217">
        <v>0</v>
      </c>
      <c r="AB1217" s="180">
        <v>44286</v>
      </c>
      <c r="AC1217">
        <v>1</v>
      </c>
      <c r="AD1217" t="s">
        <v>1922</v>
      </c>
      <c r="AE1217">
        <v>1</v>
      </c>
      <c r="AF1217">
        <v>30</v>
      </c>
      <c r="AG1217">
        <v>0</v>
      </c>
      <c r="AN1217">
        <v>1</v>
      </c>
      <c r="AO1217">
        <v>1</v>
      </c>
      <c r="AR1217" s="178">
        <v>143</v>
      </c>
      <c r="AS1217" t="s">
        <v>1921</v>
      </c>
      <c r="AT1217">
        <v>0</v>
      </c>
      <c r="AU1217">
        <v>0</v>
      </c>
      <c r="AV1217">
        <v>890480123</v>
      </c>
      <c r="AW1217" t="s">
        <v>1920</v>
      </c>
      <c r="AX1217">
        <v>5</v>
      </c>
      <c r="BC1217">
        <v>2</v>
      </c>
      <c r="BD1217">
        <v>7</v>
      </c>
      <c r="BE1217">
        <v>2</v>
      </c>
    </row>
    <row r="1218" spans="1:57" x14ac:dyDescent="0.25">
      <c r="A1218" s="179">
        <f t="shared" ref="A1218:A1281" si="19">IF(+R1218&gt;AR1218,R1218-AR1218,0)</f>
        <v>85</v>
      </c>
      <c r="B1218" t="s">
        <v>1923</v>
      </c>
      <c r="C1218">
        <v>28297793</v>
      </c>
      <c r="D1218">
        <v>144105</v>
      </c>
      <c r="E1218">
        <v>4</v>
      </c>
      <c r="F1218">
        <v>550014891</v>
      </c>
      <c r="G1218" s="180">
        <v>42851</v>
      </c>
      <c r="H1218" s="180">
        <v>45381</v>
      </c>
      <c r="I1218">
        <v>0</v>
      </c>
      <c r="J1218">
        <v>1</v>
      </c>
      <c r="K1218">
        <v>0</v>
      </c>
      <c r="L1218">
        <v>30</v>
      </c>
      <c r="M1218">
        <v>2</v>
      </c>
      <c r="N1218" s="170">
        <v>22490513</v>
      </c>
      <c r="O1218" s="170">
        <v>24960000</v>
      </c>
      <c r="P1218" s="178">
        <v>292</v>
      </c>
      <c r="Q1218" s="178">
        <v>11</v>
      </c>
      <c r="R1218" s="178">
        <v>292</v>
      </c>
      <c r="S1218">
        <v>0</v>
      </c>
      <c r="T1218">
        <v>0</v>
      </c>
      <c r="U1218">
        <v>0</v>
      </c>
      <c r="W1218">
        <v>0</v>
      </c>
      <c r="X1218">
        <v>0</v>
      </c>
      <c r="Y1218">
        <v>0</v>
      </c>
      <c r="AB1218" s="180">
        <v>44286</v>
      </c>
      <c r="AC1218">
        <v>1</v>
      </c>
      <c r="AD1218" t="s">
        <v>1922</v>
      </c>
      <c r="AE1218">
        <v>1</v>
      </c>
      <c r="AF1218">
        <v>30</v>
      </c>
      <c r="AG1218">
        <v>0</v>
      </c>
      <c r="AN1218">
        <v>1</v>
      </c>
      <c r="AO1218">
        <v>1</v>
      </c>
      <c r="AR1218" s="178">
        <v>207</v>
      </c>
      <c r="AS1218" t="s">
        <v>1921</v>
      </c>
      <c r="AT1218">
        <v>0</v>
      </c>
      <c r="AU1218">
        <v>0</v>
      </c>
      <c r="AV1218">
        <v>890480123</v>
      </c>
      <c r="AW1218" t="s">
        <v>1920</v>
      </c>
      <c r="AX1218">
        <v>5</v>
      </c>
      <c r="BC1218">
        <v>2</v>
      </c>
      <c r="BD1218">
        <v>7</v>
      </c>
      <c r="BE1218">
        <v>2</v>
      </c>
    </row>
    <row r="1219" spans="1:57" x14ac:dyDescent="0.25">
      <c r="A1219" s="179">
        <f t="shared" si="19"/>
        <v>99</v>
      </c>
      <c r="B1219" t="s">
        <v>1923</v>
      </c>
      <c r="C1219">
        <v>28297793</v>
      </c>
      <c r="D1219">
        <v>144105</v>
      </c>
      <c r="E1219">
        <v>4</v>
      </c>
      <c r="F1219">
        <v>550014892</v>
      </c>
      <c r="G1219" s="180">
        <v>42851</v>
      </c>
      <c r="H1219" s="180">
        <v>45381</v>
      </c>
      <c r="I1219">
        <v>0</v>
      </c>
      <c r="J1219">
        <v>1</v>
      </c>
      <c r="K1219">
        <v>0</v>
      </c>
      <c r="L1219">
        <v>30</v>
      </c>
      <c r="M1219">
        <v>2</v>
      </c>
      <c r="N1219" s="170">
        <v>22490513</v>
      </c>
      <c r="O1219" s="170">
        <v>24960000</v>
      </c>
      <c r="P1219" s="178">
        <v>342</v>
      </c>
      <c r="Q1219" s="178">
        <v>13</v>
      </c>
      <c r="R1219" s="178">
        <v>342</v>
      </c>
      <c r="S1219">
        <v>0</v>
      </c>
      <c r="T1219">
        <v>0</v>
      </c>
      <c r="U1219">
        <v>0</v>
      </c>
      <c r="W1219">
        <v>0</v>
      </c>
      <c r="X1219">
        <v>0</v>
      </c>
      <c r="Y1219">
        <v>0</v>
      </c>
      <c r="AB1219" s="180">
        <v>44286</v>
      </c>
      <c r="AC1219">
        <v>1</v>
      </c>
      <c r="AD1219" t="s">
        <v>1922</v>
      </c>
      <c r="AE1219">
        <v>1</v>
      </c>
      <c r="AF1219">
        <v>30</v>
      </c>
      <c r="AG1219">
        <v>0</v>
      </c>
      <c r="AN1219">
        <v>1</v>
      </c>
      <c r="AO1219">
        <v>1</v>
      </c>
      <c r="AR1219" s="178">
        <v>243</v>
      </c>
      <c r="AS1219" t="s">
        <v>1921</v>
      </c>
      <c r="AT1219">
        <v>0</v>
      </c>
      <c r="AU1219">
        <v>0</v>
      </c>
      <c r="AV1219">
        <v>890480123</v>
      </c>
      <c r="AW1219" t="s">
        <v>1920</v>
      </c>
      <c r="AX1219">
        <v>5</v>
      </c>
      <c r="BC1219">
        <v>2</v>
      </c>
      <c r="BD1219">
        <v>7</v>
      </c>
      <c r="BE1219">
        <v>2</v>
      </c>
    </row>
    <row r="1220" spans="1:57" x14ac:dyDescent="0.25">
      <c r="A1220" s="179">
        <f t="shared" si="19"/>
        <v>56</v>
      </c>
      <c r="B1220" t="s">
        <v>1923</v>
      </c>
      <c r="C1220">
        <v>28297793</v>
      </c>
      <c r="D1220">
        <v>144105</v>
      </c>
      <c r="E1220">
        <v>4</v>
      </c>
      <c r="F1220">
        <v>550015138</v>
      </c>
      <c r="G1220" s="180">
        <v>42864</v>
      </c>
      <c r="H1220" s="180">
        <v>45381</v>
      </c>
      <c r="I1220">
        <v>0</v>
      </c>
      <c r="J1220">
        <v>1</v>
      </c>
      <c r="K1220">
        <v>0</v>
      </c>
      <c r="L1220">
        <v>30</v>
      </c>
      <c r="M1220">
        <v>2</v>
      </c>
      <c r="N1220" s="170">
        <v>22490513</v>
      </c>
      <c r="O1220" s="170">
        <v>24960000</v>
      </c>
      <c r="P1220" s="178">
        <v>192</v>
      </c>
      <c r="Q1220" s="178">
        <v>8</v>
      </c>
      <c r="R1220" s="178">
        <v>192</v>
      </c>
      <c r="S1220">
        <v>0</v>
      </c>
      <c r="T1220">
        <v>0</v>
      </c>
      <c r="U1220">
        <v>0</v>
      </c>
      <c r="W1220">
        <v>0</v>
      </c>
      <c r="X1220">
        <v>0</v>
      </c>
      <c r="Y1220">
        <v>0</v>
      </c>
      <c r="AB1220" s="180">
        <v>44286</v>
      </c>
      <c r="AC1220">
        <v>1</v>
      </c>
      <c r="AD1220" t="s">
        <v>1922</v>
      </c>
      <c r="AE1220">
        <v>1</v>
      </c>
      <c r="AF1220">
        <v>30</v>
      </c>
      <c r="AG1220">
        <v>0</v>
      </c>
      <c r="AN1220">
        <v>1</v>
      </c>
      <c r="AO1220">
        <v>1</v>
      </c>
      <c r="AR1220" s="178">
        <v>136</v>
      </c>
      <c r="AS1220" t="s">
        <v>1921</v>
      </c>
      <c r="AT1220">
        <v>0</v>
      </c>
      <c r="AU1220">
        <v>0</v>
      </c>
      <c r="AV1220">
        <v>890480123</v>
      </c>
      <c r="AW1220" t="s">
        <v>1920</v>
      </c>
      <c r="AX1220">
        <v>5</v>
      </c>
      <c r="BC1220">
        <v>2</v>
      </c>
      <c r="BD1220">
        <v>7</v>
      </c>
      <c r="BE1220">
        <v>2</v>
      </c>
    </row>
    <row r="1221" spans="1:57" x14ac:dyDescent="0.25">
      <c r="A1221" s="179">
        <f t="shared" si="19"/>
        <v>391</v>
      </c>
      <c r="B1221" t="s">
        <v>1923</v>
      </c>
      <c r="C1221">
        <v>28297793</v>
      </c>
      <c r="D1221">
        <v>144105</v>
      </c>
      <c r="E1221">
        <v>4</v>
      </c>
      <c r="F1221">
        <v>550015261</v>
      </c>
      <c r="G1221" s="180">
        <v>42875</v>
      </c>
      <c r="H1221" s="180">
        <v>45381</v>
      </c>
      <c r="I1221">
        <v>0</v>
      </c>
      <c r="J1221">
        <v>1</v>
      </c>
      <c r="K1221">
        <v>0</v>
      </c>
      <c r="L1221">
        <v>30</v>
      </c>
      <c r="M1221">
        <v>2</v>
      </c>
      <c r="N1221" s="170">
        <v>22490513</v>
      </c>
      <c r="O1221" s="170">
        <v>24960000</v>
      </c>
      <c r="P1221" s="178">
        <v>1345</v>
      </c>
      <c r="Q1221" s="178">
        <v>53</v>
      </c>
      <c r="R1221" s="178">
        <v>1345</v>
      </c>
      <c r="S1221">
        <v>0</v>
      </c>
      <c r="T1221">
        <v>0</v>
      </c>
      <c r="U1221">
        <v>0</v>
      </c>
      <c r="W1221">
        <v>0</v>
      </c>
      <c r="X1221">
        <v>0</v>
      </c>
      <c r="Y1221">
        <v>0</v>
      </c>
      <c r="AB1221" s="180">
        <v>44286</v>
      </c>
      <c r="AC1221">
        <v>1</v>
      </c>
      <c r="AD1221" t="s">
        <v>1922</v>
      </c>
      <c r="AE1221">
        <v>1</v>
      </c>
      <c r="AF1221">
        <v>30</v>
      </c>
      <c r="AG1221">
        <v>0</v>
      </c>
      <c r="AN1221">
        <v>1</v>
      </c>
      <c r="AO1221">
        <v>1</v>
      </c>
      <c r="AR1221" s="178">
        <v>954</v>
      </c>
      <c r="AS1221" t="s">
        <v>1921</v>
      </c>
      <c r="AT1221">
        <v>0</v>
      </c>
      <c r="AU1221">
        <v>0</v>
      </c>
      <c r="AV1221">
        <v>890480123</v>
      </c>
      <c r="AW1221" t="s">
        <v>1920</v>
      </c>
      <c r="AX1221">
        <v>5</v>
      </c>
      <c r="BC1221">
        <v>2</v>
      </c>
      <c r="BD1221">
        <v>7</v>
      </c>
      <c r="BE1221">
        <v>2</v>
      </c>
    </row>
    <row r="1222" spans="1:57" x14ac:dyDescent="0.25">
      <c r="A1222" s="179">
        <f t="shared" si="19"/>
        <v>276</v>
      </c>
      <c r="B1222" t="s">
        <v>1923</v>
      </c>
      <c r="C1222">
        <v>28297793</v>
      </c>
      <c r="D1222">
        <v>144105</v>
      </c>
      <c r="E1222">
        <v>4</v>
      </c>
      <c r="F1222">
        <v>550015281</v>
      </c>
      <c r="G1222" s="180">
        <v>42876</v>
      </c>
      <c r="H1222" s="180">
        <v>45381</v>
      </c>
      <c r="I1222">
        <v>0</v>
      </c>
      <c r="J1222">
        <v>1</v>
      </c>
      <c r="K1222">
        <v>0</v>
      </c>
      <c r="L1222">
        <v>30</v>
      </c>
      <c r="M1222">
        <v>2</v>
      </c>
      <c r="N1222" s="170">
        <v>22490513</v>
      </c>
      <c r="O1222" s="170">
        <v>24960000</v>
      </c>
      <c r="P1222" s="178">
        <v>949</v>
      </c>
      <c r="Q1222" s="178">
        <v>37</v>
      </c>
      <c r="R1222" s="178">
        <v>949</v>
      </c>
      <c r="S1222">
        <v>0</v>
      </c>
      <c r="T1222">
        <v>0</v>
      </c>
      <c r="U1222">
        <v>0</v>
      </c>
      <c r="W1222">
        <v>0</v>
      </c>
      <c r="X1222">
        <v>0</v>
      </c>
      <c r="Y1222">
        <v>0</v>
      </c>
      <c r="AB1222" s="180">
        <v>44286</v>
      </c>
      <c r="AC1222">
        <v>1</v>
      </c>
      <c r="AD1222" t="s">
        <v>1922</v>
      </c>
      <c r="AE1222">
        <v>1</v>
      </c>
      <c r="AF1222">
        <v>30</v>
      </c>
      <c r="AG1222">
        <v>0</v>
      </c>
      <c r="AN1222">
        <v>1</v>
      </c>
      <c r="AO1222">
        <v>1</v>
      </c>
      <c r="AR1222" s="178">
        <v>673</v>
      </c>
      <c r="AS1222" t="s">
        <v>1921</v>
      </c>
      <c r="AT1222">
        <v>0</v>
      </c>
      <c r="AU1222">
        <v>0</v>
      </c>
      <c r="AV1222">
        <v>890480123</v>
      </c>
      <c r="AW1222" t="s">
        <v>1920</v>
      </c>
      <c r="AX1222">
        <v>5</v>
      </c>
      <c r="BC1222">
        <v>2</v>
      </c>
      <c r="BD1222">
        <v>7</v>
      </c>
      <c r="BE1222">
        <v>2</v>
      </c>
    </row>
    <row r="1223" spans="1:57" x14ac:dyDescent="0.25">
      <c r="A1223" s="179">
        <f t="shared" si="19"/>
        <v>1794</v>
      </c>
      <c r="B1223" t="s">
        <v>1923</v>
      </c>
      <c r="C1223">
        <v>28297793</v>
      </c>
      <c r="D1223">
        <v>144105</v>
      </c>
      <c r="E1223">
        <v>4</v>
      </c>
      <c r="F1223">
        <v>550015549</v>
      </c>
      <c r="G1223" s="180">
        <v>42887</v>
      </c>
      <c r="H1223" s="180">
        <v>45412</v>
      </c>
      <c r="I1223">
        <v>0</v>
      </c>
      <c r="J1223">
        <v>1</v>
      </c>
      <c r="K1223">
        <v>0</v>
      </c>
      <c r="L1223">
        <v>30</v>
      </c>
      <c r="M1223">
        <v>2</v>
      </c>
      <c r="N1223" s="170">
        <v>22490513</v>
      </c>
      <c r="O1223" s="170">
        <v>24960000</v>
      </c>
      <c r="P1223" s="178">
        <v>6178</v>
      </c>
      <c r="Q1223" s="178">
        <v>238</v>
      </c>
      <c r="R1223" s="178">
        <v>6178</v>
      </c>
      <c r="S1223">
        <v>0</v>
      </c>
      <c r="T1223">
        <v>0</v>
      </c>
      <c r="U1223">
        <v>0</v>
      </c>
      <c r="W1223">
        <v>0</v>
      </c>
      <c r="X1223">
        <v>0</v>
      </c>
      <c r="Y1223">
        <v>0</v>
      </c>
      <c r="AB1223" s="180">
        <v>44286</v>
      </c>
      <c r="AC1223">
        <v>1</v>
      </c>
      <c r="AD1223" t="s">
        <v>1922</v>
      </c>
      <c r="AE1223">
        <v>1</v>
      </c>
      <c r="AF1223">
        <v>30</v>
      </c>
      <c r="AG1223">
        <v>0</v>
      </c>
      <c r="AN1223">
        <v>1</v>
      </c>
      <c r="AO1223">
        <v>1</v>
      </c>
      <c r="AR1223" s="178">
        <v>4384</v>
      </c>
      <c r="AS1223" t="s">
        <v>1921</v>
      </c>
      <c r="AT1223">
        <v>0</v>
      </c>
      <c r="AU1223">
        <v>0</v>
      </c>
      <c r="AV1223">
        <v>890480123</v>
      </c>
      <c r="AW1223" t="s">
        <v>1920</v>
      </c>
      <c r="AX1223">
        <v>5</v>
      </c>
      <c r="BC1223">
        <v>2</v>
      </c>
      <c r="BD1223">
        <v>7</v>
      </c>
      <c r="BE1223">
        <v>2</v>
      </c>
    </row>
    <row r="1224" spans="1:57" x14ac:dyDescent="0.25">
      <c r="A1224" s="179">
        <f t="shared" si="19"/>
        <v>10837</v>
      </c>
      <c r="B1224" t="s">
        <v>1923</v>
      </c>
      <c r="C1224">
        <v>28297793</v>
      </c>
      <c r="D1224">
        <v>144105</v>
      </c>
      <c r="E1224">
        <v>4</v>
      </c>
      <c r="F1224">
        <v>550018004</v>
      </c>
      <c r="G1224" s="180">
        <v>43109</v>
      </c>
      <c r="H1224" s="180">
        <v>45412</v>
      </c>
      <c r="I1224">
        <v>0</v>
      </c>
      <c r="J1224">
        <v>1</v>
      </c>
      <c r="K1224">
        <v>0</v>
      </c>
      <c r="L1224">
        <v>30</v>
      </c>
      <c r="M1224">
        <v>2</v>
      </c>
      <c r="N1224" s="170">
        <v>22490513</v>
      </c>
      <c r="O1224" s="170">
        <v>24960000</v>
      </c>
      <c r="P1224" s="178">
        <v>37319</v>
      </c>
      <c r="Q1224" s="178">
        <v>1435</v>
      </c>
      <c r="R1224" s="178">
        <v>37319</v>
      </c>
      <c r="S1224">
        <v>0</v>
      </c>
      <c r="T1224">
        <v>0</v>
      </c>
      <c r="U1224">
        <v>0</v>
      </c>
      <c r="W1224">
        <v>0</v>
      </c>
      <c r="X1224">
        <v>0</v>
      </c>
      <c r="Y1224">
        <v>0</v>
      </c>
      <c r="AB1224" s="180">
        <v>44286</v>
      </c>
      <c r="AC1224">
        <v>1</v>
      </c>
      <c r="AD1224" t="s">
        <v>1922</v>
      </c>
      <c r="AE1224">
        <v>1</v>
      </c>
      <c r="AF1224">
        <v>30</v>
      </c>
      <c r="AG1224">
        <v>0</v>
      </c>
      <c r="AN1224">
        <v>1</v>
      </c>
      <c r="AO1224">
        <v>1</v>
      </c>
      <c r="AR1224" s="178">
        <v>26482</v>
      </c>
      <c r="AS1224" t="s">
        <v>1921</v>
      </c>
      <c r="AT1224">
        <v>0</v>
      </c>
      <c r="AU1224">
        <v>0</v>
      </c>
      <c r="AV1224">
        <v>890480123</v>
      </c>
      <c r="AW1224" t="s">
        <v>1920</v>
      </c>
      <c r="AX1224">
        <v>5</v>
      </c>
      <c r="BC1224">
        <v>2</v>
      </c>
      <c r="BD1224">
        <v>7</v>
      </c>
      <c r="BE1224">
        <v>2</v>
      </c>
    </row>
    <row r="1225" spans="1:57" x14ac:dyDescent="0.25">
      <c r="A1225" s="179">
        <f t="shared" si="19"/>
        <v>6299</v>
      </c>
      <c r="B1225" t="s">
        <v>1923</v>
      </c>
      <c r="C1225">
        <v>28297793</v>
      </c>
      <c r="D1225">
        <v>144105</v>
      </c>
      <c r="E1225">
        <v>4</v>
      </c>
      <c r="F1225">
        <v>550018005</v>
      </c>
      <c r="G1225" s="180">
        <v>43109</v>
      </c>
      <c r="H1225" s="180">
        <v>45412</v>
      </c>
      <c r="I1225">
        <v>0</v>
      </c>
      <c r="J1225">
        <v>1</v>
      </c>
      <c r="K1225">
        <v>0</v>
      </c>
      <c r="L1225">
        <v>30</v>
      </c>
      <c r="M1225">
        <v>2</v>
      </c>
      <c r="N1225" s="170">
        <v>22490513</v>
      </c>
      <c r="O1225" s="170">
        <v>24960000</v>
      </c>
      <c r="P1225" s="178">
        <v>21690</v>
      </c>
      <c r="Q1225" s="178">
        <v>834</v>
      </c>
      <c r="R1225" s="178">
        <v>21690</v>
      </c>
      <c r="S1225">
        <v>0</v>
      </c>
      <c r="T1225">
        <v>0</v>
      </c>
      <c r="U1225">
        <v>0</v>
      </c>
      <c r="W1225">
        <v>0</v>
      </c>
      <c r="X1225">
        <v>0</v>
      </c>
      <c r="Y1225">
        <v>0</v>
      </c>
      <c r="AB1225" s="180">
        <v>44286</v>
      </c>
      <c r="AC1225">
        <v>1</v>
      </c>
      <c r="AD1225" t="s">
        <v>1922</v>
      </c>
      <c r="AE1225">
        <v>1</v>
      </c>
      <c r="AF1225">
        <v>30</v>
      </c>
      <c r="AG1225">
        <v>0</v>
      </c>
      <c r="AN1225">
        <v>1</v>
      </c>
      <c r="AO1225">
        <v>1</v>
      </c>
      <c r="AR1225" s="178">
        <v>15391</v>
      </c>
      <c r="AS1225" t="s">
        <v>1921</v>
      </c>
      <c r="AT1225">
        <v>0</v>
      </c>
      <c r="AU1225">
        <v>0</v>
      </c>
      <c r="AV1225">
        <v>890480123</v>
      </c>
      <c r="AW1225" t="s">
        <v>1920</v>
      </c>
      <c r="AX1225">
        <v>5</v>
      </c>
      <c r="BC1225">
        <v>2</v>
      </c>
      <c r="BD1225">
        <v>7</v>
      </c>
      <c r="BE1225">
        <v>2</v>
      </c>
    </row>
    <row r="1226" spans="1:57" x14ac:dyDescent="0.25">
      <c r="A1226" s="179">
        <f t="shared" si="19"/>
        <v>27587</v>
      </c>
      <c r="B1226" t="s">
        <v>1923</v>
      </c>
      <c r="C1226">
        <v>28297793</v>
      </c>
      <c r="D1226">
        <v>144105</v>
      </c>
      <c r="E1226">
        <v>4</v>
      </c>
      <c r="F1226">
        <v>550018009</v>
      </c>
      <c r="G1226" s="180">
        <v>43110</v>
      </c>
      <c r="H1226" s="180">
        <v>45412</v>
      </c>
      <c r="I1226">
        <v>0</v>
      </c>
      <c r="J1226">
        <v>1</v>
      </c>
      <c r="K1226">
        <v>0</v>
      </c>
      <c r="L1226">
        <v>30</v>
      </c>
      <c r="M1226">
        <v>2</v>
      </c>
      <c r="N1226" s="170">
        <v>22490513</v>
      </c>
      <c r="O1226" s="170">
        <v>24960000</v>
      </c>
      <c r="P1226" s="178">
        <v>94996</v>
      </c>
      <c r="Q1226" s="178">
        <v>3652</v>
      </c>
      <c r="R1226" s="178">
        <v>94996</v>
      </c>
      <c r="S1226">
        <v>0</v>
      </c>
      <c r="T1226">
        <v>0</v>
      </c>
      <c r="U1226">
        <v>0</v>
      </c>
      <c r="W1226">
        <v>0</v>
      </c>
      <c r="X1226">
        <v>0</v>
      </c>
      <c r="Y1226">
        <v>0</v>
      </c>
      <c r="AB1226" s="180">
        <v>44286</v>
      </c>
      <c r="AC1226">
        <v>1</v>
      </c>
      <c r="AD1226" t="s">
        <v>1922</v>
      </c>
      <c r="AE1226">
        <v>1</v>
      </c>
      <c r="AF1226">
        <v>30</v>
      </c>
      <c r="AG1226">
        <v>0</v>
      </c>
      <c r="AN1226">
        <v>1</v>
      </c>
      <c r="AO1226">
        <v>1</v>
      </c>
      <c r="AR1226" s="178">
        <v>67409</v>
      </c>
      <c r="AS1226" t="s">
        <v>1921</v>
      </c>
      <c r="AT1226">
        <v>0</v>
      </c>
      <c r="AU1226">
        <v>0</v>
      </c>
      <c r="AV1226">
        <v>890480123</v>
      </c>
      <c r="AW1226" t="s">
        <v>1920</v>
      </c>
      <c r="AX1226">
        <v>5</v>
      </c>
      <c r="BC1226">
        <v>2</v>
      </c>
      <c r="BD1226">
        <v>7</v>
      </c>
      <c r="BE1226">
        <v>2</v>
      </c>
    </row>
    <row r="1227" spans="1:57" x14ac:dyDescent="0.25">
      <c r="A1227" s="179">
        <f t="shared" si="19"/>
        <v>15241</v>
      </c>
      <c r="B1227" t="s">
        <v>1923</v>
      </c>
      <c r="C1227">
        <v>28297793</v>
      </c>
      <c r="D1227">
        <v>144105</v>
      </c>
      <c r="E1227">
        <v>4</v>
      </c>
      <c r="F1227">
        <v>550018010</v>
      </c>
      <c r="G1227" s="180">
        <v>43110</v>
      </c>
      <c r="H1227" s="180">
        <v>45412</v>
      </c>
      <c r="I1227">
        <v>0</v>
      </c>
      <c r="J1227">
        <v>1</v>
      </c>
      <c r="K1227">
        <v>0</v>
      </c>
      <c r="L1227">
        <v>30</v>
      </c>
      <c r="M1227">
        <v>2</v>
      </c>
      <c r="N1227" s="170">
        <v>22490513</v>
      </c>
      <c r="O1227" s="170">
        <v>24960000</v>
      </c>
      <c r="P1227" s="178">
        <v>52482</v>
      </c>
      <c r="Q1227" s="178">
        <v>2018</v>
      </c>
      <c r="R1227" s="178">
        <v>52482</v>
      </c>
      <c r="S1227">
        <v>0</v>
      </c>
      <c r="T1227">
        <v>0</v>
      </c>
      <c r="U1227">
        <v>0</v>
      </c>
      <c r="W1227">
        <v>0</v>
      </c>
      <c r="X1227">
        <v>0</v>
      </c>
      <c r="Y1227">
        <v>0</v>
      </c>
      <c r="AB1227" s="180">
        <v>44286</v>
      </c>
      <c r="AC1227">
        <v>1</v>
      </c>
      <c r="AD1227" t="s">
        <v>1922</v>
      </c>
      <c r="AE1227">
        <v>1</v>
      </c>
      <c r="AF1227">
        <v>30</v>
      </c>
      <c r="AG1227">
        <v>0</v>
      </c>
      <c r="AN1227">
        <v>1</v>
      </c>
      <c r="AO1227">
        <v>1</v>
      </c>
      <c r="AR1227" s="178">
        <v>37241</v>
      </c>
      <c r="AS1227" t="s">
        <v>1921</v>
      </c>
      <c r="AT1227">
        <v>0</v>
      </c>
      <c r="AU1227">
        <v>0</v>
      </c>
      <c r="AV1227">
        <v>890480123</v>
      </c>
      <c r="AW1227" t="s">
        <v>1920</v>
      </c>
      <c r="AX1227">
        <v>5</v>
      </c>
      <c r="BC1227">
        <v>2</v>
      </c>
      <c r="BD1227">
        <v>7</v>
      </c>
      <c r="BE1227">
        <v>2</v>
      </c>
    </row>
    <row r="1228" spans="1:57" x14ac:dyDescent="0.25">
      <c r="A1228" s="179">
        <f t="shared" si="19"/>
        <v>4866</v>
      </c>
      <c r="B1228" t="s">
        <v>1923</v>
      </c>
      <c r="C1228">
        <v>28297793</v>
      </c>
      <c r="D1228">
        <v>144105</v>
      </c>
      <c r="E1228">
        <v>4</v>
      </c>
      <c r="F1228">
        <v>550018203</v>
      </c>
      <c r="G1228" s="180">
        <v>43136</v>
      </c>
      <c r="H1228" s="180">
        <v>45412</v>
      </c>
      <c r="I1228">
        <v>0</v>
      </c>
      <c r="J1228">
        <v>1</v>
      </c>
      <c r="K1228">
        <v>0</v>
      </c>
      <c r="L1228">
        <v>30</v>
      </c>
      <c r="M1228">
        <v>2</v>
      </c>
      <c r="N1228" s="170">
        <v>22490513</v>
      </c>
      <c r="O1228" s="170">
        <v>24960000</v>
      </c>
      <c r="P1228" s="178">
        <v>16755</v>
      </c>
      <c r="Q1228" s="178">
        <v>644</v>
      </c>
      <c r="R1228" s="178">
        <v>16755</v>
      </c>
      <c r="S1228">
        <v>0</v>
      </c>
      <c r="T1228">
        <v>0</v>
      </c>
      <c r="U1228">
        <v>0</v>
      </c>
      <c r="W1228">
        <v>0</v>
      </c>
      <c r="X1228">
        <v>0</v>
      </c>
      <c r="Y1228">
        <v>0</v>
      </c>
      <c r="AB1228" s="180">
        <v>44286</v>
      </c>
      <c r="AC1228">
        <v>1</v>
      </c>
      <c r="AD1228" t="s">
        <v>1922</v>
      </c>
      <c r="AE1228">
        <v>1</v>
      </c>
      <c r="AF1228">
        <v>30</v>
      </c>
      <c r="AG1228">
        <v>0</v>
      </c>
      <c r="AN1228">
        <v>1</v>
      </c>
      <c r="AO1228">
        <v>1</v>
      </c>
      <c r="AR1228" s="178">
        <v>11889</v>
      </c>
      <c r="AS1228" t="s">
        <v>1921</v>
      </c>
      <c r="AT1228">
        <v>0</v>
      </c>
      <c r="AU1228">
        <v>0</v>
      </c>
      <c r="AV1228">
        <v>890480123</v>
      </c>
      <c r="AW1228" t="s">
        <v>1920</v>
      </c>
      <c r="AX1228">
        <v>5</v>
      </c>
      <c r="BC1228">
        <v>2</v>
      </c>
      <c r="BD1228">
        <v>7</v>
      </c>
      <c r="BE1228">
        <v>2</v>
      </c>
    </row>
    <row r="1229" spans="1:57" x14ac:dyDescent="0.25">
      <c r="A1229" s="179">
        <f t="shared" si="19"/>
        <v>57742</v>
      </c>
      <c r="B1229" t="s">
        <v>1923</v>
      </c>
      <c r="C1229">
        <v>28297793</v>
      </c>
      <c r="D1229">
        <v>144105</v>
      </c>
      <c r="E1229">
        <v>4</v>
      </c>
      <c r="F1229">
        <v>550018276</v>
      </c>
      <c r="G1229" s="180">
        <v>43147</v>
      </c>
      <c r="H1229" s="180">
        <v>45412</v>
      </c>
      <c r="I1229">
        <v>0</v>
      </c>
      <c r="J1229">
        <v>1</v>
      </c>
      <c r="K1229">
        <v>0</v>
      </c>
      <c r="L1229">
        <v>30</v>
      </c>
      <c r="M1229">
        <v>2</v>
      </c>
      <c r="N1229" s="170">
        <v>22490513</v>
      </c>
      <c r="O1229" s="170">
        <v>24960000</v>
      </c>
      <c r="P1229" s="178">
        <v>198836</v>
      </c>
      <c r="Q1229" s="178">
        <v>7644</v>
      </c>
      <c r="R1229" s="178">
        <v>198836</v>
      </c>
      <c r="S1229">
        <v>0</v>
      </c>
      <c r="T1229">
        <v>0</v>
      </c>
      <c r="U1229">
        <v>0</v>
      </c>
      <c r="W1229">
        <v>0</v>
      </c>
      <c r="X1229">
        <v>0</v>
      </c>
      <c r="Y1229">
        <v>0</v>
      </c>
      <c r="AB1229" s="180">
        <v>44286</v>
      </c>
      <c r="AC1229">
        <v>1</v>
      </c>
      <c r="AD1229" t="s">
        <v>1922</v>
      </c>
      <c r="AE1229">
        <v>1</v>
      </c>
      <c r="AF1229">
        <v>30</v>
      </c>
      <c r="AG1229">
        <v>0</v>
      </c>
      <c r="AN1229">
        <v>1</v>
      </c>
      <c r="AO1229">
        <v>1</v>
      </c>
      <c r="AR1229" s="178">
        <v>141094</v>
      </c>
      <c r="AS1229" t="s">
        <v>1921</v>
      </c>
      <c r="AT1229">
        <v>0</v>
      </c>
      <c r="AU1229">
        <v>0</v>
      </c>
      <c r="AV1229">
        <v>890480123</v>
      </c>
      <c r="AW1229" t="s">
        <v>1920</v>
      </c>
      <c r="AX1229">
        <v>5</v>
      </c>
      <c r="BC1229">
        <v>2</v>
      </c>
      <c r="BD1229">
        <v>7</v>
      </c>
      <c r="BE1229">
        <v>2</v>
      </c>
    </row>
    <row r="1230" spans="1:57" x14ac:dyDescent="0.25">
      <c r="A1230" s="179">
        <f t="shared" si="19"/>
        <v>12128</v>
      </c>
      <c r="B1230" t="s">
        <v>1923</v>
      </c>
      <c r="C1230">
        <v>28297793</v>
      </c>
      <c r="D1230">
        <v>144105</v>
      </c>
      <c r="E1230">
        <v>4</v>
      </c>
      <c r="F1230">
        <v>550018277</v>
      </c>
      <c r="G1230" s="180">
        <v>43147</v>
      </c>
      <c r="H1230" s="180">
        <v>45412</v>
      </c>
      <c r="I1230">
        <v>0</v>
      </c>
      <c r="J1230">
        <v>1</v>
      </c>
      <c r="K1230">
        <v>0</v>
      </c>
      <c r="L1230">
        <v>30</v>
      </c>
      <c r="M1230">
        <v>2</v>
      </c>
      <c r="N1230" s="170">
        <v>22490513</v>
      </c>
      <c r="O1230" s="170">
        <v>24960000</v>
      </c>
      <c r="P1230" s="178">
        <v>41762</v>
      </c>
      <c r="Q1230" s="178">
        <v>1606</v>
      </c>
      <c r="R1230" s="178">
        <v>41762</v>
      </c>
      <c r="S1230">
        <v>0</v>
      </c>
      <c r="T1230">
        <v>0</v>
      </c>
      <c r="U1230">
        <v>0</v>
      </c>
      <c r="W1230">
        <v>0</v>
      </c>
      <c r="X1230">
        <v>0</v>
      </c>
      <c r="Y1230">
        <v>0</v>
      </c>
      <c r="AB1230" s="180">
        <v>44286</v>
      </c>
      <c r="AC1230">
        <v>1</v>
      </c>
      <c r="AD1230" t="s">
        <v>1922</v>
      </c>
      <c r="AE1230">
        <v>1</v>
      </c>
      <c r="AF1230">
        <v>30</v>
      </c>
      <c r="AG1230">
        <v>0</v>
      </c>
      <c r="AN1230">
        <v>1</v>
      </c>
      <c r="AO1230">
        <v>1</v>
      </c>
      <c r="AR1230" s="178">
        <v>29634</v>
      </c>
      <c r="AS1230" t="s">
        <v>1921</v>
      </c>
      <c r="AT1230">
        <v>0</v>
      </c>
      <c r="AU1230">
        <v>0</v>
      </c>
      <c r="AV1230">
        <v>890480123</v>
      </c>
      <c r="AW1230" t="s">
        <v>1920</v>
      </c>
      <c r="AX1230">
        <v>5</v>
      </c>
      <c r="BC1230">
        <v>2</v>
      </c>
      <c r="BD1230">
        <v>7</v>
      </c>
      <c r="BE1230">
        <v>2</v>
      </c>
    </row>
    <row r="1231" spans="1:57" x14ac:dyDescent="0.25">
      <c r="A1231" s="179">
        <f t="shared" si="19"/>
        <v>3759</v>
      </c>
      <c r="B1231" t="s">
        <v>1923</v>
      </c>
      <c r="C1231">
        <v>28297793</v>
      </c>
      <c r="D1231">
        <v>144105</v>
      </c>
      <c r="E1231">
        <v>4</v>
      </c>
      <c r="F1231">
        <v>550018278</v>
      </c>
      <c r="G1231" s="180">
        <v>43148</v>
      </c>
      <c r="H1231" s="180">
        <v>45412</v>
      </c>
      <c r="I1231">
        <v>0</v>
      </c>
      <c r="J1231">
        <v>1</v>
      </c>
      <c r="K1231">
        <v>0</v>
      </c>
      <c r="L1231">
        <v>30</v>
      </c>
      <c r="M1231">
        <v>2</v>
      </c>
      <c r="N1231" s="170">
        <v>22490513</v>
      </c>
      <c r="O1231" s="170">
        <v>24960000</v>
      </c>
      <c r="P1231" s="178">
        <v>12945</v>
      </c>
      <c r="Q1231" s="178">
        <v>498</v>
      </c>
      <c r="R1231" s="178">
        <v>12945</v>
      </c>
      <c r="S1231">
        <v>0</v>
      </c>
      <c r="T1231">
        <v>0</v>
      </c>
      <c r="U1231">
        <v>0</v>
      </c>
      <c r="W1231">
        <v>0</v>
      </c>
      <c r="X1231">
        <v>0</v>
      </c>
      <c r="Y1231">
        <v>0</v>
      </c>
      <c r="AB1231" s="180">
        <v>44286</v>
      </c>
      <c r="AC1231">
        <v>1</v>
      </c>
      <c r="AD1231" t="s">
        <v>1922</v>
      </c>
      <c r="AE1231">
        <v>1</v>
      </c>
      <c r="AF1231">
        <v>30</v>
      </c>
      <c r="AG1231">
        <v>0</v>
      </c>
      <c r="AN1231">
        <v>1</v>
      </c>
      <c r="AO1231">
        <v>1</v>
      </c>
      <c r="AR1231" s="178">
        <v>9186</v>
      </c>
      <c r="AS1231" t="s">
        <v>1921</v>
      </c>
      <c r="AT1231">
        <v>0</v>
      </c>
      <c r="AU1231">
        <v>0</v>
      </c>
      <c r="AV1231">
        <v>890480123</v>
      </c>
      <c r="AW1231" t="s">
        <v>1920</v>
      </c>
      <c r="AX1231">
        <v>5</v>
      </c>
      <c r="BC1231">
        <v>2</v>
      </c>
      <c r="BD1231">
        <v>7</v>
      </c>
      <c r="BE1231">
        <v>2</v>
      </c>
    </row>
    <row r="1232" spans="1:57" x14ac:dyDescent="0.25">
      <c r="A1232" s="179">
        <f t="shared" si="19"/>
        <v>6693</v>
      </c>
      <c r="B1232" t="s">
        <v>1923</v>
      </c>
      <c r="C1232">
        <v>28297793</v>
      </c>
      <c r="D1232">
        <v>144105</v>
      </c>
      <c r="E1232">
        <v>4</v>
      </c>
      <c r="F1232">
        <v>550018320</v>
      </c>
      <c r="G1232" s="180">
        <v>43155</v>
      </c>
      <c r="H1232" s="180">
        <v>45412</v>
      </c>
      <c r="I1232">
        <v>0</v>
      </c>
      <c r="J1232">
        <v>1</v>
      </c>
      <c r="K1232">
        <v>0</v>
      </c>
      <c r="L1232">
        <v>30</v>
      </c>
      <c r="M1232">
        <v>2</v>
      </c>
      <c r="N1232" s="170">
        <v>22490513</v>
      </c>
      <c r="O1232" s="170">
        <v>24960000</v>
      </c>
      <c r="P1232" s="178">
        <v>23047</v>
      </c>
      <c r="Q1232" s="178">
        <v>886</v>
      </c>
      <c r="R1232" s="178">
        <v>23047</v>
      </c>
      <c r="S1232">
        <v>0</v>
      </c>
      <c r="T1232">
        <v>0</v>
      </c>
      <c r="U1232">
        <v>0</v>
      </c>
      <c r="W1232">
        <v>0</v>
      </c>
      <c r="X1232">
        <v>0</v>
      </c>
      <c r="Y1232">
        <v>0</v>
      </c>
      <c r="AB1232" s="180">
        <v>44286</v>
      </c>
      <c r="AC1232">
        <v>1</v>
      </c>
      <c r="AD1232" t="s">
        <v>1922</v>
      </c>
      <c r="AE1232">
        <v>1</v>
      </c>
      <c r="AF1232">
        <v>30</v>
      </c>
      <c r="AG1232">
        <v>0</v>
      </c>
      <c r="AN1232">
        <v>1</v>
      </c>
      <c r="AO1232">
        <v>1</v>
      </c>
      <c r="AR1232" s="178">
        <v>16354</v>
      </c>
      <c r="AS1232" t="s">
        <v>1921</v>
      </c>
      <c r="AT1232">
        <v>0</v>
      </c>
      <c r="AU1232">
        <v>0</v>
      </c>
      <c r="AV1232">
        <v>890480123</v>
      </c>
      <c r="AW1232" t="s">
        <v>1920</v>
      </c>
      <c r="AX1232">
        <v>5</v>
      </c>
      <c r="BC1232">
        <v>2</v>
      </c>
      <c r="BD1232">
        <v>7</v>
      </c>
      <c r="BE1232">
        <v>2</v>
      </c>
    </row>
    <row r="1233" spans="1:57" x14ac:dyDescent="0.25">
      <c r="A1233" s="179">
        <f t="shared" si="19"/>
        <v>8799</v>
      </c>
      <c r="B1233" t="s">
        <v>1923</v>
      </c>
      <c r="C1233">
        <v>28297793</v>
      </c>
      <c r="D1233">
        <v>144105</v>
      </c>
      <c r="E1233">
        <v>4</v>
      </c>
      <c r="F1233">
        <v>550018376</v>
      </c>
      <c r="G1233" s="180">
        <v>43162</v>
      </c>
      <c r="H1233" s="180">
        <v>45412</v>
      </c>
      <c r="I1233">
        <v>0</v>
      </c>
      <c r="J1233">
        <v>1</v>
      </c>
      <c r="K1233">
        <v>0</v>
      </c>
      <c r="L1233">
        <v>30</v>
      </c>
      <c r="M1233">
        <v>2</v>
      </c>
      <c r="N1233" s="170">
        <v>22490513</v>
      </c>
      <c r="O1233" s="170">
        <v>24960000</v>
      </c>
      <c r="P1233" s="178">
        <v>30299</v>
      </c>
      <c r="Q1233" s="178">
        <v>1165</v>
      </c>
      <c r="R1233" s="178">
        <v>30299</v>
      </c>
      <c r="S1233">
        <v>0</v>
      </c>
      <c r="T1233">
        <v>0</v>
      </c>
      <c r="U1233">
        <v>0</v>
      </c>
      <c r="W1233">
        <v>0</v>
      </c>
      <c r="X1233">
        <v>0</v>
      </c>
      <c r="Y1233">
        <v>0</v>
      </c>
      <c r="AB1233" s="180">
        <v>44286</v>
      </c>
      <c r="AC1233">
        <v>1</v>
      </c>
      <c r="AD1233" t="s">
        <v>1922</v>
      </c>
      <c r="AE1233">
        <v>1</v>
      </c>
      <c r="AF1233">
        <v>30</v>
      </c>
      <c r="AG1233">
        <v>0</v>
      </c>
      <c r="AN1233">
        <v>1</v>
      </c>
      <c r="AO1233">
        <v>1</v>
      </c>
      <c r="AR1233" s="178">
        <v>21500</v>
      </c>
      <c r="AS1233" t="s">
        <v>1921</v>
      </c>
      <c r="AT1233">
        <v>0</v>
      </c>
      <c r="AU1233">
        <v>0</v>
      </c>
      <c r="AV1233">
        <v>890480123</v>
      </c>
      <c r="AW1233" t="s">
        <v>1920</v>
      </c>
      <c r="AX1233">
        <v>5</v>
      </c>
      <c r="BC1233">
        <v>2</v>
      </c>
      <c r="BD1233">
        <v>7</v>
      </c>
      <c r="BE1233">
        <v>2</v>
      </c>
    </row>
    <row r="1234" spans="1:57" x14ac:dyDescent="0.25">
      <c r="A1234" s="179">
        <f t="shared" si="19"/>
        <v>3135</v>
      </c>
      <c r="B1234" t="s">
        <v>1923</v>
      </c>
      <c r="C1234">
        <v>28297793</v>
      </c>
      <c r="D1234">
        <v>144105</v>
      </c>
      <c r="E1234">
        <v>4</v>
      </c>
      <c r="F1234">
        <v>550018431</v>
      </c>
      <c r="G1234" s="180">
        <v>43168</v>
      </c>
      <c r="H1234" s="180">
        <v>45412</v>
      </c>
      <c r="I1234">
        <v>0</v>
      </c>
      <c r="J1234">
        <v>1</v>
      </c>
      <c r="K1234">
        <v>0</v>
      </c>
      <c r="L1234">
        <v>30</v>
      </c>
      <c r="M1234">
        <v>2</v>
      </c>
      <c r="N1234" s="170">
        <v>22490513</v>
      </c>
      <c r="O1234" s="170">
        <v>24960000</v>
      </c>
      <c r="P1234" s="178">
        <v>10796</v>
      </c>
      <c r="Q1234" s="178">
        <v>415</v>
      </c>
      <c r="R1234" s="178">
        <v>10796</v>
      </c>
      <c r="S1234">
        <v>0</v>
      </c>
      <c r="T1234">
        <v>0</v>
      </c>
      <c r="U1234">
        <v>0</v>
      </c>
      <c r="W1234">
        <v>0</v>
      </c>
      <c r="X1234">
        <v>0</v>
      </c>
      <c r="Y1234">
        <v>0</v>
      </c>
      <c r="AB1234" s="180">
        <v>44286</v>
      </c>
      <c r="AC1234">
        <v>1</v>
      </c>
      <c r="AD1234" t="s">
        <v>1922</v>
      </c>
      <c r="AE1234">
        <v>1</v>
      </c>
      <c r="AF1234">
        <v>30</v>
      </c>
      <c r="AG1234">
        <v>0</v>
      </c>
      <c r="AN1234">
        <v>1</v>
      </c>
      <c r="AO1234">
        <v>1</v>
      </c>
      <c r="AR1234" s="178">
        <v>7661</v>
      </c>
      <c r="AS1234" t="s">
        <v>1921</v>
      </c>
      <c r="AT1234">
        <v>0</v>
      </c>
      <c r="AU1234">
        <v>0</v>
      </c>
      <c r="AV1234">
        <v>890480123</v>
      </c>
      <c r="AW1234" t="s">
        <v>1920</v>
      </c>
      <c r="AX1234">
        <v>5</v>
      </c>
      <c r="BC1234">
        <v>2</v>
      </c>
      <c r="BD1234">
        <v>7</v>
      </c>
      <c r="BE1234">
        <v>2</v>
      </c>
    </row>
    <row r="1235" spans="1:57" x14ac:dyDescent="0.25">
      <c r="A1235" s="179">
        <f t="shared" si="19"/>
        <v>28632</v>
      </c>
      <c r="B1235" t="s">
        <v>1923</v>
      </c>
      <c r="C1235">
        <v>28297793</v>
      </c>
      <c r="D1235">
        <v>144105</v>
      </c>
      <c r="E1235">
        <v>4</v>
      </c>
      <c r="F1235">
        <v>550018465</v>
      </c>
      <c r="G1235" s="180">
        <v>43173</v>
      </c>
      <c r="H1235" s="180">
        <v>45412</v>
      </c>
      <c r="I1235">
        <v>0</v>
      </c>
      <c r="J1235">
        <v>1</v>
      </c>
      <c r="K1235">
        <v>0</v>
      </c>
      <c r="L1235">
        <v>30</v>
      </c>
      <c r="M1235">
        <v>2</v>
      </c>
      <c r="N1235" s="170">
        <v>22490513</v>
      </c>
      <c r="O1235" s="170">
        <v>24960000</v>
      </c>
      <c r="P1235" s="178">
        <v>98594</v>
      </c>
      <c r="Q1235" s="178">
        <v>3790</v>
      </c>
      <c r="R1235" s="178">
        <v>98594</v>
      </c>
      <c r="S1235">
        <v>0</v>
      </c>
      <c r="T1235">
        <v>0</v>
      </c>
      <c r="U1235">
        <v>0</v>
      </c>
      <c r="W1235">
        <v>0</v>
      </c>
      <c r="X1235">
        <v>0</v>
      </c>
      <c r="Y1235">
        <v>0</v>
      </c>
      <c r="AB1235" s="180">
        <v>44286</v>
      </c>
      <c r="AC1235">
        <v>1</v>
      </c>
      <c r="AD1235" t="s">
        <v>1922</v>
      </c>
      <c r="AE1235">
        <v>1</v>
      </c>
      <c r="AF1235">
        <v>30</v>
      </c>
      <c r="AG1235">
        <v>0</v>
      </c>
      <c r="AN1235">
        <v>1</v>
      </c>
      <c r="AO1235">
        <v>1</v>
      </c>
      <c r="AR1235" s="178">
        <v>69962</v>
      </c>
      <c r="AS1235" t="s">
        <v>1921</v>
      </c>
      <c r="AT1235">
        <v>0</v>
      </c>
      <c r="AU1235">
        <v>0</v>
      </c>
      <c r="AV1235">
        <v>890480123</v>
      </c>
      <c r="AW1235" t="s">
        <v>1920</v>
      </c>
      <c r="AX1235">
        <v>5</v>
      </c>
      <c r="BC1235">
        <v>2</v>
      </c>
      <c r="BD1235">
        <v>7</v>
      </c>
      <c r="BE1235">
        <v>2</v>
      </c>
    </row>
    <row r="1236" spans="1:57" x14ac:dyDescent="0.25">
      <c r="A1236" s="179">
        <f t="shared" si="19"/>
        <v>18974</v>
      </c>
      <c r="B1236" t="s">
        <v>1923</v>
      </c>
      <c r="C1236">
        <v>28297793</v>
      </c>
      <c r="D1236">
        <v>144105</v>
      </c>
      <c r="E1236">
        <v>4</v>
      </c>
      <c r="F1236">
        <v>550018468</v>
      </c>
      <c r="G1236" s="180">
        <v>43174</v>
      </c>
      <c r="H1236" s="180">
        <v>45412</v>
      </c>
      <c r="I1236">
        <v>0</v>
      </c>
      <c r="J1236">
        <v>1</v>
      </c>
      <c r="K1236">
        <v>0</v>
      </c>
      <c r="L1236">
        <v>30</v>
      </c>
      <c r="M1236">
        <v>2</v>
      </c>
      <c r="N1236" s="170">
        <v>22490513</v>
      </c>
      <c r="O1236" s="170">
        <v>24960000</v>
      </c>
      <c r="P1236" s="178">
        <v>65337</v>
      </c>
      <c r="Q1236" s="178">
        <v>2512</v>
      </c>
      <c r="R1236" s="178">
        <v>65337</v>
      </c>
      <c r="S1236">
        <v>0</v>
      </c>
      <c r="T1236">
        <v>0</v>
      </c>
      <c r="U1236">
        <v>0</v>
      </c>
      <c r="W1236">
        <v>0</v>
      </c>
      <c r="X1236">
        <v>0</v>
      </c>
      <c r="Y1236">
        <v>0</v>
      </c>
      <c r="AB1236" s="180">
        <v>44286</v>
      </c>
      <c r="AC1236">
        <v>1</v>
      </c>
      <c r="AD1236" t="s">
        <v>1922</v>
      </c>
      <c r="AE1236">
        <v>1</v>
      </c>
      <c r="AF1236">
        <v>30</v>
      </c>
      <c r="AG1236">
        <v>0</v>
      </c>
      <c r="AN1236">
        <v>1</v>
      </c>
      <c r="AO1236">
        <v>1</v>
      </c>
      <c r="AR1236" s="178">
        <v>46363</v>
      </c>
      <c r="AS1236" t="s">
        <v>1921</v>
      </c>
      <c r="AT1236">
        <v>0</v>
      </c>
      <c r="AU1236">
        <v>0</v>
      </c>
      <c r="AV1236">
        <v>890480123</v>
      </c>
      <c r="AW1236" t="s">
        <v>1920</v>
      </c>
      <c r="AX1236">
        <v>5</v>
      </c>
      <c r="BC1236">
        <v>2</v>
      </c>
      <c r="BD1236">
        <v>7</v>
      </c>
      <c r="BE1236">
        <v>2</v>
      </c>
    </row>
    <row r="1237" spans="1:57" x14ac:dyDescent="0.25">
      <c r="A1237" s="179">
        <f t="shared" si="19"/>
        <v>3596</v>
      </c>
      <c r="B1237" t="s">
        <v>1923</v>
      </c>
      <c r="C1237">
        <v>28297793</v>
      </c>
      <c r="D1237">
        <v>144105</v>
      </c>
      <c r="E1237">
        <v>4</v>
      </c>
      <c r="F1237">
        <v>550018512</v>
      </c>
      <c r="G1237" s="180">
        <v>43183</v>
      </c>
      <c r="H1237" s="180">
        <v>45412</v>
      </c>
      <c r="I1237">
        <v>0</v>
      </c>
      <c r="J1237">
        <v>1</v>
      </c>
      <c r="K1237">
        <v>0</v>
      </c>
      <c r="L1237">
        <v>30</v>
      </c>
      <c r="M1237">
        <v>2</v>
      </c>
      <c r="N1237" s="170">
        <v>22490513</v>
      </c>
      <c r="O1237" s="170">
        <v>24960000</v>
      </c>
      <c r="P1237" s="178">
        <v>12382</v>
      </c>
      <c r="Q1237" s="178">
        <v>476</v>
      </c>
      <c r="R1237" s="178">
        <v>12382</v>
      </c>
      <c r="S1237">
        <v>0</v>
      </c>
      <c r="T1237">
        <v>0</v>
      </c>
      <c r="U1237">
        <v>0</v>
      </c>
      <c r="W1237">
        <v>0</v>
      </c>
      <c r="X1237">
        <v>0</v>
      </c>
      <c r="Y1237">
        <v>0</v>
      </c>
      <c r="AB1237" s="180">
        <v>44286</v>
      </c>
      <c r="AC1237">
        <v>1</v>
      </c>
      <c r="AD1237" t="s">
        <v>1922</v>
      </c>
      <c r="AE1237">
        <v>1</v>
      </c>
      <c r="AF1237">
        <v>30</v>
      </c>
      <c r="AG1237">
        <v>0</v>
      </c>
      <c r="AN1237">
        <v>1</v>
      </c>
      <c r="AO1237">
        <v>1</v>
      </c>
      <c r="AR1237" s="178">
        <v>8786</v>
      </c>
      <c r="AS1237" t="s">
        <v>1921</v>
      </c>
      <c r="AT1237">
        <v>0</v>
      </c>
      <c r="AU1237">
        <v>0</v>
      </c>
      <c r="AV1237">
        <v>890480123</v>
      </c>
      <c r="AW1237" t="s">
        <v>1920</v>
      </c>
      <c r="AX1237">
        <v>5</v>
      </c>
      <c r="BC1237">
        <v>2</v>
      </c>
      <c r="BD1237">
        <v>7</v>
      </c>
      <c r="BE1237">
        <v>2</v>
      </c>
    </row>
    <row r="1238" spans="1:57" x14ac:dyDescent="0.25">
      <c r="A1238" s="179">
        <f t="shared" si="19"/>
        <v>15011</v>
      </c>
      <c r="B1238" t="s">
        <v>1923</v>
      </c>
      <c r="C1238">
        <v>28297793</v>
      </c>
      <c r="D1238">
        <v>144105</v>
      </c>
      <c r="E1238">
        <v>4</v>
      </c>
      <c r="F1238">
        <v>550018521</v>
      </c>
      <c r="G1238" s="180">
        <v>43185</v>
      </c>
      <c r="H1238" s="180">
        <v>45412</v>
      </c>
      <c r="I1238">
        <v>0</v>
      </c>
      <c r="J1238">
        <v>1</v>
      </c>
      <c r="K1238">
        <v>0</v>
      </c>
      <c r="L1238">
        <v>30</v>
      </c>
      <c r="M1238">
        <v>2</v>
      </c>
      <c r="N1238" s="170">
        <v>22490513</v>
      </c>
      <c r="O1238" s="170">
        <v>24960000</v>
      </c>
      <c r="P1238" s="178">
        <v>51691</v>
      </c>
      <c r="Q1238" s="178">
        <v>1987</v>
      </c>
      <c r="R1238" s="178">
        <v>51691</v>
      </c>
      <c r="S1238">
        <v>0</v>
      </c>
      <c r="T1238">
        <v>0</v>
      </c>
      <c r="U1238">
        <v>0</v>
      </c>
      <c r="W1238">
        <v>0</v>
      </c>
      <c r="X1238">
        <v>0</v>
      </c>
      <c r="Y1238">
        <v>0</v>
      </c>
      <c r="AB1238" s="180">
        <v>44286</v>
      </c>
      <c r="AC1238">
        <v>1</v>
      </c>
      <c r="AD1238" t="s">
        <v>1922</v>
      </c>
      <c r="AE1238">
        <v>1</v>
      </c>
      <c r="AF1238">
        <v>30</v>
      </c>
      <c r="AG1238">
        <v>0</v>
      </c>
      <c r="AN1238">
        <v>1</v>
      </c>
      <c r="AO1238">
        <v>1</v>
      </c>
      <c r="AR1238" s="178">
        <v>36680</v>
      </c>
      <c r="AS1238" t="s">
        <v>1921</v>
      </c>
      <c r="AT1238">
        <v>0</v>
      </c>
      <c r="AU1238">
        <v>0</v>
      </c>
      <c r="AV1238">
        <v>890480123</v>
      </c>
      <c r="AW1238" t="s">
        <v>1920</v>
      </c>
      <c r="AX1238">
        <v>5</v>
      </c>
      <c r="BC1238">
        <v>2</v>
      </c>
      <c r="BD1238">
        <v>7</v>
      </c>
      <c r="BE1238">
        <v>2</v>
      </c>
    </row>
    <row r="1239" spans="1:57" x14ac:dyDescent="0.25">
      <c r="A1239" s="179">
        <f t="shared" si="19"/>
        <v>1508</v>
      </c>
      <c r="B1239" t="s">
        <v>1923</v>
      </c>
      <c r="C1239">
        <v>28297793</v>
      </c>
      <c r="D1239">
        <v>144105</v>
      </c>
      <c r="E1239">
        <v>4</v>
      </c>
      <c r="F1239">
        <v>550018540</v>
      </c>
      <c r="G1239" s="180">
        <v>43187</v>
      </c>
      <c r="H1239" s="180">
        <v>45412</v>
      </c>
      <c r="I1239">
        <v>0</v>
      </c>
      <c r="J1239">
        <v>1</v>
      </c>
      <c r="K1239">
        <v>0</v>
      </c>
      <c r="L1239">
        <v>30</v>
      </c>
      <c r="M1239">
        <v>2</v>
      </c>
      <c r="N1239" s="170">
        <v>22490513</v>
      </c>
      <c r="O1239" s="170">
        <v>24960000</v>
      </c>
      <c r="P1239" s="178">
        <v>5194</v>
      </c>
      <c r="Q1239" s="178">
        <v>200</v>
      </c>
      <c r="R1239" s="178">
        <v>5194</v>
      </c>
      <c r="S1239">
        <v>0</v>
      </c>
      <c r="T1239">
        <v>0</v>
      </c>
      <c r="U1239">
        <v>0</v>
      </c>
      <c r="W1239">
        <v>0</v>
      </c>
      <c r="X1239">
        <v>0</v>
      </c>
      <c r="Y1239">
        <v>0</v>
      </c>
      <c r="AB1239" s="180">
        <v>44286</v>
      </c>
      <c r="AC1239">
        <v>1</v>
      </c>
      <c r="AD1239" t="s">
        <v>1922</v>
      </c>
      <c r="AE1239">
        <v>1</v>
      </c>
      <c r="AF1239">
        <v>30</v>
      </c>
      <c r="AG1239">
        <v>0</v>
      </c>
      <c r="AN1239">
        <v>1</v>
      </c>
      <c r="AO1239">
        <v>1</v>
      </c>
      <c r="AR1239" s="178">
        <v>3686</v>
      </c>
      <c r="AS1239" t="s">
        <v>1921</v>
      </c>
      <c r="AT1239">
        <v>0</v>
      </c>
      <c r="AU1239">
        <v>0</v>
      </c>
      <c r="AV1239">
        <v>890480123</v>
      </c>
      <c r="AW1239" t="s">
        <v>1920</v>
      </c>
      <c r="AX1239">
        <v>5</v>
      </c>
      <c r="BC1239">
        <v>2</v>
      </c>
      <c r="BD1239">
        <v>7</v>
      </c>
      <c r="BE1239">
        <v>2</v>
      </c>
    </row>
    <row r="1240" spans="1:57" x14ac:dyDescent="0.25">
      <c r="A1240" s="179">
        <f t="shared" si="19"/>
        <v>3701</v>
      </c>
      <c r="B1240" t="s">
        <v>1923</v>
      </c>
      <c r="C1240">
        <v>28297793</v>
      </c>
      <c r="D1240">
        <v>144105</v>
      </c>
      <c r="E1240">
        <v>4</v>
      </c>
      <c r="F1240">
        <v>550018572</v>
      </c>
      <c r="G1240" s="180">
        <v>43192</v>
      </c>
      <c r="H1240" s="180">
        <v>45412</v>
      </c>
      <c r="I1240">
        <v>0</v>
      </c>
      <c r="J1240">
        <v>1</v>
      </c>
      <c r="K1240">
        <v>0</v>
      </c>
      <c r="L1240">
        <v>30</v>
      </c>
      <c r="M1240">
        <v>2</v>
      </c>
      <c r="N1240" s="170">
        <v>22490513</v>
      </c>
      <c r="O1240" s="170">
        <v>24960000</v>
      </c>
      <c r="P1240" s="178">
        <v>12744</v>
      </c>
      <c r="Q1240" s="178">
        <v>490</v>
      </c>
      <c r="R1240" s="178">
        <v>12744</v>
      </c>
      <c r="S1240">
        <v>0</v>
      </c>
      <c r="T1240">
        <v>0</v>
      </c>
      <c r="U1240">
        <v>0</v>
      </c>
      <c r="W1240">
        <v>0</v>
      </c>
      <c r="X1240">
        <v>0</v>
      </c>
      <c r="Y1240">
        <v>0</v>
      </c>
      <c r="AB1240" s="180">
        <v>44286</v>
      </c>
      <c r="AC1240">
        <v>1</v>
      </c>
      <c r="AD1240" t="s">
        <v>1922</v>
      </c>
      <c r="AE1240">
        <v>1</v>
      </c>
      <c r="AF1240">
        <v>30</v>
      </c>
      <c r="AG1240">
        <v>0</v>
      </c>
      <c r="AN1240">
        <v>1</v>
      </c>
      <c r="AO1240">
        <v>1</v>
      </c>
      <c r="AR1240" s="178">
        <v>9043</v>
      </c>
      <c r="AS1240" t="s">
        <v>1921</v>
      </c>
      <c r="AT1240">
        <v>0</v>
      </c>
      <c r="AU1240">
        <v>0</v>
      </c>
      <c r="AV1240">
        <v>890480123</v>
      </c>
      <c r="AW1240" t="s">
        <v>1920</v>
      </c>
      <c r="AX1240">
        <v>5</v>
      </c>
      <c r="BC1240">
        <v>2</v>
      </c>
      <c r="BD1240">
        <v>7</v>
      </c>
      <c r="BE1240">
        <v>2</v>
      </c>
    </row>
    <row r="1241" spans="1:57" x14ac:dyDescent="0.25">
      <c r="A1241" s="179">
        <f t="shared" si="19"/>
        <v>14504</v>
      </c>
      <c r="B1241" t="s">
        <v>1923</v>
      </c>
      <c r="C1241">
        <v>28297793</v>
      </c>
      <c r="D1241">
        <v>144105</v>
      </c>
      <c r="E1241">
        <v>4</v>
      </c>
      <c r="F1241">
        <v>550018611</v>
      </c>
      <c r="G1241" s="180">
        <v>43199</v>
      </c>
      <c r="H1241" s="180">
        <v>45412</v>
      </c>
      <c r="I1241">
        <v>0</v>
      </c>
      <c r="J1241">
        <v>1</v>
      </c>
      <c r="K1241">
        <v>0</v>
      </c>
      <c r="L1241">
        <v>30</v>
      </c>
      <c r="M1241">
        <v>2</v>
      </c>
      <c r="N1241" s="170">
        <v>22490513</v>
      </c>
      <c r="O1241" s="170">
        <v>24960000</v>
      </c>
      <c r="P1241" s="178">
        <v>49947</v>
      </c>
      <c r="Q1241" s="178">
        <v>1920</v>
      </c>
      <c r="R1241" s="178">
        <v>49947</v>
      </c>
      <c r="S1241">
        <v>0</v>
      </c>
      <c r="T1241">
        <v>0</v>
      </c>
      <c r="U1241">
        <v>0</v>
      </c>
      <c r="W1241">
        <v>0</v>
      </c>
      <c r="X1241">
        <v>0</v>
      </c>
      <c r="Y1241">
        <v>0</v>
      </c>
      <c r="AB1241" s="180">
        <v>44286</v>
      </c>
      <c r="AC1241">
        <v>1</v>
      </c>
      <c r="AD1241" t="s">
        <v>1922</v>
      </c>
      <c r="AE1241">
        <v>1</v>
      </c>
      <c r="AF1241">
        <v>30</v>
      </c>
      <c r="AG1241">
        <v>0</v>
      </c>
      <c r="AN1241">
        <v>1</v>
      </c>
      <c r="AO1241">
        <v>1</v>
      </c>
      <c r="AR1241" s="178">
        <v>35443</v>
      </c>
      <c r="AS1241" t="s">
        <v>1921</v>
      </c>
      <c r="AT1241">
        <v>0</v>
      </c>
      <c r="AU1241">
        <v>0</v>
      </c>
      <c r="AV1241">
        <v>890480123</v>
      </c>
      <c r="AW1241" t="s">
        <v>1920</v>
      </c>
      <c r="AX1241">
        <v>5</v>
      </c>
      <c r="BC1241">
        <v>2</v>
      </c>
      <c r="BD1241">
        <v>7</v>
      </c>
      <c r="BE1241">
        <v>2</v>
      </c>
    </row>
    <row r="1242" spans="1:57" x14ac:dyDescent="0.25">
      <c r="A1242" s="179">
        <f t="shared" si="19"/>
        <v>4327</v>
      </c>
      <c r="B1242" t="s">
        <v>1923</v>
      </c>
      <c r="C1242">
        <v>28297793</v>
      </c>
      <c r="D1242">
        <v>144105</v>
      </c>
      <c r="E1242">
        <v>4</v>
      </c>
      <c r="F1242">
        <v>550018650</v>
      </c>
      <c r="G1242" s="180">
        <v>43203</v>
      </c>
      <c r="H1242" s="180">
        <v>45412</v>
      </c>
      <c r="I1242">
        <v>0</v>
      </c>
      <c r="J1242">
        <v>1</v>
      </c>
      <c r="K1242">
        <v>0</v>
      </c>
      <c r="L1242">
        <v>30</v>
      </c>
      <c r="M1242">
        <v>2</v>
      </c>
      <c r="N1242" s="170">
        <v>22490513</v>
      </c>
      <c r="O1242" s="170">
        <v>24960000</v>
      </c>
      <c r="P1242" s="178">
        <v>14901</v>
      </c>
      <c r="Q1242" s="178">
        <v>573</v>
      </c>
      <c r="R1242" s="178">
        <v>14901</v>
      </c>
      <c r="S1242">
        <v>0</v>
      </c>
      <c r="T1242">
        <v>0</v>
      </c>
      <c r="U1242">
        <v>0</v>
      </c>
      <c r="W1242">
        <v>0</v>
      </c>
      <c r="X1242">
        <v>0</v>
      </c>
      <c r="Y1242">
        <v>0</v>
      </c>
      <c r="AB1242" s="180">
        <v>44286</v>
      </c>
      <c r="AC1242">
        <v>1</v>
      </c>
      <c r="AD1242" t="s">
        <v>1922</v>
      </c>
      <c r="AE1242">
        <v>1</v>
      </c>
      <c r="AF1242">
        <v>30</v>
      </c>
      <c r="AG1242">
        <v>0</v>
      </c>
      <c r="AN1242">
        <v>1</v>
      </c>
      <c r="AO1242">
        <v>1</v>
      </c>
      <c r="AR1242" s="178">
        <v>10574</v>
      </c>
      <c r="AS1242" t="s">
        <v>1921</v>
      </c>
      <c r="AT1242">
        <v>0</v>
      </c>
      <c r="AU1242">
        <v>0</v>
      </c>
      <c r="AV1242">
        <v>890480123</v>
      </c>
      <c r="AW1242" t="s">
        <v>1920</v>
      </c>
      <c r="AX1242">
        <v>5</v>
      </c>
      <c r="BC1242">
        <v>2</v>
      </c>
      <c r="BD1242">
        <v>7</v>
      </c>
      <c r="BE1242">
        <v>2</v>
      </c>
    </row>
    <row r="1243" spans="1:57" x14ac:dyDescent="0.25">
      <c r="A1243" s="179">
        <f t="shared" si="19"/>
        <v>3472</v>
      </c>
      <c r="B1243" t="s">
        <v>1923</v>
      </c>
      <c r="C1243">
        <v>28297793</v>
      </c>
      <c r="D1243">
        <v>144105</v>
      </c>
      <c r="E1243">
        <v>4</v>
      </c>
      <c r="F1243">
        <v>550018671</v>
      </c>
      <c r="G1243" s="180">
        <v>43206</v>
      </c>
      <c r="H1243" s="180">
        <v>45412</v>
      </c>
      <c r="I1243">
        <v>0</v>
      </c>
      <c r="J1243">
        <v>1</v>
      </c>
      <c r="K1243">
        <v>0</v>
      </c>
      <c r="L1243">
        <v>30</v>
      </c>
      <c r="M1243">
        <v>2</v>
      </c>
      <c r="N1243" s="170">
        <v>22490513</v>
      </c>
      <c r="O1243" s="170">
        <v>24960000</v>
      </c>
      <c r="P1243" s="178">
        <v>11957</v>
      </c>
      <c r="Q1243" s="178">
        <v>460</v>
      </c>
      <c r="R1243" s="178">
        <v>11957</v>
      </c>
      <c r="S1243">
        <v>0</v>
      </c>
      <c r="T1243">
        <v>0</v>
      </c>
      <c r="U1243">
        <v>0</v>
      </c>
      <c r="W1243">
        <v>0</v>
      </c>
      <c r="X1243">
        <v>0</v>
      </c>
      <c r="Y1243">
        <v>0</v>
      </c>
      <c r="AB1243" s="180">
        <v>44286</v>
      </c>
      <c r="AC1243">
        <v>1</v>
      </c>
      <c r="AD1243" t="s">
        <v>1922</v>
      </c>
      <c r="AE1243">
        <v>1</v>
      </c>
      <c r="AF1243">
        <v>30</v>
      </c>
      <c r="AG1243">
        <v>0</v>
      </c>
      <c r="AN1243">
        <v>1</v>
      </c>
      <c r="AO1243">
        <v>1</v>
      </c>
      <c r="AR1243" s="178">
        <v>8485</v>
      </c>
      <c r="AS1243" t="s">
        <v>1921</v>
      </c>
      <c r="AT1243">
        <v>0</v>
      </c>
      <c r="AU1243">
        <v>0</v>
      </c>
      <c r="AV1243">
        <v>890480123</v>
      </c>
      <c r="AW1243" t="s">
        <v>1920</v>
      </c>
      <c r="AX1243">
        <v>5</v>
      </c>
      <c r="BC1243">
        <v>2</v>
      </c>
      <c r="BD1243">
        <v>7</v>
      </c>
      <c r="BE1243">
        <v>2</v>
      </c>
    </row>
    <row r="1244" spans="1:57" x14ac:dyDescent="0.25">
      <c r="A1244" s="179">
        <f t="shared" si="19"/>
        <v>2782</v>
      </c>
      <c r="B1244" t="s">
        <v>1923</v>
      </c>
      <c r="C1244">
        <v>28297793</v>
      </c>
      <c r="D1244">
        <v>144105</v>
      </c>
      <c r="E1244">
        <v>4</v>
      </c>
      <c r="F1244">
        <v>550018676</v>
      </c>
      <c r="G1244" s="180">
        <v>43206</v>
      </c>
      <c r="H1244" s="180">
        <v>45412</v>
      </c>
      <c r="I1244">
        <v>0</v>
      </c>
      <c r="J1244">
        <v>1</v>
      </c>
      <c r="K1244">
        <v>0</v>
      </c>
      <c r="L1244">
        <v>30</v>
      </c>
      <c r="M1244">
        <v>2</v>
      </c>
      <c r="N1244" s="170">
        <v>22490513</v>
      </c>
      <c r="O1244" s="170">
        <v>24960000</v>
      </c>
      <c r="P1244" s="178">
        <v>9579</v>
      </c>
      <c r="Q1244" s="178">
        <v>368</v>
      </c>
      <c r="R1244" s="178">
        <v>9579</v>
      </c>
      <c r="S1244">
        <v>0</v>
      </c>
      <c r="T1244">
        <v>0</v>
      </c>
      <c r="U1244">
        <v>0</v>
      </c>
      <c r="W1244">
        <v>0</v>
      </c>
      <c r="X1244">
        <v>0</v>
      </c>
      <c r="Y1244">
        <v>0</v>
      </c>
      <c r="AB1244" s="180">
        <v>44286</v>
      </c>
      <c r="AC1244">
        <v>1</v>
      </c>
      <c r="AD1244" t="s">
        <v>1922</v>
      </c>
      <c r="AE1244">
        <v>1</v>
      </c>
      <c r="AF1244">
        <v>30</v>
      </c>
      <c r="AG1244">
        <v>0</v>
      </c>
      <c r="AN1244">
        <v>1</v>
      </c>
      <c r="AO1244">
        <v>1</v>
      </c>
      <c r="AR1244" s="178">
        <v>6797</v>
      </c>
      <c r="AS1244" t="s">
        <v>1921</v>
      </c>
      <c r="AT1244">
        <v>0</v>
      </c>
      <c r="AU1244">
        <v>0</v>
      </c>
      <c r="AV1244">
        <v>890480123</v>
      </c>
      <c r="AW1244" t="s">
        <v>1920</v>
      </c>
      <c r="AX1244">
        <v>5</v>
      </c>
      <c r="BC1244">
        <v>2</v>
      </c>
      <c r="BD1244">
        <v>7</v>
      </c>
      <c r="BE1244">
        <v>2</v>
      </c>
    </row>
    <row r="1245" spans="1:57" x14ac:dyDescent="0.25">
      <c r="A1245" s="179">
        <f t="shared" si="19"/>
        <v>3475</v>
      </c>
      <c r="B1245" t="s">
        <v>1923</v>
      </c>
      <c r="C1245">
        <v>28297793</v>
      </c>
      <c r="D1245">
        <v>144105</v>
      </c>
      <c r="E1245">
        <v>4</v>
      </c>
      <c r="F1245">
        <v>550018678</v>
      </c>
      <c r="G1245" s="180">
        <v>43207</v>
      </c>
      <c r="H1245" s="180">
        <v>45412</v>
      </c>
      <c r="I1245">
        <v>0</v>
      </c>
      <c r="J1245">
        <v>1</v>
      </c>
      <c r="K1245">
        <v>0</v>
      </c>
      <c r="L1245">
        <v>30</v>
      </c>
      <c r="M1245">
        <v>2</v>
      </c>
      <c r="N1245" s="170">
        <v>22490513</v>
      </c>
      <c r="O1245" s="170">
        <v>24960000</v>
      </c>
      <c r="P1245" s="178">
        <v>11968</v>
      </c>
      <c r="Q1245" s="178">
        <v>460</v>
      </c>
      <c r="R1245" s="178">
        <v>11968</v>
      </c>
      <c r="S1245">
        <v>0</v>
      </c>
      <c r="T1245">
        <v>0</v>
      </c>
      <c r="U1245">
        <v>0</v>
      </c>
      <c r="W1245">
        <v>0</v>
      </c>
      <c r="X1245">
        <v>0</v>
      </c>
      <c r="Y1245">
        <v>0</v>
      </c>
      <c r="AB1245" s="180">
        <v>44286</v>
      </c>
      <c r="AC1245">
        <v>1</v>
      </c>
      <c r="AD1245" t="s">
        <v>1922</v>
      </c>
      <c r="AE1245">
        <v>1</v>
      </c>
      <c r="AF1245">
        <v>30</v>
      </c>
      <c r="AG1245">
        <v>0</v>
      </c>
      <c r="AN1245">
        <v>1</v>
      </c>
      <c r="AO1245">
        <v>1</v>
      </c>
      <c r="AR1245" s="178">
        <v>8493</v>
      </c>
      <c r="AS1245" t="s">
        <v>1921</v>
      </c>
      <c r="AT1245">
        <v>0</v>
      </c>
      <c r="AU1245">
        <v>0</v>
      </c>
      <c r="AV1245">
        <v>890480123</v>
      </c>
      <c r="AW1245" t="s">
        <v>1920</v>
      </c>
      <c r="AX1245">
        <v>5</v>
      </c>
      <c r="BC1245">
        <v>2</v>
      </c>
      <c r="BD1245">
        <v>7</v>
      </c>
      <c r="BE1245">
        <v>2</v>
      </c>
    </row>
    <row r="1246" spans="1:57" x14ac:dyDescent="0.25">
      <c r="A1246" s="179">
        <f t="shared" si="19"/>
        <v>13897</v>
      </c>
      <c r="B1246" t="s">
        <v>1923</v>
      </c>
      <c r="C1246">
        <v>28297793</v>
      </c>
      <c r="D1246">
        <v>144105</v>
      </c>
      <c r="E1246">
        <v>4</v>
      </c>
      <c r="F1246">
        <v>550018691</v>
      </c>
      <c r="G1246" s="180">
        <v>43209</v>
      </c>
      <c r="H1246" s="180">
        <v>45412</v>
      </c>
      <c r="I1246">
        <v>0</v>
      </c>
      <c r="J1246">
        <v>1</v>
      </c>
      <c r="K1246">
        <v>0</v>
      </c>
      <c r="L1246">
        <v>30</v>
      </c>
      <c r="M1246">
        <v>2</v>
      </c>
      <c r="N1246" s="170">
        <v>22490513</v>
      </c>
      <c r="O1246" s="170">
        <v>24960000</v>
      </c>
      <c r="P1246" s="178">
        <v>47857</v>
      </c>
      <c r="Q1246" s="178">
        <v>1840</v>
      </c>
      <c r="R1246" s="178">
        <v>47857</v>
      </c>
      <c r="S1246">
        <v>0</v>
      </c>
      <c r="T1246">
        <v>0</v>
      </c>
      <c r="U1246">
        <v>0</v>
      </c>
      <c r="W1246">
        <v>0</v>
      </c>
      <c r="X1246">
        <v>0</v>
      </c>
      <c r="Y1246">
        <v>0</v>
      </c>
      <c r="AB1246" s="180">
        <v>44286</v>
      </c>
      <c r="AC1246">
        <v>1</v>
      </c>
      <c r="AD1246" t="s">
        <v>1922</v>
      </c>
      <c r="AE1246">
        <v>1</v>
      </c>
      <c r="AF1246">
        <v>30</v>
      </c>
      <c r="AG1246">
        <v>0</v>
      </c>
      <c r="AN1246">
        <v>1</v>
      </c>
      <c r="AO1246">
        <v>1</v>
      </c>
      <c r="AR1246" s="178">
        <v>33960</v>
      </c>
      <c r="AS1246" t="s">
        <v>1921</v>
      </c>
      <c r="AT1246">
        <v>0</v>
      </c>
      <c r="AU1246">
        <v>0</v>
      </c>
      <c r="AV1246">
        <v>890480123</v>
      </c>
      <c r="AW1246" t="s">
        <v>1920</v>
      </c>
      <c r="AX1246">
        <v>5</v>
      </c>
      <c r="BC1246">
        <v>2</v>
      </c>
      <c r="BD1246">
        <v>7</v>
      </c>
      <c r="BE1246">
        <v>2</v>
      </c>
    </row>
    <row r="1247" spans="1:57" x14ac:dyDescent="0.25">
      <c r="A1247" s="179">
        <f t="shared" si="19"/>
        <v>1666</v>
      </c>
      <c r="B1247" t="s">
        <v>1923</v>
      </c>
      <c r="C1247">
        <v>28297793</v>
      </c>
      <c r="D1247">
        <v>144105</v>
      </c>
      <c r="E1247">
        <v>4</v>
      </c>
      <c r="F1247">
        <v>550018699</v>
      </c>
      <c r="G1247" s="180">
        <v>43210</v>
      </c>
      <c r="H1247" s="180">
        <v>45412</v>
      </c>
      <c r="I1247">
        <v>0</v>
      </c>
      <c r="J1247">
        <v>1</v>
      </c>
      <c r="K1247">
        <v>0</v>
      </c>
      <c r="L1247">
        <v>30</v>
      </c>
      <c r="M1247">
        <v>2</v>
      </c>
      <c r="N1247" s="170">
        <v>22490513</v>
      </c>
      <c r="O1247" s="170">
        <v>24960000</v>
      </c>
      <c r="P1247" s="178">
        <v>5737</v>
      </c>
      <c r="Q1247" s="178">
        <v>221</v>
      </c>
      <c r="R1247" s="178">
        <v>5737</v>
      </c>
      <c r="S1247">
        <v>0</v>
      </c>
      <c r="T1247">
        <v>0</v>
      </c>
      <c r="U1247">
        <v>0</v>
      </c>
      <c r="W1247">
        <v>0</v>
      </c>
      <c r="X1247">
        <v>0</v>
      </c>
      <c r="Y1247">
        <v>0</v>
      </c>
      <c r="AB1247" s="180">
        <v>44286</v>
      </c>
      <c r="AC1247">
        <v>1</v>
      </c>
      <c r="AD1247" t="s">
        <v>1922</v>
      </c>
      <c r="AE1247">
        <v>1</v>
      </c>
      <c r="AF1247">
        <v>30</v>
      </c>
      <c r="AG1247">
        <v>0</v>
      </c>
      <c r="AN1247">
        <v>1</v>
      </c>
      <c r="AO1247">
        <v>1</v>
      </c>
      <c r="AR1247" s="178">
        <v>4071</v>
      </c>
      <c r="AS1247" t="s">
        <v>1921</v>
      </c>
      <c r="AT1247">
        <v>0</v>
      </c>
      <c r="AU1247">
        <v>0</v>
      </c>
      <c r="AV1247">
        <v>890480123</v>
      </c>
      <c r="AW1247" t="s">
        <v>1920</v>
      </c>
      <c r="AX1247">
        <v>5</v>
      </c>
      <c r="BC1247">
        <v>2</v>
      </c>
      <c r="BD1247">
        <v>7</v>
      </c>
      <c r="BE1247">
        <v>2</v>
      </c>
    </row>
    <row r="1248" spans="1:57" x14ac:dyDescent="0.25">
      <c r="A1248" s="179">
        <f t="shared" si="19"/>
        <v>6446</v>
      </c>
      <c r="B1248" t="s">
        <v>1923</v>
      </c>
      <c r="C1248">
        <v>28297793</v>
      </c>
      <c r="D1248">
        <v>144105</v>
      </c>
      <c r="E1248">
        <v>4</v>
      </c>
      <c r="F1248">
        <v>550018700</v>
      </c>
      <c r="G1248" s="180">
        <v>43210</v>
      </c>
      <c r="H1248" s="180">
        <v>45412</v>
      </c>
      <c r="I1248">
        <v>0</v>
      </c>
      <c r="J1248">
        <v>1</v>
      </c>
      <c r="K1248">
        <v>0</v>
      </c>
      <c r="L1248">
        <v>30</v>
      </c>
      <c r="M1248">
        <v>2</v>
      </c>
      <c r="N1248" s="170">
        <v>22490513</v>
      </c>
      <c r="O1248" s="170">
        <v>24960000</v>
      </c>
      <c r="P1248" s="178">
        <v>22198</v>
      </c>
      <c r="Q1248" s="178">
        <v>853</v>
      </c>
      <c r="R1248" s="178">
        <v>22198</v>
      </c>
      <c r="S1248">
        <v>0</v>
      </c>
      <c r="T1248">
        <v>0</v>
      </c>
      <c r="U1248">
        <v>0</v>
      </c>
      <c r="W1248">
        <v>0</v>
      </c>
      <c r="X1248">
        <v>0</v>
      </c>
      <c r="Y1248">
        <v>0</v>
      </c>
      <c r="AB1248" s="180">
        <v>44286</v>
      </c>
      <c r="AC1248">
        <v>1</v>
      </c>
      <c r="AD1248" t="s">
        <v>1922</v>
      </c>
      <c r="AE1248">
        <v>1</v>
      </c>
      <c r="AF1248">
        <v>30</v>
      </c>
      <c r="AG1248">
        <v>0</v>
      </c>
      <c r="AN1248">
        <v>1</v>
      </c>
      <c r="AO1248">
        <v>1</v>
      </c>
      <c r="AR1248" s="178">
        <v>15752</v>
      </c>
      <c r="AS1248" t="s">
        <v>1921</v>
      </c>
      <c r="AT1248">
        <v>0</v>
      </c>
      <c r="AU1248">
        <v>0</v>
      </c>
      <c r="AV1248">
        <v>890480123</v>
      </c>
      <c r="AW1248" t="s">
        <v>1920</v>
      </c>
      <c r="AX1248">
        <v>5</v>
      </c>
      <c r="BC1248">
        <v>2</v>
      </c>
      <c r="BD1248">
        <v>7</v>
      </c>
      <c r="BE1248">
        <v>2</v>
      </c>
    </row>
    <row r="1249" spans="1:57" x14ac:dyDescent="0.25">
      <c r="A1249" s="179">
        <f t="shared" si="19"/>
        <v>14683</v>
      </c>
      <c r="B1249" t="s">
        <v>1923</v>
      </c>
      <c r="C1249">
        <v>28297793</v>
      </c>
      <c r="D1249">
        <v>144105</v>
      </c>
      <c r="E1249">
        <v>4</v>
      </c>
      <c r="F1249">
        <v>550018825</v>
      </c>
      <c r="G1249" s="180">
        <v>43228</v>
      </c>
      <c r="H1249" s="180">
        <v>45412</v>
      </c>
      <c r="I1249">
        <v>0</v>
      </c>
      <c r="J1249">
        <v>1</v>
      </c>
      <c r="K1249">
        <v>0</v>
      </c>
      <c r="L1249">
        <v>30</v>
      </c>
      <c r="M1249">
        <v>2</v>
      </c>
      <c r="N1249" s="170">
        <v>22490513</v>
      </c>
      <c r="O1249" s="170">
        <v>24960000</v>
      </c>
      <c r="P1249" s="178">
        <v>50561</v>
      </c>
      <c r="Q1249" s="178">
        <v>1944</v>
      </c>
      <c r="R1249" s="178">
        <v>50561</v>
      </c>
      <c r="S1249">
        <v>0</v>
      </c>
      <c r="T1249">
        <v>0</v>
      </c>
      <c r="U1249">
        <v>0</v>
      </c>
      <c r="W1249">
        <v>0</v>
      </c>
      <c r="X1249">
        <v>0</v>
      </c>
      <c r="Y1249">
        <v>0</v>
      </c>
      <c r="AB1249" s="180">
        <v>44286</v>
      </c>
      <c r="AC1249">
        <v>1</v>
      </c>
      <c r="AD1249" t="s">
        <v>1922</v>
      </c>
      <c r="AE1249">
        <v>1</v>
      </c>
      <c r="AF1249">
        <v>30</v>
      </c>
      <c r="AG1249">
        <v>0</v>
      </c>
      <c r="AN1249">
        <v>1</v>
      </c>
      <c r="AO1249">
        <v>1</v>
      </c>
      <c r="AR1249" s="178">
        <v>35878</v>
      </c>
      <c r="AS1249" t="s">
        <v>1921</v>
      </c>
      <c r="AT1249">
        <v>0</v>
      </c>
      <c r="AU1249">
        <v>0</v>
      </c>
      <c r="AV1249">
        <v>890480123</v>
      </c>
      <c r="AW1249" t="s">
        <v>1920</v>
      </c>
      <c r="AX1249">
        <v>5</v>
      </c>
      <c r="BC1249">
        <v>2</v>
      </c>
      <c r="BD1249">
        <v>7</v>
      </c>
      <c r="BE1249">
        <v>2</v>
      </c>
    </row>
    <row r="1250" spans="1:57" x14ac:dyDescent="0.25">
      <c r="A1250" s="179">
        <f t="shared" si="19"/>
        <v>4488</v>
      </c>
      <c r="B1250" t="s">
        <v>1923</v>
      </c>
      <c r="C1250">
        <v>28297793</v>
      </c>
      <c r="D1250">
        <v>144105</v>
      </c>
      <c r="E1250">
        <v>4</v>
      </c>
      <c r="F1250">
        <v>550018963</v>
      </c>
      <c r="G1250" s="180">
        <v>43243</v>
      </c>
      <c r="H1250" s="180">
        <v>45412</v>
      </c>
      <c r="I1250">
        <v>0</v>
      </c>
      <c r="J1250">
        <v>1</v>
      </c>
      <c r="K1250">
        <v>0</v>
      </c>
      <c r="L1250">
        <v>30</v>
      </c>
      <c r="M1250">
        <v>2</v>
      </c>
      <c r="N1250" s="170">
        <v>22490513</v>
      </c>
      <c r="O1250" s="170">
        <v>24960000</v>
      </c>
      <c r="P1250" s="178">
        <v>15456</v>
      </c>
      <c r="Q1250" s="178">
        <v>594</v>
      </c>
      <c r="R1250" s="178">
        <v>15456</v>
      </c>
      <c r="S1250">
        <v>0</v>
      </c>
      <c r="T1250">
        <v>0</v>
      </c>
      <c r="U1250">
        <v>0</v>
      </c>
      <c r="W1250">
        <v>0</v>
      </c>
      <c r="X1250">
        <v>0</v>
      </c>
      <c r="Y1250">
        <v>0</v>
      </c>
      <c r="AB1250" s="180">
        <v>44286</v>
      </c>
      <c r="AC1250">
        <v>1</v>
      </c>
      <c r="AD1250" t="s">
        <v>1922</v>
      </c>
      <c r="AE1250">
        <v>1</v>
      </c>
      <c r="AF1250">
        <v>30</v>
      </c>
      <c r="AG1250">
        <v>0</v>
      </c>
      <c r="AN1250">
        <v>1</v>
      </c>
      <c r="AO1250">
        <v>1</v>
      </c>
      <c r="AR1250" s="178">
        <v>10968</v>
      </c>
      <c r="AS1250" t="s">
        <v>1921</v>
      </c>
      <c r="AT1250">
        <v>0</v>
      </c>
      <c r="AU1250">
        <v>0</v>
      </c>
      <c r="AV1250">
        <v>890480123</v>
      </c>
      <c r="AW1250" t="s">
        <v>1920</v>
      </c>
      <c r="AX1250">
        <v>5</v>
      </c>
      <c r="BC1250">
        <v>2</v>
      </c>
      <c r="BD1250">
        <v>7</v>
      </c>
      <c r="BE1250">
        <v>2</v>
      </c>
    </row>
    <row r="1251" spans="1:57" x14ac:dyDescent="0.25">
      <c r="A1251" s="179">
        <f t="shared" si="19"/>
        <v>3851</v>
      </c>
      <c r="B1251" t="s">
        <v>1923</v>
      </c>
      <c r="C1251">
        <v>28297793</v>
      </c>
      <c r="D1251">
        <v>144105</v>
      </c>
      <c r="E1251">
        <v>4</v>
      </c>
      <c r="F1251">
        <v>550019083</v>
      </c>
      <c r="G1251" s="180">
        <v>43262</v>
      </c>
      <c r="H1251" s="180">
        <v>45412</v>
      </c>
      <c r="I1251">
        <v>0</v>
      </c>
      <c r="J1251">
        <v>1</v>
      </c>
      <c r="K1251">
        <v>0</v>
      </c>
      <c r="L1251">
        <v>30</v>
      </c>
      <c r="M1251">
        <v>2</v>
      </c>
      <c r="N1251" s="170">
        <v>22490513</v>
      </c>
      <c r="O1251" s="170">
        <v>24960000</v>
      </c>
      <c r="P1251" s="178">
        <v>13261</v>
      </c>
      <c r="Q1251" s="178">
        <v>510</v>
      </c>
      <c r="R1251" s="178">
        <v>13261</v>
      </c>
      <c r="S1251">
        <v>0</v>
      </c>
      <c r="T1251">
        <v>0</v>
      </c>
      <c r="U1251">
        <v>0</v>
      </c>
      <c r="W1251">
        <v>0</v>
      </c>
      <c r="X1251">
        <v>0</v>
      </c>
      <c r="Y1251">
        <v>0</v>
      </c>
      <c r="AB1251" s="180">
        <v>44286</v>
      </c>
      <c r="AC1251">
        <v>1</v>
      </c>
      <c r="AD1251" t="s">
        <v>1922</v>
      </c>
      <c r="AE1251">
        <v>1</v>
      </c>
      <c r="AF1251">
        <v>30</v>
      </c>
      <c r="AG1251">
        <v>0</v>
      </c>
      <c r="AN1251">
        <v>1</v>
      </c>
      <c r="AO1251">
        <v>1</v>
      </c>
      <c r="AR1251" s="178">
        <v>9410</v>
      </c>
      <c r="AS1251" t="s">
        <v>1921</v>
      </c>
      <c r="AT1251">
        <v>0</v>
      </c>
      <c r="AU1251">
        <v>0</v>
      </c>
      <c r="AV1251">
        <v>890480123</v>
      </c>
      <c r="AW1251" t="s">
        <v>1920</v>
      </c>
      <c r="AX1251">
        <v>5</v>
      </c>
      <c r="BC1251">
        <v>2</v>
      </c>
      <c r="BD1251">
        <v>7</v>
      </c>
      <c r="BE1251">
        <v>2</v>
      </c>
    </row>
    <row r="1252" spans="1:57" x14ac:dyDescent="0.25">
      <c r="A1252" s="179">
        <f t="shared" si="19"/>
        <v>7702</v>
      </c>
      <c r="B1252" t="s">
        <v>1923</v>
      </c>
      <c r="C1252">
        <v>28297793</v>
      </c>
      <c r="D1252">
        <v>144105</v>
      </c>
      <c r="E1252">
        <v>4</v>
      </c>
      <c r="F1252">
        <v>550019085</v>
      </c>
      <c r="G1252" s="180">
        <v>43262</v>
      </c>
      <c r="H1252" s="180">
        <v>45412</v>
      </c>
      <c r="I1252">
        <v>0</v>
      </c>
      <c r="J1252">
        <v>1</v>
      </c>
      <c r="K1252">
        <v>0</v>
      </c>
      <c r="L1252">
        <v>30</v>
      </c>
      <c r="M1252">
        <v>2</v>
      </c>
      <c r="N1252" s="170">
        <v>22490513</v>
      </c>
      <c r="O1252" s="170">
        <v>24960000</v>
      </c>
      <c r="P1252" s="178">
        <v>26522</v>
      </c>
      <c r="Q1252" s="178">
        <v>1020</v>
      </c>
      <c r="R1252" s="178">
        <v>26522</v>
      </c>
      <c r="S1252">
        <v>0</v>
      </c>
      <c r="T1252">
        <v>0</v>
      </c>
      <c r="U1252">
        <v>0</v>
      </c>
      <c r="W1252">
        <v>0</v>
      </c>
      <c r="X1252">
        <v>0</v>
      </c>
      <c r="Y1252">
        <v>0</v>
      </c>
      <c r="AB1252" s="180">
        <v>44286</v>
      </c>
      <c r="AC1252">
        <v>1</v>
      </c>
      <c r="AD1252" t="s">
        <v>1922</v>
      </c>
      <c r="AE1252">
        <v>1</v>
      </c>
      <c r="AF1252">
        <v>30</v>
      </c>
      <c r="AG1252">
        <v>0</v>
      </c>
      <c r="AN1252">
        <v>1</v>
      </c>
      <c r="AO1252">
        <v>1</v>
      </c>
      <c r="AR1252" s="178">
        <v>18820</v>
      </c>
      <c r="AS1252" t="s">
        <v>1921</v>
      </c>
      <c r="AT1252">
        <v>0</v>
      </c>
      <c r="AU1252">
        <v>0</v>
      </c>
      <c r="AV1252">
        <v>890480123</v>
      </c>
      <c r="AW1252" t="s">
        <v>1920</v>
      </c>
      <c r="AX1252">
        <v>5</v>
      </c>
      <c r="BC1252">
        <v>2</v>
      </c>
      <c r="BD1252">
        <v>7</v>
      </c>
      <c r="BE1252">
        <v>2</v>
      </c>
    </row>
    <row r="1253" spans="1:57" x14ac:dyDescent="0.25">
      <c r="A1253" s="179">
        <f t="shared" si="19"/>
        <v>2954</v>
      </c>
      <c r="B1253" t="s">
        <v>1923</v>
      </c>
      <c r="C1253">
        <v>28297793</v>
      </c>
      <c r="D1253">
        <v>144105</v>
      </c>
      <c r="E1253">
        <v>4</v>
      </c>
      <c r="F1253">
        <v>550019126</v>
      </c>
      <c r="G1253" s="180">
        <v>43267</v>
      </c>
      <c r="H1253" s="180">
        <v>45412</v>
      </c>
      <c r="I1253">
        <v>0</v>
      </c>
      <c r="J1253">
        <v>1</v>
      </c>
      <c r="K1253">
        <v>0</v>
      </c>
      <c r="L1253">
        <v>30</v>
      </c>
      <c r="M1253">
        <v>2</v>
      </c>
      <c r="N1253" s="170">
        <v>22490513</v>
      </c>
      <c r="O1253" s="170">
        <v>24960000</v>
      </c>
      <c r="P1253" s="178">
        <v>10172</v>
      </c>
      <c r="Q1253" s="178">
        <v>391</v>
      </c>
      <c r="R1253" s="178">
        <v>10172</v>
      </c>
      <c r="S1253">
        <v>0</v>
      </c>
      <c r="T1253">
        <v>0</v>
      </c>
      <c r="U1253">
        <v>0</v>
      </c>
      <c r="W1253">
        <v>0</v>
      </c>
      <c r="X1253">
        <v>0</v>
      </c>
      <c r="Y1253">
        <v>0</v>
      </c>
      <c r="AB1253" s="180">
        <v>44286</v>
      </c>
      <c r="AC1253">
        <v>1</v>
      </c>
      <c r="AD1253" t="s">
        <v>1922</v>
      </c>
      <c r="AE1253">
        <v>1</v>
      </c>
      <c r="AF1253">
        <v>30</v>
      </c>
      <c r="AG1253">
        <v>0</v>
      </c>
      <c r="AN1253">
        <v>1</v>
      </c>
      <c r="AO1253">
        <v>1</v>
      </c>
      <c r="AR1253" s="178">
        <v>7218</v>
      </c>
      <c r="AS1253" t="s">
        <v>1921</v>
      </c>
      <c r="AT1253">
        <v>0</v>
      </c>
      <c r="AU1253">
        <v>0</v>
      </c>
      <c r="AV1253">
        <v>890480123</v>
      </c>
      <c r="AW1253" t="s">
        <v>1920</v>
      </c>
      <c r="AX1253">
        <v>5</v>
      </c>
      <c r="BC1253">
        <v>2</v>
      </c>
      <c r="BD1253">
        <v>7</v>
      </c>
      <c r="BE1253">
        <v>2</v>
      </c>
    </row>
    <row r="1254" spans="1:57" x14ac:dyDescent="0.25">
      <c r="A1254" s="179">
        <f t="shared" si="19"/>
        <v>2954</v>
      </c>
      <c r="B1254" t="s">
        <v>1923</v>
      </c>
      <c r="C1254">
        <v>28297793</v>
      </c>
      <c r="D1254">
        <v>144105</v>
      </c>
      <c r="E1254">
        <v>4</v>
      </c>
      <c r="F1254">
        <v>550019163</v>
      </c>
      <c r="G1254" s="180">
        <v>43270</v>
      </c>
      <c r="H1254" s="180">
        <v>45412</v>
      </c>
      <c r="I1254">
        <v>0</v>
      </c>
      <c r="J1254">
        <v>1</v>
      </c>
      <c r="K1254">
        <v>0</v>
      </c>
      <c r="L1254">
        <v>30</v>
      </c>
      <c r="M1254">
        <v>2</v>
      </c>
      <c r="N1254" s="170">
        <v>22490513</v>
      </c>
      <c r="O1254" s="170">
        <v>24960000</v>
      </c>
      <c r="P1254" s="178">
        <v>10173</v>
      </c>
      <c r="Q1254" s="178">
        <v>391</v>
      </c>
      <c r="R1254" s="178">
        <v>10173</v>
      </c>
      <c r="S1254">
        <v>0</v>
      </c>
      <c r="T1254">
        <v>0</v>
      </c>
      <c r="U1254">
        <v>0</v>
      </c>
      <c r="W1254">
        <v>0</v>
      </c>
      <c r="X1254">
        <v>0</v>
      </c>
      <c r="Y1254">
        <v>0</v>
      </c>
      <c r="AB1254" s="180">
        <v>44286</v>
      </c>
      <c r="AC1254">
        <v>1</v>
      </c>
      <c r="AD1254" t="s">
        <v>1922</v>
      </c>
      <c r="AE1254">
        <v>1</v>
      </c>
      <c r="AF1254">
        <v>30</v>
      </c>
      <c r="AG1254">
        <v>0</v>
      </c>
      <c r="AN1254">
        <v>1</v>
      </c>
      <c r="AO1254">
        <v>1</v>
      </c>
      <c r="AR1254" s="178">
        <v>7219</v>
      </c>
      <c r="AS1254" t="s">
        <v>1921</v>
      </c>
      <c r="AT1254">
        <v>0</v>
      </c>
      <c r="AU1254">
        <v>0</v>
      </c>
      <c r="AV1254">
        <v>890480123</v>
      </c>
      <c r="AW1254" t="s">
        <v>1920</v>
      </c>
      <c r="AX1254">
        <v>5</v>
      </c>
      <c r="BC1254">
        <v>2</v>
      </c>
      <c r="BD1254">
        <v>7</v>
      </c>
      <c r="BE1254">
        <v>2</v>
      </c>
    </row>
    <row r="1255" spans="1:57" x14ac:dyDescent="0.25">
      <c r="A1255" s="179">
        <f t="shared" si="19"/>
        <v>7407</v>
      </c>
      <c r="B1255" t="s">
        <v>1923</v>
      </c>
      <c r="C1255">
        <v>28297793</v>
      </c>
      <c r="D1255">
        <v>144105</v>
      </c>
      <c r="E1255">
        <v>4</v>
      </c>
      <c r="F1255">
        <v>550019166</v>
      </c>
      <c r="G1255" s="180">
        <v>43271</v>
      </c>
      <c r="H1255" s="180">
        <v>45412</v>
      </c>
      <c r="I1255">
        <v>0</v>
      </c>
      <c r="J1255">
        <v>1</v>
      </c>
      <c r="K1255">
        <v>0</v>
      </c>
      <c r="L1255">
        <v>30</v>
      </c>
      <c r="M1255">
        <v>2</v>
      </c>
      <c r="N1255" s="170">
        <v>22490513</v>
      </c>
      <c r="O1255" s="170">
        <v>24960000</v>
      </c>
      <c r="P1255" s="178">
        <v>25505</v>
      </c>
      <c r="Q1255" s="178">
        <v>981</v>
      </c>
      <c r="R1255" s="178">
        <v>25505</v>
      </c>
      <c r="S1255">
        <v>0</v>
      </c>
      <c r="T1255">
        <v>0</v>
      </c>
      <c r="U1255">
        <v>0</v>
      </c>
      <c r="W1255">
        <v>0</v>
      </c>
      <c r="X1255">
        <v>0</v>
      </c>
      <c r="Y1255">
        <v>0</v>
      </c>
      <c r="AB1255" s="180">
        <v>44286</v>
      </c>
      <c r="AC1255">
        <v>1</v>
      </c>
      <c r="AD1255" t="s">
        <v>1922</v>
      </c>
      <c r="AE1255">
        <v>1</v>
      </c>
      <c r="AF1255">
        <v>30</v>
      </c>
      <c r="AG1255">
        <v>0</v>
      </c>
      <c r="AN1255">
        <v>1</v>
      </c>
      <c r="AO1255">
        <v>1</v>
      </c>
      <c r="AR1255" s="178">
        <v>18098</v>
      </c>
      <c r="AS1255" t="s">
        <v>1921</v>
      </c>
      <c r="AT1255">
        <v>0</v>
      </c>
      <c r="AU1255">
        <v>0</v>
      </c>
      <c r="AV1255">
        <v>890480123</v>
      </c>
      <c r="AW1255" t="s">
        <v>1920</v>
      </c>
      <c r="AX1255">
        <v>5</v>
      </c>
      <c r="BC1255">
        <v>2</v>
      </c>
      <c r="BD1255">
        <v>7</v>
      </c>
      <c r="BE1255">
        <v>2</v>
      </c>
    </row>
    <row r="1256" spans="1:57" x14ac:dyDescent="0.25">
      <c r="A1256" s="179">
        <f t="shared" si="19"/>
        <v>2736</v>
      </c>
      <c r="B1256" t="s">
        <v>1923</v>
      </c>
      <c r="C1256">
        <v>28297793</v>
      </c>
      <c r="D1256">
        <v>144105</v>
      </c>
      <c r="E1256">
        <v>4</v>
      </c>
      <c r="F1256">
        <v>550019231</v>
      </c>
      <c r="G1256" s="180">
        <v>43287</v>
      </c>
      <c r="H1256" s="180">
        <v>45412</v>
      </c>
      <c r="I1256">
        <v>0</v>
      </c>
      <c r="J1256">
        <v>1</v>
      </c>
      <c r="K1256">
        <v>0</v>
      </c>
      <c r="L1256">
        <v>30</v>
      </c>
      <c r="M1256">
        <v>2</v>
      </c>
      <c r="N1256" s="170">
        <v>22490513</v>
      </c>
      <c r="O1256" s="170">
        <v>24960000</v>
      </c>
      <c r="P1256" s="178">
        <v>9421</v>
      </c>
      <c r="Q1256" s="178">
        <v>362</v>
      </c>
      <c r="R1256" s="178">
        <v>9421</v>
      </c>
      <c r="S1256">
        <v>0</v>
      </c>
      <c r="T1256">
        <v>0</v>
      </c>
      <c r="U1256">
        <v>0</v>
      </c>
      <c r="W1256">
        <v>0</v>
      </c>
      <c r="X1256">
        <v>0</v>
      </c>
      <c r="Y1256">
        <v>0</v>
      </c>
      <c r="AB1256" s="180">
        <v>44286</v>
      </c>
      <c r="AC1256">
        <v>1</v>
      </c>
      <c r="AD1256" t="s">
        <v>1922</v>
      </c>
      <c r="AE1256">
        <v>1</v>
      </c>
      <c r="AF1256">
        <v>30</v>
      </c>
      <c r="AG1256">
        <v>0</v>
      </c>
      <c r="AN1256">
        <v>1</v>
      </c>
      <c r="AO1256">
        <v>1</v>
      </c>
      <c r="AR1256" s="178">
        <v>6685</v>
      </c>
      <c r="AS1256" t="s">
        <v>1921</v>
      </c>
      <c r="AT1256">
        <v>0</v>
      </c>
      <c r="AU1256">
        <v>0</v>
      </c>
      <c r="AV1256">
        <v>890480123</v>
      </c>
      <c r="AW1256" t="s">
        <v>1920</v>
      </c>
      <c r="AX1256">
        <v>5</v>
      </c>
      <c r="BC1256">
        <v>2</v>
      </c>
      <c r="BD1256">
        <v>7</v>
      </c>
      <c r="BE1256">
        <v>2</v>
      </c>
    </row>
    <row r="1257" spans="1:57" x14ac:dyDescent="0.25">
      <c r="A1257" s="179">
        <f t="shared" si="19"/>
        <v>4679</v>
      </c>
      <c r="B1257" t="s">
        <v>1923</v>
      </c>
      <c r="C1257">
        <v>28297793</v>
      </c>
      <c r="D1257">
        <v>144105</v>
      </c>
      <c r="E1257">
        <v>4</v>
      </c>
      <c r="F1257">
        <v>550019254</v>
      </c>
      <c r="G1257" s="180">
        <v>43291</v>
      </c>
      <c r="H1257" s="180">
        <v>45412</v>
      </c>
      <c r="I1257">
        <v>0</v>
      </c>
      <c r="J1257">
        <v>1</v>
      </c>
      <c r="K1257">
        <v>0</v>
      </c>
      <c r="L1257">
        <v>30</v>
      </c>
      <c r="M1257">
        <v>2</v>
      </c>
      <c r="N1257" s="170">
        <v>22490513</v>
      </c>
      <c r="O1257" s="170">
        <v>24960000</v>
      </c>
      <c r="P1257" s="178">
        <v>16113</v>
      </c>
      <c r="Q1257" s="178">
        <v>619</v>
      </c>
      <c r="R1257" s="178">
        <v>16113</v>
      </c>
      <c r="S1257">
        <v>0</v>
      </c>
      <c r="T1257">
        <v>0</v>
      </c>
      <c r="U1257">
        <v>0</v>
      </c>
      <c r="W1257">
        <v>0</v>
      </c>
      <c r="X1257">
        <v>0</v>
      </c>
      <c r="Y1257">
        <v>0</v>
      </c>
      <c r="AB1257" s="180">
        <v>44286</v>
      </c>
      <c r="AC1257">
        <v>1</v>
      </c>
      <c r="AD1257" t="s">
        <v>1922</v>
      </c>
      <c r="AE1257">
        <v>1</v>
      </c>
      <c r="AF1257">
        <v>30</v>
      </c>
      <c r="AG1257">
        <v>0</v>
      </c>
      <c r="AN1257">
        <v>1</v>
      </c>
      <c r="AO1257">
        <v>1</v>
      </c>
      <c r="AR1257" s="178">
        <v>11434</v>
      </c>
      <c r="AS1257" t="s">
        <v>1921</v>
      </c>
      <c r="AT1257">
        <v>0</v>
      </c>
      <c r="AU1257">
        <v>0</v>
      </c>
      <c r="AV1257">
        <v>890480123</v>
      </c>
      <c r="AW1257" t="s">
        <v>1920</v>
      </c>
      <c r="AX1257">
        <v>5</v>
      </c>
      <c r="BC1257">
        <v>2</v>
      </c>
      <c r="BD1257">
        <v>7</v>
      </c>
      <c r="BE1257">
        <v>2</v>
      </c>
    </row>
    <row r="1258" spans="1:57" x14ac:dyDescent="0.25">
      <c r="A1258" s="179">
        <f t="shared" si="19"/>
        <v>9718</v>
      </c>
      <c r="B1258" t="s">
        <v>1923</v>
      </c>
      <c r="C1258">
        <v>28297793</v>
      </c>
      <c r="D1258">
        <v>144105</v>
      </c>
      <c r="E1258">
        <v>4</v>
      </c>
      <c r="F1258">
        <v>550019335</v>
      </c>
      <c r="G1258" s="180">
        <v>43301</v>
      </c>
      <c r="H1258" s="180">
        <v>45412</v>
      </c>
      <c r="I1258">
        <v>0</v>
      </c>
      <c r="J1258">
        <v>1</v>
      </c>
      <c r="K1258">
        <v>0</v>
      </c>
      <c r="L1258">
        <v>30</v>
      </c>
      <c r="M1258">
        <v>2</v>
      </c>
      <c r="N1258" s="170">
        <v>22490513</v>
      </c>
      <c r="O1258" s="170">
        <v>24960000</v>
      </c>
      <c r="P1258" s="178">
        <v>33463</v>
      </c>
      <c r="Q1258" s="178">
        <v>1286</v>
      </c>
      <c r="R1258" s="178">
        <v>33463</v>
      </c>
      <c r="S1258">
        <v>0</v>
      </c>
      <c r="T1258">
        <v>0</v>
      </c>
      <c r="U1258">
        <v>0</v>
      </c>
      <c r="W1258">
        <v>0</v>
      </c>
      <c r="X1258">
        <v>0</v>
      </c>
      <c r="Y1258">
        <v>0</v>
      </c>
      <c r="AB1258" s="180">
        <v>44286</v>
      </c>
      <c r="AC1258">
        <v>1</v>
      </c>
      <c r="AD1258" t="s">
        <v>1922</v>
      </c>
      <c r="AE1258">
        <v>1</v>
      </c>
      <c r="AF1258">
        <v>30</v>
      </c>
      <c r="AG1258">
        <v>0</v>
      </c>
      <c r="AN1258">
        <v>1</v>
      </c>
      <c r="AO1258">
        <v>1</v>
      </c>
      <c r="AR1258" s="178">
        <v>23745</v>
      </c>
      <c r="AS1258" t="s">
        <v>1921</v>
      </c>
      <c r="AT1258">
        <v>0</v>
      </c>
      <c r="AU1258">
        <v>0</v>
      </c>
      <c r="AV1258">
        <v>890480123</v>
      </c>
      <c r="AW1258" t="s">
        <v>1920</v>
      </c>
      <c r="AX1258">
        <v>5</v>
      </c>
      <c r="BC1258">
        <v>2</v>
      </c>
      <c r="BD1258">
        <v>7</v>
      </c>
      <c r="BE1258">
        <v>2</v>
      </c>
    </row>
    <row r="1259" spans="1:57" x14ac:dyDescent="0.25">
      <c r="A1259" s="179">
        <f t="shared" si="19"/>
        <v>4854</v>
      </c>
      <c r="B1259" t="s">
        <v>1923</v>
      </c>
      <c r="C1259">
        <v>28297793</v>
      </c>
      <c r="D1259">
        <v>144105</v>
      </c>
      <c r="E1259">
        <v>4</v>
      </c>
      <c r="F1259">
        <v>550019344</v>
      </c>
      <c r="G1259" s="180">
        <v>43302</v>
      </c>
      <c r="H1259" s="180">
        <v>45412</v>
      </c>
      <c r="I1259">
        <v>0</v>
      </c>
      <c r="J1259">
        <v>1</v>
      </c>
      <c r="K1259">
        <v>0</v>
      </c>
      <c r="L1259">
        <v>30</v>
      </c>
      <c r="M1259">
        <v>2</v>
      </c>
      <c r="N1259" s="170">
        <v>22490513</v>
      </c>
      <c r="O1259" s="170">
        <v>24960000</v>
      </c>
      <c r="P1259" s="178">
        <v>16717</v>
      </c>
      <c r="Q1259" s="178">
        <v>643</v>
      </c>
      <c r="R1259" s="178">
        <v>16717</v>
      </c>
      <c r="S1259">
        <v>0</v>
      </c>
      <c r="T1259">
        <v>0</v>
      </c>
      <c r="U1259">
        <v>0</v>
      </c>
      <c r="W1259">
        <v>0</v>
      </c>
      <c r="X1259">
        <v>0</v>
      </c>
      <c r="Y1259">
        <v>0</v>
      </c>
      <c r="AB1259" s="180">
        <v>44286</v>
      </c>
      <c r="AC1259">
        <v>1</v>
      </c>
      <c r="AD1259" t="s">
        <v>1922</v>
      </c>
      <c r="AE1259">
        <v>1</v>
      </c>
      <c r="AF1259">
        <v>30</v>
      </c>
      <c r="AG1259">
        <v>0</v>
      </c>
      <c r="AN1259">
        <v>1</v>
      </c>
      <c r="AO1259">
        <v>1</v>
      </c>
      <c r="AR1259" s="178">
        <v>11863</v>
      </c>
      <c r="AS1259" t="s">
        <v>1921</v>
      </c>
      <c r="AT1259">
        <v>0</v>
      </c>
      <c r="AU1259">
        <v>0</v>
      </c>
      <c r="AV1259">
        <v>890480123</v>
      </c>
      <c r="AW1259" t="s">
        <v>1920</v>
      </c>
      <c r="AX1259">
        <v>5</v>
      </c>
      <c r="BC1259">
        <v>2</v>
      </c>
      <c r="BD1259">
        <v>7</v>
      </c>
      <c r="BE1259">
        <v>2</v>
      </c>
    </row>
    <row r="1260" spans="1:57" x14ac:dyDescent="0.25">
      <c r="A1260" s="179">
        <f t="shared" si="19"/>
        <v>5208</v>
      </c>
      <c r="B1260" t="s">
        <v>1923</v>
      </c>
      <c r="C1260">
        <v>28297793</v>
      </c>
      <c r="D1260">
        <v>144105</v>
      </c>
      <c r="E1260">
        <v>4</v>
      </c>
      <c r="F1260">
        <v>550019380</v>
      </c>
      <c r="G1260" s="180">
        <v>43310</v>
      </c>
      <c r="H1260" s="180">
        <v>45412</v>
      </c>
      <c r="I1260">
        <v>0</v>
      </c>
      <c r="J1260">
        <v>1</v>
      </c>
      <c r="K1260">
        <v>0</v>
      </c>
      <c r="L1260">
        <v>30</v>
      </c>
      <c r="M1260">
        <v>2</v>
      </c>
      <c r="N1260" s="170">
        <v>22490513</v>
      </c>
      <c r="O1260" s="170">
        <v>24960000</v>
      </c>
      <c r="P1260" s="178">
        <v>17936</v>
      </c>
      <c r="Q1260" s="178">
        <v>690</v>
      </c>
      <c r="R1260" s="178">
        <v>17936</v>
      </c>
      <c r="S1260">
        <v>0</v>
      </c>
      <c r="T1260">
        <v>0</v>
      </c>
      <c r="U1260">
        <v>0</v>
      </c>
      <c r="W1260">
        <v>0</v>
      </c>
      <c r="X1260">
        <v>0</v>
      </c>
      <c r="Y1260">
        <v>0</v>
      </c>
      <c r="AB1260" s="180">
        <v>44286</v>
      </c>
      <c r="AC1260">
        <v>1</v>
      </c>
      <c r="AD1260" t="s">
        <v>1922</v>
      </c>
      <c r="AE1260">
        <v>1</v>
      </c>
      <c r="AF1260">
        <v>30</v>
      </c>
      <c r="AG1260">
        <v>0</v>
      </c>
      <c r="AN1260">
        <v>1</v>
      </c>
      <c r="AO1260">
        <v>1</v>
      </c>
      <c r="AR1260" s="178">
        <v>12728</v>
      </c>
      <c r="AS1260" t="s">
        <v>1921</v>
      </c>
      <c r="AT1260">
        <v>0</v>
      </c>
      <c r="AU1260">
        <v>0</v>
      </c>
      <c r="AV1260">
        <v>890480123</v>
      </c>
      <c r="AW1260" t="s">
        <v>1920</v>
      </c>
      <c r="AX1260">
        <v>5</v>
      </c>
      <c r="BC1260">
        <v>2</v>
      </c>
      <c r="BD1260">
        <v>7</v>
      </c>
      <c r="BE1260">
        <v>2</v>
      </c>
    </row>
    <row r="1261" spans="1:57" x14ac:dyDescent="0.25">
      <c r="A1261" s="179">
        <f t="shared" si="19"/>
        <v>7900</v>
      </c>
      <c r="B1261" t="s">
        <v>1923</v>
      </c>
      <c r="C1261">
        <v>28297793</v>
      </c>
      <c r="D1261">
        <v>144105</v>
      </c>
      <c r="E1261">
        <v>4</v>
      </c>
      <c r="F1261">
        <v>550019450</v>
      </c>
      <c r="G1261" s="180">
        <v>43321</v>
      </c>
      <c r="H1261" s="180">
        <v>45412</v>
      </c>
      <c r="I1261">
        <v>0</v>
      </c>
      <c r="J1261">
        <v>1</v>
      </c>
      <c r="K1261">
        <v>0</v>
      </c>
      <c r="L1261">
        <v>30</v>
      </c>
      <c r="M1261">
        <v>2</v>
      </c>
      <c r="N1261" s="170">
        <v>22490513</v>
      </c>
      <c r="O1261" s="170">
        <v>24960000</v>
      </c>
      <c r="P1261" s="178">
        <v>27206</v>
      </c>
      <c r="Q1261" s="178">
        <v>1046</v>
      </c>
      <c r="R1261" s="178">
        <v>27206</v>
      </c>
      <c r="S1261">
        <v>0</v>
      </c>
      <c r="T1261">
        <v>0</v>
      </c>
      <c r="U1261">
        <v>0</v>
      </c>
      <c r="W1261">
        <v>0</v>
      </c>
      <c r="X1261">
        <v>0</v>
      </c>
      <c r="Y1261">
        <v>0</v>
      </c>
      <c r="AB1261" s="180">
        <v>44286</v>
      </c>
      <c r="AC1261">
        <v>1</v>
      </c>
      <c r="AD1261" t="s">
        <v>1922</v>
      </c>
      <c r="AE1261">
        <v>1</v>
      </c>
      <c r="AF1261">
        <v>30</v>
      </c>
      <c r="AG1261">
        <v>0</v>
      </c>
      <c r="AN1261">
        <v>1</v>
      </c>
      <c r="AO1261">
        <v>1</v>
      </c>
      <c r="AR1261" s="178">
        <v>19306</v>
      </c>
      <c r="AS1261" t="s">
        <v>1921</v>
      </c>
      <c r="AT1261">
        <v>0</v>
      </c>
      <c r="AU1261">
        <v>0</v>
      </c>
      <c r="AV1261">
        <v>890480123</v>
      </c>
      <c r="AW1261" t="s">
        <v>1920</v>
      </c>
      <c r="AX1261">
        <v>5</v>
      </c>
      <c r="BC1261">
        <v>2</v>
      </c>
      <c r="BD1261">
        <v>7</v>
      </c>
      <c r="BE1261">
        <v>2</v>
      </c>
    </row>
    <row r="1262" spans="1:57" x14ac:dyDescent="0.25">
      <c r="A1262" s="179">
        <f t="shared" si="19"/>
        <v>2318</v>
      </c>
      <c r="B1262" t="s">
        <v>1923</v>
      </c>
      <c r="C1262">
        <v>28297793</v>
      </c>
      <c r="D1262">
        <v>144105</v>
      </c>
      <c r="E1262">
        <v>4</v>
      </c>
      <c r="F1262">
        <v>550019476</v>
      </c>
      <c r="G1262" s="180">
        <v>43326</v>
      </c>
      <c r="H1262" s="180">
        <v>45412</v>
      </c>
      <c r="I1262">
        <v>0</v>
      </c>
      <c r="J1262">
        <v>1</v>
      </c>
      <c r="K1262">
        <v>0</v>
      </c>
      <c r="L1262">
        <v>30</v>
      </c>
      <c r="M1262">
        <v>2</v>
      </c>
      <c r="N1262" s="170">
        <v>22490513</v>
      </c>
      <c r="O1262" s="170">
        <v>24960000</v>
      </c>
      <c r="P1262" s="178">
        <v>7982</v>
      </c>
      <c r="Q1262" s="178">
        <v>307</v>
      </c>
      <c r="R1262" s="178">
        <v>7982</v>
      </c>
      <c r="S1262">
        <v>0</v>
      </c>
      <c r="T1262">
        <v>0</v>
      </c>
      <c r="U1262">
        <v>0</v>
      </c>
      <c r="W1262">
        <v>0</v>
      </c>
      <c r="X1262">
        <v>0</v>
      </c>
      <c r="Y1262">
        <v>0</v>
      </c>
      <c r="AB1262" s="180">
        <v>44286</v>
      </c>
      <c r="AC1262">
        <v>1</v>
      </c>
      <c r="AD1262" t="s">
        <v>1922</v>
      </c>
      <c r="AE1262">
        <v>1</v>
      </c>
      <c r="AF1262">
        <v>30</v>
      </c>
      <c r="AG1262">
        <v>0</v>
      </c>
      <c r="AN1262">
        <v>1</v>
      </c>
      <c r="AO1262">
        <v>1</v>
      </c>
      <c r="AR1262" s="178">
        <v>5664</v>
      </c>
      <c r="AS1262" t="s">
        <v>1921</v>
      </c>
      <c r="AT1262">
        <v>0</v>
      </c>
      <c r="AU1262">
        <v>0</v>
      </c>
      <c r="AV1262">
        <v>890480123</v>
      </c>
      <c r="AW1262" t="s">
        <v>1920</v>
      </c>
      <c r="AX1262">
        <v>5</v>
      </c>
      <c r="BC1262">
        <v>2</v>
      </c>
      <c r="BD1262">
        <v>7</v>
      </c>
      <c r="BE1262">
        <v>2</v>
      </c>
    </row>
    <row r="1263" spans="1:57" x14ac:dyDescent="0.25">
      <c r="A1263" s="179">
        <f t="shared" si="19"/>
        <v>20433</v>
      </c>
      <c r="B1263" t="s">
        <v>1923</v>
      </c>
      <c r="C1263">
        <v>28297793</v>
      </c>
      <c r="D1263">
        <v>144105</v>
      </c>
      <c r="E1263">
        <v>4</v>
      </c>
      <c r="F1263">
        <v>550019486</v>
      </c>
      <c r="G1263" s="180">
        <v>43327</v>
      </c>
      <c r="H1263" s="180">
        <v>45412</v>
      </c>
      <c r="I1263">
        <v>0</v>
      </c>
      <c r="J1263">
        <v>1</v>
      </c>
      <c r="K1263">
        <v>0</v>
      </c>
      <c r="L1263">
        <v>30</v>
      </c>
      <c r="M1263">
        <v>2</v>
      </c>
      <c r="N1263" s="170">
        <v>22490513</v>
      </c>
      <c r="O1263" s="170">
        <v>24960000</v>
      </c>
      <c r="P1263" s="178">
        <v>70364</v>
      </c>
      <c r="Q1263" s="178">
        <v>2705</v>
      </c>
      <c r="R1263" s="178">
        <v>70364</v>
      </c>
      <c r="S1263">
        <v>0</v>
      </c>
      <c r="T1263">
        <v>0</v>
      </c>
      <c r="U1263">
        <v>0</v>
      </c>
      <c r="W1263">
        <v>0</v>
      </c>
      <c r="X1263">
        <v>0</v>
      </c>
      <c r="Y1263">
        <v>0</v>
      </c>
      <c r="AB1263" s="180">
        <v>44286</v>
      </c>
      <c r="AC1263">
        <v>1</v>
      </c>
      <c r="AD1263" t="s">
        <v>1922</v>
      </c>
      <c r="AE1263">
        <v>1</v>
      </c>
      <c r="AF1263">
        <v>30</v>
      </c>
      <c r="AG1263">
        <v>0</v>
      </c>
      <c r="AN1263">
        <v>1</v>
      </c>
      <c r="AO1263">
        <v>1</v>
      </c>
      <c r="AR1263" s="178">
        <v>49931</v>
      </c>
      <c r="AS1263" t="s">
        <v>1921</v>
      </c>
      <c r="AT1263">
        <v>0</v>
      </c>
      <c r="AU1263">
        <v>0</v>
      </c>
      <c r="AV1263">
        <v>890480123</v>
      </c>
      <c r="AW1263" t="s">
        <v>1920</v>
      </c>
      <c r="AX1263">
        <v>5</v>
      </c>
      <c r="BC1263">
        <v>2</v>
      </c>
      <c r="BD1263">
        <v>7</v>
      </c>
      <c r="BE1263">
        <v>2</v>
      </c>
    </row>
    <row r="1264" spans="1:57" x14ac:dyDescent="0.25">
      <c r="A1264" s="179">
        <f t="shared" si="19"/>
        <v>2545</v>
      </c>
      <c r="B1264" t="s">
        <v>1923</v>
      </c>
      <c r="C1264">
        <v>28297793</v>
      </c>
      <c r="D1264">
        <v>144105</v>
      </c>
      <c r="E1264">
        <v>4</v>
      </c>
      <c r="F1264">
        <v>550019492</v>
      </c>
      <c r="G1264" s="180">
        <v>43328</v>
      </c>
      <c r="H1264" s="180">
        <v>45412</v>
      </c>
      <c r="I1264">
        <v>0</v>
      </c>
      <c r="J1264">
        <v>1</v>
      </c>
      <c r="K1264">
        <v>0</v>
      </c>
      <c r="L1264">
        <v>30</v>
      </c>
      <c r="M1264">
        <v>2</v>
      </c>
      <c r="N1264" s="170">
        <v>22490513</v>
      </c>
      <c r="O1264" s="170">
        <v>24960000</v>
      </c>
      <c r="P1264" s="178">
        <v>8765</v>
      </c>
      <c r="Q1264" s="178">
        <v>337</v>
      </c>
      <c r="R1264" s="178">
        <v>8765</v>
      </c>
      <c r="S1264">
        <v>0</v>
      </c>
      <c r="T1264">
        <v>0</v>
      </c>
      <c r="U1264">
        <v>0</v>
      </c>
      <c r="W1264">
        <v>0</v>
      </c>
      <c r="X1264">
        <v>0</v>
      </c>
      <c r="Y1264">
        <v>0</v>
      </c>
      <c r="AB1264" s="180">
        <v>44286</v>
      </c>
      <c r="AC1264">
        <v>1</v>
      </c>
      <c r="AD1264" t="s">
        <v>1922</v>
      </c>
      <c r="AE1264">
        <v>1</v>
      </c>
      <c r="AF1264">
        <v>30</v>
      </c>
      <c r="AG1264">
        <v>0</v>
      </c>
      <c r="AN1264">
        <v>1</v>
      </c>
      <c r="AO1264">
        <v>1</v>
      </c>
      <c r="AR1264" s="178">
        <v>6220</v>
      </c>
      <c r="AS1264" t="s">
        <v>1921</v>
      </c>
      <c r="AT1264">
        <v>0</v>
      </c>
      <c r="AU1264">
        <v>0</v>
      </c>
      <c r="AV1264">
        <v>890480123</v>
      </c>
      <c r="AW1264" t="s">
        <v>1920</v>
      </c>
      <c r="AX1264">
        <v>5</v>
      </c>
      <c r="BC1264">
        <v>2</v>
      </c>
      <c r="BD1264">
        <v>7</v>
      </c>
      <c r="BE1264">
        <v>2</v>
      </c>
    </row>
    <row r="1265" spans="1:57" x14ac:dyDescent="0.25">
      <c r="A1265" s="179">
        <f t="shared" si="19"/>
        <v>1923</v>
      </c>
      <c r="B1265" t="s">
        <v>1923</v>
      </c>
      <c r="C1265">
        <v>28297793</v>
      </c>
      <c r="D1265">
        <v>144105</v>
      </c>
      <c r="E1265">
        <v>4</v>
      </c>
      <c r="F1265">
        <v>550019525</v>
      </c>
      <c r="G1265" s="180">
        <v>43332</v>
      </c>
      <c r="H1265" s="180">
        <v>45412</v>
      </c>
      <c r="I1265">
        <v>0</v>
      </c>
      <c r="J1265">
        <v>1</v>
      </c>
      <c r="K1265">
        <v>0</v>
      </c>
      <c r="L1265">
        <v>30</v>
      </c>
      <c r="M1265">
        <v>2</v>
      </c>
      <c r="N1265" s="170">
        <v>22490513</v>
      </c>
      <c r="O1265" s="170">
        <v>24960000</v>
      </c>
      <c r="P1265" s="178">
        <v>6623</v>
      </c>
      <c r="Q1265" s="178">
        <v>255</v>
      </c>
      <c r="R1265" s="178">
        <v>6623</v>
      </c>
      <c r="S1265">
        <v>0</v>
      </c>
      <c r="T1265">
        <v>0</v>
      </c>
      <c r="U1265">
        <v>0</v>
      </c>
      <c r="W1265">
        <v>0</v>
      </c>
      <c r="X1265">
        <v>0</v>
      </c>
      <c r="Y1265">
        <v>0</v>
      </c>
      <c r="AB1265" s="180">
        <v>44286</v>
      </c>
      <c r="AC1265">
        <v>1</v>
      </c>
      <c r="AD1265" t="s">
        <v>1922</v>
      </c>
      <c r="AE1265">
        <v>1</v>
      </c>
      <c r="AF1265">
        <v>30</v>
      </c>
      <c r="AG1265">
        <v>0</v>
      </c>
      <c r="AN1265">
        <v>1</v>
      </c>
      <c r="AO1265">
        <v>1</v>
      </c>
      <c r="AR1265" s="178">
        <v>4700</v>
      </c>
      <c r="AS1265" t="s">
        <v>1921</v>
      </c>
      <c r="AT1265">
        <v>0</v>
      </c>
      <c r="AU1265">
        <v>0</v>
      </c>
      <c r="AV1265">
        <v>890480123</v>
      </c>
      <c r="AW1265" t="s">
        <v>1920</v>
      </c>
      <c r="AX1265">
        <v>5</v>
      </c>
      <c r="BC1265">
        <v>2</v>
      </c>
      <c r="BD1265">
        <v>7</v>
      </c>
      <c r="BE1265">
        <v>2</v>
      </c>
    </row>
    <row r="1266" spans="1:57" x14ac:dyDescent="0.25">
      <c r="A1266" s="179">
        <f t="shared" si="19"/>
        <v>1797</v>
      </c>
      <c r="B1266" t="s">
        <v>1923</v>
      </c>
      <c r="C1266">
        <v>28297793</v>
      </c>
      <c r="D1266">
        <v>144105</v>
      </c>
      <c r="E1266">
        <v>4</v>
      </c>
      <c r="F1266">
        <v>550019537</v>
      </c>
      <c r="G1266" s="180">
        <v>43333</v>
      </c>
      <c r="H1266" s="180">
        <v>45412</v>
      </c>
      <c r="I1266">
        <v>0</v>
      </c>
      <c r="J1266">
        <v>1</v>
      </c>
      <c r="K1266">
        <v>0</v>
      </c>
      <c r="L1266">
        <v>30</v>
      </c>
      <c r="M1266">
        <v>2</v>
      </c>
      <c r="N1266" s="170">
        <v>22490513</v>
      </c>
      <c r="O1266" s="170">
        <v>24960000</v>
      </c>
      <c r="P1266" s="178">
        <v>6188</v>
      </c>
      <c r="Q1266" s="178">
        <v>238</v>
      </c>
      <c r="R1266" s="178">
        <v>6188</v>
      </c>
      <c r="S1266">
        <v>0</v>
      </c>
      <c r="T1266">
        <v>0</v>
      </c>
      <c r="U1266">
        <v>0</v>
      </c>
      <c r="W1266">
        <v>0</v>
      </c>
      <c r="X1266">
        <v>0</v>
      </c>
      <c r="Y1266">
        <v>0</v>
      </c>
      <c r="AB1266" s="180">
        <v>44286</v>
      </c>
      <c r="AC1266">
        <v>1</v>
      </c>
      <c r="AD1266" t="s">
        <v>1922</v>
      </c>
      <c r="AE1266">
        <v>1</v>
      </c>
      <c r="AF1266">
        <v>30</v>
      </c>
      <c r="AG1266">
        <v>0</v>
      </c>
      <c r="AN1266">
        <v>1</v>
      </c>
      <c r="AO1266">
        <v>1</v>
      </c>
      <c r="AR1266" s="178">
        <v>4391</v>
      </c>
      <c r="AS1266" t="s">
        <v>1921</v>
      </c>
      <c r="AT1266">
        <v>0</v>
      </c>
      <c r="AU1266">
        <v>0</v>
      </c>
      <c r="AV1266">
        <v>890480123</v>
      </c>
      <c r="AW1266" t="s">
        <v>1920</v>
      </c>
      <c r="AX1266">
        <v>5</v>
      </c>
      <c r="BC1266">
        <v>2</v>
      </c>
      <c r="BD1266">
        <v>7</v>
      </c>
      <c r="BE1266">
        <v>2</v>
      </c>
    </row>
    <row r="1267" spans="1:57" x14ac:dyDescent="0.25">
      <c r="A1267" s="179">
        <f t="shared" si="19"/>
        <v>2779</v>
      </c>
      <c r="B1267" t="s">
        <v>1923</v>
      </c>
      <c r="C1267">
        <v>28297793</v>
      </c>
      <c r="D1267">
        <v>144105</v>
      </c>
      <c r="E1267">
        <v>4</v>
      </c>
      <c r="F1267">
        <v>550019538</v>
      </c>
      <c r="G1267" s="180">
        <v>43333</v>
      </c>
      <c r="H1267" s="180">
        <v>45412</v>
      </c>
      <c r="I1267">
        <v>0</v>
      </c>
      <c r="J1267">
        <v>1</v>
      </c>
      <c r="K1267">
        <v>0</v>
      </c>
      <c r="L1267">
        <v>30</v>
      </c>
      <c r="M1267">
        <v>2</v>
      </c>
      <c r="N1267" s="170">
        <v>22490513</v>
      </c>
      <c r="O1267" s="170">
        <v>24960000</v>
      </c>
      <c r="P1267" s="178">
        <v>9570</v>
      </c>
      <c r="Q1267" s="178">
        <v>368</v>
      </c>
      <c r="R1267" s="178">
        <v>9570</v>
      </c>
      <c r="S1267">
        <v>0</v>
      </c>
      <c r="T1267">
        <v>0</v>
      </c>
      <c r="U1267">
        <v>0</v>
      </c>
      <c r="W1267">
        <v>0</v>
      </c>
      <c r="X1267">
        <v>0</v>
      </c>
      <c r="Y1267">
        <v>0</v>
      </c>
      <c r="AB1267" s="180">
        <v>44286</v>
      </c>
      <c r="AC1267">
        <v>1</v>
      </c>
      <c r="AD1267" t="s">
        <v>1922</v>
      </c>
      <c r="AE1267">
        <v>1</v>
      </c>
      <c r="AF1267">
        <v>30</v>
      </c>
      <c r="AG1267">
        <v>0</v>
      </c>
      <c r="AN1267">
        <v>1</v>
      </c>
      <c r="AO1267">
        <v>1</v>
      </c>
      <c r="AR1267" s="178">
        <v>6791</v>
      </c>
      <c r="AS1267" t="s">
        <v>1921</v>
      </c>
      <c r="AT1267">
        <v>0</v>
      </c>
      <c r="AU1267">
        <v>0</v>
      </c>
      <c r="AV1267">
        <v>890480123</v>
      </c>
      <c r="AW1267" t="s">
        <v>1920</v>
      </c>
      <c r="AX1267">
        <v>5</v>
      </c>
      <c r="BC1267">
        <v>2</v>
      </c>
      <c r="BD1267">
        <v>7</v>
      </c>
      <c r="BE1267">
        <v>2</v>
      </c>
    </row>
    <row r="1268" spans="1:57" x14ac:dyDescent="0.25">
      <c r="A1268" s="179">
        <f t="shared" si="19"/>
        <v>40249</v>
      </c>
      <c r="B1268" t="s">
        <v>1923</v>
      </c>
      <c r="C1268">
        <v>28297793</v>
      </c>
      <c r="D1268">
        <v>144105</v>
      </c>
      <c r="E1268">
        <v>4</v>
      </c>
      <c r="F1268">
        <v>550019620</v>
      </c>
      <c r="G1268" s="180">
        <v>43344</v>
      </c>
      <c r="H1268" s="180">
        <v>45412</v>
      </c>
      <c r="I1268">
        <v>0</v>
      </c>
      <c r="J1268">
        <v>1</v>
      </c>
      <c r="K1268">
        <v>0</v>
      </c>
      <c r="L1268">
        <v>30</v>
      </c>
      <c r="M1268">
        <v>2</v>
      </c>
      <c r="N1268" s="170">
        <v>22490513</v>
      </c>
      <c r="O1268" s="170">
        <v>24960000</v>
      </c>
      <c r="P1268" s="178">
        <v>138599</v>
      </c>
      <c r="Q1268" s="178">
        <v>5328</v>
      </c>
      <c r="R1268" s="178">
        <v>138599</v>
      </c>
      <c r="S1268">
        <v>0</v>
      </c>
      <c r="T1268">
        <v>0</v>
      </c>
      <c r="U1268">
        <v>0</v>
      </c>
      <c r="W1268">
        <v>0</v>
      </c>
      <c r="X1268">
        <v>0</v>
      </c>
      <c r="Y1268">
        <v>0</v>
      </c>
      <c r="AB1268" s="180">
        <v>44286</v>
      </c>
      <c r="AC1268">
        <v>1</v>
      </c>
      <c r="AD1268" t="s">
        <v>1922</v>
      </c>
      <c r="AE1268">
        <v>1</v>
      </c>
      <c r="AF1268">
        <v>30</v>
      </c>
      <c r="AG1268">
        <v>0</v>
      </c>
      <c r="AN1268">
        <v>1</v>
      </c>
      <c r="AO1268">
        <v>1</v>
      </c>
      <c r="AR1268" s="178">
        <v>98350</v>
      </c>
      <c r="AS1268" t="s">
        <v>1921</v>
      </c>
      <c r="AT1268">
        <v>0</v>
      </c>
      <c r="AU1268">
        <v>0</v>
      </c>
      <c r="AV1268">
        <v>890480123</v>
      </c>
      <c r="AW1268" t="s">
        <v>1920</v>
      </c>
      <c r="AX1268">
        <v>5</v>
      </c>
      <c r="BC1268">
        <v>2</v>
      </c>
      <c r="BD1268">
        <v>7</v>
      </c>
      <c r="BE1268">
        <v>2</v>
      </c>
    </row>
    <row r="1269" spans="1:57" x14ac:dyDescent="0.25">
      <c r="A1269" s="179">
        <f t="shared" si="19"/>
        <v>12206</v>
      </c>
      <c r="B1269" t="s">
        <v>1923</v>
      </c>
      <c r="C1269">
        <v>28297793</v>
      </c>
      <c r="D1269">
        <v>144105</v>
      </c>
      <c r="E1269">
        <v>4</v>
      </c>
      <c r="F1269">
        <v>550019840</v>
      </c>
      <c r="G1269" s="180">
        <v>43377</v>
      </c>
      <c r="H1269" s="180">
        <v>45412</v>
      </c>
      <c r="I1269">
        <v>0</v>
      </c>
      <c r="J1269">
        <v>1</v>
      </c>
      <c r="K1269">
        <v>0</v>
      </c>
      <c r="L1269">
        <v>30</v>
      </c>
      <c r="M1269">
        <v>2</v>
      </c>
      <c r="N1269" s="170">
        <v>22490513</v>
      </c>
      <c r="O1269" s="170">
        <v>24960000</v>
      </c>
      <c r="P1269" s="178">
        <v>42031</v>
      </c>
      <c r="Q1269" s="178">
        <v>1616</v>
      </c>
      <c r="R1269" s="178">
        <v>42031</v>
      </c>
      <c r="S1269">
        <v>0</v>
      </c>
      <c r="T1269">
        <v>0</v>
      </c>
      <c r="U1269">
        <v>0</v>
      </c>
      <c r="W1269">
        <v>0</v>
      </c>
      <c r="X1269">
        <v>0</v>
      </c>
      <c r="Y1269">
        <v>0</v>
      </c>
      <c r="AB1269" s="180">
        <v>44286</v>
      </c>
      <c r="AC1269">
        <v>1</v>
      </c>
      <c r="AD1269" t="s">
        <v>1922</v>
      </c>
      <c r="AE1269">
        <v>1</v>
      </c>
      <c r="AF1269">
        <v>30</v>
      </c>
      <c r="AG1269">
        <v>0</v>
      </c>
      <c r="AN1269">
        <v>1</v>
      </c>
      <c r="AO1269">
        <v>1</v>
      </c>
      <c r="AR1269" s="178">
        <v>29825</v>
      </c>
      <c r="AS1269" t="s">
        <v>1921</v>
      </c>
      <c r="AT1269">
        <v>0</v>
      </c>
      <c r="AU1269">
        <v>0</v>
      </c>
      <c r="AV1269">
        <v>890480123</v>
      </c>
      <c r="AW1269" t="s">
        <v>1920</v>
      </c>
      <c r="AX1269">
        <v>5</v>
      </c>
      <c r="BC1269">
        <v>2</v>
      </c>
      <c r="BD1269">
        <v>7</v>
      </c>
      <c r="BE1269">
        <v>2</v>
      </c>
    </row>
    <row r="1270" spans="1:57" x14ac:dyDescent="0.25">
      <c r="A1270" s="179">
        <f t="shared" si="19"/>
        <v>3228</v>
      </c>
      <c r="B1270" t="s">
        <v>1923</v>
      </c>
      <c r="C1270">
        <v>28297793</v>
      </c>
      <c r="D1270">
        <v>144105</v>
      </c>
      <c r="E1270">
        <v>4</v>
      </c>
      <c r="F1270">
        <v>550019936</v>
      </c>
      <c r="G1270" s="180">
        <v>43394</v>
      </c>
      <c r="H1270" s="180">
        <v>45412</v>
      </c>
      <c r="I1270">
        <v>0</v>
      </c>
      <c r="J1270">
        <v>1</v>
      </c>
      <c r="K1270">
        <v>0</v>
      </c>
      <c r="L1270">
        <v>30</v>
      </c>
      <c r="M1270">
        <v>2</v>
      </c>
      <c r="N1270" s="170">
        <v>22490513</v>
      </c>
      <c r="O1270" s="170">
        <v>24960000</v>
      </c>
      <c r="P1270" s="178">
        <v>11117</v>
      </c>
      <c r="Q1270" s="178">
        <v>427</v>
      </c>
      <c r="R1270" s="178">
        <v>11117</v>
      </c>
      <c r="S1270">
        <v>0</v>
      </c>
      <c r="T1270">
        <v>0</v>
      </c>
      <c r="U1270">
        <v>0</v>
      </c>
      <c r="W1270">
        <v>0</v>
      </c>
      <c r="X1270">
        <v>0</v>
      </c>
      <c r="Y1270">
        <v>0</v>
      </c>
      <c r="AB1270" s="180">
        <v>44286</v>
      </c>
      <c r="AC1270">
        <v>1</v>
      </c>
      <c r="AD1270" t="s">
        <v>1922</v>
      </c>
      <c r="AE1270">
        <v>1</v>
      </c>
      <c r="AF1270">
        <v>30</v>
      </c>
      <c r="AG1270">
        <v>0</v>
      </c>
      <c r="AN1270">
        <v>1</v>
      </c>
      <c r="AO1270">
        <v>1</v>
      </c>
      <c r="AR1270" s="178">
        <v>7889</v>
      </c>
      <c r="AS1270" t="s">
        <v>1921</v>
      </c>
      <c r="AT1270">
        <v>0</v>
      </c>
      <c r="AU1270">
        <v>0</v>
      </c>
      <c r="AV1270">
        <v>890480123</v>
      </c>
      <c r="AW1270" t="s">
        <v>1920</v>
      </c>
      <c r="AX1270">
        <v>5</v>
      </c>
      <c r="BC1270">
        <v>2</v>
      </c>
      <c r="BD1270">
        <v>7</v>
      </c>
      <c r="BE1270">
        <v>2</v>
      </c>
    </row>
    <row r="1271" spans="1:57" x14ac:dyDescent="0.25">
      <c r="A1271" s="179">
        <f t="shared" si="19"/>
        <v>9737</v>
      </c>
      <c r="B1271" t="s">
        <v>1923</v>
      </c>
      <c r="C1271">
        <v>28297793</v>
      </c>
      <c r="D1271">
        <v>144105</v>
      </c>
      <c r="E1271">
        <v>4</v>
      </c>
      <c r="F1271">
        <v>550019999</v>
      </c>
      <c r="G1271" s="180">
        <v>43405</v>
      </c>
      <c r="H1271" s="180">
        <v>45412</v>
      </c>
      <c r="I1271">
        <v>0</v>
      </c>
      <c r="J1271">
        <v>1</v>
      </c>
      <c r="K1271">
        <v>0</v>
      </c>
      <c r="L1271">
        <v>30</v>
      </c>
      <c r="M1271">
        <v>2</v>
      </c>
      <c r="N1271" s="170">
        <v>22490513</v>
      </c>
      <c r="O1271" s="170">
        <v>24960000</v>
      </c>
      <c r="P1271" s="178">
        <v>33530</v>
      </c>
      <c r="Q1271" s="178">
        <v>1289</v>
      </c>
      <c r="R1271" s="178">
        <v>33530</v>
      </c>
      <c r="S1271">
        <v>0</v>
      </c>
      <c r="T1271">
        <v>0</v>
      </c>
      <c r="U1271">
        <v>0</v>
      </c>
      <c r="W1271">
        <v>0</v>
      </c>
      <c r="X1271">
        <v>0</v>
      </c>
      <c r="Y1271">
        <v>0</v>
      </c>
      <c r="AB1271" s="180">
        <v>44286</v>
      </c>
      <c r="AC1271">
        <v>1</v>
      </c>
      <c r="AD1271" t="s">
        <v>1922</v>
      </c>
      <c r="AE1271">
        <v>1</v>
      </c>
      <c r="AF1271">
        <v>30</v>
      </c>
      <c r="AG1271">
        <v>0</v>
      </c>
      <c r="AN1271">
        <v>1</v>
      </c>
      <c r="AO1271">
        <v>1</v>
      </c>
      <c r="AR1271" s="178">
        <v>23793</v>
      </c>
      <c r="AS1271" t="s">
        <v>1921</v>
      </c>
      <c r="AT1271">
        <v>0</v>
      </c>
      <c r="AU1271">
        <v>0</v>
      </c>
      <c r="AV1271">
        <v>890480123</v>
      </c>
      <c r="AW1271" t="s">
        <v>1920</v>
      </c>
      <c r="AX1271">
        <v>5</v>
      </c>
      <c r="BC1271">
        <v>2</v>
      </c>
      <c r="BD1271">
        <v>7</v>
      </c>
      <c r="BE1271">
        <v>2</v>
      </c>
    </row>
    <row r="1272" spans="1:57" x14ac:dyDescent="0.25">
      <c r="A1272" s="179">
        <f t="shared" si="19"/>
        <v>11541</v>
      </c>
      <c r="B1272" t="s">
        <v>1923</v>
      </c>
      <c r="C1272">
        <v>28297793</v>
      </c>
      <c r="D1272">
        <v>144105</v>
      </c>
      <c r="E1272">
        <v>4</v>
      </c>
      <c r="F1272">
        <v>550020245</v>
      </c>
      <c r="G1272" s="180">
        <v>43435</v>
      </c>
      <c r="H1272" s="180">
        <v>45412</v>
      </c>
      <c r="I1272">
        <v>0</v>
      </c>
      <c r="J1272">
        <v>1</v>
      </c>
      <c r="K1272">
        <v>0</v>
      </c>
      <c r="L1272">
        <v>30</v>
      </c>
      <c r="M1272">
        <v>2</v>
      </c>
      <c r="N1272" s="170">
        <v>22490513</v>
      </c>
      <c r="O1272" s="170">
        <v>24960000</v>
      </c>
      <c r="P1272" s="178">
        <v>39741</v>
      </c>
      <c r="Q1272" s="178">
        <v>1528</v>
      </c>
      <c r="R1272" s="178">
        <v>39741</v>
      </c>
      <c r="S1272">
        <v>0</v>
      </c>
      <c r="T1272">
        <v>0</v>
      </c>
      <c r="U1272">
        <v>0</v>
      </c>
      <c r="W1272">
        <v>0</v>
      </c>
      <c r="X1272">
        <v>0</v>
      </c>
      <c r="Y1272">
        <v>0</v>
      </c>
      <c r="AB1272" s="180">
        <v>44286</v>
      </c>
      <c r="AC1272">
        <v>1</v>
      </c>
      <c r="AD1272" t="s">
        <v>1922</v>
      </c>
      <c r="AE1272">
        <v>1</v>
      </c>
      <c r="AF1272">
        <v>30</v>
      </c>
      <c r="AG1272">
        <v>0</v>
      </c>
      <c r="AN1272">
        <v>1</v>
      </c>
      <c r="AO1272">
        <v>1</v>
      </c>
      <c r="AR1272" s="178">
        <v>28200</v>
      </c>
      <c r="AS1272" t="s">
        <v>1921</v>
      </c>
      <c r="AT1272">
        <v>0</v>
      </c>
      <c r="AU1272">
        <v>0</v>
      </c>
      <c r="AV1272">
        <v>890480123</v>
      </c>
      <c r="AW1272" t="s">
        <v>1920</v>
      </c>
      <c r="AX1272">
        <v>5</v>
      </c>
      <c r="BC1272">
        <v>2</v>
      </c>
      <c r="BD1272">
        <v>7</v>
      </c>
      <c r="BE1272">
        <v>2</v>
      </c>
    </row>
    <row r="1273" spans="1:57" x14ac:dyDescent="0.25">
      <c r="A1273" s="179">
        <f t="shared" si="19"/>
        <v>6903</v>
      </c>
      <c r="B1273" t="s">
        <v>1923</v>
      </c>
      <c r="C1273">
        <v>28297793</v>
      </c>
      <c r="D1273">
        <v>144105</v>
      </c>
      <c r="E1273">
        <v>4</v>
      </c>
      <c r="F1273">
        <v>550020431</v>
      </c>
      <c r="G1273" s="180">
        <v>43471</v>
      </c>
      <c r="H1273" s="180">
        <v>45412</v>
      </c>
      <c r="I1273">
        <v>0</v>
      </c>
      <c r="J1273">
        <v>1</v>
      </c>
      <c r="K1273">
        <v>0</v>
      </c>
      <c r="L1273">
        <v>30</v>
      </c>
      <c r="M1273">
        <v>2</v>
      </c>
      <c r="N1273" s="170">
        <v>22490513</v>
      </c>
      <c r="O1273" s="170">
        <v>24960000</v>
      </c>
      <c r="P1273" s="178">
        <v>23770</v>
      </c>
      <c r="Q1273" s="178">
        <v>914</v>
      </c>
      <c r="R1273" s="178">
        <v>23770</v>
      </c>
      <c r="S1273">
        <v>0</v>
      </c>
      <c r="T1273">
        <v>0</v>
      </c>
      <c r="U1273">
        <v>0</v>
      </c>
      <c r="W1273">
        <v>0</v>
      </c>
      <c r="X1273">
        <v>0</v>
      </c>
      <c r="Y1273">
        <v>0</v>
      </c>
      <c r="AB1273" s="180">
        <v>44286</v>
      </c>
      <c r="AC1273">
        <v>1</v>
      </c>
      <c r="AD1273" t="s">
        <v>1922</v>
      </c>
      <c r="AE1273">
        <v>1</v>
      </c>
      <c r="AF1273">
        <v>30</v>
      </c>
      <c r="AG1273">
        <v>0</v>
      </c>
      <c r="AN1273">
        <v>1</v>
      </c>
      <c r="AO1273">
        <v>1</v>
      </c>
      <c r="AR1273" s="178">
        <v>16867</v>
      </c>
      <c r="AS1273" t="s">
        <v>1921</v>
      </c>
      <c r="AT1273">
        <v>0</v>
      </c>
      <c r="AU1273">
        <v>0</v>
      </c>
      <c r="AV1273">
        <v>890480123</v>
      </c>
      <c r="AW1273" t="s">
        <v>1920</v>
      </c>
      <c r="AX1273">
        <v>5</v>
      </c>
      <c r="BC1273">
        <v>2</v>
      </c>
      <c r="BD1273">
        <v>7</v>
      </c>
      <c r="BE1273">
        <v>2</v>
      </c>
    </row>
    <row r="1274" spans="1:57" x14ac:dyDescent="0.25">
      <c r="A1274" s="179">
        <f t="shared" si="19"/>
        <v>6437</v>
      </c>
      <c r="B1274" t="s">
        <v>1923</v>
      </c>
      <c r="C1274">
        <v>28297793</v>
      </c>
      <c r="D1274">
        <v>144105</v>
      </c>
      <c r="E1274">
        <v>4</v>
      </c>
      <c r="F1274">
        <v>550020503</v>
      </c>
      <c r="G1274" s="180">
        <v>43483</v>
      </c>
      <c r="H1274" s="180">
        <v>45412</v>
      </c>
      <c r="I1274">
        <v>0</v>
      </c>
      <c r="J1274">
        <v>1</v>
      </c>
      <c r="K1274">
        <v>0</v>
      </c>
      <c r="L1274">
        <v>30</v>
      </c>
      <c r="M1274">
        <v>2</v>
      </c>
      <c r="N1274" s="170">
        <v>22490513</v>
      </c>
      <c r="O1274" s="170">
        <v>24960000</v>
      </c>
      <c r="P1274" s="178">
        <v>22166</v>
      </c>
      <c r="Q1274" s="178">
        <v>852</v>
      </c>
      <c r="R1274" s="178">
        <v>22166</v>
      </c>
      <c r="S1274">
        <v>0</v>
      </c>
      <c r="T1274">
        <v>0</v>
      </c>
      <c r="U1274">
        <v>0</v>
      </c>
      <c r="W1274">
        <v>0</v>
      </c>
      <c r="X1274">
        <v>0</v>
      </c>
      <c r="Y1274">
        <v>0</v>
      </c>
      <c r="AB1274" s="180">
        <v>44286</v>
      </c>
      <c r="AC1274">
        <v>1</v>
      </c>
      <c r="AD1274" t="s">
        <v>1922</v>
      </c>
      <c r="AE1274">
        <v>1</v>
      </c>
      <c r="AF1274">
        <v>30</v>
      </c>
      <c r="AG1274">
        <v>0</v>
      </c>
      <c r="AN1274">
        <v>1</v>
      </c>
      <c r="AO1274">
        <v>1</v>
      </c>
      <c r="AR1274" s="178">
        <v>15729</v>
      </c>
      <c r="AS1274" t="s">
        <v>1921</v>
      </c>
      <c r="AT1274">
        <v>0</v>
      </c>
      <c r="AU1274">
        <v>0</v>
      </c>
      <c r="AV1274">
        <v>890480123</v>
      </c>
      <c r="AW1274" t="s">
        <v>1920</v>
      </c>
      <c r="AX1274">
        <v>5</v>
      </c>
      <c r="BC1274">
        <v>2</v>
      </c>
      <c r="BD1274">
        <v>7</v>
      </c>
      <c r="BE1274">
        <v>2</v>
      </c>
    </row>
    <row r="1275" spans="1:57" x14ac:dyDescent="0.25">
      <c r="A1275" s="179">
        <f t="shared" si="19"/>
        <v>14558</v>
      </c>
      <c r="B1275" t="s">
        <v>1923</v>
      </c>
      <c r="C1275">
        <v>28297793</v>
      </c>
      <c r="D1275">
        <v>144105</v>
      </c>
      <c r="E1275">
        <v>4</v>
      </c>
      <c r="F1275">
        <v>550020547</v>
      </c>
      <c r="G1275" s="180">
        <v>43489</v>
      </c>
      <c r="H1275" s="180">
        <v>45412</v>
      </c>
      <c r="I1275">
        <v>0</v>
      </c>
      <c r="J1275">
        <v>1</v>
      </c>
      <c r="K1275">
        <v>0</v>
      </c>
      <c r="L1275">
        <v>30</v>
      </c>
      <c r="M1275">
        <v>2</v>
      </c>
      <c r="N1275" s="170">
        <v>22490513</v>
      </c>
      <c r="O1275" s="170">
        <v>24960000</v>
      </c>
      <c r="P1275" s="178">
        <v>50132</v>
      </c>
      <c r="Q1275" s="178">
        <v>1927</v>
      </c>
      <c r="R1275" s="178">
        <v>50132</v>
      </c>
      <c r="S1275">
        <v>0</v>
      </c>
      <c r="T1275">
        <v>0</v>
      </c>
      <c r="U1275">
        <v>0</v>
      </c>
      <c r="W1275">
        <v>0</v>
      </c>
      <c r="X1275">
        <v>0</v>
      </c>
      <c r="Y1275">
        <v>0</v>
      </c>
      <c r="AB1275" s="180">
        <v>44286</v>
      </c>
      <c r="AC1275">
        <v>1</v>
      </c>
      <c r="AD1275" t="s">
        <v>1922</v>
      </c>
      <c r="AE1275">
        <v>1</v>
      </c>
      <c r="AF1275">
        <v>30</v>
      </c>
      <c r="AG1275">
        <v>0</v>
      </c>
      <c r="AN1275">
        <v>1</v>
      </c>
      <c r="AO1275">
        <v>1</v>
      </c>
      <c r="AR1275" s="178">
        <v>35574</v>
      </c>
      <c r="AS1275" t="s">
        <v>1921</v>
      </c>
      <c r="AT1275">
        <v>0</v>
      </c>
      <c r="AU1275">
        <v>0</v>
      </c>
      <c r="AV1275">
        <v>890480123</v>
      </c>
      <c r="AW1275" t="s">
        <v>1920</v>
      </c>
      <c r="AX1275">
        <v>5</v>
      </c>
      <c r="BC1275">
        <v>2</v>
      </c>
      <c r="BD1275">
        <v>7</v>
      </c>
      <c r="BE1275">
        <v>2</v>
      </c>
    </row>
    <row r="1276" spans="1:57" x14ac:dyDescent="0.25">
      <c r="A1276" s="179">
        <f t="shared" si="19"/>
        <v>26858</v>
      </c>
      <c r="B1276" t="s">
        <v>1923</v>
      </c>
      <c r="C1276">
        <v>28297793</v>
      </c>
      <c r="D1276">
        <v>144105</v>
      </c>
      <c r="E1276">
        <v>4</v>
      </c>
      <c r="F1276">
        <v>550020580</v>
      </c>
      <c r="G1276" s="180">
        <v>43494</v>
      </c>
      <c r="H1276" s="180">
        <v>45412</v>
      </c>
      <c r="I1276">
        <v>0</v>
      </c>
      <c r="J1276">
        <v>1</v>
      </c>
      <c r="K1276">
        <v>0</v>
      </c>
      <c r="L1276">
        <v>30</v>
      </c>
      <c r="M1276">
        <v>2</v>
      </c>
      <c r="N1276" s="170">
        <v>22490513</v>
      </c>
      <c r="O1276" s="170">
        <v>24960000</v>
      </c>
      <c r="P1276" s="178">
        <v>92489</v>
      </c>
      <c r="Q1276" s="178">
        <v>3556</v>
      </c>
      <c r="R1276" s="178">
        <v>92489</v>
      </c>
      <c r="S1276">
        <v>0</v>
      </c>
      <c r="T1276">
        <v>0</v>
      </c>
      <c r="U1276">
        <v>0</v>
      </c>
      <c r="W1276">
        <v>0</v>
      </c>
      <c r="X1276">
        <v>0</v>
      </c>
      <c r="Y1276">
        <v>0</v>
      </c>
      <c r="AB1276" s="180">
        <v>44286</v>
      </c>
      <c r="AC1276">
        <v>1</v>
      </c>
      <c r="AD1276" t="s">
        <v>1922</v>
      </c>
      <c r="AE1276">
        <v>1</v>
      </c>
      <c r="AF1276">
        <v>30</v>
      </c>
      <c r="AG1276">
        <v>0</v>
      </c>
      <c r="AN1276">
        <v>1</v>
      </c>
      <c r="AO1276">
        <v>1</v>
      </c>
      <c r="AR1276" s="178">
        <v>65631</v>
      </c>
      <c r="AS1276" t="s">
        <v>1921</v>
      </c>
      <c r="AT1276">
        <v>0</v>
      </c>
      <c r="AU1276">
        <v>0</v>
      </c>
      <c r="AV1276">
        <v>890480123</v>
      </c>
      <c r="AW1276" t="s">
        <v>1920</v>
      </c>
      <c r="AX1276">
        <v>5</v>
      </c>
      <c r="BC1276">
        <v>2</v>
      </c>
      <c r="BD1276">
        <v>7</v>
      </c>
      <c r="BE1276">
        <v>2</v>
      </c>
    </row>
    <row r="1277" spans="1:57" x14ac:dyDescent="0.25">
      <c r="A1277" s="179">
        <f t="shared" si="19"/>
        <v>7772</v>
      </c>
      <c r="B1277" t="s">
        <v>1923</v>
      </c>
      <c r="C1277">
        <v>28297793</v>
      </c>
      <c r="D1277">
        <v>144105</v>
      </c>
      <c r="E1277">
        <v>4</v>
      </c>
      <c r="F1277">
        <v>550020586</v>
      </c>
      <c r="G1277" s="180">
        <v>43494</v>
      </c>
      <c r="H1277" s="180">
        <v>45412</v>
      </c>
      <c r="I1277">
        <v>0</v>
      </c>
      <c r="J1277">
        <v>1</v>
      </c>
      <c r="K1277">
        <v>0</v>
      </c>
      <c r="L1277">
        <v>30</v>
      </c>
      <c r="M1277">
        <v>2</v>
      </c>
      <c r="N1277" s="170">
        <v>22490513</v>
      </c>
      <c r="O1277" s="170">
        <v>24960000</v>
      </c>
      <c r="P1277" s="178">
        <v>26762</v>
      </c>
      <c r="Q1277" s="178">
        <v>1029</v>
      </c>
      <c r="R1277" s="178">
        <v>26762</v>
      </c>
      <c r="S1277">
        <v>0</v>
      </c>
      <c r="T1277">
        <v>0</v>
      </c>
      <c r="U1277">
        <v>0</v>
      </c>
      <c r="W1277">
        <v>0</v>
      </c>
      <c r="X1277">
        <v>0</v>
      </c>
      <c r="Y1277">
        <v>0</v>
      </c>
      <c r="AB1277" s="180">
        <v>44286</v>
      </c>
      <c r="AC1277">
        <v>1</v>
      </c>
      <c r="AD1277" t="s">
        <v>1922</v>
      </c>
      <c r="AE1277">
        <v>1</v>
      </c>
      <c r="AF1277">
        <v>30</v>
      </c>
      <c r="AG1277">
        <v>0</v>
      </c>
      <c r="AN1277">
        <v>1</v>
      </c>
      <c r="AO1277">
        <v>1</v>
      </c>
      <c r="AR1277" s="178">
        <v>18990</v>
      </c>
      <c r="AS1277" t="s">
        <v>1921</v>
      </c>
      <c r="AT1277">
        <v>0</v>
      </c>
      <c r="AU1277">
        <v>0</v>
      </c>
      <c r="AV1277">
        <v>890480123</v>
      </c>
      <c r="AW1277" t="s">
        <v>1920</v>
      </c>
      <c r="AX1277">
        <v>5</v>
      </c>
      <c r="BC1277">
        <v>2</v>
      </c>
      <c r="BD1277">
        <v>7</v>
      </c>
      <c r="BE1277">
        <v>2</v>
      </c>
    </row>
    <row r="1278" spans="1:57" x14ac:dyDescent="0.25">
      <c r="A1278" s="179">
        <f t="shared" si="19"/>
        <v>5370</v>
      </c>
      <c r="B1278" t="s">
        <v>1923</v>
      </c>
      <c r="C1278">
        <v>28297793</v>
      </c>
      <c r="D1278">
        <v>144105</v>
      </c>
      <c r="E1278">
        <v>4</v>
      </c>
      <c r="F1278">
        <v>550020635</v>
      </c>
      <c r="G1278" s="180">
        <v>43505</v>
      </c>
      <c r="H1278" s="180">
        <v>45412</v>
      </c>
      <c r="I1278">
        <v>0</v>
      </c>
      <c r="J1278">
        <v>1</v>
      </c>
      <c r="K1278">
        <v>0</v>
      </c>
      <c r="L1278">
        <v>30</v>
      </c>
      <c r="M1278">
        <v>2</v>
      </c>
      <c r="N1278" s="170">
        <v>22490513</v>
      </c>
      <c r="O1278" s="170">
        <v>24960000</v>
      </c>
      <c r="P1278" s="178">
        <v>18494</v>
      </c>
      <c r="Q1278" s="178">
        <v>711</v>
      </c>
      <c r="R1278" s="178">
        <v>18494</v>
      </c>
      <c r="S1278">
        <v>0</v>
      </c>
      <c r="T1278">
        <v>0</v>
      </c>
      <c r="U1278">
        <v>0</v>
      </c>
      <c r="W1278">
        <v>0</v>
      </c>
      <c r="X1278">
        <v>0</v>
      </c>
      <c r="Y1278">
        <v>0</v>
      </c>
      <c r="AB1278" s="180">
        <v>44286</v>
      </c>
      <c r="AC1278">
        <v>1</v>
      </c>
      <c r="AD1278" t="s">
        <v>1922</v>
      </c>
      <c r="AE1278">
        <v>1</v>
      </c>
      <c r="AF1278">
        <v>30</v>
      </c>
      <c r="AG1278">
        <v>0</v>
      </c>
      <c r="AN1278">
        <v>1</v>
      </c>
      <c r="AO1278">
        <v>1</v>
      </c>
      <c r="AR1278" s="178">
        <v>13124</v>
      </c>
      <c r="AS1278" t="s">
        <v>1921</v>
      </c>
      <c r="AT1278">
        <v>0</v>
      </c>
      <c r="AU1278">
        <v>0</v>
      </c>
      <c r="AV1278">
        <v>890480123</v>
      </c>
      <c r="AW1278" t="s">
        <v>1920</v>
      </c>
      <c r="AX1278">
        <v>5</v>
      </c>
      <c r="BC1278">
        <v>2</v>
      </c>
      <c r="BD1278">
        <v>7</v>
      </c>
      <c r="BE1278">
        <v>2</v>
      </c>
    </row>
    <row r="1279" spans="1:57" x14ac:dyDescent="0.25">
      <c r="A1279" s="179">
        <f t="shared" si="19"/>
        <v>5265</v>
      </c>
      <c r="B1279" t="s">
        <v>1923</v>
      </c>
      <c r="C1279">
        <v>28297793</v>
      </c>
      <c r="D1279">
        <v>144105</v>
      </c>
      <c r="E1279">
        <v>4</v>
      </c>
      <c r="F1279">
        <v>550020661</v>
      </c>
      <c r="G1279" s="180">
        <v>43510</v>
      </c>
      <c r="H1279" s="180">
        <v>45412</v>
      </c>
      <c r="I1279">
        <v>0</v>
      </c>
      <c r="J1279">
        <v>1</v>
      </c>
      <c r="K1279">
        <v>0</v>
      </c>
      <c r="L1279">
        <v>30</v>
      </c>
      <c r="M1279">
        <v>2</v>
      </c>
      <c r="N1279" s="170">
        <v>22490513</v>
      </c>
      <c r="O1279" s="170">
        <v>24960000</v>
      </c>
      <c r="P1279" s="178">
        <v>18131</v>
      </c>
      <c r="Q1279" s="178">
        <v>697</v>
      </c>
      <c r="R1279" s="178">
        <v>18131</v>
      </c>
      <c r="S1279">
        <v>0</v>
      </c>
      <c r="T1279">
        <v>0</v>
      </c>
      <c r="U1279">
        <v>0</v>
      </c>
      <c r="W1279">
        <v>0</v>
      </c>
      <c r="X1279">
        <v>0</v>
      </c>
      <c r="Y1279">
        <v>0</v>
      </c>
      <c r="AB1279" s="180">
        <v>44286</v>
      </c>
      <c r="AC1279">
        <v>1</v>
      </c>
      <c r="AD1279" t="s">
        <v>1922</v>
      </c>
      <c r="AE1279">
        <v>1</v>
      </c>
      <c r="AF1279">
        <v>30</v>
      </c>
      <c r="AG1279">
        <v>0</v>
      </c>
      <c r="AN1279">
        <v>1</v>
      </c>
      <c r="AO1279">
        <v>1</v>
      </c>
      <c r="AR1279" s="178">
        <v>12866</v>
      </c>
      <c r="AS1279" t="s">
        <v>1921</v>
      </c>
      <c r="AT1279">
        <v>0</v>
      </c>
      <c r="AU1279">
        <v>0</v>
      </c>
      <c r="AV1279">
        <v>890480123</v>
      </c>
      <c r="AW1279" t="s">
        <v>1920</v>
      </c>
      <c r="AX1279">
        <v>5</v>
      </c>
      <c r="BC1279">
        <v>2</v>
      </c>
      <c r="BD1279">
        <v>7</v>
      </c>
      <c r="BE1279">
        <v>2</v>
      </c>
    </row>
    <row r="1280" spans="1:57" x14ac:dyDescent="0.25">
      <c r="A1280" s="179">
        <f t="shared" si="19"/>
        <v>9324</v>
      </c>
      <c r="B1280" t="s">
        <v>1923</v>
      </c>
      <c r="C1280">
        <v>28297793</v>
      </c>
      <c r="D1280">
        <v>144105</v>
      </c>
      <c r="E1280">
        <v>4</v>
      </c>
      <c r="F1280">
        <v>550020692</v>
      </c>
      <c r="G1280" s="180">
        <v>43512</v>
      </c>
      <c r="H1280" s="180">
        <v>45412</v>
      </c>
      <c r="I1280">
        <v>0</v>
      </c>
      <c r="J1280">
        <v>1</v>
      </c>
      <c r="K1280">
        <v>0</v>
      </c>
      <c r="L1280">
        <v>30</v>
      </c>
      <c r="M1280">
        <v>2</v>
      </c>
      <c r="N1280" s="170">
        <v>22490513</v>
      </c>
      <c r="O1280" s="170">
        <v>24960000</v>
      </c>
      <c r="P1280" s="178">
        <v>32108</v>
      </c>
      <c r="Q1280" s="178">
        <v>1234</v>
      </c>
      <c r="R1280" s="178">
        <v>32108</v>
      </c>
      <c r="S1280">
        <v>0</v>
      </c>
      <c r="T1280">
        <v>0</v>
      </c>
      <c r="U1280">
        <v>0</v>
      </c>
      <c r="W1280">
        <v>0</v>
      </c>
      <c r="X1280">
        <v>0</v>
      </c>
      <c r="Y1280">
        <v>0</v>
      </c>
      <c r="AB1280" s="180">
        <v>44286</v>
      </c>
      <c r="AC1280">
        <v>1</v>
      </c>
      <c r="AD1280" t="s">
        <v>1922</v>
      </c>
      <c r="AE1280">
        <v>1</v>
      </c>
      <c r="AF1280">
        <v>30</v>
      </c>
      <c r="AG1280">
        <v>0</v>
      </c>
      <c r="AN1280">
        <v>1</v>
      </c>
      <c r="AO1280">
        <v>1</v>
      </c>
      <c r="AR1280" s="178">
        <v>22784</v>
      </c>
      <c r="AS1280" t="s">
        <v>1921</v>
      </c>
      <c r="AT1280">
        <v>0</v>
      </c>
      <c r="AU1280">
        <v>0</v>
      </c>
      <c r="AV1280">
        <v>890480123</v>
      </c>
      <c r="AW1280" t="s">
        <v>1920</v>
      </c>
      <c r="AX1280">
        <v>5</v>
      </c>
      <c r="BC1280">
        <v>2</v>
      </c>
      <c r="BD1280">
        <v>7</v>
      </c>
      <c r="BE1280">
        <v>2</v>
      </c>
    </row>
    <row r="1281" spans="1:57" x14ac:dyDescent="0.25">
      <c r="A1281" s="179">
        <f t="shared" si="19"/>
        <v>13148</v>
      </c>
      <c r="B1281" t="s">
        <v>1923</v>
      </c>
      <c r="C1281">
        <v>28297793</v>
      </c>
      <c r="D1281">
        <v>144105</v>
      </c>
      <c r="E1281">
        <v>4</v>
      </c>
      <c r="F1281">
        <v>550020693</v>
      </c>
      <c r="G1281" s="180">
        <v>43512</v>
      </c>
      <c r="H1281" s="180">
        <v>45412</v>
      </c>
      <c r="I1281">
        <v>0</v>
      </c>
      <c r="J1281">
        <v>1</v>
      </c>
      <c r="K1281">
        <v>0</v>
      </c>
      <c r="L1281">
        <v>30</v>
      </c>
      <c r="M1281">
        <v>2</v>
      </c>
      <c r="N1281" s="170">
        <v>22490513</v>
      </c>
      <c r="O1281" s="170">
        <v>24960000</v>
      </c>
      <c r="P1281" s="178">
        <v>45276</v>
      </c>
      <c r="Q1281" s="178">
        <v>1741</v>
      </c>
      <c r="R1281" s="178">
        <v>45276</v>
      </c>
      <c r="S1281">
        <v>0</v>
      </c>
      <c r="T1281">
        <v>0</v>
      </c>
      <c r="U1281">
        <v>0</v>
      </c>
      <c r="W1281">
        <v>0</v>
      </c>
      <c r="X1281">
        <v>0</v>
      </c>
      <c r="Y1281">
        <v>0</v>
      </c>
      <c r="AB1281" s="180">
        <v>44286</v>
      </c>
      <c r="AC1281">
        <v>1</v>
      </c>
      <c r="AD1281" t="s">
        <v>1922</v>
      </c>
      <c r="AE1281">
        <v>1</v>
      </c>
      <c r="AF1281">
        <v>30</v>
      </c>
      <c r="AG1281">
        <v>0</v>
      </c>
      <c r="AN1281">
        <v>1</v>
      </c>
      <c r="AO1281">
        <v>1</v>
      </c>
      <c r="AR1281" s="178">
        <v>32128</v>
      </c>
      <c r="AS1281" t="s">
        <v>1921</v>
      </c>
      <c r="AT1281">
        <v>0</v>
      </c>
      <c r="AU1281">
        <v>0</v>
      </c>
      <c r="AV1281">
        <v>890480123</v>
      </c>
      <c r="AW1281" t="s">
        <v>1920</v>
      </c>
      <c r="AX1281">
        <v>5</v>
      </c>
      <c r="BC1281">
        <v>2</v>
      </c>
      <c r="BD1281">
        <v>7</v>
      </c>
      <c r="BE1281">
        <v>2</v>
      </c>
    </row>
    <row r="1282" spans="1:57" x14ac:dyDescent="0.25">
      <c r="A1282" s="179">
        <f t="shared" ref="A1282:A1345" si="20">IF(+R1282&gt;AR1282,R1282-AR1282,0)</f>
        <v>2992</v>
      </c>
      <c r="B1282" t="s">
        <v>1923</v>
      </c>
      <c r="C1282">
        <v>28297793</v>
      </c>
      <c r="D1282">
        <v>144105</v>
      </c>
      <c r="E1282">
        <v>4</v>
      </c>
      <c r="F1282">
        <v>550020735</v>
      </c>
      <c r="G1282" s="180">
        <v>43519</v>
      </c>
      <c r="H1282" s="180">
        <v>45412</v>
      </c>
      <c r="I1282">
        <v>0</v>
      </c>
      <c r="J1282">
        <v>1</v>
      </c>
      <c r="K1282">
        <v>0</v>
      </c>
      <c r="L1282">
        <v>30</v>
      </c>
      <c r="M1282">
        <v>2</v>
      </c>
      <c r="N1282" s="170">
        <v>22490513</v>
      </c>
      <c r="O1282" s="170">
        <v>24960000</v>
      </c>
      <c r="P1282" s="178">
        <v>10302</v>
      </c>
      <c r="Q1282" s="178">
        <v>396</v>
      </c>
      <c r="R1282" s="178">
        <v>10302</v>
      </c>
      <c r="S1282">
        <v>0</v>
      </c>
      <c r="T1282">
        <v>0</v>
      </c>
      <c r="U1282">
        <v>0</v>
      </c>
      <c r="W1282">
        <v>0</v>
      </c>
      <c r="X1282">
        <v>0</v>
      </c>
      <c r="Y1282">
        <v>0</v>
      </c>
      <c r="AB1282" s="180">
        <v>44286</v>
      </c>
      <c r="AC1282">
        <v>1</v>
      </c>
      <c r="AD1282" t="s">
        <v>1922</v>
      </c>
      <c r="AE1282">
        <v>1</v>
      </c>
      <c r="AF1282">
        <v>30</v>
      </c>
      <c r="AG1282">
        <v>0</v>
      </c>
      <c r="AN1282">
        <v>1</v>
      </c>
      <c r="AO1282">
        <v>1</v>
      </c>
      <c r="AR1282" s="178">
        <v>7310</v>
      </c>
      <c r="AS1282" t="s">
        <v>1921</v>
      </c>
      <c r="AT1282">
        <v>0</v>
      </c>
      <c r="AU1282">
        <v>0</v>
      </c>
      <c r="AV1282">
        <v>890480123</v>
      </c>
      <c r="AW1282" t="s">
        <v>1920</v>
      </c>
      <c r="AX1282">
        <v>5</v>
      </c>
      <c r="BC1282">
        <v>2</v>
      </c>
      <c r="BD1282">
        <v>7</v>
      </c>
      <c r="BE1282">
        <v>2</v>
      </c>
    </row>
    <row r="1283" spans="1:57" x14ac:dyDescent="0.25">
      <c r="A1283" s="179">
        <f t="shared" si="20"/>
        <v>20100</v>
      </c>
      <c r="B1283" t="s">
        <v>1923</v>
      </c>
      <c r="C1283">
        <v>28297793</v>
      </c>
      <c r="D1283">
        <v>144105</v>
      </c>
      <c r="E1283">
        <v>4</v>
      </c>
      <c r="F1283">
        <v>550020742</v>
      </c>
      <c r="G1283" s="180">
        <v>43520</v>
      </c>
      <c r="H1283" s="180">
        <v>45412</v>
      </c>
      <c r="I1283">
        <v>0</v>
      </c>
      <c r="J1283">
        <v>1</v>
      </c>
      <c r="K1283">
        <v>0</v>
      </c>
      <c r="L1283">
        <v>30</v>
      </c>
      <c r="M1283">
        <v>2</v>
      </c>
      <c r="N1283" s="170">
        <v>22490513</v>
      </c>
      <c r="O1283" s="170">
        <v>24960000</v>
      </c>
      <c r="P1283" s="178">
        <v>69215</v>
      </c>
      <c r="Q1283" s="178">
        <v>2661</v>
      </c>
      <c r="R1283" s="178">
        <v>69215</v>
      </c>
      <c r="S1283">
        <v>0</v>
      </c>
      <c r="T1283">
        <v>0</v>
      </c>
      <c r="U1283">
        <v>0</v>
      </c>
      <c r="W1283">
        <v>0</v>
      </c>
      <c r="X1283">
        <v>0</v>
      </c>
      <c r="Y1283">
        <v>0</v>
      </c>
      <c r="AB1283" s="180">
        <v>44286</v>
      </c>
      <c r="AC1283">
        <v>1</v>
      </c>
      <c r="AD1283" t="s">
        <v>1922</v>
      </c>
      <c r="AE1283">
        <v>1</v>
      </c>
      <c r="AF1283">
        <v>30</v>
      </c>
      <c r="AG1283">
        <v>0</v>
      </c>
      <c r="AN1283">
        <v>1</v>
      </c>
      <c r="AO1283">
        <v>1</v>
      </c>
      <c r="AR1283" s="178">
        <v>49115</v>
      </c>
      <c r="AS1283" t="s">
        <v>1921</v>
      </c>
      <c r="AT1283">
        <v>0</v>
      </c>
      <c r="AU1283">
        <v>0</v>
      </c>
      <c r="AV1283">
        <v>890480123</v>
      </c>
      <c r="AW1283" t="s">
        <v>1920</v>
      </c>
      <c r="AX1283">
        <v>5</v>
      </c>
      <c r="BC1283">
        <v>2</v>
      </c>
      <c r="BD1283">
        <v>7</v>
      </c>
      <c r="BE1283">
        <v>2</v>
      </c>
    </row>
    <row r="1284" spans="1:57" x14ac:dyDescent="0.25">
      <c r="A1284" s="179">
        <f t="shared" si="20"/>
        <v>3777</v>
      </c>
      <c r="B1284" t="s">
        <v>1923</v>
      </c>
      <c r="C1284">
        <v>28297793</v>
      </c>
      <c r="D1284">
        <v>144105</v>
      </c>
      <c r="E1284">
        <v>4</v>
      </c>
      <c r="F1284">
        <v>550020804</v>
      </c>
      <c r="G1284" s="180">
        <v>43533</v>
      </c>
      <c r="H1284" s="180">
        <v>45412</v>
      </c>
      <c r="I1284">
        <v>0</v>
      </c>
      <c r="J1284">
        <v>1</v>
      </c>
      <c r="K1284">
        <v>0</v>
      </c>
      <c r="L1284">
        <v>30</v>
      </c>
      <c r="M1284">
        <v>2</v>
      </c>
      <c r="N1284" s="170">
        <v>22490513</v>
      </c>
      <c r="O1284" s="170">
        <v>24960000</v>
      </c>
      <c r="P1284" s="178">
        <v>13007</v>
      </c>
      <c r="Q1284" s="178">
        <v>500</v>
      </c>
      <c r="R1284" s="178">
        <v>13007</v>
      </c>
      <c r="S1284">
        <v>0</v>
      </c>
      <c r="T1284">
        <v>0</v>
      </c>
      <c r="U1284">
        <v>0</v>
      </c>
      <c r="W1284">
        <v>0</v>
      </c>
      <c r="X1284">
        <v>0</v>
      </c>
      <c r="Y1284">
        <v>0</v>
      </c>
      <c r="AB1284" s="180">
        <v>44286</v>
      </c>
      <c r="AC1284">
        <v>1</v>
      </c>
      <c r="AD1284" t="s">
        <v>1922</v>
      </c>
      <c r="AE1284">
        <v>1</v>
      </c>
      <c r="AF1284">
        <v>30</v>
      </c>
      <c r="AG1284">
        <v>0</v>
      </c>
      <c r="AN1284">
        <v>1</v>
      </c>
      <c r="AO1284">
        <v>1</v>
      </c>
      <c r="AR1284" s="178">
        <v>9230</v>
      </c>
      <c r="AS1284" t="s">
        <v>1921</v>
      </c>
      <c r="AT1284">
        <v>0</v>
      </c>
      <c r="AU1284">
        <v>0</v>
      </c>
      <c r="AV1284">
        <v>890480123</v>
      </c>
      <c r="AW1284" t="s">
        <v>1920</v>
      </c>
      <c r="AX1284">
        <v>5</v>
      </c>
      <c r="BC1284">
        <v>2</v>
      </c>
      <c r="BD1284">
        <v>7</v>
      </c>
      <c r="BE1284">
        <v>2</v>
      </c>
    </row>
    <row r="1285" spans="1:57" x14ac:dyDescent="0.25">
      <c r="A1285" s="179">
        <f t="shared" si="20"/>
        <v>5490</v>
      </c>
      <c r="B1285" t="s">
        <v>1923</v>
      </c>
      <c r="C1285">
        <v>28297793</v>
      </c>
      <c r="D1285">
        <v>144105</v>
      </c>
      <c r="E1285">
        <v>4</v>
      </c>
      <c r="F1285">
        <v>550020834</v>
      </c>
      <c r="G1285" s="180">
        <v>43537</v>
      </c>
      <c r="H1285" s="180">
        <v>45412</v>
      </c>
      <c r="I1285">
        <v>0</v>
      </c>
      <c r="J1285">
        <v>1</v>
      </c>
      <c r="K1285">
        <v>0</v>
      </c>
      <c r="L1285">
        <v>30</v>
      </c>
      <c r="M1285">
        <v>2</v>
      </c>
      <c r="N1285" s="170">
        <v>22490513</v>
      </c>
      <c r="O1285" s="170">
        <v>24960000</v>
      </c>
      <c r="P1285" s="178">
        <v>18906</v>
      </c>
      <c r="Q1285" s="178">
        <v>727</v>
      </c>
      <c r="R1285" s="178">
        <v>18906</v>
      </c>
      <c r="S1285">
        <v>0</v>
      </c>
      <c r="T1285">
        <v>0</v>
      </c>
      <c r="U1285">
        <v>0</v>
      </c>
      <c r="W1285">
        <v>0</v>
      </c>
      <c r="X1285">
        <v>0</v>
      </c>
      <c r="Y1285">
        <v>0</v>
      </c>
      <c r="AB1285" s="180">
        <v>44286</v>
      </c>
      <c r="AC1285">
        <v>1</v>
      </c>
      <c r="AD1285" t="s">
        <v>1922</v>
      </c>
      <c r="AE1285">
        <v>1</v>
      </c>
      <c r="AF1285">
        <v>30</v>
      </c>
      <c r="AG1285">
        <v>0</v>
      </c>
      <c r="AN1285">
        <v>1</v>
      </c>
      <c r="AO1285">
        <v>1</v>
      </c>
      <c r="AR1285" s="178">
        <v>13416</v>
      </c>
      <c r="AS1285" t="s">
        <v>1921</v>
      </c>
      <c r="AT1285">
        <v>0</v>
      </c>
      <c r="AU1285">
        <v>0</v>
      </c>
      <c r="AV1285">
        <v>890480123</v>
      </c>
      <c r="AW1285" t="s">
        <v>1920</v>
      </c>
      <c r="AX1285">
        <v>5</v>
      </c>
      <c r="BC1285">
        <v>2</v>
      </c>
      <c r="BD1285">
        <v>7</v>
      </c>
      <c r="BE1285">
        <v>2</v>
      </c>
    </row>
    <row r="1286" spans="1:57" x14ac:dyDescent="0.25">
      <c r="A1286" s="179">
        <f t="shared" si="20"/>
        <v>4040</v>
      </c>
      <c r="B1286" t="s">
        <v>1923</v>
      </c>
      <c r="C1286">
        <v>28297793</v>
      </c>
      <c r="D1286">
        <v>144105</v>
      </c>
      <c r="E1286">
        <v>4</v>
      </c>
      <c r="F1286">
        <v>550020854</v>
      </c>
      <c r="G1286" s="180">
        <v>43540</v>
      </c>
      <c r="H1286" s="180">
        <v>45412</v>
      </c>
      <c r="I1286">
        <v>0</v>
      </c>
      <c r="J1286">
        <v>1</v>
      </c>
      <c r="K1286">
        <v>0</v>
      </c>
      <c r="L1286">
        <v>30</v>
      </c>
      <c r="M1286">
        <v>2</v>
      </c>
      <c r="N1286" s="170">
        <v>22490513</v>
      </c>
      <c r="O1286" s="170">
        <v>24960000</v>
      </c>
      <c r="P1286" s="178">
        <v>13912</v>
      </c>
      <c r="Q1286" s="178">
        <v>535</v>
      </c>
      <c r="R1286" s="178">
        <v>13912</v>
      </c>
      <c r="S1286">
        <v>0</v>
      </c>
      <c r="T1286">
        <v>0</v>
      </c>
      <c r="U1286">
        <v>0</v>
      </c>
      <c r="W1286">
        <v>0</v>
      </c>
      <c r="X1286">
        <v>0</v>
      </c>
      <c r="Y1286">
        <v>0</v>
      </c>
      <c r="AB1286" s="180">
        <v>44286</v>
      </c>
      <c r="AC1286">
        <v>1</v>
      </c>
      <c r="AD1286" t="s">
        <v>1922</v>
      </c>
      <c r="AE1286">
        <v>1</v>
      </c>
      <c r="AF1286">
        <v>30</v>
      </c>
      <c r="AG1286">
        <v>0</v>
      </c>
      <c r="AN1286">
        <v>1</v>
      </c>
      <c r="AO1286">
        <v>1</v>
      </c>
      <c r="AR1286" s="178">
        <v>9872</v>
      </c>
      <c r="AS1286" t="s">
        <v>1921</v>
      </c>
      <c r="AT1286">
        <v>0</v>
      </c>
      <c r="AU1286">
        <v>0</v>
      </c>
      <c r="AV1286">
        <v>890480123</v>
      </c>
      <c r="AW1286" t="s">
        <v>1920</v>
      </c>
      <c r="AX1286">
        <v>5</v>
      </c>
      <c r="BC1286">
        <v>2</v>
      </c>
      <c r="BD1286">
        <v>7</v>
      </c>
      <c r="BE1286">
        <v>2</v>
      </c>
    </row>
    <row r="1287" spans="1:57" x14ac:dyDescent="0.25">
      <c r="A1287" s="179">
        <f t="shared" si="20"/>
        <v>5137</v>
      </c>
      <c r="B1287" t="s">
        <v>1923</v>
      </c>
      <c r="C1287">
        <v>28297793</v>
      </c>
      <c r="D1287">
        <v>144105</v>
      </c>
      <c r="E1287">
        <v>4</v>
      </c>
      <c r="F1287">
        <v>550020877</v>
      </c>
      <c r="G1287" s="180">
        <v>43543</v>
      </c>
      <c r="H1287" s="180">
        <v>45412</v>
      </c>
      <c r="I1287">
        <v>0</v>
      </c>
      <c r="J1287">
        <v>1</v>
      </c>
      <c r="K1287">
        <v>0</v>
      </c>
      <c r="L1287">
        <v>30</v>
      </c>
      <c r="M1287">
        <v>2</v>
      </c>
      <c r="N1287" s="170">
        <v>22490513</v>
      </c>
      <c r="O1287" s="170">
        <v>24960000</v>
      </c>
      <c r="P1287" s="178">
        <v>17690</v>
      </c>
      <c r="Q1287" s="178">
        <v>680</v>
      </c>
      <c r="R1287" s="178">
        <v>17690</v>
      </c>
      <c r="S1287">
        <v>0</v>
      </c>
      <c r="T1287">
        <v>0</v>
      </c>
      <c r="U1287">
        <v>0</v>
      </c>
      <c r="W1287">
        <v>0</v>
      </c>
      <c r="X1287">
        <v>0</v>
      </c>
      <c r="Y1287">
        <v>0</v>
      </c>
      <c r="AB1287" s="180">
        <v>44286</v>
      </c>
      <c r="AC1287">
        <v>1</v>
      </c>
      <c r="AD1287" t="s">
        <v>1922</v>
      </c>
      <c r="AE1287">
        <v>1</v>
      </c>
      <c r="AF1287">
        <v>30</v>
      </c>
      <c r="AG1287">
        <v>0</v>
      </c>
      <c r="AN1287">
        <v>1</v>
      </c>
      <c r="AO1287">
        <v>1</v>
      </c>
      <c r="AR1287" s="178">
        <v>12553</v>
      </c>
      <c r="AS1287" t="s">
        <v>1921</v>
      </c>
      <c r="AT1287">
        <v>0</v>
      </c>
      <c r="AU1287">
        <v>0</v>
      </c>
      <c r="AV1287">
        <v>890480123</v>
      </c>
      <c r="AW1287" t="s">
        <v>1920</v>
      </c>
      <c r="AX1287">
        <v>5</v>
      </c>
      <c r="BC1287">
        <v>2</v>
      </c>
      <c r="BD1287">
        <v>7</v>
      </c>
      <c r="BE1287">
        <v>2</v>
      </c>
    </row>
    <row r="1288" spans="1:57" x14ac:dyDescent="0.25">
      <c r="A1288" s="179">
        <f t="shared" si="20"/>
        <v>5724</v>
      </c>
      <c r="B1288" t="s">
        <v>1923</v>
      </c>
      <c r="C1288">
        <v>28297793</v>
      </c>
      <c r="D1288">
        <v>144105</v>
      </c>
      <c r="E1288">
        <v>4</v>
      </c>
      <c r="F1288">
        <v>550020879</v>
      </c>
      <c r="G1288" s="180">
        <v>43543</v>
      </c>
      <c r="H1288" s="180">
        <v>45412</v>
      </c>
      <c r="I1288">
        <v>0</v>
      </c>
      <c r="J1288">
        <v>1</v>
      </c>
      <c r="K1288">
        <v>0</v>
      </c>
      <c r="L1288">
        <v>30</v>
      </c>
      <c r="M1288">
        <v>2</v>
      </c>
      <c r="N1288" s="170">
        <v>22490513</v>
      </c>
      <c r="O1288" s="170">
        <v>24960000</v>
      </c>
      <c r="P1288" s="178">
        <v>19710</v>
      </c>
      <c r="Q1288" s="178">
        <v>758</v>
      </c>
      <c r="R1288" s="178">
        <v>19710</v>
      </c>
      <c r="S1288">
        <v>0</v>
      </c>
      <c r="T1288">
        <v>0</v>
      </c>
      <c r="U1288">
        <v>0</v>
      </c>
      <c r="W1288">
        <v>0</v>
      </c>
      <c r="X1288">
        <v>0</v>
      </c>
      <c r="Y1288">
        <v>0</v>
      </c>
      <c r="AB1288" s="180">
        <v>44286</v>
      </c>
      <c r="AC1288">
        <v>1</v>
      </c>
      <c r="AD1288" t="s">
        <v>1922</v>
      </c>
      <c r="AE1288">
        <v>1</v>
      </c>
      <c r="AF1288">
        <v>30</v>
      </c>
      <c r="AG1288">
        <v>0</v>
      </c>
      <c r="AN1288">
        <v>1</v>
      </c>
      <c r="AO1288">
        <v>1</v>
      </c>
      <c r="AR1288" s="178">
        <v>13986</v>
      </c>
      <c r="AS1288" t="s">
        <v>1921</v>
      </c>
      <c r="AT1288">
        <v>0</v>
      </c>
      <c r="AU1288">
        <v>0</v>
      </c>
      <c r="AV1288">
        <v>890480123</v>
      </c>
      <c r="AW1288" t="s">
        <v>1920</v>
      </c>
      <c r="AX1288">
        <v>5</v>
      </c>
      <c r="BC1288">
        <v>2</v>
      </c>
      <c r="BD1288">
        <v>7</v>
      </c>
      <c r="BE1288">
        <v>2</v>
      </c>
    </row>
    <row r="1289" spans="1:57" x14ac:dyDescent="0.25">
      <c r="A1289" s="179">
        <f t="shared" si="20"/>
        <v>4513</v>
      </c>
      <c r="B1289" t="s">
        <v>1923</v>
      </c>
      <c r="C1289">
        <v>28297793</v>
      </c>
      <c r="D1289">
        <v>144105</v>
      </c>
      <c r="E1289">
        <v>4</v>
      </c>
      <c r="F1289">
        <v>550020906</v>
      </c>
      <c r="G1289" s="180">
        <v>43547</v>
      </c>
      <c r="H1289" s="180">
        <v>45412</v>
      </c>
      <c r="I1289">
        <v>0</v>
      </c>
      <c r="J1289">
        <v>1</v>
      </c>
      <c r="K1289">
        <v>0</v>
      </c>
      <c r="L1289">
        <v>30</v>
      </c>
      <c r="M1289">
        <v>2</v>
      </c>
      <c r="N1289" s="170">
        <v>22490513</v>
      </c>
      <c r="O1289" s="170">
        <v>24960000</v>
      </c>
      <c r="P1289" s="178">
        <v>15541</v>
      </c>
      <c r="Q1289" s="178">
        <v>597</v>
      </c>
      <c r="R1289" s="178">
        <v>15541</v>
      </c>
      <c r="S1289">
        <v>0</v>
      </c>
      <c r="T1289">
        <v>0</v>
      </c>
      <c r="U1289">
        <v>0</v>
      </c>
      <c r="W1289">
        <v>0</v>
      </c>
      <c r="X1289">
        <v>0</v>
      </c>
      <c r="Y1289">
        <v>0</v>
      </c>
      <c r="AB1289" s="180">
        <v>44286</v>
      </c>
      <c r="AC1289">
        <v>1</v>
      </c>
      <c r="AD1289" t="s">
        <v>1922</v>
      </c>
      <c r="AE1289">
        <v>1</v>
      </c>
      <c r="AF1289">
        <v>30</v>
      </c>
      <c r="AG1289">
        <v>0</v>
      </c>
      <c r="AN1289">
        <v>1</v>
      </c>
      <c r="AO1289">
        <v>1</v>
      </c>
      <c r="AR1289" s="178">
        <v>11028</v>
      </c>
      <c r="AS1289" t="s">
        <v>1921</v>
      </c>
      <c r="AT1289">
        <v>0</v>
      </c>
      <c r="AU1289">
        <v>0</v>
      </c>
      <c r="AV1289">
        <v>890480123</v>
      </c>
      <c r="AW1289" t="s">
        <v>1920</v>
      </c>
      <c r="AX1289">
        <v>5</v>
      </c>
      <c r="BC1289">
        <v>2</v>
      </c>
      <c r="BD1289">
        <v>7</v>
      </c>
      <c r="BE1289">
        <v>2</v>
      </c>
    </row>
    <row r="1290" spans="1:57" x14ac:dyDescent="0.25">
      <c r="A1290" s="179">
        <f t="shared" si="20"/>
        <v>28103</v>
      </c>
      <c r="B1290" t="s">
        <v>1923</v>
      </c>
      <c r="C1290">
        <v>28297793</v>
      </c>
      <c r="D1290">
        <v>144105</v>
      </c>
      <c r="E1290">
        <v>4</v>
      </c>
      <c r="F1290">
        <v>550020921</v>
      </c>
      <c r="G1290" s="180">
        <v>43551</v>
      </c>
      <c r="H1290" s="180">
        <v>45412</v>
      </c>
      <c r="I1290">
        <v>0</v>
      </c>
      <c r="J1290">
        <v>1</v>
      </c>
      <c r="K1290">
        <v>0</v>
      </c>
      <c r="L1290">
        <v>30</v>
      </c>
      <c r="M1290">
        <v>2</v>
      </c>
      <c r="N1290" s="170">
        <v>22490513</v>
      </c>
      <c r="O1290" s="170">
        <v>24960000</v>
      </c>
      <c r="P1290" s="178">
        <v>96775</v>
      </c>
      <c r="Q1290" s="178">
        <v>3720</v>
      </c>
      <c r="R1290" s="178">
        <v>96775</v>
      </c>
      <c r="S1290">
        <v>0</v>
      </c>
      <c r="T1290">
        <v>0</v>
      </c>
      <c r="U1290">
        <v>0</v>
      </c>
      <c r="W1290">
        <v>0</v>
      </c>
      <c r="X1290">
        <v>0</v>
      </c>
      <c r="Y1290">
        <v>0</v>
      </c>
      <c r="AB1290" s="180">
        <v>44286</v>
      </c>
      <c r="AC1290">
        <v>1</v>
      </c>
      <c r="AD1290" t="s">
        <v>1922</v>
      </c>
      <c r="AE1290">
        <v>1</v>
      </c>
      <c r="AF1290">
        <v>30</v>
      </c>
      <c r="AG1290">
        <v>0</v>
      </c>
      <c r="AN1290">
        <v>1</v>
      </c>
      <c r="AO1290">
        <v>1</v>
      </c>
      <c r="AR1290" s="178">
        <v>68672</v>
      </c>
      <c r="AS1290" t="s">
        <v>1921</v>
      </c>
      <c r="AT1290">
        <v>0</v>
      </c>
      <c r="AU1290">
        <v>0</v>
      </c>
      <c r="AV1290">
        <v>890480123</v>
      </c>
      <c r="AW1290" t="s">
        <v>1920</v>
      </c>
      <c r="AX1290">
        <v>5</v>
      </c>
      <c r="BC1290">
        <v>2</v>
      </c>
      <c r="BD1290">
        <v>7</v>
      </c>
      <c r="BE1290">
        <v>2</v>
      </c>
    </row>
    <row r="1291" spans="1:57" x14ac:dyDescent="0.25">
      <c r="A1291" s="179">
        <f t="shared" si="20"/>
        <v>5136</v>
      </c>
      <c r="B1291" t="s">
        <v>1923</v>
      </c>
      <c r="C1291">
        <v>28297793</v>
      </c>
      <c r="D1291">
        <v>144105</v>
      </c>
      <c r="E1291">
        <v>4</v>
      </c>
      <c r="F1291">
        <v>550020993</v>
      </c>
      <c r="G1291" s="180">
        <v>43562</v>
      </c>
      <c r="H1291" s="180">
        <v>45412</v>
      </c>
      <c r="I1291">
        <v>0</v>
      </c>
      <c r="J1291">
        <v>1</v>
      </c>
      <c r="K1291">
        <v>0</v>
      </c>
      <c r="L1291">
        <v>30</v>
      </c>
      <c r="M1291">
        <v>2</v>
      </c>
      <c r="N1291" s="170">
        <v>22490513</v>
      </c>
      <c r="O1291" s="170">
        <v>24960000</v>
      </c>
      <c r="P1291" s="178">
        <v>17688</v>
      </c>
      <c r="Q1291" s="178">
        <v>680</v>
      </c>
      <c r="R1291" s="178">
        <v>17688</v>
      </c>
      <c r="S1291">
        <v>0</v>
      </c>
      <c r="T1291">
        <v>0</v>
      </c>
      <c r="U1291">
        <v>0</v>
      </c>
      <c r="W1291">
        <v>0</v>
      </c>
      <c r="X1291">
        <v>0</v>
      </c>
      <c r="Y1291">
        <v>0</v>
      </c>
      <c r="AB1291" s="180">
        <v>44286</v>
      </c>
      <c r="AC1291">
        <v>1</v>
      </c>
      <c r="AD1291" t="s">
        <v>1922</v>
      </c>
      <c r="AE1291">
        <v>1</v>
      </c>
      <c r="AF1291">
        <v>30</v>
      </c>
      <c r="AG1291">
        <v>0</v>
      </c>
      <c r="AN1291">
        <v>1</v>
      </c>
      <c r="AO1291">
        <v>1</v>
      </c>
      <c r="AR1291" s="178">
        <v>12552</v>
      </c>
      <c r="AS1291" t="s">
        <v>1921</v>
      </c>
      <c r="AT1291">
        <v>0</v>
      </c>
      <c r="AU1291">
        <v>0</v>
      </c>
      <c r="AV1291">
        <v>890480123</v>
      </c>
      <c r="AW1291" t="s">
        <v>1920</v>
      </c>
      <c r="AX1291">
        <v>5</v>
      </c>
      <c r="BC1291">
        <v>2</v>
      </c>
      <c r="BD1291">
        <v>7</v>
      </c>
      <c r="BE1291">
        <v>2</v>
      </c>
    </row>
    <row r="1292" spans="1:57" x14ac:dyDescent="0.25">
      <c r="A1292" s="179">
        <f t="shared" si="20"/>
        <v>87204</v>
      </c>
      <c r="B1292" t="s">
        <v>1923</v>
      </c>
      <c r="C1292">
        <v>28297793</v>
      </c>
      <c r="D1292">
        <v>144105</v>
      </c>
      <c r="E1292">
        <v>4</v>
      </c>
      <c r="F1292">
        <v>550021000</v>
      </c>
      <c r="G1292" s="180">
        <v>43564</v>
      </c>
      <c r="H1292" s="180">
        <v>45412</v>
      </c>
      <c r="I1292">
        <v>0</v>
      </c>
      <c r="J1292">
        <v>1</v>
      </c>
      <c r="K1292">
        <v>0</v>
      </c>
      <c r="L1292">
        <v>30</v>
      </c>
      <c r="M1292">
        <v>2</v>
      </c>
      <c r="N1292" s="170">
        <v>22490513</v>
      </c>
      <c r="O1292" s="170">
        <v>24960000</v>
      </c>
      <c r="P1292" s="178">
        <v>300293</v>
      </c>
      <c r="Q1292" s="178">
        <v>11545</v>
      </c>
      <c r="R1292" s="178">
        <v>300293</v>
      </c>
      <c r="S1292">
        <v>0</v>
      </c>
      <c r="T1292">
        <v>0</v>
      </c>
      <c r="U1292">
        <v>0</v>
      </c>
      <c r="W1292">
        <v>0</v>
      </c>
      <c r="X1292">
        <v>0</v>
      </c>
      <c r="Y1292">
        <v>0</v>
      </c>
      <c r="AB1292" s="180">
        <v>44286</v>
      </c>
      <c r="AC1292">
        <v>1</v>
      </c>
      <c r="AD1292" t="s">
        <v>1922</v>
      </c>
      <c r="AE1292">
        <v>1</v>
      </c>
      <c r="AF1292">
        <v>30</v>
      </c>
      <c r="AG1292">
        <v>0</v>
      </c>
      <c r="AN1292">
        <v>1</v>
      </c>
      <c r="AO1292">
        <v>1</v>
      </c>
      <c r="AR1292" s="178">
        <v>213089</v>
      </c>
      <c r="AS1292" t="s">
        <v>1921</v>
      </c>
      <c r="AT1292">
        <v>0</v>
      </c>
      <c r="AU1292">
        <v>0</v>
      </c>
      <c r="AV1292">
        <v>890480123</v>
      </c>
      <c r="AW1292" t="s">
        <v>1920</v>
      </c>
      <c r="AX1292">
        <v>5</v>
      </c>
      <c r="BC1292">
        <v>2</v>
      </c>
      <c r="BD1292">
        <v>7</v>
      </c>
      <c r="BE1292">
        <v>2</v>
      </c>
    </row>
    <row r="1293" spans="1:57" x14ac:dyDescent="0.25">
      <c r="A1293" s="179">
        <f t="shared" si="20"/>
        <v>2858</v>
      </c>
      <c r="B1293" t="s">
        <v>1923</v>
      </c>
      <c r="C1293">
        <v>28297793</v>
      </c>
      <c r="D1293">
        <v>144105</v>
      </c>
      <c r="E1293">
        <v>4</v>
      </c>
      <c r="F1293">
        <v>550021004</v>
      </c>
      <c r="G1293" s="180">
        <v>43565</v>
      </c>
      <c r="H1293" s="180">
        <v>45412</v>
      </c>
      <c r="I1293">
        <v>0</v>
      </c>
      <c r="J1293">
        <v>1</v>
      </c>
      <c r="K1293">
        <v>0</v>
      </c>
      <c r="L1293">
        <v>30</v>
      </c>
      <c r="M1293">
        <v>2</v>
      </c>
      <c r="N1293" s="170">
        <v>22490513</v>
      </c>
      <c r="O1293" s="170">
        <v>24960000</v>
      </c>
      <c r="P1293" s="178">
        <v>9841</v>
      </c>
      <c r="Q1293" s="178">
        <v>378</v>
      </c>
      <c r="R1293" s="178">
        <v>9841</v>
      </c>
      <c r="S1293">
        <v>0</v>
      </c>
      <c r="T1293">
        <v>0</v>
      </c>
      <c r="U1293">
        <v>0</v>
      </c>
      <c r="W1293">
        <v>0</v>
      </c>
      <c r="X1293">
        <v>0</v>
      </c>
      <c r="Y1293">
        <v>0</v>
      </c>
      <c r="AB1293" s="180">
        <v>44286</v>
      </c>
      <c r="AC1293">
        <v>1</v>
      </c>
      <c r="AD1293" t="s">
        <v>1922</v>
      </c>
      <c r="AE1293">
        <v>1</v>
      </c>
      <c r="AF1293">
        <v>30</v>
      </c>
      <c r="AG1293">
        <v>0</v>
      </c>
      <c r="AN1293">
        <v>1</v>
      </c>
      <c r="AO1293">
        <v>1</v>
      </c>
      <c r="AR1293" s="178">
        <v>6983</v>
      </c>
      <c r="AS1293" t="s">
        <v>1921</v>
      </c>
      <c r="AT1293">
        <v>0</v>
      </c>
      <c r="AU1293">
        <v>0</v>
      </c>
      <c r="AV1293">
        <v>890480123</v>
      </c>
      <c r="AW1293" t="s">
        <v>1920</v>
      </c>
      <c r="AX1293">
        <v>5</v>
      </c>
      <c r="BC1293">
        <v>2</v>
      </c>
      <c r="BD1293">
        <v>7</v>
      </c>
      <c r="BE1293">
        <v>2</v>
      </c>
    </row>
    <row r="1294" spans="1:57" x14ac:dyDescent="0.25">
      <c r="A1294" s="179">
        <f t="shared" si="20"/>
        <v>58645</v>
      </c>
      <c r="B1294" t="s">
        <v>1923</v>
      </c>
      <c r="C1294">
        <v>28297793</v>
      </c>
      <c r="D1294">
        <v>144105</v>
      </c>
      <c r="E1294">
        <v>4</v>
      </c>
      <c r="F1294">
        <v>550021041</v>
      </c>
      <c r="G1294" s="180">
        <v>43567</v>
      </c>
      <c r="H1294" s="180">
        <v>45412</v>
      </c>
      <c r="I1294">
        <v>0</v>
      </c>
      <c r="J1294">
        <v>1</v>
      </c>
      <c r="K1294">
        <v>0</v>
      </c>
      <c r="L1294">
        <v>30</v>
      </c>
      <c r="M1294">
        <v>2</v>
      </c>
      <c r="N1294" s="170">
        <v>22490513</v>
      </c>
      <c r="O1294" s="170">
        <v>24960000</v>
      </c>
      <c r="P1294" s="178">
        <v>201948</v>
      </c>
      <c r="Q1294" s="178">
        <v>7764</v>
      </c>
      <c r="R1294" s="178">
        <v>201948</v>
      </c>
      <c r="S1294">
        <v>0</v>
      </c>
      <c r="T1294">
        <v>0</v>
      </c>
      <c r="U1294">
        <v>0</v>
      </c>
      <c r="W1294">
        <v>0</v>
      </c>
      <c r="X1294">
        <v>0</v>
      </c>
      <c r="Y1294">
        <v>0</v>
      </c>
      <c r="AB1294" s="180">
        <v>44286</v>
      </c>
      <c r="AC1294">
        <v>1</v>
      </c>
      <c r="AD1294" t="s">
        <v>1922</v>
      </c>
      <c r="AE1294">
        <v>1</v>
      </c>
      <c r="AF1294">
        <v>30</v>
      </c>
      <c r="AG1294">
        <v>0</v>
      </c>
      <c r="AN1294">
        <v>1</v>
      </c>
      <c r="AO1294">
        <v>1</v>
      </c>
      <c r="AR1294" s="178">
        <v>143303</v>
      </c>
      <c r="AS1294" t="s">
        <v>1921</v>
      </c>
      <c r="AT1294">
        <v>0</v>
      </c>
      <c r="AU1294">
        <v>0</v>
      </c>
      <c r="AV1294">
        <v>890480123</v>
      </c>
      <c r="AW1294" t="s">
        <v>1920</v>
      </c>
      <c r="AX1294">
        <v>5</v>
      </c>
      <c r="BC1294">
        <v>2</v>
      </c>
      <c r="BD1294">
        <v>7</v>
      </c>
      <c r="BE1294">
        <v>2</v>
      </c>
    </row>
    <row r="1295" spans="1:57" x14ac:dyDescent="0.25">
      <c r="A1295" s="179">
        <f t="shared" si="20"/>
        <v>14890</v>
      </c>
      <c r="B1295" t="s">
        <v>1923</v>
      </c>
      <c r="C1295">
        <v>28297793</v>
      </c>
      <c r="D1295">
        <v>144105</v>
      </c>
      <c r="E1295">
        <v>4</v>
      </c>
      <c r="F1295">
        <v>550021067</v>
      </c>
      <c r="G1295" s="180">
        <v>43571</v>
      </c>
      <c r="H1295" s="180">
        <v>45412</v>
      </c>
      <c r="I1295">
        <v>0</v>
      </c>
      <c r="J1295">
        <v>1</v>
      </c>
      <c r="K1295">
        <v>0</v>
      </c>
      <c r="L1295">
        <v>30</v>
      </c>
      <c r="M1295">
        <v>2</v>
      </c>
      <c r="N1295" s="170">
        <v>22490513</v>
      </c>
      <c r="O1295" s="170">
        <v>24960000</v>
      </c>
      <c r="P1295" s="178">
        <v>51276</v>
      </c>
      <c r="Q1295" s="178">
        <v>1971</v>
      </c>
      <c r="R1295" s="178">
        <v>51276</v>
      </c>
      <c r="S1295">
        <v>0</v>
      </c>
      <c r="T1295">
        <v>0</v>
      </c>
      <c r="U1295">
        <v>0</v>
      </c>
      <c r="W1295">
        <v>0</v>
      </c>
      <c r="X1295">
        <v>0</v>
      </c>
      <c r="Y1295">
        <v>0</v>
      </c>
      <c r="AB1295" s="180">
        <v>44286</v>
      </c>
      <c r="AC1295">
        <v>1</v>
      </c>
      <c r="AD1295" t="s">
        <v>1922</v>
      </c>
      <c r="AE1295">
        <v>1</v>
      </c>
      <c r="AF1295">
        <v>30</v>
      </c>
      <c r="AG1295">
        <v>0</v>
      </c>
      <c r="AN1295">
        <v>1</v>
      </c>
      <c r="AO1295">
        <v>1</v>
      </c>
      <c r="AR1295" s="178">
        <v>36386</v>
      </c>
      <c r="AS1295" t="s">
        <v>1921</v>
      </c>
      <c r="AT1295">
        <v>0</v>
      </c>
      <c r="AU1295">
        <v>0</v>
      </c>
      <c r="AV1295">
        <v>890480123</v>
      </c>
      <c r="AW1295" t="s">
        <v>1920</v>
      </c>
      <c r="AX1295">
        <v>5</v>
      </c>
      <c r="BC1295">
        <v>2</v>
      </c>
      <c r="BD1295">
        <v>7</v>
      </c>
      <c r="BE1295">
        <v>2</v>
      </c>
    </row>
    <row r="1296" spans="1:57" x14ac:dyDescent="0.25">
      <c r="A1296" s="179">
        <f t="shared" si="20"/>
        <v>5568</v>
      </c>
      <c r="B1296" t="s">
        <v>1923</v>
      </c>
      <c r="C1296">
        <v>28297793</v>
      </c>
      <c r="D1296">
        <v>144105</v>
      </c>
      <c r="E1296">
        <v>4</v>
      </c>
      <c r="F1296">
        <v>550021202</v>
      </c>
      <c r="G1296" s="180">
        <v>43592</v>
      </c>
      <c r="H1296" s="180">
        <v>45412</v>
      </c>
      <c r="I1296">
        <v>0</v>
      </c>
      <c r="J1296">
        <v>1</v>
      </c>
      <c r="K1296">
        <v>0</v>
      </c>
      <c r="L1296">
        <v>30</v>
      </c>
      <c r="M1296">
        <v>2</v>
      </c>
      <c r="N1296" s="170">
        <v>22490513</v>
      </c>
      <c r="O1296" s="170">
        <v>24960000</v>
      </c>
      <c r="P1296" s="178">
        <v>19173</v>
      </c>
      <c r="Q1296" s="178">
        <v>737</v>
      </c>
      <c r="R1296" s="178">
        <v>19173</v>
      </c>
      <c r="S1296">
        <v>0</v>
      </c>
      <c r="T1296">
        <v>0</v>
      </c>
      <c r="U1296">
        <v>0</v>
      </c>
      <c r="W1296">
        <v>0</v>
      </c>
      <c r="X1296">
        <v>0</v>
      </c>
      <c r="Y1296">
        <v>0</v>
      </c>
      <c r="AB1296" s="180">
        <v>44286</v>
      </c>
      <c r="AC1296">
        <v>1</v>
      </c>
      <c r="AD1296" t="s">
        <v>1922</v>
      </c>
      <c r="AE1296">
        <v>1</v>
      </c>
      <c r="AF1296">
        <v>30</v>
      </c>
      <c r="AG1296">
        <v>0</v>
      </c>
      <c r="AN1296">
        <v>1</v>
      </c>
      <c r="AO1296">
        <v>1</v>
      </c>
      <c r="AR1296" s="178">
        <v>13605</v>
      </c>
      <c r="AS1296" t="s">
        <v>1921</v>
      </c>
      <c r="AT1296">
        <v>0</v>
      </c>
      <c r="AU1296">
        <v>0</v>
      </c>
      <c r="AV1296">
        <v>890480123</v>
      </c>
      <c r="AW1296" t="s">
        <v>1920</v>
      </c>
      <c r="AX1296">
        <v>5</v>
      </c>
      <c r="BC1296">
        <v>2</v>
      </c>
      <c r="BD1296">
        <v>7</v>
      </c>
      <c r="BE1296">
        <v>2</v>
      </c>
    </row>
    <row r="1297" spans="1:57" x14ac:dyDescent="0.25">
      <c r="A1297" s="179">
        <f t="shared" si="20"/>
        <v>59935</v>
      </c>
      <c r="B1297" t="s">
        <v>1923</v>
      </c>
      <c r="C1297">
        <v>28297793</v>
      </c>
      <c r="D1297">
        <v>144105</v>
      </c>
      <c r="E1297">
        <v>4</v>
      </c>
      <c r="F1297">
        <v>550021205</v>
      </c>
      <c r="G1297" s="180">
        <v>43592</v>
      </c>
      <c r="H1297" s="180">
        <v>45412</v>
      </c>
      <c r="I1297">
        <v>0</v>
      </c>
      <c r="J1297">
        <v>1</v>
      </c>
      <c r="K1297">
        <v>0</v>
      </c>
      <c r="L1297">
        <v>30</v>
      </c>
      <c r="M1297">
        <v>2</v>
      </c>
      <c r="N1297" s="170">
        <v>22490513</v>
      </c>
      <c r="O1297" s="170">
        <v>24960000</v>
      </c>
      <c r="P1297" s="178">
        <v>206389</v>
      </c>
      <c r="Q1297" s="178">
        <v>7935</v>
      </c>
      <c r="R1297" s="178">
        <v>206389</v>
      </c>
      <c r="S1297">
        <v>0</v>
      </c>
      <c r="T1297">
        <v>0</v>
      </c>
      <c r="U1297">
        <v>0</v>
      </c>
      <c r="W1297">
        <v>0</v>
      </c>
      <c r="X1297">
        <v>0</v>
      </c>
      <c r="Y1297">
        <v>0</v>
      </c>
      <c r="AB1297" s="180">
        <v>44286</v>
      </c>
      <c r="AC1297">
        <v>1</v>
      </c>
      <c r="AD1297" t="s">
        <v>1922</v>
      </c>
      <c r="AE1297">
        <v>1</v>
      </c>
      <c r="AF1297">
        <v>30</v>
      </c>
      <c r="AG1297">
        <v>0</v>
      </c>
      <c r="AN1297">
        <v>1</v>
      </c>
      <c r="AO1297">
        <v>1</v>
      </c>
      <c r="AR1297" s="178">
        <v>146454</v>
      </c>
      <c r="AS1297" t="s">
        <v>1921</v>
      </c>
      <c r="AT1297">
        <v>0</v>
      </c>
      <c r="AU1297">
        <v>0</v>
      </c>
      <c r="AV1297">
        <v>890480123</v>
      </c>
      <c r="AW1297" t="s">
        <v>1920</v>
      </c>
      <c r="AX1297">
        <v>5</v>
      </c>
      <c r="BC1297">
        <v>2</v>
      </c>
      <c r="BD1297">
        <v>7</v>
      </c>
      <c r="BE1297">
        <v>2</v>
      </c>
    </row>
    <row r="1298" spans="1:57" x14ac:dyDescent="0.25">
      <c r="A1298" s="179">
        <f t="shared" si="20"/>
        <v>4896</v>
      </c>
      <c r="B1298" t="s">
        <v>1923</v>
      </c>
      <c r="C1298">
        <v>28297793</v>
      </c>
      <c r="D1298">
        <v>144105</v>
      </c>
      <c r="E1298">
        <v>4</v>
      </c>
      <c r="F1298">
        <v>550021282</v>
      </c>
      <c r="G1298" s="180">
        <v>43600</v>
      </c>
      <c r="H1298" s="180">
        <v>45412</v>
      </c>
      <c r="I1298">
        <v>0</v>
      </c>
      <c r="J1298">
        <v>1</v>
      </c>
      <c r="K1298">
        <v>0</v>
      </c>
      <c r="L1298">
        <v>30</v>
      </c>
      <c r="M1298">
        <v>2</v>
      </c>
      <c r="N1298" s="170">
        <v>22490513</v>
      </c>
      <c r="O1298" s="170">
        <v>24960000</v>
      </c>
      <c r="P1298" s="178">
        <v>16858</v>
      </c>
      <c r="Q1298" s="178">
        <v>648</v>
      </c>
      <c r="R1298" s="178">
        <v>16858</v>
      </c>
      <c r="S1298">
        <v>0</v>
      </c>
      <c r="T1298">
        <v>0</v>
      </c>
      <c r="U1298">
        <v>0</v>
      </c>
      <c r="W1298">
        <v>0</v>
      </c>
      <c r="X1298">
        <v>0</v>
      </c>
      <c r="Y1298">
        <v>0</v>
      </c>
      <c r="AB1298" s="180">
        <v>44286</v>
      </c>
      <c r="AC1298">
        <v>1</v>
      </c>
      <c r="AD1298" t="s">
        <v>1922</v>
      </c>
      <c r="AE1298">
        <v>1</v>
      </c>
      <c r="AF1298">
        <v>30</v>
      </c>
      <c r="AG1298">
        <v>0</v>
      </c>
      <c r="AN1298">
        <v>1</v>
      </c>
      <c r="AO1298">
        <v>1</v>
      </c>
      <c r="AR1298" s="178">
        <v>11962</v>
      </c>
      <c r="AS1298" t="s">
        <v>1921</v>
      </c>
      <c r="AT1298">
        <v>0</v>
      </c>
      <c r="AU1298">
        <v>0</v>
      </c>
      <c r="AV1298">
        <v>890480123</v>
      </c>
      <c r="AW1298" t="s">
        <v>1920</v>
      </c>
      <c r="AX1298">
        <v>5</v>
      </c>
      <c r="BC1298">
        <v>2</v>
      </c>
      <c r="BD1298">
        <v>7</v>
      </c>
      <c r="BE1298">
        <v>2</v>
      </c>
    </row>
    <row r="1299" spans="1:57" x14ac:dyDescent="0.25">
      <c r="A1299" s="179">
        <f t="shared" si="20"/>
        <v>3006</v>
      </c>
      <c r="B1299" t="s">
        <v>1923</v>
      </c>
      <c r="C1299">
        <v>28297793</v>
      </c>
      <c r="D1299">
        <v>144105</v>
      </c>
      <c r="E1299">
        <v>4</v>
      </c>
      <c r="F1299">
        <v>550021313</v>
      </c>
      <c r="G1299" s="180">
        <v>43603</v>
      </c>
      <c r="H1299" s="180">
        <v>45412</v>
      </c>
      <c r="I1299">
        <v>0</v>
      </c>
      <c r="J1299">
        <v>1</v>
      </c>
      <c r="K1299">
        <v>0</v>
      </c>
      <c r="L1299">
        <v>30</v>
      </c>
      <c r="M1299">
        <v>2</v>
      </c>
      <c r="N1299" s="170">
        <v>22490513</v>
      </c>
      <c r="O1299" s="170">
        <v>24960000</v>
      </c>
      <c r="P1299" s="178">
        <v>10352</v>
      </c>
      <c r="Q1299" s="178">
        <v>398</v>
      </c>
      <c r="R1299" s="178">
        <v>10352</v>
      </c>
      <c r="S1299">
        <v>0</v>
      </c>
      <c r="T1299">
        <v>0</v>
      </c>
      <c r="U1299">
        <v>0</v>
      </c>
      <c r="W1299">
        <v>0</v>
      </c>
      <c r="X1299">
        <v>0</v>
      </c>
      <c r="Y1299">
        <v>0</v>
      </c>
      <c r="AB1299" s="180">
        <v>44286</v>
      </c>
      <c r="AC1299">
        <v>1</v>
      </c>
      <c r="AD1299" t="s">
        <v>1922</v>
      </c>
      <c r="AE1299">
        <v>1</v>
      </c>
      <c r="AF1299">
        <v>30</v>
      </c>
      <c r="AG1299">
        <v>0</v>
      </c>
      <c r="AN1299">
        <v>1</v>
      </c>
      <c r="AO1299">
        <v>1</v>
      </c>
      <c r="AR1299" s="178">
        <v>7346</v>
      </c>
      <c r="AS1299" t="s">
        <v>1921</v>
      </c>
      <c r="AT1299">
        <v>0</v>
      </c>
      <c r="AU1299">
        <v>0</v>
      </c>
      <c r="AV1299">
        <v>890480123</v>
      </c>
      <c r="AW1299" t="s">
        <v>1920</v>
      </c>
      <c r="AX1299">
        <v>5</v>
      </c>
      <c r="BC1299">
        <v>2</v>
      </c>
      <c r="BD1299">
        <v>7</v>
      </c>
      <c r="BE1299">
        <v>2</v>
      </c>
    </row>
    <row r="1300" spans="1:57" x14ac:dyDescent="0.25">
      <c r="A1300" s="179">
        <f t="shared" si="20"/>
        <v>7843</v>
      </c>
      <c r="B1300" t="s">
        <v>1923</v>
      </c>
      <c r="C1300">
        <v>28297793</v>
      </c>
      <c r="D1300">
        <v>144105</v>
      </c>
      <c r="E1300">
        <v>4</v>
      </c>
      <c r="F1300">
        <v>550021360</v>
      </c>
      <c r="G1300" s="180">
        <v>43610</v>
      </c>
      <c r="H1300" s="180">
        <v>45412</v>
      </c>
      <c r="I1300">
        <v>0</v>
      </c>
      <c r="J1300">
        <v>1</v>
      </c>
      <c r="K1300">
        <v>0</v>
      </c>
      <c r="L1300">
        <v>30</v>
      </c>
      <c r="M1300">
        <v>2</v>
      </c>
      <c r="N1300" s="170">
        <v>22490513</v>
      </c>
      <c r="O1300" s="170">
        <v>24960000</v>
      </c>
      <c r="P1300" s="178">
        <v>27007</v>
      </c>
      <c r="Q1300" s="178">
        <v>1038</v>
      </c>
      <c r="R1300" s="178">
        <v>27007</v>
      </c>
      <c r="S1300">
        <v>0</v>
      </c>
      <c r="T1300">
        <v>0</v>
      </c>
      <c r="U1300">
        <v>0</v>
      </c>
      <c r="W1300">
        <v>0</v>
      </c>
      <c r="X1300">
        <v>0</v>
      </c>
      <c r="Y1300">
        <v>0</v>
      </c>
      <c r="AB1300" s="180">
        <v>44286</v>
      </c>
      <c r="AC1300">
        <v>1</v>
      </c>
      <c r="AD1300" t="s">
        <v>1922</v>
      </c>
      <c r="AE1300">
        <v>1</v>
      </c>
      <c r="AF1300">
        <v>30</v>
      </c>
      <c r="AG1300">
        <v>0</v>
      </c>
      <c r="AN1300">
        <v>1</v>
      </c>
      <c r="AO1300">
        <v>1</v>
      </c>
      <c r="AR1300" s="178">
        <v>19164</v>
      </c>
      <c r="AS1300" t="s">
        <v>1921</v>
      </c>
      <c r="AT1300">
        <v>0</v>
      </c>
      <c r="AU1300">
        <v>0</v>
      </c>
      <c r="AV1300">
        <v>890480123</v>
      </c>
      <c r="AW1300" t="s">
        <v>1920</v>
      </c>
      <c r="AX1300">
        <v>5</v>
      </c>
      <c r="BC1300">
        <v>2</v>
      </c>
      <c r="BD1300">
        <v>7</v>
      </c>
      <c r="BE1300">
        <v>2</v>
      </c>
    </row>
    <row r="1301" spans="1:57" x14ac:dyDescent="0.25">
      <c r="A1301" s="179">
        <f t="shared" si="20"/>
        <v>4660</v>
      </c>
      <c r="B1301" t="s">
        <v>1923</v>
      </c>
      <c r="C1301">
        <v>28297793</v>
      </c>
      <c r="D1301">
        <v>144105</v>
      </c>
      <c r="E1301">
        <v>4</v>
      </c>
      <c r="F1301">
        <v>550021563</v>
      </c>
      <c r="G1301" s="180">
        <v>43618</v>
      </c>
      <c r="H1301" s="180">
        <v>45412</v>
      </c>
      <c r="I1301">
        <v>0</v>
      </c>
      <c r="J1301">
        <v>1</v>
      </c>
      <c r="K1301">
        <v>0</v>
      </c>
      <c r="L1301">
        <v>30</v>
      </c>
      <c r="M1301">
        <v>2</v>
      </c>
      <c r="N1301" s="170">
        <v>22490513</v>
      </c>
      <c r="O1301" s="170">
        <v>24960000</v>
      </c>
      <c r="P1301" s="178">
        <v>16048</v>
      </c>
      <c r="Q1301" s="178">
        <v>617</v>
      </c>
      <c r="R1301" s="178">
        <v>16048</v>
      </c>
      <c r="S1301">
        <v>0</v>
      </c>
      <c r="T1301">
        <v>0</v>
      </c>
      <c r="U1301">
        <v>0</v>
      </c>
      <c r="W1301">
        <v>0</v>
      </c>
      <c r="X1301">
        <v>0</v>
      </c>
      <c r="Y1301">
        <v>0</v>
      </c>
      <c r="AB1301" s="180">
        <v>44286</v>
      </c>
      <c r="AC1301">
        <v>1</v>
      </c>
      <c r="AD1301" t="s">
        <v>1922</v>
      </c>
      <c r="AE1301">
        <v>1</v>
      </c>
      <c r="AF1301">
        <v>30</v>
      </c>
      <c r="AG1301">
        <v>0</v>
      </c>
      <c r="AN1301">
        <v>1</v>
      </c>
      <c r="AO1301">
        <v>1</v>
      </c>
      <c r="AR1301" s="178">
        <v>11388</v>
      </c>
      <c r="AS1301" t="s">
        <v>1921</v>
      </c>
      <c r="AT1301">
        <v>0</v>
      </c>
      <c r="AU1301">
        <v>0</v>
      </c>
      <c r="AV1301">
        <v>890480123</v>
      </c>
      <c r="AW1301" t="s">
        <v>1920</v>
      </c>
      <c r="AX1301">
        <v>5</v>
      </c>
      <c r="BC1301">
        <v>2</v>
      </c>
      <c r="BD1301">
        <v>7</v>
      </c>
      <c r="BE1301">
        <v>2</v>
      </c>
    </row>
    <row r="1302" spans="1:57" x14ac:dyDescent="0.25">
      <c r="A1302" s="179">
        <f t="shared" si="20"/>
        <v>5792</v>
      </c>
      <c r="B1302" t="s">
        <v>1923</v>
      </c>
      <c r="C1302">
        <v>28297793</v>
      </c>
      <c r="D1302">
        <v>144105</v>
      </c>
      <c r="E1302">
        <v>4</v>
      </c>
      <c r="F1302">
        <v>550021576</v>
      </c>
      <c r="G1302" s="180">
        <v>43621</v>
      </c>
      <c r="H1302" s="180">
        <v>45412</v>
      </c>
      <c r="I1302">
        <v>0</v>
      </c>
      <c r="J1302">
        <v>1</v>
      </c>
      <c r="K1302">
        <v>0</v>
      </c>
      <c r="L1302">
        <v>30</v>
      </c>
      <c r="M1302">
        <v>2</v>
      </c>
      <c r="N1302" s="170">
        <v>22490513</v>
      </c>
      <c r="O1302" s="170">
        <v>24960000</v>
      </c>
      <c r="P1302" s="178">
        <v>19945</v>
      </c>
      <c r="Q1302" s="178">
        <v>767</v>
      </c>
      <c r="R1302" s="178">
        <v>19945</v>
      </c>
      <c r="S1302">
        <v>0</v>
      </c>
      <c r="T1302">
        <v>0</v>
      </c>
      <c r="U1302">
        <v>0</v>
      </c>
      <c r="W1302">
        <v>0</v>
      </c>
      <c r="X1302">
        <v>0</v>
      </c>
      <c r="Y1302">
        <v>0</v>
      </c>
      <c r="AB1302" s="180">
        <v>44286</v>
      </c>
      <c r="AC1302">
        <v>1</v>
      </c>
      <c r="AD1302" t="s">
        <v>1922</v>
      </c>
      <c r="AE1302">
        <v>1</v>
      </c>
      <c r="AF1302">
        <v>30</v>
      </c>
      <c r="AG1302">
        <v>0</v>
      </c>
      <c r="AN1302">
        <v>1</v>
      </c>
      <c r="AO1302">
        <v>1</v>
      </c>
      <c r="AR1302" s="178">
        <v>14153</v>
      </c>
      <c r="AS1302" t="s">
        <v>1921</v>
      </c>
      <c r="AT1302">
        <v>0</v>
      </c>
      <c r="AU1302">
        <v>0</v>
      </c>
      <c r="AV1302">
        <v>890480123</v>
      </c>
      <c r="AW1302" t="s">
        <v>1920</v>
      </c>
      <c r="AX1302">
        <v>5</v>
      </c>
      <c r="BC1302">
        <v>2</v>
      </c>
      <c r="BD1302">
        <v>7</v>
      </c>
      <c r="BE1302">
        <v>2</v>
      </c>
    </row>
    <row r="1303" spans="1:57" x14ac:dyDescent="0.25">
      <c r="A1303" s="179">
        <f t="shared" si="20"/>
        <v>104214</v>
      </c>
      <c r="B1303" t="s">
        <v>1923</v>
      </c>
      <c r="C1303">
        <v>28297793</v>
      </c>
      <c r="D1303">
        <v>144105</v>
      </c>
      <c r="E1303">
        <v>4</v>
      </c>
      <c r="F1303">
        <v>550021595</v>
      </c>
      <c r="G1303" s="180">
        <v>43624</v>
      </c>
      <c r="H1303" s="180">
        <v>45412</v>
      </c>
      <c r="I1303">
        <v>0</v>
      </c>
      <c r="J1303">
        <v>1</v>
      </c>
      <c r="K1303">
        <v>0</v>
      </c>
      <c r="L1303">
        <v>30</v>
      </c>
      <c r="M1303">
        <v>2</v>
      </c>
      <c r="N1303" s="170">
        <v>22490513</v>
      </c>
      <c r="O1303" s="170">
        <v>24960000</v>
      </c>
      <c r="P1303" s="178">
        <v>358866</v>
      </c>
      <c r="Q1303" s="178">
        <v>13796</v>
      </c>
      <c r="R1303" s="178">
        <v>358866</v>
      </c>
      <c r="S1303">
        <v>0</v>
      </c>
      <c r="T1303">
        <v>0</v>
      </c>
      <c r="U1303">
        <v>0</v>
      </c>
      <c r="W1303">
        <v>0</v>
      </c>
      <c r="X1303">
        <v>0</v>
      </c>
      <c r="Y1303">
        <v>0</v>
      </c>
      <c r="AB1303" s="180">
        <v>44286</v>
      </c>
      <c r="AC1303">
        <v>1</v>
      </c>
      <c r="AD1303" t="s">
        <v>1922</v>
      </c>
      <c r="AE1303">
        <v>1</v>
      </c>
      <c r="AF1303">
        <v>30</v>
      </c>
      <c r="AG1303">
        <v>0</v>
      </c>
      <c r="AN1303">
        <v>1</v>
      </c>
      <c r="AO1303">
        <v>1</v>
      </c>
      <c r="AR1303" s="178">
        <v>254652</v>
      </c>
      <c r="AS1303" t="s">
        <v>1921</v>
      </c>
      <c r="AT1303">
        <v>0</v>
      </c>
      <c r="AU1303">
        <v>0</v>
      </c>
      <c r="AV1303">
        <v>890480123</v>
      </c>
      <c r="AW1303" t="s">
        <v>1920</v>
      </c>
      <c r="AX1303">
        <v>5</v>
      </c>
      <c r="BC1303">
        <v>2</v>
      </c>
      <c r="BD1303">
        <v>7</v>
      </c>
      <c r="BE1303">
        <v>2</v>
      </c>
    </row>
    <row r="1304" spans="1:57" x14ac:dyDescent="0.25">
      <c r="A1304" s="179">
        <f t="shared" si="20"/>
        <v>6852</v>
      </c>
      <c r="B1304" t="s">
        <v>1923</v>
      </c>
      <c r="C1304">
        <v>28297793</v>
      </c>
      <c r="D1304">
        <v>144105</v>
      </c>
      <c r="E1304">
        <v>4</v>
      </c>
      <c r="F1304">
        <v>550021679</v>
      </c>
      <c r="G1304" s="180">
        <v>43640</v>
      </c>
      <c r="H1304" s="180">
        <v>45412</v>
      </c>
      <c r="I1304">
        <v>0</v>
      </c>
      <c r="J1304">
        <v>1</v>
      </c>
      <c r="K1304">
        <v>0</v>
      </c>
      <c r="L1304">
        <v>30</v>
      </c>
      <c r="M1304">
        <v>2</v>
      </c>
      <c r="N1304" s="170">
        <v>22490513</v>
      </c>
      <c r="O1304" s="170">
        <v>24960000</v>
      </c>
      <c r="P1304" s="178">
        <v>23595</v>
      </c>
      <c r="Q1304" s="178">
        <v>907</v>
      </c>
      <c r="R1304" s="178">
        <v>23595</v>
      </c>
      <c r="S1304">
        <v>0</v>
      </c>
      <c r="T1304">
        <v>0</v>
      </c>
      <c r="U1304">
        <v>0</v>
      </c>
      <c r="W1304">
        <v>0</v>
      </c>
      <c r="X1304">
        <v>0</v>
      </c>
      <c r="Y1304">
        <v>0</v>
      </c>
      <c r="AB1304" s="180">
        <v>44286</v>
      </c>
      <c r="AC1304">
        <v>1</v>
      </c>
      <c r="AD1304" t="s">
        <v>1922</v>
      </c>
      <c r="AE1304">
        <v>1</v>
      </c>
      <c r="AF1304">
        <v>30</v>
      </c>
      <c r="AG1304">
        <v>0</v>
      </c>
      <c r="AN1304">
        <v>1</v>
      </c>
      <c r="AO1304">
        <v>1</v>
      </c>
      <c r="AR1304" s="178">
        <v>16743</v>
      </c>
      <c r="AS1304" t="s">
        <v>1921</v>
      </c>
      <c r="AT1304">
        <v>0</v>
      </c>
      <c r="AU1304">
        <v>0</v>
      </c>
      <c r="AV1304">
        <v>890480123</v>
      </c>
      <c r="AW1304" t="s">
        <v>1920</v>
      </c>
      <c r="AX1304">
        <v>5</v>
      </c>
      <c r="BC1304">
        <v>2</v>
      </c>
      <c r="BD1304">
        <v>7</v>
      </c>
      <c r="BE1304">
        <v>2</v>
      </c>
    </row>
    <row r="1305" spans="1:57" x14ac:dyDescent="0.25">
      <c r="A1305" s="179">
        <f t="shared" si="20"/>
        <v>24608</v>
      </c>
      <c r="B1305" t="s">
        <v>1923</v>
      </c>
      <c r="C1305">
        <v>28297793</v>
      </c>
      <c r="D1305">
        <v>144105</v>
      </c>
      <c r="E1305">
        <v>4</v>
      </c>
      <c r="F1305">
        <v>550021683</v>
      </c>
      <c r="G1305" s="180">
        <v>43641</v>
      </c>
      <c r="H1305" s="180">
        <v>45412</v>
      </c>
      <c r="I1305">
        <v>0</v>
      </c>
      <c r="J1305">
        <v>1</v>
      </c>
      <c r="K1305">
        <v>0</v>
      </c>
      <c r="L1305">
        <v>30</v>
      </c>
      <c r="M1305">
        <v>2</v>
      </c>
      <c r="N1305" s="170">
        <v>22490513</v>
      </c>
      <c r="O1305" s="170">
        <v>24960000</v>
      </c>
      <c r="P1305" s="178">
        <v>84738</v>
      </c>
      <c r="Q1305" s="178">
        <v>3258</v>
      </c>
      <c r="R1305" s="178">
        <v>84738</v>
      </c>
      <c r="S1305">
        <v>0</v>
      </c>
      <c r="T1305">
        <v>0</v>
      </c>
      <c r="U1305">
        <v>0</v>
      </c>
      <c r="W1305">
        <v>0</v>
      </c>
      <c r="X1305">
        <v>0</v>
      </c>
      <c r="Y1305">
        <v>0</v>
      </c>
      <c r="AB1305" s="180">
        <v>44286</v>
      </c>
      <c r="AC1305">
        <v>1</v>
      </c>
      <c r="AD1305" t="s">
        <v>1922</v>
      </c>
      <c r="AE1305">
        <v>1</v>
      </c>
      <c r="AF1305">
        <v>30</v>
      </c>
      <c r="AG1305">
        <v>0</v>
      </c>
      <c r="AN1305">
        <v>1</v>
      </c>
      <c r="AO1305">
        <v>1</v>
      </c>
      <c r="AR1305" s="178">
        <v>60130</v>
      </c>
      <c r="AS1305" t="s">
        <v>1921</v>
      </c>
      <c r="AT1305">
        <v>0</v>
      </c>
      <c r="AU1305">
        <v>0</v>
      </c>
      <c r="AV1305">
        <v>890480123</v>
      </c>
      <c r="AW1305" t="s">
        <v>1920</v>
      </c>
      <c r="AX1305">
        <v>5</v>
      </c>
      <c r="BC1305">
        <v>2</v>
      </c>
      <c r="BD1305">
        <v>7</v>
      </c>
      <c r="BE1305">
        <v>2</v>
      </c>
    </row>
    <row r="1306" spans="1:57" x14ac:dyDescent="0.25">
      <c r="A1306" s="179">
        <f t="shared" si="20"/>
        <v>5909</v>
      </c>
      <c r="B1306" t="s">
        <v>1923</v>
      </c>
      <c r="C1306">
        <v>28297793</v>
      </c>
      <c r="D1306">
        <v>144105</v>
      </c>
      <c r="E1306">
        <v>4</v>
      </c>
      <c r="F1306">
        <v>550021696</v>
      </c>
      <c r="G1306" s="180">
        <v>43645</v>
      </c>
      <c r="H1306" s="180">
        <v>45412</v>
      </c>
      <c r="I1306">
        <v>0</v>
      </c>
      <c r="J1306">
        <v>1</v>
      </c>
      <c r="K1306">
        <v>0</v>
      </c>
      <c r="L1306">
        <v>30</v>
      </c>
      <c r="M1306">
        <v>2</v>
      </c>
      <c r="N1306" s="170">
        <v>22490513</v>
      </c>
      <c r="O1306" s="170">
        <v>24960000</v>
      </c>
      <c r="P1306" s="178">
        <v>20349</v>
      </c>
      <c r="Q1306" s="178">
        <v>782</v>
      </c>
      <c r="R1306" s="178">
        <v>20349</v>
      </c>
      <c r="S1306">
        <v>0</v>
      </c>
      <c r="T1306">
        <v>0</v>
      </c>
      <c r="U1306">
        <v>0</v>
      </c>
      <c r="W1306">
        <v>0</v>
      </c>
      <c r="X1306">
        <v>0</v>
      </c>
      <c r="Y1306">
        <v>0</v>
      </c>
      <c r="AB1306" s="180">
        <v>44286</v>
      </c>
      <c r="AC1306">
        <v>1</v>
      </c>
      <c r="AD1306" t="s">
        <v>1922</v>
      </c>
      <c r="AE1306">
        <v>1</v>
      </c>
      <c r="AF1306">
        <v>30</v>
      </c>
      <c r="AG1306">
        <v>0</v>
      </c>
      <c r="AN1306">
        <v>1</v>
      </c>
      <c r="AO1306">
        <v>1</v>
      </c>
      <c r="AR1306" s="178">
        <v>14440</v>
      </c>
      <c r="AS1306" t="s">
        <v>1921</v>
      </c>
      <c r="AT1306">
        <v>0</v>
      </c>
      <c r="AU1306">
        <v>0</v>
      </c>
      <c r="AV1306">
        <v>890480123</v>
      </c>
      <c r="AW1306" t="s">
        <v>1920</v>
      </c>
      <c r="AX1306">
        <v>5</v>
      </c>
      <c r="BC1306">
        <v>2</v>
      </c>
      <c r="BD1306">
        <v>7</v>
      </c>
      <c r="BE1306">
        <v>2</v>
      </c>
    </row>
    <row r="1307" spans="1:57" x14ac:dyDescent="0.25">
      <c r="A1307" s="179">
        <f t="shared" si="20"/>
        <v>107946</v>
      </c>
      <c r="B1307" t="s">
        <v>1923</v>
      </c>
      <c r="C1307">
        <v>28297793</v>
      </c>
      <c r="D1307">
        <v>144105</v>
      </c>
      <c r="E1307">
        <v>4</v>
      </c>
      <c r="F1307">
        <v>550021831</v>
      </c>
      <c r="G1307" s="180">
        <v>43651</v>
      </c>
      <c r="H1307" s="180">
        <v>45412</v>
      </c>
      <c r="I1307">
        <v>0</v>
      </c>
      <c r="J1307">
        <v>1</v>
      </c>
      <c r="K1307">
        <v>0</v>
      </c>
      <c r="L1307">
        <v>30</v>
      </c>
      <c r="M1307">
        <v>2</v>
      </c>
      <c r="N1307" s="170">
        <v>22490513</v>
      </c>
      <c r="O1307" s="170">
        <v>24960000</v>
      </c>
      <c r="P1307" s="178">
        <v>371720</v>
      </c>
      <c r="Q1307" s="178">
        <v>14291</v>
      </c>
      <c r="R1307" s="178">
        <v>371720</v>
      </c>
      <c r="S1307">
        <v>0</v>
      </c>
      <c r="T1307">
        <v>0</v>
      </c>
      <c r="U1307">
        <v>0</v>
      </c>
      <c r="W1307">
        <v>0</v>
      </c>
      <c r="X1307">
        <v>0</v>
      </c>
      <c r="Y1307">
        <v>0</v>
      </c>
      <c r="AB1307" s="180">
        <v>44286</v>
      </c>
      <c r="AC1307">
        <v>1</v>
      </c>
      <c r="AD1307" t="s">
        <v>1922</v>
      </c>
      <c r="AE1307">
        <v>1</v>
      </c>
      <c r="AF1307">
        <v>30</v>
      </c>
      <c r="AG1307">
        <v>0</v>
      </c>
      <c r="AN1307">
        <v>1</v>
      </c>
      <c r="AO1307">
        <v>1</v>
      </c>
      <c r="AR1307" s="178">
        <v>263774</v>
      </c>
      <c r="AS1307" t="s">
        <v>1921</v>
      </c>
      <c r="AT1307">
        <v>0</v>
      </c>
      <c r="AU1307">
        <v>0</v>
      </c>
      <c r="AV1307">
        <v>890480123</v>
      </c>
      <c r="AW1307" t="s">
        <v>1920</v>
      </c>
      <c r="AX1307">
        <v>5</v>
      </c>
      <c r="BC1307">
        <v>2</v>
      </c>
      <c r="BD1307">
        <v>7</v>
      </c>
      <c r="BE1307">
        <v>2</v>
      </c>
    </row>
    <row r="1308" spans="1:57" x14ac:dyDescent="0.25">
      <c r="A1308" s="179">
        <f t="shared" si="20"/>
        <v>7248</v>
      </c>
      <c r="B1308" t="s">
        <v>1923</v>
      </c>
      <c r="C1308">
        <v>28297793</v>
      </c>
      <c r="D1308">
        <v>144105</v>
      </c>
      <c r="E1308">
        <v>4</v>
      </c>
      <c r="F1308">
        <v>550021901</v>
      </c>
      <c r="G1308" s="180">
        <v>43663</v>
      </c>
      <c r="H1308" s="180">
        <v>45412</v>
      </c>
      <c r="I1308">
        <v>0</v>
      </c>
      <c r="J1308">
        <v>1</v>
      </c>
      <c r="K1308">
        <v>0</v>
      </c>
      <c r="L1308">
        <v>30</v>
      </c>
      <c r="M1308">
        <v>2</v>
      </c>
      <c r="N1308" s="170">
        <v>22490513</v>
      </c>
      <c r="O1308" s="170">
        <v>24960000</v>
      </c>
      <c r="P1308" s="178">
        <v>24958</v>
      </c>
      <c r="Q1308" s="178">
        <v>960</v>
      </c>
      <c r="R1308" s="178">
        <v>24958</v>
      </c>
      <c r="S1308">
        <v>0</v>
      </c>
      <c r="T1308">
        <v>0</v>
      </c>
      <c r="U1308">
        <v>0</v>
      </c>
      <c r="W1308">
        <v>0</v>
      </c>
      <c r="X1308">
        <v>0</v>
      </c>
      <c r="Y1308">
        <v>0</v>
      </c>
      <c r="AB1308" s="180">
        <v>44286</v>
      </c>
      <c r="AC1308">
        <v>1</v>
      </c>
      <c r="AD1308" t="s">
        <v>1922</v>
      </c>
      <c r="AE1308">
        <v>1</v>
      </c>
      <c r="AF1308">
        <v>30</v>
      </c>
      <c r="AG1308">
        <v>0</v>
      </c>
      <c r="AN1308">
        <v>1</v>
      </c>
      <c r="AO1308">
        <v>1</v>
      </c>
      <c r="AR1308" s="178">
        <v>17710</v>
      </c>
      <c r="AS1308" t="s">
        <v>1921</v>
      </c>
      <c r="AT1308">
        <v>0</v>
      </c>
      <c r="AU1308">
        <v>0</v>
      </c>
      <c r="AV1308">
        <v>890480123</v>
      </c>
      <c r="AW1308" t="s">
        <v>1920</v>
      </c>
      <c r="AX1308">
        <v>5</v>
      </c>
      <c r="BC1308">
        <v>2</v>
      </c>
      <c r="BD1308">
        <v>7</v>
      </c>
      <c r="BE1308">
        <v>2</v>
      </c>
    </row>
    <row r="1309" spans="1:57" x14ac:dyDescent="0.25">
      <c r="A1309" s="179">
        <f t="shared" si="20"/>
        <v>5187</v>
      </c>
      <c r="B1309" t="s">
        <v>1923</v>
      </c>
      <c r="C1309">
        <v>28297793</v>
      </c>
      <c r="D1309">
        <v>144105</v>
      </c>
      <c r="E1309">
        <v>4</v>
      </c>
      <c r="F1309">
        <v>550021927</v>
      </c>
      <c r="G1309" s="180">
        <v>43667</v>
      </c>
      <c r="H1309" s="180">
        <v>45412</v>
      </c>
      <c r="I1309">
        <v>0</v>
      </c>
      <c r="J1309">
        <v>1</v>
      </c>
      <c r="K1309">
        <v>0</v>
      </c>
      <c r="L1309">
        <v>30</v>
      </c>
      <c r="M1309">
        <v>2</v>
      </c>
      <c r="N1309" s="170">
        <v>22490513</v>
      </c>
      <c r="O1309" s="170">
        <v>24960000</v>
      </c>
      <c r="P1309" s="178">
        <v>17862</v>
      </c>
      <c r="Q1309" s="178">
        <v>687</v>
      </c>
      <c r="R1309" s="178">
        <v>17862</v>
      </c>
      <c r="S1309">
        <v>0</v>
      </c>
      <c r="T1309">
        <v>0</v>
      </c>
      <c r="U1309">
        <v>0</v>
      </c>
      <c r="W1309">
        <v>0</v>
      </c>
      <c r="X1309">
        <v>0</v>
      </c>
      <c r="Y1309">
        <v>0</v>
      </c>
      <c r="AB1309" s="180">
        <v>44286</v>
      </c>
      <c r="AC1309">
        <v>1</v>
      </c>
      <c r="AD1309" t="s">
        <v>1922</v>
      </c>
      <c r="AE1309">
        <v>1</v>
      </c>
      <c r="AF1309">
        <v>30</v>
      </c>
      <c r="AG1309">
        <v>0</v>
      </c>
      <c r="AN1309">
        <v>1</v>
      </c>
      <c r="AO1309">
        <v>1</v>
      </c>
      <c r="AR1309" s="178">
        <v>12675</v>
      </c>
      <c r="AS1309" t="s">
        <v>1921</v>
      </c>
      <c r="AT1309">
        <v>0</v>
      </c>
      <c r="AU1309">
        <v>0</v>
      </c>
      <c r="AV1309">
        <v>890480123</v>
      </c>
      <c r="AW1309" t="s">
        <v>1920</v>
      </c>
      <c r="AX1309">
        <v>5</v>
      </c>
      <c r="BC1309">
        <v>2</v>
      </c>
      <c r="BD1309">
        <v>7</v>
      </c>
      <c r="BE1309">
        <v>2</v>
      </c>
    </row>
    <row r="1310" spans="1:57" x14ac:dyDescent="0.25">
      <c r="A1310" s="179">
        <f t="shared" si="20"/>
        <v>9371</v>
      </c>
      <c r="B1310" t="s">
        <v>1923</v>
      </c>
      <c r="C1310">
        <v>28297793</v>
      </c>
      <c r="D1310">
        <v>144105</v>
      </c>
      <c r="E1310">
        <v>4</v>
      </c>
      <c r="F1310">
        <v>550021952</v>
      </c>
      <c r="G1310" s="180">
        <v>43671</v>
      </c>
      <c r="H1310" s="180">
        <v>45412</v>
      </c>
      <c r="I1310">
        <v>0</v>
      </c>
      <c r="J1310">
        <v>1</v>
      </c>
      <c r="K1310">
        <v>0</v>
      </c>
      <c r="L1310">
        <v>30</v>
      </c>
      <c r="M1310">
        <v>2</v>
      </c>
      <c r="N1310" s="170">
        <v>22490513</v>
      </c>
      <c r="O1310" s="170">
        <v>24960000</v>
      </c>
      <c r="P1310" s="178">
        <v>32269</v>
      </c>
      <c r="Q1310" s="178">
        <v>1241</v>
      </c>
      <c r="R1310" s="178">
        <v>32269</v>
      </c>
      <c r="S1310">
        <v>0</v>
      </c>
      <c r="T1310">
        <v>0</v>
      </c>
      <c r="U1310">
        <v>0</v>
      </c>
      <c r="W1310">
        <v>0</v>
      </c>
      <c r="X1310">
        <v>0</v>
      </c>
      <c r="Y1310">
        <v>0</v>
      </c>
      <c r="AB1310" s="180">
        <v>44286</v>
      </c>
      <c r="AC1310">
        <v>1</v>
      </c>
      <c r="AD1310" t="s">
        <v>1922</v>
      </c>
      <c r="AE1310">
        <v>1</v>
      </c>
      <c r="AF1310">
        <v>30</v>
      </c>
      <c r="AG1310">
        <v>0</v>
      </c>
      <c r="AN1310">
        <v>1</v>
      </c>
      <c r="AO1310">
        <v>1</v>
      </c>
      <c r="AR1310" s="178">
        <v>22898</v>
      </c>
      <c r="AS1310" t="s">
        <v>1921</v>
      </c>
      <c r="AT1310">
        <v>0</v>
      </c>
      <c r="AU1310">
        <v>0</v>
      </c>
      <c r="AV1310">
        <v>890480123</v>
      </c>
      <c r="AW1310" t="s">
        <v>1920</v>
      </c>
      <c r="AX1310">
        <v>5</v>
      </c>
      <c r="BC1310">
        <v>2</v>
      </c>
      <c r="BD1310">
        <v>7</v>
      </c>
      <c r="BE1310">
        <v>2</v>
      </c>
    </row>
    <row r="1311" spans="1:57" x14ac:dyDescent="0.25">
      <c r="A1311" s="179">
        <f t="shared" si="20"/>
        <v>9249</v>
      </c>
      <c r="B1311" t="s">
        <v>1923</v>
      </c>
      <c r="C1311">
        <v>28297793</v>
      </c>
      <c r="D1311">
        <v>144105</v>
      </c>
      <c r="E1311">
        <v>4</v>
      </c>
      <c r="F1311">
        <v>550021978</v>
      </c>
      <c r="G1311" s="180">
        <v>43675</v>
      </c>
      <c r="H1311" s="180">
        <v>45412</v>
      </c>
      <c r="I1311">
        <v>0</v>
      </c>
      <c r="J1311">
        <v>1</v>
      </c>
      <c r="K1311">
        <v>0</v>
      </c>
      <c r="L1311">
        <v>30</v>
      </c>
      <c r="M1311">
        <v>2</v>
      </c>
      <c r="N1311" s="170">
        <v>22490513</v>
      </c>
      <c r="O1311" s="170">
        <v>24960000</v>
      </c>
      <c r="P1311" s="178">
        <v>31848</v>
      </c>
      <c r="Q1311" s="178">
        <v>1224</v>
      </c>
      <c r="R1311" s="178">
        <v>31848</v>
      </c>
      <c r="S1311">
        <v>0</v>
      </c>
      <c r="T1311">
        <v>0</v>
      </c>
      <c r="U1311">
        <v>0</v>
      </c>
      <c r="W1311">
        <v>0</v>
      </c>
      <c r="X1311">
        <v>0</v>
      </c>
      <c r="Y1311">
        <v>0</v>
      </c>
      <c r="AB1311" s="180">
        <v>44286</v>
      </c>
      <c r="AC1311">
        <v>1</v>
      </c>
      <c r="AD1311" t="s">
        <v>1922</v>
      </c>
      <c r="AE1311">
        <v>1</v>
      </c>
      <c r="AF1311">
        <v>30</v>
      </c>
      <c r="AG1311">
        <v>0</v>
      </c>
      <c r="AN1311">
        <v>1</v>
      </c>
      <c r="AO1311">
        <v>1</v>
      </c>
      <c r="AR1311" s="178">
        <v>22599</v>
      </c>
      <c r="AS1311" t="s">
        <v>1921</v>
      </c>
      <c r="AT1311">
        <v>0</v>
      </c>
      <c r="AU1311">
        <v>0</v>
      </c>
      <c r="AV1311">
        <v>890480123</v>
      </c>
      <c r="AW1311" t="s">
        <v>1920</v>
      </c>
      <c r="AX1311">
        <v>5</v>
      </c>
      <c r="BC1311">
        <v>2</v>
      </c>
      <c r="BD1311">
        <v>7</v>
      </c>
      <c r="BE1311">
        <v>2</v>
      </c>
    </row>
    <row r="1312" spans="1:57" x14ac:dyDescent="0.25">
      <c r="A1312" s="179">
        <f t="shared" si="20"/>
        <v>55098</v>
      </c>
      <c r="B1312" t="s">
        <v>1923</v>
      </c>
      <c r="C1312">
        <v>28297793</v>
      </c>
      <c r="D1312">
        <v>144105</v>
      </c>
      <c r="E1312">
        <v>4</v>
      </c>
      <c r="F1312">
        <v>550021988</v>
      </c>
      <c r="G1312" s="180">
        <v>43677</v>
      </c>
      <c r="H1312" s="180">
        <v>45412</v>
      </c>
      <c r="I1312">
        <v>0</v>
      </c>
      <c r="J1312">
        <v>1</v>
      </c>
      <c r="K1312">
        <v>0</v>
      </c>
      <c r="L1312">
        <v>30</v>
      </c>
      <c r="M1312">
        <v>2</v>
      </c>
      <c r="N1312" s="170">
        <v>22490513</v>
      </c>
      <c r="O1312" s="170">
        <v>24960000</v>
      </c>
      <c r="P1312" s="178">
        <v>189733</v>
      </c>
      <c r="Q1312" s="178">
        <v>7294</v>
      </c>
      <c r="R1312" s="178">
        <v>189733</v>
      </c>
      <c r="S1312">
        <v>0</v>
      </c>
      <c r="T1312">
        <v>0</v>
      </c>
      <c r="U1312">
        <v>0</v>
      </c>
      <c r="W1312">
        <v>0</v>
      </c>
      <c r="X1312">
        <v>0</v>
      </c>
      <c r="Y1312">
        <v>0</v>
      </c>
      <c r="AB1312" s="180">
        <v>44286</v>
      </c>
      <c r="AC1312">
        <v>1</v>
      </c>
      <c r="AD1312" t="s">
        <v>1922</v>
      </c>
      <c r="AE1312">
        <v>1</v>
      </c>
      <c r="AF1312">
        <v>30</v>
      </c>
      <c r="AG1312">
        <v>0</v>
      </c>
      <c r="AN1312">
        <v>1</v>
      </c>
      <c r="AO1312">
        <v>1</v>
      </c>
      <c r="AR1312" s="178">
        <v>134635</v>
      </c>
      <c r="AS1312" t="s">
        <v>1921</v>
      </c>
      <c r="AT1312">
        <v>0</v>
      </c>
      <c r="AU1312">
        <v>0</v>
      </c>
      <c r="AV1312">
        <v>890480123</v>
      </c>
      <c r="AW1312" t="s">
        <v>1920</v>
      </c>
      <c r="AX1312">
        <v>5</v>
      </c>
      <c r="BC1312">
        <v>2</v>
      </c>
      <c r="BD1312">
        <v>7</v>
      </c>
      <c r="BE1312">
        <v>2</v>
      </c>
    </row>
    <row r="1313" spans="1:57" x14ac:dyDescent="0.25">
      <c r="A1313" s="179">
        <f t="shared" si="20"/>
        <v>110236</v>
      </c>
      <c r="B1313" t="s">
        <v>1923</v>
      </c>
      <c r="C1313">
        <v>28297793</v>
      </c>
      <c r="D1313">
        <v>144105</v>
      </c>
      <c r="E1313">
        <v>4</v>
      </c>
      <c r="F1313">
        <v>550022098</v>
      </c>
      <c r="G1313" s="180">
        <v>43678</v>
      </c>
      <c r="H1313" s="180">
        <v>45412</v>
      </c>
      <c r="I1313">
        <v>0</v>
      </c>
      <c r="J1313">
        <v>1</v>
      </c>
      <c r="K1313">
        <v>0</v>
      </c>
      <c r="L1313">
        <v>30</v>
      </c>
      <c r="M1313">
        <v>2</v>
      </c>
      <c r="N1313" s="170">
        <v>22490513</v>
      </c>
      <c r="O1313" s="170">
        <v>24960000</v>
      </c>
      <c r="P1313" s="178">
        <v>379604</v>
      </c>
      <c r="Q1313" s="178">
        <v>14594</v>
      </c>
      <c r="R1313" s="178">
        <v>379604</v>
      </c>
      <c r="S1313">
        <v>0</v>
      </c>
      <c r="T1313">
        <v>0</v>
      </c>
      <c r="U1313">
        <v>0</v>
      </c>
      <c r="W1313">
        <v>0</v>
      </c>
      <c r="X1313">
        <v>0</v>
      </c>
      <c r="Y1313">
        <v>0</v>
      </c>
      <c r="AB1313" s="180">
        <v>44286</v>
      </c>
      <c r="AC1313">
        <v>1</v>
      </c>
      <c r="AD1313" t="s">
        <v>1922</v>
      </c>
      <c r="AE1313">
        <v>1</v>
      </c>
      <c r="AF1313">
        <v>30</v>
      </c>
      <c r="AG1313">
        <v>0</v>
      </c>
      <c r="AN1313">
        <v>1</v>
      </c>
      <c r="AO1313">
        <v>1</v>
      </c>
      <c r="AR1313" s="178">
        <v>269368</v>
      </c>
      <c r="AS1313" t="s">
        <v>1921</v>
      </c>
      <c r="AT1313">
        <v>0</v>
      </c>
      <c r="AU1313">
        <v>0</v>
      </c>
      <c r="AV1313">
        <v>890480123</v>
      </c>
      <c r="AW1313" t="s">
        <v>1920</v>
      </c>
      <c r="AX1313">
        <v>5</v>
      </c>
      <c r="BC1313">
        <v>2</v>
      </c>
      <c r="BD1313">
        <v>7</v>
      </c>
      <c r="BE1313">
        <v>2</v>
      </c>
    </row>
    <row r="1314" spans="1:57" x14ac:dyDescent="0.25">
      <c r="A1314" s="179">
        <f t="shared" si="20"/>
        <v>13188</v>
      </c>
      <c r="B1314" t="s">
        <v>1923</v>
      </c>
      <c r="C1314">
        <v>28297793</v>
      </c>
      <c r="D1314">
        <v>144105</v>
      </c>
      <c r="E1314">
        <v>4</v>
      </c>
      <c r="F1314">
        <v>550022167</v>
      </c>
      <c r="G1314" s="180">
        <v>43687</v>
      </c>
      <c r="H1314" s="180">
        <v>45412</v>
      </c>
      <c r="I1314">
        <v>0</v>
      </c>
      <c r="J1314">
        <v>1</v>
      </c>
      <c r="K1314">
        <v>0</v>
      </c>
      <c r="L1314">
        <v>30</v>
      </c>
      <c r="M1314">
        <v>2</v>
      </c>
      <c r="N1314" s="170">
        <v>22490513</v>
      </c>
      <c r="O1314" s="170">
        <v>24960000</v>
      </c>
      <c r="P1314" s="178">
        <v>45414</v>
      </c>
      <c r="Q1314" s="178">
        <v>1746</v>
      </c>
      <c r="R1314" s="178">
        <v>45414</v>
      </c>
      <c r="S1314">
        <v>0</v>
      </c>
      <c r="T1314">
        <v>0</v>
      </c>
      <c r="U1314">
        <v>0</v>
      </c>
      <c r="W1314">
        <v>0</v>
      </c>
      <c r="X1314">
        <v>0</v>
      </c>
      <c r="Y1314">
        <v>0</v>
      </c>
      <c r="AB1314" s="180">
        <v>44286</v>
      </c>
      <c r="AC1314">
        <v>1</v>
      </c>
      <c r="AD1314" t="s">
        <v>1922</v>
      </c>
      <c r="AE1314">
        <v>1</v>
      </c>
      <c r="AF1314">
        <v>30</v>
      </c>
      <c r="AG1314">
        <v>0</v>
      </c>
      <c r="AN1314">
        <v>1</v>
      </c>
      <c r="AO1314">
        <v>1</v>
      </c>
      <c r="AR1314" s="178">
        <v>32226</v>
      </c>
      <c r="AS1314" t="s">
        <v>1921</v>
      </c>
      <c r="AT1314">
        <v>0</v>
      </c>
      <c r="AU1314">
        <v>0</v>
      </c>
      <c r="AV1314">
        <v>890480123</v>
      </c>
      <c r="AW1314" t="s">
        <v>1920</v>
      </c>
      <c r="AX1314">
        <v>5</v>
      </c>
      <c r="BC1314">
        <v>2</v>
      </c>
      <c r="BD1314">
        <v>7</v>
      </c>
      <c r="BE1314">
        <v>2</v>
      </c>
    </row>
    <row r="1315" spans="1:57" x14ac:dyDescent="0.25">
      <c r="A1315" s="179">
        <f t="shared" si="20"/>
        <v>9781</v>
      </c>
      <c r="B1315" t="s">
        <v>1923</v>
      </c>
      <c r="C1315">
        <v>28297793</v>
      </c>
      <c r="D1315">
        <v>144105</v>
      </c>
      <c r="E1315">
        <v>4</v>
      </c>
      <c r="F1315">
        <v>550022182</v>
      </c>
      <c r="G1315" s="180">
        <v>43691</v>
      </c>
      <c r="H1315" s="180">
        <v>45412</v>
      </c>
      <c r="I1315">
        <v>0</v>
      </c>
      <c r="J1315">
        <v>1</v>
      </c>
      <c r="K1315">
        <v>0</v>
      </c>
      <c r="L1315">
        <v>30</v>
      </c>
      <c r="M1315">
        <v>2</v>
      </c>
      <c r="N1315" s="170">
        <v>22490513</v>
      </c>
      <c r="O1315" s="170">
        <v>24960000</v>
      </c>
      <c r="P1315" s="178">
        <v>33680</v>
      </c>
      <c r="Q1315" s="178">
        <v>1295</v>
      </c>
      <c r="R1315" s="178">
        <v>33680</v>
      </c>
      <c r="S1315">
        <v>0</v>
      </c>
      <c r="T1315">
        <v>0</v>
      </c>
      <c r="U1315">
        <v>0</v>
      </c>
      <c r="W1315">
        <v>0</v>
      </c>
      <c r="X1315">
        <v>0</v>
      </c>
      <c r="Y1315">
        <v>0</v>
      </c>
      <c r="AB1315" s="180">
        <v>44286</v>
      </c>
      <c r="AC1315">
        <v>1</v>
      </c>
      <c r="AD1315" t="s">
        <v>1922</v>
      </c>
      <c r="AE1315">
        <v>1</v>
      </c>
      <c r="AF1315">
        <v>30</v>
      </c>
      <c r="AG1315">
        <v>0</v>
      </c>
      <c r="AN1315">
        <v>1</v>
      </c>
      <c r="AO1315">
        <v>1</v>
      </c>
      <c r="AR1315" s="178">
        <v>23899</v>
      </c>
      <c r="AS1315" t="s">
        <v>1921</v>
      </c>
      <c r="AT1315">
        <v>0</v>
      </c>
      <c r="AU1315">
        <v>0</v>
      </c>
      <c r="AV1315">
        <v>890480123</v>
      </c>
      <c r="AW1315" t="s">
        <v>1920</v>
      </c>
      <c r="AX1315">
        <v>5</v>
      </c>
      <c r="BC1315">
        <v>2</v>
      </c>
      <c r="BD1315">
        <v>7</v>
      </c>
      <c r="BE1315">
        <v>2</v>
      </c>
    </row>
    <row r="1316" spans="1:57" x14ac:dyDescent="0.25">
      <c r="A1316" s="179">
        <f t="shared" si="20"/>
        <v>38247</v>
      </c>
      <c r="B1316" t="s">
        <v>1923</v>
      </c>
      <c r="C1316">
        <v>28297793</v>
      </c>
      <c r="D1316">
        <v>144105</v>
      </c>
      <c r="E1316">
        <v>4</v>
      </c>
      <c r="F1316">
        <v>550022183</v>
      </c>
      <c r="G1316" s="180">
        <v>43691</v>
      </c>
      <c r="H1316" s="180">
        <v>45412</v>
      </c>
      <c r="I1316">
        <v>0</v>
      </c>
      <c r="J1316">
        <v>1</v>
      </c>
      <c r="K1316">
        <v>0</v>
      </c>
      <c r="L1316">
        <v>30</v>
      </c>
      <c r="M1316">
        <v>2</v>
      </c>
      <c r="N1316" s="170">
        <v>22490513</v>
      </c>
      <c r="O1316" s="170">
        <v>24960000</v>
      </c>
      <c r="P1316" s="178">
        <v>131705</v>
      </c>
      <c r="Q1316" s="178">
        <v>5063</v>
      </c>
      <c r="R1316" s="178">
        <v>131705</v>
      </c>
      <c r="S1316">
        <v>0</v>
      </c>
      <c r="T1316">
        <v>0</v>
      </c>
      <c r="U1316">
        <v>0</v>
      </c>
      <c r="W1316">
        <v>0</v>
      </c>
      <c r="X1316">
        <v>0</v>
      </c>
      <c r="Y1316">
        <v>0</v>
      </c>
      <c r="AB1316" s="180">
        <v>44286</v>
      </c>
      <c r="AC1316">
        <v>1</v>
      </c>
      <c r="AD1316" t="s">
        <v>1922</v>
      </c>
      <c r="AE1316">
        <v>1</v>
      </c>
      <c r="AF1316">
        <v>30</v>
      </c>
      <c r="AG1316">
        <v>0</v>
      </c>
      <c r="AN1316">
        <v>1</v>
      </c>
      <c r="AO1316">
        <v>1</v>
      </c>
      <c r="AR1316" s="178">
        <v>93458</v>
      </c>
      <c r="AS1316" t="s">
        <v>1921</v>
      </c>
      <c r="AT1316">
        <v>0</v>
      </c>
      <c r="AU1316">
        <v>0</v>
      </c>
      <c r="AV1316">
        <v>890480123</v>
      </c>
      <c r="AW1316" t="s">
        <v>1920</v>
      </c>
      <c r="AX1316">
        <v>5</v>
      </c>
      <c r="BC1316">
        <v>2</v>
      </c>
      <c r="BD1316">
        <v>7</v>
      </c>
      <c r="BE1316">
        <v>2</v>
      </c>
    </row>
    <row r="1317" spans="1:57" x14ac:dyDescent="0.25">
      <c r="A1317" s="179">
        <f t="shared" si="20"/>
        <v>56242</v>
      </c>
      <c r="B1317" t="s">
        <v>1923</v>
      </c>
      <c r="C1317">
        <v>28297793</v>
      </c>
      <c r="D1317">
        <v>144105</v>
      </c>
      <c r="E1317">
        <v>4</v>
      </c>
      <c r="F1317">
        <v>550022207</v>
      </c>
      <c r="G1317" s="180">
        <v>43693</v>
      </c>
      <c r="H1317" s="180">
        <v>45412</v>
      </c>
      <c r="I1317">
        <v>0</v>
      </c>
      <c r="J1317">
        <v>1</v>
      </c>
      <c r="K1317">
        <v>0</v>
      </c>
      <c r="L1317">
        <v>30</v>
      </c>
      <c r="M1317">
        <v>2</v>
      </c>
      <c r="N1317" s="170">
        <v>22490513</v>
      </c>
      <c r="O1317" s="170">
        <v>24960000</v>
      </c>
      <c r="P1317" s="178">
        <v>193672</v>
      </c>
      <c r="Q1317" s="178">
        <v>7446</v>
      </c>
      <c r="R1317" s="178">
        <v>193672</v>
      </c>
      <c r="S1317">
        <v>0</v>
      </c>
      <c r="T1317">
        <v>0</v>
      </c>
      <c r="U1317">
        <v>0</v>
      </c>
      <c r="W1317">
        <v>0</v>
      </c>
      <c r="X1317">
        <v>0</v>
      </c>
      <c r="Y1317">
        <v>0</v>
      </c>
      <c r="AB1317" s="180">
        <v>44286</v>
      </c>
      <c r="AC1317">
        <v>1</v>
      </c>
      <c r="AD1317" t="s">
        <v>1922</v>
      </c>
      <c r="AE1317">
        <v>1</v>
      </c>
      <c r="AF1317">
        <v>30</v>
      </c>
      <c r="AG1317">
        <v>0</v>
      </c>
      <c r="AN1317">
        <v>1</v>
      </c>
      <c r="AO1317">
        <v>1</v>
      </c>
      <c r="AR1317" s="178">
        <v>137430</v>
      </c>
      <c r="AS1317" t="s">
        <v>1921</v>
      </c>
      <c r="AT1317">
        <v>0</v>
      </c>
      <c r="AU1317">
        <v>0</v>
      </c>
      <c r="AV1317">
        <v>890480123</v>
      </c>
      <c r="AW1317" t="s">
        <v>1920</v>
      </c>
      <c r="AX1317">
        <v>5</v>
      </c>
      <c r="BC1317">
        <v>2</v>
      </c>
      <c r="BD1317">
        <v>7</v>
      </c>
      <c r="BE1317">
        <v>2</v>
      </c>
    </row>
    <row r="1318" spans="1:57" x14ac:dyDescent="0.25">
      <c r="A1318" s="179">
        <f t="shared" si="20"/>
        <v>15793</v>
      </c>
      <c r="B1318" t="s">
        <v>1923</v>
      </c>
      <c r="C1318">
        <v>28297793</v>
      </c>
      <c r="D1318">
        <v>144105</v>
      </c>
      <c r="E1318">
        <v>4</v>
      </c>
      <c r="F1318">
        <v>550022259</v>
      </c>
      <c r="G1318" s="180">
        <v>43701</v>
      </c>
      <c r="H1318" s="180">
        <v>45412</v>
      </c>
      <c r="I1318">
        <v>0</v>
      </c>
      <c r="J1318">
        <v>1</v>
      </c>
      <c r="K1318">
        <v>0</v>
      </c>
      <c r="L1318">
        <v>30</v>
      </c>
      <c r="M1318">
        <v>2</v>
      </c>
      <c r="N1318" s="170">
        <v>22490513</v>
      </c>
      <c r="O1318" s="170">
        <v>24960000</v>
      </c>
      <c r="P1318" s="178">
        <v>54384</v>
      </c>
      <c r="Q1318" s="178">
        <v>2091</v>
      </c>
      <c r="R1318" s="178">
        <v>54384</v>
      </c>
      <c r="S1318">
        <v>0</v>
      </c>
      <c r="T1318">
        <v>0</v>
      </c>
      <c r="U1318">
        <v>0</v>
      </c>
      <c r="W1318">
        <v>0</v>
      </c>
      <c r="X1318">
        <v>0</v>
      </c>
      <c r="Y1318">
        <v>0</v>
      </c>
      <c r="AB1318" s="180">
        <v>44286</v>
      </c>
      <c r="AC1318">
        <v>1</v>
      </c>
      <c r="AD1318" t="s">
        <v>1922</v>
      </c>
      <c r="AE1318">
        <v>1</v>
      </c>
      <c r="AF1318">
        <v>30</v>
      </c>
      <c r="AG1318">
        <v>0</v>
      </c>
      <c r="AN1318">
        <v>1</v>
      </c>
      <c r="AO1318">
        <v>1</v>
      </c>
      <c r="AR1318" s="178">
        <v>38591</v>
      </c>
      <c r="AS1318" t="s">
        <v>1921</v>
      </c>
      <c r="AT1318">
        <v>0</v>
      </c>
      <c r="AU1318">
        <v>0</v>
      </c>
      <c r="AV1318">
        <v>890480123</v>
      </c>
      <c r="AW1318" t="s">
        <v>1920</v>
      </c>
      <c r="AX1318">
        <v>5</v>
      </c>
      <c r="BC1318">
        <v>2</v>
      </c>
      <c r="BD1318">
        <v>7</v>
      </c>
      <c r="BE1318">
        <v>2</v>
      </c>
    </row>
    <row r="1319" spans="1:57" x14ac:dyDescent="0.25">
      <c r="A1319" s="179">
        <f t="shared" si="20"/>
        <v>10128</v>
      </c>
      <c r="B1319" t="s">
        <v>1923</v>
      </c>
      <c r="C1319">
        <v>28297793</v>
      </c>
      <c r="D1319">
        <v>144105</v>
      </c>
      <c r="E1319">
        <v>4</v>
      </c>
      <c r="F1319">
        <v>550022264</v>
      </c>
      <c r="G1319" s="180">
        <v>43702</v>
      </c>
      <c r="H1319" s="180">
        <v>45412</v>
      </c>
      <c r="I1319">
        <v>0</v>
      </c>
      <c r="J1319">
        <v>1</v>
      </c>
      <c r="K1319">
        <v>0</v>
      </c>
      <c r="L1319">
        <v>30</v>
      </c>
      <c r="M1319">
        <v>2</v>
      </c>
      <c r="N1319" s="170">
        <v>22490513</v>
      </c>
      <c r="O1319" s="170">
        <v>24960000</v>
      </c>
      <c r="P1319" s="178">
        <v>34877</v>
      </c>
      <c r="Q1319" s="178">
        <v>1341</v>
      </c>
      <c r="R1319" s="178">
        <v>34877</v>
      </c>
      <c r="S1319">
        <v>0</v>
      </c>
      <c r="T1319">
        <v>0</v>
      </c>
      <c r="U1319">
        <v>0</v>
      </c>
      <c r="W1319">
        <v>0</v>
      </c>
      <c r="X1319">
        <v>0</v>
      </c>
      <c r="Y1319">
        <v>0</v>
      </c>
      <c r="AB1319" s="180">
        <v>44286</v>
      </c>
      <c r="AC1319">
        <v>1</v>
      </c>
      <c r="AD1319" t="s">
        <v>1922</v>
      </c>
      <c r="AE1319">
        <v>1</v>
      </c>
      <c r="AF1319">
        <v>30</v>
      </c>
      <c r="AG1319">
        <v>0</v>
      </c>
      <c r="AN1319">
        <v>1</v>
      </c>
      <c r="AO1319">
        <v>1</v>
      </c>
      <c r="AR1319" s="178">
        <v>24749</v>
      </c>
      <c r="AS1319" t="s">
        <v>1921</v>
      </c>
      <c r="AT1319">
        <v>0</v>
      </c>
      <c r="AU1319">
        <v>0</v>
      </c>
      <c r="AV1319">
        <v>890480123</v>
      </c>
      <c r="AW1319" t="s">
        <v>1920</v>
      </c>
      <c r="AX1319">
        <v>5</v>
      </c>
      <c r="BC1319">
        <v>2</v>
      </c>
      <c r="BD1319">
        <v>7</v>
      </c>
      <c r="BE1319">
        <v>2</v>
      </c>
    </row>
    <row r="1320" spans="1:57" x14ac:dyDescent="0.25">
      <c r="A1320" s="179">
        <f t="shared" si="20"/>
        <v>7389</v>
      </c>
      <c r="B1320" t="s">
        <v>1923</v>
      </c>
      <c r="C1320">
        <v>28297793</v>
      </c>
      <c r="D1320">
        <v>144105</v>
      </c>
      <c r="E1320">
        <v>4</v>
      </c>
      <c r="F1320">
        <v>550022429</v>
      </c>
      <c r="G1320" s="180">
        <v>43710</v>
      </c>
      <c r="H1320" s="180">
        <v>45412</v>
      </c>
      <c r="I1320">
        <v>0</v>
      </c>
      <c r="J1320">
        <v>1</v>
      </c>
      <c r="K1320">
        <v>0</v>
      </c>
      <c r="L1320">
        <v>30</v>
      </c>
      <c r="M1320">
        <v>2</v>
      </c>
      <c r="N1320" s="170">
        <v>22490513</v>
      </c>
      <c r="O1320" s="170">
        <v>24960000</v>
      </c>
      <c r="P1320" s="178">
        <v>25444</v>
      </c>
      <c r="Q1320" s="178">
        <v>978</v>
      </c>
      <c r="R1320" s="178">
        <v>25444</v>
      </c>
      <c r="S1320">
        <v>0</v>
      </c>
      <c r="T1320">
        <v>0</v>
      </c>
      <c r="U1320">
        <v>0</v>
      </c>
      <c r="W1320">
        <v>0</v>
      </c>
      <c r="X1320">
        <v>0</v>
      </c>
      <c r="Y1320">
        <v>0</v>
      </c>
      <c r="AB1320" s="180">
        <v>44286</v>
      </c>
      <c r="AC1320">
        <v>1</v>
      </c>
      <c r="AD1320" t="s">
        <v>1922</v>
      </c>
      <c r="AE1320">
        <v>1</v>
      </c>
      <c r="AF1320">
        <v>30</v>
      </c>
      <c r="AG1320">
        <v>0</v>
      </c>
      <c r="AN1320">
        <v>1</v>
      </c>
      <c r="AO1320">
        <v>1</v>
      </c>
      <c r="AR1320" s="178">
        <v>18055</v>
      </c>
      <c r="AS1320" t="s">
        <v>1921</v>
      </c>
      <c r="AT1320">
        <v>0</v>
      </c>
      <c r="AU1320">
        <v>0</v>
      </c>
      <c r="AV1320">
        <v>890480123</v>
      </c>
      <c r="AW1320" t="s">
        <v>1920</v>
      </c>
      <c r="AX1320">
        <v>5</v>
      </c>
      <c r="BC1320">
        <v>2</v>
      </c>
      <c r="BD1320">
        <v>7</v>
      </c>
      <c r="BE1320">
        <v>2</v>
      </c>
    </row>
    <row r="1321" spans="1:57" x14ac:dyDescent="0.25">
      <c r="A1321" s="179">
        <f t="shared" si="20"/>
        <v>9758</v>
      </c>
      <c r="B1321" t="s">
        <v>1923</v>
      </c>
      <c r="C1321">
        <v>28297793</v>
      </c>
      <c r="D1321">
        <v>144105</v>
      </c>
      <c r="E1321">
        <v>4</v>
      </c>
      <c r="F1321">
        <v>550022445</v>
      </c>
      <c r="G1321" s="180">
        <v>43714</v>
      </c>
      <c r="H1321" s="180">
        <v>45412</v>
      </c>
      <c r="I1321">
        <v>0</v>
      </c>
      <c r="J1321">
        <v>1</v>
      </c>
      <c r="K1321">
        <v>0</v>
      </c>
      <c r="L1321">
        <v>30</v>
      </c>
      <c r="M1321">
        <v>2</v>
      </c>
      <c r="N1321" s="170">
        <v>22490513</v>
      </c>
      <c r="O1321" s="170">
        <v>24960000</v>
      </c>
      <c r="P1321" s="178">
        <v>33603</v>
      </c>
      <c r="Q1321" s="178">
        <v>1292</v>
      </c>
      <c r="R1321" s="178">
        <v>33603</v>
      </c>
      <c r="S1321">
        <v>0</v>
      </c>
      <c r="T1321">
        <v>0</v>
      </c>
      <c r="U1321">
        <v>0</v>
      </c>
      <c r="W1321">
        <v>0</v>
      </c>
      <c r="X1321">
        <v>0</v>
      </c>
      <c r="Y1321">
        <v>0</v>
      </c>
      <c r="AB1321" s="180">
        <v>44286</v>
      </c>
      <c r="AC1321">
        <v>1</v>
      </c>
      <c r="AD1321" t="s">
        <v>1922</v>
      </c>
      <c r="AE1321">
        <v>1</v>
      </c>
      <c r="AF1321">
        <v>30</v>
      </c>
      <c r="AG1321">
        <v>0</v>
      </c>
      <c r="AN1321">
        <v>1</v>
      </c>
      <c r="AO1321">
        <v>1</v>
      </c>
      <c r="AR1321" s="178">
        <v>23845</v>
      </c>
      <c r="AS1321" t="s">
        <v>1921</v>
      </c>
      <c r="AT1321">
        <v>0</v>
      </c>
      <c r="AU1321">
        <v>0</v>
      </c>
      <c r="AV1321">
        <v>890480123</v>
      </c>
      <c r="AW1321" t="s">
        <v>1920</v>
      </c>
      <c r="AX1321">
        <v>5</v>
      </c>
      <c r="BC1321">
        <v>2</v>
      </c>
      <c r="BD1321">
        <v>7</v>
      </c>
      <c r="BE1321">
        <v>2</v>
      </c>
    </row>
    <row r="1322" spans="1:57" x14ac:dyDescent="0.25">
      <c r="A1322" s="179">
        <f t="shared" si="20"/>
        <v>4438</v>
      </c>
      <c r="B1322" t="s">
        <v>1923</v>
      </c>
      <c r="C1322">
        <v>28297793</v>
      </c>
      <c r="D1322">
        <v>144105</v>
      </c>
      <c r="E1322">
        <v>4</v>
      </c>
      <c r="F1322">
        <v>550022450</v>
      </c>
      <c r="G1322" s="180">
        <v>43715</v>
      </c>
      <c r="H1322" s="180">
        <v>45412</v>
      </c>
      <c r="I1322">
        <v>0</v>
      </c>
      <c r="J1322">
        <v>1</v>
      </c>
      <c r="K1322">
        <v>0</v>
      </c>
      <c r="L1322">
        <v>30</v>
      </c>
      <c r="M1322">
        <v>2</v>
      </c>
      <c r="N1322" s="170">
        <v>22490513</v>
      </c>
      <c r="O1322" s="170">
        <v>24960000</v>
      </c>
      <c r="P1322" s="178">
        <v>15283</v>
      </c>
      <c r="Q1322" s="178">
        <v>588</v>
      </c>
      <c r="R1322" s="178">
        <v>15283</v>
      </c>
      <c r="S1322">
        <v>0</v>
      </c>
      <c r="T1322">
        <v>0</v>
      </c>
      <c r="U1322">
        <v>0</v>
      </c>
      <c r="W1322">
        <v>0</v>
      </c>
      <c r="X1322">
        <v>0</v>
      </c>
      <c r="Y1322">
        <v>0</v>
      </c>
      <c r="AB1322" s="180">
        <v>44286</v>
      </c>
      <c r="AC1322">
        <v>1</v>
      </c>
      <c r="AD1322" t="s">
        <v>1922</v>
      </c>
      <c r="AE1322">
        <v>1</v>
      </c>
      <c r="AF1322">
        <v>30</v>
      </c>
      <c r="AG1322">
        <v>0</v>
      </c>
      <c r="AN1322">
        <v>1</v>
      </c>
      <c r="AO1322">
        <v>1</v>
      </c>
      <c r="AR1322" s="178">
        <v>10845</v>
      </c>
      <c r="AS1322" t="s">
        <v>1921</v>
      </c>
      <c r="AT1322">
        <v>0</v>
      </c>
      <c r="AU1322">
        <v>0</v>
      </c>
      <c r="AV1322">
        <v>890480123</v>
      </c>
      <c r="AW1322" t="s">
        <v>1920</v>
      </c>
      <c r="AX1322">
        <v>5</v>
      </c>
      <c r="BC1322">
        <v>2</v>
      </c>
      <c r="BD1322">
        <v>7</v>
      </c>
      <c r="BE1322">
        <v>2</v>
      </c>
    </row>
    <row r="1323" spans="1:57" x14ac:dyDescent="0.25">
      <c r="A1323" s="179">
        <f t="shared" si="20"/>
        <v>19908</v>
      </c>
      <c r="B1323" t="s">
        <v>1923</v>
      </c>
      <c r="C1323">
        <v>28297793</v>
      </c>
      <c r="D1323">
        <v>144105</v>
      </c>
      <c r="E1323">
        <v>4</v>
      </c>
      <c r="F1323">
        <v>550022451</v>
      </c>
      <c r="G1323" s="180">
        <v>43715</v>
      </c>
      <c r="H1323" s="180">
        <v>45412</v>
      </c>
      <c r="I1323">
        <v>0</v>
      </c>
      <c r="J1323">
        <v>1</v>
      </c>
      <c r="K1323">
        <v>0</v>
      </c>
      <c r="L1323">
        <v>30</v>
      </c>
      <c r="M1323">
        <v>2</v>
      </c>
      <c r="N1323" s="170">
        <v>22490513</v>
      </c>
      <c r="O1323" s="170">
        <v>24960000</v>
      </c>
      <c r="P1323" s="178">
        <v>68555</v>
      </c>
      <c r="Q1323" s="178">
        <v>2636</v>
      </c>
      <c r="R1323" s="178">
        <v>68555</v>
      </c>
      <c r="S1323">
        <v>0</v>
      </c>
      <c r="T1323">
        <v>0</v>
      </c>
      <c r="U1323">
        <v>0</v>
      </c>
      <c r="W1323">
        <v>0</v>
      </c>
      <c r="X1323">
        <v>0</v>
      </c>
      <c r="Y1323">
        <v>0</v>
      </c>
      <c r="AB1323" s="180">
        <v>44286</v>
      </c>
      <c r="AC1323">
        <v>1</v>
      </c>
      <c r="AD1323" t="s">
        <v>1922</v>
      </c>
      <c r="AE1323">
        <v>1</v>
      </c>
      <c r="AF1323">
        <v>30</v>
      </c>
      <c r="AG1323">
        <v>0</v>
      </c>
      <c r="AN1323">
        <v>1</v>
      </c>
      <c r="AO1323">
        <v>1</v>
      </c>
      <c r="AR1323" s="178">
        <v>48647</v>
      </c>
      <c r="AS1323" t="s">
        <v>1921</v>
      </c>
      <c r="AT1323">
        <v>0</v>
      </c>
      <c r="AU1323">
        <v>0</v>
      </c>
      <c r="AV1323">
        <v>890480123</v>
      </c>
      <c r="AW1323" t="s">
        <v>1920</v>
      </c>
      <c r="AX1323">
        <v>5</v>
      </c>
      <c r="BC1323">
        <v>2</v>
      </c>
      <c r="BD1323">
        <v>7</v>
      </c>
      <c r="BE1323">
        <v>2</v>
      </c>
    </row>
    <row r="1324" spans="1:57" x14ac:dyDescent="0.25">
      <c r="A1324" s="179">
        <f t="shared" si="20"/>
        <v>23244</v>
      </c>
      <c r="B1324" t="s">
        <v>1923</v>
      </c>
      <c r="C1324">
        <v>28297793</v>
      </c>
      <c r="D1324">
        <v>144105</v>
      </c>
      <c r="E1324">
        <v>4</v>
      </c>
      <c r="F1324">
        <v>550022534</v>
      </c>
      <c r="G1324" s="180">
        <v>43726</v>
      </c>
      <c r="H1324" s="180">
        <v>45412</v>
      </c>
      <c r="I1324">
        <v>0</v>
      </c>
      <c r="J1324">
        <v>1</v>
      </c>
      <c r="K1324">
        <v>0</v>
      </c>
      <c r="L1324">
        <v>30</v>
      </c>
      <c r="M1324">
        <v>2</v>
      </c>
      <c r="N1324" s="170">
        <v>22490513</v>
      </c>
      <c r="O1324" s="170">
        <v>24960000</v>
      </c>
      <c r="P1324" s="178">
        <v>80041</v>
      </c>
      <c r="Q1324" s="178">
        <v>3077</v>
      </c>
      <c r="R1324" s="178">
        <v>80041</v>
      </c>
      <c r="S1324">
        <v>0</v>
      </c>
      <c r="T1324">
        <v>0</v>
      </c>
      <c r="U1324">
        <v>0</v>
      </c>
      <c r="W1324">
        <v>0</v>
      </c>
      <c r="X1324">
        <v>0</v>
      </c>
      <c r="Y1324">
        <v>0</v>
      </c>
      <c r="AB1324" s="180">
        <v>44286</v>
      </c>
      <c r="AC1324">
        <v>1</v>
      </c>
      <c r="AD1324" t="s">
        <v>1922</v>
      </c>
      <c r="AE1324">
        <v>1</v>
      </c>
      <c r="AF1324">
        <v>30</v>
      </c>
      <c r="AG1324">
        <v>0</v>
      </c>
      <c r="AN1324">
        <v>1</v>
      </c>
      <c r="AO1324">
        <v>1</v>
      </c>
      <c r="AR1324" s="178">
        <v>56797</v>
      </c>
      <c r="AS1324" t="s">
        <v>1921</v>
      </c>
      <c r="AT1324">
        <v>0</v>
      </c>
      <c r="AU1324">
        <v>0</v>
      </c>
      <c r="AV1324">
        <v>890480123</v>
      </c>
      <c r="AW1324" t="s">
        <v>1920</v>
      </c>
      <c r="AX1324">
        <v>5</v>
      </c>
      <c r="BC1324">
        <v>2</v>
      </c>
      <c r="BD1324">
        <v>7</v>
      </c>
      <c r="BE1324">
        <v>2</v>
      </c>
    </row>
    <row r="1325" spans="1:57" x14ac:dyDescent="0.25">
      <c r="A1325" s="179">
        <f t="shared" si="20"/>
        <v>6987</v>
      </c>
      <c r="B1325" t="s">
        <v>1923</v>
      </c>
      <c r="C1325">
        <v>28297793</v>
      </c>
      <c r="D1325">
        <v>144105</v>
      </c>
      <c r="E1325">
        <v>4</v>
      </c>
      <c r="F1325">
        <v>550022537</v>
      </c>
      <c r="G1325" s="180">
        <v>43726</v>
      </c>
      <c r="H1325" s="180">
        <v>45412</v>
      </c>
      <c r="I1325">
        <v>0</v>
      </c>
      <c r="J1325">
        <v>1</v>
      </c>
      <c r="K1325">
        <v>0</v>
      </c>
      <c r="L1325">
        <v>30</v>
      </c>
      <c r="M1325">
        <v>2</v>
      </c>
      <c r="N1325" s="170">
        <v>22490513</v>
      </c>
      <c r="O1325" s="170">
        <v>24960000</v>
      </c>
      <c r="P1325" s="178">
        <v>24059</v>
      </c>
      <c r="Q1325" s="178">
        <v>925</v>
      </c>
      <c r="R1325" s="178">
        <v>24059</v>
      </c>
      <c r="S1325">
        <v>0</v>
      </c>
      <c r="T1325">
        <v>0</v>
      </c>
      <c r="U1325">
        <v>0</v>
      </c>
      <c r="W1325">
        <v>0</v>
      </c>
      <c r="X1325">
        <v>0</v>
      </c>
      <c r="Y1325">
        <v>0</v>
      </c>
      <c r="AB1325" s="180">
        <v>44286</v>
      </c>
      <c r="AC1325">
        <v>1</v>
      </c>
      <c r="AD1325" t="s">
        <v>1922</v>
      </c>
      <c r="AE1325">
        <v>1</v>
      </c>
      <c r="AF1325">
        <v>30</v>
      </c>
      <c r="AG1325">
        <v>0</v>
      </c>
      <c r="AN1325">
        <v>1</v>
      </c>
      <c r="AO1325">
        <v>1</v>
      </c>
      <c r="AR1325" s="178">
        <v>17072</v>
      </c>
      <c r="AS1325" t="s">
        <v>1921</v>
      </c>
      <c r="AT1325">
        <v>0</v>
      </c>
      <c r="AU1325">
        <v>0</v>
      </c>
      <c r="AV1325">
        <v>890480123</v>
      </c>
      <c r="AW1325" t="s">
        <v>1920</v>
      </c>
      <c r="AX1325">
        <v>5</v>
      </c>
      <c r="BC1325">
        <v>2</v>
      </c>
      <c r="BD1325">
        <v>7</v>
      </c>
      <c r="BE1325">
        <v>2</v>
      </c>
    </row>
    <row r="1326" spans="1:57" x14ac:dyDescent="0.25">
      <c r="A1326" s="179">
        <f t="shared" si="20"/>
        <v>25375</v>
      </c>
      <c r="B1326" t="s">
        <v>1923</v>
      </c>
      <c r="C1326">
        <v>28297793</v>
      </c>
      <c r="D1326">
        <v>144105</v>
      </c>
      <c r="E1326">
        <v>4</v>
      </c>
      <c r="F1326">
        <v>550022559</v>
      </c>
      <c r="G1326" s="180">
        <v>43729</v>
      </c>
      <c r="H1326" s="180">
        <v>45412</v>
      </c>
      <c r="I1326">
        <v>0</v>
      </c>
      <c r="J1326">
        <v>1</v>
      </c>
      <c r="K1326">
        <v>0</v>
      </c>
      <c r="L1326">
        <v>30</v>
      </c>
      <c r="M1326">
        <v>2</v>
      </c>
      <c r="N1326" s="170">
        <v>22490513</v>
      </c>
      <c r="O1326" s="170">
        <v>24960000</v>
      </c>
      <c r="P1326" s="178">
        <v>87381</v>
      </c>
      <c r="Q1326" s="178">
        <v>3359</v>
      </c>
      <c r="R1326" s="178">
        <v>87381</v>
      </c>
      <c r="S1326">
        <v>0</v>
      </c>
      <c r="T1326">
        <v>0</v>
      </c>
      <c r="U1326">
        <v>0</v>
      </c>
      <c r="W1326">
        <v>0</v>
      </c>
      <c r="X1326">
        <v>0</v>
      </c>
      <c r="Y1326">
        <v>0</v>
      </c>
      <c r="AB1326" s="180">
        <v>44286</v>
      </c>
      <c r="AC1326">
        <v>1</v>
      </c>
      <c r="AD1326" t="s">
        <v>1922</v>
      </c>
      <c r="AE1326">
        <v>1</v>
      </c>
      <c r="AF1326">
        <v>30</v>
      </c>
      <c r="AG1326">
        <v>0</v>
      </c>
      <c r="AN1326">
        <v>1</v>
      </c>
      <c r="AO1326">
        <v>1</v>
      </c>
      <c r="AR1326" s="178">
        <v>62006</v>
      </c>
      <c r="AS1326" t="s">
        <v>1921</v>
      </c>
      <c r="AT1326">
        <v>0</v>
      </c>
      <c r="AU1326">
        <v>0</v>
      </c>
      <c r="AV1326">
        <v>890480123</v>
      </c>
      <c r="AW1326" t="s">
        <v>1920</v>
      </c>
      <c r="AX1326">
        <v>5</v>
      </c>
      <c r="BC1326">
        <v>2</v>
      </c>
      <c r="BD1326">
        <v>7</v>
      </c>
      <c r="BE1326">
        <v>2</v>
      </c>
    </row>
    <row r="1327" spans="1:57" x14ac:dyDescent="0.25">
      <c r="A1327" s="179">
        <f t="shared" si="20"/>
        <v>19922</v>
      </c>
      <c r="B1327" t="s">
        <v>1923</v>
      </c>
      <c r="C1327">
        <v>28297793</v>
      </c>
      <c r="D1327">
        <v>144105</v>
      </c>
      <c r="E1327">
        <v>4</v>
      </c>
      <c r="F1327">
        <v>550022593</v>
      </c>
      <c r="G1327" s="180">
        <v>43733</v>
      </c>
      <c r="H1327" s="180">
        <v>45412</v>
      </c>
      <c r="I1327">
        <v>0</v>
      </c>
      <c r="J1327">
        <v>1</v>
      </c>
      <c r="K1327">
        <v>0</v>
      </c>
      <c r="L1327">
        <v>30</v>
      </c>
      <c r="M1327">
        <v>2</v>
      </c>
      <c r="N1327" s="170">
        <v>22490513</v>
      </c>
      <c r="O1327" s="170">
        <v>24960000</v>
      </c>
      <c r="P1327" s="178">
        <v>68602</v>
      </c>
      <c r="Q1327" s="178">
        <v>2637</v>
      </c>
      <c r="R1327" s="178">
        <v>68602</v>
      </c>
      <c r="S1327">
        <v>0</v>
      </c>
      <c r="T1327">
        <v>0</v>
      </c>
      <c r="U1327">
        <v>0</v>
      </c>
      <c r="W1327">
        <v>0</v>
      </c>
      <c r="X1327">
        <v>0</v>
      </c>
      <c r="Y1327">
        <v>0</v>
      </c>
      <c r="AB1327" s="180">
        <v>44286</v>
      </c>
      <c r="AC1327">
        <v>1</v>
      </c>
      <c r="AD1327" t="s">
        <v>1922</v>
      </c>
      <c r="AE1327">
        <v>1</v>
      </c>
      <c r="AF1327">
        <v>30</v>
      </c>
      <c r="AG1327">
        <v>0</v>
      </c>
      <c r="AN1327">
        <v>1</v>
      </c>
      <c r="AO1327">
        <v>1</v>
      </c>
      <c r="AR1327" s="178">
        <v>48680</v>
      </c>
      <c r="AS1327" t="s">
        <v>1921</v>
      </c>
      <c r="AT1327">
        <v>0</v>
      </c>
      <c r="AU1327">
        <v>0</v>
      </c>
      <c r="AV1327">
        <v>890480123</v>
      </c>
      <c r="AW1327" t="s">
        <v>1920</v>
      </c>
      <c r="AX1327">
        <v>5</v>
      </c>
      <c r="BC1327">
        <v>2</v>
      </c>
      <c r="BD1327">
        <v>7</v>
      </c>
      <c r="BE1327">
        <v>2</v>
      </c>
    </row>
    <row r="1328" spans="1:57" x14ac:dyDescent="0.25">
      <c r="A1328" s="179">
        <f t="shared" si="20"/>
        <v>4888</v>
      </c>
      <c r="B1328" t="s">
        <v>1923</v>
      </c>
      <c r="C1328">
        <v>28297793</v>
      </c>
      <c r="D1328">
        <v>144105</v>
      </c>
      <c r="E1328">
        <v>4</v>
      </c>
      <c r="F1328">
        <v>550022607</v>
      </c>
      <c r="G1328" s="180">
        <v>43734</v>
      </c>
      <c r="H1328" s="180">
        <v>45412</v>
      </c>
      <c r="I1328">
        <v>0</v>
      </c>
      <c r="J1328">
        <v>1</v>
      </c>
      <c r="K1328">
        <v>0</v>
      </c>
      <c r="L1328">
        <v>30</v>
      </c>
      <c r="M1328">
        <v>2</v>
      </c>
      <c r="N1328" s="170">
        <v>22490513</v>
      </c>
      <c r="O1328" s="170">
        <v>24960000</v>
      </c>
      <c r="P1328" s="178">
        <v>16831</v>
      </c>
      <c r="Q1328" s="178">
        <v>647</v>
      </c>
      <c r="R1328" s="178">
        <v>16831</v>
      </c>
      <c r="S1328">
        <v>0</v>
      </c>
      <c r="T1328">
        <v>0</v>
      </c>
      <c r="U1328">
        <v>0</v>
      </c>
      <c r="W1328">
        <v>0</v>
      </c>
      <c r="X1328">
        <v>0</v>
      </c>
      <c r="Y1328">
        <v>0</v>
      </c>
      <c r="AB1328" s="180">
        <v>44286</v>
      </c>
      <c r="AC1328">
        <v>1</v>
      </c>
      <c r="AD1328" t="s">
        <v>1922</v>
      </c>
      <c r="AE1328">
        <v>1</v>
      </c>
      <c r="AF1328">
        <v>30</v>
      </c>
      <c r="AG1328">
        <v>0</v>
      </c>
      <c r="AN1328">
        <v>1</v>
      </c>
      <c r="AO1328">
        <v>1</v>
      </c>
      <c r="AR1328" s="178">
        <v>11943</v>
      </c>
      <c r="AS1328" t="s">
        <v>1921</v>
      </c>
      <c r="AT1328">
        <v>0</v>
      </c>
      <c r="AU1328">
        <v>0</v>
      </c>
      <c r="AV1328">
        <v>890480123</v>
      </c>
      <c r="AW1328" t="s">
        <v>1920</v>
      </c>
      <c r="AX1328">
        <v>5</v>
      </c>
      <c r="BC1328">
        <v>2</v>
      </c>
      <c r="BD1328">
        <v>7</v>
      </c>
      <c r="BE1328">
        <v>2</v>
      </c>
    </row>
    <row r="1329" spans="1:57" x14ac:dyDescent="0.25">
      <c r="A1329" s="179">
        <f t="shared" si="20"/>
        <v>6363</v>
      </c>
      <c r="B1329" t="s">
        <v>1923</v>
      </c>
      <c r="C1329">
        <v>28297793</v>
      </c>
      <c r="D1329">
        <v>144105</v>
      </c>
      <c r="E1329">
        <v>4</v>
      </c>
      <c r="F1329">
        <v>550022755</v>
      </c>
      <c r="G1329" s="180">
        <v>43742</v>
      </c>
      <c r="H1329" s="180">
        <v>45412</v>
      </c>
      <c r="I1329">
        <v>0</v>
      </c>
      <c r="J1329">
        <v>1</v>
      </c>
      <c r="K1329">
        <v>0</v>
      </c>
      <c r="L1329">
        <v>30</v>
      </c>
      <c r="M1329">
        <v>2</v>
      </c>
      <c r="N1329" s="170">
        <v>22490513</v>
      </c>
      <c r="O1329" s="170">
        <v>24960000</v>
      </c>
      <c r="P1329" s="178">
        <v>21912</v>
      </c>
      <c r="Q1329" s="178">
        <v>842</v>
      </c>
      <c r="R1329" s="178">
        <v>21912</v>
      </c>
      <c r="S1329">
        <v>0</v>
      </c>
      <c r="T1329">
        <v>0</v>
      </c>
      <c r="U1329">
        <v>0</v>
      </c>
      <c r="W1329">
        <v>0</v>
      </c>
      <c r="X1329">
        <v>0</v>
      </c>
      <c r="Y1329">
        <v>0</v>
      </c>
      <c r="AB1329" s="180">
        <v>44286</v>
      </c>
      <c r="AC1329">
        <v>1</v>
      </c>
      <c r="AD1329" t="s">
        <v>1922</v>
      </c>
      <c r="AE1329">
        <v>1</v>
      </c>
      <c r="AF1329">
        <v>30</v>
      </c>
      <c r="AG1329">
        <v>0</v>
      </c>
      <c r="AN1329">
        <v>1</v>
      </c>
      <c r="AO1329">
        <v>1</v>
      </c>
      <c r="AR1329" s="178">
        <v>15549</v>
      </c>
      <c r="AS1329" t="s">
        <v>1921</v>
      </c>
      <c r="AT1329">
        <v>0</v>
      </c>
      <c r="AU1329">
        <v>0</v>
      </c>
      <c r="AV1329">
        <v>890480123</v>
      </c>
      <c r="AW1329" t="s">
        <v>1920</v>
      </c>
      <c r="AX1329">
        <v>5</v>
      </c>
      <c r="BC1329">
        <v>2</v>
      </c>
      <c r="BD1329">
        <v>7</v>
      </c>
      <c r="BE1329">
        <v>2</v>
      </c>
    </row>
    <row r="1330" spans="1:57" x14ac:dyDescent="0.25">
      <c r="A1330" s="179">
        <f t="shared" si="20"/>
        <v>33193</v>
      </c>
      <c r="B1330" t="s">
        <v>1923</v>
      </c>
      <c r="C1330">
        <v>28297793</v>
      </c>
      <c r="D1330">
        <v>144105</v>
      </c>
      <c r="E1330">
        <v>4</v>
      </c>
      <c r="F1330">
        <v>550022763</v>
      </c>
      <c r="G1330" s="180">
        <v>43743</v>
      </c>
      <c r="H1330" s="180">
        <v>45412</v>
      </c>
      <c r="I1330">
        <v>0</v>
      </c>
      <c r="J1330">
        <v>1</v>
      </c>
      <c r="K1330">
        <v>0</v>
      </c>
      <c r="L1330">
        <v>30</v>
      </c>
      <c r="M1330">
        <v>2</v>
      </c>
      <c r="N1330" s="170">
        <v>22490513</v>
      </c>
      <c r="O1330" s="170">
        <v>24960000</v>
      </c>
      <c r="P1330" s="178">
        <v>114303</v>
      </c>
      <c r="Q1330" s="178">
        <v>4394</v>
      </c>
      <c r="R1330" s="178">
        <v>114303</v>
      </c>
      <c r="S1330">
        <v>0</v>
      </c>
      <c r="T1330">
        <v>0</v>
      </c>
      <c r="U1330">
        <v>0</v>
      </c>
      <c r="W1330">
        <v>0</v>
      </c>
      <c r="X1330">
        <v>0</v>
      </c>
      <c r="Y1330">
        <v>0</v>
      </c>
      <c r="AB1330" s="180">
        <v>44286</v>
      </c>
      <c r="AC1330">
        <v>1</v>
      </c>
      <c r="AD1330" t="s">
        <v>1922</v>
      </c>
      <c r="AE1330">
        <v>1</v>
      </c>
      <c r="AF1330">
        <v>30</v>
      </c>
      <c r="AG1330">
        <v>0</v>
      </c>
      <c r="AN1330">
        <v>1</v>
      </c>
      <c r="AO1330">
        <v>1</v>
      </c>
      <c r="AR1330" s="178">
        <v>81110</v>
      </c>
      <c r="AS1330" t="s">
        <v>1921</v>
      </c>
      <c r="AT1330">
        <v>0</v>
      </c>
      <c r="AU1330">
        <v>0</v>
      </c>
      <c r="AV1330">
        <v>890480123</v>
      </c>
      <c r="AW1330" t="s">
        <v>1920</v>
      </c>
      <c r="AX1330">
        <v>5</v>
      </c>
      <c r="BC1330">
        <v>2</v>
      </c>
      <c r="BD1330">
        <v>7</v>
      </c>
      <c r="BE1330">
        <v>2</v>
      </c>
    </row>
    <row r="1331" spans="1:57" x14ac:dyDescent="0.25">
      <c r="A1331" s="179">
        <f t="shared" si="20"/>
        <v>10237</v>
      </c>
      <c r="B1331" t="s">
        <v>1923</v>
      </c>
      <c r="C1331">
        <v>28297793</v>
      </c>
      <c r="D1331">
        <v>144105</v>
      </c>
      <c r="E1331">
        <v>4</v>
      </c>
      <c r="F1331">
        <v>550022797</v>
      </c>
      <c r="G1331" s="180">
        <v>43747</v>
      </c>
      <c r="H1331" s="180">
        <v>45412</v>
      </c>
      <c r="I1331">
        <v>0</v>
      </c>
      <c r="J1331">
        <v>1</v>
      </c>
      <c r="K1331">
        <v>0</v>
      </c>
      <c r="L1331">
        <v>30</v>
      </c>
      <c r="M1331">
        <v>2</v>
      </c>
      <c r="N1331" s="170">
        <v>22490513</v>
      </c>
      <c r="O1331" s="170">
        <v>24960000</v>
      </c>
      <c r="P1331" s="178">
        <v>35252</v>
      </c>
      <c r="Q1331" s="178">
        <v>1355</v>
      </c>
      <c r="R1331" s="178">
        <v>35252</v>
      </c>
      <c r="S1331">
        <v>0</v>
      </c>
      <c r="T1331">
        <v>0</v>
      </c>
      <c r="U1331">
        <v>0</v>
      </c>
      <c r="W1331">
        <v>0</v>
      </c>
      <c r="X1331">
        <v>0</v>
      </c>
      <c r="Y1331">
        <v>0</v>
      </c>
      <c r="AB1331" s="180">
        <v>44286</v>
      </c>
      <c r="AC1331">
        <v>1</v>
      </c>
      <c r="AD1331" t="s">
        <v>1922</v>
      </c>
      <c r="AE1331">
        <v>1</v>
      </c>
      <c r="AF1331">
        <v>30</v>
      </c>
      <c r="AG1331">
        <v>0</v>
      </c>
      <c r="AN1331">
        <v>1</v>
      </c>
      <c r="AO1331">
        <v>1</v>
      </c>
      <c r="AR1331" s="178">
        <v>25015</v>
      </c>
      <c r="AS1331" t="s">
        <v>1921</v>
      </c>
      <c r="AT1331">
        <v>0</v>
      </c>
      <c r="AU1331">
        <v>0</v>
      </c>
      <c r="AV1331">
        <v>890480123</v>
      </c>
      <c r="AW1331" t="s">
        <v>1920</v>
      </c>
      <c r="AX1331">
        <v>5</v>
      </c>
      <c r="BC1331">
        <v>2</v>
      </c>
      <c r="BD1331">
        <v>7</v>
      </c>
      <c r="BE1331">
        <v>2</v>
      </c>
    </row>
    <row r="1332" spans="1:57" x14ac:dyDescent="0.25">
      <c r="A1332" s="179">
        <f t="shared" si="20"/>
        <v>10615</v>
      </c>
      <c r="B1332" t="s">
        <v>1923</v>
      </c>
      <c r="C1332">
        <v>28297793</v>
      </c>
      <c r="D1332">
        <v>144105</v>
      </c>
      <c r="E1332">
        <v>4</v>
      </c>
      <c r="F1332">
        <v>550022853</v>
      </c>
      <c r="G1332" s="180">
        <v>43753</v>
      </c>
      <c r="H1332" s="180">
        <v>45412</v>
      </c>
      <c r="I1332">
        <v>0</v>
      </c>
      <c r="J1332">
        <v>1</v>
      </c>
      <c r="K1332">
        <v>0</v>
      </c>
      <c r="L1332">
        <v>30</v>
      </c>
      <c r="M1332">
        <v>2</v>
      </c>
      <c r="N1332" s="170">
        <v>22490513</v>
      </c>
      <c r="O1332" s="170">
        <v>24960000</v>
      </c>
      <c r="P1332" s="178">
        <v>36555</v>
      </c>
      <c r="Q1332" s="178">
        <v>1405</v>
      </c>
      <c r="R1332" s="178">
        <v>36555</v>
      </c>
      <c r="S1332">
        <v>0</v>
      </c>
      <c r="T1332">
        <v>0</v>
      </c>
      <c r="U1332">
        <v>0</v>
      </c>
      <c r="W1332">
        <v>0</v>
      </c>
      <c r="X1332">
        <v>0</v>
      </c>
      <c r="Y1332">
        <v>0</v>
      </c>
      <c r="AB1332" s="180">
        <v>44286</v>
      </c>
      <c r="AC1332">
        <v>1</v>
      </c>
      <c r="AD1332" t="s">
        <v>1922</v>
      </c>
      <c r="AE1332">
        <v>1</v>
      </c>
      <c r="AF1332">
        <v>30</v>
      </c>
      <c r="AG1332">
        <v>0</v>
      </c>
      <c r="AN1332">
        <v>1</v>
      </c>
      <c r="AO1332">
        <v>1</v>
      </c>
      <c r="AR1332" s="178">
        <v>25940</v>
      </c>
      <c r="AS1332" t="s">
        <v>1921</v>
      </c>
      <c r="AT1332">
        <v>0</v>
      </c>
      <c r="AU1332">
        <v>0</v>
      </c>
      <c r="AV1332">
        <v>890480123</v>
      </c>
      <c r="AW1332" t="s">
        <v>1920</v>
      </c>
      <c r="AX1332">
        <v>5</v>
      </c>
      <c r="BC1332">
        <v>2</v>
      </c>
      <c r="BD1332">
        <v>7</v>
      </c>
      <c r="BE1332">
        <v>2</v>
      </c>
    </row>
    <row r="1333" spans="1:57" x14ac:dyDescent="0.25">
      <c r="A1333" s="179">
        <f t="shared" si="20"/>
        <v>22694</v>
      </c>
      <c r="B1333" t="s">
        <v>1923</v>
      </c>
      <c r="C1333">
        <v>28297793</v>
      </c>
      <c r="D1333">
        <v>144105</v>
      </c>
      <c r="E1333">
        <v>4</v>
      </c>
      <c r="F1333">
        <v>550022979</v>
      </c>
      <c r="G1333" s="180">
        <v>43769</v>
      </c>
      <c r="H1333" s="180">
        <v>45412</v>
      </c>
      <c r="I1333">
        <v>0</v>
      </c>
      <c r="J1333">
        <v>1</v>
      </c>
      <c r="K1333">
        <v>0</v>
      </c>
      <c r="L1333">
        <v>30</v>
      </c>
      <c r="M1333">
        <v>2</v>
      </c>
      <c r="N1333" s="170">
        <v>22490513</v>
      </c>
      <c r="O1333" s="170">
        <v>24960000</v>
      </c>
      <c r="P1333" s="178">
        <v>78148</v>
      </c>
      <c r="Q1333" s="178">
        <v>3004</v>
      </c>
      <c r="R1333" s="178">
        <v>78148</v>
      </c>
      <c r="S1333">
        <v>0</v>
      </c>
      <c r="T1333">
        <v>0</v>
      </c>
      <c r="U1333">
        <v>0</v>
      </c>
      <c r="W1333">
        <v>0</v>
      </c>
      <c r="X1333">
        <v>0</v>
      </c>
      <c r="Y1333">
        <v>0</v>
      </c>
      <c r="AB1333" s="180">
        <v>44286</v>
      </c>
      <c r="AC1333">
        <v>1</v>
      </c>
      <c r="AD1333" t="s">
        <v>1922</v>
      </c>
      <c r="AE1333">
        <v>1</v>
      </c>
      <c r="AF1333">
        <v>30</v>
      </c>
      <c r="AG1333">
        <v>0</v>
      </c>
      <c r="AN1333">
        <v>1</v>
      </c>
      <c r="AO1333">
        <v>1</v>
      </c>
      <c r="AR1333" s="178">
        <v>55454</v>
      </c>
      <c r="AS1333" t="s">
        <v>1921</v>
      </c>
      <c r="AT1333">
        <v>0</v>
      </c>
      <c r="AU1333">
        <v>0</v>
      </c>
      <c r="AV1333">
        <v>890480123</v>
      </c>
      <c r="AW1333" t="s">
        <v>1920</v>
      </c>
      <c r="AX1333">
        <v>5</v>
      </c>
      <c r="BC1333">
        <v>2</v>
      </c>
      <c r="BD1333">
        <v>7</v>
      </c>
      <c r="BE1333">
        <v>2</v>
      </c>
    </row>
    <row r="1334" spans="1:57" x14ac:dyDescent="0.25">
      <c r="A1334" s="179">
        <f t="shared" si="20"/>
        <v>10587</v>
      </c>
      <c r="B1334" t="s">
        <v>1923</v>
      </c>
      <c r="C1334">
        <v>28297793</v>
      </c>
      <c r="D1334">
        <v>144105</v>
      </c>
      <c r="E1334">
        <v>4</v>
      </c>
      <c r="F1334">
        <v>550023001</v>
      </c>
      <c r="G1334" s="180">
        <v>43773</v>
      </c>
      <c r="H1334" s="180">
        <v>45412</v>
      </c>
      <c r="I1334">
        <v>0</v>
      </c>
      <c r="J1334">
        <v>1</v>
      </c>
      <c r="K1334">
        <v>0</v>
      </c>
      <c r="L1334">
        <v>30</v>
      </c>
      <c r="M1334">
        <v>2</v>
      </c>
      <c r="N1334" s="170">
        <v>22490513</v>
      </c>
      <c r="O1334" s="170">
        <v>24960000</v>
      </c>
      <c r="P1334" s="178">
        <v>36458</v>
      </c>
      <c r="Q1334" s="178">
        <v>1402</v>
      </c>
      <c r="R1334" s="178">
        <v>36458</v>
      </c>
      <c r="S1334">
        <v>0</v>
      </c>
      <c r="T1334">
        <v>0</v>
      </c>
      <c r="U1334">
        <v>0</v>
      </c>
      <c r="W1334">
        <v>0</v>
      </c>
      <c r="X1334">
        <v>0</v>
      </c>
      <c r="Y1334">
        <v>0</v>
      </c>
      <c r="AB1334" s="180">
        <v>44286</v>
      </c>
      <c r="AC1334">
        <v>1</v>
      </c>
      <c r="AD1334" t="s">
        <v>1922</v>
      </c>
      <c r="AE1334">
        <v>1</v>
      </c>
      <c r="AF1334">
        <v>30</v>
      </c>
      <c r="AG1334">
        <v>0</v>
      </c>
      <c r="AN1334">
        <v>1</v>
      </c>
      <c r="AO1334">
        <v>1</v>
      </c>
      <c r="AR1334" s="178">
        <v>25871</v>
      </c>
      <c r="AS1334" t="s">
        <v>1921</v>
      </c>
      <c r="AT1334">
        <v>0</v>
      </c>
      <c r="AU1334">
        <v>0</v>
      </c>
      <c r="AV1334">
        <v>890480123</v>
      </c>
      <c r="AW1334" t="s">
        <v>1920</v>
      </c>
      <c r="AX1334">
        <v>5</v>
      </c>
      <c r="BC1334">
        <v>2</v>
      </c>
      <c r="BD1334">
        <v>7</v>
      </c>
      <c r="BE1334">
        <v>2</v>
      </c>
    </row>
    <row r="1335" spans="1:57" x14ac:dyDescent="0.25">
      <c r="A1335" s="179">
        <f t="shared" si="20"/>
        <v>9590</v>
      </c>
      <c r="B1335" t="s">
        <v>1923</v>
      </c>
      <c r="C1335">
        <v>28297793</v>
      </c>
      <c r="D1335">
        <v>144105</v>
      </c>
      <c r="E1335">
        <v>4</v>
      </c>
      <c r="F1335">
        <v>550023053</v>
      </c>
      <c r="G1335" s="180">
        <v>43780</v>
      </c>
      <c r="H1335" s="180">
        <v>45412</v>
      </c>
      <c r="I1335">
        <v>0</v>
      </c>
      <c r="J1335">
        <v>1</v>
      </c>
      <c r="K1335">
        <v>0</v>
      </c>
      <c r="L1335">
        <v>30</v>
      </c>
      <c r="M1335">
        <v>2</v>
      </c>
      <c r="N1335" s="170">
        <v>22490513</v>
      </c>
      <c r="O1335" s="170">
        <v>24960000</v>
      </c>
      <c r="P1335" s="178">
        <v>33024</v>
      </c>
      <c r="Q1335" s="178">
        <v>1270</v>
      </c>
      <c r="R1335" s="178">
        <v>33024</v>
      </c>
      <c r="S1335">
        <v>0</v>
      </c>
      <c r="T1335">
        <v>0</v>
      </c>
      <c r="U1335">
        <v>0</v>
      </c>
      <c r="W1335">
        <v>0</v>
      </c>
      <c r="X1335">
        <v>0</v>
      </c>
      <c r="Y1335">
        <v>0</v>
      </c>
      <c r="AB1335" s="180">
        <v>44286</v>
      </c>
      <c r="AC1335">
        <v>1</v>
      </c>
      <c r="AD1335" t="s">
        <v>1922</v>
      </c>
      <c r="AE1335">
        <v>1</v>
      </c>
      <c r="AF1335">
        <v>30</v>
      </c>
      <c r="AG1335">
        <v>0</v>
      </c>
      <c r="AN1335">
        <v>1</v>
      </c>
      <c r="AO1335">
        <v>1</v>
      </c>
      <c r="AR1335" s="178">
        <v>23434</v>
      </c>
      <c r="AS1335" t="s">
        <v>1921</v>
      </c>
      <c r="AT1335">
        <v>0</v>
      </c>
      <c r="AU1335">
        <v>0</v>
      </c>
      <c r="AV1335">
        <v>890480123</v>
      </c>
      <c r="AW1335" t="s">
        <v>1920</v>
      </c>
      <c r="AX1335">
        <v>5</v>
      </c>
      <c r="BC1335">
        <v>2</v>
      </c>
      <c r="BD1335">
        <v>7</v>
      </c>
      <c r="BE1335">
        <v>2</v>
      </c>
    </row>
    <row r="1336" spans="1:57" x14ac:dyDescent="0.25">
      <c r="A1336" s="179">
        <f t="shared" si="20"/>
        <v>42379</v>
      </c>
      <c r="B1336" t="s">
        <v>1923</v>
      </c>
      <c r="C1336">
        <v>28297793</v>
      </c>
      <c r="D1336">
        <v>144105</v>
      </c>
      <c r="E1336">
        <v>4</v>
      </c>
      <c r="F1336">
        <v>550023075</v>
      </c>
      <c r="G1336" s="180">
        <v>43784</v>
      </c>
      <c r="H1336" s="180">
        <v>45412</v>
      </c>
      <c r="I1336">
        <v>0</v>
      </c>
      <c r="J1336">
        <v>1</v>
      </c>
      <c r="K1336">
        <v>0</v>
      </c>
      <c r="L1336">
        <v>30</v>
      </c>
      <c r="M1336">
        <v>2</v>
      </c>
      <c r="N1336" s="170">
        <v>22490513</v>
      </c>
      <c r="O1336" s="170">
        <v>24960000</v>
      </c>
      <c r="P1336" s="178">
        <v>145933</v>
      </c>
      <c r="Q1336" s="178">
        <v>5610</v>
      </c>
      <c r="R1336" s="178">
        <v>145933</v>
      </c>
      <c r="S1336">
        <v>0</v>
      </c>
      <c r="T1336">
        <v>0</v>
      </c>
      <c r="U1336">
        <v>0</v>
      </c>
      <c r="W1336">
        <v>0</v>
      </c>
      <c r="X1336">
        <v>0</v>
      </c>
      <c r="Y1336">
        <v>0</v>
      </c>
      <c r="AB1336" s="180">
        <v>44286</v>
      </c>
      <c r="AC1336">
        <v>1</v>
      </c>
      <c r="AD1336" t="s">
        <v>1922</v>
      </c>
      <c r="AE1336">
        <v>1</v>
      </c>
      <c r="AF1336">
        <v>30</v>
      </c>
      <c r="AG1336">
        <v>0</v>
      </c>
      <c r="AN1336">
        <v>1</v>
      </c>
      <c r="AO1336">
        <v>1</v>
      </c>
      <c r="AR1336" s="178">
        <v>103554</v>
      </c>
      <c r="AS1336" t="s">
        <v>1921</v>
      </c>
      <c r="AT1336">
        <v>0</v>
      </c>
      <c r="AU1336">
        <v>0</v>
      </c>
      <c r="AV1336">
        <v>890480123</v>
      </c>
      <c r="AW1336" t="s">
        <v>1920</v>
      </c>
      <c r="AX1336">
        <v>5</v>
      </c>
      <c r="BC1336">
        <v>2</v>
      </c>
      <c r="BD1336">
        <v>7</v>
      </c>
      <c r="BE1336">
        <v>2</v>
      </c>
    </row>
    <row r="1337" spans="1:57" x14ac:dyDescent="0.25">
      <c r="A1337" s="179">
        <f t="shared" si="20"/>
        <v>10433</v>
      </c>
      <c r="B1337" t="s">
        <v>1923</v>
      </c>
      <c r="C1337">
        <v>28297793</v>
      </c>
      <c r="D1337">
        <v>144105</v>
      </c>
      <c r="E1337">
        <v>4</v>
      </c>
      <c r="F1337">
        <v>550023105</v>
      </c>
      <c r="G1337" s="180">
        <v>43789</v>
      </c>
      <c r="H1337" s="180">
        <v>45412</v>
      </c>
      <c r="I1337">
        <v>0</v>
      </c>
      <c r="J1337">
        <v>1</v>
      </c>
      <c r="K1337">
        <v>0</v>
      </c>
      <c r="L1337">
        <v>30</v>
      </c>
      <c r="M1337">
        <v>2</v>
      </c>
      <c r="N1337" s="170">
        <v>22490513</v>
      </c>
      <c r="O1337" s="170">
        <v>24960000</v>
      </c>
      <c r="P1337" s="178">
        <v>35927</v>
      </c>
      <c r="Q1337" s="178">
        <v>1381</v>
      </c>
      <c r="R1337" s="178">
        <v>35927</v>
      </c>
      <c r="S1337">
        <v>0</v>
      </c>
      <c r="T1337">
        <v>0</v>
      </c>
      <c r="U1337">
        <v>0</v>
      </c>
      <c r="W1337">
        <v>0</v>
      </c>
      <c r="X1337">
        <v>0</v>
      </c>
      <c r="Y1337">
        <v>0</v>
      </c>
      <c r="AB1337" s="180">
        <v>44286</v>
      </c>
      <c r="AC1337">
        <v>1</v>
      </c>
      <c r="AD1337" t="s">
        <v>1922</v>
      </c>
      <c r="AE1337">
        <v>1</v>
      </c>
      <c r="AF1337">
        <v>30</v>
      </c>
      <c r="AG1337">
        <v>0</v>
      </c>
      <c r="AN1337">
        <v>1</v>
      </c>
      <c r="AO1337">
        <v>1</v>
      </c>
      <c r="AR1337" s="178">
        <v>25494</v>
      </c>
      <c r="AS1337" t="s">
        <v>1921</v>
      </c>
      <c r="AT1337">
        <v>0</v>
      </c>
      <c r="AU1337">
        <v>0</v>
      </c>
      <c r="AV1337">
        <v>890480123</v>
      </c>
      <c r="AW1337" t="s">
        <v>1920</v>
      </c>
      <c r="AX1337">
        <v>5</v>
      </c>
      <c r="BC1337">
        <v>2</v>
      </c>
      <c r="BD1337">
        <v>7</v>
      </c>
      <c r="BE1337">
        <v>2</v>
      </c>
    </row>
    <row r="1338" spans="1:57" x14ac:dyDescent="0.25">
      <c r="A1338" s="179">
        <f t="shared" si="20"/>
        <v>41721</v>
      </c>
      <c r="B1338" t="s">
        <v>1923</v>
      </c>
      <c r="C1338">
        <v>28297793</v>
      </c>
      <c r="D1338">
        <v>144105</v>
      </c>
      <c r="E1338">
        <v>4</v>
      </c>
      <c r="F1338">
        <v>550023130</v>
      </c>
      <c r="G1338" s="180">
        <v>43792</v>
      </c>
      <c r="H1338" s="180">
        <v>45412</v>
      </c>
      <c r="I1338">
        <v>0</v>
      </c>
      <c r="J1338">
        <v>1</v>
      </c>
      <c r="K1338">
        <v>0</v>
      </c>
      <c r="L1338">
        <v>30</v>
      </c>
      <c r="M1338">
        <v>2</v>
      </c>
      <c r="N1338" s="170">
        <v>22490513</v>
      </c>
      <c r="O1338" s="170">
        <v>24960000</v>
      </c>
      <c r="P1338" s="178">
        <v>143670</v>
      </c>
      <c r="Q1338" s="178">
        <v>5523</v>
      </c>
      <c r="R1338" s="178">
        <v>143670</v>
      </c>
      <c r="S1338">
        <v>0</v>
      </c>
      <c r="T1338">
        <v>0</v>
      </c>
      <c r="U1338">
        <v>0</v>
      </c>
      <c r="W1338">
        <v>0</v>
      </c>
      <c r="X1338">
        <v>0</v>
      </c>
      <c r="Y1338">
        <v>0</v>
      </c>
      <c r="AB1338" s="180">
        <v>44286</v>
      </c>
      <c r="AC1338">
        <v>1</v>
      </c>
      <c r="AD1338" t="s">
        <v>1922</v>
      </c>
      <c r="AE1338">
        <v>1</v>
      </c>
      <c r="AF1338">
        <v>30</v>
      </c>
      <c r="AG1338">
        <v>0</v>
      </c>
      <c r="AN1338">
        <v>1</v>
      </c>
      <c r="AO1338">
        <v>1</v>
      </c>
      <c r="AR1338" s="178">
        <v>101949</v>
      </c>
      <c r="AS1338" t="s">
        <v>1921</v>
      </c>
      <c r="AT1338">
        <v>0</v>
      </c>
      <c r="AU1338">
        <v>0</v>
      </c>
      <c r="AV1338">
        <v>890480123</v>
      </c>
      <c r="AW1338" t="s">
        <v>1920</v>
      </c>
      <c r="AX1338">
        <v>5</v>
      </c>
      <c r="BC1338">
        <v>2</v>
      </c>
      <c r="BD1338">
        <v>7</v>
      </c>
      <c r="BE1338">
        <v>2</v>
      </c>
    </row>
    <row r="1339" spans="1:57" x14ac:dyDescent="0.25">
      <c r="A1339" s="179">
        <f t="shared" si="20"/>
        <v>20888</v>
      </c>
      <c r="B1339" t="s">
        <v>1923</v>
      </c>
      <c r="C1339">
        <v>28297793</v>
      </c>
      <c r="D1339">
        <v>144105</v>
      </c>
      <c r="E1339">
        <v>4</v>
      </c>
      <c r="F1339">
        <v>550023227</v>
      </c>
      <c r="G1339" s="180">
        <v>43806</v>
      </c>
      <c r="H1339" s="180">
        <v>45412</v>
      </c>
      <c r="I1339">
        <v>0</v>
      </c>
      <c r="J1339">
        <v>1</v>
      </c>
      <c r="K1339">
        <v>0</v>
      </c>
      <c r="L1339">
        <v>30</v>
      </c>
      <c r="M1339">
        <v>2</v>
      </c>
      <c r="N1339" s="170">
        <v>22490513</v>
      </c>
      <c r="O1339" s="170">
        <v>24960000</v>
      </c>
      <c r="P1339" s="178">
        <v>71929</v>
      </c>
      <c r="Q1339" s="178">
        <v>2765</v>
      </c>
      <c r="R1339" s="178">
        <v>71929</v>
      </c>
      <c r="S1339">
        <v>0</v>
      </c>
      <c r="T1339">
        <v>0</v>
      </c>
      <c r="U1339">
        <v>0</v>
      </c>
      <c r="W1339">
        <v>0</v>
      </c>
      <c r="X1339">
        <v>0</v>
      </c>
      <c r="Y1339">
        <v>0</v>
      </c>
      <c r="AB1339" s="180">
        <v>44286</v>
      </c>
      <c r="AC1339">
        <v>1</v>
      </c>
      <c r="AD1339" t="s">
        <v>1922</v>
      </c>
      <c r="AE1339">
        <v>1</v>
      </c>
      <c r="AF1339">
        <v>30</v>
      </c>
      <c r="AG1339">
        <v>0</v>
      </c>
      <c r="AN1339">
        <v>1</v>
      </c>
      <c r="AO1339">
        <v>1</v>
      </c>
      <c r="AR1339" s="178">
        <v>51041</v>
      </c>
      <c r="AS1339" t="s">
        <v>1921</v>
      </c>
      <c r="AT1339">
        <v>0</v>
      </c>
      <c r="AU1339">
        <v>0</v>
      </c>
      <c r="AV1339">
        <v>890480123</v>
      </c>
      <c r="AW1339" t="s">
        <v>1920</v>
      </c>
      <c r="AX1339">
        <v>5</v>
      </c>
      <c r="BC1339">
        <v>2</v>
      </c>
      <c r="BD1339">
        <v>7</v>
      </c>
      <c r="BE1339">
        <v>2</v>
      </c>
    </row>
    <row r="1340" spans="1:57" x14ac:dyDescent="0.25">
      <c r="A1340" s="179">
        <f t="shared" si="20"/>
        <v>8415</v>
      </c>
      <c r="B1340" t="s">
        <v>1923</v>
      </c>
      <c r="C1340">
        <v>28297793</v>
      </c>
      <c r="D1340">
        <v>144105</v>
      </c>
      <c r="E1340">
        <v>4</v>
      </c>
      <c r="F1340">
        <v>550023241</v>
      </c>
      <c r="G1340" s="180">
        <v>43809</v>
      </c>
      <c r="H1340" s="180">
        <v>45412</v>
      </c>
      <c r="I1340">
        <v>0</v>
      </c>
      <c r="J1340">
        <v>1</v>
      </c>
      <c r="K1340">
        <v>0</v>
      </c>
      <c r="L1340">
        <v>30</v>
      </c>
      <c r="M1340">
        <v>2</v>
      </c>
      <c r="N1340" s="170">
        <v>22490513</v>
      </c>
      <c r="O1340" s="170">
        <v>24960000</v>
      </c>
      <c r="P1340" s="178">
        <v>28978</v>
      </c>
      <c r="Q1340" s="178">
        <v>1114</v>
      </c>
      <c r="R1340" s="178">
        <v>28978</v>
      </c>
      <c r="S1340">
        <v>0</v>
      </c>
      <c r="T1340">
        <v>0</v>
      </c>
      <c r="U1340">
        <v>0</v>
      </c>
      <c r="W1340">
        <v>0</v>
      </c>
      <c r="X1340">
        <v>0</v>
      </c>
      <c r="Y1340">
        <v>0</v>
      </c>
      <c r="AB1340" s="180">
        <v>44286</v>
      </c>
      <c r="AC1340">
        <v>1</v>
      </c>
      <c r="AD1340" t="s">
        <v>1922</v>
      </c>
      <c r="AE1340">
        <v>1</v>
      </c>
      <c r="AF1340">
        <v>30</v>
      </c>
      <c r="AG1340">
        <v>0</v>
      </c>
      <c r="AN1340">
        <v>1</v>
      </c>
      <c r="AO1340">
        <v>1</v>
      </c>
      <c r="AR1340" s="178">
        <v>20563</v>
      </c>
      <c r="AS1340" t="s">
        <v>1921</v>
      </c>
      <c r="AT1340">
        <v>0</v>
      </c>
      <c r="AU1340">
        <v>0</v>
      </c>
      <c r="AV1340">
        <v>890480123</v>
      </c>
      <c r="AW1340" t="s">
        <v>1920</v>
      </c>
      <c r="AX1340">
        <v>5</v>
      </c>
      <c r="BC1340">
        <v>2</v>
      </c>
      <c r="BD1340">
        <v>7</v>
      </c>
      <c r="BE1340">
        <v>2</v>
      </c>
    </row>
    <row r="1341" spans="1:57" x14ac:dyDescent="0.25">
      <c r="A1341" s="179">
        <f t="shared" si="20"/>
        <v>9957</v>
      </c>
      <c r="B1341" t="s">
        <v>1923</v>
      </c>
      <c r="C1341">
        <v>28297793</v>
      </c>
      <c r="D1341">
        <v>144105</v>
      </c>
      <c r="E1341">
        <v>4</v>
      </c>
      <c r="F1341">
        <v>550023266</v>
      </c>
      <c r="G1341" s="180">
        <v>43816</v>
      </c>
      <c r="H1341" s="180">
        <v>45412</v>
      </c>
      <c r="I1341">
        <v>0</v>
      </c>
      <c r="J1341">
        <v>1</v>
      </c>
      <c r="K1341">
        <v>0</v>
      </c>
      <c r="L1341">
        <v>30</v>
      </c>
      <c r="M1341">
        <v>2</v>
      </c>
      <c r="N1341" s="170">
        <v>22490513</v>
      </c>
      <c r="O1341" s="170">
        <v>24960000</v>
      </c>
      <c r="P1341" s="178">
        <v>34288</v>
      </c>
      <c r="Q1341" s="178">
        <v>1318</v>
      </c>
      <c r="R1341" s="178">
        <v>34288</v>
      </c>
      <c r="S1341">
        <v>0</v>
      </c>
      <c r="T1341">
        <v>0</v>
      </c>
      <c r="U1341">
        <v>0</v>
      </c>
      <c r="W1341">
        <v>0</v>
      </c>
      <c r="X1341">
        <v>0</v>
      </c>
      <c r="Y1341">
        <v>0</v>
      </c>
      <c r="AB1341" s="180">
        <v>44286</v>
      </c>
      <c r="AC1341">
        <v>1</v>
      </c>
      <c r="AD1341" t="s">
        <v>1922</v>
      </c>
      <c r="AE1341">
        <v>1</v>
      </c>
      <c r="AF1341">
        <v>30</v>
      </c>
      <c r="AG1341">
        <v>0</v>
      </c>
      <c r="AN1341">
        <v>1</v>
      </c>
      <c r="AO1341">
        <v>1</v>
      </c>
      <c r="AR1341" s="178">
        <v>24331</v>
      </c>
      <c r="AS1341" t="s">
        <v>1921</v>
      </c>
      <c r="AT1341">
        <v>0</v>
      </c>
      <c r="AU1341">
        <v>0</v>
      </c>
      <c r="AV1341">
        <v>890480123</v>
      </c>
      <c r="AW1341" t="s">
        <v>1920</v>
      </c>
      <c r="AX1341">
        <v>5</v>
      </c>
      <c r="BC1341">
        <v>2</v>
      </c>
      <c r="BD1341">
        <v>7</v>
      </c>
      <c r="BE1341">
        <v>2</v>
      </c>
    </row>
    <row r="1342" spans="1:57" x14ac:dyDescent="0.25">
      <c r="A1342" s="179">
        <f t="shared" si="20"/>
        <v>2784</v>
      </c>
      <c r="B1342" t="s">
        <v>1923</v>
      </c>
      <c r="C1342">
        <v>28297793</v>
      </c>
      <c r="D1342">
        <v>144105</v>
      </c>
      <c r="E1342">
        <v>4</v>
      </c>
      <c r="F1342">
        <v>550023324</v>
      </c>
      <c r="G1342" s="180">
        <v>43826</v>
      </c>
      <c r="H1342" s="180">
        <v>45412</v>
      </c>
      <c r="I1342">
        <v>0</v>
      </c>
      <c r="J1342">
        <v>1</v>
      </c>
      <c r="K1342">
        <v>0</v>
      </c>
      <c r="L1342">
        <v>30</v>
      </c>
      <c r="M1342">
        <v>2</v>
      </c>
      <c r="N1342" s="170">
        <v>22490513</v>
      </c>
      <c r="O1342" s="170">
        <v>24960000</v>
      </c>
      <c r="P1342" s="178">
        <v>9588</v>
      </c>
      <c r="Q1342" s="178">
        <v>369</v>
      </c>
      <c r="R1342" s="178">
        <v>9588</v>
      </c>
      <c r="S1342">
        <v>0</v>
      </c>
      <c r="T1342">
        <v>0</v>
      </c>
      <c r="U1342">
        <v>0</v>
      </c>
      <c r="W1342">
        <v>0</v>
      </c>
      <c r="X1342">
        <v>0</v>
      </c>
      <c r="Y1342">
        <v>0</v>
      </c>
      <c r="AB1342" s="180">
        <v>44286</v>
      </c>
      <c r="AC1342">
        <v>1</v>
      </c>
      <c r="AD1342" t="s">
        <v>1922</v>
      </c>
      <c r="AE1342">
        <v>1</v>
      </c>
      <c r="AF1342">
        <v>30</v>
      </c>
      <c r="AG1342">
        <v>0</v>
      </c>
      <c r="AN1342">
        <v>1</v>
      </c>
      <c r="AO1342">
        <v>1</v>
      </c>
      <c r="AR1342" s="178">
        <v>6804</v>
      </c>
      <c r="AS1342" t="s">
        <v>1921</v>
      </c>
      <c r="AT1342">
        <v>0</v>
      </c>
      <c r="AU1342">
        <v>0</v>
      </c>
      <c r="AV1342">
        <v>890480123</v>
      </c>
      <c r="AW1342" t="s">
        <v>1920</v>
      </c>
      <c r="AX1342">
        <v>5</v>
      </c>
      <c r="BC1342">
        <v>2</v>
      </c>
      <c r="BD1342">
        <v>7</v>
      </c>
      <c r="BE1342">
        <v>2</v>
      </c>
    </row>
    <row r="1343" spans="1:57" x14ac:dyDescent="0.25">
      <c r="A1343" s="179">
        <f t="shared" si="20"/>
        <v>42882</v>
      </c>
      <c r="B1343" t="s">
        <v>1923</v>
      </c>
      <c r="C1343">
        <v>28297793</v>
      </c>
      <c r="D1343">
        <v>144105</v>
      </c>
      <c r="E1343">
        <v>4</v>
      </c>
      <c r="F1343">
        <v>550023365</v>
      </c>
      <c r="G1343" s="180">
        <v>43836</v>
      </c>
      <c r="H1343" s="180">
        <v>45412</v>
      </c>
      <c r="I1343">
        <v>0</v>
      </c>
      <c r="J1343">
        <v>1</v>
      </c>
      <c r="K1343">
        <v>0</v>
      </c>
      <c r="L1343">
        <v>30</v>
      </c>
      <c r="M1343">
        <v>2</v>
      </c>
      <c r="N1343" s="170">
        <v>22490513</v>
      </c>
      <c r="O1343" s="170">
        <v>24960000</v>
      </c>
      <c r="P1343" s="178">
        <v>147666</v>
      </c>
      <c r="Q1343" s="178">
        <v>5677</v>
      </c>
      <c r="R1343" s="178">
        <v>147666</v>
      </c>
      <c r="S1343">
        <v>0</v>
      </c>
      <c r="T1343">
        <v>0</v>
      </c>
      <c r="U1343">
        <v>0</v>
      </c>
      <c r="W1343">
        <v>0</v>
      </c>
      <c r="X1343">
        <v>0</v>
      </c>
      <c r="Y1343">
        <v>0</v>
      </c>
      <c r="AB1343" s="180">
        <v>44286</v>
      </c>
      <c r="AC1343">
        <v>1</v>
      </c>
      <c r="AD1343" t="s">
        <v>1922</v>
      </c>
      <c r="AE1343">
        <v>1</v>
      </c>
      <c r="AF1343">
        <v>30</v>
      </c>
      <c r="AG1343">
        <v>0</v>
      </c>
      <c r="AN1343">
        <v>1</v>
      </c>
      <c r="AO1343">
        <v>1</v>
      </c>
      <c r="AR1343" s="178">
        <v>104784</v>
      </c>
      <c r="AS1343" t="s">
        <v>1921</v>
      </c>
      <c r="AT1343">
        <v>0</v>
      </c>
      <c r="AU1343">
        <v>0</v>
      </c>
      <c r="AV1343">
        <v>890480123</v>
      </c>
      <c r="AW1343" t="s">
        <v>1920</v>
      </c>
      <c r="AX1343">
        <v>5</v>
      </c>
      <c r="BC1343">
        <v>2</v>
      </c>
      <c r="BD1343">
        <v>7</v>
      </c>
      <c r="BE1343">
        <v>2</v>
      </c>
    </row>
    <row r="1344" spans="1:57" x14ac:dyDescent="0.25">
      <c r="A1344" s="179">
        <f t="shared" si="20"/>
        <v>5635</v>
      </c>
      <c r="B1344" t="s">
        <v>1923</v>
      </c>
      <c r="C1344">
        <v>28297793</v>
      </c>
      <c r="D1344">
        <v>144105</v>
      </c>
      <c r="E1344">
        <v>4</v>
      </c>
      <c r="F1344">
        <v>550023376</v>
      </c>
      <c r="G1344" s="180">
        <v>43838</v>
      </c>
      <c r="H1344" s="180">
        <v>45412</v>
      </c>
      <c r="I1344">
        <v>0</v>
      </c>
      <c r="J1344">
        <v>1</v>
      </c>
      <c r="K1344">
        <v>0</v>
      </c>
      <c r="L1344">
        <v>30</v>
      </c>
      <c r="M1344">
        <v>2</v>
      </c>
      <c r="N1344" s="170">
        <v>22490513</v>
      </c>
      <c r="O1344" s="170">
        <v>24960000</v>
      </c>
      <c r="P1344" s="178">
        <v>19405</v>
      </c>
      <c r="Q1344" s="178">
        <v>746</v>
      </c>
      <c r="R1344" s="178">
        <v>19405</v>
      </c>
      <c r="S1344">
        <v>0</v>
      </c>
      <c r="T1344">
        <v>0</v>
      </c>
      <c r="U1344">
        <v>0</v>
      </c>
      <c r="W1344">
        <v>0</v>
      </c>
      <c r="X1344">
        <v>0</v>
      </c>
      <c r="Y1344">
        <v>0</v>
      </c>
      <c r="AB1344" s="180">
        <v>44286</v>
      </c>
      <c r="AC1344">
        <v>1</v>
      </c>
      <c r="AD1344" t="s">
        <v>1922</v>
      </c>
      <c r="AE1344">
        <v>1</v>
      </c>
      <c r="AF1344">
        <v>30</v>
      </c>
      <c r="AG1344">
        <v>0</v>
      </c>
      <c r="AN1344">
        <v>1</v>
      </c>
      <c r="AO1344">
        <v>1</v>
      </c>
      <c r="AR1344" s="178">
        <v>13770</v>
      </c>
      <c r="AS1344" t="s">
        <v>1921</v>
      </c>
      <c r="AT1344">
        <v>0</v>
      </c>
      <c r="AU1344">
        <v>0</v>
      </c>
      <c r="AV1344">
        <v>890480123</v>
      </c>
      <c r="AW1344" t="s">
        <v>1920</v>
      </c>
      <c r="AX1344">
        <v>5</v>
      </c>
      <c r="BC1344">
        <v>2</v>
      </c>
      <c r="BD1344">
        <v>7</v>
      </c>
      <c r="BE1344">
        <v>2</v>
      </c>
    </row>
    <row r="1345" spans="1:57" x14ac:dyDescent="0.25">
      <c r="A1345" s="179">
        <f t="shared" si="20"/>
        <v>11098</v>
      </c>
      <c r="B1345" t="s">
        <v>1923</v>
      </c>
      <c r="C1345">
        <v>28297793</v>
      </c>
      <c r="D1345">
        <v>144105</v>
      </c>
      <c r="E1345">
        <v>4</v>
      </c>
      <c r="F1345">
        <v>550023389</v>
      </c>
      <c r="G1345" s="180">
        <v>43842</v>
      </c>
      <c r="H1345" s="180">
        <v>45412</v>
      </c>
      <c r="I1345">
        <v>0</v>
      </c>
      <c r="J1345">
        <v>1</v>
      </c>
      <c r="K1345">
        <v>0</v>
      </c>
      <c r="L1345">
        <v>30</v>
      </c>
      <c r="M1345">
        <v>2</v>
      </c>
      <c r="N1345" s="170">
        <v>22490513</v>
      </c>
      <c r="O1345" s="170">
        <v>24960000</v>
      </c>
      <c r="P1345" s="178">
        <v>38215</v>
      </c>
      <c r="Q1345" s="178">
        <v>1469</v>
      </c>
      <c r="R1345" s="178">
        <v>38215</v>
      </c>
      <c r="S1345">
        <v>0</v>
      </c>
      <c r="T1345">
        <v>0</v>
      </c>
      <c r="U1345">
        <v>0</v>
      </c>
      <c r="W1345">
        <v>0</v>
      </c>
      <c r="X1345">
        <v>0</v>
      </c>
      <c r="Y1345">
        <v>0</v>
      </c>
      <c r="AB1345" s="180">
        <v>44286</v>
      </c>
      <c r="AC1345">
        <v>1</v>
      </c>
      <c r="AD1345" t="s">
        <v>1922</v>
      </c>
      <c r="AE1345">
        <v>1</v>
      </c>
      <c r="AF1345">
        <v>30</v>
      </c>
      <c r="AG1345">
        <v>0</v>
      </c>
      <c r="AN1345">
        <v>1</v>
      </c>
      <c r="AO1345">
        <v>1</v>
      </c>
      <c r="AR1345" s="178">
        <v>27117</v>
      </c>
      <c r="AS1345" t="s">
        <v>1921</v>
      </c>
      <c r="AT1345">
        <v>0</v>
      </c>
      <c r="AU1345">
        <v>0</v>
      </c>
      <c r="AV1345">
        <v>890480123</v>
      </c>
      <c r="AW1345" t="s">
        <v>1920</v>
      </c>
      <c r="AX1345">
        <v>5</v>
      </c>
      <c r="BC1345">
        <v>2</v>
      </c>
      <c r="BD1345">
        <v>7</v>
      </c>
      <c r="BE1345">
        <v>2</v>
      </c>
    </row>
    <row r="1346" spans="1:57" x14ac:dyDescent="0.25">
      <c r="A1346" s="179">
        <f t="shared" ref="A1346:A1409" si="21">IF(+R1346&gt;AR1346,R1346-AR1346,0)</f>
        <v>10073</v>
      </c>
      <c r="B1346" t="s">
        <v>1923</v>
      </c>
      <c r="C1346">
        <v>28297793</v>
      </c>
      <c r="D1346">
        <v>144105</v>
      </c>
      <c r="E1346">
        <v>4</v>
      </c>
      <c r="F1346">
        <v>550023402</v>
      </c>
      <c r="G1346" s="180">
        <v>43846</v>
      </c>
      <c r="H1346" s="180">
        <v>45412</v>
      </c>
      <c r="I1346">
        <v>0</v>
      </c>
      <c r="J1346">
        <v>1</v>
      </c>
      <c r="K1346">
        <v>0</v>
      </c>
      <c r="L1346">
        <v>30</v>
      </c>
      <c r="M1346">
        <v>2</v>
      </c>
      <c r="N1346" s="170">
        <v>22490513</v>
      </c>
      <c r="O1346" s="170">
        <v>24960000</v>
      </c>
      <c r="P1346" s="178">
        <v>34689</v>
      </c>
      <c r="Q1346" s="178">
        <v>1334</v>
      </c>
      <c r="R1346" s="178">
        <v>34689</v>
      </c>
      <c r="S1346">
        <v>0</v>
      </c>
      <c r="T1346">
        <v>0</v>
      </c>
      <c r="U1346">
        <v>0</v>
      </c>
      <c r="W1346">
        <v>0</v>
      </c>
      <c r="X1346">
        <v>0</v>
      </c>
      <c r="Y1346">
        <v>0</v>
      </c>
      <c r="AB1346" s="180">
        <v>44286</v>
      </c>
      <c r="AC1346">
        <v>1</v>
      </c>
      <c r="AD1346" t="s">
        <v>1922</v>
      </c>
      <c r="AE1346">
        <v>1</v>
      </c>
      <c r="AF1346">
        <v>30</v>
      </c>
      <c r="AG1346">
        <v>0</v>
      </c>
      <c r="AN1346">
        <v>1</v>
      </c>
      <c r="AO1346">
        <v>1</v>
      </c>
      <c r="AR1346" s="178">
        <v>24616</v>
      </c>
      <c r="AS1346" t="s">
        <v>1921</v>
      </c>
      <c r="AT1346">
        <v>0</v>
      </c>
      <c r="AU1346">
        <v>0</v>
      </c>
      <c r="AV1346">
        <v>890480123</v>
      </c>
      <c r="AW1346" t="s">
        <v>1920</v>
      </c>
      <c r="AX1346">
        <v>5</v>
      </c>
      <c r="BC1346">
        <v>2</v>
      </c>
      <c r="BD1346">
        <v>7</v>
      </c>
      <c r="BE1346">
        <v>2</v>
      </c>
    </row>
    <row r="1347" spans="1:57" x14ac:dyDescent="0.25">
      <c r="A1347" s="179">
        <f t="shared" si="21"/>
        <v>14412</v>
      </c>
      <c r="B1347" t="s">
        <v>1923</v>
      </c>
      <c r="C1347">
        <v>28297793</v>
      </c>
      <c r="D1347">
        <v>144105</v>
      </c>
      <c r="E1347">
        <v>4</v>
      </c>
      <c r="F1347">
        <v>550023419</v>
      </c>
      <c r="G1347" s="180">
        <v>43848</v>
      </c>
      <c r="H1347" s="180">
        <v>45412</v>
      </c>
      <c r="I1347">
        <v>0</v>
      </c>
      <c r="J1347">
        <v>1</v>
      </c>
      <c r="K1347">
        <v>0</v>
      </c>
      <c r="L1347">
        <v>30</v>
      </c>
      <c r="M1347">
        <v>2</v>
      </c>
      <c r="N1347" s="170">
        <v>22490513</v>
      </c>
      <c r="O1347" s="170">
        <v>24960000</v>
      </c>
      <c r="P1347" s="178">
        <v>49627</v>
      </c>
      <c r="Q1347" s="178">
        <v>1908</v>
      </c>
      <c r="R1347" s="178">
        <v>49627</v>
      </c>
      <c r="S1347">
        <v>0</v>
      </c>
      <c r="T1347">
        <v>0</v>
      </c>
      <c r="U1347">
        <v>0</v>
      </c>
      <c r="W1347">
        <v>0</v>
      </c>
      <c r="X1347">
        <v>0</v>
      </c>
      <c r="Y1347">
        <v>0</v>
      </c>
      <c r="AB1347" s="180">
        <v>44286</v>
      </c>
      <c r="AC1347">
        <v>1</v>
      </c>
      <c r="AD1347" t="s">
        <v>1922</v>
      </c>
      <c r="AE1347">
        <v>1</v>
      </c>
      <c r="AF1347">
        <v>30</v>
      </c>
      <c r="AG1347">
        <v>0</v>
      </c>
      <c r="AN1347">
        <v>1</v>
      </c>
      <c r="AO1347">
        <v>1</v>
      </c>
      <c r="AR1347" s="178">
        <v>35215</v>
      </c>
      <c r="AS1347" t="s">
        <v>1921</v>
      </c>
      <c r="AT1347">
        <v>0</v>
      </c>
      <c r="AU1347">
        <v>0</v>
      </c>
      <c r="AV1347">
        <v>890480123</v>
      </c>
      <c r="AW1347" t="s">
        <v>1920</v>
      </c>
      <c r="AX1347">
        <v>5</v>
      </c>
      <c r="BC1347">
        <v>2</v>
      </c>
      <c r="BD1347">
        <v>7</v>
      </c>
      <c r="BE1347">
        <v>2</v>
      </c>
    </row>
    <row r="1348" spans="1:57" x14ac:dyDescent="0.25">
      <c r="A1348" s="179">
        <f t="shared" si="21"/>
        <v>6127</v>
      </c>
      <c r="B1348" t="s">
        <v>1923</v>
      </c>
      <c r="C1348">
        <v>28297793</v>
      </c>
      <c r="D1348">
        <v>144105</v>
      </c>
      <c r="E1348">
        <v>4</v>
      </c>
      <c r="F1348">
        <v>550023420</v>
      </c>
      <c r="G1348" s="180">
        <v>43848</v>
      </c>
      <c r="H1348" s="180">
        <v>45412</v>
      </c>
      <c r="I1348">
        <v>0</v>
      </c>
      <c r="J1348">
        <v>1</v>
      </c>
      <c r="K1348">
        <v>0</v>
      </c>
      <c r="L1348">
        <v>30</v>
      </c>
      <c r="M1348">
        <v>2</v>
      </c>
      <c r="N1348" s="170">
        <v>22490513</v>
      </c>
      <c r="O1348" s="170">
        <v>24960000</v>
      </c>
      <c r="P1348" s="178">
        <v>21099</v>
      </c>
      <c r="Q1348" s="178">
        <v>811</v>
      </c>
      <c r="R1348" s="178">
        <v>21099</v>
      </c>
      <c r="S1348">
        <v>0</v>
      </c>
      <c r="T1348">
        <v>0</v>
      </c>
      <c r="U1348">
        <v>0</v>
      </c>
      <c r="W1348">
        <v>0</v>
      </c>
      <c r="X1348">
        <v>0</v>
      </c>
      <c r="Y1348">
        <v>0</v>
      </c>
      <c r="AB1348" s="180">
        <v>44286</v>
      </c>
      <c r="AC1348">
        <v>1</v>
      </c>
      <c r="AD1348" t="s">
        <v>1922</v>
      </c>
      <c r="AE1348">
        <v>1</v>
      </c>
      <c r="AF1348">
        <v>30</v>
      </c>
      <c r="AG1348">
        <v>0</v>
      </c>
      <c r="AN1348">
        <v>1</v>
      </c>
      <c r="AO1348">
        <v>1</v>
      </c>
      <c r="AR1348" s="178">
        <v>14972</v>
      </c>
      <c r="AS1348" t="s">
        <v>1921</v>
      </c>
      <c r="AT1348">
        <v>0</v>
      </c>
      <c r="AU1348">
        <v>0</v>
      </c>
      <c r="AV1348">
        <v>890480123</v>
      </c>
      <c r="AW1348" t="s">
        <v>1920</v>
      </c>
      <c r="AX1348">
        <v>5</v>
      </c>
      <c r="BC1348">
        <v>2</v>
      </c>
      <c r="BD1348">
        <v>7</v>
      </c>
      <c r="BE1348">
        <v>2</v>
      </c>
    </row>
    <row r="1349" spans="1:57" x14ac:dyDescent="0.25">
      <c r="A1349" s="179">
        <f t="shared" si="21"/>
        <v>3728</v>
      </c>
      <c r="B1349" t="s">
        <v>1923</v>
      </c>
      <c r="C1349">
        <v>28297793</v>
      </c>
      <c r="D1349">
        <v>144105</v>
      </c>
      <c r="E1349">
        <v>4</v>
      </c>
      <c r="F1349">
        <v>550023424</v>
      </c>
      <c r="G1349" s="180">
        <v>43849</v>
      </c>
      <c r="H1349" s="180">
        <v>45412</v>
      </c>
      <c r="I1349">
        <v>0</v>
      </c>
      <c r="J1349">
        <v>1</v>
      </c>
      <c r="K1349">
        <v>0</v>
      </c>
      <c r="L1349">
        <v>30</v>
      </c>
      <c r="M1349">
        <v>2</v>
      </c>
      <c r="N1349" s="170">
        <v>22490513</v>
      </c>
      <c r="O1349" s="170">
        <v>24960000</v>
      </c>
      <c r="P1349" s="178">
        <v>12837</v>
      </c>
      <c r="Q1349" s="178">
        <v>494</v>
      </c>
      <c r="R1349" s="178">
        <v>12837</v>
      </c>
      <c r="S1349">
        <v>0</v>
      </c>
      <c r="T1349">
        <v>0</v>
      </c>
      <c r="U1349">
        <v>0</v>
      </c>
      <c r="W1349">
        <v>0</v>
      </c>
      <c r="X1349">
        <v>0</v>
      </c>
      <c r="Y1349">
        <v>0</v>
      </c>
      <c r="AB1349" s="180">
        <v>44286</v>
      </c>
      <c r="AC1349">
        <v>1</v>
      </c>
      <c r="AD1349" t="s">
        <v>1922</v>
      </c>
      <c r="AE1349">
        <v>1</v>
      </c>
      <c r="AF1349">
        <v>30</v>
      </c>
      <c r="AG1349">
        <v>0</v>
      </c>
      <c r="AN1349">
        <v>1</v>
      </c>
      <c r="AO1349">
        <v>1</v>
      </c>
      <c r="AR1349" s="178">
        <v>9109</v>
      </c>
      <c r="AS1349" t="s">
        <v>1921</v>
      </c>
      <c r="AT1349">
        <v>0</v>
      </c>
      <c r="AU1349">
        <v>0</v>
      </c>
      <c r="AV1349">
        <v>890480123</v>
      </c>
      <c r="AW1349" t="s">
        <v>1920</v>
      </c>
      <c r="AX1349">
        <v>5</v>
      </c>
      <c r="BC1349">
        <v>2</v>
      </c>
      <c r="BD1349">
        <v>7</v>
      </c>
      <c r="BE1349">
        <v>2</v>
      </c>
    </row>
    <row r="1350" spans="1:57" x14ac:dyDescent="0.25">
      <c r="A1350" s="179">
        <f t="shared" si="21"/>
        <v>21890</v>
      </c>
      <c r="B1350" t="s">
        <v>1923</v>
      </c>
      <c r="C1350">
        <v>28297793</v>
      </c>
      <c r="D1350">
        <v>144105</v>
      </c>
      <c r="E1350">
        <v>4</v>
      </c>
      <c r="F1350">
        <v>550023439</v>
      </c>
      <c r="G1350" s="180">
        <v>43850</v>
      </c>
      <c r="H1350" s="180">
        <v>45412</v>
      </c>
      <c r="I1350">
        <v>0</v>
      </c>
      <c r="J1350">
        <v>1</v>
      </c>
      <c r="K1350">
        <v>0</v>
      </c>
      <c r="L1350">
        <v>30</v>
      </c>
      <c r="M1350">
        <v>2</v>
      </c>
      <c r="N1350" s="170">
        <v>22490513</v>
      </c>
      <c r="O1350" s="170">
        <v>24960000</v>
      </c>
      <c r="P1350" s="178">
        <v>75379</v>
      </c>
      <c r="Q1350" s="178">
        <v>2898</v>
      </c>
      <c r="R1350" s="178">
        <v>75379</v>
      </c>
      <c r="S1350">
        <v>0</v>
      </c>
      <c r="T1350">
        <v>0</v>
      </c>
      <c r="U1350">
        <v>0</v>
      </c>
      <c r="W1350">
        <v>0</v>
      </c>
      <c r="X1350">
        <v>0</v>
      </c>
      <c r="Y1350">
        <v>0</v>
      </c>
      <c r="AB1350" s="180">
        <v>44286</v>
      </c>
      <c r="AC1350">
        <v>1</v>
      </c>
      <c r="AD1350" t="s">
        <v>1922</v>
      </c>
      <c r="AE1350">
        <v>1</v>
      </c>
      <c r="AF1350">
        <v>30</v>
      </c>
      <c r="AG1350">
        <v>0</v>
      </c>
      <c r="AN1350">
        <v>1</v>
      </c>
      <c r="AO1350">
        <v>1</v>
      </c>
      <c r="AR1350" s="178">
        <v>53489</v>
      </c>
      <c r="AS1350" t="s">
        <v>1921</v>
      </c>
      <c r="AT1350">
        <v>0</v>
      </c>
      <c r="AU1350">
        <v>0</v>
      </c>
      <c r="AV1350">
        <v>890480123</v>
      </c>
      <c r="AW1350" t="s">
        <v>1920</v>
      </c>
      <c r="AX1350">
        <v>5</v>
      </c>
      <c r="BC1350">
        <v>2</v>
      </c>
      <c r="BD1350">
        <v>7</v>
      </c>
      <c r="BE1350">
        <v>2</v>
      </c>
    </row>
    <row r="1351" spans="1:57" x14ac:dyDescent="0.25">
      <c r="A1351" s="179">
        <f t="shared" si="21"/>
        <v>7217</v>
      </c>
      <c r="B1351" t="s">
        <v>1923</v>
      </c>
      <c r="C1351">
        <v>28297793</v>
      </c>
      <c r="D1351">
        <v>144105</v>
      </c>
      <c r="E1351">
        <v>4</v>
      </c>
      <c r="F1351">
        <v>550023450</v>
      </c>
      <c r="G1351" s="180">
        <v>43851</v>
      </c>
      <c r="H1351" s="180">
        <v>45412</v>
      </c>
      <c r="I1351">
        <v>0</v>
      </c>
      <c r="J1351">
        <v>1</v>
      </c>
      <c r="K1351">
        <v>0</v>
      </c>
      <c r="L1351">
        <v>30</v>
      </c>
      <c r="M1351">
        <v>2</v>
      </c>
      <c r="N1351" s="170">
        <v>22490513</v>
      </c>
      <c r="O1351" s="170">
        <v>24960000</v>
      </c>
      <c r="P1351" s="178">
        <v>24851</v>
      </c>
      <c r="Q1351" s="178">
        <v>955</v>
      </c>
      <c r="R1351" s="178">
        <v>24851</v>
      </c>
      <c r="S1351">
        <v>0</v>
      </c>
      <c r="T1351">
        <v>0</v>
      </c>
      <c r="U1351">
        <v>0</v>
      </c>
      <c r="W1351">
        <v>0</v>
      </c>
      <c r="X1351">
        <v>0</v>
      </c>
      <c r="Y1351">
        <v>0</v>
      </c>
      <c r="AB1351" s="180">
        <v>44286</v>
      </c>
      <c r="AC1351">
        <v>1</v>
      </c>
      <c r="AD1351" t="s">
        <v>1922</v>
      </c>
      <c r="AE1351">
        <v>1</v>
      </c>
      <c r="AF1351">
        <v>30</v>
      </c>
      <c r="AG1351">
        <v>0</v>
      </c>
      <c r="AN1351">
        <v>1</v>
      </c>
      <c r="AO1351">
        <v>1</v>
      </c>
      <c r="AR1351" s="178">
        <v>17634</v>
      </c>
      <c r="AS1351" t="s">
        <v>1921</v>
      </c>
      <c r="AT1351">
        <v>0</v>
      </c>
      <c r="AU1351">
        <v>0</v>
      </c>
      <c r="AV1351">
        <v>890480123</v>
      </c>
      <c r="AW1351" t="s">
        <v>1920</v>
      </c>
      <c r="AX1351">
        <v>5</v>
      </c>
      <c r="BC1351">
        <v>2</v>
      </c>
      <c r="BD1351">
        <v>7</v>
      </c>
      <c r="BE1351">
        <v>2</v>
      </c>
    </row>
    <row r="1352" spans="1:57" x14ac:dyDescent="0.25">
      <c r="A1352" s="179">
        <f t="shared" si="21"/>
        <v>10879</v>
      </c>
      <c r="B1352" t="s">
        <v>1923</v>
      </c>
      <c r="C1352">
        <v>28297793</v>
      </c>
      <c r="D1352">
        <v>144105</v>
      </c>
      <c r="E1352">
        <v>4</v>
      </c>
      <c r="F1352">
        <v>550023468</v>
      </c>
      <c r="G1352" s="180">
        <v>43854</v>
      </c>
      <c r="H1352" s="180">
        <v>45412</v>
      </c>
      <c r="I1352">
        <v>0</v>
      </c>
      <c r="J1352">
        <v>1</v>
      </c>
      <c r="K1352">
        <v>0</v>
      </c>
      <c r="L1352">
        <v>30</v>
      </c>
      <c r="M1352">
        <v>2</v>
      </c>
      <c r="N1352" s="170">
        <v>22490513</v>
      </c>
      <c r="O1352" s="170">
        <v>24960000</v>
      </c>
      <c r="P1352" s="178">
        <v>37462</v>
      </c>
      <c r="Q1352" s="178">
        <v>1440</v>
      </c>
      <c r="R1352" s="178">
        <v>37462</v>
      </c>
      <c r="S1352">
        <v>0</v>
      </c>
      <c r="T1352">
        <v>0</v>
      </c>
      <c r="U1352">
        <v>0</v>
      </c>
      <c r="W1352">
        <v>0</v>
      </c>
      <c r="X1352">
        <v>0</v>
      </c>
      <c r="Y1352">
        <v>0</v>
      </c>
      <c r="AB1352" s="180">
        <v>44286</v>
      </c>
      <c r="AC1352">
        <v>1</v>
      </c>
      <c r="AD1352" t="s">
        <v>1922</v>
      </c>
      <c r="AE1352">
        <v>1</v>
      </c>
      <c r="AF1352">
        <v>30</v>
      </c>
      <c r="AG1352">
        <v>0</v>
      </c>
      <c r="AN1352">
        <v>1</v>
      </c>
      <c r="AO1352">
        <v>1</v>
      </c>
      <c r="AR1352" s="178">
        <v>26583</v>
      </c>
      <c r="AS1352" t="s">
        <v>1921</v>
      </c>
      <c r="AT1352">
        <v>0</v>
      </c>
      <c r="AU1352">
        <v>0</v>
      </c>
      <c r="AV1352">
        <v>890480123</v>
      </c>
      <c r="AW1352" t="s">
        <v>1920</v>
      </c>
      <c r="AX1352">
        <v>5</v>
      </c>
      <c r="BC1352">
        <v>2</v>
      </c>
      <c r="BD1352">
        <v>7</v>
      </c>
      <c r="BE1352">
        <v>2</v>
      </c>
    </row>
    <row r="1353" spans="1:57" x14ac:dyDescent="0.25">
      <c r="A1353" s="179">
        <f t="shared" si="21"/>
        <v>11341</v>
      </c>
      <c r="B1353" t="s">
        <v>1923</v>
      </c>
      <c r="C1353">
        <v>28297793</v>
      </c>
      <c r="D1353">
        <v>144105</v>
      </c>
      <c r="E1353">
        <v>4</v>
      </c>
      <c r="F1353">
        <v>550023469</v>
      </c>
      <c r="G1353" s="180">
        <v>43854</v>
      </c>
      <c r="H1353" s="180">
        <v>45412</v>
      </c>
      <c r="I1353">
        <v>0</v>
      </c>
      <c r="J1353">
        <v>1</v>
      </c>
      <c r="K1353">
        <v>0</v>
      </c>
      <c r="L1353">
        <v>30</v>
      </c>
      <c r="M1353">
        <v>2</v>
      </c>
      <c r="N1353" s="170">
        <v>22490513</v>
      </c>
      <c r="O1353" s="170">
        <v>24960000</v>
      </c>
      <c r="P1353" s="178">
        <v>39054</v>
      </c>
      <c r="Q1353" s="178">
        <v>1501</v>
      </c>
      <c r="R1353" s="178">
        <v>39054</v>
      </c>
      <c r="S1353">
        <v>0</v>
      </c>
      <c r="T1353">
        <v>0</v>
      </c>
      <c r="U1353">
        <v>0</v>
      </c>
      <c r="W1353">
        <v>0</v>
      </c>
      <c r="X1353">
        <v>0</v>
      </c>
      <c r="Y1353">
        <v>0</v>
      </c>
      <c r="AB1353" s="180">
        <v>44286</v>
      </c>
      <c r="AC1353">
        <v>1</v>
      </c>
      <c r="AD1353" t="s">
        <v>1922</v>
      </c>
      <c r="AE1353">
        <v>1</v>
      </c>
      <c r="AF1353">
        <v>30</v>
      </c>
      <c r="AG1353">
        <v>0</v>
      </c>
      <c r="AN1353">
        <v>1</v>
      </c>
      <c r="AO1353">
        <v>1</v>
      </c>
      <c r="AR1353" s="178">
        <v>27713</v>
      </c>
      <c r="AS1353" t="s">
        <v>1921</v>
      </c>
      <c r="AT1353">
        <v>0</v>
      </c>
      <c r="AU1353">
        <v>0</v>
      </c>
      <c r="AV1353">
        <v>890480123</v>
      </c>
      <c r="AW1353" t="s">
        <v>1920</v>
      </c>
      <c r="AX1353">
        <v>5</v>
      </c>
      <c r="BC1353">
        <v>2</v>
      </c>
      <c r="BD1353">
        <v>7</v>
      </c>
      <c r="BE1353">
        <v>2</v>
      </c>
    </row>
    <row r="1354" spans="1:57" x14ac:dyDescent="0.25">
      <c r="A1354" s="179">
        <f t="shared" si="21"/>
        <v>26452</v>
      </c>
      <c r="B1354" t="s">
        <v>1923</v>
      </c>
      <c r="C1354">
        <v>28297793</v>
      </c>
      <c r="D1354">
        <v>144105</v>
      </c>
      <c r="E1354">
        <v>4</v>
      </c>
      <c r="F1354">
        <v>550023480</v>
      </c>
      <c r="G1354" s="180">
        <v>43857</v>
      </c>
      <c r="H1354" s="180">
        <v>45412</v>
      </c>
      <c r="I1354">
        <v>0</v>
      </c>
      <c r="J1354">
        <v>1</v>
      </c>
      <c r="K1354">
        <v>0</v>
      </c>
      <c r="L1354">
        <v>30</v>
      </c>
      <c r="M1354">
        <v>2</v>
      </c>
      <c r="N1354" s="170">
        <v>22490513</v>
      </c>
      <c r="O1354" s="170">
        <v>24960000</v>
      </c>
      <c r="P1354" s="178">
        <v>91089</v>
      </c>
      <c r="Q1354" s="178">
        <v>3502</v>
      </c>
      <c r="R1354" s="178">
        <v>91089</v>
      </c>
      <c r="S1354">
        <v>0</v>
      </c>
      <c r="T1354">
        <v>0</v>
      </c>
      <c r="U1354">
        <v>0</v>
      </c>
      <c r="W1354">
        <v>0</v>
      </c>
      <c r="X1354">
        <v>0</v>
      </c>
      <c r="Y1354">
        <v>0</v>
      </c>
      <c r="AB1354" s="180">
        <v>44286</v>
      </c>
      <c r="AC1354">
        <v>1</v>
      </c>
      <c r="AD1354" t="s">
        <v>1922</v>
      </c>
      <c r="AE1354">
        <v>1</v>
      </c>
      <c r="AF1354">
        <v>30</v>
      </c>
      <c r="AG1354">
        <v>0</v>
      </c>
      <c r="AN1354">
        <v>1</v>
      </c>
      <c r="AO1354">
        <v>1</v>
      </c>
      <c r="AR1354" s="178">
        <v>64637</v>
      </c>
      <c r="AS1354" t="s">
        <v>1921</v>
      </c>
      <c r="AT1354">
        <v>0</v>
      </c>
      <c r="AU1354">
        <v>0</v>
      </c>
      <c r="AV1354">
        <v>890480123</v>
      </c>
      <c r="AW1354" t="s">
        <v>1920</v>
      </c>
      <c r="AX1354">
        <v>5</v>
      </c>
      <c r="BC1354">
        <v>2</v>
      </c>
      <c r="BD1354">
        <v>7</v>
      </c>
      <c r="BE1354">
        <v>2</v>
      </c>
    </row>
    <row r="1355" spans="1:57" x14ac:dyDescent="0.25">
      <c r="A1355" s="179">
        <f t="shared" si="21"/>
        <v>44422</v>
      </c>
      <c r="B1355" t="s">
        <v>1923</v>
      </c>
      <c r="C1355">
        <v>28297793</v>
      </c>
      <c r="D1355">
        <v>144105</v>
      </c>
      <c r="E1355">
        <v>4</v>
      </c>
      <c r="F1355">
        <v>550023547</v>
      </c>
      <c r="G1355" s="180">
        <v>43874</v>
      </c>
      <c r="H1355" s="180">
        <v>45412</v>
      </c>
      <c r="I1355">
        <v>0</v>
      </c>
      <c r="J1355">
        <v>1</v>
      </c>
      <c r="K1355">
        <v>0</v>
      </c>
      <c r="L1355">
        <v>30</v>
      </c>
      <c r="M1355">
        <v>2</v>
      </c>
      <c r="N1355" s="170">
        <v>22490513</v>
      </c>
      <c r="O1355" s="170">
        <v>24960000</v>
      </c>
      <c r="P1355" s="178">
        <v>152968</v>
      </c>
      <c r="Q1355" s="178">
        <v>5881</v>
      </c>
      <c r="R1355" s="178">
        <v>152968</v>
      </c>
      <c r="S1355">
        <v>0</v>
      </c>
      <c r="T1355">
        <v>0</v>
      </c>
      <c r="U1355">
        <v>0</v>
      </c>
      <c r="W1355">
        <v>0</v>
      </c>
      <c r="X1355">
        <v>0</v>
      </c>
      <c r="Y1355">
        <v>0</v>
      </c>
      <c r="AB1355" s="180">
        <v>44286</v>
      </c>
      <c r="AC1355">
        <v>1</v>
      </c>
      <c r="AD1355" t="s">
        <v>1922</v>
      </c>
      <c r="AE1355">
        <v>1</v>
      </c>
      <c r="AF1355">
        <v>30</v>
      </c>
      <c r="AG1355">
        <v>0</v>
      </c>
      <c r="AN1355">
        <v>1</v>
      </c>
      <c r="AO1355">
        <v>1</v>
      </c>
      <c r="AR1355" s="178">
        <v>108546</v>
      </c>
      <c r="AS1355" t="s">
        <v>1921</v>
      </c>
      <c r="AT1355">
        <v>0</v>
      </c>
      <c r="AU1355">
        <v>0</v>
      </c>
      <c r="AV1355">
        <v>890480123</v>
      </c>
      <c r="AW1355" t="s">
        <v>1920</v>
      </c>
      <c r="AX1355">
        <v>5</v>
      </c>
      <c r="BC1355">
        <v>2</v>
      </c>
      <c r="BD1355">
        <v>7</v>
      </c>
      <c r="BE1355">
        <v>2</v>
      </c>
    </row>
    <row r="1356" spans="1:57" x14ac:dyDescent="0.25">
      <c r="A1356" s="179">
        <f t="shared" si="21"/>
        <v>23233</v>
      </c>
      <c r="B1356" t="s">
        <v>1923</v>
      </c>
      <c r="C1356">
        <v>28297793</v>
      </c>
      <c r="D1356">
        <v>144105</v>
      </c>
      <c r="E1356">
        <v>4</v>
      </c>
      <c r="F1356">
        <v>550023570</v>
      </c>
      <c r="G1356" s="180">
        <v>43879</v>
      </c>
      <c r="H1356" s="180">
        <v>45412</v>
      </c>
      <c r="I1356">
        <v>0</v>
      </c>
      <c r="J1356">
        <v>1</v>
      </c>
      <c r="K1356">
        <v>0</v>
      </c>
      <c r="L1356">
        <v>30</v>
      </c>
      <c r="M1356">
        <v>2</v>
      </c>
      <c r="N1356" s="170">
        <v>22490513</v>
      </c>
      <c r="O1356" s="170">
        <v>24960000</v>
      </c>
      <c r="P1356" s="178">
        <v>80003</v>
      </c>
      <c r="Q1356" s="178">
        <v>3076</v>
      </c>
      <c r="R1356" s="178">
        <v>80003</v>
      </c>
      <c r="S1356">
        <v>0</v>
      </c>
      <c r="T1356">
        <v>0</v>
      </c>
      <c r="U1356">
        <v>0</v>
      </c>
      <c r="W1356">
        <v>0</v>
      </c>
      <c r="X1356">
        <v>0</v>
      </c>
      <c r="Y1356">
        <v>0</v>
      </c>
      <c r="AB1356" s="180">
        <v>44286</v>
      </c>
      <c r="AC1356">
        <v>1</v>
      </c>
      <c r="AD1356" t="s">
        <v>1922</v>
      </c>
      <c r="AE1356">
        <v>1</v>
      </c>
      <c r="AF1356">
        <v>30</v>
      </c>
      <c r="AG1356">
        <v>0</v>
      </c>
      <c r="AN1356">
        <v>1</v>
      </c>
      <c r="AO1356">
        <v>1</v>
      </c>
      <c r="AR1356" s="178">
        <v>56770</v>
      </c>
      <c r="AS1356" t="s">
        <v>1921</v>
      </c>
      <c r="AT1356">
        <v>0</v>
      </c>
      <c r="AU1356">
        <v>0</v>
      </c>
      <c r="AV1356">
        <v>890480123</v>
      </c>
      <c r="AW1356" t="s">
        <v>1920</v>
      </c>
      <c r="AX1356">
        <v>5</v>
      </c>
      <c r="BC1356">
        <v>2</v>
      </c>
      <c r="BD1356">
        <v>7</v>
      </c>
      <c r="BE1356">
        <v>2</v>
      </c>
    </row>
    <row r="1357" spans="1:57" x14ac:dyDescent="0.25">
      <c r="A1357" s="179">
        <f t="shared" si="21"/>
        <v>6645</v>
      </c>
      <c r="B1357" t="s">
        <v>1923</v>
      </c>
      <c r="C1357">
        <v>28297793</v>
      </c>
      <c r="D1357">
        <v>144105</v>
      </c>
      <c r="E1357">
        <v>4</v>
      </c>
      <c r="F1357">
        <v>550023595</v>
      </c>
      <c r="G1357" s="180">
        <v>43883</v>
      </c>
      <c r="H1357" s="180">
        <v>45412</v>
      </c>
      <c r="I1357">
        <v>0</v>
      </c>
      <c r="J1357">
        <v>1</v>
      </c>
      <c r="K1357">
        <v>0</v>
      </c>
      <c r="L1357">
        <v>30</v>
      </c>
      <c r="M1357">
        <v>2</v>
      </c>
      <c r="N1357" s="170">
        <v>22490513</v>
      </c>
      <c r="O1357" s="170">
        <v>24960000</v>
      </c>
      <c r="P1357" s="178">
        <v>22881</v>
      </c>
      <c r="Q1357" s="178">
        <v>880</v>
      </c>
      <c r="R1357" s="178">
        <v>22881</v>
      </c>
      <c r="S1357">
        <v>0</v>
      </c>
      <c r="T1357">
        <v>0</v>
      </c>
      <c r="U1357">
        <v>0</v>
      </c>
      <c r="W1357">
        <v>0</v>
      </c>
      <c r="X1357">
        <v>0</v>
      </c>
      <c r="Y1357">
        <v>0</v>
      </c>
      <c r="AB1357" s="180">
        <v>44286</v>
      </c>
      <c r="AC1357">
        <v>1</v>
      </c>
      <c r="AD1357" t="s">
        <v>1922</v>
      </c>
      <c r="AE1357">
        <v>1</v>
      </c>
      <c r="AF1357">
        <v>30</v>
      </c>
      <c r="AG1357">
        <v>0</v>
      </c>
      <c r="AN1357">
        <v>1</v>
      </c>
      <c r="AO1357">
        <v>1</v>
      </c>
      <c r="AR1357" s="178">
        <v>16236</v>
      </c>
      <c r="AS1357" t="s">
        <v>1921</v>
      </c>
      <c r="AT1357">
        <v>0</v>
      </c>
      <c r="AU1357">
        <v>0</v>
      </c>
      <c r="AV1357">
        <v>890480123</v>
      </c>
      <c r="AW1357" t="s">
        <v>1920</v>
      </c>
      <c r="AX1357">
        <v>5</v>
      </c>
      <c r="BC1357">
        <v>2</v>
      </c>
      <c r="BD1357">
        <v>7</v>
      </c>
      <c r="BE1357">
        <v>2</v>
      </c>
    </row>
    <row r="1358" spans="1:57" x14ac:dyDescent="0.25">
      <c r="A1358" s="179">
        <f t="shared" si="21"/>
        <v>11761</v>
      </c>
      <c r="B1358" t="s">
        <v>1923</v>
      </c>
      <c r="C1358">
        <v>28297793</v>
      </c>
      <c r="D1358">
        <v>144105</v>
      </c>
      <c r="E1358">
        <v>4</v>
      </c>
      <c r="F1358">
        <v>550023626</v>
      </c>
      <c r="G1358" s="180">
        <v>43888</v>
      </c>
      <c r="H1358" s="180">
        <v>45412</v>
      </c>
      <c r="I1358">
        <v>0</v>
      </c>
      <c r="J1358">
        <v>1</v>
      </c>
      <c r="K1358">
        <v>0</v>
      </c>
      <c r="L1358">
        <v>30</v>
      </c>
      <c r="M1358">
        <v>2</v>
      </c>
      <c r="N1358" s="170">
        <v>22490513</v>
      </c>
      <c r="O1358" s="170">
        <v>24960000</v>
      </c>
      <c r="P1358" s="178">
        <v>40501</v>
      </c>
      <c r="Q1358" s="178">
        <v>1557</v>
      </c>
      <c r="R1358" s="178">
        <v>40501</v>
      </c>
      <c r="S1358">
        <v>0</v>
      </c>
      <c r="T1358">
        <v>0</v>
      </c>
      <c r="U1358">
        <v>0</v>
      </c>
      <c r="W1358">
        <v>0</v>
      </c>
      <c r="X1358">
        <v>0</v>
      </c>
      <c r="Y1358">
        <v>0</v>
      </c>
      <c r="AB1358" s="180">
        <v>44286</v>
      </c>
      <c r="AC1358">
        <v>1</v>
      </c>
      <c r="AD1358" t="s">
        <v>1922</v>
      </c>
      <c r="AE1358">
        <v>1</v>
      </c>
      <c r="AF1358">
        <v>30</v>
      </c>
      <c r="AG1358">
        <v>0</v>
      </c>
      <c r="AN1358">
        <v>1</v>
      </c>
      <c r="AO1358">
        <v>1</v>
      </c>
      <c r="AR1358" s="178">
        <v>28740</v>
      </c>
      <c r="AS1358" t="s">
        <v>1921</v>
      </c>
      <c r="AT1358">
        <v>0</v>
      </c>
      <c r="AU1358">
        <v>0</v>
      </c>
      <c r="AV1358">
        <v>890480123</v>
      </c>
      <c r="AW1358" t="s">
        <v>1920</v>
      </c>
      <c r="AX1358">
        <v>5</v>
      </c>
      <c r="BC1358">
        <v>2</v>
      </c>
      <c r="BD1358">
        <v>7</v>
      </c>
      <c r="BE1358">
        <v>2</v>
      </c>
    </row>
    <row r="1359" spans="1:57" x14ac:dyDescent="0.25">
      <c r="A1359" s="179">
        <f t="shared" si="21"/>
        <v>19220</v>
      </c>
      <c r="B1359" t="s">
        <v>1923</v>
      </c>
      <c r="C1359">
        <v>28297793</v>
      </c>
      <c r="D1359">
        <v>144105</v>
      </c>
      <c r="E1359">
        <v>4</v>
      </c>
      <c r="F1359">
        <v>550023735</v>
      </c>
      <c r="G1359" s="180">
        <v>43906</v>
      </c>
      <c r="H1359" s="180">
        <v>45412</v>
      </c>
      <c r="I1359">
        <v>0</v>
      </c>
      <c r="J1359">
        <v>1</v>
      </c>
      <c r="K1359">
        <v>0</v>
      </c>
      <c r="L1359">
        <v>30</v>
      </c>
      <c r="M1359">
        <v>2</v>
      </c>
      <c r="N1359" s="170">
        <v>22490513</v>
      </c>
      <c r="O1359" s="170">
        <v>24960000</v>
      </c>
      <c r="P1359" s="178">
        <v>66186</v>
      </c>
      <c r="Q1359" s="178">
        <v>2544</v>
      </c>
      <c r="R1359" s="178">
        <v>66186</v>
      </c>
      <c r="S1359">
        <v>0</v>
      </c>
      <c r="T1359">
        <v>0</v>
      </c>
      <c r="U1359">
        <v>0</v>
      </c>
      <c r="W1359">
        <v>0</v>
      </c>
      <c r="X1359">
        <v>0</v>
      </c>
      <c r="Y1359">
        <v>0</v>
      </c>
      <c r="AB1359" s="180">
        <v>44286</v>
      </c>
      <c r="AC1359">
        <v>1</v>
      </c>
      <c r="AD1359" t="s">
        <v>1922</v>
      </c>
      <c r="AE1359">
        <v>1</v>
      </c>
      <c r="AF1359">
        <v>30</v>
      </c>
      <c r="AG1359">
        <v>0</v>
      </c>
      <c r="AN1359">
        <v>1</v>
      </c>
      <c r="AO1359">
        <v>1</v>
      </c>
      <c r="AR1359" s="178">
        <v>46966</v>
      </c>
      <c r="AS1359" t="s">
        <v>1921</v>
      </c>
      <c r="AT1359">
        <v>0</v>
      </c>
      <c r="AU1359">
        <v>0</v>
      </c>
      <c r="AV1359">
        <v>890480123</v>
      </c>
      <c r="AW1359" t="s">
        <v>1920</v>
      </c>
      <c r="AX1359">
        <v>5</v>
      </c>
      <c r="BC1359">
        <v>2</v>
      </c>
      <c r="BD1359">
        <v>7</v>
      </c>
      <c r="BE1359">
        <v>2</v>
      </c>
    </row>
    <row r="1360" spans="1:57" x14ac:dyDescent="0.25">
      <c r="A1360" s="179">
        <f t="shared" si="21"/>
        <v>11382</v>
      </c>
      <c r="B1360" t="s">
        <v>1923</v>
      </c>
      <c r="C1360">
        <v>28297793</v>
      </c>
      <c r="D1360">
        <v>144105</v>
      </c>
      <c r="E1360">
        <v>4</v>
      </c>
      <c r="F1360">
        <v>550023758</v>
      </c>
      <c r="G1360" s="180">
        <v>43910</v>
      </c>
      <c r="H1360" s="180">
        <v>45412</v>
      </c>
      <c r="I1360">
        <v>0</v>
      </c>
      <c r="J1360">
        <v>1</v>
      </c>
      <c r="K1360">
        <v>0</v>
      </c>
      <c r="L1360">
        <v>30</v>
      </c>
      <c r="M1360">
        <v>2</v>
      </c>
      <c r="N1360" s="170">
        <v>22490513</v>
      </c>
      <c r="O1360" s="170">
        <v>24960000</v>
      </c>
      <c r="P1360" s="178">
        <v>39195</v>
      </c>
      <c r="Q1360" s="178">
        <v>1507</v>
      </c>
      <c r="R1360" s="178">
        <v>39195</v>
      </c>
      <c r="S1360">
        <v>0</v>
      </c>
      <c r="T1360">
        <v>0</v>
      </c>
      <c r="U1360">
        <v>0</v>
      </c>
      <c r="W1360">
        <v>0</v>
      </c>
      <c r="X1360">
        <v>0</v>
      </c>
      <c r="Y1360">
        <v>0</v>
      </c>
      <c r="AB1360" s="180">
        <v>44286</v>
      </c>
      <c r="AC1360">
        <v>1</v>
      </c>
      <c r="AD1360" t="s">
        <v>1922</v>
      </c>
      <c r="AE1360">
        <v>1</v>
      </c>
      <c r="AF1360">
        <v>30</v>
      </c>
      <c r="AG1360">
        <v>0</v>
      </c>
      <c r="AN1360">
        <v>1</v>
      </c>
      <c r="AO1360">
        <v>1</v>
      </c>
      <c r="AR1360" s="178">
        <v>27813</v>
      </c>
      <c r="AS1360" t="s">
        <v>1921</v>
      </c>
      <c r="AT1360">
        <v>0</v>
      </c>
      <c r="AU1360">
        <v>0</v>
      </c>
      <c r="AV1360">
        <v>890480123</v>
      </c>
      <c r="AW1360" t="s">
        <v>1920</v>
      </c>
      <c r="AX1360">
        <v>5</v>
      </c>
      <c r="BC1360">
        <v>2</v>
      </c>
      <c r="BD1360">
        <v>7</v>
      </c>
      <c r="BE1360">
        <v>2</v>
      </c>
    </row>
    <row r="1361" spans="1:57" x14ac:dyDescent="0.25">
      <c r="A1361" s="179">
        <f t="shared" si="21"/>
        <v>33051</v>
      </c>
      <c r="B1361" t="s">
        <v>1923</v>
      </c>
      <c r="C1361">
        <v>28297793</v>
      </c>
      <c r="D1361">
        <v>144105</v>
      </c>
      <c r="E1361">
        <v>4</v>
      </c>
      <c r="F1361">
        <v>550023807</v>
      </c>
      <c r="G1361" s="180">
        <v>43935</v>
      </c>
      <c r="H1361" s="180">
        <v>45412</v>
      </c>
      <c r="I1361">
        <v>0</v>
      </c>
      <c r="J1361">
        <v>1</v>
      </c>
      <c r="K1361">
        <v>0</v>
      </c>
      <c r="L1361">
        <v>30</v>
      </c>
      <c r="M1361">
        <v>2</v>
      </c>
      <c r="N1361" s="170">
        <v>22490513</v>
      </c>
      <c r="O1361" s="170">
        <v>24960000</v>
      </c>
      <c r="P1361" s="178">
        <v>113814</v>
      </c>
      <c r="Q1361" s="178">
        <v>4376</v>
      </c>
      <c r="R1361" s="178">
        <v>113814</v>
      </c>
      <c r="S1361">
        <v>0</v>
      </c>
      <c r="T1361">
        <v>0</v>
      </c>
      <c r="U1361">
        <v>0</v>
      </c>
      <c r="W1361">
        <v>0</v>
      </c>
      <c r="X1361">
        <v>0</v>
      </c>
      <c r="Y1361">
        <v>0</v>
      </c>
      <c r="AB1361" s="180">
        <v>44286</v>
      </c>
      <c r="AC1361">
        <v>1</v>
      </c>
      <c r="AD1361" t="s">
        <v>1922</v>
      </c>
      <c r="AE1361">
        <v>1</v>
      </c>
      <c r="AF1361">
        <v>30</v>
      </c>
      <c r="AG1361">
        <v>0</v>
      </c>
      <c r="AN1361">
        <v>1</v>
      </c>
      <c r="AO1361">
        <v>1</v>
      </c>
      <c r="AR1361" s="178">
        <v>80763</v>
      </c>
      <c r="AS1361" t="s">
        <v>1921</v>
      </c>
      <c r="AT1361">
        <v>0</v>
      </c>
      <c r="AU1361">
        <v>0</v>
      </c>
      <c r="AV1361">
        <v>890480123</v>
      </c>
      <c r="AW1361" t="s">
        <v>1920</v>
      </c>
      <c r="AX1361">
        <v>5</v>
      </c>
      <c r="BC1361">
        <v>2</v>
      </c>
      <c r="BD1361">
        <v>7</v>
      </c>
      <c r="BE1361">
        <v>2</v>
      </c>
    </row>
    <row r="1362" spans="1:57" x14ac:dyDescent="0.25">
      <c r="A1362" s="179">
        <f t="shared" si="21"/>
        <v>24789</v>
      </c>
      <c r="B1362" t="s">
        <v>1923</v>
      </c>
      <c r="C1362">
        <v>28297793</v>
      </c>
      <c r="D1362">
        <v>144105</v>
      </c>
      <c r="E1362">
        <v>4</v>
      </c>
      <c r="F1362">
        <v>550023853</v>
      </c>
      <c r="G1362" s="180">
        <v>43960</v>
      </c>
      <c r="H1362" s="180">
        <v>45412</v>
      </c>
      <c r="I1362">
        <v>0</v>
      </c>
      <c r="J1362">
        <v>1</v>
      </c>
      <c r="K1362">
        <v>0</v>
      </c>
      <c r="L1362">
        <v>30</v>
      </c>
      <c r="M1362">
        <v>2</v>
      </c>
      <c r="N1362" s="170">
        <v>22490513</v>
      </c>
      <c r="O1362" s="170">
        <v>24960000</v>
      </c>
      <c r="P1362" s="178">
        <v>85361</v>
      </c>
      <c r="Q1362" s="178">
        <v>3282</v>
      </c>
      <c r="R1362" s="178">
        <v>85361</v>
      </c>
      <c r="S1362">
        <v>0</v>
      </c>
      <c r="T1362">
        <v>0</v>
      </c>
      <c r="U1362">
        <v>0</v>
      </c>
      <c r="W1362">
        <v>0</v>
      </c>
      <c r="X1362">
        <v>0</v>
      </c>
      <c r="Y1362">
        <v>0</v>
      </c>
      <c r="AB1362" s="180">
        <v>44286</v>
      </c>
      <c r="AC1362">
        <v>1</v>
      </c>
      <c r="AD1362" t="s">
        <v>1922</v>
      </c>
      <c r="AE1362">
        <v>1</v>
      </c>
      <c r="AF1362">
        <v>30</v>
      </c>
      <c r="AG1362">
        <v>0</v>
      </c>
      <c r="AN1362">
        <v>1</v>
      </c>
      <c r="AO1362">
        <v>1</v>
      </c>
      <c r="AR1362" s="178">
        <v>60572</v>
      </c>
      <c r="AS1362" t="s">
        <v>1921</v>
      </c>
      <c r="AT1362">
        <v>0</v>
      </c>
      <c r="AU1362">
        <v>0</v>
      </c>
      <c r="AV1362">
        <v>890480123</v>
      </c>
      <c r="AW1362" t="s">
        <v>1920</v>
      </c>
      <c r="AX1362">
        <v>5</v>
      </c>
      <c r="BC1362">
        <v>2</v>
      </c>
      <c r="BD1362">
        <v>7</v>
      </c>
      <c r="BE1362">
        <v>2</v>
      </c>
    </row>
    <row r="1363" spans="1:57" x14ac:dyDescent="0.25">
      <c r="A1363" s="179">
        <f t="shared" si="21"/>
        <v>40348</v>
      </c>
      <c r="B1363" t="s">
        <v>1923</v>
      </c>
      <c r="C1363">
        <v>28297793</v>
      </c>
      <c r="D1363">
        <v>144105</v>
      </c>
      <c r="E1363">
        <v>4</v>
      </c>
      <c r="F1363">
        <v>550023913</v>
      </c>
      <c r="G1363" s="180">
        <v>43988</v>
      </c>
      <c r="H1363" s="180">
        <v>45412</v>
      </c>
      <c r="I1363">
        <v>0</v>
      </c>
      <c r="J1363">
        <v>1</v>
      </c>
      <c r="K1363">
        <v>0</v>
      </c>
      <c r="L1363">
        <v>30</v>
      </c>
      <c r="M1363">
        <v>2</v>
      </c>
      <c r="N1363" s="170">
        <v>22490513</v>
      </c>
      <c r="O1363" s="170">
        <v>24960000</v>
      </c>
      <c r="P1363" s="178">
        <v>138939</v>
      </c>
      <c r="Q1363" s="178">
        <v>5341</v>
      </c>
      <c r="R1363" s="178">
        <v>138939</v>
      </c>
      <c r="S1363">
        <v>0</v>
      </c>
      <c r="T1363">
        <v>0</v>
      </c>
      <c r="U1363">
        <v>0</v>
      </c>
      <c r="W1363">
        <v>0</v>
      </c>
      <c r="X1363">
        <v>0</v>
      </c>
      <c r="Y1363">
        <v>0</v>
      </c>
      <c r="AB1363" s="180">
        <v>44286</v>
      </c>
      <c r="AC1363">
        <v>1</v>
      </c>
      <c r="AD1363" t="s">
        <v>1922</v>
      </c>
      <c r="AE1363">
        <v>1</v>
      </c>
      <c r="AF1363">
        <v>30</v>
      </c>
      <c r="AG1363">
        <v>0</v>
      </c>
      <c r="AN1363">
        <v>1</v>
      </c>
      <c r="AO1363">
        <v>1</v>
      </c>
      <c r="AR1363" s="178">
        <v>98591</v>
      </c>
      <c r="AS1363" t="s">
        <v>1921</v>
      </c>
      <c r="AT1363">
        <v>0</v>
      </c>
      <c r="AU1363">
        <v>0</v>
      </c>
      <c r="AV1363">
        <v>890480123</v>
      </c>
      <c r="AW1363" t="s">
        <v>1920</v>
      </c>
      <c r="AX1363">
        <v>5</v>
      </c>
      <c r="BC1363">
        <v>2</v>
      </c>
      <c r="BD1363">
        <v>7</v>
      </c>
      <c r="BE1363">
        <v>2</v>
      </c>
    </row>
    <row r="1364" spans="1:57" x14ac:dyDescent="0.25">
      <c r="A1364" s="179">
        <f t="shared" si="21"/>
        <v>7494</v>
      </c>
      <c r="B1364" t="s">
        <v>1923</v>
      </c>
      <c r="C1364">
        <v>28297793</v>
      </c>
      <c r="D1364">
        <v>144105</v>
      </c>
      <c r="E1364">
        <v>4</v>
      </c>
      <c r="F1364">
        <v>550023914</v>
      </c>
      <c r="G1364" s="180">
        <v>43988</v>
      </c>
      <c r="H1364" s="180">
        <v>45412</v>
      </c>
      <c r="I1364">
        <v>0</v>
      </c>
      <c r="J1364">
        <v>1</v>
      </c>
      <c r="K1364">
        <v>0</v>
      </c>
      <c r="L1364">
        <v>30</v>
      </c>
      <c r="M1364">
        <v>2</v>
      </c>
      <c r="N1364" s="170">
        <v>22490513</v>
      </c>
      <c r="O1364" s="170">
        <v>24960000</v>
      </c>
      <c r="P1364" s="178">
        <v>25805</v>
      </c>
      <c r="Q1364" s="178">
        <v>992</v>
      </c>
      <c r="R1364" s="178">
        <v>25805</v>
      </c>
      <c r="S1364">
        <v>0</v>
      </c>
      <c r="T1364">
        <v>0</v>
      </c>
      <c r="U1364">
        <v>0</v>
      </c>
      <c r="W1364">
        <v>0</v>
      </c>
      <c r="X1364">
        <v>0</v>
      </c>
      <c r="Y1364">
        <v>0</v>
      </c>
      <c r="AB1364" s="180">
        <v>44286</v>
      </c>
      <c r="AC1364">
        <v>1</v>
      </c>
      <c r="AD1364" t="s">
        <v>1922</v>
      </c>
      <c r="AE1364">
        <v>1</v>
      </c>
      <c r="AF1364">
        <v>30</v>
      </c>
      <c r="AG1364">
        <v>0</v>
      </c>
      <c r="AN1364">
        <v>1</v>
      </c>
      <c r="AO1364">
        <v>1</v>
      </c>
      <c r="AR1364" s="178">
        <v>18311</v>
      </c>
      <c r="AS1364" t="s">
        <v>1921</v>
      </c>
      <c r="AT1364">
        <v>0</v>
      </c>
      <c r="AU1364">
        <v>0</v>
      </c>
      <c r="AV1364">
        <v>890480123</v>
      </c>
      <c r="AW1364" t="s">
        <v>1920</v>
      </c>
      <c r="AX1364">
        <v>5</v>
      </c>
      <c r="BC1364">
        <v>2</v>
      </c>
      <c r="BD1364">
        <v>7</v>
      </c>
      <c r="BE1364">
        <v>2</v>
      </c>
    </row>
    <row r="1365" spans="1:57" x14ac:dyDescent="0.25">
      <c r="A1365" s="179">
        <f t="shared" si="21"/>
        <v>8742</v>
      </c>
      <c r="B1365" t="s">
        <v>1923</v>
      </c>
      <c r="C1365">
        <v>28297793</v>
      </c>
      <c r="D1365">
        <v>144105</v>
      </c>
      <c r="E1365">
        <v>4</v>
      </c>
      <c r="F1365">
        <v>550023916</v>
      </c>
      <c r="G1365" s="180">
        <v>43988</v>
      </c>
      <c r="H1365" s="180">
        <v>45412</v>
      </c>
      <c r="I1365">
        <v>0</v>
      </c>
      <c r="J1365">
        <v>1</v>
      </c>
      <c r="K1365">
        <v>0</v>
      </c>
      <c r="L1365">
        <v>30</v>
      </c>
      <c r="M1365">
        <v>2</v>
      </c>
      <c r="N1365" s="170">
        <v>22490513</v>
      </c>
      <c r="O1365" s="170">
        <v>24960000</v>
      </c>
      <c r="P1365" s="178">
        <v>30105</v>
      </c>
      <c r="Q1365" s="178">
        <v>1157</v>
      </c>
      <c r="R1365" s="178">
        <v>30105</v>
      </c>
      <c r="S1365">
        <v>0</v>
      </c>
      <c r="T1365">
        <v>0</v>
      </c>
      <c r="U1365">
        <v>0</v>
      </c>
      <c r="W1365">
        <v>0</v>
      </c>
      <c r="X1365">
        <v>0</v>
      </c>
      <c r="Y1365">
        <v>0</v>
      </c>
      <c r="AB1365" s="180">
        <v>44286</v>
      </c>
      <c r="AC1365">
        <v>1</v>
      </c>
      <c r="AD1365" t="s">
        <v>1922</v>
      </c>
      <c r="AE1365">
        <v>1</v>
      </c>
      <c r="AF1365">
        <v>30</v>
      </c>
      <c r="AG1365">
        <v>0</v>
      </c>
      <c r="AN1365">
        <v>1</v>
      </c>
      <c r="AO1365">
        <v>1</v>
      </c>
      <c r="AR1365" s="178">
        <v>21363</v>
      </c>
      <c r="AS1365" t="s">
        <v>1921</v>
      </c>
      <c r="AT1365">
        <v>0</v>
      </c>
      <c r="AU1365">
        <v>0</v>
      </c>
      <c r="AV1365">
        <v>890480123</v>
      </c>
      <c r="AW1365" t="s">
        <v>1920</v>
      </c>
      <c r="AX1365">
        <v>5</v>
      </c>
      <c r="BC1365">
        <v>2</v>
      </c>
      <c r="BD1365">
        <v>7</v>
      </c>
      <c r="BE1365">
        <v>2</v>
      </c>
    </row>
    <row r="1366" spans="1:57" x14ac:dyDescent="0.25">
      <c r="A1366" s="179">
        <f t="shared" si="21"/>
        <v>15224</v>
      </c>
      <c r="B1366" t="s">
        <v>1923</v>
      </c>
      <c r="C1366">
        <v>28297793</v>
      </c>
      <c r="D1366">
        <v>144105</v>
      </c>
      <c r="E1366">
        <v>4</v>
      </c>
      <c r="F1366">
        <v>550023943</v>
      </c>
      <c r="G1366" s="180">
        <v>44004</v>
      </c>
      <c r="H1366" s="180">
        <v>45412</v>
      </c>
      <c r="I1366">
        <v>0</v>
      </c>
      <c r="J1366">
        <v>1</v>
      </c>
      <c r="K1366">
        <v>0</v>
      </c>
      <c r="L1366">
        <v>30</v>
      </c>
      <c r="M1366">
        <v>2</v>
      </c>
      <c r="N1366" s="170">
        <v>22490513</v>
      </c>
      <c r="O1366" s="170">
        <v>24960000</v>
      </c>
      <c r="P1366" s="178">
        <v>52424</v>
      </c>
      <c r="Q1366" s="178">
        <v>2015</v>
      </c>
      <c r="R1366" s="178">
        <v>52424</v>
      </c>
      <c r="S1366">
        <v>0</v>
      </c>
      <c r="T1366">
        <v>0</v>
      </c>
      <c r="U1366">
        <v>0</v>
      </c>
      <c r="W1366">
        <v>0</v>
      </c>
      <c r="X1366">
        <v>0</v>
      </c>
      <c r="Y1366">
        <v>0</v>
      </c>
      <c r="AB1366" s="180">
        <v>44286</v>
      </c>
      <c r="AC1366">
        <v>1</v>
      </c>
      <c r="AD1366" t="s">
        <v>1922</v>
      </c>
      <c r="AE1366">
        <v>1</v>
      </c>
      <c r="AF1366">
        <v>30</v>
      </c>
      <c r="AG1366">
        <v>0</v>
      </c>
      <c r="AN1366">
        <v>1</v>
      </c>
      <c r="AO1366">
        <v>1</v>
      </c>
      <c r="AR1366" s="178">
        <v>37200</v>
      </c>
      <c r="AS1366" t="s">
        <v>1921</v>
      </c>
      <c r="AT1366">
        <v>0</v>
      </c>
      <c r="AU1366">
        <v>0</v>
      </c>
      <c r="AV1366">
        <v>890480123</v>
      </c>
      <c r="AW1366" t="s">
        <v>1920</v>
      </c>
      <c r="AX1366">
        <v>5</v>
      </c>
      <c r="BC1366">
        <v>2</v>
      </c>
      <c r="BD1366">
        <v>7</v>
      </c>
      <c r="BE1366">
        <v>2</v>
      </c>
    </row>
    <row r="1367" spans="1:57" x14ac:dyDescent="0.25">
      <c r="A1367" s="179">
        <f t="shared" si="21"/>
        <v>22935</v>
      </c>
      <c r="B1367" t="s">
        <v>1923</v>
      </c>
      <c r="C1367">
        <v>28297793</v>
      </c>
      <c r="D1367">
        <v>144105</v>
      </c>
      <c r="E1367">
        <v>4</v>
      </c>
      <c r="F1367">
        <v>550023951</v>
      </c>
      <c r="G1367" s="180">
        <v>44009</v>
      </c>
      <c r="H1367" s="180">
        <v>45412</v>
      </c>
      <c r="I1367">
        <v>0</v>
      </c>
      <c r="J1367">
        <v>1</v>
      </c>
      <c r="K1367">
        <v>0</v>
      </c>
      <c r="L1367">
        <v>30</v>
      </c>
      <c r="M1367">
        <v>2</v>
      </c>
      <c r="N1367" s="170">
        <v>22490513</v>
      </c>
      <c r="O1367" s="170">
        <v>24960000</v>
      </c>
      <c r="P1367" s="178">
        <v>78979</v>
      </c>
      <c r="Q1367" s="178">
        <v>3036</v>
      </c>
      <c r="R1367" s="178">
        <v>78979</v>
      </c>
      <c r="S1367">
        <v>0</v>
      </c>
      <c r="T1367">
        <v>0</v>
      </c>
      <c r="U1367">
        <v>0</v>
      </c>
      <c r="W1367">
        <v>0</v>
      </c>
      <c r="X1367">
        <v>0</v>
      </c>
      <c r="Y1367">
        <v>0</v>
      </c>
      <c r="AB1367" s="180">
        <v>44286</v>
      </c>
      <c r="AC1367">
        <v>1</v>
      </c>
      <c r="AD1367" t="s">
        <v>1922</v>
      </c>
      <c r="AE1367">
        <v>1</v>
      </c>
      <c r="AF1367">
        <v>30</v>
      </c>
      <c r="AG1367">
        <v>0</v>
      </c>
      <c r="AN1367">
        <v>1</v>
      </c>
      <c r="AO1367">
        <v>1</v>
      </c>
      <c r="AR1367" s="178">
        <v>56044</v>
      </c>
      <c r="AS1367" t="s">
        <v>1921</v>
      </c>
      <c r="AT1367">
        <v>0</v>
      </c>
      <c r="AU1367">
        <v>0</v>
      </c>
      <c r="AV1367">
        <v>890480123</v>
      </c>
      <c r="AW1367" t="s">
        <v>1920</v>
      </c>
      <c r="AX1367">
        <v>5</v>
      </c>
      <c r="BC1367">
        <v>2</v>
      </c>
      <c r="BD1367">
        <v>7</v>
      </c>
      <c r="BE1367">
        <v>2</v>
      </c>
    </row>
    <row r="1368" spans="1:57" x14ac:dyDescent="0.25">
      <c r="A1368" s="179">
        <f t="shared" si="21"/>
        <v>55005</v>
      </c>
      <c r="B1368" t="s">
        <v>1923</v>
      </c>
      <c r="C1368">
        <v>28297793</v>
      </c>
      <c r="D1368">
        <v>144105</v>
      </c>
      <c r="E1368">
        <v>4</v>
      </c>
      <c r="F1368">
        <v>550023968</v>
      </c>
      <c r="G1368" s="180">
        <v>44026</v>
      </c>
      <c r="H1368" s="180">
        <v>45412</v>
      </c>
      <c r="I1368">
        <v>0</v>
      </c>
      <c r="J1368">
        <v>1</v>
      </c>
      <c r="K1368">
        <v>0</v>
      </c>
      <c r="L1368">
        <v>30</v>
      </c>
      <c r="M1368">
        <v>2</v>
      </c>
      <c r="N1368" s="170">
        <v>22490513</v>
      </c>
      <c r="O1368" s="170">
        <v>24960000</v>
      </c>
      <c r="P1368" s="178">
        <v>189414</v>
      </c>
      <c r="Q1368" s="178">
        <v>7282</v>
      </c>
      <c r="R1368" s="178">
        <v>189414</v>
      </c>
      <c r="S1368">
        <v>0</v>
      </c>
      <c r="T1368">
        <v>0</v>
      </c>
      <c r="U1368">
        <v>0</v>
      </c>
      <c r="W1368">
        <v>0</v>
      </c>
      <c r="X1368">
        <v>0</v>
      </c>
      <c r="Y1368">
        <v>0</v>
      </c>
      <c r="AB1368" s="180">
        <v>44286</v>
      </c>
      <c r="AC1368">
        <v>1</v>
      </c>
      <c r="AD1368" t="s">
        <v>1922</v>
      </c>
      <c r="AE1368">
        <v>1</v>
      </c>
      <c r="AF1368">
        <v>30</v>
      </c>
      <c r="AG1368">
        <v>0</v>
      </c>
      <c r="AN1368">
        <v>1</v>
      </c>
      <c r="AO1368">
        <v>1</v>
      </c>
      <c r="AR1368" s="178">
        <v>134409</v>
      </c>
      <c r="AS1368" t="s">
        <v>1921</v>
      </c>
      <c r="AT1368">
        <v>0</v>
      </c>
      <c r="AU1368">
        <v>0</v>
      </c>
      <c r="AV1368">
        <v>890480123</v>
      </c>
      <c r="AW1368" t="s">
        <v>1920</v>
      </c>
      <c r="AX1368">
        <v>5</v>
      </c>
      <c r="BC1368">
        <v>2</v>
      </c>
      <c r="BD1368">
        <v>7</v>
      </c>
      <c r="BE1368">
        <v>2</v>
      </c>
    </row>
    <row r="1369" spans="1:57" x14ac:dyDescent="0.25">
      <c r="A1369" s="179">
        <f t="shared" si="21"/>
        <v>32262</v>
      </c>
      <c r="B1369" t="s">
        <v>1923</v>
      </c>
      <c r="C1369">
        <v>28297793</v>
      </c>
      <c r="D1369">
        <v>144105</v>
      </c>
      <c r="E1369">
        <v>4</v>
      </c>
      <c r="F1369">
        <v>550023976</v>
      </c>
      <c r="G1369" s="180">
        <v>44028</v>
      </c>
      <c r="H1369" s="180">
        <v>45412</v>
      </c>
      <c r="I1369">
        <v>0</v>
      </c>
      <c r="J1369">
        <v>1</v>
      </c>
      <c r="K1369">
        <v>0</v>
      </c>
      <c r="L1369">
        <v>30</v>
      </c>
      <c r="M1369">
        <v>2</v>
      </c>
      <c r="N1369" s="170">
        <v>22490513</v>
      </c>
      <c r="O1369" s="170">
        <v>24960000</v>
      </c>
      <c r="P1369" s="178">
        <v>111096</v>
      </c>
      <c r="Q1369" s="178">
        <v>4271</v>
      </c>
      <c r="R1369" s="178">
        <v>111096</v>
      </c>
      <c r="S1369">
        <v>0</v>
      </c>
      <c r="T1369">
        <v>0</v>
      </c>
      <c r="U1369">
        <v>0</v>
      </c>
      <c r="W1369">
        <v>0</v>
      </c>
      <c r="X1369">
        <v>0</v>
      </c>
      <c r="Y1369">
        <v>0</v>
      </c>
      <c r="AB1369" s="180">
        <v>44286</v>
      </c>
      <c r="AC1369">
        <v>1</v>
      </c>
      <c r="AD1369" t="s">
        <v>1922</v>
      </c>
      <c r="AE1369">
        <v>1</v>
      </c>
      <c r="AF1369">
        <v>30</v>
      </c>
      <c r="AG1369">
        <v>0</v>
      </c>
      <c r="AN1369">
        <v>1</v>
      </c>
      <c r="AO1369">
        <v>1</v>
      </c>
      <c r="AR1369" s="178">
        <v>78834</v>
      </c>
      <c r="AS1369" t="s">
        <v>1921</v>
      </c>
      <c r="AT1369">
        <v>0</v>
      </c>
      <c r="AU1369">
        <v>0</v>
      </c>
      <c r="AV1369">
        <v>890480123</v>
      </c>
      <c r="AW1369" t="s">
        <v>1920</v>
      </c>
      <c r="AX1369">
        <v>5</v>
      </c>
      <c r="BC1369">
        <v>2</v>
      </c>
      <c r="BD1369">
        <v>7</v>
      </c>
      <c r="BE1369">
        <v>2</v>
      </c>
    </row>
    <row r="1370" spans="1:57" x14ac:dyDescent="0.25">
      <c r="A1370" s="179">
        <f t="shared" si="21"/>
        <v>4768</v>
      </c>
      <c r="B1370" t="s">
        <v>1923</v>
      </c>
      <c r="C1370">
        <v>28297793</v>
      </c>
      <c r="D1370">
        <v>144105</v>
      </c>
      <c r="E1370">
        <v>4</v>
      </c>
      <c r="F1370">
        <v>550023988</v>
      </c>
      <c r="G1370" s="180">
        <v>44032</v>
      </c>
      <c r="H1370" s="180">
        <v>45412</v>
      </c>
      <c r="I1370">
        <v>0</v>
      </c>
      <c r="J1370">
        <v>1</v>
      </c>
      <c r="K1370">
        <v>0</v>
      </c>
      <c r="L1370">
        <v>30</v>
      </c>
      <c r="M1370">
        <v>2</v>
      </c>
      <c r="N1370" s="170">
        <v>22490513</v>
      </c>
      <c r="O1370" s="170">
        <v>24960000</v>
      </c>
      <c r="P1370" s="178">
        <v>16418</v>
      </c>
      <c r="Q1370" s="178">
        <v>631</v>
      </c>
      <c r="R1370" s="178">
        <v>16418</v>
      </c>
      <c r="S1370">
        <v>0</v>
      </c>
      <c r="T1370">
        <v>0</v>
      </c>
      <c r="U1370">
        <v>0</v>
      </c>
      <c r="W1370">
        <v>0</v>
      </c>
      <c r="X1370">
        <v>0</v>
      </c>
      <c r="Y1370">
        <v>0</v>
      </c>
      <c r="AB1370" s="180">
        <v>44286</v>
      </c>
      <c r="AC1370">
        <v>1</v>
      </c>
      <c r="AD1370" t="s">
        <v>1922</v>
      </c>
      <c r="AE1370">
        <v>1</v>
      </c>
      <c r="AF1370">
        <v>30</v>
      </c>
      <c r="AG1370">
        <v>0</v>
      </c>
      <c r="AN1370">
        <v>1</v>
      </c>
      <c r="AO1370">
        <v>1</v>
      </c>
      <c r="AR1370" s="178">
        <v>11650</v>
      </c>
      <c r="AS1370" t="s">
        <v>1921</v>
      </c>
      <c r="AT1370">
        <v>0</v>
      </c>
      <c r="AU1370">
        <v>0</v>
      </c>
      <c r="AV1370">
        <v>890480123</v>
      </c>
      <c r="AW1370" t="s">
        <v>1920</v>
      </c>
      <c r="AX1370">
        <v>5</v>
      </c>
      <c r="BC1370">
        <v>2</v>
      </c>
      <c r="BD1370">
        <v>7</v>
      </c>
      <c r="BE1370">
        <v>2</v>
      </c>
    </row>
    <row r="1371" spans="1:57" x14ac:dyDescent="0.25">
      <c r="A1371" s="179">
        <f t="shared" si="21"/>
        <v>23946</v>
      </c>
      <c r="B1371" t="s">
        <v>1923</v>
      </c>
      <c r="C1371">
        <v>28297793</v>
      </c>
      <c r="D1371">
        <v>144105</v>
      </c>
      <c r="E1371">
        <v>4</v>
      </c>
      <c r="F1371">
        <v>550024186</v>
      </c>
      <c r="G1371" s="180">
        <v>44058</v>
      </c>
      <c r="H1371" s="180">
        <v>45412</v>
      </c>
      <c r="I1371">
        <v>0</v>
      </c>
      <c r="J1371">
        <v>1</v>
      </c>
      <c r="K1371">
        <v>0</v>
      </c>
      <c r="L1371">
        <v>30</v>
      </c>
      <c r="M1371">
        <v>2</v>
      </c>
      <c r="N1371" s="170">
        <v>22490513</v>
      </c>
      <c r="O1371" s="170">
        <v>24960000</v>
      </c>
      <c r="P1371" s="178">
        <v>82458</v>
      </c>
      <c r="Q1371" s="178">
        <v>3170</v>
      </c>
      <c r="R1371" s="178">
        <v>82458</v>
      </c>
      <c r="S1371">
        <v>0</v>
      </c>
      <c r="T1371">
        <v>0</v>
      </c>
      <c r="U1371">
        <v>0</v>
      </c>
      <c r="W1371">
        <v>0</v>
      </c>
      <c r="X1371">
        <v>0</v>
      </c>
      <c r="Y1371">
        <v>0</v>
      </c>
      <c r="AB1371" s="180">
        <v>44286</v>
      </c>
      <c r="AC1371">
        <v>1</v>
      </c>
      <c r="AD1371" t="s">
        <v>1922</v>
      </c>
      <c r="AE1371">
        <v>1</v>
      </c>
      <c r="AF1371">
        <v>30</v>
      </c>
      <c r="AG1371">
        <v>0</v>
      </c>
      <c r="AN1371">
        <v>1</v>
      </c>
      <c r="AO1371">
        <v>1</v>
      </c>
      <c r="AR1371" s="178">
        <v>58512</v>
      </c>
      <c r="AS1371" t="s">
        <v>1921</v>
      </c>
      <c r="AT1371">
        <v>0</v>
      </c>
      <c r="AU1371">
        <v>0</v>
      </c>
      <c r="AV1371">
        <v>890480123</v>
      </c>
      <c r="AW1371" t="s">
        <v>1920</v>
      </c>
      <c r="AX1371">
        <v>5</v>
      </c>
      <c r="BC1371">
        <v>2</v>
      </c>
      <c r="BD1371">
        <v>7</v>
      </c>
      <c r="BE1371">
        <v>2</v>
      </c>
    </row>
    <row r="1372" spans="1:57" x14ac:dyDescent="0.25">
      <c r="A1372" s="179">
        <f t="shared" si="21"/>
        <v>9128</v>
      </c>
      <c r="B1372" t="s">
        <v>1923</v>
      </c>
      <c r="C1372">
        <v>28297793</v>
      </c>
      <c r="D1372">
        <v>144105</v>
      </c>
      <c r="E1372">
        <v>4</v>
      </c>
      <c r="F1372">
        <v>550024209</v>
      </c>
      <c r="G1372" s="180">
        <v>44066</v>
      </c>
      <c r="H1372" s="180">
        <v>45412</v>
      </c>
      <c r="I1372">
        <v>0</v>
      </c>
      <c r="J1372">
        <v>1</v>
      </c>
      <c r="K1372">
        <v>0</v>
      </c>
      <c r="L1372">
        <v>30</v>
      </c>
      <c r="M1372">
        <v>2</v>
      </c>
      <c r="N1372" s="170">
        <v>22490513</v>
      </c>
      <c r="O1372" s="170">
        <v>24960000</v>
      </c>
      <c r="P1372" s="178">
        <v>31434</v>
      </c>
      <c r="Q1372" s="178">
        <v>1208</v>
      </c>
      <c r="R1372" s="178">
        <v>31434</v>
      </c>
      <c r="S1372">
        <v>0</v>
      </c>
      <c r="T1372">
        <v>0</v>
      </c>
      <c r="U1372">
        <v>0</v>
      </c>
      <c r="W1372">
        <v>0</v>
      </c>
      <c r="X1372">
        <v>0</v>
      </c>
      <c r="Y1372">
        <v>0</v>
      </c>
      <c r="AB1372" s="180">
        <v>44286</v>
      </c>
      <c r="AC1372">
        <v>1</v>
      </c>
      <c r="AD1372" t="s">
        <v>1922</v>
      </c>
      <c r="AE1372">
        <v>1</v>
      </c>
      <c r="AF1372">
        <v>30</v>
      </c>
      <c r="AG1372">
        <v>0</v>
      </c>
      <c r="AN1372">
        <v>1</v>
      </c>
      <c r="AO1372">
        <v>1</v>
      </c>
      <c r="AR1372" s="178">
        <v>22306</v>
      </c>
      <c r="AS1372" t="s">
        <v>1921</v>
      </c>
      <c r="AT1372">
        <v>0</v>
      </c>
      <c r="AU1372">
        <v>0</v>
      </c>
      <c r="AV1372">
        <v>890480123</v>
      </c>
      <c r="AW1372" t="s">
        <v>1920</v>
      </c>
      <c r="AX1372">
        <v>5</v>
      </c>
      <c r="BC1372">
        <v>2</v>
      </c>
      <c r="BD1372">
        <v>7</v>
      </c>
      <c r="BE1372">
        <v>2</v>
      </c>
    </row>
    <row r="1373" spans="1:57" x14ac:dyDescent="0.25">
      <c r="A1373" s="179">
        <f t="shared" si="21"/>
        <v>51343</v>
      </c>
      <c r="B1373" t="s">
        <v>1923</v>
      </c>
      <c r="C1373">
        <v>28297793</v>
      </c>
      <c r="D1373">
        <v>144105</v>
      </c>
      <c r="E1373">
        <v>4</v>
      </c>
      <c r="F1373">
        <v>550024342</v>
      </c>
      <c r="G1373" s="180">
        <v>44077</v>
      </c>
      <c r="H1373" s="180">
        <v>45412</v>
      </c>
      <c r="I1373">
        <v>0</v>
      </c>
      <c r="J1373">
        <v>1</v>
      </c>
      <c r="K1373">
        <v>0</v>
      </c>
      <c r="L1373">
        <v>30</v>
      </c>
      <c r="M1373">
        <v>2</v>
      </c>
      <c r="N1373" s="170">
        <v>22490513</v>
      </c>
      <c r="O1373" s="170">
        <v>24960000</v>
      </c>
      <c r="P1373" s="178">
        <v>176801</v>
      </c>
      <c r="Q1373" s="178">
        <v>6797</v>
      </c>
      <c r="R1373" s="178">
        <v>176801</v>
      </c>
      <c r="S1373">
        <v>0</v>
      </c>
      <c r="T1373">
        <v>0</v>
      </c>
      <c r="U1373">
        <v>0</v>
      </c>
      <c r="W1373">
        <v>0</v>
      </c>
      <c r="X1373">
        <v>0</v>
      </c>
      <c r="Y1373">
        <v>0</v>
      </c>
      <c r="AB1373" s="180">
        <v>44286</v>
      </c>
      <c r="AC1373">
        <v>1</v>
      </c>
      <c r="AD1373" t="s">
        <v>1922</v>
      </c>
      <c r="AE1373">
        <v>1</v>
      </c>
      <c r="AF1373">
        <v>30</v>
      </c>
      <c r="AG1373">
        <v>0</v>
      </c>
      <c r="AN1373">
        <v>1</v>
      </c>
      <c r="AO1373">
        <v>1</v>
      </c>
      <c r="AR1373" s="178">
        <v>125458</v>
      </c>
      <c r="AS1373" t="s">
        <v>1921</v>
      </c>
      <c r="AT1373">
        <v>0</v>
      </c>
      <c r="AU1373">
        <v>0</v>
      </c>
      <c r="AV1373">
        <v>890480123</v>
      </c>
      <c r="AW1373" t="s">
        <v>1920</v>
      </c>
      <c r="AX1373">
        <v>5</v>
      </c>
      <c r="BC1373">
        <v>2</v>
      </c>
      <c r="BD1373">
        <v>7</v>
      </c>
      <c r="BE1373">
        <v>2</v>
      </c>
    </row>
    <row r="1374" spans="1:57" x14ac:dyDescent="0.25">
      <c r="A1374" s="179">
        <f t="shared" si="21"/>
        <v>6382</v>
      </c>
      <c r="B1374" t="s">
        <v>1923</v>
      </c>
      <c r="C1374">
        <v>28297793</v>
      </c>
      <c r="D1374">
        <v>144105</v>
      </c>
      <c r="E1374">
        <v>4</v>
      </c>
      <c r="F1374">
        <v>550024398</v>
      </c>
      <c r="G1374" s="180">
        <v>44091</v>
      </c>
      <c r="H1374" s="180">
        <v>45412</v>
      </c>
      <c r="I1374">
        <v>0</v>
      </c>
      <c r="J1374">
        <v>1</v>
      </c>
      <c r="K1374">
        <v>0</v>
      </c>
      <c r="L1374">
        <v>30</v>
      </c>
      <c r="M1374">
        <v>2</v>
      </c>
      <c r="N1374" s="170">
        <v>22490513</v>
      </c>
      <c r="O1374" s="170">
        <v>24960000</v>
      </c>
      <c r="P1374" s="178">
        <v>21975</v>
      </c>
      <c r="Q1374" s="178">
        <v>845</v>
      </c>
      <c r="R1374" s="178">
        <v>21975</v>
      </c>
      <c r="S1374">
        <v>0</v>
      </c>
      <c r="T1374">
        <v>0</v>
      </c>
      <c r="U1374">
        <v>0</v>
      </c>
      <c r="W1374">
        <v>0</v>
      </c>
      <c r="X1374">
        <v>0</v>
      </c>
      <c r="Y1374">
        <v>0</v>
      </c>
      <c r="AB1374" s="180">
        <v>44286</v>
      </c>
      <c r="AC1374">
        <v>1</v>
      </c>
      <c r="AD1374" t="s">
        <v>1922</v>
      </c>
      <c r="AE1374">
        <v>1</v>
      </c>
      <c r="AF1374">
        <v>30</v>
      </c>
      <c r="AG1374">
        <v>0</v>
      </c>
      <c r="AN1374">
        <v>1</v>
      </c>
      <c r="AO1374">
        <v>1</v>
      </c>
      <c r="AR1374" s="178">
        <v>15593</v>
      </c>
      <c r="AS1374" t="s">
        <v>1921</v>
      </c>
      <c r="AT1374">
        <v>0</v>
      </c>
      <c r="AU1374">
        <v>0</v>
      </c>
      <c r="AV1374">
        <v>890480123</v>
      </c>
      <c r="AW1374" t="s">
        <v>1920</v>
      </c>
      <c r="AX1374">
        <v>5</v>
      </c>
      <c r="BC1374">
        <v>2</v>
      </c>
      <c r="BD1374">
        <v>7</v>
      </c>
      <c r="BE1374">
        <v>2</v>
      </c>
    </row>
    <row r="1375" spans="1:57" x14ac:dyDescent="0.25">
      <c r="A1375" s="179">
        <f t="shared" si="21"/>
        <v>22889</v>
      </c>
      <c r="B1375" t="s">
        <v>1923</v>
      </c>
      <c r="C1375">
        <v>28297793</v>
      </c>
      <c r="D1375">
        <v>144105</v>
      </c>
      <c r="E1375">
        <v>4</v>
      </c>
      <c r="F1375">
        <v>550024572</v>
      </c>
      <c r="G1375" s="180">
        <v>44112</v>
      </c>
      <c r="H1375" s="180">
        <v>45412</v>
      </c>
      <c r="I1375">
        <v>0</v>
      </c>
      <c r="J1375">
        <v>1</v>
      </c>
      <c r="K1375">
        <v>0</v>
      </c>
      <c r="L1375">
        <v>30</v>
      </c>
      <c r="M1375">
        <v>2</v>
      </c>
      <c r="N1375" s="170">
        <v>22490513</v>
      </c>
      <c r="O1375" s="170">
        <v>24960000</v>
      </c>
      <c r="P1375" s="178">
        <v>78821</v>
      </c>
      <c r="Q1375" s="178">
        <v>3030</v>
      </c>
      <c r="R1375" s="178">
        <v>78821</v>
      </c>
      <c r="S1375">
        <v>0</v>
      </c>
      <c r="T1375">
        <v>0</v>
      </c>
      <c r="U1375">
        <v>0</v>
      </c>
      <c r="W1375">
        <v>0</v>
      </c>
      <c r="X1375">
        <v>0</v>
      </c>
      <c r="Y1375">
        <v>0</v>
      </c>
      <c r="AB1375" s="180">
        <v>44286</v>
      </c>
      <c r="AC1375">
        <v>1</v>
      </c>
      <c r="AD1375" t="s">
        <v>1922</v>
      </c>
      <c r="AE1375">
        <v>1</v>
      </c>
      <c r="AF1375">
        <v>30</v>
      </c>
      <c r="AG1375">
        <v>0</v>
      </c>
      <c r="AN1375">
        <v>1</v>
      </c>
      <c r="AO1375">
        <v>1</v>
      </c>
      <c r="AR1375" s="178">
        <v>55932</v>
      </c>
      <c r="AS1375" t="s">
        <v>1921</v>
      </c>
      <c r="AT1375">
        <v>0</v>
      </c>
      <c r="AU1375">
        <v>0</v>
      </c>
      <c r="AV1375">
        <v>890480123</v>
      </c>
      <c r="AW1375" t="s">
        <v>1920</v>
      </c>
      <c r="AX1375">
        <v>5</v>
      </c>
      <c r="BC1375">
        <v>2</v>
      </c>
      <c r="BD1375">
        <v>7</v>
      </c>
      <c r="BE1375">
        <v>2</v>
      </c>
    </row>
    <row r="1376" spans="1:57" x14ac:dyDescent="0.25">
      <c r="A1376" s="179">
        <f t="shared" si="21"/>
        <v>6547</v>
      </c>
      <c r="B1376" t="s">
        <v>1923</v>
      </c>
      <c r="C1376">
        <v>28297793</v>
      </c>
      <c r="D1376">
        <v>144105</v>
      </c>
      <c r="E1376">
        <v>4</v>
      </c>
      <c r="F1376">
        <v>550024573</v>
      </c>
      <c r="G1376" s="180">
        <v>44112</v>
      </c>
      <c r="H1376" s="180">
        <v>45412</v>
      </c>
      <c r="I1376">
        <v>0</v>
      </c>
      <c r="J1376">
        <v>1</v>
      </c>
      <c r="K1376">
        <v>0</v>
      </c>
      <c r="L1376">
        <v>30</v>
      </c>
      <c r="M1376">
        <v>2</v>
      </c>
      <c r="N1376" s="170">
        <v>22490513</v>
      </c>
      <c r="O1376" s="170">
        <v>24960000</v>
      </c>
      <c r="P1376" s="178">
        <v>22546</v>
      </c>
      <c r="Q1376" s="178">
        <v>867</v>
      </c>
      <c r="R1376" s="178">
        <v>22546</v>
      </c>
      <c r="S1376">
        <v>0</v>
      </c>
      <c r="T1376">
        <v>0</v>
      </c>
      <c r="U1376">
        <v>0</v>
      </c>
      <c r="W1376">
        <v>0</v>
      </c>
      <c r="X1376">
        <v>0</v>
      </c>
      <c r="Y1376">
        <v>0</v>
      </c>
      <c r="AB1376" s="180">
        <v>44286</v>
      </c>
      <c r="AC1376">
        <v>1</v>
      </c>
      <c r="AD1376" t="s">
        <v>1922</v>
      </c>
      <c r="AE1376">
        <v>1</v>
      </c>
      <c r="AF1376">
        <v>30</v>
      </c>
      <c r="AG1376">
        <v>0</v>
      </c>
      <c r="AN1376">
        <v>1</v>
      </c>
      <c r="AO1376">
        <v>1</v>
      </c>
      <c r="AR1376" s="178">
        <v>15999</v>
      </c>
      <c r="AS1376" t="s">
        <v>1921</v>
      </c>
      <c r="AT1376">
        <v>0</v>
      </c>
      <c r="AU1376">
        <v>0</v>
      </c>
      <c r="AV1376">
        <v>890480123</v>
      </c>
      <c r="AW1376" t="s">
        <v>1920</v>
      </c>
      <c r="AX1376">
        <v>5</v>
      </c>
      <c r="BC1376">
        <v>2</v>
      </c>
      <c r="BD1376">
        <v>7</v>
      </c>
      <c r="BE1376">
        <v>2</v>
      </c>
    </row>
    <row r="1377" spans="1:57" x14ac:dyDescent="0.25">
      <c r="A1377" s="179">
        <f t="shared" si="21"/>
        <v>18184</v>
      </c>
      <c r="B1377" t="s">
        <v>1923</v>
      </c>
      <c r="C1377">
        <v>28297793</v>
      </c>
      <c r="D1377">
        <v>144105</v>
      </c>
      <c r="E1377">
        <v>4</v>
      </c>
      <c r="F1377">
        <v>550024587</v>
      </c>
      <c r="G1377" s="180">
        <v>44116</v>
      </c>
      <c r="H1377" s="180">
        <v>45412</v>
      </c>
      <c r="I1377">
        <v>0</v>
      </c>
      <c r="J1377">
        <v>1</v>
      </c>
      <c r="K1377">
        <v>0</v>
      </c>
      <c r="L1377">
        <v>30</v>
      </c>
      <c r="M1377">
        <v>2</v>
      </c>
      <c r="N1377" s="170">
        <v>22490513</v>
      </c>
      <c r="O1377" s="170">
        <v>24960000</v>
      </c>
      <c r="P1377" s="178">
        <v>62616</v>
      </c>
      <c r="Q1377" s="178">
        <v>2407</v>
      </c>
      <c r="R1377" s="178">
        <v>62616</v>
      </c>
      <c r="S1377">
        <v>0</v>
      </c>
      <c r="T1377">
        <v>0</v>
      </c>
      <c r="U1377">
        <v>0</v>
      </c>
      <c r="W1377">
        <v>0</v>
      </c>
      <c r="X1377">
        <v>0</v>
      </c>
      <c r="Y1377">
        <v>0</v>
      </c>
      <c r="AB1377" s="180">
        <v>44286</v>
      </c>
      <c r="AC1377">
        <v>1</v>
      </c>
      <c r="AD1377" t="s">
        <v>1922</v>
      </c>
      <c r="AE1377">
        <v>1</v>
      </c>
      <c r="AF1377">
        <v>30</v>
      </c>
      <c r="AG1377">
        <v>0</v>
      </c>
      <c r="AN1377">
        <v>1</v>
      </c>
      <c r="AO1377">
        <v>1</v>
      </c>
      <c r="AR1377" s="178">
        <v>44432</v>
      </c>
      <c r="AS1377" t="s">
        <v>1921</v>
      </c>
      <c r="AT1377">
        <v>0</v>
      </c>
      <c r="AU1377">
        <v>0</v>
      </c>
      <c r="AV1377">
        <v>890480123</v>
      </c>
      <c r="AW1377" t="s">
        <v>1920</v>
      </c>
      <c r="AX1377">
        <v>5</v>
      </c>
      <c r="BC1377">
        <v>2</v>
      </c>
      <c r="BD1377">
        <v>7</v>
      </c>
      <c r="BE1377">
        <v>2</v>
      </c>
    </row>
    <row r="1378" spans="1:57" x14ac:dyDescent="0.25">
      <c r="A1378" s="179">
        <f t="shared" si="21"/>
        <v>27353</v>
      </c>
      <c r="B1378" t="s">
        <v>1923</v>
      </c>
      <c r="C1378">
        <v>28297793</v>
      </c>
      <c r="D1378">
        <v>144105</v>
      </c>
      <c r="E1378">
        <v>4</v>
      </c>
      <c r="F1378">
        <v>550024854</v>
      </c>
      <c r="G1378" s="180">
        <v>44157</v>
      </c>
      <c r="H1378" s="180">
        <v>45412</v>
      </c>
      <c r="I1378">
        <v>0</v>
      </c>
      <c r="J1378">
        <v>1</v>
      </c>
      <c r="K1378">
        <v>0</v>
      </c>
      <c r="L1378">
        <v>30</v>
      </c>
      <c r="M1378">
        <v>2</v>
      </c>
      <c r="N1378" s="170">
        <v>22490513</v>
      </c>
      <c r="O1378" s="170">
        <v>24960000</v>
      </c>
      <c r="P1378" s="178">
        <v>94190</v>
      </c>
      <c r="Q1378" s="178">
        <v>3621</v>
      </c>
      <c r="R1378" s="178">
        <v>94190</v>
      </c>
      <c r="S1378">
        <v>0</v>
      </c>
      <c r="T1378">
        <v>0</v>
      </c>
      <c r="U1378">
        <v>0</v>
      </c>
      <c r="W1378">
        <v>0</v>
      </c>
      <c r="X1378">
        <v>0</v>
      </c>
      <c r="Y1378">
        <v>0</v>
      </c>
      <c r="AB1378" s="180">
        <v>44286</v>
      </c>
      <c r="AC1378">
        <v>1</v>
      </c>
      <c r="AD1378" t="s">
        <v>1922</v>
      </c>
      <c r="AE1378">
        <v>1</v>
      </c>
      <c r="AF1378">
        <v>30</v>
      </c>
      <c r="AG1378">
        <v>0</v>
      </c>
      <c r="AN1378">
        <v>1</v>
      </c>
      <c r="AO1378">
        <v>1</v>
      </c>
      <c r="AR1378" s="178">
        <v>66837</v>
      </c>
      <c r="AS1378" t="s">
        <v>1921</v>
      </c>
      <c r="AT1378">
        <v>0</v>
      </c>
      <c r="AU1378">
        <v>0</v>
      </c>
      <c r="AV1378">
        <v>890480123</v>
      </c>
      <c r="AW1378" t="s">
        <v>1920</v>
      </c>
      <c r="AX1378">
        <v>5</v>
      </c>
      <c r="BC1378">
        <v>2</v>
      </c>
      <c r="BD1378">
        <v>7</v>
      </c>
      <c r="BE1378">
        <v>2</v>
      </c>
    </row>
    <row r="1379" spans="1:57" x14ac:dyDescent="0.25">
      <c r="A1379" s="179">
        <f t="shared" si="21"/>
        <v>25881</v>
      </c>
      <c r="B1379" t="s">
        <v>1923</v>
      </c>
      <c r="C1379">
        <v>28297793</v>
      </c>
      <c r="D1379">
        <v>144105</v>
      </c>
      <c r="E1379">
        <v>4</v>
      </c>
      <c r="F1379">
        <v>550024855</v>
      </c>
      <c r="G1379" s="180">
        <v>44157</v>
      </c>
      <c r="H1379" s="180">
        <v>45412</v>
      </c>
      <c r="I1379">
        <v>0</v>
      </c>
      <c r="J1379">
        <v>1</v>
      </c>
      <c r="K1379">
        <v>0</v>
      </c>
      <c r="L1379">
        <v>30</v>
      </c>
      <c r="M1379">
        <v>2</v>
      </c>
      <c r="N1379" s="170">
        <v>22490513</v>
      </c>
      <c r="O1379" s="170">
        <v>24960000</v>
      </c>
      <c r="P1379" s="178">
        <v>89121</v>
      </c>
      <c r="Q1379" s="178">
        <v>3426</v>
      </c>
      <c r="R1379" s="178">
        <v>89121</v>
      </c>
      <c r="S1379">
        <v>0</v>
      </c>
      <c r="T1379">
        <v>0</v>
      </c>
      <c r="U1379">
        <v>0</v>
      </c>
      <c r="W1379">
        <v>0</v>
      </c>
      <c r="X1379">
        <v>0</v>
      </c>
      <c r="Y1379">
        <v>0</v>
      </c>
      <c r="AB1379" s="180">
        <v>44286</v>
      </c>
      <c r="AC1379">
        <v>1</v>
      </c>
      <c r="AD1379" t="s">
        <v>1922</v>
      </c>
      <c r="AE1379">
        <v>1</v>
      </c>
      <c r="AF1379">
        <v>30</v>
      </c>
      <c r="AG1379">
        <v>0</v>
      </c>
      <c r="AN1379">
        <v>1</v>
      </c>
      <c r="AO1379">
        <v>1</v>
      </c>
      <c r="AR1379" s="178">
        <v>63240</v>
      </c>
      <c r="AS1379" t="s">
        <v>1921</v>
      </c>
      <c r="AT1379">
        <v>0</v>
      </c>
      <c r="AU1379">
        <v>0</v>
      </c>
      <c r="AV1379">
        <v>890480123</v>
      </c>
      <c r="AW1379" t="s">
        <v>1920</v>
      </c>
      <c r="AX1379">
        <v>5</v>
      </c>
      <c r="BC1379">
        <v>2</v>
      </c>
      <c r="BD1379">
        <v>7</v>
      </c>
      <c r="BE1379">
        <v>2</v>
      </c>
    </row>
    <row r="1380" spans="1:57" x14ac:dyDescent="0.25">
      <c r="A1380" s="179">
        <f t="shared" si="21"/>
        <v>11950</v>
      </c>
      <c r="B1380" t="s">
        <v>1923</v>
      </c>
      <c r="C1380">
        <v>28297793</v>
      </c>
      <c r="D1380">
        <v>144105</v>
      </c>
      <c r="E1380">
        <v>4</v>
      </c>
      <c r="F1380">
        <v>550024990</v>
      </c>
      <c r="G1380" s="180">
        <v>44171</v>
      </c>
      <c r="H1380" s="180">
        <v>45412</v>
      </c>
      <c r="I1380">
        <v>0</v>
      </c>
      <c r="J1380">
        <v>1</v>
      </c>
      <c r="K1380">
        <v>0</v>
      </c>
      <c r="L1380">
        <v>30</v>
      </c>
      <c r="M1380">
        <v>2</v>
      </c>
      <c r="N1380" s="170">
        <v>22490513</v>
      </c>
      <c r="O1380" s="170">
        <v>24960000</v>
      </c>
      <c r="P1380" s="178">
        <v>41150</v>
      </c>
      <c r="Q1380" s="178">
        <v>1582</v>
      </c>
      <c r="R1380" s="178">
        <v>41150</v>
      </c>
      <c r="S1380">
        <v>0</v>
      </c>
      <c r="T1380">
        <v>0</v>
      </c>
      <c r="U1380">
        <v>0</v>
      </c>
      <c r="W1380">
        <v>0</v>
      </c>
      <c r="X1380">
        <v>0</v>
      </c>
      <c r="Y1380">
        <v>0</v>
      </c>
      <c r="AB1380" s="180">
        <v>44286</v>
      </c>
      <c r="AC1380">
        <v>1</v>
      </c>
      <c r="AD1380" t="s">
        <v>1922</v>
      </c>
      <c r="AE1380">
        <v>1</v>
      </c>
      <c r="AF1380">
        <v>30</v>
      </c>
      <c r="AG1380">
        <v>0</v>
      </c>
      <c r="AN1380">
        <v>1</v>
      </c>
      <c r="AO1380">
        <v>1</v>
      </c>
      <c r="AR1380" s="178">
        <v>29200</v>
      </c>
      <c r="AS1380" t="s">
        <v>1921</v>
      </c>
      <c r="AT1380">
        <v>0</v>
      </c>
      <c r="AU1380">
        <v>0</v>
      </c>
      <c r="AV1380">
        <v>890480123</v>
      </c>
      <c r="AW1380" t="s">
        <v>1920</v>
      </c>
      <c r="AX1380">
        <v>5</v>
      </c>
      <c r="BC1380">
        <v>2</v>
      </c>
      <c r="BD1380">
        <v>7</v>
      </c>
      <c r="BE1380">
        <v>2</v>
      </c>
    </row>
    <row r="1381" spans="1:57" x14ac:dyDescent="0.25">
      <c r="A1381" s="179">
        <f t="shared" si="21"/>
        <v>22046</v>
      </c>
      <c r="B1381" t="s">
        <v>1923</v>
      </c>
      <c r="C1381">
        <v>28297793</v>
      </c>
      <c r="D1381">
        <v>144105</v>
      </c>
      <c r="E1381">
        <v>4</v>
      </c>
      <c r="F1381">
        <v>550025027</v>
      </c>
      <c r="G1381" s="180">
        <v>44183</v>
      </c>
      <c r="H1381" s="180">
        <v>45412</v>
      </c>
      <c r="I1381">
        <v>0</v>
      </c>
      <c r="J1381">
        <v>1</v>
      </c>
      <c r="K1381">
        <v>0</v>
      </c>
      <c r="L1381">
        <v>30</v>
      </c>
      <c r="M1381">
        <v>2</v>
      </c>
      <c r="N1381" s="170">
        <v>22490513</v>
      </c>
      <c r="O1381" s="170">
        <v>24960000</v>
      </c>
      <c r="P1381" s="178">
        <v>75916</v>
      </c>
      <c r="Q1381" s="178">
        <v>2919</v>
      </c>
      <c r="R1381" s="178">
        <v>75916</v>
      </c>
      <c r="S1381">
        <v>0</v>
      </c>
      <c r="T1381">
        <v>0</v>
      </c>
      <c r="U1381">
        <v>0</v>
      </c>
      <c r="W1381">
        <v>0</v>
      </c>
      <c r="X1381">
        <v>0</v>
      </c>
      <c r="Y1381">
        <v>0</v>
      </c>
      <c r="AB1381" s="180">
        <v>44286</v>
      </c>
      <c r="AC1381">
        <v>1</v>
      </c>
      <c r="AD1381" t="s">
        <v>1922</v>
      </c>
      <c r="AE1381">
        <v>1</v>
      </c>
      <c r="AF1381">
        <v>30</v>
      </c>
      <c r="AG1381">
        <v>0</v>
      </c>
      <c r="AN1381">
        <v>1</v>
      </c>
      <c r="AO1381">
        <v>1</v>
      </c>
      <c r="AR1381" s="178">
        <v>53870</v>
      </c>
      <c r="AS1381" t="s">
        <v>1921</v>
      </c>
      <c r="AT1381">
        <v>0</v>
      </c>
      <c r="AU1381">
        <v>0</v>
      </c>
      <c r="AV1381">
        <v>890480123</v>
      </c>
      <c r="AW1381" t="s">
        <v>1920</v>
      </c>
      <c r="AX1381">
        <v>5</v>
      </c>
      <c r="BC1381">
        <v>2</v>
      </c>
      <c r="BD1381">
        <v>7</v>
      </c>
      <c r="BE1381">
        <v>2</v>
      </c>
    </row>
    <row r="1382" spans="1:57" x14ac:dyDescent="0.25">
      <c r="A1382" s="179">
        <f t="shared" si="21"/>
        <v>9671</v>
      </c>
      <c r="B1382" t="s">
        <v>1923</v>
      </c>
      <c r="C1382">
        <v>28297793</v>
      </c>
      <c r="D1382">
        <v>144105</v>
      </c>
      <c r="E1382">
        <v>4</v>
      </c>
      <c r="F1382">
        <v>550025176</v>
      </c>
      <c r="G1382" s="180">
        <v>44204</v>
      </c>
      <c r="H1382" s="180">
        <v>45412</v>
      </c>
      <c r="I1382">
        <v>0</v>
      </c>
      <c r="J1382">
        <v>1</v>
      </c>
      <c r="K1382">
        <v>0</v>
      </c>
      <c r="L1382">
        <v>30</v>
      </c>
      <c r="M1382">
        <v>2</v>
      </c>
      <c r="N1382" s="170">
        <v>22490513</v>
      </c>
      <c r="O1382" s="170">
        <v>24960000</v>
      </c>
      <c r="P1382" s="178">
        <v>33302</v>
      </c>
      <c r="Q1382" s="178">
        <v>1280</v>
      </c>
      <c r="R1382" s="178">
        <v>33302</v>
      </c>
      <c r="S1382">
        <v>0</v>
      </c>
      <c r="T1382">
        <v>0</v>
      </c>
      <c r="U1382">
        <v>0</v>
      </c>
      <c r="W1382">
        <v>0</v>
      </c>
      <c r="X1382">
        <v>0</v>
      </c>
      <c r="Y1382">
        <v>0</v>
      </c>
      <c r="AB1382" s="180">
        <v>44286</v>
      </c>
      <c r="AC1382">
        <v>1</v>
      </c>
      <c r="AD1382" t="s">
        <v>1922</v>
      </c>
      <c r="AE1382">
        <v>1</v>
      </c>
      <c r="AF1382">
        <v>30</v>
      </c>
      <c r="AG1382">
        <v>0</v>
      </c>
      <c r="AN1382">
        <v>1</v>
      </c>
      <c r="AO1382">
        <v>1</v>
      </c>
      <c r="AR1382" s="178">
        <v>23631</v>
      </c>
      <c r="AS1382" t="s">
        <v>1921</v>
      </c>
      <c r="AT1382">
        <v>0</v>
      </c>
      <c r="AU1382">
        <v>0</v>
      </c>
      <c r="AV1382">
        <v>890480123</v>
      </c>
      <c r="AW1382" t="s">
        <v>1920</v>
      </c>
      <c r="AX1382">
        <v>5</v>
      </c>
      <c r="BC1382">
        <v>2</v>
      </c>
      <c r="BD1382">
        <v>7</v>
      </c>
      <c r="BE1382">
        <v>2</v>
      </c>
    </row>
    <row r="1383" spans="1:57" x14ac:dyDescent="0.25">
      <c r="A1383" s="179">
        <f t="shared" si="21"/>
        <v>9631</v>
      </c>
      <c r="B1383" t="s">
        <v>1923</v>
      </c>
      <c r="C1383">
        <v>28297793</v>
      </c>
      <c r="D1383">
        <v>144105</v>
      </c>
      <c r="E1383">
        <v>4</v>
      </c>
      <c r="F1383">
        <v>550025185</v>
      </c>
      <c r="G1383" s="180">
        <v>44210</v>
      </c>
      <c r="H1383" s="180">
        <v>45412</v>
      </c>
      <c r="I1383">
        <v>0</v>
      </c>
      <c r="J1383">
        <v>1</v>
      </c>
      <c r="K1383">
        <v>0</v>
      </c>
      <c r="L1383">
        <v>30</v>
      </c>
      <c r="M1383">
        <v>2</v>
      </c>
      <c r="N1383" s="170">
        <v>22490513</v>
      </c>
      <c r="O1383" s="170">
        <v>24960000</v>
      </c>
      <c r="P1383" s="178">
        <v>33163</v>
      </c>
      <c r="Q1383" s="178">
        <v>1275</v>
      </c>
      <c r="R1383" s="178">
        <v>33163</v>
      </c>
      <c r="S1383">
        <v>0</v>
      </c>
      <c r="T1383">
        <v>0</v>
      </c>
      <c r="U1383">
        <v>0</v>
      </c>
      <c r="W1383">
        <v>0</v>
      </c>
      <c r="X1383">
        <v>0</v>
      </c>
      <c r="Y1383">
        <v>0</v>
      </c>
      <c r="AB1383" s="180">
        <v>44286</v>
      </c>
      <c r="AC1383">
        <v>1</v>
      </c>
      <c r="AD1383" t="s">
        <v>1922</v>
      </c>
      <c r="AE1383">
        <v>1</v>
      </c>
      <c r="AF1383">
        <v>30</v>
      </c>
      <c r="AG1383">
        <v>0</v>
      </c>
      <c r="AN1383">
        <v>1</v>
      </c>
      <c r="AO1383">
        <v>1</v>
      </c>
      <c r="AR1383" s="178">
        <v>23532</v>
      </c>
      <c r="AS1383" t="s">
        <v>1921</v>
      </c>
      <c r="AT1383">
        <v>0</v>
      </c>
      <c r="AU1383">
        <v>0</v>
      </c>
      <c r="AV1383">
        <v>890480123</v>
      </c>
      <c r="AW1383" t="s">
        <v>1920</v>
      </c>
      <c r="AX1383">
        <v>5</v>
      </c>
      <c r="BC1383">
        <v>2</v>
      </c>
      <c r="BD1383">
        <v>7</v>
      </c>
      <c r="BE1383">
        <v>2</v>
      </c>
    </row>
    <row r="1384" spans="1:57" x14ac:dyDescent="0.25">
      <c r="A1384" s="179">
        <f t="shared" si="21"/>
        <v>21045</v>
      </c>
      <c r="B1384" t="s">
        <v>1923</v>
      </c>
      <c r="C1384">
        <v>28297793</v>
      </c>
      <c r="D1384">
        <v>144105</v>
      </c>
      <c r="E1384">
        <v>4</v>
      </c>
      <c r="F1384">
        <v>550025214</v>
      </c>
      <c r="G1384" s="180">
        <v>44220</v>
      </c>
      <c r="H1384" s="180">
        <v>45412</v>
      </c>
      <c r="I1384">
        <v>0</v>
      </c>
      <c r="J1384">
        <v>1</v>
      </c>
      <c r="K1384">
        <v>0</v>
      </c>
      <c r="L1384">
        <v>30</v>
      </c>
      <c r="M1384">
        <v>2</v>
      </c>
      <c r="N1384" s="170">
        <v>22490513</v>
      </c>
      <c r="O1384" s="170">
        <v>24960000</v>
      </c>
      <c r="P1384" s="178">
        <v>72468</v>
      </c>
      <c r="Q1384" s="178">
        <v>2786</v>
      </c>
      <c r="R1384" s="178">
        <v>72468</v>
      </c>
      <c r="S1384">
        <v>0</v>
      </c>
      <c r="T1384">
        <v>0</v>
      </c>
      <c r="U1384">
        <v>0</v>
      </c>
      <c r="W1384">
        <v>0</v>
      </c>
      <c r="X1384">
        <v>0</v>
      </c>
      <c r="Y1384">
        <v>0</v>
      </c>
      <c r="AB1384" s="180">
        <v>44286</v>
      </c>
      <c r="AC1384">
        <v>1</v>
      </c>
      <c r="AD1384" t="s">
        <v>1922</v>
      </c>
      <c r="AE1384">
        <v>1</v>
      </c>
      <c r="AF1384">
        <v>30</v>
      </c>
      <c r="AG1384">
        <v>0</v>
      </c>
      <c r="AN1384">
        <v>1</v>
      </c>
      <c r="AO1384">
        <v>1</v>
      </c>
      <c r="AR1384" s="178">
        <v>51423</v>
      </c>
      <c r="AS1384" t="s">
        <v>1921</v>
      </c>
      <c r="AT1384">
        <v>0</v>
      </c>
      <c r="AU1384">
        <v>0</v>
      </c>
      <c r="AV1384">
        <v>890480123</v>
      </c>
      <c r="AW1384" t="s">
        <v>1920</v>
      </c>
      <c r="AX1384">
        <v>5</v>
      </c>
      <c r="BC1384">
        <v>2</v>
      </c>
      <c r="BD1384">
        <v>7</v>
      </c>
      <c r="BE1384">
        <v>2</v>
      </c>
    </row>
    <row r="1385" spans="1:57" x14ac:dyDescent="0.25">
      <c r="A1385" s="179">
        <f t="shared" si="21"/>
        <v>27373</v>
      </c>
      <c r="B1385" t="s">
        <v>1923</v>
      </c>
      <c r="C1385">
        <v>28297793</v>
      </c>
      <c r="D1385">
        <v>144105</v>
      </c>
      <c r="E1385">
        <v>4</v>
      </c>
      <c r="F1385">
        <v>550025369</v>
      </c>
      <c r="G1385" s="180">
        <v>44232</v>
      </c>
      <c r="H1385" s="180">
        <v>45412</v>
      </c>
      <c r="I1385">
        <v>0</v>
      </c>
      <c r="J1385">
        <v>1</v>
      </c>
      <c r="K1385">
        <v>0</v>
      </c>
      <c r="L1385">
        <v>30</v>
      </c>
      <c r="M1385">
        <v>2</v>
      </c>
      <c r="N1385" s="170">
        <v>22490513</v>
      </c>
      <c r="O1385" s="170">
        <v>24960000</v>
      </c>
      <c r="P1385" s="178">
        <v>94259</v>
      </c>
      <c r="Q1385" s="178">
        <v>3624</v>
      </c>
      <c r="R1385" s="178">
        <v>94259</v>
      </c>
      <c r="S1385">
        <v>0</v>
      </c>
      <c r="T1385">
        <v>0</v>
      </c>
      <c r="U1385">
        <v>0</v>
      </c>
      <c r="W1385">
        <v>0</v>
      </c>
      <c r="X1385">
        <v>0</v>
      </c>
      <c r="Y1385">
        <v>0</v>
      </c>
      <c r="AB1385" s="180">
        <v>44286</v>
      </c>
      <c r="AC1385">
        <v>1</v>
      </c>
      <c r="AD1385" t="s">
        <v>1922</v>
      </c>
      <c r="AE1385">
        <v>1</v>
      </c>
      <c r="AF1385">
        <v>30</v>
      </c>
      <c r="AG1385">
        <v>0</v>
      </c>
      <c r="AN1385">
        <v>1</v>
      </c>
      <c r="AO1385">
        <v>1</v>
      </c>
      <c r="AR1385" s="178">
        <v>66886</v>
      </c>
      <c r="AS1385" t="s">
        <v>1921</v>
      </c>
      <c r="AT1385">
        <v>0</v>
      </c>
      <c r="AU1385">
        <v>0</v>
      </c>
      <c r="AV1385">
        <v>890480123</v>
      </c>
      <c r="AW1385" t="s">
        <v>1920</v>
      </c>
      <c r="AX1385">
        <v>5</v>
      </c>
      <c r="BC1385">
        <v>2</v>
      </c>
      <c r="BD1385">
        <v>7</v>
      </c>
      <c r="BE1385">
        <v>2</v>
      </c>
    </row>
    <row r="1386" spans="1:57" x14ac:dyDescent="0.25">
      <c r="A1386" s="179">
        <f t="shared" si="21"/>
        <v>17572</v>
      </c>
      <c r="B1386" t="s">
        <v>1923</v>
      </c>
      <c r="C1386">
        <v>28297793</v>
      </c>
      <c r="D1386">
        <v>144105</v>
      </c>
      <c r="E1386">
        <v>4</v>
      </c>
      <c r="F1386">
        <v>550025396</v>
      </c>
      <c r="G1386" s="180">
        <v>44241</v>
      </c>
      <c r="H1386" s="180">
        <v>45412</v>
      </c>
      <c r="I1386">
        <v>0</v>
      </c>
      <c r="J1386">
        <v>1</v>
      </c>
      <c r="K1386">
        <v>0</v>
      </c>
      <c r="L1386">
        <v>30</v>
      </c>
      <c r="M1386">
        <v>2</v>
      </c>
      <c r="N1386" s="170">
        <v>22490513</v>
      </c>
      <c r="O1386" s="170">
        <v>24960000</v>
      </c>
      <c r="P1386" s="178">
        <v>60512</v>
      </c>
      <c r="Q1386" s="178">
        <v>2326</v>
      </c>
      <c r="R1386" s="178">
        <v>60512</v>
      </c>
      <c r="S1386">
        <v>0</v>
      </c>
      <c r="T1386">
        <v>0</v>
      </c>
      <c r="U1386">
        <v>0</v>
      </c>
      <c r="W1386">
        <v>0</v>
      </c>
      <c r="X1386">
        <v>0</v>
      </c>
      <c r="Y1386">
        <v>0</v>
      </c>
      <c r="AB1386" s="180">
        <v>44286</v>
      </c>
      <c r="AC1386">
        <v>1</v>
      </c>
      <c r="AD1386" t="s">
        <v>1922</v>
      </c>
      <c r="AE1386">
        <v>1</v>
      </c>
      <c r="AF1386">
        <v>30</v>
      </c>
      <c r="AG1386">
        <v>0</v>
      </c>
      <c r="AN1386">
        <v>1</v>
      </c>
      <c r="AO1386">
        <v>1</v>
      </c>
      <c r="AR1386" s="178">
        <v>42940</v>
      </c>
      <c r="AS1386" t="s">
        <v>1921</v>
      </c>
      <c r="AT1386">
        <v>0</v>
      </c>
      <c r="AU1386">
        <v>0</v>
      </c>
      <c r="AV1386">
        <v>890480123</v>
      </c>
      <c r="AW1386" t="s">
        <v>1920</v>
      </c>
      <c r="AX1386">
        <v>5</v>
      </c>
      <c r="BC1386">
        <v>2</v>
      </c>
      <c r="BD1386">
        <v>7</v>
      </c>
      <c r="BE1386">
        <v>2</v>
      </c>
    </row>
    <row r="1387" spans="1:57" x14ac:dyDescent="0.25">
      <c r="A1387" s="179">
        <f t="shared" si="21"/>
        <v>17744</v>
      </c>
      <c r="B1387" t="s">
        <v>1923</v>
      </c>
      <c r="C1387">
        <v>28297793</v>
      </c>
      <c r="D1387">
        <v>144105</v>
      </c>
      <c r="E1387">
        <v>4</v>
      </c>
      <c r="F1387">
        <v>550025406</v>
      </c>
      <c r="G1387" s="180">
        <v>44243</v>
      </c>
      <c r="H1387" s="180">
        <v>45412</v>
      </c>
      <c r="I1387">
        <v>0</v>
      </c>
      <c r="J1387">
        <v>1</v>
      </c>
      <c r="K1387">
        <v>0</v>
      </c>
      <c r="L1387">
        <v>30</v>
      </c>
      <c r="M1387">
        <v>2</v>
      </c>
      <c r="N1387" s="170">
        <v>22490513</v>
      </c>
      <c r="O1387" s="170">
        <v>24960000</v>
      </c>
      <c r="P1387" s="178">
        <v>61103</v>
      </c>
      <c r="Q1387" s="178">
        <v>2349</v>
      </c>
      <c r="R1387" s="178">
        <v>61103</v>
      </c>
      <c r="S1387">
        <v>0</v>
      </c>
      <c r="T1387">
        <v>0</v>
      </c>
      <c r="U1387">
        <v>0</v>
      </c>
      <c r="W1387">
        <v>0</v>
      </c>
      <c r="X1387">
        <v>0</v>
      </c>
      <c r="Y1387">
        <v>0</v>
      </c>
      <c r="AB1387" s="180">
        <v>44286</v>
      </c>
      <c r="AC1387">
        <v>1</v>
      </c>
      <c r="AD1387" t="s">
        <v>1922</v>
      </c>
      <c r="AE1387">
        <v>1</v>
      </c>
      <c r="AF1387">
        <v>30</v>
      </c>
      <c r="AG1387">
        <v>0</v>
      </c>
      <c r="AN1387">
        <v>1</v>
      </c>
      <c r="AO1387">
        <v>1</v>
      </c>
      <c r="AR1387" s="178">
        <v>43359</v>
      </c>
      <c r="AS1387" t="s">
        <v>1921</v>
      </c>
      <c r="AT1387">
        <v>0</v>
      </c>
      <c r="AU1387">
        <v>0</v>
      </c>
      <c r="AV1387">
        <v>890480123</v>
      </c>
      <c r="AW1387" t="s">
        <v>1920</v>
      </c>
      <c r="AX1387">
        <v>5</v>
      </c>
      <c r="BC1387">
        <v>2</v>
      </c>
      <c r="BD1387">
        <v>7</v>
      </c>
      <c r="BE1387">
        <v>2</v>
      </c>
    </row>
    <row r="1388" spans="1:57" x14ac:dyDescent="0.25">
      <c r="A1388" s="179">
        <f t="shared" si="21"/>
        <v>32637</v>
      </c>
      <c r="B1388" t="s">
        <v>1923</v>
      </c>
      <c r="C1388">
        <v>28297793</v>
      </c>
      <c r="D1388">
        <v>144105</v>
      </c>
      <c r="E1388">
        <v>4</v>
      </c>
      <c r="F1388">
        <v>550025560</v>
      </c>
      <c r="G1388" s="180">
        <v>44256</v>
      </c>
      <c r="H1388" s="180">
        <v>45412</v>
      </c>
      <c r="I1388">
        <v>0</v>
      </c>
      <c r="J1388">
        <v>1</v>
      </c>
      <c r="K1388">
        <v>0</v>
      </c>
      <c r="L1388">
        <v>30</v>
      </c>
      <c r="M1388">
        <v>2</v>
      </c>
      <c r="N1388" s="170">
        <v>22490513</v>
      </c>
      <c r="O1388" s="170">
        <v>24960000</v>
      </c>
      <c r="P1388" s="178">
        <v>112388</v>
      </c>
      <c r="Q1388" s="178">
        <v>4321</v>
      </c>
      <c r="R1388" s="178">
        <v>112388</v>
      </c>
      <c r="S1388">
        <v>0</v>
      </c>
      <c r="T1388">
        <v>0</v>
      </c>
      <c r="U1388">
        <v>0</v>
      </c>
      <c r="W1388">
        <v>0</v>
      </c>
      <c r="X1388">
        <v>0</v>
      </c>
      <c r="Y1388">
        <v>0</v>
      </c>
      <c r="AB1388" s="180">
        <v>44286</v>
      </c>
      <c r="AC1388">
        <v>1</v>
      </c>
      <c r="AD1388" t="s">
        <v>1922</v>
      </c>
      <c r="AE1388">
        <v>1</v>
      </c>
      <c r="AF1388">
        <v>30</v>
      </c>
      <c r="AG1388">
        <v>0</v>
      </c>
      <c r="AN1388">
        <v>1</v>
      </c>
      <c r="AO1388">
        <v>1</v>
      </c>
      <c r="AR1388" s="178">
        <v>79751</v>
      </c>
      <c r="AS1388" t="s">
        <v>1921</v>
      </c>
      <c r="AT1388">
        <v>0</v>
      </c>
      <c r="AU1388">
        <v>0</v>
      </c>
      <c r="AV1388">
        <v>890480123</v>
      </c>
      <c r="AW1388" t="s">
        <v>1920</v>
      </c>
      <c r="AX1388">
        <v>5</v>
      </c>
      <c r="BC1388">
        <v>2</v>
      </c>
      <c r="BD1388">
        <v>7</v>
      </c>
      <c r="BE1388">
        <v>2</v>
      </c>
    </row>
    <row r="1389" spans="1:57" x14ac:dyDescent="0.25">
      <c r="A1389" s="179">
        <f t="shared" si="21"/>
        <v>10597</v>
      </c>
      <c r="B1389" t="s">
        <v>1923</v>
      </c>
      <c r="C1389">
        <v>28297793</v>
      </c>
      <c r="D1389">
        <v>144105</v>
      </c>
      <c r="E1389">
        <v>4</v>
      </c>
      <c r="F1389">
        <v>550025566</v>
      </c>
      <c r="G1389" s="180">
        <v>44258</v>
      </c>
      <c r="H1389" s="180">
        <v>45412</v>
      </c>
      <c r="I1389">
        <v>0</v>
      </c>
      <c r="J1389">
        <v>1</v>
      </c>
      <c r="K1389">
        <v>0</v>
      </c>
      <c r="L1389">
        <v>30</v>
      </c>
      <c r="M1389">
        <v>2</v>
      </c>
      <c r="N1389" s="170">
        <v>22490513</v>
      </c>
      <c r="O1389" s="170">
        <v>24960000</v>
      </c>
      <c r="P1389" s="178">
        <v>36491</v>
      </c>
      <c r="Q1389" s="178">
        <v>1403</v>
      </c>
      <c r="R1389" s="178">
        <v>36491</v>
      </c>
      <c r="S1389">
        <v>0</v>
      </c>
      <c r="T1389">
        <v>0</v>
      </c>
      <c r="U1389">
        <v>0</v>
      </c>
      <c r="W1389">
        <v>0</v>
      </c>
      <c r="X1389">
        <v>0</v>
      </c>
      <c r="Y1389">
        <v>0</v>
      </c>
      <c r="AB1389" s="180">
        <v>44286</v>
      </c>
      <c r="AC1389">
        <v>1</v>
      </c>
      <c r="AD1389" t="s">
        <v>1922</v>
      </c>
      <c r="AE1389">
        <v>1</v>
      </c>
      <c r="AF1389">
        <v>30</v>
      </c>
      <c r="AG1389">
        <v>0</v>
      </c>
      <c r="AN1389">
        <v>1</v>
      </c>
      <c r="AO1389">
        <v>1</v>
      </c>
      <c r="AR1389" s="178">
        <v>25894</v>
      </c>
      <c r="AS1389" t="s">
        <v>1921</v>
      </c>
      <c r="AT1389">
        <v>0</v>
      </c>
      <c r="AU1389">
        <v>0</v>
      </c>
      <c r="AV1389">
        <v>890480123</v>
      </c>
      <c r="AW1389" t="s">
        <v>1920</v>
      </c>
      <c r="AX1389">
        <v>5</v>
      </c>
      <c r="BC1389">
        <v>2</v>
      </c>
      <c r="BD1389">
        <v>7</v>
      </c>
      <c r="BE1389">
        <v>2</v>
      </c>
    </row>
    <row r="1390" spans="1:57" x14ac:dyDescent="0.25">
      <c r="A1390" s="179">
        <f t="shared" si="21"/>
        <v>9110</v>
      </c>
      <c r="B1390" t="s">
        <v>1923</v>
      </c>
      <c r="C1390">
        <v>28297793</v>
      </c>
      <c r="D1390">
        <v>144105</v>
      </c>
      <c r="E1390">
        <v>4</v>
      </c>
      <c r="F1390">
        <v>550025645</v>
      </c>
      <c r="G1390" s="180">
        <v>44283</v>
      </c>
      <c r="H1390" s="180">
        <v>45412</v>
      </c>
      <c r="I1390">
        <v>0</v>
      </c>
      <c r="J1390">
        <v>1</v>
      </c>
      <c r="K1390">
        <v>0</v>
      </c>
      <c r="L1390">
        <v>30</v>
      </c>
      <c r="M1390">
        <v>2</v>
      </c>
      <c r="N1390" s="170">
        <v>22490513</v>
      </c>
      <c r="O1390" s="170">
        <v>24960000</v>
      </c>
      <c r="P1390" s="178">
        <v>31370</v>
      </c>
      <c r="Q1390" s="178">
        <v>1206</v>
      </c>
      <c r="R1390" s="178">
        <v>31370</v>
      </c>
      <c r="S1390">
        <v>0</v>
      </c>
      <c r="T1390">
        <v>0</v>
      </c>
      <c r="U1390">
        <v>0</v>
      </c>
      <c r="W1390">
        <v>0</v>
      </c>
      <c r="X1390">
        <v>0</v>
      </c>
      <c r="Y1390">
        <v>0</v>
      </c>
      <c r="AB1390" s="180">
        <v>44286</v>
      </c>
      <c r="AC1390">
        <v>1</v>
      </c>
      <c r="AD1390" t="s">
        <v>1922</v>
      </c>
      <c r="AE1390">
        <v>1</v>
      </c>
      <c r="AF1390">
        <v>30</v>
      </c>
      <c r="AG1390">
        <v>0</v>
      </c>
      <c r="AN1390">
        <v>1</v>
      </c>
      <c r="AO1390">
        <v>1</v>
      </c>
      <c r="AR1390" s="178">
        <v>22260</v>
      </c>
      <c r="AS1390" t="s">
        <v>1921</v>
      </c>
      <c r="AT1390">
        <v>0</v>
      </c>
      <c r="AU1390">
        <v>0</v>
      </c>
      <c r="AV1390">
        <v>890480123</v>
      </c>
      <c r="AW1390" t="s">
        <v>1920</v>
      </c>
      <c r="AX1390">
        <v>5</v>
      </c>
      <c r="BC1390">
        <v>2</v>
      </c>
      <c r="BD1390">
        <v>7</v>
      </c>
      <c r="BE1390">
        <v>2</v>
      </c>
    </row>
    <row r="1391" spans="1:57" x14ac:dyDescent="0.25">
      <c r="A1391" s="179">
        <f t="shared" si="21"/>
        <v>1743</v>
      </c>
      <c r="B1391" t="s">
        <v>1923</v>
      </c>
      <c r="C1391">
        <v>28297793</v>
      </c>
      <c r="D1391">
        <v>144105</v>
      </c>
      <c r="E1391">
        <v>4</v>
      </c>
      <c r="F1391">
        <v>550025678</v>
      </c>
      <c r="G1391" s="180">
        <v>44286</v>
      </c>
      <c r="H1391" s="180">
        <v>44346</v>
      </c>
      <c r="I1391">
        <v>0</v>
      </c>
      <c r="J1391">
        <v>1</v>
      </c>
      <c r="K1391">
        <v>0</v>
      </c>
      <c r="L1391">
        <v>30</v>
      </c>
      <c r="M1391">
        <v>2</v>
      </c>
      <c r="N1391">
        <v>0</v>
      </c>
      <c r="O1391">
        <v>0</v>
      </c>
      <c r="P1391" s="178">
        <v>6000</v>
      </c>
      <c r="Q1391" s="178">
        <v>6000</v>
      </c>
      <c r="R1391" s="178">
        <v>6000</v>
      </c>
      <c r="S1391">
        <v>0</v>
      </c>
      <c r="T1391">
        <v>0</v>
      </c>
      <c r="U1391">
        <v>0</v>
      </c>
      <c r="W1391">
        <v>0</v>
      </c>
      <c r="X1391">
        <v>0</v>
      </c>
      <c r="Y1391">
        <v>0</v>
      </c>
      <c r="AB1391" s="180">
        <v>44286</v>
      </c>
      <c r="AC1391">
        <v>1</v>
      </c>
      <c r="AD1391" t="s">
        <v>1922</v>
      </c>
      <c r="AE1391">
        <v>1</v>
      </c>
      <c r="AF1391">
        <v>30</v>
      </c>
      <c r="AG1391">
        <v>0</v>
      </c>
      <c r="AN1391">
        <v>1</v>
      </c>
      <c r="AO1391">
        <v>1</v>
      </c>
      <c r="AR1391" s="178">
        <v>4257</v>
      </c>
      <c r="AS1391" t="s">
        <v>1921</v>
      </c>
      <c r="AT1391">
        <v>0</v>
      </c>
      <c r="AU1391">
        <v>0</v>
      </c>
      <c r="AV1391">
        <v>890480123</v>
      </c>
      <c r="AW1391" t="s">
        <v>1920</v>
      </c>
      <c r="AX1391">
        <v>5</v>
      </c>
      <c r="BC1391">
        <v>2</v>
      </c>
      <c r="BD1391">
        <v>7</v>
      </c>
      <c r="BE1391">
        <v>2</v>
      </c>
    </row>
    <row r="1392" spans="1:57" x14ac:dyDescent="0.25">
      <c r="A1392" s="179">
        <f t="shared" si="21"/>
        <v>0</v>
      </c>
      <c r="B1392" t="s">
        <v>1923</v>
      </c>
      <c r="C1392">
        <v>30560507</v>
      </c>
      <c r="D1392">
        <v>144110</v>
      </c>
      <c r="E1392">
        <v>4</v>
      </c>
      <c r="F1392">
        <v>11802</v>
      </c>
      <c r="G1392" s="180">
        <v>42695</v>
      </c>
      <c r="H1392" s="180">
        <v>45251</v>
      </c>
      <c r="I1392">
        <v>39</v>
      </c>
      <c r="J1392">
        <v>1</v>
      </c>
      <c r="K1392">
        <v>50</v>
      </c>
      <c r="L1392">
        <v>30</v>
      </c>
      <c r="M1392">
        <v>2</v>
      </c>
      <c r="N1392" s="170">
        <v>17726461</v>
      </c>
      <c r="O1392" s="170">
        <v>19240000</v>
      </c>
      <c r="P1392" s="178">
        <v>10000000</v>
      </c>
      <c r="Q1392" s="178">
        <v>208578</v>
      </c>
      <c r="R1392" s="178">
        <v>5418178</v>
      </c>
      <c r="S1392">
        <v>104219</v>
      </c>
      <c r="T1392">
        <v>0</v>
      </c>
      <c r="U1392">
        <v>0</v>
      </c>
      <c r="W1392">
        <v>54182</v>
      </c>
      <c r="X1392">
        <v>0</v>
      </c>
      <c r="Y1392">
        <v>0</v>
      </c>
      <c r="AB1392" s="180">
        <v>44260</v>
      </c>
      <c r="AC1392">
        <v>1</v>
      </c>
      <c r="AD1392" t="s">
        <v>1922</v>
      </c>
      <c r="AE1392">
        <v>1</v>
      </c>
      <c r="AF1392">
        <v>30</v>
      </c>
      <c r="AG1392">
        <v>129932</v>
      </c>
      <c r="AN1392">
        <v>1</v>
      </c>
      <c r="AO1392">
        <v>1</v>
      </c>
      <c r="AR1392" s="178">
        <v>34045748</v>
      </c>
      <c r="AS1392" t="s">
        <v>1921</v>
      </c>
      <c r="AT1392">
        <v>0</v>
      </c>
      <c r="AU1392">
        <v>0</v>
      </c>
      <c r="AV1392">
        <v>890480123</v>
      </c>
      <c r="AW1392" t="s">
        <v>1920</v>
      </c>
      <c r="AX1392">
        <v>5</v>
      </c>
      <c r="BC1392">
        <v>1</v>
      </c>
      <c r="BD1392">
        <v>7</v>
      </c>
      <c r="BE1392">
        <v>2</v>
      </c>
    </row>
    <row r="1393" spans="1:57" x14ac:dyDescent="0.25">
      <c r="A1393" s="179">
        <f t="shared" si="21"/>
        <v>0</v>
      </c>
      <c r="B1393" t="s">
        <v>1923</v>
      </c>
      <c r="C1393">
        <v>30560507</v>
      </c>
      <c r="D1393">
        <v>144110</v>
      </c>
      <c r="E1393">
        <v>4</v>
      </c>
      <c r="F1393">
        <v>18325</v>
      </c>
      <c r="G1393" s="180">
        <v>44286</v>
      </c>
      <c r="H1393" s="180">
        <v>44316</v>
      </c>
      <c r="I1393">
        <v>0</v>
      </c>
      <c r="J1393">
        <v>1</v>
      </c>
      <c r="K1393">
        <v>0</v>
      </c>
      <c r="L1393">
        <v>30</v>
      </c>
      <c r="M1393">
        <v>2</v>
      </c>
      <c r="N1393" s="170">
        <v>23318977</v>
      </c>
      <c r="O1393" s="170">
        <v>25980000</v>
      </c>
      <c r="P1393" s="178">
        <v>37176</v>
      </c>
      <c r="Q1393" s="178">
        <v>37898</v>
      </c>
      <c r="R1393" s="178">
        <v>37176</v>
      </c>
      <c r="S1393">
        <v>0</v>
      </c>
      <c r="T1393">
        <v>0</v>
      </c>
      <c r="U1393">
        <v>0</v>
      </c>
      <c r="W1393">
        <v>372</v>
      </c>
      <c r="X1393">
        <v>0</v>
      </c>
      <c r="Y1393">
        <v>0</v>
      </c>
      <c r="AB1393" s="180">
        <v>44286</v>
      </c>
      <c r="AC1393">
        <v>1</v>
      </c>
      <c r="AD1393" t="s">
        <v>1922</v>
      </c>
      <c r="AE1393">
        <v>1</v>
      </c>
      <c r="AF1393">
        <v>30</v>
      </c>
      <c r="AG1393">
        <v>0</v>
      </c>
      <c r="AN1393">
        <v>1</v>
      </c>
      <c r="AO1393">
        <v>1</v>
      </c>
      <c r="AR1393" s="178">
        <v>233600</v>
      </c>
      <c r="AS1393" t="s">
        <v>1921</v>
      </c>
      <c r="AT1393">
        <v>0</v>
      </c>
      <c r="AU1393">
        <v>0</v>
      </c>
      <c r="AV1393">
        <v>890480123</v>
      </c>
      <c r="AW1393" t="s">
        <v>1920</v>
      </c>
      <c r="AX1393">
        <v>5</v>
      </c>
      <c r="BC1393">
        <v>1</v>
      </c>
      <c r="BD1393">
        <v>7</v>
      </c>
      <c r="BE1393">
        <v>2</v>
      </c>
    </row>
    <row r="1394" spans="1:57" x14ac:dyDescent="0.25">
      <c r="A1394" s="179">
        <f t="shared" si="21"/>
        <v>0</v>
      </c>
      <c r="B1394" t="s">
        <v>1923</v>
      </c>
      <c r="C1394">
        <v>30560507</v>
      </c>
      <c r="D1394">
        <v>144210</v>
      </c>
      <c r="E1394">
        <v>4</v>
      </c>
      <c r="F1394">
        <v>550025656</v>
      </c>
      <c r="G1394" s="180">
        <v>44286</v>
      </c>
      <c r="H1394" s="180">
        <v>44346</v>
      </c>
      <c r="I1394">
        <v>0</v>
      </c>
      <c r="J1394">
        <v>1</v>
      </c>
      <c r="K1394">
        <v>0</v>
      </c>
      <c r="L1394">
        <v>30</v>
      </c>
      <c r="M1394">
        <v>2</v>
      </c>
      <c r="N1394">
        <v>0</v>
      </c>
      <c r="O1394">
        <v>0</v>
      </c>
      <c r="P1394" s="178">
        <v>6000</v>
      </c>
      <c r="Q1394" s="178">
        <v>6000</v>
      </c>
      <c r="R1394" s="178">
        <v>6000</v>
      </c>
      <c r="S1394">
        <v>0</v>
      </c>
      <c r="T1394">
        <v>0</v>
      </c>
      <c r="U1394">
        <v>0</v>
      </c>
      <c r="W1394">
        <v>60</v>
      </c>
      <c r="X1394">
        <v>0</v>
      </c>
      <c r="Y1394">
        <v>0</v>
      </c>
      <c r="AB1394" s="180">
        <v>44286</v>
      </c>
      <c r="AC1394">
        <v>1</v>
      </c>
      <c r="AD1394" t="s">
        <v>1922</v>
      </c>
      <c r="AE1394">
        <v>1</v>
      </c>
      <c r="AF1394">
        <v>30</v>
      </c>
      <c r="AG1394">
        <v>0</v>
      </c>
      <c r="AN1394">
        <v>1</v>
      </c>
      <c r="AO1394">
        <v>1</v>
      </c>
      <c r="AR1394" s="178">
        <v>37702</v>
      </c>
      <c r="AS1394" t="s">
        <v>1921</v>
      </c>
      <c r="AT1394">
        <v>0</v>
      </c>
      <c r="AU1394">
        <v>0</v>
      </c>
      <c r="AX1394">
        <v>5</v>
      </c>
      <c r="BC1394">
        <v>2</v>
      </c>
      <c r="BD1394">
        <v>7</v>
      </c>
      <c r="BE1394">
        <v>2</v>
      </c>
    </row>
    <row r="1395" spans="1:57" x14ac:dyDescent="0.25">
      <c r="A1395" s="179">
        <f t="shared" si="21"/>
        <v>0</v>
      </c>
      <c r="B1395" t="s">
        <v>1923</v>
      </c>
      <c r="C1395">
        <v>30561364</v>
      </c>
      <c r="D1395">
        <v>144105</v>
      </c>
      <c r="E1395">
        <v>4</v>
      </c>
      <c r="F1395">
        <v>17279</v>
      </c>
      <c r="G1395" s="180">
        <v>44002</v>
      </c>
      <c r="H1395" s="180">
        <v>44742</v>
      </c>
      <c r="I1395">
        <v>0</v>
      </c>
      <c r="J1395">
        <v>1</v>
      </c>
      <c r="K1395">
        <v>9</v>
      </c>
      <c r="L1395">
        <v>30</v>
      </c>
      <c r="M1395">
        <v>2</v>
      </c>
      <c r="N1395" s="170">
        <v>12185828</v>
      </c>
      <c r="O1395" s="170">
        <v>12890000</v>
      </c>
      <c r="P1395" s="178">
        <v>2520000</v>
      </c>
      <c r="Q1395" s="178">
        <v>118844</v>
      </c>
      <c r="R1395" s="178">
        <v>1645462</v>
      </c>
      <c r="S1395">
        <v>0</v>
      </c>
      <c r="T1395">
        <v>0</v>
      </c>
      <c r="U1395">
        <v>0</v>
      </c>
      <c r="W1395">
        <v>0</v>
      </c>
      <c r="X1395">
        <v>0</v>
      </c>
      <c r="Y1395">
        <v>0</v>
      </c>
      <c r="AB1395" s="180">
        <v>44285</v>
      </c>
      <c r="AC1395">
        <v>1</v>
      </c>
      <c r="AD1395" t="s">
        <v>1922</v>
      </c>
      <c r="AE1395">
        <v>1</v>
      </c>
      <c r="AF1395">
        <v>30</v>
      </c>
      <c r="AG1395">
        <v>0</v>
      </c>
      <c r="AN1395">
        <v>1</v>
      </c>
      <c r="AO1395">
        <v>1</v>
      </c>
      <c r="AR1395" s="178">
        <v>51006300</v>
      </c>
      <c r="AS1395" t="s">
        <v>1921</v>
      </c>
      <c r="AT1395">
        <v>0</v>
      </c>
      <c r="AU1395">
        <v>0</v>
      </c>
      <c r="AV1395">
        <v>890480123</v>
      </c>
      <c r="AW1395" t="s">
        <v>1920</v>
      </c>
      <c r="AX1395">
        <v>5</v>
      </c>
      <c r="BC1395">
        <v>1</v>
      </c>
      <c r="BD1395">
        <v>7</v>
      </c>
      <c r="BE1395">
        <v>2</v>
      </c>
    </row>
    <row r="1396" spans="1:57" x14ac:dyDescent="0.25">
      <c r="A1396" s="179">
        <f t="shared" si="21"/>
        <v>93284444</v>
      </c>
      <c r="B1396" t="s">
        <v>1923</v>
      </c>
      <c r="C1396">
        <v>30648516</v>
      </c>
      <c r="D1396">
        <v>144205</v>
      </c>
      <c r="E1396">
        <v>4</v>
      </c>
      <c r="F1396">
        <v>18152</v>
      </c>
      <c r="G1396" s="180">
        <v>44231</v>
      </c>
      <c r="H1396" s="180">
        <v>46787</v>
      </c>
      <c r="I1396">
        <v>26</v>
      </c>
      <c r="J1396">
        <v>1</v>
      </c>
      <c r="K1396">
        <v>0</v>
      </c>
      <c r="L1396">
        <v>30</v>
      </c>
      <c r="M1396">
        <v>2</v>
      </c>
      <c r="N1396" s="170">
        <v>9568969</v>
      </c>
      <c r="O1396" s="170">
        <v>10000000</v>
      </c>
      <c r="P1396" s="178">
        <v>97166570</v>
      </c>
      <c r="Q1396" s="178">
        <v>1591523</v>
      </c>
      <c r="R1396" s="178">
        <v>96355677</v>
      </c>
      <c r="S1396">
        <v>665920</v>
      </c>
      <c r="T1396">
        <v>0</v>
      </c>
      <c r="U1396">
        <v>0</v>
      </c>
      <c r="W1396">
        <v>0</v>
      </c>
      <c r="X1396">
        <v>0</v>
      </c>
      <c r="Y1396">
        <v>0</v>
      </c>
      <c r="AB1396" s="180">
        <v>44270</v>
      </c>
      <c r="AC1396">
        <v>9</v>
      </c>
      <c r="AD1396" t="s">
        <v>1922</v>
      </c>
      <c r="AE1396">
        <v>1</v>
      </c>
      <c r="AF1396">
        <v>30</v>
      </c>
      <c r="AG1396">
        <v>5788</v>
      </c>
      <c r="AN1396">
        <v>1</v>
      </c>
      <c r="AO1396">
        <v>1</v>
      </c>
      <c r="AR1396" s="178">
        <v>3071233</v>
      </c>
      <c r="AS1396" t="s">
        <v>1921</v>
      </c>
      <c r="AT1396">
        <v>0</v>
      </c>
      <c r="AU1396">
        <v>0</v>
      </c>
      <c r="AX1396">
        <v>5</v>
      </c>
      <c r="BC1396">
        <v>1</v>
      </c>
      <c r="BD1396">
        <v>7</v>
      </c>
      <c r="BE1396">
        <v>2</v>
      </c>
    </row>
    <row r="1397" spans="1:57" x14ac:dyDescent="0.25">
      <c r="A1397" s="179">
        <f t="shared" si="21"/>
        <v>0</v>
      </c>
      <c r="B1397" t="s">
        <v>1923</v>
      </c>
      <c r="C1397">
        <v>30658275</v>
      </c>
      <c r="D1397">
        <v>144105</v>
      </c>
      <c r="E1397">
        <v>4</v>
      </c>
      <c r="F1397">
        <v>17421</v>
      </c>
      <c r="G1397" s="180">
        <v>44043</v>
      </c>
      <c r="H1397" s="180">
        <v>44408</v>
      </c>
      <c r="I1397">
        <v>0</v>
      </c>
      <c r="J1397">
        <v>1</v>
      </c>
      <c r="K1397">
        <v>8</v>
      </c>
      <c r="L1397">
        <v>30</v>
      </c>
      <c r="M1397">
        <v>2</v>
      </c>
      <c r="N1397" s="170">
        <v>12185828</v>
      </c>
      <c r="O1397" s="170">
        <v>12890000</v>
      </c>
      <c r="P1397" s="178">
        <v>1850000</v>
      </c>
      <c r="Q1397" s="178">
        <v>164531</v>
      </c>
      <c r="R1397" s="178">
        <v>556091</v>
      </c>
      <c r="S1397">
        <v>0</v>
      </c>
      <c r="T1397">
        <v>0</v>
      </c>
      <c r="U1397">
        <v>0</v>
      </c>
      <c r="W1397">
        <v>0</v>
      </c>
      <c r="X1397">
        <v>0</v>
      </c>
      <c r="Y1397">
        <v>0</v>
      </c>
      <c r="AB1397" s="180">
        <v>44285</v>
      </c>
      <c r="AC1397">
        <v>1</v>
      </c>
      <c r="AD1397" t="s">
        <v>1922</v>
      </c>
      <c r="AE1397">
        <v>1</v>
      </c>
      <c r="AF1397">
        <v>30</v>
      </c>
      <c r="AG1397">
        <v>0</v>
      </c>
      <c r="AN1397">
        <v>1</v>
      </c>
      <c r="AO1397">
        <v>1</v>
      </c>
      <c r="AR1397" s="178">
        <v>5034555</v>
      </c>
      <c r="AS1397" t="s">
        <v>1921</v>
      </c>
      <c r="AT1397">
        <v>0</v>
      </c>
      <c r="AU1397">
        <v>0</v>
      </c>
      <c r="AV1397">
        <v>890480123</v>
      </c>
      <c r="AW1397" t="s">
        <v>1920</v>
      </c>
      <c r="AX1397">
        <v>5</v>
      </c>
      <c r="BC1397">
        <v>1</v>
      </c>
      <c r="BD1397">
        <v>7</v>
      </c>
      <c r="BE1397">
        <v>2</v>
      </c>
    </row>
    <row r="1398" spans="1:57" x14ac:dyDescent="0.25">
      <c r="A1398" s="179">
        <f t="shared" si="21"/>
        <v>0</v>
      </c>
      <c r="B1398" t="s">
        <v>1923</v>
      </c>
      <c r="C1398">
        <v>30760421</v>
      </c>
      <c r="D1398">
        <v>144105</v>
      </c>
      <c r="E1398">
        <v>4</v>
      </c>
      <c r="F1398">
        <v>17876</v>
      </c>
      <c r="G1398" s="180">
        <v>44176</v>
      </c>
      <c r="H1398" s="180">
        <v>44925</v>
      </c>
      <c r="I1398">
        <v>0</v>
      </c>
      <c r="J1398">
        <v>1</v>
      </c>
      <c r="K1398">
        <v>3</v>
      </c>
      <c r="L1398">
        <v>30</v>
      </c>
      <c r="M1398">
        <v>2</v>
      </c>
      <c r="N1398" s="170">
        <v>15881442</v>
      </c>
      <c r="O1398" s="170">
        <v>17090000</v>
      </c>
      <c r="P1398" s="178">
        <v>2000000</v>
      </c>
      <c r="Q1398" s="178">
        <v>97813</v>
      </c>
      <c r="R1398" s="178">
        <v>1782926</v>
      </c>
      <c r="S1398">
        <v>0</v>
      </c>
      <c r="T1398">
        <v>0</v>
      </c>
      <c r="U1398">
        <v>0</v>
      </c>
      <c r="W1398">
        <v>0</v>
      </c>
      <c r="X1398">
        <v>0</v>
      </c>
      <c r="Y1398">
        <v>0</v>
      </c>
      <c r="AB1398" s="180">
        <v>44285</v>
      </c>
      <c r="AC1398">
        <v>1</v>
      </c>
      <c r="AD1398" t="s">
        <v>1922</v>
      </c>
      <c r="AE1398">
        <v>1</v>
      </c>
      <c r="AF1398">
        <v>30</v>
      </c>
      <c r="AG1398">
        <v>0</v>
      </c>
      <c r="AN1398">
        <v>1</v>
      </c>
      <c r="AO1398">
        <v>1</v>
      </c>
      <c r="AR1398" s="178">
        <v>2396325</v>
      </c>
      <c r="AS1398" t="s">
        <v>1921</v>
      </c>
      <c r="AT1398">
        <v>0</v>
      </c>
      <c r="AU1398">
        <v>0</v>
      </c>
      <c r="AV1398">
        <v>890480123</v>
      </c>
      <c r="AW1398" t="s">
        <v>1920</v>
      </c>
      <c r="AX1398">
        <v>5</v>
      </c>
      <c r="BC1398">
        <v>1</v>
      </c>
      <c r="BD1398">
        <v>7</v>
      </c>
      <c r="BE1398">
        <v>2</v>
      </c>
    </row>
    <row r="1399" spans="1:57" x14ac:dyDescent="0.25">
      <c r="A1399" s="179">
        <f t="shared" si="21"/>
        <v>277836</v>
      </c>
      <c r="B1399" t="s">
        <v>1923</v>
      </c>
      <c r="C1399">
        <v>30763233</v>
      </c>
      <c r="D1399">
        <v>144105</v>
      </c>
      <c r="E1399">
        <v>4</v>
      </c>
      <c r="F1399">
        <v>15312</v>
      </c>
      <c r="G1399" s="180">
        <v>44133</v>
      </c>
      <c r="H1399" s="180">
        <v>44742</v>
      </c>
      <c r="I1399">
        <v>0</v>
      </c>
      <c r="J1399">
        <v>1</v>
      </c>
      <c r="K1399">
        <v>5</v>
      </c>
      <c r="L1399">
        <v>30</v>
      </c>
      <c r="M1399">
        <v>2</v>
      </c>
      <c r="N1399" s="170">
        <v>9752084</v>
      </c>
      <c r="O1399" s="170">
        <v>10200000</v>
      </c>
      <c r="P1399" s="178">
        <v>695661</v>
      </c>
      <c r="Q1399" s="178">
        <v>37827</v>
      </c>
      <c r="R1399" s="178">
        <v>532094</v>
      </c>
      <c r="S1399">
        <v>0</v>
      </c>
      <c r="T1399">
        <v>0</v>
      </c>
      <c r="U1399">
        <v>0</v>
      </c>
      <c r="W1399">
        <v>0</v>
      </c>
      <c r="X1399">
        <v>0</v>
      </c>
      <c r="Y1399">
        <v>0</v>
      </c>
      <c r="AB1399" s="180">
        <v>44285</v>
      </c>
      <c r="AC1399">
        <v>1</v>
      </c>
      <c r="AD1399" t="s">
        <v>1922</v>
      </c>
      <c r="AE1399">
        <v>1</v>
      </c>
      <c r="AF1399">
        <v>30</v>
      </c>
      <c r="AG1399">
        <v>0</v>
      </c>
      <c r="AN1399">
        <v>1</v>
      </c>
      <c r="AO1399">
        <v>1</v>
      </c>
      <c r="AR1399" s="178">
        <v>254258</v>
      </c>
      <c r="AS1399" t="s">
        <v>1921</v>
      </c>
      <c r="AT1399">
        <v>0</v>
      </c>
      <c r="AU1399">
        <v>0</v>
      </c>
      <c r="AV1399">
        <v>890480123</v>
      </c>
      <c r="AW1399" t="s">
        <v>1920</v>
      </c>
      <c r="AX1399">
        <v>3</v>
      </c>
      <c r="AY1399">
        <v>6</v>
      </c>
      <c r="AZ1399" s="180">
        <v>43929</v>
      </c>
      <c r="BA1399" t="s">
        <v>1928</v>
      </c>
      <c r="BB1399">
        <v>4</v>
      </c>
      <c r="BC1399">
        <v>1</v>
      </c>
      <c r="BD1399">
        <v>7</v>
      </c>
      <c r="BE1399">
        <v>1</v>
      </c>
    </row>
    <row r="1400" spans="1:57" x14ac:dyDescent="0.25">
      <c r="A1400" s="179">
        <f t="shared" si="21"/>
        <v>1136626</v>
      </c>
      <c r="B1400" t="s">
        <v>1923</v>
      </c>
      <c r="C1400">
        <v>30763233</v>
      </c>
      <c r="D1400">
        <v>144105</v>
      </c>
      <c r="E1400">
        <v>4</v>
      </c>
      <c r="F1400">
        <v>16154</v>
      </c>
      <c r="G1400" s="180">
        <v>44133</v>
      </c>
      <c r="H1400" s="180">
        <v>45036</v>
      </c>
      <c r="I1400">
        <v>0</v>
      </c>
      <c r="J1400">
        <v>1</v>
      </c>
      <c r="K1400">
        <v>5</v>
      </c>
      <c r="L1400">
        <v>30</v>
      </c>
      <c r="M1400">
        <v>2</v>
      </c>
      <c r="N1400" s="170">
        <v>12185828</v>
      </c>
      <c r="O1400" s="170">
        <v>12890000</v>
      </c>
      <c r="P1400" s="178">
        <v>2589377</v>
      </c>
      <c r="Q1400" s="178">
        <v>103530</v>
      </c>
      <c r="R1400" s="178">
        <v>2176791</v>
      </c>
      <c r="S1400">
        <v>0</v>
      </c>
      <c r="T1400">
        <v>0</v>
      </c>
      <c r="U1400">
        <v>0</v>
      </c>
      <c r="W1400">
        <v>0</v>
      </c>
      <c r="X1400">
        <v>0</v>
      </c>
      <c r="Y1400">
        <v>0</v>
      </c>
      <c r="AB1400" s="180">
        <v>44285</v>
      </c>
      <c r="AC1400">
        <v>1</v>
      </c>
      <c r="AD1400" t="s">
        <v>1922</v>
      </c>
      <c r="AE1400">
        <v>1</v>
      </c>
      <c r="AF1400">
        <v>30</v>
      </c>
      <c r="AG1400">
        <v>0</v>
      </c>
      <c r="AN1400">
        <v>1</v>
      </c>
      <c r="AO1400">
        <v>1</v>
      </c>
      <c r="AR1400" s="178">
        <v>1040165</v>
      </c>
      <c r="AS1400" t="s">
        <v>1921</v>
      </c>
      <c r="AT1400">
        <v>0</v>
      </c>
      <c r="AU1400">
        <v>0</v>
      </c>
      <c r="AV1400">
        <v>890480123</v>
      </c>
      <c r="AW1400" t="s">
        <v>1920</v>
      </c>
      <c r="AX1400">
        <v>3</v>
      </c>
      <c r="AY1400">
        <v>6</v>
      </c>
      <c r="AZ1400" s="180">
        <v>43929</v>
      </c>
      <c r="BA1400" t="s">
        <v>1928</v>
      </c>
      <c r="BB1400">
        <v>4</v>
      </c>
      <c r="BC1400">
        <v>1</v>
      </c>
      <c r="BD1400">
        <v>7</v>
      </c>
      <c r="BE1400">
        <v>1</v>
      </c>
    </row>
    <row r="1401" spans="1:57" x14ac:dyDescent="0.25">
      <c r="A1401" s="179">
        <f t="shared" si="21"/>
        <v>9484501</v>
      </c>
      <c r="B1401" t="s">
        <v>1923</v>
      </c>
      <c r="C1401">
        <v>30763233</v>
      </c>
      <c r="D1401">
        <v>144105</v>
      </c>
      <c r="E1401">
        <v>4</v>
      </c>
      <c r="F1401">
        <v>18033</v>
      </c>
      <c r="G1401" s="180">
        <v>44196</v>
      </c>
      <c r="H1401" s="180">
        <v>46265</v>
      </c>
      <c r="I1401">
        <v>0</v>
      </c>
      <c r="J1401">
        <v>1</v>
      </c>
      <c r="K1401">
        <v>3</v>
      </c>
      <c r="L1401">
        <v>30</v>
      </c>
      <c r="M1401">
        <v>2</v>
      </c>
      <c r="N1401" s="170">
        <v>16011168</v>
      </c>
      <c r="O1401" s="170">
        <v>17240000</v>
      </c>
      <c r="P1401" s="178">
        <v>18682988</v>
      </c>
      <c r="Q1401" s="178">
        <v>419693</v>
      </c>
      <c r="R1401" s="178">
        <v>18164091</v>
      </c>
      <c r="S1401">
        <v>0</v>
      </c>
      <c r="T1401">
        <v>0</v>
      </c>
      <c r="U1401">
        <v>0</v>
      </c>
      <c r="W1401">
        <v>0</v>
      </c>
      <c r="X1401">
        <v>0</v>
      </c>
      <c r="Y1401">
        <v>0</v>
      </c>
      <c r="AB1401" s="180">
        <v>44285</v>
      </c>
      <c r="AC1401">
        <v>1</v>
      </c>
      <c r="AD1401" t="s">
        <v>1922</v>
      </c>
      <c r="AE1401">
        <v>1</v>
      </c>
      <c r="AF1401">
        <v>30</v>
      </c>
      <c r="AG1401">
        <v>0</v>
      </c>
      <c r="AN1401">
        <v>1</v>
      </c>
      <c r="AO1401">
        <v>1</v>
      </c>
      <c r="AR1401" s="178">
        <v>8679590</v>
      </c>
      <c r="AS1401" t="s">
        <v>1921</v>
      </c>
      <c r="AT1401">
        <v>0</v>
      </c>
      <c r="AU1401">
        <v>0</v>
      </c>
      <c r="AV1401">
        <v>890480123</v>
      </c>
      <c r="AW1401" t="s">
        <v>1920</v>
      </c>
      <c r="AX1401">
        <v>5</v>
      </c>
      <c r="BC1401">
        <v>1</v>
      </c>
      <c r="BD1401">
        <v>7</v>
      </c>
      <c r="BE1401">
        <v>2</v>
      </c>
    </row>
    <row r="1402" spans="1:57" x14ac:dyDescent="0.25">
      <c r="A1402" s="179">
        <f t="shared" si="21"/>
        <v>994500</v>
      </c>
      <c r="B1402" t="s">
        <v>1923</v>
      </c>
      <c r="C1402">
        <v>30763233</v>
      </c>
      <c r="D1402">
        <v>144105</v>
      </c>
      <c r="E1402">
        <v>4</v>
      </c>
      <c r="F1402">
        <v>18034</v>
      </c>
      <c r="G1402" s="180">
        <v>44196</v>
      </c>
      <c r="H1402" s="180">
        <v>44561</v>
      </c>
      <c r="I1402">
        <v>0</v>
      </c>
      <c r="J1402">
        <v>1</v>
      </c>
      <c r="K1402">
        <v>3</v>
      </c>
      <c r="L1402">
        <v>30</v>
      </c>
      <c r="M1402">
        <v>2</v>
      </c>
      <c r="N1402" s="170">
        <v>15881442</v>
      </c>
      <c r="O1402" s="170">
        <v>17090000</v>
      </c>
      <c r="P1402" s="178">
        <v>2491542</v>
      </c>
      <c r="Q1402" s="178">
        <v>225920</v>
      </c>
      <c r="R1402" s="178">
        <v>1904600</v>
      </c>
      <c r="S1402">
        <v>0</v>
      </c>
      <c r="T1402">
        <v>0</v>
      </c>
      <c r="U1402">
        <v>0</v>
      </c>
      <c r="W1402">
        <v>0</v>
      </c>
      <c r="X1402">
        <v>0</v>
      </c>
      <c r="Y1402">
        <v>0</v>
      </c>
      <c r="AB1402" s="180">
        <v>44285</v>
      </c>
      <c r="AC1402">
        <v>1</v>
      </c>
      <c r="AD1402" t="s">
        <v>1922</v>
      </c>
      <c r="AE1402">
        <v>1</v>
      </c>
      <c r="AF1402">
        <v>30</v>
      </c>
      <c r="AG1402">
        <v>0</v>
      </c>
      <c r="AN1402">
        <v>1</v>
      </c>
      <c r="AO1402">
        <v>1</v>
      </c>
      <c r="AR1402" s="178">
        <v>910100</v>
      </c>
      <c r="AS1402" t="s">
        <v>1921</v>
      </c>
      <c r="AT1402">
        <v>0</v>
      </c>
      <c r="AU1402">
        <v>0</v>
      </c>
      <c r="AV1402">
        <v>890480123</v>
      </c>
      <c r="AW1402" t="s">
        <v>1920</v>
      </c>
      <c r="AX1402">
        <v>5</v>
      </c>
      <c r="BC1402">
        <v>1</v>
      </c>
      <c r="BD1402">
        <v>7</v>
      </c>
      <c r="BE1402">
        <v>2</v>
      </c>
    </row>
    <row r="1403" spans="1:57" x14ac:dyDescent="0.25">
      <c r="A1403" s="179">
        <f t="shared" si="21"/>
        <v>2046953</v>
      </c>
      <c r="B1403" t="s">
        <v>1923</v>
      </c>
      <c r="C1403">
        <v>30767283</v>
      </c>
      <c r="D1403">
        <v>144105</v>
      </c>
      <c r="E1403">
        <v>4</v>
      </c>
      <c r="F1403">
        <v>15344</v>
      </c>
      <c r="G1403" s="180">
        <v>43525</v>
      </c>
      <c r="H1403" s="180">
        <v>45046</v>
      </c>
      <c r="I1403">
        <v>0</v>
      </c>
      <c r="J1403">
        <v>1</v>
      </c>
      <c r="K1403">
        <v>23</v>
      </c>
      <c r="L1403">
        <v>30</v>
      </c>
      <c r="M1403">
        <v>2</v>
      </c>
      <c r="N1403" s="170">
        <v>9752084</v>
      </c>
      <c r="O1403" s="170">
        <v>10200000</v>
      </c>
      <c r="P1403" s="178">
        <v>9055955</v>
      </c>
      <c r="Q1403" s="178">
        <v>228606</v>
      </c>
      <c r="R1403" s="178">
        <v>5152834</v>
      </c>
      <c r="S1403">
        <v>0</v>
      </c>
      <c r="T1403">
        <v>0</v>
      </c>
      <c r="U1403">
        <v>0</v>
      </c>
      <c r="W1403">
        <v>0</v>
      </c>
      <c r="X1403">
        <v>0</v>
      </c>
      <c r="Y1403">
        <v>0</v>
      </c>
      <c r="AB1403" s="180">
        <v>44285</v>
      </c>
      <c r="AC1403">
        <v>1</v>
      </c>
      <c r="AD1403" t="s">
        <v>1922</v>
      </c>
      <c r="AE1403">
        <v>1</v>
      </c>
      <c r="AF1403">
        <v>30</v>
      </c>
      <c r="AG1403">
        <v>0</v>
      </c>
      <c r="AN1403">
        <v>1</v>
      </c>
      <c r="AO1403">
        <v>1</v>
      </c>
      <c r="AR1403" s="178">
        <v>3105881</v>
      </c>
      <c r="AS1403" t="s">
        <v>1921</v>
      </c>
      <c r="AT1403">
        <v>0</v>
      </c>
      <c r="AU1403">
        <v>0</v>
      </c>
      <c r="AV1403">
        <v>890480123</v>
      </c>
      <c r="AW1403" t="s">
        <v>1920</v>
      </c>
      <c r="AX1403">
        <v>5</v>
      </c>
      <c r="BC1403">
        <v>1</v>
      </c>
      <c r="BD1403">
        <v>7</v>
      </c>
      <c r="BE1403">
        <v>2</v>
      </c>
    </row>
    <row r="1404" spans="1:57" x14ac:dyDescent="0.25">
      <c r="A1404" s="179">
        <f t="shared" si="21"/>
        <v>520420</v>
      </c>
      <c r="B1404" t="s">
        <v>1923</v>
      </c>
      <c r="C1404">
        <v>30767283</v>
      </c>
      <c r="D1404">
        <v>144105</v>
      </c>
      <c r="E1404">
        <v>4</v>
      </c>
      <c r="F1404">
        <v>17423</v>
      </c>
      <c r="G1404" s="180">
        <v>44043</v>
      </c>
      <c r="H1404" s="180">
        <v>44773</v>
      </c>
      <c r="I1404">
        <v>0</v>
      </c>
      <c r="J1404">
        <v>1</v>
      </c>
      <c r="K1404">
        <v>8</v>
      </c>
      <c r="L1404">
        <v>30</v>
      </c>
      <c r="M1404">
        <v>2</v>
      </c>
      <c r="N1404" s="170">
        <v>12185828</v>
      </c>
      <c r="O1404" s="170">
        <v>12890000</v>
      </c>
      <c r="P1404" s="178">
        <v>1890000</v>
      </c>
      <c r="Q1404" s="178">
        <v>89133</v>
      </c>
      <c r="R1404" s="178">
        <v>1310063</v>
      </c>
      <c r="S1404">
        <v>0</v>
      </c>
      <c r="T1404">
        <v>0</v>
      </c>
      <c r="U1404">
        <v>0</v>
      </c>
      <c r="W1404">
        <v>0</v>
      </c>
      <c r="X1404">
        <v>0</v>
      </c>
      <c r="Y1404">
        <v>0</v>
      </c>
      <c r="AB1404" s="180">
        <v>44285</v>
      </c>
      <c r="AC1404">
        <v>1</v>
      </c>
      <c r="AD1404" t="s">
        <v>1922</v>
      </c>
      <c r="AE1404">
        <v>1</v>
      </c>
      <c r="AF1404">
        <v>30</v>
      </c>
      <c r="AG1404">
        <v>0</v>
      </c>
      <c r="AN1404">
        <v>1</v>
      </c>
      <c r="AO1404">
        <v>1</v>
      </c>
      <c r="AR1404" s="178">
        <v>789643</v>
      </c>
      <c r="AS1404" t="s">
        <v>1921</v>
      </c>
      <c r="AT1404">
        <v>0</v>
      </c>
      <c r="AU1404">
        <v>0</v>
      </c>
      <c r="AV1404">
        <v>890480123</v>
      </c>
      <c r="AW1404" t="s">
        <v>1920</v>
      </c>
      <c r="AX1404">
        <v>5</v>
      </c>
      <c r="BC1404">
        <v>1</v>
      </c>
      <c r="BD1404">
        <v>7</v>
      </c>
      <c r="BE1404">
        <v>2</v>
      </c>
    </row>
    <row r="1405" spans="1:57" x14ac:dyDescent="0.25">
      <c r="A1405" s="179">
        <f t="shared" si="21"/>
        <v>1763401</v>
      </c>
      <c r="B1405" t="s">
        <v>1923</v>
      </c>
      <c r="C1405">
        <v>30767283</v>
      </c>
      <c r="D1405">
        <v>144105</v>
      </c>
      <c r="E1405">
        <v>4</v>
      </c>
      <c r="F1405">
        <v>17953</v>
      </c>
      <c r="G1405" s="180">
        <v>44195</v>
      </c>
      <c r="H1405" s="180">
        <v>45473</v>
      </c>
      <c r="I1405">
        <v>0</v>
      </c>
      <c r="J1405">
        <v>1</v>
      </c>
      <c r="K1405">
        <v>3</v>
      </c>
      <c r="L1405">
        <v>30</v>
      </c>
      <c r="M1405">
        <v>2</v>
      </c>
      <c r="N1405" s="170">
        <v>16011168</v>
      </c>
      <c r="O1405" s="170">
        <v>17240000</v>
      </c>
      <c r="P1405" s="178">
        <v>4695000</v>
      </c>
      <c r="Q1405" s="178">
        <v>146743</v>
      </c>
      <c r="R1405" s="178">
        <v>4439044</v>
      </c>
      <c r="S1405">
        <v>0</v>
      </c>
      <c r="T1405">
        <v>0</v>
      </c>
      <c r="U1405">
        <v>0</v>
      </c>
      <c r="W1405">
        <v>0</v>
      </c>
      <c r="X1405">
        <v>0</v>
      </c>
      <c r="Y1405">
        <v>0</v>
      </c>
      <c r="AB1405" s="180">
        <v>44285</v>
      </c>
      <c r="AC1405">
        <v>1</v>
      </c>
      <c r="AD1405" t="s">
        <v>1922</v>
      </c>
      <c r="AE1405">
        <v>1</v>
      </c>
      <c r="AF1405">
        <v>30</v>
      </c>
      <c r="AG1405">
        <v>0</v>
      </c>
      <c r="AN1405">
        <v>1</v>
      </c>
      <c r="AO1405">
        <v>1</v>
      </c>
      <c r="AR1405" s="178">
        <v>2675643</v>
      </c>
      <c r="AS1405" t="s">
        <v>1921</v>
      </c>
      <c r="AT1405">
        <v>0</v>
      </c>
      <c r="AU1405">
        <v>0</v>
      </c>
      <c r="AV1405">
        <v>890480123</v>
      </c>
      <c r="AW1405" t="s">
        <v>1920</v>
      </c>
      <c r="AX1405">
        <v>5</v>
      </c>
      <c r="BC1405">
        <v>1</v>
      </c>
      <c r="BD1405">
        <v>7</v>
      </c>
      <c r="BE1405">
        <v>2</v>
      </c>
    </row>
    <row r="1406" spans="1:57" x14ac:dyDescent="0.25">
      <c r="A1406" s="179">
        <f t="shared" si="21"/>
        <v>79717</v>
      </c>
      <c r="B1406" t="s">
        <v>1923</v>
      </c>
      <c r="C1406">
        <v>30767283</v>
      </c>
      <c r="D1406">
        <v>144105</v>
      </c>
      <c r="E1406">
        <v>4</v>
      </c>
      <c r="F1406">
        <v>550010722</v>
      </c>
      <c r="G1406" s="180">
        <v>44133</v>
      </c>
      <c r="H1406" s="180">
        <v>45168</v>
      </c>
      <c r="I1406">
        <v>0</v>
      </c>
      <c r="J1406">
        <v>1</v>
      </c>
      <c r="K1406">
        <v>0</v>
      </c>
      <c r="L1406">
        <v>30</v>
      </c>
      <c r="M1406">
        <v>2</v>
      </c>
      <c r="N1406" s="170">
        <v>22490513</v>
      </c>
      <c r="O1406" s="170">
        <v>24960000</v>
      </c>
      <c r="P1406" s="178">
        <v>226017</v>
      </c>
      <c r="Q1406" s="178">
        <v>9049</v>
      </c>
      <c r="R1406" s="178">
        <v>200674</v>
      </c>
      <c r="S1406">
        <v>0</v>
      </c>
      <c r="T1406">
        <v>0</v>
      </c>
      <c r="U1406">
        <v>0</v>
      </c>
      <c r="W1406">
        <v>0</v>
      </c>
      <c r="X1406">
        <v>0</v>
      </c>
      <c r="Y1406">
        <v>0</v>
      </c>
      <c r="AB1406" s="180">
        <v>44285</v>
      </c>
      <c r="AC1406">
        <v>1</v>
      </c>
      <c r="AD1406" t="s">
        <v>1922</v>
      </c>
      <c r="AE1406">
        <v>1</v>
      </c>
      <c r="AF1406">
        <v>30</v>
      </c>
      <c r="AG1406">
        <v>0</v>
      </c>
      <c r="AN1406">
        <v>1</v>
      </c>
      <c r="AO1406">
        <v>1</v>
      </c>
      <c r="AR1406" s="178">
        <v>120957</v>
      </c>
      <c r="AS1406" t="s">
        <v>1921</v>
      </c>
      <c r="AT1406">
        <v>0</v>
      </c>
      <c r="AU1406">
        <v>0</v>
      </c>
      <c r="AV1406">
        <v>890480123</v>
      </c>
      <c r="AW1406" t="s">
        <v>1920</v>
      </c>
      <c r="AX1406">
        <v>5</v>
      </c>
      <c r="BC1406">
        <v>2</v>
      </c>
      <c r="BD1406">
        <v>7</v>
      </c>
      <c r="BE1406">
        <v>1</v>
      </c>
    </row>
    <row r="1407" spans="1:57" x14ac:dyDescent="0.25">
      <c r="A1407" s="179">
        <f t="shared" si="21"/>
        <v>78433</v>
      </c>
      <c r="B1407" t="s">
        <v>1923</v>
      </c>
      <c r="C1407">
        <v>30767283</v>
      </c>
      <c r="D1407">
        <v>144105</v>
      </c>
      <c r="E1407">
        <v>4</v>
      </c>
      <c r="F1407">
        <v>550010723</v>
      </c>
      <c r="G1407" s="180">
        <v>44133</v>
      </c>
      <c r="H1407" s="180">
        <v>45168</v>
      </c>
      <c r="I1407">
        <v>0</v>
      </c>
      <c r="J1407">
        <v>1</v>
      </c>
      <c r="K1407">
        <v>0</v>
      </c>
      <c r="L1407">
        <v>30</v>
      </c>
      <c r="M1407">
        <v>2</v>
      </c>
      <c r="N1407" s="170">
        <v>22490513</v>
      </c>
      <c r="O1407" s="170">
        <v>24960000</v>
      </c>
      <c r="P1407" s="178">
        <v>222000</v>
      </c>
      <c r="Q1407" s="178">
        <v>8888</v>
      </c>
      <c r="R1407" s="178">
        <v>197440</v>
      </c>
      <c r="S1407">
        <v>0</v>
      </c>
      <c r="T1407">
        <v>0</v>
      </c>
      <c r="U1407">
        <v>0</v>
      </c>
      <c r="W1407">
        <v>0</v>
      </c>
      <c r="X1407">
        <v>0</v>
      </c>
      <c r="Y1407">
        <v>0</v>
      </c>
      <c r="AB1407" s="180">
        <v>44285</v>
      </c>
      <c r="AC1407">
        <v>1</v>
      </c>
      <c r="AD1407" t="s">
        <v>1922</v>
      </c>
      <c r="AE1407">
        <v>1</v>
      </c>
      <c r="AF1407">
        <v>30</v>
      </c>
      <c r="AG1407">
        <v>0</v>
      </c>
      <c r="AN1407">
        <v>1</v>
      </c>
      <c r="AO1407">
        <v>1</v>
      </c>
      <c r="AR1407" s="178">
        <v>119007</v>
      </c>
      <c r="AS1407" t="s">
        <v>1921</v>
      </c>
      <c r="AT1407">
        <v>0</v>
      </c>
      <c r="AU1407">
        <v>0</v>
      </c>
      <c r="AV1407">
        <v>890480123</v>
      </c>
      <c r="AW1407" t="s">
        <v>1920</v>
      </c>
      <c r="AX1407">
        <v>5</v>
      </c>
      <c r="BC1407">
        <v>2</v>
      </c>
      <c r="BD1407">
        <v>7</v>
      </c>
      <c r="BE1407">
        <v>1</v>
      </c>
    </row>
    <row r="1408" spans="1:57" x14ac:dyDescent="0.25">
      <c r="A1408" s="179">
        <f t="shared" si="21"/>
        <v>34229</v>
      </c>
      <c r="B1408" t="s">
        <v>1923</v>
      </c>
      <c r="C1408">
        <v>30767283</v>
      </c>
      <c r="D1408">
        <v>144105</v>
      </c>
      <c r="E1408">
        <v>4</v>
      </c>
      <c r="F1408">
        <v>550011097</v>
      </c>
      <c r="G1408" s="180">
        <v>44133</v>
      </c>
      <c r="H1408" s="180">
        <v>45199</v>
      </c>
      <c r="I1408">
        <v>0</v>
      </c>
      <c r="J1408">
        <v>1</v>
      </c>
      <c r="K1408">
        <v>0</v>
      </c>
      <c r="L1408">
        <v>30</v>
      </c>
      <c r="M1408">
        <v>2</v>
      </c>
      <c r="N1408" s="170">
        <v>22490513</v>
      </c>
      <c r="O1408" s="170">
        <v>24960000</v>
      </c>
      <c r="P1408" s="178">
        <v>96438</v>
      </c>
      <c r="Q1408" s="178">
        <v>3782</v>
      </c>
      <c r="R1408" s="178">
        <v>86164</v>
      </c>
      <c r="S1408">
        <v>0</v>
      </c>
      <c r="T1408">
        <v>0</v>
      </c>
      <c r="U1408">
        <v>0</v>
      </c>
      <c r="W1408">
        <v>0</v>
      </c>
      <c r="X1408">
        <v>0</v>
      </c>
      <c r="Y1408">
        <v>0</v>
      </c>
      <c r="AB1408" s="180">
        <v>44285</v>
      </c>
      <c r="AC1408">
        <v>1</v>
      </c>
      <c r="AD1408" t="s">
        <v>1922</v>
      </c>
      <c r="AE1408">
        <v>1</v>
      </c>
      <c r="AF1408">
        <v>30</v>
      </c>
      <c r="AG1408">
        <v>0</v>
      </c>
      <c r="AN1408">
        <v>1</v>
      </c>
      <c r="AO1408">
        <v>1</v>
      </c>
      <c r="AR1408" s="178">
        <v>51935</v>
      </c>
      <c r="AS1408" t="s">
        <v>1921</v>
      </c>
      <c r="AT1408">
        <v>0</v>
      </c>
      <c r="AU1408">
        <v>0</v>
      </c>
      <c r="AV1408">
        <v>890480123</v>
      </c>
      <c r="AW1408" t="s">
        <v>1920</v>
      </c>
      <c r="AX1408">
        <v>5</v>
      </c>
      <c r="BC1408">
        <v>2</v>
      </c>
      <c r="BD1408">
        <v>7</v>
      </c>
      <c r="BE1408">
        <v>1</v>
      </c>
    </row>
    <row r="1409" spans="1:57" x14ac:dyDescent="0.25">
      <c r="A1409" s="179">
        <f t="shared" si="21"/>
        <v>41029</v>
      </c>
      <c r="B1409" t="s">
        <v>1923</v>
      </c>
      <c r="C1409">
        <v>30767283</v>
      </c>
      <c r="D1409">
        <v>144105</v>
      </c>
      <c r="E1409">
        <v>4</v>
      </c>
      <c r="F1409">
        <v>550011495</v>
      </c>
      <c r="G1409" s="180">
        <v>44133</v>
      </c>
      <c r="H1409" s="180">
        <v>45199</v>
      </c>
      <c r="I1409">
        <v>0</v>
      </c>
      <c r="J1409">
        <v>1</v>
      </c>
      <c r="K1409">
        <v>0</v>
      </c>
      <c r="L1409">
        <v>30</v>
      </c>
      <c r="M1409">
        <v>2</v>
      </c>
      <c r="N1409" s="170">
        <v>22490513</v>
      </c>
      <c r="O1409" s="170">
        <v>24960000</v>
      </c>
      <c r="P1409" s="178">
        <v>115579</v>
      </c>
      <c r="Q1409" s="178">
        <v>4533</v>
      </c>
      <c r="R1409" s="178">
        <v>103284</v>
      </c>
      <c r="S1409">
        <v>0</v>
      </c>
      <c r="T1409">
        <v>0</v>
      </c>
      <c r="U1409">
        <v>0</v>
      </c>
      <c r="W1409">
        <v>0</v>
      </c>
      <c r="X1409">
        <v>0</v>
      </c>
      <c r="Y1409">
        <v>0</v>
      </c>
      <c r="AB1409" s="180">
        <v>44285</v>
      </c>
      <c r="AC1409">
        <v>1</v>
      </c>
      <c r="AD1409" t="s">
        <v>1922</v>
      </c>
      <c r="AE1409">
        <v>1</v>
      </c>
      <c r="AF1409">
        <v>30</v>
      </c>
      <c r="AG1409">
        <v>0</v>
      </c>
      <c r="AN1409">
        <v>1</v>
      </c>
      <c r="AO1409">
        <v>1</v>
      </c>
      <c r="AR1409" s="178">
        <v>62255</v>
      </c>
      <c r="AS1409" t="s">
        <v>1921</v>
      </c>
      <c r="AT1409">
        <v>0</v>
      </c>
      <c r="AU1409">
        <v>0</v>
      </c>
      <c r="AV1409">
        <v>890480123</v>
      </c>
      <c r="AW1409" t="s">
        <v>1920</v>
      </c>
      <c r="AX1409">
        <v>5</v>
      </c>
      <c r="BC1409">
        <v>2</v>
      </c>
      <c r="BD1409">
        <v>7</v>
      </c>
      <c r="BE1409">
        <v>1</v>
      </c>
    </row>
    <row r="1410" spans="1:57" x14ac:dyDescent="0.25">
      <c r="A1410" s="179">
        <f t="shared" ref="A1410:A1473" si="22">IF(+R1410&gt;AR1410,R1410-AR1410,0)</f>
        <v>30670</v>
      </c>
      <c r="B1410" t="s">
        <v>1923</v>
      </c>
      <c r="C1410">
        <v>30767283</v>
      </c>
      <c r="D1410">
        <v>144105</v>
      </c>
      <c r="E1410">
        <v>4</v>
      </c>
      <c r="F1410">
        <v>550011715</v>
      </c>
      <c r="G1410" s="180">
        <v>44133</v>
      </c>
      <c r="H1410" s="180">
        <v>45199</v>
      </c>
      <c r="I1410">
        <v>0</v>
      </c>
      <c r="J1410">
        <v>1</v>
      </c>
      <c r="K1410">
        <v>0</v>
      </c>
      <c r="L1410">
        <v>30</v>
      </c>
      <c r="M1410">
        <v>2</v>
      </c>
      <c r="N1410" s="170">
        <v>22490513</v>
      </c>
      <c r="O1410" s="170">
        <v>24960000</v>
      </c>
      <c r="P1410" s="178">
        <v>86395</v>
      </c>
      <c r="Q1410" s="178">
        <v>3388</v>
      </c>
      <c r="R1410" s="178">
        <v>77205</v>
      </c>
      <c r="S1410">
        <v>0</v>
      </c>
      <c r="T1410">
        <v>0</v>
      </c>
      <c r="U1410">
        <v>0</v>
      </c>
      <c r="W1410">
        <v>0</v>
      </c>
      <c r="X1410">
        <v>0</v>
      </c>
      <c r="Y1410">
        <v>0</v>
      </c>
      <c r="AB1410" s="180">
        <v>44285</v>
      </c>
      <c r="AC1410">
        <v>1</v>
      </c>
      <c r="AD1410" t="s">
        <v>1922</v>
      </c>
      <c r="AE1410">
        <v>1</v>
      </c>
      <c r="AF1410">
        <v>30</v>
      </c>
      <c r="AG1410">
        <v>0</v>
      </c>
      <c r="AN1410">
        <v>1</v>
      </c>
      <c r="AO1410">
        <v>1</v>
      </c>
      <c r="AR1410" s="178">
        <v>46535</v>
      </c>
      <c r="AS1410" t="s">
        <v>1921</v>
      </c>
      <c r="AT1410">
        <v>0</v>
      </c>
      <c r="AU1410">
        <v>0</v>
      </c>
      <c r="AV1410">
        <v>890480123</v>
      </c>
      <c r="AW1410" t="s">
        <v>1920</v>
      </c>
      <c r="AX1410">
        <v>5</v>
      </c>
      <c r="BC1410">
        <v>2</v>
      </c>
      <c r="BD1410">
        <v>7</v>
      </c>
      <c r="BE1410">
        <v>1</v>
      </c>
    </row>
    <row r="1411" spans="1:57" x14ac:dyDescent="0.25">
      <c r="A1411" s="179">
        <f t="shared" si="22"/>
        <v>9410</v>
      </c>
      <c r="B1411" t="s">
        <v>1923</v>
      </c>
      <c r="C1411">
        <v>30767283</v>
      </c>
      <c r="D1411">
        <v>144105</v>
      </c>
      <c r="E1411">
        <v>4</v>
      </c>
      <c r="F1411">
        <v>550011754</v>
      </c>
      <c r="G1411" s="180">
        <v>44133</v>
      </c>
      <c r="H1411" s="180">
        <v>45168</v>
      </c>
      <c r="I1411">
        <v>0</v>
      </c>
      <c r="J1411">
        <v>1</v>
      </c>
      <c r="K1411">
        <v>0</v>
      </c>
      <c r="L1411">
        <v>30</v>
      </c>
      <c r="M1411">
        <v>2</v>
      </c>
      <c r="N1411" s="170">
        <v>22490513</v>
      </c>
      <c r="O1411" s="170">
        <v>24960000</v>
      </c>
      <c r="P1411" s="178">
        <v>26631</v>
      </c>
      <c r="Q1411" s="178">
        <v>1066</v>
      </c>
      <c r="R1411" s="178">
        <v>23688</v>
      </c>
      <c r="S1411">
        <v>0</v>
      </c>
      <c r="T1411">
        <v>0</v>
      </c>
      <c r="U1411">
        <v>0</v>
      </c>
      <c r="W1411">
        <v>0</v>
      </c>
      <c r="X1411">
        <v>0</v>
      </c>
      <c r="Y1411">
        <v>0</v>
      </c>
      <c r="AB1411" s="180">
        <v>44285</v>
      </c>
      <c r="AC1411">
        <v>1</v>
      </c>
      <c r="AD1411" t="s">
        <v>1922</v>
      </c>
      <c r="AE1411">
        <v>1</v>
      </c>
      <c r="AF1411">
        <v>30</v>
      </c>
      <c r="AG1411">
        <v>0</v>
      </c>
      <c r="AN1411">
        <v>1</v>
      </c>
      <c r="AO1411">
        <v>1</v>
      </c>
      <c r="AR1411" s="178">
        <v>14278</v>
      </c>
      <c r="AS1411" t="s">
        <v>1921</v>
      </c>
      <c r="AT1411">
        <v>0</v>
      </c>
      <c r="AU1411">
        <v>0</v>
      </c>
      <c r="AV1411">
        <v>890480123</v>
      </c>
      <c r="AW1411" t="s">
        <v>1920</v>
      </c>
      <c r="AX1411">
        <v>5</v>
      </c>
      <c r="BC1411">
        <v>2</v>
      </c>
      <c r="BD1411">
        <v>7</v>
      </c>
      <c r="BE1411">
        <v>1</v>
      </c>
    </row>
    <row r="1412" spans="1:57" x14ac:dyDescent="0.25">
      <c r="A1412" s="179">
        <f t="shared" si="22"/>
        <v>3856</v>
      </c>
      <c r="B1412" t="s">
        <v>1923</v>
      </c>
      <c r="C1412">
        <v>30767283</v>
      </c>
      <c r="D1412">
        <v>144105</v>
      </c>
      <c r="E1412">
        <v>4</v>
      </c>
      <c r="F1412">
        <v>550012570</v>
      </c>
      <c r="G1412" s="180">
        <v>44133</v>
      </c>
      <c r="H1412" s="180">
        <v>45199</v>
      </c>
      <c r="I1412">
        <v>0</v>
      </c>
      <c r="J1412">
        <v>1</v>
      </c>
      <c r="K1412">
        <v>0</v>
      </c>
      <c r="L1412">
        <v>30</v>
      </c>
      <c r="M1412">
        <v>2</v>
      </c>
      <c r="N1412" s="170">
        <v>22490513</v>
      </c>
      <c r="O1412" s="170">
        <v>24960000</v>
      </c>
      <c r="P1412" s="178">
        <v>11394</v>
      </c>
      <c r="Q1412" s="178">
        <v>447</v>
      </c>
      <c r="R1412" s="178">
        <v>9706</v>
      </c>
      <c r="S1412">
        <v>0</v>
      </c>
      <c r="T1412">
        <v>0</v>
      </c>
      <c r="U1412">
        <v>0</v>
      </c>
      <c r="W1412">
        <v>0</v>
      </c>
      <c r="X1412">
        <v>0</v>
      </c>
      <c r="Y1412">
        <v>0</v>
      </c>
      <c r="AB1412" s="180">
        <v>44285</v>
      </c>
      <c r="AC1412">
        <v>1</v>
      </c>
      <c r="AD1412" t="s">
        <v>1922</v>
      </c>
      <c r="AE1412">
        <v>1</v>
      </c>
      <c r="AF1412">
        <v>30</v>
      </c>
      <c r="AG1412">
        <v>0</v>
      </c>
      <c r="AN1412">
        <v>1</v>
      </c>
      <c r="AO1412">
        <v>1</v>
      </c>
      <c r="AR1412" s="178">
        <v>5850</v>
      </c>
      <c r="AS1412" t="s">
        <v>1921</v>
      </c>
      <c r="AT1412">
        <v>0</v>
      </c>
      <c r="AU1412">
        <v>0</v>
      </c>
      <c r="AV1412">
        <v>890480123</v>
      </c>
      <c r="AW1412" t="s">
        <v>1920</v>
      </c>
      <c r="AX1412">
        <v>5</v>
      </c>
      <c r="BC1412">
        <v>2</v>
      </c>
      <c r="BD1412">
        <v>7</v>
      </c>
      <c r="BE1412">
        <v>1</v>
      </c>
    </row>
    <row r="1413" spans="1:57" x14ac:dyDescent="0.25">
      <c r="A1413" s="179">
        <f t="shared" si="22"/>
        <v>33112</v>
      </c>
      <c r="B1413" t="s">
        <v>1923</v>
      </c>
      <c r="C1413">
        <v>30767283</v>
      </c>
      <c r="D1413">
        <v>144105</v>
      </c>
      <c r="E1413">
        <v>4</v>
      </c>
      <c r="F1413">
        <v>550012578</v>
      </c>
      <c r="G1413" s="180">
        <v>44133</v>
      </c>
      <c r="H1413" s="180">
        <v>45199</v>
      </c>
      <c r="I1413">
        <v>0</v>
      </c>
      <c r="J1413">
        <v>1</v>
      </c>
      <c r="K1413">
        <v>0</v>
      </c>
      <c r="L1413">
        <v>30</v>
      </c>
      <c r="M1413">
        <v>2</v>
      </c>
      <c r="N1413" s="170">
        <v>22490513</v>
      </c>
      <c r="O1413" s="170">
        <v>24960000</v>
      </c>
      <c r="P1413" s="178">
        <v>93274</v>
      </c>
      <c r="Q1413" s="178">
        <v>3658</v>
      </c>
      <c r="R1413" s="178">
        <v>83353</v>
      </c>
      <c r="S1413">
        <v>0</v>
      </c>
      <c r="T1413">
        <v>0</v>
      </c>
      <c r="U1413">
        <v>0</v>
      </c>
      <c r="W1413">
        <v>0</v>
      </c>
      <c r="X1413">
        <v>0</v>
      </c>
      <c r="Y1413">
        <v>0</v>
      </c>
      <c r="AB1413" s="180">
        <v>44285</v>
      </c>
      <c r="AC1413">
        <v>1</v>
      </c>
      <c r="AD1413" t="s">
        <v>1922</v>
      </c>
      <c r="AE1413">
        <v>1</v>
      </c>
      <c r="AF1413">
        <v>30</v>
      </c>
      <c r="AG1413">
        <v>0</v>
      </c>
      <c r="AN1413">
        <v>1</v>
      </c>
      <c r="AO1413">
        <v>1</v>
      </c>
      <c r="AR1413" s="178">
        <v>50241</v>
      </c>
      <c r="AS1413" t="s">
        <v>1921</v>
      </c>
      <c r="AT1413">
        <v>0</v>
      </c>
      <c r="AU1413">
        <v>0</v>
      </c>
      <c r="AV1413">
        <v>890480123</v>
      </c>
      <c r="AW1413" t="s">
        <v>1920</v>
      </c>
      <c r="AX1413">
        <v>5</v>
      </c>
      <c r="BC1413">
        <v>2</v>
      </c>
      <c r="BD1413">
        <v>7</v>
      </c>
      <c r="BE1413">
        <v>1</v>
      </c>
    </row>
    <row r="1414" spans="1:57" x14ac:dyDescent="0.25">
      <c r="A1414" s="179">
        <f t="shared" si="22"/>
        <v>18117</v>
      </c>
      <c r="B1414" t="s">
        <v>1923</v>
      </c>
      <c r="C1414">
        <v>30767283</v>
      </c>
      <c r="D1414">
        <v>144105</v>
      </c>
      <c r="E1414">
        <v>4</v>
      </c>
      <c r="F1414">
        <v>550012648</v>
      </c>
      <c r="G1414" s="180">
        <v>44133</v>
      </c>
      <c r="H1414" s="180">
        <v>45168</v>
      </c>
      <c r="I1414">
        <v>0</v>
      </c>
      <c r="J1414">
        <v>1</v>
      </c>
      <c r="K1414">
        <v>0</v>
      </c>
      <c r="L1414">
        <v>30</v>
      </c>
      <c r="M1414">
        <v>2</v>
      </c>
      <c r="N1414" s="170">
        <v>22490513</v>
      </c>
      <c r="O1414" s="170">
        <v>24960000</v>
      </c>
      <c r="P1414" s="178">
        <v>51283</v>
      </c>
      <c r="Q1414" s="178">
        <v>2053</v>
      </c>
      <c r="R1414" s="178">
        <v>45606</v>
      </c>
      <c r="S1414">
        <v>0</v>
      </c>
      <c r="T1414">
        <v>0</v>
      </c>
      <c r="U1414">
        <v>0</v>
      </c>
      <c r="W1414">
        <v>0</v>
      </c>
      <c r="X1414">
        <v>0</v>
      </c>
      <c r="Y1414">
        <v>0</v>
      </c>
      <c r="AB1414" s="180">
        <v>44285</v>
      </c>
      <c r="AC1414">
        <v>1</v>
      </c>
      <c r="AD1414" t="s">
        <v>1922</v>
      </c>
      <c r="AE1414">
        <v>1</v>
      </c>
      <c r="AF1414">
        <v>30</v>
      </c>
      <c r="AG1414">
        <v>0</v>
      </c>
      <c r="AN1414">
        <v>1</v>
      </c>
      <c r="AO1414">
        <v>1</v>
      </c>
      <c r="AR1414" s="178">
        <v>27489</v>
      </c>
      <c r="AS1414" t="s">
        <v>1921</v>
      </c>
      <c r="AT1414">
        <v>0</v>
      </c>
      <c r="AU1414">
        <v>0</v>
      </c>
      <c r="AV1414">
        <v>890480123</v>
      </c>
      <c r="AW1414" t="s">
        <v>1920</v>
      </c>
      <c r="AX1414">
        <v>5</v>
      </c>
      <c r="BC1414">
        <v>2</v>
      </c>
      <c r="BD1414">
        <v>7</v>
      </c>
      <c r="BE1414">
        <v>1</v>
      </c>
    </row>
    <row r="1415" spans="1:57" x14ac:dyDescent="0.25">
      <c r="A1415" s="179">
        <f t="shared" si="22"/>
        <v>3325</v>
      </c>
      <c r="B1415" t="s">
        <v>1923</v>
      </c>
      <c r="C1415">
        <v>30767283</v>
      </c>
      <c r="D1415">
        <v>144105</v>
      </c>
      <c r="E1415">
        <v>4</v>
      </c>
      <c r="F1415">
        <v>550012800</v>
      </c>
      <c r="G1415" s="180">
        <v>44133</v>
      </c>
      <c r="H1415" s="180">
        <v>45168</v>
      </c>
      <c r="I1415">
        <v>0</v>
      </c>
      <c r="J1415">
        <v>1</v>
      </c>
      <c r="K1415">
        <v>0</v>
      </c>
      <c r="L1415">
        <v>30</v>
      </c>
      <c r="M1415">
        <v>2</v>
      </c>
      <c r="N1415" s="170">
        <v>22490513</v>
      </c>
      <c r="O1415" s="170">
        <v>24960000</v>
      </c>
      <c r="P1415" s="178">
        <v>9868</v>
      </c>
      <c r="Q1415" s="178">
        <v>395</v>
      </c>
      <c r="R1415" s="178">
        <v>8371</v>
      </c>
      <c r="S1415">
        <v>0</v>
      </c>
      <c r="T1415">
        <v>0</v>
      </c>
      <c r="U1415">
        <v>0</v>
      </c>
      <c r="W1415">
        <v>0</v>
      </c>
      <c r="X1415">
        <v>0</v>
      </c>
      <c r="Y1415">
        <v>0</v>
      </c>
      <c r="AB1415" s="180">
        <v>44285</v>
      </c>
      <c r="AC1415">
        <v>1</v>
      </c>
      <c r="AD1415" t="s">
        <v>1922</v>
      </c>
      <c r="AE1415">
        <v>1</v>
      </c>
      <c r="AF1415">
        <v>30</v>
      </c>
      <c r="AG1415">
        <v>0</v>
      </c>
      <c r="AN1415">
        <v>1</v>
      </c>
      <c r="AO1415">
        <v>1</v>
      </c>
      <c r="AR1415" s="178">
        <v>5046</v>
      </c>
      <c r="AS1415" t="s">
        <v>1921</v>
      </c>
      <c r="AT1415">
        <v>0</v>
      </c>
      <c r="AU1415">
        <v>0</v>
      </c>
      <c r="AV1415">
        <v>890480123</v>
      </c>
      <c r="AW1415" t="s">
        <v>1920</v>
      </c>
      <c r="AX1415">
        <v>5</v>
      </c>
      <c r="BC1415">
        <v>2</v>
      </c>
      <c r="BD1415">
        <v>7</v>
      </c>
      <c r="BE1415">
        <v>1</v>
      </c>
    </row>
    <row r="1416" spans="1:57" x14ac:dyDescent="0.25">
      <c r="A1416" s="179">
        <f t="shared" si="22"/>
        <v>5387</v>
      </c>
      <c r="B1416" t="s">
        <v>1923</v>
      </c>
      <c r="C1416">
        <v>30767283</v>
      </c>
      <c r="D1416">
        <v>144105</v>
      </c>
      <c r="E1416">
        <v>4</v>
      </c>
      <c r="F1416">
        <v>550013014</v>
      </c>
      <c r="G1416" s="180">
        <v>44133</v>
      </c>
      <c r="H1416" s="180">
        <v>45199</v>
      </c>
      <c r="I1416">
        <v>0</v>
      </c>
      <c r="J1416">
        <v>1</v>
      </c>
      <c r="K1416">
        <v>0</v>
      </c>
      <c r="L1416">
        <v>30</v>
      </c>
      <c r="M1416">
        <v>2</v>
      </c>
      <c r="N1416" s="170">
        <v>22490513</v>
      </c>
      <c r="O1416" s="170">
        <v>24960000</v>
      </c>
      <c r="P1416" s="178">
        <v>15906</v>
      </c>
      <c r="Q1416" s="178">
        <v>624</v>
      </c>
      <c r="R1416" s="178">
        <v>13561</v>
      </c>
      <c r="S1416">
        <v>0</v>
      </c>
      <c r="T1416">
        <v>0</v>
      </c>
      <c r="U1416">
        <v>0</v>
      </c>
      <c r="W1416">
        <v>0</v>
      </c>
      <c r="X1416">
        <v>0</v>
      </c>
      <c r="Y1416">
        <v>0</v>
      </c>
      <c r="AB1416" s="180">
        <v>44285</v>
      </c>
      <c r="AC1416">
        <v>1</v>
      </c>
      <c r="AD1416" t="s">
        <v>1922</v>
      </c>
      <c r="AE1416">
        <v>1</v>
      </c>
      <c r="AF1416">
        <v>30</v>
      </c>
      <c r="AG1416">
        <v>0</v>
      </c>
      <c r="AN1416">
        <v>1</v>
      </c>
      <c r="AO1416">
        <v>1</v>
      </c>
      <c r="AR1416" s="178">
        <v>8174</v>
      </c>
      <c r="AS1416" t="s">
        <v>1921</v>
      </c>
      <c r="AT1416">
        <v>0</v>
      </c>
      <c r="AU1416">
        <v>0</v>
      </c>
      <c r="AV1416">
        <v>890480123</v>
      </c>
      <c r="AW1416" t="s">
        <v>1920</v>
      </c>
      <c r="AX1416">
        <v>5</v>
      </c>
      <c r="BC1416">
        <v>2</v>
      </c>
      <c r="BD1416">
        <v>7</v>
      </c>
      <c r="BE1416">
        <v>1</v>
      </c>
    </row>
    <row r="1417" spans="1:57" x14ac:dyDescent="0.25">
      <c r="A1417" s="179">
        <f t="shared" si="22"/>
        <v>11258</v>
      </c>
      <c r="B1417" t="s">
        <v>1923</v>
      </c>
      <c r="C1417">
        <v>30767283</v>
      </c>
      <c r="D1417">
        <v>144105</v>
      </c>
      <c r="E1417">
        <v>4</v>
      </c>
      <c r="F1417">
        <v>550013657</v>
      </c>
      <c r="G1417" s="180">
        <v>42757</v>
      </c>
      <c r="H1417" s="180">
        <v>45412</v>
      </c>
      <c r="I1417">
        <v>0</v>
      </c>
      <c r="J1417">
        <v>1</v>
      </c>
      <c r="K1417">
        <v>0</v>
      </c>
      <c r="L1417">
        <v>30</v>
      </c>
      <c r="M1417">
        <v>2</v>
      </c>
      <c r="N1417" s="170">
        <v>22490513</v>
      </c>
      <c r="O1417" s="170">
        <v>24960000</v>
      </c>
      <c r="P1417" s="178">
        <v>28339</v>
      </c>
      <c r="Q1417" s="178">
        <v>1089</v>
      </c>
      <c r="R1417" s="178">
        <v>28339</v>
      </c>
      <c r="S1417">
        <v>0</v>
      </c>
      <c r="T1417">
        <v>0</v>
      </c>
      <c r="U1417">
        <v>0</v>
      </c>
      <c r="W1417">
        <v>0</v>
      </c>
      <c r="X1417">
        <v>0</v>
      </c>
      <c r="Y1417">
        <v>0</v>
      </c>
      <c r="AB1417" s="180">
        <v>44286</v>
      </c>
      <c r="AC1417">
        <v>1</v>
      </c>
      <c r="AD1417" t="s">
        <v>1922</v>
      </c>
      <c r="AE1417">
        <v>1</v>
      </c>
      <c r="AF1417">
        <v>30</v>
      </c>
      <c r="AG1417">
        <v>0</v>
      </c>
      <c r="AN1417">
        <v>1</v>
      </c>
      <c r="AO1417">
        <v>1</v>
      </c>
      <c r="AR1417" s="178">
        <v>17081</v>
      </c>
      <c r="AS1417" t="s">
        <v>1921</v>
      </c>
      <c r="AT1417">
        <v>0</v>
      </c>
      <c r="AU1417">
        <v>0</v>
      </c>
      <c r="AV1417">
        <v>890480123</v>
      </c>
      <c r="AW1417" t="s">
        <v>1920</v>
      </c>
      <c r="AX1417">
        <v>5</v>
      </c>
      <c r="BC1417">
        <v>2</v>
      </c>
      <c r="BD1417">
        <v>7</v>
      </c>
      <c r="BE1417">
        <v>2</v>
      </c>
    </row>
    <row r="1418" spans="1:57" x14ac:dyDescent="0.25">
      <c r="A1418" s="179">
        <f t="shared" si="22"/>
        <v>10608</v>
      </c>
      <c r="B1418" t="s">
        <v>1923</v>
      </c>
      <c r="C1418">
        <v>30767283</v>
      </c>
      <c r="D1418">
        <v>144105</v>
      </c>
      <c r="E1418">
        <v>4</v>
      </c>
      <c r="F1418">
        <v>550015198</v>
      </c>
      <c r="G1418" s="180">
        <v>44133</v>
      </c>
      <c r="H1418" s="180">
        <v>45199</v>
      </c>
      <c r="I1418">
        <v>0</v>
      </c>
      <c r="J1418">
        <v>1</v>
      </c>
      <c r="K1418">
        <v>0</v>
      </c>
      <c r="L1418">
        <v>30</v>
      </c>
      <c r="M1418">
        <v>2</v>
      </c>
      <c r="N1418" s="170">
        <v>22490513</v>
      </c>
      <c r="O1418" s="170">
        <v>24960000</v>
      </c>
      <c r="P1418" s="178">
        <v>29880</v>
      </c>
      <c r="Q1418" s="178">
        <v>1172</v>
      </c>
      <c r="R1418" s="178">
        <v>26704</v>
      </c>
      <c r="S1418">
        <v>0</v>
      </c>
      <c r="T1418">
        <v>0</v>
      </c>
      <c r="U1418">
        <v>0</v>
      </c>
      <c r="W1418">
        <v>0</v>
      </c>
      <c r="X1418">
        <v>0</v>
      </c>
      <c r="Y1418">
        <v>0</v>
      </c>
      <c r="AB1418" s="180">
        <v>44285</v>
      </c>
      <c r="AC1418">
        <v>1</v>
      </c>
      <c r="AD1418" t="s">
        <v>1922</v>
      </c>
      <c r="AE1418">
        <v>1</v>
      </c>
      <c r="AF1418">
        <v>30</v>
      </c>
      <c r="AG1418">
        <v>0</v>
      </c>
      <c r="AN1418">
        <v>1</v>
      </c>
      <c r="AO1418">
        <v>1</v>
      </c>
      <c r="AR1418" s="178">
        <v>16096</v>
      </c>
      <c r="AS1418" t="s">
        <v>1921</v>
      </c>
      <c r="AT1418">
        <v>0</v>
      </c>
      <c r="AU1418">
        <v>0</v>
      </c>
      <c r="AV1418">
        <v>890480123</v>
      </c>
      <c r="AW1418" t="s">
        <v>1920</v>
      </c>
      <c r="AX1418">
        <v>5</v>
      </c>
      <c r="BC1418">
        <v>2</v>
      </c>
      <c r="BD1418">
        <v>7</v>
      </c>
      <c r="BE1418">
        <v>1</v>
      </c>
    </row>
    <row r="1419" spans="1:57" x14ac:dyDescent="0.25">
      <c r="A1419" s="179">
        <f t="shared" si="22"/>
        <v>19142</v>
      </c>
      <c r="B1419" t="s">
        <v>1923</v>
      </c>
      <c r="C1419">
        <v>30767283</v>
      </c>
      <c r="D1419">
        <v>144105</v>
      </c>
      <c r="E1419">
        <v>4</v>
      </c>
      <c r="F1419">
        <v>550016442</v>
      </c>
      <c r="G1419" s="180">
        <v>44133</v>
      </c>
      <c r="H1419" s="180">
        <v>45199</v>
      </c>
      <c r="I1419">
        <v>0</v>
      </c>
      <c r="J1419">
        <v>1</v>
      </c>
      <c r="K1419">
        <v>0</v>
      </c>
      <c r="L1419">
        <v>30</v>
      </c>
      <c r="M1419">
        <v>2</v>
      </c>
      <c r="N1419" s="170">
        <v>22490513</v>
      </c>
      <c r="O1419" s="170">
        <v>24960000</v>
      </c>
      <c r="P1419" s="178">
        <v>53916</v>
      </c>
      <c r="Q1419" s="178">
        <v>2114</v>
      </c>
      <c r="R1419" s="178">
        <v>48187</v>
      </c>
      <c r="S1419">
        <v>0</v>
      </c>
      <c r="T1419">
        <v>0</v>
      </c>
      <c r="U1419">
        <v>0</v>
      </c>
      <c r="W1419">
        <v>0</v>
      </c>
      <c r="X1419">
        <v>0</v>
      </c>
      <c r="Y1419">
        <v>0</v>
      </c>
      <c r="AB1419" s="180">
        <v>44285</v>
      </c>
      <c r="AC1419">
        <v>1</v>
      </c>
      <c r="AD1419" t="s">
        <v>1922</v>
      </c>
      <c r="AE1419">
        <v>1</v>
      </c>
      <c r="AF1419">
        <v>30</v>
      </c>
      <c r="AG1419">
        <v>0</v>
      </c>
      <c r="AN1419">
        <v>1</v>
      </c>
      <c r="AO1419">
        <v>1</v>
      </c>
      <c r="AR1419" s="178">
        <v>29045</v>
      </c>
      <c r="AS1419" t="s">
        <v>1921</v>
      </c>
      <c r="AT1419">
        <v>0</v>
      </c>
      <c r="AU1419">
        <v>0</v>
      </c>
      <c r="AV1419">
        <v>890480123</v>
      </c>
      <c r="AW1419" t="s">
        <v>1920</v>
      </c>
      <c r="AX1419">
        <v>5</v>
      </c>
      <c r="BC1419">
        <v>2</v>
      </c>
      <c r="BD1419">
        <v>7</v>
      </c>
      <c r="BE1419">
        <v>1</v>
      </c>
    </row>
    <row r="1420" spans="1:57" x14ac:dyDescent="0.25">
      <c r="A1420" s="179">
        <f t="shared" si="22"/>
        <v>2313</v>
      </c>
      <c r="B1420" t="s">
        <v>1923</v>
      </c>
      <c r="C1420">
        <v>30767283</v>
      </c>
      <c r="D1420">
        <v>144105</v>
      </c>
      <c r="E1420">
        <v>4</v>
      </c>
      <c r="F1420">
        <v>550016546</v>
      </c>
      <c r="G1420" s="180">
        <v>44133</v>
      </c>
      <c r="H1420" s="180">
        <v>45168</v>
      </c>
      <c r="I1420">
        <v>0</v>
      </c>
      <c r="J1420">
        <v>1</v>
      </c>
      <c r="K1420">
        <v>0</v>
      </c>
      <c r="L1420">
        <v>30</v>
      </c>
      <c r="M1420">
        <v>2</v>
      </c>
      <c r="N1420" s="170">
        <v>22490513</v>
      </c>
      <c r="O1420" s="170">
        <v>24960000</v>
      </c>
      <c r="P1420" s="178">
        <v>6854</v>
      </c>
      <c r="Q1420" s="178">
        <v>274</v>
      </c>
      <c r="R1420" s="178">
        <v>5823</v>
      </c>
      <c r="S1420">
        <v>0</v>
      </c>
      <c r="T1420">
        <v>0</v>
      </c>
      <c r="U1420">
        <v>0</v>
      </c>
      <c r="W1420">
        <v>0</v>
      </c>
      <c r="X1420">
        <v>0</v>
      </c>
      <c r="Y1420">
        <v>0</v>
      </c>
      <c r="AB1420" s="180">
        <v>44285</v>
      </c>
      <c r="AC1420">
        <v>1</v>
      </c>
      <c r="AD1420" t="s">
        <v>1922</v>
      </c>
      <c r="AE1420">
        <v>1</v>
      </c>
      <c r="AF1420">
        <v>30</v>
      </c>
      <c r="AG1420">
        <v>0</v>
      </c>
      <c r="AN1420">
        <v>1</v>
      </c>
      <c r="AO1420">
        <v>1</v>
      </c>
      <c r="AR1420" s="178">
        <v>3510</v>
      </c>
      <c r="AS1420" t="s">
        <v>1921</v>
      </c>
      <c r="AT1420">
        <v>0</v>
      </c>
      <c r="AU1420">
        <v>0</v>
      </c>
      <c r="AV1420">
        <v>890480123</v>
      </c>
      <c r="AW1420" t="s">
        <v>1920</v>
      </c>
      <c r="AX1420">
        <v>5</v>
      </c>
      <c r="BC1420">
        <v>2</v>
      </c>
      <c r="BD1420">
        <v>7</v>
      </c>
      <c r="BE1420">
        <v>1</v>
      </c>
    </row>
    <row r="1421" spans="1:57" x14ac:dyDescent="0.25">
      <c r="A1421" s="179">
        <f t="shared" si="22"/>
        <v>3348</v>
      </c>
      <c r="B1421" t="s">
        <v>1923</v>
      </c>
      <c r="C1421">
        <v>30767283</v>
      </c>
      <c r="D1421">
        <v>144105</v>
      </c>
      <c r="E1421">
        <v>4</v>
      </c>
      <c r="F1421">
        <v>550016841</v>
      </c>
      <c r="G1421" s="180">
        <v>44133</v>
      </c>
      <c r="H1421" s="180">
        <v>45168</v>
      </c>
      <c r="I1421">
        <v>0</v>
      </c>
      <c r="J1421">
        <v>1</v>
      </c>
      <c r="K1421">
        <v>0</v>
      </c>
      <c r="L1421">
        <v>30</v>
      </c>
      <c r="M1421">
        <v>2</v>
      </c>
      <c r="N1421" s="170">
        <v>22490513</v>
      </c>
      <c r="O1421" s="170">
        <v>24960000</v>
      </c>
      <c r="P1421" s="178">
        <v>9940</v>
      </c>
      <c r="Q1421" s="178">
        <v>398</v>
      </c>
      <c r="R1421" s="178">
        <v>8427</v>
      </c>
      <c r="S1421">
        <v>0</v>
      </c>
      <c r="T1421">
        <v>0</v>
      </c>
      <c r="U1421">
        <v>0</v>
      </c>
      <c r="W1421">
        <v>0</v>
      </c>
      <c r="X1421">
        <v>0</v>
      </c>
      <c r="Y1421">
        <v>0</v>
      </c>
      <c r="AB1421" s="180">
        <v>44285</v>
      </c>
      <c r="AC1421">
        <v>1</v>
      </c>
      <c r="AD1421" t="s">
        <v>1922</v>
      </c>
      <c r="AE1421">
        <v>1</v>
      </c>
      <c r="AF1421">
        <v>30</v>
      </c>
      <c r="AG1421">
        <v>0</v>
      </c>
      <c r="AN1421">
        <v>1</v>
      </c>
      <c r="AO1421">
        <v>1</v>
      </c>
      <c r="AR1421" s="178">
        <v>5079</v>
      </c>
      <c r="AS1421" t="s">
        <v>1921</v>
      </c>
      <c r="AT1421">
        <v>0</v>
      </c>
      <c r="AU1421">
        <v>0</v>
      </c>
      <c r="AV1421">
        <v>890480123</v>
      </c>
      <c r="AW1421" t="s">
        <v>1920</v>
      </c>
      <c r="AX1421">
        <v>5</v>
      </c>
      <c r="BC1421">
        <v>2</v>
      </c>
      <c r="BD1421">
        <v>7</v>
      </c>
      <c r="BE1421">
        <v>1</v>
      </c>
    </row>
    <row r="1422" spans="1:57" x14ac:dyDescent="0.25">
      <c r="A1422" s="179">
        <f t="shared" si="22"/>
        <v>3297</v>
      </c>
      <c r="B1422" t="s">
        <v>1923</v>
      </c>
      <c r="C1422">
        <v>30767283</v>
      </c>
      <c r="D1422">
        <v>144105</v>
      </c>
      <c r="E1422">
        <v>4</v>
      </c>
      <c r="F1422">
        <v>550016862</v>
      </c>
      <c r="G1422" s="180">
        <v>44133</v>
      </c>
      <c r="H1422" s="180">
        <v>45199</v>
      </c>
      <c r="I1422">
        <v>0</v>
      </c>
      <c r="J1422">
        <v>1</v>
      </c>
      <c r="K1422">
        <v>0</v>
      </c>
      <c r="L1422">
        <v>30</v>
      </c>
      <c r="M1422">
        <v>2</v>
      </c>
      <c r="N1422" s="170">
        <v>22490513</v>
      </c>
      <c r="O1422" s="170">
        <v>24960000</v>
      </c>
      <c r="P1422" s="178">
        <v>9754</v>
      </c>
      <c r="Q1422" s="178">
        <v>383</v>
      </c>
      <c r="R1422" s="178">
        <v>8299</v>
      </c>
      <c r="S1422">
        <v>0</v>
      </c>
      <c r="T1422">
        <v>0</v>
      </c>
      <c r="U1422">
        <v>0</v>
      </c>
      <c r="W1422">
        <v>0</v>
      </c>
      <c r="X1422">
        <v>0</v>
      </c>
      <c r="Y1422">
        <v>0</v>
      </c>
      <c r="AB1422" s="180">
        <v>44285</v>
      </c>
      <c r="AC1422">
        <v>1</v>
      </c>
      <c r="AD1422" t="s">
        <v>1922</v>
      </c>
      <c r="AE1422">
        <v>1</v>
      </c>
      <c r="AF1422">
        <v>30</v>
      </c>
      <c r="AG1422">
        <v>0</v>
      </c>
      <c r="AN1422">
        <v>1</v>
      </c>
      <c r="AO1422">
        <v>1</v>
      </c>
      <c r="AR1422" s="178">
        <v>5002</v>
      </c>
      <c r="AS1422" t="s">
        <v>1921</v>
      </c>
      <c r="AT1422">
        <v>0</v>
      </c>
      <c r="AU1422">
        <v>0</v>
      </c>
      <c r="AV1422">
        <v>890480123</v>
      </c>
      <c r="AW1422" t="s">
        <v>1920</v>
      </c>
      <c r="AX1422">
        <v>5</v>
      </c>
      <c r="BC1422">
        <v>2</v>
      </c>
      <c r="BD1422">
        <v>7</v>
      </c>
      <c r="BE1422">
        <v>1</v>
      </c>
    </row>
    <row r="1423" spans="1:57" x14ac:dyDescent="0.25">
      <c r="A1423" s="179">
        <f t="shared" si="22"/>
        <v>3609</v>
      </c>
      <c r="B1423" t="s">
        <v>1923</v>
      </c>
      <c r="C1423">
        <v>30767283</v>
      </c>
      <c r="D1423">
        <v>144105</v>
      </c>
      <c r="E1423">
        <v>4</v>
      </c>
      <c r="F1423">
        <v>550017106</v>
      </c>
      <c r="G1423" s="180">
        <v>44133</v>
      </c>
      <c r="H1423" s="180">
        <v>45199</v>
      </c>
      <c r="I1423">
        <v>0</v>
      </c>
      <c r="J1423">
        <v>1</v>
      </c>
      <c r="K1423">
        <v>0</v>
      </c>
      <c r="L1423">
        <v>30</v>
      </c>
      <c r="M1423">
        <v>2</v>
      </c>
      <c r="N1423" s="170">
        <v>22490513</v>
      </c>
      <c r="O1423" s="170">
        <v>24960000</v>
      </c>
      <c r="P1423" s="178">
        <v>10659</v>
      </c>
      <c r="Q1423" s="178">
        <v>418</v>
      </c>
      <c r="R1423" s="178">
        <v>9086</v>
      </c>
      <c r="S1423">
        <v>0</v>
      </c>
      <c r="T1423">
        <v>0</v>
      </c>
      <c r="U1423">
        <v>0</v>
      </c>
      <c r="W1423">
        <v>0</v>
      </c>
      <c r="X1423">
        <v>0</v>
      </c>
      <c r="Y1423">
        <v>0</v>
      </c>
      <c r="AB1423" s="180">
        <v>44285</v>
      </c>
      <c r="AC1423">
        <v>1</v>
      </c>
      <c r="AD1423" t="s">
        <v>1922</v>
      </c>
      <c r="AE1423">
        <v>1</v>
      </c>
      <c r="AF1423">
        <v>30</v>
      </c>
      <c r="AG1423">
        <v>0</v>
      </c>
      <c r="AN1423">
        <v>1</v>
      </c>
      <c r="AO1423">
        <v>1</v>
      </c>
      <c r="AR1423" s="178">
        <v>5477</v>
      </c>
      <c r="AS1423" t="s">
        <v>1921</v>
      </c>
      <c r="AT1423">
        <v>0</v>
      </c>
      <c r="AU1423">
        <v>0</v>
      </c>
      <c r="AV1423">
        <v>890480123</v>
      </c>
      <c r="AW1423" t="s">
        <v>1920</v>
      </c>
      <c r="AX1423">
        <v>5</v>
      </c>
      <c r="BC1423">
        <v>2</v>
      </c>
      <c r="BD1423">
        <v>7</v>
      </c>
      <c r="BE1423">
        <v>1</v>
      </c>
    </row>
    <row r="1424" spans="1:57" x14ac:dyDescent="0.25">
      <c r="A1424" s="179">
        <f t="shared" si="22"/>
        <v>3551</v>
      </c>
      <c r="B1424" t="s">
        <v>1923</v>
      </c>
      <c r="C1424">
        <v>30767283</v>
      </c>
      <c r="D1424">
        <v>144105</v>
      </c>
      <c r="E1424">
        <v>4</v>
      </c>
      <c r="F1424">
        <v>550017523</v>
      </c>
      <c r="G1424" s="180">
        <v>44133</v>
      </c>
      <c r="H1424" s="180">
        <v>45199</v>
      </c>
      <c r="I1424">
        <v>0</v>
      </c>
      <c r="J1424">
        <v>1</v>
      </c>
      <c r="K1424">
        <v>0</v>
      </c>
      <c r="L1424">
        <v>30</v>
      </c>
      <c r="M1424">
        <v>2</v>
      </c>
      <c r="N1424" s="170">
        <v>22490513</v>
      </c>
      <c r="O1424" s="170">
        <v>24960000</v>
      </c>
      <c r="P1424" s="178">
        <v>10478</v>
      </c>
      <c r="Q1424" s="178">
        <v>411</v>
      </c>
      <c r="R1424" s="178">
        <v>8939</v>
      </c>
      <c r="S1424">
        <v>0</v>
      </c>
      <c r="T1424">
        <v>0</v>
      </c>
      <c r="U1424">
        <v>0</v>
      </c>
      <c r="W1424">
        <v>0</v>
      </c>
      <c r="X1424">
        <v>0</v>
      </c>
      <c r="Y1424">
        <v>0</v>
      </c>
      <c r="AB1424" s="180">
        <v>44285</v>
      </c>
      <c r="AC1424">
        <v>1</v>
      </c>
      <c r="AD1424" t="s">
        <v>1922</v>
      </c>
      <c r="AE1424">
        <v>1</v>
      </c>
      <c r="AF1424">
        <v>30</v>
      </c>
      <c r="AG1424">
        <v>0</v>
      </c>
      <c r="AN1424">
        <v>1</v>
      </c>
      <c r="AO1424">
        <v>1</v>
      </c>
      <c r="AR1424" s="178">
        <v>5388</v>
      </c>
      <c r="AS1424" t="s">
        <v>1921</v>
      </c>
      <c r="AT1424">
        <v>0</v>
      </c>
      <c r="AU1424">
        <v>0</v>
      </c>
      <c r="AV1424">
        <v>890480123</v>
      </c>
      <c r="AW1424" t="s">
        <v>1920</v>
      </c>
      <c r="AX1424">
        <v>5</v>
      </c>
      <c r="BC1424">
        <v>2</v>
      </c>
      <c r="BD1424">
        <v>7</v>
      </c>
      <c r="BE1424">
        <v>1</v>
      </c>
    </row>
    <row r="1425" spans="1:57" x14ac:dyDescent="0.25">
      <c r="A1425" s="179">
        <f t="shared" si="22"/>
        <v>10715</v>
      </c>
      <c r="B1425" t="s">
        <v>1923</v>
      </c>
      <c r="C1425">
        <v>30767283</v>
      </c>
      <c r="D1425">
        <v>144105</v>
      </c>
      <c r="E1425">
        <v>4</v>
      </c>
      <c r="F1425">
        <v>550018281</v>
      </c>
      <c r="G1425" s="180">
        <v>44133</v>
      </c>
      <c r="H1425" s="180">
        <v>45168</v>
      </c>
      <c r="I1425">
        <v>0</v>
      </c>
      <c r="J1425">
        <v>1</v>
      </c>
      <c r="K1425">
        <v>0</v>
      </c>
      <c r="L1425">
        <v>30</v>
      </c>
      <c r="M1425">
        <v>2</v>
      </c>
      <c r="N1425" s="170">
        <v>22490513</v>
      </c>
      <c r="O1425" s="170">
        <v>24960000</v>
      </c>
      <c r="P1425" s="178">
        <v>30331</v>
      </c>
      <c r="Q1425" s="178">
        <v>1214</v>
      </c>
      <c r="R1425" s="178">
        <v>26972</v>
      </c>
      <c r="S1425">
        <v>0</v>
      </c>
      <c r="T1425">
        <v>0</v>
      </c>
      <c r="U1425">
        <v>0</v>
      </c>
      <c r="W1425">
        <v>0</v>
      </c>
      <c r="X1425">
        <v>0</v>
      </c>
      <c r="Y1425">
        <v>0</v>
      </c>
      <c r="AB1425" s="180">
        <v>44285</v>
      </c>
      <c r="AC1425">
        <v>1</v>
      </c>
      <c r="AD1425" t="s">
        <v>1922</v>
      </c>
      <c r="AE1425">
        <v>1</v>
      </c>
      <c r="AF1425">
        <v>30</v>
      </c>
      <c r="AG1425">
        <v>0</v>
      </c>
      <c r="AN1425">
        <v>1</v>
      </c>
      <c r="AO1425">
        <v>1</v>
      </c>
      <c r="AR1425" s="178">
        <v>16257</v>
      </c>
      <c r="AS1425" t="s">
        <v>1921</v>
      </c>
      <c r="AT1425">
        <v>0</v>
      </c>
      <c r="AU1425">
        <v>0</v>
      </c>
      <c r="AV1425">
        <v>890480123</v>
      </c>
      <c r="AW1425" t="s">
        <v>1920</v>
      </c>
      <c r="AX1425">
        <v>5</v>
      </c>
      <c r="BC1425">
        <v>2</v>
      </c>
      <c r="BD1425">
        <v>7</v>
      </c>
      <c r="BE1425">
        <v>1</v>
      </c>
    </row>
    <row r="1426" spans="1:57" x14ac:dyDescent="0.25">
      <c r="A1426" s="179">
        <f t="shared" si="22"/>
        <v>4922</v>
      </c>
      <c r="B1426" t="s">
        <v>1923</v>
      </c>
      <c r="C1426">
        <v>30767283</v>
      </c>
      <c r="D1426">
        <v>144105</v>
      </c>
      <c r="E1426">
        <v>4</v>
      </c>
      <c r="F1426">
        <v>550020304</v>
      </c>
      <c r="G1426" s="180">
        <v>44133</v>
      </c>
      <c r="H1426" s="180">
        <v>45168</v>
      </c>
      <c r="I1426">
        <v>0</v>
      </c>
      <c r="J1426">
        <v>1</v>
      </c>
      <c r="K1426">
        <v>0</v>
      </c>
      <c r="L1426">
        <v>30</v>
      </c>
      <c r="M1426">
        <v>2</v>
      </c>
      <c r="N1426" s="170">
        <v>22490513</v>
      </c>
      <c r="O1426" s="170">
        <v>24960000</v>
      </c>
      <c r="P1426" s="178">
        <v>14644</v>
      </c>
      <c r="Q1426" s="178">
        <v>586</v>
      </c>
      <c r="R1426" s="178">
        <v>12391</v>
      </c>
      <c r="S1426">
        <v>0</v>
      </c>
      <c r="T1426">
        <v>0</v>
      </c>
      <c r="U1426">
        <v>0</v>
      </c>
      <c r="W1426">
        <v>0</v>
      </c>
      <c r="X1426">
        <v>0</v>
      </c>
      <c r="Y1426">
        <v>0</v>
      </c>
      <c r="AB1426" s="180">
        <v>44285</v>
      </c>
      <c r="AC1426">
        <v>1</v>
      </c>
      <c r="AD1426" t="s">
        <v>1922</v>
      </c>
      <c r="AE1426">
        <v>1</v>
      </c>
      <c r="AF1426">
        <v>30</v>
      </c>
      <c r="AG1426">
        <v>0</v>
      </c>
      <c r="AN1426">
        <v>1</v>
      </c>
      <c r="AO1426">
        <v>1</v>
      </c>
      <c r="AR1426" s="178">
        <v>7469</v>
      </c>
      <c r="AS1426" t="s">
        <v>1921</v>
      </c>
      <c r="AT1426">
        <v>0</v>
      </c>
      <c r="AU1426">
        <v>0</v>
      </c>
      <c r="AV1426">
        <v>890480123</v>
      </c>
      <c r="AW1426" t="s">
        <v>1920</v>
      </c>
      <c r="AX1426">
        <v>5</v>
      </c>
      <c r="BC1426">
        <v>2</v>
      </c>
      <c r="BD1426">
        <v>7</v>
      </c>
      <c r="BE1426">
        <v>1</v>
      </c>
    </row>
    <row r="1427" spans="1:57" x14ac:dyDescent="0.25">
      <c r="A1427" s="179">
        <f t="shared" si="22"/>
        <v>13947</v>
      </c>
      <c r="B1427" t="s">
        <v>1923</v>
      </c>
      <c r="C1427">
        <v>30767283</v>
      </c>
      <c r="D1427">
        <v>144105</v>
      </c>
      <c r="E1427">
        <v>4</v>
      </c>
      <c r="F1427">
        <v>550020311</v>
      </c>
      <c r="G1427" s="180">
        <v>44133</v>
      </c>
      <c r="H1427" s="180">
        <v>45168</v>
      </c>
      <c r="I1427">
        <v>0</v>
      </c>
      <c r="J1427">
        <v>1</v>
      </c>
      <c r="K1427">
        <v>0</v>
      </c>
      <c r="L1427">
        <v>30</v>
      </c>
      <c r="M1427">
        <v>2</v>
      </c>
      <c r="N1427" s="170">
        <v>22490513</v>
      </c>
      <c r="O1427" s="170">
        <v>24960000</v>
      </c>
      <c r="P1427" s="178">
        <v>39494</v>
      </c>
      <c r="Q1427" s="178">
        <v>1581</v>
      </c>
      <c r="R1427" s="178">
        <v>35108</v>
      </c>
      <c r="S1427">
        <v>0</v>
      </c>
      <c r="T1427">
        <v>0</v>
      </c>
      <c r="U1427">
        <v>0</v>
      </c>
      <c r="W1427">
        <v>0</v>
      </c>
      <c r="X1427">
        <v>0</v>
      </c>
      <c r="Y1427">
        <v>0</v>
      </c>
      <c r="AB1427" s="180">
        <v>44285</v>
      </c>
      <c r="AC1427">
        <v>1</v>
      </c>
      <c r="AD1427" t="s">
        <v>1922</v>
      </c>
      <c r="AE1427">
        <v>1</v>
      </c>
      <c r="AF1427">
        <v>30</v>
      </c>
      <c r="AG1427">
        <v>0</v>
      </c>
      <c r="AN1427">
        <v>1</v>
      </c>
      <c r="AO1427">
        <v>1</v>
      </c>
      <c r="AR1427" s="178">
        <v>21161</v>
      </c>
      <c r="AS1427" t="s">
        <v>1921</v>
      </c>
      <c r="AT1427">
        <v>0</v>
      </c>
      <c r="AU1427">
        <v>0</v>
      </c>
      <c r="AV1427">
        <v>890480123</v>
      </c>
      <c r="AW1427" t="s">
        <v>1920</v>
      </c>
      <c r="AX1427">
        <v>5</v>
      </c>
      <c r="BC1427">
        <v>2</v>
      </c>
      <c r="BD1427">
        <v>7</v>
      </c>
      <c r="BE1427">
        <v>1</v>
      </c>
    </row>
    <row r="1428" spans="1:57" x14ac:dyDescent="0.25">
      <c r="A1428" s="179">
        <f t="shared" si="22"/>
        <v>89041</v>
      </c>
      <c r="B1428" t="s">
        <v>1923</v>
      </c>
      <c r="C1428">
        <v>30767283</v>
      </c>
      <c r="D1428">
        <v>144105</v>
      </c>
      <c r="E1428">
        <v>4</v>
      </c>
      <c r="F1428">
        <v>550020322</v>
      </c>
      <c r="G1428" s="180">
        <v>43451</v>
      </c>
      <c r="H1428" s="180">
        <v>45137</v>
      </c>
      <c r="I1428">
        <v>0</v>
      </c>
      <c r="J1428">
        <v>1</v>
      </c>
      <c r="K1428">
        <v>0</v>
      </c>
      <c r="L1428">
        <v>30</v>
      </c>
      <c r="M1428">
        <v>2</v>
      </c>
      <c r="N1428" s="170">
        <v>22490513</v>
      </c>
      <c r="O1428" s="170">
        <v>24960000</v>
      </c>
      <c r="P1428" s="178">
        <v>283912</v>
      </c>
      <c r="Q1428" s="178">
        <v>10915</v>
      </c>
      <c r="R1428" s="178">
        <v>224144</v>
      </c>
      <c r="S1428">
        <v>0</v>
      </c>
      <c r="T1428">
        <v>0</v>
      </c>
      <c r="U1428">
        <v>0</v>
      </c>
      <c r="W1428">
        <v>0</v>
      </c>
      <c r="X1428">
        <v>0</v>
      </c>
      <c r="Y1428">
        <v>0</v>
      </c>
      <c r="AB1428" s="180">
        <v>44285</v>
      </c>
      <c r="AC1428">
        <v>1</v>
      </c>
      <c r="AD1428" t="s">
        <v>1922</v>
      </c>
      <c r="AE1428">
        <v>1</v>
      </c>
      <c r="AF1428">
        <v>30</v>
      </c>
      <c r="AG1428">
        <v>0</v>
      </c>
      <c r="AN1428">
        <v>1</v>
      </c>
      <c r="AO1428">
        <v>1</v>
      </c>
      <c r="AR1428" s="178">
        <v>135103</v>
      </c>
      <c r="AS1428" t="s">
        <v>1921</v>
      </c>
      <c r="AT1428">
        <v>0</v>
      </c>
      <c r="AU1428">
        <v>0</v>
      </c>
      <c r="AV1428">
        <v>890480123</v>
      </c>
      <c r="AW1428" t="s">
        <v>1920</v>
      </c>
      <c r="AX1428">
        <v>5</v>
      </c>
      <c r="BC1428">
        <v>2</v>
      </c>
      <c r="BD1428">
        <v>7</v>
      </c>
      <c r="BE1428">
        <v>2</v>
      </c>
    </row>
    <row r="1429" spans="1:57" x14ac:dyDescent="0.25">
      <c r="A1429" s="179">
        <f t="shared" si="22"/>
        <v>21807</v>
      </c>
      <c r="B1429" t="s">
        <v>1923</v>
      </c>
      <c r="C1429">
        <v>30767283</v>
      </c>
      <c r="D1429">
        <v>144105</v>
      </c>
      <c r="E1429">
        <v>4</v>
      </c>
      <c r="F1429">
        <v>550020354</v>
      </c>
      <c r="G1429" s="180">
        <v>44133</v>
      </c>
      <c r="H1429" s="180">
        <v>45168</v>
      </c>
      <c r="I1429">
        <v>0</v>
      </c>
      <c r="J1429">
        <v>1</v>
      </c>
      <c r="K1429">
        <v>0</v>
      </c>
      <c r="L1429">
        <v>30</v>
      </c>
      <c r="M1429">
        <v>2</v>
      </c>
      <c r="N1429" s="170">
        <v>22490513</v>
      </c>
      <c r="O1429" s="170">
        <v>24960000</v>
      </c>
      <c r="P1429" s="178">
        <v>61729</v>
      </c>
      <c r="Q1429" s="178">
        <v>2471</v>
      </c>
      <c r="R1429" s="178">
        <v>54896</v>
      </c>
      <c r="S1429">
        <v>0</v>
      </c>
      <c r="T1429">
        <v>0</v>
      </c>
      <c r="U1429">
        <v>0</v>
      </c>
      <c r="W1429">
        <v>0</v>
      </c>
      <c r="X1429">
        <v>0</v>
      </c>
      <c r="Y1429">
        <v>0</v>
      </c>
      <c r="AB1429" s="180">
        <v>44285</v>
      </c>
      <c r="AC1429">
        <v>1</v>
      </c>
      <c r="AD1429" t="s">
        <v>1922</v>
      </c>
      <c r="AE1429">
        <v>1</v>
      </c>
      <c r="AF1429">
        <v>30</v>
      </c>
      <c r="AG1429">
        <v>0</v>
      </c>
      <c r="AN1429">
        <v>1</v>
      </c>
      <c r="AO1429">
        <v>1</v>
      </c>
      <c r="AR1429" s="178">
        <v>33089</v>
      </c>
      <c r="AS1429" t="s">
        <v>1921</v>
      </c>
      <c r="AT1429">
        <v>0</v>
      </c>
      <c r="AU1429">
        <v>0</v>
      </c>
      <c r="AV1429">
        <v>890480123</v>
      </c>
      <c r="AW1429" t="s">
        <v>1920</v>
      </c>
      <c r="AX1429">
        <v>5</v>
      </c>
      <c r="BC1429">
        <v>2</v>
      </c>
      <c r="BD1429">
        <v>7</v>
      </c>
      <c r="BE1429">
        <v>1</v>
      </c>
    </row>
    <row r="1430" spans="1:57" x14ac:dyDescent="0.25">
      <c r="A1430" s="179">
        <f t="shared" si="22"/>
        <v>25035</v>
      </c>
      <c r="B1430" t="s">
        <v>1923</v>
      </c>
      <c r="C1430">
        <v>30767283</v>
      </c>
      <c r="D1430">
        <v>144105</v>
      </c>
      <c r="E1430">
        <v>4</v>
      </c>
      <c r="F1430">
        <v>550020355</v>
      </c>
      <c r="G1430" s="180">
        <v>44133</v>
      </c>
      <c r="H1430" s="180">
        <v>45168</v>
      </c>
      <c r="I1430">
        <v>0</v>
      </c>
      <c r="J1430">
        <v>1</v>
      </c>
      <c r="K1430">
        <v>0</v>
      </c>
      <c r="L1430">
        <v>30</v>
      </c>
      <c r="M1430">
        <v>2</v>
      </c>
      <c r="N1430" s="170">
        <v>22490513</v>
      </c>
      <c r="O1430" s="170">
        <v>24960000</v>
      </c>
      <c r="P1430" s="178">
        <v>70899</v>
      </c>
      <c r="Q1430" s="178">
        <v>2839</v>
      </c>
      <c r="R1430" s="178">
        <v>63020</v>
      </c>
      <c r="S1430">
        <v>0</v>
      </c>
      <c r="T1430">
        <v>0</v>
      </c>
      <c r="U1430">
        <v>0</v>
      </c>
      <c r="W1430">
        <v>0</v>
      </c>
      <c r="X1430">
        <v>0</v>
      </c>
      <c r="Y1430">
        <v>0</v>
      </c>
      <c r="AB1430" s="180">
        <v>44285</v>
      </c>
      <c r="AC1430">
        <v>1</v>
      </c>
      <c r="AD1430" t="s">
        <v>1922</v>
      </c>
      <c r="AE1430">
        <v>1</v>
      </c>
      <c r="AF1430">
        <v>30</v>
      </c>
      <c r="AG1430">
        <v>0</v>
      </c>
      <c r="AN1430">
        <v>1</v>
      </c>
      <c r="AO1430">
        <v>1</v>
      </c>
      <c r="AR1430" s="178">
        <v>37985</v>
      </c>
      <c r="AS1430" t="s">
        <v>1921</v>
      </c>
      <c r="AT1430">
        <v>0</v>
      </c>
      <c r="AU1430">
        <v>0</v>
      </c>
      <c r="AV1430">
        <v>890480123</v>
      </c>
      <c r="AW1430" t="s">
        <v>1920</v>
      </c>
      <c r="AX1430">
        <v>5</v>
      </c>
      <c r="BC1430">
        <v>2</v>
      </c>
      <c r="BD1430">
        <v>7</v>
      </c>
      <c r="BE1430">
        <v>1</v>
      </c>
    </row>
    <row r="1431" spans="1:57" x14ac:dyDescent="0.25">
      <c r="A1431" s="179">
        <f t="shared" si="22"/>
        <v>32583</v>
      </c>
      <c r="B1431" t="s">
        <v>1923</v>
      </c>
      <c r="C1431">
        <v>30767283</v>
      </c>
      <c r="D1431">
        <v>144105</v>
      </c>
      <c r="E1431">
        <v>4</v>
      </c>
      <c r="F1431">
        <v>550020623</v>
      </c>
      <c r="G1431" s="180">
        <v>44133</v>
      </c>
      <c r="H1431" s="180">
        <v>45199</v>
      </c>
      <c r="I1431">
        <v>0</v>
      </c>
      <c r="J1431">
        <v>1</v>
      </c>
      <c r="K1431">
        <v>0</v>
      </c>
      <c r="L1431">
        <v>30</v>
      </c>
      <c r="M1431">
        <v>2</v>
      </c>
      <c r="N1431" s="170">
        <v>22490513</v>
      </c>
      <c r="O1431" s="170">
        <v>24960000</v>
      </c>
      <c r="P1431" s="178">
        <v>91796</v>
      </c>
      <c r="Q1431" s="178">
        <v>3600</v>
      </c>
      <c r="R1431" s="178">
        <v>82023</v>
      </c>
      <c r="S1431">
        <v>0</v>
      </c>
      <c r="T1431">
        <v>0</v>
      </c>
      <c r="U1431">
        <v>0</v>
      </c>
      <c r="W1431">
        <v>0</v>
      </c>
      <c r="X1431">
        <v>0</v>
      </c>
      <c r="Y1431">
        <v>0</v>
      </c>
      <c r="AB1431" s="180">
        <v>44285</v>
      </c>
      <c r="AC1431">
        <v>1</v>
      </c>
      <c r="AD1431" t="s">
        <v>1922</v>
      </c>
      <c r="AE1431">
        <v>1</v>
      </c>
      <c r="AF1431">
        <v>30</v>
      </c>
      <c r="AG1431">
        <v>0</v>
      </c>
      <c r="AN1431">
        <v>1</v>
      </c>
      <c r="AO1431">
        <v>1</v>
      </c>
      <c r="AR1431" s="178">
        <v>49440</v>
      </c>
      <c r="AS1431" t="s">
        <v>1921</v>
      </c>
      <c r="AT1431">
        <v>0</v>
      </c>
      <c r="AU1431">
        <v>0</v>
      </c>
      <c r="AV1431">
        <v>890480123</v>
      </c>
      <c r="AW1431" t="s">
        <v>1920</v>
      </c>
      <c r="AX1431">
        <v>5</v>
      </c>
      <c r="BC1431">
        <v>2</v>
      </c>
      <c r="BD1431">
        <v>7</v>
      </c>
      <c r="BE1431">
        <v>1</v>
      </c>
    </row>
    <row r="1432" spans="1:57" x14ac:dyDescent="0.25">
      <c r="A1432" s="179">
        <f t="shared" si="22"/>
        <v>22455</v>
      </c>
      <c r="B1432" t="s">
        <v>1923</v>
      </c>
      <c r="C1432">
        <v>30767283</v>
      </c>
      <c r="D1432">
        <v>144105</v>
      </c>
      <c r="E1432">
        <v>4</v>
      </c>
      <c r="F1432">
        <v>550020715</v>
      </c>
      <c r="G1432" s="180">
        <v>44133</v>
      </c>
      <c r="H1432" s="180">
        <v>45168</v>
      </c>
      <c r="I1432">
        <v>0</v>
      </c>
      <c r="J1432">
        <v>1</v>
      </c>
      <c r="K1432">
        <v>0</v>
      </c>
      <c r="L1432">
        <v>30</v>
      </c>
      <c r="M1432">
        <v>2</v>
      </c>
      <c r="N1432" s="170">
        <v>22490513</v>
      </c>
      <c r="O1432" s="170">
        <v>24960000</v>
      </c>
      <c r="P1432" s="178">
        <v>63569</v>
      </c>
      <c r="Q1432" s="178">
        <v>2545</v>
      </c>
      <c r="R1432" s="178">
        <v>56527</v>
      </c>
      <c r="S1432">
        <v>0</v>
      </c>
      <c r="T1432">
        <v>0</v>
      </c>
      <c r="U1432">
        <v>0</v>
      </c>
      <c r="W1432">
        <v>0</v>
      </c>
      <c r="X1432">
        <v>0</v>
      </c>
      <c r="Y1432">
        <v>0</v>
      </c>
      <c r="AB1432" s="180">
        <v>44285</v>
      </c>
      <c r="AC1432">
        <v>1</v>
      </c>
      <c r="AD1432" t="s">
        <v>1922</v>
      </c>
      <c r="AE1432">
        <v>1</v>
      </c>
      <c r="AF1432">
        <v>30</v>
      </c>
      <c r="AG1432">
        <v>0</v>
      </c>
      <c r="AN1432">
        <v>1</v>
      </c>
      <c r="AO1432">
        <v>1</v>
      </c>
      <c r="AR1432" s="178">
        <v>34072</v>
      </c>
      <c r="AS1432" t="s">
        <v>1921</v>
      </c>
      <c r="AT1432">
        <v>0</v>
      </c>
      <c r="AU1432">
        <v>0</v>
      </c>
      <c r="AV1432">
        <v>890480123</v>
      </c>
      <c r="AW1432" t="s">
        <v>1920</v>
      </c>
      <c r="AX1432">
        <v>5</v>
      </c>
      <c r="BC1432">
        <v>2</v>
      </c>
      <c r="BD1432">
        <v>7</v>
      </c>
      <c r="BE1432">
        <v>1</v>
      </c>
    </row>
    <row r="1433" spans="1:57" x14ac:dyDescent="0.25">
      <c r="A1433" s="179">
        <f t="shared" si="22"/>
        <v>14028</v>
      </c>
      <c r="B1433" t="s">
        <v>1923</v>
      </c>
      <c r="C1433">
        <v>30767283</v>
      </c>
      <c r="D1433">
        <v>144105</v>
      </c>
      <c r="E1433">
        <v>4</v>
      </c>
      <c r="F1433">
        <v>550020885</v>
      </c>
      <c r="G1433" s="180">
        <v>44133</v>
      </c>
      <c r="H1433" s="180">
        <v>45168</v>
      </c>
      <c r="I1433">
        <v>0</v>
      </c>
      <c r="J1433">
        <v>1</v>
      </c>
      <c r="K1433">
        <v>0</v>
      </c>
      <c r="L1433">
        <v>30</v>
      </c>
      <c r="M1433">
        <v>2</v>
      </c>
      <c r="N1433" s="170">
        <v>22490513</v>
      </c>
      <c r="O1433" s="170">
        <v>24960000</v>
      </c>
      <c r="P1433" s="178">
        <v>39700</v>
      </c>
      <c r="Q1433" s="178">
        <v>1589</v>
      </c>
      <c r="R1433" s="178">
        <v>35314</v>
      </c>
      <c r="S1433">
        <v>0</v>
      </c>
      <c r="T1433">
        <v>0</v>
      </c>
      <c r="U1433">
        <v>0</v>
      </c>
      <c r="W1433">
        <v>0</v>
      </c>
      <c r="X1433">
        <v>0</v>
      </c>
      <c r="Y1433">
        <v>0</v>
      </c>
      <c r="AB1433" s="180">
        <v>44285</v>
      </c>
      <c r="AC1433">
        <v>1</v>
      </c>
      <c r="AD1433" t="s">
        <v>1922</v>
      </c>
      <c r="AE1433">
        <v>1</v>
      </c>
      <c r="AF1433">
        <v>30</v>
      </c>
      <c r="AG1433">
        <v>0</v>
      </c>
      <c r="AN1433">
        <v>1</v>
      </c>
      <c r="AO1433">
        <v>1</v>
      </c>
      <c r="AR1433" s="178">
        <v>21286</v>
      </c>
      <c r="AS1433" t="s">
        <v>1921</v>
      </c>
      <c r="AT1433">
        <v>0</v>
      </c>
      <c r="AU1433">
        <v>0</v>
      </c>
      <c r="AV1433">
        <v>890480123</v>
      </c>
      <c r="AW1433" t="s">
        <v>1920</v>
      </c>
      <c r="AX1433">
        <v>5</v>
      </c>
      <c r="BC1433">
        <v>2</v>
      </c>
      <c r="BD1433">
        <v>7</v>
      </c>
      <c r="BE1433">
        <v>1</v>
      </c>
    </row>
    <row r="1434" spans="1:57" x14ac:dyDescent="0.25">
      <c r="A1434" s="179">
        <f t="shared" si="22"/>
        <v>23244</v>
      </c>
      <c r="B1434" t="s">
        <v>1923</v>
      </c>
      <c r="C1434">
        <v>30767283</v>
      </c>
      <c r="D1434">
        <v>144105</v>
      </c>
      <c r="E1434">
        <v>4</v>
      </c>
      <c r="F1434">
        <v>550020886</v>
      </c>
      <c r="G1434" s="180">
        <v>44133</v>
      </c>
      <c r="H1434" s="180">
        <v>45168</v>
      </c>
      <c r="I1434">
        <v>0</v>
      </c>
      <c r="J1434">
        <v>1</v>
      </c>
      <c r="K1434">
        <v>0</v>
      </c>
      <c r="L1434">
        <v>30</v>
      </c>
      <c r="M1434">
        <v>2</v>
      </c>
      <c r="N1434" s="170">
        <v>22490513</v>
      </c>
      <c r="O1434" s="170">
        <v>24960000</v>
      </c>
      <c r="P1434" s="178">
        <v>65833</v>
      </c>
      <c r="Q1434" s="178">
        <v>2636</v>
      </c>
      <c r="R1434" s="178">
        <v>58512</v>
      </c>
      <c r="S1434">
        <v>0</v>
      </c>
      <c r="T1434">
        <v>0</v>
      </c>
      <c r="U1434">
        <v>0</v>
      </c>
      <c r="W1434">
        <v>0</v>
      </c>
      <c r="X1434">
        <v>0</v>
      </c>
      <c r="Y1434">
        <v>0</v>
      </c>
      <c r="AB1434" s="180">
        <v>44285</v>
      </c>
      <c r="AC1434">
        <v>1</v>
      </c>
      <c r="AD1434" t="s">
        <v>1922</v>
      </c>
      <c r="AE1434">
        <v>1</v>
      </c>
      <c r="AF1434">
        <v>30</v>
      </c>
      <c r="AG1434">
        <v>0</v>
      </c>
      <c r="AN1434">
        <v>1</v>
      </c>
      <c r="AO1434">
        <v>1</v>
      </c>
      <c r="AR1434" s="178">
        <v>35268</v>
      </c>
      <c r="AS1434" t="s">
        <v>1921</v>
      </c>
      <c r="AT1434">
        <v>0</v>
      </c>
      <c r="AU1434">
        <v>0</v>
      </c>
      <c r="AV1434">
        <v>890480123</v>
      </c>
      <c r="AW1434" t="s">
        <v>1920</v>
      </c>
      <c r="AX1434">
        <v>5</v>
      </c>
      <c r="BC1434">
        <v>2</v>
      </c>
      <c r="BD1434">
        <v>7</v>
      </c>
      <c r="BE1434">
        <v>1</v>
      </c>
    </row>
    <row r="1435" spans="1:57" x14ac:dyDescent="0.25">
      <c r="A1435" s="179">
        <f t="shared" si="22"/>
        <v>4771</v>
      </c>
      <c r="B1435" t="s">
        <v>1923</v>
      </c>
      <c r="C1435">
        <v>30767283</v>
      </c>
      <c r="D1435">
        <v>144105</v>
      </c>
      <c r="E1435">
        <v>4</v>
      </c>
      <c r="F1435">
        <v>550021628</v>
      </c>
      <c r="G1435" s="180">
        <v>44133</v>
      </c>
      <c r="H1435" s="180">
        <v>45168</v>
      </c>
      <c r="I1435">
        <v>0</v>
      </c>
      <c r="J1435">
        <v>1</v>
      </c>
      <c r="K1435">
        <v>0</v>
      </c>
      <c r="L1435">
        <v>30</v>
      </c>
      <c r="M1435">
        <v>2</v>
      </c>
      <c r="N1435" s="170">
        <v>22490513</v>
      </c>
      <c r="O1435" s="170">
        <v>24960000</v>
      </c>
      <c r="P1435" s="178">
        <v>14166</v>
      </c>
      <c r="Q1435" s="178">
        <v>567</v>
      </c>
      <c r="R1435" s="178">
        <v>12009</v>
      </c>
      <c r="S1435">
        <v>0</v>
      </c>
      <c r="T1435">
        <v>0</v>
      </c>
      <c r="U1435">
        <v>0</v>
      </c>
      <c r="W1435">
        <v>0</v>
      </c>
      <c r="X1435">
        <v>0</v>
      </c>
      <c r="Y1435">
        <v>0</v>
      </c>
      <c r="AB1435" s="180">
        <v>44285</v>
      </c>
      <c r="AC1435">
        <v>1</v>
      </c>
      <c r="AD1435" t="s">
        <v>1922</v>
      </c>
      <c r="AE1435">
        <v>1</v>
      </c>
      <c r="AF1435">
        <v>30</v>
      </c>
      <c r="AG1435">
        <v>0</v>
      </c>
      <c r="AN1435">
        <v>1</v>
      </c>
      <c r="AO1435">
        <v>1</v>
      </c>
      <c r="AR1435" s="178">
        <v>7238</v>
      </c>
      <c r="AS1435" t="s">
        <v>1921</v>
      </c>
      <c r="AT1435">
        <v>0</v>
      </c>
      <c r="AU1435">
        <v>0</v>
      </c>
      <c r="AV1435">
        <v>890480123</v>
      </c>
      <c r="AW1435" t="s">
        <v>1920</v>
      </c>
      <c r="AX1435">
        <v>5</v>
      </c>
      <c r="BC1435">
        <v>2</v>
      </c>
      <c r="BD1435">
        <v>7</v>
      </c>
      <c r="BE1435">
        <v>1</v>
      </c>
    </row>
    <row r="1436" spans="1:57" x14ac:dyDescent="0.25">
      <c r="A1436" s="179">
        <f t="shared" si="22"/>
        <v>12942</v>
      </c>
      <c r="B1436" t="s">
        <v>1923</v>
      </c>
      <c r="C1436">
        <v>30767283</v>
      </c>
      <c r="D1436">
        <v>144105</v>
      </c>
      <c r="E1436">
        <v>4</v>
      </c>
      <c r="F1436">
        <v>550021650</v>
      </c>
      <c r="G1436" s="180">
        <v>44133</v>
      </c>
      <c r="H1436" s="180">
        <v>45168</v>
      </c>
      <c r="I1436">
        <v>0</v>
      </c>
      <c r="J1436">
        <v>1</v>
      </c>
      <c r="K1436">
        <v>0</v>
      </c>
      <c r="L1436">
        <v>30</v>
      </c>
      <c r="M1436">
        <v>2</v>
      </c>
      <c r="N1436" s="170">
        <v>22490513</v>
      </c>
      <c r="O1436" s="170">
        <v>24960000</v>
      </c>
      <c r="P1436" s="178">
        <v>36639</v>
      </c>
      <c r="Q1436" s="178">
        <v>1467</v>
      </c>
      <c r="R1436" s="178">
        <v>32579</v>
      </c>
      <c r="S1436">
        <v>0</v>
      </c>
      <c r="T1436">
        <v>0</v>
      </c>
      <c r="U1436">
        <v>0</v>
      </c>
      <c r="W1436">
        <v>0</v>
      </c>
      <c r="X1436">
        <v>0</v>
      </c>
      <c r="Y1436">
        <v>0</v>
      </c>
      <c r="AB1436" s="180">
        <v>44285</v>
      </c>
      <c r="AC1436">
        <v>1</v>
      </c>
      <c r="AD1436" t="s">
        <v>1922</v>
      </c>
      <c r="AE1436">
        <v>1</v>
      </c>
      <c r="AF1436">
        <v>30</v>
      </c>
      <c r="AG1436">
        <v>0</v>
      </c>
      <c r="AN1436">
        <v>1</v>
      </c>
      <c r="AO1436">
        <v>1</v>
      </c>
      <c r="AR1436" s="178">
        <v>19637</v>
      </c>
      <c r="AS1436" t="s">
        <v>1921</v>
      </c>
      <c r="AT1436">
        <v>0</v>
      </c>
      <c r="AU1436">
        <v>0</v>
      </c>
      <c r="AV1436">
        <v>890480123</v>
      </c>
      <c r="AW1436" t="s">
        <v>1920</v>
      </c>
      <c r="AX1436">
        <v>5</v>
      </c>
      <c r="BC1436">
        <v>2</v>
      </c>
      <c r="BD1436">
        <v>7</v>
      </c>
      <c r="BE1436">
        <v>1</v>
      </c>
    </row>
    <row r="1437" spans="1:57" x14ac:dyDescent="0.25">
      <c r="A1437" s="179">
        <f t="shared" si="22"/>
        <v>32616</v>
      </c>
      <c r="B1437" t="s">
        <v>1923</v>
      </c>
      <c r="C1437">
        <v>30767283</v>
      </c>
      <c r="D1437">
        <v>144105</v>
      </c>
      <c r="E1437">
        <v>4</v>
      </c>
      <c r="F1437">
        <v>550021676</v>
      </c>
      <c r="G1437" s="180">
        <v>43639</v>
      </c>
      <c r="H1437" s="180">
        <v>45137</v>
      </c>
      <c r="I1437">
        <v>0</v>
      </c>
      <c r="J1437">
        <v>1</v>
      </c>
      <c r="K1437">
        <v>0</v>
      </c>
      <c r="L1437">
        <v>30</v>
      </c>
      <c r="M1437">
        <v>2</v>
      </c>
      <c r="N1437" s="170">
        <v>22490513</v>
      </c>
      <c r="O1437" s="170">
        <v>24960000</v>
      </c>
      <c r="P1437" s="178">
        <v>98736</v>
      </c>
      <c r="Q1437" s="178">
        <v>3796</v>
      </c>
      <c r="R1437" s="178">
        <v>82105</v>
      </c>
      <c r="S1437">
        <v>0</v>
      </c>
      <c r="T1437">
        <v>0</v>
      </c>
      <c r="U1437">
        <v>0</v>
      </c>
      <c r="W1437">
        <v>0</v>
      </c>
      <c r="X1437">
        <v>0</v>
      </c>
      <c r="Y1437">
        <v>0</v>
      </c>
      <c r="AB1437" s="180">
        <v>44285</v>
      </c>
      <c r="AC1437">
        <v>1</v>
      </c>
      <c r="AD1437" t="s">
        <v>1922</v>
      </c>
      <c r="AE1437">
        <v>1</v>
      </c>
      <c r="AF1437">
        <v>30</v>
      </c>
      <c r="AG1437">
        <v>0</v>
      </c>
      <c r="AN1437">
        <v>1</v>
      </c>
      <c r="AO1437">
        <v>1</v>
      </c>
      <c r="AR1437" s="178">
        <v>49489</v>
      </c>
      <c r="AS1437" t="s">
        <v>1921</v>
      </c>
      <c r="AT1437">
        <v>0</v>
      </c>
      <c r="AU1437">
        <v>0</v>
      </c>
      <c r="AV1437">
        <v>890480123</v>
      </c>
      <c r="AW1437" t="s">
        <v>1920</v>
      </c>
      <c r="AX1437">
        <v>5</v>
      </c>
      <c r="BC1437">
        <v>2</v>
      </c>
      <c r="BD1437">
        <v>7</v>
      </c>
      <c r="BE1437">
        <v>2</v>
      </c>
    </row>
    <row r="1438" spans="1:57" x14ac:dyDescent="0.25">
      <c r="A1438" s="179">
        <f t="shared" si="22"/>
        <v>13341</v>
      </c>
      <c r="B1438" t="s">
        <v>1923</v>
      </c>
      <c r="C1438">
        <v>30767283</v>
      </c>
      <c r="D1438">
        <v>144105</v>
      </c>
      <c r="E1438">
        <v>4</v>
      </c>
      <c r="F1438">
        <v>550021979</v>
      </c>
      <c r="G1438" s="180">
        <v>44133</v>
      </c>
      <c r="H1438" s="180">
        <v>45168</v>
      </c>
      <c r="I1438">
        <v>0</v>
      </c>
      <c r="J1438">
        <v>1</v>
      </c>
      <c r="K1438">
        <v>0</v>
      </c>
      <c r="L1438">
        <v>30</v>
      </c>
      <c r="M1438">
        <v>2</v>
      </c>
      <c r="N1438" s="170">
        <v>22490513</v>
      </c>
      <c r="O1438" s="170">
        <v>24960000</v>
      </c>
      <c r="P1438" s="178">
        <v>37777</v>
      </c>
      <c r="Q1438" s="178">
        <v>1512</v>
      </c>
      <c r="R1438" s="178">
        <v>33583</v>
      </c>
      <c r="S1438">
        <v>0</v>
      </c>
      <c r="T1438">
        <v>0</v>
      </c>
      <c r="U1438">
        <v>0</v>
      </c>
      <c r="W1438">
        <v>0</v>
      </c>
      <c r="X1438">
        <v>0</v>
      </c>
      <c r="Y1438">
        <v>0</v>
      </c>
      <c r="AB1438" s="180">
        <v>44285</v>
      </c>
      <c r="AC1438">
        <v>1</v>
      </c>
      <c r="AD1438" t="s">
        <v>1922</v>
      </c>
      <c r="AE1438">
        <v>1</v>
      </c>
      <c r="AF1438">
        <v>30</v>
      </c>
      <c r="AG1438">
        <v>0</v>
      </c>
      <c r="AN1438">
        <v>1</v>
      </c>
      <c r="AO1438">
        <v>1</v>
      </c>
      <c r="AR1438" s="178">
        <v>20242</v>
      </c>
      <c r="AS1438" t="s">
        <v>1921</v>
      </c>
      <c r="AT1438">
        <v>0</v>
      </c>
      <c r="AU1438">
        <v>0</v>
      </c>
      <c r="AV1438">
        <v>890480123</v>
      </c>
      <c r="AW1438" t="s">
        <v>1920</v>
      </c>
      <c r="AX1438">
        <v>5</v>
      </c>
      <c r="BC1438">
        <v>2</v>
      </c>
      <c r="BD1438">
        <v>7</v>
      </c>
      <c r="BE1438">
        <v>1</v>
      </c>
    </row>
    <row r="1439" spans="1:57" x14ac:dyDescent="0.25">
      <c r="A1439" s="179">
        <f t="shared" si="22"/>
        <v>26635</v>
      </c>
      <c r="B1439" t="s">
        <v>1923</v>
      </c>
      <c r="C1439">
        <v>30767283</v>
      </c>
      <c r="D1439">
        <v>144105</v>
      </c>
      <c r="E1439">
        <v>4</v>
      </c>
      <c r="F1439">
        <v>550022212</v>
      </c>
      <c r="G1439" s="180">
        <v>43694</v>
      </c>
      <c r="H1439" s="180">
        <v>45137</v>
      </c>
      <c r="I1439">
        <v>0</v>
      </c>
      <c r="J1439">
        <v>1</v>
      </c>
      <c r="K1439">
        <v>0</v>
      </c>
      <c r="L1439">
        <v>30</v>
      </c>
      <c r="M1439">
        <v>2</v>
      </c>
      <c r="N1439" s="170">
        <v>22490513</v>
      </c>
      <c r="O1439" s="170">
        <v>24960000</v>
      </c>
      <c r="P1439" s="178">
        <v>80639</v>
      </c>
      <c r="Q1439" s="178">
        <v>3100</v>
      </c>
      <c r="R1439" s="178">
        <v>67048</v>
      </c>
      <c r="S1439">
        <v>0</v>
      </c>
      <c r="T1439">
        <v>0</v>
      </c>
      <c r="U1439">
        <v>0</v>
      </c>
      <c r="W1439">
        <v>0</v>
      </c>
      <c r="X1439">
        <v>0</v>
      </c>
      <c r="Y1439">
        <v>0</v>
      </c>
      <c r="AB1439" s="180">
        <v>44285</v>
      </c>
      <c r="AC1439">
        <v>1</v>
      </c>
      <c r="AD1439" t="s">
        <v>1922</v>
      </c>
      <c r="AE1439">
        <v>1</v>
      </c>
      <c r="AF1439">
        <v>30</v>
      </c>
      <c r="AG1439">
        <v>0</v>
      </c>
      <c r="AN1439">
        <v>1</v>
      </c>
      <c r="AO1439">
        <v>1</v>
      </c>
      <c r="AR1439" s="178">
        <v>40413</v>
      </c>
      <c r="AS1439" t="s">
        <v>1921</v>
      </c>
      <c r="AT1439">
        <v>0</v>
      </c>
      <c r="AU1439">
        <v>0</v>
      </c>
      <c r="AV1439">
        <v>890480123</v>
      </c>
      <c r="AW1439" t="s">
        <v>1920</v>
      </c>
      <c r="AX1439">
        <v>5</v>
      </c>
      <c r="BC1439">
        <v>2</v>
      </c>
      <c r="BD1439">
        <v>7</v>
      </c>
      <c r="BE1439">
        <v>2</v>
      </c>
    </row>
    <row r="1440" spans="1:57" x14ac:dyDescent="0.25">
      <c r="A1440" s="179">
        <f t="shared" si="22"/>
        <v>7852</v>
      </c>
      <c r="B1440" t="s">
        <v>1923</v>
      </c>
      <c r="C1440">
        <v>30767283</v>
      </c>
      <c r="D1440">
        <v>144105</v>
      </c>
      <c r="E1440">
        <v>4</v>
      </c>
      <c r="F1440">
        <v>550022213</v>
      </c>
      <c r="G1440" s="180">
        <v>44133</v>
      </c>
      <c r="H1440" s="180">
        <v>45168</v>
      </c>
      <c r="I1440">
        <v>0</v>
      </c>
      <c r="J1440">
        <v>1</v>
      </c>
      <c r="K1440">
        <v>0</v>
      </c>
      <c r="L1440">
        <v>30</v>
      </c>
      <c r="M1440">
        <v>2</v>
      </c>
      <c r="N1440" s="170">
        <v>22490513</v>
      </c>
      <c r="O1440" s="170">
        <v>24960000</v>
      </c>
      <c r="P1440" s="178">
        <v>23341</v>
      </c>
      <c r="Q1440" s="178">
        <v>935</v>
      </c>
      <c r="R1440" s="178">
        <v>19765</v>
      </c>
      <c r="S1440">
        <v>0</v>
      </c>
      <c r="T1440">
        <v>0</v>
      </c>
      <c r="U1440">
        <v>0</v>
      </c>
      <c r="W1440">
        <v>0</v>
      </c>
      <c r="X1440">
        <v>0</v>
      </c>
      <c r="Y1440">
        <v>0</v>
      </c>
      <c r="AB1440" s="180">
        <v>44285</v>
      </c>
      <c r="AC1440">
        <v>1</v>
      </c>
      <c r="AD1440" t="s">
        <v>1922</v>
      </c>
      <c r="AE1440">
        <v>1</v>
      </c>
      <c r="AF1440">
        <v>30</v>
      </c>
      <c r="AG1440">
        <v>0</v>
      </c>
      <c r="AN1440">
        <v>1</v>
      </c>
      <c r="AO1440">
        <v>1</v>
      </c>
      <c r="AR1440" s="178">
        <v>11913</v>
      </c>
      <c r="AS1440" t="s">
        <v>1921</v>
      </c>
      <c r="AT1440">
        <v>0</v>
      </c>
      <c r="AU1440">
        <v>0</v>
      </c>
      <c r="AV1440">
        <v>890480123</v>
      </c>
      <c r="AW1440" t="s">
        <v>1920</v>
      </c>
      <c r="AX1440">
        <v>5</v>
      </c>
      <c r="BC1440">
        <v>2</v>
      </c>
      <c r="BD1440">
        <v>7</v>
      </c>
      <c r="BE1440">
        <v>1</v>
      </c>
    </row>
    <row r="1441" spans="1:57" x14ac:dyDescent="0.25">
      <c r="A1441" s="179">
        <f t="shared" si="22"/>
        <v>14197</v>
      </c>
      <c r="B1441" t="s">
        <v>1923</v>
      </c>
      <c r="C1441">
        <v>30767283</v>
      </c>
      <c r="D1441">
        <v>144105</v>
      </c>
      <c r="E1441">
        <v>4</v>
      </c>
      <c r="F1441">
        <v>550022602</v>
      </c>
      <c r="G1441" s="180">
        <v>44133</v>
      </c>
      <c r="H1441" s="180">
        <v>45199</v>
      </c>
      <c r="I1441">
        <v>0</v>
      </c>
      <c r="J1441">
        <v>1</v>
      </c>
      <c r="K1441">
        <v>0</v>
      </c>
      <c r="L1441">
        <v>30</v>
      </c>
      <c r="M1441">
        <v>2</v>
      </c>
      <c r="N1441" s="170">
        <v>22490513</v>
      </c>
      <c r="O1441" s="170">
        <v>24960000</v>
      </c>
      <c r="P1441" s="178">
        <v>40002</v>
      </c>
      <c r="Q1441" s="178">
        <v>1569</v>
      </c>
      <c r="R1441" s="178">
        <v>35739</v>
      </c>
      <c r="S1441">
        <v>0</v>
      </c>
      <c r="T1441">
        <v>0</v>
      </c>
      <c r="U1441">
        <v>0</v>
      </c>
      <c r="W1441">
        <v>0</v>
      </c>
      <c r="X1441">
        <v>0</v>
      </c>
      <c r="Y1441">
        <v>0</v>
      </c>
      <c r="AB1441" s="180">
        <v>44285</v>
      </c>
      <c r="AC1441">
        <v>1</v>
      </c>
      <c r="AD1441" t="s">
        <v>1922</v>
      </c>
      <c r="AE1441">
        <v>1</v>
      </c>
      <c r="AF1441">
        <v>30</v>
      </c>
      <c r="AG1441">
        <v>0</v>
      </c>
      <c r="AN1441">
        <v>1</v>
      </c>
      <c r="AO1441">
        <v>1</v>
      </c>
      <c r="AR1441" s="178">
        <v>21542</v>
      </c>
      <c r="AS1441" t="s">
        <v>1921</v>
      </c>
      <c r="AT1441">
        <v>0</v>
      </c>
      <c r="AU1441">
        <v>0</v>
      </c>
      <c r="AV1441">
        <v>890480123</v>
      </c>
      <c r="AW1441" t="s">
        <v>1920</v>
      </c>
      <c r="AX1441">
        <v>5</v>
      </c>
      <c r="BC1441">
        <v>2</v>
      </c>
      <c r="BD1441">
        <v>7</v>
      </c>
      <c r="BE1441">
        <v>1</v>
      </c>
    </row>
    <row r="1442" spans="1:57" x14ac:dyDescent="0.25">
      <c r="A1442" s="179">
        <f t="shared" si="22"/>
        <v>11299</v>
      </c>
      <c r="B1442" t="s">
        <v>1923</v>
      </c>
      <c r="C1442">
        <v>30767283</v>
      </c>
      <c r="D1442">
        <v>144105</v>
      </c>
      <c r="E1442">
        <v>4</v>
      </c>
      <c r="F1442">
        <v>550022603</v>
      </c>
      <c r="G1442" s="180">
        <v>44133</v>
      </c>
      <c r="H1442" s="180">
        <v>45168</v>
      </c>
      <c r="I1442">
        <v>0</v>
      </c>
      <c r="J1442">
        <v>1</v>
      </c>
      <c r="K1442">
        <v>0</v>
      </c>
      <c r="L1442">
        <v>30</v>
      </c>
      <c r="M1442">
        <v>2</v>
      </c>
      <c r="N1442" s="170">
        <v>22490513</v>
      </c>
      <c r="O1442" s="170">
        <v>24960000</v>
      </c>
      <c r="P1442" s="178">
        <v>31981</v>
      </c>
      <c r="Q1442" s="178">
        <v>1280</v>
      </c>
      <c r="R1442" s="178">
        <v>28444</v>
      </c>
      <c r="S1442">
        <v>0</v>
      </c>
      <c r="T1442">
        <v>0</v>
      </c>
      <c r="U1442">
        <v>0</v>
      </c>
      <c r="W1442">
        <v>0</v>
      </c>
      <c r="X1442">
        <v>0</v>
      </c>
      <c r="Y1442">
        <v>0</v>
      </c>
      <c r="AB1442" s="180">
        <v>44285</v>
      </c>
      <c r="AC1442">
        <v>1</v>
      </c>
      <c r="AD1442" t="s">
        <v>1922</v>
      </c>
      <c r="AE1442">
        <v>1</v>
      </c>
      <c r="AF1442">
        <v>30</v>
      </c>
      <c r="AG1442">
        <v>0</v>
      </c>
      <c r="AN1442">
        <v>1</v>
      </c>
      <c r="AO1442">
        <v>1</v>
      </c>
      <c r="AR1442" s="178">
        <v>17145</v>
      </c>
      <c r="AS1442" t="s">
        <v>1921</v>
      </c>
      <c r="AT1442">
        <v>0</v>
      </c>
      <c r="AU1442">
        <v>0</v>
      </c>
      <c r="AV1442">
        <v>890480123</v>
      </c>
      <c r="AW1442" t="s">
        <v>1920</v>
      </c>
      <c r="AX1442">
        <v>5</v>
      </c>
      <c r="BC1442">
        <v>2</v>
      </c>
      <c r="BD1442">
        <v>7</v>
      </c>
      <c r="BE1442">
        <v>1</v>
      </c>
    </row>
    <row r="1443" spans="1:57" x14ac:dyDescent="0.25">
      <c r="A1443" s="179">
        <f t="shared" si="22"/>
        <v>23189</v>
      </c>
      <c r="B1443" t="s">
        <v>1923</v>
      </c>
      <c r="C1443">
        <v>30767283</v>
      </c>
      <c r="D1443">
        <v>144105</v>
      </c>
      <c r="E1443">
        <v>4</v>
      </c>
      <c r="F1443">
        <v>550023059</v>
      </c>
      <c r="G1443" s="180">
        <v>44133</v>
      </c>
      <c r="H1443" s="180">
        <v>45168</v>
      </c>
      <c r="I1443">
        <v>0</v>
      </c>
      <c r="J1443">
        <v>1</v>
      </c>
      <c r="K1443">
        <v>0</v>
      </c>
      <c r="L1443">
        <v>30</v>
      </c>
      <c r="M1443">
        <v>2</v>
      </c>
      <c r="N1443" s="170">
        <v>22490513</v>
      </c>
      <c r="O1443" s="170">
        <v>24960000</v>
      </c>
      <c r="P1443" s="178">
        <v>65666</v>
      </c>
      <c r="Q1443" s="178">
        <v>2629</v>
      </c>
      <c r="R1443" s="178">
        <v>58374</v>
      </c>
      <c r="S1443">
        <v>0</v>
      </c>
      <c r="T1443">
        <v>0</v>
      </c>
      <c r="U1443">
        <v>0</v>
      </c>
      <c r="W1443">
        <v>0</v>
      </c>
      <c r="X1443">
        <v>0</v>
      </c>
      <c r="Y1443">
        <v>0</v>
      </c>
      <c r="AB1443" s="180">
        <v>44285</v>
      </c>
      <c r="AC1443">
        <v>1</v>
      </c>
      <c r="AD1443" t="s">
        <v>1922</v>
      </c>
      <c r="AE1443">
        <v>1</v>
      </c>
      <c r="AF1443">
        <v>30</v>
      </c>
      <c r="AG1443">
        <v>0</v>
      </c>
      <c r="AN1443">
        <v>1</v>
      </c>
      <c r="AO1443">
        <v>1</v>
      </c>
      <c r="AR1443" s="178">
        <v>35185</v>
      </c>
      <c r="AS1443" t="s">
        <v>1921</v>
      </c>
      <c r="AT1443">
        <v>0</v>
      </c>
      <c r="AU1443">
        <v>0</v>
      </c>
      <c r="AV1443">
        <v>890480123</v>
      </c>
      <c r="AW1443" t="s">
        <v>1920</v>
      </c>
      <c r="AX1443">
        <v>5</v>
      </c>
      <c r="BC1443">
        <v>2</v>
      </c>
      <c r="BD1443">
        <v>7</v>
      </c>
      <c r="BE1443">
        <v>1</v>
      </c>
    </row>
    <row r="1444" spans="1:57" x14ac:dyDescent="0.25">
      <c r="A1444" s="179">
        <f t="shared" si="22"/>
        <v>43670</v>
      </c>
      <c r="B1444" t="s">
        <v>1923</v>
      </c>
      <c r="C1444">
        <v>30767283</v>
      </c>
      <c r="D1444">
        <v>144105</v>
      </c>
      <c r="E1444">
        <v>4</v>
      </c>
      <c r="F1444">
        <v>550023425</v>
      </c>
      <c r="G1444" s="180">
        <v>44133</v>
      </c>
      <c r="H1444" s="180">
        <v>45168</v>
      </c>
      <c r="I1444">
        <v>0</v>
      </c>
      <c r="J1444">
        <v>1</v>
      </c>
      <c r="K1444">
        <v>0</v>
      </c>
      <c r="L1444">
        <v>30</v>
      </c>
      <c r="M1444">
        <v>2</v>
      </c>
      <c r="N1444" s="170">
        <v>22490513</v>
      </c>
      <c r="O1444" s="170">
        <v>24960000</v>
      </c>
      <c r="P1444" s="178">
        <v>123621</v>
      </c>
      <c r="Q1444" s="178">
        <v>4949</v>
      </c>
      <c r="R1444" s="178">
        <v>109931</v>
      </c>
      <c r="S1444">
        <v>0</v>
      </c>
      <c r="T1444">
        <v>0</v>
      </c>
      <c r="U1444">
        <v>0</v>
      </c>
      <c r="W1444">
        <v>0</v>
      </c>
      <c r="X1444">
        <v>0</v>
      </c>
      <c r="Y1444">
        <v>0</v>
      </c>
      <c r="AB1444" s="180">
        <v>44285</v>
      </c>
      <c r="AC1444">
        <v>1</v>
      </c>
      <c r="AD1444" t="s">
        <v>1922</v>
      </c>
      <c r="AE1444">
        <v>1</v>
      </c>
      <c r="AF1444">
        <v>30</v>
      </c>
      <c r="AG1444">
        <v>0</v>
      </c>
      <c r="AN1444">
        <v>1</v>
      </c>
      <c r="AO1444">
        <v>1</v>
      </c>
      <c r="AR1444" s="178">
        <v>66261</v>
      </c>
      <c r="AS1444" t="s">
        <v>1921</v>
      </c>
      <c r="AT1444">
        <v>0</v>
      </c>
      <c r="AU1444">
        <v>0</v>
      </c>
      <c r="AV1444">
        <v>890480123</v>
      </c>
      <c r="AW1444" t="s">
        <v>1920</v>
      </c>
      <c r="AX1444">
        <v>5</v>
      </c>
      <c r="BC1444">
        <v>2</v>
      </c>
      <c r="BD1444">
        <v>7</v>
      </c>
      <c r="BE1444">
        <v>1</v>
      </c>
    </row>
    <row r="1445" spans="1:57" x14ac:dyDescent="0.25">
      <c r="A1445" s="179">
        <f t="shared" si="22"/>
        <v>15924</v>
      </c>
      <c r="B1445" t="s">
        <v>1923</v>
      </c>
      <c r="C1445">
        <v>30767283</v>
      </c>
      <c r="D1445">
        <v>144105</v>
      </c>
      <c r="E1445">
        <v>4</v>
      </c>
      <c r="F1445">
        <v>550023584</v>
      </c>
      <c r="G1445" s="180">
        <v>44133</v>
      </c>
      <c r="H1445" s="180">
        <v>45168</v>
      </c>
      <c r="I1445">
        <v>0</v>
      </c>
      <c r="J1445">
        <v>1</v>
      </c>
      <c r="K1445">
        <v>0</v>
      </c>
      <c r="L1445">
        <v>30</v>
      </c>
      <c r="M1445">
        <v>2</v>
      </c>
      <c r="N1445" s="170">
        <v>22490513</v>
      </c>
      <c r="O1445" s="170">
        <v>24960000</v>
      </c>
      <c r="P1445" s="178">
        <v>45066</v>
      </c>
      <c r="Q1445" s="178">
        <v>1804</v>
      </c>
      <c r="R1445" s="178">
        <v>40085</v>
      </c>
      <c r="S1445">
        <v>0</v>
      </c>
      <c r="T1445">
        <v>0</v>
      </c>
      <c r="U1445">
        <v>0</v>
      </c>
      <c r="W1445">
        <v>0</v>
      </c>
      <c r="X1445">
        <v>0</v>
      </c>
      <c r="Y1445">
        <v>0</v>
      </c>
      <c r="AB1445" s="180">
        <v>44285</v>
      </c>
      <c r="AC1445">
        <v>1</v>
      </c>
      <c r="AD1445" t="s">
        <v>1922</v>
      </c>
      <c r="AE1445">
        <v>1</v>
      </c>
      <c r="AF1445">
        <v>30</v>
      </c>
      <c r="AG1445">
        <v>0</v>
      </c>
      <c r="AN1445">
        <v>1</v>
      </c>
      <c r="AO1445">
        <v>1</v>
      </c>
      <c r="AR1445" s="178">
        <v>24161</v>
      </c>
      <c r="AS1445" t="s">
        <v>1921</v>
      </c>
      <c r="AT1445">
        <v>0</v>
      </c>
      <c r="AU1445">
        <v>0</v>
      </c>
      <c r="AV1445">
        <v>890480123</v>
      </c>
      <c r="AW1445" t="s">
        <v>1920</v>
      </c>
      <c r="AX1445">
        <v>5</v>
      </c>
      <c r="BC1445">
        <v>2</v>
      </c>
      <c r="BD1445">
        <v>7</v>
      </c>
      <c r="BE1445">
        <v>1</v>
      </c>
    </row>
    <row r="1446" spans="1:57" x14ac:dyDescent="0.25">
      <c r="A1446" s="179">
        <f t="shared" si="22"/>
        <v>12725</v>
      </c>
      <c r="B1446" t="s">
        <v>1923</v>
      </c>
      <c r="C1446">
        <v>30767283</v>
      </c>
      <c r="D1446">
        <v>144105</v>
      </c>
      <c r="E1446">
        <v>4</v>
      </c>
      <c r="F1446">
        <v>550023602</v>
      </c>
      <c r="G1446" s="180">
        <v>44133</v>
      </c>
      <c r="H1446" s="180">
        <v>45168</v>
      </c>
      <c r="I1446">
        <v>0</v>
      </c>
      <c r="J1446">
        <v>1</v>
      </c>
      <c r="K1446">
        <v>0</v>
      </c>
      <c r="L1446">
        <v>30</v>
      </c>
      <c r="M1446">
        <v>2</v>
      </c>
      <c r="N1446" s="170">
        <v>22490513</v>
      </c>
      <c r="O1446" s="170">
        <v>24960000</v>
      </c>
      <c r="P1446" s="178">
        <v>36040</v>
      </c>
      <c r="Q1446" s="178">
        <v>1443</v>
      </c>
      <c r="R1446" s="178">
        <v>32034</v>
      </c>
      <c r="S1446">
        <v>0</v>
      </c>
      <c r="T1446">
        <v>0</v>
      </c>
      <c r="U1446">
        <v>0</v>
      </c>
      <c r="W1446">
        <v>0</v>
      </c>
      <c r="X1446">
        <v>0</v>
      </c>
      <c r="Y1446">
        <v>0</v>
      </c>
      <c r="AB1446" s="180">
        <v>44285</v>
      </c>
      <c r="AC1446">
        <v>1</v>
      </c>
      <c r="AD1446" t="s">
        <v>1922</v>
      </c>
      <c r="AE1446">
        <v>1</v>
      </c>
      <c r="AF1446">
        <v>30</v>
      </c>
      <c r="AG1446">
        <v>0</v>
      </c>
      <c r="AN1446">
        <v>1</v>
      </c>
      <c r="AO1446">
        <v>1</v>
      </c>
      <c r="AR1446" s="178">
        <v>19309</v>
      </c>
      <c r="AS1446" t="s">
        <v>1921</v>
      </c>
      <c r="AT1446">
        <v>0</v>
      </c>
      <c r="AU1446">
        <v>0</v>
      </c>
      <c r="AV1446">
        <v>890480123</v>
      </c>
      <c r="AW1446" t="s">
        <v>1920</v>
      </c>
      <c r="AX1446">
        <v>5</v>
      </c>
      <c r="BC1446">
        <v>2</v>
      </c>
      <c r="BD1446">
        <v>7</v>
      </c>
      <c r="BE1446">
        <v>1</v>
      </c>
    </row>
    <row r="1447" spans="1:57" x14ac:dyDescent="0.25">
      <c r="A1447" s="179">
        <f t="shared" si="22"/>
        <v>13376</v>
      </c>
      <c r="B1447" t="s">
        <v>1923</v>
      </c>
      <c r="C1447">
        <v>30767283</v>
      </c>
      <c r="D1447">
        <v>144105</v>
      </c>
      <c r="E1447">
        <v>4</v>
      </c>
      <c r="F1447">
        <v>550023738</v>
      </c>
      <c r="G1447" s="180">
        <v>43906</v>
      </c>
      <c r="H1447" s="180">
        <v>45137</v>
      </c>
      <c r="I1447">
        <v>0</v>
      </c>
      <c r="J1447">
        <v>1</v>
      </c>
      <c r="K1447">
        <v>0</v>
      </c>
      <c r="L1447">
        <v>30</v>
      </c>
      <c r="M1447">
        <v>2</v>
      </c>
      <c r="N1447" s="170">
        <v>22490513</v>
      </c>
      <c r="O1447" s="170">
        <v>24960000</v>
      </c>
      <c r="P1447" s="178">
        <v>40484</v>
      </c>
      <c r="Q1447" s="178">
        <v>1556</v>
      </c>
      <c r="R1447" s="178">
        <v>33672</v>
      </c>
      <c r="S1447">
        <v>0</v>
      </c>
      <c r="T1447">
        <v>0</v>
      </c>
      <c r="U1447">
        <v>0</v>
      </c>
      <c r="W1447">
        <v>0</v>
      </c>
      <c r="X1447">
        <v>0</v>
      </c>
      <c r="Y1447">
        <v>0</v>
      </c>
      <c r="AB1447" s="180">
        <v>44285</v>
      </c>
      <c r="AC1447">
        <v>1</v>
      </c>
      <c r="AD1447" t="s">
        <v>1922</v>
      </c>
      <c r="AE1447">
        <v>1</v>
      </c>
      <c r="AF1447">
        <v>30</v>
      </c>
      <c r="AG1447">
        <v>0</v>
      </c>
      <c r="AN1447">
        <v>1</v>
      </c>
      <c r="AO1447">
        <v>1</v>
      </c>
      <c r="AR1447" s="178">
        <v>20296</v>
      </c>
      <c r="AS1447" t="s">
        <v>1921</v>
      </c>
      <c r="AT1447">
        <v>0</v>
      </c>
      <c r="AU1447">
        <v>0</v>
      </c>
      <c r="AV1447">
        <v>890480123</v>
      </c>
      <c r="AW1447" t="s">
        <v>1920</v>
      </c>
      <c r="AX1447">
        <v>5</v>
      </c>
      <c r="BC1447">
        <v>2</v>
      </c>
      <c r="BD1447">
        <v>7</v>
      </c>
      <c r="BE1447">
        <v>2</v>
      </c>
    </row>
    <row r="1448" spans="1:57" x14ac:dyDescent="0.25">
      <c r="A1448" s="179">
        <f t="shared" si="22"/>
        <v>9462</v>
      </c>
      <c r="B1448" t="s">
        <v>1923</v>
      </c>
      <c r="C1448">
        <v>30767283</v>
      </c>
      <c r="D1448">
        <v>144105</v>
      </c>
      <c r="E1448">
        <v>4</v>
      </c>
      <c r="F1448">
        <v>550023759</v>
      </c>
      <c r="G1448" s="180">
        <v>43910</v>
      </c>
      <c r="H1448" s="180">
        <v>45137</v>
      </c>
      <c r="I1448">
        <v>0</v>
      </c>
      <c r="J1448">
        <v>1</v>
      </c>
      <c r="K1448">
        <v>0</v>
      </c>
      <c r="L1448">
        <v>30</v>
      </c>
      <c r="M1448">
        <v>2</v>
      </c>
      <c r="N1448" s="170">
        <v>22490513</v>
      </c>
      <c r="O1448" s="170">
        <v>24960000</v>
      </c>
      <c r="P1448" s="178">
        <v>28652</v>
      </c>
      <c r="Q1448" s="178">
        <v>1102</v>
      </c>
      <c r="R1448" s="178">
        <v>23820</v>
      </c>
      <c r="S1448">
        <v>0</v>
      </c>
      <c r="T1448">
        <v>0</v>
      </c>
      <c r="U1448">
        <v>0</v>
      </c>
      <c r="W1448">
        <v>0</v>
      </c>
      <c r="X1448">
        <v>0</v>
      </c>
      <c r="Y1448">
        <v>0</v>
      </c>
      <c r="AB1448" s="180">
        <v>44285</v>
      </c>
      <c r="AC1448">
        <v>1</v>
      </c>
      <c r="AD1448" t="s">
        <v>1922</v>
      </c>
      <c r="AE1448">
        <v>1</v>
      </c>
      <c r="AF1448">
        <v>30</v>
      </c>
      <c r="AG1448">
        <v>0</v>
      </c>
      <c r="AN1448">
        <v>1</v>
      </c>
      <c r="AO1448">
        <v>1</v>
      </c>
      <c r="AR1448" s="178">
        <v>14358</v>
      </c>
      <c r="AS1448" t="s">
        <v>1921</v>
      </c>
      <c r="AT1448">
        <v>0</v>
      </c>
      <c r="AU1448">
        <v>0</v>
      </c>
      <c r="AV1448">
        <v>890480123</v>
      </c>
      <c r="AW1448" t="s">
        <v>1920</v>
      </c>
      <c r="AX1448">
        <v>5</v>
      </c>
      <c r="BC1448">
        <v>2</v>
      </c>
      <c r="BD1448">
        <v>7</v>
      </c>
      <c r="BE1448">
        <v>2</v>
      </c>
    </row>
    <row r="1449" spans="1:57" x14ac:dyDescent="0.25">
      <c r="A1449" s="179">
        <f t="shared" si="22"/>
        <v>6338</v>
      </c>
      <c r="B1449" t="s">
        <v>1923</v>
      </c>
      <c r="C1449">
        <v>30767283</v>
      </c>
      <c r="D1449">
        <v>144105</v>
      </c>
      <c r="E1449">
        <v>4</v>
      </c>
      <c r="F1449">
        <v>550023777</v>
      </c>
      <c r="G1449" s="180">
        <v>43915</v>
      </c>
      <c r="H1449" s="180">
        <v>45137</v>
      </c>
      <c r="I1449">
        <v>0</v>
      </c>
      <c r="J1449">
        <v>1</v>
      </c>
      <c r="K1449">
        <v>0</v>
      </c>
      <c r="L1449">
        <v>30</v>
      </c>
      <c r="M1449">
        <v>2</v>
      </c>
      <c r="N1449" s="170">
        <v>22490513</v>
      </c>
      <c r="O1449" s="170">
        <v>24960000</v>
      </c>
      <c r="P1449" s="178">
        <v>19182</v>
      </c>
      <c r="Q1449" s="178">
        <v>737</v>
      </c>
      <c r="R1449" s="178">
        <v>15956</v>
      </c>
      <c r="S1449">
        <v>0</v>
      </c>
      <c r="T1449">
        <v>0</v>
      </c>
      <c r="U1449">
        <v>0</v>
      </c>
      <c r="W1449">
        <v>0</v>
      </c>
      <c r="X1449">
        <v>0</v>
      </c>
      <c r="Y1449">
        <v>0</v>
      </c>
      <c r="AB1449" s="180">
        <v>44285</v>
      </c>
      <c r="AC1449">
        <v>1</v>
      </c>
      <c r="AD1449" t="s">
        <v>1922</v>
      </c>
      <c r="AE1449">
        <v>1</v>
      </c>
      <c r="AF1449">
        <v>30</v>
      </c>
      <c r="AG1449">
        <v>0</v>
      </c>
      <c r="AN1449">
        <v>1</v>
      </c>
      <c r="AO1449">
        <v>1</v>
      </c>
      <c r="AR1449" s="178">
        <v>9618</v>
      </c>
      <c r="AS1449" t="s">
        <v>1921</v>
      </c>
      <c r="AT1449">
        <v>0</v>
      </c>
      <c r="AU1449">
        <v>0</v>
      </c>
      <c r="AV1449">
        <v>890480123</v>
      </c>
      <c r="AW1449" t="s">
        <v>1920</v>
      </c>
      <c r="AX1449">
        <v>5</v>
      </c>
      <c r="BC1449">
        <v>2</v>
      </c>
      <c r="BD1449">
        <v>7</v>
      </c>
      <c r="BE1449">
        <v>2</v>
      </c>
    </row>
    <row r="1450" spans="1:57" x14ac:dyDescent="0.25">
      <c r="A1450" s="179">
        <f t="shared" si="22"/>
        <v>22211</v>
      </c>
      <c r="B1450" t="s">
        <v>1923</v>
      </c>
      <c r="C1450">
        <v>30767283</v>
      </c>
      <c r="D1450">
        <v>144105</v>
      </c>
      <c r="E1450">
        <v>4</v>
      </c>
      <c r="F1450">
        <v>550023791</v>
      </c>
      <c r="G1450" s="180">
        <v>43926</v>
      </c>
      <c r="H1450" s="180">
        <v>45137</v>
      </c>
      <c r="I1450">
        <v>0</v>
      </c>
      <c r="J1450">
        <v>1</v>
      </c>
      <c r="K1450">
        <v>0</v>
      </c>
      <c r="L1450">
        <v>30</v>
      </c>
      <c r="M1450">
        <v>2</v>
      </c>
      <c r="N1450" s="170">
        <v>22490513</v>
      </c>
      <c r="O1450" s="170">
        <v>24960000</v>
      </c>
      <c r="P1450" s="178">
        <v>67226</v>
      </c>
      <c r="Q1450" s="178">
        <v>2584</v>
      </c>
      <c r="R1450" s="178">
        <v>55912</v>
      </c>
      <c r="S1450">
        <v>0</v>
      </c>
      <c r="T1450">
        <v>0</v>
      </c>
      <c r="U1450">
        <v>0</v>
      </c>
      <c r="W1450">
        <v>0</v>
      </c>
      <c r="X1450">
        <v>0</v>
      </c>
      <c r="Y1450">
        <v>0</v>
      </c>
      <c r="AB1450" s="180">
        <v>44285</v>
      </c>
      <c r="AC1450">
        <v>1</v>
      </c>
      <c r="AD1450" t="s">
        <v>1922</v>
      </c>
      <c r="AE1450">
        <v>1</v>
      </c>
      <c r="AF1450">
        <v>30</v>
      </c>
      <c r="AG1450">
        <v>0</v>
      </c>
      <c r="AN1450">
        <v>1</v>
      </c>
      <c r="AO1450">
        <v>1</v>
      </c>
      <c r="AR1450" s="178">
        <v>33701</v>
      </c>
      <c r="AS1450" t="s">
        <v>1921</v>
      </c>
      <c r="AT1450">
        <v>0</v>
      </c>
      <c r="AU1450">
        <v>0</v>
      </c>
      <c r="AV1450">
        <v>890480123</v>
      </c>
      <c r="AW1450" t="s">
        <v>1920</v>
      </c>
      <c r="AX1450">
        <v>5</v>
      </c>
      <c r="BC1450">
        <v>2</v>
      </c>
      <c r="BD1450">
        <v>7</v>
      </c>
      <c r="BE1450">
        <v>2</v>
      </c>
    </row>
    <row r="1451" spans="1:57" x14ac:dyDescent="0.25">
      <c r="A1451" s="179">
        <f t="shared" si="22"/>
        <v>6338</v>
      </c>
      <c r="B1451" t="s">
        <v>1923</v>
      </c>
      <c r="C1451">
        <v>30767283</v>
      </c>
      <c r="D1451">
        <v>144105</v>
      </c>
      <c r="E1451">
        <v>4</v>
      </c>
      <c r="F1451">
        <v>550023792</v>
      </c>
      <c r="G1451" s="180">
        <v>43926</v>
      </c>
      <c r="H1451" s="180">
        <v>45137</v>
      </c>
      <c r="I1451">
        <v>0</v>
      </c>
      <c r="J1451">
        <v>1</v>
      </c>
      <c r="K1451">
        <v>0</v>
      </c>
      <c r="L1451">
        <v>30</v>
      </c>
      <c r="M1451">
        <v>2</v>
      </c>
      <c r="N1451" s="170">
        <v>22490513</v>
      </c>
      <c r="O1451" s="170">
        <v>24960000</v>
      </c>
      <c r="P1451" s="178">
        <v>19182</v>
      </c>
      <c r="Q1451" s="178">
        <v>737</v>
      </c>
      <c r="R1451" s="178">
        <v>15956</v>
      </c>
      <c r="S1451">
        <v>0</v>
      </c>
      <c r="T1451">
        <v>0</v>
      </c>
      <c r="U1451">
        <v>0</v>
      </c>
      <c r="W1451">
        <v>0</v>
      </c>
      <c r="X1451">
        <v>0</v>
      </c>
      <c r="Y1451">
        <v>0</v>
      </c>
      <c r="AB1451" s="180">
        <v>44285</v>
      </c>
      <c r="AC1451">
        <v>1</v>
      </c>
      <c r="AD1451" t="s">
        <v>1922</v>
      </c>
      <c r="AE1451">
        <v>1</v>
      </c>
      <c r="AF1451">
        <v>30</v>
      </c>
      <c r="AG1451">
        <v>0</v>
      </c>
      <c r="AN1451">
        <v>1</v>
      </c>
      <c r="AO1451">
        <v>1</v>
      </c>
      <c r="AR1451" s="178">
        <v>9618</v>
      </c>
      <c r="AS1451" t="s">
        <v>1921</v>
      </c>
      <c r="AT1451">
        <v>0</v>
      </c>
      <c r="AU1451">
        <v>0</v>
      </c>
      <c r="AV1451">
        <v>890480123</v>
      </c>
      <c r="AW1451" t="s">
        <v>1920</v>
      </c>
      <c r="AX1451">
        <v>5</v>
      </c>
      <c r="BC1451">
        <v>2</v>
      </c>
      <c r="BD1451">
        <v>7</v>
      </c>
      <c r="BE1451">
        <v>2</v>
      </c>
    </row>
    <row r="1452" spans="1:57" x14ac:dyDescent="0.25">
      <c r="A1452" s="179">
        <f t="shared" si="22"/>
        <v>9729</v>
      </c>
      <c r="B1452" t="s">
        <v>1923</v>
      </c>
      <c r="C1452">
        <v>30767283</v>
      </c>
      <c r="D1452">
        <v>144105</v>
      </c>
      <c r="E1452">
        <v>4</v>
      </c>
      <c r="F1452">
        <v>550023877</v>
      </c>
      <c r="G1452" s="180">
        <v>43971</v>
      </c>
      <c r="H1452" s="180">
        <v>45137</v>
      </c>
      <c r="I1452">
        <v>0</v>
      </c>
      <c r="J1452">
        <v>1</v>
      </c>
      <c r="K1452">
        <v>0</v>
      </c>
      <c r="L1452">
        <v>30</v>
      </c>
      <c r="M1452">
        <v>2</v>
      </c>
      <c r="N1452" s="170">
        <v>22490513</v>
      </c>
      <c r="O1452" s="170">
        <v>24960000</v>
      </c>
      <c r="P1452" s="178">
        <v>29448</v>
      </c>
      <c r="Q1452" s="178">
        <v>1132</v>
      </c>
      <c r="R1452" s="178">
        <v>24491</v>
      </c>
      <c r="S1452">
        <v>0</v>
      </c>
      <c r="T1452">
        <v>0</v>
      </c>
      <c r="U1452">
        <v>0</v>
      </c>
      <c r="W1452">
        <v>0</v>
      </c>
      <c r="X1452">
        <v>0</v>
      </c>
      <c r="Y1452">
        <v>0</v>
      </c>
      <c r="AB1452" s="180">
        <v>44285</v>
      </c>
      <c r="AC1452">
        <v>1</v>
      </c>
      <c r="AD1452" t="s">
        <v>1922</v>
      </c>
      <c r="AE1452">
        <v>1</v>
      </c>
      <c r="AF1452">
        <v>30</v>
      </c>
      <c r="AG1452">
        <v>0</v>
      </c>
      <c r="AN1452">
        <v>1</v>
      </c>
      <c r="AO1452">
        <v>1</v>
      </c>
      <c r="AR1452" s="178">
        <v>14762</v>
      </c>
      <c r="AS1452" t="s">
        <v>1921</v>
      </c>
      <c r="AT1452">
        <v>0</v>
      </c>
      <c r="AU1452">
        <v>0</v>
      </c>
      <c r="AV1452">
        <v>890480123</v>
      </c>
      <c r="AW1452" t="s">
        <v>1920</v>
      </c>
      <c r="AX1452">
        <v>5</v>
      </c>
      <c r="BC1452">
        <v>2</v>
      </c>
      <c r="BD1452">
        <v>7</v>
      </c>
      <c r="BE1452">
        <v>2</v>
      </c>
    </row>
    <row r="1453" spans="1:57" x14ac:dyDescent="0.25">
      <c r="A1453" s="179">
        <f t="shared" si="22"/>
        <v>33033</v>
      </c>
      <c r="B1453" t="s">
        <v>1923</v>
      </c>
      <c r="C1453">
        <v>30767283</v>
      </c>
      <c r="D1453">
        <v>144105</v>
      </c>
      <c r="E1453">
        <v>4</v>
      </c>
      <c r="F1453">
        <v>550023935</v>
      </c>
      <c r="G1453" s="180">
        <v>43998</v>
      </c>
      <c r="H1453" s="180">
        <v>45137</v>
      </c>
      <c r="I1453">
        <v>0</v>
      </c>
      <c r="J1453">
        <v>1</v>
      </c>
      <c r="K1453">
        <v>0</v>
      </c>
      <c r="L1453">
        <v>30</v>
      </c>
      <c r="M1453">
        <v>2</v>
      </c>
      <c r="N1453" s="170">
        <v>22490513</v>
      </c>
      <c r="O1453" s="170">
        <v>24960000</v>
      </c>
      <c r="P1453" s="178">
        <v>100000</v>
      </c>
      <c r="Q1453" s="178">
        <v>3844</v>
      </c>
      <c r="R1453" s="178">
        <v>83155</v>
      </c>
      <c r="S1453">
        <v>0</v>
      </c>
      <c r="T1453">
        <v>0</v>
      </c>
      <c r="U1453">
        <v>0</v>
      </c>
      <c r="W1453">
        <v>0</v>
      </c>
      <c r="X1453">
        <v>0</v>
      </c>
      <c r="Y1453">
        <v>0</v>
      </c>
      <c r="AB1453" s="180">
        <v>44285</v>
      </c>
      <c r="AC1453">
        <v>1</v>
      </c>
      <c r="AD1453" t="s">
        <v>1922</v>
      </c>
      <c r="AE1453">
        <v>1</v>
      </c>
      <c r="AF1453">
        <v>30</v>
      </c>
      <c r="AG1453">
        <v>0</v>
      </c>
      <c r="AN1453">
        <v>1</v>
      </c>
      <c r="AO1453">
        <v>1</v>
      </c>
      <c r="AR1453" s="178">
        <v>50122</v>
      </c>
      <c r="AS1453" t="s">
        <v>1921</v>
      </c>
      <c r="AT1453">
        <v>0</v>
      </c>
      <c r="AU1453">
        <v>0</v>
      </c>
      <c r="AV1453">
        <v>890480123</v>
      </c>
      <c r="AW1453" t="s">
        <v>1920</v>
      </c>
      <c r="AX1453">
        <v>5</v>
      </c>
      <c r="BC1453">
        <v>2</v>
      </c>
      <c r="BD1453">
        <v>7</v>
      </c>
      <c r="BE1453">
        <v>2</v>
      </c>
    </row>
    <row r="1454" spans="1:57" x14ac:dyDescent="0.25">
      <c r="A1454" s="179">
        <f t="shared" si="22"/>
        <v>33033</v>
      </c>
      <c r="B1454" t="s">
        <v>1923</v>
      </c>
      <c r="C1454">
        <v>30767283</v>
      </c>
      <c r="D1454">
        <v>144105</v>
      </c>
      <c r="E1454">
        <v>4</v>
      </c>
      <c r="F1454">
        <v>550023964</v>
      </c>
      <c r="G1454" s="180">
        <v>44022</v>
      </c>
      <c r="H1454" s="180">
        <v>45137</v>
      </c>
      <c r="I1454">
        <v>0</v>
      </c>
      <c r="J1454">
        <v>1</v>
      </c>
      <c r="K1454">
        <v>0</v>
      </c>
      <c r="L1454">
        <v>30</v>
      </c>
      <c r="M1454">
        <v>2</v>
      </c>
      <c r="N1454" s="170">
        <v>22490513</v>
      </c>
      <c r="O1454" s="170">
        <v>24960000</v>
      </c>
      <c r="P1454" s="178">
        <v>100000</v>
      </c>
      <c r="Q1454" s="178">
        <v>3844</v>
      </c>
      <c r="R1454" s="178">
        <v>83155</v>
      </c>
      <c r="S1454">
        <v>0</v>
      </c>
      <c r="T1454">
        <v>0</v>
      </c>
      <c r="U1454">
        <v>0</v>
      </c>
      <c r="W1454">
        <v>0</v>
      </c>
      <c r="X1454">
        <v>0</v>
      </c>
      <c r="Y1454">
        <v>0</v>
      </c>
      <c r="AB1454" s="180">
        <v>44285</v>
      </c>
      <c r="AC1454">
        <v>1</v>
      </c>
      <c r="AD1454" t="s">
        <v>1922</v>
      </c>
      <c r="AE1454">
        <v>1</v>
      </c>
      <c r="AF1454">
        <v>30</v>
      </c>
      <c r="AG1454">
        <v>0</v>
      </c>
      <c r="AN1454">
        <v>1</v>
      </c>
      <c r="AO1454">
        <v>1</v>
      </c>
      <c r="AR1454" s="178">
        <v>50122</v>
      </c>
      <c r="AS1454" t="s">
        <v>1921</v>
      </c>
      <c r="AT1454">
        <v>0</v>
      </c>
      <c r="AU1454">
        <v>0</v>
      </c>
      <c r="AV1454">
        <v>890480123</v>
      </c>
      <c r="AW1454" t="s">
        <v>1920</v>
      </c>
      <c r="AX1454">
        <v>5</v>
      </c>
      <c r="BC1454">
        <v>2</v>
      </c>
      <c r="BD1454">
        <v>7</v>
      </c>
      <c r="BE1454">
        <v>2</v>
      </c>
    </row>
    <row r="1455" spans="1:57" x14ac:dyDescent="0.25">
      <c r="A1455" s="179">
        <f t="shared" si="22"/>
        <v>35659</v>
      </c>
      <c r="B1455" t="s">
        <v>1923</v>
      </c>
      <c r="C1455">
        <v>30767283</v>
      </c>
      <c r="D1455">
        <v>144105</v>
      </c>
      <c r="E1455">
        <v>4</v>
      </c>
      <c r="F1455">
        <v>550024420</v>
      </c>
      <c r="G1455" s="180">
        <v>44095</v>
      </c>
      <c r="H1455" s="180">
        <v>45229</v>
      </c>
      <c r="I1455">
        <v>0</v>
      </c>
      <c r="J1455">
        <v>1</v>
      </c>
      <c r="K1455">
        <v>0</v>
      </c>
      <c r="L1455">
        <v>30</v>
      </c>
      <c r="M1455">
        <v>2</v>
      </c>
      <c r="N1455" s="170">
        <v>22490513</v>
      </c>
      <c r="O1455" s="170">
        <v>24960000</v>
      </c>
      <c r="P1455" s="178">
        <v>100000</v>
      </c>
      <c r="Q1455" s="178">
        <v>3844</v>
      </c>
      <c r="R1455" s="178">
        <v>89764</v>
      </c>
      <c r="S1455">
        <v>0</v>
      </c>
      <c r="T1455">
        <v>0</v>
      </c>
      <c r="U1455">
        <v>0</v>
      </c>
      <c r="W1455">
        <v>0</v>
      </c>
      <c r="X1455">
        <v>0</v>
      </c>
      <c r="Y1455">
        <v>0</v>
      </c>
      <c r="AB1455" s="180">
        <v>44285</v>
      </c>
      <c r="AC1455">
        <v>1</v>
      </c>
      <c r="AD1455" t="s">
        <v>1922</v>
      </c>
      <c r="AE1455">
        <v>1</v>
      </c>
      <c r="AF1455">
        <v>30</v>
      </c>
      <c r="AG1455">
        <v>0</v>
      </c>
      <c r="AN1455">
        <v>1</v>
      </c>
      <c r="AO1455">
        <v>1</v>
      </c>
      <c r="AR1455" s="178">
        <v>54105</v>
      </c>
      <c r="AS1455" t="s">
        <v>1921</v>
      </c>
      <c r="AT1455">
        <v>0</v>
      </c>
      <c r="AU1455">
        <v>0</v>
      </c>
      <c r="AV1455">
        <v>890480123</v>
      </c>
      <c r="AW1455" t="s">
        <v>1920</v>
      </c>
      <c r="AX1455">
        <v>5</v>
      </c>
      <c r="BC1455">
        <v>2</v>
      </c>
      <c r="BD1455">
        <v>7</v>
      </c>
      <c r="BE1455">
        <v>2</v>
      </c>
    </row>
    <row r="1456" spans="1:57" x14ac:dyDescent="0.25">
      <c r="A1456" s="179">
        <f t="shared" si="22"/>
        <v>26170</v>
      </c>
      <c r="B1456" t="s">
        <v>1923</v>
      </c>
      <c r="C1456">
        <v>30767283</v>
      </c>
      <c r="D1456">
        <v>144105</v>
      </c>
      <c r="E1456">
        <v>4</v>
      </c>
      <c r="F1456">
        <v>550025381</v>
      </c>
      <c r="G1456" s="180">
        <v>44235</v>
      </c>
      <c r="H1456" s="180">
        <v>45350</v>
      </c>
      <c r="I1456">
        <v>0</v>
      </c>
      <c r="J1456">
        <v>1</v>
      </c>
      <c r="K1456">
        <v>0</v>
      </c>
      <c r="L1456">
        <v>30</v>
      </c>
      <c r="M1456">
        <v>2</v>
      </c>
      <c r="N1456" s="170">
        <v>22490513</v>
      </c>
      <c r="O1456" s="170">
        <v>24960000</v>
      </c>
      <c r="P1456" s="178">
        <v>70000</v>
      </c>
      <c r="Q1456" s="178">
        <v>2691</v>
      </c>
      <c r="R1456" s="178">
        <v>65878</v>
      </c>
      <c r="S1456">
        <v>0</v>
      </c>
      <c r="T1456">
        <v>0</v>
      </c>
      <c r="U1456">
        <v>0</v>
      </c>
      <c r="W1456">
        <v>0</v>
      </c>
      <c r="X1456">
        <v>0</v>
      </c>
      <c r="Y1456">
        <v>0</v>
      </c>
      <c r="AB1456" s="180">
        <v>44285</v>
      </c>
      <c r="AC1456">
        <v>1</v>
      </c>
      <c r="AD1456" t="s">
        <v>1922</v>
      </c>
      <c r="AE1456">
        <v>1</v>
      </c>
      <c r="AF1456">
        <v>30</v>
      </c>
      <c r="AG1456">
        <v>0</v>
      </c>
      <c r="AN1456">
        <v>1</v>
      </c>
      <c r="AO1456">
        <v>1</v>
      </c>
      <c r="AR1456" s="178">
        <v>39708</v>
      </c>
      <c r="AS1456" t="s">
        <v>1921</v>
      </c>
      <c r="AT1456">
        <v>0</v>
      </c>
      <c r="AU1456">
        <v>0</v>
      </c>
      <c r="AV1456">
        <v>890480123</v>
      </c>
      <c r="AW1456" t="s">
        <v>1920</v>
      </c>
      <c r="AX1456">
        <v>5</v>
      </c>
      <c r="BC1456">
        <v>2</v>
      </c>
      <c r="BD1456">
        <v>7</v>
      </c>
      <c r="BE1456">
        <v>2</v>
      </c>
    </row>
    <row r="1457" spans="1:57" x14ac:dyDescent="0.25">
      <c r="A1457" s="179">
        <f t="shared" si="22"/>
        <v>21994</v>
      </c>
      <c r="B1457" t="s">
        <v>1923</v>
      </c>
      <c r="C1457">
        <v>30767283</v>
      </c>
      <c r="D1457">
        <v>144105</v>
      </c>
      <c r="E1457">
        <v>4</v>
      </c>
      <c r="F1457">
        <v>550025412</v>
      </c>
      <c r="G1457" s="180">
        <v>44245</v>
      </c>
      <c r="H1457" s="180">
        <v>45379</v>
      </c>
      <c r="I1457">
        <v>0</v>
      </c>
      <c r="J1457">
        <v>1</v>
      </c>
      <c r="K1457">
        <v>0</v>
      </c>
      <c r="L1457">
        <v>30</v>
      </c>
      <c r="M1457">
        <v>2</v>
      </c>
      <c r="N1457" s="170">
        <v>22490513</v>
      </c>
      <c r="O1457" s="170">
        <v>24960000</v>
      </c>
      <c r="P1457" s="178">
        <v>59900</v>
      </c>
      <c r="Q1457" s="178">
        <v>2303</v>
      </c>
      <c r="R1457" s="178">
        <v>55366</v>
      </c>
      <c r="S1457">
        <v>0</v>
      </c>
      <c r="T1457">
        <v>0</v>
      </c>
      <c r="U1457">
        <v>0</v>
      </c>
      <c r="W1457">
        <v>0</v>
      </c>
      <c r="X1457">
        <v>0</v>
      </c>
      <c r="Y1457">
        <v>0</v>
      </c>
      <c r="AB1457" s="180">
        <v>44285</v>
      </c>
      <c r="AC1457">
        <v>1</v>
      </c>
      <c r="AD1457" t="s">
        <v>1922</v>
      </c>
      <c r="AE1457">
        <v>1</v>
      </c>
      <c r="AF1457">
        <v>30</v>
      </c>
      <c r="AG1457">
        <v>0</v>
      </c>
      <c r="AN1457">
        <v>1</v>
      </c>
      <c r="AO1457">
        <v>1</v>
      </c>
      <c r="AR1457" s="178">
        <v>33372</v>
      </c>
      <c r="AS1457" t="s">
        <v>1921</v>
      </c>
      <c r="AT1457">
        <v>0</v>
      </c>
      <c r="AU1457">
        <v>0</v>
      </c>
      <c r="AV1457">
        <v>890480123</v>
      </c>
      <c r="AW1457" t="s">
        <v>1920</v>
      </c>
      <c r="AX1457">
        <v>5</v>
      </c>
      <c r="BC1457">
        <v>2</v>
      </c>
      <c r="BD1457">
        <v>7</v>
      </c>
      <c r="BE1457">
        <v>2</v>
      </c>
    </row>
    <row r="1458" spans="1:57" x14ac:dyDescent="0.25">
      <c r="A1458" s="179">
        <f t="shared" si="22"/>
        <v>19020</v>
      </c>
      <c r="B1458" t="s">
        <v>1923</v>
      </c>
      <c r="C1458">
        <v>30767283</v>
      </c>
      <c r="D1458">
        <v>144105</v>
      </c>
      <c r="E1458">
        <v>4</v>
      </c>
      <c r="F1458">
        <v>550025422</v>
      </c>
      <c r="G1458" s="180">
        <v>44247</v>
      </c>
      <c r="H1458" s="180">
        <v>45379</v>
      </c>
      <c r="I1458">
        <v>0</v>
      </c>
      <c r="J1458">
        <v>1</v>
      </c>
      <c r="K1458">
        <v>0</v>
      </c>
      <c r="L1458">
        <v>30</v>
      </c>
      <c r="M1458">
        <v>2</v>
      </c>
      <c r="N1458" s="170">
        <v>22490513</v>
      </c>
      <c r="O1458" s="170">
        <v>24960000</v>
      </c>
      <c r="P1458" s="178">
        <v>51800</v>
      </c>
      <c r="Q1458" s="178">
        <v>1991</v>
      </c>
      <c r="R1458" s="178">
        <v>47880</v>
      </c>
      <c r="S1458">
        <v>0</v>
      </c>
      <c r="T1458">
        <v>0</v>
      </c>
      <c r="U1458">
        <v>0</v>
      </c>
      <c r="W1458">
        <v>0</v>
      </c>
      <c r="X1458">
        <v>0</v>
      </c>
      <c r="Y1458">
        <v>0</v>
      </c>
      <c r="AB1458" s="180">
        <v>44285</v>
      </c>
      <c r="AC1458">
        <v>1</v>
      </c>
      <c r="AD1458" t="s">
        <v>1922</v>
      </c>
      <c r="AE1458">
        <v>1</v>
      </c>
      <c r="AF1458">
        <v>30</v>
      </c>
      <c r="AG1458">
        <v>0</v>
      </c>
      <c r="AN1458">
        <v>1</v>
      </c>
      <c r="AO1458">
        <v>1</v>
      </c>
      <c r="AR1458" s="178">
        <v>28860</v>
      </c>
      <c r="AS1458" t="s">
        <v>1921</v>
      </c>
      <c r="AT1458">
        <v>0</v>
      </c>
      <c r="AU1458">
        <v>0</v>
      </c>
      <c r="AV1458">
        <v>890480123</v>
      </c>
      <c r="AW1458" t="s">
        <v>1920</v>
      </c>
      <c r="AX1458">
        <v>5</v>
      </c>
      <c r="BC1458">
        <v>2</v>
      </c>
      <c r="BD1458">
        <v>7</v>
      </c>
      <c r="BE1458">
        <v>2</v>
      </c>
    </row>
    <row r="1459" spans="1:57" x14ac:dyDescent="0.25">
      <c r="A1459" s="179">
        <f t="shared" si="22"/>
        <v>7649</v>
      </c>
      <c r="B1459" t="s">
        <v>1923</v>
      </c>
      <c r="C1459">
        <v>30767283</v>
      </c>
      <c r="D1459">
        <v>144105</v>
      </c>
      <c r="E1459">
        <v>4</v>
      </c>
      <c r="F1459">
        <v>550025435</v>
      </c>
      <c r="G1459" s="180">
        <v>44249</v>
      </c>
      <c r="H1459" s="180">
        <v>45379</v>
      </c>
      <c r="I1459">
        <v>0</v>
      </c>
      <c r="J1459">
        <v>1</v>
      </c>
      <c r="K1459">
        <v>0</v>
      </c>
      <c r="L1459">
        <v>30</v>
      </c>
      <c r="M1459">
        <v>2</v>
      </c>
      <c r="N1459" s="170">
        <v>22490513</v>
      </c>
      <c r="O1459" s="170">
        <v>24960000</v>
      </c>
      <c r="P1459" s="178">
        <v>20000</v>
      </c>
      <c r="Q1459" s="178">
        <v>769</v>
      </c>
      <c r="R1459" s="178">
        <v>19255</v>
      </c>
      <c r="S1459">
        <v>0</v>
      </c>
      <c r="T1459">
        <v>0</v>
      </c>
      <c r="U1459">
        <v>0</v>
      </c>
      <c r="W1459">
        <v>0</v>
      </c>
      <c r="X1459">
        <v>0</v>
      </c>
      <c r="Y1459">
        <v>0</v>
      </c>
      <c r="AB1459" s="180">
        <v>44285</v>
      </c>
      <c r="AC1459">
        <v>1</v>
      </c>
      <c r="AD1459" t="s">
        <v>1922</v>
      </c>
      <c r="AE1459">
        <v>1</v>
      </c>
      <c r="AF1459">
        <v>30</v>
      </c>
      <c r="AG1459">
        <v>0</v>
      </c>
      <c r="AN1459">
        <v>1</v>
      </c>
      <c r="AO1459">
        <v>1</v>
      </c>
      <c r="AR1459" s="178">
        <v>11606</v>
      </c>
      <c r="AS1459" t="s">
        <v>1921</v>
      </c>
      <c r="AT1459">
        <v>0</v>
      </c>
      <c r="AU1459">
        <v>0</v>
      </c>
      <c r="AV1459">
        <v>890480123</v>
      </c>
      <c r="AW1459" t="s">
        <v>1920</v>
      </c>
      <c r="AX1459">
        <v>5</v>
      </c>
      <c r="BC1459">
        <v>2</v>
      </c>
      <c r="BD1459">
        <v>7</v>
      </c>
      <c r="BE1459">
        <v>2</v>
      </c>
    </row>
    <row r="1460" spans="1:57" x14ac:dyDescent="0.25">
      <c r="A1460" s="179">
        <f t="shared" si="22"/>
        <v>4625</v>
      </c>
      <c r="B1460" t="s">
        <v>1923</v>
      </c>
      <c r="C1460">
        <v>30767283</v>
      </c>
      <c r="D1460">
        <v>144105</v>
      </c>
      <c r="E1460">
        <v>4</v>
      </c>
      <c r="F1460">
        <v>550025439</v>
      </c>
      <c r="G1460" s="180">
        <v>44249</v>
      </c>
      <c r="H1460" s="180">
        <v>45379</v>
      </c>
      <c r="I1460">
        <v>0</v>
      </c>
      <c r="J1460">
        <v>1</v>
      </c>
      <c r="K1460">
        <v>0</v>
      </c>
      <c r="L1460">
        <v>30</v>
      </c>
      <c r="M1460">
        <v>2</v>
      </c>
      <c r="N1460" s="170">
        <v>22490513</v>
      </c>
      <c r="O1460" s="170">
        <v>24960000</v>
      </c>
      <c r="P1460" s="178">
        <v>12092</v>
      </c>
      <c r="Q1460" s="178">
        <v>465</v>
      </c>
      <c r="R1460" s="178">
        <v>11643</v>
      </c>
      <c r="S1460">
        <v>0</v>
      </c>
      <c r="T1460">
        <v>0</v>
      </c>
      <c r="U1460">
        <v>0</v>
      </c>
      <c r="W1460">
        <v>0</v>
      </c>
      <c r="X1460">
        <v>0</v>
      </c>
      <c r="Y1460">
        <v>0</v>
      </c>
      <c r="AB1460" s="180">
        <v>44285</v>
      </c>
      <c r="AC1460">
        <v>1</v>
      </c>
      <c r="AD1460" t="s">
        <v>1922</v>
      </c>
      <c r="AE1460">
        <v>1</v>
      </c>
      <c r="AF1460">
        <v>30</v>
      </c>
      <c r="AG1460">
        <v>0</v>
      </c>
      <c r="AN1460">
        <v>1</v>
      </c>
      <c r="AO1460">
        <v>1</v>
      </c>
      <c r="AR1460" s="178">
        <v>7018</v>
      </c>
      <c r="AS1460" t="s">
        <v>1921</v>
      </c>
      <c r="AT1460">
        <v>0</v>
      </c>
      <c r="AU1460">
        <v>0</v>
      </c>
      <c r="AV1460">
        <v>890480123</v>
      </c>
      <c r="AW1460" t="s">
        <v>1920</v>
      </c>
      <c r="AX1460">
        <v>5</v>
      </c>
      <c r="BC1460">
        <v>2</v>
      </c>
      <c r="BD1460">
        <v>7</v>
      </c>
      <c r="BE1460">
        <v>2</v>
      </c>
    </row>
    <row r="1461" spans="1:57" x14ac:dyDescent="0.25">
      <c r="A1461" s="179">
        <f t="shared" si="22"/>
        <v>7649</v>
      </c>
      <c r="B1461" t="s">
        <v>1923</v>
      </c>
      <c r="C1461">
        <v>30767283</v>
      </c>
      <c r="D1461">
        <v>144105</v>
      </c>
      <c r="E1461">
        <v>4</v>
      </c>
      <c r="F1461">
        <v>550025441</v>
      </c>
      <c r="G1461" s="180">
        <v>44250</v>
      </c>
      <c r="H1461" s="180">
        <v>45379</v>
      </c>
      <c r="I1461">
        <v>0</v>
      </c>
      <c r="J1461">
        <v>1</v>
      </c>
      <c r="K1461">
        <v>0</v>
      </c>
      <c r="L1461">
        <v>30</v>
      </c>
      <c r="M1461">
        <v>2</v>
      </c>
      <c r="N1461" s="170">
        <v>22490513</v>
      </c>
      <c r="O1461" s="170">
        <v>24960000</v>
      </c>
      <c r="P1461" s="178">
        <v>20000</v>
      </c>
      <c r="Q1461" s="178">
        <v>769</v>
      </c>
      <c r="R1461" s="178">
        <v>19255</v>
      </c>
      <c r="S1461">
        <v>0</v>
      </c>
      <c r="T1461">
        <v>0</v>
      </c>
      <c r="U1461">
        <v>0</v>
      </c>
      <c r="W1461">
        <v>0</v>
      </c>
      <c r="X1461">
        <v>0</v>
      </c>
      <c r="Y1461">
        <v>0</v>
      </c>
      <c r="AB1461" s="180">
        <v>44285</v>
      </c>
      <c r="AC1461">
        <v>1</v>
      </c>
      <c r="AD1461" t="s">
        <v>1922</v>
      </c>
      <c r="AE1461">
        <v>1</v>
      </c>
      <c r="AF1461">
        <v>30</v>
      </c>
      <c r="AG1461">
        <v>0</v>
      </c>
      <c r="AN1461">
        <v>1</v>
      </c>
      <c r="AO1461">
        <v>1</v>
      </c>
      <c r="AR1461" s="178">
        <v>11606</v>
      </c>
      <c r="AS1461" t="s">
        <v>1921</v>
      </c>
      <c r="AT1461">
        <v>0</v>
      </c>
      <c r="AU1461">
        <v>0</v>
      </c>
      <c r="AV1461">
        <v>890480123</v>
      </c>
      <c r="AW1461" t="s">
        <v>1920</v>
      </c>
      <c r="AX1461">
        <v>5</v>
      </c>
      <c r="BC1461">
        <v>2</v>
      </c>
      <c r="BD1461">
        <v>7</v>
      </c>
      <c r="BE1461">
        <v>2</v>
      </c>
    </row>
    <row r="1462" spans="1:57" x14ac:dyDescent="0.25">
      <c r="A1462" s="179">
        <f t="shared" si="22"/>
        <v>479</v>
      </c>
      <c r="B1462" t="s">
        <v>1923</v>
      </c>
      <c r="C1462">
        <v>30767283</v>
      </c>
      <c r="D1462">
        <v>144105</v>
      </c>
      <c r="E1462">
        <v>4</v>
      </c>
      <c r="F1462">
        <v>550025491</v>
      </c>
      <c r="G1462" s="180">
        <v>44255</v>
      </c>
      <c r="H1462" s="180">
        <v>44316</v>
      </c>
      <c r="I1462">
        <v>0</v>
      </c>
      <c r="J1462">
        <v>1</v>
      </c>
      <c r="K1462">
        <v>0</v>
      </c>
      <c r="L1462">
        <v>30</v>
      </c>
      <c r="M1462">
        <v>2</v>
      </c>
      <c r="N1462">
        <v>0</v>
      </c>
      <c r="O1462">
        <v>0</v>
      </c>
      <c r="P1462" s="178">
        <v>6000</v>
      </c>
      <c r="Q1462" s="178">
        <v>6000</v>
      </c>
      <c r="R1462" s="178">
        <v>1206</v>
      </c>
      <c r="S1462">
        <v>0</v>
      </c>
      <c r="T1462">
        <v>0</v>
      </c>
      <c r="U1462">
        <v>0</v>
      </c>
      <c r="W1462">
        <v>0</v>
      </c>
      <c r="X1462">
        <v>0</v>
      </c>
      <c r="Y1462">
        <v>0</v>
      </c>
      <c r="AB1462" s="180">
        <v>44285</v>
      </c>
      <c r="AC1462">
        <v>1</v>
      </c>
      <c r="AD1462" t="s">
        <v>1922</v>
      </c>
      <c r="AE1462">
        <v>1</v>
      </c>
      <c r="AF1462">
        <v>30</v>
      </c>
      <c r="AG1462">
        <v>0</v>
      </c>
      <c r="AN1462">
        <v>1</v>
      </c>
      <c r="AO1462">
        <v>1</v>
      </c>
      <c r="AR1462" s="178">
        <v>727</v>
      </c>
      <c r="AS1462" t="s">
        <v>1921</v>
      </c>
      <c r="AT1462">
        <v>0</v>
      </c>
      <c r="AU1462">
        <v>0</v>
      </c>
      <c r="AV1462">
        <v>890480123</v>
      </c>
      <c r="AW1462" t="s">
        <v>1920</v>
      </c>
      <c r="AX1462">
        <v>5</v>
      </c>
      <c r="BC1462">
        <v>2</v>
      </c>
      <c r="BD1462">
        <v>7</v>
      </c>
      <c r="BE1462">
        <v>2</v>
      </c>
    </row>
    <row r="1463" spans="1:57" x14ac:dyDescent="0.25">
      <c r="A1463" s="179">
        <f t="shared" si="22"/>
        <v>11459</v>
      </c>
      <c r="B1463" t="s">
        <v>1923</v>
      </c>
      <c r="C1463">
        <v>30767283</v>
      </c>
      <c r="D1463">
        <v>144105</v>
      </c>
      <c r="E1463">
        <v>4</v>
      </c>
      <c r="F1463">
        <v>550025597</v>
      </c>
      <c r="G1463" s="180">
        <v>44269</v>
      </c>
      <c r="H1463" s="180">
        <v>45381</v>
      </c>
      <c r="I1463">
        <v>0</v>
      </c>
      <c r="J1463">
        <v>1</v>
      </c>
      <c r="K1463">
        <v>0</v>
      </c>
      <c r="L1463">
        <v>30</v>
      </c>
      <c r="M1463">
        <v>2</v>
      </c>
      <c r="N1463" s="170">
        <v>22490513</v>
      </c>
      <c r="O1463" s="170">
        <v>24960000</v>
      </c>
      <c r="P1463" s="178">
        <v>30000</v>
      </c>
      <c r="Q1463" s="178">
        <v>1153</v>
      </c>
      <c r="R1463" s="178">
        <v>28847</v>
      </c>
      <c r="S1463">
        <v>0</v>
      </c>
      <c r="T1463">
        <v>0</v>
      </c>
      <c r="U1463">
        <v>0</v>
      </c>
      <c r="W1463">
        <v>0</v>
      </c>
      <c r="X1463">
        <v>0</v>
      </c>
      <c r="Y1463">
        <v>0</v>
      </c>
      <c r="AB1463" s="180">
        <v>44285</v>
      </c>
      <c r="AC1463">
        <v>1</v>
      </c>
      <c r="AD1463" t="s">
        <v>1922</v>
      </c>
      <c r="AE1463">
        <v>1</v>
      </c>
      <c r="AF1463">
        <v>30</v>
      </c>
      <c r="AG1463">
        <v>0</v>
      </c>
      <c r="AN1463">
        <v>1</v>
      </c>
      <c r="AO1463">
        <v>1</v>
      </c>
      <c r="AR1463" s="178">
        <v>17388</v>
      </c>
      <c r="AS1463" t="s">
        <v>1921</v>
      </c>
      <c r="AT1463">
        <v>0</v>
      </c>
      <c r="AU1463">
        <v>0</v>
      </c>
      <c r="AV1463">
        <v>890480123</v>
      </c>
      <c r="AW1463" t="s">
        <v>1920</v>
      </c>
      <c r="AX1463">
        <v>5</v>
      </c>
      <c r="BC1463">
        <v>2</v>
      </c>
      <c r="BD1463">
        <v>7</v>
      </c>
      <c r="BE1463">
        <v>2</v>
      </c>
    </row>
    <row r="1464" spans="1:57" x14ac:dyDescent="0.25">
      <c r="A1464" s="179">
        <f t="shared" si="22"/>
        <v>19862</v>
      </c>
      <c r="B1464" t="s">
        <v>1923</v>
      </c>
      <c r="C1464">
        <v>30767283</v>
      </c>
      <c r="D1464">
        <v>144105</v>
      </c>
      <c r="E1464">
        <v>4</v>
      </c>
      <c r="F1464">
        <v>550025612</v>
      </c>
      <c r="G1464" s="180">
        <v>44274</v>
      </c>
      <c r="H1464" s="180">
        <v>45412</v>
      </c>
      <c r="I1464">
        <v>0</v>
      </c>
      <c r="J1464">
        <v>1</v>
      </c>
      <c r="K1464">
        <v>0</v>
      </c>
      <c r="L1464">
        <v>30</v>
      </c>
      <c r="M1464">
        <v>2</v>
      </c>
      <c r="N1464" s="170">
        <v>22490513</v>
      </c>
      <c r="O1464" s="170">
        <v>24960000</v>
      </c>
      <c r="P1464" s="178">
        <v>50000</v>
      </c>
      <c r="Q1464" s="178">
        <v>1922</v>
      </c>
      <c r="R1464" s="178">
        <v>50000</v>
      </c>
      <c r="S1464">
        <v>0</v>
      </c>
      <c r="T1464">
        <v>0</v>
      </c>
      <c r="U1464">
        <v>0</v>
      </c>
      <c r="W1464">
        <v>0</v>
      </c>
      <c r="X1464">
        <v>0</v>
      </c>
      <c r="Y1464">
        <v>0</v>
      </c>
      <c r="AB1464" s="180">
        <v>44286</v>
      </c>
      <c r="AC1464">
        <v>1</v>
      </c>
      <c r="AD1464" t="s">
        <v>1922</v>
      </c>
      <c r="AE1464">
        <v>1</v>
      </c>
      <c r="AF1464">
        <v>30</v>
      </c>
      <c r="AG1464">
        <v>0</v>
      </c>
      <c r="AN1464">
        <v>1</v>
      </c>
      <c r="AO1464">
        <v>1</v>
      </c>
      <c r="AR1464" s="178">
        <v>30138</v>
      </c>
      <c r="AS1464" t="s">
        <v>1921</v>
      </c>
      <c r="AT1464">
        <v>0</v>
      </c>
      <c r="AU1464">
        <v>0</v>
      </c>
      <c r="AV1464">
        <v>890480123</v>
      </c>
      <c r="AW1464" t="s">
        <v>1920</v>
      </c>
      <c r="AX1464">
        <v>5</v>
      </c>
      <c r="BC1464">
        <v>2</v>
      </c>
      <c r="BD1464">
        <v>7</v>
      </c>
      <c r="BE1464">
        <v>2</v>
      </c>
    </row>
    <row r="1465" spans="1:57" x14ac:dyDescent="0.25">
      <c r="A1465" s="179">
        <f t="shared" si="22"/>
        <v>834</v>
      </c>
      <c r="B1465" t="s">
        <v>1923</v>
      </c>
      <c r="C1465">
        <v>30767283</v>
      </c>
      <c r="D1465">
        <v>144105</v>
      </c>
      <c r="E1465">
        <v>4</v>
      </c>
      <c r="F1465">
        <v>550025619</v>
      </c>
      <c r="G1465" s="180">
        <v>44274</v>
      </c>
      <c r="H1465" s="180">
        <v>44346</v>
      </c>
      <c r="I1465">
        <v>0</v>
      </c>
      <c r="J1465">
        <v>1</v>
      </c>
      <c r="K1465">
        <v>0</v>
      </c>
      <c r="L1465">
        <v>30</v>
      </c>
      <c r="M1465">
        <v>2</v>
      </c>
      <c r="N1465">
        <v>0</v>
      </c>
      <c r="O1465">
        <v>0</v>
      </c>
      <c r="P1465" s="178">
        <v>2100</v>
      </c>
      <c r="Q1465" s="178">
        <v>2100</v>
      </c>
      <c r="R1465" s="178">
        <v>2100</v>
      </c>
      <c r="S1465">
        <v>0</v>
      </c>
      <c r="T1465">
        <v>0</v>
      </c>
      <c r="U1465">
        <v>0</v>
      </c>
      <c r="W1465">
        <v>0</v>
      </c>
      <c r="X1465">
        <v>0</v>
      </c>
      <c r="Y1465">
        <v>0</v>
      </c>
      <c r="AB1465" s="180">
        <v>44286</v>
      </c>
      <c r="AC1465">
        <v>1</v>
      </c>
      <c r="AD1465" t="s">
        <v>1922</v>
      </c>
      <c r="AE1465">
        <v>1</v>
      </c>
      <c r="AF1465">
        <v>30</v>
      </c>
      <c r="AG1465">
        <v>0</v>
      </c>
      <c r="AN1465">
        <v>1</v>
      </c>
      <c r="AO1465">
        <v>1</v>
      </c>
      <c r="AR1465" s="178">
        <v>1266</v>
      </c>
      <c r="AS1465" t="s">
        <v>1921</v>
      </c>
      <c r="AT1465">
        <v>0</v>
      </c>
      <c r="AU1465">
        <v>0</v>
      </c>
      <c r="AV1465">
        <v>890480123</v>
      </c>
      <c r="AW1465" t="s">
        <v>1920</v>
      </c>
      <c r="AX1465">
        <v>5</v>
      </c>
      <c r="BC1465">
        <v>2</v>
      </c>
      <c r="BD1465">
        <v>7</v>
      </c>
      <c r="BE1465">
        <v>2</v>
      </c>
    </row>
    <row r="1466" spans="1:57" x14ac:dyDescent="0.25">
      <c r="A1466" s="179">
        <f t="shared" si="22"/>
        <v>2383</v>
      </c>
      <c r="B1466" t="s">
        <v>1923</v>
      </c>
      <c r="C1466">
        <v>30767283</v>
      </c>
      <c r="D1466">
        <v>144105</v>
      </c>
      <c r="E1466">
        <v>4</v>
      </c>
      <c r="F1466">
        <v>550025677</v>
      </c>
      <c r="G1466" s="180">
        <v>44286</v>
      </c>
      <c r="H1466" s="180">
        <v>44346</v>
      </c>
      <c r="I1466">
        <v>0</v>
      </c>
      <c r="J1466">
        <v>1</v>
      </c>
      <c r="K1466">
        <v>0</v>
      </c>
      <c r="L1466">
        <v>30</v>
      </c>
      <c r="M1466">
        <v>2</v>
      </c>
      <c r="N1466">
        <v>0</v>
      </c>
      <c r="O1466">
        <v>0</v>
      </c>
      <c r="P1466" s="178">
        <v>6000</v>
      </c>
      <c r="Q1466" s="178">
        <v>6000</v>
      </c>
      <c r="R1466" s="178">
        <v>6000</v>
      </c>
      <c r="S1466">
        <v>0</v>
      </c>
      <c r="T1466">
        <v>0</v>
      </c>
      <c r="U1466">
        <v>0</v>
      </c>
      <c r="W1466">
        <v>0</v>
      </c>
      <c r="X1466">
        <v>0</v>
      </c>
      <c r="Y1466">
        <v>0</v>
      </c>
      <c r="AB1466" s="180">
        <v>44286</v>
      </c>
      <c r="AC1466">
        <v>1</v>
      </c>
      <c r="AD1466" t="s">
        <v>1922</v>
      </c>
      <c r="AE1466">
        <v>1</v>
      </c>
      <c r="AF1466">
        <v>30</v>
      </c>
      <c r="AG1466">
        <v>0</v>
      </c>
      <c r="AN1466">
        <v>1</v>
      </c>
      <c r="AO1466">
        <v>1</v>
      </c>
      <c r="AR1466" s="178">
        <v>3617</v>
      </c>
      <c r="AS1466" t="s">
        <v>1921</v>
      </c>
      <c r="AT1466">
        <v>0</v>
      </c>
      <c r="AU1466">
        <v>0</v>
      </c>
      <c r="AV1466">
        <v>890480123</v>
      </c>
      <c r="AW1466" t="s">
        <v>1920</v>
      </c>
      <c r="AX1466">
        <v>5</v>
      </c>
      <c r="BC1466">
        <v>2</v>
      </c>
      <c r="BD1466">
        <v>7</v>
      </c>
      <c r="BE1466">
        <v>2</v>
      </c>
    </row>
    <row r="1467" spans="1:57" x14ac:dyDescent="0.25">
      <c r="A1467" s="179">
        <f t="shared" si="22"/>
        <v>0</v>
      </c>
      <c r="B1467" t="s">
        <v>1923</v>
      </c>
      <c r="C1467">
        <v>30771256</v>
      </c>
      <c r="D1467">
        <v>144105</v>
      </c>
      <c r="E1467">
        <v>4</v>
      </c>
      <c r="F1467">
        <v>13936</v>
      </c>
      <c r="G1467" s="180">
        <v>43213</v>
      </c>
      <c r="H1467" s="180">
        <v>44309</v>
      </c>
      <c r="I1467">
        <v>7</v>
      </c>
      <c r="J1467">
        <v>1</v>
      </c>
      <c r="K1467">
        <v>34</v>
      </c>
      <c r="L1467">
        <v>30</v>
      </c>
      <c r="M1467">
        <v>2</v>
      </c>
      <c r="N1467" s="170">
        <v>17726461</v>
      </c>
      <c r="O1467" s="170">
        <v>19240000</v>
      </c>
      <c r="P1467" s="178">
        <v>25000000</v>
      </c>
      <c r="Q1467" s="178">
        <v>900383</v>
      </c>
      <c r="R1467" s="178">
        <v>1031109</v>
      </c>
      <c r="S1467">
        <v>3059</v>
      </c>
      <c r="T1467">
        <v>0</v>
      </c>
      <c r="U1467">
        <v>0</v>
      </c>
      <c r="W1467">
        <v>0</v>
      </c>
      <c r="X1467">
        <v>0</v>
      </c>
      <c r="Y1467">
        <v>0</v>
      </c>
      <c r="AB1467" s="180">
        <v>44285</v>
      </c>
      <c r="AC1467">
        <v>1</v>
      </c>
      <c r="AD1467" t="s">
        <v>1922</v>
      </c>
      <c r="AE1467">
        <v>1</v>
      </c>
      <c r="AF1467">
        <v>30</v>
      </c>
      <c r="AG1467">
        <v>143833</v>
      </c>
      <c r="AN1467">
        <v>1</v>
      </c>
      <c r="AO1467">
        <v>1</v>
      </c>
      <c r="AR1467" s="178">
        <v>16565818</v>
      </c>
      <c r="AS1467" t="s">
        <v>1921</v>
      </c>
      <c r="AT1467">
        <v>0</v>
      </c>
      <c r="AU1467">
        <v>0</v>
      </c>
      <c r="AV1467">
        <v>890480123</v>
      </c>
      <c r="AW1467" t="s">
        <v>1920</v>
      </c>
      <c r="AX1467">
        <v>5</v>
      </c>
      <c r="BC1467">
        <v>1</v>
      </c>
      <c r="BD1467">
        <v>7</v>
      </c>
      <c r="BE1467">
        <v>2</v>
      </c>
    </row>
    <row r="1468" spans="1:57" x14ac:dyDescent="0.25">
      <c r="A1468" s="179">
        <f t="shared" si="22"/>
        <v>0</v>
      </c>
      <c r="B1468" t="s">
        <v>1923</v>
      </c>
      <c r="C1468">
        <v>30772512</v>
      </c>
      <c r="D1468">
        <v>144105</v>
      </c>
      <c r="E1468">
        <v>4</v>
      </c>
      <c r="F1468">
        <v>14759</v>
      </c>
      <c r="G1468" s="180">
        <v>43389</v>
      </c>
      <c r="H1468" s="180">
        <v>44485</v>
      </c>
      <c r="I1468">
        <v>0</v>
      </c>
      <c r="J1468">
        <v>1</v>
      </c>
      <c r="K1468">
        <v>30</v>
      </c>
      <c r="L1468">
        <v>30</v>
      </c>
      <c r="M1468">
        <v>2</v>
      </c>
      <c r="N1468" s="170">
        <v>12185828</v>
      </c>
      <c r="O1468" s="170">
        <v>12890000</v>
      </c>
      <c r="P1468" s="178">
        <v>5000000</v>
      </c>
      <c r="Q1468" s="178">
        <v>166516</v>
      </c>
      <c r="R1468" s="178">
        <v>877060</v>
      </c>
      <c r="S1468">
        <v>0</v>
      </c>
      <c r="T1468">
        <v>0</v>
      </c>
      <c r="U1468">
        <v>0</v>
      </c>
      <c r="W1468">
        <v>0</v>
      </c>
      <c r="X1468">
        <v>0</v>
      </c>
      <c r="Y1468">
        <v>0</v>
      </c>
      <c r="AB1468" s="180">
        <v>44285</v>
      </c>
      <c r="AC1468">
        <v>1</v>
      </c>
      <c r="AD1468" t="s">
        <v>1922</v>
      </c>
      <c r="AE1468">
        <v>1</v>
      </c>
      <c r="AF1468">
        <v>30</v>
      </c>
      <c r="AG1468">
        <v>0</v>
      </c>
      <c r="AN1468">
        <v>1</v>
      </c>
      <c r="AO1468">
        <v>1</v>
      </c>
      <c r="AR1468" s="178">
        <v>1555208</v>
      </c>
      <c r="AS1468" t="s">
        <v>1921</v>
      </c>
      <c r="AT1468">
        <v>0</v>
      </c>
      <c r="AU1468">
        <v>0</v>
      </c>
      <c r="AV1468">
        <v>890480123</v>
      </c>
      <c r="AW1468" t="s">
        <v>1920</v>
      </c>
      <c r="AX1468">
        <v>5</v>
      </c>
      <c r="BC1468">
        <v>1</v>
      </c>
      <c r="BD1468">
        <v>7</v>
      </c>
      <c r="BE1468">
        <v>2</v>
      </c>
    </row>
    <row r="1469" spans="1:57" x14ac:dyDescent="0.25">
      <c r="A1469" s="179">
        <f t="shared" si="22"/>
        <v>0</v>
      </c>
      <c r="B1469" t="s">
        <v>1923</v>
      </c>
      <c r="C1469">
        <v>30772512</v>
      </c>
      <c r="D1469">
        <v>144105</v>
      </c>
      <c r="E1469">
        <v>4</v>
      </c>
      <c r="F1469">
        <v>16188</v>
      </c>
      <c r="G1469" s="180">
        <v>43707</v>
      </c>
      <c r="H1469" s="180">
        <v>45534</v>
      </c>
      <c r="I1469">
        <v>0</v>
      </c>
      <c r="J1469">
        <v>1</v>
      </c>
      <c r="K1469">
        <v>19</v>
      </c>
      <c r="L1469">
        <v>30</v>
      </c>
      <c r="M1469">
        <v>2</v>
      </c>
      <c r="N1469" s="170">
        <v>17726461</v>
      </c>
      <c r="O1469" s="170">
        <v>19240000</v>
      </c>
      <c r="P1469" s="178">
        <v>20000000</v>
      </c>
      <c r="Q1469" s="178">
        <v>504897</v>
      </c>
      <c r="R1469" s="178">
        <v>15436699</v>
      </c>
      <c r="S1469">
        <v>0</v>
      </c>
      <c r="T1469">
        <v>0</v>
      </c>
      <c r="U1469">
        <v>0</v>
      </c>
      <c r="W1469">
        <v>0</v>
      </c>
      <c r="X1469">
        <v>0</v>
      </c>
      <c r="Y1469">
        <v>0</v>
      </c>
      <c r="AB1469" s="180">
        <v>44285</v>
      </c>
      <c r="AC1469">
        <v>1</v>
      </c>
      <c r="AD1469" t="s">
        <v>1922</v>
      </c>
      <c r="AE1469">
        <v>1</v>
      </c>
      <c r="AF1469">
        <v>30</v>
      </c>
      <c r="AG1469">
        <v>0</v>
      </c>
      <c r="AN1469">
        <v>1</v>
      </c>
      <c r="AO1469">
        <v>1</v>
      </c>
      <c r="AR1469" s="178">
        <v>27372444</v>
      </c>
      <c r="AS1469" t="s">
        <v>1921</v>
      </c>
      <c r="AT1469">
        <v>0</v>
      </c>
      <c r="AU1469">
        <v>0</v>
      </c>
      <c r="AV1469">
        <v>890480123</v>
      </c>
      <c r="AW1469" t="s">
        <v>1920</v>
      </c>
      <c r="AX1469">
        <v>5</v>
      </c>
      <c r="BC1469">
        <v>1</v>
      </c>
      <c r="BD1469">
        <v>7</v>
      </c>
      <c r="BE1469">
        <v>2</v>
      </c>
    </row>
    <row r="1470" spans="1:57" x14ac:dyDescent="0.25">
      <c r="A1470" s="179">
        <f t="shared" si="22"/>
        <v>0</v>
      </c>
      <c r="B1470" t="s">
        <v>1923</v>
      </c>
      <c r="C1470">
        <v>30772512</v>
      </c>
      <c r="D1470">
        <v>144105</v>
      </c>
      <c r="E1470">
        <v>4</v>
      </c>
      <c r="F1470">
        <v>17331</v>
      </c>
      <c r="G1470" s="180">
        <v>44015</v>
      </c>
      <c r="H1470" s="180">
        <v>44745</v>
      </c>
      <c r="I1470">
        <v>0</v>
      </c>
      <c r="J1470">
        <v>1</v>
      </c>
      <c r="K1470">
        <v>9</v>
      </c>
      <c r="L1470">
        <v>30</v>
      </c>
      <c r="M1470">
        <v>2</v>
      </c>
      <c r="N1470" s="170">
        <v>9752084</v>
      </c>
      <c r="O1470" s="170">
        <v>10200000</v>
      </c>
      <c r="P1470" s="178">
        <v>8000000</v>
      </c>
      <c r="Q1470" s="178">
        <v>368245</v>
      </c>
      <c r="R1470" s="178">
        <v>5172701</v>
      </c>
      <c r="S1470">
        <v>0</v>
      </c>
      <c r="T1470">
        <v>0</v>
      </c>
      <c r="U1470">
        <v>0</v>
      </c>
      <c r="W1470">
        <v>0</v>
      </c>
      <c r="X1470">
        <v>0</v>
      </c>
      <c r="Y1470">
        <v>0</v>
      </c>
      <c r="AB1470" s="180">
        <v>44285</v>
      </c>
      <c r="AC1470">
        <v>1</v>
      </c>
      <c r="AD1470" t="s">
        <v>1922</v>
      </c>
      <c r="AE1470">
        <v>1</v>
      </c>
      <c r="AF1470">
        <v>30</v>
      </c>
      <c r="AG1470">
        <v>0</v>
      </c>
      <c r="AN1470">
        <v>1</v>
      </c>
      <c r="AO1470">
        <v>1</v>
      </c>
      <c r="AR1470" s="178">
        <v>9172263</v>
      </c>
      <c r="AS1470" t="s">
        <v>1921</v>
      </c>
      <c r="AT1470">
        <v>0</v>
      </c>
      <c r="AU1470">
        <v>0</v>
      </c>
      <c r="AV1470">
        <v>890480123</v>
      </c>
      <c r="AW1470" t="s">
        <v>1920</v>
      </c>
      <c r="AX1470">
        <v>5</v>
      </c>
      <c r="BC1470">
        <v>1</v>
      </c>
      <c r="BD1470">
        <v>7</v>
      </c>
      <c r="BE1470">
        <v>2</v>
      </c>
    </row>
    <row r="1471" spans="1:57" x14ac:dyDescent="0.25">
      <c r="A1471" s="179">
        <f t="shared" si="22"/>
        <v>0</v>
      </c>
      <c r="B1471" t="s">
        <v>1923</v>
      </c>
      <c r="C1471">
        <v>30772512</v>
      </c>
      <c r="D1471">
        <v>144105</v>
      </c>
      <c r="E1471">
        <v>4</v>
      </c>
      <c r="F1471">
        <v>550006501</v>
      </c>
      <c r="G1471" s="180">
        <v>42260</v>
      </c>
      <c r="H1471" s="180">
        <v>45381</v>
      </c>
      <c r="I1471">
        <v>0</v>
      </c>
      <c r="J1471">
        <v>1</v>
      </c>
      <c r="K1471">
        <v>0</v>
      </c>
      <c r="L1471">
        <v>30</v>
      </c>
      <c r="M1471">
        <v>2</v>
      </c>
      <c r="N1471" s="170">
        <v>21474970</v>
      </c>
      <c r="O1471" s="170">
        <v>23720000</v>
      </c>
      <c r="P1471" s="178">
        <v>73179</v>
      </c>
      <c r="Q1471" s="178">
        <v>2775</v>
      </c>
      <c r="R1471" s="178">
        <v>73179</v>
      </c>
      <c r="S1471">
        <v>2639</v>
      </c>
      <c r="T1471">
        <v>0</v>
      </c>
      <c r="U1471">
        <v>0</v>
      </c>
      <c r="W1471">
        <v>0</v>
      </c>
      <c r="X1471">
        <v>0</v>
      </c>
      <c r="Y1471">
        <v>0</v>
      </c>
      <c r="AB1471" s="180">
        <v>44285</v>
      </c>
      <c r="AC1471">
        <v>1</v>
      </c>
      <c r="AD1471" t="s">
        <v>1922</v>
      </c>
      <c r="AE1471">
        <v>1</v>
      </c>
      <c r="AF1471">
        <v>30</v>
      </c>
      <c r="AG1471">
        <v>0</v>
      </c>
      <c r="AN1471">
        <v>1</v>
      </c>
      <c r="AO1471">
        <v>1</v>
      </c>
      <c r="AR1471" s="178">
        <v>129762</v>
      </c>
      <c r="AS1471" t="s">
        <v>1921</v>
      </c>
      <c r="AT1471">
        <v>0</v>
      </c>
      <c r="AU1471">
        <v>0</v>
      </c>
      <c r="AV1471">
        <v>890480123</v>
      </c>
      <c r="AW1471" t="s">
        <v>1920</v>
      </c>
      <c r="AX1471">
        <v>5</v>
      </c>
      <c r="BC1471">
        <v>2</v>
      </c>
      <c r="BD1471">
        <v>7</v>
      </c>
      <c r="BE1471">
        <v>2</v>
      </c>
    </row>
    <row r="1472" spans="1:57" x14ac:dyDescent="0.25">
      <c r="A1472" s="179">
        <f t="shared" si="22"/>
        <v>0</v>
      </c>
      <c r="B1472" t="s">
        <v>1923</v>
      </c>
      <c r="C1472">
        <v>30772512</v>
      </c>
      <c r="D1472">
        <v>144105</v>
      </c>
      <c r="E1472">
        <v>4</v>
      </c>
      <c r="F1472">
        <v>550006622</v>
      </c>
      <c r="G1472" s="180">
        <v>42268</v>
      </c>
      <c r="H1472" s="180">
        <v>45321</v>
      </c>
      <c r="I1472">
        <v>30</v>
      </c>
      <c r="J1472">
        <v>1</v>
      </c>
      <c r="K1472">
        <v>0</v>
      </c>
      <c r="L1472">
        <v>30</v>
      </c>
      <c r="M1472">
        <v>2</v>
      </c>
      <c r="N1472" s="170">
        <v>21474970</v>
      </c>
      <c r="O1472" s="170">
        <v>23720000</v>
      </c>
      <c r="P1472" s="178">
        <v>93343</v>
      </c>
      <c r="Q1472" s="178">
        <v>3540</v>
      </c>
      <c r="R1472" s="178">
        <v>93343</v>
      </c>
      <c r="S1472">
        <v>8455</v>
      </c>
      <c r="T1472">
        <v>0</v>
      </c>
      <c r="U1472">
        <v>0</v>
      </c>
      <c r="W1472">
        <v>0</v>
      </c>
      <c r="X1472">
        <v>0</v>
      </c>
      <c r="Y1472">
        <v>0</v>
      </c>
      <c r="AB1472" s="180">
        <v>44226</v>
      </c>
      <c r="AC1472">
        <v>1</v>
      </c>
      <c r="AD1472" t="s">
        <v>1922</v>
      </c>
      <c r="AE1472">
        <v>1</v>
      </c>
      <c r="AF1472">
        <v>30</v>
      </c>
      <c r="AG1472">
        <v>3759</v>
      </c>
      <c r="AN1472">
        <v>1</v>
      </c>
      <c r="AO1472">
        <v>1</v>
      </c>
      <c r="AR1472" s="178">
        <v>165516</v>
      </c>
      <c r="AS1472" t="s">
        <v>1921</v>
      </c>
      <c r="AT1472">
        <v>0</v>
      </c>
      <c r="AU1472">
        <v>0</v>
      </c>
      <c r="AV1472">
        <v>890480123</v>
      </c>
      <c r="AW1472" t="s">
        <v>1920</v>
      </c>
      <c r="AX1472">
        <v>5</v>
      </c>
      <c r="BC1472">
        <v>2</v>
      </c>
      <c r="BD1472">
        <v>7</v>
      </c>
      <c r="BE1472">
        <v>2</v>
      </c>
    </row>
    <row r="1473" spans="1:57" x14ac:dyDescent="0.25">
      <c r="A1473" s="179">
        <f t="shared" si="22"/>
        <v>0</v>
      </c>
      <c r="B1473" t="s">
        <v>1923</v>
      </c>
      <c r="C1473">
        <v>30772512</v>
      </c>
      <c r="D1473">
        <v>144105</v>
      </c>
      <c r="E1473">
        <v>4</v>
      </c>
      <c r="F1473">
        <v>550006679</v>
      </c>
      <c r="G1473" s="180">
        <v>42271</v>
      </c>
      <c r="H1473" s="180">
        <v>45350</v>
      </c>
      <c r="I1473">
        <v>0</v>
      </c>
      <c r="J1473">
        <v>1</v>
      </c>
      <c r="K1473">
        <v>0</v>
      </c>
      <c r="L1473">
        <v>30</v>
      </c>
      <c r="M1473">
        <v>2</v>
      </c>
      <c r="N1473" s="170">
        <v>21474970</v>
      </c>
      <c r="O1473" s="170">
        <v>23720000</v>
      </c>
      <c r="P1473" s="178">
        <v>131648</v>
      </c>
      <c r="Q1473" s="178">
        <v>4992</v>
      </c>
      <c r="R1473" s="178">
        <v>131648</v>
      </c>
      <c r="S1473">
        <v>4739</v>
      </c>
      <c r="T1473">
        <v>0</v>
      </c>
      <c r="U1473">
        <v>0</v>
      </c>
      <c r="W1473">
        <v>0</v>
      </c>
      <c r="X1473">
        <v>0</v>
      </c>
      <c r="Y1473">
        <v>0</v>
      </c>
      <c r="AB1473" s="180">
        <v>44255</v>
      </c>
      <c r="AC1473">
        <v>1</v>
      </c>
      <c r="AD1473" t="s">
        <v>1922</v>
      </c>
      <c r="AE1473">
        <v>1</v>
      </c>
      <c r="AF1473">
        <v>30</v>
      </c>
      <c r="AG1473">
        <v>0</v>
      </c>
      <c r="AN1473">
        <v>1</v>
      </c>
      <c r="AO1473">
        <v>1</v>
      </c>
      <c r="AR1473" s="178">
        <v>233439</v>
      </c>
      <c r="AS1473" t="s">
        <v>1921</v>
      </c>
      <c r="AT1473">
        <v>0</v>
      </c>
      <c r="AU1473">
        <v>0</v>
      </c>
      <c r="AV1473">
        <v>890480123</v>
      </c>
      <c r="AW1473" t="s">
        <v>1920</v>
      </c>
      <c r="AX1473">
        <v>5</v>
      </c>
      <c r="BC1473">
        <v>2</v>
      </c>
      <c r="BD1473">
        <v>7</v>
      </c>
      <c r="BE1473">
        <v>2</v>
      </c>
    </row>
    <row r="1474" spans="1:57" x14ac:dyDescent="0.25">
      <c r="A1474" s="179">
        <f t="shared" ref="A1474:A1537" si="23">IF(+R1474&gt;AR1474,R1474-AR1474,0)</f>
        <v>0</v>
      </c>
      <c r="B1474" t="s">
        <v>1923</v>
      </c>
      <c r="C1474">
        <v>30772512</v>
      </c>
      <c r="D1474">
        <v>144105</v>
      </c>
      <c r="E1474">
        <v>4</v>
      </c>
      <c r="F1474">
        <v>550006680</v>
      </c>
      <c r="G1474" s="180">
        <v>42271</v>
      </c>
      <c r="H1474" s="180">
        <v>45412</v>
      </c>
      <c r="I1474">
        <v>0</v>
      </c>
      <c r="J1474">
        <v>1</v>
      </c>
      <c r="K1474">
        <v>0</v>
      </c>
      <c r="L1474">
        <v>30</v>
      </c>
      <c r="M1474">
        <v>2</v>
      </c>
      <c r="N1474" s="170">
        <v>21474970</v>
      </c>
      <c r="O1474" s="170">
        <v>23720000</v>
      </c>
      <c r="P1474" s="178">
        <v>126713</v>
      </c>
      <c r="Q1474" s="178">
        <v>4805</v>
      </c>
      <c r="R1474" s="178">
        <v>126713</v>
      </c>
      <c r="S1474">
        <v>2212</v>
      </c>
      <c r="T1474">
        <v>0</v>
      </c>
      <c r="U1474">
        <v>0</v>
      </c>
      <c r="W1474">
        <v>0</v>
      </c>
      <c r="X1474">
        <v>0</v>
      </c>
      <c r="Y1474">
        <v>0</v>
      </c>
      <c r="AB1474" s="180">
        <v>44286</v>
      </c>
      <c r="AC1474">
        <v>1</v>
      </c>
      <c r="AD1474" t="s">
        <v>1922</v>
      </c>
      <c r="AE1474">
        <v>1</v>
      </c>
      <c r="AF1474">
        <v>30</v>
      </c>
      <c r="AG1474">
        <v>0</v>
      </c>
      <c r="AN1474">
        <v>1</v>
      </c>
      <c r="AO1474">
        <v>1</v>
      </c>
      <c r="AR1474" s="178">
        <v>224688</v>
      </c>
      <c r="AS1474" t="s">
        <v>1921</v>
      </c>
      <c r="AT1474">
        <v>0</v>
      </c>
      <c r="AU1474">
        <v>0</v>
      </c>
      <c r="AV1474">
        <v>890480123</v>
      </c>
      <c r="AW1474" t="s">
        <v>1920</v>
      </c>
      <c r="AX1474">
        <v>5</v>
      </c>
      <c r="BC1474">
        <v>2</v>
      </c>
      <c r="BD1474">
        <v>7</v>
      </c>
      <c r="BE1474">
        <v>2</v>
      </c>
    </row>
    <row r="1475" spans="1:57" x14ac:dyDescent="0.25">
      <c r="A1475" s="179">
        <f t="shared" si="23"/>
        <v>0</v>
      </c>
      <c r="B1475" t="s">
        <v>1923</v>
      </c>
      <c r="C1475">
        <v>30772512</v>
      </c>
      <c r="D1475">
        <v>144105</v>
      </c>
      <c r="E1475">
        <v>4</v>
      </c>
      <c r="F1475">
        <v>550006681</v>
      </c>
      <c r="G1475" s="180">
        <v>42271</v>
      </c>
      <c r="H1475" s="180">
        <v>44895</v>
      </c>
      <c r="I1475">
        <v>30</v>
      </c>
      <c r="J1475">
        <v>1</v>
      </c>
      <c r="K1475">
        <v>14</v>
      </c>
      <c r="L1475">
        <v>30</v>
      </c>
      <c r="M1475">
        <v>2</v>
      </c>
      <c r="N1475" s="170">
        <v>21474970</v>
      </c>
      <c r="O1475" s="170">
        <v>23720000</v>
      </c>
      <c r="P1475" s="178">
        <v>192020</v>
      </c>
      <c r="Q1475" s="178">
        <v>7281</v>
      </c>
      <c r="R1475" s="178">
        <v>131463</v>
      </c>
      <c r="S1475">
        <v>4681</v>
      </c>
      <c r="T1475">
        <v>0</v>
      </c>
      <c r="U1475">
        <v>0</v>
      </c>
      <c r="W1475">
        <v>0</v>
      </c>
      <c r="X1475">
        <v>0</v>
      </c>
      <c r="Y1475">
        <v>0</v>
      </c>
      <c r="AB1475" s="180">
        <v>44227</v>
      </c>
      <c r="AC1475">
        <v>1</v>
      </c>
      <c r="AD1475" t="s">
        <v>1922</v>
      </c>
      <c r="AE1475">
        <v>1</v>
      </c>
      <c r="AF1475">
        <v>30</v>
      </c>
      <c r="AG1475">
        <v>9955</v>
      </c>
      <c r="AN1475">
        <v>1</v>
      </c>
      <c r="AO1475">
        <v>1</v>
      </c>
      <c r="AR1475" s="178">
        <v>233111</v>
      </c>
      <c r="AS1475" t="s">
        <v>1921</v>
      </c>
      <c r="AT1475">
        <v>0</v>
      </c>
      <c r="AU1475">
        <v>0</v>
      </c>
      <c r="AV1475">
        <v>890480123</v>
      </c>
      <c r="AW1475" t="s">
        <v>1920</v>
      </c>
      <c r="AX1475">
        <v>5</v>
      </c>
      <c r="BC1475">
        <v>2</v>
      </c>
      <c r="BD1475">
        <v>7</v>
      </c>
      <c r="BE1475">
        <v>2</v>
      </c>
    </row>
    <row r="1476" spans="1:57" x14ac:dyDescent="0.25">
      <c r="A1476" s="179">
        <f t="shared" si="23"/>
        <v>0</v>
      </c>
      <c r="B1476" t="s">
        <v>1923</v>
      </c>
      <c r="C1476">
        <v>30772512</v>
      </c>
      <c r="D1476">
        <v>144105</v>
      </c>
      <c r="E1476">
        <v>4</v>
      </c>
      <c r="F1476">
        <v>550006711</v>
      </c>
      <c r="G1476" s="180">
        <v>42273</v>
      </c>
      <c r="H1476" s="180">
        <v>44895</v>
      </c>
      <c r="I1476">
        <v>30</v>
      </c>
      <c r="J1476">
        <v>1</v>
      </c>
      <c r="K1476">
        <v>14</v>
      </c>
      <c r="L1476">
        <v>30</v>
      </c>
      <c r="M1476">
        <v>2</v>
      </c>
      <c r="N1476" s="170">
        <v>21474970</v>
      </c>
      <c r="O1476" s="170">
        <v>23720000</v>
      </c>
      <c r="P1476" s="178">
        <v>126236</v>
      </c>
      <c r="Q1476" s="178">
        <v>4787</v>
      </c>
      <c r="R1476" s="178">
        <v>86419</v>
      </c>
      <c r="S1476">
        <v>3119</v>
      </c>
      <c r="T1476">
        <v>0</v>
      </c>
      <c r="U1476">
        <v>0</v>
      </c>
      <c r="W1476">
        <v>0</v>
      </c>
      <c r="X1476">
        <v>0</v>
      </c>
      <c r="Y1476">
        <v>0</v>
      </c>
      <c r="AB1476" s="180">
        <v>44227</v>
      </c>
      <c r="AC1476">
        <v>1</v>
      </c>
      <c r="AD1476" t="s">
        <v>1922</v>
      </c>
      <c r="AE1476">
        <v>1</v>
      </c>
      <c r="AF1476">
        <v>30</v>
      </c>
      <c r="AG1476">
        <v>6532</v>
      </c>
      <c r="AN1476">
        <v>1</v>
      </c>
      <c r="AO1476">
        <v>1</v>
      </c>
      <c r="AR1476" s="178">
        <v>153239</v>
      </c>
      <c r="AS1476" t="s">
        <v>1921</v>
      </c>
      <c r="AT1476">
        <v>0</v>
      </c>
      <c r="AU1476">
        <v>0</v>
      </c>
      <c r="AV1476">
        <v>890480123</v>
      </c>
      <c r="AW1476" t="s">
        <v>1920</v>
      </c>
      <c r="AX1476">
        <v>5</v>
      </c>
      <c r="BC1476">
        <v>2</v>
      </c>
      <c r="BD1476">
        <v>7</v>
      </c>
      <c r="BE1476">
        <v>2</v>
      </c>
    </row>
    <row r="1477" spans="1:57" x14ac:dyDescent="0.25">
      <c r="A1477" s="179">
        <f t="shared" si="23"/>
        <v>0</v>
      </c>
      <c r="B1477" t="s">
        <v>1923</v>
      </c>
      <c r="C1477">
        <v>30772512</v>
      </c>
      <c r="D1477">
        <v>144105</v>
      </c>
      <c r="E1477">
        <v>4</v>
      </c>
      <c r="F1477">
        <v>550006714</v>
      </c>
      <c r="G1477" s="180">
        <v>42273</v>
      </c>
      <c r="H1477" s="180">
        <v>44895</v>
      </c>
      <c r="I1477">
        <v>30</v>
      </c>
      <c r="J1477">
        <v>1</v>
      </c>
      <c r="K1477">
        <v>14</v>
      </c>
      <c r="L1477">
        <v>30</v>
      </c>
      <c r="M1477">
        <v>2</v>
      </c>
      <c r="N1477" s="170">
        <v>21474970</v>
      </c>
      <c r="O1477" s="170">
        <v>23720000</v>
      </c>
      <c r="P1477" s="178">
        <v>25636</v>
      </c>
      <c r="Q1477" s="178">
        <v>972</v>
      </c>
      <c r="R1477" s="178">
        <v>17553</v>
      </c>
      <c r="S1477">
        <v>631</v>
      </c>
      <c r="T1477">
        <v>0</v>
      </c>
      <c r="U1477">
        <v>0</v>
      </c>
      <c r="W1477">
        <v>0</v>
      </c>
      <c r="X1477">
        <v>0</v>
      </c>
      <c r="Y1477">
        <v>0</v>
      </c>
      <c r="AB1477" s="180">
        <v>44253</v>
      </c>
      <c r="AC1477">
        <v>1</v>
      </c>
      <c r="AD1477" t="s">
        <v>1922</v>
      </c>
      <c r="AE1477">
        <v>1</v>
      </c>
      <c r="AF1477">
        <v>30</v>
      </c>
      <c r="AG1477">
        <v>1332</v>
      </c>
      <c r="AN1477">
        <v>1</v>
      </c>
      <c r="AO1477">
        <v>1</v>
      </c>
      <c r="AR1477" s="178">
        <v>31125</v>
      </c>
      <c r="AS1477" t="s">
        <v>1921</v>
      </c>
      <c r="AT1477">
        <v>0</v>
      </c>
      <c r="AU1477">
        <v>0</v>
      </c>
      <c r="AV1477">
        <v>890480123</v>
      </c>
      <c r="AW1477" t="s">
        <v>1920</v>
      </c>
      <c r="AX1477">
        <v>5</v>
      </c>
      <c r="BC1477">
        <v>2</v>
      </c>
      <c r="BD1477">
        <v>7</v>
      </c>
      <c r="BE1477">
        <v>2</v>
      </c>
    </row>
    <row r="1478" spans="1:57" x14ac:dyDescent="0.25">
      <c r="A1478" s="179">
        <f t="shared" si="23"/>
        <v>0</v>
      </c>
      <c r="B1478" t="s">
        <v>1923</v>
      </c>
      <c r="C1478">
        <v>30772512</v>
      </c>
      <c r="D1478">
        <v>144105</v>
      </c>
      <c r="E1478">
        <v>4</v>
      </c>
      <c r="F1478">
        <v>550006939</v>
      </c>
      <c r="G1478" s="180">
        <v>42282</v>
      </c>
      <c r="H1478" s="180">
        <v>44895</v>
      </c>
      <c r="I1478">
        <v>30</v>
      </c>
      <c r="J1478">
        <v>1</v>
      </c>
      <c r="K1478">
        <v>14</v>
      </c>
      <c r="L1478">
        <v>30</v>
      </c>
      <c r="M1478">
        <v>2</v>
      </c>
      <c r="N1478" s="170">
        <v>21474970</v>
      </c>
      <c r="O1478" s="170">
        <v>23720000</v>
      </c>
      <c r="P1478" s="178">
        <v>29468</v>
      </c>
      <c r="Q1478" s="178">
        <v>1117</v>
      </c>
      <c r="R1478" s="178">
        <v>20178</v>
      </c>
      <c r="S1478">
        <v>750</v>
      </c>
      <c r="T1478">
        <v>0</v>
      </c>
      <c r="U1478">
        <v>0</v>
      </c>
      <c r="W1478">
        <v>0</v>
      </c>
      <c r="X1478">
        <v>0</v>
      </c>
      <c r="Y1478">
        <v>0</v>
      </c>
      <c r="AB1478" s="180">
        <v>44253</v>
      </c>
      <c r="AC1478">
        <v>1</v>
      </c>
      <c r="AD1478" t="s">
        <v>1922</v>
      </c>
      <c r="AE1478">
        <v>1</v>
      </c>
      <c r="AF1478">
        <v>30</v>
      </c>
      <c r="AG1478">
        <v>1537</v>
      </c>
      <c r="AN1478">
        <v>1</v>
      </c>
      <c r="AO1478">
        <v>1</v>
      </c>
      <c r="AR1478" s="178">
        <v>35780</v>
      </c>
      <c r="AS1478" t="s">
        <v>1921</v>
      </c>
      <c r="AT1478">
        <v>0</v>
      </c>
      <c r="AU1478">
        <v>0</v>
      </c>
      <c r="AV1478">
        <v>890480123</v>
      </c>
      <c r="AW1478" t="s">
        <v>1920</v>
      </c>
      <c r="AX1478">
        <v>5</v>
      </c>
      <c r="BC1478">
        <v>2</v>
      </c>
      <c r="BD1478">
        <v>7</v>
      </c>
      <c r="BE1478">
        <v>2</v>
      </c>
    </row>
    <row r="1479" spans="1:57" x14ac:dyDescent="0.25">
      <c r="A1479" s="179">
        <f t="shared" si="23"/>
        <v>0</v>
      </c>
      <c r="B1479" t="s">
        <v>1923</v>
      </c>
      <c r="C1479">
        <v>30772512</v>
      </c>
      <c r="D1479">
        <v>144105</v>
      </c>
      <c r="E1479">
        <v>4</v>
      </c>
      <c r="F1479">
        <v>550006940</v>
      </c>
      <c r="G1479" s="180">
        <v>42282</v>
      </c>
      <c r="H1479" s="180">
        <v>44895</v>
      </c>
      <c r="I1479">
        <v>30</v>
      </c>
      <c r="J1479">
        <v>1</v>
      </c>
      <c r="K1479">
        <v>14</v>
      </c>
      <c r="L1479">
        <v>30</v>
      </c>
      <c r="M1479">
        <v>2</v>
      </c>
      <c r="N1479" s="170">
        <v>21474970</v>
      </c>
      <c r="O1479" s="170">
        <v>23720000</v>
      </c>
      <c r="P1479" s="178">
        <v>62354</v>
      </c>
      <c r="Q1479" s="178">
        <v>2364</v>
      </c>
      <c r="R1479" s="178">
        <v>42697</v>
      </c>
      <c r="S1479">
        <v>1531</v>
      </c>
      <c r="T1479">
        <v>0</v>
      </c>
      <c r="U1479">
        <v>0</v>
      </c>
      <c r="W1479">
        <v>0</v>
      </c>
      <c r="X1479">
        <v>0</v>
      </c>
      <c r="Y1479">
        <v>0</v>
      </c>
      <c r="AB1479" s="180">
        <v>44253</v>
      </c>
      <c r="AC1479">
        <v>1</v>
      </c>
      <c r="AD1479" t="s">
        <v>1922</v>
      </c>
      <c r="AE1479">
        <v>1</v>
      </c>
      <c r="AF1479">
        <v>30</v>
      </c>
      <c r="AG1479">
        <v>3246</v>
      </c>
      <c r="AN1479">
        <v>1</v>
      </c>
      <c r="AO1479">
        <v>1</v>
      </c>
      <c r="AR1479" s="178">
        <v>75711</v>
      </c>
      <c r="AS1479" t="s">
        <v>1921</v>
      </c>
      <c r="AT1479">
        <v>0</v>
      </c>
      <c r="AU1479">
        <v>0</v>
      </c>
      <c r="AV1479">
        <v>890480123</v>
      </c>
      <c r="AW1479" t="s">
        <v>1920</v>
      </c>
      <c r="AX1479">
        <v>5</v>
      </c>
      <c r="BC1479">
        <v>2</v>
      </c>
      <c r="BD1479">
        <v>7</v>
      </c>
      <c r="BE1479">
        <v>2</v>
      </c>
    </row>
    <row r="1480" spans="1:57" x14ac:dyDescent="0.25">
      <c r="A1480" s="179">
        <f t="shared" si="23"/>
        <v>0</v>
      </c>
      <c r="B1480" t="s">
        <v>1923</v>
      </c>
      <c r="C1480">
        <v>30772512</v>
      </c>
      <c r="D1480">
        <v>144105</v>
      </c>
      <c r="E1480">
        <v>4</v>
      </c>
      <c r="F1480">
        <v>550006981</v>
      </c>
      <c r="G1480" s="180">
        <v>42286</v>
      </c>
      <c r="H1480" s="180">
        <v>44895</v>
      </c>
      <c r="I1480">
        <v>30</v>
      </c>
      <c r="J1480">
        <v>1</v>
      </c>
      <c r="K1480">
        <v>14</v>
      </c>
      <c r="L1480">
        <v>30</v>
      </c>
      <c r="M1480">
        <v>2</v>
      </c>
      <c r="N1480" s="170">
        <v>21474970</v>
      </c>
      <c r="O1480" s="170">
        <v>23720000</v>
      </c>
      <c r="P1480" s="178">
        <v>94833</v>
      </c>
      <c r="Q1480" s="178">
        <v>3596</v>
      </c>
      <c r="R1480" s="178">
        <v>64924</v>
      </c>
      <c r="S1480">
        <v>2339</v>
      </c>
      <c r="T1480">
        <v>0</v>
      </c>
      <c r="U1480">
        <v>0</v>
      </c>
      <c r="W1480">
        <v>0</v>
      </c>
      <c r="X1480">
        <v>0</v>
      </c>
      <c r="Y1480">
        <v>0</v>
      </c>
      <c r="AB1480" s="180">
        <v>44227</v>
      </c>
      <c r="AC1480">
        <v>1</v>
      </c>
      <c r="AD1480" t="s">
        <v>1922</v>
      </c>
      <c r="AE1480">
        <v>1</v>
      </c>
      <c r="AF1480">
        <v>30</v>
      </c>
      <c r="AG1480">
        <v>4913</v>
      </c>
      <c r="AN1480">
        <v>1</v>
      </c>
      <c r="AO1480">
        <v>1</v>
      </c>
      <c r="AR1480" s="178">
        <v>115124</v>
      </c>
      <c r="AS1480" t="s">
        <v>1921</v>
      </c>
      <c r="AT1480">
        <v>0</v>
      </c>
      <c r="AU1480">
        <v>0</v>
      </c>
      <c r="AV1480">
        <v>890480123</v>
      </c>
      <c r="AW1480" t="s">
        <v>1920</v>
      </c>
      <c r="AX1480">
        <v>5</v>
      </c>
      <c r="BC1480">
        <v>2</v>
      </c>
      <c r="BD1480">
        <v>7</v>
      </c>
      <c r="BE1480">
        <v>2</v>
      </c>
    </row>
    <row r="1481" spans="1:57" x14ac:dyDescent="0.25">
      <c r="A1481" s="179">
        <f t="shared" si="23"/>
        <v>0</v>
      </c>
      <c r="B1481" t="s">
        <v>1923</v>
      </c>
      <c r="C1481">
        <v>30772512</v>
      </c>
      <c r="D1481">
        <v>144105</v>
      </c>
      <c r="E1481">
        <v>4</v>
      </c>
      <c r="F1481">
        <v>550007074</v>
      </c>
      <c r="G1481" s="180">
        <v>42294</v>
      </c>
      <c r="H1481" s="180">
        <v>44895</v>
      </c>
      <c r="I1481">
        <v>30</v>
      </c>
      <c r="J1481">
        <v>1</v>
      </c>
      <c r="K1481">
        <v>14</v>
      </c>
      <c r="L1481">
        <v>30</v>
      </c>
      <c r="M1481">
        <v>2</v>
      </c>
      <c r="N1481" s="170">
        <v>21474970</v>
      </c>
      <c r="O1481" s="170">
        <v>23720000</v>
      </c>
      <c r="P1481" s="178">
        <v>55633</v>
      </c>
      <c r="Q1481" s="178">
        <v>2110</v>
      </c>
      <c r="R1481" s="178">
        <v>38081</v>
      </c>
      <c r="S1481">
        <v>1379</v>
      </c>
      <c r="T1481">
        <v>0</v>
      </c>
      <c r="U1481">
        <v>0</v>
      </c>
      <c r="W1481">
        <v>0</v>
      </c>
      <c r="X1481">
        <v>0</v>
      </c>
      <c r="Y1481">
        <v>0</v>
      </c>
      <c r="AB1481" s="180">
        <v>44253</v>
      </c>
      <c r="AC1481">
        <v>1</v>
      </c>
      <c r="AD1481" t="s">
        <v>1922</v>
      </c>
      <c r="AE1481">
        <v>1</v>
      </c>
      <c r="AF1481">
        <v>30</v>
      </c>
      <c r="AG1481">
        <v>2869</v>
      </c>
      <c r="AN1481">
        <v>1</v>
      </c>
      <c r="AO1481">
        <v>1</v>
      </c>
      <c r="AR1481" s="178">
        <v>67525</v>
      </c>
      <c r="AS1481" t="s">
        <v>1921</v>
      </c>
      <c r="AT1481">
        <v>0</v>
      </c>
      <c r="AU1481">
        <v>0</v>
      </c>
      <c r="AV1481">
        <v>890480123</v>
      </c>
      <c r="AW1481" t="s">
        <v>1920</v>
      </c>
      <c r="AX1481">
        <v>5</v>
      </c>
      <c r="BC1481">
        <v>2</v>
      </c>
      <c r="BD1481">
        <v>7</v>
      </c>
      <c r="BE1481">
        <v>2</v>
      </c>
    </row>
    <row r="1482" spans="1:57" x14ac:dyDescent="0.25">
      <c r="A1482" s="179">
        <f t="shared" si="23"/>
        <v>0</v>
      </c>
      <c r="B1482" t="s">
        <v>1923</v>
      </c>
      <c r="C1482">
        <v>30772512</v>
      </c>
      <c r="D1482">
        <v>144105</v>
      </c>
      <c r="E1482">
        <v>4</v>
      </c>
      <c r="F1482">
        <v>550007175</v>
      </c>
      <c r="G1482" s="180">
        <v>42304</v>
      </c>
      <c r="H1482" s="180">
        <v>44895</v>
      </c>
      <c r="I1482">
        <v>30</v>
      </c>
      <c r="J1482">
        <v>1</v>
      </c>
      <c r="K1482">
        <v>14</v>
      </c>
      <c r="L1482">
        <v>30</v>
      </c>
      <c r="M1482">
        <v>2</v>
      </c>
      <c r="N1482" s="170">
        <v>21474970</v>
      </c>
      <c r="O1482" s="170">
        <v>23720000</v>
      </c>
      <c r="P1482" s="178">
        <v>60226</v>
      </c>
      <c r="Q1482" s="178">
        <v>2284</v>
      </c>
      <c r="R1482" s="178">
        <v>41227</v>
      </c>
      <c r="S1482">
        <v>1499</v>
      </c>
      <c r="T1482">
        <v>0</v>
      </c>
      <c r="U1482">
        <v>0</v>
      </c>
      <c r="W1482">
        <v>0</v>
      </c>
      <c r="X1482">
        <v>0</v>
      </c>
      <c r="Y1482">
        <v>0</v>
      </c>
      <c r="AB1482" s="180">
        <v>44253</v>
      </c>
      <c r="AC1482">
        <v>1</v>
      </c>
      <c r="AD1482" t="s">
        <v>1922</v>
      </c>
      <c r="AE1482">
        <v>1</v>
      </c>
      <c r="AF1482">
        <v>30</v>
      </c>
      <c r="AG1482">
        <v>3111</v>
      </c>
      <c r="AN1482">
        <v>1</v>
      </c>
      <c r="AO1482">
        <v>1</v>
      </c>
      <c r="AR1482" s="178">
        <v>73104</v>
      </c>
      <c r="AS1482" t="s">
        <v>1921</v>
      </c>
      <c r="AT1482">
        <v>0</v>
      </c>
      <c r="AU1482">
        <v>0</v>
      </c>
      <c r="AV1482">
        <v>890480123</v>
      </c>
      <c r="AW1482" t="s">
        <v>1920</v>
      </c>
      <c r="AX1482">
        <v>5</v>
      </c>
      <c r="BC1482">
        <v>2</v>
      </c>
      <c r="BD1482">
        <v>7</v>
      </c>
      <c r="BE1482">
        <v>2</v>
      </c>
    </row>
    <row r="1483" spans="1:57" x14ac:dyDescent="0.25">
      <c r="A1483" s="179">
        <f t="shared" si="23"/>
        <v>0</v>
      </c>
      <c r="B1483" t="s">
        <v>1923</v>
      </c>
      <c r="C1483">
        <v>30772512</v>
      </c>
      <c r="D1483">
        <v>144105</v>
      </c>
      <c r="E1483">
        <v>4</v>
      </c>
      <c r="F1483">
        <v>550007923</v>
      </c>
      <c r="G1483" s="180">
        <v>42346</v>
      </c>
      <c r="H1483" s="180">
        <v>44864</v>
      </c>
      <c r="I1483">
        <v>30</v>
      </c>
      <c r="J1483">
        <v>1</v>
      </c>
      <c r="K1483">
        <v>14</v>
      </c>
      <c r="L1483">
        <v>30</v>
      </c>
      <c r="M1483">
        <v>2</v>
      </c>
      <c r="N1483" s="170">
        <v>21474970</v>
      </c>
      <c r="O1483" s="170">
        <v>23720000</v>
      </c>
      <c r="P1483" s="178">
        <v>18422</v>
      </c>
      <c r="Q1483" s="178">
        <v>713</v>
      </c>
      <c r="R1483" s="178">
        <v>12385</v>
      </c>
      <c r="S1483">
        <v>451</v>
      </c>
      <c r="T1483">
        <v>0</v>
      </c>
      <c r="U1483">
        <v>0</v>
      </c>
      <c r="W1483">
        <v>0</v>
      </c>
      <c r="X1483">
        <v>0</v>
      </c>
      <c r="Y1483">
        <v>0</v>
      </c>
      <c r="AB1483" s="180">
        <v>44253</v>
      </c>
      <c r="AC1483">
        <v>1</v>
      </c>
      <c r="AD1483" t="s">
        <v>1922</v>
      </c>
      <c r="AE1483">
        <v>1</v>
      </c>
      <c r="AF1483">
        <v>30</v>
      </c>
      <c r="AG1483">
        <v>986</v>
      </c>
      <c r="AN1483">
        <v>1</v>
      </c>
      <c r="AO1483">
        <v>1</v>
      </c>
      <c r="AR1483" s="178">
        <v>21961</v>
      </c>
      <c r="AS1483" t="s">
        <v>1921</v>
      </c>
      <c r="AT1483">
        <v>0</v>
      </c>
      <c r="AU1483">
        <v>0</v>
      </c>
      <c r="AV1483">
        <v>890480123</v>
      </c>
      <c r="AW1483" t="s">
        <v>1920</v>
      </c>
      <c r="AX1483">
        <v>5</v>
      </c>
      <c r="BC1483">
        <v>2</v>
      </c>
      <c r="BD1483">
        <v>7</v>
      </c>
      <c r="BE1483">
        <v>2</v>
      </c>
    </row>
    <row r="1484" spans="1:57" x14ac:dyDescent="0.25">
      <c r="A1484" s="179">
        <f t="shared" si="23"/>
        <v>0</v>
      </c>
      <c r="B1484" t="s">
        <v>1923</v>
      </c>
      <c r="C1484">
        <v>30772512</v>
      </c>
      <c r="D1484">
        <v>144105</v>
      </c>
      <c r="E1484">
        <v>4</v>
      </c>
      <c r="F1484">
        <v>550007931</v>
      </c>
      <c r="G1484" s="180">
        <v>42346</v>
      </c>
      <c r="H1484" s="180">
        <v>44864</v>
      </c>
      <c r="I1484">
        <v>30</v>
      </c>
      <c r="J1484">
        <v>1</v>
      </c>
      <c r="K1484">
        <v>14</v>
      </c>
      <c r="L1484">
        <v>30</v>
      </c>
      <c r="M1484">
        <v>2</v>
      </c>
      <c r="N1484" s="170">
        <v>21474970</v>
      </c>
      <c r="O1484" s="170">
        <v>23720000</v>
      </c>
      <c r="P1484" s="178">
        <v>60419</v>
      </c>
      <c r="Q1484" s="178">
        <v>2338</v>
      </c>
      <c r="R1484" s="178">
        <v>40625</v>
      </c>
      <c r="S1484">
        <v>1441</v>
      </c>
      <c r="T1484">
        <v>0</v>
      </c>
      <c r="U1484">
        <v>0</v>
      </c>
      <c r="W1484">
        <v>0</v>
      </c>
      <c r="X1484">
        <v>0</v>
      </c>
      <c r="Y1484">
        <v>0</v>
      </c>
      <c r="AB1484" s="180">
        <v>44253</v>
      </c>
      <c r="AC1484">
        <v>1</v>
      </c>
      <c r="AD1484" t="s">
        <v>1922</v>
      </c>
      <c r="AE1484">
        <v>1</v>
      </c>
      <c r="AF1484">
        <v>30</v>
      </c>
      <c r="AG1484">
        <v>3247</v>
      </c>
      <c r="AN1484">
        <v>1</v>
      </c>
      <c r="AO1484">
        <v>1</v>
      </c>
      <c r="AR1484" s="178">
        <v>72037</v>
      </c>
      <c r="AS1484" t="s">
        <v>1921</v>
      </c>
      <c r="AT1484">
        <v>0</v>
      </c>
      <c r="AU1484">
        <v>0</v>
      </c>
      <c r="AV1484">
        <v>890480123</v>
      </c>
      <c r="AW1484" t="s">
        <v>1920</v>
      </c>
      <c r="AX1484">
        <v>5</v>
      </c>
      <c r="BC1484">
        <v>2</v>
      </c>
      <c r="BD1484">
        <v>7</v>
      </c>
      <c r="BE1484">
        <v>2</v>
      </c>
    </row>
    <row r="1485" spans="1:57" x14ac:dyDescent="0.25">
      <c r="A1485" s="179">
        <f t="shared" si="23"/>
        <v>0</v>
      </c>
      <c r="B1485" t="s">
        <v>1923</v>
      </c>
      <c r="C1485">
        <v>30772512</v>
      </c>
      <c r="D1485">
        <v>144105</v>
      </c>
      <c r="E1485">
        <v>4</v>
      </c>
      <c r="F1485">
        <v>550007932</v>
      </c>
      <c r="G1485" s="180">
        <v>42346</v>
      </c>
      <c r="H1485" s="180">
        <v>44864</v>
      </c>
      <c r="I1485">
        <v>30</v>
      </c>
      <c r="J1485">
        <v>1</v>
      </c>
      <c r="K1485">
        <v>14</v>
      </c>
      <c r="L1485">
        <v>30</v>
      </c>
      <c r="M1485">
        <v>2</v>
      </c>
      <c r="N1485" s="170">
        <v>21474970</v>
      </c>
      <c r="O1485" s="170">
        <v>23720000</v>
      </c>
      <c r="P1485" s="178">
        <v>32488</v>
      </c>
      <c r="Q1485" s="178">
        <v>1257</v>
      </c>
      <c r="R1485" s="178">
        <v>21845</v>
      </c>
      <c r="S1485">
        <v>810</v>
      </c>
      <c r="T1485">
        <v>0</v>
      </c>
      <c r="U1485">
        <v>0</v>
      </c>
      <c r="W1485">
        <v>0</v>
      </c>
      <c r="X1485">
        <v>0</v>
      </c>
      <c r="Y1485">
        <v>0</v>
      </c>
      <c r="AB1485" s="180">
        <v>44253</v>
      </c>
      <c r="AC1485">
        <v>1</v>
      </c>
      <c r="AD1485" t="s">
        <v>1922</v>
      </c>
      <c r="AE1485">
        <v>1</v>
      </c>
      <c r="AF1485">
        <v>30</v>
      </c>
      <c r="AG1485">
        <v>1749</v>
      </c>
      <c r="AN1485">
        <v>1</v>
      </c>
      <c r="AO1485">
        <v>1</v>
      </c>
      <c r="AR1485" s="178">
        <v>38736</v>
      </c>
      <c r="AS1485" t="s">
        <v>1921</v>
      </c>
      <c r="AT1485">
        <v>0</v>
      </c>
      <c r="AU1485">
        <v>0</v>
      </c>
      <c r="AV1485">
        <v>890480123</v>
      </c>
      <c r="AW1485" t="s">
        <v>1920</v>
      </c>
      <c r="AX1485">
        <v>5</v>
      </c>
      <c r="BC1485">
        <v>2</v>
      </c>
      <c r="BD1485">
        <v>7</v>
      </c>
      <c r="BE1485">
        <v>2</v>
      </c>
    </row>
    <row r="1486" spans="1:57" x14ac:dyDescent="0.25">
      <c r="A1486" s="179">
        <f t="shared" si="23"/>
        <v>0</v>
      </c>
      <c r="B1486" t="s">
        <v>1923</v>
      </c>
      <c r="C1486">
        <v>30772512</v>
      </c>
      <c r="D1486">
        <v>144105</v>
      </c>
      <c r="E1486">
        <v>4</v>
      </c>
      <c r="F1486">
        <v>550008322</v>
      </c>
      <c r="G1486" s="180">
        <v>42386</v>
      </c>
      <c r="H1486" s="180">
        <v>44864</v>
      </c>
      <c r="I1486">
        <v>30</v>
      </c>
      <c r="J1486">
        <v>1</v>
      </c>
      <c r="K1486">
        <v>14</v>
      </c>
      <c r="L1486">
        <v>30</v>
      </c>
      <c r="M1486">
        <v>2</v>
      </c>
      <c r="N1486" s="170">
        <v>22490513</v>
      </c>
      <c r="O1486" s="170">
        <v>24960000</v>
      </c>
      <c r="P1486" s="178">
        <v>104651</v>
      </c>
      <c r="Q1486" s="178">
        <v>4104</v>
      </c>
      <c r="R1486" s="178">
        <v>70711</v>
      </c>
      <c r="S1486">
        <v>2641</v>
      </c>
      <c r="T1486">
        <v>0</v>
      </c>
      <c r="U1486">
        <v>0</v>
      </c>
      <c r="W1486">
        <v>0</v>
      </c>
      <c r="X1486">
        <v>0</v>
      </c>
      <c r="Y1486">
        <v>0</v>
      </c>
      <c r="AB1486" s="180">
        <v>44227</v>
      </c>
      <c r="AC1486">
        <v>1</v>
      </c>
      <c r="AD1486" t="s">
        <v>1922</v>
      </c>
      <c r="AE1486">
        <v>1</v>
      </c>
      <c r="AF1486">
        <v>30</v>
      </c>
      <c r="AG1486">
        <v>5614</v>
      </c>
      <c r="AN1486">
        <v>1</v>
      </c>
      <c r="AO1486">
        <v>1</v>
      </c>
      <c r="AR1486" s="178">
        <v>125385</v>
      </c>
      <c r="AS1486" t="s">
        <v>1921</v>
      </c>
      <c r="AT1486">
        <v>0</v>
      </c>
      <c r="AU1486">
        <v>0</v>
      </c>
      <c r="AV1486">
        <v>890480123</v>
      </c>
      <c r="AW1486" t="s">
        <v>1920</v>
      </c>
      <c r="AX1486">
        <v>5</v>
      </c>
      <c r="BC1486">
        <v>2</v>
      </c>
      <c r="BD1486">
        <v>7</v>
      </c>
      <c r="BE1486">
        <v>2</v>
      </c>
    </row>
    <row r="1487" spans="1:57" x14ac:dyDescent="0.25">
      <c r="A1487" s="179">
        <f t="shared" si="23"/>
        <v>0</v>
      </c>
      <c r="B1487" t="s">
        <v>1923</v>
      </c>
      <c r="C1487">
        <v>30772512</v>
      </c>
      <c r="D1487">
        <v>144105</v>
      </c>
      <c r="E1487">
        <v>4</v>
      </c>
      <c r="F1487">
        <v>550008351</v>
      </c>
      <c r="G1487" s="180">
        <v>42390</v>
      </c>
      <c r="H1487" s="180">
        <v>44864</v>
      </c>
      <c r="I1487">
        <v>30</v>
      </c>
      <c r="J1487">
        <v>1</v>
      </c>
      <c r="K1487">
        <v>14</v>
      </c>
      <c r="L1487">
        <v>30</v>
      </c>
      <c r="M1487">
        <v>2</v>
      </c>
      <c r="N1487" s="170">
        <v>22490513</v>
      </c>
      <c r="O1487" s="170">
        <v>24960000</v>
      </c>
      <c r="P1487" s="178">
        <v>135649</v>
      </c>
      <c r="Q1487" s="178">
        <v>5320</v>
      </c>
      <c r="R1487" s="178">
        <v>91649</v>
      </c>
      <c r="S1487">
        <v>3421</v>
      </c>
      <c r="T1487">
        <v>0</v>
      </c>
      <c r="U1487">
        <v>0</v>
      </c>
      <c r="W1487">
        <v>0</v>
      </c>
      <c r="X1487">
        <v>0</v>
      </c>
      <c r="Y1487">
        <v>0</v>
      </c>
      <c r="AB1487" s="180">
        <v>44227</v>
      </c>
      <c r="AC1487">
        <v>1</v>
      </c>
      <c r="AD1487" t="s">
        <v>1922</v>
      </c>
      <c r="AE1487">
        <v>1</v>
      </c>
      <c r="AF1487">
        <v>30</v>
      </c>
      <c r="AG1487">
        <v>7264</v>
      </c>
      <c r="AN1487">
        <v>1</v>
      </c>
      <c r="AO1487">
        <v>1</v>
      </c>
      <c r="AR1487" s="178">
        <v>162513</v>
      </c>
      <c r="AS1487" t="s">
        <v>1921</v>
      </c>
      <c r="AT1487">
        <v>0</v>
      </c>
      <c r="AU1487">
        <v>0</v>
      </c>
      <c r="AV1487">
        <v>890480123</v>
      </c>
      <c r="AW1487" t="s">
        <v>1920</v>
      </c>
      <c r="AX1487">
        <v>5</v>
      </c>
      <c r="BC1487">
        <v>2</v>
      </c>
      <c r="BD1487">
        <v>7</v>
      </c>
      <c r="BE1487">
        <v>2</v>
      </c>
    </row>
    <row r="1488" spans="1:57" x14ac:dyDescent="0.25">
      <c r="A1488" s="179">
        <f t="shared" si="23"/>
        <v>0</v>
      </c>
      <c r="B1488" t="s">
        <v>1923</v>
      </c>
      <c r="C1488">
        <v>30772512</v>
      </c>
      <c r="D1488">
        <v>144105</v>
      </c>
      <c r="E1488">
        <v>4</v>
      </c>
      <c r="F1488">
        <v>550008611</v>
      </c>
      <c r="G1488" s="180">
        <v>42409</v>
      </c>
      <c r="H1488" s="180">
        <v>44864</v>
      </c>
      <c r="I1488">
        <v>30</v>
      </c>
      <c r="J1488">
        <v>1</v>
      </c>
      <c r="K1488">
        <v>14</v>
      </c>
      <c r="L1488">
        <v>30</v>
      </c>
      <c r="M1488">
        <v>2</v>
      </c>
      <c r="N1488" s="170">
        <v>22490513</v>
      </c>
      <c r="O1488" s="170">
        <v>24960000</v>
      </c>
      <c r="P1488" s="178">
        <v>64451</v>
      </c>
      <c r="Q1488" s="178">
        <v>2528</v>
      </c>
      <c r="R1488" s="178">
        <v>43542</v>
      </c>
      <c r="S1488">
        <v>1621</v>
      </c>
      <c r="T1488">
        <v>0</v>
      </c>
      <c r="U1488">
        <v>0</v>
      </c>
      <c r="W1488">
        <v>0</v>
      </c>
      <c r="X1488">
        <v>0</v>
      </c>
      <c r="Y1488">
        <v>0</v>
      </c>
      <c r="AB1488" s="180">
        <v>44253</v>
      </c>
      <c r="AC1488">
        <v>1</v>
      </c>
      <c r="AD1488" t="s">
        <v>1922</v>
      </c>
      <c r="AE1488">
        <v>1</v>
      </c>
      <c r="AF1488">
        <v>30</v>
      </c>
      <c r="AG1488">
        <v>3443</v>
      </c>
      <c r="AN1488">
        <v>1</v>
      </c>
      <c r="AO1488">
        <v>1</v>
      </c>
      <c r="AR1488" s="178">
        <v>77209</v>
      </c>
      <c r="AS1488" t="s">
        <v>1921</v>
      </c>
      <c r="AT1488">
        <v>0</v>
      </c>
      <c r="AU1488">
        <v>0</v>
      </c>
      <c r="AV1488">
        <v>890480123</v>
      </c>
      <c r="AW1488" t="s">
        <v>1920</v>
      </c>
      <c r="AX1488">
        <v>5</v>
      </c>
      <c r="BC1488">
        <v>2</v>
      </c>
      <c r="BD1488">
        <v>7</v>
      </c>
      <c r="BE1488">
        <v>2</v>
      </c>
    </row>
    <row r="1489" spans="1:57" x14ac:dyDescent="0.25">
      <c r="A1489" s="179">
        <f t="shared" si="23"/>
        <v>0</v>
      </c>
      <c r="B1489" t="s">
        <v>1923</v>
      </c>
      <c r="C1489">
        <v>30772512</v>
      </c>
      <c r="D1489">
        <v>144105</v>
      </c>
      <c r="E1489">
        <v>4</v>
      </c>
      <c r="F1489">
        <v>550008612</v>
      </c>
      <c r="G1489" s="180">
        <v>42409</v>
      </c>
      <c r="H1489" s="180">
        <v>44864</v>
      </c>
      <c r="I1489">
        <v>30</v>
      </c>
      <c r="J1489">
        <v>1</v>
      </c>
      <c r="K1489">
        <v>14</v>
      </c>
      <c r="L1489">
        <v>30</v>
      </c>
      <c r="M1489">
        <v>2</v>
      </c>
      <c r="N1489" s="170">
        <v>22490513</v>
      </c>
      <c r="O1489" s="170">
        <v>24960000</v>
      </c>
      <c r="P1489" s="178">
        <v>96637</v>
      </c>
      <c r="Q1489" s="178">
        <v>3790</v>
      </c>
      <c r="R1489" s="178">
        <v>65292</v>
      </c>
      <c r="S1489">
        <v>2459</v>
      </c>
      <c r="T1489">
        <v>0</v>
      </c>
      <c r="U1489">
        <v>0</v>
      </c>
      <c r="W1489">
        <v>0</v>
      </c>
      <c r="X1489">
        <v>0</v>
      </c>
      <c r="Y1489">
        <v>0</v>
      </c>
      <c r="AB1489" s="180">
        <v>44227</v>
      </c>
      <c r="AC1489">
        <v>1</v>
      </c>
      <c r="AD1489" t="s">
        <v>1922</v>
      </c>
      <c r="AE1489">
        <v>1</v>
      </c>
      <c r="AF1489">
        <v>30</v>
      </c>
      <c r="AG1489">
        <v>5175</v>
      </c>
      <c r="AN1489">
        <v>1</v>
      </c>
      <c r="AO1489">
        <v>1</v>
      </c>
      <c r="AR1489" s="178">
        <v>115776</v>
      </c>
      <c r="AS1489" t="s">
        <v>1921</v>
      </c>
      <c r="AT1489">
        <v>0</v>
      </c>
      <c r="AU1489">
        <v>0</v>
      </c>
      <c r="AV1489">
        <v>890480123</v>
      </c>
      <c r="AW1489" t="s">
        <v>1920</v>
      </c>
      <c r="AX1489">
        <v>5</v>
      </c>
      <c r="BC1489">
        <v>2</v>
      </c>
      <c r="BD1489">
        <v>7</v>
      </c>
      <c r="BE1489">
        <v>2</v>
      </c>
    </row>
    <row r="1490" spans="1:57" x14ac:dyDescent="0.25">
      <c r="A1490" s="179">
        <f t="shared" si="23"/>
        <v>0</v>
      </c>
      <c r="B1490" t="s">
        <v>1923</v>
      </c>
      <c r="C1490">
        <v>30772512</v>
      </c>
      <c r="D1490">
        <v>144105</v>
      </c>
      <c r="E1490">
        <v>4</v>
      </c>
      <c r="F1490">
        <v>550008649</v>
      </c>
      <c r="G1490" s="180">
        <v>42416</v>
      </c>
      <c r="H1490" s="180">
        <v>44864</v>
      </c>
      <c r="I1490">
        <v>30</v>
      </c>
      <c r="J1490">
        <v>1</v>
      </c>
      <c r="K1490">
        <v>14</v>
      </c>
      <c r="L1490">
        <v>30</v>
      </c>
      <c r="M1490">
        <v>2</v>
      </c>
      <c r="N1490" s="170">
        <v>22490513</v>
      </c>
      <c r="O1490" s="170">
        <v>24960000</v>
      </c>
      <c r="P1490" s="178">
        <v>87381</v>
      </c>
      <c r="Q1490" s="178">
        <v>3427</v>
      </c>
      <c r="R1490" s="178">
        <v>59038</v>
      </c>
      <c r="S1490">
        <v>2220</v>
      </c>
      <c r="T1490">
        <v>0</v>
      </c>
      <c r="U1490">
        <v>0</v>
      </c>
      <c r="W1490">
        <v>0</v>
      </c>
      <c r="X1490">
        <v>0</v>
      </c>
      <c r="Y1490">
        <v>0</v>
      </c>
      <c r="AB1490" s="180">
        <v>44227</v>
      </c>
      <c r="AC1490">
        <v>1</v>
      </c>
      <c r="AD1490" t="s">
        <v>1922</v>
      </c>
      <c r="AE1490">
        <v>1</v>
      </c>
      <c r="AF1490">
        <v>30</v>
      </c>
      <c r="AG1490">
        <v>4679</v>
      </c>
      <c r="AN1490">
        <v>1</v>
      </c>
      <c r="AO1490">
        <v>1</v>
      </c>
      <c r="AR1490" s="178">
        <v>104687</v>
      </c>
      <c r="AS1490" t="s">
        <v>1921</v>
      </c>
      <c r="AT1490">
        <v>0</v>
      </c>
      <c r="AU1490">
        <v>0</v>
      </c>
      <c r="AV1490">
        <v>890480123</v>
      </c>
      <c r="AW1490" t="s">
        <v>1920</v>
      </c>
      <c r="AX1490">
        <v>5</v>
      </c>
      <c r="BC1490">
        <v>2</v>
      </c>
      <c r="BD1490">
        <v>7</v>
      </c>
      <c r="BE1490">
        <v>2</v>
      </c>
    </row>
    <row r="1491" spans="1:57" x14ac:dyDescent="0.25">
      <c r="A1491" s="179">
        <f t="shared" si="23"/>
        <v>0</v>
      </c>
      <c r="B1491" t="s">
        <v>1923</v>
      </c>
      <c r="C1491">
        <v>30772512</v>
      </c>
      <c r="D1491">
        <v>144105</v>
      </c>
      <c r="E1491">
        <v>4</v>
      </c>
      <c r="F1491">
        <v>550008719</v>
      </c>
      <c r="G1491" s="180">
        <v>42423</v>
      </c>
      <c r="H1491" s="180">
        <v>44864</v>
      </c>
      <c r="I1491">
        <v>30</v>
      </c>
      <c r="J1491">
        <v>1</v>
      </c>
      <c r="K1491">
        <v>14</v>
      </c>
      <c r="L1491">
        <v>30</v>
      </c>
      <c r="M1491">
        <v>2</v>
      </c>
      <c r="N1491" s="170">
        <v>22490513</v>
      </c>
      <c r="O1491" s="170">
        <v>24960000</v>
      </c>
      <c r="P1491" s="178">
        <v>87335</v>
      </c>
      <c r="Q1491" s="178">
        <v>3425</v>
      </c>
      <c r="R1491" s="178">
        <v>59011</v>
      </c>
      <c r="S1491">
        <v>2220</v>
      </c>
      <c r="T1491">
        <v>0</v>
      </c>
      <c r="U1491">
        <v>0</v>
      </c>
      <c r="W1491">
        <v>0</v>
      </c>
      <c r="X1491">
        <v>0</v>
      </c>
      <c r="Y1491">
        <v>0</v>
      </c>
      <c r="AB1491" s="180">
        <v>44227</v>
      </c>
      <c r="AC1491">
        <v>1</v>
      </c>
      <c r="AD1491" t="s">
        <v>1922</v>
      </c>
      <c r="AE1491">
        <v>1</v>
      </c>
      <c r="AF1491">
        <v>30</v>
      </c>
      <c r="AG1491">
        <v>4684</v>
      </c>
      <c r="AN1491">
        <v>1</v>
      </c>
      <c r="AO1491">
        <v>1</v>
      </c>
      <c r="AR1491" s="178">
        <v>104639</v>
      </c>
      <c r="AS1491" t="s">
        <v>1921</v>
      </c>
      <c r="AT1491">
        <v>0</v>
      </c>
      <c r="AU1491">
        <v>0</v>
      </c>
      <c r="AV1491">
        <v>890480123</v>
      </c>
      <c r="AW1491" t="s">
        <v>1920</v>
      </c>
      <c r="AX1491">
        <v>5</v>
      </c>
      <c r="BC1491">
        <v>2</v>
      </c>
      <c r="BD1491">
        <v>7</v>
      </c>
      <c r="BE1491">
        <v>2</v>
      </c>
    </row>
    <row r="1492" spans="1:57" x14ac:dyDescent="0.25">
      <c r="A1492" s="179">
        <f t="shared" si="23"/>
        <v>0</v>
      </c>
      <c r="B1492" t="s">
        <v>1923</v>
      </c>
      <c r="C1492">
        <v>30772512</v>
      </c>
      <c r="D1492">
        <v>144105</v>
      </c>
      <c r="E1492">
        <v>4</v>
      </c>
      <c r="F1492">
        <v>550008733</v>
      </c>
      <c r="G1492" s="180">
        <v>42426</v>
      </c>
      <c r="H1492" s="180">
        <v>44864</v>
      </c>
      <c r="I1492">
        <v>30</v>
      </c>
      <c r="J1492">
        <v>1</v>
      </c>
      <c r="K1492">
        <v>14</v>
      </c>
      <c r="L1492">
        <v>30</v>
      </c>
      <c r="M1492">
        <v>2</v>
      </c>
      <c r="N1492" s="170">
        <v>22490513</v>
      </c>
      <c r="O1492" s="170">
        <v>24960000</v>
      </c>
      <c r="P1492" s="178">
        <v>87330</v>
      </c>
      <c r="Q1492" s="178">
        <v>3425</v>
      </c>
      <c r="R1492" s="178">
        <v>59004</v>
      </c>
      <c r="S1492">
        <v>2220</v>
      </c>
      <c r="T1492">
        <v>0</v>
      </c>
      <c r="U1492">
        <v>0</v>
      </c>
      <c r="W1492">
        <v>0</v>
      </c>
      <c r="X1492">
        <v>0</v>
      </c>
      <c r="Y1492">
        <v>0</v>
      </c>
      <c r="AB1492" s="180">
        <v>44227</v>
      </c>
      <c r="AC1492">
        <v>1</v>
      </c>
      <c r="AD1492" t="s">
        <v>1922</v>
      </c>
      <c r="AE1492">
        <v>1</v>
      </c>
      <c r="AF1492">
        <v>30</v>
      </c>
      <c r="AG1492">
        <v>4677</v>
      </c>
      <c r="AN1492">
        <v>1</v>
      </c>
      <c r="AO1492">
        <v>1</v>
      </c>
      <c r="AR1492" s="178">
        <v>104626</v>
      </c>
      <c r="AS1492" t="s">
        <v>1921</v>
      </c>
      <c r="AT1492">
        <v>0</v>
      </c>
      <c r="AU1492">
        <v>0</v>
      </c>
      <c r="AV1492">
        <v>890480123</v>
      </c>
      <c r="AW1492" t="s">
        <v>1920</v>
      </c>
      <c r="AX1492">
        <v>5</v>
      </c>
      <c r="BC1492">
        <v>2</v>
      </c>
      <c r="BD1492">
        <v>7</v>
      </c>
      <c r="BE1492">
        <v>2</v>
      </c>
    </row>
    <row r="1493" spans="1:57" x14ac:dyDescent="0.25">
      <c r="A1493" s="179">
        <f t="shared" si="23"/>
        <v>0</v>
      </c>
      <c r="B1493" t="s">
        <v>1923</v>
      </c>
      <c r="C1493">
        <v>30772512</v>
      </c>
      <c r="D1493">
        <v>144105</v>
      </c>
      <c r="E1493">
        <v>4</v>
      </c>
      <c r="F1493">
        <v>550009999</v>
      </c>
      <c r="G1493" s="180">
        <v>42531</v>
      </c>
      <c r="H1493" s="180">
        <v>44864</v>
      </c>
      <c r="I1493">
        <v>0</v>
      </c>
      <c r="J1493">
        <v>1</v>
      </c>
      <c r="K1493">
        <v>16</v>
      </c>
      <c r="L1493">
        <v>30</v>
      </c>
      <c r="M1493">
        <v>2</v>
      </c>
      <c r="N1493" s="170">
        <v>22490513</v>
      </c>
      <c r="O1493" s="170">
        <v>24960000</v>
      </c>
      <c r="P1493" s="178">
        <v>198028</v>
      </c>
      <c r="Q1493" s="178">
        <v>7766</v>
      </c>
      <c r="R1493" s="178">
        <v>123187</v>
      </c>
      <c r="S1493">
        <v>0</v>
      </c>
      <c r="T1493">
        <v>0</v>
      </c>
      <c r="U1493">
        <v>0</v>
      </c>
      <c r="W1493">
        <v>0</v>
      </c>
      <c r="X1493">
        <v>0</v>
      </c>
      <c r="Y1493">
        <v>0</v>
      </c>
      <c r="AB1493" s="180">
        <v>44285</v>
      </c>
      <c r="AC1493">
        <v>1</v>
      </c>
      <c r="AD1493" t="s">
        <v>1922</v>
      </c>
      <c r="AE1493">
        <v>1</v>
      </c>
      <c r="AF1493">
        <v>30</v>
      </c>
      <c r="AG1493">
        <v>0</v>
      </c>
      <c r="AN1493">
        <v>1</v>
      </c>
      <c r="AO1493">
        <v>1</v>
      </c>
      <c r="AR1493" s="178">
        <v>218436</v>
      </c>
      <c r="AS1493" t="s">
        <v>1921</v>
      </c>
      <c r="AT1493">
        <v>0</v>
      </c>
      <c r="AU1493">
        <v>0</v>
      </c>
      <c r="AV1493">
        <v>890480123</v>
      </c>
      <c r="AW1493" t="s">
        <v>1920</v>
      </c>
      <c r="AX1493">
        <v>5</v>
      </c>
      <c r="BC1493">
        <v>2</v>
      </c>
      <c r="BD1493">
        <v>7</v>
      </c>
      <c r="BE1493">
        <v>2</v>
      </c>
    </row>
    <row r="1494" spans="1:57" x14ac:dyDescent="0.25">
      <c r="A1494" s="179">
        <f t="shared" si="23"/>
        <v>0</v>
      </c>
      <c r="B1494" t="s">
        <v>1923</v>
      </c>
      <c r="C1494">
        <v>30772512</v>
      </c>
      <c r="D1494">
        <v>144105</v>
      </c>
      <c r="E1494">
        <v>4</v>
      </c>
      <c r="F1494">
        <v>550010019</v>
      </c>
      <c r="G1494" s="180">
        <v>42533</v>
      </c>
      <c r="H1494" s="180">
        <v>44864</v>
      </c>
      <c r="I1494">
        <v>30</v>
      </c>
      <c r="J1494">
        <v>1</v>
      </c>
      <c r="K1494">
        <v>14</v>
      </c>
      <c r="L1494">
        <v>30</v>
      </c>
      <c r="M1494">
        <v>2</v>
      </c>
      <c r="N1494" s="170">
        <v>22490513</v>
      </c>
      <c r="O1494" s="170">
        <v>24960000</v>
      </c>
      <c r="P1494" s="178">
        <v>65443</v>
      </c>
      <c r="Q1494" s="178">
        <v>2567</v>
      </c>
      <c r="R1494" s="178">
        <v>44211</v>
      </c>
      <c r="S1494">
        <v>1679</v>
      </c>
      <c r="T1494">
        <v>0</v>
      </c>
      <c r="U1494">
        <v>0</v>
      </c>
      <c r="W1494">
        <v>0</v>
      </c>
      <c r="X1494">
        <v>0</v>
      </c>
      <c r="Y1494">
        <v>0</v>
      </c>
      <c r="AB1494" s="180">
        <v>44253</v>
      </c>
      <c r="AC1494">
        <v>1</v>
      </c>
      <c r="AD1494" t="s">
        <v>1922</v>
      </c>
      <c r="AE1494">
        <v>1</v>
      </c>
      <c r="AF1494">
        <v>30</v>
      </c>
      <c r="AG1494">
        <v>3494</v>
      </c>
      <c r="AN1494">
        <v>1</v>
      </c>
      <c r="AO1494">
        <v>1</v>
      </c>
      <c r="AR1494" s="178">
        <v>78395</v>
      </c>
      <c r="AS1494" t="s">
        <v>1921</v>
      </c>
      <c r="AT1494">
        <v>0</v>
      </c>
      <c r="AU1494">
        <v>0</v>
      </c>
      <c r="AV1494">
        <v>890480123</v>
      </c>
      <c r="AW1494" t="s">
        <v>1920</v>
      </c>
      <c r="AX1494">
        <v>5</v>
      </c>
      <c r="BC1494">
        <v>2</v>
      </c>
      <c r="BD1494">
        <v>7</v>
      </c>
      <c r="BE1494">
        <v>2</v>
      </c>
    </row>
    <row r="1495" spans="1:57" x14ac:dyDescent="0.25">
      <c r="A1495" s="179">
        <f t="shared" si="23"/>
        <v>0</v>
      </c>
      <c r="B1495" t="s">
        <v>1923</v>
      </c>
      <c r="C1495">
        <v>30772512</v>
      </c>
      <c r="D1495">
        <v>144105</v>
      </c>
      <c r="E1495">
        <v>4</v>
      </c>
      <c r="F1495">
        <v>550011163</v>
      </c>
      <c r="G1495" s="180">
        <v>42597</v>
      </c>
      <c r="H1495" s="180">
        <v>44864</v>
      </c>
      <c r="I1495">
        <v>30</v>
      </c>
      <c r="J1495">
        <v>1</v>
      </c>
      <c r="K1495">
        <v>14</v>
      </c>
      <c r="L1495">
        <v>30</v>
      </c>
      <c r="M1495">
        <v>2</v>
      </c>
      <c r="N1495" s="170">
        <v>22490513</v>
      </c>
      <c r="O1495" s="170">
        <v>24960000</v>
      </c>
      <c r="P1495" s="178">
        <v>81390</v>
      </c>
      <c r="Q1495" s="178">
        <v>3192</v>
      </c>
      <c r="R1495" s="178">
        <v>54988</v>
      </c>
      <c r="S1495">
        <v>2041</v>
      </c>
      <c r="T1495">
        <v>0</v>
      </c>
      <c r="U1495">
        <v>0</v>
      </c>
      <c r="W1495">
        <v>0</v>
      </c>
      <c r="X1495">
        <v>0</v>
      </c>
      <c r="Y1495">
        <v>0</v>
      </c>
      <c r="AB1495" s="180">
        <v>44253</v>
      </c>
      <c r="AC1495">
        <v>1</v>
      </c>
      <c r="AD1495" t="s">
        <v>1922</v>
      </c>
      <c r="AE1495">
        <v>1</v>
      </c>
      <c r="AF1495">
        <v>30</v>
      </c>
      <c r="AG1495">
        <v>4357</v>
      </c>
      <c r="AN1495">
        <v>1</v>
      </c>
      <c r="AO1495">
        <v>1</v>
      </c>
      <c r="AR1495" s="178">
        <v>97505</v>
      </c>
      <c r="AS1495" t="s">
        <v>1921</v>
      </c>
      <c r="AT1495">
        <v>0</v>
      </c>
      <c r="AU1495">
        <v>0</v>
      </c>
      <c r="AV1495">
        <v>890480123</v>
      </c>
      <c r="AW1495" t="s">
        <v>1920</v>
      </c>
      <c r="AX1495">
        <v>5</v>
      </c>
      <c r="BC1495">
        <v>2</v>
      </c>
      <c r="BD1495">
        <v>7</v>
      </c>
      <c r="BE1495">
        <v>2</v>
      </c>
    </row>
    <row r="1496" spans="1:57" x14ac:dyDescent="0.25">
      <c r="A1496" s="179">
        <f t="shared" si="23"/>
        <v>0</v>
      </c>
      <c r="B1496" t="s">
        <v>1923</v>
      </c>
      <c r="C1496">
        <v>30772512</v>
      </c>
      <c r="D1496">
        <v>144105</v>
      </c>
      <c r="E1496">
        <v>4</v>
      </c>
      <c r="F1496">
        <v>550011184</v>
      </c>
      <c r="G1496" s="180">
        <v>42599</v>
      </c>
      <c r="H1496" s="180">
        <v>44864</v>
      </c>
      <c r="I1496">
        <v>30</v>
      </c>
      <c r="J1496">
        <v>1</v>
      </c>
      <c r="K1496">
        <v>14</v>
      </c>
      <c r="L1496">
        <v>30</v>
      </c>
      <c r="M1496">
        <v>2</v>
      </c>
      <c r="N1496" s="170">
        <v>22490513</v>
      </c>
      <c r="O1496" s="170">
        <v>24960000</v>
      </c>
      <c r="P1496" s="178">
        <v>100069</v>
      </c>
      <c r="Q1496" s="178">
        <v>3924</v>
      </c>
      <c r="R1496" s="178">
        <v>67620</v>
      </c>
      <c r="S1496">
        <v>2551</v>
      </c>
      <c r="T1496">
        <v>0</v>
      </c>
      <c r="U1496">
        <v>0</v>
      </c>
      <c r="W1496">
        <v>0</v>
      </c>
      <c r="X1496">
        <v>0</v>
      </c>
      <c r="Y1496">
        <v>0</v>
      </c>
      <c r="AB1496" s="180">
        <v>44227</v>
      </c>
      <c r="AC1496">
        <v>1</v>
      </c>
      <c r="AD1496" t="s">
        <v>1922</v>
      </c>
      <c r="AE1496">
        <v>1</v>
      </c>
      <c r="AF1496">
        <v>30</v>
      </c>
      <c r="AG1496">
        <v>5378</v>
      </c>
      <c r="AN1496">
        <v>1</v>
      </c>
      <c r="AO1496">
        <v>1</v>
      </c>
      <c r="AR1496" s="178">
        <v>119904</v>
      </c>
      <c r="AS1496" t="s">
        <v>1921</v>
      </c>
      <c r="AT1496">
        <v>0</v>
      </c>
      <c r="AU1496">
        <v>0</v>
      </c>
      <c r="AV1496">
        <v>890480123</v>
      </c>
      <c r="AW1496" t="s">
        <v>1920</v>
      </c>
      <c r="AX1496">
        <v>5</v>
      </c>
      <c r="BC1496">
        <v>2</v>
      </c>
      <c r="BD1496">
        <v>7</v>
      </c>
      <c r="BE1496">
        <v>2</v>
      </c>
    </row>
    <row r="1497" spans="1:57" x14ac:dyDescent="0.25">
      <c r="A1497" s="179">
        <f t="shared" si="23"/>
        <v>0</v>
      </c>
      <c r="B1497" t="s">
        <v>1923</v>
      </c>
      <c r="C1497">
        <v>30772512</v>
      </c>
      <c r="D1497">
        <v>144105</v>
      </c>
      <c r="E1497">
        <v>4</v>
      </c>
      <c r="F1497">
        <v>550011211</v>
      </c>
      <c r="G1497" s="180">
        <v>42601</v>
      </c>
      <c r="H1497" s="180">
        <v>44864</v>
      </c>
      <c r="I1497">
        <v>30</v>
      </c>
      <c r="J1497">
        <v>1</v>
      </c>
      <c r="K1497">
        <v>14</v>
      </c>
      <c r="L1497">
        <v>30</v>
      </c>
      <c r="M1497">
        <v>2</v>
      </c>
      <c r="N1497" s="170">
        <v>22490513</v>
      </c>
      <c r="O1497" s="170">
        <v>24960000</v>
      </c>
      <c r="P1497" s="178">
        <v>100068</v>
      </c>
      <c r="Q1497" s="178">
        <v>3924</v>
      </c>
      <c r="R1497" s="178">
        <v>67617</v>
      </c>
      <c r="S1497">
        <v>2551</v>
      </c>
      <c r="T1497">
        <v>0</v>
      </c>
      <c r="U1497">
        <v>0</v>
      </c>
      <c r="W1497">
        <v>0</v>
      </c>
      <c r="X1497">
        <v>0</v>
      </c>
      <c r="Y1497">
        <v>0</v>
      </c>
      <c r="AB1497" s="180">
        <v>44227</v>
      </c>
      <c r="AC1497">
        <v>1</v>
      </c>
      <c r="AD1497" t="s">
        <v>1922</v>
      </c>
      <c r="AE1497">
        <v>1</v>
      </c>
      <c r="AF1497">
        <v>30</v>
      </c>
      <c r="AG1497">
        <v>5375</v>
      </c>
      <c r="AN1497">
        <v>1</v>
      </c>
      <c r="AO1497">
        <v>1</v>
      </c>
      <c r="AR1497" s="178">
        <v>119899</v>
      </c>
      <c r="AS1497" t="s">
        <v>1921</v>
      </c>
      <c r="AT1497">
        <v>0</v>
      </c>
      <c r="AU1497">
        <v>0</v>
      </c>
      <c r="AV1497">
        <v>890480123</v>
      </c>
      <c r="AW1497" t="s">
        <v>1920</v>
      </c>
      <c r="AX1497">
        <v>5</v>
      </c>
      <c r="BC1497">
        <v>2</v>
      </c>
      <c r="BD1497">
        <v>7</v>
      </c>
      <c r="BE1497">
        <v>2</v>
      </c>
    </row>
    <row r="1498" spans="1:57" x14ac:dyDescent="0.25">
      <c r="A1498" s="179">
        <f t="shared" si="23"/>
        <v>0</v>
      </c>
      <c r="B1498" t="s">
        <v>1923</v>
      </c>
      <c r="C1498">
        <v>30772512</v>
      </c>
      <c r="D1498">
        <v>144105</v>
      </c>
      <c r="E1498">
        <v>4</v>
      </c>
      <c r="F1498">
        <v>550011552</v>
      </c>
      <c r="G1498" s="180">
        <v>42619</v>
      </c>
      <c r="H1498" s="180">
        <v>44864</v>
      </c>
      <c r="I1498">
        <v>30</v>
      </c>
      <c r="J1498">
        <v>1</v>
      </c>
      <c r="K1498">
        <v>14</v>
      </c>
      <c r="L1498">
        <v>30</v>
      </c>
      <c r="M1498">
        <v>2</v>
      </c>
      <c r="N1498" s="170">
        <v>22490513</v>
      </c>
      <c r="O1498" s="170">
        <v>24960000</v>
      </c>
      <c r="P1498" s="178">
        <v>30165</v>
      </c>
      <c r="Q1498" s="178">
        <v>1183</v>
      </c>
      <c r="R1498" s="178">
        <v>20381</v>
      </c>
      <c r="S1498">
        <v>779</v>
      </c>
      <c r="T1498">
        <v>0</v>
      </c>
      <c r="U1498">
        <v>0</v>
      </c>
      <c r="W1498">
        <v>0</v>
      </c>
      <c r="X1498">
        <v>0</v>
      </c>
      <c r="Y1498">
        <v>0</v>
      </c>
      <c r="AB1498" s="180">
        <v>44253</v>
      </c>
      <c r="AC1498">
        <v>1</v>
      </c>
      <c r="AD1498" t="s">
        <v>1922</v>
      </c>
      <c r="AE1498">
        <v>1</v>
      </c>
      <c r="AF1498">
        <v>30</v>
      </c>
      <c r="AG1498">
        <v>1616</v>
      </c>
      <c r="AN1498">
        <v>1</v>
      </c>
      <c r="AO1498">
        <v>1</v>
      </c>
      <c r="AR1498" s="178">
        <v>36140</v>
      </c>
      <c r="AS1498" t="s">
        <v>1921</v>
      </c>
      <c r="AT1498">
        <v>0</v>
      </c>
      <c r="AU1498">
        <v>0</v>
      </c>
      <c r="AV1498">
        <v>890480123</v>
      </c>
      <c r="AW1498" t="s">
        <v>1920</v>
      </c>
      <c r="AX1498">
        <v>5</v>
      </c>
      <c r="BC1498">
        <v>2</v>
      </c>
      <c r="BD1498">
        <v>7</v>
      </c>
      <c r="BE1498">
        <v>2</v>
      </c>
    </row>
    <row r="1499" spans="1:57" x14ac:dyDescent="0.25">
      <c r="A1499" s="179">
        <f t="shared" si="23"/>
        <v>0</v>
      </c>
      <c r="B1499" t="s">
        <v>1923</v>
      </c>
      <c r="C1499">
        <v>30772512</v>
      </c>
      <c r="D1499">
        <v>144105</v>
      </c>
      <c r="E1499">
        <v>4</v>
      </c>
      <c r="F1499">
        <v>550012243</v>
      </c>
      <c r="G1499" s="180">
        <v>42665</v>
      </c>
      <c r="H1499" s="180">
        <v>44864</v>
      </c>
      <c r="I1499">
        <v>30</v>
      </c>
      <c r="J1499">
        <v>1</v>
      </c>
      <c r="K1499">
        <v>14</v>
      </c>
      <c r="L1499">
        <v>30</v>
      </c>
      <c r="M1499">
        <v>2</v>
      </c>
      <c r="N1499" s="170">
        <v>22490513</v>
      </c>
      <c r="O1499" s="170">
        <v>24960000</v>
      </c>
      <c r="P1499" s="178">
        <v>50824</v>
      </c>
      <c r="Q1499" s="178">
        <v>1993</v>
      </c>
      <c r="R1499" s="178">
        <v>34342</v>
      </c>
      <c r="S1499">
        <v>1291</v>
      </c>
      <c r="T1499">
        <v>0</v>
      </c>
      <c r="U1499">
        <v>0</v>
      </c>
      <c r="W1499">
        <v>0</v>
      </c>
      <c r="X1499">
        <v>0</v>
      </c>
      <c r="Y1499">
        <v>0</v>
      </c>
      <c r="AB1499" s="180">
        <v>44253</v>
      </c>
      <c r="AC1499">
        <v>1</v>
      </c>
      <c r="AD1499" t="s">
        <v>1922</v>
      </c>
      <c r="AE1499">
        <v>1</v>
      </c>
      <c r="AF1499">
        <v>30</v>
      </c>
      <c r="AG1499">
        <v>2729</v>
      </c>
      <c r="AN1499">
        <v>1</v>
      </c>
      <c r="AO1499">
        <v>1</v>
      </c>
      <c r="AR1499" s="178">
        <v>60895</v>
      </c>
      <c r="AS1499" t="s">
        <v>1921</v>
      </c>
      <c r="AT1499">
        <v>0</v>
      </c>
      <c r="AU1499">
        <v>0</v>
      </c>
      <c r="AV1499">
        <v>890480123</v>
      </c>
      <c r="AW1499" t="s">
        <v>1920</v>
      </c>
      <c r="AX1499">
        <v>5</v>
      </c>
      <c r="BC1499">
        <v>2</v>
      </c>
      <c r="BD1499">
        <v>7</v>
      </c>
      <c r="BE1499">
        <v>2</v>
      </c>
    </row>
    <row r="1500" spans="1:57" x14ac:dyDescent="0.25">
      <c r="A1500" s="179">
        <f t="shared" si="23"/>
        <v>0</v>
      </c>
      <c r="B1500" t="s">
        <v>1923</v>
      </c>
      <c r="C1500">
        <v>30772512</v>
      </c>
      <c r="D1500">
        <v>144105</v>
      </c>
      <c r="E1500">
        <v>4</v>
      </c>
      <c r="F1500">
        <v>550013301</v>
      </c>
      <c r="G1500" s="180">
        <v>42733</v>
      </c>
      <c r="H1500" s="180">
        <v>44864</v>
      </c>
      <c r="I1500">
        <v>30</v>
      </c>
      <c r="J1500">
        <v>1</v>
      </c>
      <c r="K1500">
        <v>14</v>
      </c>
      <c r="L1500">
        <v>30</v>
      </c>
      <c r="M1500">
        <v>2</v>
      </c>
      <c r="N1500" s="170">
        <v>22490513</v>
      </c>
      <c r="O1500" s="170">
        <v>24960000</v>
      </c>
      <c r="P1500" s="178">
        <v>91399</v>
      </c>
      <c r="Q1500" s="178">
        <v>3584</v>
      </c>
      <c r="R1500" s="178">
        <v>61762</v>
      </c>
      <c r="S1500">
        <v>2339</v>
      </c>
      <c r="T1500">
        <v>0</v>
      </c>
      <c r="U1500">
        <v>0</v>
      </c>
      <c r="W1500">
        <v>0</v>
      </c>
      <c r="X1500">
        <v>0</v>
      </c>
      <c r="Y1500">
        <v>0</v>
      </c>
      <c r="AB1500" s="180">
        <v>44227</v>
      </c>
      <c r="AC1500">
        <v>1</v>
      </c>
      <c r="AD1500" t="s">
        <v>1922</v>
      </c>
      <c r="AE1500">
        <v>1</v>
      </c>
      <c r="AF1500">
        <v>30</v>
      </c>
      <c r="AG1500">
        <v>4913</v>
      </c>
      <c r="AN1500">
        <v>1</v>
      </c>
      <c r="AO1500">
        <v>1</v>
      </c>
      <c r="AR1500" s="178">
        <v>109517</v>
      </c>
      <c r="AS1500" t="s">
        <v>1921</v>
      </c>
      <c r="AT1500">
        <v>0</v>
      </c>
      <c r="AU1500">
        <v>0</v>
      </c>
      <c r="AV1500">
        <v>890480123</v>
      </c>
      <c r="AW1500" t="s">
        <v>1920</v>
      </c>
      <c r="AX1500">
        <v>5</v>
      </c>
      <c r="BC1500">
        <v>2</v>
      </c>
      <c r="BD1500">
        <v>7</v>
      </c>
      <c r="BE1500">
        <v>2</v>
      </c>
    </row>
    <row r="1501" spans="1:57" x14ac:dyDescent="0.25">
      <c r="A1501" s="179">
        <f t="shared" si="23"/>
        <v>0</v>
      </c>
      <c r="B1501" t="s">
        <v>1923</v>
      </c>
      <c r="C1501">
        <v>30772512</v>
      </c>
      <c r="D1501">
        <v>144105</v>
      </c>
      <c r="E1501">
        <v>4</v>
      </c>
      <c r="F1501">
        <v>550013302</v>
      </c>
      <c r="G1501" s="180">
        <v>42733</v>
      </c>
      <c r="H1501" s="180">
        <v>44864</v>
      </c>
      <c r="I1501">
        <v>30</v>
      </c>
      <c r="J1501">
        <v>1</v>
      </c>
      <c r="K1501">
        <v>14</v>
      </c>
      <c r="L1501">
        <v>30</v>
      </c>
      <c r="M1501">
        <v>2</v>
      </c>
      <c r="N1501" s="170">
        <v>22490513</v>
      </c>
      <c r="O1501" s="170">
        <v>24960000</v>
      </c>
      <c r="P1501" s="178">
        <v>52137</v>
      </c>
      <c r="Q1501" s="178">
        <v>2045</v>
      </c>
      <c r="R1501" s="178">
        <v>35222</v>
      </c>
      <c r="S1501">
        <v>1320</v>
      </c>
      <c r="T1501">
        <v>0</v>
      </c>
      <c r="U1501">
        <v>0</v>
      </c>
      <c r="W1501">
        <v>0</v>
      </c>
      <c r="X1501">
        <v>0</v>
      </c>
      <c r="Y1501">
        <v>0</v>
      </c>
      <c r="AB1501" s="180">
        <v>44253</v>
      </c>
      <c r="AC1501">
        <v>1</v>
      </c>
      <c r="AD1501" t="s">
        <v>1922</v>
      </c>
      <c r="AE1501">
        <v>1</v>
      </c>
      <c r="AF1501">
        <v>30</v>
      </c>
      <c r="AG1501">
        <v>2784</v>
      </c>
      <c r="AN1501">
        <v>1</v>
      </c>
      <c r="AO1501">
        <v>1</v>
      </c>
      <c r="AR1501" s="178">
        <v>62456</v>
      </c>
      <c r="AS1501" t="s">
        <v>1921</v>
      </c>
      <c r="AT1501">
        <v>0</v>
      </c>
      <c r="AU1501">
        <v>0</v>
      </c>
      <c r="AV1501">
        <v>890480123</v>
      </c>
      <c r="AW1501" t="s">
        <v>1920</v>
      </c>
      <c r="AX1501">
        <v>5</v>
      </c>
      <c r="BC1501">
        <v>2</v>
      </c>
      <c r="BD1501">
        <v>7</v>
      </c>
      <c r="BE1501">
        <v>2</v>
      </c>
    </row>
    <row r="1502" spans="1:57" x14ac:dyDescent="0.25">
      <c r="A1502" s="179">
        <f t="shared" si="23"/>
        <v>0</v>
      </c>
      <c r="B1502" t="s">
        <v>1923</v>
      </c>
      <c r="C1502">
        <v>30772512</v>
      </c>
      <c r="D1502">
        <v>144105</v>
      </c>
      <c r="E1502">
        <v>4</v>
      </c>
      <c r="F1502">
        <v>550015348</v>
      </c>
      <c r="G1502" s="180">
        <v>42882</v>
      </c>
      <c r="H1502" s="180">
        <v>44864</v>
      </c>
      <c r="I1502">
        <v>30</v>
      </c>
      <c r="J1502">
        <v>1</v>
      </c>
      <c r="K1502">
        <v>14</v>
      </c>
      <c r="L1502">
        <v>30</v>
      </c>
      <c r="M1502">
        <v>2</v>
      </c>
      <c r="N1502" s="170">
        <v>22490513</v>
      </c>
      <c r="O1502" s="170">
        <v>24960000</v>
      </c>
      <c r="P1502" s="178">
        <v>147168</v>
      </c>
      <c r="Q1502" s="178">
        <v>5772</v>
      </c>
      <c r="R1502" s="178">
        <v>99429</v>
      </c>
      <c r="S1502">
        <v>3750</v>
      </c>
      <c r="T1502">
        <v>0</v>
      </c>
      <c r="U1502">
        <v>0</v>
      </c>
      <c r="W1502">
        <v>0</v>
      </c>
      <c r="X1502">
        <v>0</v>
      </c>
      <c r="Y1502">
        <v>0</v>
      </c>
      <c r="AB1502" s="180">
        <v>44227</v>
      </c>
      <c r="AC1502">
        <v>1</v>
      </c>
      <c r="AD1502" t="s">
        <v>1922</v>
      </c>
      <c r="AE1502">
        <v>1</v>
      </c>
      <c r="AF1502">
        <v>30</v>
      </c>
      <c r="AG1502">
        <v>7874</v>
      </c>
      <c r="AN1502">
        <v>1</v>
      </c>
      <c r="AO1502">
        <v>1</v>
      </c>
      <c r="AR1502" s="178">
        <v>176308</v>
      </c>
      <c r="AS1502" t="s">
        <v>1921</v>
      </c>
      <c r="AT1502">
        <v>0</v>
      </c>
      <c r="AU1502">
        <v>0</v>
      </c>
      <c r="AV1502">
        <v>890480123</v>
      </c>
      <c r="AW1502" t="s">
        <v>1920</v>
      </c>
      <c r="AX1502">
        <v>5</v>
      </c>
      <c r="BC1502">
        <v>2</v>
      </c>
      <c r="BD1502">
        <v>7</v>
      </c>
      <c r="BE1502">
        <v>2</v>
      </c>
    </row>
    <row r="1503" spans="1:57" x14ac:dyDescent="0.25">
      <c r="A1503" s="179">
        <f t="shared" si="23"/>
        <v>0</v>
      </c>
      <c r="B1503" t="s">
        <v>1923</v>
      </c>
      <c r="C1503">
        <v>30772512</v>
      </c>
      <c r="D1503">
        <v>144105</v>
      </c>
      <c r="E1503">
        <v>4</v>
      </c>
      <c r="F1503">
        <v>550016422</v>
      </c>
      <c r="G1503" s="180">
        <v>42955</v>
      </c>
      <c r="H1503" s="180">
        <v>44864</v>
      </c>
      <c r="I1503">
        <v>30</v>
      </c>
      <c r="J1503">
        <v>1</v>
      </c>
      <c r="K1503">
        <v>14</v>
      </c>
      <c r="L1503">
        <v>30</v>
      </c>
      <c r="M1503">
        <v>2</v>
      </c>
      <c r="N1503" s="170">
        <v>22490513</v>
      </c>
      <c r="O1503" s="170">
        <v>24960000</v>
      </c>
      <c r="P1503" s="178">
        <v>185641</v>
      </c>
      <c r="Q1503" s="178">
        <v>7280</v>
      </c>
      <c r="R1503" s="178">
        <v>125438</v>
      </c>
      <c r="S1503">
        <v>4681</v>
      </c>
      <c r="T1503">
        <v>0</v>
      </c>
      <c r="U1503">
        <v>0</v>
      </c>
      <c r="W1503">
        <v>0</v>
      </c>
      <c r="X1503">
        <v>0</v>
      </c>
      <c r="Y1503">
        <v>0</v>
      </c>
      <c r="AB1503" s="180">
        <v>44227</v>
      </c>
      <c r="AC1503">
        <v>1</v>
      </c>
      <c r="AD1503" t="s">
        <v>1922</v>
      </c>
      <c r="AE1503">
        <v>1</v>
      </c>
      <c r="AF1503">
        <v>30</v>
      </c>
      <c r="AG1503">
        <v>9963</v>
      </c>
      <c r="AN1503">
        <v>1</v>
      </c>
      <c r="AO1503">
        <v>1</v>
      </c>
      <c r="AR1503" s="178">
        <v>222427</v>
      </c>
      <c r="AS1503" t="s">
        <v>1921</v>
      </c>
      <c r="AT1503">
        <v>0</v>
      </c>
      <c r="AU1503">
        <v>0</v>
      </c>
      <c r="AV1503">
        <v>890480123</v>
      </c>
      <c r="AW1503" t="s">
        <v>1920</v>
      </c>
      <c r="AX1503">
        <v>5</v>
      </c>
      <c r="BC1503">
        <v>2</v>
      </c>
      <c r="BD1503">
        <v>7</v>
      </c>
      <c r="BE1503">
        <v>2</v>
      </c>
    </row>
    <row r="1504" spans="1:57" x14ac:dyDescent="0.25">
      <c r="A1504" s="179">
        <f t="shared" si="23"/>
        <v>0</v>
      </c>
      <c r="B1504" t="s">
        <v>1923</v>
      </c>
      <c r="C1504">
        <v>30772512</v>
      </c>
      <c r="D1504">
        <v>144105</v>
      </c>
      <c r="E1504">
        <v>4</v>
      </c>
      <c r="F1504">
        <v>550016535</v>
      </c>
      <c r="G1504" s="180">
        <v>42970</v>
      </c>
      <c r="H1504" s="180">
        <v>44864</v>
      </c>
      <c r="I1504">
        <v>0</v>
      </c>
      <c r="J1504">
        <v>1</v>
      </c>
      <c r="K1504">
        <v>16</v>
      </c>
      <c r="L1504">
        <v>30</v>
      </c>
      <c r="M1504">
        <v>2</v>
      </c>
      <c r="N1504" s="170">
        <v>22490513</v>
      </c>
      <c r="O1504" s="170">
        <v>24960000</v>
      </c>
      <c r="P1504" s="178">
        <v>188414</v>
      </c>
      <c r="Q1504" s="178">
        <v>7389</v>
      </c>
      <c r="R1504" s="178">
        <v>117206</v>
      </c>
      <c r="S1504">
        <v>0</v>
      </c>
      <c r="T1504">
        <v>0</v>
      </c>
      <c r="U1504">
        <v>0</v>
      </c>
      <c r="W1504">
        <v>0</v>
      </c>
      <c r="X1504">
        <v>0</v>
      </c>
      <c r="Y1504">
        <v>0</v>
      </c>
      <c r="AB1504" s="180">
        <v>44285</v>
      </c>
      <c r="AC1504">
        <v>1</v>
      </c>
      <c r="AD1504" t="s">
        <v>1922</v>
      </c>
      <c r="AE1504">
        <v>1</v>
      </c>
      <c r="AF1504">
        <v>30</v>
      </c>
      <c r="AG1504">
        <v>0</v>
      </c>
      <c r="AN1504">
        <v>1</v>
      </c>
      <c r="AO1504">
        <v>1</v>
      </c>
      <c r="AR1504" s="178">
        <v>207830</v>
      </c>
      <c r="AS1504" t="s">
        <v>1921</v>
      </c>
      <c r="AT1504">
        <v>0</v>
      </c>
      <c r="AU1504">
        <v>0</v>
      </c>
      <c r="AV1504">
        <v>890480123</v>
      </c>
      <c r="AW1504" t="s">
        <v>1920</v>
      </c>
      <c r="AX1504">
        <v>5</v>
      </c>
      <c r="BC1504">
        <v>2</v>
      </c>
      <c r="BD1504">
        <v>7</v>
      </c>
      <c r="BE1504">
        <v>2</v>
      </c>
    </row>
    <row r="1505" spans="1:57" x14ac:dyDescent="0.25">
      <c r="A1505" s="179">
        <f t="shared" si="23"/>
        <v>0</v>
      </c>
      <c r="B1505" t="s">
        <v>1923</v>
      </c>
      <c r="C1505">
        <v>30772512</v>
      </c>
      <c r="D1505">
        <v>144105</v>
      </c>
      <c r="E1505">
        <v>4</v>
      </c>
      <c r="F1505">
        <v>550016901</v>
      </c>
      <c r="G1505" s="180">
        <v>43000</v>
      </c>
      <c r="H1505" s="180">
        <v>44864</v>
      </c>
      <c r="I1505">
        <v>30</v>
      </c>
      <c r="J1505">
        <v>1</v>
      </c>
      <c r="K1505">
        <v>14</v>
      </c>
      <c r="L1505">
        <v>30</v>
      </c>
      <c r="M1505">
        <v>2</v>
      </c>
      <c r="N1505" s="170">
        <v>22490513</v>
      </c>
      <c r="O1505" s="170">
        <v>24960000</v>
      </c>
      <c r="P1505" s="178">
        <v>76884</v>
      </c>
      <c r="Q1505" s="178">
        <v>3015</v>
      </c>
      <c r="R1505" s="178">
        <v>51338</v>
      </c>
      <c r="S1505">
        <v>1088</v>
      </c>
      <c r="T1505">
        <v>0</v>
      </c>
      <c r="U1505">
        <v>0</v>
      </c>
      <c r="W1505">
        <v>0</v>
      </c>
      <c r="X1505">
        <v>0</v>
      </c>
      <c r="Y1505">
        <v>0</v>
      </c>
      <c r="AB1505" s="180">
        <v>44253</v>
      </c>
      <c r="AC1505">
        <v>1</v>
      </c>
      <c r="AD1505" t="s">
        <v>1922</v>
      </c>
      <c r="AE1505">
        <v>1</v>
      </c>
      <c r="AF1505">
        <v>30</v>
      </c>
      <c r="AG1505">
        <v>3514</v>
      </c>
      <c r="AN1505">
        <v>1</v>
      </c>
      <c r="AO1505">
        <v>1</v>
      </c>
      <c r="AR1505" s="178">
        <v>91033</v>
      </c>
      <c r="AS1505" t="s">
        <v>1921</v>
      </c>
      <c r="AT1505">
        <v>0</v>
      </c>
      <c r="AU1505">
        <v>0</v>
      </c>
      <c r="AV1505">
        <v>890480123</v>
      </c>
      <c r="AW1505" t="s">
        <v>1920</v>
      </c>
      <c r="AX1505">
        <v>5</v>
      </c>
      <c r="BC1505">
        <v>2</v>
      </c>
      <c r="BD1505">
        <v>7</v>
      </c>
      <c r="BE1505">
        <v>2</v>
      </c>
    </row>
    <row r="1506" spans="1:57" x14ac:dyDescent="0.25">
      <c r="A1506" s="179">
        <f t="shared" si="23"/>
        <v>0</v>
      </c>
      <c r="B1506" t="s">
        <v>1923</v>
      </c>
      <c r="C1506">
        <v>30772512</v>
      </c>
      <c r="D1506">
        <v>144105</v>
      </c>
      <c r="E1506">
        <v>4</v>
      </c>
      <c r="F1506">
        <v>550017145</v>
      </c>
      <c r="G1506" s="180">
        <v>43018</v>
      </c>
      <c r="H1506" s="180">
        <v>44864</v>
      </c>
      <c r="I1506">
        <v>30</v>
      </c>
      <c r="J1506">
        <v>1</v>
      </c>
      <c r="K1506">
        <v>14</v>
      </c>
      <c r="L1506">
        <v>30</v>
      </c>
      <c r="M1506">
        <v>2</v>
      </c>
      <c r="N1506" s="170">
        <v>22490513</v>
      </c>
      <c r="O1506" s="170">
        <v>24960000</v>
      </c>
      <c r="P1506" s="178">
        <v>77372</v>
      </c>
      <c r="Q1506" s="178">
        <v>3034</v>
      </c>
      <c r="R1506" s="178">
        <v>52281</v>
      </c>
      <c r="S1506">
        <v>1949</v>
      </c>
      <c r="T1506">
        <v>0</v>
      </c>
      <c r="U1506">
        <v>0</v>
      </c>
      <c r="W1506">
        <v>0</v>
      </c>
      <c r="X1506">
        <v>0</v>
      </c>
      <c r="Y1506">
        <v>0</v>
      </c>
      <c r="AB1506" s="180">
        <v>44227</v>
      </c>
      <c r="AC1506">
        <v>1</v>
      </c>
      <c r="AD1506" t="s">
        <v>1922</v>
      </c>
      <c r="AE1506">
        <v>1</v>
      </c>
      <c r="AF1506">
        <v>30</v>
      </c>
      <c r="AG1506">
        <v>4156</v>
      </c>
      <c r="AN1506">
        <v>1</v>
      </c>
      <c r="AO1506">
        <v>1</v>
      </c>
      <c r="AR1506" s="178">
        <v>92705</v>
      </c>
      <c r="AS1506" t="s">
        <v>1921</v>
      </c>
      <c r="AT1506">
        <v>0</v>
      </c>
      <c r="AU1506">
        <v>0</v>
      </c>
      <c r="AV1506">
        <v>890480123</v>
      </c>
      <c r="AW1506" t="s">
        <v>1920</v>
      </c>
      <c r="AX1506">
        <v>5</v>
      </c>
      <c r="BC1506">
        <v>2</v>
      </c>
      <c r="BD1506">
        <v>7</v>
      </c>
      <c r="BE1506">
        <v>2</v>
      </c>
    </row>
    <row r="1507" spans="1:57" x14ac:dyDescent="0.25">
      <c r="A1507" s="179">
        <f t="shared" si="23"/>
        <v>0</v>
      </c>
      <c r="B1507" t="s">
        <v>1923</v>
      </c>
      <c r="C1507">
        <v>30772512</v>
      </c>
      <c r="D1507">
        <v>144105</v>
      </c>
      <c r="E1507">
        <v>4</v>
      </c>
      <c r="F1507">
        <v>550017146</v>
      </c>
      <c r="G1507" s="180">
        <v>43018</v>
      </c>
      <c r="H1507" s="180">
        <v>44864</v>
      </c>
      <c r="I1507">
        <v>30</v>
      </c>
      <c r="J1507">
        <v>1</v>
      </c>
      <c r="K1507">
        <v>14</v>
      </c>
      <c r="L1507">
        <v>30</v>
      </c>
      <c r="M1507">
        <v>2</v>
      </c>
      <c r="N1507" s="170">
        <v>22490513</v>
      </c>
      <c r="O1507" s="170">
        <v>24960000</v>
      </c>
      <c r="P1507" s="178">
        <v>32419</v>
      </c>
      <c r="Q1507" s="178">
        <v>1271</v>
      </c>
      <c r="R1507" s="178">
        <v>21910</v>
      </c>
      <c r="S1507">
        <v>839</v>
      </c>
      <c r="T1507">
        <v>0</v>
      </c>
      <c r="U1507">
        <v>0</v>
      </c>
      <c r="W1507">
        <v>0</v>
      </c>
      <c r="X1507">
        <v>0</v>
      </c>
      <c r="Y1507">
        <v>0</v>
      </c>
      <c r="AB1507" s="180">
        <v>44253</v>
      </c>
      <c r="AC1507">
        <v>1</v>
      </c>
      <c r="AD1507" t="s">
        <v>1922</v>
      </c>
      <c r="AE1507">
        <v>1</v>
      </c>
      <c r="AF1507">
        <v>30</v>
      </c>
      <c r="AG1507">
        <v>1750</v>
      </c>
      <c r="AN1507">
        <v>1</v>
      </c>
      <c r="AO1507">
        <v>1</v>
      </c>
      <c r="AR1507" s="178">
        <v>38851</v>
      </c>
      <c r="AS1507" t="s">
        <v>1921</v>
      </c>
      <c r="AT1507">
        <v>0</v>
      </c>
      <c r="AU1507">
        <v>0</v>
      </c>
      <c r="AV1507">
        <v>890480123</v>
      </c>
      <c r="AW1507" t="s">
        <v>1920</v>
      </c>
      <c r="AX1507">
        <v>5</v>
      </c>
      <c r="BC1507">
        <v>2</v>
      </c>
      <c r="BD1507">
        <v>7</v>
      </c>
      <c r="BE1507">
        <v>2</v>
      </c>
    </row>
    <row r="1508" spans="1:57" x14ac:dyDescent="0.25">
      <c r="A1508" s="179">
        <f t="shared" si="23"/>
        <v>0</v>
      </c>
      <c r="B1508" t="s">
        <v>1923</v>
      </c>
      <c r="C1508">
        <v>30772512</v>
      </c>
      <c r="D1508">
        <v>144105</v>
      </c>
      <c r="E1508">
        <v>4</v>
      </c>
      <c r="F1508">
        <v>550017998</v>
      </c>
      <c r="G1508" s="180">
        <v>43106</v>
      </c>
      <c r="H1508" s="180">
        <v>44864</v>
      </c>
      <c r="I1508">
        <v>30</v>
      </c>
      <c r="J1508">
        <v>1</v>
      </c>
      <c r="K1508">
        <v>14</v>
      </c>
      <c r="L1508">
        <v>30</v>
      </c>
      <c r="M1508">
        <v>2</v>
      </c>
      <c r="N1508" s="170">
        <v>22490513</v>
      </c>
      <c r="O1508" s="170">
        <v>24960000</v>
      </c>
      <c r="P1508" s="178">
        <v>53976</v>
      </c>
      <c r="Q1508" s="178">
        <v>2117</v>
      </c>
      <c r="R1508" s="178">
        <v>36467</v>
      </c>
      <c r="S1508">
        <v>1379</v>
      </c>
      <c r="T1508">
        <v>0</v>
      </c>
      <c r="U1508">
        <v>0</v>
      </c>
      <c r="W1508">
        <v>0</v>
      </c>
      <c r="X1508">
        <v>0</v>
      </c>
      <c r="Y1508">
        <v>0</v>
      </c>
      <c r="AB1508" s="180">
        <v>44253</v>
      </c>
      <c r="AC1508">
        <v>1</v>
      </c>
      <c r="AD1508" t="s">
        <v>1922</v>
      </c>
      <c r="AE1508">
        <v>1</v>
      </c>
      <c r="AF1508">
        <v>30</v>
      </c>
      <c r="AG1508">
        <v>2887</v>
      </c>
      <c r="AN1508">
        <v>1</v>
      </c>
      <c r="AO1508">
        <v>1</v>
      </c>
      <c r="AR1508" s="178">
        <v>64663</v>
      </c>
      <c r="AS1508" t="s">
        <v>1921</v>
      </c>
      <c r="AT1508">
        <v>0</v>
      </c>
      <c r="AU1508">
        <v>0</v>
      </c>
      <c r="AV1508">
        <v>890480123</v>
      </c>
      <c r="AW1508" t="s">
        <v>1920</v>
      </c>
      <c r="AX1508">
        <v>5</v>
      </c>
      <c r="BC1508">
        <v>2</v>
      </c>
      <c r="BD1508">
        <v>7</v>
      </c>
      <c r="BE1508">
        <v>2</v>
      </c>
    </row>
    <row r="1509" spans="1:57" x14ac:dyDescent="0.25">
      <c r="A1509" s="179">
        <f t="shared" si="23"/>
        <v>0</v>
      </c>
      <c r="B1509" t="s">
        <v>1923</v>
      </c>
      <c r="C1509">
        <v>30772512</v>
      </c>
      <c r="D1509">
        <v>144105</v>
      </c>
      <c r="E1509">
        <v>4</v>
      </c>
      <c r="F1509">
        <v>550018116</v>
      </c>
      <c r="G1509" s="180">
        <v>43129</v>
      </c>
      <c r="H1509" s="180">
        <v>44864</v>
      </c>
      <c r="I1509">
        <v>30</v>
      </c>
      <c r="J1509">
        <v>1</v>
      </c>
      <c r="K1509">
        <v>14</v>
      </c>
      <c r="L1509">
        <v>30</v>
      </c>
      <c r="M1509">
        <v>2</v>
      </c>
      <c r="N1509" s="170">
        <v>22490513</v>
      </c>
      <c r="O1509" s="170">
        <v>24960000</v>
      </c>
      <c r="P1509" s="178">
        <v>45166</v>
      </c>
      <c r="Q1509" s="178">
        <v>1771</v>
      </c>
      <c r="R1509" s="178">
        <v>30523</v>
      </c>
      <c r="S1509">
        <v>1140</v>
      </c>
      <c r="T1509">
        <v>0</v>
      </c>
      <c r="U1509">
        <v>0</v>
      </c>
      <c r="W1509">
        <v>0</v>
      </c>
      <c r="X1509">
        <v>0</v>
      </c>
      <c r="Y1509">
        <v>0</v>
      </c>
      <c r="AB1509" s="180">
        <v>44253</v>
      </c>
      <c r="AC1509">
        <v>1</v>
      </c>
      <c r="AD1509" t="s">
        <v>1922</v>
      </c>
      <c r="AE1509">
        <v>1</v>
      </c>
      <c r="AF1509">
        <v>30</v>
      </c>
      <c r="AG1509">
        <v>2432</v>
      </c>
      <c r="AN1509">
        <v>1</v>
      </c>
      <c r="AO1509">
        <v>1</v>
      </c>
      <c r="AR1509" s="178">
        <v>54124</v>
      </c>
      <c r="AS1509" t="s">
        <v>1921</v>
      </c>
      <c r="AT1509">
        <v>0</v>
      </c>
      <c r="AU1509">
        <v>0</v>
      </c>
      <c r="AV1509">
        <v>890480123</v>
      </c>
      <c r="AW1509" t="s">
        <v>1920</v>
      </c>
      <c r="AX1509">
        <v>5</v>
      </c>
      <c r="BC1509">
        <v>2</v>
      </c>
      <c r="BD1509">
        <v>7</v>
      </c>
      <c r="BE1509">
        <v>2</v>
      </c>
    </row>
    <row r="1510" spans="1:57" x14ac:dyDescent="0.25">
      <c r="A1510" s="179">
        <f t="shared" si="23"/>
        <v>0</v>
      </c>
      <c r="B1510" t="s">
        <v>1923</v>
      </c>
      <c r="C1510">
        <v>30772512</v>
      </c>
      <c r="D1510">
        <v>144105</v>
      </c>
      <c r="E1510">
        <v>4</v>
      </c>
      <c r="F1510">
        <v>550018878</v>
      </c>
      <c r="G1510" s="180">
        <v>43232</v>
      </c>
      <c r="H1510" s="180">
        <v>44864</v>
      </c>
      <c r="I1510">
        <v>0</v>
      </c>
      <c r="J1510">
        <v>1</v>
      </c>
      <c r="K1510">
        <v>16</v>
      </c>
      <c r="L1510">
        <v>30</v>
      </c>
      <c r="M1510">
        <v>2</v>
      </c>
      <c r="N1510" s="170">
        <v>22490513</v>
      </c>
      <c r="O1510" s="170">
        <v>24960000</v>
      </c>
      <c r="P1510" s="178">
        <v>222988</v>
      </c>
      <c r="Q1510" s="178">
        <v>8745</v>
      </c>
      <c r="R1510" s="178">
        <v>138715</v>
      </c>
      <c r="S1510">
        <v>0</v>
      </c>
      <c r="T1510">
        <v>0</v>
      </c>
      <c r="U1510">
        <v>0</v>
      </c>
      <c r="W1510">
        <v>0</v>
      </c>
      <c r="X1510">
        <v>0</v>
      </c>
      <c r="Y1510">
        <v>0</v>
      </c>
      <c r="AB1510" s="180">
        <v>44285</v>
      </c>
      <c r="AC1510">
        <v>1</v>
      </c>
      <c r="AD1510" t="s">
        <v>1922</v>
      </c>
      <c r="AE1510">
        <v>1</v>
      </c>
      <c r="AF1510">
        <v>30</v>
      </c>
      <c r="AG1510">
        <v>0</v>
      </c>
      <c r="AN1510">
        <v>1</v>
      </c>
      <c r="AO1510">
        <v>1</v>
      </c>
      <c r="AR1510" s="178">
        <v>245970</v>
      </c>
      <c r="AS1510" t="s">
        <v>1921</v>
      </c>
      <c r="AT1510">
        <v>0</v>
      </c>
      <c r="AU1510">
        <v>0</v>
      </c>
      <c r="AV1510">
        <v>890480123</v>
      </c>
      <c r="AW1510" t="s">
        <v>1920</v>
      </c>
      <c r="AX1510">
        <v>5</v>
      </c>
      <c r="BC1510">
        <v>2</v>
      </c>
      <c r="BD1510">
        <v>7</v>
      </c>
      <c r="BE1510">
        <v>2</v>
      </c>
    </row>
    <row r="1511" spans="1:57" x14ac:dyDescent="0.25">
      <c r="A1511" s="179">
        <f t="shared" si="23"/>
        <v>0</v>
      </c>
      <c r="B1511" t="s">
        <v>1923</v>
      </c>
      <c r="C1511">
        <v>30772512</v>
      </c>
      <c r="D1511">
        <v>144105</v>
      </c>
      <c r="E1511">
        <v>4</v>
      </c>
      <c r="F1511">
        <v>550018926</v>
      </c>
      <c r="G1511" s="180">
        <v>43239</v>
      </c>
      <c r="H1511" s="180">
        <v>44346</v>
      </c>
      <c r="I1511">
        <v>0</v>
      </c>
      <c r="J1511">
        <v>1</v>
      </c>
      <c r="K1511">
        <v>33</v>
      </c>
      <c r="L1511">
        <v>30</v>
      </c>
      <c r="M1511">
        <v>2</v>
      </c>
      <c r="N1511" s="170">
        <v>22490513</v>
      </c>
      <c r="O1511" s="170">
        <v>24960000</v>
      </c>
      <c r="P1511" s="178">
        <v>400000</v>
      </c>
      <c r="Q1511" s="178">
        <v>15687</v>
      </c>
      <c r="R1511" s="178">
        <v>30510</v>
      </c>
      <c r="S1511">
        <v>0</v>
      </c>
      <c r="T1511">
        <v>0</v>
      </c>
      <c r="U1511">
        <v>0</v>
      </c>
      <c r="W1511">
        <v>0</v>
      </c>
      <c r="X1511">
        <v>0</v>
      </c>
      <c r="Y1511">
        <v>0</v>
      </c>
      <c r="AB1511" s="180">
        <v>44285</v>
      </c>
      <c r="AC1511">
        <v>1</v>
      </c>
      <c r="AD1511" t="s">
        <v>1922</v>
      </c>
      <c r="AE1511">
        <v>1</v>
      </c>
      <c r="AF1511">
        <v>30</v>
      </c>
      <c r="AG1511">
        <v>0</v>
      </c>
      <c r="AN1511">
        <v>1</v>
      </c>
      <c r="AO1511">
        <v>1</v>
      </c>
      <c r="AR1511" s="178">
        <v>54101</v>
      </c>
      <c r="AS1511" t="s">
        <v>1921</v>
      </c>
      <c r="AT1511">
        <v>0</v>
      </c>
      <c r="AU1511">
        <v>0</v>
      </c>
      <c r="AV1511">
        <v>890480123</v>
      </c>
      <c r="AW1511" t="s">
        <v>1920</v>
      </c>
      <c r="AX1511">
        <v>5</v>
      </c>
      <c r="BC1511">
        <v>2</v>
      </c>
      <c r="BD1511">
        <v>7</v>
      </c>
      <c r="BE1511">
        <v>2</v>
      </c>
    </row>
    <row r="1512" spans="1:57" x14ac:dyDescent="0.25">
      <c r="A1512" s="179">
        <f t="shared" si="23"/>
        <v>0</v>
      </c>
      <c r="B1512" t="s">
        <v>1923</v>
      </c>
      <c r="C1512">
        <v>30772512</v>
      </c>
      <c r="D1512">
        <v>144105</v>
      </c>
      <c r="E1512">
        <v>4</v>
      </c>
      <c r="F1512">
        <v>550018927</v>
      </c>
      <c r="G1512" s="180">
        <v>43239</v>
      </c>
      <c r="H1512" s="180">
        <v>44346</v>
      </c>
      <c r="I1512">
        <v>0</v>
      </c>
      <c r="J1512">
        <v>1</v>
      </c>
      <c r="K1512">
        <v>33</v>
      </c>
      <c r="L1512">
        <v>30</v>
      </c>
      <c r="M1512">
        <v>2</v>
      </c>
      <c r="N1512" s="170">
        <v>22490513</v>
      </c>
      <c r="O1512" s="170">
        <v>24960000</v>
      </c>
      <c r="P1512" s="178">
        <v>200000</v>
      </c>
      <c r="Q1512" s="178">
        <v>7843</v>
      </c>
      <c r="R1512" s="178">
        <v>15277</v>
      </c>
      <c r="S1512">
        <v>0</v>
      </c>
      <c r="T1512">
        <v>0</v>
      </c>
      <c r="U1512">
        <v>0</v>
      </c>
      <c r="W1512">
        <v>0</v>
      </c>
      <c r="X1512">
        <v>0</v>
      </c>
      <c r="Y1512">
        <v>0</v>
      </c>
      <c r="AB1512" s="180">
        <v>44285</v>
      </c>
      <c r="AC1512">
        <v>1</v>
      </c>
      <c r="AD1512" t="s">
        <v>1922</v>
      </c>
      <c r="AE1512">
        <v>1</v>
      </c>
      <c r="AF1512">
        <v>30</v>
      </c>
      <c r="AG1512">
        <v>0</v>
      </c>
      <c r="AN1512">
        <v>1</v>
      </c>
      <c r="AO1512">
        <v>1</v>
      </c>
      <c r="AR1512" s="178">
        <v>27089</v>
      </c>
      <c r="AS1512" t="s">
        <v>1921</v>
      </c>
      <c r="AT1512">
        <v>0</v>
      </c>
      <c r="AU1512">
        <v>0</v>
      </c>
      <c r="AV1512">
        <v>890480123</v>
      </c>
      <c r="AW1512" t="s">
        <v>1920</v>
      </c>
      <c r="AX1512">
        <v>5</v>
      </c>
      <c r="BC1512">
        <v>2</v>
      </c>
      <c r="BD1512">
        <v>7</v>
      </c>
      <c r="BE1512">
        <v>2</v>
      </c>
    </row>
    <row r="1513" spans="1:57" x14ac:dyDescent="0.25">
      <c r="A1513" s="179">
        <f t="shared" si="23"/>
        <v>0</v>
      </c>
      <c r="B1513" t="s">
        <v>1923</v>
      </c>
      <c r="C1513">
        <v>30772512</v>
      </c>
      <c r="D1513">
        <v>144105</v>
      </c>
      <c r="E1513">
        <v>4</v>
      </c>
      <c r="F1513">
        <v>550019819</v>
      </c>
      <c r="G1513" s="180">
        <v>43375</v>
      </c>
      <c r="H1513" s="180">
        <v>44469</v>
      </c>
      <c r="I1513">
        <v>0</v>
      </c>
      <c r="J1513">
        <v>1</v>
      </c>
      <c r="K1513">
        <v>29</v>
      </c>
      <c r="L1513">
        <v>30</v>
      </c>
      <c r="M1513">
        <v>2</v>
      </c>
      <c r="N1513" s="170">
        <v>22490513</v>
      </c>
      <c r="O1513" s="170">
        <v>24960000</v>
      </c>
      <c r="P1513" s="178">
        <v>300000</v>
      </c>
      <c r="Q1513" s="178">
        <v>11765</v>
      </c>
      <c r="R1513" s="178">
        <v>66192</v>
      </c>
      <c r="S1513">
        <v>0</v>
      </c>
      <c r="T1513">
        <v>0</v>
      </c>
      <c r="U1513">
        <v>0</v>
      </c>
      <c r="W1513">
        <v>0</v>
      </c>
      <c r="X1513">
        <v>0</v>
      </c>
      <c r="Y1513">
        <v>0</v>
      </c>
      <c r="AB1513" s="180">
        <v>44285</v>
      </c>
      <c r="AC1513">
        <v>1</v>
      </c>
      <c r="AD1513" t="s">
        <v>1922</v>
      </c>
      <c r="AE1513">
        <v>1</v>
      </c>
      <c r="AF1513">
        <v>30</v>
      </c>
      <c r="AG1513">
        <v>0</v>
      </c>
      <c r="AN1513">
        <v>1</v>
      </c>
      <c r="AO1513">
        <v>1</v>
      </c>
      <c r="AR1513" s="178">
        <v>117372</v>
      </c>
      <c r="AS1513" t="s">
        <v>1921</v>
      </c>
      <c r="AT1513">
        <v>0</v>
      </c>
      <c r="AU1513">
        <v>0</v>
      </c>
      <c r="AV1513">
        <v>890480123</v>
      </c>
      <c r="AW1513" t="s">
        <v>1920</v>
      </c>
      <c r="AX1513">
        <v>5</v>
      </c>
      <c r="BC1513">
        <v>2</v>
      </c>
      <c r="BD1513">
        <v>7</v>
      </c>
      <c r="BE1513">
        <v>2</v>
      </c>
    </row>
    <row r="1514" spans="1:57" x14ac:dyDescent="0.25">
      <c r="A1514" s="179">
        <f t="shared" si="23"/>
        <v>0</v>
      </c>
      <c r="B1514" t="s">
        <v>1923</v>
      </c>
      <c r="C1514">
        <v>30772512</v>
      </c>
      <c r="D1514">
        <v>144105</v>
      </c>
      <c r="E1514">
        <v>4</v>
      </c>
      <c r="F1514">
        <v>550020480</v>
      </c>
      <c r="G1514" s="180">
        <v>43479</v>
      </c>
      <c r="H1514" s="180">
        <v>44560</v>
      </c>
      <c r="I1514">
        <v>0</v>
      </c>
      <c r="J1514">
        <v>1</v>
      </c>
      <c r="K1514">
        <v>26</v>
      </c>
      <c r="L1514">
        <v>30</v>
      </c>
      <c r="M1514">
        <v>2</v>
      </c>
      <c r="N1514" s="170">
        <v>22490513</v>
      </c>
      <c r="O1514" s="170">
        <v>24960000</v>
      </c>
      <c r="P1514" s="178">
        <v>320000</v>
      </c>
      <c r="Q1514" s="178">
        <v>12550</v>
      </c>
      <c r="R1514" s="178">
        <v>103034</v>
      </c>
      <c r="S1514">
        <v>0</v>
      </c>
      <c r="T1514">
        <v>0</v>
      </c>
      <c r="U1514">
        <v>0</v>
      </c>
      <c r="W1514">
        <v>0</v>
      </c>
      <c r="X1514">
        <v>0</v>
      </c>
      <c r="Y1514">
        <v>0</v>
      </c>
      <c r="AB1514" s="180">
        <v>44285</v>
      </c>
      <c r="AC1514">
        <v>1</v>
      </c>
      <c r="AD1514" t="s">
        <v>1922</v>
      </c>
      <c r="AE1514">
        <v>1</v>
      </c>
      <c r="AF1514">
        <v>30</v>
      </c>
      <c r="AG1514">
        <v>0</v>
      </c>
      <c r="AN1514">
        <v>1</v>
      </c>
      <c r="AO1514">
        <v>1</v>
      </c>
      <c r="AR1514" s="178">
        <v>182701</v>
      </c>
      <c r="AS1514" t="s">
        <v>1921</v>
      </c>
      <c r="AT1514">
        <v>0</v>
      </c>
      <c r="AU1514">
        <v>0</v>
      </c>
      <c r="AV1514">
        <v>890480123</v>
      </c>
      <c r="AW1514" t="s">
        <v>1920</v>
      </c>
      <c r="AX1514">
        <v>5</v>
      </c>
      <c r="BC1514">
        <v>2</v>
      </c>
      <c r="BD1514">
        <v>7</v>
      </c>
      <c r="BE1514">
        <v>2</v>
      </c>
    </row>
    <row r="1515" spans="1:57" x14ac:dyDescent="0.25">
      <c r="A1515" s="179">
        <f t="shared" si="23"/>
        <v>0</v>
      </c>
      <c r="B1515" t="s">
        <v>1923</v>
      </c>
      <c r="C1515">
        <v>30772512</v>
      </c>
      <c r="D1515">
        <v>144105</v>
      </c>
      <c r="E1515">
        <v>4</v>
      </c>
      <c r="F1515">
        <v>550020491</v>
      </c>
      <c r="G1515" s="180">
        <v>43481</v>
      </c>
      <c r="H1515" s="180">
        <v>44589</v>
      </c>
      <c r="I1515">
        <v>0</v>
      </c>
      <c r="J1515">
        <v>1</v>
      </c>
      <c r="K1515">
        <v>24</v>
      </c>
      <c r="L1515">
        <v>30</v>
      </c>
      <c r="M1515">
        <v>2</v>
      </c>
      <c r="N1515" s="170">
        <v>22490513</v>
      </c>
      <c r="O1515" s="170">
        <v>24960000</v>
      </c>
      <c r="P1515" s="178">
        <v>200000</v>
      </c>
      <c r="Q1515" s="178">
        <v>7843</v>
      </c>
      <c r="R1515" s="178">
        <v>76779</v>
      </c>
      <c r="S1515">
        <v>1632</v>
      </c>
      <c r="T1515">
        <v>0</v>
      </c>
      <c r="U1515">
        <v>0</v>
      </c>
      <c r="W1515">
        <v>0</v>
      </c>
      <c r="X1515">
        <v>0</v>
      </c>
      <c r="Y1515">
        <v>0</v>
      </c>
      <c r="AB1515" s="180">
        <v>44253</v>
      </c>
      <c r="AC1515">
        <v>1</v>
      </c>
      <c r="AD1515" t="s">
        <v>1922</v>
      </c>
      <c r="AE1515">
        <v>1</v>
      </c>
      <c r="AF1515">
        <v>30</v>
      </c>
      <c r="AG1515">
        <v>0</v>
      </c>
      <c r="AN1515">
        <v>1</v>
      </c>
      <c r="AO1515">
        <v>1</v>
      </c>
      <c r="AR1515" s="178">
        <v>136145</v>
      </c>
      <c r="AS1515" t="s">
        <v>1921</v>
      </c>
      <c r="AT1515">
        <v>0</v>
      </c>
      <c r="AU1515">
        <v>0</v>
      </c>
      <c r="AV1515">
        <v>890480123</v>
      </c>
      <c r="AW1515" t="s">
        <v>1920</v>
      </c>
      <c r="AX1515">
        <v>5</v>
      </c>
      <c r="BC1515">
        <v>2</v>
      </c>
      <c r="BD1515">
        <v>7</v>
      </c>
      <c r="BE1515">
        <v>2</v>
      </c>
    </row>
    <row r="1516" spans="1:57" x14ac:dyDescent="0.25">
      <c r="A1516" s="179">
        <f t="shared" si="23"/>
        <v>0</v>
      </c>
      <c r="B1516" t="s">
        <v>1923</v>
      </c>
      <c r="C1516">
        <v>30772512</v>
      </c>
      <c r="D1516">
        <v>144105</v>
      </c>
      <c r="E1516">
        <v>4</v>
      </c>
      <c r="F1516">
        <v>550020581</v>
      </c>
      <c r="G1516" s="180">
        <v>43494</v>
      </c>
      <c r="H1516" s="180">
        <v>44589</v>
      </c>
      <c r="I1516">
        <v>0</v>
      </c>
      <c r="J1516">
        <v>1</v>
      </c>
      <c r="K1516">
        <v>25</v>
      </c>
      <c r="L1516">
        <v>30</v>
      </c>
      <c r="M1516">
        <v>2</v>
      </c>
      <c r="N1516" s="170">
        <v>22490513</v>
      </c>
      <c r="O1516" s="170">
        <v>24960000</v>
      </c>
      <c r="P1516" s="178">
        <v>600000</v>
      </c>
      <c r="Q1516" s="178">
        <v>23530</v>
      </c>
      <c r="R1516" s="178">
        <v>212772</v>
      </c>
      <c r="S1516">
        <v>0</v>
      </c>
      <c r="T1516">
        <v>0</v>
      </c>
      <c r="U1516">
        <v>0</v>
      </c>
      <c r="W1516">
        <v>0</v>
      </c>
      <c r="X1516">
        <v>0</v>
      </c>
      <c r="Y1516">
        <v>0</v>
      </c>
      <c r="AB1516" s="180">
        <v>44285</v>
      </c>
      <c r="AC1516">
        <v>1</v>
      </c>
      <c r="AD1516" t="s">
        <v>1922</v>
      </c>
      <c r="AE1516">
        <v>1</v>
      </c>
      <c r="AF1516">
        <v>30</v>
      </c>
      <c r="AG1516">
        <v>0</v>
      </c>
      <c r="AN1516">
        <v>1</v>
      </c>
      <c r="AO1516">
        <v>1</v>
      </c>
      <c r="AR1516" s="178">
        <v>377289</v>
      </c>
      <c r="AS1516" t="s">
        <v>1921</v>
      </c>
      <c r="AT1516">
        <v>0</v>
      </c>
      <c r="AU1516">
        <v>0</v>
      </c>
      <c r="AV1516">
        <v>890480123</v>
      </c>
      <c r="AW1516" t="s">
        <v>1920</v>
      </c>
      <c r="AX1516">
        <v>5</v>
      </c>
      <c r="BC1516">
        <v>2</v>
      </c>
      <c r="BD1516">
        <v>7</v>
      </c>
      <c r="BE1516">
        <v>2</v>
      </c>
    </row>
    <row r="1517" spans="1:57" x14ac:dyDescent="0.25">
      <c r="A1517" s="179">
        <f t="shared" si="23"/>
        <v>0</v>
      </c>
      <c r="B1517" t="s">
        <v>1923</v>
      </c>
      <c r="C1517">
        <v>30772512</v>
      </c>
      <c r="D1517">
        <v>144105</v>
      </c>
      <c r="E1517">
        <v>4</v>
      </c>
      <c r="F1517">
        <v>550020680</v>
      </c>
      <c r="G1517" s="180">
        <v>43511</v>
      </c>
      <c r="H1517" s="180">
        <v>44620</v>
      </c>
      <c r="I1517">
        <v>0</v>
      </c>
      <c r="J1517">
        <v>1</v>
      </c>
      <c r="K1517">
        <v>24</v>
      </c>
      <c r="L1517">
        <v>30</v>
      </c>
      <c r="M1517">
        <v>2</v>
      </c>
      <c r="N1517" s="170">
        <v>22490513</v>
      </c>
      <c r="O1517" s="170">
        <v>24960000</v>
      </c>
      <c r="P1517" s="178">
        <v>320000</v>
      </c>
      <c r="Q1517" s="178">
        <v>12550</v>
      </c>
      <c r="R1517" s="178">
        <v>123690</v>
      </c>
      <c r="S1517">
        <v>0</v>
      </c>
      <c r="T1517">
        <v>0</v>
      </c>
      <c r="U1517">
        <v>0</v>
      </c>
      <c r="W1517">
        <v>0</v>
      </c>
      <c r="X1517">
        <v>0</v>
      </c>
      <c r="Y1517">
        <v>0</v>
      </c>
      <c r="AB1517" s="180">
        <v>44285</v>
      </c>
      <c r="AC1517">
        <v>1</v>
      </c>
      <c r="AD1517" t="s">
        <v>1922</v>
      </c>
      <c r="AE1517">
        <v>1</v>
      </c>
      <c r="AF1517">
        <v>30</v>
      </c>
      <c r="AG1517">
        <v>0</v>
      </c>
      <c r="AN1517">
        <v>1</v>
      </c>
      <c r="AO1517">
        <v>1</v>
      </c>
      <c r="AR1517" s="178">
        <v>219328</v>
      </c>
      <c r="AS1517" t="s">
        <v>1921</v>
      </c>
      <c r="AT1517">
        <v>0</v>
      </c>
      <c r="AU1517">
        <v>0</v>
      </c>
      <c r="AV1517">
        <v>890480123</v>
      </c>
      <c r="AW1517" t="s">
        <v>1920</v>
      </c>
      <c r="AX1517">
        <v>5</v>
      </c>
      <c r="BC1517">
        <v>2</v>
      </c>
      <c r="BD1517">
        <v>7</v>
      </c>
      <c r="BE1517">
        <v>2</v>
      </c>
    </row>
    <row r="1518" spans="1:57" x14ac:dyDescent="0.25">
      <c r="A1518" s="179">
        <f t="shared" si="23"/>
        <v>0</v>
      </c>
      <c r="B1518" t="s">
        <v>1923</v>
      </c>
      <c r="C1518">
        <v>30772512</v>
      </c>
      <c r="D1518">
        <v>144105</v>
      </c>
      <c r="E1518">
        <v>4</v>
      </c>
      <c r="F1518">
        <v>550021128</v>
      </c>
      <c r="G1518" s="180">
        <v>43582</v>
      </c>
      <c r="H1518" s="180">
        <v>44681</v>
      </c>
      <c r="I1518">
        <v>0</v>
      </c>
      <c r="J1518">
        <v>1</v>
      </c>
      <c r="K1518">
        <v>22</v>
      </c>
      <c r="L1518">
        <v>30</v>
      </c>
      <c r="M1518">
        <v>2</v>
      </c>
      <c r="N1518" s="170">
        <v>22490513</v>
      </c>
      <c r="O1518" s="170">
        <v>24960000</v>
      </c>
      <c r="P1518" s="178">
        <v>300000</v>
      </c>
      <c r="Q1518" s="178">
        <v>11765</v>
      </c>
      <c r="R1518" s="178">
        <v>134637</v>
      </c>
      <c r="S1518">
        <v>0</v>
      </c>
      <c r="T1518">
        <v>0</v>
      </c>
      <c r="U1518">
        <v>0</v>
      </c>
      <c r="W1518">
        <v>0</v>
      </c>
      <c r="X1518">
        <v>0</v>
      </c>
      <c r="Y1518">
        <v>0</v>
      </c>
      <c r="AB1518" s="180">
        <v>44285</v>
      </c>
      <c r="AC1518">
        <v>1</v>
      </c>
      <c r="AD1518" t="s">
        <v>1922</v>
      </c>
      <c r="AE1518">
        <v>1</v>
      </c>
      <c r="AF1518">
        <v>30</v>
      </c>
      <c r="AG1518">
        <v>0</v>
      </c>
      <c r="AN1518">
        <v>1</v>
      </c>
      <c r="AO1518">
        <v>1</v>
      </c>
      <c r="AR1518" s="178">
        <v>238739</v>
      </c>
      <c r="AS1518" t="s">
        <v>1921</v>
      </c>
      <c r="AT1518">
        <v>0</v>
      </c>
      <c r="AU1518">
        <v>0</v>
      </c>
      <c r="AV1518">
        <v>890480123</v>
      </c>
      <c r="AW1518" t="s">
        <v>1920</v>
      </c>
      <c r="AX1518">
        <v>5</v>
      </c>
      <c r="BC1518">
        <v>2</v>
      </c>
      <c r="BD1518">
        <v>7</v>
      </c>
      <c r="BE1518">
        <v>2</v>
      </c>
    </row>
    <row r="1519" spans="1:57" x14ac:dyDescent="0.25">
      <c r="A1519" s="179">
        <f t="shared" si="23"/>
        <v>0</v>
      </c>
      <c r="B1519" t="s">
        <v>1923</v>
      </c>
      <c r="C1519">
        <v>30772512</v>
      </c>
      <c r="D1519">
        <v>144105</v>
      </c>
      <c r="E1519">
        <v>4</v>
      </c>
      <c r="F1519">
        <v>550021277</v>
      </c>
      <c r="G1519" s="180">
        <v>43599</v>
      </c>
      <c r="H1519" s="180">
        <v>44681</v>
      </c>
      <c r="I1519">
        <v>0</v>
      </c>
      <c r="J1519">
        <v>1</v>
      </c>
      <c r="K1519">
        <v>22</v>
      </c>
      <c r="L1519">
        <v>30</v>
      </c>
      <c r="M1519">
        <v>2</v>
      </c>
      <c r="N1519" s="170">
        <v>22490513</v>
      </c>
      <c r="O1519" s="170">
        <v>24960000</v>
      </c>
      <c r="P1519" s="178">
        <v>85000</v>
      </c>
      <c r="Q1519" s="178">
        <v>3333</v>
      </c>
      <c r="R1519" s="178">
        <v>38158</v>
      </c>
      <c r="S1519">
        <v>0</v>
      </c>
      <c r="T1519">
        <v>0</v>
      </c>
      <c r="U1519">
        <v>0</v>
      </c>
      <c r="W1519">
        <v>0</v>
      </c>
      <c r="X1519">
        <v>0</v>
      </c>
      <c r="Y1519">
        <v>0</v>
      </c>
      <c r="AB1519" s="180">
        <v>44285</v>
      </c>
      <c r="AC1519">
        <v>1</v>
      </c>
      <c r="AD1519" t="s">
        <v>1922</v>
      </c>
      <c r="AE1519">
        <v>1</v>
      </c>
      <c r="AF1519">
        <v>30</v>
      </c>
      <c r="AG1519">
        <v>0</v>
      </c>
      <c r="AN1519">
        <v>1</v>
      </c>
      <c r="AO1519">
        <v>1</v>
      </c>
      <c r="AR1519" s="178">
        <v>67662</v>
      </c>
      <c r="AS1519" t="s">
        <v>1921</v>
      </c>
      <c r="AT1519">
        <v>0</v>
      </c>
      <c r="AU1519">
        <v>0</v>
      </c>
      <c r="AV1519">
        <v>890480123</v>
      </c>
      <c r="AW1519" t="s">
        <v>1920</v>
      </c>
      <c r="AX1519">
        <v>5</v>
      </c>
      <c r="BC1519">
        <v>2</v>
      </c>
      <c r="BD1519">
        <v>7</v>
      </c>
      <c r="BE1519">
        <v>2</v>
      </c>
    </row>
    <row r="1520" spans="1:57" x14ac:dyDescent="0.25">
      <c r="A1520" s="179">
        <f t="shared" si="23"/>
        <v>0</v>
      </c>
      <c r="B1520" t="s">
        <v>1923</v>
      </c>
      <c r="C1520">
        <v>30772512</v>
      </c>
      <c r="D1520">
        <v>144105</v>
      </c>
      <c r="E1520">
        <v>4</v>
      </c>
      <c r="F1520">
        <v>550021280</v>
      </c>
      <c r="G1520" s="180">
        <v>43600</v>
      </c>
      <c r="H1520" s="180">
        <v>44681</v>
      </c>
      <c r="I1520">
        <v>0</v>
      </c>
      <c r="J1520">
        <v>1</v>
      </c>
      <c r="K1520">
        <v>22</v>
      </c>
      <c r="L1520">
        <v>30</v>
      </c>
      <c r="M1520">
        <v>2</v>
      </c>
      <c r="N1520" s="170">
        <v>22490513</v>
      </c>
      <c r="O1520" s="170">
        <v>24960000</v>
      </c>
      <c r="P1520" s="178">
        <v>100000</v>
      </c>
      <c r="Q1520" s="178">
        <v>3922</v>
      </c>
      <c r="R1520" s="178">
        <v>44868</v>
      </c>
      <c r="S1520">
        <v>0</v>
      </c>
      <c r="T1520">
        <v>0</v>
      </c>
      <c r="U1520">
        <v>0</v>
      </c>
      <c r="W1520">
        <v>0</v>
      </c>
      <c r="X1520">
        <v>0</v>
      </c>
      <c r="Y1520">
        <v>0</v>
      </c>
      <c r="AB1520" s="180">
        <v>44285</v>
      </c>
      <c r="AC1520">
        <v>1</v>
      </c>
      <c r="AD1520" t="s">
        <v>1922</v>
      </c>
      <c r="AE1520">
        <v>1</v>
      </c>
      <c r="AF1520">
        <v>30</v>
      </c>
      <c r="AG1520">
        <v>0</v>
      </c>
      <c r="AN1520">
        <v>1</v>
      </c>
      <c r="AO1520">
        <v>1</v>
      </c>
      <c r="AR1520" s="178">
        <v>79560</v>
      </c>
      <c r="AS1520" t="s">
        <v>1921</v>
      </c>
      <c r="AT1520">
        <v>0</v>
      </c>
      <c r="AU1520">
        <v>0</v>
      </c>
      <c r="AV1520">
        <v>890480123</v>
      </c>
      <c r="AW1520" t="s">
        <v>1920</v>
      </c>
      <c r="AX1520">
        <v>5</v>
      </c>
      <c r="BC1520">
        <v>2</v>
      </c>
      <c r="BD1520">
        <v>7</v>
      </c>
      <c r="BE1520">
        <v>2</v>
      </c>
    </row>
    <row r="1521" spans="1:57" x14ac:dyDescent="0.25">
      <c r="A1521" s="179">
        <f t="shared" si="23"/>
        <v>0</v>
      </c>
      <c r="B1521" t="s">
        <v>1923</v>
      </c>
      <c r="C1521">
        <v>30772512</v>
      </c>
      <c r="D1521">
        <v>144105</v>
      </c>
      <c r="E1521">
        <v>4</v>
      </c>
      <c r="F1521">
        <v>550021326</v>
      </c>
      <c r="G1521" s="180">
        <v>43606</v>
      </c>
      <c r="H1521" s="180">
        <v>44711</v>
      </c>
      <c r="I1521">
        <v>0</v>
      </c>
      <c r="J1521">
        <v>1</v>
      </c>
      <c r="K1521">
        <v>21</v>
      </c>
      <c r="L1521">
        <v>30</v>
      </c>
      <c r="M1521">
        <v>2</v>
      </c>
      <c r="N1521" s="170">
        <v>22490513</v>
      </c>
      <c r="O1521" s="170">
        <v>24960000</v>
      </c>
      <c r="P1521" s="178">
        <v>40000</v>
      </c>
      <c r="Q1521" s="178">
        <v>1569</v>
      </c>
      <c r="R1521" s="178">
        <v>19154</v>
      </c>
      <c r="S1521">
        <v>0</v>
      </c>
      <c r="T1521">
        <v>0</v>
      </c>
      <c r="U1521">
        <v>0</v>
      </c>
      <c r="W1521">
        <v>0</v>
      </c>
      <c r="X1521">
        <v>0</v>
      </c>
      <c r="Y1521">
        <v>0</v>
      </c>
      <c r="AB1521" s="180">
        <v>44285</v>
      </c>
      <c r="AC1521">
        <v>1</v>
      </c>
      <c r="AD1521" t="s">
        <v>1922</v>
      </c>
      <c r="AE1521">
        <v>1</v>
      </c>
      <c r="AF1521">
        <v>30</v>
      </c>
      <c r="AG1521">
        <v>0</v>
      </c>
      <c r="AN1521">
        <v>1</v>
      </c>
      <c r="AO1521">
        <v>1</v>
      </c>
      <c r="AR1521" s="178">
        <v>33964</v>
      </c>
      <c r="AS1521" t="s">
        <v>1921</v>
      </c>
      <c r="AT1521">
        <v>0</v>
      </c>
      <c r="AU1521">
        <v>0</v>
      </c>
      <c r="AV1521">
        <v>890480123</v>
      </c>
      <c r="AW1521" t="s">
        <v>1920</v>
      </c>
      <c r="AX1521">
        <v>5</v>
      </c>
      <c r="BC1521">
        <v>2</v>
      </c>
      <c r="BD1521">
        <v>7</v>
      </c>
      <c r="BE1521">
        <v>2</v>
      </c>
    </row>
    <row r="1522" spans="1:57" x14ac:dyDescent="0.25">
      <c r="A1522" s="179">
        <f t="shared" si="23"/>
        <v>0</v>
      </c>
      <c r="B1522" t="s">
        <v>1923</v>
      </c>
      <c r="C1522">
        <v>30772512</v>
      </c>
      <c r="D1522">
        <v>144105</v>
      </c>
      <c r="E1522">
        <v>4</v>
      </c>
      <c r="F1522">
        <v>550022097</v>
      </c>
      <c r="G1522" s="180">
        <v>43678</v>
      </c>
      <c r="H1522" s="180">
        <v>44772</v>
      </c>
      <c r="I1522">
        <v>0</v>
      </c>
      <c r="J1522">
        <v>1</v>
      </c>
      <c r="K1522">
        <v>19</v>
      </c>
      <c r="L1522">
        <v>30</v>
      </c>
      <c r="M1522">
        <v>2</v>
      </c>
      <c r="N1522" s="170">
        <v>22490513</v>
      </c>
      <c r="O1522" s="170">
        <v>24960000</v>
      </c>
      <c r="P1522" s="178">
        <v>400000</v>
      </c>
      <c r="Q1522" s="178">
        <v>15687</v>
      </c>
      <c r="R1522" s="178">
        <v>215129</v>
      </c>
      <c r="S1522">
        <v>0</v>
      </c>
      <c r="T1522">
        <v>0</v>
      </c>
      <c r="U1522">
        <v>0</v>
      </c>
      <c r="W1522">
        <v>0</v>
      </c>
      <c r="X1522">
        <v>0</v>
      </c>
      <c r="Y1522">
        <v>0</v>
      </c>
      <c r="AB1522" s="180">
        <v>44285</v>
      </c>
      <c r="AC1522">
        <v>1</v>
      </c>
      <c r="AD1522" t="s">
        <v>1922</v>
      </c>
      <c r="AE1522">
        <v>1</v>
      </c>
      <c r="AF1522">
        <v>30</v>
      </c>
      <c r="AG1522">
        <v>0</v>
      </c>
      <c r="AN1522">
        <v>1</v>
      </c>
      <c r="AO1522">
        <v>1</v>
      </c>
      <c r="AR1522" s="178">
        <v>381468</v>
      </c>
      <c r="AS1522" t="s">
        <v>1921</v>
      </c>
      <c r="AT1522">
        <v>0</v>
      </c>
      <c r="AU1522">
        <v>0</v>
      </c>
      <c r="AV1522">
        <v>890480123</v>
      </c>
      <c r="AW1522" t="s">
        <v>1920</v>
      </c>
      <c r="AX1522">
        <v>5</v>
      </c>
      <c r="BC1522">
        <v>2</v>
      </c>
      <c r="BD1522">
        <v>7</v>
      </c>
      <c r="BE1522">
        <v>2</v>
      </c>
    </row>
    <row r="1523" spans="1:57" x14ac:dyDescent="0.25">
      <c r="A1523" s="179">
        <f t="shared" si="23"/>
        <v>0</v>
      </c>
      <c r="B1523" t="s">
        <v>1923</v>
      </c>
      <c r="C1523">
        <v>30772512</v>
      </c>
      <c r="D1523">
        <v>144105</v>
      </c>
      <c r="E1523">
        <v>4</v>
      </c>
      <c r="F1523">
        <v>550023010</v>
      </c>
      <c r="G1523" s="180">
        <v>43774</v>
      </c>
      <c r="H1523" s="180">
        <v>44864</v>
      </c>
      <c r="I1523">
        <v>0</v>
      </c>
      <c r="J1523">
        <v>1</v>
      </c>
      <c r="K1523">
        <v>16</v>
      </c>
      <c r="L1523">
        <v>30</v>
      </c>
      <c r="M1523">
        <v>2</v>
      </c>
      <c r="N1523" s="170">
        <v>22490513</v>
      </c>
      <c r="O1523" s="170">
        <v>24960000</v>
      </c>
      <c r="P1523" s="178">
        <v>200000</v>
      </c>
      <c r="Q1523" s="178">
        <v>7843</v>
      </c>
      <c r="R1523" s="178">
        <v>124422</v>
      </c>
      <c r="S1523">
        <v>0</v>
      </c>
      <c r="T1523">
        <v>0</v>
      </c>
      <c r="U1523">
        <v>0</v>
      </c>
      <c r="W1523">
        <v>0</v>
      </c>
      <c r="X1523">
        <v>0</v>
      </c>
      <c r="Y1523">
        <v>0</v>
      </c>
      <c r="AB1523" s="180">
        <v>44285</v>
      </c>
      <c r="AC1523">
        <v>1</v>
      </c>
      <c r="AD1523" t="s">
        <v>1922</v>
      </c>
      <c r="AE1523">
        <v>1</v>
      </c>
      <c r="AF1523">
        <v>30</v>
      </c>
      <c r="AG1523">
        <v>0</v>
      </c>
      <c r="AN1523">
        <v>1</v>
      </c>
      <c r="AO1523">
        <v>1</v>
      </c>
      <c r="AR1523" s="178">
        <v>220626</v>
      </c>
      <c r="AS1523" t="s">
        <v>1921</v>
      </c>
      <c r="AT1523">
        <v>0</v>
      </c>
      <c r="AU1523">
        <v>0</v>
      </c>
      <c r="AV1523">
        <v>890480123</v>
      </c>
      <c r="AW1523" t="s">
        <v>1920</v>
      </c>
      <c r="AX1523">
        <v>5</v>
      </c>
      <c r="BC1523">
        <v>2</v>
      </c>
      <c r="BD1523">
        <v>7</v>
      </c>
      <c r="BE1523">
        <v>2</v>
      </c>
    </row>
    <row r="1524" spans="1:57" x14ac:dyDescent="0.25">
      <c r="A1524" s="179">
        <f t="shared" si="23"/>
        <v>0</v>
      </c>
      <c r="B1524" t="s">
        <v>1923</v>
      </c>
      <c r="C1524">
        <v>30772512</v>
      </c>
      <c r="D1524">
        <v>144105</v>
      </c>
      <c r="E1524">
        <v>4</v>
      </c>
      <c r="F1524">
        <v>550023046</v>
      </c>
      <c r="G1524" s="180">
        <v>43778</v>
      </c>
      <c r="H1524" s="180">
        <v>44864</v>
      </c>
      <c r="I1524">
        <v>0</v>
      </c>
      <c r="J1524">
        <v>1</v>
      </c>
      <c r="K1524">
        <v>15</v>
      </c>
      <c r="L1524">
        <v>30</v>
      </c>
      <c r="M1524">
        <v>2</v>
      </c>
      <c r="N1524" s="170">
        <v>22490513</v>
      </c>
      <c r="O1524" s="170">
        <v>24960000</v>
      </c>
      <c r="P1524" s="178">
        <v>300000</v>
      </c>
      <c r="Q1524" s="178">
        <v>11765</v>
      </c>
      <c r="R1524" s="178">
        <v>194380</v>
      </c>
      <c r="S1524">
        <v>4115</v>
      </c>
      <c r="T1524">
        <v>0</v>
      </c>
      <c r="U1524">
        <v>0</v>
      </c>
      <c r="W1524">
        <v>0</v>
      </c>
      <c r="X1524">
        <v>0</v>
      </c>
      <c r="Y1524">
        <v>0</v>
      </c>
      <c r="AB1524" s="180">
        <v>44253</v>
      </c>
      <c r="AC1524">
        <v>1</v>
      </c>
      <c r="AD1524" t="s">
        <v>1922</v>
      </c>
      <c r="AE1524">
        <v>1</v>
      </c>
      <c r="AF1524">
        <v>30</v>
      </c>
      <c r="AG1524">
        <v>0</v>
      </c>
      <c r="AN1524">
        <v>1</v>
      </c>
      <c r="AO1524">
        <v>1</v>
      </c>
      <c r="AR1524" s="178">
        <v>344676</v>
      </c>
      <c r="AS1524" t="s">
        <v>1921</v>
      </c>
      <c r="AT1524">
        <v>0</v>
      </c>
      <c r="AU1524">
        <v>0</v>
      </c>
      <c r="AV1524">
        <v>890480123</v>
      </c>
      <c r="AW1524" t="s">
        <v>1920</v>
      </c>
      <c r="AX1524">
        <v>5</v>
      </c>
      <c r="BC1524">
        <v>2</v>
      </c>
      <c r="BD1524">
        <v>7</v>
      </c>
      <c r="BE1524">
        <v>2</v>
      </c>
    </row>
    <row r="1525" spans="1:57" x14ac:dyDescent="0.25">
      <c r="A1525" s="179">
        <f t="shared" si="23"/>
        <v>0</v>
      </c>
      <c r="B1525" t="s">
        <v>1923</v>
      </c>
      <c r="C1525">
        <v>30772512</v>
      </c>
      <c r="D1525">
        <v>144105</v>
      </c>
      <c r="E1525">
        <v>4</v>
      </c>
      <c r="F1525">
        <v>550025286</v>
      </c>
      <c r="G1525" s="180">
        <v>44227</v>
      </c>
      <c r="H1525" s="180">
        <v>44283</v>
      </c>
      <c r="I1525">
        <v>0</v>
      </c>
      <c r="J1525">
        <v>1</v>
      </c>
      <c r="K1525">
        <v>0</v>
      </c>
      <c r="L1525">
        <v>30</v>
      </c>
      <c r="M1525">
        <v>2</v>
      </c>
      <c r="N1525">
        <v>0</v>
      </c>
      <c r="O1525">
        <v>0</v>
      </c>
      <c r="P1525" s="178">
        <v>6000</v>
      </c>
      <c r="Q1525" s="178">
        <v>6000</v>
      </c>
      <c r="R1525" s="178">
        <v>6000</v>
      </c>
      <c r="S1525">
        <v>0</v>
      </c>
      <c r="T1525">
        <v>0</v>
      </c>
      <c r="U1525">
        <v>0</v>
      </c>
      <c r="W1525">
        <v>0</v>
      </c>
      <c r="X1525">
        <v>0</v>
      </c>
      <c r="Y1525">
        <v>0</v>
      </c>
      <c r="AB1525" s="180">
        <v>44255</v>
      </c>
      <c r="AC1525">
        <v>1</v>
      </c>
      <c r="AD1525" t="s">
        <v>1922</v>
      </c>
      <c r="AE1525">
        <v>1</v>
      </c>
      <c r="AF1525">
        <v>30</v>
      </c>
      <c r="AG1525">
        <v>0</v>
      </c>
      <c r="AN1525">
        <v>1</v>
      </c>
      <c r="AO1525">
        <v>1</v>
      </c>
      <c r="AR1525" s="178">
        <v>10639</v>
      </c>
      <c r="AS1525" t="s">
        <v>1921</v>
      </c>
      <c r="AT1525">
        <v>0</v>
      </c>
      <c r="AU1525">
        <v>0</v>
      </c>
      <c r="AV1525">
        <v>890480123</v>
      </c>
      <c r="AW1525" t="s">
        <v>1920</v>
      </c>
      <c r="AX1525">
        <v>5</v>
      </c>
      <c r="BC1525">
        <v>2</v>
      </c>
      <c r="BD1525">
        <v>7</v>
      </c>
      <c r="BE1525">
        <v>2</v>
      </c>
    </row>
    <row r="1526" spans="1:57" x14ac:dyDescent="0.25">
      <c r="A1526" s="179">
        <f t="shared" si="23"/>
        <v>0</v>
      </c>
      <c r="B1526" t="s">
        <v>1923</v>
      </c>
      <c r="C1526">
        <v>30772512</v>
      </c>
      <c r="D1526">
        <v>144105</v>
      </c>
      <c r="E1526">
        <v>4</v>
      </c>
      <c r="F1526">
        <v>550025487</v>
      </c>
      <c r="G1526" s="180">
        <v>44255</v>
      </c>
      <c r="H1526" s="180">
        <v>44316</v>
      </c>
      <c r="I1526">
        <v>0</v>
      </c>
      <c r="J1526">
        <v>1</v>
      </c>
      <c r="K1526">
        <v>0</v>
      </c>
      <c r="L1526">
        <v>30</v>
      </c>
      <c r="M1526">
        <v>2</v>
      </c>
      <c r="N1526">
        <v>0</v>
      </c>
      <c r="O1526">
        <v>0</v>
      </c>
      <c r="P1526" s="178">
        <v>6000</v>
      </c>
      <c r="Q1526" s="178">
        <v>6000</v>
      </c>
      <c r="R1526" s="178">
        <v>6000</v>
      </c>
      <c r="S1526">
        <v>0</v>
      </c>
      <c r="T1526">
        <v>0</v>
      </c>
      <c r="U1526">
        <v>0</v>
      </c>
      <c r="W1526">
        <v>0</v>
      </c>
      <c r="X1526">
        <v>0</v>
      </c>
      <c r="Y1526">
        <v>0</v>
      </c>
      <c r="AB1526" s="180">
        <v>44285</v>
      </c>
      <c r="AC1526">
        <v>1</v>
      </c>
      <c r="AD1526" t="s">
        <v>1922</v>
      </c>
      <c r="AE1526">
        <v>1</v>
      </c>
      <c r="AF1526">
        <v>30</v>
      </c>
      <c r="AG1526">
        <v>0</v>
      </c>
      <c r="AN1526">
        <v>1</v>
      </c>
      <c r="AO1526">
        <v>1</v>
      </c>
      <c r="AR1526" s="178">
        <v>10639</v>
      </c>
      <c r="AS1526" t="s">
        <v>1921</v>
      </c>
      <c r="AT1526">
        <v>0</v>
      </c>
      <c r="AU1526">
        <v>0</v>
      </c>
      <c r="AV1526">
        <v>890480123</v>
      </c>
      <c r="AW1526" t="s">
        <v>1920</v>
      </c>
      <c r="AX1526">
        <v>5</v>
      </c>
      <c r="BC1526">
        <v>2</v>
      </c>
      <c r="BD1526">
        <v>7</v>
      </c>
      <c r="BE1526">
        <v>2</v>
      </c>
    </row>
    <row r="1527" spans="1:57" x14ac:dyDescent="0.25">
      <c r="A1527" s="179">
        <f t="shared" si="23"/>
        <v>0</v>
      </c>
      <c r="B1527" t="s">
        <v>1923</v>
      </c>
      <c r="C1527">
        <v>30772512</v>
      </c>
      <c r="D1527">
        <v>144105</v>
      </c>
      <c r="E1527">
        <v>4</v>
      </c>
      <c r="F1527">
        <v>550025674</v>
      </c>
      <c r="G1527" s="180">
        <v>44286</v>
      </c>
      <c r="H1527" s="180">
        <v>44346</v>
      </c>
      <c r="I1527">
        <v>0</v>
      </c>
      <c r="J1527">
        <v>1</v>
      </c>
      <c r="K1527">
        <v>0</v>
      </c>
      <c r="L1527">
        <v>30</v>
      </c>
      <c r="M1527">
        <v>2</v>
      </c>
      <c r="N1527">
        <v>0</v>
      </c>
      <c r="O1527">
        <v>0</v>
      </c>
      <c r="P1527" s="178">
        <v>6000</v>
      </c>
      <c r="Q1527" s="178">
        <v>6000</v>
      </c>
      <c r="R1527" s="178">
        <v>6000</v>
      </c>
      <c r="S1527">
        <v>0</v>
      </c>
      <c r="T1527">
        <v>0</v>
      </c>
      <c r="U1527">
        <v>0</v>
      </c>
      <c r="W1527">
        <v>0</v>
      </c>
      <c r="X1527">
        <v>0</v>
      </c>
      <c r="Y1527">
        <v>0</v>
      </c>
      <c r="AB1527" s="180">
        <v>44286</v>
      </c>
      <c r="AC1527">
        <v>1</v>
      </c>
      <c r="AD1527" t="s">
        <v>1922</v>
      </c>
      <c r="AE1527">
        <v>1</v>
      </c>
      <c r="AF1527">
        <v>30</v>
      </c>
      <c r="AG1527">
        <v>0</v>
      </c>
      <c r="AN1527">
        <v>1</v>
      </c>
      <c r="AO1527">
        <v>1</v>
      </c>
      <c r="AR1527" s="178">
        <v>10639</v>
      </c>
      <c r="AS1527" t="s">
        <v>1921</v>
      </c>
      <c r="AT1527">
        <v>0</v>
      </c>
      <c r="AU1527">
        <v>0</v>
      </c>
      <c r="AV1527">
        <v>890480123</v>
      </c>
      <c r="AW1527" t="s">
        <v>1920</v>
      </c>
      <c r="AX1527">
        <v>5</v>
      </c>
      <c r="BC1527">
        <v>2</v>
      </c>
      <c r="BD1527">
        <v>7</v>
      </c>
      <c r="BE1527">
        <v>2</v>
      </c>
    </row>
    <row r="1528" spans="1:57" x14ac:dyDescent="0.25">
      <c r="A1528" s="179">
        <f t="shared" si="23"/>
        <v>31902225</v>
      </c>
      <c r="B1528" t="s">
        <v>1923</v>
      </c>
      <c r="C1528">
        <v>30775732</v>
      </c>
      <c r="D1528">
        <v>144105</v>
      </c>
      <c r="E1528">
        <v>4</v>
      </c>
      <c r="F1528">
        <v>17788</v>
      </c>
      <c r="G1528" s="180">
        <v>44140</v>
      </c>
      <c r="H1528" s="180">
        <v>47817</v>
      </c>
      <c r="I1528">
        <v>0</v>
      </c>
      <c r="J1528">
        <v>1</v>
      </c>
      <c r="K1528">
        <v>9</v>
      </c>
      <c r="L1528">
        <v>30</v>
      </c>
      <c r="M1528">
        <v>2</v>
      </c>
      <c r="N1528" s="170">
        <v>16752006</v>
      </c>
      <c r="O1528" s="170">
        <v>18100000</v>
      </c>
      <c r="P1528" s="178">
        <v>35500000</v>
      </c>
      <c r="Q1528" s="178">
        <v>611414</v>
      </c>
      <c r="R1528" s="178">
        <v>34375300</v>
      </c>
      <c r="S1528">
        <v>0</v>
      </c>
      <c r="T1528">
        <v>0</v>
      </c>
      <c r="U1528">
        <v>0</v>
      </c>
      <c r="W1528">
        <v>0</v>
      </c>
      <c r="X1528">
        <v>0</v>
      </c>
      <c r="Y1528">
        <v>0</v>
      </c>
      <c r="AB1528" s="180">
        <v>44285</v>
      </c>
      <c r="AC1528">
        <v>1</v>
      </c>
      <c r="AD1528" t="s">
        <v>1922</v>
      </c>
      <c r="AE1528">
        <v>1</v>
      </c>
      <c r="AF1528">
        <v>30</v>
      </c>
      <c r="AG1528">
        <v>0</v>
      </c>
      <c r="AN1528">
        <v>1</v>
      </c>
      <c r="AO1528">
        <v>1</v>
      </c>
      <c r="AR1528" s="178">
        <v>2473075</v>
      </c>
      <c r="AS1528" t="s">
        <v>1921</v>
      </c>
      <c r="AT1528">
        <v>0</v>
      </c>
      <c r="AU1528">
        <v>0</v>
      </c>
      <c r="AV1528">
        <v>806002962</v>
      </c>
      <c r="AW1528" t="s">
        <v>1924</v>
      </c>
      <c r="AX1528">
        <v>5</v>
      </c>
      <c r="BC1528">
        <v>1</v>
      </c>
      <c r="BD1528">
        <v>7</v>
      </c>
      <c r="BE1528">
        <v>2</v>
      </c>
    </row>
    <row r="1529" spans="1:57" x14ac:dyDescent="0.25">
      <c r="A1529" s="179">
        <f t="shared" si="23"/>
        <v>70578630</v>
      </c>
      <c r="B1529" t="s">
        <v>1923</v>
      </c>
      <c r="C1529">
        <v>30776000</v>
      </c>
      <c r="D1529">
        <v>144205</v>
      </c>
      <c r="E1529">
        <v>4</v>
      </c>
      <c r="F1529">
        <v>16716</v>
      </c>
      <c r="G1529" s="180">
        <v>44133</v>
      </c>
      <c r="H1529" s="180">
        <v>46423</v>
      </c>
      <c r="I1529">
        <v>0</v>
      </c>
      <c r="J1529">
        <v>1</v>
      </c>
      <c r="K1529">
        <v>5</v>
      </c>
      <c r="L1529">
        <v>30</v>
      </c>
      <c r="M1529">
        <v>2</v>
      </c>
      <c r="N1529" s="170">
        <v>9119963</v>
      </c>
      <c r="O1529" s="170">
        <v>9511000</v>
      </c>
      <c r="P1529" s="178">
        <v>80376640</v>
      </c>
      <c r="Q1529" s="178">
        <v>1409938</v>
      </c>
      <c r="R1529" s="178">
        <v>76262245</v>
      </c>
      <c r="S1529">
        <v>0</v>
      </c>
      <c r="T1529">
        <v>0</v>
      </c>
      <c r="U1529">
        <v>0</v>
      </c>
      <c r="W1529">
        <v>0</v>
      </c>
      <c r="X1529">
        <v>0</v>
      </c>
      <c r="Y1529">
        <v>0</v>
      </c>
      <c r="AB1529" s="180">
        <v>44285</v>
      </c>
      <c r="AC1529">
        <v>1</v>
      </c>
      <c r="AD1529" t="s">
        <v>1922</v>
      </c>
      <c r="AE1529">
        <v>1</v>
      </c>
      <c r="AF1529">
        <v>30</v>
      </c>
      <c r="AG1529">
        <v>0</v>
      </c>
      <c r="AN1529">
        <v>1</v>
      </c>
      <c r="AO1529">
        <v>1</v>
      </c>
      <c r="AR1529" s="178">
        <v>5683615</v>
      </c>
      <c r="AS1529" t="s">
        <v>1921</v>
      </c>
      <c r="AT1529">
        <v>0</v>
      </c>
      <c r="AU1529">
        <v>0</v>
      </c>
      <c r="AX1529">
        <v>5</v>
      </c>
      <c r="BC1529">
        <v>1</v>
      </c>
      <c r="BD1529">
        <v>7</v>
      </c>
      <c r="BE1529">
        <v>1</v>
      </c>
    </row>
    <row r="1530" spans="1:57" x14ac:dyDescent="0.25">
      <c r="A1530" s="179">
        <f t="shared" si="23"/>
        <v>1238830</v>
      </c>
      <c r="B1530" t="s">
        <v>1923</v>
      </c>
      <c r="C1530">
        <v>30776000</v>
      </c>
      <c r="D1530">
        <v>144105</v>
      </c>
      <c r="E1530">
        <v>4</v>
      </c>
      <c r="F1530">
        <v>17274</v>
      </c>
      <c r="G1530" s="180">
        <v>44002</v>
      </c>
      <c r="H1530" s="180">
        <v>44742</v>
      </c>
      <c r="I1530">
        <v>0</v>
      </c>
      <c r="J1530">
        <v>1</v>
      </c>
      <c r="K1530">
        <v>9</v>
      </c>
      <c r="L1530">
        <v>30</v>
      </c>
      <c r="M1530">
        <v>2</v>
      </c>
      <c r="N1530" s="170">
        <v>12185828</v>
      </c>
      <c r="O1530" s="170">
        <v>12890000</v>
      </c>
      <c r="P1530" s="178">
        <v>2050000</v>
      </c>
      <c r="Q1530" s="178">
        <v>96679</v>
      </c>
      <c r="R1530" s="178">
        <v>1338592</v>
      </c>
      <c r="S1530">
        <v>0</v>
      </c>
      <c r="T1530">
        <v>0</v>
      </c>
      <c r="U1530">
        <v>0</v>
      </c>
      <c r="W1530">
        <v>0</v>
      </c>
      <c r="X1530">
        <v>0</v>
      </c>
      <c r="Y1530">
        <v>0</v>
      </c>
      <c r="AB1530" s="180">
        <v>44285</v>
      </c>
      <c r="AC1530">
        <v>1</v>
      </c>
      <c r="AD1530" t="s">
        <v>1922</v>
      </c>
      <c r="AE1530">
        <v>1</v>
      </c>
      <c r="AF1530">
        <v>30</v>
      </c>
      <c r="AG1530">
        <v>0</v>
      </c>
      <c r="AN1530">
        <v>1</v>
      </c>
      <c r="AO1530">
        <v>1</v>
      </c>
      <c r="AR1530" s="178">
        <v>99762</v>
      </c>
      <c r="AS1530" t="s">
        <v>1921</v>
      </c>
      <c r="AT1530">
        <v>0</v>
      </c>
      <c r="AU1530">
        <v>0</v>
      </c>
      <c r="AV1530">
        <v>890480123</v>
      </c>
      <c r="AW1530" t="s">
        <v>1920</v>
      </c>
      <c r="AX1530">
        <v>5</v>
      </c>
      <c r="BC1530">
        <v>1</v>
      </c>
      <c r="BD1530">
        <v>7</v>
      </c>
      <c r="BE1530">
        <v>2</v>
      </c>
    </row>
    <row r="1531" spans="1:57" x14ac:dyDescent="0.25">
      <c r="A1531" s="179">
        <f t="shared" si="23"/>
        <v>3249878</v>
      </c>
      <c r="B1531" t="s">
        <v>1923</v>
      </c>
      <c r="C1531">
        <v>30776000</v>
      </c>
      <c r="D1531">
        <v>144105</v>
      </c>
      <c r="E1531">
        <v>4</v>
      </c>
      <c r="F1531">
        <v>18051</v>
      </c>
      <c r="G1531" s="180">
        <v>44204</v>
      </c>
      <c r="H1531" s="180">
        <v>44956</v>
      </c>
      <c r="I1531">
        <v>0</v>
      </c>
      <c r="J1531">
        <v>1</v>
      </c>
      <c r="K1531">
        <v>3</v>
      </c>
      <c r="L1531">
        <v>30</v>
      </c>
      <c r="M1531">
        <v>2</v>
      </c>
      <c r="N1531" s="170">
        <v>16011168</v>
      </c>
      <c r="O1531" s="170">
        <v>17240000</v>
      </c>
      <c r="P1531" s="178">
        <v>4000000</v>
      </c>
      <c r="Q1531" s="178">
        <v>195874</v>
      </c>
      <c r="R1531" s="178">
        <v>3511587</v>
      </c>
      <c r="S1531">
        <v>0</v>
      </c>
      <c r="T1531">
        <v>0</v>
      </c>
      <c r="U1531">
        <v>0</v>
      </c>
      <c r="W1531">
        <v>0</v>
      </c>
      <c r="X1531">
        <v>0</v>
      </c>
      <c r="Y1531">
        <v>0</v>
      </c>
      <c r="AB1531" s="180">
        <v>44285</v>
      </c>
      <c r="AC1531">
        <v>1</v>
      </c>
      <c r="AD1531" t="s">
        <v>1922</v>
      </c>
      <c r="AE1531">
        <v>1</v>
      </c>
      <c r="AF1531">
        <v>30</v>
      </c>
      <c r="AG1531">
        <v>0</v>
      </c>
      <c r="AN1531">
        <v>1</v>
      </c>
      <c r="AO1531">
        <v>1</v>
      </c>
      <c r="AR1531" s="178">
        <v>261709</v>
      </c>
      <c r="AS1531" t="s">
        <v>1921</v>
      </c>
      <c r="AT1531">
        <v>0</v>
      </c>
      <c r="AU1531">
        <v>0</v>
      </c>
      <c r="AV1531">
        <v>890480123</v>
      </c>
      <c r="AW1531" t="s">
        <v>1920</v>
      </c>
      <c r="AX1531">
        <v>5</v>
      </c>
      <c r="BC1531">
        <v>1</v>
      </c>
      <c r="BD1531">
        <v>7</v>
      </c>
      <c r="BE1531">
        <v>2</v>
      </c>
    </row>
    <row r="1532" spans="1:57" x14ac:dyDescent="0.25">
      <c r="A1532" s="179">
        <f t="shared" si="23"/>
        <v>272458</v>
      </c>
      <c r="B1532" t="s">
        <v>1923</v>
      </c>
      <c r="C1532">
        <v>30776000</v>
      </c>
      <c r="D1532">
        <v>144105</v>
      </c>
      <c r="E1532">
        <v>4</v>
      </c>
      <c r="F1532">
        <v>550023360</v>
      </c>
      <c r="G1532" s="180">
        <v>44133</v>
      </c>
      <c r="H1532" s="180">
        <v>45199</v>
      </c>
      <c r="I1532">
        <v>0</v>
      </c>
      <c r="J1532">
        <v>1</v>
      </c>
      <c r="K1532">
        <v>5</v>
      </c>
      <c r="L1532">
        <v>30</v>
      </c>
      <c r="M1532">
        <v>2</v>
      </c>
      <c r="N1532" s="170">
        <v>22490513</v>
      </c>
      <c r="O1532" s="170">
        <v>24960000</v>
      </c>
      <c r="P1532" s="178">
        <v>329447</v>
      </c>
      <c r="Q1532" s="178">
        <v>12920</v>
      </c>
      <c r="R1532" s="178">
        <v>294399</v>
      </c>
      <c r="S1532">
        <v>0</v>
      </c>
      <c r="T1532">
        <v>0</v>
      </c>
      <c r="U1532">
        <v>0</v>
      </c>
      <c r="W1532">
        <v>0</v>
      </c>
      <c r="X1532">
        <v>0</v>
      </c>
      <c r="Y1532">
        <v>0</v>
      </c>
      <c r="AB1532" s="180">
        <v>44285</v>
      </c>
      <c r="AC1532">
        <v>1</v>
      </c>
      <c r="AD1532" t="s">
        <v>1922</v>
      </c>
      <c r="AE1532">
        <v>1</v>
      </c>
      <c r="AF1532">
        <v>30</v>
      </c>
      <c r="AG1532">
        <v>0</v>
      </c>
      <c r="AN1532">
        <v>1</v>
      </c>
      <c r="AO1532">
        <v>1</v>
      </c>
      <c r="AR1532" s="178">
        <v>21941</v>
      </c>
      <c r="AS1532" t="s">
        <v>1921</v>
      </c>
      <c r="AT1532">
        <v>0</v>
      </c>
      <c r="AU1532">
        <v>0</v>
      </c>
      <c r="AV1532">
        <v>890480123</v>
      </c>
      <c r="AW1532" t="s">
        <v>1920</v>
      </c>
      <c r="AX1532">
        <v>5</v>
      </c>
      <c r="BC1532">
        <v>2</v>
      </c>
      <c r="BD1532">
        <v>7</v>
      </c>
      <c r="BE1532">
        <v>1</v>
      </c>
    </row>
    <row r="1533" spans="1:57" x14ac:dyDescent="0.25">
      <c r="A1533" s="179">
        <f t="shared" si="23"/>
        <v>272238</v>
      </c>
      <c r="B1533" t="s">
        <v>1923</v>
      </c>
      <c r="C1533">
        <v>30776000</v>
      </c>
      <c r="D1533">
        <v>144105</v>
      </c>
      <c r="E1533">
        <v>4</v>
      </c>
      <c r="F1533">
        <v>550023361</v>
      </c>
      <c r="G1533" s="180">
        <v>44133</v>
      </c>
      <c r="H1533" s="180">
        <v>45199</v>
      </c>
      <c r="I1533">
        <v>0</v>
      </c>
      <c r="J1533">
        <v>1</v>
      </c>
      <c r="K1533">
        <v>5</v>
      </c>
      <c r="L1533">
        <v>30</v>
      </c>
      <c r="M1533">
        <v>2</v>
      </c>
      <c r="N1533" s="170">
        <v>22490513</v>
      </c>
      <c r="O1533" s="170">
        <v>24960000</v>
      </c>
      <c r="P1533" s="178">
        <v>329170</v>
      </c>
      <c r="Q1533" s="178">
        <v>12909</v>
      </c>
      <c r="R1533" s="178">
        <v>294161</v>
      </c>
      <c r="S1533">
        <v>0</v>
      </c>
      <c r="T1533">
        <v>0</v>
      </c>
      <c r="U1533">
        <v>0</v>
      </c>
      <c r="W1533">
        <v>0</v>
      </c>
      <c r="X1533">
        <v>0</v>
      </c>
      <c r="Y1533">
        <v>0</v>
      </c>
      <c r="AB1533" s="180">
        <v>44285</v>
      </c>
      <c r="AC1533">
        <v>1</v>
      </c>
      <c r="AD1533" t="s">
        <v>1922</v>
      </c>
      <c r="AE1533">
        <v>1</v>
      </c>
      <c r="AF1533">
        <v>30</v>
      </c>
      <c r="AG1533">
        <v>0</v>
      </c>
      <c r="AN1533">
        <v>1</v>
      </c>
      <c r="AO1533">
        <v>1</v>
      </c>
      <c r="AR1533" s="178">
        <v>21923</v>
      </c>
      <c r="AS1533" t="s">
        <v>1921</v>
      </c>
      <c r="AT1533">
        <v>0</v>
      </c>
      <c r="AU1533">
        <v>0</v>
      </c>
      <c r="AV1533">
        <v>890480123</v>
      </c>
      <c r="AW1533" t="s">
        <v>1920</v>
      </c>
      <c r="AX1533">
        <v>5</v>
      </c>
      <c r="BC1533">
        <v>2</v>
      </c>
      <c r="BD1533">
        <v>7</v>
      </c>
      <c r="BE1533">
        <v>1</v>
      </c>
    </row>
    <row r="1534" spans="1:57" x14ac:dyDescent="0.25">
      <c r="A1534" s="179">
        <f t="shared" si="23"/>
        <v>283104</v>
      </c>
      <c r="B1534" t="s">
        <v>1923</v>
      </c>
      <c r="C1534">
        <v>30776000</v>
      </c>
      <c r="D1534">
        <v>144105</v>
      </c>
      <c r="E1534">
        <v>4</v>
      </c>
      <c r="F1534">
        <v>550023362</v>
      </c>
      <c r="G1534" s="180">
        <v>44133</v>
      </c>
      <c r="H1534" s="180">
        <v>45199</v>
      </c>
      <c r="I1534">
        <v>0</v>
      </c>
      <c r="J1534">
        <v>1</v>
      </c>
      <c r="K1534">
        <v>5</v>
      </c>
      <c r="L1534">
        <v>30</v>
      </c>
      <c r="M1534">
        <v>2</v>
      </c>
      <c r="N1534" s="170">
        <v>22490513</v>
      </c>
      <c r="O1534" s="170">
        <v>24960000</v>
      </c>
      <c r="P1534" s="178">
        <v>345280</v>
      </c>
      <c r="Q1534" s="178">
        <v>13541</v>
      </c>
      <c r="R1534" s="178">
        <v>305902</v>
      </c>
      <c r="S1534">
        <v>0</v>
      </c>
      <c r="T1534">
        <v>0</v>
      </c>
      <c r="U1534">
        <v>0</v>
      </c>
      <c r="W1534">
        <v>0</v>
      </c>
      <c r="X1534">
        <v>0</v>
      </c>
      <c r="Y1534">
        <v>0</v>
      </c>
      <c r="AB1534" s="180">
        <v>44285</v>
      </c>
      <c r="AC1534">
        <v>1</v>
      </c>
      <c r="AD1534" t="s">
        <v>1922</v>
      </c>
      <c r="AE1534">
        <v>1</v>
      </c>
      <c r="AF1534">
        <v>30</v>
      </c>
      <c r="AG1534">
        <v>0</v>
      </c>
      <c r="AN1534">
        <v>1</v>
      </c>
      <c r="AO1534">
        <v>1</v>
      </c>
      <c r="AR1534" s="178">
        <v>22798</v>
      </c>
      <c r="AS1534" t="s">
        <v>1921</v>
      </c>
      <c r="AT1534">
        <v>0</v>
      </c>
      <c r="AU1534">
        <v>0</v>
      </c>
      <c r="AV1534">
        <v>890480123</v>
      </c>
      <c r="AW1534" t="s">
        <v>1920</v>
      </c>
      <c r="AX1534">
        <v>5</v>
      </c>
      <c r="BC1534">
        <v>2</v>
      </c>
      <c r="BD1534">
        <v>7</v>
      </c>
      <c r="BE1534">
        <v>1</v>
      </c>
    </row>
    <row r="1535" spans="1:57" x14ac:dyDescent="0.25">
      <c r="A1535" s="179">
        <f t="shared" si="23"/>
        <v>285544</v>
      </c>
      <c r="B1535" t="s">
        <v>1923</v>
      </c>
      <c r="C1535">
        <v>30776000</v>
      </c>
      <c r="D1535">
        <v>144105</v>
      </c>
      <c r="E1535">
        <v>4</v>
      </c>
      <c r="F1535">
        <v>550023363</v>
      </c>
      <c r="G1535" s="180">
        <v>44133</v>
      </c>
      <c r="H1535" s="180">
        <v>45199</v>
      </c>
      <c r="I1535">
        <v>0</v>
      </c>
      <c r="J1535">
        <v>1</v>
      </c>
      <c r="K1535">
        <v>5</v>
      </c>
      <c r="L1535">
        <v>30</v>
      </c>
      <c r="M1535">
        <v>2</v>
      </c>
      <c r="N1535" s="170">
        <v>22490513</v>
      </c>
      <c r="O1535" s="170">
        <v>24960000</v>
      </c>
      <c r="P1535" s="178">
        <v>345280</v>
      </c>
      <c r="Q1535" s="178">
        <v>13541</v>
      </c>
      <c r="R1535" s="178">
        <v>308539</v>
      </c>
      <c r="S1535">
        <v>0</v>
      </c>
      <c r="T1535">
        <v>0</v>
      </c>
      <c r="U1535">
        <v>0</v>
      </c>
      <c r="W1535">
        <v>0</v>
      </c>
      <c r="X1535">
        <v>0</v>
      </c>
      <c r="Y1535">
        <v>0</v>
      </c>
      <c r="AB1535" s="180">
        <v>44285</v>
      </c>
      <c r="AC1535">
        <v>1</v>
      </c>
      <c r="AD1535" t="s">
        <v>1922</v>
      </c>
      <c r="AE1535">
        <v>1</v>
      </c>
      <c r="AF1535">
        <v>30</v>
      </c>
      <c r="AG1535">
        <v>0</v>
      </c>
      <c r="AN1535">
        <v>1</v>
      </c>
      <c r="AO1535">
        <v>1</v>
      </c>
      <c r="AR1535" s="178">
        <v>22995</v>
      </c>
      <c r="AS1535" t="s">
        <v>1921</v>
      </c>
      <c r="AT1535">
        <v>0</v>
      </c>
      <c r="AU1535">
        <v>0</v>
      </c>
      <c r="AV1535">
        <v>890480123</v>
      </c>
      <c r="AW1535" t="s">
        <v>1920</v>
      </c>
      <c r="AX1535">
        <v>5</v>
      </c>
      <c r="BC1535">
        <v>2</v>
      </c>
      <c r="BD1535">
        <v>7</v>
      </c>
      <c r="BE1535">
        <v>1</v>
      </c>
    </row>
    <row r="1536" spans="1:57" x14ac:dyDescent="0.25">
      <c r="A1536" s="179">
        <f t="shared" si="23"/>
        <v>115414</v>
      </c>
      <c r="B1536" t="s">
        <v>1923</v>
      </c>
      <c r="C1536">
        <v>30776000</v>
      </c>
      <c r="D1536">
        <v>144105</v>
      </c>
      <c r="E1536">
        <v>4</v>
      </c>
      <c r="F1536">
        <v>550023364</v>
      </c>
      <c r="G1536" s="180">
        <v>44133</v>
      </c>
      <c r="H1536" s="180">
        <v>45229</v>
      </c>
      <c r="I1536">
        <v>0</v>
      </c>
      <c r="J1536">
        <v>1</v>
      </c>
      <c r="K1536">
        <v>5</v>
      </c>
      <c r="L1536">
        <v>30</v>
      </c>
      <c r="M1536">
        <v>2</v>
      </c>
      <c r="N1536" s="170">
        <v>22490513</v>
      </c>
      <c r="O1536" s="170">
        <v>24960000</v>
      </c>
      <c r="P1536" s="178">
        <v>138917</v>
      </c>
      <c r="Q1536" s="178">
        <v>5341</v>
      </c>
      <c r="R1536" s="178">
        <v>124708</v>
      </c>
      <c r="S1536">
        <v>0</v>
      </c>
      <c r="T1536">
        <v>0</v>
      </c>
      <c r="U1536">
        <v>0</v>
      </c>
      <c r="W1536">
        <v>0</v>
      </c>
      <c r="X1536">
        <v>0</v>
      </c>
      <c r="Y1536">
        <v>0</v>
      </c>
      <c r="AB1536" s="180">
        <v>44285</v>
      </c>
      <c r="AC1536">
        <v>1</v>
      </c>
      <c r="AD1536" t="s">
        <v>1922</v>
      </c>
      <c r="AE1536">
        <v>1</v>
      </c>
      <c r="AF1536">
        <v>30</v>
      </c>
      <c r="AG1536">
        <v>0</v>
      </c>
      <c r="AN1536">
        <v>1</v>
      </c>
      <c r="AO1536">
        <v>1</v>
      </c>
      <c r="AR1536" s="178">
        <v>9294</v>
      </c>
      <c r="AS1536" t="s">
        <v>1921</v>
      </c>
      <c r="AT1536">
        <v>0</v>
      </c>
      <c r="AU1536">
        <v>0</v>
      </c>
      <c r="AV1536">
        <v>890480123</v>
      </c>
      <c r="AW1536" t="s">
        <v>1920</v>
      </c>
      <c r="AX1536">
        <v>5</v>
      </c>
      <c r="BC1536">
        <v>2</v>
      </c>
      <c r="BD1536">
        <v>7</v>
      </c>
      <c r="BE1536">
        <v>1</v>
      </c>
    </row>
    <row r="1537" spans="1:57" x14ac:dyDescent="0.25">
      <c r="A1537" s="179">
        <f t="shared" si="23"/>
        <v>93802</v>
      </c>
      <c r="B1537" t="s">
        <v>1923</v>
      </c>
      <c r="C1537">
        <v>30776000</v>
      </c>
      <c r="D1537">
        <v>144105</v>
      </c>
      <c r="E1537">
        <v>4</v>
      </c>
      <c r="F1537">
        <v>550023374</v>
      </c>
      <c r="G1537" s="180">
        <v>44133</v>
      </c>
      <c r="H1537" s="180">
        <v>45199</v>
      </c>
      <c r="I1537">
        <v>0</v>
      </c>
      <c r="J1537">
        <v>1</v>
      </c>
      <c r="K1537">
        <v>5</v>
      </c>
      <c r="L1537">
        <v>30</v>
      </c>
      <c r="M1537">
        <v>2</v>
      </c>
      <c r="N1537" s="170">
        <v>22490513</v>
      </c>
      <c r="O1537" s="170">
        <v>24960000</v>
      </c>
      <c r="P1537" s="178">
        <v>113425</v>
      </c>
      <c r="Q1537" s="178">
        <v>4448</v>
      </c>
      <c r="R1537" s="178">
        <v>101356</v>
      </c>
      <c r="S1537">
        <v>0</v>
      </c>
      <c r="T1537">
        <v>0</v>
      </c>
      <c r="U1537">
        <v>0</v>
      </c>
      <c r="W1537">
        <v>0</v>
      </c>
      <c r="X1537">
        <v>0</v>
      </c>
      <c r="Y1537">
        <v>0</v>
      </c>
      <c r="AB1537" s="180">
        <v>44285</v>
      </c>
      <c r="AC1537">
        <v>1</v>
      </c>
      <c r="AD1537" t="s">
        <v>1922</v>
      </c>
      <c r="AE1537">
        <v>1</v>
      </c>
      <c r="AF1537">
        <v>30</v>
      </c>
      <c r="AG1537">
        <v>0</v>
      </c>
      <c r="AN1537">
        <v>1</v>
      </c>
      <c r="AO1537">
        <v>1</v>
      </c>
      <c r="AR1537" s="178">
        <v>7554</v>
      </c>
      <c r="AS1537" t="s">
        <v>1921</v>
      </c>
      <c r="AT1537">
        <v>0</v>
      </c>
      <c r="AU1537">
        <v>0</v>
      </c>
      <c r="AV1537">
        <v>890480123</v>
      </c>
      <c r="AW1537" t="s">
        <v>1920</v>
      </c>
      <c r="AX1537">
        <v>5</v>
      </c>
      <c r="BC1537">
        <v>2</v>
      </c>
      <c r="BD1537">
        <v>7</v>
      </c>
      <c r="BE1537">
        <v>1</v>
      </c>
    </row>
    <row r="1538" spans="1:57" x14ac:dyDescent="0.25">
      <c r="A1538" s="179">
        <f t="shared" ref="A1538:A1601" si="24">IF(+R1538&gt;AR1538,R1538-AR1538,0)</f>
        <v>107478</v>
      </c>
      <c r="B1538" t="s">
        <v>1923</v>
      </c>
      <c r="C1538">
        <v>30776000</v>
      </c>
      <c r="D1538">
        <v>144105</v>
      </c>
      <c r="E1538">
        <v>4</v>
      </c>
      <c r="F1538">
        <v>550023375</v>
      </c>
      <c r="G1538" s="180">
        <v>44133</v>
      </c>
      <c r="H1538" s="180">
        <v>45199</v>
      </c>
      <c r="I1538">
        <v>0</v>
      </c>
      <c r="J1538">
        <v>1</v>
      </c>
      <c r="K1538">
        <v>5</v>
      </c>
      <c r="L1538">
        <v>30</v>
      </c>
      <c r="M1538">
        <v>2</v>
      </c>
      <c r="N1538" s="170">
        <v>22490513</v>
      </c>
      <c r="O1538" s="170">
        <v>24960000</v>
      </c>
      <c r="P1538" s="178">
        <v>129969</v>
      </c>
      <c r="Q1538" s="178">
        <v>5097</v>
      </c>
      <c r="R1538" s="178">
        <v>116133</v>
      </c>
      <c r="S1538">
        <v>0</v>
      </c>
      <c r="T1538">
        <v>0</v>
      </c>
      <c r="U1538">
        <v>0</v>
      </c>
      <c r="W1538">
        <v>0</v>
      </c>
      <c r="X1538">
        <v>0</v>
      </c>
      <c r="Y1538">
        <v>0</v>
      </c>
      <c r="AB1538" s="180">
        <v>44285</v>
      </c>
      <c r="AC1538">
        <v>1</v>
      </c>
      <c r="AD1538" t="s">
        <v>1922</v>
      </c>
      <c r="AE1538">
        <v>1</v>
      </c>
      <c r="AF1538">
        <v>30</v>
      </c>
      <c r="AG1538">
        <v>0</v>
      </c>
      <c r="AN1538">
        <v>1</v>
      </c>
      <c r="AO1538">
        <v>1</v>
      </c>
      <c r="AR1538" s="178">
        <v>8655</v>
      </c>
      <c r="AS1538" t="s">
        <v>1921</v>
      </c>
      <c r="AT1538">
        <v>0</v>
      </c>
      <c r="AU1538">
        <v>0</v>
      </c>
      <c r="AV1538">
        <v>890480123</v>
      </c>
      <c r="AW1538" t="s">
        <v>1920</v>
      </c>
      <c r="AX1538">
        <v>5</v>
      </c>
      <c r="BC1538">
        <v>2</v>
      </c>
      <c r="BD1538">
        <v>7</v>
      </c>
      <c r="BE1538">
        <v>1</v>
      </c>
    </row>
    <row r="1539" spans="1:57" x14ac:dyDescent="0.25">
      <c r="A1539" s="179">
        <f t="shared" si="24"/>
        <v>51789</v>
      </c>
      <c r="B1539" t="s">
        <v>1923</v>
      </c>
      <c r="C1539">
        <v>30776000</v>
      </c>
      <c r="D1539">
        <v>144105</v>
      </c>
      <c r="E1539">
        <v>4</v>
      </c>
      <c r="F1539">
        <v>550023451</v>
      </c>
      <c r="G1539" s="180">
        <v>44133</v>
      </c>
      <c r="H1539" s="180">
        <v>45229</v>
      </c>
      <c r="I1539">
        <v>0</v>
      </c>
      <c r="J1539">
        <v>1</v>
      </c>
      <c r="K1539">
        <v>5</v>
      </c>
      <c r="L1539">
        <v>30</v>
      </c>
      <c r="M1539">
        <v>2</v>
      </c>
      <c r="N1539" s="170">
        <v>22490513</v>
      </c>
      <c r="O1539" s="170">
        <v>24960000</v>
      </c>
      <c r="P1539" s="178">
        <v>62338</v>
      </c>
      <c r="Q1539" s="178">
        <v>2397</v>
      </c>
      <c r="R1539" s="178">
        <v>55960</v>
      </c>
      <c r="S1539">
        <v>0</v>
      </c>
      <c r="T1539">
        <v>0</v>
      </c>
      <c r="U1539">
        <v>0</v>
      </c>
      <c r="W1539">
        <v>0</v>
      </c>
      <c r="X1539">
        <v>0</v>
      </c>
      <c r="Y1539">
        <v>0</v>
      </c>
      <c r="AB1539" s="180">
        <v>44285</v>
      </c>
      <c r="AC1539">
        <v>1</v>
      </c>
      <c r="AD1539" t="s">
        <v>1922</v>
      </c>
      <c r="AE1539">
        <v>1</v>
      </c>
      <c r="AF1539">
        <v>30</v>
      </c>
      <c r="AG1539">
        <v>0</v>
      </c>
      <c r="AN1539">
        <v>1</v>
      </c>
      <c r="AO1539">
        <v>1</v>
      </c>
      <c r="AR1539" s="178">
        <v>4171</v>
      </c>
      <c r="AS1539" t="s">
        <v>1921</v>
      </c>
      <c r="AT1539">
        <v>0</v>
      </c>
      <c r="AU1539">
        <v>0</v>
      </c>
      <c r="AV1539">
        <v>890480123</v>
      </c>
      <c r="AW1539" t="s">
        <v>1920</v>
      </c>
      <c r="AX1539">
        <v>5</v>
      </c>
      <c r="BC1539">
        <v>2</v>
      </c>
      <c r="BD1539">
        <v>7</v>
      </c>
      <c r="BE1539">
        <v>1</v>
      </c>
    </row>
    <row r="1540" spans="1:57" x14ac:dyDescent="0.25">
      <c r="A1540" s="179">
        <f t="shared" si="24"/>
        <v>62170</v>
      </c>
      <c r="B1540" t="s">
        <v>1923</v>
      </c>
      <c r="C1540">
        <v>30776000</v>
      </c>
      <c r="D1540">
        <v>144105</v>
      </c>
      <c r="E1540">
        <v>4</v>
      </c>
      <c r="F1540">
        <v>550023496</v>
      </c>
      <c r="G1540" s="180">
        <v>44133</v>
      </c>
      <c r="H1540" s="180">
        <v>45199</v>
      </c>
      <c r="I1540">
        <v>0</v>
      </c>
      <c r="J1540">
        <v>1</v>
      </c>
      <c r="K1540">
        <v>5</v>
      </c>
      <c r="L1540">
        <v>30</v>
      </c>
      <c r="M1540">
        <v>2</v>
      </c>
      <c r="N1540" s="170">
        <v>22490513</v>
      </c>
      <c r="O1540" s="170">
        <v>24960000</v>
      </c>
      <c r="P1540" s="178">
        <v>75171</v>
      </c>
      <c r="Q1540" s="178">
        <v>2948</v>
      </c>
      <c r="R1540" s="178">
        <v>67177</v>
      </c>
      <c r="S1540">
        <v>0</v>
      </c>
      <c r="T1540">
        <v>0</v>
      </c>
      <c r="U1540">
        <v>0</v>
      </c>
      <c r="W1540">
        <v>0</v>
      </c>
      <c r="X1540">
        <v>0</v>
      </c>
      <c r="Y1540">
        <v>0</v>
      </c>
      <c r="AB1540" s="180">
        <v>44285</v>
      </c>
      <c r="AC1540">
        <v>1</v>
      </c>
      <c r="AD1540" t="s">
        <v>1922</v>
      </c>
      <c r="AE1540">
        <v>1</v>
      </c>
      <c r="AF1540">
        <v>30</v>
      </c>
      <c r="AG1540">
        <v>0</v>
      </c>
      <c r="AN1540">
        <v>1</v>
      </c>
      <c r="AO1540">
        <v>1</v>
      </c>
      <c r="AR1540" s="178">
        <v>5007</v>
      </c>
      <c r="AS1540" t="s">
        <v>1921</v>
      </c>
      <c r="AT1540">
        <v>0</v>
      </c>
      <c r="AU1540">
        <v>0</v>
      </c>
      <c r="AV1540">
        <v>890480123</v>
      </c>
      <c r="AW1540" t="s">
        <v>1920</v>
      </c>
      <c r="AX1540">
        <v>5</v>
      </c>
      <c r="BC1540">
        <v>2</v>
      </c>
      <c r="BD1540">
        <v>7</v>
      </c>
      <c r="BE1540">
        <v>1</v>
      </c>
    </row>
    <row r="1541" spans="1:57" x14ac:dyDescent="0.25">
      <c r="A1541" s="179">
        <f t="shared" si="24"/>
        <v>45939</v>
      </c>
      <c r="B1541" t="s">
        <v>1923</v>
      </c>
      <c r="C1541">
        <v>30776000</v>
      </c>
      <c r="D1541">
        <v>144105</v>
      </c>
      <c r="E1541">
        <v>4</v>
      </c>
      <c r="F1541">
        <v>550023531</v>
      </c>
      <c r="G1541" s="180">
        <v>44133</v>
      </c>
      <c r="H1541" s="180">
        <v>45199</v>
      </c>
      <c r="I1541">
        <v>0</v>
      </c>
      <c r="J1541">
        <v>1</v>
      </c>
      <c r="K1541">
        <v>5</v>
      </c>
      <c r="L1541">
        <v>30</v>
      </c>
      <c r="M1541">
        <v>2</v>
      </c>
      <c r="N1541" s="170">
        <v>22490513</v>
      </c>
      <c r="O1541" s="170">
        <v>24960000</v>
      </c>
      <c r="P1541" s="178">
        <v>55540</v>
      </c>
      <c r="Q1541" s="178">
        <v>2178</v>
      </c>
      <c r="R1541" s="178">
        <v>49638</v>
      </c>
      <c r="S1541">
        <v>0</v>
      </c>
      <c r="T1541">
        <v>0</v>
      </c>
      <c r="U1541">
        <v>0</v>
      </c>
      <c r="W1541">
        <v>0</v>
      </c>
      <c r="X1541">
        <v>0</v>
      </c>
      <c r="Y1541">
        <v>0</v>
      </c>
      <c r="AB1541" s="180">
        <v>44285</v>
      </c>
      <c r="AC1541">
        <v>1</v>
      </c>
      <c r="AD1541" t="s">
        <v>1922</v>
      </c>
      <c r="AE1541">
        <v>1</v>
      </c>
      <c r="AF1541">
        <v>30</v>
      </c>
      <c r="AG1541">
        <v>0</v>
      </c>
      <c r="AN1541">
        <v>1</v>
      </c>
      <c r="AO1541">
        <v>1</v>
      </c>
      <c r="AR1541" s="178">
        <v>3699</v>
      </c>
      <c r="AS1541" t="s">
        <v>1921</v>
      </c>
      <c r="AT1541">
        <v>0</v>
      </c>
      <c r="AU1541">
        <v>0</v>
      </c>
      <c r="AV1541">
        <v>890480123</v>
      </c>
      <c r="AW1541" t="s">
        <v>1920</v>
      </c>
      <c r="AX1541">
        <v>5</v>
      </c>
      <c r="BC1541">
        <v>2</v>
      </c>
      <c r="BD1541">
        <v>7</v>
      </c>
      <c r="BE1541">
        <v>1</v>
      </c>
    </row>
    <row r="1542" spans="1:57" x14ac:dyDescent="0.25">
      <c r="A1542" s="179">
        <f t="shared" si="24"/>
        <v>33649</v>
      </c>
      <c r="B1542" t="s">
        <v>1923</v>
      </c>
      <c r="C1542">
        <v>30776000</v>
      </c>
      <c r="D1542">
        <v>144105</v>
      </c>
      <c r="E1542">
        <v>4</v>
      </c>
      <c r="F1542">
        <v>550023571</v>
      </c>
      <c r="G1542" s="180">
        <v>44133</v>
      </c>
      <c r="H1542" s="180">
        <v>45229</v>
      </c>
      <c r="I1542">
        <v>0</v>
      </c>
      <c r="J1542">
        <v>1</v>
      </c>
      <c r="K1542">
        <v>5</v>
      </c>
      <c r="L1542">
        <v>30</v>
      </c>
      <c r="M1542">
        <v>2</v>
      </c>
      <c r="N1542" s="170">
        <v>22490513</v>
      </c>
      <c r="O1542" s="170">
        <v>24960000</v>
      </c>
      <c r="P1542" s="178">
        <v>40505</v>
      </c>
      <c r="Q1542" s="178">
        <v>1557</v>
      </c>
      <c r="R1542" s="178">
        <v>36359</v>
      </c>
      <c r="S1542">
        <v>0</v>
      </c>
      <c r="T1542">
        <v>0</v>
      </c>
      <c r="U1542">
        <v>0</v>
      </c>
      <c r="W1542">
        <v>0</v>
      </c>
      <c r="X1542">
        <v>0</v>
      </c>
      <c r="Y1542">
        <v>0</v>
      </c>
      <c r="AB1542" s="180">
        <v>44285</v>
      </c>
      <c r="AC1542">
        <v>1</v>
      </c>
      <c r="AD1542" t="s">
        <v>1922</v>
      </c>
      <c r="AE1542">
        <v>1</v>
      </c>
      <c r="AF1542">
        <v>30</v>
      </c>
      <c r="AG1542">
        <v>0</v>
      </c>
      <c r="AN1542">
        <v>1</v>
      </c>
      <c r="AO1542">
        <v>1</v>
      </c>
      <c r="AR1542" s="178">
        <v>2710</v>
      </c>
      <c r="AS1542" t="s">
        <v>1921</v>
      </c>
      <c r="AT1542">
        <v>0</v>
      </c>
      <c r="AU1542">
        <v>0</v>
      </c>
      <c r="AV1542">
        <v>890480123</v>
      </c>
      <c r="AW1542" t="s">
        <v>1920</v>
      </c>
      <c r="AX1542">
        <v>5</v>
      </c>
      <c r="BC1542">
        <v>2</v>
      </c>
      <c r="BD1542">
        <v>7</v>
      </c>
      <c r="BE1542">
        <v>1</v>
      </c>
    </row>
    <row r="1543" spans="1:57" x14ac:dyDescent="0.25">
      <c r="A1543" s="179">
        <f t="shared" si="24"/>
        <v>52074</v>
      </c>
      <c r="B1543" t="s">
        <v>1923</v>
      </c>
      <c r="C1543">
        <v>30776000</v>
      </c>
      <c r="D1543">
        <v>144105</v>
      </c>
      <c r="E1543">
        <v>4</v>
      </c>
      <c r="F1543">
        <v>550023582</v>
      </c>
      <c r="G1543" s="180">
        <v>44133</v>
      </c>
      <c r="H1543" s="180">
        <v>45199</v>
      </c>
      <c r="I1543">
        <v>0</v>
      </c>
      <c r="J1543">
        <v>1</v>
      </c>
      <c r="K1543">
        <v>5</v>
      </c>
      <c r="L1543">
        <v>30</v>
      </c>
      <c r="M1543">
        <v>2</v>
      </c>
      <c r="N1543" s="170">
        <v>22490513</v>
      </c>
      <c r="O1543" s="170">
        <v>24960000</v>
      </c>
      <c r="P1543" s="178">
        <v>62959</v>
      </c>
      <c r="Q1543" s="178">
        <v>2469</v>
      </c>
      <c r="R1543" s="178">
        <v>56267</v>
      </c>
      <c r="S1543">
        <v>0</v>
      </c>
      <c r="T1543">
        <v>0</v>
      </c>
      <c r="U1543">
        <v>0</v>
      </c>
      <c r="W1543">
        <v>0</v>
      </c>
      <c r="X1543">
        <v>0</v>
      </c>
      <c r="Y1543">
        <v>0</v>
      </c>
      <c r="AB1543" s="180">
        <v>44285</v>
      </c>
      <c r="AC1543">
        <v>1</v>
      </c>
      <c r="AD1543" t="s">
        <v>1922</v>
      </c>
      <c r="AE1543">
        <v>1</v>
      </c>
      <c r="AF1543">
        <v>30</v>
      </c>
      <c r="AG1543">
        <v>0</v>
      </c>
      <c r="AN1543">
        <v>1</v>
      </c>
      <c r="AO1543">
        <v>1</v>
      </c>
      <c r="AR1543" s="178">
        <v>4193</v>
      </c>
      <c r="AS1543" t="s">
        <v>1921</v>
      </c>
      <c r="AT1543">
        <v>0</v>
      </c>
      <c r="AU1543">
        <v>0</v>
      </c>
      <c r="AV1543">
        <v>890480123</v>
      </c>
      <c r="AW1543" t="s">
        <v>1920</v>
      </c>
      <c r="AX1543">
        <v>5</v>
      </c>
      <c r="BC1543">
        <v>2</v>
      </c>
      <c r="BD1543">
        <v>7</v>
      </c>
      <c r="BE1543">
        <v>1</v>
      </c>
    </row>
    <row r="1544" spans="1:57" x14ac:dyDescent="0.25">
      <c r="A1544" s="179">
        <f t="shared" si="24"/>
        <v>58159</v>
      </c>
      <c r="B1544" t="s">
        <v>1923</v>
      </c>
      <c r="C1544">
        <v>30776000</v>
      </c>
      <c r="D1544">
        <v>144105</v>
      </c>
      <c r="E1544">
        <v>4</v>
      </c>
      <c r="F1544">
        <v>550023597</v>
      </c>
      <c r="G1544" s="180">
        <v>44133</v>
      </c>
      <c r="H1544" s="180">
        <v>45229</v>
      </c>
      <c r="I1544">
        <v>0</v>
      </c>
      <c r="J1544">
        <v>1</v>
      </c>
      <c r="K1544">
        <v>5</v>
      </c>
      <c r="L1544">
        <v>30</v>
      </c>
      <c r="M1544">
        <v>2</v>
      </c>
      <c r="N1544" s="170">
        <v>22490513</v>
      </c>
      <c r="O1544" s="170">
        <v>24960000</v>
      </c>
      <c r="P1544" s="178">
        <v>70018</v>
      </c>
      <c r="Q1544" s="178">
        <v>2692</v>
      </c>
      <c r="R1544" s="178">
        <v>62842</v>
      </c>
      <c r="S1544">
        <v>0</v>
      </c>
      <c r="T1544">
        <v>0</v>
      </c>
      <c r="U1544">
        <v>0</v>
      </c>
      <c r="W1544">
        <v>0</v>
      </c>
      <c r="X1544">
        <v>0</v>
      </c>
      <c r="Y1544">
        <v>0</v>
      </c>
      <c r="AB1544" s="180">
        <v>44285</v>
      </c>
      <c r="AC1544">
        <v>1</v>
      </c>
      <c r="AD1544" t="s">
        <v>1922</v>
      </c>
      <c r="AE1544">
        <v>1</v>
      </c>
      <c r="AF1544">
        <v>30</v>
      </c>
      <c r="AG1544">
        <v>0</v>
      </c>
      <c r="AN1544">
        <v>1</v>
      </c>
      <c r="AO1544">
        <v>1</v>
      </c>
      <c r="AR1544" s="178">
        <v>4683</v>
      </c>
      <c r="AS1544" t="s">
        <v>1921</v>
      </c>
      <c r="AT1544">
        <v>0</v>
      </c>
      <c r="AU1544">
        <v>0</v>
      </c>
      <c r="AV1544">
        <v>890480123</v>
      </c>
      <c r="AW1544" t="s">
        <v>1920</v>
      </c>
      <c r="AX1544">
        <v>5</v>
      </c>
      <c r="BC1544">
        <v>2</v>
      </c>
      <c r="BD1544">
        <v>7</v>
      </c>
      <c r="BE1544">
        <v>1</v>
      </c>
    </row>
    <row r="1545" spans="1:57" x14ac:dyDescent="0.25">
      <c r="A1545" s="179">
        <f t="shared" si="24"/>
        <v>74562</v>
      </c>
      <c r="B1545" t="s">
        <v>1923</v>
      </c>
      <c r="C1545">
        <v>30776000</v>
      </c>
      <c r="D1545">
        <v>144105</v>
      </c>
      <c r="E1545">
        <v>4</v>
      </c>
      <c r="F1545">
        <v>550023678</v>
      </c>
      <c r="G1545" s="180">
        <v>43895</v>
      </c>
      <c r="H1545" s="180">
        <v>45412</v>
      </c>
      <c r="I1545">
        <v>0</v>
      </c>
      <c r="J1545">
        <v>1</v>
      </c>
      <c r="K1545">
        <v>0</v>
      </c>
      <c r="L1545">
        <v>30</v>
      </c>
      <c r="M1545">
        <v>2</v>
      </c>
      <c r="N1545" s="170">
        <v>22490513</v>
      </c>
      <c r="O1545" s="170">
        <v>24960000</v>
      </c>
      <c r="P1545" s="178">
        <v>80566</v>
      </c>
      <c r="Q1545" s="178">
        <v>3097</v>
      </c>
      <c r="R1545" s="178">
        <v>80566</v>
      </c>
      <c r="S1545">
        <v>0</v>
      </c>
      <c r="T1545">
        <v>0</v>
      </c>
      <c r="U1545">
        <v>0</v>
      </c>
      <c r="W1545">
        <v>0</v>
      </c>
      <c r="X1545">
        <v>0</v>
      </c>
      <c r="Y1545">
        <v>0</v>
      </c>
      <c r="AB1545" s="180">
        <v>44286</v>
      </c>
      <c r="AC1545">
        <v>1</v>
      </c>
      <c r="AD1545" t="s">
        <v>1922</v>
      </c>
      <c r="AE1545">
        <v>1</v>
      </c>
      <c r="AF1545">
        <v>30</v>
      </c>
      <c r="AG1545">
        <v>0</v>
      </c>
      <c r="AN1545">
        <v>1</v>
      </c>
      <c r="AO1545">
        <v>1</v>
      </c>
      <c r="AR1545" s="178">
        <v>6004</v>
      </c>
      <c r="AS1545" t="s">
        <v>1921</v>
      </c>
      <c r="AT1545">
        <v>0</v>
      </c>
      <c r="AU1545">
        <v>0</v>
      </c>
      <c r="AV1545">
        <v>890480123</v>
      </c>
      <c r="AW1545" t="s">
        <v>1920</v>
      </c>
      <c r="AX1545">
        <v>5</v>
      </c>
      <c r="BC1545">
        <v>2</v>
      </c>
      <c r="BD1545">
        <v>7</v>
      </c>
      <c r="BE1545">
        <v>2</v>
      </c>
    </row>
    <row r="1546" spans="1:57" x14ac:dyDescent="0.25">
      <c r="A1546" s="179">
        <f t="shared" si="24"/>
        <v>152398</v>
      </c>
      <c r="B1546" t="s">
        <v>1923</v>
      </c>
      <c r="C1546">
        <v>30776000</v>
      </c>
      <c r="D1546">
        <v>144105</v>
      </c>
      <c r="E1546">
        <v>4</v>
      </c>
      <c r="F1546">
        <v>550023687</v>
      </c>
      <c r="G1546" s="180">
        <v>43897</v>
      </c>
      <c r="H1546" s="180">
        <v>45168</v>
      </c>
      <c r="I1546">
        <v>0</v>
      </c>
      <c r="J1546">
        <v>1</v>
      </c>
      <c r="K1546">
        <v>7</v>
      </c>
      <c r="L1546">
        <v>30</v>
      </c>
      <c r="M1546">
        <v>2</v>
      </c>
      <c r="N1546" s="170">
        <v>22490513</v>
      </c>
      <c r="O1546" s="170">
        <v>24960000</v>
      </c>
      <c r="P1546" s="178">
        <v>192844</v>
      </c>
      <c r="Q1546" s="178">
        <v>7414</v>
      </c>
      <c r="R1546" s="178">
        <v>164671</v>
      </c>
      <c r="S1546">
        <v>0</v>
      </c>
      <c r="T1546">
        <v>0</v>
      </c>
      <c r="U1546">
        <v>0</v>
      </c>
      <c r="W1546">
        <v>0</v>
      </c>
      <c r="X1546">
        <v>0</v>
      </c>
      <c r="Y1546">
        <v>0</v>
      </c>
      <c r="AB1546" s="180">
        <v>44285</v>
      </c>
      <c r="AC1546">
        <v>1</v>
      </c>
      <c r="AD1546" t="s">
        <v>1922</v>
      </c>
      <c r="AE1546">
        <v>1</v>
      </c>
      <c r="AF1546">
        <v>30</v>
      </c>
      <c r="AG1546">
        <v>0</v>
      </c>
      <c r="AN1546">
        <v>1</v>
      </c>
      <c r="AO1546">
        <v>1</v>
      </c>
      <c r="AR1546" s="178">
        <v>12273</v>
      </c>
      <c r="AS1546" t="s">
        <v>1921</v>
      </c>
      <c r="AT1546">
        <v>0</v>
      </c>
      <c r="AU1546">
        <v>0</v>
      </c>
      <c r="AV1546">
        <v>890480123</v>
      </c>
      <c r="AW1546" t="s">
        <v>1920</v>
      </c>
      <c r="AX1546">
        <v>5</v>
      </c>
      <c r="BC1546">
        <v>2</v>
      </c>
      <c r="BD1546">
        <v>7</v>
      </c>
      <c r="BE1546">
        <v>2</v>
      </c>
    </row>
    <row r="1547" spans="1:57" x14ac:dyDescent="0.25">
      <c r="A1547" s="179">
        <f t="shared" si="24"/>
        <v>104020</v>
      </c>
      <c r="B1547" t="s">
        <v>1923</v>
      </c>
      <c r="C1547">
        <v>30776000</v>
      </c>
      <c r="D1547">
        <v>144105</v>
      </c>
      <c r="E1547">
        <v>4</v>
      </c>
      <c r="F1547">
        <v>550023688</v>
      </c>
      <c r="G1547" s="180">
        <v>43897</v>
      </c>
      <c r="H1547" s="180">
        <v>45168</v>
      </c>
      <c r="I1547">
        <v>0</v>
      </c>
      <c r="J1547">
        <v>1</v>
      </c>
      <c r="K1547">
        <v>7</v>
      </c>
      <c r="L1547">
        <v>30</v>
      </c>
      <c r="M1547">
        <v>2</v>
      </c>
      <c r="N1547" s="170">
        <v>22490513</v>
      </c>
      <c r="O1547" s="170">
        <v>24960000</v>
      </c>
      <c r="P1547" s="178">
        <v>131601</v>
      </c>
      <c r="Q1547" s="178">
        <v>5059</v>
      </c>
      <c r="R1547" s="178">
        <v>112397</v>
      </c>
      <c r="S1547">
        <v>0</v>
      </c>
      <c r="T1547">
        <v>0</v>
      </c>
      <c r="U1547">
        <v>0</v>
      </c>
      <c r="W1547">
        <v>0</v>
      </c>
      <c r="X1547">
        <v>0</v>
      </c>
      <c r="Y1547">
        <v>0</v>
      </c>
      <c r="AB1547" s="180">
        <v>44285</v>
      </c>
      <c r="AC1547">
        <v>1</v>
      </c>
      <c r="AD1547" t="s">
        <v>1922</v>
      </c>
      <c r="AE1547">
        <v>1</v>
      </c>
      <c r="AF1547">
        <v>30</v>
      </c>
      <c r="AG1547">
        <v>0</v>
      </c>
      <c r="AN1547">
        <v>1</v>
      </c>
      <c r="AO1547">
        <v>1</v>
      </c>
      <c r="AR1547" s="178">
        <v>8377</v>
      </c>
      <c r="AS1547" t="s">
        <v>1921</v>
      </c>
      <c r="AT1547">
        <v>0</v>
      </c>
      <c r="AU1547">
        <v>0</v>
      </c>
      <c r="AV1547">
        <v>890480123</v>
      </c>
      <c r="AW1547" t="s">
        <v>1920</v>
      </c>
      <c r="AX1547">
        <v>5</v>
      </c>
      <c r="BC1547">
        <v>2</v>
      </c>
      <c r="BD1547">
        <v>7</v>
      </c>
      <c r="BE1547">
        <v>2</v>
      </c>
    </row>
    <row r="1548" spans="1:57" x14ac:dyDescent="0.25">
      <c r="A1548" s="179">
        <f t="shared" si="24"/>
        <v>140427</v>
      </c>
      <c r="B1548" t="s">
        <v>1923</v>
      </c>
      <c r="C1548">
        <v>30776000</v>
      </c>
      <c r="D1548">
        <v>144105</v>
      </c>
      <c r="E1548">
        <v>4</v>
      </c>
      <c r="F1548">
        <v>550023728</v>
      </c>
      <c r="G1548" s="180">
        <v>43905</v>
      </c>
      <c r="H1548" s="180">
        <v>45168</v>
      </c>
      <c r="I1548">
        <v>0</v>
      </c>
      <c r="J1548">
        <v>1</v>
      </c>
      <c r="K1548">
        <v>7</v>
      </c>
      <c r="L1548">
        <v>30</v>
      </c>
      <c r="M1548">
        <v>2</v>
      </c>
      <c r="N1548" s="170">
        <v>22490513</v>
      </c>
      <c r="O1548" s="170">
        <v>24960000</v>
      </c>
      <c r="P1548" s="178">
        <v>177667</v>
      </c>
      <c r="Q1548" s="178">
        <v>6830</v>
      </c>
      <c r="R1548" s="178">
        <v>151735</v>
      </c>
      <c r="S1548">
        <v>0</v>
      </c>
      <c r="T1548">
        <v>0</v>
      </c>
      <c r="U1548">
        <v>0</v>
      </c>
      <c r="W1548">
        <v>0</v>
      </c>
      <c r="X1548">
        <v>0</v>
      </c>
      <c r="Y1548">
        <v>0</v>
      </c>
      <c r="AB1548" s="180">
        <v>44285</v>
      </c>
      <c r="AC1548">
        <v>1</v>
      </c>
      <c r="AD1548" t="s">
        <v>1922</v>
      </c>
      <c r="AE1548">
        <v>1</v>
      </c>
      <c r="AF1548">
        <v>30</v>
      </c>
      <c r="AG1548">
        <v>0</v>
      </c>
      <c r="AN1548">
        <v>1</v>
      </c>
      <c r="AO1548">
        <v>1</v>
      </c>
      <c r="AR1548" s="178">
        <v>11308</v>
      </c>
      <c r="AS1548" t="s">
        <v>1921</v>
      </c>
      <c r="AT1548">
        <v>0</v>
      </c>
      <c r="AU1548">
        <v>0</v>
      </c>
      <c r="AV1548">
        <v>890480123</v>
      </c>
      <c r="AW1548" t="s">
        <v>1920</v>
      </c>
      <c r="AX1548">
        <v>5</v>
      </c>
      <c r="BC1548">
        <v>2</v>
      </c>
      <c r="BD1548">
        <v>7</v>
      </c>
      <c r="BE1548">
        <v>2</v>
      </c>
    </row>
    <row r="1549" spans="1:57" x14ac:dyDescent="0.25">
      <c r="A1549" s="179">
        <f t="shared" si="24"/>
        <v>27826</v>
      </c>
      <c r="B1549" t="s">
        <v>1923</v>
      </c>
      <c r="C1549">
        <v>30776000</v>
      </c>
      <c r="D1549">
        <v>144105</v>
      </c>
      <c r="E1549">
        <v>4</v>
      </c>
      <c r="F1549">
        <v>550023729</v>
      </c>
      <c r="G1549" s="180">
        <v>43905</v>
      </c>
      <c r="H1549" s="180">
        <v>45168</v>
      </c>
      <c r="I1549">
        <v>0</v>
      </c>
      <c r="J1549">
        <v>1</v>
      </c>
      <c r="K1549">
        <v>7</v>
      </c>
      <c r="L1549">
        <v>30</v>
      </c>
      <c r="M1549">
        <v>2</v>
      </c>
      <c r="N1549" s="170">
        <v>22490513</v>
      </c>
      <c r="O1549" s="170">
        <v>24960000</v>
      </c>
      <c r="P1549" s="178">
        <v>35211</v>
      </c>
      <c r="Q1549" s="178">
        <v>1354</v>
      </c>
      <c r="R1549" s="178">
        <v>30067</v>
      </c>
      <c r="S1549">
        <v>0</v>
      </c>
      <c r="T1549">
        <v>0</v>
      </c>
      <c r="U1549">
        <v>0</v>
      </c>
      <c r="W1549">
        <v>0</v>
      </c>
      <c r="X1549">
        <v>0</v>
      </c>
      <c r="Y1549">
        <v>0</v>
      </c>
      <c r="AB1549" s="180">
        <v>44285</v>
      </c>
      <c r="AC1549">
        <v>1</v>
      </c>
      <c r="AD1549" t="s">
        <v>1922</v>
      </c>
      <c r="AE1549">
        <v>1</v>
      </c>
      <c r="AF1549">
        <v>30</v>
      </c>
      <c r="AG1549">
        <v>0</v>
      </c>
      <c r="AN1549">
        <v>1</v>
      </c>
      <c r="AO1549">
        <v>1</v>
      </c>
      <c r="AR1549" s="178">
        <v>2241</v>
      </c>
      <c r="AS1549" t="s">
        <v>1921</v>
      </c>
      <c r="AT1549">
        <v>0</v>
      </c>
      <c r="AU1549">
        <v>0</v>
      </c>
      <c r="AV1549">
        <v>890480123</v>
      </c>
      <c r="AW1549" t="s">
        <v>1920</v>
      </c>
      <c r="AX1549">
        <v>5</v>
      </c>
      <c r="BC1549">
        <v>2</v>
      </c>
      <c r="BD1549">
        <v>7</v>
      </c>
      <c r="BE1549">
        <v>2</v>
      </c>
    </row>
    <row r="1550" spans="1:57" x14ac:dyDescent="0.25">
      <c r="A1550" s="179">
        <f t="shared" si="24"/>
        <v>61072</v>
      </c>
      <c r="B1550" t="s">
        <v>1923</v>
      </c>
      <c r="C1550">
        <v>30776000</v>
      </c>
      <c r="D1550">
        <v>144105</v>
      </c>
      <c r="E1550">
        <v>4</v>
      </c>
      <c r="F1550">
        <v>550023744</v>
      </c>
      <c r="G1550" s="180">
        <v>43907</v>
      </c>
      <c r="H1550" s="180">
        <v>45168</v>
      </c>
      <c r="I1550">
        <v>0</v>
      </c>
      <c r="J1550">
        <v>1</v>
      </c>
      <c r="K1550">
        <v>7</v>
      </c>
      <c r="L1550">
        <v>30</v>
      </c>
      <c r="M1550">
        <v>2</v>
      </c>
      <c r="N1550" s="170">
        <v>22490513</v>
      </c>
      <c r="O1550" s="170">
        <v>24960000</v>
      </c>
      <c r="P1550" s="178">
        <v>77288</v>
      </c>
      <c r="Q1550" s="178">
        <v>2971</v>
      </c>
      <c r="R1550" s="178">
        <v>65990</v>
      </c>
      <c r="S1550">
        <v>0</v>
      </c>
      <c r="T1550">
        <v>0</v>
      </c>
      <c r="U1550">
        <v>0</v>
      </c>
      <c r="W1550">
        <v>0</v>
      </c>
      <c r="X1550">
        <v>0</v>
      </c>
      <c r="Y1550">
        <v>0</v>
      </c>
      <c r="AB1550" s="180">
        <v>44285</v>
      </c>
      <c r="AC1550">
        <v>1</v>
      </c>
      <c r="AD1550" t="s">
        <v>1922</v>
      </c>
      <c r="AE1550">
        <v>1</v>
      </c>
      <c r="AF1550">
        <v>30</v>
      </c>
      <c r="AG1550">
        <v>0</v>
      </c>
      <c r="AN1550">
        <v>1</v>
      </c>
      <c r="AO1550">
        <v>1</v>
      </c>
      <c r="AR1550" s="178">
        <v>4918</v>
      </c>
      <c r="AS1550" t="s">
        <v>1921</v>
      </c>
      <c r="AT1550">
        <v>0</v>
      </c>
      <c r="AU1550">
        <v>0</v>
      </c>
      <c r="AV1550">
        <v>890480123</v>
      </c>
      <c r="AW1550" t="s">
        <v>1920</v>
      </c>
      <c r="AX1550">
        <v>5</v>
      </c>
      <c r="BC1550">
        <v>2</v>
      </c>
      <c r="BD1550">
        <v>7</v>
      </c>
      <c r="BE1550">
        <v>2</v>
      </c>
    </row>
    <row r="1551" spans="1:57" x14ac:dyDescent="0.25">
      <c r="A1551" s="179">
        <f t="shared" si="24"/>
        <v>409516</v>
      </c>
      <c r="B1551" t="s">
        <v>1923</v>
      </c>
      <c r="C1551">
        <v>30776000</v>
      </c>
      <c r="D1551">
        <v>144105</v>
      </c>
      <c r="E1551">
        <v>4</v>
      </c>
      <c r="F1551">
        <v>550023745</v>
      </c>
      <c r="G1551" s="180">
        <v>43907</v>
      </c>
      <c r="H1551" s="180">
        <v>45168</v>
      </c>
      <c r="I1551">
        <v>0</v>
      </c>
      <c r="J1551">
        <v>1</v>
      </c>
      <c r="K1551">
        <v>7</v>
      </c>
      <c r="L1551">
        <v>30</v>
      </c>
      <c r="M1551">
        <v>2</v>
      </c>
      <c r="N1551" s="170">
        <v>22490513</v>
      </c>
      <c r="O1551" s="170">
        <v>24960000</v>
      </c>
      <c r="P1551" s="178">
        <v>518133</v>
      </c>
      <c r="Q1551" s="178">
        <v>19919</v>
      </c>
      <c r="R1551" s="178">
        <v>442494</v>
      </c>
      <c r="S1551">
        <v>0</v>
      </c>
      <c r="T1551">
        <v>0</v>
      </c>
      <c r="U1551">
        <v>0</v>
      </c>
      <c r="W1551">
        <v>0</v>
      </c>
      <c r="X1551">
        <v>0</v>
      </c>
      <c r="Y1551">
        <v>0</v>
      </c>
      <c r="AB1551" s="180">
        <v>44285</v>
      </c>
      <c r="AC1551">
        <v>1</v>
      </c>
      <c r="AD1551" t="s">
        <v>1922</v>
      </c>
      <c r="AE1551">
        <v>1</v>
      </c>
      <c r="AF1551">
        <v>30</v>
      </c>
      <c r="AG1551">
        <v>0</v>
      </c>
      <c r="AN1551">
        <v>1</v>
      </c>
      <c r="AO1551">
        <v>1</v>
      </c>
      <c r="AR1551" s="178">
        <v>32978</v>
      </c>
      <c r="AS1551" t="s">
        <v>1921</v>
      </c>
      <c r="AT1551">
        <v>0</v>
      </c>
      <c r="AU1551">
        <v>0</v>
      </c>
      <c r="AV1551">
        <v>890480123</v>
      </c>
      <c r="AW1551" t="s">
        <v>1920</v>
      </c>
      <c r="AX1551">
        <v>5</v>
      </c>
      <c r="BC1551">
        <v>2</v>
      </c>
      <c r="BD1551">
        <v>7</v>
      </c>
      <c r="BE1551">
        <v>2</v>
      </c>
    </row>
    <row r="1552" spans="1:57" x14ac:dyDescent="0.25">
      <c r="A1552" s="179">
        <f t="shared" si="24"/>
        <v>41637</v>
      </c>
      <c r="B1552" t="s">
        <v>1923</v>
      </c>
      <c r="C1552">
        <v>30776000</v>
      </c>
      <c r="D1552">
        <v>144105</v>
      </c>
      <c r="E1552">
        <v>4</v>
      </c>
      <c r="F1552">
        <v>550023746</v>
      </c>
      <c r="G1552" s="180">
        <v>43907</v>
      </c>
      <c r="H1552" s="180">
        <v>45168</v>
      </c>
      <c r="I1552">
        <v>0</v>
      </c>
      <c r="J1552">
        <v>1</v>
      </c>
      <c r="K1552">
        <v>7</v>
      </c>
      <c r="L1552">
        <v>30</v>
      </c>
      <c r="M1552">
        <v>2</v>
      </c>
      <c r="N1552" s="170">
        <v>22490513</v>
      </c>
      <c r="O1552" s="170">
        <v>24960000</v>
      </c>
      <c r="P1552" s="178">
        <v>52676</v>
      </c>
      <c r="Q1552" s="178">
        <v>2025</v>
      </c>
      <c r="R1552" s="178">
        <v>44990</v>
      </c>
      <c r="S1552">
        <v>0</v>
      </c>
      <c r="T1552">
        <v>0</v>
      </c>
      <c r="U1552">
        <v>0</v>
      </c>
      <c r="W1552">
        <v>0</v>
      </c>
      <c r="X1552">
        <v>0</v>
      </c>
      <c r="Y1552">
        <v>0</v>
      </c>
      <c r="AB1552" s="180">
        <v>44285</v>
      </c>
      <c r="AC1552">
        <v>1</v>
      </c>
      <c r="AD1552" t="s">
        <v>1922</v>
      </c>
      <c r="AE1552">
        <v>1</v>
      </c>
      <c r="AF1552">
        <v>30</v>
      </c>
      <c r="AG1552">
        <v>0</v>
      </c>
      <c r="AN1552">
        <v>1</v>
      </c>
      <c r="AO1552">
        <v>1</v>
      </c>
      <c r="AR1552" s="178">
        <v>3353</v>
      </c>
      <c r="AS1552" t="s">
        <v>1921</v>
      </c>
      <c r="AT1552">
        <v>0</v>
      </c>
      <c r="AU1552">
        <v>0</v>
      </c>
      <c r="AV1552">
        <v>890480123</v>
      </c>
      <c r="AW1552" t="s">
        <v>1920</v>
      </c>
      <c r="AX1552">
        <v>5</v>
      </c>
      <c r="BC1552">
        <v>2</v>
      </c>
      <c r="BD1552">
        <v>7</v>
      </c>
      <c r="BE1552">
        <v>2</v>
      </c>
    </row>
    <row r="1553" spans="1:57" x14ac:dyDescent="0.25">
      <c r="A1553" s="179">
        <f t="shared" si="24"/>
        <v>35530</v>
      </c>
      <c r="B1553" t="s">
        <v>1923</v>
      </c>
      <c r="C1553">
        <v>30776000</v>
      </c>
      <c r="D1553">
        <v>144105</v>
      </c>
      <c r="E1553">
        <v>4</v>
      </c>
      <c r="F1553">
        <v>550023755</v>
      </c>
      <c r="G1553" s="180">
        <v>43909</v>
      </c>
      <c r="H1553" s="180">
        <v>45168</v>
      </c>
      <c r="I1553">
        <v>0</v>
      </c>
      <c r="J1553">
        <v>1</v>
      </c>
      <c r="K1553">
        <v>7</v>
      </c>
      <c r="L1553">
        <v>30</v>
      </c>
      <c r="M1553">
        <v>2</v>
      </c>
      <c r="N1553" s="170">
        <v>22490513</v>
      </c>
      <c r="O1553" s="170">
        <v>24960000</v>
      </c>
      <c r="P1553" s="178">
        <v>44950</v>
      </c>
      <c r="Q1553" s="178">
        <v>1728</v>
      </c>
      <c r="R1553" s="178">
        <v>38391</v>
      </c>
      <c r="S1553">
        <v>0</v>
      </c>
      <c r="T1553">
        <v>0</v>
      </c>
      <c r="U1553">
        <v>0</v>
      </c>
      <c r="W1553">
        <v>0</v>
      </c>
      <c r="X1553">
        <v>0</v>
      </c>
      <c r="Y1553">
        <v>0</v>
      </c>
      <c r="AB1553" s="180">
        <v>44285</v>
      </c>
      <c r="AC1553">
        <v>1</v>
      </c>
      <c r="AD1553" t="s">
        <v>1922</v>
      </c>
      <c r="AE1553">
        <v>1</v>
      </c>
      <c r="AF1553">
        <v>30</v>
      </c>
      <c r="AG1553">
        <v>0</v>
      </c>
      <c r="AN1553">
        <v>1</v>
      </c>
      <c r="AO1553">
        <v>1</v>
      </c>
      <c r="AR1553" s="178">
        <v>2861</v>
      </c>
      <c r="AS1553" t="s">
        <v>1921</v>
      </c>
      <c r="AT1553">
        <v>0</v>
      </c>
      <c r="AU1553">
        <v>0</v>
      </c>
      <c r="AV1553">
        <v>890480123</v>
      </c>
      <c r="AW1553" t="s">
        <v>1920</v>
      </c>
      <c r="AX1553">
        <v>5</v>
      </c>
      <c r="BC1553">
        <v>2</v>
      </c>
      <c r="BD1553">
        <v>7</v>
      </c>
      <c r="BE1553">
        <v>2</v>
      </c>
    </row>
    <row r="1554" spans="1:57" x14ac:dyDescent="0.25">
      <c r="A1554" s="179">
        <f t="shared" si="24"/>
        <v>38862</v>
      </c>
      <c r="B1554" t="s">
        <v>1923</v>
      </c>
      <c r="C1554">
        <v>30776000</v>
      </c>
      <c r="D1554">
        <v>144105</v>
      </c>
      <c r="E1554">
        <v>4</v>
      </c>
      <c r="F1554">
        <v>550023764</v>
      </c>
      <c r="G1554" s="180">
        <v>43911</v>
      </c>
      <c r="H1554" s="180">
        <v>45168</v>
      </c>
      <c r="I1554">
        <v>0</v>
      </c>
      <c r="J1554">
        <v>1</v>
      </c>
      <c r="K1554">
        <v>7</v>
      </c>
      <c r="L1554">
        <v>30</v>
      </c>
      <c r="M1554">
        <v>2</v>
      </c>
      <c r="N1554" s="170">
        <v>22490513</v>
      </c>
      <c r="O1554" s="170">
        <v>24960000</v>
      </c>
      <c r="P1554" s="178">
        <v>49166</v>
      </c>
      <c r="Q1554" s="178">
        <v>1890</v>
      </c>
      <c r="R1554" s="178">
        <v>41992</v>
      </c>
      <c r="S1554">
        <v>0</v>
      </c>
      <c r="T1554">
        <v>0</v>
      </c>
      <c r="U1554">
        <v>0</v>
      </c>
      <c r="W1554">
        <v>0</v>
      </c>
      <c r="X1554">
        <v>0</v>
      </c>
      <c r="Y1554">
        <v>0</v>
      </c>
      <c r="AB1554" s="180">
        <v>44285</v>
      </c>
      <c r="AC1554">
        <v>1</v>
      </c>
      <c r="AD1554" t="s">
        <v>1922</v>
      </c>
      <c r="AE1554">
        <v>1</v>
      </c>
      <c r="AF1554">
        <v>30</v>
      </c>
      <c r="AG1554">
        <v>0</v>
      </c>
      <c r="AN1554">
        <v>1</v>
      </c>
      <c r="AO1554">
        <v>1</v>
      </c>
      <c r="AR1554" s="178">
        <v>3130</v>
      </c>
      <c r="AS1554" t="s">
        <v>1921</v>
      </c>
      <c r="AT1554">
        <v>0</v>
      </c>
      <c r="AU1554">
        <v>0</v>
      </c>
      <c r="AV1554">
        <v>890480123</v>
      </c>
      <c r="AW1554" t="s">
        <v>1920</v>
      </c>
      <c r="AX1554">
        <v>5</v>
      </c>
      <c r="BC1554">
        <v>2</v>
      </c>
      <c r="BD1554">
        <v>7</v>
      </c>
      <c r="BE1554">
        <v>2</v>
      </c>
    </row>
    <row r="1555" spans="1:57" x14ac:dyDescent="0.25">
      <c r="A1555" s="179">
        <f t="shared" si="24"/>
        <v>37290</v>
      </c>
      <c r="B1555" t="s">
        <v>1923</v>
      </c>
      <c r="C1555">
        <v>30776000</v>
      </c>
      <c r="D1555">
        <v>144105</v>
      </c>
      <c r="E1555">
        <v>4</v>
      </c>
      <c r="F1555">
        <v>550023828</v>
      </c>
      <c r="G1555" s="180">
        <v>43948</v>
      </c>
      <c r="H1555" s="180">
        <v>45168</v>
      </c>
      <c r="I1555">
        <v>0</v>
      </c>
      <c r="J1555">
        <v>1</v>
      </c>
      <c r="K1555">
        <v>7</v>
      </c>
      <c r="L1555">
        <v>30</v>
      </c>
      <c r="M1555">
        <v>2</v>
      </c>
      <c r="N1555" s="170">
        <v>22490513</v>
      </c>
      <c r="O1555" s="170">
        <v>24960000</v>
      </c>
      <c r="P1555" s="178">
        <v>47188</v>
      </c>
      <c r="Q1555" s="178">
        <v>1814</v>
      </c>
      <c r="R1555" s="178">
        <v>40293</v>
      </c>
      <c r="S1555">
        <v>0</v>
      </c>
      <c r="T1555">
        <v>0</v>
      </c>
      <c r="U1555">
        <v>0</v>
      </c>
      <c r="W1555">
        <v>0</v>
      </c>
      <c r="X1555">
        <v>0</v>
      </c>
      <c r="Y1555">
        <v>0</v>
      </c>
      <c r="AB1555" s="180">
        <v>44285</v>
      </c>
      <c r="AC1555">
        <v>1</v>
      </c>
      <c r="AD1555" t="s">
        <v>1922</v>
      </c>
      <c r="AE1555">
        <v>1</v>
      </c>
      <c r="AF1555">
        <v>30</v>
      </c>
      <c r="AG1555">
        <v>0</v>
      </c>
      <c r="AN1555">
        <v>1</v>
      </c>
      <c r="AO1555">
        <v>1</v>
      </c>
      <c r="AR1555" s="178">
        <v>3003</v>
      </c>
      <c r="AS1555" t="s">
        <v>1921</v>
      </c>
      <c r="AT1555">
        <v>0</v>
      </c>
      <c r="AU1555">
        <v>0</v>
      </c>
      <c r="AV1555">
        <v>890480123</v>
      </c>
      <c r="AW1555" t="s">
        <v>1920</v>
      </c>
      <c r="AX1555">
        <v>5</v>
      </c>
      <c r="BC1555">
        <v>2</v>
      </c>
      <c r="BD1555">
        <v>7</v>
      </c>
      <c r="BE1555">
        <v>2</v>
      </c>
    </row>
    <row r="1556" spans="1:57" x14ac:dyDescent="0.25">
      <c r="A1556" s="179">
        <f t="shared" si="24"/>
        <v>20650</v>
      </c>
      <c r="B1556" t="s">
        <v>1923</v>
      </c>
      <c r="C1556">
        <v>30776000</v>
      </c>
      <c r="D1556">
        <v>144105</v>
      </c>
      <c r="E1556">
        <v>4</v>
      </c>
      <c r="F1556">
        <v>550023944</v>
      </c>
      <c r="G1556" s="180">
        <v>44004</v>
      </c>
      <c r="H1556" s="180">
        <v>45168</v>
      </c>
      <c r="I1556">
        <v>0</v>
      </c>
      <c r="J1556">
        <v>1</v>
      </c>
      <c r="K1556">
        <v>7</v>
      </c>
      <c r="L1556">
        <v>30</v>
      </c>
      <c r="M1556">
        <v>2</v>
      </c>
      <c r="N1556" s="170">
        <v>22490513</v>
      </c>
      <c r="O1556" s="170">
        <v>24960000</v>
      </c>
      <c r="P1556" s="178">
        <v>26124</v>
      </c>
      <c r="Q1556" s="178">
        <v>1004</v>
      </c>
      <c r="R1556" s="178">
        <v>22313</v>
      </c>
      <c r="S1556">
        <v>0</v>
      </c>
      <c r="T1556">
        <v>0</v>
      </c>
      <c r="U1556">
        <v>0</v>
      </c>
      <c r="W1556">
        <v>0</v>
      </c>
      <c r="X1556">
        <v>0</v>
      </c>
      <c r="Y1556">
        <v>0</v>
      </c>
      <c r="AB1556" s="180">
        <v>44285</v>
      </c>
      <c r="AC1556">
        <v>1</v>
      </c>
      <c r="AD1556" t="s">
        <v>1922</v>
      </c>
      <c r="AE1556">
        <v>1</v>
      </c>
      <c r="AF1556">
        <v>30</v>
      </c>
      <c r="AG1556">
        <v>0</v>
      </c>
      <c r="AN1556">
        <v>1</v>
      </c>
      <c r="AO1556">
        <v>1</v>
      </c>
      <c r="AR1556" s="178">
        <v>1663</v>
      </c>
      <c r="AS1556" t="s">
        <v>1921</v>
      </c>
      <c r="AT1556">
        <v>0</v>
      </c>
      <c r="AU1556">
        <v>0</v>
      </c>
      <c r="AV1556">
        <v>890480123</v>
      </c>
      <c r="AW1556" t="s">
        <v>1920</v>
      </c>
      <c r="AX1556">
        <v>5</v>
      </c>
      <c r="BC1556">
        <v>2</v>
      </c>
      <c r="BD1556">
        <v>7</v>
      </c>
      <c r="BE1556">
        <v>2</v>
      </c>
    </row>
    <row r="1557" spans="1:57" x14ac:dyDescent="0.25">
      <c r="A1557" s="179">
        <f t="shared" si="24"/>
        <v>58346</v>
      </c>
      <c r="B1557" t="s">
        <v>1923</v>
      </c>
      <c r="C1557">
        <v>30776000</v>
      </c>
      <c r="D1557">
        <v>144105</v>
      </c>
      <c r="E1557">
        <v>4</v>
      </c>
      <c r="F1557">
        <v>550023946</v>
      </c>
      <c r="G1557" s="180">
        <v>44004</v>
      </c>
      <c r="H1557" s="180">
        <v>45168</v>
      </c>
      <c r="I1557">
        <v>0</v>
      </c>
      <c r="J1557">
        <v>1</v>
      </c>
      <c r="K1557">
        <v>7</v>
      </c>
      <c r="L1557">
        <v>30</v>
      </c>
      <c r="M1557">
        <v>2</v>
      </c>
      <c r="N1557" s="170">
        <v>22490513</v>
      </c>
      <c r="O1557" s="170">
        <v>24960000</v>
      </c>
      <c r="P1557" s="178">
        <v>73848</v>
      </c>
      <c r="Q1557" s="178">
        <v>2839</v>
      </c>
      <c r="R1557" s="178">
        <v>63045</v>
      </c>
      <c r="S1557">
        <v>0</v>
      </c>
      <c r="T1557">
        <v>0</v>
      </c>
      <c r="U1557">
        <v>0</v>
      </c>
      <c r="W1557">
        <v>0</v>
      </c>
      <c r="X1557">
        <v>0</v>
      </c>
      <c r="Y1557">
        <v>0</v>
      </c>
      <c r="AB1557" s="180">
        <v>44285</v>
      </c>
      <c r="AC1557">
        <v>1</v>
      </c>
      <c r="AD1557" t="s">
        <v>1922</v>
      </c>
      <c r="AE1557">
        <v>1</v>
      </c>
      <c r="AF1557">
        <v>30</v>
      </c>
      <c r="AG1557">
        <v>0</v>
      </c>
      <c r="AN1557">
        <v>1</v>
      </c>
      <c r="AO1557">
        <v>1</v>
      </c>
      <c r="AR1557" s="178">
        <v>4699</v>
      </c>
      <c r="AS1557" t="s">
        <v>1921</v>
      </c>
      <c r="AT1557">
        <v>0</v>
      </c>
      <c r="AU1557">
        <v>0</v>
      </c>
      <c r="AV1557">
        <v>890480123</v>
      </c>
      <c r="AW1557" t="s">
        <v>1920</v>
      </c>
      <c r="AX1557">
        <v>5</v>
      </c>
      <c r="BC1557">
        <v>2</v>
      </c>
      <c r="BD1557">
        <v>7</v>
      </c>
      <c r="BE1557">
        <v>2</v>
      </c>
    </row>
    <row r="1558" spans="1:57" x14ac:dyDescent="0.25">
      <c r="A1558" s="179">
        <f t="shared" si="24"/>
        <v>30198</v>
      </c>
      <c r="B1558" t="s">
        <v>1923</v>
      </c>
      <c r="C1558">
        <v>30776000</v>
      </c>
      <c r="D1558">
        <v>144105</v>
      </c>
      <c r="E1558">
        <v>4</v>
      </c>
      <c r="F1558">
        <v>550023948</v>
      </c>
      <c r="G1558" s="180">
        <v>44007</v>
      </c>
      <c r="H1558" s="180">
        <v>45168</v>
      </c>
      <c r="I1558">
        <v>0</v>
      </c>
      <c r="J1558">
        <v>1</v>
      </c>
      <c r="K1558">
        <v>7</v>
      </c>
      <c r="L1558">
        <v>30</v>
      </c>
      <c r="M1558">
        <v>2</v>
      </c>
      <c r="N1558" s="170">
        <v>22490513</v>
      </c>
      <c r="O1558" s="170">
        <v>24960000</v>
      </c>
      <c r="P1558" s="178">
        <v>38216</v>
      </c>
      <c r="Q1558" s="178">
        <v>1469</v>
      </c>
      <c r="R1558" s="178">
        <v>32630</v>
      </c>
      <c r="S1558">
        <v>0</v>
      </c>
      <c r="T1558">
        <v>0</v>
      </c>
      <c r="U1558">
        <v>0</v>
      </c>
      <c r="W1558">
        <v>0</v>
      </c>
      <c r="X1558">
        <v>0</v>
      </c>
      <c r="Y1558">
        <v>0</v>
      </c>
      <c r="AB1558" s="180">
        <v>44285</v>
      </c>
      <c r="AC1558">
        <v>1</v>
      </c>
      <c r="AD1558" t="s">
        <v>1922</v>
      </c>
      <c r="AE1558">
        <v>1</v>
      </c>
      <c r="AF1558">
        <v>30</v>
      </c>
      <c r="AG1558">
        <v>0</v>
      </c>
      <c r="AN1558">
        <v>1</v>
      </c>
      <c r="AO1558">
        <v>1</v>
      </c>
      <c r="AR1558" s="178">
        <v>2432</v>
      </c>
      <c r="AS1558" t="s">
        <v>1921</v>
      </c>
      <c r="AT1558">
        <v>0</v>
      </c>
      <c r="AU1558">
        <v>0</v>
      </c>
      <c r="AV1558">
        <v>890480123</v>
      </c>
      <c r="AW1558" t="s">
        <v>1920</v>
      </c>
      <c r="AX1558">
        <v>5</v>
      </c>
      <c r="BC1558">
        <v>2</v>
      </c>
      <c r="BD1558">
        <v>7</v>
      </c>
      <c r="BE1558">
        <v>2</v>
      </c>
    </row>
    <row r="1559" spans="1:57" x14ac:dyDescent="0.25">
      <c r="A1559" s="179">
        <f t="shared" si="24"/>
        <v>87529</v>
      </c>
      <c r="B1559" t="s">
        <v>1923</v>
      </c>
      <c r="C1559">
        <v>30776000</v>
      </c>
      <c r="D1559">
        <v>144105</v>
      </c>
      <c r="E1559">
        <v>4</v>
      </c>
      <c r="F1559">
        <v>550023949</v>
      </c>
      <c r="G1559" s="180">
        <v>44008</v>
      </c>
      <c r="H1559" s="180">
        <v>45168</v>
      </c>
      <c r="I1559">
        <v>0</v>
      </c>
      <c r="J1559">
        <v>1</v>
      </c>
      <c r="K1559">
        <v>7</v>
      </c>
      <c r="L1559">
        <v>30</v>
      </c>
      <c r="M1559">
        <v>2</v>
      </c>
      <c r="N1559" s="170">
        <v>22490513</v>
      </c>
      <c r="O1559" s="170">
        <v>24960000</v>
      </c>
      <c r="P1559" s="178">
        <v>110774</v>
      </c>
      <c r="Q1559" s="178">
        <v>4259</v>
      </c>
      <c r="R1559" s="178">
        <v>94578</v>
      </c>
      <c r="S1559">
        <v>0</v>
      </c>
      <c r="T1559">
        <v>0</v>
      </c>
      <c r="U1559">
        <v>0</v>
      </c>
      <c r="W1559">
        <v>0</v>
      </c>
      <c r="X1559">
        <v>0</v>
      </c>
      <c r="Y1559">
        <v>0</v>
      </c>
      <c r="AB1559" s="180">
        <v>44285</v>
      </c>
      <c r="AC1559">
        <v>1</v>
      </c>
      <c r="AD1559" t="s">
        <v>1922</v>
      </c>
      <c r="AE1559">
        <v>1</v>
      </c>
      <c r="AF1559">
        <v>30</v>
      </c>
      <c r="AG1559">
        <v>0</v>
      </c>
      <c r="AN1559">
        <v>1</v>
      </c>
      <c r="AO1559">
        <v>1</v>
      </c>
      <c r="AR1559" s="178">
        <v>7049</v>
      </c>
      <c r="AS1559" t="s">
        <v>1921</v>
      </c>
      <c r="AT1559">
        <v>0</v>
      </c>
      <c r="AU1559">
        <v>0</v>
      </c>
      <c r="AV1559">
        <v>890480123</v>
      </c>
      <c r="AW1559" t="s">
        <v>1920</v>
      </c>
      <c r="AX1559">
        <v>5</v>
      </c>
      <c r="BC1559">
        <v>2</v>
      </c>
      <c r="BD1559">
        <v>7</v>
      </c>
      <c r="BE1559">
        <v>2</v>
      </c>
    </row>
    <row r="1560" spans="1:57" x14ac:dyDescent="0.25">
      <c r="A1560" s="179">
        <f t="shared" si="24"/>
        <v>94632</v>
      </c>
      <c r="B1560" t="s">
        <v>1923</v>
      </c>
      <c r="C1560">
        <v>30776000</v>
      </c>
      <c r="D1560">
        <v>144105</v>
      </c>
      <c r="E1560">
        <v>4</v>
      </c>
      <c r="F1560">
        <v>550023966</v>
      </c>
      <c r="G1560" s="180">
        <v>44022</v>
      </c>
      <c r="H1560" s="180">
        <v>45137</v>
      </c>
      <c r="I1560">
        <v>0</v>
      </c>
      <c r="J1560">
        <v>1</v>
      </c>
      <c r="K1560">
        <v>8</v>
      </c>
      <c r="L1560">
        <v>30</v>
      </c>
      <c r="M1560">
        <v>2</v>
      </c>
      <c r="N1560" s="170">
        <v>22490513</v>
      </c>
      <c r="O1560" s="170">
        <v>24960000</v>
      </c>
      <c r="P1560" s="178">
        <v>123000</v>
      </c>
      <c r="Q1560" s="178">
        <v>4729</v>
      </c>
      <c r="R1560" s="178">
        <v>102253</v>
      </c>
      <c r="S1560">
        <v>0</v>
      </c>
      <c r="T1560">
        <v>0</v>
      </c>
      <c r="U1560">
        <v>0</v>
      </c>
      <c r="W1560">
        <v>0</v>
      </c>
      <c r="X1560">
        <v>0</v>
      </c>
      <c r="Y1560">
        <v>0</v>
      </c>
      <c r="AB1560" s="180">
        <v>44285</v>
      </c>
      <c r="AC1560">
        <v>1</v>
      </c>
      <c r="AD1560" t="s">
        <v>1922</v>
      </c>
      <c r="AE1560">
        <v>1</v>
      </c>
      <c r="AF1560">
        <v>30</v>
      </c>
      <c r="AG1560">
        <v>0</v>
      </c>
      <c r="AN1560">
        <v>1</v>
      </c>
      <c r="AO1560">
        <v>1</v>
      </c>
      <c r="AR1560" s="178">
        <v>7621</v>
      </c>
      <c r="AS1560" t="s">
        <v>1921</v>
      </c>
      <c r="AT1560">
        <v>0</v>
      </c>
      <c r="AU1560">
        <v>0</v>
      </c>
      <c r="AV1560">
        <v>890480123</v>
      </c>
      <c r="AW1560" t="s">
        <v>1920</v>
      </c>
      <c r="AX1560">
        <v>5</v>
      </c>
      <c r="BC1560">
        <v>2</v>
      </c>
      <c r="BD1560">
        <v>7</v>
      </c>
      <c r="BE1560">
        <v>2</v>
      </c>
    </row>
    <row r="1561" spans="1:57" x14ac:dyDescent="0.25">
      <c r="A1561" s="179">
        <f t="shared" si="24"/>
        <v>98781</v>
      </c>
      <c r="B1561" t="s">
        <v>1923</v>
      </c>
      <c r="C1561">
        <v>30776000</v>
      </c>
      <c r="D1561">
        <v>144105</v>
      </c>
      <c r="E1561">
        <v>4</v>
      </c>
      <c r="F1561">
        <v>550023983</v>
      </c>
      <c r="G1561" s="180">
        <v>44030</v>
      </c>
      <c r="H1561" s="180">
        <v>45168</v>
      </c>
      <c r="I1561">
        <v>0</v>
      </c>
      <c r="J1561">
        <v>1</v>
      </c>
      <c r="K1561">
        <v>7</v>
      </c>
      <c r="L1561">
        <v>30</v>
      </c>
      <c r="M1561">
        <v>2</v>
      </c>
      <c r="N1561" s="170">
        <v>22490513</v>
      </c>
      <c r="O1561" s="170">
        <v>24960000</v>
      </c>
      <c r="P1561" s="178">
        <v>125000</v>
      </c>
      <c r="Q1561" s="178">
        <v>4806</v>
      </c>
      <c r="R1561" s="178">
        <v>106736</v>
      </c>
      <c r="S1561">
        <v>0</v>
      </c>
      <c r="T1561">
        <v>0</v>
      </c>
      <c r="U1561">
        <v>0</v>
      </c>
      <c r="W1561">
        <v>0</v>
      </c>
      <c r="X1561">
        <v>0</v>
      </c>
      <c r="Y1561">
        <v>0</v>
      </c>
      <c r="AB1561" s="180">
        <v>44285</v>
      </c>
      <c r="AC1561">
        <v>1</v>
      </c>
      <c r="AD1561" t="s">
        <v>1922</v>
      </c>
      <c r="AE1561">
        <v>1</v>
      </c>
      <c r="AF1561">
        <v>30</v>
      </c>
      <c r="AG1561">
        <v>0</v>
      </c>
      <c r="AN1561">
        <v>1</v>
      </c>
      <c r="AO1561">
        <v>1</v>
      </c>
      <c r="AR1561" s="178">
        <v>7955</v>
      </c>
      <c r="AS1561" t="s">
        <v>1921</v>
      </c>
      <c r="AT1561">
        <v>0</v>
      </c>
      <c r="AU1561">
        <v>0</v>
      </c>
      <c r="AV1561">
        <v>890480123</v>
      </c>
      <c r="AW1561" t="s">
        <v>1920</v>
      </c>
      <c r="AX1561">
        <v>5</v>
      </c>
      <c r="BC1561">
        <v>2</v>
      </c>
      <c r="BD1561">
        <v>7</v>
      </c>
      <c r="BE1561">
        <v>2</v>
      </c>
    </row>
    <row r="1562" spans="1:57" x14ac:dyDescent="0.25">
      <c r="A1562" s="179">
        <f t="shared" si="24"/>
        <v>47423</v>
      </c>
      <c r="B1562" t="s">
        <v>1923</v>
      </c>
      <c r="C1562">
        <v>30776000</v>
      </c>
      <c r="D1562">
        <v>144105</v>
      </c>
      <c r="E1562">
        <v>4</v>
      </c>
      <c r="F1562">
        <v>550023996</v>
      </c>
      <c r="G1562" s="180">
        <v>44034</v>
      </c>
      <c r="H1562" s="180">
        <v>45168</v>
      </c>
      <c r="I1562">
        <v>0</v>
      </c>
      <c r="J1562">
        <v>1</v>
      </c>
      <c r="K1562">
        <v>7</v>
      </c>
      <c r="L1562">
        <v>30</v>
      </c>
      <c r="M1562">
        <v>2</v>
      </c>
      <c r="N1562" s="170">
        <v>22490513</v>
      </c>
      <c r="O1562" s="170">
        <v>24960000</v>
      </c>
      <c r="P1562" s="178">
        <v>60000</v>
      </c>
      <c r="Q1562" s="178">
        <v>2307</v>
      </c>
      <c r="R1562" s="178">
        <v>51242</v>
      </c>
      <c r="S1562">
        <v>0</v>
      </c>
      <c r="T1562">
        <v>0</v>
      </c>
      <c r="U1562">
        <v>0</v>
      </c>
      <c r="W1562">
        <v>0</v>
      </c>
      <c r="X1562">
        <v>0</v>
      </c>
      <c r="Y1562">
        <v>0</v>
      </c>
      <c r="AB1562" s="180">
        <v>44285</v>
      </c>
      <c r="AC1562">
        <v>1</v>
      </c>
      <c r="AD1562" t="s">
        <v>1922</v>
      </c>
      <c r="AE1562">
        <v>1</v>
      </c>
      <c r="AF1562">
        <v>30</v>
      </c>
      <c r="AG1562">
        <v>0</v>
      </c>
      <c r="AN1562">
        <v>1</v>
      </c>
      <c r="AO1562">
        <v>1</v>
      </c>
      <c r="AR1562" s="178">
        <v>3819</v>
      </c>
      <c r="AS1562" t="s">
        <v>1921</v>
      </c>
      <c r="AT1562">
        <v>0</v>
      </c>
      <c r="AU1562">
        <v>0</v>
      </c>
      <c r="AV1562">
        <v>890480123</v>
      </c>
      <c r="AW1562" t="s">
        <v>1920</v>
      </c>
      <c r="AX1562">
        <v>5</v>
      </c>
      <c r="BC1562">
        <v>2</v>
      </c>
      <c r="BD1562">
        <v>7</v>
      </c>
      <c r="BE1562">
        <v>2</v>
      </c>
    </row>
    <row r="1563" spans="1:57" x14ac:dyDescent="0.25">
      <c r="A1563" s="179">
        <f t="shared" si="24"/>
        <v>297037</v>
      </c>
      <c r="B1563" t="s">
        <v>1923</v>
      </c>
      <c r="C1563">
        <v>30776000</v>
      </c>
      <c r="D1563">
        <v>144105</v>
      </c>
      <c r="E1563">
        <v>4</v>
      </c>
      <c r="F1563">
        <v>550024168</v>
      </c>
      <c r="G1563" s="180">
        <v>44055</v>
      </c>
      <c r="H1563" s="180">
        <v>45168</v>
      </c>
      <c r="I1563">
        <v>0</v>
      </c>
      <c r="J1563">
        <v>1</v>
      </c>
      <c r="K1563">
        <v>7</v>
      </c>
      <c r="L1563">
        <v>30</v>
      </c>
      <c r="M1563">
        <v>2</v>
      </c>
      <c r="N1563" s="170">
        <v>22490513</v>
      </c>
      <c r="O1563" s="170">
        <v>24960000</v>
      </c>
      <c r="P1563" s="178">
        <v>375837</v>
      </c>
      <c r="Q1563" s="178">
        <v>14449</v>
      </c>
      <c r="R1563" s="178">
        <v>320957</v>
      </c>
      <c r="S1563">
        <v>0</v>
      </c>
      <c r="T1563">
        <v>0</v>
      </c>
      <c r="U1563">
        <v>0</v>
      </c>
      <c r="W1563">
        <v>0</v>
      </c>
      <c r="X1563">
        <v>0</v>
      </c>
      <c r="Y1563">
        <v>0</v>
      </c>
      <c r="AB1563" s="180">
        <v>44285</v>
      </c>
      <c r="AC1563">
        <v>1</v>
      </c>
      <c r="AD1563" t="s">
        <v>1922</v>
      </c>
      <c r="AE1563">
        <v>1</v>
      </c>
      <c r="AF1563">
        <v>30</v>
      </c>
      <c r="AG1563">
        <v>0</v>
      </c>
      <c r="AN1563">
        <v>1</v>
      </c>
      <c r="AO1563">
        <v>1</v>
      </c>
      <c r="AR1563" s="178">
        <v>23920</v>
      </c>
      <c r="AS1563" t="s">
        <v>1921</v>
      </c>
      <c r="AT1563">
        <v>0</v>
      </c>
      <c r="AU1563">
        <v>0</v>
      </c>
      <c r="AV1563">
        <v>890480123</v>
      </c>
      <c r="AW1563" t="s">
        <v>1920</v>
      </c>
      <c r="AX1563">
        <v>5</v>
      </c>
      <c r="BC1563">
        <v>2</v>
      </c>
      <c r="BD1563">
        <v>7</v>
      </c>
      <c r="BE1563">
        <v>2</v>
      </c>
    </row>
    <row r="1564" spans="1:57" x14ac:dyDescent="0.25">
      <c r="A1564" s="179">
        <f t="shared" si="24"/>
        <v>74596</v>
      </c>
      <c r="B1564" t="s">
        <v>1923</v>
      </c>
      <c r="C1564">
        <v>30776000</v>
      </c>
      <c r="D1564">
        <v>144105</v>
      </c>
      <c r="E1564">
        <v>4</v>
      </c>
      <c r="F1564">
        <v>550024190</v>
      </c>
      <c r="G1564" s="180">
        <v>44061</v>
      </c>
      <c r="H1564" s="180">
        <v>45199</v>
      </c>
      <c r="I1564">
        <v>0</v>
      </c>
      <c r="J1564">
        <v>1</v>
      </c>
      <c r="K1564">
        <v>6</v>
      </c>
      <c r="L1564">
        <v>30</v>
      </c>
      <c r="M1564">
        <v>2</v>
      </c>
      <c r="N1564" s="170">
        <v>22490513</v>
      </c>
      <c r="O1564" s="170">
        <v>24960000</v>
      </c>
      <c r="P1564" s="178">
        <v>92025</v>
      </c>
      <c r="Q1564" s="178">
        <v>3538</v>
      </c>
      <c r="R1564" s="178">
        <v>80603</v>
      </c>
      <c r="S1564">
        <v>0</v>
      </c>
      <c r="T1564">
        <v>0</v>
      </c>
      <c r="U1564">
        <v>0</v>
      </c>
      <c r="W1564">
        <v>0</v>
      </c>
      <c r="X1564">
        <v>0</v>
      </c>
      <c r="Y1564">
        <v>0</v>
      </c>
      <c r="AB1564" s="180">
        <v>44285</v>
      </c>
      <c r="AC1564">
        <v>1</v>
      </c>
      <c r="AD1564" t="s">
        <v>1922</v>
      </c>
      <c r="AE1564">
        <v>1</v>
      </c>
      <c r="AF1564">
        <v>30</v>
      </c>
      <c r="AG1564">
        <v>0</v>
      </c>
      <c r="AN1564">
        <v>1</v>
      </c>
      <c r="AO1564">
        <v>1</v>
      </c>
      <c r="AR1564" s="178">
        <v>6007</v>
      </c>
      <c r="AS1564" t="s">
        <v>1921</v>
      </c>
      <c r="AT1564">
        <v>0</v>
      </c>
      <c r="AU1564">
        <v>0</v>
      </c>
      <c r="AV1564">
        <v>890480123</v>
      </c>
      <c r="AW1564" t="s">
        <v>1920</v>
      </c>
      <c r="AX1564">
        <v>5</v>
      </c>
      <c r="BC1564">
        <v>2</v>
      </c>
      <c r="BD1564">
        <v>7</v>
      </c>
      <c r="BE1564">
        <v>2</v>
      </c>
    </row>
    <row r="1565" spans="1:57" x14ac:dyDescent="0.25">
      <c r="A1565" s="179">
        <f t="shared" si="24"/>
        <v>81066</v>
      </c>
      <c r="B1565" t="s">
        <v>1923</v>
      </c>
      <c r="C1565">
        <v>30776000</v>
      </c>
      <c r="D1565">
        <v>144105</v>
      </c>
      <c r="E1565">
        <v>4</v>
      </c>
      <c r="F1565">
        <v>550024191</v>
      </c>
      <c r="G1565" s="180">
        <v>44061</v>
      </c>
      <c r="H1565" s="180">
        <v>45199</v>
      </c>
      <c r="I1565">
        <v>0</v>
      </c>
      <c r="J1565">
        <v>1</v>
      </c>
      <c r="K1565">
        <v>6</v>
      </c>
      <c r="L1565">
        <v>30</v>
      </c>
      <c r="M1565">
        <v>2</v>
      </c>
      <c r="N1565" s="170">
        <v>22490513</v>
      </c>
      <c r="O1565" s="170">
        <v>24960000</v>
      </c>
      <c r="P1565" s="178">
        <v>100000</v>
      </c>
      <c r="Q1565" s="178">
        <v>3844</v>
      </c>
      <c r="R1565" s="178">
        <v>87594</v>
      </c>
      <c r="S1565">
        <v>0</v>
      </c>
      <c r="T1565">
        <v>0</v>
      </c>
      <c r="U1565">
        <v>0</v>
      </c>
      <c r="W1565">
        <v>0</v>
      </c>
      <c r="X1565">
        <v>0</v>
      </c>
      <c r="Y1565">
        <v>0</v>
      </c>
      <c r="AB1565" s="180">
        <v>44285</v>
      </c>
      <c r="AC1565">
        <v>1</v>
      </c>
      <c r="AD1565" t="s">
        <v>1922</v>
      </c>
      <c r="AE1565">
        <v>1</v>
      </c>
      <c r="AF1565">
        <v>30</v>
      </c>
      <c r="AG1565">
        <v>0</v>
      </c>
      <c r="AN1565">
        <v>1</v>
      </c>
      <c r="AO1565">
        <v>1</v>
      </c>
      <c r="AR1565" s="178">
        <v>6528</v>
      </c>
      <c r="AS1565" t="s">
        <v>1921</v>
      </c>
      <c r="AT1565">
        <v>0</v>
      </c>
      <c r="AU1565">
        <v>0</v>
      </c>
      <c r="AV1565">
        <v>890480123</v>
      </c>
      <c r="AW1565" t="s">
        <v>1920</v>
      </c>
      <c r="AX1565">
        <v>5</v>
      </c>
      <c r="BC1565">
        <v>2</v>
      </c>
      <c r="BD1565">
        <v>7</v>
      </c>
      <c r="BE1565">
        <v>2</v>
      </c>
    </row>
    <row r="1566" spans="1:57" x14ac:dyDescent="0.25">
      <c r="A1566" s="179">
        <f t="shared" si="24"/>
        <v>58987</v>
      </c>
      <c r="B1566" t="s">
        <v>1923</v>
      </c>
      <c r="C1566">
        <v>30776000</v>
      </c>
      <c r="D1566">
        <v>144105</v>
      </c>
      <c r="E1566">
        <v>4</v>
      </c>
      <c r="F1566">
        <v>550024438</v>
      </c>
      <c r="G1566" s="180">
        <v>44103</v>
      </c>
      <c r="H1566" s="180">
        <v>45229</v>
      </c>
      <c r="I1566">
        <v>0</v>
      </c>
      <c r="J1566">
        <v>1</v>
      </c>
      <c r="K1566">
        <v>5</v>
      </c>
      <c r="L1566">
        <v>30</v>
      </c>
      <c r="M1566">
        <v>2</v>
      </c>
      <c r="N1566" s="170">
        <v>22490513</v>
      </c>
      <c r="O1566" s="170">
        <v>24960000</v>
      </c>
      <c r="P1566" s="178">
        <v>71000</v>
      </c>
      <c r="Q1566" s="178">
        <v>2730</v>
      </c>
      <c r="R1566" s="178">
        <v>63737</v>
      </c>
      <c r="S1566">
        <v>0</v>
      </c>
      <c r="T1566">
        <v>0</v>
      </c>
      <c r="U1566">
        <v>0</v>
      </c>
      <c r="W1566">
        <v>0</v>
      </c>
      <c r="X1566">
        <v>0</v>
      </c>
      <c r="Y1566">
        <v>0</v>
      </c>
      <c r="AB1566" s="180">
        <v>44285</v>
      </c>
      <c r="AC1566">
        <v>1</v>
      </c>
      <c r="AD1566" t="s">
        <v>1922</v>
      </c>
      <c r="AE1566">
        <v>1</v>
      </c>
      <c r="AF1566">
        <v>30</v>
      </c>
      <c r="AG1566">
        <v>0</v>
      </c>
      <c r="AN1566">
        <v>1</v>
      </c>
      <c r="AO1566">
        <v>1</v>
      </c>
      <c r="AR1566" s="178">
        <v>4750</v>
      </c>
      <c r="AS1566" t="s">
        <v>1921</v>
      </c>
      <c r="AT1566">
        <v>0</v>
      </c>
      <c r="AU1566">
        <v>0</v>
      </c>
      <c r="AV1566">
        <v>890480123</v>
      </c>
      <c r="AW1566" t="s">
        <v>1920</v>
      </c>
      <c r="AX1566">
        <v>5</v>
      </c>
      <c r="BC1566">
        <v>2</v>
      </c>
      <c r="BD1566">
        <v>7</v>
      </c>
      <c r="BE1566">
        <v>2</v>
      </c>
    </row>
    <row r="1567" spans="1:57" x14ac:dyDescent="0.25">
      <c r="A1567" s="179">
        <f t="shared" si="24"/>
        <v>60882</v>
      </c>
      <c r="B1567" t="s">
        <v>1923</v>
      </c>
      <c r="C1567">
        <v>30776000</v>
      </c>
      <c r="D1567">
        <v>144105</v>
      </c>
      <c r="E1567">
        <v>4</v>
      </c>
      <c r="F1567">
        <v>550024864</v>
      </c>
      <c r="G1567" s="180">
        <v>44157</v>
      </c>
      <c r="H1567" s="180">
        <v>45290</v>
      </c>
      <c r="I1567">
        <v>0</v>
      </c>
      <c r="J1567">
        <v>1</v>
      </c>
      <c r="K1567">
        <v>3</v>
      </c>
      <c r="L1567">
        <v>30</v>
      </c>
      <c r="M1567">
        <v>2</v>
      </c>
      <c r="N1567" s="170">
        <v>22490513</v>
      </c>
      <c r="O1567" s="170">
        <v>24960000</v>
      </c>
      <c r="P1567" s="178">
        <v>70000</v>
      </c>
      <c r="Q1567" s="178">
        <v>2691</v>
      </c>
      <c r="R1567" s="178">
        <v>65785</v>
      </c>
      <c r="S1567">
        <v>0</v>
      </c>
      <c r="T1567">
        <v>0</v>
      </c>
      <c r="U1567">
        <v>0</v>
      </c>
      <c r="W1567">
        <v>0</v>
      </c>
      <c r="X1567">
        <v>0</v>
      </c>
      <c r="Y1567">
        <v>0</v>
      </c>
      <c r="AB1567" s="180">
        <v>44285</v>
      </c>
      <c r="AC1567">
        <v>1</v>
      </c>
      <c r="AD1567" t="s">
        <v>1922</v>
      </c>
      <c r="AE1567">
        <v>1</v>
      </c>
      <c r="AF1567">
        <v>30</v>
      </c>
      <c r="AG1567">
        <v>0</v>
      </c>
      <c r="AN1567">
        <v>1</v>
      </c>
      <c r="AO1567">
        <v>1</v>
      </c>
      <c r="AR1567" s="178">
        <v>4903</v>
      </c>
      <c r="AS1567" t="s">
        <v>1921</v>
      </c>
      <c r="AT1567">
        <v>0</v>
      </c>
      <c r="AU1567">
        <v>0</v>
      </c>
      <c r="AV1567">
        <v>890480123</v>
      </c>
      <c r="AW1567" t="s">
        <v>1920</v>
      </c>
      <c r="AX1567">
        <v>5</v>
      </c>
      <c r="BC1567">
        <v>2</v>
      </c>
      <c r="BD1567">
        <v>7</v>
      </c>
      <c r="BE1567">
        <v>2</v>
      </c>
    </row>
    <row r="1568" spans="1:57" x14ac:dyDescent="0.25">
      <c r="A1568" s="179">
        <f t="shared" si="24"/>
        <v>101839</v>
      </c>
      <c r="B1568" t="s">
        <v>1923</v>
      </c>
      <c r="C1568">
        <v>30776000</v>
      </c>
      <c r="D1568">
        <v>144105</v>
      </c>
      <c r="E1568">
        <v>4</v>
      </c>
      <c r="F1568">
        <v>550025052</v>
      </c>
      <c r="G1568" s="180">
        <v>44188</v>
      </c>
      <c r="H1568" s="180">
        <v>45321</v>
      </c>
      <c r="I1568">
        <v>0</v>
      </c>
      <c r="J1568">
        <v>1</v>
      </c>
      <c r="K1568">
        <v>2</v>
      </c>
      <c r="L1568">
        <v>30</v>
      </c>
      <c r="M1568">
        <v>2</v>
      </c>
      <c r="N1568" s="170">
        <v>22490513</v>
      </c>
      <c r="O1568" s="170">
        <v>24960000</v>
      </c>
      <c r="P1568" s="178">
        <v>114600</v>
      </c>
      <c r="Q1568" s="178">
        <v>4406</v>
      </c>
      <c r="R1568" s="178">
        <v>110040</v>
      </c>
      <c r="S1568">
        <v>0</v>
      </c>
      <c r="T1568">
        <v>0</v>
      </c>
      <c r="U1568">
        <v>0</v>
      </c>
      <c r="W1568">
        <v>0</v>
      </c>
      <c r="X1568">
        <v>0</v>
      </c>
      <c r="Y1568">
        <v>0</v>
      </c>
      <c r="AB1568" s="180">
        <v>44285</v>
      </c>
      <c r="AC1568">
        <v>1</v>
      </c>
      <c r="AD1568" t="s">
        <v>1922</v>
      </c>
      <c r="AE1568">
        <v>1</v>
      </c>
      <c r="AF1568">
        <v>30</v>
      </c>
      <c r="AG1568">
        <v>0</v>
      </c>
      <c r="AN1568">
        <v>1</v>
      </c>
      <c r="AO1568">
        <v>1</v>
      </c>
      <c r="AR1568" s="178">
        <v>8201</v>
      </c>
      <c r="AS1568" t="s">
        <v>1921</v>
      </c>
      <c r="AT1568">
        <v>0</v>
      </c>
      <c r="AU1568">
        <v>0</v>
      </c>
      <c r="AV1568">
        <v>890480123</v>
      </c>
      <c r="AW1568" t="s">
        <v>1920</v>
      </c>
      <c r="AX1568">
        <v>5</v>
      </c>
      <c r="BC1568">
        <v>2</v>
      </c>
      <c r="BD1568">
        <v>7</v>
      </c>
      <c r="BE1568">
        <v>2</v>
      </c>
    </row>
    <row r="1569" spans="1:57" x14ac:dyDescent="0.25">
      <c r="A1569" s="179">
        <f t="shared" si="24"/>
        <v>94</v>
      </c>
      <c r="B1569" t="s">
        <v>1923</v>
      </c>
      <c r="C1569">
        <v>30776000</v>
      </c>
      <c r="D1569">
        <v>144105</v>
      </c>
      <c r="E1569">
        <v>4</v>
      </c>
      <c r="F1569">
        <v>550025516</v>
      </c>
      <c r="G1569" s="180">
        <v>44255</v>
      </c>
      <c r="H1569" s="180">
        <v>44316</v>
      </c>
      <c r="I1569">
        <v>0</v>
      </c>
      <c r="J1569">
        <v>1</v>
      </c>
      <c r="K1569">
        <v>0</v>
      </c>
      <c r="L1569">
        <v>30</v>
      </c>
      <c r="M1569">
        <v>2</v>
      </c>
      <c r="N1569">
        <v>0</v>
      </c>
      <c r="O1569">
        <v>0</v>
      </c>
      <c r="P1569" s="178">
        <v>6000</v>
      </c>
      <c r="Q1569" s="178">
        <v>6000</v>
      </c>
      <c r="R1569" s="178">
        <v>102</v>
      </c>
      <c r="S1569">
        <v>0</v>
      </c>
      <c r="T1569">
        <v>0</v>
      </c>
      <c r="U1569">
        <v>0</v>
      </c>
      <c r="W1569">
        <v>0</v>
      </c>
      <c r="X1569">
        <v>0</v>
      </c>
      <c r="Y1569">
        <v>0</v>
      </c>
      <c r="AB1569" s="180">
        <v>44285</v>
      </c>
      <c r="AC1569">
        <v>1</v>
      </c>
      <c r="AD1569" t="s">
        <v>1922</v>
      </c>
      <c r="AE1569">
        <v>1</v>
      </c>
      <c r="AF1569">
        <v>30</v>
      </c>
      <c r="AG1569">
        <v>0</v>
      </c>
      <c r="AN1569">
        <v>1</v>
      </c>
      <c r="AO1569">
        <v>1</v>
      </c>
      <c r="AR1569" s="178">
        <v>8</v>
      </c>
      <c r="AS1569" t="s">
        <v>1921</v>
      </c>
      <c r="AT1569">
        <v>0</v>
      </c>
      <c r="AU1569">
        <v>0</v>
      </c>
      <c r="AV1569">
        <v>890480123</v>
      </c>
      <c r="AW1569" t="s">
        <v>1920</v>
      </c>
      <c r="AX1569">
        <v>5</v>
      </c>
      <c r="BC1569">
        <v>2</v>
      </c>
      <c r="BD1569">
        <v>7</v>
      </c>
      <c r="BE1569">
        <v>2</v>
      </c>
    </row>
    <row r="1570" spans="1:57" x14ac:dyDescent="0.25">
      <c r="A1570" s="179">
        <f t="shared" si="24"/>
        <v>1943</v>
      </c>
      <c r="B1570" t="s">
        <v>1923</v>
      </c>
      <c r="C1570">
        <v>30776000</v>
      </c>
      <c r="D1570">
        <v>144105</v>
      </c>
      <c r="E1570">
        <v>4</v>
      </c>
      <c r="F1570">
        <v>550025622</v>
      </c>
      <c r="G1570" s="180">
        <v>44274</v>
      </c>
      <c r="H1570" s="180">
        <v>44346</v>
      </c>
      <c r="I1570">
        <v>0</v>
      </c>
      <c r="J1570">
        <v>1</v>
      </c>
      <c r="K1570">
        <v>0</v>
      </c>
      <c r="L1570">
        <v>30</v>
      </c>
      <c r="M1570">
        <v>2</v>
      </c>
      <c r="N1570">
        <v>0</v>
      </c>
      <c r="O1570">
        <v>0</v>
      </c>
      <c r="P1570" s="178">
        <v>2100</v>
      </c>
      <c r="Q1570" s="178">
        <v>2100</v>
      </c>
      <c r="R1570" s="178">
        <v>2100</v>
      </c>
      <c r="S1570">
        <v>0</v>
      </c>
      <c r="T1570">
        <v>0</v>
      </c>
      <c r="U1570">
        <v>0</v>
      </c>
      <c r="W1570">
        <v>0</v>
      </c>
      <c r="X1570">
        <v>0</v>
      </c>
      <c r="Y1570">
        <v>0</v>
      </c>
      <c r="AB1570" s="180">
        <v>44286</v>
      </c>
      <c r="AC1570">
        <v>1</v>
      </c>
      <c r="AD1570" t="s">
        <v>1922</v>
      </c>
      <c r="AE1570">
        <v>1</v>
      </c>
      <c r="AF1570">
        <v>30</v>
      </c>
      <c r="AG1570">
        <v>0</v>
      </c>
      <c r="AN1570">
        <v>1</v>
      </c>
      <c r="AO1570">
        <v>1</v>
      </c>
      <c r="AR1570" s="178">
        <v>157</v>
      </c>
      <c r="AS1570" t="s">
        <v>1921</v>
      </c>
      <c r="AT1570">
        <v>0</v>
      </c>
      <c r="AU1570">
        <v>0</v>
      </c>
      <c r="AV1570">
        <v>890480123</v>
      </c>
      <c r="AW1570" t="s">
        <v>1920</v>
      </c>
      <c r="AX1570">
        <v>5</v>
      </c>
      <c r="BC1570">
        <v>2</v>
      </c>
      <c r="BD1570">
        <v>7</v>
      </c>
      <c r="BE1570">
        <v>2</v>
      </c>
    </row>
    <row r="1571" spans="1:57" x14ac:dyDescent="0.25">
      <c r="A1571" s="179">
        <f t="shared" si="24"/>
        <v>54794</v>
      </c>
      <c r="B1571" t="s">
        <v>1923</v>
      </c>
      <c r="C1571">
        <v>30776000</v>
      </c>
      <c r="D1571">
        <v>144105</v>
      </c>
      <c r="E1571">
        <v>4</v>
      </c>
      <c r="F1571">
        <v>550025627</v>
      </c>
      <c r="G1571" s="180">
        <v>44278</v>
      </c>
      <c r="H1571" s="180">
        <v>45412</v>
      </c>
      <c r="I1571">
        <v>0</v>
      </c>
      <c r="J1571">
        <v>1</v>
      </c>
      <c r="K1571">
        <v>0</v>
      </c>
      <c r="L1571">
        <v>30</v>
      </c>
      <c r="M1571">
        <v>2</v>
      </c>
      <c r="N1571" s="170">
        <v>22490513</v>
      </c>
      <c r="O1571" s="170">
        <v>24960000</v>
      </c>
      <c r="P1571" s="178">
        <v>59206</v>
      </c>
      <c r="Q1571" s="178">
        <v>2276</v>
      </c>
      <c r="R1571" s="178">
        <v>59206</v>
      </c>
      <c r="S1571">
        <v>0</v>
      </c>
      <c r="T1571">
        <v>0</v>
      </c>
      <c r="U1571">
        <v>0</v>
      </c>
      <c r="W1571">
        <v>0</v>
      </c>
      <c r="X1571">
        <v>0</v>
      </c>
      <c r="Y1571">
        <v>0</v>
      </c>
      <c r="AB1571" s="180">
        <v>44286</v>
      </c>
      <c r="AC1571">
        <v>1</v>
      </c>
      <c r="AD1571" t="s">
        <v>1922</v>
      </c>
      <c r="AE1571">
        <v>1</v>
      </c>
      <c r="AF1571">
        <v>30</v>
      </c>
      <c r="AG1571">
        <v>0</v>
      </c>
      <c r="AN1571">
        <v>1</v>
      </c>
      <c r="AO1571">
        <v>1</v>
      </c>
      <c r="AR1571" s="178">
        <v>4412</v>
      </c>
      <c r="AS1571" t="s">
        <v>1921</v>
      </c>
      <c r="AT1571">
        <v>0</v>
      </c>
      <c r="AU1571">
        <v>0</v>
      </c>
      <c r="AV1571">
        <v>890480123</v>
      </c>
      <c r="AW1571" t="s">
        <v>1920</v>
      </c>
      <c r="AX1571">
        <v>5</v>
      </c>
      <c r="BC1571">
        <v>2</v>
      </c>
      <c r="BD1571">
        <v>7</v>
      </c>
      <c r="BE1571">
        <v>2</v>
      </c>
    </row>
    <row r="1572" spans="1:57" x14ac:dyDescent="0.25">
      <c r="A1572" s="179">
        <f t="shared" si="24"/>
        <v>107421</v>
      </c>
      <c r="B1572" t="s">
        <v>1923</v>
      </c>
      <c r="C1572">
        <v>30776000</v>
      </c>
      <c r="D1572">
        <v>144105</v>
      </c>
      <c r="E1572">
        <v>4</v>
      </c>
      <c r="F1572">
        <v>550025628</v>
      </c>
      <c r="G1572" s="180">
        <v>44278</v>
      </c>
      <c r="H1572" s="180">
        <v>45412</v>
      </c>
      <c r="I1572">
        <v>0</v>
      </c>
      <c r="J1572">
        <v>1</v>
      </c>
      <c r="K1572">
        <v>0</v>
      </c>
      <c r="L1572">
        <v>30</v>
      </c>
      <c r="M1572">
        <v>2</v>
      </c>
      <c r="N1572" s="170">
        <v>22490513</v>
      </c>
      <c r="O1572" s="170">
        <v>24960000</v>
      </c>
      <c r="P1572" s="178">
        <v>116071</v>
      </c>
      <c r="Q1572" s="178">
        <v>4462</v>
      </c>
      <c r="R1572" s="178">
        <v>116071</v>
      </c>
      <c r="S1572">
        <v>0</v>
      </c>
      <c r="T1572">
        <v>0</v>
      </c>
      <c r="U1572">
        <v>0</v>
      </c>
      <c r="W1572">
        <v>0</v>
      </c>
      <c r="X1572">
        <v>0</v>
      </c>
      <c r="Y1572">
        <v>0</v>
      </c>
      <c r="AB1572" s="180">
        <v>44286</v>
      </c>
      <c r="AC1572">
        <v>1</v>
      </c>
      <c r="AD1572" t="s">
        <v>1922</v>
      </c>
      <c r="AE1572">
        <v>1</v>
      </c>
      <c r="AF1572">
        <v>30</v>
      </c>
      <c r="AG1572">
        <v>0</v>
      </c>
      <c r="AN1572">
        <v>1</v>
      </c>
      <c r="AO1572">
        <v>1</v>
      </c>
      <c r="AR1572" s="178">
        <v>8650</v>
      </c>
      <c r="AS1572" t="s">
        <v>1921</v>
      </c>
      <c r="AT1572">
        <v>0</v>
      </c>
      <c r="AU1572">
        <v>0</v>
      </c>
      <c r="AV1572">
        <v>890480123</v>
      </c>
      <c r="AW1572" t="s">
        <v>1920</v>
      </c>
      <c r="AX1572">
        <v>5</v>
      </c>
      <c r="BC1572">
        <v>2</v>
      </c>
      <c r="BD1572">
        <v>7</v>
      </c>
      <c r="BE1572">
        <v>2</v>
      </c>
    </row>
    <row r="1573" spans="1:57" x14ac:dyDescent="0.25">
      <c r="A1573" s="179">
        <f t="shared" si="24"/>
        <v>260230</v>
      </c>
      <c r="B1573" t="s">
        <v>1923</v>
      </c>
      <c r="C1573">
        <v>30776000</v>
      </c>
      <c r="D1573">
        <v>144105</v>
      </c>
      <c r="E1573">
        <v>4</v>
      </c>
      <c r="F1573">
        <v>550025631</v>
      </c>
      <c r="G1573" s="180">
        <v>44278</v>
      </c>
      <c r="H1573" s="180">
        <v>45412</v>
      </c>
      <c r="I1573">
        <v>0</v>
      </c>
      <c r="J1573">
        <v>1</v>
      </c>
      <c r="K1573">
        <v>0</v>
      </c>
      <c r="L1573">
        <v>30</v>
      </c>
      <c r="M1573">
        <v>2</v>
      </c>
      <c r="N1573" s="170">
        <v>22490513</v>
      </c>
      <c r="O1573" s="170">
        <v>24960000</v>
      </c>
      <c r="P1573" s="178">
        <v>281186</v>
      </c>
      <c r="Q1573" s="178">
        <v>10810</v>
      </c>
      <c r="R1573" s="178">
        <v>281186</v>
      </c>
      <c r="S1573">
        <v>0</v>
      </c>
      <c r="T1573">
        <v>0</v>
      </c>
      <c r="U1573">
        <v>0</v>
      </c>
      <c r="W1573">
        <v>0</v>
      </c>
      <c r="X1573">
        <v>0</v>
      </c>
      <c r="Y1573">
        <v>0</v>
      </c>
      <c r="AB1573" s="180">
        <v>44286</v>
      </c>
      <c r="AC1573">
        <v>1</v>
      </c>
      <c r="AD1573" t="s">
        <v>1922</v>
      </c>
      <c r="AE1573">
        <v>1</v>
      </c>
      <c r="AF1573">
        <v>30</v>
      </c>
      <c r="AG1573">
        <v>0</v>
      </c>
      <c r="AN1573">
        <v>1</v>
      </c>
      <c r="AO1573">
        <v>1</v>
      </c>
      <c r="AR1573" s="178">
        <v>20956</v>
      </c>
      <c r="AS1573" t="s">
        <v>1921</v>
      </c>
      <c r="AT1573">
        <v>0</v>
      </c>
      <c r="AU1573">
        <v>0</v>
      </c>
      <c r="AV1573">
        <v>890480123</v>
      </c>
      <c r="AW1573" t="s">
        <v>1920</v>
      </c>
      <c r="AX1573">
        <v>5</v>
      </c>
      <c r="BC1573">
        <v>2</v>
      </c>
      <c r="BD1573">
        <v>7</v>
      </c>
      <c r="BE1573">
        <v>2</v>
      </c>
    </row>
    <row r="1574" spans="1:57" x14ac:dyDescent="0.25">
      <c r="A1574" s="179">
        <f t="shared" si="24"/>
        <v>5553</v>
      </c>
      <c r="B1574" t="s">
        <v>1923</v>
      </c>
      <c r="C1574">
        <v>30776000</v>
      </c>
      <c r="D1574">
        <v>144105</v>
      </c>
      <c r="E1574">
        <v>4</v>
      </c>
      <c r="F1574">
        <v>550025702</v>
      </c>
      <c r="G1574" s="180">
        <v>44286</v>
      </c>
      <c r="H1574" s="180">
        <v>44346</v>
      </c>
      <c r="I1574">
        <v>0</v>
      </c>
      <c r="J1574">
        <v>1</v>
      </c>
      <c r="K1574">
        <v>0</v>
      </c>
      <c r="L1574">
        <v>30</v>
      </c>
      <c r="M1574">
        <v>2</v>
      </c>
      <c r="N1574">
        <v>0</v>
      </c>
      <c r="O1574">
        <v>0</v>
      </c>
      <c r="P1574" s="178">
        <v>6000</v>
      </c>
      <c r="Q1574" s="178">
        <v>6000</v>
      </c>
      <c r="R1574" s="178">
        <v>6000</v>
      </c>
      <c r="S1574">
        <v>0</v>
      </c>
      <c r="T1574">
        <v>0</v>
      </c>
      <c r="U1574">
        <v>0</v>
      </c>
      <c r="W1574">
        <v>0</v>
      </c>
      <c r="X1574">
        <v>0</v>
      </c>
      <c r="Y1574">
        <v>0</v>
      </c>
      <c r="AB1574" s="180">
        <v>44286</v>
      </c>
      <c r="AC1574">
        <v>1</v>
      </c>
      <c r="AD1574" t="s">
        <v>1922</v>
      </c>
      <c r="AE1574">
        <v>1</v>
      </c>
      <c r="AF1574">
        <v>30</v>
      </c>
      <c r="AG1574">
        <v>0</v>
      </c>
      <c r="AN1574">
        <v>1</v>
      </c>
      <c r="AO1574">
        <v>1</v>
      </c>
      <c r="AR1574" s="178">
        <v>447</v>
      </c>
      <c r="AS1574" t="s">
        <v>1921</v>
      </c>
      <c r="AT1574">
        <v>0</v>
      </c>
      <c r="AU1574">
        <v>0</v>
      </c>
      <c r="AV1574">
        <v>890480123</v>
      </c>
      <c r="AW1574" t="s">
        <v>1920</v>
      </c>
      <c r="AX1574">
        <v>5</v>
      </c>
      <c r="BC1574">
        <v>2</v>
      </c>
      <c r="BD1574">
        <v>7</v>
      </c>
      <c r="BE1574">
        <v>2</v>
      </c>
    </row>
    <row r="1575" spans="1:57" x14ac:dyDescent="0.25">
      <c r="A1575" s="179">
        <f t="shared" si="24"/>
        <v>0</v>
      </c>
      <c r="B1575" t="s">
        <v>1923</v>
      </c>
      <c r="C1575">
        <v>30878129</v>
      </c>
      <c r="D1575">
        <v>144105</v>
      </c>
      <c r="E1575">
        <v>4</v>
      </c>
      <c r="F1575">
        <v>13917</v>
      </c>
      <c r="G1575" s="180">
        <v>43209</v>
      </c>
      <c r="H1575" s="180">
        <v>44670</v>
      </c>
      <c r="I1575">
        <v>0</v>
      </c>
      <c r="J1575">
        <v>1</v>
      </c>
      <c r="K1575">
        <v>36</v>
      </c>
      <c r="L1575">
        <v>30</v>
      </c>
      <c r="M1575">
        <v>2</v>
      </c>
      <c r="N1575" s="170">
        <v>17726461</v>
      </c>
      <c r="O1575" s="170">
        <v>19240000</v>
      </c>
      <c r="P1575" s="178">
        <v>30000000</v>
      </c>
      <c r="Q1575" s="178">
        <v>876968</v>
      </c>
      <c r="R1575" s="178">
        <v>9081036</v>
      </c>
      <c r="S1575">
        <v>0</v>
      </c>
      <c r="T1575">
        <v>0</v>
      </c>
      <c r="U1575">
        <v>0</v>
      </c>
      <c r="W1575">
        <v>0</v>
      </c>
      <c r="X1575">
        <v>0</v>
      </c>
      <c r="Y1575">
        <v>0</v>
      </c>
      <c r="AB1575" s="180">
        <v>44285</v>
      </c>
      <c r="AC1575">
        <v>1</v>
      </c>
      <c r="AD1575" t="s">
        <v>1922</v>
      </c>
      <c r="AE1575">
        <v>1</v>
      </c>
      <c r="AF1575">
        <v>30</v>
      </c>
      <c r="AG1575">
        <v>0</v>
      </c>
      <c r="AN1575">
        <v>1</v>
      </c>
      <c r="AO1575">
        <v>1</v>
      </c>
      <c r="AR1575" s="178">
        <v>15838388</v>
      </c>
      <c r="AS1575" t="s">
        <v>1921</v>
      </c>
      <c r="AT1575">
        <v>0</v>
      </c>
      <c r="AU1575">
        <v>0</v>
      </c>
      <c r="AV1575">
        <v>890480123</v>
      </c>
      <c r="AW1575" t="s">
        <v>1920</v>
      </c>
      <c r="AX1575">
        <v>5</v>
      </c>
      <c r="BC1575">
        <v>1</v>
      </c>
      <c r="BD1575">
        <v>7</v>
      </c>
      <c r="BE1575">
        <v>2</v>
      </c>
    </row>
    <row r="1576" spans="1:57" x14ac:dyDescent="0.25">
      <c r="A1576" s="179">
        <f t="shared" si="24"/>
        <v>3701809</v>
      </c>
      <c r="B1576" t="s">
        <v>1923</v>
      </c>
      <c r="C1576">
        <v>31942320</v>
      </c>
      <c r="D1576">
        <v>144105</v>
      </c>
      <c r="E1576">
        <v>4</v>
      </c>
      <c r="F1576">
        <v>12590</v>
      </c>
      <c r="G1576" s="180">
        <v>42895</v>
      </c>
      <c r="H1576" s="180">
        <v>45086</v>
      </c>
      <c r="I1576">
        <v>0</v>
      </c>
      <c r="J1576">
        <v>1</v>
      </c>
      <c r="K1576">
        <v>53</v>
      </c>
      <c r="L1576">
        <v>30</v>
      </c>
      <c r="M1576">
        <v>2</v>
      </c>
      <c r="N1576" s="170">
        <v>17726461</v>
      </c>
      <c r="O1576" s="170">
        <v>19240000</v>
      </c>
      <c r="P1576" s="178">
        <v>14000000</v>
      </c>
      <c r="Q1576" s="178">
        <v>317148</v>
      </c>
      <c r="R1576" s="178">
        <v>5182355</v>
      </c>
      <c r="S1576">
        <v>0</v>
      </c>
      <c r="T1576">
        <v>0</v>
      </c>
      <c r="U1576">
        <v>0</v>
      </c>
      <c r="W1576">
        <v>0</v>
      </c>
      <c r="X1576">
        <v>0</v>
      </c>
      <c r="Y1576">
        <v>0</v>
      </c>
      <c r="AB1576" s="180">
        <v>44285</v>
      </c>
      <c r="AC1576">
        <v>1</v>
      </c>
      <c r="AD1576" t="s">
        <v>1922</v>
      </c>
      <c r="AE1576">
        <v>1</v>
      </c>
      <c r="AF1576">
        <v>30</v>
      </c>
      <c r="AG1576">
        <v>0</v>
      </c>
      <c r="AN1576">
        <v>1</v>
      </c>
      <c r="AO1576">
        <v>1</v>
      </c>
      <c r="AR1576" s="178">
        <v>1480546</v>
      </c>
      <c r="AS1576" t="s">
        <v>1921</v>
      </c>
      <c r="AT1576">
        <v>0</v>
      </c>
      <c r="AU1576">
        <v>0</v>
      </c>
      <c r="AV1576">
        <v>890480123</v>
      </c>
      <c r="AW1576" t="s">
        <v>1920</v>
      </c>
      <c r="AX1576">
        <v>5</v>
      </c>
      <c r="BC1576">
        <v>1</v>
      </c>
      <c r="BD1576">
        <v>7</v>
      </c>
      <c r="BE1576">
        <v>2</v>
      </c>
    </row>
    <row r="1577" spans="1:57" x14ac:dyDescent="0.25">
      <c r="A1577" s="179">
        <f t="shared" si="24"/>
        <v>45194974</v>
      </c>
      <c r="B1577" t="s">
        <v>1923</v>
      </c>
      <c r="C1577">
        <v>31942320</v>
      </c>
      <c r="D1577">
        <v>144105</v>
      </c>
      <c r="E1577">
        <v>4</v>
      </c>
      <c r="F1577">
        <v>15853</v>
      </c>
      <c r="G1577" s="180">
        <v>43643</v>
      </c>
      <c r="H1577" s="180">
        <v>46203</v>
      </c>
      <c r="I1577">
        <v>0</v>
      </c>
      <c r="J1577">
        <v>1</v>
      </c>
      <c r="K1577">
        <v>21</v>
      </c>
      <c r="L1577">
        <v>30</v>
      </c>
      <c r="M1577">
        <v>2</v>
      </c>
      <c r="N1577" s="170">
        <v>12185828</v>
      </c>
      <c r="O1577" s="170">
        <v>12890000</v>
      </c>
      <c r="P1577" s="178">
        <v>76879430</v>
      </c>
      <c r="Q1577" s="178">
        <v>1364784</v>
      </c>
      <c r="R1577" s="178">
        <v>63270796</v>
      </c>
      <c r="S1577">
        <v>0</v>
      </c>
      <c r="T1577">
        <v>0</v>
      </c>
      <c r="U1577">
        <v>0</v>
      </c>
      <c r="W1577">
        <v>0</v>
      </c>
      <c r="X1577">
        <v>0</v>
      </c>
      <c r="Y1577">
        <v>0</v>
      </c>
      <c r="AB1577" s="180">
        <v>44285</v>
      </c>
      <c r="AC1577">
        <v>1</v>
      </c>
      <c r="AD1577" t="s">
        <v>1922</v>
      </c>
      <c r="AE1577">
        <v>1</v>
      </c>
      <c r="AF1577">
        <v>30</v>
      </c>
      <c r="AG1577">
        <v>0</v>
      </c>
      <c r="AN1577">
        <v>1</v>
      </c>
      <c r="AO1577">
        <v>1</v>
      </c>
      <c r="AR1577" s="178">
        <v>18075822</v>
      </c>
      <c r="AS1577" t="s">
        <v>1921</v>
      </c>
      <c r="AT1577">
        <v>0</v>
      </c>
      <c r="AU1577">
        <v>0</v>
      </c>
      <c r="AV1577">
        <v>890480123</v>
      </c>
      <c r="AW1577" t="s">
        <v>1920</v>
      </c>
      <c r="AX1577">
        <v>5</v>
      </c>
      <c r="BC1577">
        <v>1</v>
      </c>
      <c r="BD1577">
        <v>7</v>
      </c>
      <c r="BE1577">
        <v>2</v>
      </c>
    </row>
    <row r="1578" spans="1:57" x14ac:dyDescent="0.25">
      <c r="A1578" s="179">
        <f t="shared" si="24"/>
        <v>0</v>
      </c>
      <c r="B1578" t="s">
        <v>1923</v>
      </c>
      <c r="C1578">
        <v>32525919</v>
      </c>
      <c r="D1578">
        <v>144105</v>
      </c>
      <c r="E1578">
        <v>4</v>
      </c>
      <c r="F1578">
        <v>16346</v>
      </c>
      <c r="G1578" s="180">
        <v>43738</v>
      </c>
      <c r="H1578" s="180">
        <v>44469</v>
      </c>
      <c r="I1578">
        <v>0</v>
      </c>
      <c r="J1578">
        <v>1</v>
      </c>
      <c r="K1578">
        <v>19</v>
      </c>
      <c r="L1578">
        <v>30</v>
      </c>
      <c r="M1578">
        <v>2</v>
      </c>
      <c r="N1578" s="170">
        <v>12185828</v>
      </c>
      <c r="O1578" s="170">
        <v>12890000</v>
      </c>
      <c r="P1578" s="178">
        <v>5791000</v>
      </c>
      <c r="Q1578" s="178">
        <v>273105</v>
      </c>
      <c r="R1578" s="178">
        <v>1189741</v>
      </c>
      <c r="S1578">
        <v>0</v>
      </c>
      <c r="T1578">
        <v>0</v>
      </c>
      <c r="U1578">
        <v>0</v>
      </c>
      <c r="W1578">
        <v>0</v>
      </c>
      <c r="X1578">
        <v>0</v>
      </c>
      <c r="Y1578">
        <v>0</v>
      </c>
      <c r="AB1578" s="180">
        <v>44285</v>
      </c>
      <c r="AC1578">
        <v>1</v>
      </c>
      <c r="AD1578" t="s">
        <v>1922</v>
      </c>
      <c r="AE1578">
        <v>1</v>
      </c>
      <c r="AF1578">
        <v>30</v>
      </c>
      <c r="AG1578">
        <v>0</v>
      </c>
      <c r="AN1578">
        <v>1</v>
      </c>
      <c r="AO1578">
        <v>1</v>
      </c>
      <c r="AR1578" s="178">
        <v>90800880</v>
      </c>
      <c r="AS1578" t="s">
        <v>1921</v>
      </c>
      <c r="AT1578">
        <v>0</v>
      </c>
      <c r="AU1578">
        <v>0</v>
      </c>
      <c r="AV1578">
        <v>890480123</v>
      </c>
      <c r="AW1578" t="s">
        <v>1920</v>
      </c>
      <c r="AX1578">
        <v>5</v>
      </c>
      <c r="BC1578">
        <v>1</v>
      </c>
      <c r="BD1578">
        <v>7</v>
      </c>
      <c r="BE1578">
        <v>2</v>
      </c>
    </row>
    <row r="1579" spans="1:57" x14ac:dyDescent="0.25">
      <c r="A1579" s="179">
        <f t="shared" si="24"/>
        <v>141664382</v>
      </c>
      <c r="B1579" t="s">
        <v>1923</v>
      </c>
      <c r="C1579">
        <v>32635682</v>
      </c>
      <c r="D1579">
        <v>141105</v>
      </c>
      <c r="E1579">
        <v>4</v>
      </c>
      <c r="F1579">
        <v>17818</v>
      </c>
      <c r="G1579" s="180">
        <v>44154</v>
      </c>
      <c r="H1579" s="180">
        <v>47817</v>
      </c>
      <c r="I1579">
        <v>0</v>
      </c>
      <c r="J1579">
        <v>1</v>
      </c>
      <c r="K1579">
        <v>7</v>
      </c>
      <c r="L1579">
        <v>30</v>
      </c>
      <c r="M1579">
        <v>2</v>
      </c>
      <c r="N1579" s="170">
        <v>16752006</v>
      </c>
      <c r="O1579" s="170">
        <v>18100000</v>
      </c>
      <c r="P1579" s="178">
        <v>148899000</v>
      </c>
      <c r="Q1579" s="178">
        <v>2564478</v>
      </c>
      <c r="R1579" s="178">
        <v>145046257</v>
      </c>
      <c r="S1579">
        <v>0</v>
      </c>
      <c r="T1579">
        <v>0</v>
      </c>
      <c r="U1579">
        <v>240000000</v>
      </c>
      <c r="V1579" t="s">
        <v>1927</v>
      </c>
      <c r="W1579">
        <v>0</v>
      </c>
      <c r="X1579">
        <v>0</v>
      </c>
      <c r="Y1579">
        <v>0</v>
      </c>
      <c r="AB1579" s="180">
        <v>44285</v>
      </c>
      <c r="AC1579">
        <v>2</v>
      </c>
      <c r="AD1579" t="s">
        <v>1922</v>
      </c>
      <c r="AE1579">
        <v>1</v>
      </c>
      <c r="AF1579">
        <v>30</v>
      </c>
      <c r="AG1579">
        <v>0</v>
      </c>
      <c r="AN1579">
        <v>1</v>
      </c>
      <c r="AO1579">
        <v>1</v>
      </c>
      <c r="AR1579" s="178">
        <v>3381875</v>
      </c>
      <c r="AS1579" t="s">
        <v>1921</v>
      </c>
      <c r="AT1579">
        <v>0</v>
      </c>
      <c r="AU1579">
        <v>0</v>
      </c>
      <c r="AV1579">
        <v>890480123</v>
      </c>
      <c r="AW1579" t="s">
        <v>1920</v>
      </c>
      <c r="AX1579">
        <v>5</v>
      </c>
      <c r="BC1579">
        <v>1</v>
      </c>
      <c r="BD1579">
        <v>7</v>
      </c>
      <c r="BE1579">
        <v>2</v>
      </c>
    </row>
    <row r="1580" spans="1:57" x14ac:dyDescent="0.25">
      <c r="A1580" s="179">
        <f t="shared" si="24"/>
        <v>0</v>
      </c>
      <c r="B1580" t="s">
        <v>1923</v>
      </c>
      <c r="C1580">
        <v>32792293</v>
      </c>
      <c r="D1580">
        <v>144105</v>
      </c>
      <c r="E1580">
        <v>4</v>
      </c>
      <c r="F1580">
        <v>16577</v>
      </c>
      <c r="G1580" s="180">
        <v>44133</v>
      </c>
      <c r="H1580" s="180">
        <v>45687</v>
      </c>
      <c r="I1580">
        <v>0</v>
      </c>
      <c r="J1580">
        <v>1</v>
      </c>
      <c r="K1580">
        <v>5</v>
      </c>
      <c r="L1580">
        <v>30</v>
      </c>
      <c r="M1580">
        <v>2</v>
      </c>
      <c r="N1580" s="170">
        <v>12185828</v>
      </c>
      <c r="O1580" s="170">
        <v>12890000</v>
      </c>
      <c r="P1580" s="178">
        <v>3391263</v>
      </c>
      <c r="Q1580" s="178">
        <v>85524</v>
      </c>
      <c r="R1580" s="178">
        <v>3130418</v>
      </c>
      <c r="S1580">
        <v>0</v>
      </c>
      <c r="T1580">
        <v>0</v>
      </c>
      <c r="U1580">
        <v>0</v>
      </c>
      <c r="W1580">
        <v>0</v>
      </c>
      <c r="X1580">
        <v>0</v>
      </c>
      <c r="Y1580">
        <v>0</v>
      </c>
      <c r="AB1580" s="180">
        <v>44285</v>
      </c>
      <c r="AC1580">
        <v>1</v>
      </c>
      <c r="AD1580" t="s">
        <v>1922</v>
      </c>
      <c r="AE1580">
        <v>1</v>
      </c>
      <c r="AF1580">
        <v>30</v>
      </c>
      <c r="AG1580">
        <v>0</v>
      </c>
      <c r="AN1580">
        <v>1</v>
      </c>
      <c r="AO1580">
        <v>1</v>
      </c>
      <c r="AR1580" s="178">
        <v>4676119</v>
      </c>
      <c r="AS1580" t="s">
        <v>1921</v>
      </c>
      <c r="AT1580">
        <v>0</v>
      </c>
      <c r="AU1580">
        <v>0</v>
      </c>
      <c r="AV1580">
        <v>890480123</v>
      </c>
      <c r="AW1580" t="s">
        <v>1920</v>
      </c>
      <c r="AX1580">
        <v>5</v>
      </c>
      <c r="BC1580">
        <v>1</v>
      </c>
      <c r="BD1580">
        <v>7</v>
      </c>
      <c r="BE1580">
        <v>1</v>
      </c>
    </row>
    <row r="1581" spans="1:57" x14ac:dyDescent="0.25">
      <c r="A1581" s="179">
        <f t="shared" si="24"/>
        <v>0</v>
      </c>
      <c r="B1581" t="s">
        <v>1923</v>
      </c>
      <c r="C1581">
        <v>32792293</v>
      </c>
      <c r="D1581">
        <v>144105</v>
      </c>
      <c r="E1581">
        <v>4</v>
      </c>
      <c r="F1581">
        <v>16584</v>
      </c>
      <c r="G1581" s="180">
        <v>44133</v>
      </c>
      <c r="H1581" s="180">
        <v>45321</v>
      </c>
      <c r="I1581">
        <v>0</v>
      </c>
      <c r="J1581">
        <v>1</v>
      </c>
      <c r="K1581">
        <v>5</v>
      </c>
      <c r="L1581">
        <v>30</v>
      </c>
      <c r="M1581">
        <v>2</v>
      </c>
      <c r="N1581" s="170">
        <v>17726461</v>
      </c>
      <c r="O1581" s="170">
        <v>19240000</v>
      </c>
      <c r="P1581" s="178">
        <v>3446715</v>
      </c>
      <c r="Q1581" s="178">
        <v>116899</v>
      </c>
      <c r="R1581" s="178">
        <v>3106534</v>
      </c>
      <c r="S1581">
        <v>0</v>
      </c>
      <c r="T1581">
        <v>0</v>
      </c>
      <c r="U1581">
        <v>0</v>
      </c>
      <c r="W1581">
        <v>0</v>
      </c>
      <c r="X1581">
        <v>0</v>
      </c>
      <c r="Y1581">
        <v>0</v>
      </c>
      <c r="AB1581" s="180">
        <v>44285</v>
      </c>
      <c r="AC1581">
        <v>1</v>
      </c>
      <c r="AD1581" t="s">
        <v>1922</v>
      </c>
      <c r="AE1581">
        <v>1</v>
      </c>
      <c r="AF1581">
        <v>30</v>
      </c>
      <c r="AG1581">
        <v>0</v>
      </c>
      <c r="AN1581">
        <v>1</v>
      </c>
      <c r="AO1581">
        <v>1</v>
      </c>
      <c r="AR1581" s="178">
        <v>4640442</v>
      </c>
      <c r="AS1581" t="s">
        <v>1921</v>
      </c>
      <c r="AT1581">
        <v>0</v>
      </c>
      <c r="AU1581">
        <v>0</v>
      </c>
      <c r="AV1581">
        <v>890480123</v>
      </c>
      <c r="AW1581" t="s">
        <v>1920</v>
      </c>
      <c r="AX1581">
        <v>5</v>
      </c>
      <c r="BC1581">
        <v>1</v>
      </c>
      <c r="BD1581">
        <v>7</v>
      </c>
      <c r="BE1581">
        <v>1</v>
      </c>
    </row>
    <row r="1582" spans="1:57" x14ac:dyDescent="0.25">
      <c r="A1582" s="179">
        <f t="shared" si="24"/>
        <v>18595082</v>
      </c>
      <c r="B1582" t="s">
        <v>1923</v>
      </c>
      <c r="C1582">
        <v>32795414</v>
      </c>
      <c r="D1582">
        <v>144105</v>
      </c>
      <c r="E1582">
        <v>4</v>
      </c>
      <c r="F1582">
        <v>17780</v>
      </c>
      <c r="G1582" s="180">
        <v>44139</v>
      </c>
      <c r="H1582" s="180">
        <v>46721</v>
      </c>
      <c r="I1582">
        <v>0</v>
      </c>
      <c r="J1582">
        <v>1</v>
      </c>
      <c r="K1582">
        <v>6</v>
      </c>
      <c r="L1582">
        <v>30</v>
      </c>
      <c r="M1582">
        <v>2</v>
      </c>
      <c r="N1582" s="170">
        <v>16011168</v>
      </c>
      <c r="O1582" s="170">
        <v>17240000</v>
      </c>
      <c r="P1582" s="178">
        <v>28000000</v>
      </c>
      <c r="Q1582" s="178">
        <v>556316</v>
      </c>
      <c r="R1582" s="178">
        <v>26815058</v>
      </c>
      <c r="S1582">
        <v>0</v>
      </c>
      <c r="T1582">
        <v>0</v>
      </c>
      <c r="U1582">
        <v>0</v>
      </c>
      <c r="W1582">
        <v>0</v>
      </c>
      <c r="X1582">
        <v>0</v>
      </c>
      <c r="Y1582">
        <v>0</v>
      </c>
      <c r="AB1582" s="180">
        <v>44285</v>
      </c>
      <c r="AC1582">
        <v>1</v>
      </c>
      <c r="AD1582" t="s">
        <v>1922</v>
      </c>
      <c r="AE1582">
        <v>1</v>
      </c>
      <c r="AF1582">
        <v>30</v>
      </c>
      <c r="AG1582">
        <v>0</v>
      </c>
      <c r="AN1582">
        <v>1</v>
      </c>
      <c r="AO1582">
        <v>1</v>
      </c>
      <c r="AR1582" s="178">
        <v>8219976</v>
      </c>
      <c r="AS1582" t="s">
        <v>1921</v>
      </c>
      <c r="AT1582">
        <v>0</v>
      </c>
      <c r="AU1582">
        <v>0</v>
      </c>
      <c r="AV1582">
        <v>890480123</v>
      </c>
      <c r="AW1582" t="s">
        <v>1920</v>
      </c>
      <c r="AX1582">
        <v>5</v>
      </c>
      <c r="BC1582">
        <v>1</v>
      </c>
      <c r="BD1582">
        <v>7</v>
      </c>
      <c r="BE1582">
        <v>2</v>
      </c>
    </row>
    <row r="1583" spans="1:57" x14ac:dyDescent="0.25">
      <c r="A1583" s="179">
        <f t="shared" si="24"/>
        <v>25236891</v>
      </c>
      <c r="B1583" t="s">
        <v>1923</v>
      </c>
      <c r="C1583">
        <v>32906792</v>
      </c>
      <c r="D1583">
        <v>144105</v>
      </c>
      <c r="E1583">
        <v>4</v>
      </c>
      <c r="F1583">
        <v>18261</v>
      </c>
      <c r="G1583" s="180">
        <v>44267</v>
      </c>
      <c r="H1583" s="180">
        <v>46842</v>
      </c>
      <c r="I1583">
        <v>0</v>
      </c>
      <c r="J1583">
        <v>1</v>
      </c>
      <c r="K1583">
        <v>0</v>
      </c>
      <c r="L1583">
        <v>30</v>
      </c>
      <c r="M1583">
        <v>2</v>
      </c>
      <c r="N1583" s="170">
        <v>16011168</v>
      </c>
      <c r="O1583" s="170">
        <v>17240000</v>
      </c>
      <c r="P1583" s="178">
        <v>26500000</v>
      </c>
      <c r="Q1583" s="178">
        <v>475608</v>
      </c>
      <c r="R1583" s="178">
        <v>26500000</v>
      </c>
      <c r="S1583">
        <v>0</v>
      </c>
      <c r="T1583">
        <v>0</v>
      </c>
      <c r="U1583">
        <v>0</v>
      </c>
      <c r="W1583">
        <v>0</v>
      </c>
      <c r="X1583">
        <v>0</v>
      </c>
      <c r="Y1583">
        <v>0</v>
      </c>
      <c r="Z1583">
        <v>926046</v>
      </c>
      <c r="AA1583">
        <v>2</v>
      </c>
      <c r="AB1583" s="180">
        <v>44285</v>
      </c>
      <c r="AC1583">
        <v>1</v>
      </c>
      <c r="AD1583" t="s">
        <v>1922</v>
      </c>
      <c r="AE1583">
        <v>1</v>
      </c>
      <c r="AF1583">
        <v>30</v>
      </c>
      <c r="AG1583">
        <v>0</v>
      </c>
      <c r="AN1583">
        <v>1</v>
      </c>
      <c r="AO1583">
        <v>1</v>
      </c>
      <c r="AR1583" s="178">
        <v>1263109</v>
      </c>
      <c r="AS1583" t="s">
        <v>1921</v>
      </c>
      <c r="AT1583">
        <v>0</v>
      </c>
      <c r="AU1583">
        <v>0</v>
      </c>
      <c r="AV1583">
        <v>806002962</v>
      </c>
      <c r="AW1583" t="s">
        <v>1924</v>
      </c>
      <c r="AX1583">
        <v>5</v>
      </c>
      <c r="BC1583">
        <v>1</v>
      </c>
      <c r="BD1583">
        <v>7</v>
      </c>
      <c r="BE1583">
        <v>2</v>
      </c>
    </row>
    <row r="1584" spans="1:57" x14ac:dyDescent="0.25">
      <c r="A1584" s="179">
        <f t="shared" si="24"/>
        <v>23054699</v>
      </c>
      <c r="B1584" t="s">
        <v>1923</v>
      </c>
      <c r="C1584">
        <v>32936135</v>
      </c>
      <c r="D1584">
        <v>144105</v>
      </c>
      <c r="E1584">
        <v>4</v>
      </c>
      <c r="F1584">
        <v>17134</v>
      </c>
      <c r="G1584" s="180">
        <v>43929</v>
      </c>
      <c r="H1584" s="180">
        <v>46568</v>
      </c>
      <c r="I1584">
        <v>0</v>
      </c>
      <c r="J1584">
        <v>1</v>
      </c>
      <c r="K1584">
        <v>10</v>
      </c>
      <c r="L1584">
        <v>30</v>
      </c>
      <c r="M1584">
        <v>2</v>
      </c>
      <c r="N1584" s="170">
        <v>17726461</v>
      </c>
      <c r="O1584" s="170">
        <v>19240000</v>
      </c>
      <c r="P1584" s="178">
        <v>27325782</v>
      </c>
      <c r="Q1584" s="178">
        <v>569956</v>
      </c>
      <c r="R1584" s="178">
        <v>25476075</v>
      </c>
      <c r="S1584">
        <v>0</v>
      </c>
      <c r="T1584">
        <v>0</v>
      </c>
      <c r="U1584">
        <v>0</v>
      </c>
      <c r="W1584">
        <v>0</v>
      </c>
      <c r="X1584">
        <v>0</v>
      </c>
      <c r="Y1584">
        <v>0</v>
      </c>
      <c r="AB1584" s="180">
        <v>44285</v>
      </c>
      <c r="AC1584">
        <v>9</v>
      </c>
      <c r="AD1584" t="s">
        <v>1922</v>
      </c>
      <c r="AE1584">
        <v>1</v>
      </c>
      <c r="AF1584">
        <v>30</v>
      </c>
      <c r="AG1584">
        <v>0</v>
      </c>
      <c r="AN1584">
        <v>1</v>
      </c>
      <c r="AO1584">
        <v>1</v>
      </c>
      <c r="AR1584" s="178">
        <v>2421376</v>
      </c>
      <c r="AS1584" t="s">
        <v>1921</v>
      </c>
      <c r="AT1584">
        <v>0</v>
      </c>
      <c r="AU1584">
        <v>0</v>
      </c>
      <c r="AV1584">
        <v>890480123</v>
      </c>
      <c r="AW1584" t="s">
        <v>1920</v>
      </c>
      <c r="AX1584">
        <v>5</v>
      </c>
      <c r="BC1584">
        <v>1</v>
      </c>
      <c r="BD1584">
        <v>7</v>
      </c>
      <c r="BE1584">
        <v>2</v>
      </c>
    </row>
    <row r="1585" spans="1:57" x14ac:dyDescent="0.25">
      <c r="A1585" s="179">
        <f t="shared" si="24"/>
        <v>349005</v>
      </c>
      <c r="B1585" t="s">
        <v>1923</v>
      </c>
      <c r="C1585">
        <v>32936135</v>
      </c>
      <c r="D1585">
        <v>144105</v>
      </c>
      <c r="E1585">
        <v>4</v>
      </c>
      <c r="F1585">
        <v>17241</v>
      </c>
      <c r="G1585" s="180">
        <v>43990</v>
      </c>
      <c r="H1585" s="180">
        <v>44742</v>
      </c>
      <c r="I1585">
        <v>0</v>
      </c>
      <c r="J1585">
        <v>1</v>
      </c>
      <c r="K1585">
        <v>9</v>
      </c>
      <c r="L1585">
        <v>30</v>
      </c>
      <c r="M1585">
        <v>2</v>
      </c>
      <c r="N1585" s="170">
        <v>15881442</v>
      </c>
      <c r="O1585" s="170">
        <v>17090000</v>
      </c>
      <c r="P1585" s="178">
        <v>583091</v>
      </c>
      <c r="Q1585" s="178">
        <v>28517</v>
      </c>
      <c r="R1585" s="178">
        <v>385660</v>
      </c>
      <c r="S1585">
        <v>0</v>
      </c>
      <c r="T1585">
        <v>0</v>
      </c>
      <c r="U1585">
        <v>0</v>
      </c>
      <c r="W1585">
        <v>0</v>
      </c>
      <c r="X1585">
        <v>0</v>
      </c>
      <c r="Y1585">
        <v>0</v>
      </c>
      <c r="AB1585" s="180">
        <v>44285</v>
      </c>
      <c r="AC1585">
        <v>1</v>
      </c>
      <c r="AD1585" t="s">
        <v>1922</v>
      </c>
      <c r="AE1585">
        <v>1</v>
      </c>
      <c r="AF1585">
        <v>30</v>
      </c>
      <c r="AG1585">
        <v>0</v>
      </c>
      <c r="AN1585">
        <v>1</v>
      </c>
      <c r="AO1585">
        <v>1</v>
      </c>
      <c r="AR1585" s="178">
        <v>36655</v>
      </c>
      <c r="AS1585" t="s">
        <v>1921</v>
      </c>
      <c r="AT1585">
        <v>0</v>
      </c>
      <c r="AU1585">
        <v>0</v>
      </c>
      <c r="AV1585">
        <v>890480123</v>
      </c>
      <c r="AW1585" t="s">
        <v>1920</v>
      </c>
      <c r="AX1585">
        <v>5</v>
      </c>
      <c r="BC1585">
        <v>1</v>
      </c>
      <c r="BD1585">
        <v>7</v>
      </c>
      <c r="BE1585">
        <v>2</v>
      </c>
    </row>
    <row r="1586" spans="1:57" x14ac:dyDescent="0.25">
      <c r="A1586" s="179">
        <f t="shared" si="24"/>
        <v>1133737</v>
      </c>
      <c r="B1586" t="s">
        <v>1923</v>
      </c>
      <c r="C1586">
        <v>32936135</v>
      </c>
      <c r="D1586">
        <v>144105</v>
      </c>
      <c r="E1586">
        <v>4</v>
      </c>
      <c r="F1586">
        <v>17272</v>
      </c>
      <c r="G1586" s="180">
        <v>44002</v>
      </c>
      <c r="H1586" s="180">
        <v>45107</v>
      </c>
      <c r="I1586">
        <v>0</v>
      </c>
      <c r="J1586">
        <v>1</v>
      </c>
      <c r="K1586">
        <v>8</v>
      </c>
      <c r="L1586">
        <v>30</v>
      </c>
      <c r="M1586">
        <v>2</v>
      </c>
      <c r="N1586" s="170">
        <v>12185828</v>
      </c>
      <c r="O1586" s="170">
        <v>12890000</v>
      </c>
      <c r="P1586" s="178">
        <v>1600000</v>
      </c>
      <c r="Q1586" s="178">
        <v>53285</v>
      </c>
      <c r="R1586" s="178">
        <v>1252810</v>
      </c>
      <c r="S1586">
        <v>0</v>
      </c>
      <c r="T1586">
        <v>0</v>
      </c>
      <c r="U1586">
        <v>0</v>
      </c>
      <c r="W1586">
        <v>0</v>
      </c>
      <c r="X1586">
        <v>0</v>
      </c>
      <c r="Y1586">
        <v>0</v>
      </c>
      <c r="AB1586" s="180">
        <v>44285</v>
      </c>
      <c r="AC1586">
        <v>9</v>
      </c>
      <c r="AD1586" t="s">
        <v>1922</v>
      </c>
      <c r="AE1586">
        <v>1</v>
      </c>
      <c r="AF1586">
        <v>30</v>
      </c>
      <c r="AG1586">
        <v>0</v>
      </c>
      <c r="AN1586">
        <v>1</v>
      </c>
      <c r="AO1586">
        <v>1</v>
      </c>
      <c r="AR1586" s="178">
        <v>119073</v>
      </c>
      <c r="AS1586" t="s">
        <v>1921</v>
      </c>
      <c r="AT1586">
        <v>0</v>
      </c>
      <c r="AU1586">
        <v>0</v>
      </c>
      <c r="AV1586">
        <v>890480123</v>
      </c>
      <c r="AW1586" t="s">
        <v>1920</v>
      </c>
      <c r="AX1586">
        <v>5</v>
      </c>
      <c r="BC1586">
        <v>1</v>
      </c>
      <c r="BD1586">
        <v>7</v>
      </c>
      <c r="BE1586">
        <v>2</v>
      </c>
    </row>
    <row r="1587" spans="1:57" x14ac:dyDescent="0.25">
      <c r="A1587" s="179">
        <f t="shared" si="24"/>
        <v>5450615</v>
      </c>
      <c r="B1587" t="s">
        <v>1923</v>
      </c>
      <c r="C1587">
        <v>32936135</v>
      </c>
      <c r="D1587">
        <v>144105</v>
      </c>
      <c r="E1587">
        <v>4</v>
      </c>
      <c r="F1587">
        <v>17752</v>
      </c>
      <c r="G1587" s="180">
        <v>44132</v>
      </c>
      <c r="H1587" s="180">
        <v>45595</v>
      </c>
      <c r="I1587">
        <v>0</v>
      </c>
      <c r="J1587">
        <v>1</v>
      </c>
      <c r="K1587">
        <v>4</v>
      </c>
      <c r="L1587">
        <v>30</v>
      </c>
      <c r="M1587">
        <v>2</v>
      </c>
      <c r="N1587" s="170">
        <v>8648788</v>
      </c>
      <c r="O1587" s="170">
        <v>9000000</v>
      </c>
      <c r="P1587" s="178">
        <v>6610240</v>
      </c>
      <c r="Q1587" s="178">
        <v>163396</v>
      </c>
      <c r="R1587" s="178">
        <v>6023079</v>
      </c>
      <c r="S1587">
        <v>0</v>
      </c>
      <c r="T1587">
        <v>0</v>
      </c>
      <c r="U1587">
        <v>0</v>
      </c>
      <c r="W1587">
        <v>0</v>
      </c>
      <c r="X1587">
        <v>0</v>
      </c>
      <c r="Y1587">
        <v>0</v>
      </c>
      <c r="AB1587" s="180">
        <v>44285</v>
      </c>
      <c r="AC1587">
        <v>9</v>
      </c>
      <c r="AD1587" t="s">
        <v>1922</v>
      </c>
      <c r="AE1587">
        <v>1</v>
      </c>
      <c r="AF1587">
        <v>30</v>
      </c>
      <c r="AG1587">
        <v>0</v>
      </c>
      <c r="AN1587">
        <v>1</v>
      </c>
      <c r="AO1587">
        <v>1</v>
      </c>
      <c r="AR1587" s="178">
        <v>572464</v>
      </c>
      <c r="AS1587" t="s">
        <v>1921</v>
      </c>
      <c r="AT1587">
        <v>0</v>
      </c>
      <c r="AU1587">
        <v>0</v>
      </c>
      <c r="AV1587">
        <v>890480123</v>
      </c>
      <c r="AW1587" t="s">
        <v>1920</v>
      </c>
      <c r="AX1587">
        <v>5</v>
      </c>
      <c r="BC1587">
        <v>1</v>
      </c>
      <c r="BD1587">
        <v>7</v>
      </c>
      <c r="BE1587">
        <v>2</v>
      </c>
    </row>
    <row r="1588" spans="1:57" x14ac:dyDescent="0.25">
      <c r="A1588" s="179">
        <f t="shared" si="24"/>
        <v>270674</v>
      </c>
      <c r="B1588" t="s">
        <v>1923</v>
      </c>
      <c r="C1588">
        <v>32936135</v>
      </c>
      <c r="D1588">
        <v>144105</v>
      </c>
      <c r="E1588">
        <v>4</v>
      </c>
      <c r="F1588">
        <v>550023247</v>
      </c>
      <c r="G1588" s="180">
        <v>43813</v>
      </c>
      <c r="H1588" s="180">
        <v>45199</v>
      </c>
      <c r="I1588">
        <v>0</v>
      </c>
      <c r="J1588">
        <v>1</v>
      </c>
      <c r="K1588">
        <v>6</v>
      </c>
      <c r="L1588">
        <v>30</v>
      </c>
      <c r="M1588">
        <v>2</v>
      </c>
      <c r="N1588" s="170">
        <v>22490513</v>
      </c>
      <c r="O1588" s="170">
        <v>24960000</v>
      </c>
      <c r="P1588" s="178">
        <v>341564</v>
      </c>
      <c r="Q1588" s="178">
        <v>13131</v>
      </c>
      <c r="R1588" s="178">
        <v>299102</v>
      </c>
      <c r="S1588">
        <v>0</v>
      </c>
      <c r="T1588">
        <v>0</v>
      </c>
      <c r="U1588">
        <v>0</v>
      </c>
      <c r="W1588">
        <v>0</v>
      </c>
      <c r="X1588">
        <v>0</v>
      </c>
      <c r="Y1588">
        <v>0</v>
      </c>
      <c r="AB1588" s="180">
        <v>44285</v>
      </c>
      <c r="AC1588">
        <v>1</v>
      </c>
      <c r="AD1588" t="s">
        <v>1922</v>
      </c>
      <c r="AE1588">
        <v>1</v>
      </c>
      <c r="AF1588">
        <v>30</v>
      </c>
      <c r="AG1588">
        <v>0</v>
      </c>
      <c r="AN1588">
        <v>1</v>
      </c>
      <c r="AO1588">
        <v>1</v>
      </c>
      <c r="AR1588" s="178">
        <v>28428</v>
      </c>
      <c r="AS1588" t="s">
        <v>1921</v>
      </c>
      <c r="AT1588">
        <v>0</v>
      </c>
      <c r="AU1588">
        <v>0</v>
      </c>
      <c r="AV1588">
        <v>890480123</v>
      </c>
      <c r="AW1588" t="s">
        <v>1920</v>
      </c>
      <c r="AX1588">
        <v>5</v>
      </c>
      <c r="BC1588">
        <v>2</v>
      </c>
      <c r="BD1588">
        <v>7</v>
      </c>
      <c r="BE1588">
        <v>2</v>
      </c>
    </row>
    <row r="1589" spans="1:57" x14ac:dyDescent="0.25">
      <c r="A1589" s="179">
        <f t="shared" si="24"/>
        <v>386067</v>
      </c>
      <c r="B1589" t="s">
        <v>1923</v>
      </c>
      <c r="C1589">
        <v>32936135</v>
      </c>
      <c r="D1589">
        <v>144105</v>
      </c>
      <c r="E1589">
        <v>4</v>
      </c>
      <c r="F1589">
        <v>550023248</v>
      </c>
      <c r="G1589" s="180">
        <v>43813</v>
      </c>
      <c r="H1589" s="180">
        <v>45199</v>
      </c>
      <c r="I1589">
        <v>0</v>
      </c>
      <c r="J1589">
        <v>1</v>
      </c>
      <c r="K1589">
        <v>6</v>
      </c>
      <c r="L1589">
        <v>30</v>
      </c>
      <c r="M1589">
        <v>2</v>
      </c>
      <c r="N1589" s="170">
        <v>22490513</v>
      </c>
      <c r="O1589" s="170">
        <v>24960000</v>
      </c>
      <c r="P1589" s="178">
        <v>486982</v>
      </c>
      <c r="Q1589" s="178">
        <v>18722</v>
      </c>
      <c r="R1589" s="178">
        <v>426615</v>
      </c>
      <c r="S1589">
        <v>0</v>
      </c>
      <c r="T1589">
        <v>0</v>
      </c>
      <c r="U1589">
        <v>0</v>
      </c>
      <c r="W1589">
        <v>0</v>
      </c>
      <c r="X1589">
        <v>0</v>
      </c>
      <c r="Y1589">
        <v>0</v>
      </c>
      <c r="AB1589" s="180">
        <v>44285</v>
      </c>
      <c r="AC1589">
        <v>1</v>
      </c>
      <c r="AD1589" t="s">
        <v>1922</v>
      </c>
      <c r="AE1589">
        <v>1</v>
      </c>
      <c r="AF1589">
        <v>30</v>
      </c>
      <c r="AG1589">
        <v>0</v>
      </c>
      <c r="AN1589">
        <v>1</v>
      </c>
      <c r="AO1589">
        <v>1</v>
      </c>
      <c r="AR1589" s="178">
        <v>40548</v>
      </c>
      <c r="AS1589" t="s">
        <v>1921</v>
      </c>
      <c r="AT1589">
        <v>0</v>
      </c>
      <c r="AU1589">
        <v>0</v>
      </c>
      <c r="AV1589">
        <v>890480123</v>
      </c>
      <c r="AW1589" t="s">
        <v>1920</v>
      </c>
      <c r="AX1589">
        <v>5</v>
      </c>
      <c r="BC1589">
        <v>2</v>
      </c>
      <c r="BD1589">
        <v>7</v>
      </c>
      <c r="BE1589">
        <v>2</v>
      </c>
    </row>
    <row r="1590" spans="1:57" x14ac:dyDescent="0.25">
      <c r="A1590" s="179">
        <f t="shared" si="24"/>
        <v>393123</v>
      </c>
      <c r="B1590" t="s">
        <v>1923</v>
      </c>
      <c r="C1590">
        <v>32936135</v>
      </c>
      <c r="D1590">
        <v>144105</v>
      </c>
      <c r="E1590">
        <v>4</v>
      </c>
      <c r="F1590">
        <v>550023249</v>
      </c>
      <c r="G1590" s="180">
        <v>43813</v>
      </c>
      <c r="H1590" s="180">
        <v>45199</v>
      </c>
      <c r="I1590">
        <v>0</v>
      </c>
      <c r="J1590">
        <v>1</v>
      </c>
      <c r="K1590">
        <v>6</v>
      </c>
      <c r="L1590">
        <v>30</v>
      </c>
      <c r="M1590">
        <v>2</v>
      </c>
      <c r="N1590" s="170">
        <v>22490513</v>
      </c>
      <c r="O1590" s="170">
        <v>24960000</v>
      </c>
      <c r="P1590" s="178">
        <v>495874</v>
      </c>
      <c r="Q1590" s="178">
        <v>19064</v>
      </c>
      <c r="R1590" s="178">
        <v>434412</v>
      </c>
      <c r="S1590">
        <v>0</v>
      </c>
      <c r="T1590">
        <v>0</v>
      </c>
      <c r="U1590">
        <v>0</v>
      </c>
      <c r="W1590">
        <v>0</v>
      </c>
      <c r="X1590">
        <v>0</v>
      </c>
      <c r="Y1590">
        <v>0</v>
      </c>
      <c r="AB1590" s="180">
        <v>44285</v>
      </c>
      <c r="AC1590">
        <v>1</v>
      </c>
      <c r="AD1590" t="s">
        <v>1922</v>
      </c>
      <c r="AE1590">
        <v>1</v>
      </c>
      <c r="AF1590">
        <v>30</v>
      </c>
      <c r="AG1590">
        <v>0</v>
      </c>
      <c r="AN1590">
        <v>1</v>
      </c>
      <c r="AO1590">
        <v>1</v>
      </c>
      <c r="AR1590" s="178">
        <v>41289</v>
      </c>
      <c r="AS1590" t="s">
        <v>1921</v>
      </c>
      <c r="AT1590">
        <v>0</v>
      </c>
      <c r="AU1590">
        <v>0</v>
      </c>
      <c r="AV1590">
        <v>890480123</v>
      </c>
      <c r="AW1590" t="s">
        <v>1920</v>
      </c>
      <c r="AX1590">
        <v>5</v>
      </c>
      <c r="BC1590">
        <v>2</v>
      </c>
      <c r="BD1590">
        <v>7</v>
      </c>
      <c r="BE1590">
        <v>2</v>
      </c>
    </row>
    <row r="1591" spans="1:57" x14ac:dyDescent="0.25">
      <c r="A1591" s="179">
        <f t="shared" si="24"/>
        <v>270674</v>
      </c>
      <c r="B1591" t="s">
        <v>1923</v>
      </c>
      <c r="C1591">
        <v>32936135</v>
      </c>
      <c r="D1591">
        <v>144105</v>
      </c>
      <c r="E1591">
        <v>4</v>
      </c>
      <c r="F1591">
        <v>550023250</v>
      </c>
      <c r="G1591" s="180">
        <v>43813</v>
      </c>
      <c r="H1591" s="180">
        <v>45199</v>
      </c>
      <c r="I1591">
        <v>0</v>
      </c>
      <c r="J1591">
        <v>1</v>
      </c>
      <c r="K1591">
        <v>6</v>
      </c>
      <c r="L1591">
        <v>30</v>
      </c>
      <c r="M1591">
        <v>2</v>
      </c>
      <c r="N1591" s="170">
        <v>22490513</v>
      </c>
      <c r="O1591" s="170">
        <v>24960000</v>
      </c>
      <c r="P1591" s="178">
        <v>341564</v>
      </c>
      <c r="Q1591" s="178">
        <v>13131</v>
      </c>
      <c r="R1591" s="178">
        <v>299102</v>
      </c>
      <c r="S1591">
        <v>0</v>
      </c>
      <c r="T1591">
        <v>0</v>
      </c>
      <c r="U1591">
        <v>0</v>
      </c>
      <c r="W1591">
        <v>0</v>
      </c>
      <c r="X1591">
        <v>0</v>
      </c>
      <c r="Y1591">
        <v>0</v>
      </c>
      <c r="AB1591" s="180">
        <v>44285</v>
      </c>
      <c r="AC1591">
        <v>1</v>
      </c>
      <c r="AD1591" t="s">
        <v>1922</v>
      </c>
      <c r="AE1591">
        <v>1</v>
      </c>
      <c r="AF1591">
        <v>30</v>
      </c>
      <c r="AG1591">
        <v>0</v>
      </c>
      <c r="AN1591">
        <v>1</v>
      </c>
      <c r="AO1591">
        <v>1</v>
      </c>
      <c r="AR1591" s="178">
        <v>28428</v>
      </c>
      <c r="AS1591" t="s">
        <v>1921</v>
      </c>
      <c r="AT1591">
        <v>0</v>
      </c>
      <c r="AU1591">
        <v>0</v>
      </c>
      <c r="AV1591">
        <v>890480123</v>
      </c>
      <c r="AW1591" t="s">
        <v>1920</v>
      </c>
      <c r="AX1591">
        <v>5</v>
      </c>
      <c r="BC1591">
        <v>2</v>
      </c>
      <c r="BD1591">
        <v>7</v>
      </c>
      <c r="BE1591">
        <v>2</v>
      </c>
    </row>
    <row r="1592" spans="1:57" x14ac:dyDescent="0.25">
      <c r="A1592" s="179">
        <f t="shared" si="24"/>
        <v>406112</v>
      </c>
      <c r="B1592" t="s">
        <v>1923</v>
      </c>
      <c r="C1592">
        <v>32936135</v>
      </c>
      <c r="D1592">
        <v>144105</v>
      </c>
      <c r="E1592">
        <v>4</v>
      </c>
      <c r="F1592">
        <v>550023254</v>
      </c>
      <c r="G1592" s="180">
        <v>43814</v>
      </c>
      <c r="H1592" s="180">
        <v>45199</v>
      </c>
      <c r="I1592">
        <v>0</v>
      </c>
      <c r="J1592">
        <v>1</v>
      </c>
      <c r="K1592">
        <v>6</v>
      </c>
      <c r="L1592">
        <v>30</v>
      </c>
      <c r="M1592">
        <v>2</v>
      </c>
      <c r="N1592" s="170">
        <v>22490513</v>
      </c>
      <c r="O1592" s="170">
        <v>24960000</v>
      </c>
      <c r="P1592" s="178">
        <v>512263</v>
      </c>
      <c r="Q1592" s="178">
        <v>19694</v>
      </c>
      <c r="R1592" s="178">
        <v>448765</v>
      </c>
      <c r="S1592">
        <v>0</v>
      </c>
      <c r="T1592">
        <v>0</v>
      </c>
      <c r="U1592">
        <v>0</v>
      </c>
      <c r="W1592">
        <v>0</v>
      </c>
      <c r="X1592">
        <v>0</v>
      </c>
      <c r="Y1592">
        <v>0</v>
      </c>
      <c r="AB1592" s="180">
        <v>44285</v>
      </c>
      <c r="AC1592">
        <v>1</v>
      </c>
      <c r="AD1592" t="s">
        <v>1922</v>
      </c>
      <c r="AE1592">
        <v>1</v>
      </c>
      <c r="AF1592">
        <v>30</v>
      </c>
      <c r="AG1592">
        <v>0</v>
      </c>
      <c r="AN1592">
        <v>1</v>
      </c>
      <c r="AO1592">
        <v>1</v>
      </c>
      <c r="AR1592" s="178">
        <v>42653</v>
      </c>
      <c r="AS1592" t="s">
        <v>1921</v>
      </c>
      <c r="AT1592">
        <v>0</v>
      </c>
      <c r="AU1592">
        <v>0</v>
      </c>
      <c r="AV1592">
        <v>890480123</v>
      </c>
      <c r="AW1592" t="s">
        <v>1920</v>
      </c>
      <c r="AX1592">
        <v>5</v>
      </c>
      <c r="BC1592">
        <v>2</v>
      </c>
      <c r="BD1592">
        <v>7</v>
      </c>
      <c r="BE1592">
        <v>2</v>
      </c>
    </row>
    <row r="1593" spans="1:57" x14ac:dyDescent="0.25">
      <c r="A1593" s="179">
        <f t="shared" si="24"/>
        <v>406112</v>
      </c>
      <c r="B1593" t="s">
        <v>1923</v>
      </c>
      <c r="C1593">
        <v>32936135</v>
      </c>
      <c r="D1593">
        <v>144105</v>
      </c>
      <c r="E1593">
        <v>4</v>
      </c>
      <c r="F1593">
        <v>550023255</v>
      </c>
      <c r="G1593" s="180">
        <v>43814</v>
      </c>
      <c r="H1593" s="180">
        <v>45199</v>
      </c>
      <c r="I1593">
        <v>0</v>
      </c>
      <c r="J1593">
        <v>1</v>
      </c>
      <c r="K1593">
        <v>6</v>
      </c>
      <c r="L1593">
        <v>30</v>
      </c>
      <c r="M1593">
        <v>2</v>
      </c>
      <c r="N1593" s="170">
        <v>22490513</v>
      </c>
      <c r="O1593" s="170">
        <v>24960000</v>
      </c>
      <c r="P1593" s="178">
        <v>512263</v>
      </c>
      <c r="Q1593" s="178">
        <v>19694</v>
      </c>
      <c r="R1593" s="178">
        <v>448765</v>
      </c>
      <c r="S1593">
        <v>0</v>
      </c>
      <c r="T1593">
        <v>0</v>
      </c>
      <c r="U1593">
        <v>0</v>
      </c>
      <c r="W1593">
        <v>0</v>
      </c>
      <c r="X1593">
        <v>0</v>
      </c>
      <c r="Y1593">
        <v>0</v>
      </c>
      <c r="AB1593" s="180">
        <v>44285</v>
      </c>
      <c r="AC1593">
        <v>1</v>
      </c>
      <c r="AD1593" t="s">
        <v>1922</v>
      </c>
      <c r="AE1593">
        <v>1</v>
      </c>
      <c r="AF1593">
        <v>30</v>
      </c>
      <c r="AG1593">
        <v>0</v>
      </c>
      <c r="AN1593">
        <v>1</v>
      </c>
      <c r="AO1593">
        <v>1</v>
      </c>
      <c r="AR1593" s="178">
        <v>42653</v>
      </c>
      <c r="AS1593" t="s">
        <v>1921</v>
      </c>
      <c r="AT1593">
        <v>0</v>
      </c>
      <c r="AU1593">
        <v>0</v>
      </c>
      <c r="AV1593">
        <v>890480123</v>
      </c>
      <c r="AW1593" t="s">
        <v>1920</v>
      </c>
      <c r="AX1593">
        <v>5</v>
      </c>
      <c r="BC1593">
        <v>2</v>
      </c>
      <c r="BD1593">
        <v>7</v>
      </c>
      <c r="BE1593">
        <v>2</v>
      </c>
    </row>
    <row r="1594" spans="1:57" x14ac:dyDescent="0.25">
      <c r="A1594" s="179">
        <f t="shared" si="24"/>
        <v>406112</v>
      </c>
      <c r="B1594" t="s">
        <v>1923</v>
      </c>
      <c r="C1594">
        <v>32936135</v>
      </c>
      <c r="D1594">
        <v>144105</v>
      </c>
      <c r="E1594">
        <v>4</v>
      </c>
      <c r="F1594">
        <v>550023256</v>
      </c>
      <c r="G1594" s="180">
        <v>43814</v>
      </c>
      <c r="H1594" s="180">
        <v>45199</v>
      </c>
      <c r="I1594">
        <v>0</v>
      </c>
      <c r="J1594">
        <v>1</v>
      </c>
      <c r="K1594">
        <v>6</v>
      </c>
      <c r="L1594">
        <v>30</v>
      </c>
      <c r="M1594">
        <v>2</v>
      </c>
      <c r="N1594" s="170">
        <v>22490513</v>
      </c>
      <c r="O1594" s="170">
        <v>24960000</v>
      </c>
      <c r="P1594" s="178">
        <v>512263</v>
      </c>
      <c r="Q1594" s="178">
        <v>19694</v>
      </c>
      <c r="R1594" s="178">
        <v>448765</v>
      </c>
      <c r="S1594">
        <v>0</v>
      </c>
      <c r="T1594">
        <v>0</v>
      </c>
      <c r="U1594">
        <v>0</v>
      </c>
      <c r="W1594">
        <v>0</v>
      </c>
      <c r="X1594">
        <v>0</v>
      </c>
      <c r="Y1594">
        <v>0</v>
      </c>
      <c r="AB1594" s="180">
        <v>44285</v>
      </c>
      <c r="AC1594">
        <v>1</v>
      </c>
      <c r="AD1594" t="s">
        <v>1922</v>
      </c>
      <c r="AE1594">
        <v>1</v>
      </c>
      <c r="AF1594">
        <v>30</v>
      </c>
      <c r="AG1594">
        <v>0</v>
      </c>
      <c r="AN1594">
        <v>1</v>
      </c>
      <c r="AO1594">
        <v>1</v>
      </c>
      <c r="AR1594" s="178">
        <v>42653</v>
      </c>
      <c r="AS1594" t="s">
        <v>1921</v>
      </c>
      <c r="AT1594">
        <v>0</v>
      </c>
      <c r="AU1594">
        <v>0</v>
      </c>
      <c r="AV1594">
        <v>890480123</v>
      </c>
      <c r="AW1594" t="s">
        <v>1920</v>
      </c>
      <c r="AX1594">
        <v>5</v>
      </c>
      <c r="BC1594">
        <v>2</v>
      </c>
      <c r="BD1594">
        <v>7</v>
      </c>
      <c r="BE1594">
        <v>2</v>
      </c>
    </row>
    <row r="1595" spans="1:57" x14ac:dyDescent="0.25">
      <c r="A1595" s="179">
        <f t="shared" si="24"/>
        <v>16519</v>
      </c>
      <c r="B1595" t="s">
        <v>1923</v>
      </c>
      <c r="C1595">
        <v>32936135</v>
      </c>
      <c r="D1595">
        <v>144105</v>
      </c>
      <c r="E1595">
        <v>4</v>
      </c>
      <c r="F1595">
        <v>550023257</v>
      </c>
      <c r="G1595" s="180">
        <v>43814</v>
      </c>
      <c r="H1595" s="180">
        <v>45199</v>
      </c>
      <c r="I1595">
        <v>0</v>
      </c>
      <c r="J1595">
        <v>1</v>
      </c>
      <c r="K1595">
        <v>6</v>
      </c>
      <c r="L1595">
        <v>30</v>
      </c>
      <c r="M1595">
        <v>2</v>
      </c>
      <c r="N1595" s="170">
        <v>22490513</v>
      </c>
      <c r="O1595" s="170">
        <v>24960000</v>
      </c>
      <c r="P1595" s="178">
        <v>20835</v>
      </c>
      <c r="Q1595" s="178">
        <v>801</v>
      </c>
      <c r="R1595" s="178">
        <v>18254</v>
      </c>
      <c r="S1595">
        <v>0</v>
      </c>
      <c r="T1595">
        <v>0</v>
      </c>
      <c r="U1595">
        <v>0</v>
      </c>
      <c r="W1595">
        <v>0</v>
      </c>
      <c r="X1595">
        <v>0</v>
      </c>
      <c r="Y1595">
        <v>0</v>
      </c>
      <c r="AB1595" s="180">
        <v>44285</v>
      </c>
      <c r="AC1595">
        <v>1</v>
      </c>
      <c r="AD1595" t="s">
        <v>1922</v>
      </c>
      <c r="AE1595">
        <v>1</v>
      </c>
      <c r="AF1595">
        <v>30</v>
      </c>
      <c r="AG1595">
        <v>0</v>
      </c>
      <c r="AN1595">
        <v>1</v>
      </c>
      <c r="AO1595">
        <v>1</v>
      </c>
      <c r="AR1595" s="178">
        <v>1735</v>
      </c>
      <c r="AS1595" t="s">
        <v>1921</v>
      </c>
      <c r="AT1595">
        <v>0</v>
      </c>
      <c r="AU1595">
        <v>0</v>
      </c>
      <c r="AV1595">
        <v>890480123</v>
      </c>
      <c r="AW1595" t="s">
        <v>1920</v>
      </c>
      <c r="AX1595">
        <v>5</v>
      </c>
      <c r="BC1595">
        <v>2</v>
      </c>
      <c r="BD1595">
        <v>7</v>
      </c>
      <c r="BE1595">
        <v>2</v>
      </c>
    </row>
    <row r="1596" spans="1:57" x14ac:dyDescent="0.25">
      <c r="A1596" s="179">
        <f t="shared" si="24"/>
        <v>35725</v>
      </c>
      <c r="B1596" t="s">
        <v>1923</v>
      </c>
      <c r="C1596">
        <v>32936135</v>
      </c>
      <c r="D1596">
        <v>144105</v>
      </c>
      <c r="E1596">
        <v>4</v>
      </c>
      <c r="F1596">
        <v>550023258</v>
      </c>
      <c r="G1596" s="180">
        <v>43814</v>
      </c>
      <c r="H1596" s="180">
        <v>45199</v>
      </c>
      <c r="I1596">
        <v>0</v>
      </c>
      <c r="J1596">
        <v>1</v>
      </c>
      <c r="K1596">
        <v>6</v>
      </c>
      <c r="L1596">
        <v>30</v>
      </c>
      <c r="M1596">
        <v>2</v>
      </c>
      <c r="N1596" s="170">
        <v>22490513</v>
      </c>
      <c r="O1596" s="170">
        <v>24960000</v>
      </c>
      <c r="P1596" s="178">
        <v>45087</v>
      </c>
      <c r="Q1596" s="178">
        <v>1733</v>
      </c>
      <c r="R1596" s="178">
        <v>39477</v>
      </c>
      <c r="S1596">
        <v>0</v>
      </c>
      <c r="T1596">
        <v>0</v>
      </c>
      <c r="U1596">
        <v>0</v>
      </c>
      <c r="W1596">
        <v>0</v>
      </c>
      <c r="X1596">
        <v>0</v>
      </c>
      <c r="Y1596">
        <v>0</v>
      </c>
      <c r="AB1596" s="180">
        <v>44285</v>
      </c>
      <c r="AC1596">
        <v>1</v>
      </c>
      <c r="AD1596" t="s">
        <v>1922</v>
      </c>
      <c r="AE1596">
        <v>1</v>
      </c>
      <c r="AF1596">
        <v>30</v>
      </c>
      <c r="AG1596">
        <v>0</v>
      </c>
      <c r="AN1596">
        <v>1</v>
      </c>
      <c r="AO1596">
        <v>1</v>
      </c>
      <c r="AR1596" s="178">
        <v>3752</v>
      </c>
      <c r="AS1596" t="s">
        <v>1921</v>
      </c>
      <c r="AT1596">
        <v>0</v>
      </c>
      <c r="AU1596">
        <v>0</v>
      </c>
      <c r="AV1596">
        <v>890480123</v>
      </c>
      <c r="AW1596" t="s">
        <v>1920</v>
      </c>
      <c r="AX1596">
        <v>5</v>
      </c>
      <c r="BC1596">
        <v>2</v>
      </c>
      <c r="BD1596">
        <v>7</v>
      </c>
      <c r="BE1596">
        <v>2</v>
      </c>
    </row>
    <row r="1597" spans="1:57" x14ac:dyDescent="0.25">
      <c r="A1597" s="179">
        <f t="shared" si="24"/>
        <v>106688</v>
      </c>
      <c r="B1597" t="s">
        <v>1923</v>
      </c>
      <c r="C1597">
        <v>32936135</v>
      </c>
      <c r="D1597">
        <v>144105</v>
      </c>
      <c r="E1597">
        <v>4</v>
      </c>
      <c r="F1597">
        <v>550023526</v>
      </c>
      <c r="G1597" s="180">
        <v>43871</v>
      </c>
      <c r="H1597" s="180">
        <v>45199</v>
      </c>
      <c r="I1597">
        <v>0</v>
      </c>
      <c r="J1597">
        <v>1</v>
      </c>
      <c r="K1597">
        <v>6</v>
      </c>
      <c r="L1597">
        <v>30</v>
      </c>
      <c r="M1597">
        <v>2</v>
      </c>
      <c r="N1597" s="170">
        <v>22490513</v>
      </c>
      <c r="O1597" s="170">
        <v>24960000</v>
      </c>
      <c r="P1597" s="178">
        <v>134653</v>
      </c>
      <c r="Q1597" s="178">
        <v>5177</v>
      </c>
      <c r="R1597" s="178">
        <v>117893</v>
      </c>
      <c r="S1597">
        <v>0</v>
      </c>
      <c r="T1597">
        <v>0</v>
      </c>
      <c r="U1597">
        <v>0</v>
      </c>
      <c r="W1597">
        <v>0</v>
      </c>
      <c r="X1597">
        <v>0</v>
      </c>
      <c r="Y1597">
        <v>0</v>
      </c>
      <c r="AB1597" s="180">
        <v>44285</v>
      </c>
      <c r="AC1597">
        <v>1</v>
      </c>
      <c r="AD1597" t="s">
        <v>1922</v>
      </c>
      <c r="AE1597">
        <v>1</v>
      </c>
      <c r="AF1597">
        <v>30</v>
      </c>
      <c r="AG1597">
        <v>0</v>
      </c>
      <c r="AN1597">
        <v>1</v>
      </c>
      <c r="AO1597">
        <v>1</v>
      </c>
      <c r="AR1597" s="178">
        <v>11205</v>
      </c>
      <c r="AS1597" t="s">
        <v>1921</v>
      </c>
      <c r="AT1597">
        <v>0</v>
      </c>
      <c r="AU1597">
        <v>0</v>
      </c>
      <c r="AV1597">
        <v>890480123</v>
      </c>
      <c r="AW1597" t="s">
        <v>1920</v>
      </c>
      <c r="AX1597">
        <v>5</v>
      </c>
      <c r="BC1597">
        <v>2</v>
      </c>
      <c r="BD1597">
        <v>7</v>
      </c>
      <c r="BE1597">
        <v>2</v>
      </c>
    </row>
    <row r="1598" spans="1:57" x14ac:dyDescent="0.25">
      <c r="A1598" s="179">
        <f t="shared" si="24"/>
        <v>27815</v>
      </c>
      <c r="B1598" t="s">
        <v>1923</v>
      </c>
      <c r="C1598">
        <v>32936135</v>
      </c>
      <c r="D1598">
        <v>144105</v>
      </c>
      <c r="E1598">
        <v>4</v>
      </c>
      <c r="F1598">
        <v>550023623</v>
      </c>
      <c r="G1598" s="180">
        <v>43887</v>
      </c>
      <c r="H1598" s="180">
        <v>45199</v>
      </c>
      <c r="I1598">
        <v>0</v>
      </c>
      <c r="J1598">
        <v>1</v>
      </c>
      <c r="K1598">
        <v>6</v>
      </c>
      <c r="L1598">
        <v>30</v>
      </c>
      <c r="M1598">
        <v>2</v>
      </c>
      <c r="N1598" s="170">
        <v>22490513</v>
      </c>
      <c r="O1598" s="170">
        <v>24960000</v>
      </c>
      <c r="P1598" s="178">
        <v>35098</v>
      </c>
      <c r="Q1598" s="178">
        <v>1349</v>
      </c>
      <c r="R1598" s="178">
        <v>30736</v>
      </c>
      <c r="S1598">
        <v>0</v>
      </c>
      <c r="T1598">
        <v>0</v>
      </c>
      <c r="U1598">
        <v>0</v>
      </c>
      <c r="W1598">
        <v>0</v>
      </c>
      <c r="X1598">
        <v>0</v>
      </c>
      <c r="Y1598">
        <v>0</v>
      </c>
      <c r="AB1598" s="180">
        <v>44285</v>
      </c>
      <c r="AC1598">
        <v>1</v>
      </c>
      <c r="AD1598" t="s">
        <v>1922</v>
      </c>
      <c r="AE1598">
        <v>1</v>
      </c>
      <c r="AF1598">
        <v>30</v>
      </c>
      <c r="AG1598">
        <v>0</v>
      </c>
      <c r="AN1598">
        <v>1</v>
      </c>
      <c r="AO1598">
        <v>1</v>
      </c>
      <c r="AR1598" s="178">
        <v>2921</v>
      </c>
      <c r="AS1598" t="s">
        <v>1921</v>
      </c>
      <c r="AT1598">
        <v>0</v>
      </c>
      <c r="AU1598">
        <v>0</v>
      </c>
      <c r="AV1598">
        <v>890480123</v>
      </c>
      <c r="AW1598" t="s">
        <v>1920</v>
      </c>
      <c r="AX1598">
        <v>5</v>
      </c>
      <c r="BC1598">
        <v>2</v>
      </c>
      <c r="BD1598">
        <v>7</v>
      </c>
      <c r="BE1598">
        <v>2</v>
      </c>
    </row>
    <row r="1599" spans="1:57" x14ac:dyDescent="0.25">
      <c r="A1599" s="179">
        <f t="shared" si="24"/>
        <v>69501</v>
      </c>
      <c r="B1599" t="s">
        <v>1923</v>
      </c>
      <c r="C1599">
        <v>32936135</v>
      </c>
      <c r="D1599">
        <v>144105</v>
      </c>
      <c r="E1599">
        <v>4</v>
      </c>
      <c r="F1599">
        <v>550023644</v>
      </c>
      <c r="G1599" s="180">
        <v>43890</v>
      </c>
      <c r="H1599" s="180">
        <v>45199</v>
      </c>
      <c r="I1599">
        <v>0</v>
      </c>
      <c r="J1599">
        <v>1</v>
      </c>
      <c r="K1599">
        <v>6</v>
      </c>
      <c r="L1599">
        <v>30</v>
      </c>
      <c r="M1599">
        <v>2</v>
      </c>
      <c r="N1599" s="170">
        <v>22490513</v>
      </c>
      <c r="O1599" s="170">
        <v>24960000</v>
      </c>
      <c r="P1599" s="178">
        <v>87736</v>
      </c>
      <c r="Q1599" s="178">
        <v>3373</v>
      </c>
      <c r="R1599" s="178">
        <v>76800</v>
      </c>
      <c r="S1599">
        <v>0</v>
      </c>
      <c r="T1599">
        <v>0</v>
      </c>
      <c r="U1599">
        <v>0</v>
      </c>
      <c r="W1599">
        <v>0</v>
      </c>
      <c r="X1599">
        <v>0</v>
      </c>
      <c r="Y1599">
        <v>0</v>
      </c>
      <c r="AB1599" s="180">
        <v>44285</v>
      </c>
      <c r="AC1599">
        <v>1</v>
      </c>
      <c r="AD1599" t="s">
        <v>1922</v>
      </c>
      <c r="AE1599">
        <v>1</v>
      </c>
      <c r="AF1599">
        <v>30</v>
      </c>
      <c r="AG1599">
        <v>0</v>
      </c>
      <c r="AN1599">
        <v>1</v>
      </c>
      <c r="AO1599">
        <v>1</v>
      </c>
      <c r="AR1599" s="178">
        <v>7299</v>
      </c>
      <c r="AS1599" t="s">
        <v>1921</v>
      </c>
      <c r="AT1599">
        <v>0</v>
      </c>
      <c r="AU1599">
        <v>0</v>
      </c>
      <c r="AV1599">
        <v>890480123</v>
      </c>
      <c r="AW1599" t="s">
        <v>1920</v>
      </c>
      <c r="AX1599">
        <v>5</v>
      </c>
      <c r="BC1599">
        <v>2</v>
      </c>
      <c r="BD1599">
        <v>7</v>
      </c>
      <c r="BE1599">
        <v>2</v>
      </c>
    </row>
    <row r="1600" spans="1:57" x14ac:dyDescent="0.25">
      <c r="A1600" s="179">
        <f t="shared" si="24"/>
        <v>13899</v>
      </c>
      <c r="B1600" t="s">
        <v>1923</v>
      </c>
      <c r="C1600">
        <v>32936135</v>
      </c>
      <c r="D1600">
        <v>144105</v>
      </c>
      <c r="E1600">
        <v>4</v>
      </c>
      <c r="F1600">
        <v>550023709</v>
      </c>
      <c r="G1600" s="180">
        <v>43902</v>
      </c>
      <c r="H1600" s="180">
        <v>45199</v>
      </c>
      <c r="I1600">
        <v>0</v>
      </c>
      <c r="J1600">
        <v>1</v>
      </c>
      <c r="K1600">
        <v>6</v>
      </c>
      <c r="L1600">
        <v>30</v>
      </c>
      <c r="M1600">
        <v>2</v>
      </c>
      <c r="N1600" s="170">
        <v>22490513</v>
      </c>
      <c r="O1600" s="170">
        <v>24960000</v>
      </c>
      <c r="P1600" s="178">
        <v>17533</v>
      </c>
      <c r="Q1600" s="178">
        <v>674</v>
      </c>
      <c r="R1600" s="178">
        <v>15359</v>
      </c>
      <c r="S1600">
        <v>0</v>
      </c>
      <c r="T1600">
        <v>0</v>
      </c>
      <c r="U1600">
        <v>0</v>
      </c>
      <c r="W1600">
        <v>0</v>
      </c>
      <c r="X1600">
        <v>0</v>
      </c>
      <c r="Y1600">
        <v>0</v>
      </c>
      <c r="AB1600" s="180">
        <v>44285</v>
      </c>
      <c r="AC1600">
        <v>1</v>
      </c>
      <c r="AD1600" t="s">
        <v>1922</v>
      </c>
      <c r="AE1600">
        <v>1</v>
      </c>
      <c r="AF1600">
        <v>30</v>
      </c>
      <c r="AG1600">
        <v>0</v>
      </c>
      <c r="AN1600">
        <v>1</v>
      </c>
      <c r="AO1600">
        <v>1</v>
      </c>
      <c r="AR1600" s="178">
        <v>1460</v>
      </c>
      <c r="AS1600" t="s">
        <v>1921</v>
      </c>
      <c r="AT1600">
        <v>0</v>
      </c>
      <c r="AU1600">
        <v>0</v>
      </c>
      <c r="AV1600">
        <v>890480123</v>
      </c>
      <c r="AW1600" t="s">
        <v>1920</v>
      </c>
      <c r="AX1600">
        <v>5</v>
      </c>
      <c r="BC1600">
        <v>2</v>
      </c>
      <c r="BD1600">
        <v>7</v>
      </c>
      <c r="BE1600">
        <v>2</v>
      </c>
    </row>
    <row r="1601" spans="1:57" x14ac:dyDescent="0.25">
      <c r="A1601" s="179">
        <f t="shared" si="24"/>
        <v>152397</v>
      </c>
      <c r="B1601" t="s">
        <v>1923</v>
      </c>
      <c r="C1601">
        <v>32936135</v>
      </c>
      <c r="D1601">
        <v>144105</v>
      </c>
      <c r="E1601">
        <v>4</v>
      </c>
      <c r="F1601">
        <v>550023959</v>
      </c>
      <c r="G1601" s="180">
        <v>44020</v>
      </c>
      <c r="H1601" s="180">
        <v>45199</v>
      </c>
      <c r="I1601">
        <v>0</v>
      </c>
      <c r="J1601">
        <v>1</v>
      </c>
      <c r="K1601">
        <v>6</v>
      </c>
      <c r="L1601">
        <v>30</v>
      </c>
      <c r="M1601">
        <v>2</v>
      </c>
      <c r="N1601" s="170">
        <v>22490513</v>
      </c>
      <c r="O1601" s="170">
        <v>24960000</v>
      </c>
      <c r="P1601" s="178">
        <v>192311</v>
      </c>
      <c r="Q1601" s="178">
        <v>7393</v>
      </c>
      <c r="R1601" s="178">
        <v>168403</v>
      </c>
      <c r="S1601">
        <v>0</v>
      </c>
      <c r="T1601">
        <v>0</v>
      </c>
      <c r="U1601">
        <v>0</v>
      </c>
      <c r="W1601">
        <v>0</v>
      </c>
      <c r="X1601">
        <v>0</v>
      </c>
      <c r="Y1601">
        <v>0</v>
      </c>
      <c r="AB1601" s="180">
        <v>44285</v>
      </c>
      <c r="AC1601">
        <v>1</v>
      </c>
      <c r="AD1601" t="s">
        <v>1922</v>
      </c>
      <c r="AE1601">
        <v>1</v>
      </c>
      <c r="AF1601">
        <v>30</v>
      </c>
      <c r="AG1601">
        <v>0</v>
      </c>
      <c r="AN1601">
        <v>1</v>
      </c>
      <c r="AO1601">
        <v>1</v>
      </c>
      <c r="AR1601" s="178">
        <v>16006</v>
      </c>
      <c r="AS1601" t="s">
        <v>1921</v>
      </c>
      <c r="AT1601">
        <v>0</v>
      </c>
      <c r="AU1601">
        <v>0</v>
      </c>
      <c r="AV1601">
        <v>890480123</v>
      </c>
      <c r="AW1601" t="s">
        <v>1920</v>
      </c>
      <c r="AX1601">
        <v>5</v>
      </c>
      <c r="BC1601">
        <v>2</v>
      </c>
      <c r="BD1601">
        <v>7</v>
      </c>
      <c r="BE1601">
        <v>2</v>
      </c>
    </row>
    <row r="1602" spans="1:57" x14ac:dyDescent="0.25">
      <c r="A1602" s="179">
        <f t="shared" ref="A1602:A1665" si="25">IF(+R1602&gt;AR1602,R1602-AR1602,0)</f>
        <v>77293</v>
      </c>
      <c r="B1602" t="s">
        <v>1923</v>
      </c>
      <c r="C1602">
        <v>32936135</v>
      </c>
      <c r="D1602">
        <v>144105</v>
      </c>
      <c r="E1602">
        <v>4</v>
      </c>
      <c r="F1602">
        <v>550023982</v>
      </c>
      <c r="G1602" s="180">
        <v>44030</v>
      </c>
      <c r="H1602" s="180">
        <v>45168</v>
      </c>
      <c r="I1602">
        <v>0</v>
      </c>
      <c r="J1602">
        <v>1</v>
      </c>
      <c r="K1602">
        <v>7</v>
      </c>
      <c r="L1602">
        <v>30</v>
      </c>
      <c r="M1602">
        <v>2</v>
      </c>
      <c r="N1602" s="170">
        <v>22490513</v>
      </c>
      <c r="O1602" s="170">
        <v>24960000</v>
      </c>
      <c r="P1602" s="178">
        <v>100000</v>
      </c>
      <c r="Q1602" s="178">
        <v>3844</v>
      </c>
      <c r="R1602" s="178">
        <v>85411</v>
      </c>
      <c r="S1602">
        <v>0</v>
      </c>
      <c r="T1602">
        <v>0</v>
      </c>
      <c r="U1602">
        <v>0</v>
      </c>
      <c r="W1602">
        <v>0</v>
      </c>
      <c r="X1602">
        <v>0</v>
      </c>
      <c r="Y1602">
        <v>0</v>
      </c>
      <c r="AB1602" s="180">
        <v>44285</v>
      </c>
      <c r="AC1602">
        <v>1</v>
      </c>
      <c r="AD1602" t="s">
        <v>1922</v>
      </c>
      <c r="AE1602">
        <v>1</v>
      </c>
      <c r="AF1602">
        <v>30</v>
      </c>
      <c r="AG1602">
        <v>0</v>
      </c>
      <c r="AN1602">
        <v>1</v>
      </c>
      <c r="AO1602">
        <v>1</v>
      </c>
      <c r="AR1602" s="178">
        <v>8118</v>
      </c>
      <c r="AS1602" t="s">
        <v>1921</v>
      </c>
      <c r="AT1602">
        <v>0</v>
      </c>
      <c r="AU1602">
        <v>0</v>
      </c>
      <c r="AV1602">
        <v>890480123</v>
      </c>
      <c r="AW1602" t="s">
        <v>1920</v>
      </c>
      <c r="AX1602">
        <v>5</v>
      </c>
      <c r="BC1602">
        <v>2</v>
      </c>
      <c r="BD1602">
        <v>7</v>
      </c>
      <c r="BE1602">
        <v>2</v>
      </c>
    </row>
    <row r="1603" spans="1:57" x14ac:dyDescent="0.25">
      <c r="A1603" s="179">
        <f t="shared" si="25"/>
        <v>11094</v>
      </c>
      <c r="B1603" t="s">
        <v>1923</v>
      </c>
      <c r="C1603">
        <v>32936135</v>
      </c>
      <c r="D1603">
        <v>144105</v>
      </c>
      <c r="E1603">
        <v>4</v>
      </c>
      <c r="F1603">
        <v>550024188</v>
      </c>
      <c r="G1603" s="180">
        <v>44059</v>
      </c>
      <c r="H1603" s="180">
        <v>45199</v>
      </c>
      <c r="I1603">
        <v>0</v>
      </c>
      <c r="J1603">
        <v>1</v>
      </c>
      <c r="K1603">
        <v>6</v>
      </c>
      <c r="L1603">
        <v>30</v>
      </c>
      <c r="M1603">
        <v>2</v>
      </c>
      <c r="N1603" s="170">
        <v>22490513</v>
      </c>
      <c r="O1603" s="170">
        <v>24960000</v>
      </c>
      <c r="P1603" s="178">
        <v>14000</v>
      </c>
      <c r="Q1603" s="178">
        <v>538</v>
      </c>
      <c r="R1603" s="178">
        <v>12259</v>
      </c>
      <c r="S1603">
        <v>0</v>
      </c>
      <c r="T1603">
        <v>0</v>
      </c>
      <c r="U1603">
        <v>0</v>
      </c>
      <c r="W1603">
        <v>0</v>
      </c>
      <c r="X1603">
        <v>0</v>
      </c>
      <c r="Y1603">
        <v>0</v>
      </c>
      <c r="AB1603" s="180">
        <v>44285</v>
      </c>
      <c r="AC1603">
        <v>1</v>
      </c>
      <c r="AD1603" t="s">
        <v>1922</v>
      </c>
      <c r="AE1603">
        <v>1</v>
      </c>
      <c r="AF1603">
        <v>30</v>
      </c>
      <c r="AG1603">
        <v>0</v>
      </c>
      <c r="AN1603">
        <v>1</v>
      </c>
      <c r="AO1603">
        <v>1</v>
      </c>
      <c r="AR1603" s="178">
        <v>1165</v>
      </c>
      <c r="AS1603" t="s">
        <v>1921</v>
      </c>
      <c r="AT1603">
        <v>0</v>
      </c>
      <c r="AU1603">
        <v>0</v>
      </c>
      <c r="AV1603">
        <v>890480123</v>
      </c>
      <c r="AW1603" t="s">
        <v>1920</v>
      </c>
      <c r="AX1603">
        <v>5</v>
      </c>
      <c r="BC1603">
        <v>2</v>
      </c>
      <c r="BD1603">
        <v>7</v>
      </c>
      <c r="BE1603">
        <v>2</v>
      </c>
    </row>
    <row r="1604" spans="1:57" x14ac:dyDescent="0.25">
      <c r="A1604" s="179">
        <f t="shared" si="25"/>
        <v>39612</v>
      </c>
      <c r="B1604" t="s">
        <v>1923</v>
      </c>
      <c r="C1604">
        <v>32936135</v>
      </c>
      <c r="D1604">
        <v>144105</v>
      </c>
      <c r="E1604">
        <v>4</v>
      </c>
      <c r="F1604">
        <v>550024200</v>
      </c>
      <c r="G1604" s="180">
        <v>44063</v>
      </c>
      <c r="H1604" s="180">
        <v>45199</v>
      </c>
      <c r="I1604">
        <v>0</v>
      </c>
      <c r="J1604">
        <v>1</v>
      </c>
      <c r="K1604">
        <v>6</v>
      </c>
      <c r="L1604">
        <v>30</v>
      </c>
      <c r="M1604">
        <v>2</v>
      </c>
      <c r="N1604" s="170">
        <v>22490513</v>
      </c>
      <c r="O1604" s="170">
        <v>24960000</v>
      </c>
      <c r="P1604" s="178">
        <v>50000</v>
      </c>
      <c r="Q1604" s="178">
        <v>1922</v>
      </c>
      <c r="R1604" s="178">
        <v>43772</v>
      </c>
      <c r="S1604">
        <v>0</v>
      </c>
      <c r="T1604">
        <v>0</v>
      </c>
      <c r="U1604">
        <v>0</v>
      </c>
      <c r="W1604">
        <v>0</v>
      </c>
      <c r="X1604">
        <v>0</v>
      </c>
      <c r="Y1604">
        <v>0</v>
      </c>
      <c r="AB1604" s="180">
        <v>44285</v>
      </c>
      <c r="AC1604">
        <v>1</v>
      </c>
      <c r="AD1604" t="s">
        <v>1922</v>
      </c>
      <c r="AE1604">
        <v>1</v>
      </c>
      <c r="AF1604">
        <v>30</v>
      </c>
      <c r="AG1604">
        <v>0</v>
      </c>
      <c r="AN1604">
        <v>1</v>
      </c>
      <c r="AO1604">
        <v>1</v>
      </c>
      <c r="AR1604" s="178">
        <v>4160</v>
      </c>
      <c r="AS1604" t="s">
        <v>1921</v>
      </c>
      <c r="AT1604">
        <v>0</v>
      </c>
      <c r="AU1604">
        <v>0</v>
      </c>
      <c r="AV1604">
        <v>890480123</v>
      </c>
      <c r="AW1604" t="s">
        <v>1920</v>
      </c>
      <c r="AX1604">
        <v>5</v>
      </c>
      <c r="BC1604">
        <v>2</v>
      </c>
      <c r="BD1604">
        <v>7</v>
      </c>
      <c r="BE1604">
        <v>2</v>
      </c>
    </row>
    <row r="1605" spans="1:57" x14ac:dyDescent="0.25">
      <c r="A1605" s="179">
        <f t="shared" si="25"/>
        <v>64950</v>
      </c>
      <c r="B1605" t="s">
        <v>1923</v>
      </c>
      <c r="C1605">
        <v>32936135</v>
      </c>
      <c r="D1605">
        <v>144105</v>
      </c>
      <c r="E1605">
        <v>4</v>
      </c>
      <c r="F1605">
        <v>550024201</v>
      </c>
      <c r="G1605" s="180">
        <v>44063</v>
      </c>
      <c r="H1605" s="180">
        <v>45199</v>
      </c>
      <c r="I1605">
        <v>0</v>
      </c>
      <c r="J1605">
        <v>1</v>
      </c>
      <c r="K1605">
        <v>6</v>
      </c>
      <c r="L1605">
        <v>30</v>
      </c>
      <c r="M1605">
        <v>2</v>
      </c>
      <c r="N1605" s="170">
        <v>22490513</v>
      </c>
      <c r="O1605" s="170">
        <v>24960000</v>
      </c>
      <c r="P1605" s="178">
        <v>81987</v>
      </c>
      <c r="Q1605" s="178">
        <v>3152</v>
      </c>
      <c r="R1605" s="178">
        <v>71772</v>
      </c>
      <c r="S1605">
        <v>0</v>
      </c>
      <c r="T1605">
        <v>0</v>
      </c>
      <c r="U1605">
        <v>0</v>
      </c>
      <c r="W1605">
        <v>0</v>
      </c>
      <c r="X1605">
        <v>0</v>
      </c>
      <c r="Y1605">
        <v>0</v>
      </c>
      <c r="AB1605" s="180">
        <v>44285</v>
      </c>
      <c r="AC1605">
        <v>1</v>
      </c>
      <c r="AD1605" t="s">
        <v>1922</v>
      </c>
      <c r="AE1605">
        <v>1</v>
      </c>
      <c r="AF1605">
        <v>30</v>
      </c>
      <c r="AG1605">
        <v>0</v>
      </c>
      <c r="AN1605">
        <v>1</v>
      </c>
      <c r="AO1605">
        <v>1</v>
      </c>
      <c r="AR1605" s="178">
        <v>6822</v>
      </c>
      <c r="AS1605" t="s">
        <v>1921</v>
      </c>
      <c r="AT1605">
        <v>0</v>
      </c>
      <c r="AU1605">
        <v>0</v>
      </c>
      <c r="AV1605">
        <v>890480123</v>
      </c>
      <c r="AW1605" t="s">
        <v>1920</v>
      </c>
      <c r="AX1605">
        <v>5</v>
      </c>
      <c r="BC1605">
        <v>2</v>
      </c>
      <c r="BD1605">
        <v>7</v>
      </c>
      <c r="BE1605">
        <v>2</v>
      </c>
    </row>
    <row r="1606" spans="1:57" x14ac:dyDescent="0.25">
      <c r="A1606" s="179">
        <f t="shared" si="25"/>
        <v>39620</v>
      </c>
      <c r="B1606" t="s">
        <v>1923</v>
      </c>
      <c r="C1606">
        <v>32936135</v>
      </c>
      <c r="D1606">
        <v>144105</v>
      </c>
      <c r="E1606">
        <v>4</v>
      </c>
      <c r="F1606">
        <v>550024345</v>
      </c>
      <c r="G1606" s="180">
        <v>44078</v>
      </c>
      <c r="H1606" s="180">
        <v>45199</v>
      </c>
      <c r="I1606">
        <v>0</v>
      </c>
      <c r="J1606">
        <v>1</v>
      </c>
      <c r="K1606">
        <v>6</v>
      </c>
      <c r="L1606">
        <v>30</v>
      </c>
      <c r="M1606">
        <v>2</v>
      </c>
      <c r="N1606" s="170">
        <v>22490513</v>
      </c>
      <c r="O1606" s="170">
        <v>24960000</v>
      </c>
      <c r="P1606" s="178">
        <v>50000</v>
      </c>
      <c r="Q1606" s="178">
        <v>1922</v>
      </c>
      <c r="R1606" s="178">
        <v>43781</v>
      </c>
      <c r="S1606">
        <v>0</v>
      </c>
      <c r="T1606">
        <v>0</v>
      </c>
      <c r="U1606">
        <v>0</v>
      </c>
      <c r="W1606">
        <v>0</v>
      </c>
      <c r="X1606">
        <v>0</v>
      </c>
      <c r="Y1606">
        <v>0</v>
      </c>
      <c r="AB1606" s="180">
        <v>44285</v>
      </c>
      <c r="AC1606">
        <v>1</v>
      </c>
      <c r="AD1606" t="s">
        <v>1922</v>
      </c>
      <c r="AE1606">
        <v>1</v>
      </c>
      <c r="AF1606">
        <v>30</v>
      </c>
      <c r="AG1606">
        <v>0</v>
      </c>
      <c r="AN1606">
        <v>1</v>
      </c>
      <c r="AO1606">
        <v>1</v>
      </c>
      <c r="AR1606" s="178">
        <v>4161</v>
      </c>
      <c r="AS1606" t="s">
        <v>1921</v>
      </c>
      <c r="AT1606">
        <v>0</v>
      </c>
      <c r="AU1606">
        <v>0</v>
      </c>
      <c r="AV1606">
        <v>890480123</v>
      </c>
      <c r="AW1606" t="s">
        <v>1920</v>
      </c>
      <c r="AX1606">
        <v>5</v>
      </c>
      <c r="BC1606">
        <v>2</v>
      </c>
      <c r="BD1606">
        <v>7</v>
      </c>
      <c r="BE1606">
        <v>2</v>
      </c>
    </row>
    <row r="1607" spans="1:57" x14ac:dyDescent="0.25">
      <c r="A1607" s="179">
        <f t="shared" si="25"/>
        <v>31685</v>
      </c>
      <c r="B1607" t="s">
        <v>1923</v>
      </c>
      <c r="C1607">
        <v>32936135</v>
      </c>
      <c r="D1607">
        <v>144105</v>
      </c>
      <c r="E1607">
        <v>4</v>
      </c>
      <c r="F1607">
        <v>550024371</v>
      </c>
      <c r="G1607" s="180">
        <v>44083</v>
      </c>
      <c r="H1607" s="180">
        <v>45199</v>
      </c>
      <c r="I1607">
        <v>0</v>
      </c>
      <c r="J1607">
        <v>1</v>
      </c>
      <c r="K1607">
        <v>6</v>
      </c>
      <c r="L1607">
        <v>30</v>
      </c>
      <c r="M1607">
        <v>2</v>
      </c>
      <c r="N1607" s="170">
        <v>22490513</v>
      </c>
      <c r="O1607" s="170">
        <v>24960000</v>
      </c>
      <c r="P1607" s="178">
        <v>40000</v>
      </c>
      <c r="Q1607" s="178">
        <v>1538</v>
      </c>
      <c r="R1607" s="178">
        <v>35013</v>
      </c>
      <c r="S1607">
        <v>0</v>
      </c>
      <c r="T1607">
        <v>0</v>
      </c>
      <c r="U1607">
        <v>0</v>
      </c>
      <c r="W1607">
        <v>0</v>
      </c>
      <c r="X1607">
        <v>0</v>
      </c>
      <c r="Y1607">
        <v>0</v>
      </c>
      <c r="AB1607" s="180">
        <v>44285</v>
      </c>
      <c r="AC1607">
        <v>1</v>
      </c>
      <c r="AD1607" t="s">
        <v>1922</v>
      </c>
      <c r="AE1607">
        <v>1</v>
      </c>
      <c r="AF1607">
        <v>30</v>
      </c>
      <c r="AG1607">
        <v>0</v>
      </c>
      <c r="AN1607">
        <v>1</v>
      </c>
      <c r="AO1607">
        <v>1</v>
      </c>
      <c r="AR1607" s="178">
        <v>3328</v>
      </c>
      <c r="AS1607" t="s">
        <v>1921</v>
      </c>
      <c r="AT1607">
        <v>0</v>
      </c>
      <c r="AU1607">
        <v>0</v>
      </c>
      <c r="AV1607">
        <v>890480123</v>
      </c>
      <c r="AW1607" t="s">
        <v>1920</v>
      </c>
      <c r="AX1607">
        <v>5</v>
      </c>
      <c r="BC1607">
        <v>2</v>
      </c>
      <c r="BD1607">
        <v>7</v>
      </c>
      <c r="BE1607">
        <v>2</v>
      </c>
    </row>
    <row r="1608" spans="1:57" x14ac:dyDescent="0.25">
      <c r="A1608" s="179">
        <f t="shared" si="25"/>
        <v>42979</v>
      </c>
      <c r="B1608" t="s">
        <v>1923</v>
      </c>
      <c r="C1608">
        <v>32936135</v>
      </c>
      <c r="D1608">
        <v>144105</v>
      </c>
      <c r="E1608">
        <v>4</v>
      </c>
      <c r="F1608">
        <v>550024560</v>
      </c>
      <c r="G1608" s="180">
        <v>44107</v>
      </c>
      <c r="H1608" s="180">
        <v>45229</v>
      </c>
      <c r="I1608">
        <v>0</v>
      </c>
      <c r="J1608">
        <v>1</v>
      </c>
      <c r="K1608">
        <v>5</v>
      </c>
      <c r="L1608">
        <v>30</v>
      </c>
      <c r="M1608">
        <v>2</v>
      </c>
      <c r="N1608" s="170">
        <v>22490513</v>
      </c>
      <c r="O1608" s="170">
        <v>24960000</v>
      </c>
      <c r="P1608" s="178">
        <v>52950</v>
      </c>
      <c r="Q1608" s="178">
        <v>2036</v>
      </c>
      <c r="R1608" s="178">
        <v>47493</v>
      </c>
      <c r="S1608">
        <v>0</v>
      </c>
      <c r="T1608">
        <v>0</v>
      </c>
      <c r="U1608">
        <v>0</v>
      </c>
      <c r="W1608">
        <v>0</v>
      </c>
      <c r="X1608">
        <v>0</v>
      </c>
      <c r="Y1608">
        <v>0</v>
      </c>
      <c r="AB1608" s="180">
        <v>44285</v>
      </c>
      <c r="AC1608">
        <v>1</v>
      </c>
      <c r="AD1608" t="s">
        <v>1922</v>
      </c>
      <c r="AE1608">
        <v>1</v>
      </c>
      <c r="AF1608">
        <v>30</v>
      </c>
      <c r="AG1608">
        <v>0</v>
      </c>
      <c r="AN1608">
        <v>1</v>
      </c>
      <c r="AO1608">
        <v>1</v>
      </c>
      <c r="AR1608" s="178">
        <v>4514</v>
      </c>
      <c r="AS1608" t="s">
        <v>1921</v>
      </c>
      <c r="AT1608">
        <v>0</v>
      </c>
      <c r="AU1608">
        <v>0</v>
      </c>
      <c r="AV1608">
        <v>890480123</v>
      </c>
      <c r="AW1608" t="s">
        <v>1920</v>
      </c>
      <c r="AX1608">
        <v>5</v>
      </c>
      <c r="BC1608">
        <v>2</v>
      </c>
      <c r="BD1608">
        <v>7</v>
      </c>
      <c r="BE1608">
        <v>2</v>
      </c>
    </row>
    <row r="1609" spans="1:57" x14ac:dyDescent="0.25">
      <c r="A1609" s="179">
        <f t="shared" si="25"/>
        <v>83162</v>
      </c>
      <c r="B1609" t="s">
        <v>1923</v>
      </c>
      <c r="C1609">
        <v>32936135</v>
      </c>
      <c r="D1609">
        <v>144105</v>
      </c>
      <c r="E1609">
        <v>4</v>
      </c>
      <c r="F1609">
        <v>550024796</v>
      </c>
      <c r="G1609" s="180">
        <v>44144</v>
      </c>
      <c r="H1609" s="180">
        <v>45260</v>
      </c>
      <c r="I1609">
        <v>0</v>
      </c>
      <c r="J1609">
        <v>1</v>
      </c>
      <c r="K1609">
        <v>4</v>
      </c>
      <c r="L1609">
        <v>30</v>
      </c>
      <c r="M1609">
        <v>2</v>
      </c>
      <c r="N1609" s="170">
        <v>22490513</v>
      </c>
      <c r="O1609" s="170">
        <v>24960000</v>
      </c>
      <c r="P1609" s="178">
        <v>100000</v>
      </c>
      <c r="Q1609" s="178">
        <v>3844</v>
      </c>
      <c r="R1609" s="178">
        <v>91896</v>
      </c>
      <c r="S1609">
        <v>0</v>
      </c>
      <c r="T1609">
        <v>0</v>
      </c>
      <c r="U1609">
        <v>0</v>
      </c>
      <c r="W1609">
        <v>0</v>
      </c>
      <c r="X1609">
        <v>0</v>
      </c>
      <c r="Y1609">
        <v>0</v>
      </c>
      <c r="AB1609" s="180">
        <v>44285</v>
      </c>
      <c r="AC1609">
        <v>1</v>
      </c>
      <c r="AD1609" t="s">
        <v>1922</v>
      </c>
      <c r="AE1609">
        <v>1</v>
      </c>
      <c r="AF1609">
        <v>30</v>
      </c>
      <c r="AG1609">
        <v>0</v>
      </c>
      <c r="AN1609">
        <v>1</v>
      </c>
      <c r="AO1609">
        <v>1</v>
      </c>
      <c r="AR1609" s="178">
        <v>8734</v>
      </c>
      <c r="AS1609" t="s">
        <v>1921</v>
      </c>
      <c r="AT1609">
        <v>0</v>
      </c>
      <c r="AU1609">
        <v>0</v>
      </c>
      <c r="AV1609">
        <v>890480123</v>
      </c>
      <c r="AW1609" t="s">
        <v>1920</v>
      </c>
      <c r="AX1609">
        <v>5</v>
      </c>
      <c r="BC1609">
        <v>2</v>
      </c>
      <c r="BD1609">
        <v>7</v>
      </c>
      <c r="BE1609">
        <v>2</v>
      </c>
    </row>
    <row r="1610" spans="1:57" x14ac:dyDescent="0.25">
      <c r="A1610" s="179">
        <f t="shared" si="25"/>
        <v>17000</v>
      </c>
      <c r="B1610" t="s">
        <v>1923</v>
      </c>
      <c r="C1610">
        <v>32936135</v>
      </c>
      <c r="D1610">
        <v>144105</v>
      </c>
      <c r="E1610">
        <v>4</v>
      </c>
      <c r="F1610">
        <v>550024994</v>
      </c>
      <c r="G1610" s="180">
        <v>44172</v>
      </c>
      <c r="H1610" s="180">
        <v>45290</v>
      </c>
      <c r="I1610">
        <v>0</v>
      </c>
      <c r="J1610">
        <v>1</v>
      </c>
      <c r="K1610">
        <v>3</v>
      </c>
      <c r="L1610">
        <v>30</v>
      </c>
      <c r="M1610">
        <v>2</v>
      </c>
      <c r="N1610" s="170">
        <v>22490513</v>
      </c>
      <c r="O1610" s="170">
        <v>24960000</v>
      </c>
      <c r="P1610" s="178">
        <v>20000</v>
      </c>
      <c r="Q1610" s="178">
        <v>769</v>
      </c>
      <c r="R1610" s="178">
        <v>18785</v>
      </c>
      <c r="S1610">
        <v>0</v>
      </c>
      <c r="T1610">
        <v>0</v>
      </c>
      <c r="U1610">
        <v>0</v>
      </c>
      <c r="W1610">
        <v>0</v>
      </c>
      <c r="X1610">
        <v>0</v>
      </c>
      <c r="Y1610">
        <v>0</v>
      </c>
      <c r="AB1610" s="180">
        <v>44285</v>
      </c>
      <c r="AC1610">
        <v>1</v>
      </c>
      <c r="AD1610" t="s">
        <v>1922</v>
      </c>
      <c r="AE1610">
        <v>1</v>
      </c>
      <c r="AF1610">
        <v>30</v>
      </c>
      <c r="AG1610">
        <v>0</v>
      </c>
      <c r="AN1610">
        <v>1</v>
      </c>
      <c r="AO1610">
        <v>1</v>
      </c>
      <c r="AR1610" s="178">
        <v>1785</v>
      </c>
      <c r="AS1610" t="s">
        <v>1921</v>
      </c>
      <c r="AT1610">
        <v>0</v>
      </c>
      <c r="AU1610">
        <v>0</v>
      </c>
      <c r="AV1610">
        <v>890480123</v>
      </c>
      <c r="AW1610" t="s">
        <v>1920</v>
      </c>
      <c r="AX1610">
        <v>5</v>
      </c>
      <c r="BC1610">
        <v>2</v>
      </c>
      <c r="BD1610">
        <v>7</v>
      </c>
      <c r="BE1610">
        <v>2</v>
      </c>
    </row>
    <row r="1611" spans="1:57" x14ac:dyDescent="0.25">
      <c r="A1611" s="179">
        <f t="shared" si="25"/>
        <v>12</v>
      </c>
      <c r="B1611" t="s">
        <v>1923</v>
      </c>
      <c r="C1611">
        <v>32936135</v>
      </c>
      <c r="D1611">
        <v>144105</v>
      </c>
      <c r="E1611">
        <v>4</v>
      </c>
      <c r="F1611">
        <v>550025545</v>
      </c>
      <c r="G1611" s="180">
        <v>44255</v>
      </c>
      <c r="H1611" s="180">
        <v>44316</v>
      </c>
      <c r="I1611">
        <v>0</v>
      </c>
      <c r="J1611">
        <v>1</v>
      </c>
      <c r="K1611">
        <v>0</v>
      </c>
      <c r="L1611">
        <v>30</v>
      </c>
      <c r="M1611">
        <v>2</v>
      </c>
      <c r="N1611">
        <v>0</v>
      </c>
      <c r="O1611">
        <v>0</v>
      </c>
      <c r="P1611" s="178">
        <v>6000</v>
      </c>
      <c r="Q1611" s="178">
        <v>6000</v>
      </c>
      <c r="R1611" s="178">
        <v>13</v>
      </c>
      <c r="S1611">
        <v>0</v>
      </c>
      <c r="T1611">
        <v>0</v>
      </c>
      <c r="U1611">
        <v>0</v>
      </c>
      <c r="W1611">
        <v>0</v>
      </c>
      <c r="X1611">
        <v>0</v>
      </c>
      <c r="Y1611">
        <v>0</v>
      </c>
      <c r="AB1611" s="180">
        <v>44285</v>
      </c>
      <c r="AC1611">
        <v>1</v>
      </c>
      <c r="AD1611" t="s">
        <v>1922</v>
      </c>
      <c r="AE1611">
        <v>1</v>
      </c>
      <c r="AF1611">
        <v>30</v>
      </c>
      <c r="AG1611">
        <v>0</v>
      </c>
      <c r="AN1611">
        <v>1</v>
      </c>
      <c r="AO1611">
        <v>1</v>
      </c>
      <c r="AR1611" s="178">
        <v>1</v>
      </c>
      <c r="AS1611" t="s">
        <v>1921</v>
      </c>
      <c r="AT1611">
        <v>0</v>
      </c>
      <c r="AU1611">
        <v>0</v>
      </c>
      <c r="AV1611">
        <v>890480123</v>
      </c>
      <c r="AW1611" t="s">
        <v>1920</v>
      </c>
      <c r="AX1611">
        <v>5</v>
      </c>
      <c r="BC1611">
        <v>2</v>
      </c>
      <c r="BD1611">
        <v>7</v>
      </c>
      <c r="BE1611">
        <v>2</v>
      </c>
    </row>
    <row r="1612" spans="1:57" x14ac:dyDescent="0.25">
      <c r="A1612" s="179">
        <f t="shared" si="25"/>
        <v>87017</v>
      </c>
      <c r="B1612" t="s">
        <v>1923</v>
      </c>
      <c r="C1612">
        <v>32936135</v>
      </c>
      <c r="D1612">
        <v>144105</v>
      </c>
      <c r="E1612">
        <v>4</v>
      </c>
      <c r="F1612">
        <v>550025557</v>
      </c>
      <c r="G1612" s="180">
        <v>44256</v>
      </c>
      <c r="H1612" s="180">
        <v>45381</v>
      </c>
      <c r="I1612">
        <v>0</v>
      </c>
      <c r="J1612">
        <v>1</v>
      </c>
      <c r="K1612">
        <v>1</v>
      </c>
      <c r="L1612">
        <v>30</v>
      </c>
      <c r="M1612">
        <v>2</v>
      </c>
      <c r="N1612" s="170">
        <v>22490513</v>
      </c>
      <c r="O1612" s="170">
        <v>24960000</v>
      </c>
      <c r="P1612" s="178">
        <v>100000</v>
      </c>
      <c r="Q1612" s="178">
        <v>3844</v>
      </c>
      <c r="R1612" s="178">
        <v>96156</v>
      </c>
      <c r="S1612">
        <v>0</v>
      </c>
      <c r="T1612">
        <v>0</v>
      </c>
      <c r="U1612">
        <v>0</v>
      </c>
      <c r="W1612">
        <v>0</v>
      </c>
      <c r="X1612">
        <v>0</v>
      </c>
      <c r="Y1612">
        <v>0</v>
      </c>
      <c r="AB1612" s="180">
        <v>44285</v>
      </c>
      <c r="AC1612">
        <v>1</v>
      </c>
      <c r="AD1612" t="s">
        <v>1922</v>
      </c>
      <c r="AE1612">
        <v>1</v>
      </c>
      <c r="AF1612">
        <v>30</v>
      </c>
      <c r="AG1612">
        <v>0</v>
      </c>
      <c r="AN1612">
        <v>1</v>
      </c>
      <c r="AO1612">
        <v>1</v>
      </c>
      <c r="AR1612" s="178">
        <v>9139</v>
      </c>
      <c r="AS1612" t="s">
        <v>1921</v>
      </c>
      <c r="AT1612">
        <v>0</v>
      </c>
      <c r="AU1612">
        <v>0</v>
      </c>
      <c r="AV1612">
        <v>890480123</v>
      </c>
      <c r="AW1612" t="s">
        <v>1920</v>
      </c>
      <c r="AX1612">
        <v>5</v>
      </c>
      <c r="BC1612">
        <v>2</v>
      </c>
      <c r="BD1612">
        <v>7</v>
      </c>
      <c r="BE1612">
        <v>2</v>
      </c>
    </row>
    <row r="1613" spans="1:57" x14ac:dyDescent="0.25">
      <c r="A1613" s="179">
        <f t="shared" si="25"/>
        <v>69613</v>
      </c>
      <c r="B1613" t="s">
        <v>1923</v>
      </c>
      <c r="C1613">
        <v>32936135</v>
      </c>
      <c r="D1613">
        <v>144105</v>
      </c>
      <c r="E1613">
        <v>4</v>
      </c>
      <c r="F1613">
        <v>550025591</v>
      </c>
      <c r="G1613" s="180">
        <v>44266</v>
      </c>
      <c r="H1613" s="180">
        <v>45381</v>
      </c>
      <c r="I1613">
        <v>0</v>
      </c>
      <c r="J1613">
        <v>1</v>
      </c>
      <c r="K1613">
        <v>1</v>
      </c>
      <c r="L1613">
        <v>30</v>
      </c>
      <c r="M1613">
        <v>2</v>
      </c>
      <c r="N1613" s="170">
        <v>22490513</v>
      </c>
      <c r="O1613" s="170">
        <v>24960000</v>
      </c>
      <c r="P1613" s="178">
        <v>80000</v>
      </c>
      <c r="Q1613" s="178">
        <v>3076</v>
      </c>
      <c r="R1613" s="178">
        <v>76924</v>
      </c>
      <c r="S1613">
        <v>0</v>
      </c>
      <c r="T1613">
        <v>0</v>
      </c>
      <c r="U1613">
        <v>0</v>
      </c>
      <c r="W1613">
        <v>0</v>
      </c>
      <c r="X1613">
        <v>0</v>
      </c>
      <c r="Y1613">
        <v>0</v>
      </c>
      <c r="AB1613" s="180">
        <v>44285</v>
      </c>
      <c r="AC1613">
        <v>1</v>
      </c>
      <c r="AD1613" t="s">
        <v>1922</v>
      </c>
      <c r="AE1613">
        <v>1</v>
      </c>
      <c r="AF1613">
        <v>30</v>
      </c>
      <c r="AG1613">
        <v>0</v>
      </c>
      <c r="AN1613">
        <v>1</v>
      </c>
      <c r="AO1613">
        <v>1</v>
      </c>
      <c r="AR1613" s="178">
        <v>7311</v>
      </c>
      <c r="AS1613" t="s">
        <v>1921</v>
      </c>
      <c r="AT1613">
        <v>0</v>
      </c>
      <c r="AU1613">
        <v>0</v>
      </c>
      <c r="AV1613">
        <v>890480123</v>
      </c>
      <c r="AW1613" t="s">
        <v>1920</v>
      </c>
      <c r="AX1613">
        <v>5</v>
      </c>
      <c r="BC1613">
        <v>2</v>
      </c>
      <c r="BD1613">
        <v>7</v>
      </c>
      <c r="BE1613">
        <v>2</v>
      </c>
    </row>
    <row r="1614" spans="1:57" x14ac:dyDescent="0.25">
      <c r="A1614" s="179">
        <f t="shared" si="25"/>
        <v>5430</v>
      </c>
      <c r="B1614" t="s">
        <v>1923</v>
      </c>
      <c r="C1614">
        <v>32936135</v>
      </c>
      <c r="D1614">
        <v>144105</v>
      </c>
      <c r="E1614">
        <v>4</v>
      </c>
      <c r="F1614">
        <v>550025731</v>
      </c>
      <c r="G1614" s="180">
        <v>44286</v>
      </c>
      <c r="H1614" s="180">
        <v>44346</v>
      </c>
      <c r="I1614">
        <v>0</v>
      </c>
      <c r="J1614">
        <v>1</v>
      </c>
      <c r="K1614">
        <v>0</v>
      </c>
      <c r="L1614">
        <v>30</v>
      </c>
      <c r="M1614">
        <v>2</v>
      </c>
      <c r="N1614">
        <v>0</v>
      </c>
      <c r="O1614">
        <v>0</v>
      </c>
      <c r="P1614" s="178">
        <v>6000</v>
      </c>
      <c r="Q1614" s="178">
        <v>6000</v>
      </c>
      <c r="R1614" s="178">
        <v>6000</v>
      </c>
      <c r="S1614">
        <v>0</v>
      </c>
      <c r="T1614">
        <v>0</v>
      </c>
      <c r="U1614">
        <v>0</v>
      </c>
      <c r="W1614">
        <v>0</v>
      </c>
      <c r="X1614">
        <v>0</v>
      </c>
      <c r="Y1614">
        <v>0</v>
      </c>
      <c r="AB1614" s="180">
        <v>44286</v>
      </c>
      <c r="AC1614">
        <v>1</v>
      </c>
      <c r="AD1614" t="s">
        <v>1922</v>
      </c>
      <c r="AE1614">
        <v>1</v>
      </c>
      <c r="AF1614">
        <v>30</v>
      </c>
      <c r="AG1614">
        <v>0</v>
      </c>
      <c r="AN1614">
        <v>1</v>
      </c>
      <c r="AO1614">
        <v>1</v>
      </c>
      <c r="AR1614" s="178">
        <v>570</v>
      </c>
      <c r="AS1614" t="s">
        <v>1921</v>
      </c>
      <c r="AT1614">
        <v>0</v>
      </c>
      <c r="AU1614">
        <v>0</v>
      </c>
      <c r="AV1614">
        <v>890480123</v>
      </c>
      <c r="AW1614" t="s">
        <v>1920</v>
      </c>
      <c r="AX1614">
        <v>5</v>
      </c>
      <c r="BC1614">
        <v>2</v>
      </c>
      <c r="BD1614">
        <v>7</v>
      </c>
      <c r="BE1614">
        <v>2</v>
      </c>
    </row>
    <row r="1615" spans="1:57" x14ac:dyDescent="0.25">
      <c r="A1615" s="179">
        <f t="shared" si="25"/>
        <v>5627601</v>
      </c>
      <c r="B1615" t="s">
        <v>1923</v>
      </c>
      <c r="C1615">
        <v>32937082</v>
      </c>
      <c r="D1615">
        <v>144105</v>
      </c>
      <c r="E1615">
        <v>4</v>
      </c>
      <c r="F1615">
        <v>16055</v>
      </c>
      <c r="G1615" s="180">
        <v>43676</v>
      </c>
      <c r="H1615" s="180">
        <v>45503</v>
      </c>
      <c r="I1615">
        <v>0</v>
      </c>
      <c r="J1615">
        <v>1</v>
      </c>
      <c r="K1615">
        <v>20</v>
      </c>
      <c r="L1615">
        <v>30</v>
      </c>
      <c r="M1615">
        <v>2</v>
      </c>
      <c r="N1615" s="170">
        <v>17726461</v>
      </c>
      <c r="O1615" s="170">
        <v>19240000</v>
      </c>
      <c r="P1615" s="178">
        <v>21500000</v>
      </c>
      <c r="Q1615" s="178">
        <v>542764</v>
      </c>
      <c r="R1615" s="178">
        <v>16271688</v>
      </c>
      <c r="S1615">
        <v>0</v>
      </c>
      <c r="T1615">
        <v>0</v>
      </c>
      <c r="U1615">
        <v>0</v>
      </c>
      <c r="W1615">
        <v>0</v>
      </c>
      <c r="X1615">
        <v>0</v>
      </c>
      <c r="Y1615">
        <v>0</v>
      </c>
      <c r="AB1615" s="180">
        <v>44285</v>
      </c>
      <c r="AC1615">
        <v>1</v>
      </c>
      <c r="AD1615" t="s">
        <v>1922</v>
      </c>
      <c r="AE1615">
        <v>1</v>
      </c>
      <c r="AF1615">
        <v>30</v>
      </c>
      <c r="AG1615">
        <v>0</v>
      </c>
      <c r="AN1615">
        <v>1</v>
      </c>
      <c r="AO1615">
        <v>1</v>
      </c>
      <c r="AR1615" s="178">
        <v>10644087</v>
      </c>
      <c r="AS1615" t="s">
        <v>1921</v>
      </c>
      <c r="AT1615">
        <v>0</v>
      </c>
      <c r="AU1615">
        <v>0</v>
      </c>
      <c r="AV1615">
        <v>890480123</v>
      </c>
      <c r="AW1615" t="s">
        <v>1920</v>
      </c>
      <c r="AX1615">
        <v>5</v>
      </c>
      <c r="BC1615">
        <v>1</v>
      </c>
      <c r="BD1615">
        <v>7</v>
      </c>
      <c r="BE1615">
        <v>2</v>
      </c>
    </row>
    <row r="1616" spans="1:57" x14ac:dyDescent="0.25">
      <c r="A1616" s="179">
        <f t="shared" si="25"/>
        <v>333087</v>
      </c>
      <c r="B1616" t="s">
        <v>1923</v>
      </c>
      <c r="C1616">
        <v>32937082</v>
      </c>
      <c r="D1616">
        <v>144105</v>
      </c>
      <c r="E1616">
        <v>4</v>
      </c>
      <c r="F1616">
        <v>17571</v>
      </c>
      <c r="G1616" s="180">
        <v>44083</v>
      </c>
      <c r="H1616" s="180">
        <v>44834</v>
      </c>
      <c r="I1616">
        <v>0</v>
      </c>
      <c r="J1616">
        <v>1</v>
      </c>
      <c r="K1616">
        <v>8</v>
      </c>
      <c r="L1616">
        <v>30</v>
      </c>
      <c r="M1616">
        <v>2</v>
      </c>
      <c r="N1616" s="170">
        <v>15881442</v>
      </c>
      <c r="O1616" s="170">
        <v>17090000</v>
      </c>
      <c r="P1616" s="178">
        <v>1400000</v>
      </c>
      <c r="Q1616" s="178">
        <v>68469</v>
      </c>
      <c r="R1616" s="178">
        <v>963089</v>
      </c>
      <c r="S1616">
        <v>0</v>
      </c>
      <c r="T1616">
        <v>0</v>
      </c>
      <c r="U1616">
        <v>0</v>
      </c>
      <c r="W1616">
        <v>0</v>
      </c>
      <c r="X1616">
        <v>0</v>
      </c>
      <c r="Y1616">
        <v>0</v>
      </c>
      <c r="AB1616" s="180">
        <v>44285</v>
      </c>
      <c r="AC1616">
        <v>1</v>
      </c>
      <c r="AD1616" t="s">
        <v>1922</v>
      </c>
      <c r="AE1616">
        <v>1</v>
      </c>
      <c r="AF1616">
        <v>30</v>
      </c>
      <c r="AG1616">
        <v>0</v>
      </c>
      <c r="AN1616">
        <v>1</v>
      </c>
      <c r="AO1616">
        <v>1</v>
      </c>
      <c r="AR1616" s="178">
        <v>630002</v>
      </c>
      <c r="AS1616" t="s">
        <v>1921</v>
      </c>
      <c r="AT1616">
        <v>0</v>
      </c>
      <c r="AU1616">
        <v>0</v>
      </c>
      <c r="AV1616">
        <v>890480123</v>
      </c>
      <c r="AW1616" t="s">
        <v>1920</v>
      </c>
      <c r="AX1616">
        <v>5</v>
      </c>
      <c r="BC1616">
        <v>1</v>
      </c>
      <c r="BD1616">
        <v>7</v>
      </c>
      <c r="BE1616">
        <v>2</v>
      </c>
    </row>
    <row r="1617" spans="1:57" x14ac:dyDescent="0.25">
      <c r="A1617" s="179">
        <f t="shared" si="25"/>
        <v>889273</v>
      </c>
      <c r="B1617" t="s">
        <v>1923</v>
      </c>
      <c r="C1617">
        <v>32937082</v>
      </c>
      <c r="D1617">
        <v>144105</v>
      </c>
      <c r="E1617">
        <v>4</v>
      </c>
      <c r="F1617">
        <v>18184</v>
      </c>
      <c r="G1617" s="180">
        <v>44243</v>
      </c>
      <c r="H1617" s="180">
        <v>44375</v>
      </c>
      <c r="I1617">
        <v>0</v>
      </c>
      <c r="J1617">
        <v>1</v>
      </c>
      <c r="K1617">
        <v>1</v>
      </c>
      <c r="L1617">
        <v>30</v>
      </c>
      <c r="M1617">
        <v>2</v>
      </c>
      <c r="N1617" s="170">
        <v>13121400</v>
      </c>
      <c r="O1617" s="170">
        <v>13940000</v>
      </c>
      <c r="P1617" s="178">
        <v>2600000</v>
      </c>
      <c r="Q1617" s="178">
        <v>28430</v>
      </c>
      <c r="R1617" s="178">
        <v>2571250</v>
      </c>
      <c r="S1617">
        <v>0</v>
      </c>
      <c r="T1617">
        <v>0</v>
      </c>
      <c r="U1617">
        <v>0</v>
      </c>
      <c r="W1617">
        <v>0</v>
      </c>
      <c r="X1617">
        <v>0</v>
      </c>
      <c r="Y1617">
        <v>0</v>
      </c>
      <c r="Z1617">
        <v>2600000</v>
      </c>
      <c r="AA1617">
        <v>6</v>
      </c>
      <c r="AB1617" s="180">
        <v>44285</v>
      </c>
      <c r="AC1617">
        <v>1</v>
      </c>
      <c r="AD1617" t="s">
        <v>1922</v>
      </c>
      <c r="AE1617">
        <v>1</v>
      </c>
      <c r="AF1617">
        <v>30</v>
      </c>
      <c r="AG1617">
        <v>0</v>
      </c>
      <c r="AN1617">
        <v>1</v>
      </c>
      <c r="AO1617">
        <v>1</v>
      </c>
      <c r="AR1617" s="178">
        <v>1681977</v>
      </c>
      <c r="AS1617" t="s">
        <v>1921</v>
      </c>
      <c r="AT1617">
        <v>0</v>
      </c>
      <c r="AU1617">
        <v>0</v>
      </c>
      <c r="AV1617">
        <v>890480123</v>
      </c>
      <c r="AW1617" t="s">
        <v>1920</v>
      </c>
      <c r="AX1617">
        <v>5</v>
      </c>
      <c r="BC1617">
        <v>1</v>
      </c>
      <c r="BD1617">
        <v>7</v>
      </c>
      <c r="BE1617">
        <v>2</v>
      </c>
    </row>
    <row r="1618" spans="1:57" x14ac:dyDescent="0.25">
      <c r="A1618" s="179">
        <f t="shared" si="25"/>
        <v>0</v>
      </c>
      <c r="B1618" t="s">
        <v>1923</v>
      </c>
      <c r="C1618">
        <v>32940955</v>
      </c>
      <c r="D1618">
        <v>144105</v>
      </c>
      <c r="E1618">
        <v>4</v>
      </c>
      <c r="F1618">
        <v>16321</v>
      </c>
      <c r="G1618" s="180">
        <v>44133</v>
      </c>
      <c r="H1618" s="180">
        <v>44895</v>
      </c>
      <c r="I1618">
        <v>0</v>
      </c>
      <c r="J1618">
        <v>1</v>
      </c>
      <c r="K1618">
        <v>5</v>
      </c>
      <c r="L1618">
        <v>30</v>
      </c>
      <c r="M1618">
        <v>2</v>
      </c>
      <c r="N1618" s="170">
        <v>12185828</v>
      </c>
      <c r="O1618" s="170">
        <v>12890000</v>
      </c>
      <c r="P1618" s="178">
        <v>4921171</v>
      </c>
      <c r="Q1618" s="178">
        <v>223882</v>
      </c>
      <c r="R1618" s="178">
        <v>4033322</v>
      </c>
      <c r="S1618">
        <v>0</v>
      </c>
      <c r="T1618">
        <v>0</v>
      </c>
      <c r="U1618">
        <v>0</v>
      </c>
      <c r="W1618">
        <v>0</v>
      </c>
      <c r="X1618">
        <v>0</v>
      </c>
      <c r="Y1618">
        <v>0</v>
      </c>
      <c r="AB1618" s="180">
        <v>44285</v>
      </c>
      <c r="AC1618">
        <v>1</v>
      </c>
      <c r="AD1618" t="s">
        <v>1922</v>
      </c>
      <c r="AE1618">
        <v>1</v>
      </c>
      <c r="AF1618">
        <v>30</v>
      </c>
      <c r="AG1618">
        <v>0</v>
      </c>
      <c r="AN1618">
        <v>1</v>
      </c>
      <c r="AO1618">
        <v>1</v>
      </c>
      <c r="AR1618" s="178">
        <v>4770464</v>
      </c>
      <c r="AS1618" t="s">
        <v>1921</v>
      </c>
      <c r="AT1618">
        <v>0</v>
      </c>
      <c r="AU1618">
        <v>0</v>
      </c>
      <c r="AV1618">
        <v>890480123</v>
      </c>
      <c r="AW1618" t="s">
        <v>1920</v>
      </c>
      <c r="AX1618">
        <v>5</v>
      </c>
      <c r="BC1618">
        <v>1</v>
      </c>
      <c r="BD1618">
        <v>7</v>
      </c>
      <c r="BE1618">
        <v>1</v>
      </c>
    </row>
    <row r="1619" spans="1:57" x14ac:dyDescent="0.25">
      <c r="A1619" s="179">
        <f t="shared" si="25"/>
        <v>7497703</v>
      </c>
      <c r="B1619" t="s">
        <v>1923</v>
      </c>
      <c r="C1619">
        <v>33084931</v>
      </c>
      <c r="D1619">
        <v>144105</v>
      </c>
      <c r="E1619">
        <v>4</v>
      </c>
      <c r="F1619">
        <v>17498</v>
      </c>
      <c r="G1619" s="180">
        <v>44071</v>
      </c>
      <c r="H1619" s="180">
        <v>46660</v>
      </c>
      <c r="I1619">
        <v>0</v>
      </c>
      <c r="J1619">
        <v>1</v>
      </c>
      <c r="K1619">
        <v>6</v>
      </c>
      <c r="L1619">
        <v>30</v>
      </c>
      <c r="M1619">
        <v>2</v>
      </c>
      <c r="N1619" s="170">
        <v>17726461</v>
      </c>
      <c r="O1619" s="170">
        <v>19240000</v>
      </c>
      <c r="P1619" s="178">
        <v>10000000</v>
      </c>
      <c r="Q1619" s="178">
        <v>208578</v>
      </c>
      <c r="R1619" s="178">
        <v>9620340</v>
      </c>
      <c r="S1619">
        <v>0</v>
      </c>
      <c r="T1619">
        <v>0</v>
      </c>
      <c r="U1619">
        <v>0</v>
      </c>
      <c r="W1619">
        <v>0</v>
      </c>
      <c r="X1619">
        <v>0</v>
      </c>
      <c r="Y1619">
        <v>0</v>
      </c>
      <c r="AB1619" s="180">
        <v>44285</v>
      </c>
      <c r="AC1619">
        <v>9</v>
      </c>
      <c r="AD1619" t="s">
        <v>1922</v>
      </c>
      <c r="AE1619">
        <v>1</v>
      </c>
      <c r="AF1619">
        <v>30</v>
      </c>
      <c r="AG1619">
        <v>0</v>
      </c>
      <c r="AN1619">
        <v>1</v>
      </c>
      <c r="AO1619">
        <v>1</v>
      </c>
      <c r="AR1619" s="178">
        <v>2122637</v>
      </c>
      <c r="AS1619" t="s">
        <v>1921</v>
      </c>
      <c r="AT1619">
        <v>0</v>
      </c>
      <c r="AU1619">
        <v>0</v>
      </c>
      <c r="AV1619">
        <v>890480123</v>
      </c>
      <c r="AW1619" t="s">
        <v>1920</v>
      </c>
      <c r="AX1619">
        <v>5</v>
      </c>
      <c r="BC1619">
        <v>1</v>
      </c>
      <c r="BD1619">
        <v>7</v>
      </c>
      <c r="BE1619">
        <v>2</v>
      </c>
    </row>
    <row r="1620" spans="1:57" x14ac:dyDescent="0.25">
      <c r="A1620" s="179">
        <f t="shared" si="25"/>
        <v>7526546</v>
      </c>
      <c r="B1620" t="s">
        <v>1923</v>
      </c>
      <c r="C1620">
        <v>33084931</v>
      </c>
      <c r="D1620">
        <v>144105</v>
      </c>
      <c r="E1620">
        <v>4</v>
      </c>
      <c r="F1620">
        <v>18193</v>
      </c>
      <c r="G1620" s="180">
        <v>44244</v>
      </c>
      <c r="H1620" s="180">
        <v>46081</v>
      </c>
      <c r="I1620">
        <v>0</v>
      </c>
      <c r="J1620">
        <v>1</v>
      </c>
      <c r="K1620">
        <v>2</v>
      </c>
      <c r="L1620">
        <v>30</v>
      </c>
      <c r="M1620">
        <v>2</v>
      </c>
      <c r="N1620" s="170">
        <v>9568969</v>
      </c>
      <c r="O1620" s="170">
        <v>10000000</v>
      </c>
      <c r="P1620" s="178">
        <v>10000000</v>
      </c>
      <c r="Q1620" s="178">
        <v>210356</v>
      </c>
      <c r="R1620" s="178">
        <v>9657348</v>
      </c>
      <c r="S1620">
        <v>0</v>
      </c>
      <c r="T1620">
        <v>0</v>
      </c>
      <c r="U1620">
        <v>0</v>
      </c>
      <c r="W1620">
        <v>0</v>
      </c>
      <c r="X1620">
        <v>0</v>
      </c>
      <c r="Y1620">
        <v>0</v>
      </c>
      <c r="AB1620" s="180">
        <v>44285</v>
      </c>
      <c r="AC1620">
        <v>1</v>
      </c>
      <c r="AD1620" t="s">
        <v>1922</v>
      </c>
      <c r="AE1620">
        <v>1</v>
      </c>
      <c r="AF1620">
        <v>30</v>
      </c>
      <c r="AG1620">
        <v>0</v>
      </c>
      <c r="AN1620">
        <v>1</v>
      </c>
      <c r="AO1620">
        <v>1</v>
      </c>
      <c r="AR1620" s="178">
        <v>2130802</v>
      </c>
      <c r="AS1620" t="s">
        <v>1921</v>
      </c>
      <c r="AT1620">
        <v>0</v>
      </c>
      <c r="AU1620">
        <v>0</v>
      </c>
      <c r="AV1620">
        <v>890480123</v>
      </c>
      <c r="AW1620" t="s">
        <v>1920</v>
      </c>
      <c r="AX1620">
        <v>5</v>
      </c>
      <c r="BC1620">
        <v>1</v>
      </c>
      <c r="BD1620">
        <v>7</v>
      </c>
      <c r="BE1620">
        <v>2</v>
      </c>
    </row>
    <row r="1621" spans="1:57" x14ac:dyDescent="0.25">
      <c r="A1621" s="179">
        <f t="shared" si="25"/>
        <v>13515539</v>
      </c>
      <c r="B1621" t="s">
        <v>1923</v>
      </c>
      <c r="C1621">
        <v>33103249</v>
      </c>
      <c r="D1621">
        <v>144105</v>
      </c>
      <c r="E1621">
        <v>4</v>
      </c>
      <c r="F1621">
        <v>14020</v>
      </c>
      <c r="G1621" s="180">
        <v>43231</v>
      </c>
      <c r="H1621" s="180">
        <v>45788</v>
      </c>
      <c r="I1621">
        <v>0</v>
      </c>
      <c r="J1621">
        <v>1</v>
      </c>
      <c r="K1621">
        <v>36</v>
      </c>
      <c r="L1621">
        <v>30</v>
      </c>
      <c r="M1621">
        <v>2</v>
      </c>
      <c r="N1621" s="170">
        <v>12185828</v>
      </c>
      <c r="O1621" s="170">
        <v>12890000</v>
      </c>
      <c r="P1621" s="178">
        <v>21225858</v>
      </c>
      <c r="Q1621" s="178">
        <v>376807</v>
      </c>
      <c r="R1621" s="178">
        <v>14125457</v>
      </c>
      <c r="S1621">
        <v>0</v>
      </c>
      <c r="T1621">
        <v>0</v>
      </c>
      <c r="U1621">
        <v>0</v>
      </c>
      <c r="W1621">
        <v>0</v>
      </c>
      <c r="X1621">
        <v>0</v>
      </c>
      <c r="Y1621">
        <v>0</v>
      </c>
      <c r="AB1621" s="180">
        <v>44285</v>
      </c>
      <c r="AC1621">
        <v>1</v>
      </c>
      <c r="AD1621" t="s">
        <v>1922</v>
      </c>
      <c r="AE1621">
        <v>1</v>
      </c>
      <c r="AF1621">
        <v>30</v>
      </c>
      <c r="AG1621">
        <v>0</v>
      </c>
      <c r="AN1621">
        <v>1</v>
      </c>
      <c r="AO1621">
        <v>1</v>
      </c>
      <c r="AR1621" s="178">
        <v>609918</v>
      </c>
      <c r="AS1621" t="s">
        <v>1921</v>
      </c>
      <c r="AT1621">
        <v>0</v>
      </c>
      <c r="AU1621">
        <v>0</v>
      </c>
      <c r="AV1621">
        <v>890480123</v>
      </c>
      <c r="AW1621" t="s">
        <v>1920</v>
      </c>
      <c r="AX1621">
        <v>5</v>
      </c>
      <c r="BC1621">
        <v>1</v>
      </c>
      <c r="BD1621">
        <v>7</v>
      </c>
      <c r="BE1621">
        <v>2</v>
      </c>
    </row>
    <row r="1622" spans="1:57" x14ac:dyDescent="0.25">
      <c r="A1622" s="179">
        <f t="shared" si="25"/>
        <v>18439355</v>
      </c>
      <c r="B1622" t="s">
        <v>1923</v>
      </c>
      <c r="C1622">
        <v>33103249</v>
      </c>
      <c r="D1622">
        <v>144105</v>
      </c>
      <c r="E1622">
        <v>4</v>
      </c>
      <c r="F1622">
        <v>16109</v>
      </c>
      <c r="G1622" s="180">
        <v>43686</v>
      </c>
      <c r="H1622" s="180">
        <v>46243</v>
      </c>
      <c r="I1622">
        <v>0</v>
      </c>
      <c r="J1622">
        <v>1</v>
      </c>
      <c r="K1622">
        <v>20</v>
      </c>
      <c r="L1622">
        <v>30</v>
      </c>
      <c r="M1622">
        <v>2</v>
      </c>
      <c r="N1622" s="170">
        <v>17726461</v>
      </c>
      <c r="O1622" s="170">
        <v>19240000</v>
      </c>
      <c r="P1622" s="178">
        <v>22511016</v>
      </c>
      <c r="Q1622" s="178">
        <v>469531</v>
      </c>
      <c r="R1622" s="178">
        <v>19271471</v>
      </c>
      <c r="S1622">
        <v>0</v>
      </c>
      <c r="T1622">
        <v>0</v>
      </c>
      <c r="U1622">
        <v>0</v>
      </c>
      <c r="W1622">
        <v>0</v>
      </c>
      <c r="X1622">
        <v>0</v>
      </c>
      <c r="Y1622">
        <v>0</v>
      </c>
      <c r="AB1622" s="180">
        <v>44285</v>
      </c>
      <c r="AC1622">
        <v>1</v>
      </c>
      <c r="AD1622" t="s">
        <v>1922</v>
      </c>
      <c r="AE1622">
        <v>1</v>
      </c>
      <c r="AF1622">
        <v>30</v>
      </c>
      <c r="AG1622">
        <v>0</v>
      </c>
      <c r="AN1622">
        <v>1</v>
      </c>
      <c r="AO1622">
        <v>1</v>
      </c>
      <c r="AR1622" s="178">
        <v>832116</v>
      </c>
      <c r="AS1622" t="s">
        <v>1921</v>
      </c>
      <c r="AT1622">
        <v>0</v>
      </c>
      <c r="AU1622">
        <v>0</v>
      </c>
      <c r="AV1622">
        <v>890480123</v>
      </c>
      <c r="AW1622" t="s">
        <v>1920</v>
      </c>
      <c r="AX1622">
        <v>5</v>
      </c>
      <c r="BC1622">
        <v>1</v>
      </c>
      <c r="BD1622">
        <v>7</v>
      </c>
      <c r="BE1622">
        <v>2</v>
      </c>
    </row>
    <row r="1623" spans="1:57" x14ac:dyDescent="0.25">
      <c r="A1623" s="179">
        <f t="shared" si="25"/>
        <v>82562984</v>
      </c>
      <c r="B1623" t="s">
        <v>1923</v>
      </c>
      <c r="C1623">
        <v>33103249</v>
      </c>
      <c r="D1623">
        <v>144105</v>
      </c>
      <c r="E1623">
        <v>4</v>
      </c>
      <c r="F1623">
        <v>17149</v>
      </c>
      <c r="G1623" s="180">
        <v>43935</v>
      </c>
      <c r="H1623" s="180">
        <v>46507</v>
      </c>
      <c r="I1623">
        <v>0</v>
      </c>
      <c r="J1623">
        <v>1</v>
      </c>
      <c r="K1623">
        <v>11</v>
      </c>
      <c r="L1623">
        <v>30</v>
      </c>
      <c r="M1623">
        <v>2</v>
      </c>
      <c r="N1623" s="170">
        <v>17726461</v>
      </c>
      <c r="O1623" s="170">
        <v>19240000</v>
      </c>
      <c r="P1623" s="178">
        <v>93000000</v>
      </c>
      <c r="Q1623" s="178">
        <v>1939777</v>
      </c>
      <c r="R1623" s="178">
        <v>86288820</v>
      </c>
      <c r="S1623">
        <v>0</v>
      </c>
      <c r="T1623">
        <v>0</v>
      </c>
      <c r="U1623">
        <v>0</v>
      </c>
      <c r="W1623">
        <v>0</v>
      </c>
      <c r="X1623">
        <v>0</v>
      </c>
      <c r="Y1623">
        <v>0</v>
      </c>
      <c r="AB1623" s="180">
        <v>44285</v>
      </c>
      <c r="AC1623">
        <v>1</v>
      </c>
      <c r="AD1623" t="s">
        <v>1922</v>
      </c>
      <c r="AE1623">
        <v>1</v>
      </c>
      <c r="AF1623">
        <v>30</v>
      </c>
      <c r="AG1623">
        <v>0</v>
      </c>
      <c r="AN1623">
        <v>1</v>
      </c>
      <c r="AO1623">
        <v>1</v>
      </c>
      <c r="AR1623" s="178">
        <v>3725836</v>
      </c>
      <c r="AS1623" t="s">
        <v>1921</v>
      </c>
      <c r="AT1623">
        <v>0</v>
      </c>
      <c r="AU1623">
        <v>0</v>
      </c>
      <c r="AV1623">
        <v>890480123</v>
      </c>
      <c r="AW1623" t="s">
        <v>1920</v>
      </c>
      <c r="AX1623">
        <v>5</v>
      </c>
      <c r="BC1623">
        <v>1</v>
      </c>
      <c r="BD1623">
        <v>7</v>
      </c>
      <c r="BE1623">
        <v>2</v>
      </c>
    </row>
    <row r="1624" spans="1:57" x14ac:dyDescent="0.25">
      <c r="A1624" s="179">
        <f t="shared" si="25"/>
        <v>263455434</v>
      </c>
      <c r="B1624" t="s">
        <v>1923</v>
      </c>
      <c r="C1624">
        <v>33103249</v>
      </c>
      <c r="D1624">
        <v>140405</v>
      </c>
      <c r="E1624">
        <v>4</v>
      </c>
      <c r="F1624">
        <v>17779</v>
      </c>
      <c r="G1624" s="180">
        <v>44139</v>
      </c>
      <c r="H1624" s="180">
        <v>48522</v>
      </c>
      <c r="I1624">
        <v>0</v>
      </c>
      <c r="J1624">
        <v>1</v>
      </c>
      <c r="K1624">
        <v>7</v>
      </c>
      <c r="L1624">
        <v>30</v>
      </c>
      <c r="M1624">
        <v>2</v>
      </c>
      <c r="N1624" s="170">
        <v>11287361</v>
      </c>
      <c r="O1624" s="170">
        <v>11890000</v>
      </c>
      <c r="P1624" s="178">
        <v>280000000</v>
      </c>
      <c r="Q1624" s="178">
        <v>2687651</v>
      </c>
      <c r="R1624" s="178">
        <v>275344438</v>
      </c>
      <c r="S1624">
        <v>0</v>
      </c>
      <c r="T1624">
        <v>0</v>
      </c>
      <c r="U1624">
        <v>409163000</v>
      </c>
      <c r="V1624" t="s">
        <v>1927</v>
      </c>
      <c r="W1624">
        <v>0</v>
      </c>
      <c r="X1624">
        <v>0</v>
      </c>
      <c r="Y1624">
        <v>0</v>
      </c>
      <c r="Z1624" t="s">
        <v>1942</v>
      </c>
      <c r="AA1624" s="180">
        <v>37076</v>
      </c>
      <c r="AB1624" s="180">
        <v>44285</v>
      </c>
      <c r="AC1624">
        <v>2</v>
      </c>
      <c r="AD1624" t="s">
        <v>1922</v>
      </c>
      <c r="AE1624">
        <v>1</v>
      </c>
      <c r="AF1624">
        <v>30</v>
      </c>
      <c r="AG1624">
        <v>0</v>
      </c>
      <c r="AH1624">
        <v>2</v>
      </c>
      <c r="AI1624">
        <v>0</v>
      </c>
      <c r="AJ1624">
        <v>1</v>
      </c>
      <c r="AK1624">
        <v>0</v>
      </c>
      <c r="AL1624">
        <v>0</v>
      </c>
      <c r="AM1624">
        <v>0</v>
      </c>
      <c r="AN1624">
        <v>1</v>
      </c>
      <c r="AO1624">
        <v>1</v>
      </c>
      <c r="AR1624" s="178">
        <v>11889004</v>
      </c>
      <c r="AS1624" t="s">
        <v>1926</v>
      </c>
      <c r="AT1624">
        <v>0</v>
      </c>
      <c r="AU1624">
        <v>0</v>
      </c>
      <c r="AV1624">
        <v>890480123</v>
      </c>
      <c r="AW1624" t="s">
        <v>1920</v>
      </c>
      <c r="AX1624">
        <v>5</v>
      </c>
      <c r="BC1624">
        <v>1</v>
      </c>
      <c r="BD1624">
        <v>7</v>
      </c>
      <c r="BE1624">
        <v>2</v>
      </c>
    </row>
    <row r="1625" spans="1:57" x14ac:dyDescent="0.25">
      <c r="A1625" s="179">
        <f t="shared" si="25"/>
        <v>47773314</v>
      </c>
      <c r="B1625" t="s">
        <v>1923</v>
      </c>
      <c r="C1625">
        <v>33104302</v>
      </c>
      <c r="D1625">
        <v>141105</v>
      </c>
      <c r="E1625">
        <v>4</v>
      </c>
      <c r="F1625">
        <v>18269</v>
      </c>
      <c r="G1625" s="180">
        <v>44272</v>
      </c>
      <c r="H1625" s="180">
        <v>46842</v>
      </c>
      <c r="I1625">
        <v>0</v>
      </c>
      <c r="J1625">
        <v>1</v>
      </c>
      <c r="K1625">
        <v>0</v>
      </c>
      <c r="L1625">
        <v>30</v>
      </c>
      <c r="M1625">
        <v>2</v>
      </c>
      <c r="N1625" s="170">
        <v>10971158</v>
      </c>
      <c r="O1625" s="170">
        <v>11540000</v>
      </c>
      <c r="P1625" s="178">
        <v>50400000</v>
      </c>
      <c r="Q1625" s="178">
        <v>862207</v>
      </c>
      <c r="R1625" s="178">
        <v>50400000</v>
      </c>
      <c r="S1625">
        <v>0</v>
      </c>
      <c r="T1625">
        <v>0</v>
      </c>
      <c r="U1625">
        <v>56000000</v>
      </c>
      <c r="V1625" t="s">
        <v>1927</v>
      </c>
      <c r="W1625">
        <v>0</v>
      </c>
      <c r="X1625">
        <v>0</v>
      </c>
      <c r="Y1625">
        <v>0</v>
      </c>
      <c r="AB1625" s="180">
        <v>44285</v>
      </c>
      <c r="AC1625">
        <v>3</v>
      </c>
      <c r="AD1625" t="s">
        <v>1922</v>
      </c>
      <c r="AE1625">
        <v>1</v>
      </c>
      <c r="AF1625">
        <v>30</v>
      </c>
      <c r="AG1625">
        <v>0</v>
      </c>
      <c r="AN1625">
        <v>1</v>
      </c>
      <c r="AO1625">
        <v>1</v>
      </c>
      <c r="AR1625" s="178">
        <v>2626686</v>
      </c>
      <c r="AS1625" t="s">
        <v>1921</v>
      </c>
      <c r="AT1625">
        <v>0</v>
      </c>
      <c r="AU1625">
        <v>0</v>
      </c>
      <c r="AV1625">
        <v>890480123</v>
      </c>
      <c r="AW1625" t="s">
        <v>1920</v>
      </c>
      <c r="AX1625">
        <v>5</v>
      </c>
      <c r="BC1625">
        <v>1</v>
      </c>
      <c r="BD1625">
        <v>7</v>
      </c>
      <c r="BE1625">
        <v>2</v>
      </c>
    </row>
    <row r="1626" spans="1:57" x14ac:dyDescent="0.25">
      <c r="A1626" s="179">
        <f t="shared" si="25"/>
        <v>0</v>
      </c>
      <c r="B1626" t="s">
        <v>1923</v>
      </c>
      <c r="C1626">
        <v>33114382</v>
      </c>
      <c r="D1626">
        <v>144105</v>
      </c>
      <c r="E1626">
        <v>4</v>
      </c>
      <c r="F1626">
        <v>550025739</v>
      </c>
      <c r="G1626" s="180">
        <v>44286</v>
      </c>
      <c r="H1626" s="180">
        <v>44346</v>
      </c>
      <c r="I1626">
        <v>0</v>
      </c>
      <c r="J1626">
        <v>1</v>
      </c>
      <c r="K1626">
        <v>0</v>
      </c>
      <c r="L1626">
        <v>30</v>
      </c>
      <c r="M1626">
        <v>2</v>
      </c>
      <c r="N1626">
        <v>0</v>
      </c>
      <c r="O1626">
        <v>0</v>
      </c>
      <c r="P1626" s="178">
        <v>6000</v>
      </c>
      <c r="Q1626" s="178">
        <v>6000</v>
      </c>
      <c r="R1626" s="178">
        <v>6000</v>
      </c>
      <c r="S1626">
        <v>0</v>
      </c>
      <c r="T1626">
        <v>0</v>
      </c>
      <c r="U1626">
        <v>0</v>
      </c>
      <c r="W1626">
        <v>0</v>
      </c>
      <c r="X1626">
        <v>0</v>
      </c>
      <c r="Y1626">
        <v>0</v>
      </c>
      <c r="AB1626" s="180">
        <v>44286</v>
      </c>
      <c r="AC1626">
        <v>1</v>
      </c>
      <c r="AD1626" t="s">
        <v>1922</v>
      </c>
      <c r="AE1626">
        <v>1</v>
      </c>
      <c r="AF1626">
        <v>30</v>
      </c>
      <c r="AG1626">
        <v>0</v>
      </c>
      <c r="AN1626">
        <v>1</v>
      </c>
      <c r="AO1626">
        <v>1</v>
      </c>
      <c r="AR1626" s="178">
        <v>27863214</v>
      </c>
      <c r="AS1626" t="s">
        <v>1921</v>
      </c>
      <c r="AT1626">
        <v>0</v>
      </c>
      <c r="AU1626">
        <v>0</v>
      </c>
      <c r="AV1626">
        <v>890480123</v>
      </c>
      <c r="AW1626" t="s">
        <v>1920</v>
      </c>
      <c r="AX1626">
        <v>5</v>
      </c>
      <c r="BC1626">
        <v>2</v>
      </c>
      <c r="BD1626">
        <v>7</v>
      </c>
      <c r="BE1626">
        <v>2</v>
      </c>
    </row>
    <row r="1627" spans="1:57" x14ac:dyDescent="0.25">
      <c r="A1627" s="179">
        <f t="shared" si="25"/>
        <v>0</v>
      </c>
      <c r="B1627" t="s">
        <v>1923</v>
      </c>
      <c r="C1627">
        <v>33115914</v>
      </c>
      <c r="D1627">
        <v>144105</v>
      </c>
      <c r="E1627">
        <v>4</v>
      </c>
      <c r="F1627">
        <v>17091</v>
      </c>
      <c r="G1627" s="180">
        <v>43906</v>
      </c>
      <c r="H1627" s="180">
        <v>44636</v>
      </c>
      <c r="I1627">
        <v>14</v>
      </c>
      <c r="J1627">
        <v>1</v>
      </c>
      <c r="K1627">
        <v>11</v>
      </c>
      <c r="L1627">
        <v>30</v>
      </c>
      <c r="M1627">
        <v>2</v>
      </c>
      <c r="N1627" s="170">
        <v>17726461</v>
      </c>
      <c r="O1627" s="170">
        <v>19240000</v>
      </c>
      <c r="P1627" s="178">
        <v>2000000</v>
      </c>
      <c r="Q1627" s="178">
        <v>99584</v>
      </c>
      <c r="R1627" s="178">
        <v>1097302</v>
      </c>
      <c r="S1627">
        <v>7504</v>
      </c>
      <c r="T1627">
        <v>0</v>
      </c>
      <c r="U1627">
        <v>0</v>
      </c>
      <c r="W1627">
        <v>0</v>
      </c>
      <c r="X1627">
        <v>0</v>
      </c>
      <c r="Y1627">
        <v>0</v>
      </c>
      <c r="AB1627" s="180">
        <v>44285</v>
      </c>
      <c r="AC1627">
        <v>1</v>
      </c>
      <c r="AD1627" t="s">
        <v>1922</v>
      </c>
      <c r="AE1627">
        <v>1</v>
      </c>
      <c r="AF1627">
        <v>30</v>
      </c>
      <c r="AG1627">
        <v>9545</v>
      </c>
      <c r="AN1627">
        <v>1</v>
      </c>
      <c r="AO1627">
        <v>1</v>
      </c>
      <c r="AR1627" s="178">
        <v>1131007</v>
      </c>
      <c r="AS1627" t="s">
        <v>1921</v>
      </c>
      <c r="AT1627">
        <v>0</v>
      </c>
      <c r="AU1627">
        <v>0</v>
      </c>
      <c r="AV1627">
        <v>890480123</v>
      </c>
      <c r="AW1627" t="s">
        <v>1920</v>
      </c>
      <c r="AX1627">
        <v>5</v>
      </c>
      <c r="BC1627">
        <v>1</v>
      </c>
      <c r="BD1627">
        <v>7</v>
      </c>
      <c r="BE1627">
        <v>2</v>
      </c>
    </row>
    <row r="1628" spans="1:57" x14ac:dyDescent="0.25">
      <c r="A1628" s="179">
        <f t="shared" si="25"/>
        <v>0</v>
      </c>
      <c r="B1628" t="s">
        <v>1923</v>
      </c>
      <c r="C1628">
        <v>33115914</v>
      </c>
      <c r="D1628">
        <v>144105</v>
      </c>
      <c r="E1628">
        <v>4</v>
      </c>
      <c r="F1628">
        <v>17587</v>
      </c>
      <c r="G1628" s="180">
        <v>44088</v>
      </c>
      <c r="H1628" s="180">
        <v>46660</v>
      </c>
      <c r="I1628">
        <v>0</v>
      </c>
      <c r="J1628">
        <v>1</v>
      </c>
      <c r="K1628">
        <v>6</v>
      </c>
      <c r="L1628">
        <v>30</v>
      </c>
      <c r="M1628">
        <v>2</v>
      </c>
      <c r="N1628" s="170">
        <v>17726461</v>
      </c>
      <c r="O1628" s="170">
        <v>19240000</v>
      </c>
      <c r="P1628" s="178">
        <v>20500000</v>
      </c>
      <c r="Q1628" s="178">
        <v>427585</v>
      </c>
      <c r="R1628" s="178">
        <v>19721648</v>
      </c>
      <c r="S1628">
        <v>0</v>
      </c>
      <c r="T1628">
        <v>0</v>
      </c>
      <c r="U1628">
        <v>0</v>
      </c>
      <c r="W1628">
        <v>0</v>
      </c>
      <c r="X1628">
        <v>0</v>
      </c>
      <c r="Y1628">
        <v>0</v>
      </c>
      <c r="AB1628" s="180">
        <v>44285</v>
      </c>
      <c r="AC1628">
        <v>1</v>
      </c>
      <c r="AD1628" t="s">
        <v>1922</v>
      </c>
      <c r="AE1628">
        <v>1</v>
      </c>
      <c r="AF1628">
        <v>30</v>
      </c>
      <c r="AG1628">
        <v>0</v>
      </c>
      <c r="AN1628">
        <v>1</v>
      </c>
      <c r="AO1628">
        <v>1</v>
      </c>
      <c r="AR1628" s="178">
        <v>20327416</v>
      </c>
      <c r="AS1628" t="s">
        <v>1921</v>
      </c>
      <c r="AT1628">
        <v>0</v>
      </c>
      <c r="AU1628">
        <v>0</v>
      </c>
      <c r="AV1628">
        <v>890480123</v>
      </c>
      <c r="AW1628" t="s">
        <v>1920</v>
      </c>
      <c r="AX1628">
        <v>5</v>
      </c>
      <c r="BC1628">
        <v>1</v>
      </c>
      <c r="BD1628">
        <v>7</v>
      </c>
      <c r="BE1628">
        <v>2</v>
      </c>
    </row>
    <row r="1629" spans="1:57" x14ac:dyDescent="0.25">
      <c r="A1629" s="179">
        <f t="shared" si="25"/>
        <v>0</v>
      </c>
      <c r="B1629" t="s">
        <v>1923</v>
      </c>
      <c r="C1629">
        <v>33115914</v>
      </c>
      <c r="D1629">
        <v>144105</v>
      </c>
      <c r="E1629">
        <v>4</v>
      </c>
      <c r="F1629">
        <v>18100</v>
      </c>
      <c r="G1629" s="180">
        <v>44224</v>
      </c>
      <c r="H1629" s="180">
        <v>44377</v>
      </c>
      <c r="I1629">
        <v>0</v>
      </c>
      <c r="J1629">
        <v>1</v>
      </c>
      <c r="K1629">
        <v>1</v>
      </c>
      <c r="L1629">
        <v>30</v>
      </c>
      <c r="M1629">
        <v>2</v>
      </c>
      <c r="N1629" s="170">
        <v>13121400</v>
      </c>
      <c r="O1629" s="170">
        <v>13940000</v>
      </c>
      <c r="P1629" s="178">
        <v>2500000</v>
      </c>
      <c r="Q1629" s="178">
        <v>27336</v>
      </c>
      <c r="R1629" s="178">
        <v>2496350</v>
      </c>
      <c r="S1629">
        <v>3604</v>
      </c>
      <c r="T1629">
        <v>0</v>
      </c>
      <c r="U1629">
        <v>0</v>
      </c>
      <c r="W1629">
        <v>0</v>
      </c>
      <c r="X1629">
        <v>0</v>
      </c>
      <c r="Y1629">
        <v>0</v>
      </c>
      <c r="Z1629">
        <v>2500000</v>
      </c>
      <c r="AA1629">
        <v>6</v>
      </c>
      <c r="AB1629" s="180">
        <v>44285</v>
      </c>
      <c r="AC1629">
        <v>1</v>
      </c>
      <c r="AD1629" t="s">
        <v>1922</v>
      </c>
      <c r="AE1629">
        <v>1</v>
      </c>
      <c r="AF1629">
        <v>30</v>
      </c>
      <c r="AG1629">
        <v>0</v>
      </c>
      <c r="AN1629">
        <v>1</v>
      </c>
      <c r="AO1629">
        <v>1</v>
      </c>
      <c r="AR1629" s="178">
        <v>2573028</v>
      </c>
      <c r="AS1629" t="s">
        <v>1921</v>
      </c>
      <c r="AT1629">
        <v>0</v>
      </c>
      <c r="AU1629">
        <v>0</v>
      </c>
      <c r="AV1629">
        <v>890480123</v>
      </c>
      <c r="AW1629" t="s">
        <v>1920</v>
      </c>
      <c r="AX1629">
        <v>5</v>
      </c>
      <c r="BC1629">
        <v>1</v>
      </c>
      <c r="BD1629">
        <v>7</v>
      </c>
      <c r="BE1629">
        <v>2</v>
      </c>
    </row>
    <row r="1630" spans="1:57" x14ac:dyDescent="0.25">
      <c r="A1630" s="179">
        <f t="shared" si="25"/>
        <v>0</v>
      </c>
      <c r="B1630" t="s">
        <v>1923</v>
      </c>
      <c r="C1630">
        <v>33117279</v>
      </c>
      <c r="D1630">
        <v>144105</v>
      </c>
      <c r="E1630">
        <v>4</v>
      </c>
      <c r="F1630">
        <v>13178</v>
      </c>
      <c r="G1630" s="180">
        <v>43020</v>
      </c>
      <c r="H1630" s="180">
        <v>45211</v>
      </c>
      <c r="I1630">
        <v>0</v>
      </c>
      <c r="J1630">
        <v>1</v>
      </c>
      <c r="K1630">
        <v>42</v>
      </c>
      <c r="L1630">
        <v>30</v>
      </c>
      <c r="M1630">
        <v>2</v>
      </c>
      <c r="N1630" s="170">
        <v>17726461</v>
      </c>
      <c r="O1630" s="170">
        <v>19240000</v>
      </c>
      <c r="P1630" s="178">
        <v>12400000</v>
      </c>
      <c r="Q1630" s="178">
        <v>280903</v>
      </c>
      <c r="R1630" s="178">
        <v>6620703</v>
      </c>
      <c r="S1630">
        <v>0</v>
      </c>
      <c r="T1630">
        <v>0</v>
      </c>
      <c r="U1630">
        <v>0</v>
      </c>
      <c r="W1630">
        <v>0</v>
      </c>
      <c r="X1630">
        <v>0</v>
      </c>
      <c r="Y1630">
        <v>0</v>
      </c>
      <c r="AB1630" s="180">
        <v>44285</v>
      </c>
      <c r="AC1630">
        <v>1</v>
      </c>
      <c r="AD1630" t="s">
        <v>1922</v>
      </c>
      <c r="AE1630">
        <v>1</v>
      </c>
      <c r="AF1630">
        <v>30</v>
      </c>
      <c r="AG1630">
        <v>0</v>
      </c>
      <c r="AN1630">
        <v>1</v>
      </c>
      <c r="AO1630">
        <v>1</v>
      </c>
      <c r="AR1630" s="178">
        <v>27921767</v>
      </c>
      <c r="AS1630" t="s">
        <v>1921</v>
      </c>
      <c r="AT1630">
        <v>0</v>
      </c>
      <c r="AU1630">
        <v>0</v>
      </c>
      <c r="AV1630">
        <v>890480123</v>
      </c>
      <c r="AW1630" t="s">
        <v>1920</v>
      </c>
      <c r="AX1630">
        <v>5</v>
      </c>
      <c r="BC1630">
        <v>1</v>
      </c>
      <c r="BD1630">
        <v>7</v>
      </c>
      <c r="BE1630">
        <v>2</v>
      </c>
    </row>
    <row r="1631" spans="1:57" x14ac:dyDescent="0.25">
      <c r="A1631" s="179">
        <f t="shared" si="25"/>
        <v>0</v>
      </c>
      <c r="B1631" t="s">
        <v>1923</v>
      </c>
      <c r="C1631">
        <v>33121192</v>
      </c>
      <c r="D1631">
        <v>144105</v>
      </c>
      <c r="E1631">
        <v>4</v>
      </c>
      <c r="F1631">
        <v>15834</v>
      </c>
      <c r="G1631" s="180">
        <v>43636</v>
      </c>
      <c r="H1631" s="180">
        <v>44732</v>
      </c>
      <c r="I1631">
        <v>10</v>
      </c>
      <c r="J1631">
        <v>1</v>
      </c>
      <c r="K1631">
        <v>20</v>
      </c>
      <c r="L1631">
        <v>30</v>
      </c>
      <c r="M1631">
        <v>2</v>
      </c>
      <c r="N1631" s="170">
        <v>12185828</v>
      </c>
      <c r="O1631" s="170">
        <v>12890000</v>
      </c>
      <c r="P1631" s="178">
        <v>15000000</v>
      </c>
      <c r="Q1631" s="178">
        <v>499547</v>
      </c>
      <c r="R1631" s="178">
        <v>6982217</v>
      </c>
      <c r="S1631">
        <v>23420</v>
      </c>
      <c r="T1631">
        <v>0</v>
      </c>
      <c r="U1631">
        <v>0</v>
      </c>
      <c r="W1631">
        <v>0</v>
      </c>
      <c r="X1631">
        <v>0</v>
      </c>
      <c r="Y1631">
        <v>0</v>
      </c>
      <c r="AB1631" s="180">
        <v>44285</v>
      </c>
      <c r="AC1631">
        <v>1</v>
      </c>
      <c r="AD1631" t="s">
        <v>1922</v>
      </c>
      <c r="AE1631">
        <v>1</v>
      </c>
      <c r="AF1631">
        <v>30</v>
      </c>
      <c r="AG1631">
        <v>64263</v>
      </c>
      <c r="AN1631">
        <v>1</v>
      </c>
      <c r="AO1631">
        <v>1</v>
      </c>
      <c r="AR1631" s="178">
        <v>88353213</v>
      </c>
      <c r="AS1631" t="s">
        <v>1921</v>
      </c>
      <c r="AT1631">
        <v>0</v>
      </c>
      <c r="AU1631">
        <v>0</v>
      </c>
      <c r="AV1631">
        <v>890480123</v>
      </c>
      <c r="AW1631" t="s">
        <v>1920</v>
      </c>
      <c r="AX1631">
        <v>5</v>
      </c>
      <c r="BC1631">
        <v>1</v>
      </c>
      <c r="BD1631">
        <v>7</v>
      </c>
      <c r="BE1631">
        <v>2</v>
      </c>
    </row>
    <row r="1632" spans="1:57" x14ac:dyDescent="0.25">
      <c r="A1632" s="179">
        <f t="shared" si="25"/>
        <v>0</v>
      </c>
      <c r="B1632" t="s">
        <v>1923</v>
      </c>
      <c r="C1632">
        <v>33121192</v>
      </c>
      <c r="D1632">
        <v>144105</v>
      </c>
      <c r="E1632">
        <v>4</v>
      </c>
      <c r="F1632">
        <v>17259</v>
      </c>
      <c r="G1632" s="180">
        <v>44002</v>
      </c>
      <c r="H1632" s="180">
        <v>44377</v>
      </c>
      <c r="I1632">
        <v>0</v>
      </c>
      <c r="J1632">
        <v>1</v>
      </c>
      <c r="K1632">
        <v>9</v>
      </c>
      <c r="L1632">
        <v>30</v>
      </c>
      <c r="M1632">
        <v>2</v>
      </c>
      <c r="N1632" s="170">
        <v>12185828</v>
      </c>
      <c r="O1632" s="170">
        <v>12890000</v>
      </c>
      <c r="P1632" s="178">
        <v>730000</v>
      </c>
      <c r="Q1632" s="178">
        <v>64923</v>
      </c>
      <c r="R1632" s="178">
        <v>190738</v>
      </c>
      <c r="S1632">
        <v>0</v>
      </c>
      <c r="T1632">
        <v>0</v>
      </c>
      <c r="U1632">
        <v>0</v>
      </c>
      <c r="W1632">
        <v>0</v>
      </c>
      <c r="X1632">
        <v>0</v>
      </c>
      <c r="Y1632">
        <v>0</v>
      </c>
      <c r="AB1632" s="180">
        <v>44285</v>
      </c>
      <c r="AC1632">
        <v>1</v>
      </c>
      <c r="AD1632" t="s">
        <v>1922</v>
      </c>
      <c r="AE1632">
        <v>1</v>
      </c>
      <c r="AF1632">
        <v>30</v>
      </c>
      <c r="AG1632">
        <v>0</v>
      </c>
      <c r="AN1632">
        <v>1</v>
      </c>
      <c r="AO1632">
        <v>1</v>
      </c>
      <c r="AR1632" s="178">
        <v>2413605</v>
      </c>
      <c r="AS1632" t="s">
        <v>1921</v>
      </c>
      <c r="AT1632">
        <v>0</v>
      </c>
      <c r="AU1632">
        <v>0</v>
      </c>
      <c r="AV1632">
        <v>890480123</v>
      </c>
      <c r="AW1632" t="s">
        <v>1920</v>
      </c>
      <c r="AX1632">
        <v>5</v>
      </c>
      <c r="BC1632">
        <v>1</v>
      </c>
      <c r="BD1632">
        <v>7</v>
      </c>
      <c r="BE1632">
        <v>2</v>
      </c>
    </row>
    <row r="1633" spans="1:57" x14ac:dyDescent="0.25">
      <c r="A1633" s="179">
        <f t="shared" si="25"/>
        <v>0</v>
      </c>
      <c r="B1633" t="s">
        <v>1923</v>
      </c>
      <c r="C1633">
        <v>33123643</v>
      </c>
      <c r="D1633">
        <v>144105</v>
      </c>
      <c r="E1633">
        <v>4</v>
      </c>
      <c r="F1633">
        <v>17758</v>
      </c>
      <c r="G1633" s="180">
        <v>44133</v>
      </c>
      <c r="H1633" s="180">
        <v>44864</v>
      </c>
      <c r="I1633">
        <v>0</v>
      </c>
      <c r="J1633">
        <v>1</v>
      </c>
      <c r="K1633">
        <v>5</v>
      </c>
      <c r="L1633">
        <v>30</v>
      </c>
      <c r="M1633">
        <v>2</v>
      </c>
      <c r="N1633" s="170">
        <v>15881442</v>
      </c>
      <c r="O1633" s="170">
        <v>17090000</v>
      </c>
      <c r="P1633" s="178">
        <v>4214301</v>
      </c>
      <c r="Q1633" s="178">
        <v>206107</v>
      </c>
      <c r="R1633" s="178">
        <v>3441915</v>
      </c>
      <c r="S1633">
        <v>0</v>
      </c>
      <c r="T1633">
        <v>0</v>
      </c>
      <c r="U1633">
        <v>0</v>
      </c>
      <c r="W1633">
        <v>0</v>
      </c>
      <c r="X1633">
        <v>0</v>
      </c>
      <c r="Y1633">
        <v>0</v>
      </c>
      <c r="AB1633" s="180">
        <v>44285</v>
      </c>
      <c r="AC1633">
        <v>1</v>
      </c>
      <c r="AD1633" t="s">
        <v>1922</v>
      </c>
      <c r="AE1633">
        <v>1</v>
      </c>
      <c r="AF1633">
        <v>30</v>
      </c>
      <c r="AG1633">
        <v>0</v>
      </c>
      <c r="AN1633">
        <v>1</v>
      </c>
      <c r="AO1633">
        <v>1</v>
      </c>
      <c r="AR1633" s="178">
        <v>19798490</v>
      </c>
      <c r="AS1633" t="s">
        <v>1921</v>
      </c>
      <c r="AT1633">
        <v>0</v>
      </c>
      <c r="AU1633">
        <v>0</v>
      </c>
      <c r="AV1633">
        <v>890480123</v>
      </c>
      <c r="AW1633" t="s">
        <v>1920</v>
      </c>
      <c r="AX1633">
        <v>5</v>
      </c>
      <c r="BC1633">
        <v>1</v>
      </c>
      <c r="BD1633">
        <v>7</v>
      </c>
      <c r="BE1633">
        <v>2</v>
      </c>
    </row>
    <row r="1634" spans="1:57" x14ac:dyDescent="0.25">
      <c r="A1634" s="179">
        <f t="shared" si="25"/>
        <v>0</v>
      </c>
      <c r="B1634" t="s">
        <v>1923</v>
      </c>
      <c r="C1634">
        <v>33123643</v>
      </c>
      <c r="D1634">
        <v>144105</v>
      </c>
      <c r="E1634">
        <v>4</v>
      </c>
      <c r="F1634">
        <v>18234</v>
      </c>
      <c r="G1634" s="180">
        <v>44258</v>
      </c>
      <c r="H1634" s="180">
        <v>44530</v>
      </c>
      <c r="I1634">
        <v>0</v>
      </c>
      <c r="J1634">
        <v>1</v>
      </c>
      <c r="K1634">
        <v>1</v>
      </c>
      <c r="L1634">
        <v>30</v>
      </c>
      <c r="M1634">
        <v>2</v>
      </c>
      <c r="N1634" s="170">
        <v>8648788</v>
      </c>
      <c r="O1634" s="170">
        <v>9000000</v>
      </c>
      <c r="P1634" s="178">
        <v>2970000</v>
      </c>
      <c r="Q1634" s="178">
        <v>383392</v>
      </c>
      <c r="R1634" s="178">
        <v>2586608</v>
      </c>
      <c r="S1634">
        <v>0</v>
      </c>
      <c r="T1634">
        <v>0</v>
      </c>
      <c r="U1634">
        <v>0</v>
      </c>
      <c r="W1634">
        <v>0</v>
      </c>
      <c r="X1634">
        <v>0</v>
      </c>
      <c r="Y1634">
        <v>0</v>
      </c>
      <c r="AB1634" s="180">
        <v>44285</v>
      </c>
      <c r="AC1634">
        <v>1</v>
      </c>
      <c r="AD1634" t="s">
        <v>1922</v>
      </c>
      <c r="AE1634">
        <v>1</v>
      </c>
      <c r="AF1634">
        <v>30</v>
      </c>
      <c r="AG1634">
        <v>0</v>
      </c>
      <c r="AN1634">
        <v>1</v>
      </c>
      <c r="AO1634">
        <v>1</v>
      </c>
      <c r="AR1634" s="178">
        <v>14878616</v>
      </c>
      <c r="AS1634" t="s">
        <v>1921</v>
      </c>
      <c r="AT1634">
        <v>0</v>
      </c>
      <c r="AU1634">
        <v>0</v>
      </c>
      <c r="AV1634">
        <v>890480123</v>
      </c>
      <c r="AW1634" t="s">
        <v>1920</v>
      </c>
      <c r="AX1634">
        <v>5</v>
      </c>
      <c r="BC1634">
        <v>1</v>
      </c>
      <c r="BD1634">
        <v>7</v>
      </c>
      <c r="BE1634">
        <v>2</v>
      </c>
    </row>
    <row r="1635" spans="1:57" x14ac:dyDescent="0.25">
      <c r="A1635" s="179">
        <f t="shared" si="25"/>
        <v>0</v>
      </c>
      <c r="B1635" t="s">
        <v>1923</v>
      </c>
      <c r="C1635">
        <v>33125274</v>
      </c>
      <c r="D1635">
        <v>144105</v>
      </c>
      <c r="E1635">
        <v>4</v>
      </c>
      <c r="F1635">
        <v>9541</v>
      </c>
      <c r="G1635" s="180">
        <v>42074</v>
      </c>
      <c r="H1635" s="180">
        <v>44266</v>
      </c>
      <c r="I1635">
        <v>19</v>
      </c>
      <c r="J1635">
        <v>1</v>
      </c>
      <c r="K1635">
        <v>71</v>
      </c>
      <c r="L1635">
        <v>30</v>
      </c>
      <c r="M1635">
        <v>2</v>
      </c>
      <c r="N1635" s="170">
        <v>17146240</v>
      </c>
      <c r="O1635" s="170">
        <v>18560000</v>
      </c>
      <c r="P1635" s="178">
        <v>35000000</v>
      </c>
      <c r="Q1635" s="178">
        <v>781473</v>
      </c>
      <c r="R1635" s="178">
        <v>10769</v>
      </c>
      <c r="S1635">
        <v>0</v>
      </c>
      <c r="T1635">
        <v>0</v>
      </c>
      <c r="U1635">
        <v>0</v>
      </c>
      <c r="W1635">
        <v>0</v>
      </c>
      <c r="X1635">
        <v>0</v>
      </c>
      <c r="Y1635">
        <v>0</v>
      </c>
      <c r="AB1635" s="180">
        <v>44285</v>
      </c>
      <c r="AC1635">
        <v>1</v>
      </c>
      <c r="AD1635" t="s">
        <v>1922</v>
      </c>
      <c r="AE1635">
        <v>1</v>
      </c>
      <c r="AF1635">
        <v>30</v>
      </c>
      <c r="AG1635">
        <v>10769</v>
      </c>
      <c r="AN1635">
        <v>1</v>
      </c>
      <c r="AO1635">
        <v>1</v>
      </c>
      <c r="AR1635" s="178">
        <v>14542</v>
      </c>
      <c r="AS1635" t="s">
        <v>1921</v>
      </c>
      <c r="AT1635">
        <v>0</v>
      </c>
      <c r="AU1635">
        <v>0</v>
      </c>
      <c r="AV1635">
        <v>890480123</v>
      </c>
      <c r="AW1635" t="s">
        <v>1920</v>
      </c>
      <c r="AX1635">
        <v>5</v>
      </c>
      <c r="BC1635">
        <v>1</v>
      </c>
      <c r="BD1635">
        <v>7</v>
      </c>
      <c r="BE1635">
        <v>2</v>
      </c>
    </row>
    <row r="1636" spans="1:57" x14ac:dyDescent="0.25">
      <c r="A1636" s="179">
        <f t="shared" si="25"/>
        <v>0</v>
      </c>
      <c r="B1636" t="s">
        <v>1923</v>
      </c>
      <c r="C1636">
        <v>33125274</v>
      </c>
      <c r="D1636">
        <v>144205</v>
      </c>
      <c r="E1636">
        <v>4</v>
      </c>
      <c r="F1636">
        <v>14945</v>
      </c>
      <c r="G1636" s="180">
        <v>43431</v>
      </c>
      <c r="H1636" s="180">
        <v>44527</v>
      </c>
      <c r="I1636">
        <v>3</v>
      </c>
      <c r="J1636">
        <v>1</v>
      </c>
      <c r="K1636">
        <v>27</v>
      </c>
      <c r="L1636">
        <v>30</v>
      </c>
      <c r="M1636">
        <v>2</v>
      </c>
      <c r="N1636" s="170">
        <v>12185828</v>
      </c>
      <c r="O1636" s="170">
        <v>12890000</v>
      </c>
      <c r="P1636" s="178">
        <v>7452647</v>
      </c>
      <c r="Q1636" s="178">
        <v>248197</v>
      </c>
      <c r="R1636" s="178">
        <v>2124435</v>
      </c>
      <c r="S1636">
        <v>23937</v>
      </c>
      <c r="T1636">
        <v>0</v>
      </c>
      <c r="U1636">
        <v>0</v>
      </c>
      <c r="W1636">
        <v>0</v>
      </c>
      <c r="X1636">
        <v>0</v>
      </c>
      <c r="Y1636">
        <v>0</v>
      </c>
      <c r="AB1636" s="180">
        <v>44257</v>
      </c>
      <c r="AC1636">
        <v>1</v>
      </c>
      <c r="AD1636" t="s">
        <v>1922</v>
      </c>
      <c r="AE1636">
        <v>1</v>
      </c>
      <c r="AF1636">
        <v>30</v>
      </c>
      <c r="AG1636">
        <v>226606</v>
      </c>
      <c r="AN1636">
        <v>1</v>
      </c>
      <c r="AO1636">
        <v>1</v>
      </c>
      <c r="AR1636" s="178">
        <v>2868882</v>
      </c>
      <c r="AS1636" t="s">
        <v>1921</v>
      </c>
      <c r="AT1636">
        <v>0</v>
      </c>
      <c r="AU1636">
        <v>0</v>
      </c>
      <c r="AX1636">
        <v>5</v>
      </c>
      <c r="BC1636">
        <v>1</v>
      </c>
      <c r="BD1636">
        <v>7</v>
      </c>
      <c r="BE1636">
        <v>2</v>
      </c>
    </row>
    <row r="1637" spans="1:57" x14ac:dyDescent="0.25">
      <c r="A1637" s="179">
        <f t="shared" si="25"/>
        <v>0</v>
      </c>
      <c r="B1637" t="s">
        <v>1923</v>
      </c>
      <c r="C1637">
        <v>33125274</v>
      </c>
      <c r="D1637">
        <v>144205</v>
      </c>
      <c r="E1637">
        <v>4</v>
      </c>
      <c r="F1637">
        <v>14946</v>
      </c>
      <c r="G1637" s="180">
        <v>43431</v>
      </c>
      <c r="H1637" s="180">
        <v>44527</v>
      </c>
      <c r="I1637">
        <v>3</v>
      </c>
      <c r="J1637">
        <v>1</v>
      </c>
      <c r="K1637">
        <v>27</v>
      </c>
      <c r="L1637">
        <v>30</v>
      </c>
      <c r="M1637">
        <v>2</v>
      </c>
      <c r="N1637" s="170">
        <v>12185828</v>
      </c>
      <c r="O1637" s="170">
        <v>12890000</v>
      </c>
      <c r="P1637" s="178">
        <v>31249000</v>
      </c>
      <c r="Q1637" s="178">
        <v>1040690</v>
      </c>
      <c r="R1637" s="178">
        <v>8907813</v>
      </c>
      <c r="S1637">
        <v>100308</v>
      </c>
      <c r="T1637">
        <v>0</v>
      </c>
      <c r="U1637">
        <v>0</v>
      </c>
      <c r="W1637">
        <v>0</v>
      </c>
      <c r="X1637">
        <v>0</v>
      </c>
      <c r="Y1637">
        <v>0</v>
      </c>
      <c r="AB1637" s="180">
        <v>44257</v>
      </c>
      <c r="AC1637">
        <v>1</v>
      </c>
      <c r="AD1637" t="s">
        <v>1922</v>
      </c>
      <c r="AE1637">
        <v>1</v>
      </c>
      <c r="AF1637">
        <v>30</v>
      </c>
      <c r="AG1637">
        <v>950216</v>
      </c>
      <c r="AN1637">
        <v>1</v>
      </c>
      <c r="AO1637">
        <v>1</v>
      </c>
      <c r="AR1637" s="178">
        <v>12029300</v>
      </c>
      <c r="AS1637" t="s">
        <v>1921</v>
      </c>
      <c r="AT1637">
        <v>0</v>
      </c>
      <c r="AU1637">
        <v>0</v>
      </c>
      <c r="AX1637">
        <v>5</v>
      </c>
      <c r="BC1637">
        <v>1</v>
      </c>
      <c r="BD1637">
        <v>7</v>
      </c>
      <c r="BE1637">
        <v>2</v>
      </c>
    </row>
    <row r="1638" spans="1:57" x14ac:dyDescent="0.25">
      <c r="A1638" s="179">
        <f t="shared" si="25"/>
        <v>0</v>
      </c>
      <c r="B1638" t="s">
        <v>1923</v>
      </c>
      <c r="C1638">
        <v>33125274</v>
      </c>
      <c r="D1638">
        <v>144205</v>
      </c>
      <c r="E1638">
        <v>4</v>
      </c>
      <c r="F1638">
        <v>17084</v>
      </c>
      <c r="G1638" s="180">
        <v>43903</v>
      </c>
      <c r="H1638" s="180">
        <v>46111</v>
      </c>
      <c r="I1638">
        <v>0</v>
      </c>
      <c r="J1638">
        <v>1</v>
      </c>
      <c r="K1638">
        <v>11</v>
      </c>
      <c r="L1638">
        <v>30</v>
      </c>
      <c r="M1638">
        <v>2</v>
      </c>
      <c r="N1638" s="170">
        <v>12185828</v>
      </c>
      <c r="O1638" s="170">
        <v>12890000</v>
      </c>
      <c r="P1638" s="178">
        <v>56600000</v>
      </c>
      <c r="Q1638" s="178">
        <v>1112018</v>
      </c>
      <c r="R1638" s="178">
        <v>50380821</v>
      </c>
      <c r="S1638">
        <v>511557</v>
      </c>
      <c r="T1638">
        <v>0</v>
      </c>
      <c r="U1638">
        <v>0</v>
      </c>
      <c r="W1638">
        <v>0</v>
      </c>
      <c r="X1638">
        <v>0</v>
      </c>
      <c r="Y1638">
        <v>0</v>
      </c>
      <c r="AB1638" s="180">
        <v>44257</v>
      </c>
      <c r="AC1638">
        <v>1</v>
      </c>
      <c r="AD1638" t="s">
        <v>1922</v>
      </c>
      <c r="AE1638">
        <v>1</v>
      </c>
      <c r="AF1638">
        <v>30</v>
      </c>
      <c r="AG1638">
        <v>0</v>
      </c>
      <c r="AN1638">
        <v>1</v>
      </c>
      <c r="AO1638">
        <v>1</v>
      </c>
      <c r="AR1638" s="178">
        <v>68035332</v>
      </c>
      <c r="AS1638" t="s">
        <v>1921</v>
      </c>
      <c r="AT1638">
        <v>0</v>
      </c>
      <c r="AU1638">
        <v>0</v>
      </c>
      <c r="AX1638">
        <v>5</v>
      </c>
      <c r="BC1638">
        <v>1</v>
      </c>
      <c r="BD1638">
        <v>7</v>
      </c>
      <c r="BE1638">
        <v>2</v>
      </c>
    </row>
    <row r="1639" spans="1:57" x14ac:dyDescent="0.25">
      <c r="A1639" s="179">
        <f t="shared" si="25"/>
        <v>0</v>
      </c>
      <c r="B1639" t="s">
        <v>1923</v>
      </c>
      <c r="C1639">
        <v>33127003</v>
      </c>
      <c r="D1639">
        <v>144105</v>
      </c>
      <c r="E1639">
        <v>4</v>
      </c>
      <c r="F1639">
        <v>17816</v>
      </c>
      <c r="G1639" s="180">
        <v>44154</v>
      </c>
      <c r="H1639" s="180">
        <v>46721</v>
      </c>
      <c r="I1639">
        <v>0</v>
      </c>
      <c r="J1639">
        <v>1</v>
      </c>
      <c r="K1639">
        <v>4</v>
      </c>
      <c r="L1639">
        <v>30</v>
      </c>
      <c r="M1639">
        <v>2</v>
      </c>
      <c r="N1639" s="170">
        <v>16011168</v>
      </c>
      <c r="O1639" s="170">
        <v>17240000</v>
      </c>
      <c r="P1639" s="178">
        <v>28066021</v>
      </c>
      <c r="Q1639" s="178">
        <v>557628</v>
      </c>
      <c r="R1639" s="178">
        <v>27317509</v>
      </c>
      <c r="S1639">
        <v>0</v>
      </c>
      <c r="T1639">
        <v>0</v>
      </c>
      <c r="U1639">
        <v>0</v>
      </c>
      <c r="W1639">
        <v>0</v>
      </c>
      <c r="X1639">
        <v>0</v>
      </c>
      <c r="Y1639">
        <v>0</v>
      </c>
      <c r="AB1639" s="180">
        <v>44285</v>
      </c>
      <c r="AC1639">
        <v>1</v>
      </c>
      <c r="AD1639" t="s">
        <v>1922</v>
      </c>
      <c r="AE1639">
        <v>1</v>
      </c>
      <c r="AF1639">
        <v>30</v>
      </c>
      <c r="AG1639">
        <v>0</v>
      </c>
      <c r="AN1639">
        <v>1</v>
      </c>
      <c r="AO1639">
        <v>1</v>
      </c>
      <c r="AR1639" s="178">
        <v>35598693</v>
      </c>
      <c r="AS1639" t="s">
        <v>1921</v>
      </c>
      <c r="AT1639">
        <v>0</v>
      </c>
      <c r="AU1639">
        <v>0</v>
      </c>
      <c r="AV1639">
        <v>890480123</v>
      </c>
      <c r="AW1639" t="s">
        <v>1920</v>
      </c>
      <c r="AX1639">
        <v>5</v>
      </c>
      <c r="BC1639">
        <v>1</v>
      </c>
      <c r="BD1639">
        <v>7</v>
      </c>
      <c r="BE1639">
        <v>2</v>
      </c>
    </row>
    <row r="1640" spans="1:57" x14ac:dyDescent="0.25">
      <c r="A1640" s="179">
        <f t="shared" si="25"/>
        <v>0</v>
      </c>
      <c r="B1640" t="s">
        <v>1923</v>
      </c>
      <c r="C1640">
        <v>33127003</v>
      </c>
      <c r="D1640">
        <v>144205</v>
      </c>
      <c r="E1640">
        <v>4</v>
      </c>
      <c r="F1640">
        <v>18057</v>
      </c>
      <c r="G1640" s="180">
        <v>44209</v>
      </c>
      <c r="H1640" s="180">
        <v>44407</v>
      </c>
      <c r="I1640">
        <v>0</v>
      </c>
      <c r="J1640">
        <v>1</v>
      </c>
      <c r="K1640">
        <v>1</v>
      </c>
      <c r="L1640">
        <v>30</v>
      </c>
      <c r="M1640">
        <v>2</v>
      </c>
      <c r="N1640" s="170">
        <v>7720836</v>
      </c>
      <c r="O1640" s="170">
        <v>8000000</v>
      </c>
      <c r="P1640" s="178">
        <v>6500000</v>
      </c>
      <c r="Q1640" s="178">
        <v>1107859</v>
      </c>
      <c r="R1640" s="178">
        <v>5428385</v>
      </c>
      <c r="S1640">
        <v>39577</v>
      </c>
      <c r="T1640">
        <v>0</v>
      </c>
      <c r="U1640">
        <v>0</v>
      </c>
      <c r="W1640">
        <v>0</v>
      </c>
      <c r="X1640">
        <v>0</v>
      </c>
      <c r="Y1640">
        <v>0</v>
      </c>
      <c r="AB1640" s="180">
        <v>44253</v>
      </c>
      <c r="AC1640">
        <v>1</v>
      </c>
      <c r="AD1640" t="s">
        <v>1922</v>
      </c>
      <c r="AE1640">
        <v>1</v>
      </c>
      <c r="AF1640">
        <v>30</v>
      </c>
      <c r="AG1640">
        <v>0</v>
      </c>
      <c r="AN1640">
        <v>1</v>
      </c>
      <c r="AO1640">
        <v>1</v>
      </c>
      <c r="AR1640" s="178">
        <v>7073976</v>
      </c>
      <c r="AS1640" t="s">
        <v>1921</v>
      </c>
      <c r="AT1640">
        <v>0</v>
      </c>
      <c r="AU1640">
        <v>0</v>
      </c>
      <c r="AX1640">
        <v>5</v>
      </c>
      <c r="BC1640">
        <v>1</v>
      </c>
      <c r="BD1640">
        <v>7</v>
      </c>
      <c r="BE1640">
        <v>2</v>
      </c>
    </row>
    <row r="1641" spans="1:57" x14ac:dyDescent="0.25">
      <c r="A1641" s="179">
        <f t="shared" si="25"/>
        <v>0</v>
      </c>
      <c r="B1641" t="s">
        <v>1923</v>
      </c>
      <c r="C1641">
        <v>33129951</v>
      </c>
      <c r="D1641">
        <v>144105</v>
      </c>
      <c r="E1641">
        <v>4</v>
      </c>
      <c r="F1641">
        <v>17081</v>
      </c>
      <c r="G1641" s="180">
        <v>43902</v>
      </c>
      <c r="H1641" s="180">
        <v>44650</v>
      </c>
      <c r="I1641">
        <v>0</v>
      </c>
      <c r="J1641">
        <v>1</v>
      </c>
      <c r="K1641">
        <v>12</v>
      </c>
      <c r="L1641">
        <v>30</v>
      </c>
      <c r="M1641">
        <v>2</v>
      </c>
      <c r="N1641" s="170">
        <v>15881442</v>
      </c>
      <c r="O1641" s="170">
        <v>17090000</v>
      </c>
      <c r="P1641" s="178">
        <v>5266000</v>
      </c>
      <c r="Q1641" s="178">
        <v>257542</v>
      </c>
      <c r="R1641" s="178">
        <v>2839073</v>
      </c>
      <c r="S1641">
        <v>0</v>
      </c>
      <c r="T1641">
        <v>0</v>
      </c>
      <c r="U1641">
        <v>0</v>
      </c>
      <c r="W1641">
        <v>0</v>
      </c>
      <c r="X1641">
        <v>0</v>
      </c>
      <c r="Y1641">
        <v>0</v>
      </c>
      <c r="AB1641" s="180">
        <v>44285</v>
      </c>
      <c r="AC1641">
        <v>1</v>
      </c>
      <c r="AD1641" t="s">
        <v>1922</v>
      </c>
      <c r="AE1641">
        <v>1</v>
      </c>
      <c r="AF1641">
        <v>30</v>
      </c>
      <c r="AG1641">
        <v>0</v>
      </c>
      <c r="AN1641">
        <v>1</v>
      </c>
      <c r="AO1641">
        <v>1</v>
      </c>
      <c r="AR1641" s="178">
        <v>4350002</v>
      </c>
      <c r="AS1641" t="s">
        <v>1921</v>
      </c>
      <c r="AT1641">
        <v>0</v>
      </c>
      <c r="AU1641">
        <v>0</v>
      </c>
      <c r="AV1641">
        <v>890480123</v>
      </c>
      <c r="AW1641" t="s">
        <v>1920</v>
      </c>
      <c r="AX1641">
        <v>5</v>
      </c>
      <c r="BC1641">
        <v>1</v>
      </c>
      <c r="BD1641">
        <v>7</v>
      </c>
      <c r="BE1641">
        <v>2</v>
      </c>
    </row>
    <row r="1642" spans="1:57" x14ac:dyDescent="0.25">
      <c r="A1642" s="179">
        <f t="shared" si="25"/>
        <v>0</v>
      </c>
      <c r="B1642" t="s">
        <v>1923</v>
      </c>
      <c r="C1642">
        <v>33129951</v>
      </c>
      <c r="D1642">
        <v>144105</v>
      </c>
      <c r="E1642">
        <v>4</v>
      </c>
      <c r="F1642">
        <v>17717</v>
      </c>
      <c r="G1642" s="180">
        <v>44120</v>
      </c>
      <c r="H1642" s="180">
        <v>46690</v>
      </c>
      <c r="I1642">
        <v>0</v>
      </c>
      <c r="J1642">
        <v>1</v>
      </c>
      <c r="K1642">
        <v>5</v>
      </c>
      <c r="L1642">
        <v>30</v>
      </c>
      <c r="M1642">
        <v>2</v>
      </c>
      <c r="N1642" s="170">
        <v>16011168</v>
      </c>
      <c r="O1642" s="170">
        <v>17240000</v>
      </c>
      <c r="P1642" s="178">
        <v>23000000</v>
      </c>
      <c r="Q1642" s="178">
        <v>456974</v>
      </c>
      <c r="R1642" s="178">
        <v>22227922</v>
      </c>
      <c r="S1642">
        <v>0</v>
      </c>
      <c r="T1642">
        <v>0</v>
      </c>
      <c r="U1642">
        <v>0</v>
      </c>
      <c r="W1642">
        <v>0</v>
      </c>
      <c r="X1642">
        <v>0</v>
      </c>
      <c r="Y1642">
        <v>0</v>
      </c>
      <c r="AB1642" s="180">
        <v>44285</v>
      </c>
      <c r="AC1642">
        <v>1</v>
      </c>
      <c r="AD1642" t="s">
        <v>1922</v>
      </c>
      <c r="AE1642">
        <v>1</v>
      </c>
      <c r="AF1642">
        <v>30</v>
      </c>
      <c r="AG1642">
        <v>0</v>
      </c>
      <c r="AN1642">
        <v>1</v>
      </c>
      <c r="AO1642">
        <v>1</v>
      </c>
      <c r="AR1642" s="178">
        <v>34057424</v>
      </c>
      <c r="AS1642" t="s">
        <v>1921</v>
      </c>
      <c r="AT1642">
        <v>0</v>
      </c>
      <c r="AU1642">
        <v>0</v>
      </c>
      <c r="AV1642">
        <v>890480123</v>
      </c>
      <c r="AW1642" t="s">
        <v>1920</v>
      </c>
      <c r="AX1642">
        <v>5</v>
      </c>
      <c r="BC1642">
        <v>1</v>
      </c>
      <c r="BD1642">
        <v>7</v>
      </c>
      <c r="BE1642">
        <v>2</v>
      </c>
    </row>
    <row r="1643" spans="1:57" x14ac:dyDescent="0.25">
      <c r="A1643" s="179">
        <f t="shared" si="25"/>
        <v>0</v>
      </c>
      <c r="B1643" t="s">
        <v>1923</v>
      </c>
      <c r="C1643">
        <v>33129970</v>
      </c>
      <c r="D1643">
        <v>144105</v>
      </c>
      <c r="E1643">
        <v>4</v>
      </c>
      <c r="F1643">
        <v>17335</v>
      </c>
      <c r="G1643" s="180">
        <v>44019</v>
      </c>
      <c r="H1643" s="180">
        <v>46598</v>
      </c>
      <c r="I1643">
        <v>0</v>
      </c>
      <c r="J1643">
        <v>1</v>
      </c>
      <c r="K1643">
        <v>11</v>
      </c>
      <c r="L1643">
        <v>30</v>
      </c>
      <c r="M1643">
        <v>2</v>
      </c>
      <c r="N1643" s="170">
        <v>17726461</v>
      </c>
      <c r="O1643" s="170">
        <v>19240000</v>
      </c>
      <c r="P1643" s="178">
        <v>45331901</v>
      </c>
      <c r="Q1643" s="178">
        <v>945524</v>
      </c>
      <c r="R1643" s="178">
        <v>41940096</v>
      </c>
      <c r="S1643">
        <v>0</v>
      </c>
      <c r="T1643">
        <v>0</v>
      </c>
      <c r="U1643">
        <v>0</v>
      </c>
      <c r="W1643">
        <v>0</v>
      </c>
      <c r="X1643">
        <v>0</v>
      </c>
      <c r="Y1643">
        <v>0</v>
      </c>
      <c r="AB1643" s="180">
        <v>44285</v>
      </c>
      <c r="AC1643">
        <v>1</v>
      </c>
      <c r="AD1643" t="s">
        <v>1922</v>
      </c>
      <c r="AE1643">
        <v>1</v>
      </c>
      <c r="AF1643">
        <v>30</v>
      </c>
      <c r="AG1643">
        <v>0</v>
      </c>
      <c r="AN1643">
        <v>1</v>
      </c>
      <c r="AO1643">
        <v>1</v>
      </c>
      <c r="AR1643" s="178">
        <v>46873711</v>
      </c>
      <c r="AS1643" t="s">
        <v>1921</v>
      </c>
      <c r="AT1643">
        <v>0</v>
      </c>
      <c r="AU1643">
        <v>0</v>
      </c>
      <c r="AV1643">
        <v>890480123</v>
      </c>
      <c r="AW1643" t="s">
        <v>1920</v>
      </c>
      <c r="AX1643">
        <v>5</v>
      </c>
      <c r="BC1643">
        <v>1</v>
      </c>
      <c r="BD1643">
        <v>7</v>
      </c>
      <c r="BE1643">
        <v>2</v>
      </c>
    </row>
    <row r="1644" spans="1:57" x14ac:dyDescent="0.25">
      <c r="A1644" s="179">
        <f t="shared" si="25"/>
        <v>0</v>
      </c>
      <c r="B1644" t="s">
        <v>1923</v>
      </c>
      <c r="C1644">
        <v>33129970</v>
      </c>
      <c r="D1644">
        <v>144105</v>
      </c>
      <c r="E1644">
        <v>4</v>
      </c>
      <c r="F1644">
        <v>17336</v>
      </c>
      <c r="G1644" s="180">
        <v>44019</v>
      </c>
      <c r="H1644" s="180">
        <v>46598</v>
      </c>
      <c r="I1644">
        <v>0</v>
      </c>
      <c r="J1644">
        <v>1</v>
      </c>
      <c r="K1644">
        <v>10</v>
      </c>
      <c r="L1644">
        <v>30</v>
      </c>
      <c r="M1644">
        <v>2</v>
      </c>
      <c r="N1644" s="170">
        <v>12185828</v>
      </c>
      <c r="O1644" s="170">
        <v>12890000</v>
      </c>
      <c r="P1644" s="178">
        <v>6699240</v>
      </c>
      <c r="Q1644" s="178">
        <v>118927</v>
      </c>
      <c r="R1644" s="178">
        <v>6147975</v>
      </c>
      <c r="S1644">
        <v>0</v>
      </c>
      <c r="T1644">
        <v>0</v>
      </c>
      <c r="U1644">
        <v>0</v>
      </c>
      <c r="W1644">
        <v>0</v>
      </c>
      <c r="X1644">
        <v>0</v>
      </c>
      <c r="Y1644">
        <v>0</v>
      </c>
      <c r="AB1644" s="180">
        <v>44285</v>
      </c>
      <c r="AC1644">
        <v>1</v>
      </c>
      <c r="AD1644" t="s">
        <v>1922</v>
      </c>
      <c r="AE1644">
        <v>1</v>
      </c>
      <c r="AF1644">
        <v>30</v>
      </c>
      <c r="AG1644">
        <v>0</v>
      </c>
      <c r="AN1644">
        <v>1</v>
      </c>
      <c r="AO1644">
        <v>1</v>
      </c>
      <c r="AR1644" s="178">
        <v>6871191</v>
      </c>
      <c r="AS1644" t="s">
        <v>1921</v>
      </c>
      <c r="AT1644">
        <v>0</v>
      </c>
      <c r="AU1644">
        <v>0</v>
      </c>
      <c r="AV1644">
        <v>890480123</v>
      </c>
      <c r="AW1644" t="s">
        <v>1920</v>
      </c>
      <c r="AX1644">
        <v>5</v>
      </c>
      <c r="BC1644">
        <v>1</v>
      </c>
      <c r="BD1644">
        <v>7</v>
      </c>
      <c r="BE1644">
        <v>2</v>
      </c>
    </row>
    <row r="1645" spans="1:57" x14ac:dyDescent="0.25">
      <c r="A1645" s="179">
        <f t="shared" si="25"/>
        <v>0</v>
      </c>
      <c r="B1645" t="s">
        <v>1923</v>
      </c>
      <c r="C1645">
        <v>33129970</v>
      </c>
      <c r="D1645">
        <v>144105</v>
      </c>
      <c r="E1645">
        <v>4</v>
      </c>
      <c r="F1645">
        <v>17337</v>
      </c>
      <c r="G1645" s="180">
        <v>44019</v>
      </c>
      <c r="H1645" s="180">
        <v>44772</v>
      </c>
      <c r="I1645">
        <v>0</v>
      </c>
      <c r="J1645">
        <v>1</v>
      </c>
      <c r="K1645">
        <v>9</v>
      </c>
      <c r="L1645">
        <v>30</v>
      </c>
      <c r="M1645">
        <v>2</v>
      </c>
      <c r="N1645" s="170">
        <v>15881442</v>
      </c>
      <c r="O1645" s="170">
        <v>17090000</v>
      </c>
      <c r="P1645" s="178">
        <v>1768086</v>
      </c>
      <c r="Q1645" s="178">
        <v>86471</v>
      </c>
      <c r="R1645" s="178">
        <v>1143143</v>
      </c>
      <c r="S1645">
        <v>0</v>
      </c>
      <c r="T1645">
        <v>0</v>
      </c>
      <c r="U1645">
        <v>0</v>
      </c>
      <c r="W1645">
        <v>0</v>
      </c>
      <c r="X1645">
        <v>0</v>
      </c>
      <c r="Y1645">
        <v>0</v>
      </c>
      <c r="AB1645" s="180">
        <v>44285</v>
      </c>
      <c r="AC1645">
        <v>1</v>
      </c>
      <c r="AD1645" t="s">
        <v>1922</v>
      </c>
      <c r="AE1645">
        <v>1</v>
      </c>
      <c r="AF1645">
        <v>30</v>
      </c>
      <c r="AG1645">
        <v>0</v>
      </c>
      <c r="AN1645">
        <v>1</v>
      </c>
      <c r="AO1645">
        <v>1</v>
      </c>
      <c r="AR1645" s="178">
        <v>1277616</v>
      </c>
      <c r="AS1645" t="s">
        <v>1921</v>
      </c>
      <c r="AT1645">
        <v>0</v>
      </c>
      <c r="AU1645">
        <v>0</v>
      </c>
      <c r="AV1645">
        <v>890480123</v>
      </c>
      <c r="AW1645" t="s">
        <v>1920</v>
      </c>
      <c r="AX1645">
        <v>5</v>
      </c>
      <c r="BC1645">
        <v>1</v>
      </c>
      <c r="BD1645">
        <v>7</v>
      </c>
      <c r="BE1645">
        <v>2</v>
      </c>
    </row>
    <row r="1646" spans="1:57" x14ac:dyDescent="0.25">
      <c r="A1646" s="179">
        <f t="shared" si="25"/>
        <v>0</v>
      </c>
      <c r="B1646" t="s">
        <v>1923</v>
      </c>
      <c r="C1646">
        <v>33133655</v>
      </c>
      <c r="D1646">
        <v>144105</v>
      </c>
      <c r="E1646">
        <v>4</v>
      </c>
      <c r="F1646">
        <v>16602</v>
      </c>
      <c r="G1646" s="180">
        <v>43789</v>
      </c>
      <c r="H1646" s="180">
        <v>44530</v>
      </c>
      <c r="I1646">
        <v>0</v>
      </c>
      <c r="J1646">
        <v>1</v>
      </c>
      <c r="K1646">
        <v>16</v>
      </c>
      <c r="L1646">
        <v>30</v>
      </c>
      <c r="M1646">
        <v>2</v>
      </c>
      <c r="N1646" s="170">
        <v>15881442</v>
      </c>
      <c r="O1646" s="170">
        <v>17090000</v>
      </c>
      <c r="P1646" s="178">
        <v>3000000</v>
      </c>
      <c r="Q1646" s="178">
        <v>146719</v>
      </c>
      <c r="R1646" s="178">
        <v>1105064</v>
      </c>
      <c r="S1646">
        <v>0</v>
      </c>
      <c r="T1646">
        <v>0</v>
      </c>
      <c r="U1646">
        <v>0</v>
      </c>
      <c r="W1646">
        <v>0</v>
      </c>
      <c r="X1646">
        <v>0</v>
      </c>
      <c r="Y1646">
        <v>0</v>
      </c>
      <c r="AB1646" s="180">
        <v>44285</v>
      </c>
      <c r="AC1646">
        <v>1</v>
      </c>
      <c r="AD1646" t="s">
        <v>1922</v>
      </c>
      <c r="AE1646">
        <v>1</v>
      </c>
      <c r="AF1646">
        <v>30</v>
      </c>
      <c r="AG1646">
        <v>0</v>
      </c>
      <c r="AN1646">
        <v>1</v>
      </c>
      <c r="AO1646">
        <v>1</v>
      </c>
      <c r="AR1646" s="178">
        <v>1530745</v>
      </c>
      <c r="AS1646" t="s">
        <v>1921</v>
      </c>
      <c r="AT1646">
        <v>0</v>
      </c>
      <c r="AU1646">
        <v>0</v>
      </c>
      <c r="AV1646">
        <v>890480123</v>
      </c>
      <c r="AW1646" t="s">
        <v>1920</v>
      </c>
      <c r="AX1646">
        <v>5</v>
      </c>
      <c r="BC1646">
        <v>1</v>
      </c>
      <c r="BD1646">
        <v>7</v>
      </c>
      <c r="BE1646">
        <v>2</v>
      </c>
    </row>
    <row r="1647" spans="1:57" x14ac:dyDescent="0.25">
      <c r="A1647" s="179">
        <f t="shared" si="25"/>
        <v>0</v>
      </c>
      <c r="B1647" t="s">
        <v>1923</v>
      </c>
      <c r="C1647">
        <v>33133655</v>
      </c>
      <c r="D1647">
        <v>144105</v>
      </c>
      <c r="E1647">
        <v>4</v>
      </c>
      <c r="F1647">
        <v>17591</v>
      </c>
      <c r="G1647" s="180">
        <v>44089</v>
      </c>
      <c r="H1647" s="180">
        <v>46295</v>
      </c>
      <c r="I1647">
        <v>0</v>
      </c>
      <c r="J1647">
        <v>1</v>
      </c>
      <c r="K1647">
        <v>6</v>
      </c>
      <c r="L1647">
        <v>30</v>
      </c>
      <c r="M1647">
        <v>2</v>
      </c>
      <c r="N1647" s="170">
        <v>17726461</v>
      </c>
      <c r="O1647" s="170">
        <v>19240000</v>
      </c>
      <c r="P1647" s="178">
        <v>37000000</v>
      </c>
      <c r="Q1647" s="178">
        <v>838177</v>
      </c>
      <c r="R1647" s="178">
        <v>35181319</v>
      </c>
      <c r="S1647">
        <v>0</v>
      </c>
      <c r="T1647">
        <v>0</v>
      </c>
      <c r="U1647">
        <v>0</v>
      </c>
      <c r="W1647">
        <v>0</v>
      </c>
      <c r="X1647">
        <v>0</v>
      </c>
      <c r="Y1647">
        <v>0</v>
      </c>
      <c r="AB1647" s="180">
        <v>44285</v>
      </c>
      <c r="AC1647">
        <v>1</v>
      </c>
      <c r="AD1647" t="s">
        <v>1922</v>
      </c>
      <c r="AE1647">
        <v>1</v>
      </c>
      <c r="AF1647">
        <v>30</v>
      </c>
      <c r="AG1647">
        <v>0</v>
      </c>
      <c r="AN1647">
        <v>1</v>
      </c>
      <c r="AO1647">
        <v>1</v>
      </c>
      <c r="AR1647" s="178">
        <v>48733494</v>
      </c>
      <c r="AS1647" t="s">
        <v>1921</v>
      </c>
      <c r="AT1647">
        <v>0</v>
      </c>
      <c r="AU1647">
        <v>0</v>
      </c>
      <c r="AV1647">
        <v>890480123</v>
      </c>
      <c r="AW1647" t="s">
        <v>1920</v>
      </c>
      <c r="AX1647">
        <v>5</v>
      </c>
      <c r="BC1647">
        <v>1</v>
      </c>
      <c r="BD1647">
        <v>7</v>
      </c>
      <c r="BE1647">
        <v>2</v>
      </c>
    </row>
    <row r="1648" spans="1:57" x14ac:dyDescent="0.25">
      <c r="A1648" s="179">
        <f t="shared" si="25"/>
        <v>0</v>
      </c>
      <c r="B1648" t="s">
        <v>1923</v>
      </c>
      <c r="C1648">
        <v>33134556</v>
      </c>
      <c r="D1648">
        <v>144105</v>
      </c>
      <c r="E1648">
        <v>4</v>
      </c>
      <c r="F1648">
        <v>16171</v>
      </c>
      <c r="G1648" s="180">
        <v>43703</v>
      </c>
      <c r="H1648" s="180">
        <v>44434</v>
      </c>
      <c r="I1648">
        <v>4</v>
      </c>
      <c r="J1648">
        <v>1</v>
      </c>
      <c r="K1648">
        <v>18</v>
      </c>
      <c r="L1648">
        <v>30</v>
      </c>
      <c r="M1648">
        <v>2</v>
      </c>
      <c r="N1648" s="170">
        <v>15881442</v>
      </c>
      <c r="O1648" s="170">
        <v>17090000</v>
      </c>
      <c r="P1648" s="178">
        <v>2000000</v>
      </c>
      <c r="Q1648" s="178">
        <v>97813</v>
      </c>
      <c r="R1648" s="178">
        <v>474026</v>
      </c>
      <c r="S1648">
        <v>828</v>
      </c>
      <c r="T1648">
        <v>0</v>
      </c>
      <c r="U1648">
        <v>0</v>
      </c>
      <c r="W1648">
        <v>0</v>
      </c>
      <c r="X1648">
        <v>0</v>
      </c>
      <c r="Y1648">
        <v>0</v>
      </c>
      <c r="AB1648" s="180">
        <v>44285</v>
      </c>
      <c r="AC1648">
        <v>1</v>
      </c>
      <c r="AD1648" t="s">
        <v>1922</v>
      </c>
      <c r="AE1648">
        <v>1</v>
      </c>
      <c r="AF1648">
        <v>30</v>
      </c>
      <c r="AG1648">
        <v>3795</v>
      </c>
      <c r="AN1648">
        <v>1</v>
      </c>
      <c r="AO1648">
        <v>1</v>
      </c>
      <c r="AR1648" s="178">
        <v>779453</v>
      </c>
      <c r="AS1648" t="s">
        <v>1921</v>
      </c>
      <c r="AT1648">
        <v>0</v>
      </c>
      <c r="AU1648">
        <v>0</v>
      </c>
      <c r="AV1648">
        <v>890480123</v>
      </c>
      <c r="AW1648" t="s">
        <v>1920</v>
      </c>
      <c r="AX1648">
        <v>5</v>
      </c>
      <c r="BC1648">
        <v>1</v>
      </c>
      <c r="BD1648">
        <v>7</v>
      </c>
      <c r="BE1648">
        <v>2</v>
      </c>
    </row>
    <row r="1649" spans="1:57" x14ac:dyDescent="0.25">
      <c r="A1649" s="179">
        <f t="shared" si="25"/>
        <v>0</v>
      </c>
      <c r="B1649" t="s">
        <v>1923</v>
      </c>
      <c r="C1649">
        <v>33134556</v>
      </c>
      <c r="D1649">
        <v>144105</v>
      </c>
      <c r="E1649">
        <v>4</v>
      </c>
      <c r="F1649">
        <v>16880</v>
      </c>
      <c r="G1649" s="180">
        <v>43853</v>
      </c>
      <c r="H1649" s="180">
        <v>46410</v>
      </c>
      <c r="I1649">
        <v>0</v>
      </c>
      <c r="J1649">
        <v>1</v>
      </c>
      <c r="K1649">
        <v>14</v>
      </c>
      <c r="L1649">
        <v>30</v>
      </c>
      <c r="M1649">
        <v>2</v>
      </c>
      <c r="N1649" s="170">
        <v>17726461</v>
      </c>
      <c r="O1649" s="170">
        <v>19240000</v>
      </c>
      <c r="P1649" s="178">
        <v>30000000</v>
      </c>
      <c r="Q1649" s="178">
        <v>625734</v>
      </c>
      <c r="R1649" s="178">
        <v>27183455</v>
      </c>
      <c r="S1649">
        <v>7401</v>
      </c>
      <c r="T1649">
        <v>0</v>
      </c>
      <c r="U1649">
        <v>0</v>
      </c>
      <c r="W1649">
        <v>0</v>
      </c>
      <c r="X1649">
        <v>0</v>
      </c>
      <c r="Y1649">
        <v>0</v>
      </c>
      <c r="AB1649" s="180">
        <v>44285</v>
      </c>
      <c r="AC1649">
        <v>1</v>
      </c>
      <c r="AD1649" t="s">
        <v>1922</v>
      </c>
      <c r="AE1649">
        <v>1</v>
      </c>
      <c r="AF1649">
        <v>30</v>
      </c>
      <c r="AG1649">
        <v>0</v>
      </c>
      <c r="AN1649">
        <v>1</v>
      </c>
      <c r="AO1649">
        <v>1</v>
      </c>
      <c r="AR1649" s="178">
        <v>44698461</v>
      </c>
      <c r="AS1649" t="s">
        <v>1921</v>
      </c>
      <c r="AT1649">
        <v>0</v>
      </c>
      <c r="AU1649">
        <v>0</v>
      </c>
      <c r="AV1649">
        <v>890480123</v>
      </c>
      <c r="AW1649" t="s">
        <v>1920</v>
      </c>
      <c r="AX1649">
        <v>5</v>
      </c>
      <c r="BC1649">
        <v>1</v>
      </c>
      <c r="BD1649">
        <v>7</v>
      </c>
      <c r="BE1649">
        <v>2</v>
      </c>
    </row>
    <row r="1650" spans="1:57" x14ac:dyDescent="0.25">
      <c r="A1650" s="179">
        <f t="shared" si="25"/>
        <v>0</v>
      </c>
      <c r="B1650" t="s">
        <v>1923</v>
      </c>
      <c r="C1650">
        <v>33134556</v>
      </c>
      <c r="D1650">
        <v>144105</v>
      </c>
      <c r="E1650">
        <v>4</v>
      </c>
      <c r="F1650">
        <v>18322</v>
      </c>
      <c r="G1650" s="180">
        <v>44286</v>
      </c>
      <c r="H1650" s="180">
        <v>44377</v>
      </c>
      <c r="I1650">
        <v>0</v>
      </c>
      <c r="J1650">
        <v>1</v>
      </c>
      <c r="K1650">
        <v>1</v>
      </c>
      <c r="L1650">
        <v>30</v>
      </c>
      <c r="M1650">
        <v>2</v>
      </c>
      <c r="N1650" s="170">
        <v>13121400</v>
      </c>
      <c r="O1650" s="170">
        <v>13940000</v>
      </c>
      <c r="P1650" s="178">
        <v>1500000</v>
      </c>
      <c r="Q1650" s="178">
        <v>16402</v>
      </c>
      <c r="R1650" s="178">
        <v>1500000</v>
      </c>
      <c r="S1650">
        <v>0</v>
      </c>
      <c r="T1650">
        <v>0</v>
      </c>
      <c r="U1650">
        <v>0</v>
      </c>
      <c r="W1650">
        <v>0</v>
      </c>
      <c r="X1650">
        <v>0</v>
      </c>
      <c r="Y1650">
        <v>0</v>
      </c>
      <c r="Z1650">
        <v>1500000</v>
      </c>
      <c r="AA1650">
        <v>6</v>
      </c>
      <c r="AB1650" s="180">
        <v>44286</v>
      </c>
      <c r="AC1650">
        <v>1</v>
      </c>
      <c r="AD1650" t="s">
        <v>1922</v>
      </c>
      <c r="AE1650">
        <v>1</v>
      </c>
      <c r="AF1650">
        <v>30</v>
      </c>
      <c r="AG1650">
        <v>0</v>
      </c>
      <c r="AN1650">
        <v>1</v>
      </c>
      <c r="AO1650">
        <v>1</v>
      </c>
      <c r="AR1650" s="178">
        <v>2466489</v>
      </c>
      <c r="AS1650" t="s">
        <v>1921</v>
      </c>
      <c r="AT1650">
        <v>0</v>
      </c>
      <c r="AU1650">
        <v>0</v>
      </c>
      <c r="AV1650">
        <v>890480123</v>
      </c>
      <c r="AW1650" t="s">
        <v>1920</v>
      </c>
      <c r="AX1650">
        <v>5</v>
      </c>
      <c r="BC1650">
        <v>1</v>
      </c>
      <c r="BD1650">
        <v>7</v>
      </c>
      <c r="BE1650">
        <v>2</v>
      </c>
    </row>
    <row r="1651" spans="1:57" x14ac:dyDescent="0.25">
      <c r="A1651" s="179">
        <f t="shared" si="25"/>
        <v>30905347</v>
      </c>
      <c r="B1651" t="s">
        <v>1923</v>
      </c>
      <c r="C1651">
        <v>33134724</v>
      </c>
      <c r="D1651">
        <v>144105</v>
      </c>
      <c r="E1651">
        <v>4</v>
      </c>
      <c r="F1651">
        <v>13878</v>
      </c>
      <c r="G1651" s="180">
        <v>43200</v>
      </c>
      <c r="H1651" s="180">
        <v>45757</v>
      </c>
      <c r="I1651">
        <v>0</v>
      </c>
      <c r="J1651">
        <v>1</v>
      </c>
      <c r="K1651">
        <v>36</v>
      </c>
      <c r="L1651">
        <v>30</v>
      </c>
      <c r="M1651">
        <v>2</v>
      </c>
      <c r="N1651" s="170">
        <v>12185828</v>
      </c>
      <c r="O1651" s="170">
        <v>12890000</v>
      </c>
      <c r="P1651" s="178">
        <v>85216316</v>
      </c>
      <c r="Q1651" s="178">
        <v>1512783</v>
      </c>
      <c r="R1651" s="178">
        <v>56805333</v>
      </c>
      <c r="S1651">
        <v>0</v>
      </c>
      <c r="T1651">
        <v>0</v>
      </c>
      <c r="U1651">
        <v>0</v>
      </c>
      <c r="W1651">
        <v>0</v>
      </c>
      <c r="X1651">
        <v>0</v>
      </c>
      <c r="Y1651">
        <v>0</v>
      </c>
      <c r="AB1651" s="180">
        <v>44285</v>
      </c>
      <c r="AC1651">
        <v>1</v>
      </c>
      <c r="AD1651" t="s">
        <v>1922</v>
      </c>
      <c r="AE1651">
        <v>1</v>
      </c>
      <c r="AF1651">
        <v>30</v>
      </c>
      <c r="AG1651">
        <v>0</v>
      </c>
      <c r="AN1651">
        <v>1</v>
      </c>
      <c r="AO1651">
        <v>1</v>
      </c>
      <c r="AR1651" s="178">
        <v>25899986</v>
      </c>
      <c r="AS1651" t="s">
        <v>1921</v>
      </c>
      <c r="AT1651">
        <v>0</v>
      </c>
      <c r="AU1651">
        <v>0</v>
      </c>
      <c r="AV1651">
        <v>890480123</v>
      </c>
      <c r="AW1651" t="s">
        <v>1920</v>
      </c>
      <c r="AX1651">
        <v>5</v>
      </c>
      <c r="BC1651">
        <v>1</v>
      </c>
      <c r="BD1651">
        <v>7</v>
      </c>
      <c r="BE1651">
        <v>2</v>
      </c>
    </row>
    <row r="1652" spans="1:57" x14ac:dyDescent="0.25">
      <c r="A1652" s="179">
        <f t="shared" si="25"/>
        <v>40876054</v>
      </c>
      <c r="B1652" t="s">
        <v>1923</v>
      </c>
      <c r="C1652">
        <v>33134724</v>
      </c>
      <c r="D1652">
        <v>144105</v>
      </c>
      <c r="E1652">
        <v>4</v>
      </c>
      <c r="F1652">
        <v>15020</v>
      </c>
      <c r="G1652" s="180">
        <v>43451</v>
      </c>
      <c r="H1652" s="180">
        <v>46008</v>
      </c>
      <c r="I1652">
        <v>13</v>
      </c>
      <c r="J1652">
        <v>1</v>
      </c>
      <c r="K1652">
        <v>26</v>
      </c>
      <c r="L1652">
        <v>30</v>
      </c>
      <c r="M1652">
        <v>2</v>
      </c>
      <c r="N1652" s="170">
        <v>17726461</v>
      </c>
      <c r="O1652" s="170">
        <v>19240000</v>
      </c>
      <c r="P1652" s="178">
        <v>93700000</v>
      </c>
      <c r="Q1652" s="178">
        <v>1954377</v>
      </c>
      <c r="R1652" s="178">
        <v>75131915</v>
      </c>
      <c r="S1652">
        <v>479765</v>
      </c>
      <c r="T1652">
        <v>0</v>
      </c>
      <c r="U1652">
        <v>0</v>
      </c>
      <c r="W1652">
        <v>0</v>
      </c>
      <c r="X1652">
        <v>0</v>
      </c>
      <c r="Y1652">
        <v>0</v>
      </c>
      <c r="AB1652" s="180">
        <v>44285</v>
      </c>
      <c r="AC1652">
        <v>1</v>
      </c>
      <c r="AD1652" t="s">
        <v>1922</v>
      </c>
      <c r="AE1652">
        <v>1</v>
      </c>
      <c r="AF1652">
        <v>30</v>
      </c>
      <c r="AG1652">
        <v>183501</v>
      </c>
      <c r="AN1652">
        <v>1</v>
      </c>
      <c r="AO1652">
        <v>1</v>
      </c>
      <c r="AR1652" s="178">
        <v>34255861</v>
      </c>
      <c r="AS1652" t="s">
        <v>1921</v>
      </c>
      <c r="AT1652">
        <v>0</v>
      </c>
      <c r="AU1652">
        <v>0</v>
      </c>
      <c r="AV1652">
        <v>890480123</v>
      </c>
      <c r="AW1652" t="s">
        <v>1920</v>
      </c>
      <c r="AX1652">
        <v>5</v>
      </c>
      <c r="BC1652">
        <v>1</v>
      </c>
      <c r="BD1652">
        <v>7</v>
      </c>
      <c r="BE1652">
        <v>2</v>
      </c>
    </row>
    <row r="1653" spans="1:57" x14ac:dyDescent="0.25">
      <c r="A1653" s="179">
        <f t="shared" si="25"/>
        <v>2621371</v>
      </c>
      <c r="B1653" t="s">
        <v>1923</v>
      </c>
      <c r="C1653">
        <v>33134724</v>
      </c>
      <c r="D1653">
        <v>144105</v>
      </c>
      <c r="E1653">
        <v>4</v>
      </c>
      <c r="F1653">
        <v>15537</v>
      </c>
      <c r="G1653" s="180">
        <v>43559</v>
      </c>
      <c r="H1653" s="180">
        <v>44655</v>
      </c>
      <c r="I1653">
        <v>0</v>
      </c>
      <c r="J1653">
        <v>1</v>
      </c>
      <c r="K1653">
        <v>24</v>
      </c>
      <c r="L1653">
        <v>30</v>
      </c>
      <c r="M1653">
        <v>2</v>
      </c>
      <c r="N1653" s="170">
        <v>9752084</v>
      </c>
      <c r="O1653" s="170">
        <v>10200000</v>
      </c>
      <c r="P1653" s="178">
        <v>13215000</v>
      </c>
      <c r="Q1653" s="178">
        <v>424874</v>
      </c>
      <c r="R1653" s="178">
        <v>4818191</v>
      </c>
      <c r="S1653">
        <v>0</v>
      </c>
      <c r="T1653">
        <v>0</v>
      </c>
      <c r="U1653">
        <v>0</v>
      </c>
      <c r="W1653">
        <v>0</v>
      </c>
      <c r="X1653">
        <v>0</v>
      </c>
      <c r="Y1653">
        <v>0</v>
      </c>
      <c r="AB1653" s="180">
        <v>44285</v>
      </c>
      <c r="AC1653">
        <v>1</v>
      </c>
      <c r="AD1653" t="s">
        <v>1922</v>
      </c>
      <c r="AE1653">
        <v>1</v>
      </c>
      <c r="AF1653">
        <v>30</v>
      </c>
      <c r="AG1653">
        <v>0</v>
      </c>
      <c r="AN1653">
        <v>1</v>
      </c>
      <c r="AO1653">
        <v>1</v>
      </c>
      <c r="AR1653" s="178">
        <v>2196820</v>
      </c>
      <c r="AS1653" t="s">
        <v>1921</v>
      </c>
      <c r="AT1653">
        <v>0</v>
      </c>
      <c r="AU1653">
        <v>0</v>
      </c>
      <c r="AV1653">
        <v>890480123</v>
      </c>
      <c r="AW1653" t="s">
        <v>1920</v>
      </c>
      <c r="AX1653">
        <v>5</v>
      </c>
      <c r="BC1653">
        <v>1</v>
      </c>
      <c r="BD1653">
        <v>7</v>
      </c>
      <c r="BE1653">
        <v>2</v>
      </c>
    </row>
    <row r="1654" spans="1:57" x14ac:dyDescent="0.25">
      <c r="A1654" s="179">
        <f t="shared" si="25"/>
        <v>1697265</v>
      </c>
      <c r="B1654" t="s">
        <v>1923</v>
      </c>
      <c r="C1654">
        <v>33134724</v>
      </c>
      <c r="D1654">
        <v>144105</v>
      </c>
      <c r="E1654">
        <v>4</v>
      </c>
      <c r="F1654">
        <v>16421</v>
      </c>
      <c r="G1654" s="180">
        <v>43746</v>
      </c>
      <c r="H1654" s="180">
        <v>44864</v>
      </c>
      <c r="I1654">
        <v>0</v>
      </c>
      <c r="J1654">
        <v>1</v>
      </c>
      <c r="K1654">
        <v>18</v>
      </c>
      <c r="L1654">
        <v>30</v>
      </c>
      <c r="M1654">
        <v>2</v>
      </c>
      <c r="N1654" s="170">
        <v>12185828</v>
      </c>
      <c r="O1654" s="170">
        <v>12890000</v>
      </c>
      <c r="P1654" s="178">
        <v>8831000</v>
      </c>
      <c r="Q1654" s="178">
        <v>196189</v>
      </c>
      <c r="R1654" s="178">
        <v>3119646</v>
      </c>
      <c r="S1654">
        <v>0</v>
      </c>
      <c r="T1654">
        <v>0</v>
      </c>
      <c r="U1654">
        <v>0</v>
      </c>
      <c r="W1654">
        <v>0</v>
      </c>
      <c r="X1654">
        <v>0</v>
      </c>
      <c r="Y1654">
        <v>0</v>
      </c>
      <c r="AB1654" s="180">
        <v>44285</v>
      </c>
      <c r="AC1654">
        <v>1</v>
      </c>
      <c r="AD1654" t="s">
        <v>1922</v>
      </c>
      <c r="AE1654">
        <v>1</v>
      </c>
      <c r="AF1654">
        <v>30</v>
      </c>
      <c r="AG1654">
        <v>0</v>
      </c>
      <c r="AN1654">
        <v>1</v>
      </c>
      <c r="AO1654">
        <v>1</v>
      </c>
      <c r="AR1654" s="178">
        <v>1422381</v>
      </c>
      <c r="AS1654" t="s">
        <v>1921</v>
      </c>
      <c r="AT1654">
        <v>0</v>
      </c>
      <c r="AU1654">
        <v>0</v>
      </c>
      <c r="AV1654">
        <v>890480123</v>
      </c>
      <c r="AW1654" t="s">
        <v>1920</v>
      </c>
      <c r="AX1654">
        <v>5</v>
      </c>
      <c r="BC1654">
        <v>1</v>
      </c>
      <c r="BD1654">
        <v>7</v>
      </c>
      <c r="BE1654">
        <v>2</v>
      </c>
    </row>
    <row r="1655" spans="1:57" x14ac:dyDescent="0.25">
      <c r="A1655" s="179">
        <f t="shared" si="25"/>
        <v>5097116</v>
      </c>
      <c r="B1655" t="s">
        <v>1923</v>
      </c>
      <c r="C1655">
        <v>33134724</v>
      </c>
      <c r="D1655">
        <v>144105</v>
      </c>
      <c r="E1655">
        <v>4</v>
      </c>
      <c r="F1655">
        <v>17867</v>
      </c>
      <c r="G1655" s="180">
        <v>44169</v>
      </c>
      <c r="H1655" s="180">
        <v>45630</v>
      </c>
      <c r="I1655">
        <v>0</v>
      </c>
      <c r="J1655">
        <v>1</v>
      </c>
      <c r="K1655">
        <v>4</v>
      </c>
      <c r="L1655">
        <v>30</v>
      </c>
      <c r="M1655">
        <v>2</v>
      </c>
      <c r="N1655" s="170">
        <v>16011168</v>
      </c>
      <c r="O1655" s="170">
        <v>17240000</v>
      </c>
      <c r="P1655" s="178">
        <v>10000000</v>
      </c>
      <c r="Q1655" s="178">
        <v>283460</v>
      </c>
      <c r="R1655" s="178">
        <v>9368714</v>
      </c>
      <c r="S1655">
        <v>0</v>
      </c>
      <c r="T1655">
        <v>0</v>
      </c>
      <c r="U1655">
        <v>0</v>
      </c>
      <c r="W1655">
        <v>0</v>
      </c>
      <c r="X1655">
        <v>0</v>
      </c>
      <c r="Y1655">
        <v>0</v>
      </c>
      <c r="AB1655" s="180">
        <v>44285</v>
      </c>
      <c r="AC1655">
        <v>1</v>
      </c>
      <c r="AD1655" t="s">
        <v>1922</v>
      </c>
      <c r="AE1655">
        <v>1</v>
      </c>
      <c r="AF1655">
        <v>30</v>
      </c>
      <c r="AG1655">
        <v>0</v>
      </c>
      <c r="AN1655">
        <v>1</v>
      </c>
      <c r="AO1655">
        <v>1</v>
      </c>
      <c r="AR1655" s="178">
        <v>4271598</v>
      </c>
      <c r="AS1655" t="s">
        <v>1921</v>
      </c>
      <c r="AT1655">
        <v>0</v>
      </c>
      <c r="AU1655">
        <v>0</v>
      </c>
      <c r="AV1655">
        <v>890480123</v>
      </c>
      <c r="AW1655" t="s">
        <v>1920</v>
      </c>
      <c r="AX1655">
        <v>5</v>
      </c>
      <c r="BC1655">
        <v>1</v>
      </c>
      <c r="BD1655">
        <v>7</v>
      </c>
      <c r="BE1655">
        <v>2</v>
      </c>
    </row>
    <row r="1656" spans="1:57" x14ac:dyDescent="0.25">
      <c r="A1656" s="179">
        <f t="shared" si="25"/>
        <v>936915</v>
      </c>
      <c r="B1656" t="s">
        <v>1923</v>
      </c>
      <c r="C1656">
        <v>33134724</v>
      </c>
      <c r="D1656">
        <v>144105</v>
      </c>
      <c r="E1656">
        <v>4</v>
      </c>
      <c r="F1656">
        <v>18053</v>
      </c>
      <c r="G1656" s="180">
        <v>44208</v>
      </c>
      <c r="H1656" s="180">
        <v>44834</v>
      </c>
      <c r="I1656">
        <v>0</v>
      </c>
      <c r="J1656">
        <v>1</v>
      </c>
      <c r="K1656">
        <v>2</v>
      </c>
      <c r="L1656">
        <v>30</v>
      </c>
      <c r="M1656">
        <v>2</v>
      </c>
      <c r="N1656" s="170">
        <v>12185828</v>
      </c>
      <c r="O1656" s="170">
        <v>12890000</v>
      </c>
      <c r="P1656" s="178">
        <v>1895000</v>
      </c>
      <c r="Q1656" s="178">
        <v>105176</v>
      </c>
      <c r="R1656" s="178">
        <v>1722089</v>
      </c>
      <c r="S1656">
        <v>0</v>
      </c>
      <c r="T1656">
        <v>0</v>
      </c>
      <c r="U1656">
        <v>0</v>
      </c>
      <c r="W1656">
        <v>0</v>
      </c>
      <c r="X1656">
        <v>0</v>
      </c>
      <c r="Y1656">
        <v>0</v>
      </c>
      <c r="AB1656" s="180">
        <v>44285</v>
      </c>
      <c r="AC1656">
        <v>1</v>
      </c>
      <c r="AD1656" t="s">
        <v>1922</v>
      </c>
      <c r="AE1656">
        <v>1</v>
      </c>
      <c r="AF1656">
        <v>30</v>
      </c>
      <c r="AG1656">
        <v>0</v>
      </c>
      <c r="AN1656">
        <v>1</v>
      </c>
      <c r="AO1656">
        <v>1</v>
      </c>
      <c r="AR1656" s="178">
        <v>785174</v>
      </c>
      <c r="AS1656" t="s">
        <v>1921</v>
      </c>
      <c r="AT1656">
        <v>0</v>
      </c>
      <c r="AU1656">
        <v>0</v>
      </c>
      <c r="AV1656">
        <v>890480123</v>
      </c>
      <c r="AW1656" t="s">
        <v>1920</v>
      </c>
      <c r="AX1656">
        <v>5</v>
      </c>
      <c r="BC1656">
        <v>1</v>
      </c>
      <c r="BD1656">
        <v>7</v>
      </c>
      <c r="BE1656">
        <v>2</v>
      </c>
    </row>
    <row r="1657" spans="1:57" x14ac:dyDescent="0.25">
      <c r="A1657" s="179">
        <f t="shared" si="25"/>
        <v>0</v>
      </c>
      <c r="B1657" t="s">
        <v>1923</v>
      </c>
      <c r="C1657">
        <v>33140688</v>
      </c>
      <c r="D1657">
        <v>144105</v>
      </c>
      <c r="E1657">
        <v>4</v>
      </c>
      <c r="F1657">
        <v>18226</v>
      </c>
      <c r="G1657" s="180">
        <v>44257</v>
      </c>
      <c r="H1657" s="180">
        <v>44622</v>
      </c>
      <c r="I1657">
        <v>0</v>
      </c>
      <c r="J1657">
        <v>1</v>
      </c>
      <c r="K1657">
        <v>1</v>
      </c>
      <c r="L1657">
        <v>30</v>
      </c>
      <c r="M1657">
        <v>2</v>
      </c>
      <c r="N1657" s="170">
        <v>12185828</v>
      </c>
      <c r="O1657" s="170">
        <v>12890000</v>
      </c>
      <c r="P1657" s="178">
        <v>1900000</v>
      </c>
      <c r="Q1657" s="178">
        <v>168978</v>
      </c>
      <c r="R1657" s="178">
        <v>1749026</v>
      </c>
      <c r="S1657">
        <v>0</v>
      </c>
      <c r="T1657">
        <v>0</v>
      </c>
      <c r="U1657">
        <v>0</v>
      </c>
      <c r="W1657">
        <v>0</v>
      </c>
      <c r="X1657">
        <v>0</v>
      </c>
      <c r="Y1657">
        <v>0</v>
      </c>
      <c r="AB1657" s="180">
        <v>44285</v>
      </c>
      <c r="AC1657">
        <v>1</v>
      </c>
      <c r="AD1657" t="s">
        <v>1922</v>
      </c>
      <c r="AE1657">
        <v>1</v>
      </c>
      <c r="AF1657">
        <v>30</v>
      </c>
      <c r="AG1657">
        <v>0</v>
      </c>
      <c r="AN1657">
        <v>1</v>
      </c>
      <c r="AO1657">
        <v>1</v>
      </c>
      <c r="AR1657" s="178">
        <v>47720383</v>
      </c>
      <c r="AS1657" t="s">
        <v>1921</v>
      </c>
      <c r="AT1657">
        <v>0</v>
      </c>
      <c r="AU1657">
        <v>0</v>
      </c>
      <c r="AV1657">
        <v>890480123</v>
      </c>
      <c r="AW1657" t="s">
        <v>1920</v>
      </c>
      <c r="AX1657">
        <v>5</v>
      </c>
      <c r="BC1657">
        <v>1</v>
      </c>
      <c r="BD1657">
        <v>7</v>
      </c>
      <c r="BE1657">
        <v>2</v>
      </c>
    </row>
    <row r="1658" spans="1:57" x14ac:dyDescent="0.25">
      <c r="A1658" s="179">
        <f t="shared" si="25"/>
        <v>0</v>
      </c>
      <c r="B1658" t="s">
        <v>1923</v>
      </c>
      <c r="C1658">
        <v>33140688</v>
      </c>
      <c r="D1658">
        <v>144105</v>
      </c>
      <c r="E1658">
        <v>4</v>
      </c>
      <c r="F1658">
        <v>550025649</v>
      </c>
      <c r="G1658" s="180">
        <v>44286</v>
      </c>
      <c r="H1658" s="180">
        <v>44346</v>
      </c>
      <c r="I1658">
        <v>0</v>
      </c>
      <c r="J1658">
        <v>1</v>
      </c>
      <c r="K1658">
        <v>0</v>
      </c>
      <c r="L1658">
        <v>30</v>
      </c>
      <c r="M1658">
        <v>2</v>
      </c>
      <c r="N1658">
        <v>0</v>
      </c>
      <c r="O1658">
        <v>0</v>
      </c>
      <c r="P1658" s="178">
        <v>6000</v>
      </c>
      <c r="Q1658" s="178">
        <v>6000</v>
      </c>
      <c r="R1658" s="178">
        <v>6000</v>
      </c>
      <c r="S1658">
        <v>0</v>
      </c>
      <c r="T1658">
        <v>0</v>
      </c>
      <c r="U1658">
        <v>0</v>
      </c>
      <c r="W1658">
        <v>0</v>
      </c>
      <c r="X1658">
        <v>0</v>
      </c>
      <c r="Y1658">
        <v>0</v>
      </c>
      <c r="AB1658" s="180">
        <v>44286</v>
      </c>
      <c r="AC1658">
        <v>1</v>
      </c>
      <c r="AD1658" t="s">
        <v>1922</v>
      </c>
      <c r="AE1658">
        <v>1</v>
      </c>
      <c r="AF1658">
        <v>30</v>
      </c>
      <c r="AG1658">
        <v>0</v>
      </c>
      <c r="AN1658">
        <v>1</v>
      </c>
      <c r="AO1658">
        <v>1</v>
      </c>
      <c r="AR1658" s="178">
        <v>163704</v>
      </c>
      <c r="AS1658" t="s">
        <v>1921</v>
      </c>
      <c r="AT1658">
        <v>0</v>
      </c>
      <c r="AU1658">
        <v>0</v>
      </c>
      <c r="AV1658">
        <v>890480123</v>
      </c>
      <c r="AW1658" t="s">
        <v>1920</v>
      </c>
      <c r="AX1658">
        <v>5</v>
      </c>
      <c r="BC1658">
        <v>2</v>
      </c>
      <c r="BD1658">
        <v>7</v>
      </c>
      <c r="BE1658">
        <v>2</v>
      </c>
    </row>
    <row r="1659" spans="1:57" x14ac:dyDescent="0.25">
      <c r="A1659" s="179">
        <f t="shared" si="25"/>
        <v>58207094</v>
      </c>
      <c r="B1659" t="s">
        <v>1923</v>
      </c>
      <c r="C1659">
        <v>33145610</v>
      </c>
      <c r="D1659">
        <v>144105</v>
      </c>
      <c r="E1659">
        <v>4</v>
      </c>
      <c r="F1659">
        <v>15994</v>
      </c>
      <c r="G1659" s="180">
        <v>44133</v>
      </c>
      <c r="H1659" s="180">
        <v>46446</v>
      </c>
      <c r="I1659">
        <v>0</v>
      </c>
      <c r="J1659">
        <v>1</v>
      </c>
      <c r="K1659">
        <v>4</v>
      </c>
      <c r="L1659">
        <v>30</v>
      </c>
      <c r="M1659">
        <v>2</v>
      </c>
      <c r="N1659" s="170">
        <v>17726461</v>
      </c>
      <c r="O1659" s="170">
        <v>19240000</v>
      </c>
      <c r="P1659" s="178">
        <v>65939803</v>
      </c>
      <c r="Q1659" s="178">
        <v>1449699</v>
      </c>
      <c r="R1659" s="178">
        <v>63994698</v>
      </c>
      <c r="S1659">
        <v>912310</v>
      </c>
      <c r="T1659">
        <v>0</v>
      </c>
      <c r="U1659">
        <v>0</v>
      </c>
      <c r="W1659">
        <v>0</v>
      </c>
      <c r="X1659">
        <v>0</v>
      </c>
      <c r="Y1659">
        <v>0</v>
      </c>
      <c r="AB1659" s="180">
        <v>44257</v>
      </c>
      <c r="AC1659">
        <v>1</v>
      </c>
      <c r="AD1659" t="s">
        <v>1922</v>
      </c>
      <c r="AE1659">
        <v>1</v>
      </c>
      <c r="AF1659">
        <v>30</v>
      </c>
      <c r="AG1659">
        <v>0</v>
      </c>
      <c r="AN1659">
        <v>1</v>
      </c>
      <c r="AO1659">
        <v>1</v>
      </c>
      <c r="AR1659" s="178">
        <v>5787604</v>
      </c>
      <c r="AS1659" t="s">
        <v>1921</v>
      </c>
      <c r="AT1659">
        <v>0</v>
      </c>
      <c r="AU1659">
        <v>0</v>
      </c>
      <c r="AV1659">
        <v>890480123</v>
      </c>
      <c r="AW1659" t="s">
        <v>1920</v>
      </c>
      <c r="AX1659">
        <v>3</v>
      </c>
      <c r="AY1659">
        <v>6</v>
      </c>
      <c r="AZ1659" s="180">
        <v>43929</v>
      </c>
      <c r="BA1659" t="s">
        <v>1928</v>
      </c>
      <c r="BB1659">
        <v>4</v>
      </c>
      <c r="BC1659">
        <v>1</v>
      </c>
      <c r="BD1659">
        <v>7</v>
      </c>
      <c r="BE1659">
        <v>1</v>
      </c>
    </row>
    <row r="1660" spans="1:57" x14ac:dyDescent="0.25">
      <c r="A1660" s="179">
        <f t="shared" si="25"/>
        <v>0</v>
      </c>
      <c r="B1660" t="s">
        <v>1923</v>
      </c>
      <c r="C1660">
        <v>33149209</v>
      </c>
      <c r="D1660">
        <v>144205</v>
      </c>
      <c r="E1660">
        <v>4</v>
      </c>
      <c r="F1660">
        <v>16142</v>
      </c>
      <c r="G1660" s="180">
        <v>43693</v>
      </c>
      <c r="H1660" s="180">
        <v>44424</v>
      </c>
      <c r="I1660">
        <v>0</v>
      </c>
      <c r="J1660">
        <v>1</v>
      </c>
      <c r="K1660">
        <v>19</v>
      </c>
      <c r="L1660">
        <v>30</v>
      </c>
      <c r="M1660">
        <v>2</v>
      </c>
      <c r="N1660" s="170">
        <v>17726461</v>
      </c>
      <c r="O1660" s="170">
        <v>19240000</v>
      </c>
      <c r="P1660" s="178">
        <v>6000000</v>
      </c>
      <c r="Q1660" s="178">
        <v>298752</v>
      </c>
      <c r="R1660" s="178">
        <v>1429781</v>
      </c>
      <c r="S1660">
        <v>9856</v>
      </c>
      <c r="T1660">
        <v>0</v>
      </c>
      <c r="U1660">
        <v>0</v>
      </c>
      <c r="W1660">
        <v>0</v>
      </c>
      <c r="X1660">
        <v>0</v>
      </c>
      <c r="Y1660">
        <v>0</v>
      </c>
      <c r="AB1660" s="180">
        <v>44284</v>
      </c>
      <c r="AC1660">
        <v>1</v>
      </c>
      <c r="AD1660" t="s">
        <v>1922</v>
      </c>
      <c r="AE1660">
        <v>1</v>
      </c>
      <c r="AF1660">
        <v>30</v>
      </c>
      <c r="AG1660">
        <v>0</v>
      </c>
      <c r="AN1660">
        <v>1</v>
      </c>
      <c r="AO1660">
        <v>1</v>
      </c>
      <c r="AR1660" s="178">
        <v>16298987</v>
      </c>
      <c r="AS1660" t="s">
        <v>1921</v>
      </c>
      <c r="AT1660">
        <v>0</v>
      </c>
      <c r="AU1660">
        <v>0</v>
      </c>
      <c r="AX1660">
        <v>5</v>
      </c>
      <c r="BC1660">
        <v>1</v>
      </c>
      <c r="BD1660">
        <v>7</v>
      </c>
      <c r="BE1660">
        <v>2</v>
      </c>
    </row>
    <row r="1661" spans="1:57" x14ac:dyDescent="0.25">
      <c r="A1661" s="179">
        <f t="shared" si="25"/>
        <v>871158</v>
      </c>
      <c r="B1661" t="s">
        <v>1923</v>
      </c>
      <c r="C1661">
        <v>33152237</v>
      </c>
      <c r="D1661">
        <v>144105</v>
      </c>
      <c r="E1661">
        <v>4</v>
      </c>
      <c r="F1661">
        <v>17559</v>
      </c>
      <c r="G1661" s="180">
        <v>44078</v>
      </c>
      <c r="H1661" s="180">
        <v>44351</v>
      </c>
      <c r="I1661">
        <v>0</v>
      </c>
      <c r="J1661">
        <v>1</v>
      </c>
      <c r="K1661">
        <v>1</v>
      </c>
      <c r="L1661">
        <v>30</v>
      </c>
      <c r="M1661">
        <v>2</v>
      </c>
      <c r="N1661" s="170">
        <v>13121400</v>
      </c>
      <c r="O1661" s="170">
        <v>13940000</v>
      </c>
      <c r="P1661" s="178">
        <v>1000000</v>
      </c>
      <c r="Q1661" s="178">
        <v>10935</v>
      </c>
      <c r="R1661" s="178">
        <v>996998</v>
      </c>
      <c r="S1661">
        <v>1408</v>
      </c>
      <c r="T1661">
        <v>0</v>
      </c>
      <c r="U1661">
        <v>0</v>
      </c>
      <c r="W1661">
        <v>0</v>
      </c>
      <c r="X1661">
        <v>0</v>
      </c>
      <c r="Y1661">
        <v>0</v>
      </c>
      <c r="Z1661">
        <v>1000000</v>
      </c>
      <c r="AA1661">
        <v>6</v>
      </c>
      <c r="AB1661" s="180">
        <v>44285</v>
      </c>
      <c r="AC1661">
        <v>1</v>
      </c>
      <c r="AD1661" t="s">
        <v>1922</v>
      </c>
      <c r="AE1661">
        <v>1</v>
      </c>
      <c r="AF1661">
        <v>30</v>
      </c>
      <c r="AG1661">
        <v>0</v>
      </c>
      <c r="AN1661">
        <v>1</v>
      </c>
      <c r="AO1661">
        <v>1</v>
      </c>
      <c r="AR1661" s="178">
        <v>125840</v>
      </c>
      <c r="AS1661" t="s">
        <v>1921</v>
      </c>
      <c r="AT1661">
        <v>0</v>
      </c>
      <c r="AU1661">
        <v>0</v>
      </c>
      <c r="AV1661">
        <v>890480123</v>
      </c>
      <c r="AW1661" t="s">
        <v>1920</v>
      </c>
      <c r="AX1661">
        <v>5</v>
      </c>
      <c r="BC1661">
        <v>1</v>
      </c>
      <c r="BD1661">
        <v>7</v>
      </c>
      <c r="BE1661">
        <v>2</v>
      </c>
    </row>
    <row r="1662" spans="1:57" x14ac:dyDescent="0.25">
      <c r="A1662" s="179">
        <f t="shared" si="25"/>
        <v>949522</v>
      </c>
      <c r="B1662" t="s">
        <v>1923</v>
      </c>
      <c r="C1662">
        <v>33152237</v>
      </c>
      <c r="D1662">
        <v>144105</v>
      </c>
      <c r="E1662">
        <v>4</v>
      </c>
      <c r="F1662">
        <v>17560</v>
      </c>
      <c r="G1662" s="180">
        <v>44078</v>
      </c>
      <c r="H1662" s="180">
        <v>44534</v>
      </c>
      <c r="I1662">
        <v>0</v>
      </c>
      <c r="J1662">
        <v>1</v>
      </c>
      <c r="K1662">
        <v>1</v>
      </c>
      <c r="L1662">
        <v>30</v>
      </c>
      <c r="M1662">
        <v>2</v>
      </c>
      <c r="N1662" s="170">
        <v>13121400</v>
      </c>
      <c r="O1662" s="170">
        <v>13940000</v>
      </c>
      <c r="P1662" s="178">
        <v>1090000</v>
      </c>
      <c r="Q1662" s="178">
        <v>11919</v>
      </c>
      <c r="R1662" s="178">
        <v>1086682</v>
      </c>
      <c r="S1662">
        <v>1545</v>
      </c>
      <c r="T1662">
        <v>0</v>
      </c>
      <c r="U1662">
        <v>0</v>
      </c>
      <c r="W1662">
        <v>0</v>
      </c>
      <c r="X1662">
        <v>0</v>
      </c>
      <c r="Y1662">
        <v>0</v>
      </c>
      <c r="Z1662">
        <v>1090000</v>
      </c>
      <c r="AA1662">
        <v>12</v>
      </c>
      <c r="AB1662" s="180">
        <v>44285</v>
      </c>
      <c r="AC1662">
        <v>1</v>
      </c>
      <c r="AD1662" t="s">
        <v>1922</v>
      </c>
      <c r="AE1662">
        <v>1</v>
      </c>
      <c r="AF1662">
        <v>30</v>
      </c>
      <c r="AG1662">
        <v>0</v>
      </c>
      <c r="AN1662">
        <v>1</v>
      </c>
      <c r="AO1662">
        <v>1</v>
      </c>
      <c r="AR1662" s="178">
        <v>137160</v>
      </c>
      <c r="AS1662" t="s">
        <v>1921</v>
      </c>
      <c r="AT1662">
        <v>0</v>
      </c>
      <c r="AU1662">
        <v>0</v>
      </c>
      <c r="AV1662">
        <v>890480123</v>
      </c>
      <c r="AW1662" t="s">
        <v>1920</v>
      </c>
      <c r="AX1662">
        <v>5</v>
      </c>
      <c r="BC1662">
        <v>1</v>
      </c>
      <c r="BD1662">
        <v>7</v>
      </c>
      <c r="BE1662">
        <v>2</v>
      </c>
    </row>
    <row r="1663" spans="1:57" x14ac:dyDescent="0.25">
      <c r="A1663" s="179">
        <f t="shared" si="25"/>
        <v>36279473</v>
      </c>
      <c r="B1663" t="s">
        <v>1923</v>
      </c>
      <c r="C1663">
        <v>33152237</v>
      </c>
      <c r="D1663">
        <v>144105</v>
      </c>
      <c r="E1663">
        <v>4</v>
      </c>
      <c r="F1663">
        <v>18223</v>
      </c>
      <c r="G1663" s="180">
        <v>44256</v>
      </c>
      <c r="H1663" s="180">
        <v>46082</v>
      </c>
      <c r="I1663">
        <v>0</v>
      </c>
      <c r="J1663">
        <v>1</v>
      </c>
      <c r="K1663">
        <v>1</v>
      </c>
      <c r="L1663">
        <v>30</v>
      </c>
      <c r="M1663">
        <v>2</v>
      </c>
      <c r="N1663" s="170">
        <v>16011168</v>
      </c>
      <c r="O1663" s="170">
        <v>17240000</v>
      </c>
      <c r="P1663" s="178">
        <v>42000000</v>
      </c>
      <c r="Q1663" s="178">
        <v>1021608</v>
      </c>
      <c r="R1663" s="178">
        <v>41520112</v>
      </c>
      <c r="S1663">
        <v>0</v>
      </c>
      <c r="T1663">
        <v>0</v>
      </c>
      <c r="U1663">
        <v>0</v>
      </c>
      <c r="W1663">
        <v>0</v>
      </c>
      <c r="X1663">
        <v>0</v>
      </c>
      <c r="Y1663">
        <v>0</v>
      </c>
      <c r="AB1663" s="180">
        <v>44285</v>
      </c>
      <c r="AC1663">
        <v>1</v>
      </c>
      <c r="AD1663" t="s">
        <v>1922</v>
      </c>
      <c r="AE1663">
        <v>1</v>
      </c>
      <c r="AF1663">
        <v>30</v>
      </c>
      <c r="AG1663">
        <v>0</v>
      </c>
      <c r="AN1663">
        <v>1</v>
      </c>
      <c r="AO1663">
        <v>1</v>
      </c>
      <c r="AR1663" s="178">
        <v>5240639</v>
      </c>
      <c r="AS1663" t="s">
        <v>1921</v>
      </c>
      <c r="AT1663">
        <v>0</v>
      </c>
      <c r="AU1663">
        <v>0</v>
      </c>
      <c r="AV1663">
        <v>890480123</v>
      </c>
      <c r="AW1663" t="s">
        <v>1920</v>
      </c>
      <c r="AX1663">
        <v>5</v>
      </c>
      <c r="BC1663">
        <v>1</v>
      </c>
      <c r="BD1663">
        <v>7</v>
      </c>
      <c r="BE1663">
        <v>2</v>
      </c>
    </row>
    <row r="1664" spans="1:57" x14ac:dyDescent="0.25">
      <c r="A1664" s="179">
        <f t="shared" si="25"/>
        <v>0</v>
      </c>
      <c r="B1664" t="s">
        <v>1923</v>
      </c>
      <c r="C1664">
        <v>33155143</v>
      </c>
      <c r="D1664">
        <v>144105</v>
      </c>
      <c r="E1664">
        <v>4</v>
      </c>
      <c r="F1664">
        <v>18073</v>
      </c>
      <c r="G1664" s="180">
        <v>44215</v>
      </c>
      <c r="H1664" s="180">
        <v>44956</v>
      </c>
      <c r="I1664">
        <v>0</v>
      </c>
      <c r="J1664">
        <v>1</v>
      </c>
      <c r="K1664">
        <v>2</v>
      </c>
      <c r="L1664">
        <v>30</v>
      </c>
      <c r="M1664">
        <v>2</v>
      </c>
      <c r="N1664" s="170">
        <v>15881442</v>
      </c>
      <c r="O1664" s="170">
        <v>17090000</v>
      </c>
      <c r="P1664" s="178">
        <v>1035351</v>
      </c>
      <c r="Q1664" s="178">
        <v>50635</v>
      </c>
      <c r="R1664" s="178">
        <v>960922</v>
      </c>
      <c r="S1664">
        <v>0</v>
      </c>
      <c r="T1664">
        <v>0</v>
      </c>
      <c r="U1664">
        <v>0</v>
      </c>
      <c r="W1664">
        <v>0</v>
      </c>
      <c r="X1664">
        <v>0</v>
      </c>
      <c r="Y1664">
        <v>0</v>
      </c>
      <c r="AB1664" s="180">
        <v>44285</v>
      </c>
      <c r="AC1664">
        <v>1</v>
      </c>
      <c r="AD1664" t="s">
        <v>1922</v>
      </c>
      <c r="AE1664">
        <v>1</v>
      </c>
      <c r="AF1664">
        <v>30</v>
      </c>
      <c r="AG1664">
        <v>0</v>
      </c>
      <c r="AN1664">
        <v>1</v>
      </c>
      <c r="AO1664">
        <v>1</v>
      </c>
      <c r="AR1664" s="178">
        <v>1198452</v>
      </c>
      <c r="AS1664" t="s">
        <v>1921</v>
      </c>
      <c r="AT1664">
        <v>0</v>
      </c>
      <c r="AU1664">
        <v>0</v>
      </c>
      <c r="AV1664">
        <v>890480123</v>
      </c>
      <c r="AW1664" t="s">
        <v>1920</v>
      </c>
      <c r="AX1664">
        <v>5</v>
      </c>
      <c r="BC1664">
        <v>1</v>
      </c>
      <c r="BD1664">
        <v>7</v>
      </c>
      <c r="BE1664">
        <v>2</v>
      </c>
    </row>
    <row r="1665" spans="1:57" x14ac:dyDescent="0.25">
      <c r="A1665" s="179">
        <f t="shared" si="25"/>
        <v>0</v>
      </c>
      <c r="B1665" t="s">
        <v>1923</v>
      </c>
      <c r="C1665">
        <v>33155143</v>
      </c>
      <c r="D1665">
        <v>144105</v>
      </c>
      <c r="E1665">
        <v>4</v>
      </c>
      <c r="F1665">
        <v>18074</v>
      </c>
      <c r="G1665" s="180">
        <v>44215</v>
      </c>
      <c r="H1665" s="180">
        <v>46417</v>
      </c>
      <c r="I1665">
        <v>0</v>
      </c>
      <c r="J1665">
        <v>1</v>
      </c>
      <c r="K1665">
        <v>2</v>
      </c>
      <c r="L1665">
        <v>30</v>
      </c>
      <c r="M1665">
        <v>2</v>
      </c>
      <c r="N1665" s="170">
        <v>16011168</v>
      </c>
      <c r="O1665" s="170">
        <v>17240000</v>
      </c>
      <c r="P1665" s="178">
        <v>13152926</v>
      </c>
      <c r="Q1665" s="178">
        <v>285392</v>
      </c>
      <c r="R1665" s="178">
        <v>12931135</v>
      </c>
      <c r="S1665">
        <v>0</v>
      </c>
      <c r="T1665">
        <v>0</v>
      </c>
      <c r="U1665">
        <v>0</v>
      </c>
      <c r="W1665">
        <v>0</v>
      </c>
      <c r="X1665">
        <v>0</v>
      </c>
      <c r="Y1665">
        <v>0</v>
      </c>
      <c r="AB1665" s="180">
        <v>44285</v>
      </c>
      <c r="AC1665">
        <v>1</v>
      </c>
      <c r="AD1665" t="s">
        <v>1922</v>
      </c>
      <c r="AE1665">
        <v>1</v>
      </c>
      <c r="AF1665">
        <v>30</v>
      </c>
      <c r="AG1665">
        <v>0</v>
      </c>
      <c r="AN1665">
        <v>1</v>
      </c>
      <c r="AO1665">
        <v>1</v>
      </c>
      <c r="AR1665" s="178">
        <v>16127578</v>
      </c>
      <c r="AS1665" t="s">
        <v>1921</v>
      </c>
      <c r="AT1665">
        <v>0</v>
      </c>
      <c r="AU1665">
        <v>0</v>
      </c>
      <c r="AV1665">
        <v>890480123</v>
      </c>
      <c r="AW1665" t="s">
        <v>1920</v>
      </c>
      <c r="AX1665">
        <v>5</v>
      </c>
      <c r="BC1665">
        <v>1</v>
      </c>
      <c r="BD1665">
        <v>7</v>
      </c>
      <c r="BE1665">
        <v>2</v>
      </c>
    </row>
    <row r="1666" spans="1:57" x14ac:dyDescent="0.25">
      <c r="A1666" s="179">
        <f t="shared" ref="A1666:A1729" si="26">IF(+R1666&gt;AR1666,R1666-AR1666,0)</f>
        <v>0</v>
      </c>
      <c r="B1666" t="s">
        <v>1923</v>
      </c>
      <c r="C1666">
        <v>33155143</v>
      </c>
      <c r="D1666">
        <v>144105</v>
      </c>
      <c r="E1666">
        <v>4</v>
      </c>
      <c r="F1666">
        <v>18075</v>
      </c>
      <c r="G1666" s="180">
        <v>44215</v>
      </c>
      <c r="H1666" s="180">
        <v>44591</v>
      </c>
      <c r="I1666">
        <v>0</v>
      </c>
      <c r="J1666">
        <v>1</v>
      </c>
      <c r="K1666">
        <v>2</v>
      </c>
      <c r="L1666">
        <v>30</v>
      </c>
      <c r="M1666">
        <v>2</v>
      </c>
      <c r="N1666" s="170">
        <v>7720836</v>
      </c>
      <c r="O1666" s="170">
        <v>8000000</v>
      </c>
      <c r="P1666" s="178">
        <v>4267402</v>
      </c>
      <c r="Q1666" s="178">
        <v>370664</v>
      </c>
      <c r="R1666" s="178">
        <v>3578457</v>
      </c>
      <c r="S1666">
        <v>0</v>
      </c>
      <c r="T1666">
        <v>0</v>
      </c>
      <c r="U1666">
        <v>0</v>
      </c>
      <c r="W1666">
        <v>0</v>
      </c>
      <c r="X1666">
        <v>0</v>
      </c>
      <c r="Y1666">
        <v>0</v>
      </c>
      <c r="AB1666" s="180">
        <v>44285</v>
      </c>
      <c r="AC1666">
        <v>1</v>
      </c>
      <c r="AD1666" t="s">
        <v>1922</v>
      </c>
      <c r="AE1666">
        <v>1</v>
      </c>
      <c r="AF1666">
        <v>30</v>
      </c>
      <c r="AG1666">
        <v>0</v>
      </c>
      <c r="AN1666">
        <v>1</v>
      </c>
      <c r="AO1666">
        <v>1</v>
      </c>
      <c r="AR1666" s="178">
        <v>4463014</v>
      </c>
      <c r="AS1666" t="s">
        <v>1921</v>
      </c>
      <c r="AT1666">
        <v>0</v>
      </c>
      <c r="AU1666">
        <v>0</v>
      </c>
      <c r="AV1666">
        <v>890480123</v>
      </c>
      <c r="AW1666" t="s">
        <v>1920</v>
      </c>
      <c r="AX1666">
        <v>5</v>
      </c>
      <c r="BC1666">
        <v>1</v>
      </c>
      <c r="BD1666">
        <v>7</v>
      </c>
      <c r="BE1666">
        <v>2</v>
      </c>
    </row>
    <row r="1667" spans="1:57" x14ac:dyDescent="0.25">
      <c r="A1667" s="179">
        <f t="shared" si="26"/>
        <v>0</v>
      </c>
      <c r="B1667" t="s">
        <v>1923</v>
      </c>
      <c r="C1667">
        <v>33155143</v>
      </c>
      <c r="D1667">
        <v>141105</v>
      </c>
      <c r="E1667">
        <v>4</v>
      </c>
      <c r="F1667">
        <v>18076</v>
      </c>
      <c r="G1667" s="180">
        <v>44215</v>
      </c>
      <c r="H1667" s="180">
        <v>46052</v>
      </c>
      <c r="I1667">
        <v>0</v>
      </c>
      <c r="J1667">
        <v>1</v>
      </c>
      <c r="K1667">
        <v>2</v>
      </c>
      <c r="L1667">
        <v>30</v>
      </c>
      <c r="M1667">
        <v>2</v>
      </c>
      <c r="N1667" s="170">
        <v>10971158</v>
      </c>
      <c r="O1667" s="170">
        <v>11540000</v>
      </c>
      <c r="P1667" s="178">
        <v>11450157</v>
      </c>
      <c r="Q1667" s="178">
        <v>248789</v>
      </c>
      <c r="R1667" s="178">
        <v>11160288</v>
      </c>
      <c r="S1667">
        <v>0</v>
      </c>
      <c r="T1667">
        <v>0</v>
      </c>
      <c r="U1667">
        <v>62215830</v>
      </c>
      <c r="V1667" t="s">
        <v>1927</v>
      </c>
      <c r="W1667">
        <v>0</v>
      </c>
      <c r="X1667">
        <v>0</v>
      </c>
      <c r="Y1667">
        <v>0</v>
      </c>
      <c r="AB1667" s="180">
        <v>44285</v>
      </c>
      <c r="AC1667">
        <v>3</v>
      </c>
      <c r="AD1667" t="s">
        <v>1922</v>
      </c>
      <c r="AE1667">
        <v>1</v>
      </c>
      <c r="AF1667">
        <v>30</v>
      </c>
      <c r="AG1667">
        <v>0</v>
      </c>
      <c r="AN1667">
        <v>1</v>
      </c>
      <c r="AO1667">
        <v>1</v>
      </c>
      <c r="AR1667" s="178">
        <v>13918996</v>
      </c>
      <c r="AS1667" t="s">
        <v>1921</v>
      </c>
      <c r="AT1667">
        <v>0</v>
      </c>
      <c r="AU1667">
        <v>0</v>
      </c>
      <c r="AV1667">
        <v>890480123</v>
      </c>
      <c r="AW1667" t="s">
        <v>1920</v>
      </c>
      <c r="AX1667">
        <v>5</v>
      </c>
      <c r="BC1667">
        <v>1</v>
      </c>
      <c r="BD1667">
        <v>7</v>
      </c>
      <c r="BE1667">
        <v>2</v>
      </c>
    </row>
    <row r="1668" spans="1:57" x14ac:dyDescent="0.25">
      <c r="A1668" s="179">
        <f t="shared" si="26"/>
        <v>48281012</v>
      </c>
      <c r="B1668" t="s">
        <v>1923</v>
      </c>
      <c r="C1668">
        <v>33155599</v>
      </c>
      <c r="D1668">
        <v>144105</v>
      </c>
      <c r="E1668">
        <v>4</v>
      </c>
      <c r="F1668">
        <v>14747</v>
      </c>
      <c r="G1668" s="180">
        <v>43385</v>
      </c>
      <c r="H1668" s="180">
        <v>45942</v>
      </c>
      <c r="I1668">
        <v>18</v>
      </c>
      <c r="J1668">
        <v>1</v>
      </c>
      <c r="K1668">
        <v>28</v>
      </c>
      <c r="L1668">
        <v>30</v>
      </c>
      <c r="M1668">
        <v>2</v>
      </c>
      <c r="N1668" s="170">
        <v>17726461</v>
      </c>
      <c r="O1668" s="170">
        <v>19240000</v>
      </c>
      <c r="P1668" s="178">
        <v>93000000</v>
      </c>
      <c r="Q1668" s="178">
        <v>1414550</v>
      </c>
      <c r="R1668" s="178">
        <v>74773443</v>
      </c>
      <c r="S1668">
        <v>662652</v>
      </c>
      <c r="T1668">
        <v>0</v>
      </c>
      <c r="U1668">
        <v>0</v>
      </c>
      <c r="W1668">
        <v>0</v>
      </c>
      <c r="X1668">
        <v>0</v>
      </c>
      <c r="Y1668">
        <v>0</v>
      </c>
      <c r="Z1668" t="s">
        <v>1941</v>
      </c>
      <c r="AA1668" s="181">
        <v>44536</v>
      </c>
      <c r="AB1668" s="180">
        <v>44285</v>
      </c>
      <c r="AC1668">
        <v>1</v>
      </c>
      <c r="AD1668" t="s">
        <v>1922</v>
      </c>
      <c r="AE1668">
        <v>1</v>
      </c>
      <c r="AF1668">
        <v>30</v>
      </c>
      <c r="AG1668">
        <v>9860</v>
      </c>
      <c r="AN1668">
        <v>1</v>
      </c>
      <c r="AO1668">
        <v>1</v>
      </c>
      <c r="AR1668" s="178">
        <v>26492431</v>
      </c>
      <c r="AS1668" t="s">
        <v>1921</v>
      </c>
      <c r="AT1668">
        <v>0</v>
      </c>
      <c r="AU1668">
        <v>0</v>
      </c>
      <c r="AV1668">
        <v>890480123</v>
      </c>
      <c r="AW1668" t="s">
        <v>1920</v>
      </c>
      <c r="AX1668">
        <v>5</v>
      </c>
      <c r="BC1668">
        <v>1</v>
      </c>
      <c r="BD1668">
        <v>7</v>
      </c>
      <c r="BE1668">
        <v>2</v>
      </c>
    </row>
    <row r="1669" spans="1:57" x14ac:dyDescent="0.25">
      <c r="A1669" s="179">
        <f t="shared" si="26"/>
        <v>17252328</v>
      </c>
      <c r="B1669" t="s">
        <v>1923</v>
      </c>
      <c r="C1669">
        <v>33155599</v>
      </c>
      <c r="D1669">
        <v>144105</v>
      </c>
      <c r="E1669">
        <v>4</v>
      </c>
      <c r="F1669">
        <v>16331</v>
      </c>
      <c r="G1669" s="180">
        <v>43734</v>
      </c>
      <c r="H1669" s="180">
        <v>45930</v>
      </c>
      <c r="I1669">
        <v>0</v>
      </c>
      <c r="J1669">
        <v>1</v>
      </c>
      <c r="K1669">
        <v>17</v>
      </c>
      <c r="L1669">
        <v>30</v>
      </c>
      <c r="M1669">
        <v>2</v>
      </c>
      <c r="N1669" s="170">
        <v>12185828</v>
      </c>
      <c r="O1669" s="170">
        <v>12890000</v>
      </c>
      <c r="P1669" s="178">
        <v>32393021</v>
      </c>
      <c r="Q1669" s="178">
        <v>636424</v>
      </c>
      <c r="R1669" s="178">
        <v>26718908</v>
      </c>
      <c r="S1669">
        <v>145304</v>
      </c>
      <c r="T1669">
        <v>0</v>
      </c>
      <c r="U1669">
        <v>0</v>
      </c>
      <c r="W1669">
        <v>0</v>
      </c>
      <c r="X1669">
        <v>0</v>
      </c>
      <c r="Y1669">
        <v>0</v>
      </c>
      <c r="AB1669" s="180">
        <v>44285</v>
      </c>
      <c r="AC1669">
        <v>1</v>
      </c>
      <c r="AD1669" t="s">
        <v>1922</v>
      </c>
      <c r="AE1669">
        <v>1</v>
      </c>
      <c r="AF1669">
        <v>30</v>
      </c>
      <c r="AG1669">
        <v>0</v>
      </c>
      <c r="AN1669">
        <v>1</v>
      </c>
      <c r="AO1669">
        <v>1</v>
      </c>
      <c r="AR1669" s="178">
        <v>9466580</v>
      </c>
      <c r="AS1669" t="s">
        <v>1921</v>
      </c>
      <c r="AT1669">
        <v>0</v>
      </c>
      <c r="AU1669">
        <v>0</v>
      </c>
      <c r="AV1669">
        <v>890480123</v>
      </c>
      <c r="AW1669" t="s">
        <v>1920</v>
      </c>
      <c r="AX1669">
        <v>5</v>
      </c>
      <c r="BC1669">
        <v>1</v>
      </c>
      <c r="BD1669">
        <v>7</v>
      </c>
      <c r="BE1669">
        <v>2</v>
      </c>
    </row>
    <row r="1670" spans="1:57" x14ac:dyDescent="0.25">
      <c r="A1670" s="179">
        <f t="shared" si="26"/>
        <v>54781581</v>
      </c>
      <c r="B1670" t="s">
        <v>1923</v>
      </c>
      <c r="C1670">
        <v>33155599</v>
      </c>
      <c r="D1670">
        <v>144105</v>
      </c>
      <c r="E1670">
        <v>4</v>
      </c>
      <c r="F1670">
        <v>17928</v>
      </c>
      <c r="G1670" s="180">
        <v>44193</v>
      </c>
      <c r="H1670" s="180">
        <v>46751</v>
      </c>
      <c r="I1670">
        <v>0</v>
      </c>
      <c r="J1670">
        <v>1</v>
      </c>
      <c r="K1670">
        <v>3</v>
      </c>
      <c r="L1670">
        <v>30</v>
      </c>
      <c r="M1670">
        <v>2</v>
      </c>
      <c r="N1670" s="170">
        <v>9568969</v>
      </c>
      <c r="O1670" s="170">
        <v>10000000</v>
      </c>
      <c r="P1670" s="178">
        <v>87055259</v>
      </c>
      <c r="Q1670" s="178">
        <v>1425906</v>
      </c>
      <c r="R1670" s="178">
        <v>84840960</v>
      </c>
      <c r="S1670">
        <v>0</v>
      </c>
      <c r="T1670">
        <v>0</v>
      </c>
      <c r="U1670">
        <v>0</v>
      </c>
      <c r="W1670">
        <v>0</v>
      </c>
      <c r="X1670">
        <v>0</v>
      </c>
      <c r="Y1670">
        <v>0</v>
      </c>
      <c r="AB1670" s="180">
        <v>44285</v>
      </c>
      <c r="AC1670">
        <v>9</v>
      </c>
      <c r="AD1670" t="s">
        <v>1922</v>
      </c>
      <c r="AE1670">
        <v>1</v>
      </c>
      <c r="AF1670">
        <v>30</v>
      </c>
      <c r="AG1670">
        <v>0</v>
      </c>
      <c r="AN1670">
        <v>1</v>
      </c>
      <c r="AO1670">
        <v>1</v>
      </c>
      <c r="AR1670" s="178">
        <v>30059379</v>
      </c>
      <c r="AS1670" t="s">
        <v>1921</v>
      </c>
      <c r="AT1670">
        <v>0</v>
      </c>
      <c r="AU1670">
        <v>0</v>
      </c>
      <c r="AV1670">
        <v>890480123</v>
      </c>
      <c r="AW1670" t="s">
        <v>1920</v>
      </c>
      <c r="AX1670">
        <v>5</v>
      </c>
      <c r="BC1670">
        <v>1</v>
      </c>
      <c r="BD1670">
        <v>7</v>
      </c>
      <c r="BE1670">
        <v>2</v>
      </c>
    </row>
    <row r="1671" spans="1:57" x14ac:dyDescent="0.25">
      <c r="A1671" s="179">
        <f t="shared" si="26"/>
        <v>12717403</v>
      </c>
      <c r="B1671" t="s">
        <v>1923</v>
      </c>
      <c r="C1671">
        <v>33155599</v>
      </c>
      <c r="D1671">
        <v>144105</v>
      </c>
      <c r="E1671">
        <v>4</v>
      </c>
      <c r="F1671">
        <v>17929</v>
      </c>
      <c r="G1671" s="180">
        <v>44193</v>
      </c>
      <c r="H1671" s="180">
        <v>45290</v>
      </c>
      <c r="I1671">
        <v>0</v>
      </c>
      <c r="J1671">
        <v>1</v>
      </c>
      <c r="K1671">
        <v>3</v>
      </c>
      <c r="L1671">
        <v>30</v>
      </c>
      <c r="M1671">
        <v>2</v>
      </c>
      <c r="N1671" s="170">
        <v>12185828</v>
      </c>
      <c r="O1671" s="170">
        <v>12890000</v>
      </c>
      <c r="P1671" s="178">
        <v>21182633</v>
      </c>
      <c r="Q1671" s="178">
        <v>705448</v>
      </c>
      <c r="R1671" s="178">
        <v>19695611</v>
      </c>
      <c r="S1671">
        <v>0</v>
      </c>
      <c r="T1671">
        <v>0</v>
      </c>
      <c r="U1671">
        <v>0</v>
      </c>
      <c r="W1671">
        <v>0</v>
      </c>
      <c r="X1671">
        <v>0</v>
      </c>
      <c r="Y1671">
        <v>0</v>
      </c>
      <c r="AB1671" s="180">
        <v>44285</v>
      </c>
      <c r="AC1671">
        <v>9</v>
      </c>
      <c r="AD1671" t="s">
        <v>1922</v>
      </c>
      <c r="AE1671">
        <v>1</v>
      </c>
      <c r="AF1671">
        <v>30</v>
      </c>
      <c r="AG1671">
        <v>0</v>
      </c>
      <c r="AN1671">
        <v>1</v>
      </c>
      <c r="AO1671">
        <v>1</v>
      </c>
      <c r="AR1671" s="178">
        <v>6978208</v>
      </c>
      <c r="AS1671" t="s">
        <v>1921</v>
      </c>
      <c r="AT1671">
        <v>0</v>
      </c>
      <c r="AU1671">
        <v>0</v>
      </c>
      <c r="AV1671">
        <v>890480123</v>
      </c>
      <c r="AW1671" t="s">
        <v>1920</v>
      </c>
      <c r="AX1671">
        <v>5</v>
      </c>
      <c r="BC1671">
        <v>1</v>
      </c>
      <c r="BD1671">
        <v>7</v>
      </c>
      <c r="BE1671">
        <v>2</v>
      </c>
    </row>
    <row r="1672" spans="1:57" x14ac:dyDescent="0.25">
      <c r="A1672" s="179">
        <f t="shared" si="26"/>
        <v>3320519</v>
      </c>
      <c r="B1672" t="s">
        <v>1923</v>
      </c>
      <c r="C1672">
        <v>33155599</v>
      </c>
      <c r="D1672">
        <v>144105</v>
      </c>
      <c r="E1672">
        <v>4</v>
      </c>
      <c r="F1672">
        <v>18146</v>
      </c>
      <c r="G1672" s="180">
        <v>44231</v>
      </c>
      <c r="H1672" s="180">
        <v>44375</v>
      </c>
      <c r="I1672">
        <v>0</v>
      </c>
      <c r="J1672">
        <v>1</v>
      </c>
      <c r="K1672">
        <v>1</v>
      </c>
      <c r="L1672">
        <v>30</v>
      </c>
      <c r="M1672">
        <v>2</v>
      </c>
      <c r="N1672" s="170">
        <v>13121400</v>
      </c>
      <c r="O1672" s="170">
        <v>13940000</v>
      </c>
      <c r="P1672" s="178">
        <v>5200000</v>
      </c>
      <c r="Q1672" s="178">
        <v>56859</v>
      </c>
      <c r="R1672" s="178">
        <v>5142532</v>
      </c>
      <c r="S1672">
        <v>0</v>
      </c>
      <c r="T1672">
        <v>0</v>
      </c>
      <c r="U1672">
        <v>0</v>
      </c>
      <c r="W1672">
        <v>0</v>
      </c>
      <c r="X1672">
        <v>0</v>
      </c>
      <c r="Y1672">
        <v>0</v>
      </c>
      <c r="Z1672">
        <v>5200000</v>
      </c>
      <c r="AA1672">
        <v>6</v>
      </c>
      <c r="AB1672" s="180">
        <v>44285</v>
      </c>
      <c r="AC1672">
        <v>1</v>
      </c>
      <c r="AD1672" t="s">
        <v>1922</v>
      </c>
      <c r="AE1672">
        <v>1</v>
      </c>
      <c r="AF1672">
        <v>30</v>
      </c>
      <c r="AG1672">
        <v>0</v>
      </c>
      <c r="AN1672">
        <v>1</v>
      </c>
      <c r="AO1672">
        <v>1</v>
      </c>
      <c r="AR1672" s="178">
        <v>1822013</v>
      </c>
      <c r="AS1672" t="s">
        <v>1921</v>
      </c>
      <c r="AT1672">
        <v>0</v>
      </c>
      <c r="AU1672">
        <v>0</v>
      </c>
      <c r="AV1672">
        <v>890480123</v>
      </c>
      <c r="AW1672" t="s">
        <v>1920</v>
      </c>
      <c r="AX1672">
        <v>5</v>
      </c>
      <c r="BC1672">
        <v>1</v>
      </c>
      <c r="BD1672">
        <v>7</v>
      </c>
      <c r="BE1672">
        <v>2</v>
      </c>
    </row>
    <row r="1673" spans="1:57" x14ac:dyDescent="0.25">
      <c r="A1673" s="179">
        <f t="shared" si="26"/>
        <v>10162658</v>
      </c>
      <c r="B1673" t="s">
        <v>1923</v>
      </c>
      <c r="C1673">
        <v>33156179</v>
      </c>
      <c r="D1673">
        <v>144105</v>
      </c>
      <c r="E1673">
        <v>4</v>
      </c>
      <c r="F1673">
        <v>14919</v>
      </c>
      <c r="G1673" s="180">
        <v>43424</v>
      </c>
      <c r="H1673" s="180">
        <v>45981</v>
      </c>
      <c r="I1673">
        <v>10</v>
      </c>
      <c r="J1673">
        <v>1</v>
      </c>
      <c r="K1673">
        <v>27</v>
      </c>
      <c r="L1673">
        <v>30</v>
      </c>
      <c r="M1673">
        <v>2</v>
      </c>
      <c r="N1673" s="170">
        <v>17726461</v>
      </c>
      <c r="O1673" s="170">
        <v>19240000</v>
      </c>
      <c r="P1673" s="178">
        <v>21000000</v>
      </c>
      <c r="Q1673" s="178">
        <v>438014</v>
      </c>
      <c r="R1673" s="178">
        <v>16644539</v>
      </c>
      <c r="S1673">
        <v>81780</v>
      </c>
      <c r="T1673">
        <v>0</v>
      </c>
      <c r="U1673">
        <v>0</v>
      </c>
      <c r="W1673">
        <v>0</v>
      </c>
      <c r="X1673">
        <v>0</v>
      </c>
      <c r="Y1673">
        <v>0</v>
      </c>
      <c r="AB1673" s="180">
        <v>44285</v>
      </c>
      <c r="AC1673">
        <v>1</v>
      </c>
      <c r="AD1673" t="s">
        <v>1922</v>
      </c>
      <c r="AE1673">
        <v>1</v>
      </c>
      <c r="AF1673">
        <v>30</v>
      </c>
      <c r="AG1673">
        <v>37020</v>
      </c>
      <c r="AN1673">
        <v>1</v>
      </c>
      <c r="AO1673">
        <v>1</v>
      </c>
      <c r="AR1673" s="178">
        <v>6481881</v>
      </c>
      <c r="AS1673" t="s">
        <v>1921</v>
      </c>
      <c r="AT1673">
        <v>0</v>
      </c>
      <c r="AU1673">
        <v>0</v>
      </c>
      <c r="AV1673">
        <v>890480123</v>
      </c>
      <c r="AW1673" t="s">
        <v>1920</v>
      </c>
      <c r="AX1673">
        <v>5</v>
      </c>
      <c r="BC1673">
        <v>1</v>
      </c>
      <c r="BD1673">
        <v>7</v>
      </c>
      <c r="BE1673">
        <v>2</v>
      </c>
    </row>
    <row r="1674" spans="1:57" x14ac:dyDescent="0.25">
      <c r="A1674" s="179">
        <f t="shared" si="26"/>
        <v>24961747</v>
      </c>
      <c r="B1674" t="s">
        <v>1923</v>
      </c>
      <c r="C1674">
        <v>33156179</v>
      </c>
      <c r="D1674">
        <v>141105</v>
      </c>
      <c r="E1674">
        <v>4</v>
      </c>
      <c r="F1674">
        <v>14987</v>
      </c>
      <c r="G1674" s="180">
        <v>43440</v>
      </c>
      <c r="H1674" s="180">
        <v>45997</v>
      </c>
      <c r="I1674">
        <v>0</v>
      </c>
      <c r="J1674">
        <v>1</v>
      </c>
      <c r="K1674">
        <v>28</v>
      </c>
      <c r="L1674">
        <v>30</v>
      </c>
      <c r="M1674">
        <v>2</v>
      </c>
      <c r="N1674" s="170">
        <v>13121400</v>
      </c>
      <c r="O1674" s="170">
        <v>13940000</v>
      </c>
      <c r="P1674" s="178">
        <v>53910000</v>
      </c>
      <c r="Q1674" s="178">
        <v>984290</v>
      </c>
      <c r="R1674" s="178">
        <v>40882688</v>
      </c>
      <c r="S1674">
        <v>0</v>
      </c>
      <c r="T1674">
        <v>0</v>
      </c>
      <c r="U1674">
        <v>59900000</v>
      </c>
      <c r="V1674" t="s">
        <v>1927</v>
      </c>
      <c r="W1674">
        <v>0</v>
      </c>
      <c r="X1674">
        <v>0</v>
      </c>
      <c r="Y1674">
        <v>0</v>
      </c>
      <c r="AB1674" s="180">
        <v>44285</v>
      </c>
      <c r="AC1674">
        <v>3</v>
      </c>
      <c r="AD1674" t="s">
        <v>1922</v>
      </c>
      <c r="AE1674">
        <v>1</v>
      </c>
      <c r="AF1674">
        <v>30</v>
      </c>
      <c r="AG1674">
        <v>0</v>
      </c>
      <c r="AN1674">
        <v>1</v>
      </c>
      <c r="AO1674">
        <v>1</v>
      </c>
      <c r="AR1674" s="178">
        <v>15920941</v>
      </c>
      <c r="AS1674" t="s">
        <v>1921</v>
      </c>
      <c r="AT1674">
        <v>0</v>
      </c>
      <c r="AU1674">
        <v>0</v>
      </c>
      <c r="AV1674">
        <v>890480123</v>
      </c>
      <c r="AW1674" t="s">
        <v>1920</v>
      </c>
      <c r="AX1674">
        <v>5</v>
      </c>
      <c r="BC1674">
        <v>1</v>
      </c>
      <c r="BD1674">
        <v>7</v>
      </c>
      <c r="BE1674">
        <v>2</v>
      </c>
    </row>
    <row r="1675" spans="1:57" x14ac:dyDescent="0.25">
      <c r="A1675" s="179">
        <f t="shared" si="26"/>
        <v>37627707</v>
      </c>
      <c r="B1675" t="s">
        <v>1923</v>
      </c>
      <c r="C1675">
        <v>33156179</v>
      </c>
      <c r="D1675">
        <v>144105</v>
      </c>
      <c r="E1675">
        <v>4</v>
      </c>
      <c r="F1675">
        <v>17864</v>
      </c>
      <c r="G1675" s="180">
        <v>44167</v>
      </c>
      <c r="H1675" s="180">
        <v>46751</v>
      </c>
      <c r="I1675">
        <v>0</v>
      </c>
      <c r="J1675">
        <v>1</v>
      </c>
      <c r="K1675">
        <v>4</v>
      </c>
      <c r="L1675">
        <v>30</v>
      </c>
      <c r="M1675">
        <v>2</v>
      </c>
      <c r="N1675" s="170">
        <v>9568969</v>
      </c>
      <c r="O1675" s="170">
        <v>10000000</v>
      </c>
      <c r="P1675" s="178">
        <v>64343054</v>
      </c>
      <c r="Q1675" s="178">
        <v>1053896</v>
      </c>
      <c r="R1675" s="178">
        <v>61627169</v>
      </c>
      <c r="S1675">
        <v>0</v>
      </c>
      <c r="T1675">
        <v>0</v>
      </c>
      <c r="U1675">
        <v>0</v>
      </c>
      <c r="W1675">
        <v>0</v>
      </c>
      <c r="X1675">
        <v>0</v>
      </c>
      <c r="Y1675">
        <v>0</v>
      </c>
      <c r="AB1675" s="180">
        <v>44285</v>
      </c>
      <c r="AC1675">
        <v>1</v>
      </c>
      <c r="AD1675" t="s">
        <v>1922</v>
      </c>
      <c r="AE1675">
        <v>1</v>
      </c>
      <c r="AF1675">
        <v>30</v>
      </c>
      <c r="AG1675">
        <v>0</v>
      </c>
      <c r="AN1675">
        <v>1</v>
      </c>
      <c r="AO1675">
        <v>1</v>
      </c>
      <c r="AR1675" s="178">
        <v>23999462</v>
      </c>
      <c r="AS1675" t="s">
        <v>1921</v>
      </c>
      <c r="AT1675">
        <v>0</v>
      </c>
      <c r="AU1675">
        <v>0</v>
      </c>
      <c r="AV1675">
        <v>890480123</v>
      </c>
      <c r="AW1675" t="s">
        <v>1920</v>
      </c>
      <c r="AX1675">
        <v>5</v>
      </c>
      <c r="BC1675">
        <v>1</v>
      </c>
      <c r="BD1675">
        <v>7</v>
      </c>
      <c r="BE1675">
        <v>2</v>
      </c>
    </row>
    <row r="1676" spans="1:57" x14ac:dyDescent="0.25">
      <c r="A1676" s="179">
        <f t="shared" si="26"/>
        <v>1201382</v>
      </c>
      <c r="B1676" t="s">
        <v>1923</v>
      </c>
      <c r="C1676">
        <v>33156597</v>
      </c>
      <c r="D1676">
        <v>144105</v>
      </c>
      <c r="E1676">
        <v>4</v>
      </c>
      <c r="F1676">
        <v>14745</v>
      </c>
      <c r="G1676" s="180">
        <v>43384</v>
      </c>
      <c r="H1676" s="180">
        <v>45941</v>
      </c>
      <c r="I1676">
        <v>0</v>
      </c>
      <c r="J1676">
        <v>1</v>
      </c>
      <c r="K1676">
        <v>30</v>
      </c>
      <c r="L1676">
        <v>30</v>
      </c>
      <c r="M1676">
        <v>2</v>
      </c>
      <c r="N1676" s="170">
        <v>17726461</v>
      </c>
      <c r="O1676" s="170">
        <v>19240000</v>
      </c>
      <c r="P1676" s="178">
        <v>63584110</v>
      </c>
      <c r="Q1676" s="178">
        <v>1326226</v>
      </c>
      <c r="R1676" s="178">
        <v>48547762</v>
      </c>
      <c r="S1676">
        <v>0</v>
      </c>
      <c r="T1676">
        <v>0</v>
      </c>
      <c r="U1676">
        <v>0</v>
      </c>
      <c r="W1676">
        <v>0</v>
      </c>
      <c r="X1676">
        <v>0</v>
      </c>
      <c r="Y1676">
        <v>0</v>
      </c>
      <c r="AB1676" s="180">
        <v>44285</v>
      </c>
      <c r="AC1676">
        <v>1</v>
      </c>
      <c r="AD1676" t="s">
        <v>1922</v>
      </c>
      <c r="AE1676">
        <v>1</v>
      </c>
      <c r="AF1676">
        <v>30</v>
      </c>
      <c r="AG1676">
        <v>0</v>
      </c>
      <c r="AN1676">
        <v>1</v>
      </c>
      <c r="AO1676">
        <v>1</v>
      </c>
      <c r="AR1676" s="178">
        <v>47346380</v>
      </c>
      <c r="AS1676" t="s">
        <v>1921</v>
      </c>
      <c r="AT1676">
        <v>0</v>
      </c>
      <c r="AU1676">
        <v>0</v>
      </c>
      <c r="AV1676">
        <v>890480123</v>
      </c>
      <c r="AW1676" t="s">
        <v>1920</v>
      </c>
      <c r="AX1676">
        <v>5</v>
      </c>
      <c r="BC1676">
        <v>1</v>
      </c>
      <c r="BD1676">
        <v>7</v>
      </c>
      <c r="BE1676">
        <v>2</v>
      </c>
    </row>
    <row r="1677" spans="1:57" x14ac:dyDescent="0.25">
      <c r="A1677" s="179">
        <f t="shared" si="26"/>
        <v>15781</v>
      </c>
      <c r="B1677" t="s">
        <v>1923</v>
      </c>
      <c r="C1677">
        <v>33156597</v>
      </c>
      <c r="D1677">
        <v>144105</v>
      </c>
      <c r="E1677">
        <v>4</v>
      </c>
      <c r="F1677">
        <v>16573</v>
      </c>
      <c r="G1677" s="180">
        <v>43782</v>
      </c>
      <c r="H1677" s="180">
        <v>44530</v>
      </c>
      <c r="I1677">
        <v>0</v>
      </c>
      <c r="J1677">
        <v>1</v>
      </c>
      <c r="K1677">
        <v>17</v>
      </c>
      <c r="L1677">
        <v>30</v>
      </c>
      <c r="M1677">
        <v>2</v>
      </c>
      <c r="N1677" s="170">
        <v>15881442</v>
      </c>
      <c r="O1677" s="170">
        <v>17090000</v>
      </c>
      <c r="P1677" s="178">
        <v>2000000</v>
      </c>
      <c r="Q1677" s="178">
        <v>97813</v>
      </c>
      <c r="R1677" s="178">
        <v>637706</v>
      </c>
      <c r="S1677">
        <v>0</v>
      </c>
      <c r="T1677">
        <v>0</v>
      </c>
      <c r="U1677">
        <v>0</v>
      </c>
      <c r="W1677">
        <v>0</v>
      </c>
      <c r="X1677">
        <v>0</v>
      </c>
      <c r="Y1677">
        <v>0</v>
      </c>
      <c r="AB1677" s="180">
        <v>44285</v>
      </c>
      <c r="AC1677">
        <v>1</v>
      </c>
      <c r="AD1677" t="s">
        <v>1922</v>
      </c>
      <c r="AE1677">
        <v>1</v>
      </c>
      <c r="AF1677">
        <v>30</v>
      </c>
      <c r="AG1677">
        <v>0</v>
      </c>
      <c r="AN1677">
        <v>1</v>
      </c>
      <c r="AO1677">
        <v>1</v>
      </c>
      <c r="AR1677" s="178">
        <v>621925</v>
      </c>
      <c r="AS1677" t="s">
        <v>1921</v>
      </c>
      <c r="AT1677">
        <v>0</v>
      </c>
      <c r="AU1677">
        <v>0</v>
      </c>
      <c r="AV1677">
        <v>890480123</v>
      </c>
      <c r="AW1677" t="s">
        <v>1920</v>
      </c>
      <c r="AX1677">
        <v>5</v>
      </c>
      <c r="BC1677">
        <v>1</v>
      </c>
      <c r="BD1677">
        <v>7</v>
      </c>
      <c r="BE1677">
        <v>2</v>
      </c>
    </row>
    <row r="1678" spans="1:57" x14ac:dyDescent="0.25">
      <c r="A1678" s="179">
        <f t="shared" si="26"/>
        <v>3135204</v>
      </c>
      <c r="B1678" t="s">
        <v>1923</v>
      </c>
      <c r="C1678">
        <v>33158086</v>
      </c>
      <c r="D1678">
        <v>144105</v>
      </c>
      <c r="E1678">
        <v>4</v>
      </c>
      <c r="F1678">
        <v>16816</v>
      </c>
      <c r="G1678" s="180">
        <v>44133</v>
      </c>
      <c r="H1678" s="180">
        <v>44995</v>
      </c>
      <c r="I1678">
        <v>0</v>
      </c>
      <c r="J1678">
        <v>1</v>
      </c>
      <c r="K1678">
        <v>5</v>
      </c>
      <c r="L1678">
        <v>30</v>
      </c>
      <c r="M1678">
        <v>2</v>
      </c>
      <c r="N1678" s="170">
        <v>9752084</v>
      </c>
      <c r="O1678" s="170">
        <v>10200000</v>
      </c>
      <c r="P1678" s="178">
        <v>10264817</v>
      </c>
      <c r="Q1678" s="178">
        <v>411372</v>
      </c>
      <c r="R1678" s="178">
        <v>8568766</v>
      </c>
      <c r="S1678">
        <v>0</v>
      </c>
      <c r="T1678">
        <v>0</v>
      </c>
      <c r="U1678">
        <v>0</v>
      </c>
      <c r="W1678">
        <v>0</v>
      </c>
      <c r="X1678">
        <v>0</v>
      </c>
      <c r="Y1678">
        <v>0</v>
      </c>
      <c r="AB1678" s="180">
        <v>44285</v>
      </c>
      <c r="AC1678">
        <v>1</v>
      </c>
      <c r="AD1678" t="s">
        <v>1922</v>
      </c>
      <c r="AE1678">
        <v>1</v>
      </c>
      <c r="AF1678">
        <v>30</v>
      </c>
      <c r="AG1678">
        <v>0</v>
      </c>
      <c r="AN1678">
        <v>1</v>
      </c>
      <c r="AO1678">
        <v>1</v>
      </c>
      <c r="AR1678" s="178">
        <v>5433562</v>
      </c>
      <c r="AS1678" t="s">
        <v>1921</v>
      </c>
      <c r="AT1678">
        <v>0</v>
      </c>
      <c r="AU1678">
        <v>0</v>
      </c>
      <c r="AV1678">
        <v>890480123</v>
      </c>
      <c r="AW1678" t="s">
        <v>1920</v>
      </c>
      <c r="AX1678">
        <v>5</v>
      </c>
      <c r="BC1678">
        <v>1</v>
      </c>
      <c r="BD1678">
        <v>7</v>
      </c>
      <c r="BE1678">
        <v>1</v>
      </c>
    </row>
    <row r="1679" spans="1:57" x14ac:dyDescent="0.25">
      <c r="A1679" s="179">
        <f t="shared" si="26"/>
        <v>15185379</v>
      </c>
      <c r="B1679" t="s">
        <v>1923</v>
      </c>
      <c r="C1679">
        <v>33159809</v>
      </c>
      <c r="D1679">
        <v>144105</v>
      </c>
      <c r="E1679">
        <v>4</v>
      </c>
      <c r="F1679">
        <v>14763</v>
      </c>
      <c r="G1679" s="180">
        <v>43390</v>
      </c>
      <c r="H1679" s="180">
        <v>45947</v>
      </c>
      <c r="I1679">
        <v>0</v>
      </c>
      <c r="J1679">
        <v>1</v>
      </c>
      <c r="K1679">
        <v>31</v>
      </c>
      <c r="L1679">
        <v>30</v>
      </c>
      <c r="M1679">
        <v>2</v>
      </c>
      <c r="N1679" s="170">
        <v>17726461</v>
      </c>
      <c r="O1679" s="170">
        <v>19240000</v>
      </c>
      <c r="P1679" s="178">
        <v>85000000</v>
      </c>
      <c r="Q1679" s="178">
        <v>1772914</v>
      </c>
      <c r="R1679" s="178">
        <v>64515003</v>
      </c>
      <c r="S1679">
        <v>0</v>
      </c>
      <c r="T1679">
        <v>0</v>
      </c>
      <c r="U1679">
        <v>0</v>
      </c>
      <c r="W1679">
        <v>0</v>
      </c>
      <c r="X1679">
        <v>0</v>
      </c>
      <c r="Y1679">
        <v>0</v>
      </c>
      <c r="AB1679" s="180">
        <v>44285</v>
      </c>
      <c r="AC1679">
        <v>1</v>
      </c>
      <c r="AD1679" t="s">
        <v>1922</v>
      </c>
      <c r="AE1679">
        <v>1</v>
      </c>
      <c r="AF1679">
        <v>30</v>
      </c>
      <c r="AG1679">
        <v>0</v>
      </c>
      <c r="AN1679">
        <v>1</v>
      </c>
      <c r="AO1679">
        <v>1</v>
      </c>
      <c r="AR1679" s="178">
        <v>49329624</v>
      </c>
      <c r="AS1679" t="s">
        <v>1921</v>
      </c>
      <c r="AT1679">
        <v>0</v>
      </c>
      <c r="AU1679">
        <v>0</v>
      </c>
      <c r="AV1679">
        <v>890480123</v>
      </c>
      <c r="AW1679" t="s">
        <v>1920</v>
      </c>
      <c r="AX1679">
        <v>5</v>
      </c>
      <c r="BC1679">
        <v>1</v>
      </c>
      <c r="BD1679">
        <v>7</v>
      </c>
      <c r="BE1679">
        <v>2</v>
      </c>
    </row>
    <row r="1680" spans="1:57" x14ac:dyDescent="0.25">
      <c r="A1680" s="179">
        <f t="shared" si="26"/>
        <v>335135</v>
      </c>
      <c r="B1680" t="s">
        <v>1923</v>
      </c>
      <c r="C1680">
        <v>33159809</v>
      </c>
      <c r="D1680">
        <v>144105</v>
      </c>
      <c r="E1680">
        <v>4</v>
      </c>
      <c r="F1680">
        <v>15573</v>
      </c>
      <c r="G1680" s="180">
        <v>43565</v>
      </c>
      <c r="H1680" s="180">
        <v>44661</v>
      </c>
      <c r="I1680">
        <v>20</v>
      </c>
      <c r="J1680">
        <v>1</v>
      </c>
      <c r="K1680">
        <v>22</v>
      </c>
      <c r="L1680">
        <v>30</v>
      </c>
      <c r="M1680">
        <v>2</v>
      </c>
      <c r="N1680" s="170">
        <v>12185828</v>
      </c>
      <c r="O1680" s="170">
        <v>12890000</v>
      </c>
      <c r="P1680" s="178">
        <v>3500000</v>
      </c>
      <c r="Q1680" s="178">
        <v>116561</v>
      </c>
      <c r="R1680" s="178">
        <v>1423818</v>
      </c>
      <c r="S1680">
        <v>9560</v>
      </c>
      <c r="T1680">
        <v>0</v>
      </c>
      <c r="U1680">
        <v>0</v>
      </c>
      <c r="W1680">
        <v>0</v>
      </c>
      <c r="X1680">
        <v>0</v>
      </c>
      <c r="Y1680">
        <v>0</v>
      </c>
      <c r="AB1680" s="180">
        <v>44285</v>
      </c>
      <c r="AC1680">
        <v>1</v>
      </c>
      <c r="AD1680" t="s">
        <v>1922</v>
      </c>
      <c r="AE1680">
        <v>1</v>
      </c>
      <c r="AF1680">
        <v>30</v>
      </c>
      <c r="AG1680">
        <v>10984</v>
      </c>
      <c r="AN1680">
        <v>1</v>
      </c>
      <c r="AO1680">
        <v>1</v>
      </c>
      <c r="AR1680" s="178">
        <v>1088683</v>
      </c>
      <c r="AS1680" t="s">
        <v>1921</v>
      </c>
      <c r="AT1680">
        <v>0</v>
      </c>
      <c r="AU1680">
        <v>0</v>
      </c>
      <c r="AV1680">
        <v>890480123</v>
      </c>
      <c r="AW1680" t="s">
        <v>1920</v>
      </c>
      <c r="AX1680">
        <v>5</v>
      </c>
      <c r="BC1680">
        <v>1</v>
      </c>
      <c r="BD1680">
        <v>7</v>
      </c>
      <c r="BE1680">
        <v>2</v>
      </c>
    </row>
    <row r="1681" spans="1:57" x14ac:dyDescent="0.25">
      <c r="A1681" s="179">
        <f t="shared" si="26"/>
        <v>357232</v>
      </c>
      <c r="B1681" t="s">
        <v>1923</v>
      </c>
      <c r="C1681">
        <v>33159809</v>
      </c>
      <c r="D1681">
        <v>144105</v>
      </c>
      <c r="E1681">
        <v>4</v>
      </c>
      <c r="F1681">
        <v>16510</v>
      </c>
      <c r="G1681" s="180">
        <v>43768</v>
      </c>
      <c r="H1681" s="180">
        <v>44499</v>
      </c>
      <c r="I1681">
        <v>0</v>
      </c>
      <c r="J1681">
        <v>1</v>
      </c>
      <c r="K1681">
        <v>17</v>
      </c>
      <c r="L1681">
        <v>30</v>
      </c>
      <c r="M1681">
        <v>2</v>
      </c>
      <c r="N1681" s="170">
        <v>15881442</v>
      </c>
      <c r="O1681" s="170">
        <v>17090000</v>
      </c>
      <c r="P1681" s="178">
        <v>4680000</v>
      </c>
      <c r="Q1681" s="178">
        <v>228882</v>
      </c>
      <c r="R1681" s="178">
        <v>1517699</v>
      </c>
      <c r="S1681">
        <v>0</v>
      </c>
      <c r="T1681">
        <v>0</v>
      </c>
      <c r="U1681">
        <v>0</v>
      </c>
      <c r="W1681">
        <v>0</v>
      </c>
      <c r="X1681">
        <v>0</v>
      </c>
      <c r="Y1681">
        <v>0</v>
      </c>
      <c r="AB1681" s="180">
        <v>44285</v>
      </c>
      <c r="AC1681">
        <v>1</v>
      </c>
      <c r="AD1681" t="s">
        <v>1922</v>
      </c>
      <c r="AE1681">
        <v>1</v>
      </c>
      <c r="AF1681">
        <v>30</v>
      </c>
      <c r="AG1681">
        <v>0</v>
      </c>
      <c r="AN1681">
        <v>1</v>
      </c>
      <c r="AO1681">
        <v>1</v>
      </c>
      <c r="AR1681" s="178">
        <v>1160467</v>
      </c>
      <c r="AS1681" t="s">
        <v>1921</v>
      </c>
      <c r="AT1681">
        <v>0</v>
      </c>
      <c r="AU1681">
        <v>0</v>
      </c>
      <c r="AV1681">
        <v>890480123</v>
      </c>
      <c r="AW1681" t="s">
        <v>1920</v>
      </c>
      <c r="AX1681">
        <v>5</v>
      </c>
      <c r="BC1681">
        <v>1</v>
      </c>
      <c r="BD1681">
        <v>7</v>
      </c>
      <c r="BE1681">
        <v>2</v>
      </c>
    </row>
    <row r="1682" spans="1:57" x14ac:dyDescent="0.25">
      <c r="A1682" s="179">
        <f t="shared" si="26"/>
        <v>919815</v>
      </c>
      <c r="B1682" t="s">
        <v>1923</v>
      </c>
      <c r="C1682">
        <v>33159809</v>
      </c>
      <c r="D1682">
        <v>144105</v>
      </c>
      <c r="E1682">
        <v>4</v>
      </c>
      <c r="F1682">
        <v>17525</v>
      </c>
      <c r="G1682" s="180">
        <v>44074</v>
      </c>
      <c r="H1682" s="180">
        <v>44439</v>
      </c>
      <c r="I1682">
        <v>0</v>
      </c>
      <c r="J1682">
        <v>1</v>
      </c>
      <c r="K1682">
        <v>7</v>
      </c>
      <c r="L1682">
        <v>30</v>
      </c>
      <c r="M1682">
        <v>2</v>
      </c>
      <c r="N1682" s="170">
        <v>9752084</v>
      </c>
      <c r="O1682" s="170">
        <v>10200000</v>
      </c>
      <c r="P1682" s="178">
        <v>9123883</v>
      </c>
      <c r="Q1682" s="178">
        <v>801083</v>
      </c>
      <c r="R1682" s="178">
        <v>3907827</v>
      </c>
      <c r="S1682">
        <v>0</v>
      </c>
      <c r="T1682">
        <v>0</v>
      </c>
      <c r="U1682">
        <v>0</v>
      </c>
      <c r="W1682">
        <v>0</v>
      </c>
      <c r="X1682">
        <v>0</v>
      </c>
      <c r="Y1682">
        <v>0</v>
      </c>
      <c r="AB1682" s="180">
        <v>44285</v>
      </c>
      <c r="AC1682">
        <v>1</v>
      </c>
      <c r="AD1682" t="s">
        <v>1922</v>
      </c>
      <c r="AE1682">
        <v>1</v>
      </c>
      <c r="AF1682">
        <v>30</v>
      </c>
      <c r="AG1682">
        <v>0</v>
      </c>
      <c r="AN1682">
        <v>1</v>
      </c>
      <c r="AO1682">
        <v>1</v>
      </c>
      <c r="AR1682" s="178">
        <v>2988012</v>
      </c>
      <c r="AS1682" t="s">
        <v>1921</v>
      </c>
      <c r="AT1682">
        <v>0</v>
      </c>
      <c r="AU1682">
        <v>0</v>
      </c>
      <c r="AV1682">
        <v>890480123</v>
      </c>
      <c r="AW1682" t="s">
        <v>1920</v>
      </c>
      <c r="AX1682">
        <v>5</v>
      </c>
      <c r="BC1682">
        <v>1</v>
      </c>
      <c r="BD1682">
        <v>7</v>
      </c>
      <c r="BE1682">
        <v>2</v>
      </c>
    </row>
    <row r="1683" spans="1:57" x14ac:dyDescent="0.25">
      <c r="A1683" s="179">
        <f t="shared" si="26"/>
        <v>7145898</v>
      </c>
      <c r="B1683" t="s">
        <v>1923</v>
      </c>
      <c r="C1683">
        <v>33159890</v>
      </c>
      <c r="D1683">
        <v>144105</v>
      </c>
      <c r="E1683">
        <v>4</v>
      </c>
      <c r="F1683">
        <v>12399</v>
      </c>
      <c r="G1683" s="180">
        <v>42850</v>
      </c>
      <c r="H1683" s="180">
        <v>45407</v>
      </c>
      <c r="I1683">
        <v>5</v>
      </c>
      <c r="J1683">
        <v>1</v>
      </c>
      <c r="K1683">
        <v>46</v>
      </c>
      <c r="L1683">
        <v>30</v>
      </c>
      <c r="M1683">
        <v>2</v>
      </c>
      <c r="N1683" s="170">
        <v>12185828</v>
      </c>
      <c r="O1683" s="170">
        <v>12890000</v>
      </c>
      <c r="P1683" s="178">
        <v>36963049</v>
      </c>
      <c r="Q1683" s="178">
        <v>656178</v>
      </c>
      <c r="R1683" s="178">
        <v>20178911</v>
      </c>
      <c r="S1683">
        <v>34110</v>
      </c>
      <c r="T1683">
        <v>0</v>
      </c>
      <c r="U1683">
        <v>0</v>
      </c>
      <c r="W1683">
        <v>0</v>
      </c>
      <c r="X1683">
        <v>0</v>
      </c>
      <c r="Y1683">
        <v>0</v>
      </c>
      <c r="AB1683" s="180">
        <v>44285</v>
      </c>
      <c r="AC1683">
        <v>1</v>
      </c>
      <c r="AD1683" t="s">
        <v>1922</v>
      </c>
      <c r="AE1683">
        <v>1</v>
      </c>
      <c r="AF1683">
        <v>30</v>
      </c>
      <c r="AG1683">
        <v>24211</v>
      </c>
      <c r="AN1683">
        <v>1</v>
      </c>
      <c r="AO1683">
        <v>1</v>
      </c>
      <c r="AR1683" s="178">
        <v>13033013</v>
      </c>
      <c r="AS1683" t="s">
        <v>1921</v>
      </c>
      <c r="AT1683">
        <v>0</v>
      </c>
      <c r="AU1683">
        <v>0</v>
      </c>
      <c r="AV1683">
        <v>890480123</v>
      </c>
      <c r="AW1683" t="s">
        <v>1920</v>
      </c>
      <c r="AX1683">
        <v>5</v>
      </c>
      <c r="BC1683">
        <v>1</v>
      </c>
      <c r="BD1683">
        <v>7</v>
      </c>
      <c r="BE1683">
        <v>2</v>
      </c>
    </row>
    <row r="1684" spans="1:57" x14ac:dyDescent="0.25">
      <c r="A1684" s="179">
        <f t="shared" si="26"/>
        <v>310830</v>
      </c>
      <c r="B1684" t="s">
        <v>1923</v>
      </c>
      <c r="C1684">
        <v>33159890</v>
      </c>
      <c r="D1684">
        <v>144105</v>
      </c>
      <c r="E1684">
        <v>4</v>
      </c>
      <c r="F1684">
        <v>14096</v>
      </c>
      <c r="G1684" s="180">
        <v>43252</v>
      </c>
      <c r="H1684" s="180">
        <v>44348</v>
      </c>
      <c r="I1684">
        <v>0</v>
      </c>
      <c r="J1684">
        <v>1</v>
      </c>
      <c r="K1684">
        <v>34</v>
      </c>
      <c r="L1684">
        <v>30</v>
      </c>
      <c r="M1684">
        <v>2</v>
      </c>
      <c r="N1684" s="170">
        <v>9752084</v>
      </c>
      <c r="O1684" s="170">
        <v>10200000</v>
      </c>
      <c r="P1684" s="178">
        <v>14000000</v>
      </c>
      <c r="Q1684" s="178">
        <v>450113</v>
      </c>
      <c r="R1684" s="178">
        <v>877736</v>
      </c>
      <c r="S1684">
        <v>0</v>
      </c>
      <c r="T1684">
        <v>0</v>
      </c>
      <c r="U1684">
        <v>0</v>
      </c>
      <c r="W1684">
        <v>0</v>
      </c>
      <c r="X1684">
        <v>0</v>
      </c>
      <c r="Y1684">
        <v>0</v>
      </c>
      <c r="AB1684" s="180">
        <v>44285</v>
      </c>
      <c r="AC1684">
        <v>1</v>
      </c>
      <c r="AD1684" t="s">
        <v>1922</v>
      </c>
      <c r="AE1684">
        <v>1</v>
      </c>
      <c r="AF1684">
        <v>30</v>
      </c>
      <c r="AG1684">
        <v>0</v>
      </c>
      <c r="AN1684">
        <v>1</v>
      </c>
      <c r="AO1684">
        <v>1</v>
      </c>
      <c r="AR1684" s="178">
        <v>566906</v>
      </c>
      <c r="AS1684" t="s">
        <v>1921</v>
      </c>
      <c r="AT1684">
        <v>0</v>
      </c>
      <c r="AU1684">
        <v>0</v>
      </c>
      <c r="AV1684">
        <v>890480123</v>
      </c>
      <c r="AW1684" t="s">
        <v>1920</v>
      </c>
      <c r="AX1684">
        <v>5</v>
      </c>
      <c r="BC1684">
        <v>1</v>
      </c>
      <c r="BD1684">
        <v>7</v>
      </c>
      <c r="BE1684">
        <v>2</v>
      </c>
    </row>
    <row r="1685" spans="1:57" x14ac:dyDescent="0.25">
      <c r="A1685" s="179">
        <f t="shared" si="26"/>
        <v>1634376</v>
      </c>
      <c r="B1685" t="s">
        <v>1923</v>
      </c>
      <c r="C1685">
        <v>33159890</v>
      </c>
      <c r="D1685">
        <v>144105</v>
      </c>
      <c r="E1685">
        <v>4</v>
      </c>
      <c r="F1685">
        <v>18080</v>
      </c>
      <c r="G1685" s="180">
        <v>44216</v>
      </c>
      <c r="H1685" s="180">
        <v>44956</v>
      </c>
      <c r="I1685">
        <v>0</v>
      </c>
      <c r="J1685">
        <v>1</v>
      </c>
      <c r="K1685">
        <v>2</v>
      </c>
      <c r="L1685">
        <v>30</v>
      </c>
      <c r="M1685">
        <v>2</v>
      </c>
      <c r="N1685" s="170">
        <v>8648788</v>
      </c>
      <c r="O1685" s="170">
        <v>9000000</v>
      </c>
      <c r="P1685" s="178">
        <v>5000000</v>
      </c>
      <c r="Q1685" s="178">
        <v>227619</v>
      </c>
      <c r="R1685" s="178">
        <v>4615224</v>
      </c>
      <c r="S1685">
        <v>0</v>
      </c>
      <c r="T1685">
        <v>0</v>
      </c>
      <c r="U1685">
        <v>0</v>
      </c>
      <c r="W1685">
        <v>0</v>
      </c>
      <c r="X1685">
        <v>0</v>
      </c>
      <c r="Y1685">
        <v>0</v>
      </c>
      <c r="AB1685" s="180">
        <v>44285</v>
      </c>
      <c r="AC1685">
        <v>9</v>
      </c>
      <c r="AD1685" t="s">
        <v>1922</v>
      </c>
      <c r="AE1685">
        <v>1</v>
      </c>
      <c r="AF1685">
        <v>30</v>
      </c>
      <c r="AG1685">
        <v>0</v>
      </c>
      <c r="AN1685">
        <v>1</v>
      </c>
      <c r="AO1685">
        <v>1</v>
      </c>
      <c r="AR1685" s="178">
        <v>2980848</v>
      </c>
      <c r="AS1685" t="s">
        <v>1921</v>
      </c>
      <c r="AT1685">
        <v>0</v>
      </c>
      <c r="AU1685">
        <v>0</v>
      </c>
      <c r="AV1685">
        <v>890480123</v>
      </c>
      <c r="AW1685" t="s">
        <v>1920</v>
      </c>
      <c r="AX1685">
        <v>5</v>
      </c>
      <c r="BC1685">
        <v>1</v>
      </c>
      <c r="BD1685">
        <v>7</v>
      </c>
      <c r="BE1685">
        <v>2</v>
      </c>
    </row>
    <row r="1686" spans="1:57" x14ac:dyDescent="0.25">
      <c r="A1686" s="179">
        <f t="shared" si="26"/>
        <v>2063021</v>
      </c>
      <c r="B1686" t="s">
        <v>1923</v>
      </c>
      <c r="C1686">
        <v>33227378</v>
      </c>
      <c r="D1686">
        <v>144105</v>
      </c>
      <c r="E1686">
        <v>4</v>
      </c>
      <c r="F1686">
        <v>16440</v>
      </c>
      <c r="G1686" s="180">
        <v>43749</v>
      </c>
      <c r="H1686" s="180">
        <v>44864</v>
      </c>
      <c r="I1686">
        <v>30</v>
      </c>
      <c r="J1686">
        <v>1</v>
      </c>
      <c r="K1686">
        <v>15</v>
      </c>
      <c r="L1686">
        <v>30</v>
      </c>
      <c r="M1686">
        <v>2</v>
      </c>
      <c r="N1686" s="170">
        <v>12185828</v>
      </c>
      <c r="O1686" s="170">
        <v>12890000</v>
      </c>
      <c r="P1686" s="178">
        <v>4512669</v>
      </c>
      <c r="Q1686" s="178">
        <v>150286</v>
      </c>
      <c r="R1686" s="178">
        <v>2710269</v>
      </c>
      <c r="S1686">
        <v>27510</v>
      </c>
      <c r="T1686">
        <v>0</v>
      </c>
      <c r="U1686">
        <v>0</v>
      </c>
      <c r="W1686">
        <v>0</v>
      </c>
      <c r="X1686">
        <v>0</v>
      </c>
      <c r="Y1686">
        <v>0</v>
      </c>
      <c r="AB1686" s="180">
        <v>44285</v>
      </c>
      <c r="AC1686">
        <v>1</v>
      </c>
      <c r="AD1686" t="s">
        <v>1922</v>
      </c>
      <c r="AE1686">
        <v>1</v>
      </c>
      <c r="AF1686">
        <v>30</v>
      </c>
      <c r="AG1686">
        <v>125288</v>
      </c>
      <c r="AN1686">
        <v>1</v>
      </c>
      <c r="AO1686">
        <v>1</v>
      </c>
      <c r="AR1686" s="178">
        <v>647248</v>
      </c>
      <c r="AS1686" t="s">
        <v>1921</v>
      </c>
      <c r="AT1686">
        <v>0</v>
      </c>
      <c r="AU1686">
        <v>0</v>
      </c>
      <c r="AV1686">
        <v>890480123</v>
      </c>
      <c r="AW1686" t="s">
        <v>1920</v>
      </c>
      <c r="AX1686">
        <v>5</v>
      </c>
      <c r="BC1686">
        <v>1</v>
      </c>
      <c r="BD1686">
        <v>7</v>
      </c>
      <c r="BE1686">
        <v>2</v>
      </c>
    </row>
    <row r="1687" spans="1:57" x14ac:dyDescent="0.25">
      <c r="A1687" s="179">
        <f t="shared" si="26"/>
        <v>13042972</v>
      </c>
      <c r="B1687" t="s">
        <v>1923</v>
      </c>
      <c r="C1687">
        <v>33227378</v>
      </c>
      <c r="D1687">
        <v>144105</v>
      </c>
      <c r="E1687">
        <v>4</v>
      </c>
      <c r="F1687">
        <v>17610</v>
      </c>
      <c r="G1687" s="180">
        <v>44092</v>
      </c>
      <c r="H1687" s="180">
        <v>45565</v>
      </c>
      <c r="I1687">
        <v>30</v>
      </c>
      <c r="J1687">
        <v>1</v>
      </c>
      <c r="K1687">
        <v>4</v>
      </c>
      <c r="L1687">
        <v>30</v>
      </c>
      <c r="M1687">
        <v>2</v>
      </c>
      <c r="N1687" s="170">
        <v>9752084</v>
      </c>
      <c r="O1687" s="170">
        <v>10200000</v>
      </c>
      <c r="P1687" s="178">
        <v>18756000</v>
      </c>
      <c r="Q1687" s="178">
        <v>473471</v>
      </c>
      <c r="R1687" s="178">
        <v>17135043</v>
      </c>
      <c r="S1687">
        <v>139170</v>
      </c>
      <c r="T1687">
        <v>0</v>
      </c>
      <c r="U1687">
        <v>0</v>
      </c>
      <c r="W1687">
        <v>0</v>
      </c>
      <c r="X1687">
        <v>0</v>
      </c>
      <c r="Y1687">
        <v>0</v>
      </c>
      <c r="AB1687" s="180">
        <v>44285</v>
      </c>
      <c r="AC1687">
        <v>9</v>
      </c>
      <c r="AD1687" t="s">
        <v>1922</v>
      </c>
      <c r="AE1687">
        <v>1</v>
      </c>
      <c r="AF1687">
        <v>30</v>
      </c>
      <c r="AG1687">
        <v>344866</v>
      </c>
      <c r="AN1687">
        <v>1</v>
      </c>
      <c r="AO1687">
        <v>1</v>
      </c>
      <c r="AR1687" s="178">
        <v>4092071</v>
      </c>
      <c r="AS1687" t="s">
        <v>1921</v>
      </c>
      <c r="AT1687">
        <v>0</v>
      </c>
      <c r="AU1687">
        <v>0</v>
      </c>
      <c r="AV1687">
        <v>890480123</v>
      </c>
      <c r="AW1687" t="s">
        <v>1920</v>
      </c>
      <c r="AX1687">
        <v>5</v>
      </c>
      <c r="BC1687">
        <v>1</v>
      </c>
      <c r="BD1687">
        <v>7</v>
      </c>
      <c r="BE1687">
        <v>2</v>
      </c>
    </row>
    <row r="1688" spans="1:57" x14ac:dyDescent="0.25">
      <c r="A1688" s="179">
        <f t="shared" si="26"/>
        <v>1242501</v>
      </c>
      <c r="B1688" t="s">
        <v>1923</v>
      </c>
      <c r="C1688">
        <v>33227378</v>
      </c>
      <c r="D1688">
        <v>144105</v>
      </c>
      <c r="E1688">
        <v>4</v>
      </c>
      <c r="F1688">
        <v>17723</v>
      </c>
      <c r="G1688" s="180">
        <v>44120</v>
      </c>
      <c r="H1688" s="180">
        <v>45595</v>
      </c>
      <c r="I1688">
        <v>30</v>
      </c>
      <c r="J1688">
        <v>1</v>
      </c>
      <c r="K1688">
        <v>3</v>
      </c>
      <c r="L1688">
        <v>30</v>
      </c>
      <c r="M1688">
        <v>2</v>
      </c>
      <c r="N1688" s="170">
        <v>8648788</v>
      </c>
      <c r="O1688" s="170">
        <v>9000000</v>
      </c>
      <c r="P1688" s="178">
        <v>1755606</v>
      </c>
      <c r="Q1688" s="178">
        <v>43396</v>
      </c>
      <c r="R1688" s="178">
        <v>1632320</v>
      </c>
      <c r="S1688">
        <v>11760</v>
      </c>
      <c r="T1688">
        <v>0</v>
      </c>
      <c r="U1688">
        <v>0</v>
      </c>
      <c r="W1688">
        <v>0</v>
      </c>
      <c r="X1688">
        <v>0</v>
      </c>
      <c r="Y1688">
        <v>0</v>
      </c>
      <c r="AB1688" s="180">
        <v>44285</v>
      </c>
      <c r="AC1688">
        <v>9</v>
      </c>
      <c r="AD1688" t="s">
        <v>1922</v>
      </c>
      <c r="AE1688">
        <v>1</v>
      </c>
      <c r="AF1688">
        <v>30</v>
      </c>
      <c r="AG1688">
        <v>32665</v>
      </c>
      <c r="AN1688">
        <v>1</v>
      </c>
      <c r="AO1688">
        <v>1</v>
      </c>
      <c r="AR1688" s="178">
        <v>389819</v>
      </c>
      <c r="AS1688" t="s">
        <v>1921</v>
      </c>
      <c r="AT1688">
        <v>0</v>
      </c>
      <c r="AU1688">
        <v>0</v>
      </c>
      <c r="AV1688">
        <v>890480123</v>
      </c>
      <c r="AW1688" t="s">
        <v>1920</v>
      </c>
      <c r="AX1688">
        <v>5</v>
      </c>
      <c r="BC1688">
        <v>1</v>
      </c>
      <c r="BD1688">
        <v>7</v>
      </c>
      <c r="BE1688">
        <v>2</v>
      </c>
    </row>
    <row r="1689" spans="1:57" x14ac:dyDescent="0.25">
      <c r="A1689" s="179">
        <f t="shared" si="26"/>
        <v>16177</v>
      </c>
      <c r="B1689" t="s">
        <v>1923</v>
      </c>
      <c r="C1689">
        <v>33282768</v>
      </c>
      <c r="D1689">
        <v>144105</v>
      </c>
      <c r="E1689">
        <v>4</v>
      </c>
      <c r="F1689">
        <v>18266</v>
      </c>
      <c r="G1689" s="180">
        <v>44270</v>
      </c>
      <c r="H1689" s="180">
        <v>44834</v>
      </c>
      <c r="I1689">
        <v>0</v>
      </c>
      <c r="J1689">
        <v>1</v>
      </c>
      <c r="K1689">
        <v>0</v>
      </c>
      <c r="L1689">
        <v>30</v>
      </c>
      <c r="M1689">
        <v>2</v>
      </c>
      <c r="N1689" s="170">
        <v>12185828</v>
      </c>
      <c r="O1689" s="170">
        <v>12890000</v>
      </c>
      <c r="P1689" s="178">
        <v>2300000</v>
      </c>
      <c r="Q1689" s="178">
        <v>140457</v>
      </c>
      <c r="R1689" s="178">
        <v>2300000</v>
      </c>
      <c r="S1689">
        <v>0</v>
      </c>
      <c r="T1689">
        <v>0</v>
      </c>
      <c r="U1689">
        <v>0</v>
      </c>
      <c r="W1689">
        <v>0</v>
      </c>
      <c r="X1689">
        <v>0</v>
      </c>
      <c r="Y1689">
        <v>0</v>
      </c>
      <c r="AB1689" s="180">
        <v>44285</v>
      </c>
      <c r="AC1689">
        <v>1</v>
      </c>
      <c r="AD1689" t="s">
        <v>1922</v>
      </c>
      <c r="AE1689">
        <v>1</v>
      </c>
      <c r="AF1689">
        <v>30</v>
      </c>
      <c r="AG1689">
        <v>0</v>
      </c>
      <c r="AN1689">
        <v>1</v>
      </c>
      <c r="AO1689">
        <v>1</v>
      </c>
      <c r="AR1689" s="178">
        <v>2283823</v>
      </c>
      <c r="AS1689" t="s">
        <v>1921</v>
      </c>
      <c r="AT1689">
        <v>0</v>
      </c>
      <c r="AU1689">
        <v>0</v>
      </c>
      <c r="AV1689">
        <v>890480123</v>
      </c>
      <c r="AW1689" t="s">
        <v>1920</v>
      </c>
      <c r="AX1689">
        <v>5</v>
      </c>
      <c r="BC1689">
        <v>1</v>
      </c>
      <c r="BD1689">
        <v>7</v>
      </c>
      <c r="BE1689">
        <v>2</v>
      </c>
    </row>
    <row r="1690" spans="1:57" x14ac:dyDescent="0.25">
      <c r="A1690" s="179">
        <f t="shared" si="26"/>
        <v>0</v>
      </c>
      <c r="B1690" t="s">
        <v>1923</v>
      </c>
      <c r="C1690">
        <v>33285756</v>
      </c>
      <c r="D1690">
        <v>144105</v>
      </c>
      <c r="E1690">
        <v>4</v>
      </c>
      <c r="F1690">
        <v>18195</v>
      </c>
      <c r="G1690" s="180">
        <v>44245</v>
      </c>
      <c r="H1690" s="180">
        <v>44620</v>
      </c>
      <c r="I1690">
        <v>0</v>
      </c>
      <c r="J1690">
        <v>1</v>
      </c>
      <c r="K1690">
        <v>2</v>
      </c>
      <c r="L1690">
        <v>30</v>
      </c>
      <c r="M1690">
        <v>2</v>
      </c>
      <c r="N1690" s="170">
        <v>12185828</v>
      </c>
      <c r="O1690" s="170">
        <v>12890000</v>
      </c>
      <c r="P1690" s="178">
        <v>1800000</v>
      </c>
      <c r="Q1690" s="178">
        <v>160084</v>
      </c>
      <c r="R1690" s="178">
        <v>1496482</v>
      </c>
      <c r="S1690">
        <v>0</v>
      </c>
      <c r="T1690">
        <v>0</v>
      </c>
      <c r="U1690">
        <v>0</v>
      </c>
      <c r="W1690">
        <v>0</v>
      </c>
      <c r="X1690">
        <v>0</v>
      </c>
      <c r="Y1690">
        <v>0</v>
      </c>
      <c r="AB1690" s="180">
        <v>44285</v>
      </c>
      <c r="AC1690">
        <v>1</v>
      </c>
      <c r="AD1690" t="s">
        <v>1922</v>
      </c>
      <c r="AE1690">
        <v>1</v>
      </c>
      <c r="AF1690">
        <v>30</v>
      </c>
      <c r="AG1690">
        <v>0</v>
      </c>
      <c r="AN1690">
        <v>1</v>
      </c>
      <c r="AO1690">
        <v>1</v>
      </c>
      <c r="AR1690" s="178">
        <v>3950592</v>
      </c>
      <c r="AS1690" t="s">
        <v>1921</v>
      </c>
      <c r="AT1690">
        <v>0</v>
      </c>
      <c r="AU1690">
        <v>0</v>
      </c>
      <c r="AV1690">
        <v>890480123</v>
      </c>
      <c r="AW1690" t="s">
        <v>1920</v>
      </c>
      <c r="AX1690">
        <v>5</v>
      </c>
      <c r="BC1690">
        <v>1</v>
      </c>
      <c r="BD1690">
        <v>7</v>
      </c>
      <c r="BE1690">
        <v>2</v>
      </c>
    </row>
    <row r="1691" spans="1:57" x14ac:dyDescent="0.25">
      <c r="A1691" s="179">
        <f t="shared" si="26"/>
        <v>0</v>
      </c>
      <c r="B1691" t="s">
        <v>1923</v>
      </c>
      <c r="C1691">
        <v>33286022</v>
      </c>
      <c r="D1691">
        <v>144105</v>
      </c>
      <c r="E1691">
        <v>4</v>
      </c>
      <c r="F1691">
        <v>16038</v>
      </c>
      <c r="G1691" s="180">
        <v>43671</v>
      </c>
      <c r="H1691" s="180">
        <v>44407</v>
      </c>
      <c r="I1691">
        <v>0</v>
      </c>
      <c r="J1691">
        <v>1</v>
      </c>
      <c r="K1691">
        <v>20</v>
      </c>
      <c r="L1691">
        <v>30</v>
      </c>
      <c r="M1691">
        <v>2</v>
      </c>
      <c r="N1691" s="170">
        <v>15881442</v>
      </c>
      <c r="O1691" s="170">
        <v>17090000</v>
      </c>
      <c r="P1691" s="178">
        <v>3000000</v>
      </c>
      <c r="Q1691" s="178">
        <v>146719</v>
      </c>
      <c r="R1691" s="178">
        <v>566077</v>
      </c>
      <c r="S1691">
        <v>0</v>
      </c>
      <c r="T1691">
        <v>0</v>
      </c>
      <c r="U1691">
        <v>0</v>
      </c>
      <c r="W1691">
        <v>0</v>
      </c>
      <c r="X1691">
        <v>0</v>
      </c>
      <c r="Y1691">
        <v>0</v>
      </c>
      <c r="AB1691" s="180">
        <v>44285</v>
      </c>
      <c r="AC1691">
        <v>1</v>
      </c>
      <c r="AD1691" t="s">
        <v>1922</v>
      </c>
      <c r="AE1691">
        <v>1</v>
      </c>
      <c r="AF1691">
        <v>30</v>
      </c>
      <c r="AG1691">
        <v>0</v>
      </c>
      <c r="AN1691">
        <v>1</v>
      </c>
      <c r="AO1691">
        <v>1</v>
      </c>
      <c r="AR1691" s="178">
        <v>702735</v>
      </c>
      <c r="AS1691" t="s">
        <v>1921</v>
      </c>
      <c r="AT1691">
        <v>0</v>
      </c>
      <c r="AU1691">
        <v>0</v>
      </c>
      <c r="AV1691">
        <v>890480123</v>
      </c>
      <c r="AW1691" t="s">
        <v>1920</v>
      </c>
      <c r="AX1691">
        <v>5</v>
      </c>
      <c r="BC1691">
        <v>1</v>
      </c>
      <c r="BD1691">
        <v>7</v>
      </c>
      <c r="BE1691">
        <v>2</v>
      </c>
    </row>
    <row r="1692" spans="1:57" x14ac:dyDescent="0.25">
      <c r="A1692" s="179">
        <f t="shared" si="26"/>
        <v>0</v>
      </c>
      <c r="B1692" t="s">
        <v>1923</v>
      </c>
      <c r="C1692">
        <v>33286022</v>
      </c>
      <c r="D1692">
        <v>141105</v>
      </c>
      <c r="E1692">
        <v>4</v>
      </c>
      <c r="F1692">
        <v>17140</v>
      </c>
      <c r="G1692" s="180">
        <v>43929</v>
      </c>
      <c r="H1692" s="180">
        <v>46507</v>
      </c>
      <c r="I1692">
        <v>0</v>
      </c>
      <c r="J1692">
        <v>1</v>
      </c>
      <c r="K1692">
        <v>13</v>
      </c>
      <c r="L1692">
        <v>30</v>
      </c>
      <c r="M1692">
        <v>2</v>
      </c>
      <c r="N1692" s="170">
        <v>11539671</v>
      </c>
      <c r="O1692" s="170">
        <v>12170000</v>
      </c>
      <c r="P1692" s="178">
        <v>46478688</v>
      </c>
      <c r="Q1692" s="178">
        <v>809078</v>
      </c>
      <c r="R1692" s="178">
        <v>41396556</v>
      </c>
      <c r="S1692">
        <v>0</v>
      </c>
      <c r="T1692">
        <v>0</v>
      </c>
      <c r="U1692">
        <v>130000000</v>
      </c>
      <c r="V1692" t="s">
        <v>1927</v>
      </c>
      <c r="W1692">
        <v>0</v>
      </c>
      <c r="X1692">
        <v>0</v>
      </c>
      <c r="Y1692">
        <v>0</v>
      </c>
      <c r="AB1692" s="180">
        <v>44285</v>
      </c>
      <c r="AC1692">
        <v>2</v>
      </c>
      <c r="AD1692" t="s">
        <v>1922</v>
      </c>
      <c r="AE1692">
        <v>1</v>
      </c>
      <c r="AF1692">
        <v>30</v>
      </c>
      <c r="AG1692">
        <v>0</v>
      </c>
      <c r="AN1692">
        <v>1</v>
      </c>
      <c r="AO1692">
        <v>1</v>
      </c>
      <c r="AR1692" s="178">
        <v>51390174</v>
      </c>
      <c r="AS1692" t="s">
        <v>1921</v>
      </c>
      <c r="AT1692">
        <v>0</v>
      </c>
      <c r="AU1692">
        <v>0</v>
      </c>
      <c r="AV1692">
        <v>890480123</v>
      </c>
      <c r="AW1692" t="s">
        <v>1920</v>
      </c>
      <c r="AX1692">
        <v>5</v>
      </c>
      <c r="BC1692">
        <v>1</v>
      </c>
      <c r="BD1692">
        <v>7</v>
      </c>
      <c r="BE1692">
        <v>2</v>
      </c>
    </row>
    <row r="1693" spans="1:57" x14ac:dyDescent="0.25">
      <c r="A1693" s="179">
        <f t="shared" si="26"/>
        <v>0</v>
      </c>
      <c r="B1693" t="s">
        <v>1923</v>
      </c>
      <c r="C1693">
        <v>33286022</v>
      </c>
      <c r="D1693">
        <v>144105</v>
      </c>
      <c r="E1693">
        <v>4</v>
      </c>
      <c r="F1693">
        <v>17150</v>
      </c>
      <c r="G1693" s="180">
        <v>43935</v>
      </c>
      <c r="H1693" s="180">
        <v>44377</v>
      </c>
      <c r="I1693">
        <v>0</v>
      </c>
      <c r="J1693">
        <v>1</v>
      </c>
      <c r="K1693">
        <v>8</v>
      </c>
      <c r="L1693">
        <v>30</v>
      </c>
      <c r="M1693">
        <v>2</v>
      </c>
      <c r="N1693" s="170">
        <v>5841061</v>
      </c>
      <c r="O1693" s="170">
        <v>6000000</v>
      </c>
      <c r="P1693" s="178">
        <v>1000000</v>
      </c>
      <c r="Q1693" s="178">
        <v>85993</v>
      </c>
      <c r="R1693" s="178">
        <v>307138</v>
      </c>
      <c r="S1693">
        <v>0</v>
      </c>
      <c r="T1693">
        <v>0</v>
      </c>
      <c r="U1693">
        <v>0</v>
      </c>
      <c r="W1693">
        <v>0</v>
      </c>
      <c r="X1693">
        <v>0</v>
      </c>
      <c r="Y1693">
        <v>0</v>
      </c>
      <c r="AB1693" s="180">
        <v>44285</v>
      </c>
      <c r="AC1693">
        <v>1</v>
      </c>
      <c r="AD1693" t="s">
        <v>1925</v>
      </c>
      <c r="AE1693">
        <v>1</v>
      </c>
      <c r="AF1693">
        <v>30</v>
      </c>
      <c r="AG1693">
        <v>0</v>
      </c>
      <c r="AN1693">
        <v>1</v>
      </c>
      <c r="AO1693">
        <v>1</v>
      </c>
      <c r="AR1693" s="178">
        <v>381285</v>
      </c>
      <c r="AS1693" t="s">
        <v>1921</v>
      </c>
      <c r="AT1693">
        <v>0</v>
      </c>
      <c r="AU1693">
        <v>0</v>
      </c>
      <c r="AV1693">
        <v>890480123</v>
      </c>
      <c r="AW1693" t="s">
        <v>1920</v>
      </c>
      <c r="AX1693">
        <v>5</v>
      </c>
      <c r="BC1693">
        <v>1</v>
      </c>
      <c r="BD1693">
        <v>7</v>
      </c>
      <c r="BE1693">
        <v>2</v>
      </c>
    </row>
    <row r="1694" spans="1:57" x14ac:dyDescent="0.25">
      <c r="A1694" s="179">
        <f t="shared" si="26"/>
        <v>0</v>
      </c>
      <c r="B1694" t="s">
        <v>1923</v>
      </c>
      <c r="C1694">
        <v>33286087</v>
      </c>
      <c r="D1694">
        <v>144105</v>
      </c>
      <c r="E1694">
        <v>4</v>
      </c>
      <c r="F1694">
        <v>17792</v>
      </c>
      <c r="G1694" s="180">
        <v>44142</v>
      </c>
      <c r="H1694" s="180">
        <v>44346</v>
      </c>
      <c r="I1694">
        <v>0</v>
      </c>
      <c r="J1694">
        <v>1</v>
      </c>
      <c r="K1694">
        <v>5</v>
      </c>
      <c r="L1694">
        <v>30</v>
      </c>
      <c r="M1694">
        <v>2</v>
      </c>
      <c r="N1694" s="170">
        <v>8648788</v>
      </c>
      <c r="O1694" s="170">
        <v>9000000</v>
      </c>
      <c r="P1694" s="178">
        <v>3179000</v>
      </c>
      <c r="Q1694" s="178">
        <v>543279</v>
      </c>
      <c r="R1694" s="178">
        <v>515254</v>
      </c>
      <c r="S1694">
        <v>0</v>
      </c>
      <c r="T1694">
        <v>0</v>
      </c>
      <c r="U1694">
        <v>0</v>
      </c>
      <c r="W1694">
        <v>0</v>
      </c>
      <c r="X1694">
        <v>0</v>
      </c>
      <c r="Y1694">
        <v>0</v>
      </c>
      <c r="AB1694" s="180">
        <v>44285</v>
      </c>
      <c r="AC1694">
        <v>1</v>
      </c>
      <c r="AD1694" t="s">
        <v>1922</v>
      </c>
      <c r="AE1694">
        <v>1</v>
      </c>
      <c r="AF1694">
        <v>30</v>
      </c>
      <c r="AG1694">
        <v>0</v>
      </c>
      <c r="AN1694">
        <v>1</v>
      </c>
      <c r="AO1694">
        <v>1</v>
      </c>
      <c r="AR1694" s="178">
        <v>2082093</v>
      </c>
      <c r="AS1694" t="s">
        <v>1921</v>
      </c>
      <c r="AT1694">
        <v>0</v>
      </c>
      <c r="AU1694">
        <v>0</v>
      </c>
      <c r="AV1694">
        <v>890480123</v>
      </c>
      <c r="AW1694" t="s">
        <v>1920</v>
      </c>
      <c r="AX1694">
        <v>5</v>
      </c>
      <c r="BC1694">
        <v>1</v>
      </c>
      <c r="BD1694">
        <v>7</v>
      </c>
      <c r="BE1694">
        <v>2</v>
      </c>
    </row>
    <row r="1695" spans="1:57" x14ac:dyDescent="0.25">
      <c r="A1695" s="179">
        <f t="shared" si="26"/>
        <v>1038864</v>
      </c>
      <c r="B1695" t="s">
        <v>1923</v>
      </c>
      <c r="C1695">
        <v>33332684</v>
      </c>
      <c r="D1695">
        <v>144105</v>
      </c>
      <c r="E1695">
        <v>4</v>
      </c>
      <c r="F1695">
        <v>15382</v>
      </c>
      <c r="G1695" s="180">
        <v>44133</v>
      </c>
      <c r="H1695" s="180">
        <v>45229</v>
      </c>
      <c r="I1695">
        <v>0</v>
      </c>
      <c r="J1695">
        <v>1</v>
      </c>
      <c r="K1695">
        <v>5</v>
      </c>
      <c r="L1695">
        <v>30</v>
      </c>
      <c r="M1695">
        <v>2</v>
      </c>
      <c r="N1695" s="170">
        <v>17726461</v>
      </c>
      <c r="O1695" s="170">
        <v>19240000</v>
      </c>
      <c r="P1695" s="178">
        <v>10159609</v>
      </c>
      <c r="Q1695" s="178">
        <v>365902</v>
      </c>
      <c r="R1695" s="178">
        <v>9046994</v>
      </c>
      <c r="S1695">
        <v>0</v>
      </c>
      <c r="T1695">
        <v>0</v>
      </c>
      <c r="U1695">
        <v>0</v>
      </c>
      <c r="W1695">
        <v>0</v>
      </c>
      <c r="X1695">
        <v>0</v>
      </c>
      <c r="Y1695">
        <v>0</v>
      </c>
      <c r="AB1695" s="180">
        <v>44285</v>
      </c>
      <c r="AC1695">
        <v>1</v>
      </c>
      <c r="AD1695" t="s">
        <v>1922</v>
      </c>
      <c r="AE1695">
        <v>1</v>
      </c>
      <c r="AF1695">
        <v>30</v>
      </c>
      <c r="AG1695">
        <v>0</v>
      </c>
      <c r="AN1695">
        <v>1</v>
      </c>
      <c r="AO1695">
        <v>1</v>
      </c>
      <c r="AR1695" s="178">
        <v>8008130</v>
      </c>
      <c r="AS1695" t="s">
        <v>1921</v>
      </c>
      <c r="AT1695">
        <v>0</v>
      </c>
      <c r="AU1695">
        <v>0</v>
      </c>
      <c r="AV1695">
        <v>890480123</v>
      </c>
      <c r="AW1695" t="s">
        <v>1920</v>
      </c>
      <c r="AX1695">
        <v>5</v>
      </c>
      <c r="BC1695">
        <v>1</v>
      </c>
      <c r="BD1695">
        <v>7</v>
      </c>
      <c r="BE1695">
        <v>1</v>
      </c>
    </row>
    <row r="1696" spans="1:57" x14ac:dyDescent="0.25">
      <c r="A1696" s="179">
        <f t="shared" si="26"/>
        <v>1579537</v>
      </c>
      <c r="B1696" t="s">
        <v>1923</v>
      </c>
      <c r="C1696">
        <v>33332684</v>
      </c>
      <c r="D1696">
        <v>144105</v>
      </c>
      <c r="E1696">
        <v>4</v>
      </c>
      <c r="F1696">
        <v>15383</v>
      </c>
      <c r="G1696" s="180">
        <v>44133</v>
      </c>
      <c r="H1696" s="180">
        <v>45412</v>
      </c>
      <c r="I1696">
        <v>0</v>
      </c>
      <c r="J1696">
        <v>1</v>
      </c>
      <c r="K1696">
        <v>5</v>
      </c>
      <c r="L1696">
        <v>30</v>
      </c>
      <c r="M1696">
        <v>2</v>
      </c>
      <c r="N1696" s="170">
        <v>12185828</v>
      </c>
      <c r="O1696" s="170">
        <v>12890000</v>
      </c>
      <c r="P1696" s="178">
        <v>15251419</v>
      </c>
      <c r="Q1696" s="178">
        <v>447868</v>
      </c>
      <c r="R1696" s="178">
        <v>13755467</v>
      </c>
      <c r="S1696">
        <v>0</v>
      </c>
      <c r="T1696">
        <v>0</v>
      </c>
      <c r="U1696">
        <v>0</v>
      </c>
      <c r="W1696">
        <v>0</v>
      </c>
      <c r="X1696">
        <v>0</v>
      </c>
      <c r="Y1696">
        <v>0</v>
      </c>
      <c r="AB1696" s="180">
        <v>44285</v>
      </c>
      <c r="AC1696">
        <v>1</v>
      </c>
      <c r="AD1696" t="s">
        <v>1922</v>
      </c>
      <c r="AE1696">
        <v>1</v>
      </c>
      <c r="AF1696">
        <v>30</v>
      </c>
      <c r="AG1696">
        <v>0</v>
      </c>
      <c r="AN1696">
        <v>1</v>
      </c>
      <c r="AO1696">
        <v>1</v>
      </c>
      <c r="AR1696" s="178">
        <v>12175930</v>
      </c>
      <c r="AS1696" t="s">
        <v>1921</v>
      </c>
      <c r="AT1696">
        <v>0</v>
      </c>
      <c r="AU1696">
        <v>0</v>
      </c>
      <c r="AV1696">
        <v>890480123</v>
      </c>
      <c r="AW1696" t="s">
        <v>1920</v>
      </c>
      <c r="AX1696">
        <v>5</v>
      </c>
      <c r="BC1696">
        <v>1</v>
      </c>
      <c r="BD1696">
        <v>7</v>
      </c>
      <c r="BE1696">
        <v>1</v>
      </c>
    </row>
    <row r="1697" spans="1:57" x14ac:dyDescent="0.25">
      <c r="A1697" s="179">
        <f t="shared" si="26"/>
        <v>4481362</v>
      </c>
      <c r="B1697" t="s">
        <v>1923</v>
      </c>
      <c r="C1697">
        <v>33333084</v>
      </c>
      <c r="D1697">
        <v>144105</v>
      </c>
      <c r="E1697">
        <v>4</v>
      </c>
      <c r="F1697">
        <v>16066</v>
      </c>
      <c r="G1697" s="180">
        <v>43676</v>
      </c>
      <c r="H1697" s="180">
        <v>46233</v>
      </c>
      <c r="I1697">
        <v>0</v>
      </c>
      <c r="J1697">
        <v>1</v>
      </c>
      <c r="K1697">
        <v>68</v>
      </c>
      <c r="L1697">
        <v>30</v>
      </c>
      <c r="M1697">
        <v>2</v>
      </c>
      <c r="N1697" s="170">
        <v>12185828</v>
      </c>
      <c r="O1697" s="170">
        <v>12890000</v>
      </c>
      <c r="P1697" s="178">
        <v>33373775</v>
      </c>
      <c r="Q1697" s="178">
        <v>592460</v>
      </c>
      <c r="R1697" s="178">
        <v>8633716</v>
      </c>
      <c r="S1697">
        <v>385369</v>
      </c>
      <c r="T1697">
        <v>0</v>
      </c>
      <c r="U1697">
        <v>0</v>
      </c>
      <c r="W1697">
        <v>0</v>
      </c>
      <c r="X1697">
        <v>0</v>
      </c>
      <c r="Y1697">
        <v>0</v>
      </c>
      <c r="AB1697" s="180">
        <v>44155</v>
      </c>
      <c r="AC1697">
        <v>1</v>
      </c>
      <c r="AD1697" t="s">
        <v>1922</v>
      </c>
      <c r="AE1697">
        <v>1</v>
      </c>
      <c r="AF1697">
        <v>30</v>
      </c>
      <c r="AG1697">
        <v>0</v>
      </c>
      <c r="AN1697">
        <v>1</v>
      </c>
      <c r="AO1697">
        <v>1</v>
      </c>
      <c r="AR1697" s="178">
        <v>4152354</v>
      </c>
      <c r="AS1697" t="s">
        <v>1921</v>
      </c>
      <c r="AT1697">
        <v>0</v>
      </c>
      <c r="AU1697">
        <v>0</v>
      </c>
      <c r="AV1697">
        <v>890480123</v>
      </c>
      <c r="AW1697" t="s">
        <v>1920</v>
      </c>
      <c r="AX1697">
        <v>5</v>
      </c>
      <c r="BC1697">
        <v>1</v>
      </c>
      <c r="BD1697">
        <v>7</v>
      </c>
      <c r="BE1697">
        <v>2</v>
      </c>
    </row>
    <row r="1698" spans="1:57" x14ac:dyDescent="0.25">
      <c r="A1698" s="179">
        <f t="shared" si="26"/>
        <v>245320</v>
      </c>
      <c r="B1698" t="s">
        <v>1923</v>
      </c>
      <c r="C1698">
        <v>33334384</v>
      </c>
      <c r="D1698">
        <v>144205</v>
      </c>
      <c r="E1698">
        <v>4</v>
      </c>
      <c r="F1698">
        <v>16683</v>
      </c>
      <c r="G1698" s="180">
        <v>44133</v>
      </c>
      <c r="H1698" s="180">
        <v>44359</v>
      </c>
      <c r="I1698">
        <v>0</v>
      </c>
      <c r="J1698">
        <v>1</v>
      </c>
      <c r="K1698">
        <v>5</v>
      </c>
      <c r="L1698">
        <v>30</v>
      </c>
      <c r="M1698">
        <v>2</v>
      </c>
      <c r="N1698" s="170">
        <v>9119963</v>
      </c>
      <c r="O1698" s="170">
        <v>9511000</v>
      </c>
      <c r="P1698" s="178">
        <v>1788781</v>
      </c>
      <c r="Q1698" s="178">
        <v>263367</v>
      </c>
      <c r="R1698" s="178">
        <v>290076</v>
      </c>
      <c r="S1698">
        <v>10002</v>
      </c>
      <c r="T1698">
        <v>0</v>
      </c>
      <c r="U1698">
        <v>0</v>
      </c>
      <c r="W1698">
        <v>0</v>
      </c>
      <c r="X1698">
        <v>0</v>
      </c>
      <c r="Y1698">
        <v>0</v>
      </c>
      <c r="AB1698" s="180">
        <v>44148</v>
      </c>
      <c r="AC1698">
        <v>9</v>
      </c>
      <c r="AD1698" t="s">
        <v>1922</v>
      </c>
      <c r="AE1698">
        <v>1</v>
      </c>
      <c r="AF1698">
        <v>30</v>
      </c>
      <c r="AG1698">
        <v>0</v>
      </c>
      <c r="AN1698">
        <v>1</v>
      </c>
      <c r="AO1698">
        <v>1</v>
      </c>
      <c r="AR1698" s="178">
        <v>44756</v>
      </c>
      <c r="AS1698" t="s">
        <v>1921</v>
      </c>
      <c r="AT1698">
        <v>0</v>
      </c>
      <c r="AU1698">
        <v>0</v>
      </c>
      <c r="AX1698">
        <v>5</v>
      </c>
      <c r="BC1698">
        <v>1</v>
      </c>
      <c r="BD1698">
        <v>7</v>
      </c>
      <c r="BE1698">
        <v>1</v>
      </c>
    </row>
    <row r="1699" spans="1:57" x14ac:dyDescent="0.25">
      <c r="A1699" s="179">
        <f t="shared" si="26"/>
        <v>8583762</v>
      </c>
      <c r="B1699" t="s">
        <v>1923</v>
      </c>
      <c r="C1699">
        <v>33334384</v>
      </c>
      <c r="D1699">
        <v>144105</v>
      </c>
      <c r="E1699">
        <v>4</v>
      </c>
      <c r="F1699">
        <v>18077</v>
      </c>
      <c r="G1699" s="180">
        <v>44215</v>
      </c>
      <c r="H1699" s="180">
        <v>45381</v>
      </c>
      <c r="I1699">
        <v>0</v>
      </c>
      <c r="J1699">
        <v>1</v>
      </c>
      <c r="K1699">
        <v>2</v>
      </c>
      <c r="L1699">
        <v>30</v>
      </c>
      <c r="M1699">
        <v>2</v>
      </c>
      <c r="N1699" s="170">
        <v>16011168</v>
      </c>
      <c r="O1699" s="170">
        <v>17240000</v>
      </c>
      <c r="P1699" s="178">
        <v>10584713</v>
      </c>
      <c r="Q1699" s="178">
        <v>356916</v>
      </c>
      <c r="R1699" s="178">
        <v>10149792</v>
      </c>
      <c r="S1699">
        <v>0</v>
      </c>
      <c r="T1699">
        <v>0</v>
      </c>
      <c r="U1699">
        <v>0</v>
      </c>
      <c r="W1699">
        <v>0</v>
      </c>
      <c r="X1699">
        <v>0</v>
      </c>
      <c r="Y1699">
        <v>0</v>
      </c>
      <c r="AB1699" s="180">
        <v>44285</v>
      </c>
      <c r="AC1699">
        <v>1</v>
      </c>
      <c r="AD1699" t="s">
        <v>1922</v>
      </c>
      <c r="AE1699">
        <v>1</v>
      </c>
      <c r="AF1699">
        <v>30</v>
      </c>
      <c r="AG1699">
        <v>0</v>
      </c>
      <c r="AN1699">
        <v>1</v>
      </c>
      <c r="AO1699">
        <v>1</v>
      </c>
      <c r="AR1699" s="178">
        <v>1566030</v>
      </c>
      <c r="AS1699" t="s">
        <v>1921</v>
      </c>
      <c r="AT1699">
        <v>0</v>
      </c>
      <c r="AU1699">
        <v>0</v>
      </c>
      <c r="AV1699">
        <v>890480123</v>
      </c>
      <c r="AW1699" t="s">
        <v>1920</v>
      </c>
      <c r="AX1699">
        <v>5</v>
      </c>
      <c r="BC1699">
        <v>1</v>
      </c>
      <c r="BD1699">
        <v>7</v>
      </c>
      <c r="BE1699">
        <v>2</v>
      </c>
    </row>
    <row r="1700" spans="1:57" x14ac:dyDescent="0.25">
      <c r="A1700" s="179">
        <f t="shared" si="26"/>
        <v>3202426</v>
      </c>
      <c r="B1700" t="s">
        <v>1923</v>
      </c>
      <c r="C1700">
        <v>33334384</v>
      </c>
      <c r="D1700">
        <v>144105</v>
      </c>
      <c r="E1700">
        <v>4</v>
      </c>
      <c r="F1700">
        <v>18078</v>
      </c>
      <c r="G1700" s="180">
        <v>44215</v>
      </c>
      <c r="H1700" s="180">
        <v>44560</v>
      </c>
      <c r="I1700">
        <v>0</v>
      </c>
      <c r="J1700">
        <v>1</v>
      </c>
      <c r="K1700">
        <v>2</v>
      </c>
      <c r="L1700">
        <v>30</v>
      </c>
      <c r="M1700">
        <v>2</v>
      </c>
      <c r="N1700" s="170">
        <v>8648788</v>
      </c>
      <c r="O1700" s="170">
        <v>9000000</v>
      </c>
      <c r="P1700" s="178">
        <v>4595971</v>
      </c>
      <c r="Q1700" s="178">
        <v>436100</v>
      </c>
      <c r="R1700" s="178">
        <v>3786680</v>
      </c>
      <c r="S1700">
        <v>0</v>
      </c>
      <c r="T1700">
        <v>0</v>
      </c>
      <c r="U1700">
        <v>0</v>
      </c>
      <c r="W1700">
        <v>0</v>
      </c>
      <c r="X1700">
        <v>0</v>
      </c>
      <c r="Y1700">
        <v>0</v>
      </c>
      <c r="AB1700" s="180">
        <v>44285</v>
      </c>
      <c r="AC1700">
        <v>1</v>
      </c>
      <c r="AD1700" t="s">
        <v>1922</v>
      </c>
      <c r="AE1700">
        <v>1</v>
      </c>
      <c r="AF1700">
        <v>30</v>
      </c>
      <c r="AG1700">
        <v>0</v>
      </c>
      <c r="AN1700">
        <v>1</v>
      </c>
      <c r="AO1700">
        <v>1</v>
      </c>
      <c r="AR1700" s="178">
        <v>584254</v>
      </c>
      <c r="AS1700" t="s">
        <v>1921</v>
      </c>
      <c r="AT1700">
        <v>0</v>
      </c>
      <c r="AU1700">
        <v>0</v>
      </c>
      <c r="AV1700">
        <v>890480123</v>
      </c>
      <c r="AW1700" t="s">
        <v>1920</v>
      </c>
      <c r="AX1700">
        <v>5</v>
      </c>
      <c r="BC1700">
        <v>1</v>
      </c>
      <c r="BD1700">
        <v>7</v>
      </c>
      <c r="BE1700">
        <v>2</v>
      </c>
    </row>
    <row r="1701" spans="1:57" x14ac:dyDescent="0.25">
      <c r="A1701" s="179">
        <f t="shared" si="26"/>
        <v>33582572</v>
      </c>
      <c r="B1701" t="s">
        <v>1923</v>
      </c>
      <c r="C1701">
        <v>33334384</v>
      </c>
      <c r="D1701">
        <v>144105</v>
      </c>
      <c r="E1701">
        <v>4</v>
      </c>
      <c r="F1701">
        <v>18082</v>
      </c>
      <c r="G1701" s="180">
        <v>44217</v>
      </c>
      <c r="H1701" s="180">
        <v>46782</v>
      </c>
      <c r="I1701">
        <v>0</v>
      </c>
      <c r="J1701">
        <v>1</v>
      </c>
      <c r="K1701">
        <v>2</v>
      </c>
      <c r="L1701">
        <v>30</v>
      </c>
      <c r="M1701">
        <v>2</v>
      </c>
      <c r="N1701" s="170">
        <v>9568969</v>
      </c>
      <c r="O1701" s="170">
        <v>10000000</v>
      </c>
      <c r="P1701" s="178">
        <v>40391865</v>
      </c>
      <c r="Q1701" s="178">
        <v>661591</v>
      </c>
      <c r="R1701" s="178">
        <v>39709408</v>
      </c>
      <c r="S1701">
        <v>0</v>
      </c>
      <c r="T1701">
        <v>0</v>
      </c>
      <c r="U1701">
        <v>0</v>
      </c>
      <c r="W1701">
        <v>0</v>
      </c>
      <c r="X1701">
        <v>0</v>
      </c>
      <c r="Y1701">
        <v>0</v>
      </c>
      <c r="AB1701" s="180">
        <v>44285</v>
      </c>
      <c r="AC1701">
        <v>1</v>
      </c>
      <c r="AD1701" t="s">
        <v>1922</v>
      </c>
      <c r="AE1701">
        <v>1</v>
      </c>
      <c r="AF1701">
        <v>30</v>
      </c>
      <c r="AG1701">
        <v>0</v>
      </c>
      <c r="AN1701">
        <v>1</v>
      </c>
      <c r="AO1701">
        <v>1</v>
      </c>
      <c r="AR1701" s="178">
        <v>6126836</v>
      </c>
      <c r="AS1701" t="s">
        <v>1921</v>
      </c>
      <c r="AT1701">
        <v>0</v>
      </c>
      <c r="AU1701">
        <v>0</v>
      </c>
      <c r="AV1701">
        <v>890480123</v>
      </c>
      <c r="AW1701" t="s">
        <v>1920</v>
      </c>
      <c r="AX1701">
        <v>5</v>
      </c>
      <c r="BC1701">
        <v>1</v>
      </c>
      <c r="BD1701">
        <v>7</v>
      </c>
      <c r="BE1701">
        <v>2</v>
      </c>
    </row>
    <row r="1702" spans="1:57" x14ac:dyDescent="0.25">
      <c r="A1702" s="179">
        <f t="shared" si="26"/>
        <v>30758981</v>
      </c>
      <c r="B1702" t="s">
        <v>1923</v>
      </c>
      <c r="C1702">
        <v>33337995</v>
      </c>
      <c r="D1702">
        <v>144105</v>
      </c>
      <c r="E1702">
        <v>4</v>
      </c>
      <c r="F1702">
        <v>17141</v>
      </c>
      <c r="G1702" s="180">
        <v>43929</v>
      </c>
      <c r="H1702" s="180">
        <v>46507</v>
      </c>
      <c r="I1702">
        <v>0</v>
      </c>
      <c r="J1702">
        <v>1</v>
      </c>
      <c r="K1702">
        <v>14</v>
      </c>
      <c r="L1702">
        <v>30</v>
      </c>
      <c r="M1702">
        <v>2</v>
      </c>
      <c r="N1702" s="170">
        <v>17726461</v>
      </c>
      <c r="O1702" s="170">
        <v>19240000</v>
      </c>
      <c r="P1702" s="178">
        <v>38419054</v>
      </c>
      <c r="Q1702" s="178">
        <v>801337</v>
      </c>
      <c r="R1702" s="178">
        <v>34645058</v>
      </c>
      <c r="S1702">
        <v>0</v>
      </c>
      <c r="T1702">
        <v>0</v>
      </c>
      <c r="U1702">
        <v>0</v>
      </c>
      <c r="W1702">
        <v>0</v>
      </c>
      <c r="X1702">
        <v>0</v>
      </c>
      <c r="Y1702">
        <v>0</v>
      </c>
      <c r="AB1702" s="180">
        <v>44285</v>
      </c>
      <c r="AC1702">
        <v>1</v>
      </c>
      <c r="AD1702" t="s">
        <v>1922</v>
      </c>
      <c r="AE1702">
        <v>1</v>
      </c>
      <c r="AF1702">
        <v>30</v>
      </c>
      <c r="AG1702">
        <v>0</v>
      </c>
      <c r="AN1702">
        <v>1</v>
      </c>
      <c r="AO1702">
        <v>1</v>
      </c>
      <c r="AR1702" s="178">
        <v>3886077</v>
      </c>
      <c r="AS1702" t="s">
        <v>1921</v>
      </c>
      <c r="AT1702">
        <v>0</v>
      </c>
      <c r="AU1702">
        <v>0</v>
      </c>
      <c r="AV1702">
        <v>890480123</v>
      </c>
      <c r="AW1702" t="s">
        <v>1920</v>
      </c>
      <c r="AX1702">
        <v>5</v>
      </c>
      <c r="BC1702">
        <v>1</v>
      </c>
      <c r="BD1702">
        <v>7</v>
      </c>
      <c r="BE1702">
        <v>2</v>
      </c>
    </row>
    <row r="1703" spans="1:57" x14ac:dyDescent="0.25">
      <c r="A1703" s="179">
        <f t="shared" si="26"/>
        <v>979768</v>
      </c>
      <c r="B1703" t="s">
        <v>1923</v>
      </c>
      <c r="C1703">
        <v>33337995</v>
      </c>
      <c r="D1703">
        <v>144105</v>
      </c>
      <c r="E1703">
        <v>4</v>
      </c>
      <c r="F1703">
        <v>17321</v>
      </c>
      <c r="G1703" s="180">
        <v>44012</v>
      </c>
      <c r="H1703" s="180">
        <v>44742</v>
      </c>
      <c r="I1703">
        <v>0</v>
      </c>
      <c r="J1703">
        <v>1</v>
      </c>
      <c r="K1703">
        <v>9</v>
      </c>
      <c r="L1703">
        <v>30</v>
      </c>
      <c r="M1703">
        <v>2</v>
      </c>
      <c r="N1703" s="170">
        <v>12185828</v>
      </c>
      <c r="O1703" s="170">
        <v>12890000</v>
      </c>
      <c r="P1703" s="178">
        <v>1690000</v>
      </c>
      <c r="Q1703" s="178">
        <v>79701</v>
      </c>
      <c r="R1703" s="178">
        <v>1103551</v>
      </c>
      <c r="S1703">
        <v>0</v>
      </c>
      <c r="T1703">
        <v>0</v>
      </c>
      <c r="U1703">
        <v>0</v>
      </c>
      <c r="W1703">
        <v>0</v>
      </c>
      <c r="X1703">
        <v>0</v>
      </c>
      <c r="Y1703">
        <v>0</v>
      </c>
      <c r="AB1703" s="180">
        <v>44285</v>
      </c>
      <c r="AC1703">
        <v>9</v>
      </c>
      <c r="AD1703" t="s">
        <v>1922</v>
      </c>
      <c r="AE1703">
        <v>1</v>
      </c>
      <c r="AF1703">
        <v>30</v>
      </c>
      <c r="AG1703">
        <v>0</v>
      </c>
      <c r="AN1703">
        <v>1</v>
      </c>
      <c r="AO1703">
        <v>1</v>
      </c>
      <c r="AR1703" s="178">
        <v>123783</v>
      </c>
      <c r="AS1703" t="s">
        <v>1921</v>
      </c>
      <c r="AT1703">
        <v>0</v>
      </c>
      <c r="AU1703">
        <v>0</v>
      </c>
      <c r="AV1703">
        <v>890480123</v>
      </c>
      <c r="AW1703" t="s">
        <v>1920</v>
      </c>
      <c r="AX1703">
        <v>5</v>
      </c>
      <c r="BC1703">
        <v>1</v>
      </c>
      <c r="BD1703">
        <v>7</v>
      </c>
      <c r="BE1703">
        <v>2</v>
      </c>
    </row>
    <row r="1704" spans="1:57" x14ac:dyDescent="0.25">
      <c r="A1704" s="179">
        <f t="shared" si="26"/>
        <v>45395014</v>
      </c>
      <c r="B1704" t="s">
        <v>1923</v>
      </c>
      <c r="C1704">
        <v>33337995</v>
      </c>
      <c r="D1704">
        <v>144105</v>
      </c>
      <c r="E1704">
        <v>4</v>
      </c>
      <c r="F1704">
        <v>17492</v>
      </c>
      <c r="G1704" s="180">
        <v>44068</v>
      </c>
      <c r="H1704" s="180">
        <v>46629</v>
      </c>
      <c r="I1704">
        <v>0</v>
      </c>
      <c r="J1704">
        <v>1</v>
      </c>
      <c r="K1704">
        <v>7</v>
      </c>
      <c r="L1704">
        <v>30</v>
      </c>
      <c r="M1704">
        <v>2</v>
      </c>
      <c r="N1704" s="170">
        <v>12185828</v>
      </c>
      <c r="O1704" s="170">
        <v>12890000</v>
      </c>
      <c r="P1704" s="178">
        <v>54099233</v>
      </c>
      <c r="Q1704" s="178">
        <v>960384</v>
      </c>
      <c r="R1704" s="178">
        <v>51130202</v>
      </c>
      <c r="S1704">
        <v>0</v>
      </c>
      <c r="T1704">
        <v>0</v>
      </c>
      <c r="U1704">
        <v>0</v>
      </c>
      <c r="W1704">
        <v>0</v>
      </c>
      <c r="X1704">
        <v>0</v>
      </c>
      <c r="Y1704">
        <v>0</v>
      </c>
      <c r="AB1704" s="180">
        <v>44285</v>
      </c>
      <c r="AC1704">
        <v>9</v>
      </c>
      <c r="AD1704" t="s">
        <v>1922</v>
      </c>
      <c r="AE1704">
        <v>1</v>
      </c>
      <c r="AF1704">
        <v>30</v>
      </c>
      <c r="AG1704">
        <v>0</v>
      </c>
      <c r="AN1704">
        <v>1</v>
      </c>
      <c r="AO1704">
        <v>1</v>
      </c>
      <c r="AR1704" s="178">
        <v>5735188</v>
      </c>
      <c r="AS1704" t="s">
        <v>1921</v>
      </c>
      <c r="AT1704">
        <v>0</v>
      </c>
      <c r="AU1704">
        <v>0</v>
      </c>
      <c r="AV1704">
        <v>890480123</v>
      </c>
      <c r="AW1704" t="s">
        <v>1920</v>
      </c>
      <c r="AX1704">
        <v>5</v>
      </c>
      <c r="BC1704">
        <v>1</v>
      </c>
      <c r="BD1704">
        <v>7</v>
      </c>
      <c r="BE1704">
        <v>2</v>
      </c>
    </row>
    <row r="1705" spans="1:57" x14ac:dyDescent="0.25">
      <c r="A1705" s="179">
        <f t="shared" si="26"/>
        <v>1756035</v>
      </c>
      <c r="B1705" t="s">
        <v>1923</v>
      </c>
      <c r="C1705">
        <v>33337995</v>
      </c>
      <c r="D1705">
        <v>144105</v>
      </c>
      <c r="E1705">
        <v>4</v>
      </c>
      <c r="F1705">
        <v>18148</v>
      </c>
      <c r="G1705" s="180">
        <v>44231</v>
      </c>
      <c r="H1705" s="180">
        <v>44375</v>
      </c>
      <c r="I1705">
        <v>0</v>
      </c>
      <c r="J1705">
        <v>1</v>
      </c>
      <c r="K1705">
        <v>1</v>
      </c>
      <c r="L1705">
        <v>30</v>
      </c>
      <c r="M1705">
        <v>2</v>
      </c>
      <c r="N1705" s="170">
        <v>13121400</v>
      </c>
      <c r="O1705" s="170">
        <v>13940000</v>
      </c>
      <c r="P1705" s="178">
        <v>2000000</v>
      </c>
      <c r="Q1705" s="178">
        <v>21869</v>
      </c>
      <c r="R1705" s="178">
        <v>1977892</v>
      </c>
      <c r="S1705">
        <v>0</v>
      </c>
      <c r="T1705">
        <v>0</v>
      </c>
      <c r="U1705">
        <v>0</v>
      </c>
      <c r="W1705">
        <v>0</v>
      </c>
      <c r="X1705">
        <v>0</v>
      </c>
      <c r="Y1705">
        <v>0</v>
      </c>
      <c r="Z1705">
        <v>2000000</v>
      </c>
      <c r="AA1705">
        <v>6</v>
      </c>
      <c r="AB1705" s="180">
        <v>44285</v>
      </c>
      <c r="AC1705">
        <v>1</v>
      </c>
      <c r="AD1705" t="s">
        <v>1922</v>
      </c>
      <c r="AE1705">
        <v>1</v>
      </c>
      <c r="AF1705">
        <v>30</v>
      </c>
      <c r="AG1705">
        <v>0</v>
      </c>
      <c r="AN1705">
        <v>1</v>
      </c>
      <c r="AO1705">
        <v>1</v>
      </c>
      <c r="AR1705" s="178">
        <v>221857</v>
      </c>
      <c r="AS1705" t="s">
        <v>1921</v>
      </c>
      <c r="AT1705">
        <v>0</v>
      </c>
      <c r="AU1705">
        <v>0</v>
      </c>
      <c r="AV1705">
        <v>890480123</v>
      </c>
      <c r="AW1705" t="s">
        <v>1920</v>
      </c>
      <c r="AX1705">
        <v>5</v>
      </c>
      <c r="BC1705">
        <v>1</v>
      </c>
      <c r="BD1705">
        <v>7</v>
      </c>
      <c r="BE1705">
        <v>2</v>
      </c>
    </row>
    <row r="1706" spans="1:57" x14ac:dyDescent="0.25">
      <c r="A1706" s="179">
        <f t="shared" si="26"/>
        <v>208581</v>
      </c>
      <c r="B1706" t="s">
        <v>1923</v>
      </c>
      <c r="C1706">
        <v>33357728</v>
      </c>
      <c r="D1706">
        <v>144105</v>
      </c>
      <c r="E1706">
        <v>4</v>
      </c>
      <c r="F1706">
        <v>16755</v>
      </c>
      <c r="G1706" s="180">
        <v>44133</v>
      </c>
      <c r="H1706" s="180">
        <v>45409</v>
      </c>
      <c r="I1706">
        <v>0</v>
      </c>
      <c r="J1706">
        <v>1</v>
      </c>
      <c r="K1706">
        <v>5</v>
      </c>
      <c r="L1706">
        <v>30</v>
      </c>
      <c r="M1706">
        <v>2</v>
      </c>
      <c r="N1706" s="170">
        <v>9119963</v>
      </c>
      <c r="O1706" s="170">
        <v>9511000</v>
      </c>
      <c r="P1706" s="178">
        <v>8026474</v>
      </c>
      <c r="Q1706" s="178">
        <v>228587</v>
      </c>
      <c r="R1706" s="178">
        <v>7118721</v>
      </c>
      <c r="S1706">
        <v>0</v>
      </c>
      <c r="T1706">
        <v>0</v>
      </c>
      <c r="U1706">
        <v>0</v>
      </c>
      <c r="W1706">
        <v>0</v>
      </c>
      <c r="X1706">
        <v>0</v>
      </c>
      <c r="Y1706">
        <v>0</v>
      </c>
      <c r="AB1706" s="180">
        <v>44285</v>
      </c>
      <c r="AC1706">
        <v>9</v>
      </c>
      <c r="AD1706" t="s">
        <v>1922</v>
      </c>
      <c r="AE1706">
        <v>1</v>
      </c>
      <c r="AF1706">
        <v>30</v>
      </c>
      <c r="AG1706">
        <v>0</v>
      </c>
      <c r="AN1706">
        <v>1</v>
      </c>
      <c r="AO1706">
        <v>1</v>
      </c>
      <c r="AR1706" s="178">
        <v>6910140</v>
      </c>
      <c r="AS1706" t="s">
        <v>1921</v>
      </c>
      <c r="AT1706">
        <v>0</v>
      </c>
      <c r="AU1706">
        <v>0</v>
      </c>
      <c r="AV1706">
        <v>890480123</v>
      </c>
      <c r="AW1706" t="s">
        <v>1920</v>
      </c>
      <c r="AX1706">
        <v>5</v>
      </c>
      <c r="BC1706">
        <v>1</v>
      </c>
      <c r="BD1706">
        <v>7</v>
      </c>
      <c r="BE1706">
        <v>1</v>
      </c>
    </row>
    <row r="1707" spans="1:57" x14ac:dyDescent="0.25">
      <c r="A1707" s="179">
        <f t="shared" si="26"/>
        <v>0</v>
      </c>
      <c r="B1707" t="s">
        <v>1923</v>
      </c>
      <c r="C1707">
        <v>34965569</v>
      </c>
      <c r="D1707">
        <v>144105</v>
      </c>
      <c r="E1707">
        <v>4</v>
      </c>
      <c r="F1707">
        <v>17050</v>
      </c>
      <c r="G1707" s="180">
        <v>43896</v>
      </c>
      <c r="H1707" s="180">
        <v>44991</v>
      </c>
      <c r="I1707">
        <v>0</v>
      </c>
      <c r="J1707">
        <v>1</v>
      </c>
      <c r="K1707">
        <v>19</v>
      </c>
      <c r="L1707">
        <v>30</v>
      </c>
      <c r="M1707">
        <v>2</v>
      </c>
      <c r="N1707" s="170">
        <v>9119043</v>
      </c>
      <c r="O1707" s="170">
        <v>9510000</v>
      </c>
      <c r="P1707" s="178">
        <v>55310235</v>
      </c>
      <c r="Q1707" s="178">
        <v>1761917</v>
      </c>
      <c r="R1707" s="178">
        <v>26674527</v>
      </c>
      <c r="S1707">
        <v>0</v>
      </c>
      <c r="T1707">
        <v>0</v>
      </c>
      <c r="U1707">
        <v>0</v>
      </c>
      <c r="W1707">
        <v>0</v>
      </c>
      <c r="X1707">
        <v>0</v>
      </c>
      <c r="Y1707">
        <v>0</v>
      </c>
      <c r="AB1707" s="180">
        <v>44285</v>
      </c>
      <c r="AC1707">
        <v>1</v>
      </c>
      <c r="AD1707" t="s">
        <v>1922</v>
      </c>
      <c r="AE1707">
        <v>1</v>
      </c>
      <c r="AF1707">
        <v>30</v>
      </c>
      <c r="AG1707">
        <v>0</v>
      </c>
      <c r="AN1707">
        <v>1</v>
      </c>
      <c r="AO1707">
        <v>1</v>
      </c>
      <c r="AR1707" s="178">
        <v>57309032</v>
      </c>
      <c r="AS1707" t="s">
        <v>1921</v>
      </c>
      <c r="AT1707">
        <v>0</v>
      </c>
      <c r="AU1707">
        <v>0</v>
      </c>
      <c r="AV1707">
        <v>890480123</v>
      </c>
      <c r="AW1707" t="s">
        <v>1920</v>
      </c>
      <c r="AX1707">
        <v>5</v>
      </c>
      <c r="BC1707">
        <v>1</v>
      </c>
      <c r="BD1707">
        <v>7</v>
      </c>
      <c r="BE1707">
        <v>2</v>
      </c>
    </row>
    <row r="1708" spans="1:57" x14ac:dyDescent="0.25">
      <c r="A1708" s="179">
        <f t="shared" si="26"/>
        <v>38157069</v>
      </c>
      <c r="B1708" t="s">
        <v>1923</v>
      </c>
      <c r="C1708">
        <v>34973304</v>
      </c>
      <c r="D1708">
        <v>144205</v>
      </c>
      <c r="E1708">
        <v>4</v>
      </c>
      <c r="F1708">
        <v>17127</v>
      </c>
      <c r="G1708" s="180">
        <v>43928</v>
      </c>
      <c r="H1708" s="180">
        <v>46507</v>
      </c>
      <c r="I1708">
        <v>0</v>
      </c>
      <c r="J1708">
        <v>1</v>
      </c>
      <c r="K1708">
        <v>11</v>
      </c>
      <c r="L1708">
        <v>30</v>
      </c>
      <c r="M1708">
        <v>2</v>
      </c>
      <c r="N1708" s="170">
        <v>17726461</v>
      </c>
      <c r="O1708" s="170">
        <v>19240000</v>
      </c>
      <c r="P1708" s="178">
        <v>53851531</v>
      </c>
      <c r="Q1708" s="178">
        <v>1123225</v>
      </c>
      <c r="R1708" s="178">
        <v>49782287</v>
      </c>
      <c r="S1708">
        <v>269643</v>
      </c>
      <c r="T1708">
        <v>0</v>
      </c>
      <c r="U1708">
        <v>0</v>
      </c>
      <c r="W1708">
        <v>0</v>
      </c>
      <c r="X1708">
        <v>0</v>
      </c>
      <c r="Y1708">
        <v>0</v>
      </c>
      <c r="AB1708" s="180">
        <v>44274</v>
      </c>
      <c r="AC1708">
        <v>1</v>
      </c>
      <c r="AD1708" t="s">
        <v>1922</v>
      </c>
      <c r="AE1708">
        <v>1</v>
      </c>
      <c r="AF1708">
        <v>30</v>
      </c>
      <c r="AG1708">
        <v>0</v>
      </c>
      <c r="AN1708">
        <v>1</v>
      </c>
      <c r="AO1708">
        <v>1</v>
      </c>
      <c r="AR1708" s="178">
        <v>11625218</v>
      </c>
      <c r="AS1708" t="s">
        <v>1921</v>
      </c>
      <c r="AT1708">
        <v>0</v>
      </c>
      <c r="AU1708">
        <v>0</v>
      </c>
      <c r="AX1708">
        <v>5</v>
      </c>
      <c r="BC1708">
        <v>1</v>
      </c>
      <c r="BD1708">
        <v>7</v>
      </c>
      <c r="BE1708">
        <v>2</v>
      </c>
    </row>
    <row r="1709" spans="1:57" x14ac:dyDescent="0.25">
      <c r="A1709" s="179">
        <f t="shared" si="26"/>
        <v>0</v>
      </c>
      <c r="B1709" t="s">
        <v>1923</v>
      </c>
      <c r="C1709">
        <v>34982543</v>
      </c>
      <c r="D1709">
        <v>144105</v>
      </c>
      <c r="E1709">
        <v>4</v>
      </c>
      <c r="F1709">
        <v>16594</v>
      </c>
      <c r="G1709" s="180">
        <v>44133</v>
      </c>
      <c r="H1709" s="180">
        <v>44407</v>
      </c>
      <c r="I1709">
        <v>0</v>
      </c>
      <c r="J1709">
        <v>1</v>
      </c>
      <c r="K1709">
        <v>5</v>
      </c>
      <c r="L1709">
        <v>30</v>
      </c>
      <c r="M1709">
        <v>2</v>
      </c>
      <c r="N1709" s="170">
        <v>17726461</v>
      </c>
      <c r="O1709" s="170">
        <v>19240000</v>
      </c>
      <c r="P1709" s="178">
        <v>2662452</v>
      </c>
      <c r="Q1709" s="178">
        <v>318105</v>
      </c>
      <c r="R1709" s="178">
        <v>1225770</v>
      </c>
      <c r="S1709">
        <v>0</v>
      </c>
      <c r="T1709">
        <v>0</v>
      </c>
      <c r="U1709">
        <v>0</v>
      </c>
      <c r="W1709">
        <v>0</v>
      </c>
      <c r="X1709">
        <v>0</v>
      </c>
      <c r="Y1709">
        <v>0</v>
      </c>
      <c r="AB1709" s="180">
        <v>44285</v>
      </c>
      <c r="AC1709">
        <v>1</v>
      </c>
      <c r="AD1709" t="s">
        <v>1922</v>
      </c>
      <c r="AE1709">
        <v>1</v>
      </c>
      <c r="AF1709">
        <v>30</v>
      </c>
      <c r="AG1709">
        <v>0</v>
      </c>
      <c r="AN1709">
        <v>1</v>
      </c>
      <c r="AO1709">
        <v>1</v>
      </c>
      <c r="AR1709" s="178">
        <v>4061527</v>
      </c>
      <c r="AS1709" t="s">
        <v>1921</v>
      </c>
      <c r="AT1709">
        <v>0</v>
      </c>
      <c r="AU1709">
        <v>0</v>
      </c>
      <c r="AV1709">
        <v>890480123</v>
      </c>
      <c r="AW1709" t="s">
        <v>1920</v>
      </c>
      <c r="AX1709">
        <v>5</v>
      </c>
      <c r="BC1709">
        <v>1</v>
      </c>
      <c r="BD1709">
        <v>7</v>
      </c>
      <c r="BE1709">
        <v>1</v>
      </c>
    </row>
    <row r="1710" spans="1:57" x14ac:dyDescent="0.25">
      <c r="A1710" s="179">
        <f t="shared" si="26"/>
        <v>34469688</v>
      </c>
      <c r="B1710" t="s">
        <v>1923</v>
      </c>
      <c r="C1710">
        <v>35466297</v>
      </c>
      <c r="D1710">
        <v>144105</v>
      </c>
      <c r="E1710">
        <v>4</v>
      </c>
      <c r="F1710">
        <v>12314</v>
      </c>
      <c r="G1710" s="180">
        <v>42828</v>
      </c>
      <c r="H1710" s="180">
        <v>45385</v>
      </c>
      <c r="I1710">
        <v>0</v>
      </c>
      <c r="J1710">
        <v>1</v>
      </c>
      <c r="K1710">
        <v>48</v>
      </c>
      <c r="L1710">
        <v>30</v>
      </c>
      <c r="M1710">
        <v>2</v>
      </c>
      <c r="N1710" s="170">
        <v>17726461</v>
      </c>
      <c r="O1710" s="170">
        <v>19240000</v>
      </c>
      <c r="P1710" s="178">
        <v>82700000</v>
      </c>
      <c r="Q1710" s="178">
        <v>1724941</v>
      </c>
      <c r="R1710" s="178">
        <v>47556937</v>
      </c>
      <c r="S1710">
        <v>0</v>
      </c>
      <c r="T1710">
        <v>0</v>
      </c>
      <c r="U1710">
        <v>0</v>
      </c>
      <c r="W1710">
        <v>0</v>
      </c>
      <c r="X1710">
        <v>0</v>
      </c>
      <c r="Y1710">
        <v>0</v>
      </c>
      <c r="AB1710" s="180">
        <v>44285</v>
      </c>
      <c r="AC1710">
        <v>1</v>
      </c>
      <c r="AD1710" t="s">
        <v>1922</v>
      </c>
      <c r="AE1710">
        <v>1</v>
      </c>
      <c r="AF1710">
        <v>30</v>
      </c>
      <c r="AG1710">
        <v>0</v>
      </c>
      <c r="AN1710">
        <v>1</v>
      </c>
      <c r="AO1710">
        <v>1</v>
      </c>
      <c r="AR1710" s="178">
        <v>13087249</v>
      </c>
      <c r="AS1710" t="s">
        <v>1921</v>
      </c>
      <c r="AT1710">
        <v>0</v>
      </c>
      <c r="AU1710">
        <v>0</v>
      </c>
      <c r="AV1710">
        <v>890480123</v>
      </c>
      <c r="AW1710" t="s">
        <v>1920</v>
      </c>
      <c r="AX1710">
        <v>5</v>
      </c>
      <c r="BC1710">
        <v>1</v>
      </c>
      <c r="BD1710">
        <v>7</v>
      </c>
      <c r="BE1710">
        <v>2</v>
      </c>
    </row>
    <row r="1711" spans="1:57" x14ac:dyDescent="0.25">
      <c r="A1711" s="179">
        <f t="shared" si="26"/>
        <v>50456512</v>
      </c>
      <c r="B1711" t="s">
        <v>1923</v>
      </c>
      <c r="C1711">
        <v>35466297</v>
      </c>
      <c r="D1711">
        <v>144205</v>
      </c>
      <c r="E1711">
        <v>4</v>
      </c>
      <c r="F1711">
        <v>14435</v>
      </c>
      <c r="G1711" s="180">
        <v>43325</v>
      </c>
      <c r="H1711" s="180">
        <v>45882</v>
      </c>
      <c r="I1711">
        <v>0</v>
      </c>
      <c r="J1711">
        <v>1</v>
      </c>
      <c r="K1711">
        <v>31</v>
      </c>
      <c r="L1711">
        <v>30</v>
      </c>
      <c r="M1711">
        <v>2</v>
      </c>
      <c r="N1711" s="170">
        <v>12185828</v>
      </c>
      <c r="O1711" s="170">
        <v>12890000</v>
      </c>
      <c r="P1711" s="178">
        <v>95699554</v>
      </c>
      <c r="Q1711" s="178">
        <v>1450181</v>
      </c>
      <c r="R1711" s="178">
        <v>69613544</v>
      </c>
      <c r="S1711">
        <v>400339</v>
      </c>
      <c r="T1711">
        <v>0</v>
      </c>
      <c r="U1711">
        <v>0</v>
      </c>
      <c r="W1711">
        <v>0</v>
      </c>
      <c r="X1711">
        <v>0</v>
      </c>
      <c r="Y1711">
        <v>0</v>
      </c>
      <c r="Z1711" t="s">
        <v>1932</v>
      </c>
      <c r="AA1711" s="181">
        <v>44536</v>
      </c>
      <c r="AB1711" s="180">
        <v>44284</v>
      </c>
      <c r="AC1711">
        <v>1</v>
      </c>
      <c r="AD1711" t="s">
        <v>1922</v>
      </c>
      <c r="AE1711">
        <v>1</v>
      </c>
      <c r="AF1711">
        <v>30</v>
      </c>
      <c r="AG1711">
        <v>0</v>
      </c>
      <c r="AN1711">
        <v>1</v>
      </c>
      <c r="AO1711">
        <v>1</v>
      </c>
      <c r="AR1711" s="178">
        <v>19157032</v>
      </c>
      <c r="AS1711" t="s">
        <v>1921</v>
      </c>
      <c r="AT1711">
        <v>0</v>
      </c>
      <c r="AU1711">
        <v>0</v>
      </c>
      <c r="AX1711">
        <v>5</v>
      </c>
      <c r="BC1711">
        <v>1</v>
      </c>
      <c r="BD1711">
        <v>7</v>
      </c>
      <c r="BE1711">
        <v>2</v>
      </c>
    </row>
    <row r="1712" spans="1:57" x14ac:dyDescent="0.25">
      <c r="A1712" s="179">
        <f t="shared" si="26"/>
        <v>4017910</v>
      </c>
      <c r="B1712" t="s">
        <v>1923</v>
      </c>
      <c r="C1712">
        <v>35466297</v>
      </c>
      <c r="D1712">
        <v>144105</v>
      </c>
      <c r="E1712">
        <v>4</v>
      </c>
      <c r="F1712">
        <v>16442</v>
      </c>
      <c r="G1712" s="180">
        <v>43749</v>
      </c>
      <c r="H1712" s="180">
        <v>45210</v>
      </c>
      <c r="I1712">
        <v>19</v>
      </c>
      <c r="J1712">
        <v>1</v>
      </c>
      <c r="K1712">
        <v>16</v>
      </c>
      <c r="L1712">
        <v>30</v>
      </c>
      <c r="M1712">
        <v>2</v>
      </c>
      <c r="N1712" s="170">
        <v>17726461</v>
      </c>
      <c r="O1712" s="170">
        <v>19240000</v>
      </c>
      <c r="P1712" s="178">
        <v>7625000</v>
      </c>
      <c r="Q1712" s="178">
        <v>222896</v>
      </c>
      <c r="R1712" s="178">
        <v>5543407</v>
      </c>
      <c r="S1712">
        <v>51566</v>
      </c>
      <c r="T1712">
        <v>0</v>
      </c>
      <c r="U1712">
        <v>0</v>
      </c>
      <c r="W1712">
        <v>0</v>
      </c>
      <c r="X1712">
        <v>0</v>
      </c>
      <c r="Y1712">
        <v>0</v>
      </c>
      <c r="AB1712" s="180">
        <v>44285</v>
      </c>
      <c r="AC1712">
        <v>1</v>
      </c>
      <c r="AD1712" t="s">
        <v>1922</v>
      </c>
      <c r="AE1712">
        <v>1</v>
      </c>
      <c r="AF1712">
        <v>30</v>
      </c>
      <c r="AG1712">
        <v>31561</v>
      </c>
      <c r="AN1712">
        <v>1</v>
      </c>
      <c r="AO1712">
        <v>1</v>
      </c>
      <c r="AR1712" s="178">
        <v>1525497</v>
      </c>
      <c r="AS1712" t="s">
        <v>1921</v>
      </c>
      <c r="AT1712">
        <v>0</v>
      </c>
      <c r="AU1712">
        <v>0</v>
      </c>
      <c r="AV1712">
        <v>890480123</v>
      </c>
      <c r="AW1712" t="s">
        <v>1920</v>
      </c>
      <c r="AX1712">
        <v>5</v>
      </c>
      <c r="BC1712">
        <v>1</v>
      </c>
      <c r="BD1712">
        <v>7</v>
      </c>
      <c r="BE1712">
        <v>2</v>
      </c>
    </row>
    <row r="1713" spans="1:57" x14ac:dyDescent="0.25">
      <c r="A1713" s="179">
        <f t="shared" si="26"/>
        <v>520710</v>
      </c>
      <c r="B1713" t="s">
        <v>1923</v>
      </c>
      <c r="C1713">
        <v>36529540</v>
      </c>
      <c r="D1713">
        <v>144105</v>
      </c>
      <c r="E1713">
        <v>4</v>
      </c>
      <c r="F1713">
        <v>14743</v>
      </c>
      <c r="G1713" s="180">
        <v>43384</v>
      </c>
      <c r="H1713" s="180">
        <v>44480</v>
      </c>
      <c r="I1713">
        <v>0</v>
      </c>
      <c r="J1713">
        <v>1</v>
      </c>
      <c r="K1713">
        <v>30</v>
      </c>
      <c r="L1713">
        <v>30</v>
      </c>
      <c r="M1713">
        <v>2</v>
      </c>
      <c r="N1713" s="170">
        <v>17726461</v>
      </c>
      <c r="O1713" s="170">
        <v>19240000</v>
      </c>
      <c r="P1713" s="178">
        <v>14300000</v>
      </c>
      <c r="Q1713" s="178">
        <v>515019</v>
      </c>
      <c r="R1713" s="178">
        <v>2805069</v>
      </c>
      <c r="S1713">
        <v>0</v>
      </c>
      <c r="T1713">
        <v>0</v>
      </c>
      <c r="U1713">
        <v>0</v>
      </c>
      <c r="W1713">
        <v>0</v>
      </c>
      <c r="X1713">
        <v>0</v>
      </c>
      <c r="Y1713">
        <v>0</v>
      </c>
      <c r="AB1713" s="180">
        <v>44285</v>
      </c>
      <c r="AC1713">
        <v>1</v>
      </c>
      <c r="AD1713" t="s">
        <v>1922</v>
      </c>
      <c r="AE1713">
        <v>1</v>
      </c>
      <c r="AF1713">
        <v>30</v>
      </c>
      <c r="AG1713">
        <v>0</v>
      </c>
      <c r="AN1713">
        <v>1</v>
      </c>
      <c r="AO1713">
        <v>1</v>
      </c>
      <c r="AR1713" s="178">
        <v>2284359</v>
      </c>
      <c r="AS1713" t="s">
        <v>1921</v>
      </c>
      <c r="AT1713">
        <v>0</v>
      </c>
      <c r="AU1713">
        <v>0</v>
      </c>
      <c r="AV1713">
        <v>890480123</v>
      </c>
      <c r="AW1713" t="s">
        <v>1920</v>
      </c>
      <c r="AX1713">
        <v>5</v>
      </c>
      <c r="BC1713">
        <v>1</v>
      </c>
      <c r="BD1713">
        <v>7</v>
      </c>
      <c r="BE1713">
        <v>2</v>
      </c>
    </row>
    <row r="1714" spans="1:57" x14ac:dyDescent="0.25">
      <c r="A1714" s="179">
        <f t="shared" si="26"/>
        <v>9179677</v>
      </c>
      <c r="B1714" t="s">
        <v>1923</v>
      </c>
      <c r="C1714">
        <v>36529540</v>
      </c>
      <c r="D1714">
        <v>144105</v>
      </c>
      <c r="E1714">
        <v>4</v>
      </c>
      <c r="F1714">
        <v>18202</v>
      </c>
      <c r="G1714" s="180">
        <v>44246</v>
      </c>
      <c r="H1714" s="180">
        <v>46081</v>
      </c>
      <c r="I1714">
        <v>0</v>
      </c>
      <c r="J1714">
        <v>1</v>
      </c>
      <c r="K1714">
        <v>0</v>
      </c>
      <c r="L1714">
        <v>30</v>
      </c>
      <c r="M1714">
        <v>2</v>
      </c>
      <c r="N1714" s="170">
        <v>16011168</v>
      </c>
      <c r="O1714" s="170">
        <v>17240000</v>
      </c>
      <c r="P1714" s="178">
        <v>50000000</v>
      </c>
      <c r="Q1714" s="178">
        <v>1216200</v>
      </c>
      <c r="R1714" s="178">
        <v>49450940</v>
      </c>
      <c r="S1714">
        <v>0</v>
      </c>
      <c r="T1714">
        <v>0</v>
      </c>
      <c r="U1714">
        <v>0</v>
      </c>
      <c r="W1714">
        <v>0</v>
      </c>
      <c r="X1714">
        <v>0</v>
      </c>
      <c r="Y1714">
        <v>0</v>
      </c>
      <c r="AB1714" s="180">
        <v>44285</v>
      </c>
      <c r="AC1714">
        <v>1</v>
      </c>
      <c r="AD1714" t="s">
        <v>1922</v>
      </c>
      <c r="AE1714">
        <v>1</v>
      </c>
      <c r="AF1714">
        <v>30</v>
      </c>
      <c r="AG1714">
        <v>0</v>
      </c>
      <c r="AN1714">
        <v>1</v>
      </c>
      <c r="AO1714">
        <v>1</v>
      </c>
      <c r="AR1714" s="178">
        <v>40271263</v>
      </c>
      <c r="AS1714" t="s">
        <v>1921</v>
      </c>
      <c r="AT1714">
        <v>0</v>
      </c>
      <c r="AU1714">
        <v>0</v>
      </c>
      <c r="AV1714">
        <v>890480123</v>
      </c>
      <c r="AW1714" t="s">
        <v>1920</v>
      </c>
      <c r="AX1714">
        <v>5</v>
      </c>
      <c r="BC1714">
        <v>1</v>
      </c>
      <c r="BD1714">
        <v>7</v>
      </c>
      <c r="BE1714">
        <v>2</v>
      </c>
    </row>
    <row r="1715" spans="1:57" x14ac:dyDescent="0.25">
      <c r="A1715" s="179">
        <f t="shared" si="26"/>
        <v>4397185</v>
      </c>
      <c r="B1715" t="s">
        <v>1923</v>
      </c>
      <c r="C1715">
        <v>37549247</v>
      </c>
      <c r="D1715">
        <v>144105</v>
      </c>
      <c r="E1715">
        <v>4</v>
      </c>
      <c r="F1715">
        <v>16488</v>
      </c>
      <c r="G1715" s="180">
        <v>44133</v>
      </c>
      <c r="H1715" s="180">
        <v>46386</v>
      </c>
      <c r="I1715">
        <v>0</v>
      </c>
      <c r="J1715">
        <v>1</v>
      </c>
      <c r="K1715">
        <v>5</v>
      </c>
      <c r="L1715">
        <v>30</v>
      </c>
      <c r="M1715">
        <v>2</v>
      </c>
      <c r="N1715" s="170">
        <v>17726461</v>
      </c>
      <c r="O1715" s="170">
        <v>19240000</v>
      </c>
      <c r="P1715" s="178">
        <v>6543298</v>
      </c>
      <c r="Q1715" s="178">
        <v>145977</v>
      </c>
      <c r="R1715" s="178">
        <v>6288820</v>
      </c>
      <c r="S1715">
        <v>0</v>
      </c>
      <c r="T1715">
        <v>0</v>
      </c>
      <c r="U1715">
        <v>0</v>
      </c>
      <c r="W1715">
        <v>0</v>
      </c>
      <c r="X1715">
        <v>0</v>
      </c>
      <c r="Y1715">
        <v>0</v>
      </c>
      <c r="AB1715" s="180">
        <v>44285</v>
      </c>
      <c r="AC1715">
        <v>9</v>
      </c>
      <c r="AD1715" t="s">
        <v>1922</v>
      </c>
      <c r="AE1715">
        <v>1</v>
      </c>
      <c r="AF1715">
        <v>30</v>
      </c>
      <c r="AG1715">
        <v>0</v>
      </c>
      <c r="AN1715">
        <v>1</v>
      </c>
      <c r="AO1715">
        <v>1</v>
      </c>
      <c r="AR1715" s="178">
        <v>1891635</v>
      </c>
      <c r="AS1715" t="s">
        <v>1921</v>
      </c>
      <c r="AT1715">
        <v>0</v>
      </c>
      <c r="AU1715">
        <v>0</v>
      </c>
      <c r="AV1715">
        <v>890480123</v>
      </c>
      <c r="AW1715" t="s">
        <v>1920</v>
      </c>
      <c r="AX1715">
        <v>5</v>
      </c>
      <c r="BC1715">
        <v>1</v>
      </c>
      <c r="BD1715">
        <v>7</v>
      </c>
      <c r="BE1715">
        <v>1</v>
      </c>
    </row>
    <row r="1716" spans="1:57" x14ac:dyDescent="0.25">
      <c r="A1716" s="179">
        <f t="shared" si="26"/>
        <v>0</v>
      </c>
      <c r="B1716" t="s">
        <v>1923</v>
      </c>
      <c r="C1716">
        <v>39011279</v>
      </c>
      <c r="D1716">
        <v>144105</v>
      </c>
      <c r="E1716">
        <v>4</v>
      </c>
      <c r="F1716">
        <v>16982</v>
      </c>
      <c r="G1716" s="180">
        <v>43873</v>
      </c>
      <c r="H1716" s="180">
        <v>46430</v>
      </c>
      <c r="I1716">
        <v>18</v>
      </c>
      <c r="J1716">
        <v>1</v>
      </c>
      <c r="K1716">
        <v>12</v>
      </c>
      <c r="L1716">
        <v>30</v>
      </c>
      <c r="M1716">
        <v>2</v>
      </c>
      <c r="N1716" s="170">
        <v>17726461</v>
      </c>
      <c r="O1716" s="170">
        <v>19240000</v>
      </c>
      <c r="P1716" s="178">
        <v>7300000</v>
      </c>
      <c r="Q1716" s="178">
        <v>152262</v>
      </c>
      <c r="R1716" s="178">
        <v>6676997</v>
      </c>
      <c r="S1716">
        <v>59112</v>
      </c>
      <c r="T1716">
        <v>0</v>
      </c>
      <c r="U1716">
        <v>0</v>
      </c>
      <c r="W1716">
        <v>0</v>
      </c>
      <c r="X1716">
        <v>0</v>
      </c>
      <c r="Y1716">
        <v>0</v>
      </c>
      <c r="AB1716" s="180">
        <v>44285</v>
      </c>
      <c r="AC1716">
        <v>1</v>
      </c>
      <c r="AD1716" t="s">
        <v>1922</v>
      </c>
      <c r="AE1716">
        <v>1</v>
      </c>
      <c r="AF1716">
        <v>30</v>
      </c>
      <c r="AG1716">
        <v>8604</v>
      </c>
      <c r="AN1716">
        <v>1</v>
      </c>
      <c r="AO1716">
        <v>1</v>
      </c>
      <c r="AR1716" s="178">
        <v>8138296</v>
      </c>
      <c r="AS1716" t="s">
        <v>1921</v>
      </c>
      <c r="AT1716">
        <v>0</v>
      </c>
      <c r="AU1716">
        <v>0</v>
      </c>
      <c r="AV1716">
        <v>890480123</v>
      </c>
      <c r="AW1716" t="s">
        <v>1920</v>
      </c>
      <c r="AX1716">
        <v>5</v>
      </c>
      <c r="BC1716">
        <v>1</v>
      </c>
      <c r="BD1716">
        <v>7</v>
      </c>
      <c r="BE1716">
        <v>2</v>
      </c>
    </row>
    <row r="1717" spans="1:57" x14ac:dyDescent="0.25">
      <c r="A1717" s="179">
        <f t="shared" si="26"/>
        <v>0</v>
      </c>
      <c r="B1717" t="s">
        <v>1923</v>
      </c>
      <c r="C1717">
        <v>39011279</v>
      </c>
      <c r="D1717">
        <v>144105</v>
      </c>
      <c r="E1717">
        <v>4</v>
      </c>
      <c r="F1717">
        <v>16983</v>
      </c>
      <c r="G1717" s="180">
        <v>43873</v>
      </c>
      <c r="H1717" s="180">
        <v>44604</v>
      </c>
      <c r="I1717">
        <v>18</v>
      </c>
      <c r="J1717">
        <v>1</v>
      </c>
      <c r="K1717">
        <v>12</v>
      </c>
      <c r="L1717">
        <v>30</v>
      </c>
      <c r="M1717">
        <v>2</v>
      </c>
      <c r="N1717" s="170">
        <v>15881442</v>
      </c>
      <c r="O1717" s="170">
        <v>17090000</v>
      </c>
      <c r="P1717" s="178">
        <v>4000000</v>
      </c>
      <c r="Q1717" s="178">
        <v>195626</v>
      </c>
      <c r="R1717" s="178">
        <v>2017900</v>
      </c>
      <c r="S1717">
        <v>15804</v>
      </c>
      <c r="T1717">
        <v>0</v>
      </c>
      <c r="U1717">
        <v>0</v>
      </c>
      <c r="W1717">
        <v>0</v>
      </c>
      <c r="X1717">
        <v>0</v>
      </c>
      <c r="Y1717">
        <v>0</v>
      </c>
      <c r="AB1717" s="180">
        <v>44285</v>
      </c>
      <c r="AC1717">
        <v>1</v>
      </c>
      <c r="AD1717" t="s">
        <v>1922</v>
      </c>
      <c r="AE1717">
        <v>1</v>
      </c>
      <c r="AF1717">
        <v>30</v>
      </c>
      <c r="AG1717">
        <v>27526</v>
      </c>
      <c r="AN1717">
        <v>1</v>
      </c>
      <c r="AO1717">
        <v>1</v>
      </c>
      <c r="AR1717" s="178">
        <v>2459529</v>
      </c>
      <c r="AS1717" t="s">
        <v>1921</v>
      </c>
      <c r="AT1717">
        <v>0</v>
      </c>
      <c r="AU1717">
        <v>0</v>
      </c>
      <c r="AV1717">
        <v>890480123</v>
      </c>
      <c r="AW1717" t="s">
        <v>1920</v>
      </c>
      <c r="AX1717">
        <v>5</v>
      </c>
      <c r="BC1717">
        <v>1</v>
      </c>
      <c r="BD1717">
        <v>7</v>
      </c>
      <c r="BE1717">
        <v>2</v>
      </c>
    </row>
    <row r="1718" spans="1:57" x14ac:dyDescent="0.25">
      <c r="A1718" s="179">
        <f t="shared" si="26"/>
        <v>0</v>
      </c>
      <c r="B1718" t="s">
        <v>1923</v>
      </c>
      <c r="C1718">
        <v>39091140</v>
      </c>
      <c r="D1718">
        <v>141105</v>
      </c>
      <c r="E1718">
        <v>4</v>
      </c>
      <c r="F1718">
        <v>13663</v>
      </c>
      <c r="G1718" s="180">
        <v>43145</v>
      </c>
      <c r="H1718" s="180">
        <v>45702</v>
      </c>
      <c r="I1718">
        <v>0</v>
      </c>
      <c r="J1718">
        <v>1</v>
      </c>
      <c r="K1718">
        <v>38</v>
      </c>
      <c r="L1718">
        <v>30</v>
      </c>
      <c r="M1718">
        <v>2</v>
      </c>
      <c r="N1718" s="170">
        <v>13121400</v>
      </c>
      <c r="O1718" s="170">
        <v>13940000</v>
      </c>
      <c r="P1718" s="178">
        <v>47017800</v>
      </c>
      <c r="Q1718" s="178">
        <v>858452</v>
      </c>
      <c r="R1718" s="178">
        <v>30523016</v>
      </c>
      <c r="S1718">
        <v>0</v>
      </c>
      <c r="T1718">
        <v>0</v>
      </c>
      <c r="U1718">
        <v>47017800</v>
      </c>
      <c r="V1718" t="s">
        <v>1927</v>
      </c>
      <c r="W1718">
        <v>0</v>
      </c>
      <c r="X1718">
        <v>0</v>
      </c>
      <c r="Y1718">
        <v>0</v>
      </c>
      <c r="AB1718" s="180">
        <v>44285</v>
      </c>
      <c r="AC1718">
        <v>3</v>
      </c>
      <c r="AD1718" t="s">
        <v>1922</v>
      </c>
      <c r="AE1718">
        <v>1</v>
      </c>
      <c r="AF1718">
        <v>30</v>
      </c>
      <c r="AG1718">
        <v>0</v>
      </c>
      <c r="AN1718">
        <v>1</v>
      </c>
      <c r="AO1718">
        <v>1</v>
      </c>
      <c r="AR1718" s="178">
        <v>47444739</v>
      </c>
      <c r="AS1718" t="s">
        <v>1921</v>
      </c>
      <c r="AT1718">
        <v>0</v>
      </c>
      <c r="AU1718">
        <v>0</v>
      </c>
      <c r="AV1718">
        <v>890480123</v>
      </c>
      <c r="AW1718" t="s">
        <v>1920</v>
      </c>
      <c r="AX1718">
        <v>5</v>
      </c>
      <c r="BC1718">
        <v>1</v>
      </c>
      <c r="BD1718">
        <v>7</v>
      </c>
      <c r="BE1718">
        <v>2</v>
      </c>
    </row>
    <row r="1719" spans="1:57" x14ac:dyDescent="0.25">
      <c r="A1719" s="179">
        <f t="shared" si="26"/>
        <v>0</v>
      </c>
      <c r="B1719" t="s">
        <v>1923</v>
      </c>
      <c r="C1719">
        <v>40794531</v>
      </c>
      <c r="D1719">
        <v>144105</v>
      </c>
      <c r="E1719">
        <v>4</v>
      </c>
      <c r="F1719">
        <v>15919</v>
      </c>
      <c r="G1719" s="180">
        <v>44133</v>
      </c>
      <c r="H1719" s="180">
        <v>46268</v>
      </c>
      <c r="I1719">
        <v>0</v>
      </c>
      <c r="J1719">
        <v>1</v>
      </c>
      <c r="K1719">
        <v>5</v>
      </c>
      <c r="L1719">
        <v>30</v>
      </c>
      <c r="M1719">
        <v>2</v>
      </c>
      <c r="N1719" s="170">
        <v>17726461</v>
      </c>
      <c r="O1719" s="170">
        <v>19240000</v>
      </c>
      <c r="P1719" s="178">
        <v>12670470</v>
      </c>
      <c r="Q1719" s="178">
        <v>291661</v>
      </c>
      <c r="R1719" s="178">
        <v>12111559</v>
      </c>
      <c r="S1719">
        <v>0</v>
      </c>
      <c r="T1719">
        <v>0</v>
      </c>
      <c r="U1719">
        <v>0</v>
      </c>
      <c r="W1719">
        <v>0</v>
      </c>
      <c r="X1719">
        <v>0</v>
      </c>
      <c r="Y1719">
        <v>0</v>
      </c>
      <c r="AB1719" s="180">
        <v>44285</v>
      </c>
      <c r="AC1719">
        <v>1</v>
      </c>
      <c r="AD1719" t="s">
        <v>1922</v>
      </c>
      <c r="AE1719">
        <v>1</v>
      </c>
      <c r="AF1719">
        <v>30</v>
      </c>
      <c r="AG1719">
        <v>0</v>
      </c>
      <c r="AN1719">
        <v>1</v>
      </c>
      <c r="AO1719">
        <v>1</v>
      </c>
      <c r="AR1719" s="178">
        <v>17482526</v>
      </c>
      <c r="AS1719" t="s">
        <v>1921</v>
      </c>
      <c r="AT1719">
        <v>0</v>
      </c>
      <c r="AU1719">
        <v>0</v>
      </c>
      <c r="AV1719">
        <v>890480123</v>
      </c>
      <c r="AW1719" t="s">
        <v>1920</v>
      </c>
      <c r="AX1719">
        <v>5</v>
      </c>
      <c r="BC1719">
        <v>1</v>
      </c>
      <c r="BD1719">
        <v>7</v>
      </c>
      <c r="BE1719">
        <v>1</v>
      </c>
    </row>
    <row r="1720" spans="1:57" x14ac:dyDescent="0.25">
      <c r="A1720" s="179">
        <f t="shared" si="26"/>
        <v>10785771</v>
      </c>
      <c r="B1720" t="s">
        <v>1923</v>
      </c>
      <c r="C1720">
        <v>41692834</v>
      </c>
      <c r="D1720">
        <v>144105</v>
      </c>
      <c r="E1720">
        <v>4</v>
      </c>
      <c r="F1720">
        <v>15181</v>
      </c>
      <c r="G1720" s="180">
        <v>43494</v>
      </c>
      <c r="H1720" s="180">
        <v>46051</v>
      </c>
      <c r="I1720">
        <v>0</v>
      </c>
      <c r="J1720">
        <v>1</v>
      </c>
      <c r="K1720">
        <v>26</v>
      </c>
      <c r="L1720">
        <v>30</v>
      </c>
      <c r="M1720">
        <v>2</v>
      </c>
      <c r="N1720" s="170">
        <v>12185828</v>
      </c>
      <c r="O1720" s="170">
        <v>12890000</v>
      </c>
      <c r="P1720" s="178">
        <v>27271104</v>
      </c>
      <c r="Q1720" s="178">
        <v>484124</v>
      </c>
      <c r="R1720" s="178">
        <v>21141428</v>
      </c>
      <c r="S1720">
        <v>5688</v>
      </c>
      <c r="T1720">
        <v>0</v>
      </c>
      <c r="U1720">
        <v>0</v>
      </c>
      <c r="W1720">
        <v>0</v>
      </c>
      <c r="X1720">
        <v>0</v>
      </c>
      <c r="Y1720">
        <v>0</v>
      </c>
      <c r="AB1720" s="180">
        <v>44285</v>
      </c>
      <c r="AC1720">
        <v>1</v>
      </c>
      <c r="AD1720" t="s">
        <v>1922</v>
      </c>
      <c r="AE1720">
        <v>1</v>
      </c>
      <c r="AF1720">
        <v>30</v>
      </c>
      <c r="AG1720">
        <v>0</v>
      </c>
      <c r="AN1720">
        <v>1</v>
      </c>
      <c r="AO1720">
        <v>1</v>
      </c>
      <c r="AR1720" s="178">
        <v>10355657</v>
      </c>
      <c r="AS1720" t="s">
        <v>1921</v>
      </c>
      <c r="AT1720">
        <v>0</v>
      </c>
      <c r="AU1720">
        <v>0</v>
      </c>
      <c r="AV1720">
        <v>890480123</v>
      </c>
      <c r="AW1720" t="s">
        <v>1920</v>
      </c>
      <c r="AX1720">
        <v>5</v>
      </c>
      <c r="BC1720">
        <v>1</v>
      </c>
      <c r="BD1720">
        <v>7</v>
      </c>
      <c r="BE1720">
        <v>2</v>
      </c>
    </row>
    <row r="1721" spans="1:57" x14ac:dyDescent="0.25">
      <c r="A1721" s="179">
        <f t="shared" si="26"/>
        <v>10393296</v>
      </c>
      <c r="B1721" t="s">
        <v>1923</v>
      </c>
      <c r="C1721">
        <v>41692834</v>
      </c>
      <c r="D1721">
        <v>144105</v>
      </c>
      <c r="E1721">
        <v>4</v>
      </c>
      <c r="F1721">
        <v>15666</v>
      </c>
      <c r="G1721" s="180">
        <v>43588</v>
      </c>
      <c r="H1721" s="180">
        <v>45780</v>
      </c>
      <c r="I1721">
        <v>0</v>
      </c>
      <c r="J1721">
        <v>1</v>
      </c>
      <c r="K1721">
        <v>23</v>
      </c>
      <c r="L1721">
        <v>30</v>
      </c>
      <c r="M1721">
        <v>2</v>
      </c>
      <c r="N1721" s="170">
        <v>17726461</v>
      </c>
      <c r="O1721" s="170">
        <v>19240000</v>
      </c>
      <c r="P1721" s="178">
        <v>26000000</v>
      </c>
      <c r="Q1721" s="178">
        <v>588989</v>
      </c>
      <c r="R1721" s="178">
        <v>20372128</v>
      </c>
      <c r="S1721">
        <v>0</v>
      </c>
      <c r="T1721">
        <v>0</v>
      </c>
      <c r="U1721">
        <v>0</v>
      </c>
      <c r="W1721">
        <v>0</v>
      </c>
      <c r="X1721">
        <v>0</v>
      </c>
      <c r="Y1721">
        <v>0</v>
      </c>
      <c r="AB1721" s="180">
        <v>44285</v>
      </c>
      <c r="AC1721">
        <v>1</v>
      </c>
      <c r="AD1721" t="s">
        <v>1922</v>
      </c>
      <c r="AE1721">
        <v>1</v>
      </c>
      <c r="AF1721">
        <v>30</v>
      </c>
      <c r="AG1721">
        <v>0</v>
      </c>
      <c r="AN1721">
        <v>1</v>
      </c>
      <c r="AO1721">
        <v>1</v>
      </c>
      <c r="AR1721" s="178">
        <v>9978832</v>
      </c>
      <c r="AS1721" t="s">
        <v>1921</v>
      </c>
      <c r="AT1721">
        <v>0</v>
      </c>
      <c r="AU1721">
        <v>0</v>
      </c>
      <c r="AV1721">
        <v>890480123</v>
      </c>
      <c r="AW1721" t="s">
        <v>1920</v>
      </c>
      <c r="AX1721">
        <v>5</v>
      </c>
      <c r="BC1721">
        <v>1</v>
      </c>
      <c r="BD1721">
        <v>7</v>
      </c>
      <c r="BE1721">
        <v>2</v>
      </c>
    </row>
    <row r="1722" spans="1:57" x14ac:dyDescent="0.25">
      <c r="A1722" s="179">
        <f t="shared" si="26"/>
        <v>8278628</v>
      </c>
      <c r="B1722" t="s">
        <v>1923</v>
      </c>
      <c r="C1722">
        <v>41692834</v>
      </c>
      <c r="D1722">
        <v>144105</v>
      </c>
      <c r="E1722">
        <v>4</v>
      </c>
      <c r="F1722">
        <v>16672</v>
      </c>
      <c r="G1722" s="180">
        <v>43809</v>
      </c>
      <c r="H1722" s="180">
        <v>44905</v>
      </c>
      <c r="I1722">
        <v>20</v>
      </c>
      <c r="J1722">
        <v>1</v>
      </c>
      <c r="K1722">
        <v>14</v>
      </c>
      <c r="L1722">
        <v>30</v>
      </c>
      <c r="M1722">
        <v>2</v>
      </c>
      <c r="N1722" s="170">
        <v>17726461</v>
      </c>
      <c r="O1722" s="170">
        <v>19240000</v>
      </c>
      <c r="P1722" s="178">
        <v>25000000</v>
      </c>
      <c r="Q1722" s="178">
        <v>900383</v>
      </c>
      <c r="R1722" s="178">
        <v>16227121</v>
      </c>
      <c r="S1722">
        <v>159100</v>
      </c>
      <c r="T1722">
        <v>0</v>
      </c>
      <c r="U1722">
        <v>0</v>
      </c>
      <c r="W1722">
        <v>0</v>
      </c>
      <c r="X1722">
        <v>0</v>
      </c>
      <c r="Y1722">
        <v>0</v>
      </c>
      <c r="AB1722" s="180">
        <v>44285</v>
      </c>
      <c r="AC1722">
        <v>1</v>
      </c>
      <c r="AD1722" t="s">
        <v>1922</v>
      </c>
      <c r="AE1722">
        <v>1</v>
      </c>
      <c r="AF1722">
        <v>30</v>
      </c>
      <c r="AG1722">
        <v>72236</v>
      </c>
      <c r="AN1722">
        <v>1</v>
      </c>
      <c r="AO1722">
        <v>1</v>
      </c>
      <c r="AR1722" s="178">
        <v>7948493</v>
      </c>
      <c r="AS1722" t="s">
        <v>1921</v>
      </c>
      <c r="AT1722">
        <v>0</v>
      </c>
      <c r="AU1722">
        <v>0</v>
      </c>
      <c r="AV1722">
        <v>890480123</v>
      </c>
      <c r="AW1722" t="s">
        <v>1920</v>
      </c>
      <c r="AX1722">
        <v>5</v>
      </c>
      <c r="BC1722">
        <v>1</v>
      </c>
      <c r="BD1722">
        <v>7</v>
      </c>
      <c r="BE1722">
        <v>2</v>
      </c>
    </row>
    <row r="1723" spans="1:57" x14ac:dyDescent="0.25">
      <c r="A1723" s="179">
        <f t="shared" si="26"/>
        <v>25340425</v>
      </c>
      <c r="B1723" t="s">
        <v>1923</v>
      </c>
      <c r="C1723">
        <v>41692834</v>
      </c>
      <c r="D1723">
        <v>140405</v>
      </c>
      <c r="E1723">
        <v>4</v>
      </c>
      <c r="F1723">
        <v>8262</v>
      </c>
      <c r="G1723" s="180">
        <v>41739</v>
      </c>
      <c r="H1723" s="180">
        <v>45392</v>
      </c>
      <c r="I1723">
        <v>0</v>
      </c>
      <c r="J1723">
        <v>1</v>
      </c>
      <c r="K1723">
        <v>84</v>
      </c>
      <c r="L1723">
        <v>30</v>
      </c>
      <c r="M1723">
        <v>2</v>
      </c>
      <c r="N1723" s="170">
        <v>11061594</v>
      </c>
      <c r="O1723" s="170">
        <v>11640000</v>
      </c>
      <c r="P1723" s="178">
        <v>120000000</v>
      </c>
      <c r="Q1723" s="178">
        <v>1657187</v>
      </c>
      <c r="R1723" s="178">
        <v>49670325</v>
      </c>
      <c r="S1723">
        <v>0</v>
      </c>
      <c r="T1723">
        <v>0</v>
      </c>
      <c r="U1723">
        <v>120000000</v>
      </c>
      <c r="V1723" t="s">
        <v>1927</v>
      </c>
      <c r="W1723">
        <v>0</v>
      </c>
      <c r="X1723">
        <v>0</v>
      </c>
      <c r="Y1723">
        <v>0</v>
      </c>
      <c r="AB1723" s="180">
        <v>44285</v>
      </c>
      <c r="AC1723">
        <v>2</v>
      </c>
      <c r="AD1723" t="s">
        <v>1922</v>
      </c>
      <c r="AE1723">
        <v>1</v>
      </c>
      <c r="AF1723">
        <v>30</v>
      </c>
      <c r="AG1723">
        <v>0</v>
      </c>
      <c r="AN1723">
        <v>1</v>
      </c>
      <c r="AO1723">
        <v>1</v>
      </c>
      <c r="AR1723" s="178">
        <v>24329900</v>
      </c>
      <c r="AS1723" t="s">
        <v>1926</v>
      </c>
      <c r="AT1723">
        <v>0</v>
      </c>
      <c r="AU1723">
        <v>0</v>
      </c>
      <c r="AV1723">
        <v>890480123</v>
      </c>
      <c r="AW1723" t="s">
        <v>1920</v>
      </c>
      <c r="AX1723">
        <v>5</v>
      </c>
      <c r="BC1723">
        <v>1</v>
      </c>
      <c r="BD1723">
        <v>7</v>
      </c>
      <c r="BE1723">
        <v>2</v>
      </c>
    </row>
    <row r="1724" spans="1:57" x14ac:dyDescent="0.25">
      <c r="A1724" s="179">
        <f t="shared" si="26"/>
        <v>3545017</v>
      </c>
      <c r="B1724" t="s">
        <v>1923</v>
      </c>
      <c r="C1724">
        <v>41952854</v>
      </c>
      <c r="D1724">
        <v>144105</v>
      </c>
      <c r="E1724">
        <v>4</v>
      </c>
      <c r="F1724">
        <v>14765</v>
      </c>
      <c r="G1724" s="180">
        <v>43390</v>
      </c>
      <c r="H1724" s="180">
        <v>45216</v>
      </c>
      <c r="I1724">
        <v>0</v>
      </c>
      <c r="J1724">
        <v>1</v>
      </c>
      <c r="K1724">
        <v>30</v>
      </c>
      <c r="L1724">
        <v>30</v>
      </c>
      <c r="M1724">
        <v>2</v>
      </c>
      <c r="N1724" s="170">
        <v>12185828</v>
      </c>
      <c r="O1724" s="170">
        <v>12890000</v>
      </c>
      <c r="P1724" s="178">
        <v>17893968</v>
      </c>
      <c r="Q1724" s="178">
        <v>399724</v>
      </c>
      <c r="R1724" s="178">
        <v>10148094</v>
      </c>
      <c r="S1724">
        <v>0</v>
      </c>
      <c r="T1724">
        <v>0</v>
      </c>
      <c r="U1724">
        <v>0</v>
      </c>
      <c r="W1724">
        <v>0</v>
      </c>
      <c r="X1724">
        <v>0</v>
      </c>
      <c r="Y1724">
        <v>0</v>
      </c>
      <c r="AB1724" s="180">
        <v>44285</v>
      </c>
      <c r="AC1724">
        <v>1</v>
      </c>
      <c r="AD1724" t="s">
        <v>1922</v>
      </c>
      <c r="AE1724">
        <v>1</v>
      </c>
      <c r="AF1724">
        <v>30</v>
      </c>
      <c r="AG1724">
        <v>0</v>
      </c>
      <c r="AN1724">
        <v>1</v>
      </c>
      <c r="AO1724">
        <v>1</v>
      </c>
      <c r="AR1724" s="178">
        <v>6603077</v>
      </c>
      <c r="AS1724" t="s">
        <v>1921</v>
      </c>
      <c r="AT1724">
        <v>0</v>
      </c>
      <c r="AU1724">
        <v>0</v>
      </c>
      <c r="AV1724">
        <v>890480123</v>
      </c>
      <c r="AW1724" t="s">
        <v>1920</v>
      </c>
      <c r="AX1724">
        <v>5</v>
      </c>
      <c r="BC1724">
        <v>1</v>
      </c>
      <c r="BD1724">
        <v>7</v>
      </c>
      <c r="BE1724">
        <v>2</v>
      </c>
    </row>
    <row r="1725" spans="1:57" x14ac:dyDescent="0.25">
      <c r="A1725" s="179">
        <f t="shared" si="26"/>
        <v>5478134</v>
      </c>
      <c r="B1725" t="s">
        <v>1923</v>
      </c>
      <c r="C1725">
        <v>41952854</v>
      </c>
      <c r="D1725">
        <v>144105</v>
      </c>
      <c r="E1725">
        <v>4</v>
      </c>
      <c r="F1725">
        <v>18156</v>
      </c>
      <c r="G1725" s="180">
        <v>44232</v>
      </c>
      <c r="H1725" s="180">
        <v>46081</v>
      </c>
      <c r="I1725">
        <v>0</v>
      </c>
      <c r="J1725">
        <v>1</v>
      </c>
      <c r="K1725">
        <v>2</v>
      </c>
      <c r="L1725">
        <v>30</v>
      </c>
      <c r="M1725">
        <v>2</v>
      </c>
      <c r="N1725" s="170">
        <v>9568969</v>
      </c>
      <c r="O1725" s="170">
        <v>10000000</v>
      </c>
      <c r="P1725" s="178">
        <v>16238318</v>
      </c>
      <c r="Q1725" s="178">
        <v>341582</v>
      </c>
      <c r="R1725" s="178">
        <v>15681904</v>
      </c>
      <c r="S1725">
        <v>0</v>
      </c>
      <c r="T1725">
        <v>0</v>
      </c>
      <c r="U1725">
        <v>0</v>
      </c>
      <c r="W1725">
        <v>0</v>
      </c>
      <c r="X1725">
        <v>0</v>
      </c>
      <c r="Y1725">
        <v>0</v>
      </c>
      <c r="AB1725" s="180">
        <v>44285</v>
      </c>
      <c r="AC1725">
        <v>1</v>
      </c>
      <c r="AD1725" t="s">
        <v>1922</v>
      </c>
      <c r="AE1725">
        <v>1</v>
      </c>
      <c r="AF1725">
        <v>30</v>
      </c>
      <c r="AG1725">
        <v>0</v>
      </c>
      <c r="AN1725">
        <v>1</v>
      </c>
      <c r="AO1725">
        <v>1</v>
      </c>
      <c r="AR1725" s="178">
        <v>10203770</v>
      </c>
      <c r="AS1725" t="s">
        <v>1921</v>
      </c>
      <c r="AT1725">
        <v>0</v>
      </c>
      <c r="AU1725">
        <v>0</v>
      </c>
      <c r="AV1725">
        <v>890480123</v>
      </c>
      <c r="AW1725" t="s">
        <v>1920</v>
      </c>
      <c r="AX1725">
        <v>5</v>
      </c>
      <c r="BC1725">
        <v>1</v>
      </c>
      <c r="BD1725">
        <v>7</v>
      </c>
      <c r="BE1725">
        <v>2</v>
      </c>
    </row>
    <row r="1726" spans="1:57" x14ac:dyDescent="0.25">
      <c r="A1726" s="179">
        <f t="shared" si="26"/>
        <v>2498211</v>
      </c>
      <c r="B1726" t="s">
        <v>1923</v>
      </c>
      <c r="C1726">
        <v>43018568</v>
      </c>
      <c r="D1726">
        <v>144105</v>
      </c>
      <c r="E1726">
        <v>4</v>
      </c>
      <c r="F1726">
        <v>16455</v>
      </c>
      <c r="G1726" s="180">
        <v>43753</v>
      </c>
      <c r="H1726" s="180">
        <v>44864</v>
      </c>
      <c r="I1726">
        <v>0</v>
      </c>
      <c r="J1726">
        <v>1</v>
      </c>
      <c r="K1726">
        <v>17</v>
      </c>
      <c r="L1726">
        <v>30</v>
      </c>
      <c r="M1726">
        <v>2</v>
      </c>
      <c r="N1726" s="170">
        <v>12185828</v>
      </c>
      <c r="O1726" s="170">
        <v>12890000</v>
      </c>
      <c r="P1726" s="178">
        <v>8000000</v>
      </c>
      <c r="Q1726" s="178">
        <v>266425</v>
      </c>
      <c r="R1726" s="178">
        <v>4580107</v>
      </c>
      <c r="S1726">
        <v>0</v>
      </c>
      <c r="T1726">
        <v>0</v>
      </c>
      <c r="U1726">
        <v>0</v>
      </c>
      <c r="W1726">
        <v>0</v>
      </c>
      <c r="X1726">
        <v>0</v>
      </c>
      <c r="Y1726">
        <v>0</v>
      </c>
      <c r="AB1726" s="180">
        <v>44285</v>
      </c>
      <c r="AC1726">
        <v>1</v>
      </c>
      <c r="AD1726" t="s">
        <v>1922</v>
      </c>
      <c r="AE1726">
        <v>1</v>
      </c>
      <c r="AF1726">
        <v>30</v>
      </c>
      <c r="AG1726">
        <v>0</v>
      </c>
      <c r="AN1726">
        <v>1</v>
      </c>
      <c r="AO1726">
        <v>1</v>
      </c>
      <c r="AR1726" s="178">
        <v>2081896</v>
      </c>
      <c r="AS1726" t="s">
        <v>1921</v>
      </c>
      <c r="AT1726">
        <v>0</v>
      </c>
      <c r="AU1726">
        <v>0</v>
      </c>
      <c r="AV1726">
        <v>890480123</v>
      </c>
      <c r="AW1726" t="s">
        <v>1920</v>
      </c>
      <c r="AX1726">
        <v>5</v>
      </c>
      <c r="BC1726">
        <v>1</v>
      </c>
      <c r="BD1726">
        <v>7</v>
      </c>
      <c r="BE1726">
        <v>2</v>
      </c>
    </row>
    <row r="1727" spans="1:57" x14ac:dyDescent="0.25">
      <c r="A1727" s="179">
        <f t="shared" si="26"/>
        <v>26545112</v>
      </c>
      <c r="B1727" t="s">
        <v>1923</v>
      </c>
      <c r="C1727">
        <v>43018568</v>
      </c>
      <c r="D1727">
        <v>144105</v>
      </c>
      <c r="E1727">
        <v>4</v>
      </c>
      <c r="F1727">
        <v>17825</v>
      </c>
      <c r="G1727" s="180">
        <v>44158</v>
      </c>
      <c r="H1727" s="180">
        <v>46721</v>
      </c>
      <c r="I1727">
        <v>0</v>
      </c>
      <c r="J1727">
        <v>1</v>
      </c>
      <c r="K1727">
        <v>4</v>
      </c>
      <c r="L1727">
        <v>30</v>
      </c>
      <c r="M1727">
        <v>2</v>
      </c>
      <c r="N1727" s="170">
        <v>16011168</v>
      </c>
      <c r="O1727" s="170">
        <v>17240000</v>
      </c>
      <c r="P1727" s="178">
        <v>50000000</v>
      </c>
      <c r="Q1727" s="178">
        <v>993421</v>
      </c>
      <c r="R1727" s="178">
        <v>48666613</v>
      </c>
      <c r="S1727">
        <v>0</v>
      </c>
      <c r="T1727">
        <v>0</v>
      </c>
      <c r="U1727">
        <v>0</v>
      </c>
      <c r="W1727">
        <v>0</v>
      </c>
      <c r="X1727">
        <v>0</v>
      </c>
      <c r="Y1727">
        <v>0</v>
      </c>
      <c r="AB1727" s="180">
        <v>44285</v>
      </c>
      <c r="AC1727">
        <v>1</v>
      </c>
      <c r="AD1727" t="s">
        <v>1922</v>
      </c>
      <c r="AE1727">
        <v>1</v>
      </c>
      <c r="AF1727">
        <v>30</v>
      </c>
      <c r="AG1727">
        <v>0</v>
      </c>
      <c r="AN1727">
        <v>1</v>
      </c>
      <c r="AO1727">
        <v>1</v>
      </c>
      <c r="AR1727" s="178">
        <v>22121501</v>
      </c>
      <c r="AS1727" t="s">
        <v>1921</v>
      </c>
      <c r="AT1727">
        <v>0</v>
      </c>
      <c r="AU1727">
        <v>0</v>
      </c>
      <c r="AV1727">
        <v>890480123</v>
      </c>
      <c r="AW1727" t="s">
        <v>1920</v>
      </c>
      <c r="AX1727">
        <v>5</v>
      </c>
      <c r="BC1727">
        <v>1</v>
      </c>
      <c r="BD1727">
        <v>7</v>
      </c>
      <c r="BE1727">
        <v>2</v>
      </c>
    </row>
    <row r="1728" spans="1:57" x14ac:dyDescent="0.25">
      <c r="A1728" s="179">
        <f t="shared" si="26"/>
        <v>437471</v>
      </c>
      <c r="B1728" t="s">
        <v>1923</v>
      </c>
      <c r="C1728">
        <v>43064295</v>
      </c>
      <c r="D1728">
        <v>144205</v>
      </c>
      <c r="E1728">
        <v>4</v>
      </c>
      <c r="F1728">
        <v>14845</v>
      </c>
      <c r="G1728" s="180">
        <v>43405</v>
      </c>
      <c r="H1728" s="180">
        <v>44501</v>
      </c>
      <c r="I1728">
        <v>0</v>
      </c>
      <c r="J1728">
        <v>1</v>
      </c>
      <c r="K1728">
        <v>32</v>
      </c>
      <c r="L1728">
        <v>30</v>
      </c>
      <c r="M1728">
        <v>2</v>
      </c>
      <c r="N1728" s="170">
        <v>12185828</v>
      </c>
      <c r="O1728" s="170">
        <v>12890000</v>
      </c>
      <c r="P1728" s="178">
        <v>5863932</v>
      </c>
      <c r="Q1728" s="178">
        <v>195287</v>
      </c>
      <c r="R1728" s="178">
        <v>601682</v>
      </c>
      <c r="S1728">
        <v>0</v>
      </c>
      <c r="T1728">
        <v>0</v>
      </c>
      <c r="U1728">
        <v>0</v>
      </c>
      <c r="W1728">
        <v>0</v>
      </c>
      <c r="X1728">
        <v>0</v>
      </c>
      <c r="Y1728">
        <v>0</v>
      </c>
      <c r="AB1728" s="180">
        <v>44285</v>
      </c>
      <c r="AC1728">
        <v>1</v>
      </c>
      <c r="AD1728" t="s">
        <v>1922</v>
      </c>
      <c r="AE1728">
        <v>1</v>
      </c>
      <c r="AF1728">
        <v>30</v>
      </c>
      <c r="AG1728">
        <v>0</v>
      </c>
      <c r="AN1728">
        <v>1</v>
      </c>
      <c r="AO1728">
        <v>1</v>
      </c>
      <c r="AR1728" s="178">
        <v>164211</v>
      </c>
      <c r="AS1728" t="s">
        <v>1921</v>
      </c>
      <c r="AT1728">
        <v>0</v>
      </c>
      <c r="AU1728">
        <v>0</v>
      </c>
      <c r="AX1728">
        <v>5</v>
      </c>
      <c r="BC1728">
        <v>1</v>
      </c>
      <c r="BD1728">
        <v>7</v>
      </c>
      <c r="BE1728">
        <v>2</v>
      </c>
    </row>
    <row r="1729" spans="1:57" x14ac:dyDescent="0.25">
      <c r="A1729" s="179">
        <f t="shared" si="26"/>
        <v>32852072</v>
      </c>
      <c r="B1729" t="s">
        <v>1923</v>
      </c>
      <c r="C1729">
        <v>43064295</v>
      </c>
      <c r="D1729">
        <v>144105</v>
      </c>
      <c r="E1729">
        <v>4</v>
      </c>
      <c r="F1729">
        <v>16832</v>
      </c>
      <c r="G1729" s="180">
        <v>43845</v>
      </c>
      <c r="H1729" s="180">
        <v>45672</v>
      </c>
      <c r="I1729">
        <v>15</v>
      </c>
      <c r="J1729">
        <v>1</v>
      </c>
      <c r="K1729">
        <v>13</v>
      </c>
      <c r="L1729">
        <v>30</v>
      </c>
      <c r="M1729">
        <v>2</v>
      </c>
      <c r="N1729" s="170">
        <v>9119963</v>
      </c>
      <c r="O1729" s="170">
        <v>9511000</v>
      </c>
      <c r="P1729" s="178">
        <v>56032793</v>
      </c>
      <c r="Q1729" s="178">
        <v>1166414</v>
      </c>
      <c r="R1729" s="178">
        <v>45183541</v>
      </c>
      <c r="S1729">
        <v>171525</v>
      </c>
      <c r="T1729">
        <v>0</v>
      </c>
      <c r="U1729">
        <v>0</v>
      </c>
      <c r="W1729">
        <v>0</v>
      </c>
      <c r="X1729">
        <v>0</v>
      </c>
      <c r="Y1729">
        <v>0</v>
      </c>
      <c r="AB1729" s="180">
        <v>44285</v>
      </c>
      <c r="AC1729">
        <v>1</v>
      </c>
      <c r="AD1729" t="s">
        <v>1922</v>
      </c>
      <c r="AE1729">
        <v>1</v>
      </c>
      <c r="AF1729">
        <v>30</v>
      </c>
      <c r="AG1729">
        <v>46735</v>
      </c>
      <c r="AN1729">
        <v>1</v>
      </c>
      <c r="AO1729">
        <v>1</v>
      </c>
      <c r="AR1729" s="178">
        <v>12331469</v>
      </c>
      <c r="AS1729" t="s">
        <v>1921</v>
      </c>
      <c r="AT1729">
        <v>0</v>
      </c>
      <c r="AU1729">
        <v>0</v>
      </c>
      <c r="AV1729">
        <v>890480123</v>
      </c>
      <c r="AW1729" t="s">
        <v>1920</v>
      </c>
      <c r="AX1729">
        <v>5</v>
      </c>
      <c r="BC1729">
        <v>1</v>
      </c>
      <c r="BD1729">
        <v>7</v>
      </c>
      <c r="BE1729">
        <v>2</v>
      </c>
    </row>
    <row r="1730" spans="1:57" x14ac:dyDescent="0.25">
      <c r="A1730" s="179">
        <f t="shared" ref="A1730:A1793" si="27">IF(+R1730&gt;AR1730,R1730-AR1730,0)</f>
        <v>987935</v>
      </c>
      <c r="B1730" t="s">
        <v>1923</v>
      </c>
      <c r="C1730">
        <v>45422323</v>
      </c>
      <c r="D1730">
        <v>144105</v>
      </c>
      <c r="E1730">
        <v>4</v>
      </c>
      <c r="F1730">
        <v>17886</v>
      </c>
      <c r="G1730" s="180">
        <v>44179</v>
      </c>
      <c r="H1730" s="180">
        <v>44560</v>
      </c>
      <c r="I1730">
        <v>0</v>
      </c>
      <c r="J1730">
        <v>1</v>
      </c>
      <c r="K1730">
        <v>3</v>
      </c>
      <c r="L1730">
        <v>30</v>
      </c>
      <c r="M1730">
        <v>2</v>
      </c>
      <c r="N1730" s="170">
        <v>16011168</v>
      </c>
      <c r="O1730" s="170">
        <v>17240000</v>
      </c>
      <c r="P1730" s="178">
        <v>30000000</v>
      </c>
      <c r="Q1730" s="178">
        <v>2722084</v>
      </c>
      <c r="R1730" s="178">
        <v>22936325</v>
      </c>
      <c r="S1730">
        <v>0</v>
      </c>
      <c r="T1730">
        <v>0</v>
      </c>
      <c r="U1730">
        <v>0</v>
      </c>
      <c r="W1730">
        <v>0</v>
      </c>
      <c r="X1730">
        <v>0</v>
      </c>
      <c r="Y1730">
        <v>0</v>
      </c>
      <c r="AB1730" s="180">
        <v>44285</v>
      </c>
      <c r="AC1730">
        <v>1</v>
      </c>
      <c r="AD1730" t="s">
        <v>1922</v>
      </c>
      <c r="AE1730">
        <v>1</v>
      </c>
      <c r="AF1730">
        <v>30</v>
      </c>
      <c r="AG1730">
        <v>0</v>
      </c>
      <c r="AN1730">
        <v>1</v>
      </c>
      <c r="AO1730">
        <v>1</v>
      </c>
      <c r="AR1730" s="178">
        <v>21948390</v>
      </c>
      <c r="AS1730" t="s">
        <v>1921</v>
      </c>
      <c r="AT1730">
        <v>0</v>
      </c>
      <c r="AU1730">
        <v>0</v>
      </c>
      <c r="AV1730">
        <v>890480123</v>
      </c>
      <c r="AW1730" t="s">
        <v>1920</v>
      </c>
      <c r="AX1730">
        <v>5</v>
      </c>
      <c r="BC1730">
        <v>1</v>
      </c>
      <c r="BD1730">
        <v>7</v>
      </c>
      <c r="BE1730">
        <v>2</v>
      </c>
    </row>
    <row r="1731" spans="1:57" x14ac:dyDescent="0.25">
      <c r="A1731" s="179">
        <f t="shared" si="27"/>
        <v>6125395</v>
      </c>
      <c r="B1731" t="s">
        <v>1923</v>
      </c>
      <c r="C1731">
        <v>45424168</v>
      </c>
      <c r="D1731">
        <v>144105</v>
      </c>
      <c r="E1731">
        <v>4</v>
      </c>
      <c r="F1731">
        <v>18296</v>
      </c>
      <c r="G1731" s="180">
        <v>44284</v>
      </c>
      <c r="H1731" s="180">
        <v>44650</v>
      </c>
      <c r="I1731">
        <v>0</v>
      </c>
      <c r="J1731">
        <v>1</v>
      </c>
      <c r="K1731">
        <v>0</v>
      </c>
      <c r="L1731">
        <v>30</v>
      </c>
      <c r="M1731">
        <v>2</v>
      </c>
      <c r="N1731" s="170">
        <v>10971158</v>
      </c>
      <c r="O1731" s="170">
        <v>11540000</v>
      </c>
      <c r="P1731" s="178">
        <v>25000000</v>
      </c>
      <c r="Q1731" s="178">
        <v>2209205</v>
      </c>
      <c r="R1731" s="178">
        <v>25000000</v>
      </c>
      <c r="S1731">
        <v>0</v>
      </c>
      <c r="T1731">
        <v>0</v>
      </c>
      <c r="U1731">
        <v>0</v>
      </c>
      <c r="W1731">
        <v>0</v>
      </c>
      <c r="X1731">
        <v>0</v>
      </c>
      <c r="Y1731">
        <v>0</v>
      </c>
      <c r="AB1731" s="180">
        <v>44285</v>
      </c>
      <c r="AC1731">
        <v>1</v>
      </c>
      <c r="AD1731" t="s">
        <v>1922</v>
      </c>
      <c r="AE1731">
        <v>1</v>
      </c>
      <c r="AF1731">
        <v>30</v>
      </c>
      <c r="AG1731">
        <v>0</v>
      </c>
      <c r="AN1731">
        <v>1</v>
      </c>
      <c r="AO1731">
        <v>1</v>
      </c>
      <c r="AR1731" s="178">
        <v>18874605</v>
      </c>
      <c r="AS1731" t="s">
        <v>1921</v>
      </c>
      <c r="AT1731">
        <v>0</v>
      </c>
      <c r="AU1731">
        <v>0</v>
      </c>
      <c r="AV1731">
        <v>890480123</v>
      </c>
      <c r="AW1731" t="s">
        <v>1920</v>
      </c>
      <c r="AX1731">
        <v>5</v>
      </c>
      <c r="BC1731">
        <v>1</v>
      </c>
      <c r="BD1731">
        <v>7</v>
      </c>
      <c r="BE1731">
        <v>2</v>
      </c>
    </row>
    <row r="1732" spans="1:57" x14ac:dyDescent="0.25">
      <c r="A1732" s="179">
        <f t="shared" si="27"/>
        <v>0</v>
      </c>
      <c r="B1732" t="s">
        <v>1923</v>
      </c>
      <c r="C1732">
        <v>45424469</v>
      </c>
      <c r="D1732">
        <v>144105</v>
      </c>
      <c r="E1732">
        <v>4</v>
      </c>
      <c r="F1732">
        <v>15365</v>
      </c>
      <c r="G1732" s="180">
        <v>43531</v>
      </c>
      <c r="H1732" s="180">
        <v>45321</v>
      </c>
      <c r="I1732">
        <v>30</v>
      </c>
      <c r="J1732">
        <v>1</v>
      </c>
      <c r="K1732">
        <v>22</v>
      </c>
      <c r="L1732">
        <v>30</v>
      </c>
      <c r="M1732">
        <v>2</v>
      </c>
      <c r="N1732" s="170">
        <v>17726461</v>
      </c>
      <c r="O1732" s="170">
        <v>19240000</v>
      </c>
      <c r="P1732" s="178">
        <v>20996413</v>
      </c>
      <c r="Q1732" s="178">
        <v>541477</v>
      </c>
      <c r="R1732" s="178">
        <v>14751973</v>
      </c>
      <c r="S1732">
        <v>217380</v>
      </c>
      <c r="T1732">
        <v>0</v>
      </c>
      <c r="U1732">
        <v>0</v>
      </c>
      <c r="W1732">
        <v>0</v>
      </c>
      <c r="X1732">
        <v>0</v>
      </c>
      <c r="Y1732">
        <v>0</v>
      </c>
      <c r="AB1732" s="180">
        <v>44285</v>
      </c>
      <c r="AC1732">
        <v>1</v>
      </c>
      <c r="AD1732" t="s">
        <v>1922</v>
      </c>
      <c r="AE1732">
        <v>1</v>
      </c>
      <c r="AF1732">
        <v>30</v>
      </c>
      <c r="AG1732">
        <v>360832</v>
      </c>
      <c r="AN1732">
        <v>1</v>
      </c>
      <c r="AO1732">
        <v>1</v>
      </c>
      <c r="AR1732" s="178">
        <v>17891751</v>
      </c>
      <c r="AS1732" t="s">
        <v>1921</v>
      </c>
      <c r="AT1732">
        <v>0</v>
      </c>
      <c r="AU1732">
        <v>0</v>
      </c>
      <c r="AV1732">
        <v>890480123</v>
      </c>
      <c r="AW1732" t="s">
        <v>1920</v>
      </c>
      <c r="AX1732">
        <v>5</v>
      </c>
      <c r="BC1732">
        <v>1</v>
      </c>
      <c r="BD1732">
        <v>7</v>
      </c>
      <c r="BE1732">
        <v>2</v>
      </c>
    </row>
    <row r="1733" spans="1:57" x14ac:dyDescent="0.25">
      <c r="A1733" s="179">
        <f t="shared" si="27"/>
        <v>0</v>
      </c>
      <c r="B1733" t="s">
        <v>1923</v>
      </c>
      <c r="C1733">
        <v>45424469</v>
      </c>
      <c r="D1733">
        <v>144105</v>
      </c>
      <c r="E1733">
        <v>4</v>
      </c>
      <c r="F1733">
        <v>17425</v>
      </c>
      <c r="G1733" s="180">
        <v>44043</v>
      </c>
      <c r="H1733" s="180">
        <v>44408</v>
      </c>
      <c r="I1733">
        <v>30</v>
      </c>
      <c r="J1733">
        <v>1</v>
      </c>
      <c r="K1733">
        <v>6</v>
      </c>
      <c r="L1733">
        <v>30</v>
      </c>
      <c r="M1733">
        <v>2</v>
      </c>
      <c r="N1733" s="170">
        <v>12185828</v>
      </c>
      <c r="O1733" s="170">
        <v>12890000</v>
      </c>
      <c r="P1733" s="178">
        <v>2280000</v>
      </c>
      <c r="Q1733" s="178">
        <v>202773</v>
      </c>
      <c r="R1733" s="178">
        <v>1006407</v>
      </c>
      <c r="S1733">
        <v>9990</v>
      </c>
      <c r="T1733">
        <v>0</v>
      </c>
      <c r="U1733">
        <v>0</v>
      </c>
      <c r="W1733">
        <v>0</v>
      </c>
      <c r="X1733">
        <v>0</v>
      </c>
      <c r="Y1733">
        <v>0</v>
      </c>
      <c r="AB1733" s="180">
        <v>44285</v>
      </c>
      <c r="AC1733">
        <v>1</v>
      </c>
      <c r="AD1733" t="s">
        <v>1922</v>
      </c>
      <c r="AE1733">
        <v>1</v>
      </c>
      <c r="AF1733">
        <v>30</v>
      </c>
      <c r="AG1733">
        <v>215495</v>
      </c>
      <c r="AN1733">
        <v>1</v>
      </c>
      <c r="AO1733">
        <v>1</v>
      </c>
      <c r="AR1733" s="178">
        <v>1220609</v>
      </c>
      <c r="AS1733" t="s">
        <v>1921</v>
      </c>
      <c r="AT1733">
        <v>0</v>
      </c>
      <c r="AU1733">
        <v>0</v>
      </c>
      <c r="AV1733">
        <v>890480123</v>
      </c>
      <c r="AW1733" t="s">
        <v>1920</v>
      </c>
      <c r="AX1733">
        <v>5</v>
      </c>
      <c r="BC1733">
        <v>1</v>
      </c>
      <c r="BD1733">
        <v>7</v>
      </c>
      <c r="BE1733">
        <v>2</v>
      </c>
    </row>
    <row r="1734" spans="1:57" x14ac:dyDescent="0.25">
      <c r="A1734" s="179">
        <f t="shared" si="27"/>
        <v>51805486</v>
      </c>
      <c r="B1734" t="s">
        <v>1923</v>
      </c>
      <c r="C1734">
        <v>45424485</v>
      </c>
      <c r="D1734">
        <v>144105</v>
      </c>
      <c r="E1734">
        <v>4</v>
      </c>
      <c r="F1734">
        <v>17954</v>
      </c>
      <c r="G1734" s="180">
        <v>44195</v>
      </c>
      <c r="H1734" s="180">
        <v>46417</v>
      </c>
      <c r="I1734">
        <v>0</v>
      </c>
      <c r="J1734">
        <v>1</v>
      </c>
      <c r="K1734">
        <v>3</v>
      </c>
      <c r="L1734">
        <v>30</v>
      </c>
      <c r="M1734">
        <v>2</v>
      </c>
      <c r="N1734" s="170">
        <v>9568969</v>
      </c>
      <c r="O1734" s="170">
        <v>10000000</v>
      </c>
      <c r="P1734" s="178">
        <v>67866034</v>
      </c>
      <c r="Q1734" s="178">
        <v>1229963</v>
      </c>
      <c r="R1734" s="178">
        <v>65781771</v>
      </c>
      <c r="S1734">
        <v>0</v>
      </c>
      <c r="T1734">
        <v>0</v>
      </c>
      <c r="U1734">
        <v>0</v>
      </c>
      <c r="W1734">
        <v>0</v>
      </c>
      <c r="X1734">
        <v>0</v>
      </c>
      <c r="Y1734">
        <v>0</v>
      </c>
      <c r="AB1734" s="180">
        <v>44285</v>
      </c>
      <c r="AC1734">
        <v>1</v>
      </c>
      <c r="AD1734" t="s">
        <v>1922</v>
      </c>
      <c r="AE1734">
        <v>1</v>
      </c>
      <c r="AF1734">
        <v>30</v>
      </c>
      <c r="AG1734">
        <v>0</v>
      </c>
      <c r="AN1734">
        <v>1</v>
      </c>
      <c r="AO1734">
        <v>1</v>
      </c>
      <c r="AR1734" s="178">
        <v>13976285</v>
      </c>
      <c r="AS1734" t="s">
        <v>1921</v>
      </c>
      <c r="AT1734">
        <v>0</v>
      </c>
      <c r="AU1734">
        <v>0</v>
      </c>
      <c r="AV1734">
        <v>890480123</v>
      </c>
      <c r="AW1734" t="s">
        <v>1920</v>
      </c>
      <c r="AX1734">
        <v>5</v>
      </c>
      <c r="BC1734">
        <v>1</v>
      </c>
      <c r="BD1734">
        <v>7</v>
      </c>
      <c r="BE1734">
        <v>2</v>
      </c>
    </row>
    <row r="1735" spans="1:57" x14ac:dyDescent="0.25">
      <c r="A1735" s="179">
        <f t="shared" si="27"/>
        <v>17448</v>
      </c>
      <c r="B1735" t="s">
        <v>1923</v>
      </c>
      <c r="C1735">
        <v>45426336</v>
      </c>
      <c r="D1735">
        <v>144205</v>
      </c>
      <c r="E1735">
        <v>4</v>
      </c>
      <c r="F1735">
        <v>550023704</v>
      </c>
      <c r="G1735" s="180">
        <v>43901</v>
      </c>
      <c r="H1735" s="180">
        <v>45321</v>
      </c>
      <c r="I1735">
        <v>0</v>
      </c>
      <c r="J1735">
        <v>1</v>
      </c>
      <c r="K1735">
        <v>0</v>
      </c>
      <c r="L1735">
        <v>30</v>
      </c>
      <c r="M1735">
        <v>2</v>
      </c>
      <c r="N1735" s="170">
        <v>22490513</v>
      </c>
      <c r="O1735" s="170">
        <v>24960000</v>
      </c>
      <c r="P1735" s="178">
        <v>58830</v>
      </c>
      <c r="Q1735" s="178">
        <v>2262</v>
      </c>
      <c r="R1735" s="178">
        <v>56490</v>
      </c>
      <c r="S1735">
        <v>0</v>
      </c>
      <c r="T1735">
        <v>0</v>
      </c>
      <c r="U1735">
        <v>0</v>
      </c>
      <c r="W1735">
        <v>0</v>
      </c>
      <c r="X1735">
        <v>0</v>
      </c>
      <c r="Y1735">
        <v>0</v>
      </c>
      <c r="AB1735" s="180">
        <v>44286</v>
      </c>
      <c r="AC1735">
        <v>1</v>
      </c>
      <c r="AD1735" t="s">
        <v>1922</v>
      </c>
      <c r="AE1735">
        <v>1</v>
      </c>
      <c r="AF1735">
        <v>30</v>
      </c>
      <c r="AG1735">
        <v>0</v>
      </c>
      <c r="AN1735">
        <v>1</v>
      </c>
      <c r="AO1735">
        <v>1</v>
      </c>
      <c r="AR1735" s="178">
        <v>39042</v>
      </c>
      <c r="AS1735" t="s">
        <v>1921</v>
      </c>
      <c r="AT1735">
        <v>0</v>
      </c>
      <c r="AU1735">
        <v>0</v>
      </c>
      <c r="AX1735">
        <v>5</v>
      </c>
      <c r="BC1735">
        <v>2</v>
      </c>
      <c r="BD1735">
        <v>7</v>
      </c>
      <c r="BE1735">
        <v>2</v>
      </c>
    </row>
    <row r="1736" spans="1:57" x14ac:dyDescent="0.25">
      <c r="A1736" s="179">
        <f t="shared" si="27"/>
        <v>17131</v>
      </c>
      <c r="B1736" t="s">
        <v>1923</v>
      </c>
      <c r="C1736">
        <v>45426336</v>
      </c>
      <c r="D1736">
        <v>144205</v>
      </c>
      <c r="E1736">
        <v>4</v>
      </c>
      <c r="F1736">
        <v>550023705</v>
      </c>
      <c r="G1736" s="180">
        <v>43901</v>
      </c>
      <c r="H1736" s="180">
        <v>45321</v>
      </c>
      <c r="I1736">
        <v>0</v>
      </c>
      <c r="J1736">
        <v>1</v>
      </c>
      <c r="K1736">
        <v>0</v>
      </c>
      <c r="L1736">
        <v>30</v>
      </c>
      <c r="M1736">
        <v>2</v>
      </c>
      <c r="N1736" s="170">
        <v>22490513</v>
      </c>
      <c r="O1736" s="170">
        <v>24960000</v>
      </c>
      <c r="P1736" s="178">
        <v>57758</v>
      </c>
      <c r="Q1736" s="178">
        <v>2220</v>
      </c>
      <c r="R1736" s="178">
        <v>55462</v>
      </c>
      <c r="S1736">
        <v>0</v>
      </c>
      <c r="T1736">
        <v>0</v>
      </c>
      <c r="U1736">
        <v>0</v>
      </c>
      <c r="W1736">
        <v>0</v>
      </c>
      <c r="X1736">
        <v>0</v>
      </c>
      <c r="Y1736">
        <v>0</v>
      </c>
      <c r="AB1736" s="180">
        <v>44286</v>
      </c>
      <c r="AC1736">
        <v>1</v>
      </c>
      <c r="AD1736" t="s">
        <v>1922</v>
      </c>
      <c r="AE1736">
        <v>1</v>
      </c>
      <c r="AF1736">
        <v>30</v>
      </c>
      <c r="AG1736">
        <v>0</v>
      </c>
      <c r="AN1736">
        <v>1</v>
      </c>
      <c r="AO1736">
        <v>1</v>
      </c>
      <c r="AR1736" s="178">
        <v>38331</v>
      </c>
      <c r="AS1736" t="s">
        <v>1921</v>
      </c>
      <c r="AT1736">
        <v>0</v>
      </c>
      <c r="AU1736">
        <v>0</v>
      </c>
      <c r="AX1736">
        <v>5</v>
      </c>
      <c r="BC1736">
        <v>2</v>
      </c>
      <c r="BD1736">
        <v>7</v>
      </c>
      <c r="BE1736">
        <v>2</v>
      </c>
    </row>
    <row r="1737" spans="1:57" x14ac:dyDescent="0.25">
      <c r="A1737" s="179">
        <f t="shared" si="27"/>
        <v>15727</v>
      </c>
      <c r="B1737" t="s">
        <v>1923</v>
      </c>
      <c r="C1737">
        <v>45426336</v>
      </c>
      <c r="D1737">
        <v>144205</v>
      </c>
      <c r="E1737">
        <v>4</v>
      </c>
      <c r="F1737">
        <v>550023706</v>
      </c>
      <c r="G1737" s="180">
        <v>43901</v>
      </c>
      <c r="H1737" s="180">
        <v>45321</v>
      </c>
      <c r="I1737">
        <v>0</v>
      </c>
      <c r="J1737">
        <v>1</v>
      </c>
      <c r="K1737">
        <v>0</v>
      </c>
      <c r="L1737">
        <v>30</v>
      </c>
      <c r="M1737">
        <v>2</v>
      </c>
      <c r="N1737" s="170">
        <v>22490513</v>
      </c>
      <c r="O1737" s="170">
        <v>24960000</v>
      </c>
      <c r="P1737" s="178">
        <v>53028</v>
      </c>
      <c r="Q1737" s="178">
        <v>2039</v>
      </c>
      <c r="R1737" s="178">
        <v>50918</v>
      </c>
      <c r="S1737">
        <v>0</v>
      </c>
      <c r="T1737">
        <v>0</v>
      </c>
      <c r="U1737">
        <v>0</v>
      </c>
      <c r="W1737">
        <v>0</v>
      </c>
      <c r="X1737">
        <v>0</v>
      </c>
      <c r="Y1737">
        <v>0</v>
      </c>
      <c r="AB1737" s="180">
        <v>44286</v>
      </c>
      <c r="AC1737">
        <v>1</v>
      </c>
      <c r="AD1737" t="s">
        <v>1922</v>
      </c>
      <c r="AE1737">
        <v>1</v>
      </c>
      <c r="AF1737">
        <v>30</v>
      </c>
      <c r="AG1737">
        <v>0</v>
      </c>
      <c r="AN1737">
        <v>1</v>
      </c>
      <c r="AO1737">
        <v>1</v>
      </c>
      <c r="AR1737" s="178">
        <v>35191</v>
      </c>
      <c r="AS1737" t="s">
        <v>1921</v>
      </c>
      <c r="AT1737">
        <v>0</v>
      </c>
      <c r="AU1737">
        <v>0</v>
      </c>
      <c r="AX1737">
        <v>5</v>
      </c>
      <c r="BC1737">
        <v>2</v>
      </c>
      <c r="BD1737">
        <v>7</v>
      </c>
      <c r="BE1737">
        <v>2</v>
      </c>
    </row>
    <row r="1738" spans="1:57" x14ac:dyDescent="0.25">
      <c r="A1738" s="179">
        <f t="shared" si="27"/>
        <v>6479</v>
      </c>
      <c r="B1738" t="s">
        <v>1923</v>
      </c>
      <c r="C1738">
        <v>45426336</v>
      </c>
      <c r="D1738">
        <v>144205</v>
      </c>
      <c r="E1738">
        <v>4</v>
      </c>
      <c r="F1738">
        <v>550023707</v>
      </c>
      <c r="G1738" s="180">
        <v>43901</v>
      </c>
      <c r="H1738" s="180">
        <v>45321</v>
      </c>
      <c r="I1738">
        <v>0</v>
      </c>
      <c r="J1738">
        <v>1</v>
      </c>
      <c r="K1738">
        <v>0</v>
      </c>
      <c r="L1738">
        <v>30</v>
      </c>
      <c r="M1738">
        <v>2</v>
      </c>
      <c r="N1738" s="170">
        <v>22490513</v>
      </c>
      <c r="O1738" s="170">
        <v>24960000</v>
      </c>
      <c r="P1738" s="178">
        <v>21845</v>
      </c>
      <c r="Q1738" s="178">
        <v>840</v>
      </c>
      <c r="R1738" s="178">
        <v>20975</v>
      </c>
      <c r="S1738">
        <v>0</v>
      </c>
      <c r="T1738">
        <v>0</v>
      </c>
      <c r="U1738">
        <v>0</v>
      </c>
      <c r="W1738">
        <v>0</v>
      </c>
      <c r="X1738">
        <v>0</v>
      </c>
      <c r="Y1738">
        <v>0</v>
      </c>
      <c r="AB1738" s="180">
        <v>44286</v>
      </c>
      <c r="AC1738">
        <v>1</v>
      </c>
      <c r="AD1738" t="s">
        <v>1922</v>
      </c>
      <c r="AE1738">
        <v>1</v>
      </c>
      <c r="AF1738">
        <v>30</v>
      </c>
      <c r="AG1738">
        <v>0</v>
      </c>
      <c r="AN1738">
        <v>1</v>
      </c>
      <c r="AO1738">
        <v>1</v>
      </c>
      <c r="AR1738" s="178">
        <v>14496</v>
      </c>
      <c r="AS1738" t="s">
        <v>1921</v>
      </c>
      <c r="AT1738">
        <v>0</v>
      </c>
      <c r="AU1738">
        <v>0</v>
      </c>
      <c r="AX1738">
        <v>5</v>
      </c>
      <c r="BC1738">
        <v>2</v>
      </c>
      <c r="BD1738">
        <v>7</v>
      </c>
      <c r="BE1738">
        <v>2</v>
      </c>
    </row>
    <row r="1739" spans="1:57" x14ac:dyDescent="0.25">
      <c r="A1739" s="179">
        <f t="shared" si="27"/>
        <v>30905</v>
      </c>
      <c r="B1739" t="s">
        <v>1923</v>
      </c>
      <c r="C1739">
        <v>45426336</v>
      </c>
      <c r="D1739">
        <v>144205</v>
      </c>
      <c r="E1739">
        <v>4</v>
      </c>
      <c r="F1739">
        <v>550023754</v>
      </c>
      <c r="G1739" s="180">
        <v>43909</v>
      </c>
      <c r="H1739" s="180">
        <v>45321</v>
      </c>
      <c r="I1739">
        <v>0</v>
      </c>
      <c r="J1739">
        <v>1</v>
      </c>
      <c r="K1739">
        <v>0</v>
      </c>
      <c r="L1739">
        <v>30</v>
      </c>
      <c r="M1739">
        <v>2</v>
      </c>
      <c r="N1739" s="170">
        <v>22490513</v>
      </c>
      <c r="O1739" s="170">
        <v>24960000</v>
      </c>
      <c r="P1739" s="178">
        <v>104202</v>
      </c>
      <c r="Q1739" s="178">
        <v>4006</v>
      </c>
      <c r="R1739" s="178">
        <v>100057</v>
      </c>
      <c r="S1739">
        <v>0</v>
      </c>
      <c r="T1739">
        <v>0</v>
      </c>
      <c r="U1739">
        <v>0</v>
      </c>
      <c r="W1739">
        <v>0</v>
      </c>
      <c r="X1739">
        <v>0</v>
      </c>
      <c r="Y1739">
        <v>0</v>
      </c>
      <c r="AB1739" s="180">
        <v>44286</v>
      </c>
      <c r="AC1739">
        <v>1</v>
      </c>
      <c r="AD1739" t="s">
        <v>1922</v>
      </c>
      <c r="AE1739">
        <v>1</v>
      </c>
      <c r="AF1739">
        <v>30</v>
      </c>
      <c r="AG1739">
        <v>0</v>
      </c>
      <c r="AN1739">
        <v>1</v>
      </c>
      <c r="AO1739">
        <v>1</v>
      </c>
      <c r="AR1739" s="178">
        <v>69152</v>
      </c>
      <c r="AS1739" t="s">
        <v>1921</v>
      </c>
      <c r="AT1739">
        <v>0</v>
      </c>
      <c r="AU1739">
        <v>0</v>
      </c>
      <c r="AX1739">
        <v>5</v>
      </c>
      <c r="BC1739">
        <v>2</v>
      </c>
      <c r="BD1739">
        <v>7</v>
      </c>
      <c r="BE1739">
        <v>2</v>
      </c>
    </row>
    <row r="1740" spans="1:57" x14ac:dyDescent="0.25">
      <c r="A1740" s="179">
        <f t="shared" si="27"/>
        <v>39689</v>
      </c>
      <c r="B1740" t="s">
        <v>1923</v>
      </c>
      <c r="C1740">
        <v>45426336</v>
      </c>
      <c r="D1740">
        <v>144205</v>
      </c>
      <c r="E1740">
        <v>4</v>
      </c>
      <c r="F1740">
        <v>550023772</v>
      </c>
      <c r="G1740" s="180">
        <v>43914</v>
      </c>
      <c r="H1740" s="180">
        <v>45321</v>
      </c>
      <c r="I1740">
        <v>0</v>
      </c>
      <c r="J1740">
        <v>1</v>
      </c>
      <c r="K1740">
        <v>0</v>
      </c>
      <c r="L1740">
        <v>30</v>
      </c>
      <c r="M1740">
        <v>2</v>
      </c>
      <c r="N1740" s="170">
        <v>22490513</v>
      </c>
      <c r="O1740" s="170">
        <v>24960000</v>
      </c>
      <c r="P1740" s="178">
        <v>133819</v>
      </c>
      <c r="Q1740" s="178">
        <v>5145</v>
      </c>
      <c r="R1740" s="178">
        <v>128496</v>
      </c>
      <c r="S1740">
        <v>0</v>
      </c>
      <c r="T1740">
        <v>0</v>
      </c>
      <c r="U1740">
        <v>0</v>
      </c>
      <c r="W1740">
        <v>0</v>
      </c>
      <c r="X1740">
        <v>0</v>
      </c>
      <c r="Y1740">
        <v>0</v>
      </c>
      <c r="AB1740" s="180">
        <v>44286</v>
      </c>
      <c r="AC1740">
        <v>1</v>
      </c>
      <c r="AD1740" t="s">
        <v>1922</v>
      </c>
      <c r="AE1740">
        <v>1</v>
      </c>
      <c r="AF1740">
        <v>30</v>
      </c>
      <c r="AG1740">
        <v>0</v>
      </c>
      <c r="AN1740">
        <v>1</v>
      </c>
      <c r="AO1740">
        <v>1</v>
      </c>
      <c r="AR1740" s="178">
        <v>88807</v>
      </c>
      <c r="AS1740" t="s">
        <v>1921</v>
      </c>
      <c r="AT1740">
        <v>0</v>
      </c>
      <c r="AU1740">
        <v>0</v>
      </c>
      <c r="AX1740">
        <v>5</v>
      </c>
      <c r="BC1740">
        <v>2</v>
      </c>
      <c r="BD1740">
        <v>7</v>
      </c>
      <c r="BE1740">
        <v>2</v>
      </c>
    </row>
    <row r="1741" spans="1:57" x14ac:dyDescent="0.25">
      <c r="A1741" s="179">
        <f t="shared" si="27"/>
        <v>15620</v>
      </c>
      <c r="B1741" t="s">
        <v>1923</v>
      </c>
      <c r="C1741">
        <v>45426336</v>
      </c>
      <c r="D1741">
        <v>144205</v>
      </c>
      <c r="E1741">
        <v>4</v>
      </c>
      <c r="F1741">
        <v>550023775</v>
      </c>
      <c r="G1741" s="180">
        <v>43915</v>
      </c>
      <c r="H1741" s="180">
        <v>45321</v>
      </c>
      <c r="I1741">
        <v>0</v>
      </c>
      <c r="J1741">
        <v>1</v>
      </c>
      <c r="K1741">
        <v>0</v>
      </c>
      <c r="L1741">
        <v>30</v>
      </c>
      <c r="M1741">
        <v>2</v>
      </c>
      <c r="N1741" s="170">
        <v>22490513</v>
      </c>
      <c r="O1741" s="170">
        <v>24960000</v>
      </c>
      <c r="P1741" s="178">
        <v>52666</v>
      </c>
      <c r="Q1741" s="178">
        <v>2025</v>
      </c>
      <c r="R1741" s="178">
        <v>50571</v>
      </c>
      <c r="S1741">
        <v>0</v>
      </c>
      <c r="T1741">
        <v>0</v>
      </c>
      <c r="U1741">
        <v>0</v>
      </c>
      <c r="W1741">
        <v>0</v>
      </c>
      <c r="X1741">
        <v>0</v>
      </c>
      <c r="Y1741">
        <v>0</v>
      </c>
      <c r="AB1741" s="180">
        <v>44286</v>
      </c>
      <c r="AC1741">
        <v>1</v>
      </c>
      <c r="AD1741" t="s">
        <v>1922</v>
      </c>
      <c r="AE1741">
        <v>1</v>
      </c>
      <c r="AF1741">
        <v>30</v>
      </c>
      <c r="AG1741">
        <v>0</v>
      </c>
      <c r="AN1741">
        <v>1</v>
      </c>
      <c r="AO1741">
        <v>1</v>
      </c>
      <c r="AR1741" s="178">
        <v>34951</v>
      </c>
      <c r="AS1741" t="s">
        <v>1921</v>
      </c>
      <c r="AT1741">
        <v>0</v>
      </c>
      <c r="AU1741">
        <v>0</v>
      </c>
      <c r="AX1741">
        <v>5</v>
      </c>
      <c r="BC1741">
        <v>2</v>
      </c>
      <c r="BD1741">
        <v>7</v>
      </c>
      <c r="BE1741">
        <v>2</v>
      </c>
    </row>
    <row r="1742" spans="1:57" x14ac:dyDescent="0.25">
      <c r="A1742" s="179">
        <f t="shared" si="27"/>
        <v>5192</v>
      </c>
      <c r="B1742" t="s">
        <v>1923</v>
      </c>
      <c r="C1742">
        <v>45426336</v>
      </c>
      <c r="D1742">
        <v>144205</v>
      </c>
      <c r="E1742">
        <v>4</v>
      </c>
      <c r="F1742">
        <v>550023776</v>
      </c>
      <c r="G1742" s="180">
        <v>43915</v>
      </c>
      <c r="H1742" s="180">
        <v>45321</v>
      </c>
      <c r="I1742">
        <v>0</v>
      </c>
      <c r="J1742">
        <v>1</v>
      </c>
      <c r="K1742">
        <v>0</v>
      </c>
      <c r="L1742">
        <v>30</v>
      </c>
      <c r="M1742">
        <v>2</v>
      </c>
      <c r="N1742" s="170">
        <v>22490513</v>
      </c>
      <c r="O1742" s="170">
        <v>24960000</v>
      </c>
      <c r="P1742" s="178">
        <v>17506</v>
      </c>
      <c r="Q1742" s="178">
        <v>673</v>
      </c>
      <c r="R1742" s="178">
        <v>16810</v>
      </c>
      <c r="S1742">
        <v>0</v>
      </c>
      <c r="T1742">
        <v>0</v>
      </c>
      <c r="U1742">
        <v>0</v>
      </c>
      <c r="W1742">
        <v>0</v>
      </c>
      <c r="X1742">
        <v>0</v>
      </c>
      <c r="Y1742">
        <v>0</v>
      </c>
      <c r="AB1742" s="180">
        <v>44286</v>
      </c>
      <c r="AC1742">
        <v>1</v>
      </c>
      <c r="AD1742" t="s">
        <v>1922</v>
      </c>
      <c r="AE1742">
        <v>1</v>
      </c>
      <c r="AF1742">
        <v>30</v>
      </c>
      <c r="AG1742">
        <v>0</v>
      </c>
      <c r="AN1742">
        <v>1</v>
      </c>
      <c r="AO1742">
        <v>1</v>
      </c>
      <c r="AR1742" s="178">
        <v>11618</v>
      </c>
      <c r="AS1742" t="s">
        <v>1921</v>
      </c>
      <c r="AT1742">
        <v>0</v>
      </c>
      <c r="AU1742">
        <v>0</v>
      </c>
      <c r="AX1742">
        <v>5</v>
      </c>
      <c r="BC1742">
        <v>2</v>
      </c>
      <c r="BD1742">
        <v>7</v>
      </c>
      <c r="BE1742">
        <v>2</v>
      </c>
    </row>
    <row r="1743" spans="1:57" x14ac:dyDescent="0.25">
      <c r="A1743" s="179">
        <f t="shared" si="27"/>
        <v>24288</v>
      </c>
      <c r="B1743" t="s">
        <v>1923</v>
      </c>
      <c r="C1743">
        <v>45426336</v>
      </c>
      <c r="D1743">
        <v>144205</v>
      </c>
      <c r="E1743">
        <v>4</v>
      </c>
      <c r="F1743">
        <v>550023891</v>
      </c>
      <c r="G1743" s="180">
        <v>43977</v>
      </c>
      <c r="H1743" s="180">
        <v>45321</v>
      </c>
      <c r="I1743">
        <v>0</v>
      </c>
      <c r="J1743">
        <v>1</v>
      </c>
      <c r="K1743">
        <v>0</v>
      </c>
      <c r="L1743">
        <v>30</v>
      </c>
      <c r="M1743">
        <v>2</v>
      </c>
      <c r="N1743" s="170">
        <v>22490513</v>
      </c>
      <c r="O1743" s="170">
        <v>24960000</v>
      </c>
      <c r="P1743" s="178">
        <v>81892</v>
      </c>
      <c r="Q1743" s="178">
        <v>3148</v>
      </c>
      <c r="R1743" s="178">
        <v>78636</v>
      </c>
      <c r="S1743">
        <v>0</v>
      </c>
      <c r="T1743">
        <v>0</v>
      </c>
      <c r="U1743">
        <v>0</v>
      </c>
      <c r="W1743">
        <v>0</v>
      </c>
      <c r="X1743">
        <v>0</v>
      </c>
      <c r="Y1743">
        <v>0</v>
      </c>
      <c r="AB1743" s="180">
        <v>44286</v>
      </c>
      <c r="AC1743">
        <v>1</v>
      </c>
      <c r="AD1743" t="s">
        <v>1922</v>
      </c>
      <c r="AE1743">
        <v>1</v>
      </c>
      <c r="AF1743">
        <v>30</v>
      </c>
      <c r="AG1743">
        <v>0</v>
      </c>
      <c r="AN1743">
        <v>1</v>
      </c>
      <c r="AO1743">
        <v>1</v>
      </c>
      <c r="AR1743" s="178">
        <v>54348</v>
      </c>
      <c r="AS1743" t="s">
        <v>1921</v>
      </c>
      <c r="AT1743">
        <v>0</v>
      </c>
      <c r="AU1743">
        <v>0</v>
      </c>
      <c r="AX1743">
        <v>5</v>
      </c>
      <c r="BC1743">
        <v>2</v>
      </c>
      <c r="BD1743">
        <v>7</v>
      </c>
      <c r="BE1743">
        <v>2</v>
      </c>
    </row>
    <row r="1744" spans="1:57" x14ac:dyDescent="0.25">
      <c r="A1744" s="179">
        <f t="shared" si="27"/>
        <v>47281</v>
      </c>
      <c r="B1744" t="s">
        <v>1923</v>
      </c>
      <c r="C1744">
        <v>45426336</v>
      </c>
      <c r="D1744">
        <v>144205</v>
      </c>
      <c r="E1744">
        <v>4</v>
      </c>
      <c r="F1744">
        <v>550023915</v>
      </c>
      <c r="G1744" s="180">
        <v>43988</v>
      </c>
      <c r="H1744" s="180">
        <v>45321</v>
      </c>
      <c r="I1744">
        <v>0</v>
      </c>
      <c r="J1744">
        <v>1</v>
      </c>
      <c r="K1744">
        <v>0</v>
      </c>
      <c r="L1744">
        <v>30</v>
      </c>
      <c r="M1744">
        <v>2</v>
      </c>
      <c r="N1744" s="170">
        <v>22490513</v>
      </c>
      <c r="O1744" s="170">
        <v>24960000</v>
      </c>
      <c r="P1744" s="178">
        <v>159416</v>
      </c>
      <c r="Q1744" s="178">
        <v>6129</v>
      </c>
      <c r="R1744" s="178">
        <v>153075</v>
      </c>
      <c r="S1744">
        <v>0</v>
      </c>
      <c r="T1744">
        <v>0</v>
      </c>
      <c r="U1744">
        <v>0</v>
      </c>
      <c r="W1744">
        <v>0</v>
      </c>
      <c r="X1744">
        <v>0</v>
      </c>
      <c r="Y1744">
        <v>0</v>
      </c>
      <c r="AB1744" s="180">
        <v>44286</v>
      </c>
      <c r="AC1744">
        <v>1</v>
      </c>
      <c r="AD1744" t="s">
        <v>1922</v>
      </c>
      <c r="AE1744">
        <v>1</v>
      </c>
      <c r="AF1744">
        <v>30</v>
      </c>
      <c r="AG1744">
        <v>0</v>
      </c>
      <c r="AN1744">
        <v>1</v>
      </c>
      <c r="AO1744">
        <v>1</v>
      </c>
      <c r="AR1744" s="178">
        <v>105794</v>
      </c>
      <c r="AS1744" t="s">
        <v>1921</v>
      </c>
      <c r="AT1744">
        <v>0</v>
      </c>
      <c r="AU1744">
        <v>0</v>
      </c>
      <c r="AX1744">
        <v>5</v>
      </c>
      <c r="BC1744">
        <v>2</v>
      </c>
      <c r="BD1744">
        <v>7</v>
      </c>
      <c r="BE1744">
        <v>2</v>
      </c>
    </row>
    <row r="1745" spans="1:57" x14ac:dyDescent="0.25">
      <c r="A1745" s="179">
        <f t="shared" si="27"/>
        <v>47932</v>
      </c>
      <c r="B1745" t="s">
        <v>1923</v>
      </c>
      <c r="C1745">
        <v>45426336</v>
      </c>
      <c r="D1745">
        <v>144205</v>
      </c>
      <c r="E1745">
        <v>4</v>
      </c>
      <c r="F1745">
        <v>550023923</v>
      </c>
      <c r="G1745" s="180">
        <v>43990</v>
      </c>
      <c r="H1745" s="180">
        <v>45321</v>
      </c>
      <c r="I1745">
        <v>0</v>
      </c>
      <c r="J1745">
        <v>1</v>
      </c>
      <c r="K1745">
        <v>0</v>
      </c>
      <c r="L1745">
        <v>30</v>
      </c>
      <c r="M1745">
        <v>2</v>
      </c>
      <c r="N1745" s="170">
        <v>22490513</v>
      </c>
      <c r="O1745" s="170">
        <v>24960000</v>
      </c>
      <c r="P1745" s="178">
        <v>161613</v>
      </c>
      <c r="Q1745" s="178">
        <v>6213</v>
      </c>
      <c r="R1745" s="178">
        <v>155185</v>
      </c>
      <c r="S1745">
        <v>0</v>
      </c>
      <c r="T1745">
        <v>0</v>
      </c>
      <c r="U1745">
        <v>0</v>
      </c>
      <c r="W1745">
        <v>0</v>
      </c>
      <c r="X1745">
        <v>0</v>
      </c>
      <c r="Y1745">
        <v>0</v>
      </c>
      <c r="AB1745" s="180">
        <v>44286</v>
      </c>
      <c r="AC1745">
        <v>1</v>
      </c>
      <c r="AD1745" t="s">
        <v>1922</v>
      </c>
      <c r="AE1745">
        <v>1</v>
      </c>
      <c r="AF1745">
        <v>30</v>
      </c>
      <c r="AG1745">
        <v>0</v>
      </c>
      <c r="AN1745">
        <v>1</v>
      </c>
      <c r="AO1745">
        <v>1</v>
      </c>
      <c r="AR1745" s="178">
        <v>107253</v>
      </c>
      <c r="AS1745" t="s">
        <v>1921</v>
      </c>
      <c r="AT1745">
        <v>0</v>
      </c>
      <c r="AU1745">
        <v>0</v>
      </c>
      <c r="AX1745">
        <v>5</v>
      </c>
      <c r="BC1745">
        <v>2</v>
      </c>
      <c r="BD1745">
        <v>7</v>
      </c>
      <c r="BE1745">
        <v>2</v>
      </c>
    </row>
    <row r="1746" spans="1:57" x14ac:dyDescent="0.25">
      <c r="A1746" s="179">
        <f t="shared" si="27"/>
        <v>14519</v>
      </c>
      <c r="B1746" t="s">
        <v>1923</v>
      </c>
      <c r="C1746">
        <v>45426336</v>
      </c>
      <c r="D1746">
        <v>144205</v>
      </c>
      <c r="E1746">
        <v>4</v>
      </c>
      <c r="F1746">
        <v>550024202</v>
      </c>
      <c r="G1746" s="180">
        <v>44065</v>
      </c>
      <c r="H1746" s="180">
        <v>45321</v>
      </c>
      <c r="I1746">
        <v>0</v>
      </c>
      <c r="J1746">
        <v>1</v>
      </c>
      <c r="K1746">
        <v>0</v>
      </c>
      <c r="L1746">
        <v>30</v>
      </c>
      <c r="M1746">
        <v>2</v>
      </c>
      <c r="N1746" s="170">
        <v>22490513</v>
      </c>
      <c r="O1746" s="170">
        <v>24960000</v>
      </c>
      <c r="P1746" s="178">
        <v>48953</v>
      </c>
      <c r="Q1746" s="178">
        <v>1882</v>
      </c>
      <c r="R1746" s="178">
        <v>47005</v>
      </c>
      <c r="S1746">
        <v>0</v>
      </c>
      <c r="T1746">
        <v>0</v>
      </c>
      <c r="U1746">
        <v>0</v>
      </c>
      <c r="W1746">
        <v>0</v>
      </c>
      <c r="X1746">
        <v>0</v>
      </c>
      <c r="Y1746">
        <v>0</v>
      </c>
      <c r="AB1746" s="180">
        <v>44286</v>
      </c>
      <c r="AC1746">
        <v>1</v>
      </c>
      <c r="AD1746" t="s">
        <v>1922</v>
      </c>
      <c r="AE1746">
        <v>1</v>
      </c>
      <c r="AF1746">
        <v>30</v>
      </c>
      <c r="AG1746">
        <v>0</v>
      </c>
      <c r="AN1746">
        <v>1</v>
      </c>
      <c r="AO1746">
        <v>1</v>
      </c>
      <c r="AR1746" s="178">
        <v>32486</v>
      </c>
      <c r="AS1746" t="s">
        <v>1921</v>
      </c>
      <c r="AT1746">
        <v>0</v>
      </c>
      <c r="AU1746">
        <v>0</v>
      </c>
      <c r="AX1746">
        <v>5</v>
      </c>
      <c r="BC1746">
        <v>2</v>
      </c>
      <c r="BD1746">
        <v>7</v>
      </c>
      <c r="BE1746">
        <v>2</v>
      </c>
    </row>
    <row r="1747" spans="1:57" x14ac:dyDescent="0.25">
      <c r="A1747" s="179">
        <f t="shared" si="27"/>
        <v>9806</v>
      </c>
      <c r="B1747" t="s">
        <v>1923</v>
      </c>
      <c r="C1747">
        <v>45426336</v>
      </c>
      <c r="D1747">
        <v>144205</v>
      </c>
      <c r="E1747">
        <v>4</v>
      </c>
      <c r="F1747">
        <v>550024222</v>
      </c>
      <c r="G1747" s="180">
        <v>44072</v>
      </c>
      <c r="H1747" s="180">
        <v>45321</v>
      </c>
      <c r="I1747">
        <v>0</v>
      </c>
      <c r="J1747">
        <v>1</v>
      </c>
      <c r="K1747">
        <v>0</v>
      </c>
      <c r="L1747">
        <v>30</v>
      </c>
      <c r="M1747">
        <v>2</v>
      </c>
      <c r="N1747" s="170">
        <v>22490513</v>
      </c>
      <c r="O1747" s="170">
        <v>24960000</v>
      </c>
      <c r="P1747" s="178">
        <v>33063</v>
      </c>
      <c r="Q1747" s="178">
        <v>1271</v>
      </c>
      <c r="R1747" s="178">
        <v>31748</v>
      </c>
      <c r="S1747">
        <v>0</v>
      </c>
      <c r="T1747">
        <v>0</v>
      </c>
      <c r="U1747">
        <v>0</v>
      </c>
      <c r="W1747">
        <v>0</v>
      </c>
      <c r="X1747">
        <v>0</v>
      </c>
      <c r="Y1747">
        <v>0</v>
      </c>
      <c r="AB1747" s="180">
        <v>44286</v>
      </c>
      <c r="AC1747">
        <v>1</v>
      </c>
      <c r="AD1747" t="s">
        <v>1922</v>
      </c>
      <c r="AE1747">
        <v>1</v>
      </c>
      <c r="AF1747">
        <v>30</v>
      </c>
      <c r="AG1747">
        <v>0</v>
      </c>
      <c r="AN1747">
        <v>1</v>
      </c>
      <c r="AO1747">
        <v>1</v>
      </c>
      <c r="AR1747" s="178">
        <v>21942</v>
      </c>
      <c r="AS1747" t="s">
        <v>1921</v>
      </c>
      <c r="AT1747">
        <v>0</v>
      </c>
      <c r="AU1747">
        <v>0</v>
      </c>
      <c r="AX1747">
        <v>5</v>
      </c>
      <c r="BC1747">
        <v>2</v>
      </c>
      <c r="BD1747">
        <v>7</v>
      </c>
      <c r="BE1747">
        <v>2</v>
      </c>
    </row>
    <row r="1748" spans="1:57" x14ac:dyDescent="0.25">
      <c r="A1748" s="179">
        <f t="shared" si="27"/>
        <v>21445</v>
      </c>
      <c r="B1748" t="s">
        <v>1923</v>
      </c>
      <c r="C1748">
        <v>45426336</v>
      </c>
      <c r="D1748">
        <v>144205</v>
      </c>
      <c r="E1748">
        <v>4</v>
      </c>
      <c r="F1748">
        <v>550024570</v>
      </c>
      <c r="G1748" s="180">
        <v>44112</v>
      </c>
      <c r="H1748" s="180">
        <v>45321</v>
      </c>
      <c r="I1748">
        <v>0</v>
      </c>
      <c r="J1748">
        <v>1</v>
      </c>
      <c r="K1748">
        <v>0</v>
      </c>
      <c r="L1748">
        <v>30</v>
      </c>
      <c r="M1748">
        <v>2</v>
      </c>
      <c r="N1748" s="170">
        <v>22490513</v>
      </c>
      <c r="O1748" s="170">
        <v>24960000</v>
      </c>
      <c r="P1748" s="178">
        <v>72307</v>
      </c>
      <c r="Q1748" s="178">
        <v>2780</v>
      </c>
      <c r="R1748" s="178">
        <v>69430</v>
      </c>
      <c r="S1748">
        <v>0</v>
      </c>
      <c r="T1748">
        <v>0</v>
      </c>
      <c r="U1748">
        <v>0</v>
      </c>
      <c r="W1748">
        <v>0</v>
      </c>
      <c r="X1748">
        <v>0</v>
      </c>
      <c r="Y1748">
        <v>0</v>
      </c>
      <c r="AB1748" s="180">
        <v>44286</v>
      </c>
      <c r="AC1748">
        <v>1</v>
      </c>
      <c r="AD1748" t="s">
        <v>1922</v>
      </c>
      <c r="AE1748">
        <v>1</v>
      </c>
      <c r="AF1748">
        <v>30</v>
      </c>
      <c r="AG1748">
        <v>0</v>
      </c>
      <c r="AN1748">
        <v>1</v>
      </c>
      <c r="AO1748">
        <v>1</v>
      </c>
      <c r="AR1748" s="178">
        <v>47985</v>
      </c>
      <c r="AS1748" t="s">
        <v>1921</v>
      </c>
      <c r="AT1748">
        <v>0</v>
      </c>
      <c r="AU1748">
        <v>0</v>
      </c>
      <c r="AX1748">
        <v>5</v>
      </c>
      <c r="BC1748">
        <v>2</v>
      </c>
      <c r="BD1748">
        <v>7</v>
      </c>
      <c r="BE1748">
        <v>2</v>
      </c>
    </row>
    <row r="1749" spans="1:57" x14ac:dyDescent="0.25">
      <c r="A1749" s="179">
        <f t="shared" si="27"/>
        <v>16169</v>
      </c>
      <c r="B1749" t="s">
        <v>1923</v>
      </c>
      <c r="C1749">
        <v>45426336</v>
      </c>
      <c r="D1749">
        <v>144205</v>
      </c>
      <c r="E1749">
        <v>4</v>
      </c>
      <c r="F1749">
        <v>550024606</v>
      </c>
      <c r="G1749" s="180">
        <v>44119</v>
      </c>
      <c r="H1749" s="180">
        <v>45321</v>
      </c>
      <c r="I1749">
        <v>0</v>
      </c>
      <c r="J1749">
        <v>1</v>
      </c>
      <c r="K1749">
        <v>0</v>
      </c>
      <c r="L1749">
        <v>30</v>
      </c>
      <c r="M1749">
        <v>2</v>
      </c>
      <c r="N1749" s="170">
        <v>22490513</v>
      </c>
      <c r="O1749" s="170">
        <v>24960000</v>
      </c>
      <c r="P1749" s="178">
        <v>54516</v>
      </c>
      <c r="Q1749" s="178">
        <v>2096</v>
      </c>
      <c r="R1749" s="178">
        <v>52348</v>
      </c>
      <c r="S1749">
        <v>0</v>
      </c>
      <c r="T1749">
        <v>0</v>
      </c>
      <c r="U1749">
        <v>0</v>
      </c>
      <c r="W1749">
        <v>0</v>
      </c>
      <c r="X1749">
        <v>0</v>
      </c>
      <c r="Y1749">
        <v>0</v>
      </c>
      <c r="AB1749" s="180">
        <v>44286</v>
      </c>
      <c r="AC1749">
        <v>1</v>
      </c>
      <c r="AD1749" t="s">
        <v>1922</v>
      </c>
      <c r="AE1749">
        <v>1</v>
      </c>
      <c r="AF1749">
        <v>30</v>
      </c>
      <c r="AG1749">
        <v>0</v>
      </c>
      <c r="AN1749">
        <v>1</v>
      </c>
      <c r="AO1749">
        <v>1</v>
      </c>
      <c r="AR1749" s="178">
        <v>36179</v>
      </c>
      <c r="AS1749" t="s">
        <v>1921</v>
      </c>
      <c r="AT1749">
        <v>0</v>
      </c>
      <c r="AU1749">
        <v>0</v>
      </c>
      <c r="AX1749">
        <v>5</v>
      </c>
      <c r="BC1749">
        <v>2</v>
      </c>
      <c r="BD1749">
        <v>7</v>
      </c>
      <c r="BE1749">
        <v>2</v>
      </c>
    </row>
    <row r="1750" spans="1:57" x14ac:dyDescent="0.25">
      <c r="A1750" s="179">
        <f t="shared" si="27"/>
        <v>5082</v>
      </c>
      <c r="B1750" t="s">
        <v>1923</v>
      </c>
      <c r="C1750">
        <v>45426336</v>
      </c>
      <c r="D1750">
        <v>144205</v>
      </c>
      <c r="E1750">
        <v>4</v>
      </c>
      <c r="F1750">
        <v>550024643</v>
      </c>
      <c r="G1750" s="180">
        <v>44130</v>
      </c>
      <c r="H1750" s="180">
        <v>45321</v>
      </c>
      <c r="I1750">
        <v>0</v>
      </c>
      <c r="J1750">
        <v>1</v>
      </c>
      <c r="K1750">
        <v>0</v>
      </c>
      <c r="L1750">
        <v>30</v>
      </c>
      <c r="M1750">
        <v>2</v>
      </c>
      <c r="N1750" s="170">
        <v>22490513</v>
      </c>
      <c r="O1750" s="170">
        <v>24960000</v>
      </c>
      <c r="P1750" s="178">
        <v>17134</v>
      </c>
      <c r="Q1750" s="178">
        <v>659</v>
      </c>
      <c r="R1750" s="178">
        <v>16452</v>
      </c>
      <c r="S1750">
        <v>0</v>
      </c>
      <c r="T1750">
        <v>0</v>
      </c>
      <c r="U1750">
        <v>0</v>
      </c>
      <c r="W1750">
        <v>0</v>
      </c>
      <c r="X1750">
        <v>0</v>
      </c>
      <c r="Y1750">
        <v>0</v>
      </c>
      <c r="AB1750" s="180">
        <v>44286</v>
      </c>
      <c r="AC1750">
        <v>1</v>
      </c>
      <c r="AD1750" t="s">
        <v>1922</v>
      </c>
      <c r="AE1750">
        <v>1</v>
      </c>
      <c r="AF1750">
        <v>30</v>
      </c>
      <c r="AG1750">
        <v>0</v>
      </c>
      <c r="AN1750">
        <v>1</v>
      </c>
      <c r="AO1750">
        <v>1</v>
      </c>
      <c r="AR1750" s="178">
        <v>11370</v>
      </c>
      <c r="AS1750" t="s">
        <v>1921</v>
      </c>
      <c r="AT1750">
        <v>0</v>
      </c>
      <c r="AU1750">
        <v>0</v>
      </c>
      <c r="AX1750">
        <v>5</v>
      </c>
      <c r="BC1750">
        <v>2</v>
      </c>
      <c r="BD1750">
        <v>7</v>
      </c>
      <c r="BE1750">
        <v>2</v>
      </c>
    </row>
    <row r="1751" spans="1:57" x14ac:dyDescent="0.25">
      <c r="A1751" s="179">
        <f t="shared" si="27"/>
        <v>49624</v>
      </c>
      <c r="B1751" t="s">
        <v>1923</v>
      </c>
      <c r="C1751">
        <v>45426336</v>
      </c>
      <c r="D1751">
        <v>144205</v>
      </c>
      <c r="E1751">
        <v>4</v>
      </c>
      <c r="F1751">
        <v>550024658</v>
      </c>
      <c r="G1751" s="180">
        <v>44135</v>
      </c>
      <c r="H1751" s="180">
        <v>45321</v>
      </c>
      <c r="I1751">
        <v>0</v>
      </c>
      <c r="J1751">
        <v>1</v>
      </c>
      <c r="K1751">
        <v>0</v>
      </c>
      <c r="L1751">
        <v>30</v>
      </c>
      <c r="M1751">
        <v>2</v>
      </c>
      <c r="N1751" s="170">
        <v>22490513</v>
      </c>
      <c r="O1751" s="170">
        <v>24960000</v>
      </c>
      <c r="P1751" s="178">
        <v>167315</v>
      </c>
      <c r="Q1751" s="178">
        <v>6432</v>
      </c>
      <c r="R1751" s="178">
        <v>160661</v>
      </c>
      <c r="S1751">
        <v>0</v>
      </c>
      <c r="T1751">
        <v>0</v>
      </c>
      <c r="U1751">
        <v>0</v>
      </c>
      <c r="W1751">
        <v>0</v>
      </c>
      <c r="X1751">
        <v>0</v>
      </c>
      <c r="Y1751">
        <v>0</v>
      </c>
      <c r="AB1751" s="180">
        <v>44286</v>
      </c>
      <c r="AC1751">
        <v>1</v>
      </c>
      <c r="AD1751" t="s">
        <v>1922</v>
      </c>
      <c r="AE1751">
        <v>1</v>
      </c>
      <c r="AF1751">
        <v>30</v>
      </c>
      <c r="AG1751">
        <v>0</v>
      </c>
      <c r="AN1751">
        <v>1</v>
      </c>
      <c r="AO1751">
        <v>1</v>
      </c>
      <c r="AR1751" s="178">
        <v>111037</v>
      </c>
      <c r="AS1751" t="s">
        <v>1921</v>
      </c>
      <c r="AT1751">
        <v>0</v>
      </c>
      <c r="AU1751">
        <v>0</v>
      </c>
      <c r="AX1751">
        <v>5</v>
      </c>
      <c r="BC1751">
        <v>2</v>
      </c>
      <c r="BD1751">
        <v>7</v>
      </c>
      <c r="BE1751">
        <v>2</v>
      </c>
    </row>
    <row r="1752" spans="1:57" x14ac:dyDescent="0.25">
      <c r="A1752" s="179">
        <f t="shared" si="27"/>
        <v>24810</v>
      </c>
      <c r="B1752" t="s">
        <v>1923</v>
      </c>
      <c r="C1752">
        <v>45426336</v>
      </c>
      <c r="D1752">
        <v>144205</v>
      </c>
      <c r="E1752">
        <v>4</v>
      </c>
      <c r="F1752">
        <v>550024659</v>
      </c>
      <c r="G1752" s="180">
        <v>44135</v>
      </c>
      <c r="H1752" s="180">
        <v>45321</v>
      </c>
      <c r="I1752">
        <v>0</v>
      </c>
      <c r="J1752">
        <v>1</v>
      </c>
      <c r="K1752">
        <v>0</v>
      </c>
      <c r="L1752">
        <v>30</v>
      </c>
      <c r="M1752">
        <v>2</v>
      </c>
      <c r="N1752" s="170">
        <v>22490513</v>
      </c>
      <c r="O1752" s="170">
        <v>24960000</v>
      </c>
      <c r="P1752" s="178">
        <v>83650</v>
      </c>
      <c r="Q1752" s="178">
        <v>3216</v>
      </c>
      <c r="R1752" s="178">
        <v>80323</v>
      </c>
      <c r="S1752">
        <v>0</v>
      </c>
      <c r="T1752">
        <v>0</v>
      </c>
      <c r="U1752">
        <v>0</v>
      </c>
      <c r="W1752">
        <v>0</v>
      </c>
      <c r="X1752">
        <v>0</v>
      </c>
      <c r="Y1752">
        <v>0</v>
      </c>
      <c r="AB1752" s="180">
        <v>44286</v>
      </c>
      <c r="AC1752">
        <v>1</v>
      </c>
      <c r="AD1752" t="s">
        <v>1922</v>
      </c>
      <c r="AE1752">
        <v>1</v>
      </c>
      <c r="AF1752">
        <v>30</v>
      </c>
      <c r="AG1752">
        <v>0</v>
      </c>
      <c r="AN1752">
        <v>1</v>
      </c>
      <c r="AO1752">
        <v>1</v>
      </c>
      <c r="AR1752" s="178">
        <v>55513</v>
      </c>
      <c r="AS1752" t="s">
        <v>1921</v>
      </c>
      <c r="AT1752">
        <v>0</v>
      </c>
      <c r="AU1752">
        <v>0</v>
      </c>
      <c r="AX1752">
        <v>5</v>
      </c>
      <c r="BC1752">
        <v>2</v>
      </c>
      <c r="BD1752">
        <v>7</v>
      </c>
      <c r="BE1752">
        <v>2</v>
      </c>
    </row>
    <row r="1753" spans="1:57" x14ac:dyDescent="0.25">
      <c r="A1753" s="179">
        <f t="shared" si="27"/>
        <v>9221</v>
      </c>
      <c r="B1753" t="s">
        <v>1923</v>
      </c>
      <c r="C1753">
        <v>45426336</v>
      </c>
      <c r="D1753">
        <v>144205</v>
      </c>
      <c r="E1753">
        <v>4</v>
      </c>
      <c r="F1753">
        <v>550024795</v>
      </c>
      <c r="G1753" s="180">
        <v>44143</v>
      </c>
      <c r="H1753" s="180">
        <v>45321</v>
      </c>
      <c r="I1753">
        <v>0</v>
      </c>
      <c r="J1753">
        <v>1</v>
      </c>
      <c r="K1753">
        <v>0</v>
      </c>
      <c r="L1753">
        <v>30</v>
      </c>
      <c r="M1753">
        <v>2</v>
      </c>
      <c r="N1753" s="170">
        <v>22490513</v>
      </c>
      <c r="O1753" s="170">
        <v>24960000</v>
      </c>
      <c r="P1753" s="178">
        <v>31089</v>
      </c>
      <c r="Q1753" s="178">
        <v>1195</v>
      </c>
      <c r="R1753" s="178">
        <v>29853</v>
      </c>
      <c r="S1753">
        <v>0</v>
      </c>
      <c r="T1753">
        <v>0</v>
      </c>
      <c r="U1753">
        <v>0</v>
      </c>
      <c r="W1753">
        <v>0</v>
      </c>
      <c r="X1753">
        <v>0</v>
      </c>
      <c r="Y1753">
        <v>0</v>
      </c>
      <c r="AB1753" s="180">
        <v>44286</v>
      </c>
      <c r="AC1753">
        <v>1</v>
      </c>
      <c r="AD1753" t="s">
        <v>1922</v>
      </c>
      <c r="AE1753">
        <v>1</v>
      </c>
      <c r="AF1753">
        <v>30</v>
      </c>
      <c r="AG1753">
        <v>0</v>
      </c>
      <c r="AN1753">
        <v>1</v>
      </c>
      <c r="AO1753">
        <v>1</v>
      </c>
      <c r="AR1753" s="178">
        <v>20632</v>
      </c>
      <c r="AS1753" t="s">
        <v>1921</v>
      </c>
      <c r="AT1753">
        <v>0</v>
      </c>
      <c r="AU1753">
        <v>0</v>
      </c>
      <c r="AX1753">
        <v>5</v>
      </c>
      <c r="BC1753">
        <v>2</v>
      </c>
      <c r="BD1753">
        <v>7</v>
      </c>
      <c r="BE1753">
        <v>2</v>
      </c>
    </row>
    <row r="1754" spans="1:57" x14ac:dyDescent="0.25">
      <c r="A1754" s="179">
        <f t="shared" si="27"/>
        <v>37180</v>
      </c>
      <c r="B1754" t="s">
        <v>1923</v>
      </c>
      <c r="C1754">
        <v>45426336</v>
      </c>
      <c r="D1754">
        <v>144205</v>
      </c>
      <c r="E1754">
        <v>4</v>
      </c>
      <c r="F1754">
        <v>550024800</v>
      </c>
      <c r="G1754" s="180">
        <v>44145</v>
      </c>
      <c r="H1754" s="180">
        <v>45321</v>
      </c>
      <c r="I1754">
        <v>0</v>
      </c>
      <c r="J1754">
        <v>1</v>
      </c>
      <c r="K1754">
        <v>0</v>
      </c>
      <c r="L1754">
        <v>30</v>
      </c>
      <c r="M1754">
        <v>2</v>
      </c>
      <c r="N1754" s="170">
        <v>22490513</v>
      </c>
      <c r="O1754" s="170">
        <v>24960000</v>
      </c>
      <c r="P1754" s="178">
        <v>125359</v>
      </c>
      <c r="Q1754" s="178">
        <v>4819</v>
      </c>
      <c r="R1754" s="178">
        <v>120373</v>
      </c>
      <c r="S1754">
        <v>0</v>
      </c>
      <c r="T1754">
        <v>0</v>
      </c>
      <c r="U1754">
        <v>0</v>
      </c>
      <c r="W1754">
        <v>0</v>
      </c>
      <c r="X1754">
        <v>0</v>
      </c>
      <c r="Y1754">
        <v>0</v>
      </c>
      <c r="AB1754" s="180">
        <v>44286</v>
      </c>
      <c r="AC1754">
        <v>1</v>
      </c>
      <c r="AD1754" t="s">
        <v>1922</v>
      </c>
      <c r="AE1754">
        <v>1</v>
      </c>
      <c r="AF1754">
        <v>30</v>
      </c>
      <c r="AG1754">
        <v>0</v>
      </c>
      <c r="AN1754">
        <v>1</v>
      </c>
      <c r="AO1754">
        <v>1</v>
      </c>
      <c r="AR1754" s="178">
        <v>83193</v>
      </c>
      <c r="AS1754" t="s">
        <v>1921</v>
      </c>
      <c r="AT1754">
        <v>0</v>
      </c>
      <c r="AU1754">
        <v>0</v>
      </c>
      <c r="AX1754">
        <v>5</v>
      </c>
      <c r="BC1754">
        <v>2</v>
      </c>
      <c r="BD1754">
        <v>7</v>
      </c>
      <c r="BE1754">
        <v>2</v>
      </c>
    </row>
    <row r="1755" spans="1:57" x14ac:dyDescent="0.25">
      <c r="A1755" s="179">
        <f t="shared" si="27"/>
        <v>12484</v>
      </c>
      <c r="B1755" t="s">
        <v>1923</v>
      </c>
      <c r="C1755">
        <v>45426336</v>
      </c>
      <c r="D1755">
        <v>144205</v>
      </c>
      <c r="E1755">
        <v>4</v>
      </c>
      <c r="F1755">
        <v>550024806</v>
      </c>
      <c r="G1755" s="180">
        <v>44146</v>
      </c>
      <c r="H1755" s="180">
        <v>45321</v>
      </c>
      <c r="I1755">
        <v>0</v>
      </c>
      <c r="J1755">
        <v>1</v>
      </c>
      <c r="K1755">
        <v>0</v>
      </c>
      <c r="L1755">
        <v>30</v>
      </c>
      <c r="M1755">
        <v>2</v>
      </c>
      <c r="N1755" s="170">
        <v>22490513</v>
      </c>
      <c r="O1755" s="170">
        <v>24960000</v>
      </c>
      <c r="P1755" s="178">
        <v>42093</v>
      </c>
      <c r="Q1755" s="178">
        <v>1618</v>
      </c>
      <c r="R1755" s="178">
        <v>40419</v>
      </c>
      <c r="S1755">
        <v>0</v>
      </c>
      <c r="T1755">
        <v>0</v>
      </c>
      <c r="U1755">
        <v>0</v>
      </c>
      <c r="W1755">
        <v>0</v>
      </c>
      <c r="X1755">
        <v>0</v>
      </c>
      <c r="Y1755">
        <v>0</v>
      </c>
      <c r="AB1755" s="180">
        <v>44286</v>
      </c>
      <c r="AC1755">
        <v>1</v>
      </c>
      <c r="AD1755" t="s">
        <v>1922</v>
      </c>
      <c r="AE1755">
        <v>1</v>
      </c>
      <c r="AF1755">
        <v>30</v>
      </c>
      <c r="AG1755">
        <v>0</v>
      </c>
      <c r="AN1755">
        <v>1</v>
      </c>
      <c r="AO1755">
        <v>1</v>
      </c>
      <c r="AR1755" s="178">
        <v>27935</v>
      </c>
      <c r="AS1755" t="s">
        <v>1921</v>
      </c>
      <c r="AT1755">
        <v>0</v>
      </c>
      <c r="AU1755">
        <v>0</v>
      </c>
      <c r="AX1755">
        <v>5</v>
      </c>
      <c r="BC1755">
        <v>2</v>
      </c>
      <c r="BD1755">
        <v>7</v>
      </c>
      <c r="BE1755">
        <v>2</v>
      </c>
    </row>
    <row r="1756" spans="1:57" x14ac:dyDescent="0.25">
      <c r="A1756" s="179">
        <f t="shared" si="27"/>
        <v>11495</v>
      </c>
      <c r="B1756" t="s">
        <v>1923</v>
      </c>
      <c r="C1756">
        <v>45426336</v>
      </c>
      <c r="D1756">
        <v>144205</v>
      </c>
      <c r="E1756">
        <v>4</v>
      </c>
      <c r="F1756">
        <v>550024861</v>
      </c>
      <c r="G1756" s="180">
        <v>44157</v>
      </c>
      <c r="H1756" s="180">
        <v>45290</v>
      </c>
      <c r="I1756">
        <v>0</v>
      </c>
      <c r="J1756">
        <v>1</v>
      </c>
      <c r="K1756">
        <v>0</v>
      </c>
      <c r="L1756">
        <v>30</v>
      </c>
      <c r="M1756">
        <v>2</v>
      </c>
      <c r="N1756" s="170">
        <v>22490513</v>
      </c>
      <c r="O1756" s="170">
        <v>24960000</v>
      </c>
      <c r="P1756" s="178">
        <v>39600</v>
      </c>
      <c r="Q1756" s="178">
        <v>1522</v>
      </c>
      <c r="R1756" s="178">
        <v>37217</v>
      </c>
      <c r="S1756">
        <v>0</v>
      </c>
      <c r="T1756">
        <v>0</v>
      </c>
      <c r="U1756">
        <v>0</v>
      </c>
      <c r="W1756">
        <v>0</v>
      </c>
      <c r="X1756">
        <v>0</v>
      </c>
      <c r="Y1756">
        <v>0</v>
      </c>
      <c r="AB1756" s="180">
        <v>44286</v>
      </c>
      <c r="AC1756">
        <v>1</v>
      </c>
      <c r="AD1756" t="s">
        <v>1922</v>
      </c>
      <c r="AE1756">
        <v>1</v>
      </c>
      <c r="AF1756">
        <v>30</v>
      </c>
      <c r="AG1756">
        <v>0</v>
      </c>
      <c r="AN1756">
        <v>1</v>
      </c>
      <c r="AO1756">
        <v>1</v>
      </c>
      <c r="AR1756" s="178">
        <v>25722</v>
      </c>
      <c r="AS1756" t="s">
        <v>1921</v>
      </c>
      <c r="AT1756">
        <v>0</v>
      </c>
      <c r="AU1756">
        <v>0</v>
      </c>
      <c r="AX1756">
        <v>5</v>
      </c>
      <c r="BC1756">
        <v>2</v>
      </c>
      <c r="BD1756">
        <v>7</v>
      </c>
      <c r="BE1756">
        <v>2</v>
      </c>
    </row>
    <row r="1757" spans="1:57" x14ac:dyDescent="0.25">
      <c r="A1757" s="179">
        <f t="shared" si="27"/>
        <v>166682</v>
      </c>
      <c r="B1757" t="s">
        <v>1923</v>
      </c>
      <c r="C1757">
        <v>45426336</v>
      </c>
      <c r="D1757">
        <v>144205</v>
      </c>
      <c r="E1757">
        <v>4</v>
      </c>
      <c r="F1757">
        <v>550024868</v>
      </c>
      <c r="G1757" s="180">
        <v>44158</v>
      </c>
      <c r="H1757" s="180">
        <v>45290</v>
      </c>
      <c r="I1757">
        <v>0</v>
      </c>
      <c r="J1757">
        <v>1</v>
      </c>
      <c r="K1757">
        <v>0</v>
      </c>
      <c r="L1757">
        <v>30</v>
      </c>
      <c r="M1757">
        <v>2</v>
      </c>
      <c r="N1757" s="170">
        <v>22490513</v>
      </c>
      <c r="O1757" s="170">
        <v>24960000</v>
      </c>
      <c r="P1757" s="178">
        <v>600000</v>
      </c>
      <c r="Q1757" s="178">
        <v>23066</v>
      </c>
      <c r="R1757" s="178">
        <v>539648</v>
      </c>
      <c r="S1757">
        <v>0</v>
      </c>
      <c r="T1757">
        <v>0</v>
      </c>
      <c r="U1757">
        <v>0</v>
      </c>
      <c r="W1757">
        <v>0</v>
      </c>
      <c r="X1757">
        <v>0</v>
      </c>
      <c r="Y1757">
        <v>0</v>
      </c>
      <c r="AB1757" s="180">
        <v>44286</v>
      </c>
      <c r="AC1757">
        <v>1</v>
      </c>
      <c r="AD1757" t="s">
        <v>1922</v>
      </c>
      <c r="AE1757">
        <v>1</v>
      </c>
      <c r="AF1757">
        <v>30</v>
      </c>
      <c r="AG1757">
        <v>0</v>
      </c>
      <c r="AN1757">
        <v>1</v>
      </c>
      <c r="AO1757">
        <v>1</v>
      </c>
      <c r="AR1757" s="178">
        <v>372966</v>
      </c>
      <c r="AS1757" t="s">
        <v>1921</v>
      </c>
      <c r="AT1757">
        <v>0</v>
      </c>
      <c r="AU1757">
        <v>0</v>
      </c>
      <c r="AX1757">
        <v>5</v>
      </c>
      <c r="BC1757">
        <v>2</v>
      </c>
      <c r="BD1757">
        <v>7</v>
      </c>
      <c r="BE1757">
        <v>2</v>
      </c>
    </row>
    <row r="1758" spans="1:57" x14ac:dyDescent="0.25">
      <c r="A1758" s="179">
        <f t="shared" si="27"/>
        <v>36458</v>
      </c>
      <c r="B1758" t="s">
        <v>1923</v>
      </c>
      <c r="C1758">
        <v>45426336</v>
      </c>
      <c r="D1758">
        <v>144205</v>
      </c>
      <c r="E1758">
        <v>4</v>
      </c>
      <c r="F1758">
        <v>550024878</v>
      </c>
      <c r="G1758" s="180">
        <v>44161</v>
      </c>
      <c r="H1758" s="180">
        <v>45290</v>
      </c>
      <c r="I1758">
        <v>0</v>
      </c>
      <c r="J1758">
        <v>1</v>
      </c>
      <c r="K1758">
        <v>0</v>
      </c>
      <c r="L1758">
        <v>30</v>
      </c>
      <c r="M1758">
        <v>2</v>
      </c>
      <c r="N1758" s="170">
        <v>22490513</v>
      </c>
      <c r="O1758" s="170">
        <v>24960000</v>
      </c>
      <c r="P1758" s="178">
        <v>125600</v>
      </c>
      <c r="Q1758" s="178">
        <v>4829</v>
      </c>
      <c r="R1758" s="178">
        <v>118035</v>
      </c>
      <c r="S1758">
        <v>0</v>
      </c>
      <c r="T1758">
        <v>0</v>
      </c>
      <c r="U1758">
        <v>0</v>
      </c>
      <c r="W1758">
        <v>0</v>
      </c>
      <c r="X1758">
        <v>0</v>
      </c>
      <c r="Y1758">
        <v>0</v>
      </c>
      <c r="AB1758" s="180">
        <v>44286</v>
      </c>
      <c r="AC1758">
        <v>1</v>
      </c>
      <c r="AD1758" t="s">
        <v>1922</v>
      </c>
      <c r="AE1758">
        <v>1</v>
      </c>
      <c r="AF1758">
        <v>30</v>
      </c>
      <c r="AG1758">
        <v>0</v>
      </c>
      <c r="AN1758">
        <v>1</v>
      </c>
      <c r="AO1758">
        <v>1</v>
      </c>
      <c r="AR1758" s="178">
        <v>81577</v>
      </c>
      <c r="AS1758" t="s">
        <v>1921</v>
      </c>
      <c r="AT1758">
        <v>0</v>
      </c>
      <c r="AU1758">
        <v>0</v>
      </c>
      <c r="AX1758">
        <v>5</v>
      </c>
      <c r="BC1758">
        <v>2</v>
      </c>
      <c r="BD1758">
        <v>7</v>
      </c>
      <c r="BE1758">
        <v>2</v>
      </c>
    </row>
    <row r="1759" spans="1:57" x14ac:dyDescent="0.25">
      <c r="A1759" s="179">
        <f t="shared" si="27"/>
        <v>43540</v>
      </c>
      <c r="B1759" t="s">
        <v>1923</v>
      </c>
      <c r="C1759">
        <v>45426336</v>
      </c>
      <c r="D1759">
        <v>144205</v>
      </c>
      <c r="E1759">
        <v>4</v>
      </c>
      <c r="F1759">
        <v>550024995</v>
      </c>
      <c r="G1759" s="180">
        <v>44172</v>
      </c>
      <c r="H1759" s="180">
        <v>45290</v>
      </c>
      <c r="I1759">
        <v>0</v>
      </c>
      <c r="J1759">
        <v>1</v>
      </c>
      <c r="K1759">
        <v>0</v>
      </c>
      <c r="L1759">
        <v>30</v>
      </c>
      <c r="M1759">
        <v>2</v>
      </c>
      <c r="N1759" s="170">
        <v>22490513</v>
      </c>
      <c r="O1759" s="170">
        <v>24960000</v>
      </c>
      <c r="P1759" s="178">
        <v>150000</v>
      </c>
      <c r="Q1759" s="178">
        <v>5767</v>
      </c>
      <c r="R1759" s="178">
        <v>140965</v>
      </c>
      <c r="S1759">
        <v>0</v>
      </c>
      <c r="T1759">
        <v>0</v>
      </c>
      <c r="U1759">
        <v>0</v>
      </c>
      <c r="W1759">
        <v>0</v>
      </c>
      <c r="X1759">
        <v>0</v>
      </c>
      <c r="Y1759">
        <v>0</v>
      </c>
      <c r="AB1759" s="180">
        <v>44286</v>
      </c>
      <c r="AC1759">
        <v>1</v>
      </c>
      <c r="AD1759" t="s">
        <v>1922</v>
      </c>
      <c r="AE1759">
        <v>1</v>
      </c>
      <c r="AF1759">
        <v>30</v>
      </c>
      <c r="AG1759">
        <v>0</v>
      </c>
      <c r="AN1759">
        <v>1</v>
      </c>
      <c r="AO1759">
        <v>1</v>
      </c>
      <c r="AR1759" s="178">
        <v>97425</v>
      </c>
      <c r="AS1759" t="s">
        <v>1921</v>
      </c>
      <c r="AT1759">
        <v>0</v>
      </c>
      <c r="AU1759">
        <v>0</v>
      </c>
      <c r="AX1759">
        <v>5</v>
      </c>
      <c r="BC1759">
        <v>2</v>
      </c>
      <c r="BD1759">
        <v>7</v>
      </c>
      <c r="BE1759">
        <v>2</v>
      </c>
    </row>
    <row r="1760" spans="1:57" x14ac:dyDescent="0.25">
      <c r="A1760" s="179">
        <f t="shared" si="27"/>
        <v>100973</v>
      </c>
      <c r="B1760" t="s">
        <v>1923</v>
      </c>
      <c r="C1760">
        <v>45426336</v>
      </c>
      <c r="D1760">
        <v>144205</v>
      </c>
      <c r="E1760">
        <v>4</v>
      </c>
      <c r="F1760">
        <v>550024999</v>
      </c>
      <c r="G1760" s="180">
        <v>44172</v>
      </c>
      <c r="H1760" s="180">
        <v>45290</v>
      </c>
      <c r="I1760">
        <v>0</v>
      </c>
      <c r="J1760">
        <v>1</v>
      </c>
      <c r="K1760">
        <v>0</v>
      </c>
      <c r="L1760">
        <v>30</v>
      </c>
      <c r="M1760">
        <v>2</v>
      </c>
      <c r="N1760" s="170">
        <v>22490513</v>
      </c>
      <c r="O1760" s="170">
        <v>24960000</v>
      </c>
      <c r="P1760" s="178">
        <v>360000</v>
      </c>
      <c r="Q1760" s="178">
        <v>13840</v>
      </c>
      <c r="R1760" s="178">
        <v>326908</v>
      </c>
      <c r="S1760">
        <v>0</v>
      </c>
      <c r="T1760">
        <v>0</v>
      </c>
      <c r="U1760">
        <v>0</v>
      </c>
      <c r="W1760">
        <v>0</v>
      </c>
      <c r="X1760">
        <v>0</v>
      </c>
      <c r="Y1760">
        <v>0</v>
      </c>
      <c r="AB1760" s="180">
        <v>44286</v>
      </c>
      <c r="AC1760">
        <v>1</v>
      </c>
      <c r="AD1760" t="s">
        <v>1922</v>
      </c>
      <c r="AE1760">
        <v>1</v>
      </c>
      <c r="AF1760">
        <v>30</v>
      </c>
      <c r="AG1760">
        <v>0</v>
      </c>
      <c r="AN1760">
        <v>1</v>
      </c>
      <c r="AO1760">
        <v>1</v>
      </c>
      <c r="AR1760" s="178">
        <v>225935</v>
      </c>
      <c r="AS1760" t="s">
        <v>1921</v>
      </c>
      <c r="AT1760">
        <v>0</v>
      </c>
      <c r="AU1760">
        <v>0</v>
      </c>
      <c r="AX1760">
        <v>5</v>
      </c>
      <c r="BC1760">
        <v>2</v>
      </c>
      <c r="BD1760">
        <v>7</v>
      </c>
      <c r="BE1760">
        <v>2</v>
      </c>
    </row>
    <row r="1761" spans="1:57" x14ac:dyDescent="0.25">
      <c r="A1761" s="179">
        <f t="shared" si="27"/>
        <v>44488</v>
      </c>
      <c r="B1761" t="s">
        <v>1923</v>
      </c>
      <c r="C1761">
        <v>45426336</v>
      </c>
      <c r="D1761">
        <v>144205</v>
      </c>
      <c r="E1761">
        <v>4</v>
      </c>
      <c r="F1761">
        <v>550025031</v>
      </c>
      <c r="G1761" s="180">
        <v>44185</v>
      </c>
      <c r="H1761" s="180">
        <v>45321</v>
      </c>
      <c r="I1761">
        <v>0</v>
      </c>
      <c r="J1761">
        <v>1</v>
      </c>
      <c r="K1761">
        <v>0</v>
      </c>
      <c r="L1761">
        <v>30</v>
      </c>
      <c r="M1761">
        <v>2</v>
      </c>
      <c r="N1761" s="170">
        <v>22490513</v>
      </c>
      <c r="O1761" s="170">
        <v>24960000</v>
      </c>
      <c r="P1761" s="178">
        <v>150000</v>
      </c>
      <c r="Q1761" s="178">
        <v>5767</v>
      </c>
      <c r="R1761" s="178">
        <v>144033</v>
      </c>
      <c r="S1761">
        <v>0</v>
      </c>
      <c r="T1761">
        <v>0</v>
      </c>
      <c r="U1761">
        <v>0</v>
      </c>
      <c r="W1761">
        <v>0</v>
      </c>
      <c r="X1761">
        <v>0</v>
      </c>
      <c r="Y1761">
        <v>0</v>
      </c>
      <c r="AB1761" s="180">
        <v>44286</v>
      </c>
      <c r="AC1761">
        <v>1</v>
      </c>
      <c r="AD1761" t="s">
        <v>1922</v>
      </c>
      <c r="AE1761">
        <v>1</v>
      </c>
      <c r="AF1761">
        <v>30</v>
      </c>
      <c r="AG1761">
        <v>0</v>
      </c>
      <c r="AN1761">
        <v>1</v>
      </c>
      <c r="AO1761">
        <v>1</v>
      </c>
      <c r="AR1761" s="178">
        <v>99545</v>
      </c>
      <c r="AS1761" t="s">
        <v>1921</v>
      </c>
      <c r="AT1761">
        <v>0</v>
      </c>
      <c r="AU1761">
        <v>0</v>
      </c>
      <c r="AX1761">
        <v>5</v>
      </c>
      <c r="BC1761">
        <v>2</v>
      </c>
      <c r="BD1761">
        <v>7</v>
      </c>
      <c r="BE1761">
        <v>2</v>
      </c>
    </row>
    <row r="1762" spans="1:57" x14ac:dyDescent="0.25">
      <c r="A1762" s="179">
        <f t="shared" si="27"/>
        <v>22467</v>
      </c>
      <c r="B1762" t="s">
        <v>1923</v>
      </c>
      <c r="C1762">
        <v>45426336</v>
      </c>
      <c r="D1762">
        <v>144205</v>
      </c>
      <c r="E1762">
        <v>4</v>
      </c>
      <c r="F1762">
        <v>550025046</v>
      </c>
      <c r="G1762" s="180">
        <v>44187</v>
      </c>
      <c r="H1762" s="180">
        <v>45321</v>
      </c>
      <c r="I1762">
        <v>0</v>
      </c>
      <c r="J1762">
        <v>1</v>
      </c>
      <c r="K1762">
        <v>0</v>
      </c>
      <c r="L1762">
        <v>30</v>
      </c>
      <c r="M1762">
        <v>2</v>
      </c>
      <c r="N1762" s="170">
        <v>22490513</v>
      </c>
      <c r="O1762" s="170">
        <v>24960000</v>
      </c>
      <c r="P1762" s="178">
        <v>75750</v>
      </c>
      <c r="Q1762" s="178">
        <v>2912</v>
      </c>
      <c r="R1762" s="178">
        <v>72738</v>
      </c>
      <c r="S1762">
        <v>0</v>
      </c>
      <c r="T1762">
        <v>0</v>
      </c>
      <c r="U1762">
        <v>0</v>
      </c>
      <c r="W1762">
        <v>0</v>
      </c>
      <c r="X1762">
        <v>0</v>
      </c>
      <c r="Y1762">
        <v>0</v>
      </c>
      <c r="AB1762" s="180">
        <v>44286</v>
      </c>
      <c r="AC1762">
        <v>1</v>
      </c>
      <c r="AD1762" t="s">
        <v>1922</v>
      </c>
      <c r="AE1762">
        <v>1</v>
      </c>
      <c r="AF1762">
        <v>30</v>
      </c>
      <c r="AG1762">
        <v>0</v>
      </c>
      <c r="AN1762">
        <v>1</v>
      </c>
      <c r="AO1762">
        <v>1</v>
      </c>
      <c r="AR1762" s="178">
        <v>50271</v>
      </c>
      <c r="AS1762" t="s">
        <v>1921</v>
      </c>
      <c r="AT1762">
        <v>0</v>
      </c>
      <c r="AU1762">
        <v>0</v>
      </c>
      <c r="AX1762">
        <v>5</v>
      </c>
      <c r="BC1762">
        <v>2</v>
      </c>
      <c r="BD1762">
        <v>7</v>
      </c>
      <c r="BE1762">
        <v>2</v>
      </c>
    </row>
    <row r="1763" spans="1:57" x14ac:dyDescent="0.25">
      <c r="A1763" s="179">
        <f t="shared" si="27"/>
        <v>10321</v>
      </c>
      <c r="B1763" t="s">
        <v>1923</v>
      </c>
      <c r="C1763">
        <v>45426336</v>
      </c>
      <c r="D1763">
        <v>144205</v>
      </c>
      <c r="E1763">
        <v>4</v>
      </c>
      <c r="F1763">
        <v>550025057</v>
      </c>
      <c r="G1763" s="180">
        <v>44189</v>
      </c>
      <c r="H1763" s="180">
        <v>45321</v>
      </c>
      <c r="I1763">
        <v>0</v>
      </c>
      <c r="J1763">
        <v>1</v>
      </c>
      <c r="K1763">
        <v>0</v>
      </c>
      <c r="L1763">
        <v>30</v>
      </c>
      <c r="M1763">
        <v>2</v>
      </c>
      <c r="N1763" s="170">
        <v>22490513</v>
      </c>
      <c r="O1763" s="170">
        <v>24960000</v>
      </c>
      <c r="P1763" s="178">
        <v>34800</v>
      </c>
      <c r="Q1763" s="178">
        <v>1338</v>
      </c>
      <c r="R1763" s="178">
        <v>33415</v>
      </c>
      <c r="S1763">
        <v>0</v>
      </c>
      <c r="T1763">
        <v>0</v>
      </c>
      <c r="U1763">
        <v>0</v>
      </c>
      <c r="W1763">
        <v>0</v>
      </c>
      <c r="X1763">
        <v>0</v>
      </c>
      <c r="Y1763">
        <v>0</v>
      </c>
      <c r="AB1763" s="180">
        <v>44286</v>
      </c>
      <c r="AC1763">
        <v>1</v>
      </c>
      <c r="AD1763" t="s">
        <v>1922</v>
      </c>
      <c r="AE1763">
        <v>1</v>
      </c>
      <c r="AF1763">
        <v>30</v>
      </c>
      <c r="AG1763">
        <v>0</v>
      </c>
      <c r="AN1763">
        <v>1</v>
      </c>
      <c r="AO1763">
        <v>1</v>
      </c>
      <c r="AR1763" s="178">
        <v>23094</v>
      </c>
      <c r="AS1763" t="s">
        <v>1921</v>
      </c>
      <c r="AT1763">
        <v>0</v>
      </c>
      <c r="AU1763">
        <v>0</v>
      </c>
      <c r="AX1763">
        <v>5</v>
      </c>
      <c r="BC1763">
        <v>2</v>
      </c>
      <c r="BD1763">
        <v>7</v>
      </c>
      <c r="BE1763">
        <v>2</v>
      </c>
    </row>
    <row r="1764" spans="1:57" x14ac:dyDescent="0.25">
      <c r="A1764" s="179">
        <f t="shared" si="27"/>
        <v>9579</v>
      </c>
      <c r="B1764" t="s">
        <v>1923</v>
      </c>
      <c r="C1764">
        <v>45426336</v>
      </c>
      <c r="D1764">
        <v>144205</v>
      </c>
      <c r="E1764">
        <v>4</v>
      </c>
      <c r="F1764">
        <v>550025058</v>
      </c>
      <c r="G1764" s="180">
        <v>44189</v>
      </c>
      <c r="H1764" s="180">
        <v>45321</v>
      </c>
      <c r="I1764">
        <v>0</v>
      </c>
      <c r="J1764">
        <v>1</v>
      </c>
      <c r="K1764">
        <v>0</v>
      </c>
      <c r="L1764">
        <v>30</v>
      </c>
      <c r="M1764">
        <v>2</v>
      </c>
      <c r="N1764" s="170">
        <v>22490513</v>
      </c>
      <c r="O1764" s="170">
        <v>24960000</v>
      </c>
      <c r="P1764" s="178">
        <v>32300</v>
      </c>
      <c r="Q1764" s="178">
        <v>1242</v>
      </c>
      <c r="R1764" s="178">
        <v>31014</v>
      </c>
      <c r="S1764">
        <v>0</v>
      </c>
      <c r="T1764">
        <v>0</v>
      </c>
      <c r="U1764">
        <v>0</v>
      </c>
      <c r="W1764">
        <v>0</v>
      </c>
      <c r="X1764">
        <v>0</v>
      </c>
      <c r="Y1764">
        <v>0</v>
      </c>
      <c r="AB1764" s="180">
        <v>44286</v>
      </c>
      <c r="AC1764">
        <v>1</v>
      </c>
      <c r="AD1764" t="s">
        <v>1922</v>
      </c>
      <c r="AE1764">
        <v>1</v>
      </c>
      <c r="AF1764">
        <v>30</v>
      </c>
      <c r="AG1764">
        <v>0</v>
      </c>
      <c r="AN1764">
        <v>1</v>
      </c>
      <c r="AO1764">
        <v>1</v>
      </c>
      <c r="AR1764" s="178">
        <v>21435</v>
      </c>
      <c r="AS1764" t="s">
        <v>1921</v>
      </c>
      <c r="AT1764">
        <v>0</v>
      </c>
      <c r="AU1764">
        <v>0</v>
      </c>
      <c r="AX1764">
        <v>5</v>
      </c>
      <c r="BC1764">
        <v>2</v>
      </c>
      <c r="BD1764">
        <v>7</v>
      </c>
      <c r="BE1764">
        <v>2</v>
      </c>
    </row>
    <row r="1765" spans="1:57" x14ac:dyDescent="0.25">
      <c r="A1765" s="179">
        <f t="shared" si="27"/>
        <v>44488</v>
      </c>
      <c r="B1765" t="s">
        <v>1923</v>
      </c>
      <c r="C1765">
        <v>45426336</v>
      </c>
      <c r="D1765">
        <v>144205</v>
      </c>
      <c r="E1765">
        <v>4</v>
      </c>
      <c r="F1765">
        <v>550025060</v>
      </c>
      <c r="G1765" s="180">
        <v>44190</v>
      </c>
      <c r="H1765" s="180">
        <v>45321</v>
      </c>
      <c r="I1765">
        <v>0</v>
      </c>
      <c r="J1765">
        <v>1</v>
      </c>
      <c r="K1765">
        <v>0</v>
      </c>
      <c r="L1765">
        <v>30</v>
      </c>
      <c r="M1765">
        <v>2</v>
      </c>
      <c r="N1765" s="170">
        <v>22490513</v>
      </c>
      <c r="O1765" s="170">
        <v>24960000</v>
      </c>
      <c r="P1765" s="178">
        <v>150000</v>
      </c>
      <c r="Q1765" s="178">
        <v>5767</v>
      </c>
      <c r="R1765" s="178">
        <v>144033</v>
      </c>
      <c r="S1765">
        <v>0</v>
      </c>
      <c r="T1765">
        <v>0</v>
      </c>
      <c r="U1765">
        <v>0</v>
      </c>
      <c r="W1765">
        <v>0</v>
      </c>
      <c r="X1765">
        <v>0</v>
      </c>
      <c r="Y1765">
        <v>0</v>
      </c>
      <c r="AB1765" s="180">
        <v>44286</v>
      </c>
      <c r="AC1765">
        <v>1</v>
      </c>
      <c r="AD1765" t="s">
        <v>1922</v>
      </c>
      <c r="AE1765">
        <v>1</v>
      </c>
      <c r="AF1765">
        <v>30</v>
      </c>
      <c r="AG1765">
        <v>0</v>
      </c>
      <c r="AN1765">
        <v>1</v>
      </c>
      <c r="AO1765">
        <v>1</v>
      </c>
      <c r="AR1765" s="178">
        <v>99545</v>
      </c>
      <c r="AS1765" t="s">
        <v>1921</v>
      </c>
      <c r="AT1765">
        <v>0</v>
      </c>
      <c r="AU1765">
        <v>0</v>
      </c>
      <c r="AX1765">
        <v>5</v>
      </c>
      <c r="BC1765">
        <v>2</v>
      </c>
      <c r="BD1765">
        <v>7</v>
      </c>
      <c r="BE1765">
        <v>2</v>
      </c>
    </row>
    <row r="1766" spans="1:57" x14ac:dyDescent="0.25">
      <c r="A1766" s="179">
        <f t="shared" si="27"/>
        <v>14892</v>
      </c>
      <c r="B1766" t="s">
        <v>1923</v>
      </c>
      <c r="C1766">
        <v>45426336</v>
      </c>
      <c r="D1766">
        <v>144205</v>
      </c>
      <c r="E1766">
        <v>4</v>
      </c>
      <c r="F1766">
        <v>550025062</v>
      </c>
      <c r="G1766" s="180">
        <v>44191</v>
      </c>
      <c r="H1766" s="180">
        <v>45321</v>
      </c>
      <c r="I1766">
        <v>0</v>
      </c>
      <c r="J1766">
        <v>1</v>
      </c>
      <c r="K1766">
        <v>0</v>
      </c>
      <c r="L1766">
        <v>30</v>
      </c>
      <c r="M1766">
        <v>2</v>
      </c>
      <c r="N1766" s="170">
        <v>22490513</v>
      </c>
      <c r="O1766" s="170">
        <v>24960000</v>
      </c>
      <c r="P1766" s="178">
        <v>50210</v>
      </c>
      <c r="Q1766" s="178">
        <v>1930</v>
      </c>
      <c r="R1766" s="178">
        <v>48214</v>
      </c>
      <c r="S1766">
        <v>0</v>
      </c>
      <c r="T1766">
        <v>0</v>
      </c>
      <c r="U1766">
        <v>0</v>
      </c>
      <c r="W1766">
        <v>0</v>
      </c>
      <c r="X1766">
        <v>0</v>
      </c>
      <c r="Y1766">
        <v>0</v>
      </c>
      <c r="AB1766" s="180">
        <v>44286</v>
      </c>
      <c r="AC1766">
        <v>1</v>
      </c>
      <c r="AD1766" t="s">
        <v>1922</v>
      </c>
      <c r="AE1766">
        <v>1</v>
      </c>
      <c r="AF1766">
        <v>30</v>
      </c>
      <c r="AG1766">
        <v>0</v>
      </c>
      <c r="AN1766">
        <v>1</v>
      </c>
      <c r="AO1766">
        <v>1</v>
      </c>
      <c r="AR1766" s="178">
        <v>33322</v>
      </c>
      <c r="AS1766" t="s">
        <v>1921</v>
      </c>
      <c r="AT1766">
        <v>0</v>
      </c>
      <c r="AU1766">
        <v>0</v>
      </c>
      <c r="AX1766">
        <v>5</v>
      </c>
      <c r="BC1766">
        <v>2</v>
      </c>
      <c r="BD1766">
        <v>7</v>
      </c>
      <c r="BE1766">
        <v>2</v>
      </c>
    </row>
    <row r="1767" spans="1:57" x14ac:dyDescent="0.25">
      <c r="A1767" s="179">
        <f t="shared" si="27"/>
        <v>84975</v>
      </c>
      <c r="B1767" t="s">
        <v>1923</v>
      </c>
      <c r="C1767">
        <v>45426336</v>
      </c>
      <c r="D1767">
        <v>144205</v>
      </c>
      <c r="E1767">
        <v>4</v>
      </c>
      <c r="F1767">
        <v>550025063</v>
      </c>
      <c r="G1767" s="180">
        <v>44191</v>
      </c>
      <c r="H1767" s="180">
        <v>45321</v>
      </c>
      <c r="I1767">
        <v>0</v>
      </c>
      <c r="J1767">
        <v>1</v>
      </c>
      <c r="K1767">
        <v>0</v>
      </c>
      <c r="L1767">
        <v>30</v>
      </c>
      <c r="M1767">
        <v>2</v>
      </c>
      <c r="N1767" s="170">
        <v>22490513</v>
      </c>
      <c r="O1767" s="170">
        <v>24960000</v>
      </c>
      <c r="P1767" s="178">
        <v>286509</v>
      </c>
      <c r="Q1767" s="178">
        <v>11015</v>
      </c>
      <c r="R1767" s="178">
        <v>275113</v>
      </c>
      <c r="S1767">
        <v>0</v>
      </c>
      <c r="T1767">
        <v>0</v>
      </c>
      <c r="U1767">
        <v>0</v>
      </c>
      <c r="W1767">
        <v>0</v>
      </c>
      <c r="X1767">
        <v>0</v>
      </c>
      <c r="Y1767">
        <v>0</v>
      </c>
      <c r="AB1767" s="180">
        <v>44286</v>
      </c>
      <c r="AC1767">
        <v>1</v>
      </c>
      <c r="AD1767" t="s">
        <v>1922</v>
      </c>
      <c r="AE1767">
        <v>1</v>
      </c>
      <c r="AF1767">
        <v>30</v>
      </c>
      <c r="AG1767">
        <v>0</v>
      </c>
      <c r="AN1767">
        <v>1</v>
      </c>
      <c r="AO1767">
        <v>1</v>
      </c>
      <c r="AR1767" s="178">
        <v>190138</v>
      </c>
      <c r="AS1767" t="s">
        <v>1921</v>
      </c>
      <c r="AT1767">
        <v>0</v>
      </c>
      <c r="AU1767">
        <v>0</v>
      </c>
      <c r="AX1767">
        <v>5</v>
      </c>
      <c r="BC1767">
        <v>2</v>
      </c>
      <c r="BD1767">
        <v>7</v>
      </c>
      <c r="BE1767">
        <v>2</v>
      </c>
    </row>
    <row r="1768" spans="1:57" x14ac:dyDescent="0.25">
      <c r="A1768" s="179">
        <f t="shared" si="27"/>
        <v>59317</v>
      </c>
      <c r="B1768" t="s">
        <v>1923</v>
      </c>
      <c r="C1768">
        <v>45426336</v>
      </c>
      <c r="D1768">
        <v>144205</v>
      </c>
      <c r="E1768">
        <v>4</v>
      </c>
      <c r="F1768">
        <v>550025065</v>
      </c>
      <c r="G1768" s="180">
        <v>44193</v>
      </c>
      <c r="H1768" s="180">
        <v>45321</v>
      </c>
      <c r="I1768">
        <v>0</v>
      </c>
      <c r="J1768">
        <v>1</v>
      </c>
      <c r="K1768">
        <v>0</v>
      </c>
      <c r="L1768">
        <v>30</v>
      </c>
      <c r="M1768">
        <v>2</v>
      </c>
      <c r="N1768" s="170">
        <v>22490513</v>
      </c>
      <c r="O1768" s="170">
        <v>24960000</v>
      </c>
      <c r="P1768" s="178">
        <v>200000</v>
      </c>
      <c r="Q1768" s="178">
        <v>7689</v>
      </c>
      <c r="R1768" s="178">
        <v>192045</v>
      </c>
      <c r="S1768">
        <v>0</v>
      </c>
      <c r="T1768">
        <v>0</v>
      </c>
      <c r="U1768">
        <v>0</v>
      </c>
      <c r="W1768">
        <v>0</v>
      </c>
      <c r="X1768">
        <v>0</v>
      </c>
      <c r="Y1768">
        <v>0</v>
      </c>
      <c r="AB1768" s="180">
        <v>44286</v>
      </c>
      <c r="AC1768">
        <v>1</v>
      </c>
      <c r="AD1768" t="s">
        <v>1922</v>
      </c>
      <c r="AE1768">
        <v>1</v>
      </c>
      <c r="AF1768">
        <v>30</v>
      </c>
      <c r="AG1768">
        <v>0</v>
      </c>
      <c r="AN1768">
        <v>1</v>
      </c>
      <c r="AO1768">
        <v>1</v>
      </c>
      <c r="AR1768" s="178">
        <v>132728</v>
      </c>
      <c r="AS1768" t="s">
        <v>1921</v>
      </c>
      <c r="AT1768">
        <v>0</v>
      </c>
      <c r="AU1768">
        <v>0</v>
      </c>
      <c r="AX1768">
        <v>5</v>
      </c>
      <c r="BC1768">
        <v>2</v>
      </c>
      <c r="BD1768">
        <v>7</v>
      </c>
      <c r="BE1768">
        <v>2</v>
      </c>
    </row>
    <row r="1769" spans="1:57" x14ac:dyDescent="0.25">
      <c r="A1769" s="179">
        <f t="shared" si="27"/>
        <v>7371</v>
      </c>
      <c r="B1769" t="s">
        <v>1923</v>
      </c>
      <c r="C1769">
        <v>45426336</v>
      </c>
      <c r="D1769">
        <v>144205</v>
      </c>
      <c r="E1769">
        <v>4</v>
      </c>
      <c r="F1769">
        <v>550025071</v>
      </c>
      <c r="G1769" s="180">
        <v>44194</v>
      </c>
      <c r="H1769" s="180">
        <v>45321</v>
      </c>
      <c r="I1769">
        <v>0</v>
      </c>
      <c r="J1769">
        <v>1</v>
      </c>
      <c r="K1769">
        <v>0</v>
      </c>
      <c r="L1769">
        <v>30</v>
      </c>
      <c r="M1769">
        <v>2</v>
      </c>
      <c r="N1769" s="170">
        <v>22490513</v>
      </c>
      <c r="O1769" s="170">
        <v>24960000</v>
      </c>
      <c r="P1769" s="178">
        <v>24850</v>
      </c>
      <c r="Q1769" s="178">
        <v>955</v>
      </c>
      <c r="R1769" s="178">
        <v>23863</v>
      </c>
      <c r="S1769">
        <v>0</v>
      </c>
      <c r="T1769">
        <v>0</v>
      </c>
      <c r="U1769">
        <v>0</v>
      </c>
      <c r="W1769">
        <v>0</v>
      </c>
      <c r="X1769">
        <v>0</v>
      </c>
      <c r="Y1769">
        <v>0</v>
      </c>
      <c r="AB1769" s="180">
        <v>44286</v>
      </c>
      <c r="AC1769">
        <v>1</v>
      </c>
      <c r="AD1769" t="s">
        <v>1922</v>
      </c>
      <c r="AE1769">
        <v>1</v>
      </c>
      <c r="AF1769">
        <v>30</v>
      </c>
      <c r="AG1769">
        <v>0</v>
      </c>
      <c r="AN1769">
        <v>1</v>
      </c>
      <c r="AO1769">
        <v>1</v>
      </c>
      <c r="AR1769" s="178">
        <v>16492</v>
      </c>
      <c r="AS1769" t="s">
        <v>1921</v>
      </c>
      <c r="AT1769">
        <v>0</v>
      </c>
      <c r="AU1769">
        <v>0</v>
      </c>
      <c r="AX1769">
        <v>5</v>
      </c>
      <c r="BC1769">
        <v>2</v>
      </c>
      <c r="BD1769">
        <v>7</v>
      </c>
      <c r="BE1769">
        <v>2</v>
      </c>
    </row>
    <row r="1770" spans="1:57" x14ac:dyDescent="0.25">
      <c r="A1770" s="179">
        <f t="shared" si="27"/>
        <v>30789</v>
      </c>
      <c r="B1770" t="s">
        <v>1923</v>
      </c>
      <c r="C1770">
        <v>45426336</v>
      </c>
      <c r="D1770">
        <v>144205</v>
      </c>
      <c r="E1770">
        <v>4</v>
      </c>
      <c r="F1770">
        <v>550025187</v>
      </c>
      <c r="G1770" s="180">
        <v>44210</v>
      </c>
      <c r="H1770" s="180">
        <v>45321</v>
      </c>
      <c r="I1770">
        <v>0</v>
      </c>
      <c r="J1770">
        <v>1</v>
      </c>
      <c r="K1770">
        <v>0</v>
      </c>
      <c r="L1770">
        <v>30</v>
      </c>
      <c r="M1770">
        <v>2</v>
      </c>
      <c r="N1770" s="170">
        <v>22490513</v>
      </c>
      <c r="O1770" s="170">
        <v>24960000</v>
      </c>
      <c r="P1770" s="178">
        <v>103810</v>
      </c>
      <c r="Q1770" s="178">
        <v>3991</v>
      </c>
      <c r="R1770" s="178">
        <v>99681</v>
      </c>
      <c r="S1770">
        <v>0</v>
      </c>
      <c r="T1770">
        <v>0</v>
      </c>
      <c r="U1770">
        <v>0</v>
      </c>
      <c r="W1770">
        <v>0</v>
      </c>
      <c r="X1770">
        <v>0</v>
      </c>
      <c r="Y1770">
        <v>0</v>
      </c>
      <c r="AB1770" s="180">
        <v>44286</v>
      </c>
      <c r="AC1770">
        <v>1</v>
      </c>
      <c r="AD1770" t="s">
        <v>1922</v>
      </c>
      <c r="AE1770">
        <v>1</v>
      </c>
      <c r="AF1770">
        <v>30</v>
      </c>
      <c r="AG1770">
        <v>0</v>
      </c>
      <c r="AN1770">
        <v>1</v>
      </c>
      <c r="AO1770">
        <v>1</v>
      </c>
      <c r="AR1770" s="178">
        <v>68892</v>
      </c>
      <c r="AS1770" t="s">
        <v>1921</v>
      </c>
      <c r="AT1770">
        <v>0</v>
      </c>
      <c r="AU1770">
        <v>0</v>
      </c>
      <c r="AX1770">
        <v>5</v>
      </c>
      <c r="BC1770">
        <v>2</v>
      </c>
      <c r="BD1770">
        <v>7</v>
      </c>
      <c r="BE1770">
        <v>2</v>
      </c>
    </row>
    <row r="1771" spans="1:57" x14ac:dyDescent="0.25">
      <c r="A1771" s="179">
        <f t="shared" si="27"/>
        <v>5662</v>
      </c>
      <c r="B1771" t="s">
        <v>1923</v>
      </c>
      <c r="C1771">
        <v>45426336</v>
      </c>
      <c r="D1771">
        <v>144205</v>
      </c>
      <c r="E1771">
        <v>4</v>
      </c>
      <c r="F1771">
        <v>550025220</v>
      </c>
      <c r="G1771" s="180">
        <v>44220</v>
      </c>
      <c r="H1771" s="180">
        <v>45350</v>
      </c>
      <c r="I1771">
        <v>0</v>
      </c>
      <c r="J1771">
        <v>1</v>
      </c>
      <c r="K1771">
        <v>0</v>
      </c>
      <c r="L1771">
        <v>30</v>
      </c>
      <c r="M1771">
        <v>2</v>
      </c>
      <c r="N1771" s="170">
        <v>22490513</v>
      </c>
      <c r="O1771" s="170">
        <v>24960000</v>
      </c>
      <c r="P1771" s="178">
        <v>18700</v>
      </c>
      <c r="Q1771" s="178">
        <v>719</v>
      </c>
      <c r="R1771" s="178">
        <v>18331</v>
      </c>
      <c r="S1771">
        <v>0</v>
      </c>
      <c r="T1771">
        <v>0</v>
      </c>
      <c r="U1771">
        <v>0</v>
      </c>
      <c r="W1771">
        <v>0</v>
      </c>
      <c r="X1771">
        <v>0</v>
      </c>
      <c r="Y1771">
        <v>0</v>
      </c>
      <c r="AB1771" s="180">
        <v>44286</v>
      </c>
      <c r="AC1771">
        <v>1</v>
      </c>
      <c r="AD1771" t="s">
        <v>1922</v>
      </c>
      <c r="AE1771">
        <v>1</v>
      </c>
      <c r="AF1771">
        <v>30</v>
      </c>
      <c r="AG1771">
        <v>0</v>
      </c>
      <c r="AN1771">
        <v>1</v>
      </c>
      <c r="AO1771">
        <v>1</v>
      </c>
      <c r="AR1771" s="178">
        <v>12669</v>
      </c>
      <c r="AS1771" t="s">
        <v>1921</v>
      </c>
      <c r="AT1771">
        <v>0</v>
      </c>
      <c r="AU1771">
        <v>0</v>
      </c>
      <c r="AX1771">
        <v>5</v>
      </c>
      <c r="BC1771">
        <v>2</v>
      </c>
      <c r="BD1771">
        <v>7</v>
      </c>
      <c r="BE1771">
        <v>2</v>
      </c>
    </row>
    <row r="1772" spans="1:57" x14ac:dyDescent="0.25">
      <c r="A1772" s="179">
        <f t="shared" si="27"/>
        <v>30279</v>
      </c>
      <c r="B1772" t="s">
        <v>1923</v>
      </c>
      <c r="C1772">
        <v>45426336</v>
      </c>
      <c r="D1772">
        <v>144205</v>
      </c>
      <c r="E1772">
        <v>4</v>
      </c>
      <c r="F1772">
        <v>550025239</v>
      </c>
      <c r="G1772" s="180">
        <v>44224</v>
      </c>
      <c r="H1772" s="180">
        <v>45350</v>
      </c>
      <c r="I1772">
        <v>0</v>
      </c>
      <c r="J1772">
        <v>1</v>
      </c>
      <c r="K1772">
        <v>0</v>
      </c>
      <c r="L1772">
        <v>30</v>
      </c>
      <c r="M1772">
        <v>2</v>
      </c>
      <c r="N1772" s="170">
        <v>22490513</v>
      </c>
      <c r="O1772" s="170">
        <v>24960000</v>
      </c>
      <c r="P1772" s="178">
        <v>100000</v>
      </c>
      <c r="Q1772" s="178">
        <v>3844</v>
      </c>
      <c r="R1772" s="178">
        <v>98030</v>
      </c>
      <c r="S1772">
        <v>0</v>
      </c>
      <c r="T1772">
        <v>0</v>
      </c>
      <c r="U1772">
        <v>0</v>
      </c>
      <c r="W1772">
        <v>0</v>
      </c>
      <c r="X1772">
        <v>0</v>
      </c>
      <c r="Y1772">
        <v>0</v>
      </c>
      <c r="AB1772" s="180">
        <v>44286</v>
      </c>
      <c r="AC1772">
        <v>1</v>
      </c>
      <c r="AD1772" t="s">
        <v>1922</v>
      </c>
      <c r="AE1772">
        <v>1</v>
      </c>
      <c r="AF1772">
        <v>30</v>
      </c>
      <c r="AG1772">
        <v>0</v>
      </c>
      <c r="AN1772">
        <v>1</v>
      </c>
      <c r="AO1772">
        <v>1</v>
      </c>
      <c r="AR1772" s="178">
        <v>67751</v>
      </c>
      <c r="AS1772" t="s">
        <v>1921</v>
      </c>
      <c r="AT1772">
        <v>0</v>
      </c>
      <c r="AU1772">
        <v>0</v>
      </c>
      <c r="AX1772">
        <v>5</v>
      </c>
      <c r="BC1772">
        <v>2</v>
      </c>
      <c r="BD1772">
        <v>7</v>
      </c>
      <c r="BE1772">
        <v>2</v>
      </c>
    </row>
    <row r="1773" spans="1:57" x14ac:dyDescent="0.25">
      <c r="A1773" s="179">
        <f t="shared" si="27"/>
        <v>27672</v>
      </c>
      <c r="B1773" t="s">
        <v>1923</v>
      </c>
      <c r="C1773">
        <v>45426336</v>
      </c>
      <c r="D1773">
        <v>144205</v>
      </c>
      <c r="E1773">
        <v>4</v>
      </c>
      <c r="F1773">
        <v>550025407</v>
      </c>
      <c r="G1773" s="180">
        <v>44244</v>
      </c>
      <c r="H1773" s="180">
        <v>45379</v>
      </c>
      <c r="I1773">
        <v>0</v>
      </c>
      <c r="J1773">
        <v>1</v>
      </c>
      <c r="K1773">
        <v>0</v>
      </c>
      <c r="L1773">
        <v>30</v>
      </c>
      <c r="M1773">
        <v>2</v>
      </c>
      <c r="N1773" s="170">
        <v>22490513</v>
      </c>
      <c r="O1773" s="170">
        <v>24960000</v>
      </c>
      <c r="P1773" s="178">
        <v>89590</v>
      </c>
      <c r="Q1773" s="178">
        <v>3444</v>
      </c>
      <c r="R1773" s="178">
        <v>89590</v>
      </c>
      <c r="S1773">
        <v>112</v>
      </c>
      <c r="T1773">
        <v>0</v>
      </c>
      <c r="U1773">
        <v>0</v>
      </c>
      <c r="W1773">
        <v>0</v>
      </c>
      <c r="X1773">
        <v>0</v>
      </c>
      <c r="Y1773">
        <v>0</v>
      </c>
      <c r="AB1773" s="180">
        <v>44286</v>
      </c>
      <c r="AC1773">
        <v>1</v>
      </c>
      <c r="AD1773" t="s">
        <v>1922</v>
      </c>
      <c r="AE1773">
        <v>1</v>
      </c>
      <c r="AF1773">
        <v>30</v>
      </c>
      <c r="AG1773">
        <v>0</v>
      </c>
      <c r="AN1773">
        <v>1</v>
      </c>
      <c r="AO1773">
        <v>1</v>
      </c>
      <c r="AR1773" s="178">
        <v>61918</v>
      </c>
      <c r="AS1773" t="s">
        <v>1921</v>
      </c>
      <c r="AT1773">
        <v>0</v>
      </c>
      <c r="AU1773">
        <v>0</v>
      </c>
      <c r="AX1773">
        <v>5</v>
      </c>
      <c r="BC1773">
        <v>2</v>
      </c>
      <c r="BD1773">
        <v>7</v>
      </c>
      <c r="BE1773">
        <v>2</v>
      </c>
    </row>
    <row r="1774" spans="1:57" x14ac:dyDescent="0.25">
      <c r="A1774" s="179">
        <f t="shared" si="27"/>
        <v>14671</v>
      </c>
      <c r="B1774" t="s">
        <v>1923</v>
      </c>
      <c r="C1774">
        <v>45426336</v>
      </c>
      <c r="D1774">
        <v>144205</v>
      </c>
      <c r="E1774">
        <v>4</v>
      </c>
      <c r="F1774">
        <v>550025428</v>
      </c>
      <c r="G1774" s="180">
        <v>44248</v>
      </c>
      <c r="H1774" s="180">
        <v>45379</v>
      </c>
      <c r="I1774">
        <v>0</v>
      </c>
      <c r="J1774">
        <v>1</v>
      </c>
      <c r="K1774">
        <v>0</v>
      </c>
      <c r="L1774">
        <v>30</v>
      </c>
      <c r="M1774">
        <v>2</v>
      </c>
      <c r="N1774" s="170">
        <v>22490513</v>
      </c>
      <c r="O1774" s="170">
        <v>24960000</v>
      </c>
      <c r="P1774" s="178">
        <v>47500</v>
      </c>
      <c r="Q1774" s="178">
        <v>1826</v>
      </c>
      <c r="R1774" s="178">
        <v>47500</v>
      </c>
      <c r="S1774">
        <v>60</v>
      </c>
      <c r="T1774">
        <v>0</v>
      </c>
      <c r="U1774">
        <v>0</v>
      </c>
      <c r="W1774">
        <v>0</v>
      </c>
      <c r="X1774">
        <v>0</v>
      </c>
      <c r="Y1774">
        <v>0</v>
      </c>
      <c r="AB1774" s="180">
        <v>44286</v>
      </c>
      <c r="AC1774">
        <v>1</v>
      </c>
      <c r="AD1774" t="s">
        <v>1922</v>
      </c>
      <c r="AE1774">
        <v>1</v>
      </c>
      <c r="AF1774">
        <v>30</v>
      </c>
      <c r="AG1774">
        <v>0</v>
      </c>
      <c r="AN1774">
        <v>1</v>
      </c>
      <c r="AO1774">
        <v>1</v>
      </c>
      <c r="AR1774" s="178">
        <v>32829</v>
      </c>
      <c r="AS1774" t="s">
        <v>1921</v>
      </c>
      <c r="AT1774">
        <v>0</v>
      </c>
      <c r="AU1774">
        <v>0</v>
      </c>
      <c r="AX1774">
        <v>5</v>
      </c>
      <c r="BC1774">
        <v>2</v>
      </c>
      <c r="BD1774">
        <v>7</v>
      </c>
      <c r="BE1774">
        <v>2</v>
      </c>
    </row>
    <row r="1775" spans="1:57" x14ac:dyDescent="0.25">
      <c r="A1775" s="179">
        <f t="shared" si="27"/>
        <v>1853</v>
      </c>
      <c r="B1775" t="s">
        <v>1923</v>
      </c>
      <c r="C1775">
        <v>45426336</v>
      </c>
      <c r="D1775">
        <v>144205</v>
      </c>
      <c r="E1775">
        <v>4</v>
      </c>
      <c r="F1775">
        <v>550025541</v>
      </c>
      <c r="G1775" s="180">
        <v>44255</v>
      </c>
      <c r="H1775" s="180">
        <v>44316</v>
      </c>
      <c r="I1775">
        <v>0</v>
      </c>
      <c r="J1775">
        <v>1</v>
      </c>
      <c r="K1775">
        <v>0</v>
      </c>
      <c r="L1775">
        <v>30</v>
      </c>
      <c r="M1775">
        <v>2</v>
      </c>
      <c r="N1775">
        <v>0</v>
      </c>
      <c r="O1775">
        <v>0</v>
      </c>
      <c r="P1775" s="178">
        <v>6000</v>
      </c>
      <c r="Q1775" s="178">
        <v>6000</v>
      </c>
      <c r="R1775" s="178">
        <v>6000</v>
      </c>
      <c r="S1775">
        <v>0</v>
      </c>
      <c r="T1775">
        <v>0</v>
      </c>
      <c r="U1775">
        <v>0</v>
      </c>
      <c r="W1775">
        <v>0</v>
      </c>
      <c r="X1775">
        <v>0</v>
      </c>
      <c r="Y1775">
        <v>0</v>
      </c>
      <c r="AB1775" s="180">
        <v>44285</v>
      </c>
      <c r="AC1775">
        <v>1</v>
      </c>
      <c r="AD1775" t="s">
        <v>1922</v>
      </c>
      <c r="AE1775">
        <v>1</v>
      </c>
      <c r="AF1775">
        <v>30</v>
      </c>
      <c r="AG1775">
        <v>0</v>
      </c>
      <c r="AN1775">
        <v>1</v>
      </c>
      <c r="AO1775">
        <v>1</v>
      </c>
      <c r="AR1775" s="178">
        <v>4147</v>
      </c>
      <c r="AS1775" t="s">
        <v>1921</v>
      </c>
      <c r="AT1775">
        <v>0</v>
      </c>
      <c r="AU1775">
        <v>0</v>
      </c>
      <c r="AX1775">
        <v>5</v>
      </c>
      <c r="BC1775">
        <v>2</v>
      </c>
      <c r="BD1775">
        <v>7</v>
      </c>
      <c r="BE1775">
        <v>2</v>
      </c>
    </row>
    <row r="1776" spans="1:57" x14ac:dyDescent="0.25">
      <c r="A1776" s="179">
        <f t="shared" si="27"/>
        <v>185323</v>
      </c>
      <c r="B1776" t="s">
        <v>1923</v>
      </c>
      <c r="C1776">
        <v>45426336</v>
      </c>
      <c r="D1776">
        <v>144205</v>
      </c>
      <c r="E1776">
        <v>4</v>
      </c>
      <c r="F1776">
        <v>550025569</v>
      </c>
      <c r="G1776" s="180">
        <v>44259</v>
      </c>
      <c r="H1776" s="180">
        <v>45381</v>
      </c>
      <c r="I1776">
        <v>0</v>
      </c>
      <c r="J1776">
        <v>1</v>
      </c>
      <c r="K1776">
        <v>0</v>
      </c>
      <c r="L1776">
        <v>30</v>
      </c>
      <c r="M1776">
        <v>2</v>
      </c>
      <c r="N1776" s="170">
        <v>22490513</v>
      </c>
      <c r="O1776" s="170">
        <v>24960000</v>
      </c>
      <c r="P1776" s="178">
        <v>600000</v>
      </c>
      <c r="Q1776" s="178">
        <v>23066</v>
      </c>
      <c r="R1776" s="178">
        <v>600000</v>
      </c>
      <c r="S1776">
        <v>0</v>
      </c>
      <c r="T1776">
        <v>0</v>
      </c>
      <c r="U1776">
        <v>0</v>
      </c>
      <c r="W1776">
        <v>0</v>
      </c>
      <c r="X1776">
        <v>0</v>
      </c>
      <c r="Y1776">
        <v>0</v>
      </c>
      <c r="AB1776" s="180">
        <v>44286</v>
      </c>
      <c r="AC1776">
        <v>1</v>
      </c>
      <c r="AD1776" t="s">
        <v>1922</v>
      </c>
      <c r="AE1776">
        <v>1</v>
      </c>
      <c r="AF1776">
        <v>30</v>
      </c>
      <c r="AG1776">
        <v>0</v>
      </c>
      <c r="AN1776">
        <v>1</v>
      </c>
      <c r="AO1776">
        <v>1</v>
      </c>
      <c r="AR1776" s="178">
        <v>414677</v>
      </c>
      <c r="AS1776" t="s">
        <v>1921</v>
      </c>
      <c r="AT1776">
        <v>0</v>
      </c>
      <c r="AU1776">
        <v>0</v>
      </c>
      <c r="AX1776">
        <v>5</v>
      </c>
      <c r="BC1776">
        <v>2</v>
      </c>
      <c r="BD1776">
        <v>7</v>
      </c>
      <c r="BE1776">
        <v>2</v>
      </c>
    </row>
    <row r="1777" spans="1:57" x14ac:dyDescent="0.25">
      <c r="A1777" s="179">
        <f t="shared" si="27"/>
        <v>30887</v>
      </c>
      <c r="B1777" t="s">
        <v>1923</v>
      </c>
      <c r="C1777">
        <v>45426336</v>
      </c>
      <c r="D1777">
        <v>144205</v>
      </c>
      <c r="E1777">
        <v>4</v>
      </c>
      <c r="F1777">
        <v>550025570</v>
      </c>
      <c r="G1777" s="180">
        <v>44259</v>
      </c>
      <c r="H1777" s="180">
        <v>45381</v>
      </c>
      <c r="I1777">
        <v>0</v>
      </c>
      <c r="J1777">
        <v>1</v>
      </c>
      <c r="K1777">
        <v>0</v>
      </c>
      <c r="L1777">
        <v>30</v>
      </c>
      <c r="M1777">
        <v>2</v>
      </c>
      <c r="N1777" s="170">
        <v>22490513</v>
      </c>
      <c r="O1777" s="170">
        <v>24960000</v>
      </c>
      <c r="P1777" s="178">
        <v>100000</v>
      </c>
      <c r="Q1777" s="178">
        <v>3844</v>
      </c>
      <c r="R1777" s="178">
        <v>100000</v>
      </c>
      <c r="S1777">
        <v>0</v>
      </c>
      <c r="T1777">
        <v>0</v>
      </c>
      <c r="U1777">
        <v>0</v>
      </c>
      <c r="W1777">
        <v>0</v>
      </c>
      <c r="X1777">
        <v>0</v>
      </c>
      <c r="Y1777">
        <v>0</v>
      </c>
      <c r="AB1777" s="180">
        <v>44286</v>
      </c>
      <c r="AC1777">
        <v>1</v>
      </c>
      <c r="AD1777" t="s">
        <v>1922</v>
      </c>
      <c r="AE1777">
        <v>1</v>
      </c>
      <c r="AF1777">
        <v>30</v>
      </c>
      <c r="AG1777">
        <v>0</v>
      </c>
      <c r="AN1777">
        <v>1</v>
      </c>
      <c r="AO1777">
        <v>1</v>
      </c>
      <c r="AR1777" s="178">
        <v>69113</v>
      </c>
      <c r="AS1777" t="s">
        <v>1921</v>
      </c>
      <c r="AT1777">
        <v>0</v>
      </c>
      <c r="AU1777">
        <v>0</v>
      </c>
      <c r="AX1777">
        <v>5</v>
      </c>
      <c r="BC1777">
        <v>2</v>
      </c>
      <c r="BD1777">
        <v>7</v>
      </c>
      <c r="BE1777">
        <v>2</v>
      </c>
    </row>
    <row r="1778" spans="1:57" x14ac:dyDescent="0.25">
      <c r="A1778" s="179">
        <f t="shared" si="27"/>
        <v>46331</v>
      </c>
      <c r="B1778" t="s">
        <v>1923</v>
      </c>
      <c r="C1778">
        <v>45426336</v>
      </c>
      <c r="D1778">
        <v>144205</v>
      </c>
      <c r="E1778">
        <v>4</v>
      </c>
      <c r="F1778">
        <v>550025607</v>
      </c>
      <c r="G1778" s="180">
        <v>44273</v>
      </c>
      <c r="H1778" s="180">
        <v>45412</v>
      </c>
      <c r="I1778">
        <v>0</v>
      </c>
      <c r="J1778">
        <v>1</v>
      </c>
      <c r="K1778">
        <v>0</v>
      </c>
      <c r="L1778">
        <v>30</v>
      </c>
      <c r="M1778">
        <v>2</v>
      </c>
      <c r="N1778" s="170">
        <v>22490513</v>
      </c>
      <c r="O1778" s="170">
        <v>24960000</v>
      </c>
      <c r="P1778" s="178">
        <v>150000</v>
      </c>
      <c r="Q1778" s="178">
        <v>5767</v>
      </c>
      <c r="R1778" s="178">
        <v>150000</v>
      </c>
      <c r="S1778">
        <v>0</v>
      </c>
      <c r="T1778">
        <v>0</v>
      </c>
      <c r="U1778">
        <v>0</v>
      </c>
      <c r="W1778">
        <v>0</v>
      </c>
      <c r="X1778">
        <v>0</v>
      </c>
      <c r="Y1778">
        <v>0</v>
      </c>
      <c r="AB1778" s="180">
        <v>44286</v>
      </c>
      <c r="AC1778">
        <v>1</v>
      </c>
      <c r="AD1778" t="s">
        <v>1922</v>
      </c>
      <c r="AE1778">
        <v>1</v>
      </c>
      <c r="AF1778">
        <v>30</v>
      </c>
      <c r="AG1778">
        <v>0</v>
      </c>
      <c r="AN1778">
        <v>1</v>
      </c>
      <c r="AO1778">
        <v>1</v>
      </c>
      <c r="AR1778" s="178">
        <v>103669</v>
      </c>
      <c r="AS1778" t="s">
        <v>1921</v>
      </c>
      <c r="AT1778">
        <v>0</v>
      </c>
      <c r="AU1778">
        <v>0</v>
      </c>
      <c r="AX1778">
        <v>5</v>
      </c>
      <c r="BC1778">
        <v>2</v>
      </c>
      <c r="BD1778">
        <v>7</v>
      </c>
      <c r="BE1778">
        <v>2</v>
      </c>
    </row>
    <row r="1779" spans="1:57" x14ac:dyDescent="0.25">
      <c r="A1779" s="179">
        <f t="shared" si="27"/>
        <v>9266</v>
      </c>
      <c r="B1779" t="s">
        <v>1923</v>
      </c>
      <c r="C1779">
        <v>45426336</v>
      </c>
      <c r="D1779">
        <v>144205</v>
      </c>
      <c r="E1779">
        <v>4</v>
      </c>
      <c r="F1779">
        <v>550025633</v>
      </c>
      <c r="G1779" s="180">
        <v>44278</v>
      </c>
      <c r="H1779" s="180">
        <v>45412</v>
      </c>
      <c r="I1779">
        <v>0</v>
      </c>
      <c r="J1779">
        <v>1</v>
      </c>
      <c r="K1779">
        <v>0</v>
      </c>
      <c r="L1779">
        <v>30</v>
      </c>
      <c r="M1779">
        <v>2</v>
      </c>
      <c r="N1779" s="170">
        <v>22490513</v>
      </c>
      <c r="O1779" s="170">
        <v>24960000</v>
      </c>
      <c r="P1779" s="178">
        <v>30000</v>
      </c>
      <c r="Q1779" s="178">
        <v>1153</v>
      </c>
      <c r="R1779" s="178">
        <v>30000</v>
      </c>
      <c r="S1779">
        <v>0</v>
      </c>
      <c r="T1779">
        <v>0</v>
      </c>
      <c r="U1779">
        <v>0</v>
      </c>
      <c r="W1779">
        <v>0</v>
      </c>
      <c r="X1779">
        <v>0</v>
      </c>
      <c r="Y1779">
        <v>0</v>
      </c>
      <c r="AB1779" s="180">
        <v>44286</v>
      </c>
      <c r="AC1779">
        <v>1</v>
      </c>
      <c r="AD1779" t="s">
        <v>1922</v>
      </c>
      <c r="AE1779">
        <v>1</v>
      </c>
      <c r="AF1779">
        <v>30</v>
      </c>
      <c r="AG1779">
        <v>0</v>
      </c>
      <c r="AN1779">
        <v>1</v>
      </c>
      <c r="AO1779">
        <v>1</v>
      </c>
      <c r="AR1779" s="178">
        <v>20734</v>
      </c>
      <c r="AS1779" t="s">
        <v>1921</v>
      </c>
      <c r="AT1779">
        <v>0</v>
      </c>
      <c r="AU1779">
        <v>0</v>
      </c>
      <c r="AX1779">
        <v>5</v>
      </c>
      <c r="BC1779">
        <v>2</v>
      </c>
      <c r="BD1779">
        <v>7</v>
      </c>
      <c r="BE1779">
        <v>2</v>
      </c>
    </row>
    <row r="1780" spans="1:57" x14ac:dyDescent="0.25">
      <c r="A1780" s="179">
        <f t="shared" si="27"/>
        <v>30887</v>
      </c>
      <c r="B1780" t="s">
        <v>1923</v>
      </c>
      <c r="C1780">
        <v>45426336</v>
      </c>
      <c r="D1780">
        <v>144205</v>
      </c>
      <c r="E1780">
        <v>4</v>
      </c>
      <c r="F1780">
        <v>550025646</v>
      </c>
      <c r="G1780" s="180">
        <v>44284</v>
      </c>
      <c r="H1780" s="180">
        <v>45412</v>
      </c>
      <c r="I1780">
        <v>0</v>
      </c>
      <c r="J1780">
        <v>1</v>
      </c>
      <c r="K1780">
        <v>0</v>
      </c>
      <c r="L1780">
        <v>30</v>
      </c>
      <c r="M1780">
        <v>2</v>
      </c>
      <c r="N1780" s="170">
        <v>22490513</v>
      </c>
      <c r="O1780" s="170">
        <v>24960000</v>
      </c>
      <c r="P1780" s="178">
        <v>100000</v>
      </c>
      <c r="Q1780" s="178">
        <v>3844</v>
      </c>
      <c r="R1780" s="178">
        <v>100000</v>
      </c>
      <c r="S1780">
        <v>0</v>
      </c>
      <c r="T1780">
        <v>0</v>
      </c>
      <c r="U1780">
        <v>0</v>
      </c>
      <c r="W1780">
        <v>0</v>
      </c>
      <c r="X1780">
        <v>0</v>
      </c>
      <c r="Y1780">
        <v>0</v>
      </c>
      <c r="AB1780" s="180">
        <v>44286</v>
      </c>
      <c r="AC1780">
        <v>1</v>
      </c>
      <c r="AD1780" t="s">
        <v>1922</v>
      </c>
      <c r="AE1780">
        <v>1</v>
      </c>
      <c r="AF1780">
        <v>30</v>
      </c>
      <c r="AG1780">
        <v>0</v>
      </c>
      <c r="AN1780">
        <v>1</v>
      </c>
      <c r="AO1780">
        <v>1</v>
      </c>
      <c r="AR1780" s="178">
        <v>69113</v>
      </c>
      <c r="AS1780" t="s">
        <v>1921</v>
      </c>
      <c r="AT1780">
        <v>0</v>
      </c>
      <c r="AU1780">
        <v>0</v>
      </c>
      <c r="AX1780">
        <v>5</v>
      </c>
      <c r="BC1780">
        <v>2</v>
      </c>
      <c r="BD1780">
        <v>7</v>
      </c>
      <c r="BE1780">
        <v>2</v>
      </c>
    </row>
    <row r="1781" spans="1:57" x14ac:dyDescent="0.25">
      <c r="A1781" s="179">
        <f t="shared" si="27"/>
        <v>1853</v>
      </c>
      <c r="B1781" t="s">
        <v>1923</v>
      </c>
      <c r="C1781">
        <v>45426336</v>
      </c>
      <c r="D1781">
        <v>144205</v>
      </c>
      <c r="E1781">
        <v>4</v>
      </c>
      <c r="F1781">
        <v>550025728</v>
      </c>
      <c r="G1781" s="180">
        <v>44286</v>
      </c>
      <c r="H1781" s="180">
        <v>44346</v>
      </c>
      <c r="I1781">
        <v>0</v>
      </c>
      <c r="J1781">
        <v>1</v>
      </c>
      <c r="K1781">
        <v>0</v>
      </c>
      <c r="L1781">
        <v>30</v>
      </c>
      <c r="M1781">
        <v>2</v>
      </c>
      <c r="N1781">
        <v>0</v>
      </c>
      <c r="O1781">
        <v>0</v>
      </c>
      <c r="P1781" s="178">
        <v>6000</v>
      </c>
      <c r="Q1781" s="178">
        <v>6000</v>
      </c>
      <c r="R1781" s="178">
        <v>6000</v>
      </c>
      <c r="S1781">
        <v>0</v>
      </c>
      <c r="T1781">
        <v>0</v>
      </c>
      <c r="U1781">
        <v>0</v>
      </c>
      <c r="W1781">
        <v>0</v>
      </c>
      <c r="X1781">
        <v>0</v>
      </c>
      <c r="Y1781">
        <v>0</v>
      </c>
      <c r="AB1781" s="180">
        <v>44286</v>
      </c>
      <c r="AC1781">
        <v>1</v>
      </c>
      <c r="AD1781" t="s">
        <v>1922</v>
      </c>
      <c r="AE1781">
        <v>1</v>
      </c>
      <c r="AF1781">
        <v>30</v>
      </c>
      <c r="AG1781">
        <v>0</v>
      </c>
      <c r="AN1781">
        <v>1</v>
      </c>
      <c r="AO1781">
        <v>1</v>
      </c>
      <c r="AR1781" s="178">
        <v>4147</v>
      </c>
      <c r="AS1781" t="s">
        <v>1921</v>
      </c>
      <c r="AT1781">
        <v>0</v>
      </c>
      <c r="AU1781">
        <v>0</v>
      </c>
      <c r="AX1781">
        <v>5</v>
      </c>
      <c r="BC1781">
        <v>2</v>
      </c>
      <c r="BD1781">
        <v>7</v>
      </c>
      <c r="BE1781">
        <v>2</v>
      </c>
    </row>
    <row r="1782" spans="1:57" x14ac:dyDescent="0.25">
      <c r="A1782" s="179">
        <f t="shared" si="27"/>
        <v>25454653</v>
      </c>
      <c r="B1782" t="s">
        <v>1923</v>
      </c>
      <c r="C1782">
        <v>45426341</v>
      </c>
      <c r="D1782">
        <v>144105</v>
      </c>
      <c r="E1782">
        <v>4</v>
      </c>
      <c r="F1782">
        <v>18271</v>
      </c>
      <c r="G1782" s="180">
        <v>44272</v>
      </c>
      <c r="H1782" s="180">
        <v>46842</v>
      </c>
      <c r="I1782">
        <v>0</v>
      </c>
      <c r="J1782">
        <v>1</v>
      </c>
      <c r="K1782">
        <v>0</v>
      </c>
      <c r="L1782">
        <v>30</v>
      </c>
      <c r="M1782">
        <v>2</v>
      </c>
      <c r="N1782" s="170">
        <v>9568969</v>
      </c>
      <c r="O1782" s="170">
        <v>10000000</v>
      </c>
      <c r="P1782" s="178">
        <v>28351330</v>
      </c>
      <c r="Q1782" s="178">
        <v>464376</v>
      </c>
      <c r="R1782" s="178">
        <v>28351330</v>
      </c>
      <c r="S1782">
        <v>0</v>
      </c>
      <c r="T1782">
        <v>0</v>
      </c>
      <c r="U1782">
        <v>0</v>
      </c>
      <c r="W1782">
        <v>0</v>
      </c>
      <c r="X1782">
        <v>0</v>
      </c>
      <c r="Y1782">
        <v>0</v>
      </c>
      <c r="AB1782" s="180">
        <v>44285</v>
      </c>
      <c r="AC1782">
        <v>1</v>
      </c>
      <c r="AD1782" t="s">
        <v>1922</v>
      </c>
      <c r="AE1782">
        <v>1</v>
      </c>
      <c r="AF1782">
        <v>30</v>
      </c>
      <c r="AG1782">
        <v>0</v>
      </c>
      <c r="AN1782">
        <v>1</v>
      </c>
      <c r="AO1782">
        <v>1</v>
      </c>
      <c r="AR1782" s="178">
        <v>2896677</v>
      </c>
      <c r="AS1782" t="s">
        <v>1921</v>
      </c>
      <c r="AT1782">
        <v>0</v>
      </c>
      <c r="AU1782">
        <v>0</v>
      </c>
      <c r="AV1782">
        <v>890480123</v>
      </c>
      <c r="AW1782" t="s">
        <v>1920</v>
      </c>
      <c r="AX1782">
        <v>5</v>
      </c>
      <c r="BC1782">
        <v>1</v>
      </c>
      <c r="BD1782">
        <v>7</v>
      </c>
      <c r="BE1782">
        <v>2</v>
      </c>
    </row>
    <row r="1783" spans="1:57" x14ac:dyDescent="0.25">
      <c r="A1783" s="179">
        <f t="shared" si="27"/>
        <v>48841911</v>
      </c>
      <c r="B1783" t="s">
        <v>1923</v>
      </c>
      <c r="C1783">
        <v>45426341</v>
      </c>
      <c r="D1783">
        <v>144105</v>
      </c>
      <c r="E1783">
        <v>4</v>
      </c>
      <c r="F1783">
        <v>18272</v>
      </c>
      <c r="G1783" s="180">
        <v>44272</v>
      </c>
      <c r="H1783" s="180">
        <v>46842</v>
      </c>
      <c r="I1783">
        <v>0</v>
      </c>
      <c r="J1783">
        <v>1</v>
      </c>
      <c r="K1783">
        <v>0</v>
      </c>
      <c r="L1783">
        <v>30</v>
      </c>
      <c r="M1783">
        <v>2</v>
      </c>
      <c r="N1783" s="170">
        <v>16011168</v>
      </c>
      <c r="O1783" s="170">
        <v>17240000</v>
      </c>
      <c r="P1783" s="178">
        <v>54400000</v>
      </c>
      <c r="Q1783" s="178">
        <v>829244</v>
      </c>
      <c r="R1783" s="178">
        <v>54400000</v>
      </c>
      <c r="S1783">
        <v>0</v>
      </c>
      <c r="T1783">
        <v>0</v>
      </c>
      <c r="U1783">
        <v>0</v>
      </c>
      <c r="W1783">
        <v>0</v>
      </c>
      <c r="X1783">
        <v>0</v>
      </c>
      <c r="Y1783">
        <v>0</v>
      </c>
      <c r="Z1783" t="s">
        <v>1932</v>
      </c>
      <c r="AA1783" s="181">
        <v>44536</v>
      </c>
      <c r="AB1783" s="180">
        <v>44285</v>
      </c>
      <c r="AC1783">
        <v>1</v>
      </c>
      <c r="AD1783" t="s">
        <v>1922</v>
      </c>
      <c r="AE1783">
        <v>1</v>
      </c>
      <c r="AF1783">
        <v>30</v>
      </c>
      <c r="AG1783">
        <v>0</v>
      </c>
      <c r="AN1783">
        <v>1</v>
      </c>
      <c r="AO1783">
        <v>1</v>
      </c>
      <c r="AR1783" s="178">
        <v>5558089</v>
      </c>
      <c r="AS1783" t="s">
        <v>1921</v>
      </c>
      <c r="AT1783">
        <v>0</v>
      </c>
      <c r="AU1783">
        <v>0</v>
      </c>
      <c r="AV1783">
        <v>890480123</v>
      </c>
      <c r="AW1783" t="s">
        <v>1920</v>
      </c>
      <c r="AX1783">
        <v>5</v>
      </c>
      <c r="BC1783">
        <v>1</v>
      </c>
      <c r="BD1783">
        <v>7</v>
      </c>
      <c r="BE1783">
        <v>2</v>
      </c>
    </row>
    <row r="1784" spans="1:57" x14ac:dyDescent="0.25">
      <c r="A1784" s="179">
        <f t="shared" si="27"/>
        <v>83321105</v>
      </c>
      <c r="B1784" t="s">
        <v>1923</v>
      </c>
      <c r="C1784">
        <v>45426341</v>
      </c>
      <c r="D1784">
        <v>140405</v>
      </c>
      <c r="E1784">
        <v>4</v>
      </c>
      <c r="F1784">
        <v>15854</v>
      </c>
      <c r="G1784" s="180">
        <v>43644</v>
      </c>
      <c r="H1784" s="180">
        <v>48027</v>
      </c>
      <c r="I1784">
        <v>0</v>
      </c>
      <c r="J1784">
        <v>1</v>
      </c>
      <c r="K1784">
        <v>21</v>
      </c>
      <c r="L1784">
        <v>30</v>
      </c>
      <c r="M1784">
        <v>2</v>
      </c>
      <c r="N1784" s="170">
        <v>12185828</v>
      </c>
      <c r="O1784" s="170">
        <v>12890000</v>
      </c>
      <c r="P1784" s="178">
        <v>100000000</v>
      </c>
      <c r="Q1784" s="178">
        <v>1324693</v>
      </c>
      <c r="R1784" s="178">
        <v>92802842</v>
      </c>
      <c r="S1784">
        <v>62505</v>
      </c>
      <c r="T1784">
        <v>0</v>
      </c>
      <c r="U1784">
        <v>255000000</v>
      </c>
      <c r="V1784" t="s">
        <v>1927</v>
      </c>
      <c r="W1784">
        <v>0</v>
      </c>
      <c r="X1784">
        <v>0</v>
      </c>
      <c r="Y1784">
        <v>0</v>
      </c>
      <c r="AB1784" s="180">
        <v>44285</v>
      </c>
      <c r="AC1784">
        <v>2</v>
      </c>
      <c r="AD1784" t="s">
        <v>1922</v>
      </c>
      <c r="AE1784">
        <v>1</v>
      </c>
      <c r="AF1784">
        <v>30</v>
      </c>
      <c r="AG1784">
        <v>0</v>
      </c>
      <c r="AH1784">
        <v>2</v>
      </c>
      <c r="AI1784">
        <v>0</v>
      </c>
      <c r="AJ1784">
        <v>2</v>
      </c>
      <c r="AK1784">
        <v>0</v>
      </c>
      <c r="AL1784">
        <v>0</v>
      </c>
      <c r="AM1784">
        <v>0</v>
      </c>
      <c r="AN1784">
        <v>1</v>
      </c>
      <c r="AO1784">
        <v>1</v>
      </c>
      <c r="AR1784" s="178">
        <v>9481737</v>
      </c>
      <c r="AS1784" t="s">
        <v>1926</v>
      </c>
      <c r="AT1784">
        <v>0</v>
      </c>
      <c r="AU1784">
        <v>0</v>
      </c>
      <c r="AV1784">
        <v>890480123</v>
      </c>
      <c r="AW1784" t="s">
        <v>1920</v>
      </c>
      <c r="AX1784">
        <v>5</v>
      </c>
      <c r="BC1784">
        <v>1</v>
      </c>
      <c r="BD1784">
        <v>7</v>
      </c>
      <c r="BE1784">
        <v>2</v>
      </c>
    </row>
    <row r="1785" spans="1:57" x14ac:dyDescent="0.25">
      <c r="A1785" s="179">
        <f t="shared" si="27"/>
        <v>11878686</v>
      </c>
      <c r="B1785" t="s">
        <v>1923</v>
      </c>
      <c r="C1785">
        <v>45426658</v>
      </c>
      <c r="D1785">
        <v>144205</v>
      </c>
      <c r="E1785">
        <v>4</v>
      </c>
      <c r="F1785">
        <v>16893</v>
      </c>
      <c r="G1785" s="180">
        <v>44133</v>
      </c>
      <c r="H1785" s="180">
        <v>45013</v>
      </c>
      <c r="I1785">
        <v>2</v>
      </c>
      <c r="J1785">
        <v>1</v>
      </c>
      <c r="K1785">
        <v>3</v>
      </c>
      <c r="L1785">
        <v>30</v>
      </c>
      <c r="M1785">
        <v>2</v>
      </c>
      <c r="N1785" s="170">
        <v>9119963</v>
      </c>
      <c r="O1785" s="170">
        <v>9511000</v>
      </c>
      <c r="P1785" s="178">
        <v>20072805</v>
      </c>
      <c r="Q1785" s="178">
        <v>672124</v>
      </c>
      <c r="R1785" s="178">
        <v>17382217</v>
      </c>
      <c r="S1785">
        <v>57341</v>
      </c>
      <c r="T1785">
        <v>0</v>
      </c>
      <c r="U1785">
        <v>0</v>
      </c>
      <c r="W1785">
        <v>0</v>
      </c>
      <c r="X1785">
        <v>0</v>
      </c>
      <c r="Y1785">
        <v>0</v>
      </c>
      <c r="Z1785" t="s">
        <v>1940</v>
      </c>
      <c r="AA1785" s="181">
        <v>44536</v>
      </c>
      <c r="AB1785" s="180">
        <v>44272</v>
      </c>
      <c r="AC1785">
        <v>9</v>
      </c>
      <c r="AD1785" t="s">
        <v>1922</v>
      </c>
      <c r="AE1785">
        <v>1</v>
      </c>
      <c r="AF1785">
        <v>30</v>
      </c>
      <c r="AG1785">
        <v>127587</v>
      </c>
      <c r="AN1785">
        <v>1</v>
      </c>
      <c r="AO1785">
        <v>1</v>
      </c>
      <c r="AR1785" s="178">
        <v>5503531</v>
      </c>
      <c r="AS1785" t="s">
        <v>1921</v>
      </c>
      <c r="AT1785">
        <v>0</v>
      </c>
      <c r="AU1785">
        <v>0</v>
      </c>
      <c r="AX1785">
        <v>5</v>
      </c>
      <c r="BC1785">
        <v>1</v>
      </c>
      <c r="BD1785">
        <v>7</v>
      </c>
      <c r="BE1785">
        <v>1</v>
      </c>
    </row>
    <row r="1786" spans="1:57" x14ac:dyDescent="0.25">
      <c r="A1786" s="179">
        <f t="shared" si="27"/>
        <v>3390415</v>
      </c>
      <c r="B1786" t="s">
        <v>1923</v>
      </c>
      <c r="C1786">
        <v>45426658</v>
      </c>
      <c r="D1786">
        <v>144105</v>
      </c>
      <c r="E1786">
        <v>4</v>
      </c>
      <c r="F1786">
        <v>17791</v>
      </c>
      <c r="G1786" s="180">
        <v>44141</v>
      </c>
      <c r="H1786" s="180">
        <v>45260</v>
      </c>
      <c r="I1786">
        <v>0</v>
      </c>
      <c r="J1786">
        <v>1</v>
      </c>
      <c r="K1786">
        <v>4</v>
      </c>
      <c r="L1786">
        <v>30</v>
      </c>
      <c r="M1786">
        <v>2</v>
      </c>
      <c r="N1786" s="170">
        <v>9568969</v>
      </c>
      <c r="O1786" s="170">
        <v>10000000</v>
      </c>
      <c r="P1786" s="178">
        <v>5500000</v>
      </c>
      <c r="Q1786" s="178">
        <v>176359</v>
      </c>
      <c r="R1786" s="178">
        <v>4961233</v>
      </c>
      <c r="S1786">
        <v>0</v>
      </c>
      <c r="T1786">
        <v>0</v>
      </c>
      <c r="U1786">
        <v>0</v>
      </c>
      <c r="W1786">
        <v>0</v>
      </c>
      <c r="X1786">
        <v>0</v>
      </c>
      <c r="Y1786">
        <v>0</v>
      </c>
      <c r="AB1786" s="180">
        <v>44285</v>
      </c>
      <c r="AC1786">
        <v>1</v>
      </c>
      <c r="AD1786" t="s">
        <v>1922</v>
      </c>
      <c r="AE1786">
        <v>1</v>
      </c>
      <c r="AF1786">
        <v>30</v>
      </c>
      <c r="AG1786">
        <v>0</v>
      </c>
      <c r="AN1786">
        <v>1</v>
      </c>
      <c r="AO1786">
        <v>1</v>
      </c>
      <c r="AR1786" s="178">
        <v>1570818</v>
      </c>
      <c r="AS1786" t="s">
        <v>1921</v>
      </c>
      <c r="AT1786">
        <v>0</v>
      </c>
      <c r="AU1786">
        <v>0</v>
      </c>
      <c r="AV1786">
        <v>890480123</v>
      </c>
      <c r="AW1786" t="s">
        <v>1920</v>
      </c>
      <c r="AX1786">
        <v>5</v>
      </c>
      <c r="BC1786">
        <v>1</v>
      </c>
      <c r="BD1786">
        <v>7</v>
      </c>
      <c r="BE1786">
        <v>2</v>
      </c>
    </row>
    <row r="1787" spans="1:57" x14ac:dyDescent="0.25">
      <c r="A1787" s="179">
        <f t="shared" si="27"/>
        <v>17343658</v>
      </c>
      <c r="B1787" t="s">
        <v>1923</v>
      </c>
      <c r="C1787">
        <v>45427337</v>
      </c>
      <c r="D1787">
        <v>144105</v>
      </c>
      <c r="E1787">
        <v>4</v>
      </c>
      <c r="F1787">
        <v>12797</v>
      </c>
      <c r="G1787" s="180">
        <v>42941</v>
      </c>
      <c r="H1787" s="180">
        <v>45498</v>
      </c>
      <c r="I1787">
        <v>5</v>
      </c>
      <c r="J1787">
        <v>1</v>
      </c>
      <c r="K1787">
        <v>43</v>
      </c>
      <c r="L1787">
        <v>30</v>
      </c>
      <c r="M1787">
        <v>2</v>
      </c>
      <c r="N1787" s="170">
        <v>12185828</v>
      </c>
      <c r="O1787" s="170">
        <v>12890000</v>
      </c>
      <c r="P1787" s="178">
        <v>48538689</v>
      </c>
      <c r="Q1787" s="178">
        <v>861672</v>
      </c>
      <c r="R1787" s="178">
        <v>28290029</v>
      </c>
      <c r="S1787">
        <v>47745</v>
      </c>
      <c r="T1787">
        <v>0</v>
      </c>
      <c r="U1787">
        <v>0</v>
      </c>
      <c r="W1787">
        <v>0</v>
      </c>
      <c r="X1787">
        <v>0</v>
      </c>
      <c r="Y1787">
        <v>0</v>
      </c>
      <c r="AB1787" s="180">
        <v>44285</v>
      </c>
      <c r="AC1787">
        <v>1</v>
      </c>
      <c r="AD1787" t="s">
        <v>1922</v>
      </c>
      <c r="AE1787">
        <v>1</v>
      </c>
      <c r="AF1787">
        <v>30</v>
      </c>
      <c r="AG1787">
        <v>80318</v>
      </c>
      <c r="AN1787">
        <v>1</v>
      </c>
      <c r="AO1787">
        <v>1</v>
      </c>
      <c r="AR1787" s="178">
        <v>10946371</v>
      </c>
      <c r="AS1787" t="s">
        <v>1921</v>
      </c>
      <c r="AT1787">
        <v>0</v>
      </c>
      <c r="AU1787">
        <v>0</v>
      </c>
      <c r="AV1787">
        <v>890480123</v>
      </c>
      <c r="AW1787" t="s">
        <v>1920</v>
      </c>
      <c r="AX1787">
        <v>5</v>
      </c>
      <c r="BC1787">
        <v>1</v>
      </c>
      <c r="BD1787">
        <v>7</v>
      </c>
      <c r="BE1787">
        <v>2</v>
      </c>
    </row>
    <row r="1788" spans="1:57" x14ac:dyDescent="0.25">
      <c r="A1788" s="179">
        <f t="shared" si="27"/>
        <v>38156126</v>
      </c>
      <c r="B1788" t="s">
        <v>1923</v>
      </c>
      <c r="C1788">
        <v>45427337</v>
      </c>
      <c r="D1788">
        <v>144105</v>
      </c>
      <c r="E1788">
        <v>4</v>
      </c>
      <c r="F1788">
        <v>14439</v>
      </c>
      <c r="G1788" s="180">
        <v>43326</v>
      </c>
      <c r="H1788" s="180">
        <v>45883</v>
      </c>
      <c r="I1788">
        <v>0</v>
      </c>
      <c r="J1788">
        <v>1</v>
      </c>
      <c r="K1788">
        <v>32</v>
      </c>
      <c r="L1788">
        <v>30</v>
      </c>
      <c r="M1788">
        <v>2</v>
      </c>
      <c r="N1788" s="170">
        <v>17726461</v>
      </c>
      <c r="O1788" s="170">
        <v>19240000</v>
      </c>
      <c r="P1788" s="178">
        <v>82700000</v>
      </c>
      <c r="Q1788" s="178">
        <v>1724941</v>
      </c>
      <c r="R1788" s="178">
        <v>62238191</v>
      </c>
      <c r="S1788">
        <v>0</v>
      </c>
      <c r="T1788">
        <v>0</v>
      </c>
      <c r="U1788">
        <v>0</v>
      </c>
      <c r="W1788">
        <v>0</v>
      </c>
      <c r="X1788">
        <v>0</v>
      </c>
      <c r="Y1788">
        <v>0</v>
      </c>
      <c r="AB1788" s="180">
        <v>44285</v>
      </c>
      <c r="AC1788">
        <v>1</v>
      </c>
      <c r="AD1788" t="s">
        <v>1922</v>
      </c>
      <c r="AE1788">
        <v>1</v>
      </c>
      <c r="AF1788">
        <v>30</v>
      </c>
      <c r="AG1788">
        <v>0</v>
      </c>
      <c r="AN1788">
        <v>1</v>
      </c>
      <c r="AO1788">
        <v>1</v>
      </c>
      <c r="AR1788" s="178">
        <v>24082065</v>
      </c>
      <c r="AS1788" t="s">
        <v>1921</v>
      </c>
      <c r="AT1788">
        <v>0</v>
      </c>
      <c r="AU1788">
        <v>0</v>
      </c>
      <c r="AV1788">
        <v>890480123</v>
      </c>
      <c r="AW1788" t="s">
        <v>1920</v>
      </c>
      <c r="AX1788">
        <v>5</v>
      </c>
      <c r="BC1788">
        <v>1</v>
      </c>
      <c r="BD1788">
        <v>7</v>
      </c>
      <c r="BE1788">
        <v>2</v>
      </c>
    </row>
    <row r="1789" spans="1:57" x14ac:dyDescent="0.25">
      <c r="A1789" s="179">
        <f t="shared" si="27"/>
        <v>1938996</v>
      </c>
      <c r="B1789" t="s">
        <v>1923</v>
      </c>
      <c r="C1789">
        <v>45427337</v>
      </c>
      <c r="D1789">
        <v>144105</v>
      </c>
      <c r="E1789">
        <v>4</v>
      </c>
      <c r="F1789">
        <v>15307</v>
      </c>
      <c r="G1789" s="180">
        <v>43518</v>
      </c>
      <c r="H1789" s="180">
        <v>44614</v>
      </c>
      <c r="I1789">
        <v>8</v>
      </c>
      <c r="J1789">
        <v>1</v>
      </c>
      <c r="K1789">
        <v>24</v>
      </c>
      <c r="L1789">
        <v>30</v>
      </c>
      <c r="M1789">
        <v>2</v>
      </c>
      <c r="N1789" s="170">
        <v>13121400</v>
      </c>
      <c r="O1789" s="170">
        <v>13940000</v>
      </c>
      <c r="P1789" s="178">
        <v>8980000</v>
      </c>
      <c r="Q1789" s="178">
        <v>303097</v>
      </c>
      <c r="R1789" s="178">
        <v>3162784</v>
      </c>
      <c r="S1789">
        <v>9112</v>
      </c>
      <c r="T1789">
        <v>0</v>
      </c>
      <c r="U1789">
        <v>0</v>
      </c>
      <c r="W1789">
        <v>0</v>
      </c>
      <c r="X1789">
        <v>0</v>
      </c>
      <c r="Y1789">
        <v>0</v>
      </c>
      <c r="AB1789" s="180">
        <v>44285</v>
      </c>
      <c r="AC1789">
        <v>1</v>
      </c>
      <c r="AD1789" t="s">
        <v>1922</v>
      </c>
      <c r="AE1789">
        <v>1</v>
      </c>
      <c r="AF1789">
        <v>30</v>
      </c>
      <c r="AG1789">
        <v>37475</v>
      </c>
      <c r="AN1789">
        <v>1</v>
      </c>
      <c r="AO1789">
        <v>1</v>
      </c>
      <c r="AR1789" s="178">
        <v>1223788</v>
      </c>
      <c r="AS1789" t="s">
        <v>1921</v>
      </c>
      <c r="AT1789">
        <v>0</v>
      </c>
      <c r="AU1789">
        <v>0</v>
      </c>
      <c r="AV1789">
        <v>890480123</v>
      </c>
      <c r="AW1789" t="s">
        <v>1920</v>
      </c>
      <c r="AX1789">
        <v>5</v>
      </c>
      <c r="BC1789">
        <v>1</v>
      </c>
      <c r="BD1789">
        <v>7</v>
      </c>
      <c r="BE1789">
        <v>2</v>
      </c>
    </row>
    <row r="1790" spans="1:57" x14ac:dyDescent="0.25">
      <c r="A1790" s="179">
        <f t="shared" si="27"/>
        <v>2208951</v>
      </c>
      <c r="B1790" t="s">
        <v>1923</v>
      </c>
      <c r="C1790">
        <v>45427337</v>
      </c>
      <c r="D1790">
        <v>144105</v>
      </c>
      <c r="E1790">
        <v>4</v>
      </c>
      <c r="F1790">
        <v>16999</v>
      </c>
      <c r="G1790" s="180">
        <v>43880</v>
      </c>
      <c r="H1790" s="180">
        <v>44976</v>
      </c>
      <c r="I1790">
        <v>11</v>
      </c>
      <c r="J1790">
        <v>1</v>
      </c>
      <c r="K1790">
        <v>12</v>
      </c>
      <c r="L1790">
        <v>30</v>
      </c>
      <c r="M1790">
        <v>2</v>
      </c>
      <c r="N1790" s="170">
        <v>12185828</v>
      </c>
      <c r="O1790" s="170">
        <v>12890000</v>
      </c>
      <c r="P1790" s="178">
        <v>5278448</v>
      </c>
      <c r="Q1790" s="178">
        <v>175789</v>
      </c>
      <c r="R1790" s="178">
        <v>3603120</v>
      </c>
      <c r="S1790">
        <v>13365</v>
      </c>
      <c r="T1790">
        <v>0</v>
      </c>
      <c r="U1790">
        <v>0</v>
      </c>
      <c r="W1790">
        <v>0</v>
      </c>
      <c r="X1790">
        <v>0</v>
      </c>
      <c r="Y1790">
        <v>0</v>
      </c>
      <c r="AB1790" s="180">
        <v>44285</v>
      </c>
      <c r="AC1790">
        <v>1</v>
      </c>
      <c r="AD1790" t="s">
        <v>1922</v>
      </c>
      <c r="AE1790">
        <v>1</v>
      </c>
      <c r="AF1790">
        <v>30</v>
      </c>
      <c r="AG1790">
        <v>13579</v>
      </c>
      <c r="AN1790">
        <v>1</v>
      </c>
      <c r="AO1790">
        <v>1</v>
      </c>
      <c r="AR1790" s="178">
        <v>1394169</v>
      </c>
      <c r="AS1790" t="s">
        <v>1921</v>
      </c>
      <c r="AT1790">
        <v>0</v>
      </c>
      <c r="AU1790">
        <v>0</v>
      </c>
      <c r="AV1790">
        <v>890480123</v>
      </c>
      <c r="AW1790" t="s">
        <v>1920</v>
      </c>
      <c r="AX1790">
        <v>5</v>
      </c>
      <c r="BC1790">
        <v>1</v>
      </c>
      <c r="BD1790">
        <v>7</v>
      </c>
      <c r="BE1790">
        <v>2</v>
      </c>
    </row>
    <row r="1791" spans="1:57" x14ac:dyDescent="0.25">
      <c r="A1791" s="179">
        <f t="shared" si="27"/>
        <v>2992853</v>
      </c>
      <c r="B1791" t="s">
        <v>1923</v>
      </c>
      <c r="C1791">
        <v>45427337</v>
      </c>
      <c r="D1791">
        <v>144105</v>
      </c>
      <c r="E1791">
        <v>4</v>
      </c>
      <c r="F1791">
        <v>18086</v>
      </c>
      <c r="G1791" s="180">
        <v>44221</v>
      </c>
      <c r="H1791" s="180">
        <v>44956</v>
      </c>
      <c r="I1791">
        <v>0</v>
      </c>
      <c r="J1791">
        <v>1</v>
      </c>
      <c r="K1791">
        <v>2</v>
      </c>
      <c r="L1791">
        <v>30</v>
      </c>
      <c r="M1791">
        <v>2</v>
      </c>
      <c r="N1791" s="170">
        <v>15881442</v>
      </c>
      <c r="O1791" s="170">
        <v>17090000</v>
      </c>
      <c r="P1791" s="178">
        <v>5260000</v>
      </c>
      <c r="Q1791" s="178">
        <v>257248</v>
      </c>
      <c r="R1791" s="178">
        <v>4881779</v>
      </c>
      <c r="S1791">
        <v>0</v>
      </c>
      <c r="T1791">
        <v>0</v>
      </c>
      <c r="U1791">
        <v>0</v>
      </c>
      <c r="W1791">
        <v>0</v>
      </c>
      <c r="X1791">
        <v>0</v>
      </c>
      <c r="Y1791">
        <v>0</v>
      </c>
      <c r="AB1791" s="180">
        <v>44285</v>
      </c>
      <c r="AC1791">
        <v>1</v>
      </c>
      <c r="AD1791" t="s">
        <v>1922</v>
      </c>
      <c r="AE1791">
        <v>1</v>
      </c>
      <c r="AF1791">
        <v>30</v>
      </c>
      <c r="AG1791">
        <v>0</v>
      </c>
      <c r="AN1791">
        <v>1</v>
      </c>
      <c r="AO1791">
        <v>1</v>
      </c>
      <c r="AR1791" s="178">
        <v>1888926</v>
      </c>
      <c r="AS1791" t="s">
        <v>1921</v>
      </c>
      <c r="AT1791">
        <v>0</v>
      </c>
      <c r="AU1791">
        <v>0</v>
      </c>
      <c r="AV1791">
        <v>890480123</v>
      </c>
      <c r="AW1791" t="s">
        <v>1920</v>
      </c>
      <c r="AX1791">
        <v>5</v>
      </c>
      <c r="BC1791">
        <v>1</v>
      </c>
      <c r="BD1791">
        <v>7</v>
      </c>
      <c r="BE1791">
        <v>2</v>
      </c>
    </row>
    <row r="1792" spans="1:57" x14ac:dyDescent="0.25">
      <c r="A1792" s="179">
        <f t="shared" si="27"/>
        <v>104581</v>
      </c>
      <c r="B1792" t="s">
        <v>1923</v>
      </c>
      <c r="C1792">
        <v>45427337</v>
      </c>
      <c r="D1792">
        <v>144105</v>
      </c>
      <c r="E1792">
        <v>4</v>
      </c>
      <c r="F1792">
        <v>550010741</v>
      </c>
      <c r="G1792" s="180">
        <v>42577</v>
      </c>
      <c r="H1792" s="180">
        <v>45168</v>
      </c>
      <c r="I1792">
        <v>0</v>
      </c>
      <c r="J1792">
        <v>1</v>
      </c>
      <c r="K1792">
        <v>7</v>
      </c>
      <c r="L1792">
        <v>30</v>
      </c>
      <c r="M1792">
        <v>2</v>
      </c>
      <c r="N1792" s="170">
        <v>22490513</v>
      </c>
      <c r="O1792" s="170">
        <v>24960000</v>
      </c>
      <c r="P1792" s="178">
        <v>199757</v>
      </c>
      <c r="Q1792" s="178">
        <v>7680</v>
      </c>
      <c r="R1792" s="178">
        <v>170586</v>
      </c>
      <c r="S1792">
        <v>0</v>
      </c>
      <c r="T1792">
        <v>0</v>
      </c>
      <c r="U1792">
        <v>0</v>
      </c>
      <c r="W1792">
        <v>0</v>
      </c>
      <c r="X1792">
        <v>0</v>
      </c>
      <c r="Y1792">
        <v>0</v>
      </c>
      <c r="AB1792" s="180">
        <v>44285</v>
      </c>
      <c r="AC1792">
        <v>1</v>
      </c>
      <c r="AD1792" t="s">
        <v>1922</v>
      </c>
      <c r="AE1792">
        <v>1</v>
      </c>
      <c r="AF1792">
        <v>30</v>
      </c>
      <c r="AG1792">
        <v>0</v>
      </c>
      <c r="AN1792">
        <v>1</v>
      </c>
      <c r="AO1792">
        <v>1</v>
      </c>
      <c r="AR1792" s="178">
        <v>66005</v>
      </c>
      <c r="AS1792" t="s">
        <v>1921</v>
      </c>
      <c r="AT1792">
        <v>0</v>
      </c>
      <c r="AU1792">
        <v>0</v>
      </c>
      <c r="AV1792">
        <v>890480123</v>
      </c>
      <c r="AW1792" t="s">
        <v>1920</v>
      </c>
      <c r="AX1792">
        <v>5</v>
      </c>
      <c r="BC1792">
        <v>2</v>
      </c>
      <c r="BD1792">
        <v>7</v>
      </c>
      <c r="BE1792">
        <v>2</v>
      </c>
    </row>
    <row r="1793" spans="1:57" x14ac:dyDescent="0.25">
      <c r="A1793" s="179">
        <f t="shared" si="27"/>
        <v>84545</v>
      </c>
      <c r="B1793" t="s">
        <v>1923</v>
      </c>
      <c r="C1793">
        <v>45427337</v>
      </c>
      <c r="D1793">
        <v>144105</v>
      </c>
      <c r="E1793">
        <v>4</v>
      </c>
      <c r="F1793">
        <v>550010742</v>
      </c>
      <c r="G1793" s="180">
        <v>42577</v>
      </c>
      <c r="H1793" s="180">
        <v>45168</v>
      </c>
      <c r="I1793">
        <v>0</v>
      </c>
      <c r="J1793">
        <v>1</v>
      </c>
      <c r="K1793">
        <v>7</v>
      </c>
      <c r="L1793">
        <v>30</v>
      </c>
      <c r="M1793">
        <v>2</v>
      </c>
      <c r="N1793" s="170">
        <v>22490513</v>
      </c>
      <c r="O1793" s="170">
        <v>24960000</v>
      </c>
      <c r="P1793" s="178">
        <v>161493</v>
      </c>
      <c r="Q1793" s="178">
        <v>6209</v>
      </c>
      <c r="R1793" s="178">
        <v>137905</v>
      </c>
      <c r="S1793">
        <v>0</v>
      </c>
      <c r="T1793">
        <v>0</v>
      </c>
      <c r="U1793">
        <v>0</v>
      </c>
      <c r="W1793">
        <v>0</v>
      </c>
      <c r="X1793">
        <v>0</v>
      </c>
      <c r="Y1793">
        <v>0</v>
      </c>
      <c r="AB1793" s="180">
        <v>44285</v>
      </c>
      <c r="AC1793">
        <v>1</v>
      </c>
      <c r="AD1793" t="s">
        <v>1922</v>
      </c>
      <c r="AE1793">
        <v>1</v>
      </c>
      <c r="AF1793">
        <v>30</v>
      </c>
      <c r="AG1793">
        <v>0</v>
      </c>
      <c r="AN1793">
        <v>1</v>
      </c>
      <c r="AO1793">
        <v>1</v>
      </c>
      <c r="AR1793" s="178">
        <v>53360</v>
      </c>
      <c r="AS1793" t="s">
        <v>1921</v>
      </c>
      <c r="AT1793">
        <v>0</v>
      </c>
      <c r="AU1793">
        <v>0</v>
      </c>
      <c r="AV1793">
        <v>890480123</v>
      </c>
      <c r="AW1793" t="s">
        <v>1920</v>
      </c>
      <c r="AX1793">
        <v>5</v>
      </c>
      <c r="BC1793">
        <v>2</v>
      </c>
      <c r="BD1793">
        <v>7</v>
      </c>
      <c r="BE1793">
        <v>2</v>
      </c>
    </row>
    <row r="1794" spans="1:57" x14ac:dyDescent="0.25">
      <c r="A1794" s="179">
        <f t="shared" ref="A1794:A1857" si="28">IF(+R1794&gt;AR1794,R1794-AR1794,0)</f>
        <v>67802</v>
      </c>
      <c r="B1794" t="s">
        <v>1923</v>
      </c>
      <c r="C1794">
        <v>45427337</v>
      </c>
      <c r="D1794">
        <v>144105</v>
      </c>
      <c r="E1794">
        <v>4</v>
      </c>
      <c r="F1794">
        <v>550010995</v>
      </c>
      <c r="G1794" s="180">
        <v>42585</v>
      </c>
      <c r="H1794" s="180">
        <v>45168</v>
      </c>
      <c r="I1794">
        <v>0</v>
      </c>
      <c r="J1794">
        <v>1</v>
      </c>
      <c r="K1794">
        <v>7</v>
      </c>
      <c r="L1794">
        <v>30</v>
      </c>
      <c r="M1794">
        <v>2</v>
      </c>
      <c r="N1794" s="170">
        <v>22490513</v>
      </c>
      <c r="O1794" s="170">
        <v>24960000</v>
      </c>
      <c r="P1794" s="178">
        <v>129491</v>
      </c>
      <c r="Q1794" s="178">
        <v>4978</v>
      </c>
      <c r="R1794" s="178">
        <v>110595</v>
      </c>
      <c r="S1794">
        <v>0</v>
      </c>
      <c r="T1794">
        <v>0</v>
      </c>
      <c r="U1794">
        <v>0</v>
      </c>
      <c r="W1794">
        <v>0</v>
      </c>
      <c r="X1794">
        <v>0</v>
      </c>
      <c r="Y1794">
        <v>0</v>
      </c>
      <c r="AB1794" s="180">
        <v>44285</v>
      </c>
      <c r="AC1794">
        <v>1</v>
      </c>
      <c r="AD1794" t="s">
        <v>1922</v>
      </c>
      <c r="AE1794">
        <v>1</v>
      </c>
      <c r="AF1794">
        <v>30</v>
      </c>
      <c r="AG1794">
        <v>0</v>
      </c>
      <c r="AN1794">
        <v>1</v>
      </c>
      <c r="AO1794">
        <v>1</v>
      </c>
      <c r="AR1794" s="178">
        <v>42793</v>
      </c>
      <c r="AS1794" t="s">
        <v>1921</v>
      </c>
      <c r="AT1794">
        <v>0</v>
      </c>
      <c r="AU1794">
        <v>0</v>
      </c>
      <c r="AV1794">
        <v>890480123</v>
      </c>
      <c r="AW1794" t="s">
        <v>1920</v>
      </c>
      <c r="AX1794">
        <v>5</v>
      </c>
      <c r="BC1794">
        <v>2</v>
      </c>
      <c r="BD1794">
        <v>7</v>
      </c>
      <c r="BE1794">
        <v>2</v>
      </c>
    </row>
    <row r="1795" spans="1:57" x14ac:dyDescent="0.25">
      <c r="A1795" s="179">
        <f t="shared" si="28"/>
        <v>7602</v>
      </c>
      <c r="B1795" t="s">
        <v>1923</v>
      </c>
      <c r="C1795">
        <v>45427337</v>
      </c>
      <c r="D1795">
        <v>144105</v>
      </c>
      <c r="E1795">
        <v>4</v>
      </c>
      <c r="F1795">
        <v>550011032</v>
      </c>
      <c r="G1795" s="180">
        <v>42588</v>
      </c>
      <c r="H1795" s="180">
        <v>45168</v>
      </c>
      <c r="I1795">
        <v>0</v>
      </c>
      <c r="J1795">
        <v>1</v>
      </c>
      <c r="K1795">
        <v>7</v>
      </c>
      <c r="L1795">
        <v>30</v>
      </c>
      <c r="M1795">
        <v>2</v>
      </c>
      <c r="N1795" s="170">
        <v>22490513</v>
      </c>
      <c r="O1795" s="170">
        <v>24960000</v>
      </c>
      <c r="P1795" s="178">
        <v>14519</v>
      </c>
      <c r="Q1795" s="178">
        <v>558</v>
      </c>
      <c r="R1795" s="178">
        <v>12401</v>
      </c>
      <c r="S1795">
        <v>0</v>
      </c>
      <c r="T1795">
        <v>0</v>
      </c>
      <c r="U1795">
        <v>0</v>
      </c>
      <c r="W1795">
        <v>0</v>
      </c>
      <c r="X1795">
        <v>0</v>
      </c>
      <c r="Y1795">
        <v>0</v>
      </c>
      <c r="AB1795" s="180">
        <v>44285</v>
      </c>
      <c r="AC1795">
        <v>1</v>
      </c>
      <c r="AD1795" t="s">
        <v>1922</v>
      </c>
      <c r="AE1795">
        <v>1</v>
      </c>
      <c r="AF1795">
        <v>30</v>
      </c>
      <c r="AG1795">
        <v>0</v>
      </c>
      <c r="AN1795">
        <v>1</v>
      </c>
      <c r="AO1795">
        <v>1</v>
      </c>
      <c r="AR1795" s="178">
        <v>4799</v>
      </c>
      <c r="AS1795" t="s">
        <v>1921</v>
      </c>
      <c r="AT1795">
        <v>0</v>
      </c>
      <c r="AU1795">
        <v>0</v>
      </c>
      <c r="AV1795">
        <v>890480123</v>
      </c>
      <c r="AW1795" t="s">
        <v>1920</v>
      </c>
      <c r="AX1795">
        <v>5</v>
      </c>
      <c r="BC1795">
        <v>2</v>
      </c>
      <c r="BD1795">
        <v>7</v>
      </c>
      <c r="BE1795">
        <v>2</v>
      </c>
    </row>
    <row r="1796" spans="1:57" x14ac:dyDescent="0.25">
      <c r="A1796" s="179">
        <f t="shared" si="28"/>
        <v>5335</v>
      </c>
      <c r="B1796" t="s">
        <v>1923</v>
      </c>
      <c r="C1796">
        <v>45427337</v>
      </c>
      <c r="D1796">
        <v>144105</v>
      </c>
      <c r="E1796">
        <v>4</v>
      </c>
      <c r="F1796">
        <v>550011694</v>
      </c>
      <c r="G1796" s="180">
        <v>42630</v>
      </c>
      <c r="H1796" s="180">
        <v>45168</v>
      </c>
      <c r="I1796">
        <v>0</v>
      </c>
      <c r="J1796">
        <v>1</v>
      </c>
      <c r="K1796">
        <v>7</v>
      </c>
      <c r="L1796">
        <v>30</v>
      </c>
      <c r="M1796">
        <v>2</v>
      </c>
      <c r="N1796" s="170">
        <v>22490513</v>
      </c>
      <c r="O1796" s="170">
        <v>24960000</v>
      </c>
      <c r="P1796" s="178">
        <v>10192</v>
      </c>
      <c r="Q1796" s="178">
        <v>392</v>
      </c>
      <c r="R1796" s="178">
        <v>8702</v>
      </c>
      <c r="S1796">
        <v>0</v>
      </c>
      <c r="T1796">
        <v>0</v>
      </c>
      <c r="U1796">
        <v>0</v>
      </c>
      <c r="W1796">
        <v>0</v>
      </c>
      <c r="X1796">
        <v>0</v>
      </c>
      <c r="Y1796">
        <v>0</v>
      </c>
      <c r="AB1796" s="180">
        <v>44285</v>
      </c>
      <c r="AC1796">
        <v>1</v>
      </c>
      <c r="AD1796" t="s">
        <v>1922</v>
      </c>
      <c r="AE1796">
        <v>1</v>
      </c>
      <c r="AF1796">
        <v>30</v>
      </c>
      <c r="AG1796">
        <v>0</v>
      </c>
      <c r="AN1796">
        <v>1</v>
      </c>
      <c r="AO1796">
        <v>1</v>
      </c>
      <c r="AR1796" s="178">
        <v>3367</v>
      </c>
      <c r="AS1796" t="s">
        <v>1921</v>
      </c>
      <c r="AT1796">
        <v>0</v>
      </c>
      <c r="AU1796">
        <v>0</v>
      </c>
      <c r="AV1796">
        <v>890480123</v>
      </c>
      <c r="AW1796" t="s">
        <v>1920</v>
      </c>
      <c r="AX1796">
        <v>5</v>
      </c>
      <c r="BC1796">
        <v>2</v>
      </c>
      <c r="BD1796">
        <v>7</v>
      </c>
      <c r="BE1796">
        <v>2</v>
      </c>
    </row>
    <row r="1797" spans="1:57" x14ac:dyDescent="0.25">
      <c r="A1797" s="179">
        <f t="shared" si="28"/>
        <v>6491</v>
      </c>
      <c r="B1797" t="s">
        <v>1923</v>
      </c>
      <c r="C1797">
        <v>45427337</v>
      </c>
      <c r="D1797">
        <v>144105</v>
      </c>
      <c r="E1797">
        <v>4</v>
      </c>
      <c r="F1797">
        <v>550012633</v>
      </c>
      <c r="G1797" s="180">
        <v>42686</v>
      </c>
      <c r="H1797" s="180">
        <v>45168</v>
      </c>
      <c r="I1797">
        <v>0</v>
      </c>
      <c r="J1797">
        <v>1</v>
      </c>
      <c r="K1797">
        <v>7</v>
      </c>
      <c r="L1797">
        <v>30</v>
      </c>
      <c r="M1797">
        <v>2</v>
      </c>
      <c r="N1797" s="170">
        <v>22490513</v>
      </c>
      <c r="O1797" s="170">
        <v>24960000</v>
      </c>
      <c r="P1797" s="178">
        <v>12399</v>
      </c>
      <c r="Q1797" s="178">
        <v>477</v>
      </c>
      <c r="R1797" s="178">
        <v>10588</v>
      </c>
      <c r="S1797">
        <v>0</v>
      </c>
      <c r="T1797">
        <v>0</v>
      </c>
      <c r="U1797">
        <v>0</v>
      </c>
      <c r="W1797">
        <v>0</v>
      </c>
      <c r="X1797">
        <v>0</v>
      </c>
      <c r="Y1797">
        <v>0</v>
      </c>
      <c r="AB1797" s="180">
        <v>44285</v>
      </c>
      <c r="AC1797">
        <v>1</v>
      </c>
      <c r="AD1797" t="s">
        <v>1922</v>
      </c>
      <c r="AE1797">
        <v>1</v>
      </c>
      <c r="AF1797">
        <v>30</v>
      </c>
      <c r="AG1797">
        <v>0</v>
      </c>
      <c r="AN1797">
        <v>1</v>
      </c>
      <c r="AO1797">
        <v>1</v>
      </c>
      <c r="AR1797" s="178">
        <v>4097</v>
      </c>
      <c r="AS1797" t="s">
        <v>1921</v>
      </c>
      <c r="AT1797">
        <v>0</v>
      </c>
      <c r="AU1797">
        <v>0</v>
      </c>
      <c r="AV1797">
        <v>890480123</v>
      </c>
      <c r="AW1797" t="s">
        <v>1920</v>
      </c>
      <c r="AX1797">
        <v>5</v>
      </c>
      <c r="BC1797">
        <v>2</v>
      </c>
      <c r="BD1797">
        <v>7</v>
      </c>
      <c r="BE1797">
        <v>2</v>
      </c>
    </row>
    <row r="1798" spans="1:57" x14ac:dyDescent="0.25">
      <c r="A1798" s="179">
        <f t="shared" si="28"/>
        <v>12453</v>
      </c>
      <c r="B1798" t="s">
        <v>1923</v>
      </c>
      <c r="C1798">
        <v>45427337</v>
      </c>
      <c r="D1798">
        <v>144105</v>
      </c>
      <c r="E1798">
        <v>4</v>
      </c>
      <c r="F1798">
        <v>550014464</v>
      </c>
      <c r="G1798" s="180">
        <v>42820</v>
      </c>
      <c r="H1798" s="180">
        <v>45168</v>
      </c>
      <c r="I1798">
        <v>0</v>
      </c>
      <c r="J1798">
        <v>1</v>
      </c>
      <c r="K1798">
        <v>7</v>
      </c>
      <c r="L1798">
        <v>30</v>
      </c>
      <c r="M1798">
        <v>2</v>
      </c>
      <c r="N1798" s="170">
        <v>22490513</v>
      </c>
      <c r="O1798" s="170">
        <v>24960000</v>
      </c>
      <c r="P1798" s="178">
        <v>23782</v>
      </c>
      <c r="Q1798" s="178">
        <v>914</v>
      </c>
      <c r="R1798" s="178">
        <v>20313</v>
      </c>
      <c r="S1798">
        <v>0</v>
      </c>
      <c r="T1798">
        <v>0</v>
      </c>
      <c r="U1798">
        <v>0</v>
      </c>
      <c r="W1798">
        <v>0</v>
      </c>
      <c r="X1798">
        <v>0</v>
      </c>
      <c r="Y1798">
        <v>0</v>
      </c>
      <c r="AB1798" s="180">
        <v>44285</v>
      </c>
      <c r="AC1798">
        <v>1</v>
      </c>
      <c r="AD1798" t="s">
        <v>1922</v>
      </c>
      <c r="AE1798">
        <v>1</v>
      </c>
      <c r="AF1798">
        <v>30</v>
      </c>
      <c r="AG1798">
        <v>0</v>
      </c>
      <c r="AN1798">
        <v>1</v>
      </c>
      <c r="AO1798">
        <v>1</v>
      </c>
      <c r="AR1798" s="178">
        <v>7860</v>
      </c>
      <c r="AS1798" t="s">
        <v>1921</v>
      </c>
      <c r="AT1798">
        <v>0</v>
      </c>
      <c r="AU1798">
        <v>0</v>
      </c>
      <c r="AV1798">
        <v>890480123</v>
      </c>
      <c r="AW1798" t="s">
        <v>1920</v>
      </c>
      <c r="AX1798">
        <v>5</v>
      </c>
      <c r="BC1798">
        <v>2</v>
      </c>
      <c r="BD1798">
        <v>7</v>
      </c>
      <c r="BE1798">
        <v>2</v>
      </c>
    </row>
    <row r="1799" spans="1:57" x14ac:dyDescent="0.25">
      <c r="A1799" s="179">
        <f t="shared" si="28"/>
        <v>8159</v>
      </c>
      <c r="B1799" t="s">
        <v>1923</v>
      </c>
      <c r="C1799">
        <v>45427337</v>
      </c>
      <c r="D1799">
        <v>144105</v>
      </c>
      <c r="E1799">
        <v>4</v>
      </c>
      <c r="F1799">
        <v>550014465</v>
      </c>
      <c r="G1799" s="180">
        <v>42820</v>
      </c>
      <c r="H1799" s="180">
        <v>45168</v>
      </c>
      <c r="I1799">
        <v>0</v>
      </c>
      <c r="J1799">
        <v>1</v>
      </c>
      <c r="K1799">
        <v>7</v>
      </c>
      <c r="L1799">
        <v>30</v>
      </c>
      <c r="M1799">
        <v>2</v>
      </c>
      <c r="N1799" s="170">
        <v>22490513</v>
      </c>
      <c r="O1799" s="170">
        <v>24960000</v>
      </c>
      <c r="P1799" s="178">
        <v>15583</v>
      </c>
      <c r="Q1799" s="178">
        <v>599</v>
      </c>
      <c r="R1799" s="178">
        <v>13308</v>
      </c>
      <c r="S1799">
        <v>0</v>
      </c>
      <c r="T1799">
        <v>0</v>
      </c>
      <c r="U1799">
        <v>0</v>
      </c>
      <c r="W1799">
        <v>0</v>
      </c>
      <c r="X1799">
        <v>0</v>
      </c>
      <c r="Y1799">
        <v>0</v>
      </c>
      <c r="AB1799" s="180">
        <v>44285</v>
      </c>
      <c r="AC1799">
        <v>1</v>
      </c>
      <c r="AD1799" t="s">
        <v>1922</v>
      </c>
      <c r="AE1799">
        <v>1</v>
      </c>
      <c r="AF1799">
        <v>30</v>
      </c>
      <c r="AG1799">
        <v>0</v>
      </c>
      <c r="AN1799">
        <v>1</v>
      </c>
      <c r="AO1799">
        <v>1</v>
      </c>
      <c r="AR1799" s="178">
        <v>5149</v>
      </c>
      <c r="AS1799" t="s">
        <v>1921</v>
      </c>
      <c r="AT1799">
        <v>0</v>
      </c>
      <c r="AU1799">
        <v>0</v>
      </c>
      <c r="AV1799">
        <v>890480123</v>
      </c>
      <c r="AW1799" t="s">
        <v>1920</v>
      </c>
      <c r="AX1799">
        <v>5</v>
      </c>
      <c r="BC1799">
        <v>2</v>
      </c>
      <c r="BD1799">
        <v>7</v>
      </c>
      <c r="BE1799">
        <v>2</v>
      </c>
    </row>
    <row r="1800" spans="1:57" x14ac:dyDescent="0.25">
      <c r="A1800" s="179">
        <f t="shared" si="28"/>
        <v>3773</v>
      </c>
      <c r="B1800" t="s">
        <v>1923</v>
      </c>
      <c r="C1800">
        <v>45427337</v>
      </c>
      <c r="D1800">
        <v>144105</v>
      </c>
      <c r="E1800">
        <v>4</v>
      </c>
      <c r="F1800">
        <v>550014789</v>
      </c>
      <c r="G1800" s="180">
        <v>42839</v>
      </c>
      <c r="H1800" s="180">
        <v>45168</v>
      </c>
      <c r="I1800">
        <v>0</v>
      </c>
      <c r="J1800">
        <v>1</v>
      </c>
      <c r="K1800">
        <v>7</v>
      </c>
      <c r="L1800">
        <v>30</v>
      </c>
      <c r="M1800">
        <v>2</v>
      </c>
      <c r="N1800" s="170">
        <v>22490513</v>
      </c>
      <c r="O1800" s="170">
        <v>24960000</v>
      </c>
      <c r="P1800" s="178">
        <v>7207</v>
      </c>
      <c r="Q1800" s="178">
        <v>277</v>
      </c>
      <c r="R1800" s="178">
        <v>6155</v>
      </c>
      <c r="S1800">
        <v>0</v>
      </c>
      <c r="T1800">
        <v>0</v>
      </c>
      <c r="U1800">
        <v>0</v>
      </c>
      <c r="W1800">
        <v>0</v>
      </c>
      <c r="X1800">
        <v>0</v>
      </c>
      <c r="Y1800">
        <v>0</v>
      </c>
      <c r="AB1800" s="180">
        <v>44285</v>
      </c>
      <c r="AC1800">
        <v>1</v>
      </c>
      <c r="AD1800" t="s">
        <v>1922</v>
      </c>
      <c r="AE1800">
        <v>1</v>
      </c>
      <c r="AF1800">
        <v>30</v>
      </c>
      <c r="AG1800">
        <v>0</v>
      </c>
      <c r="AN1800">
        <v>1</v>
      </c>
      <c r="AO1800">
        <v>1</v>
      </c>
      <c r="AR1800" s="178">
        <v>2382</v>
      </c>
      <c r="AS1800" t="s">
        <v>1921</v>
      </c>
      <c r="AT1800">
        <v>0</v>
      </c>
      <c r="AU1800">
        <v>0</v>
      </c>
      <c r="AV1800">
        <v>890480123</v>
      </c>
      <c r="AW1800" t="s">
        <v>1920</v>
      </c>
      <c r="AX1800">
        <v>5</v>
      </c>
      <c r="BC1800">
        <v>2</v>
      </c>
      <c r="BD1800">
        <v>7</v>
      </c>
      <c r="BE1800">
        <v>2</v>
      </c>
    </row>
    <row r="1801" spans="1:57" x14ac:dyDescent="0.25">
      <c r="A1801" s="179">
        <f t="shared" si="28"/>
        <v>4796</v>
      </c>
      <c r="B1801" t="s">
        <v>1923</v>
      </c>
      <c r="C1801">
        <v>45427337</v>
      </c>
      <c r="D1801">
        <v>144105</v>
      </c>
      <c r="E1801">
        <v>4</v>
      </c>
      <c r="F1801">
        <v>550015206</v>
      </c>
      <c r="G1801" s="180">
        <v>42871</v>
      </c>
      <c r="H1801" s="180">
        <v>45168</v>
      </c>
      <c r="I1801">
        <v>0</v>
      </c>
      <c r="J1801">
        <v>1</v>
      </c>
      <c r="K1801">
        <v>7</v>
      </c>
      <c r="L1801">
        <v>30</v>
      </c>
      <c r="M1801">
        <v>2</v>
      </c>
      <c r="N1801" s="170">
        <v>22490513</v>
      </c>
      <c r="O1801" s="170">
        <v>24960000</v>
      </c>
      <c r="P1801" s="178">
        <v>9159</v>
      </c>
      <c r="Q1801" s="178">
        <v>352</v>
      </c>
      <c r="R1801" s="178">
        <v>7823</v>
      </c>
      <c r="S1801">
        <v>0</v>
      </c>
      <c r="T1801">
        <v>0</v>
      </c>
      <c r="U1801">
        <v>0</v>
      </c>
      <c r="W1801">
        <v>0</v>
      </c>
      <c r="X1801">
        <v>0</v>
      </c>
      <c r="Y1801">
        <v>0</v>
      </c>
      <c r="AB1801" s="180">
        <v>44285</v>
      </c>
      <c r="AC1801">
        <v>1</v>
      </c>
      <c r="AD1801" t="s">
        <v>1922</v>
      </c>
      <c r="AE1801">
        <v>1</v>
      </c>
      <c r="AF1801">
        <v>30</v>
      </c>
      <c r="AG1801">
        <v>0</v>
      </c>
      <c r="AN1801">
        <v>1</v>
      </c>
      <c r="AO1801">
        <v>1</v>
      </c>
      <c r="AR1801" s="178">
        <v>3027</v>
      </c>
      <c r="AS1801" t="s">
        <v>1921</v>
      </c>
      <c r="AT1801">
        <v>0</v>
      </c>
      <c r="AU1801">
        <v>0</v>
      </c>
      <c r="AV1801">
        <v>890480123</v>
      </c>
      <c r="AW1801" t="s">
        <v>1920</v>
      </c>
      <c r="AX1801">
        <v>5</v>
      </c>
      <c r="BC1801">
        <v>2</v>
      </c>
      <c r="BD1801">
        <v>7</v>
      </c>
      <c r="BE1801">
        <v>2</v>
      </c>
    </row>
    <row r="1802" spans="1:57" x14ac:dyDescent="0.25">
      <c r="A1802" s="179">
        <f t="shared" si="28"/>
        <v>5807</v>
      </c>
      <c r="B1802" t="s">
        <v>1923</v>
      </c>
      <c r="C1802">
        <v>45427337</v>
      </c>
      <c r="D1802">
        <v>144105</v>
      </c>
      <c r="E1802">
        <v>4</v>
      </c>
      <c r="F1802">
        <v>550015995</v>
      </c>
      <c r="G1802" s="180">
        <v>42923</v>
      </c>
      <c r="H1802" s="180">
        <v>45168</v>
      </c>
      <c r="I1802">
        <v>0</v>
      </c>
      <c r="J1802">
        <v>1</v>
      </c>
      <c r="K1802">
        <v>7</v>
      </c>
      <c r="L1802">
        <v>30</v>
      </c>
      <c r="M1802">
        <v>2</v>
      </c>
      <c r="N1802" s="170">
        <v>22490513</v>
      </c>
      <c r="O1802" s="170">
        <v>24960000</v>
      </c>
      <c r="P1802" s="178">
        <v>11089</v>
      </c>
      <c r="Q1802" s="178">
        <v>426</v>
      </c>
      <c r="R1802" s="178">
        <v>9471</v>
      </c>
      <c r="S1802">
        <v>0</v>
      </c>
      <c r="T1802">
        <v>0</v>
      </c>
      <c r="U1802">
        <v>0</v>
      </c>
      <c r="W1802">
        <v>0</v>
      </c>
      <c r="X1802">
        <v>0</v>
      </c>
      <c r="Y1802">
        <v>0</v>
      </c>
      <c r="AB1802" s="180">
        <v>44285</v>
      </c>
      <c r="AC1802">
        <v>1</v>
      </c>
      <c r="AD1802" t="s">
        <v>1922</v>
      </c>
      <c r="AE1802">
        <v>1</v>
      </c>
      <c r="AF1802">
        <v>30</v>
      </c>
      <c r="AG1802">
        <v>0</v>
      </c>
      <c r="AN1802">
        <v>1</v>
      </c>
      <c r="AO1802">
        <v>1</v>
      </c>
      <c r="AR1802" s="178">
        <v>3664</v>
      </c>
      <c r="AS1802" t="s">
        <v>1921</v>
      </c>
      <c r="AT1802">
        <v>0</v>
      </c>
      <c r="AU1802">
        <v>0</v>
      </c>
      <c r="AV1802">
        <v>890480123</v>
      </c>
      <c r="AW1802" t="s">
        <v>1920</v>
      </c>
      <c r="AX1802">
        <v>5</v>
      </c>
      <c r="BC1802">
        <v>2</v>
      </c>
      <c r="BD1802">
        <v>7</v>
      </c>
      <c r="BE1802">
        <v>2</v>
      </c>
    </row>
    <row r="1803" spans="1:57" x14ac:dyDescent="0.25">
      <c r="A1803" s="179">
        <f t="shared" si="28"/>
        <v>3645</v>
      </c>
      <c r="B1803" t="s">
        <v>1923</v>
      </c>
      <c r="C1803">
        <v>45427337</v>
      </c>
      <c r="D1803">
        <v>144105</v>
      </c>
      <c r="E1803">
        <v>4</v>
      </c>
      <c r="F1803">
        <v>550016014</v>
      </c>
      <c r="G1803" s="180">
        <v>42925</v>
      </c>
      <c r="H1803" s="180">
        <v>45168</v>
      </c>
      <c r="I1803">
        <v>0</v>
      </c>
      <c r="J1803">
        <v>1</v>
      </c>
      <c r="K1803">
        <v>7</v>
      </c>
      <c r="L1803">
        <v>30</v>
      </c>
      <c r="M1803">
        <v>2</v>
      </c>
      <c r="N1803" s="170">
        <v>22490513</v>
      </c>
      <c r="O1803" s="170">
        <v>24960000</v>
      </c>
      <c r="P1803" s="178">
        <v>6964</v>
      </c>
      <c r="Q1803" s="178">
        <v>268</v>
      </c>
      <c r="R1803" s="178">
        <v>5946</v>
      </c>
      <c r="S1803">
        <v>0</v>
      </c>
      <c r="T1803">
        <v>0</v>
      </c>
      <c r="U1803">
        <v>0</v>
      </c>
      <c r="W1803">
        <v>0</v>
      </c>
      <c r="X1803">
        <v>0</v>
      </c>
      <c r="Y1803">
        <v>0</v>
      </c>
      <c r="AB1803" s="180">
        <v>44285</v>
      </c>
      <c r="AC1803">
        <v>1</v>
      </c>
      <c r="AD1803" t="s">
        <v>1922</v>
      </c>
      <c r="AE1803">
        <v>1</v>
      </c>
      <c r="AF1803">
        <v>30</v>
      </c>
      <c r="AG1803">
        <v>0</v>
      </c>
      <c r="AN1803">
        <v>1</v>
      </c>
      <c r="AO1803">
        <v>1</v>
      </c>
      <c r="AR1803" s="178">
        <v>2301</v>
      </c>
      <c r="AS1803" t="s">
        <v>1921</v>
      </c>
      <c r="AT1803">
        <v>0</v>
      </c>
      <c r="AU1803">
        <v>0</v>
      </c>
      <c r="AV1803">
        <v>890480123</v>
      </c>
      <c r="AW1803" t="s">
        <v>1920</v>
      </c>
      <c r="AX1803">
        <v>5</v>
      </c>
      <c r="BC1803">
        <v>2</v>
      </c>
      <c r="BD1803">
        <v>7</v>
      </c>
      <c r="BE1803">
        <v>2</v>
      </c>
    </row>
    <row r="1804" spans="1:57" x14ac:dyDescent="0.25">
      <c r="A1804" s="179">
        <f t="shared" si="28"/>
        <v>5172</v>
      </c>
      <c r="B1804" t="s">
        <v>1923</v>
      </c>
      <c r="C1804">
        <v>45427337</v>
      </c>
      <c r="D1804">
        <v>144105</v>
      </c>
      <c r="E1804">
        <v>4</v>
      </c>
      <c r="F1804">
        <v>550016815</v>
      </c>
      <c r="G1804" s="180">
        <v>42986</v>
      </c>
      <c r="H1804" s="180">
        <v>45168</v>
      </c>
      <c r="I1804">
        <v>0</v>
      </c>
      <c r="J1804">
        <v>1</v>
      </c>
      <c r="K1804">
        <v>7</v>
      </c>
      <c r="L1804">
        <v>30</v>
      </c>
      <c r="M1804">
        <v>2</v>
      </c>
      <c r="N1804" s="170">
        <v>22490513</v>
      </c>
      <c r="O1804" s="170">
        <v>24960000</v>
      </c>
      <c r="P1804" s="178">
        <v>9892</v>
      </c>
      <c r="Q1804" s="178">
        <v>380</v>
      </c>
      <c r="R1804" s="178">
        <v>8436</v>
      </c>
      <c r="S1804">
        <v>0</v>
      </c>
      <c r="T1804">
        <v>0</v>
      </c>
      <c r="U1804">
        <v>0</v>
      </c>
      <c r="W1804">
        <v>0</v>
      </c>
      <c r="X1804">
        <v>0</v>
      </c>
      <c r="Y1804">
        <v>0</v>
      </c>
      <c r="AB1804" s="180">
        <v>44285</v>
      </c>
      <c r="AC1804">
        <v>1</v>
      </c>
      <c r="AD1804" t="s">
        <v>1922</v>
      </c>
      <c r="AE1804">
        <v>1</v>
      </c>
      <c r="AF1804">
        <v>30</v>
      </c>
      <c r="AG1804">
        <v>0</v>
      </c>
      <c r="AN1804">
        <v>1</v>
      </c>
      <c r="AO1804">
        <v>1</v>
      </c>
      <c r="AR1804" s="178">
        <v>3264</v>
      </c>
      <c r="AS1804" t="s">
        <v>1921</v>
      </c>
      <c r="AT1804">
        <v>0</v>
      </c>
      <c r="AU1804">
        <v>0</v>
      </c>
      <c r="AV1804">
        <v>890480123</v>
      </c>
      <c r="AW1804" t="s">
        <v>1920</v>
      </c>
      <c r="AX1804">
        <v>5</v>
      </c>
      <c r="BC1804">
        <v>2</v>
      </c>
      <c r="BD1804">
        <v>7</v>
      </c>
      <c r="BE1804">
        <v>2</v>
      </c>
    </row>
    <row r="1805" spans="1:57" x14ac:dyDescent="0.25">
      <c r="A1805" s="179">
        <f t="shared" si="28"/>
        <v>5172</v>
      </c>
      <c r="B1805" t="s">
        <v>1923</v>
      </c>
      <c r="C1805">
        <v>45427337</v>
      </c>
      <c r="D1805">
        <v>144105</v>
      </c>
      <c r="E1805">
        <v>4</v>
      </c>
      <c r="F1805">
        <v>550016816</v>
      </c>
      <c r="G1805" s="180">
        <v>42986</v>
      </c>
      <c r="H1805" s="180">
        <v>45168</v>
      </c>
      <c r="I1805">
        <v>0</v>
      </c>
      <c r="J1805">
        <v>1</v>
      </c>
      <c r="K1805">
        <v>7</v>
      </c>
      <c r="L1805">
        <v>30</v>
      </c>
      <c r="M1805">
        <v>2</v>
      </c>
      <c r="N1805" s="170">
        <v>22490513</v>
      </c>
      <c r="O1805" s="170">
        <v>24960000</v>
      </c>
      <c r="P1805" s="178">
        <v>9892</v>
      </c>
      <c r="Q1805" s="178">
        <v>380</v>
      </c>
      <c r="R1805" s="178">
        <v>8436</v>
      </c>
      <c r="S1805">
        <v>0</v>
      </c>
      <c r="T1805">
        <v>0</v>
      </c>
      <c r="U1805">
        <v>0</v>
      </c>
      <c r="W1805">
        <v>0</v>
      </c>
      <c r="X1805">
        <v>0</v>
      </c>
      <c r="Y1805">
        <v>0</v>
      </c>
      <c r="AB1805" s="180">
        <v>44285</v>
      </c>
      <c r="AC1805">
        <v>1</v>
      </c>
      <c r="AD1805" t="s">
        <v>1922</v>
      </c>
      <c r="AE1805">
        <v>1</v>
      </c>
      <c r="AF1805">
        <v>30</v>
      </c>
      <c r="AG1805">
        <v>0</v>
      </c>
      <c r="AN1805">
        <v>1</v>
      </c>
      <c r="AO1805">
        <v>1</v>
      </c>
      <c r="AR1805" s="178">
        <v>3264</v>
      </c>
      <c r="AS1805" t="s">
        <v>1921</v>
      </c>
      <c r="AT1805">
        <v>0</v>
      </c>
      <c r="AU1805">
        <v>0</v>
      </c>
      <c r="AV1805">
        <v>890480123</v>
      </c>
      <c r="AW1805" t="s">
        <v>1920</v>
      </c>
      <c r="AX1805">
        <v>5</v>
      </c>
      <c r="BC1805">
        <v>2</v>
      </c>
      <c r="BD1805">
        <v>7</v>
      </c>
      <c r="BE1805">
        <v>2</v>
      </c>
    </row>
    <row r="1806" spans="1:57" x14ac:dyDescent="0.25">
      <c r="A1806" s="179">
        <f t="shared" si="28"/>
        <v>4460</v>
      </c>
      <c r="B1806" t="s">
        <v>1923</v>
      </c>
      <c r="C1806">
        <v>45427337</v>
      </c>
      <c r="D1806">
        <v>144105</v>
      </c>
      <c r="E1806">
        <v>4</v>
      </c>
      <c r="F1806">
        <v>550017127</v>
      </c>
      <c r="G1806" s="180">
        <v>43016</v>
      </c>
      <c r="H1806" s="180">
        <v>45168</v>
      </c>
      <c r="I1806">
        <v>0</v>
      </c>
      <c r="J1806">
        <v>1</v>
      </c>
      <c r="K1806">
        <v>7</v>
      </c>
      <c r="L1806">
        <v>30</v>
      </c>
      <c r="M1806">
        <v>2</v>
      </c>
      <c r="N1806" s="170">
        <v>22490513</v>
      </c>
      <c r="O1806" s="170">
        <v>24960000</v>
      </c>
      <c r="P1806" s="178">
        <v>8515</v>
      </c>
      <c r="Q1806" s="178">
        <v>327</v>
      </c>
      <c r="R1806" s="178">
        <v>7275</v>
      </c>
      <c r="S1806">
        <v>0</v>
      </c>
      <c r="T1806">
        <v>0</v>
      </c>
      <c r="U1806">
        <v>0</v>
      </c>
      <c r="W1806">
        <v>0</v>
      </c>
      <c r="X1806">
        <v>0</v>
      </c>
      <c r="Y1806">
        <v>0</v>
      </c>
      <c r="AB1806" s="180">
        <v>44285</v>
      </c>
      <c r="AC1806">
        <v>1</v>
      </c>
      <c r="AD1806" t="s">
        <v>1922</v>
      </c>
      <c r="AE1806">
        <v>1</v>
      </c>
      <c r="AF1806">
        <v>30</v>
      </c>
      <c r="AG1806">
        <v>0</v>
      </c>
      <c r="AN1806">
        <v>1</v>
      </c>
      <c r="AO1806">
        <v>1</v>
      </c>
      <c r="AR1806" s="178">
        <v>2815</v>
      </c>
      <c r="AS1806" t="s">
        <v>1921</v>
      </c>
      <c r="AT1806">
        <v>0</v>
      </c>
      <c r="AU1806">
        <v>0</v>
      </c>
      <c r="AV1806">
        <v>890480123</v>
      </c>
      <c r="AW1806" t="s">
        <v>1920</v>
      </c>
      <c r="AX1806">
        <v>5</v>
      </c>
      <c r="BC1806">
        <v>2</v>
      </c>
      <c r="BD1806">
        <v>7</v>
      </c>
      <c r="BE1806">
        <v>2</v>
      </c>
    </row>
    <row r="1807" spans="1:57" x14ac:dyDescent="0.25">
      <c r="A1807" s="179">
        <f t="shared" si="28"/>
        <v>12371</v>
      </c>
      <c r="B1807" t="s">
        <v>1923</v>
      </c>
      <c r="C1807">
        <v>45427337</v>
      </c>
      <c r="D1807">
        <v>144105</v>
      </c>
      <c r="E1807">
        <v>4</v>
      </c>
      <c r="F1807">
        <v>550017869</v>
      </c>
      <c r="G1807" s="180">
        <v>43099</v>
      </c>
      <c r="H1807" s="180">
        <v>45168</v>
      </c>
      <c r="I1807">
        <v>0</v>
      </c>
      <c r="J1807">
        <v>1</v>
      </c>
      <c r="K1807">
        <v>7</v>
      </c>
      <c r="L1807">
        <v>30</v>
      </c>
      <c r="M1807">
        <v>2</v>
      </c>
      <c r="N1807" s="170">
        <v>22490513</v>
      </c>
      <c r="O1807" s="170">
        <v>24960000</v>
      </c>
      <c r="P1807" s="178">
        <v>23624</v>
      </c>
      <c r="Q1807" s="178">
        <v>908</v>
      </c>
      <c r="R1807" s="178">
        <v>20179</v>
      </c>
      <c r="S1807">
        <v>0</v>
      </c>
      <c r="T1807">
        <v>0</v>
      </c>
      <c r="U1807">
        <v>0</v>
      </c>
      <c r="W1807">
        <v>0</v>
      </c>
      <c r="X1807">
        <v>0</v>
      </c>
      <c r="Y1807">
        <v>0</v>
      </c>
      <c r="AB1807" s="180">
        <v>44285</v>
      </c>
      <c r="AC1807">
        <v>1</v>
      </c>
      <c r="AD1807" t="s">
        <v>1922</v>
      </c>
      <c r="AE1807">
        <v>1</v>
      </c>
      <c r="AF1807">
        <v>30</v>
      </c>
      <c r="AG1807">
        <v>0</v>
      </c>
      <c r="AN1807">
        <v>1</v>
      </c>
      <c r="AO1807">
        <v>1</v>
      </c>
      <c r="AR1807" s="178">
        <v>7808</v>
      </c>
      <c r="AS1807" t="s">
        <v>1921</v>
      </c>
      <c r="AT1807">
        <v>0</v>
      </c>
      <c r="AU1807">
        <v>0</v>
      </c>
      <c r="AV1807">
        <v>890480123</v>
      </c>
      <c r="AW1807" t="s">
        <v>1920</v>
      </c>
      <c r="AX1807">
        <v>5</v>
      </c>
      <c r="BC1807">
        <v>2</v>
      </c>
      <c r="BD1807">
        <v>7</v>
      </c>
      <c r="BE1807">
        <v>2</v>
      </c>
    </row>
    <row r="1808" spans="1:57" x14ac:dyDescent="0.25">
      <c r="A1808" s="179">
        <f t="shared" si="28"/>
        <v>16242</v>
      </c>
      <c r="B1808" t="s">
        <v>1923</v>
      </c>
      <c r="C1808">
        <v>45427337</v>
      </c>
      <c r="D1808">
        <v>144105</v>
      </c>
      <c r="E1808">
        <v>4</v>
      </c>
      <c r="F1808">
        <v>550017870</v>
      </c>
      <c r="G1808" s="180">
        <v>43099</v>
      </c>
      <c r="H1808" s="180">
        <v>45168</v>
      </c>
      <c r="I1808">
        <v>0</v>
      </c>
      <c r="J1808">
        <v>1</v>
      </c>
      <c r="K1808">
        <v>7</v>
      </c>
      <c r="L1808">
        <v>30</v>
      </c>
      <c r="M1808">
        <v>2</v>
      </c>
      <c r="N1808" s="170">
        <v>22490513</v>
      </c>
      <c r="O1808" s="170">
        <v>24960000</v>
      </c>
      <c r="P1808" s="178">
        <v>31017</v>
      </c>
      <c r="Q1808" s="178">
        <v>1192</v>
      </c>
      <c r="R1808" s="178">
        <v>26493</v>
      </c>
      <c r="S1808">
        <v>0</v>
      </c>
      <c r="T1808">
        <v>0</v>
      </c>
      <c r="U1808">
        <v>0</v>
      </c>
      <c r="W1808">
        <v>0</v>
      </c>
      <c r="X1808">
        <v>0</v>
      </c>
      <c r="Y1808">
        <v>0</v>
      </c>
      <c r="AB1808" s="180">
        <v>44285</v>
      </c>
      <c r="AC1808">
        <v>1</v>
      </c>
      <c r="AD1808" t="s">
        <v>1922</v>
      </c>
      <c r="AE1808">
        <v>1</v>
      </c>
      <c r="AF1808">
        <v>30</v>
      </c>
      <c r="AG1808">
        <v>0</v>
      </c>
      <c r="AN1808">
        <v>1</v>
      </c>
      <c r="AO1808">
        <v>1</v>
      </c>
      <c r="AR1808" s="178">
        <v>10251</v>
      </c>
      <c r="AS1808" t="s">
        <v>1921</v>
      </c>
      <c r="AT1808">
        <v>0</v>
      </c>
      <c r="AU1808">
        <v>0</v>
      </c>
      <c r="AV1808">
        <v>890480123</v>
      </c>
      <c r="AW1808" t="s">
        <v>1920</v>
      </c>
      <c r="AX1808">
        <v>5</v>
      </c>
      <c r="BC1808">
        <v>2</v>
      </c>
      <c r="BD1808">
        <v>7</v>
      </c>
      <c r="BE1808">
        <v>2</v>
      </c>
    </row>
    <row r="1809" spans="1:57" x14ac:dyDescent="0.25">
      <c r="A1809" s="179">
        <f t="shared" si="28"/>
        <v>10507</v>
      </c>
      <c r="B1809" t="s">
        <v>1923</v>
      </c>
      <c r="C1809">
        <v>45427337</v>
      </c>
      <c r="D1809">
        <v>144105</v>
      </c>
      <c r="E1809">
        <v>4</v>
      </c>
      <c r="F1809">
        <v>550018485</v>
      </c>
      <c r="G1809" s="180">
        <v>43178</v>
      </c>
      <c r="H1809" s="180">
        <v>45168</v>
      </c>
      <c r="I1809">
        <v>0</v>
      </c>
      <c r="J1809">
        <v>1</v>
      </c>
      <c r="K1809">
        <v>7</v>
      </c>
      <c r="L1809">
        <v>30</v>
      </c>
      <c r="M1809">
        <v>2</v>
      </c>
      <c r="N1809" s="170">
        <v>22490513</v>
      </c>
      <c r="O1809" s="170">
        <v>24960000</v>
      </c>
      <c r="P1809" s="178">
        <v>20071</v>
      </c>
      <c r="Q1809" s="178">
        <v>772</v>
      </c>
      <c r="R1809" s="178">
        <v>17139</v>
      </c>
      <c r="S1809">
        <v>0</v>
      </c>
      <c r="T1809">
        <v>0</v>
      </c>
      <c r="U1809">
        <v>0</v>
      </c>
      <c r="W1809">
        <v>0</v>
      </c>
      <c r="X1809">
        <v>0</v>
      </c>
      <c r="Y1809">
        <v>0</v>
      </c>
      <c r="AB1809" s="180">
        <v>44285</v>
      </c>
      <c r="AC1809">
        <v>1</v>
      </c>
      <c r="AD1809" t="s">
        <v>1922</v>
      </c>
      <c r="AE1809">
        <v>1</v>
      </c>
      <c r="AF1809">
        <v>30</v>
      </c>
      <c r="AG1809">
        <v>0</v>
      </c>
      <c r="AN1809">
        <v>1</v>
      </c>
      <c r="AO1809">
        <v>1</v>
      </c>
      <c r="AR1809" s="178">
        <v>6632</v>
      </c>
      <c r="AS1809" t="s">
        <v>1921</v>
      </c>
      <c r="AT1809">
        <v>0</v>
      </c>
      <c r="AU1809">
        <v>0</v>
      </c>
      <c r="AV1809">
        <v>890480123</v>
      </c>
      <c r="AW1809" t="s">
        <v>1920</v>
      </c>
      <c r="AX1809">
        <v>5</v>
      </c>
      <c r="BC1809">
        <v>2</v>
      </c>
      <c r="BD1809">
        <v>7</v>
      </c>
      <c r="BE1809">
        <v>2</v>
      </c>
    </row>
    <row r="1810" spans="1:57" x14ac:dyDescent="0.25">
      <c r="A1810" s="179">
        <f t="shared" si="28"/>
        <v>6609</v>
      </c>
      <c r="B1810" t="s">
        <v>1923</v>
      </c>
      <c r="C1810">
        <v>45427337</v>
      </c>
      <c r="D1810">
        <v>144105</v>
      </c>
      <c r="E1810">
        <v>4</v>
      </c>
      <c r="F1810">
        <v>550018486</v>
      </c>
      <c r="G1810" s="180">
        <v>43178</v>
      </c>
      <c r="H1810" s="180">
        <v>45168</v>
      </c>
      <c r="I1810">
        <v>0</v>
      </c>
      <c r="J1810">
        <v>1</v>
      </c>
      <c r="K1810">
        <v>7</v>
      </c>
      <c r="L1810">
        <v>30</v>
      </c>
      <c r="M1810">
        <v>2</v>
      </c>
      <c r="N1810" s="170">
        <v>22490513</v>
      </c>
      <c r="O1810" s="170">
        <v>24960000</v>
      </c>
      <c r="P1810" s="178">
        <v>12622</v>
      </c>
      <c r="Q1810" s="178">
        <v>485</v>
      </c>
      <c r="R1810" s="178">
        <v>10781</v>
      </c>
      <c r="S1810">
        <v>0</v>
      </c>
      <c r="T1810">
        <v>0</v>
      </c>
      <c r="U1810">
        <v>0</v>
      </c>
      <c r="W1810">
        <v>0</v>
      </c>
      <c r="X1810">
        <v>0</v>
      </c>
      <c r="Y1810">
        <v>0</v>
      </c>
      <c r="AB1810" s="180">
        <v>44285</v>
      </c>
      <c r="AC1810">
        <v>1</v>
      </c>
      <c r="AD1810" t="s">
        <v>1922</v>
      </c>
      <c r="AE1810">
        <v>1</v>
      </c>
      <c r="AF1810">
        <v>30</v>
      </c>
      <c r="AG1810">
        <v>0</v>
      </c>
      <c r="AN1810">
        <v>1</v>
      </c>
      <c r="AO1810">
        <v>1</v>
      </c>
      <c r="AR1810" s="178">
        <v>4172</v>
      </c>
      <c r="AS1810" t="s">
        <v>1921</v>
      </c>
      <c r="AT1810">
        <v>0</v>
      </c>
      <c r="AU1810">
        <v>0</v>
      </c>
      <c r="AV1810">
        <v>890480123</v>
      </c>
      <c r="AW1810" t="s">
        <v>1920</v>
      </c>
      <c r="AX1810">
        <v>5</v>
      </c>
      <c r="BC1810">
        <v>2</v>
      </c>
      <c r="BD1810">
        <v>7</v>
      </c>
      <c r="BE1810">
        <v>2</v>
      </c>
    </row>
    <row r="1811" spans="1:57" x14ac:dyDescent="0.25">
      <c r="A1811" s="179">
        <f t="shared" si="28"/>
        <v>6993</v>
      </c>
      <c r="B1811" t="s">
        <v>1923</v>
      </c>
      <c r="C1811">
        <v>45427337</v>
      </c>
      <c r="D1811">
        <v>144105</v>
      </c>
      <c r="E1811">
        <v>4</v>
      </c>
      <c r="F1811">
        <v>550018674</v>
      </c>
      <c r="G1811" s="180">
        <v>43206</v>
      </c>
      <c r="H1811" s="180">
        <v>45168</v>
      </c>
      <c r="I1811">
        <v>0</v>
      </c>
      <c r="J1811">
        <v>1</v>
      </c>
      <c r="K1811">
        <v>7</v>
      </c>
      <c r="L1811">
        <v>30</v>
      </c>
      <c r="M1811">
        <v>2</v>
      </c>
      <c r="N1811" s="170">
        <v>22490513</v>
      </c>
      <c r="O1811" s="170">
        <v>24960000</v>
      </c>
      <c r="P1811" s="178">
        <v>13366</v>
      </c>
      <c r="Q1811" s="178">
        <v>514</v>
      </c>
      <c r="R1811" s="178">
        <v>11406</v>
      </c>
      <c r="S1811">
        <v>0</v>
      </c>
      <c r="T1811">
        <v>0</v>
      </c>
      <c r="U1811">
        <v>0</v>
      </c>
      <c r="W1811">
        <v>0</v>
      </c>
      <c r="X1811">
        <v>0</v>
      </c>
      <c r="Y1811">
        <v>0</v>
      </c>
      <c r="AB1811" s="180">
        <v>44285</v>
      </c>
      <c r="AC1811">
        <v>1</v>
      </c>
      <c r="AD1811" t="s">
        <v>1922</v>
      </c>
      <c r="AE1811">
        <v>1</v>
      </c>
      <c r="AF1811">
        <v>30</v>
      </c>
      <c r="AG1811">
        <v>0</v>
      </c>
      <c r="AN1811">
        <v>1</v>
      </c>
      <c r="AO1811">
        <v>1</v>
      </c>
      <c r="AR1811" s="178">
        <v>4413</v>
      </c>
      <c r="AS1811" t="s">
        <v>1921</v>
      </c>
      <c r="AT1811">
        <v>0</v>
      </c>
      <c r="AU1811">
        <v>0</v>
      </c>
      <c r="AV1811">
        <v>890480123</v>
      </c>
      <c r="AW1811" t="s">
        <v>1920</v>
      </c>
      <c r="AX1811">
        <v>5</v>
      </c>
      <c r="BC1811">
        <v>2</v>
      </c>
      <c r="BD1811">
        <v>7</v>
      </c>
      <c r="BE1811">
        <v>2</v>
      </c>
    </row>
    <row r="1812" spans="1:57" x14ac:dyDescent="0.25">
      <c r="A1812" s="179">
        <f t="shared" si="28"/>
        <v>8934</v>
      </c>
      <c r="B1812" t="s">
        <v>1923</v>
      </c>
      <c r="C1812">
        <v>45427337</v>
      </c>
      <c r="D1812">
        <v>144105</v>
      </c>
      <c r="E1812">
        <v>4</v>
      </c>
      <c r="F1812">
        <v>550018802</v>
      </c>
      <c r="G1812" s="180">
        <v>43225</v>
      </c>
      <c r="H1812" s="180">
        <v>45168</v>
      </c>
      <c r="I1812">
        <v>0</v>
      </c>
      <c r="J1812">
        <v>1</v>
      </c>
      <c r="K1812">
        <v>7</v>
      </c>
      <c r="L1812">
        <v>30</v>
      </c>
      <c r="M1812">
        <v>2</v>
      </c>
      <c r="N1812" s="170">
        <v>22490513</v>
      </c>
      <c r="O1812" s="170">
        <v>24960000</v>
      </c>
      <c r="P1812" s="178">
        <v>17080</v>
      </c>
      <c r="Q1812" s="178">
        <v>657</v>
      </c>
      <c r="R1812" s="178">
        <v>14573</v>
      </c>
      <c r="S1812">
        <v>0</v>
      </c>
      <c r="T1812">
        <v>0</v>
      </c>
      <c r="U1812">
        <v>0</v>
      </c>
      <c r="W1812">
        <v>0</v>
      </c>
      <c r="X1812">
        <v>0</v>
      </c>
      <c r="Y1812">
        <v>0</v>
      </c>
      <c r="AB1812" s="180">
        <v>44285</v>
      </c>
      <c r="AC1812">
        <v>1</v>
      </c>
      <c r="AD1812" t="s">
        <v>1922</v>
      </c>
      <c r="AE1812">
        <v>1</v>
      </c>
      <c r="AF1812">
        <v>30</v>
      </c>
      <c r="AG1812">
        <v>0</v>
      </c>
      <c r="AN1812">
        <v>1</v>
      </c>
      <c r="AO1812">
        <v>1</v>
      </c>
      <c r="AR1812" s="178">
        <v>5639</v>
      </c>
      <c r="AS1812" t="s">
        <v>1921</v>
      </c>
      <c r="AT1812">
        <v>0</v>
      </c>
      <c r="AU1812">
        <v>0</v>
      </c>
      <c r="AV1812">
        <v>890480123</v>
      </c>
      <c r="AW1812" t="s">
        <v>1920</v>
      </c>
      <c r="AX1812">
        <v>5</v>
      </c>
      <c r="BC1812">
        <v>2</v>
      </c>
      <c r="BD1812">
        <v>7</v>
      </c>
      <c r="BE1812">
        <v>2</v>
      </c>
    </row>
    <row r="1813" spans="1:57" x14ac:dyDescent="0.25">
      <c r="A1813" s="179">
        <f t="shared" si="28"/>
        <v>8289</v>
      </c>
      <c r="B1813" t="s">
        <v>1923</v>
      </c>
      <c r="C1813">
        <v>45427337</v>
      </c>
      <c r="D1813">
        <v>144105</v>
      </c>
      <c r="E1813">
        <v>4</v>
      </c>
      <c r="F1813">
        <v>550019109</v>
      </c>
      <c r="G1813" s="180">
        <v>43265</v>
      </c>
      <c r="H1813" s="180">
        <v>45168</v>
      </c>
      <c r="I1813">
        <v>0</v>
      </c>
      <c r="J1813">
        <v>1</v>
      </c>
      <c r="K1813">
        <v>7</v>
      </c>
      <c r="L1813">
        <v>30</v>
      </c>
      <c r="M1813">
        <v>2</v>
      </c>
      <c r="N1813" s="170">
        <v>22490513</v>
      </c>
      <c r="O1813" s="170">
        <v>24960000</v>
      </c>
      <c r="P1813" s="178">
        <v>15833</v>
      </c>
      <c r="Q1813" s="178">
        <v>609</v>
      </c>
      <c r="R1813" s="178">
        <v>13521</v>
      </c>
      <c r="S1813">
        <v>0</v>
      </c>
      <c r="T1813">
        <v>0</v>
      </c>
      <c r="U1813">
        <v>0</v>
      </c>
      <c r="W1813">
        <v>0</v>
      </c>
      <c r="X1813">
        <v>0</v>
      </c>
      <c r="Y1813">
        <v>0</v>
      </c>
      <c r="AB1813" s="180">
        <v>44285</v>
      </c>
      <c r="AC1813">
        <v>1</v>
      </c>
      <c r="AD1813" t="s">
        <v>1922</v>
      </c>
      <c r="AE1813">
        <v>1</v>
      </c>
      <c r="AF1813">
        <v>30</v>
      </c>
      <c r="AG1813">
        <v>0</v>
      </c>
      <c r="AN1813">
        <v>1</v>
      </c>
      <c r="AO1813">
        <v>1</v>
      </c>
      <c r="AR1813" s="178">
        <v>5232</v>
      </c>
      <c r="AS1813" t="s">
        <v>1921</v>
      </c>
      <c r="AT1813">
        <v>0</v>
      </c>
      <c r="AU1813">
        <v>0</v>
      </c>
      <c r="AV1813">
        <v>890480123</v>
      </c>
      <c r="AW1813" t="s">
        <v>1920</v>
      </c>
      <c r="AX1813">
        <v>5</v>
      </c>
      <c r="BC1813">
        <v>2</v>
      </c>
      <c r="BD1813">
        <v>7</v>
      </c>
      <c r="BE1813">
        <v>2</v>
      </c>
    </row>
    <row r="1814" spans="1:57" x14ac:dyDescent="0.25">
      <c r="A1814" s="179">
        <f t="shared" si="28"/>
        <v>4963</v>
      </c>
      <c r="B1814" t="s">
        <v>1923</v>
      </c>
      <c r="C1814">
        <v>45427337</v>
      </c>
      <c r="D1814">
        <v>144105</v>
      </c>
      <c r="E1814">
        <v>4</v>
      </c>
      <c r="F1814">
        <v>550019110</v>
      </c>
      <c r="G1814" s="180">
        <v>43265</v>
      </c>
      <c r="H1814" s="180">
        <v>45168</v>
      </c>
      <c r="I1814">
        <v>0</v>
      </c>
      <c r="J1814">
        <v>1</v>
      </c>
      <c r="K1814">
        <v>7</v>
      </c>
      <c r="L1814">
        <v>30</v>
      </c>
      <c r="M1814">
        <v>2</v>
      </c>
      <c r="N1814" s="170">
        <v>22490513</v>
      </c>
      <c r="O1814" s="170">
        <v>24960000</v>
      </c>
      <c r="P1814" s="178">
        <v>9487</v>
      </c>
      <c r="Q1814" s="178">
        <v>365</v>
      </c>
      <c r="R1814" s="178">
        <v>8095</v>
      </c>
      <c r="S1814">
        <v>0</v>
      </c>
      <c r="T1814">
        <v>0</v>
      </c>
      <c r="U1814">
        <v>0</v>
      </c>
      <c r="W1814">
        <v>0</v>
      </c>
      <c r="X1814">
        <v>0</v>
      </c>
      <c r="Y1814">
        <v>0</v>
      </c>
      <c r="AB1814" s="180">
        <v>44285</v>
      </c>
      <c r="AC1814">
        <v>1</v>
      </c>
      <c r="AD1814" t="s">
        <v>1922</v>
      </c>
      <c r="AE1814">
        <v>1</v>
      </c>
      <c r="AF1814">
        <v>30</v>
      </c>
      <c r="AG1814">
        <v>0</v>
      </c>
      <c r="AN1814">
        <v>1</v>
      </c>
      <c r="AO1814">
        <v>1</v>
      </c>
      <c r="AR1814" s="178">
        <v>3132</v>
      </c>
      <c r="AS1814" t="s">
        <v>1921</v>
      </c>
      <c r="AT1814">
        <v>0</v>
      </c>
      <c r="AU1814">
        <v>0</v>
      </c>
      <c r="AV1814">
        <v>890480123</v>
      </c>
      <c r="AW1814" t="s">
        <v>1920</v>
      </c>
      <c r="AX1814">
        <v>5</v>
      </c>
      <c r="BC1814">
        <v>2</v>
      </c>
      <c r="BD1814">
        <v>7</v>
      </c>
      <c r="BE1814">
        <v>2</v>
      </c>
    </row>
    <row r="1815" spans="1:57" x14ac:dyDescent="0.25">
      <c r="A1815" s="179">
        <f t="shared" si="28"/>
        <v>10963</v>
      </c>
      <c r="B1815" t="s">
        <v>1923</v>
      </c>
      <c r="C1815">
        <v>45427337</v>
      </c>
      <c r="D1815">
        <v>144105</v>
      </c>
      <c r="E1815">
        <v>4</v>
      </c>
      <c r="F1815">
        <v>550019286</v>
      </c>
      <c r="G1815" s="180">
        <v>43295</v>
      </c>
      <c r="H1815" s="180">
        <v>45168</v>
      </c>
      <c r="I1815">
        <v>0</v>
      </c>
      <c r="J1815">
        <v>1</v>
      </c>
      <c r="K1815">
        <v>7</v>
      </c>
      <c r="L1815">
        <v>30</v>
      </c>
      <c r="M1815">
        <v>2</v>
      </c>
      <c r="N1815" s="170">
        <v>22490513</v>
      </c>
      <c r="O1815" s="170">
        <v>24960000</v>
      </c>
      <c r="P1815" s="178">
        <v>20950</v>
      </c>
      <c r="Q1815" s="178">
        <v>805</v>
      </c>
      <c r="R1815" s="178">
        <v>17882</v>
      </c>
      <c r="S1815">
        <v>0</v>
      </c>
      <c r="T1815">
        <v>0</v>
      </c>
      <c r="U1815">
        <v>0</v>
      </c>
      <c r="W1815">
        <v>0</v>
      </c>
      <c r="X1815">
        <v>0</v>
      </c>
      <c r="Y1815">
        <v>0</v>
      </c>
      <c r="AB1815" s="180">
        <v>44285</v>
      </c>
      <c r="AC1815">
        <v>1</v>
      </c>
      <c r="AD1815" t="s">
        <v>1922</v>
      </c>
      <c r="AE1815">
        <v>1</v>
      </c>
      <c r="AF1815">
        <v>30</v>
      </c>
      <c r="AG1815">
        <v>0</v>
      </c>
      <c r="AN1815">
        <v>1</v>
      </c>
      <c r="AO1815">
        <v>1</v>
      </c>
      <c r="AR1815" s="178">
        <v>6919</v>
      </c>
      <c r="AS1815" t="s">
        <v>1921</v>
      </c>
      <c r="AT1815">
        <v>0</v>
      </c>
      <c r="AU1815">
        <v>0</v>
      </c>
      <c r="AV1815">
        <v>890480123</v>
      </c>
      <c r="AW1815" t="s">
        <v>1920</v>
      </c>
      <c r="AX1815">
        <v>5</v>
      </c>
      <c r="BC1815">
        <v>2</v>
      </c>
      <c r="BD1815">
        <v>7</v>
      </c>
      <c r="BE1815">
        <v>2</v>
      </c>
    </row>
    <row r="1816" spans="1:57" x14ac:dyDescent="0.25">
      <c r="A1816" s="179">
        <f t="shared" si="28"/>
        <v>14989</v>
      </c>
      <c r="B1816" t="s">
        <v>1923</v>
      </c>
      <c r="C1816">
        <v>45427337</v>
      </c>
      <c r="D1816">
        <v>144105</v>
      </c>
      <c r="E1816">
        <v>4</v>
      </c>
      <c r="F1816">
        <v>550019713</v>
      </c>
      <c r="G1816" s="180">
        <v>43358</v>
      </c>
      <c r="H1816" s="180">
        <v>45168</v>
      </c>
      <c r="I1816">
        <v>0</v>
      </c>
      <c r="J1816">
        <v>1</v>
      </c>
      <c r="K1816">
        <v>7</v>
      </c>
      <c r="L1816">
        <v>30</v>
      </c>
      <c r="M1816">
        <v>2</v>
      </c>
      <c r="N1816" s="170">
        <v>22490513</v>
      </c>
      <c r="O1816" s="170">
        <v>24960000</v>
      </c>
      <c r="P1816" s="178">
        <v>28624</v>
      </c>
      <c r="Q1816" s="178">
        <v>1100</v>
      </c>
      <c r="R1816" s="178">
        <v>24450</v>
      </c>
      <c r="S1816">
        <v>0</v>
      </c>
      <c r="T1816">
        <v>0</v>
      </c>
      <c r="U1816">
        <v>0</v>
      </c>
      <c r="W1816">
        <v>0</v>
      </c>
      <c r="X1816">
        <v>0</v>
      </c>
      <c r="Y1816">
        <v>0</v>
      </c>
      <c r="AB1816" s="180">
        <v>44285</v>
      </c>
      <c r="AC1816">
        <v>1</v>
      </c>
      <c r="AD1816" t="s">
        <v>1922</v>
      </c>
      <c r="AE1816">
        <v>1</v>
      </c>
      <c r="AF1816">
        <v>30</v>
      </c>
      <c r="AG1816">
        <v>0</v>
      </c>
      <c r="AN1816">
        <v>1</v>
      </c>
      <c r="AO1816">
        <v>1</v>
      </c>
      <c r="AR1816" s="178">
        <v>9461</v>
      </c>
      <c r="AS1816" t="s">
        <v>1921</v>
      </c>
      <c r="AT1816">
        <v>0</v>
      </c>
      <c r="AU1816">
        <v>0</v>
      </c>
      <c r="AV1816">
        <v>890480123</v>
      </c>
      <c r="AW1816" t="s">
        <v>1920</v>
      </c>
      <c r="AX1816">
        <v>5</v>
      </c>
      <c r="BC1816">
        <v>2</v>
      </c>
      <c r="BD1816">
        <v>7</v>
      </c>
      <c r="BE1816">
        <v>2</v>
      </c>
    </row>
    <row r="1817" spans="1:57" x14ac:dyDescent="0.25">
      <c r="A1817" s="179">
        <f t="shared" si="28"/>
        <v>11568</v>
      </c>
      <c r="B1817" t="s">
        <v>1923</v>
      </c>
      <c r="C1817">
        <v>45427337</v>
      </c>
      <c r="D1817">
        <v>144105</v>
      </c>
      <c r="E1817">
        <v>4</v>
      </c>
      <c r="F1817">
        <v>550019852</v>
      </c>
      <c r="G1817" s="180">
        <v>43379</v>
      </c>
      <c r="H1817" s="180">
        <v>45168</v>
      </c>
      <c r="I1817">
        <v>0</v>
      </c>
      <c r="J1817">
        <v>1</v>
      </c>
      <c r="K1817">
        <v>7</v>
      </c>
      <c r="L1817">
        <v>30</v>
      </c>
      <c r="M1817">
        <v>2</v>
      </c>
      <c r="N1817" s="170">
        <v>22490513</v>
      </c>
      <c r="O1817" s="170">
        <v>24960000</v>
      </c>
      <c r="P1817" s="178">
        <v>22093</v>
      </c>
      <c r="Q1817" s="178">
        <v>849</v>
      </c>
      <c r="R1817" s="178">
        <v>18869</v>
      </c>
      <c r="S1817">
        <v>0</v>
      </c>
      <c r="T1817">
        <v>0</v>
      </c>
      <c r="U1817">
        <v>0</v>
      </c>
      <c r="W1817">
        <v>0</v>
      </c>
      <c r="X1817">
        <v>0</v>
      </c>
      <c r="Y1817">
        <v>0</v>
      </c>
      <c r="AB1817" s="180">
        <v>44285</v>
      </c>
      <c r="AC1817">
        <v>1</v>
      </c>
      <c r="AD1817" t="s">
        <v>1922</v>
      </c>
      <c r="AE1817">
        <v>1</v>
      </c>
      <c r="AF1817">
        <v>30</v>
      </c>
      <c r="AG1817">
        <v>0</v>
      </c>
      <c r="AN1817">
        <v>1</v>
      </c>
      <c r="AO1817">
        <v>1</v>
      </c>
      <c r="AR1817" s="178">
        <v>7301</v>
      </c>
      <c r="AS1817" t="s">
        <v>1921</v>
      </c>
      <c r="AT1817">
        <v>0</v>
      </c>
      <c r="AU1817">
        <v>0</v>
      </c>
      <c r="AV1817">
        <v>890480123</v>
      </c>
      <c r="AW1817" t="s">
        <v>1920</v>
      </c>
      <c r="AX1817">
        <v>5</v>
      </c>
      <c r="BC1817">
        <v>2</v>
      </c>
      <c r="BD1817">
        <v>7</v>
      </c>
      <c r="BE1817">
        <v>2</v>
      </c>
    </row>
    <row r="1818" spans="1:57" x14ac:dyDescent="0.25">
      <c r="A1818" s="179">
        <f t="shared" si="28"/>
        <v>23088</v>
      </c>
      <c r="B1818" t="s">
        <v>1923</v>
      </c>
      <c r="C1818">
        <v>45427337</v>
      </c>
      <c r="D1818">
        <v>144105</v>
      </c>
      <c r="E1818">
        <v>4</v>
      </c>
      <c r="F1818">
        <v>550019853</v>
      </c>
      <c r="G1818" s="180">
        <v>43379</v>
      </c>
      <c r="H1818" s="180">
        <v>45168</v>
      </c>
      <c r="I1818">
        <v>0</v>
      </c>
      <c r="J1818">
        <v>1</v>
      </c>
      <c r="K1818">
        <v>7</v>
      </c>
      <c r="L1818">
        <v>30</v>
      </c>
      <c r="M1818">
        <v>2</v>
      </c>
      <c r="N1818" s="170">
        <v>22490513</v>
      </c>
      <c r="O1818" s="170">
        <v>24960000</v>
      </c>
      <c r="P1818" s="178">
        <v>44098</v>
      </c>
      <c r="Q1818" s="178">
        <v>1695</v>
      </c>
      <c r="R1818" s="178">
        <v>37660</v>
      </c>
      <c r="S1818">
        <v>0</v>
      </c>
      <c r="T1818">
        <v>0</v>
      </c>
      <c r="U1818">
        <v>0</v>
      </c>
      <c r="W1818">
        <v>0</v>
      </c>
      <c r="X1818">
        <v>0</v>
      </c>
      <c r="Y1818">
        <v>0</v>
      </c>
      <c r="AB1818" s="180">
        <v>44285</v>
      </c>
      <c r="AC1818">
        <v>1</v>
      </c>
      <c r="AD1818" t="s">
        <v>1922</v>
      </c>
      <c r="AE1818">
        <v>1</v>
      </c>
      <c r="AF1818">
        <v>30</v>
      </c>
      <c r="AG1818">
        <v>0</v>
      </c>
      <c r="AN1818">
        <v>1</v>
      </c>
      <c r="AO1818">
        <v>1</v>
      </c>
      <c r="AR1818" s="178">
        <v>14572</v>
      </c>
      <c r="AS1818" t="s">
        <v>1921</v>
      </c>
      <c r="AT1818">
        <v>0</v>
      </c>
      <c r="AU1818">
        <v>0</v>
      </c>
      <c r="AV1818">
        <v>890480123</v>
      </c>
      <c r="AW1818" t="s">
        <v>1920</v>
      </c>
      <c r="AX1818">
        <v>5</v>
      </c>
      <c r="BC1818">
        <v>2</v>
      </c>
      <c r="BD1818">
        <v>7</v>
      </c>
      <c r="BE1818">
        <v>2</v>
      </c>
    </row>
    <row r="1819" spans="1:57" x14ac:dyDescent="0.25">
      <c r="A1819" s="179">
        <f t="shared" si="28"/>
        <v>17193</v>
      </c>
      <c r="B1819" t="s">
        <v>1923</v>
      </c>
      <c r="C1819">
        <v>45427337</v>
      </c>
      <c r="D1819">
        <v>144105</v>
      </c>
      <c r="E1819">
        <v>4</v>
      </c>
      <c r="F1819">
        <v>550020057</v>
      </c>
      <c r="G1819" s="180">
        <v>43413</v>
      </c>
      <c r="H1819" s="180">
        <v>45168</v>
      </c>
      <c r="I1819">
        <v>0</v>
      </c>
      <c r="J1819">
        <v>1</v>
      </c>
      <c r="K1819">
        <v>7</v>
      </c>
      <c r="L1819">
        <v>30</v>
      </c>
      <c r="M1819">
        <v>2</v>
      </c>
      <c r="N1819" s="170">
        <v>22490513</v>
      </c>
      <c r="O1819" s="170">
        <v>24960000</v>
      </c>
      <c r="P1819" s="178">
        <v>32835</v>
      </c>
      <c r="Q1819" s="178">
        <v>1262</v>
      </c>
      <c r="R1819" s="178">
        <v>28045</v>
      </c>
      <c r="S1819">
        <v>0</v>
      </c>
      <c r="T1819">
        <v>0</v>
      </c>
      <c r="U1819">
        <v>0</v>
      </c>
      <c r="W1819">
        <v>0</v>
      </c>
      <c r="X1819">
        <v>0</v>
      </c>
      <c r="Y1819">
        <v>0</v>
      </c>
      <c r="AB1819" s="180">
        <v>44285</v>
      </c>
      <c r="AC1819">
        <v>1</v>
      </c>
      <c r="AD1819" t="s">
        <v>1922</v>
      </c>
      <c r="AE1819">
        <v>1</v>
      </c>
      <c r="AF1819">
        <v>30</v>
      </c>
      <c r="AG1819">
        <v>0</v>
      </c>
      <c r="AN1819">
        <v>1</v>
      </c>
      <c r="AO1819">
        <v>1</v>
      </c>
      <c r="AR1819" s="178">
        <v>10852</v>
      </c>
      <c r="AS1819" t="s">
        <v>1921</v>
      </c>
      <c r="AT1819">
        <v>0</v>
      </c>
      <c r="AU1819">
        <v>0</v>
      </c>
      <c r="AV1819">
        <v>890480123</v>
      </c>
      <c r="AW1819" t="s">
        <v>1920</v>
      </c>
      <c r="AX1819">
        <v>5</v>
      </c>
      <c r="BC1819">
        <v>2</v>
      </c>
      <c r="BD1819">
        <v>7</v>
      </c>
      <c r="BE1819">
        <v>2</v>
      </c>
    </row>
    <row r="1820" spans="1:57" x14ac:dyDescent="0.25">
      <c r="A1820" s="179">
        <f t="shared" si="28"/>
        <v>15701</v>
      </c>
      <c r="B1820" t="s">
        <v>1923</v>
      </c>
      <c r="C1820">
        <v>45427337</v>
      </c>
      <c r="D1820">
        <v>144105</v>
      </c>
      <c r="E1820">
        <v>4</v>
      </c>
      <c r="F1820">
        <v>550020246</v>
      </c>
      <c r="G1820" s="180">
        <v>43435</v>
      </c>
      <c r="H1820" s="180">
        <v>45168</v>
      </c>
      <c r="I1820">
        <v>0</v>
      </c>
      <c r="J1820">
        <v>1</v>
      </c>
      <c r="K1820">
        <v>7</v>
      </c>
      <c r="L1820">
        <v>30</v>
      </c>
      <c r="M1820">
        <v>2</v>
      </c>
      <c r="N1820" s="170">
        <v>22490513</v>
      </c>
      <c r="O1820" s="170">
        <v>24960000</v>
      </c>
      <c r="P1820" s="178">
        <v>30006</v>
      </c>
      <c r="Q1820" s="178">
        <v>1154</v>
      </c>
      <c r="R1820" s="178">
        <v>25610</v>
      </c>
      <c r="S1820">
        <v>0</v>
      </c>
      <c r="T1820">
        <v>0</v>
      </c>
      <c r="U1820">
        <v>0</v>
      </c>
      <c r="W1820">
        <v>0</v>
      </c>
      <c r="X1820">
        <v>0</v>
      </c>
      <c r="Y1820">
        <v>0</v>
      </c>
      <c r="AB1820" s="180">
        <v>44285</v>
      </c>
      <c r="AC1820">
        <v>1</v>
      </c>
      <c r="AD1820" t="s">
        <v>1922</v>
      </c>
      <c r="AE1820">
        <v>1</v>
      </c>
      <c r="AF1820">
        <v>30</v>
      </c>
      <c r="AG1820">
        <v>0</v>
      </c>
      <c r="AN1820">
        <v>1</v>
      </c>
      <c r="AO1820">
        <v>1</v>
      </c>
      <c r="AR1820" s="178">
        <v>9909</v>
      </c>
      <c r="AS1820" t="s">
        <v>1921</v>
      </c>
      <c r="AT1820">
        <v>0</v>
      </c>
      <c r="AU1820">
        <v>0</v>
      </c>
      <c r="AV1820">
        <v>890480123</v>
      </c>
      <c r="AW1820" t="s">
        <v>1920</v>
      </c>
      <c r="AX1820">
        <v>5</v>
      </c>
      <c r="BC1820">
        <v>2</v>
      </c>
      <c r="BD1820">
        <v>7</v>
      </c>
      <c r="BE1820">
        <v>2</v>
      </c>
    </row>
    <row r="1821" spans="1:57" x14ac:dyDescent="0.25">
      <c r="A1821" s="179">
        <f t="shared" si="28"/>
        <v>13822</v>
      </c>
      <c r="B1821" t="s">
        <v>1923</v>
      </c>
      <c r="C1821">
        <v>45427337</v>
      </c>
      <c r="D1821">
        <v>144105</v>
      </c>
      <c r="E1821">
        <v>4</v>
      </c>
      <c r="F1821">
        <v>550020469</v>
      </c>
      <c r="G1821" s="180">
        <v>43477</v>
      </c>
      <c r="H1821" s="180">
        <v>45168</v>
      </c>
      <c r="I1821">
        <v>0</v>
      </c>
      <c r="J1821">
        <v>1</v>
      </c>
      <c r="K1821">
        <v>7</v>
      </c>
      <c r="L1821">
        <v>30</v>
      </c>
      <c r="M1821">
        <v>2</v>
      </c>
      <c r="N1821" s="170">
        <v>22490513</v>
      </c>
      <c r="O1821" s="170">
        <v>24960000</v>
      </c>
      <c r="P1821" s="178">
        <v>26420</v>
      </c>
      <c r="Q1821" s="178">
        <v>1016</v>
      </c>
      <c r="R1821" s="178">
        <v>22546</v>
      </c>
      <c r="S1821">
        <v>0</v>
      </c>
      <c r="T1821">
        <v>0</v>
      </c>
      <c r="U1821">
        <v>0</v>
      </c>
      <c r="W1821">
        <v>0</v>
      </c>
      <c r="X1821">
        <v>0</v>
      </c>
      <c r="Y1821">
        <v>0</v>
      </c>
      <c r="AB1821" s="180">
        <v>44285</v>
      </c>
      <c r="AC1821">
        <v>1</v>
      </c>
      <c r="AD1821" t="s">
        <v>1922</v>
      </c>
      <c r="AE1821">
        <v>1</v>
      </c>
      <c r="AF1821">
        <v>30</v>
      </c>
      <c r="AG1821">
        <v>0</v>
      </c>
      <c r="AN1821">
        <v>1</v>
      </c>
      <c r="AO1821">
        <v>1</v>
      </c>
      <c r="AR1821" s="178">
        <v>8724</v>
      </c>
      <c r="AS1821" t="s">
        <v>1921</v>
      </c>
      <c r="AT1821">
        <v>0</v>
      </c>
      <c r="AU1821">
        <v>0</v>
      </c>
      <c r="AV1821">
        <v>890480123</v>
      </c>
      <c r="AW1821" t="s">
        <v>1920</v>
      </c>
      <c r="AX1821">
        <v>5</v>
      </c>
      <c r="BC1821">
        <v>2</v>
      </c>
      <c r="BD1821">
        <v>7</v>
      </c>
      <c r="BE1821">
        <v>2</v>
      </c>
    </row>
    <row r="1822" spans="1:57" x14ac:dyDescent="0.25">
      <c r="A1822" s="179">
        <f t="shared" si="28"/>
        <v>5537</v>
      </c>
      <c r="B1822" t="s">
        <v>1923</v>
      </c>
      <c r="C1822">
        <v>45427337</v>
      </c>
      <c r="D1822">
        <v>144105</v>
      </c>
      <c r="E1822">
        <v>4</v>
      </c>
      <c r="F1822">
        <v>550020470</v>
      </c>
      <c r="G1822" s="180">
        <v>43477</v>
      </c>
      <c r="H1822" s="180">
        <v>45168</v>
      </c>
      <c r="I1822">
        <v>0</v>
      </c>
      <c r="J1822">
        <v>1</v>
      </c>
      <c r="K1822">
        <v>7</v>
      </c>
      <c r="L1822">
        <v>30</v>
      </c>
      <c r="M1822">
        <v>2</v>
      </c>
      <c r="N1822" s="170">
        <v>22490513</v>
      </c>
      <c r="O1822" s="170">
        <v>24960000</v>
      </c>
      <c r="P1822" s="178">
        <v>10571</v>
      </c>
      <c r="Q1822" s="178">
        <v>406</v>
      </c>
      <c r="R1822" s="178">
        <v>9031</v>
      </c>
      <c r="S1822">
        <v>0</v>
      </c>
      <c r="T1822">
        <v>0</v>
      </c>
      <c r="U1822">
        <v>0</v>
      </c>
      <c r="W1822">
        <v>0</v>
      </c>
      <c r="X1822">
        <v>0</v>
      </c>
      <c r="Y1822">
        <v>0</v>
      </c>
      <c r="AB1822" s="180">
        <v>44285</v>
      </c>
      <c r="AC1822">
        <v>1</v>
      </c>
      <c r="AD1822" t="s">
        <v>1922</v>
      </c>
      <c r="AE1822">
        <v>1</v>
      </c>
      <c r="AF1822">
        <v>30</v>
      </c>
      <c r="AG1822">
        <v>0</v>
      </c>
      <c r="AN1822">
        <v>1</v>
      </c>
      <c r="AO1822">
        <v>1</v>
      </c>
      <c r="AR1822" s="178">
        <v>3494</v>
      </c>
      <c r="AS1822" t="s">
        <v>1921</v>
      </c>
      <c r="AT1822">
        <v>0</v>
      </c>
      <c r="AU1822">
        <v>0</v>
      </c>
      <c r="AV1822">
        <v>890480123</v>
      </c>
      <c r="AW1822" t="s">
        <v>1920</v>
      </c>
      <c r="AX1822">
        <v>5</v>
      </c>
      <c r="BC1822">
        <v>2</v>
      </c>
      <c r="BD1822">
        <v>7</v>
      </c>
      <c r="BE1822">
        <v>2</v>
      </c>
    </row>
    <row r="1823" spans="1:57" x14ac:dyDescent="0.25">
      <c r="A1823" s="179">
        <f t="shared" si="28"/>
        <v>30566</v>
      </c>
      <c r="B1823" t="s">
        <v>1923</v>
      </c>
      <c r="C1823">
        <v>45427337</v>
      </c>
      <c r="D1823">
        <v>144105</v>
      </c>
      <c r="E1823">
        <v>4</v>
      </c>
      <c r="F1823">
        <v>550020810</v>
      </c>
      <c r="G1823" s="180">
        <v>43534</v>
      </c>
      <c r="H1823" s="180">
        <v>45168</v>
      </c>
      <c r="I1823">
        <v>0</v>
      </c>
      <c r="J1823">
        <v>1</v>
      </c>
      <c r="K1823">
        <v>7</v>
      </c>
      <c r="L1823">
        <v>30</v>
      </c>
      <c r="M1823">
        <v>2</v>
      </c>
      <c r="N1823" s="170">
        <v>22490513</v>
      </c>
      <c r="O1823" s="170">
        <v>24960000</v>
      </c>
      <c r="P1823" s="178">
        <v>58375</v>
      </c>
      <c r="Q1823" s="178">
        <v>2244</v>
      </c>
      <c r="R1823" s="178">
        <v>49858</v>
      </c>
      <c r="S1823">
        <v>0</v>
      </c>
      <c r="T1823">
        <v>0</v>
      </c>
      <c r="U1823">
        <v>0</v>
      </c>
      <c r="W1823">
        <v>0</v>
      </c>
      <c r="X1823">
        <v>0</v>
      </c>
      <c r="Y1823">
        <v>0</v>
      </c>
      <c r="AB1823" s="180">
        <v>44285</v>
      </c>
      <c r="AC1823">
        <v>1</v>
      </c>
      <c r="AD1823" t="s">
        <v>1922</v>
      </c>
      <c r="AE1823">
        <v>1</v>
      </c>
      <c r="AF1823">
        <v>30</v>
      </c>
      <c r="AG1823">
        <v>0</v>
      </c>
      <c r="AN1823">
        <v>1</v>
      </c>
      <c r="AO1823">
        <v>1</v>
      </c>
      <c r="AR1823" s="178">
        <v>19292</v>
      </c>
      <c r="AS1823" t="s">
        <v>1921</v>
      </c>
      <c r="AT1823">
        <v>0</v>
      </c>
      <c r="AU1823">
        <v>0</v>
      </c>
      <c r="AV1823">
        <v>890480123</v>
      </c>
      <c r="AW1823" t="s">
        <v>1920</v>
      </c>
      <c r="AX1823">
        <v>5</v>
      </c>
      <c r="BC1823">
        <v>2</v>
      </c>
      <c r="BD1823">
        <v>7</v>
      </c>
      <c r="BE1823">
        <v>2</v>
      </c>
    </row>
    <row r="1824" spans="1:57" x14ac:dyDescent="0.25">
      <c r="A1824" s="179">
        <f t="shared" si="28"/>
        <v>12223</v>
      </c>
      <c r="B1824" t="s">
        <v>1923</v>
      </c>
      <c r="C1824">
        <v>45427337</v>
      </c>
      <c r="D1824">
        <v>144105</v>
      </c>
      <c r="E1824">
        <v>4</v>
      </c>
      <c r="F1824">
        <v>550020811</v>
      </c>
      <c r="G1824" s="180">
        <v>43534</v>
      </c>
      <c r="H1824" s="180">
        <v>45168</v>
      </c>
      <c r="I1824">
        <v>0</v>
      </c>
      <c r="J1824">
        <v>1</v>
      </c>
      <c r="K1824">
        <v>7</v>
      </c>
      <c r="L1824">
        <v>30</v>
      </c>
      <c r="M1824">
        <v>2</v>
      </c>
      <c r="N1824" s="170">
        <v>22490513</v>
      </c>
      <c r="O1824" s="170">
        <v>24960000</v>
      </c>
      <c r="P1824" s="178">
        <v>23347</v>
      </c>
      <c r="Q1824" s="178">
        <v>898</v>
      </c>
      <c r="R1824" s="178">
        <v>19937</v>
      </c>
      <c r="S1824">
        <v>0</v>
      </c>
      <c r="T1824">
        <v>0</v>
      </c>
      <c r="U1824">
        <v>0</v>
      </c>
      <c r="W1824">
        <v>0</v>
      </c>
      <c r="X1824">
        <v>0</v>
      </c>
      <c r="Y1824">
        <v>0</v>
      </c>
      <c r="AB1824" s="180">
        <v>44285</v>
      </c>
      <c r="AC1824">
        <v>1</v>
      </c>
      <c r="AD1824" t="s">
        <v>1922</v>
      </c>
      <c r="AE1824">
        <v>1</v>
      </c>
      <c r="AF1824">
        <v>30</v>
      </c>
      <c r="AG1824">
        <v>0</v>
      </c>
      <c r="AN1824">
        <v>1</v>
      </c>
      <c r="AO1824">
        <v>1</v>
      </c>
      <c r="AR1824" s="178">
        <v>7714</v>
      </c>
      <c r="AS1824" t="s">
        <v>1921</v>
      </c>
      <c r="AT1824">
        <v>0</v>
      </c>
      <c r="AU1824">
        <v>0</v>
      </c>
      <c r="AV1824">
        <v>890480123</v>
      </c>
      <c r="AW1824" t="s">
        <v>1920</v>
      </c>
      <c r="AX1824">
        <v>5</v>
      </c>
      <c r="BC1824">
        <v>2</v>
      </c>
      <c r="BD1824">
        <v>7</v>
      </c>
      <c r="BE1824">
        <v>2</v>
      </c>
    </row>
    <row r="1825" spans="1:57" x14ac:dyDescent="0.25">
      <c r="A1825" s="179">
        <f t="shared" si="28"/>
        <v>19192</v>
      </c>
      <c r="B1825" t="s">
        <v>1923</v>
      </c>
      <c r="C1825">
        <v>45427337</v>
      </c>
      <c r="D1825">
        <v>144105</v>
      </c>
      <c r="E1825">
        <v>4</v>
      </c>
      <c r="F1825">
        <v>550020951</v>
      </c>
      <c r="G1825" s="180">
        <v>43556</v>
      </c>
      <c r="H1825" s="180">
        <v>45168</v>
      </c>
      <c r="I1825">
        <v>0</v>
      </c>
      <c r="J1825">
        <v>1</v>
      </c>
      <c r="K1825">
        <v>7</v>
      </c>
      <c r="L1825">
        <v>30</v>
      </c>
      <c r="M1825">
        <v>2</v>
      </c>
      <c r="N1825" s="170">
        <v>22490513</v>
      </c>
      <c r="O1825" s="170">
        <v>24960000</v>
      </c>
      <c r="P1825" s="178">
        <v>36656</v>
      </c>
      <c r="Q1825" s="178">
        <v>1409</v>
      </c>
      <c r="R1825" s="178">
        <v>31305</v>
      </c>
      <c r="S1825">
        <v>0</v>
      </c>
      <c r="T1825">
        <v>0</v>
      </c>
      <c r="U1825">
        <v>0</v>
      </c>
      <c r="W1825">
        <v>0</v>
      </c>
      <c r="X1825">
        <v>0</v>
      </c>
      <c r="Y1825">
        <v>0</v>
      </c>
      <c r="AB1825" s="180">
        <v>44285</v>
      </c>
      <c r="AC1825">
        <v>1</v>
      </c>
      <c r="AD1825" t="s">
        <v>1922</v>
      </c>
      <c r="AE1825">
        <v>1</v>
      </c>
      <c r="AF1825">
        <v>30</v>
      </c>
      <c r="AG1825">
        <v>0</v>
      </c>
      <c r="AN1825">
        <v>1</v>
      </c>
      <c r="AO1825">
        <v>1</v>
      </c>
      <c r="AR1825" s="178">
        <v>12113</v>
      </c>
      <c r="AS1825" t="s">
        <v>1921</v>
      </c>
      <c r="AT1825">
        <v>0</v>
      </c>
      <c r="AU1825">
        <v>0</v>
      </c>
      <c r="AV1825">
        <v>890480123</v>
      </c>
      <c r="AW1825" t="s">
        <v>1920</v>
      </c>
      <c r="AX1825">
        <v>5</v>
      </c>
      <c r="BC1825">
        <v>2</v>
      </c>
      <c r="BD1825">
        <v>7</v>
      </c>
      <c r="BE1825">
        <v>2</v>
      </c>
    </row>
    <row r="1826" spans="1:57" x14ac:dyDescent="0.25">
      <c r="A1826" s="179">
        <f t="shared" si="28"/>
        <v>23306</v>
      </c>
      <c r="B1826" t="s">
        <v>1923</v>
      </c>
      <c r="C1826">
        <v>45427337</v>
      </c>
      <c r="D1826">
        <v>144105</v>
      </c>
      <c r="E1826">
        <v>4</v>
      </c>
      <c r="F1826">
        <v>550021187</v>
      </c>
      <c r="G1826" s="180">
        <v>43589</v>
      </c>
      <c r="H1826" s="180">
        <v>45168</v>
      </c>
      <c r="I1826">
        <v>0</v>
      </c>
      <c r="J1826">
        <v>1</v>
      </c>
      <c r="K1826">
        <v>7</v>
      </c>
      <c r="L1826">
        <v>30</v>
      </c>
      <c r="M1826">
        <v>2</v>
      </c>
      <c r="N1826" s="170">
        <v>22490513</v>
      </c>
      <c r="O1826" s="170">
        <v>24960000</v>
      </c>
      <c r="P1826" s="178">
        <v>44527</v>
      </c>
      <c r="Q1826" s="178">
        <v>1712</v>
      </c>
      <c r="R1826" s="178">
        <v>38015</v>
      </c>
      <c r="S1826">
        <v>0</v>
      </c>
      <c r="T1826">
        <v>0</v>
      </c>
      <c r="U1826">
        <v>0</v>
      </c>
      <c r="W1826">
        <v>0</v>
      </c>
      <c r="X1826">
        <v>0</v>
      </c>
      <c r="Y1826">
        <v>0</v>
      </c>
      <c r="AB1826" s="180">
        <v>44285</v>
      </c>
      <c r="AC1826">
        <v>1</v>
      </c>
      <c r="AD1826" t="s">
        <v>1922</v>
      </c>
      <c r="AE1826">
        <v>1</v>
      </c>
      <c r="AF1826">
        <v>30</v>
      </c>
      <c r="AG1826">
        <v>0</v>
      </c>
      <c r="AN1826">
        <v>1</v>
      </c>
      <c r="AO1826">
        <v>1</v>
      </c>
      <c r="AR1826" s="178">
        <v>14709</v>
      </c>
      <c r="AS1826" t="s">
        <v>1921</v>
      </c>
      <c r="AT1826">
        <v>0</v>
      </c>
      <c r="AU1826">
        <v>0</v>
      </c>
      <c r="AV1826">
        <v>890480123</v>
      </c>
      <c r="AW1826" t="s">
        <v>1920</v>
      </c>
      <c r="AX1826">
        <v>5</v>
      </c>
      <c r="BC1826">
        <v>2</v>
      </c>
      <c r="BD1826">
        <v>7</v>
      </c>
      <c r="BE1826">
        <v>2</v>
      </c>
    </row>
    <row r="1827" spans="1:57" x14ac:dyDescent="0.25">
      <c r="A1827" s="179">
        <f t="shared" si="28"/>
        <v>20847</v>
      </c>
      <c r="B1827" t="s">
        <v>1923</v>
      </c>
      <c r="C1827">
        <v>45427337</v>
      </c>
      <c r="D1827">
        <v>144105</v>
      </c>
      <c r="E1827">
        <v>4</v>
      </c>
      <c r="F1827">
        <v>550021583</v>
      </c>
      <c r="G1827" s="180">
        <v>43622</v>
      </c>
      <c r="H1827" s="180">
        <v>45168</v>
      </c>
      <c r="I1827">
        <v>0</v>
      </c>
      <c r="J1827">
        <v>1</v>
      </c>
      <c r="K1827">
        <v>7</v>
      </c>
      <c r="L1827">
        <v>30</v>
      </c>
      <c r="M1827">
        <v>2</v>
      </c>
      <c r="N1827" s="170">
        <v>22490513</v>
      </c>
      <c r="O1827" s="170">
        <v>24960000</v>
      </c>
      <c r="P1827" s="178">
        <v>39810</v>
      </c>
      <c r="Q1827" s="178">
        <v>1530</v>
      </c>
      <c r="R1827" s="178">
        <v>34004</v>
      </c>
      <c r="S1827">
        <v>0</v>
      </c>
      <c r="T1827">
        <v>0</v>
      </c>
      <c r="U1827">
        <v>0</v>
      </c>
      <c r="W1827">
        <v>0</v>
      </c>
      <c r="X1827">
        <v>0</v>
      </c>
      <c r="Y1827">
        <v>0</v>
      </c>
      <c r="AB1827" s="180">
        <v>44285</v>
      </c>
      <c r="AC1827">
        <v>1</v>
      </c>
      <c r="AD1827" t="s">
        <v>1922</v>
      </c>
      <c r="AE1827">
        <v>1</v>
      </c>
      <c r="AF1827">
        <v>30</v>
      </c>
      <c r="AG1827">
        <v>0</v>
      </c>
      <c r="AN1827">
        <v>1</v>
      </c>
      <c r="AO1827">
        <v>1</v>
      </c>
      <c r="AR1827" s="178">
        <v>13157</v>
      </c>
      <c r="AS1827" t="s">
        <v>1921</v>
      </c>
      <c r="AT1827">
        <v>0</v>
      </c>
      <c r="AU1827">
        <v>0</v>
      </c>
      <c r="AV1827">
        <v>890480123</v>
      </c>
      <c r="AW1827" t="s">
        <v>1920</v>
      </c>
      <c r="AX1827">
        <v>5</v>
      </c>
      <c r="BC1827">
        <v>2</v>
      </c>
      <c r="BD1827">
        <v>7</v>
      </c>
      <c r="BE1827">
        <v>2</v>
      </c>
    </row>
    <row r="1828" spans="1:57" x14ac:dyDescent="0.25">
      <c r="A1828" s="179">
        <f t="shared" si="28"/>
        <v>18697</v>
      </c>
      <c r="B1828" t="s">
        <v>1923</v>
      </c>
      <c r="C1828">
        <v>45427337</v>
      </c>
      <c r="D1828">
        <v>144105</v>
      </c>
      <c r="E1828">
        <v>4</v>
      </c>
      <c r="F1828">
        <v>550021973</v>
      </c>
      <c r="G1828" s="180">
        <v>43674</v>
      </c>
      <c r="H1828" s="180">
        <v>45168</v>
      </c>
      <c r="I1828">
        <v>0</v>
      </c>
      <c r="J1828">
        <v>1</v>
      </c>
      <c r="K1828">
        <v>7</v>
      </c>
      <c r="L1828">
        <v>30</v>
      </c>
      <c r="M1828">
        <v>2</v>
      </c>
      <c r="N1828" s="170">
        <v>22490513</v>
      </c>
      <c r="O1828" s="170">
        <v>24960000</v>
      </c>
      <c r="P1828" s="178">
        <v>35709</v>
      </c>
      <c r="Q1828" s="178">
        <v>1373</v>
      </c>
      <c r="R1828" s="178">
        <v>30497</v>
      </c>
      <c r="S1828">
        <v>0</v>
      </c>
      <c r="T1828">
        <v>0</v>
      </c>
      <c r="U1828">
        <v>0</v>
      </c>
      <c r="W1828">
        <v>0</v>
      </c>
      <c r="X1828">
        <v>0</v>
      </c>
      <c r="Y1828">
        <v>0</v>
      </c>
      <c r="AB1828" s="180">
        <v>44285</v>
      </c>
      <c r="AC1828">
        <v>1</v>
      </c>
      <c r="AD1828" t="s">
        <v>1922</v>
      </c>
      <c r="AE1828">
        <v>1</v>
      </c>
      <c r="AF1828">
        <v>30</v>
      </c>
      <c r="AG1828">
        <v>0</v>
      </c>
      <c r="AN1828">
        <v>1</v>
      </c>
      <c r="AO1828">
        <v>1</v>
      </c>
      <c r="AR1828" s="178">
        <v>11800</v>
      </c>
      <c r="AS1828" t="s">
        <v>1921</v>
      </c>
      <c r="AT1828">
        <v>0</v>
      </c>
      <c r="AU1828">
        <v>0</v>
      </c>
      <c r="AV1828">
        <v>890480123</v>
      </c>
      <c r="AW1828" t="s">
        <v>1920</v>
      </c>
      <c r="AX1828">
        <v>5</v>
      </c>
      <c r="BC1828">
        <v>2</v>
      </c>
      <c r="BD1828">
        <v>7</v>
      </c>
      <c r="BE1828">
        <v>2</v>
      </c>
    </row>
    <row r="1829" spans="1:57" x14ac:dyDescent="0.25">
      <c r="A1829" s="179">
        <f t="shared" si="28"/>
        <v>7493</v>
      </c>
      <c r="B1829" t="s">
        <v>1923</v>
      </c>
      <c r="C1829">
        <v>45427337</v>
      </c>
      <c r="D1829">
        <v>144105</v>
      </c>
      <c r="E1829">
        <v>4</v>
      </c>
      <c r="F1829">
        <v>550021974</v>
      </c>
      <c r="G1829" s="180">
        <v>43674</v>
      </c>
      <c r="H1829" s="180">
        <v>45168</v>
      </c>
      <c r="I1829">
        <v>0</v>
      </c>
      <c r="J1829">
        <v>1</v>
      </c>
      <c r="K1829">
        <v>7</v>
      </c>
      <c r="L1829">
        <v>30</v>
      </c>
      <c r="M1829">
        <v>2</v>
      </c>
      <c r="N1829" s="170">
        <v>22490513</v>
      </c>
      <c r="O1829" s="170">
        <v>24960000</v>
      </c>
      <c r="P1829" s="178">
        <v>14309</v>
      </c>
      <c r="Q1829" s="178">
        <v>550</v>
      </c>
      <c r="R1829" s="178">
        <v>12222</v>
      </c>
      <c r="S1829">
        <v>0</v>
      </c>
      <c r="T1829">
        <v>0</v>
      </c>
      <c r="U1829">
        <v>0</v>
      </c>
      <c r="W1829">
        <v>0</v>
      </c>
      <c r="X1829">
        <v>0</v>
      </c>
      <c r="Y1829">
        <v>0</v>
      </c>
      <c r="AB1829" s="180">
        <v>44285</v>
      </c>
      <c r="AC1829">
        <v>1</v>
      </c>
      <c r="AD1829" t="s">
        <v>1922</v>
      </c>
      <c r="AE1829">
        <v>1</v>
      </c>
      <c r="AF1829">
        <v>30</v>
      </c>
      <c r="AG1829">
        <v>0</v>
      </c>
      <c r="AN1829">
        <v>1</v>
      </c>
      <c r="AO1829">
        <v>1</v>
      </c>
      <c r="AR1829" s="178">
        <v>4729</v>
      </c>
      <c r="AS1829" t="s">
        <v>1921</v>
      </c>
      <c r="AT1829">
        <v>0</v>
      </c>
      <c r="AU1829">
        <v>0</v>
      </c>
      <c r="AV1829">
        <v>890480123</v>
      </c>
      <c r="AW1829" t="s">
        <v>1920</v>
      </c>
      <c r="AX1829">
        <v>5</v>
      </c>
      <c r="BC1829">
        <v>2</v>
      </c>
      <c r="BD1829">
        <v>7</v>
      </c>
      <c r="BE1829">
        <v>2</v>
      </c>
    </row>
    <row r="1830" spans="1:57" x14ac:dyDescent="0.25">
      <c r="A1830" s="179">
        <f t="shared" si="28"/>
        <v>19752</v>
      </c>
      <c r="B1830" t="s">
        <v>1923</v>
      </c>
      <c r="C1830">
        <v>45427337</v>
      </c>
      <c r="D1830">
        <v>144105</v>
      </c>
      <c r="E1830">
        <v>4</v>
      </c>
      <c r="F1830">
        <v>550022143</v>
      </c>
      <c r="G1830" s="180">
        <v>43684</v>
      </c>
      <c r="H1830" s="180">
        <v>45168</v>
      </c>
      <c r="I1830">
        <v>0</v>
      </c>
      <c r="J1830">
        <v>1</v>
      </c>
      <c r="K1830">
        <v>7</v>
      </c>
      <c r="L1830">
        <v>30</v>
      </c>
      <c r="M1830">
        <v>2</v>
      </c>
      <c r="N1830" s="170">
        <v>22490513</v>
      </c>
      <c r="O1830" s="170">
        <v>24960000</v>
      </c>
      <c r="P1830" s="178">
        <v>37721</v>
      </c>
      <c r="Q1830" s="178">
        <v>1450</v>
      </c>
      <c r="R1830" s="178">
        <v>32218</v>
      </c>
      <c r="S1830">
        <v>0</v>
      </c>
      <c r="T1830">
        <v>0</v>
      </c>
      <c r="U1830">
        <v>0</v>
      </c>
      <c r="W1830">
        <v>0</v>
      </c>
      <c r="X1830">
        <v>0</v>
      </c>
      <c r="Y1830">
        <v>0</v>
      </c>
      <c r="AB1830" s="180">
        <v>44285</v>
      </c>
      <c r="AC1830">
        <v>1</v>
      </c>
      <c r="AD1830" t="s">
        <v>1922</v>
      </c>
      <c r="AE1830">
        <v>1</v>
      </c>
      <c r="AF1830">
        <v>30</v>
      </c>
      <c r="AG1830">
        <v>0</v>
      </c>
      <c r="AN1830">
        <v>1</v>
      </c>
      <c r="AO1830">
        <v>1</v>
      </c>
      <c r="AR1830" s="178">
        <v>12466</v>
      </c>
      <c r="AS1830" t="s">
        <v>1921</v>
      </c>
      <c r="AT1830">
        <v>0</v>
      </c>
      <c r="AU1830">
        <v>0</v>
      </c>
      <c r="AV1830">
        <v>890480123</v>
      </c>
      <c r="AW1830" t="s">
        <v>1920</v>
      </c>
      <c r="AX1830">
        <v>5</v>
      </c>
      <c r="BC1830">
        <v>2</v>
      </c>
      <c r="BD1830">
        <v>7</v>
      </c>
      <c r="BE1830">
        <v>2</v>
      </c>
    </row>
    <row r="1831" spans="1:57" x14ac:dyDescent="0.25">
      <c r="A1831" s="179">
        <f t="shared" si="28"/>
        <v>23192</v>
      </c>
      <c r="B1831" t="s">
        <v>1923</v>
      </c>
      <c r="C1831">
        <v>45427337</v>
      </c>
      <c r="D1831">
        <v>144105</v>
      </c>
      <c r="E1831">
        <v>4</v>
      </c>
      <c r="F1831">
        <v>550022437</v>
      </c>
      <c r="G1831" s="180">
        <v>43713</v>
      </c>
      <c r="H1831" s="180">
        <v>45168</v>
      </c>
      <c r="I1831">
        <v>0</v>
      </c>
      <c r="J1831">
        <v>1</v>
      </c>
      <c r="K1831">
        <v>7</v>
      </c>
      <c r="L1831">
        <v>30</v>
      </c>
      <c r="M1831">
        <v>2</v>
      </c>
      <c r="N1831" s="170">
        <v>22490513</v>
      </c>
      <c r="O1831" s="170">
        <v>24960000</v>
      </c>
      <c r="P1831" s="178">
        <v>44303</v>
      </c>
      <c r="Q1831" s="178">
        <v>1703</v>
      </c>
      <c r="R1831" s="178">
        <v>37829</v>
      </c>
      <c r="S1831">
        <v>0</v>
      </c>
      <c r="T1831">
        <v>0</v>
      </c>
      <c r="U1831">
        <v>0</v>
      </c>
      <c r="W1831">
        <v>0</v>
      </c>
      <c r="X1831">
        <v>0</v>
      </c>
      <c r="Y1831">
        <v>0</v>
      </c>
      <c r="AB1831" s="180">
        <v>44285</v>
      </c>
      <c r="AC1831">
        <v>1</v>
      </c>
      <c r="AD1831" t="s">
        <v>1922</v>
      </c>
      <c r="AE1831">
        <v>1</v>
      </c>
      <c r="AF1831">
        <v>30</v>
      </c>
      <c r="AG1831">
        <v>0</v>
      </c>
      <c r="AN1831">
        <v>1</v>
      </c>
      <c r="AO1831">
        <v>1</v>
      </c>
      <c r="AR1831" s="178">
        <v>14637</v>
      </c>
      <c r="AS1831" t="s">
        <v>1921</v>
      </c>
      <c r="AT1831">
        <v>0</v>
      </c>
      <c r="AU1831">
        <v>0</v>
      </c>
      <c r="AV1831">
        <v>890480123</v>
      </c>
      <c r="AW1831" t="s">
        <v>1920</v>
      </c>
      <c r="AX1831">
        <v>5</v>
      </c>
      <c r="BC1831">
        <v>2</v>
      </c>
      <c r="BD1831">
        <v>7</v>
      </c>
      <c r="BE1831">
        <v>2</v>
      </c>
    </row>
    <row r="1832" spans="1:57" x14ac:dyDescent="0.25">
      <c r="A1832" s="179">
        <f t="shared" si="28"/>
        <v>7733</v>
      </c>
      <c r="B1832" t="s">
        <v>1923</v>
      </c>
      <c r="C1832">
        <v>45427337</v>
      </c>
      <c r="D1832">
        <v>144105</v>
      </c>
      <c r="E1832">
        <v>4</v>
      </c>
      <c r="F1832">
        <v>550022438</v>
      </c>
      <c r="G1832" s="180">
        <v>43713</v>
      </c>
      <c r="H1832" s="180">
        <v>45168</v>
      </c>
      <c r="I1832">
        <v>0</v>
      </c>
      <c r="J1832">
        <v>1</v>
      </c>
      <c r="K1832">
        <v>7</v>
      </c>
      <c r="L1832">
        <v>30</v>
      </c>
      <c r="M1832">
        <v>2</v>
      </c>
      <c r="N1832" s="170">
        <v>22490513</v>
      </c>
      <c r="O1832" s="170">
        <v>24960000</v>
      </c>
      <c r="P1832" s="178">
        <v>14774</v>
      </c>
      <c r="Q1832" s="178">
        <v>568</v>
      </c>
      <c r="R1832" s="178">
        <v>12614</v>
      </c>
      <c r="S1832">
        <v>0</v>
      </c>
      <c r="T1832">
        <v>0</v>
      </c>
      <c r="U1832">
        <v>0</v>
      </c>
      <c r="W1832">
        <v>0</v>
      </c>
      <c r="X1832">
        <v>0</v>
      </c>
      <c r="Y1832">
        <v>0</v>
      </c>
      <c r="AB1832" s="180">
        <v>44285</v>
      </c>
      <c r="AC1832">
        <v>1</v>
      </c>
      <c r="AD1832" t="s">
        <v>1922</v>
      </c>
      <c r="AE1832">
        <v>1</v>
      </c>
      <c r="AF1832">
        <v>30</v>
      </c>
      <c r="AG1832">
        <v>0</v>
      </c>
      <c r="AN1832">
        <v>1</v>
      </c>
      <c r="AO1832">
        <v>1</v>
      </c>
      <c r="AR1832" s="178">
        <v>4881</v>
      </c>
      <c r="AS1832" t="s">
        <v>1921</v>
      </c>
      <c r="AT1832">
        <v>0</v>
      </c>
      <c r="AU1832">
        <v>0</v>
      </c>
      <c r="AV1832">
        <v>890480123</v>
      </c>
      <c r="AW1832" t="s">
        <v>1920</v>
      </c>
      <c r="AX1832">
        <v>5</v>
      </c>
      <c r="BC1832">
        <v>2</v>
      </c>
      <c r="BD1832">
        <v>7</v>
      </c>
      <c r="BE1832">
        <v>2</v>
      </c>
    </row>
    <row r="1833" spans="1:57" x14ac:dyDescent="0.25">
      <c r="A1833" s="179">
        <f t="shared" si="28"/>
        <v>19977</v>
      </c>
      <c r="B1833" t="s">
        <v>1923</v>
      </c>
      <c r="C1833">
        <v>45427337</v>
      </c>
      <c r="D1833">
        <v>144105</v>
      </c>
      <c r="E1833">
        <v>4</v>
      </c>
      <c r="F1833">
        <v>550022765</v>
      </c>
      <c r="G1833" s="180">
        <v>43743</v>
      </c>
      <c r="H1833" s="180">
        <v>45168</v>
      </c>
      <c r="I1833">
        <v>0</v>
      </c>
      <c r="J1833">
        <v>1</v>
      </c>
      <c r="K1833">
        <v>7</v>
      </c>
      <c r="L1833">
        <v>30</v>
      </c>
      <c r="M1833">
        <v>2</v>
      </c>
      <c r="N1833" s="170">
        <v>22490513</v>
      </c>
      <c r="O1833" s="170">
        <v>24960000</v>
      </c>
      <c r="P1833" s="178">
        <v>38155</v>
      </c>
      <c r="Q1833" s="178">
        <v>1467</v>
      </c>
      <c r="R1833" s="178">
        <v>32586</v>
      </c>
      <c r="S1833">
        <v>0</v>
      </c>
      <c r="T1833">
        <v>0</v>
      </c>
      <c r="U1833">
        <v>0</v>
      </c>
      <c r="W1833">
        <v>0</v>
      </c>
      <c r="X1833">
        <v>0</v>
      </c>
      <c r="Y1833">
        <v>0</v>
      </c>
      <c r="AB1833" s="180">
        <v>44285</v>
      </c>
      <c r="AC1833">
        <v>1</v>
      </c>
      <c r="AD1833" t="s">
        <v>1922</v>
      </c>
      <c r="AE1833">
        <v>1</v>
      </c>
      <c r="AF1833">
        <v>30</v>
      </c>
      <c r="AG1833">
        <v>0</v>
      </c>
      <c r="AN1833">
        <v>1</v>
      </c>
      <c r="AO1833">
        <v>1</v>
      </c>
      <c r="AR1833" s="178">
        <v>12609</v>
      </c>
      <c r="AS1833" t="s">
        <v>1921</v>
      </c>
      <c r="AT1833">
        <v>0</v>
      </c>
      <c r="AU1833">
        <v>0</v>
      </c>
      <c r="AV1833">
        <v>890480123</v>
      </c>
      <c r="AW1833" t="s">
        <v>1920</v>
      </c>
      <c r="AX1833">
        <v>5</v>
      </c>
      <c r="BC1833">
        <v>2</v>
      </c>
      <c r="BD1833">
        <v>7</v>
      </c>
      <c r="BE1833">
        <v>2</v>
      </c>
    </row>
    <row r="1834" spans="1:57" x14ac:dyDescent="0.25">
      <c r="A1834" s="179">
        <f t="shared" si="28"/>
        <v>24698</v>
      </c>
      <c r="B1834" t="s">
        <v>1923</v>
      </c>
      <c r="C1834">
        <v>45427337</v>
      </c>
      <c r="D1834">
        <v>144105</v>
      </c>
      <c r="E1834">
        <v>4</v>
      </c>
      <c r="F1834">
        <v>550022996</v>
      </c>
      <c r="G1834" s="180">
        <v>43773</v>
      </c>
      <c r="H1834" s="180">
        <v>45168</v>
      </c>
      <c r="I1834">
        <v>0</v>
      </c>
      <c r="J1834">
        <v>1</v>
      </c>
      <c r="K1834">
        <v>7</v>
      </c>
      <c r="L1834">
        <v>30</v>
      </c>
      <c r="M1834">
        <v>2</v>
      </c>
      <c r="N1834" s="170">
        <v>22490513</v>
      </c>
      <c r="O1834" s="170">
        <v>24960000</v>
      </c>
      <c r="P1834" s="178">
        <v>47173</v>
      </c>
      <c r="Q1834" s="178">
        <v>1814</v>
      </c>
      <c r="R1834" s="178">
        <v>40287</v>
      </c>
      <c r="S1834">
        <v>0</v>
      </c>
      <c r="T1834">
        <v>0</v>
      </c>
      <c r="U1834">
        <v>0</v>
      </c>
      <c r="W1834">
        <v>0</v>
      </c>
      <c r="X1834">
        <v>0</v>
      </c>
      <c r="Y1834">
        <v>0</v>
      </c>
      <c r="AB1834" s="180">
        <v>44285</v>
      </c>
      <c r="AC1834">
        <v>1</v>
      </c>
      <c r="AD1834" t="s">
        <v>1922</v>
      </c>
      <c r="AE1834">
        <v>1</v>
      </c>
      <c r="AF1834">
        <v>30</v>
      </c>
      <c r="AG1834">
        <v>0</v>
      </c>
      <c r="AN1834">
        <v>1</v>
      </c>
      <c r="AO1834">
        <v>1</v>
      </c>
      <c r="AR1834" s="178">
        <v>15589</v>
      </c>
      <c r="AS1834" t="s">
        <v>1921</v>
      </c>
      <c r="AT1834">
        <v>0</v>
      </c>
      <c r="AU1834">
        <v>0</v>
      </c>
      <c r="AV1834">
        <v>890480123</v>
      </c>
      <c r="AW1834" t="s">
        <v>1920</v>
      </c>
      <c r="AX1834">
        <v>5</v>
      </c>
      <c r="BC1834">
        <v>2</v>
      </c>
      <c r="BD1834">
        <v>7</v>
      </c>
      <c r="BE1834">
        <v>2</v>
      </c>
    </row>
    <row r="1835" spans="1:57" x14ac:dyDescent="0.25">
      <c r="A1835" s="179">
        <f t="shared" si="28"/>
        <v>8245</v>
      </c>
      <c r="B1835" t="s">
        <v>1923</v>
      </c>
      <c r="C1835">
        <v>45427337</v>
      </c>
      <c r="D1835">
        <v>144105</v>
      </c>
      <c r="E1835">
        <v>4</v>
      </c>
      <c r="F1835">
        <v>550022997</v>
      </c>
      <c r="G1835" s="180">
        <v>43773</v>
      </c>
      <c r="H1835" s="180">
        <v>45168</v>
      </c>
      <c r="I1835">
        <v>0</v>
      </c>
      <c r="J1835">
        <v>1</v>
      </c>
      <c r="K1835">
        <v>7</v>
      </c>
      <c r="L1835">
        <v>30</v>
      </c>
      <c r="M1835">
        <v>2</v>
      </c>
      <c r="N1835" s="170">
        <v>22490513</v>
      </c>
      <c r="O1835" s="170">
        <v>24960000</v>
      </c>
      <c r="P1835" s="178">
        <v>15745</v>
      </c>
      <c r="Q1835" s="178">
        <v>605</v>
      </c>
      <c r="R1835" s="178">
        <v>13449</v>
      </c>
      <c r="S1835">
        <v>0</v>
      </c>
      <c r="T1835">
        <v>0</v>
      </c>
      <c r="U1835">
        <v>0</v>
      </c>
      <c r="W1835">
        <v>0</v>
      </c>
      <c r="X1835">
        <v>0</v>
      </c>
      <c r="Y1835">
        <v>0</v>
      </c>
      <c r="AB1835" s="180">
        <v>44285</v>
      </c>
      <c r="AC1835">
        <v>1</v>
      </c>
      <c r="AD1835" t="s">
        <v>1922</v>
      </c>
      <c r="AE1835">
        <v>1</v>
      </c>
      <c r="AF1835">
        <v>30</v>
      </c>
      <c r="AG1835">
        <v>0</v>
      </c>
      <c r="AN1835">
        <v>1</v>
      </c>
      <c r="AO1835">
        <v>1</v>
      </c>
      <c r="AR1835" s="178">
        <v>5204</v>
      </c>
      <c r="AS1835" t="s">
        <v>1921</v>
      </c>
      <c r="AT1835">
        <v>0</v>
      </c>
      <c r="AU1835">
        <v>0</v>
      </c>
      <c r="AV1835">
        <v>890480123</v>
      </c>
      <c r="AW1835" t="s">
        <v>1920</v>
      </c>
      <c r="AX1835">
        <v>5</v>
      </c>
      <c r="BC1835">
        <v>2</v>
      </c>
      <c r="BD1835">
        <v>7</v>
      </c>
      <c r="BE1835">
        <v>2</v>
      </c>
    </row>
    <row r="1836" spans="1:57" x14ac:dyDescent="0.25">
      <c r="A1836" s="179">
        <f t="shared" si="28"/>
        <v>29670</v>
      </c>
      <c r="B1836" t="s">
        <v>1923</v>
      </c>
      <c r="C1836">
        <v>45427337</v>
      </c>
      <c r="D1836">
        <v>144105</v>
      </c>
      <c r="E1836">
        <v>4</v>
      </c>
      <c r="F1836">
        <v>550023176</v>
      </c>
      <c r="G1836" s="180">
        <v>43800</v>
      </c>
      <c r="H1836" s="180">
        <v>45168</v>
      </c>
      <c r="I1836">
        <v>0</v>
      </c>
      <c r="J1836">
        <v>1</v>
      </c>
      <c r="K1836">
        <v>7</v>
      </c>
      <c r="L1836">
        <v>30</v>
      </c>
      <c r="M1836">
        <v>2</v>
      </c>
      <c r="N1836" s="170">
        <v>22490513</v>
      </c>
      <c r="O1836" s="170">
        <v>24960000</v>
      </c>
      <c r="P1836" s="178">
        <v>56671</v>
      </c>
      <c r="Q1836" s="178">
        <v>2179</v>
      </c>
      <c r="R1836" s="178">
        <v>48396</v>
      </c>
      <c r="S1836">
        <v>0</v>
      </c>
      <c r="T1836">
        <v>0</v>
      </c>
      <c r="U1836">
        <v>0</v>
      </c>
      <c r="W1836">
        <v>0</v>
      </c>
      <c r="X1836">
        <v>0</v>
      </c>
      <c r="Y1836">
        <v>0</v>
      </c>
      <c r="AB1836" s="180">
        <v>44285</v>
      </c>
      <c r="AC1836">
        <v>1</v>
      </c>
      <c r="AD1836" t="s">
        <v>1922</v>
      </c>
      <c r="AE1836">
        <v>1</v>
      </c>
      <c r="AF1836">
        <v>30</v>
      </c>
      <c r="AG1836">
        <v>0</v>
      </c>
      <c r="AN1836">
        <v>1</v>
      </c>
      <c r="AO1836">
        <v>1</v>
      </c>
      <c r="AR1836" s="178">
        <v>18726</v>
      </c>
      <c r="AS1836" t="s">
        <v>1921</v>
      </c>
      <c r="AT1836">
        <v>0</v>
      </c>
      <c r="AU1836">
        <v>0</v>
      </c>
      <c r="AV1836">
        <v>890480123</v>
      </c>
      <c r="AW1836" t="s">
        <v>1920</v>
      </c>
      <c r="AX1836">
        <v>5</v>
      </c>
      <c r="BC1836">
        <v>2</v>
      </c>
      <c r="BD1836">
        <v>7</v>
      </c>
      <c r="BE1836">
        <v>2</v>
      </c>
    </row>
    <row r="1837" spans="1:57" x14ac:dyDescent="0.25">
      <c r="A1837" s="179">
        <f t="shared" si="28"/>
        <v>91886</v>
      </c>
      <c r="B1837" t="s">
        <v>1923</v>
      </c>
      <c r="C1837">
        <v>45427337</v>
      </c>
      <c r="D1837">
        <v>144105</v>
      </c>
      <c r="E1837">
        <v>4</v>
      </c>
      <c r="F1837">
        <v>550023643</v>
      </c>
      <c r="G1837" s="180">
        <v>43890</v>
      </c>
      <c r="H1837" s="180">
        <v>45168</v>
      </c>
      <c r="I1837">
        <v>0</v>
      </c>
      <c r="J1837">
        <v>1</v>
      </c>
      <c r="K1837">
        <v>7</v>
      </c>
      <c r="L1837">
        <v>30</v>
      </c>
      <c r="M1837">
        <v>2</v>
      </c>
      <c r="N1837" s="170">
        <v>22490513</v>
      </c>
      <c r="O1837" s="170">
        <v>24960000</v>
      </c>
      <c r="P1837" s="178">
        <v>175499</v>
      </c>
      <c r="Q1837" s="178">
        <v>6747</v>
      </c>
      <c r="R1837" s="178">
        <v>149880</v>
      </c>
      <c r="S1837">
        <v>0</v>
      </c>
      <c r="T1837">
        <v>0</v>
      </c>
      <c r="U1837">
        <v>0</v>
      </c>
      <c r="W1837">
        <v>0</v>
      </c>
      <c r="X1837">
        <v>0</v>
      </c>
      <c r="Y1837">
        <v>0</v>
      </c>
      <c r="AB1837" s="180">
        <v>44285</v>
      </c>
      <c r="AC1837">
        <v>1</v>
      </c>
      <c r="AD1837" t="s">
        <v>1922</v>
      </c>
      <c r="AE1837">
        <v>1</v>
      </c>
      <c r="AF1837">
        <v>30</v>
      </c>
      <c r="AG1837">
        <v>0</v>
      </c>
      <c r="AN1837">
        <v>1</v>
      </c>
      <c r="AO1837">
        <v>1</v>
      </c>
      <c r="AR1837" s="178">
        <v>57994</v>
      </c>
      <c r="AS1837" t="s">
        <v>1921</v>
      </c>
      <c r="AT1837">
        <v>0</v>
      </c>
      <c r="AU1837">
        <v>0</v>
      </c>
      <c r="AV1837">
        <v>890480123</v>
      </c>
      <c r="AW1837" t="s">
        <v>1920</v>
      </c>
      <c r="AX1837">
        <v>5</v>
      </c>
      <c r="BC1837">
        <v>2</v>
      </c>
      <c r="BD1837">
        <v>7</v>
      </c>
      <c r="BE1837">
        <v>2</v>
      </c>
    </row>
    <row r="1838" spans="1:57" x14ac:dyDescent="0.25">
      <c r="A1838" s="179">
        <f t="shared" si="28"/>
        <v>32938</v>
      </c>
      <c r="B1838" t="s">
        <v>1923</v>
      </c>
      <c r="C1838">
        <v>45427337</v>
      </c>
      <c r="D1838">
        <v>144105</v>
      </c>
      <c r="E1838">
        <v>4</v>
      </c>
      <c r="F1838">
        <v>550023793</v>
      </c>
      <c r="G1838" s="180">
        <v>43928</v>
      </c>
      <c r="H1838" s="180">
        <v>45168</v>
      </c>
      <c r="I1838">
        <v>0</v>
      </c>
      <c r="J1838">
        <v>1</v>
      </c>
      <c r="K1838">
        <v>7</v>
      </c>
      <c r="L1838">
        <v>30</v>
      </c>
      <c r="M1838">
        <v>2</v>
      </c>
      <c r="N1838" s="170">
        <v>22490513</v>
      </c>
      <c r="O1838" s="170">
        <v>24960000</v>
      </c>
      <c r="P1838" s="178">
        <v>62924</v>
      </c>
      <c r="Q1838" s="178">
        <v>2419</v>
      </c>
      <c r="R1838" s="178">
        <v>53726</v>
      </c>
      <c r="S1838">
        <v>0</v>
      </c>
      <c r="T1838">
        <v>0</v>
      </c>
      <c r="U1838">
        <v>0</v>
      </c>
      <c r="W1838">
        <v>0</v>
      </c>
      <c r="X1838">
        <v>0</v>
      </c>
      <c r="Y1838">
        <v>0</v>
      </c>
      <c r="AB1838" s="180">
        <v>44285</v>
      </c>
      <c r="AC1838">
        <v>1</v>
      </c>
      <c r="AD1838" t="s">
        <v>1922</v>
      </c>
      <c r="AE1838">
        <v>1</v>
      </c>
      <c r="AF1838">
        <v>30</v>
      </c>
      <c r="AG1838">
        <v>0</v>
      </c>
      <c r="AN1838">
        <v>1</v>
      </c>
      <c r="AO1838">
        <v>1</v>
      </c>
      <c r="AR1838" s="178">
        <v>20788</v>
      </c>
      <c r="AS1838" t="s">
        <v>1921</v>
      </c>
      <c r="AT1838">
        <v>0</v>
      </c>
      <c r="AU1838">
        <v>0</v>
      </c>
      <c r="AV1838">
        <v>890480123</v>
      </c>
      <c r="AW1838" t="s">
        <v>1920</v>
      </c>
      <c r="AX1838">
        <v>5</v>
      </c>
      <c r="BC1838">
        <v>2</v>
      </c>
      <c r="BD1838">
        <v>7</v>
      </c>
      <c r="BE1838">
        <v>2</v>
      </c>
    </row>
    <row r="1839" spans="1:57" x14ac:dyDescent="0.25">
      <c r="A1839" s="179">
        <f t="shared" si="28"/>
        <v>33725</v>
      </c>
      <c r="B1839" t="s">
        <v>1923</v>
      </c>
      <c r="C1839">
        <v>45427337</v>
      </c>
      <c r="D1839">
        <v>144105</v>
      </c>
      <c r="E1839">
        <v>4</v>
      </c>
      <c r="F1839">
        <v>550023865</v>
      </c>
      <c r="G1839" s="180">
        <v>43966</v>
      </c>
      <c r="H1839" s="180">
        <v>45168</v>
      </c>
      <c r="I1839">
        <v>0</v>
      </c>
      <c r="J1839">
        <v>1</v>
      </c>
      <c r="K1839">
        <v>7</v>
      </c>
      <c r="L1839">
        <v>30</v>
      </c>
      <c r="M1839">
        <v>2</v>
      </c>
      <c r="N1839" s="170">
        <v>22490513</v>
      </c>
      <c r="O1839" s="170">
        <v>24960000</v>
      </c>
      <c r="P1839" s="178">
        <v>64417</v>
      </c>
      <c r="Q1839" s="178">
        <v>2476</v>
      </c>
      <c r="R1839" s="178">
        <v>55011</v>
      </c>
      <c r="S1839">
        <v>0</v>
      </c>
      <c r="T1839">
        <v>0</v>
      </c>
      <c r="U1839">
        <v>0</v>
      </c>
      <c r="W1839">
        <v>0</v>
      </c>
      <c r="X1839">
        <v>0</v>
      </c>
      <c r="Y1839">
        <v>0</v>
      </c>
      <c r="AB1839" s="180">
        <v>44285</v>
      </c>
      <c r="AC1839">
        <v>1</v>
      </c>
      <c r="AD1839" t="s">
        <v>1922</v>
      </c>
      <c r="AE1839">
        <v>1</v>
      </c>
      <c r="AF1839">
        <v>30</v>
      </c>
      <c r="AG1839">
        <v>0</v>
      </c>
      <c r="AN1839">
        <v>1</v>
      </c>
      <c r="AO1839">
        <v>1</v>
      </c>
      <c r="AR1839" s="178">
        <v>21286</v>
      </c>
      <c r="AS1839" t="s">
        <v>1921</v>
      </c>
      <c r="AT1839">
        <v>0</v>
      </c>
      <c r="AU1839">
        <v>0</v>
      </c>
      <c r="AV1839">
        <v>890480123</v>
      </c>
      <c r="AW1839" t="s">
        <v>1920</v>
      </c>
      <c r="AX1839">
        <v>5</v>
      </c>
      <c r="BC1839">
        <v>2</v>
      </c>
      <c r="BD1839">
        <v>7</v>
      </c>
      <c r="BE1839">
        <v>2</v>
      </c>
    </row>
    <row r="1840" spans="1:57" x14ac:dyDescent="0.25">
      <c r="A1840" s="179">
        <f t="shared" si="28"/>
        <v>25168</v>
      </c>
      <c r="B1840" t="s">
        <v>1923</v>
      </c>
      <c r="C1840">
        <v>45427337</v>
      </c>
      <c r="D1840">
        <v>144105</v>
      </c>
      <c r="E1840">
        <v>4</v>
      </c>
      <c r="F1840">
        <v>550023937</v>
      </c>
      <c r="G1840" s="180">
        <v>44000</v>
      </c>
      <c r="H1840" s="180">
        <v>45168</v>
      </c>
      <c r="I1840">
        <v>0</v>
      </c>
      <c r="J1840">
        <v>1</v>
      </c>
      <c r="K1840">
        <v>7</v>
      </c>
      <c r="L1840">
        <v>30</v>
      </c>
      <c r="M1840">
        <v>2</v>
      </c>
      <c r="N1840" s="170">
        <v>22490513</v>
      </c>
      <c r="O1840" s="170">
        <v>24960000</v>
      </c>
      <c r="P1840" s="178">
        <v>48078</v>
      </c>
      <c r="Q1840" s="178">
        <v>1848</v>
      </c>
      <c r="R1840" s="178">
        <v>41052</v>
      </c>
      <c r="S1840">
        <v>0</v>
      </c>
      <c r="T1840">
        <v>0</v>
      </c>
      <c r="U1840">
        <v>0</v>
      </c>
      <c r="W1840">
        <v>0</v>
      </c>
      <c r="X1840">
        <v>0</v>
      </c>
      <c r="Y1840">
        <v>0</v>
      </c>
      <c r="AB1840" s="180">
        <v>44285</v>
      </c>
      <c r="AC1840">
        <v>1</v>
      </c>
      <c r="AD1840" t="s">
        <v>1922</v>
      </c>
      <c r="AE1840">
        <v>1</v>
      </c>
      <c r="AF1840">
        <v>30</v>
      </c>
      <c r="AG1840">
        <v>0</v>
      </c>
      <c r="AN1840">
        <v>1</v>
      </c>
      <c r="AO1840">
        <v>1</v>
      </c>
      <c r="AR1840" s="178">
        <v>15884</v>
      </c>
      <c r="AS1840" t="s">
        <v>1921</v>
      </c>
      <c r="AT1840">
        <v>0</v>
      </c>
      <c r="AU1840">
        <v>0</v>
      </c>
      <c r="AV1840">
        <v>890480123</v>
      </c>
      <c r="AW1840" t="s">
        <v>1920</v>
      </c>
      <c r="AX1840">
        <v>5</v>
      </c>
      <c r="BC1840">
        <v>2</v>
      </c>
      <c r="BD1840">
        <v>7</v>
      </c>
      <c r="BE1840">
        <v>2</v>
      </c>
    </row>
    <row r="1841" spans="1:57" x14ac:dyDescent="0.25">
      <c r="A1841" s="179">
        <f t="shared" si="28"/>
        <v>31397</v>
      </c>
      <c r="B1841" t="s">
        <v>1923</v>
      </c>
      <c r="C1841">
        <v>45427337</v>
      </c>
      <c r="D1841">
        <v>144105</v>
      </c>
      <c r="E1841">
        <v>4</v>
      </c>
      <c r="F1841">
        <v>550024136</v>
      </c>
      <c r="G1841" s="180">
        <v>44044</v>
      </c>
      <c r="H1841" s="180">
        <v>45168</v>
      </c>
      <c r="I1841">
        <v>0</v>
      </c>
      <c r="J1841">
        <v>1</v>
      </c>
      <c r="K1841">
        <v>7</v>
      </c>
      <c r="L1841">
        <v>30</v>
      </c>
      <c r="M1841">
        <v>2</v>
      </c>
      <c r="N1841" s="170">
        <v>22490513</v>
      </c>
      <c r="O1841" s="170">
        <v>24960000</v>
      </c>
      <c r="P1841" s="178">
        <v>60000</v>
      </c>
      <c r="Q1841" s="178">
        <v>2307</v>
      </c>
      <c r="R1841" s="178">
        <v>51213</v>
      </c>
      <c r="S1841">
        <v>0</v>
      </c>
      <c r="T1841">
        <v>0</v>
      </c>
      <c r="U1841">
        <v>0</v>
      </c>
      <c r="W1841">
        <v>0</v>
      </c>
      <c r="X1841">
        <v>0</v>
      </c>
      <c r="Y1841">
        <v>0</v>
      </c>
      <c r="AB1841" s="180">
        <v>44285</v>
      </c>
      <c r="AC1841">
        <v>1</v>
      </c>
      <c r="AD1841" t="s">
        <v>1922</v>
      </c>
      <c r="AE1841">
        <v>1</v>
      </c>
      <c r="AF1841">
        <v>30</v>
      </c>
      <c r="AG1841">
        <v>0</v>
      </c>
      <c r="AN1841">
        <v>1</v>
      </c>
      <c r="AO1841">
        <v>1</v>
      </c>
      <c r="AR1841" s="178">
        <v>19816</v>
      </c>
      <c r="AS1841" t="s">
        <v>1921</v>
      </c>
      <c r="AT1841">
        <v>0</v>
      </c>
      <c r="AU1841">
        <v>0</v>
      </c>
      <c r="AV1841">
        <v>890480123</v>
      </c>
      <c r="AW1841" t="s">
        <v>1920</v>
      </c>
      <c r="AX1841">
        <v>5</v>
      </c>
      <c r="BC1841">
        <v>2</v>
      </c>
      <c r="BD1841">
        <v>7</v>
      </c>
      <c r="BE1841">
        <v>2</v>
      </c>
    </row>
    <row r="1842" spans="1:57" x14ac:dyDescent="0.25">
      <c r="A1842" s="179">
        <f t="shared" si="28"/>
        <v>41863</v>
      </c>
      <c r="B1842" t="s">
        <v>1923</v>
      </c>
      <c r="C1842">
        <v>45427337</v>
      </c>
      <c r="D1842">
        <v>144105</v>
      </c>
      <c r="E1842">
        <v>4</v>
      </c>
      <c r="F1842">
        <v>550024137</v>
      </c>
      <c r="G1842" s="180">
        <v>44044</v>
      </c>
      <c r="H1842" s="180">
        <v>45168</v>
      </c>
      <c r="I1842">
        <v>0</v>
      </c>
      <c r="J1842">
        <v>1</v>
      </c>
      <c r="K1842">
        <v>7</v>
      </c>
      <c r="L1842">
        <v>30</v>
      </c>
      <c r="M1842">
        <v>2</v>
      </c>
      <c r="N1842" s="170">
        <v>22490513</v>
      </c>
      <c r="O1842" s="170">
        <v>24960000</v>
      </c>
      <c r="P1842" s="178">
        <v>80000</v>
      </c>
      <c r="Q1842" s="178">
        <v>3076</v>
      </c>
      <c r="R1842" s="178">
        <v>68285</v>
      </c>
      <c r="S1842">
        <v>0</v>
      </c>
      <c r="T1842">
        <v>0</v>
      </c>
      <c r="U1842">
        <v>0</v>
      </c>
      <c r="W1842">
        <v>0</v>
      </c>
      <c r="X1842">
        <v>0</v>
      </c>
      <c r="Y1842">
        <v>0</v>
      </c>
      <c r="AB1842" s="180">
        <v>44285</v>
      </c>
      <c r="AC1842">
        <v>1</v>
      </c>
      <c r="AD1842" t="s">
        <v>1922</v>
      </c>
      <c r="AE1842">
        <v>1</v>
      </c>
      <c r="AF1842">
        <v>30</v>
      </c>
      <c r="AG1842">
        <v>0</v>
      </c>
      <c r="AN1842">
        <v>1</v>
      </c>
      <c r="AO1842">
        <v>1</v>
      </c>
      <c r="AR1842" s="178">
        <v>26422</v>
      </c>
      <c r="AS1842" t="s">
        <v>1921</v>
      </c>
      <c r="AT1842">
        <v>0</v>
      </c>
      <c r="AU1842">
        <v>0</v>
      </c>
      <c r="AV1842">
        <v>890480123</v>
      </c>
      <c r="AW1842" t="s">
        <v>1920</v>
      </c>
      <c r="AX1842">
        <v>5</v>
      </c>
      <c r="BC1842">
        <v>2</v>
      </c>
      <c r="BD1842">
        <v>7</v>
      </c>
      <c r="BE1842">
        <v>2</v>
      </c>
    </row>
    <row r="1843" spans="1:57" x14ac:dyDescent="0.25">
      <c r="A1843" s="179">
        <f t="shared" si="28"/>
        <v>33795</v>
      </c>
      <c r="B1843" t="s">
        <v>1923</v>
      </c>
      <c r="C1843">
        <v>45427337</v>
      </c>
      <c r="D1843">
        <v>144105</v>
      </c>
      <c r="E1843">
        <v>4</v>
      </c>
      <c r="F1843">
        <v>550024623</v>
      </c>
      <c r="G1843" s="180">
        <v>44124</v>
      </c>
      <c r="H1843" s="180">
        <v>45260</v>
      </c>
      <c r="I1843">
        <v>0</v>
      </c>
      <c r="J1843">
        <v>1</v>
      </c>
      <c r="K1843">
        <v>4</v>
      </c>
      <c r="L1843">
        <v>30</v>
      </c>
      <c r="M1843">
        <v>2</v>
      </c>
      <c r="N1843" s="170">
        <v>22490513</v>
      </c>
      <c r="O1843" s="170">
        <v>24960000</v>
      </c>
      <c r="P1843" s="178">
        <v>60000</v>
      </c>
      <c r="Q1843" s="178">
        <v>2307</v>
      </c>
      <c r="R1843" s="178">
        <v>55125</v>
      </c>
      <c r="S1843">
        <v>0</v>
      </c>
      <c r="T1843">
        <v>0</v>
      </c>
      <c r="U1843">
        <v>0</v>
      </c>
      <c r="W1843">
        <v>0</v>
      </c>
      <c r="X1843">
        <v>0</v>
      </c>
      <c r="Y1843">
        <v>0</v>
      </c>
      <c r="AB1843" s="180">
        <v>44285</v>
      </c>
      <c r="AC1843">
        <v>1</v>
      </c>
      <c r="AD1843" t="s">
        <v>1922</v>
      </c>
      <c r="AE1843">
        <v>1</v>
      </c>
      <c r="AF1843">
        <v>30</v>
      </c>
      <c r="AG1843">
        <v>0</v>
      </c>
      <c r="AN1843">
        <v>1</v>
      </c>
      <c r="AO1843">
        <v>1</v>
      </c>
      <c r="AR1843" s="178">
        <v>21330</v>
      </c>
      <c r="AS1843" t="s">
        <v>1921</v>
      </c>
      <c r="AT1843">
        <v>0</v>
      </c>
      <c r="AU1843">
        <v>0</v>
      </c>
      <c r="AV1843">
        <v>890480123</v>
      </c>
      <c r="AW1843" t="s">
        <v>1920</v>
      </c>
      <c r="AX1843">
        <v>5</v>
      </c>
      <c r="BC1843">
        <v>2</v>
      </c>
      <c r="BD1843">
        <v>7</v>
      </c>
      <c r="BE1843">
        <v>2</v>
      </c>
    </row>
    <row r="1844" spans="1:57" x14ac:dyDescent="0.25">
      <c r="A1844" s="179">
        <f t="shared" si="28"/>
        <v>11263</v>
      </c>
      <c r="B1844" t="s">
        <v>1923</v>
      </c>
      <c r="C1844">
        <v>45427337</v>
      </c>
      <c r="D1844">
        <v>144105</v>
      </c>
      <c r="E1844">
        <v>4</v>
      </c>
      <c r="F1844">
        <v>550024624</v>
      </c>
      <c r="G1844" s="180">
        <v>44124</v>
      </c>
      <c r="H1844" s="180">
        <v>45260</v>
      </c>
      <c r="I1844">
        <v>0</v>
      </c>
      <c r="J1844">
        <v>1</v>
      </c>
      <c r="K1844">
        <v>4</v>
      </c>
      <c r="L1844">
        <v>30</v>
      </c>
      <c r="M1844">
        <v>2</v>
      </c>
      <c r="N1844" s="170">
        <v>22490513</v>
      </c>
      <c r="O1844" s="170">
        <v>24960000</v>
      </c>
      <c r="P1844" s="178">
        <v>20000</v>
      </c>
      <c r="Q1844" s="178">
        <v>769</v>
      </c>
      <c r="R1844" s="178">
        <v>18371</v>
      </c>
      <c r="S1844">
        <v>0</v>
      </c>
      <c r="T1844">
        <v>0</v>
      </c>
      <c r="U1844">
        <v>0</v>
      </c>
      <c r="W1844">
        <v>0</v>
      </c>
      <c r="X1844">
        <v>0</v>
      </c>
      <c r="Y1844">
        <v>0</v>
      </c>
      <c r="AB1844" s="180">
        <v>44285</v>
      </c>
      <c r="AC1844">
        <v>1</v>
      </c>
      <c r="AD1844" t="s">
        <v>1922</v>
      </c>
      <c r="AE1844">
        <v>1</v>
      </c>
      <c r="AF1844">
        <v>30</v>
      </c>
      <c r="AG1844">
        <v>0</v>
      </c>
      <c r="AN1844">
        <v>1</v>
      </c>
      <c r="AO1844">
        <v>1</v>
      </c>
      <c r="AR1844" s="178">
        <v>7108</v>
      </c>
      <c r="AS1844" t="s">
        <v>1921</v>
      </c>
      <c r="AT1844">
        <v>0</v>
      </c>
      <c r="AU1844">
        <v>0</v>
      </c>
      <c r="AV1844">
        <v>890480123</v>
      </c>
      <c r="AW1844" t="s">
        <v>1920</v>
      </c>
      <c r="AX1844">
        <v>5</v>
      </c>
      <c r="BC1844">
        <v>2</v>
      </c>
      <c r="BD1844">
        <v>7</v>
      </c>
      <c r="BE1844">
        <v>2</v>
      </c>
    </row>
    <row r="1845" spans="1:57" x14ac:dyDescent="0.25">
      <c r="A1845" s="179">
        <f t="shared" si="28"/>
        <v>28151</v>
      </c>
      <c r="B1845" t="s">
        <v>1923</v>
      </c>
      <c r="C1845">
        <v>45427337</v>
      </c>
      <c r="D1845">
        <v>144105</v>
      </c>
      <c r="E1845">
        <v>4</v>
      </c>
      <c r="F1845">
        <v>550024807</v>
      </c>
      <c r="G1845" s="180">
        <v>44146</v>
      </c>
      <c r="H1845" s="180">
        <v>45260</v>
      </c>
      <c r="I1845">
        <v>0</v>
      </c>
      <c r="J1845">
        <v>1</v>
      </c>
      <c r="K1845">
        <v>4</v>
      </c>
      <c r="L1845">
        <v>30</v>
      </c>
      <c r="M1845">
        <v>2</v>
      </c>
      <c r="N1845" s="170">
        <v>22490513</v>
      </c>
      <c r="O1845" s="170">
        <v>24960000</v>
      </c>
      <c r="P1845" s="178">
        <v>50000</v>
      </c>
      <c r="Q1845" s="178">
        <v>1922</v>
      </c>
      <c r="R1845" s="178">
        <v>45919</v>
      </c>
      <c r="S1845">
        <v>0</v>
      </c>
      <c r="T1845">
        <v>0</v>
      </c>
      <c r="U1845">
        <v>0</v>
      </c>
      <c r="W1845">
        <v>0</v>
      </c>
      <c r="X1845">
        <v>0</v>
      </c>
      <c r="Y1845">
        <v>0</v>
      </c>
      <c r="AB1845" s="180">
        <v>44285</v>
      </c>
      <c r="AC1845">
        <v>1</v>
      </c>
      <c r="AD1845" t="s">
        <v>1922</v>
      </c>
      <c r="AE1845">
        <v>1</v>
      </c>
      <c r="AF1845">
        <v>30</v>
      </c>
      <c r="AG1845">
        <v>0</v>
      </c>
      <c r="AN1845">
        <v>1</v>
      </c>
      <c r="AO1845">
        <v>1</v>
      </c>
      <c r="AR1845" s="178">
        <v>17768</v>
      </c>
      <c r="AS1845" t="s">
        <v>1921</v>
      </c>
      <c r="AT1845">
        <v>0</v>
      </c>
      <c r="AU1845">
        <v>0</v>
      </c>
      <c r="AV1845">
        <v>890480123</v>
      </c>
      <c r="AW1845" t="s">
        <v>1920</v>
      </c>
      <c r="AX1845">
        <v>5</v>
      </c>
      <c r="BC1845">
        <v>2</v>
      </c>
      <c r="BD1845">
        <v>7</v>
      </c>
      <c r="BE1845">
        <v>2</v>
      </c>
    </row>
    <row r="1846" spans="1:57" x14ac:dyDescent="0.25">
      <c r="A1846" s="179">
        <f t="shared" si="28"/>
        <v>81</v>
      </c>
      <c r="B1846" t="s">
        <v>1923</v>
      </c>
      <c r="C1846">
        <v>45427337</v>
      </c>
      <c r="D1846">
        <v>144105</v>
      </c>
      <c r="E1846">
        <v>4</v>
      </c>
      <c r="F1846">
        <v>550025508</v>
      </c>
      <c r="G1846" s="180">
        <v>44255</v>
      </c>
      <c r="H1846" s="180">
        <v>44316</v>
      </c>
      <c r="I1846">
        <v>0</v>
      </c>
      <c r="J1846">
        <v>1</v>
      </c>
      <c r="K1846">
        <v>0</v>
      </c>
      <c r="L1846">
        <v>30</v>
      </c>
      <c r="M1846">
        <v>2</v>
      </c>
      <c r="N1846">
        <v>0</v>
      </c>
      <c r="O1846">
        <v>0</v>
      </c>
      <c r="P1846" s="178">
        <v>6000</v>
      </c>
      <c r="Q1846" s="178">
        <v>6000</v>
      </c>
      <c r="R1846" s="178">
        <v>132</v>
      </c>
      <c r="S1846">
        <v>0</v>
      </c>
      <c r="T1846">
        <v>0</v>
      </c>
      <c r="U1846">
        <v>0</v>
      </c>
      <c r="W1846">
        <v>0</v>
      </c>
      <c r="X1846">
        <v>0</v>
      </c>
      <c r="Y1846">
        <v>0</v>
      </c>
      <c r="AB1846" s="180">
        <v>44285</v>
      </c>
      <c r="AC1846">
        <v>1</v>
      </c>
      <c r="AD1846" t="s">
        <v>1922</v>
      </c>
      <c r="AE1846">
        <v>1</v>
      </c>
      <c r="AF1846">
        <v>30</v>
      </c>
      <c r="AG1846">
        <v>0</v>
      </c>
      <c r="AN1846">
        <v>1</v>
      </c>
      <c r="AO1846">
        <v>1</v>
      </c>
      <c r="AR1846" s="178">
        <v>51</v>
      </c>
      <c r="AS1846" t="s">
        <v>1921</v>
      </c>
      <c r="AT1846">
        <v>0</v>
      </c>
      <c r="AU1846">
        <v>0</v>
      </c>
      <c r="AV1846">
        <v>890480123</v>
      </c>
      <c r="AW1846" t="s">
        <v>1920</v>
      </c>
      <c r="AX1846">
        <v>5</v>
      </c>
      <c r="BC1846">
        <v>2</v>
      </c>
      <c r="BD1846">
        <v>7</v>
      </c>
      <c r="BE1846">
        <v>2</v>
      </c>
    </row>
    <row r="1847" spans="1:57" x14ac:dyDescent="0.25">
      <c r="A1847" s="179">
        <f t="shared" si="28"/>
        <v>30653</v>
      </c>
      <c r="B1847" t="s">
        <v>1923</v>
      </c>
      <c r="C1847">
        <v>45427337</v>
      </c>
      <c r="D1847">
        <v>144105</v>
      </c>
      <c r="E1847">
        <v>4</v>
      </c>
      <c r="F1847">
        <v>550025625</v>
      </c>
      <c r="G1847" s="180">
        <v>44278</v>
      </c>
      <c r="H1847" s="180">
        <v>45412</v>
      </c>
      <c r="I1847">
        <v>0</v>
      </c>
      <c r="J1847">
        <v>1</v>
      </c>
      <c r="K1847">
        <v>0</v>
      </c>
      <c r="L1847">
        <v>30</v>
      </c>
      <c r="M1847">
        <v>2</v>
      </c>
      <c r="N1847" s="170">
        <v>22490513</v>
      </c>
      <c r="O1847" s="170">
        <v>24960000</v>
      </c>
      <c r="P1847" s="178">
        <v>50000</v>
      </c>
      <c r="Q1847" s="178">
        <v>1922</v>
      </c>
      <c r="R1847" s="178">
        <v>50000</v>
      </c>
      <c r="S1847">
        <v>0</v>
      </c>
      <c r="T1847">
        <v>0</v>
      </c>
      <c r="U1847">
        <v>0</v>
      </c>
      <c r="W1847">
        <v>0</v>
      </c>
      <c r="X1847">
        <v>0</v>
      </c>
      <c r="Y1847">
        <v>0</v>
      </c>
      <c r="AB1847" s="180">
        <v>44286</v>
      </c>
      <c r="AC1847">
        <v>1</v>
      </c>
      <c r="AD1847" t="s">
        <v>1922</v>
      </c>
      <c r="AE1847">
        <v>1</v>
      </c>
      <c r="AF1847">
        <v>30</v>
      </c>
      <c r="AG1847">
        <v>0</v>
      </c>
      <c r="AN1847">
        <v>1</v>
      </c>
      <c r="AO1847">
        <v>1</v>
      </c>
      <c r="AR1847" s="178">
        <v>19347</v>
      </c>
      <c r="AS1847" t="s">
        <v>1921</v>
      </c>
      <c r="AT1847">
        <v>0</v>
      </c>
      <c r="AU1847">
        <v>0</v>
      </c>
      <c r="AV1847">
        <v>890480123</v>
      </c>
      <c r="AW1847" t="s">
        <v>1920</v>
      </c>
      <c r="AX1847">
        <v>5</v>
      </c>
      <c r="BC1847">
        <v>2</v>
      </c>
      <c r="BD1847">
        <v>7</v>
      </c>
      <c r="BE1847">
        <v>2</v>
      </c>
    </row>
    <row r="1848" spans="1:57" x14ac:dyDescent="0.25">
      <c r="A1848" s="179">
        <f t="shared" si="28"/>
        <v>42915</v>
      </c>
      <c r="B1848" t="s">
        <v>1923</v>
      </c>
      <c r="C1848">
        <v>45427337</v>
      </c>
      <c r="D1848">
        <v>144105</v>
      </c>
      <c r="E1848">
        <v>4</v>
      </c>
      <c r="F1848">
        <v>550025626</v>
      </c>
      <c r="G1848" s="180">
        <v>44278</v>
      </c>
      <c r="H1848" s="180">
        <v>45412</v>
      </c>
      <c r="I1848">
        <v>0</v>
      </c>
      <c r="J1848">
        <v>1</v>
      </c>
      <c r="K1848">
        <v>0</v>
      </c>
      <c r="L1848">
        <v>30</v>
      </c>
      <c r="M1848">
        <v>2</v>
      </c>
      <c r="N1848" s="170">
        <v>22490513</v>
      </c>
      <c r="O1848" s="170">
        <v>24960000</v>
      </c>
      <c r="P1848" s="178">
        <v>70000</v>
      </c>
      <c r="Q1848" s="178">
        <v>2691</v>
      </c>
      <c r="R1848" s="178">
        <v>70000</v>
      </c>
      <c r="S1848">
        <v>0</v>
      </c>
      <c r="T1848">
        <v>0</v>
      </c>
      <c r="U1848">
        <v>0</v>
      </c>
      <c r="W1848">
        <v>0</v>
      </c>
      <c r="X1848">
        <v>0</v>
      </c>
      <c r="Y1848">
        <v>0</v>
      </c>
      <c r="AB1848" s="180">
        <v>44286</v>
      </c>
      <c r="AC1848">
        <v>1</v>
      </c>
      <c r="AD1848" t="s">
        <v>1922</v>
      </c>
      <c r="AE1848">
        <v>1</v>
      </c>
      <c r="AF1848">
        <v>30</v>
      </c>
      <c r="AG1848">
        <v>0</v>
      </c>
      <c r="AN1848">
        <v>1</v>
      </c>
      <c r="AO1848">
        <v>1</v>
      </c>
      <c r="AR1848" s="178">
        <v>27085</v>
      </c>
      <c r="AS1848" t="s">
        <v>1921</v>
      </c>
      <c r="AT1848">
        <v>0</v>
      </c>
      <c r="AU1848">
        <v>0</v>
      </c>
      <c r="AV1848">
        <v>890480123</v>
      </c>
      <c r="AW1848" t="s">
        <v>1920</v>
      </c>
      <c r="AX1848">
        <v>5</v>
      </c>
      <c r="BC1848">
        <v>2</v>
      </c>
      <c r="BD1848">
        <v>7</v>
      </c>
      <c r="BE1848">
        <v>2</v>
      </c>
    </row>
    <row r="1849" spans="1:57" x14ac:dyDescent="0.25">
      <c r="A1849" s="179">
        <f t="shared" si="28"/>
        <v>3678</v>
      </c>
      <c r="B1849" t="s">
        <v>1923</v>
      </c>
      <c r="C1849">
        <v>45427337</v>
      </c>
      <c r="D1849">
        <v>144105</v>
      </c>
      <c r="E1849">
        <v>4</v>
      </c>
      <c r="F1849">
        <v>550025694</v>
      </c>
      <c r="G1849" s="180">
        <v>44286</v>
      </c>
      <c r="H1849" s="180">
        <v>44346</v>
      </c>
      <c r="I1849">
        <v>0</v>
      </c>
      <c r="J1849">
        <v>1</v>
      </c>
      <c r="K1849">
        <v>0</v>
      </c>
      <c r="L1849">
        <v>30</v>
      </c>
      <c r="M1849">
        <v>2</v>
      </c>
      <c r="N1849">
        <v>0</v>
      </c>
      <c r="O1849">
        <v>0</v>
      </c>
      <c r="P1849" s="178">
        <v>6000</v>
      </c>
      <c r="Q1849" s="178">
        <v>6000</v>
      </c>
      <c r="R1849" s="178">
        <v>6000</v>
      </c>
      <c r="S1849">
        <v>0</v>
      </c>
      <c r="T1849">
        <v>0</v>
      </c>
      <c r="U1849">
        <v>0</v>
      </c>
      <c r="W1849">
        <v>0</v>
      </c>
      <c r="X1849">
        <v>0</v>
      </c>
      <c r="Y1849">
        <v>0</v>
      </c>
      <c r="AB1849" s="180">
        <v>44286</v>
      </c>
      <c r="AC1849">
        <v>1</v>
      </c>
      <c r="AD1849" t="s">
        <v>1922</v>
      </c>
      <c r="AE1849">
        <v>1</v>
      </c>
      <c r="AF1849">
        <v>30</v>
      </c>
      <c r="AG1849">
        <v>0</v>
      </c>
      <c r="AN1849">
        <v>1</v>
      </c>
      <c r="AO1849">
        <v>1</v>
      </c>
      <c r="AR1849" s="178">
        <v>2322</v>
      </c>
      <c r="AS1849" t="s">
        <v>1921</v>
      </c>
      <c r="AT1849">
        <v>0</v>
      </c>
      <c r="AU1849">
        <v>0</v>
      </c>
      <c r="AV1849">
        <v>890480123</v>
      </c>
      <c r="AW1849" t="s">
        <v>1920</v>
      </c>
      <c r="AX1849">
        <v>5</v>
      </c>
      <c r="BC1849">
        <v>2</v>
      </c>
      <c r="BD1849">
        <v>7</v>
      </c>
      <c r="BE1849">
        <v>2</v>
      </c>
    </row>
    <row r="1850" spans="1:57" x14ac:dyDescent="0.25">
      <c r="A1850" s="179">
        <f t="shared" si="28"/>
        <v>905753</v>
      </c>
      <c r="B1850" t="s">
        <v>1923</v>
      </c>
      <c r="C1850">
        <v>45428581</v>
      </c>
      <c r="D1850">
        <v>144105</v>
      </c>
      <c r="E1850">
        <v>4</v>
      </c>
      <c r="F1850">
        <v>17784</v>
      </c>
      <c r="G1850" s="180">
        <v>44140</v>
      </c>
      <c r="H1850" s="180">
        <v>45260</v>
      </c>
      <c r="I1850">
        <v>0</v>
      </c>
      <c r="J1850">
        <v>1</v>
      </c>
      <c r="K1850">
        <v>3</v>
      </c>
      <c r="L1850">
        <v>30</v>
      </c>
      <c r="M1850">
        <v>2</v>
      </c>
      <c r="N1850" s="170">
        <v>16011168</v>
      </c>
      <c r="O1850" s="170">
        <v>17240000</v>
      </c>
      <c r="P1850" s="178">
        <v>8000000</v>
      </c>
      <c r="Q1850" s="178">
        <v>281300</v>
      </c>
      <c r="R1850" s="178">
        <v>7445113</v>
      </c>
      <c r="S1850">
        <v>115886</v>
      </c>
      <c r="T1850">
        <v>0</v>
      </c>
      <c r="U1850">
        <v>0</v>
      </c>
      <c r="W1850">
        <v>0</v>
      </c>
      <c r="X1850">
        <v>0</v>
      </c>
      <c r="Y1850">
        <v>0</v>
      </c>
      <c r="AB1850" s="180">
        <v>44252</v>
      </c>
      <c r="AC1850">
        <v>1</v>
      </c>
      <c r="AD1850" t="s">
        <v>1922</v>
      </c>
      <c r="AE1850">
        <v>1</v>
      </c>
      <c r="AF1850">
        <v>30</v>
      </c>
      <c r="AG1850">
        <v>0</v>
      </c>
      <c r="AN1850">
        <v>1</v>
      </c>
      <c r="AO1850">
        <v>1</v>
      </c>
      <c r="AR1850" s="178">
        <v>6539360</v>
      </c>
      <c r="AS1850" t="s">
        <v>1921</v>
      </c>
      <c r="AT1850">
        <v>0</v>
      </c>
      <c r="AU1850">
        <v>0</v>
      </c>
      <c r="AV1850">
        <v>890480123</v>
      </c>
      <c r="AW1850" t="s">
        <v>1920</v>
      </c>
      <c r="AX1850">
        <v>5</v>
      </c>
      <c r="BC1850">
        <v>1</v>
      </c>
      <c r="BD1850">
        <v>7</v>
      </c>
      <c r="BE1850">
        <v>2</v>
      </c>
    </row>
    <row r="1851" spans="1:57" x14ac:dyDescent="0.25">
      <c r="A1851" s="179">
        <f t="shared" si="28"/>
        <v>5144856</v>
      </c>
      <c r="B1851" t="s">
        <v>1923</v>
      </c>
      <c r="C1851">
        <v>45430509</v>
      </c>
      <c r="D1851">
        <v>144105</v>
      </c>
      <c r="E1851">
        <v>4</v>
      </c>
      <c r="F1851">
        <v>17934</v>
      </c>
      <c r="G1851" s="180">
        <v>44194</v>
      </c>
      <c r="H1851" s="180">
        <v>46202</v>
      </c>
      <c r="I1851">
        <v>0</v>
      </c>
      <c r="J1851">
        <v>1</v>
      </c>
      <c r="K1851">
        <v>3</v>
      </c>
      <c r="L1851">
        <v>30</v>
      </c>
      <c r="M1851">
        <v>2</v>
      </c>
      <c r="N1851" s="170">
        <v>16011168</v>
      </c>
      <c r="O1851" s="170">
        <v>17240000</v>
      </c>
      <c r="P1851" s="178">
        <v>13668632</v>
      </c>
      <c r="Q1851" s="178">
        <v>312795</v>
      </c>
      <c r="R1851" s="178">
        <v>13272131</v>
      </c>
      <c r="S1851">
        <v>5602</v>
      </c>
      <c r="T1851">
        <v>0</v>
      </c>
      <c r="U1851">
        <v>0</v>
      </c>
      <c r="W1851">
        <v>0</v>
      </c>
      <c r="X1851">
        <v>0</v>
      </c>
      <c r="Y1851">
        <v>0</v>
      </c>
      <c r="AB1851" s="180">
        <v>44285</v>
      </c>
      <c r="AC1851">
        <v>1</v>
      </c>
      <c r="AD1851" t="s">
        <v>1922</v>
      </c>
      <c r="AE1851">
        <v>1</v>
      </c>
      <c r="AF1851">
        <v>30</v>
      </c>
      <c r="AG1851">
        <v>0</v>
      </c>
      <c r="AN1851">
        <v>1</v>
      </c>
      <c r="AO1851">
        <v>1</v>
      </c>
      <c r="AR1851" s="178">
        <v>8127275</v>
      </c>
      <c r="AS1851" t="s">
        <v>1921</v>
      </c>
      <c r="AT1851">
        <v>0</v>
      </c>
      <c r="AU1851">
        <v>0</v>
      </c>
      <c r="AV1851">
        <v>890480123</v>
      </c>
      <c r="AW1851" t="s">
        <v>1920</v>
      </c>
      <c r="AX1851">
        <v>5</v>
      </c>
      <c r="BC1851">
        <v>1</v>
      </c>
      <c r="BD1851">
        <v>7</v>
      </c>
      <c r="BE1851">
        <v>2</v>
      </c>
    </row>
    <row r="1852" spans="1:57" x14ac:dyDescent="0.25">
      <c r="A1852" s="179">
        <f t="shared" si="28"/>
        <v>815141</v>
      </c>
      <c r="B1852" t="s">
        <v>1923</v>
      </c>
      <c r="C1852">
        <v>45431720</v>
      </c>
      <c r="D1852">
        <v>144225</v>
      </c>
      <c r="E1852">
        <v>4</v>
      </c>
      <c r="F1852">
        <v>13368</v>
      </c>
      <c r="G1852" s="180">
        <v>43069</v>
      </c>
      <c r="H1852" s="180">
        <v>43799</v>
      </c>
      <c r="I1852">
        <v>1170</v>
      </c>
      <c r="J1852">
        <v>1</v>
      </c>
      <c r="K1852">
        <v>0</v>
      </c>
      <c r="L1852">
        <v>30</v>
      </c>
      <c r="M1852">
        <v>2</v>
      </c>
      <c r="N1852" s="170">
        <v>17726461</v>
      </c>
      <c r="O1852" s="170">
        <v>19240000</v>
      </c>
      <c r="P1852" s="178">
        <v>2266049</v>
      </c>
      <c r="Q1852" s="178">
        <v>112831</v>
      </c>
      <c r="R1852" s="178">
        <v>2266049</v>
      </c>
      <c r="S1852">
        <v>102088</v>
      </c>
      <c r="T1852">
        <v>0</v>
      </c>
      <c r="U1852">
        <v>0</v>
      </c>
      <c r="W1852">
        <v>2266049</v>
      </c>
      <c r="X1852">
        <v>102088</v>
      </c>
      <c r="Y1852">
        <v>1672797</v>
      </c>
      <c r="AB1852" s="180">
        <v>43069</v>
      </c>
      <c r="AC1852">
        <v>1</v>
      </c>
      <c r="AD1852" t="s">
        <v>1922</v>
      </c>
      <c r="AE1852">
        <v>1</v>
      </c>
      <c r="AF1852">
        <v>30</v>
      </c>
      <c r="AG1852">
        <v>2266049</v>
      </c>
      <c r="AN1852">
        <v>1</v>
      </c>
      <c r="AO1852">
        <v>1</v>
      </c>
      <c r="AR1852" s="178">
        <v>1450908</v>
      </c>
      <c r="AS1852" t="s">
        <v>1921</v>
      </c>
      <c r="AT1852">
        <v>0</v>
      </c>
      <c r="AU1852">
        <v>0</v>
      </c>
      <c r="AX1852">
        <v>5</v>
      </c>
      <c r="BC1852">
        <v>1</v>
      </c>
      <c r="BD1852">
        <v>7</v>
      </c>
      <c r="BE1852">
        <v>2</v>
      </c>
    </row>
    <row r="1853" spans="1:57" x14ac:dyDescent="0.25">
      <c r="A1853" s="179">
        <f t="shared" si="28"/>
        <v>90463</v>
      </c>
      <c r="B1853" t="s">
        <v>1923</v>
      </c>
      <c r="C1853">
        <v>45432824</v>
      </c>
      <c r="D1853">
        <v>144105</v>
      </c>
      <c r="E1853">
        <v>4</v>
      </c>
      <c r="F1853">
        <v>15286</v>
      </c>
      <c r="G1853" s="180">
        <v>44133</v>
      </c>
      <c r="H1853" s="180">
        <v>44377</v>
      </c>
      <c r="I1853">
        <v>0</v>
      </c>
      <c r="J1853">
        <v>1</v>
      </c>
      <c r="K1853">
        <v>5</v>
      </c>
      <c r="L1853">
        <v>30</v>
      </c>
      <c r="M1853">
        <v>2</v>
      </c>
      <c r="N1853" s="170">
        <v>12185828</v>
      </c>
      <c r="O1853" s="170">
        <v>12890000</v>
      </c>
      <c r="P1853" s="178">
        <v>807707</v>
      </c>
      <c r="Q1853" s="178">
        <v>105631</v>
      </c>
      <c r="R1853" s="178">
        <v>310311</v>
      </c>
      <c r="S1853">
        <v>0</v>
      </c>
      <c r="T1853">
        <v>0</v>
      </c>
      <c r="U1853">
        <v>0</v>
      </c>
      <c r="W1853">
        <v>0</v>
      </c>
      <c r="X1853">
        <v>0</v>
      </c>
      <c r="Y1853">
        <v>0</v>
      </c>
      <c r="AB1853" s="180">
        <v>44285</v>
      </c>
      <c r="AC1853">
        <v>1</v>
      </c>
      <c r="AD1853" t="s">
        <v>1922</v>
      </c>
      <c r="AE1853">
        <v>1</v>
      </c>
      <c r="AF1853">
        <v>30</v>
      </c>
      <c r="AG1853">
        <v>0</v>
      </c>
      <c r="AN1853">
        <v>1</v>
      </c>
      <c r="AO1853">
        <v>1</v>
      </c>
      <c r="AR1853" s="178">
        <v>219848</v>
      </c>
      <c r="AS1853" t="s">
        <v>1921</v>
      </c>
      <c r="AT1853">
        <v>0</v>
      </c>
      <c r="AU1853">
        <v>0</v>
      </c>
      <c r="AV1853">
        <v>890480123</v>
      </c>
      <c r="AW1853" t="s">
        <v>1920</v>
      </c>
      <c r="AX1853">
        <v>3</v>
      </c>
      <c r="AY1853">
        <v>6</v>
      </c>
      <c r="AZ1853" s="180">
        <v>43951</v>
      </c>
      <c r="BA1853" t="s">
        <v>1928</v>
      </c>
      <c r="BB1853">
        <v>3</v>
      </c>
      <c r="BC1853">
        <v>1</v>
      </c>
      <c r="BD1853">
        <v>7</v>
      </c>
      <c r="BE1853">
        <v>1</v>
      </c>
    </row>
    <row r="1854" spans="1:57" x14ac:dyDescent="0.25">
      <c r="A1854" s="179">
        <f t="shared" si="28"/>
        <v>422772</v>
      </c>
      <c r="B1854" t="s">
        <v>1923</v>
      </c>
      <c r="C1854">
        <v>45432824</v>
      </c>
      <c r="D1854">
        <v>144105</v>
      </c>
      <c r="E1854">
        <v>4</v>
      </c>
      <c r="F1854">
        <v>16549</v>
      </c>
      <c r="G1854" s="180">
        <v>44133</v>
      </c>
      <c r="H1854" s="180">
        <v>44682</v>
      </c>
      <c r="I1854">
        <v>0</v>
      </c>
      <c r="J1854">
        <v>1</v>
      </c>
      <c r="K1854">
        <v>5</v>
      </c>
      <c r="L1854">
        <v>30</v>
      </c>
      <c r="M1854">
        <v>2</v>
      </c>
      <c r="N1854" s="170">
        <v>15881442</v>
      </c>
      <c r="O1854" s="170">
        <v>17090000</v>
      </c>
      <c r="P1854" s="178">
        <v>1946903</v>
      </c>
      <c r="Q1854" s="178">
        <v>122266</v>
      </c>
      <c r="R1854" s="178">
        <v>1450213</v>
      </c>
      <c r="S1854">
        <v>0</v>
      </c>
      <c r="T1854">
        <v>0</v>
      </c>
      <c r="U1854">
        <v>0</v>
      </c>
      <c r="W1854">
        <v>0</v>
      </c>
      <c r="X1854">
        <v>0</v>
      </c>
      <c r="Y1854">
        <v>0</v>
      </c>
      <c r="AB1854" s="180">
        <v>44285</v>
      </c>
      <c r="AC1854">
        <v>1</v>
      </c>
      <c r="AD1854" t="s">
        <v>1922</v>
      </c>
      <c r="AE1854">
        <v>1</v>
      </c>
      <c r="AF1854">
        <v>30</v>
      </c>
      <c r="AG1854">
        <v>0</v>
      </c>
      <c r="AN1854">
        <v>1</v>
      </c>
      <c r="AO1854">
        <v>1</v>
      </c>
      <c r="AR1854" s="178">
        <v>1027441</v>
      </c>
      <c r="AS1854" t="s">
        <v>1921</v>
      </c>
      <c r="AT1854">
        <v>0</v>
      </c>
      <c r="AU1854">
        <v>0</v>
      </c>
      <c r="AV1854">
        <v>890480123</v>
      </c>
      <c r="AW1854" t="s">
        <v>1920</v>
      </c>
      <c r="AX1854">
        <v>3</v>
      </c>
      <c r="AY1854">
        <v>6</v>
      </c>
      <c r="AZ1854" s="180">
        <v>43951</v>
      </c>
      <c r="BA1854" t="s">
        <v>1928</v>
      </c>
      <c r="BB1854">
        <v>3</v>
      </c>
      <c r="BC1854">
        <v>1</v>
      </c>
      <c r="BD1854">
        <v>7</v>
      </c>
      <c r="BE1854">
        <v>1</v>
      </c>
    </row>
    <row r="1855" spans="1:57" x14ac:dyDescent="0.25">
      <c r="A1855" s="179">
        <f t="shared" si="28"/>
        <v>1138535</v>
      </c>
      <c r="B1855" t="s">
        <v>1923</v>
      </c>
      <c r="C1855">
        <v>45432824</v>
      </c>
      <c r="D1855">
        <v>144105</v>
      </c>
      <c r="E1855">
        <v>4</v>
      </c>
      <c r="F1855">
        <v>16764</v>
      </c>
      <c r="G1855" s="180">
        <v>44133</v>
      </c>
      <c r="H1855" s="180">
        <v>45107</v>
      </c>
      <c r="I1855">
        <v>0</v>
      </c>
      <c r="J1855">
        <v>1</v>
      </c>
      <c r="K1855">
        <v>5</v>
      </c>
      <c r="L1855">
        <v>30</v>
      </c>
      <c r="M1855">
        <v>2</v>
      </c>
      <c r="N1855" s="170">
        <v>9119963</v>
      </c>
      <c r="O1855" s="170">
        <v>9511000</v>
      </c>
      <c r="P1855" s="178">
        <v>4545402</v>
      </c>
      <c r="Q1855" s="178">
        <v>160552</v>
      </c>
      <c r="R1855" s="178">
        <v>3905461</v>
      </c>
      <c r="S1855">
        <v>0</v>
      </c>
      <c r="T1855">
        <v>0</v>
      </c>
      <c r="U1855">
        <v>0</v>
      </c>
      <c r="W1855">
        <v>0</v>
      </c>
      <c r="X1855">
        <v>0</v>
      </c>
      <c r="Y1855">
        <v>0</v>
      </c>
      <c r="AB1855" s="180">
        <v>44285</v>
      </c>
      <c r="AC1855">
        <v>1</v>
      </c>
      <c r="AD1855" t="s">
        <v>1922</v>
      </c>
      <c r="AE1855">
        <v>1</v>
      </c>
      <c r="AF1855">
        <v>30</v>
      </c>
      <c r="AG1855">
        <v>0</v>
      </c>
      <c r="AN1855">
        <v>1</v>
      </c>
      <c r="AO1855">
        <v>1</v>
      </c>
      <c r="AR1855" s="178">
        <v>2766926</v>
      </c>
      <c r="AS1855" t="s">
        <v>1921</v>
      </c>
      <c r="AT1855">
        <v>0</v>
      </c>
      <c r="AU1855">
        <v>0</v>
      </c>
      <c r="AV1855">
        <v>890480123</v>
      </c>
      <c r="AW1855" t="s">
        <v>1920</v>
      </c>
      <c r="AX1855">
        <v>3</v>
      </c>
      <c r="AY1855">
        <v>6</v>
      </c>
      <c r="AZ1855" s="180">
        <v>43951</v>
      </c>
      <c r="BA1855" t="s">
        <v>1928</v>
      </c>
      <c r="BB1855">
        <v>3</v>
      </c>
      <c r="BC1855">
        <v>1</v>
      </c>
      <c r="BD1855">
        <v>7</v>
      </c>
      <c r="BE1855">
        <v>1</v>
      </c>
    </row>
    <row r="1856" spans="1:57" x14ac:dyDescent="0.25">
      <c r="A1856" s="179">
        <f t="shared" si="28"/>
        <v>851117</v>
      </c>
      <c r="B1856" t="s">
        <v>1923</v>
      </c>
      <c r="C1856">
        <v>45432824</v>
      </c>
      <c r="D1856">
        <v>144105</v>
      </c>
      <c r="E1856">
        <v>4</v>
      </c>
      <c r="F1856">
        <v>18052</v>
      </c>
      <c r="G1856" s="180">
        <v>44204</v>
      </c>
      <c r="H1856" s="180">
        <v>45321</v>
      </c>
      <c r="I1856">
        <v>0</v>
      </c>
      <c r="J1856">
        <v>1</v>
      </c>
      <c r="K1856">
        <v>3</v>
      </c>
      <c r="L1856">
        <v>30</v>
      </c>
      <c r="M1856">
        <v>2</v>
      </c>
      <c r="N1856" s="170">
        <v>8648788</v>
      </c>
      <c r="O1856" s="170">
        <v>9000000</v>
      </c>
      <c r="P1856" s="178">
        <v>3177421</v>
      </c>
      <c r="Q1856" s="178">
        <v>100523</v>
      </c>
      <c r="R1856" s="178">
        <v>2919545</v>
      </c>
      <c r="S1856">
        <v>0</v>
      </c>
      <c r="T1856">
        <v>0</v>
      </c>
      <c r="U1856">
        <v>0</v>
      </c>
      <c r="W1856">
        <v>0</v>
      </c>
      <c r="X1856">
        <v>0</v>
      </c>
      <c r="Y1856">
        <v>0</v>
      </c>
      <c r="AB1856" s="180">
        <v>44285</v>
      </c>
      <c r="AC1856">
        <v>9</v>
      </c>
      <c r="AD1856" t="s">
        <v>1922</v>
      </c>
      <c r="AE1856">
        <v>1</v>
      </c>
      <c r="AF1856">
        <v>30</v>
      </c>
      <c r="AG1856">
        <v>0</v>
      </c>
      <c r="AN1856">
        <v>1</v>
      </c>
      <c r="AO1856">
        <v>1</v>
      </c>
      <c r="AR1856" s="178">
        <v>2068428</v>
      </c>
      <c r="AS1856" t="s">
        <v>1921</v>
      </c>
      <c r="AT1856">
        <v>0</v>
      </c>
      <c r="AU1856">
        <v>0</v>
      </c>
      <c r="AV1856">
        <v>890480123</v>
      </c>
      <c r="AW1856" t="s">
        <v>1920</v>
      </c>
      <c r="AX1856">
        <v>5</v>
      </c>
      <c r="BC1856">
        <v>1</v>
      </c>
      <c r="BD1856">
        <v>7</v>
      </c>
      <c r="BE1856">
        <v>2</v>
      </c>
    </row>
    <row r="1857" spans="1:57" x14ac:dyDescent="0.25">
      <c r="A1857" s="179">
        <f t="shared" si="28"/>
        <v>12646642</v>
      </c>
      <c r="B1857" t="s">
        <v>1923</v>
      </c>
      <c r="C1857">
        <v>45433154</v>
      </c>
      <c r="D1857">
        <v>144105</v>
      </c>
      <c r="E1857">
        <v>4</v>
      </c>
      <c r="F1857">
        <v>12234</v>
      </c>
      <c r="G1857" s="180">
        <v>42807</v>
      </c>
      <c r="H1857" s="180">
        <v>45364</v>
      </c>
      <c r="I1857">
        <v>0</v>
      </c>
      <c r="J1857">
        <v>1</v>
      </c>
      <c r="K1857">
        <v>50</v>
      </c>
      <c r="L1857">
        <v>30</v>
      </c>
      <c r="M1857">
        <v>2</v>
      </c>
      <c r="N1857" s="170">
        <v>17726461</v>
      </c>
      <c r="O1857" s="170">
        <v>19240000</v>
      </c>
      <c r="P1857" s="178">
        <v>44800000</v>
      </c>
      <c r="Q1857" s="178">
        <v>934430</v>
      </c>
      <c r="R1857" s="178">
        <v>24763572</v>
      </c>
      <c r="S1857">
        <v>0</v>
      </c>
      <c r="T1857">
        <v>0</v>
      </c>
      <c r="U1857">
        <v>0</v>
      </c>
      <c r="W1857">
        <v>0</v>
      </c>
      <c r="X1857">
        <v>0</v>
      </c>
      <c r="Y1857">
        <v>0</v>
      </c>
      <c r="AB1857" s="180">
        <v>44285</v>
      </c>
      <c r="AC1857">
        <v>1</v>
      </c>
      <c r="AD1857" t="s">
        <v>1922</v>
      </c>
      <c r="AE1857">
        <v>1</v>
      </c>
      <c r="AF1857">
        <v>30</v>
      </c>
      <c r="AG1857">
        <v>0</v>
      </c>
      <c r="AN1857">
        <v>1</v>
      </c>
      <c r="AO1857">
        <v>1</v>
      </c>
      <c r="AR1857" s="178">
        <v>12116930</v>
      </c>
      <c r="AS1857" t="s">
        <v>1921</v>
      </c>
      <c r="AT1857">
        <v>0</v>
      </c>
      <c r="AU1857">
        <v>0</v>
      </c>
      <c r="AV1857">
        <v>890480123</v>
      </c>
      <c r="AW1857" t="s">
        <v>1920</v>
      </c>
      <c r="AX1857">
        <v>5</v>
      </c>
      <c r="BC1857">
        <v>1</v>
      </c>
      <c r="BD1857">
        <v>7</v>
      </c>
      <c r="BE1857">
        <v>2</v>
      </c>
    </row>
    <row r="1858" spans="1:57" x14ac:dyDescent="0.25">
      <c r="A1858" s="179">
        <f t="shared" ref="A1858:A1921" si="29">IF(+R1858&gt;AR1858,R1858-AR1858,0)</f>
        <v>674984</v>
      </c>
      <c r="B1858" t="s">
        <v>1923</v>
      </c>
      <c r="C1858">
        <v>45433154</v>
      </c>
      <c r="D1858">
        <v>144105</v>
      </c>
      <c r="E1858">
        <v>4</v>
      </c>
      <c r="F1858">
        <v>17548</v>
      </c>
      <c r="G1858" s="180">
        <v>44074</v>
      </c>
      <c r="H1858" s="180">
        <v>44620</v>
      </c>
      <c r="I1858">
        <v>0</v>
      </c>
      <c r="J1858">
        <v>1</v>
      </c>
      <c r="K1858">
        <v>7</v>
      </c>
      <c r="L1858">
        <v>30</v>
      </c>
      <c r="M1858">
        <v>2</v>
      </c>
      <c r="N1858" s="170">
        <v>12185828</v>
      </c>
      <c r="O1858" s="170">
        <v>12890000</v>
      </c>
      <c r="P1858" s="178">
        <v>2090000</v>
      </c>
      <c r="Q1858" s="178">
        <v>127633</v>
      </c>
      <c r="R1858" s="178">
        <v>1321697</v>
      </c>
      <c r="S1858">
        <v>0</v>
      </c>
      <c r="T1858">
        <v>0</v>
      </c>
      <c r="U1858">
        <v>0</v>
      </c>
      <c r="W1858">
        <v>0</v>
      </c>
      <c r="X1858">
        <v>0</v>
      </c>
      <c r="Y1858">
        <v>0</v>
      </c>
      <c r="AB1858" s="180">
        <v>44285</v>
      </c>
      <c r="AC1858">
        <v>1</v>
      </c>
      <c r="AD1858" t="s">
        <v>1922</v>
      </c>
      <c r="AE1858">
        <v>1</v>
      </c>
      <c r="AF1858">
        <v>30</v>
      </c>
      <c r="AG1858">
        <v>0</v>
      </c>
      <c r="AN1858">
        <v>1</v>
      </c>
      <c r="AO1858">
        <v>1</v>
      </c>
      <c r="AR1858" s="178">
        <v>646713</v>
      </c>
      <c r="AS1858" t="s">
        <v>1921</v>
      </c>
      <c r="AT1858">
        <v>0</v>
      </c>
      <c r="AU1858">
        <v>0</v>
      </c>
      <c r="AV1858">
        <v>890480123</v>
      </c>
      <c r="AW1858" t="s">
        <v>1920</v>
      </c>
      <c r="AX1858">
        <v>5</v>
      </c>
      <c r="BC1858">
        <v>1</v>
      </c>
      <c r="BD1858">
        <v>7</v>
      </c>
      <c r="BE1858">
        <v>2</v>
      </c>
    </row>
    <row r="1859" spans="1:57" x14ac:dyDescent="0.25">
      <c r="A1859" s="179">
        <f t="shared" si="29"/>
        <v>12514717</v>
      </c>
      <c r="B1859" t="s">
        <v>1923</v>
      </c>
      <c r="C1859">
        <v>45433154</v>
      </c>
      <c r="D1859">
        <v>144105</v>
      </c>
      <c r="E1859">
        <v>4</v>
      </c>
      <c r="F1859">
        <v>17811</v>
      </c>
      <c r="G1859" s="180">
        <v>44153</v>
      </c>
      <c r="H1859" s="180">
        <v>45991</v>
      </c>
      <c r="I1859">
        <v>0</v>
      </c>
      <c r="J1859">
        <v>1</v>
      </c>
      <c r="K1859">
        <v>4</v>
      </c>
      <c r="L1859">
        <v>30</v>
      </c>
      <c r="M1859">
        <v>2</v>
      </c>
      <c r="N1859" s="170">
        <v>9568969</v>
      </c>
      <c r="O1859" s="170">
        <v>10000000</v>
      </c>
      <c r="P1859" s="178">
        <v>25873903</v>
      </c>
      <c r="Q1859" s="178">
        <v>544273</v>
      </c>
      <c r="R1859" s="178">
        <v>24505248</v>
      </c>
      <c r="S1859">
        <v>0</v>
      </c>
      <c r="T1859">
        <v>0</v>
      </c>
      <c r="U1859">
        <v>0</v>
      </c>
      <c r="W1859">
        <v>0</v>
      </c>
      <c r="X1859">
        <v>0</v>
      </c>
      <c r="Y1859">
        <v>0</v>
      </c>
      <c r="AB1859" s="180">
        <v>44285</v>
      </c>
      <c r="AC1859">
        <v>9</v>
      </c>
      <c r="AD1859" t="s">
        <v>1922</v>
      </c>
      <c r="AE1859">
        <v>1</v>
      </c>
      <c r="AF1859">
        <v>30</v>
      </c>
      <c r="AG1859">
        <v>0</v>
      </c>
      <c r="AN1859">
        <v>1</v>
      </c>
      <c r="AO1859">
        <v>1</v>
      </c>
      <c r="AR1859" s="178">
        <v>11990531</v>
      </c>
      <c r="AS1859" t="s">
        <v>1921</v>
      </c>
      <c r="AT1859">
        <v>0</v>
      </c>
      <c r="AU1859">
        <v>0</v>
      </c>
      <c r="AV1859">
        <v>890480123</v>
      </c>
      <c r="AW1859" t="s">
        <v>1920</v>
      </c>
      <c r="AX1859">
        <v>5</v>
      </c>
      <c r="BC1859">
        <v>1</v>
      </c>
      <c r="BD1859">
        <v>7</v>
      </c>
      <c r="BE1859">
        <v>2</v>
      </c>
    </row>
    <row r="1860" spans="1:57" x14ac:dyDescent="0.25">
      <c r="A1860" s="179">
        <f t="shared" si="29"/>
        <v>1429947</v>
      </c>
      <c r="B1860" t="s">
        <v>1923</v>
      </c>
      <c r="C1860">
        <v>45433154</v>
      </c>
      <c r="D1860">
        <v>144105</v>
      </c>
      <c r="E1860">
        <v>4</v>
      </c>
      <c r="F1860">
        <v>18299</v>
      </c>
      <c r="G1860" s="180">
        <v>44285</v>
      </c>
      <c r="H1860" s="180">
        <v>44377</v>
      </c>
      <c r="I1860">
        <v>0</v>
      </c>
      <c r="J1860">
        <v>1</v>
      </c>
      <c r="K1860">
        <v>1</v>
      </c>
      <c r="L1860">
        <v>30</v>
      </c>
      <c r="M1860">
        <v>2</v>
      </c>
      <c r="N1860" s="170">
        <v>13121400</v>
      </c>
      <c r="O1860" s="170">
        <v>13940000</v>
      </c>
      <c r="P1860" s="178">
        <v>2800000</v>
      </c>
      <c r="Q1860" s="178">
        <v>30617</v>
      </c>
      <c r="R1860" s="178">
        <v>2800000</v>
      </c>
      <c r="S1860">
        <v>0</v>
      </c>
      <c r="T1860">
        <v>0</v>
      </c>
      <c r="U1860">
        <v>0</v>
      </c>
      <c r="W1860">
        <v>0</v>
      </c>
      <c r="X1860">
        <v>0</v>
      </c>
      <c r="Y1860">
        <v>0</v>
      </c>
      <c r="Z1860">
        <v>2800000</v>
      </c>
      <c r="AA1860">
        <v>6</v>
      </c>
      <c r="AB1860" s="180">
        <v>44285</v>
      </c>
      <c r="AC1860">
        <v>1</v>
      </c>
      <c r="AD1860" t="s">
        <v>1922</v>
      </c>
      <c r="AE1860">
        <v>1</v>
      </c>
      <c r="AF1860">
        <v>30</v>
      </c>
      <c r="AG1860">
        <v>0</v>
      </c>
      <c r="AN1860">
        <v>1</v>
      </c>
      <c r="AO1860">
        <v>1</v>
      </c>
      <c r="AR1860" s="178">
        <v>1370053</v>
      </c>
      <c r="AS1860" t="s">
        <v>1921</v>
      </c>
      <c r="AT1860">
        <v>0</v>
      </c>
      <c r="AU1860">
        <v>0</v>
      </c>
      <c r="AV1860">
        <v>890480123</v>
      </c>
      <c r="AW1860" t="s">
        <v>1920</v>
      </c>
      <c r="AX1860">
        <v>5</v>
      </c>
      <c r="BC1860">
        <v>1</v>
      </c>
      <c r="BD1860">
        <v>7</v>
      </c>
      <c r="BE1860">
        <v>2</v>
      </c>
    </row>
    <row r="1861" spans="1:57" x14ac:dyDescent="0.25">
      <c r="A1861" s="179">
        <f t="shared" si="29"/>
        <v>2655616</v>
      </c>
      <c r="B1861" t="s">
        <v>1923</v>
      </c>
      <c r="C1861">
        <v>45433154</v>
      </c>
      <c r="D1861">
        <v>144105</v>
      </c>
      <c r="E1861">
        <v>4</v>
      </c>
      <c r="F1861">
        <v>18300</v>
      </c>
      <c r="G1861" s="180">
        <v>44285</v>
      </c>
      <c r="H1861" s="180">
        <v>45015</v>
      </c>
      <c r="I1861">
        <v>0</v>
      </c>
      <c r="J1861">
        <v>1</v>
      </c>
      <c r="K1861">
        <v>0</v>
      </c>
      <c r="L1861">
        <v>30</v>
      </c>
      <c r="M1861">
        <v>2</v>
      </c>
      <c r="N1861" s="170">
        <v>15881442</v>
      </c>
      <c r="O1861" s="170">
        <v>17090000</v>
      </c>
      <c r="P1861" s="178">
        <v>5200000</v>
      </c>
      <c r="Q1861" s="178">
        <v>254314</v>
      </c>
      <c r="R1861" s="178">
        <v>5200000</v>
      </c>
      <c r="S1861">
        <v>0</v>
      </c>
      <c r="T1861">
        <v>0</v>
      </c>
      <c r="U1861">
        <v>0</v>
      </c>
      <c r="W1861">
        <v>0</v>
      </c>
      <c r="X1861">
        <v>0</v>
      </c>
      <c r="Y1861">
        <v>0</v>
      </c>
      <c r="AB1861" s="180">
        <v>44285</v>
      </c>
      <c r="AC1861">
        <v>1</v>
      </c>
      <c r="AD1861" t="s">
        <v>1922</v>
      </c>
      <c r="AE1861">
        <v>1</v>
      </c>
      <c r="AF1861">
        <v>30</v>
      </c>
      <c r="AG1861">
        <v>0</v>
      </c>
      <c r="AN1861">
        <v>1</v>
      </c>
      <c r="AO1861">
        <v>1</v>
      </c>
      <c r="AR1861" s="178">
        <v>2544384</v>
      </c>
      <c r="AS1861" t="s">
        <v>1921</v>
      </c>
      <c r="AT1861">
        <v>0</v>
      </c>
      <c r="AU1861">
        <v>0</v>
      </c>
      <c r="AV1861">
        <v>890480123</v>
      </c>
      <c r="AW1861" t="s">
        <v>1920</v>
      </c>
      <c r="AX1861">
        <v>5</v>
      </c>
      <c r="BC1861">
        <v>1</v>
      </c>
      <c r="BD1861">
        <v>7</v>
      </c>
      <c r="BE1861">
        <v>2</v>
      </c>
    </row>
    <row r="1862" spans="1:57" x14ac:dyDescent="0.25">
      <c r="A1862" s="179">
        <f t="shared" si="29"/>
        <v>20614</v>
      </c>
      <c r="B1862" t="s">
        <v>1923</v>
      </c>
      <c r="C1862">
        <v>45433154</v>
      </c>
      <c r="D1862">
        <v>144105</v>
      </c>
      <c r="E1862">
        <v>4</v>
      </c>
      <c r="F1862">
        <v>550014452</v>
      </c>
      <c r="G1862" s="180">
        <v>42818</v>
      </c>
      <c r="H1862" s="180">
        <v>45350</v>
      </c>
      <c r="I1862">
        <v>0</v>
      </c>
      <c r="J1862">
        <v>1</v>
      </c>
      <c r="K1862">
        <v>1</v>
      </c>
      <c r="L1862">
        <v>30</v>
      </c>
      <c r="M1862">
        <v>2</v>
      </c>
      <c r="N1862" s="170">
        <v>22490513</v>
      </c>
      <c r="O1862" s="170">
        <v>24960000</v>
      </c>
      <c r="P1862" s="178">
        <v>41175</v>
      </c>
      <c r="Q1862" s="178">
        <v>1583</v>
      </c>
      <c r="R1862" s="178">
        <v>40364</v>
      </c>
      <c r="S1862">
        <v>0</v>
      </c>
      <c r="T1862">
        <v>0</v>
      </c>
      <c r="U1862">
        <v>0</v>
      </c>
      <c r="W1862">
        <v>0</v>
      </c>
      <c r="X1862">
        <v>0</v>
      </c>
      <c r="Y1862">
        <v>0</v>
      </c>
      <c r="AB1862" s="180">
        <v>44285</v>
      </c>
      <c r="AC1862">
        <v>1</v>
      </c>
      <c r="AD1862" t="s">
        <v>1922</v>
      </c>
      <c r="AE1862">
        <v>1</v>
      </c>
      <c r="AF1862">
        <v>30</v>
      </c>
      <c r="AG1862">
        <v>0</v>
      </c>
      <c r="AN1862">
        <v>1</v>
      </c>
      <c r="AO1862">
        <v>1</v>
      </c>
      <c r="AR1862" s="178">
        <v>19750</v>
      </c>
      <c r="AS1862" t="s">
        <v>1921</v>
      </c>
      <c r="AT1862">
        <v>0</v>
      </c>
      <c r="AU1862">
        <v>0</v>
      </c>
      <c r="AV1862">
        <v>890480123</v>
      </c>
      <c r="AW1862" t="s">
        <v>1920</v>
      </c>
      <c r="AX1862">
        <v>5</v>
      </c>
      <c r="BC1862">
        <v>2</v>
      </c>
      <c r="BD1862">
        <v>7</v>
      </c>
      <c r="BE1862">
        <v>2</v>
      </c>
    </row>
    <row r="1863" spans="1:57" x14ac:dyDescent="0.25">
      <c r="A1863" s="179">
        <f t="shared" si="29"/>
        <v>120929</v>
      </c>
      <c r="B1863" t="s">
        <v>1923</v>
      </c>
      <c r="C1863">
        <v>45433154</v>
      </c>
      <c r="D1863">
        <v>144105</v>
      </c>
      <c r="E1863">
        <v>4</v>
      </c>
      <c r="F1863">
        <v>550014482</v>
      </c>
      <c r="G1863" s="180">
        <v>42822</v>
      </c>
      <c r="H1863" s="180">
        <v>45379</v>
      </c>
      <c r="I1863">
        <v>0</v>
      </c>
      <c r="J1863">
        <v>1</v>
      </c>
      <c r="K1863">
        <v>0</v>
      </c>
      <c r="L1863">
        <v>30</v>
      </c>
      <c r="M1863">
        <v>2</v>
      </c>
      <c r="N1863" s="170">
        <v>22490513</v>
      </c>
      <c r="O1863" s="170">
        <v>24960000</v>
      </c>
      <c r="P1863" s="178">
        <v>237025</v>
      </c>
      <c r="Q1863" s="178">
        <v>9112</v>
      </c>
      <c r="R1863" s="178">
        <v>236793</v>
      </c>
      <c r="S1863">
        <v>0</v>
      </c>
      <c r="T1863">
        <v>0</v>
      </c>
      <c r="U1863">
        <v>0</v>
      </c>
      <c r="W1863">
        <v>0</v>
      </c>
      <c r="X1863">
        <v>0</v>
      </c>
      <c r="Y1863">
        <v>0</v>
      </c>
      <c r="AB1863" s="180">
        <v>44285</v>
      </c>
      <c r="AC1863">
        <v>1</v>
      </c>
      <c r="AD1863" t="s">
        <v>1922</v>
      </c>
      <c r="AE1863">
        <v>1</v>
      </c>
      <c r="AF1863">
        <v>30</v>
      </c>
      <c r="AG1863">
        <v>0</v>
      </c>
      <c r="AN1863">
        <v>1</v>
      </c>
      <c r="AO1863">
        <v>1</v>
      </c>
      <c r="AR1863" s="178">
        <v>115864</v>
      </c>
      <c r="AS1863" t="s">
        <v>1921</v>
      </c>
      <c r="AT1863">
        <v>0</v>
      </c>
      <c r="AU1863">
        <v>0</v>
      </c>
      <c r="AV1863">
        <v>890480123</v>
      </c>
      <c r="AW1863" t="s">
        <v>1920</v>
      </c>
      <c r="AX1863">
        <v>5</v>
      </c>
      <c r="BC1863">
        <v>2</v>
      </c>
      <c r="BD1863">
        <v>7</v>
      </c>
      <c r="BE1863">
        <v>2</v>
      </c>
    </row>
    <row r="1864" spans="1:57" x14ac:dyDescent="0.25">
      <c r="A1864" s="179">
        <f t="shared" si="29"/>
        <v>120265</v>
      </c>
      <c r="B1864" t="s">
        <v>1923</v>
      </c>
      <c r="C1864">
        <v>45433154</v>
      </c>
      <c r="D1864">
        <v>144105</v>
      </c>
      <c r="E1864">
        <v>4</v>
      </c>
      <c r="F1864">
        <v>550014648</v>
      </c>
      <c r="G1864" s="180">
        <v>42826</v>
      </c>
      <c r="H1864" s="180">
        <v>45379</v>
      </c>
      <c r="I1864">
        <v>0</v>
      </c>
      <c r="J1864">
        <v>1</v>
      </c>
      <c r="K1864">
        <v>0</v>
      </c>
      <c r="L1864">
        <v>30</v>
      </c>
      <c r="M1864">
        <v>2</v>
      </c>
      <c r="N1864" s="170">
        <v>22490513</v>
      </c>
      <c r="O1864" s="170">
        <v>24960000</v>
      </c>
      <c r="P1864" s="178">
        <v>235735</v>
      </c>
      <c r="Q1864" s="178">
        <v>9063</v>
      </c>
      <c r="R1864" s="178">
        <v>235493</v>
      </c>
      <c r="S1864">
        <v>0</v>
      </c>
      <c r="T1864">
        <v>0</v>
      </c>
      <c r="U1864">
        <v>0</v>
      </c>
      <c r="W1864">
        <v>0</v>
      </c>
      <c r="X1864">
        <v>0</v>
      </c>
      <c r="Y1864">
        <v>0</v>
      </c>
      <c r="AB1864" s="180">
        <v>44285</v>
      </c>
      <c r="AC1864">
        <v>1</v>
      </c>
      <c r="AD1864" t="s">
        <v>1922</v>
      </c>
      <c r="AE1864">
        <v>1</v>
      </c>
      <c r="AF1864">
        <v>30</v>
      </c>
      <c r="AG1864">
        <v>0</v>
      </c>
      <c r="AN1864">
        <v>1</v>
      </c>
      <c r="AO1864">
        <v>1</v>
      </c>
      <c r="AR1864" s="178">
        <v>115228</v>
      </c>
      <c r="AS1864" t="s">
        <v>1921</v>
      </c>
      <c r="AT1864">
        <v>0</v>
      </c>
      <c r="AU1864">
        <v>0</v>
      </c>
      <c r="AV1864">
        <v>890480123</v>
      </c>
      <c r="AW1864" t="s">
        <v>1920</v>
      </c>
      <c r="AX1864">
        <v>5</v>
      </c>
      <c r="BC1864">
        <v>2</v>
      </c>
      <c r="BD1864">
        <v>7</v>
      </c>
      <c r="BE1864">
        <v>2</v>
      </c>
    </row>
    <row r="1865" spans="1:57" x14ac:dyDescent="0.25">
      <c r="A1865" s="179">
        <f t="shared" si="29"/>
        <v>120174</v>
      </c>
      <c r="B1865" t="s">
        <v>1923</v>
      </c>
      <c r="C1865">
        <v>45433154</v>
      </c>
      <c r="D1865">
        <v>144105</v>
      </c>
      <c r="E1865">
        <v>4</v>
      </c>
      <c r="F1865">
        <v>550014649</v>
      </c>
      <c r="G1865" s="180">
        <v>42826</v>
      </c>
      <c r="H1865" s="180">
        <v>45379</v>
      </c>
      <c r="I1865">
        <v>0</v>
      </c>
      <c r="J1865">
        <v>1</v>
      </c>
      <c r="K1865">
        <v>0</v>
      </c>
      <c r="L1865">
        <v>30</v>
      </c>
      <c r="M1865">
        <v>2</v>
      </c>
      <c r="N1865" s="170">
        <v>22490513</v>
      </c>
      <c r="O1865" s="170">
        <v>24960000</v>
      </c>
      <c r="P1865" s="178">
        <v>235550</v>
      </c>
      <c r="Q1865" s="178">
        <v>9056</v>
      </c>
      <c r="R1865" s="178">
        <v>235314</v>
      </c>
      <c r="S1865">
        <v>0</v>
      </c>
      <c r="T1865">
        <v>0</v>
      </c>
      <c r="U1865">
        <v>0</v>
      </c>
      <c r="W1865">
        <v>0</v>
      </c>
      <c r="X1865">
        <v>0</v>
      </c>
      <c r="Y1865">
        <v>0</v>
      </c>
      <c r="AB1865" s="180">
        <v>44285</v>
      </c>
      <c r="AC1865">
        <v>1</v>
      </c>
      <c r="AD1865" t="s">
        <v>1922</v>
      </c>
      <c r="AE1865">
        <v>1</v>
      </c>
      <c r="AF1865">
        <v>30</v>
      </c>
      <c r="AG1865">
        <v>0</v>
      </c>
      <c r="AN1865">
        <v>1</v>
      </c>
      <c r="AO1865">
        <v>1</v>
      </c>
      <c r="AR1865" s="178">
        <v>115140</v>
      </c>
      <c r="AS1865" t="s">
        <v>1921</v>
      </c>
      <c r="AT1865">
        <v>0</v>
      </c>
      <c r="AU1865">
        <v>0</v>
      </c>
      <c r="AV1865">
        <v>890480123</v>
      </c>
      <c r="AW1865" t="s">
        <v>1920</v>
      </c>
      <c r="AX1865">
        <v>5</v>
      </c>
      <c r="BC1865">
        <v>2</v>
      </c>
      <c r="BD1865">
        <v>7</v>
      </c>
      <c r="BE1865">
        <v>2</v>
      </c>
    </row>
    <row r="1866" spans="1:57" x14ac:dyDescent="0.25">
      <c r="A1866" s="179">
        <f t="shared" si="29"/>
        <v>120087</v>
      </c>
      <c r="B1866" t="s">
        <v>1923</v>
      </c>
      <c r="C1866">
        <v>45433154</v>
      </c>
      <c r="D1866">
        <v>144105</v>
      </c>
      <c r="E1866">
        <v>4</v>
      </c>
      <c r="F1866">
        <v>550014650</v>
      </c>
      <c r="G1866" s="180">
        <v>42826</v>
      </c>
      <c r="H1866" s="180">
        <v>45379</v>
      </c>
      <c r="I1866">
        <v>0</v>
      </c>
      <c r="J1866">
        <v>1</v>
      </c>
      <c r="K1866">
        <v>0</v>
      </c>
      <c r="L1866">
        <v>30</v>
      </c>
      <c r="M1866">
        <v>2</v>
      </c>
      <c r="N1866" s="170">
        <v>22490513</v>
      </c>
      <c r="O1866" s="170">
        <v>24960000</v>
      </c>
      <c r="P1866" s="178">
        <v>235374</v>
      </c>
      <c r="Q1866" s="178">
        <v>9049</v>
      </c>
      <c r="R1866" s="178">
        <v>235145</v>
      </c>
      <c r="S1866">
        <v>0</v>
      </c>
      <c r="T1866">
        <v>0</v>
      </c>
      <c r="U1866">
        <v>0</v>
      </c>
      <c r="W1866">
        <v>0</v>
      </c>
      <c r="X1866">
        <v>0</v>
      </c>
      <c r="Y1866">
        <v>0</v>
      </c>
      <c r="AB1866" s="180">
        <v>44285</v>
      </c>
      <c r="AC1866">
        <v>1</v>
      </c>
      <c r="AD1866" t="s">
        <v>1922</v>
      </c>
      <c r="AE1866">
        <v>1</v>
      </c>
      <c r="AF1866">
        <v>30</v>
      </c>
      <c r="AG1866">
        <v>0</v>
      </c>
      <c r="AN1866">
        <v>1</v>
      </c>
      <c r="AO1866">
        <v>1</v>
      </c>
      <c r="AR1866" s="178">
        <v>115058</v>
      </c>
      <c r="AS1866" t="s">
        <v>1921</v>
      </c>
      <c r="AT1866">
        <v>0</v>
      </c>
      <c r="AU1866">
        <v>0</v>
      </c>
      <c r="AV1866">
        <v>890480123</v>
      </c>
      <c r="AW1866" t="s">
        <v>1920</v>
      </c>
      <c r="AX1866">
        <v>5</v>
      </c>
      <c r="BC1866">
        <v>2</v>
      </c>
      <c r="BD1866">
        <v>7</v>
      </c>
      <c r="BE1866">
        <v>2</v>
      </c>
    </row>
    <row r="1867" spans="1:57" x14ac:dyDescent="0.25">
      <c r="A1867" s="179">
        <f t="shared" si="29"/>
        <v>119984</v>
      </c>
      <c r="B1867" t="s">
        <v>1923</v>
      </c>
      <c r="C1867">
        <v>45433154</v>
      </c>
      <c r="D1867">
        <v>144105</v>
      </c>
      <c r="E1867">
        <v>4</v>
      </c>
      <c r="F1867">
        <v>550014692</v>
      </c>
      <c r="G1867" s="180">
        <v>42830</v>
      </c>
      <c r="H1867" s="180">
        <v>45379</v>
      </c>
      <c r="I1867">
        <v>0</v>
      </c>
      <c r="J1867">
        <v>1</v>
      </c>
      <c r="K1867">
        <v>0</v>
      </c>
      <c r="L1867">
        <v>30</v>
      </c>
      <c r="M1867">
        <v>2</v>
      </c>
      <c r="N1867" s="170">
        <v>22490513</v>
      </c>
      <c r="O1867" s="170">
        <v>24960000</v>
      </c>
      <c r="P1867" s="178">
        <v>235163</v>
      </c>
      <c r="Q1867" s="178">
        <v>9041</v>
      </c>
      <c r="R1867" s="178">
        <v>234942</v>
      </c>
      <c r="S1867">
        <v>0</v>
      </c>
      <c r="T1867">
        <v>0</v>
      </c>
      <c r="U1867">
        <v>0</v>
      </c>
      <c r="W1867">
        <v>0</v>
      </c>
      <c r="X1867">
        <v>0</v>
      </c>
      <c r="Y1867">
        <v>0</v>
      </c>
      <c r="AB1867" s="180">
        <v>44285</v>
      </c>
      <c r="AC1867">
        <v>1</v>
      </c>
      <c r="AD1867" t="s">
        <v>1922</v>
      </c>
      <c r="AE1867">
        <v>1</v>
      </c>
      <c r="AF1867">
        <v>30</v>
      </c>
      <c r="AG1867">
        <v>0</v>
      </c>
      <c r="AN1867">
        <v>1</v>
      </c>
      <c r="AO1867">
        <v>1</v>
      </c>
      <c r="AR1867" s="178">
        <v>114958</v>
      </c>
      <c r="AS1867" t="s">
        <v>1921</v>
      </c>
      <c r="AT1867">
        <v>0</v>
      </c>
      <c r="AU1867">
        <v>0</v>
      </c>
      <c r="AV1867">
        <v>890480123</v>
      </c>
      <c r="AW1867" t="s">
        <v>1920</v>
      </c>
      <c r="AX1867">
        <v>5</v>
      </c>
      <c r="BC1867">
        <v>2</v>
      </c>
      <c r="BD1867">
        <v>7</v>
      </c>
      <c r="BE1867">
        <v>2</v>
      </c>
    </row>
    <row r="1868" spans="1:57" x14ac:dyDescent="0.25">
      <c r="A1868" s="179">
        <f t="shared" si="29"/>
        <v>118245</v>
      </c>
      <c r="B1868" t="s">
        <v>1923</v>
      </c>
      <c r="C1868">
        <v>45433154</v>
      </c>
      <c r="D1868">
        <v>144105</v>
      </c>
      <c r="E1868">
        <v>4</v>
      </c>
      <c r="F1868">
        <v>550014693</v>
      </c>
      <c r="G1868" s="180">
        <v>42830</v>
      </c>
      <c r="H1868" s="180">
        <v>45379</v>
      </c>
      <c r="I1868">
        <v>0</v>
      </c>
      <c r="J1868">
        <v>1</v>
      </c>
      <c r="K1868">
        <v>0</v>
      </c>
      <c r="L1868">
        <v>30</v>
      </c>
      <c r="M1868">
        <v>2</v>
      </c>
      <c r="N1868" s="170">
        <v>22490513</v>
      </c>
      <c r="O1868" s="170">
        <v>24960000</v>
      </c>
      <c r="P1868" s="178">
        <v>231748</v>
      </c>
      <c r="Q1868" s="178">
        <v>8909</v>
      </c>
      <c r="R1868" s="178">
        <v>231538</v>
      </c>
      <c r="S1868">
        <v>0</v>
      </c>
      <c r="T1868">
        <v>0</v>
      </c>
      <c r="U1868">
        <v>0</v>
      </c>
      <c r="W1868">
        <v>0</v>
      </c>
      <c r="X1868">
        <v>0</v>
      </c>
      <c r="Y1868">
        <v>0</v>
      </c>
      <c r="AB1868" s="180">
        <v>44285</v>
      </c>
      <c r="AC1868">
        <v>1</v>
      </c>
      <c r="AD1868" t="s">
        <v>1922</v>
      </c>
      <c r="AE1868">
        <v>1</v>
      </c>
      <c r="AF1868">
        <v>30</v>
      </c>
      <c r="AG1868">
        <v>0</v>
      </c>
      <c r="AN1868">
        <v>1</v>
      </c>
      <c r="AO1868">
        <v>1</v>
      </c>
      <c r="AR1868" s="178">
        <v>113293</v>
      </c>
      <c r="AS1868" t="s">
        <v>1921</v>
      </c>
      <c r="AT1868">
        <v>0</v>
      </c>
      <c r="AU1868">
        <v>0</v>
      </c>
      <c r="AV1868">
        <v>890480123</v>
      </c>
      <c r="AW1868" t="s">
        <v>1920</v>
      </c>
      <c r="AX1868">
        <v>5</v>
      </c>
      <c r="BC1868">
        <v>2</v>
      </c>
      <c r="BD1868">
        <v>7</v>
      </c>
      <c r="BE1868">
        <v>2</v>
      </c>
    </row>
    <row r="1869" spans="1:57" x14ac:dyDescent="0.25">
      <c r="A1869" s="179">
        <f t="shared" si="29"/>
        <v>118881</v>
      </c>
      <c r="B1869" t="s">
        <v>1923</v>
      </c>
      <c r="C1869">
        <v>45433154</v>
      </c>
      <c r="D1869">
        <v>144105</v>
      </c>
      <c r="E1869">
        <v>4</v>
      </c>
      <c r="F1869">
        <v>550014816</v>
      </c>
      <c r="G1869" s="180">
        <v>42843</v>
      </c>
      <c r="H1869" s="180">
        <v>45379</v>
      </c>
      <c r="I1869">
        <v>0</v>
      </c>
      <c r="J1869">
        <v>1</v>
      </c>
      <c r="K1869">
        <v>0</v>
      </c>
      <c r="L1869">
        <v>30</v>
      </c>
      <c r="M1869">
        <v>2</v>
      </c>
      <c r="N1869" s="170">
        <v>22490513</v>
      </c>
      <c r="O1869" s="170">
        <v>24960000</v>
      </c>
      <c r="P1869" s="178">
        <v>236857</v>
      </c>
      <c r="Q1869" s="178">
        <v>9106</v>
      </c>
      <c r="R1869" s="178">
        <v>232783</v>
      </c>
      <c r="S1869">
        <v>0</v>
      </c>
      <c r="T1869">
        <v>0</v>
      </c>
      <c r="U1869">
        <v>0</v>
      </c>
      <c r="W1869">
        <v>0</v>
      </c>
      <c r="X1869">
        <v>0</v>
      </c>
      <c r="Y1869">
        <v>0</v>
      </c>
      <c r="AB1869" s="180">
        <v>44285</v>
      </c>
      <c r="AC1869">
        <v>1</v>
      </c>
      <c r="AD1869" t="s">
        <v>1922</v>
      </c>
      <c r="AE1869">
        <v>1</v>
      </c>
      <c r="AF1869">
        <v>30</v>
      </c>
      <c r="AG1869">
        <v>0</v>
      </c>
      <c r="AN1869">
        <v>1</v>
      </c>
      <c r="AO1869">
        <v>1</v>
      </c>
      <c r="AR1869" s="178">
        <v>113902</v>
      </c>
      <c r="AS1869" t="s">
        <v>1921</v>
      </c>
      <c r="AT1869">
        <v>0</v>
      </c>
      <c r="AU1869">
        <v>0</v>
      </c>
      <c r="AV1869">
        <v>890480123</v>
      </c>
      <c r="AW1869" t="s">
        <v>1920</v>
      </c>
      <c r="AX1869">
        <v>5</v>
      </c>
      <c r="BC1869">
        <v>2</v>
      </c>
      <c r="BD1869">
        <v>7</v>
      </c>
      <c r="BE1869">
        <v>2</v>
      </c>
    </row>
    <row r="1870" spans="1:57" x14ac:dyDescent="0.25">
      <c r="A1870" s="179">
        <f t="shared" si="29"/>
        <v>121406</v>
      </c>
      <c r="B1870" t="s">
        <v>1923</v>
      </c>
      <c r="C1870">
        <v>45433154</v>
      </c>
      <c r="D1870">
        <v>144105</v>
      </c>
      <c r="E1870">
        <v>4</v>
      </c>
      <c r="F1870">
        <v>550014834</v>
      </c>
      <c r="G1870" s="180">
        <v>42846</v>
      </c>
      <c r="H1870" s="180">
        <v>45379</v>
      </c>
      <c r="I1870">
        <v>0</v>
      </c>
      <c r="J1870">
        <v>1</v>
      </c>
      <c r="K1870">
        <v>0</v>
      </c>
      <c r="L1870">
        <v>30</v>
      </c>
      <c r="M1870">
        <v>2</v>
      </c>
      <c r="N1870" s="170">
        <v>22490513</v>
      </c>
      <c r="O1870" s="170">
        <v>24960000</v>
      </c>
      <c r="P1870" s="178">
        <v>237934</v>
      </c>
      <c r="Q1870" s="178">
        <v>9147</v>
      </c>
      <c r="R1870" s="178">
        <v>237726</v>
      </c>
      <c r="S1870">
        <v>0</v>
      </c>
      <c r="T1870">
        <v>0</v>
      </c>
      <c r="U1870">
        <v>0</v>
      </c>
      <c r="W1870">
        <v>0</v>
      </c>
      <c r="X1870">
        <v>0</v>
      </c>
      <c r="Y1870">
        <v>0</v>
      </c>
      <c r="AB1870" s="180">
        <v>44285</v>
      </c>
      <c r="AC1870">
        <v>1</v>
      </c>
      <c r="AD1870" t="s">
        <v>1922</v>
      </c>
      <c r="AE1870">
        <v>1</v>
      </c>
      <c r="AF1870">
        <v>30</v>
      </c>
      <c r="AG1870">
        <v>0</v>
      </c>
      <c r="AN1870">
        <v>1</v>
      </c>
      <c r="AO1870">
        <v>1</v>
      </c>
      <c r="AR1870" s="178">
        <v>116320</v>
      </c>
      <c r="AS1870" t="s">
        <v>1921</v>
      </c>
      <c r="AT1870">
        <v>0</v>
      </c>
      <c r="AU1870">
        <v>0</v>
      </c>
      <c r="AV1870">
        <v>890480123</v>
      </c>
      <c r="AW1870" t="s">
        <v>1920</v>
      </c>
      <c r="AX1870">
        <v>5</v>
      </c>
      <c r="BC1870">
        <v>2</v>
      </c>
      <c r="BD1870">
        <v>7</v>
      </c>
      <c r="BE1870">
        <v>2</v>
      </c>
    </row>
    <row r="1871" spans="1:57" x14ac:dyDescent="0.25">
      <c r="A1871" s="179">
        <f t="shared" si="29"/>
        <v>120624</v>
      </c>
      <c r="B1871" t="s">
        <v>1923</v>
      </c>
      <c r="C1871">
        <v>45433154</v>
      </c>
      <c r="D1871">
        <v>144105</v>
      </c>
      <c r="E1871">
        <v>4</v>
      </c>
      <c r="F1871">
        <v>550015062</v>
      </c>
      <c r="G1871" s="180">
        <v>42857</v>
      </c>
      <c r="H1871" s="180">
        <v>45379</v>
      </c>
      <c r="I1871">
        <v>0</v>
      </c>
      <c r="J1871">
        <v>1</v>
      </c>
      <c r="K1871">
        <v>0</v>
      </c>
      <c r="L1871">
        <v>30</v>
      </c>
      <c r="M1871">
        <v>2</v>
      </c>
      <c r="N1871" s="170">
        <v>22490513</v>
      </c>
      <c r="O1871" s="170">
        <v>24960000</v>
      </c>
      <c r="P1871" s="178">
        <v>236406</v>
      </c>
      <c r="Q1871" s="178">
        <v>9089</v>
      </c>
      <c r="R1871" s="178">
        <v>236196</v>
      </c>
      <c r="S1871">
        <v>0</v>
      </c>
      <c r="T1871">
        <v>0</v>
      </c>
      <c r="U1871">
        <v>0</v>
      </c>
      <c r="W1871">
        <v>0</v>
      </c>
      <c r="X1871">
        <v>0</v>
      </c>
      <c r="Y1871">
        <v>0</v>
      </c>
      <c r="AB1871" s="180">
        <v>44285</v>
      </c>
      <c r="AC1871">
        <v>1</v>
      </c>
      <c r="AD1871" t="s">
        <v>1922</v>
      </c>
      <c r="AE1871">
        <v>1</v>
      </c>
      <c r="AF1871">
        <v>30</v>
      </c>
      <c r="AG1871">
        <v>0</v>
      </c>
      <c r="AN1871">
        <v>1</v>
      </c>
      <c r="AO1871">
        <v>1</v>
      </c>
      <c r="AR1871" s="178">
        <v>115572</v>
      </c>
      <c r="AS1871" t="s">
        <v>1921</v>
      </c>
      <c r="AT1871">
        <v>0</v>
      </c>
      <c r="AU1871">
        <v>0</v>
      </c>
      <c r="AV1871">
        <v>890480123</v>
      </c>
      <c r="AW1871" t="s">
        <v>1920</v>
      </c>
      <c r="AX1871">
        <v>5</v>
      </c>
      <c r="BC1871">
        <v>2</v>
      </c>
      <c r="BD1871">
        <v>7</v>
      </c>
      <c r="BE1871">
        <v>2</v>
      </c>
    </row>
    <row r="1872" spans="1:57" x14ac:dyDescent="0.25">
      <c r="A1872" s="179">
        <f t="shared" si="29"/>
        <v>120648</v>
      </c>
      <c r="B1872" t="s">
        <v>1923</v>
      </c>
      <c r="C1872">
        <v>45433154</v>
      </c>
      <c r="D1872">
        <v>144105</v>
      </c>
      <c r="E1872">
        <v>4</v>
      </c>
      <c r="F1872">
        <v>550015064</v>
      </c>
      <c r="G1872" s="180">
        <v>42857</v>
      </c>
      <c r="H1872" s="180">
        <v>45379</v>
      </c>
      <c r="I1872">
        <v>0</v>
      </c>
      <c r="J1872">
        <v>1</v>
      </c>
      <c r="K1872">
        <v>0</v>
      </c>
      <c r="L1872">
        <v>30</v>
      </c>
      <c r="M1872">
        <v>2</v>
      </c>
      <c r="N1872" s="170">
        <v>22490513</v>
      </c>
      <c r="O1872" s="170">
        <v>24960000</v>
      </c>
      <c r="P1872" s="178">
        <v>236454</v>
      </c>
      <c r="Q1872" s="178">
        <v>9090</v>
      </c>
      <c r="R1872" s="178">
        <v>236243</v>
      </c>
      <c r="S1872">
        <v>0</v>
      </c>
      <c r="T1872">
        <v>0</v>
      </c>
      <c r="U1872">
        <v>0</v>
      </c>
      <c r="W1872">
        <v>0</v>
      </c>
      <c r="X1872">
        <v>0</v>
      </c>
      <c r="Y1872">
        <v>0</v>
      </c>
      <c r="AB1872" s="180">
        <v>44285</v>
      </c>
      <c r="AC1872">
        <v>1</v>
      </c>
      <c r="AD1872" t="s">
        <v>1922</v>
      </c>
      <c r="AE1872">
        <v>1</v>
      </c>
      <c r="AF1872">
        <v>30</v>
      </c>
      <c r="AG1872">
        <v>0</v>
      </c>
      <c r="AN1872">
        <v>1</v>
      </c>
      <c r="AO1872">
        <v>1</v>
      </c>
      <c r="AR1872" s="178">
        <v>115595</v>
      </c>
      <c r="AS1872" t="s">
        <v>1921</v>
      </c>
      <c r="AT1872">
        <v>0</v>
      </c>
      <c r="AU1872">
        <v>0</v>
      </c>
      <c r="AV1872">
        <v>890480123</v>
      </c>
      <c r="AW1872" t="s">
        <v>1920</v>
      </c>
      <c r="AX1872">
        <v>5</v>
      </c>
      <c r="BC1872">
        <v>2</v>
      </c>
      <c r="BD1872">
        <v>7</v>
      </c>
      <c r="BE1872">
        <v>2</v>
      </c>
    </row>
    <row r="1873" spans="1:57" x14ac:dyDescent="0.25">
      <c r="A1873" s="179">
        <f t="shared" si="29"/>
        <v>119723</v>
      </c>
      <c r="B1873" t="s">
        <v>1923</v>
      </c>
      <c r="C1873">
        <v>45433154</v>
      </c>
      <c r="D1873">
        <v>144105</v>
      </c>
      <c r="E1873">
        <v>4</v>
      </c>
      <c r="F1873">
        <v>550015116</v>
      </c>
      <c r="G1873" s="180">
        <v>42861</v>
      </c>
      <c r="H1873" s="180">
        <v>45379</v>
      </c>
      <c r="I1873">
        <v>0</v>
      </c>
      <c r="J1873">
        <v>1</v>
      </c>
      <c r="K1873">
        <v>0</v>
      </c>
      <c r="L1873">
        <v>30</v>
      </c>
      <c r="M1873">
        <v>2</v>
      </c>
      <c r="N1873" s="170">
        <v>22490513</v>
      </c>
      <c r="O1873" s="170">
        <v>24960000</v>
      </c>
      <c r="P1873" s="178">
        <v>234633</v>
      </c>
      <c r="Q1873" s="178">
        <v>9020</v>
      </c>
      <c r="R1873" s="178">
        <v>234432</v>
      </c>
      <c r="S1873">
        <v>0</v>
      </c>
      <c r="T1873">
        <v>0</v>
      </c>
      <c r="U1873">
        <v>0</v>
      </c>
      <c r="W1873">
        <v>0</v>
      </c>
      <c r="X1873">
        <v>0</v>
      </c>
      <c r="Y1873">
        <v>0</v>
      </c>
      <c r="AB1873" s="180">
        <v>44285</v>
      </c>
      <c r="AC1873">
        <v>1</v>
      </c>
      <c r="AD1873" t="s">
        <v>1922</v>
      </c>
      <c r="AE1873">
        <v>1</v>
      </c>
      <c r="AF1873">
        <v>30</v>
      </c>
      <c r="AG1873">
        <v>0</v>
      </c>
      <c r="AN1873">
        <v>1</v>
      </c>
      <c r="AO1873">
        <v>1</v>
      </c>
      <c r="AR1873" s="178">
        <v>114709</v>
      </c>
      <c r="AS1873" t="s">
        <v>1921</v>
      </c>
      <c r="AT1873">
        <v>0</v>
      </c>
      <c r="AU1873">
        <v>0</v>
      </c>
      <c r="AV1873">
        <v>890480123</v>
      </c>
      <c r="AW1873" t="s">
        <v>1920</v>
      </c>
      <c r="AX1873">
        <v>5</v>
      </c>
      <c r="BC1873">
        <v>2</v>
      </c>
      <c r="BD1873">
        <v>7</v>
      </c>
      <c r="BE1873">
        <v>2</v>
      </c>
    </row>
    <row r="1874" spans="1:57" x14ac:dyDescent="0.25">
      <c r="A1874" s="179">
        <f t="shared" si="29"/>
        <v>142944</v>
      </c>
      <c r="B1874" t="s">
        <v>1923</v>
      </c>
      <c r="C1874">
        <v>45433154</v>
      </c>
      <c r="D1874">
        <v>144105</v>
      </c>
      <c r="E1874">
        <v>4</v>
      </c>
      <c r="F1874">
        <v>550015162</v>
      </c>
      <c r="G1874" s="180">
        <v>42867</v>
      </c>
      <c r="H1874" s="180">
        <v>45379</v>
      </c>
      <c r="I1874">
        <v>0</v>
      </c>
      <c r="J1874">
        <v>1</v>
      </c>
      <c r="K1874">
        <v>2</v>
      </c>
      <c r="L1874">
        <v>30</v>
      </c>
      <c r="M1874">
        <v>2</v>
      </c>
      <c r="N1874" s="170">
        <v>22490513</v>
      </c>
      <c r="O1874" s="170">
        <v>24960000</v>
      </c>
      <c r="P1874" s="178">
        <v>291533</v>
      </c>
      <c r="Q1874" s="178">
        <v>11208</v>
      </c>
      <c r="R1874" s="178">
        <v>279901</v>
      </c>
      <c r="S1874">
        <v>0</v>
      </c>
      <c r="T1874">
        <v>0</v>
      </c>
      <c r="U1874">
        <v>0</v>
      </c>
      <c r="W1874">
        <v>0</v>
      </c>
      <c r="X1874">
        <v>0</v>
      </c>
      <c r="Y1874">
        <v>0</v>
      </c>
      <c r="AB1874" s="180">
        <v>44285</v>
      </c>
      <c r="AC1874">
        <v>1</v>
      </c>
      <c r="AD1874" t="s">
        <v>1922</v>
      </c>
      <c r="AE1874">
        <v>1</v>
      </c>
      <c r="AF1874">
        <v>30</v>
      </c>
      <c r="AG1874">
        <v>0</v>
      </c>
      <c r="AN1874">
        <v>1</v>
      </c>
      <c r="AO1874">
        <v>1</v>
      </c>
      <c r="AR1874" s="178">
        <v>136957</v>
      </c>
      <c r="AS1874" t="s">
        <v>1921</v>
      </c>
      <c r="AT1874">
        <v>0</v>
      </c>
      <c r="AU1874">
        <v>0</v>
      </c>
      <c r="AV1874">
        <v>890480123</v>
      </c>
      <c r="AW1874" t="s">
        <v>1920</v>
      </c>
      <c r="AX1874">
        <v>5</v>
      </c>
      <c r="BC1874">
        <v>2</v>
      </c>
      <c r="BD1874">
        <v>7</v>
      </c>
      <c r="BE1874">
        <v>2</v>
      </c>
    </row>
    <row r="1875" spans="1:57" x14ac:dyDescent="0.25">
      <c r="A1875" s="179">
        <f t="shared" si="29"/>
        <v>120081</v>
      </c>
      <c r="B1875" t="s">
        <v>1923</v>
      </c>
      <c r="C1875">
        <v>45433154</v>
      </c>
      <c r="D1875">
        <v>144105</v>
      </c>
      <c r="E1875">
        <v>4</v>
      </c>
      <c r="F1875">
        <v>550015175</v>
      </c>
      <c r="G1875" s="180">
        <v>42868</v>
      </c>
      <c r="H1875" s="180">
        <v>45379</v>
      </c>
      <c r="I1875">
        <v>0</v>
      </c>
      <c r="J1875">
        <v>1</v>
      </c>
      <c r="K1875">
        <v>0</v>
      </c>
      <c r="L1875">
        <v>30</v>
      </c>
      <c r="M1875">
        <v>2</v>
      </c>
      <c r="N1875" s="170">
        <v>22490513</v>
      </c>
      <c r="O1875" s="170">
        <v>24960000</v>
      </c>
      <c r="P1875" s="178">
        <v>235360</v>
      </c>
      <c r="Q1875" s="178">
        <v>9048</v>
      </c>
      <c r="R1875" s="178">
        <v>235132</v>
      </c>
      <c r="S1875">
        <v>0</v>
      </c>
      <c r="T1875">
        <v>0</v>
      </c>
      <c r="U1875">
        <v>0</v>
      </c>
      <c r="W1875">
        <v>0</v>
      </c>
      <c r="X1875">
        <v>0</v>
      </c>
      <c r="Y1875">
        <v>0</v>
      </c>
      <c r="AB1875" s="180">
        <v>44285</v>
      </c>
      <c r="AC1875">
        <v>1</v>
      </c>
      <c r="AD1875" t="s">
        <v>1922</v>
      </c>
      <c r="AE1875">
        <v>1</v>
      </c>
      <c r="AF1875">
        <v>30</v>
      </c>
      <c r="AG1875">
        <v>0</v>
      </c>
      <c r="AN1875">
        <v>1</v>
      </c>
      <c r="AO1875">
        <v>1</v>
      </c>
      <c r="AR1875" s="178">
        <v>115051</v>
      </c>
      <c r="AS1875" t="s">
        <v>1921</v>
      </c>
      <c r="AT1875">
        <v>0</v>
      </c>
      <c r="AU1875">
        <v>0</v>
      </c>
      <c r="AV1875">
        <v>890480123</v>
      </c>
      <c r="AW1875" t="s">
        <v>1920</v>
      </c>
      <c r="AX1875">
        <v>5</v>
      </c>
      <c r="BC1875">
        <v>2</v>
      </c>
      <c r="BD1875">
        <v>7</v>
      </c>
      <c r="BE1875">
        <v>2</v>
      </c>
    </row>
    <row r="1876" spans="1:57" x14ac:dyDescent="0.25">
      <c r="A1876" s="179">
        <f t="shared" si="29"/>
        <v>119572</v>
      </c>
      <c r="B1876" t="s">
        <v>1923</v>
      </c>
      <c r="C1876">
        <v>45433154</v>
      </c>
      <c r="D1876">
        <v>144105</v>
      </c>
      <c r="E1876">
        <v>4</v>
      </c>
      <c r="F1876">
        <v>550015301</v>
      </c>
      <c r="G1876" s="180">
        <v>42878</v>
      </c>
      <c r="H1876" s="180">
        <v>45379</v>
      </c>
      <c r="I1876">
        <v>0</v>
      </c>
      <c r="J1876">
        <v>1</v>
      </c>
      <c r="K1876">
        <v>0</v>
      </c>
      <c r="L1876">
        <v>30</v>
      </c>
      <c r="M1876">
        <v>2</v>
      </c>
      <c r="N1876" s="170">
        <v>22490513</v>
      </c>
      <c r="O1876" s="170">
        <v>24960000</v>
      </c>
      <c r="P1876" s="178">
        <v>234385</v>
      </c>
      <c r="Q1876" s="178">
        <v>9011</v>
      </c>
      <c r="R1876" s="178">
        <v>234135</v>
      </c>
      <c r="S1876">
        <v>0</v>
      </c>
      <c r="T1876">
        <v>0</v>
      </c>
      <c r="U1876">
        <v>0</v>
      </c>
      <c r="W1876">
        <v>0</v>
      </c>
      <c r="X1876">
        <v>0</v>
      </c>
      <c r="Y1876">
        <v>0</v>
      </c>
      <c r="AB1876" s="180">
        <v>44285</v>
      </c>
      <c r="AC1876">
        <v>1</v>
      </c>
      <c r="AD1876" t="s">
        <v>1922</v>
      </c>
      <c r="AE1876">
        <v>1</v>
      </c>
      <c r="AF1876">
        <v>30</v>
      </c>
      <c r="AG1876">
        <v>0</v>
      </c>
      <c r="AN1876">
        <v>1</v>
      </c>
      <c r="AO1876">
        <v>1</v>
      </c>
      <c r="AR1876" s="178">
        <v>114563</v>
      </c>
      <c r="AS1876" t="s">
        <v>1921</v>
      </c>
      <c r="AT1876">
        <v>0</v>
      </c>
      <c r="AU1876">
        <v>0</v>
      </c>
      <c r="AV1876">
        <v>890480123</v>
      </c>
      <c r="AW1876" t="s">
        <v>1920</v>
      </c>
      <c r="AX1876">
        <v>5</v>
      </c>
      <c r="BC1876">
        <v>2</v>
      </c>
      <c r="BD1876">
        <v>7</v>
      </c>
      <c r="BE1876">
        <v>2</v>
      </c>
    </row>
    <row r="1877" spans="1:57" x14ac:dyDescent="0.25">
      <c r="A1877" s="179">
        <f t="shared" si="29"/>
        <v>119849</v>
      </c>
      <c r="B1877" t="s">
        <v>1923</v>
      </c>
      <c r="C1877">
        <v>45433154</v>
      </c>
      <c r="D1877">
        <v>144105</v>
      </c>
      <c r="E1877">
        <v>4</v>
      </c>
      <c r="F1877">
        <v>550015344</v>
      </c>
      <c r="G1877" s="180">
        <v>42881</v>
      </c>
      <c r="H1877" s="180">
        <v>45379</v>
      </c>
      <c r="I1877">
        <v>0</v>
      </c>
      <c r="J1877">
        <v>1</v>
      </c>
      <c r="K1877">
        <v>0</v>
      </c>
      <c r="L1877">
        <v>30</v>
      </c>
      <c r="M1877">
        <v>2</v>
      </c>
      <c r="N1877" s="170">
        <v>22490513</v>
      </c>
      <c r="O1877" s="170">
        <v>24960000</v>
      </c>
      <c r="P1877" s="178">
        <v>234890</v>
      </c>
      <c r="Q1877" s="178">
        <v>9030</v>
      </c>
      <c r="R1877" s="178">
        <v>234679</v>
      </c>
      <c r="S1877">
        <v>0</v>
      </c>
      <c r="T1877">
        <v>0</v>
      </c>
      <c r="U1877">
        <v>0</v>
      </c>
      <c r="W1877">
        <v>0</v>
      </c>
      <c r="X1877">
        <v>0</v>
      </c>
      <c r="Y1877">
        <v>0</v>
      </c>
      <c r="AB1877" s="180">
        <v>44285</v>
      </c>
      <c r="AC1877">
        <v>1</v>
      </c>
      <c r="AD1877" t="s">
        <v>1922</v>
      </c>
      <c r="AE1877">
        <v>1</v>
      </c>
      <c r="AF1877">
        <v>30</v>
      </c>
      <c r="AG1877">
        <v>0</v>
      </c>
      <c r="AN1877">
        <v>1</v>
      </c>
      <c r="AO1877">
        <v>1</v>
      </c>
      <c r="AR1877" s="178">
        <v>114830</v>
      </c>
      <c r="AS1877" t="s">
        <v>1921</v>
      </c>
      <c r="AT1877">
        <v>0</v>
      </c>
      <c r="AU1877">
        <v>0</v>
      </c>
      <c r="AV1877">
        <v>890480123</v>
      </c>
      <c r="AW1877" t="s">
        <v>1920</v>
      </c>
      <c r="AX1877">
        <v>5</v>
      </c>
      <c r="BC1877">
        <v>2</v>
      </c>
      <c r="BD1877">
        <v>7</v>
      </c>
      <c r="BE1877">
        <v>2</v>
      </c>
    </row>
    <row r="1878" spans="1:57" x14ac:dyDescent="0.25">
      <c r="A1878" s="179">
        <f t="shared" si="29"/>
        <v>116733</v>
      </c>
      <c r="B1878" t="s">
        <v>1923</v>
      </c>
      <c r="C1878">
        <v>45433154</v>
      </c>
      <c r="D1878">
        <v>144105</v>
      </c>
      <c r="E1878">
        <v>4</v>
      </c>
      <c r="F1878">
        <v>550015565</v>
      </c>
      <c r="G1878" s="180">
        <v>42888</v>
      </c>
      <c r="H1878" s="180">
        <v>45379</v>
      </c>
      <c r="I1878">
        <v>0</v>
      </c>
      <c r="J1878">
        <v>1</v>
      </c>
      <c r="K1878">
        <v>0</v>
      </c>
      <c r="L1878">
        <v>30</v>
      </c>
      <c r="M1878">
        <v>2</v>
      </c>
      <c r="N1878" s="170">
        <v>22490513</v>
      </c>
      <c r="O1878" s="170">
        <v>24960000</v>
      </c>
      <c r="P1878" s="178">
        <v>232587</v>
      </c>
      <c r="Q1878" s="178">
        <v>8942</v>
      </c>
      <c r="R1878" s="178">
        <v>228576</v>
      </c>
      <c r="S1878">
        <v>0</v>
      </c>
      <c r="T1878">
        <v>0</v>
      </c>
      <c r="U1878">
        <v>0</v>
      </c>
      <c r="W1878">
        <v>0</v>
      </c>
      <c r="X1878">
        <v>0</v>
      </c>
      <c r="Y1878">
        <v>0</v>
      </c>
      <c r="AB1878" s="180">
        <v>44285</v>
      </c>
      <c r="AC1878">
        <v>1</v>
      </c>
      <c r="AD1878" t="s">
        <v>1922</v>
      </c>
      <c r="AE1878">
        <v>1</v>
      </c>
      <c r="AF1878">
        <v>30</v>
      </c>
      <c r="AG1878">
        <v>0</v>
      </c>
      <c r="AN1878">
        <v>1</v>
      </c>
      <c r="AO1878">
        <v>1</v>
      </c>
      <c r="AR1878" s="178">
        <v>111843</v>
      </c>
      <c r="AS1878" t="s">
        <v>1921</v>
      </c>
      <c r="AT1878">
        <v>0</v>
      </c>
      <c r="AU1878">
        <v>0</v>
      </c>
      <c r="AV1878">
        <v>890480123</v>
      </c>
      <c r="AW1878" t="s">
        <v>1920</v>
      </c>
      <c r="AX1878">
        <v>5</v>
      </c>
      <c r="BC1878">
        <v>2</v>
      </c>
      <c r="BD1878">
        <v>7</v>
      </c>
      <c r="BE1878">
        <v>2</v>
      </c>
    </row>
    <row r="1879" spans="1:57" x14ac:dyDescent="0.25">
      <c r="A1879" s="179">
        <f t="shared" si="29"/>
        <v>109950</v>
      </c>
      <c r="B1879" t="s">
        <v>1923</v>
      </c>
      <c r="C1879">
        <v>45433154</v>
      </c>
      <c r="D1879">
        <v>144105</v>
      </c>
      <c r="E1879">
        <v>4</v>
      </c>
      <c r="F1879">
        <v>550015591</v>
      </c>
      <c r="G1879" s="180">
        <v>42891</v>
      </c>
      <c r="H1879" s="180">
        <v>45379</v>
      </c>
      <c r="I1879">
        <v>0</v>
      </c>
      <c r="J1879">
        <v>1</v>
      </c>
      <c r="K1879">
        <v>0</v>
      </c>
      <c r="L1879">
        <v>30</v>
      </c>
      <c r="M1879">
        <v>2</v>
      </c>
      <c r="N1879" s="170">
        <v>22490513</v>
      </c>
      <c r="O1879" s="170">
        <v>24960000</v>
      </c>
      <c r="P1879" s="178">
        <v>219058</v>
      </c>
      <c r="Q1879" s="178">
        <v>8422</v>
      </c>
      <c r="R1879" s="178">
        <v>215294</v>
      </c>
      <c r="S1879">
        <v>0</v>
      </c>
      <c r="T1879">
        <v>0</v>
      </c>
      <c r="U1879">
        <v>0</v>
      </c>
      <c r="W1879">
        <v>0</v>
      </c>
      <c r="X1879">
        <v>0</v>
      </c>
      <c r="Y1879">
        <v>0</v>
      </c>
      <c r="AB1879" s="180">
        <v>44285</v>
      </c>
      <c r="AC1879">
        <v>1</v>
      </c>
      <c r="AD1879" t="s">
        <v>1922</v>
      </c>
      <c r="AE1879">
        <v>1</v>
      </c>
      <c r="AF1879">
        <v>30</v>
      </c>
      <c r="AG1879">
        <v>0</v>
      </c>
      <c r="AN1879">
        <v>1</v>
      </c>
      <c r="AO1879">
        <v>1</v>
      </c>
      <c r="AR1879" s="178">
        <v>105344</v>
      </c>
      <c r="AS1879" t="s">
        <v>1921</v>
      </c>
      <c r="AT1879">
        <v>0</v>
      </c>
      <c r="AU1879">
        <v>0</v>
      </c>
      <c r="AV1879">
        <v>890480123</v>
      </c>
      <c r="AW1879" t="s">
        <v>1920</v>
      </c>
      <c r="AX1879">
        <v>5</v>
      </c>
      <c r="BC1879">
        <v>2</v>
      </c>
      <c r="BD1879">
        <v>7</v>
      </c>
      <c r="BE1879">
        <v>2</v>
      </c>
    </row>
    <row r="1880" spans="1:57" x14ac:dyDescent="0.25">
      <c r="A1880" s="179">
        <f t="shared" si="29"/>
        <v>71471</v>
      </c>
      <c r="B1880" t="s">
        <v>1923</v>
      </c>
      <c r="C1880">
        <v>45433154</v>
      </c>
      <c r="D1880">
        <v>144105</v>
      </c>
      <c r="E1880">
        <v>4</v>
      </c>
      <c r="F1880">
        <v>550015626</v>
      </c>
      <c r="G1880" s="180">
        <v>42895</v>
      </c>
      <c r="H1880" s="180">
        <v>45379</v>
      </c>
      <c r="I1880">
        <v>0</v>
      </c>
      <c r="J1880">
        <v>1</v>
      </c>
      <c r="K1880">
        <v>0</v>
      </c>
      <c r="L1880">
        <v>30</v>
      </c>
      <c r="M1880">
        <v>2</v>
      </c>
      <c r="N1880" s="170">
        <v>22490513</v>
      </c>
      <c r="O1880" s="170">
        <v>24960000</v>
      </c>
      <c r="P1880" s="178">
        <v>142396</v>
      </c>
      <c r="Q1880" s="178">
        <v>5474</v>
      </c>
      <c r="R1880" s="178">
        <v>139948</v>
      </c>
      <c r="S1880">
        <v>0</v>
      </c>
      <c r="T1880">
        <v>0</v>
      </c>
      <c r="U1880">
        <v>0</v>
      </c>
      <c r="W1880">
        <v>0</v>
      </c>
      <c r="X1880">
        <v>0</v>
      </c>
      <c r="Y1880">
        <v>0</v>
      </c>
      <c r="AB1880" s="180">
        <v>44285</v>
      </c>
      <c r="AC1880">
        <v>1</v>
      </c>
      <c r="AD1880" t="s">
        <v>1922</v>
      </c>
      <c r="AE1880">
        <v>1</v>
      </c>
      <c r="AF1880">
        <v>30</v>
      </c>
      <c r="AG1880">
        <v>0</v>
      </c>
      <c r="AN1880">
        <v>1</v>
      </c>
      <c r="AO1880">
        <v>1</v>
      </c>
      <c r="AR1880" s="178">
        <v>68477</v>
      </c>
      <c r="AS1880" t="s">
        <v>1921</v>
      </c>
      <c r="AT1880">
        <v>0</v>
      </c>
      <c r="AU1880">
        <v>0</v>
      </c>
      <c r="AV1880">
        <v>890480123</v>
      </c>
      <c r="AW1880" t="s">
        <v>1920</v>
      </c>
      <c r="AX1880">
        <v>5</v>
      </c>
      <c r="BC1880">
        <v>2</v>
      </c>
      <c r="BD1880">
        <v>7</v>
      </c>
      <c r="BE1880">
        <v>2</v>
      </c>
    </row>
    <row r="1881" spans="1:57" x14ac:dyDescent="0.25">
      <c r="A1881" s="179">
        <f t="shared" si="29"/>
        <v>55384</v>
      </c>
      <c r="B1881" t="s">
        <v>1923</v>
      </c>
      <c r="C1881">
        <v>45433154</v>
      </c>
      <c r="D1881">
        <v>144105</v>
      </c>
      <c r="E1881">
        <v>4</v>
      </c>
      <c r="F1881">
        <v>550016049</v>
      </c>
      <c r="G1881" s="180">
        <v>42929</v>
      </c>
      <c r="H1881" s="180">
        <v>45379</v>
      </c>
      <c r="I1881">
        <v>0</v>
      </c>
      <c r="J1881">
        <v>1</v>
      </c>
      <c r="K1881">
        <v>0</v>
      </c>
      <c r="L1881">
        <v>30</v>
      </c>
      <c r="M1881">
        <v>2</v>
      </c>
      <c r="N1881" s="170">
        <v>22490513</v>
      </c>
      <c r="O1881" s="170">
        <v>24960000</v>
      </c>
      <c r="P1881" s="178">
        <v>110344</v>
      </c>
      <c r="Q1881" s="178">
        <v>4242</v>
      </c>
      <c r="R1881" s="178">
        <v>108448</v>
      </c>
      <c r="S1881">
        <v>0</v>
      </c>
      <c r="T1881">
        <v>0</v>
      </c>
      <c r="U1881">
        <v>0</v>
      </c>
      <c r="W1881">
        <v>0</v>
      </c>
      <c r="X1881">
        <v>0</v>
      </c>
      <c r="Y1881">
        <v>0</v>
      </c>
      <c r="AB1881" s="180">
        <v>44285</v>
      </c>
      <c r="AC1881">
        <v>1</v>
      </c>
      <c r="AD1881" t="s">
        <v>1922</v>
      </c>
      <c r="AE1881">
        <v>1</v>
      </c>
      <c r="AF1881">
        <v>30</v>
      </c>
      <c r="AG1881">
        <v>0</v>
      </c>
      <c r="AN1881">
        <v>1</v>
      </c>
      <c r="AO1881">
        <v>1</v>
      </c>
      <c r="AR1881" s="178">
        <v>53064</v>
      </c>
      <c r="AS1881" t="s">
        <v>1921</v>
      </c>
      <c r="AT1881">
        <v>0</v>
      </c>
      <c r="AU1881">
        <v>0</v>
      </c>
      <c r="AV1881">
        <v>890480123</v>
      </c>
      <c r="AW1881" t="s">
        <v>1920</v>
      </c>
      <c r="AX1881">
        <v>5</v>
      </c>
      <c r="BC1881">
        <v>2</v>
      </c>
      <c r="BD1881">
        <v>7</v>
      </c>
      <c r="BE1881">
        <v>2</v>
      </c>
    </row>
    <row r="1882" spans="1:57" x14ac:dyDescent="0.25">
      <c r="A1882" s="179">
        <f t="shared" si="29"/>
        <v>47727</v>
      </c>
      <c r="B1882" t="s">
        <v>1923</v>
      </c>
      <c r="C1882">
        <v>45433154</v>
      </c>
      <c r="D1882">
        <v>144105</v>
      </c>
      <c r="E1882">
        <v>4</v>
      </c>
      <c r="F1882">
        <v>550016389</v>
      </c>
      <c r="G1882" s="180">
        <v>42950</v>
      </c>
      <c r="H1882" s="180">
        <v>45379</v>
      </c>
      <c r="I1882">
        <v>0</v>
      </c>
      <c r="J1882">
        <v>1</v>
      </c>
      <c r="K1882">
        <v>0</v>
      </c>
      <c r="L1882">
        <v>30</v>
      </c>
      <c r="M1882">
        <v>2</v>
      </c>
      <c r="N1882" s="170">
        <v>22490513</v>
      </c>
      <c r="O1882" s="170">
        <v>24960000</v>
      </c>
      <c r="P1882" s="178">
        <v>95103</v>
      </c>
      <c r="Q1882" s="178">
        <v>3656</v>
      </c>
      <c r="R1882" s="178">
        <v>93454</v>
      </c>
      <c r="S1882">
        <v>0</v>
      </c>
      <c r="T1882">
        <v>0</v>
      </c>
      <c r="U1882">
        <v>0</v>
      </c>
      <c r="W1882">
        <v>0</v>
      </c>
      <c r="X1882">
        <v>0</v>
      </c>
      <c r="Y1882">
        <v>0</v>
      </c>
      <c r="AB1882" s="180">
        <v>44285</v>
      </c>
      <c r="AC1882">
        <v>1</v>
      </c>
      <c r="AD1882" t="s">
        <v>1922</v>
      </c>
      <c r="AE1882">
        <v>1</v>
      </c>
      <c r="AF1882">
        <v>30</v>
      </c>
      <c r="AG1882">
        <v>0</v>
      </c>
      <c r="AN1882">
        <v>1</v>
      </c>
      <c r="AO1882">
        <v>1</v>
      </c>
      <c r="AR1882" s="178">
        <v>45727</v>
      </c>
      <c r="AS1882" t="s">
        <v>1921</v>
      </c>
      <c r="AT1882">
        <v>0</v>
      </c>
      <c r="AU1882">
        <v>0</v>
      </c>
      <c r="AV1882">
        <v>890480123</v>
      </c>
      <c r="AW1882" t="s">
        <v>1920</v>
      </c>
      <c r="AX1882">
        <v>5</v>
      </c>
      <c r="BC1882">
        <v>2</v>
      </c>
      <c r="BD1882">
        <v>7</v>
      </c>
      <c r="BE1882">
        <v>2</v>
      </c>
    </row>
    <row r="1883" spans="1:57" x14ac:dyDescent="0.25">
      <c r="A1883" s="179">
        <f t="shared" si="29"/>
        <v>29931</v>
      </c>
      <c r="B1883" t="s">
        <v>1923</v>
      </c>
      <c r="C1883">
        <v>45433154</v>
      </c>
      <c r="D1883">
        <v>144105</v>
      </c>
      <c r="E1883">
        <v>4</v>
      </c>
      <c r="F1883">
        <v>550016790</v>
      </c>
      <c r="G1883" s="180">
        <v>42984</v>
      </c>
      <c r="H1883" s="180">
        <v>45379</v>
      </c>
      <c r="I1883">
        <v>0</v>
      </c>
      <c r="J1883">
        <v>1</v>
      </c>
      <c r="K1883">
        <v>0</v>
      </c>
      <c r="L1883">
        <v>30</v>
      </c>
      <c r="M1883">
        <v>2</v>
      </c>
      <c r="N1883" s="170">
        <v>22490513</v>
      </c>
      <c r="O1883" s="170">
        <v>24960000</v>
      </c>
      <c r="P1883" s="178">
        <v>59643</v>
      </c>
      <c r="Q1883" s="178">
        <v>2293</v>
      </c>
      <c r="R1883" s="178">
        <v>58609</v>
      </c>
      <c r="S1883">
        <v>0</v>
      </c>
      <c r="T1883">
        <v>0</v>
      </c>
      <c r="U1883">
        <v>0</v>
      </c>
      <c r="W1883">
        <v>0</v>
      </c>
      <c r="X1883">
        <v>0</v>
      </c>
      <c r="Y1883">
        <v>0</v>
      </c>
      <c r="AB1883" s="180">
        <v>44285</v>
      </c>
      <c r="AC1883">
        <v>1</v>
      </c>
      <c r="AD1883" t="s">
        <v>1922</v>
      </c>
      <c r="AE1883">
        <v>1</v>
      </c>
      <c r="AF1883">
        <v>30</v>
      </c>
      <c r="AG1883">
        <v>0</v>
      </c>
      <c r="AN1883">
        <v>1</v>
      </c>
      <c r="AO1883">
        <v>1</v>
      </c>
      <c r="AR1883" s="178">
        <v>28678</v>
      </c>
      <c r="AS1883" t="s">
        <v>1921</v>
      </c>
      <c r="AT1883">
        <v>0</v>
      </c>
      <c r="AU1883">
        <v>0</v>
      </c>
      <c r="AV1883">
        <v>890480123</v>
      </c>
      <c r="AW1883" t="s">
        <v>1920</v>
      </c>
      <c r="AX1883">
        <v>5</v>
      </c>
      <c r="BC1883">
        <v>2</v>
      </c>
      <c r="BD1883">
        <v>7</v>
      </c>
      <c r="BE1883">
        <v>2</v>
      </c>
    </row>
    <row r="1884" spans="1:57" x14ac:dyDescent="0.25">
      <c r="A1884" s="179">
        <f t="shared" si="29"/>
        <v>41511</v>
      </c>
      <c r="B1884" t="s">
        <v>1923</v>
      </c>
      <c r="C1884">
        <v>45433154</v>
      </c>
      <c r="D1884">
        <v>144105</v>
      </c>
      <c r="E1884">
        <v>4</v>
      </c>
      <c r="F1884">
        <v>550017111</v>
      </c>
      <c r="G1884" s="180">
        <v>43013</v>
      </c>
      <c r="H1884" s="180">
        <v>45379</v>
      </c>
      <c r="I1884">
        <v>0</v>
      </c>
      <c r="J1884">
        <v>1</v>
      </c>
      <c r="K1884">
        <v>0</v>
      </c>
      <c r="L1884">
        <v>30</v>
      </c>
      <c r="M1884">
        <v>2</v>
      </c>
      <c r="N1884" s="170">
        <v>22490513</v>
      </c>
      <c r="O1884" s="170">
        <v>24960000</v>
      </c>
      <c r="P1884" s="178">
        <v>82696</v>
      </c>
      <c r="Q1884" s="178">
        <v>3179</v>
      </c>
      <c r="R1884" s="178">
        <v>81284</v>
      </c>
      <c r="S1884">
        <v>0</v>
      </c>
      <c r="T1884">
        <v>0</v>
      </c>
      <c r="U1884">
        <v>0</v>
      </c>
      <c r="W1884">
        <v>0</v>
      </c>
      <c r="X1884">
        <v>0</v>
      </c>
      <c r="Y1884">
        <v>0</v>
      </c>
      <c r="AB1884" s="180">
        <v>44285</v>
      </c>
      <c r="AC1884">
        <v>1</v>
      </c>
      <c r="AD1884" t="s">
        <v>1922</v>
      </c>
      <c r="AE1884">
        <v>1</v>
      </c>
      <c r="AF1884">
        <v>30</v>
      </c>
      <c r="AG1884">
        <v>0</v>
      </c>
      <c r="AN1884">
        <v>1</v>
      </c>
      <c r="AO1884">
        <v>1</v>
      </c>
      <c r="AR1884" s="178">
        <v>39773</v>
      </c>
      <c r="AS1884" t="s">
        <v>1921</v>
      </c>
      <c r="AT1884">
        <v>0</v>
      </c>
      <c r="AU1884">
        <v>0</v>
      </c>
      <c r="AV1884">
        <v>890480123</v>
      </c>
      <c r="AW1884" t="s">
        <v>1920</v>
      </c>
      <c r="AX1884">
        <v>5</v>
      </c>
      <c r="BC1884">
        <v>2</v>
      </c>
      <c r="BD1884">
        <v>7</v>
      </c>
      <c r="BE1884">
        <v>2</v>
      </c>
    </row>
    <row r="1885" spans="1:57" x14ac:dyDescent="0.25">
      <c r="A1885" s="179">
        <f t="shared" si="29"/>
        <v>29410</v>
      </c>
      <c r="B1885" t="s">
        <v>1923</v>
      </c>
      <c r="C1885">
        <v>45433154</v>
      </c>
      <c r="D1885">
        <v>144105</v>
      </c>
      <c r="E1885">
        <v>4</v>
      </c>
      <c r="F1885">
        <v>550017184</v>
      </c>
      <c r="G1885" s="180">
        <v>43021</v>
      </c>
      <c r="H1885" s="180">
        <v>45379</v>
      </c>
      <c r="I1885">
        <v>0</v>
      </c>
      <c r="J1885">
        <v>1</v>
      </c>
      <c r="K1885">
        <v>0</v>
      </c>
      <c r="L1885">
        <v>30</v>
      </c>
      <c r="M1885">
        <v>2</v>
      </c>
      <c r="N1885" s="170">
        <v>22490513</v>
      </c>
      <c r="O1885" s="170">
        <v>24960000</v>
      </c>
      <c r="P1885" s="178">
        <v>57589</v>
      </c>
      <c r="Q1885" s="178">
        <v>2214</v>
      </c>
      <c r="R1885" s="178">
        <v>57589</v>
      </c>
      <c r="S1885">
        <v>475</v>
      </c>
      <c r="T1885">
        <v>0</v>
      </c>
      <c r="U1885">
        <v>0</v>
      </c>
      <c r="W1885">
        <v>0</v>
      </c>
      <c r="X1885">
        <v>0</v>
      </c>
      <c r="Y1885">
        <v>0</v>
      </c>
      <c r="AB1885" s="180">
        <v>44285</v>
      </c>
      <c r="AC1885">
        <v>1</v>
      </c>
      <c r="AD1885" t="s">
        <v>1922</v>
      </c>
      <c r="AE1885">
        <v>1</v>
      </c>
      <c r="AF1885">
        <v>30</v>
      </c>
      <c r="AG1885">
        <v>0</v>
      </c>
      <c r="AN1885">
        <v>1</v>
      </c>
      <c r="AO1885">
        <v>1</v>
      </c>
      <c r="AR1885" s="178">
        <v>28179</v>
      </c>
      <c r="AS1885" t="s">
        <v>1921</v>
      </c>
      <c r="AT1885">
        <v>0</v>
      </c>
      <c r="AU1885">
        <v>0</v>
      </c>
      <c r="AV1885">
        <v>890480123</v>
      </c>
      <c r="AW1885" t="s">
        <v>1920</v>
      </c>
      <c r="AX1885">
        <v>5</v>
      </c>
      <c r="BC1885">
        <v>2</v>
      </c>
      <c r="BD1885">
        <v>7</v>
      </c>
      <c r="BE1885">
        <v>2</v>
      </c>
    </row>
    <row r="1886" spans="1:57" x14ac:dyDescent="0.25">
      <c r="A1886" s="179">
        <f t="shared" si="29"/>
        <v>19542</v>
      </c>
      <c r="B1886" t="s">
        <v>1923</v>
      </c>
      <c r="C1886">
        <v>45433154</v>
      </c>
      <c r="D1886">
        <v>144105</v>
      </c>
      <c r="E1886">
        <v>4</v>
      </c>
      <c r="F1886">
        <v>550017477</v>
      </c>
      <c r="G1886" s="180">
        <v>43044</v>
      </c>
      <c r="H1886" s="180">
        <v>45379</v>
      </c>
      <c r="I1886">
        <v>0</v>
      </c>
      <c r="J1886">
        <v>1</v>
      </c>
      <c r="K1886">
        <v>0</v>
      </c>
      <c r="L1886">
        <v>30</v>
      </c>
      <c r="M1886">
        <v>2</v>
      </c>
      <c r="N1886" s="170">
        <v>22490513</v>
      </c>
      <c r="O1886" s="170">
        <v>24960000</v>
      </c>
      <c r="P1886" s="178">
        <v>38266</v>
      </c>
      <c r="Q1886" s="178">
        <v>1471</v>
      </c>
      <c r="R1886" s="178">
        <v>38266</v>
      </c>
      <c r="S1886">
        <v>2153</v>
      </c>
      <c r="T1886">
        <v>0</v>
      </c>
      <c r="U1886">
        <v>0</v>
      </c>
      <c r="W1886">
        <v>0</v>
      </c>
      <c r="X1886">
        <v>0</v>
      </c>
      <c r="Y1886">
        <v>0</v>
      </c>
      <c r="AB1886" s="180">
        <v>44285</v>
      </c>
      <c r="AC1886">
        <v>1</v>
      </c>
      <c r="AD1886" t="s">
        <v>1922</v>
      </c>
      <c r="AE1886">
        <v>1</v>
      </c>
      <c r="AF1886">
        <v>30</v>
      </c>
      <c r="AG1886">
        <v>0</v>
      </c>
      <c r="AN1886">
        <v>1</v>
      </c>
      <c r="AO1886">
        <v>1</v>
      </c>
      <c r="AR1886" s="178">
        <v>18724</v>
      </c>
      <c r="AS1886" t="s">
        <v>1921</v>
      </c>
      <c r="AT1886">
        <v>0</v>
      </c>
      <c r="AU1886">
        <v>0</v>
      </c>
      <c r="AV1886">
        <v>890480123</v>
      </c>
      <c r="AW1886" t="s">
        <v>1920</v>
      </c>
      <c r="AX1886">
        <v>5</v>
      </c>
      <c r="BC1886">
        <v>2</v>
      </c>
      <c r="BD1886">
        <v>7</v>
      </c>
      <c r="BE1886">
        <v>2</v>
      </c>
    </row>
    <row r="1887" spans="1:57" x14ac:dyDescent="0.25">
      <c r="A1887" s="179">
        <f t="shared" si="29"/>
        <v>27411</v>
      </c>
      <c r="B1887" t="s">
        <v>1923</v>
      </c>
      <c r="C1887">
        <v>45433154</v>
      </c>
      <c r="D1887">
        <v>144105</v>
      </c>
      <c r="E1887">
        <v>4</v>
      </c>
      <c r="F1887">
        <v>550017478</v>
      </c>
      <c r="G1887" s="180">
        <v>43044</v>
      </c>
      <c r="H1887" s="180">
        <v>45379</v>
      </c>
      <c r="I1887">
        <v>0</v>
      </c>
      <c r="J1887">
        <v>1</v>
      </c>
      <c r="K1887">
        <v>0</v>
      </c>
      <c r="L1887">
        <v>30</v>
      </c>
      <c r="M1887">
        <v>2</v>
      </c>
      <c r="N1887" s="170">
        <v>22490513</v>
      </c>
      <c r="O1887" s="170">
        <v>24960000</v>
      </c>
      <c r="P1887" s="178">
        <v>53674</v>
      </c>
      <c r="Q1887" s="178">
        <v>2063</v>
      </c>
      <c r="R1887" s="178">
        <v>53674</v>
      </c>
      <c r="S1887">
        <v>3045</v>
      </c>
      <c r="T1887">
        <v>0</v>
      </c>
      <c r="U1887">
        <v>0</v>
      </c>
      <c r="W1887">
        <v>0</v>
      </c>
      <c r="X1887">
        <v>0</v>
      </c>
      <c r="Y1887">
        <v>0</v>
      </c>
      <c r="AB1887" s="180">
        <v>44285</v>
      </c>
      <c r="AC1887">
        <v>1</v>
      </c>
      <c r="AD1887" t="s">
        <v>1922</v>
      </c>
      <c r="AE1887">
        <v>1</v>
      </c>
      <c r="AF1887">
        <v>30</v>
      </c>
      <c r="AG1887">
        <v>0</v>
      </c>
      <c r="AN1887">
        <v>1</v>
      </c>
      <c r="AO1887">
        <v>1</v>
      </c>
      <c r="AR1887" s="178">
        <v>26263</v>
      </c>
      <c r="AS1887" t="s">
        <v>1921</v>
      </c>
      <c r="AT1887">
        <v>0</v>
      </c>
      <c r="AU1887">
        <v>0</v>
      </c>
      <c r="AV1887">
        <v>890480123</v>
      </c>
      <c r="AW1887" t="s">
        <v>1920</v>
      </c>
      <c r="AX1887">
        <v>5</v>
      </c>
      <c r="BC1887">
        <v>2</v>
      </c>
      <c r="BD1887">
        <v>7</v>
      </c>
      <c r="BE1887">
        <v>2</v>
      </c>
    </row>
    <row r="1888" spans="1:57" x14ac:dyDescent="0.25">
      <c r="A1888" s="179">
        <f t="shared" si="29"/>
        <v>10252</v>
      </c>
      <c r="B1888" t="s">
        <v>1923</v>
      </c>
      <c r="C1888">
        <v>45433154</v>
      </c>
      <c r="D1888">
        <v>144105</v>
      </c>
      <c r="E1888">
        <v>4</v>
      </c>
      <c r="F1888">
        <v>550017752</v>
      </c>
      <c r="G1888" s="180">
        <v>43070</v>
      </c>
      <c r="H1888" s="180">
        <v>45379</v>
      </c>
      <c r="I1888">
        <v>0</v>
      </c>
      <c r="J1888">
        <v>1</v>
      </c>
      <c r="K1888">
        <v>0</v>
      </c>
      <c r="L1888">
        <v>30</v>
      </c>
      <c r="M1888">
        <v>2</v>
      </c>
      <c r="N1888" s="170">
        <v>22490513</v>
      </c>
      <c r="O1888" s="170">
        <v>24960000</v>
      </c>
      <c r="P1888" s="178">
        <v>20074</v>
      </c>
      <c r="Q1888" s="178">
        <v>772</v>
      </c>
      <c r="R1888" s="178">
        <v>20074</v>
      </c>
      <c r="S1888">
        <v>1190</v>
      </c>
      <c r="T1888">
        <v>0</v>
      </c>
      <c r="U1888">
        <v>0</v>
      </c>
      <c r="W1888">
        <v>0</v>
      </c>
      <c r="X1888">
        <v>0</v>
      </c>
      <c r="Y1888">
        <v>0</v>
      </c>
      <c r="AB1888" s="180">
        <v>44285</v>
      </c>
      <c r="AC1888">
        <v>1</v>
      </c>
      <c r="AD1888" t="s">
        <v>1922</v>
      </c>
      <c r="AE1888">
        <v>1</v>
      </c>
      <c r="AF1888">
        <v>30</v>
      </c>
      <c r="AG1888">
        <v>0</v>
      </c>
      <c r="AN1888">
        <v>1</v>
      </c>
      <c r="AO1888">
        <v>1</v>
      </c>
      <c r="AR1888" s="178">
        <v>9822</v>
      </c>
      <c r="AS1888" t="s">
        <v>1921</v>
      </c>
      <c r="AT1888">
        <v>0</v>
      </c>
      <c r="AU1888">
        <v>0</v>
      </c>
      <c r="AV1888">
        <v>890480123</v>
      </c>
      <c r="AW1888" t="s">
        <v>1920</v>
      </c>
      <c r="AX1888">
        <v>5</v>
      </c>
      <c r="BC1888">
        <v>2</v>
      </c>
      <c r="BD1888">
        <v>7</v>
      </c>
      <c r="BE1888">
        <v>2</v>
      </c>
    </row>
    <row r="1889" spans="1:57" x14ac:dyDescent="0.25">
      <c r="A1889" s="179">
        <f t="shared" si="29"/>
        <v>29887</v>
      </c>
      <c r="B1889" t="s">
        <v>1923</v>
      </c>
      <c r="C1889">
        <v>45433154</v>
      </c>
      <c r="D1889">
        <v>144105</v>
      </c>
      <c r="E1889">
        <v>4</v>
      </c>
      <c r="F1889">
        <v>550017754</v>
      </c>
      <c r="G1889" s="180">
        <v>43070</v>
      </c>
      <c r="H1889" s="180">
        <v>45379</v>
      </c>
      <c r="I1889">
        <v>0</v>
      </c>
      <c r="J1889">
        <v>1</v>
      </c>
      <c r="K1889">
        <v>0</v>
      </c>
      <c r="L1889">
        <v>30</v>
      </c>
      <c r="M1889">
        <v>2</v>
      </c>
      <c r="N1889" s="170">
        <v>22490513</v>
      </c>
      <c r="O1889" s="170">
        <v>24960000</v>
      </c>
      <c r="P1889" s="178">
        <v>59554</v>
      </c>
      <c r="Q1889" s="178">
        <v>2290</v>
      </c>
      <c r="R1889" s="178">
        <v>58523</v>
      </c>
      <c r="S1889">
        <v>0</v>
      </c>
      <c r="T1889">
        <v>0</v>
      </c>
      <c r="U1889">
        <v>0</v>
      </c>
      <c r="W1889">
        <v>0</v>
      </c>
      <c r="X1889">
        <v>0</v>
      </c>
      <c r="Y1889">
        <v>0</v>
      </c>
      <c r="AB1889" s="180">
        <v>44285</v>
      </c>
      <c r="AC1889">
        <v>1</v>
      </c>
      <c r="AD1889" t="s">
        <v>1922</v>
      </c>
      <c r="AE1889">
        <v>1</v>
      </c>
      <c r="AF1889">
        <v>30</v>
      </c>
      <c r="AG1889">
        <v>0</v>
      </c>
      <c r="AN1889">
        <v>1</v>
      </c>
      <c r="AO1889">
        <v>1</v>
      </c>
      <c r="AR1889" s="178">
        <v>28636</v>
      </c>
      <c r="AS1889" t="s">
        <v>1921</v>
      </c>
      <c r="AT1889">
        <v>0</v>
      </c>
      <c r="AU1889">
        <v>0</v>
      </c>
      <c r="AV1889">
        <v>890480123</v>
      </c>
      <c r="AW1889" t="s">
        <v>1920</v>
      </c>
      <c r="AX1889">
        <v>5</v>
      </c>
      <c r="BC1889">
        <v>2</v>
      </c>
      <c r="BD1889">
        <v>7</v>
      </c>
      <c r="BE1889">
        <v>2</v>
      </c>
    </row>
    <row r="1890" spans="1:57" x14ac:dyDescent="0.25">
      <c r="A1890" s="179">
        <f t="shared" si="29"/>
        <v>9970</v>
      </c>
      <c r="B1890" t="s">
        <v>1923</v>
      </c>
      <c r="C1890">
        <v>45433154</v>
      </c>
      <c r="D1890">
        <v>144105</v>
      </c>
      <c r="E1890">
        <v>4</v>
      </c>
      <c r="F1890">
        <v>550017769</v>
      </c>
      <c r="G1890" s="180">
        <v>43072</v>
      </c>
      <c r="H1890" s="180">
        <v>45379</v>
      </c>
      <c r="I1890">
        <v>0</v>
      </c>
      <c r="J1890">
        <v>1</v>
      </c>
      <c r="K1890">
        <v>0</v>
      </c>
      <c r="L1890">
        <v>30</v>
      </c>
      <c r="M1890">
        <v>2</v>
      </c>
      <c r="N1890" s="170">
        <v>22490513</v>
      </c>
      <c r="O1890" s="170">
        <v>24960000</v>
      </c>
      <c r="P1890" s="178">
        <v>19523</v>
      </c>
      <c r="Q1890" s="178">
        <v>751</v>
      </c>
      <c r="R1890" s="178">
        <v>19523</v>
      </c>
      <c r="S1890">
        <v>1117</v>
      </c>
      <c r="T1890">
        <v>0</v>
      </c>
      <c r="U1890">
        <v>0</v>
      </c>
      <c r="W1890">
        <v>0</v>
      </c>
      <c r="X1890">
        <v>0</v>
      </c>
      <c r="Y1890">
        <v>0</v>
      </c>
      <c r="AB1890" s="180">
        <v>44285</v>
      </c>
      <c r="AC1890">
        <v>1</v>
      </c>
      <c r="AD1890" t="s">
        <v>1922</v>
      </c>
      <c r="AE1890">
        <v>1</v>
      </c>
      <c r="AF1890">
        <v>30</v>
      </c>
      <c r="AG1890">
        <v>0</v>
      </c>
      <c r="AN1890">
        <v>1</v>
      </c>
      <c r="AO1890">
        <v>1</v>
      </c>
      <c r="AR1890" s="178">
        <v>9553</v>
      </c>
      <c r="AS1890" t="s">
        <v>1921</v>
      </c>
      <c r="AT1890">
        <v>0</v>
      </c>
      <c r="AU1890">
        <v>0</v>
      </c>
      <c r="AV1890">
        <v>890480123</v>
      </c>
      <c r="AW1890" t="s">
        <v>1920</v>
      </c>
      <c r="AX1890">
        <v>5</v>
      </c>
      <c r="BC1890">
        <v>2</v>
      </c>
      <c r="BD1890">
        <v>7</v>
      </c>
      <c r="BE1890">
        <v>2</v>
      </c>
    </row>
    <row r="1891" spans="1:57" x14ac:dyDescent="0.25">
      <c r="A1891" s="179">
        <f t="shared" si="29"/>
        <v>28145</v>
      </c>
      <c r="B1891" t="s">
        <v>1923</v>
      </c>
      <c r="C1891">
        <v>45433154</v>
      </c>
      <c r="D1891">
        <v>144105</v>
      </c>
      <c r="E1891">
        <v>4</v>
      </c>
      <c r="F1891">
        <v>550017833</v>
      </c>
      <c r="G1891" s="180">
        <v>43090</v>
      </c>
      <c r="H1891" s="180">
        <v>45379</v>
      </c>
      <c r="I1891">
        <v>0</v>
      </c>
      <c r="J1891">
        <v>1</v>
      </c>
      <c r="K1891">
        <v>0</v>
      </c>
      <c r="L1891">
        <v>30</v>
      </c>
      <c r="M1891">
        <v>2</v>
      </c>
      <c r="N1891" s="170">
        <v>22490513</v>
      </c>
      <c r="O1891" s="170">
        <v>24960000</v>
      </c>
      <c r="P1891" s="178">
        <v>55112</v>
      </c>
      <c r="Q1891" s="178">
        <v>2119</v>
      </c>
      <c r="R1891" s="178">
        <v>55112</v>
      </c>
      <c r="S1891">
        <v>3070</v>
      </c>
      <c r="T1891">
        <v>0</v>
      </c>
      <c r="U1891">
        <v>0</v>
      </c>
      <c r="W1891">
        <v>0</v>
      </c>
      <c r="X1891">
        <v>0</v>
      </c>
      <c r="Y1891">
        <v>0</v>
      </c>
      <c r="AB1891" s="180">
        <v>44285</v>
      </c>
      <c r="AC1891">
        <v>1</v>
      </c>
      <c r="AD1891" t="s">
        <v>1922</v>
      </c>
      <c r="AE1891">
        <v>1</v>
      </c>
      <c r="AF1891">
        <v>30</v>
      </c>
      <c r="AG1891">
        <v>0</v>
      </c>
      <c r="AN1891">
        <v>1</v>
      </c>
      <c r="AO1891">
        <v>1</v>
      </c>
      <c r="AR1891" s="178">
        <v>26967</v>
      </c>
      <c r="AS1891" t="s">
        <v>1921</v>
      </c>
      <c r="AT1891">
        <v>0</v>
      </c>
      <c r="AU1891">
        <v>0</v>
      </c>
      <c r="AV1891">
        <v>890480123</v>
      </c>
      <c r="AW1891" t="s">
        <v>1920</v>
      </c>
      <c r="AX1891">
        <v>5</v>
      </c>
      <c r="BC1891">
        <v>2</v>
      </c>
      <c r="BD1891">
        <v>7</v>
      </c>
      <c r="BE1891">
        <v>2</v>
      </c>
    </row>
    <row r="1892" spans="1:57" x14ac:dyDescent="0.25">
      <c r="A1892" s="179">
        <f t="shared" si="29"/>
        <v>20946</v>
      </c>
      <c r="B1892" t="s">
        <v>1923</v>
      </c>
      <c r="C1892">
        <v>45433154</v>
      </c>
      <c r="D1892">
        <v>144105</v>
      </c>
      <c r="E1892">
        <v>4</v>
      </c>
      <c r="F1892">
        <v>550017853</v>
      </c>
      <c r="G1892" s="180">
        <v>43093</v>
      </c>
      <c r="H1892" s="180">
        <v>45379</v>
      </c>
      <c r="I1892">
        <v>0</v>
      </c>
      <c r="J1892">
        <v>1</v>
      </c>
      <c r="K1892">
        <v>0</v>
      </c>
      <c r="L1892">
        <v>30</v>
      </c>
      <c r="M1892">
        <v>2</v>
      </c>
      <c r="N1892" s="170">
        <v>22490513</v>
      </c>
      <c r="O1892" s="170">
        <v>24960000</v>
      </c>
      <c r="P1892" s="178">
        <v>41014</v>
      </c>
      <c r="Q1892" s="178">
        <v>1577</v>
      </c>
      <c r="R1892" s="178">
        <v>41014</v>
      </c>
      <c r="S1892">
        <v>2348</v>
      </c>
      <c r="T1892">
        <v>0</v>
      </c>
      <c r="U1892">
        <v>0</v>
      </c>
      <c r="W1892">
        <v>0</v>
      </c>
      <c r="X1892">
        <v>0</v>
      </c>
      <c r="Y1892">
        <v>0</v>
      </c>
      <c r="AB1892" s="180">
        <v>44285</v>
      </c>
      <c r="AC1892">
        <v>1</v>
      </c>
      <c r="AD1892" t="s">
        <v>1922</v>
      </c>
      <c r="AE1892">
        <v>1</v>
      </c>
      <c r="AF1892">
        <v>30</v>
      </c>
      <c r="AG1892">
        <v>0</v>
      </c>
      <c r="AN1892">
        <v>1</v>
      </c>
      <c r="AO1892">
        <v>1</v>
      </c>
      <c r="AR1892" s="178">
        <v>20068</v>
      </c>
      <c r="AS1892" t="s">
        <v>1921</v>
      </c>
      <c r="AT1892">
        <v>0</v>
      </c>
      <c r="AU1892">
        <v>0</v>
      </c>
      <c r="AV1892">
        <v>890480123</v>
      </c>
      <c r="AW1892" t="s">
        <v>1920</v>
      </c>
      <c r="AX1892">
        <v>5</v>
      </c>
      <c r="BC1892">
        <v>2</v>
      </c>
      <c r="BD1892">
        <v>7</v>
      </c>
      <c r="BE1892">
        <v>2</v>
      </c>
    </row>
    <row r="1893" spans="1:57" x14ac:dyDescent="0.25">
      <c r="A1893" s="179">
        <f t="shared" si="29"/>
        <v>14634</v>
      </c>
      <c r="B1893" t="s">
        <v>1923</v>
      </c>
      <c r="C1893">
        <v>45433154</v>
      </c>
      <c r="D1893">
        <v>144105</v>
      </c>
      <c r="E1893">
        <v>4</v>
      </c>
      <c r="F1893">
        <v>550017854</v>
      </c>
      <c r="G1893" s="180">
        <v>43093</v>
      </c>
      <c r="H1893" s="180">
        <v>45379</v>
      </c>
      <c r="I1893">
        <v>0</v>
      </c>
      <c r="J1893">
        <v>1</v>
      </c>
      <c r="K1893">
        <v>0</v>
      </c>
      <c r="L1893">
        <v>30</v>
      </c>
      <c r="M1893">
        <v>2</v>
      </c>
      <c r="N1893" s="170">
        <v>22490513</v>
      </c>
      <c r="O1893" s="170">
        <v>24960000</v>
      </c>
      <c r="P1893" s="178">
        <v>28656</v>
      </c>
      <c r="Q1893" s="178">
        <v>1102</v>
      </c>
      <c r="R1893" s="178">
        <v>28656</v>
      </c>
      <c r="S1893">
        <v>1646</v>
      </c>
      <c r="T1893">
        <v>0</v>
      </c>
      <c r="U1893">
        <v>0</v>
      </c>
      <c r="W1893">
        <v>0</v>
      </c>
      <c r="X1893">
        <v>0</v>
      </c>
      <c r="Y1893">
        <v>0</v>
      </c>
      <c r="AB1893" s="180">
        <v>44285</v>
      </c>
      <c r="AC1893">
        <v>1</v>
      </c>
      <c r="AD1893" t="s">
        <v>1922</v>
      </c>
      <c r="AE1893">
        <v>1</v>
      </c>
      <c r="AF1893">
        <v>30</v>
      </c>
      <c r="AG1893">
        <v>0</v>
      </c>
      <c r="AN1893">
        <v>1</v>
      </c>
      <c r="AO1893">
        <v>1</v>
      </c>
      <c r="AR1893" s="178">
        <v>14022</v>
      </c>
      <c r="AS1893" t="s">
        <v>1921</v>
      </c>
      <c r="AT1893">
        <v>0</v>
      </c>
      <c r="AU1893">
        <v>0</v>
      </c>
      <c r="AV1893">
        <v>890480123</v>
      </c>
      <c r="AW1893" t="s">
        <v>1920</v>
      </c>
      <c r="AX1893">
        <v>5</v>
      </c>
      <c r="BC1893">
        <v>2</v>
      </c>
      <c r="BD1893">
        <v>7</v>
      </c>
      <c r="BE1893">
        <v>2</v>
      </c>
    </row>
    <row r="1894" spans="1:57" x14ac:dyDescent="0.25">
      <c r="A1894" s="179">
        <f t="shared" si="29"/>
        <v>40912</v>
      </c>
      <c r="B1894" t="s">
        <v>1923</v>
      </c>
      <c r="C1894">
        <v>45433154</v>
      </c>
      <c r="D1894">
        <v>144105</v>
      </c>
      <c r="E1894">
        <v>4</v>
      </c>
      <c r="F1894">
        <v>550018241</v>
      </c>
      <c r="G1894" s="180">
        <v>43142</v>
      </c>
      <c r="H1894" s="180">
        <v>45379</v>
      </c>
      <c r="I1894">
        <v>0</v>
      </c>
      <c r="J1894">
        <v>1</v>
      </c>
      <c r="K1894">
        <v>0</v>
      </c>
      <c r="L1894">
        <v>30</v>
      </c>
      <c r="M1894">
        <v>2</v>
      </c>
      <c r="N1894" s="170">
        <v>22490513</v>
      </c>
      <c r="O1894" s="170">
        <v>24960000</v>
      </c>
      <c r="P1894" s="178">
        <v>81511</v>
      </c>
      <c r="Q1894" s="178">
        <v>3134</v>
      </c>
      <c r="R1894" s="178">
        <v>80111</v>
      </c>
      <c r="S1894">
        <v>0</v>
      </c>
      <c r="T1894">
        <v>0</v>
      </c>
      <c r="U1894">
        <v>0</v>
      </c>
      <c r="W1894">
        <v>0</v>
      </c>
      <c r="X1894">
        <v>0</v>
      </c>
      <c r="Y1894">
        <v>0</v>
      </c>
      <c r="AB1894" s="180">
        <v>44285</v>
      </c>
      <c r="AC1894">
        <v>1</v>
      </c>
      <c r="AD1894" t="s">
        <v>1922</v>
      </c>
      <c r="AE1894">
        <v>1</v>
      </c>
      <c r="AF1894">
        <v>30</v>
      </c>
      <c r="AG1894">
        <v>0</v>
      </c>
      <c r="AN1894">
        <v>1</v>
      </c>
      <c r="AO1894">
        <v>1</v>
      </c>
      <c r="AR1894" s="178">
        <v>39199</v>
      </c>
      <c r="AS1894" t="s">
        <v>1921</v>
      </c>
      <c r="AT1894">
        <v>0</v>
      </c>
      <c r="AU1894">
        <v>0</v>
      </c>
      <c r="AV1894">
        <v>890480123</v>
      </c>
      <c r="AW1894" t="s">
        <v>1920</v>
      </c>
      <c r="AX1894">
        <v>5</v>
      </c>
      <c r="BC1894">
        <v>2</v>
      </c>
      <c r="BD1894">
        <v>7</v>
      </c>
      <c r="BE1894">
        <v>2</v>
      </c>
    </row>
    <row r="1895" spans="1:57" x14ac:dyDescent="0.25">
      <c r="A1895" s="179">
        <f t="shared" si="29"/>
        <v>48100</v>
      </c>
      <c r="B1895" t="s">
        <v>1923</v>
      </c>
      <c r="C1895">
        <v>45433154</v>
      </c>
      <c r="D1895">
        <v>144105</v>
      </c>
      <c r="E1895">
        <v>4</v>
      </c>
      <c r="F1895">
        <v>550018418</v>
      </c>
      <c r="G1895" s="180">
        <v>43167</v>
      </c>
      <c r="H1895" s="180">
        <v>45379</v>
      </c>
      <c r="I1895">
        <v>0</v>
      </c>
      <c r="J1895">
        <v>1</v>
      </c>
      <c r="K1895">
        <v>0</v>
      </c>
      <c r="L1895">
        <v>30</v>
      </c>
      <c r="M1895">
        <v>2</v>
      </c>
      <c r="N1895" s="170">
        <v>22490513</v>
      </c>
      <c r="O1895" s="170">
        <v>24960000</v>
      </c>
      <c r="P1895" s="178">
        <v>95829</v>
      </c>
      <c r="Q1895" s="178">
        <v>3684</v>
      </c>
      <c r="R1895" s="178">
        <v>94185</v>
      </c>
      <c r="S1895">
        <v>0</v>
      </c>
      <c r="T1895">
        <v>0</v>
      </c>
      <c r="U1895">
        <v>0</v>
      </c>
      <c r="W1895">
        <v>0</v>
      </c>
      <c r="X1895">
        <v>0</v>
      </c>
      <c r="Y1895">
        <v>0</v>
      </c>
      <c r="AB1895" s="180">
        <v>44285</v>
      </c>
      <c r="AC1895">
        <v>1</v>
      </c>
      <c r="AD1895" t="s">
        <v>1922</v>
      </c>
      <c r="AE1895">
        <v>1</v>
      </c>
      <c r="AF1895">
        <v>30</v>
      </c>
      <c r="AG1895">
        <v>0</v>
      </c>
      <c r="AN1895">
        <v>1</v>
      </c>
      <c r="AO1895">
        <v>1</v>
      </c>
      <c r="AR1895" s="178">
        <v>46085</v>
      </c>
      <c r="AS1895" t="s">
        <v>1921</v>
      </c>
      <c r="AT1895">
        <v>0</v>
      </c>
      <c r="AU1895">
        <v>0</v>
      </c>
      <c r="AV1895">
        <v>890480123</v>
      </c>
      <c r="AW1895" t="s">
        <v>1920</v>
      </c>
      <c r="AX1895">
        <v>5</v>
      </c>
      <c r="BC1895">
        <v>2</v>
      </c>
      <c r="BD1895">
        <v>7</v>
      </c>
      <c r="BE1895">
        <v>2</v>
      </c>
    </row>
    <row r="1896" spans="1:57" x14ac:dyDescent="0.25">
      <c r="A1896" s="179">
        <f t="shared" si="29"/>
        <v>8695</v>
      </c>
      <c r="B1896" t="s">
        <v>1923</v>
      </c>
      <c r="C1896">
        <v>45433154</v>
      </c>
      <c r="D1896">
        <v>144105</v>
      </c>
      <c r="E1896">
        <v>4</v>
      </c>
      <c r="F1896">
        <v>550018513</v>
      </c>
      <c r="G1896" s="180">
        <v>43183</v>
      </c>
      <c r="H1896" s="180">
        <v>45379</v>
      </c>
      <c r="I1896">
        <v>0</v>
      </c>
      <c r="J1896">
        <v>1</v>
      </c>
      <c r="K1896">
        <v>0</v>
      </c>
      <c r="L1896">
        <v>30</v>
      </c>
      <c r="M1896">
        <v>2</v>
      </c>
      <c r="N1896" s="170">
        <v>22490513</v>
      </c>
      <c r="O1896" s="170">
        <v>24960000</v>
      </c>
      <c r="P1896" s="178">
        <v>17026</v>
      </c>
      <c r="Q1896" s="178">
        <v>655</v>
      </c>
      <c r="R1896" s="178">
        <v>17026</v>
      </c>
      <c r="S1896">
        <v>1005</v>
      </c>
      <c r="T1896">
        <v>0</v>
      </c>
      <c r="U1896">
        <v>0</v>
      </c>
      <c r="W1896">
        <v>0</v>
      </c>
      <c r="X1896">
        <v>0</v>
      </c>
      <c r="Y1896">
        <v>0</v>
      </c>
      <c r="AB1896" s="180">
        <v>44285</v>
      </c>
      <c r="AC1896">
        <v>1</v>
      </c>
      <c r="AD1896" t="s">
        <v>1922</v>
      </c>
      <c r="AE1896">
        <v>1</v>
      </c>
      <c r="AF1896">
        <v>30</v>
      </c>
      <c r="AG1896">
        <v>0</v>
      </c>
      <c r="AN1896">
        <v>1</v>
      </c>
      <c r="AO1896">
        <v>1</v>
      </c>
      <c r="AR1896" s="178">
        <v>8331</v>
      </c>
      <c r="AS1896" t="s">
        <v>1921</v>
      </c>
      <c r="AT1896">
        <v>0</v>
      </c>
      <c r="AU1896">
        <v>0</v>
      </c>
      <c r="AV1896">
        <v>890480123</v>
      </c>
      <c r="AW1896" t="s">
        <v>1920</v>
      </c>
      <c r="AX1896">
        <v>5</v>
      </c>
      <c r="BC1896">
        <v>2</v>
      </c>
      <c r="BD1896">
        <v>7</v>
      </c>
      <c r="BE1896">
        <v>2</v>
      </c>
    </row>
    <row r="1897" spans="1:57" x14ac:dyDescent="0.25">
      <c r="A1897" s="179">
        <f t="shared" si="29"/>
        <v>32004</v>
      </c>
      <c r="B1897" t="s">
        <v>1923</v>
      </c>
      <c r="C1897">
        <v>45433154</v>
      </c>
      <c r="D1897">
        <v>144105</v>
      </c>
      <c r="E1897">
        <v>4</v>
      </c>
      <c r="F1897">
        <v>550018581</v>
      </c>
      <c r="G1897" s="180">
        <v>43194</v>
      </c>
      <c r="H1897" s="180">
        <v>45379</v>
      </c>
      <c r="I1897">
        <v>0</v>
      </c>
      <c r="J1897">
        <v>1</v>
      </c>
      <c r="K1897">
        <v>0</v>
      </c>
      <c r="L1897">
        <v>30</v>
      </c>
      <c r="M1897">
        <v>2</v>
      </c>
      <c r="N1897" s="170">
        <v>22490513</v>
      </c>
      <c r="O1897" s="170">
        <v>24960000</v>
      </c>
      <c r="P1897" s="178">
        <v>63759</v>
      </c>
      <c r="Q1897" s="178">
        <v>2451</v>
      </c>
      <c r="R1897" s="178">
        <v>62668</v>
      </c>
      <c r="S1897">
        <v>0</v>
      </c>
      <c r="T1897">
        <v>0</v>
      </c>
      <c r="U1897">
        <v>0</v>
      </c>
      <c r="W1897">
        <v>0</v>
      </c>
      <c r="X1897">
        <v>0</v>
      </c>
      <c r="Y1897">
        <v>0</v>
      </c>
      <c r="AB1897" s="180">
        <v>44285</v>
      </c>
      <c r="AC1897">
        <v>1</v>
      </c>
      <c r="AD1897" t="s">
        <v>1922</v>
      </c>
      <c r="AE1897">
        <v>1</v>
      </c>
      <c r="AF1897">
        <v>30</v>
      </c>
      <c r="AG1897">
        <v>0</v>
      </c>
      <c r="AN1897">
        <v>1</v>
      </c>
      <c r="AO1897">
        <v>1</v>
      </c>
      <c r="AR1897" s="178">
        <v>30664</v>
      </c>
      <c r="AS1897" t="s">
        <v>1921</v>
      </c>
      <c r="AT1897">
        <v>0</v>
      </c>
      <c r="AU1897">
        <v>0</v>
      </c>
      <c r="AV1897">
        <v>890480123</v>
      </c>
      <c r="AW1897" t="s">
        <v>1920</v>
      </c>
      <c r="AX1897">
        <v>5</v>
      </c>
      <c r="BC1897">
        <v>2</v>
      </c>
      <c r="BD1897">
        <v>7</v>
      </c>
      <c r="BE1897">
        <v>2</v>
      </c>
    </row>
    <row r="1898" spans="1:57" x14ac:dyDescent="0.25">
      <c r="A1898" s="179">
        <f t="shared" si="29"/>
        <v>21710</v>
      </c>
      <c r="B1898" t="s">
        <v>1923</v>
      </c>
      <c r="C1898">
        <v>45433154</v>
      </c>
      <c r="D1898">
        <v>144105</v>
      </c>
      <c r="E1898">
        <v>4</v>
      </c>
      <c r="F1898">
        <v>550018582</v>
      </c>
      <c r="G1898" s="180">
        <v>43194</v>
      </c>
      <c r="H1898" s="180">
        <v>45379</v>
      </c>
      <c r="I1898">
        <v>0</v>
      </c>
      <c r="J1898">
        <v>1</v>
      </c>
      <c r="K1898">
        <v>0</v>
      </c>
      <c r="L1898">
        <v>30</v>
      </c>
      <c r="M1898">
        <v>2</v>
      </c>
      <c r="N1898" s="170">
        <v>22490513</v>
      </c>
      <c r="O1898" s="170">
        <v>24960000</v>
      </c>
      <c r="P1898" s="178">
        <v>42510</v>
      </c>
      <c r="Q1898" s="178">
        <v>1634</v>
      </c>
      <c r="R1898" s="178">
        <v>42510</v>
      </c>
      <c r="S1898">
        <v>2417</v>
      </c>
      <c r="T1898">
        <v>0</v>
      </c>
      <c r="U1898">
        <v>0</v>
      </c>
      <c r="W1898">
        <v>0</v>
      </c>
      <c r="X1898">
        <v>0</v>
      </c>
      <c r="Y1898">
        <v>0</v>
      </c>
      <c r="AB1898" s="180">
        <v>44285</v>
      </c>
      <c r="AC1898">
        <v>1</v>
      </c>
      <c r="AD1898" t="s">
        <v>1922</v>
      </c>
      <c r="AE1898">
        <v>1</v>
      </c>
      <c r="AF1898">
        <v>30</v>
      </c>
      <c r="AG1898">
        <v>0</v>
      </c>
      <c r="AN1898">
        <v>1</v>
      </c>
      <c r="AO1898">
        <v>1</v>
      </c>
      <c r="AR1898" s="178">
        <v>20800</v>
      </c>
      <c r="AS1898" t="s">
        <v>1921</v>
      </c>
      <c r="AT1898">
        <v>0</v>
      </c>
      <c r="AU1898">
        <v>0</v>
      </c>
      <c r="AV1898">
        <v>890480123</v>
      </c>
      <c r="AW1898" t="s">
        <v>1920</v>
      </c>
      <c r="AX1898">
        <v>5</v>
      </c>
      <c r="BC1898">
        <v>2</v>
      </c>
      <c r="BD1898">
        <v>7</v>
      </c>
      <c r="BE1898">
        <v>2</v>
      </c>
    </row>
    <row r="1899" spans="1:57" x14ac:dyDescent="0.25">
      <c r="A1899" s="179">
        <f t="shared" si="29"/>
        <v>45661</v>
      </c>
      <c r="B1899" t="s">
        <v>1923</v>
      </c>
      <c r="C1899">
        <v>45433154</v>
      </c>
      <c r="D1899">
        <v>144105</v>
      </c>
      <c r="E1899">
        <v>4</v>
      </c>
      <c r="F1899">
        <v>550018830</v>
      </c>
      <c r="G1899" s="180">
        <v>43229</v>
      </c>
      <c r="H1899" s="180">
        <v>45379</v>
      </c>
      <c r="I1899">
        <v>0</v>
      </c>
      <c r="J1899">
        <v>1</v>
      </c>
      <c r="K1899">
        <v>0</v>
      </c>
      <c r="L1899">
        <v>30</v>
      </c>
      <c r="M1899">
        <v>2</v>
      </c>
      <c r="N1899" s="170">
        <v>22490513</v>
      </c>
      <c r="O1899" s="170">
        <v>24960000</v>
      </c>
      <c r="P1899" s="178">
        <v>90969</v>
      </c>
      <c r="Q1899" s="178">
        <v>3497</v>
      </c>
      <c r="R1899" s="178">
        <v>89409</v>
      </c>
      <c r="S1899">
        <v>0</v>
      </c>
      <c r="T1899">
        <v>0</v>
      </c>
      <c r="U1899">
        <v>0</v>
      </c>
      <c r="W1899">
        <v>0</v>
      </c>
      <c r="X1899">
        <v>0</v>
      </c>
      <c r="Y1899">
        <v>0</v>
      </c>
      <c r="AB1899" s="180">
        <v>44285</v>
      </c>
      <c r="AC1899">
        <v>1</v>
      </c>
      <c r="AD1899" t="s">
        <v>1922</v>
      </c>
      <c r="AE1899">
        <v>1</v>
      </c>
      <c r="AF1899">
        <v>30</v>
      </c>
      <c r="AG1899">
        <v>0</v>
      </c>
      <c r="AN1899">
        <v>1</v>
      </c>
      <c r="AO1899">
        <v>1</v>
      </c>
      <c r="AR1899" s="178">
        <v>43748</v>
      </c>
      <c r="AS1899" t="s">
        <v>1921</v>
      </c>
      <c r="AT1899">
        <v>0</v>
      </c>
      <c r="AU1899">
        <v>0</v>
      </c>
      <c r="AV1899">
        <v>890480123</v>
      </c>
      <c r="AW1899" t="s">
        <v>1920</v>
      </c>
      <c r="AX1899">
        <v>5</v>
      </c>
      <c r="BC1899">
        <v>2</v>
      </c>
      <c r="BD1899">
        <v>7</v>
      </c>
      <c r="BE1899">
        <v>2</v>
      </c>
    </row>
    <row r="1900" spans="1:57" x14ac:dyDescent="0.25">
      <c r="A1900" s="179">
        <f t="shared" si="29"/>
        <v>4775</v>
      </c>
      <c r="B1900" t="s">
        <v>1923</v>
      </c>
      <c r="C1900">
        <v>45433154</v>
      </c>
      <c r="D1900">
        <v>144105</v>
      </c>
      <c r="E1900">
        <v>4</v>
      </c>
      <c r="F1900">
        <v>550018923</v>
      </c>
      <c r="G1900" s="180">
        <v>43238</v>
      </c>
      <c r="H1900" s="180">
        <v>45379</v>
      </c>
      <c r="I1900">
        <v>0</v>
      </c>
      <c r="J1900">
        <v>1</v>
      </c>
      <c r="K1900">
        <v>0</v>
      </c>
      <c r="L1900">
        <v>30</v>
      </c>
      <c r="M1900">
        <v>2</v>
      </c>
      <c r="N1900" s="170">
        <v>22490513</v>
      </c>
      <c r="O1900" s="170">
        <v>24960000</v>
      </c>
      <c r="P1900" s="178">
        <v>9351</v>
      </c>
      <c r="Q1900" s="178">
        <v>359</v>
      </c>
      <c r="R1900" s="178">
        <v>9351</v>
      </c>
      <c r="S1900">
        <v>599</v>
      </c>
      <c r="T1900">
        <v>0</v>
      </c>
      <c r="U1900">
        <v>0</v>
      </c>
      <c r="W1900">
        <v>0</v>
      </c>
      <c r="X1900">
        <v>0</v>
      </c>
      <c r="Y1900">
        <v>0</v>
      </c>
      <c r="AB1900" s="180">
        <v>44285</v>
      </c>
      <c r="AC1900">
        <v>1</v>
      </c>
      <c r="AD1900" t="s">
        <v>1922</v>
      </c>
      <c r="AE1900">
        <v>1</v>
      </c>
      <c r="AF1900">
        <v>30</v>
      </c>
      <c r="AG1900">
        <v>0</v>
      </c>
      <c r="AN1900">
        <v>1</v>
      </c>
      <c r="AO1900">
        <v>1</v>
      </c>
      <c r="AR1900" s="178">
        <v>4576</v>
      </c>
      <c r="AS1900" t="s">
        <v>1921</v>
      </c>
      <c r="AT1900">
        <v>0</v>
      </c>
      <c r="AU1900">
        <v>0</v>
      </c>
      <c r="AV1900">
        <v>890480123</v>
      </c>
      <c r="AW1900" t="s">
        <v>1920</v>
      </c>
      <c r="AX1900">
        <v>5</v>
      </c>
      <c r="BC1900">
        <v>2</v>
      </c>
      <c r="BD1900">
        <v>7</v>
      </c>
      <c r="BE1900">
        <v>2</v>
      </c>
    </row>
    <row r="1901" spans="1:57" x14ac:dyDescent="0.25">
      <c r="A1901" s="179">
        <f t="shared" si="29"/>
        <v>4775</v>
      </c>
      <c r="B1901" t="s">
        <v>1923</v>
      </c>
      <c r="C1901">
        <v>45433154</v>
      </c>
      <c r="D1901">
        <v>144105</v>
      </c>
      <c r="E1901">
        <v>4</v>
      </c>
      <c r="F1901">
        <v>550018974</v>
      </c>
      <c r="G1901" s="180">
        <v>43245</v>
      </c>
      <c r="H1901" s="180">
        <v>45379</v>
      </c>
      <c r="I1901">
        <v>0</v>
      </c>
      <c r="J1901">
        <v>1</v>
      </c>
      <c r="K1901">
        <v>0</v>
      </c>
      <c r="L1901">
        <v>30</v>
      </c>
      <c r="M1901">
        <v>2</v>
      </c>
      <c r="N1901" s="170">
        <v>22490513</v>
      </c>
      <c r="O1901" s="170">
        <v>24960000</v>
      </c>
      <c r="P1901" s="178">
        <v>9351</v>
      </c>
      <c r="Q1901" s="178">
        <v>359</v>
      </c>
      <c r="R1901" s="178">
        <v>9351</v>
      </c>
      <c r="S1901">
        <v>599</v>
      </c>
      <c r="T1901">
        <v>0</v>
      </c>
      <c r="U1901">
        <v>0</v>
      </c>
      <c r="W1901">
        <v>0</v>
      </c>
      <c r="X1901">
        <v>0</v>
      </c>
      <c r="Y1901">
        <v>0</v>
      </c>
      <c r="AB1901" s="180">
        <v>44285</v>
      </c>
      <c r="AC1901">
        <v>1</v>
      </c>
      <c r="AD1901" t="s">
        <v>1922</v>
      </c>
      <c r="AE1901">
        <v>1</v>
      </c>
      <c r="AF1901">
        <v>30</v>
      </c>
      <c r="AG1901">
        <v>0</v>
      </c>
      <c r="AN1901">
        <v>1</v>
      </c>
      <c r="AO1901">
        <v>1</v>
      </c>
      <c r="AR1901" s="178">
        <v>4576</v>
      </c>
      <c r="AS1901" t="s">
        <v>1921</v>
      </c>
      <c r="AT1901">
        <v>0</v>
      </c>
      <c r="AU1901">
        <v>0</v>
      </c>
      <c r="AV1901">
        <v>890480123</v>
      </c>
      <c r="AW1901" t="s">
        <v>1920</v>
      </c>
      <c r="AX1901">
        <v>5</v>
      </c>
      <c r="BC1901">
        <v>2</v>
      </c>
      <c r="BD1901">
        <v>7</v>
      </c>
      <c r="BE1901">
        <v>2</v>
      </c>
    </row>
    <row r="1902" spans="1:57" x14ac:dyDescent="0.25">
      <c r="A1902" s="179">
        <f t="shared" si="29"/>
        <v>46823</v>
      </c>
      <c r="B1902" t="s">
        <v>1923</v>
      </c>
      <c r="C1902">
        <v>45433154</v>
      </c>
      <c r="D1902">
        <v>144105</v>
      </c>
      <c r="E1902">
        <v>4</v>
      </c>
      <c r="F1902">
        <v>550019046</v>
      </c>
      <c r="G1902" s="180">
        <v>43256</v>
      </c>
      <c r="H1902" s="180">
        <v>45379</v>
      </c>
      <c r="I1902">
        <v>0</v>
      </c>
      <c r="J1902">
        <v>1</v>
      </c>
      <c r="K1902">
        <v>0</v>
      </c>
      <c r="L1902">
        <v>30</v>
      </c>
      <c r="M1902">
        <v>2</v>
      </c>
      <c r="N1902" s="170">
        <v>22490513</v>
      </c>
      <c r="O1902" s="170">
        <v>24960000</v>
      </c>
      <c r="P1902" s="178">
        <v>93298</v>
      </c>
      <c r="Q1902" s="178">
        <v>3587</v>
      </c>
      <c r="R1902" s="178">
        <v>91684</v>
      </c>
      <c r="S1902">
        <v>0</v>
      </c>
      <c r="T1902">
        <v>0</v>
      </c>
      <c r="U1902">
        <v>0</v>
      </c>
      <c r="W1902">
        <v>0</v>
      </c>
      <c r="X1902">
        <v>0</v>
      </c>
      <c r="Y1902">
        <v>0</v>
      </c>
      <c r="AB1902" s="180">
        <v>44285</v>
      </c>
      <c r="AC1902">
        <v>1</v>
      </c>
      <c r="AD1902" t="s">
        <v>1922</v>
      </c>
      <c r="AE1902">
        <v>1</v>
      </c>
      <c r="AF1902">
        <v>30</v>
      </c>
      <c r="AG1902">
        <v>0</v>
      </c>
      <c r="AN1902">
        <v>1</v>
      </c>
      <c r="AO1902">
        <v>1</v>
      </c>
      <c r="AR1902" s="178">
        <v>44861</v>
      </c>
      <c r="AS1902" t="s">
        <v>1921</v>
      </c>
      <c r="AT1902">
        <v>0</v>
      </c>
      <c r="AU1902">
        <v>0</v>
      </c>
      <c r="AV1902">
        <v>890480123</v>
      </c>
      <c r="AW1902" t="s">
        <v>1920</v>
      </c>
      <c r="AX1902">
        <v>5</v>
      </c>
      <c r="BC1902">
        <v>2</v>
      </c>
      <c r="BD1902">
        <v>7</v>
      </c>
      <c r="BE1902">
        <v>2</v>
      </c>
    </row>
    <row r="1903" spans="1:57" x14ac:dyDescent="0.25">
      <c r="A1903" s="179">
        <f t="shared" si="29"/>
        <v>53764</v>
      </c>
      <c r="B1903" t="s">
        <v>1923</v>
      </c>
      <c r="C1903">
        <v>45433154</v>
      </c>
      <c r="D1903">
        <v>144105</v>
      </c>
      <c r="E1903">
        <v>4</v>
      </c>
      <c r="F1903">
        <v>550019263</v>
      </c>
      <c r="G1903" s="180">
        <v>43292</v>
      </c>
      <c r="H1903" s="180">
        <v>45379</v>
      </c>
      <c r="I1903">
        <v>0</v>
      </c>
      <c r="J1903">
        <v>1</v>
      </c>
      <c r="K1903">
        <v>0</v>
      </c>
      <c r="L1903">
        <v>30</v>
      </c>
      <c r="M1903">
        <v>2</v>
      </c>
      <c r="N1903" s="170">
        <v>22490513</v>
      </c>
      <c r="O1903" s="170">
        <v>24960000</v>
      </c>
      <c r="P1903" s="178">
        <v>107117</v>
      </c>
      <c r="Q1903" s="178">
        <v>4118</v>
      </c>
      <c r="R1903" s="178">
        <v>105277</v>
      </c>
      <c r="S1903">
        <v>0</v>
      </c>
      <c r="T1903">
        <v>0</v>
      </c>
      <c r="U1903">
        <v>0</v>
      </c>
      <c r="W1903">
        <v>0</v>
      </c>
      <c r="X1903">
        <v>0</v>
      </c>
      <c r="Y1903">
        <v>0</v>
      </c>
      <c r="AB1903" s="180">
        <v>44285</v>
      </c>
      <c r="AC1903">
        <v>1</v>
      </c>
      <c r="AD1903" t="s">
        <v>1922</v>
      </c>
      <c r="AE1903">
        <v>1</v>
      </c>
      <c r="AF1903">
        <v>30</v>
      </c>
      <c r="AG1903">
        <v>0</v>
      </c>
      <c r="AN1903">
        <v>1</v>
      </c>
      <c r="AO1903">
        <v>1</v>
      </c>
      <c r="AR1903" s="178">
        <v>51513</v>
      </c>
      <c r="AS1903" t="s">
        <v>1921</v>
      </c>
      <c r="AT1903">
        <v>0</v>
      </c>
      <c r="AU1903">
        <v>0</v>
      </c>
      <c r="AV1903">
        <v>890480123</v>
      </c>
      <c r="AW1903" t="s">
        <v>1920</v>
      </c>
      <c r="AX1903">
        <v>5</v>
      </c>
      <c r="BC1903">
        <v>2</v>
      </c>
      <c r="BD1903">
        <v>7</v>
      </c>
      <c r="BE1903">
        <v>2</v>
      </c>
    </row>
    <row r="1904" spans="1:57" x14ac:dyDescent="0.25">
      <c r="A1904" s="179">
        <f t="shared" si="29"/>
        <v>26376</v>
      </c>
      <c r="B1904" t="s">
        <v>1923</v>
      </c>
      <c r="C1904">
        <v>45433154</v>
      </c>
      <c r="D1904">
        <v>144105</v>
      </c>
      <c r="E1904">
        <v>4</v>
      </c>
      <c r="F1904">
        <v>550019493</v>
      </c>
      <c r="G1904" s="180">
        <v>43328</v>
      </c>
      <c r="H1904" s="180">
        <v>45379</v>
      </c>
      <c r="I1904">
        <v>0</v>
      </c>
      <c r="J1904">
        <v>1</v>
      </c>
      <c r="K1904">
        <v>0</v>
      </c>
      <c r="L1904">
        <v>30</v>
      </c>
      <c r="M1904">
        <v>2</v>
      </c>
      <c r="N1904" s="170">
        <v>22490513</v>
      </c>
      <c r="O1904" s="170">
        <v>24960000</v>
      </c>
      <c r="P1904" s="178">
        <v>51648</v>
      </c>
      <c r="Q1904" s="178">
        <v>1986</v>
      </c>
      <c r="R1904" s="178">
        <v>51648</v>
      </c>
      <c r="S1904">
        <v>2877</v>
      </c>
      <c r="T1904">
        <v>0</v>
      </c>
      <c r="U1904">
        <v>0</v>
      </c>
      <c r="W1904">
        <v>0</v>
      </c>
      <c r="X1904">
        <v>0</v>
      </c>
      <c r="Y1904">
        <v>0</v>
      </c>
      <c r="AB1904" s="180">
        <v>44285</v>
      </c>
      <c r="AC1904">
        <v>1</v>
      </c>
      <c r="AD1904" t="s">
        <v>1922</v>
      </c>
      <c r="AE1904">
        <v>1</v>
      </c>
      <c r="AF1904">
        <v>30</v>
      </c>
      <c r="AG1904">
        <v>0</v>
      </c>
      <c r="AN1904">
        <v>1</v>
      </c>
      <c r="AO1904">
        <v>1</v>
      </c>
      <c r="AR1904" s="178">
        <v>25272</v>
      </c>
      <c r="AS1904" t="s">
        <v>1921</v>
      </c>
      <c r="AT1904">
        <v>0</v>
      </c>
      <c r="AU1904">
        <v>0</v>
      </c>
      <c r="AV1904">
        <v>890480123</v>
      </c>
      <c r="AW1904" t="s">
        <v>1920</v>
      </c>
      <c r="AX1904">
        <v>5</v>
      </c>
      <c r="BC1904">
        <v>2</v>
      </c>
      <c r="BD1904">
        <v>7</v>
      </c>
      <c r="BE1904">
        <v>2</v>
      </c>
    </row>
    <row r="1905" spans="1:57" x14ac:dyDescent="0.25">
      <c r="A1905" s="179">
        <f t="shared" si="29"/>
        <v>53224</v>
      </c>
      <c r="B1905" t="s">
        <v>1923</v>
      </c>
      <c r="C1905">
        <v>45433154</v>
      </c>
      <c r="D1905">
        <v>144105</v>
      </c>
      <c r="E1905">
        <v>4</v>
      </c>
      <c r="F1905">
        <v>550019500</v>
      </c>
      <c r="G1905" s="180">
        <v>43329</v>
      </c>
      <c r="H1905" s="180">
        <v>45379</v>
      </c>
      <c r="I1905">
        <v>0</v>
      </c>
      <c r="J1905">
        <v>1</v>
      </c>
      <c r="K1905">
        <v>0</v>
      </c>
      <c r="L1905">
        <v>30</v>
      </c>
      <c r="M1905">
        <v>2</v>
      </c>
      <c r="N1905" s="170">
        <v>22490513</v>
      </c>
      <c r="O1905" s="170">
        <v>24960000</v>
      </c>
      <c r="P1905" s="178">
        <v>106051</v>
      </c>
      <c r="Q1905" s="178">
        <v>4077</v>
      </c>
      <c r="R1905" s="178">
        <v>104219</v>
      </c>
      <c r="S1905">
        <v>0</v>
      </c>
      <c r="T1905">
        <v>0</v>
      </c>
      <c r="U1905">
        <v>0</v>
      </c>
      <c r="W1905">
        <v>0</v>
      </c>
      <c r="X1905">
        <v>0</v>
      </c>
      <c r="Y1905">
        <v>0</v>
      </c>
      <c r="AB1905" s="180">
        <v>44285</v>
      </c>
      <c r="AC1905">
        <v>1</v>
      </c>
      <c r="AD1905" t="s">
        <v>1922</v>
      </c>
      <c r="AE1905">
        <v>1</v>
      </c>
      <c r="AF1905">
        <v>30</v>
      </c>
      <c r="AG1905">
        <v>0</v>
      </c>
      <c r="AN1905">
        <v>1</v>
      </c>
      <c r="AO1905">
        <v>1</v>
      </c>
      <c r="AR1905" s="178">
        <v>50995</v>
      </c>
      <c r="AS1905" t="s">
        <v>1921</v>
      </c>
      <c r="AT1905">
        <v>0</v>
      </c>
      <c r="AU1905">
        <v>0</v>
      </c>
      <c r="AV1905">
        <v>890480123</v>
      </c>
      <c r="AW1905" t="s">
        <v>1920</v>
      </c>
      <c r="AX1905">
        <v>5</v>
      </c>
      <c r="BC1905">
        <v>2</v>
      </c>
      <c r="BD1905">
        <v>7</v>
      </c>
      <c r="BE1905">
        <v>2</v>
      </c>
    </row>
    <row r="1906" spans="1:57" x14ac:dyDescent="0.25">
      <c r="A1906" s="179">
        <f t="shared" si="29"/>
        <v>56509</v>
      </c>
      <c r="B1906" t="s">
        <v>1923</v>
      </c>
      <c r="C1906">
        <v>45433154</v>
      </c>
      <c r="D1906">
        <v>144105</v>
      </c>
      <c r="E1906">
        <v>4</v>
      </c>
      <c r="F1906">
        <v>550019703</v>
      </c>
      <c r="G1906" s="180">
        <v>43355</v>
      </c>
      <c r="H1906" s="180">
        <v>45379</v>
      </c>
      <c r="I1906">
        <v>0</v>
      </c>
      <c r="J1906">
        <v>1</v>
      </c>
      <c r="K1906">
        <v>0</v>
      </c>
      <c r="L1906">
        <v>30</v>
      </c>
      <c r="M1906">
        <v>2</v>
      </c>
      <c r="N1906" s="170">
        <v>22490513</v>
      </c>
      <c r="O1906" s="170">
        <v>24960000</v>
      </c>
      <c r="P1906" s="178">
        <v>112599</v>
      </c>
      <c r="Q1906" s="178">
        <v>4329</v>
      </c>
      <c r="R1906" s="178">
        <v>110651</v>
      </c>
      <c r="S1906">
        <v>0</v>
      </c>
      <c r="T1906">
        <v>0</v>
      </c>
      <c r="U1906">
        <v>0</v>
      </c>
      <c r="W1906">
        <v>0</v>
      </c>
      <c r="X1906">
        <v>0</v>
      </c>
      <c r="Y1906">
        <v>0</v>
      </c>
      <c r="AB1906" s="180">
        <v>44285</v>
      </c>
      <c r="AC1906">
        <v>1</v>
      </c>
      <c r="AD1906" t="s">
        <v>1922</v>
      </c>
      <c r="AE1906">
        <v>1</v>
      </c>
      <c r="AF1906">
        <v>30</v>
      </c>
      <c r="AG1906">
        <v>0</v>
      </c>
      <c r="AN1906">
        <v>1</v>
      </c>
      <c r="AO1906">
        <v>1</v>
      </c>
      <c r="AR1906" s="178">
        <v>54142</v>
      </c>
      <c r="AS1906" t="s">
        <v>1921</v>
      </c>
      <c r="AT1906">
        <v>0</v>
      </c>
      <c r="AU1906">
        <v>0</v>
      </c>
      <c r="AV1906">
        <v>890480123</v>
      </c>
      <c r="AW1906" t="s">
        <v>1920</v>
      </c>
      <c r="AX1906">
        <v>5</v>
      </c>
      <c r="BC1906">
        <v>2</v>
      </c>
      <c r="BD1906">
        <v>7</v>
      </c>
      <c r="BE1906">
        <v>2</v>
      </c>
    </row>
    <row r="1907" spans="1:57" x14ac:dyDescent="0.25">
      <c r="A1907" s="179">
        <f t="shared" si="29"/>
        <v>5297</v>
      </c>
      <c r="B1907" t="s">
        <v>1923</v>
      </c>
      <c r="C1907">
        <v>45433154</v>
      </c>
      <c r="D1907">
        <v>144105</v>
      </c>
      <c r="E1907">
        <v>4</v>
      </c>
      <c r="F1907">
        <v>550019774</v>
      </c>
      <c r="G1907" s="180">
        <v>43369</v>
      </c>
      <c r="H1907" s="180">
        <v>45379</v>
      </c>
      <c r="I1907">
        <v>0</v>
      </c>
      <c r="J1907">
        <v>1</v>
      </c>
      <c r="K1907">
        <v>0</v>
      </c>
      <c r="L1907">
        <v>30</v>
      </c>
      <c r="M1907">
        <v>2</v>
      </c>
      <c r="N1907" s="170">
        <v>22490513</v>
      </c>
      <c r="O1907" s="170">
        <v>24960000</v>
      </c>
      <c r="P1907" s="178">
        <v>10373</v>
      </c>
      <c r="Q1907" s="178">
        <v>399</v>
      </c>
      <c r="R1907" s="178">
        <v>10373</v>
      </c>
      <c r="S1907">
        <v>563</v>
      </c>
      <c r="T1907">
        <v>0</v>
      </c>
      <c r="U1907">
        <v>0</v>
      </c>
      <c r="W1907">
        <v>0</v>
      </c>
      <c r="X1907">
        <v>0</v>
      </c>
      <c r="Y1907">
        <v>0</v>
      </c>
      <c r="AB1907" s="180">
        <v>44285</v>
      </c>
      <c r="AC1907">
        <v>1</v>
      </c>
      <c r="AD1907" t="s">
        <v>1922</v>
      </c>
      <c r="AE1907">
        <v>1</v>
      </c>
      <c r="AF1907">
        <v>30</v>
      </c>
      <c r="AG1907">
        <v>0</v>
      </c>
      <c r="AN1907">
        <v>1</v>
      </c>
      <c r="AO1907">
        <v>1</v>
      </c>
      <c r="AR1907" s="178">
        <v>5076</v>
      </c>
      <c r="AS1907" t="s">
        <v>1921</v>
      </c>
      <c r="AT1907">
        <v>0</v>
      </c>
      <c r="AU1907">
        <v>0</v>
      </c>
      <c r="AV1907">
        <v>890480123</v>
      </c>
      <c r="AW1907" t="s">
        <v>1920</v>
      </c>
      <c r="AX1907">
        <v>5</v>
      </c>
      <c r="BC1907">
        <v>2</v>
      </c>
      <c r="BD1907">
        <v>7</v>
      </c>
      <c r="BE1907">
        <v>2</v>
      </c>
    </row>
    <row r="1908" spans="1:57" x14ac:dyDescent="0.25">
      <c r="A1908" s="179">
        <f t="shared" si="29"/>
        <v>52011</v>
      </c>
      <c r="B1908" t="s">
        <v>1923</v>
      </c>
      <c r="C1908">
        <v>45433154</v>
      </c>
      <c r="D1908">
        <v>144105</v>
      </c>
      <c r="E1908">
        <v>4</v>
      </c>
      <c r="F1908">
        <v>550019833</v>
      </c>
      <c r="G1908" s="180">
        <v>43376</v>
      </c>
      <c r="H1908" s="180">
        <v>45379</v>
      </c>
      <c r="I1908">
        <v>0</v>
      </c>
      <c r="J1908">
        <v>1</v>
      </c>
      <c r="K1908">
        <v>0</v>
      </c>
      <c r="L1908">
        <v>30</v>
      </c>
      <c r="M1908">
        <v>2</v>
      </c>
      <c r="N1908" s="170">
        <v>22490513</v>
      </c>
      <c r="O1908" s="170">
        <v>24960000</v>
      </c>
      <c r="P1908" s="178">
        <v>103619</v>
      </c>
      <c r="Q1908" s="178">
        <v>3984</v>
      </c>
      <c r="R1908" s="178">
        <v>101844</v>
      </c>
      <c r="S1908">
        <v>0</v>
      </c>
      <c r="T1908">
        <v>0</v>
      </c>
      <c r="U1908">
        <v>0</v>
      </c>
      <c r="W1908">
        <v>0</v>
      </c>
      <c r="X1908">
        <v>0</v>
      </c>
      <c r="Y1908">
        <v>0</v>
      </c>
      <c r="AB1908" s="180">
        <v>44285</v>
      </c>
      <c r="AC1908">
        <v>1</v>
      </c>
      <c r="AD1908" t="s">
        <v>1922</v>
      </c>
      <c r="AE1908">
        <v>1</v>
      </c>
      <c r="AF1908">
        <v>30</v>
      </c>
      <c r="AG1908">
        <v>0</v>
      </c>
      <c r="AN1908">
        <v>1</v>
      </c>
      <c r="AO1908">
        <v>1</v>
      </c>
      <c r="AR1908" s="178">
        <v>49833</v>
      </c>
      <c r="AS1908" t="s">
        <v>1921</v>
      </c>
      <c r="AT1908">
        <v>0</v>
      </c>
      <c r="AU1908">
        <v>0</v>
      </c>
      <c r="AV1908">
        <v>890480123</v>
      </c>
      <c r="AW1908" t="s">
        <v>1920</v>
      </c>
      <c r="AX1908">
        <v>5</v>
      </c>
      <c r="BC1908">
        <v>2</v>
      </c>
      <c r="BD1908">
        <v>7</v>
      </c>
      <c r="BE1908">
        <v>2</v>
      </c>
    </row>
    <row r="1909" spans="1:57" x14ac:dyDescent="0.25">
      <c r="A1909" s="179">
        <f t="shared" si="29"/>
        <v>13261</v>
      </c>
      <c r="B1909" t="s">
        <v>1923</v>
      </c>
      <c r="C1909">
        <v>45433154</v>
      </c>
      <c r="D1909">
        <v>144105</v>
      </c>
      <c r="E1909">
        <v>4</v>
      </c>
      <c r="F1909">
        <v>550019864</v>
      </c>
      <c r="G1909" s="180">
        <v>43382</v>
      </c>
      <c r="H1909" s="180">
        <v>45379</v>
      </c>
      <c r="I1909">
        <v>0</v>
      </c>
      <c r="J1909">
        <v>1</v>
      </c>
      <c r="K1909">
        <v>0</v>
      </c>
      <c r="L1909">
        <v>30</v>
      </c>
      <c r="M1909">
        <v>2</v>
      </c>
      <c r="N1909" s="170">
        <v>22490513</v>
      </c>
      <c r="O1909" s="170">
        <v>24960000</v>
      </c>
      <c r="P1909" s="178">
        <v>25966</v>
      </c>
      <c r="Q1909" s="178">
        <v>998</v>
      </c>
      <c r="R1909" s="178">
        <v>25966</v>
      </c>
      <c r="S1909">
        <v>1474</v>
      </c>
      <c r="T1909">
        <v>0</v>
      </c>
      <c r="U1909">
        <v>0</v>
      </c>
      <c r="W1909">
        <v>0</v>
      </c>
      <c r="X1909">
        <v>0</v>
      </c>
      <c r="Y1909">
        <v>0</v>
      </c>
      <c r="AB1909" s="180">
        <v>44285</v>
      </c>
      <c r="AC1909">
        <v>1</v>
      </c>
      <c r="AD1909" t="s">
        <v>1922</v>
      </c>
      <c r="AE1909">
        <v>1</v>
      </c>
      <c r="AF1909">
        <v>30</v>
      </c>
      <c r="AG1909">
        <v>0</v>
      </c>
      <c r="AN1909">
        <v>1</v>
      </c>
      <c r="AO1909">
        <v>1</v>
      </c>
      <c r="AR1909" s="178">
        <v>12705</v>
      </c>
      <c r="AS1909" t="s">
        <v>1921</v>
      </c>
      <c r="AT1909">
        <v>0</v>
      </c>
      <c r="AU1909">
        <v>0</v>
      </c>
      <c r="AV1909">
        <v>890480123</v>
      </c>
      <c r="AW1909" t="s">
        <v>1920</v>
      </c>
      <c r="AX1909">
        <v>5</v>
      </c>
      <c r="BC1909">
        <v>2</v>
      </c>
      <c r="BD1909">
        <v>7</v>
      </c>
      <c r="BE1909">
        <v>2</v>
      </c>
    </row>
    <row r="1910" spans="1:57" x14ac:dyDescent="0.25">
      <c r="A1910" s="179">
        <f t="shared" si="29"/>
        <v>53041</v>
      </c>
      <c r="B1910" t="s">
        <v>1923</v>
      </c>
      <c r="C1910">
        <v>45433154</v>
      </c>
      <c r="D1910">
        <v>144105</v>
      </c>
      <c r="E1910">
        <v>4</v>
      </c>
      <c r="F1910">
        <v>550020044</v>
      </c>
      <c r="G1910" s="180">
        <v>43411</v>
      </c>
      <c r="H1910" s="180">
        <v>45379</v>
      </c>
      <c r="I1910">
        <v>0</v>
      </c>
      <c r="J1910">
        <v>1</v>
      </c>
      <c r="K1910">
        <v>0</v>
      </c>
      <c r="L1910">
        <v>30</v>
      </c>
      <c r="M1910">
        <v>2</v>
      </c>
      <c r="N1910" s="170">
        <v>22490513</v>
      </c>
      <c r="O1910" s="170">
        <v>24960000</v>
      </c>
      <c r="P1910" s="178">
        <v>105679</v>
      </c>
      <c r="Q1910" s="178">
        <v>4063</v>
      </c>
      <c r="R1910" s="178">
        <v>103860</v>
      </c>
      <c r="S1910">
        <v>0</v>
      </c>
      <c r="T1910">
        <v>0</v>
      </c>
      <c r="U1910">
        <v>0</v>
      </c>
      <c r="W1910">
        <v>0</v>
      </c>
      <c r="X1910">
        <v>0</v>
      </c>
      <c r="Y1910">
        <v>0</v>
      </c>
      <c r="AB1910" s="180">
        <v>44285</v>
      </c>
      <c r="AC1910">
        <v>1</v>
      </c>
      <c r="AD1910" t="s">
        <v>1922</v>
      </c>
      <c r="AE1910">
        <v>1</v>
      </c>
      <c r="AF1910">
        <v>30</v>
      </c>
      <c r="AG1910">
        <v>0</v>
      </c>
      <c r="AN1910">
        <v>1</v>
      </c>
      <c r="AO1910">
        <v>1</v>
      </c>
      <c r="AR1910" s="178">
        <v>50819</v>
      </c>
      <c r="AS1910" t="s">
        <v>1921</v>
      </c>
      <c r="AT1910">
        <v>0</v>
      </c>
      <c r="AU1910">
        <v>0</v>
      </c>
      <c r="AV1910">
        <v>890480123</v>
      </c>
      <c r="AW1910" t="s">
        <v>1920</v>
      </c>
      <c r="AX1910">
        <v>5</v>
      </c>
      <c r="BC1910">
        <v>2</v>
      </c>
      <c r="BD1910">
        <v>7</v>
      </c>
      <c r="BE1910">
        <v>2</v>
      </c>
    </row>
    <row r="1911" spans="1:57" x14ac:dyDescent="0.25">
      <c r="A1911" s="179">
        <f t="shared" si="29"/>
        <v>50404</v>
      </c>
      <c r="B1911" t="s">
        <v>1923</v>
      </c>
      <c r="C1911">
        <v>45433154</v>
      </c>
      <c r="D1911">
        <v>144105</v>
      </c>
      <c r="E1911">
        <v>4</v>
      </c>
      <c r="F1911">
        <v>550020284</v>
      </c>
      <c r="G1911" s="180">
        <v>43442</v>
      </c>
      <c r="H1911" s="180">
        <v>45379</v>
      </c>
      <c r="I1911">
        <v>0</v>
      </c>
      <c r="J1911">
        <v>1</v>
      </c>
      <c r="K1911">
        <v>0</v>
      </c>
      <c r="L1911">
        <v>30</v>
      </c>
      <c r="M1911">
        <v>2</v>
      </c>
      <c r="N1911" s="170">
        <v>22490513</v>
      </c>
      <c r="O1911" s="170">
        <v>24960000</v>
      </c>
      <c r="P1911" s="178">
        <v>100415</v>
      </c>
      <c r="Q1911" s="178">
        <v>3860</v>
      </c>
      <c r="R1911" s="178">
        <v>98696</v>
      </c>
      <c r="S1911">
        <v>0</v>
      </c>
      <c r="T1911">
        <v>0</v>
      </c>
      <c r="U1911">
        <v>0</v>
      </c>
      <c r="W1911">
        <v>0</v>
      </c>
      <c r="X1911">
        <v>0</v>
      </c>
      <c r="Y1911">
        <v>0</v>
      </c>
      <c r="AB1911" s="180">
        <v>44285</v>
      </c>
      <c r="AC1911">
        <v>1</v>
      </c>
      <c r="AD1911" t="s">
        <v>1922</v>
      </c>
      <c r="AE1911">
        <v>1</v>
      </c>
      <c r="AF1911">
        <v>30</v>
      </c>
      <c r="AG1911">
        <v>0</v>
      </c>
      <c r="AN1911">
        <v>1</v>
      </c>
      <c r="AO1911">
        <v>1</v>
      </c>
      <c r="AR1911" s="178">
        <v>48292</v>
      </c>
      <c r="AS1911" t="s">
        <v>1921</v>
      </c>
      <c r="AT1911">
        <v>0</v>
      </c>
      <c r="AU1911">
        <v>0</v>
      </c>
      <c r="AV1911">
        <v>890480123</v>
      </c>
      <c r="AW1911" t="s">
        <v>1920</v>
      </c>
      <c r="AX1911">
        <v>5</v>
      </c>
      <c r="BC1911">
        <v>2</v>
      </c>
      <c r="BD1911">
        <v>7</v>
      </c>
      <c r="BE1911">
        <v>2</v>
      </c>
    </row>
    <row r="1912" spans="1:57" x14ac:dyDescent="0.25">
      <c r="A1912" s="179">
        <f t="shared" si="29"/>
        <v>24531</v>
      </c>
      <c r="B1912" t="s">
        <v>1923</v>
      </c>
      <c r="C1912">
        <v>45433154</v>
      </c>
      <c r="D1912">
        <v>144105</v>
      </c>
      <c r="E1912">
        <v>4</v>
      </c>
      <c r="F1912">
        <v>550020347</v>
      </c>
      <c r="G1912" s="180">
        <v>43457</v>
      </c>
      <c r="H1912" s="180">
        <v>45379</v>
      </c>
      <c r="I1912">
        <v>0</v>
      </c>
      <c r="J1912">
        <v>1</v>
      </c>
      <c r="K1912">
        <v>0</v>
      </c>
      <c r="L1912">
        <v>30</v>
      </c>
      <c r="M1912">
        <v>2</v>
      </c>
      <c r="N1912" s="170">
        <v>22490513</v>
      </c>
      <c r="O1912" s="170">
        <v>24960000</v>
      </c>
      <c r="P1912" s="178">
        <v>48034</v>
      </c>
      <c r="Q1912" s="178">
        <v>1847</v>
      </c>
      <c r="R1912" s="178">
        <v>48034</v>
      </c>
      <c r="S1912">
        <v>2683</v>
      </c>
      <c r="T1912">
        <v>0</v>
      </c>
      <c r="U1912">
        <v>0</v>
      </c>
      <c r="W1912">
        <v>0</v>
      </c>
      <c r="X1912">
        <v>0</v>
      </c>
      <c r="Y1912">
        <v>0</v>
      </c>
      <c r="AB1912" s="180">
        <v>44285</v>
      </c>
      <c r="AC1912">
        <v>1</v>
      </c>
      <c r="AD1912" t="s">
        <v>1922</v>
      </c>
      <c r="AE1912">
        <v>1</v>
      </c>
      <c r="AF1912">
        <v>30</v>
      </c>
      <c r="AG1912">
        <v>0</v>
      </c>
      <c r="AN1912">
        <v>1</v>
      </c>
      <c r="AO1912">
        <v>1</v>
      </c>
      <c r="AR1912" s="178">
        <v>23503</v>
      </c>
      <c r="AS1912" t="s">
        <v>1921</v>
      </c>
      <c r="AT1912">
        <v>0</v>
      </c>
      <c r="AU1912">
        <v>0</v>
      </c>
      <c r="AV1912">
        <v>890480123</v>
      </c>
      <c r="AW1912" t="s">
        <v>1920</v>
      </c>
      <c r="AX1912">
        <v>5</v>
      </c>
      <c r="BC1912">
        <v>2</v>
      </c>
      <c r="BD1912">
        <v>7</v>
      </c>
      <c r="BE1912">
        <v>2</v>
      </c>
    </row>
    <row r="1913" spans="1:57" x14ac:dyDescent="0.25">
      <c r="A1913" s="179">
        <f t="shared" si="29"/>
        <v>55408</v>
      </c>
      <c r="B1913" t="s">
        <v>1923</v>
      </c>
      <c r="C1913">
        <v>45433154</v>
      </c>
      <c r="D1913">
        <v>144105</v>
      </c>
      <c r="E1913">
        <v>4</v>
      </c>
      <c r="F1913">
        <v>550020449</v>
      </c>
      <c r="G1913" s="180">
        <v>43474</v>
      </c>
      <c r="H1913" s="180">
        <v>45379</v>
      </c>
      <c r="I1913">
        <v>0</v>
      </c>
      <c r="J1913">
        <v>1</v>
      </c>
      <c r="K1913">
        <v>0</v>
      </c>
      <c r="L1913">
        <v>30</v>
      </c>
      <c r="M1913">
        <v>2</v>
      </c>
      <c r="N1913" s="170">
        <v>22490513</v>
      </c>
      <c r="O1913" s="170">
        <v>24960000</v>
      </c>
      <c r="P1913" s="178">
        <v>110394</v>
      </c>
      <c r="Q1913" s="178">
        <v>4244</v>
      </c>
      <c r="R1913" s="178">
        <v>108496</v>
      </c>
      <c r="S1913">
        <v>0</v>
      </c>
      <c r="T1913">
        <v>0</v>
      </c>
      <c r="U1913">
        <v>0</v>
      </c>
      <c r="W1913">
        <v>0</v>
      </c>
      <c r="X1913">
        <v>0</v>
      </c>
      <c r="Y1913">
        <v>0</v>
      </c>
      <c r="AB1913" s="180">
        <v>44285</v>
      </c>
      <c r="AC1913">
        <v>1</v>
      </c>
      <c r="AD1913" t="s">
        <v>1922</v>
      </c>
      <c r="AE1913">
        <v>1</v>
      </c>
      <c r="AF1913">
        <v>30</v>
      </c>
      <c r="AG1913">
        <v>0</v>
      </c>
      <c r="AN1913">
        <v>1</v>
      </c>
      <c r="AO1913">
        <v>1</v>
      </c>
      <c r="AR1913" s="178">
        <v>53088</v>
      </c>
      <c r="AS1913" t="s">
        <v>1921</v>
      </c>
      <c r="AT1913">
        <v>0</v>
      </c>
      <c r="AU1913">
        <v>0</v>
      </c>
      <c r="AV1913">
        <v>890480123</v>
      </c>
      <c r="AW1913" t="s">
        <v>1920</v>
      </c>
      <c r="AX1913">
        <v>5</v>
      </c>
      <c r="BC1913">
        <v>2</v>
      </c>
      <c r="BD1913">
        <v>7</v>
      </c>
      <c r="BE1913">
        <v>2</v>
      </c>
    </row>
    <row r="1914" spans="1:57" x14ac:dyDescent="0.25">
      <c r="A1914" s="179">
        <f t="shared" si="29"/>
        <v>16477</v>
      </c>
      <c r="B1914" t="s">
        <v>1923</v>
      </c>
      <c r="C1914">
        <v>45433154</v>
      </c>
      <c r="D1914">
        <v>144105</v>
      </c>
      <c r="E1914">
        <v>4</v>
      </c>
      <c r="F1914">
        <v>550020527</v>
      </c>
      <c r="G1914" s="180">
        <v>43486</v>
      </c>
      <c r="H1914" s="180">
        <v>45379</v>
      </c>
      <c r="I1914">
        <v>0</v>
      </c>
      <c r="J1914">
        <v>1</v>
      </c>
      <c r="K1914">
        <v>0</v>
      </c>
      <c r="L1914">
        <v>30</v>
      </c>
      <c r="M1914">
        <v>2</v>
      </c>
      <c r="N1914" s="170">
        <v>22490513</v>
      </c>
      <c r="O1914" s="170">
        <v>24960000</v>
      </c>
      <c r="P1914" s="178">
        <v>32265</v>
      </c>
      <c r="Q1914" s="178">
        <v>1240</v>
      </c>
      <c r="R1914" s="178">
        <v>32265</v>
      </c>
      <c r="S1914">
        <v>1810</v>
      </c>
      <c r="T1914">
        <v>0</v>
      </c>
      <c r="U1914">
        <v>0</v>
      </c>
      <c r="W1914">
        <v>0</v>
      </c>
      <c r="X1914">
        <v>0</v>
      </c>
      <c r="Y1914">
        <v>0</v>
      </c>
      <c r="AB1914" s="180">
        <v>44285</v>
      </c>
      <c r="AC1914">
        <v>1</v>
      </c>
      <c r="AD1914" t="s">
        <v>1922</v>
      </c>
      <c r="AE1914">
        <v>1</v>
      </c>
      <c r="AF1914">
        <v>30</v>
      </c>
      <c r="AG1914">
        <v>0</v>
      </c>
      <c r="AN1914">
        <v>1</v>
      </c>
      <c r="AO1914">
        <v>1</v>
      </c>
      <c r="AR1914" s="178">
        <v>15788</v>
      </c>
      <c r="AS1914" t="s">
        <v>1921</v>
      </c>
      <c r="AT1914">
        <v>0</v>
      </c>
      <c r="AU1914">
        <v>0</v>
      </c>
      <c r="AV1914">
        <v>890480123</v>
      </c>
      <c r="AW1914" t="s">
        <v>1920</v>
      </c>
      <c r="AX1914">
        <v>5</v>
      </c>
      <c r="BC1914">
        <v>2</v>
      </c>
      <c r="BD1914">
        <v>7</v>
      </c>
      <c r="BE1914">
        <v>2</v>
      </c>
    </row>
    <row r="1915" spans="1:57" x14ac:dyDescent="0.25">
      <c r="A1915" s="179">
        <f t="shared" si="29"/>
        <v>28642</v>
      </c>
      <c r="B1915" t="s">
        <v>1923</v>
      </c>
      <c r="C1915">
        <v>45433154</v>
      </c>
      <c r="D1915">
        <v>144105</v>
      </c>
      <c r="E1915">
        <v>4</v>
      </c>
      <c r="F1915">
        <v>550020727</v>
      </c>
      <c r="G1915" s="180">
        <v>43518</v>
      </c>
      <c r="H1915" s="180">
        <v>45379</v>
      </c>
      <c r="I1915">
        <v>0</v>
      </c>
      <c r="J1915">
        <v>1</v>
      </c>
      <c r="K1915">
        <v>0</v>
      </c>
      <c r="L1915">
        <v>30</v>
      </c>
      <c r="M1915">
        <v>2</v>
      </c>
      <c r="N1915" s="170">
        <v>22490513</v>
      </c>
      <c r="O1915" s="170">
        <v>24960000</v>
      </c>
      <c r="P1915" s="178">
        <v>56084</v>
      </c>
      <c r="Q1915" s="178">
        <v>2156</v>
      </c>
      <c r="R1915" s="178">
        <v>56084</v>
      </c>
      <c r="S1915">
        <v>3154</v>
      </c>
      <c r="T1915">
        <v>0</v>
      </c>
      <c r="U1915">
        <v>0</v>
      </c>
      <c r="W1915">
        <v>0</v>
      </c>
      <c r="X1915">
        <v>0</v>
      </c>
      <c r="Y1915">
        <v>0</v>
      </c>
      <c r="AB1915" s="180">
        <v>44285</v>
      </c>
      <c r="AC1915">
        <v>1</v>
      </c>
      <c r="AD1915" t="s">
        <v>1922</v>
      </c>
      <c r="AE1915">
        <v>1</v>
      </c>
      <c r="AF1915">
        <v>30</v>
      </c>
      <c r="AG1915">
        <v>0</v>
      </c>
      <c r="AN1915">
        <v>1</v>
      </c>
      <c r="AO1915">
        <v>1</v>
      </c>
      <c r="AR1915" s="178">
        <v>27442</v>
      </c>
      <c r="AS1915" t="s">
        <v>1921</v>
      </c>
      <c r="AT1915">
        <v>0</v>
      </c>
      <c r="AU1915">
        <v>0</v>
      </c>
      <c r="AV1915">
        <v>890480123</v>
      </c>
      <c r="AW1915" t="s">
        <v>1920</v>
      </c>
      <c r="AX1915">
        <v>5</v>
      </c>
      <c r="BC1915">
        <v>2</v>
      </c>
      <c r="BD1915">
        <v>7</v>
      </c>
      <c r="BE1915">
        <v>2</v>
      </c>
    </row>
    <row r="1916" spans="1:57" x14ac:dyDescent="0.25">
      <c r="A1916" s="179">
        <f t="shared" si="29"/>
        <v>84646</v>
      </c>
      <c r="B1916" t="s">
        <v>1923</v>
      </c>
      <c r="C1916">
        <v>45433154</v>
      </c>
      <c r="D1916">
        <v>144105</v>
      </c>
      <c r="E1916">
        <v>4</v>
      </c>
      <c r="F1916">
        <v>550020772</v>
      </c>
      <c r="G1916" s="180">
        <v>43527</v>
      </c>
      <c r="H1916" s="180">
        <v>45379</v>
      </c>
      <c r="I1916">
        <v>0</v>
      </c>
      <c r="J1916">
        <v>1</v>
      </c>
      <c r="K1916">
        <v>0</v>
      </c>
      <c r="L1916">
        <v>30</v>
      </c>
      <c r="M1916">
        <v>2</v>
      </c>
      <c r="N1916" s="170">
        <v>22490513</v>
      </c>
      <c r="O1916" s="170">
        <v>24960000</v>
      </c>
      <c r="P1916" s="178">
        <v>168659</v>
      </c>
      <c r="Q1916" s="178">
        <v>6484</v>
      </c>
      <c r="R1916" s="178">
        <v>165746</v>
      </c>
      <c r="S1916">
        <v>0</v>
      </c>
      <c r="T1916">
        <v>0</v>
      </c>
      <c r="U1916">
        <v>0</v>
      </c>
      <c r="W1916">
        <v>0</v>
      </c>
      <c r="X1916">
        <v>0</v>
      </c>
      <c r="Y1916">
        <v>0</v>
      </c>
      <c r="AB1916" s="180">
        <v>44285</v>
      </c>
      <c r="AC1916">
        <v>1</v>
      </c>
      <c r="AD1916" t="s">
        <v>1922</v>
      </c>
      <c r="AE1916">
        <v>1</v>
      </c>
      <c r="AF1916">
        <v>30</v>
      </c>
      <c r="AG1916">
        <v>0</v>
      </c>
      <c r="AN1916">
        <v>1</v>
      </c>
      <c r="AO1916">
        <v>1</v>
      </c>
      <c r="AR1916" s="178">
        <v>81100</v>
      </c>
      <c r="AS1916" t="s">
        <v>1921</v>
      </c>
      <c r="AT1916">
        <v>0</v>
      </c>
      <c r="AU1916">
        <v>0</v>
      </c>
      <c r="AV1916">
        <v>890480123</v>
      </c>
      <c r="AW1916" t="s">
        <v>1920</v>
      </c>
      <c r="AX1916">
        <v>5</v>
      </c>
      <c r="BC1916">
        <v>2</v>
      </c>
      <c r="BD1916">
        <v>7</v>
      </c>
      <c r="BE1916">
        <v>2</v>
      </c>
    </row>
    <row r="1917" spans="1:57" x14ac:dyDescent="0.25">
      <c r="A1917" s="179">
        <f t="shared" si="29"/>
        <v>23983</v>
      </c>
      <c r="B1917" t="s">
        <v>1923</v>
      </c>
      <c r="C1917">
        <v>45433154</v>
      </c>
      <c r="D1917">
        <v>144105</v>
      </c>
      <c r="E1917">
        <v>4</v>
      </c>
      <c r="F1917">
        <v>550020905</v>
      </c>
      <c r="G1917" s="180">
        <v>43547</v>
      </c>
      <c r="H1917" s="180">
        <v>45379</v>
      </c>
      <c r="I1917">
        <v>0</v>
      </c>
      <c r="J1917">
        <v>1</v>
      </c>
      <c r="K1917">
        <v>0</v>
      </c>
      <c r="L1917">
        <v>30</v>
      </c>
      <c r="M1917">
        <v>2</v>
      </c>
      <c r="N1917" s="170">
        <v>22490513</v>
      </c>
      <c r="O1917" s="170">
        <v>24960000</v>
      </c>
      <c r="P1917" s="178">
        <v>46961</v>
      </c>
      <c r="Q1917" s="178">
        <v>1805</v>
      </c>
      <c r="R1917" s="178">
        <v>46961</v>
      </c>
      <c r="S1917">
        <v>2605</v>
      </c>
      <c r="T1917">
        <v>0</v>
      </c>
      <c r="U1917">
        <v>0</v>
      </c>
      <c r="W1917">
        <v>0</v>
      </c>
      <c r="X1917">
        <v>0</v>
      </c>
      <c r="Y1917">
        <v>0</v>
      </c>
      <c r="AB1917" s="180">
        <v>44285</v>
      </c>
      <c r="AC1917">
        <v>1</v>
      </c>
      <c r="AD1917" t="s">
        <v>1922</v>
      </c>
      <c r="AE1917">
        <v>1</v>
      </c>
      <c r="AF1917">
        <v>30</v>
      </c>
      <c r="AG1917">
        <v>0</v>
      </c>
      <c r="AN1917">
        <v>1</v>
      </c>
      <c r="AO1917">
        <v>1</v>
      </c>
      <c r="AR1917" s="178">
        <v>22978</v>
      </c>
      <c r="AS1917" t="s">
        <v>1921</v>
      </c>
      <c r="AT1917">
        <v>0</v>
      </c>
      <c r="AU1917">
        <v>0</v>
      </c>
      <c r="AV1917">
        <v>890480123</v>
      </c>
      <c r="AW1917" t="s">
        <v>1920</v>
      </c>
      <c r="AX1917">
        <v>5</v>
      </c>
      <c r="BC1917">
        <v>2</v>
      </c>
      <c r="BD1917">
        <v>7</v>
      </c>
      <c r="BE1917">
        <v>2</v>
      </c>
    </row>
    <row r="1918" spans="1:57" x14ac:dyDescent="0.25">
      <c r="A1918" s="179">
        <f t="shared" si="29"/>
        <v>59511</v>
      </c>
      <c r="B1918" t="s">
        <v>1923</v>
      </c>
      <c r="C1918">
        <v>45433154</v>
      </c>
      <c r="D1918">
        <v>144105</v>
      </c>
      <c r="E1918">
        <v>4</v>
      </c>
      <c r="F1918">
        <v>550020978</v>
      </c>
      <c r="G1918" s="180">
        <v>43560</v>
      </c>
      <c r="H1918" s="180">
        <v>45379</v>
      </c>
      <c r="I1918">
        <v>0</v>
      </c>
      <c r="J1918">
        <v>1</v>
      </c>
      <c r="K1918">
        <v>0</v>
      </c>
      <c r="L1918">
        <v>30</v>
      </c>
      <c r="M1918">
        <v>2</v>
      </c>
      <c r="N1918" s="170">
        <v>22490513</v>
      </c>
      <c r="O1918" s="170">
        <v>24960000</v>
      </c>
      <c r="P1918" s="178">
        <v>118571</v>
      </c>
      <c r="Q1918" s="178">
        <v>4558</v>
      </c>
      <c r="R1918" s="178">
        <v>116529</v>
      </c>
      <c r="S1918">
        <v>0</v>
      </c>
      <c r="T1918">
        <v>0</v>
      </c>
      <c r="U1918">
        <v>0</v>
      </c>
      <c r="W1918">
        <v>0</v>
      </c>
      <c r="X1918">
        <v>0</v>
      </c>
      <c r="Y1918">
        <v>0</v>
      </c>
      <c r="AB1918" s="180">
        <v>44285</v>
      </c>
      <c r="AC1918">
        <v>1</v>
      </c>
      <c r="AD1918" t="s">
        <v>1922</v>
      </c>
      <c r="AE1918">
        <v>1</v>
      </c>
      <c r="AF1918">
        <v>30</v>
      </c>
      <c r="AG1918">
        <v>0</v>
      </c>
      <c r="AN1918">
        <v>1</v>
      </c>
      <c r="AO1918">
        <v>1</v>
      </c>
      <c r="AR1918" s="178">
        <v>57018</v>
      </c>
      <c r="AS1918" t="s">
        <v>1921</v>
      </c>
      <c r="AT1918">
        <v>0</v>
      </c>
      <c r="AU1918">
        <v>0</v>
      </c>
      <c r="AV1918">
        <v>890480123</v>
      </c>
      <c r="AW1918" t="s">
        <v>1920</v>
      </c>
      <c r="AX1918">
        <v>5</v>
      </c>
      <c r="BC1918">
        <v>2</v>
      </c>
      <c r="BD1918">
        <v>7</v>
      </c>
      <c r="BE1918">
        <v>2</v>
      </c>
    </row>
    <row r="1919" spans="1:57" x14ac:dyDescent="0.25">
      <c r="A1919" s="179">
        <f t="shared" si="29"/>
        <v>15582</v>
      </c>
      <c r="B1919" t="s">
        <v>1923</v>
      </c>
      <c r="C1919">
        <v>45433154</v>
      </c>
      <c r="D1919">
        <v>144105</v>
      </c>
      <c r="E1919">
        <v>4</v>
      </c>
      <c r="F1919">
        <v>550021123</v>
      </c>
      <c r="G1919" s="180">
        <v>43581</v>
      </c>
      <c r="H1919" s="180">
        <v>45379</v>
      </c>
      <c r="I1919">
        <v>0</v>
      </c>
      <c r="J1919">
        <v>1</v>
      </c>
      <c r="K1919">
        <v>0</v>
      </c>
      <c r="L1919">
        <v>30</v>
      </c>
      <c r="M1919">
        <v>2</v>
      </c>
      <c r="N1919" s="170">
        <v>22490513</v>
      </c>
      <c r="O1919" s="170">
        <v>24960000</v>
      </c>
      <c r="P1919" s="178">
        <v>30511</v>
      </c>
      <c r="Q1919" s="178">
        <v>1173</v>
      </c>
      <c r="R1919" s="178">
        <v>30511</v>
      </c>
      <c r="S1919">
        <v>1726</v>
      </c>
      <c r="T1919">
        <v>0</v>
      </c>
      <c r="U1919">
        <v>0</v>
      </c>
      <c r="W1919">
        <v>0</v>
      </c>
      <c r="X1919">
        <v>0</v>
      </c>
      <c r="Y1919">
        <v>0</v>
      </c>
      <c r="AB1919" s="180">
        <v>44285</v>
      </c>
      <c r="AC1919">
        <v>1</v>
      </c>
      <c r="AD1919" t="s">
        <v>1922</v>
      </c>
      <c r="AE1919">
        <v>1</v>
      </c>
      <c r="AF1919">
        <v>30</v>
      </c>
      <c r="AG1919">
        <v>0</v>
      </c>
      <c r="AN1919">
        <v>1</v>
      </c>
      <c r="AO1919">
        <v>1</v>
      </c>
      <c r="AR1919" s="178">
        <v>14929</v>
      </c>
      <c r="AS1919" t="s">
        <v>1921</v>
      </c>
      <c r="AT1919">
        <v>0</v>
      </c>
      <c r="AU1919">
        <v>0</v>
      </c>
      <c r="AV1919">
        <v>890480123</v>
      </c>
      <c r="AW1919" t="s">
        <v>1920</v>
      </c>
      <c r="AX1919">
        <v>5</v>
      </c>
      <c r="BC1919">
        <v>2</v>
      </c>
      <c r="BD1919">
        <v>7</v>
      </c>
      <c r="BE1919">
        <v>2</v>
      </c>
    </row>
    <row r="1920" spans="1:57" x14ac:dyDescent="0.25">
      <c r="A1920" s="179">
        <f t="shared" si="29"/>
        <v>36127</v>
      </c>
      <c r="B1920" t="s">
        <v>1923</v>
      </c>
      <c r="C1920">
        <v>45433154</v>
      </c>
      <c r="D1920">
        <v>144105</v>
      </c>
      <c r="E1920">
        <v>4</v>
      </c>
      <c r="F1920">
        <v>550021194</v>
      </c>
      <c r="G1920" s="180">
        <v>43590</v>
      </c>
      <c r="H1920" s="180">
        <v>45379</v>
      </c>
      <c r="I1920">
        <v>0</v>
      </c>
      <c r="J1920">
        <v>1</v>
      </c>
      <c r="K1920">
        <v>0</v>
      </c>
      <c r="L1920">
        <v>30</v>
      </c>
      <c r="M1920">
        <v>2</v>
      </c>
      <c r="N1920" s="170">
        <v>22490513</v>
      </c>
      <c r="O1920" s="170">
        <v>24960000</v>
      </c>
      <c r="P1920" s="178">
        <v>71977</v>
      </c>
      <c r="Q1920" s="178">
        <v>2767</v>
      </c>
      <c r="R1920" s="178">
        <v>70740</v>
      </c>
      <c r="S1920">
        <v>0</v>
      </c>
      <c r="T1920">
        <v>0</v>
      </c>
      <c r="U1920">
        <v>0</v>
      </c>
      <c r="W1920">
        <v>0</v>
      </c>
      <c r="X1920">
        <v>0</v>
      </c>
      <c r="Y1920">
        <v>0</v>
      </c>
      <c r="AB1920" s="180">
        <v>44285</v>
      </c>
      <c r="AC1920">
        <v>1</v>
      </c>
      <c r="AD1920" t="s">
        <v>1922</v>
      </c>
      <c r="AE1920">
        <v>1</v>
      </c>
      <c r="AF1920">
        <v>30</v>
      </c>
      <c r="AG1920">
        <v>0</v>
      </c>
      <c r="AN1920">
        <v>1</v>
      </c>
      <c r="AO1920">
        <v>1</v>
      </c>
      <c r="AR1920" s="178">
        <v>34613</v>
      </c>
      <c r="AS1920" t="s">
        <v>1921</v>
      </c>
      <c r="AT1920">
        <v>0</v>
      </c>
      <c r="AU1920">
        <v>0</v>
      </c>
      <c r="AV1920">
        <v>890480123</v>
      </c>
      <c r="AW1920" t="s">
        <v>1920</v>
      </c>
      <c r="AX1920">
        <v>5</v>
      </c>
      <c r="BC1920">
        <v>2</v>
      </c>
      <c r="BD1920">
        <v>7</v>
      </c>
      <c r="BE1920">
        <v>2</v>
      </c>
    </row>
    <row r="1921" spans="1:57" x14ac:dyDescent="0.25">
      <c r="A1921" s="179">
        <f t="shared" si="29"/>
        <v>39893</v>
      </c>
      <c r="B1921" t="s">
        <v>1923</v>
      </c>
      <c r="C1921">
        <v>45433154</v>
      </c>
      <c r="D1921">
        <v>144105</v>
      </c>
      <c r="E1921">
        <v>4</v>
      </c>
      <c r="F1921">
        <v>550021201</v>
      </c>
      <c r="G1921" s="180">
        <v>43592</v>
      </c>
      <c r="H1921" s="180">
        <v>45379</v>
      </c>
      <c r="I1921">
        <v>0</v>
      </c>
      <c r="J1921">
        <v>1</v>
      </c>
      <c r="K1921">
        <v>0</v>
      </c>
      <c r="L1921">
        <v>30</v>
      </c>
      <c r="M1921">
        <v>2</v>
      </c>
      <c r="N1921" s="170">
        <v>22490513</v>
      </c>
      <c r="O1921" s="170">
        <v>24960000</v>
      </c>
      <c r="P1921" s="178">
        <v>79471</v>
      </c>
      <c r="Q1921" s="178">
        <v>3055</v>
      </c>
      <c r="R1921" s="178">
        <v>78115</v>
      </c>
      <c r="S1921">
        <v>0</v>
      </c>
      <c r="T1921">
        <v>0</v>
      </c>
      <c r="U1921">
        <v>0</v>
      </c>
      <c r="W1921">
        <v>0</v>
      </c>
      <c r="X1921">
        <v>0</v>
      </c>
      <c r="Y1921">
        <v>0</v>
      </c>
      <c r="AB1921" s="180">
        <v>44285</v>
      </c>
      <c r="AC1921">
        <v>1</v>
      </c>
      <c r="AD1921" t="s">
        <v>1922</v>
      </c>
      <c r="AE1921">
        <v>1</v>
      </c>
      <c r="AF1921">
        <v>30</v>
      </c>
      <c r="AG1921">
        <v>0</v>
      </c>
      <c r="AN1921">
        <v>1</v>
      </c>
      <c r="AO1921">
        <v>1</v>
      </c>
      <c r="AR1921" s="178">
        <v>38222</v>
      </c>
      <c r="AS1921" t="s">
        <v>1921</v>
      </c>
      <c r="AT1921">
        <v>0</v>
      </c>
      <c r="AU1921">
        <v>0</v>
      </c>
      <c r="AV1921">
        <v>890480123</v>
      </c>
      <c r="AW1921" t="s">
        <v>1920</v>
      </c>
      <c r="AX1921">
        <v>5</v>
      </c>
      <c r="BC1921">
        <v>2</v>
      </c>
      <c r="BD1921">
        <v>7</v>
      </c>
      <c r="BE1921">
        <v>2</v>
      </c>
    </row>
    <row r="1922" spans="1:57" x14ac:dyDescent="0.25">
      <c r="A1922" s="179">
        <f t="shared" ref="A1922:A1985" si="30">IF(+R1922&gt;AR1922,R1922-AR1922,0)</f>
        <v>31951</v>
      </c>
      <c r="B1922" t="s">
        <v>1923</v>
      </c>
      <c r="C1922">
        <v>45433154</v>
      </c>
      <c r="D1922">
        <v>144105</v>
      </c>
      <c r="E1922">
        <v>4</v>
      </c>
      <c r="F1922">
        <v>550021550</v>
      </c>
      <c r="G1922" s="180">
        <v>43617</v>
      </c>
      <c r="H1922" s="180">
        <v>45379</v>
      </c>
      <c r="I1922">
        <v>0</v>
      </c>
      <c r="J1922">
        <v>1</v>
      </c>
      <c r="K1922">
        <v>0</v>
      </c>
      <c r="L1922">
        <v>30</v>
      </c>
      <c r="M1922">
        <v>2</v>
      </c>
      <c r="N1922" s="170">
        <v>22490513</v>
      </c>
      <c r="O1922" s="170">
        <v>24960000</v>
      </c>
      <c r="P1922" s="178">
        <v>63651</v>
      </c>
      <c r="Q1922" s="178">
        <v>2447</v>
      </c>
      <c r="R1922" s="178">
        <v>62563</v>
      </c>
      <c r="S1922">
        <v>0</v>
      </c>
      <c r="T1922">
        <v>0</v>
      </c>
      <c r="U1922">
        <v>0</v>
      </c>
      <c r="W1922">
        <v>0</v>
      </c>
      <c r="X1922">
        <v>0</v>
      </c>
      <c r="Y1922">
        <v>0</v>
      </c>
      <c r="AB1922" s="180">
        <v>44285</v>
      </c>
      <c r="AC1922">
        <v>1</v>
      </c>
      <c r="AD1922" t="s">
        <v>1922</v>
      </c>
      <c r="AE1922">
        <v>1</v>
      </c>
      <c r="AF1922">
        <v>30</v>
      </c>
      <c r="AG1922">
        <v>0</v>
      </c>
      <c r="AN1922">
        <v>1</v>
      </c>
      <c r="AO1922">
        <v>1</v>
      </c>
      <c r="AR1922" s="178">
        <v>30612</v>
      </c>
      <c r="AS1922" t="s">
        <v>1921</v>
      </c>
      <c r="AT1922">
        <v>0</v>
      </c>
      <c r="AU1922">
        <v>0</v>
      </c>
      <c r="AV1922">
        <v>890480123</v>
      </c>
      <c r="AW1922" t="s">
        <v>1920</v>
      </c>
      <c r="AX1922">
        <v>5</v>
      </c>
      <c r="BC1922">
        <v>2</v>
      </c>
      <c r="BD1922">
        <v>7</v>
      </c>
      <c r="BE1922">
        <v>2</v>
      </c>
    </row>
    <row r="1923" spans="1:57" x14ac:dyDescent="0.25">
      <c r="A1923" s="179">
        <f t="shared" si="30"/>
        <v>34017</v>
      </c>
      <c r="B1923" t="s">
        <v>1923</v>
      </c>
      <c r="C1923">
        <v>45433154</v>
      </c>
      <c r="D1923">
        <v>144105</v>
      </c>
      <c r="E1923">
        <v>4</v>
      </c>
      <c r="F1923">
        <v>550021591</v>
      </c>
      <c r="G1923" s="180">
        <v>43623</v>
      </c>
      <c r="H1923" s="180">
        <v>45379</v>
      </c>
      <c r="I1923">
        <v>0</v>
      </c>
      <c r="J1923">
        <v>1</v>
      </c>
      <c r="K1923">
        <v>0</v>
      </c>
      <c r="L1923">
        <v>30</v>
      </c>
      <c r="M1923">
        <v>2</v>
      </c>
      <c r="N1923" s="170">
        <v>22490513</v>
      </c>
      <c r="O1923" s="170">
        <v>24960000</v>
      </c>
      <c r="P1923" s="178">
        <v>67786</v>
      </c>
      <c r="Q1923" s="178">
        <v>2606</v>
      </c>
      <c r="R1923" s="178">
        <v>66609</v>
      </c>
      <c r="S1923">
        <v>0</v>
      </c>
      <c r="T1923">
        <v>0</v>
      </c>
      <c r="U1923">
        <v>0</v>
      </c>
      <c r="W1923">
        <v>0</v>
      </c>
      <c r="X1923">
        <v>0</v>
      </c>
      <c r="Y1923">
        <v>0</v>
      </c>
      <c r="AB1923" s="180">
        <v>44285</v>
      </c>
      <c r="AC1923">
        <v>1</v>
      </c>
      <c r="AD1923" t="s">
        <v>1922</v>
      </c>
      <c r="AE1923">
        <v>1</v>
      </c>
      <c r="AF1923">
        <v>30</v>
      </c>
      <c r="AG1923">
        <v>0</v>
      </c>
      <c r="AN1923">
        <v>1</v>
      </c>
      <c r="AO1923">
        <v>1</v>
      </c>
      <c r="AR1923" s="178">
        <v>32592</v>
      </c>
      <c r="AS1923" t="s">
        <v>1921</v>
      </c>
      <c r="AT1923">
        <v>0</v>
      </c>
      <c r="AU1923">
        <v>0</v>
      </c>
      <c r="AV1923">
        <v>890480123</v>
      </c>
      <c r="AW1923" t="s">
        <v>1920</v>
      </c>
      <c r="AX1923">
        <v>5</v>
      </c>
      <c r="BC1923">
        <v>2</v>
      </c>
      <c r="BD1923">
        <v>7</v>
      </c>
      <c r="BE1923">
        <v>2</v>
      </c>
    </row>
    <row r="1924" spans="1:57" x14ac:dyDescent="0.25">
      <c r="A1924" s="179">
        <f t="shared" si="30"/>
        <v>17889</v>
      </c>
      <c r="B1924" t="s">
        <v>1923</v>
      </c>
      <c r="C1924">
        <v>45433154</v>
      </c>
      <c r="D1924">
        <v>144105</v>
      </c>
      <c r="E1924">
        <v>4</v>
      </c>
      <c r="F1924">
        <v>550021664</v>
      </c>
      <c r="G1924" s="180">
        <v>43636</v>
      </c>
      <c r="H1924" s="180">
        <v>45379</v>
      </c>
      <c r="I1924">
        <v>0</v>
      </c>
      <c r="J1924">
        <v>1</v>
      </c>
      <c r="K1924">
        <v>0</v>
      </c>
      <c r="L1924">
        <v>30</v>
      </c>
      <c r="M1924">
        <v>2</v>
      </c>
      <c r="N1924" s="170">
        <v>22490513</v>
      </c>
      <c r="O1924" s="170">
        <v>24960000</v>
      </c>
      <c r="P1924" s="178">
        <v>35028</v>
      </c>
      <c r="Q1924" s="178">
        <v>1347</v>
      </c>
      <c r="R1924" s="178">
        <v>35028</v>
      </c>
      <c r="S1924">
        <v>1975</v>
      </c>
      <c r="T1924">
        <v>0</v>
      </c>
      <c r="U1924">
        <v>0</v>
      </c>
      <c r="W1924">
        <v>0</v>
      </c>
      <c r="X1924">
        <v>0</v>
      </c>
      <c r="Y1924">
        <v>0</v>
      </c>
      <c r="AB1924" s="180">
        <v>44285</v>
      </c>
      <c r="AC1924">
        <v>1</v>
      </c>
      <c r="AD1924" t="s">
        <v>1922</v>
      </c>
      <c r="AE1924">
        <v>1</v>
      </c>
      <c r="AF1924">
        <v>30</v>
      </c>
      <c r="AG1924">
        <v>0</v>
      </c>
      <c r="AN1924">
        <v>1</v>
      </c>
      <c r="AO1924">
        <v>1</v>
      </c>
      <c r="AR1924" s="178">
        <v>17139</v>
      </c>
      <c r="AS1924" t="s">
        <v>1921</v>
      </c>
      <c r="AT1924">
        <v>0</v>
      </c>
      <c r="AU1924">
        <v>0</v>
      </c>
      <c r="AV1924">
        <v>890480123</v>
      </c>
      <c r="AW1924" t="s">
        <v>1920</v>
      </c>
      <c r="AX1924">
        <v>5</v>
      </c>
      <c r="BC1924">
        <v>2</v>
      </c>
      <c r="BD1924">
        <v>7</v>
      </c>
      <c r="BE1924">
        <v>2</v>
      </c>
    </row>
    <row r="1925" spans="1:57" x14ac:dyDescent="0.25">
      <c r="A1925" s="179">
        <f t="shared" si="30"/>
        <v>70356</v>
      </c>
      <c r="B1925" t="s">
        <v>1923</v>
      </c>
      <c r="C1925">
        <v>45433154</v>
      </c>
      <c r="D1925">
        <v>144105</v>
      </c>
      <c r="E1925">
        <v>4</v>
      </c>
      <c r="F1925">
        <v>550021872</v>
      </c>
      <c r="G1925" s="180">
        <v>43657</v>
      </c>
      <c r="H1925" s="180">
        <v>45379</v>
      </c>
      <c r="I1925">
        <v>0</v>
      </c>
      <c r="J1925">
        <v>1</v>
      </c>
      <c r="K1925">
        <v>0</v>
      </c>
      <c r="L1925">
        <v>30</v>
      </c>
      <c r="M1925">
        <v>2</v>
      </c>
      <c r="N1925" s="170">
        <v>22490513</v>
      </c>
      <c r="O1925" s="170">
        <v>24960000</v>
      </c>
      <c r="P1925" s="178">
        <v>140163</v>
      </c>
      <c r="Q1925" s="178">
        <v>5389</v>
      </c>
      <c r="R1925" s="178">
        <v>137765</v>
      </c>
      <c r="S1925">
        <v>0</v>
      </c>
      <c r="T1925">
        <v>0</v>
      </c>
      <c r="U1925">
        <v>0</v>
      </c>
      <c r="W1925">
        <v>0</v>
      </c>
      <c r="X1925">
        <v>0</v>
      </c>
      <c r="Y1925">
        <v>0</v>
      </c>
      <c r="AB1925" s="180">
        <v>44285</v>
      </c>
      <c r="AC1925">
        <v>1</v>
      </c>
      <c r="AD1925" t="s">
        <v>1922</v>
      </c>
      <c r="AE1925">
        <v>1</v>
      </c>
      <c r="AF1925">
        <v>30</v>
      </c>
      <c r="AG1925">
        <v>0</v>
      </c>
      <c r="AN1925">
        <v>1</v>
      </c>
      <c r="AO1925">
        <v>1</v>
      </c>
      <c r="AR1925" s="178">
        <v>67409</v>
      </c>
      <c r="AS1925" t="s">
        <v>1921</v>
      </c>
      <c r="AT1925">
        <v>0</v>
      </c>
      <c r="AU1925">
        <v>0</v>
      </c>
      <c r="AV1925">
        <v>890480123</v>
      </c>
      <c r="AW1925" t="s">
        <v>1920</v>
      </c>
      <c r="AX1925">
        <v>5</v>
      </c>
      <c r="BC1925">
        <v>2</v>
      </c>
      <c r="BD1925">
        <v>7</v>
      </c>
      <c r="BE1925">
        <v>2</v>
      </c>
    </row>
    <row r="1926" spans="1:57" x14ac:dyDescent="0.25">
      <c r="A1926" s="179">
        <f t="shared" si="30"/>
        <v>72520</v>
      </c>
      <c r="B1926" t="s">
        <v>1923</v>
      </c>
      <c r="C1926">
        <v>45433154</v>
      </c>
      <c r="D1926">
        <v>144105</v>
      </c>
      <c r="E1926">
        <v>4</v>
      </c>
      <c r="F1926">
        <v>550022181</v>
      </c>
      <c r="G1926" s="180">
        <v>43691</v>
      </c>
      <c r="H1926" s="180">
        <v>45379</v>
      </c>
      <c r="I1926">
        <v>0</v>
      </c>
      <c r="J1926">
        <v>1</v>
      </c>
      <c r="K1926">
        <v>0</v>
      </c>
      <c r="L1926">
        <v>30</v>
      </c>
      <c r="M1926">
        <v>2</v>
      </c>
      <c r="N1926" s="170">
        <v>22490513</v>
      </c>
      <c r="O1926" s="170">
        <v>24960000</v>
      </c>
      <c r="P1926" s="178">
        <v>144497</v>
      </c>
      <c r="Q1926" s="178">
        <v>5555</v>
      </c>
      <c r="R1926" s="178">
        <v>142003</v>
      </c>
      <c r="S1926">
        <v>0</v>
      </c>
      <c r="T1926">
        <v>0</v>
      </c>
      <c r="U1926">
        <v>0</v>
      </c>
      <c r="W1926">
        <v>0</v>
      </c>
      <c r="X1926">
        <v>0</v>
      </c>
      <c r="Y1926">
        <v>0</v>
      </c>
      <c r="AB1926" s="180">
        <v>44285</v>
      </c>
      <c r="AC1926">
        <v>1</v>
      </c>
      <c r="AD1926" t="s">
        <v>1922</v>
      </c>
      <c r="AE1926">
        <v>1</v>
      </c>
      <c r="AF1926">
        <v>30</v>
      </c>
      <c r="AG1926">
        <v>0</v>
      </c>
      <c r="AN1926">
        <v>1</v>
      </c>
      <c r="AO1926">
        <v>1</v>
      </c>
      <c r="AR1926" s="178">
        <v>69483</v>
      </c>
      <c r="AS1926" t="s">
        <v>1921</v>
      </c>
      <c r="AT1926">
        <v>0</v>
      </c>
      <c r="AU1926">
        <v>0</v>
      </c>
      <c r="AV1926">
        <v>890480123</v>
      </c>
      <c r="AW1926" t="s">
        <v>1920</v>
      </c>
      <c r="AX1926">
        <v>5</v>
      </c>
      <c r="BC1926">
        <v>2</v>
      </c>
      <c r="BD1926">
        <v>7</v>
      </c>
      <c r="BE1926">
        <v>2</v>
      </c>
    </row>
    <row r="1927" spans="1:57" x14ac:dyDescent="0.25">
      <c r="A1927" s="179">
        <f t="shared" si="30"/>
        <v>70849</v>
      </c>
      <c r="B1927" t="s">
        <v>1923</v>
      </c>
      <c r="C1927">
        <v>45433154</v>
      </c>
      <c r="D1927">
        <v>144105</v>
      </c>
      <c r="E1927">
        <v>4</v>
      </c>
      <c r="F1927">
        <v>550022435</v>
      </c>
      <c r="G1927" s="180">
        <v>43712</v>
      </c>
      <c r="H1927" s="180">
        <v>45379</v>
      </c>
      <c r="I1927">
        <v>0</v>
      </c>
      <c r="J1927">
        <v>1</v>
      </c>
      <c r="K1927">
        <v>0</v>
      </c>
      <c r="L1927">
        <v>30</v>
      </c>
      <c r="M1927">
        <v>2</v>
      </c>
      <c r="N1927" s="170">
        <v>22490513</v>
      </c>
      <c r="O1927" s="170">
        <v>24960000</v>
      </c>
      <c r="P1927" s="178">
        <v>141165</v>
      </c>
      <c r="Q1927" s="178">
        <v>5427</v>
      </c>
      <c r="R1927" s="178">
        <v>138731</v>
      </c>
      <c r="S1927">
        <v>0</v>
      </c>
      <c r="T1927">
        <v>0</v>
      </c>
      <c r="U1927">
        <v>0</v>
      </c>
      <c r="W1927">
        <v>0</v>
      </c>
      <c r="X1927">
        <v>0</v>
      </c>
      <c r="Y1927">
        <v>0</v>
      </c>
      <c r="AB1927" s="180">
        <v>44285</v>
      </c>
      <c r="AC1927">
        <v>1</v>
      </c>
      <c r="AD1927" t="s">
        <v>1922</v>
      </c>
      <c r="AE1927">
        <v>1</v>
      </c>
      <c r="AF1927">
        <v>30</v>
      </c>
      <c r="AG1927">
        <v>0</v>
      </c>
      <c r="AN1927">
        <v>1</v>
      </c>
      <c r="AO1927">
        <v>1</v>
      </c>
      <c r="AR1927" s="178">
        <v>67882</v>
      </c>
      <c r="AS1927" t="s">
        <v>1921</v>
      </c>
      <c r="AT1927">
        <v>0</v>
      </c>
      <c r="AU1927">
        <v>0</v>
      </c>
      <c r="AV1927">
        <v>890480123</v>
      </c>
      <c r="AW1927" t="s">
        <v>1920</v>
      </c>
      <c r="AX1927">
        <v>5</v>
      </c>
      <c r="BC1927">
        <v>2</v>
      </c>
      <c r="BD1927">
        <v>7</v>
      </c>
      <c r="BE1927">
        <v>2</v>
      </c>
    </row>
    <row r="1928" spans="1:57" x14ac:dyDescent="0.25">
      <c r="A1928" s="179">
        <f t="shared" si="30"/>
        <v>18500</v>
      </c>
      <c r="B1928" t="s">
        <v>1923</v>
      </c>
      <c r="C1928">
        <v>45433154</v>
      </c>
      <c r="D1928">
        <v>144105</v>
      </c>
      <c r="E1928">
        <v>4</v>
      </c>
      <c r="F1928">
        <v>550022522</v>
      </c>
      <c r="G1928" s="180">
        <v>43724</v>
      </c>
      <c r="H1928" s="180">
        <v>45379</v>
      </c>
      <c r="I1928">
        <v>0</v>
      </c>
      <c r="J1928">
        <v>1</v>
      </c>
      <c r="K1928">
        <v>0</v>
      </c>
      <c r="L1928">
        <v>30</v>
      </c>
      <c r="M1928">
        <v>2</v>
      </c>
      <c r="N1928" s="170">
        <v>22490513</v>
      </c>
      <c r="O1928" s="170">
        <v>24960000</v>
      </c>
      <c r="P1928" s="178">
        <v>36226</v>
      </c>
      <c r="Q1928" s="178">
        <v>1393</v>
      </c>
      <c r="R1928" s="178">
        <v>36226</v>
      </c>
      <c r="S1928">
        <v>2079</v>
      </c>
      <c r="T1928">
        <v>0</v>
      </c>
      <c r="U1928">
        <v>0</v>
      </c>
      <c r="W1928">
        <v>0</v>
      </c>
      <c r="X1928">
        <v>0</v>
      </c>
      <c r="Y1928">
        <v>0</v>
      </c>
      <c r="AB1928" s="180">
        <v>44285</v>
      </c>
      <c r="AC1928">
        <v>1</v>
      </c>
      <c r="AD1928" t="s">
        <v>1922</v>
      </c>
      <c r="AE1928">
        <v>1</v>
      </c>
      <c r="AF1928">
        <v>30</v>
      </c>
      <c r="AG1928">
        <v>0</v>
      </c>
      <c r="AN1928">
        <v>1</v>
      </c>
      <c r="AO1928">
        <v>1</v>
      </c>
      <c r="AR1928" s="178">
        <v>17726</v>
      </c>
      <c r="AS1928" t="s">
        <v>1921</v>
      </c>
      <c r="AT1928">
        <v>0</v>
      </c>
      <c r="AU1928">
        <v>0</v>
      </c>
      <c r="AV1928">
        <v>890480123</v>
      </c>
      <c r="AW1928" t="s">
        <v>1920</v>
      </c>
      <c r="AX1928">
        <v>5</v>
      </c>
      <c r="BC1928">
        <v>2</v>
      </c>
      <c r="BD1928">
        <v>7</v>
      </c>
      <c r="BE1928">
        <v>2</v>
      </c>
    </row>
    <row r="1929" spans="1:57" x14ac:dyDescent="0.25">
      <c r="A1929" s="179">
        <f t="shared" si="30"/>
        <v>11095</v>
      </c>
      <c r="B1929" t="s">
        <v>1923</v>
      </c>
      <c r="C1929">
        <v>45433154</v>
      </c>
      <c r="D1929">
        <v>144105</v>
      </c>
      <c r="E1929">
        <v>4</v>
      </c>
      <c r="F1929">
        <v>550022547</v>
      </c>
      <c r="G1929" s="180">
        <v>43728</v>
      </c>
      <c r="H1929" s="180">
        <v>45379</v>
      </c>
      <c r="I1929">
        <v>0</v>
      </c>
      <c r="J1929">
        <v>1</v>
      </c>
      <c r="K1929">
        <v>0</v>
      </c>
      <c r="L1929">
        <v>30</v>
      </c>
      <c r="M1929">
        <v>2</v>
      </c>
      <c r="N1929" s="170">
        <v>22490513</v>
      </c>
      <c r="O1929" s="170">
        <v>24960000</v>
      </c>
      <c r="P1929" s="178">
        <v>21726</v>
      </c>
      <c r="Q1929" s="178">
        <v>835</v>
      </c>
      <c r="R1929" s="178">
        <v>21726</v>
      </c>
      <c r="S1929">
        <v>1278</v>
      </c>
      <c r="T1929">
        <v>0</v>
      </c>
      <c r="U1929">
        <v>0</v>
      </c>
      <c r="W1929">
        <v>0</v>
      </c>
      <c r="X1929">
        <v>0</v>
      </c>
      <c r="Y1929">
        <v>0</v>
      </c>
      <c r="AB1929" s="180">
        <v>44285</v>
      </c>
      <c r="AC1929">
        <v>1</v>
      </c>
      <c r="AD1929" t="s">
        <v>1922</v>
      </c>
      <c r="AE1929">
        <v>1</v>
      </c>
      <c r="AF1929">
        <v>30</v>
      </c>
      <c r="AG1929">
        <v>0</v>
      </c>
      <c r="AN1929">
        <v>1</v>
      </c>
      <c r="AO1929">
        <v>1</v>
      </c>
      <c r="AR1929" s="178">
        <v>10631</v>
      </c>
      <c r="AS1929" t="s">
        <v>1921</v>
      </c>
      <c r="AT1929">
        <v>0</v>
      </c>
      <c r="AU1929">
        <v>0</v>
      </c>
      <c r="AV1929">
        <v>890480123</v>
      </c>
      <c r="AW1929" t="s">
        <v>1920</v>
      </c>
      <c r="AX1929">
        <v>5</v>
      </c>
      <c r="BC1929">
        <v>2</v>
      </c>
      <c r="BD1929">
        <v>7</v>
      </c>
      <c r="BE1929">
        <v>2</v>
      </c>
    </row>
    <row r="1930" spans="1:57" x14ac:dyDescent="0.25">
      <c r="A1930" s="179">
        <f t="shared" si="30"/>
        <v>74241</v>
      </c>
      <c r="B1930" t="s">
        <v>1923</v>
      </c>
      <c r="C1930">
        <v>45433154</v>
      </c>
      <c r="D1930">
        <v>144105</v>
      </c>
      <c r="E1930">
        <v>4</v>
      </c>
      <c r="F1930">
        <v>550022840</v>
      </c>
      <c r="G1930" s="180">
        <v>43751</v>
      </c>
      <c r="H1930" s="180">
        <v>45379</v>
      </c>
      <c r="I1930">
        <v>0</v>
      </c>
      <c r="J1930">
        <v>1</v>
      </c>
      <c r="K1930">
        <v>0</v>
      </c>
      <c r="L1930">
        <v>30</v>
      </c>
      <c r="M1930">
        <v>2</v>
      </c>
      <c r="N1930" s="170">
        <v>22490513</v>
      </c>
      <c r="O1930" s="170">
        <v>24960000</v>
      </c>
      <c r="P1930" s="178">
        <v>147931</v>
      </c>
      <c r="Q1930" s="178">
        <v>5687</v>
      </c>
      <c r="R1930" s="178">
        <v>145373</v>
      </c>
      <c r="S1930">
        <v>0</v>
      </c>
      <c r="T1930">
        <v>0</v>
      </c>
      <c r="U1930">
        <v>0</v>
      </c>
      <c r="W1930">
        <v>0</v>
      </c>
      <c r="X1930">
        <v>0</v>
      </c>
      <c r="Y1930">
        <v>0</v>
      </c>
      <c r="AB1930" s="180">
        <v>44285</v>
      </c>
      <c r="AC1930">
        <v>1</v>
      </c>
      <c r="AD1930" t="s">
        <v>1922</v>
      </c>
      <c r="AE1930">
        <v>1</v>
      </c>
      <c r="AF1930">
        <v>30</v>
      </c>
      <c r="AG1930">
        <v>0</v>
      </c>
      <c r="AN1930">
        <v>1</v>
      </c>
      <c r="AO1930">
        <v>1</v>
      </c>
      <c r="AR1930" s="178">
        <v>71132</v>
      </c>
      <c r="AS1930" t="s">
        <v>1921</v>
      </c>
      <c r="AT1930">
        <v>0</v>
      </c>
      <c r="AU1930">
        <v>0</v>
      </c>
      <c r="AV1930">
        <v>890480123</v>
      </c>
      <c r="AW1930" t="s">
        <v>1920</v>
      </c>
      <c r="AX1930">
        <v>5</v>
      </c>
      <c r="BC1930">
        <v>2</v>
      </c>
      <c r="BD1930">
        <v>7</v>
      </c>
      <c r="BE1930">
        <v>2</v>
      </c>
    </row>
    <row r="1931" spans="1:57" x14ac:dyDescent="0.25">
      <c r="A1931" s="179">
        <f t="shared" si="30"/>
        <v>19035</v>
      </c>
      <c r="B1931" t="s">
        <v>1923</v>
      </c>
      <c r="C1931">
        <v>45433154</v>
      </c>
      <c r="D1931">
        <v>144105</v>
      </c>
      <c r="E1931">
        <v>4</v>
      </c>
      <c r="F1931">
        <v>550022902</v>
      </c>
      <c r="G1931" s="180">
        <v>43758</v>
      </c>
      <c r="H1931" s="180">
        <v>45379</v>
      </c>
      <c r="I1931">
        <v>0</v>
      </c>
      <c r="J1931">
        <v>1</v>
      </c>
      <c r="K1931">
        <v>0</v>
      </c>
      <c r="L1931">
        <v>30</v>
      </c>
      <c r="M1931">
        <v>2</v>
      </c>
      <c r="N1931" s="170">
        <v>22490513</v>
      </c>
      <c r="O1931" s="170">
        <v>24960000</v>
      </c>
      <c r="P1931" s="178">
        <v>37273</v>
      </c>
      <c r="Q1931" s="178">
        <v>1433</v>
      </c>
      <c r="R1931" s="178">
        <v>37273</v>
      </c>
      <c r="S1931">
        <v>2071</v>
      </c>
      <c r="T1931">
        <v>0</v>
      </c>
      <c r="U1931">
        <v>0</v>
      </c>
      <c r="W1931">
        <v>0</v>
      </c>
      <c r="X1931">
        <v>0</v>
      </c>
      <c r="Y1931">
        <v>0</v>
      </c>
      <c r="AB1931" s="180">
        <v>44285</v>
      </c>
      <c r="AC1931">
        <v>1</v>
      </c>
      <c r="AD1931" t="s">
        <v>1922</v>
      </c>
      <c r="AE1931">
        <v>1</v>
      </c>
      <c r="AF1931">
        <v>30</v>
      </c>
      <c r="AG1931">
        <v>0</v>
      </c>
      <c r="AN1931">
        <v>1</v>
      </c>
      <c r="AO1931">
        <v>1</v>
      </c>
      <c r="AR1931" s="178">
        <v>18238</v>
      </c>
      <c r="AS1931" t="s">
        <v>1921</v>
      </c>
      <c r="AT1931">
        <v>0</v>
      </c>
      <c r="AU1931">
        <v>0</v>
      </c>
      <c r="AV1931">
        <v>890480123</v>
      </c>
      <c r="AW1931" t="s">
        <v>1920</v>
      </c>
      <c r="AX1931">
        <v>5</v>
      </c>
      <c r="BC1931">
        <v>2</v>
      </c>
      <c r="BD1931">
        <v>7</v>
      </c>
      <c r="BE1931">
        <v>2</v>
      </c>
    </row>
    <row r="1932" spans="1:57" x14ac:dyDescent="0.25">
      <c r="A1932" s="179">
        <f t="shared" si="30"/>
        <v>59168</v>
      </c>
      <c r="B1932" t="s">
        <v>1923</v>
      </c>
      <c r="C1932">
        <v>45433154</v>
      </c>
      <c r="D1932">
        <v>144105</v>
      </c>
      <c r="E1932">
        <v>4</v>
      </c>
      <c r="F1932">
        <v>550023067</v>
      </c>
      <c r="G1932" s="180">
        <v>43782</v>
      </c>
      <c r="H1932" s="180">
        <v>45379</v>
      </c>
      <c r="I1932">
        <v>0</v>
      </c>
      <c r="J1932">
        <v>1</v>
      </c>
      <c r="K1932">
        <v>0</v>
      </c>
      <c r="L1932">
        <v>30</v>
      </c>
      <c r="M1932">
        <v>2</v>
      </c>
      <c r="N1932" s="170">
        <v>22490513</v>
      </c>
      <c r="O1932" s="170">
        <v>24960000</v>
      </c>
      <c r="P1932" s="178">
        <v>117875</v>
      </c>
      <c r="Q1932" s="178">
        <v>4532</v>
      </c>
      <c r="R1932" s="178">
        <v>115858</v>
      </c>
      <c r="S1932">
        <v>0</v>
      </c>
      <c r="T1932">
        <v>0</v>
      </c>
      <c r="U1932">
        <v>0</v>
      </c>
      <c r="W1932">
        <v>0</v>
      </c>
      <c r="X1932">
        <v>0</v>
      </c>
      <c r="Y1932">
        <v>0</v>
      </c>
      <c r="AB1932" s="180">
        <v>44285</v>
      </c>
      <c r="AC1932">
        <v>1</v>
      </c>
      <c r="AD1932" t="s">
        <v>1922</v>
      </c>
      <c r="AE1932">
        <v>1</v>
      </c>
      <c r="AF1932">
        <v>30</v>
      </c>
      <c r="AG1932">
        <v>0</v>
      </c>
      <c r="AN1932">
        <v>1</v>
      </c>
      <c r="AO1932">
        <v>1</v>
      </c>
      <c r="AR1932" s="178">
        <v>56690</v>
      </c>
      <c r="AS1932" t="s">
        <v>1921</v>
      </c>
      <c r="AT1932">
        <v>0</v>
      </c>
      <c r="AU1932">
        <v>0</v>
      </c>
      <c r="AV1932">
        <v>890480123</v>
      </c>
      <c r="AW1932" t="s">
        <v>1920</v>
      </c>
      <c r="AX1932">
        <v>5</v>
      </c>
      <c r="BC1932">
        <v>2</v>
      </c>
      <c r="BD1932">
        <v>7</v>
      </c>
      <c r="BE1932">
        <v>2</v>
      </c>
    </row>
    <row r="1933" spans="1:57" x14ac:dyDescent="0.25">
      <c r="A1933" s="179">
        <f t="shared" si="30"/>
        <v>7826</v>
      </c>
      <c r="B1933" t="s">
        <v>1923</v>
      </c>
      <c r="C1933">
        <v>45433154</v>
      </c>
      <c r="D1933">
        <v>144105</v>
      </c>
      <c r="E1933">
        <v>4</v>
      </c>
      <c r="F1933">
        <v>550023121</v>
      </c>
      <c r="G1933" s="180">
        <v>43791</v>
      </c>
      <c r="H1933" s="180">
        <v>45379</v>
      </c>
      <c r="I1933">
        <v>0</v>
      </c>
      <c r="J1933">
        <v>1</v>
      </c>
      <c r="K1933">
        <v>0</v>
      </c>
      <c r="L1933">
        <v>30</v>
      </c>
      <c r="M1933">
        <v>2</v>
      </c>
      <c r="N1933" s="170">
        <v>22490513</v>
      </c>
      <c r="O1933" s="170">
        <v>24960000</v>
      </c>
      <c r="P1933" s="178">
        <v>15325</v>
      </c>
      <c r="Q1933" s="178">
        <v>589</v>
      </c>
      <c r="R1933" s="178">
        <v>15325</v>
      </c>
      <c r="S1933">
        <v>920</v>
      </c>
      <c r="T1933">
        <v>0</v>
      </c>
      <c r="U1933">
        <v>0</v>
      </c>
      <c r="W1933">
        <v>0</v>
      </c>
      <c r="X1933">
        <v>0</v>
      </c>
      <c r="Y1933">
        <v>0</v>
      </c>
      <c r="AB1933" s="180">
        <v>44285</v>
      </c>
      <c r="AC1933">
        <v>1</v>
      </c>
      <c r="AD1933" t="s">
        <v>1922</v>
      </c>
      <c r="AE1933">
        <v>1</v>
      </c>
      <c r="AF1933">
        <v>30</v>
      </c>
      <c r="AG1933">
        <v>0</v>
      </c>
      <c r="AN1933">
        <v>1</v>
      </c>
      <c r="AO1933">
        <v>1</v>
      </c>
      <c r="AR1933" s="178">
        <v>7499</v>
      </c>
      <c r="AS1933" t="s">
        <v>1921</v>
      </c>
      <c r="AT1933">
        <v>0</v>
      </c>
      <c r="AU1933">
        <v>0</v>
      </c>
      <c r="AV1933">
        <v>890480123</v>
      </c>
      <c r="AW1933" t="s">
        <v>1920</v>
      </c>
      <c r="AX1933">
        <v>5</v>
      </c>
      <c r="BC1933">
        <v>2</v>
      </c>
      <c r="BD1933">
        <v>7</v>
      </c>
      <c r="BE1933">
        <v>2</v>
      </c>
    </row>
    <row r="1934" spans="1:57" x14ac:dyDescent="0.25">
      <c r="A1934" s="179">
        <f t="shared" si="30"/>
        <v>57729</v>
      </c>
      <c r="B1934" t="s">
        <v>1923</v>
      </c>
      <c r="C1934">
        <v>45433154</v>
      </c>
      <c r="D1934">
        <v>144105</v>
      </c>
      <c r="E1934">
        <v>4</v>
      </c>
      <c r="F1934">
        <v>550023205</v>
      </c>
      <c r="G1934" s="180">
        <v>43804</v>
      </c>
      <c r="H1934" s="180">
        <v>45379</v>
      </c>
      <c r="I1934">
        <v>0</v>
      </c>
      <c r="J1934">
        <v>1</v>
      </c>
      <c r="K1934">
        <v>0</v>
      </c>
      <c r="L1934">
        <v>30</v>
      </c>
      <c r="M1934">
        <v>2</v>
      </c>
      <c r="N1934" s="170">
        <v>22490513</v>
      </c>
      <c r="O1934" s="170">
        <v>24960000</v>
      </c>
      <c r="P1934" s="178">
        <v>115013</v>
      </c>
      <c r="Q1934" s="178">
        <v>4422</v>
      </c>
      <c r="R1934" s="178">
        <v>113039</v>
      </c>
      <c r="S1934">
        <v>0</v>
      </c>
      <c r="T1934">
        <v>0</v>
      </c>
      <c r="U1934">
        <v>0</v>
      </c>
      <c r="W1934">
        <v>0</v>
      </c>
      <c r="X1934">
        <v>0</v>
      </c>
      <c r="Y1934">
        <v>0</v>
      </c>
      <c r="AB1934" s="180">
        <v>44285</v>
      </c>
      <c r="AC1934">
        <v>1</v>
      </c>
      <c r="AD1934" t="s">
        <v>1922</v>
      </c>
      <c r="AE1934">
        <v>1</v>
      </c>
      <c r="AF1934">
        <v>30</v>
      </c>
      <c r="AG1934">
        <v>0</v>
      </c>
      <c r="AN1934">
        <v>1</v>
      </c>
      <c r="AO1934">
        <v>1</v>
      </c>
      <c r="AR1934" s="178">
        <v>55310</v>
      </c>
      <c r="AS1934" t="s">
        <v>1921</v>
      </c>
      <c r="AT1934">
        <v>0</v>
      </c>
      <c r="AU1934">
        <v>0</v>
      </c>
      <c r="AV1934">
        <v>890480123</v>
      </c>
      <c r="AW1934" t="s">
        <v>1920</v>
      </c>
      <c r="AX1934">
        <v>5</v>
      </c>
      <c r="BC1934">
        <v>2</v>
      </c>
      <c r="BD1934">
        <v>7</v>
      </c>
      <c r="BE1934">
        <v>2</v>
      </c>
    </row>
    <row r="1935" spans="1:57" x14ac:dyDescent="0.25">
      <c r="A1935" s="179">
        <f t="shared" si="30"/>
        <v>38487</v>
      </c>
      <c r="B1935" t="s">
        <v>1923</v>
      </c>
      <c r="C1935">
        <v>45433154</v>
      </c>
      <c r="D1935">
        <v>144105</v>
      </c>
      <c r="E1935">
        <v>4</v>
      </c>
      <c r="F1935">
        <v>550023206</v>
      </c>
      <c r="G1935" s="180">
        <v>43804</v>
      </c>
      <c r="H1935" s="180">
        <v>45379</v>
      </c>
      <c r="I1935">
        <v>0</v>
      </c>
      <c r="J1935">
        <v>1</v>
      </c>
      <c r="K1935">
        <v>0</v>
      </c>
      <c r="L1935">
        <v>30</v>
      </c>
      <c r="M1935">
        <v>2</v>
      </c>
      <c r="N1935" s="170">
        <v>22490513</v>
      </c>
      <c r="O1935" s="170">
        <v>24960000</v>
      </c>
      <c r="P1935" s="178">
        <v>76678</v>
      </c>
      <c r="Q1935" s="178">
        <v>2948</v>
      </c>
      <c r="R1935" s="178">
        <v>75362</v>
      </c>
      <c r="S1935">
        <v>0</v>
      </c>
      <c r="T1935">
        <v>0</v>
      </c>
      <c r="U1935">
        <v>0</v>
      </c>
      <c r="W1935">
        <v>0</v>
      </c>
      <c r="X1935">
        <v>0</v>
      </c>
      <c r="Y1935">
        <v>0</v>
      </c>
      <c r="AB1935" s="180">
        <v>44285</v>
      </c>
      <c r="AC1935">
        <v>1</v>
      </c>
      <c r="AD1935" t="s">
        <v>1922</v>
      </c>
      <c r="AE1935">
        <v>1</v>
      </c>
      <c r="AF1935">
        <v>30</v>
      </c>
      <c r="AG1935">
        <v>0</v>
      </c>
      <c r="AN1935">
        <v>1</v>
      </c>
      <c r="AO1935">
        <v>1</v>
      </c>
      <c r="AR1935" s="178">
        <v>36875</v>
      </c>
      <c r="AS1935" t="s">
        <v>1921</v>
      </c>
      <c r="AT1935">
        <v>0</v>
      </c>
      <c r="AU1935">
        <v>0</v>
      </c>
      <c r="AV1935">
        <v>890480123</v>
      </c>
      <c r="AW1935" t="s">
        <v>1920</v>
      </c>
      <c r="AX1935">
        <v>5</v>
      </c>
      <c r="BC1935">
        <v>2</v>
      </c>
      <c r="BD1935">
        <v>7</v>
      </c>
      <c r="BE1935">
        <v>2</v>
      </c>
    </row>
    <row r="1936" spans="1:57" x14ac:dyDescent="0.25">
      <c r="A1936" s="179">
        <f t="shared" si="30"/>
        <v>88848</v>
      </c>
      <c r="B1936" t="s">
        <v>1923</v>
      </c>
      <c r="C1936">
        <v>45433154</v>
      </c>
      <c r="D1936">
        <v>144105</v>
      </c>
      <c r="E1936">
        <v>4</v>
      </c>
      <c r="F1936">
        <v>550023403</v>
      </c>
      <c r="G1936" s="180">
        <v>43846</v>
      </c>
      <c r="H1936" s="180">
        <v>45379</v>
      </c>
      <c r="I1936">
        <v>0</v>
      </c>
      <c r="J1936">
        <v>1</v>
      </c>
      <c r="K1936">
        <v>0</v>
      </c>
      <c r="L1936">
        <v>30</v>
      </c>
      <c r="M1936">
        <v>2</v>
      </c>
      <c r="N1936" s="170">
        <v>22490513</v>
      </c>
      <c r="O1936" s="170">
        <v>24960000</v>
      </c>
      <c r="P1936" s="178">
        <v>177007</v>
      </c>
      <c r="Q1936" s="178">
        <v>6805</v>
      </c>
      <c r="R1936" s="178">
        <v>173975</v>
      </c>
      <c r="S1936">
        <v>0</v>
      </c>
      <c r="T1936">
        <v>0</v>
      </c>
      <c r="U1936">
        <v>0</v>
      </c>
      <c r="W1936">
        <v>0</v>
      </c>
      <c r="X1936">
        <v>0</v>
      </c>
      <c r="Y1936">
        <v>0</v>
      </c>
      <c r="AB1936" s="180">
        <v>44285</v>
      </c>
      <c r="AC1936">
        <v>1</v>
      </c>
      <c r="AD1936" t="s">
        <v>1922</v>
      </c>
      <c r="AE1936">
        <v>1</v>
      </c>
      <c r="AF1936">
        <v>30</v>
      </c>
      <c r="AG1936">
        <v>0</v>
      </c>
      <c r="AN1936">
        <v>1</v>
      </c>
      <c r="AO1936">
        <v>1</v>
      </c>
      <c r="AR1936" s="178">
        <v>85127</v>
      </c>
      <c r="AS1936" t="s">
        <v>1921</v>
      </c>
      <c r="AT1936">
        <v>0</v>
      </c>
      <c r="AU1936">
        <v>0</v>
      </c>
      <c r="AV1936">
        <v>890480123</v>
      </c>
      <c r="AW1936" t="s">
        <v>1920</v>
      </c>
      <c r="AX1936">
        <v>5</v>
      </c>
      <c r="BC1936">
        <v>2</v>
      </c>
      <c r="BD1936">
        <v>7</v>
      </c>
      <c r="BE1936">
        <v>2</v>
      </c>
    </row>
    <row r="1937" spans="1:57" x14ac:dyDescent="0.25">
      <c r="A1937" s="179">
        <f t="shared" si="30"/>
        <v>81076</v>
      </c>
      <c r="B1937" t="s">
        <v>1923</v>
      </c>
      <c r="C1937">
        <v>45433154</v>
      </c>
      <c r="D1937">
        <v>144105</v>
      </c>
      <c r="E1937">
        <v>4</v>
      </c>
      <c r="F1937">
        <v>550023508</v>
      </c>
      <c r="G1937" s="180">
        <v>43868</v>
      </c>
      <c r="H1937" s="180">
        <v>45379</v>
      </c>
      <c r="I1937">
        <v>0</v>
      </c>
      <c r="J1937">
        <v>1</v>
      </c>
      <c r="K1937">
        <v>0</v>
      </c>
      <c r="L1937">
        <v>30</v>
      </c>
      <c r="M1937">
        <v>2</v>
      </c>
      <c r="N1937" s="170">
        <v>22490513</v>
      </c>
      <c r="O1937" s="170">
        <v>24960000</v>
      </c>
      <c r="P1937" s="178">
        <v>161532</v>
      </c>
      <c r="Q1937" s="178">
        <v>6210</v>
      </c>
      <c r="R1937" s="178">
        <v>158756</v>
      </c>
      <c r="S1937">
        <v>0</v>
      </c>
      <c r="T1937">
        <v>0</v>
      </c>
      <c r="U1937">
        <v>0</v>
      </c>
      <c r="W1937">
        <v>0</v>
      </c>
      <c r="X1937">
        <v>0</v>
      </c>
      <c r="Y1937">
        <v>0</v>
      </c>
      <c r="AB1937" s="180">
        <v>44285</v>
      </c>
      <c r="AC1937">
        <v>1</v>
      </c>
      <c r="AD1937" t="s">
        <v>1922</v>
      </c>
      <c r="AE1937">
        <v>1</v>
      </c>
      <c r="AF1937">
        <v>30</v>
      </c>
      <c r="AG1937">
        <v>0</v>
      </c>
      <c r="AN1937">
        <v>1</v>
      </c>
      <c r="AO1937">
        <v>1</v>
      </c>
      <c r="AR1937" s="178">
        <v>77680</v>
      </c>
      <c r="AS1937" t="s">
        <v>1921</v>
      </c>
      <c r="AT1937">
        <v>0</v>
      </c>
      <c r="AU1937">
        <v>0</v>
      </c>
      <c r="AV1937">
        <v>890480123</v>
      </c>
      <c r="AW1937" t="s">
        <v>1920</v>
      </c>
      <c r="AX1937">
        <v>5</v>
      </c>
      <c r="BC1937">
        <v>2</v>
      </c>
      <c r="BD1937">
        <v>7</v>
      </c>
      <c r="BE1937">
        <v>2</v>
      </c>
    </row>
    <row r="1938" spans="1:57" x14ac:dyDescent="0.25">
      <c r="A1938" s="179">
        <f t="shared" si="30"/>
        <v>123858</v>
      </c>
      <c r="B1938" t="s">
        <v>1923</v>
      </c>
      <c r="C1938">
        <v>45433154</v>
      </c>
      <c r="D1938">
        <v>144105</v>
      </c>
      <c r="E1938">
        <v>4</v>
      </c>
      <c r="F1938">
        <v>550023825</v>
      </c>
      <c r="G1938" s="180">
        <v>43946</v>
      </c>
      <c r="H1938" s="180">
        <v>45379</v>
      </c>
      <c r="I1938">
        <v>0</v>
      </c>
      <c r="J1938">
        <v>1</v>
      </c>
      <c r="K1938">
        <v>0</v>
      </c>
      <c r="L1938">
        <v>30</v>
      </c>
      <c r="M1938">
        <v>2</v>
      </c>
      <c r="N1938" s="170">
        <v>22490513</v>
      </c>
      <c r="O1938" s="170">
        <v>24960000</v>
      </c>
      <c r="P1938" s="178">
        <v>242740</v>
      </c>
      <c r="Q1938" s="178">
        <v>9332</v>
      </c>
      <c r="R1938" s="178">
        <v>242527</v>
      </c>
      <c r="S1938">
        <v>0</v>
      </c>
      <c r="T1938">
        <v>0</v>
      </c>
      <c r="U1938">
        <v>0</v>
      </c>
      <c r="W1938">
        <v>0</v>
      </c>
      <c r="X1938">
        <v>0</v>
      </c>
      <c r="Y1938">
        <v>0</v>
      </c>
      <c r="AB1938" s="180">
        <v>44285</v>
      </c>
      <c r="AC1938">
        <v>1</v>
      </c>
      <c r="AD1938" t="s">
        <v>1922</v>
      </c>
      <c r="AE1938">
        <v>1</v>
      </c>
      <c r="AF1938">
        <v>30</v>
      </c>
      <c r="AG1938">
        <v>0</v>
      </c>
      <c r="AN1938">
        <v>1</v>
      </c>
      <c r="AO1938">
        <v>1</v>
      </c>
      <c r="AR1938" s="178">
        <v>118669</v>
      </c>
      <c r="AS1938" t="s">
        <v>1921</v>
      </c>
      <c r="AT1938">
        <v>0</v>
      </c>
      <c r="AU1938">
        <v>0</v>
      </c>
      <c r="AV1938">
        <v>890480123</v>
      </c>
      <c r="AW1938" t="s">
        <v>1920</v>
      </c>
      <c r="AX1938">
        <v>5</v>
      </c>
      <c r="BC1938">
        <v>2</v>
      </c>
      <c r="BD1938">
        <v>7</v>
      </c>
      <c r="BE1938">
        <v>2</v>
      </c>
    </row>
    <row r="1939" spans="1:57" x14ac:dyDescent="0.25">
      <c r="A1939" s="179">
        <f t="shared" si="30"/>
        <v>88871</v>
      </c>
      <c r="B1939" t="s">
        <v>1923</v>
      </c>
      <c r="C1939">
        <v>45433154</v>
      </c>
      <c r="D1939">
        <v>144105</v>
      </c>
      <c r="E1939">
        <v>4</v>
      </c>
      <c r="F1939">
        <v>550023921</v>
      </c>
      <c r="G1939" s="180">
        <v>43989</v>
      </c>
      <c r="H1939" s="180">
        <v>45379</v>
      </c>
      <c r="I1939">
        <v>0</v>
      </c>
      <c r="J1939">
        <v>1</v>
      </c>
      <c r="K1939">
        <v>0</v>
      </c>
      <c r="L1939">
        <v>30</v>
      </c>
      <c r="M1939">
        <v>2</v>
      </c>
      <c r="N1939" s="170">
        <v>22490513</v>
      </c>
      <c r="O1939" s="170">
        <v>24960000</v>
      </c>
      <c r="P1939" s="178">
        <v>177054</v>
      </c>
      <c r="Q1939" s="178">
        <v>6807</v>
      </c>
      <c r="R1939" s="178">
        <v>174020</v>
      </c>
      <c r="S1939">
        <v>0</v>
      </c>
      <c r="T1939">
        <v>0</v>
      </c>
      <c r="U1939">
        <v>0</v>
      </c>
      <c r="W1939">
        <v>0</v>
      </c>
      <c r="X1939">
        <v>0</v>
      </c>
      <c r="Y1939">
        <v>0</v>
      </c>
      <c r="AB1939" s="180">
        <v>44285</v>
      </c>
      <c r="AC1939">
        <v>1</v>
      </c>
      <c r="AD1939" t="s">
        <v>1922</v>
      </c>
      <c r="AE1939">
        <v>1</v>
      </c>
      <c r="AF1939">
        <v>30</v>
      </c>
      <c r="AG1939">
        <v>0</v>
      </c>
      <c r="AN1939">
        <v>1</v>
      </c>
      <c r="AO1939">
        <v>1</v>
      </c>
      <c r="AR1939" s="178">
        <v>85149</v>
      </c>
      <c r="AS1939" t="s">
        <v>1921</v>
      </c>
      <c r="AT1939">
        <v>0</v>
      </c>
      <c r="AU1939">
        <v>0</v>
      </c>
      <c r="AV1939">
        <v>890480123</v>
      </c>
      <c r="AW1939" t="s">
        <v>1920</v>
      </c>
      <c r="AX1939">
        <v>5</v>
      </c>
      <c r="BC1939">
        <v>2</v>
      </c>
      <c r="BD1939">
        <v>7</v>
      </c>
      <c r="BE1939">
        <v>2</v>
      </c>
    </row>
    <row r="1940" spans="1:57" x14ac:dyDescent="0.25">
      <c r="A1940" s="179">
        <f t="shared" si="30"/>
        <v>204643</v>
      </c>
      <c r="B1940" t="s">
        <v>1923</v>
      </c>
      <c r="C1940">
        <v>45433154</v>
      </c>
      <c r="D1940">
        <v>144105</v>
      </c>
      <c r="E1940">
        <v>4</v>
      </c>
      <c r="F1940">
        <v>550023936</v>
      </c>
      <c r="G1940" s="180">
        <v>43999</v>
      </c>
      <c r="H1940" s="180">
        <v>45379</v>
      </c>
      <c r="I1940">
        <v>0</v>
      </c>
      <c r="J1940">
        <v>1</v>
      </c>
      <c r="K1940">
        <v>2</v>
      </c>
      <c r="L1940">
        <v>30</v>
      </c>
      <c r="M1940">
        <v>2</v>
      </c>
      <c r="N1940" s="170">
        <v>22490513</v>
      </c>
      <c r="O1940" s="170">
        <v>24960000</v>
      </c>
      <c r="P1940" s="178">
        <v>417349</v>
      </c>
      <c r="Q1940" s="178">
        <v>16045</v>
      </c>
      <c r="R1940" s="178">
        <v>400715</v>
      </c>
      <c r="S1940">
        <v>0</v>
      </c>
      <c r="T1940">
        <v>0</v>
      </c>
      <c r="U1940">
        <v>0</v>
      </c>
      <c r="W1940">
        <v>0</v>
      </c>
      <c r="X1940">
        <v>0</v>
      </c>
      <c r="Y1940">
        <v>0</v>
      </c>
      <c r="AB1940" s="180">
        <v>44285</v>
      </c>
      <c r="AC1940">
        <v>1</v>
      </c>
      <c r="AD1940" t="s">
        <v>1922</v>
      </c>
      <c r="AE1940">
        <v>1</v>
      </c>
      <c r="AF1940">
        <v>30</v>
      </c>
      <c r="AG1940">
        <v>0</v>
      </c>
      <c r="AN1940">
        <v>1</v>
      </c>
      <c r="AO1940">
        <v>1</v>
      </c>
      <c r="AR1940" s="178">
        <v>196072</v>
      </c>
      <c r="AS1940" t="s">
        <v>1921</v>
      </c>
      <c r="AT1940">
        <v>0</v>
      </c>
      <c r="AU1940">
        <v>0</v>
      </c>
      <c r="AV1940">
        <v>890480123</v>
      </c>
      <c r="AW1940" t="s">
        <v>1920</v>
      </c>
      <c r="AX1940">
        <v>5</v>
      </c>
      <c r="BC1940">
        <v>2</v>
      </c>
      <c r="BD1940">
        <v>7</v>
      </c>
      <c r="BE1940">
        <v>2</v>
      </c>
    </row>
    <row r="1941" spans="1:57" x14ac:dyDescent="0.25">
      <c r="A1941" s="179">
        <f t="shared" si="30"/>
        <v>44348</v>
      </c>
      <c r="B1941" t="s">
        <v>1923</v>
      </c>
      <c r="C1941">
        <v>45433154</v>
      </c>
      <c r="D1941">
        <v>144105</v>
      </c>
      <c r="E1941">
        <v>4</v>
      </c>
      <c r="F1941">
        <v>550024007</v>
      </c>
      <c r="G1941" s="180">
        <v>44039</v>
      </c>
      <c r="H1941" s="180">
        <v>45379</v>
      </c>
      <c r="I1941">
        <v>0</v>
      </c>
      <c r="J1941">
        <v>1</v>
      </c>
      <c r="K1941">
        <v>0</v>
      </c>
      <c r="L1941">
        <v>30</v>
      </c>
      <c r="M1941">
        <v>2</v>
      </c>
      <c r="N1941" s="170">
        <v>22490513</v>
      </c>
      <c r="O1941" s="170">
        <v>24960000</v>
      </c>
      <c r="P1941" s="178">
        <v>88364</v>
      </c>
      <c r="Q1941" s="178">
        <v>3397</v>
      </c>
      <c r="R1941" s="178">
        <v>86838</v>
      </c>
      <c r="S1941">
        <v>0</v>
      </c>
      <c r="T1941">
        <v>0</v>
      </c>
      <c r="U1941">
        <v>0</v>
      </c>
      <c r="W1941">
        <v>0</v>
      </c>
      <c r="X1941">
        <v>0</v>
      </c>
      <c r="Y1941">
        <v>0</v>
      </c>
      <c r="AB1941" s="180">
        <v>44285</v>
      </c>
      <c r="AC1941">
        <v>1</v>
      </c>
      <c r="AD1941" t="s">
        <v>1922</v>
      </c>
      <c r="AE1941">
        <v>1</v>
      </c>
      <c r="AF1941">
        <v>30</v>
      </c>
      <c r="AG1941">
        <v>0</v>
      </c>
      <c r="AN1941">
        <v>1</v>
      </c>
      <c r="AO1941">
        <v>1</v>
      </c>
      <c r="AR1941" s="178">
        <v>42490</v>
      </c>
      <c r="AS1941" t="s">
        <v>1921</v>
      </c>
      <c r="AT1941">
        <v>0</v>
      </c>
      <c r="AU1941">
        <v>0</v>
      </c>
      <c r="AV1941">
        <v>890480123</v>
      </c>
      <c r="AW1941" t="s">
        <v>1920</v>
      </c>
      <c r="AX1941">
        <v>5</v>
      </c>
      <c r="BC1941">
        <v>2</v>
      </c>
      <c r="BD1941">
        <v>7</v>
      </c>
      <c r="BE1941">
        <v>2</v>
      </c>
    </row>
    <row r="1942" spans="1:57" x14ac:dyDescent="0.25">
      <c r="A1942" s="179">
        <f t="shared" si="30"/>
        <v>132971</v>
      </c>
      <c r="B1942" t="s">
        <v>1923</v>
      </c>
      <c r="C1942">
        <v>45433154</v>
      </c>
      <c r="D1942">
        <v>144105</v>
      </c>
      <c r="E1942">
        <v>4</v>
      </c>
      <c r="F1942">
        <v>550024385</v>
      </c>
      <c r="G1942" s="180">
        <v>44086</v>
      </c>
      <c r="H1942" s="180">
        <v>45379</v>
      </c>
      <c r="I1942">
        <v>0</v>
      </c>
      <c r="J1942">
        <v>1</v>
      </c>
      <c r="K1942">
        <v>2</v>
      </c>
      <c r="L1942">
        <v>30</v>
      </c>
      <c r="M1942">
        <v>2</v>
      </c>
      <c r="N1942" s="170">
        <v>22490513</v>
      </c>
      <c r="O1942" s="170">
        <v>24960000</v>
      </c>
      <c r="P1942" s="178">
        <v>271188</v>
      </c>
      <c r="Q1942" s="178">
        <v>10426</v>
      </c>
      <c r="R1942" s="178">
        <v>260373</v>
      </c>
      <c r="S1942">
        <v>0</v>
      </c>
      <c r="T1942">
        <v>0</v>
      </c>
      <c r="U1942">
        <v>0</v>
      </c>
      <c r="W1942">
        <v>0</v>
      </c>
      <c r="X1942">
        <v>0</v>
      </c>
      <c r="Y1942">
        <v>0</v>
      </c>
      <c r="AB1942" s="180">
        <v>44285</v>
      </c>
      <c r="AC1942">
        <v>1</v>
      </c>
      <c r="AD1942" t="s">
        <v>1922</v>
      </c>
      <c r="AE1942">
        <v>1</v>
      </c>
      <c r="AF1942">
        <v>30</v>
      </c>
      <c r="AG1942">
        <v>0</v>
      </c>
      <c r="AN1942">
        <v>1</v>
      </c>
      <c r="AO1942">
        <v>1</v>
      </c>
      <c r="AR1942" s="178">
        <v>127402</v>
      </c>
      <c r="AS1942" t="s">
        <v>1921</v>
      </c>
      <c r="AT1942">
        <v>0</v>
      </c>
      <c r="AU1942">
        <v>0</v>
      </c>
      <c r="AV1942">
        <v>890480123</v>
      </c>
      <c r="AW1942" t="s">
        <v>1920</v>
      </c>
      <c r="AX1942">
        <v>5</v>
      </c>
      <c r="BC1942">
        <v>2</v>
      </c>
      <c r="BD1942">
        <v>7</v>
      </c>
      <c r="BE1942">
        <v>2</v>
      </c>
    </row>
    <row r="1943" spans="1:57" x14ac:dyDescent="0.25">
      <c r="A1943" s="179">
        <f t="shared" si="30"/>
        <v>96520</v>
      </c>
      <c r="B1943" t="s">
        <v>1923</v>
      </c>
      <c r="C1943">
        <v>45433154</v>
      </c>
      <c r="D1943">
        <v>144105</v>
      </c>
      <c r="E1943">
        <v>4</v>
      </c>
      <c r="F1943">
        <v>550024406</v>
      </c>
      <c r="G1943" s="180">
        <v>44095</v>
      </c>
      <c r="H1943" s="180">
        <v>45379</v>
      </c>
      <c r="I1943">
        <v>0</v>
      </c>
      <c r="J1943">
        <v>1</v>
      </c>
      <c r="K1943">
        <v>0</v>
      </c>
      <c r="L1943">
        <v>30</v>
      </c>
      <c r="M1943">
        <v>2</v>
      </c>
      <c r="N1943" s="170">
        <v>22490513</v>
      </c>
      <c r="O1943" s="170">
        <v>24960000</v>
      </c>
      <c r="P1943" s="178">
        <v>192311</v>
      </c>
      <c r="Q1943" s="178">
        <v>7393</v>
      </c>
      <c r="R1943" s="178">
        <v>188998</v>
      </c>
      <c r="S1943">
        <v>0</v>
      </c>
      <c r="T1943">
        <v>0</v>
      </c>
      <c r="U1943">
        <v>0</v>
      </c>
      <c r="W1943">
        <v>0</v>
      </c>
      <c r="X1943">
        <v>0</v>
      </c>
      <c r="Y1943">
        <v>0</v>
      </c>
      <c r="AB1943" s="180">
        <v>44285</v>
      </c>
      <c r="AC1943">
        <v>1</v>
      </c>
      <c r="AD1943" t="s">
        <v>1922</v>
      </c>
      <c r="AE1943">
        <v>1</v>
      </c>
      <c r="AF1943">
        <v>30</v>
      </c>
      <c r="AG1943">
        <v>0</v>
      </c>
      <c r="AN1943">
        <v>1</v>
      </c>
      <c r="AO1943">
        <v>1</v>
      </c>
      <c r="AR1943" s="178">
        <v>92478</v>
      </c>
      <c r="AS1943" t="s">
        <v>1921</v>
      </c>
      <c r="AT1943">
        <v>0</v>
      </c>
      <c r="AU1943">
        <v>0</v>
      </c>
      <c r="AV1943">
        <v>890480123</v>
      </c>
      <c r="AW1943" t="s">
        <v>1920</v>
      </c>
      <c r="AX1943">
        <v>5</v>
      </c>
      <c r="BC1943">
        <v>2</v>
      </c>
      <c r="BD1943">
        <v>7</v>
      </c>
      <c r="BE1943">
        <v>2</v>
      </c>
    </row>
    <row r="1944" spans="1:57" x14ac:dyDescent="0.25">
      <c r="A1944" s="179">
        <f t="shared" si="30"/>
        <v>135129</v>
      </c>
      <c r="B1944" t="s">
        <v>1923</v>
      </c>
      <c r="C1944">
        <v>45433154</v>
      </c>
      <c r="D1944">
        <v>144105</v>
      </c>
      <c r="E1944">
        <v>4</v>
      </c>
      <c r="F1944">
        <v>550024599</v>
      </c>
      <c r="G1944" s="180">
        <v>44118</v>
      </c>
      <c r="H1944" s="180">
        <v>45379</v>
      </c>
      <c r="I1944">
        <v>0</v>
      </c>
      <c r="J1944">
        <v>1</v>
      </c>
      <c r="K1944">
        <v>0</v>
      </c>
      <c r="L1944">
        <v>30</v>
      </c>
      <c r="M1944">
        <v>2</v>
      </c>
      <c r="N1944" s="170">
        <v>22490513</v>
      </c>
      <c r="O1944" s="170">
        <v>24960000</v>
      </c>
      <c r="P1944" s="178">
        <v>269236</v>
      </c>
      <c r="Q1944" s="178">
        <v>10351</v>
      </c>
      <c r="R1944" s="178">
        <v>264598</v>
      </c>
      <c r="S1944">
        <v>0</v>
      </c>
      <c r="T1944">
        <v>0</v>
      </c>
      <c r="U1944">
        <v>0</v>
      </c>
      <c r="W1944">
        <v>0</v>
      </c>
      <c r="X1944">
        <v>0</v>
      </c>
      <c r="Y1944">
        <v>0</v>
      </c>
      <c r="AB1944" s="180">
        <v>44285</v>
      </c>
      <c r="AC1944">
        <v>1</v>
      </c>
      <c r="AD1944" t="s">
        <v>1922</v>
      </c>
      <c r="AE1944">
        <v>1</v>
      </c>
      <c r="AF1944">
        <v>30</v>
      </c>
      <c r="AG1944">
        <v>0</v>
      </c>
      <c r="AN1944">
        <v>1</v>
      </c>
      <c r="AO1944">
        <v>1</v>
      </c>
      <c r="AR1944" s="178">
        <v>129469</v>
      </c>
      <c r="AS1944" t="s">
        <v>1921</v>
      </c>
      <c r="AT1944">
        <v>0</v>
      </c>
      <c r="AU1944">
        <v>0</v>
      </c>
      <c r="AV1944">
        <v>890480123</v>
      </c>
      <c r="AW1944" t="s">
        <v>1920</v>
      </c>
      <c r="AX1944">
        <v>5</v>
      </c>
      <c r="BC1944">
        <v>2</v>
      </c>
      <c r="BD1944">
        <v>7</v>
      </c>
      <c r="BE1944">
        <v>2</v>
      </c>
    </row>
    <row r="1945" spans="1:57" x14ac:dyDescent="0.25">
      <c r="A1945" s="179">
        <f t="shared" si="30"/>
        <v>46931</v>
      </c>
      <c r="B1945" t="s">
        <v>1923</v>
      </c>
      <c r="C1945">
        <v>45433154</v>
      </c>
      <c r="D1945">
        <v>144105</v>
      </c>
      <c r="E1945">
        <v>4</v>
      </c>
      <c r="F1945">
        <v>550024812</v>
      </c>
      <c r="G1945" s="180">
        <v>44147</v>
      </c>
      <c r="H1945" s="180">
        <v>45260</v>
      </c>
      <c r="I1945">
        <v>0</v>
      </c>
      <c r="J1945">
        <v>1</v>
      </c>
      <c r="K1945">
        <v>4</v>
      </c>
      <c r="L1945">
        <v>30</v>
      </c>
      <c r="M1945">
        <v>2</v>
      </c>
      <c r="N1945" s="170">
        <v>22490513</v>
      </c>
      <c r="O1945" s="170">
        <v>24960000</v>
      </c>
      <c r="P1945" s="178">
        <v>100000</v>
      </c>
      <c r="Q1945" s="178">
        <v>3844</v>
      </c>
      <c r="R1945" s="178">
        <v>91896</v>
      </c>
      <c r="S1945">
        <v>0</v>
      </c>
      <c r="T1945">
        <v>0</v>
      </c>
      <c r="U1945">
        <v>0</v>
      </c>
      <c r="W1945">
        <v>0</v>
      </c>
      <c r="X1945">
        <v>0</v>
      </c>
      <c r="Y1945">
        <v>0</v>
      </c>
      <c r="AB1945" s="180">
        <v>44285</v>
      </c>
      <c r="AC1945">
        <v>1</v>
      </c>
      <c r="AD1945" t="s">
        <v>1922</v>
      </c>
      <c r="AE1945">
        <v>1</v>
      </c>
      <c r="AF1945">
        <v>30</v>
      </c>
      <c r="AG1945">
        <v>0</v>
      </c>
      <c r="AN1945">
        <v>1</v>
      </c>
      <c r="AO1945">
        <v>1</v>
      </c>
      <c r="AR1945" s="178">
        <v>44965</v>
      </c>
      <c r="AS1945" t="s">
        <v>1921</v>
      </c>
      <c r="AT1945">
        <v>0</v>
      </c>
      <c r="AU1945">
        <v>0</v>
      </c>
      <c r="AV1945">
        <v>890480123</v>
      </c>
      <c r="AW1945" t="s">
        <v>1920</v>
      </c>
      <c r="AX1945">
        <v>5</v>
      </c>
      <c r="BC1945">
        <v>2</v>
      </c>
      <c r="BD1945">
        <v>7</v>
      </c>
      <c r="BE1945">
        <v>2</v>
      </c>
    </row>
    <row r="1946" spans="1:57" x14ac:dyDescent="0.25">
      <c r="A1946" s="179">
        <f t="shared" si="30"/>
        <v>23997</v>
      </c>
      <c r="B1946" t="s">
        <v>1923</v>
      </c>
      <c r="C1946">
        <v>45433154</v>
      </c>
      <c r="D1946">
        <v>144105</v>
      </c>
      <c r="E1946">
        <v>4</v>
      </c>
      <c r="F1946">
        <v>550025011</v>
      </c>
      <c r="G1946" s="180">
        <v>44175</v>
      </c>
      <c r="H1946" s="180">
        <v>45290</v>
      </c>
      <c r="I1946">
        <v>0</v>
      </c>
      <c r="J1946">
        <v>1</v>
      </c>
      <c r="K1946">
        <v>3</v>
      </c>
      <c r="L1946">
        <v>30</v>
      </c>
      <c r="M1946">
        <v>2</v>
      </c>
      <c r="N1946" s="170">
        <v>22490513</v>
      </c>
      <c r="O1946" s="170">
        <v>24960000</v>
      </c>
      <c r="P1946" s="178">
        <v>50000</v>
      </c>
      <c r="Q1946" s="178">
        <v>1922</v>
      </c>
      <c r="R1946" s="178">
        <v>46990</v>
      </c>
      <c r="S1946">
        <v>0</v>
      </c>
      <c r="T1946">
        <v>0</v>
      </c>
      <c r="U1946">
        <v>0</v>
      </c>
      <c r="W1946">
        <v>0</v>
      </c>
      <c r="X1946">
        <v>0</v>
      </c>
      <c r="Y1946">
        <v>0</v>
      </c>
      <c r="AB1946" s="180">
        <v>44285</v>
      </c>
      <c r="AC1946">
        <v>1</v>
      </c>
      <c r="AD1946" t="s">
        <v>1922</v>
      </c>
      <c r="AE1946">
        <v>1</v>
      </c>
      <c r="AF1946">
        <v>30</v>
      </c>
      <c r="AG1946">
        <v>0</v>
      </c>
      <c r="AN1946">
        <v>1</v>
      </c>
      <c r="AO1946">
        <v>1</v>
      </c>
      <c r="AR1946" s="178">
        <v>22993</v>
      </c>
      <c r="AS1946" t="s">
        <v>1921</v>
      </c>
      <c r="AT1946">
        <v>0</v>
      </c>
      <c r="AU1946">
        <v>0</v>
      </c>
      <c r="AV1946">
        <v>890480123</v>
      </c>
      <c r="AW1946" t="s">
        <v>1920</v>
      </c>
      <c r="AX1946">
        <v>5</v>
      </c>
      <c r="BC1946">
        <v>2</v>
      </c>
      <c r="BD1946">
        <v>7</v>
      </c>
      <c r="BE1946">
        <v>2</v>
      </c>
    </row>
    <row r="1947" spans="1:57" x14ac:dyDescent="0.25">
      <c r="A1947" s="179">
        <f t="shared" si="30"/>
        <v>98212</v>
      </c>
      <c r="B1947" t="s">
        <v>1923</v>
      </c>
      <c r="C1947">
        <v>45433154</v>
      </c>
      <c r="D1947">
        <v>144105</v>
      </c>
      <c r="E1947">
        <v>4</v>
      </c>
      <c r="F1947">
        <v>550025608</v>
      </c>
      <c r="G1947" s="180">
        <v>44273</v>
      </c>
      <c r="H1947" s="180">
        <v>45412</v>
      </c>
      <c r="I1947">
        <v>0</v>
      </c>
      <c r="J1947">
        <v>1</v>
      </c>
      <c r="K1947">
        <v>1</v>
      </c>
      <c r="L1947">
        <v>30</v>
      </c>
      <c r="M1947">
        <v>2</v>
      </c>
      <c r="N1947" s="170">
        <v>22490513</v>
      </c>
      <c r="O1947" s="170">
        <v>24960000</v>
      </c>
      <c r="P1947" s="178">
        <v>200000</v>
      </c>
      <c r="Q1947" s="178">
        <v>7689</v>
      </c>
      <c r="R1947" s="178">
        <v>192311</v>
      </c>
      <c r="S1947">
        <v>0</v>
      </c>
      <c r="T1947">
        <v>0</v>
      </c>
      <c r="U1947">
        <v>0</v>
      </c>
      <c r="W1947">
        <v>0</v>
      </c>
      <c r="X1947">
        <v>0</v>
      </c>
      <c r="Y1947">
        <v>0</v>
      </c>
      <c r="AB1947" s="180">
        <v>44285</v>
      </c>
      <c r="AC1947">
        <v>1</v>
      </c>
      <c r="AD1947" t="s">
        <v>1922</v>
      </c>
      <c r="AE1947">
        <v>1</v>
      </c>
      <c r="AF1947">
        <v>30</v>
      </c>
      <c r="AG1947">
        <v>0</v>
      </c>
      <c r="AN1947">
        <v>1</v>
      </c>
      <c r="AO1947">
        <v>1</v>
      </c>
      <c r="AR1947" s="178">
        <v>94099</v>
      </c>
      <c r="AS1947" t="s">
        <v>1921</v>
      </c>
      <c r="AT1947">
        <v>0</v>
      </c>
      <c r="AU1947">
        <v>0</v>
      </c>
      <c r="AV1947">
        <v>890480123</v>
      </c>
      <c r="AW1947" t="s">
        <v>1920</v>
      </c>
      <c r="AX1947">
        <v>5</v>
      </c>
      <c r="BC1947">
        <v>2</v>
      </c>
      <c r="BD1947">
        <v>7</v>
      </c>
      <c r="BE1947">
        <v>2</v>
      </c>
    </row>
    <row r="1948" spans="1:57" x14ac:dyDescent="0.25">
      <c r="A1948" s="179">
        <f t="shared" si="30"/>
        <v>9821</v>
      </c>
      <c r="B1948" t="s">
        <v>1923</v>
      </c>
      <c r="C1948">
        <v>45433154</v>
      </c>
      <c r="D1948">
        <v>144105</v>
      </c>
      <c r="E1948">
        <v>4</v>
      </c>
      <c r="F1948">
        <v>550025644</v>
      </c>
      <c r="G1948" s="180">
        <v>44282</v>
      </c>
      <c r="H1948" s="180">
        <v>45412</v>
      </c>
      <c r="I1948">
        <v>0</v>
      </c>
      <c r="J1948">
        <v>1</v>
      </c>
      <c r="K1948">
        <v>1</v>
      </c>
      <c r="L1948">
        <v>30</v>
      </c>
      <c r="M1948">
        <v>2</v>
      </c>
      <c r="N1948" s="170">
        <v>22490513</v>
      </c>
      <c r="O1948" s="170">
        <v>24960000</v>
      </c>
      <c r="P1948" s="178">
        <v>20000</v>
      </c>
      <c r="Q1948" s="178">
        <v>769</v>
      </c>
      <c r="R1948" s="178">
        <v>19231</v>
      </c>
      <c r="S1948">
        <v>0</v>
      </c>
      <c r="T1948">
        <v>0</v>
      </c>
      <c r="U1948">
        <v>0</v>
      </c>
      <c r="W1948">
        <v>0</v>
      </c>
      <c r="X1948">
        <v>0</v>
      </c>
      <c r="Y1948">
        <v>0</v>
      </c>
      <c r="AB1948" s="180">
        <v>44285</v>
      </c>
      <c r="AC1948">
        <v>1</v>
      </c>
      <c r="AD1948" t="s">
        <v>1922</v>
      </c>
      <c r="AE1948">
        <v>1</v>
      </c>
      <c r="AF1948">
        <v>30</v>
      </c>
      <c r="AG1948">
        <v>0</v>
      </c>
      <c r="AN1948">
        <v>1</v>
      </c>
      <c r="AO1948">
        <v>1</v>
      </c>
      <c r="AR1948" s="178">
        <v>9410</v>
      </c>
      <c r="AS1948" t="s">
        <v>1921</v>
      </c>
      <c r="AT1948">
        <v>0</v>
      </c>
      <c r="AU1948">
        <v>0</v>
      </c>
      <c r="AV1948">
        <v>890480123</v>
      </c>
      <c r="AW1948" t="s">
        <v>1920</v>
      </c>
      <c r="AX1948">
        <v>5</v>
      </c>
      <c r="BC1948">
        <v>2</v>
      </c>
      <c r="BD1948">
        <v>7</v>
      </c>
      <c r="BE1948">
        <v>2</v>
      </c>
    </row>
    <row r="1949" spans="1:57" x14ac:dyDescent="0.25">
      <c r="A1949" s="179">
        <f t="shared" si="30"/>
        <v>3064</v>
      </c>
      <c r="B1949" t="s">
        <v>1923</v>
      </c>
      <c r="C1949">
        <v>45433154</v>
      </c>
      <c r="D1949">
        <v>144105</v>
      </c>
      <c r="E1949">
        <v>4</v>
      </c>
      <c r="F1949">
        <v>550025714</v>
      </c>
      <c r="G1949" s="180">
        <v>44286</v>
      </c>
      <c r="H1949" s="180">
        <v>44346</v>
      </c>
      <c r="I1949">
        <v>0</v>
      </c>
      <c r="J1949">
        <v>1</v>
      </c>
      <c r="K1949">
        <v>0</v>
      </c>
      <c r="L1949">
        <v>30</v>
      </c>
      <c r="M1949">
        <v>2</v>
      </c>
      <c r="N1949">
        <v>0</v>
      </c>
      <c r="O1949">
        <v>0</v>
      </c>
      <c r="P1949" s="178">
        <v>6000</v>
      </c>
      <c r="Q1949" s="178">
        <v>6000</v>
      </c>
      <c r="R1949" s="178">
        <v>6000</v>
      </c>
      <c r="S1949">
        <v>0</v>
      </c>
      <c r="T1949">
        <v>0</v>
      </c>
      <c r="U1949">
        <v>0</v>
      </c>
      <c r="W1949">
        <v>0</v>
      </c>
      <c r="X1949">
        <v>0</v>
      </c>
      <c r="Y1949">
        <v>0</v>
      </c>
      <c r="AB1949" s="180">
        <v>44286</v>
      </c>
      <c r="AC1949">
        <v>1</v>
      </c>
      <c r="AD1949" t="s">
        <v>1922</v>
      </c>
      <c r="AE1949">
        <v>1</v>
      </c>
      <c r="AF1949">
        <v>30</v>
      </c>
      <c r="AG1949">
        <v>0</v>
      </c>
      <c r="AN1949">
        <v>1</v>
      </c>
      <c r="AO1949">
        <v>1</v>
      </c>
      <c r="AR1949" s="178">
        <v>2936</v>
      </c>
      <c r="AS1949" t="s">
        <v>1921</v>
      </c>
      <c r="AT1949">
        <v>0</v>
      </c>
      <c r="AU1949">
        <v>0</v>
      </c>
      <c r="AV1949">
        <v>890480123</v>
      </c>
      <c r="AW1949" t="s">
        <v>1920</v>
      </c>
      <c r="AX1949">
        <v>5</v>
      </c>
      <c r="BC1949">
        <v>2</v>
      </c>
      <c r="BD1949">
        <v>7</v>
      </c>
      <c r="BE1949">
        <v>2</v>
      </c>
    </row>
    <row r="1950" spans="1:57" x14ac:dyDescent="0.25">
      <c r="A1950" s="179">
        <f t="shared" si="30"/>
        <v>4807445</v>
      </c>
      <c r="B1950" t="s">
        <v>1923</v>
      </c>
      <c r="C1950">
        <v>45433231</v>
      </c>
      <c r="D1950">
        <v>144105</v>
      </c>
      <c r="E1950">
        <v>4</v>
      </c>
      <c r="F1950">
        <v>15849</v>
      </c>
      <c r="G1950" s="180">
        <v>43643</v>
      </c>
      <c r="H1950" s="180">
        <v>44742</v>
      </c>
      <c r="I1950">
        <v>0</v>
      </c>
      <c r="J1950">
        <v>1</v>
      </c>
      <c r="K1950">
        <v>21</v>
      </c>
      <c r="L1950">
        <v>30</v>
      </c>
      <c r="M1950">
        <v>2</v>
      </c>
      <c r="N1950" s="170">
        <v>9752084</v>
      </c>
      <c r="O1950" s="170">
        <v>10200000</v>
      </c>
      <c r="P1950" s="178">
        <v>11306250</v>
      </c>
      <c r="Q1950" s="178">
        <v>363506</v>
      </c>
      <c r="R1950" s="178">
        <v>5111188</v>
      </c>
      <c r="S1950">
        <v>0</v>
      </c>
      <c r="T1950">
        <v>0</v>
      </c>
      <c r="U1950">
        <v>0</v>
      </c>
      <c r="W1950">
        <v>0</v>
      </c>
      <c r="X1950">
        <v>0</v>
      </c>
      <c r="Y1950">
        <v>0</v>
      </c>
      <c r="AB1950" s="180">
        <v>44285</v>
      </c>
      <c r="AC1950">
        <v>1</v>
      </c>
      <c r="AD1950" t="s">
        <v>1922</v>
      </c>
      <c r="AE1950">
        <v>1</v>
      </c>
      <c r="AF1950">
        <v>30</v>
      </c>
      <c r="AG1950">
        <v>0</v>
      </c>
      <c r="AN1950">
        <v>1</v>
      </c>
      <c r="AO1950">
        <v>1</v>
      </c>
      <c r="AR1950" s="178">
        <v>303743</v>
      </c>
      <c r="AS1950" t="s">
        <v>1921</v>
      </c>
      <c r="AT1950">
        <v>0</v>
      </c>
      <c r="AU1950">
        <v>0</v>
      </c>
      <c r="AV1950">
        <v>890480123</v>
      </c>
      <c r="AW1950" t="s">
        <v>1920</v>
      </c>
      <c r="AX1950">
        <v>5</v>
      </c>
      <c r="BC1950">
        <v>1</v>
      </c>
      <c r="BD1950">
        <v>7</v>
      </c>
      <c r="BE1950">
        <v>2</v>
      </c>
    </row>
    <row r="1951" spans="1:57" x14ac:dyDescent="0.25">
      <c r="A1951" s="179">
        <f t="shared" si="30"/>
        <v>74956500</v>
      </c>
      <c r="B1951" t="s">
        <v>1923</v>
      </c>
      <c r="C1951">
        <v>45433231</v>
      </c>
      <c r="D1951">
        <v>144105</v>
      </c>
      <c r="E1951">
        <v>4</v>
      </c>
      <c r="F1951">
        <v>16929</v>
      </c>
      <c r="G1951" s="180">
        <v>43864</v>
      </c>
      <c r="H1951" s="180">
        <v>46056</v>
      </c>
      <c r="I1951">
        <v>0</v>
      </c>
      <c r="J1951">
        <v>1</v>
      </c>
      <c r="K1951">
        <v>14</v>
      </c>
      <c r="L1951">
        <v>30</v>
      </c>
      <c r="M1951">
        <v>2</v>
      </c>
      <c r="N1951" s="170">
        <v>9119043</v>
      </c>
      <c r="O1951" s="170">
        <v>9510000</v>
      </c>
      <c r="P1951" s="178">
        <v>94331846</v>
      </c>
      <c r="Q1951" s="178">
        <v>1705961</v>
      </c>
      <c r="R1951" s="178">
        <v>79692383</v>
      </c>
      <c r="S1951">
        <v>0</v>
      </c>
      <c r="T1951">
        <v>0</v>
      </c>
      <c r="U1951">
        <v>0</v>
      </c>
      <c r="W1951">
        <v>0</v>
      </c>
      <c r="X1951">
        <v>0</v>
      </c>
      <c r="Y1951">
        <v>0</v>
      </c>
      <c r="AB1951" s="180">
        <v>44285</v>
      </c>
      <c r="AC1951">
        <v>1</v>
      </c>
      <c r="AD1951" t="s">
        <v>1922</v>
      </c>
      <c r="AE1951">
        <v>1</v>
      </c>
      <c r="AF1951">
        <v>30</v>
      </c>
      <c r="AG1951">
        <v>0</v>
      </c>
      <c r="AN1951">
        <v>1</v>
      </c>
      <c r="AO1951">
        <v>1</v>
      </c>
      <c r="AR1951" s="178">
        <v>4735883</v>
      </c>
      <c r="AS1951" t="s">
        <v>1921</v>
      </c>
      <c r="AT1951">
        <v>0</v>
      </c>
      <c r="AU1951">
        <v>0</v>
      </c>
      <c r="AV1951">
        <v>890480123</v>
      </c>
      <c r="AW1951" t="s">
        <v>1920</v>
      </c>
      <c r="AX1951">
        <v>5</v>
      </c>
      <c r="BC1951">
        <v>1</v>
      </c>
      <c r="BD1951">
        <v>7</v>
      </c>
      <c r="BE1951">
        <v>2</v>
      </c>
    </row>
    <row r="1952" spans="1:57" x14ac:dyDescent="0.25">
      <c r="A1952" s="179">
        <f t="shared" si="30"/>
        <v>333069</v>
      </c>
      <c r="B1952" t="s">
        <v>1923</v>
      </c>
      <c r="C1952">
        <v>45433231</v>
      </c>
      <c r="D1952">
        <v>144105</v>
      </c>
      <c r="E1952">
        <v>4</v>
      </c>
      <c r="F1952">
        <v>17188</v>
      </c>
      <c r="G1952" s="180">
        <v>43959</v>
      </c>
      <c r="H1952" s="180">
        <v>44377</v>
      </c>
      <c r="I1952">
        <v>30</v>
      </c>
      <c r="J1952">
        <v>1</v>
      </c>
      <c r="K1952">
        <v>7</v>
      </c>
      <c r="L1952">
        <v>30</v>
      </c>
      <c r="M1952">
        <v>2</v>
      </c>
      <c r="N1952" s="170">
        <v>5841061</v>
      </c>
      <c r="O1952" s="170">
        <v>6000000</v>
      </c>
      <c r="P1952" s="178">
        <v>1000000</v>
      </c>
      <c r="Q1952" s="178">
        <v>85993</v>
      </c>
      <c r="R1952" s="178">
        <v>354113</v>
      </c>
      <c r="S1952">
        <v>1650</v>
      </c>
      <c r="T1952">
        <v>0</v>
      </c>
      <c r="U1952">
        <v>0</v>
      </c>
      <c r="W1952">
        <v>0</v>
      </c>
      <c r="X1952">
        <v>0</v>
      </c>
      <c r="Y1952">
        <v>0</v>
      </c>
      <c r="AB1952" s="180">
        <v>44285</v>
      </c>
      <c r="AC1952">
        <v>1</v>
      </c>
      <c r="AD1952" t="s">
        <v>1925</v>
      </c>
      <c r="AE1952">
        <v>1</v>
      </c>
      <c r="AF1952">
        <v>30</v>
      </c>
      <c r="AG1952">
        <v>98625</v>
      </c>
      <c r="AN1952">
        <v>1</v>
      </c>
      <c r="AO1952">
        <v>1</v>
      </c>
      <c r="AR1952" s="178">
        <v>21044</v>
      </c>
      <c r="AS1952" t="s">
        <v>1921</v>
      </c>
      <c r="AT1952">
        <v>0</v>
      </c>
      <c r="AU1952">
        <v>0</v>
      </c>
      <c r="AV1952">
        <v>890480123</v>
      </c>
      <c r="AW1952" t="s">
        <v>1920</v>
      </c>
      <c r="AX1952">
        <v>5</v>
      </c>
      <c r="BC1952">
        <v>1</v>
      </c>
      <c r="BD1952">
        <v>7</v>
      </c>
      <c r="BE1952">
        <v>2</v>
      </c>
    </row>
    <row r="1953" spans="1:57" x14ac:dyDescent="0.25">
      <c r="A1953" s="179">
        <f t="shared" si="30"/>
        <v>912153</v>
      </c>
      <c r="B1953" t="s">
        <v>1923</v>
      </c>
      <c r="C1953">
        <v>45433231</v>
      </c>
      <c r="D1953">
        <v>144105</v>
      </c>
      <c r="E1953">
        <v>4</v>
      </c>
      <c r="F1953">
        <v>17347</v>
      </c>
      <c r="G1953" s="180">
        <v>44021</v>
      </c>
      <c r="H1953" s="180">
        <v>44772</v>
      </c>
      <c r="I1953">
        <v>0</v>
      </c>
      <c r="J1953">
        <v>1</v>
      </c>
      <c r="K1953">
        <v>9</v>
      </c>
      <c r="L1953">
        <v>30</v>
      </c>
      <c r="M1953">
        <v>2</v>
      </c>
      <c r="N1953" s="170">
        <v>15881442</v>
      </c>
      <c r="O1953" s="170">
        <v>17090000</v>
      </c>
      <c r="P1953" s="178">
        <v>1500000</v>
      </c>
      <c r="Q1953" s="178">
        <v>73360</v>
      </c>
      <c r="R1953" s="178">
        <v>969784</v>
      </c>
      <c r="S1953">
        <v>0</v>
      </c>
      <c r="T1953">
        <v>0</v>
      </c>
      <c r="U1953">
        <v>0</v>
      </c>
      <c r="W1953">
        <v>0</v>
      </c>
      <c r="X1953">
        <v>0</v>
      </c>
      <c r="Y1953">
        <v>0</v>
      </c>
      <c r="AB1953" s="180">
        <v>44285</v>
      </c>
      <c r="AC1953">
        <v>9</v>
      </c>
      <c r="AD1953" t="s">
        <v>1922</v>
      </c>
      <c r="AE1953">
        <v>1</v>
      </c>
      <c r="AF1953">
        <v>30</v>
      </c>
      <c r="AG1953">
        <v>0</v>
      </c>
      <c r="AN1953">
        <v>1</v>
      </c>
      <c r="AO1953">
        <v>1</v>
      </c>
      <c r="AR1953" s="178">
        <v>57631</v>
      </c>
      <c r="AS1953" t="s">
        <v>1921</v>
      </c>
      <c r="AT1953">
        <v>0</v>
      </c>
      <c r="AU1953">
        <v>0</v>
      </c>
      <c r="AV1953">
        <v>890480123</v>
      </c>
      <c r="AW1953" t="s">
        <v>1920</v>
      </c>
      <c r="AX1953">
        <v>5</v>
      </c>
      <c r="BC1953">
        <v>1</v>
      </c>
      <c r="BD1953">
        <v>7</v>
      </c>
      <c r="BE1953">
        <v>2</v>
      </c>
    </row>
    <row r="1954" spans="1:57" x14ac:dyDescent="0.25">
      <c r="A1954" s="179">
        <f t="shared" si="30"/>
        <v>892264</v>
      </c>
      <c r="B1954" t="s">
        <v>1923</v>
      </c>
      <c r="C1954">
        <v>45433231</v>
      </c>
      <c r="D1954">
        <v>144105</v>
      </c>
      <c r="E1954">
        <v>4</v>
      </c>
      <c r="F1954">
        <v>17546</v>
      </c>
      <c r="G1954" s="180">
        <v>44074</v>
      </c>
      <c r="H1954" s="180">
        <v>44439</v>
      </c>
      <c r="I1954">
        <v>0</v>
      </c>
      <c r="J1954">
        <v>1</v>
      </c>
      <c r="K1954">
        <v>7</v>
      </c>
      <c r="L1954">
        <v>30</v>
      </c>
      <c r="M1954">
        <v>2</v>
      </c>
      <c r="N1954" s="170">
        <v>12185828</v>
      </c>
      <c r="O1954" s="170">
        <v>12890000</v>
      </c>
      <c r="P1954" s="178">
        <v>2200000</v>
      </c>
      <c r="Q1954" s="178">
        <v>195659</v>
      </c>
      <c r="R1954" s="178">
        <v>948639</v>
      </c>
      <c r="S1954">
        <v>0</v>
      </c>
      <c r="T1954">
        <v>0</v>
      </c>
      <c r="U1954">
        <v>0</v>
      </c>
      <c r="W1954">
        <v>0</v>
      </c>
      <c r="X1954">
        <v>0</v>
      </c>
      <c r="Y1954">
        <v>0</v>
      </c>
      <c r="AB1954" s="180">
        <v>44285</v>
      </c>
      <c r="AC1954">
        <v>9</v>
      </c>
      <c r="AD1954" t="s">
        <v>1922</v>
      </c>
      <c r="AE1954">
        <v>1</v>
      </c>
      <c r="AF1954">
        <v>30</v>
      </c>
      <c r="AG1954">
        <v>0</v>
      </c>
      <c r="AN1954">
        <v>1</v>
      </c>
      <c r="AO1954">
        <v>1</v>
      </c>
      <c r="AR1954" s="178">
        <v>56375</v>
      </c>
      <c r="AS1954" t="s">
        <v>1921</v>
      </c>
      <c r="AT1954">
        <v>0</v>
      </c>
      <c r="AU1954">
        <v>0</v>
      </c>
      <c r="AV1954">
        <v>890480123</v>
      </c>
      <c r="AW1954" t="s">
        <v>1920</v>
      </c>
      <c r="AX1954">
        <v>5</v>
      </c>
      <c r="BC1954">
        <v>1</v>
      </c>
      <c r="BD1954">
        <v>7</v>
      </c>
      <c r="BE1954">
        <v>2</v>
      </c>
    </row>
    <row r="1955" spans="1:57" x14ac:dyDescent="0.25">
      <c r="A1955" s="179">
        <f t="shared" si="30"/>
        <v>0</v>
      </c>
      <c r="B1955" t="s">
        <v>1923</v>
      </c>
      <c r="C1955">
        <v>45436141</v>
      </c>
      <c r="D1955">
        <v>144105</v>
      </c>
      <c r="E1955">
        <v>4</v>
      </c>
      <c r="F1955">
        <v>13656</v>
      </c>
      <c r="G1955" s="180">
        <v>44133</v>
      </c>
      <c r="H1955" s="180">
        <v>45273</v>
      </c>
      <c r="I1955">
        <v>0</v>
      </c>
      <c r="J1955">
        <v>1</v>
      </c>
      <c r="K1955">
        <v>5</v>
      </c>
      <c r="L1955">
        <v>30</v>
      </c>
      <c r="M1955">
        <v>2</v>
      </c>
      <c r="N1955" s="170">
        <v>17726461</v>
      </c>
      <c r="O1955" s="170">
        <v>19240000</v>
      </c>
      <c r="P1955" s="178">
        <v>3327568</v>
      </c>
      <c r="Q1955" s="178">
        <v>117386</v>
      </c>
      <c r="R1955" s="178">
        <v>2953207</v>
      </c>
      <c r="S1955">
        <v>0</v>
      </c>
      <c r="T1955">
        <v>0</v>
      </c>
      <c r="U1955">
        <v>0</v>
      </c>
      <c r="W1955">
        <v>0</v>
      </c>
      <c r="X1955">
        <v>0</v>
      </c>
      <c r="Y1955">
        <v>0</v>
      </c>
      <c r="AB1955" s="180">
        <v>44285</v>
      </c>
      <c r="AC1955">
        <v>1</v>
      </c>
      <c r="AD1955" t="s">
        <v>1922</v>
      </c>
      <c r="AE1955">
        <v>1</v>
      </c>
      <c r="AF1955">
        <v>30</v>
      </c>
      <c r="AG1955">
        <v>0</v>
      </c>
      <c r="AN1955">
        <v>1</v>
      </c>
      <c r="AO1955">
        <v>1</v>
      </c>
      <c r="AR1955" s="178">
        <v>3254735</v>
      </c>
      <c r="AS1955" t="s">
        <v>1921</v>
      </c>
      <c r="AT1955">
        <v>0</v>
      </c>
      <c r="AU1955">
        <v>0</v>
      </c>
      <c r="AV1955">
        <v>890480123</v>
      </c>
      <c r="AW1955" t="s">
        <v>1920</v>
      </c>
      <c r="AX1955">
        <v>5</v>
      </c>
      <c r="BC1955">
        <v>1</v>
      </c>
      <c r="BD1955">
        <v>7</v>
      </c>
      <c r="BE1955">
        <v>1</v>
      </c>
    </row>
    <row r="1956" spans="1:57" x14ac:dyDescent="0.25">
      <c r="A1956" s="179">
        <f t="shared" si="30"/>
        <v>0</v>
      </c>
      <c r="B1956" t="s">
        <v>1923</v>
      </c>
      <c r="C1956">
        <v>45436141</v>
      </c>
      <c r="D1956">
        <v>144105</v>
      </c>
      <c r="E1956">
        <v>4</v>
      </c>
      <c r="F1956">
        <v>17802</v>
      </c>
      <c r="G1956" s="180">
        <v>44146</v>
      </c>
      <c r="H1956" s="180">
        <v>44530</v>
      </c>
      <c r="I1956">
        <v>0</v>
      </c>
      <c r="J1956">
        <v>1</v>
      </c>
      <c r="K1956">
        <v>4</v>
      </c>
      <c r="L1956">
        <v>30</v>
      </c>
      <c r="M1956">
        <v>2</v>
      </c>
      <c r="N1956" s="170">
        <v>15881442</v>
      </c>
      <c r="O1956" s="170">
        <v>17090000</v>
      </c>
      <c r="P1956" s="178">
        <v>1200000</v>
      </c>
      <c r="Q1956" s="178">
        <v>108810</v>
      </c>
      <c r="R1956" s="178">
        <v>820628</v>
      </c>
      <c r="S1956">
        <v>0</v>
      </c>
      <c r="T1956">
        <v>0</v>
      </c>
      <c r="U1956">
        <v>0</v>
      </c>
      <c r="W1956">
        <v>0</v>
      </c>
      <c r="X1956">
        <v>0</v>
      </c>
      <c r="Y1956">
        <v>0</v>
      </c>
      <c r="AB1956" s="180">
        <v>44285</v>
      </c>
      <c r="AC1956">
        <v>1</v>
      </c>
      <c r="AD1956" t="s">
        <v>1922</v>
      </c>
      <c r="AE1956">
        <v>1</v>
      </c>
      <c r="AF1956">
        <v>30</v>
      </c>
      <c r="AG1956">
        <v>0</v>
      </c>
      <c r="AN1956">
        <v>1</v>
      </c>
      <c r="AO1956">
        <v>1</v>
      </c>
      <c r="AR1956" s="178">
        <v>904416</v>
      </c>
      <c r="AS1956" t="s">
        <v>1921</v>
      </c>
      <c r="AT1956">
        <v>0</v>
      </c>
      <c r="AU1956">
        <v>0</v>
      </c>
      <c r="AV1956">
        <v>890480123</v>
      </c>
      <c r="AW1956" t="s">
        <v>1920</v>
      </c>
      <c r="AX1956">
        <v>5</v>
      </c>
      <c r="BC1956">
        <v>1</v>
      </c>
      <c r="BD1956">
        <v>7</v>
      </c>
      <c r="BE1956">
        <v>2</v>
      </c>
    </row>
    <row r="1957" spans="1:57" x14ac:dyDescent="0.25">
      <c r="A1957" s="179">
        <f t="shared" si="30"/>
        <v>37886806</v>
      </c>
      <c r="B1957" t="s">
        <v>1923</v>
      </c>
      <c r="C1957">
        <v>45437308</v>
      </c>
      <c r="D1957">
        <v>144105</v>
      </c>
      <c r="E1957">
        <v>4</v>
      </c>
      <c r="F1957">
        <v>14989</v>
      </c>
      <c r="G1957" s="180">
        <v>43440</v>
      </c>
      <c r="H1957" s="180">
        <v>45997</v>
      </c>
      <c r="I1957">
        <v>0</v>
      </c>
      <c r="J1957">
        <v>1</v>
      </c>
      <c r="K1957">
        <v>44</v>
      </c>
      <c r="L1957">
        <v>30</v>
      </c>
      <c r="M1957">
        <v>2</v>
      </c>
      <c r="N1957" s="170">
        <v>17726461</v>
      </c>
      <c r="O1957" s="170">
        <v>19240000</v>
      </c>
      <c r="P1957" s="178">
        <v>93000000</v>
      </c>
      <c r="Q1957" s="178">
        <v>1939777</v>
      </c>
      <c r="R1957" s="178">
        <v>58249491</v>
      </c>
      <c r="S1957">
        <v>0</v>
      </c>
      <c r="T1957">
        <v>0</v>
      </c>
      <c r="U1957">
        <v>0</v>
      </c>
      <c r="W1957">
        <v>0</v>
      </c>
      <c r="X1957">
        <v>0</v>
      </c>
      <c r="Y1957">
        <v>0</v>
      </c>
      <c r="AB1957" s="180">
        <v>44285</v>
      </c>
      <c r="AC1957">
        <v>1</v>
      </c>
      <c r="AD1957" t="s">
        <v>1922</v>
      </c>
      <c r="AE1957">
        <v>1</v>
      </c>
      <c r="AF1957">
        <v>30</v>
      </c>
      <c r="AG1957">
        <v>0</v>
      </c>
      <c r="AN1957">
        <v>1</v>
      </c>
      <c r="AO1957">
        <v>1</v>
      </c>
      <c r="AR1957" s="178">
        <v>20362685</v>
      </c>
      <c r="AS1957" t="s">
        <v>1921</v>
      </c>
      <c r="AT1957">
        <v>0</v>
      </c>
      <c r="AU1957">
        <v>0</v>
      </c>
      <c r="AV1957">
        <v>890480123</v>
      </c>
      <c r="AW1957" t="s">
        <v>1920</v>
      </c>
      <c r="AX1957">
        <v>5</v>
      </c>
      <c r="BC1957">
        <v>1</v>
      </c>
      <c r="BD1957">
        <v>7</v>
      </c>
      <c r="BE1957">
        <v>2</v>
      </c>
    </row>
    <row r="1958" spans="1:57" x14ac:dyDescent="0.25">
      <c r="A1958" s="179">
        <f t="shared" si="30"/>
        <v>2068376</v>
      </c>
      <c r="B1958" t="s">
        <v>1923</v>
      </c>
      <c r="C1958">
        <v>45438222</v>
      </c>
      <c r="D1958">
        <v>144105</v>
      </c>
      <c r="E1958">
        <v>4</v>
      </c>
      <c r="F1958">
        <v>14652</v>
      </c>
      <c r="G1958" s="180">
        <v>43371</v>
      </c>
      <c r="H1958" s="180">
        <v>44467</v>
      </c>
      <c r="I1958">
        <v>2</v>
      </c>
      <c r="J1958">
        <v>1</v>
      </c>
      <c r="K1958">
        <v>29</v>
      </c>
      <c r="L1958">
        <v>30</v>
      </c>
      <c r="M1958">
        <v>2</v>
      </c>
      <c r="N1958" s="170">
        <v>17726461</v>
      </c>
      <c r="O1958" s="170">
        <v>19240000</v>
      </c>
      <c r="P1958" s="178">
        <v>38992000</v>
      </c>
      <c r="Q1958" s="178">
        <v>1404309</v>
      </c>
      <c r="R1958" s="178">
        <v>8027679</v>
      </c>
      <c r="S1958">
        <v>7886</v>
      </c>
      <c r="T1958">
        <v>0</v>
      </c>
      <c r="U1958">
        <v>0</v>
      </c>
      <c r="W1958">
        <v>0</v>
      </c>
      <c r="X1958">
        <v>0</v>
      </c>
      <c r="Y1958">
        <v>0</v>
      </c>
      <c r="AB1958" s="180">
        <v>44285</v>
      </c>
      <c r="AC1958">
        <v>1</v>
      </c>
      <c r="AD1958" t="s">
        <v>1922</v>
      </c>
      <c r="AE1958">
        <v>1</v>
      </c>
      <c r="AF1958">
        <v>30</v>
      </c>
      <c r="AG1958">
        <v>20853</v>
      </c>
      <c r="AN1958">
        <v>1</v>
      </c>
      <c r="AO1958">
        <v>1</v>
      </c>
      <c r="AR1958" s="178">
        <v>5959303</v>
      </c>
      <c r="AS1958" t="s">
        <v>1921</v>
      </c>
      <c r="AT1958">
        <v>0</v>
      </c>
      <c r="AU1958">
        <v>0</v>
      </c>
      <c r="AV1958">
        <v>890480123</v>
      </c>
      <c r="AW1958" t="s">
        <v>1920</v>
      </c>
      <c r="AX1958">
        <v>5</v>
      </c>
      <c r="BC1958">
        <v>1</v>
      </c>
      <c r="BD1958">
        <v>7</v>
      </c>
      <c r="BE1958">
        <v>2</v>
      </c>
    </row>
    <row r="1959" spans="1:57" x14ac:dyDescent="0.25">
      <c r="A1959" s="179">
        <f t="shared" si="30"/>
        <v>69968</v>
      </c>
      <c r="B1959" t="s">
        <v>1923</v>
      </c>
      <c r="C1959">
        <v>45438222</v>
      </c>
      <c r="D1959">
        <v>144105</v>
      </c>
      <c r="E1959">
        <v>4</v>
      </c>
      <c r="F1959">
        <v>15585</v>
      </c>
      <c r="G1959" s="180">
        <v>43570</v>
      </c>
      <c r="H1959" s="180">
        <v>44301</v>
      </c>
      <c r="I1959">
        <v>15</v>
      </c>
      <c r="J1959">
        <v>1</v>
      </c>
      <c r="K1959">
        <v>22</v>
      </c>
      <c r="L1959">
        <v>30</v>
      </c>
      <c r="M1959">
        <v>2</v>
      </c>
      <c r="N1959" s="170">
        <v>15881442</v>
      </c>
      <c r="O1959" s="170">
        <v>17090000</v>
      </c>
      <c r="P1959" s="178">
        <v>4500000</v>
      </c>
      <c r="Q1959" s="178">
        <v>220079</v>
      </c>
      <c r="R1959" s="178">
        <v>271555</v>
      </c>
      <c r="S1959">
        <v>1440</v>
      </c>
      <c r="T1959">
        <v>0</v>
      </c>
      <c r="U1959">
        <v>0</v>
      </c>
      <c r="W1959">
        <v>0</v>
      </c>
      <c r="X1959">
        <v>0</v>
      </c>
      <c r="Y1959">
        <v>0</v>
      </c>
      <c r="AB1959" s="180">
        <v>44285</v>
      </c>
      <c r="AC1959">
        <v>1</v>
      </c>
      <c r="AD1959" t="s">
        <v>1922</v>
      </c>
      <c r="AE1959">
        <v>1</v>
      </c>
      <c r="AF1959">
        <v>30</v>
      </c>
      <c r="AG1959">
        <v>54351</v>
      </c>
      <c r="AN1959">
        <v>1</v>
      </c>
      <c r="AO1959">
        <v>1</v>
      </c>
      <c r="AR1959" s="178">
        <v>201587</v>
      </c>
      <c r="AS1959" t="s">
        <v>1921</v>
      </c>
      <c r="AT1959">
        <v>0</v>
      </c>
      <c r="AU1959">
        <v>0</v>
      </c>
      <c r="AV1959">
        <v>890480123</v>
      </c>
      <c r="AW1959" t="s">
        <v>1920</v>
      </c>
      <c r="AX1959">
        <v>5</v>
      </c>
      <c r="BC1959">
        <v>1</v>
      </c>
      <c r="BD1959">
        <v>7</v>
      </c>
      <c r="BE1959">
        <v>2</v>
      </c>
    </row>
    <row r="1960" spans="1:57" x14ac:dyDescent="0.25">
      <c r="A1960" s="179">
        <f t="shared" si="30"/>
        <v>2976415</v>
      </c>
      <c r="B1960" t="s">
        <v>1923</v>
      </c>
      <c r="C1960">
        <v>45438222</v>
      </c>
      <c r="D1960">
        <v>144105</v>
      </c>
      <c r="E1960">
        <v>4</v>
      </c>
      <c r="F1960">
        <v>15669</v>
      </c>
      <c r="G1960" s="180">
        <v>43592</v>
      </c>
      <c r="H1960" s="180">
        <v>45053</v>
      </c>
      <c r="I1960">
        <v>0</v>
      </c>
      <c r="J1960">
        <v>1</v>
      </c>
      <c r="K1960">
        <v>23</v>
      </c>
      <c r="L1960">
        <v>30</v>
      </c>
      <c r="M1960">
        <v>2</v>
      </c>
      <c r="N1960" s="170">
        <v>12185828</v>
      </c>
      <c r="O1960" s="170">
        <v>12890000</v>
      </c>
      <c r="P1960" s="178">
        <v>20000000</v>
      </c>
      <c r="Q1960" s="178">
        <v>528503</v>
      </c>
      <c r="R1960" s="178">
        <v>11551915</v>
      </c>
      <c r="S1960">
        <v>0</v>
      </c>
      <c r="T1960">
        <v>0</v>
      </c>
      <c r="U1960">
        <v>0</v>
      </c>
      <c r="W1960">
        <v>0</v>
      </c>
      <c r="X1960">
        <v>0</v>
      </c>
      <c r="Y1960">
        <v>0</v>
      </c>
      <c r="AB1960" s="180">
        <v>44285</v>
      </c>
      <c r="AC1960">
        <v>1</v>
      </c>
      <c r="AD1960" t="s">
        <v>1922</v>
      </c>
      <c r="AE1960">
        <v>1</v>
      </c>
      <c r="AF1960">
        <v>30</v>
      </c>
      <c r="AG1960">
        <v>0</v>
      </c>
      <c r="AN1960">
        <v>1</v>
      </c>
      <c r="AO1960">
        <v>1</v>
      </c>
      <c r="AR1960" s="178">
        <v>8575500</v>
      </c>
      <c r="AS1960" t="s">
        <v>1921</v>
      </c>
      <c r="AT1960">
        <v>0</v>
      </c>
      <c r="AU1960">
        <v>0</v>
      </c>
      <c r="AV1960">
        <v>890480123</v>
      </c>
      <c r="AW1960" t="s">
        <v>1920</v>
      </c>
      <c r="AX1960">
        <v>5</v>
      </c>
      <c r="BC1960">
        <v>1</v>
      </c>
      <c r="BD1960">
        <v>7</v>
      </c>
      <c r="BE1960">
        <v>2</v>
      </c>
    </row>
    <row r="1961" spans="1:57" x14ac:dyDescent="0.25">
      <c r="A1961" s="179">
        <f t="shared" si="30"/>
        <v>0</v>
      </c>
      <c r="B1961" t="s">
        <v>1923</v>
      </c>
      <c r="C1961">
        <v>45439438</v>
      </c>
      <c r="D1961">
        <v>144105</v>
      </c>
      <c r="E1961">
        <v>4</v>
      </c>
      <c r="F1961">
        <v>13669</v>
      </c>
      <c r="G1961" s="180">
        <v>43146</v>
      </c>
      <c r="H1961" s="180">
        <v>44972</v>
      </c>
      <c r="I1961">
        <v>0</v>
      </c>
      <c r="J1961">
        <v>1</v>
      </c>
      <c r="K1961">
        <v>38</v>
      </c>
      <c r="L1961">
        <v>30</v>
      </c>
      <c r="M1961">
        <v>2</v>
      </c>
      <c r="N1961" s="170">
        <v>12185828</v>
      </c>
      <c r="O1961" s="170">
        <v>12890000</v>
      </c>
      <c r="P1961" s="178">
        <v>12965597</v>
      </c>
      <c r="Q1961" s="178">
        <v>289632</v>
      </c>
      <c r="R1961" s="178">
        <v>5582525</v>
      </c>
      <c r="S1961">
        <v>0</v>
      </c>
      <c r="T1961">
        <v>0</v>
      </c>
      <c r="U1961">
        <v>0</v>
      </c>
      <c r="W1961">
        <v>0</v>
      </c>
      <c r="X1961">
        <v>0</v>
      </c>
      <c r="Y1961">
        <v>0</v>
      </c>
      <c r="AB1961" s="180">
        <v>44285</v>
      </c>
      <c r="AC1961">
        <v>1</v>
      </c>
      <c r="AD1961" t="s">
        <v>1922</v>
      </c>
      <c r="AE1961">
        <v>1</v>
      </c>
      <c r="AF1961">
        <v>30</v>
      </c>
      <c r="AG1961">
        <v>0</v>
      </c>
      <c r="AN1961">
        <v>1</v>
      </c>
      <c r="AO1961">
        <v>1</v>
      </c>
      <c r="AR1961" s="178">
        <v>9628088</v>
      </c>
      <c r="AS1961" t="s">
        <v>1921</v>
      </c>
      <c r="AT1961">
        <v>0</v>
      </c>
      <c r="AU1961">
        <v>0</v>
      </c>
      <c r="AV1961">
        <v>890480123</v>
      </c>
      <c r="AW1961" t="s">
        <v>1920</v>
      </c>
      <c r="AX1961">
        <v>5</v>
      </c>
      <c r="BC1961">
        <v>1</v>
      </c>
      <c r="BD1961">
        <v>7</v>
      </c>
      <c r="BE1961">
        <v>2</v>
      </c>
    </row>
    <row r="1962" spans="1:57" x14ac:dyDescent="0.25">
      <c r="A1962" s="179">
        <f t="shared" si="30"/>
        <v>0</v>
      </c>
      <c r="B1962" t="s">
        <v>1923</v>
      </c>
      <c r="C1962">
        <v>45439438</v>
      </c>
      <c r="D1962">
        <v>144105</v>
      </c>
      <c r="E1962">
        <v>4</v>
      </c>
      <c r="F1962">
        <v>15087</v>
      </c>
      <c r="G1962" s="180">
        <v>43475</v>
      </c>
      <c r="H1962" s="180">
        <v>44387</v>
      </c>
      <c r="I1962">
        <v>0</v>
      </c>
      <c r="J1962">
        <v>1</v>
      </c>
      <c r="K1962">
        <v>27</v>
      </c>
      <c r="L1962">
        <v>30</v>
      </c>
      <c r="M1962">
        <v>2</v>
      </c>
      <c r="N1962" s="170">
        <v>9752084</v>
      </c>
      <c r="O1962" s="170">
        <v>10200000</v>
      </c>
      <c r="P1962" s="178">
        <v>12438914</v>
      </c>
      <c r="Q1962" s="178">
        <v>468900</v>
      </c>
      <c r="R1962" s="178">
        <v>1337572</v>
      </c>
      <c r="S1962">
        <v>0</v>
      </c>
      <c r="T1962">
        <v>0</v>
      </c>
      <c r="U1962">
        <v>0</v>
      </c>
      <c r="W1962">
        <v>0</v>
      </c>
      <c r="X1962">
        <v>0</v>
      </c>
      <c r="Y1962">
        <v>0</v>
      </c>
      <c r="AB1962" s="180">
        <v>44285</v>
      </c>
      <c r="AC1962">
        <v>1</v>
      </c>
      <c r="AD1962" t="s">
        <v>1922</v>
      </c>
      <c r="AE1962">
        <v>1</v>
      </c>
      <c r="AF1962">
        <v>30</v>
      </c>
      <c r="AG1962">
        <v>0</v>
      </c>
      <c r="AN1962">
        <v>1</v>
      </c>
      <c r="AO1962">
        <v>1</v>
      </c>
      <c r="AR1962" s="178">
        <v>2306888</v>
      </c>
      <c r="AS1962" t="s">
        <v>1921</v>
      </c>
      <c r="AT1962">
        <v>0</v>
      </c>
      <c r="AU1962">
        <v>0</v>
      </c>
      <c r="AV1962">
        <v>890480123</v>
      </c>
      <c r="AW1962" t="s">
        <v>1920</v>
      </c>
      <c r="AX1962">
        <v>5</v>
      </c>
      <c r="BC1962">
        <v>1</v>
      </c>
      <c r="BD1962">
        <v>7</v>
      </c>
      <c r="BE1962">
        <v>2</v>
      </c>
    </row>
    <row r="1963" spans="1:57" x14ac:dyDescent="0.25">
      <c r="A1963" s="179">
        <f t="shared" si="30"/>
        <v>0</v>
      </c>
      <c r="B1963" t="s">
        <v>1923</v>
      </c>
      <c r="C1963">
        <v>45440658</v>
      </c>
      <c r="D1963">
        <v>144105</v>
      </c>
      <c r="E1963">
        <v>4</v>
      </c>
      <c r="F1963">
        <v>16797</v>
      </c>
      <c r="G1963" s="180">
        <v>43833</v>
      </c>
      <c r="H1963" s="180">
        <v>44564</v>
      </c>
      <c r="I1963">
        <v>0</v>
      </c>
      <c r="J1963">
        <v>1</v>
      </c>
      <c r="K1963">
        <v>15</v>
      </c>
      <c r="L1963">
        <v>30</v>
      </c>
      <c r="M1963">
        <v>2</v>
      </c>
      <c r="N1963" s="170">
        <v>9119963</v>
      </c>
      <c r="O1963" s="170">
        <v>9511000</v>
      </c>
      <c r="P1963" s="178">
        <v>13833747</v>
      </c>
      <c r="Q1963" s="178">
        <v>632753</v>
      </c>
      <c r="R1963" s="178">
        <v>5469842</v>
      </c>
      <c r="S1963">
        <v>0</v>
      </c>
      <c r="T1963">
        <v>0</v>
      </c>
      <c r="U1963">
        <v>0</v>
      </c>
      <c r="W1963">
        <v>0</v>
      </c>
      <c r="X1963">
        <v>0</v>
      </c>
      <c r="Y1963">
        <v>0</v>
      </c>
      <c r="AB1963" s="180">
        <v>44285</v>
      </c>
      <c r="AC1963">
        <v>1</v>
      </c>
      <c r="AD1963" t="s">
        <v>1922</v>
      </c>
      <c r="AE1963">
        <v>1</v>
      </c>
      <c r="AF1963">
        <v>30</v>
      </c>
      <c r="AG1963">
        <v>0</v>
      </c>
      <c r="AN1963">
        <v>1</v>
      </c>
      <c r="AO1963">
        <v>1</v>
      </c>
      <c r="AR1963" s="178">
        <v>36619686</v>
      </c>
      <c r="AS1963" t="s">
        <v>1921</v>
      </c>
      <c r="AT1963">
        <v>0</v>
      </c>
      <c r="AU1963">
        <v>0</v>
      </c>
      <c r="AV1963">
        <v>890480123</v>
      </c>
      <c r="AW1963" t="s">
        <v>1920</v>
      </c>
      <c r="AX1963">
        <v>5</v>
      </c>
      <c r="BC1963">
        <v>1</v>
      </c>
      <c r="BD1963">
        <v>7</v>
      </c>
      <c r="BE1963">
        <v>2</v>
      </c>
    </row>
    <row r="1964" spans="1:57" x14ac:dyDescent="0.25">
      <c r="A1964" s="179">
        <f t="shared" si="30"/>
        <v>59797218</v>
      </c>
      <c r="B1964" t="s">
        <v>1923</v>
      </c>
      <c r="C1964">
        <v>45444298</v>
      </c>
      <c r="D1964">
        <v>144105</v>
      </c>
      <c r="E1964">
        <v>4</v>
      </c>
      <c r="F1964">
        <v>17978</v>
      </c>
      <c r="G1964" s="180">
        <v>44195</v>
      </c>
      <c r="H1964" s="180">
        <v>46751</v>
      </c>
      <c r="I1964">
        <v>0</v>
      </c>
      <c r="J1964">
        <v>1</v>
      </c>
      <c r="K1964">
        <v>3</v>
      </c>
      <c r="L1964">
        <v>30</v>
      </c>
      <c r="M1964">
        <v>2</v>
      </c>
      <c r="N1964" s="170">
        <v>16011168</v>
      </c>
      <c r="O1964" s="170">
        <v>17240000</v>
      </c>
      <c r="P1964" s="178">
        <v>76062844</v>
      </c>
      <c r="Q1964" s="178">
        <v>1188863</v>
      </c>
      <c r="R1964" s="178">
        <v>75531520</v>
      </c>
      <c r="S1964">
        <v>0</v>
      </c>
      <c r="T1964">
        <v>0</v>
      </c>
      <c r="U1964">
        <v>0</v>
      </c>
      <c r="W1964">
        <v>0</v>
      </c>
      <c r="X1964">
        <v>0</v>
      </c>
      <c r="Y1964">
        <v>0</v>
      </c>
      <c r="Z1964" t="s">
        <v>1939</v>
      </c>
      <c r="AA1964" s="181">
        <v>44536</v>
      </c>
      <c r="AB1964" s="180">
        <v>44285</v>
      </c>
      <c r="AC1964">
        <v>1</v>
      </c>
      <c r="AD1964" t="s">
        <v>1922</v>
      </c>
      <c r="AE1964">
        <v>1</v>
      </c>
      <c r="AF1964">
        <v>30</v>
      </c>
      <c r="AG1964">
        <v>0</v>
      </c>
      <c r="AN1964">
        <v>1</v>
      </c>
      <c r="AO1964">
        <v>1</v>
      </c>
      <c r="AR1964" s="178">
        <v>15734302</v>
      </c>
      <c r="AS1964" t="s">
        <v>1921</v>
      </c>
      <c r="AT1964">
        <v>0</v>
      </c>
      <c r="AU1964">
        <v>0</v>
      </c>
      <c r="AV1964">
        <v>890480123</v>
      </c>
      <c r="AW1964" t="s">
        <v>1920</v>
      </c>
      <c r="AX1964">
        <v>5</v>
      </c>
      <c r="BC1964">
        <v>1</v>
      </c>
      <c r="BD1964">
        <v>7</v>
      </c>
      <c r="BE1964">
        <v>2</v>
      </c>
    </row>
    <row r="1965" spans="1:57" x14ac:dyDescent="0.25">
      <c r="A1965" s="179">
        <f t="shared" si="30"/>
        <v>18649114</v>
      </c>
      <c r="B1965" t="s">
        <v>1923</v>
      </c>
      <c r="C1965">
        <v>45444298</v>
      </c>
      <c r="D1965">
        <v>144105</v>
      </c>
      <c r="E1965">
        <v>4</v>
      </c>
      <c r="F1965">
        <v>17979</v>
      </c>
      <c r="G1965" s="180">
        <v>44195</v>
      </c>
      <c r="H1965" s="180">
        <v>46386</v>
      </c>
      <c r="I1965">
        <v>0</v>
      </c>
      <c r="J1965">
        <v>1</v>
      </c>
      <c r="K1965">
        <v>3</v>
      </c>
      <c r="L1965">
        <v>30</v>
      </c>
      <c r="M1965">
        <v>2</v>
      </c>
      <c r="N1965" s="170">
        <v>11287361</v>
      </c>
      <c r="O1965" s="170">
        <v>11890000</v>
      </c>
      <c r="P1965" s="178">
        <v>24275477</v>
      </c>
      <c r="Q1965" s="178">
        <v>465642</v>
      </c>
      <c r="R1965" s="178">
        <v>23556212</v>
      </c>
      <c r="S1965">
        <v>0</v>
      </c>
      <c r="T1965">
        <v>0</v>
      </c>
      <c r="U1965">
        <v>0</v>
      </c>
      <c r="W1965">
        <v>0</v>
      </c>
      <c r="X1965">
        <v>0</v>
      </c>
      <c r="Y1965">
        <v>0</v>
      </c>
      <c r="AB1965" s="180">
        <v>44285</v>
      </c>
      <c r="AC1965">
        <v>1</v>
      </c>
      <c r="AD1965" t="s">
        <v>1922</v>
      </c>
      <c r="AE1965">
        <v>1</v>
      </c>
      <c r="AF1965">
        <v>30</v>
      </c>
      <c r="AG1965">
        <v>0</v>
      </c>
      <c r="AN1965">
        <v>1</v>
      </c>
      <c r="AO1965">
        <v>1</v>
      </c>
      <c r="AR1965" s="178">
        <v>4907098</v>
      </c>
      <c r="AS1965" t="s">
        <v>1921</v>
      </c>
      <c r="AT1965">
        <v>0</v>
      </c>
      <c r="AU1965">
        <v>0</v>
      </c>
      <c r="AV1965">
        <v>890480123</v>
      </c>
      <c r="AW1965" t="s">
        <v>1920</v>
      </c>
      <c r="AX1965">
        <v>5</v>
      </c>
      <c r="BC1965">
        <v>1</v>
      </c>
      <c r="BD1965">
        <v>7</v>
      </c>
      <c r="BE1965">
        <v>2</v>
      </c>
    </row>
    <row r="1966" spans="1:57" x14ac:dyDescent="0.25">
      <c r="A1966" s="179">
        <f t="shared" si="30"/>
        <v>63564470</v>
      </c>
      <c r="B1966" t="s">
        <v>1923</v>
      </c>
      <c r="C1966">
        <v>45444298</v>
      </c>
      <c r="D1966">
        <v>144105</v>
      </c>
      <c r="E1966">
        <v>4</v>
      </c>
      <c r="F1966">
        <v>17980</v>
      </c>
      <c r="G1966" s="180">
        <v>44195</v>
      </c>
      <c r="H1966" s="180">
        <v>46751</v>
      </c>
      <c r="I1966">
        <v>0</v>
      </c>
      <c r="J1966">
        <v>1</v>
      </c>
      <c r="K1966">
        <v>3</v>
      </c>
      <c r="L1966">
        <v>30</v>
      </c>
      <c r="M1966">
        <v>2</v>
      </c>
      <c r="N1966" s="170">
        <v>9568969</v>
      </c>
      <c r="O1966" s="170">
        <v>10000000</v>
      </c>
      <c r="P1966" s="178">
        <v>82385594</v>
      </c>
      <c r="Q1966" s="178">
        <v>1349420</v>
      </c>
      <c r="R1966" s="178">
        <v>80290041</v>
      </c>
      <c r="S1966">
        <v>0</v>
      </c>
      <c r="T1966">
        <v>0</v>
      </c>
      <c r="U1966">
        <v>0</v>
      </c>
      <c r="W1966">
        <v>0</v>
      </c>
      <c r="X1966">
        <v>0</v>
      </c>
      <c r="Y1966">
        <v>0</v>
      </c>
      <c r="AB1966" s="180">
        <v>44285</v>
      </c>
      <c r="AC1966">
        <v>1</v>
      </c>
      <c r="AD1966" t="s">
        <v>1922</v>
      </c>
      <c r="AE1966">
        <v>1</v>
      </c>
      <c r="AF1966">
        <v>30</v>
      </c>
      <c r="AG1966">
        <v>0</v>
      </c>
      <c r="AN1966">
        <v>1</v>
      </c>
      <c r="AO1966">
        <v>1</v>
      </c>
      <c r="AR1966" s="178">
        <v>16725571</v>
      </c>
      <c r="AS1966" t="s">
        <v>1921</v>
      </c>
      <c r="AT1966">
        <v>0</v>
      </c>
      <c r="AU1966">
        <v>0</v>
      </c>
      <c r="AV1966">
        <v>890480123</v>
      </c>
      <c r="AW1966" t="s">
        <v>1920</v>
      </c>
      <c r="AX1966">
        <v>5</v>
      </c>
      <c r="BC1966">
        <v>1</v>
      </c>
      <c r="BD1966">
        <v>7</v>
      </c>
      <c r="BE1966">
        <v>2</v>
      </c>
    </row>
    <row r="1967" spans="1:57" x14ac:dyDescent="0.25">
      <c r="A1967" s="179">
        <f t="shared" si="30"/>
        <v>37821828</v>
      </c>
      <c r="B1967" t="s">
        <v>1923</v>
      </c>
      <c r="C1967">
        <v>45445984</v>
      </c>
      <c r="D1967">
        <v>144105</v>
      </c>
      <c r="E1967">
        <v>4</v>
      </c>
      <c r="F1967">
        <v>16819</v>
      </c>
      <c r="G1967" s="180">
        <v>43843</v>
      </c>
      <c r="H1967" s="180">
        <v>46400</v>
      </c>
      <c r="I1967">
        <v>17</v>
      </c>
      <c r="J1967">
        <v>1</v>
      </c>
      <c r="K1967">
        <v>13</v>
      </c>
      <c r="L1967">
        <v>30</v>
      </c>
      <c r="M1967">
        <v>2</v>
      </c>
      <c r="N1967" s="170">
        <v>9119963</v>
      </c>
      <c r="O1967" s="170">
        <v>9511000</v>
      </c>
      <c r="P1967" s="178">
        <v>47655000</v>
      </c>
      <c r="Q1967" s="178">
        <v>769629</v>
      </c>
      <c r="R1967" s="178">
        <v>41663673</v>
      </c>
      <c r="S1967">
        <v>179418</v>
      </c>
      <c r="T1967">
        <v>0</v>
      </c>
      <c r="U1967">
        <v>0</v>
      </c>
      <c r="W1967">
        <v>0</v>
      </c>
      <c r="X1967">
        <v>0</v>
      </c>
      <c r="Y1967">
        <v>0</v>
      </c>
      <c r="AB1967" s="180">
        <v>44285</v>
      </c>
      <c r="AC1967">
        <v>1</v>
      </c>
      <c r="AD1967" t="s">
        <v>1922</v>
      </c>
      <c r="AE1967">
        <v>1</v>
      </c>
      <c r="AF1967">
        <v>30</v>
      </c>
      <c r="AG1967">
        <v>3582</v>
      </c>
      <c r="AN1967">
        <v>1</v>
      </c>
      <c r="AO1967">
        <v>1</v>
      </c>
      <c r="AR1967" s="178">
        <v>3841845</v>
      </c>
      <c r="AS1967" t="s">
        <v>1921</v>
      </c>
      <c r="AT1967">
        <v>0</v>
      </c>
      <c r="AU1967">
        <v>0</v>
      </c>
      <c r="AV1967">
        <v>890480123</v>
      </c>
      <c r="AW1967" t="s">
        <v>1920</v>
      </c>
      <c r="AX1967">
        <v>5</v>
      </c>
      <c r="BC1967">
        <v>1</v>
      </c>
      <c r="BD1967">
        <v>7</v>
      </c>
      <c r="BE1967">
        <v>2</v>
      </c>
    </row>
    <row r="1968" spans="1:57" x14ac:dyDescent="0.25">
      <c r="A1968" s="179">
        <f t="shared" si="30"/>
        <v>4477377</v>
      </c>
      <c r="B1968" t="s">
        <v>1923</v>
      </c>
      <c r="C1968">
        <v>45447978</v>
      </c>
      <c r="D1968">
        <v>144105</v>
      </c>
      <c r="E1968">
        <v>4</v>
      </c>
      <c r="F1968">
        <v>15606</v>
      </c>
      <c r="G1968" s="180">
        <v>43571</v>
      </c>
      <c r="H1968" s="180">
        <v>44681</v>
      </c>
      <c r="I1968">
        <v>0</v>
      </c>
      <c r="J1968">
        <v>1</v>
      </c>
      <c r="K1968">
        <v>23</v>
      </c>
      <c r="L1968">
        <v>30</v>
      </c>
      <c r="M1968">
        <v>2</v>
      </c>
      <c r="N1968" s="170">
        <v>12185828</v>
      </c>
      <c r="O1968" s="170">
        <v>12890000</v>
      </c>
      <c r="P1968" s="178">
        <v>15000000</v>
      </c>
      <c r="Q1968" s="178">
        <v>499547</v>
      </c>
      <c r="R1968" s="178">
        <v>6049428</v>
      </c>
      <c r="S1968">
        <v>0</v>
      </c>
      <c r="T1968">
        <v>0</v>
      </c>
      <c r="U1968">
        <v>0</v>
      </c>
      <c r="W1968">
        <v>0</v>
      </c>
      <c r="X1968">
        <v>0</v>
      </c>
      <c r="Y1968">
        <v>0</v>
      </c>
      <c r="AB1968" s="180">
        <v>44285</v>
      </c>
      <c r="AC1968">
        <v>1</v>
      </c>
      <c r="AD1968" t="s">
        <v>1922</v>
      </c>
      <c r="AE1968">
        <v>1</v>
      </c>
      <c r="AF1968">
        <v>30</v>
      </c>
      <c r="AG1968">
        <v>0</v>
      </c>
      <c r="AN1968">
        <v>1</v>
      </c>
      <c r="AO1968">
        <v>1</v>
      </c>
      <c r="AR1968" s="178">
        <v>1572051</v>
      </c>
      <c r="AS1968" t="s">
        <v>1921</v>
      </c>
      <c r="AT1968">
        <v>0</v>
      </c>
      <c r="AU1968">
        <v>0</v>
      </c>
      <c r="AV1968">
        <v>890480123</v>
      </c>
      <c r="AW1968" t="s">
        <v>1920</v>
      </c>
      <c r="AX1968">
        <v>5</v>
      </c>
      <c r="BC1968">
        <v>1</v>
      </c>
      <c r="BD1968">
        <v>7</v>
      </c>
      <c r="BE1968">
        <v>2</v>
      </c>
    </row>
    <row r="1969" spans="1:57" x14ac:dyDescent="0.25">
      <c r="A1969" s="179">
        <f t="shared" si="30"/>
        <v>22694989</v>
      </c>
      <c r="B1969" t="s">
        <v>1923</v>
      </c>
      <c r="C1969">
        <v>45447978</v>
      </c>
      <c r="D1969">
        <v>144105</v>
      </c>
      <c r="E1969">
        <v>4</v>
      </c>
      <c r="F1969">
        <v>15607</v>
      </c>
      <c r="G1969" s="180">
        <v>43571</v>
      </c>
      <c r="H1969" s="180">
        <v>45412</v>
      </c>
      <c r="I1969">
        <v>0</v>
      </c>
      <c r="J1969">
        <v>1</v>
      </c>
      <c r="K1969">
        <v>22</v>
      </c>
      <c r="L1969">
        <v>30</v>
      </c>
      <c r="M1969">
        <v>2</v>
      </c>
      <c r="N1969" s="170">
        <v>17726461</v>
      </c>
      <c r="O1969" s="170">
        <v>19240000</v>
      </c>
      <c r="P1969" s="178">
        <v>42000000</v>
      </c>
      <c r="Q1969" s="178">
        <v>1060284</v>
      </c>
      <c r="R1969" s="178">
        <v>30663420</v>
      </c>
      <c r="S1969">
        <v>217717</v>
      </c>
      <c r="T1969">
        <v>0</v>
      </c>
      <c r="U1969">
        <v>0</v>
      </c>
      <c r="W1969">
        <v>0</v>
      </c>
      <c r="X1969">
        <v>0</v>
      </c>
      <c r="Y1969">
        <v>0</v>
      </c>
      <c r="AB1969" s="180">
        <v>44285</v>
      </c>
      <c r="AC1969">
        <v>1</v>
      </c>
      <c r="AD1969" t="s">
        <v>1922</v>
      </c>
      <c r="AE1969">
        <v>1</v>
      </c>
      <c r="AF1969">
        <v>30</v>
      </c>
      <c r="AG1969">
        <v>0</v>
      </c>
      <c r="AN1969">
        <v>1</v>
      </c>
      <c r="AO1969">
        <v>1</v>
      </c>
      <c r="AR1969" s="178">
        <v>7968431</v>
      </c>
      <c r="AS1969" t="s">
        <v>1921</v>
      </c>
      <c r="AT1969">
        <v>0</v>
      </c>
      <c r="AU1969">
        <v>0</v>
      </c>
      <c r="AV1969">
        <v>890480123</v>
      </c>
      <c r="AW1969" t="s">
        <v>1920</v>
      </c>
      <c r="AX1969">
        <v>5</v>
      </c>
      <c r="BC1969">
        <v>1</v>
      </c>
      <c r="BD1969">
        <v>7</v>
      </c>
      <c r="BE1969">
        <v>2</v>
      </c>
    </row>
    <row r="1970" spans="1:57" x14ac:dyDescent="0.25">
      <c r="A1970" s="179">
        <f t="shared" si="30"/>
        <v>428428</v>
      </c>
      <c r="B1970" t="s">
        <v>1923</v>
      </c>
      <c r="C1970">
        <v>45448934</v>
      </c>
      <c r="D1970">
        <v>144105</v>
      </c>
      <c r="E1970">
        <v>4</v>
      </c>
      <c r="F1970">
        <v>14001</v>
      </c>
      <c r="G1970" s="180">
        <v>43229</v>
      </c>
      <c r="H1970" s="180">
        <v>44325</v>
      </c>
      <c r="I1970">
        <v>0</v>
      </c>
      <c r="J1970">
        <v>1</v>
      </c>
      <c r="K1970">
        <v>34</v>
      </c>
      <c r="L1970">
        <v>30</v>
      </c>
      <c r="M1970">
        <v>2</v>
      </c>
      <c r="N1970" s="170">
        <v>12185828</v>
      </c>
      <c r="O1970" s="170">
        <v>12890000</v>
      </c>
      <c r="P1970" s="178">
        <v>7900722</v>
      </c>
      <c r="Q1970" s="178">
        <v>263119</v>
      </c>
      <c r="R1970" s="178">
        <v>503874</v>
      </c>
      <c r="S1970">
        <v>0</v>
      </c>
      <c r="T1970">
        <v>0</v>
      </c>
      <c r="U1970">
        <v>0</v>
      </c>
      <c r="W1970">
        <v>0</v>
      </c>
      <c r="X1970">
        <v>0</v>
      </c>
      <c r="Y1970">
        <v>0</v>
      </c>
      <c r="AB1970" s="180">
        <v>44285</v>
      </c>
      <c r="AC1970">
        <v>1</v>
      </c>
      <c r="AD1970" t="s">
        <v>1922</v>
      </c>
      <c r="AE1970">
        <v>1</v>
      </c>
      <c r="AF1970">
        <v>30</v>
      </c>
      <c r="AG1970">
        <v>0</v>
      </c>
      <c r="AN1970">
        <v>1</v>
      </c>
      <c r="AO1970">
        <v>1</v>
      </c>
      <c r="AR1970" s="178">
        <v>75446</v>
      </c>
      <c r="AS1970" t="s">
        <v>1921</v>
      </c>
      <c r="AT1970">
        <v>0</v>
      </c>
      <c r="AU1970">
        <v>0</v>
      </c>
      <c r="AV1970">
        <v>890480123</v>
      </c>
      <c r="AW1970" t="s">
        <v>1920</v>
      </c>
      <c r="AX1970">
        <v>5</v>
      </c>
      <c r="BC1970">
        <v>1</v>
      </c>
      <c r="BD1970">
        <v>7</v>
      </c>
      <c r="BE1970">
        <v>2</v>
      </c>
    </row>
    <row r="1971" spans="1:57" x14ac:dyDescent="0.25">
      <c r="A1971" s="179">
        <f t="shared" si="30"/>
        <v>56111491</v>
      </c>
      <c r="B1971" t="s">
        <v>1923</v>
      </c>
      <c r="C1971">
        <v>45448934</v>
      </c>
      <c r="D1971">
        <v>141205</v>
      </c>
      <c r="E1971">
        <v>4</v>
      </c>
      <c r="F1971">
        <v>14190</v>
      </c>
      <c r="G1971" s="180">
        <v>43280</v>
      </c>
      <c r="H1971" s="180">
        <v>45837</v>
      </c>
      <c r="I1971">
        <v>0</v>
      </c>
      <c r="J1971">
        <v>1</v>
      </c>
      <c r="K1971">
        <v>33</v>
      </c>
      <c r="L1971">
        <v>30</v>
      </c>
      <c r="M1971">
        <v>2</v>
      </c>
      <c r="N1971" s="170">
        <v>12185828</v>
      </c>
      <c r="O1971" s="170">
        <v>12890000</v>
      </c>
      <c r="P1971" s="178">
        <v>93749040</v>
      </c>
      <c r="Q1971" s="178">
        <v>1664258</v>
      </c>
      <c r="R1971" s="178">
        <v>65992736</v>
      </c>
      <c r="S1971">
        <v>196</v>
      </c>
      <c r="T1971">
        <v>0</v>
      </c>
      <c r="U1971">
        <v>283526000</v>
      </c>
      <c r="V1971" t="s">
        <v>1927</v>
      </c>
      <c r="W1971">
        <v>0</v>
      </c>
      <c r="X1971">
        <v>0</v>
      </c>
      <c r="Y1971">
        <v>0</v>
      </c>
      <c r="AB1971" s="180">
        <v>44286</v>
      </c>
      <c r="AC1971">
        <v>2</v>
      </c>
      <c r="AD1971" t="s">
        <v>1922</v>
      </c>
      <c r="AE1971">
        <v>1</v>
      </c>
      <c r="AF1971">
        <v>30</v>
      </c>
      <c r="AG1971">
        <v>0</v>
      </c>
      <c r="AN1971">
        <v>1</v>
      </c>
      <c r="AO1971">
        <v>1</v>
      </c>
      <c r="AR1971" s="178">
        <v>9881245</v>
      </c>
      <c r="AS1971" t="s">
        <v>1921</v>
      </c>
      <c r="AT1971">
        <v>0</v>
      </c>
      <c r="AU1971">
        <v>0</v>
      </c>
      <c r="AX1971">
        <v>5</v>
      </c>
      <c r="BC1971">
        <v>1</v>
      </c>
      <c r="BD1971">
        <v>7</v>
      </c>
      <c r="BE1971">
        <v>2</v>
      </c>
    </row>
    <row r="1972" spans="1:57" x14ac:dyDescent="0.25">
      <c r="A1972" s="179">
        <f t="shared" si="30"/>
        <v>30157976</v>
      </c>
      <c r="B1972" t="s">
        <v>1923</v>
      </c>
      <c r="C1972">
        <v>45448934</v>
      </c>
      <c r="D1972">
        <v>141105</v>
      </c>
      <c r="E1972">
        <v>4</v>
      </c>
      <c r="F1972">
        <v>14191</v>
      </c>
      <c r="G1972" s="180">
        <v>43280</v>
      </c>
      <c r="H1972" s="180">
        <v>45837</v>
      </c>
      <c r="I1972">
        <v>0</v>
      </c>
      <c r="J1972">
        <v>1</v>
      </c>
      <c r="K1972">
        <v>33</v>
      </c>
      <c r="L1972">
        <v>30</v>
      </c>
      <c r="M1972">
        <v>2</v>
      </c>
      <c r="N1972" s="170">
        <v>17726461</v>
      </c>
      <c r="O1972" s="170">
        <v>19240000</v>
      </c>
      <c r="P1972" s="178">
        <v>47700000</v>
      </c>
      <c r="Q1972" s="178">
        <v>994918</v>
      </c>
      <c r="R1972" s="178">
        <v>35468802</v>
      </c>
      <c r="S1972">
        <v>16323</v>
      </c>
      <c r="T1972">
        <v>0</v>
      </c>
      <c r="U1972">
        <v>283526000</v>
      </c>
      <c r="V1972" t="s">
        <v>1927</v>
      </c>
      <c r="W1972">
        <v>0</v>
      </c>
      <c r="X1972">
        <v>0</v>
      </c>
      <c r="Y1972">
        <v>0</v>
      </c>
      <c r="AB1972" s="180">
        <v>44285</v>
      </c>
      <c r="AC1972">
        <v>2</v>
      </c>
      <c r="AD1972" t="s">
        <v>1922</v>
      </c>
      <c r="AE1972">
        <v>1</v>
      </c>
      <c r="AF1972">
        <v>30</v>
      </c>
      <c r="AG1972">
        <v>0</v>
      </c>
      <c r="AN1972">
        <v>1</v>
      </c>
      <c r="AO1972">
        <v>1</v>
      </c>
      <c r="AR1972" s="178">
        <v>5310826</v>
      </c>
      <c r="AS1972" t="s">
        <v>1921</v>
      </c>
      <c r="AT1972">
        <v>0</v>
      </c>
      <c r="AU1972">
        <v>0</v>
      </c>
      <c r="AV1972">
        <v>890480123</v>
      </c>
      <c r="AW1972" t="s">
        <v>1920</v>
      </c>
      <c r="AX1972">
        <v>5</v>
      </c>
      <c r="BC1972">
        <v>1</v>
      </c>
      <c r="BD1972">
        <v>7</v>
      </c>
      <c r="BE1972">
        <v>2</v>
      </c>
    </row>
    <row r="1973" spans="1:57" x14ac:dyDescent="0.25">
      <c r="A1973" s="179">
        <f t="shared" si="30"/>
        <v>607229</v>
      </c>
      <c r="B1973" t="s">
        <v>1923</v>
      </c>
      <c r="C1973">
        <v>45448934</v>
      </c>
      <c r="D1973">
        <v>144105</v>
      </c>
      <c r="E1973">
        <v>4</v>
      </c>
      <c r="F1973">
        <v>16130</v>
      </c>
      <c r="G1973" s="180">
        <v>43690</v>
      </c>
      <c r="H1973" s="180">
        <v>44421</v>
      </c>
      <c r="I1973">
        <v>17</v>
      </c>
      <c r="J1973">
        <v>1</v>
      </c>
      <c r="K1973">
        <v>18</v>
      </c>
      <c r="L1973">
        <v>30</v>
      </c>
      <c r="M1973">
        <v>2</v>
      </c>
      <c r="N1973" s="170">
        <v>15881442</v>
      </c>
      <c r="O1973" s="170">
        <v>17090000</v>
      </c>
      <c r="P1973" s="178">
        <v>3000000</v>
      </c>
      <c r="Q1973" s="178">
        <v>146719</v>
      </c>
      <c r="R1973" s="178">
        <v>714162</v>
      </c>
      <c r="S1973">
        <v>5287</v>
      </c>
      <c r="T1973">
        <v>0</v>
      </c>
      <c r="U1973">
        <v>0</v>
      </c>
      <c r="W1973">
        <v>0</v>
      </c>
      <c r="X1973">
        <v>0</v>
      </c>
      <c r="Y1973">
        <v>0</v>
      </c>
      <c r="AB1973" s="180">
        <v>44285</v>
      </c>
      <c r="AC1973">
        <v>1</v>
      </c>
      <c r="AD1973" t="s">
        <v>1922</v>
      </c>
      <c r="AE1973">
        <v>1</v>
      </c>
      <c r="AF1973">
        <v>30</v>
      </c>
      <c r="AG1973">
        <v>8817</v>
      </c>
      <c r="AN1973">
        <v>1</v>
      </c>
      <c r="AO1973">
        <v>1</v>
      </c>
      <c r="AR1973" s="178">
        <v>106933</v>
      </c>
      <c r="AS1973" t="s">
        <v>1921</v>
      </c>
      <c r="AT1973">
        <v>0</v>
      </c>
      <c r="AU1973">
        <v>0</v>
      </c>
      <c r="AV1973">
        <v>890480123</v>
      </c>
      <c r="AW1973" t="s">
        <v>1920</v>
      </c>
      <c r="AX1973">
        <v>5</v>
      </c>
      <c r="BC1973">
        <v>1</v>
      </c>
      <c r="BD1973">
        <v>7</v>
      </c>
      <c r="BE1973">
        <v>2</v>
      </c>
    </row>
    <row r="1974" spans="1:57" x14ac:dyDescent="0.25">
      <c r="A1974" s="179">
        <f t="shared" si="30"/>
        <v>24590462</v>
      </c>
      <c r="B1974" t="s">
        <v>1923</v>
      </c>
      <c r="C1974">
        <v>45448934</v>
      </c>
      <c r="D1974">
        <v>140405</v>
      </c>
      <c r="E1974">
        <v>4</v>
      </c>
      <c r="F1974">
        <v>9015</v>
      </c>
      <c r="G1974" s="180">
        <v>41927</v>
      </c>
      <c r="H1974" s="180">
        <v>45580</v>
      </c>
      <c r="I1974">
        <v>0</v>
      </c>
      <c r="J1974">
        <v>1</v>
      </c>
      <c r="K1974">
        <v>77</v>
      </c>
      <c r="L1974">
        <v>30</v>
      </c>
      <c r="M1974">
        <v>2</v>
      </c>
      <c r="N1974" s="170">
        <v>11548671</v>
      </c>
      <c r="O1974" s="170">
        <v>12180000</v>
      </c>
      <c r="P1974" s="178">
        <v>59500000</v>
      </c>
      <c r="Q1974" s="178">
        <v>838201</v>
      </c>
      <c r="R1974" s="178">
        <v>28920847</v>
      </c>
      <c r="S1974">
        <v>0</v>
      </c>
      <c r="T1974">
        <v>0</v>
      </c>
      <c r="U1974">
        <v>85000000</v>
      </c>
      <c r="V1974" t="s">
        <v>1927</v>
      </c>
      <c r="W1974">
        <v>0</v>
      </c>
      <c r="X1974">
        <v>0</v>
      </c>
      <c r="Y1974">
        <v>0</v>
      </c>
      <c r="AB1974" s="180">
        <v>44285</v>
      </c>
      <c r="AC1974">
        <v>2</v>
      </c>
      <c r="AD1974" t="s">
        <v>1922</v>
      </c>
      <c r="AE1974">
        <v>1</v>
      </c>
      <c r="AF1974">
        <v>30</v>
      </c>
      <c r="AG1974">
        <v>0</v>
      </c>
      <c r="AN1974">
        <v>1</v>
      </c>
      <c r="AO1974">
        <v>1</v>
      </c>
      <c r="AR1974" s="178">
        <v>4330385</v>
      </c>
      <c r="AS1974" t="s">
        <v>1926</v>
      </c>
      <c r="AT1974">
        <v>0</v>
      </c>
      <c r="AU1974">
        <v>0</v>
      </c>
      <c r="AV1974">
        <v>890480123</v>
      </c>
      <c r="AW1974" t="s">
        <v>1920</v>
      </c>
      <c r="AX1974">
        <v>5</v>
      </c>
      <c r="BC1974">
        <v>1</v>
      </c>
      <c r="BD1974">
        <v>7</v>
      </c>
      <c r="BE1974">
        <v>2</v>
      </c>
    </row>
    <row r="1975" spans="1:57" x14ac:dyDescent="0.25">
      <c r="A1975" s="179">
        <f t="shared" si="30"/>
        <v>246106</v>
      </c>
      <c r="B1975" t="s">
        <v>1923</v>
      </c>
      <c r="C1975">
        <v>45449842</v>
      </c>
      <c r="D1975">
        <v>144105</v>
      </c>
      <c r="E1975">
        <v>4</v>
      </c>
      <c r="F1975">
        <v>12650</v>
      </c>
      <c r="G1975" s="180">
        <v>42916</v>
      </c>
      <c r="H1975" s="180">
        <v>44377</v>
      </c>
      <c r="I1975">
        <v>0</v>
      </c>
      <c r="J1975">
        <v>1</v>
      </c>
      <c r="K1975">
        <v>47</v>
      </c>
      <c r="L1975">
        <v>30</v>
      </c>
      <c r="M1975">
        <v>2</v>
      </c>
      <c r="N1975" s="170">
        <v>9752084</v>
      </c>
      <c r="O1975" s="170">
        <v>10200000</v>
      </c>
      <c r="P1975" s="178">
        <v>18000000</v>
      </c>
      <c r="Q1975" s="178">
        <v>239120</v>
      </c>
      <c r="R1975" s="178">
        <v>309706</v>
      </c>
      <c r="S1975">
        <v>0</v>
      </c>
      <c r="T1975">
        <v>0</v>
      </c>
      <c r="U1975">
        <v>0</v>
      </c>
      <c r="W1975">
        <v>0</v>
      </c>
      <c r="X1975">
        <v>0</v>
      </c>
      <c r="Y1975">
        <v>0</v>
      </c>
      <c r="Z1975">
        <v>1500000</v>
      </c>
      <c r="AA1975">
        <v>6</v>
      </c>
      <c r="AB1975" s="180">
        <v>44285</v>
      </c>
      <c r="AC1975">
        <v>1</v>
      </c>
      <c r="AD1975" t="s">
        <v>1922</v>
      </c>
      <c r="AE1975">
        <v>1</v>
      </c>
      <c r="AF1975">
        <v>30</v>
      </c>
      <c r="AG1975">
        <v>0</v>
      </c>
      <c r="AN1975">
        <v>1</v>
      </c>
      <c r="AO1975">
        <v>1</v>
      </c>
      <c r="AR1975" s="178">
        <v>63600</v>
      </c>
      <c r="AS1975" t="s">
        <v>1921</v>
      </c>
      <c r="AT1975">
        <v>0</v>
      </c>
      <c r="AU1975">
        <v>0</v>
      </c>
      <c r="AV1975">
        <v>890480123</v>
      </c>
      <c r="AW1975" t="s">
        <v>1920</v>
      </c>
      <c r="AX1975">
        <v>5</v>
      </c>
      <c r="BC1975">
        <v>1</v>
      </c>
      <c r="BD1975">
        <v>7</v>
      </c>
      <c r="BE1975">
        <v>2</v>
      </c>
    </row>
    <row r="1976" spans="1:57" x14ac:dyDescent="0.25">
      <c r="A1976" s="179">
        <f t="shared" si="30"/>
        <v>56832808</v>
      </c>
      <c r="B1976" t="s">
        <v>1923</v>
      </c>
      <c r="C1976">
        <v>45449842</v>
      </c>
      <c r="D1976">
        <v>144105</v>
      </c>
      <c r="E1976">
        <v>4</v>
      </c>
      <c r="F1976">
        <v>14984</v>
      </c>
      <c r="G1976" s="180">
        <v>43440</v>
      </c>
      <c r="H1976" s="180">
        <v>45997</v>
      </c>
      <c r="I1976">
        <v>0</v>
      </c>
      <c r="J1976">
        <v>1</v>
      </c>
      <c r="K1976">
        <v>28</v>
      </c>
      <c r="L1976">
        <v>30</v>
      </c>
      <c r="M1976">
        <v>2</v>
      </c>
      <c r="N1976" s="170">
        <v>17726461</v>
      </c>
      <c r="O1976" s="170">
        <v>19240000</v>
      </c>
      <c r="P1976" s="178">
        <v>91000000</v>
      </c>
      <c r="Q1976" s="178">
        <v>1898061</v>
      </c>
      <c r="R1976" s="178">
        <v>71519775</v>
      </c>
      <c r="S1976">
        <v>0</v>
      </c>
      <c r="T1976">
        <v>0</v>
      </c>
      <c r="U1976">
        <v>0</v>
      </c>
      <c r="W1976">
        <v>0</v>
      </c>
      <c r="X1976">
        <v>0</v>
      </c>
      <c r="Y1976">
        <v>0</v>
      </c>
      <c r="AB1976" s="180">
        <v>44285</v>
      </c>
      <c r="AC1976">
        <v>1</v>
      </c>
      <c r="AD1976" t="s">
        <v>1922</v>
      </c>
      <c r="AE1976">
        <v>1</v>
      </c>
      <c r="AF1976">
        <v>30</v>
      </c>
      <c r="AG1976">
        <v>0</v>
      </c>
      <c r="AN1976">
        <v>1</v>
      </c>
      <c r="AO1976">
        <v>1</v>
      </c>
      <c r="AR1976" s="178">
        <v>14686967</v>
      </c>
      <c r="AS1976" t="s">
        <v>1921</v>
      </c>
      <c r="AT1976">
        <v>0</v>
      </c>
      <c r="AU1976">
        <v>0</v>
      </c>
      <c r="AV1976">
        <v>890480123</v>
      </c>
      <c r="AW1976" t="s">
        <v>1920</v>
      </c>
      <c r="AX1976">
        <v>5</v>
      </c>
      <c r="BC1976">
        <v>1</v>
      </c>
      <c r="BD1976">
        <v>7</v>
      </c>
      <c r="BE1976">
        <v>2</v>
      </c>
    </row>
    <row r="1977" spans="1:57" x14ac:dyDescent="0.25">
      <c r="A1977" s="179">
        <f t="shared" si="30"/>
        <v>309663</v>
      </c>
      <c r="B1977" t="s">
        <v>1923</v>
      </c>
      <c r="C1977">
        <v>45449842</v>
      </c>
      <c r="D1977">
        <v>144105</v>
      </c>
      <c r="E1977">
        <v>4</v>
      </c>
      <c r="F1977">
        <v>15737</v>
      </c>
      <c r="G1977" s="180">
        <v>43612</v>
      </c>
      <c r="H1977" s="180">
        <v>44343</v>
      </c>
      <c r="I1977">
        <v>3</v>
      </c>
      <c r="J1977">
        <v>1</v>
      </c>
      <c r="K1977">
        <v>21</v>
      </c>
      <c r="L1977">
        <v>30</v>
      </c>
      <c r="M1977">
        <v>2</v>
      </c>
      <c r="N1977" s="170">
        <v>15881442</v>
      </c>
      <c r="O1977" s="170">
        <v>17090000</v>
      </c>
      <c r="P1977" s="178">
        <v>4000000</v>
      </c>
      <c r="Q1977" s="178">
        <v>195626</v>
      </c>
      <c r="R1977" s="178">
        <v>389688</v>
      </c>
      <c r="S1977">
        <v>507</v>
      </c>
      <c r="T1977">
        <v>0</v>
      </c>
      <c r="U1977">
        <v>0</v>
      </c>
      <c r="W1977">
        <v>0</v>
      </c>
      <c r="X1977">
        <v>0</v>
      </c>
      <c r="Y1977">
        <v>0</v>
      </c>
      <c r="AB1977" s="180">
        <v>44285</v>
      </c>
      <c r="AC1977">
        <v>1</v>
      </c>
      <c r="AD1977" t="s">
        <v>1922</v>
      </c>
      <c r="AE1977">
        <v>1</v>
      </c>
      <c r="AF1977">
        <v>30</v>
      </c>
      <c r="AG1977">
        <v>6068</v>
      </c>
      <c r="AN1977">
        <v>1</v>
      </c>
      <c r="AO1977">
        <v>1</v>
      </c>
      <c r="AR1977" s="178">
        <v>80025</v>
      </c>
      <c r="AS1977" t="s">
        <v>1921</v>
      </c>
      <c r="AT1977">
        <v>0</v>
      </c>
      <c r="AU1977">
        <v>0</v>
      </c>
      <c r="AV1977">
        <v>890480123</v>
      </c>
      <c r="AW1977" t="s">
        <v>1920</v>
      </c>
      <c r="AX1977">
        <v>5</v>
      </c>
      <c r="BC1977">
        <v>1</v>
      </c>
      <c r="BD1977">
        <v>7</v>
      </c>
      <c r="BE1977">
        <v>2</v>
      </c>
    </row>
    <row r="1978" spans="1:57" x14ac:dyDescent="0.25">
      <c r="A1978" s="179">
        <f t="shared" si="30"/>
        <v>2228360</v>
      </c>
      <c r="B1978" t="s">
        <v>1923</v>
      </c>
      <c r="C1978">
        <v>45449842</v>
      </c>
      <c r="D1978">
        <v>144105</v>
      </c>
      <c r="E1978">
        <v>4</v>
      </c>
      <c r="F1978">
        <v>16228</v>
      </c>
      <c r="G1978" s="180">
        <v>43713</v>
      </c>
      <c r="H1978" s="180">
        <v>44809</v>
      </c>
      <c r="I1978">
        <v>0</v>
      </c>
      <c r="J1978">
        <v>1</v>
      </c>
      <c r="K1978">
        <v>19</v>
      </c>
      <c r="L1978">
        <v>30</v>
      </c>
      <c r="M1978">
        <v>2</v>
      </c>
      <c r="N1978" s="170">
        <v>12185828</v>
      </c>
      <c r="O1978" s="170">
        <v>12890000</v>
      </c>
      <c r="P1978" s="178">
        <v>5442694</v>
      </c>
      <c r="Q1978" s="178">
        <v>181259</v>
      </c>
      <c r="R1978" s="178">
        <v>2804222</v>
      </c>
      <c r="S1978">
        <v>0</v>
      </c>
      <c r="T1978">
        <v>0</v>
      </c>
      <c r="U1978">
        <v>0</v>
      </c>
      <c r="W1978">
        <v>0</v>
      </c>
      <c r="X1978">
        <v>0</v>
      </c>
      <c r="Y1978">
        <v>0</v>
      </c>
      <c r="AB1978" s="180">
        <v>44285</v>
      </c>
      <c r="AC1978">
        <v>1</v>
      </c>
      <c r="AD1978" t="s">
        <v>1922</v>
      </c>
      <c r="AE1978">
        <v>1</v>
      </c>
      <c r="AF1978">
        <v>30</v>
      </c>
      <c r="AG1978">
        <v>0</v>
      </c>
      <c r="AN1978">
        <v>1</v>
      </c>
      <c r="AO1978">
        <v>1</v>
      </c>
      <c r="AR1978" s="178">
        <v>575862</v>
      </c>
      <c r="AS1978" t="s">
        <v>1921</v>
      </c>
      <c r="AT1978">
        <v>0</v>
      </c>
      <c r="AU1978">
        <v>0</v>
      </c>
      <c r="AV1978">
        <v>890480123</v>
      </c>
      <c r="AW1978" t="s">
        <v>1920</v>
      </c>
      <c r="AX1978">
        <v>5</v>
      </c>
      <c r="BC1978">
        <v>1</v>
      </c>
      <c r="BD1978">
        <v>7</v>
      </c>
      <c r="BE1978">
        <v>2</v>
      </c>
    </row>
    <row r="1979" spans="1:57" x14ac:dyDescent="0.25">
      <c r="A1979" s="179">
        <f t="shared" si="30"/>
        <v>3158970</v>
      </c>
      <c r="B1979" t="s">
        <v>1923</v>
      </c>
      <c r="C1979">
        <v>45449842</v>
      </c>
      <c r="D1979">
        <v>144105</v>
      </c>
      <c r="E1979">
        <v>4</v>
      </c>
      <c r="F1979">
        <v>17126</v>
      </c>
      <c r="G1979" s="180">
        <v>43927</v>
      </c>
      <c r="H1979" s="180">
        <v>45473</v>
      </c>
      <c r="I1979">
        <v>0</v>
      </c>
      <c r="J1979">
        <v>1</v>
      </c>
      <c r="K1979">
        <v>12</v>
      </c>
      <c r="L1979">
        <v>30</v>
      </c>
      <c r="M1979">
        <v>2</v>
      </c>
      <c r="N1979" s="170">
        <v>17726461</v>
      </c>
      <c r="O1979" s="170">
        <v>19240000</v>
      </c>
      <c r="P1979" s="178">
        <v>5000000</v>
      </c>
      <c r="Q1979" s="178">
        <v>146161</v>
      </c>
      <c r="R1979" s="178">
        <v>3975324</v>
      </c>
      <c r="S1979">
        <v>0</v>
      </c>
      <c r="T1979">
        <v>0</v>
      </c>
      <c r="U1979">
        <v>0</v>
      </c>
      <c r="W1979">
        <v>0</v>
      </c>
      <c r="X1979">
        <v>0</v>
      </c>
      <c r="Y1979">
        <v>0</v>
      </c>
      <c r="AB1979" s="180">
        <v>44285</v>
      </c>
      <c r="AC1979">
        <v>1</v>
      </c>
      <c r="AD1979" t="s">
        <v>1922</v>
      </c>
      <c r="AE1979">
        <v>1</v>
      </c>
      <c r="AF1979">
        <v>30</v>
      </c>
      <c r="AG1979">
        <v>0</v>
      </c>
      <c r="AN1979">
        <v>1</v>
      </c>
      <c r="AO1979">
        <v>1</v>
      </c>
      <c r="AR1979" s="178">
        <v>816354</v>
      </c>
      <c r="AS1979" t="s">
        <v>1921</v>
      </c>
      <c r="AT1979">
        <v>0</v>
      </c>
      <c r="AU1979">
        <v>0</v>
      </c>
      <c r="AV1979">
        <v>890480123</v>
      </c>
      <c r="AW1979" t="s">
        <v>1920</v>
      </c>
      <c r="AX1979">
        <v>5</v>
      </c>
      <c r="BC1979">
        <v>1</v>
      </c>
      <c r="BD1979">
        <v>7</v>
      </c>
      <c r="BE1979">
        <v>2</v>
      </c>
    </row>
    <row r="1980" spans="1:57" x14ac:dyDescent="0.25">
      <c r="A1980" s="179">
        <f t="shared" si="30"/>
        <v>830225</v>
      </c>
      <c r="B1980" t="s">
        <v>1923</v>
      </c>
      <c r="C1980">
        <v>45449842</v>
      </c>
      <c r="D1980">
        <v>144105</v>
      </c>
      <c r="E1980">
        <v>4</v>
      </c>
      <c r="F1980">
        <v>17269</v>
      </c>
      <c r="G1980" s="180">
        <v>44002</v>
      </c>
      <c r="H1980" s="180">
        <v>44742</v>
      </c>
      <c r="I1980">
        <v>0</v>
      </c>
      <c r="J1980">
        <v>1</v>
      </c>
      <c r="K1980">
        <v>9</v>
      </c>
      <c r="L1980">
        <v>30</v>
      </c>
      <c r="M1980">
        <v>2</v>
      </c>
      <c r="N1980" s="170">
        <v>12185828</v>
      </c>
      <c r="O1980" s="170">
        <v>12890000</v>
      </c>
      <c r="P1980" s="178">
        <v>1600000</v>
      </c>
      <c r="Q1980" s="178">
        <v>75456</v>
      </c>
      <c r="R1980" s="178">
        <v>1044775</v>
      </c>
      <c r="S1980">
        <v>0</v>
      </c>
      <c r="T1980">
        <v>0</v>
      </c>
      <c r="U1980">
        <v>0</v>
      </c>
      <c r="W1980">
        <v>0</v>
      </c>
      <c r="X1980">
        <v>0</v>
      </c>
      <c r="Y1980">
        <v>0</v>
      </c>
      <c r="AB1980" s="180">
        <v>44285</v>
      </c>
      <c r="AC1980">
        <v>1</v>
      </c>
      <c r="AD1980" t="s">
        <v>1922</v>
      </c>
      <c r="AE1980">
        <v>1</v>
      </c>
      <c r="AF1980">
        <v>30</v>
      </c>
      <c r="AG1980">
        <v>0</v>
      </c>
      <c r="AN1980">
        <v>1</v>
      </c>
      <c r="AO1980">
        <v>1</v>
      </c>
      <c r="AR1980" s="178">
        <v>214550</v>
      </c>
      <c r="AS1980" t="s">
        <v>1921</v>
      </c>
      <c r="AT1980">
        <v>0</v>
      </c>
      <c r="AU1980">
        <v>0</v>
      </c>
      <c r="AV1980">
        <v>890480123</v>
      </c>
      <c r="AW1980" t="s">
        <v>1920</v>
      </c>
      <c r="AX1980">
        <v>5</v>
      </c>
      <c r="BC1980">
        <v>1</v>
      </c>
      <c r="BD1980">
        <v>7</v>
      </c>
      <c r="BE1980">
        <v>2</v>
      </c>
    </row>
    <row r="1981" spans="1:57" x14ac:dyDescent="0.25">
      <c r="A1981" s="179">
        <f t="shared" si="30"/>
        <v>13493</v>
      </c>
      <c r="B1981" t="s">
        <v>1923</v>
      </c>
      <c r="C1981">
        <v>45449842</v>
      </c>
      <c r="D1981">
        <v>144105</v>
      </c>
      <c r="E1981">
        <v>4</v>
      </c>
      <c r="F1981">
        <v>550013465</v>
      </c>
      <c r="G1981" s="180">
        <v>42735</v>
      </c>
      <c r="H1981" s="180">
        <v>45168</v>
      </c>
      <c r="I1981">
        <v>0</v>
      </c>
      <c r="J1981">
        <v>1</v>
      </c>
      <c r="K1981">
        <v>6</v>
      </c>
      <c r="L1981">
        <v>30</v>
      </c>
      <c r="M1981">
        <v>2</v>
      </c>
      <c r="N1981" s="170">
        <v>22490513</v>
      </c>
      <c r="O1981" s="170">
        <v>24960000</v>
      </c>
      <c r="P1981" s="178">
        <v>19495</v>
      </c>
      <c r="Q1981" s="178">
        <v>765</v>
      </c>
      <c r="R1981" s="178">
        <v>16980</v>
      </c>
      <c r="S1981">
        <v>0</v>
      </c>
      <c r="T1981">
        <v>0</v>
      </c>
      <c r="U1981">
        <v>0</v>
      </c>
      <c r="W1981">
        <v>0</v>
      </c>
      <c r="X1981">
        <v>0</v>
      </c>
      <c r="Y1981">
        <v>0</v>
      </c>
      <c r="AB1981" s="180">
        <v>44285</v>
      </c>
      <c r="AC1981">
        <v>1</v>
      </c>
      <c r="AD1981" t="s">
        <v>1922</v>
      </c>
      <c r="AE1981">
        <v>1</v>
      </c>
      <c r="AF1981">
        <v>30</v>
      </c>
      <c r="AG1981">
        <v>0</v>
      </c>
      <c r="AN1981">
        <v>1</v>
      </c>
      <c r="AO1981">
        <v>1</v>
      </c>
      <c r="AR1981" s="178">
        <v>3487</v>
      </c>
      <c r="AS1981" t="s">
        <v>1921</v>
      </c>
      <c r="AT1981">
        <v>0</v>
      </c>
      <c r="AU1981">
        <v>0</v>
      </c>
      <c r="AV1981">
        <v>890480123</v>
      </c>
      <c r="AW1981" t="s">
        <v>1920</v>
      </c>
      <c r="AX1981">
        <v>5</v>
      </c>
      <c r="BC1981">
        <v>2</v>
      </c>
      <c r="BD1981">
        <v>7</v>
      </c>
      <c r="BE1981">
        <v>2</v>
      </c>
    </row>
    <row r="1982" spans="1:57" x14ac:dyDescent="0.25">
      <c r="A1982" s="179">
        <f t="shared" si="30"/>
        <v>19885</v>
      </c>
      <c r="B1982" t="s">
        <v>1923</v>
      </c>
      <c r="C1982">
        <v>45449842</v>
      </c>
      <c r="D1982">
        <v>144105</v>
      </c>
      <c r="E1982">
        <v>4</v>
      </c>
      <c r="F1982">
        <v>550013466</v>
      </c>
      <c r="G1982" s="180">
        <v>42735</v>
      </c>
      <c r="H1982" s="180">
        <v>45229</v>
      </c>
      <c r="I1982">
        <v>0</v>
      </c>
      <c r="J1982">
        <v>1</v>
      </c>
      <c r="K1982">
        <v>5</v>
      </c>
      <c r="L1982">
        <v>30</v>
      </c>
      <c r="M1982">
        <v>2</v>
      </c>
      <c r="N1982" s="170">
        <v>22490513</v>
      </c>
      <c r="O1982" s="170">
        <v>24960000</v>
      </c>
      <c r="P1982" s="178">
        <v>27877</v>
      </c>
      <c r="Q1982" s="178">
        <v>1072</v>
      </c>
      <c r="R1982" s="178">
        <v>25024</v>
      </c>
      <c r="S1982">
        <v>0</v>
      </c>
      <c r="T1982">
        <v>0</v>
      </c>
      <c r="U1982">
        <v>0</v>
      </c>
      <c r="W1982">
        <v>0</v>
      </c>
      <c r="X1982">
        <v>0</v>
      </c>
      <c r="Y1982">
        <v>0</v>
      </c>
      <c r="AB1982" s="180">
        <v>44285</v>
      </c>
      <c r="AC1982">
        <v>1</v>
      </c>
      <c r="AD1982" t="s">
        <v>1922</v>
      </c>
      <c r="AE1982">
        <v>1</v>
      </c>
      <c r="AF1982">
        <v>30</v>
      </c>
      <c r="AG1982">
        <v>0</v>
      </c>
      <c r="AN1982">
        <v>1</v>
      </c>
      <c r="AO1982">
        <v>1</v>
      </c>
      <c r="AR1982" s="178">
        <v>5139</v>
      </c>
      <c r="AS1982" t="s">
        <v>1921</v>
      </c>
      <c r="AT1982">
        <v>0</v>
      </c>
      <c r="AU1982">
        <v>0</v>
      </c>
      <c r="AV1982">
        <v>890480123</v>
      </c>
      <c r="AW1982" t="s">
        <v>1920</v>
      </c>
      <c r="AX1982">
        <v>5</v>
      </c>
      <c r="BC1982">
        <v>2</v>
      </c>
      <c r="BD1982">
        <v>7</v>
      </c>
      <c r="BE1982">
        <v>2</v>
      </c>
    </row>
    <row r="1983" spans="1:57" x14ac:dyDescent="0.25">
      <c r="A1983" s="179">
        <f t="shared" si="30"/>
        <v>127111</v>
      </c>
      <c r="B1983" t="s">
        <v>1923</v>
      </c>
      <c r="C1983">
        <v>45449842</v>
      </c>
      <c r="D1983">
        <v>144105</v>
      </c>
      <c r="E1983">
        <v>4</v>
      </c>
      <c r="F1983">
        <v>550013467</v>
      </c>
      <c r="G1983" s="180">
        <v>42735</v>
      </c>
      <c r="H1983" s="180">
        <v>45229</v>
      </c>
      <c r="I1983">
        <v>0</v>
      </c>
      <c r="J1983">
        <v>1</v>
      </c>
      <c r="K1983">
        <v>4</v>
      </c>
      <c r="L1983">
        <v>30</v>
      </c>
      <c r="M1983">
        <v>2</v>
      </c>
      <c r="N1983" s="170">
        <v>22490513</v>
      </c>
      <c r="O1983" s="170">
        <v>24960000</v>
      </c>
      <c r="P1983" s="178">
        <v>174528</v>
      </c>
      <c r="Q1983" s="178">
        <v>6710</v>
      </c>
      <c r="R1983" s="178">
        <v>159959</v>
      </c>
      <c r="S1983">
        <v>2780</v>
      </c>
      <c r="T1983">
        <v>0</v>
      </c>
      <c r="U1983">
        <v>0</v>
      </c>
      <c r="W1983">
        <v>0</v>
      </c>
      <c r="X1983">
        <v>0</v>
      </c>
      <c r="Y1983">
        <v>0</v>
      </c>
      <c r="AB1983" s="180">
        <v>44285</v>
      </c>
      <c r="AC1983">
        <v>1</v>
      </c>
      <c r="AD1983" t="s">
        <v>1922</v>
      </c>
      <c r="AE1983">
        <v>1</v>
      </c>
      <c r="AF1983">
        <v>30</v>
      </c>
      <c r="AG1983">
        <v>0</v>
      </c>
      <c r="AN1983">
        <v>1</v>
      </c>
      <c r="AO1983">
        <v>1</v>
      </c>
      <c r="AR1983" s="178">
        <v>32848</v>
      </c>
      <c r="AS1983" t="s">
        <v>1921</v>
      </c>
      <c r="AT1983">
        <v>0</v>
      </c>
      <c r="AU1983">
        <v>0</v>
      </c>
      <c r="AV1983">
        <v>890480123</v>
      </c>
      <c r="AW1983" t="s">
        <v>1920</v>
      </c>
      <c r="AX1983">
        <v>5</v>
      </c>
      <c r="BC1983">
        <v>2</v>
      </c>
      <c r="BD1983">
        <v>7</v>
      </c>
      <c r="BE1983">
        <v>2</v>
      </c>
    </row>
    <row r="1984" spans="1:57" x14ac:dyDescent="0.25">
      <c r="A1984" s="179">
        <f t="shared" si="30"/>
        <v>16027</v>
      </c>
      <c r="B1984" t="s">
        <v>1923</v>
      </c>
      <c r="C1984">
        <v>45449842</v>
      </c>
      <c r="D1984">
        <v>144105</v>
      </c>
      <c r="E1984">
        <v>4</v>
      </c>
      <c r="F1984">
        <v>550013475</v>
      </c>
      <c r="G1984" s="180">
        <v>42737</v>
      </c>
      <c r="H1984" s="180">
        <v>45229</v>
      </c>
      <c r="I1984">
        <v>0</v>
      </c>
      <c r="J1984">
        <v>1</v>
      </c>
      <c r="K1984">
        <v>5</v>
      </c>
      <c r="L1984">
        <v>30</v>
      </c>
      <c r="M1984">
        <v>2</v>
      </c>
      <c r="N1984" s="170">
        <v>22490513</v>
      </c>
      <c r="O1984" s="170">
        <v>24960000</v>
      </c>
      <c r="P1984" s="178">
        <v>22468</v>
      </c>
      <c r="Q1984" s="178">
        <v>864</v>
      </c>
      <c r="R1984" s="178">
        <v>20169</v>
      </c>
      <c r="S1984">
        <v>0</v>
      </c>
      <c r="T1984">
        <v>0</v>
      </c>
      <c r="U1984">
        <v>0</v>
      </c>
      <c r="W1984">
        <v>0</v>
      </c>
      <c r="X1984">
        <v>0</v>
      </c>
      <c r="Y1984">
        <v>0</v>
      </c>
      <c r="AB1984" s="180">
        <v>44285</v>
      </c>
      <c r="AC1984">
        <v>1</v>
      </c>
      <c r="AD1984" t="s">
        <v>1922</v>
      </c>
      <c r="AE1984">
        <v>1</v>
      </c>
      <c r="AF1984">
        <v>30</v>
      </c>
      <c r="AG1984">
        <v>0</v>
      </c>
      <c r="AN1984">
        <v>1</v>
      </c>
      <c r="AO1984">
        <v>1</v>
      </c>
      <c r="AR1984" s="178">
        <v>4142</v>
      </c>
      <c r="AS1984" t="s">
        <v>1921</v>
      </c>
      <c r="AT1984">
        <v>0</v>
      </c>
      <c r="AU1984">
        <v>0</v>
      </c>
      <c r="AV1984">
        <v>890480123</v>
      </c>
      <c r="AW1984" t="s">
        <v>1920</v>
      </c>
      <c r="AX1984">
        <v>5</v>
      </c>
      <c r="BC1984">
        <v>2</v>
      </c>
      <c r="BD1984">
        <v>7</v>
      </c>
      <c r="BE1984">
        <v>2</v>
      </c>
    </row>
    <row r="1985" spans="1:57" x14ac:dyDescent="0.25">
      <c r="A1985" s="179">
        <f t="shared" si="30"/>
        <v>81669</v>
      </c>
      <c r="B1985" t="s">
        <v>1923</v>
      </c>
      <c r="C1985">
        <v>45449842</v>
      </c>
      <c r="D1985">
        <v>144105</v>
      </c>
      <c r="E1985">
        <v>4</v>
      </c>
      <c r="F1985">
        <v>550013477</v>
      </c>
      <c r="G1985" s="180">
        <v>42738</v>
      </c>
      <c r="H1985" s="180">
        <v>45229</v>
      </c>
      <c r="I1985">
        <v>0</v>
      </c>
      <c r="J1985">
        <v>1</v>
      </c>
      <c r="K1985">
        <v>4</v>
      </c>
      <c r="L1985">
        <v>30</v>
      </c>
      <c r="M1985">
        <v>2</v>
      </c>
      <c r="N1985" s="170">
        <v>22490513</v>
      </c>
      <c r="O1985" s="170">
        <v>24960000</v>
      </c>
      <c r="P1985" s="178">
        <v>112119</v>
      </c>
      <c r="Q1985" s="178">
        <v>4310</v>
      </c>
      <c r="R1985" s="178">
        <v>102774</v>
      </c>
      <c r="S1985">
        <v>2177</v>
      </c>
      <c r="T1985">
        <v>0</v>
      </c>
      <c r="U1985">
        <v>0</v>
      </c>
      <c r="W1985">
        <v>0</v>
      </c>
      <c r="X1985">
        <v>0</v>
      </c>
      <c r="Y1985">
        <v>0</v>
      </c>
      <c r="AB1985" s="180">
        <v>44253</v>
      </c>
      <c r="AC1985">
        <v>1</v>
      </c>
      <c r="AD1985" t="s">
        <v>1922</v>
      </c>
      <c r="AE1985">
        <v>1</v>
      </c>
      <c r="AF1985">
        <v>30</v>
      </c>
      <c r="AG1985">
        <v>0</v>
      </c>
      <c r="AN1985">
        <v>1</v>
      </c>
      <c r="AO1985">
        <v>1</v>
      </c>
      <c r="AR1985" s="178">
        <v>21105</v>
      </c>
      <c r="AS1985" t="s">
        <v>1921</v>
      </c>
      <c r="AT1985">
        <v>0</v>
      </c>
      <c r="AU1985">
        <v>0</v>
      </c>
      <c r="AV1985">
        <v>890480123</v>
      </c>
      <c r="AW1985" t="s">
        <v>1920</v>
      </c>
      <c r="AX1985">
        <v>5</v>
      </c>
      <c r="BC1985">
        <v>2</v>
      </c>
      <c r="BD1985">
        <v>7</v>
      </c>
      <c r="BE1985">
        <v>2</v>
      </c>
    </row>
    <row r="1986" spans="1:57" x14ac:dyDescent="0.25">
      <c r="A1986" s="179">
        <f t="shared" ref="A1986:A2049" si="31">IF(+R1986&gt;AR1986,R1986-AR1986,0)</f>
        <v>16765</v>
      </c>
      <c r="B1986" t="s">
        <v>1923</v>
      </c>
      <c r="C1986">
        <v>45449842</v>
      </c>
      <c r="D1986">
        <v>144105</v>
      </c>
      <c r="E1986">
        <v>4</v>
      </c>
      <c r="F1986">
        <v>550013496</v>
      </c>
      <c r="G1986" s="180">
        <v>42739</v>
      </c>
      <c r="H1986" s="180">
        <v>45229</v>
      </c>
      <c r="I1986">
        <v>0</v>
      </c>
      <c r="J1986">
        <v>1</v>
      </c>
      <c r="K1986">
        <v>5</v>
      </c>
      <c r="L1986">
        <v>30</v>
      </c>
      <c r="M1986">
        <v>2</v>
      </c>
      <c r="N1986" s="170">
        <v>22490513</v>
      </c>
      <c r="O1986" s="170">
        <v>24960000</v>
      </c>
      <c r="P1986" s="178">
        <v>23499</v>
      </c>
      <c r="Q1986" s="178">
        <v>903</v>
      </c>
      <c r="R1986" s="178">
        <v>21098</v>
      </c>
      <c r="S1986">
        <v>0</v>
      </c>
      <c r="T1986">
        <v>0</v>
      </c>
      <c r="U1986">
        <v>0</v>
      </c>
      <c r="W1986">
        <v>0</v>
      </c>
      <c r="X1986">
        <v>0</v>
      </c>
      <c r="Y1986">
        <v>0</v>
      </c>
      <c r="AB1986" s="180">
        <v>44285</v>
      </c>
      <c r="AC1986">
        <v>1</v>
      </c>
      <c r="AD1986" t="s">
        <v>1922</v>
      </c>
      <c r="AE1986">
        <v>1</v>
      </c>
      <c r="AF1986">
        <v>30</v>
      </c>
      <c r="AG1986">
        <v>0</v>
      </c>
      <c r="AN1986">
        <v>1</v>
      </c>
      <c r="AO1986">
        <v>1</v>
      </c>
      <c r="AR1986" s="178">
        <v>4333</v>
      </c>
      <c r="AS1986" t="s">
        <v>1921</v>
      </c>
      <c r="AT1986">
        <v>0</v>
      </c>
      <c r="AU1986">
        <v>0</v>
      </c>
      <c r="AV1986">
        <v>890480123</v>
      </c>
      <c r="AW1986" t="s">
        <v>1920</v>
      </c>
      <c r="AX1986">
        <v>5</v>
      </c>
      <c r="BC1986">
        <v>2</v>
      </c>
      <c r="BD1986">
        <v>7</v>
      </c>
      <c r="BE1986">
        <v>2</v>
      </c>
    </row>
    <row r="1987" spans="1:57" x14ac:dyDescent="0.25">
      <c r="A1987" s="179">
        <f t="shared" si="31"/>
        <v>145925</v>
      </c>
      <c r="B1987" t="s">
        <v>1923</v>
      </c>
      <c r="C1987">
        <v>45449842</v>
      </c>
      <c r="D1987">
        <v>144105</v>
      </c>
      <c r="E1987">
        <v>4</v>
      </c>
      <c r="F1987">
        <v>550013512</v>
      </c>
      <c r="G1987" s="180">
        <v>42740</v>
      </c>
      <c r="H1987" s="180">
        <v>45229</v>
      </c>
      <c r="I1987">
        <v>0</v>
      </c>
      <c r="J1987">
        <v>1</v>
      </c>
      <c r="K1987">
        <v>5</v>
      </c>
      <c r="L1987">
        <v>30</v>
      </c>
      <c r="M1987">
        <v>2</v>
      </c>
      <c r="N1987" s="170">
        <v>22490513</v>
      </c>
      <c r="O1987" s="170">
        <v>24960000</v>
      </c>
      <c r="P1987" s="178">
        <v>204588</v>
      </c>
      <c r="Q1987" s="178">
        <v>7865</v>
      </c>
      <c r="R1987" s="178">
        <v>183636</v>
      </c>
      <c r="S1987">
        <v>0</v>
      </c>
      <c r="T1987">
        <v>0</v>
      </c>
      <c r="U1987">
        <v>0</v>
      </c>
      <c r="W1987">
        <v>0</v>
      </c>
      <c r="X1987">
        <v>0</v>
      </c>
      <c r="Y1987">
        <v>0</v>
      </c>
      <c r="AB1987" s="180">
        <v>44285</v>
      </c>
      <c r="AC1987">
        <v>1</v>
      </c>
      <c r="AD1987" t="s">
        <v>1922</v>
      </c>
      <c r="AE1987">
        <v>1</v>
      </c>
      <c r="AF1987">
        <v>30</v>
      </c>
      <c r="AG1987">
        <v>0</v>
      </c>
      <c r="AN1987">
        <v>1</v>
      </c>
      <c r="AO1987">
        <v>1</v>
      </c>
      <c r="AR1987" s="178">
        <v>37711</v>
      </c>
      <c r="AS1987" t="s">
        <v>1921</v>
      </c>
      <c r="AT1987">
        <v>0</v>
      </c>
      <c r="AU1987">
        <v>0</v>
      </c>
      <c r="AV1987">
        <v>890480123</v>
      </c>
      <c r="AW1987" t="s">
        <v>1920</v>
      </c>
      <c r="AX1987">
        <v>5</v>
      </c>
      <c r="BC1987">
        <v>2</v>
      </c>
      <c r="BD1987">
        <v>7</v>
      </c>
      <c r="BE1987">
        <v>2</v>
      </c>
    </row>
    <row r="1988" spans="1:57" x14ac:dyDescent="0.25">
      <c r="A1988" s="179">
        <f t="shared" si="31"/>
        <v>144164</v>
      </c>
      <c r="B1988" t="s">
        <v>1923</v>
      </c>
      <c r="C1988">
        <v>45449842</v>
      </c>
      <c r="D1988">
        <v>144105</v>
      </c>
      <c r="E1988">
        <v>4</v>
      </c>
      <c r="F1988">
        <v>550013513</v>
      </c>
      <c r="G1988" s="180">
        <v>42740</v>
      </c>
      <c r="H1988" s="180">
        <v>45229</v>
      </c>
      <c r="I1988">
        <v>0</v>
      </c>
      <c r="J1988">
        <v>1</v>
      </c>
      <c r="K1988">
        <v>5</v>
      </c>
      <c r="L1988">
        <v>30</v>
      </c>
      <c r="M1988">
        <v>2</v>
      </c>
      <c r="N1988" s="170">
        <v>22490513</v>
      </c>
      <c r="O1988" s="170">
        <v>24960000</v>
      </c>
      <c r="P1988" s="178">
        <v>202089</v>
      </c>
      <c r="Q1988" s="178">
        <v>7769</v>
      </c>
      <c r="R1988" s="178">
        <v>181419</v>
      </c>
      <c r="S1988">
        <v>0</v>
      </c>
      <c r="T1988">
        <v>0</v>
      </c>
      <c r="U1988">
        <v>0</v>
      </c>
      <c r="W1988">
        <v>0</v>
      </c>
      <c r="X1988">
        <v>0</v>
      </c>
      <c r="Y1988">
        <v>0</v>
      </c>
      <c r="AB1988" s="180">
        <v>44285</v>
      </c>
      <c r="AC1988">
        <v>1</v>
      </c>
      <c r="AD1988" t="s">
        <v>1922</v>
      </c>
      <c r="AE1988">
        <v>1</v>
      </c>
      <c r="AF1988">
        <v>30</v>
      </c>
      <c r="AG1988">
        <v>0</v>
      </c>
      <c r="AN1988">
        <v>1</v>
      </c>
      <c r="AO1988">
        <v>1</v>
      </c>
      <c r="AR1988" s="178">
        <v>37255</v>
      </c>
      <c r="AS1988" t="s">
        <v>1921</v>
      </c>
      <c r="AT1988">
        <v>0</v>
      </c>
      <c r="AU1988">
        <v>0</v>
      </c>
      <c r="AV1988">
        <v>890480123</v>
      </c>
      <c r="AW1988" t="s">
        <v>1920</v>
      </c>
      <c r="AX1988">
        <v>5</v>
      </c>
      <c r="BC1988">
        <v>2</v>
      </c>
      <c r="BD1988">
        <v>7</v>
      </c>
      <c r="BE1988">
        <v>2</v>
      </c>
    </row>
    <row r="1989" spans="1:57" x14ac:dyDescent="0.25">
      <c r="A1989" s="179">
        <f t="shared" si="31"/>
        <v>80655</v>
      </c>
      <c r="B1989" t="s">
        <v>1923</v>
      </c>
      <c r="C1989">
        <v>45449842</v>
      </c>
      <c r="D1989">
        <v>144105</v>
      </c>
      <c r="E1989">
        <v>4</v>
      </c>
      <c r="F1989">
        <v>550013544</v>
      </c>
      <c r="G1989" s="180">
        <v>42747</v>
      </c>
      <c r="H1989" s="180">
        <v>45229</v>
      </c>
      <c r="I1989">
        <v>0</v>
      </c>
      <c r="J1989">
        <v>1</v>
      </c>
      <c r="K1989">
        <v>4</v>
      </c>
      <c r="L1989">
        <v>30</v>
      </c>
      <c r="M1989">
        <v>2</v>
      </c>
      <c r="N1989" s="170">
        <v>22490513</v>
      </c>
      <c r="O1989" s="170">
        <v>24960000</v>
      </c>
      <c r="P1989" s="178">
        <v>110734</v>
      </c>
      <c r="Q1989" s="178">
        <v>4257</v>
      </c>
      <c r="R1989" s="178">
        <v>101498</v>
      </c>
      <c r="S1989">
        <v>2143</v>
      </c>
      <c r="T1989">
        <v>0</v>
      </c>
      <c r="U1989">
        <v>0</v>
      </c>
      <c r="W1989">
        <v>0</v>
      </c>
      <c r="X1989">
        <v>0</v>
      </c>
      <c r="Y1989">
        <v>0</v>
      </c>
      <c r="AB1989" s="180">
        <v>44253</v>
      </c>
      <c r="AC1989">
        <v>1</v>
      </c>
      <c r="AD1989" t="s">
        <v>1922</v>
      </c>
      <c r="AE1989">
        <v>1</v>
      </c>
      <c r="AF1989">
        <v>30</v>
      </c>
      <c r="AG1989">
        <v>0</v>
      </c>
      <c r="AN1989">
        <v>1</v>
      </c>
      <c r="AO1989">
        <v>1</v>
      </c>
      <c r="AR1989" s="178">
        <v>20843</v>
      </c>
      <c r="AS1989" t="s">
        <v>1921</v>
      </c>
      <c r="AT1989">
        <v>0</v>
      </c>
      <c r="AU1989">
        <v>0</v>
      </c>
      <c r="AV1989">
        <v>890480123</v>
      </c>
      <c r="AW1989" t="s">
        <v>1920</v>
      </c>
      <c r="AX1989">
        <v>5</v>
      </c>
      <c r="BC1989">
        <v>2</v>
      </c>
      <c r="BD1989">
        <v>7</v>
      </c>
      <c r="BE1989">
        <v>2</v>
      </c>
    </row>
    <row r="1990" spans="1:57" x14ac:dyDescent="0.25">
      <c r="A1990" s="179">
        <f t="shared" si="31"/>
        <v>51149</v>
      </c>
      <c r="B1990" t="s">
        <v>1923</v>
      </c>
      <c r="C1990">
        <v>45449842</v>
      </c>
      <c r="D1990">
        <v>144105</v>
      </c>
      <c r="E1990">
        <v>4</v>
      </c>
      <c r="F1990">
        <v>550013545</v>
      </c>
      <c r="G1990" s="180">
        <v>42747</v>
      </c>
      <c r="H1990" s="180">
        <v>45229</v>
      </c>
      <c r="I1990">
        <v>0</v>
      </c>
      <c r="J1990">
        <v>1</v>
      </c>
      <c r="K1990">
        <v>4</v>
      </c>
      <c r="L1990">
        <v>30</v>
      </c>
      <c r="M1990">
        <v>2</v>
      </c>
      <c r="N1990" s="170">
        <v>22490513</v>
      </c>
      <c r="O1990" s="170">
        <v>24960000</v>
      </c>
      <c r="P1990" s="178">
        <v>70231</v>
      </c>
      <c r="Q1990" s="178">
        <v>2700</v>
      </c>
      <c r="R1990" s="178">
        <v>64367</v>
      </c>
      <c r="S1990">
        <v>1361</v>
      </c>
      <c r="T1990">
        <v>0</v>
      </c>
      <c r="U1990">
        <v>0</v>
      </c>
      <c r="W1990">
        <v>0</v>
      </c>
      <c r="X1990">
        <v>0</v>
      </c>
      <c r="Y1990">
        <v>0</v>
      </c>
      <c r="AB1990" s="180">
        <v>44253</v>
      </c>
      <c r="AC1990">
        <v>1</v>
      </c>
      <c r="AD1990" t="s">
        <v>1922</v>
      </c>
      <c r="AE1990">
        <v>1</v>
      </c>
      <c r="AF1990">
        <v>30</v>
      </c>
      <c r="AG1990">
        <v>0</v>
      </c>
      <c r="AN1990">
        <v>1</v>
      </c>
      <c r="AO1990">
        <v>1</v>
      </c>
      <c r="AR1990" s="178">
        <v>13218</v>
      </c>
      <c r="AS1990" t="s">
        <v>1921</v>
      </c>
      <c r="AT1990">
        <v>0</v>
      </c>
      <c r="AU1990">
        <v>0</v>
      </c>
      <c r="AV1990">
        <v>890480123</v>
      </c>
      <c r="AW1990" t="s">
        <v>1920</v>
      </c>
      <c r="AX1990">
        <v>5</v>
      </c>
      <c r="BC1990">
        <v>2</v>
      </c>
      <c r="BD1990">
        <v>7</v>
      </c>
      <c r="BE1990">
        <v>2</v>
      </c>
    </row>
    <row r="1991" spans="1:57" x14ac:dyDescent="0.25">
      <c r="A1991" s="179">
        <f t="shared" si="31"/>
        <v>48830</v>
      </c>
      <c r="B1991" t="s">
        <v>1923</v>
      </c>
      <c r="C1991">
        <v>45449842</v>
      </c>
      <c r="D1991">
        <v>144105</v>
      </c>
      <c r="E1991">
        <v>4</v>
      </c>
      <c r="F1991">
        <v>550013647</v>
      </c>
      <c r="G1991" s="180">
        <v>42756</v>
      </c>
      <c r="H1991" s="180">
        <v>45229</v>
      </c>
      <c r="I1991">
        <v>0</v>
      </c>
      <c r="J1991">
        <v>1</v>
      </c>
      <c r="K1991">
        <v>4</v>
      </c>
      <c r="L1991">
        <v>30</v>
      </c>
      <c r="M1991">
        <v>2</v>
      </c>
      <c r="N1991" s="170">
        <v>22490513</v>
      </c>
      <c r="O1991" s="170">
        <v>24960000</v>
      </c>
      <c r="P1991" s="178">
        <v>67051</v>
      </c>
      <c r="Q1991" s="178">
        <v>2578</v>
      </c>
      <c r="R1991" s="178">
        <v>61449</v>
      </c>
      <c r="S1991">
        <v>1293</v>
      </c>
      <c r="T1991">
        <v>0</v>
      </c>
      <c r="U1991">
        <v>0</v>
      </c>
      <c r="W1991">
        <v>0</v>
      </c>
      <c r="X1991">
        <v>0</v>
      </c>
      <c r="Y1991">
        <v>0</v>
      </c>
      <c r="AB1991" s="180">
        <v>44253</v>
      </c>
      <c r="AC1991">
        <v>1</v>
      </c>
      <c r="AD1991" t="s">
        <v>1922</v>
      </c>
      <c r="AE1991">
        <v>1</v>
      </c>
      <c r="AF1991">
        <v>30</v>
      </c>
      <c r="AG1991">
        <v>0</v>
      </c>
      <c r="AN1991">
        <v>1</v>
      </c>
      <c r="AO1991">
        <v>1</v>
      </c>
      <c r="AR1991" s="178">
        <v>12619</v>
      </c>
      <c r="AS1991" t="s">
        <v>1921</v>
      </c>
      <c r="AT1991">
        <v>0</v>
      </c>
      <c r="AU1991">
        <v>0</v>
      </c>
      <c r="AV1991">
        <v>890480123</v>
      </c>
      <c r="AW1991" t="s">
        <v>1920</v>
      </c>
      <c r="AX1991">
        <v>5</v>
      </c>
      <c r="BC1991">
        <v>2</v>
      </c>
      <c r="BD1991">
        <v>7</v>
      </c>
      <c r="BE1991">
        <v>2</v>
      </c>
    </row>
    <row r="1992" spans="1:57" x14ac:dyDescent="0.25">
      <c r="A1992" s="179">
        <f t="shared" si="31"/>
        <v>76952</v>
      </c>
      <c r="B1992" t="s">
        <v>1923</v>
      </c>
      <c r="C1992">
        <v>45449842</v>
      </c>
      <c r="D1992">
        <v>144105</v>
      </c>
      <c r="E1992">
        <v>4</v>
      </c>
      <c r="F1992">
        <v>550013734</v>
      </c>
      <c r="G1992" s="180">
        <v>42766</v>
      </c>
      <c r="H1992" s="180">
        <v>45229</v>
      </c>
      <c r="I1992">
        <v>0</v>
      </c>
      <c r="J1992">
        <v>1</v>
      </c>
      <c r="K1992">
        <v>4</v>
      </c>
      <c r="L1992">
        <v>30</v>
      </c>
      <c r="M1992">
        <v>2</v>
      </c>
      <c r="N1992" s="170">
        <v>22490513</v>
      </c>
      <c r="O1992" s="170">
        <v>24960000</v>
      </c>
      <c r="P1992" s="178">
        <v>105652</v>
      </c>
      <c r="Q1992" s="178">
        <v>4062</v>
      </c>
      <c r="R1992" s="178">
        <v>96838</v>
      </c>
      <c r="S1992">
        <v>2072</v>
      </c>
      <c r="T1992">
        <v>0</v>
      </c>
      <c r="U1992">
        <v>0</v>
      </c>
      <c r="W1992">
        <v>0</v>
      </c>
      <c r="X1992">
        <v>0</v>
      </c>
      <c r="Y1992">
        <v>0</v>
      </c>
      <c r="AB1992" s="180">
        <v>44253</v>
      </c>
      <c r="AC1992">
        <v>1</v>
      </c>
      <c r="AD1992" t="s">
        <v>1922</v>
      </c>
      <c r="AE1992">
        <v>1</v>
      </c>
      <c r="AF1992">
        <v>30</v>
      </c>
      <c r="AG1992">
        <v>0</v>
      </c>
      <c r="AN1992">
        <v>1</v>
      </c>
      <c r="AO1992">
        <v>1</v>
      </c>
      <c r="AR1992" s="178">
        <v>19886</v>
      </c>
      <c r="AS1992" t="s">
        <v>1921</v>
      </c>
      <c r="AT1992">
        <v>0</v>
      </c>
      <c r="AU1992">
        <v>0</v>
      </c>
      <c r="AV1992">
        <v>890480123</v>
      </c>
      <c r="AW1992" t="s">
        <v>1920</v>
      </c>
      <c r="AX1992">
        <v>5</v>
      </c>
      <c r="BC1992">
        <v>2</v>
      </c>
      <c r="BD1992">
        <v>7</v>
      </c>
      <c r="BE1992">
        <v>2</v>
      </c>
    </row>
    <row r="1993" spans="1:57" x14ac:dyDescent="0.25">
      <c r="A1993" s="179">
        <f t="shared" si="31"/>
        <v>102647</v>
      </c>
      <c r="B1993" t="s">
        <v>1923</v>
      </c>
      <c r="C1993">
        <v>45449842</v>
      </c>
      <c r="D1993">
        <v>144105</v>
      </c>
      <c r="E1993">
        <v>4</v>
      </c>
      <c r="F1993">
        <v>550013937</v>
      </c>
      <c r="G1993" s="180">
        <v>42771</v>
      </c>
      <c r="H1993" s="180">
        <v>45229</v>
      </c>
      <c r="I1993">
        <v>0</v>
      </c>
      <c r="J1993">
        <v>1</v>
      </c>
      <c r="K1993">
        <v>4</v>
      </c>
      <c r="L1993">
        <v>30</v>
      </c>
      <c r="M1993">
        <v>2</v>
      </c>
      <c r="N1993" s="170">
        <v>22490513</v>
      </c>
      <c r="O1993" s="170">
        <v>24960000</v>
      </c>
      <c r="P1993" s="178">
        <v>140921</v>
      </c>
      <c r="Q1993" s="178">
        <v>5418</v>
      </c>
      <c r="R1993" s="178">
        <v>129173</v>
      </c>
      <c r="S1993">
        <v>2753</v>
      </c>
      <c r="T1993">
        <v>0</v>
      </c>
      <c r="U1993">
        <v>0</v>
      </c>
      <c r="W1993">
        <v>0</v>
      </c>
      <c r="X1993">
        <v>0</v>
      </c>
      <c r="Y1993">
        <v>0</v>
      </c>
      <c r="AB1993" s="180">
        <v>44253</v>
      </c>
      <c r="AC1993">
        <v>1</v>
      </c>
      <c r="AD1993" t="s">
        <v>1922</v>
      </c>
      <c r="AE1993">
        <v>1</v>
      </c>
      <c r="AF1993">
        <v>30</v>
      </c>
      <c r="AG1993">
        <v>0</v>
      </c>
      <c r="AN1993">
        <v>1</v>
      </c>
      <c r="AO1993">
        <v>1</v>
      </c>
      <c r="AR1993" s="178">
        <v>26526</v>
      </c>
      <c r="AS1993" t="s">
        <v>1921</v>
      </c>
      <c r="AT1993">
        <v>0</v>
      </c>
      <c r="AU1993">
        <v>0</v>
      </c>
      <c r="AV1993">
        <v>890480123</v>
      </c>
      <c r="AW1993" t="s">
        <v>1920</v>
      </c>
      <c r="AX1993">
        <v>5</v>
      </c>
      <c r="BC1993">
        <v>2</v>
      </c>
      <c r="BD1993">
        <v>7</v>
      </c>
      <c r="BE1993">
        <v>2</v>
      </c>
    </row>
    <row r="1994" spans="1:57" x14ac:dyDescent="0.25">
      <c r="A1994" s="179">
        <f t="shared" si="31"/>
        <v>75234</v>
      </c>
      <c r="B1994" t="s">
        <v>1923</v>
      </c>
      <c r="C1994">
        <v>45449842</v>
      </c>
      <c r="D1994">
        <v>144105</v>
      </c>
      <c r="E1994">
        <v>4</v>
      </c>
      <c r="F1994">
        <v>550013954</v>
      </c>
      <c r="G1994" s="180">
        <v>42773</v>
      </c>
      <c r="H1994" s="180">
        <v>45229</v>
      </c>
      <c r="I1994">
        <v>0</v>
      </c>
      <c r="J1994">
        <v>1</v>
      </c>
      <c r="K1994">
        <v>4</v>
      </c>
      <c r="L1994">
        <v>30</v>
      </c>
      <c r="M1994">
        <v>2</v>
      </c>
      <c r="N1994" s="170">
        <v>22490513</v>
      </c>
      <c r="O1994" s="170">
        <v>24960000</v>
      </c>
      <c r="P1994" s="178">
        <v>103281</v>
      </c>
      <c r="Q1994" s="178">
        <v>3971</v>
      </c>
      <c r="R1994" s="178">
        <v>94676</v>
      </c>
      <c r="S1994">
        <v>2006</v>
      </c>
      <c r="T1994">
        <v>0</v>
      </c>
      <c r="U1994">
        <v>0</v>
      </c>
      <c r="W1994">
        <v>0</v>
      </c>
      <c r="X1994">
        <v>0</v>
      </c>
      <c r="Y1994">
        <v>0</v>
      </c>
      <c r="AB1994" s="180">
        <v>44253</v>
      </c>
      <c r="AC1994">
        <v>1</v>
      </c>
      <c r="AD1994" t="s">
        <v>1922</v>
      </c>
      <c r="AE1994">
        <v>1</v>
      </c>
      <c r="AF1994">
        <v>30</v>
      </c>
      <c r="AG1994">
        <v>0</v>
      </c>
      <c r="AN1994">
        <v>1</v>
      </c>
      <c r="AO1994">
        <v>1</v>
      </c>
      <c r="AR1994" s="178">
        <v>19442</v>
      </c>
      <c r="AS1994" t="s">
        <v>1921</v>
      </c>
      <c r="AT1994">
        <v>0</v>
      </c>
      <c r="AU1994">
        <v>0</v>
      </c>
      <c r="AV1994">
        <v>890480123</v>
      </c>
      <c r="AW1994" t="s">
        <v>1920</v>
      </c>
      <c r="AX1994">
        <v>5</v>
      </c>
      <c r="BC1994">
        <v>2</v>
      </c>
      <c r="BD1994">
        <v>7</v>
      </c>
      <c r="BE1994">
        <v>2</v>
      </c>
    </row>
    <row r="1995" spans="1:57" x14ac:dyDescent="0.25">
      <c r="A1995" s="179">
        <f t="shared" si="31"/>
        <v>48894</v>
      </c>
      <c r="B1995" t="s">
        <v>1923</v>
      </c>
      <c r="C1995">
        <v>45449842</v>
      </c>
      <c r="D1995">
        <v>144105</v>
      </c>
      <c r="E1995">
        <v>4</v>
      </c>
      <c r="F1995">
        <v>550014004</v>
      </c>
      <c r="G1995" s="180">
        <v>42779</v>
      </c>
      <c r="H1995" s="180">
        <v>45229</v>
      </c>
      <c r="I1995">
        <v>0</v>
      </c>
      <c r="J1995">
        <v>1</v>
      </c>
      <c r="K1995">
        <v>4</v>
      </c>
      <c r="L1995">
        <v>30</v>
      </c>
      <c r="M1995">
        <v>2</v>
      </c>
      <c r="N1995" s="170">
        <v>22490513</v>
      </c>
      <c r="O1995" s="170">
        <v>24960000</v>
      </c>
      <c r="P1995" s="178">
        <v>67139</v>
      </c>
      <c r="Q1995" s="178">
        <v>2581</v>
      </c>
      <c r="R1995" s="178">
        <v>61529</v>
      </c>
      <c r="S1995">
        <v>1293</v>
      </c>
      <c r="T1995">
        <v>0</v>
      </c>
      <c r="U1995">
        <v>0</v>
      </c>
      <c r="W1995">
        <v>0</v>
      </c>
      <c r="X1995">
        <v>0</v>
      </c>
      <c r="Y1995">
        <v>0</v>
      </c>
      <c r="AB1995" s="180">
        <v>44253</v>
      </c>
      <c r="AC1995">
        <v>1</v>
      </c>
      <c r="AD1995" t="s">
        <v>1922</v>
      </c>
      <c r="AE1995">
        <v>1</v>
      </c>
      <c r="AF1995">
        <v>30</v>
      </c>
      <c r="AG1995">
        <v>0</v>
      </c>
      <c r="AN1995">
        <v>1</v>
      </c>
      <c r="AO1995">
        <v>1</v>
      </c>
      <c r="AR1995" s="178">
        <v>12635</v>
      </c>
      <c r="AS1995" t="s">
        <v>1921</v>
      </c>
      <c r="AT1995">
        <v>0</v>
      </c>
      <c r="AU1995">
        <v>0</v>
      </c>
      <c r="AV1995">
        <v>890480123</v>
      </c>
      <c r="AW1995" t="s">
        <v>1920</v>
      </c>
      <c r="AX1995">
        <v>5</v>
      </c>
      <c r="BC1995">
        <v>2</v>
      </c>
      <c r="BD1995">
        <v>7</v>
      </c>
      <c r="BE1995">
        <v>2</v>
      </c>
    </row>
    <row r="1996" spans="1:57" x14ac:dyDescent="0.25">
      <c r="A1996" s="179">
        <f t="shared" si="31"/>
        <v>23364</v>
      </c>
      <c r="B1996" t="s">
        <v>1923</v>
      </c>
      <c r="C1996">
        <v>45449842</v>
      </c>
      <c r="D1996">
        <v>144105</v>
      </c>
      <c r="E1996">
        <v>4</v>
      </c>
      <c r="F1996">
        <v>550014031</v>
      </c>
      <c r="G1996" s="180">
        <v>42782</v>
      </c>
      <c r="H1996" s="180">
        <v>45229</v>
      </c>
      <c r="I1996">
        <v>0</v>
      </c>
      <c r="J1996">
        <v>1</v>
      </c>
      <c r="K1996">
        <v>5</v>
      </c>
      <c r="L1996">
        <v>30</v>
      </c>
      <c r="M1996">
        <v>2</v>
      </c>
      <c r="N1996" s="170">
        <v>22490513</v>
      </c>
      <c r="O1996" s="170">
        <v>24960000</v>
      </c>
      <c r="P1996" s="178">
        <v>32751</v>
      </c>
      <c r="Q1996" s="178">
        <v>1259</v>
      </c>
      <c r="R1996" s="178">
        <v>29402</v>
      </c>
      <c r="S1996">
        <v>0</v>
      </c>
      <c r="T1996">
        <v>0</v>
      </c>
      <c r="U1996">
        <v>0</v>
      </c>
      <c r="W1996">
        <v>0</v>
      </c>
      <c r="X1996">
        <v>0</v>
      </c>
      <c r="Y1996">
        <v>0</v>
      </c>
      <c r="AB1996" s="180">
        <v>44285</v>
      </c>
      <c r="AC1996">
        <v>1</v>
      </c>
      <c r="AD1996" t="s">
        <v>1922</v>
      </c>
      <c r="AE1996">
        <v>1</v>
      </c>
      <c r="AF1996">
        <v>30</v>
      </c>
      <c r="AG1996">
        <v>0</v>
      </c>
      <c r="AN1996">
        <v>1</v>
      </c>
      <c r="AO1996">
        <v>1</v>
      </c>
      <c r="AR1996" s="178">
        <v>6038</v>
      </c>
      <c r="AS1996" t="s">
        <v>1921</v>
      </c>
      <c r="AT1996">
        <v>0</v>
      </c>
      <c r="AU1996">
        <v>0</v>
      </c>
      <c r="AV1996">
        <v>890480123</v>
      </c>
      <c r="AW1996" t="s">
        <v>1920</v>
      </c>
      <c r="AX1996">
        <v>5</v>
      </c>
      <c r="BC1996">
        <v>2</v>
      </c>
      <c r="BD1996">
        <v>7</v>
      </c>
      <c r="BE1996">
        <v>2</v>
      </c>
    </row>
    <row r="1997" spans="1:57" x14ac:dyDescent="0.25">
      <c r="A1997" s="179">
        <f t="shared" si="31"/>
        <v>23777</v>
      </c>
      <c r="B1997" t="s">
        <v>1923</v>
      </c>
      <c r="C1997">
        <v>45449842</v>
      </c>
      <c r="D1997">
        <v>144105</v>
      </c>
      <c r="E1997">
        <v>4</v>
      </c>
      <c r="F1997">
        <v>550014047</v>
      </c>
      <c r="G1997" s="180">
        <v>42784</v>
      </c>
      <c r="H1997" s="180">
        <v>45229</v>
      </c>
      <c r="I1997">
        <v>0</v>
      </c>
      <c r="J1997">
        <v>1</v>
      </c>
      <c r="K1997">
        <v>5</v>
      </c>
      <c r="L1997">
        <v>30</v>
      </c>
      <c r="M1997">
        <v>2</v>
      </c>
      <c r="N1997" s="170">
        <v>22490513</v>
      </c>
      <c r="O1997" s="170">
        <v>24960000</v>
      </c>
      <c r="P1997" s="178">
        <v>33328</v>
      </c>
      <c r="Q1997" s="178">
        <v>1281</v>
      </c>
      <c r="R1997" s="178">
        <v>29921</v>
      </c>
      <c r="S1997">
        <v>0</v>
      </c>
      <c r="T1997">
        <v>0</v>
      </c>
      <c r="U1997">
        <v>0</v>
      </c>
      <c r="W1997">
        <v>0</v>
      </c>
      <c r="X1997">
        <v>0</v>
      </c>
      <c r="Y1997">
        <v>0</v>
      </c>
      <c r="AB1997" s="180">
        <v>44285</v>
      </c>
      <c r="AC1997">
        <v>1</v>
      </c>
      <c r="AD1997" t="s">
        <v>1922</v>
      </c>
      <c r="AE1997">
        <v>1</v>
      </c>
      <c r="AF1997">
        <v>30</v>
      </c>
      <c r="AG1997">
        <v>0</v>
      </c>
      <c r="AN1997">
        <v>1</v>
      </c>
      <c r="AO1997">
        <v>1</v>
      </c>
      <c r="AR1997" s="178">
        <v>6144</v>
      </c>
      <c r="AS1997" t="s">
        <v>1921</v>
      </c>
      <c r="AT1997">
        <v>0</v>
      </c>
      <c r="AU1997">
        <v>0</v>
      </c>
      <c r="AV1997">
        <v>890480123</v>
      </c>
      <c r="AW1997" t="s">
        <v>1920</v>
      </c>
      <c r="AX1997">
        <v>5</v>
      </c>
      <c r="BC1997">
        <v>2</v>
      </c>
      <c r="BD1997">
        <v>7</v>
      </c>
      <c r="BE1997">
        <v>2</v>
      </c>
    </row>
    <row r="1998" spans="1:57" x14ac:dyDescent="0.25">
      <c r="A1998" s="179">
        <f t="shared" si="31"/>
        <v>6471</v>
      </c>
      <c r="B1998" t="s">
        <v>1923</v>
      </c>
      <c r="C1998">
        <v>45449842</v>
      </c>
      <c r="D1998">
        <v>144105</v>
      </c>
      <c r="E1998">
        <v>4</v>
      </c>
      <c r="F1998">
        <v>550014316</v>
      </c>
      <c r="G1998" s="180">
        <v>42800</v>
      </c>
      <c r="H1998" s="180">
        <v>45229</v>
      </c>
      <c r="I1998">
        <v>0</v>
      </c>
      <c r="J1998">
        <v>1</v>
      </c>
      <c r="K1998">
        <v>5</v>
      </c>
      <c r="L1998">
        <v>30</v>
      </c>
      <c r="M1998">
        <v>2</v>
      </c>
      <c r="N1998" s="170">
        <v>22490513</v>
      </c>
      <c r="O1998" s="170">
        <v>24960000</v>
      </c>
      <c r="P1998" s="178">
        <v>9072</v>
      </c>
      <c r="Q1998" s="178">
        <v>349</v>
      </c>
      <c r="R1998" s="178">
        <v>8143</v>
      </c>
      <c r="S1998">
        <v>0</v>
      </c>
      <c r="T1998">
        <v>0</v>
      </c>
      <c r="U1998">
        <v>0</v>
      </c>
      <c r="W1998">
        <v>0</v>
      </c>
      <c r="X1998">
        <v>0</v>
      </c>
      <c r="Y1998">
        <v>0</v>
      </c>
      <c r="AB1998" s="180">
        <v>44285</v>
      </c>
      <c r="AC1998">
        <v>1</v>
      </c>
      <c r="AD1998" t="s">
        <v>1922</v>
      </c>
      <c r="AE1998">
        <v>1</v>
      </c>
      <c r="AF1998">
        <v>30</v>
      </c>
      <c r="AG1998">
        <v>0</v>
      </c>
      <c r="AN1998">
        <v>1</v>
      </c>
      <c r="AO1998">
        <v>1</v>
      </c>
      <c r="AR1998" s="178">
        <v>1672</v>
      </c>
      <c r="AS1998" t="s">
        <v>1921</v>
      </c>
      <c r="AT1998">
        <v>0</v>
      </c>
      <c r="AU1998">
        <v>0</v>
      </c>
      <c r="AV1998">
        <v>890480123</v>
      </c>
      <c r="AW1998" t="s">
        <v>1920</v>
      </c>
      <c r="AX1998">
        <v>5</v>
      </c>
      <c r="BC1998">
        <v>2</v>
      </c>
      <c r="BD1998">
        <v>7</v>
      </c>
      <c r="BE1998">
        <v>2</v>
      </c>
    </row>
    <row r="1999" spans="1:57" x14ac:dyDescent="0.25">
      <c r="A1999" s="179">
        <f t="shared" si="31"/>
        <v>96968</v>
      </c>
      <c r="B1999" t="s">
        <v>1923</v>
      </c>
      <c r="C1999">
        <v>45449842</v>
      </c>
      <c r="D1999">
        <v>144105</v>
      </c>
      <c r="E1999">
        <v>4</v>
      </c>
      <c r="F1999">
        <v>550014349</v>
      </c>
      <c r="G1999" s="180">
        <v>42804</v>
      </c>
      <c r="H1999" s="180">
        <v>45229</v>
      </c>
      <c r="I1999">
        <v>0</v>
      </c>
      <c r="J1999">
        <v>1</v>
      </c>
      <c r="K1999">
        <v>4</v>
      </c>
      <c r="L1999">
        <v>30</v>
      </c>
      <c r="M1999">
        <v>2</v>
      </c>
      <c r="N1999" s="170">
        <v>22490513</v>
      </c>
      <c r="O1999" s="170">
        <v>24960000</v>
      </c>
      <c r="P1999" s="178">
        <v>133134</v>
      </c>
      <c r="Q1999" s="178">
        <v>5118</v>
      </c>
      <c r="R1999" s="178">
        <v>122027</v>
      </c>
      <c r="S1999">
        <v>2585</v>
      </c>
      <c r="T1999">
        <v>0</v>
      </c>
      <c r="U1999">
        <v>0</v>
      </c>
      <c r="W1999">
        <v>0</v>
      </c>
      <c r="X1999">
        <v>0</v>
      </c>
      <c r="Y1999">
        <v>0</v>
      </c>
      <c r="AB1999" s="180">
        <v>44253</v>
      </c>
      <c r="AC1999">
        <v>1</v>
      </c>
      <c r="AD1999" t="s">
        <v>1922</v>
      </c>
      <c r="AE1999">
        <v>1</v>
      </c>
      <c r="AF1999">
        <v>30</v>
      </c>
      <c r="AG1999">
        <v>0</v>
      </c>
      <c r="AN1999">
        <v>1</v>
      </c>
      <c r="AO1999">
        <v>1</v>
      </c>
      <c r="AR1999" s="178">
        <v>25059</v>
      </c>
      <c r="AS1999" t="s">
        <v>1921</v>
      </c>
      <c r="AT1999">
        <v>0</v>
      </c>
      <c r="AU1999">
        <v>0</v>
      </c>
      <c r="AV1999">
        <v>890480123</v>
      </c>
      <c r="AW1999" t="s">
        <v>1920</v>
      </c>
      <c r="AX1999">
        <v>5</v>
      </c>
      <c r="BC1999">
        <v>2</v>
      </c>
      <c r="BD1999">
        <v>7</v>
      </c>
      <c r="BE1999">
        <v>2</v>
      </c>
    </row>
    <row r="2000" spans="1:57" x14ac:dyDescent="0.25">
      <c r="A2000" s="179">
        <f t="shared" si="31"/>
        <v>42752</v>
      </c>
      <c r="B2000" t="s">
        <v>1923</v>
      </c>
      <c r="C2000">
        <v>45449842</v>
      </c>
      <c r="D2000">
        <v>144105</v>
      </c>
      <c r="E2000">
        <v>4</v>
      </c>
      <c r="F2000">
        <v>550014363</v>
      </c>
      <c r="G2000" s="180">
        <v>42805</v>
      </c>
      <c r="H2000" s="180">
        <v>45229</v>
      </c>
      <c r="I2000">
        <v>0</v>
      </c>
      <c r="J2000">
        <v>1</v>
      </c>
      <c r="K2000">
        <v>5</v>
      </c>
      <c r="L2000">
        <v>30</v>
      </c>
      <c r="M2000">
        <v>2</v>
      </c>
      <c r="N2000" s="170">
        <v>22490513</v>
      </c>
      <c r="O2000" s="170">
        <v>24960000</v>
      </c>
      <c r="P2000" s="178">
        <v>59929</v>
      </c>
      <c r="Q2000" s="178">
        <v>2304</v>
      </c>
      <c r="R2000" s="178">
        <v>53800</v>
      </c>
      <c r="S2000">
        <v>0</v>
      </c>
      <c r="T2000">
        <v>0</v>
      </c>
      <c r="U2000">
        <v>0</v>
      </c>
      <c r="W2000">
        <v>0</v>
      </c>
      <c r="X2000">
        <v>0</v>
      </c>
      <c r="Y2000">
        <v>0</v>
      </c>
      <c r="AB2000" s="180">
        <v>44285</v>
      </c>
      <c r="AC2000">
        <v>1</v>
      </c>
      <c r="AD2000" t="s">
        <v>1922</v>
      </c>
      <c r="AE2000">
        <v>1</v>
      </c>
      <c r="AF2000">
        <v>30</v>
      </c>
      <c r="AG2000">
        <v>0</v>
      </c>
      <c r="AN2000">
        <v>1</v>
      </c>
      <c r="AO2000">
        <v>1</v>
      </c>
      <c r="AR2000" s="178">
        <v>11048</v>
      </c>
      <c r="AS2000" t="s">
        <v>1921</v>
      </c>
      <c r="AT2000">
        <v>0</v>
      </c>
      <c r="AU2000">
        <v>0</v>
      </c>
      <c r="AV2000">
        <v>890480123</v>
      </c>
      <c r="AW2000" t="s">
        <v>1920</v>
      </c>
      <c r="AX2000">
        <v>5</v>
      </c>
      <c r="BC2000">
        <v>2</v>
      </c>
      <c r="BD2000">
        <v>7</v>
      </c>
      <c r="BE2000">
        <v>2</v>
      </c>
    </row>
    <row r="2001" spans="1:57" x14ac:dyDescent="0.25">
      <c r="A2001" s="179">
        <f t="shared" si="31"/>
        <v>45809</v>
      </c>
      <c r="B2001" t="s">
        <v>1923</v>
      </c>
      <c r="C2001">
        <v>45449842</v>
      </c>
      <c r="D2001">
        <v>144105</v>
      </c>
      <c r="E2001">
        <v>4</v>
      </c>
      <c r="F2001">
        <v>550014401</v>
      </c>
      <c r="G2001" s="180">
        <v>42810</v>
      </c>
      <c r="H2001" s="180">
        <v>45229</v>
      </c>
      <c r="I2001">
        <v>0</v>
      </c>
      <c r="J2001">
        <v>1</v>
      </c>
      <c r="K2001">
        <v>5</v>
      </c>
      <c r="L2001">
        <v>30</v>
      </c>
      <c r="M2001">
        <v>2</v>
      </c>
      <c r="N2001" s="170">
        <v>22490513</v>
      </c>
      <c r="O2001" s="170">
        <v>24960000</v>
      </c>
      <c r="P2001" s="178">
        <v>64215</v>
      </c>
      <c r="Q2001" s="178">
        <v>2469</v>
      </c>
      <c r="R2001" s="178">
        <v>57647</v>
      </c>
      <c r="S2001">
        <v>0</v>
      </c>
      <c r="T2001">
        <v>0</v>
      </c>
      <c r="U2001">
        <v>0</v>
      </c>
      <c r="W2001">
        <v>0</v>
      </c>
      <c r="X2001">
        <v>0</v>
      </c>
      <c r="Y2001">
        <v>0</v>
      </c>
      <c r="AB2001" s="180">
        <v>44285</v>
      </c>
      <c r="AC2001">
        <v>1</v>
      </c>
      <c r="AD2001" t="s">
        <v>1922</v>
      </c>
      <c r="AE2001">
        <v>1</v>
      </c>
      <c r="AF2001">
        <v>30</v>
      </c>
      <c r="AG2001">
        <v>0</v>
      </c>
      <c r="AN2001">
        <v>1</v>
      </c>
      <c r="AO2001">
        <v>1</v>
      </c>
      <c r="AR2001" s="178">
        <v>11838</v>
      </c>
      <c r="AS2001" t="s">
        <v>1921</v>
      </c>
      <c r="AT2001">
        <v>0</v>
      </c>
      <c r="AU2001">
        <v>0</v>
      </c>
      <c r="AV2001">
        <v>890480123</v>
      </c>
      <c r="AW2001" t="s">
        <v>1920</v>
      </c>
      <c r="AX2001">
        <v>5</v>
      </c>
      <c r="BC2001">
        <v>2</v>
      </c>
      <c r="BD2001">
        <v>7</v>
      </c>
      <c r="BE2001">
        <v>2</v>
      </c>
    </row>
    <row r="2002" spans="1:57" x14ac:dyDescent="0.25">
      <c r="A2002" s="179">
        <f t="shared" si="31"/>
        <v>4258</v>
      </c>
      <c r="B2002" t="s">
        <v>1923</v>
      </c>
      <c r="C2002">
        <v>45449842</v>
      </c>
      <c r="D2002">
        <v>144105</v>
      </c>
      <c r="E2002">
        <v>4</v>
      </c>
      <c r="F2002">
        <v>550014795</v>
      </c>
      <c r="G2002" s="180">
        <v>42840</v>
      </c>
      <c r="H2002" s="180">
        <v>45229</v>
      </c>
      <c r="I2002">
        <v>0</v>
      </c>
      <c r="J2002">
        <v>1</v>
      </c>
      <c r="K2002">
        <v>5</v>
      </c>
      <c r="L2002">
        <v>30</v>
      </c>
      <c r="M2002">
        <v>2</v>
      </c>
      <c r="N2002" s="170">
        <v>22490513</v>
      </c>
      <c r="O2002" s="170">
        <v>24960000</v>
      </c>
      <c r="P2002" s="178">
        <v>5972</v>
      </c>
      <c r="Q2002" s="178">
        <v>230</v>
      </c>
      <c r="R2002" s="178">
        <v>5359</v>
      </c>
      <c r="S2002">
        <v>0</v>
      </c>
      <c r="T2002">
        <v>0</v>
      </c>
      <c r="U2002">
        <v>0</v>
      </c>
      <c r="W2002">
        <v>0</v>
      </c>
      <c r="X2002">
        <v>0</v>
      </c>
      <c r="Y2002">
        <v>0</v>
      </c>
      <c r="AB2002" s="180">
        <v>44285</v>
      </c>
      <c r="AC2002">
        <v>1</v>
      </c>
      <c r="AD2002" t="s">
        <v>1922</v>
      </c>
      <c r="AE2002">
        <v>1</v>
      </c>
      <c r="AF2002">
        <v>30</v>
      </c>
      <c r="AG2002">
        <v>0</v>
      </c>
      <c r="AN2002">
        <v>1</v>
      </c>
      <c r="AO2002">
        <v>1</v>
      </c>
      <c r="AR2002" s="178">
        <v>1101</v>
      </c>
      <c r="AS2002" t="s">
        <v>1921</v>
      </c>
      <c r="AT2002">
        <v>0</v>
      </c>
      <c r="AU2002">
        <v>0</v>
      </c>
      <c r="AV2002">
        <v>890480123</v>
      </c>
      <c r="AW2002" t="s">
        <v>1920</v>
      </c>
      <c r="AX2002">
        <v>5</v>
      </c>
      <c r="BC2002">
        <v>2</v>
      </c>
      <c r="BD2002">
        <v>7</v>
      </c>
      <c r="BE2002">
        <v>2</v>
      </c>
    </row>
    <row r="2003" spans="1:57" x14ac:dyDescent="0.25">
      <c r="A2003" s="179">
        <f t="shared" si="31"/>
        <v>12894</v>
      </c>
      <c r="B2003" t="s">
        <v>1923</v>
      </c>
      <c r="C2003">
        <v>45449842</v>
      </c>
      <c r="D2003">
        <v>144105</v>
      </c>
      <c r="E2003">
        <v>4</v>
      </c>
      <c r="F2003">
        <v>550014856</v>
      </c>
      <c r="G2003" s="180">
        <v>42848</v>
      </c>
      <c r="H2003" s="180">
        <v>45229</v>
      </c>
      <c r="I2003">
        <v>0</v>
      </c>
      <c r="J2003">
        <v>1</v>
      </c>
      <c r="K2003">
        <v>5</v>
      </c>
      <c r="L2003">
        <v>30</v>
      </c>
      <c r="M2003">
        <v>2</v>
      </c>
      <c r="N2003" s="170">
        <v>22490513</v>
      </c>
      <c r="O2003" s="170">
        <v>24960000</v>
      </c>
      <c r="P2003" s="178">
        <v>18076</v>
      </c>
      <c r="Q2003" s="178">
        <v>695</v>
      </c>
      <c r="R2003" s="178">
        <v>16226</v>
      </c>
      <c r="S2003">
        <v>0</v>
      </c>
      <c r="T2003">
        <v>0</v>
      </c>
      <c r="U2003">
        <v>0</v>
      </c>
      <c r="W2003">
        <v>0</v>
      </c>
      <c r="X2003">
        <v>0</v>
      </c>
      <c r="Y2003">
        <v>0</v>
      </c>
      <c r="AB2003" s="180">
        <v>44285</v>
      </c>
      <c r="AC2003">
        <v>1</v>
      </c>
      <c r="AD2003" t="s">
        <v>1922</v>
      </c>
      <c r="AE2003">
        <v>1</v>
      </c>
      <c r="AF2003">
        <v>30</v>
      </c>
      <c r="AG2003">
        <v>0</v>
      </c>
      <c r="AN2003">
        <v>1</v>
      </c>
      <c r="AO2003">
        <v>1</v>
      </c>
      <c r="AR2003" s="178">
        <v>3332</v>
      </c>
      <c r="AS2003" t="s">
        <v>1921</v>
      </c>
      <c r="AT2003">
        <v>0</v>
      </c>
      <c r="AU2003">
        <v>0</v>
      </c>
      <c r="AV2003">
        <v>890480123</v>
      </c>
      <c r="AW2003" t="s">
        <v>1920</v>
      </c>
      <c r="AX2003">
        <v>5</v>
      </c>
      <c r="BC2003">
        <v>2</v>
      </c>
      <c r="BD2003">
        <v>7</v>
      </c>
      <c r="BE2003">
        <v>2</v>
      </c>
    </row>
    <row r="2004" spans="1:57" x14ac:dyDescent="0.25">
      <c r="A2004" s="179">
        <f t="shared" si="31"/>
        <v>4696</v>
      </c>
      <c r="B2004" t="s">
        <v>1923</v>
      </c>
      <c r="C2004">
        <v>45449842</v>
      </c>
      <c r="D2004">
        <v>144105</v>
      </c>
      <c r="E2004">
        <v>4</v>
      </c>
      <c r="F2004">
        <v>550014857</v>
      </c>
      <c r="G2004" s="180">
        <v>42848</v>
      </c>
      <c r="H2004" s="180">
        <v>45229</v>
      </c>
      <c r="I2004">
        <v>0</v>
      </c>
      <c r="J2004">
        <v>1</v>
      </c>
      <c r="K2004">
        <v>5</v>
      </c>
      <c r="L2004">
        <v>30</v>
      </c>
      <c r="M2004">
        <v>2</v>
      </c>
      <c r="N2004" s="170">
        <v>22490513</v>
      </c>
      <c r="O2004" s="170">
        <v>24960000</v>
      </c>
      <c r="P2004" s="178">
        <v>6583</v>
      </c>
      <c r="Q2004" s="178">
        <v>253</v>
      </c>
      <c r="R2004" s="178">
        <v>5909</v>
      </c>
      <c r="S2004">
        <v>0</v>
      </c>
      <c r="T2004">
        <v>0</v>
      </c>
      <c r="U2004">
        <v>0</v>
      </c>
      <c r="W2004">
        <v>0</v>
      </c>
      <c r="X2004">
        <v>0</v>
      </c>
      <c r="Y2004">
        <v>0</v>
      </c>
      <c r="AB2004" s="180">
        <v>44285</v>
      </c>
      <c r="AC2004">
        <v>1</v>
      </c>
      <c r="AD2004" t="s">
        <v>1922</v>
      </c>
      <c r="AE2004">
        <v>1</v>
      </c>
      <c r="AF2004">
        <v>30</v>
      </c>
      <c r="AG2004">
        <v>0</v>
      </c>
      <c r="AN2004">
        <v>1</v>
      </c>
      <c r="AO2004">
        <v>1</v>
      </c>
      <c r="AR2004" s="178">
        <v>1213</v>
      </c>
      <c r="AS2004" t="s">
        <v>1921</v>
      </c>
      <c r="AT2004">
        <v>0</v>
      </c>
      <c r="AU2004">
        <v>0</v>
      </c>
      <c r="AV2004">
        <v>890480123</v>
      </c>
      <c r="AW2004" t="s">
        <v>1920</v>
      </c>
      <c r="AX2004">
        <v>5</v>
      </c>
      <c r="BC2004">
        <v>2</v>
      </c>
      <c r="BD2004">
        <v>7</v>
      </c>
      <c r="BE2004">
        <v>2</v>
      </c>
    </row>
    <row r="2005" spans="1:57" x14ac:dyDescent="0.25">
      <c r="A2005" s="179">
        <f t="shared" si="31"/>
        <v>6239</v>
      </c>
      <c r="B2005" t="s">
        <v>1923</v>
      </c>
      <c r="C2005">
        <v>45449842</v>
      </c>
      <c r="D2005">
        <v>144105</v>
      </c>
      <c r="E2005">
        <v>4</v>
      </c>
      <c r="F2005">
        <v>550014867</v>
      </c>
      <c r="G2005" s="180">
        <v>42848</v>
      </c>
      <c r="H2005" s="180">
        <v>45229</v>
      </c>
      <c r="I2005">
        <v>0</v>
      </c>
      <c r="J2005">
        <v>1</v>
      </c>
      <c r="K2005">
        <v>5</v>
      </c>
      <c r="L2005">
        <v>30</v>
      </c>
      <c r="M2005">
        <v>2</v>
      </c>
      <c r="N2005" s="170">
        <v>22490513</v>
      </c>
      <c r="O2005" s="170">
        <v>24960000</v>
      </c>
      <c r="P2005" s="178">
        <v>8744</v>
      </c>
      <c r="Q2005" s="178">
        <v>336</v>
      </c>
      <c r="R2005" s="178">
        <v>7851</v>
      </c>
      <c r="S2005">
        <v>0</v>
      </c>
      <c r="T2005">
        <v>0</v>
      </c>
      <c r="U2005">
        <v>0</v>
      </c>
      <c r="W2005">
        <v>0</v>
      </c>
      <c r="X2005">
        <v>0</v>
      </c>
      <c r="Y2005">
        <v>0</v>
      </c>
      <c r="AB2005" s="180">
        <v>44285</v>
      </c>
      <c r="AC2005">
        <v>1</v>
      </c>
      <c r="AD2005" t="s">
        <v>1922</v>
      </c>
      <c r="AE2005">
        <v>1</v>
      </c>
      <c r="AF2005">
        <v>30</v>
      </c>
      <c r="AG2005">
        <v>0</v>
      </c>
      <c r="AN2005">
        <v>1</v>
      </c>
      <c r="AO2005">
        <v>1</v>
      </c>
      <c r="AR2005" s="178">
        <v>1612</v>
      </c>
      <c r="AS2005" t="s">
        <v>1921</v>
      </c>
      <c r="AT2005">
        <v>0</v>
      </c>
      <c r="AU2005">
        <v>0</v>
      </c>
      <c r="AV2005">
        <v>890480123</v>
      </c>
      <c r="AW2005" t="s">
        <v>1920</v>
      </c>
      <c r="AX2005">
        <v>5</v>
      </c>
      <c r="BC2005">
        <v>2</v>
      </c>
      <c r="BD2005">
        <v>7</v>
      </c>
      <c r="BE2005">
        <v>2</v>
      </c>
    </row>
    <row r="2006" spans="1:57" x14ac:dyDescent="0.25">
      <c r="A2006" s="179">
        <f t="shared" si="31"/>
        <v>5208</v>
      </c>
      <c r="B2006" t="s">
        <v>1923</v>
      </c>
      <c r="C2006">
        <v>45449842</v>
      </c>
      <c r="D2006">
        <v>144105</v>
      </c>
      <c r="E2006">
        <v>4</v>
      </c>
      <c r="F2006">
        <v>550015117</v>
      </c>
      <c r="G2006" s="180">
        <v>42861</v>
      </c>
      <c r="H2006" s="180">
        <v>45229</v>
      </c>
      <c r="I2006">
        <v>0</v>
      </c>
      <c r="J2006">
        <v>1</v>
      </c>
      <c r="K2006">
        <v>5</v>
      </c>
      <c r="L2006">
        <v>30</v>
      </c>
      <c r="M2006">
        <v>2</v>
      </c>
      <c r="N2006" s="170">
        <v>22490513</v>
      </c>
      <c r="O2006" s="170">
        <v>24960000</v>
      </c>
      <c r="P2006" s="178">
        <v>7302</v>
      </c>
      <c r="Q2006" s="178">
        <v>281</v>
      </c>
      <c r="R2006" s="178">
        <v>6554</v>
      </c>
      <c r="S2006">
        <v>0</v>
      </c>
      <c r="T2006">
        <v>0</v>
      </c>
      <c r="U2006">
        <v>0</v>
      </c>
      <c r="W2006">
        <v>0</v>
      </c>
      <c r="X2006">
        <v>0</v>
      </c>
      <c r="Y2006">
        <v>0</v>
      </c>
      <c r="AB2006" s="180">
        <v>44285</v>
      </c>
      <c r="AC2006">
        <v>1</v>
      </c>
      <c r="AD2006" t="s">
        <v>1922</v>
      </c>
      <c r="AE2006">
        <v>1</v>
      </c>
      <c r="AF2006">
        <v>30</v>
      </c>
      <c r="AG2006">
        <v>0</v>
      </c>
      <c r="AN2006">
        <v>1</v>
      </c>
      <c r="AO2006">
        <v>1</v>
      </c>
      <c r="AR2006" s="178">
        <v>1346</v>
      </c>
      <c r="AS2006" t="s">
        <v>1921</v>
      </c>
      <c r="AT2006">
        <v>0</v>
      </c>
      <c r="AU2006">
        <v>0</v>
      </c>
      <c r="AV2006">
        <v>890480123</v>
      </c>
      <c r="AW2006" t="s">
        <v>1920</v>
      </c>
      <c r="AX2006">
        <v>5</v>
      </c>
      <c r="BC2006">
        <v>2</v>
      </c>
      <c r="BD2006">
        <v>7</v>
      </c>
      <c r="BE2006">
        <v>2</v>
      </c>
    </row>
    <row r="2007" spans="1:57" x14ac:dyDescent="0.25">
      <c r="A2007" s="179">
        <f t="shared" si="31"/>
        <v>38200</v>
      </c>
      <c r="B2007" t="s">
        <v>1923</v>
      </c>
      <c r="C2007">
        <v>45449842</v>
      </c>
      <c r="D2007">
        <v>144105</v>
      </c>
      <c r="E2007">
        <v>4</v>
      </c>
      <c r="F2007">
        <v>550015133</v>
      </c>
      <c r="G2007" s="180">
        <v>42864</v>
      </c>
      <c r="H2007" s="180">
        <v>45229</v>
      </c>
      <c r="I2007">
        <v>0</v>
      </c>
      <c r="J2007">
        <v>1</v>
      </c>
      <c r="K2007">
        <v>5</v>
      </c>
      <c r="L2007">
        <v>30</v>
      </c>
      <c r="M2007">
        <v>2</v>
      </c>
      <c r="N2007" s="170">
        <v>22490513</v>
      </c>
      <c r="O2007" s="170">
        <v>24960000</v>
      </c>
      <c r="P2007" s="178">
        <v>53550</v>
      </c>
      <c r="Q2007" s="178">
        <v>2059</v>
      </c>
      <c r="R2007" s="178">
        <v>48072</v>
      </c>
      <c r="S2007">
        <v>0</v>
      </c>
      <c r="T2007">
        <v>0</v>
      </c>
      <c r="U2007">
        <v>0</v>
      </c>
      <c r="W2007">
        <v>0</v>
      </c>
      <c r="X2007">
        <v>0</v>
      </c>
      <c r="Y2007">
        <v>0</v>
      </c>
      <c r="AB2007" s="180">
        <v>44285</v>
      </c>
      <c r="AC2007">
        <v>1</v>
      </c>
      <c r="AD2007" t="s">
        <v>1922</v>
      </c>
      <c r="AE2007">
        <v>1</v>
      </c>
      <c r="AF2007">
        <v>30</v>
      </c>
      <c r="AG2007">
        <v>0</v>
      </c>
      <c r="AN2007">
        <v>1</v>
      </c>
      <c r="AO2007">
        <v>1</v>
      </c>
      <c r="AR2007" s="178">
        <v>9872</v>
      </c>
      <c r="AS2007" t="s">
        <v>1921</v>
      </c>
      <c r="AT2007">
        <v>0</v>
      </c>
      <c r="AU2007">
        <v>0</v>
      </c>
      <c r="AV2007">
        <v>890480123</v>
      </c>
      <c r="AW2007" t="s">
        <v>1920</v>
      </c>
      <c r="AX2007">
        <v>5</v>
      </c>
      <c r="BC2007">
        <v>2</v>
      </c>
      <c r="BD2007">
        <v>7</v>
      </c>
      <c r="BE2007">
        <v>2</v>
      </c>
    </row>
    <row r="2008" spans="1:57" x14ac:dyDescent="0.25">
      <c r="A2008" s="179">
        <f t="shared" si="31"/>
        <v>3947</v>
      </c>
      <c r="B2008" t="s">
        <v>1923</v>
      </c>
      <c r="C2008">
        <v>45449842</v>
      </c>
      <c r="D2008">
        <v>144105</v>
      </c>
      <c r="E2008">
        <v>4</v>
      </c>
      <c r="F2008">
        <v>550015134</v>
      </c>
      <c r="G2008" s="180">
        <v>42864</v>
      </c>
      <c r="H2008" s="180">
        <v>45229</v>
      </c>
      <c r="I2008">
        <v>0</v>
      </c>
      <c r="J2008">
        <v>1</v>
      </c>
      <c r="K2008">
        <v>5</v>
      </c>
      <c r="L2008">
        <v>30</v>
      </c>
      <c r="M2008">
        <v>2</v>
      </c>
      <c r="N2008" s="170">
        <v>22490513</v>
      </c>
      <c r="O2008" s="170">
        <v>24960000</v>
      </c>
      <c r="P2008" s="178">
        <v>5534</v>
      </c>
      <c r="Q2008" s="178">
        <v>213</v>
      </c>
      <c r="R2008" s="178">
        <v>4967</v>
      </c>
      <c r="S2008">
        <v>0</v>
      </c>
      <c r="T2008">
        <v>0</v>
      </c>
      <c r="U2008">
        <v>0</v>
      </c>
      <c r="W2008">
        <v>0</v>
      </c>
      <c r="X2008">
        <v>0</v>
      </c>
      <c r="Y2008">
        <v>0</v>
      </c>
      <c r="AB2008" s="180">
        <v>44285</v>
      </c>
      <c r="AC2008">
        <v>1</v>
      </c>
      <c r="AD2008" t="s">
        <v>1922</v>
      </c>
      <c r="AE2008">
        <v>1</v>
      </c>
      <c r="AF2008">
        <v>30</v>
      </c>
      <c r="AG2008">
        <v>0</v>
      </c>
      <c r="AN2008">
        <v>1</v>
      </c>
      <c r="AO2008">
        <v>1</v>
      </c>
      <c r="AR2008" s="178">
        <v>1020</v>
      </c>
      <c r="AS2008" t="s">
        <v>1921</v>
      </c>
      <c r="AT2008">
        <v>0</v>
      </c>
      <c r="AU2008">
        <v>0</v>
      </c>
      <c r="AV2008">
        <v>890480123</v>
      </c>
      <c r="AW2008" t="s">
        <v>1920</v>
      </c>
      <c r="AX2008">
        <v>5</v>
      </c>
      <c r="BC2008">
        <v>2</v>
      </c>
      <c r="BD2008">
        <v>7</v>
      </c>
      <c r="BE2008">
        <v>2</v>
      </c>
    </row>
    <row r="2009" spans="1:57" x14ac:dyDescent="0.25">
      <c r="A2009" s="179">
        <f t="shared" si="31"/>
        <v>4250</v>
      </c>
      <c r="B2009" t="s">
        <v>1923</v>
      </c>
      <c r="C2009">
        <v>45449842</v>
      </c>
      <c r="D2009">
        <v>144105</v>
      </c>
      <c r="E2009">
        <v>4</v>
      </c>
      <c r="F2009">
        <v>550015564</v>
      </c>
      <c r="G2009" s="180">
        <v>42888</v>
      </c>
      <c r="H2009" s="180">
        <v>45229</v>
      </c>
      <c r="I2009">
        <v>0</v>
      </c>
      <c r="J2009">
        <v>1</v>
      </c>
      <c r="K2009">
        <v>5</v>
      </c>
      <c r="L2009">
        <v>30</v>
      </c>
      <c r="M2009">
        <v>2</v>
      </c>
      <c r="N2009" s="170">
        <v>22490513</v>
      </c>
      <c r="O2009" s="170">
        <v>24960000</v>
      </c>
      <c r="P2009" s="178">
        <v>5957</v>
      </c>
      <c r="Q2009" s="178">
        <v>229</v>
      </c>
      <c r="R2009" s="178">
        <v>5348</v>
      </c>
      <c r="S2009">
        <v>0</v>
      </c>
      <c r="T2009">
        <v>0</v>
      </c>
      <c r="U2009">
        <v>0</v>
      </c>
      <c r="W2009">
        <v>0</v>
      </c>
      <c r="X2009">
        <v>0</v>
      </c>
      <c r="Y2009">
        <v>0</v>
      </c>
      <c r="AB2009" s="180">
        <v>44285</v>
      </c>
      <c r="AC2009">
        <v>1</v>
      </c>
      <c r="AD2009" t="s">
        <v>1922</v>
      </c>
      <c r="AE2009">
        <v>1</v>
      </c>
      <c r="AF2009">
        <v>30</v>
      </c>
      <c r="AG2009">
        <v>0</v>
      </c>
      <c r="AN2009">
        <v>1</v>
      </c>
      <c r="AO2009">
        <v>1</v>
      </c>
      <c r="AR2009" s="178">
        <v>1098</v>
      </c>
      <c r="AS2009" t="s">
        <v>1921</v>
      </c>
      <c r="AT2009">
        <v>0</v>
      </c>
      <c r="AU2009">
        <v>0</v>
      </c>
      <c r="AV2009">
        <v>890480123</v>
      </c>
      <c r="AW2009" t="s">
        <v>1920</v>
      </c>
      <c r="AX2009">
        <v>5</v>
      </c>
      <c r="BC2009">
        <v>2</v>
      </c>
      <c r="BD2009">
        <v>7</v>
      </c>
      <c r="BE2009">
        <v>2</v>
      </c>
    </row>
    <row r="2010" spans="1:57" x14ac:dyDescent="0.25">
      <c r="A2010" s="179">
        <f t="shared" si="31"/>
        <v>21811</v>
      </c>
      <c r="B2010" t="s">
        <v>1923</v>
      </c>
      <c r="C2010">
        <v>45449842</v>
      </c>
      <c r="D2010">
        <v>144105</v>
      </c>
      <c r="E2010">
        <v>4</v>
      </c>
      <c r="F2010">
        <v>550015566</v>
      </c>
      <c r="G2010" s="180">
        <v>42888</v>
      </c>
      <c r="H2010" s="180">
        <v>45229</v>
      </c>
      <c r="I2010">
        <v>0</v>
      </c>
      <c r="J2010">
        <v>1</v>
      </c>
      <c r="K2010">
        <v>5</v>
      </c>
      <c r="L2010">
        <v>30</v>
      </c>
      <c r="M2010">
        <v>2</v>
      </c>
      <c r="N2010" s="170">
        <v>22490513</v>
      </c>
      <c r="O2010" s="170">
        <v>24960000</v>
      </c>
      <c r="P2010" s="178">
        <v>30577</v>
      </c>
      <c r="Q2010" s="178">
        <v>1176</v>
      </c>
      <c r="R2010" s="178">
        <v>27448</v>
      </c>
      <c r="S2010">
        <v>0</v>
      </c>
      <c r="T2010">
        <v>0</v>
      </c>
      <c r="U2010">
        <v>0</v>
      </c>
      <c r="W2010">
        <v>0</v>
      </c>
      <c r="X2010">
        <v>0</v>
      </c>
      <c r="Y2010">
        <v>0</v>
      </c>
      <c r="AB2010" s="180">
        <v>44285</v>
      </c>
      <c r="AC2010">
        <v>1</v>
      </c>
      <c r="AD2010" t="s">
        <v>1922</v>
      </c>
      <c r="AE2010">
        <v>1</v>
      </c>
      <c r="AF2010">
        <v>30</v>
      </c>
      <c r="AG2010">
        <v>0</v>
      </c>
      <c r="AN2010">
        <v>1</v>
      </c>
      <c r="AO2010">
        <v>1</v>
      </c>
      <c r="AR2010" s="178">
        <v>5637</v>
      </c>
      <c r="AS2010" t="s">
        <v>1921</v>
      </c>
      <c r="AT2010">
        <v>0</v>
      </c>
      <c r="AU2010">
        <v>0</v>
      </c>
      <c r="AV2010">
        <v>890480123</v>
      </c>
      <c r="AW2010" t="s">
        <v>1920</v>
      </c>
      <c r="AX2010">
        <v>5</v>
      </c>
      <c r="BC2010">
        <v>2</v>
      </c>
      <c r="BD2010">
        <v>7</v>
      </c>
      <c r="BE2010">
        <v>2</v>
      </c>
    </row>
    <row r="2011" spans="1:57" x14ac:dyDescent="0.25">
      <c r="A2011" s="179">
        <f t="shared" si="31"/>
        <v>19195</v>
      </c>
      <c r="B2011" t="s">
        <v>1923</v>
      </c>
      <c r="C2011">
        <v>45449842</v>
      </c>
      <c r="D2011">
        <v>144105</v>
      </c>
      <c r="E2011">
        <v>4</v>
      </c>
      <c r="F2011">
        <v>550015919</v>
      </c>
      <c r="G2011" s="180">
        <v>42918</v>
      </c>
      <c r="H2011" s="180">
        <v>45229</v>
      </c>
      <c r="I2011">
        <v>0</v>
      </c>
      <c r="J2011">
        <v>1</v>
      </c>
      <c r="K2011">
        <v>5</v>
      </c>
      <c r="L2011">
        <v>30</v>
      </c>
      <c r="M2011">
        <v>2</v>
      </c>
      <c r="N2011" s="170">
        <v>22490513</v>
      </c>
      <c r="O2011" s="170">
        <v>24960000</v>
      </c>
      <c r="P2011" s="178">
        <v>26907</v>
      </c>
      <c r="Q2011" s="178">
        <v>1034</v>
      </c>
      <c r="R2011" s="178">
        <v>24156</v>
      </c>
      <c r="S2011">
        <v>0</v>
      </c>
      <c r="T2011">
        <v>0</v>
      </c>
      <c r="U2011">
        <v>0</v>
      </c>
      <c r="W2011">
        <v>0</v>
      </c>
      <c r="X2011">
        <v>0</v>
      </c>
      <c r="Y2011">
        <v>0</v>
      </c>
      <c r="AB2011" s="180">
        <v>44285</v>
      </c>
      <c r="AC2011">
        <v>1</v>
      </c>
      <c r="AD2011" t="s">
        <v>1922</v>
      </c>
      <c r="AE2011">
        <v>1</v>
      </c>
      <c r="AF2011">
        <v>30</v>
      </c>
      <c r="AG2011">
        <v>0</v>
      </c>
      <c r="AN2011">
        <v>1</v>
      </c>
      <c r="AO2011">
        <v>1</v>
      </c>
      <c r="AR2011" s="178">
        <v>4961</v>
      </c>
      <c r="AS2011" t="s">
        <v>1921</v>
      </c>
      <c r="AT2011">
        <v>0</v>
      </c>
      <c r="AU2011">
        <v>0</v>
      </c>
      <c r="AV2011">
        <v>890480123</v>
      </c>
      <c r="AW2011" t="s">
        <v>1920</v>
      </c>
      <c r="AX2011">
        <v>5</v>
      </c>
      <c r="BC2011">
        <v>2</v>
      </c>
      <c r="BD2011">
        <v>7</v>
      </c>
      <c r="BE2011">
        <v>2</v>
      </c>
    </row>
    <row r="2012" spans="1:57" x14ac:dyDescent="0.25">
      <c r="A2012" s="179">
        <f t="shared" si="31"/>
        <v>19535</v>
      </c>
      <c r="B2012" t="s">
        <v>1923</v>
      </c>
      <c r="C2012">
        <v>45449842</v>
      </c>
      <c r="D2012">
        <v>144105</v>
      </c>
      <c r="E2012">
        <v>4</v>
      </c>
      <c r="F2012">
        <v>550016503</v>
      </c>
      <c r="G2012" s="180">
        <v>42966</v>
      </c>
      <c r="H2012" s="180">
        <v>45229</v>
      </c>
      <c r="I2012">
        <v>0</v>
      </c>
      <c r="J2012">
        <v>1</v>
      </c>
      <c r="K2012">
        <v>5</v>
      </c>
      <c r="L2012">
        <v>30</v>
      </c>
      <c r="M2012">
        <v>2</v>
      </c>
      <c r="N2012" s="170">
        <v>22490513</v>
      </c>
      <c r="O2012" s="170">
        <v>24960000</v>
      </c>
      <c r="P2012" s="178">
        <v>27385</v>
      </c>
      <c r="Q2012" s="178">
        <v>1053</v>
      </c>
      <c r="R2012" s="178">
        <v>24583</v>
      </c>
      <c r="S2012">
        <v>0</v>
      </c>
      <c r="T2012">
        <v>0</v>
      </c>
      <c r="U2012">
        <v>0</v>
      </c>
      <c r="W2012">
        <v>0</v>
      </c>
      <c r="X2012">
        <v>0</v>
      </c>
      <c r="Y2012">
        <v>0</v>
      </c>
      <c r="AB2012" s="180">
        <v>44285</v>
      </c>
      <c r="AC2012">
        <v>1</v>
      </c>
      <c r="AD2012" t="s">
        <v>1922</v>
      </c>
      <c r="AE2012">
        <v>1</v>
      </c>
      <c r="AF2012">
        <v>30</v>
      </c>
      <c r="AG2012">
        <v>0</v>
      </c>
      <c r="AN2012">
        <v>1</v>
      </c>
      <c r="AO2012">
        <v>1</v>
      </c>
      <c r="AR2012" s="178">
        <v>5048</v>
      </c>
      <c r="AS2012" t="s">
        <v>1921</v>
      </c>
      <c r="AT2012">
        <v>0</v>
      </c>
      <c r="AU2012">
        <v>0</v>
      </c>
      <c r="AV2012">
        <v>890480123</v>
      </c>
      <c r="AW2012" t="s">
        <v>1920</v>
      </c>
      <c r="AX2012">
        <v>5</v>
      </c>
      <c r="BC2012">
        <v>2</v>
      </c>
      <c r="BD2012">
        <v>7</v>
      </c>
      <c r="BE2012">
        <v>2</v>
      </c>
    </row>
    <row r="2013" spans="1:57" x14ac:dyDescent="0.25">
      <c r="A2013" s="179">
        <f t="shared" si="31"/>
        <v>25173</v>
      </c>
      <c r="B2013" t="s">
        <v>1923</v>
      </c>
      <c r="C2013">
        <v>45449842</v>
      </c>
      <c r="D2013">
        <v>144105</v>
      </c>
      <c r="E2013">
        <v>4</v>
      </c>
      <c r="F2013">
        <v>550016580</v>
      </c>
      <c r="G2013" s="180">
        <v>42975</v>
      </c>
      <c r="H2013" s="180">
        <v>45229</v>
      </c>
      <c r="I2013">
        <v>0</v>
      </c>
      <c r="J2013">
        <v>1</v>
      </c>
      <c r="K2013">
        <v>5</v>
      </c>
      <c r="L2013">
        <v>30</v>
      </c>
      <c r="M2013">
        <v>2</v>
      </c>
      <c r="N2013" s="170">
        <v>22490513</v>
      </c>
      <c r="O2013" s="170">
        <v>24960000</v>
      </c>
      <c r="P2013" s="178">
        <v>35290</v>
      </c>
      <c r="Q2013" s="178">
        <v>1357</v>
      </c>
      <c r="R2013" s="178">
        <v>31679</v>
      </c>
      <c r="S2013">
        <v>0</v>
      </c>
      <c r="T2013">
        <v>0</v>
      </c>
      <c r="U2013">
        <v>0</v>
      </c>
      <c r="W2013">
        <v>0</v>
      </c>
      <c r="X2013">
        <v>0</v>
      </c>
      <c r="Y2013">
        <v>0</v>
      </c>
      <c r="AB2013" s="180">
        <v>44285</v>
      </c>
      <c r="AC2013">
        <v>1</v>
      </c>
      <c r="AD2013" t="s">
        <v>1922</v>
      </c>
      <c r="AE2013">
        <v>1</v>
      </c>
      <c r="AF2013">
        <v>30</v>
      </c>
      <c r="AG2013">
        <v>0</v>
      </c>
      <c r="AN2013">
        <v>1</v>
      </c>
      <c r="AO2013">
        <v>1</v>
      </c>
      <c r="AR2013" s="178">
        <v>6506</v>
      </c>
      <c r="AS2013" t="s">
        <v>1921</v>
      </c>
      <c r="AT2013">
        <v>0</v>
      </c>
      <c r="AU2013">
        <v>0</v>
      </c>
      <c r="AV2013">
        <v>890480123</v>
      </c>
      <c r="AW2013" t="s">
        <v>1920</v>
      </c>
      <c r="AX2013">
        <v>5</v>
      </c>
      <c r="BC2013">
        <v>2</v>
      </c>
      <c r="BD2013">
        <v>7</v>
      </c>
      <c r="BE2013">
        <v>2</v>
      </c>
    </row>
    <row r="2014" spans="1:57" x14ac:dyDescent="0.25">
      <c r="A2014" s="179">
        <f t="shared" si="31"/>
        <v>11718</v>
      </c>
      <c r="B2014" t="s">
        <v>1923</v>
      </c>
      <c r="C2014">
        <v>45449842</v>
      </c>
      <c r="D2014">
        <v>144105</v>
      </c>
      <c r="E2014">
        <v>4</v>
      </c>
      <c r="F2014">
        <v>550016789</v>
      </c>
      <c r="G2014" s="180">
        <v>42984</v>
      </c>
      <c r="H2014" s="180">
        <v>45229</v>
      </c>
      <c r="I2014">
        <v>0</v>
      </c>
      <c r="J2014">
        <v>1</v>
      </c>
      <c r="K2014">
        <v>5</v>
      </c>
      <c r="L2014">
        <v>30</v>
      </c>
      <c r="M2014">
        <v>2</v>
      </c>
      <c r="N2014" s="170">
        <v>22490513</v>
      </c>
      <c r="O2014" s="170">
        <v>24960000</v>
      </c>
      <c r="P2014" s="178">
        <v>16423</v>
      </c>
      <c r="Q2014" s="178">
        <v>631</v>
      </c>
      <c r="R2014" s="178">
        <v>14746</v>
      </c>
      <c r="S2014">
        <v>0</v>
      </c>
      <c r="T2014">
        <v>0</v>
      </c>
      <c r="U2014">
        <v>0</v>
      </c>
      <c r="W2014">
        <v>0</v>
      </c>
      <c r="X2014">
        <v>0</v>
      </c>
      <c r="Y2014">
        <v>0</v>
      </c>
      <c r="AB2014" s="180">
        <v>44285</v>
      </c>
      <c r="AC2014">
        <v>1</v>
      </c>
      <c r="AD2014" t="s">
        <v>1922</v>
      </c>
      <c r="AE2014">
        <v>1</v>
      </c>
      <c r="AF2014">
        <v>30</v>
      </c>
      <c r="AG2014">
        <v>0</v>
      </c>
      <c r="AN2014">
        <v>1</v>
      </c>
      <c r="AO2014">
        <v>1</v>
      </c>
      <c r="AR2014" s="178">
        <v>3028</v>
      </c>
      <c r="AS2014" t="s">
        <v>1921</v>
      </c>
      <c r="AT2014">
        <v>0</v>
      </c>
      <c r="AU2014">
        <v>0</v>
      </c>
      <c r="AV2014">
        <v>890480123</v>
      </c>
      <c r="AW2014" t="s">
        <v>1920</v>
      </c>
      <c r="AX2014">
        <v>5</v>
      </c>
      <c r="BC2014">
        <v>2</v>
      </c>
      <c r="BD2014">
        <v>7</v>
      </c>
      <c r="BE2014">
        <v>2</v>
      </c>
    </row>
    <row r="2015" spans="1:57" x14ac:dyDescent="0.25">
      <c r="A2015" s="179">
        <f t="shared" si="31"/>
        <v>8740</v>
      </c>
      <c r="B2015" t="s">
        <v>1923</v>
      </c>
      <c r="C2015">
        <v>45449842</v>
      </c>
      <c r="D2015">
        <v>144105</v>
      </c>
      <c r="E2015">
        <v>4</v>
      </c>
      <c r="F2015">
        <v>550016803</v>
      </c>
      <c r="G2015" s="180">
        <v>42985</v>
      </c>
      <c r="H2015" s="180">
        <v>45229</v>
      </c>
      <c r="I2015">
        <v>0</v>
      </c>
      <c r="J2015">
        <v>1</v>
      </c>
      <c r="K2015">
        <v>5</v>
      </c>
      <c r="L2015">
        <v>30</v>
      </c>
      <c r="M2015">
        <v>2</v>
      </c>
      <c r="N2015" s="170">
        <v>22490513</v>
      </c>
      <c r="O2015" s="170">
        <v>24960000</v>
      </c>
      <c r="P2015" s="178">
        <v>12251</v>
      </c>
      <c r="Q2015" s="178">
        <v>471</v>
      </c>
      <c r="R2015" s="178">
        <v>10998</v>
      </c>
      <c r="S2015">
        <v>0</v>
      </c>
      <c r="T2015">
        <v>0</v>
      </c>
      <c r="U2015">
        <v>0</v>
      </c>
      <c r="W2015">
        <v>0</v>
      </c>
      <c r="X2015">
        <v>0</v>
      </c>
      <c r="Y2015">
        <v>0</v>
      </c>
      <c r="AB2015" s="180">
        <v>44285</v>
      </c>
      <c r="AC2015">
        <v>1</v>
      </c>
      <c r="AD2015" t="s">
        <v>1922</v>
      </c>
      <c r="AE2015">
        <v>1</v>
      </c>
      <c r="AF2015">
        <v>30</v>
      </c>
      <c r="AG2015">
        <v>0</v>
      </c>
      <c r="AN2015">
        <v>1</v>
      </c>
      <c r="AO2015">
        <v>1</v>
      </c>
      <c r="AR2015" s="178">
        <v>2258</v>
      </c>
      <c r="AS2015" t="s">
        <v>1921</v>
      </c>
      <c r="AT2015">
        <v>0</v>
      </c>
      <c r="AU2015">
        <v>0</v>
      </c>
      <c r="AV2015">
        <v>890480123</v>
      </c>
      <c r="AW2015" t="s">
        <v>1920</v>
      </c>
      <c r="AX2015">
        <v>5</v>
      </c>
      <c r="BC2015">
        <v>2</v>
      </c>
      <c r="BD2015">
        <v>7</v>
      </c>
      <c r="BE2015">
        <v>2</v>
      </c>
    </row>
    <row r="2016" spans="1:57" x14ac:dyDescent="0.25">
      <c r="A2016" s="179">
        <f t="shared" si="31"/>
        <v>10474</v>
      </c>
      <c r="B2016" t="s">
        <v>1923</v>
      </c>
      <c r="C2016">
        <v>45449842</v>
      </c>
      <c r="D2016">
        <v>144105</v>
      </c>
      <c r="E2016">
        <v>4</v>
      </c>
      <c r="F2016">
        <v>550017225</v>
      </c>
      <c r="G2016" s="180">
        <v>43027</v>
      </c>
      <c r="H2016" s="180">
        <v>45229</v>
      </c>
      <c r="I2016">
        <v>0</v>
      </c>
      <c r="J2016">
        <v>1</v>
      </c>
      <c r="K2016">
        <v>5</v>
      </c>
      <c r="L2016">
        <v>30</v>
      </c>
      <c r="M2016">
        <v>2</v>
      </c>
      <c r="N2016" s="170">
        <v>22490513</v>
      </c>
      <c r="O2016" s="170">
        <v>24960000</v>
      </c>
      <c r="P2016" s="178">
        <v>14680</v>
      </c>
      <c r="Q2016" s="178">
        <v>564</v>
      </c>
      <c r="R2016" s="178">
        <v>13181</v>
      </c>
      <c r="S2016">
        <v>0</v>
      </c>
      <c r="T2016">
        <v>0</v>
      </c>
      <c r="U2016">
        <v>0</v>
      </c>
      <c r="W2016">
        <v>0</v>
      </c>
      <c r="X2016">
        <v>0</v>
      </c>
      <c r="Y2016">
        <v>0</v>
      </c>
      <c r="AB2016" s="180">
        <v>44285</v>
      </c>
      <c r="AC2016">
        <v>1</v>
      </c>
      <c r="AD2016" t="s">
        <v>1922</v>
      </c>
      <c r="AE2016">
        <v>1</v>
      </c>
      <c r="AF2016">
        <v>30</v>
      </c>
      <c r="AG2016">
        <v>0</v>
      </c>
      <c r="AN2016">
        <v>1</v>
      </c>
      <c r="AO2016">
        <v>1</v>
      </c>
      <c r="AR2016" s="178">
        <v>2707</v>
      </c>
      <c r="AS2016" t="s">
        <v>1921</v>
      </c>
      <c r="AT2016">
        <v>0</v>
      </c>
      <c r="AU2016">
        <v>0</v>
      </c>
      <c r="AV2016">
        <v>890480123</v>
      </c>
      <c r="AW2016" t="s">
        <v>1920</v>
      </c>
      <c r="AX2016">
        <v>5</v>
      </c>
      <c r="BC2016">
        <v>2</v>
      </c>
      <c r="BD2016">
        <v>7</v>
      </c>
      <c r="BE2016">
        <v>2</v>
      </c>
    </row>
    <row r="2017" spans="1:57" x14ac:dyDescent="0.25">
      <c r="A2017" s="179">
        <f t="shared" si="31"/>
        <v>22995</v>
      </c>
      <c r="B2017" t="s">
        <v>1923</v>
      </c>
      <c r="C2017">
        <v>45449842</v>
      </c>
      <c r="D2017">
        <v>144105</v>
      </c>
      <c r="E2017">
        <v>4</v>
      </c>
      <c r="F2017">
        <v>550017269</v>
      </c>
      <c r="G2017" s="180">
        <v>43035</v>
      </c>
      <c r="H2017" s="180">
        <v>45229</v>
      </c>
      <c r="I2017">
        <v>0</v>
      </c>
      <c r="J2017">
        <v>1</v>
      </c>
      <c r="K2017">
        <v>5</v>
      </c>
      <c r="L2017">
        <v>30</v>
      </c>
      <c r="M2017">
        <v>2</v>
      </c>
      <c r="N2017" s="170">
        <v>22490513</v>
      </c>
      <c r="O2017" s="170">
        <v>24960000</v>
      </c>
      <c r="P2017" s="178">
        <v>32234</v>
      </c>
      <c r="Q2017" s="178">
        <v>1239</v>
      </c>
      <c r="R2017" s="178">
        <v>28938</v>
      </c>
      <c r="S2017">
        <v>0</v>
      </c>
      <c r="T2017">
        <v>0</v>
      </c>
      <c r="U2017">
        <v>0</v>
      </c>
      <c r="W2017">
        <v>0</v>
      </c>
      <c r="X2017">
        <v>0</v>
      </c>
      <c r="Y2017">
        <v>0</v>
      </c>
      <c r="AB2017" s="180">
        <v>44285</v>
      </c>
      <c r="AC2017">
        <v>1</v>
      </c>
      <c r="AD2017" t="s">
        <v>1922</v>
      </c>
      <c r="AE2017">
        <v>1</v>
      </c>
      <c r="AF2017">
        <v>30</v>
      </c>
      <c r="AG2017">
        <v>0</v>
      </c>
      <c r="AN2017">
        <v>1</v>
      </c>
      <c r="AO2017">
        <v>1</v>
      </c>
      <c r="AR2017" s="178">
        <v>5943</v>
      </c>
      <c r="AS2017" t="s">
        <v>1921</v>
      </c>
      <c r="AT2017">
        <v>0</v>
      </c>
      <c r="AU2017">
        <v>0</v>
      </c>
      <c r="AV2017">
        <v>890480123</v>
      </c>
      <c r="AW2017" t="s">
        <v>1920</v>
      </c>
      <c r="AX2017">
        <v>5</v>
      </c>
      <c r="BC2017">
        <v>2</v>
      </c>
      <c r="BD2017">
        <v>7</v>
      </c>
      <c r="BE2017">
        <v>2</v>
      </c>
    </row>
    <row r="2018" spans="1:57" x14ac:dyDescent="0.25">
      <c r="A2018" s="179">
        <f t="shared" si="31"/>
        <v>16103</v>
      </c>
      <c r="B2018" t="s">
        <v>1923</v>
      </c>
      <c r="C2018">
        <v>45449842</v>
      </c>
      <c r="D2018">
        <v>144105</v>
      </c>
      <c r="E2018">
        <v>4</v>
      </c>
      <c r="F2018">
        <v>550017501</v>
      </c>
      <c r="G2018" s="180">
        <v>43050</v>
      </c>
      <c r="H2018" s="180">
        <v>45229</v>
      </c>
      <c r="I2018">
        <v>0</v>
      </c>
      <c r="J2018">
        <v>1</v>
      </c>
      <c r="K2018">
        <v>5</v>
      </c>
      <c r="L2018">
        <v>30</v>
      </c>
      <c r="M2018">
        <v>2</v>
      </c>
      <c r="N2018" s="170">
        <v>22490513</v>
      </c>
      <c r="O2018" s="170">
        <v>24960000</v>
      </c>
      <c r="P2018" s="178">
        <v>22573</v>
      </c>
      <c r="Q2018" s="178">
        <v>868</v>
      </c>
      <c r="R2018" s="178">
        <v>20264</v>
      </c>
      <c r="S2018">
        <v>0</v>
      </c>
      <c r="T2018">
        <v>0</v>
      </c>
      <c r="U2018">
        <v>0</v>
      </c>
      <c r="W2018">
        <v>0</v>
      </c>
      <c r="X2018">
        <v>0</v>
      </c>
      <c r="Y2018">
        <v>0</v>
      </c>
      <c r="AB2018" s="180">
        <v>44285</v>
      </c>
      <c r="AC2018">
        <v>1</v>
      </c>
      <c r="AD2018" t="s">
        <v>1922</v>
      </c>
      <c r="AE2018">
        <v>1</v>
      </c>
      <c r="AF2018">
        <v>30</v>
      </c>
      <c r="AG2018">
        <v>0</v>
      </c>
      <c r="AN2018">
        <v>1</v>
      </c>
      <c r="AO2018">
        <v>1</v>
      </c>
      <c r="AR2018" s="178">
        <v>4161</v>
      </c>
      <c r="AS2018" t="s">
        <v>1921</v>
      </c>
      <c r="AT2018">
        <v>0</v>
      </c>
      <c r="AU2018">
        <v>0</v>
      </c>
      <c r="AV2018">
        <v>890480123</v>
      </c>
      <c r="AW2018" t="s">
        <v>1920</v>
      </c>
      <c r="AX2018">
        <v>5</v>
      </c>
      <c r="BC2018">
        <v>2</v>
      </c>
      <c r="BD2018">
        <v>7</v>
      </c>
      <c r="BE2018">
        <v>2</v>
      </c>
    </row>
    <row r="2019" spans="1:57" x14ac:dyDescent="0.25">
      <c r="A2019" s="179">
        <f t="shared" si="31"/>
        <v>12359</v>
      </c>
      <c r="B2019" t="s">
        <v>1923</v>
      </c>
      <c r="C2019">
        <v>45449842</v>
      </c>
      <c r="D2019">
        <v>144105</v>
      </c>
      <c r="E2019">
        <v>4</v>
      </c>
      <c r="F2019">
        <v>550017548</v>
      </c>
      <c r="G2019" s="180">
        <v>43057</v>
      </c>
      <c r="H2019" s="180">
        <v>45229</v>
      </c>
      <c r="I2019">
        <v>0</v>
      </c>
      <c r="J2019">
        <v>1</v>
      </c>
      <c r="K2019">
        <v>5</v>
      </c>
      <c r="L2019">
        <v>30</v>
      </c>
      <c r="M2019">
        <v>2</v>
      </c>
      <c r="N2019" s="170">
        <v>22490513</v>
      </c>
      <c r="O2019" s="170">
        <v>24960000</v>
      </c>
      <c r="P2019" s="178">
        <v>17325</v>
      </c>
      <c r="Q2019" s="178">
        <v>666</v>
      </c>
      <c r="R2019" s="178">
        <v>15553</v>
      </c>
      <c r="S2019">
        <v>0</v>
      </c>
      <c r="T2019">
        <v>0</v>
      </c>
      <c r="U2019">
        <v>0</v>
      </c>
      <c r="W2019">
        <v>0</v>
      </c>
      <c r="X2019">
        <v>0</v>
      </c>
      <c r="Y2019">
        <v>0</v>
      </c>
      <c r="AB2019" s="180">
        <v>44285</v>
      </c>
      <c r="AC2019">
        <v>1</v>
      </c>
      <c r="AD2019" t="s">
        <v>1922</v>
      </c>
      <c r="AE2019">
        <v>1</v>
      </c>
      <c r="AF2019">
        <v>30</v>
      </c>
      <c r="AG2019">
        <v>0</v>
      </c>
      <c r="AN2019">
        <v>1</v>
      </c>
      <c r="AO2019">
        <v>1</v>
      </c>
      <c r="AR2019" s="178">
        <v>3194</v>
      </c>
      <c r="AS2019" t="s">
        <v>1921</v>
      </c>
      <c r="AT2019">
        <v>0</v>
      </c>
      <c r="AU2019">
        <v>0</v>
      </c>
      <c r="AV2019">
        <v>890480123</v>
      </c>
      <c r="AW2019" t="s">
        <v>1920</v>
      </c>
      <c r="AX2019">
        <v>5</v>
      </c>
      <c r="BC2019">
        <v>2</v>
      </c>
      <c r="BD2019">
        <v>7</v>
      </c>
      <c r="BE2019">
        <v>2</v>
      </c>
    </row>
    <row r="2020" spans="1:57" x14ac:dyDescent="0.25">
      <c r="A2020" s="179">
        <f t="shared" si="31"/>
        <v>5390</v>
      </c>
      <c r="B2020" t="s">
        <v>1923</v>
      </c>
      <c r="C2020">
        <v>45449842</v>
      </c>
      <c r="D2020">
        <v>144105</v>
      </c>
      <c r="E2020">
        <v>4</v>
      </c>
      <c r="F2020">
        <v>550017549</v>
      </c>
      <c r="G2020" s="180">
        <v>43057</v>
      </c>
      <c r="H2020" s="180">
        <v>45229</v>
      </c>
      <c r="I2020">
        <v>0</v>
      </c>
      <c r="J2020">
        <v>1</v>
      </c>
      <c r="K2020">
        <v>5</v>
      </c>
      <c r="L2020">
        <v>30</v>
      </c>
      <c r="M2020">
        <v>2</v>
      </c>
      <c r="N2020" s="170">
        <v>22490513</v>
      </c>
      <c r="O2020" s="170">
        <v>24960000</v>
      </c>
      <c r="P2020" s="178">
        <v>7553</v>
      </c>
      <c r="Q2020" s="178">
        <v>290</v>
      </c>
      <c r="R2020" s="178">
        <v>6783</v>
      </c>
      <c r="S2020">
        <v>0</v>
      </c>
      <c r="T2020">
        <v>0</v>
      </c>
      <c r="U2020">
        <v>0</v>
      </c>
      <c r="W2020">
        <v>0</v>
      </c>
      <c r="X2020">
        <v>0</v>
      </c>
      <c r="Y2020">
        <v>0</v>
      </c>
      <c r="AB2020" s="180">
        <v>44285</v>
      </c>
      <c r="AC2020">
        <v>1</v>
      </c>
      <c r="AD2020" t="s">
        <v>1922</v>
      </c>
      <c r="AE2020">
        <v>1</v>
      </c>
      <c r="AF2020">
        <v>30</v>
      </c>
      <c r="AG2020">
        <v>0</v>
      </c>
      <c r="AN2020">
        <v>1</v>
      </c>
      <c r="AO2020">
        <v>1</v>
      </c>
      <c r="AR2020" s="178">
        <v>1393</v>
      </c>
      <c r="AS2020" t="s">
        <v>1921</v>
      </c>
      <c r="AT2020">
        <v>0</v>
      </c>
      <c r="AU2020">
        <v>0</v>
      </c>
      <c r="AV2020">
        <v>890480123</v>
      </c>
      <c r="AW2020" t="s">
        <v>1920</v>
      </c>
      <c r="AX2020">
        <v>5</v>
      </c>
      <c r="BC2020">
        <v>2</v>
      </c>
      <c r="BD2020">
        <v>7</v>
      </c>
      <c r="BE2020">
        <v>2</v>
      </c>
    </row>
    <row r="2021" spans="1:57" x14ac:dyDescent="0.25">
      <c r="A2021" s="179">
        <f t="shared" si="31"/>
        <v>5556</v>
      </c>
      <c r="B2021" t="s">
        <v>1923</v>
      </c>
      <c r="C2021">
        <v>45449842</v>
      </c>
      <c r="D2021">
        <v>144105</v>
      </c>
      <c r="E2021">
        <v>4</v>
      </c>
      <c r="F2021">
        <v>550017791</v>
      </c>
      <c r="G2021" s="180">
        <v>43076</v>
      </c>
      <c r="H2021" s="180">
        <v>45229</v>
      </c>
      <c r="I2021">
        <v>0</v>
      </c>
      <c r="J2021">
        <v>1</v>
      </c>
      <c r="K2021">
        <v>5</v>
      </c>
      <c r="L2021">
        <v>30</v>
      </c>
      <c r="M2021">
        <v>2</v>
      </c>
      <c r="N2021" s="170">
        <v>22490513</v>
      </c>
      <c r="O2021" s="170">
        <v>24960000</v>
      </c>
      <c r="P2021" s="178">
        <v>7792</v>
      </c>
      <c r="Q2021" s="178">
        <v>300</v>
      </c>
      <c r="R2021" s="178">
        <v>6992</v>
      </c>
      <c r="S2021">
        <v>0</v>
      </c>
      <c r="T2021">
        <v>0</v>
      </c>
      <c r="U2021">
        <v>0</v>
      </c>
      <c r="W2021">
        <v>0</v>
      </c>
      <c r="X2021">
        <v>0</v>
      </c>
      <c r="Y2021">
        <v>0</v>
      </c>
      <c r="AB2021" s="180">
        <v>44285</v>
      </c>
      <c r="AC2021">
        <v>1</v>
      </c>
      <c r="AD2021" t="s">
        <v>1922</v>
      </c>
      <c r="AE2021">
        <v>1</v>
      </c>
      <c r="AF2021">
        <v>30</v>
      </c>
      <c r="AG2021">
        <v>0</v>
      </c>
      <c r="AN2021">
        <v>1</v>
      </c>
      <c r="AO2021">
        <v>1</v>
      </c>
      <c r="AR2021" s="178">
        <v>1436</v>
      </c>
      <c r="AS2021" t="s">
        <v>1921</v>
      </c>
      <c r="AT2021">
        <v>0</v>
      </c>
      <c r="AU2021">
        <v>0</v>
      </c>
      <c r="AV2021">
        <v>890480123</v>
      </c>
      <c r="AW2021" t="s">
        <v>1920</v>
      </c>
      <c r="AX2021">
        <v>5</v>
      </c>
      <c r="BC2021">
        <v>2</v>
      </c>
      <c r="BD2021">
        <v>7</v>
      </c>
      <c r="BE2021">
        <v>2</v>
      </c>
    </row>
    <row r="2022" spans="1:57" x14ac:dyDescent="0.25">
      <c r="A2022" s="179">
        <f t="shared" si="31"/>
        <v>27803</v>
      </c>
      <c r="B2022" t="s">
        <v>1923</v>
      </c>
      <c r="C2022">
        <v>45449842</v>
      </c>
      <c r="D2022">
        <v>144105</v>
      </c>
      <c r="E2022">
        <v>4</v>
      </c>
      <c r="F2022">
        <v>550017792</v>
      </c>
      <c r="G2022" s="180">
        <v>43076</v>
      </c>
      <c r="H2022" s="180">
        <v>45229</v>
      </c>
      <c r="I2022">
        <v>0</v>
      </c>
      <c r="J2022">
        <v>1</v>
      </c>
      <c r="K2022">
        <v>5</v>
      </c>
      <c r="L2022">
        <v>30</v>
      </c>
      <c r="M2022">
        <v>2</v>
      </c>
      <c r="N2022" s="170">
        <v>22490513</v>
      </c>
      <c r="O2022" s="170">
        <v>24960000</v>
      </c>
      <c r="P2022" s="178">
        <v>38974</v>
      </c>
      <c r="Q2022" s="178">
        <v>1498</v>
      </c>
      <c r="R2022" s="178">
        <v>34988</v>
      </c>
      <c r="S2022">
        <v>0</v>
      </c>
      <c r="T2022">
        <v>0</v>
      </c>
      <c r="U2022">
        <v>0</v>
      </c>
      <c r="W2022">
        <v>0</v>
      </c>
      <c r="X2022">
        <v>0</v>
      </c>
      <c r="Y2022">
        <v>0</v>
      </c>
      <c r="AB2022" s="180">
        <v>44285</v>
      </c>
      <c r="AC2022">
        <v>1</v>
      </c>
      <c r="AD2022" t="s">
        <v>1922</v>
      </c>
      <c r="AE2022">
        <v>1</v>
      </c>
      <c r="AF2022">
        <v>30</v>
      </c>
      <c r="AG2022">
        <v>0</v>
      </c>
      <c r="AN2022">
        <v>1</v>
      </c>
      <c r="AO2022">
        <v>1</v>
      </c>
      <c r="AR2022" s="178">
        <v>7185</v>
      </c>
      <c r="AS2022" t="s">
        <v>1921</v>
      </c>
      <c r="AT2022">
        <v>0</v>
      </c>
      <c r="AU2022">
        <v>0</v>
      </c>
      <c r="AV2022">
        <v>890480123</v>
      </c>
      <c r="AW2022" t="s">
        <v>1920</v>
      </c>
      <c r="AX2022">
        <v>5</v>
      </c>
      <c r="BC2022">
        <v>2</v>
      </c>
      <c r="BD2022">
        <v>7</v>
      </c>
      <c r="BE2022">
        <v>2</v>
      </c>
    </row>
    <row r="2023" spans="1:57" x14ac:dyDescent="0.25">
      <c r="A2023" s="179">
        <f t="shared" si="31"/>
        <v>24300</v>
      </c>
      <c r="B2023" t="s">
        <v>1923</v>
      </c>
      <c r="C2023">
        <v>45449842</v>
      </c>
      <c r="D2023">
        <v>144105</v>
      </c>
      <c r="E2023">
        <v>4</v>
      </c>
      <c r="F2023">
        <v>550017852</v>
      </c>
      <c r="G2023" s="180">
        <v>43093</v>
      </c>
      <c r="H2023" s="180">
        <v>45229</v>
      </c>
      <c r="I2023">
        <v>0</v>
      </c>
      <c r="J2023">
        <v>1</v>
      </c>
      <c r="K2023">
        <v>5</v>
      </c>
      <c r="L2023">
        <v>30</v>
      </c>
      <c r="M2023">
        <v>2</v>
      </c>
      <c r="N2023" s="170">
        <v>22490513</v>
      </c>
      <c r="O2023" s="170">
        <v>24960000</v>
      </c>
      <c r="P2023" s="178">
        <v>34061</v>
      </c>
      <c r="Q2023" s="178">
        <v>1309</v>
      </c>
      <c r="R2023" s="178">
        <v>30580</v>
      </c>
      <c r="S2023">
        <v>0</v>
      </c>
      <c r="T2023">
        <v>0</v>
      </c>
      <c r="U2023">
        <v>0</v>
      </c>
      <c r="W2023">
        <v>0</v>
      </c>
      <c r="X2023">
        <v>0</v>
      </c>
      <c r="Y2023">
        <v>0</v>
      </c>
      <c r="AB2023" s="180">
        <v>44285</v>
      </c>
      <c r="AC2023">
        <v>1</v>
      </c>
      <c r="AD2023" t="s">
        <v>1922</v>
      </c>
      <c r="AE2023">
        <v>1</v>
      </c>
      <c r="AF2023">
        <v>30</v>
      </c>
      <c r="AG2023">
        <v>0</v>
      </c>
      <c r="AN2023">
        <v>1</v>
      </c>
      <c r="AO2023">
        <v>1</v>
      </c>
      <c r="AR2023" s="178">
        <v>6280</v>
      </c>
      <c r="AS2023" t="s">
        <v>1921</v>
      </c>
      <c r="AT2023">
        <v>0</v>
      </c>
      <c r="AU2023">
        <v>0</v>
      </c>
      <c r="AV2023">
        <v>890480123</v>
      </c>
      <c r="AW2023" t="s">
        <v>1920</v>
      </c>
      <c r="AX2023">
        <v>5</v>
      </c>
      <c r="BC2023">
        <v>2</v>
      </c>
      <c r="BD2023">
        <v>7</v>
      </c>
      <c r="BE2023">
        <v>2</v>
      </c>
    </row>
    <row r="2024" spans="1:57" x14ac:dyDescent="0.25">
      <c r="A2024" s="179">
        <f t="shared" si="31"/>
        <v>13474</v>
      </c>
      <c r="B2024" t="s">
        <v>1923</v>
      </c>
      <c r="C2024">
        <v>45449842</v>
      </c>
      <c r="D2024">
        <v>144105</v>
      </c>
      <c r="E2024">
        <v>4</v>
      </c>
      <c r="F2024">
        <v>550018058</v>
      </c>
      <c r="G2024" s="180">
        <v>43120</v>
      </c>
      <c r="H2024" s="180">
        <v>45229</v>
      </c>
      <c r="I2024">
        <v>0</v>
      </c>
      <c r="J2024">
        <v>1</v>
      </c>
      <c r="K2024">
        <v>5</v>
      </c>
      <c r="L2024">
        <v>30</v>
      </c>
      <c r="M2024">
        <v>2</v>
      </c>
      <c r="N2024" s="170">
        <v>22490513</v>
      </c>
      <c r="O2024" s="170">
        <v>24960000</v>
      </c>
      <c r="P2024" s="178">
        <v>18887</v>
      </c>
      <c r="Q2024" s="178">
        <v>726</v>
      </c>
      <c r="R2024" s="178">
        <v>16956</v>
      </c>
      <c r="S2024">
        <v>0</v>
      </c>
      <c r="T2024">
        <v>0</v>
      </c>
      <c r="U2024">
        <v>0</v>
      </c>
      <c r="W2024">
        <v>0</v>
      </c>
      <c r="X2024">
        <v>0</v>
      </c>
      <c r="Y2024">
        <v>0</v>
      </c>
      <c r="AB2024" s="180">
        <v>44285</v>
      </c>
      <c r="AC2024">
        <v>1</v>
      </c>
      <c r="AD2024" t="s">
        <v>1922</v>
      </c>
      <c r="AE2024">
        <v>1</v>
      </c>
      <c r="AF2024">
        <v>30</v>
      </c>
      <c r="AG2024">
        <v>0</v>
      </c>
      <c r="AN2024">
        <v>1</v>
      </c>
      <c r="AO2024">
        <v>1</v>
      </c>
      <c r="AR2024" s="178">
        <v>3482</v>
      </c>
      <c r="AS2024" t="s">
        <v>1921</v>
      </c>
      <c r="AT2024">
        <v>0</v>
      </c>
      <c r="AU2024">
        <v>0</v>
      </c>
      <c r="AV2024">
        <v>890480123</v>
      </c>
      <c r="AW2024" t="s">
        <v>1920</v>
      </c>
      <c r="AX2024">
        <v>5</v>
      </c>
      <c r="BC2024">
        <v>2</v>
      </c>
      <c r="BD2024">
        <v>7</v>
      </c>
      <c r="BE2024">
        <v>2</v>
      </c>
    </row>
    <row r="2025" spans="1:57" x14ac:dyDescent="0.25">
      <c r="A2025" s="179">
        <f t="shared" si="31"/>
        <v>5982</v>
      </c>
      <c r="B2025" t="s">
        <v>1923</v>
      </c>
      <c r="C2025">
        <v>45449842</v>
      </c>
      <c r="D2025">
        <v>144105</v>
      </c>
      <c r="E2025">
        <v>4</v>
      </c>
      <c r="F2025">
        <v>550018102</v>
      </c>
      <c r="G2025" s="180">
        <v>43128</v>
      </c>
      <c r="H2025" s="180">
        <v>45229</v>
      </c>
      <c r="I2025">
        <v>0</v>
      </c>
      <c r="J2025">
        <v>1</v>
      </c>
      <c r="K2025">
        <v>5</v>
      </c>
      <c r="L2025">
        <v>30</v>
      </c>
      <c r="M2025">
        <v>2</v>
      </c>
      <c r="N2025" s="170">
        <v>22490513</v>
      </c>
      <c r="O2025" s="170">
        <v>24960000</v>
      </c>
      <c r="P2025" s="178">
        <v>8389</v>
      </c>
      <c r="Q2025" s="178">
        <v>323</v>
      </c>
      <c r="R2025" s="178">
        <v>7528</v>
      </c>
      <c r="S2025">
        <v>0</v>
      </c>
      <c r="T2025">
        <v>0</v>
      </c>
      <c r="U2025">
        <v>0</v>
      </c>
      <c r="W2025">
        <v>0</v>
      </c>
      <c r="X2025">
        <v>0</v>
      </c>
      <c r="Y2025">
        <v>0</v>
      </c>
      <c r="AB2025" s="180">
        <v>44285</v>
      </c>
      <c r="AC2025">
        <v>1</v>
      </c>
      <c r="AD2025" t="s">
        <v>1922</v>
      </c>
      <c r="AE2025">
        <v>1</v>
      </c>
      <c r="AF2025">
        <v>30</v>
      </c>
      <c r="AG2025">
        <v>0</v>
      </c>
      <c r="AN2025">
        <v>1</v>
      </c>
      <c r="AO2025">
        <v>1</v>
      </c>
      <c r="AR2025" s="178">
        <v>1546</v>
      </c>
      <c r="AS2025" t="s">
        <v>1921</v>
      </c>
      <c r="AT2025">
        <v>0</v>
      </c>
      <c r="AU2025">
        <v>0</v>
      </c>
      <c r="AV2025">
        <v>890480123</v>
      </c>
      <c r="AW2025" t="s">
        <v>1920</v>
      </c>
      <c r="AX2025">
        <v>5</v>
      </c>
      <c r="BC2025">
        <v>2</v>
      </c>
      <c r="BD2025">
        <v>7</v>
      </c>
      <c r="BE2025">
        <v>2</v>
      </c>
    </row>
    <row r="2026" spans="1:57" x14ac:dyDescent="0.25">
      <c r="A2026" s="179">
        <f t="shared" si="31"/>
        <v>6027</v>
      </c>
      <c r="B2026" t="s">
        <v>1923</v>
      </c>
      <c r="C2026">
        <v>45449842</v>
      </c>
      <c r="D2026">
        <v>144105</v>
      </c>
      <c r="E2026">
        <v>4</v>
      </c>
      <c r="F2026">
        <v>550018103</v>
      </c>
      <c r="G2026" s="180">
        <v>43128</v>
      </c>
      <c r="H2026" s="180">
        <v>45229</v>
      </c>
      <c r="I2026">
        <v>0</v>
      </c>
      <c r="J2026">
        <v>1</v>
      </c>
      <c r="K2026">
        <v>5</v>
      </c>
      <c r="L2026">
        <v>30</v>
      </c>
      <c r="M2026">
        <v>2</v>
      </c>
      <c r="N2026" s="170">
        <v>22490513</v>
      </c>
      <c r="O2026" s="170">
        <v>24960000</v>
      </c>
      <c r="P2026" s="178">
        <v>8450</v>
      </c>
      <c r="Q2026" s="178">
        <v>325</v>
      </c>
      <c r="R2026" s="178">
        <v>7585</v>
      </c>
      <c r="S2026">
        <v>0</v>
      </c>
      <c r="T2026">
        <v>0</v>
      </c>
      <c r="U2026">
        <v>0</v>
      </c>
      <c r="W2026">
        <v>0</v>
      </c>
      <c r="X2026">
        <v>0</v>
      </c>
      <c r="Y2026">
        <v>0</v>
      </c>
      <c r="AB2026" s="180">
        <v>44285</v>
      </c>
      <c r="AC2026">
        <v>1</v>
      </c>
      <c r="AD2026" t="s">
        <v>1922</v>
      </c>
      <c r="AE2026">
        <v>1</v>
      </c>
      <c r="AF2026">
        <v>30</v>
      </c>
      <c r="AG2026">
        <v>0</v>
      </c>
      <c r="AN2026">
        <v>1</v>
      </c>
      <c r="AO2026">
        <v>1</v>
      </c>
      <c r="AR2026" s="178">
        <v>1558</v>
      </c>
      <c r="AS2026" t="s">
        <v>1921</v>
      </c>
      <c r="AT2026">
        <v>0</v>
      </c>
      <c r="AU2026">
        <v>0</v>
      </c>
      <c r="AV2026">
        <v>890480123</v>
      </c>
      <c r="AW2026" t="s">
        <v>1920</v>
      </c>
      <c r="AX2026">
        <v>5</v>
      </c>
      <c r="BC2026">
        <v>2</v>
      </c>
      <c r="BD2026">
        <v>7</v>
      </c>
      <c r="BE2026">
        <v>2</v>
      </c>
    </row>
    <row r="2027" spans="1:57" x14ac:dyDescent="0.25">
      <c r="A2027" s="179">
        <f t="shared" si="31"/>
        <v>6026</v>
      </c>
      <c r="B2027" t="s">
        <v>1923</v>
      </c>
      <c r="C2027">
        <v>45449842</v>
      </c>
      <c r="D2027">
        <v>144105</v>
      </c>
      <c r="E2027">
        <v>4</v>
      </c>
      <c r="F2027">
        <v>550018175</v>
      </c>
      <c r="G2027" s="180">
        <v>43133</v>
      </c>
      <c r="H2027" s="180">
        <v>45229</v>
      </c>
      <c r="I2027">
        <v>0</v>
      </c>
      <c r="J2027">
        <v>1</v>
      </c>
      <c r="K2027">
        <v>5</v>
      </c>
      <c r="L2027">
        <v>30</v>
      </c>
      <c r="M2027">
        <v>2</v>
      </c>
      <c r="N2027" s="170">
        <v>22490513</v>
      </c>
      <c r="O2027" s="170">
        <v>24960000</v>
      </c>
      <c r="P2027" s="178">
        <v>8449</v>
      </c>
      <c r="Q2027" s="178">
        <v>325</v>
      </c>
      <c r="R2027" s="178">
        <v>7583</v>
      </c>
      <c r="S2027">
        <v>0</v>
      </c>
      <c r="T2027">
        <v>0</v>
      </c>
      <c r="U2027">
        <v>0</v>
      </c>
      <c r="W2027">
        <v>0</v>
      </c>
      <c r="X2027">
        <v>0</v>
      </c>
      <c r="Y2027">
        <v>0</v>
      </c>
      <c r="AB2027" s="180">
        <v>44285</v>
      </c>
      <c r="AC2027">
        <v>1</v>
      </c>
      <c r="AD2027" t="s">
        <v>1922</v>
      </c>
      <c r="AE2027">
        <v>1</v>
      </c>
      <c r="AF2027">
        <v>30</v>
      </c>
      <c r="AG2027">
        <v>0</v>
      </c>
      <c r="AN2027">
        <v>1</v>
      </c>
      <c r="AO2027">
        <v>1</v>
      </c>
      <c r="AR2027" s="178">
        <v>1557</v>
      </c>
      <c r="AS2027" t="s">
        <v>1921</v>
      </c>
      <c r="AT2027">
        <v>0</v>
      </c>
      <c r="AU2027">
        <v>0</v>
      </c>
      <c r="AV2027">
        <v>890480123</v>
      </c>
      <c r="AW2027" t="s">
        <v>1920</v>
      </c>
      <c r="AX2027">
        <v>5</v>
      </c>
      <c r="BC2027">
        <v>2</v>
      </c>
      <c r="BD2027">
        <v>7</v>
      </c>
      <c r="BE2027">
        <v>2</v>
      </c>
    </row>
    <row r="2028" spans="1:57" x14ac:dyDescent="0.25">
      <c r="A2028" s="179">
        <f t="shared" si="31"/>
        <v>14282</v>
      </c>
      <c r="B2028" t="s">
        <v>1923</v>
      </c>
      <c r="C2028">
        <v>45449842</v>
      </c>
      <c r="D2028">
        <v>144105</v>
      </c>
      <c r="E2028">
        <v>4</v>
      </c>
      <c r="F2028">
        <v>550018317</v>
      </c>
      <c r="G2028" s="180">
        <v>43155</v>
      </c>
      <c r="H2028" s="180">
        <v>45229</v>
      </c>
      <c r="I2028">
        <v>0</v>
      </c>
      <c r="J2028">
        <v>1</v>
      </c>
      <c r="K2028">
        <v>5</v>
      </c>
      <c r="L2028">
        <v>30</v>
      </c>
      <c r="M2028">
        <v>2</v>
      </c>
      <c r="N2028" s="170">
        <v>22490513</v>
      </c>
      <c r="O2028" s="170">
        <v>24960000</v>
      </c>
      <c r="P2028" s="178">
        <v>20022</v>
      </c>
      <c r="Q2028" s="178">
        <v>770</v>
      </c>
      <c r="R2028" s="178">
        <v>17973</v>
      </c>
      <c r="S2028">
        <v>0</v>
      </c>
      <c r="T2028">
        <v>0</v>
      </c>
      <c r="U2028">
        <v>0</v>
      </c>
      <c r="W2028">
        <v>0</v>
      </c>
      <c r="X2028">
        <v>0</v>
      </c>
      <c r="Y2028">
        <v>0</v>
      </c>
      <c r="AB2028" s="180">
        <v>44285</v>
      </c>
      <c r="AC2028">
        <v>1</v>
      </c>
      <c r="AD2028" t="s">
        <v>1922</v>
      </c>
      <c r="AE2028">
        <v>1</v>
      </c>
      <c r="AF2028">
        <v>30</v>
      </c>
      <c r="AG2028">
        <v>0</v>
      </c>
      <c r="AN2028">
        <v>1</v>
      </c>
      <c r="AO2028">
        <v>1</v>
      </c>
      <c r="AR2028" s="178">
        <v>3691</v>
      </c>
      <c r="AS2028" t="s">
        <v>1921</v>
      </c>
      <c r="AT2028">
        <v>0</v>
      </c>
      <c r="AU2028">
        <v>0</v>
      </c>
      <c r="AV2028">
        <v>890480123</v>
      </c>
      <c r="AW2028" t="s">
        <v>1920</v>
      </c>
      <c r="AX2028">
        <v>5</v>
      </c>
      <c r="BC2028">
        <v>2</v>
      </c>
      <c r="BD2028">
        <v>7</v>
      </c>
      <c r="BE2028">
        <v>2</v>
      </c>
    </row>
    <row r="2029" spans="1:57" x14ac:dyDescent="0.25">
      <c r="A2029" s="179">
        <f t="shared" si="31"/>
        <v>28362</v>
      </c>
      <c r="B2029" t="s">
        <v>1923</v>
      </c>
      <c r="C2029">
        <v>45449842</v>
      </c>
      <c r="D2029">
        <v>144105</v>
      </c>
      <c r="E2029">
        <v>4</v>
      </c>
      <c r="F2029">
        <v>550018480</v>
      </c>
      <c r="G2029" s="180">
        <v>43177</v>
      </c>
      <c r="H2029" s="180">
        <v>45229</v>
      </c>
      <c r="I2029">
        <v>0</v>
      </c>
      <c r="J2029">
        <v>1</v>
      </c>
      <c r="K2029">
        <v>5</v>
      </c>
      <c r="L2029">
        <v>30</v>
      </c>
      <c r="M2029">
        <v>2</v>
      </c>
      <c r="N2029" s="170">
        <v>22490513</v>
      </c>
      <c r="O2029" s="170">
        <v>24960000</v>
      </c>
      <c r="P2029" s="178">
        <v>39756</v>
      </c>
      <c r="Q2029" s="178">
        <v>1528</v>
      </c>
      <c r="R2029" s="178">
        <v>35691</v>
      </c>
      <c r="S2029">
        <v>0</v>
      </c>
      <c r="T2029">
        <v>0</v>
      </c>
      <c r="U2029">
        <v>0</v>
      </c>
      <c r="W2029">
        <v>0</v>
      </c>
      <c r="X2029">
        <v>0</v>
      </c>
      <c r="Y2029">
        <v>0</v>
      </c>
      <c r="AB2029" s="180">
        <v>44285</v>
      </c>
      <c r="AC2029">
        <v>1</v>
      </c>
      <c r="AD2029" t="s">
        <v>1922</v>
      </c>
      <c r="AE2029">
        <v>1</v>
      </c>
      <c r="AF2029">
        <v>30</v>
      </c>
      <c r="AG2029">
        <v>0</v>
      </c>
      <c r="AN2029">
        <v>1</v>
      </c>
      <c r="AO2029">
        <v>1</v>
      </c>
      <c r="AR2029" s="178">
        <v>7329</v>
      </c>
      <c r="AS2029" t="s">
        <v>1921</v>
      </c>
      <c r="AT2029">
        <v>0</v>
      </c>
      <c r="AU2029">
        <v>0</v>
      </c>
      <c r="AV2029">
        <v>890480123</v>
      </c>
      <c r="AW2029" t="s">
        <v>1920</v>
      </c>
      <c r="AX2029">
        <v>5</v>
      </c>
      <c r="BC2029">
        <v>2</v>
      </c>
      <c r="BD2029">
        <v>7</v>
      </c>
      <c r="BE2029">
        <v>2</v>
      </c>
    </row>
    <row r="2030" spans="1:57" x14ac:dyDescent="0.25">
      <c r="A2030" s="179">
        <f t="shared" si="31"/>
        <v>14579</v>
      </c>
      <c r="B2030" t="s">
        <v>1923</v>
      </c>
      <c r="C2030">
        <v>45449842</v>
      </c>
      <c r="D2030">
        <v>144105</v>
      </c>
      <c r="E2030">
        <v>4</v>
      </c>
      <c r="F2030">
        <v>550018481</v>
      </c>
      <c r="G2030" s="180">
        <v>43177</v>
      </c>
      <c r="H2030" s="180">
        <v>45229</v>
      </c>
      <c r="I2030">
        <v>0</v>
      </c>
      <c r="J2030">
        <v>1</v>
      </c>
      <c r="K2030">
        <v>5</v>
      </c>
      <c r="L2030">
        <v>30</v>
      </c>
      <c r="M2030">
        <v>2</v>
      </c>
      <c r="N2030" s="170">
        <v>22490513</v>
      </c>
      <c r="O2030" s="170">
        <v>24960000</v>
      </c>
      <c r="P2030" s="178">
        <v>20438</v>
      </c>
      <c r="Q2030" s="178">
        <v>786</v>
      </c>
      <c r="R2030" s="178">
        <v>18346</v>
      </c>
      <c r="S2030">
        <v>0</v>
      </c>
      <c r="T2030">
        <v>0</v>
      </c>
      <c r="U2030">
        <v>0</v>
      </c>
      <c r="W2030">
        <v>0</v>
      </c>
      <c r="X2030">
        <v>0</v>
      </c>
      <c r="Y2030">
        <v>0</v>
      </c>
      <c r="AB2030" s="180">
        <v>44285</v>
      </c>
      <c r="AC2030">
        <v>1</v>
      </c>
      <c r="AD2030" t="s">
        <v>1922</v>
      </c>
      <c r="AE2030">
        <v>1</v>
      </c>
      <c r="AF2030">
        <v>30</v>
      </c>
      <c r="AG2030">
        <v>0</v>
      </c>
      <c r="AN2030">
        <v>1</v>
      </c>
      <c r="AO2030">
        <v>1</v>
      </c>
      <c r="AR2030" s="178">
        <v>3767</v>
      </c>
      <c r="AS2030" t="s">
        <v>1921</v>
      </c>
      <c r="AT2030">
        <v>0</v>
      </c>
      <c r="AU2030">
        <v>0</v>
      </c>
      <c r="AV2030">
        <v>890480123</v>
      </c>
      <c r="AW2030" t="s">
        <v>1920</v>
      </c>
      <c r="AX2030">
        <v>5</v>
      </c>
      <c r="BC2030">
        <v>2</v>
      </c>
      <c r="BD2030">
        <v>7</v>
      </c>
      <c r="BE2030">
        <v>2</v>
      </c>
    </row>
    <row r="2031" spans="1:57" x14ac:dyDescent="0.25">
      <c r="A2031" s="179">
        <f t="shared" si="31"/>
        <v>29190</v>
      </c>
      <c r="B2031" t="s">
        <v>1923</v>
      </c>
      <c r="C2031">
        <v>45449842</v>
      </c>
      <c r="D2031">
        <v>144105</v>
      </c>
      <c r="E2031">
        <v>4</v>
      </c>
      <c r="F2031">
        <v>550018666</v>
      </c>
      <c r="G2031" s="180">
        <v>43205</v>
      </c>
      <c r="H2031" s="180">
        <v>45229</v>
      </c>
      <c r="I2031">
        <v>0</v>
      </c>
      <c r="J2031">
        <v>1</v>
      </c>
      <c r="K2031">
        <v>5</v>
      </c>
      <c r="L2031">
        <v>30</v>
      </c>
      <c r="M2031">
        <v>2</v>
      </c>
      <c r="N2031" s="170">
        <v>22490513</v>
      </c>
      <c r="O2031" s="170">
        <v>24960000</v>
      </c>
      <c r="P2031" s="178">
        <v>40917</v>
      </c>
      <c r="Q2031" s="178">
        <v>1573</v>
      </c>
      <c r="R2031" s="178">
        <v>36733</v>
      </c>
      <c r="S2031">
        <v>0</v>
      </c>
      <c r="T2031">
        <v>0</v>
      </c>
      <c r="U2031">
        <v>0</v>
      </c>
      <c r="W2031">
        <v>0</v>
      </c>
      <c r="X2031">
        <v>0</v>
      </c>
      <c r="Y2031">
        <v>0</v>
      </c>
      <c r="AB2031" s="180">
        <v>44285</v>
      </c>
      <c r="AC2031">
        <v>1</v>
      </c>
      <c r="AD2031" t="s">
        <v>1922</v>
      </c>
      <c r="AE2031">
        <v>1</v>
      </c>
      <c r="AF2031">
        <v>30</v>
      </c>
      <c r="AG2031">
        <v>0</v>
      </c>
      <c r="AN2031">
        <v>1</v>
      </c>
      <c r="AO2031">
        <v>1</v>
      </c>
      <c r="AR2031" s="178">
        <v>7543</v>
      </c>
      <c r="AS2031" t="s">
        <v>1921</v>
      </c>
      <c r="AT2031">
        <v>0</v>
      </c>
      <c r="AU2031">
        <v>0</v>
      </c>
      <c r="AV2031">
        <v>890480123</v>
      </c>
      <c r="AW2031" t="s">
        <v>1920</v>
      </c>
      <c r="AX2031">
        <v>5</v>
      </c>
      <c r="BC2031">
        <v>2</v>
      </c>
      <c r="BD2031">
        <v>7</v>
      </c>
      <c r="BE2031">
        <v>2</v>
      </c>
    </row>
    <row r="2032" spans="1:57" x14ac:dyDescent="0.25">
      <c r="A2032" s="179">
        <f t="shared" si="31"/>
        <v>14579</v>
      </c>
      <c r="B2032" t="s">
        <v>1923</v>
      </c>
      <c r="C2032">
        <v>45449842</v>
      </c>
      <c r="D2032">
        <v>144105</v>
      </c>
      <c r="E2032">
        <v>4</v>
      </c>
      <c r="F2032">
        <v>550018667</v>
      </c>
      <c r="G2032" s="180">
        <v>43205</v>
      </c>
      <c r="H2032" s="180">
        <v>45229</v>
      </c>
      <c r="I2032">
        <v>0</v>
      </c>
      <c r="J2032">
        <v>1</v>
      </c>
      <c r="K2032">
        <v>5</v>
      </c>
      <c r="L2032">
        <v>30</v>
      </c>
      <c r="M2032">
        <v>2</v>
      </c>
      <c r="N2032" s="170">
        <v>22490513</v>
      </c>
      <c r="O2032" s="170">
        <v>24960000</v>
      </c>
      <c r="P2032" s="178">
        <v>20438</v>
      </c>
      <c r="Q2032" s="178">
        <v>786</v>
      </c>
      <c r="R2032" s="178">
        <v>18346</v>
      </c>
      <c r="S2032">
        <v>0</v>
      </c>
      <c r="T2032">
        <v>0</v>
      </c>
      <c r="U2032">
        <v>0</v>
      </c>
      <c r="W2032">
        <v>0</v>
      </c>
      <c r="X2032">
        <v>0</v>
      </c>
      <c r="Y2032">
        <v>0</v>
      </c>
      <c r="AB2032" s="180">
        <v>44285</v>
      </c>
      <c r="AC2032">
        <v>1</v>
      </c>
      <c r="AD2032" t="s">
        <v>1922</v>
      </c>
      <c r="AE2032">
        <v>1</v>
      </c>
      <c r="AF2032">
        <v>30</v>
      </c>
      <c r="AG2032">
        <v>0</v>
      </c>
      <c r="AN2032">
        <v>1</v>
      </c>
      <c r="AO2032">
        <v>1</v>
      </c>
      <c r="AR2032" s="178">
        <v>3767</v>
      </c>
      <c r="AS2032" t="s">
        <v>1921</v>
      </c>
      <c r="AT2032">
        <v>0</v>
      </c>
      <c r="AU2032">
        <v>0</v>
      </c>
      <c r="AV2032">
        <v>890480123</v>
      </c>
      <c r="AW2032" t="s">
        <v>1920</v>
      </c>
      <c r="AX2032">
        <v>5</v>
      </c>
      <c r="BC2032">
        <v>2</v>
      </c>
      <c r="BD2032">
        <v>7</v>
      </c>
      <c r="BE2032">
        <v>2</v>
      </c>
    </row>
    <row r="2033" spans="1:57" x14ac:dyDescent="0.25">
      <c r="A2033" s="179">
        <f t="shared" si="31"/>
        <v>9035</v>
      </c>
      <c r="B2033" t="s">
        <v>1923</v>
      </c>
      <c r="C2033">
        <v>45449842</v>
      </c>
      <c r="D2033">
        <v>144105</v>
      </c>
      <c r="E2033">
        <v>4</v>
      </c>
      <c r="F2033">
        <v>550018669</v>
      </c>
      <c r="G2033" s="180">
        <v>43206</v>
      </c>
      <c r="H2033" s="180">
        <v>45229</v>
      </c>
      <c r="I2033">
        <v>0</v>
      </c>
      <c r="J2033">
        <v>1</v>
      </c>
      <c r="K2033">
        <v>5</v>
      </c>
      <c r="L2033">
        <v>30</v>
      </c>
      <c r="M2033">
        <v>2</v>
      </c>
      <c r="N2033" s="170">
        <v>22490513</v>
      </c>
      <c r="O2033" s="170">
        <v>24960000</v>
      </c>
      <c r="P2033" s="178">
        <v>12666</v>
      </c>
      <c r="Q2033" s="178">
        <v>487</v>
      </c>
      <c r="R2033" s="178">
        <v>11370</v>
      </c>
      <c r="S2033">
        <v>0</v>
      </c>
      <c r="T2033">
        <v>0</v>
      </c>
      <c r="U2033">
        <v>0</v>
      </c>
      <c r="W2033">
        <v>0</v>
      </c>
      <c r="X2033">
        <v>0</v>
      </c>
      <c r="Y2033">
        <v>0</v>
      </c>
      <c r="AB2033" s="180">
        <v>44285</v>
      </c>
      <c r="AC2033">
        <v>1</v>
      </c>
      <c r="AD2033" t="s">
        <v>1922</v>
      </c>
      <c r="AE2033">
        <v>1</v>
      </c>
      <c r="AF2033">
        <v>30</v>
      </c>
      <c r="AG2033">
        <v>0</v>
      </c>
      <c r="AN2033">
        <v>1</v>
      </c>
      <c r="AO2033">
        <v>1</v>
      </c>
      <c r="AR2033" s="178">
        <v>2335</v>
      </c>
      <c r="AS2033" t="s">
        <v>1921</v>
      </c>
      <c r="AT2033">
        <v>0</v>
      </c>
      <c r="AU2033">
        <v>0</v>
      </c>
      <c r="AV2033">
        <v>890480123</v>
      </c>
      <c r="AW2033" t="s">
        <v>1920</v>
      </c>
      <c r="AX2033">
        <v>5</v>
      </c>
      <c r="BC2033">
        <v>2</v>
      </c>
      <c r="BD2033">
        <v>7</v>
      </c>
      <c r="BE2033">
        <v>2</v>
      </c>
    </row>
    <row r="2034" spans="1:57" x14ac:dyDescent="0.25">
      <c r="A2034" s="179">
        <f t="shared" si="31"/>
        <v>30850</v>
      </c>
      <c r="B2034" t="s">
        <v>1923</v>
      </c>
      <c r="C2034">
        <v>45449842</v>
      </c>
      <c r="D2034">
        <v>144105</v>
      </c>
      <c r="E2034">
        <v>4</v>
      </c>
      <c r="F2034">
        <v>550018888</v>
      </c>
      <c r="G2034" s="180">
        <v>43233</v>
      </c>
      <c r="H2034" s="180">
        <v>45229</v>
      </c>
      <c r="I2034">
        <v>0</v>
      </c>
      <c r="J2034">
        <v>1</v>
      </c>
      <c r="K2034">
        <v>5</v>
      </c>
      <c r="L2034">
        <v>30</v>
      </c>
      <c r="M2034">
        <v>2</v>
      </c>
      <c r="N2034" s="170">
        <v>22490513</v>
      </c>
      <c r="O2034" s="170">
        <v>24960000</v>
      </c>
      <c r="P2034" s="178">
        <v>43243</v>
      </c>
      <c r="Q2034" s="178">
        <v>1662</v>
      </c>
      <c r="R2034" s="178">
        <v>38822</v>
      </c>
      <c r="S2034">
        <v>0</v>
      </c>
      <c r="T2034">
        <v>0</v>
      </c>
      <c r="U2034">
        <v>0</v>
      </c>
      <c r="W2034">
        <v>0</v>
      </c>
      <c r="X2034">
        <v>0</v>
      </c>
      <c r="Y2034">
        <v>0</v>
      </c>
      <c r="AB2034" s="180">
        <v>44285</v>
      </c>
      <c r="AC2034">
        <v>1</v>
      </c>
      <c r="AD2034" t="s">
        <v>1922</v>
      </c>
      <c r="AE2034">
        <v>1</v>
      </c>
      <c r="AF2034">
        <v>30</v>
      </c>
      <c r="AG2034">
        <v>0</v>
      </c>
      <c r="AN2034">
        <v>1</v>
      </c>
      <c r="AO2034">
        <v>1</v>
      </c>
      <c r="AR2034" s="178">
        <v>7972</v>
      </c>
      <c r="AS2034" t="s">
        <v>1921</v>
      </c>
      <c r="AT2034">
        <v>0</v>
      </c>
      <c r="AU2034">
        <v>0</v>
      </c>
      <c r="AV2034">
        <v>890480123</v>
      </c>
      <c r="AW2034" t="s">
        <v>1920</v>
      </c>
      <c r="AX2034">
        <v>5</v>
      </c>
      <c r="BC2034">
        <v>2</v>
      </c>
      <c r="BD2034">
        <v>7</v>
      </c>
      <c r="BE2034">
        <v>2</v>
      </c>
    </row>
    <row r="2035" spans="1:57" x14ac:dyDescent="0.25">
      <c r="A2035" s="179">
        <f t="shared" si="31"/>
        <v>12310</v>
      </c>
      <c r="B2035" t="s">
        <v>1923</v>
      </c>
      <c r="C2035">
        <v>45449842</v>
      </c>
      <c r="D2035">
        <v>144105</v>
      </c>
      <c r="E2035">
        <v>4</v>
      </c>
      <c r="F2035">
        <v>550018889</v>
      </c>
      <c r="G2035" s="180">
        <v>43233</v>
      </c>
      <c r="H2035" s="180">
        <v>45229</v>
      </c>
      <c r="I2035">
        <v>0</v>
      </c>
      <c r="J2035">
        <v>1</v>
      </c>
      <c r="K2035">
        <v>5</v>
      </c>
      <c r="L2035">
        <v>30</v>
      </c>
      <c r="M2035">
        <v>2</v>
      </c>
      <c r="N2035" s="170">
        <v>22490513</v>
      </c>
      <c r="O2035" s="170">
        <v>24960000</v>
      </c>
      <c r="P2035" s="178">
        <v>17254</v>
      </c>
      <c r="Q2035" s="178">
        <v>663</v>
      </c>
      <c r="R2035" s="178">
        <v>15491</v>
      </c>
      <c r="S2035">
        <v>0</v>
      </c>
      <c r="T2035">
        <v>0</v>
      </c>
      <c r="U2035">
        <v>0</v>
      </c>
      <c r="W2035">
        <v>0</v>
      </c>
      <c r="X2035">
        <v>0</v>
      </c>
      <c r="Y2035">
        <v>0</v>
      </c>
      <c r="AB2035" s="180">
        <v>44285</v>
      </c>
      <c r="AC2035">
        <v>1</v>
      </c>
      <c r="AD2035" t="s">
        <v>1922</v>
      </c>
      <c r="AE2035">
        <v>1</v>
      </c>
      <c r="AF2035">
        <v>30</v>
      </c>
      <c r="AG2035">
        <v>0</v>
      </c>
      <c r="AN2035">
        <v>1</v>
      </c>
      <c r="AO2035">
        <v>1</v>
      </c>
      <c r="AR2035" s="178">
        <v>3181</v>
      </c>
      <c r="AS2035" t="s">
        <v>1921</v>
      </c>
      <c r="AT2035">
        <v>0</v>
      </c>
      <c r="AU2035">
        <v>0</v>
      </c>
      <c r="AV2035">
        <v>890480123</v>
      </c>
      <c r="AW2035" t="s">
        <v>1920</v>
      </c>
      <c r="AX2035">
        <v>5</v>
      </c>
      <c r="BC2035">
        <v>2</v>
      </c>
      <c r="BD2035">
        <v>7</v>
      </c>
      <c r="BE2035">
        <v>2</v>
      </c>
    </row>
    <row r="2036" spans="1:57" x14ac:dyDescent="0.25">
      <c r="A2036" s="179">
        <f t="shared" si="31"/>
        <v>29328</v>
      </c>
      <c r="B2036" t="s">
        <v>1923</v>
      </c>
      <c r="C2036">
        <v>45449842</v>
      </c>
      <c r="D2036">
        <v>144105</v>
      </c>
      <c r="E2036">
        <v>4</v>
      </c>
      <c r="F2036">
        <v>550019078</v>
      </c>
      <c r="G2036" s="180">
        <v>43261</v>
      </c>
      <c r="H2036" s="180">
        <v>45229</v>
      </c>
      <c r="I2036">
        <v>0</v>
      </c>
      <c r="J2036">
        <v>1</v>
      </c>
      <c r="K2036">
        <v>5</v>
      </c>
      <c r="L2036">
        <v>30</v>
      </c>
      <c r="M2036">
        <v>2</v>
      </c>
      <c r="N2036" s="170">
        <v>22490513</v>
      </c>
      <c r="O2036" s="170">
        <v>24960000</v>
      </c>
      <c r="P2036" s="178">
        <v>41114</v>
      </c>
      <c r="Q2036" s="178">
        <v>1581</v>
      </c>
      <c r="R2036" s="178">
        <v>36907</v>
      </c>
      <c r="S2036">
        <v>0</v>
      </c>
      <c r="T2036">
        <v>0</v>
      </c>
      <c r="U2036">
        <v>0</v>
      </c>
      <c r="W2036">
        <v>0</v>
      </c>
      <c r="X2036">
        <v>0</v>
      </c>
      <c r="Y2036">
        <v>0</v>
      </c>
      <c r="AB2036" s="180">
        <v>44285</v>
      </c>
      <c r="AC2036">
        <v>1</v>
      </c>
      <c r="AD2036" t="s">
        <v>1922</v>
      </c>
      <c r="AE2036">
        <v>1</v>
      </c>
      <c r="AF2036">
        <v>30</v>
      </c>
      <c r="AG2036">
        <v>0</v>
      </c>
      <c r="AN2036">
        <v>1</v>
      </c>
      <c r="AO2036">
        <v>1</v>
      </c>
      <c r="AR2036" s="178">
        <v>7579</v>
      </c>
      <c r="AS2036" t="s">
        <v>1921</v>
      </c>
      <c r="AT2036">
        <v>0</v>
      </c>
      <c r="AU2036">
        <v>0</v>
      </c>
      <c r="AV2036">
        <v>890480123</v>
      </c>
      <c r="AW2036" t="s">
        <v>1920</v>
      </c>
      <c r="AX2036">
        <v>5</v>
      </c>
      <c r="BC2036">
        <v>2</v>
      </c>
      <c r="BD2036">
        <v>7</v>
      </c>
      <c r="BE2036">
        <v>2</v>
      </c>
    </row>
    <row r="2037" spans="1:57" x14ac:dyDescent="0.25">
      <c r="A2037" s="179">
        <f t="shared" si="31"/>
        <v>9823</v>
      </c>
      <c r="B2037" t="s">
        <v>1923</v>
      </c>
      <c r="C2037">
        <v>45449842</v>
      </c>
      <c r="D2037">
        <v>144105</v>
      </c>
      <c r="E2037">
        <v>4</v>
      </c>
      <c r="F2037">
        <v>550019079</v>
      </c>
      <c r="G2037" s="180">
        <v>43261</v>
      </c>
      <c r="H2037" s="180">
        <v>45229</v>
      </c>
      <c r="I2037">
        <v>0</v>
      </c>
      <c r="J2037">
        <v>1</v>
      </c>
      <c r="K2037">
        <v>5</v>
      </c>
      <c r="L2037">
        <v>30</v>
      </c>
      <c r="M2037">
        <v>2</v>
      </c>
      <c r="N2037" s="170">
        <v>22490513</v>
      </c>
      <c r="O2037" s="170">
        <v>24960000</v>
      </c>
      <c r="P2037" s="178">
        <v>13767</v>
      </c>
      <c r="Q2037" s="178">
        <v>529</v>
      </c>
      <c r="R2037" s="178">
        <v>12361</v>
      </c>
      <c r="S2037">
        <v>0</v>
      </c>
      <c r="T2037">
        <v>0</v>
      </c>
      <c r="U2037">
        <v>0</v>
      </c>
      <c r="W2037">
        <v>0</v>
      </c>
      <c r="X2037">
        <v>0</v>
      </c>
      <c r="Y2037">
        <v>0</v>
      </c>
      <c r="AB2037" s="180">
        <v>44285</v>
      </c>
      <c r="AC2037">
        <v>1</v>
      </c>
      <c r="AD2037" t="s">
        <v>1922</v>
      </c>
      <c r="AE2037">
        <v>1</v>
      </c>
      <c r="AF2037">
        <v>30</v>
      </c>
      <c r="AG2037">
        <v>0</v>
      </c>
      <c r="AN2037">
        <v>1</v>
      </c>
      <c r="AO2037">
        <v>1</v>
      </c>
      <c r="AR2037" s="178">
        <v>2538</v>
      </c>
      <c r="AS2037" t="s">
        <v>1921</v>
      </c>
      <c r="AT2037">
        <v>0</v>
      </c>
      <c r="AU2037">
        <v>0</v>
      </c>
      <c r="AV2037">
        <v>890480123</v>
      </c>
      <c r="AW2037" t="s">
        <v>1920</v>
      </c>
      <c r="AX2037">
        <v>5</v>
      </c>
      <c r="BC2037">
        <v>2</v>
      </c>
      <c r="BD2037">
        <v>7</v>
      </c>
      <c r="BE2037">
        <v>2</v>
      </c>
    </row>
    <row r="2038" spans="1:57" x14ac:dyDescent="0.25">
      <c r="A2038" s="179">
        <f t="shared" si="31"/>
        <v>29952</v>
      </c>
      <c r="B2038" t="s">
        <v>1923</v>
      </c>
      <c r="C2038">
        <v>45449842</v>
      </c>
      <c r="D2038">
        <v>144105</v>
      </c>
      <c r="E2038">
        <v>4</v>
      </c>
      <c r="F2038">
        <v>550019242</v>
      </c>
      <c r="G2038" s="180">
        <v>43289</v>
      </c>
      <c r="H2038" s="180">
        <v>45229</v>
      </c>
      <c r="I2038">
        <v>0</v>
      </c>
      <c r="J2038">
        <v>1</v>
      </c>
      <c r="K2038">
        <v>5</v>
      </c>
      <c r="L2038">
        <v>30</v>
      </c>
      <c r="M2038">
        <v>2</v>
      </c>
      <c r="N2038" s="170">
        <v>22490513</v>
      </c>
      <c r="O2038" s="170">
        <v>24960000</v>
      </c>
      <c r="P2038" s="178">
        <v>41985</v>
      </c>
      <c r="Q2038" s="178">
        <v>1614</v>
      </c>
      <c r="R2038" s="178">
        <v>37692</v>
      </c>
      <c r="S2038">
        <v>0</v>
      </c>
      <c r="T2038">
        <v>0</v>
      </c>
      <c r="U2038">
        <v>0</v>
      </c>
      <c r="W2038">
        <v>0</v>
      </c>
      <c r="X2038">
        <v>0</v>
      </c>
      <c r="Y2038">
        <v>0</v>
      </c>
      <c r="AB2038" s="180">
        <v>44285</v>
      </c>
      <c r="AC2038">
        <v>1</v>
      </c>
      <c r="AD2038" t="s">
        <v>1922</v>
      </c>
      <c r="AE2038">
        <v>1</v>
      </c>
      <c r="AF2038">
        <v>30</v>
      </c>
      <c r="AG2038">
        <v>0</v>
      </c>
      <c r="AN2038">
        <v>1</v>
      </c>
      <c r="AO2038">
        <v>1</v>
      </c>
      <c r="AR2038" s="178">
        <v>7740</v>
      </c>
      <c r="AS2038" t="s">
        <v>1921</v>
      </c>
      <c r="AT2038">
        <v>0</v>
      </c>
      <c r="AU2038">
        <v>0</v>
      </c>
      <c r="AV2038">
        <v>890480123</v>
      </c>
      <c r="AW2038" t="s">
        <v>1920</v>
      </c>
      <c r="AX2038">
        <v>5</v>
      </c>
      <c r="BC2038">
        <v>2</v>
      </c>
      <c r="BD2038">
        <v>7</v>
      </c>
      <c r="BE2038">
        <v>2</v>
      </c>
    </row>
    <row r="2039" spans="1:57" x14ac:dyDescent="0.25">
      <c r="A2039" s="179">
        <f t="shared" si="31"/>
        <v>8275</v>
      </c>
      <c r="B2039" t="s">
        <v>1923</v>
      </c>
      <c r="C2039">
        <v>45449842</v>
      </c>
      <c r="D2039">
        <v>144105</v>
      </c>
      <c r="E2039">
        <v>4</v>
      </c>
      <c r="F2039">
        <v>550019243</v>
      </c>
      <c r="G2039" s="180">
        <v>43289</v>
      </c>
      <c r="H2039" s="180">
        <v>45229</v>
      </c>
      <c r="I2039">
        <v>0</v>
      </c>
      <c r="J2039">
        <v>1</v>
      </c>
      <c r="K2039">
        <v>5</v>
      </c>
      <c r="L2039">
        <v>30</v>
      </c>
      <c r="M2039">
        <v>2</v>
      </c>
      <c r="N2039" s="170">
        <v>22490513</v>
      </c>
      <c r="O2039" s="170">
        <v>24960000</v>
      </c>
      <c r="P2039" s="178">
        <v>11600</v>
      </c>
      <c r="Q2039" s="178">
        <v>446</v>
      </c>
      <c r="R2039" s="178">
        <v>10413</v>
      </c>
      <c r="S2039">
        <v>0</v>
      </c>
      <c r="T2039">
        <v>0</v>
      </c>
      <c r="U2039">
        <v>0</v>
      </c>
      <c r="W2039">
        <v>0</v>
      </c>
      <c r="X2039">
        <v>0</v>
      </c>
      <c r="Y2039">
        <v>0</v>
      </c>
      <c r="AB2039" s="180">
        <v>44285</v>
      </c>
      <c r="AC2039">
        <v>1</v>
      </c>
      <c r="AD2039" t="s">
        <v>1922</v>
      </c>
      <c r="AE2039">
        <v>1</v>
      </c>
      <c r="AF2039">
        <v>30</v>
      </c>
      <c r="AG2039">
        <v>0</v>
      </c>
      <c r="AN2039">
        <v>1</v>
      </c>
      <c r="AO2039">
        <v>1</v>
      </c>
      <c r="AR2039" s="178">
        <v>2138</v>
      </c>
      <c r="AS2039" t="s">
        <v>1921</v>
      </c>
      <c r="AT2039">
        <v>0</v>
      </c>
      <c r="AU2039">
        <v>0</v>
      </c>
      <c r="AV2039">
        <v>890480123</v>
      </c>
      <c r="AW2039" t="s">
        <v>1920</v>
      </c>
      <c r="AX2039">
        <v>5</v>
      </c>
      <c r="BC2039">
        <v>2</v>
      </c>
      <c r="BD2039">
        <v>7</v>
      </c>
      <c r="BE2039">
        <v>2</v>
      </c>
    </row>
    <row r="2040" spans="1:57" x14ac:dyDescent="0.25">
      <c r="A2040" s="179">
        <f t="shared" si="31"/>
        <v>32386</v>
      </c>
      <c r="B2040" t="s">
        <v>1923</v>
      </c>
      <c r="C2040">
        <v>45449842</v>
      </c>
      <c r="D2040">
        <v>144105</v>
      </c>
      <c r="E2040">
        <v>4</v>
      </c>
      <c r="F2040">
        <v>550019452</v>
      </c>
      <c r="G2040" s="180">
        <v>43322</v>
      </c>
      <c r="H2040" s="180">
        <v>45229</v>
      </c>
      <c r="I2040">
        <v>0</v>
      </c>
      <c r="J2040">
        <v>1</v>
      </c>
      <c r="K2040">
        <v>5</v>
      </c>
      <c r="L2040">
        <v>30</v>
      </c>
      <c r="M2040">
        <v>2</v>
      </c>
      <c r="N2040" s="170">
        <v>22490513</v>
      </c>
      <c r="O2040" s="170">
        <v>24960000</v>
      </c>
      <c r="P2040" s="178">
        <v>45396</v>
      </c>
      <c r="Q2040" s="178">
        <v>1745</v>
      </c>
      <c r="R2040" s="178">
        <v>40755</v>
      </c>
      <c r="S2040">
        <v>0</v>
      </c>
      <c r="T2040">
        <v>0</v>
      </c>
      <c r="U2040">
        <v>0</v>
      </c>
      <c r="W2040">
        <v>0</v>
      </c>
      <c r="X2040">
        <v>0</v>
      </c>
      <c r="Y2040">
        <v>0</v>
      </c>
      <c r="AB2040" s="180">
        <v>44285</v>
      </c>
      <c r="AC2040">
        <v>1</v>
      </c>
      <c r="AD2040" t="s">
        <v>1922</v>
      </c>
      <c r="AE2040">
        <v>1</v>
      </c>
      <c r="AF2040">
        <v>30</v>
      </c>
      <c r="AG2040">
        <v>0</v>
      </c>
      <c r="AN2040">
        <v>1</v>
      </c>
      <c r="AO2040">
        <v>1</v>
      </c>
      <c r="AR2040" s="178">
        <v>8369</v>
      </c>
      <c r="AS2040" t="s">
        <v>1921</v>
      </c>
      <c r="AT2040">
        <v>0</v>
      </c>
      <c r="AU2040">
        <v>0</v>
      </c>
      <c r="AV2040">
        <v>890480123</v>
      </c>
      <c r="AW2040" t="s">
        <v>1920</v>
      </c>
      <c r="AX2040">
        <v>5</v>
      </c>
      <c r="BC2040">
        <v>2</v>
      </c>
      <c r="BD2040">
        <v>7</v>
      </c>
      <c r="BE2040">
        <v>2</v>
      </c>
    </row>
    <row r="2041" spans="1:57" x14ac:dyDescent="0.25">
      <c r="A2041" s="179">
        <f t="shared" si="31"/>
        <v>30564</v>
      </c>
      <c r="B2041" t="s">
        <v>1923</v>
      </c>
      <c r="C2041">
        <v>45449842</v>
      </c>
      <c r="D2041">
        <v>144105</v>
      </c>
      <c r="E2041">
        <v>4</v>
      </c>
      <c r="F2041">
        <v>550019686</v>
      </c>
      <c r="G2041" s="180">
        <v>43352</v>
      </c>
      <c r="H2041" s="180">
        <v>45229</v>
      </c>
      <c r="I2041">
        <v>0</v>
      </c>
      <c r="J2041">
        <v>1</v>
      </c>
      <c r="K2041">
        <v>5</v>
      </c>
      <c r="L2041">
        <v>30</v>
      </c>
      <c r="M2041">
        <v>2</v>
      </c>
      <c r="N2041" s="170">
        <v>22490513</v>
      </c>
      <c r="O2041" s="170">
        <v>24960000</v>
      </c>
      <c r="P2041" s="178">
        <v>42844</v>
      </c>
      <c r="Q2041" s="178">
        <v>1647</v>
      </c>
      <c r="R2041" s="178">
        <v>38463</v>
      </c>
      <c r="S2041">
        <v>0</v>
      </c>
      <c r="T2041">
        <v>0</v>
      </c>
      <c r="U2041">
        <v>0</v>
      </c>
      <c r="W2041">
        <v>0</v>
      </c>
      <c r="X2041">
        <v>0</v>
      </c>
      <c r="Y2041">
        <v>0</v>
      </c>
      <c r="AB2041" s="180">
        <v>44285</v>
      </c>
      <c r="AC2041">
        <v>1</v>
      </c>
      <c r="AD2041" t="s">
        <v>1922</v>
      </c>
      <c r="AE2041">
        <v>1</v>
      </c>
      <c r="AF2041">
        <v>30</v>
      </c>
      <c r="AG2041">
        <v>0</v>
      </c>
      <c r="AN2041">
        <v>1</v>
      </c>
      <c r="AO2041">
        <v>1</v>
      </c>
      <c r="AR2041" s="178">
        <v>7899</v>
      </c>
      <c r="AS2041" t="s">
        <v>1921</v>
      </c>
      <c r="AT2041">
        <v>0</v>
      </c>
      <c r="AU2041">
        <v>0</v>
      </c>
      <c r="AV2041">
        <v>890480123</v>
      </c>
      <c r="AW2041" t="s">
        <v>1920</v>
      </c>
      <c r="AX2041">
        <v>5</v>
      </c>
      <c r="BC2041">
        <v>2</v>
      </c>
      <c r="BD2041">
        <v>7</v>
      </c>
      <c r="BE2041">
        <v>2</v>
      </c>
    </row>
    <row r="2042" spans="1:57" x14ac:dyDescent="0.25">
      <c r="A2042" s="179">
        <f t="shared" si="31"/>
        <v>16584</v>
      </c>
      <c r="B2042" t="s">
        <v>1923</v>
      </c>
      <c r="C2042">
        <v>45449842</v>
      </c>
      <c r="D2042">
        <v>144105</v>
      </c>
      <c r="E2042">
        <v>4</v>
      </c>
      <c r="F2042">
        <v>550019835</v>
      </c>
      <c r="G2042" s="180">
        <v>43377</v>
      </c>
      <c r="H2042" s="180">
        <v>45229</v>
      </c>
      <c r="I2042">
        <v>0</v>
      </c>
      <c r="J2042">
        <v>1</v>
      </c>
      <c r="K2042">
        <v>5</v>
      </c>
      <c r="L2042">
        <v>30</v>
      </c>
      <c r="M2042">
        <v>2</v>
      </c>
      <c r="N2042" s="170">
        <v>22490513</v>
      </c>
      <c r="O2042" s="170">
        <v>24960000</v>
      </c>
      <c r="P2042" s="178">
        <v>23250</v>
      </c>
      <c r="Q2042" s="178">
        <v>894</v>
      </c>
      <c r="R2042" s="178">
        <v>20870</v>
      </c>
      <c r="S2042">
        <v>0</v>
      </c>
      <c r="T2042">
        <v>0</v>
      </c>
      <c r="U2042">
        <v>0</v>
      </c>
      <c r="W2042">
        <v>0</v>
      </c>
      <c r="X2042">
        <v>0</v>
      </c>
      <c r="Y2042">
        <v>0</v>
      </c>
      <c r="AB2042" s="180">
        <v>44285</v>
      </c>
      <c r="AC2042">
        <v>1</v>
      </c>
      <c r="AD2042" t="s">
        <v>1922</v>
      </c>
      <c r="AE2042">
        <v>1</v>
      </c>
      <c r="AF2042">
        <v>30</v>
      </c>
      <c r="AG2042">
        <v>0</v>
      </c>
      <c r="AN2042">
        <v>1</v>
      </c>
      <c r="AO2042">
        <v>1</v>
      </c>
      <c r="AR2042" s="178">
        <v>4286</v>
      </c>
      <c r="AS2042" t="s">
        <v>1921</v>
      </c>
      <c r="AT2042">
        <v>0</v>
      </c>
      <c r="AU2042">
        <v>0</v>
      </c>
      <c r="AV2042">
        <v>890480123</v>
      </c>
      <c r="AW2042" t="s">
        <v>1920</v>
      </c>
      <c r="AX2042">
        <v>5</v>
      </c>
      <c r="BC2042">
        <v>2</v>
      </c>
      <c r="BD2042">
        <v>7</v>
      </c>
      <c r="BE2042">
        <v>2</v>
      </c>
    </row>
    <row r="2043" spans="1:57" x14ac:dyDescent="0.25">
      <c r="A2043" s="179">
        <f t="shared" si="31"/>
        <v>26367</v>
      </c>
      <c r="B2043" t="s">
        <v>1923</v>
      </c>
      <c r="C2043">
        <v>45449842</v>
      </c>
      <c r="D2043">
        <v>144105</v>
      </c>
      <c r="E2043">
        <v>4</v>
      </c>
      <c r="F2043">
        <v>550019836</v>
      </c>
      <c r="G2043" s="180">
        <v>43377</v>
      </c>
      <c r="H2043" s="180">
        <v>45229</v>
      </c>
      <c r="I2043">
        <v>0</v>
      </c>
      <c r="J2043">
        <v>1</v>
      </c>
      <c r="K2043">
        <v>5</v>
      </c>
      <c r="L2043">
        <v>30</v>
      </c>
      <c r="M2043">
        <v>2</v>
      </c>
      <c r="N2043" s="170">
        <v>22490513</v>
      </c>
      <c r="O2043" s="170">
        <v>24960000</v>
      </c>
      <c r="P2043" s="178">
        <v>36961</v>
      </c>
      <c r="Q2043" s="178">
        <v>1421</v>
      </c>
      <c r="R2043" s="178">
        <v>33181</v>
      </c>
      <c r="S2043">
        <v>0</v>
      </c>
      <c r="T2043">
        <v>0</v>
      </c>
      <c r="U2043">
        <v>0</v>
      </c>
      <c r="W2043">
        <v>0</v>
      </c>
      <c r="X2043">
        <v>0</v>
      </c>
      <c r="Y2043">
        <v>0</v>
      </c>
      <c r="AB2043" s="180">
        <v>44285</v>
      </c>
      <c r="AC2043">
        <v>1</v>
      </c>
      <c r="AD2043" t="s">
        <v>1922</v>
      </c>
      <c r="AE2043">
        <v>1</v>
      </c>
      <c r="AF2043">
        <v>30</v>
      </c>
      <c r="AG2043">
        <v>0</v>
      </c>
      <c r="AN2043">
        <v>1</v>
      </c>
      <c r="AO2043">
        <v>1</v>
      </c>
      <c r="AR2043" s="178">
        <v>6814</v>
      </c>
      <c r="AS2043" t="s">
        <v>1921</v>
      </c>
      <c r="AT2043">
        <v>0</v>
      </c>
      <c r="AU2043">
        <v>0</v>
      </c>
      <c r="AV2043">
        <v>890480123</v>
      </c>
      <c r="AW2043" t="s">
        <v>1920</v>
      </c>
      <c r="AX2043">
        <v>5</v>
      </c>
      <c r="BC2043">
        <v>2</v>
      </c>
      <c r="BD2043">
        <v>7</v>
      </c>
      <c r="BE2043">
        <v>2</v>
      </c>
    </row>
    <row r="2044" spans="1:57" x14ac:dyDescent="0.25">
      <c r="A2044" s="179">
        <f t="shared" si="31"/>
        <v>17912</v>
      </c>
      <c r="B2044" t="s">
        <v>1923</v>
      </c>
      <c r="C2044">
        <v>45449842</v>
      </c>
      <c r="D2044">
        <v>144105</v>
      </c>
      <c r="E2044">
        <v>4</v>
      </c>
      <c r="F2044">
        <v>550020015</v>
      </c>
      <c r="G2044" s="180">
        <v>43407</v>
      </c>
      <c r="H2044" s="180">
        <v>45229</v>
      </c>
      <c r="I2044">
        <v>0</v>
      </c>
      <c r="J2044">
        <v>1</v>
      </c>
      <c r="K2044">
        <v>5</v>
      </c>
      <c r="L2044">
        <v>30</v>
      </c>
      <c r="M2044">
        <v>2</v>
      </c>
      <c r="N2044" s="170">
        <v>22490513</v>
      </c>
      <c r="O2044" s="170">
        <v>24960000</v>
      </c>
      <c r="P2044" s="178">
        <v>25108</v>
      </c>
      <c r="Q2044" s="178">
        <v>965</v>
      </c>
      <c r="R2044" s="178">
        <v>22541</v>
      </c>
      <c r="S2044">
        <v>0</v>
      </c>
      <c r="T2044">
        <v>0</v>
      </c>
      <c r="U2044">
        <v>0</v>
      </c>
      <c r="W2044">
        <v>0</v>
      </c>
      <c r="X2044">
        <v>0</v>
      </c>
      <c r="Y2044">
        <v>0</v>
      </c>
      <c r="AB2044" s="180">
        <v>44285</v>
      </c>
      <c r="AC2044">
        <v>1</v>
      </c>
      <c r="AD2044" t="s">
        <v>1922</v>
      </c>
      <c r="AE2044">
        <v>1</v>
      </c>
      <c r="AF2044">
        <v>30</v>
      </c>
      <c r="AG2044">
        <v>0</v>
      </c>
      <c r="AN2044">
        <v>1</v>
      </c>
      <c r="AO2044">
        <v>1</v>
      </c>
      <c r="AR2044" s="178">
        <v>4629</v>
      </c>
      <c r="AS2044" t="s">
        <v>1921</v>
      </c>
      <c r="AT2044">
        <v>0</v>
      </c>
      <c r="AU2044">
        <v>0</v>
      </c>
      <c r="AV2044">
        <v>890480123</v>
      </c>
      <c r="AW2044" t="s">
        <v>1920</v>
      </c>
      <c r="AX2044">
        <v>5</v>
      </c>
      <c r="BC2044">
        <v>2</v>
      </c>
      <c r="BD2044">
        <v>7</v>
      </c>
      <c r="BE2044">
        <v>2</v>
      </c>
    </row>
    <row r="2045" spans="1:57" x14ac:dyDescent="0.25">
      <c r="A2045" s="179">
        <f t="shared" si="31"/>
        <v>25762</v>
      </c>
      <c r="B2045" t="s">
        <v>1923</v>
      </c>
      <c r="C2045">
        <v>45449842</v>
      </c>
      <c r="D2045">
        <v>144105</v>
      </c>
      <c r="E2045">
        <v>4</v>
      </c>
      <c r="F2045">
        <v>550020139</v>
      </c>
      <c r="G2045" s="180">
        <v>43425</v>
      </c>
      <c r="H2045" s="180">
        <v>45229</v>
      </c>
      <c r="I2045">
        <v>0</v>
      </c>
      <c r="J2045">
        <v>1</v>
      </c>
      <c r="K2045">
        <v>5</v>
      </c>
      <c r="L2045">
        <v>30</v>
      </c>
      <c r="M2045">
        <v>2</v>
      </c>
      <c r="N2045" s="170">
        <v>22490513</v>
      </c>
      <c r="O2045" s="170">
        <v>24960000</v>
      </c>
      <c r="P2045" s="178">
        <v>36111</v>
      </c>
      <c r="Q2045" s="178">
        <v>1388</v>
      </c>
      <c r="R2045" s="178">
        <v>32419</v>
      </c>
      <c r="S2045">
        <v>0</v>
      </c>
      <c r="T2045">
        <v>0</v>
      </c>
      <c r="U2045">
        <v>0</v>
      </c>
      <c r="W2045">
        <v>0</v>
      </c>
      <c r="X2045">
        <v>0</v>
      </c>
      <c r="Y2045">
        <v>0</v>
      </c>
      <c r="AB2045" s="180">
        <v>44285</v>
      </c>
      <c r="AC2045">
        <v>1</v>
      </c>
      <c r="AD2045" t="s">
        <v>1922</v>
      </c>
      <c r="AE2045">
        <v>1</v>
      </c>
      <c r="AF2045">
        <v>30</v>
      </c>
      <c r="AG2045">
        <v>0</v>
      </c>
      <c r="AN2045">
        <v>1</v>
      </c>
      <c r="AO2045">
        <v>1</v>
      </c>
      <c r="AR2045" s="178">
        <v>6657</v>
      </c>
      <c r="AS2045" t="s">
        <v>1921</v>
      </c>
      <c r="AT2045">
        <v>0</v>
      </c>
      <c r="AU2045">
        <v>0</v>
      </c>
      <c r="AV2045">
        <v>890480123</v>
      </c>
      <c r="AW2045" t="s">
        <v>1920</v>
      </c>
      <c r="AX2045">
        <v>5</v>
      </c>
      <c r="BC2045">
        <v>2</v>
      </c>
      <c r="BD2045">
        <v>7</v>
      </c>
      <c r="BE2045">
        <v>2</v>
      </c>
    </row>
    <row r="2046" spans="1:57" x14ac:dyDescent="0.25">
      <c r="A2046" s="179">
        <f t="shared" si="31"/>
        <v>32216</v>
      </c>
      <c r="B2046" t="s">
        <v>1923</v>
      </c>
      <c r="C2046">
        <v>45449842</v>
      </c>
      <c r="D2046">
        <v>144105</v>
      </c>
      <c r="E2046">
        <v>4</v>
      </c>
      <c r="F2046">
        <v>550020195</v>
      </c>
      <c r="G2046" s="180">
        <v>43433</v>
      </c>
      <c r="H2046" s="180">
        <v>45229</v>
      </c>
      <c r="I2046">
        <v>0</v>
      </c>
      <c r="J2046">
        <v>1</v>
      </c>
      <c r="K2046">
        <v>5</v>
      </c>
      <c r="L2046">
        <v>30</v>
      </c>
      <c r="M2046">
        <v>2</v>
      </c>
      <c r="N2046" s="170">
        <v>22490513</v>
      </c>
      <c r="O2046" s="170">
        <v>24960000</v>
      </c>
      <c r="P2046" s="178">
        <v>45160</v>
      </c>
      <c r="Q2046" s="178">
        <v>1736</v>
      </c>
      <c r="R2046" s="178">
        <v>40542</v>
      </c>
      <c r="S2046">
        <v>0</v>
      </c>
      <c r="T2046">
        <v>0</v>
      </c>
      <c r="U2046">
        <v>0</v>
      </c>
      <c r="W2046">
        <v>0</v>
      </c>
      <c r="X2046">
        <v>0</v>
      </c>
      <c r="Y2046">
        <v>0</v>
      </c>
      <c r="AB2046" s="180">
        <v>44285</v>
      </c>
      <c r="AC2046">
        <v>1</v>
      </c>
      <c r="AD2046" t="s">
        <v>1922</v>
      </c>
      <c r="AE2046">
        <v>1</v>
      </c>
      <c r="AF2046">
        <v>30</v>
      </c>
      <c r="AG2046">
        <v>0</v>
      </c>
      <c r="AN2046">
        <v>1</v>
      </c>
      <c r="AO2046">
        <v>1</v>
      </c>
      <c r="AR2046" s="178">
        <v>8326</v>
      </c>
      <c r="AS2046" t="s">
        <v>1921</v>
      </c>
      <c r="AT2046">
        <v>0</v>
      </c>
      <c r="AU2046">
        <v>0</v>
      </c>
      <c r="AV2046">
        <v>890480123</v>
      </c>
      <c r="AW2046" t="s">
        <v>1920</v>
      </c>
      <c r="AX2046">
        <v>5</v>
      </c>
      <c r="BC2046">
        <v>2</v>
      </c>
      <c r="BD2046">
        <v>7</v>
      </c>
      <c r="BE2046">
        <v>2</v>
      </c>
    </row>
    <row r="2047" spans="1:57" x14ac:dyDescent="0.25">
      <c r="A2047" s="179">
        <f t="shared" si="31"/>
        <v>40498</v>
      </c>
      <c r="B2047" t="s">
        <v>1923</v>
      </c>
      <c r="C2047">
        <v>45449842</v>
      </c>
      <c r="D2047">
        <v>144105</v>
      </c>
      <c r="E2047">
        <v>4</v>
      </c>
      <c r="F2047">
        <v>550020508</v>
      </c>
      <c r="G2047" s="180">
        <v>43484</v>
      </c>
      <c r="H2047" s="180">
        <v>45229</v>
      </c>
      <c r="I2047">
        <v>0</v>
      </c>
      <c r="J2047">
        <v>1</v>
      </c>
      <c r="K2047">
        <v>5</v>
      </c>
      <c r="L2047">
        <v>30</v>
      </c>
      <c r="M2047">
        <v>2</v>
      </c>
      <c r="N2047" s="170">
        <v>22490513</v>
      </c>
      <c r="O2047" s="170">
        <v>24960000</v>
      </c>
      <c r="P2047" s="178">
        <v>56767</v>
      </c>
      <c r="Q2047" s="178">
        <v>2182</v>
      </c>
      <c r="R2047" s="178">
        <v>50964</v>
      </c>
      <c r="S2047">
        <v>0</v>
      </c>
      <c r="T2047">
        <v>0</v>
      </c>
      <c r="U2047">
        <v>0</v>
      </c>
      <c r="W2047">
        <v>0</v>
      </c>
      <c r="X2047">
        <v>0</v>
      </c>
      <c r="Y2047">
        <v>0</v>
      </c>
      <c r="AB2047" s="180">
        <v>44285</v>
      </c>
      <c r="AC2047">
        <v>1</v>
      </c>
      <c r="AD2047" t="s">
        <v>1922</v>
      </c>
      <c r="AE2047">
        <v>1</v>
      </c>
      <c r="AF2047">
        <v>30</v>
      </c>
      <c r="AG2047">
        <v>0</v>
      </c>
      <c r="AN2047">
        <v>1</v>
      </c>
      <c r="AO2047">
        <v>1</v>
      </c>
      <c r="AR2047" s="178">
        <v>10466</v>
      </c>
      <c r="AS2047" t="s">
        <v>1921</v>
      </c>
      <c r="AT2047">
        <v>0</v>
      </c>
      <c r="AU2047">
        <v>0</v>
      </c>
      <c r="AV2047">
        <v>890480123</v>
      </c>
      <c r="AW2047" t="s">
        <v>1920</v>
      </c>
      <c r="AX2047">
        <v>5</v>
      </c>
      <c r="BC2047">
        <v>2</v>
      </c>
      <c r="BD2047">
        <v>7</v>
      </c>
      <c r="BE2047">
        <v>2</v>
      </c>
    </row>
    <row r="2048" spans="1:57" x14ac:dyDescent="0.25">
      <c r="A2048" s="179">
        <f t="shared" si="31"/>
        <v>18255</v>
      </c>
      <c r="B2048" t="s">
        <v>1923</v>
      </c>
      <c r="C2048">
        <v>45449842</v>
      </c>
      <c r="D2048">
        <v>144105</v>
      </c>
      <c r="E2048">
        <v>4</v>
      </c>
      <c r="F2048">
        <v>550020530</v>
      </c>
      <c r="G2048" s="180">
        <v>43486</v>
      </c>
      <c r="H2048" s="180">
        <v>45229</v>
      </c>
      <c r="I2048">
        <v>0</v>
      </c>
      <c r="J2048">
        <v>1</v>
      </c>
      <c r="K2048">
        <v>5</v>
      </c>
      <c r="L2048">
        <v>30</v>
      </c>
      <c r="M2048">
        <v>2</v>
      </c>
      <c r="N2048" s="170">
        <v>22490513</v>
      </c>
      <c r="O2048" s="170">
        <v>24960000</v>
      </c>
      <c r="P2048" s="178">
        <v>25590</v>
      </c>
      <c r="Q2048" s="178">
        <v>984</v>
      </c>
      <c r="R2048" s="178">
        <v>22973</v>
      </c>
      <c r="S2048">
        <v>0</v>
      </c>
      <c r="T2048">
        <v>0</v>
      </c>
      <c r="U2048">
        <v>0</v>
      </c>
      <c r="W2048">
        <v>0</v>
      </c>
      <c r="X2048">
        <v>0</v>
      </c>
      <c r="Y2048">
        <v>0</v>
      </c>
      <c r="AB2048" s="180">
        <v>44285</v>
      </c>
      <c r="AC2048">
        <v>1</v>
      </c>
      <c r="AD2048" t="s">
        <v>1922</v>
      </c>
      <c r="AE2048">
        <v>1</v>
      </c>
      <c r="AF2048">
        <v>30</v>
      </c>
      <c r="AG2048">
        <v>0</v>
      </c>
      <c r="AN2048">
        <v>1</v>
      </c>
      <c r="AO2048">
        <v>1</v>
      </c>
      <c r="AR2048" s="178">
        <v>4718</v>
      </c>
      <c r="AS2048" t="s">
        <v>1921</v>
      </c>
      <c r="AT2048">
        <v>0</v>
      </c>
      <c r="AU2048">
        <v>0</v>
      </c>
      <c r="AV2048">
        <v>890480123</v>
      </c>
      <c r="AW2048" t="s">
        <v>1920</v>
      </c>
      <c r="AX2048">
        <v>5</v>
      </c>
      <c r="BC2048">
        <v>2</v>
      </c>
      <c r="BD2048">
        <v>7</v>
      </c>
      <c r="BE2048">
        <v>2</v>
      </c>
    </row>
    <row r="2049" spans="1:57" x14ac:dyDescent="0.25">
      <c r="A2049" s="179">
        <f t="shared" si="31"/>
        <v>34694</v>
      </c>
      <c r="B2049" t="s">
        <v>1923</v>
      </c>
      <c r="C2049">
        <v>45449842</v>
      </c>
      <c r="D2049">
        <v>144105</v>
      </c>
      <c r="E2049">
        <v>4</v>
      </c>
      <c r="F2049">
        <v>550020662</v>
      </c>
      <c r="G2049" s="180">
        <v>43510</v>
      </c>
      <c r="H2049" s="180">
        <v>45229</v>
      </c>
      <c r="I2049">
        <v>0</v>
      </c>
      <c r="J2049">
        <v>1</v>
      </c>
      <c r="K2049">
        <v>5</v>
      </c>
      <c r="L2049">
        <v>30</v>
      </c>
      <c r="M2049">
        <v>2</v>
      </c>
      <c r="N2049" s="170">
        <v>22490513</v>
      </c>
      <c r="O2049" s="170">
        <v>24960000</v>
      </c>
      <c r="P2049" s="178">
        <v>48634</v>
      </c>
      <c r="Q2049" s="178">
        <v>1870</v>
      </c>
      <c r="R2049" s="178">
        <v>43660</v>
      </c>
      <c r="S2049">
        <v>0</v>
      </c>
      <c r="T2049">
        <v>0</v>
      </c>
      <c r="U2049">
        <v>0</v>
      </c>
      <c r="W2049">
        <v>0</v>
      </c>
      <c r="X2049">
        <v>0</v>
      </c>
      <c r="Y2049">
        <v>0</v>
      </c>
      <c r="AB2049" s="180">
        <v>44285</v>
      </c>
      <c r="AC2049">
        <v>1</v>
      </c>
      <c r="AD2049" t="s">
        <v>1922</v>
      </c>
      <c r="AE2049">
        <v>1</v>
      </c>
      <c r="AF2049">
        <v>30</v>
      </c>
      <c r="AG2049">
        <v>0</v>
      </c>
      <c r="AN2049">
        <v>1</v>
      </c>
      <c r="AO2049">
        <v>1</v>
      </c>
      <c r="AR2049" s="178">
        <v>8966</v>
      </c>
      <c r="AS2049" t="s">
        <v>1921</v>
      </c>
      <c r="AT2049">
        <v>0</v>
      </c>
      <c r="AU2049">
        <v>0</v>
      </c>
      <c r="AV2049">
        <v>890480123</v>
      </c>
      <c r="AW2049" t="s">
        <v>1920</v>
      </c>
      <c r="AX2049">
        <v>5</v>
      </c>
      <c r="BC2049">
        <v>2</v>
      </c>
      <c r="BD2049">
        <v>7</v>
      </c>
      <c r="BE2049">
        <v>2</v>
      </c>
    </row>
    <row r="2050" spans="1:57" x14ac:dyDescent="0.25">
      <c r="A2050" s="179">
        <f t="shared" ref="A2050:A2113" si="32">IF(+R2050&gt;AR2050,R2050-AR2050,0)</f>
        <v>13876</v>
      </c>
      <c r="B2050" t="s">
        <v>1923</v>
      </c>
      <c r="C2050">
        <v>45449842</v>
      </c>
      <c r="D2050">
        <v>144105</v>
      </c>
      <c r="E2050">
        <v>4</v>
      </c>
      <c r="F2050">
        <v>550020663</v>
      </c>
      <c r="G2050" s="180">
        <v>43510</v>
      </c>
      <c r="H2050" s="180">
        <v>45229</v>
      </c>
      <c r="I2050">
        <v>0</v>
      </c>
      <c r="J2050">
        <v>1</v>
      </c>
      <c r="K2050">
        <v>5</v>
      </c>
      <c r="L2050">
        <v>30</v>
      </c>
      <c r="M2050">
        <v>2</v>
      </c>
      <c r="N2050" s="170">
        <v>22490513</v>
      </c>
      <c r="O2050" s="170">
        <v>24960000</v>
      </c>
      <c r="P2050" s="178">
        <v>19452</v>
      </c>
      <c r="Q2050" s="178">
        <v>748</v>
      </c>
      <c r="R2050" s="178">
        <v>17462</v>
      </c>
      <c r="S2050">
        <v>0</v>
      </c>
      <c r="T2050">
        <v>0</v>
      </c>
      <c r="U2050">
        <v>0</v>
      </c>
      <c r="W2050">
        <v>0</v>
      </c>
      <c r="X2050">
        <v>0</v>
      </c>
      <c r="Y2050">
        <v>0</v>
      </c>
      <c r="AB2050" s="180">
        <v>44285</v>
      </c>
      <c r="AC2050">
        <v>1</v>
      </c>
      <c r="AD2050" t="s">
        <v>1922</v>
      </c>
      <c r="AE2050">
        <v>1</v>
      </c>
      <c r="AF2050">
        <v>30</v>
      </c>
      <c r="AG2050">
        <v>0</v>
      </c>
      <c r="AN2050">
        <v>1</v>
      </c>
      <c r="AO2050">
        <v>1</v>
      </c>
      <c r="AR2050" s="178">
        <v>3586</v>
      </c>
      <c r="AS2050" t="s">
        <v>1921</v>
      </c>
      <c r="AT2050">
        <v>0</v>
      </c>
      <c r="AU2050">
        <v>0</v>
      </c>
      <c r="AV2050">
        <v>890480123</v>
      </c>
      <c r="AW2050" t="s">
        <v>1920</v>
      </c>
      <c r="AX2050">
        <v>5</v>
      </c>
      <c r="BC2050">
        <v>2</v>
      </c>
      <c r="BD2050">
        <v>7</v>
      </c>
      <c r="BE2050">
        <v>2</v>
      </c>
    </row>
    <row r="2051" spans="1:57" x14ac:dyDescent="0.25">
      <c r="A2051" s="179">
        <f t="shared" si="32"/>
        <v>117603</v>
      </c>
      <c r="B2051" t="s">
        <v>1923</v>
      </c>
      <c r="C2051">
        <v>45449842</v>
      </c>
      <c r="D2051">
        <v>144105</v>
      </c>
      <c r="E2051">
        <v>4</v>
      </c>
      <c r="F2051">
        <v>550020996</v>
      </c>
      <c r="G2051" s="180">
        <v>43563</v>
      </c>
      <c r="H2051" s="180">
        <v>45229</v>
      </c>
      <c r="I2051">
        <v>0</v>
      </c>
      <c r="J2051">
        <v>1</v>
      </c>
      <c r="K2051">
        <v>4</v>
      </c>
      <c r="L2051">
        <v>30</v>
      </c>
      <c r="M2051">
        <v>2</v>
      </c>
      <c r="N2051" s="170">
        <v>22490513</v>
      </c>
      <c r="O2051" s="170">
        <v>24960000</v>
      </c>
      <c r="P2051" s="178">
        <v>161303</v>
      </c>
      <c r="Q2051" s="178">
        <v>6201</v>
      </c>
      <c r="R2051" s="178">
        <v>147995</v>
      </c>
      <c r="S2051">
        <v>3129</v>
      </c>
      <c r="T2051">
        <v>0</v>
      </c>
      <c r="U2051">
        <v>0</v>
      </c>
      <c r="W2051">
        <v>0</v>
      </c>
      <c r="X2051">
        <v>0</v>
      </c>
      <c r="Y2051">
        <v>0</v>
      </c>
      <c r="AB2051" s="180">
        <v>44253</v>
      </c>
      <c r="AC2051">
        <v>1</v>
      </c>
      <c r="AD2051" t="s">
        <v>1922</v>
      </c>
      <c r="AE2051">
        <v>1</v>
      </c>
      <c r="AF2051">
        <v>30</v>
      </c>
      <c r="AG2051">
        <v>0</v>
      </c>
      <c r="AN2051">
        <v>1</v>
      </c>
      <c r="AO2051">
        <v>1</v>
      </c>
      <c r="AR2051" s="178">
        <v>30392</v>
      </c>
      <c r="AS2051" t="s">
        <v>1921</v>
      </c>
      <c r="AT2051">
        <v>0</v>
      </c>
      <c r="AU2051">
        <v>0</v>
      </c>
      <c r="AV2051">
        <v>890480123</v>
      </c>
      <c r="AW2051" t="s">
        <v>1920</v>
      </c>
      <c r="AX2051">
        <v>5</v>
      </c>
      <c r="BC2051">
        <v>2</v>
      </c>
      <c r="BD2051">
        <v>7</v>
      </c>
      <c r="BE2051">
        <v>2</v>
      </c>
    </row>
    <row r="2052" spans="1:57" x14ac:dyDescent="0.25">
      <c r="A2052" s="179">
        <f t="shared" si="32"/>
        <v>49302</v>
      </c>
      <c r="B2052" t="s">
        <v>1923</v>
      </c>
      <c r="C2052">
        <v>45449842</v>
      </c>
      <c r="D2052">
        <v>144105</v>
      </c>
      <c r="E2052">
        <v>4</v>
      </c>
      <c r="F2052">
        <v>550021340</v>
      </c>
      <c r="G2052" s="180">
        <v>43608</v>
      </c>
      <c r="H2052" s="180">
        <v>45229</v>
      </c>
      <c r="I2052">
        <v>0</v>
      </c>
      <c r="J2052">
        <v>1</v>
      </c>
      <c r="K2052">
        <v>3</v>
      </c>
      <c r="L2052">
        <v>30</v>
      </c>
      <c r="M2052">
        <v>2</v>
      </c>
      <c r="N2052" s="170">
        <v>22490513</v>
      </c>
      <c r="O2052" s="170">
        <v>24960000</v>
      </c>
      <c r="P2052" s="178">
        <v>67505</v>
      </c>
      <c r="Q2052" s="178">
        <v>2595</v>
      </c>
      <c r="R2052" s="178">
        <v>62043</v>
      </c>
      <c r="S2052">
        <v>1325</v>
      </c>
      <c r="T2052">
        <v>0</v>
      </c>
      <c r="U2052">
        <v>0</v>
      </c>
      <c r="W2052">
        <v>0</v>
      </c>
      <c r="X2052">
        <v>0</v>
      </c>
      <c r="Y2052">
        <v>0</v>
      </c>
      <c r="AB2052" s="180">
        <v>44253</v>
      </c>
      <c r="AC2052">
        <v>1</v>
      </c>
      <c r="AD2052" t="s">
        <v>1922</v>
      </c>
      <c r="AE2052">
        <v>1</v>
      </c>
      <c r="AF2052">
        <v>30</v>
      </c>
      <c r="AG2052">
        <v>0</v>
      </c>
      <c r="AN2052">
        <v>1</v>
      </c>
      <c r="AO2052">
        <v>1</v>
      </c>
      <c r="AR2052" s="178">
        <v>12741</v>
      </c>
      <c r="AS2052" t="s">
        <v>1921</v>
      </c>
      <c r="AT2052">
        <v>0</v>
      </c>
      <c r="AU2052">
        <v>0</v>
      </c>
      <c r="AV2052">
        <v>890480123</v>
      </c>
      <c r="AW2052" t="s">
        <v>1920</v>
      </c>
      <c r="AX2052">
        <v>5</v>
      </c>
      <c r="BC2052">
        <v>2</v>
      </c>
      <c r="BD2052">
        <v>7</v>
      </c>
      <c r="BE2052">
        <v>2</v>
      </c>
    </row>
    <row r="2053" spans="1:57" x14ac:dyDescent="0.25">
      <c r="A2053" s="179">
        <f t="shared" si="32"/>
        <v>9623</v>
      </c>
      <c r="B2053" t="s">
        <v>1923</v>
      </c>
      <c r="C2053">
        <v>45449842</v>
      </c>
      <c r="D2053">
        <v>144105</v>
      </c>
      <c r="E2053">
        <v>4</v>
      </c>
      <c r="F2053">
        <v>550021341</v>
      </c>
      <c r="G2053" s="180">
        <v>43608</v>
      </c>
      <c r="H2053" s="180">
        <v>45229</v>
      </c>
      <c r="I2053">
        <v>0</v>
      </c>
      <c r="J2053">
        <v>1</v>
      </c>
      <c r="K2053">
        <v>5</v>
      </c>
      <c r="L2053">
        <v>30</v>
      </c>
      <c r="M2053">
        <v>2</v>
      </c>
      <c r="N2053" s="170">
        <v>22490513</v>
      </c>
      <c r="O2053" s="170">
        <v>24960000</v>
      </c>
      <c r="P2053" s="178">
        <v>13491</v>
      </c>
      <c r="Q2053" s="178">
        <v>519</v>
      </c>
      <c r="R2053" s="178">
        <v>12110</v>
      </c>
      <c r="S2053">
        <v>0</v>
      </c>
      <c r="T2053">
        <v>0</v>
      </c>
      <c r="U2053">
        <v>0</v>
      </c>
      <c r="W2053">
        <v>0</v>
      </c>
      <c r="X2053">
        <v>0</v>
      </c>
      <c r="Y2053">
        <v>0</v>
      </c>
      <c r="AB2053" s="180">
        <v>44285</v>
      </c>
      <c r="AC2053">
        <v>1</v>
      </c>
      <c r="AD2053" t="s">
        <v>1922</v>
      </c>
      <c r="AE2053">
        <v>1</v>
      </c>
      <c r="AF2053">
        <v>30</v>
      </c>
      <c r="AG2053">
        <v>0</v>
      </c>
      <c r="AN2053">
        <v>1</v>
      </c>
      <c r="AO2053">
        <v>1</v>
      </c>
      <c r="AR2053" s="178">
        <v>2487</v>
      </c>
      <c r="AS2053" t="s">
        <v>1921</v>
      </c>
      <c r="AT2053">
        <v>0</v>
      </c>
      <c r="AU2053">
        <v>0</v>
      </c>
      <c r="AV2053">
        <v>890480123</v>
      </c>
      <c r="AW2053" t="s">
        <v>1920</v>
      </c>
      <c r="AX2053">
        <v>5</v>
      </c>
      <c r="BC2053">
        <v>2</v>
      </c>
      <c r="BD2053">
        <v>7</v>
      </c>
      <c r="BE2053">
        <v>2</v>
      </c>
    </row>
    <row r="2054" spans="1:57" x14ac:dyDescent="0.25">
      <c r="A2054" s="179">
        <f t="shared" si="32"/>
        <v>51158</v>
      </c>
      <c r="B2054" t="s">
        <v>1923</v>
      </c>
      <c r="C2054">
        <v>45449842</v>
      </c>
      <c r="D2054">
        <v>144105</v>
      </c>
      <c r="E2054">
        <v>4</v>
      </c>
      <c r="F2054">
        <v>550021684</v>
      </c>
      <c r="G2054" s="180">
        <v>43641</v>
      </c>
      <c r="H2054" s="180">
        <v>45229</v>
      </c>
      <c r="I2054">
        <v>0</v>
      </c>
      <c r="J2054">
        <v>1</v>
      </c>
      <c r="K2054">
        <v>4</v>
      </c>
      <c r="L2054">
        <v>30</v>
      </c>
      <c r="M2054">
        <v>2</v>
      </c>
      <c r="N2054" s="170">
        <v>22490513</v>
      </c>
      <c r="O2054" s="170">
        <v>24960000</v>
      </c>
      <c r="P2054" s="178">
        <v>70079</v>
      </c>
      <c r="Q2054" s="178">
        <v>2694</v>
      </c>
      <c r="R2054" s="178">
        <v>64379</v>
      </c>
      <c r="S2054">
        <v>1361</v>
      </c>
      <c r="T2054">
        <v>0</v>
      </c>
      <c r="U2054">
        <v>0</v>
      </c>
      <c r="W2054">
        <v>0</v>
      </c>
      <c r="X2054">
        <v>0</v>
      </c>
      <c r="Y2054">
        <v>0</v>
      </c>
      <c r="AB2054" s="180">
        <v>44253</v>
      </c>
      <c r="AC2054">
        <v>1</v>
      </c>
      <c r="AD2054" t="s">
        <v>1922</v>
      </c>
      <c r="AE2054">
        <v>1</v>
      </c>
      <c r="AF2054">
        <v>30</v>
      </c>
      <c r="AG2054">
        <v>0</v>
      </c>
      <c r="AN2054">
        <v>1</v>
      </c>
      <c r="AO2054">
        <v>1</v>
      </c>
      <c r="AR2054" s="178">
        <v>13221</v>
      </c>
      <c r="AS2054" t="s">
        <v>1921</v>
      </c>
      <c r="AT2054">
        <v>0</v>
      </c>
      <c r="AU2054">
        <v>0</v>
      </c>
      <c r="AV2054">
        <v>890480123</v>
      </c>
      <c r="AW2054" t="s">
        <v>1920</v>
      </c>
      <c r="AX2054">
        <v>5</v>
      </c>
      <c r="BC2054">
        <v>2</v>
      </c>
      <c r="BD2054">
        <v>7</v>
      </c>
      <c r="BE2054">
        <v>2</v>
      </c>
    </row>
    <row r="2055" spans="1:57" x14ac:dyDescent="0.25">
      <c r="A2055" s="179">
        <f t="shared" si="32"/>
        <v>15013</v>
      </c>
      <c r="B2055" t="s">
        <v>1923</v>
      </c>
      <c r="C2055">
        <v>45449842</v>
      </c>
      <c r="D2055">
        <v>144105</v>
      </c>
      <c r="E2055">
        <v>4</v>
      </c>
      <c r="F2055">
        <v>550021685</v>
      </c>
      <c r="G2055" s="180">
        <v>43641</v>
      </c>
      <c r="H2055" s="180">
        <v>45229</v>
      </c>
      <c r="I2055">
        <v>0</v>
      </c>
      <c r="J2055">
        <v>1</v>
      </c>
      <c r="K2055">
        <v>5</v>
      </c>
      <c r="L2055">
        <v>30</v>
      </c>
      <c r="M2055">
        <v>2</v>
      </c>
      <c r="N2055" s="170">
        <v>22490513</v>
      </c>
      <c r="O2055" s="170">
        <v>24960000</v>
      </c>
      <c r="P2055" s="178">
        <v>21045</v>
      </c>
      <c r="Q2055" s="178">
        <v>809</v>
      </c>
      <c r="R2055" s="178">
        <v>18893</v>
      </c>
      <c r="S2055">
        <v>0</v>
      </c>
      <c r="T2055">
        <v>0</v>
      </c>
      <c r="U2055">
        <v>0</v>
      </c>
      <c r="W2055">
        <v>0</v>
      </c>
      <c r="X2055">
        <v>0</v>
      </c>
      <c r="Y2055">
        <v>0</v>
      </c>
      <c r="AB2055" s="180">
        <v>44285</v>
      </c>
      <c r="AC2055">
        <v>1</v>
      </c>
      <c r="AD2055" t="s">
        <v>1922</v>
      </c>
      <c r="AE2055">
        <v>1</v>
      </c>
      <c r="AF2055">
        <v>30</v>
      </c>
      <c r="AG2055">
        <v>0</v>
      </c>
      <c r="AN2055">
        <v>1</v>
      </c>
      <c r="AO2055">
        <v>1</v>
      </c>
      <c r="AR2055" s="178">
        <v>3880</v>
      </c>
      <c r="AS2055" t="s">
        <v>1921</v>
      </c>
      <c r="AT2055">
        <v>0</v>
      </c>
      <c r="AU2055">
        <v>0</v>
      </c>
      <c r="AV2055">
        <v>890480123</v>
      </c>
      <c r="AW2055" t="s">
        <v>1920</v>
      </c>
      <c r="AX2055">
        <v>5</v>
      </c>
      <c r="BC2055">
        <v>2</v>
      </c>
      <c r="BD2055">
        <v>7</v>
      </c>
      <c r="BE2055">
        <v>2</v>
      </c>
    </row>
    <row r="2056" spans="1:57" x14ac:dyDescent="0.25">
      <c r="A2056" s="179">
        <f t="shared" si="32"/>
        <v>49447</v>
      </c>
      <c r="B2056" t="s">
        <v>1923</v>
      </c>
      <c r="C2056">
        <v>45449842</v>
      </c>
      <c r="D2056">
        <v>144105</v>
      </c>
      <c r="E2056">
        <v>4</v>
      </c>
      <c r="F2056">
        <v>550021893</v>
      </c>
      <c r="G2056" s="180">
        <v>43662</v>
      </c>
      <c r="H2056" s="180">
        <v>45229</v>
      </c>
      <c r="I2056">
        <v>0</v>
      </c>
      <c r="J2056">
        <v>1</v>
      </c>
      <c r="K2056">
        <v>4</v>
      </c>
      <c r="L2056">
        <v>30</v>
      </c>
      <c r="M2056">
        <v>2</v>
      </c>
      <c r="N2056" s="170">
        <v>22490513</v>
      </c>
      <c r="O2056" s="170">
        <v>24960000</v>
      </c>
      <c r="P2056" s="178">
        <v>67793</v>
      </c>
      <c r="Q2056" s="178">
        <v>2606</v>
      </c>
      <c r="R2056" s="178">
        <v>62225</v>
      </c>
      <c r="S2056">
        <v>1326</v>
      </c>
      <c r="T2056">
        <v>0</v>
      </c>
      <c r="U2056">
        <v>0</v>
      </c>
      <c r="W2056">
        <v>0</v>
      </c>
      <c r="X2056">
        <v>0</v>
      </c>
      <c r="Y2056">
        <v>0</v>
      </c>
      <c r="AB2056" s="180">
        <v>44253</v>
      </c>
      <c r="AC2056">
        <v>1</v>
      </c>
      <c r="AD2056" t="s">
        <v>1922</v>
      </c>
      <c r="AE2056">
        <v>1</v>
      </c>
      <c r="AF2056">
        <v>30</v>
      </c>
      <c r="AG2056">
        <v>0</v>
      </c>
      <c r="AN2056">
        <v>1</v>
      </c>
      <c r="AO2056">
        <v>1</v>
      </c>
      <c r="AR2056" s="178">
        <v>12778</v>
      </c>
      <c r="AS2056" t="s">
        <v>1921</v>
      </c>
      <c r="AT2056">
        <v>0</v>
      </c>
      <c r="AU2056">
        <v>0</v>
      </c>
      <c r="AV2056">
        <v>890480123</v>
      </c>
      <c r="AW2056" t="s">
        <v>1920</v>
      </c>
      <c r="AX2056">
        <v>5</v>
      </c>
      <c r="BC2056">
        <v>2</v>
      </c>
      <c r="BD2056">
        <v>7</v>
      </c>
      <c r="BE2056">
        <v>2</v>
      </c>
    </row>
    <row r="2057" spans="1:57" x14ac:dyDescent="0.25">
      <c r="A2057" s="179">
        <f t="shared" si="32"/>
        <v>9670</v>
      </c>
      <c r="B2057" t="s">
        <v>1923</v>
      </c>
      <c r="C2057">
        <v>45449842</v>
      </c>
      <c r="D2057">
        <v>144105</v>
      </c>
      <c r="E2057">
        <v>4</v>
      </c>
      <c r="F2057">
        <v>550021894</v>
      </c>
      <c r="G2057" s="180">
        <v>43662</v>
      </c>
      <c r="H2057" s="180">
        <v>45229</v>
      </c>
      <c r="I2057">
        <v>0</v>
      </c>
      <c r="J2057">
        <v>1</v>
      </c>
      <c r="K2057">
        <v>5</v>
      </c>
      <c r="L2057">
        <v>30</v>
      </c>
      <c r="M2057">
        <v>2</v>
      </c>
      <c r="N2057" s="170">
        <v>22490513</v>
      </c>
      <c r="O2057" s="170">
        <v>24960000</v>
      </c>
      <c r="P2057" s="178">
        <v>13555</v>
      </c>
      <c r="Q2057" s="178">
        <v>521</v>
      </c>
      <c r="R2057" s="178">
        <v>12169</v>
      </c>
      <c r="S2057">
        <v>0</v>
      </c>
      <c r="T2057">
        <v>0</v>
      </c>
      <c r="U2057">
        <v>0</v>
      </c>
      <c r="W2057">
        <v>0</v>
      </c>
      <c r="X2057">
        <v>0</v>
      </c>
      <c r="Y2057">
        <v>0</v>
      </c>
      <c r="AB2057" s="180">
        <v>44285</v>
      </c>
      <c r="AC2057">
        <v>1</v>
      </c>
      <c r="AD2057" t="s">
        <v>1922</v>
      </c>
      <c r="AE2057">
        <v>1</v>
      </c>
      <c r="AF2057">
        <v>30</v>
      </c>
      <c r="AG2057">
        <v>0</v>
      </c>
      <c r="AN2057">
        <v>1</v>
      </c>
      <c r="AO2057">
        <v>1</v>
      </c>
      <c r="AR2057" s="178">
        <v>2499</v>
      </c>
      <c r="AS2057" t="s">
        <v>1921</v>
      </c>
      <c r="AT2057">
        <v>0</v>
      </c>
      <c r="AU2057">
        <v>0</v>
      </c>
      <c r="AV2057">
        <v>890480123</v>
      </c>
      <c r="AW2057" t="s">
        <v>1920</v>
      </c>
      <c r="AX2057">
        <v>5</v>
      </c>
      <c r="BC2057">
        <v>2</v>
      </c>
      <c r="BD2057">
        <v>7</v>
      </c>
      <c r="BE2057">
        <v>2</v>
      </c>
    </row>
    <row r="2058" spans="1:57" x14ac:dyDescent="0.25">
      <c r="A2058" s="179">
        <f t="shared" si="32"/>
        <v>49418</v>
      </c>
      <c r="B2058" t="s">
        <v>1923</v>
      </c>
      <c r="C2058">
        <v>45449842</v>
      </c>
      <c r="D2058">
        <v>144105</v>
      </c>
      <c r="E2058">
        <v>4</v>
      </c>
      <c r="F2058">
        <v>550022131</v>
      </c>
      <c r="G2058" s="180">
        <v>43683</v>
      </c>
      <c r="H2058" s="180">
        <v>45229</v>
      </c>
      <c r="I2058">
        <v>0</v>
      </c>
      <c r="J2058">
        <v>1</v>
      </c>
      <c r="K2058">
        <v>4</v>
      </c>
      <c r="L2058">
        <v>30</v>
      </c>
      <c r="M2058">
        <v>2</v>
      </c>
      <c r="N2058" s="170">
        <v>22490513</v>
      </c>
      <c r="O2058" s="170">
        <v>24960000</v>
      </c>
      <c r="P2058" s="178">
        <v>67793</v>
      </c>
      <c r="Q2058" s="178">
        <v>2606</v>
      </c>
      <c r="R2058" s="178">
        <v>62189</v>
      </c>
      <c r="S2058">
        <v>1326</v>
      </c>
      <c r="T2058">
        <v>0</v>
      </c>
      <c r="U2058">
        <v>0</v>
      </c>
      <c r="W2058">
        <v>0</v>
      </c>
      <c r="X2058">
        <v>0</v>
      </c>
      <c r="Y2058">
        <v>0</v>
      </c>
      <c r="AB2058" s="180">
        <v>44253</v>
      </c>
      <c r="AC2058">
        <v>1</v>
      </c>
      <c r="AD2058" t="s">
        <v>1922</v>
      </c>
      <c r="AE2058">
        <v>1</v>
      </c>
      <c r="AF2058">
        <v>30</v>
      </c>
      <c r="AG2058">
        <v>0</v>
      </c>
      <c r="AN2058">
        <v>1</v>
      </c>
      <c r="AO2058">
        <v>1</v>
      </c>
      <c r="AR2058" s="178">
        <v>12771</v>
      </c>
      <c r="AS2058" t="s">
        <v>1921</v>
      </c>
      <c r="AT2058">
        <v>0</v>
      </c>
      <c r="AU2058">
        <v>0</v>
      </c>
      <c r="AV2058">
        <v>890480123</v>
      </c>
      <c r="AW2058" t="s">
        <v>1920</v>
      </c>
      <c r="AX2058">
        <v>5</v>
      </c>
      <c r="BC2058">
        <v>2</v>
      </c>
      <c r="BD2058">
        <v>7</v>
      </c>
      <c r="BE2058">
        <v>2</v>
      </c>
    </row>
    <row r="2059" spans="1:57" x14ac:dyDescent="0.25">
      <c r="A2059" s="179">
        <f t="shared" si="32"/>
        <v>20160</v>
      </c>
      <c r="B2059" t="s">
        <v>1923</v>
      </c>
      <c r="C2059">
        <v>45449842</v>
      </c>
      <c r="D2059">
        <v>144105</v>
      </c>
      <c r="E2059">
        <v>4</v>
      </c>
      <c r="F2059">
        <v>550022132</v>
      </c>
      <c r="G2059" s="180">
        <v>43683</v>
      </c>
      <c r="H2059" s="180">
        <v>45229</v>
      </c>
      <c r="I2059">
        <v>0</v>
      </c>
      <c r="J2059">
        <v>1</v>
      </c>
      <c r="K2059">
        <v>5</v>
      </c>
      <c r="L2059">
        <v>30</v>
      </c>
      <c r="M2059">
        <v>2</v>
      </c>
      <c r="N2059" s="170">
        <v>22490513</v>
      </c>
      <c r="O2059" s="170">
        <v>24960000</v>
      </c>
      <c r="P2059" s="178">
        <v>28262</v>
      </c>
      <c r="Q2059" s="178">
        <v>1087</v>
      </c>
      <c r="R2059" s="178">
        <v>25370</v>
      </c>
      <c r="S2059">
        <v>0</v>
      </c>
      <c r="T2059">
        <v>0</v>
      </c>
      <c r="U2059">
        <v>0</v>
      </c>
      <c r="W2059">
        <v>0</v>
      </c>
      <c r="X2059">
        <v>0</v>
      </c>
      <c r="Y2059">
        <v>0</v>
      </c>
      <c r="AB2059" s="180">
        <v>44285</v>
      </c>
      <c r="AC2059">
        <v>1</v>
      </c>
      <c r="AD2059" t="s">
        <v>1922</v>
      </c>
      <c r="AE2059">
        <v>1</v>
      </c>
      <c r="AF2059">
        <v>30</v>
      </c>
      <c r="AG2059">
        <v>0</v>
      </c>
      <c r="AN2059">
        <v>1</v>
      </c>
      <c r="AO2059">
        <v>1</v>
      </c>
      <c r="AR2059" s="178">
        <v>5210</v>
      </c>
      <c r="AS2059" t="s">
        <v>1921</v>
      </c>
      <c r="AT2059">
        <v>0</v>
      </c>
      <c r="AU2059">
        <v>0</v>
      </c>
      <c r="AV2059">
        <v>890480123</v>
      </c>
      <c r="AW2059" t="s">
        <v>1920</v>
      </c>
      <c r="AX2059">
        <v>5</v>
      </c>
      <c r="BC2059">
        <v>2</v>
      </c>
      <c r="BD2059">
        <v>7</v>
      </c>
      <c r="BE2059">
        <v>2</v>
      </c>
    </row>
    <row r="2060" spans="1:57" x14ac:dyDescent="0.25">
      <c r="A2060" s="179">
        <f t="shared" si="32"/>
        <v>51392</v>
      </c>
      <c r="B2060" t="s">
        <v>1923</v>
      </c>
      <c r="C2060">
        <v>45449842</v>
      </c>
      <c r="D2060">
        <v>144105</v>
      </c>
      <c r="E2060">
        <v>4</v>
      </c>
      <c r="F2060">
        <v>550022574</v>
      </c>
      <c r="G2060" s="180">
        <v>43730</v>
      </c>
      <c r="H2060" s="180">
        <v>45229</v>
      </c>
      <c r="I2060">
        <v>0</v>
      </c>
      <c r="J2060">
        <v>1</v>
      </c>
      <c r="K2060">
        <v>5</v>
      </c>
      <c r="L2060">
        <v>30</v>
      </c>
      <c r="M2060">
        <v>2</v>
      </c>
      <c r="N2060" s="170">
        <v>22490513</v>
      </c>
      <c r="O2060" s="170">
        <v>24960000</v>
      </c>
      <c r="P2060" s="178">
        <v>72042</v>
      </c>
      <c r="Q2060" s="178">
        <v>2770</v>
      </c>
      <c r="R2060" s="178">
        <v>64673</v>
      </c>
      <c r="S2060">
        <v>0</v>
      </c>
      <c r="T2060">
        <v>0</v>
      </c>
      <c r="U2060">
        <v>0</v>
      </c>
      <c r="W2060">
        <v>0</v>
      </c>
      <c r="X2060">
        <v>0</v>
      </c>
      <c r="Y2060">
        <v>0</v>
      </c>
      <c r="AB2060" s="180">
        <v>44285</v>
      </c>
      <c r="AC2060">
        <v>1</v>
      </c>
      <c r="AD2060" t="s">
        <v>1922</v>
      </c>
      <c r="AE2060">
        <v>1</v>
      </c>
      <c r="AF2060">
        <v>30</v>
      </c>
      <c r="AG2060">
        <v>0</v>
      </c>
      <c r="AN2060">
        <v>1</v>
      </c>
      <c r="AO2060">
        <v>1</v>
      </c>
      <c r="AR2060" s="178">
        <v>13281</v>
      </c>
      <c r="AS2060" t="s">
        <v>1921</v>
      </c>
      <c r="AT2060">
        <v>0</v>
      </c>
      <c r="AU2060">
        <v>0</v>
      </c>
      <c r="AV2060">
        <v>890480123</v>
      </c>
      <c r="AW2060" t="s">
        <v>1920</v>
      </c>
      <c r="AX2060">
        <v>5</v>
      </c>
      <c r="BC2060">
        <v>2</v>
      </c>
      <c r="BD2060">
        <v>7</v>
      </c>
      <c r="BE2060">
        <v>2</v>
      </c>
    </row>
    <row r="2061" spans="1:57" x14ac:dyDescent="0.25">
      <c r="A2061" s="179">
        <f t="shared" si="32"/>
        <v>26034</v>
      </c>
      <c r="B2061" t="s">
        <v>1923</v>
      </c>
      <c r="C2061">
        <v>45449842</v>
      </c>
      <c r="D2061">
        <v>144105</v>
      </c>
      <c r="E2061">
        <v>4</v>
      </c>
      <c r="F2061">
        <v>550022575</v>
      </c>
      <c r="G2061" s="180">
        <v>43730</v>
      </c>
      <c r="H2061" s="180">
        <v>45229</v>
      </c>
      <c r="I2061">
        <v>0</v>
      </c>
      <c r="J2061">
        <v>1</v>
      </c>
      <c r="K2061">
        <v>5</v>
      </c>
      <c r="L2061">
        <v>30</v>
      </c>
      <c r="M2061">
        <v>2</v>
      </c>
      <c r="N2061" s="170">
        <v>22490513</v>
      </c>
      <c r="O2061" s="170">
        <v>24960000</v>
      </c>
      <c r="P2061" s="178">
        <v>36494</v>
      </c>
      <c r="Q2061" s="178">
        <v>1403</v>
      </c>
      <c r="R2061" s="178">
        <v>32762</v>
      </c>
      <c r="S2061">
        <v>0</v>
      </c>
      <c r="T2061">
        <v>0</v>
      </c>
      <c r="U2061">
        <v>0</v>
      </c>
      <c r="W2061">
        <v>0</v>
      </c>
      <c r="X2061">
        <v>0</v>
      </c>
      <c r="Y2061">
        <v>0</v>
      </c>
      <c r="AB2061" s="180">
        <v>44285</v>
      </c>
      <c r="AC2061">
        <v>1</v>
      </c>
      <c r="AD2061" t="s">
        <v>1922</v>
      </c>
      <c r="AE2061">
        <v>1</v>
      </c>
      <c r="AF2061">
        <v>30</v>
      </c>
      <c r="AG2061">
        <v>0</v>
      </c>
      <c r="AN2061">
        <v>1</v>
      </c>
      <c r="AO2061">
        <v>1</v>
      </c>
      <c r="AR2061" s="178">
        <v>6728</v>
      </c>
      <c r="AS2061" t="s">
        <v>1921</v>
      </c>
      <c r="AT2061">
        <v>0</v>
      </c>
      <c r="AU2061">
        <v>0</v>
      </c>
      <c r="AV2061">
        <v>890480123</v>
      </c>
      <c r="AW2061" t="s">
        <v>1920</v>
      </c>
      <c r="AX2061">
        <v>5</v>
      </c>
      <c r="BC2061">
        <v>2</v>
      </c>
      <c r="BD2061">
        <v>7</v>
      </c>
      <c r="BE2061">
        <v>2</v>
      </c>
    </row>
    <row r="2062" spans="1:57" x14ac:dyDescent="0.25">
      <c r="A2062" s="179">
        <f t="shared" si="32"/>
        <v>53156</v>
      </c>
      <c r="B2062" t="s">
        <v>1923</v>
      </c>
      <c r="C2062">
        <v>45449842</v>
      </c>
      <c r="D2062">
        <v>144105</v>
      </c>
      <c r="E2062">
        <v>4</v>
      </c>
      <c r="F2062">
        <v>550022835</v>
      </c>
      <c r="G2062" s="180">
        <v>43751</v>
      </c>
      <c r="H2062" s="180">
        <v>45229</v>
      </c>
      <c r="I2062">
        <v>0</v>
      </c>
      <c r="J2062">
        <v>1</v>
      </c>
      <c r="K2062">
        <v>4</v>
      </c>
      <c r="L2062">
        <v>30</v>
      </c>
      <c r="M2062">
        <v>2</v>
      </c>
      <c r="N2062" s="170">
        <v>22490513</v>
      </c>
      <c r="O2062" s="170">
        <v>24960000</v>
      </c>
      <c r="P2062" s="178">
        <v>72941</v>
      </c>
      <c r="Q2062" s="178">
        <v>2804</v>
      </c>
      <c r="R2062" s="178">
        <v>66893</v>
      </c>
      <c r="S2062">
        <v>1427</v>
      </c>
      <c r="T2062">
        <v>0</v>
      </c>
      <c r="U2062">
        <v>0</v>
      </c>
      <c r="W2062">
        <v>0</v>
      </c>
      <c r="X2062">
        <v>0</v>
      </c>
      <c r="Y2062">
        <v>0</v>
      </c>
      <c r="AB2062" s="180">
        <v>44253</v>
      </c>
      <c r="AC2062">
        <v>1</v>
      </c>
      <c r="AD2062" t="s">
        <v>1922</v>
      </c>
      <c r="AE2062">
        <v>1</v>
      </c>
      <c r="AF2062">
        <v>30</v>
      </c>
      <c r="AG2062">
        <v>0</v>
      </c>
      <c r="AN2062">
        <v>1</v>
      </c>
      <c r="AO2062">
        <v>1</v>
      </c>
      <c r="AR2062" s="178">
        <v>13737</v>
      </c>
      <c r="AS2062" t="s">
        <v>1921</v>
      </c>
      <c r="AT2062">
        <v>0</v>
      </c>
      <c r="AU2062">
        <v>0</v>
      </c>
      <c r="AV2062">
        <v>890480123</v>
      </c>
      <c r="AW2062" t="s">
        <v>1920</v>
      </c>
      <c r="AX2062">
        <v>5</v>
      </c>
      <c r="BC2062">
        <v>2</v>
      </c>
      <c r="BD2062">
        <v>7</v>
      </c>
      <c r="BE2062">
        <v>2</v>
      </c>
    </row>
    <row r="2063" spans="1:57" x14ac:dyDescent="0.25">
      <c r="A2063" s="179">
        <f t="shared" si="32"/>
        <v>10402</v>
      </c>
      <c r="B2063" t="s">
        <v>1923</v>
      </c>
      <c r="C2063">
        <v>45449842</v>
      </c>
      <c r="D2063">
        <v>144105</v>
      </c>
      <c r="E2063">
        <v>4</v>
      </c>
      <c r="F2063">
        <v>550022836</v>
      </c>
      <c r="G2063" s="180">
        <v>43751</v>
      </c>
      <c r="H2063" s="180">
        <v>45229</v>
      </c>
      <c r="I2063">
        <v>0</v>
      </c>
      <c r="J2063">
        <v>1</v>
      </c>
      <c r="K2063">
        <v>5</v>
      </c>
      <c r="L2063">
        <v>30</v>
      </c>
      <c r="M2063">
        <v>2</v>
      </c>
      <c r="N2063" s="170">
        <v>22490513</v>
      </c>
      <c r="O2063" s="170">
        <v>24960000</v>
      </c>
      <c r="P2063" s="178">
        <v>14579</v>
      </c>
      <c r="Q2063" s="178">
        <v>560</v>
      </c>
      <c r="R2063" s="178">
        <v>13090</v>
      </c>
      <c r="S2063">
        <v>0</v>
      </c>
      <c r="T2063">
        <v>0</v>
      </c>
      <c r="U2063">
        <v>0</v>
      </c>
      <c r="W2063">
        <v>0</v>
      </c>
      <c r="X2063">
        <v>0</v>
      </c>
      <c r="Y2063">
        <v>0</v>
      </c>
      <c r="AB2063" s="180">
        <v>44285</v>
      </c>
      <c r="AC2063">
        <v>1</v>
      </c>
      <c r="AD2063" t="s">
        <v>1922</v>
      </c>
      <c r="AE2063">
        <v>1</v>
      </c>
      <c r="AF2063">
        <v>30</v>
      </c>
      <c r="AG2063">
        <v>0</v>
      </c>
      <c r="AN2063">
        <v>1</v>
      </c>
      <c r="AO2063">
        <v>1</v>
      </c>
      <c r="AR2063" s="178">
        <v>2688</v>
      </c>
      <c r="AS2063" t="s">
        <v>1921</v>
      </c>
      <c r="AT2063">
        <v>0</v>
      </c>
      <c r="AU2063">
        <v>0</v>
      </c>
      <c r="AV2063">
        <v>890480123</v>
      </c>
      <c r="AW2063" t="s">
        <v>1920</v>
      </c>
      <c r="AX2063">
        <v>5</v>
      </c>
      <c r="BC2063">
        <v>2</v>
      </c>
      <c r="BD2063">
        <v>7</v>
      </c>
      <c r="BE2063">
        <v>2</v>
      </c>
    </row>
    <row r="2064" spans="1:57" x14ac:dyDescent="0.25">
      <c r="A2064" s="179">
        <f t="shared" si="32"/>
        <v>5557</v>
      </c>
      <c r="B2064" t="s">
        <v>1923</v>
      </c>
      <c r="C2064">
        <v>45449842</v>
      </c>
      <c r="D2064">
        <v>144105</v>
      </c>
      <c r="E2064">
        <v>4</v>
      </c>
      <c r="F2064">
        <v>550022837</v>
      </c>
      <c r="G2064" s="180">
        <v>43751</v>
      </c>
      <c r="H2064" s="180">
        <v>45229</v>
      </c>
      <c r="I2064">
        <v>0</v>
      </c>
      <c r="J2064">
        <v>1</v>
      </c>
      <c r="K2064">
        <v>5</v>
      </c>
      <c r="L2064">
        <v>30</v>
      </c>
      <c r="M2064">
        <v>2</v>
      </c>
      <c r="N2064" s="170">
        <v>22490513</v>
      </c>
      <c r="O2064" s="170">
        <v>24960000</v>
      </c>
      <c r="P2064" s="178">
        <v>7788</v>
      </c>
      <c r="Q2064" s="178">
        <v>299</v>
      </c>
      <c r="R2064" s="178">
        <v>6993</v>
      </c>
      <c r="S2064">
        <v>0</v>
      </c>
      <c r="T2064">
        <v>0</v>
      </c>
      <c r="U2064">
        <v>0</v>
      </c>
      <c r="W2064">
        <v>0</v>
      </c>
      <c r="X2064">
        <v>0</v>
      </c>
      <c r="Y2064">
        <v>0</v>
      </c>
      <c r="AB2064" s="180">
        <v>44285</v>
      </c>
      <c r="AC2064">
        <v>1</v>
      </c>
      <c r="AD2064" t="s">
        <v>1922</v>
      </c>
      <c r="AE2064">
        <v>1</v>
      </c>
      <c r="AF2064">
        <v>30</v>
      </c>
      <c r="AG2064">
        <v>0</v>
      </c>
      <c r="AN2064">
        <v>1</v>
      </c>
      <c r="AO2064">
        <v>1</v>
      </c>
      <c r="AR2064" s="178">
        <v>1436</v>
      </c>
      <c r="AS2064" t="s">
        <v>1921</v>
      </c>
      <c r="AT2064">
        <v>0</v>
      </c>
      <c r="AU2064">
        <v>0</v>
      </c>
      <c r="AV2064">
        <v>890480123</v>
      </c>
      <c r="AW2064" t="s">
        <v>1920</v>
      </c>
      <c r="AX2064">
        <v>5</v>
      </c>
      <c r="BC2064">
        <v>2</v>
      </c>
      <c r="BD2064">
        <v>7</v>
      </c>
      <c r="BE2064">
        <v>2</v>
      </c>
    </row>
    <row r="2065" spans="1:57" x14ac:dyDescent="0.25">
      <c r="A2065" s="179">
        <f t="shared" si="32"/>
        <v>54966</v>
      </c>
      <c r="B2065" t="s">
        <v>1923</v>
      </c>
      <c r="C2065">
        <v>45449842</v>
      </c>
      <c r="D2065">
        <v>144105</v>
      </c>
      <c r="E2065">
        <v>4</v>
      </c>
      <c r="F2065">
        <v>550022998</v>
      </c>
      <c r="G2065" s="180">
        <v>43773</v>
      </c>
      <c r="H2065" s="180">
        <v>45229</v>
      </c>
      <c r="I2065">
        <v>0</v>
      </c>
      <c r="J2065">
        <v>1</v>
      </c>
      <c r="K2065">
        <v>4</v>
      </c>
      <c r="L2065">
        <v>30</v>
      </c>
      <c r="M2065">
        <v>2</v>
      </c>
      <c r="N2065" s="170">
        <v>22490513</v>
      </c>
      <c r="O2065" s="170">
        <v>24960000</v>
      </c>
      <c r="P2065" s="178">
        <v>75424</v>
      </c>
      <c r="Q2065" s="178">
        <v>2900</v>
      </c>
      <c r="R2065" s="178">
        <v>69171</v>
      </c>
      <c r="S2065">
        <v>1463</v>
      </c>
      <c r="T2065">
        <v>0</v>
      </c>
      <c r="U2065">
        <v>0</v>
      </c>
      <c r="W2065">
        <v>0</v>
      </c>
      <c r="X2065">
        <v>0</v>
      </c>
      <c r="Y2065">
        <v>0</v>
      </c>
      <c r="AB2065" s="180">
        <v>44253</v>
      </c>
      <c r="AC2065">
        <v>1</v>
      </c>
      <c r="AD2065" t="s">
        <v>1922</v>
      </c>
      <c r="AE2065">
        <v>1</v>
      </c>
      <c r="AF2065">
        <v>30</v>
      </c>
      <c r="AG2065">
        <v>0</v>
      </c>
      <c r="AN2065">
        <v>1</v>
      </c>
      <c r="AO2065">
        <v>1</v>
      </c>
      <c r="AR2065" s="178">
        <v>14205</v>
      </c>
      <c r="AS2065" t="s">
        <v>1921</v>
      </c>
      <c r="AT2065">
        <v>0</v>
      </c>
      <c r="AU2065">
        <v>0</v>
      </c>
      <c r="AV2065">
        <v>890480123</v>
      </c>
      <c r="AW2065" t="s">
        <v>1920</v>
      </c>
      <c r="AX2065">
        <v>5</v>
      </c>
      <c r="BC2065">
        <v>2</v>
      </c>
      <c r="BD2065">
        <v>7</v>
      </c>
      <c r="BE2065">
        <v>2</v>
      </c>
    </row>
    <row r="2066" spans="1:57" x14ac:dyDescent="0.25">
      <c r="A2066" s="179">
        <f t="shared" si="32"/>
        <v>5383</v>
      </c>
      <c r="B2066" t="s">
        <v>1923</v>
      </c>
      <c r="C2066">
        <v>45449842</v>
      </c>
      <c r="D2066">
        <v>144105</v>
      </c>
      <c r="E2066">
        <v>4</v>
      </c>
      <c r="F2066">
        <v>550022999</v>
      </c>
      <c r="G2066" s="180">
        <v>43773</v>
      </c>
      <c r="H2066" s="180">
        <v>45229</v>
      </c>
      <c r="I2066">
        <v>0</v>
      </c>
      <c r="J2066">
        <v>1</v>
      </c>
      <c r="K2066">
        <v>5</v>
      </c>
      <c r="L2066">
        <v>30</v>
      </c>
      <c r="M2066">
        <v>2</v>
      </c>
      <c r="N2066" s="170">
        <v>22490513</v>
      </c>
      <c r="O2066" s="170">
        <v>24960000</v>
      </c>
      <c r="P2066" s="178">
        <v>7545</v>
      </c>
      <c r="Q2066" s="178">
        <v>290</v>
      </c>
      <c r="R2066" s="178">
        <v>6774</v>
      </c>
      <c r="S2066">
        <v>0</v>
      </c>
      <c r="T2066">
        <v>0</v>
      </c>
      <c r="U2066">
        <v>0</v>
      </c>
      <c r="W2066">
        <v>0</v>
      </c>
      <c r="X2066">
        <v>0</v>
      </c>
      <c r="Y2066">
        <v>0</v>
      </c>
      <c r="AB2066" s="180">
        <v>44285</v>
      </c>
      <c r="AC2066">
        <v>1</v>
      </c>
      <c r="AD2066" t="s">
        <v>1922</v>
      </c>
      <c r="AE2066">
        <v>1</v>
      </c>
      <c r="AF2066">
        <v>30</v>
      </c>
      <c r="AG2066">
        <v>0</v>
      </c>
      <c r="AN2066">
        <v>1</v>
      </c>
      <c r="AO2066">
        <v>1</v>
      </c>
      <c r="AR2066" s="178">
        <v>1391</v>
      </c>
      <c r="AS2066" t="s">
        <v>1921</v>
      </c>
      <c r="AT2066">
        <v>0</v>
      </c>
      <c r="AU2066">
        <v>0</v>
      </c>
      <c r="AV2066">
        <v>890480123</v>
      </c>
      <c r="AW2066" t="s">
        <v>1920</v>
      </c>
      <c r="AX2066">
        <v>5</v>
      </c>
      <c r="BC2066">
        <v>2</v>
      </c>
      <c r="BD2066">
        <v>7</v>
      </c>
      <c r="BE2066">
        <v>2</v>
      </c>
    </row>
    <row r="2067" spans="1:57" x14ac:dyDescent="0.25">
      <c r="A2067" s="179">
        <f t="shared" si="32"/>
        <v>56816</v>
      </c>
      <c r="B2067" t="s">
        <v>1923</v>
      </c>
      <c r="C2067">
        <v>45449842</v>
      </c>
      <c r="D2067">
        <v>144105</v>
      </c>
      <c r="E2067">
        <v>4</v>
      </c>
      <c r="F2067">
        <v>550023218</v>
      </c>
      <c r="G2067" s="180">
        <v>43805</v>
      </c>
      <c r="H2067" s="180">
        <v>45229</v>
      </c>
      <c r="I2067">
        <v>0</v>
      </c>
      <c r="J2067">
        <v>1</v>
      </c>
      <c r="K2067">
        <v>4</v>
      </c>
      <c r="L2067">
        <v>30</v>
      </c>
      <c r="M2067">
        <v>2</v>
      </c>
      <c r="N2067" s="170">
        <v>22490513</v>
      </c>
      <c r="O2067" s="170">
        <v>24960000</v>
      </c>
      <c r="P2067" s="178">
        <v>77951</v>
      </c>
      <c r="Q2067" s="178">
        <v>2997</v>
      </c>
      <c r="R2067" s="178">
        <v>71498</v>
      </c>
      <c r="S2067">
        <v>1529</v>
      </c>
      <c r="T2067">
        <v>0</v>
      </c>
      <c r="U2067">
        <v>0</v>
      </c>
      <c r="W2067">
        <v>0</v>
      </c>
      <c r="X2067">
        <v>0</v>
      </c>
      <c r="Y2067">
        <v>0</v>
      </c>
      <c r="AB2067" s="180">
        <v>44253</v>
      </c>
      <c r="AC2067">
        <v>1</v>
      </c>
      <c r="AD2067" t="s">
        <v>1922</v>
      </c>
      <c r="AE2067">
        <v>1</v>
      </c>
      <c r="AF2067">
        <v>30</v>
      </c>
      <c r="AG2067">
        <v>0</v>
      </c>
      <c r="AN2067">
        <v>1</v>
      </c>
      <c r="AO2067">
        <v>1</v>
      </c>
      <c r="AR2067" s="178">
        <v>14682</v>
      </c>
      <c r="AS2067" t="s">
        <v>1921</v>
      </c>
      <c r="AT2067">
        <v>0</v>
      </c>
      <c r="AU2067">
        <v>0</v>
      </c>
      <c r="AV2067">
        <v>890480123</v>
      </c>
      <c r="AW2067" t="s">
        <v>1920</v>
      </c>
      <c r="AX2067">
        <v>5</v>
      </c>
      <c r="BC2067">
        <v>2</v>
      </c>
      <c r="BD2067">
        <v>7</v>
      </c>
      <c r="BE2067">
        <v>2</v>
      </c>
    </row>
    <row r="2068" spans="1:57" x14ac:dyDescent="0.25">
      <c r="A2068" s="179">
        <f t="shared" si="32"/>
        <v>11116</v>
      </c>
      <c r="B2068" t="s">
        <v>1923</v>
      </c>
      <c r="C2068">
        <v>45449842</v>
      </c>
      <c r="D2068">
        <v>144105</v>
      </c>
      <c r="E2068">
        <v>4</v>
      </c>
      <c r="F2068">
        <v>550023219</v>
      </c>
      <c r="G2068" s="180">
        <v>43805</v>
      </c>
      <c r="H2068" s="180">
        <v>45229</v>
      </c>
      <c r="I2068">
        <v>0</v>
      </c>
      <c r="J2068">
        <v>1</v>
      </c>
      <c r="K2068">
        <v>5</v>
      </c>
      <c r="L2068">
        <v>30</v>
      </c>
      <c r="M2068">
        <v>2</v>
      </c>
      <c r="N2068" s="170">
        <v>22490513</v>
      </c>
      <c r="O2068" s="170">
        <v>24960000</v>
      </c>
      <c r="P2068" s="178">
        <v>15583</v>
      </c>
      <c r="Q2068" s="178">
        <v>599</v>
      </c>
      <c r="R2068" s="178">
        <v>13988</v>
      </c>
      <c r="S2068">
        <v>0</v>
      </c>
      <c r="T2068">
        <v>0</v>
      </c>
      <c r="U2068">
        <v>0</v>
      </c>
      <c r="W2068">
        <v>0</v>
      </c>
      <c r="X2068">
        <v>0</v>
      </c>
      <c r="Y2068">
        <v>0</v>
      </c>
      <c r="AB2068" s="180">
        <v>44285</v>
      </c>
      <c r="AC2068">
        <v>1</v>
      </c>
      <c r="AD2068" t="s">
        <v>1922</v>
      </c>
      <c r="AE2068">
        <v>1</v>
      </c>
      <c r="AF2068">
        <v>30</v>
      </c>
      <c r="AG2068">
        <v>0</v>
      </c>
      <c r="AN2068">
        <v>1</v>
      </c>
      <c r="AO2068">
        <v>1</v>
      </c>
      <c r="AR2068" s="178">
        <v>2872</v>
      </c>
      <c r="AS2068" t="s">
        <v>1921</v>
      </c>
      <c r="AT2068">
        <v>0</v>
      </c>
      <c r="AU2068">
        <v>0</v>
      </c>
      <c r="AV2068">
        <v>890480123</v>
      </c>
      <c r="AW2068" t="s">
        <v>1920</v>
      </c>
      <c r="AX2068">
        <v>5</v>
      </c>
      <c r="BC2068">
        <v>2</v>
      </c>
      <c r="BD2068">
        <v>7</v>
      </c>
      <c r="BE2068">
        <v>2</v>
      </c>
    </row>
    <row r="2069" spans="1:57" x14ac:dyDescent="0.25">
      <c r="A2069" s="179">
        <f t="shared" si="32"/>
        <v>58542</v>
      </c>
      <c r="B2069" t="s">
        <v>1923</v>
      </c>
      <c r="C2069">
        <v>45449842</v>
      </c>
      <c r="D2069">
        <v>144105</v>
      </c>
      <c r="E2069">
        <v>4</v>
      </c>
      <c r="F2069">
        <v>550023379</v>
      </c>
      <c r="G2069" s="180">
        <v>43839</v>
      </c>
      <c r="H2069" s="180">
        <v>45229</v>
      </c>
      <c r="I2069">
        <v>0</v>
      </c>
      <c r="J2069">
        <v>1</v>
      </c>
      <c r="K2069">
        <v>4</v>
      </c>
      <c r="L2069">
        <v>30</v>
      </c>
      <c r="M2069">
        <v>2</v>
      </c>
      <c r="N2069" s="170">
        <v>22490513</v>
      </c>
      <c r="O2069" s="170">
        <v>24960000</v>
      </c>
      <c r="P2069" s="178">
        <v>80339</v>
      </c>
      <c r="Q2069" s="178">
        <v>3089</v>
      </c>
      <c r="R2069" s="178">
        <v>73670</v>
      </c>
      <c r="S2069">
        <v>1564</v>
      </c>
      <c r="T2069">
        <v>0</v>
      </c>
      <c r="U2069">
        <v>0</v>
      </c>
      <c r="W2069">
        <v>0</v>
      </c>
      <c r="X2069">
        <v>0</v>
      </c>
      <c r="Y2069">
        <v>0</v>
      </c>
      <c r="AB2069" s="180">
        <v>44253</v>
      </c>
      <c r="AC2069">
        <v>1</v>
      </c>
      <c r="AD2069" t="s">
        <v>1922</v>
      </c>
      <c r="AE2069">
        <v>1</v>
      </c>
      <c r="AF2069">
        <v>30</v>
      </c>
      <c r="AG2069">
        <v>0</v>
      </c>
      <c r="AN2069">
        <v>1</v>
      </c>
      <c r="AO2069">
        <v>1</v>
      </c>
      <c r="AR2069" s="178">
        <v>15128</v>
      </c>
      <c r="AS2069" t="s">
        <v>1921</v>
      </c>
      <c r="AT2069">
        <v>0</v>
      </c>
      <c r="AU2069">
        <v>0</v>
      </c>
      <c r="AV2069">
        <v>890480123</v>
      </c>
      <c r="AW2069" t="s">
        <v>1920</v>
      </c>
      <c r="AX2069">
        <v>5</v>
      </c>
      <c r="BC2069">
        <v>2</v>
      </c>
      <c r="BD2069">
        <v>7</v>
      </c>
      <c r="BE2069">
        <v>2</v>
      </c>
    </row>
    <row r="2070" spans="1:57" x14ac:dyDescent="0.25">
      <c r="A2070" s="179">
        <f t="shared" si="32"/>
        <v>33541</v>
      </c>
      <c r="B2070" t="s">
        <v>1923</v>
      </c>
      <c r="C2070">
        <v>45449842</v>
      </c>
      <c r="D2070">
        <v>144105</v>
      </c>
      <c r="E2070">
        <v>4</v>
      </c>
      <c r="F2070">
        <v>550023399</v>
      </c>
      <c r="G2070" s="180">
        <v>43846</v>
      </c>
      <c r="H2070" s="180">
        <v>45229</v>
      </c>
      <c r="I2070">
        <v>0</v>
      </c>
      <c r="J2070">
        <v>1</v>
      </c>
      <c r="K2070">
        <v>5</v>
      </c>
      <c r="L2070">
        <v>30</v>
      </c>
      <c r="M2070">
        <v>2</v>
      </c>
      <c r="N2070" s="170">
        <v>22490513</v>
      </c>
      <c r="O2070" s="170">
        <v>24960000</v>
      </c>
      <c r="P2070" s="178">
        <v>47020</v>
      </c>
      <c r="Q2070" s="178">
        <v>1808</v>
      </c>
      <c r="R2070" s="178">
        <v>42209</v>
      </c>
      <c r="S2070">
        <v>0</v>
      </c>
      <c r="T2070">
        <v>0</v>
      </c>
      <c r="U2070">
        <v>0</v>
      </c>
      <c r="W2070">
        <v>0</v>
      </c>
      <c r="X2070">
        <v>0</v>
      </c>
      <c r="Y2070">
        <v>0</v>
      </c>
      <c r="AB2070" s="180">
        <v>44285</v>
      </c>
      <c r="AC2070">
        <v>1</v>
      </c>
      <c r="AD2070" t="s">
        <v>1922</v>
      </c>
      <c r="AE2070">
        <v>1</v>
      </c>
      <c r="AF2070">
        <v>30</v>
      </c>
      <c r="AG2070">
        <v>0</v>
      </c>
      <c r="AN2070">
        <v>1</v>
      </c>
      <c r="AO2070">
        <v>1</v>
      </c>
      <c r="AR2070" s="178">
        <v>8668</v>
      </c>
      <c r="AS2070" t="s">
        <v>1921</v>
      </c>
      <c r="AT2070">
        <v>0</v>
      </c>
      <c r="AU2070">
        <v>0</v>
      </c>
      <c r="AV2070">
        <v>890480123</v>
      </c>
      <c r="AW2070" t="s">
        <v>1920</v>
      </c>
      <c r="AX2070">
        <v>5</v>
      </c>
      <c r="BC2070">
        <v>2</v>
      </c>
      <c r="BD2070">
        <v>7</v>
      </c>
      <c r="BE2070">
        <v>2</v>
      </c>
    </row>
    <row r="2071" spans="1:57" x14ac:dyDescent="0.25">
      <c r="A2071" s="179">
        <f t="shared" si="32"/>
        <v>60302</v>
      </c>
      <c r="B2071" t="s">
        <v>1923</v>
      </c>
      <c r="C2071">
        <v>45449842</v>
      </c>
      <c r="D2071">
        <v>144105</v>
      </c>
      <c r="E2071">
        <v>4</v>
      </c>
      <c r="F2071">
        <v>550023524</v>
      </c>
      <c r="G2071" s="180">
        <v>43871</v>
      </c>
      <c r="H2071" s="180">
        <v>45229</v>
      </c>
      <c r="I2071">
        <v>0</v>
      </c>
      <c r="J2071">
        <v>1</v>
      </c>
      <c r="K2071">
        <v>4</v>
      </c>
      <c r="L2071">
        <v>30</v>
      </c>
      <c r="M2071">
        <v>2</v>
      </c>
      <c r="N2071" s="170">
        <v>22490513</v>
      </c>
      <c r="O2071" s="170">
        <v>24960000</v>
      </c>
      <c r="P2071" s="178">
        <v>82740</v>
      </c>
      <c r="Q2071" s="178">
        <v>3181</v>
      </c>
      <c r="R2071" s="178">
        <v>75886</v>
      </c>
      <c r="S2071">
        <v>1599</v>
      </c>
      <c r="T2071">
        <v>0</v>
      </c>
      <c r="U2071">
        <v>0</v>
      </c>
      <c r="W2071">
        <v>0</v>
      </c>
      <c r="X2071">
        <v>0</v>
      </c>
      <c r="Y2071">
        <v>0</v>
      </c>
      <c r="AB2071" s="180">
        <v>44253</v>
      </c>
      <c r="AC2071">
        <v>1</v>
      </c>
      <c r="AD2071" t="s">
        <v>1922</v>
      </c>
      <c r="AE2071">
        <v>1</v>
      </c>
      <c r="AF2071">
        <v>30</v>
      </c>
      <c r="AG2071">
        <v>0</v>
      </c>
      <c r="AN2071">
        <v>1</v>
      </c>
      <c r="AO2071">
        <v>1</v>
      </c>
      <c r="AR2071" s="178">
        <v>15584</v>
      </c>
      <c r="AS2071" t="s">
        <v>1921</v>
      </c>
      <c r="AT2071">
        <v>0</v>
      </c>
      <c r="AU2071">
        <v>0</v>
      </c>
      <c r="AV2071">
        <v>890480123</v>
      </c>
      <c r="AW2071" t="s">
        <v>1920</v>
      </c>
      <c r="AX2071">
        <v>5</v>
      </c>
      <c r="BC2071">
        <v>2</v>
      </c>
      <c r="BD2071">
        <v>7</v>
      </c>
      <c r="BE2071">
        <v>2</v>
      </c>
    </row>
    <row r="2072" spans="1:57" x14ac:dyDescent="0.25">
      <c r="A2072" s="179">
        <f t="shared" si="32"/>
        <v>5905</v>
      </c>
      <c r="B2072" t="s">
        <v>1923</v>
      </c>
      <c r="C2072">
        <v>45449842</v>
      </c>
      <c r="D2072">
        <v>144105</v>
      </c>
      <c r="E2072">
        <v>4</v>
      </c>
      <c r="F2072">
        <v>550023525</v>
      </c>
      <c r="G2072" s="180">
        <v>43871</v>
      </c>
      <c r="H2072" s="180">
        <v>45229</v>
      </c>
      <c r="I2072">
        <v>0</v>
      </c>
      <c r="J2072">
        <v>1</v>
      </c>
      <c r="K2072">
        <v>5</v>
      </c>
      <c r="L2072">
        <v>30</v>
      </c>
      <c r="M2072">
        <v>2</v>
      </c>
      <c r="N2072" s="170">
        <v>22490513</v>
      </c>
      <c r="O2072" s="170">
        <v>24960000</v>
      </c>
      <c r="P2072" s="178">
        <v>8276</v>
      </c>
      <c r="Q2072" s="178">
        <v>318</v>
      </c>
      <c r="R2072" s="178">
        <v>7431</v>
      </c>
      <c r="S2072">
        <v>0</v>
      </c>
      <c r="T2072">
        <v>0</v>
      </c>
      <c r="U2072">
        <v>0</v>
      </c>
      <c r="W2072">
        <v>0</v>
      </c>
      <c r="X2072">
        <v>0</v>
      </c>
      <c r="Y2072">
        <v>0</v>
      </c>
      <c r="AB2072" s="180">
        <v>44285</v>
      </c>
      <c r="AC2072">
        <v>1</v>
      </c>
      <c r="AD2072" t="s">
        <v>1922</v>
      </c>
      <c r="AE2072">
        <v>1</v>
      </c>
      <c r="AF2072">
        <v>30</v>
      </c>
      <c r="AG2072">
        <v>0</v>
      </c>
      <c r="AN2072">
        <v>1</v>
      </c>
      <c r="AO2072">
        <v>1</v>
      </c>
      <c r="AR2072" s="178">
        <v>1526</v>
      </c>
      <c r="AS2072" t="s">
        <v>1921</v>
      </c>
      <c r="AT2072">
        <v>0</v>
      </c>
      <c r="AU2072">
        <v>0</v>
      </c>
      <c r="AV2072">
        <v>890480123</v>
      </c>
      <c r="AW2072" t="s">
        <v>1920</v>
      </c>
      <c r="AX2072">
        <v>5</v>
      </c>
      <c r="BC2072">
        <v>2</v>
      </c>
      <c r="BD2072">
        <v>7</v>
      </c>
      <c r="BE2072">
        <v>2</v>
      </c>
    </row>
    <row r="2073" spans="1:57" x14ac:dyDescent="0.25">
      <c r="A2073" s="179">
        <f t="shared" si="32"/>
        <v>59297</v>
      </c>
      <c r="B2073" t="s">
        <v>1923</v>
      </c>
      <c r="C2073">
        <v>45449842</v>
      </c>
      <c r="D2073">
        <v>144105</v>
      </c>
      <c r="E2073">
        <v>4</v>
      </c>
      <c r="F2073">
        <v>550023747</v>
      </c>
      <c r="G2073" s="180">
        <v>43907</v>
      </c>
      <c r="H2073" s="180">
        <v>45229</v>
      </c>
      <c r="I2073">
        <v>0</v>
      </c>
      <c r="J2073">
        <v>1</v>
      </c>
      <c r="K2073">
        <v>5</v>
      </c>
      <c r="L2073">
        <v>30</v>
      </c>
      <c r="M2073">
        <v>2</v>
      </c>
      <c r="N2073" s="170">
        <v>22490513</v>
      </c>
      <c r="O2073" s="170">
        <v>24960000</v>
      </c>
      <c r="P2073" s="178">
        <v>83124</v>
      </c>
      <c r="Q2073" s="178">
        <v>3196</v>
      </c>
      <c r="R2073" s="178">
        <v>74621</v>
      </c>
      <c r="S2073">
        <v>0</v>
      </c>
      <c r="T2073">
        <v>0</v>
      </c>
      <c r="U2073">
        <v>0</v>
      </c>
      <c r="W2073">
        <v>0</v>
      </c>
      <c r="X2073">
        <v>0</v>
      </c>
      <c r="Y2073">
        <v>0</v>
      </c>
      <c r="AB2073" s="180">
        <v>44285</v>
      </c>
      <c r="AC2073">
        <v>1</v>
      </c>
      <c r="AD2073" t="s">
        <v>1922</v>
      </c>
      <c r="AE2073">
        <v>1</v>
      </c>
      <c r="AF2073">
        <v>30</v>
      </c>
      <c r="AG2073">
        <v>0</v>
      </c>
      <c r="AN2073">
        <v>1</v>
      </c>
      <c r="AO2073">
        <v>1</v>
      </c>
      <c r="AR2073" s="178">
        <v>15324</v>
      </c>
      <c r="AS2073" t="s">
        <v>1921</v>
      </c>
      <c r="AT2073">
        <v>0</v>
      </c>
      <c r="AU2073">
        <v>0</v>
      </c>
      <c r="AV2073">
        <v>890480123</v>
      </c>
      <c r="AW2073" t="s">
        <v>1920</v>
      </c>
      <c r="AX2073">
        <v>5</v>
      </c>
      <c r="BC2073">
        <v>2</v>
      </c>
      <c r="BD2073">
        <v>7</v>
      </c>
      <c r="BE2073">
        <v>2</v>
      </c>
    </row>
    <row r="2074" spans="1:57" x14ac:dyDescent="0.25">
      <c r="A2074" s="179">
        <f t="shared" si="32"/>
        <v>12052</v>
      </c>
      <c r="B2074" t="s">
        <v>1923</v>
      </c>
      <c r="C2074">
        <v>45449842</v>
      </c>
      <c r="D2074">
        <v>144105</v>
      </c>
      <c r="E2074">
        <v>4</v>
      </c>
      <c r="F2074">
        <v>550023748</v>
      </c>
      <c r="G2074" s="180">
        <v>43907</v>
      </c>
      <c r="H2074" s="180">
        <v>45229</v>
      </c>
      <c r="I2074">
        <v>0</v>
      </c>
      <c r="J2074">
        <v>1</v>
      </c>
      <c r="K2074">
        <v>5</v>
      </c>
      <c r="L2074">
        <v>30</v>
      </c>
      <c r="M2074">
        <v>2</v>
      </c>
      <c r="N2074" s="170">
        <v>22490513</v>
      </c>
      <c r="O2074" s="170">
        <v>24960000</v>
      </c>
      <c r="P2074" s="178">
        <v>16892</v>
      </c>
      <c r="Q2074" s="178">
        <v>649</v>
      </c>
      <c r="R2074" s="178">
        <v>15167</v>
      </c>
      <c r="S2074">
        <v>0</v>
      </c>
      <c r="T2074">
        <v>0</v>
      </c>
      <c r="U2074">
        <v>0</v>
      </c>
      <c r="W2074">
        <v>0</v>
      </c>
      <c r="X2074">
        <v>0</v>
      </c>
      <c r="Y2074">
        <v>0</v>
      </c>
      <c r="AB2074" s="180">
        <v>44285</v>
      </c>
      <c r="AC2074">
        <v>1</v>
      </c>
      <c r="AD2074" t="s">
        <v>1922</v>
      </c>
      <c r="AE2074">
        <v>1</v>
      </c>
      <c r="AF2074">
        <v>30</v>
      </c>
      <c r="AG2074">
        <v>0</v>
      </c>
      <c r="AN2074">
        <v>1</v>
      </c>
      <c r="AO2074">
        <v>1</v>
      </c>
      <c r="AR2074" s="178">
        <v>3115</v>
      </c>
      <c r="AS2074" t="s">
        <v>1921</v>
      </c>
      <c r="AT2074">
        <v>0</v>
      </c>
      <c r="AU2074">
        <v>0</v>
      </c>
      <c r="AV2074">
        <v>890480123</v>
      </c>
      <c r="AW2074" t="s">
        <v>1920</v>
      </c>
      <c r="AX2074">
        <v>5</v>
      </c>
      <c r="BC2074">
        <v>2</v>
      </c>
      <c r="BD2074">
        <v>7</v>
      </c>
      <c r="BE2074">
        <v>2</v>
      </c>
    </row>
    <row r="2075" spans="1:57" x14ac:dyDescent="0.25">
      <c r="A2075" s="179">
        <f t="shared" si="32"/>
        <v>92417</v>
      </c>
      <c r="B2075" t="s">
        <v>1923</v>
      </c>
      <c r="C2075">
        <v>45449842</v>
      </c>
      <c r="D2075">
        <v>144105</v>
      </c>
      <c r="E2075">
        <v>4</v>
      </c>
      <c r="F2075">
        <v>550023820</v>
      </c>
      <c r="G2075" s="180">
        <v>43943</v>
      </c>
      <c r="H2075" s="180">
        <v>45229</v>
      </c>
      <c r="I2075">
        <v>0</v>
      </c>
      <c r="J2075">
        <v>1</v>
      </c>
      <c r="K2075">
        <v>5</v>
      </c>
      <c r="L2075">
        <v>30</v>
      </c>
      <c r="M2075">
        <v>2</v>
      </c>
      <c r="N2075" s="170">
        <v>22490513</v>
      </c>
      <c r="O2075" s="170">
        <v>24960000</v>
      </c>
      <c r="P2075" s="178">
        <v>129548</v>
      </c>
      <c r="Q2075" s="178">
        <v>4980</v>
      </c>
      <c r="R2075" s="178">
        <v>116300</v>
      </c>
      <c r="S2075">
        <v>0</v>
      </c>
      <c r="T2075">
        <v>0</v>
      </c>
      <c r="U2075">
        <v>0</v>
      </c>
      <c r="W2075">
        <v>0</v>
      </c>
      <c r="X2075">
        <v>0</v>
      </c>
      <c r="Y2075">
        <v>0</v>
      </c>
      <c r="AB2075" s="180">
        <v>44285</v>
      </c>
      <c r="AC2075">
        <v>1</v>
      </c>
      <c r="AD2075" t="s">
        <v>1922</v>
      </c>
      <c r="AE2075">
        <v>1</v>
      </c>
      <c r="AF2075">
        <v>30</v>
      </c>
      <c r="AG2075">
        <v>0</v>
      </c>
      <c r="AN2075">
        <v>1</v>
      </c>
      <c r="AO2075">
        <v>1</v>
      </c>
      <c r="AR2075" s="178">
        <v>23883</v>
      </c>
      <c r="AS2075" t="s">
        <v>1921</v>
      </c>
      <c r="AT2075">
        <v>0</v>
      </c>
      <c r="AU2075">
        <v>0</v>
      </c>
      <c r="AV2075">
        <v>890480123</v>
      </c>
      <c r="AW2075" t="s">
        <v>1920</v>
      </c>
      <c r="AX2075">
        <v>5</v>
      </c>
      <c r="BC2075">
        <v>2</v>
      </c>
      <c r="BD2075">
        <v>7</v>
      </c>
      <c r="BE2075">
        <v>2</v>
      </c>
    </row>
    <row r="2076" spans="1:57" x14ac:dyDescent="0.25">
      <c r="A2076" s="179">
        <f t="shared" si="32"/>
        <v>142675</v>
      </c>
      <c r="B2076" t="s">
        <v>1923</v>
      </c>
      <c r="C2076">
        <v>45449842</v>
      </c>
      <c r="D2076">
        <v>144105</v>
      </c>
      <c r="E2076">
        <v>4</v>
      </c>
      <c r="F2076">
        <v>550024427</v>
      </c>
      <c r="G2076" s="180">
        <v>44098</v>
      </c>
      <c r="H2076" s="180">
        <v>45229</v>
      </c>
      <c r="I2076">
        <v>0</v>
      </c>
      <c r="J2076">
        <v>1</v>
      </c>
      <c r="K2076">
        <v>5</v>
      </c>
      <c r="L2076">
        <v>30</v>
      </c>
      <c r="M2076">
        <v>2</v>
      </c>
      <c r="N2076" s="170">
        <v>22490513</v>
      </c>
      <c r="O2076" s="170">
        <v>24960000</v>
      </c>
      <c r="P2076" s="178">
        <v>200000</v>
      </c>
      <c r="Q2076" s="178">
        <v>7689</v>
      </c>
      <c r="R2076" s="178">
        <v>179545</v>
      </c>
      <c r="S2076">
        <v>0</v>
      </c>
      <c r="T2076">
        <v>0</v>
      </c>
      <c r="U2076">
        <v>0</v>
      </c>
      <c r="W2076">
        <v>0</v>
      </c>
      <c r="X2076">
        <v>0</v>
      </c>
      <c r="Y2076">
        <v>0</v>
      </c>
      <c r="AB2076" s="180">
        <v>44285</v>
      </c>
      <c r="AC2076">
        <v>1</v>
      </c>
      <c r="AD2076" t="s">
        <v>1922</v>
      </c>
      <c r="AE2076">
        <v>1</v>
      </c>
      <c r="AF2076">
        <v>30</v>
      </c>
      <c r="AG2076">
        <v>0</v>
      </c>
      <c r="AN2076">
        <v>1</v>
      </c>
      <c r="AO2076">
        <v>1</v>
      </c>
      <c r="AR2076" s="178">
        <v>36870</v>
      </c>
      <c r="AS2076" t="s">
        <v>1921</v>
      </c>
      <c r="AT2076">
        <v>0</v>
      </c>
      <c r="AU2076">
        <v>0</v>
      </c>
      <c r="AV2076">
        <v>890480123</v>
      </c>
      <c r="AW2076" t="s">
        <v>1920</v>
      </c>
      <c r="AX2076">
        <v>5</v>
      </c>
      <c r="BC2076">
        <v>2</v>
      </c>
      <c r="BD2076">
        <v>7</v>
      </c>
      <c r="BE2076">
        <v>2</v>
      </c>
    </row>
    <row r="2077" spans="1:57" x14ac:dyDescent="0.25">
      <c r="A2077" s="179">
        <f t="shared" si="32"/>
        <v>305215</v>
      </c>
      <c r="B2077" t="s">
        <v>1923</v>
      </c>
      <c r="C2077">
        <v>45449842</v>
      </c>
      <c r="D2077">
        <v>144105</v>
      </c>
      <c r="E2077">
        <v>4</v>
      </c>
      <c r="F2077">
        <v>550025056</v>
      </c>
      <c r="G2077" s="180">
        <v>44189</v>
      </c>
      <c r="H2077" s="180">
        <v>45321</v>
      </c>
      <c r="I2077">
        <v>0</v>
      </c>
      <c r="J2077">
        <v>1</v>
      </c>
      <c r="K2077">
        <v>2</v>
      </c>
      <c r="L2077">
        <v>30</v>
      </c>
      <c r="M2077">
        <v>2</v>
      </c>
      <c r="N2077" s="170">
        <v>22490513</v>
      </c>
      <c r="O2077" s="170">
        <v>24960000</v>
      </c>
      <c r="P2077" s="178">
        <v>400000</v>
      </c>
      <c r="Q2077" s="178">
        <v>15378</v>
      </c>
      <c r="R2077" s="178">
        <v>384090</v>
      </c>
      <c r="S2077">
        <v>0</v>
      </c>
      <c r="T2077">
        <v>0</v>
      </c>
      <c r="U2077">
        <v>0</v>
      </c>
      <c r="W2077">
        <v>0</v>
      </c>
      <c r="X2077">
        <v>0</v>
      </c>
      <c r="Y2077">
        <v>0</v>
      </c>
      <c r="AB2077" s="180">
        <v>44285</v>
      </c>
      <c r="AC2077">
        <v>1</v>
      </c>
      <c r="AD2077" t="s">
        <v>1922</v>
      </c>
      <c r="AE2077">
        <v>1</v>
      </c>
      <c r="AF2077">
        <v>30</v>
      </c>
      <c r="AG2077">
        <v>0</v>
      </c>
      <c r="AN2077">
        <v>1</v>
      </c>
      <c r="AO2077">
        <v>1</v>
      </c>
      <c r="AR2077" s="178">
        <v>78875</v>
      </c>
      <c r="AS2077" t="s">
        <v>1921</v>
      </c>
      <c r="AT2077">
        <v>0</v>
      </c>
      <c r="AU2077">
        <v>0</v>
      </c>
      <c r="AV2077">
        <v>890480123</v>
      </c>
      <c r="AW2077" t="s">
        <v>1920</v>
      </c>
      <c r="AX2077">
        <v>5</v>
      </c>
      <c r="BC2077">
        <v>2</v>
      </c>
      <c r="BD2077">
        <v>7</v>
      </c>
      <c r="BE2077">
        <v>2</v>
      </c>
    </row>
    <row r="2078" spans="1:57" x14ac:dyDescent="0.25">
      <c r="A2078" s="179">
        <f t="shared" si="32"/>
        <v>174822</v>
      </c>
      <c r="B2078" t="s">
        <v>1923</v>
      </c>
      <c r="C2078">
        <v>45449842</v>
      </c>
      <c r="D2078">
        <v>144105</v>
      </c>
      <c r="E2078">
        <v>4</v>
      </c>
      <c r="F2078">
        <v>550025208</v>
      </c>
      <c r="G2078" s="180">
        <v>44216</v>
      </c>
      <c r="H2078" s="180">
        <v>45350</v>
      </c>
      <c r="I2078">
        <v>0</v>
      </c>
      <c r="J2078">
        <v>1</v>
      </c>
      <c r="K2078">
        <v>0</v>
      </c>
      <c r="L2078">
        <v>30</v>
      </c>
      <c r="M2078">
        <v>2</v>
      </c>
      <c r="N2078" s="170">
        <v>22490513</v>
      </c>
      <c r="O2078" s="170">
        <v>24960000</v>
      </c>
      <c r="P2078" s="178">
        <v>220000</v>
      </c>
      <c r="Q2078" s="178">
        <v>8458</v>
      </c>
      <c r="R2078" s="178">
        <v>220000</v>
      </c>
      <c r="S2078">
        <v>4110</v>
      </c>
      <c r="T2078">
        <v>0</v>
      </c>
      <c r="U2078">
        <v>0</v>
      </c>
      <c r="W2078">
        <v>0</v>
      </c>
      <c r="X2078">
        <v>0</v>
      </c>
      <c r="Y2078">
        <v>0</v>
      </c>
      <c r="AB2078" s="180">
        <v>44255</v>
      </c>
      <c r="AC2078">
        <v>1</v>
      </c>
      <c r="AD2078" t="s">
        <v>1922</v>
      </c>
      <c r="AE2078">
        <v>1</v>
      </c>
      <c r="AF2078">
        <v>30</v>
      </c>
      <c r="AG2078">
        <v>0</v>
      </c>
      <c r="AN2078">
        <v>1</v>
      </c>
      <c r="AO2078">
        <v>1</v>
      </c>
      <c r="AR2078" s="178">
        <v>45178</v>
      </c>
      <c r="AS2078" t="s">
        <v>1921</v>
      </c>
      <c r="AT2078">
        <v>0</v>
      </c>
      <c r="AU2078">
        <v>0</v>
      </c>
      <c r="AV2078">
        <v>890480123</v>
      </c>
      <c r="AW2078" t="s">
        <v>1920</v>
      </c>
      <c r="AX2078">
        <v>5</v>
      </c>
      <c r="BC2078">
        <v>2</v>
      </c>
      <c r="BD2078">
        <v>7</v>
      </c>
      <c r="BE2078">
        <v>2</v>
      </c>
    </row>
    <row r="2079" spans="1:57" x14ac:dyDescent="0.25">
      <c r="A2079" s="179">
        <f t="shared" si="32"/>
        <v>1669</v>
      </c>
      <c r="B2079" t="s">
        <v>1923</v>
      </c>
      <c r="C2079">
        <v>45449842</v>
      </c>
      <c r="D2079">
        <v>144105</v>
      </c>
      <c r="E2079">
        <v>4</v>
      </c>
      <c r="F2079">
        <v>550025209</v>
      </c>
      <c r="G2079" s="180">
        <v>44216</v>
      </c>
      <c r="H2079" s="180">
        <v>44283</v>
      </c>
      <c r="I2079">
        <v>0</v>
      </c>
      <c r="J2079">
        <v>1</v>
      </c>
      <c r="K2079">
        <v>0</v>
      </c>
      <c r="L2079">
        <v>30</v>
      </c>
      <c r="M2079">
        <v>2</v>
      </c>
      <c r="N2079">
        <v>0</v>
      </c>
      <c r="O2079">
        <v>0</v>
      </c>
      <c r="P2079" s="178">
        <v>2100</v>
      </c>
      <c r="Q2079" s="178">
        <v>2100</v>
      </c>
      <c r="R2079" s="178">
        <v>2100</v>
      </c>
      <c r="S2079">
        <v>0</v>
      </c>
      <c r="T2079">
        <v>0</v>
      </c>
      <c r="U2079">
        <v>0</v>
      </c>
      <c r="W2079">
        <v>0</v>
      </c>
      <c r="X2079">
        <v>0</v>
      </c>
      <c r="Y2079">
        <v>0</v>
      </c>
      <c r="AB2079" s="180">
        <v>44255</v>
      </c>
      <c r="AC2079">
        <v>1</v>
      </c>
      <c r="AD2079" t="s">
        <v>1922</v>
      </c>
      <c r="AE2079">
        <v>1</v>
      </c>
      <c r="AF2079">
        <v>30</v>
      </c>
      <c r="AG2079">
        <v>0</v>
      </c>
      <c r="AN2079">
        <v>1</v>
      </c>
      <c r="AO2079">
        <v>1</v>
      </c>
      <c r="AR2079" s="178">
        <v>431</v>
      </c>
      <c r="AS2079" t="s">
        <v>1921</v>
      </c>
      <c r="AT2079">
        <v>0</v>
      </c>
      <c r="AU2079">
        <v>0</v>
      </c>
      <c r="AV2079">
        <v>890480123</v>
      </c>
      <c r="AW2079" t="s">
        <v>1920</v>
      </c>
      <c r="AX2079">
        <v>5</v>
      </c>
      <c r="BC2079">
        <v>2</v>
      </c>
      <c r="BD2079">
        <v>7</v>
      </c>
      <c r="BE2079">
        <v>2</v>
      </c>
    </row>
    <row r="2080" spans="1:57" x14ac:dyDescent="0.25">
      <c r="A2080" s="179">
        <f t="shared" si="32"/>
        <v>1669</v>
      </c>
      <c r="B2080" t="s">
        <v>1923</v>
      </c>
      <c r="C2080">
        <v>45449842</v>
      </c>
      <c r="D2080">
        <v>144105</v>
      </c>
      <c r="E2080">
        <v>4</v>
      </c>
      <c r="F2080">
        <v>550025210</v>
      </c>
      <c r="G2080" s="180">
        <v>44216</v>
      </c>
      <c r="H2080" s="180">
        <v>44283</v>
      </c>
      <c r="I2080">
        <v>0</v>
      </c>
      <c r="J2080">
        <v>1</v>
      </c>
      <c r="K2080">
        <v>0</v>
      </c>
      <c r="L2080">
        <v>30</v>
      </c>
      <c r="M2080">
        <v>2</v>
      </c>
      <c r="N2080">
        <v>0</v>
      </c>
      <c r="O2080">
        <v>0</v>
      </c>
      <c r="P2080" s="178">
        <v>2100</v>
      </c>
      <c r="Q2080" s="178">
        <v>2100</v>
      </c>
      <c r="R2080" s="178">
        <v>2100</v>
      </c>
      <c r="S2080">
        <v>0</v>
      </c>
      <c r="T2080">
        <v>0</v>
      </c>
      <c r="U2080">
        <v>0</v>
      </c>
      <c r="W2080">
        <v>0</v>
      </c>
      <c r="X2080">
        <v>0</v>
      </c>
      <c r="Y2080">
        <v>0</v>
      </c>
      <c r="AB2080" s="180">
        <v>44255</v>
      </c>
      <c r="AC2080">
        <v>1</v>
      </c>
      <c r="AD2080" t="s">
        <v>1922</v>
      </c>
      <c r="AE2080">
        <v>1</v>
      </c>
      <c r="AF2080">
        <v>30</v>
      </c>
      <c r="AG2080">
        <v>0</v>
      </c>
      <c r="AN2080">
        <v>1</v>
      </c>
      <c r="AO2080">
        <v>1</v>
      </c>
      <c r="AR2080" s="178">
        <v>431</v>
      </c>
      <c r="AS2080" t="s">
        <v>1921</v>
      </c>
      <c r="AT2080">
        <v>0</v>
      </c>
      <c r="AU2080">
        <v>0</v>
      </c>
      <c r="AV2080">
        <v>890480123</v>
      </c>
      <c r="AW2080" t="s">
        <v>1920</v>
      </c>
      <c r="AX2080">
        <v>5</v>
      </c>
      <c r="BC2080">
        <v>2</v>
      </c>
      <c r="BD2080">
        <v>7</v>
      </c>
      <c r="BE2080">
        <v>2</v>
      </c>
    </row>
    <row r="2081" spans="1:57" x14ac:dyDescent="0.25">
      <c r="A2081" s="179">
        <f t="shared" si="32"/>
        <v>4768</v>
      </c>
      <c r="B2081" t="s">
        <v>1923</v>
      </c>
      <c r="C2081">
        <v>45449842</v>
      </c>
      <c r="D2081">
        <v>144105</v>
      </c>
      <c r="E2081">
        <v>4</v>
      </c>
      <c r="F2081">
        <v>550025276</v>
      </c>
      <c r="G2081" s="180">
        <v>44227</v>
      </c>
      <c r="H2081" s="180">
        <v>44283</v>
      </c>
      <c r="I2081">
        <v>0</v>
      </c>
      <c r="J2081">
        <v>1</v>
      </c>
      <c r="K2081">
        <v>0</v>
      </c>
      <c r="L2081">
        <v>30</v>
      </c>
      <c r="M2081">
        <v>2</v>
      </c>
      <c r="N2081">
        <v>0</v>
      </c>
      <c r="O2081">
        <v>0</v>
      </c>
      <c r="P2081" s="178">
        <v>6000</v>
      </c>
      <c r="Q2081" s="178">
        <v>6000</v>
      </c>
      <c r="R2081" s="178">
        <v>6000</v>
      </c>
      <c r="S2081">
        <v>0</v>
      </c>
      <c r="T2081">
        <v>0</v>
      </c>
      <c r="U2081">
        <v>0</v>
      </c>
      <c r="W2081">
        <v>0</v>
      </c>
      <c r="X2081">
        <v>0</v>
      </c>
      <c r="Y2081">
        <v>0</v>
      </c>
      <c r="AB2081" s="180">
        <v>44255</v>
      </c>
      <c r="AC2081">
        <v>1</v>
      </c>
      <c r="AD2081" t="s">
        <v>1922</v>
      </c>
      <c r="AE2081">
        <v>1</v>
      </c>
      <c r="AF2081">
        <v>30</v>
      </c>
      <c r="AG2081">
        <v>0</v>
      </c>
      <c r="AN2081">
        <v>1</v>
      </c>
      <c r="AO2081">
        <v>1</v>
      </c>
      <c r="AR2081" s="178">
        <v>1232</v>
      </c>
      <c r="AS2081" t="s">
        <v>1921</v>
      </c>
      <c r="AT2081">
        <v>0</v>
      </c>
      <c r="AU2081">
        <v>0</v>
      </c>
      <c r="AV2081">
        <v>890480123</v>
      </c>
      <c r="AW2081" t="s">
        <v>1920</v>
      </c>
      <c r="AX2081">
        <v>5</v>
      </c>
      <c r="BC2081">
        <v>2</v>
      </c>
      <c r="BD2081">
        <v>7</v>
      </c>
      <c r="BE2081">
        <v>2</v>
      </c>
    </row>
    <row r="2082" spans="1:57" x14ac:dyDescent="0.25">
      <c r="A2082" s="179">
        <f t="shared" si="32"/>
        <v>4768</v>
      </c>
      <c r="B2082" t="s">
        <v>1923</v>
      </c>
      <c r="C2082">
        <v>45449842</v>
      </c>
      <c r="D2082">
        <v>144105</v>
      </c>
      <c r="E2082">
        <v>4</v>
      </c>
      <c r="F2082">
        <v>550025477</v>
      </c>
      <c r="G2082" s="180">
        <v>44255</v>
      </c>
      <c r="H2082" s="180">
        <v>44316</v>
      </c>
      <c r="I2082">
        <v>0</v>
      </c>
      <c r="J2082">
        <v>1</v>
      </c>
      <c r="K2082">
        <v>0</v>
      </c>
      <c r="L2082">
        <v>30</v>
      </c>
      <c r="M2082">
        <v>2</v>
      </c>
      <c r="N2082">
        <v>0</v>
      </c>
      <c r="O2082">
        <v>0</v>
      </c>
      <c r="P2082" s="178">
        <v>6000</v>
      </c>
      <c r="Q2082" s="178">
        <v>6000</v>
      </c>
      <c r="R2082" s="178">
        <v>6000</v>
      </c>
      <c r="S2082">
        <v>0</v>
      </c>
      <c r="T2082">
        <v>0</v>
      </c>
      <c r="U2082">
        <v>0</v>
      </c>
      <c r="W2082">
        <v>0</v>
      </c>
      <c r="X2082">
        <v>0</v>
      </c>
      <c r="Y2082">
        <v>0</v>
      </c>
      <c r="AB2082" s="180">
        <v>44285</v>
      </c>
      <c r="AC2082">
        <v>1</v>
      </c>
      <c r="AD2082" t="s">
        <v>1922</v>
      </c>
      <c r="AE2082">
        <v>1</v>
      </c>
      <c r="AF2082">
        <v>30</v>
      </c>
      <c r="AG2082">
        <v>0</v>
      </c>
      <c r="AN2082">
        <v>1</v>
      </c>
      <c r="AO2082">
        <v>1</v>
      </c>
      <c r="AR2082" s="178">
        <v>1232</v>
      </c>
      <c r="AS2082" t="s">
        <v>1921</v>
      </c>
      <c r="AT2082">
        <v>0</v>
      </c>
      <c r="AU2082">
        <v>0</v>
      </c>
      <c r="AV2082">
        <v>890480123</v>
      </c>
      <c r="AW2082" t="s">
        <v>1920</v>
      </c>
      <c r="AX2082">
        <v>5</v>
      </c>
      <c r="BC2082">
        <v>2</v>
      </c>
      <c r="BD2082">
        <v>7</v>
      </c>
      <c r="BE2082">
        <v>2</v>
      </c>
    </row>
    <row r="2083" spans="1:57" x14ac:dyDescent="0.25">
      <c r="A2083" s="179">
        <f t="shared" si="32"/>
        <v>4768</v>
      </c>
      <c r="B2083" t="s">
        <v>1923</v>
      </c>
      <c r="C2083">
        <v>45449842</v>
      </c>
      <c r="D2083">
        <v>144105</v>
      </c>
      <c r="E2083">
        <v>4</v>
      </c>
      <c r="F2083">
        <v>550025665</v>
      </c>
      <c r="G2083" s="180">
        <v>44286</v>
      </c>
      <c r="H2083" s="180">
        <v>44346</v>
      </c>
      <c r="I2083">
        <v>0</v>
      </c>
      <c r="J2083">
        <v>1</v>
      </c>
      <c r="K2083">
        <v>0</v>
      </c>
      <c r="L2083">
        <v>30</v>
      </c>
      <c r="M2083">
        <v>2</v>
      </c>
      <c r="N2083">
        <v>0</v>
      </c>
      <c r="O2083">
        <v>0</v>
      </c>
      <c r="P2083" s="178">
        <v>6000</v>
      </c>
      <c r="Q2083" s="178">
        <v>6000</v>
      </c>
      <c r="R2083" s="178">
        <v>6000</v>
      </c>
      <c r="S2083">
        <v>0</v>
      </c>
      <c r="T2083">
        <v>0</v>
      </c>
      <c r="U2083">
        <v>0</v>
      </c>
      <c r="W2083">
        <v>0</v>
      </c>
      <c r="X2083">
        <v>0</v>
      </c>
      <c r="Y2083">
        <v>0</v>
      </c>
      <c r="AB2083" s="180">
        <v>44286</v>
      </c>
      <c r="AC2083">
        <v>1</v>
      </c>
      <c r="AD2083" t="s">
        <v>1922</v>
      </c>
      <c r="AE2083">
        <v>1</v>
      </c>
      <c r="AF2083">
        <v>30</v>
      </c>
      <c r="AG2083">
        <v>0</v>
      </c>
      <c r="AN2083">
        <v>1</v>
      </c>
      <c r="AO2083">
        <v>1</v>
      </c>
      <c r="AR2083" s="178">
        <v>1232</v>
      </c>
      <c r="AS2083" t="s">
        <v>1921</v>
      </c>
      <c r="AT2083">
        <v>0</v>
      </c>
      <c r="AU2083">
        <v>0</v>
      </c>
      <c r="AV2083">
        <v>890480123</v>
      </c>
      <c r="AW2083" t="s">
        <v>1920</v>
      </c>
      <c r="AX2083">
        <v>5</v>
      </c>
      <c r="BC2083">
        <v>2</v>
      </c>
      <c r="BD2083">
        <v>7</v>
      </c>
      <c r="BE2083">
        <v>2</v>
      </c>
    </row>
    <row r="2084" spans="1:57" x14ac:dyDescent="0.25">
      <c r="A2084" s="179">
        <f t="shared" si="32"/>
        <v>10773731</v>
      </c>
      <c r="B2084" t="s">
        <v>1923</v>
      </c>
      <c r="C2084">
        <v>45450553</v>
      </c>
      <c r="D2084">
        <v>144105</v>
      </c>
      <c r="E2084">
        <v>4</v>
      </c>
      <c r="F2084">
        <v>16236</v>
      </c>
      <c r="G2084" s="180">
        <v>43713</v>
      </c>
      <c r="H2084" s="180">
        <v>46270</v>
      </c>
      <c r="I2084">
        <v>0</v>
      </c>
      <c r="J2084">
        <v>1</v>
      </c>
      <c r="K2084">
        <v>19</v>
      </c>
      <c r="L2084">
        <v>30</v>
      </c>
      <c r="M2084">
        <v>2</v>
      </c>
      <c r="N2084" s="170">
        <v>12185828</v>
      </c>
      <c r="O2084" s="170">
        <v>12890000</v>
      </c>
      <c r="P2084" s="178">
        <v>35694561</v>
      </c>
      <c r="Q2084" s="178">
        <v>633659</v>
      </c>
      <c r="R2084" s="178">
        <v>29964152</v>
      </c>
      <c r="S2084">
        <v>0</v>
      </c>
      <c r="T2084">
        <v>0</v>
      </c>
      <c r="U2084">
        <v>0</v>
      </c>
      <c r="W2084">
        <v>0</v>
      </c>
      <c r="X2084">
        <v>0</v>
      </c>
      <c r="Y2084">
        <v>0</v>
      </c>
      <c r="AB2084" s="180">
        <v>44285</v>
      </c>
      <c r="AC2084">
        <v>1</v>
      </c>
      <c r="AD2084" t="s">
        <v>1922</v>
      </c>
      <c r="AE2084">
        <v>1</v>
      </c>
      <c r="AF2084">
        <v>30</v>
      </c>
      <c r="AG2084">
        <v>0</v>
      </c>
      <c r="AN2084">
        <v>1</v>
      </c>
      <c r="AO2084">
        <v>1</v>
      </c>
      <c r="AR2084" s="178">
        <v>19190421</v>
      </c>
      <c r="AS2084" t="s">
        <v>1921</v>
      </c>
      <c r="AT2084">
        <v>0</v>
      </c>
      <c r="AU2084">
        <v>0</v>
      </c>
      <c r="AV2084">
        <v>890480123</v>
      </c>
      <c r="AW2084" t="s">
        <v>1920</v>
      </c>
      <c r="AX2084">
        <v>5</v>
      </c>
      <c r="BC2084">
        <v>1</v>
      </c>
      <c r="BD2084">
        <v>7</v>
      </c>
      <c r="BE2084">
        <v>2</v>
      </c>
    </row>
    <row r="2085" spans="1:57" x14ac:dyDescent="0.25">
      <c r="A2085" s="179">
        <f t="shared" si="32"/>
        <v>481280</v>
      </c>
      <c r="B2085" t="s">
        <v>1923</v>
      </c>
      <c r="C2085">
        <v>45450553</v>
      </c>
      <c r="D2085">
        <v>144105</v>
      </c>
      <c r="E2085">
        <v>4</v>
      </c>
      <c r="F2085">
        <v>17282</v>
      </c>
      <c r="G2085" s="180">
        <v>44002</v>
      </c>
      <c r="H2085" s="180">
        <v>44742</v>
      </c>
      <c r="I2085">
        <v>0</v>
      </c>
      <c r="J2085">
        <v>1</v>
      </c>
      <c r="K2085">
        <v>9</v>
      </c>
      <c r="L2085">
        <v>30</v>
      </c>
      <c r="M2085">
        <v>2</v>
      </c>
      <c r="N2085" s="170">
        <v>12185828</v>
      </c>
      <c r="O2085" s="170">
        <v>12890000</v>
      </c>
      <c r="P2085" s="178">
        <v>2050000</v>
      </c>
      <c r="Q2085" s="178">
        <v>96679</v>
      </c>
      <c r="R2085" s="178">
        <v>1338547</v>
      </c>
      <c r="S2085">
        <v>0</v>
      </c>
      <c r="T2085">
        <v>0</v>
      </c>
      <c r="U2085">
        <v>0</v>
      </c>
      <c r="W2085">
        <v>0</v>
      </c>
      <c r="X2085">
        <v>0</v>
      </c>
      <c r="Y2085">
        <v>0</v>
      </c>
      <c r="AB2085" s="180">
        <v>44285</v>
      </c>
      <c r="AC2085">
        <v>1</v>
      </c>
      <c r="AD2085" t="s">
        <v>1922</v>
      </c>
      <c r="AE2085">
        <v>1</v>
      </c>
      <c r="AF2085">
        <v>30</v>
      </c>
      <c r="AG2085">
        <v>0</v>
      </c>
      <c r="AN2085">
        <v>1</v>
      </c>
      <c r="AO2085">
        <v>1</v>
      </c>
      <c r="AR2085" s="178">
        <v>857267</v>
      </c>
      <c r="AS2085" t="s">
        <v>1921</v>
      </c>
      <c r="AT2085">
        <v>0</v>
      </c>
      <c r="AU2085">
        <v>0</v>
      </c>
      <c r="AV2085">
        <v>890480123</v>
      </c>
      <c r="AW2085" t="s">
        <v>1920</v>
      </c>
      <c r="AX2085">
        <v>5</v>
      </c>
      <c r="BC2085">
        <v>1</v>
      </c>
      <c r="BD2085">
        <v>7</v>
      </c>
      <c r="BE2085">
        <v>2</v>
      </c>
    </row>
    <row r="2086" spans="1:57" x14ac:dyDescent="0.25">
      <c r="A2086" s="179">
        <f t="shared" si="32"/>
        <v>665150</v>
      </c>
      <c r="B2086" t="s">
        <v>1923</v>
      </c>
      <c r="C2086">
        <v>45450553</v>
      </c>
      <c r="D2086">
        <v>144105</v>
      </c>
      <c r="E2086">
        <v>4</v>
      </c>
      <c r="F2086">
        <v>17450</v>
      </c>
      <c r="G2086" s="180">
        <v>44055</v>
      </c>
      <c r="H2086" s="180">
        <v>44803</v>
      </c>
      <c r="I2086">
        <v>0</v>
      </c>
      <c r="J2086">
        <v>1</v>
      </c>
      <c r="K2086">
        <v>7</v>
      </c>
      <c r="L2086">
        <v>30</v>
      </c>
      <c r="M2086">
        <v>2</v>
      </c>
      <c r="N2086" s="170">
        <v>15881442</v>
      </c>
      <c r="O2086" s="170">
        <v>17090000</v>
      </c>
      <c r="P2086" s="178">
        <v>2500000</v>
      </c>
      <c r="Q2086" s="178">
        <v>122266</v>
      </c>
      <c r="R2086" s="178">
        <v>1849931</v>
      </c>
      <c r="S2086">
        <v>0</v>
      </c>
      <c r="T2086">
        <v>0</v>
      </c>
      <c r="U2086">
        <v>0</v>
      </c>
      <c r="W2086">
        <v>0</v>
      </c>
      <c r="X2086">
        <v>0</v>
      </c>
      <c r="Y2086">
        <v>0</v>
      </c>
      <c r="AB2086" s="180">
        <v>44285</v>
      </c>
      <c r="AC2086">
        <v>1</v>
      </c>
      <c r="AD2086" t="s">
        <v>1922</v>
      </c>
      <c r="AE2086">
        <v>1</v>
      </c>
      <c r="AF2086">
        <v>30</v>
      </c>
      <c r="AG2086">
        <v>0</v>
      </c>
      <c r="AN2086">
        <v>1</v>
      </c>
      <c r="AO2086">
        <v>1</v>
      </c>
      <c r="AR2086" s="178">
        <v>1184781</v>
      </c>
      <c r="AS2086" t="s">
        <v>1921</v>
      </c>
      <c r="AT2086">
        <v>0</v>
      </c>
      <c r="AU2086">
        <v>0</v>
      </c>
      <c r="AV2086">
        <v>890480123</v>
      </c>
      <c r="AW2086" t="s">
        <v>1920</v>
      </c>
      <c r="AX2086">
        <v>5</v>
      </c>
      <c r="BC2086">
        <v>1</v>
      </c>
      <c r="BD2086">
        <v>7</v>
      </c>
      <c r="BE2086">
        <v>2</v>
      </c>
    </row>
    <row r="2087" spans="1:57" x14ac:dyDescent="0.25">
      <c r="A2087" s="179">
        <f t="shared" si="32"/>
        <v>0</v>
      </c>
      <c r="B2087" t="s">
        <v>1923</v>
      </c>
      <c r="C2087">
        <v>45450892</v>
      </c>
      <c r="D2087">
        <v>144105</v>
      </c>
      <c r="E2087">
        <v>4</v>
      </c>
      <c r="F2087">
        <v>17900</v>
      </c>
      <c r="G2087" s="180">
        <v>44183</v>
      </c>
      <c r="H2087" s="180">
        <v>45290</v>
      </c>
      <c r="I2087">
        <v>0</v>
      </c>
      <c r="J2087">
        <v>1</v>
      </c>
      <c r="K2087">
        <v>3</v>
      </c>
      <c r="L2087">
        <v>30</v>
      </c>
      <c r="M2087">
        <v>2</v>
      </c>
      <c r="N2087" s="170">
        <v>11287361</v>
      </c>
      <c r="O2087" s="170">
        <v>11890000</v>
      </c>
      <c r="P2087" s="178">
        <v>5000000</v>
      </c>
      <c r="Q2087" s="178">
        <v>164375</v>
      </c>
      <c r="R2087" s="178">
        <v>4644449</v>
      </c>
      <c r="S2087">
        <v>0</v>
      </c>
      <c r="T2087">
        <v>0</v>
      </c>
      <c r="U2087">
        <v>0</v>
      </c>
      <c r="W2087">
        <v>0</v>
      </c>
      <c r="X2087">
        <v>0</v>
      </c>
      <c r="Y2087">
        <v>0</v>
      </c>
      <c r="AB2087" s="180">
        <v>44285</v>
      </c>
      <c r="AC2087">
        <v>1</v>
      </c>
      <c r="AD2087" t="s">
        <v>1922</v>
      </c>
      <c r="AE2087">
        <v>1</v>
      </c>
      <c r="AF2087">
        <v>30</v>
      </c>
      <c r="AG2087">
        <v>0</v>
      </c>
      <c r="AN2087">
        <v>1</v>
      </c>
      <c r="AO2087">
        <v>1</v>
      </c>
      <c r="AR2087" s="178">
        <v>4708216</v>
      </c>
      <c r="AS2087" t="s">
        <v>1921</v>
      </c>
      <c r="AT2087">
        <v>0</v>
      </c>
      <c r="AU2087">
        <v>0</v>
      </c>
      <c r="AV2087">
        <v>890480123</v>
      </c>
      <c r="AW2087" t="s">
        <v>1920</v>
      </c>
      <c r="AX2087">
        <v>5</v>
      </c>
      <c r="BC2087">
        <v>1</v>
      </c>
      <c r="BD2087">
        <v>7</v>
      </c>
      <c r="BE2087">
        <v>2</v>
      </c>
    </row>
    <row r="2088" spans="1:57" x14ac:dyDescent="0.25">
      <c r="A2088" s="179">
        <f t="shared" si="32"/>
        <v>2181848</v>
      </c>
      <c r="B2088" t="s">
        <v>1923</v>
      </c>
      <c r="C2088">
        <v>45451025</v>
      </c>
      <c r="D2088">
        <v>144115</v>
      </c>
      <c r="E2088">
        <v>4</v>
      </c>
      <c r="F2088">
        <v>16057</v>
      </c>
      <c r="G2088" s="180">
        <v>43676</v>
      </c>
      <c r="H2088" s="180">
        <v>46233</v>
      </c>
      <c r="I2088">
        <v>0</v>
      </c>
      <c r="J2088">
        <v>1</v>
      </c>
      <c r="K2088">
        <v>19</v>
      </c>
      <c r="L2088">
        <v>30</v>
      </c>
      <c r="M2088">
        <v>2</v>
      </c>
      <c r="N2088" s="170">
        <v>12185828</v>
      </c>
      <c r="O2088" s="170">
        <v>12890000</v>
      </c>
      <c r="P2088" s="178">
        <v>9220000</v>
      </c>
      <c r="Q2088" s="178">
        <v>163676</v>
      </c>
      <c r="R2088" s="178">
        <v>7677999</v>
      </c>
      <c r="S2088">
        <v>0</v>
      </c>
      <c r="T2088">
        <v>0</v>
      </c>
      <c r="U2088">
        <v>0</v>
      </c>
      <c r="W2088">
        <v>767800</v>
      </c>
      <c r="X2088">
        <v>0</v>
      </c>
      <c r="Y2088">
        <v>0</v>
      </c>
      <c r="AB2088" s="180">
        <v>44285</v>
      </c>
      <c r="AC2088">
        <v>1</v>
      </c>
      <c r="AD2088" t="s">
        <v>1922</v>
      </c>
      <c r="AE2088">
        <v>1</v>
      </c>
      <c r="AF2088">
        <v>30</v>
      </c>
      <c r="AG2088">
        <v>0</v>
      </c>
      <c r="AN2088">
        <v>1</v>
      </c>
      <c r="AO2088">
        <v>1</v>
      </c>
      <c r="AR2088" s="178">
        <v>5496151</v>
      </c>
      <c r="AS2088" t="s">
        <v>1921</v>
      </c>
      <c r="AT2088">
        <v>0</v>
      </c>
      <c r="AU2088">
        <v>0</v>
      </c>
      <c r="AV2088">
        <v>890480123</v>
      </c>
      <c r="AW2088" t="s">
        <v>1920</v>
      </c>
      <c r="AX2088">
        <v>5</v>
      </c>
      <c r="BC2088">
        <v>1</v>
      </c>
      <c r="BD2088">
        <v>7</v>
      </c>
      <c r="BE2088">
        <v>2</v>
      </c>
    </row>
    <row r="2089" spans="1:57" x14ac:dyDescent="0.25">
      <c r="A2089" s="179">
        <f t="shared" si="32"/>
        <v>69492</v>
      </c>
      <c r="B2089" t="s">
        <v>1923</v>
      </c>
      <c r="C2089">
        <v>45451025</v>
      </c>
      <c r="D2089">
        <v>144115</v>
      </c>
      <c r="E2089">
        <v>4</v>
      </c>
      <c r="F2089">
        <v>16556</v>
      </c>
      <c r="G2089" s="180">
        <v>43781</v>
      </c>
      <c r="H2089" s="180">
        <v>44328</v>
      </c>
      <c r="I2089">
        <v>78</v>
      </c>
      <c r="J2089">
        <v>1</v>
      </c>
      <c r="K2089">
        <v>13</v>
      </c>
      <c r="L2089">
        <v>30</v>
      </c>
      <c r="M2089">
        <v>2</v>
      </c>
      <c r="N2089" s="170">
        <v>15881442</v>
      </c>
      <c r="O2089" s="170">
        <v>17090000</v>
      </c>
      <c r="P2089" s="178">
        <v>1000000</v>
      </c>
      <c r="Q2089" s="178">
        <v>62800</v>
      </c>
      <c r="R2089" s="178">
        <v>244546</v>
      </c>
      <c r="S2089">
        <v>6784</v>
      </c>
      <c r="T2089">
        <v>0</v>
      </c>
      <c r="U2089">
        <v>0</v>
      </c>
      <c r="W2089">
        <v>24455</v>
      </c>
      <c r="X2089">
        <v>6784</v>
      </c>
      <c r="Y2089">
        <v>2394</v>
      </c>
      <c r="AB2089" s="180">
        <v>44227</v>
      </c>
      <c r="AC2089">
        <v>1</v>
      </c>
      <c r="AD2089" t="s">
        <v>1922</v>
      </c>
      <c r="AE2089">
        <v>1</v>
      </c>
      <c r="AF2089">
        <v>30</v>
      </c>
      <c r="AG2089">
        <v>121396</v>
      </c>
      <c r="AN2089">
        <v>1</v>
      </c>
      <c r="AO2089">
        <v>1</v>
      </c>
      <c r="AR2089" s="178">
        <v>175054</v>
      </c>
      <c r="AS2089" t="s">
        <v>1921</v>
      </c>
      <c r="AT2089">
        <v>0</v>
      </c>
      <c r="AU2089">
        <v>0</v>
      </c>
      <c r="AV2089">
        <v>890480123</v>
      </c>
      <c r="AW2089" t="s">
        <v>1920</v>
      </c>
      <c r="AX2089">
        <v>5</v>
      </c>
      <c r="BC2089">
        <v>1</v>
      </c>
      <c r="BD2089">
        <v>7</v>
      </c>
      <c r="BE2089">
        <v>2</v>
      </c>
    </row>
    <row r="2090" spans="1:57" x14ac:dyDescent="0.25">
      <c r="A2090" s="179">
        <f t="shared" si="32"/>
        <v>300575</v>
      </c>
      <c r="B2090" t="s">
        <v>1923</v>
      </c>
      <c r="C2090">
        <v>45451025</v>
      </c>
      <c r="D2090">
        <v>144115</v>
      </c>
      <c r="E2090">
        <v>4</v>
      </c>
      <c r="F2090">
        <v>16595</v>
      </c>
      <c r="G2090" s="180">
        <v>43787</v>
      </c>
      <c r="H2090" s="180">
        <v>44883</v>
      </c>
      <c r="I2090">
        <v>72</v>
      </c>
      <c r="J2090">
        <v>1</v>
      </c>
      <c r="K2090">
        <v>13</v>
      </c>
      <c r="L2090">
        <v>30</v>
      </c>
      <c r="M2090">
        <v>2</v>
      </c>
      <c r="N2090" s="170">
        <v>9752084</v>
      </c>
      <c r="O2090" s="170">
        <v>10200000</v>
      </c>
      <c r="P2090" s="178">
        <v>1638000</v>
      </c>
      <c r="Q2090" s="178">
        <v>52663</v>
      </c>
      <c r="R2090" s="178">
        <v>1057733</v>
      </c>
      <c r="S2090">
        <v>17637</v>
      </c>
      <c r="T2090">
        <v>0</v>
      </c>
      <c r="U2090">
        <v>0</v>
      </c>
      <c r="W2090">
        <v>105773</v>
      </c>
      <c r="X2090">
        <v>17637</v>
      </c>
      <c r="Y2090">
        <v>3840</v>
      </c>
      <c r="AB2090" s="180">
        <v>44227</v>
      </c>
      <c r="AC2090">
        <v>1</v>
      </c>
      <c r="AD2090" t="s">
        <v>1922</v>
      </c>
      <c r="AE2090">
        <v>1</v>
      </c>
      <c r="AF2090">
        <v>30</v>
      </c>
      <c r="AG2090">
        <v>89233</v>
      </c>
      <c r="AN2090">
        <v>1</v>
      </c>
      <c r="AO2090">
        <v>1</v>
      </c>
      <c r="AR2090" s="178">
        <v>757158</v>
      </c>
      <c r="AS2090" t="s">
        <v>1921</v>
      </c>
      <c r="AT2090">
        <v>0</v>
      </c>
      <c r="AU2090">
        <v>0</v>
      </c>
      <c r="AV2090">
        <v>890480123</v>
      </c>
      <c r="AW2090" t="s">
        <v>1920</v>
      </c>
      <c r="AX2090">
        <v>5</v>
      </c>
      <c r="BC2090">
        <v>1</v>
      </c>
      <c r="BD2090">
        <v>7</v>
      </c>
      <c r="BE2090">
        <v>2</v>
      </c>
    </row>
    <row r="2091" spans="1:57" x14ac:dyDescent="0.25">
      <c r="A2091" s="179">
        <f t="shared" si="32"/>
        <v>0</v>
      </c>
      <c r="B2091" t="s">
        <v>1923</v>
      </c>
      <c r="C2091">
        <v>45451823</v>
      </c>
      <c r="D2091">
        <v>144105</v>
      </c>
      <c r="E2091">
        <v>4</v>
      </c>
      <c r="F2091">
        <v>9973</v>
      </c>
      <c r="G2091" s="180">
        <v>42192</v>
      </c>
      <c r="H2091" s="180">
        <v>44384</v>
      </c>
      <c r="I2091">
        <v>0</v>
      </c>
      <c r="J2091">
        <v>1</v>
      </c>
      <c r="K2091">
        <v>69</v>
      </c>
      <c r="L2091">
        <v>30</v>
      </c>
      <c r="M2091">
        <v>2</v>
      </c>
      <c r="N2091" s="170">
        <v>17017840</v>
      </c>
      <c r="O2091" s="170">
        <v>18410000</v>
      </c>
      <c r="P2091" s="178">
        <v>27650000</v>
      </c>
      <c r="Q2091" s="178">
        <v>615381</v>
      </c>
      <c r="R2091" s="178">
        <v>1508493</v>
      </c>
      <c r="S2091">
        <v>0</v>
      </c>
      <c r="T2091">
        <v>0</v>
      </c>
      <c r="U2091">
        <v>0</v>
      </c>
      <c r="W2091">
        <v>0</v>
      </c>
      <c r="X2091">
        <v>0</v>
      </c>
      <c r="Y2091">
        <v>0</v>
      </c>
      <c r="AB2091" s="180">
        <v>44285</v>
      </c>
      <c r="AC2091">
        <v>1</v>
      </c>
      <c r="AD2091" t="s">
        <v>1922</v>
      </c>
      <c r="AE2091">
        <v>1</v>
      </c>
      <c r="AF2091">
        <v>30</v>
      </c>
      <c r="AG2091">
        <v>0</v>
      </c>
      <c r="AN2091">
        <v>1</v>
      </c>
      <c r="AO2091">
        <v>1</v>
      </c>
      <c r="AR2091" s="178">
        <v>1839489</v>
      </c>
      <c r="AS2091" t="s">
        <v>1921</v>
      </c>
      <c r="AT2091">
        <v>0</v>
      </c>
      <c r="AU2091">
        <v>0</v>
      </c>
      <c r="AV2091">
        <v>890480123</v>
      </c>
      <c r="AW2091" t="s">
        <v>1920</v>
      </c>
      <c r="AX2091">
        <v>5</v>
      </c>
      <c r="BC2091">
        <v>1</v>
      </c>
      <c r="BD2091">
        <v>7</v>
      </c>
      <c r="BE2091">
        <v>2</v>
      </c>
    </row>
    <row r="2092" spans="1:57" x14ac:dyDescent="0.25">
      <c r="A2092" s="179">
        <f t="shared" si="32"/>
        <v>0</v>
      </c>
      <c r="B2092" t="s">
        <v>1923</v>
      </c>
      <c r="C2092">
        <v>45451823</v>
      </c>
      <c r="D2092">
        <v>144105</v>
      </c>
      <c r="E2092">
        <v>4</v>
      </c>
      <c r="F2092">
        <v>14903</v>
      </c>
      <c r="G2092" s="180">
        <v>43420</v>
      </c>
      <c r="H2092" s="180">
        <v>44516</v>
      </c>
      <c r="I2092">
        <v>0</v>
      </c>
      <c r="J2092">
        <v>1</v>
      </c>
      <c r="K2092">
        <v>29</v>
      </c>
      <c r="L2092">
        <v>30</v>
      </c>
      <c r="M2092">
        <v>2</v>
      </c>
      <c r="N2092" s="170">
        <v>12185828</v>
      </c>
      <c r="O2092" s="170">
        <v>12890000</v>
      </c>
      <c r="P2092" s="178">
        <v>6036884</v>
      </c>
      <c r="Q2092" s="178">
        <v>201047</v>
      </c>
      <c r="R2092" s="178">
        <v>1305254</v>
      </c>
      <c r="S2092">
        <v>0</v>
      </c>
      <c r="T2092">
        <v>0</v>
      </c>
      <c r="U2092">
        <v>0</v>
      </c>
      <c r="W2092">
        <v>0</v>
      </c>
      <c r="X2092">
        <v>0</v>
      </c>
      <c r="Y2092">
        <v>0</v>
      </c>
      <c r="AB2092" s="180">
        <v>44285</v>
      </c>
      <c r="AC2092">
        <v>1</v>
      </c>
      <c r="AD2092" t="s">
        <v>1922</v>
      </c>
      <c r="AE2092">
        <v>1</v>
      </c>
      <c r="AF2092">
        <v>30</v>
      </c>
      <c r="AG2092">
        <v>0</v>
      </c>
      <c r="AN2092">
        <v>1</v>
      </c>
      <c r="AO2092">
        <v>1</v>
      </c>
      <c r="AR2092" s="178">
        <v>1591655</v>
      </c>
      <c r="AS2092" t="s">
        <v>1921</v>
      </c>
      <c r="AT2092">
        <v>0</v>
      </c>
      <c r="AU2092">
        <v>0</v>
      </c>
      <c r="AV2092">
        <v>890480123</v>
      </c>
      <c r="AW2092" t="s">
        <v>1920</v>
      </c>
      <c r="AX2092">
        <v>5</v>
      </c>
      <c r="BC2092">
        <v>1</v>
      </c>
      <c r="BD2092">
        <v>7</v>
      </c>
      <c r="BE2092">
        <v>2</v>
      </c>
    </row>
    <row r="2093" spans="1:57" x14ac:dyDescent="0.25">
      <c r="A2093" s="179">
        <f t="shared" si="32"/>
        <v>0</v>
      </c>
      <c r="B2093" t="s">
        <v>1923</v>
      </c>
      <c r="C2093">
        <v>45451823</v>
      </c>
      <c r="D2093">
        <v>144105</v>
      </c>
      <c r="E2093">
        <v>4</v>
      </c>
      <c r="F2093">
        <v>16215</v>
      </c>
      <c r="G2093" s="180">
        <v>43711</v>
      </c>
      <c r="H2093" s="180">
        <v>44442</v>
      </c>
      <c r="I2093">
        <v>0</v>
      </c>
      <c r="J2093">
        <v>1</v>
      </c>
      <c r="K2093">
        <v>19</v>
      </c>
      <c r="L2093">
        <v>30</v>
      </c>
      <c r="M2093">
        <v>2</v>
      </c>
      <c r="N2093" s="170">
        <v>12185828</v>
      </c>
      <c r="O2093" s="170">
        <v>12890000</v>
      </c>
      <c r="P2093" s="178">
        <v>9460000</v>
      </c>
      <c r="Q2093" s="178">
        <v>446136</v>
      </c>
      <c r="R2093" s="178">
        <v>2148613</v>
      </c>
      <c r="S2093">
        <v>0</v>
      </c>
      <c r="T2093">
        <v>0</v>
      </c>
      <c r="U2093">
        <v>0</v>
      </c>
      <c r="W2093">
        <v>0</v>
      </c>
      <c r="X2093">
        <v>0</v>
      </c>
      <c r="Y2093">
        <v>0</v>
      </c>
      <c r="AB2093" s="180">
        <v>44285</v>
      </c>
      <c r="AC2093">
        <v>1</v>
      </c>
      <c r="AD2093" t="s">
        <v>1922</v>
      </c>
      <c r="AE2093">
        <v>1</v>
      </c>
      <c r="AF2093">
        <v>30</v>
      </c>
      <c r="AG2093">
        <v>0</v>
      </c>
      <c r="AN2093">
        <v>1</v>
      </c>
      <c r="AO2093">
        <v>1</v>
      </c>
      <c r="AR2093" s="178">
        <v>2620065</v>
      </c>
      <c r="AS2093" t="s">
        <v>1921</v>
      </c>
      <c r="AT2093">
        <v>0</v>
      </c>
      <c r="AU2093">
        <v>0</v>
      </c>
      <c r="AV2093">
        <v>890480123</v>
      </c>
      <c r="AW2093" t="s">
        <v>1920</v>
      </c>
      <c r="AX2093">
        <v>5</v>
      </c>
      <c r="BC2093">
        <v>1</v>
      </c>
      <c r="BD2093">
        <v>7</v>
      </c>
      <c r="BE2093">
        <v>2</v>
      </c>
    </row>
    <row r="2094" spans="1:57" x14ac:dyDescent="0.25">
      <c r="A2094" s="179">
        <f t="shared" si="32"/>
        <v>0</v>
      </c>
      <c r="B2094" t="s">
        <v>1923</v>
      </c>
      <c r="C2094">
        <v>45451823</v>
      </c>
      <c r="D2094">
        <v>144105</v>
      </c>
      <c r="E2094">
        <v>4</v>
      </c>
      <c r="F2094">
        <v>17270</v>
      </c>
      <c r="G2094" s="180">
        <v>44002</v>
      </c>
      <c r="H2094" s="180">
        <v>45107</v>
      </c>
      <c r="I2094">
        <v>0</v>
      </c>
      <c r="J2094">
        <v>1</v>
      </c>
      <c r="K2094">
        <v>9</v>
      </c>
      <c r="L2094">
        <v>30</v>
      </c>
      <c r="M2094">
        <v>2</v>
      </c>
      <c r="N2094" s="170">
        <v>12185828</v>
      </c>
      <c r="O2094" s="170">
        <v>12890000</v>
      </c>
      <c r="P2094" s="178">
        <v>3380000</v>
      </c>
      <c r="Q2094" s="178">
        <v>112565</v>
      </c>
      <c r="R2094" s="178">
        <v>2646195</v>
      </c>
      <c r="S2094">
        <v>0</v>
      </c>
      <c r="T2094">
        <v>0</v>
      </c>
      <c r="U2094">
        <v>0</v>
      </c>
      <c r="W2094">
        <v>0</v>
      </c>
      <c r="X2094">
        <v>0</v>
      </c>
      <c r="Y2094">
        <v>0</v>
      </c>
      <c r="AB2094" s="180">
        <v>44285</v>
      </c>
      <c r="AC2094">
        <v>1</v>
      </c>
      <c r="AD2094" t="s">
        <v>1922</v>
      </c>
      <c r="AE2094">
        <v>1</v>
      </c>
      <c r="AF2094">
        <v>30</v>
      </c>
      <c r="AG2094">
        <v>0</v>
      </c>
      <c r="AN2094">
        <v>1</v>
      </c>
      <c r="AO2094">
        <v>1</v>
      </c>
      <c r="AR2094" s="178">
        <v>3226827</v>
      </c>
      <c r="AS2094" t="s">
        <v>1921</v>
      </c>
      <c r="AT2094">
        <v>0</v>
      </c>
      <c r="AU2094">
        <v>0</v>
      </c>
      <c r="AV2094">
        <v>890480123</v>
      </c>
      <c r="AW2094" t="s">
        <v>1920</v>
      </c>
      <c r="AX2094">
        <v>5</v>
      </c>
      <c r="BC2094">
        <v>1</v>
      </c>
      <c r="BD2094">
        <v>7</v>
      </c>
      <c r="BE2094">
        <v>2</v>
      </c>
    </row>
    <row r="2095" spans="1:57" x14ac:dyDescent="0.25">
      <c r="A2095" s="179">
        <f t="shared" si="32"/>
        <v>0</v>
      </c>
      <c r="B2095" t="s">
        <v>1923</v>
      </c>
      <c r="C2095">
        <v>45451823</v>
      </c>
      <c r="D2095">
        <v>144105</v>
      </c>
      <c r="E2095">
        <v>4</v>
      </c>
      <c r="F2095">
        <v>17271</v>
      </c>
      <c r="G2095" s="180">
        <v>44002</v>
      </c>
      <c r="H2095" s="180">
        <v>45107</v>
      </c>
      <c r="I2095">
        <v>0</v>
      </c>
      <c r="J2095">
        <v>1</v>
      </c>
      <c r="K2095">
        <v>9</v>
      </c>
      <c r="L2095">
        <v>30</v>
      </c>
      <c r="M2095">
        <v>2</v>
      </c>
      <c r="N2095" s="170">
        <v>12185828</v>
      </c>
      <c r="O2095" s="170">
        <v>12890000</v>
      </c>
      <c r="P2095" s="178">
        <v>1790000</v>
      </c>
      <c r="Q2095" s="178">
        <v>59613</v>
      </c>
      <c r="R2095" s="178">
        <v>1401440</v>
      </c>
      <c r="S2095">
        <v>0</v>
      </c>
      <c r="T2095">
        <v>0</v>
      </c>
      <c r="U2095">
        <v>0</v>
      </c>
      <c r="W2095">
        <v>0</v>
      </c>
      <c r="X2095">
        <v>0</v>
      </c>
      <c r="Y2095">
        <v>0</v>
      </c>
      <c r="AB2095" s="180">
        <v>44285</v>
      </c>
      <c r="AC2095">
        <v>1</v>
      </c>
      <c r="AD2095" t="s">
        <v>1922</v>
      </c>
      <c r="AE2095">
        <v>1</v>
      </c>
      <c r="AF2095">
        <v>30</v>
      </c>
      <c r="AG2095">
        <v>0</v>
      </c>
      <c r="AN2095">
        <v>1</v>
      </c>
      <c r="AO2095">
        <v>1</v>
      </c>
      <c r="AR2095" s="178">
        <v>1708946</v>
      </c>
      <c r="AS2095" t="s">
        <v>1921</v>
      </c>
      <c r="AT2095">
        <v>0</v>
      </c>
      <c r="AU2095">
        <v>0</v>
      </c>
      <c r="AV2095">
        <v>890480123</v>
      </c>
      <c r="AW2095" t="s">
        <v>1920</v>
      </c>
      <c r="AX2095">
        <v>5</v>
      </c>
      <c r="BC2095">
        <v>1</v>
      </c>
      <c r="BD2095">
        <v>7</v>
      </c>
      <c r="BE2095">
        <v>2</v>
      </c>
    </row>
    <row r="2096" spans="1:57" x14ac:dyDescent="0.25">
      <c r="A2096" s="179">
        <f t="shared" si="32"/>
        <v>0</v>
      </c>
      <c r="B2096" t="s">
        <v>1923</v>
      </c>
      <c r="C2096">
        <v>45451823</v>
      </c>
      <c r="D2096">
        <v>144105</v>
      </c>
      <c r="E2096">
        <v>4</v>
      </c>
      <c r="F2096">
        <v>17340</v>
      </c>
      <c r="G2096" s="180">
        <v>44021</v>
      </c>
      <c r="H2096" s="180">
        <v>46233</v>
      </c>
      <c r="I2096">
        <v>0</v>
      </c>
      <c r="J2096">
        <v>1</v>
      </c>
      <c r="K2096">
        <v>10</v>
      </c>
      <c r="L2096">
        <v>30</v>
      </c>
      <c r="M2096">
        <v>2</v>
      </c>
      <c r="N2096" s="170">
        <v>12185828</v>
      </c>
      <c r="O2096" s="170">
        <v>12890000</v>
      </c>
      <c r="P2096" s="178">
        <v>19750000</v>
      </c>
      <c r="Q2096" s="178">
        <v>388028</v>
      </c>
      <c r="R2096" s="178">
        <v>17774027</v>
      </c>
      <c r="S2096">
        <v>0</v>
      </c>
      <c r="T2096">
        <v>0</v>
      </c>
      <c r="U2096">
        <v>0</v>
      </c>
      <c r="W2096">
        <v>0</v>
      </c>
      <c r="X2096">
        <v>0</v>
      </c>
      <c r="Y2096">
        <v>0</v>
      </c>
      <c r="AB2096" s="180">
        <v>44285</v>
      </c>
      <c r="AC2096">
        <v>1</v>
      </c>
      <c r="AD2096" t="s">
        <v>1922</v>
      </c>
      <c r="AE2096">
        <v>1</v>
      </c>
      <c r="AF2096">
        <v>30</v>
      </c>
      <c r="AG2096">
        <v>0</v>
      </c>
      <c r="AN2096">
        <v>1</v>
      </c>
      <c r="AO2096">
        <v>1</v>
      </c>
      <c r="AR2096" s="178">
        <v>21674033</v>
      </c>
      <c r="AS2096" t="s">
        <v>1921</v>
      </c>
      <c r="AT2096">
        <v>0</v>
      </c>
      <c r="AU2096">
        <v>0</v>
      </c>
      <c r="AV2096">
        <v>890480123</v>
      </c>
      <c r="AW2096" t="s">
        <v>1920</v>
      </c>
      <c r="AX2096">
        <v>5</v>
      </c>
      <c r="BC2096">
        <v>1</v>
      </c>
      <c r="BD2096">
        <v>7</v>
      </c>
      <c r="BE2096">
        <v>2</v>
      </c>
    </row>
    <row r="2097" spans="1:57" x14ac:dyDescent="0.25">
      <c r="A2097" s="179">
        <f t="shared" si="32"/>
        <v>0</v>
      </c>
      <c r="B2097" t="s">
        <v>1923</v>
      </c>
      <c r="C2097">
        <v>45451823</v>
      </c>
      <c r="D2097">
        <v>144105</v>
      </c>
      <c r="E2097">
        <v>4</v>
      </c>
      <c r="F2097">
        <v>17597</v>
      </c>
      <c r="G2097" s="180">
        <v>44091</v>
      </c>
      <c r="H2097" s="180">
        <v>46295</v>
      </c>
      <c r="I2097">
        <v>0</v>
      </c>
      <c r="J2097">
        <v>1</v>
      </c>
      <c r="K2097">
        <v>6</v>
      </c>
      <c r="L2097">
        <v>30</v>
      </c>
      <c r="M2097">
        <v>2</v>
      </c>
      <c r="N2097" s="170">
        <v>12185828</v>
      </c>
      <c r="O2097" s="170">
        <v>12890000</v>
      </c>
      <c r="P2097" s="178">
        <v>3561019</v>
      </c>
      <c r="Q2097" s="178">
        <v>69963</v>
      </c>
      <c r="R2097" s="178">
        <v>3352831</v>
      </c>
      <c r="S2097">
        <v>0</v>
      </c>
      <c r="T2097">
        <v>0</v>
      </c>
      <c r="U2097">
        <v>0</v>
      </c>
      <c r="W2097">
        <v>0</v>
      </c>
      <c r="X2097">
        <v>0</v>
      </c>
      <c r="Y2097">
        <v>0</v>
      </c>
      <c r="AB2097" s="180">
        <v>44285</v>
      </c>
      <c r="AC2097">
        <v>1</v>
      </c>
      <c r="AD2097" t="s">
        <v>1922</v>
      </c>
      <c r="AE2097">
        <v>1</v>
      </c>
      <c r="AF2097">
        <v>30</v>
      </c>
      <c r="AG2097">
        <v>0</v>
      </c>
      <c r="AN2097">
        <v>1</v>
      </c>
      <c r="AO2097">
        <v>1</v>
      </c>
      <c r="AR2097" s="178">
        <v>4088514</v>
      </c>
      <c r="AS2097" t="s">
        <v>1921</v>
      </c>
      <c r="AT2097">
        <v>0</v>
      </c>
      <c r="AU2097">
        <v>0</v>
      </c>
      <c r="AV2097">
        <v>890480123</v>
      </c>
      <c r="AW2097" t="s">
        <v>1920</v>
      </c>
      <c r="AX2097">
        <v>5</v>
      </c>
      <c r="BC2097">
        <v>1</v>
      </c>
      <c r="BD2097">
        <v>7</v>
      </c>
      <c r="BE2097">
        <v>2</v>
      </c>
    </row>
    <row r="2098" spans="1:57" x14ac:dyDescent="0.25">
      <c r="A2098" s="179">
        <f t="shared" si="32"/>
        <v>0</v>
      </c>
      <c r="B2098" t="s">
        <v>1923</v>
      </c>
      <c r="C2098">
        <v>45451823</v>
      </c>
      <c r="D2098">
        <v>144105</v>
      </c>
      <c r="E2098">
        <v>4</v>
      </c>
      <c r="F2098">
        <v>17742</v>
      </c>
      <c r="G2098" s="180">
        <v>44126</v>
      </c>
      <c r="H2098" s="180">
        <v>44864</v>
      </c>
      <c r="I2098">
        <v>0</v>
      </c>
      <c r="J2098">
        <v>1</v>
      </c>
      <c r="K2098">
        <v>5</v>
      </c>
      <c r="L2098">
        <v>30</v>
      </c>
      <c r="M2098">
        <v>2</v>
      </c>
      <c r="N2098" s="170">
        <v>15881442</v>
      </c>
      <c r="O2098" s="170">
        <v>17090000</v>
      </c>
      <c r="P2098" s="178">
        <v>5200000</v>
      </c>
      <c r="Q2098" s="178">
        <v>254314</v>
      </c>
      <c r="R2098" s="178">
        <v>4246927</v>
      </c>
      <c r="S2098">
        <v>0</v>
      </c>
      <c r="T2098">
        <v>0</v>
      </c>
      <c r="U2098">
        <v>0</v>
      </c>
      <c r="W2098">
        <v>0</v>
      </c>
      <c r="X2098">
        <v>0</v>
      </c>
      <c r="Y2098">
        <v>0</v>
      </c>
      <c r="AB2098" s="180">
        <v>44285</v>
      </c>
      <c r="AC2098">
        <v>1</v>
      </c>
      <c r="AD2098" t="s">
        <v>1922</v>
      </c>
      <c r="AE2098">
        <v>1</v>
      </c>
      <c r="AF2098">
        <v>30</v>
      </c>
      <c r="AG2098">
        <v>0</v>
      </c>
      <c r="AN2098">
        <v>1</v>
      </c>
      <c r="AO2098">
        <v>1</v>
      </c>
      <c r="AR2098" s="178">
        <v>5178795</v>
      </c>
      <c r="AS2098" t="s">
        <v>1921</v>
      </c>
      <c r="AT2098">
        <v>0</v>
      </c>
      <c r="AU2098">
        <v>0</v>
      </c>
      <c r="AV2098">
        <v>890480123</v>
      </c>
      <c r="AW2098" t="s">
        <v>1920</v>
      </c>
      <c r="AX2098">
        <v>5</v>
      </c>
      <c r="BC2098">
        <v>1</v>
      </c>
      <c r="BD2098">
        <v>7</v>
      </c>
      <c r="BE2098">
        <v>2</v>
      </c>
    </row>
    <row r="2099" spans="1:57" x14ac:dyDescent="0.25">
      <c r="A2099" s="179">
        <f t="shared" si="32"/>
        <v>0</v>
      </c>
      <c r="B2099" t="s">
        <v>1923</v>
      </c>
      <c r="C2099">
        <v>45451823</v>
      </c>
      <c r="D2099">
        <v>144105</v>
      </c>
      <c r="E2099">
        <v>4</v>
      </c>
      <c r="F2099">
        <v>17873</v>
      </c>
      <c r="G2099" s="180">
        <v>44176</v>
      </c>
      <c r="H2099" s="180">
        <v>44560</v>
      </c>
      <c r="I2099">
        <v>0</v>
      </c>
      <c r="J2099">
        <v>1</v>
      </c>
      <c r="K2099">
        <v>4</v>
      </c>
      <c r="L2099">
        <v>30</v>
      </c>
      <c r="M2099">
        <v>2</v>
      </c>
      <c r="N2099" s="170">
        <v>16011168</v>
      </c>
      <c r="O2099" s="170">
        <v>17240000</v>
      </c>
      <c r="P2099" s="178">
        <v>3330000</v>
      </c>
      <c r="Q2099" s="178">
        <v>302151</v>
      </c>
      <c r="R2099" s="178">
        <v>2231526</v>
      </c>
      <c r="S2099">
        <v>0</v>
      </c>
      <c r="T2099">
        <v>0</v>
      </c>
      <c r="U2099">
        <v>0</v>
      </c>
      <c r="W2099">
        <v>0</v>
      </c>
      <c r="X2099">
        <v>0</v>
      </c>
      <c r="Y2099">
        <v>0</v>
      </c>
      <c r="AB2099" s="180">
        <v>44285</v>
      </c>
      <c r="AC2099">
        <v>1</v>
      </c>
      <c r="AD2099" t="s">
        <v>1922</v>
      </c>
      <c r="AE2099">
        <v>1</v>
      </c>
      <c r="AF2099">
        <v>30</v>
      </c>
      <c r="AG2099">
        <v>0</v>
      </c>
      <c r="AN2099">
        <v>1</v>
      </c>
      <c r="AO2099">
        <v>1</v>
      </c>
      <c r="AR2099" s="178">
        <v>2721171</v>
      </c>
      <c r="AS2099" t="s">
        <v>1921</v>
      </c>
      <c r="AT2099">
        <v>0</v>
      </c>
      <c r="AU2099">
        <v>0</v>
      </c>
      <c r="AV2099">
        <v>890480123</v>
      </c>
      <c r="AW2099" t="s">
        <v>1920</v>
      </c>
      <c r="AX2099">
        <v>5</v>
      </c>
      <c r="BC2099">
        <v>1</v>
      </c>
      <c r="BD2099">
        <v>7</v>
      </c>
      <c r="BE2099">
        <v>2</v>
      </c>
    </row>
    <row r="2100" spans="1:57" x14ac:dyDescent="0.25">
      <c r="A2100" s="179">
        <f t="shared" si="32"/>
        <v>0</v>
      </c>
      <c r="B2100" t="s">
        <v>1923</v>
      </c>
      <c r="C2100">
        <v>45451823</v>
      </c>
      <c r="D2100">
        <v>144105</v>
      </c>
      <c r="E2100">
        <v>4</v>
      </c>
      <c r="F2100">
        <v>18056</v>
      </c>
      <c r="G2100" s="180">
        <v>44209</v>
      </c>
      <c r="H2100" s="180">
        <v>44407</v>
      </c>
      <c r="I2100">
        <v>0</v>
      </c>
      <c r="J2100">
        <v>1</v>
      </c>
      <c r="K2100">
        <v>2</v>
      </c>
      <c r="L2100">
        <v>30</v>
      </c>
      <c r="M2100">
        <v>2</v>
      </c>
      <c r="N2100" s="170">
        <v>13121400</v>
      </c>
      <c r="O2100" s="170">
        <v>13940000</v>
      </c>
      <c r="P2100" s="178">
        <v>1500000</v>
      </c>
      <c r="Q2100" s="178">
        <v>259654</v>
      </c>
      <c r="R2100" s="178">
        <v>1010453</v>
      </c>
      <c r="S2100">
        <v>0</v>
      </c>
      <c r="T2100">
        <v>0</v>
      </c>
      <c r="U2100">
        <v>0</v>
      </c>
      <c r="W2100">
        <v>0</v>
      </c>
      <c r="X2100">
        <v>0</v>
      </c>
      <c r="Y2100">
        <v>0</v>
      </c>
      <c r="AB2100" s="180">
        <v>44285</v>
      </c>
      <c r="AC2100">
        <v>1</v>
      </c>
      <c r="AD2100" t="s">
        <v>1922</v>
      </c>
      <c r="AE2100">
        <v>1</v>
      </c>
      <c r="AF2100">
        <v>30</v>
      </c>
      <c r="AG2100">
        <v>0</v>
      </c>
      <c r="AN2100">
        <v>1</v>
      </c>
      <c r="AO2100">
        <v>1</v>
      </c>
      <c r="AR2100" s="178">
        <v>1232168</v>
      </c>
      <c r="AS2100" t="s">
        <v>1921</v>
      </c>
      <c r="AT2100">
        <v>0</v>
      </c>
      <c r="AU2100">
        <v>0</v>
      </c>
      <c r="AV2100">
        <v>890480123</v>
      </c>
      <c r="AW2100" t="s">
        <v>1920</v>
      </c>
      <c r="AX2100">
        <v>5</v>
      </c>
      <c r="BC2100">
        <v>1</v>
      </c>
      <c r="BD2100">
        <v>7</v>
      </c>
      <c r="BE2100">
        <v>2</v>
      </c>
    </row>
    <row r="2101" spans="1:57" x14ac:dyDescent="0.25">
      <c r="A2101" s="179">
        <f t="shared" si="32"/>
        <v>0</v>
      </c>
      <c r="B2101" t="s">
        <v>1923</v>
      </c>
      <c r="C2101">
        <v>45451823</v>
      </c>
      <c r="D2101">
        <v>144105</v>
      </c>
      <c r="E2101">
        <v>4</v>
      </c>
      <c r="F2101">
        <v>18270</v>
      </c>
      <c r="G2101" s="180">
        <v>44272</v>
      </c>
      <c r="H2101" s="180">
        <v>44377</v>
      </c>
      <c r="I2101">
        <v>0</v>
      </c>
      <c r="J2101">
        <v>1</v>
      </c>
      <c r="K2101">
        <v>1</v>
      </c>
      <c r="L2101">
        <v>30</v>
      </c>
      <c r="M2101">
        <v>2</v>
      </c>
      <c r="N2101" s="170">
        <v>13121400</v>
      </c>
      <c r="O2101" s="170">
        <v>13940000</v>
      </c>
      <c r="P2101" s="178">
        <v>1500000</v>
      </c>
      <c r="Q2101" s="178">
        <v>16402</v>
      </c>
      <c r="R2101" s="178">
        <v>1500000</v>
      </c>
      <c r="S2101">
        <v>0</v>
      </c>
      <c r="T2101">
        <v>0</v>
      </c>
      <c r="U2101">
        <v>0</v>
      </c>
      <c r="W2101">
        <v>0</v>
      </c>
      <c r="X2101">
        <v>0</v>
      </c>
      <c r="Y2101">
        <v>0</v>
      </c>
      <c r="Z2101">
        <v>1500000</v>
      </c>
      <c r="AA2101">
        <v>6</v>
      </c>
      <c r="AB2101" s="180">
        <v>44285</v>
      </c>
      <c r="AC2101">
        <v>1</v>
      </c>
      <c r="AD2101" t="s">
        <v>1922</v>
      </c>
      <c r="AE2101">
        <v>1</v>
      </c>
      <c r="AF2101">
        <v>30</v>
      </c>
      <c r="AG2101">
        <v>0</v>
      </c>
      <c r="AN2101">
        <v>1</v>
      </c>
      <c r="AO2101">
        <v>1</v>
      </c>
      <c r="AR2101" s="178">
        <v>1829132</v>
      </c>
      <c r="AS2101" t="s">
        <v>1921</v>
      </c>
      <c r="AT2101">
        <v>0</v>
      </c>
      <c r="AU2101">
        <v>0</v>
      </c>
      <c r="AV2101">
        <v>890480123</v>
      </c>
      <c r="AW2101" t="s">
        <v>1920</v>
      </c>
      <c r="AX2101">
        <v>5</v>
      </c>
      <c r="BC2101">
        <v>1</v>
      </c>
      <c r="BD2101">
        <v>7</v>
      </c>
      <c r="BE2101">
        <v>2</v>
      </c>
    </row>
    <row r="2102" spans="1:57" x14ac:dyDescent="0.25">
      <c r="A2102" s="179">
        <f t="shared" si="32"/>
        <v>0</v>
      </c>
      <c r="B2102" t="s">
        <v>1923</v>
      </c>
      <c r="C2102">
        <v>45451823</v>
      </c>
      <c r="D2102">
        <v>144105</v>
      </c>
      <c r="E2102">
        <v>4</v>
      </c>
      <c r="F2102">
        <v>18303</v>
      </c>
      <c r="G2102" s="180">
        <v>44285</v>
      </c>
      <c r="H2102" s="180">
        <v>44377</v>
      </c>
      <c r="I2102">
        <v>0</v>
      </c>
      <c r="J2102">
        <v>1</v>
      </c>
      <c r="K2102">
        <v>1</v>
      </c>
      <c r="L2102">
        <v>30</v>
      </c>
      <c r="M2102">
        <v>2</v>
      </c>
      <c r="N2102" s="170">
        <v>13121400</v>
      </c>
      <c r="O2102" s="170">
        <v>13940000</v>
      </c>
      <c r="P2102" s="178">
        <v>2000000</v>
      </c>
      <c r="Q2102" s="178">
        <v>21869</v>
      </c>
      <c r="R2102" s="178">
        <v>2000000</v>
      </c>
      <c r="S2102">
        <v>0</v>
      </c>
      <c r="T2102">
        <v>0</v>
      </c>
      <c r="U2102">
        <v>0</v>
      </c>
      <c r="W2102">
        <v>0</v>
      </c>
      <c r="X2102">
        <v>0</v>
      </c>
      <c r="Y2102">
        <v>0</v>
      </c>
      <c r="Z2102">
        <v>2000000</v>
      </c>
      <c r="AA2102">
        <v>6</v>
      </c>
      <c r="AB2102" s="180">
        <v>44285</v>
      </c>
      <c r="AC2102">
        <v>1</v>
      </c>
      <c r="AD2102" t="s">
        <v>1922</v>
      </c>
      <c r="AE2102">
        <v>1</v>
      </c>
      <c r="AF2102">
        <v>30</v>
      </c>
      <c r="AG2102">
        <v>0</v>
      </c>
      <c r="AN2102">
        <v>1</v>
      </c>
      <c r="AO2102">
        <v>1</v>
      </c>
      <c r="AR2102" s="178">
        <v>2438843</v>
      </c>
      <c r="AS2102" t="s">
        <v>1921</v>
      </c>
      <c r="AT2102">
        <v>0</v>
      </c>
      <c r="AU2102">
        <v>0</v>
      </c>
      <c r="AV2102">
        <v>890480123</v>
      </c>
      <c r="AW2102" t="s">
        <v>1920</v>
      </c>
      <c r="AX2102">
        <v>5</v>
      </c>
      <c r="BC2102">
        <v>1</v>
      </c>
      <c r="BD2102">
        <v>7</v>
      </c>
      <c r="BE2102">
        <v>2</v>
      </c>
    </row>
    <row r="2103" spans="1:57" x14ac:dyDescent="0.25">
      <c r="A2103" s="179">
        <f t="shared" si="32"/>
        <v>0</v>
      </c>
      <c r="B2103" t="s">
        <v>1923</v>
      </c>
      <c r="C2103">
        <v>45451823</v>
      </c>
      <c r="D2103">
        <v>144105</v>
      </c>
      <c r="E2103">
        <v>4</v>
      </c>
      <c r="F2103">
        <v>550008954</v>
      </c>
      <c r="G2103" s="180">
        <v>42445</v>
      </c>
      <c r="H2103" s="180">
        <v>45350</v>
      </c>
      <c r="I2103">
        <v>0</v>
      </c>
      <c r="J2103">
        <v>1</v>
      </c>
      <c r="K2103">
        <v>1</v>
      </c>
      <c r="L2103">
        <v>30</v>
      </c>
      <c r="M2103">
        <v>2</v>
      </c>
      <c r="N2103" s="170">
        <v>23318977</v>
      </c>
      <c r="O2103" s="170">
        <v>25980000</v>
      </c>
      <c r="P2103" s="178">
        <v>273064</v>
      </c>
      <c r="Q2103" s="178">
        <v>10693</v>
      </c>
      <c r="R2103" s="178">
        <v>267800</v>
      </c>
      <c r="S2103">
        <v>0</v>
      </c>
      <c r="T2103">
        <v>0</v>
      </c>
      <c r="U2103">
        <v>0</v>
      </c>
      <c r="W2103">
        <v>0</v>
      </c>
      <c r="X2103">
        <v>0</v>
      </c>
      <c r="Y2103">
        <v>0</v>
      </c>
      <c r="AB2103" s="180">
        <v>44285</v>
      </c>
      <c r="AC2103">
        <v>1</v>
      </c>
      <c r="AD2103" t="s">
        <v>1922</v>
      </c>
      <c r="AE2103">
        <v>1</v>
      </c>
      <c r="AF2103">
        <v>30</v>
      </c>
      <c r="AG2103">
        <v>0</v>
      </c>
      <c r="AN2103">
        <v>1</v>
      </c>
      <c r="AO2103">
        <v>1</v>
      </c>
      <c r="AR2103" s="178">
        <v>326561</v>
      </c>
      <c r="AS2103" t="s">
        <v>1921</v>
      </c>
      <c r="AT2103">
        <v>0</v>
      </c>
      <c r="AU2103">
        <v>0</v>
      </c>
      <c r="AV2103">
        <v>890480123</v>
      </c>
      <c r="AW2103" t="s">
        <v>1920</v>
      </c>
      <c r="AX2103">
        <v>5</v>
      </c>
      <c r="BC2103">
        <v>2</v>
      </c>
      <c r="BD2103">
        <v>7</v>
      </c>
      <c r="BE2103">
        <v>2</v>
      </c>
    </row>
    <row r="2104" spans="1:57" x14ac:dyDescent="0.25">
      <c r="A2104" s="179">
        <f t="shared" si="32"/>
        <v>0</v>
      </c>
      <c r="B2104" t="s">
        <v>1923</v>
      </c>
      <c r="C2104">
        <v>45451823</v>
      </c>
      <c r="D2104">
        <v>144105</v>
      </c>
      <c r="E2104">
        <v>4</v>
      </c>
      <c r="F2104">
        <v>550008960</v>
      </c>
      <c r="G2104" s="180">
        <v>42445</v>
      </c>
      <c r="H2104" s="180">
        <v>45260</v>
      </c>
      <c r="I2104">
        <v>0</v>
      </c>
      <c r="J2104">
        <v>1</v>
      </c>
      <c r="K2104">
        <v>4</v>
      </c>
      <c r="L2104">
        <v>30</v>
      </c>
      <c r="M2104">
        <v>2</v>
      </c>
      <c r="N2104" s="170">
        <v>23318977</v>
      </c>
      <c r="O2104" s="170">
        <v>25980000</v>
      </c>
      <c r="P2104" s="178">
        <v>71587</v>
      </c>
      <c r="Q2104" s="178">
        <v>2803</v>
      </c>
      <c r="R2104" s="178">
        <v>65879</v>
      </c>
      <c r="S2104">
        <v>0</v>
      </c>
      <c r="T2104">
        <v>0</v>
      </c>
      <c r="U2104">
        <v>0</v>
      </c>
      <c r="W2104">
        <v>0</v>
      </c>
      <c r="X2104">
        <v>0</v>
      </c>
      <c r="Y2104">
        <v>0</v>
      </c>
      <c r="AB2104" s="180">
        <v>44285</v>
      </c>
      <c r="AC2104">
        <v>1</v>
      </c>
      <c r="AD2104" t="s">
        <v>1922</v>
      </c>
      <c r="AE2104">
        <v>1</v>
      </c>
      <c r="AF2104">
        <v>30</v>
      </c>
      <c r="AG2104">
        <v>0</v>
      </c>
      <c r="AN2104">
        <v>1</v>
      </c>
      <c r="AO2104">
        <v>1</v>
      </c>
      <c r="AR2104" s="178">
        <v>80335</v>
      </c>
      <c r="AS2104" t="s">
        <v>1921</v>
      </c>
      <c r="AT2104">
        <v>0</v>
      </c>
      <c r="AU2104">
        <v>0</v>
      </c>
      <c r="AV2104">
        <v>890480123</v>
      </c>
      <c r="AW2104" t="s">
        <v>1920</v>
      </c>
      <c r="AX2104">
        <v>5</v>
      </c>
      <c r="BC2104">
        <v>2</v>
      </c>
      <c r="BD2104">
        <v>7</v>
      </c>
      <c r="BE2104">
        <v>2</v>
      </c>
    </row>
    <row r="2105" spans="1:57" x14ac:dyDescent="0.25">
      <c r="A2105" s="179">
        <f t="shared" si="32"/>
        <v>0</v>
      </c>
      <c r="B2105" t="s">
        <v>1923</v>
      </c>
      <c r="C2105">
        <v>45451823</v>
      </c>
      <c r="D2105">
        <v>144105</v>
      </c>
      <c r="E2105">
        <v>4</v>
      </c>
      <c r="F2105">
        <v>550008973</v>
      </c>
      <c r="G2105" s="180">
        <v>42447</v>
      </c>
      <c r="H2105" s="180">
        <v>45260</v>
      </c>
      <c r="I2105">
        <v>0</v>
      </c>
      <c r="J2105">
        <v>1</v>
      </c>
      <c r="K2105">
        <v>4</v>
      </c>
      <c r="L2105">
        <v>30</v>
      </c>
      <c r="M2105">
        <v>2</v>
      </c>
      <c r="N2105" s="170">
        <v>23318977</v>
      </c>
      <c r="O2105" s="170">
        <v>25980000</v>
      </c>
      <c r="P2105" s="178">
        <v>166909</v>
      </c>
      <c r="Q2105" s="178">
        <v>6536</v>
      </c>
      <c r="R2105" s="178">
        <v>153581</v>
      </c>
      <c r="S2105">
        <v>0</v>
      </c>
      <c r="T2105">
        <v>0</v>
      </c>
      <c r="U2105">
        <v>0</v>
      </c>
      <c r="W2105">
        <v>0</v>
      </c>
      <c r="X2105">
        <v>0</v>
      </c>
      <c r="Y2105">
        <v>0</v>
      </c>
      <c r="AB2105" s="180">
        <v>44285</v>
      </c>
      <c r="AC2105">
        <v>1</v>
      </c>
      <c r="AD2105" t="s">
        <v>1922</v>
      </c>
      <c r="AE2105">
        <v>1</v>
      </c>
      <c r="AF2105">
        <v>30</v>
      </c>
      <c r="AG2105">
        <v>0</v>
      </c>
      <c r="AN2105">
        <v>1</v>
      </c>
      <c r="AO2105">
        <v>1</v>
      </c>
      <c r="AR2105" s="178">
        <v>187280</v>
      </c>
      <c r="AS2105" t="s">
        <v>1921</v>
      </c>
      <c r="AT2105">
        <v>0</v>
      </c>
      <c r="AU2105">
        <v>0</v>
      </c>
      <c r="AV2105">
        <v>890480123</v>
      </c>
      <c r="AW2105" t="s">
        <v>1920</v>
      </c>
      <c r="AX2105">
        <v>5</v>
      </c>
      <c r="BC2105">
        <v>2</v>
      </c>
      <c r="BD2105">
        <v>7</v>
      </c>
      <c r="BE2105">
        <v>2</v>
      </c>
    </row>
    <row r="2106" spans="1:57" x14ac:dyDescent="0.25">
      <c r="A2106" s="179">
        <f t="shared" si="32"/>
        <v>0</v>
      </c>
      <c r="B2106" t="s">
        <v>1923</v>
      </c>
      <c r="C2106">
        <v>45451823</v>
      </c>
      <c r="D2106">
        <v>144105</v>
      </c>
      <c r="E2106">
        <v>4</v>
      </c>
      <c r="F2106">
        <v>550008974</v>
      </c>
      <c r="G2106" s="180">
        <v>42447</v>
      </c>
      <c r="H2106" s="180">
        <v>45260</v>
      </c>
      <c r="I2106">
        <v>0</v>
      </c>
      <c r="J2106">
        <v>1</v>
      </c>
      <c r="K2106">
        <v>4</v>
      </c>
      <c r="L2106">
        <v>30</v>
      </c>
      <c r="M2106">
        <v>2</v>
      </c>
      <c r="N2106" s="170">
        <v>23318977</v>
      </c>
      <c r="O2106" s="170">
        <v>25980000</v>
      </c>
      <c r="P2106" s="178">
        <v>59868</v>
      </c>
      <c r="Q2106" s="178">
        <v>2344</v>
      </c>
      <c r="R2106" s="178">
        <v>55070</v>
      </c>
      <c r="S2106">
        <v>0</v>
      </c>
      <c r="T2106">
        <v>0</v>
      </c>
      <c r="U2106">
        <v>0</v>
      </c>
      <c r="W2106">
        <v>0</v>
      </c>
      <c r="X2106">
        <v>0</v>
      </c>
      <c r="Y2106">
        <v>0</v>
      </c>
      <c r="AB2106" s="180">
        <v>44285</v>
      </c>
      <c r="AC2106">
        <v>1</v>
      </c>
      <c r="AD2106" t="s">
        <v>1922</v>
      </c>
      <c r="AE2106">
        <v>1</v>
      </c>
      <c r="AF2106">
        <v>30</v>
      </c>
      <c r="AG2106">
        <v>0</v>
      </c>
      <c r="AN2106">
        <v>1</v>
      </c>
      <c r="AO2106">
        <v>1</v>
      </c>
      <c r="AR2106" s="178">
        <v>67153</v>
      </c>
      <c r="AS2106" t="s">
        <v>1921</v>
      </c>
      <c r="AT2106">
        <v>0</v>
      </c>
      <c r="AU2106">
        <v>0</v>
      </c>
      <c r="AV2106">
        <v>890480123</v>
      </c>
      <c r="AW2106" t="s">
        <v>1920</v>
      </c>
      <c r="AX2106">
        <v>5</v>
      </c>
      <c r="BC2106">
        <v>2</v>
      </c>
      <c r="BD2106">
        <v>7</v>
      </c>
      <c r="BE2106">
        <v>2</v>
      </c>
    </row>
    <row r="2107" spans="1:57" x14ac:dyDescent="0.25">
      <c r="A2107" s="179">
        <f t="shared" si="32"/>
        <v>0</v>
      </c>
      <c r="B2107" t="s">
        <v>1923</v>
      </c>
      <c r="C2107">
        <v>45451823</v>
      </c>
      <c r="D2107">
        <v>144105</v>
      </c>
      <c r="E2107">
        <v>4</v>
      </c>
      <c r="F2107">
        <v>550009011</v>
      </c>
      <c r="G2107" s="180">
        <v>42453</v>
      </c>
      <c r="H2107" s="180">
        <v>45260</v>
      </c>
      <c r="I2107">
        <v>0</v>
      </c>
      <c r="J2107">
        <v>1</v>
      </c>
      <c r="K2107">
        <v>4</v>
      </c>
      <c r="L2107">
        <v>30</v>
      </c>
      <c r="M2107">
        <v>2</v>
      </c>
      <c r="N2107" s="170">
        <v>23318977</v>
      </c>
      <c r="O2107" s="170">
        <v>25980000</v>
      </c>
      <c r="P2107" s="178">
        <v>56263</v>
      </c>
      <c r="Q2107" s="178">
        <v>2203</v>
      </c>
      <c r="R2107" s="178">
        <v>51760</v>
      </c>
      <c r="S2107">
        <v>0</v>
      </c>
      <c r="T2107">
        <v>0</v>
      </c>
      <c r="U2107">
        <v>0</v>
      </c>
      <c r="W2107">
        <v>0</v>
      </c>
      <c r="X2107">
        <v>0</v>
      </c>
      <c r="Y2107">
        <v>0</v>
      </c>
      <c r="AB2107" s="180">
        <v>44285</v>
      </c>
      <c r="AC2107">
        <v>1</v>
      </c>
      <c r="AD2107" t="s">
        <v>1922</v>
      </c>
      <c r="AE2107">
        <v>1</v>
      </c>
      <c r="AF2107">
        <v>30</v>
      </c>
      <c r="AG2107">
        <v>0</v>
      </c>
      <c r="AN2107">
        <v>1</v>
      </c>
      <c r="AO2107">
        <v>1</v>
      </c>
      <c r="AR2107" s="178">
        <v>63118</v>
      </c>
      <c r="AS2107" t="s">
        <v>1921</v>
      </c>
      <c r="AT2107">
        <v>0</v>
      </c>
      <c r="AU2107">
        <v>0</v>
      </c>
      <c r="AV2107">
        <v>890480123</v>
      </c>
      <c r="AW2107" t="s">
        <v>1920</v>
      </c>
      <c r="AX2107">
        <v>5</v>
      </c>
      <c r="BC2107">
        <v>2</v>
      </c>
      <c r="BD2107">
        <v>7</v>
      </c>
      <c r="BE2107">
        <v>2</v>
      </c>
    </row>
    <row r="2108" spans="1:57" x14ac:dyDescent="0.25">
      <c r="A2108" s="179">
        <f t="shared" si="32"/>
        <v>0</v>
      </c>
      <c r="B2108" t="s">
        <v>1923</v>
      </c>
      <c r="C2108">
        <v>45451823</v>
      </c>
      <c r="D2108">
        <v>144105</v>
      </c>
      <c r="E2108">
        <v>4</v>
      </c>
      <c r="F2108">
        <v>550009246</v>
      </c>
      <c r="G2108" s="180">
        <v>42466</v>
      </c>
      <c r="H2108" s="180">
        <v>45260</v>
      </c>
      <c r="I2108">
        <v>0</v>
      </c>
      <c r="J2108">
        <v>1</v>
      </c>
      <c r="K2108">
        <v>4</v>
      </c>
      <c r="L2108">
        <v>30</v>
      </c>
      <c r="M2108">
        <v>2</v>
      </c>
      <c r="N2108" s="170">
        <v>22490513</v>
      </c>
      <c r="O2108" s="170">
        <v>24960000</v>
      </c>
      <c r="P2108" s="178">
        <v>275794</v>
      </c>
      <c r="Q2108" s="178">
        <v>10603</v>
      </c>
      <c r="R2108" s="178">
        <v>253430</v>
      </c>
      <c r="S2108">
        <v>0</v>
      </c>
      <c r="T2108">
        <v>0</v>
      </c>
      <c r="U2108">
        <v>0</v>
      </c>
      <c r="W2108">
        <v>0</v>
      </c>
      <c r="X2108">
        <v>0</v>
      </c>
      <c r="Y2108">
        <v>0</v>
      </c>
      <c r="AB2108" s="180">
        <v>44285</v>
      </c>
      <c r="AC2108">
        <v>1</v>
      </c>
      <c r="AD2108" t="s">
        <v>1922</v>
      </c>
      <c r="AE2108">
        <v>1</v>
      </c>
      <c r="AF2108">
        <v>30</v>
      </c>
      <c r="AG2108">
        <v>0</v>
      </c>
      <c r="AN2108">
        <v>1</v>
      </c>
      <c r="AO2108">
        <v>1</v>
      </c>
      <c r="AR2108" s="178">
        <v>309038</v>
      </c>
      <c r="AS2108" t="s">
        <v>1921</v>
      </c>
      <c r="AT2108">
        <v>0</v>
      </c>
      <c r="AU2108">
        <v>0</v>
      </c>
      <c r="AV2108">
        <v>890480123</v>
      </c>
      <c r="AW2108" t="s">
        <v>1920</v>
      </c>
      <c r="AX2108">
        <v>5</v>
      </c>
      <c r="BC2108">
        <v>2</v>
      </c>
      <c r="BD2108">
        <v>7</v>
      </c>
      <c r="BE2108">
        <v>2</v>
      </c>
    </row>
    <row r="2109" spans="1:57" x14ac:dyDescent="0.25">
      <c r="A2109" s="179">
        <f t="shared" si="32"/>
        <v>0</v>
      </c>
      <c r="B2109" t="s">
        <v>1923</v>
      </c>
      <c r="C2109">
        <v>45451823</v>
      </c>
      <c r="D2109">
        <v>144105</v>
      </c>
      <c r="E2109">
        <v>4</v>
      </c>
      <c r="F2109">
        <v>550009284</v>
      </c>
      <c r="G2109" s="180">
        <v>42470</v>
      </c>
      <c r="H2109" s="180">
        <v>45260</v>
      </c>
      <c r="I2109">
        <v>0</v>
      </c>
      <c r="J2109">
        <v>1</v>
      </c>
      <c r="K2109">
        <v>4</v>
      </c>
      <c r="L2109">
        <v>30</v>
      </c>
      <c r="M2109">
        <v>2</v>
      </c>
      <c r="N2109" s="170">
        <v>22490513</v>
      </c>
      <c r="O2109" s="170">
        <v>24960000</v>
      </c>
      <c r="P2109" s="178">
        <v>23640</v>
      </c>
      <c r="Q2109" s="178">
        <v>909</v>
      </c>
      <c r="R2109" s="178">
        <v>21722</v>
      </c>
      <c r="S2109">
        <v>0</v>
      </c>
      <c r="T2109">
        <v>0</v>
      </c>
      <c r="U2109">
        <v>0</v>
      </c>
      <c r="W2109">
        <v>0</v>
      </c>
      <c r="X2109">
        <v>0</v>
      </c>
      <c r="Y2109">
        <v>0</v>
      </c>
      <c r="AB2109" s="180">
        <v>44285</v>
      </c>
      <c r="AC2109">
        <v>1</v>
      </c>
      <c r="AD2109" t="s">
        <v>1922</v>
      </c>
      <c r="AE2109">
        <v>1</v>
      </c>
      <c r="AF2109">
        <v>30</v>
      </c>
      <c r="AG2109">
        <v>0</v>
      </c>
      <c r="AN2109">
        <v>1</v>
      </c>
      <c r="AO2109">
        <v>1</v>
      </c>
      <c r="AR2109" s="178">
        <v>26488</v>
      </c>
      <c r="AS2109" t="s">
        <v>1921</v>
      </c>
      <c r="AT2109">
        <v>0</v>
      </c>
      <c r="AU2109">
        <v>0</v>
      </c>
      <c r="AV2109">
        <v>890480123</v>
      </c>
      <c r="AW2109" t="s">
        <v>1920</v>
      </c>
      <c r="AX2109">
        <v>5</v>
      </c>
      <c r="BC2109">
        <v>2</v>
      </c>
      <c r="BD2109">
        <v>7</v>
      </c>
      <c r="BE2109">
        <v>2</v>
      </c>
    </row>
    <row r="2110" spans="1:57" x14ac:dyDescent="0.25">
      <c r="A2110" s="179">
        <f t="shared" si="32"/>
        <v>0</v>
      </c>
      <c r="B2110" t="s">
        <v>1923</v>
      </c>
      <c r="C2110">
        <v>45451823</v>
      </c>
      <c r="D2110">
        <v>144105</v>
      </c>
      <c r="E2110">
        <v>4</v>
      </c>
      <c r="F2110">
        <v>550009356</v>
      </c>
      <c r="G2110" s="180">
        <v>42478</v>
      </c>
      <c r="H2110" s="180">
        <v>45260</v>
      </c>
      <c r="I2110">
        <v>0</v>
      </c>
      <c r="J2110">
        <v>1</v>
      </c>
      <c r="K2110">
        <v>4</v>
      </c>
      <c r="L2110">
        <v>30</v>
      </c>
      <c r="M2110">
        <v>2</v>
      </c>
      <c r="N2110" s="170">
        <v>22490513</v>
      </c>
      <c r="O2110" s="170">
        <v>24960000</v>
      </c>
      <c r="P2110" s="178">
        <v>89700</v>
      </c>
      <c r="Q2110" s="178">
        <v>3448</v>
      </c>
      <c r="R2110" s="178">
        <v>82431</v>
      </c>
      <c r="S2110">
        <v>0</v>
      </c>
      <c r="T2110">
        <v>0</v>
      </c>
      <c r="U2110">
        <v>0</v>
      </c>
      <c r="W2110">
        <v>0</v>
      </c>
      <c r="X2110">
        <v>0</v>
      </c>
      <c r="Y2110">
        <v>0</v>
      </c>
      <c r="AB2110" s="180">
        <v>44285</v>
      </c>
      <c r="AC2110">
        <v>1</v>
      </c>
      <c r="AD2110" t="s">
        <v>1922</v>
      </c>
      <c r="AE2110">
        <v>1</v>
      </c>
      <c r="AF2110">
        <v>30</v>
      </c>
      <c r="AG2110">
        <v>0</v>
      </c>
      <c r="AN2110">
        <v>1</v>
      </c>
      <c r="AO2110">
        <v>1</v>
      </c>
      <c r="AR2110" s="178">
        <v>100518</v>
      </c>
      <c r="AS2110" t="s">
        <v>1921</v>
      </c>
      <c r="AT2110">
        <v>0</v>
      </c>
      <c r="AU2110">
        <v>0</v>
      </c>
      <c r="AV2110">
        <v>890480123</v>
      </c>
      <c r="AW2110" t="s">
        <v>1920</v>
      </c>
      <c r="AX2110">
        <v>5</v>
      </c>
      <c r="BC2110">
        <v>2</v>
      </c>
      <c r="BD2110">
        <v>7</v>
      </c>
      <c r="BE2110">
        <v>2</v>
      </c>
    </row>
    <row r="2111" spans="1:57" x14ac:dyDescent="0.25">
      <c r="A2111" s="179">
        <f t="shared" si="32"/>
        <v>0</v>
      </c>
      <c r="B2111" t="s">
        <v>1923</v>
      </c>
      <c r="C2111">
        <v>45451823</v>
      </c>
      <c r="D2111">
        <v>144105</v>
      </c>
      <c r="E2111">
        <v>4</v>
      </c>
      <c r="F2111">
        <v>550009365</v>
      </c>
      <c r="G2111" s="180">
        <v>42479</v>
      </c>
      <c r="H2111" s="180">
        <v>45260</v>
      </c>
      <c r="I2111">
        <v>0</v>
      </c>
      <c r="J2111">
        <v>1</v>
      </c>
      <c r="K2111">
        <v>4</v>
      </c>
      <c r="L2111">
        <v>30</v>
      </c>
      <c r="M2111">
        <v>2</v>
      </c>
      <c r="N2111" s="170">
        <v>22490513</v>
      </c>
      <c r="O2111" s="170">
        <v>24960000</v>
      </c>
      <c r="P2111" s="178">
        <v>64669</v>
      </c>
      <c r="Q2111" s="178">
        <v>2486</v>
      </c>
      <c r="R2111" s="178">
        <v>59427</v>
      </c>
      <c r="S2111">
        <v>0</v>
      </c>
      <c r="T2111">
        <v>0</v>
      </c>
      <c r="U2111">
        <v>0</v>
      </c>
      <c r="W2111">
        <v>0</v>
      </c>
      <c r="X2111">
        <v>0</v>
      </c>
      <c r="Y2111">
        <v>0</v>
      </c>
      <c r="AB2111" s="180">
        <v>44285</v>
      </c>
      <c r="AC2111">
        <v>1</v>
      </c>
      <c r="AD2111" t="s">
        <v>1922</v>
      </c>
      <c r="AE2111">
        <v>1</v>
      </c>
      <c r="AF2111">
        <v>30</v>
      </c>
      <c r="AG2111">
        <v>0</v>
      </c>
      <c r="AN2111">
        <v>1</v>
      </c>
      <c r="AO2111">
        <v>1</v>
      </c>
      <c r="AR2111" s="178">
        <v>72467</v>
      </c>
      <c r="AS2111" t="s">
        <v>1921</v>
      </c>
      <c r="AT2111">
        <v>0</v>
      </c>
      <c r="AU2111">
        <v>0</v>
      </c>
      <c r="AV2111">
        <v>890480123</v>
      </c>
      <c r="AW2111" t="s">
        <v>1920</v>
      </c>
      <c r="AX2111">
        <v>5</v>
      </c>
      <c r="BC2111">
        <v>2</v>
      </c>
      <c r="BD2111">
        <v>7</v>
      </c>
      <c r="BE2111">
        <v>2</v>
      </c>
    </row>
    <row r="2112" spans="1:57" x14ac:dyDescent="0.25">
      <c r="A2112" s="179">
        <f t="shared" si="32"/>
        <v>0</v>
      </c>
      <c r="B2112" t="s">
        <v>1923</v>
      </c>
      <c r="C2112">
        <v>45451823</v>
      </c>
      <c r="D2112">
        <v>144105</v>
      </c>
      <c r="E2112">
        <v>4</v>
      </c>
      <c r="F2112">
        <v>550009395</v>
      </c>
      <c r="G2112" s="180">
        <v>42482</v>
      </c>
      <c r="H2112" s="180">
        <v>45260</v>
      </c>
      <c r="I2112">
        <v>0</v>
      </c>
      <c r="J2112">
        <v>1</v>
      </c>
      <c r="K2112">
        <v>4</v>
      </c>
      <c r="L2112">
        <v>30</v>
      </c>
      <c r="M2112">
        <v>2</v>
      </c>
      <c r="N2112" s="170">
        <v>22490513</v>
      </c>
      <c r="O2112" s="170">
        <v>24960000</v>
      </c>
      <c r="P2112" s="178">
        <v>43079</v>
      </c>
      <c r="Q2112" s="178">
        <v>1656</v>
      </c>
      <c r="R2112" s="178">
        <v>39576</v>
      </c>
      <c r="S2112">
        <v>0</v>
      </c>
      <c r="T2112">
        <v>0</v>
      </c>
      <c r="U2112">
        <v>0</v>
      </c>
      <c r="W2112">
        <v>0</v>
      </c>
      <c r="X2112">
        <v>0</v>
      </c>
      <c r="Y2112">
        <v>0</v>
      </c>
      <c r="AB2112" s="180">
        <v>44285</v>
      </c>
      <c r="AC2112">
        <v>1</v>
      </c>
      <c r="AD2112" t="s">
        <v>1922</v>
      </c>
      <c r="AE2112">
        <v>1</v>
      </c>
      <c r="AF2112">
        <v>30</v>
      </c>
      <c r="AG2112">
        <v>0</v>
      </c>
      <c r="AN2112">
        <v>1</v>
      </c>
      <c r="AO2112">
        <v>1</v>
      </c>
      <c r="AR2112" s="178">
        <v>48260</v>
      </c>
      <c r="AS2112" t="s">
        <v>1921</v>
      </c>
      <c r="AT2112">
        <v>0</v>
      </c>
      <c r="AU2112">
        <v>0</v>
      </c>
      <c r="AV2112">
        <v>890480123</v>
      </c>
      <c r="AW2112" t="s">
        <v>1920</v>
      </c>
      <c r="AX2112">
        <v>5</v>
      </c>
      <c r="BC2112">
        <v>2</v>
      </c>
      <c r="BD2112">
        <v>7</v>
      </c>
      <c r="BE2112">
        <v>2</v>
      </c>
    </row>
    <row r="2113" spans="1:57" x14ac:dyDescent="0.25">
      <c r="A2113" s="179">
        <f t="shared" si="32"/>
        <v>0</v>
      </c>
      <c r="B2113" t="s">
        <v>1923</v>
      </c>
      <c r="C2113">
        <v>45451823</v>
      </c>
      <c r="D2113">
        <v>144105</v>
      </c>
      <c r="E2113">
        <v>4</v>
      </c>
      <c r="F2113">
        <v>550009396</v>
      </c>
      <c r="G2113" s="180">
        <v>42482</v>
      </c>
      <c r="H2113" s="180">
        <v>45260</v>
      </c>
      <c r="I2113">
        <v>0</v>
      </c>
      <c r="J2113">
        <v>1</v>
      </c>
      <c r="K2113">
        <v>4</v>
      </c>
      <c r="L2113">
        <v>30</v>
      </c>
      <c r="M2113">
        <v>2</v>
      </c>
      <c r="N2113" s="170">
        <v>22490513</v>
      </c>
      <c r="O2113" s="170">
        <v>24960000</v>
      </c>
      <c r="P2113" s="178">
        <v>10796</v>
      </c>
      <c r="Q2113" s="178">
        <v>415</v>
      </c>
      <c r="R2113" s="178">
        <v>9909</v>
      </c>
      <c r="S2113">
        <v>0</v>
      </c>
      <c r="T2113">
        <v>0</v>
      </c>
      <c r="U2113">
        <v>0</v>
      </c>
      <c r="W2113">
        <v>0</v>
      </c>
      <c r="X2113">
        <v>0</v>
      </c>
      <c r="Y2113">
        <v>0</v>
      </c>
      <c r="AB2113" s="180">
        <v>44285</v>
      </c>
      <c r="AC2113">
        <v>1</v>
      </c>
      <c r="AD2113" t="s">
        <v>1922</v>
      </c>
      <c r="AE2113">
        <v>1</v>
      </c>
      <c r="AF2113">
        <v>30</v>
      </c>
      <c r="AG2113">
        <v>0</v>
      </c>
      <c r="AN2113">
        <v>1</v>
      </c>
      <c r="AO2113">
        <v>1</v>
      </c>
      <c r="AR2113" s="178">
        <v>12083</v>
      </c>
      <c r="AS2113" t="s">
        <v>1921</v>
      </c>
      <c r="AT2113">
        <v>0</v>
      </c>
      <c r="AU2113">
        <v>0</v>
      </c>
      <c r="AV2113">
        <v>890480123</v>
      </c>
      <c r="AW2113" t="s">
        <v>1920</v>
      </c>
      <c r="AX2113">
        <v>5</v>
      </c>
      <c r="BC2113">
        <v>2</v>
      </c>
      <c r="BD2113">
        <v>7</v>
      </c>
      <c r="BE2113">
        <v>2</v>
      </c>
    </row>
    <row r="2114" spans="1:57" x14ac:dyDescent="0.25">
      <c r="A2114" s="179">
        <f t="shared" ref="A2114:A2177" si="33">IF(+R2114&gt;AR2114,R2114-AR2114,0)</f>
        <v>0</v>
      </c>
      <c r="B2114" t="s">
        <v>1923</v>
      </c>
      <c r="C2114">
        <v>45451823</v>
      </c>
      <c r="D2114">
        <v>144105</v>
      </c>
      <c r="E2114">
        <v>4</v>
      </c>
      <c r="F2114">
        <v>550009446</v>
      </c>
      <c r="G2114" s="180">
        <v>42487</v>
      </c>
      <c r="H2114" s="180">
        <v>45260</v>
      </c>
      <c r="I2114">
        <v>0</v>
      </c>
      <c r="J2114">
        <v>1</v>
      </c>
      <c r="K2114">
        <v>4</v>
      </c>
      <c r="L2114">
        <v>30</v>
      </c>
      <c r="M2114">
        <v>2</v>
      </c>
      <c r="N2114" s="170">
        <v>22490513</v>
      </c>
      <c r="O2114" s="170">
        <v>24960000</v>
      </c>
      <c r="P2114" s="178">
        <v>5223</v>
      </c>
      <c r="Q2114" s="178">
        <v>201</v>
      </c>
      <c r="R2114" s="178">
        <v>4796</v>
      </c>
      <c r="S2114">
        <v>0</v>
      </c>
      <c r="T2114">
        <v>0</v>
      </c>
      <c r="U2114">
        <v>0</v>
      </c>
      <c r="W2114">
        <v>0</v>
      </c>
      <c r="X2114">
        <v>0</v>
      </c>
      <c r="Y2114">
        <v>0</v>
      </c>
      <c r="AB2114" s="180">
        <v>44285</v>
      </c>
      <c r="AC2114">
        <v>1</v>
      </c>
      <c r="AD2114" t="s">
        <v>1922</v>
      </c>
      <c r="AE2114">
        <v>1</v>
      </c>
      <c r="AF2114">
        <v>30</v>
      </c>
      <c r="AG2114">
        <v>0</v>
      </c>
      <c r="AN2114">
        <v>1</v>
      </c>
      <c r="AO2114">
        <v>1</v>
      </c>
      <c r="AR2114" s="178">
        <v>5848</v>
      </c>
      <c r="AS2114" t="s">
        <v>1921</v>
      </c>
      <c r="AT2114">
        <v>0</v>
      </c>
      <c r="AU2114">
        <v>0</v>
      </c>
      <c r="AV2114">
        <v>890480123</v>
      </c>
      <c r="AW2114" t="s">
        <v>1920</v>
      </c>
      <c r="AX2114">
        <v>5</v>
      </c>
      <c r="BC2114">
        <v>2</v>
      </c>
      <c r="BD2114">
        <v>7</v>
      </c>
      <c r="BE2114">
        <v>2</v>
      </c>
    </row>
    <row r="2115" spans="1:57" x14ac:dyDescent="0.25">
      <c r="A2115" s="179">
        <f t="shared" si="33"/>
        <v>0</v>
      </c>
      <c r="B2115" t="s">
        <v>1923</v>
      </c>
      <c r="C2115">
        <v>45451823</v>
      </c>
      <c r="D2115">
        <v>144105</v>
      </c>
      <c r="E2115">
        <v>4</v>
      </c>
      <c r="F2115">
        <v>550009449</v>
      </c>
      <c r="G2115" s="180">
        <v>42487</v>
      </c>
      <c r="H2115" s="180">
        <v>45260</v>
      </c>
      <c r="I2115">
        <v>0</v>
      </c>
      <c r="J2115">
        <v>1</v>
      </c>
      <c r="K2115">
        <v>4</v>
      </c>
      <c r="L2115">
        <v>30</v>
      </c>
      <c r="M2115">
        <v>2</v>
      </c>
      <c r="N2115" s="170">
        <v>22490513</v>
      </c>
      <c r="O2115" s="170">
        <v>24960000</v>
      </c>
      <c r="P2115" s="178">
        <v>13636</v>
      </c>
      <c r="Q2115" s="178">
        <v>524</v>
      </c>
      <c r="R2115" s="178">
        <v>12530</v>
      </c>
      <c r="S2115">
        <v>0</v>
      </c>
      <c r="T2115">
        <v>0</v>
      </c>
      <c r="U2115">
        <v>0</v>
      </c>
      <c r="W2115">
        <v>0</v>
      </c>
      <c r="X2115">
        <v>0</v>
      </c>
      <c r="Y2115">
        <v>0</v>
      </c>
      <c r="AB2115" s="180">
        <v>44285</v>
      </c>
      <c r="AC2115">
        <v>1</v>
      </c>
      <c r="AD2115" t="s">
        <v>1922</v>
      </c>
      <c r="AE2115">
        <v>1</v>
      </c>
      <c r="AF2115">
        <v>30</v>
      </c>
      <c r="AG2115">
        <v>0</v>
      </c>
      <c r="AN2115">
        <v>1</v>
      </c>
      <c r="AO2115">
        <v>1</v>
      </c>
      <c r="AR2115" s="178">
        <v>15280</v>
      </c>
      <c r="AS2115" t="s">
        <v>1921</v>
      </c>
      <c r="AT2115">
        <v>0</v>
      </c>
      <c r="AU2115">
        <v>0</v>
      </c>
      <c r="AV2115">
        <v>890480123</v>
      </c>
      <c r="AW2115" t="s">
        <v>1920</v>
      </c>
      <c r="AX2115">
        <v>5</v>
      </c>
      <c r="BC2115">
        <v>2</v>
      </c>
      <c r="BD2115">
        <v>7</v>
      </c>
      <c r="BE2115">
        <v>2</v>
      </c>
    </row>
    <row r="2116" spans="1:57" x14ac:dyDescent="0.25">
      <c r="A2116" s="179">
        <f t="shared" si="33"/>
        <v>0</v>
      </c>
      <c r="B2116" t="s">
        <v>1923</v>
      </c>
      <c r="C2116">
        <v>45451823</v>
      </c>
      <c r="D2116">
        <v>144105</v>
      </c>
      <c r="E2116">
        <v>4</v>
      </c>
      <c r="F2116">
        <v>550009502</v>
      </c>
      <c r="G2116" s="180">
        <v>42494</v>
      </c>
      <c r="H2116" s="180">
        <v>45260</v>
      </c>
      <c r="I2116">
        <v>0</v>
      </c>
      <c r="J2116">
        <v>1</v>
      </c>
      <c r="K2116">
        <v>4</v>
      </c>
      <c r="L2116">
        <v>30</v>
      </c>
      <c r="M2116">
        <v>2</v>
      </c>
      <c r="N2116" s="170">
        <v>22490513</v>
      </c>
      <c r="O2116" s="170">
        <v>24960000</v>
      </c>
      <c r="P2116" s="178">
        <v>91638</v>
      </c>
      <c r="Q2116" s="178">
        <v>3523</v>
      </c>
      <c r="R2116" s="178">
        <v>84210</v>
      </c>
      <c r="S2116">
        <v>0</v>
      </c>
      <c r="T2116">
        <v>0</v>
      </c>
      <c r="U2116">
        <v>0</v>
      </c>
      <c r="W2116">
        <v>0</v>
      </c>
      <c r="X2116">
        <v>0</v>
      </c>
      <c r="Y2116">
        <v>0</v>
      </c>
      <c r="AB2116" s="180">
        <v>44285</v>
      </c>
      <c r="AC2116">
        <v>1</v>
      </c>
      <c r="AD2116" t="s">
        <v>1922</v>
      </c>
      <c r="AE2116">
        <v>1</v>
      </c>
      <c r="AF2116">
        <v>30</v>
      </c>
      <c r="AG2116">
        <v>0</v>
      </c>
      <c r="AN2116">
        <v>1</v>
      </c>
      <c r="AO2116">
        <v>1</v>
      </c>
      <c r="AR2116" s="178">
        <v>102688</v>
      </c>
      <c r="AS2116" t="s">
        <v>1921</v>
      </c>
      <c r="AT2116">
        <v>0</v>
      </c>
      <c r="AU2116">
        <v>0</v>
      </c>
      <c r="AV2116">
        <v>890480123</v>
      </c>
      <c r="AW2116" t="s">
        <v>1920</v>
      </c>
      <c r="AX2116">
        <v>5</v>
      </c>
      <c r="BC2116">
        <v>2</v>
      </c>
      <c r="BD2116">
        <v>7</v>
      </c>
      <c r="BE2116">
        <v>2</v>
      </c>
    </row>
    <row r="2117" spans="1:57" x14ac:dyDescent="0.25">
      <c r="A2117" s="179">
        <f t="shared" si="33"/>
        <v>0</v>
      </c>
      <c r="B2117" t="s">
        <v>1923</v>
      </c>
      <c r="C2117">
        <v>45451823</v>
      </c>
      <c r="D2117">
        <v>144105</v>
      </c>
      <c r="E2117">
        <v>4</v>
      </c>
      <c r="F2117">
        <v>550009584</v>
      </c>
      <c r="G2117" s="180">
        <v>42501</v>
      </c>
      <c r="H2117" s="180">
        <v>45260</v>
      </c>
      <c r="I2117">
        <v>0</v>
      </c>
      <c r="J2117">
        <v>1</v>
      </c>
      <c r="K2117">
        <v>4</v>
      </c>
      <c r="L2117">
        <v>30</v>
      </c>
      <c r="M2117">
        <v>2</v>
      </c>
      <c r="N2117" s="170">
        <v>22490513</v>
      </c>
      <c r="O2117" s="170">
        <v>24960000</v>
      </c>
      <c r="P2117" s="178">
        <v>13104</v>
      </c>
      <c r="Q2117" s="178">
        <v>504</v>
      </c>
      <c r="R2117" s="178">
        <v>12042</v>
      </c>
      <c r="S2117">
        <v>0</v>
      </c>
      <c r="T2117">
        <v>0</v>
      </c>
      <c r="U2117">
        <v>0</v>
      </c>
      <c r="W2117">
        <v>0</v>
      </c>
      <c r="X2117">
        <v>0</v>
      </c>
      <c r="Y2117">
        <v>0</v>
      </c>
      <c r="AB2117" s="180">
        <v>44285</v>
      </c>
      <c r="AC2117">
        <v>1</v>
      </c>
      <c r="AD2117" t="s">
        <v>1922</v>
      </c>
      <c r="AE2117">
        <v>1</v>
      </c>
      <c r="AF2117">
        <v>30</v>
      </c>
      <c r="AG2117">
        <v>0</v>
      </c>
      <c r="AN2117">
        <v>1</v>
      </c>
      <c r="AO2117">
        <v>1</v>
      </c>
      <c r="AR2117" s="178">
        <v>14684</v>
      </c>
      <c r="AS2117" t="s">
        <v>1921</v>
      </c>
      <c r="AT2117">
        <v>0</v>
      </c>
      <c r="AU2117">
        <v>0</v>
      </c>
      <c r="AV2117">
        <v>890480123</v>
      </c>
      <c r="AW2117" t="s">
        <v>1920</v>
      </c>
      <c r="AX2117">
        <v>5</v>
      </c>
      <c r="BC2117">
        <v>2</v>
      </c>
      <c r="BD2117">
        <v>7</v>
      </c>
      <c r="BE2117">
        <v>2</v>
      </c>
    </row>
    <row r="2118" spans="1:57" x14ac:dyDescent="0.25">
      <c r="A2118" s="179">
        <f t="shared" si="33"/>
        <v>0</v>
      </c>
      <c r="B2118" t="s">
        <v>1923</v>
      </c>
      <c r="C2118">
        <v>45451823</v>
      </c>
      <c r="D2118">
        <v>144105</v>
      </c>
      <c r="E2118">
        <v>4</v>
      </c>
      <c r="F2118">
        <v>550009613</v>
      </c>
      <c r="G2118" s="180">
        <v>42503</v>
      </c>
      <c r="H2118" s="180">
        <v>45260</v>
      </c>
      <c r="I2118">
        <v>0</v>
      </c>
      <c r="J2118">
        <v>1</v>
      </c>
      <c r="K2118">
        <v>4</v>
      </c>
      <c r="L2118">
        <v>30</v>
      </c>
      <c r="M2118">
        <v>2</v>
      </c>
      <c r="N2118" s="170">
        <v>22490513</v>
      </c>
      <c r="O2118" s="170">
        <v>24960000</v>
      </c>
      <c r="P2118" s="178">
        <v>31934</v>
      </c>
      <c r="Q2118" s="178">
        <v>1228</v>
      </c>
      <c r="R2118" s="178">
        <v>29345</v>
      </c>
      <c r="S2118">
        <v>0</v>
      </c>
      <c r="T2118">
        <v>0</v>
      </c>
      <c r="U2118">
        <v>0</v>
      </c>
      <c r="W2118">
        <v>0</v>
      </c>
      <c r="X2118">
        <v>0</v>
      </c>
      <c r="Y2118">
        <v>0</v>
      </c>
      <c r="AB2118" s="180">
        <v>44285</v>
      </c>
      <c r="AC2118">
        <v>1</v>
      </c>
      <c r="AD2118" t="s">
        <v>1922</v>
      </c>
      <c r="AE2118">
        <v>1</v>
      </c>
      <c r="AF2118">
        <v>30</v>
      </c>
      <c r="AG2118">
        <v>0</v>
      </c>
      <c r="AN2118">
        <v>1</v>
      </c>
      <c r="AO2118">
        <v>1</v>
      </c>
      <c r="AR2118" s="178">
        <v>35784</v>
      </c>
      <c r="AS2118" t="s">
        <v>1921</v>
      </c>
      <c r="AT2118">
        <v>0</v>
      </c>
      <c r="AU2118">
        <v>0</v>
      </c>
      <c r="AV2118">
        <v>890480123</v>
      </c>
      <c r="AW2118" t="s">
        <v>1920</v>
      </c>
      <c r="AX2118">
        <v>5</v>
      </c>
      <c r="BC2118">
        <v>2</v>
      </c>
      <c r="BD2118">
        <v>7</v>
      </c>
      <c r="BE2118">
        <v>2</v>
      </c>
    </row>
    <row r="2119" spans="1:57" x14ac:dyDescent="0.25">
      <c r="A2119" s="179">
        <f t="shared" si="33"/>
        <v>0</v>
      </c>
      <c r="B2119" t="s">
        <v>1923</v>
      </c>
      <c r="C2119">
        <v>45451823</v>
      </c>
      <c r="D2119">
        <v>144105</v>
      </c>
      <c r="E2119">
        <v>4</v>
      </c>
      <c r="F2119">
        <v>550009824</v>
      </c>
      <c r="G2119" s="180">
        <v>42517</v>
      </c>
      <c r="H2119" s="180">
        <v>45107</v>
      </c>
      <c r="I2119">
        <v>0</v>
      </c>
      <c r="J2119">
        <v>1</v>
      </c>
      <c r="K2119">
        <v>9</v>
      </c>
      <c r="L2119">
        <v>30</v>
      </c>
      <c r="M2119">
        <v>2</v>
      </c>
      <c r="N2119" s="170">
        <v>22490513</v>
      </c>
      <c r="O2119" s="170">
        <v>24960000</v>
      </c>
      <c r="P2119" s="178">
        <v>3501</v>
      </c>
      <c r="Q2119" s="178">
        <v>135</v>
      </c>
      <c r="R2119" s="178">
        <v>2828</v>
      </c>
      <c r="S2119">
        <v>0</v>
      </c>
      <c r="T2119">
        <v>0</v>
      </c>
      <c r="U2119">
        <v>0</v>
      </c>
      <c r="W2119">
        <v>0</v>
      </c>
      <c r="X2119">
        <v>0</v>
      </c>
      <c r="Y2119">
        <v>0</v>
      </c>
      <c r="AB2119" s="180">
        <v>44285</v>
      </c>
      <c r="AC2119">
        <v>1</v>
      </c>
      <c r="AD2119" t="s">
        <v>1922</v>
      </c>
      <c r="AE2119">
        <v>1</v>
      </c>
      <c r="AF2119">
        <v>30</v>
      </c>
      <c r="AG2119">
        <v>0</v>
      </c>
      <c r="AN2119">
        <v>1</v>
      </c>
      <c r="AO2119">
        <v>1</v>
      </c>
      <c r="AR2119" s="178">
        <v>3448</v>
      </c>
      <c r="AS2119" t="s">
        <v>1921</v>
      </c>
      <c r="AT2119">
        <v>0</v>
      </c>
      <c r="AU2119">
        <v>0</v>
      </c>
      <c r="AV2119">
        <v>890480123</v>
      </c>
      <c r="AW2119" t="s">
        <v>1920</v>
      </c>
      <c r="AX2119">
        <v>5</v>
      </c>
      <c r="BC2119">
        <v>2</v>
      </c>
      <c r="BD2119">
        <v>7</v>
      </c>
      <c r="BE2119">
        <v>2</v>
      </c>
    </row>
    <row r="2120" spans="1:57" x14ac:dyDescent="0.25">
      <c r="A2120" s="179">
        <f t="shared" si="33"/>
        <v>0</v>
      </c>
      <c r="B2120" t="s">
        <v>1923</v>
      </c>
      <c r="C2120">
        <v>45451823</v>
      </c>
      <c r="D2120">
        <v>144105</v>
      </c>
      <c r="E2120">
        <v>4</v>
      </c>
      <c r="F2120">
        <v>550009827</v>
      </c>
      <c r="G2120" s="180">
        <v>42517</v>
      </c>
      <c r="H2120" s="180">
        <v>45260</v>
      </c>
      <c r="I2120">
        <v>0</v>
      </c>
      <c r="J2120">
        <v>1</v>
      </c>
      <c r="K2120">
        <v>4</v>
      </c>
      <c r="L2120">
        <v>30</v>
      </c>
      <c r="M2120">
        <v>2</v>
      </c>
      <c r="N2120" s="170">
        <v>22490513</v>
      </c>
      <c r="O2120" s="170">
        <v>24960000</v>
      </c>
      <c r="P2120" s="178">
        <v>11015</v>
      </c>
      <c r="Q2120" s="178">
        <v>423</v>
      </c>
      <c r="R2120" s="178">
        <v>10107</v>
      </c>
      <c r="S2120">
        <v>0</v>
      </c>
      <c r="T2120">
        <v>0</v>
      </c>
      <c r="U2120">
        <v>0</v>
      </c>
      <c r="W2120">
        <v>0</v>
      </c>
      <c r="X2120">
        <v>0</v>
      </c>
      <c r="Y2120">
        <v>0</v>
      </c>
      <c r="AB2120" s="180">
        <v>44285</v>
      </c>
      <c r="AC2120">
        <v>1</v>
      </c>
      <c r="AD2120" t="s">
        <v>1922</v>
      </c>
      <c r="AE2120">
        <v>1</v>
      </c>
      <c r="AF2120">
        <v>30</v>
      </c>
      <c r="AG2120">
        <v>0</v>
      </c>
      <c r="AN2120">
        <v>1</v>
      </c>
      <c r="AO2120">
        <v>1</v>
      </c>
      <c r="AR2120" s="178">
        <v>12325</v>
      </c>
      <c r="AS2120" t="s">
        <v>1921</v>
      </c>
      <c r="AT2120">
        <v>0</v>
      </c>
      <c r="AU2120">
        <v>0</v>
      </c>
      <c r="AV2120">
        <v>890480123</v>
      </c>
      <c r="AW2120" t="s">
        <v>1920</v>
      </c>
      <c r="AX2120">
        <v>5</v>
      </c>
      <c r="BC2120">
        <v>2</v>
      </c>
      <c r="BD2120">
        <v>7</v>
      </c>
      <c r="BE2120">
        <v>2</v>
      </c>
    </row>
    <row r="2121" spans="1:57" x14ac:dyDescent="0.25">
      <c r="A2121" s="179">
        <f t="shared" si="33"/>
        <v>0</v>
      </c>
      <c r="B2121" t="s">
        <v>1923</v>
      </c>
      <c r="C2121">
        <v>45451823</v>
      </c>
      <c r="D2121">
        <v>144105</v>
      </c>
      <c r="E2121">
        <v>4</v>
      </c>
      <c r="F2121">
        <v>550010016</v>
      </c>
      <c r="G2121" s="180">
        <v>42533</v>
      </c>
      <c r="H2121" s="180">
        <v>45260</v>
      </c>
      <c r="I2121">
        <v>0</v>
      </c>
      <c r="J2121">
        <v>1</v>
      </c>
      <c r="K2121">
        <v>4</v>
      </c>
      <c r="L2121">
        <v>30</v>
      </c>
      <c r="M2121">
        <v>2</v>
      </c>
      <c r="N2121" s="170">
        <v>22490513</v>
      </c>
      <c r="O2121" s="170">
        <v>24960000</v>
      </c>
      <c r="P2121" s="178">
        <v>5605</v>
      </c>
      <c r="Q2121" s="178">
        <v>215</v>
      </c>
      <c r="R2121" s="178">
        <v>5143</v>
      </c>
      <c r="S2121">
        <v>0</v>
      </c>
      <c r="T2121">
        <v>0</v>
      </c>
      <c r="U2121">
        <v>0</v>
      </c>
      <c r="W2121">
        <v>0</v>
      </c>
      <c r="X2121">
        <v>0</v>
      </c>
      <c r="Y2121">
        <v>0</v>
      </c>
      <c r="AB2121" s="180">
        <v>44285</v>
      </c>
      <c r="AC2121">
        <v>1</v>
      </c>
      <c r="AD2121" t="s">
        <v>1922</v>
      </c>
      <c r="AE2121">
        <v>1</v>
      </c>
      <c r="AF2121">
        <v>30</v>
      </c>
      <c r="AG2121">
        <v>0</v>
      </c>
      <c r="AN2121">
        <v>1</v>
      </c>
      <c r="AO2121">
        <v>1</v>
      </c>
      <c r="AR2121" s="178">
        <v>6272</v>
      </c>
      <c r="AS2121" t="s">
        <v>1921</v>
      </c>
      <c r="AT2121">
        <v>0</v>
      </c>
      <c r="AU2121">
        <v>0</v>
      </c>
      <c r="AV2121">
        <v>890480123</v>
      </c>
      <c r="AW2121" t="s">
        <v>1920</v>
      </c>
      <c r="AX2121">
        <v>5</v>
      </c>
      <c r="BC2121">
        <v>2</v>
      </c>
      <c r="BD2121">
        <v>7</v>
      </c>
      <c r="BE2121">
        <v>2</v>
      </c>
    </row>
    <row r="2122" spans="1:57" x14ac:dyDescent="0.25">
      <c r="A2122" s="179">
        <f t="shared" si="33"/>
        <v>0</v>
      </c>
      <c r="B2122" t="s">
        <v>1923</v>
      </c>
      <c r="C2122">
        <v>45451823</v>
      </c>
      <c r="D2122">
        <v>144105</v>
      </c>
      <c r="E2122">
        <v>4</v>
      </c>
      <c r="F2122">
        <v>550010581</v>
      </c>
      <c r="G2122" s="180">
        <v>42562</v>
      </c>
      <c r="H2122" s="180">
        <v>45260</v>
      </c>
      <c r="I2122">
        <v>0</v>
      </c>
      <c r="J2122">
        <v>1</v>
      </c>
      <c r="K2122">
        <v>4</v>
      </c>
      <c r="L2122">
        <v>30</v>
      </c>
      <c r="M2122">
        <v>2</v>
      </c>
      <c r="N2122" s="170">
        <v>22490513</v>
      </c>
      <c r="O2122" s="170">
        <v>24960000</v>
      </c>
      <c r="P2122" s="178">
        <v>27197</v>
      </c>
      <c r="Q2122" s="178">
        <v>1046</v>
      </c>
      <c r="R2122" s="178">
        <v>24991</v>
      </c>
      <c r="S2122">
        <v>0</v>
      </c>
      <c r="T2122">
        <v>0</v>
      </c>
      <c r="U2122">
        <v>0</v>
      </c>
      <c r="W2122">
        <v>0</v>
      </c>
      <c r="X2122">
        <v>0</v>
      </c>
      <c r="Y2122">
        <v>0</v>
      </c>
      <c r="AB2122" s="180">
        <v>44285</v>
      </c>
      <c r="AC2122">
        <v>1</v>
      </c>
      <c r="AD2122" t="s">
        <v>1922</v>
      </c>
      <c r="AE2122">
        <v>1</v>
      </c>
      <c r="AF2122">
        <v>30</v>
      </c>
      <c r="AG2122">
        <v>0</v>
      </c>
      <c r="AN2122">
        <v>1</v>
      </c>
      <c r="AO2122">
        <v>1</v>
      </c>
      <c r="AR2122" s="178">
        <v>30475</v>
      </c>
      <c r="AS2122" t="s">
        <v>1921</v>
      </c>
      <c r="AT2122">
        <v>0</v>
      </c>
      <c r="AU2122">
        <v>0</v>
      </c>
      <c r="AV2122">
        <v>890480123</v>
      </c>
      <c r="AW2122" t="s">
        <v>1920</v>
      </c>
      <c r="AX2122">
        <v>5</v>
      </c>
      <c r="BC2122">
        <v>2</v>
      </c>
      <c r="BD2122">
        <v>7</v>
      </c>
      <c r="BE2122">
        <v>2</v>
      </c>
    </row>
    <row r="2123" spans="1:57" x14ac:dyDescent="0.25">
      <c r="A2123" s="179">
        <f t="shared" si="33"/>
        <v>0</v>
      </c>
      <c r="B2123" t="s">
        <v>1923</v>
      </c>
      <c r="C2123">
        <v>45451823</v>
      </c>
      <c r="D2123">
        <v>144105</v>
      </c>
      <c r="E2123">
        <v>4</v>
      </c>
      <c r="F2123">
        <v>550010702</v>
      </c>
      <c r="G2123" s="180">
        <v>42574</v>
      </c>
      <c r="H2123" s="180">
        <v>45260</v>
      </c>
      <c r="I2123">
        <v>0</v>
      </c>
      <c r="J2123">
        <v>1</v>
      </c>
      <c r="K2123">
        <v>4</v>
      </c>
      <c r="L2123">
        <v>30</v>
      </c>
      <c r="M2123">
        <v>2</v>
      </c>
      <c r="N2123" s="170">
        <v>22490513</v>
      </c>
      <c r="O2123" s="170">
        <v>24960000</v>
      </c>
      <c r="P2123" s="178">
        <v>6161</v>
      </c>
      <c r="Q2123" s="178">
        <v>237</v>
      </c>
      <c r="R2123" s="178">
        <v>5660</v>
      </c>
      <c r="S2123">
        <v>0</v>
      </c>
      <c r="T2123">
        <v>0</v>
      </c>
      <c r="U2123">
        <v>0</v>
      </c>
      <c r="W2123">
        <v>0</v>
      </c>
      <c r="X2123">
        <v>0</v>
      </c>
      <c r="Y2123">
        <v>0</v>
      </c>
      <c r="AB2123" s="180">
        <v>44285</v>
      </c>
      <c r="AC2123">
        <v>1</v>
      </c>
      <c r="AD2123" t="s">
        <v>1922</v>
      </c>
      <c r="AE2123">
        <v>1</v>
      </c>
      <c r="AF2123">
        <v>30</v>
      </c>
      <c r="AG2123">
        <v>0</v>
      </c>
      <c r="AN2123">
        <v>1</v>
      </c>
      <c r="AO2123">
        <v>1</v>
      </c>
      <c r="AR2123" s="178">
        <v>6902</v>
      </c>
      <c r="AS2123" t="s">
        <v>1921</v>
      </c>
      <c r="AT2123">
        <v>0</v>
      </c>
      <c r="AU2123">
        <v>0</v>
      </c>
      <c r="AV2123">
        <v>890480123</v>
      </c>
      <c r="AW2123" t="s">
        <v>1920</v>
      </c>
      <c r="AX2123">
        <v>5</v>
      </c>
      <c r="BC2123">
        <v>2</v>
      </c>
      <c r="BD2123">
        <v>7</v>
      </c>
      <c r="BE2123">
        <v>2</v>
      </c>
    </row>
    <row r="2124" spans="1:57" x14ac:dyDescent="0.25">
      <c r="A2124" s="179">
        <f t="shared" si="33"/>
        <v>0</v>
      </c>
      <c r="B2124" t="s">
        <v>1923</v>
      </c>
      <c r="C2124">
        <v>45451823</v>
      </c>
      <c r="D2124">
        <v>144105</v>
      </c>
      <c r="E2124">
        <v>4</v>
      </c>
      <c r="F2124">
        <v>550010703</v>
      </c>
      <c r="G2124" s="180">
        <v>42574</v>
      </c>
      <c r="H2124" s="180">
        <v>45260</v>
      </c>
      <c r="I2124">
        <v>0</v>
      </c>
      <c r="J2124">
        <v>1</v>
      </c>
      <c r="K2124">
        <v>4</v>
      </c>
      <c r="L2124">
        <v>30</v>
      </c>
      <c r="M2124">
        <v>2</v>
      </c>
      <c r="N2124" s="170">
        <v>22490513</v>
      </c>
      <c r="O2124" s="170">
        <v>24960000</v>
      </c>
      <c r="P2124" s="178">
        <v>6829</v>
      </c>
      <c r="Q2124" s="178">
        <v>263</v>
      </c>
      <c r="R2124" s="178">
        <v>6272</v>
      </c>
      <c r="S2124">
        <v>0</v>
      </c>
      <c r="T2124">
        <v>0</v>
      </c>
      <c r="U2124">
        <v>0</v>
      </c>
      <c r="W2124">
        <v>0</v>
      </c>
      <c r="X2124">
        <v>0</v>
      </c>
      <c r="Y2124">
        <v>0</v>
      </c>
      <c r="AB2124" s="180">
        <v>44285</v>
      </c>
      <c r="AC2124">
        <v>1</v>
      </c>
      <c r="AD2124" t="s">
        <v>1922</v>
      </c>
      <c r="AE2124">
        <v>1</v>
      </c>
      <c r="AF2124">
        <v>30</v>
      </c>
      <c r="AG2124">
        <v>0</v>
      </c>
      <c r="AN2124">
        <v>1</v>
      </c>
      <c r="AO2124">
        <v>1</v>
      </c>
      <c r="AR2124" s="178">
        <v>7648</v>
      </c>
      <c r="AS2124" t="s">
        <v>1921</v>
      </c>
      <c r="AT2124">
        <v>0</v>
      </c>
      <c r="AU2124">
        <v>0</v>
      </c>
      <c r="AV2124">
        <v>890480123</v>
      </c>
      <c r="AW2124" t="s">
        <v>1920</v>
      </c>
      <c r="AX2124">
        <v>5</v>
      </c>
      <c r="BC2124">
        <v>2</v>
      </c>
      <c r="BD2124">
        <v>7</v>
      </c>
      <c r="BE2124">
        <v>2</v>
      </c>
    </row>
    <row r="2125" spans="1:57" x14ac:dyDescent="0.25">
      <c r="A2125" s="179">
        <f t="shared" si="33"/>
        <v>0</v>
      </c>
      <c r="B2125" t="s">
        <v>1923</v>
      </c>
      <c r="C2125">
        <v>45451823</v>
      </c>
      <c r="D2125">
        <v>144105</v>
      </c>
      <c r="E2125">
        <v>4</v>
      </c>
      <c r="F2125">
        <v>550010768</v>
      </c>
      <c r="G2125" s="180">
        <v>42579</v>
      </c>
      <c r="H2125" s="180">
        <v>45260</v>
      </c>
      <c r="I2125">
        <v>0</v>
      </c>
      <c r="J2125">
        <v>1</v>
      </c>
      <c r="K2125">
        <v>4</v>
      </c>
      <c r="L2125">
        <v>30</v>
      </c>
      <c r="M2125">
        <v>2</v>
      </c>
      <c r="N2125" s="170">
        <v>22490513</v>
      </c>
      <c r="O2125" s="170">
        <v>24960000</v>
      </c>
      <c r="P2125" s="178">
        <v>10346</v>
      </c>
      <c r="Q2125" s="178">
        <v>398</v>
      </c>
      <c r="R2125" s="178">
        <v>9502</v>
      </c>
      <c r="S2125">
        <v>0</v>
      </c>
      <c r="T2125">
        <v>0</v>
      </c>
      <c r="U2125">
        <v>0</v>
      </c>
      <c r="W2125">
        <v>0</v>
      </c>
      <c r="X2125">
        <v>0</v>
      </c>
      <c r="Y2125">
        <v>0</v>
      </c>
      <c r="AB2125" s="180">
        <v>44285</v>
      </c>
      <c r="AC2125">
        <v>1</v>
      </c>
      <c r="AD2125" t="s">
        <v>1922</v>
      </c>
      <c r="AE2125">
        <v>1</v>
      </c>
      <c r="AF2125">
        <v>30</v>
      </c>
      <c r="AG2125">
        <v>0</v>
      </c>
      <c r="AN2125">
        <v>1</v>
      </c>
      <c r="AO2125">
        <v>1</v>
      </c>
      <c r="AR2125" s="178">
        <v>11587</v>
      </c>
      <c r="AS2125" t="s">
        <v>1921</v>
      </c>
      <c r="AT2125">
        <v>0</v>
      </c>
      <c r="AU2125">
        <v>0</v>
      </c>
      <c r="AV2125">
        <v>890480123</v>
      </c>
      <c r="AW2125" t="s">
        <v>1920</v>
      </c>
      <c r="AX2125">
        <v>5</v>
      </c>
      <c r="BC2125">
        <v>2</v>
      </c>
      <c r="BD2125">
        <v>7</v>
      </c>
      <c r="BE2125">
        <v>2</v>
      </c>
    </row>
    <row r="2126" spans="1:57" x14ac:dyDescent="0.25">
      <c r="A2126" s="179">
        <f t="shared" si="33"/>
        <v>0</v>
      </c>
      <c r="B2126" t="s">
        <v>1923</v>
      </c>
      <c r="C2126">
        <v>45451823</v>
      </c>
      <c r="D2126">
        <v>144105</v>
      </c>
      <c r="E2126">
        <v>4</v>
      </c>
      <c r="F2126">
        <v>550010974</v>
      </c>
      <c r="G2126" s="180">
        <v>42584</v>
      </c>
      <c r="H2126" s="180">
        <v>45260</v>
      </c>
      <c r="I2126">
        <v>0</v>
      </c>
      <c r="J2126">
        <v>1</v>
      </c>
      <c r="K2126">
        <v>4</v>
      </c>
      <c r="L2126">
        <v>30</v>
      </c>
      <c r="M2126">
        <v>2</v>
      </c>
      <c r="N2126" s="170">
        <v>22490513</v>
      </c>
      <c r="O2126" s="170">
        <v>24960000</v>
      </c>
      <c r="P2126" s="178">
        <v>9146</v>
      </c>
      <c r="Q2126" s="178">
        <v>352</v>
      </c>
      <c r="R2126" s="178">
        <v>8391</v>
      </c>
      <c r="S2126">
        <v>0</v>
      </c>
      <c r="T2126">
        <v>0</v>
      </c>
      <c r="U2126">
        <v>0</v>
      </c>
      <c r="W2126">
        <v>0</v>
      </c>
      <c r="X2126">
        <v>0</v>
      </c>
      <c r="Y2126">
        <v>0</v>
      </c>
      <c r="AB2126" s="180">
        <v>44285</v>
      </c>
      <c r="AC2126">
        <v>1</v>
      </c>
      <c r="AD2126" t="s">
        <v>1922</v>
      </c>
      <c r="AE2126">
        <v>1</v>
      </c>
      <c r="AF2126">
        <v>30</v>
      </c>
      <c r="AG2126">
        <v>0</v>
      </c>
      <c r="AN2126">
        <v>1</v>
      </c>
      <c r="AO2126">
        <v>1</v>
      </c>
      <c r="AR2126" s="178">
        <v>10232</v>
      </c>
      <c r="AS2126" t="s">
        <v>1921</v>
      </c>
      <c r="AT2126">
        <v>0</v>
      </c>
      <c r="AU2126">
        <v>0</v>
      </c>
      <c r="AV2126">
        <v>890480123</v>
      </c>
      <c r="AW2126" t="s">
        <v>1920</v>
      </c>
      <c r="AX2126">
        <v>5</v>
      </c>
      <c r="BC2126">
        <v>2</v>
      </c>
      <c r="BD2126">
        <v>7</v>
      </c>
      <c r="BE2126">
        <v>2</v>
      </c>
    </row>
    <row r="2127" spans="1:57" x14ac:dyDescent="0.25">
      <c r="A2127" s="179">
        <f t="shared" si="33"/>
        <v>0</v>
      </c>
      <c r="B2127" t="s">
        <v>1923</v>
      </c>
      <c r="C2127">
        <v>45451823</v>
      </c>
      <c r="D2127">
        <v>144105</v>
      </c>
      <c r="E2127">
        <v>4</v>
      </c>
      <c r="F2127">
        <v>550011539</v>
      </c>
      <c r="G2127" s="180">
        <v>42618</v>
      </c>
      <c r="H2127" s="180">
        <v>45260</v>
      </c>
      <c r="I2127">
        <v>0</v>
      </c>
      <c r="J2127">
        <v>1</v>
      </c>
      <c r="K2127">
        <v>4</v>
      </c>
      <c r="L2127">
        <v>30</v>
      </c>
      <c r="M2127">
        <v>2</v>
      </c>
      <c r="N2127" s="170">
        <v>22490513</v>
      </c>
      <c r="O2127" s="170">
        <v>24960000</v>
      </c>
      <c r="P2127" s="178">
        <v>29371</v>
      </c>
      <c r="Q2127" s="178">
        <v>1129</v>
      </c>
      <c r="R2127" s="178">
        <v>26983</v>
      </c>
      <c r="S2127">
        <v>0</v>
      </c>
      <c r="T2127">
        <v>0</v>
      </c>
      <c r="U2127">
        <v>0</v>
      </c>
      <c r="W2127">
        <v>0</v>
      </c>
      <c r="X2127">
        <v>0</v>
      </c>
      <c r="Y2127">
        <v>0</v>
      </c>
      <c r="AB2127" s="180">
        <v>44285</v>
      </c>
      <c r="AC2127">
        <v>1</v>
      </c>
      <c r="AD2127" t="s">
        <v>1922</v>
      </c>
      <c r="AE2127">
        <v>1</v>
      </c>
      <c r="AF2127">
        <v>30</v>
      </c>
      <c r="AG2127">
        <v>0</v>
      </c>
      <c r="AN2127">
        <v>1</v>
      </c>
      <c r="AO2127">
        <v>1</v>
      </c>
      <c r="AR2127" s="178">
        <v>32904</v>
      </c>
      <c r="AS2127" t="s">
        <v>1921</v>
      </c>
      <c r="AT2127">
        <v>0</v>
      </c>
      <c r="AU2127">
        <v>0</v>
      </c>
      <c r="AV2127">
        <v>890480123</v>
      </c>
      <c r="AW2127" t="s">
        <v>1920</v>
      </c>
      <c r="AX2127">
        <v>5</v>
      </c>
      <c r="BC2127">
        <v>2</v>
      </c>
      <c r="BD2127">
        <v>7</v>
      </c>
      <c r="BE2127">
        <v>2</v>
      </c>
    </row>
    <row r="2128" spans="1:57" x14ac:dyDescent="0.25">
      <c r="A2128" s="179">
        <f t="shared" si="33"/>
        <v>0</v>
      </c>
      <c r="B2128" t="s">
        <v>1923</v>
      </c>
      <c r="C2128">
        <v>45451823</v>
      </c>
      <c r="D2128">
        <v>144105</v>
      </c>
      <c r="E2128">
        <v>4</v>
      </c>
      <c r="F2128">
        <v>550012260</v>
      </c>
      <c r="G2128" s="180">
        <v>42666</v>
      </c>
      <c r="H2128" s="180">
        <v>45260</v>
      </c>
      <c r="I2128">
        <v>0</v>
      </c>
      <c r="J2128">
        <v>1</v>
      </c>
      <c r="K2128">
        <v>4</v>
      </c>
      <c r="L2128">
        <v>30</v>
      </c>
      <c r="M2128">
        <v>2</v>
      </c>
      <c r="N2128" s="170">
        <v>22490513</v>
      </c>
      <c r="O2128" s="170">
        <v>24960000</v>
      </c>
      <c r="P2128" s="178">
        <v>26760</v>
      </c>
      <c r="Q2128" s="178">
        <v>1029</v>
      </c>
      <c r="R2128" s="178">
        <v>24591</v>
      </c>
      <c r="S2128">
        <v>0</v>
      </c>
      <c r="T2128">
        <v>0</v>
      </c>
      <c r="U2128">
        <v>0</v>
      </c>
      <c r="W2128">
        <v>0</v>
      </c>
      <c r="X2128">
        <v>0</v>
      </c>
      <c r="Y2128">
        <v>0</v>
      </c>
      <c r="AB2128" s="180">
        <v>44285</v>
      </c>
      <c r="AC2128">
        <v>1</v>
      </c>
      <c r="AD2128" t="s">
        <v>1922</v>
      </c>
      <c r="AE2128">
        <v>1</v>
      </c>
      <c r="AF2128">
        <v>30</v>
      </c>
      <c r="AG2128">
        <v>0</v>
      </c>
      <c r="AN2128">
        <v>1</v>
      </c>
      <c r="AO2128">
        <v>1</v>
      </c>
      <c r="AR2128" s="178">
        <v>29987</v>
      </c>
      <c r="AS2128" t="s">
        <v>1921</v>
      </c>
      <c r="AT2128">
        <v>0</v>
      </c>
      <c r="AU2128">
        <v>0</v>
      </c>
      <c r="AV2128">
        <v>890480123</v>
      </c>
      <c r="AW2128" t="s">
        <v>1920</v>
      </c>
      <c r="AX2128">
        <v>5</v>
      </c>
      <c r="BC2128">
        <v>2</v>
      </c>
      <c r="BD2128">
        <v>7</v>
      </c>
      <c r="BE2128">
        <v>2</v>
      </c>
    </row>
    <row r="2129" spans="1:57" x14ac:dyDescent="0.25">
      <c r="A2129" s="179">
        <f t="shared" si="33"/>
        <v>0</v>
      </c>
      <c r="B2129" t="s">
        <v>1923</v>
      </c>
      <c r="C2129">
        <v>45451823</v>
      </c>
      <c r="D2129">
        <v>144105</v>
      </c>
      <c r="E2129">
        <v>4</v>
      </c>
      <c r="F2129">
        <v>550012582</v>
      </c>
      <c r="G2129" s="180">
        <v>42682</v>
      </c>
      <c r="H2129" s="180">
        <v>45260</v>
      </c>
      <c r="I2129">
        <v>0</v>
      </c>
      <c r="J2129">
        <v>1</v>
      </c>
      <c r="K2129">
        <v>4</v>
      </c>
      <c r="L2129">
        <v>30</v>
      </c>
      <c r="M2129">
        <v>2</v>
      </c>
      <c r="N2129" s="170">
        <v>22490513</v>
      </c>
      <c r="O2129" s="170">
        <v>24960000</v>
      </c>
      <c r="P2129" s="178">
        <v>14767</v>
      </c>
      <c r="Q2129" s="178">
        <v>568</v>
      </c>
      <c r="R2129" s="178">
        <v>13569</v>
      </c>
      <c r="S2129">
        <v>0</v>
      </c>
      <c r="T2129">
        <v>0</v>
      </c>
      <c r="U2129">
        <v>0</v>
      </c>
      <c r="W2129">
        <v>0</v>
      </c>
      <c r="X2129">
        <v>0</v>
      </c>
      <c r="Y2129">
        <v>0</v>
      </c>
      <c r="AB2129" s="180">
        <v>44285</v>
      </c>
      <c r="AC2129">
        <v>1</v>
      </c>
      <c r="AD2129" t="s">
        <v>1922</v>
      </c>
      <c r="AE2129">
        <v>1</v>
      </c>
      <c r="AF2129">
        <v>30</v>
      </c>
      <c r="AG2129">
        <v>0</v>
      </c>
      <c r="AN2129">
        <v>1</v>
      </c>
      <c r="AO2129">
        <v>1</v>
      </c>
      <c r="AR2129" s="178">
        <v>16546</v>
      </c>
      <c r="AS2129" t="s">
        <v>1921</v>
      </c>
      <c r="AT2129">
        <v>0</v>
      </c>
      <c r="AU2129">
        <v>0</v>
      </c>
      <c r="AV2129">
        <v>890480123</v>
      </c>
      <c r="AW2129" t="s">
        <v>1920</v>
      </c>
      <c r="AX2129">
        <v>5</v>
      </c>
      <c r="BC2129">
        <v>2</v>
      </c>
      <c r="BD2129">
        <v>7</v>
      </c>
      <c r="BE2129">
        <v>2</v>
      </c>
    </row>
    <row r="2130" spans="1:57" x14ac:dyDescent="0.25">
      <c r="A2130" s="179">
        <f t="shared" si="33"/>
        <v>0</v>
      </c>
      <c r="B2130" t="s">
        <v>1923</v>
      </c>
      <c r="C2130">
        <v>45451823</v>
      </c>
      <c r="D2130">
        <v>144105</v>
      </c>
      <c r="E2130">
        <v>4</v>
      </c>
      <c r="F2130">
        <v>550013991</v>
      </c>
      <c r="G2130" s="180">
        <v>42777</v>
      </c>
      <c r="H2130" s="180">
        <v>45260</v>
      </c>
      <c r="I2130">
        <v>0</v>
      </c>
      <c r="J2130">
        <v>1</v>
      </c>
      <c r="K2130">
        <v>4</v>
      </c>
      <c r="L2130">
        <v>30</v>
      </c>
      <c r="M2130">
        <v>2</v>
      </c>
      <c r="N2130" s="170">
        <v>22490513</v>
      </c>
      <c r="O2130" s="170">
        <v>24960000</v>
      </c>
      <c r="P2130" s="178">
        <v>45931</v>
      </c>
      <c r="Q2130" s="178">
        <v>1766</v>
      </c>
      <c r="R2130" s="178">
        <v>42207</v>
      </c>
      <c r="S2130">
        <v>0</v>
      </c>
      <c r="T2130">
        <v>0</v>
      </c>
      <c r="U2130">
        <v>0</v>
      </c>
      <c r="W2130">
        <v>0</v>
      </c>
      <c r="X2130">
        <v>0</v>
      </c>
      <c r="Y2130">
        <v>0</v>
      </c>
      <c r="AB2130" s="180">
        <v>44285</v>
      </c>
      <c r="AC2130">
        <v>1</v>
      </c>
      <c r="AD2130" t="s">
        <v>1922</v>
      </c>
      <c r="AE2130">
        <v>1</v>
      </c>
      <c r="AF2130">
        <v>30</v>
      </c>
      <c r="AG2130">
        <v>0</v>
      </c>
      <c r="AN2130">
        <v>1</v>
      </c>
      <c r="AO2130">
        <v>1</v>
      </c>
      <c r="AR2130" s="178">
        <v>51468</v>
      </c>
      <c r="AS2130" t="s">
        <v>1921</v>
      </c>
      <c r="AT2130">
        <v>0</v>
      </c>
      <c r="AU2130">
        <v>0</v>
      </c>
      <c r="AV2130">
        <v>890480123</v>
      </c>
      <c r="AW2130" t="s">
        <v>1920</v>
      </c>
      <c r="AX2130">
        <v>5</v>
      </c>
      <c r="BC2130">
        <v>2</v>
      </c>
      <c r="BD2130">
        <v>7</v>
      </c>
      <c r="BE2130">
        <v>2</v>
      </c>
    </row>
    <row r="2131" spans="1:57" x14ac:dyDescent="0.25">
      <c r="A2131" s="179">
        <f t="shared" si="33"/>
        <v>0</v>
      </c>
      <c r="B2131" t="s">
        <v>1923</v>
      </c>
      <c r="C2131">
        <v>45451823</v>
      </c>
      <c r="D2131">
        <v>144105</v>
      </c>
      <c r="E2131">
        <v>4</v>
      </c>
      <c r="F2131">
        <v>550013993</v>
      </c>
      <c r="G2131" s="180">
        <v>42777</v>
      </c>
      <c r="H2131" s="180">
        <v>45260</v>
      </c>
      <c r="I2131">
        <v>0</v>
      </c>
      <c r="J2131">
        <v>1</v>
      </c>
      <c r="K2131">
        <v>4</v>
      </c>
      <c r="L2131">
        <v>30</v>
      </c>
      <c r="M2131">
        <v>2</v>
      </c>
      <c r="N2131" s="170">
        <v>22490513</v>
      </c>
      <c r="O2131" s="170">
        <v>24960000</v>
      </c>
      <c r="P2131" s="178">
        <v>25484</v>
      </c>
      <c r="Q2131" s="178">
        <v>980</v>
      </c>
      <c r="R2131" s="178">
        <v>23418</v>
      </c>
      <c r="S2131">
        <v>0</v>
      </c>
      <c r="T2131">
        <v>0</v>
      </c>
      <c r="U2131">
        <v>0</v>
      </c>
      <c r="W2131">
        <v>0</v>
      </c>
      <c r="X2131">
        <v>0</v>
      </c>
      <c r="Y2131">
        <v>0</v>
      </c>
      <c r="AB2131" s="180">
        <v>44285</v>
      </c>
      <c r="AC2131">
        <v>1</v>
      </c>
      <c r="AD2131" t="s">
        <v>1922</v>
      </c>
      <c r="AE2131">
        <v>1</v>
      </c>
      <c r="AF2131">
        <v>30</v>
      </c>
      <c r="AG2131">
        <v>0</v>
      </c>
      <c r="AN2131">
        <v>1</v>
      </c>
      <c r="AO2131">
        <v>1</v>
      </c>
      <c r="AR2131" s="178">
        <v>28556</v>
      </c>
      <c r="AS2131" t="s">
        <v>1921</v>
      </c>
      <c r="AT2131">
        <v>0</v>
      </c>
      <c r="AU2131">
        <v>0</v>
      </c>
      <c r="AV2131">
        <v>890480123</v>
      </c>
      <c r="AW2131" t="s">
        <v>1920</v>
      </c>
      <c r="AX2131">
        <v>5</v>
      </c>
      <c r="BC2131">
        <v>2</v>
      </c>
      <c r="BD2131">
        <v>7</v>
      </c>
      <c r="BE2131">
        <v>2</v>
      </c>
    </row>
    <row r="2132" spans="1:57" x14ac:dyDescent="0.25">
      <c r="A2132" s="179">
        <f t="shared" si="33"/>
        <v>0</v>
      </c>
      <c r="B2132" t="s">
        <v>1923</v>
      </c>
      <c r="C2132">
        <v>45451823</v>
      </c>
      <c r="D2132">
        <v>144105</v>
      </c>
      <c r="E2132">
        <v>4</v>
      </c>
      <c r="F2132">
        <v>550014018</v>
      </c>
      <c r="G2132" s="180">
        <v>42781</v>
      </c>
      <c r="H2132" s="180">
        <v>45260</v>
      </c>
      <c r="I2132">
        <v>0</v>
      </c>
      <c r="J2132">
        <v>1</v>
      </c>
      <c r="K2132">
        <v>4</v>
      </c>
      <c r="L2132">
        <v>30</v>
      </c>
      <c r="M2132">
        <v>2</v>
      </c>
      <c r="N2132" s="170">
        <v>22490513</v>
      </c>
      <c r="O2132" s="170">
        <v>24960000</v>
      </c>
      <c r="P2132" s="178">
        <v>53189</v>
      </c>
      <c r="Q2132" s="178">
        <v>2045</v>
      </c>
      <c r="R2132" s="178">
        <v>48868</v>
      </c>
      <c r="S2132">
        <v>0</v>
      </c>
      <c r="T2132">
        <v>0</v>
      </c>
      <c r="U2132">
        <v>0</v>
      </c>
      <c r="W2132">
        <v>0</v>
      </c>
      <c r="X2132">
        <v>0</v>
      </c>
      <c r="Y2132">
        <v>0</v>
      </c>
      <c r="AB2132" s="180">
        <v>44285</v>
      </c>
      <c r="AC2132">
        <v>1</v>
      </c>
      <c r="AD2132" t="s">
        <v>1922</v>
      </c>
      <c r="AE2132">
        <v>1</v>
      </c>
      <c r="AF2132">
        <v>30</v>
      </c>
      <c r="AG2132">
        <v>0</v>
      </c>
      <c r="AN2132">
        <v>1</v>
      </c>
      <c r="AO2132">
        <v>1</v>
      </c>
      <c r="AR2132" s="178">
        <v>59590</v>
      </c>
      <c r="AS2132" t="s">
        <v>1921</v>
      </c>
      <c r="AT2132">
        <v>0</v>
      </c>
      <c r="AU2132">
        <v>0</v>
      </c>
      <c r="AV2132">
        <v>890480123</v>
      </c>
      <c r="AW2132" t="s">
        <v>1920</v>
      </c>
      <c r="AX2132">
        <v>5</v>
      </c>
      <c r="BC2132">
        <v>2</v>
      </c>
      <c r="BD2132">
        <v>7</v>
      </c>
      <c r="BE2132">
        <v>2</v>
      </c>
    </row>
    <row r="2133" spans="1:57" x14ac:dyDescent="0.25">
      <c r="A2133" s="179">
        <f t="shared" si="33"/>
        <v>0</v>
      </c>
      <c r="B2133" t="s">
        <v>1923</v>
      </c>
      <c r="C2133">
        <v>45451823</v>
      </c>
      <c r="D2133">
        <v>144105</v>
      </c>
      <c r="E2133">
        <v>4</v>
      </c>
      <c r="F2133">
        <v>550014769</v>
      </c>
      <c r="G2133" s="180">
        <v>42837</v>
      </c>
      <c r="H2133" s="180">
        <v>45260</v>
      </c>
      <c r="I2133">
        <v>0</v>
      </c>
      <c r="J2133">
        <v>1</v>
      </c>
      <c r="K2133">
        <v>4</v>
      </c>
      <c r="L2133">
        <v>30</v>
      </c>
      <c r="M2133">
        <v>2</v>
      </c>
      <c r="N2133" s="170">
        <v>22490513</v>
      </c>
      <c r="O2133" s="170">
        <v>24960000</v>
      </c>
      <c r="P2133" s="178">
        <v>23957</v>
      </c>
      <c r="Q2133" s="178">
        <v>921</v>
      </c>
      <c r="R2133" s="178">
        <v>22012</v>
      </c>
      <c r="S2133">
        <v>0</v>
      </c>
      <c r="T2133">
        <v>0</v>
      </c>
      <c r="U2133">
        <v>0</v>
      </c>
      <c r="W2133">
        <v>0</v>
      </c>
      <c r="X2133">
        <v>0</v>
      </c>
      <c r="Y2133">
        <v>0</v>
      </c>
      <c r="AB2133" s="180">
        <v>44285</v>
      </c>
      <c r="AC2133">
        <v>1</v>
      </c>
      <c r="AD2133" t="s">
        <v>1922</v>
      </c>
      <c r="AE2133">
        <v>1</v>
      </c>
      <c r="AF2133">
        <v>30</v>
      </c>
      <c r="AG2133">
        <v>0</v>
      </c>
      <c r="AN2133">
        <v>1</v>
      </c>
      <c r="AO2133">
        <v>1</v>
      </c>
      <c r="AR2133" s="178">
        <v>26842</v>
      </c>
      <c r="AS2133" t="s">
        <v>1921</v>
      </c>
      <c r="AT2133">
        <v>0</v>
      </c>
      <c r="AU2133">
        <v>0</v>
      </c>
      <c r="AV2133">
        <v>890480123</v>
      </c>
      <c r="AW2133" t="s">
        <v>1920</v>
      </c>
      <c r="AX2133">
        <v>5</v>
      </c>
      <c r="BC2133">
        <v>2</v>
      </c>
      <c r="BD2133">
        <v>7</v>
      </c>
      <c r="BE2133">
        <v>2</v>
      </c>
    </row>
    <row r="2134" spans="1:57" x14ac:dyDescent="0.25">
      <c r="A2134" s="179">
        <f t="shared" si="33"/>
        <v>0</v>
      </c>
      <c r="B2134" t="s">
        <v>1923</v>
      </c>
      <c r="C2134">
        <v>45451823</v>
      </c>
      <c r="D2134">
        <v>144105</v>
      </c>
      <c r="E2134">
        <v>4</v>
      </c>
      <c r="F2134">
        <v>550015112</v>
      </c>
      <c r="G2134" s="180">
        <v>42861</v>
      </c>
      <c r="H2134" s="180">
        <v>45260</v>
      </c>
      <c r="I2134">
        <v>0</v>
      </c>
      <c r="J2134">
        <v>1</v>
      </c>
      <c r="K2134">
        <v>4</v>
      </c>
      <c r="L2134">
        <v>30</v>
      </c>
      <c r="M2134">
        <v>2</v>
      </c>
      <c r="N2134" s="170">
        <v>22490513</v>
      </c>
      <c r="O2134" s="170">
        <v>24960000</v>
      </c>
      <c r="P2134" s="178">
        <v>14989</v>
      </c>
      <c r="Q2134" s="178">
        <v>576</v>
      </c>
      <c r="R2134" s="178">
        <v>13775</v>
      </c>
      <c r="S2134">
        <v>0</v>
      </c>
      <c r="T2134">
        <v>0</v>
      </c>
      <c r="U2134">
        <v>0</v>
      </c>
      <c r="W2134">
        <v>0</v>
      </c>
      <c r="X2134">
        <v>0</v>
      </c>
      <c r="Y2134">
        <v>0</v>
      </c>
      <c r="AB2134" s="180">
        <v>44285</v>
      </c>
      <c r="AC2134">
        <v>1</v>
      </c>
      <c r="AD2134" t="s">
        <v>1922</v>
      </c>
      <c r="AE2134">
        <v>1</v>
      </c>
      <c r="AF2134">
        <v>30</v>
      </c>
      <c r="AG2134">
        <v>0</v>
      </c>
      <c r="AN2134">
        <v>1</v>
      </c>
      <c r="AO2134">
        <v>1</v>
      </c>
      <c r="AR2134" s="178">
        <v>16798</v>
      </c>
      <c r="AS2134" t="s">
        <v>1921</v>
      </c>
      <c r="AT2134">
        <v>0</v>
      </c>
      <c r="AU2134">
        <v>0</v>
      </c>
      <c r="AV2134">
        <v>890480123</v>
      </c>
      <c r="AW2134" t="s">
        <v>1920</v>
      </c>
      <c r="AX2134">
        <v>5</v>
      </c>
      <c r="BC2134">
        <v>2</v>
      </c>
      <c r="BD2134">
        <v>7</v>
      </c>
      <c r="BE2134">
        <v>2</v>
      </c>
    </row>
    <row r="2135" spans="1:57" x14ac:dyDescent="0.25">
      <c r="A2135" s="179">
        <f t="shared" si="33"/>
        <v>0</v>
      </c>
      <c r="B2135" t="s">
        <v>1923</v>
      </c>
      <c r="C2135">
        <v>45451823</v>
      </c>
      <c r="D2135">
        <v>144105</v>
      </c>
      <c r="E2135">
        <v>4</v>
      </c>
      <c r="F2135">
        <v>550015113</v>
      </c>
      <c r="G2135" s="180">
        <v>42861</v>
      </c>
      <c r="H2135" s="180">
        <v>45260</v>
      </c>
      <c r="I2135">
        <v>0</v>
      </c>
      <c r="J2135">
        <v>1</v>
      </c>
      <c r="K2135">
        <v>4</v>
      </c>
      <c r="L2135">
        <v>30</v>
      </c>
      <c r="M2135">
        <v>2</v>
      </c>
      <c r="N2135" s="170">
        <v>22490513</v>
      </c>
      <c r="O2135" s="170">
        <v>24960000</v>
      </c>
      <c r="P2135" s="178">
        <v>5819</v>
      </c>
      <c r="Q2135" s="178">
        <v>224</v>
      </c>
      <c r="R2135" s="178">
        <v>5333</v>
      </c>
      <c r="S2135">
        <v>0</v>
      </c>
      <c r="T2135">
        <v>0</v>
      </c>
      <c r="U2135">
        <v>0</v>
      </c>
      <c r="W2135">
        <v>0</v>
      </c>
      <c r="X2135">
        <v>0</v>
      </c>
      <c r="Y2135">
        <v>0</v>
      </c>
      <c r="AB2135" s="180">
        <v>44285</v>
      </c>
      <c r="AC2135">
        <v>1</v>
      </c>
      <c r="AD2135" t="s">
        <v>1922</v>
      </c>
      <c r="AE2135">
        <v>1</v>
      </c>
      <c r="AF2135">
        <v>30</v>
      </c>
      <c r="AG2135">
        <v>0</v>
      </c>
      <c r="AN2135">
        <v>1</v>
      </c>
      <c r="AO2135">
        <v>1</v>
      </c>
      <c r="AR2135" s="178">
        <v>6503</v>
      </c>
      <c r="AS2135" t="s">
        <v>1921</v>
      </c>
      <c r="AT2135">
        <v>0</v>
      </c>
      <c r="AU2135">
        <v>0</v>
      </c>
      <c r="AV2135">
        <v>890480123</v>
      </c>
      <c r="AW2135" t="s">
        <v>1920</v>
      </c>
      <c r="AX2135">
        <v>5</v>
      </c>
      <c r="BC2135">
        <v>2</v>
      </c>
      <c r="BD2135">
        <v>7</v>
      </c>
      <c r="BE2135">
        <v>2</v>
      </c>
    </row>
    <row r="2136" spans="1:57" x14ac:dyDescent="0.25">
      <c r="A2136" s="179">
        <f t="shared" si="33"/>
        <v>0</v>
      </c>
      <c r="B2136" t="s">
        <v>1923</v>
      </c>
      <c r="C2136">
        <v>45451823</v>
      </c>
      <c r="D2136">
        <v>144105</v>
      </c>
      <c r="E2136">
        <v>4</v>
      </c>
      <c r="F2136">
        <v>550015252</v>
      </c>
      <c r="G2136" s="180">
        <v>42874</v>
      </c>
      <c r="H2136" s="180">
        <v>45260</v>
      </c>
      <c r="I2136">
        <v>0</v>
      </c>
      <c r="J2136">
        <v>1</v>
      </c>
      <c r="K2136">
        <v>4</v>
      </c>
      <c r="L2136">
        <v>30</v>
      </c>
      <c r="M2136">
        <v>2</v>
      </c>
      <c r="N2136" s="170">
        <v>22490513</v>
      </c>
      <c r="O2136" s="170">
        <v>24960000</v>
      </c>
      <c r="P2136" s="178">
        <v>17225</v>
      </c>
      <c r="Q2136" s="178">
        <v>662</v>
      </c>
      <c r="R2136" s="178">
        <v>15825</v>
      </c>
      <c r="S2136">
        <v>0</v>
      </c>
      <c r="T2136">
        <v>0</v>
      </c>
      <c r="U2136">
        <v>0</v>
      </c>
      <c r="W2136">
        <v>0</v>
      </c>
      <c r="X2136">
        <v>0</v>
      </c>
      <c r="Y2136">
        <v>0</v>
      </c>
      <c r="AB2136" s="180">
        <v>44285</v>
      </c>
      <c r="AC2136">
        <v>1</v>
      </c>
      <c r="AD2136" t="s">
        <v>1922</v>
      </c>
      <c r="AE2136">
        <v>1</v>
      </c>
      <c r="AF2136">
        <v>30</v>
      </c>
      <c r="AG2136">
        <v>0</v>
      </c>
      <c r="AN2136">
        <v>1</v>
      </c>
      <c r="AO2136">
        <v>1</v>
      </c>
      <c r="AR2136" s="178">
        <v>19298</v>
      </c>
      <c r="AS2136" t="s">
        <v>1921</v>
      </c>
      <c r="AT2136">
        <v>0</v>
      </c>
      <c r="AU2136">
        <v>0</v>
      </c>
      <c r="AV2136">
        <v>890480123</v>
      </c>
      <c r="AW2136" t="s">
        <v>1920</v>
      </c>
      <c r="AX2136">
        <v>5</v>
      </c>
      <c r="BC2136">
        <v>2</v>
      </c>
      <c r="BD2136">
        <v>7</v>
      </c>
      <c r="BE2136">
        <v>2</v>
      </c>
    </row>
    <row r="2137" spans="1:57" x14ac:dyDescent="0.25">
      <c r="A2137" s="179">
        <f t="shared" si="33"/>
        <v>0</v>
      </c>
      <c r="B2137" t="s">
        <v>1923</v>
      </c>
      <c r="C2137">
        <v>45451823</v>
      </c>
      <c r="D2137">
        <v>144105</v>
      </c>
      <c r="E2137">
        <v>4</v>
      </c>
      <c r="F2137">
        <v>550016596</v>
      </c>
      <c r="G2137" s="180">
        <v>42977</v>
      </c>
      <c r="H2137" s="180">
        <v>45260</v>
      </c>
      <c r="I2137">
        <v>0</v>
      </c>
      <c r="J2137">
        <v>1</v>
      </c>
      <c r="K2137">
        <v>4</v>
      </c>
      <c r="L2137">
        <v>30</v>
      </c>
      <c r="M2137">
        <v>2</v>
      </c>
      <c r="N2137" s="170">
        <v>22490513</v>
      </c>
      <c r="O2137" s="170">
        <v>24960000</v>
      </c>
      <c r="P2137" s="178">
        <v>8117</v>
      </c>
      <c r="Q2137" s="178">
        <v>312</v>
      </c>
      <c r="R2137" s="178">
        <v>7459</v>
      </c>
      <c r="S2137">
        <v>0</v>
      </c>
      <c r="T2137">
        <v>0</v>
      </c>
      <c r="U2137">
        <v>0</v>
      </c>
      <c r="W2137">
        <v>0</v>
      </c>
      <c r="X2137">
        <v>0</v>
      </c>
      <c r="Y2137">
        <v>0</v>
      </c>
      <c r="AB2137" s="180">
        <v>44285</v>
      </c>
      <c r="AC2137">
        <v>1</v>
      </c>
      <c r="AD2137" t="s">
        <v>1922</v>
      </c>
      <c r="AE2137">
        <v>1</v>
      </c>
      <c r="AF2137">
        <v>30</v>
      </c>
      <c r="AG2137">
        <v>0</v>
      </c>
      <c r="AN2137">
        <v>1</v>
      </c>
      <c r="AO2137">
        <v>1</v>
      </c>
      <c r="AR2137" s="178">
        <v>9096</v>
      </c>
      <c r="AS2137" t="s">
        <v>1921</v>
      </c>
      <c r="AT2137">
        <v>0</v>
      </c>
      <c r="AU2137">
        <v>0</v>
      </c>
      <c r="AV2137">
        <v>890480123</v>
      </c>
      <c r="AW2137" t="s">
        <v>1920</v>
      </c>
      <c r="AX2137">
        <v>5</v>
      </c>
      <c r="BC2137">
        <v>2</v>
      </c>
      <c r="BD2137">
        <v>7</v>
      </c>
      <c r="BE2137">
        <v>2</v>
      </c>
    </row>
    <row r="2138" spans="1:57" x14ac:dyDescent="0.25">
      <c r="A2138" s="179">
        <f t="shared" si="33"/>
        <v>0</v>
      </c>
      <c r="B2138" t="s">
        <v>1923</v>
      </c>
      <c r="C2138">
        <v>45451823</v>
      </c>
      <c r="D2138">
        <v>144105</v>
      </c>
      <c r="E2138">
        <v>4</v>
      </c>
      <c r="F2138">
        <v>550016937</v>
      </c>
      <c r="G2138" s="180">
        <v>43006</v>
      </c>
      <c r="H2138" s="180">
        <v>45260</v>
      </c>
      <c r="I2138">
        <v>0</v>
      </c>
      <c r="J2138">
        <v>1</v>
      </c>
      <c r="K2138">
        <v>4</v>
      </c>
      <c r="L2138">
        <v>30</v>
      </c>
      <c r="M2138">
        <v>2</v>
      </c>
      <c r="N2138" s="170">
        <v>22490513</v>
      </c>
      <c r="O2138" s="170">
        <v>24960000</v>
      </c>
      <c r="P2138" s="178">
        <v>46014</v>
      </c>
      <c r="Q2138" s="178">
        <v>1769</v>
      </c>
      <c r="R2138" s="178">
        <v>42281</v>
      </c>
      <c r="S2138">
        <v>0</v>
      </c>
      <c r="T2138">
        <v>0</v>
      </c>
      <c r="U2138">
        <v>0</v>
      </c>
      <c r="W2138">
        <v>0</v>
      </c>
      <c r="X2138">
        <v>0</v>
      </c>
      <c r="Y2138">
        <v>0</v>
      </c>
      <c r="AB2138" s="180">
        <v>44285</v>
      </c>
      <c r="AC2138">
        <v>1</v>
      </c>
      <c r="AD2138" t="s">
        <v>1922</v>
      </c>
      <c r="AE2138">
        <v>1</v>
      </c>
      <c r="AF2138">
        <v>30</v>
      </c>
      <c r="AG2138">
        <v>0</v>
      </c>
      <c r="AN2138">
        <v>1</v>
      </c>
      <c r="AO2138">
        <v>1</v>
      </c>
      <c r="AR2138" s="178">
        <v>51558</v>
      </c>
      <c r="AS2138" t="s">
        <v>1921</v>
      </c>
      <c r="AT2138">
        <v>0</v>
      </c>
      <c r="AU2138">
        <v>0</v>
      </c>
      <c r="AV2138">
        <v>890480123</v>
      </c>
      <c r="AW2138" t="s">
        <v>1920</v>
      </c>
      <c r="AX2138">
        <v>5</v>
      </c>
      <c r="BC2138">
        <v>2</v>
      </c>
      <c r="BD2138">
        <v>7</v>
      </c>
      <c r="BE2138">
        <v>2</v>
      </c>
    </row>
    <row r="2139" spans="1:57" x14ac:dyDescent="0.25">
      <c r="A2139" s="179">
        <f t="shared" si="33"/>
        <v>0</v>
      </c>
      <c r="B2139" t="s">
        <v>1923</v>
      </c>
      <c r="C2139">
        <v>45451823</v>
      </c>
      <c r="D2139">
        <v>144105</v>
      </c>
      <c r="E2139">
        <v>4</v>
      </c>
      <c r="F2139">
        <v>550017260</v>
      </c>
      <c r="G2139" s="180">
        <v>43034</v>
      </c>
      <c r="H2139" s="180">
        <v>45260</v>
      </c>
      <c r="I2139">
        <v>0</v>
      </c>
      <c r="J2139">
        <v>1</v>
      </c>
      <c r="K2139">
        <v>4</v>
      </c>
      <c r="L2139">
        <v>30</v>
      </c>
      <c r="M2139">
        <v>2</v>
      </c>
      <c r="N2139" s="170">
        <v>22490513</v>
      </c>
      <c r="O2139" s="170">
        <v>24960000</v>
      </c>
      <c r="P2139" s="178">
        <v>38926</v>
      </c>
      <c r="Q2139" s="178">
        <v>1496</v>
      </c>
      <c r="R2139" s="178">
        <v>35774</v>
      </c>
      <c r="S2139">
        <v>0</v>
      </c>
      <c r="T2139">
        <v>0</v>
      </c>
      <c r="U2139">
        <v>0</v>
      </c>
      <c r="W2139">
        <v>0</v>
      </c>
      <c r="X2139">
        <v>0</v>
      </c>
      <c r="Y2139">
        <v>0</v>
      </c>
      <c r="AB2139" s="180">
        <v>44285</v>
      </c>
      <c r="AC2139">
        <v>1</v>
      </c>
      <c r="AD2139" t="s">
        <v>1922</v>
      </c>
      <c r="AE2139">
        <v>1</v>
      </c>
      <c r="AF2139">
        <v>30</v>
      </c>
      <c r="AG2139">
        <v>0</v>
      </c>
      <c r="AN2139">
        <v>1</v>
      </c>
      <c r="AO2139">
        <v>1</v>
      </c>
      <c r="AR2139" s="178">
        <v>43623</v>
      </c>
      <c r="AS2139" t="s">
        <v>1921</v>
      </c>
      <c r="AT2139">
        <v>0</v>
      </c>
      <c r="AU2139">
        <v>0</v>
      </c>
      <c r="AV2139">
        <v>890480123</v>
      </c>
      <c r="AW2139" t="s">
        <v>1920</v>
      </c>
      <c r="AX2139">
        <v>5</v>
      </c>
      <c r="BC2139">
        <v>2</v>
      </c>
      <c r="BD2139">
        <v>7</v>
      </c>
      <c r="BE2139">
        <v>2</v>
      </c>
    </row>
    <row r="2140" spans="1:57" x14ac:dyDescent="0.25">
      <c r="A2140" s="179">
        <f t="shared" si="33"/>
        <v>0</v>
      </c>
      <c r="B2140" t="s">
        <v>1923</v>
      </c>
      <c r="C2140">
        <v>45451823</v>
      </c>
      <c r="D2140">
        <v>144105</v>
      </c>
      <c r="E2140">
        <v>4</v>
      </c>
      <c r="F2140">
        <v>550017463</v>
      </c>
      <c r="G2140" s="180">
        <v>43043</v>
      </c>
      <c r="H2140" s="180">
        <v>45260</v>
      </c>
      <c r="I2140">
        <v>0</v>
      </c>
      <c r="J2140">
        <v>1</v>
      </c>
      <c r="K2140">
        <v>4</v>
      </c>
      <c r="L2140">
        <v>30</v>
      </c>
      <c r="M2140">
        <v>2</v>
      </c>
      <c r="N2140" s="170">
        <v>22490513</v>
      </c>
      <c r="O2140" s="170">
        <v>24960000</v>
      </c>
      <c r="P2140" s="178">
        <v>57504</v>
      </c>
      <c r="Q2140" s="178">
        <v>2211</v>
      </c>
      <c r="R2140" s="178">
        <v>52843</v>
      </c>
      <c r="S2140">
        <v>0</v>
      </c>
      <c r="T2140">
        <v>0</v>
      </c>
      <c r="U2140">
        <v>0</v>
      </c>
      <c r="W2140">
        <v>0</v>
      </c>
      <c r="X2140">
        <v>0</v>
      </c>
      <c r="Y2140">
        <v>0</v>
      </c>
      <c r="AB2140" s="180">
        <v>44285</v>
      </c>
      <c r="AC2140">
        <v>1</v>
      </c>
      <c r="AD2140" t="s">
        <v>1922</v>
      </c>
      <c r="AE2140">
        <v>1</v>
      </c>
      <c r="AF2140">
        <v>30</v>
      </c>
      <c r="AG2140">
        <v>0</v>
      </c>
      <c r="AN2140">
        <v>1</v>
      </c>
      <c r="AO2140">
        <v>1</v>
      </c>
      <c r="AR2140" s="178">
        <v>64438</v>
      </c>
      <c r="AS2140" t="s">
        <v>1921</v>
      </c>
      <c r="AT2140">
        <v>0</v>
      </c>
      <c r="AU2140">
        <v>0</v>
      </c>
      <c r="AV2140">
        <v>890480123</v>
      </c>
      <c r="AW2140" t="s">
        <v>1920</v>
      </c>
      <c r="AX2140">
        <v>5</v>
      </c>
      <c r="BC2140">
        <v>2</v>
      </c>
      <c r="BD2140">
        <v>7</v>
      </c>
      <c r="BE2140">
        <v>2</v>
      </c>
    </row>
    <row r="2141" spans="1:57" x14ac:dyDescent="0.25">
      <c r="A2141" s="179">
        <f t="shared" si="33"/>
        <v>0</v>
      </c>
      <c r="B2141" t="s">
        <v>1923</v>
      </c>
      <c r="C2141">
        <v>45451823</v>
      </c>
      <c r="D2141">
        <v>144105</v>
      </c>
      <c r="E2141">
        <v>4</v>
      </c>
      <c r="F2141">
        <v>550017472</v>
      </c>
      <c r="G2141" s="180">
        <v>43044</v>
      </c>
      <c r="H2141" s="180">
        <v>45260</v>
      </c>
      <c r="I2141">
        <v>0</v>
      </c>
      <c r="J2141">
        <v>1</v>
      </c>
      <c r="K2141">
        <v>4</v>
      </c>
      <c r="L2141">
        <v>30</v>
      </c>
      <c r="M2141">
        <v>2</v>
      </c>
      <c r="N2141" s="170">
        <v>22490513</v>
      </c>
      <c r="O2141" s="170">
        <v>24960000</v>
      </c>
      <c r="P2141" s="178">
        <v>15554</v>
      </c>
      <c r="Q2141" s="178">
        <v>598</v>
      </c>
      <c r="R2141" s="178">
        <v>14289</v>
      </c>
      <c r="S2141">
        <v>0</v>
      </c>
      <c r="T2141">
        <v>0</v>
      </c>
      <c r="U2141">
        <v>0</v>
      </c>
      <c r="W2141">
        <v>0</v>
      </c>
      <c r="X2141">
        <v>0</v>
      </c>
      <c r="Y2141">
        <v>0</v>
      </c>
      <c r="AB2141" s="180">
        <v>44285</v>
      </c>
      <c r="AC2141">
        <v>1</v>
      </c>
      <c r="AD2141" t="s">
        <v>1922</v>
      </c>
      <c r="AE2141">
        <v>1</v>
      </c>
      <c r="AF2141">
        <v>30</v>
      </c>
      <c r="AG2141">
        <v>0</v>
      </c>
      <c r="AN2141">
        <v>1</v>
      </c>
      <c r="AO2141">
        <v>1</v>
      </c>
      <c r="AR2141" s="178">
        <v>17424</v>
      </c>
      <c r="AS2141" t="s">
        <v>1921</v>
      </c>
      <c r="AT2141">
        <v>0</v>
      </c>
      <c r="AU2141">
        <v>0</v>
      </c>
      <c r="AV2141">
        <v>890480123</v>
      </c>
      <c r="AW2141" t="s">
        <v>1920</v>
      </c>
      <c r="AX2141">
        <v>5</v>
      </c>
      <c r="BC2141">
        <v>2</v>
      </c>
      <c r="BD2141">
        <v>7</v>
      </c>
      <c r="BE2141">
        <v>2</v>
      </c>
    </row>
    <row r="2142" spans="1:57" x14ac:dyDescent="0.25">
      <c r="A2142" s="179">
        <f t="shared" si="33"/>
        <v>0</v>
      </c>
      <c r="B2142" t="s">
        <v>1923</v>
      </c>
      <c r="C2142">
        <v>45451823</v>
      </c>
      <c r="D2142">
        <v>144105</v>
      </c>
      <c r="E2142">
        <v>4</v>
      </c>
      <c r="F2142">
        <v>550017535</v>
      </c>
      <c r="G2142" s="180">
        <v>43055</v>
      </c>
      <c r="H2142" s="180">
        <v>45260</v>
      </c>
      <c r="I2142">
        <v>0</v>
      </c>
      <c r="J2142">
        <v>1</v>
      </c>
      <c r="K2142">
        <v>4</v>
      </c>
      <c r="L2142">
        <v>30</v>
      </c>
      <c r="M2142">
        <v>2</v>
      </c>
      <c r="N2142" s="170">
        <v>22490513</v>
      </c>
      <c r="O2142" s="170">
        <v>24960000</v>
      </c>
      <c r="P2142" s="178">
        <v>18806</v>
      </c>
      <c r="Q2142" s="178">
        <v>723</v>
      </c>
      <c r="R2142" s="178">
        <v>17279</v>
      </c>
      <c r="S2142">
        <v>0</v>
      </c>
      <c r="T2142">
        <v>0</v>
      </c>
      <c r="U2142">
        <v>0</v>
      </c>
      <c r="W2142">
        <v>0</v>
      </c>
      <c r="X2142">
        <v>0</v>
      </c>
      <c r="Y2142">
        <v>0</v>
      </c>
      <c r="AB2142" s="180">
        <v>44285</v>
      </c>
      <c r="AC2142">
        <v>1</v>
      </c>
      <c r="AD2142" t="s">
        <v>1922</v>
      </c>
      <c r="AE2142">
        <v>1</v>
      </c>
      <c r="AF2142">
        <v>30</v>
      </c>
      <c r="AG2142">
        <v>0</v>
      </c>
      <c r="AN2142">
        <v>1</v>
      </c>
      <c r="AO2142">
        <v>1</v>
      </c>
      <c r="AR2142" s="178">
        <v>21070</v>
      </c>
      <c r="AS2142" t="s">
        <v>1921</v>
      </c>
      <c r="AT2142">
        <v>0</v>
      </c>
      <c r="AU2142">
        <v>0</v>
      </c>
      <c r="AV2142">
        <v>890480123</v>
      </c>
      <c r="AW2142" t="s">
        <v>1920</v>
      </c>
      <c r="AX2142">
        <v>5</v>
      </c>
      <c r="BC2142">
        <v>2</v>
      </c>
      <c r="BD2142">
        <v>7</v>
      </c>
      <c r="BE2142">
        <v>2</v>
      </c>
    </row>
    <row r="2143" spans="1:57" x14ac:dyDescent="0.25">
      <c r="A2143" s="179">
        <f t="shared" si="33"/>
        <v>0</v>
      </c>
      <c r="B2143" t="s">
        <v>1923</v>
      </c>
      <c r="C2143">
        <v>45451823</v>
      </c>
      <c r="D2143">
        <v>144105</v>
      </c>
      <c r="E2143">
        <v>4</v>
      </c>
      <c r="F2143">
        <v>550017570</v>
      </c>
      <c r="G2143" s="180">
        <v>43061</v>
      </c>
      <c r="H2143" s="180">
        <v>45260</v>
      </c>
      <c r="I2143">
        <v>0</v>
      </c>
      <c r="J2143">
        <v>1</v>
      </c>
      <c r="K2143">
        <v>4</v>
      </c>
      <c r="L2143">
        <v>30</v>
      </c>
      <c r="M2143">
        <v>2</v>
      </c>
      <c r="N2143" s="170">
        <v>22490513</v>
      </c>
      <c r="O2143" s="170">
        <v>24960000</v>
      </c>
      <c r="P2143" s="178">
        <v>43727</v>
      </c>
      <c r="Q2143" s="178">
        <v>1681</v>
      </c>
      <c r="R2143" s="178">
        <v>40183</v>
      </c>
      <c r="S2143">
        <v>0</v>
      </c>
      <c r="T2143">
        <v>0</v>
      </c>
      <c r="U2143">
        <v>0</v>
      </c>
      <c r="W2143">
        <v>0</v>
      </c>
      <c r="X2143">
        <v>0</v>
      </c>
      <c r="Y2143">
        <v>0</v>
      </c>
      <c r="AB2143" s="180">
        <v>44285</v>
      </c>
      <c r="AC2143">
        <v>1</v>
      </c>
      <c r="AD2143" t="s">
        <v>1922</v>
      </c>
      <c r="AE2143">
        <v>1</v>
      </c>
      <c r="AF2143">
        <v>30</v>
      </c>
      <c r="AG2143">
        <v>0</v>
      </c>
      <c r="AN2143">
        <v>1</v>
      </c>
      <c r="AO2143">
        <v>1</v>
      </c>
      <c r="AR2143" s="178">
        <v>49000</v>
      </c>
      <c r="AS2143" t="s">
        <v>1921</v>
      </c>
      <c r="AT2143">
        <v>0</v>
      </c>
      <c r="AU2143">
        <v>0</v>
      </c>
      <c r="AV2143">
        <v>890480123</v>
      </c>
      <c r="AW2143" t="s">
        <v>1920</v>
      </c>
      <c r="AX2143">
        <v>5</v>
      </c>
      <c r="BC2143">
        <v>2</v>
      </c>
      <c r="BD2143">
        <v>7</v>
      </c>
      <c r="BE2143">
        <v>2</v>
      </c>
    </row>
    <row r="2144" spans="1:57" x14ac:dyDescent="0.25">
      <c r="A2144" s="179">
        <f t="shared" si="33"/>
        <v>0</v>
      </c>
      <c r="B2144" t="s">
        <v>1923</v>
      </c>
      <c r="C2144">
        <v>45451823</v>
      </c>
      <c r="D2144">
        <v>144105</v>
      </c>
      <c r="E2144">
        <v>4</v>
      </c>
      <c r="F2144">
        <v>550017581</v>
      </c>
      <c r="G2144" s="180">
        <v>43062</v>
      </c>
      <c r="H2144" s="180">
        <v>45260</v>
      </c>
      <c r="I2144">
        <v>0</v>
      </c>
      <c r="J2144">
        <v>1</v>
      </c>
      <c r="K2144">
        <v>4</v>
      </c>
      <c r="L2144">
        <v>30</v>
      </c>
      <c r="M2144">
        <v>2</v>
      </c>
      <c r="N2144" s="170">
        <v>22490513</v>
      </c>
      <c r="O2144" s="170">
        <v>24960000</v>
      </c>
      <c r="P2144" s="178">
        <v>6183</v>
      </c>
      <c r="Q2144" s="178">
        <v>238</v>
      </c>
      <c r="R2144" s="178">
        <v>5681</v>
      </c>
      <c r="S2144">
        <v>0</v>
      </c>
      <c r="T2144">
        <v>0</v>
      </c>
      <c r="U2144">
        <v>0</v>
      </c>
      <c r="W2144">
        <v>0</v>
      </c>
      <c r="X2144">
        <v>0</v>
      </c>
      <c r="Y2144">
        <v>0</v>
      </c>
      <c r="AB2144" s="180">
        <v>44285</v>
      </c>
      <c r="AC2144">
        <v>1</v>
      </c>
      <c r="AD2144" t="s">
        <v>1922</v>
      </c>
      <c r="AE2144">
        <v>1</v>
      </c>
      <c r="AF2144">
        <v>30</v>
      </c>
      <c r="AG2144">
        <v>0</v>
      </c>
      <c r="AN2144">
        <v>1</v>
      </c>
      <c r="AO2144">
        <v>1</v>
      </c>
      <c r="AR2144" s="178">
        <v>6927</v>
      </c>
      <c r="AS2144" t="s">
        <v>1921</v>
      </c>
      <c r="AT2144">
        <v>0</v>
      </c>
      <c r="AU2144">
        <v>0</v>
      </c>
      <c r="AV2144">
        <v>890480123</v>
      </c>
      <c r="AW2144" t="s">
        <v>1920</v>
      </c>
      <c r="AX2144">
        <v>5</v>
      </c>
      <c r="BC2144">
        <v>2</v>
      </c>
      <c r="BD2144">
        <v>7</v>
      </c>
      <c r="BE2144">
        <v>2</v>
      </c>
    </row>
    <row r="2145" spans="1:57" x14ac:dyDescent="0.25">
      <c r="A2145" s="179">
        <f t="shared" si="33"/>
        <v>0</v>
      </c>
      <c r="B2145" t="s">
        <v>1923</v>
      </c>
      <c r="C2145">
        <v>45451823</v>
      </c>
      <c r="D2145">
        <v>144105</v>
      </c>
      <c r="E2145">
        <v>4</v>
      </c>
      <c r="F2145">
        <v>550017585</v>
      </c>
      <c r="G2145" s="180">
        <v>43063</v>
      </c>
      <c r="H2145" s="180">
        <v>45260</v>
      </c>
      <c r="I2145">
        <v>0</v>
      </c>
      <c r="J2145">
        <v>1</v>
      </c>
      <c r="K2145">
        <v>4</v>
      </c>
      <c r="L2145">
        <v>30</v>
      </c>
      <c r="M2145">
        <v>2</v>
      </c>
      <c r="N2145" s="170">
        <v>22490513</v>
      </c>
      <c r="O2145" s="170">
        <v>24960000</v>
      </c>
      <c r="P2145" s="178">
        <v>14948</v>
      </c>
      <c r="Q2145" s="178">
        <v>575</v>
      </c>
      <c r="R2145" s="178">
        <v>13735</v>
      </c>
      <c r="S2145">
        <v>0</v>
      </c>
      <c r="T2145">
        <v>0</v>
      </c>
      <c r="U2145">
        <v>0</v>
      </c>
      <c r="W2145">
        <v>0</v>
      </c>
      <c r="X2145">
        <v>0</v>
      </c>
      <c r="Y2145">
        <v>0</v>
      </c>
      <c r="AB2145" s="180">
        <v>44285</v>
      </c>
      <c r="AC2145">
        <v>1</v>
      </c>
      <c r="AD2145" t="s">
        <v>1922</v>
      </c>
      <c r="AE2145">
        <v>1</v>
      </c>
      <c r="AF2145">
        <v>30</v>
      </c>
      <c r="AG2145">
        <v>0</v>
      </c>
      <c r="AN2145">
        <v>1</v>
      </c>
      <c r="AO2145">
        <v>1</v>
      </c>
      <c r="AR2145" s="178">
        <v>16749</v>
      </c>
      <c r="AS2145" t="s">
        <v>1921</v>
      </c>
      <c r="AT2145">
        <v>0</v>
      </c>
      <c r="AU2145">
        <v>0</v>
      </c>
      <c r="AV2145">
        <v>890480123</v>
      </c>
      <c r="AW2145" t="s">
        <v>1920</v>
      </c>
      <c r="AX2145">
        <v>5</v>
      </c>
      <c r="BC2145">
        <v>2</v>
      </c>
      <c r="BD2145">
        <v>7</v>
      </c>
      <c r="BE2145">
        <v>2</v>
      </c>
    </row>
    <row r="2146" spans="1:57" x14ac:dyDescent="0.25">
      <c r="A2146" s="179">
        <f t="shared" si="33"/>
        <v>0</v>
      </c>
      <c r="B2146" t="s">
        <v>1923</v>
      </c>
      <c r="C2146">
        <v>45451823</v>
      </c>
      <c r="D2146">
        <v>144105</v>
      </c>
      <c r="E2146">
        <v>4</v>
      </c>
      <c r="F2146">
        <v>550017586</v>
      </c>
      <c r="G2146" s="180">
        <v>43064</v>
      </c>
      <c r="H2146" s="180">
        <v>45260</v>
      </c>
      <c r="I2146">
        <v>0</v>
      </c>
      <c r="J2146">
        <v>1</v>
      </c>
      <c r="K2146">
        <v>4</v>
      </c>
      <c r="L2146">
        <v>30</v>
      </c>
      <c r="M2146">
        <v>2</v>
      </c>
      <c r="N2146" s="170">
        <v>22490513</v>
      </c>
      <c r="O2146" s="170">
        <v>24960000</v>
      </c>
      <c r="P2146" s="178">
        <v>29930</v>
      </c>
      <c r="Q2146" s="178">
        <v>1151</v>
      </c>
      <c r="R2146" s="178">
        <v>27503</v>
      </c>
      <c r="S2146">
        <v>0</v>
      </c>
      <c r="T2146">
        <v>0</v>
      </c>
      <c r="U2146">
        <v>0</v>
      </c>
      <c r="W2146">
        <v>0</v>
      </c>
      <c r="X2146">
        <v>0</v>
      </c>
      <c r="Y2146">
        <v>0</v>
      </c>
      <c r="AB2146" s="180">
        <v>44285</v>
      </c>
      <c r="AC2146">
        <v>1</v>
      </c>
      <c r="AD2146" t="s">
        <v>1922</v>
      </c>
      <c r="AE2146">
        <v>1</v>
      </c>
      <c r="AF2146">
        <v>30</v>
      </c>
      <c r="AG2146">
        <v>0</v>
      </c>
      <c r="AN2146">
        <v>1</v>
      </c>
      <c r="AO2146">
        <v>1</v>
      </c>
      <c r="AR2146" s="178">
        <v>33538</v>
      </c>
      <c r="AS2146" t="s">
        <v>1921</v>
      </c>
      <c r="AT2146">
        <v>0</v>
      </c>
      <c r="AU2146">
        <v>0</v>
      </c>
      <c r="AV2146">
        <v>890480123</v>
      </c>
      <c r="AW2146" t="s">
        <v>1920</v>
      </c>
      <c r="AX2146">
        <v>5</v>
      </c>
      <c r="BC2146">
        <v>2</v>
      </c>
      <c r="BD2146">
        <v>7</v>
      </c>
      <c r="BE2146">
        <v>2</v>
      </c>
    </row>
    <row r="2147" spans="1:57" x14ac:dyDescent="0.25">
      <c r="A2147" s="179">
        <f t="shared" si="33"/>
        <v>0</v>
      </c>
      <c r="B2147" t="s">
        <v>1923</v>
      </c>
      <c r="C2147">
        <v>45451823</v>
      </c>
      <c r="D2147">
        <v>144105</v>
      </c>
      <c r="E2147">
        <v>4</v>
      </c>
      <c r="F2147">
        <v>550017590</v>
      </c>
      <c r="G2147" s="180">
        <v>43064</v>
      </c>
      <c r="H2147" s="180">
        <v>45260</v>
      </c>
      <c r="I2147">
        <v>0</v>
      </c>
      <c r="J2147">
        <v>1</v>
      </c>
      <c r="K2147">
        <v>4</v>
      </c>
      <c r="L2147">
        <v>30</v>
      </c>
      <c r="M2147">
        <v>2</v>
      </c>
      <c r="N2147" s="170">
        <v>22490513</v>
      </c>
      <c r="O2147" s="170">
        <v>24960000</v>
      </c>
      <c r="P2147" s="178">
        <v>5697</v>
      </c>
      <c r="Q2147" s="178">
        <v>219</v>
      </c>
      <c r="R2147" s="178">
        <v>5225</v>
      </c>
      <c r="S2147">
        <v>0</v>
      </c>
      <c r="T2147">
        <v>0</v>
      </c>
      <c r="U2147">
        <v>0</v>
      </c>
      <c r="W2147">
        <v>0</v>
      </c>
      <c r="X2147">
        <v>0</v>
      </c>
      <c r="Y2147">
        <v>0</v>
      </c>
      <c r="AB2147" s="180">
        <v>44285</v>
      </c>
      <c r="AC2147">
        <v>1</v>
      </c>
      <c r="AD2147" t="s">
        <v>1922</v>
      </c>
      <c r="AE2147">
        <v>1</v>
      </c>
      <c r="AF2147">
        <v>30</v>
      </c>
      <c r="AG2147">
        <v>0</v>
      </c>
      <c r="AN2147">
        <v>1</v>
      </c>
      <c r="AO2147">
        <v>1</v>
      </c>
      <c r="AR2147" s="178">
        <v>6372</v>
      </c>
      <c r="AS2147" t="s">
        <v>1921</v>
      </c>
      <c r="AT2147">
        <v>0</v>
      </c>
      <c r="AU2147">
        <v>0</v>
      </c>
      <c r="AV2147">
        <v>890480123</v>
      </c>
      <c r="AW2147" t="s">
        <v>1920</v>
      </c>
      <c r="AX2147">
        <v>5</v>
      </c>
      <c r="BC2147">
        <v>2</v>
      </c>
      <c r="BD2147">
        <v>7</v>
      </c>
      <c r="BE2147">
        <v>2</v>
      </c>
    </row>
    <row r="2148" spans="1:57" x14ac:dyDescent="0.25">
      <c r="A2148" s="179">
        <f t="shared" si="33"/>
        <v>0</v>
      </c>
      <c r="B2148" t="s">
        <v>1923</v>
      </c>
      <c r="C2148">
        <v>45451823</v>
      </c>
      <c r="D2148">
        <v>144105</v>
      </c>
      <c r="E2148">
        <v>4</v>
      </c>
      <c r="F2148">
        <v>550017606</v>
      </c>
      <c r="G2148" s="180">
        <v>43067</v>
      </c>
      <c r="H2148" s="180">
        <v>45260</v>
      </c>
      <c r="I2148">
        <v>0</v>
      </c>
      <c r="J2148">
        <v>1</v>
      </c>
      <c r="K2148">
        <v>4</v>
      </c>
      <c r="L2148">
        <v>30</v>
      </c>
      <c r="M2148">
        <v>2</v>
      </c>
      <c r="N2148" s="170">
        <v>22490513</v>
      </c>
      <c r="O2148" s="170">
        <v>24960000</v>
      </c>
      <c r="P2148" s="178">
        <v>21228</v>
      </c>
      <c r="Q2148" s="178">
        <v>816</v>
      </c>
      <c r="R2148" s="178">
        <v>19493</v>
      </c>
      <c r="S2148">
        <v>0</v>
      </c>
      <c r="T2148">
        <v>0</v>
      </c>
      <c r="U2148">
        <v>0</v>
      </c>
      <c r="W2148">
        <v>0</v>
      </c>
      <c r="X2148">
        <v>0</v>
      </c>
      <c r="Y2148">
        <v>0</v>
      </c>
      <c r="AB2148" s="180">
        <v>44285</v>
      </c>
      <c r="AC2148">
        <v>1</v>
      </c>
      <c r="AD2148" t="s">
        <v>1922</v>
      </c>
      <c r="AE2148">
        <v>1</v>
      </c>
      <c r="AF2148">
        <v>30</v>
      </c>
      <c r="AG2148">
        <v>0</v>
      </c>
      <c r="AN2148">
        <v>1</v>
      </c>
      <c r="AO2148">
        <v>1</v>
      </c>
      <c r="AR2148" s="178">
        <v>23770</v>
      </c>
      <c r="AS2148" t="s">
        <v>1921</v>
      </c>
      <c r="AT2148">
        <v>0</v>
      </c>
      <c r="AU2148">
        <v>0</v>
      </c>
      <c r="AV2148">
        <v>890480123</v>
      </c>
      <c r="AW2148" t="s">
        <v>1920</v>
      </c>
      <c r="AX2148">
        <v>5</v>
      </c>
      <c r="BC2148">
        <v>2</v>
      </c>
      <c r="BD2148">
        <v>7</v>
      </c>
      <c r="BE2148">
        <v>2</v>
      </c>
    </row>
    <row r="2149" spans="1:57" x14ac:dyDescent="0.25">
      <c r="A2149" s="179">
        <f t="shared" si="33"/>
        <v>0</v>
      </c>
      <c r="B2149" t="s">
        <v>1923</v>
      </c>
      <c r="C2149">
        <v>45451823</v>
      </c>
      <c r="D2149">
        <v>144105</v>
      </c>
      <c r="E2149">
        <v>4</v>
      </c>
      <c r="F2149">
        <v>550017750</v>
      </c>
      <c r="G2149" s="180">
        <v>43070</v>
      </c>
      <c r="H2149" s="180">
        <v>45260</v>
      </c>
      <c r="I2149">
        <v>0</v>
      </c>
      <c r="J2149">
        <v>1</v>
      </c>
      <c r="K2149">
        <v>4</v>
      </c>
      <c r="L2149">
        <v>30</v>
      </c>
      <c r="M2149">
        <v>2</v>
      </c>
      <c r="N2149" s="170">
        <v>22490513</v>
      </c>
      <c r="O2149" s="170">
        <v>24960000</v>
      </c>
      <c r="P2149" s="178">
        <v>14948</v>
      </c>
      <c r="Q2149" s="178">
        <v>575</v>
      </c>
      <c r="R2149" s="178">
        <v>13735</v>
      </c>
      <c r="S2149">
        <v>0</v>
      </c>
      <c r="T2149">
        <v>0</v>
      </c>
      <c r="U2149">
        <v>0</v>
      </c>
      <c r="W2149">
        <v>0</v>
      </c>
      <c r="X2149">
        <v>0</v>
      </c>
      <c r="Y2149">
        <v>0</v>
      </c>
      <c r="AB2149" s="180">
        <v>44285</v>
      </c>
      <c r="AC2149">
        <v>1</v>
      </c>
      <c r="AD2149" t="s">
        <v>1922</v>
      </c>
      <c r="AE2149">
        <v>1</v>
      </c>
      <c r="AF2149">
        <v>30</v>
      </c>
      <c r="AG2149">
        <v>0</v>
      </c>
      <c r="AN2149">
        <v>1</v>
      </c>
      <c r="AO2149">
        <v>1</v>
      </c>
      <c r="AR2149" s="178">
        <v>16749</v>
      </c>
      <c r="AS2149" t="s">
        <v>1921</v>
      </c>
      <c r="AT2149">
        <v>0</v>
      </c>
      <c r="AU2149">
        <v>0</v>
      </c>
      <c r="AV2149">
        <v>890480123</v>
      </c>
      <c r="AW2149" t="s">
        <v>1920</v>
      </c>
      <c r="AX2149">
        <v>5</v>
      </c>
      <c r="BC2149">
        <v>2</v>
      </c>
      <c r="BD2149">
        <v>7</v>
      </c>
      <c r="BE2149">
        <v>2</v>
      </c>
    </row>
    <row r="2150" spans="1:57" x14ac:dyDescent="0.25">
      <c r="A2150" s="179">
        <f t="shared" si="33"/>
        <v>0</v>
      </c>
      <c r="B2150" t="s">
        <v>1923</v>
      </c>
      <c r="C2150">
        <v>45451823</v>
      </c>
      <c r="D2150">
        <v>144105</v>
      </c>
      <c r="E2150">
        <v>4</v>
      </c>
      <c r="F2150">
        <v>550017757</v>
      </c>
      <c r="G2150" s="180">
        <v>43070</v>
      </c>
      <c r="H2150" s="180">
        <v>45260</v>
      </c>
      <c r="I2150">
        <v>0</v>
      </c>
      <c r="J2150">
        <v>1</v>
      </c>
      <c r="K2150">
        <v>4</v>
      </c>
      <c r="L2150">
        <v>30</v>
      </c>
      <c r="M2150">
        <v>2</v>
      </c>
      <c r="N2150" s="170">
        <v>22490513</v>
      </c>
      <c r="O2150" s="170">
        <v>24960000</v>
      </c>
      <c r="P2150" s="178">
        <v>11998</v>
      </c>
      <c r="Q2150" s="178">
        <v>461</v>
      </c>
      <c r="R2150" s="178">
        <v>11023</v>
      </c>
      <c r="S2150">
        <v>0</v>
      </c>
      <c r="T2150">
        <v>0</v>
      </c>
      <c r="U2150">
        <v>0</v>
      </c>
      <c r="W2150">
        <v>0</v>
      </c>
      <c r="X2150">
        <v>0</v>
      </c>
      <c r="Y2150">
        <v>0</v>
      </c>
      <c r="AB2150" s="180">
        <v>44285</v>
      </c>
      <c r="AC2150">
        <v>1</v>
      </c>
      <c r="AD2150" t="s">
        <v>1922</v>
      </c>
      <c r="AE2150">
        <v>1</v>
      </c>
      <c r="AF2150">
        <v>30</v>
      </c>
      <c r="AG2150">
        <v>0</v>
      </c>
      <c r="AN2150">
        <v>1</v>
      </c>
      <c r="AO2150">
        <v>1</v>
      </c>
      <c r="AR2150" s="178">
        <v>13441</v>
      </c>
      <c r="AS2150" t="s">
        <v>1921</v>
      </c>
      <c r="AT2150">
        <v>0</v>
      </c>
      <c r="AU2150">
        <v>0</v>
      </c>
      <c r="AV2150">
        <v>890480123</v>
      </c>
      <c r="AW2150" t="s">
        <v>1920</v>
      </c>
      <c r="AX2150">
        <v>5</v>
      </c>
      <c r="BC2150">
        <v>2</v>
      </c>
      <c r="BD2150">
        <v>7</v>
      </c>
      <c r="BE2150">
        <v>2</v>
      </c>
    </row>
    <row r="2151" spans="1:57" x14ac:dyDescent="0.25">
      <c r="A2151" s="179">
        <f t="shared" si="33"/>
        <v>0</v>
      </c>
      <c r="B2151" t="s">
        <v>1923</v>
      </c>
      <c r="C2151">
        <v>45451823</v>
      </c>
      <c r="D2151">
        <v>144105</v>
      </c>
      <c r="E2151">
        <v>4</v>
      </c>
      <c r="F2151">
        <v>550018567</v>
      </c>
      <c r="G2151" s="180">
        <v>43191</v>
      </c>
      <c r="H2151" s="180">
        <v>45260</v>
      </c>
      <c r="I2151">
        <v>0</v>
      </c>
      <c r="J2151">
        <v>1</v>
      </c>
      <c r="K2151">
        <v>4</v>
      </c>
      <c r="L2151">
        <v>30</v>
      </c>
      <c r="M2151">
        <v>2</v>
      </c>
      <c r="N2151" s="170">
        <v>22490513</v>
      </c>
      <c r="O2151" s="170">
        <v>24960000</v>
      </c>
      <c r="P2151" s="178">
        <v>82598</v>
      </c>
      <c r="Q2151" s="178">
        <v>3175</v>
      </c>
      <c r="R2151" s="178">
        <v>75887</v>
      </c>
      <c r="S2151">
        <v>0</v>
      </c>
      <c r="T2151">
        <v>0</v>
      </c>
      <c r="U2151">
        <v>0</v>
      </c>
      <c r="W2151">
        <v>0</v>
      </c>
      <c r="X2151">
        <v>0</v>
      </c>
      <c r="Y2151">
        <v>0</v>
      </c>
      <c r="AB2151" s="180">
        <v>44285</v>
      </c>
      <c r="AC2151">
        <v>1</v>
      </c>
      <c r="AD2151" t="s">
        <v>1922</v>
      </c>
      <c r="AE2151">
        <v>1</v>
      </c>
      <c r="AF2151">
        <v>30</v>
      </c>
      <c r="AG2151">
        <v>0</v>
      </c>
      <c r="AN2151">
        <v>1</v>
      </c>
      <c r="AO2151">
        <v>1</v>
      </c>
      <c r="AR2151" s="178">
        <v>92538</v>
      </c>
      <c r="AS2151" t="s">
        <v>1921</v>
      </c>
      <c r="AT2151">
        <v>0</v>
      </c>
      <c r="AU2151">
        <v>0</v>
      </c>
      <c r="AV2151">
        <v>890480123</v>
      </c>
      <c r="AW2151" t="s">
        <v>1920</v>
      </c>
      <c r="AX2151">
        <v>5</v>
      </c>
      <c r="BC2151">
        <v>2</v>
      </c>
      <c r="BD2151">
        <v>7</v>
      </c>
      <c r="BE2151">
        <v>2</v>
      </c>
    </row>
    <row r="2152" spans="1:57" x14ac:dyDescent="0.25">
      <c r="A2152" s="179">
        <f t="shared" si="33"/>
        <v>0</v>
      </c>
      <c r="B2152" t="s">
        <v>1923</v>
      </c>
      <c r="C2152">
        <v>45451823</v>
      </c>
      <c r="D2152">
        <v>144105</v>
      </c>
      <c r="E2152">
        <v>4</v>
      </c>
      <c r="F2152">
        <v>550018670</v>
      </c>
      <c r="G2152" s="180">
        <v>43206</v>
      </c>
      <c r="H2152" s="180">
        <v>45260</v>
      </c>
      <c r="I2152">
        <v>0</v>
      </c>
      <c r="J2152">
        <v>1</v>
      </c>
      <c r="K2152">
        <v>4</v>
      </c>
      <c r="L2152">
        <v>30</v>
      </c>
      <c r="M2152">
        <v>2</v>
      </c>
      <c r="N2152" s="170">
        <v>22490513</v>
      </c>
      <c r="O2152" s="170">
        <v>24960000</v>
      </c>
      <c r="P2152" s="178">
        <v>63300</v>
      </c>
      <c r="Q2152" s="178">
        <v>2434</v>
      </c>
      <c r="R2152" s="178">
        <v>58159</v>
      </c>
      <c r="S2152">
        <v>0</v>
      </c>
      <c r="T2152">
        <v>0</v>
      </c>
      <c r="U2152">
        <v>0</v>
      </c>
      <c r="W2152">
        <v>0</v>
      </c>
      <c r="X2152">
        <v>0</v>
      </c>
      <c r="Y2152">
        <v>0</v>
      </c>
      <c r="AB2152" s="180">
        <v>44285</v>
      </c>
      <c r="AC2152">
        <v>1</v>
      </c>
      <c r="AD2152" t="s">
        <v>1922</v>
      </c>
      <c r="AE2152">
        <v>1</v>
      </c>
      <c r="AF2152">
        <v>30</v>
      </c>
      <c r="AG2152">
        <v>0</v>
      </c>
      <c r="AN2152">
        <v>1</v>
      </c>
      <c r="AO2152">
        <v>1</v>
      </c>
      <c r="AR2152" s="178">
        <v>70920</v>
      </c>
      <c r="AS2152" t="s">
        <v>1921</v>
      </c>
      <c r="AT2152">
        <v>0</v>
      </c>
      <c r="AU2152">
        <v>0</v>
      </c>
      <c r="AV2152">
        <v>890480123</v>
      </c>
      <c r="AW2152" t="s">
        <v>1920</v>
      </c>
      <c r="AX2152">
        <v>5</v>
      </c>
      <c r="BC2152">
        <v>2</v>
      </c>
      <c r="BD2152">
        <v>7</v>
      </c>
      <c r="BE2152">
        <v>2</v>
      </c>
    </row>
    <row r="2153" spans="1:57" x14ac:dyDescent="0.25">
      <c r="A2153" s="179">
        <f t="shared" si="33"/>
        <v>0</v>
      </c>
      <c r="B2153" t="s">
        <v>1923</v>
      </c>
      <c r="C2153">
        <v>45451823</v>
      </c>
      <c r="D2153">
        <v>144105</v>
      </c>
      <c r="E2153">
        <v>4</v>
      </c>
      <c r="F2153">
        <v>550019444</v>
      </c>
      <c r="G2153" s="180">
        <v>43320</v>
      </c>
      <c r="H2153" s="180">
        <v>45260</v>
      </c>
      <c r="I2153">
        <v>0</v>
      </c>
      <c r="J2153">
        <v>1</v>
      </c>
      <c r="K2153">
        <v>4</v>
      </c>
      <c r="L2153">
        <v>30</v>
      </c>
      <c r="M2153">
        <v>2</v>
      </c>
      <c r="N2153" s="170">
        <v>22490513</v>
      </c>
      <c r="O2153" s="170">
        <v>24960000</v>
      </c>
      <c r="P2153" s="178">
        <v>60938</v>
      </c>
      <c r="Q2153" s="178">
        <v>2343</v>
      </c>
      <c r="R2153" s="178">
        <v>55998</v>
      </c>
      <c r="S2153">
        <v>0</v>
      </c>
      <c r="T2153">
        <v>0</v>
      </c>
      <c r="U2153">
        <v>0</v>
      </c>
      <c r="W2153">
        <v>0</v>
      </c>
      <c r="X2153">
        <v>0</v>
      </c>
      <c r="Y2153">
        <v>0</v>
      </c>
      <c r="AB2153" s="180">
        <v>44285</v>
      </c>
      <c r="AC2153">
        <v>1</v>
      </c>
      <c r="AD2153" t="s">
        <v>1922</v>
      </c>
      <c r="AE2153">
        <v>1</v>
      </c>
      <c r="AF2153">
        <v>30</v>
      </c>
      <c r="AG2153">
        <v>0</v>
      </c>
      <c r="AN2153">
        <v>1</v>
      </c>
      <c r="AO2153">
        <v>1</v>
      </c>
      <c r="AR2153" s="178">
        <v>68285</v>
      </c>
      <c r="AS2153" t="s">
        <v>1921</v>
      </c>
      <c r="AT2153">
        <v>0</v>
      </c>
      <c r="AU2153">
        <v>0</v>
      </c>
      <c r="AV2153">
        <v>890480123</v>
      </c>
      <c r="AW2153" t="s">
        <v>1920</v>
      </c>
      <c r="AX2153">
        <v>5</v>
      </c>
      <c r="BC2153">
        <v>2</v>
      </c>
      <c r="BD2153">
        <v>7</v>
      </c>
      <c r="BE2153">
        <v>2</v>
      </c>
    </row>
    <row r="2154" spans="1:57" x14ac:dyDescent="0.25">
      <c r="A2154" s="179">
        <f t="shared" si="33"/>
        <v>0</v>
      </c>
      <c r="B2154" t="s">
        <v>1923</v>
      </c>
      <c r="C2154">
        <v>45451823</v>
      </c>
      <c r="D2154">
        <v>144105</v>
      </c>
      <c r="E2154">
        <v>4</v>
      </c>
      <c r="F2154">
        <v>550019649</v>
      </c>
      <c r="G2154" s="180">
        <v>43348</v>
      </c>
      <c r="H2154" s="180">
        <v>45260</v>
      </c>
      <c r="I2154">
        <v>0</v>
      </c>
      <c r="J2154">
        <v>1</v>
      </c>
      <c r="K2154">
        <v>4</v>
      </c>
      <c r="L2154">
        <v>30</v>
      </c>
      <c r="M2154">
        <v>2</v>
      </c>
      <c r="N2154" s="170">
        <v>22490513</v>
      </c>
      <c r="O2154" s="170">
        <v>24960000</v>
      </c>
      <c r="P2154" s="178">
        <v>93205</v>
      </c>
      <c r="Q2154" s="178">
        <v>3583</v>
      </c>
      <c r="R2154" s="178">
        <v>85651</v>
      </c>
      <c r="S2154">
        <v>0</v>
      </c>
      <c r="T2154">
        <v>0</v>
      </c>
      <c r="U2154">
        <v>0</v>
      </c>
      <c r="W2154">
        <v>0</v>
      </c>
      <c r="X2154">
        <v>0</v>
      </c>
      <c r="Y2154">
        <v>0</v>
      </c>
      <c r="AB2154" s="180">
        <v>44285</v>
      </c>
      <c r="AC2154">
        <v>1</v>
      </c>
      <c r="AD2154" t="s">
        <v>1922</v>
      </c>
      <c r="AE2154">
        <v>1</v>
      </c>
      <c r="AF2154">
        <v>30</v>
      </c>
      <c r="AG2154">
        <v>0</v>
      </c>
      <c r="AN2154">
        <v>1</v>
      </c>
      <c r="AO2154">
        <v>1</v>
      </c>
      <c r="AR2154" s="178">
        <v>104445</v>
      </c>
      <c r="AS2154" t="s">
        <v>1921</v>
      </c>
      <c r="AT2154">
        <v>0</v>
      </c>
      <c r="AU2154">
        <v>0</v>
      </c>
      <c r="AV2154">
        <v>890480123</v>
      </c>
      <c r="AW2154" t="s">
        <v>1920</v>
      </c>
      <c r="AX2154">
        <v>5</v>
      </c>
      <c r="BC2154">
        <v>2</v>
      </c>
      <c r="BD2154">
        <v>7</v>
      </c>
      <c r="BE2154">
        <v>2</v>
      </c>
    </row>
    <row r="2155" spans="1:57" x14ac:dyDescent="0.25">
      <c r="A2155" s="179">
        <f t="shared" si="33"/>
        <v>0</v>
      </c>
      <c r="B2155" t="s">
        <v>1923</v>
      </c>
      <c r="C2155">
        <v>45451823</v>
      </c>
      <c r="D2155">
        <v>144105</v>
      </c>
      <c r="E2155">
        <v>4</v>
      </c>
      <c r="F2155">
        <v>550019650</v>
      </c>
      <c r="G2155" s="180">
        <v>43348</v>
      </c>
      <c r="H2155" s="180">
        <v>45260</v>
      </c>
      <c r="I2155">
        <v>0</v>
      </c>
      <c r="J2155">
        <v>1</v>
      </c>
      <c r="K2155">
        <v>4</v>
      </c>
      <c r="L2155">
        <v>30</v>
      </c>
      <c r="M2155">
        <v>2</v>
      </c>
      <c r="N2155" s="170">
        <v>22490513</v>
      </c>
      <c r="O2155" s="170">
        <v>24960000</v>
      </c>
      <c r="P2155" s="178">
        <v>89416</v>
      </c>
      <c r="Q2155" s="178">
        <v>3438</v>
      </c>
      <c r="R2155" s="178">
        <v>82148</v>
      </c>
      <c r="S2155">
        <v>0</v>
      </c>
      <c r="T2155">
        <v>0</v>
      </c>
      <c r="U2155">
        <v>0</v>
      </c>
      <c r="W2155">
        <v>0</v>
      </c>
      <c r="X2155">
        <v>0</v>
      </c>
      <c r="Y2155">
        <v>0</v>
      </c>
      <c r="AB2155" s="180">
        <v>44285</v>
      </c>
      <c r="AC2155">
        <v>1</v>
      </c>
      <c r="AD2155" t="s">
        <v>1922</v>
      </c>
      <c r="AE2155">
        <v>1</v>
      </c>
      <c r="AF2155">
        <v>30</v>
      </c>
      <c r="AG2155">
        <v>0</v>
      </c>
      <c r="AN2155">
        <v>1</v>
      </c>
      <c r="AO2155">
        <v>1</v>
      </c>
      <c r="AR2155" s="178">
        <v>100173</v>
      </c>
      <c r="AS2155" t="s">
        <v>1921</v>
      </c>
      <c r="AT2155">
        <v>0</v>
      </c>
      <c r="AU2155">
        <v>0</v>
      </c>
      <c r="AV2155">
        <v>890480123</v>
      </c>
      <c r="AW2155" t="s">
        <v>1920</v>
      </c>
      <c r="AX2155">
        <v>5</v>
      </c>
      <c r="BC2155">
        <v>2</v>
      </c>
      <c r="BD2155">
        <v>7</v>
      </c>
      <c r="BE2155">
        <v>2</v>
      </c>
    </row>
    <row r="2156" spans="1:57" x14ac:dyDescent="0.25">
      <c r="A2156" s="179">
        <f t="shared" si="33"/>
        <v>0</v>
      </c>
      <c r="B2156" t="s">
        <v>1923</v>
      </c>
      <c r="C2156">
        <v>45451823</v>
      </c>
      <c r="D2156">
        <v>144105</v>
      </c>
      <c r="E2156">
        <v>4</v>
      </c>
      <c r="F2156">
        <v>550019838</v>
      </c>
      <c r="G2156" s="180">
        <v>43377</v>
      </c>
      <c r="H2156" s="180">
        <v>45260</v>
      </c>
      <c r="I2156">
        <v>0</v>
      </c>
      <c r="J2156">
        <v>1</v>
      </c>
      <c r="K2156">
        <v>4</v>
      </c>
      <c r="L2156">
        <v>30</v>
      </c>
      <c r="M2156">
        <v>2</v>
      </c>
      <c r="N2156" s="170">
        <v>22490513</v>
      </c>
      <c r="O2156" s="170">
        <v>24960000</v>
      </c>
      <c r="P2156" s="178">
        <v>67278</v>
      </c>
      <c r="Q2156" s="178">
        <v>2586</v>
      </c>
      <c r="R2156" s="178">
        <v>61809</v>
      </c>
      <c r="S2156">
        <v>0</v>
      </c>
      <c r="T2156">
        <v>0</v>
      </c>
      <c r="U2156">
        <v>0</v>
      </c>
      <c r="W2156">
        <v>0</v>
      </c>
      <c r="X2156">
        <v>0</v>
      </c>
      <c r="Y2156">
        <v>0</v>
      </c>
      <c r="AB2156" s="180">
        <v>44285</v>
      </c>
      <c r="AC2156">
        <v>1</v>
      </c>
      <c r="AD2156" t="s">
        <v>1922</v>
      </c>
      <c r="AE2156">
        <v>1</v>
      </c>
      <c r="AF2156">
        <v>30</v>
      </c>
      <c r="AG2156">
        <v>0</v>
      </c>
      <c r="AN2156">
        <v>1</v>
      </c>
      <c r="AO2156">
        <v>1</v>
      </c>
      <c r="AR2156" s="178">
        <v>75371</v>
      </c>
      <c r="AS2156" t="s">
        <v>1921</v>
      </c>
      <c r="AT2156">
        <v>0</v>
      </c>
      <c r="AU2156">
        <v>0</v>
      </c>
      <c r="AV2156">
        <v>890480123</v>
      </c>
      <c r="AW2156" t="s">
        <v>1920</v>
      </c>
      <c r="AX2156">
        <v>5</v>
      </c>
      <c r="BC2156">
        <v>2</v>
      </c>
      <c r="BD2156">
        <v>7</v>
      </c>
      <c r="BE2156">
        <v>2</v>
      </c>
    </row>
    <row r="2157" spans="1:57" x14ac:dyDescent="0.25">
      <c r="A2157" s="179">
        <f t="shared" si="33"/>
        <v>0</v>
      </c>
      <c r="B2157" t="s">
        <v>1923</v>
      </c>
      <c r="C2157">
        <v>45451823</v>
      </c>
      <c r="D2157">
        <v>144105</v>
      </c>
      <c r="E2157">
        <v>4</v>
      </c>
      <c r="F2157">
        <v>550020050</v>
      </c>
      <c r="G2157" s="180">
        <v>43411</v>
      </c>
      <c r="H2157" s="180">
        <v>45260</v>
      </c>
      <c r="I2157">
        <v>0</v>
      </c>
      <c r="J2157">
        <v>1</v>
      </c>
      <c r="K2157">
        <v>4</v>
      </c>
      <c r="L2157">
        <v>30</v>
      </c>
      <c r="M2157">
        <v>2</v>
      </c>
      <c r="N2157" s="170">
        <v>22490513</v>
      </c>
      <c r="O2157" s="170">
        <v>24960000</v>
      </c>
      <c r="P2157" s="178">
        <v>52622</v>
      </c>
      <c r="Q2157" s="178">
        <v>2023</v>
      </c>
      <c r="R2157" s="178">
        <v>48357</v>
      </c>
      <c r="S2157">
        <v>0</v>
      </c>
      <c r="T2157">
        <v>0</v>
      </c>
      <c r="U2157">
        <v>0</v>
      </c>
      <c r="W2157">
        <v>0</v>
      </c>
      <c r="X2157">
        <v>0</v>
      </c>
      <c r="Y2157">
        <v>0</v>
      </c>
      <c r="AB2157" s="180">
        <v>44285</v>
      </c>
      <c r="AC2157">
        <v>1</v>
      </c>
      <c r="AD2157" t="s">
        <v>1922</v>
      </c>
      <c r="AE2157">
        <v>1</v>
      </c>
      <c r="AF2157">
        <v>30</v>
      </c>
      <c r="AG2157">
        <v>0</v>
      </c>
      <c r="AN2157">
        <v>1</v>
      </c>
      <c r="AO2157">
        <v>1</v>
      </c>
      <c r="AR2157" s="178">
        <v>58968</v>
      </c>
      <c r="AS2157" t="s">
        <v>1921</v>
      </c>
      <c r="AT2157">
        <v>0</v>
      </c>
      <c r="AU2157">
        <v>0</v>
      </c>
      <c r="AV2157">
        <v>890480123</v>
      </c>
      <c r="AW2157" t="s">
        <v>1920</v>
      </c>
      <c r="AX2157">
        <v>5</v>
      </c>
      <c r="BC2157">
        <v>2</v>
      </c>
      <c r="BD2157">
        <v>7</v>
      </c>
      <c r="BE2157">
        <v>2</v>
      </c>
    </row>
    <row r="2158" spans="1:57" x14ac:dyDescent="0.25">
      <c r="A2158" s="179">
        <f t="shared" si="33"/>
        <v>0</v>
      </c>
      <c r="B2158" t="s">
        <v>1923</v>
      </c>
      <c r="C2158">
        <v>45451823</v>
      </c>
      <c r="D2158">
        <v>144105</v>
      </c>
      <c r="E2158">
        <v>4</v>
      </c>
      <c r="F2158">
        <v>550020153</v>
      </c>
      <c r="G2158" s="180">
        <v>43426</v>
      </c>
      <c r="H2158" s="180">
        <v>45260</v>
      </c>
      <c r="I2158">
        <v>0</v>
      </c>
      <c r="J2158">
        <v>1</v>
      </c>
      <c r="K2158">
        <v>4</v>
      </c>
      <c r="L2158">
        <v>30</v>
      </c>
      <c r="M2158">
        <v>2</v>
      </c>
      <c r="N2158" s="170">
        <v>22490513</v>
      </c>
      <c r="O2158" s="170">
        <v>24960000</v>
      </c>
      <c r="P2158" s="178">
        <v>12494</v>
      </c>
      <c r="Q2158" s="178">
        <v>480</v>
      </c>
      <c r="R2158" s="178">
        <v>11456</v>
      </c>
      <c r="S2158">
        <v>0</v>
      </c>
      <c r="T2158">
        <v>0</v>
      </c>
      <c r="U2158">
        <v>0</v>
      </c>
      <c r="W2158">
        <v>0</v>
      </c>
      <c r="X2158">
        <v>0</v>
      </c>
      <c r="Y2158">
        <v>0</v>
      </c>
      <c r="AB2158" s="180">
        <v>44285</v>
      </c>
      <c r="AC2158">
        <v>1</v>
      </c>
      <c r="AD2158" t="s">
        <v>1922</v>
      </c>
      <c r="AE2158">
        <v>1</v>
      </c>
      <c r="AF2158">
        <v>30</v>
      </c>
      <c r="AG2158">
        <v>0</v>
      </c>
      <c r="AN2158">
        <v>1</v>
      </c>
      <c r="AO2158">
        <v>1</v>
      </c>
      <c r="AR2158" s="178">
        <v>13970</v>
      </c>
      <c r="AS2158" t="s">
        <v>1921</v>
      </c>
      <c r="AT2158">
        <v>0</v>
      </c>
      <c r="AU2158">
        <v>0</v>
      </c>
      <c r="AV2158">
        <v>890480123</v>
      </c>
      <c r="AW2158" t="s">
        <v>1920</v>
      </c>
      <c r="AX2158">
        <v>5</v>
      </c>
      <c r="BC2158">
        <v>2</v>
      </c>
      <c r="BD2158">
        <v>7</v>
      </c>
      <c r="BE2158">
        <v>2</v>
      </c>
    </row>
    <row r="2159" spans="1:57" x14ac:dyDescent="0.25">
      <c r="A2159" s="179">
        <f t="shared" si="33"/>
        <v>0</v>
      </c>
      <c r="B2159" t="s">
        <v>1923</v>
      </c>
      <c r="C2159">
        <v>45451823</v>
      </c>
      <c r="D2159">
        <v>144105</v>
      </c>
      <c r="E2159">
        <v>4</v>
      </c>
      <c r="F2159">
        <v>550020208</v>
      </c>
      <c r="G2159" s="180">
        <v>43433</v>
      </c>
      <c r="H2159" s="180">
        <v>45260</v>
      </c>
      <c r="I2159">
        <v>0</v>
      </c>
      <c r="J2159">
        <v>1</v>
      </c>
      <c r="K2159">
        <v>4</v>
      </c>
      <c r="L2159">
        <v>30</v>
      </c>
      <c r="M2159">
        <v>2</v>
      </c>
      <c r="N2159" s="170">
        <v>22490513</v>
      </c>
      <c r="O2159" s="170">
        <v>24960000</v>
      </c>
      <c r="P2159" s="178">
        <v>16362</v>
      </c>
      <c r="Q2159" s="178">
        <v>629</v>
      </c>
      <c r="R2159" s="178">
        <v>15036</v>
      </c>
      <c r="S2159">
        <v>0</v>
      </c>
      <c r="T2159">
        <v>0</v>
      </c>
      <c r="U2159">
        <v>0</v>
      </c>
      <c r="W2159">
        <v>0</v>
      </c>
      <c r="X2159">
        <v>0</v>
      </c>
      <c r="Y2159">
        <v>0</v>
      </c>
      <c r="AB2159" s="180">
        <v>44285</v>
      </c>
      <c r="AC2159">
        <v>1</v>
      </c>
      <c r="AD2159" t="s">
        <v>1922</v>
      </c>
      <c r="AE2159">
        <v>1</v>
      </c>
      <c r="AF2159">
        <v>30</v>
      </c>
      <c r="AG2159">
        <v>0</v>
      </c>
      <c r="AN2159">
        <v>1</v>
      </c>
      <c r="AO2159">
        <v>1</v>
      </c>
      <c r="AR2159" s="178">
        <v>18335</v>
      </c>
      <c r="AS2159" t="s">
        <v>1921</v>
      </c>
      <c r="AT2159">
        <v>0</v>
      </c>
      <c r="AU2159">
        <v>0</v>
      </c>
      <c r="AV2159">
        <v>890480123</v>
      </c>
      <c r="AW2159" t="s">
        <v>1920</v>
      </c>
      <c r="AX2159">
        <v>5</v>
      </c>
      <c r="BC2159">
        <v>2</v>
      </c>
      <c r="BD2159">
        <v>7</v>
      </c>
      <c r="BE2159">
        <v>2</v>
      </c>
    </row>
    <row r="2160" spans="1:57" x14ac:dyDescent="0.25">
      <c r="A2160" s="179">
        <f t="shared" si="33"/>
        <v>0</v>
      </c>
      <c r="B2160" t="s">
        <v>1923</v>
      </c>
      <c r="C2160">
        <v>45451823</v>
      </c>
      <c r="D2160">
        <v>144105</v>
      </c>
      <c r="E2160">
        <v>4</v>
      </c>
      <c r="F2160">
        <v>550020352</v>
      </c>
      <c r="G2160" s="180">
        <v>43458</v>
      </c>
      <c r="H2160" s="180">
        <v>45260</v>
      </c>
      <c r="I2160">
        <v>0</v>
      </c>
      <c r="J2160">
        <v>1</v>
      </c>
      <c r="K2160">
        <v>4</v>
      </c>
      <c r="L2160">
        <v>30</v>
      </c>
      <c r="M2160">
        <v>2</v>
      </c>
      <c r="N2160" s="170">
        <v>22490513</v>
      </c>
      <c r="O2160" s="170">
        <v>24960000</v>
      </c>
      <c r="P2160" s="178">
        <v>18554</v>
      </c>
      <c r="Q2160" s="178">
        <v>713</v>
      </c>
      <c r="R2160" s="178">
        <v>17052</v>
      </c>
      <c r="S2160">
        <v>0</v>
      </c>
      <c r="T2160">
        <v>0</v>
      </c>
      <c r="U2160">
        <v>0</v>
      </c>
      <c r="W2160">
        <v>0</v>
      </c>
      <c r="X2160">
        <v>0</v>
      </c>
      <c r="Y2160">
        <v>0</v>
      </c>
      <c r="AB2160" s="180">
        <v>44285</v>
      </c>
      <c r="AC2160">
        <v>1</v>
      </c>
      <c r="AD2160" t="s">
        <v>1922</v>
      </c>
      <c r="AE2160">
        <v>1</v>
      </c>
      <c r="AF2160">
        <v>30</v>
      </c>
      <c r="AG2160">
        <v>0</v>
      </c>
      <c r="AN2160">
        <v>1</v>
      </c>
      <c r="AO2160">
        <v>1</v>
      </c>
      <c r="AR2160" s="178">
        <v>20794</v>
      </c>
      <c r="AS2160" t="s">
        <v>1921</v>
      </c>
      <c r="AT2160">
        <v>0</v>
      </c>
      <c r="AU2160">
        <v>0</v>
      </c>
      <c r="AV2160">
        <v>890480123</v>
      </c>
      <c r="AW2160" t="s">
        <v>1920</v>
      </c>
      <c r="AX2160">
        <v>5</v>
      </c>
      <c r="BC2160">
        <v>2</v>
      </c>
      <c r="BD2160">
        <v>7</v>
      </c>
      <c r="BE2160">
        <v>2</v>
      </c>
    </row>
    <row r="2161" spans="1:57" x14ac:dyDescent="0.25">
      <c r="A2161" s="179">
        <f t="shared" si="33"/>
        <v>0</v>
      </c>
      <c r="B2161" t="s">
        <v>1923</v>
      </c>
      <c r="C2161">
        <v>45451823</v>
      </c>
      <c r="D2161">
        <v>144105</v>
      </c>
      <c r="E2161">
        <v>4</v>
      </c>
      <c r="F2161">
        <v>550020485</v>
      </c>
      <c r="G2161" s="180">
        <v>43480</v>
      </c>
      <c r="H2161" s="180">
        <v>45260</v>
      </c>
      <c r="I2161">
        <v>0</v>
      </c>
      <c r="J2161">
        <v>1</v>
      </c>
      <c r="K2161">
        <v>4</v>
      </c>
      <c r="L2161">
        <v>30</v>
      </c>
      <c r="M2161">
        <v>2</v>
      </c>
      <c r="N2161" s="170">
        <v>22490513</v>
      </c>
      <c r="O2161" s="170">
        <v>24960000</v>
      </c>
      <c r="P2161" s="178">
        <v>44038</v>
      </c>
      <c r="Q2161" s="178">
        <v>1693</v>
      </c>
      <c r="R2161" s="178">
        <v>40469</v>
      </c>
      <c r="S2161">
        <v>0</v>
      </c>
      <c r="T2161">
        <v>0</v>
      </c>
      <c r="U2161">
        <v>0</v>
      </c>
      <c r="W2161">
        <v>0</v>
      </c>
      <c r="X2161">
        <v>0</v>
      </c>
      <c r="Y2161">
        <v>0</v>
      </c>
      <c r="AB2161" s="180">
        <v>44285</v>
      </c>
      <c r="AC2161">
        <v>1</v>
      </c>
      <c r="AD2161" t="s">
        <v>1922</v>
      </c>
      <c r="AE2161">
        <v>1</v>
      </c>
      <c r="AF2161">
        <v>30</v>
      </c>
      <c r="AG2161">
        <v>0</v>
      </c>
      <c r="AN2161">
        <v>1</v>
      </c>
      <c r="AO2161">
        <v>1</v>
      </c>
      <c r="AR2161" s="178">
        <v>49349</v>
      </c>
      <c r="AS2161" t="s">
        <v>1921</v>
      </c>
      <c r="AT2161">
        <v>0</v>
      </c>
      <c r="AU2161">
        <v>0</v>
      </c>
      <c r="AV2161">
        <v>890480123</v>
      </c>
      <c r="AW2161" t="s">
        <v>1920</v>
      </c>
      <c r="AX2161">
        <v>5</v>
      </c>
      <c r="BC2161">
        <v>2</v>
      </c>
      <c r="BD2161">
        <v>7</v>
      </c>
      <c r="BE2161">
        <v>2</v>
      </c>
    </row>
    <row r="2162" spans="1:57" x14ac:dyDescent="0.25">
      <c r="A2162" s="179">
        <f t="shared" si="33"/>
        <v>0</v>
      </c>
      <c r="B2162" t="s">
        <v>1923</v>
      </c>
      <c r="C2162">
        <v>45451823</v>
      </c>
      <c r="D2162">
        <v>144105</v>
      </c>
      <c r="E2162">
        <v>4</v>
      </c>
      <c r="F2162">
        <v>550020486</v>
      </c>
      <c r="G2162" s="180">
        <v>43480</v>
      </c>
      <c r="H2162" s="180">
        <v>45260</v>
      </c>
      <c r="I2162">
        <v>0</v>
      </c>
      <c r="J2162">
        <v>1</v>
      </c>
      <c r="K2162">
        <v>4</v>
      </c>
      <c r="L2162">
        <v>30</v>
      </c>
      <c r="M2162">
        <v>2</v>
      </c>
      <c r="N2162" s="170">
        <v>22490513</v>
      </c>
      <c r="O2162" s="170">
        <v>24960000</v>
      </c>
      <c r="P2162" s="178">
        <v>39104</v>
      </c>
      <c r="Q2162" s="178">
        <v>1503</v>
      </c>
      <c r="R2162" s="178">
        <v>35936</v>
      </c>
      <c r="S2162">
        <v>0</v>
      </c>
      <c r="T2162">
        <v>0</v>
      </c>
      <c r="U2162">
        <v>0</v>
      </c>
      <c r="W2162">
        <v>0</v>
      </c>
      <c r="X2162">
        <v>0</v>
      </c>
      <c r="Y2162">
        <v>0</v>
      </c>
      <c r="AB2162" s="180">
        <v>44285</v>
      </c>
      <c r="AC2162">
        <v>1</v>
      </c>
      <c r="AD2162" t="s">
        <v>1922</v>
      </c>
      <c r="AE2162">
        <v>1</v>
      </c>
      <c r="AF2162">
        <v>30</v>
      </c>
      <c r="AG2162">
        <v>0</v>
      </c>
      <c r="AN2162">
        <v>1</v>
      </c>
      <c r="AO2162">
        <v>1</v>
      </c>
      <c r="AR2162" s="178">
        <v>43821</v>
      </c>
      <c r="AS2162" t="s">
        <v>1921</v>
      </c>
      <c r="AT2162">
        <v>0</v>
      </c>
      <c r="AU2162">
        <v>0</v>
      </c>
      <c r="AV2162">
        <v>890480123</v>
      </c>
      <c r="AW2162" t="s">
        <v>1920</v>
      </c>
      <c r="AX2162">
        <v>5</v>
      </c>
      <c r="BC2162">
        <v>2</v>
      </c>
      <c r="BD2162">
        <v>7</v>
      </c>
      <c r="BE2162">
        <v>2</v>
      </c>
    </row>
    <row r="2163" spans="1:57" x14ac:dyDescent="0.25">
      <c r="A2163" s="179">
        <f t="shared" si="33"/>
        <v>0</v>
      </c>
      <c r="B2163" t="s">
        <v>1923</v>
      </c>
      <c r="C2163">
        <v>45451823</v>
      </c>
      <c r="D2163">
        <v>144105</v>
      </c>
      <c r="E2163">
        <v>4</v>
      </c>
      <c r="F2163">
        <v>550021069</v>
      </c>
      <c r="G2163" s="180">
        <v>43571</v>
      </c>
      <c r="H2163" s="180">
        <v>45260</v>
      </c>
      <c r="I2163">
        <v>0</v>
      </c>
      <c r="J2163">
        <v>1</v>
      </c>
      <c r="K2163">
        <v>4</v>
      </c>
      <c r="L2163">
        <v>30</v>
      </c>
      <c r="M2163">
        <v>2</v>
      </c>
      <c r="N2163" s="170">
        <v>22490513</v>
      </c>
      <c r="O2163" s="170">
        <v>24960000</v>
      </c>
      <c r="P2163" s="178">
        <v>86205</v>
      </c>
      <c r="Q2163" s="178">
        <v>3314</v>
      </c>
      <c r="R2163" s="178">
        <v>79218</v>
      </c>
      <c r="S2163">
        <v>0</v>
      </c>
      <c r="T2163">
        <v>0</v>
      </c>
      <c r="U2163">
        <v>0</v>
      </c>
      <c r="W2163">
        <v>0</v>
      </c>
      <c r="X2163">
        <v>0</v>
      </c>
      <c r="Y2163">
        <v>0</v>
      </c>
      <c r="AB2163" s="180">
        <v>44285</v>
      </c>
      <c r="AC2163">
        <v>1</v>
      </c>
      <c r="AD2163" t="s">
        <v>1922</v>
      </c>
      <c r="AE2163">
        <v>1</v>
      </c>
      <c r="AF2163">
        <v>30</v>
      </c>
      <c r="AG2163">
        <v>0</v>
      </c>
      <c r="AN2163">
        <v>1</v>
      </c>
      <c r="AO2163">
        <v>1</v>
      </c>
      <c r="AR2163" s="178">
        <v>96600</v>
      </c>
      <c r="AS2163" t="s">
        <v>1921</v>
      </c>
      <c r="AT2163">
        <v>0</v>
      </c>
      <c r="AU2163">
        <v>0</v>
      </c>
      <c r="AV2163">
        <v>890480123</v>
      </c>
      <c r="AW2163" t="s">
        <v>1920</v>
      </c>
      <c r="AX2163">
        <v>5</v>
      </c>
      <c r="BC2163">
        <v>2</v>
      </c>
      <c r="BD2163">
        <v>7</v>
      </c>
      <c r="BE2163">
        <v>2</v>
      </c>
    </row>
    <row r="2164" spans="1:57" x14ac:dyDescent="0.25">
      <c r="A2164" s="179">
        <f t="shared" si="33"/>
        <v>0</v>
      </c>
      <c r="B2164" t="s">
        <v>1923</v>
      </c>
      <c r="C2164">
        <v>45451823</v>
      </c>
      <c r="D2164">
        <v>144105</v>
      </c>
      <c r="E2164">
        <v>4</v>
      </c>
      <c r="F2164">
        <v>550021071</v>
      </c>
      <c r="G2164" s="180">
        <v>43571</v>
      </c>
      <c r="H2164" s="180">
        <v>45260</v>
      </c>
      <c r="I2164">
        <v>0</v>
      </c>
      <c r="J2164">
        <v>1</v>
      </c>
      <c r="K2164">
        <v>4</v>
      </c>
      <c r="L2164">
        <v>30</v>
      </c>
      <c r="M2164">
        <v>2</v>
      </c>
      <c r="N2164" s="170">
        <v>22490513</v>
      </c>
      <c r="O2164" s="170">
        <v>24960000</v>
      </c>
      <c r="P2164" s="178">
        <v>83386</v>
      </c>
      <c r="Q2164" s="178">
        <v>3206</v>
      </c>
      <c r="R2164" s="178">
        <v>76625</v>
      </c>
      <c r="S2164">
        <v>0</v>
      </c>
      <c r="T2164">
        <v>0</v>
      </c>
      <c r="U2164">
        <v>0</v>
      </c>
      <c r="W2164">
        <v>0</v>
      </c>
      <c r="X2164">
        <v>0</v>
      </c>
      <c r="Y2164">
        <v>0</v>
      </c>
      <c r="AB2164" s="180">
        <v>44285</v>
      </c>
      <c r="AC2164">
        <v>1</v>
      </c>
      <c r="AD2164" t="s">
        <v>1922</v>
      </c>
      <c r="AE2164">
        <v>1</v>
      </c>
      <c r="AF2164">
        <v>30</v>
      </c>
      <c r="AG2164">
        <v>0</v>
      </c>
      <c r="AN2164">
        <v>1</v>
      </c>
      <c r="AO2164">
        <v>1</v>
      </c>
      <c r="AR2164" s="178">
        <v>93438</v>
      </c>
      <c r="AS2164" t="s">
        <v>1921</v>
      </c>
      <c r="AT2164">
        <v>0</v>
      </c>
      <c r="AU2164">
        <v>0</v>
      </c>
      <c r="AV2164">
        <v>890480123</v>
      </c>
      <c r="AW2164" t="s">
        <v>1920</v>
      </c>
      <c r="AX2164">
        <v>5</v>
      </c>
      <c r="BC2164">
        <v>2</v>
      </c>
      <c r="BD2164">
        <v>7</v>
      </c>
      <c r="BE2164">
        <v>2</v>
      </c>
    </row>
    <row r="2165" spans="1:57" x14ac:dyDescent="0.25">
      <c r="A2165" s="179">
        <f t="shared" si="33"/>
        <v>0</v>
      </c>
      <c r="B2165" t="s">
        <v>1923</v>
      </c>
      <c r="C2165">
        <v>45451823</v>
      </c>
      <c r="D2165">
        <v>144105</v>
      </c>
      <c r="E2165">
        <v>4</v>
      </c>
      <c r="F2165">
        <v>550021077</v>
      </c>
      <c r="G2165" s="180">
        <v>43572</v>
      </c>
      <c r="H2165" s="180">
        <v>45260</v>
      </c>
      <c r="I2165">
        <v>0</v>
      </c>
      <c r="J2165">
        <v>1</v>
      </c>
      <c r="K2165">
        <v>4</v>
      </c>
      <c r="L2165">
        <v>30</v>
      </c>
      <c r="M2165">
        <v>2</v>
      </c>
      <c r="N2165" s="170">
        <v>22490513</v>
      </c>
      <c r="O2165" s="170">
        <v>24960000</v>
      </c>
      <c r="P2165" s="178">
        <v>47274</v>
      </c>
      <c r="Q2165" s="178">
        <v>1817</v>
      </c>
      <c r="R2165" s="178">
        <v>43445</v>
      </c>
      <c r="S2165">
        <v>0</v>
      </c>
      <c r="T2165">
        <v>0</v>
      </c>
      <c r="U2165">
        <v>0</v>
      </c>
      <c r="W2165">
        <v>0</v>
      </c>
      <c r="X2165">
        <v>0</v>
      </c>
      <c r="Y2165">
        <v>0</v>
      </c>
      <c r="AB2165" s="180">
        <v>44285</v>
      </c>
      <c r="AC2165">
        <v>1</v>
      </c>
      <c r="AD2165" t="s">
        <v>1922</v>
      </c>
      <c r="AE2165">
        <v>1</v>
      </c>
      <c r="AF2165">
        <v>30</v>
      </c>
      <c r="AG2165">
        <v>0</v>
      </c>
      <c r="AN2165">
        <v>1</v>
      </c>
      <c r="AO2165">
        <v>1</v>
      </c>
      <c r="AR2165" s="178">
        <v>52978</v>
      </c>
      <c r="AS2165" t="s">
        <v>1921</v>
      </c>
      <c r="AT2165">
        <v>0</v>
      </c>
      <c r="AU2165">
        <v>0</v>
      </c>
      <c r="AV2165">
        <v>890480123</v>
      </c>
      <c r="AW2165" t="s">
        <v>1920</v>
      </c>
      <c r="AX2165">
        <v>5</v>
      </c>
      <c r="BC2165">
        <v>2</v>
      </c>
      <c r="BD2165">
        <v>7</v>
      </c>
      <c r="BE2165">
        <v>2</v>
      </c>
    </row>
    <row r="2166" spans="1:57" x14ac:dyDescent="0.25">
      <c r="A2166" s="179">
        <f t="shared" si="33"/>
        <v>0</v>
      </c>
      <c r="B2166" t="s">
        <v>1923</v>
      </c>
      <c r="C2166">
        <v>45451823</v>
      </c>
      <c r="D2166">
        <v>144105</v>
      </c>
      <c r="E2166">
        <v>4</v>
      </c>
      <c r="F2166">
        <v>550021080</v>
      </c>
      <c r="G2166" s="180">
        <v>43572</v>
      </c>
      <c r="H2166" s="180">
        <v>45260</v>
      </c>
      <c r="I2166">
        <v>0</v>
      </c>
      <c r="J2166">
        <v>1</v>
      </c>
      <c r="K2166">
        <v>4</v>
      </c>
      <c r="L2166">
        <v>30</v>
      </c>
      <c r="M2166">
        <v>2</v>
      </c>
      <c r="N2166" s="170">
        <v>22490513</v>
      </c>
      <c r="O2166" s="170">
        <v>24960000</v>
      </c>
      <c r="P2166" s="178">
        <v>44493</v>
      </c>
      <c r="Q2166" s="178">
        <v>1711</v>
      </c>
      <c r="R2166" s="178">
        <v>40879</v>
      </c>
      <c r="S2166">
        <v>0</v>
      </c>
      <c r="T2166">
        <v>0</v>
      </c>
      <c r="U2166">
        <v>0</v>
      </c>
      <c r="W2166">
        <v>0</v>
      </c>
      <c r="X2166">
        <v>0</v>
      </c>
      <c r="Y2166">
        <v>0</v>
      </c>
      <c r="AB2166" s="180">
        <v>44285</v>
      </c>
      <c r="AC2166">
        <v>1</v>
      </c>
      <c r="AD2166" t="s">
        <v>1922</v>
      </c>
      <c r="AE2166">
        <v>1</v>
      </c>
      <c r="AF2166">
        <v>30</v>
      </c>
      <c r="AG2166">
        <v>0</v>
      </c>
      <c r="AN2166">
        <v>1</v>
      </c>
      <c r="AO2166">
        <v>1</v>
      </c>
      <c r="AR2166" s="178">
        <v>49849</v>
      </c>
      <c r="AS2166" t="s">
        <v>1921</v>
      </c>
      <c r="AT2166">
        <v>0</v>
      </c>
      <c r="AU2166">
        <v>0</v>
      </c>
      <c r="AV2166">
        <v>890480123</v>
      </c>
      <c r="AW2166" t="s">
        <v>1920</v>
      </c>
      <c r="AX2166">
        <v>5</v>
      </c>
      <c r="BC2166">
        <v>2</v>
      </c>
      <c r="BD2166">
        <v>7</v>
      </c>
      <c r="BE2166">
        <v>2</v>
      </c>
    </row>
    <row r="2167" spans="1:57" x14ac:dyDescent="0.25">
      <c r="A2167" s="179">
        <f t="shared" si="33"/>
        <v>0</v>
      </c>
      <c r="B2167" t="s">
        <v>1923</v>
      </c>
      <c r="C2167">
        <v>45451823</v>
      </c>
      <c r="D2167">
        <v>144105</v>
      </c>
      <c r="E2167">
        <v>4</v>
      </c>
      <c r="F2167">
        <v>550021090</v>
      </c>
      <c r="G2167" s="180">
        <v>43575</v>
      </c>
      <c r="H2167" s="180">
        <v>45260</v>
      </c>
      <c r="I2167">
        <v>0</v>
      </c>
      <c r="J2167">
        <v>1</v>
      </c>
      <c r="K2167">
        <v>4</v>
      </c>
      <c r="L2167">
        <v>30</v>
      </c>
      <c r="M2167">
        <v>2</v>
      </c>
      <c r="N2167" s="170">
        <v>22490513</v>
      </c>
      <c r="O2167" s="170">
        <v>24960000</v>
      </c>
      <c r="P2167" s="178">
        <v>11153</v>
      </c>
      <c r="Q2167" s="178">
        <v>429</v>
      </c>
      <c r="R2167" s="178">
        <v>10248</v>
      </c>
      <c r="S2167">
        <v>0</v>
      </c>
      <c r="T2167">
        <v>0</v>
      </c>
      <c r="U2167">
        <v>0</v>
      </c>
      <c r="W2167">
        <v>0</v>
      </c>
      <c r="X2167">
        <v>0</v>
      </c>
      <c r="Y2167">
        <v>0</v>
      </c>
      <c r="AB2167" s="180">
        <v>44285</v>
      </c>
      <c r="AC2167">
        <v>1</v>
      </c>
      <c r="AD2167" t="s">
        <v>1922</v>
      </c>
      <c r="AE2167">
        <v>1</v>
      </c>
      <c r="AF2167">
        <v>30</v>
      </c>
      <c r="AG2167">
        <v>0</v>
      </c>
      <c r="AN2167">
        <v>1</v>
      </c>
      <c r="AO2167">
        <v>1</v>
      </c>
      <c r="AR2167" s="178">
        <v>12496</v>
      </c>
      <c r="AS2167" t="s">
        <v>1921</v>
      </c>
      <c r="AT2167">
        <v>0</v>
      </c>
      <c r="AU2167">
        <v>0</v>
      </c>
      <c r="AV2167">
        <v>890480123</v>
      </c>
      <c r="AW2167" t="s">
        <v>1920</v>
      </c>
      <c r="AX2167">
        <v>5</v>
      </c>
      <c r="BC2167">
        <v>2</v>
      </c>
      <c r="BD2167">
        <v>7</v>
      </c>
      <c r="BE2167">
        <v>2</v>
      </c>
    </row>
    <row r="2168" spans="1:57" x14ac:dyDescent="0.25">
      <c r="A2168" s="179">
        <f t="shared" si="33"/>
        <v>0</v>
      </c>
      <c r="B2168" t="s">
        <v>1923</v>
      </c>
      <c r="C2168">
        <v>45451823</v>
      </c>
      <c r="D2168">
        <v>144105</v>
      </c>
      <c r="E2168">
        <v>4</v>
      </c>
      <c r="F2168">
        <v>550021645</v>
      </c>
      <c r="G2168" s="180">
        <v>43633</v>
      </c>
      <c r="H2168" s="180">
        <v>45260</v>
      </c>
      <c r="I2168">
        <v>0</v>
      </c>
      <c r="J2168">
        <v>1</v>
      </c>
      <c r="K2168">
        <v>4</v>
      </c>
      <c r="L2168">
        <v>30</v>
      </c>
      <c r="M2168">
        <v>2</v>
      </c>
      <c r="N2168" s="170">
        <v>22490513</v>
      </c>
      <c r="O2168" s="170">
        <v>24960000</v>
      </c>
      <c r="P2168" s="178">
        <v>13993</v>
      </c>
      <c r="Q2168" s="178">
        <v>538</v>
      </c>
      <c r="R2168" s="178">
        <v>12832</v>
      </c>
      <c r="S2168">
        <v>0</v>
      </c>
      <c r="T2168">
        <v>0</v>
      </c>
      <c r="U2168">
        <v>0</v>
      </c>
      <c r="W2168">
        <v>0</v>
      </c>
      <c r="X2168">
        <v>0</v>
      </c>
      <c r="Y2168">
        <v>0</v>
      </c>
      <c r="AB2168" s="180">
        <v>44285</v>
      </c>
      <c r="AC2168">
        <v>1</v>
      </c>
      <c r="AD2168" t="s">
        <v>1922</v>
      </c>
      <c r="AE2168">
        <v>1</v>
      </c>
      <c r="AF2168">
        <v>30</v>
      </c>
      <c r="AG2168">
        <v>0</v>
      </c>
      <c r="AN2168">
        <v>1</v>
      </c>
      <c r="AO2168">
        <v>1</v>
      </c>
      <c r="AR2168" s="178">
        <v>15648</v>
      </c>
      <c r="AS2168" t="s">
        <v>1921</v>
      </c>
      <c r="AT2168">
        <v>0</v>
      </c>
      <c r="AU2168">
        <v>0</v>
      </c>
      <c r="AV2168">
        <v>890480123</v>
      </c>
      <c r="AW2168" t="s">
        <v>1920</v>
      </c>
      <c r="AX2168">
        <v>5</v>
      </c>
      <c r="BC2168">
        <v>2</v>
      </c>
      <c r="BD2168">
        <v>7</v>
      </c>
      <c r="BE2168">
        <v>2</v>
      </c>
    </row>
    <row r="2169" spans="1:57" x14ac:dyDescent="0.25">
      <c r="A2169" s="179">
        <f t="shared" si="33"/>
        <v>0</v>
      </c>
      <c r="B2169" t="s">
        <v>1923</v>
      </c>
      <c r="C2169">
        <v>45451823</v>
      </c>
      <c r="D2169">
        <v>144105</v>
      </c>
      <c r="E2169">
        <v>4</v>
      </c>
      <c r="F2169">
        <v>550022180</v>
      </c>
      <c r="G2169" s="180">
        <v>43691</v>
      </c>
      <c r="H2169" s="180">
        <v>45260</v>
      </c>
      <c r="I2169">
        <v>0</v>
      </c>
      <c r="J2169">
        <v>1</v>
      </c>
      <c r="K2169">
        <v>4</v>
      </c>
      <c r="L2169">
        <v>30</v>
      </c>
      <c r="M2169">
        <v>2</v>
      </c>
      <c r="N2169" s="170">
        <v>22490513</v>
      </c>
      <c r="O2169" s="170">
        <v>24960000</v>
      </c>
      <c r="P2169" s="178">
        <v>80094</v>
      </c>
      <c r="Q2169" s="178">
        <v>3079</v>
      </c>
      <c r="R2169" s="178">
        <v>73599</v>
      </c>
      <c r="S2169">
        <v>0</v>
      </c>
      <c r="T2169">
        <v>0</v>
      </c>
      <c r="U2169">
        <v>0</v>
      </c>
      <c r="W2169">
        <v>0</v>
      </c>
      <c r="X2169">
        <v>0</v>
      </c>
      <c r="Y2169">
        <v>0</v>
      </c>
      <c r="AB2169" s="180">
        <v>44285</v>
      </c>
      <c r="AC2169">
        <v>1</v>
      </c>
      <c r="AD2169" t="s">
        <v>1922</v>
      </c>
      <c r="AE2169">
        <v>1</v>
      </c>
      <c r="AF2169">
        <v>30</v>
      </c>
      <c r="AG2169">
        <v>0</v>
      </c>
      <c r="AN2169">
        <v>1</v>
      </c>
      <c r="AO2169">
        <v>1</v>
      </c>
      <c r="AR2169" s="178">
        <v>89748</v>
      </c>
      <c r="AS2169" t="s">
        <v>1921</v>
      </c>
      <c r="AT2169">
        <v>0</v>
      </c>
      <c r="AU2169">
        <v>0</v>
      </c>
      <c r="AV2169">
        <v>890480123</v>
      </c>
      <c r="AW2169" t="s">
        <v>1920</v>
      </c>
      <c r="AX2169">
        <v>5</v>
      </c>
      <c r="BC2169">
        <v>2</v>
      </c>
      <c r="BD2169">
        <v>7</v>
      </c>
      <c r="BE2169">
        <v>2</v>
      </c>
    </row>
    <row r="2170" spans="1:57" x14ac:dyDescent="0.25">
      <c r="A2170" s="179">
        <f t="shared" si="33"/>
        <v>0</v>
      </c>
      <c r="B2170" t="s">
        <v>1923</v>
      </c>
      <c r="C2170">
        <v>45451823</v>
      </c>
      <c r="D2170">
        <v>144105</v>
      </c>
      <c r="E2170">
        <v>4</v>
      </c>
      <c r="F2170">
        <v>550022230</v>
      </c>
      <c r="G2170" s="180">
        <v>43697</v>
      </c>
      <c r="H2170" s="180">
        <v>45260</v>
      </c>
      <c r="I2170">
        <v>0</v>
      </c>
      <c r="J2170">
        <v>1</v>
      </c>
      <c r="K2170">
        <v>4</v>
      </c>
      <c r="L2170">
        <v>30</v>
      </c>
      <c r="M2170">
        <v>2</v>
      </c>
      <c r="N2170" s="170">
        <v>22490513</v>
      </c>
      <c r="O2170" s="170">
        <v>24960000</v>
      </c>
      <c r="P2170" s="178">
        <v>6907</v>
      </c>
      <c r="Q2170" s="178">
        <v>266</v>
      </c>
      <c r="R2170" s="178">
        <v>6335</v>
      </c>
      <c r="S2170">
        <v>0</v>
      </c>
      <c r="T2170">
        <v>0</v>
      </c>
      <c r="U2170">
        <v>0</v>
      </c>
      <c r="W2170">
        <v>0</v>
      </c>
      <c r="X2170">
        <v>0</v>
      </c>
      <c r="Y2170">
        <v>0</v>
      </c>
      <c r="AB2170" s="180">
        <v>44285</v>
      </c>
      <c r="AC2170">
        <v>1</v>
      </c>
      <c r="AD2170" t="s">
        <v>1922</v>
      </c>
      <c r="AE2170">
        <v>1</v>
      </c>
      <c r="AF2170">
        <v>30</v>
      </c>
      <c r="AG2170">
        <v>0</v>
      </c>
      <c r="AN2170">
        <v>1</v>
      </c>
      <c r="AO2170">
        <v>1</v>
      </c>
      <c r="AR2170" s="178">
        <v>7725</v>
      </c>
      <c r="AS2170" t="s">
        <v>1921</v>
      </c>
      <c r="AT2170">
        <v>0</v>
      </c>
      <c r="AU2170">
        <v>0</v>
      </c>
      <c r="AV2170">
        <v>890480123</v>
      </c>
      <c r="AW2170" t="s">
        <v>1920</v>
      </c>
      <c r="AX2170">
        <v>5</v>
      </c>
      <c r="BC2170">
        <v>2</v>
      </c>
      <c r="BD2170">
        <v>7</v>
      </c>
      <c r="BE2170">
        <v>2</v>
      </c>
    </row>
    <row r="2171" spans="1:57" x14ac:dyDescent="0.25">
      <c r="A2171" s="179">
        <f t="shared" si="33"/>
        <v>0</v>
      </c>
      <c r="B2171" t="s">
        <v>1923</v>
      </c>
      <c r="C2171">
        <v>45451823</v>
      </c>
      <c r="D2171">
        <v>144105</v>
      </c>
      <c r="E2171">
        <v>4</v>
      </c>
      <c r="F2171">
        <v>550022625</v>
      </c>
      <c r="G2171" s="180">
        <v>43738</v>
      </c>
      <c r="H2171" s="180">
        <v>45260</v>
      </c>
      <c r="I2171">
        <v>0</v>
      </c>
      <c r="J2171">
        <v>1</v>
      </c>
      <c r="K2171">
        <v>4</v>
      </c>
      <c r="L2171">
        <v>30</v>
      </c>
      <c r="M2171">
        <v>2</v>
      </c>
      <c r="N2171" s="170">
        <v>22490513</v>
      </c>
      <c r="O2171" s="170">
        <v>24960000</v>
      </c>
      <c r="P2171" s="178">
        <v>43872</v>
      </c>
      <c r="Q2171" s="178">
        <v>1687</v>
      </c>
      <c r="R2171" s="178">
        <v>40315</v>
      </c>
      <c r="S2171">
        <v>0</v>
      </c>
      <c r="T2171">
        <v>0</v>
      </c>
      <c r="U2171">
        <v>0</v>
      </c>
      <c r="W2171">
        <v>0</v>
      </c>
      <c r="X2171">
        <v>0</v>
      </c>
      <c r="Y2171">
        <v>0</v>
      </c>
      <c r="AB2171" s="180">
        <v>44285</v>
      </c>
      <c r="AC2171">
        <v>1</v>
      </c>
      <c r="AD2171" t="s">
        <v>1922</v>
      </c>
      <c r="AE2171">
        <v>1</v>
      </c>
      <c r="AF2171">
        <v>30</v>
      </c>
      <c r="AG2171">
        <v>0</v>
      </c>
      <c r="AN2171">
        <v>1</v>
      </c>
      <c r="AO2171">
        <v>1</v>
      </c>
      <c r="AR2171" s="178">
        <v>49161</v>
      </c>
      <c r="AS2171" t="s">
        <v>1921</v>
      </c>
      <c r="AT2171">
        <v>0</v>
      </c>
      <c r="AU2171">
        <v>0</v>
      </c>
      <c r="AV2171">
        <v>890480123</v>
      </c>
      <c r="AW2171" t="s">
        <v>1920</v>
      </c>
      <c r="AX2171">
        <v>5</v>
      </c>
      <c r="BC2171">
        <v>2</v>
      </c>
      <c r="BD2171">
        <v>7</v>
      </c>
      <c r="BE2171">
        <v>2</v>
      </c>
    </row>
    <row r="2172" spans="1:57" x14ac:dyDescent="0.25">
      <c r="A2172" s="179">
        <f t="shared" si="33"/>
        <v>0</v>
      </c>
      <c r="B2172" t="s">
        <v>1923</v>
      </c>
      <c r="C2172">
        <v>45451823</v>
      </c>
      <c r="D2172">
        <v>144105</v>
      </c>
      <c r="E2172">
        <v>4</v>
      </c>
      <c r="F2172">
        <v>550022626</v>
      </c>
      <c r="G2172" s="180">
        <v>43738</v>
      </c>
      <c r="H2172" s="180">
        <v>45260</v>
      </c>
      <c r="I2172">
        <v>0</v>
      </c>
      <c r="J2172">
        <v>1</v>
      </c>
      <c r="K2172">
        <v>4</v>
      </c>
      <c r="L2172">
        <v>30</v>
      </c>
      <c r="M2172">
        <v>2</v>
      </c>
      <c r="N2172" s="170">
        <v>22490513</v>
      </c>
      <c r="O2172" s="170">
        <v>24960000</v>
      </c>
      <c r="P2172" s="178">
        <v>35422</v>
      </c>
      <c r="Q2172" s="178">
        <v>1362</v>
      </c>
      <c r="R2172" s="178">
        <v>32550</v>
      </c>
      <c r="S2172">
        <v>0</v>
      </c>
      <c r="T2172">
        <v>0</v>
      </c>
      <c r="U2172">
        <v>0</v>
      </c>
      <c r="W2172">
        <v>0</v>
      </c>
      <c r="X2172">
        <v>0</v>
      </c>
      <c r="Y2172">
        <v>0</v>
      </c>
      <c r="AB2172" s="180">
        <v>44285</v>
      </c>
      <c r="AC2172">
        <v>1</v>
      </c>
      <c r="AD2172" t="s">
        <v>1922</v>
      </c>
      <c r="AE2172">
        <v>1</v>
      </c>
      <c r="AF2172">
        <v>30</v>
      </c>
      <c r="AG2172">
        <v>0</v>
      </c>
      <c r="AN2172">
        <v>1</v>
      </c>
      <c r="AO2172">
        <v>1</v>
      </c>
      <c r="AR2172" s="178">
        <v>39692</v>
      </c>
      <c r="AS2172" t="s">
        <v>1921</v>
      </c>
      <c r="AT2172">
        <v>0</v>
      </c>
      <c r="AU2172">
        <v>0</v>
      </c>
      <c r="AV2172">
        <v>890480123</v>
      </c>
      <c r="AW2172" t="s">
        <v>1920</v>
      </c>
      <c r="AX2172">
        <v>5</v>
      </c>
      <c r="BC2172">
        <v>2</v>
      </c>
      <c r="BD2172">
        <v>7</v>
      </c>
      <c r="BE2172">
        <v>2</v>
      </c>
    </row>
    <row r="2173" spans="1:57" x14ac:dyDescent="0.25">
      <c r="A2173" s="179">
        <f t="shared" si="33"/>
        <v>0</v>
      </c>
      <c r="B2173" t="s">
        <v>1923</v>
      </c>
      <c r="C2173">
        <v>45451823</v>
      </c>
      <c r="D2173">
        <v>144105</v>
      </c>
      <c r="E2173">
        <v>4</v>
      </c>
      <c r="F2173">
        <v>550022756</v>
      </c>
      <c r="G2173" s="180">
        <v>43742</v>
      </c>
      <c r="H2173" s="180">
        <v>45260</v>
      </c>
      <c r="I2173">
        <v>0</v>
      </c>
      <c r="J2173">
        <v>1</v>
      </c>
      <c r="K2173">
        <v>4</v>
      </c>
      <c r="L2173">
        <v>30</v>
      </c>
      <c r="M2173">
        <v>2</v>
      </c>
      <c r="N2173" s="170">
        <v>22490513</v>
      </c>
      <c r="O2173" s="170">
        <v>24960000</v>
      </c>
      <c r="P2173" s="178">
        <v>115525</v>
      </c>
      <c r="Q2173" s="178">
        <v>4441</v>
      </c>
      <c r="R2173" s="178">
        <v>106163</v>
      </c>
      <c r="S2173">
        <v>0</v>
      </c>
      <c r="T2173">
        <v>0</v>
      </c>
      <c r="U2173">
        <v>0</v>
      </c>
      <c r="W2173">
        <v>0</v>
      </c>
      <c r="X2173">
        <v>0</v>
      </c>
      <c r="Y2173">
        <v>0</v>
      </c>
      <c r="AB2173" s="180">
        <v>44285</v>
      </c>
      <c r="AC2173">
        <v>1</v>
      </c>
      <c r="AD2173" t="s">
        <v>1922</v>
      </c>
      <c r="AE2173">
        <v>1</v>
      </c>
      <c r="AF2173">
        <v>30</v>
      </c>
      <c r="AG2173">
        <v>0</v>
      </c>
      <c r="AN2173">
        <v>1</v>
      </c>
      <c r="AO2173">
        <v>1</v>
      </c>
      <c r="AR2173" s="178">
        <v>129458</v>
      </c>
      <c r="AS2173" t="s">
        <v>1921</v>
      </c>
      <c r="AT2173">
        <v>0</v>
      </c>
      <c r="AU2173">
        <v>0</v>
      </c>
      <c r="AV2173">
        <v>890480123</v>
      </c>
      <c r="AW2173" t="s">
        <v>1920</v>
      </c>
      <c r="AX2173">
        <v>5</v>
      </c>
      <c r="BC2173">
        <v>2</v>
      </c>
      <c r="BD2173">
        <v>7</v>
      </c>
      <c r="BE2173">
        <v>2</v>
      </c>
    </row>
    <row r="2174" spans="1:57" x14ac:dyDescent="0.25">
      <c r="A2174" s="179">
        <f t="shared" si="33"/>
        <v>0</v>
      </c>
      <c r="B2174" t="s">
        <v>1923</v>
      </c>
      <c r="C2174">
        <v>45451823</v>
      </c>
      <c r="D2174">
        <v>144105</v>
      </c>
      <c r="E2174">
        <v>4</v>
      </c>
      <c r="F2174">
        <v>550022757</v>
      </c>
      <c r="G2174" s="180">
        <v>43742</v>
      </c>
      <c r="H2174" s="180">
        <v>45260</v>
      </c>
      <c r="I2174">
        <v>0</v>
      </c>
      <c r="J2174">
        <v>1</v>
      </c>
      <c r="K2174">
        <v>4</v>
      </c>
      <c r="L2174">
        <v>30</v>
      </c>
      <c r="M2174">
        <v>2</v>
      </c>
      <c r="N2174" s="170">
        <v>22490513</v>
      </c>
      <c r="O2174" s="170">
        <v>24960000</v>
      </c>
      <c r="P2174" s="178">
        <v>108388</v>
      </c>
      <c r="Q2174" s="178">
        <v>4167</v>
      </c>
      <c r="R2174" s="178">
        <v>99602</v>
      </c>
      <c r="S2174">
        <v>0</v>
      </c>
      <c r="T2174">
        <v>0</v>
      </c>
      <c r="U2174">
        <v>0</v>
      </c>
      <c r="W2174">
        <v>0</v>
      </c>
      <c r="X2174">
        <v>0</v>
      </c>
      <c r="Y2174">
        <v>0</v>
      </c>
      <c r="AB2174" s="180">
        <v>44285</v>
      </c>
      <c r="AC2174">
        <v>1</v>
      </c>
      <c r="AD2174" t="s">
        <v>1922</v>
      </c>
      <c r="AE2174">
        <v>1</v>
      </c>
      <c r="AF2174">
        <v>30</v>
      </c>
      <c r="AG2174">
        <v>0</v>
      </c>
      <c r="AN2174">
        <v>1</v>
      </c>
      <c r="AO2174">
        <v>1</v>
      </c>
      <c r="AR2174" s="178">
        <v>121457</v>
      </c>
      <c r="AS2174" t="s">
        <v>1921</v>
      </c>
      <c r="AT2174">
        <v>0</v>
      </c>
      <c r="AU2174">
        <v>0</v>
      </c>
      <c r="AV2174">
        <v>890480123</v>
      </c>
      <c r="AW2174" t="s">
        <v>1920</v>
      </c>
      <c r="AX2174">
        <v>5</v>
      </c>
      <c r="BC2174">
        <v>2</v>
      </c>
      <c r="BD2174">
        <v>7</v>
      </c>
      <c r="BE2174">
        <v>2</v>
      </c>
    </row>
    <row r="2175" spans="1:57" x14ac:dyDescent="0.25">
      <c r="A2175" s="179">
        <f t="shared" si="33"/>
        <v>0</v>
      </c>
      <c r="B2175" t="s">
        <v>1923</v>
      </c>
      <c r="C2175">
        <v>45451823</v>
      </c>
      <c r="D2175">
        <v>144105</v>
      </c>
      <c r="E2175">
        <v>4</v>
      </c>
      <c r="F2175">
        <v>550022758</v>
      </c>
      <c r="G2175" s="180">
        <v>43742</v>
      </c>
      <c r="H2175" s="180">
        <v>45260</v>
      </c>
      <c r="I2175">
        <v>0</v>
      </c>
      <c r="J2175">
        <v>1</v>
      </c>
      <c r="K2175">
        <v>4</v>
      </c>
      <c r="L2175">
        <v>30</v>
      </c>
      <c r="M2175">
        <v>2</v>
      </c>
      <c r="N2175" s="170">
        <v>22490513</v>
      </c>
      <c r="O2175" s="170">
        <v>24960000</v>
      </c>
      <c r="P2175" s="178">
        <v>52217</v>
      </c>
      <c r="Q2175" s="178">
        <v>2007</v>
      </c>
      <c r="R2175" s="178">
        <v>47987</v>
      </c>
      <c r="S2175">
        <v>0</v>
      </c>
      <c r="T2175">
        <v>0</v>
      </c>
      <c r="U2175">
        <v>0</v>
      </c>
      <c r="W2175">
        <v>0</v>
      </c>
      <c r="X2175">
        <v>0</v>
      </c>
      <c r="Y2175">
        <v>0</v>
      </c>
      <c r="AB2175" s="180">
        <v>44285</v>
      </c>
      <c r="AC2175">
        <v>1</v>
      </c>
      <c r="AD2175" t="s">
        <v>1922</v>
      </c>
      <c r="AE2175">
        <v>1</v>
      </c>
      <c r="AF2175">
        <v>30</v>
      </c>
      <c r="AG2175">
        <v>0</v>
      </c>
      <c r="AN2175">
        <v>1</v>
      </c>
      <c r="AO2175">
        <v>1</v>
      </c>
      <c r="AR2175" s="178">
        <v>58516</v>
      </c>
      <c r="AS2175" t="s">
        <v>1921</v>
      </c>
      <c r="AT2175">
        <v>0</v>
      </c>
      <c r="AU2175">
        <v>0</v>
      </c>
      <c r="AV2175">
        <v>890480123</v>
      </c>
      <c r="AW2175" t="s">
        <v>1920</v>
      </c>
      <c r="AX2175">
        <v>5</v>
      </c>
      <c r="BC2175">
        <v>2</v>
      </c>
      <c r="BD2175">
        <v>7</v>
      </c>
      <c r="BE2175">
        <v>2</v>
      </c>
    </row>
    <row r="2176" spans="1:57" x14ac:dyDescent="0.25">
      <c r="A2176" s="179">
        <f t="shared" si="33"/>
        <v>0</v>
      </c>
      <c r="B2176" t="s">
        <v>1923</v>
      </c>
      <c r="C2176">
        <v>45451823</v>
      </c>
      <c r="D2176">
        <v>144105</v>
      </c>
      <c r="E2176">
        <v>4</v>
      </c>
      <c r="F2176">
        <v>550023170</v>
      </c>
      <c r="G2176" s="180">
        <v>43798</v>
      </c>
      <c r="H2176" s="180">
        <v>45260</v>
      </c>
      <c r="I2176">
        <v>0</v>
      </c>
      <c r="J2176">
        <v>1</v>
      </c>
      <c r="K2176">
        <v>4</v>
      </c>
      <c r="L2176">
        <v>30</v>
      </c>
      <c r="M2176">
        <v>2</v>
      </c>
      <c r="N2176" s="170">
        <v>22490513</v>
      </c>
      <c r="O2176" s="170">
        <v>24960000</v>
      </c>
      <c r="P2176" s="178">
        <v>96634</v>
      </c>
      <c r="Q2176" s="178">
        <v>3715</v>
      </c>
      <c r="R2176" s="178">
        <v>88801</v>
      </c>
      <c r="S2176">
        <v>0</v>
      </c>
      <c r="T2176">
        <v>0</v>
      </c>
      <c r="U2176">
        <v>0</v>
      </c>
      <c r="W2176">
        <v>0</v>
      </c>
      <c r="X2176">
        <v>0</v>
      </c>
      <c r="Y2176">
        <v>0</v>
      </c>
      <c r="AB2176" s="180">
        <v>44285</v>
      </c>
      <c r="AC2176">
        <v>1</v>
      </c>
      <c r="AD2176" t="s">
        <v>1922</v>
      </c>
      <c r="AE2176">
        <v>1</v>
      </c>
      <c r="AF2176">
        <v>30</v>
      </c>
      <c r="AG2176">
        <v>0</v>
      </c>
      <c r="AN2176">
        <v>1</v>
      </c>
      <c r="AO2176">
        <v>1</v>
      </c>
      <c r="AR2176" s="178">
        <v>108286</v>
      </c>
      <c r="AS2176" t="s">
        <v>1921</v>
      </c>
      <c r="AT2176">
        <v>0</v>
      </c>
      <c r="AU2176">
        <v>0</v>
      </c>
      <c r="AV2176">
        <v>890480123</v>
      </c>
      <c r="AW2176" t="s">
        <v>1920</v>
      </c>
      <c r="AX2176">
        <v>5</v>
      </c>
      <c r="BC2176">
        <v>2</v>
      </c>
      <c r="BD2176">
        <v>7</v>
      </c>
      <c r="BE2176">
        <v>2</v>
      </c>
    </row>
    <row r="2177" spans="1:57" x14ac:dyDescent="0.25">
      <c r="A2177" s="179">
        <f t="shared" si="33"/>
        <v>0</v>
      </c>
      <c r="B2177" t="s">
        <v>1923</v>
      </c>
      <c r="C2177">
        <v>45451823</v>
      </c>
      <c r="D2177">
        <v>144105</v>
      </c>
      <c r="E2177">
        <v>4</v>
      </c>
      <c r="F2177">
        <v>550023204</v>
      </c>
      <c r="G2177" s="180">
        <v>43804</v>
      </c>
      <c r="H2177" s="180">
        <v>45260</v>
      </c>
      <c r="I2177">
        <v>0</v>
      </c>
      <c r="J2177">
        <v>1</v>
      </c>
      <c r="K2177">
        <v>4</v>
      </c>
      <c r="L2177">
        <v>30</v>
      </c>
      <c r="M2177">
        <v>2</v>
      </c>
      <c r="N2177" s="170">
        <v>22490513</v>
      </c>
      <c r="O2177" s="170">
        <v>24960000</v>
      </c>
      <c r="P2177" s="178">
        <v>50099</v>
      </c>
      <c r="Q2177" s="178">
        <v>1926</v>
      </c>
      <c r="R2177" s="178">
        <v>46024</v>
      </c>
      <c r="S2177">
        <v>0</v>
      </c>
      <c r="T2177">
        <v>0</v>
      </c>
      <c r="U2177">
        <v>0</v>
      </c>
      <c r="W2177">
        <v>0</v>
      </c>
      <c r="X2177">
        <v>0</v>
      </c>
      <c r="Y2177">
        <v>0</v>
      </c>
      <c r="AB2177" s="180">
        <v>44285</v>
      </c>
      <c r="AC2177">
        <v>1</v>
      </c>
      <c r="AD2177" t="s">
        <v>1922</v>
      </c>
      <c r="AE2177">
        <v>1</v>
      </c>
      <c r="AF2177">
        <v>30</v>
      </c>
      <c r="AG2177">
        <v>0</v>
      </c>
      <c r="AN2177">
        <v>1</v>
      </c>
      <c r="AO2177">
        <v>1</v>
      </c>
      <c r="AR2177" s="178">
        <v>56123</v>
      </c>
      <c r="AS2177" t="s">
        <v>1921</v>
      </c>
      <c r="AT2177">
        <v>0</v>
      </c>
      <c r="AU2177">
        <v>0</v>
      </c>
      <c r="AV2177">
        <v>890480123</v>
      </c>
      <c r="AW2177" t="s">
        <v>1920</v>
      </c>
      <c r="AX2177">
        <v>5</v>
      </c>
      <c r="BC2177">
        <v>2</v>
      </c>
      <c r="BD2177">
        <v>7</v>
      </c>
      <c r="BE2177">
        <v>2</v>
      </c>
    </row>
    <row r="2178" spans="1:57" x14ac:dyDescent="0.25">
      <c r="A2178" s="179">
        <f t="shared" ref="A2178:A2241" si="34">IF(+R2178&gt;AR2178,R2178-AR2178,0)</f>
        <v>0</v>
      </c>
      <c r="B2178" t="s">
        <v>1923</v>
      </c>
      <c r="C2178">
        <v>45451823</v>
      </c>
      <c r="D2178">
        <v>144105</v>
      </c>
      <c r="E2178">
        <v>4</v>
      </c>
      <c r="F2178">
        <v>550023228</v>
      </c>
      <c r="G2178" s="180">
        <v>43806</v>
      </c>
      <c r="H2178" s="180">
        <v>45260</v>
      </c>
      <c r="I2178">
        <v>0</v>
      </c>
      <c r="J2178">
        <v>1</v>
      </c>
      <c r="K2178">
        <v>4</v>
      </c>
      <c r="L2178">
        <v>30</v>
      </c>
      <c r="M2178">
        <v>2</v>
      </c>
      <c r="N2178" s="170">
        <v>22490513</v>
      </c>
      <c r="O2178" s="170">
        <v>24960000</v>
      </c>
      <c r="P2178" s="178">
        <v>58389</v>
      </c>
      <c r="Q2178" s="178">
        <v>2245</v>
      </c>
      <c r="R2178" s="178">
        <v>53645</v>
      </c>
      <c r="S2178">
        <v>0</v>
      </c>
      <c r="T2178">
        <v>0</v>
      </c>
      <c r="U2178">
        <v>0</v>
      </c>
      <c r="W2178">
        <v>0</v>
      </c>
      <c r="X2178">
        <v>0</v>
      </c>
      <c r="Y2178">
        <v>0</v>
      </c>
      <c r="AB2178" s="180">
        <v>44285</v>
      </c>
      <c r="AC2178">
        <v>1</v>
      </c>
      <c r="AD2178" t="s">
        <v>1922</v>
      </c>
      <c r="AE2178">
        <v>1</v>
      </c>
      <c r="AF2178">
        <v>30</v>
      </c>
      <c r="AG2178">
        <v>0</v>
      </c>
      <c r="AN2178">
        <v>1</v>
      </c>
      <c r="AO2178">
        <v>1</v>
      </c>
      <c r="AR2178" s="178">
        <v>65416</v>
      </c>
      <c r="AS2178" t="s">
        <v>1921</v>
      </c>
      <c r="AT2178">
        <v>0</v>
      </c>
      <c r="AU2178">
        <v>0</v>
      </c>
      <c r="AV2178">
        <v>890480123</v>
      </c>
      <c r="AW2178" t="s">
        <v>1920</v>
      </c>
      <c r="AX2178">
        <v>5</v>
      </c>
      <c r="BC2178">
        <v>2</v>
      </c>
      <c r="BD2178">
        <v>7</v>
      </c>
      <c r="BE2178">
        <v>2</v>
      </c>
    </row>
    <row r="2179" spans="1:57" x14ac:dyDescent="0.25">
      <c r="A2179" s="179">
        <f t="shared" si="34"/>
        <v>0</v>
      </c>
      <c r="B2179" t="s">
        <v>1923</v>
      </c>
      <c r="C2179">
        <v>45451823</v>
      </c>
      <c r="D2179">
        <v>144105</v>
      </c>
      <c r="E2179">
        <v>4</v>
      </c>
      <c r="F2179">
        <v>550023903</v>
      </c>
      <c r="G2179" s="180">
        <v>43985</v>
      </c>
      <c r="H2179" s="180">
        <v>45260</v>
      </c>
      <c r="I2179">
        <v>0</v>
      </c>
      <c r="J2179">
        <v>1</v>
      </c>
      <c r="K2179">
        <v>4</v>
      </c>
      <c r="L2179">
        <v>30</v>
      </c>
      <c r="M2179">
        <v>2</v>
      </c>
      <c r="N2179" s="170">
        <v>22490513</v>
      </c>
      <c r="O2179" s="170">
        <v>24960000</v>
      </c>
      <c r="P2179" s="178">
        <v>526170</v>
      </c>
      <c r="Q2179" s="178">
        <v>20228</v>
      </c>
      <c r="R2179" s="178">
        <v>483473</v>
      </c>
      <c r="S2179">
        <v>0</v>
      </c>
      <c r="T2179">
        <v>0</v>
      </c>
      <c r="U2179">
        <v>0</v>
      </c>
      <c r="W2179">
        <v>0</v>
      </c>
      <c r="X2179">
        <v>0</v>
      </c>
      <c r="Y2179">
        <v>0</v>
      </c>
      <c r="AB2179" s="180">
        <v>44285</v>
      </c>
      <c r="AC2179">
        <v>1</v>
      </c>
      <c r="AD2179" t="s">
        <v>1922</v>
      </c>
      <c r="AE2179">
        <v>1</v>
      </c>
      <c r="AF2179">
        <v>30</v>
      </c>
      <c r="AG2179">
        <v>0</v>
      </c>
      <c r="AN2179">
        <v>1</v>
      </c>
      <c r="AO2179">
        <v>1</v>
      </c>
      <c r="AR2179" s="178">
        <v>589558</v>
      </c>
      <c r="AS2179" t="s">
        <v>1921</v>
      </c>
      <c r="AT2179">
        <v>0</v>
      </c>
      <c r="AU2179">
        <v>0</v>
      </c>
      <c r="AV2179">
        <v>890480123</v>
      </c>
      <c r="AW2179" t="s">
        <v>1920</v>
      </c>
      <c r="AX2179">
        <v>5</v>
      </c>
      <c r="BC2179">
        <v>2</v>
      </c>
      <c r="BD2179">
        <v>7</v>
      </c>
      <c r="BE2179">
        <v>2</v>
      </c>
    </row>
    <row r="2180" spans="1:57" x14ac:dyDescent="0.25">
      <c r="A2180" s="179">
        <f t="shared" si="34"/>
        <v>0</v>
      </c>
      <c r="B2180" t="s">
        <v>1923</v>
      </c>
      <c r="C2180">
        <v>45451823</v>
      </c>
      <c r="D2180">
        <v>144105</v>
      </c>
      <c r="E2180">
        <v>4</v>
      </c>
      <c r="F2180">
        <v>550023904</v>
      </c>
      <c r="G2180" s="180">
        <v>43985</v>
      </c>
      <c r="H2180" s="180">
        <v>45260</v>
      </c>
      <c r="I2180">
        <v>0</v>
      </c>
      <c r="J2180">
        <v>1</v>
      </c>
      <c r="K2180">
        <v>4</v>
      </c>
      <c r="L2180">
        <v>30</v>
      </c>
      <c r="M2180">
        <v>2</v>
      </c>
      <c r="N2180" s="170">
        <v>22490513</v>
      </c>
      <c r="O2180" s="170">
        <v>24960000</v>
      </c>
      <c r="P2180" s="178">
        <v>298150</v>
      </c>
      <c r="Q2180" s="178">
        <v>11462</v>
      </c>
      <c r="R2180" s="178">
        <v>273970</v>
      </c>
      <c r="S2180">
        <v>0</v>
      </c>
      <c r="T2180">
        <v>0</v>
      </c>
      <c r="U2180">
        <v>0</v>
      </c>
      <c r="W2180">
        <v>0</v>
      </c>
      <c r="X2180">
        <v>0</v>
      </c>
      <c r="Y2180">
        <v>0</v>
      </c>
      <c r="AB2180" s="180">
        <v>44285</v>
      </c>
      <c r="AC2180">
        <v>1</v>
      </c>
      <c r="AD2180" t="s">
        <v>1922</v>
      </c>
      <c r="AE2180">
        <v>1</v>
      </c>
      <c r="AF2180">
        <v>30</v>
      </c>
      <c r="AG2180">
        <v>0</v>
      </c>
      <c r="AN2180">
        <v>1</v>
      </c>
      <c r="AO2180">
        <v>1</v>
      </c>
      <c r="AR2180" s="178">
        <v>334085</v>
      </c>
      <c r="AS2180" t="s">
        <v>1921</v>
      </c>
      <c r="AT2180">
        <v>0</v>
      </c>
      <c r="AU2180">
        <v>0</v>
      </c>
      <c r="AV2180">
        <v>890480123</v>
      </c>
      <c r="AW2180" t="s">
        <v>1920</v>
      </c>
      <c r="AX2180">
        <v>5</v>
      </c>
      <c r="BC2180">
        <v>2</v>
      </c>
      <c r="BD2180">
        <v>7</v>
      </c>
      <c r="BE2180">
        <v>2</v>
      </c>
    </row>
    <row r="2181" spans="1:57" x14ac:dyDescent="0.25">
      <c r="A2181" s="179">
        <f t="shared" si="34"/>
        <v>0</v>
      </c>
      <c r="B2181" t="s">
        <v>1923</v>
      </c>
      <c r="C2181">
        <v>45451823</v>
      </c>
      <c r="D2181">
        <v>144105</v>
      </c>
      <c r="E2181">
        <v>4</v>
      </c>
      <c r="F2181">
        <v>550024774</v>
      </c>
      <c r="G2181" s="180">
        <v>44140</v>
      </c>
      <c r="H2181" s="180">
        <v>45260</v>
      </c>
      <c r="I2181">
        <v>0</v>
      </c>
      <c r="J2181">
        <v>1</v>
      </c>
      <c r="K2181">
        <v>4</v>
      </c>
      <c r="L2181">
        <v>30</v>
      </c>
      <c r="M2181">
        <v>2</v>
      </c>
      <c r="N2181" s="170">
        <v>22490513</v>
      </c>
      <c r="O2181" s="170">
        <v>24960000</v>
      </c>
      <c r="P2181" s="178">
        <v>400000</v>
      </c>
      <c r="Q2181" s="178">
        <v>15378</v>
      </c>
      <c r="R2181" s="178">
        <v>367535</v>
      </c>
      <c r="S2181">
        <v>0</v>
      </c>
      <c r="T2181">
        <v>0</v>
      </c>
      <c r="U2181">
        <v>0</v>
      </c>
      <c r="W2181">
        <v>0</v>
      </c>
      <c r="X2181">
        <v>0</v>
      </c>
      <c r="Y2181">
        <v>0</v>
      </c>
      <c r="AB2181" s="180">
        <v>44285</v>
      </c>
      <c r="AC2181">
        <v>1</v>
      </c>
      <c r="AD2181" t="s">
        <v>1922</v>
      </c>
      <c r="AE2181">
        <v>1</v>
      </c>
      <c r="AF2181">
        <v>30</v>
      </c>
      <c r="AG2181">
        <v>0</v>
      </c>
      <c r="AN2181">
        <v>1</v>
      </c>
      <c r="AO2181">
        <v>1</v>
      </c>
      <c r="AR2181" s="178">
        <v>448180</v>
      </c>
      <c r="AS2181" t="s">
        <v>1921</v>
      </c>
      <c r="AT2181">
        <v>0</v>
      </c>
      <c r="AU2181">
        <v>0</v>
      </c>
      <c r="AV2181">
        <v>890480123</v>
      </c>
      <c r="AW2181" t="s">
        <v>1920</v>
      </c>
      <c r="AX2181">
        <v>5</v>
      </c>
      <c r="BC2181">
        <v>2</v>
      </c>
      <c r="BD2181">
        <v>7</v>
      </c>
      <c r="BE2181">
        <v>2</v>
      </c>
    </row>
    <row r="2182" spans="1:57" x14ac:dyDescent="0.25">
      <c r="A2182" s="179">
        <f t="shared" si="34"/>
        <v>0</v>
      </c>
      <c r="B2182" t="s">
        <v>1923</v>
      </c>
      <c r="C2182">
        <v>45451823</v>
      </c>
      <c r="D2182">
        <v>144105</v>
      </c>
      <c r="E2182">
        <v>4</v>
      </c>
      <c r="F2182">
        <v>550024857</v>
      </c>
      <c r="G2182" s="180">
        <v>44157</v>
      </c>
      <c r="H2182" s="180">
        <v>45290</v>
      </c>
      <c r="I2182">
        <v>0</v>
      </c>
      <c r="J2182">
        <v>1</v>
      </c>
      <c r="K2182">
        <v>3</v>
      </c>
      <c r="L2182">
        <v>30</v>
      </c>
      <c r="M2182">
        <v>2</v>
      </c>
      <c r="N2182" s="170">
        <v>22490513</v>
      </c>
      <c r="O2182" s="170">
        <v>24960000</v>
      </c>
      <c r="P2182" s="178">
        <v>200000</v>
      </c>
      <c r="Q2182" s="178">
        <v>7689</v>
      </c>
      <c r="R2182" s="178">
        <v>187813</v>
      </c>
      <c r="S2182">
        <v>0</v>
      </c>
      <c r="T2182">
        <v>0</v>
      </c>
      <c r="U2182">
        <v>0</v>
      </c>
      <c r="W2182">
        <v>0</v>
      </c>
      <c r="X2182">
        <v>0</v>
      </c>
      <c r="Y2182">
        <v>0</v>
      </c>
      <c r="AB2182" s="180">
        <v>44285</v>
      </c>
      <c r="AC2182">
        <v>1</v>
      </c>
      <c r="AD2182" t="s">
        <v>1922</v>
      </c>
      <c r="AE2182">
        <v>1</v>
      </c>
      <c r="AF2182">
        <v>30</v>
      </c>
      <c r="AG2182">
        <v>0</v>
      </c>
      <c r="AN2182">
        <v>1</v>
      </c>
      <c r="AO2182">
        <v>1</v>
      </c>
      <c r="AR2182" s="178">
        <v>229023</v>
      </c>
      <c r="AS2182" t="s">
        <v>1921</v>
      </c>
      <c r="AT2182">
        <v>0</v>
      </c>
      <c r="AU2182">
        <v>0</v>
      </c>
      <c r="AV2182">
        <v>890480123</v>
      </c>
      <c r="AW2182" t="s">
        <v>1920</v>
      </c>
      <c r="AX2182">
        <v>5</v>
      </c>
      <c r="BC2182">
        <v>2</v>
      </c>
      <c r="BD2182">
        <v>7</v>
      </c>
      <c r="BE2182">
        <v>2</v>
      </c>
    </row>
    <row r="2183" spans="1:57" x14ac:dyDescent="0.25">
      <c r="A2183" s="179">
        <f t="shared" si="34"/>
        <v>0</v>
      </c>
      <c r="B2183" t="s">
        <v>1923</v>
      </c>
      <c r="C2183">
        <v>45451823</v>
      </c>
      <c r="D2183">
        <v>144105</v>
      </c>
      <c r="E2183">
        <v>4</v>
      </c>
      <c r="F2183">
        <v>550025520</v>
      </c>
      <c r="G2183" s="180">
        <v>44255</v>
      </c>
      <c r="H2183" s="180">
        <v>44316</v>
      </c>
      <c r="I2183">
        <v>0</v>
      </c>
      <c r="J2183">
        <v>1</v>
      </c>
      <c r="K2183">
        <v>0</v>
      </c>
      <c r="L2183">
        <v>30</v>
      </c>
      <c r="M2183">
        <v>2</v>
      </c>
      <c r="N2183">
        <v>0</v>
      </c>
      <c r="O2183">
        <v>0</v>
      </c>
      <c r="P2183" s="178">
        <v>6000</v>
      </c>
      <c r="Q2183" s="178">
        <v>6000</v>
      </c>
      <c r="R2183" s="178">
        <v>5459</v>
      </c>
      <c r="S2183">
        <v>0</v>
      </c>
      <c r="T2183">
        <v>0</v>
      </c>
      <c r="U2183">
        <v>0</v>
      </c>
      <c r="W2183">
        <v>0</v>
      </c>
      <c r="X2183">
        <v>0</v>
      </c>
      <c r="Y2183">
        <v>0</v>
      </c>
      <c r="AB2183" s="180">
        <v>44285</v>
      </c>
      <c r="AC2183">
        <v>1</v>
      </c>
      <c r="AD2183" t="s">
        <v>1922</v>
      </c>
      <c r="AE2183">
        <v>1</v>
      </c>
      <c r="AF2183">
        <v>30</v>
      </c>
      <c r="AG2183">
        <v>0</v>
      </c>
      <c r="AN2183">
        <v>1</v>
      </c>
      <c r="AO2183">
        <v>1</v>
      </c>
      <c r="AR2183" s="178">
        <v>6657</v>
      </c>
      <c r="AS2183" t="s">
        <v>1921</v>
      </c>
      <c r="AT2183">
        <v>0</v>
      </c>
      <c r="AU2183">
        <v>0</v>
      </c>
      <c r="AV2183">
        <v>890480123</v>
      </c>
      <c r="AW2183" t="s">
        <v>1920</v>
      </c>
      <c r="AX2183">
        <v>5</v>
      </c>
      <c r="BC2183">
        <v>2</v>
      </c>
      <c r="BD2183">
        <v>7</v>
      </c>
      <c r="BE2183">
        <v>2</v>
      </c>
    </row>
    <row r="2184" spans="1:57" x14ac:dyDescent="0.25">
      <c r="A2184" s="179">
        <f t="shared" si="34"/>
        <v>0</v>
      </c>
      <c r="B2184" t="s">
        <v>1923</v>
      </c>
      <c r="C2184">
        <v>45451823</v>
      </c>
      <c r="D2184">
        <v>144105</v>
      </c>
      <c r="E2184">
        <v>4</v>
      </c>
      <c r="F2184">
        <v>550025592</v>
      </c>
      <c r="G2184" s="180">
        <v>44266</v>
      </c>
      <c r="H2184" s="180">
        <v>45381</v>
      </c>
      <c r="I2184">
        <v>0</v>
      </c>
      <c r="J2184">
        <v>1</v>
      </c>
      <c r="K2184">
        <v>1</v>
      </c>
      <c r="L2184">
        <v>30</v>
      </c>
      <c r="M2184">
        <v>2</v>
      </c>
      <c r="N2184" s="170">
        <v>22490513</v>
      </c>
      <c r="O2184" s="170">
        <v>24960000</v>
      </c>
      <c r="P2184" s="178">
        <v>90000</v>
      </c>
      <c r="Q2184" s="178">
        <v>3460</v>
      </c>
      <c r="R2184" s="178">
        <v>86540</v>
      </c>
      <c r="S2184">
        <v>0</v>
      </c>
      <c r="T2184">
        <v>0</v>
      </c>
      <c r="U2184">
        <v>0</v>
      </c>
      <c r="W2184">
        <v>0</v>
      </c>
      <c r="X2184">
        <v>0</v>
      </c>
      <c r="Y2184">
        <v>0</v>
      </c>
      <c r="AB2184" s="180">
        <v>44285</v>
      </c>
      <c r="AC2184">
        <v>1</v>
      </c>
      <c r="AD2184" t="s">
        <v>1922</v>
      </c>
      <c r="AE2184">
        <v>1</v>
      </c>
      <c r="AF2184">
        <v>30</v>
      </c>
      <c r="AG2184">
        <v>0</v>
      </c>
      <c r="AN2184">
        <v>1</v>
      </c>
      <c r="AO2184">
        <v>1</v>
      </c>
      <c r="AR2184" s="178">
        <v>105529</v>
      </c>
      <c r="AS2184" t="s">
        <v>1921</v>
      </c>
      <c r="AT2184">
        <v>0</v>
      </c>
      <c r="AU2184">
        <v>0</v>
      </c>
      <c r="AV2184">
        <v>890480123</v>
      </c>
      <c r="AW2184" t="s">
        <v>1920</v>
      </c>
      <c r="AX2184">
        <v>5</v>
      </c>
      <c r="BC2184">
        <v>2</v>
      </c>
      <c r="BD2184">
        <v>7</v>
      </c>
      <c r="BE2184">
        <v>2</v>
      </c>
    </row>
    <row r="2185" spans="1:57" x14ac:dyDescent="0.25">
      <c r="A2185" s="179">
        <f t="shared" si="34"/>
        <v>0</v>
      </c>
      <c r="B2185" t="s">
        <v>1923</v>
      </c>
      <c r="C2185">
        <v>45451823</v>
      </c>
      <c r="D2185">
        <v>144105</v>
      </c>
      <c r="E2185">
        <v>4</v>
      </c>
      <c r="F2185">
        <v>550025706</v>
      </c>
      <c r="G2185" s="180">
        <v>44286</v>
      </c>
      <c r="H2185" s="180">
        <v>44346</v>
      </c>
      <c r="I2185">
        <v>0</v>
      </c>
      <c r="J2185">
        <v>1</v>
      </c>
      <c r="K2185">
        <v>0</v>
      </c>
      <c r="L2185">
        <v>30</v>
      </c>
      <c r="M2185">
        <v>2</v>
      </c>
      <c r="N2185">
        <v>0</v>
      </c>
      <c r="O2185">
        <v>0</v>
      </c>
      <c r="P2185" s="178">
        <v>6000</v>
      </c>
      <c r="Q2185" s="178">
        <v>6000</v>
      </c>
      <c r="R2185" s="178">
        <v>6000</v>
      </c>
      <c r="S2185">
        <v>0</v>
      </c>
      <c r="T2185">
        <v>0</v>
      </c>
      <c r="U2185">
        <v>0</v>
      </c>
      <c r="W2185">
        <v>0</v>
      </c>
      <c r="X2185">
        <v>0</v>
      </c>
      <c r="Y2185">
        <v>0</v>
      </c>
      <c r="AB2185" s="180">
        <v>44286</v>
      </c>
      <c r="AC2185">
        <v>1</v>
      </c>
      <c r="AD2185" t="s">
        <v>1922</v>
      </c>
      <c r="AE2185">
        <v>1</v>
      </c>
      <c r="AF2185">
        <v>30</v>
      </c>
      <c r="AG2185">
        <v>0</v>
      </c>
      <c r="AN2185">
        <v>1</v>
      </c>
      <c r="AO2185">
        <v>1</v>
      </c>
      <c r="AR2185" s="178">
        <v>7317</v>
      </c>
      <c r="AS2185" t="s">
        <v>1921</v>
      </c>
      <c r="AT2185">
        <v>0</v>
      </c>
      <c r="AU2185">
        <v>0</v>
      </c>
      <c r="AV2185">
        <v>890480123</v>
      </c>
      <c r="AW2185" t="s">
        <v>1920</v>
      </c>
      <c r="AX2185">
        <v>5</v>
      </c>
      <c r="BC2185">
        <v>2</v>
      </c>
      <c r="BD2185">
        <v>7</v>
      </c>
      <c r="BE2185">
        <v>2</v>
      </c>
    </row>
    <row r="2186" spans="1:57" x14ac:dyDescent="0.25">
      <c r="A2186" s="179">
        <f t="shared" si="34"/>
        <v>9370922</v>
      </c>
      <c r="B2186" t="s">
        <v>1923</v>
      </c>
      <c r="C2186">
        <v>45453521</v>
      </c>
      <c r="D2186">
        <v>144105</v>
      </c>
      <c r="E2186">
        <v>4</v>
      </c>
      <c r="F2186">
        <v>15274</v>
      </c>
      <c r="G2186" s="180">
        <v>43511</v>
      </c>
      <c r="H2186" s="180">
        <v>46068</v>
      </c>
      <c r="I2186">
        <v>0</v>
      </c>
      <c r="J2186">
        <v>1</v>
      </c>
      <c r="K2186">
        <v>27</v>
      </c>
      <c r="L2186">
        <v>30</v>
      </c>
      <c r="M2186">
        <v>2</v>
      </c>
      <c r="N2186" s="170">
        <v>17726461</v>
      </c>
      <c r="O2186" s="170">
        <v>19240000</v>
      </c>
      <c r="P2186" s="178">
        <v>24500000</v>
      </c>
      <c r="Q2186" s="178">
        <v>511016</v>
      </c>
      <c r="R2186" s="178">
        <v>19542940</v>
      </c>
      <c r="S2186">
        <v>0</v>
      </c>
      <c r="T2186">
        <v>0</v>
      </c>
      <c r="U2186">
        <v>0</v>
      </c>
      <c r="W2186">
        <v>0</v>
      </c>
      <c r="X2186">
        <v>0</v>
      </c>
      <c r="Y2186">
        <v>0</v>
      </c>
      <c r="AB2186" s="180">
        <v>44285</v>
      </c>
      <c r="AC2186">
        <v>1</v>
      </c>
      <c r="AD2186" t="s">
        <v>1922</v>
      </c>
      <c r="AE2186">
        <v>1</v>
      </c>
      <c r="AF2186">
        <v>30</v>
      </c>
      <c r="AG2186">
        <v>0</v>
      </c>
      <c r="AN2186">
        <v>1</v>
      </c>
      <c r="AO2186">
        <v>1</v>
      </c>
      <c r="AR2186" s="178">
        <v>10172018</v>
      </c>
      <c r="AS2186" t="s">
        <v>1921</v>
      </c>
      <c r="AT2186">
        <v>0</v>
      </c>
      <c r="AU2186">
        <v>0</v>
      </c>
      <c r="AV2186">
        <v>890480123</v>
      </c>
      <c r="AW2186" t="s">
        <v>1920</v>
      </c>
      <c r="AX2186">
        <v>5</v>
      </c>
      <c r="BC2186">
        <v>1</v>
      </c>
      <c r="BD2186">
        <v>7</v>
      </c>
      <c r="BE2186">
        <v>2</v>
      </c>
    </row>
    <row r="2187" spans="1:57" x14ac:dyDescent="0.25">
      <c r="A2187" s="179">
        <f t="shared" si="34"/>
        <v>2251020</v>
      </c>
      <c r="B2187" t="s">
        <v>1923</v>
      </c>
      <c r="C2187">
        <v>45453521</v>
      </c>
      <c r="D2187">
        <v>144105</v>
      </c>
      <c r="E2187">
        <v>4</v>
      </c>
      <c r="F2187">
        <v>17983</v>
      </c>
      <c r="G2187" s="180">
        <v>44195</v>
      </c>
      <c r="H2187" s="180">
        <v>44925</v>
      </c>
      <c r="I2187">
        <v>0</v>
      </c>
      <c r="J2187">
        <v>1</v>
      </c>
      <c r="K2187">
        <v>3</v>
      </c>
      <c r="L2187">
        <v>30</v>
      </c>
      <c r="M2187">
        <v>2</v>
      </c>
      <c r="N2187" s="170">
        <v>15881442</v>
      </c>
      <c r="O2187" s="170">
        <v>17090000</v>
      </c>
      <c r="P2187" s="178">
        <v>5266000</v>
      </c>
      <c r="Q2187" s="178">
        <v>257542</v>
      </c>
      <c r="R2187" s="178">
        <v>4694473</v>
      </c>
      <c r="S2187">
        <v>0</v>
      </c>
      <c r="T2187">
        <v>0</v>
      </c>
      <c r="U2187">
        <v>0</v>
      </c>
      <c r="W2187">
        <v>0</v>
      </c>
      <c r="X2187">
        <v>0</v>
      </c>
      <c r="Y2187">
        <v>0</v>
      </c>
      <c r="AB2187" s="180">
        <v>44285</v>
      </c>
      <c r="AC2187">
        <v>1</v>
      </c>
      <c r="AD2187" t="s">
        <v>1922</v>
      </c>
      <c r="AE2187">
        <v>1</v>
      </c>
      <c r="AF2187">
        <v>30</v>
      </c>
      <c r="AG2187">
        <v>0</v>
      </c>
      <c r="AN2187">
        <v>1</v>
      </c>
      <c r="AO2187">
        <v>1</v>
      </c>
      <c r="AR2187" s="178">
        <v>2443453</v>
      </c>
      <c r="AS2187" t="s">
        <v>1921</v>
      </c>
      <c r="AT2187">
        <v>0</v>
      </c>
      <c r="AU2187">
        <v>0</v>
      </c>
      <c r="AV2187">
        <v>890480123</v>
      </c>
      <c r="AW2187" t="s">
        <v>1920</v>
      </c>
      <c r="AX2187">
        <v>5</v>
      </c>
      <c r="BC2187">
        <v>1</v>
      </c>
      <c r="BD2187">
        <v>7</v>
      </c>
      <c r="BE2187">
        <v>2</v>
      </c>
    </row>
    <row r="2188" spans="1:57" x14ac:dyDescent="0.25">
      <c r="A2188" s="179">
        <f t="shared" si="34"/>
        <v>36740734</v>
      </c>
      <c r="B2188" t="s">
        <v>1923</v>
      </c>
      <c r="C2188">
        <v>45457546</v>
      </c>
      <c r="D2188">
        <v>144105</v>
      </c>
      <c r="E2188">
        <v>4</v>
      </c>
      <c r="F2188">
        <v>14455</v>
      </c>
      <c r="G2188" s="180">
        <v>43328</v>
      </c>
      <c r="H2188" s="180">
        <v>45885</v>
      </c>
      <c r="I2188">
        <v>0</v>
      </c>
      <c r="J2188">
        <v>1</v>
      </c>
      <c r="K2188">
        <v>31</v>
      </c>
      <c r="L2188">
        <v>30</v>
      </c>
      <c r="M2188">
        <v>2</v>
      </c>
      <c r="N2188" s="170">
        <v>17726461</v>
      </c>
      <c r="O2188" s="170">
        <v>19240000</v>
      </c>
      <c r="P2188" s="178">
        <v>93000000</v>
      </c>
      <c r="Q2188" s="178">
        <v>1939777</v>
      </c>
      <c r="R2188" s="178">
        <v>70949605</v>
      </c>
      <c r="S2188">
        <v>488812</v>
      </c>
      <c r="T2188">
        <v>0</v>
      </c>
      <c r="U2188">
        <v>0</v>
      </c>
      <c r="W2188">
        <v>0</v>
      </c>
      <c r="X2188">
        <v>0</v>
      </c>
      <c r="Y2188">
        <v>0</v>
      </c>
      <c r="AB2188" s="180">
        <v>44285</v>
      </c>
      <c r="AC2188">
        <v>1</v>
      </c>
      <c r="AD2188" t="s">
        <v>1922</v>
      </c>
      <c r="AE2188">
        <v>1</v>
      </c>
      <c r="AF2188">
        <v>30</v>
      </c>
      <c r="AG2188">
        <v>0</v>
      </c>
      <c r="AN2188">
        <v>1</v>
      </c>
      <c r="AO2188">
        <v>1</v>
      </c>
      <c r="AR2188" s="178">
        <v>34208871</v>
      </c>
      <c r="AS2188" t="s">
        <v>1921</v>
      </c>
      <c r="AT2188">
        <v>0</v>
      </c>
      <c r="AU2188">
        <v>0</v>
      </c>
      <c r="AV2188">
        <v>890480123</v>
      </c>
      <c r="AW2188" t="s">
        <v>1920</v>
      </c>
      <c r="AX2188">
        <v>5</v>
      </c>
      <c r="BC2188">
        <v>1</v>
      </c>
      <c r="BD2188">
        <v>7</v>
      </c>
      <c r="BE2188">
        <v>2</v>
      </c>
    </row>
    <row r="2189" spans="1:57" x14ac:dyDescent="0.25">
      <c r="A2189" s="179">
        <f t="shared" si="34"/>
        <v>430108</v>
      </c>
      <c r="B2189" t="s">
        <v>1923</v>
      </c>
      <c r="C2189">
        <v>45457546</v>
      </c>
      <c r="D2189">
        <v>144105</v>
      </c>
      <c r="E2189">
        <v>4</v>
      </c>
      <c r="F2189">
        <v>16048</v>
      </c>
      <c r="G2189" s="180">
        <v>43672</v>
      </c>
      <c r="H2189" s="180">
        <v>44772</v>
      </c>
      <c r="I2189">
        <v>0</v>
      </c>
      <c r="J2189">
        <v>1</v>
      </c>
      <c r="K2189">
        <v>20</v>
      </c>
      <c r="L2189">
        <v>30</v>
      </c>
      <c r="M2189">
        <v>2</v>
      </c>
      <c r="N2189" s="170">
        <v>12185828</v>
      </c>
      <c r="O2189" s="170">
        <v>12890000</v>
      </c>
      <c r="P2189" s="178">
        <v>1700000</v>
      </c>
      <c r="Q2189" s="178">
        <v>56615</v>
      </c>
      <c r="R2189" s="178">
        <v>830576</v>
      </c>
      <c r="S2189">
        <v>0</v>
      </c>
      <c r="T2189">
        <v>0</v>
      </c>
      <c r="U2189">
        <v>0</v>
      </c>
      <c r="W2189">
        <v>0</v>
      </c>
      <c r="X2189">
        <v>0</v>
      </c>
      <c r="Y2189">
        <v>0</v>
      </c>
      <c r="AB2189" s="180">
        <v>44285</v>
      </c>
      <c r="AC2189">
        <v>1</v>
      </c>
      <c r="AD2189" t="s">
        <v>1922</v>
      </c>
      <c r="AE2189">
        <v>1</v>
      </c>
      <c r="AF2189">
        <v>30</v>
      </c>
      <c r="AG2189">
        <v>0</v>
      </c>
      <c r="AN2189">
        <v>1</v>
      </c>
      <c r="AO2189">
        <v>1</v>
      </c>
      <c r="AR2189" s="178">
        <v>400468</v>
      </c>
      <c r="AS2189" t="s">
        <v>1921</v>
      </c>
      <c r="AT2189">
        <v>0</v>
      </c>
      <c r="AU2189">
        <v>0</v>
      </c>
      <c r="AV2189">
        <v>890480123</v>
      </c>
      <c r="AW2189" t="s">
        <v>1920</v>
      </c>
      <c r="AX2189">
        <v>5</v>
      </c>
      <c r="BC2189">
        <v>1</v>
      </c>
      <c r="BD2189">
        <v>7</v>
      </c>
      <c r="BE2189">
        <v>2</v>
      </c>
    </row>
    <row r="2190" spans="1:57" x14ac:dyDescent="0.25">
      <c r="A2190" s="179">
        <f t="shared" si="34"/>
        <v>3402270</v>
      </c>
      <c r="B2190" t="s">
        <v>1923</v>
      </c>
      <c r="C2190">
        <v>45457546</v>
      </c>
      <c r="D2190">
        <v>144105</v>
      </c>
      <c r="E2190">
        <v>4</v>
      </c>
      <c r="F2190">
        <v>17753</v>
      </c>
      <c r="G2190" s="180">
        <v>44132</v>
      </c>
      <c r="H2190" s="180">
        <v>45229</v>
      </c>
      <c r="I2190">
        <v>0</v>
      </c>
      <c r="J2190">
        <v>1</v>
      </c>
      <c r="K2190">
        <v>5</v>
      </c>
      <c r="L2190">
        <v>30</v>
      </c>
      <c r="M2190">
        <v>2</v>
      </c>
      <c r="N2190" s="170">
        <v>16011168</v>
      </c>
      <c r="O2190" s="170">
        <v>17240000</v>
      </c>
      <c r="P2190" s="178">
        <v>7400000</v>
      </c>
      <c r="Q2190" s="178">
        <v>260203</v>
      </c>
      <c r="R2190" s="178">
        <v>6570084</v>
      </c>
      <c r="S2190">
        <v>0</v>
      </c>
      <c r="T2190">
        <v>0</v>
      </c>
      <c r="U2190">
        <v>0</v>
      </c>
      <c r="W2190">
        <v>0</v>
      </c>
      <c r="X2190">
        <v>0</v>
      </c>
      <c r="Y2190">
        <v>0</v>
      </c>
      <c r="AB2190" s="180">
        <v>44285</v>
      </c>
      <c r="AC2190">
        <v>1</v>
      </c>
      <c r="AD2190" t="s">
        <v>1922</v>
      </c>
      <c r="AE2190">
        <v>1</v>
      </c>
      <c r="AF2190">
        <v>30</v>
      </c>
      <c r="AG2190">
        <v>0</v>
      </c>
      <c r="AN2190">
        <v>1</v>
      </c>
      <c r="AO2190">
        <v>1</v>
      </c>
      <c r="AR2190" s="178">
        <v>3167814</v>
      </c>
      <c r="AS2190" t="s">
        <v>1921</v>
      </c>
      <c r="AT2190">
        <v>0</v>
      </c>
      <c r="AU2190">
        <v>0</v>
      </c>
      <c r="AV2190">
        <v>890480123</v>
      </c>
      <c r="AW2190" t="s">
        <v>1920</v>
      </c>
      <c r="AX2190">
        <v>5</v>
      </c>
      <c r="BC2190">
        <v>1</v>
      </c>
      <c r="BD2190">
        <v>7</v>
      </c>
      <c r="BE2190">
        <v>2</v>
      </c>
    </row>
    <row r="2191" spans="1:57" x14ac:dyDescent="0.25">
      <c r="A2191" s="179">
        <f t="shared" si="34"/>
        <v>1536348</v>
      </c>
      <c r="B2191" t="s">
        <v>1923</v>
      </c>
      <c r="C2191">
        <v>45457546</v>
      </c>
      <c r="D2191">
        <v>144105</v>
      </c>
      <c r="E2191">
        <v>4</v>
      </c>
      <c r="F2191">
        <v>18130</v>
      </c>
      <c r="G2191" s="180">
        <v>44230</v>
      </c>
      <c r="H2191" s="180">
        <v>44375</v>
      </c>
      <c r="I2191">
        <v>0</v>
      </c>
      <c r="J2191">
        <v>1</v>
      </c>
      <c r="K2191">
        <v>0</v>
      </c>
      <c r="L2191">
        <v>30</v>
      </c>
      <c r="M2191">
        <v>2</v>
      </c>
      <c r="N2191" s="170">
        <v>13121400</v>
      </c>
      <c r="O2191" s="170">
        <v>13940000</v>
      </c>
      <c r="P2191" s="178">
        <v>3000000</v>
      </c>
      <c r="Q2191" s="178">
        <v>32803</v>
      </c>
      <c r="R2191" s="178">
        <v>2966824</v>
      </c>
      <c r="S2191">
        <v>0</v>
      </c>
      <c r="T2191">
        <v>0</v>
      </c>
      <c r="U2191">
        <v>0</v>
      </c>
      <c r="W2191">
        <v>0</v>
      </c>
      <c r="X2191">
        <v>0</v>
      </c>
      <c r="Y2191">
        <v>0</v>
      </c>
      <c r="Z2191">
        <v>3000000</v>
      </c>
      <c r="AA2191">
        <v>6</v>
      </c>
      <c r="AB2191" s="180">
        <v>44285</v>
      </c>
      <c r="AC2191">
        <v>1</v>
      </c>
      <c r="AD2191" t="s">
        <v>1922</v>
      </c>
      <c r="AE2191">
        <v>1</v>
      </c>
      <c r="AF2191">
        <v>30</v>
      </c>
      <c r="AG2191">
        <v>0</v>
      </c>
      <c r="AN2191">
        <v>1</v>
      </c>
      <c r="AO2191">
        <v>1</v>
      </c>
      <c r="AR2191" s="178">
        <v>1430476</v>
      </c>
      <c r="AS2191" t="s">
        <v>1921</v>
      </c>
      <c r="AT2191">
        <v>0</v>
      </c>
      <c r="AU2191">
        <v>0</v>
      </c>
      <c r="AV2191">
        <v>890480123</v>
      </c>
      <c r="AW2191" t="s">
        <v>1920</v>
      </c>
      <c r="AX2191">
        <v>5</v>
      </c>
      <c r="BC2191">
        <v>1</v>
      </c>
      <c r="BD2191">
        <v>7</v>
      </c>
      <c r="BE2191">
        <v>2</v>
      </c>
    </row>
    <row r="2192" spans="1:57" x14ac:dyDescent="0.25">
      <c r="A2192" s="179">
        <f t="shared" si="34"/>
        <v>106323</v>
      </c>
      <c r="B2192" t="s">
        <v>1923</v>
      </c>
      <c r="C2192">
        <v>45457546</v>
      </c>
      <c r="D2192">
        <v>144105</v>
      </c>
      <c r="E2192">
        <v>4</v>
      </c>
      <c r="F2192">
        <v>550014405</v>
      </c>
      <c r="G2192" s="180">
        <v>42811</v>
      </c>
      <c r="H2192" s="180">
        <v>45168</v>
      </c>
      <c r="I2192">
        <v>0</v>
      </c>
      <c r="J2192">
        <v>1</v>
      </c>
      <c r="K2192">
        <v>7</v>
      </c>
      <c r="L2192">
        <v>30</v>
      </c>
      <c r="M2192">
        <v>2</v>
      </c>
      <c r="N2192" s="170">
        <v>22490513</v>
      </c>
      <c r="O2192" s="170">
        <v>24960000</v>
      </c>
      <c r="P2192" s="178">
        <v>240429</v>
      </c>
      <c r="Q2192" s="178">
        <v>9243</v>
      </c>
      <c r="R2192" s="178">
        <v>205319</v>
      </c>
      <c r="S2192">
        <v>0</v>
      </c>
      <c r="T2192">
        <v>0</v>
      </c>
      <c r="U2192">
        <v>0</v>
      </c>
      <c r="W2192">
        <v>0</v>
      </c>
      <c r="X2192">
        <v>0</v>
      </c>
      <c r="Y2192">
        <v>0</v>
      </c>
      <c r="AB2192" s="180">
        <v>44285</v>
      </c>
      <c r="AC2192">
        <v>1</v>
      </c>
      <c r="AD2192" t="s">
        <v>1922</v>
      </c>
      <c r="AE2192">
        <v>1</v>
      </c>
      <c r="AF2192">
        <v>30</v>
      </c>
      <c r="AG2192">
        <v>0</v>
      </c>
      <c r="AN2192">
        <v>1</v>
      </c>
      <c r="AO2192">
        <v>1</v>
      </c>
      <c r="AR2192" s="178">
        <v>98996</v>
      </c>
      <c r="AS2192" t="s">
        <v>1921</v>
      </c>
      <c r="AT2192">
        <v>0</v>
      </c>
      <c r="AU2192">
        <v>0</v>
      </c>
      <c r="AV2192">
        <v>890480123</v>
      </c>
      <c r="AW2192" t="s">
        <v>1920</v>
      </c>
      <c r="AX2192">
        <v>5</v>
      </c>
      <c r="BC2192">
        <v>2</v>
      </c>
      <c r="BD2192">
        <v>7</v>
      </c>
      <c r="BE2192">
        <v>2</v>
      </c>
    </row>
    <row r="2193" spans="1:57" x14ac:dyDescent="0.25">
      <c r="A2193" s="179">
        <f t="shared" si="34"/>
        <v>109847</v>
      </c>
      <c r="B2193" t="s">
        <v>1923</v>
      </c>
      <c r="C2193">
        <v>45457546</v>
      </c>
      <c r="D2193">
        <v>144105</v>
      </c>
      <c r="E2193">
        <v>4</v>
      </c>
      <c r="F2193">
        <v>550014447</v>
      </c>
      <c r="G2193" s="180">
        <v>42817</v>
      </c>
      <c r="H2193" s="180">
        <v>45168</v>
      </c>
      <c r="I2193">
        <v>0</v>
      </c>
      <c r="J2193">
        <v>1</v>
      </c>
      <c r="K2193">
        <v>8</v>
      </c>
      <c r="L2193">
        <v>30</v>
      </c>
      <c r="M2193">
        <v>2</v>
      </c>
      <c r="N2193" s="170">
        <v>22490513</v>
      </c>
      <c r="O2193" s="170">
        <v>24960000</v>
      </c>
      <c r="P2193" s="178">
        <v>255346</v>
      </c>
      <c r="Q2193" s="178">
        <v>9817</v>
      </c>
      <c r="R2193" s="178">
        <v>212125</v>
      </c>
      <c r="S2193">
        <v>0</v>
      </c>
      <c r="T2193">
        <v>0</v>
      </c>
      <c r="U2193">
        <v>0</v>
      </c>
      <c r="W2193">
        <v>0</v>
      </c>
      <c r="X2193">
        <v>0</v>
      </c>
      <c r="Y2193">
        <v>0</v>
      </c>
      <c r="AB2193" s="180">
        <v>44285</v>
      </c>
      <c r="AC2193">
        <v>1</v>
      </c>
      <c r="AD2193" t="s">
        <v>1922</v>
      </c>
      <c r="AE2193">
        <v>1</v>
      </c>
      <c r="AF2193">
        <v>30</v>
      </c>
      <c r="AG2193">
        <v>0</v>
      </c>
      <c r="AN2193">
        <v>1</v>
      </c>
      <c r="AO2193">
        <v>1</v>
      </c>
      <c r="AR2193" s="178">
        <v>102278</v>
      </c>
      <c r="AS2193" t="s">
        <v>1921</v>
      </c>
      <c r="AT2193">
        <v>0</v>
      </c>
      <c r="AU2193">
        <v>0</v>
      </c>
      <c r="AV2193">
        <v>890480123</v>
      </c>
      <c r="AW2193" t="s">
        <v>1920</v>
      </c>
      <c r="AX2193">
        <v>5</v>
      </c>
      <c r="BC2193">
        <v>2</v>
      </c>
      <c r="BD2193">
        <v>7</v>
      </c>
      <c r="BE2193">
        <v>2</v>
      </c>
    </row>
    <row r="2194" spans="1:57" x14ac:dyDescent="0.25">
      <c r="A2194" s="179">
        <f t="shared" si="34"/>
        <v>100993</v>
      </c>
      <c r="B2194" t="s">
        <v>1923</v>
      </c>
      <c r="C2194">
        <v>45457546</v>
      </c>
      <c r="D2194">
        <v>144105</v>
      </c>
      <c r="E2194">
        <v>4</v>
      </c>
      <c r="F2194">
        <v>550014456</v>
      </c>
      <c r="G2194" s="180">
        <v>42819</v>
      </c>
      <c r="H2194" s="180">
        <v>45168</v>
      </c>
      <c r="I2194">
        <v>0</v>
      </c>
      <c r="J2194">
        <v>1</v>
      </c>
      <c r="K2194">
        <v>7</v>
      </c>
      <c r="L2194">
        <v>30</v>
      </c>
      <c r="M2194">
        <v>2</v>
      </c>
      <c r="N2194" s="170">
        <v>22490513</v>
      </c>
      <c r="O2194" s="170">
        <v>24960000</v>
      </c>
      <c r="P2194" s="178">
        <v>228362</v>
      </c>
      <c r="Q2194" s="178">
        <v>8779</v>
      </c>
      <c r="R2194" s="178">
        <v>195027</v>
      </c>
      <c r="S2194">
        <v>0</v>
      </c>
      <c r="T2194">
        <v>0</v>
      </c>
      <c r="U2194">
        <v>0</v>
      </c>
      <c r="W2194">
        <v>0</v>
      </c>
      <c r="X2194">
        <v>0</v>
      </c>
      <c r="Y2194">
        <v>0</v>
      </c>
      <c r="AB2194" s="180">
        <v>44285</v>
      </c>
      <c r="AC2194">
        <v>1</v>
      </c>
      <c r="AD2194" t="s">
        <v>1922</v>
      </c>
      <c r="AE2194">
        <v>1</v>
      </c>
      <c r="AF2194">
        <v>30</v>
      </c>
      <c r="AG2194">
        <v>0</v>
      </c>
      <c r="AN2194">
        <v>1</v>
      </c>
      <c r="AO2194">
        <v>1</v>
      </c>
      <c r="AR2194" s="178">
        <v>94034</v>
      </c>
      <c r="AS2194" t="s">
        <v>1921</v>
      </c>
      <c r="AT2194">
        <v>0</v>
      </c>
      <c r="AU2194">
        <v>0</v>
      </c>
      <c r="AV2194">
        <v>890480123</v>
      </c>
      <c r="AW2194" t="s">
        <v>1920</v>
      </c>
      <c r="AX2194">
        <v>5</v>
      </c>
      <c r="BC2194">
        <v>2</v>
      </c>
      <c r="BD2194">
        <v>7</v>
      </c>
      <c r="BE2194">
        <v>2</v>
      </c>
    </row>
    <row r="2195" spans="1:57" x14ac:dyDescent="0.25">
      <c r="A2195" s="179">
        <f t="shared" si="34"/>
        <v>61111</v>
      </c>
      <c r="B2195" t="s">
        <v>1923</v>
      </c>
      <c r="C2195">
        <v>45457546</v>
      </c>
      <c r="D2195">
        <v>144105</v>
      </c>
      <c r="E2195">
        <v>4</v>
      </c>
      <c r="F2195">
        <v>550014503</v>
      </c>
      <c r="G2195" s="180">
        <v>42825</v>
      </c>
      <c r="H2195" s="180">
        <v>45168</v>
      </c>
      <c r="I2195">
        <v>0</v>
      </c>
      <c r="J2195">
        <v>1</v>
      </c>
      <c r="K2195">
        <v>7</v>
      </c>
      <c r="L2195">
        <v>30</v>
      </c>
      <c r="M2195">
        <v>2</v>
      </c>
      <c r="N2195" s="170">
        <v>22490513</v>
      </c>
      <c r="O2195" s="170">
        <v>24960000</v>
      </c>
      <c r="P2195" s="178">
        <v>138193</v>
      </c>
      <c r="Q2195" s="178">
        <v>5313</v>
      </c>
      <c r="R2195" s="178">
        <v>118011</v>
      </c>
      <c r="S2195">
        <v>0</v>
      </c>
      <c r="T2195">
        <v>0</v>
      </c>
      <c r="U2195">
        <v>0</v>
      </c>
      <c r="W2195">
        <v>0</v>
      </c>
      <c r="X2195">
        <v>0</v>
      </c>
      <c r="Y2195">
        <v>0</v>
      </c>
      <c r="AB2195" s="180">
        <v>44285</v>
      </c>
      <c r="AC2195">
        <v>1</v>
      </c>
      <c r="AD2195" t="s">
        <v>1922</v>
      </c>
      <c r="AE2195">
        <v>1</v>
      </c>
      <c r="AF2195">
        <v>30</v>
      </c>
      <c r="AG2195">
        <v>0</v>
      </c>
      <c r="AN2195">
        <v>1</v>
      </c>
      <c r="AO2195">
        <v>1</v>
      </c>
      <c r="AR2195" s="178">
        <v>56900</v>
      </c>
      <c r="AS2195" t="s">
        <v>1921</v>
      </c>
      <c r="AT2195">
        <v>0</v>
      </c>
      <c r="AU2195">
        <v>0</v>
      </c>
      <c r="AV2195">
        <v>890480123</v>
      </c>
      <c r="AW2195" t="s">
        <v>1920</v>
      </c>
      <c r="AX2195">
        <v>5</v>
      </c>
      <c r="BC2195">
        <v>2</v>
      </c>
      <c r="BD2195">
        <v>7</v>
      </c>
      <c r="BE2195">
        <v>2</v>
      </c>
    </row>
    <row r="2196" spans="1:57" x14ac:dyDescent="0.25">
      <c r="A2196" s="179">
        <f t="shared" si="34"/>
        <v>54893</v>
      </c>
      <c r="B2196" t="s">
        <v>1923</v>
      </c>
      <c r="C2196">
        <v>45457546</v>
      </c>
      <c r="D2196">
        <v>144105</v>
      </c>
      <c r="E2196">
        <v>4</v>
      </c>
      <c r="F2196">
        <v>550014504</v>
      </c>
      <c r="G2196" s="180">
        <v>42825</v>
      </c>
      <c r="H2196" s="180">
        <v>45168</v>
      </c>
      <c r="I2196">
        <v>0</v>
      </c>
      <c r="J2196">
        <v>1</v>
      </c>
      <c r="K2196">
        <v>7</v>
      </c>
      <c r="L2196">
        <v>30</v>
      </c>
      <c r="M2196">
        <v>2</v>
      </c>
      <c r="N2196" s="170">
        <v>22490513</v>
      </c>
      <c r="O2196" s="170">
        <v>24960000</v>
      </c>
      <c r="P2196" s="178">
        <v>124110</v>
      </c>
      <c r="Q2196" s="178">
        <v>4771</v>
      </c>
      <c r="R2196" s="178">
        <v>106003</v>
      </c>
      <c r="S2196">
        <v>0</v>
      </c>
      <c r="T2196">
        <v>0</v>
      </c>
      <c r="U2196">
        <v>0</v>
      </c>
      <c r="W2196">
        <v>0</v>
      </c>
      <c r="X2196">
        <v>0</v>
      </c>
      <c r="Y2196">
        <v>0</v>
      </c>
      <c r="AB2196" s="180">
        <v>44285</v>
      </c>
      <c r="AC2196">
        <v>1</v>
      </c>
      <c r="AD2196" t="s">
        <v>1922</v>
      </c>
      <c r="AE2196">
        <v>1</v>
      </c>
      <c r="AF2196">
        <v>30</v>
      </c>
      <c r="AG2196">
        <v>0</v>
      </c>
      <c r="AN2196">
        <v>1</v>
      </c>
      <c r="AO2196">
        <v>1</v>
      </c>
      <c r="AR2196" s="178">
        <v>51110</v>
      </c>
      <c r="AS2196" t="s">
        <v>1921</v>
      </c>
      <c r="AT2196">
        <v>0</v>
      </c>
      <c r="AU2196">
        <v>0</v>
      </c>
      <c r="AV2196">
        <v>890480123</v>
      </c>
      <c r="AW2196" t="s">
        <v>1920</v>
      </c>
      <c r="AX2196">
        <v>5</v>
      </c>
      <c r="BC2196">
        <v>2</v>
      </c>
      <c r="BD2196">
        <v>7</v>
      </c>
      <c r="BE2196">
        <v>2</v>
      </c>
    </row>
    <row r="2197" spans="1:57" x14ac:dyDescent="0.25">
      <c r="A2197" s="179">
        <f t="shared" si="34"/>
        <v>43209</v>
      </c>
      <c r="B2197" t="s">
        <v>1923</v>
      </c>
      <c r="C2197">
        <v>45457546</v>
      </c>
      <c r="D2197">
        <v>144105</v>
      </c>
      <c r="E2197">
        <v>4</v>
      </c>
      <c r="F2197">
        <v>550014668</v>
      </c>
      <c r="G2197" s="180">
        <v>42828</v>
      </c>
      <c r="H2197" s="180">
        <v>45168</v>
      </c>
      <c r="I2197">
        <v>0</v>
      </c>
      <c r="J2197">
        <v>1</v>
      </c>
      <c r="K2197">
        <v>7</v>
      </c>
      <c r="L2197">
        <v>30</v>
      </c>
      <c r="M2197">
        <v>2</v>
      </c>
      <c r="N2197" s="170">
        <v>22490513</v>
      </c>
      <c r="O2197" s="170">
        <v>24960000</v>
      </c>
      <c r="P2197" s="178">
        <v>97717</v>
      </c>
      <c r="Q2197" s="178">
        <v>3757</v>
      </c>
      <c r="R2197" s="178">
        <v>83440</v>
      </c>
      <c r="S2197">
        <v>0</v>
      </c>
      <c r="T2197">
        <v>0</v>
      </c>
      <c r="U2197">
        <v>0</v>
      </c>
      <c r="W2197">
        <v>0</v>
      </c>
      <c r="X2197">
        <v>0</v>
      </c>
      <c r="Y2197">
        <v>0</v>
      </c>
      <c r="AB2197" s="180">
        <v>44285</v>
      </c>
      <c r="AC2197">
        <v>1</v>
      </c>
      <c r="AD2197" t="s">
        <v>1922</v>
      </c>
      <c r="AE2197">
        <v>1</v>
      </c>
      <c r="AF2197">
        <v>30</v>
      </c>
      <c r="AG2197">
        <v>0</v>
      </c>
      <c r="AN2197">
        <v>1</v>
      </c>
      <c r="AO2197">
        <v>1</v>
      </c>
      <c r="AR2197" s="178">
        <v>40231</v>
      </c>
      <c r="AS2197" t="s">
        <v>1921</v>
      </c>
      <c r="AT2197">
        <v>0</v>
      </c>
      <c r="AU2197">
        <v>0</v>
      </c>
      <c r="AV2197">
        <v>890480123</v>
      </c>
      <c r="AW2197" t="s">
        <v>1920</v>
      </c>
      <c r="AX2197">
        <v>5</v>
      </c>
      <c r="BC2197">
        <v>2</v>
      </c>
      <c r="BD2197">
        <v>7</v>
      </c>
      <c r="BE2197">
        <v>2</v>
      </c>
    </row>
    <row r="2198" spans="1:57" x14ac:dyDescent="0.25">
      <c r="A2198" s="179">
        <f t="shared" si="34"/>
        <v>4620</v>
      </c>
      <c r="B2198" t="s">
        <v>1923</v>
      </c>
      <c r="C2198">
        <v>45457546</v>
      </c>
      <c r="D2198">
        <v>144105</v>
      </c>
      <c r="E2198">
        <v>4</v>
      </c>
      <c r="F2198">
        <v>550014873</v>
      </c>
      <c r="G2198" s="180">
        <v>42849</v>
      </c>
      <c r="H2198" s="180">
        <v>45168</v>
      </c>
      <c r="I2198">
        <v>0</v>
      </c>
      <c r="J2198">
        <v>1</v>
      </c>
      <c r="K2198">
        <v>7</v>
      </c>
      <c r="L2198">
        <v>30</v>
      </c>
      <c r="M2198">
        <v>2</v>
      </c>
      <c r="N2198" s="170">
        <v>22490513</v>
      </c>
      <c r="O2198" s="170">
        <v>24960000</v>
      </c>
      <c r="P2198" s="178">
        <v>10441</v>
      </c>
      <c r="Q2198" s="178">
        <v>401</v>
      </c>
      <c r="R2198" s="178">
        <v>8922</v>
      </c>
      <c r="S2198">
        <v>0</v>
      </c>
      <c r="T2198">
        <v>0</v>
      </c>
      <c r="U2198">
        <v>0</v>
      </c>
      <c r="W2198">
        <v>0</v>
      </c>
      <c r="X2198">
        <v>0</v>
      </c>
      <c r="Y2198">
        <v>0</v>
      </c>
      <c r="AB2198" s="180">
        <v>44285</v>
      </c>
      <c r="AC2198">
        <v>1</v>
      </c>
      <c r="AD2198" t="s">
        <v>1922</v>
      </c>
      <c r="AE2198">
        <v>1</v>
      </c>
      <c r="AF2198">
        <v>30</v>
      </c>
      <c r="AG2198">
        <v>0</v>
      </c>
      <c r="AN2198">
        <v>1</v>
      </c>
      <c r="AO2198">
        <v>1</v>
      </c>
      <c r="AR2198" s="178">
        <v>4302</v>
      </c>
      <c r="AS2198" t="s">
        <v>1921</v>
      </c>
      <c r="AT2198">
        <v>0</v>
      </c>
      <c r="AU2198">
        <v>0</v>
      </c>
      <c r="AV2198">
        <v>890480123</v>
      </c>
      <c r="AW2198" t="s">
        <v>1920</v>
      </c>
      <c r="AX2198">
        <v>5</v>
      </c>
      <c r="BC2198">
        <v>2</v>
      </c>
      <c r="BD2198">
        <v>7</v>
      </c>
      <c r="BE2198">
        <v>2</v>
      </c>
    </row>
    <row r="2199" spans="1:57" x14ac:dyDescent="0.25">
      <c r="A2199" s="179">
        <f t="shared" si="34"/>
        <v>9233</v>
      </c>
      <c r="B2199" t="s">
        <v>1923</v>
      </c>
      <c r="C2199">
        <v>45457546</v>
      </c>
      <c r="D2199">
        <v>144105</v>
      </c>
      <c r="E2199">
        <v>4</v>
      </c>
      <c r="F2199">
        <v>550015078</v>
      </c>
      <c r="G2199" s="180">
        <v>42858</v>
      </c>
      <c r="H2199" s="180">
        <v>45168</v>
      </c>
      <c r="I2199">
        <v>0</v>
      </c>
      <c r="J2199">
        <v>1</v>
      </c>
      <c r="K2199">
        <v>7</v>
      </c>
      <c r="L2199">
        <v>30</v>
      </c>
      <c r="M2199">
        <v>2</v>
      </c>
      <c r="N2199" s="170">
        <v>22490513</v>
      </c>
      <c r="O2199" s="170">
        <v>24960000</v>
      </c>
      <c r="P2199" s="178">
        <v>20872</v>
      </c>
      <c r="Q2199" s="178">
        <v>802</v>
      </c>
      <c r="R2199" s="178">
        <v>17830</v>
      </c>
      <c r="S2199">
        <v>0</v>
      </c>
      <c r="T2199">
        <v>0</v>
      </c>
      <c r="U2199">
        <v>0</v>
      </c>
      <c r="W2199">
        <v>0</v>
      </c>
      <c r="X2199">
        <v>0</v>
      </c>
      <c r="Y2199">
        <v>0</v>
      </c>
      <c r="AB2199" s="180">
        <v>44285</v>
      </c>
      <c r="AC2199">
        <v>1</v>
      </c>
      <c r="AD2199" t="s">
        <v>1922</v>
      </c>
      <c r="AE2199">
        <v>1</v>
      </c>
      <c r="AF2199">
        <v>30</v>
      </c>
      <c r="AG2199">
        <v>0</v>
      </c>
      <c r="AN2199">
        <v>1</v>
      </c>
      <c r="AO2199">
        <v>1</v>
      </c>
      <c r="AR2199" s="178">
        <v>8597</v>
      </c>
      <c r="AS2199" t="s">
        <v>1921</v>
      </c>
      <c r="AT2199">
        <v>0</v>
      </c>
      <c r="AU2199">
        <v>0</v>
      </c>
      <c r="AV2199">
        <v>890480123</v>
      </c>
      <c r="AW2199" t="s">
        <v>1920</v>
      </c>
      <c r="AX2199">
        <v>5</v>
      </c>
      <c r="BC2199">
        <v>2</v>
      </c>
      <c r="BD2199">
        <v>7</v>
      </c>
      <c r="BE2199">
        <v>2</v>
      </c>
    </row>
    <row r="2200" spans="1:57" x14ac:dyDescent="0.25">
      <c r="A2200" s="179">
        <f t="shared" si="34"/>
        <v>5644</v>
      </c>
      <c r="B2200" t="s">
        <v>1923</v>
      </c>
      <c r="C2200">
        <v>45457546</v>
      </c>
      <c r="D2200">
        <v>144105</v>
      </c>
      <c r="E2200">
        <v>4</v>
      </c>
      <c r="F2200">
        <v>550015588</v>
      </c>
      <c r="G2200" s="180">
        <v>42891</v>
      </c>
      <c r="H2200" s="180">
        <v>45168</v>
      </c>
      <c r="I2200">
        <v>0</v>
      </c>
      <c r="J2200">
        <v>1</v>
      </c>
      <c r="K2200">
        <v>7</v>
      </c>
      <c r="L2200">
        <v>30</v>
      </c>
      <c r="M2200">
        <v>2</v>
      </c>
      <c r="N2200" s="170">
        <v>22490513</v>
      </c>
      <c r="O2200" s="170">
        <v>24960000</v>
      </c>
      <c r="P2200" s="178">
        <v>12756</v>
      </c>
      <c r="Q2200" s="178">
        <v>490</v>
      </c>
      <c r="R2200" s="178">
        <v>10899</v>
      </c>
      <c r="S2200">
        <v>0</v>
      </c>
      <c r="T2200">
        <v>0</v>
      </c>
      <c r="U2200">
        <v>0</v>
      </c>
      <c r="W2200">
        <v>0</v>
      </c>
      <c r="X2200">
        <v>0</v>
      </c>
      <c r="Y2200">
        <v>0</v>
      </c>
      <c r="AB2200" s="180">
        <v>44285</v>
      </c>
      <c r="AC2200">
        <v>1</v>
      </c>
      <c r="AD2200" t="s">
        <v>1922</v>
      </c>
      <c r="AE2200">
        <v>1</v>
      </c>
      <c r="AF2200">
        <v>30</v>
      </c>
      <c r="AG2200">
        <v>0</v>
      </c>
      <c r="AN2200">
        <v>1</v>
      </c>
      <c r="AO2200">
        <v>1</v>
      </c>
      <c r="AR2200" s="178">
        <v>5255</v>
      </c>
      <c r="AS2200" t="s">
        <v>1921</v>
      </c>
      <c r="AT2200">
        <v>0</v>
      </c>
      <c r="AU2200">
        <v>0</v>
      </c>
      <c r="AV2200">
        <v>890480123</v>
      </c>
      <c r="AW2200" t="s">
        <v>1920</v>
      </c>
      <c r="AX2200">
        <v>5</v>
      </c>
      <c r="BC2200">
        <v>2</v>
      </c>
      <c r="BD2200">
        <v>7</v>
      </c>
      <c r="BE2200">
        <v>2</v>
      </c>
    </row>
    <row r="2201" spans="1:57" x14ac:dyDescent="0.25">
      <c r="A2201" s="179">
        <f t="shared" si="34"/>
        <v>2374</v>
      </c>
      <c r="B2201" t="s">
        <v>1923</v>
      </c>
      <c r="C2201">
        <v>45457546</v>
      </c>
      <c r="D2201">
        <v>144105</v>
      </c>
      <c r="E2201">
        <v>4</v>
      </c>
      <c r="F2201">
        <v>550015589</v>
      </c>
      <c r="G2201" s="180">
        <v>42891</v>
      </c>
      <c r="H2201" s="180">
        <v>45168</v>
      </c>
      <c r="I2201">
        <v>0</v>
      </c>
      <c r="J2201">
        <v>1</v>
      </c>
      <c r="K2201">
        <v>7</v>
      </c>
      <c r="L2201">
        <v>30</v>
      </c>
      <c r="M2201">
        <v>2</v>
      </c>
      <c r="N2201" s="170">
        <v>22490513</v>
      </c>
      <c r="O2201" s="170">
        <v>24960000</v>
      </c>
      <c r="P2201" s="178">
        <v>5364</v>
      </c>
      <c r="Q2201" s="178">
        <v>206</v>
      </c>
      <c r="R2201" s="178">
        <v>4584</v>
      </c>
      <c r="S2201">
        <v>0</v>
      </c>
      <c r="T2201">
        <v>0</v>
      </c>
      <c r="U2201">
        <v>0</v>
      </c>
      <c r="W2201">
        <v>0</v>
      </c>
      <c r="X2201">
        <v>0</v>
      </c>
      <c r="Y2201">
        <v>0</v>
      </c>
      <c r="AB2201" s="180">
        <v>44285</v>
      </c>
      <c r="AC2201">
        <v>1</v>
      </c>
      <c r="AD2201" t="s">
        <v>1922</v>
      </c>
      <c r="AE2201">
        <v>1</v>
      </c>
      <c r="AF2201">
        <v>30</v>
      </c>
      <c r="AG2201">
        <v>0</v>
      </c>
      <c r="AN2201">
        <v>1</v>
      </c>
      <c r="AO2201">
        <v>1</v>
      </c>
      <c r="AR2201" s="178">
        <v>2210</v>
      </c>
      <c r="AS2201" t="s">
        <v>1921</v>
      </c>
      <c r="AT2201">
        <v>0</v>
      </c>
      <c r="AU2201">
        <v>0</v>
      </c>
      <c r="AV2201">
        <v>890480123</v>
      </c>
      <c r="AW2201" t="s">
        <v>1920</v>
      </c>
      <c r="AX2201">
        <v>5</v>
      </c>
      <c r="BC2201">
        <v>2</v>
      </c>
      <c r="BD2201">
        <v>7</v>
      </c>
      <c r="BE2201">
        <v>2</v>
      </c>
    </row>
    <row r="2202" spans="1:57" x14ac:dyDescent="0.25">
      <c r="A2202" s="179">
        <f t="shared" si="34"/>
        <v>2718</v>
      </c>
      <c r="B2202" t="s">
        <v>1923</v>
      </c>
      <c r="C2202">
        <v>45457546</v>
      </c>
      <c r="D2202">
        <v>144105</v>
      </c>
      <c r="E2202">
        <v>4</v>
      </c>
      <c r="F2202">
        <v>550016543</v>
      </c>
      <c r="G2202" s="180">
        <v>42971</v>
      </c>
      <c r="H2202" s="180">
        <v>45168</v>
      </c>
      <c r="I2202">
        <v>0</v>
      </c>
      <c r="J2202">
        <v>1</v>
      </c>
      <c r="K2202">
        <v>7</v>
      </c>
      <c r="L2202">
        <v>30</v>
      </c>
      <c r="M2202">
        <v>2</v>
      </c>
      <c r="N2202" s="170">
        <v>22490513</v>
      </c>
      <c r="O2202" s="170">
        <v>24960000</v>
      </c>
      <c r="P2202" s="178">
        <v>6144</v>
      </c>
      <c r="Q2202" s="178">
        <v>236</v>
      </c>
      <c r="R2202" s="178">
        <v>5249</v>
      </c>
      <c r="S2202">
        <v>0</v>
      </c>
      <c r="T2202">
        <v>0</v>
      </c>
      <c r="U2202">
        <v>0</v>
      </c>
      <c r="W2202">
        <v>0</v>
      </c>
      <c r="X2202">
        <v>0</v>
      </c>
      <c r="Y2202">
        <v>0</v>
      </c>
      <c r="AB2202" s="180">
        <v>44285</v>
      </c>
      <c r="AC2202">
        <v>1</v>
      </c>
      <c r="AD2202" t="s">
        <v>1922</v>
      </c>
      <c r="AE2202">
        <v>1</v>
      </c>
      <c r="AF2202">
        <v>30</v>
      </c>
      <c r="AG2202">
        <v>0</v>
      </c>
      <c r="AN2202">
        <v>1</v>
      </c>
      <c r="AO2202">
        <v>1</v>
      </c>
      <c r="AR2202" s="178">
        <v>2531</v>
      </c>
      <c r="AS2202" t="s">
        <v>1921</v>
      </c>
      <c r="AT2202">
        <v>0</v>
      </c>
      <c r="AU2202">
        <v>0</v>
      </c>
      <c r="AV2202">
        <v>890480123</v>
      </c>
      <c r="AW2202" t="s">
        <v>1920</v>
      </c>
      <c r="AX2202">
        <v>5</v>
      </c>
      <c r="BC2202">
        <v>2</v>
      </c>
      <c r="BD2202">
        <v>7</v>
      </c>
      <c r="BE2202">
        <v>2</v>
      </c>
    </row>
    <row r="2203" spans="1:57" x14ac:dyDescent="0.25">
      <c r="A2203" s="179">
        <f t="shared" si="34"/>
        <v>13607</v>
      </c>
      <c r="B2203" t="s">
        <v>1923</v>
      </c>
      <c r="C2203">
        <v>45457546</v>
      </c>
      <c r="D2203">
        <v>144105</v>
      </c>
      <c r="E2203">
        <v>4</v>
      </c>
      <c r="F2203">
        <v>550016544</v>
      </c>
      <c r="G2203" s="180">
        <v>42971</v>
      </c>
      <c r="H2203" s="180">
        <v>45168</v>
      </c>
      <c r="I2203">
        <v>0</v>
      </c>
      <c r="J2203">
        <v>1</v>
      </c>
      <c r="K2203">
        <v>7</v>
      </c>
      <c r="L2203">
        <v>30</v>
      </c>
      <c r="M2203">
        <v>2</v>
      </c>
      <c r="N2203" s="170">
        <v>22490513</v>
      </c>
      <c r="O2203" s="170">
        <v>24960000</v>
      </c>
      <c r="P2203" s="178">
        <v>30770</v>
      </c>
      <c r="Q2203" s="178">
        <v>1183</v>
      </c>
      <c r="R2203" s="178">
        <v>26276</v>
      </c>
      <c r="S2203">
        <v>0</v>
      </c>
      <c r="T2203">
        <v>0</v>
      </c>
      <c r="U2203">
        <v>0</v>
      </c>
      <c r="W2203">
        <v>0</v>
      </c>
      <c r="X2203">
        <v>0</v>
      </c>
      <c r="Y2203">
        <v>0</v>
      </c>
      <c r="AB2203" s="180">
        <v>44285</v>
      </c>
      <c r="AC2203">
        <v>1</v>
      </c>
      <c r="AD2203" t="s">
        <v>1922</v>
      </c>
      <c r="AE2203">
        <v>1</v>
      </c>
      <c r="AF2203">
        <v>30</v>
      </c>
      <c r="AG2203">
        <v>0</v>
      </c>
      <c r="AN2203">
        <v>1</v>
      </c>
      <c r="AO2203">
        <v>1</v>
      </c>
      <c r="AR2203" s="178">
        <v>12669</v>
      </c>
      <c r="AS2203" t="s">
        <v>1921</v>
      </c>
      <c r="AT2203">
        <v>0</v>
      </c>
      <c r="AU2203">
        <v>0</v>
      </c>
      <c r="AV2203">
        <v>890480123</v>
      </c>
      <c r="AW2203" t="s">
        <v>1920</v>
      </c>
      <c r="AX2203">
        <v>5</v>
      </c>
      <c r="BC2203">
        <v>2</v>
      </c>
      <c r="BD2203">
        <v>7</v>
      </c>
      <c r="BE2203">
        <v>2</v>
      </c>
    </row>
    <row r="2204" spans="1:57" x14ac:dyDescent="0.25">
      <c r="A2204" s="179">
        <f t="shared" si="34"/>
        <v>2390</v>
      </c>
      <c r="B2204" t="s">
        <v>1923</v>
      </c>
      <c r="C2204">
        <v>45457546</v>
      </c>
      <c r="D2204">
        <v>144105</v>
      </c>
      <c r="E2204">
        <v>4</v>
      </c>
      <c r="F2204">
        <v>550016545</v>
      </c>
      <c r="G2204" s="180">
        <v>42971</v>
      </c>
      <c r="H2204" s="180">
        <v>45168</v>
      </c>
      <c r="I2204">
        <v>0</v>
      </c>
      <c r="J2204">
        <v>1</v>
      </c>
      <c r="K2204">
        <v>7</v>
      </c>
      <c r="L2204">
        <v>30</v>
      </c>
      <c r="M2204">
        <v>2</v>
      </c>
      <c r="N2204" s="170">
        <v>22490513</v>
      </c>
      <c r="O2204" s="170">
        <v>24960000</v>
      </c>
      <c r="P2204" s="178">
        <v>5407</v>
      </c>
      <c r="Q2204" s="178">
        <v>208</v>
      </c>
      <c r="R2204" s="178">
        <v>4616</v>
      </c>
      <c r="S2204">
        <v>0</v>
      </c>
      <c r="T2204">
        <v>0</v>
      </c>
      <c r="U2204">
        <v>0</v>
      </c>
      <c r="W2204">
        <v>0</v>
      </c>
      <c r="X2204">
        <v>0</v>
      </c>
      <c r="Y2204">
        <v>0</v>
      </c>
      <c r="AB2204" s="180">
        <v>44285</v>
      </c>
      <c r="AC2204">
        <v>1</v>
      </c>
      <c r="AD2204" t="s">
        <v>1922</v>
      </c>
      <c r="AE2204">
        <v>1</v>
      </c>
      <c r="AF2204">
        <v>30</v>
      </c>
      <c r="AG2204">
        <v>0</v>
      </c>
      <c r="AN2204">
        <v>1</v>
      </c>
      <c r="AO2204">
        <v>1</v>
      </c>
      <c r="AR2204" s="178">
        <v>2226</v>
      </c>
      <c r="AS2204" t="s">
        <v>1921</v>
      </c>
      <c r="AT2204">
        <v>0</v>
      </c>
      <c r="AU2204">
        <v>0</v>
      </c>
      <c r="AV2204">
        <v>890480123</v>
      </c>
      <c r="AW2204" t="s">
        <v>1920</v>
      </c>
      <c r="AX2204">
        <v>5</v>
      </c>
      <c r="BC2204">
        <v>2</v>
      </c>
      <c r="BD2204">
        <v>7</v>
      </c>
      <c r="BE2204">
        <v>2</v>
      </c>
    </row>
    <row r="2205" spans="1:57" x14ac:dyDescent="0.25">
      <c r="A2205" s="179">
        <f t="shared" si="34"/>
        <v>6820</v>
      </c>
      <c r="B2205" t="s">
        <v>1923</v>
      </c>
      <c r="C2205">
        <v>45457546</v>
      </c>
      <c r="D2205">
        <v>144105</v>
      </c>
      <c r="E2205">
        <v>4</v>
      </c>
      <c r="F2205">
        <v>550016830</v>
      </c>
      <c r="G2205" s="180">
        <v>42988</v>
      </c>
      <c r="H2205" s="180">
        <v>45168</v>
      </c>
      <c r="I2205">
        <v>0</v>
      </c>
      <c r="J2205">
        <v>1</v>
      </c>
      <c r="K2205">
        <v>7</v>
      </c>
      <c r="L2205">
        <v>30</v>
      </c>
      <c r="M2205">
        <v>2</v>
      </c>
      <c r="N2205" s="170">
        <v>22490513</v>
      </c>
      <c r="O2205" s="170">
        <v>24960000</v>
      </c>
      <c r="P2205" s="178">
        <v>15421</v>
      </c>
      <c r="Q2205" s="178">
        <v>593</v>
      </c>
      <c r="R2205" s="178">
        <v>13170</v>
      </c>
      <c r="S2205">
        <v>0</v>
      </c>
      <c r="T2205">
        <v>0</v>
      </c>
      <c r="U2205">
        <v>0</v>
      </c>
      <c r="W2205">
        <v>0</v>
      </c>
      <c r="X2205">
        <v>0</v>
      </c>
      <c r="Y2205">
        <v>0</v>
      </c>
      <c r="AB2205" s="180">
        <v>44285</v>
      </c>
      <c r="AC2205">
        <v>1</v>
      </c>
      <c r="AD2205" t="s">
        <v>1922</v>
      </c>
      <c r="AE2205">
        <v>1</v>
      </c>
      <c r="AF2205">
        <v>30</v>
      </c>
      <c r="AG2205">
        <v>0</v>
      </c>
      <c r="AN2205">
        <v>1</v>
      </c>
      <c r="AO2205">
        <v>1</v>
      </c>
      <c r="AR2205" s="178">
        <v>6350</v>
      </c>
      <c r="AS2205" t="s">
        <v>1921</v>
      </c>
      <c r="AT2205">
        <v>0</v>
      </c>
      <c r="AU2205">
        <v>0</v>
      </c>
      <c r="AV2205">
        <v>890480123</v>
      </c>
      <c r="AW2205" t="s">
        <v>1920</v>
      </c>
      <c r="AX2205">
        <v>5</v>
      </c>
      <c r="BC2205">
        <v>2</v>
      </c>
      <c r="BD2205">
        <v>7</v>
      </c>
      <c r="BE2205">
        <v>2</v>
      </c>
    </row>
    <row r="2206" spans="1:57" x14ac:dyDescent="0.25">
      <c r="A2206" s="179">
        <f t="shared" si="34"/>
        <v>2616</v>
      </c>
      <c r="B2206" t="s">
        <v>1923</v>
      </c>
      <c r="C2206">
        <v>45457546</v>
      </c>
      <c r="D2206">
        <v>144105</v>
      </c>
      <c r="E2206">
        <v>4</v>
      </c>
      <c r="F2206">
        <v>550016831</v>
      </c>
      <c r="G2206" s="180">
        <v>42988</v>
      </c>
      <c r="H2206" s="180">
        <v>45168</v>
      </c>
      <c r="I2206">
        <v>0</v>
      </c>
      <c r="J2206">
        <v>1</v>
      </c>
      <c r="K2206">
        <v>7</v>
      </c>
      <c r="L2206">
        <v>30</v>
      </c>
      <c r="M2206">
        <v>2</v>
      </c>
      <c r="N2206" s="170">
        <v>22490513</v>
      </c>
      <c r="O2206" s="170">
        <v>24960000</v>
      </c>
      <c r="P2206" s="178">
        <v>5912</v>
      </c>
      <c r="Q2206" s="178">
        <v>227</v>
      </c>
      <c r="R2206" s="178">
        <v>5052</v>
      </c>
      <c r="S2206">
        <v>0</v>
      </c>
      <c r="T2206">
        <v>0</v>
      </c>
      <c r="U2206">
        <v>0</v>
      </c>
      <c r="W2206">
        <v>0</v>
      </c>
      <c r="X2206">
        <v>0</v>
      </c>
      <c r="Y2206">
        <v>0</v>
      </c>
      <c r="AB2206" s="180">
        <v>44285</v>
      </c>
      <c r="AC2206">
        <v>1</v>
      </c>
      <c r="AD2206" t="s">
        <v>1922</v>
      </c>
      <c r="AE2206">
        <v>1</v>
      </c>
      <c r="AF2206">
        <v>30</v>
      </c>
      <c r="AG2206">
        <v>0</v>
      </c>
      <c r="AN2206">
        <v>1</v>
      </c>
      <c r="AO2206">
        <v>1</v>
      </c>
      <c r="AR2206" s="178">
        <v>2436</v>
      </c>
      <c r="AS2206" t="s">
        <v>1921</v>
      </c>
      <c r="AT2206">
        <v>0</v>
      </c>
      <c r="AU2206">
        <v>0</v>
      </c>
      <c r="AV2206">
        <v>890480123</v>
      </c>
      <c r="AW2206" t="s">
        <v>1920</v>
      </c>
      <c r="AX2206">
        <v>5</v>
      </c>
      <c r="BC2206">
        <v>2</v>
      </c>
      <c r="BD2206">
        <v>7</v>
      </c>
      <c r="BE2206">
        <v>2</v>
      </c>
    </row>
    <row r="2207" spans="1:57" x14ac:dyDescent="0.25">
      <c r="A2207" s="179">
        <f t="shared" si="34"/>
        <v>7447</v>
      </c>
      <c r="B2207" t="s">
        <v>1923</v>
      </c>
      <c r="C2207">
        <v>45457546</v>
      </c>
      <c r="D2207">
        <v>144105</v>
      </c>
      <c r="E2207">
        <v>4</v>
      </c>
      <c r="F2207">
        <v>550017094</v>
      </c>
      <c r="G2207" s="180">
        <v>43011</v>
      </c>
      <c r="H2207" s="180">
        <v>45168</v>
      </c>
      <c r="I2207">
        <v>0</v>
      </c>
      <c r="J2207">
        <v>1</v>
      </c>
      <c r="K2207">
        <v>7</v>
      </c>
      <c r="L2207">
        <v>30</v>
      </c>
      <c r="M2207">
        <v>2</v>
      </c>
      <c r="N2207" s="170">
        <v>22490513</v>
      </c>
      <c r="O2207" s="170">
        <v>24960000</v>
      </c>
      <c r="P2207" s="178">
        <v>16836</v>
      </c>
      <c r="Q2207" s="178">
        <v>647</v>
      </c>
      <c r="R2207" s="178">
        <v>14381</v>
      </c>
      <c r="S2207">
        <v>0</v>
      </c>
      <c r="T2207">
        <v>0</v>
      </c>
      <c r="U2207">
        <v>0</v>
      </c>
      <c r="W2207">
        <v>0</v>
      </c>
      <c r="X2207">
        <v>0</v>
      </c>
      <c r="Y2207">
        <v>0</v>
      </c>
      <c r="AB2207" s="180">
        <v>44285</v>
      </c>
      <c r="AC2207">
        <v>1</v>
      </c>
      <c r="AD2207" t="s">
        <v>1922</v>
      </c>
      <c r="AE2207">
        <v>1</v>
      </c>
      <c r="AF2207">
        <v>30</v>
      </c>
      <c r="AG2207">
        <v>0</v>
      </c>
      <c r="AN2207">
        <v>1</v>
      </c>
      <c r="AO2207">
        <v>1</v>
      </c>
      <c r="AR2207" s="178">
        <v>6934</v>
      </c>
      <c r="AS2207" t="s">
        <v>1921</v>
      </c>
      <c r="AT2207">
        <v>0</v>
      </c>
      <c r="AU2207">
        <v>0</v>
      </c>
      <c r="AV2207">
        <v>890480123</v>
      </c>
      <c r="AW2207" t="s">
        <v>1920</v>
      </c>
      <c r="AX2207">
        <v>5</v>
      </c>
      <c r="BC2207">
        <v>2</v>
      </c>
      <c r="BD2207">
        <v>7</v>
      </c>
      <c r="BE2207">
        <v>2</v>
      </c>
    </row>
    <row r="2208" spans="1:57" x14ac:dyDescent="0.25">
      <c r="A2208" s="179">
        <f t="shared" si="34"/>
        <v>2983</v>
      </c>
      <c r="B2208" t="s">
        <v>1923</v>
      </c>
      <c r="C2208">
        <v>45457546</v>
      </c>
      <c r="D2208">
        <v>144105</v>
      </c>
      <c r="E2208">
        <v>4</v>
      </c>
      <c r="F2208">
        <v>550017095</v>
      </c>
      <c r="G2208" s="180">
        <v>43011</v>
      </c>
      <c r="H2208" s="180">
        <v>45168</v>
      </c>
      <c r="I2208">
        <v>0</v>
      </c>
      <c r="J2208">
        <v>1</v>
      </c>
      <c r="K2208">
        <v>7</v>
      </c>
      <c r="L2208">
        <v>30</v>
      </c>
      <c r="M2208">
        <v>2</v>
      </c>
      <c r="N2208" s="170">
        <v>22490513</v>
      </c>
      <c r="O2208" s="170">
        <v>24960000</v>
      </c>
      <c r="P2208" s="178">
        <v>6743</v>
      </c>
      <c r="Q2208" s="178">
        <v>259</v>
      </c>
      <c r="R2208" s="178">
        <v>5760</v>
      </c>
      <c r="S2208">
        <v>0</v>
      </c>
      <c r="T2208">
        <v>0</v>
      </c>
      <c r="U2208">
        <v>0</v>
      </c>
      <c r="W2208">
        <v>0</v>
      </c>
      <c r="X2208">
        <v>0</v>
      </c>
      <c r="Y2208">
        <v>0</v>
      </c>
      <c r="AB2208" s="180">
        <v>44285</v>
      </c>
      <c r="AC2208">
        <v>1</v>
      </c>
      <c r="AD2208" t="s">
        <v>1922</v>
      </c>
      <c r="AE2208">
        <v>1</v>
      </c>
      <c r="AF2208">
        <v>30</v>
      </c>
      <c r="AG2208">
        <v>0</v>
      </c>
      <c r="AN2208">
        <v>1</v>
      </c>
      <c r="AO2208">
        <v>1</v>
      </c>
      <c r="AR2208" s="178">
        <v>2777</v>
      </c>
      <c r="AS2208" t="s">
        <v>1921</v>
      </c>
      <c r="AT2208">
        <v>0</v>
      </c>
      <c r="AU2208">
        <v>0</v>
      </c>
      <c r="AV2208">
        <v>890480123</v>
      </c>
      <c r="AW2208" t="s">
        <v>1920</v>
      </c>
      <c r="AX2208">
        <v>5</v>
      </c>
      <c r="BC2208">
        <v>2</v>
      </c>
      <c r="BD2208">
        <v>7</v>
      </c>
      <c r="BE2208">
        <v>2</v>
      </c>
    </row>
    <row r="2209" spans="1:57" x14ac:dyDescent="0.25">
      <c r="A2209" s="179">
        <f t="shared" si="34"/>
        <v>7577</v>
      </c>
      <c r="B2209" t="s">
        <v>1923</v>
      </c>
      <c r="C2209">
        <v>45457546</v>
      </c>
      <c r="D2209">
        <v>144105</v>
      </c>
      <c r="E2209">
        <v>4</v>
      </c>
      <c r="F2209">
        <v>550017429</v>
      </c>
      <c r="G2209" s="180">
        <v>43040</v>
      </c>
      <c r="H2209" s="180">
        <v>45168</v>
      </c>
      <c r="I2209">
        <v>0</v>
      </c>
      <c r="J2209">
        <v>1</v>
      </c>
      <c r="K2209">
        <v>7</v>
      </c>
      <c r="L2209">
        <v>30</v>
      </c>
      <c r="M2209">
        <v>2</v>
      </c>
      <c r="N2209" s="170">
        <v>22490513</v>
      </c>
      <c r="O2209" s="170">
        <v>24960000</v>
      </c>
      <c r="P2209" s="178">
        <v>17128</v>
      </c>
      <c r="Q2209" s="178">
        <v>658</v>
      </c>
      <c r="R2209" s="178">
        <v>14632</v>
      </c>
      <c r="S2209">
        <v>0</v>
      </c>
      <c r="T2209">
        <v>0</v>
      </c>
      <c r="U2209">
        <v>0</v>
      </c>
      <c r="W2209">
        <v>0</v>
      </c>
      <c r="X2209">
        <v>0</v>
      </c>
      <c r="Y2209">
        <v>0</v>
      </c>
      <c r="AB2209" s="180">
        <v>44285</v>
      </c>
      <c r="AC2209">
        <v>1</v>
      </c>
      <c r="AD2209" t="s">
        <v>1922</v>
      </c>
      <c r="AE2209">
        <v>1</v>
      </c>
      <c r="AF2209">
        <v>30</v>
      </c>
      <c r="AG2209">
        <v>0</v>
      </c>
      <c r="AN2209">
        <v>1</v>
      </c>
      <c r="AO2209">
        <v>1</v>
      </c>
      <c r="AR2209" s="178">
        <v>7055</v>
      </c>
      <c r="AS2209" t="s">
        <v>1921</v>
      </c>
      <c r="AT2209">
        <v>0</v>
      </c>
      <c r="AU2209">
        <v>0</v>
      </c>
      <c r="AV2209">
        <v>890480123</v>
      </c>
      <c r="AW2209" t="s">
        <v>1920</v>
      </c>
      <c r="AX2209">
        <v>5</v>
      </c>
      <c r="BC2209">
        <v>2</v>
      </c>
      <c r="BD2209">
        <v>7</v>
      </c>
      <c r="BE2209">
        <v>2</v>
      </c>
    </row>
    <row r="2210" spans="1:57" x14ac:dyDescent="0.25">
      <c r="A2210" s="179">
        <f t="shared" si="34"/>
        <v>2893</v>
      </c>
      <c r="B2210" t="s">
        <v>1923</v>
      </c>
      <c r="C2210">
        <v>45457546</v>
      </c>
      <c r="D2210">
        <v>144105</v>
      </c>
      <c r="E2210">
        <v>4</v>
      </c>
      <c r="F2210">
        <v>550017430</v>
      </c>
      <c r="G2210" s="180">
        <v>43040</v>
      </c>
      <c r="H2210" s="180">
        <v>45168</v>
      </c>
      <c r="I2210">
        <v>0</v>
      </c>
      <c r="J2210">
        <v>1</v>
      </c>
      <c r="K2210">
        <v>7</v>
      </c>
      <c r="L2210">
        <v>30</v>
      </c>
      <c r="M2210">
        <v>2</v>
      </c>
      <c r="N2210" s="170">
        <v>22490513</v>
      </c>
      <c r="O2210" s="170">
        <v>24960000</v>
      </c>
      <c r="P2210" s="178">
        <v>6537</v>
      </c>
      <c r="Q2210" s="178">
        <v>251</v>
      </c>
      <c r="R2210" s="178">
        <v>5586</v>
      </c>
      <c r="S2210">
        <v>0</v>
      </c>
      <c r="T2210">
        <v>0</v>
      </c>
      <c r="U2210">
        <v>0</v>
      </c>
      <c r="W2210">
        <v>0</v>
      </c>
      <c r="X2210">
        <v>0</v>
      </c>
      <c r="Y2210">
        <v>0</v>
      </c>
      <c r="AB2210" s="180">
        <v>44285</v>
      </c>
      <c r="AC2210">
        <v>1</v>
      </c>
      <c r="AD2210" t="s">
        <v>1922</v>
      </c>
      <c r="AE2210">
        <v>1</v>
      </c>
      <c r="AF2210">
        <v>30</v>
      </c>
      <c r="AG2210">
        <v>0</v>
      </c>
      <c r="AN2210">
        <v>1</v>
      </c>
      <c r="AO2210">
        <v>1</v>
      </c>
      <c r="AR2210" s="178">
        <v>2693</v>
      </c>
      <c r="AS2210" t="s">
        <v>1921</v>
      </c>
      <c r="AT2210">
        <v>0</v>
      </c>
      <c r="AU2210">
        <v>0</v>
      </c>
      <c r="AV2210">
        <v>890480123</v>
      </c>
      <c r="AW2210" t="s">
        <v>1920</v>
      </c>
      <c r="AX2210">
        <v>5</v>
      </c>
      <c r="BC2210">
        <v>2</v>
      </c>
      <c r="BD2210">
        <v>7</v>
      </c>
      <c r="BE2210">
        <v>2</v>
      </c>
    </row>
    <row r="2211" spans="1:57" x14ac:dyDescent="0.25">
      <c r="A2211" s="179">
        <f t="shared" si="34"/>
        <v>7739</v>
      </c>
      <c r="B2211" t="s">
        <v>1923</v>
      </c>
      <c r="C2211">
        <v>45457546</v>
      </c>
      <c r="D2211">
        <v>144105</v>
      </c>
      <c r="E2211">
        <v>4</v>
      </c>
      <c r="F2211">
        <v>550017628</v>
      </c>
      <c r="G2211" s="180">
        <v>43069</v>
      </c>
      <c r="H2211" s="180">
        <v>45168</v>
      </c>
      <c r="I2211">
        <v>0</v>
      </c>
      <c r="J2211">
        <v>1</v>
      </c>
      <c r="K2211">
        <v>7</v>
      </c>
      <c r="L2211">
        <v>30</v>
      </c>
      <c r="M2211">
        <v>2</v>
      </c>
      <c r="N2211" s="170">
        <v>22490513</v>
      </c>
      <c r="O2211" s="170">
        <v>24960000</v>
      </c>
      <c r="P2211" s="178">
        <v>17500</v>
      </c>
      <c r="Q2211" s="178">
        <v>673</v>
      </c>
      <c r="R2211" s="178">
        <v>14944</v>
      </c>
      <c r="S2211">
        <v>0</v>
      </c>
      <c r="T2211">
        <v>0</v>
      </c>
      <c r="U2211">
        <v>0</v>
      </c>
      <c r="W2211">
        <v>0</v>
      </c>
      <c r="X2211">
        <v>0</v>
      </c>
      <c r="Y2211">
        <v>0</v>
      </c>
      <c r="AB2211" s="180">
        <v>44285</v>
      </c>
      <c r="AC2211">
        <v>1</v>
      </c>
      <c r="AD2211" t="s">
        <v>1922</v>
      </c>
      <c r="AE2211">
        <v>1</v>
      </c>
      <c r="AF2211">
        <v>30</v>
      </c>
      <c r="AG2211">
        <v>0</v>
      </c>
      <c r="AN2211">
        <v>1</v>
      </c>
      <c r="AO2211">
        <v>1</v>
      </c>
      <c r="AR2211" s="178">
        <v>7205</v>
      </c>
      <c r="AS2211" t="s">
        <v>1921</v>
      </c>
      <c r="AT2211">
        <v>0</v>
      </c>
      <c r="AU2211">
        <v>0</v>
      </c>
      <c r="AV2211">
        <v>890480123</v>
      </c>
      <c r="AW2211" t="s">
        <v>1920</v>
      </c>
      <c r="AX2211">
        <v>5</v>
      </c>
      <c r="BC2211">
        <v>2</v>
      </c>
      <c r="BD2211">
        <v>7</v>
      </c>
      <c r="BE2211">
        <v>2</v>
      </c>
    </row>
    <row r="2212" spans="1:57" x14ac:dyDescent="0.25">
      <c r="A2212" s="179">
        <f t="shared" si="34"/>
        <v>7325</v>
      </c>
      <c r="B2212" t="s">
        <v>1923</v>
      </c>
      <c r="C2212">
        <v>45457546</v>
      </c>
      <c r="D2212">
        <v>144105</v>
      </c>
      <c r="E2212">
        <v>4</v>
      </c>
      <c r="F2212">
        <v>550017629</v>
      </c>
      <c r="G2212" s="180">
        <v>43069</v>
      </c>
      <c r="H2212" s="180">
        <v>45168</v>
      </c>
      <c r="I2212">
        <v>0</v>
      </c>
      <c r="J2212">
        <v>1</v>
      </c>
      <c r="K2212">
        <v>7</v>
      </c>
      <c r="L2212">
        <v>30</v>
      </c>
      <c r="M2212">
        <v>2</v>
      </c>
      <c r="N2212" s="170">
        <v>22490513</v>
      </c>
      <c r="O2212" s="170">
        <v>24960000</v>
      </c>
      <c r="P2212" s="178">
        <v>16564</v>
      </c>
      <c r="Q2212" s="178">
        <v>637</v>
      </c>
      <c r="R2212" s="178">
        <v>14145</v>
      </c>
      <c r="S2212">
        <v>0</v>
      </c>
      <c r="T2212">
        <v>0</v>
      </c>
      <c r="U2212">
        <v>0</v>
      </c>
      <c r="W2212">
        <v>0</v>
      </c>
      <c r="X2212">
        <v>0</v>
      </c>
      <c r="Y2212">
        <v>0</v>
      </c>
      <c r="AB2212" s="180">
        <v>44285</v>
      </c>
      <c r="AC2212">
        <v>1</v>
      </c>
      <c r="AD2212" t="s">
        <v>1922</v>
      </c>
      <c r="AE2212">
        <v>1</v>
      </c>
      <c r="AF2212">
        <v>30</v>
      </c>
      <c r="AG2212">
        <v>0</v>
      </c>
      <c r="AN2212">
        <v>1</v>
      </c>
      <c r="AO2212">
        <v>1</v>
      </c>
      <c r="AR2212" s="178">
        <v>6820</v>
      </c>
      <c r="AS2212" t="s">
        <v>1921</v>
      </c>
      <c r="AT2212">
        <v>0</v>
      </c>
      <c r="AU2212">
        <v>0</v>
      </c>
      <c r="AV2212">
        <v>890480123</v>
      </c>
      <c r="AW2212" t="s">
        <v>1920</v>
      </c>
      <c r="AX2212">
        <v>5</v>
      </c>
      <c r="BC2212">
        <v>2</v>
      </c>
      <c r="BD2212">
        <v>7</v>
      </c>
      <c r="BE2212">
        <v>2</v>
      </c>
    </row>
    <row r="2213" spans="1:57" x14ac:dyDescent="0.25">
      <c r="A2213" s="179">
        <f t="shared" si="34"/>
        <v>7900</v>
      </c>
      <c r="B2213" t="s">
        <v>1923</v>
      </c>
      <c r="C2213">
        <v>45457546</v>
      </c>
      <c r="D2213">
        <v>144105</v>
      </c>
      <c r="E2213">
        <v>4</v>
      </c>
      <c r="F2213">
        <v>550017813</v>
      </c>
      <c r="G2213" s="180">
        <v>43089</v>
      </c>
      <c r="H2213" s="180">
        <v>45168</v>
      </c>
      <c r="I2213">
        <v>0</v>
      </c>
      <c r="J2213">
        <v>1</v>
      </c>
      <c r="K2213">
        <v>7</v>
      </c>
      <c r="L2213">
        <v>30</v>
      </c>
      <c r="M2213">
        <v>2</v>
      </c>
      <c r="N2213" s="170">
        <v>22490513</v>
      </c>
      <c r="O2213" s="170">
        <v>24960000</v>
      </c>
      <c r="P2213" s="178">
        <v>17863</v>
      </c>
      <c r="Q2213" s="178">
        <v>687</v>
      </c>
      <c r="R2213" s="178">
        <v>15255</v>
      </c>
      <c r="S2213">
        <v>0</v>
      </c>
      <c r="T2213">
        <v>0</v>
      </c>
      <c r="U2213">
        <v>0</v>
      </c>
      <c r="W2213">
        <v>0</v>
      </c>
      <c r="X2213">
        <v>0</v>
      </c>
      <c r="Y2213">
        <v>0</v>
      </c>
      <c r="AB2213" s="180">
        <v>44285</v>
      </c>
      <c r="AC2213">
        <v>1</v>
      </c>
      <c r="AD2213" t="s">
        <v>1922</v>
      </c>
      <c r="AE2213">
        <v>1</v>
      </c>
      <c r="AF2213">
        <v>30</v>
      </c>
      <c r="AG2213">
        <v>0</v>
      </c>
      <c r="AN2213">
        <v>1</v>
      </c>
      <c r="AO2213">
        <v>1</v>
      </c>
      <c r="AR2213" s="178">
        <v>7355</v>
      </c>
      <c r="AS2213" t="s">
        <v>1921</v>
      </c>
      <c r="AT2213">
        <v>0</v>
      </c>
      <c r="AU2213">
        <v>0</v>
      </c>
      <c r="AV2213">
        <v>890480123</v>
      </c>
      <c r="AW2213" t="s">
        <v>1920</v>
      </c>
      <c r="AX2213">
        <v>5</v>
      </c>
      <c r="BC2213">
        <v>2</v>
      </c>
      <c r="BD2213">
        <v>7</v>
      </c>
      <c r="BE2213">
        <v>2</v>
      </c>
    </row>
    <row r="2214" spans="1:57" x14ac:dyDescent="0.25">
      <c r="A2214" s="179">
        <f t="shared" si="34"/>
        <v>7900</v>
      </c>
      <c r="B2214" t="s">
        <v>1923</v>
      </c>
      <c r="C2214">
        <v>45457546</v>
      </c>
      <c r="D2214">
        <v>144105</v>
      </c>
      <c r="E2214">
        <v>4</v>
      </c>
      <c r="F2214">
        <v>550017814</v>
      </c>
      <c r="G2214" s="180">
        <v>43089</v>
      </c>
      <c r="H2214" s="180">
        <v>45168</v>
      </c>
      <c r="I2214">
        <v>0</v>
      </c>
      <c r="J2214">
        <v>1</v>
      </c>
      <c r="K2214">
        <v>7</v>
      </c>
      <c r="L2214">
        <v>30</v>
      </c>
      <c r="M2214">
        <v>2</v>
      </c>
      <c r="N2214" s="170">
        <v>22490513</v>
      </c>
      <c r="O2214" s="170">
        <v>24960000</v>
      </c>
      <c r="P2214" s="178">
        <v>17863</v>
      </c>
      <c r="Q2214" s="178">
        <v>687</v>
      </c>
      <c r="R2214" s="178">
        <v>15255</v>
      </c>
      <c r="S2214">
        <v>0</v>
      </c>
      <c r="T2214">
        <v>0</v>
      </c>
      <c r="U2214">
        <v>0</v>
      </c>
      <c r="W2214">
        <v>0</v>
      </c>
      <c r="X2214">
        <v>0</v>
      </c>
      <c r="Y2214">
        <v>0</v>
      </c>
      <c r="AB2214" s="180">
        <v>44285</v>
      </c>
      <c r="AC2214">
        <v>1</v>
      </c>
      <c r="AD2214" t="s">
        <v>1922</v>
      </c>
      <c r="AE2214">
        <v>1</v>
      </c>
      <c r="AF2214">
        <v>30</v>
      </c>
      <c r="AG2214">
        <v>0</v>
      </c>
      <c r="AN2214">
        <v>1</v>
      </c>
      <c r="AO2214">
        <v>1</v>
      </c>
      <c r="AR2214" s="178">
        <v>7355</v>
      </c>
      <c r="AS2214" t="s">
        <v>1921</v>
      </c>
      <c r="AT2214">
        <v>0</v>
      </c>
      <c r="AU2214">
        <v>0</v>
      </c>
      <c r="AV2214">
        <v>890480123</v>
      </c>
      <c r="AW2214" t="s">
        <v>1920</v>
      </c>
      <c r="AX2214">
        <v>5</v>
      </c>
      <c r="BC2214">
        <v>2</v>
      </c>
      <c r="BD2214">
        <v>7</v>
      </c>
      <c r="BE2214">
        <v>2</v>
      </c>
    </row>
    <row r="2215" spans="1:57" x14ac:dyDescent="0.25">
      <c r="A2215" s="179">
        <f t="shared" si="34"/>
        <v>9140</v>
      </c>
      <c r="B2215" t="s">
        <v>1923</v>
      </c>
      <c r="C2215">
        <v>45457546</v>
      </c>
      <c r="D2215">
        <v>144105</v>
      </c>
      <c r="E2215">
        <v>4</v>
      </c>
      <c r="F2215">
        <v>550018419</v>
      </c>
      <c r="G2215" s="180">
        <v>43167</v>
      </c>
      <c r="H2215" s="180">
        <v>45168</v>
      </c>
      <c r="I2215">
        <v>0</v>
      </c>
      <c r="J2215">
        <v>1</v>
      </c>
      <c r="K2215">
        <v>7</v>
      </c>
      <c r="L2215">
        <v>30</v>
      </c>
      <c r="M2215">
        <v>2</v>
      </c>
      <c r="N2215" s="170">
        <v>22490513</v>
      </c>
      <c r="O2215" s="170">
        <v>24960000</v>
      </c>
      <c r="P2215" s="178">
        <v>20670</v>
      </c>
      <c r="Q2215" s="178">
        <v>795</v>
      </c>
      <c r="R2215" s="178">
        <v>17651</v>
      </c>
      <c r="S2215">
        <v>0</v>
      </c>
      <c r="T2215">
        <v>0</v>
      </c>
      <c r="U2215">
        <v>0</v>
      </c>
      <c r="W2215">
        <v>0</v>
      </c>
      <c r="X2215">
        <v>0</v>
      </c>
      <c r="Y2215">
        <v>0</v>
      </c>
      <c r="AB2215" s="180">
        <v>44285</v>
      </c>
      <c r="AC2215">
        <v>1</v>
      </c>
      <c r="AD2215" t="s">
        <v>1922</v>
      </c>
      <c r="AE2215">
        <v>1</v>
      </c>
      <c r="AF2215">
        <v>30</v>
      </c>
      <c r="AG2215">
        <v>0</v>
      </c>
      <c r="AN2215">
        <v>1</v>
      </c>
      <c r="AO2215">
        <v>1</v>
      </c>
      <c r="AR2215" s="178">
        <v>8511</v>
      </c>
      <c r="AS2215" t="s">
        <v>1921</v>
      </c>
      <c r="AT2215">
        <v>0</v>
      </c>
      <c r="AU2215">
        <v>0</v>
      </c>
      <c r="AV2215">
        <v>890480123</v>
      </c>
      <c r="AW2215" t="s">
        <v>1920</v>
      </c>
      <c r="AX2215">
        <v>5</v>
      </c>
      <c r="BC2215">
        <v>2</v>
      </c>
      <c r="BD2215">
        <v>7</v>
      </c>
      <c r="BE2215">
        <v>2</v>
      </c>
    </row>
    <row r="2216" spans="1:57" x14ac:dyDescent="0.25">
      <c r="A2216" s="179">
        <f t="shared" si="34"/>
        <v>12585</v>
      </c>
      <c r="B2216" t="s">
        <v>1923</v>
      </c>
      <c r="C2216">
        <v>45457546</v>
      </c>
      <c r="D2216">
        <v>144105</v>
      </c>
      <c r="E2216">
        <v>4</v>
      </c>
      <c r="F2216">
        <v>550018420</v>
      </c>
      <c r="G2216" s="180">
        <v>43167</v>
      </c>
      <c r="H2216" s="180">
        <v>45168</v>
      </c>
      <c r="I2216">
        <v>0</v>
      </c>
      <c r="J2216">
        <v>1</v>
      </c>
      <c r="K2216">
        <v>7</v>
      </c>
      <c r="L2216">
        <v>30</v>
      </c>
      <c r="M2216">
        <v>2</v>
      </c>
      <c r="N2216" s="170">
        <v>22490513</v>
      </c>
      <c r="O2216" s="170">
        <v>24960000</v>
      </c>
      <c r="P2216" s="178">
        <v>28455</v>
      </c>
      <c r="Q2216" s="178">
        <v>1094</v>
      </c>
      <c r="R2216" s="178">
        <v>24302</v>
      </c>
      <c r="S2216">
        <v>0</v>
      </c>
      <c r="T2216">
        <v>0</v>
      </c>
      <c r="U2216">
        <v>0</v>
      </c>
      <c r="W2216">
        <v>0</v>
      </c>
      <c r="X2216">
        <v>0</v>
      </c>
      <c r="Y2216">
        <v>0</v>
      </c>
      <c r="AB2216" s="180">
        <v>44285</v>
      </c>
      <c r="AC2216">
        <v>1</v>
      </c>
      <c r="AD2216" t="s">
        <v>1922</v>
      </c>
      <c r="AE2216">
        <v>1</v>
      </c>
      <c r="AF2216">
        <v>30</v>
      </c>
      <c r="AG2216">
        <v>0</v>
      </c>
      <c r="AN2216">
        <v>1</v>
      </c>
      <c r="AO2216">
        <v>1</v>
      </c>
      <c r="AR2216" s="178">
        <v>11717</v>
      </c>
      <c r="AS2216" t="s">
        <v>1921</v>
      </c>
      <c r="AT2216">
        <v>0</v>
      </c>
      <c r="AU2216">
        <v>0</v>
      </c>
      <c r="AV2216">
        <v>890480123</v>
      </c>
      <c r="AW2216" t="s">
        <v>1920</v>
      </c>
      <c r="AX2216">
        <v>5</v>
      </c>
      <c r="BC2216">
        <v>2</v>
      </c>
      <c r="BD2216">
        <v>7</v>
      </c>
      <c r="BE2216">
        <v>2</v>
      </c>
    </row>
    <row r="2217" spans="1:57" x14ac:dyDescent="0.25">
      <c r="A2217" s="179">
        <f t="shared" si="34"/>
        <v>7668</v>
      </c>
      <c r="B2217" t="s">
        <v>1923</v>
      </c>
      <c r="C2217">
        <v>45457546</v>
      </c>
      <c r="D2217">
        <v>144105</v>
      </c>
      <c r="E2217">
        <v>4</v>
      </c>
      <c r="F2217">
        <v>550018579</v>
      </c>
      <c r="G2217" s="180">
        <v>43194</v>
      </c>
      <c r="H2217" s="180">
        <v>45168</v>
      </c>
      <c r="I2217">
        <v>0</v>
      </c>
      <c r="J2217">
        <v>1</v>
      </c>
      <c r="K2217">
        <v>7</v>
      </c>
      <c r="L2217">
        <v>30</v>
      </c>
      <c r="M2217">
        <v>2</v>
      </c>
      <c r="N2217" s="170">
        <v>22490513</v>
      </c>
      <c r="O2217" s="170">
        <v>24960000</v>
      </c>
      <c r="P2217" s="178">
        <v>17333</v>
      </c>
      <c r="Q2217" s="178">
        <v>666</v>
      </c>
      <c r="R2217" s="178">
        <v>14807</v>
      </c>
      <c r="S2217">
        <v>0</v>
      </c>
      <c r="T2217">
        <v>0</v>
      </c>
      <c r="U2217">
        <v>0</v>
      </c>
      <c r="W2217">
        <v>0</v>
      </c>
      <c r="X2217">
        <v>0</v>
      </c>
      <c r="Y2217">
        <v>0</v>
      </c>
      <c r="AB2217" s="180">
        <v>44285</v>
      </c>
      <c r="AC2217">
        <v>1</v>
      </c>
      <c r="AD2217" t="s">
        <v>1922</v>
      </c>
      <c r="AE2217">
        <v>1</v>
      </c>
      <c r="AF2217">
        <v>30</v>
      </c>
      <c r="AG2217">
        <v>0</v>
      </c>
      <c r="AN2217">
        <v>1</v>
      </c>
      <c r="AO2217">
        <v>1</v>
      </c>
      <c r="AR2217" s="178">
        <v>7139</v>
      </c>
      <c r="AS2217" t="s">
        <v>1921</v>
      </c>
      <c r="AT2217">
        <v>0</v>
      </c>
      <c r="AU2217">
        <v>0</v>
      </c>
      <c r="AV2217">
        <v>890480123</v>
      </c>
      <c r="AW2217" t="s">
        <v>1920</v>
      </c>
      <c r="AX2217">
        <v>5</v>
      </c>
      <c r="BC2217">
        <v>2</v>
      </c>
      <c r="BD2217">
        <v>7</v>
      </c>
      <c r="BE2217">
        <v>2</v>
      </c>
    </row>
    <row r="2218" spans="1:57" x14ac:dyDescent="0.25">
      <c r="A2218" s="179">
        <f t="shared" si="34"/>
        <v>7668</v>
      </c>
      <c r="B2218" t="s">
        <v>1923</v>
      </c>
      <c r="C2218">
        <v>45457546</v>
      </c>
      <c r="D2218">
        <v>144105</v>
      </c>
      <c r="E2218">
        <v>4</v>
      </c>
      <c r="F2218">
        <v>550018580</v>
      </c>
      <c r="G2218" s="180">
        <v>43194</v>
      </c>
      <c r="H2218" s="180">
        <v>45168</v>
      </c>
      <c r="I2218">
        <v>0</v>
      </c>
      <c r="J2218">
        <v>1</v>
      </c>
      <c r="K2218">
        <v>7</v>
      </c>
      <c r="L2218">
        <v>30</v>
      </c>
      <c r="M2218">
        <v>2</v>
      </c>
      <c r="N2218" s="170">
        <v>22490513</v>
      </c>
      <c r="O2218" s="170">
        <v>24960000</v>
      </c>
      <c r="P2218" s="178">
        <v>17333</v>
      </c>
      <c r="Q2218" s="178">
        <v>666</v>
      </c>
      <c r="R2218" s="178">
        <v>14807</v>
      </c>
      <c r="S2218">
        <v>0</v>
      </c>
      <c r="T2218">
        <v>0</v>
      </c>
      <c r="U2218">
        <v>0</v>
      </c>
      <c r="W2218">
        <v>0</v>
      </c>
      <c r="X2218">
        <v>0</v>
      </c>
      <c r="Y2218">
        <v>0</v>
      </c>
      <c r="AB2218" s="180">
        <v>44285</v>
      </c>
      <c r="AC2218">
        <v>1</v>
      </c>
      <c r="AD2218" t="s">
        <v>1922</v>
      </c>
      <c r="AE2218">
        <v>1</v>
      </c>
      <c r="AF2218">
        <v>30</v>
      </c>
      <c r="AG2218">
        <v>0</v>
      </c>
      <c r="AN2218">
        <v>1</v>
      </c>
      <c r="AO2218">
        <v>1</v>
      </c>
      <c r="AR2218" s="178">
        <v>7139</v>
      </c>
      <c r="AS2218" t="s">
        <v>1921</v>
      </c>
      <c r="AT2218">
        <v>0</v>
      </c>
      <c r="AU2218">
        <v>0</v>
      </c>
      <c r="AV2218">
        <v>890480123</v>
      </c>
      <c r="AW2218" t="s">
        <v>1920</v>
      </c>
      <c r="AX2218">
        <v>5</v>
      </c>
      <c r="BC2218">
        <v>2</v>
      </c>
      <c r="BD2218">
        <v>7</v>
      </c>
      <c r="BE2218">
        <v>2</v>
      </c>
    </row>
    <row r="2219" spans="1:57" x14ac:dyDescent="0.25">
      <c r="A2219" s="179">
        <f t="shared" si="34"/>
        <v>7021</v>
      </c>
      <c r="B2219" t="s">
        <v>1923</v>
      </c>
      <c r="C2219">
        <v>45457546</v>
      </c>
      <c r="D2219">
        <v>144105</v>
      </c>
      <c r="E2219">
        <v>4</v>
      </c>
      <c r="F2219">
        <v>550018862</v>
      </c>
      <c r="G2219" s="180">
        <v>43231</v>
      </c>
      <c r="H2219" s="180">
        <v>45168</v>
      </c>
      <c r="I2219">
        <v>0</v>
      </c>
      <c r="J2219">
        <v>1</v>
      </c>
      <c r="K2219">
        <v>7</v>
      </c>
      <c r="L2219">
        <v>30</v>
      </c>
      <c r="M2219">
        <v>2</v>
      </c>
      <c r="N2219" s="170">
        <v>22490513</v>
      </c>
      <c r="O2219" s="170">
        <v>24960000</v>
      </c>
      <c r="P2219" s="178">
        <v>15873</v>
      </c>
      <c r="Q2219" s="178">
        <v>610</v>
      </c>
      <c r="R2219" s="178">
        <v>13559</v>
      </c>
      <c r="S2219">
        <v>0</v>
      </c>
      <c r="T2219">
        <v>0</v>
      </c>
      <c r="U2219">
        <v>0</v>
      </c>
      <c r="W2219">
        <v>0</v>
      </c>
      <c r="X2219">
        <v>0</v>
      </c>
      <c r="Y2219">
        <v>0</v>
      </c>
      <c r="AB2219" s="180">
        <v>44285</v>
      </c>
      <c r="AC2219">
        <v>1</v>
      </c>
      <c r="AD2219" t="s">
        <v>1922</v>
      </c>
      <c r="AE2219">
        <v>1</v>
      </c>
      <c r="AF2219">
        <v>30</v>
      </c>
      <c r="AG2219">
        <v>0</v>
      </c>
      <c r="AN2219">
        <v>1</v>
      </c>
      <c r="AO2219">
        <v>1</v>
      </c>
      <c r="AR2219" s="178">
        <v>6538</v>
      </c>
      <c r="AS2219" t="s">
        <v>1921</v>
      </c>
      <c r="AT2219">
        <v>0</v>
      </c>
      <c r="AU2219">
        <v>0</v>
      </c>
      <c r="AV2219">
        <v>890480123</v>
      </c>
      <c r="AW2219" t="s">
        <v>1920</v>
      </c>
      <c r="AX2219">
        <v>5</v>
      </c>
      <c r="BC2219">
        <v>2</v>
      </c>
      <c r="BD2219">
        <v>7</v>
      </c>
      <c r="BE2219">
        <v>2</v>
      </c>
    </row>
    <row r="2220" spans="1:57" x14ac:dyDescent="0.25">
      <c r="A2220" s="179">
        <f t="shared" si="34"/>
        <v>3193</v>
      </c>
      <c r="B2220" t="s">
        <v>1923</v>
      </c>
      <c r="C2220">
        <v>45457546</v>
      </c>
      <c r="D2220">
        <v>144105</v>
      </c>
      <c r="E2220">
        <v>4</v>
      </c>
      <c r="F2220">
        <v>550018863</v>
      </c>
      <c r="G2220" s="180">
        <v>43231</v>
      </c>
      <c r="H2220" s="180">
        <v>45168</v>
      </c>
      <c r="I2220">
        <v>0</v>
      </c>
      <c r="J2220">
        <v>1</v>
      </c>
      <c r="K2220">
        <v>7</v>
      </c>
      <c r="L2220">
        <v>30</v>
      </c>
      <c r="M2220">
        <v>2</v>
      </c>
      <c r="N2220" s="170">
        <v>22490513</v>
      </c>
      <c r="O2220" s="170">
        <v>24960000</v>
      </c>
      <c r="P2220" s="178">
        <v>7216</v>
      </c>
      <c r="Q2220" s="178">
        <v>277</v>
      </c>
      <c r="R2220" s="178">
        <v>6166</v>
      </c>
      <c r="S2220">
        <v>0</v>
      </c>
      <c r="T2220">
        <v>0</v>
      </c>
      <c r="U2220">
        <v>0</v>
      </c>
      <c r="W2220">
        <v>0</v>
      </c>
      <c r="X2220">
        <v>0</v>
      </c>
      <c r="Y2220">
        <v>0</v>
      </c>
      <c r="AB2220" s="180">
        <v>44285</v>
      </c>
      <c r="AC2220">
        <v>1</v>
      </c>
      <c r="AD2220" t="s">
        <v>1922</v>
      </c>
      <c r="AE2220">
        <v>1</v>
      </c>
      <c r="AF2220">
        <v>30</v>
      </c>
      <c r="AG2220">
        <v>0</v>
      </c>
      <c r="AN2220">
        <v>1</v>
      </c>
      <c r="AO2220">
        <v>1</v>
      </c>
      <c r="AR2220" s="178">
        <v>2973</v>
      </c>
      <c r="AS2220" t="s">
        <v>1921</v>
      </c>
      <c r="AT2220">
        <v>0</v>
      </c>
      <c r="AU2220">
        <v>0</v>
      </c>
      <c r="AV2220">
        <v>890480123</v>
      </c>
      <c r="AW2220" t="s">
        <v>1920</v>
      </c>
      <c r="AX2220">
        <v>5</v>
      </c>
      <c r="BC2220">
        <v>2</v>
      </c>
      <c r="BD2220">
        <v>7</v>
      </c>
      <c r="BE2220">
        <v>2</v>
      </c>
    </row>
    <row r="2221" spans="1:57" x14ac:dyDescent="0.25">
      <c r="A2221" s="179">
        <f t="shared" si="34"/>
        <v>15580</v>
      </c>
      <c r="B2221" t="s">
        <v>1923</v>
      </c>
      <c r="C2221">
        <v>45457546</v>
      </c>
      <c r="D2221">
        <v>144105</v>
      </c>
      <c r="E2221">
        <v>4</v>
      </c>
      <c r="F2221">
        <v>550019043</v>
      </c>
      <c r="G2221" s="180">
        <v>43256</v>
      </c>
      <c r="H2221" s="180">
        <v>45168</v>
      </c>
      <c r="I2221">
        <v>0</v>
      </c>
      <c r="J2221">
        <v>1</v>
      </c>
      <c r="K2221">
        <v>7</v>
      </c>
      <c r="L2221">
        <v>30</v>
      </c>
      <c r="M2221">
        <v>2</v>
      </c>
      <c r="N2221" s="170">
        <v>22490513</v>
      </c>
      <c r="O2221" s="170">
        <v>24960000</v>
      </c>
      <c r="P2221" s="178">
        <v>35236</v>
      </c>
      <c r="Q2221" s="178">
        <v>1355</v>
      </c>
      <c r="R2221" s="178">
        <v>30087</v>
      </c>
      <c r="S2221">
        <v>0</v>
      </c>
      <c r="T2221">
        <v>0</v>
      </c>
      <c r="U2221">
        <v>0</v>
      </c>
      <c r="W2221">
        <v>0</v>
      </c>
      <c r="X2221">
        <v>0</v>
      </c>
      <c r="Y2221">
        <v>0</v>
      </c>
      <c r="AB2221" s="180">
        <v>44285</v>
      </c>
      <c r="AC2221">
        <v>1</v>
      </c>
      <c r="AD2221" t="s">
        <v>1922</v>
      </c>
      <c r="AE2221">
        <v>1</v>
      </c>
      <c r="AF2221">
        <v>30</v>
      </c>
      <c r="AG2221">
        <v>0</v>
      </c>
      <c r="AN2221">
        <v>1</v>
      </c>
      <c r="AO2221">
        <v>1</v>
      </c>
      <c r="AR2221" s="178">
        <v>14507</v>
      </c>
      <c r="AS2221" t="s">
        <v>1921</v>
      </c>
      <c r="AT2221">
        <v>0</v>
      </c>
      <c r="AU2221">
        <v>0</v>
      </c>
      <c r="AV2221">
        <v>890480123</v>
      </c>
      <c r="AW2221" t="s">
        <v>1920</v>
      </c>
      <c r="AX2221">
        <v>5</v>
      </c>
      <c r="BC2221">
        <v>2</v>
      </c>
      <c r="BD2221">
        <v>7</v>
      </c>
      <c r="BE2221">
        <v>2</v>
      </c>
    </row>
    <row r="2222" spans="1:57" x14ac:dyDescent="0.25">
      <c r="A2222" s="179">
        <f t="shared" si="34"/>
        <v>3481</v>
      </c>
      <c r="B2222" t="s">
        <v>1923</v>
      </c>
      <c r="C2222">
        <v>45457546</v>
      </c>
      <c r="D2222">
        <v>144105</v>
      </c>
      <c r="E2222">
        <v>4</v>
      </c>
      <c r="F2222">
        <v>550019044</v>
      </c>
      <c r="G2222" s="180">
        <v>43256</v>
      </c>
      <c r="H2222" s="180">
        <v>45168</v>
      </c>
      <c r="I2222">
        <v>0</v>
      </c>
      <c r="J2222">
        <v>1</v>
      </c>
      <c r="K2222">
        <v>7</v>
      </c>
      <c r="L2222">
        <v>30</v>
      </c>
      <c r="M2222">
        <v>2</v>
      </c>
      <c r="N2222" s="170">
        <v>22490513</v>
      </c>
      <c r="O2222" s="170">
        <v>24960000</v>
      </c>
      <c r="P2222" s="178">
        <v>7865</v>
      </c>
      <c r="Q2222" s="178">
        <v>302</v>
      </c>
      <c r="R2222" s="178">
        <v>6721</v>
      </c>
      <c r="S2222">
        <v>0</v>
      </c>
      <c r="T2222">
        <v>0</v>
      </c>
      <c r="U2222">
        <v>0</v>
      </c>
      <c r="W2222">
        <v>0</v>
      </c>
      <c r="X2222">
        <v>0</v>
      </c>
      <c r="Y2222">
        <v>0</v>
      </c>
      <c r="AB2222" s="180">
        <v>44285</v>
      </c>
      <c r="AC2222">
        <v>1</v>
      </c>
      <c r="AD2222" t="s">
        <v>1922</v>
      </c>
      <c r="AE2222">
        <v>1</v>
      </c>
      <c r="AF2222">
        <v>30</v>
      </c>
      <c r="AG2222">
        <v>0</v>
      </c>
      <c r="AN2222">
        <v>1</v>
      </c>
      <c r="AO2222">
        <v>1</v>
      </c>
      <c r="AR2222" s="178">
        <v>3240</v>
      </c>
      <c r="AS2222" t="s">
        <v>1921</v>
      </c>
      <c r="AT2222">
        <v>0</v>
      </c>
      <c r="AU2222">
        <v>0</v>
      </c>
      <c r="AV2222">
        <v>890480123</v>
      </c>
      <c r="AW2222" t="s">
        <v>1920</v>
      </c>
      <c r="AX2222">
        <v>5</v>
      </c>
      <c r="BC2222">
        <v>2</v>
      </c>
      <c r="BD2222">
        <v>7</v>
      </c>
      <c r="BE2222">
        <v>2</v>
      </c>
    </row>
    <row r="2223" spans="1:57" x14ac:dyDescent="0.25">
      <c r="A2223" s="179">
        <f t="shared" si="34"/>
        <v>8426</v>
      </c>
      <c r="B2223" t="s">
        <v>1923</v>
      </c>
      <c r="C2223">
        <v>45457546</v>
      </c>
      <c r="D2223">
        <v>144105</v>
      </c>
      <c r="E2223">
        <v>4</v>
      </c>
      <c r="F2223">
        <v>550019227</v>
      </c>
      <c r="G2223" s="180">
        <v>43287</v>
      </c>
      <c r="H2223" s="180">
        <v>45168</v>
      </c>
      <c r="I2223">
        <v>0</v>
      </c>
      <c r="J2223">
        <v>1</v>
      </c>
      <c r="K2223">
        <v>7</v>
      </c>
      <c r="L2223">
        <v>30</v>
      </c>
      <c r="M2223">
        <v>2</v>
      </c>
      <c r="N2223" s="170">
        <v>22490513</v>
      </c>
      <c r="O2223" s="170">
        <v>24960000</v>
      </c>
      <c r="P2223" s="178">
        <v>19055</v>
      </c>
      <c r="Q2223" s="178">
        <v>733</v>
      </c>
      <c r="R2223" s="178">
        <v>16272</v>
      </c>
      <c r="S2223">
        <v>0</v>
      </c>
      <c r="T2223">
        <v>0</v>
      </c>
      <c r="U2223">
        <v>0</v>
      </c>
      <c r="W2223">
        <v>0</v>
      </c>
      <c r="X2223">
        <v>0</v>
      </c>
      <c r="Y2223">
        <v>0</v>
      </c>
      <c r="AB2223" s="180">
        <v>44285</v>
      </c>
      <c r="AC2223">
        <v>1</v>
      </c>
      <c r="AD2223" t="s">
        <v>1922</v>
      </c>
      <c r="AE2223">
        <v>1</v>
      </c>
      <c r="AF2223">
        <v>30</v>
      </c>
      <c r="AG2223">
        <v>0</v>
      </c>
      <c r="AN2223">
        <v>1</v>
      </c>
      <c r="AO2223">
        <v>1</v>
      </c>
      <c r="AR2223" s="178">
        <v>7846</v>
      </c>
      <c r="AS2223" t="s">
        <v>1921</v>
      </c>
      <c r="AT2223">
        <v>0</v>
      </c>
      <c r="AU2223">
        <v>0</v>
      </c>
      <c r="AV2223">
        <v>890480123</v>
      </c>
      <c r="AW2223" t="s">
        <v>1920</v>
      </c>
      <c r="AX2223">
        <v>5</v>
      </c>
      <c r="BC2223">
        <v>2</v>
      </c>
      <c r="BD2223">
        <v>7</v>
      </c>
      <c r="BE2223">
        <v>2</v>
      </c>
    </row>
    <row r="2224" spans="1:57" x14ac:dyDescent="0.25">
      <c r="A2224" s="179">
        <f t="shared" si="34"/>
        <v>3737</v>
      </c>
      <c r="B2224" t="s">
        <v>1923</v>
      </c>
      <c r="C2224">
        <v>45457546</v>
      </c>
      <c r="D2224">
        <v>144105</v>
      </c>
      <c r="E2224">
        <v>4</v>
      </c>
      <c r="F2224">
        <v>550019228</v>
      </c>
      <c r="G2224" s="180">
        <v>43287</v>
      </c>
      <c r="H2224" s="180">
        <v>45168</v>
      </c>
      <c r="I2224">
        <v>0</v>
      </c>
      <c r="J2224">
        <v>1</v>
      </c>
      <c r="K2224">
        <v>7</v>
      </c>
      <c r="L2224">
        <v>30</v>
      </c>
      <c r="M2224">
        <v>2</v>
      </c>
      <c r="N2224" s="170">
        <v>22490513</v>
      </c>
      <c r="O2224" s="170">
        <v>24960000</v>
      </c>
      <c r="P2224" s="178">
        <v>8451</v>
      </c>
      <c r="Q2224" s="178">
        <v>325</v>
      </c>
      <c r="R2224" s="178">
        <v>7217</v>
      </c>
      <c r="S2224">
        <v>0</v>
      </c>
      <c r="T2224">
        <v>0</v>
      </c>
      <c r="U2224">
        <v>0</v>
      </c>
      <c r="W2224">
        <v>0</v>
      </c>
      <c r="X2224">
        <v>0</v>
      </c>
      <c r="Y2224">
        <v>0</v>
      </c>
      <c r="AB2224" s="180">
        <v>44285</v>
      </c>
      <c r="AC2224">
        <v>1</v>
      </c>
      <c r="AD2224" t="s">
        <v>1922</v>
      </c>
      <c r="AE2224">
        <v>1</v>
      </c>
      <c r="AF2224">
        <v>30</v>
      </c>
      <c r="AG2224">
        <v>0</v>
      </c>
      <c r="AN2224">
        <v>1</v>
      </c>
      <c r="AO2224">
        <v>1</v>
      </c>
      <c r="AR2224" s="178">
        <v>3480</v>
      </c>
      <c r="AS2224" t="s">
        <v>1921</v>
      </c>
      <c r="AT2224">
        <v>0</v>
      </c>
      <c r="AU2224">
        <v>0</v>
      </c>
      <c r="AV2224">
        <v>890480123</v>
      </c>
      <c r="AW2224" t="s">
        <v>1920</v>
      </c>
      <c r="AX2224">
        <v>5</v>
      </c>
      <c r="BC2224">
        <v>2</v>
      </c>
      <c r="BD2224">
        <v>7</v>
      </c>
      <c r="BE2224">
        <v>2</v>
      </c>
    </row>
    <row r="2225" spans="1:57" x14ac:dyDescent="0.25">
      <c r="A2225" s="179">
        <f t="shared" si="34"/>
        <v>3737</v>
      </c>
      <c r="B2225" t="s">
        <v>1923</v>
      </c>
      <c r="C2225">
        <v>45457546</v>
      </c>
      <c r="D2225">
        <v>144105</v>
      </c>
      <c r="E2225">
        <v>4</v>
      </c>
      <c r="F2225">
        <v>550019229</v>
      </c>
      <c r="G2225" s="180">
        <v>43287</v>
      </c>
      <c r="H2225" s="180">
        <v>45168</v>
      </c>
      <c r="I2225">
        <v>0</v>
      </c>
      <c r="J2225">
        <v>1</v>
      </c>
      <c r="K2225">
        <v>7</v>
      </c>
      <c r="L2225">
        <v>30</v>
      </c>
      <c r="M2225">
        <v>2</v>
      </c>
      <c r="N2225" s="170">
        <v>22490513</v>
      </c>
      <c r="O2225" s="170">
        <v>24960000</v>
      </c>
      <c r="P2225" s="178">
        <v>8451</v>
      </c>
      <c r="Q2225" s="178">
        <v>325</v>
      </c>
      <c r="R2225" s="178">
        <v>7217</v>
      </c>
      <c r="S2225">
        <v>0</v>
      </c>
      <c r="T2225">
        <v>0</v>
      </c>
      <c r="U2225">
        <v>0</v>
      </c>
      <c r="W2225">
        <v>0</v>
      </c>
      <c r="X2225">
        <v>0</v>
      </c>
      <c r="Y2225">
        <v>0</v>
      </c>
      <c r="AB2225" s="180">
        <v>44285</v>
      </c>
      <c r="AC2225">
        <v>1</v>
      </c>
      <c r="AD2225" t="s">
        <v>1922</v>
      </c>
      <c r="AE2225">
        <v>1</v>
      </c>
      <c r="AF2225">
        <v>30</v>
      </c>
      <c r="AG2225">
        <v>0</v>
      </c>
      <c r="AN2225">
        <v>1</v>
      </c>
      <c r="AO2225">
        <v>1</v>
      </c>
      <c r="AR2225" s="178">
        <v>3480</v>
      </c>
      <c r="AS2225" t="s">
        <v>1921</v>
      </c>
      <c r="AT2225">
        <v>0</v>
      </c>
      <c r="AU2225">
        <v>0</v>
      </c>
      <c r="AV2225">
        <v>890480123</v>
      </c>
      <c r="AW2225" t="s">
        <v>1920</v>
      </c>
      <c r="AX2225">
        <v>5</v>
      </c>
      <c r="BC2225">
        <v>2</v>
      </c>
      <c r="BD2225">
        <v>7</v>
      </c>
      <c r="BE2225">
        <v>2</v>
      </c>
    </row>
    <row r="2226" spans="1:57" x14ac:dyDescent="0.25">
      <c r="A2226" s="179">
        <f t="shared" si="34"/>
        <v>9757</v>
      </c>
      <c r="B2226" t="s">
        <v>1923</v>
      </c>
      <c r="C2226">
        <v>45457546</v>
      </c>
      <c r="D2226">
        <v>144105</v>
      </c>
      <c r="E2226">
        <v>4</v>
      </c>
      <c r="F2226">
        <v>550019705</v>
      </c>
      <c r="G2226" s="180">
        <v>43356</v>
      </c>
      <c r="H2226" s="180">
        <v>45168</v>
      </c>
      <c r="I2226">
        <v>0</v>
      </c>
      <c r="J2226">
        <v>1</v>
      </c>
      <c r="K2226">
        <v>7</v>
      </c>
      <c r="L2226">
        <v>30</v>
      </c>
      <c r="M2226">
        <v>2</v>
      </c>
      <c r="N2226" s="170">
        <v>22490513</v>
      </c>
      <c r="O2226" s="170">
        <v>24960000</v>
      </c>
      <c r="P2226" s="178">
        <v>22060</v>
      </c>
      <c r="Q2226" s="178">
        <v>848</v>
      </c>
      <c r="R2226" s="178">
        <v>18841</v>
      </c>
      <c r="S2226">
        <v>0</v>
      </c>
      <c r="T2226">
        <v>0</v>
      </c>
      <c r="U2226">
        <v>0</v>
      </c>
      <c r="W2226">
        <v>0</v>
      </c>
      <c r="X2226">
        <v>0</v>
      </c>
      <c r="Y2226">
        <v>0</v>
      </c>
      <c r="AB2226" s="180">
        <v>44285</v>
      </c>
      <c r="AC2226">
        <v>1</v>
      </c>
      <c r="AD2226" t="s">
        <v>1922</v>
      </c>
      <c r="AE2226">
        <v>1</v>
      </c>
      <c r="AF2226">
        <v>30</v>
      </c>
      <c r="AG2226">
        <v>0</v>
      </c>
      <c r="AN2226">
        <v>1</v>
      </c>
      <c r="AO2226">
        <v>1</v>
      </c>
      <c r="AR2226" s="178">
        <v>9084</v>
      </c>
      <c r="AS2226" t="s">
        <v>1921</v>
      </c>
      <c r="AT2226">
        <v>0</v>
      </c>
      <c r="AU2226">
        <v>0</v>
      </c>
      <c r="AV2226">
        <v>890480123</v>
      </c>
      <c r="AW2226" t="s">
        <v>1920</v>
      </c>
      <c r="AX2226">
        <v>5</v>
      </c>
      <c r="BC2226">
        <v>2</v>
      </c>
      <c r="BD2226">
        <v>7</v>
      </c>
      <c r="BE2226">
        <v>2</v>
      </c>
    </row>
    <row r="2227" spans="1:57" x14ac:dyDescent="0.25">
      <c r="A2227" s="179">
        <f t="shared" si="34"/>
        <v>19500</v>
      </c>
      <c r="B2227" t="s">
        <v>1923</v>
      </c>
      <c r="C2227">
        <v>45457546</v>
      </c>
      <c r="D2227">
        <v>144105</v>
      </c>
      <c r="E2227">
        <v>4</v>
      </c>
      <c r="F2227">
        <v>550019706</v>
      </c>
      <c r="G2227" s="180">
        <v>43356</v>
      </c>
      <c r="H2227" s="180">
        <v>45168</v>
      </c>
      <c r="I2227">
        <v>0</v>
      </c>
      <c r="J2227">
        <v>1</v>
      </c>
      <c r="K2227">
        <v>7</v>
      </c>
      <c r="L2227">
        <v>30</v>
      </c>
      <c r="M2227">
        <v>2</v>
      </c>
      <c r="N2227" s="170">
        <v>22490513</v>
      </c>
      <c r="O2227" s="170">
        <v>24960000</v>
      </c>
      <c r="P2227" s="178">
        <v>44091</v>
      </c>
      <c r="Q2227" s="178">
        <v>1695</v>
      </c>
      <c r="R2227" s="178">
        <v>37657</v>
      </c>
      <c r="S2227">
        <v>0</v>
      </c>
      <c r="T2227">
        <v>0</v>
      </c>
      <c r="U2227">
        <v>0</v>
      </c>
      <c r="W2227">
        <v>0</v>
      </c>
      <c r="X2227">
        <v>0</v>
      </c>
      <c r="Y2227">
        <v>0</v>
      </c>
      <c r="AB2227" s="180">
        <v>44285</v>
      </c>
      <c r="AC2227">
        <v>1</v>
      </c>
      <c r="AD2227" t="s">
        <v>1922</v>
      </c>
      <c r="AE2227">
        <v>1</v>
      </c>
      <c r="AF2227">
        <v>30</v>
      </c>
      <c r="AG2227">
        <v>0</v>
      </c>
      <c r="AN2227">
        <v>1</v>
      </c>
      <c r="AO2227">
        <v>1</v>
      </c>
      <c r="AR2227" s="178">
        <v>18157</v>
      </c>
      <c r="AS2227" t="s">
        <v>1921</v>
      </c>
      <c r="AT2227">
        <v>0</v>
      </c>
      <c r="AU2227">
        <v>0</v>
      </c>
      <c r="AV2227">
        <v>890480123</v>
      </c>
      <c r="AW2227" t="s">
        <v>1920</v>
      </c>
      <c r="AX2227">
        <v>5</v>
      </c>
      <c r="BC2227">
        <v>2</v>
      </c>
      <c r="BD2227">
        <v>7</v>
      </c>
      <c r="BE2227">
        <v>2</v>
      </c>
    </row>
    <row r="2228" spans="1:57" x14ac:dyDescent="0.25">
      <c r="A2228" s="179">
        <f t="shared" si="34"/>
        <v>10422</v>
      </c>
      <c r="B2228" t="s">
        <v>1923</v>
      </c>
      <c r="C2228">
        <v>45457546</v>
      </c>
      <c r="D2228">
        <v>144105</v>
      </c>
      <c r="E2228">
        <v>4</v>
      </c>
      <c r="F2228">
        <v>550019874</v>
      </c>
      <c r="G2228" s="180">
        <v>43383</v>
      </c>
      <c r="H2228" s="180">
        <v>45168</v>
      </c>
      <c r="I2228">
        <v>0</v>
      </c>
      <c r="J2228">
        <v>1</v>
      </c>
      <c r="K2228">
        <v>7</v>
      </c>
      <c r="L2228">
        <v>30</v>
      </c>
      <c r="M2228">
        <v>2</v>
      </c>
      <c r="N2228" s="170">
        <v>22490513</v>
      </c>
      <c r="O2228" s="170">
        <v>24960000</v>
      </c>
      <c r="P2228" s="178">
        <v>23565</v>
      </c>
      <c r="Q2228" s="178">
        <v>906</v>
      </c>
      <c r="R2228" s="178">
        <v>20126</v>
      </c>
      <c r="S2228">
        <v>0</v>
      </c>
      <c r="T2228">
        <v>0</v>
      </c>
      <c r="U2228">
        <v>0</v>
      </c>
      <c r="W2228">
        <v>0</v>
      </c>
      <c r="X2228">
        <v>0</v>
      </c>
      <c r="Y2228">
        <v>0</v>
      </c>
      <c r="AB2228" s="180">
        <v>44285</v>
      </c>
      <c r="AC2228">
        <v>1</v>
      </c>
      <c r="AD2228" t="s">
        <v>1922</v>
      </c>
      <c r="AE2228">
        <v>1</v>
      </c>
      <c r="AF2228">
        <v>30</v>
      </c>
      <c r="AG2228">
        <v>0</v>
      </c>
      <c r="AN2228">
        <v>1</v>
      </c>
      <c r="AO2228">
        <v>1</v>
      </c>
      <c r="AR2228" s="178">
        <v>9704</v>
      </c>
      <c r="AS2228" t="s">
        <v>1921</v>
      </c>
      <c r="AT2228">
        <v>0</v>
      </c>
      <c r="AU2228">
        <v>0</v>
      </c>
      <c r="AV2228">
        <v>890480123</v>
      </c>
      <c r="AW2228" t="s">
        <v>1920</v>
      </c>
      <c r="AX2228">
        <v>5</v>
      </c>
      <c r="BC2228">
        <v>2</v>
      </c>
      <c r="BD2228">
        <v>7</v>
      </c>
      <c r="BE2228">
        <v>2</v>
      </c>
    </row>
    <row r="2229" spans="1:57" x14ac:dyDescent="0.25">
      <c r="A2229" s="179">
        <f t="shared" si="34"/>
        <v>11153</v>
      </c>
      <c r="B2229" t="s">
        <v>1923</v>
      </c>
      <c r="C2229">
        <v>45457546</v>
      </c>
      <c r="D2229">
        <v>144105</v>
      </c>
      <c r="E2229">
        <v>4</v>
      </c>
      <c r="F2229">
        <v>550019875</v>
      </c>
      <c r="G2229" s="180">
        <v>43383</v>
      </c>
      <c r="H2229" s="180">
        <v>45168</v>
      </c>
      <c r="I2229">
        <v>0</v>
      </c>
      <c r="J2229">
        <v>1</v>
      </c>
      <c r="K2229">
        <v>7</v>
      </c>
      <c r="L2229">
        <v>30</v>
      </c>
      <c r="M2229">
        <v>2</v>
      </c>
      <c r="N2229" s="170">
        <v>22490513</v>
      </c>
      <c r="O2229" s="170">
        <v>24960000</v>
      </c>
      <c r="P2229" s="178">
        <v>25215</v>
      </c>
      <c r="Q2229" s="178">
        <v>969</v>
      </c>
      <c r="R2229" s="178">
        <v>21538</v>
      </c>
      <c r="S2229">
        <v>0</v>
      </c>
      <c r="T2229">
        <v>0</v>
      </c>
      <c r="U2229">
        <v>0</v>
      </c>
      <c r="W2229">
        <v>0</v>
      </c>
      <c r="X2229">
        <v>0</v>
      </c>
      <c r="Y2229">
        <v>0</v>
      </c>
      <c r="AB2229" s="180">
        <v>44285</v>
      </c>
      <c r="AC2229">
        <v>1</v>
      </c>
      <c r="AD2229" t="s">
        <v>1922</v>
      </c>
      <c r="AE2229">
        <v>1</v>
      </c>
      <c r="AF2229">
        <v>30</v>
      </c>
      <c r="AG2229">
        <v>0</v>
      </c>
      <c r="AN2229">
        <v>1</v>
      </c>
      <c r="AO2229">
        <v>1</v>
      </c>
      <c r="AR2229" s="178">
        <v>10385</v>
      </c>
      <c r="AS2229" t="s">
        <v>1921</v>
      </c>
      <c r="AT2229">
        <v>0</v>
      </c>
      <c r="AU2229">
        <v>0</v>
      </c>
      <c r="AV2229">
        <v>890480123</v>
      </c>
      <c r="AW2229" t="s">
        <v>1920</v>
      </c>
      <c r="AX2229">
        <v>5</v>
      </c>
      <c r="BC2229">
        <v>2</v>
      </c>
      <c r="BD2229">
        <v>7</v>
      </c>
      <c r="BE2229">
        <v>2</v>
      </c>
    </row>
    <row r="2230" spans="1:57" x14ac:dyDescent="0.25">
      <c r="A2230" s="179">
        <f t="shared" si="34"/>
        <v>24514</v>
      </c>
      <c r="B2230" t="s">
        <v>1923</v>
      </c>
      <c r="C2230">
        <v>45457546</v>
      </c>
      <c r="D2230">
        <v>144105</v>
      </c>
      <c r="E2230">
        <v>4</v>
      </c>
      <c r="F2230">
        <v>550019994</v>
      </c>
      <c r="G2230" s="180">
        <v>43404</v>
      </c>
      <c r="H2230" s="180">
        <v>45168</v>
      </c>
      <c r="I2230">
        <v>0</v>
      </c>
      <c r="J2230">
        <v>1</v>
      </c>
      <c r="K2230">
        <v>7</v>
      </c>
      <c r="L2230">
        <v>30</v>
      </c>
      <c r="M2230">
        <v>2</v>
      </c>
      <c r="N2230" s="170">
        <v>22490513</v>
      </c>
      <c r="O2230" s="170">
        <v>24960000</v>
      </c>
      <c r="P2230" s="178">
        <v>55447</v>
      </c>
      <c r="Q2230" s="178">
        <v>2132</v>
      </c>
      <c r="R2230" s="178">
        <v>47338</v>
      </c>
      <c r="S2230">
        <v>0</v>
      </c>
      <c r="T2230">
        <v>0</v>
      </c>
      <c r="U2230">
        <v>0</v>
      </c>
      <c r="W2230">
        <v>0</v>
      </c>
      <c r="X2230">
        <v>0</v>
      </c>
      <c r="Y2230">
        <v>0</v>
      </c>
      <c r="AB2230" s="180">
        <v>44285</v>
      </c>
      <c r="AC2230">
        <v>1</v>
      </c>
      <c r="AD2230" t="s">
        <v>1922</v>
      </c>
      <c r="AE2230">
        <v>1</v>
      </c>
      <c r="AF2230">
        <v>30</v>
      </c>
      <c r="AG2230">
        <v>0</v>
      </c>
      <c r="AN2230">
        <v>1</v>
      </c>
      <c r="AO2230">
        <v>1</v>
      </c>
      <c r="AR2230" s="178">
        <v>22824</v>
      </c>
      <c r="AS2230" t="s">
        <v>1921</v>
      </c>
      <c r="AT2230">
        <v>0</v>
      </c>
      <c r="AU2230">
        <v>0</v>
      </c>
      <c r="AV2230">
        <v>890480123</v>
      </c>
      <c r="AW2230" t="s">
        <v>1920</v>
      </c>
      <c r="AX2230">
        <v>5</v>
      </c>
      <c r="BC2230">
        <v>2</v>
      </c>
      <c r="BD2230">
        <v>7</v>
      </c>
      <c r="BE2230">
        <v>2</v>
      </c>
    </row>
    <row r="2231" spans="1:57" x14ac:dyDescent="0.25">
      <c r="A2231" s="179">
        <f t="shared" si="34"/>
        <v>11670</v>
      </c>
      <c r="B2231" t="s">
        <v>1923</v>
      </c>
      <c r="C2231">
        <v>45457546</v>
      </c>
      <c r="D2231">
        <v>144105</v>
      </c>
      <c r="E2231">
        <v>4</v>
      </c>
      <c r="F2231">
        <v>550020256</v>
      </c>
      <c r="G2231" s="180">
        <v>43437</v>
      </c>
      <c r="H2231" s="180">
        <v>45168</v>
      </c>
      <c r="I2231">
        <v>0</v>
      </c>
      <c r="J2231">
        <v>1</v>
      </c>
      <c r="K2231">
        <v>7</v>
      </c>
      <c r="L2231">
        <v>30</v>
      </c>
      <c r="M2231">
        <v>2</v>
      </c>
      <c r="N2231" s="170">
        <v>22490513</v>
      </c>
      <c r="O2231" s="170">
        <v>24960000</v>
      </c>
      <c r="P2231" s="178">
        <v>26389</v>
      </c>
      <c r="Q2231" s="178">
        <v>1015</v>
      </c>
      <c r="R2231" s="178">
        <v>22535</v>
      </c>
      <c r="S2231">
        <v>0</v>
      </c>
      <c r="T2231">
        <v>0</v>
      </c>
      <c r="U2231">
        <v>0</v>
      </c>
      <c r="W2231">
        <v>0</v>
      </c>
      <c r="X2231">
        <v>0</v>
      </c>
      <c r="Y2231">
        <v>0</v>
      </c>
      <c r="AB2231" s="180">
        <v>44285</v>
      </c>
      <c r="AC2231">
        <v>1</v>
      </c>
      <c r="AD2231" t="s">
        <v>1922</v>
      </c>
      <c r="AE2231">
        <v>1</v>
      </c>
      <c r="AF2231">
        <v>30</v>
      </c>
      <c r="AG2231">
        <v>0</v>
      </c>
      <c r="AN2231">
        <v>1</v>
      </c>
      <c r="AO2231">
        <v>1</v>
      </c>
      <c r="AR2231" s="178">
        <v>10865</v>
      </c>
      <c r="AS2231" t="s">
        <v>1921</v>
      </c>
      <c r="AT2231">
        <v>0</v>
      </c>
      <c r="AU2231">
        <v>0</v>
      </c>
      <c r="AV2231">
        <v>890480123</v>
      </c>
      <c r="AW2231" t="s">
        <v>1920</v>
      </c>
      <c r="AX2231">
        <v>5</v>
      </c>
      <c r="BC2231">
        <v>2</v>
      </c>
      <c r="BD2231">
        <v>7</v>
      </c>
      <c r="BE2231">
        <v>2</v>
      </c>
    </row>
    <row r="2232" spans="1:57" x14ac:dyDescent="0.25">
      <c r="A2232" s="179">
        <f t="shared" si="34"/>
        <v>4994</v>
      </c>
      <c r="B2232" t="s">
        <v>1923</v>
      </c>
      <c r="C2232">
        <v>45457546</v>
      </c>
      <c r="D2232">
        <v>144105</v>
      </c>
      <c r="E2232">
        <v>4</v>
      </c>
      <c r="F2232">
        <v>550020257</v>
      </c>
      <c r="G2232" s="180">
        <v>43437</v>
      </c>
      <c r="H2232" s="180">
        <v>45168</v>
      </c>
      <c r="I2232">
        <v>0</v>
      </c>
      <c r="J2232">
        <v>1</v>
      </c>
      <c r="K2232">
        <v>7</v>
      </c>
      <c r="L2232">
        <v>30</v>
      </c>
      <c r="M2232">
        <v>2</v>
      </c>
      <c r="N2232" s="170">
        <v>22490513</v>
      </c>
      <c r="O2232" s="170">
        <v>24960000</v>
      </c>
      <c r="P2232" s="178">
        <v>11291</v>
      </c>
      <c r="Q2232" s="178">
        <v>434</v>
      </c>
      <c r="R2232" s="178">
        <v>9643</v>
      </c>
      <c r="S2232">
        <v>0</v>
      </c>
      <c r="T2232">
        <v>0</v>
      </c>
      <c r="U2232">
        <v>0</v>
      </c>
      <c r="W2232">
        <v>0</v>
      </c>
      <c r="X2232">
        <v>0</v>
      </c>
      <c r="Y2232">
        <v>0</v>
      </c>
      <c r="AB2232" s="180">
        <v>44285</v>
      </c>
      <c r="AC2232">
        <v>1</v>
      </c>
      <c r="AD2232" t="s">
        <v>1922</v>
      </c>
      <c r="AE2232">
        <v>1</v>
      </c>
      <c r="AF2232">
        <v>30</v>
      </c>
      <c r="AG2232">
        <v>0</v>
      </c>
      <c r="AN2232">
        <v>1</v>
      </c>
      <c r="AO2232">
        <v>1</v>
      </c>
      <c r="AR2232" s="178">
        <v>4649</v>
      </c>
      <c r="AS2232" t="s">
        <v>1921</v>
      </c>
      <c r="AT2232">
        <v>0</v>
      </c>
      <c r="AU2232">
        <v>0</v>
      </c>
      <c r="AV2232">
        <v>890480123</v>
      </c>
      <c r="AW2232" t="s">
        <v>1920</v>
      </c>
      <c r="AX2232">
        <v>5</v>
      </c>
      <c r="BC2232">
        <v>2</v>
      </c>
      <c r="BD2232">
        <v>7</v>
      </c>
      <c r="BE2232">
        <v>2</v>
      </c>
    </row>
    <row r="2233" spans="1:57" x14ac:dyDescent="0.25">
      <c r="A2233" s="179">
        <f t="shared" si="34"/>
        <v>5043</v>
      </c>
      <c r="B2233" t="s">
        <v>1923</v>
      </c>
      <c r="C2233">
        <v>45457546</v>
      </c>
      <c r="D2233">
        <v>144105</v>
      </c>
      <c r="E2233">
        <v>4</v>
      </c>
      <c r="F2233">
        <v>550020258</v>
      </c>
      <c r="G2233" s="180">
        <v>43437</v>
      </c>
      <c r="H2233" s="180">
        <v>45168</v>
      </c>
      <c r="I2233">
        <v>0</v>
      </c>
      <c r="J2233">
        <v>1</v>
      </c>
      <c r="K2233">
        <v>7</v>
      </c>
      <c r="L2233">
        <v>30</v>
      </c>
      <c r="M2233">
        <v>2</v>
      </c>
      <c r="N2233" s="170">
        <v>22490513</v>
      </c>
      <c r="O2233" s="170">
        <v>24960000</v>
      </c>
      <c r="P2233" s="178">
        <v>11401</v>
      </c>
      <c r="Q2233" s="178">
        <v>438</v>
      </c>
      <c r="R2233" s="178">
        <v>9739</v>
      </c>
      <c r="S2233">
        <v>0</v>
      </c>
      <c r="T2233">
        <v>0</v>
      </c>
      <c r="U2233">
        <v>0</v>
      </c>
      <c r="W2233">
        <v>0</v>
      </c>
      <c r="X2233">
        <v>0</v>
      </c>
      <c r="Y2233">
        <v>0</v>
      </c>
      <c r="AB2233" s="180">
        <v>44285</v>
      </c>
      <c r="AC2233">
        <v>1</v>
      </c>
      <c r="AD2233" t="s">
        <v>1922</v>
      </c>
      <c r="AE2233">
        <v>1</v>
      </c>
      <c r="AF2233">
        <v>30</v>
      </c>
      <c r="AG2233">
        <v>0</v>
      </c>
      <c r="AN2233">
        <v>1</v>
      </c>
      <c r="AO2233">
        <v>1</v>
      </c>
      <c r="AR2233" s="178">
        <v>4696</v>
      </c>
      <c r="AS2233" t="s">
        <v>1921</v>
      </c>
      <c r="AT2233">
        <v>0</v>
      </c>
      <c r="AU2233">
        <v>0</v>
      </c>
      <c r="AV2233">
        <v>890480123</v>
      </c>
      <c r="AW2233" t="s">
        <v>1920</v>
      </c>
      <c r="AX2233">
        <v>5</v>
      </c>
      <c r="BC2233">
        <v>2</v>
      </c>
      <c r="BD2233">
        <v>7</v>
      </c>
      <c r="BE2233">
        <v>2</v>
      </c>
    </row>
    <row r="2234" spans="1:57" x14ac:dyDescent="0.25">
      <c r="A2234" s="179">
        <f t="shared" si="34"/>
        <v>12309</v>
      </c>
      <c r="B2234" t="s">
        <v>1923</v>
      </c>
      <c r="C2234">
        <v>45457546</v>
      </c>
      <c r="D2234">
        <v>144105</v>
      </c>
      <c r="E2234">
        <v>4</v>
      </c>
      <c r="F2234">
        <v>550020466</v>
      </c>
      <c r="G2234" s="180">
        <v>43477</v>
      </c>
      <c r="H2234" s="180">
        <v>45168</v>
      </c>
      <c r="I2234">
        <v>0</v>
      </c>
      <c r="J2234">
        <v>1</v>
      </c>
      <c r="K2234">
        <v>7</v>
      </c>
      <c r="L2234">
        <v>30</v>
      </c>
      <c r="M2234">
        <v>2</v>
      </c>
      <c r="N2234" s="170">
        <v>22490513</v>
      </c>
      <c r="O2234" s="170">
        <v>24960000</v>
      </c>
      <c r="P2234" s="178">
        <v>27832</v>
      </c>
      <c r="Q2234" s="178">
        <v>1070</v>
      </c>
      <c r="R2234" s="178">
        <v>23770</v>
      </c>
      <c r="S2234">
        <v>0</v>
      </c>
      <c r="T2234">
        <v>0</v>
      </c>
      <c r="U2234">
        <v>0</v>
      </c>
      <c r="W2234">
        <v>0</v>
      </c>
      <c r="X2234">
        <v>0</v>
      </c>
      <c r="Y2234">
        <v>0</v>
      </c>
      <c r="AB2234" s="180">
        <v>44285</v>
      </c>
      <c r="AC2234">
        <v>1</v>
      </c>
      <c r="AD2234" t="s">
        <v>1922</v>
      </c>
      <c r="AE2234">
        <v>1</v>
      </c>
      <c r="AF2234">
        <v>30</v>
      </c>
      <c r="AG2234">
        <v>0</v>
      </c>
      <c r="AN2234">
        <v>1</v>
      </c>
      <c r="AO2234">
        <v>1</v>
      </c>
      <c r="AR2234" s="178">
        <v>11461</v>
      </c>
      <c r="AS2234" t="s">
        <v>1921</v>
      </c>
      <c r="AT2234">
        <v>0</v>
      </c>
      <c r="AU2234">
        <v>0</v>
      </c>
      <c r="AV2234">
        <v>890480123</v>
      </c>
      <c r="AW2234" t="s">
        <v>1920</v>
      </c>
      <c r="AX2234">
        <v>5</v>
      </c>
      <c r="BC2234">
        <v>2</v>
      </c>
      <c r="BD2234">
        <v>7</v>
      </c>
      <c r="BE2234">
        <v>2</v>
      </c>
    </row>
    <row r="2235" spans="1:57" x14ac:dyDescent="0.25">
      <c r="A2235" s="179">
        <f t="shared" si="34"/>
        <v>5288</v>
      </c>
      <c r="B2235" t="s">
        <v>1923</v>
      </c>
      <c r="C2235">
        <v>45457546</v>
      </c>
      <c r="D2235">
        <v>144105</v>
      </c>
      <c r="E2235">
        <v>4</v>
      </c>
      <c r="F2235">
        <v>550020467</v>
      </c>
      <c r="G2235" s="180">
        <v>43477</v>
      </c>
      <c r="H2235" s="180">
        <v>45168</v>
      </c>
      <c r="I2235">
        <v>0</v>
      </c>
      <c r="J2235">
        <v>1</v>
      </c>
      <c r="K2235">
        <v>7</v>
      </c>
      <c r="L2235">
        <v>30</v>
      </c>
      <c r="M2235">
        <v>2</v>
      </c>
      <c r="N2235" s="170">
        <v>22490513</v>
      </c>
      <c r="O2235" s="170">
        <v>24960000</v>
      </c>
      <c r="P2235" s="178">
        <v>11958</v>
      </c>
      <c r="Q2235" s="178">
        <v>460</v>
      </c>
      <c r="R2235" s="178">
        <v>10211</v>
      </c>
      <c r="S2235">
        <v>0</v>
      </c>
      <c r="T2235">
        <v>0</v>
      </c>
      <c r="U2235">
        <v>0</v>
      </c>
      <c r="W2235">
        <v>0</v>
      </c>
      <c r="X2235">
        <v>0</v>
      </c>
      <c r="Y2235">
        <v>0</v>
      </c>
      <c r="AB2235" s="180">
        <v>44285</v>
      </c>
      <c r="AC2235">
        <v>1</v>
      </c>
      <c r="AD2235" t="s">
        <v>1922</v>
      </c>
      <c r="AE2235">
        <v>1</v>
      </c>
      <c r="AF2235">
        <v>30</v>
      </c>
      <c r="AG2235">
        <v>0</v>
      </c>
      <c r="AN2235">
        <v>1</v>
      </c>
      <c r="AO2235">
        <v>1</v>
      </c>
      <c r="AR2235" s="178">
        <v>4923</v>
      </c>
      <c r="AS2235" t="s">
        <v>1921</v>
      </c>
      <c r="AT2235">
        <v>0</v>
      </c>
      <c r="AU2235">
        <v>0</v>
      </c>
      <c r="AV2235">
        <v>890480123</v>
      </c>
      <c r="AW2235" t="s">
        <v>1920</v>
      </c>
      <c r="AX2235">
        <v>5</v>
      </c>
      <c r="BC2235">
        <v>2</v>
      </c>
      <c r="BD2235">
        <v>7</v>
      </c>
      <c r="BE2235">
        <v>2</v>
      </c>
    </row>
    <row r="2236" spans="1:57" x14ac:dyDescent="0.25">
      <c r="A2236" s="179">
        <f t="shared" si="34"/>
        <v>5288</v>
      </c>
      <c r="B2236" t="s">
        <v>1923</v>
      </c>
      <c r="C2236">
        <v>45457546</v>
      </c>
      <c r="D2236">
        <v>144105</v>
      </c>
      <c r="E2236">
        <v>4</v>
      </c>
      <c r="F2236">
        <v>550020468</v>
      </c>
      <c r="G2236" s="180">
        <v>43477</v>
      </c>
      <c r="H2236" s="180">
        <v>45168</v>
      </c>
      <c r="I2236">
        <v>0</v>
      </c>
      <c r="J2236">
        <v>1</v>
      </c>
      <c r="K2236">
        <v>7</v>
      </c>
      <c r="L2236">
        <v>30</v>
      </c>
      <c r="M2236">
        <v>2</v>
      </c>
      <c r="N2236" s="170">
        <v>22490513</v>
      </c>
      <c r="O2236" s="170">
        <v>24960000</v>
      </c>
      <c r="P2236" s="178">
        <v>11958</v>
      </c>
      <c r="Q2236" s="178">
        <v>460</v>
      </c>
      <c r="R2236" s="178">
        <v>10211</v>
      </c>
      <c r="S2236">
        <v>0</v>
      </c>
      <c r="T2236">
        <v>0</v>
      </c>
      <c r="U2236">
        <v>0</v>
      </c>
      <c r="W2236">
        <v>0</v>
      </c>
      <c r="X2236">
        <v>0</v>
      </c>
      <c r="Y2236">
        <v>0</v>
      </c>
      <c r="AB2236" s="180">
        <v>44285</v>
      </c>
      <c r="AC2236">
        <v>1</v>
      </c>
      <c r="AD2236" t="s">
        <v>1922</v>
      </c>
      <c r="AE2236">
        <v>1</v>
      </c>
      <c r="AF2236">
        <v>30</v>
      </c>
      <c r="AG2236">
        <v>0</v>
      </c>
      <c r="AN2236">
        <v>1</v>
      </c>
      <c r="AO2236">
        <v>1</v>
      </c>
      <c r="AR2236" s="178">
        <v>4923</v>
      </c>
      <c r="AS2236" t="s">
        <v>1921</v>
      </c>
      <c r="AT2236">
        <v>0</v>
      </c>
      <c r="AU2236">
        <v>0</v>
      </c>
      <c r="AV2236">
        <v>890480123</v>
      </c>
      <c r="AW2236" t="s">
        <v>1920</v>
      </c>
      <c r="AX2236">
        <v>5</v>
      </c>
      <c r="BC2236">
        <v>2</v>
      </c>
      <c r="BD2236">
        <v>7</v>
      </c>
      <c r="BE2236">
        <v>2</v>
      </c>
    </row>
    <row r="2237" spans="1:57" x14ac:dyDescent="0.25">
      <c r="A2237" s="179">
        <f t="shared" si="34"/>
        <v>28198</v>
      </c>
      <c r="B2237" t="s">
        <v>1923</v>
      </c>
      <c r="C2237">
        <v>45457546</v>
      </c>
      <c r="D2237">
        <v>144105</v>
      </c>
      <c r="E2237">
        <v>4</v>
      </c>
      <c r="F2237">
        <v>550020928</v>
      </c>
      <c r="G2237" s="180">
        <v>43552</v>
      </c>
      <c r="H2237" s="180">
        <v>45168</v>
      </c>
      <c r="I2237">
        <v>0</v>
      </c>
      <c r="J2237">
        <v>1</v>
      </c>
      <c r="K2237">
        <v>7</v>
      </c>
      <c r="L2237">
        <v>30</v>
      </c>
      <c r="M2237">
        <v>2</v>
      </c>
      <c r="N2237" s="170">
        <v>22490513</v>
      </c>
      <c r="O2237" s="170">
        <v>24960000</v>
      </c>
      <c r="P2237" s="178">
        <v>63756</v>
      </c>
      <c r="Q2237" s="178">
        <v>2451</v>
      </c>
      <c r="R2237" s="178">
        <v>54453</v>
      </c>
      <c r="S2237">
        <v>0</v>
      </c>
      <c r="T2237">
        <v>0</v>
      </c>
      <c r="U2237">
        <v>0</v>
      </c>
      <c r="W2237">
        <v>0</v>
      </c>
      <c r="X2237">
        <v>0</v>
      </c>
      <c r="Y2237">
        <v>0</v>
      </c>
      <c r="AB2237" s="180">
        <v>44285</v>
      </c>
      <c r="AC2237">
        <v>1</v>
      </c>
      <c r="AD2237" t="s">
        <v>1922</v>
      </c>
      <c r="AE2237">
        <v>1</v>
      </c>
      <c r="AF2237">
        <v>30</v>
      </c>
      <c r="AG2237">
        <v>0</v>
      </c>
      <c r="AN2237">
        <v>1</v>
      </c>
      <c r="AO2237">
        <v>1</v>
      </c>
      <c r="AR2237" s="178">
        <v>26255</v>
      </c>
      <c r="AS2237" t="s">
        <v>1921</v>
      </c>
      <c r="AT2237">
        <v>0</v>
      </c>
      <c r="AU2237">
        <v>0</v>
      </c>
      <c r="AV2237">
        <v>890480123</v>
      </c>
      <c r="AW2237" t="s">
        <v>1920</v>
      </c>
      <c r="AX2237">
        <v>5</v>
      </c>
      <c r="BC2237">
        <v>2</v>
      </c>
      <c r="BD2237">
        <v>7</v>
      </c>
      <c r="BE2237">
        <v>2</v>
      </c>
    </row>
    <row r="2238" spans="1:57" x14ac:dyDescent="0.25">
      <c r="A2238" s="179">
        <f t="shared" si="34"/>
        <v>28198</v>
      </c>
      <c r="B2238" t="s">
        <v>1923</v>
      </c>
      <c r="C2238">
        <v>45457546</v>
      </c>
      <c r="D2238">
        <v>144105</v>
      </c>
      <c r="E2238">
        <v>4</v>
      </c>
      <c r="F2238">
        <v>550020929</v>
      </c>
      <c r="G2238" s="180">
        <v>43552</v>
      </c>
      <c r="H2238" s="180">
        <v>45168</v>
      </c>
      <c r="I2238">
        <v>0</v>
      </c>
      <c r="J2238">
        <v>1</v>
      </c>
      <c r="K2238">
        <v>7</v>
      </c>
      <c r="L2238">
        <v>30</v>
      </c>
      <c r="M2238">
        <v>2</v>
      </c>
      <c r="N2238" s="170">
        <v>22490513</v>
      </c>
      <c r="O2238" s="170">
        <v>24960000</v>
      </c>
      <c r="P2238" s="178">
        <v>63756</v>
      </c>
      <c r="Q2238" s="178">
        <v>2451</v>
      </c>
      <c r="R2238" s="178">
        <v>54453</v>
      </c>
      <c r="S2238">
        <v>0</v>
      </c>
      <c r="T2238">
        <v>0</v>
      </c>
      <c r="U2238">
        <v>0</v>
      </c>
      <c r="W2238">
        <v>0</v>
      </c>
      <c r="X2238">
        <v>0</v>
      </c>
      <c r="Y2238">
        <v>0</v>
      </c>
      <c r="AB2238" s="180">
        <v>44285</v>
      </c>
      <c r="AC2238">
        <v>1</v>
      </c>
      <c r="AD2238" t="s">
        <v>1922</v>
      </c>
      <c r="AE2238">
        <v>1</v>
      </c>
      <c r="AF2238">
        <v>30</v>
      </c>
      <c r="AG2238">
        <v>0</v>
      </c>
      <c r="AN2238">
        <v>1</v>
      </c>
      <c r="AO2238">
        <v>1</v>
      </c>
      <c r="AR2238" s="178">
        <v>26255</v>
      </c>
      <c r="AS2238" t="s">
        <v>1921</v>
      </c>
      <c r="AT2238">
        <v>0</v>
      </c>
      <c r="AU2238">
        <v>0</v>
      </c>
      <c r="AV2238">
        <v>890480123</v>
      </c>
      <c r="AW2238" t="s">
        <v>1920</v>
      </c>
      <c r="AX2238">
        <v>5</v>
      </c>
      <c r="BC2238">
        <v>2</v>
      </c>
      <c r="BD2238">
        <v>7</v>
      </c>
      <c r="BE2238">
        <v>2</v>
      </c>
    </row>
    <row r="2239" spans="1:57" x14ac:dyDescent="0.25">
      <c r="A2239" s="179">
        <f t="shared" si="34"/>
        <v>14661</v>
      </c>
      <c r="B2239" t="s">
        <v>1923</v>
      </c>
      <c r="C2239">
        <v>45457546</v>
      </c>
      <c r="D2239">
        <v>144105</v>
      </c>
      <c r="E2239">
        <v>4</v>
      </c>
      <c r="F2239">
        <v>550021182</v>
      </c>
      <c r="G2239" s="180">
        <v>43588</v>
      </c>
      <c r="H2239" s="180">
        <v>45168</v>
      </c>
      <c r="I2239">
        <v>0</v>
      </c>
      <c r="J2239">
        <v>1</v>
      </c>
      <c r="K2239">
        <v>7</v>
      </c>
      <c r="L2239">
        <v>30</v>
      </c>
      <c r="M2239">
        <v>2</v>
      </c>
      <c r="N2239" s="170">
        <v>22490513</v>
      </c>
      <c r="O2239" s="170">
        <v>24960000</v>
      </c>
      <c r="P2239" s="178">
        <v>33153</v>
      </c>
      <c r="Q2239" s="178">
        <v>1275</v>
      </c>
      <c r="R2239" s="178">
        <v>28312</v>
      </c>
      <c r="S2239">
        <v>0</v>
      </c>
      <c r="T2239">
        <v>0</v>
      </c>
      <c r="U2239">
        <v>0</v>
      </c>
      <c r="W2239">
        <v>0</v>
      </c>
      <c r="X2239">
        <v>0</v>
      </c>
      <c r="Y2239">
        <v>0</v>
      </c>
      <c r="AB2239" s="180">
        <v>44285</v>
      </c>
      <c r="AC2239">
        <v>1</v>
      </c>
      <c r="AD2239" t="s">
        <v>1922</v>
      </c>
      <c r="AE2239">
        <v>1</v>
      </c>
      <c r="AF2239">
        <v>30</v>
      </c>
      <c r="AG2239">
        <v>0</v>
      </c>
      <c r="AN2239">
        <v>1</v>
      </c>
      <c r="AO2239">
        <v>1</v>
      </c>
      <c r="AR2239" s="178">
        <v>13651</v>
      </c>
      <c r="AS2239" t="s">
        <v>1921</v>
      </c>
      <c r="AT2239">
        <v>0</v>
      </c>
      <c r="AU2239">
        <v>0</v>
      </c>
      <c r="AV2239">
        <v>890480123</v>
      </c>
      <c r="AW2239" t="s">
        <v>1920</v>
      </c>
      <c r="AX2239">
        <v>5</v>
      </c>
      <c r="BC2239">
        <v>2</v>
      </c>
      <c r="BD2239">
        <v>7</v>
      </c>
      <c r="BE2239">
        <v>2</v>
      </c>
    </row>
    <row r="2240" spans="1:57" x14ac:dyDescent="0.25">
      <c r="A2240" s="179">
        <f t="shared" si="34"/>
        <v>14688</v>
      </c>
      <c r="B2240" t="s">
        <v>1923</v>
      </c>
      <c r="C2240">
        <v>45457546</v>
      </c>
      <c r="D2240">
        <v>144105</v>
      </c>
      <c r="E2240">
        <v>4</v>
      </c>
      <c r="F2240">
        <v>550021183</v>
      </c>
      <c r="G2240" s="180">
        <v>43588</v>
      </c>
      <c r="H2240" s="180">
        <v>45168</v>
      </c>
      <c r="I2240">
        <v>0</v>
      </c>
      <c r="J2240">
        <v>1</v>
      </c>
      <c r="K2240">
        <v>7</v>
      </c>
      <c r="L2240">
        <v>30</v>
      </c>
      <c r="M2240">
        <v>2</v>
      </c>
      <c r="N2240" s="170">
        <v>22490513</v>
      </c>
      <c r="O2240" s="170">
        <v>24960000</v>
      </c>
      <c r="P2240" s="178">
        <v>33211</v>
      </c>
      <c r="Q2240" s="178">
        <v>1277</v>
      </c>
      <c r="R2240" s="178">
        <v>28363</v>
      </c>
      <c r="S2240">
        <v>0</v>
      </c>
      <c r="T2240">
        <v>0</v>
      </c>
      <c r="U2240">
        <v>0</v>
      </c>
      <c r="W2240">
        <v>0</v>
      </c>
      <c r="X2240">
        <v>0</v>
      </c>
      <c r="Y2240">
        <v>0</v>
      </c>
      <c r="AB2240" s="180">
        <v>44285</v>
      </c>
      <c r="AC2240">
        <v>1</v>
      </c>
      <c r="AD2240" t="s">
        <v>1922</v>
      </c>
      <c r="AE2240">
        <v>1</v>
      </c>
      <c r="AF2240">
        <v>30</v>
      </c>
      <c r="AG2240">
        <v>0</v>
      </c>
      <c r="AN2240">
        <v>1</v>
      </c>
      <c r="AO2240">
        <v>1</v>
      </c>
      <c r="AR2240" s="178">
        <v>13675</v>
      </c>
      <c r="AS2240" t="s">
        <v>1921</v>
      </c>
      <c r="AT2240">
        <v>0</v>
      </c>
      <c r="AU2240">
        <v>0</v>
      </c>
      <c r="AV2240">
        <v>890480123</v>
      </c>
      <c r="AW2240" t="s">
        <v>1920</v>
      </c>
      <c r="AX2240">
        <v>5</v>
      </c>
      <c r="BC2240">
        <v>2</v>
      </c>
      <c r="BD2240">
        <v>7</v>
      </c>
      <c r="BE2240">
        <v>2</v>
      </c>
    </row>
    <row r="2241" spans="1:57" x14ac:dyDescent="0.25">
      <c r="A2241" s="179">
        <f t="shared" si="34"/>
        <v>6294</v>
      </c>
      <c r="B2241" t="s">
        <v>1923</v>
      </c>
      <c r="C2241">
        <v>45457546</v>
      </c>
      <c r="D2241">
        <v>144105</v>
      </c>
      <c r="E2241">
        <v>4</v>
      </c>
      <c r="F2241">
        <v>550021195</v>
      </c>
      <c r="G2241" s="180">
        <v>43591</v>
      </c>
      <c r="H2241" s="180">
        <v>45168</v>
      </c>
      <c r="I2241">
        <v>0</v>
      </c>
      <c r="J2241">
        <v>1</v>
      </c>
      <c r="K2241">
        <v>7</v>
      </c>
      <c r="L2241">
        <v>30</v>
      </c>
      <c r="M2241">
        <v>2</v>
      </c>
      <c r="N2241" s="170">
        <v>22490513</v>
      </c>
      <c r="O2241" s="170">
        <v>24960000</v>
      </c>
      <c r="P2241" s="178">
        <v>14231</v>
      </c>
      <c r="Q2241" s="178">
        <v>547</v>
      </c>
      <c r="R2241" s="178">
        <v>12155</v>
      </c>
      <c r="S2241">
        <v>0</v>
      </c>
      <c r="T2241">
        <v>0</v>
      </c>
      <c r="U2241">
        <v>0</v>
      </c>
      <c r="W2241">
        <v>0</v>
      </c>
      <c r="X2241">
        <v>0</v>
      </c>
      <c r="Y2241">
        <v>0</v>
      </c>
      <c r="AB2241" s="180">
        <v>44285</v>
      </c>
      <c r="AC2241">
        <v>1</v>
      </c>
      <c r="AD2241" t="s">
        <v>1922</v>
      </c>
      <c r="AE2241">
        <v>1</v>
      </c>
      <c r="AF2241">
        <v>30</v>
      </c>
      <c r="AG2241">
        <v>0</v>
      </c>
      <c r="AN2241">
        <v>1</v>
      </c>
      <c r="AO2241">
        <v>1</v>
      </c>
      <c r="AR2241" s="178">
        <v>5861</v>
      </c>
      <c r="AS2241" t="s">
        <v>1921</v>
      </c>
      <c r="AT2241">
        <v>0</v>
      </c>
      <c r="AU2241">
        <v>0</v>
      </c>
      <c r="AV2241">
        <v>890480123</v>
      </c>
      <c r="AW2241" t="s">
        <v>1920</v>
      </c>
      <c r="AX2241">
        <v>5</v>
      </c>
      <c r="BC2241">
        <v>2</v>
      </c>
      <c r="BD2241">
        <v>7</v>
      </c>
      <c r="BE2241">
        <v>2</v>
      </c>
    </row>
    <row r="2242" spans="1:57" x14ac:dyDescent="0.25">
      <c r="A2242" s="179">
        <f t="shared" ref="A2242:A2305" si="35">IF(+R2242&gt;AR2242,R2242-AR2242,0)</f>
        <v>32298</v>
      </c>
      <c r="B2242" t="s">
        <v>1923</v>
      </c>
      <c r="C2242">
        <v>45457546</v>
      </c>
      <c r="D2242">
        <v>144105</v>
      </c>
      <c r="E2242">
        <v>4</v>
      </c>
      <c r="F2242">
        <v>550021890</v>
      </c>
      <c r="G2242" s="180">
        <v>43661</v>
      </c>
      <c r="H2242" s="180">
        <v>45168</v>
      </c>
      <c r="I2242">
        <v>0</v>
      </c>
      <c r="J2242">
        <v>1</v>
      </c>
      <c r="K2242">
        <v>7</v>
      </c>
      <c r="L2242">
        <v>30</v>
      </c>
      <c r="M2242">
        <v>2</v>
      </c>
      <c r="N2242" s="170">
        <v>22490513</v>
      </c>
      <c r="O2242" s="170">
        <v>24960000</v>
      </c>
      <c r="P2242" s="178">
        <v>73032</v>
      </c>
      <c r="Q2242" s="178">
        <v>2808</v>
      </c>
      <c r="R2242" s="178">
        <v>62371</v>
      </c>
      <c r="S2242">
        <v>0</v>
      </c>
      <c r="T2242">
        <v>0</v>
      </c>
      <c r="U2242">
        <v>0</v>
      </c>
      <c r="W2242">
        <v>0</v>
      </c>
      <c r="X2242">
        <v>0</v>
      </c>
      <c r="Y2242">
        <v>0</v>
      </c>
      <c r="AB2242" s="180">
        <v>44285</v>
      </c>
      <c r="AC2242">
        <v>1</v>
      </c>
      <c r="AD2242" t="s">
        <v>1922</v>
      </c>
      <c r="AE2242">
        <v>1</v>
      </c>
      <c r="AF2242">
        <v>30</v>
      </c>
      <c r="AG2242">
        <v>0</v>
      </c>
      <c r="AN2242">
        <v>1</v>
      </c>
      <c r="AO2242">
        <v>1</v>
      </c>
      <c r="AR2242" s="178">
        <v>30073</v>
      </c>
      <c r="AS2242" t="s">
        <v>1921</v>
      </c>
      <c r="AT2242">
        <v>0</v>
      </c>
      <c r="AU2242">
        <v>0</v>
      </c>
      <c r="AV2242">
        <v>890480123</v>
      </c>
      <c r="AW2242" t="s">
        <v>1920</v>
      </c>
      <c r="AX2242">
        <v>5</v>
      </c>
      <c r="BC2242">
        <v>2</v>
      </c>
      <c r="BD2242">
        <v>7</v>
      </c>
      <c r="BE2242">
        <v>2</v>
      </c>
    </row>
    <row r="2243" spans="1:57" x14ac:dyDescent="0.25">
      <c r="A2243" s="179">
        <f t="shared" si="35"/>
        <v>16827</v>
      </c>
      <c r="B2243" t="s">
        <v>1923</v>
      </c>
      <c r="C2243">
        <v>45457546</v>
      </c>
      <c r="D2243">
        <v>144105</v>
      </c>
      <c r="E2243">
        <v>4</v>
      </c>
      <c r="F2243">
        <v>550021891</v>
      </c>
      <c r="G2243" s="180">
        <v>43661</v>
      </c>
      <c r="H2243" s="180">
        <v>45168</v>
      </c>
      <c r="I2243">
        <v>0</v>
      </c>
      <c r="J2243">
        <v>1</v>
      </c>
      <c r="K2243">
        <v>7</v>
      </c>
      <c r="L2243">
        <v>30</v>
      </c>
      <c r="M2243">
        <v>2</v>
      </c>
      <c r="N2243" s="170">
        <v>22490513</v>
      </c>
      <c r="O2243" s="170">
        <v>24960000</v>
      </c>
      <c r="P2243" s="178">
        <v>38054</v>
      </c>
      <c r="Q2243" s="178">
        <v>1463</v>
      </c>
      <c r="R2243" s="178">
        <v>32494</v>
      </c>
      <c r="S2243">
        <v>0</v>
      </c>
      <c r="T2243">
        <v>0</v>
      </c>
      <c r="U2243">
        <v>0</v>
      </c>
      <c r="W2243">
        <v>0</v>
      </c>
      <c r="X2243">
        <v>0</v>
      </c>
      <c r="Y2243">
        <v>0</v>
      </c>
      <c r="AB2243" s="180">
        <v>44285</v>
      </c>
      <c r="AC2243">
        <v>1</v>
      </c>
      <c r="AD2243" t="s">
        <v>1922</v>
      </c>
      <c r="AE2243">
        <v>1</v>
      </c>
      <c r="AF2243">
        <v>30</v>
      </c>
      <c r="AG2243">
        <v>0</v>
      </c>
      <c r="AN2243">
        <v>1</v>
      </c>
      <c r="AO2243">
        <v>1</v>
      </c>
      <c r="AR2243" s="178">
        <v>15667</v>
      </c>
      <c r="AS2243" t="s">
        <v>1921</v>
      </c>
      <c r="AT2243">
        <v>0</v>
      </c>
      <c r="AU2243">
        <v>0</v>
      </c>
      <c r="AV2243">
        <v>890480123</v>
      </c>
      <c r="AW2243" t="s">
        <v>1920</v>
      </c>
      <c r="AX2243">
        <v>5</v>
      </c>
      <c r="BC2243">
        <v>2</v>
      </c>
      <c r="BD2243">
        <v>7</v>
      </c>
      <c r="BE2243">
        <v>2</v>
      </c>
    </row>
    <row r="2244" spans="1:57" x14ac:dyDescent="0.25">
      <c r="A2244" s="179">
        <f t="shared" si="35"/>
        <v>6734</v>
      </c>
      <c r="B2244" t="s">
        <v>1923</v>
      </c>
      <c r="C2244">
        <v>45457546</v>
      </c>
      <c r="D2244">
        <v>144105</v>
      </c>
      <c r="E2244">
        <v>4</v>
      </c>
      <c r="F2244">
        <v>550021892</v>
      </c>
      <c r="G2244" s="180">
        <v>43661</v>
      </c>
      <c r="H2244" s="180">
        <v>45168</v>
      </c>
      <c r="I2244">
        <v>0</v>
      </c>
      <c r="J2244">
        <v>1</v>
      </c>
      <c r="K2244">
        <v>7</v>
      </c>
      <c r="L2244">
        <v>30</v>
      </c>
      <c r="M2244">
        <v>2</v>
      </c>
      <c r="N2244" s="170">
        <v>22490513</v>
      </c>
      <c r="O2244" s="170">
        <v>24960000</v>
      </c>
      <c r="P2244" s="178">
        <v>15230</v>
      </c>
      <c r="Q2244" s="178">
        <v>586</v>
      </c>
      <c r="R2244" s="178">
        <v>13003</v>
      </c>
      <c r="S2244">
        <v>0</v>
      </c>
      <c r="T2244">
        <v>0</v>
      </c>
      <c r="U2244">
        <v>0</v>
      </c>
      <c r="W2244">
        <v>0</v>
      </c>
      <c r="X2244">
        <v>0</v>
      </c>
      <c r="Y2244">
        <v>0</v>
      </c>
      <c r="AB2244" s="180">
        <v>44285</v>
      </c>
      <c r="AC2244">
        <v>1</v>
      </c>
      <c r="AD2244" t="s">
        <v>1922</v>
      </c>
      <c r="AE2244">
        <v>1</v>
      </c>
      <c r="AF2244">
        <v>30</v>
      </c>
      <c r="AG2244">
        <v>0</v>
      </c>
      <c r="AN2244">
        <v>1</v>
      </c>
      <c r="AO2244">
        <v>1</v>
      </c>
      <c r="AR2244" s="178">
        <v>6269</v>
      </c>
      <c r="AS2244" t="s">
        <v>1921</v>
      </c>
      <c r="AT2244">
        <v>0</v>
      </c>
      <c r="AU2244">
        <v>0</v>
      </c>
      <c r="AV2244">
        <v>890480123</v>
      </c>
      <c r="AW2244" t="s">
        <v>1920</v>
      </c>
      <c r="AX2244">
        <v>5</v>
      </c>
      <c r="BC2244">
        <v>2</v>
      </c>
      <c r="BD2244">
        <v>7</v>
      </c>
      <c r="BE2244">
        <v>2</v>
      </c>
    </row>
    <row r="2245" spans="1:57" x14ac:dyDescent="0.25">
      <c r="A2245" s="179">
        <f t="shared" si="35"/>
        <v>17355</v>
      </c>
      <c r="B2245" t="s">
        <v>1923</v>
      </c>
      <c r="C2245">
        <v>45457546</v>
      </c>
      <c r="D2245">
        <v>144105</v>
      </c>
      <c r="E2245">
        <v>4</v>
      </c>
      <c r="F2245">
        <v>550022133</v>
      </c>
      <c r="G2245" s="180">
        <v>43683</v>
      </c>
      <c r="H2245" s="180">
        <v>45168</v>
      </c>
      <c r="I2245">
        <v>0</v>
      </c>
      <c r="J2245">
        <v>1</v>
      </c>
      <c r="K2245">
        <v>7</v>
      </c>
      <c r="L2245">
        <v>30</v>
      </c>
      <c r="M2245">
        <v>2</v>
      </c>
      <c r="N2245" s="170">
        <v>22490513</v>
      </c>
      <c r="O2245" s="170">
        <v>24960000</v>
      </c>
      <c r="P2245" s="178">
        <v>39265</v>
      </c>
      <c r="Q2245" s="178">
        <v>1510</v>
      </c>
      <c r="R2245" s="178">
        <v>33514</v>
      </c>
      <c r="S2245">
        <v>0</v>
      </c>
      <c r="T2245">
        <v>0</v>
      </c>
      <c r="U2245">
        <v>0</v>
      </c>
      <c r="W2245">
        <v>0</v>
      </c>
      <c r="X2245">
        <v>0</v>
      </c>
      <c r="Y2245">
        <v>0</v>
      </c>
      <c r="AB2245" s="180">
        <v>44285</v>
      </c>
      <c r="AC2245">
        <v>1</v>
      </c>
      <c r="AD2245" t="s">
        <v>1922</v>
      </c>
      <c r="AE2245">
        <v>1</v>
      </c>
      <c r="AF2245">
        <v>30</v>
      </c>
      <c r="AG2245">
        <v>0</v>
      </c>
      <c r="AN2245">
        <v>1</v>
      </c>
      <c r="AO2245">
        <v>1</v>
      </c>
      <c r="AR2245" s="178">
        <v>16159</v>
      </c>
      <c r="AS2245" t="s">
        <v>1921</v>
      </c>
      <c r="AT2245">
        <v>0</v>
      </c>
      <c r="AU2245">
        <v>0</v>
      </c>
      <c r="AV2245">
        <v>890480123</v>
      </c>
      <c r="AW2245" t="s">
        <v>1920</v>
      </c>
      <c r="AX2245">
        <v>5</v>
      </c>
      <c r="BC2245">
        <v>2</v>
      </c>
      <c r="BD2245">
        <v>7</v>
      </c>
      <c r="BE2245">
        <v>2</v>
      </c>
    </row>
    <row r="2246" spans="1:57" x14ac:dyDescent="0.25">
      <c r="A2246" s="179">
        <f t="shared" si="35"/>
        <v>17355</v>
      </c>
      <c r="B2246" t="s">
        <v>1923</v>
      </c>
      <c r="C2246">
        <v>45457546</v>
      </c>
      <c r="D2246">
        <v>144105</v>
      </c>
      <c r="E2246">
        <v>4</v>
      </c>
      <c r="F2246">
        <v>550022134</v>
      </c>
      <c r="G2246" s="180">
        <v>43683</v>
      </c>
      <c r="H2246" s="180">
        <v>45168</v>
      </c>
      <c r="I2246">
        <v>0</v>
      </c>
      <c r="J2246">
        <v>1</v>
      </c>
      <c r="K2246">
        <v>7</v>
      </c>
      <c r="L2246">
        <v>30</v>
      </c>
      <c r="M2246">
        <v>2</v>
      </c>
      <c r="N2246" s="170">
        <v>22490513</v>
      </c>
      <c r="O2246" s="170">
        <v>24960000</v>
      </c>
      <c r="P2246" s="178">
        <v>39265</v>
      </c>
      <c r="Q2246" s="178">
        <v>1510</v>
      </c>
      <c r="R2246" s="178">
        <v>33514</v>
      </c>
      <c r="S2246">
        <v>0</v>
      </c>
      <c r="T2246">
        <v>0</v>
      </c>
      <c r="U2246">
        <v>0</v>
      </c>
      <c r="W2246">
        <v>0</v>
      </c>
      <c r="X2246">
        <v>0</v>
      </c>
      <c r="Y2246">
        <v>0</v>
      </c>
      <c r="AB2246" s="180">
        <v>44285</v>
      </c>
      <c r="AC2246">
        <v>1</v>
      </c>
      <c r="AD2246" t="s">
        <v>1922</v>
      </c>
      <c r="AE2246">
        <v>1</v>
      </c>
      <c r="AF2246">
        <v>30</v>
      </c>
      <c r="AG2246">
        <v>0</v>
      </c>
      <c r="AN2246">
        <v>1</v>
      </c>
      <c r="AO2246">
        <v>1</v>
      </c>
      <c r="AR2246" s="178">
        <v>16159</v>
      </c>
      <c r="AS2246" t="s">
        <v>1921</v>
      </c>
      <c r="AT2246">
        <v>0</v>
      </c>
      <c r="AU2246">
        <v>0</v>
      </c>
      <c r="AV2246">
        <v>890480123</v>
      </c>
      <c r="AW2246" t="s">
        <v>1920</v>
      </c>
      <c r="AX2246">
        <v>5</v>
      </c>
      <c r="BC2246">
        <v>2</v>
      </c>
      <c r="BD2246">
        <v>7</v>
      </c>
      <c r="BE2246">
        <v>2</v>
      </c>
    </row>
    <row r="2247" spans="1:57" x14ac:dyDescent="0.25">
      <c r="A2247" s="179">
        <f t="shared" si="35"/>
        <v>17830</v>
      </c>
      <c r="B2247" t="s">
        <v>1923</v>
      </c>
      <c r="C2247">
        <v>45457546</v>
      </c>
      <c r="D2247">
        <v>144105</v>
      </c>
      <c r="E2247">
        <v>4</v>
      </c>
      <c r="F2247">
        <v>550022441</v>
      </c>
      <c r="G2247" s="180">
        <v>43714</v>
      </c>
      <c r="H2247" s="180">
        <v>45168</v>
      </c>
      <c r="I2247">
        <v>0</v>
      </c>
      <c r="J2247">
        <v>1</v>
      </c>
      <c r="K2247">
        <v>7</v>
      </c>
      <c r="L2247">
        <v>30</v>
      </c>
      <c r="M2247">
        <v>2</v>
      </c>
      <c r="N2247" s="170">
        <v>22490513</v>
      </c>
      <c r="O2247" s="170">
        <v>24960000</v>
      </c>
      <c r="P2247" s="178">
        <v>40314</v>
      </c>
      <c r="Q2247" s="178">
        <v>1550</v>
      </c>
      <c r="R2247" s="178">
        <v>34431</v>
      </c>
      <c r="S2247">
        <v>0</v>
      </c>
      <c r="T2247">
        <v>0</v>
      </c>
      <c r="U2247">
        <v>0</v>
      </c>
      <c r="W2247">
        <v>0</v>
      </c>
      <c r="X2247">
        <v>0</v>
      </c>
      <c r="Y2247">
        <v>0</v>
      </c>
      <c r="AB2247" s="180">
        <v>44285</v>
      </c>
      <c r="AC2247">
        <v>1</v>
      </c>
      <c r="AD2247" t="s">
        <v>1922</v>
      </c>
      <c r="AE2247">
        <v>1</v>
      </c>
      <c r="AF2247">
        <v>30</v>
      </c>
      <c r="AG2247">
        <v>0</v>
      </c>
      <c r="AN2247">
        <v>1</v>
      </c>
      <c r="AO2247">
        <v>1</v>
      </c>
      <c r="AR2247" s="178">
        <v>16601</v>
      </c>
      <c r="AS2247" t="s">
        <v>1921</v>
      </c>
      <c r="AT2247">
        <v>0</v>
      </c>
      <c r="AU2247">
        <v>0</v>
      </c>
      <c r="AV2247">
        <v>890480123</v>
      </c>
      <c r="AW2247" t="s">
        <v>1920</v>
      </c>
      <c r="AX2247">
        <v>5</v>
      </c>
      <c r="BC2247">
        <v>2</v>
      </c>
      <c r="BD2247">
        <v>7</v>
      </c>
      <c r="BE2247">
        <v>2</v>
      </c>
    </row>
    <row r="2248" spans="1:57" x14ac:dyDescent="0.25">
      <c r="A2248" s="179">
        <f t="shared" si="35"/>
        <v>7138</v>
      </c>
      <c r="B2248" t="s">
        <v>1923</v>
      </c>
      <c r="C2248">
        <v>45457546</v>
      </c>
      <c r="D2248">
        <v>144105</v>
      </c>
      <c r="E2248">
        <v>4</v>
      </c>
      <c r="F2248">
        <v>550022442</v>
      </c>
      <c r="G2248" s="180">
        <v>43714</v>
      </c>
      <c r="H2248" s="180">
        <v>45168</v>
      </c>
      <c r="I2248">
        <v>0</v>
      </c>
      <c r="J2248">
        <v>1</v>
      </c>
      <c r="K2248">
        <v>7</v>
      </c>
      <c r="L2248">
        <v>30</v>
      </c>
      <c r="M2248">
        <v>2</v>
      </c>
      <c r="N2248" s="170">
        <v>22490513</v>
      </c>
      <c r="O2248" s="170">
        <v>24960000</v>
      </c>
      <c r="P2248" s="178">
        <v>16137</v>
      </c>
      <c r="Q2248" s="178">
        <v>620</v>
      </c>
      <c r="R2248" s="178">
        <v>13784</v>
      </c>
      <c r="S2248">
        <v>0</v>
      </c>
      <c r="T2248">
        <v>0</v>
      </c>
      <c r="U2248">
        <v>0</v>
      </c>
      <c r="W2248">
        <v>0</v>
      </c>
      <c r="X2248">
        <v>0</v>
      </c>
      <c r="Y2248">
        <v>0</v>
      </c>
      <c r="AB2248" s="180">
        <v>44285</v>
      </c>
      <c r="AC2248">
        <v>1</v>
      </c>
      <c r="AD2248" t="s">
        <v>1922</v>
      </c>
      <c r="AE2248">
        <v>1</v>
      </c>
      <c r="AF2248">
        <v>30</v>
      </c>
      <c r="AG2248">
        <v>0</v>
      </c>
      <c r="AN2248">
        <v>1</v>
      </c>
      <c r="AO2248">
        <v>1</v>
      </c>
      <c r="AR2248" s="178">
        <v>6646</v>
      </c>
      <c r="AS2248" t="s">
        <v>1921</v>
      </c>
      <c r="AT2248">
        <v>0</v>
      </c>
      <c r="AU2248">
        <v>0</v>
      </c>
      <c r="AV2248">
        <v>890480123</v>
      </c>
      <c r="AW2248" t="s">
        <v>1920</v>
      </c>
      <c r="AX2248">
        <v>5</v>
      </c>
      <c r="BC2248">
        <v>2</v>
      </c>
      <c r="BD2248">
        <v>7</v>
      </c>
      <c r="BE2248">
        <v>2</v>
      </c>
    </row>
    <row r="2249" spans="1:57" x14ac:dyDescent="0.25">
      <c r="A2249" s="179">
        <f t="shared" si="35"/>
        <v>3573</v>
      </c>
      <c r="B2249" t="s">
        <v>1923</v>
      </c>
      <c r="C2249">
        <v>45457546</v>
      </c>
      <c r="D2249">
        <v>144105</v>
      </c>
      <c r="E2249">
        <v>4</v>
      </c>
      <c r="F2249">
        <v>550022443</v>
      </c>
      <c r="G2249" s="180">
        <v>43714</v>
      </c>
      <c r="H2249" s="180">
        <v>45168</v>
      </c>
      <c r="I2249">
        <v>0</v>
      </c>
      <c r="J2249">
        <v>1</v>
      </c>
      <c r="K2249">
        <v>7</v>
      </c>
      <c r="L2249">
        <v>30</v>
      </c>
      <c r="M2249">
        <v>2</v>
      </c>
      <c r="N2249" s="170">
        <v>22490513</v>
      </c>
      <c r="O2249" s="170">
        <v>24960000</v>
      </c>
      <c r="P2249" s="178">
        <v>8076</v>
      </c>
      <c r="Q2249" s="178">
        <v>310</v>
      </c>
      <c r="R2249" s="178">
        <v>6900</v>
      </c>
      <c r="S2249">
        <v>0</v>
      </c>
      <c r="T2249">
        <v>0</v>
      </c>
      <c r="U2249">
        <v>0</v>
      </c>
      <c r="W2249">
        <v>0</v>
      </c>
      <c r="X2249">
        <v>0</v>
      </c>
      <c r="Y2249">
        <v>0</v>
      </c>
      <c r="AB2249" s="180">
        <v>44285</v>
      </c>
      <c r="AC2249">
        <v>1</v>
      </c>
      <c r="AD2249" t="s">
        <v>1922</v>
      </c>
      <c r="AE2249">
        <v>1</v>
      </c>
      <c r="AF2249">
        <v>30</v>
      </c>
      <c r="AG2249">
        <v>0</v>
      </c>
      <c r="AN2249">
        <v>1</v>
      </c>
      <c r="AO2249">
        <v>1</v>
      </c>
      <c r="AR2249" s="178">
        <v>3327</v>
      </c>
      <c r="AS2249" t="s">
        <v>1921</v>
      </c>
      <c r="AT2249">
        <v>0</v>
      </c>
      <c r="AU2249">
        <v>0</v>
      </c>
      <c r="AV2249">
        <v>890480123</v>
      </c>
      <c r="AW2249" t="s">
        <v>1920</v>
      </c>
      <c r="AX2249">
        <v>5</v>
      </c>
      <c r="BC2249">
        <v>2</v>
      </c>
      <c r="BD2249">
        <v>7</v>
      </c>
      <c r="BE2249">
        <v>2</v>
      </c>
    </row>
    <row r="2250" spans="1:57" x14ac:dyDescent="0.25">
      <c r="A2250" s="179">
        <f t="shared" si="35"/>
        <v>18086</v>
      </c>
      <c r="B2250" t="s">
        <v>1923</v>
      </c>
      <c r="C2250">
        <v>45457546</v>
      </c>
      <c r="D2250">
        <v>144105</v>
      </c>
      <c r="E2250">
        <v>4</v>
      </c>
      <c r="F2250">
        <v>550022748</v>
      </c>
      <c r="G2250" s="180">
        <v>43742</v>
      </c>
      <c r="H2250" s="180">
        <v>45168</v>
      </c>
      <c r="I2250">
        <v>0</v>
      </c>
      <c r="J2250">
        <v>1</v>
      </c>
      <c r="K2250">
        <v>7</v>
      </c>
      <c r="L2250">
        <v>30</v>
      </c>
      <c r="M2250">
        <v>2</v>
      </c>
      <c r="N2250" s="170">
        <v>22490513</v>
      </c>
      <c r="O2250" s="170">
        <v>24960000</v>
      </c>
      <c r="P2250" s="178">
        <v>40909</v>
      </c>
      <c r="Q2250" s="178">
        <v>1573</v>
      </c>
      <c r="R2250" s="178">
        <v>34926</v>
      </c>
      <c r="S2250">
        <v>0</v>
      </c>
      <c r="T2250">
        <v>0</v>
      </c>
      <c r="U2250">
        <v>0</v>
      </c>
      <c r="W2250">
        <v>0</v>
      </c>
      <c r="X2250">
        <v>0</v>
      </c>
      <c r="Y2250">
        <v>0</v>
      </c>
      <c r="AB2250" s="180">
        <v>44285</v>
      </c>
      <c r="AC2250">
        <v>1</v>
      </c>
      <c r="AD2250" t="s">
        <v>1922</v>
      </c>
      <c r="AE2250">
        <v>1</v>
      </c>
      <c r="AF2250">
        <v>30</v>
      </c>
      <c r="AG2250">
        <v>0</v>
      </c>
      <c r="AN2250">
        <v>1</v>
      </c>
      <c r="AO2250">
        <v>1</v>
      </c>
      <c r="AR2250" s="178">
        <v>16840</v>
      </c>
      <c r="AS2250" t="s">
        <v>1921</v>
      </c>
      <c r="AT2250">
        <v>0</v>
      </c>
      <c r="AU2250">
        <v>0</v>
      </c>
      <c r="AV2250">
        <v>890480123</v>
      </c>
      <c r="AW2250" t="s">
        <v>1920</v>
      </c>
      <c r="AX2250">
        <v>5</v>
      </c>
      <c r="BC2250">
        <v>2</v>
      </c>
      <c r="BD2250">
        <v>7</v>
      </c>
      <c r="BE2250">
        <v>2</v>
      </c>
    </row>
    <row r="2251" spans="1:57" x14ac:dyDescent="0.25">
      <c r="A2251" s="179">
        <f t="shared" si="35"/>
        <v>7356</v>
      </c>
      <c r="B2251" t="s">
        <v>1923</v>
      </c>
      <c r="C2251">
        <v>45457546</v>
      </c>
      <c r="D2251">
        <v>144105</v>
      </c>
      <c r="E2251">
        <v>4</v>
      </c>
      <c r="F2251">
        <v>550022749</v>
      </c>
      <c r="G2251" s="180">
        <v>43742</v>
      </c>
      <c r="H2251" s="180">
        <v>45168</v>
      </c>
      <c r="I2251">
        <v>0</v>
      </c>
      <c r="J2251">
        <v>1</v>
      </c>
      <c r="K2251">
        <v>7</v>
      </c>
      <c r="L2251">
        <v>30</v>
      </c>
      <c r="M2251">
        <v>2</v>
      </c>
      <c r="N2251" s="170">
        <v>22490513</v>
      </c>
      <c r="O2251" s="170">
        <v>24960000</v>
      </c>
      <c r="P2251" s="178">
        <v>16629</v>
      </c>
      <c r="Q2251" s="178">
        <v>639</v>
      </c>
      <c r="R2251" s="178">
        <v>14205</v>
      </c>
      <c r="S2251">
        <v>0</v>
      </c>
      <c r="T2251">
        <v>0</v>
      </c>
      <c r="U2251">
        <v>0</v>
      </c>
      <c r="W2251">
        <v>0</v>
      </c>
      <c r="X2251">
        <v>0</v>
      </c>
      <c r="Y2251">
        <v>0</v>
      </c>
      <c r="AB2251" s="180">
        <v>44285</v>
      </c>
      <c r="AC2251">
        <v>1</v>
      </c>
      <c r="AD2251" t="s">
        <v>1922</v>
      </c>
      <c r="AE2251">
        <v>1</v>
      </c>
      <c r="AF2251">
        <v>30</v>
      </c>
      <c r="AG2251">
        <v>0</v>
      </c>
      <c r="AN2251">
        <v>1</v>
      </c>
      <c r="AO2251">
        <v>1</v>
      </c>
      <c r="AR2251" s="178">
        <v>6849</v>
      </c>
      <c r="AS2251" t="s">
        <v>1921</v>
      </c>
      <c r="AT2251">
        <v>0</v>
      </c>
      <c r="AU2251">
        <v>0</v>
      </c>
      <c r="AV2251">
        <v>890480123</v>
      </c>
      <c r="AW2251" t="s">
        <v>1920</v>
      </c>
      <c r="AX2251">
        <v>5</v>
      </c>
      <c r="BC2251">
        <v>2</v>
      </c>
      <c r="BD2251">
        <v>7</v>
      </c>
      <c r="BE2251">
        <v>2</v>
      </c>
    </row>
    <row r="2252" spans="1:57" x14ac:dyDescent="0.25">
      <c r="A2252" s="179">
        <f t="shared" si="35"/>
        <v>7356</v>
      </c>
      <c r="B2252" t="s">
        <v>1923</v>
      </c>
      <c r="C2252">
        <v>45457546</v>
      </c>
      <c r="D2252">
        <v>144105</v>
      </c>
      <c r="E2252">
        <v>4</v>
      </c>
      <c r="F2252">
        <v>550022750</v>
      </c>
      <c r="G2252" s="180">
        <v>43742</v>
      </c>
      <c r="H2252" s="180">
        <v>45168</v>
      </c>
      <c r="I2252">
        <v>0</v>
      </c>
      <c r="J2252">
        <v>1</v>
      </c>
      <c r="K2252">
        <v>7</v>
      </c>
      <c r="L2252">
        <v>30</v>
      </c>
      <c r="M2252">
        <v>2</v>
      </c>
      <c r="N2252" s="170">
        <v>22490513</v>
      </c>
      <c r="O2252" s="170">
        <v>24960000</v>
      </c>
      <c r="P2252" s="178">
        <v>16629</v>
      </c>
      <c r="Q2252" s="178">
        <v>639</v>
      </c>
      <c r="R2252" s="178">
        <v>14205</v>
      </c>
      <c r="S2252">
        <v>0</v>
      </c>
      <c r="T2252">
        <v>0</v>
      </c>
      <c r="U2252">
        <v>0</v>
      </c>
      <c r="W2252">
        <v>0</v>
      </c>
      <c r="X2252">
        <v>0</v>
      </c>
      <c r="Y2252">
        <v>0</v>
      </c>
      <c r="AB2252" s="180">
        <v>44285</v>
      </c>
      <c r="AC2252">
        <v>1</v>
      </c>
      <c r="AD2252" t="s">
        <v>1922</v>
      </c>
      <c r="AE2252">
        <v>1</v>
      </c>
      <c r="AF2252">
        <v>30</v>
      </c>
      <c r="AG2252">
        <v>0</v>
      </c>
      <c r="AN2252">
        <v>1</v>
      </c>
      <c r="AO2252">
        <v>1</v>
      </c>
      <c r="AR2252" s="178">
        <v>6849</v>
      </c>
      <c r="AS2252" t="s">
        <v>1921</v>
      </c>
      <c r="AT2252">
        <v>0</v>
      </c>
      <c r="AU2252">
        <v>0</v>
      </c>
      <c r="AV2252">
        <v>890480123</v>
      </c>
      <c r="AW2252" t="s">
        <v>1920</v>
      </c>
      <c r="AX2252">
        <v>5</v>
      </c>
      <c r="BC2252">
        <v>2</v>
      </c>
      <c r="BD2252">
        <v>7</v>
      </c>
      <c r="BE2252">
        <v>2</v>
      </c>
    </row>
    <row r="2253" spans="1:57" x14ac:dyDescent="0.25">
      <c r="A2253" s="179">
        <f t="shared" si="35"/>
        <v>18874</v>
      </c>
      <c r="B2253" t="s">
        <v>1923</v>
      </c>
      <c r="C2253">
        <v>45457546</v>
      </c>
      <c r="D2253">
        <v>144105</v>
      </c>
      <c r="E2253">
        <v>4</v>
      </c>
      <c r="F2253">
        <v>550023070</v>
      </c>
      <c r="G2253" s="180">
        <v>43783</v>
      </c>
      <c r="H2253" s="180">
        <v>45168</v>
      </c>
      <c r="I2253">
        <v>0</v>
      </c>
      <c r="J2253">
        <v>1</v>
      </c>
      <c r="K2253">
        <v>7</v>
      </c>
      <c r="L2253">
        <v>30</v>
      </c>
      <c r="M2253">
        <v>2</v>
      </c>
      <c r="N2253" s="170">
        <v>22490513</v>
      </c>
      <c r="O2253" s="170">
        <v>24960000</v>
      </c>
      <c r="P2253" s="178">
        <v>42689</v>
      </c>
      <c r="Q2253" s="178">
        <v>1641</v>
      </c>
      <c r="R2253" s="178">
        <v>36448</v>
      </c>
      <c r="S2253">
        <v>0</v>
      </c>
      <c r="T2253">
        <v>0</v>
      </c>
      <c r="U2253">
        <v>0</v>
      </c>
      <c r="W2253">
        <v>0</v>
      </c>
      <c r="X2253">
        <v>0</v>
      </c>
      <c r="Y2253">
        <v>0</v>
      </c>
      <c r="AB2253" s="180">
        <v>44285</v>
      </c>
      <c r="AC2253">
        <v>1</v>
      </c>
      <c r="AD2253" t="s">
        <v>1922</v>
      </c>
      <c r="AE2253">
        <v>1</v>
      </c>
      <c r="AF2253">
        <v>30</v>
      </c>
      <c r="AG2253">
        <v>0</v>
      </c>
      <c r="AN2253">
        <v>1</v>
      </c>
      <c r="AO2253">
        <v>1</v>
      </c>
      <c r="AR2253" s="178">
        <v>17574</v>
      </c>
      <c r="AS2253" t="s">
        <v>1921</v>
      </c>
      <c r="AT2253">
        <v>0</v>
      </c>
      <c r="AU2253">
        <v>0</v>
      </c>
      <c r="AV2253">
        <v>890480123</v>
      </c>
      <c r="AW2253" t="s">
        <v>1920</v>
      </c>
      <c r="AX2253">
        <v>5</v>
      </c>
      <c r="BC2253">
        <v>2</v>
      </c>
      <c r="BD2253">
        <v>7</v>
      </c>
      <c r="BE2253">
        <v>2</v>
      </c>
    </row>
    <row r="2254" spans="1:57" x14ac:dyDescent="0.25">
      <c r="A2254" s="179">
        <f t="shared" si="35"/>
        <v>18901</v>
      </c>
      <c r="B2254" t="s">
        <v>1923</v>
      </c>
      <c r="C2254">
        <v>45457546</v>
      </c>
      <c r="D2254">
        <v>144105</v>
      </c>
      <c r="E2254">
        <v>4</v>
      </c>
      <c r="F2254">
        <v>550023267</v>
      </c>
      <c r="G2254" s="180">
        <v>43816</v>
      </c>
      <c r="H2254" s="180">
        <v>45168</v>
      </c>
      <c r="I2254">
        <v>0</v>
      </c>
      <c r="J2254">
        <v>1</v>
      </c>
      <c r="K2254">
        <v>7</v>
      </c>
      <c r="L2254">
        <v>30</v>
      </c>
      <c r="M2254">
        <v>2</v>
      </c>
      <c r="N2254" s="170">
        <v>22490513</v>
      </c>
      <c r="O2254" s="170">
        <v>24960000</v>
      </c>
      <c r="P2254" s="178">
        <v>42755</v>
      </c>
      <c r="Q2254" s="178">
        <v>1644</v>
      </c>
      <c r="R2254" s="178">
        <v>36499</v>
      </c>
      <c r="S2254">
        <v>0</v>
      </c>
      <c r="T2254">
        <v>0</v>
      </c>
      <c r="U2254">
        <v>0</v>
      </c>
      <c r="W2254">
        <v>0</v>
      </c>
      <c r="X2254">
        <v>0</v>
      </c>
      <c r="Y2254">
        <v>0</v>
      </c>
      <c r="AB2254" s="180">
        <v>44285</v>
      </c>
      <c r="AC2254">
        <v>1</v>
      </c>
      <c r="AD2254" t="s">
        <v>1922</v>
      </c>
      <c r="AE2254">
        <v>1</v>
      </c>
      <c r="AF2254">
        <v>30</v>
      </c>
      <c r="AG2254">
        <v>0</v>
      </c>
      <c r="AN2254">
        <v>1</v>
      </c>
      <c r="AO2254">
        <v>1</v>
      </c>
      <c r="AR2254" s="178">
        <v>17598</v>
      </c>
      <c r="AS2254" t="s">
        <v>1921</v>
      </c>
      <c r="AT2254">
        <v>0</v>
      </c>
      <c r="AU2254">
        <v>0</v>
      </c>
      <c r="AV2254">
        <v>890480123</v>
      </c>
      <c r="AW2254" t="s">
        <v>1920</v>
      </c>
      <c r="AX2254">
        <v>5</v>
      </c>
      <c r="BC2254">
        <v>2</v>
      </c>
      <c r="BD2254">
        <v>7</v>
      </c>
      <c r="BE2254">
        <v>2</v>
      </c>
    </row>
    <row r="2255" spans="1:57" x14ac:dyDescent="0.25">
      <c r="A2255" s="179">
        <f t="shared" si="35"/>
        <v>7559</v>
      </c>
      <c r="B2255" t="s">
        <v>1923</v>
      </c>
      <c r="C2255">
        <v>45457546</v>
      </c>
      <c r="D2255">
        <v>144105</v>
      </c>
      <c r="E2255">
        <v>4</v>
      </c>
      <c r="F2255">
        <v>550023268</v>
      </c>
      <c r="G2255" s="180">
        <v>43816</v>
      </c>
      <c r="H2255" s="180">
        <v>45168</v>
      </c>
      <c r="I2255">
        <v>0</v>
      </c>
      <c r="J2255">
        <v>1</v>
      </c>
      <c r="K2255">
        <v>7</v>
      </c>
      <c r="L2255">
        <v>30</v>
      </c>
      <c r="M2255">
        <v>2</v>
      </c>
      <c r="N2255" s="170">
        <v>22490513</v>
      </c>
      <c r="O2255" s="170">
        <v>24960000</v>
      </c>
      <c r="P2255" s="178">
        <v>17091</v>
      </c>
      <c r="Q2255" s="178">
        <v>657</v>
      </c>
      <c r="R2255" s="178">
        <v>14598</v>
      </c>
      <c r="S2255">
        <v>0</v>
      </c>
      <c r="T2255">
        <v>0</v>
      </c>
      <c r="U2255">
        <v>0</v>
      </c>
      <c r="W2255">
        <v>0</v>
      </c>
      <c r="X2255">
        <v>0</v>
      </c>
      <c r="Y2255">
        <v>0</v>
      </c>
      <c r="AB2255" s="180">
        <v>44285</v>
      </c>
      <c r="AC2255">
        <v>1</v>
      </c>
      <c r="AD2255" t="s">
        <v>1922</v>
      </c>
      <c r="AE2255">
        <v>1</v>
      </c>
      <c r="AF2255">
        <v>30</v>
      </c>
      <c r="AG2255">
        <v>0</v>
      </c>
      <c r="AN2255">
        <v>1</v>
      </c>
      <c r="AO2255">
        <v>1</v>
      </c>
      <c r="AR2255" s="178">
        <v>7039</v>
      </c>
      <c r="AS2255" t="s">
        <v>1921</v>
      </c>
      <c r="AT2255">
        <v>0</v>
      </c>
      <c r="AU2255">
        <v>0</v>
      </c>
      <c r="AV2255">
        <v>890480123</v>
      </c>
      <c r="AW2255" t="s">
        <v>1920</v>
      </c>
      <c r="AX2255">
        <v>5</v>
      </c>
      <c r="BC2255">
        <v>2</v>
      </c>
      <c r="BD2255">
        <v>7</v>
      </c>
      <c r="BE2255">
        <v>2</v>
      </c>
    </row>
    <row r="2256" spans="1:57" x14ac:dyDescent="0.25">
      <c r="A2256" s="179">
        <f t="shared" si="35"/>
        <v>19401</v>
      </c>
      <c r="B2256" t="s">
        <v>1923</v>
      </c>
      <c r="C2256">
        <v>45457546</v>
      </c>
      <c r="D2256">
        <v>144105</v>
      </c>
      <c r="E2256">
        <v>4</v>
      </c>
      <c r="F2256">
        <v>550023436</v>
      </c>
      <c r="G2256" s="180">
        <v>43850</v>
      </c>
      <c r="H2256" s="180">
        <v>45168</v>
      </c>
      <c r="I2256">
        <v>0</v>
      </c>
      <c r="J2256">
        <v>1</v>
      </c>
      <c r="K2256">
        <v>7</v>
      </c>
      <c r="L2256">
        <v>30</v>
      </c>
      <c r="M2256">
        <v>2</v>
      </c>
      <c r="N2256" s="170">
        <v>22490513</v>
      </c>
      <c r="O2256" s="170">
        <v>24960000</v>
      </c>
      <c r="P2256" s="178">
        <v>43864</v>
      </c>
      <c r="Q2256" s="178">
        <v>1686</v>
      </c>
      <c r="R2256" s="178">
        <v>37465</v>
      </c>
      <c r="S2256">
        <v>0</v>
      </c>
      <c r="T2256">
        <v>0</v>
      </c>
      <c r="U2256">
        <v>0</v>
      </c>
      <c r="W2256">
        <v>0</v>
      </c>
      <c r="X2256">
        <v>0</v>
      </c>
      <c r="Y2256">
        <v>0</v>
      </c>
      <c r="AB2256" s="180">
        <v>44285</v>
      </c>
      <c r="AC2256">
        <v>1</v>
      </c>
      <c r="AD2256" t="s">
        <v>1922</v>
      </c>
      <c r="AE2256">
        <v>1</v>
      </c>
      <c r="AF2256">
        <v>30</v>
      </c>
      <c r="AG2256">
        <v>0</v>
      </c>
      <c r="AN2256">
        <v>1</v>
      </c>
      <c r="AO2256">
        <v>1</v>
      </c>
      <c r="AR2256" s="178">
        <v>18064</v>
      </c>
      <c r="AS2256" t="s">
        <v>1921</v>
      </c>
      <c r="AT2256">
        <v>0</v>
      </c>
      <c r="AU2256">
        <v>0</v>
      </c>
      <c r="AV2256">
        <v>890480123</v>
      </c>
      <c r="AW2256" t="s">
        <v>1920</v>
      </c>
      <c r="AX2256">
        <v>5</v>
      </c>
      <c r="BC2256">
        <v>2</v>
      </c>
      <c r="BD2256">
        <v>7</v>
      </c>
      <c r="BE2256">
        <v>2</v>
      </c>
    </row>
    <row r="2257" spans="1:57" x14ac:dyDescent="0.25">
      <c r="A2257" s="179">
        <f t="shared" si="35"/>
        <v>7768</v>
      </c>
      <c r="B2257" t="s">
        <v>1923</v>
      </c>
      <c r="C2257">
        <v>45457546</v>
      </c>
      <c r="D2257">
        <v>144105</v>
      </c>
      <c r="E2257">
        <v>4</v>
      </c>
      <c r="F2257">
        <v>550023437</v>
      </c>
      <c r="G2257" s="180">
        <v>43850</v>
      </c>
      <c r="H2257" s="180">
        <v>45168</v>
      </c>
      <c r="I2257">
        <v>0</v>
      </c>
      <c r="J2257">
        <v>1</v>
      </c>
      <c r="K2257">
        <v>7</v>
      </c>
      <c r="L2257">
        <v>30</v>
      </c>
      <c r="M2257">
        <v>2</v>
      </c>
      <c r="N2257" s="170">
        <v>22490513</v>
      </c>
      <c r="O2257" s="170">
        <v>24960000</v>
      </c>
      <c r="P2257" s="178">
        <v>17563</v>
      </c>
      <c r="Q2257" s="178">
        <v>675</v>
      </c>
      <c r="R2257" s="178">
        <v>15001</v>
      </c>
      <c r="S2257">
        <v>0</v>
      </c>
      <c r="T2257">
        <v>0</v>
      </c>
      <c r="U2257">
        <v>0</v>
      </c>
      <c r="W2257">
        <v>0</v>
      </c>
      <c r="X2257">
        <v>0</v>
      </c>
      <c r="Y2257">
        <v>0</v>
      </c>
      <c r="AB2257" s="180">
        <v>44285</v>
      </c>
      <c r="AC2257">
        <v>1</v>
      </c>
      <c r="AD2257" t="s">
        <v>1922</v>
      </c>
      <c r="AE2257">
        <v>1</v>
      </c>
      <c r="AF2257">
        <v>30</v>
      </c>
      <c r="AG2257">
        <v>0</v>
      </c>
      <c r="AN2257">
        <v>1</v>
      </c>
      <c r="AO2257">
        <v>1</v>
      </c>
      <c r="AR2257" s="178">
        <v>7233</v>
      </c>
      <c r="AS2257" t="s">
        <v>1921</v>
      </c>
      <c r="AT2257">
        <v>0</v>
      </c>
      <c r="AU2257">
        <v>0</v>
      </c>
      <c r="AV2257">
        <v>890480123</v>
      </c>
      <c r="AW2257" t="s">
        <v>1920</v>
      </c>
      <c r="AX2257">
        <v>5</v>
      </c>
      <c r="BC2257">
        <v>2</v>
      </c>
      <c r="BD2257">
        <v>7</v>
      </c>
      <c r="BE2257">
        <v>2</v>
      </c>
    </row>
    <row r="2258" spans="1:57" x14ac:dyDescent="0.25">
      <c r="A2258" s="179">
        <f t="shared" si="35"/>
        <v>7768</v>
      </c>
      <c r="B2258" t="s">
        <v>1923</v>
      </c>
      <c r="C2258">
        <v>45457546</v>
      </c>
      <c r="D2258">
        <v>144105</v>
      </c>
      <c r="E2258">
        <v>4</v>
      </c>
      <c r="F2258">
        <v>550023438</v>
      </c>
      <c r="G2258" s="180">
        <v>43850</v>
      </c>
      <c r="H2258" s="180">
        <v>45168</v>
      </c>
      <c r="I2258">
        <v>0</v>
      </c>
      <c r="J2258">
        <v>1</v>
      </c>
      <c r="K2258">
        <v>7</v>
      </c>
      <c r="L2258">
        <v>30</v>
      </c>
      <c r="M2258">
        <v>2</v>
      </c>
      <c r="N2258" s="170">
        <v>22490513</v>
      </c>
      <c r="O2258" s="170">
        <v>24960000</v>
      </c>
      <c r="P2258" s="178">
        <v>17563</v>
      </c>
      <c r="Q2258" s="178">
        <v>675</v>
      </c>
      <c r="R2258" s="178">
        <v>15001</v>
      </c>
      <c r="S2258">
        <v>0</v>
      </c>
      <c r="T2258">
        <v>0</v>
      </c>
      <c r="U2258">
        <v>0</v>
      </c>
      <c r="W2258">
        <v>0</v>
      </c>
      <c r="X2258">
        <v>0</v>
      </c>
      <c r="Y2258">
        <v>0</v>
      </c>
      <c r="AB2258" s="180">
        <v>44285</v>
      </c>
      <c r="AC2258">
        <v>1</v>
      </c>
      <c r="AD2258" t="s">
        <v>1922</v>
      </c>
      <c r="AE2258">
        <v>1</v>
      </c>
      <c r="AF2258">
        <v>30</v>
      </c>
      <c r="AG2258">
        <v>0</v>
      </c>
      <c r="AN2258">
        <v>1</v>
      </c>
      <c r="AO2258">
        <v>1</v>
      </c>
      <c r="AR2258" s="178">
        <v>7233</v>
      </c>
      <c r="AS2258" t="s">
        <v>1921</v>
      </c>
      <c r="AT2258">
        <v>0</v>
      </c>
      <c r="AU2258">
        <v>0</v>
      </c>
      <c r="AV2258">
        <v>890480123</v>
      </c>
      <c r="AW2258" t="s">
        <v>1920</v>
      </c>
      <c r="AX2258">
        <v>5</v>
      </c>
      <c r="BC2258">
        <v>2</v>
      </c>
      <c r="BD2258">
        <v>7</v>
      </c>
      <c r="BE2258">
        <v>2</v>
      </c>
    </row>
    <row r="2259" spans="1:57" x14ac:dyDescent="0.25">
      <c r="A2259" s="179">
        <f t="shared" si="35"/>
        <v>41616</v>
      </c>
      <c r="B2259" t="s">
        <v>1923</v>
      </c>
      <c r="C2259">
        <v>45457546</v>
      </c>
      <c r="D2259">
        <v>144105</v>
      </c>
      <c r="E2259">
        <v>4</v>
      </c>
      <c r="F2259">
        <v>550023847</v>
      </c>
      <c r="G2259" s="180">
        <v>43958</v>
      </c>
      <c r="H2259" s="180">
        <v>45168</v>
      </c>
      <c r="I2259">
        <v>0</v>
      </c>
      <c r="J2259">
        <v>1</v>
      </c>
      <c r="K2259">
        <v>7</v>
      </c>
      <c r="L2259">
        <v>30</v>
      </c>
      <c r="M2259">
        <v>2</v>
      </c>
      <c r="N2259" s="170">
        <v>22490513</v>
      </c>
      <c r="O2259" s="170">
        <v>24960000</v>
      </c>
      <c r="P2259" s="178">
        <v>94112</v>
      </c>
      <c r="Q2259" s="178">
        <v>3618</v>
      </c>
      <c r="R2259" s="178">
        <v>80365</v>
      </c>
      <c r="S2259">
        <v>0</v>
      </c>
      <c r="T2259">
        <v>0</v>
      </c>
      <c r="U2259">
        <v>0</v>
      </c>
      <c r="W2259">
        <v>0</v>
      </c>
      <c r="X2259">
        <v>0</v>
      </c>
      <c r="Y2259">
        <v>0</v>
      </c>
      <c r="AB2259" s="180">
        <v>44285</v>
      </c>
      <c r="AC2259">
        <v>1</v>
      </c>
      <c r="AD2259" t="s">
        <v>1922</v>
      </c>
      <c r="AE2259">
        <v>1</v>
      </c>
      <c r="AF2259">
        <v>30</v>
      </c>
      <c r="AG2259">
        <v>0</v>
      </c>
      <c r="AN2259">
        <v>1</v>
      </c>
      <c r="AO2259">
        <v>1</v>
      </c>
      <c r="AR2259" s="178">
        <v>38749</v>
      </c>
      <c r="AS2259" t="s">
        <v>1921</v>
      </c>
      <c r="AT2259">
        <v>0</v>
      </c>
      <c r="AU2259">
        <v>0</v>
      </c>
      <c r="AV2259">
        <v>890480123</v>
      </c>
      <c r="AW2259" t="s">
        <v>1920</v>
      </c>
      <c r="AX2259">
        <v>5</v>
      </c>
      <c r="BC2259">
        <v>2</v>
      </c>
      <c r="BD2259">
        <v>7</v>
      </c>
      <c r="BE2259">
        <v>2</v>
      </c>
    </row>
    <row r="2260" spans="1:57" x14ac:dyDescent="0.25">
      <c r="A2260" s="179">
        <f t="shared" si="35"/>
        <v>83247</v>
      </c>
      <c r="B2260" t="s">
        <v>1923</v>
      </c>
      <c r="C2260">
        <v>45457546</v>
      </c>
      <c r="D2260">
        <v>144105</v>
      </c>
      <c r="E2260">
        <v>4</v>
      </c>
      <c r="F2260">
        <v>550023848</v>
      </c>
      <c r="G2260" s="180">
        <v>43958</v>
      </c>
      <c r="H2260" s="180">
        <v>45168</v>
      </c>
      <c r="I2260">
        <v>0</v>
      </c>
      <c r="J2260">
        <v>1</v>
      </c>
      <c r="K2260">
        <v>7</v>
      </c>
      <c r="L2260">
        <v>30</v>
      </c>
      <c r="M2260">
        <v>2</v>
      </c>
      <c r="N2260" s="170">
        <v>22490513</v>
      </c>
      <c r="O2260" s="170">
        <v>24960000</v>
      </c>
      <c r="P2260" s="178">
        <v>188222</v>
      </c>
      <c r="Q2260" s="178">
        <v>7236</v>
      </c>
      <c r="R2260" s="178">
        <v>160757</v>
      </c>
      <c r="S2260">
        <v>0</v>
      </c>
      <c r="T2260">
        <v>0</v>
      </c>
      <c r="U2260">
        <v>0</v>
      </c>
      <c r="W2260">
        <v>0</v>
      </c>
      <c r="X2260">
        <v>0</v>
      </c>
      <c r="Y2260">
        <v>0</v>
      </c>
      <c r="AB2260" s="180">
        <v>44285</v>
      </c>
      <c r="AC2260">
        <v>1</v>
      </c>
      <c r="AD2260" t="s">
        <v>1922</v>
      </c>
      <c r="AE2260">
        <v>1</v>
      </c>
      <c r="AF2260">
        <v>30</v>
      </c>
      <c r="AG2260">
        <v>0</v>
      </c>
      <c r="AN2260">
        <v>1</v>
      </c>
      <c r="AO2260">
        <v>1</v>
      </c>
      <c r="AR2260" s="178">
        <v>77510</v>
      </c>
      <c r="AS2260" t="s">
        <v>1921</v>
      </c>
      <c r="AT2260">
        <v>0</v>
      </c>
      <c r="AU2260">
        <v>0</v>
      </c>
      <c r="AV2260">
        <v>890480123</v>
      </c>
      <c r="AW2260" t="s">
        <v>1920</v>
      </c>
      <c r="AX2260">
        <v>5</v>
      </c>
      <c r="BC2260">
        <v>2</v>
      </c>
      <c r="BD2260">
        <v>7</v>
      </c>
      <c r="BE2260">
        <v>2</v>
      </c>
    </row>
    <row r="2261" spans="1:57" x14ac:dyDescent="0.25">
      <c r="A2261" s="179">
        <f t="shared" si="35"/>
        <v>8324</v>
      </c>
      <c r="B2261" t="s">
        <v>1923</v>
      </c>
      <c r="C2261">
        <v>45457546</v>
      </c>
      <c r="D2261">
        <v>144105</v>
      </c>
      <c r="E2261">
        <v>4</v>
      </c>
      <c r="F2261">
        <v>550023849</v>
      </c>
      <c r="G2261" s="180">
        <v>43958</v>
      </c>
      <c r="H2261" s="180">
        <v>45168</v>
      </c>
      <c r="I2261">
        <v>0</v>
      </c>
      <c r="J2261">
        <v>1</v>
      </c>
      <c r="K2261">
        <v>7</v>
      </c>
      <c r="L2261">
        <v>30</v>
      </c>
      <c r="M2261">
        <v>2</v>
      </c>
      <c r="N2261" s="170">
        <v>22490513</v>
      </c>
      <c r="O2261" s="170">
        <v>24960000</v>
      </c>
      <c r="P2261" s="178">
        <v>18822</v>
      </c>
      <c r="Q2261" s="178">
        <v>724</v>
      </c>
      <c r="R2261" s="178">
        <v>16074</v>
      </c>
      <c r="S2261">
        <v>0</v>
      </c>
      <c r="T2261">
        <v>0</v>
      </c>
      <c r="U2261">
        <v>0</v>
      </c>
      <c r="W2261">
        <v>0</v>
      </c>
      <c r="X2261">
        <v>0</v>
      </c>
      <c r="Y2261">
        <v>0</v>
      </c>
      <c r="AB2261" s="180">
        <v>44285</v>
      </c>
      <c r="AC2261">
        <v>1</v>
      </c>
      <c r="AD2261" t="s">
        <v>1922</v>
      </c>
      <c r="AE2261">
        <v>1</v>
      </c>
      <c r="AF2261">
        <v>30</v>
      </c>
      <c r="AG2261">
        <v>0</v>
      </c>
      <c r="AN2261">
        <v>1</v>
      </c>
      <c r="AO2261">
        <v>1</v>
      </c>
      <c r="AR2261" s="178">
        <v>7750</v>
      </c>
      <c r="AS2261" t="s">
        <v>1921</v>
      </c>
      <c r="AT2261">
        <v>0</v>
      </c>
      <c r="AU2261">
        <v>0</v>
      </c>
      <c r="AV2261">
        <v>890480123</v>
      </c>
      <c r="AW2261" t="s">
        <v>1920</v>
      </c>
      <c r="AX2261">
        <v>5</v>
      </c>
      <c r="BC2261">
        <v>2</v>
      </c>
      <c r="BD2261">
        <v>7</v>
      </c>
      <c r="BE2261">
        <v>2</v>
      </c>
    </row>
    <row r="2262" spans="1:57" x14ac:dyDescent="0.25">
      <c r="A2262" s="179">
        <f t="shared" si="35"/>
        <v>42974</v>
      </c>
      <c r="B2262" t="s">
        <v>1923</v>
      </c>
      <c r="C2262">
        <v>45457546</v>
      </c>
      <c r="D2262">
        <v>144105</v>
      </c>
      <c r="E2262">
        <v>4</v>
      </c>
      <c r="F2262">
        <v>550023985</v>
      </c>
      <c r="G2262" s="180">
        <v>44032</v>
      </c>
      <c r="H2262" s="180">
        <v>45168</v>
      </c>
      <c r="I2262">
        <v>0</v>
      </c>
      <c r="J2262">
        <v>1</v>
      </c>
      <c r="K2262">
        <v>8</v>
      </c>
      <c r="L2262">
        <v>30</v>
      </c>
      <c r="M2262">
        <v>2</v>
      </c>
      <c r="N2262" s="170">
        <v>22490513</v>
      </c>
      <c r="O2262" s="170">
        <v>24960000</v>
      </c>
      <c r="P2262" s="178">
        <v>100000</v>
      </c>
      <c r="Q2262" s="178">
        <v>3844</v>
      </c>
      <c r="R2262" s="178">
        <v>82986</v>
      </c>
      <c r="S2262">
        <v>0</v>
      </c>
      <c r="T2262">
        <v>0</v>
      </c>
      <c r="U2262">
        <v>0</v>
      </c>
      <c r="W2262">
        <v>0</v>
      </c>
      <c r="X2262">
        <v>0</v>
      </c>
      <c r="Y2262">
        <v>0</v>
      </c>
      <c r="AB2262" s="180">
        <v>44285</v>
      </c>
      <c r="AC2262">
        <v>1</v>
      </c>
      <c r="AD2262" t="s">
        <v>1922</v>
      </c>
      <c r="AE2262">
        <v>1</v>
      </c>
      <c r="AF2262">
        <v>30</v>
      </c>
      <c r="AG2262">
        <v>0</v>
      </c>
      <c r="AN2262">
        <v>1</v>
      </c>
      <c r="AO2262">
        <v>1</v>
      </c>
      <c r="AR2262" s="178">
        <v>40012</v>
      </c>
      <c r="AS2262" t="s">
        <v>1921</v>
      </c>
      <c r="AT2262">
        <v>0</v>
      </c>
      <c r="AU2262">
        <v>0</v>
      </c>
      <c r="AV2262">
        <v>890480123</v>
      </c>
      <c r="AW2262" t="s">
        <v>1920</v>
      </c>
      <c r="AX2262">
        <v>5</v>
      </c>
      <c r="BC2262">
        <v>2</v>
      </c>
      <c r="BD2262">
        <v>7</v>
      </c>
      <c r="BE2262">
        <v>2</v>
      </c>
    </row>
    <row r="2263" spans="1:57" x14ac:dyDescent="0.25">
      <c r="A2263" s="179">
        <f t="shared" si="35"/>
        <v>21993</v>
      </c>
      <c r="B2263" t="s">
        <v>1923</v>
      </c>
      <c r="C2263">
        <v>45457546</v>
      </c>
      <c r="D2263">
        <v>144105</v>
      </c>
      <c r="E2263">
        <v>4</v>
      </c>
      <c r="F2263">
        <v>550023986</v>
      </c>
      <c r="G2263" s="180">
        <v>44032</v>
      </c>
      <c r="H2263" s="180">
        <v>45168</v>
      </c>
      <c r="I2263">
        <v>0</v>
      </c>
      <c r="J2263">
        <v>1</v>
      </c>
      <c r="K2263">
        <v>7</v>
      </c>
      <c r="L2263">
        <v>30</v>
      </c>
      <c r="M2263">
        <v>2</v>
      </c>
      <c r="N2263" s="170">
        <v>22490513</v>
      </c>
      <c r="O2263" s="170">
        <v>24960000</v>
      </c>
      <c r="P2263" s="178">
        <v>50000</v>
      </c>
      <c r="Q2263" s="178">
        <v>1922</v>
      </c>
      <c r="R2263" s="178">
        <v>42471</v>
      </c>
      <c r="S2263">
        <v>0</v>
      </c>
      <c r="T2263">
        <v>0</v>
      </c>
      <c r="U2263">
        <v>0</v>
      </c>
      <c r="W2263">
        <v>0</v>
      </c>
      <c r="X2263">
        <v>0</v>
      </c>
      <c r="Y2263">
        <v>0</v>
      </c>
      <c r="AB2263" s="180">
        <v>44285</v>
      </c>
      <c r="AC2263">
        <v>1</v>
      </c>
      <c r="AD2263" t="s">
        <v>1922</v>
      </c>
      <c r="AE2263">
        <v>1</v>
      </c>
      <c r="AF2263">
        <v>30</v>
      </c>
      <c r="AG2263">
        <v>0</v>
      </c>
      <c r="AN2263">
        <v>1</v>
      </c>
      <c r="AO2263">
        <v>1</v>
      </c>
      <c r="AR2263" s="178">
        <v>20478</v>
      </c>
      <c r="AS2263" t="s">
        <v>1921</v>
      </c>
      <c r="AT2263">
        <v>0</v>
      </c>
      <c r="AU2263">
        <v>0</v>
      </c>
      <c r="AV2263">
        <v>890480123</v>
      </c>
      <c r="AW2263" t="s">
        <v>1920</v>
      </c>
      <c r="AX2263">
        <v>5</v>
      </c>
      <c r="BC2263">
        <v>2</v>
      </c>
      <c r="BD2263">
        <v>7</v>
      </c>
      <c r="BE2263">
        <v>2</v>
      </c>
    </row>
    <row r="2264" spans="1:57" x14ac:dyDescent="0.25">
      <c r="A2264" s="179">
        <f t="shared" si="35"/>
        <v>8844</v>
      </c>
      <c r="B2264" t="s">
        <v>1923</v>
      </c>
      <c r="C2264">
        <v>45457546</v>
      </c>
      <c r="D2264">
        <v>144105</v>
      </c>
      <c r="E2264">
        <v>4</v>
      </c>
      <c r="F2264">
        <v>550023987</v>
      </c>
      <c r="G2264" s="180">
        <v>44032</v>
      </c>
      <c r="H2264" s="180">
        <v>45168</v>
      </c>
      <c r="I2264">
        <v>0</v>
      </c>
      <c r="J2264">
        <v>1</v>
      </c>
      <c r="K2264">
        <v>7</v>
      </c>
      <c r="L2264">
        <v>30</v>
      </c>
      <c r="M2264">
        <v>2</v>
      </c>
      <c r="N2264" s="170">
        <v>22490513</v>
      </c>
      <c r="O2264" s="170">
        <v>24960000</v>
      </c>
      <c r="P2264" s="178">
        <v>20000</v>
      </c>
      <c r="Q2264" s="178">
        <v>769</v>
      </c>
      <c r="R2264" s="178">
        <v>17079</v>
      </c>
      <c r="S2264">
        <v>0</v>
      </c>
      <c r="T2264">
        <v>0</v>
      </c>
      <c r="U2264">
        <v>0</v>
      </c>
      <c r="W2264">
        <v>0</v>
      </c>
      <c r="X2264">
        <v>0</v>
      </c>
      <c r="Y2264">
        <v>0</v>
      </c>
      <c r="AB2264" s="180">
        <v>44285</v>
      </c>
      <c r="AC2264">
        <v>1</v>
      </c>
      <c r="AD2264" t="s">
        <v>1922</v>
      </c>
      <c r="AE2264">
        <v>1</v>
      </c>
      <c r="AF2264">
        <v>30</v>
      </c>
      <c r="AG2264">
        <v>0</v>
      </c>
      <c r="AN2264">
        <v>1</v>
      </c>
      <c r="AO2264">
        <v>1</v>
      </c>
      <c r="AR2264" s="178">
        <v>8235</v>
      </c>
      <c r="AS2264" t="s">
        <v>1921</v>
      </c>
      <c r="AT2264">
        <v>0</v>
      </c>
      <c r="AU2264">
        <v>0</v>
      </c>
      <c r="AV2264">
        <v>890480123</v>
      </c>
      <c r="AW2264" t="s">
        <v>1920</v>
      </c>
      <c r="AX2264">
        <v>5</v>
      </c>
      <c r="BC2264">
        <v>2</v>
      </c>
      <c r="BD2264">
        <v>7</v>
      </c>
      <c r="BE2264">
        <v>2</v>
      </c>
    </row>
    <row r="2265" spans="1:57" x14ac:dyDescent="0.25">
      <c r="A2265" s="179">
        <f t="shared" si="35"/>
        <v>92950</v>
      </c>
      <c r="B2265" t="s">
        <v>1923</v>
      </c>
      <c r="C2265">
        <v>45457546</v>
      </c>
      <c r="D2265">
        <v>144105</v>
      </c>
      <c r="E2265">
        <v>4</v>
      </c>
      <c r="F2265">
        <v>550024440</v>
      </c>
      <c r="G2265" s="180">
        <v>44103</v>
      </c>
      <c r="H2265" s="180">
        <v>45229</v>
      </c>
      <c r="I2265">
        <v>0</v>
      </c>
      <c r="J2265">
        <v>1</v>
      </c>
      <c r="K2265">
        <v>5</v>
      </c>
      <c r="L2265">
        <v>30</v>
      </c>
      <c r="M2265">
        <v>2</v>
      </c>
      <c r="N2265" s="170">
        <v>22490513</v>
      </c>
      <c r="O2265" s="170">
        <v>24960000</v>
      </c>
      <c r="P2265" s="178">
        <v>200000</v>
      </c>
      <c r="Q2265" s="178">
        <v>7689</v>
      </c>
      <c r="R2265" s="178">
        <v>179495</v>
      </c>
      <c r="S2265">
        <v>0</v>
      </c>
      <c r="T2265">
        <v>0</v>
      </c>
      <c r="U2265">
        <v>0</v>
      </c>
      <c r="W2265">
        <v>0</v>
      </c>
      <c r="X2265">
        <v>0</v>
      </c>
      <c r="Y2265">
        <v>0</v>
      </c>
      <c r="AB2265" s="180">
        <v>44285</v>
      </c>
      <c r="AC2265">
        <v>1</v>
      </c>
      <c r="AD2265" t="s">
        <v>1922</v>
      </c>
      <c r="AE2265">
        <v>1</v>
      </c>
      <c r="AF2265">
        <v>30</v>
      </c>
      <c r="AG2265">
        <v>0</v>
      </c>
      <c r="AN2265">
        <v>1</v>
      </c>
      <c r="AO2265">
        <v>1</v>
      </c>
      <c r="AR2265" s="178">
        <v>86545</v>
      </c>
      <c r="AS2265" t="s">
        <v>1921</v>
      </c>
      <c r="AT2265">
        <v>0</v>
      </c>
      <c r="AU2265">
        <v>0</v>
      </c>
      <c r="AV2265">
        <v>890480123</v>
      </c>
      <c r="AW2265" t="s">
        <v>1920</v>
      </c>
      <c r="AX2265">
        <v>5</v>
      </c>
      <c r="BC2265">
        <v>2</v>
      </c>
      <c r="BD2265">
        <v>7</v>
      </c>
      <c r="BE2265">
        <v>2</v>
      </c>
    </row>
    <row r="2266" spans="1:57" x14ac:dyDescent="0.25">
      <c r="A2266" s="179">
        <f t="shared" si="35"/>
        <v>3107</v>
      </c>
      <c r="B2266" t="s">
        <v>1923</v>
      </c>
      <c r="C2266">
        <v>45457546</v>
      </c>
      <c r="D2266">
        <v>144105</v>
      </c>
      <c r="E2266">
        <v>4</v>
      </c>
      <c r="F2266">
        <v>550025549</v>
      </c>
      <c r="G2266" s="180">
        <v>44255</v>
      </c>
      <c r="H2266" s="180">
        <v>44316</v>
      </c>
      <c r="I2266">
        <v>0</v>
      </c>
      <c r="J2266">
        <v>1</v>
      </c>
      <c r="K2266">
        <v>0</v>
      </c>
      <c r="L2266">
        <v>30</v>
      </c>
      <c r="M2266">
        <v>2</v>
      </c>
      <c r="N2266">
        <v>0</v>
      </c>
      <c r="O2266">
        <v>0</v>
      </c>
      <c r="P2266" s="178">
        <v>6000</v>
      </c>
      <c r="Q2266" s="178">
        <v>6000</v>
      </c>
      <c r="R2266" s="178">
        <v>6000</v>
      </c>
      <c r="S2266">
        <v>0</v>
      </c>
      <c r="T2266">
        <v>0</v>
      </c>
      <c r="U2266">
        <v>0</v>
      </c>
      <c r="W2266">
        <v>0</v>
      </c>
      <c r="X2266">
        <v>0</v>
      </c>
      <c r="Y2266">
        <v>0</v>
      </c>
      <c r="AB2266" s="180">
        <v>44285</v>
      </c>
      <c r="AC2266">
        <v>1</v>
      </c>
      <c r="AD2266" t="s">
        <v>1922</v>
      </c>
      <c r="AE2266">
        <v>1</v>
      </c>
      <c r="AF2266">
        <v>30</v>
      </c>
      <c r="AG2266">
        <v>0</v>
      </c>
      <c r="AN2266">
        <v>1</v>
      </c>
      <c r="AO2266">
        <v>1</v>
      </c>
      <c r="AR2266" s="178">
        <v>2893</v>
      </c>
      <c r="AS2266" t="s">
        <v>1921</v>
      </c>
      <c r="AT2266">
        <v>0</v>
      </c>
      <c r="AU2266">
        <v>0</v>
      </c>
      <c r="AV2266">
        <v>890480123</v>
      </c>
      <c r="AW2266" t="s">
        <v>1920</v>
      </c>
      <c r="AX2266">
        <v>5</v>
      </c>
      <c r="BC2266">
        <v>2</v>
      </c>
      <c r="BD2266">
        <v>7</v>
      </c>
      <c r="BE2266">
        <v>2</v>
      </c>
    </row>
    <row r="2267" spans="1:57" x14ac:dyDescent="0.25">
      <c r="A2267" s="179">
        <f t="shared" si="35"/>
        <v>3107</v>
      </c>
      <c r="B2267" t="s">
        <v>1923</v>
      </c>
      <c r="C2267">
        <v>45457546</v>
      </c>
      <c r="D2267">
        <v>144105</v>
      </c>
      <c r="E2267">
        <v>4</v>
      </c>
      <c r="F2267">
        <v>550025735</v>
      </c>
      <c r="G2267" s="180">
        <v>44286</v>
      </c>
      <c r="H2267" s="180">
        <v>44346</v>
      </c>
      <c r="I2267">
        <v>0</v>
      </c>
      <c r="J2267">
        <v>1</v>
      </c>
      <c r="K2267">
        <v>0</v>
      </c>
      <c r="L2267">
        <v>30</v>
      </c>
      <c r="M2267">
        <v>2</v>
      </c>
      <c r="N2267">
        <v>0</v>
      </c>
      <c r="O2267">
        <v>0</v>
      </c>
      <c r="P2267" s="178">
        <v>6000</v>
      </c>
      <c r="Q2267" s="178">
        <v>6000</v>
      </c>
      <c r="R2267" s="178">
        <v>6000</v>
      </c>
      <c r="S2267">
        <v>0</v>
      </c>
      <c r="T2267">
        <v>0</v>
      </c>
      <c r="U2267">
        <v>0</v>
      </c>
      <c r="W2267">
        <v>0</v>
      </c>
      <c r="X2267">
        <v>0</v>
      </c>
      <c r="Y2267">
        <v>0</v>
      </c>
      <c r="AB2267" s="180">
        <v>44286</v>
      </c>
      <c r="AC2267">
        <v>1</v>
      </c>
      <c r="AD2267" t="s">
        <v>1922</v>
      </c>
      <c r="AE2267">
        <v>1</v>
      </c>
      <c r="AF2267">
        <v>30</v>
      </c>
      <c r="AG2267">
        <v>0</v>
      </c>
      <c r="AN2267">
        <v>1</v>
      </c>
      <c r="AO2267">
        <v>1</v>
      </c>
      <c r="AR2267" s="178">
        <v>2893</v>
      </c>
      <c r="AS2267" t="s">
        <v>1921</v>
      </c>
      <c r="AT2267">
        <v>0</v>
      </c>
      <c r="AU2267">
        <v>0</v>
      </c>
      <c r="AV2267">
        <v>890480123</v>
      </c>
      <c r="AW2267" t="s">
        <v>1920</v>
      </c>
      <c r="AX2267">
        <v>5</v>
      </c>
      <c r="BC2267">
        <v>2</v>
      </c>
      <c r="BD2267">
        <v>7</v>
      </c>
      <c r="BE2267">
        <v>2</v>
      </c>
    </row>
    <row r="2268" spans="1:57" x14ac:dyDescent="0.25">
      <c r="A2268" s="179">
        <f t="shared" si="35"/>
        <v>0</v>
      </c>
      <c r="B2268" t="s">
        <v>1923</v>
      </c>
      <c r="C2268">
        <v>45458251</v>
      </c>
      <c r="D2268">
        <v>144105</v>
      </c>
      <c r="E2268">
        <v>4</v>
      </c>
      <c r="F2268">
        <v>17435</v>
      </c>
      <c r="G2268" s="180">
        <v>44043</v>
      </c>
      <c r="H2268" s="180">
        <v>44773</v>
      </c>
      <c r="I2268">
        <v>0</v>
      </c>
      <c r="J2268">
        <v>1</v>
      </c>
      <c r="K2268">
        <v>8</v>
      </c>
      <c r="L2268">
        <v>30</v>
      </c>
      <c r="M2268">
        <v>2</v>
      </c>
      <c r="N2268" s="170">
        <v>12185828</v>
      </c>
      <c r="O2268" s="170">
        <v>12890000</v>
      </c>
      <c r="P2268" s="178">
        <v>2280000</v>
      </c>
      <c r="Q2268" s="178">
        <v>107525</v>
      </c>
      <c r="R2268" s="178">
        <v>1580237</v>
      </c>
      <c r="S2268">
        <v>0</v>
      </c>
      <c r="T2268">
        <v>0</v>
      </c>
      <c r="U2268">
        <v>0</v>
      </c>
      <c r="W2268">
        <v>0</v>
      </c>
      <c r="X2268">
        <v>0</v>
      </c>
      <c r="Y2268">
        <v>0</v>
      </c>
      <c r="AB2268" s="180">
        <v>44285</v>
      </c>
      <c r="AC2268">
        <v>1</v>
      </c>
      <c r="AD2268" t="s">
        <v>1922</v>
      </c>
      <c r="AE2268">
        <v>1</v>
      </c>
      <c r="AF2268">
        <v>30</v>
      </c>
      <c r="AG2268">
        <v>0</v>
      </c>
      <c r="AN2268">
        <v>1</v>
      </c>
      <c r="AO2268">
        <v>1</v>
      </c>
      <c r="AR2268" s="178">
        <v>3268924</v>
      </c>
      <c r="AS2268" t="s">
        <v>1921</v>
      </c>
      <c r="AT2268">
        <v>0</v>
      </c>
      <c r="AU2268">
        <v>0</v>
      </c>
      <c r="AV2268">
        <v>890480123</v>
      </c>
      <c r="AW2268" t="s">
        <v>1920</v>
      </c>
      <c r="AX2268">
        <v>5</v>
      </c>
      <c r="BC2268">
        <v>1</v>
      </c>
      <c r="BD2268">
        <v>7</v>
      </c>
      <c r="BE2268">
        <v>2</v>
      </c>
    </row>
    <row r="2269" spans="1:57" x14ac:dyDescent="0.25">
      <c r="A2269" s="179">
        <f t="shared" si="35"/>
        <v>0</v>
      </c>
      <c r="B2269" t="s">
        <v>1923</v>
      </c>
      <c r="C2269">
        <v>45458251</v>
      </c>
      <c r="D2269">
        <v>144105</v>
      </c>
      <c r="E2269">
        <v>4</v>
      </c>
      <c r="F2269">
        <v>550025711</v>
      </c>
      <c r="G2269" s="180">
        <v>44286</v>
      </c>
      <c r="H2269" s="180">
        <v>44346</v>
      </c>
      <c r="I2269">
        <v>0</v>
      </c>
      <c r="J2269">
        <v>1</v>
      </c>
      <c r="K2269">
        <v>0</v>
      </c>
      <c r="L2269">
        <v>30</v>
      </c>
      <c r="M2269">
        <v>2</v>
      </c>
      <c r="N2269">
        <v>0</v>
      </c>
      <c r="O2269">
        <v>0</v>
      </c>
      <c r="P2269" s="178">
        <v>6000</v>
      </c>
      <c r="Q2269" s="178">
        <v>6000</v>
      </c>
      <c r="R2269" s="178">
        <v>6000</v>
      </c>
      <c r="S2269">
        <v>0</v>
      </c>
      <c r="T2269">
        <v>0</v>
      </c>
      <c r="U2269">
        <v>0</v>
      </c>
      <c r="W2269">
        <v>0</v>
      </c>
      <c r="X2269">
        <v>0</v>
      </c>
      <c r="Y2269">
        <v>0</v>
      </c>
      <c r="AB2269" s="180">
        <v>44286</v>
      </c>
      <c r="AC2269">
        <v>1</v>
      </c>
      <c r="AD2269" t="s">
        <v>1922</v>
      </c>
      <c r="AE2269">
        <v>1</v>
      </c>
      <c r="AF2269">
        <v>30</v>
      </c>
      <c r="AG2269">
        <v>0</v>
      </c>
      <c r="AN2269">
        <v>1</v>
      </c>
      <c r="AO2269">
        <v>1</v>
      </c>
      <c r="AR2269" s="178">
        <v>12412</v>
      </c>
      <c r="AS2269" t="s">
        <v>1921</v>
      </c>
      <c r="AT2269">
        <v>0</v>
      </c>
      <c r="AU2269">
        <v>0</v>
      </c>
      <c r="AV2269">
        <v>890480123</v>
      </c>
      <c r="AW2269" t="s">
        <v>1920</v>
      </c>
      <c r="AX2269">
        <v>5</v>
      </c>
      <c r="BC2269">
        <v>2</v>
      </c>
      <c r="BD2269">
        <v>7</v>
      </c>
      <c r="BE2269">
        <v>2</v>
      </c>
    </row>
    <row r="2270" spans="1:57" x14ac:dyDescent="0.25">
      <c r="A2270" s="179">
        <f t="shared" si="35"/>
        <v>0</v>
      </c>
      <c r="B2270" t="s">
        <v>1923</v>
      </c>
      <c r="C2270">
        <v>45458251</v>
      </c>
      <c r="D2270">
        <v>140405</v>
      </c>
      <c r="E2270">
        <v>4</v>
      </c>
      <c r="F2270">
        <v>6083</v>
      </c>
      <c r="G2270" s="180">
        <v>41201</v>
      </c>
      <c r="H2270" s="180">
        <v>44853</v>
      </c>
      <c r="I2270">
        <v>11</v>
      </c>
      <c r="J2270">
        <v>1</v>
      </c>
      <c r="K2270">
        <v>100</v>
      </c>
      <c r="L2270">
        <v>30</v>
      </c>
      <c r="M2270">
        <v>2</v>
      </c>
      <c r="N2270" s="170">
        <v>12364645</v>
      </c>
      <c r="O2270" s="170">
        <v>13090000</v>
      </c>
      <c r="P2270" s="178">
        <v>90000000</v>
      </c>
      <c r="Q2270" s="178">
        <v>1310281</v>
      </c>
      <c r="R2270" s="178">
        <v>23316849</v>
      </c>
      <c r="S2270">
        <v>85030</v>
      </c>
      <c r="T2270">
        <v>0</v>
      </c>
      <c r="U2270">
        <v>90000000</v>
      </c>
      <c r="V2270" t="s">
        <v>1927</v>
      </c>
      <c r="W2270">
        <v>0</v>
      </c>
      <c r="X2270">
        <v>0</v>
      </c>
      <c r="Y2270">
        <v>0</v>
      </c>
      <c r="AB2270" s="180">
        <v>44285</v>
      </c>
      <c r="AC2270">
        <v>2</v>
      </c>
      <c r="AD2270" t="s">
        <v>1922</v>
      </c>
      <c r="AE2270">
        <v>1</v>
      </c>
      <c r="AF2270">
        <v>30</v>
      </c>
      <c r="AG2270">
        <v>811682</v>
      </c>
      <c r="AN2270">
        <v>1</v>
      </c>
      <c r="AO2270">
        <v>1</v>
      </c>
      <c r="AR2270" s="178">
        <v>48233908</v>
      </c>
      <c r="AS2270" t="s">
        <v>1926</v>
      </c>
      <c r="AT2270">
        <v>0</v>
      </c>
      <c r="AU2270">
        <v>0</v>
      </c>
      <c r="AV2270">
        <v>890480123</v>
      </c>
      <c r="AW2270" t="s">
        <v>1920</v>
      </c>
      <c r="AX2270">
        <v>5</v>
      </c>
      <c r="BC2270">
        <v>1</v>
      </c>
      <c r="BD2270">
        <v>7</v>
      </c>
      <c r="BE2270">
        <v>2</v>
      </c>
    </row>
    <row r="2271" spans="1:57" x14ac:dyDescent="0.25">
      <c r="A2271" s="179">
        <f t="shared" si="35"/>
        <v>5999823</v>
      </c>
      <c r="B2271" t="s">
        <v>1923</v>
      </c>
      <c r="C2271">
        <v>45461692</v>
      </c>
      <c r="D2271">
        <v>144105</v>
      </c>
      <c r="E2271">
        <v>4</v>
      </c>
      <c r="F2271">
        <v>15715</v>
      </c>
      <c r="G2271" s="180">
        <v>43602</v>
      </c>
      <c r="H2271" s="180">
        <v>46159</v>
      </c>
      <c r="I2271">
        <v>0</v>
      </c>
      <c r="J2271">
        <v>1</v>
      </c>
      <c r="K2271">
        <v>22</v>
      </c>
      <c r="L2271">
        <v>30</v>
      </c>
      <c r="M2271">
        <v>2</v>
      </c>
      <c r="N2271" s="170">
        <v>17726461</v>
      </c>
      <c r="O2271" s="170">
        <v>19240000</v>
      </c>
      <c r="P2271" s="178">
        <v>20000000</v>
      </c>
      <c r="Q2271" s="178">
        <v>417156</v>
      </c>
      <c r="R2271" s="178">
        <v>16822004</v>
      </c>
      <c r="S2271">
        <v>0</v>
      </c>
      <c r="T2271">
        <v>0</v>
      </c>
      <c r="U2271">
        <v>0</v>
      </c>
      <c r="W2271">
        <v>0</v>
      </c>
      <c r="X2271">
        <v>0</v>
      </c>
      <c r="Y2271">
        <v>0</v>
      </c>
      <c r="AB2271" s="180">
        <v>44285</v>
      </c>
      <c r="AC2271">
        <v>1</v>
      </c>
      <c r="AD2271" t="s">
        <v>1922</v>
      </c>
      <c r="AE2271">
        <v>1</v>
      </c>
      <c r="AF2271">
        <v>30</v>
      </c>
      <c r="AG2271">
        <v>0</v>
      </c>
      <c r="AN2271">
        <v>1</v>
      </c>
      <c r="AO2271">
        <v>1</v>
      </c>
      <c r="AR2271" s="178">
        <v>10822181</v>
      </c>
      <c r="AS2271" t="s">
        <v>1921</v>
      </c>
      <c r="AT2271">
        <v>0</v>
      </c>
      <c r="AU2271">
        <v>0</v>
      </c>
      <c r="AV2271">
        <v>890480123</v>
      </c>
      <c r="AW2271" t="s">
        <v>1920</v>
      </c>
      <c r="AX2271">
        <v>5</v>
      </c>
      <c r="BC2271">
        <v>1</v>
      </c>
      <c r="BD2271">
        <v>7</v>
      </c>
      <c r="BE2271">
        <v>2</v>
      </c>
    </row>
    <row r="2272" spans="1:57" x14ac:dyDescent="0.25">
      <c r="A2272" s="179">
        <f t="shared" si="35"/>
        <v>1034329</v>
      </c>
      <c r="B2272" t="s">
        <v>1923</v>
      </c>
      <c r="C2272">
        <v>45461692</v>
      </c>
      <c r="D2272">
        <v>144105</v>
      </c>
      <c r="E2272">
        <v>4</v>
      </c>
      <c r="F2272">
        <v>18297</v>
      </c>
      <c r="G2272" s="180">
        <v>44284</v>
      </c>
      <c r="H2272" s="180">
        <v>44377</v>
      </c>
      <c r="I2272">
        <v>0</v>
      </c>
      <c r="J2272">
        <v>1</v>
      </c>
      <c r="K2272">
        <v>1</v>
      </c>
      <c r="L2272">
        <v>30</v>
      </c>
      <c r="M2272">
        <v>2</v>
      </c>
      <c r="N2272" s="170">
        <v>13121400</v>
      </c>
      <c r="O2272" s="170">
        <v>13940000</v>
      </c>
      <c r="P2272" s="178">
        <v>2900000</v>
      </c>
      <c r="Q2272" s="178">
        <v>31710</v>
      </c>
      <c r="R2272" s="178">
        <v>2900000</v>
      </c>
      <c r="S2272">
        <v>0</v>
      </c>
      <c r="T2272">
        <v>0</v>
      </c>
      <c r="U2272">
        <v>0</v>
      </c>
      <c r="W2272">
        <v>0</v>
      </c>
      <c r="X2272">
        <v>0</v>
      </c>
      <c r="Y2272">
        <v>0</v>
      </c>
      <c r="Z2272">
        <v>2900000</v>
      </c>
      <c r="AA2272">
        <v>6</v>
      </c>
      <c r="AB2272" s="180">
        <v>44285</v>
      </c>
      <c r="AC2272">
        <v>1</v>
      </c>
      <c r="AD2272" t="s">
        <v>1922</v>
      </c>
      <c r="AE2272">
        <v>1</v>
      </c>
      <c r="AF2272">
        <v>30</v>
      </c>
      <c r="AG2272">
        <v>0</v>
      </c>
      <c r="AN2272">
        <v>1</v>
      </c>
      <c r="AO2272">
        <v>1</v>
      </c>
      <c r="AR2272" s="178">
        <v>1865671</v>
      </c>
      <c r="AS2272" t="s">
        <v>1921</v>
      </c>
      <c r="AT2272">
        <v>0</v>
      </c>
      <c r="AU2272">
        <v>0</v>
      </c>
      <c r="AV2272">
        <v>890480123</v>
      </c>
      <c r="AW2272" t="s">
        <v>1920</v>
      </c>
      <c r="AX2272">
        <v>5</v>
      </c>
      <c r="BC2272">
        <v>1</v>
      </c>
      <c r="BD2272">
        <v>7</v>
      </c>
      <c r="BE2272">
        <v>2</v>
      </c>
    </row>
    <row r="2273" spans="1:57" x14ac:dyDescent="0.25">
      <c r="A2273" s="179">
        <f t="shared" si="35"/>
        <v>152847</v>
      </c>
      <c r="B2273" t="s">
        <v>1923</v>
      </c>
      <c r="C2273">
        <v>45461692</v>
      </c>
      <c r="D2273">
        <v>144105</v>
      </c>
      <c r="E2273">
        <v>4</v>
      </c>
      <c r="F2273">
        <v>550023140</v>
      </c>
      <c r="G2273" s="180">
        <v>43794</v>
      </c>
      <c r="H2273" s="180">
        <v>45229</v>
      </c>
      <c r="I2273">
        <v>0</v>
      </c>
      <c r="J2273">
        <v>1</v>
      </c>
      <c r="K2273">
        <v>4</v>
      </c>
      <c r="L2273">
        <v>30</v>
      </c>
      <c r="M2273">
        <v>2</v>
      </c>
      <c r="N2273" s="170">
        <v>22490513</v>
      </c>
      <c r="O2273" s="170">
        <v>24960000</v>
      </c>
      <c r="P2273" s="178">
        <v>467569</v>
      </c>
      <c r="Q2273" s="178">
        <v>17976</v>
      </c>
      <c r="R2273" s="178">
        <v>428546</v>
      </c>
      <c r="S2273">
        <v>0</v>
      </c>
      <c r="T2273">
        <v>0</v>
      </c>
      <c r="U2273">
        <v>0</v>
      </c>
      <c r="W2273">
        <v>0</v>
      </c>
      <c r="X2273">
        <v>0</v>
      </c>
      <c r="Y2273">
        <v>0</v>
      </c>
      <c r="AB2273" s="180">
        <v>44285</v>
      </c>
      <c r="AC2273">
        <v>1</v>
      </c>
      <c r="AD2273" t="s">
        <v>1922</v>
      </c>
      <c r="AE2273">
        <v>1</v>
      </c>
      <c r="AF2273">
        <v>30</v>
      </c>
      <c r="AG2273">
        <v>0</v>
      </c>
      <c r="AN2273">
        <v>1</v>
      </c>
      <c r="AO2273">
        <v>1</v>
      </c>
      <c r="AR2273" s="178">
        <v>275699</v>
      </c>
      <c r="AS2273" t="s">
        <v>1921</v>
      </c>
      <c r="AT2273">
        <v>0</v>
      </c>
      <c r="AU2273">
        <v>0</v>
      </c>
      <c r="AV2273">
        <v>890480123</v>
      </c>
      <c r="AW2273" t="s">
        <v>1920</v>
      </c>
      <c r="AX2273">
        <v>5</v>
      </c>
      <c r="BC2273">
        <v>2</v>
      </c>
      <c r="BD2273">
        <v>7</v>
      </c>
      <c r="BE2273">
        <v>2</v>
      </c>
    </row>
    <row r="2274" spans="1:57" x14ac:dyDescent="0.25">
      <c r="A2274" s="179">
        <f t="shared" si="35"/>
        <v>153004</v>
      </c>
      <c r="B2274" t="s">
        <v>1923</v>
      </c>
      <c r="C2274">
        <v>45461692</v>
      </c>
      <c r="D2274">
        <v>144105</v>
      </c>
      <c r="E2274">
        <v>4</v>
      </c>
      <c r="F2274">
        <v>550023141</v>
      </c>
      <c r="G2274" s="180">
        <v>43794</v>
      </c>
      <c r="H2274" s="180">
        <v>45229</v>
      </c>
      <c r="I2274">
        <v>0</v>
      </c>
      <c r="J2274">
        <v>1</v>
      </c>
      <c r="K2274">
        <v>4</v>
      </c>
      <c r="L2274">
        <v>30</v>
      </c>
      <c r="M2274">
        <v>2</v>
      </c>
      <c r="N2274" s="170">
        <v>22490513</v>
      </c>
      <c r="O2274" s="170">
        <v>24960000</v>
      </c>
      <c r="P2274" s="178">
        <v>467569</v>
      </c>
      <c r="Q2274" s="178">
        <v>17976</v>
      </c>
      <c r="R2274" s="178">
        <v>428985</v>
      </c>
      <c r="S2274">
        <v>9112</v>
      </c>
      <c r="T2274">
        <v>0</v>
      </c>
      <c r="U2274">
        <v>0</v>
      </c>
      <c r="W2274">
        <v>0</v>
      </c>
      <c r="X2274">
        <v>0</v>
      </c>
      <c r="Y2274">
        <v>0</v>
      </c>
      <c r="AB2274" s="180">
        <v>44253</v>
      </c>
      <c r="AC2274">
        <v>1</v>
      </c>
      <c r="AD2274" t="s">
        <v>1922</v>
      </c>
      <c r="AE2274">
        <v>1</v>
      </c>
      <c r="AF2274">
        <v>30</v>
      </c>
      <c r="AG2274">
        <v>0</v>
      </c>
      <c r="AN2274">
        <v>1</v>
      </c>
      <c r="AO2274">
        <v>1</v>
      </c>
      <c r="AR2274" s="178">
        <v>275981</v>
      </c>
      <c r="AS2274" t="s">
        <v>1921</v>
      </c>
      <c r="AT2274">
        <v>0</v>
      </c>
      <c r="AU2274">
        <v>0</v>
      </c>
      <c r="AV2274">
        <v>890480123</v>
      </c>
      <c r="AW2274" t="s">
        <v>1920</v>
      </c>
      <c r="AX2274">
        <v>5</v>
      </c>
      <c r="BC2274">
        <v>2</v>
      </c>
      <c r="BD2274">
        <v>7</v>
      </c>
      <c r="BE2274">
        <v>2</v>
      </c>
    </row>
    <row r="2275" spans="1:57" x14ac:dyDescent="0.25">
      <c r="A2275" s="179">
        <f t="shared" si="35"/>
        <v>153004</v>
      </c>
      <c r="B2275" t="s">
        <v>1923</v>
      </c>
      <c r="C2275">
        <v>45461692</v>
      </c>
      <c r="D2275">
        <v>144105</v>
      </c>
      <c r="E2275">
        <v>4</v>
      </c>
      <c r="F2275">
        <v>550023142</v>
      </c>
      <c r="G2275" s="180">
        <v>43794</v>
      </c>
      <c r="H2275" s="180">
        <v>45229</v>
      </c>
      <c r="I2275">
        <v>0</v>
      </c>
      <c r="J2275">
        <v>1</v>
      </c>
      <c r="K2275">
        <v>4</v>
      </c>
      <c r="L2275">
        <v>30</v>
      </c>
      <c r="M2275">
        <v>2</v>
      </c>
      <c r="N2275" s="170">
        <v>22490513</v>
      </c>
      <c r="O2275" s="170">
        <v>24960000</v>
      </c>
      <c r="P2275" s="178">
        <v>467569</v>
      </c>
      <c r="Q2275" s="178">
        <v>17976</v>
      </c>
      <c r="R2275" s="178">
        <v>428985</v>
      </c>
      <c r="S2275">
        <v>9112</v>
      </c>
      <c r="T2275">
        <v>0</v>
      </c>
      <c r="U2275">
        <v>0</v>
      </c>
      <c r="W2275">
        <v>0</v>
      </c>
      <c r="X2275">
        <v>0</v>
      </c>
      <c r="Y2275">
        <v>0</v>
      </c>
      <c r="AB2275" s="180">
        <v>44253</v>
      </c>
      <c r="AC2275">
        <v>1</v>
      </c>
      <c r="AD2275" t="s">
        <v>1922</v>
      </c>
      <c r="AE2275">
        <v>1</v>
      </c>
      <c r="AF2275">
        <v>30</v>
      </c>
      <c r="AG2275">
        <v>0</v>
      </c>
      <c r="AN2275">
        <v>1</v>
      </c>
      <c r="AO2275">
        <v>1</v>
      </c>
      <c r="AR2275" s="178">
        <v>275981</v>
      </c>
      <c r="AS2275" t="s">
        <v>1921</v>
      </c>
      <c r="AT2275">
        <v>0</v>
      </c>
      <c r="AU2275">
        <v>0</v>
      </c>
      <c r="AV2275">
        <v>890480123</v>
      </c>
      <c r="AW2275" t="s">
        <v>1920</v>
      </c>
      <c r="AX2275">
        <v>5</v>
      </c>
      <c r="BC2275">
        <v>2</v>
      </c>
      <c r="BD2275">
        <v>7</v>
      </c>
      <c r="BE2275">
        <v>2</v>
      </c>
    </row>
    <row r="2276" spans="1:57" x14ac:dyDescent="0.25">
      <c r="A2276" s="179">
        <f t="shared" si="35"/>
        <v>149709</v>
      </c>
      <c r="B2276" t="s">
        <v>1923</v>
      </c>
      <c r="C2276">
        <v>45461692</v>
      </c>
      <c r="D2276">
        <v>144105</v>
      </c>
      <c r="E2276">
        <v>4</v>
      </c>
      <c r="F2276">
        <v>550023143</v>
      </c>
      <c r="G2276" s="180">
        <v>43794</v>
      </c>
      <c r="H2276" s="180">
        <v>45229</v>
      </c>
      <c r="I2276">
        <v>0</v>
      </c>
      <c r="J2276">
        <v>1</v>
      </c>
      <c r="K2276">
        <v>5</v>
      </c>
      <c r="L2276">
        <v>30</v>
      </c>
      <c r="M2276">
        <v>2</v>
      </c>
      <c r="N2276" s="170">
        <v>22490513</v>
      </c>
      <c r="O2276" s="170">
        <v>24960000</v>
      </c>
      <c r="P2276" s="178">
        <v>467569</v>
      </c>
      <c r="Q2276" s="178">
        <v>17976</v>
      </c>
      <c r="R2276" s="178">
        <v>419746</v>
      </c>
      <c r="S2276">
        <v>0</v>
      </c>
      <c r="T2276">
        <v>0</v>
      </c>
      <c r="U2276">
        <v>0</v>
      </c>
      <c r="W2276">
        <v>0</v>
      </c>
      <c r="X2276">
        <v>0</v>
      </c>
      <c r="Y2276">
        <v>0</v>
      </c>
      <c r="AB2276" s="180">
        <v>44285</v>
      </c>
      <c r="AC2276">
        <v>1</v>
      </c>
      <c r="AD2276" t="s">
        <v>1922</v>
      </c>
      <c r="AE2276">
        <v>1</v>
      </c>
      <c r="AF2276">
        <v>30</v>
      </c>
      <c r="AG2276">
        <v>0</v>
      </c>
      <c r="AN2276">
        <v>1</v>
      </c>
      <c r="AO2276">
        <v>1</v>
      </c>
      <c r="AR2276" s="178">
        <v>270037</v>
      </c>
      <c r="AS2276" t="s">
        <v>1921</v>
      </c>
      <c r="AT2276">
        <v>0</v>
      </c>
      <c r="AU2276">
        <v>0</v>
      </c>
      <c r="AV2276">
        <v>890480123</v>
      </c>
      <c r="AW2276" t="s">
        <v>1920</v>
      </c>
      <c r="AX2276">
        <v>5</v>
      </c>
      <c r="BC2276">
        <v>2</v>
      </c>
      <c r="BD2276">
        <v>7</v>
      </c>
      <c r="BE2276">
        <v>2</v>
      </c>
    </row>
    <row r="2277" spans="1:57" x14ac:dyDescent="0.25">
      <c r="A2277" s="179">
        <f t="shared" si="35"/>
        <v>147215</v>
      </c>
      <c r="B2277" t="s">
        <v>1923</v>
      </c>
      <c r="C2277">
        <v>45461692</v>
      </c>
      <c r="D2277">
        <v>144105</v>
      </c>
      <c r="E2277">
        <v>4</v>
      </c>
      <c r="F2277">
        <v>550023156</v>
      </c>
      <c r="G2277" s="180">
        <v>43796</v>
      </c>
      <c r="H2277" s="180">
        <v>45229</v>
      </c>
      <c r="I2277">
        <v>0</v>
      </c>
      <c r="J2277">
        <v>1</v>
      </c>
      <c r="K2277">
        <v>5</v>
      </c>
      <c r="L2277">
        <v>30</v>
      </c>
      <c r="M2277">
        <v>2</v>
      </c>
      <c r="N2277" s="170">
        <v>22490513</v>
      </c>
      <c r="O2277" s="170">
        <v>24960000</v>
      </c>
      <c r="P2277" s="178">
        <v>459778</v>
      </c>
      <c r="Q2277" s="178">
        <v>17676</v>
      </c>
      <c r="R2277" s="178">
        <v>412753</v>
      </c>
      <c r="S2277">
        <v>0</v>
      </c>
      <c r="T2277">
        <v>0</v>
      </c>
      <c r="U2277">
        <v>0</v>
      </c>
      <c r="W2277">
        <v>0</v>
      </c>
      <c r="X2277">
        <v>0</v>
      </c>
      <c r="Y2277">
        <v>0</v>
      </c>
      <c r="AB2277" s="180">
        <v>44285</v>
      </c>
      <c r="AC2277">
        <v>1</v>
      </c>
      <c r="AD2277" t="s">
        <v>1922</v>
      </c>
      <c r="AE2277">
        <v>1</v>
      </c>
      <c r="AF2277">
        <v>30</v>
      </c>
      <c r="AG2277">
        <v>0</v>
      </c>
      <c r="AN2277">
        <v>1</v>
      </c>
      <c r="AO2277">
        <v>1</v>
      </c>
      <c r="AR2277" s="178">
        <v>265538</v>
      </c>
      <c r="AS2277" t="s">
        <v>1921</v>
      </c>
      <c r="AT2277">
        <v>0</v>
      </c>
      <c r="AU2277">
        <v>0</v>
      </c>
      <c r="AV2277">
        <v>890480123</v>
      </c>
      <c r="AW2277" t="s">
        <v>1920</v>
      </c>
      <c r="AX2277">
        <v>5</v>
      </c>
      <c r="BC2277">
        <v>2</v>
      </c>
      <c r="BD2277">
        <v>7</v>
      </c>
      <c r="BE2277">
        <v>2</v>
      </c>
    </row>
    <row r="2278" spans="1:57" x14ac:dyDescent="0.25">
      <c r="A2278" s="179">
        <f t="shared" si="35"/>
        <v>192114</v>
      </c>
      <c r="B2278" t="s">
        <v>1923</v>
      </c>
      <c r="C2278">
        <v>45461692</v>
      </c>
      <c r="D2278">
        <v>144105</v>
      </c>
      <c r="E2278">
        <v>4</v>
      </c>
      <c r="F2278">
        <v>550024432</v>
      </c>
      <c r="G2278" s="180">
        <v>44100</v>
      </c>
      <c r="H2278" s="180">
        <v>45229</v>
      </c>
      <c r="I2278">
        <v>0</v>
      </c>
      <c r="J2278">
        <v>1</v>
      </c>
      <c r="K2278">
        <v>5</v>
      </c>
      <c r="L2278">
        <v>30</v>
      </c>
      <c r="M2278">
        <v>2</v>
      </c>
      <c r="N2278" s="170">
        <v>22490513</v>
      </c>
      <c r="O2278" s="170">
        <v>24960000</v>
      </c>
      <c r="P2278" s="178">
        <v>600000</v>
      </c>
      <c r="Q2278" s="178">
        <v>23066</v>
      </c>
      <c r="R2278" s="178">
        <v>538639</v>
      </c>
      <c r="S2278">
        <v>0</v>
      </c>
      <c r="T2278">
        <v>0</v>
      </c>
      <c r="U2278">
        <v>0</v>
      </c>
      <c r="W2278">
        <v>0</v>
      </c>
      <c r="X2278">
        <v>0</v>
      </c>
      <c r="Y2278">
        <v>0</v>
      </c>
      <c r="AB2278" s="180">
        <v>44285</v>
      </c>
      <c r="AC2278">
        <v>1</v>
      </c>
      <c r="AD2278" t="s">
        <v>1922</v>
      </c>
      <c r="AE2278">
        <v>1</v>
      </c>
      <c r="AF2278">
        <v>30</v>
      </c>
      <c r="AG2278">
        <v>0</v>
      </c>
      <c r="AN2278">
        <v>1</v>
      </c>
      <c r="AO2278">
        <v>1</v>
      </c>
      <c r="AR2278" s="178">
        <v>346525</v>
      </c>
      <c r="AS2278" t="s">
        <v>1921</v>
      </c>
      <c r="AT2278">
        <v>0</v>
      </c>
      <c r="AU2278">
        <v>0</v>
      </c>
      <c r="AV2278">
        <v>890480123</v>
      </c>
      <c r="AW2278" t="s">
        <v>1920</v>
      </c>
      <c r="AX2278">
        <v>5</v>
      </c>
      <c r="BC2278">
        <v>2</v>
      </c>
      <c r="BD2278">
        <v>7</v>
      </c>
      <c r="BE2278">
        <v>2</v>
      </c>
    </row>
    <row r="2279" spans="1:57" x14ac:dyDescent="0.25">
      <c r="A2279" s="179">
        <f t="shared" si="35"/>
        <v>3293</v>
      </c>
      <c r="B2279" t="s">
        <v>1923</v>
      </c>
      <c r="C2279">
        <v>45461692</v>
      </c>
      <c r="D2279">
        <v>144105</v>
      </c>
      <c r="E2279">
        <v>4</v>
      </c>
      <c r="F2279">
        <v>550024436</v>
      </c>
      <c r="G2279" s="180">
        <v>44101</v>
      </c>
      <c r="H2279" s="180">
        <v>45229</v>
      </c>
      <c r="I2279">
        <v>0</v>
      </c>
      <c r="J2279">
        <v>1</v>
      </c>
      <c r="K2279">
        <v>3</v>
      </c>
      <c r="L2279">
        <v>30</v>
      </c>
      <c r="M2279">
        <v>2</v>
      </c>
      <c r="N2279" s="170">
        <v>22490513</v>
      </c>
      <c r="O2279" s="170">
        <v>24960000</v>
      </c>
      <c r="P2279" s="178">
        <v>10000</v>
      </c>
      <c r="Q2279" s="178">
        <v>384</v>
      </c>
      <c r="R2279" s="178">
        <v>9232</v>
      </c>
      <c r="S2279">
        <v>899</v>
      </c>
      <c r="T2279">
        <v>0</v>
      </c>
      <c r="U2279">
        <v>0</v>
      </c>
      <c r="W2279">
        <v>0</v>
      </c>
      <c r="X2279">
        <v>0</v>
      </c>
      <c r="Y2279">
        <v>0</v>
      </c>
      <c r="AB2279" s="180">
        <v>44133</v>
      </c>
      <c r="AC2279">
        <v>1</v>
      </c>
      <c r="AD2279" t="s">
        <v>1922</v>
      </c>
      <c r="AE2279">
        <v>1</v>
      </c>
      <c r="AF2279">
        <v>30</v>
      </c>
      <c r="AG2279">
        <v>0</v>
      </c>
      <c r="AN2279">
        <v>1</v>
      </c>
      <c r="AO2279">
        <v>1</v>
      </c>
      <c r="AR2279" s="178">
        <v>5939</v>
      </c>
      <c r="AS2279" t="s">
        <v>1921</v>
      </c>
      <c r="AT2279">
        <v>0</v>
      </c>
      <c r="AU2279">
        <v>0</v>
      </c>
      <c r="AV2279">
        <v>890480123</v>
      </c>
      <c r="AW2279" t="s">
        <v>1920</v>
      </c>
      <c r="AX2279">
        <v>5</v>
      </c>
      <c r="BC2279">
        <v>2</v>
      </c>
      <c r="BD2279">
        <v>7</v>
      </c>
      <c r="BE2279">
        <v>2</v>
      </c>
    </row>
    <row r="2280" spans="1:57" x14ac:dyDescent="0.25">
      <c r="A2280" s="179">
        <f t="shared" si="35"/>
        <v>8134</v>
      </c>
      <c r="B2280" t="s">
        <v>1923</v>
      </c>
      <c r="C2280">
        <v>45461692</v>
      </c>
      <c r="D2280">
        <v>144105</v>
      </c>
      <c r="E2280">
        <v>4</v>
      </c>
      <c r="F2280">
        <v>550024581</v>
      </c>
      <c r="G2280" s="180">
        <v>44114</v>
      </c>
      <c r="H2280" s="180">
        <v>45229</v>
      </c>
      <c r="I2280">
        <v>0</v>
      </c>
      <c r="J2280">
        <v>1</v>
      </c>
      <c r="K2280">
        <v>5</v>
      </c>
      <c r="L2280">
        <v>30</v>
      </c>
      <c r="M2280">
        <v>2</v>
      </c>
      <c r="N2280" s="170">
        <v>22490513</v>
      </c>
      <c r="O2280" s="170">
        <v>24960000</v>
      </c>
      <c r="P2280" s="178">
        <v>25406</v>
      </c>
      <c r="Q2280" s="178">
        <v>977</v>
      </c>
      <c r="R2280" s="178">
        <v>22806</v>
      </c>
      <c r="S2280">
        <v>0</v>
      </c>
      <c r="T2280">
        <v>0</v>
      </c>
      <c r="U2280">
        <v>0</v>
      </c>
      <c r="W2280">
        <v>0</v>
      </c>
      <c r="X2280">
        <v>0</v>
      </c>
      <c r="Y2280">
        <v>0</v>
      </c>
      <c r="AB2280" s="180">
        <v>44285</v>
      </c>
      <c r="AC2280">
        <v>1</v>
      </c>
      <c r="AD2280" t="s">
        <v>1922</v>
      </c>
      <c r="AE2280">
        <v>1</v>
      </c>
      <c r="AF2280">
        <v>30</v>
      </c>
      <c r="AG2280">
        <v>0</v>
      </c>
      <c r="AN2280">
        <v>1</v>
      </c>
      <c r="AO2280">
        <v>1</v>
      </c>
      <c r="AR2280" s="178">
        <v>14672</v>
      </c>
      <c r="AS2280" t="s">
        <v>1921</v>
      </c>
      <c r="AT2280">
        <v>0</v>
      </c>
      <c r="AU2280">
        <v>0</v>
      </c>
      <c r="AV2280">
        <v>890480123</v>
      </c>
      <c r="AW2280" t="s">
        <v>1920</v>
      </c>
      <c r="AX2280">
        <v>5</v>
      </c>
      <c r="BC2280">
        <v>2</v>
      </c>
      <c r="BD2280">
        <v>7</v>
      </c>
      <c r="BE2280">
        <v>2</v>
      </c>
    </row>
    <row r="2281" spans="1:57" x14ac:dyDescent="0.25">
      <c r="A2281" s="179">
        <f t="shared" si="35"/>
        <v>14797</v>
      </c>
      <c r="B2281" t="s">
        <v>1923</v>
      </c>
      <c r="C2281">
        <v>45461692</v>
      </c>
      <c r="D2281">
        <v>144105</v>
      </c>
      <c r="E2281">
        <v>4</v>
      </c>
      <c r="F2281">
        <v>550024583</v>
      </c>
      <c r="G2281" s="180">
        <v>44114</v>
      </c>
      <c r="H2281" s="180">
        <v>45229</v>
      </c>
      <c r="I2281">
        <v>0</v>
      </c>
      <c r="J2281">
        <v>1</v>
      </c>
      <c r="K2281">
        <v>5</v>
      </c>
      <c r="L2281">
        <v>30</v>
      </c>
      <c r="M2281">
        <v>2</v>
      </c>
      <c r="N2281" s="170">
        <v>22490513</v>
      </c>
      <c r="O2281" s="170">
        <v>24960000</v>
      </c>
      <c r="P2281" s="178">
        <v>46210</v>
      </c>
      <c r="Q2281" s="178">
        <v>1776</v>
      </c>
      <c r="R2281" s="178">
        <v>41487</v>
      </c>
      <c r="S2281">
        <v>0</v>
      </c>
      <c r="T2281">
        <v>0</v>
      </c>
      <c r="U2281">
        <v>0</v>
      </c>
      <c r="W2281">
        <v>0</v>
      </c>
      <c r="X2281">
        <v>0</v>
      </c>
      <c r="Y2281">
        <v>0</v>
      </c>
      <c r="AB2281" s="180">
        <v>44285</v>
      </c>
      <c r="AC2281">
        <v>1</v>
      </c>
      <c r="AD2281" t="s">
        <v>1922</v>
      </c>
      <c r="AE2281">
        <v>1</v>
      </c>
      <c r="AF2281">
        <v>30</v>
      </c>
      <c r="AG2281">
        <v>0</v>
      </c>
      <c r="AN2281">
        <v>1</v>
      </c>
      <c r="AO2281">
        <v>1</v>
      </c>
      <c r="AR2281" s="178">
        <v>26690</v>
      </c>
      <c r="AS2281" t="s">
        <v>1921</v>
      </c>
      <c r="AT2281">
        <v>0</v>
      </c>
      <c r="AU2281">
        <v>0</v>
      </c>
      <c r="AV2281">
        <v>890480123</v>
      </c>
      <c r="AW2281" t="s">
        <v>1920</v>
      </c>
      <c r="AX2281">
        <v>5</v>
      </c>
      <c r="BC2281">
        <v>2</v>
      </c>
      <c r="BD2281">
        <v>7</v>
      </c>
      <c r="BE2281">
        <v>2</v>
      </c>
    </row>
    <row r="2282" spans="1:57" x14ac:dyDescent="0.25">
      <c r="A2282" s="179">
        <f t="shared" si="35"/>
        <v>2140</v>
      </c>
      <c r="B2282" t="s">
        <v>1923</v>
      </c>
      <c r="C2282">
        <v>45461692</v>
      </c>
      <c r="D2282">
        <v>144105</v>
      </c>
      <c r="E2282">
        <v>4</v>
      </c>
      <c r="F2282">
        <v>550025333</v>
      </c>
      <c r="G2282" s="180">
        <v>44227</v>
      </c>
      <c r="H2282" s="180">
        <v>44283</v>
      </c>
      <c r="I2282">
        <v>0</v>
      </c>
      <c r="J2282">
        <v>1</v>
      </c>
      <c r="K2282">
        <v>0</v>
      </c>
      <c r="L2282">
        <v>30</v>
      </c>
      <c r="M2282">
        <v>2</v>
      </c>
      <c r="N2282">
        <v>0</v>
      </c>
      <c r="O2282">
        <v>0</v>
      </c>
      <c r="P2282" s="178">
        <v>6000</v>
      </c>
      <c r="Q2282" s="178">
        <v>6000</v>
      </c>
      <c r="R2282" s="178">
        <v>6000</v>
      </c>
      <c r="S2282">
        <v>0</v>
      </c>
      <c r="T2282">
        <v>0</v>
      </c>
      <c r="U2282">
        <v>0</v>
      </c>
      <c r="W2282">
        <v>0</v>
      </c>
      <c r="X2282">
        <v>0</v>
      </c>
      <c r="Y2282">
        <v>0</v>
      </c>
      <c r="AB2282" s="180">
        <v>44255</v>
      </c>
      <c r="AC2282">
        <v>1</v>
      </c>
      <c r="AD2282" t="s">
        <v>1922</v>
      </c>
      <c r="AE2282">
        <v>1</v>
      </c>
      <c r="AF2282">
        <v>30</v>
      </c>
      <c r="AG2282">
        <v>0</v>
      </c>
      <c r="AN2282">
        <v>1</v>
      </c>
      <c r="AO2282">
        <v>1</v>
      </c>
      <c r="AR2282" s="178">
        <v>3860</v>
      </c>
      <c r="AS2282" t="s">
        <v>1921</v>
      </c>
      <c r="AT2282">
        <v>0</v>
      </c>
      <c r="AU2282">
        <v>0</v>
      </c>
      <c r="AV2282">
        <v>890480123</v>
      </c>
      <c r="AW2282" t="s">
        <v>1920</v>
      </c>
      <c r="AX2282">
        <v>5</v>
      </c>
      <c r="BC2282">
        <v>2</v>
      </c>
      <c r="BD2282">
        <v>7</v>
      </c>
      <c r="BE2282">
        <v>2</v>
      </c>
    </row>
    <row r="2283" spans="1:57" x14ac:dyDescent="0.25">
      <c r="A2283" s="179">
        <f t="shared" si="35"/>
        <v>2140</v>
      </c>
      <c r="B2283" t="s">
        <v>1923</v>
      </c>
      <c r="C2283">
        <v>45461692</v>
      </c>
      <c r="D2283">
        <v>144105</v>
      </c>
      <c r="E2283">
        <v>4</v>
      </c>
      <c r="F2283">
        <v>550025529</v>
      </c>
      <c r="G2283" s="180">
        <v>44255</v>
      </c>
      <c r="H2283" s="180">
        <v>44316</v>
      </c>
      <c r="I2283">
        <v>0</v>
      </c>
      <c r="J2283">
        <v>1</v>
      </c>
      <c r="K2283">
        <v>0</v>
      </c>
      <c r="L2283">
        <v>30</v>
      </c>
      <c r="M2283">
        <v>2</v>
      </c>
      <c r="N2283">
        <v>0</v>
      </c>
      <c r="O2283">
        <v>0</v>
      </c>
      <c r="P2283" s="178">
        <v>6000</v>
      </c>
      <c r="Q2283" s="178">
        <v>6000</v>
      </c>
      <c r="R2283" s="178">
        <v>6000</v>
      </c>
      <c r="S2283">
        <v>0</v>
      </c>
      <c r="T2283">
        <v>0</v>
      </c>
      <c r="U2283">
        <v>0</v>
      </c>
      <c r="W2283">
        <v>0</v>
      </c>
      <c r="X2283">
        <v>0</v>
      </c>
      <c r="Y2283">
        <v>0</v>
      </c>
      <c r="AB2283" s="180">
        <v>44285</v>
      </c>
      <c r="AC2283">
        <v>1</v>
      </c>
      <c r="AD2283" t="s">
        <v>1922</v>
      </c>
      <c r="AE2283">
        <v>1</v>
      </c>
      <c r="AF2283">
        <v>30</v>
      </c>
      <c r="AG2283">
        <v>0</v>
      </c>
      <c r="AN2283">
        <v>1</v>
      </c>
      <c r="AO2283">
        <v>1</v>
      </c>
      <c r="AR2283" s="178">
        <v>3860</v>
      </c>
      <c r="AS2283" t="s">
        <v>1921</v>
      </c>
      <c r="AT2283">
        <v>0</v>
      </c>
      <c r="AU2283">
        <v>0</v>
      </c>
      <c r="AV2283">
        <v>890480123</v>
      </c>
      <c r="AW2283" t="s">
        <v>1920</v>
      </c>
      <c r="AX2283">
        <v>5</v>
      </c>
      <c r="BC2283">
        <v>2</v>
      </c>
      <c r="BD2283">
        <v>7</v>
      </c>
      <c r="BE2283">
        <v>2</v>
      </c>
    </row>
    <row r="2284" spans="1:57" x14ac:dyDescent="0.25">
      <c r="A2284" s="179">
        <f t="shared" si="35"/>
        <v>2140</v>
      </c>
      <c r="B2284" t="s">
        <v>1923</v>
      </c>
      <c r="C2284">
        <v>45461692</v>
      </c>
      <c r="D2284">
        <v>144105</v>
      </c>
      <c r="E2284">
        <v>4</v>
      </c>
      <c r="F2284">
        <v>550025716</v>
      </c>
      <c r="G2284" s="180">
        <v>44286</v>
      </c>
      <c r="H2284" s="180">
        <v>44346</v>
      </c>
      <c r="I2284">
        <v>0</v>
      </c>
      <c r="J2284">
        <v>1</v>
      </c>
      <c r="K2284">
        <v>0</v>
      </c>
      <c r="L2284">
        <v>30</v>
      </c>
      <c r="M2284">
        <v>2</v>
      </c>
      <c r="N2284">
        <v>0</v>
      </c>
      <c r="O2284">
        <v>0</v>
      </c>
      <c r="P2284" s="178">
        <v>6000</v>
      </c>
      <c r="Q2284" s="178">
        <v>6000</v>
      </c>
      <c r="R2284" s="178">
        <v>6000</v>
      </c>
      <c r="S2284">
        <v>0</v>
      </c>
      <c r="T2284">
        <v>0</v>
      </c>
      <c r="U2284">
        <v>0</v>
      </c>
      <c r="W2284">
        <v>0</v>
      </c>
      <c r="X2284">
        <v>0</v>
      </c>
      <c r="Y2284">
        <v>0</v>
      </c>
      <c r="AB2284" s="180">
        <v>44286</v>
      </c>
      <c r="AC2284">
        <v>1</v>
      </c>
      <c r="AD2284" t="s">
        <v>1922</v>
      </c>
      <c r="AE2284">
        <v>1</v>
      </c>
      <c r="AF2284">
        <v>30</v>
      </c>
      <c r="AG2284">
        <v>0</v>
      </c>
      <c r="AN2284">
        <v>1</v>
      </c>
      <c r="AO2284">
        <v>1</v>
      </c>
      <c r="AR2284" s="178">
        <v>3860</v>
      </c>
      <c r="AS2284" t="s">
        <v>1921</v>
      </c>
      <c r="AT2284">
        <v>0</v>
      </c>
      <c r="AU2284">
        <v>0</v>
      </c>
      <c r="AV2284">
        <v>890480123</v>
      </c>
      <c r="AW2284" t="s">
        <v>1920</v>
      </c>
      <c r="AX2284">
        <v>5</v>
      </c>
      <c r="BC2284">
        <v>2</v>
      </c>
      <c r="BD2284">
        <v>7</v>
      </c>
      <c r="BE2284">
        <v>2</v>
      </c>
    </row>
    <row r="2285" spans="1:57" x14ac:dyDescent="0.25">
      <c r="A2285" s="179">
        <f t="shared" si="35"/>
        <v>18141423</v>
      </c>
      <c r="B2285" t="s">
        <v>1923</v>
      </c>
      <c r="C2285">
        <v>45464289</v>
      </c>
      <c r="D2285">
        <v>144115</v>
      </c>
      <c r="E2285">
        <v>4</v>
      </c>
      <c r="F2285">
        <v>13859</v>
      </c>
      <c r="G2285" s="180">
        <v>43194</v>
      </c>
      <c r="H2285" s="180">
        <v>45751</v>
      </c>
      <c r="I2285">
        <v>86</v>
      </c>
      <c r="J2285">
        <v>1</v>
      </c>
      <c r="K2285">
        <v>32</v>
      </c>
      <c r="L2285">
        <v>30</v>
      </c>
      <c r="M2285">
        <v>2</v>
      </c>
      <c r="N2285" s="170">
        <v>17726461</v>
      </c>
      <c r="O2285" s="170">
        <v>19240000</v>
      </c>
      <c r="P2285" s="178">
        <v>30000000</v>
      </c>
      <c r="Q2285" s="178">
        <v>625734</v>
      </c>
      <c r="R2285" s="178">
        <v>22599345</v>
      </c>
      <c r="S2285">
        <v>1005379</v>
      </c>
      <c r="T2285">
        <v>0</v>
      </c>
      <c r="U2285">
        <v>0</v>
      </c>
      <c r="W2285">
        <v>2259935</v>
      </c>
      <c r="X2285">
        <v>1005379</v>
      </c>
      <c r="Y2285">
        <v>128347</v>
      </c>
      <c r="AB2285" s="180">
        <v>44285</v>
      </c>
      <c r="AC2285">
        <v>1</v>
      </c>
      <c r="AD2285" t="s">
        <v>1922</v>
      </c>
      <c r="AE2285">
        <v>1</v>
      </c>
      <c r="AF2285">
        <v>30</v>
      </c>
      <c r="AG2285">
        <v>888721</v>
      </c>
      <c r="AN2285">
        <v>1</v>
      </c>
      <c r="AO2285">
        <v>1</v>
      </c>
      <c r="AR2285" s="178">
        <v>4457922</v>
      </c>
      <c r="AS2285" t="s">
        <v>1921</v>
      </c>
      <c r="AT2285">
        <v>0</v>
      </c>
      <c r="AU2285">
        <v>0</v>
      </c>
      <c r="AV2285">
        <v>890480123</v>
      </c>
      <c r="AW2285" t="s">
        <v>1920</v>
      </c>
      <c r="AX2285">
        <v>5</v>
      </c>
      <c r="BC2285">
        <v>1</v>
      </c>
      <c r="BD2285">
        <v>7</v>
      </c>
      <c r="BE2285">
        <v>2</v>
      </c>
    </row>
    <row r="2286" spans="1:57" x14ac:dyDescent="0.25">
      <c r="A2286" s="179">
        <f t="shared" si="35"/>
        <v>330229</v>
      </c>
      <c r="B2286" t="s">
        <v>1923</v>
      </c>
      <c r="C2286">
        <v>45465498</v>
      </c>
      <c r="D2286">
        <v>144105</v>
      </c>
      <c r="E2286">
        <v>4</v>
      </c>
      <c r="F2286">
        <v>15405</v>
      </c>
      <c r="G2286" s="180">
        <v>44133</v>
      </c>
      <c r="H2286" s="180">
        <v>44956</v>
      </c>
      <c r="I2286">
        <v>0</v>
      </c>
      <c r="J2286">
        <v>1</v>
      </c>
      <c r="K2286">
        <v>3</v>
      </c>
      <c r="L2286">
        <v>30</v>
      </c>
      <c r="M2286">
        <v>2</v>
      </c>
      <c r="N2286" s="170">
        <v>17726461</v>
      </c>
      <c r="O2286" s="170">
        <v>19240000</v>
      </c>
      <c r="P2286" s="178">
        <v>5776482</v>
      </c>
      <c r="Q2286" s="178">
        <v>260993</v>
      </c>
      <c r="R2286" s="178">
        <v>5062492</v>
      </c>
      <c r="S2286">
        <v>74730</v>
      </c>
      <c r="T2286">
        <v>0</v>
      </c>
      <c r="U2286">
        <v>0</v>
      </c>
      <c r="W2286">
        <v>0</v>
      </c>
      <c r="X2286">
        <v>0</v>
      </c>
      <c r="Y2286">
        <v>0</v>
      </c>
      <c r="AB2286" s="180">
        <v>44285</v>
      </c>
      <c r="AC2286">
        <v>1</v>
      </c>
      <c r="AD2286" t="s">
        <v>1922</v>
      </c>
      <c r="AE2286">
        <v>1</v>
      </c>
      <c r="AF2286">
        <v>30</v>
      </c>
      <c r="AG2286">
        <v>0</v>
      </c>
      <c r="AN2286">
        <v>1</v>
      </c>
      <c r="AO2286">
        <v>1</v>
      </c>
      <c r="AR2286" s="178">
        <v>4732263</v>
      </c>
      <c r="AS2286" t="s">
        <v>1921</v>
      </c>
      <c r="AT2286">
        <v>0</v>
      </c>
      <c r="AU2286">
        <v>0</v>
      </c>
      <c r="AV2286">
        <v>890480123</v>
      </c>
      <c r="AW2286" t="s">
        <v>1920</v>
      </c>
      <c r="AX2286">
        <v>5</v>
      </c>
      <c r="BC2286">
        <v>1</v>
      </c>
      <c r="BD2286">
        <v>7</v>
      </c>
      <c r="BE2286">
        <v>1</v>
      </c>
    </row>
    <row r="2287" spans="1:57" x14ac:dyDescent="0.25">
      <c r="A2287" s="179">
        <f t="shared" si="35"/>
        <v>318441</v>
      </c>
      <c r="B2287" t="s">
        <v>1923</v>
      </c>
      <c r="C2287">
        <v>45465498</v>
      </c>
      <c r="D2287">
        <v>144105</v>
      </c>
      <c r="E2287">
        <v>4</v>
      </c>
      <c r="F2287">
        <v>18102</v>
      </c>
      <c r="G2287" s="180">
        <v>44224</v>
      </c>
      <c r="H2287" s="180">
        <v>44956</v>
      </c>
      <c r="I2287">
        <v>0</v>
      </c>
      <c r="J2287">
        <v>1</v>
      </c>
      <c r="K2287">
        <v>2</v>
      </c>
      <c r="L2287">
        <v>30</v>
      </c>
      <c r="M2287">
        <v>2</v>
      </c>
      <c r="N2287" s="170">
        <v>15881442</v>
      </c>
      <c r="O2287" s="170">
        <v>17090000</v>
      </c>
      <c r="P2287" s="178">
        <v>5260000</v>
      </c>
      <c r="Q2287" s="178">
        <v>257248</v>
      </c>
      <c r="R2287" s="178">
        <v>4881779</v>
      </c>
      <c r="S2287">
        <v>0</v>
      </c>
      <c r="T2287">
        <v>0</v>
      </c>
      <c r="U2287">
        <v>0</v>
      </c>
      <c r="W2287">
        <v>0</v>
      </c>
      <c r="X2287">
        <v>0</v>
      </c>
      <c r="Y2287">
        <v>0</v>
      </c>
      <c r="AB2287" s="180">
        <v>44285</v>
      </c>
      <c r="AC2287">
        <v>1</v>
      </c>
      <c r="AD2287" t="s">
        <v>1922</v>
      </c>
      <c r="AE2287">
        <v>1</v>
      </c>
      <c r="AF2287">
        <v>30</v>
      </c>
      <c r="AG2287">
        <v>0</v>
      </c>
      <c r="AN2287">
        <v>1</v>
      </c>
      <c r="AO2287">
        <v>1</v>
      </c>
      <c r="AR2287" s="178">
        <v>4563338</v>
      </c>
      <c r="AS2287" t="s">
        <v>1921</v>
      </c>
      <c r="AT2287">
        <v>0</v>
      </c>
      <c r="AU2287">
        <v>0</v>
      </c>
      <c r="AV2287">
        <v>890480123</v>
      </c>
      <c r="AW2287" t="s">
        <v>1920</v>
      </c>
      <c r="AX2287">
        <v>5</v>
      </c>
      <c r="BC2287">
        <v>1</v>
      </c>
      <c r="BD2287">
        <v>7</v>
      </c>
      <c r="BE2287">
        <v>2</v>
      </c>
    </row>
    <row r="2288" spans="1:57" x14ac:dyDescent="0.25">
      <c r="A2288" s="179">
        <f t="shared" si="35"/>
        <v>0</v>
      </c>
      <c r="B2288" t="s">
        <v>1923</v>
      </c>
      <c r="C2288">
        <v>45465739</v>
      </c>
      <c r="D2288">
        <v>144105</v>
      </c>
      <c r="E2288">
        <v>4</v>
      </c>
      <c r="F2288">
        <v>13049</v>
      </c>
      <c r="G2288" s="180">
        <v>42989</v>
      </c>
      <c r="H2288" s="180">
        <v>44815</v>
      </c>
      <c r="I2288">
        <v>0</v>
      </c>
      <c r="J2288">
        <v>1</v>
      </c>
      <c r="K2288">
        <v>43</v>
      </c>
      <c r="L2288">
        <v>30</v>
      </c>
      <c r="M2288">
        <v>2</v>
      </c>
      <c r="N2288" s="170">
        <v>17726461</v>
      </c>
      <c r="O2288" s="170">
        <v>19240000</v>
      </c>
      <c r="P2288" s="178">
        <v>25000000</v>
      </c>
      <c r="Q2288" s="178">
        <v>631121</v>
      </c>
      <c r="R2288" s="178">
        <v>9144465</v>
      </c>
      <c r="S2288">
        <v>0</v>
      </c>
      <c r="T2288">
        <v>0</v>
      </c>
      <c r="U2288">
        <v>0</v>
      </c>
      <c r="W2288">
        <v>0</v>
      </c>
      <c r="X2288">
        <v>0</v>
      </c>
      <c r="Y2288">
        <v>0</v>
      </c>
      <c r="AB2288" s="180">
        <v>44285</v>
      </c>
      <c r="AC2288">
        <v>1</v>
      </c>
      <c r="AD2288" t="s">
        <v>1922</v>
      </c>
      <c r="AE2288">
        <v>1</v>
      </c>
      <c r="AF2288">
        <v>30</v>
      </c>
      <c r="AG2288">
        <v>0</v>
      </c>
      <c r="AN2288">
        <v>1</v>
      </c>
      <c r="AO2288">
        <v>1</v>
      </c>
      <c r="AR2288" s="178">
        <v>17828032</v>
      </c>
      <c r="AS2288" t="s">
        <v>1921</v>
      </c>
      <c r="AT2288">
        <v>0</v>
      </c>
      <c r="AU2288">
        <v>0</v>
      </c>
      <c r="AV2288">
        <v>890480123</v>
      </c>
      <c r="AW2288" t="s">
        <v>1920</v>
      </c>
      <c r="AX2288">
        <v>5</v>
      </c>
      <c r="BC2288">
        <v>1</v>
      </c>
      <c r="BD2288">
        <v>7</v>
      </c>
      <c r="BE2288">
        <v>2</v>
      </c>
    </row>
    <row r="2289" spans="1:57" x14ac:dyDescent="0.25">
      <c r="A2289" s="179">
        <f t="shared" si="35"/>
        <v>0</v>
      </c>
      <c r="B2289" t="s">
        <v>1923</v>
      </c>
      <c r="C2289">
        <v>45466353</v>
      </c>
      <c r="D2289">
        <v>144105</v>
      </c>
      <c r="E2289">
        <v>4</v>
      </c>
      <c r="F2289">
        <v>18198</v>
      </c>
      <c r="G2289" s="180">
        <v>44245</v>
      </c>
      <c r="H2289" s="180">
        <v>44985</v>
      </c>
      <c r="I2289">
        <v>0</v>
      </c>
      <c r="J2289">
        <v>1</v>
      </c>
      <c r="K2289">
        <v>2</v>
      </c>
      <c r="L2289">
        <v>30</v>
      </c>
      <c r="M2289">
        <v>2</v>
      </c>
      <c r="N2289" s="170">
        <v>15881442</v>
      </c>
      <c r="O2289" s="170">
        <v>17090000</v>
      </c>
      <c r="P2289" s="178">
        <v>5250000</v>
      </c>
      <c r="Q2289" s="178">
        <v>256759</v>
      </c>
      <c r="R2289" s="178">
        <v>4802572</v>
      </c>
      <c r="S2289">
        <v>0</v>
      </c>
      <c r="T2289">
        <v>0</v>
      </c>
      <c r="U2289">
        <v>0</v>
      </c>
      <c r="W2289">
        <v>0</v>
      </c>
      <c r="X2289">
        <v>0</v>
      </c>
      <c r="Y2289">
        <v>0</v>
      </c>
      <c r="AB2289" s="180">
        <v>44285</v>
      </c>
      <c r="AC2289">
        <v>1</v>
      </c>
      <c r="AD2289" t="s">
        <v>1922</v>
      </c>
      <c r="AE2289">
        <v>1</v>
      </c>
      <c r="AF2289">
        <v>30</v>
      </c>
      <c r="AG2289">
        <v>0</v>
      </c>
      <c r="AN2289">
        <v>1</v>
      </c>
      <c r="AO2289">
        <v>1</v>
      </c>
      <c r="AR2289" s="178">
        <v>10898859</v>
      </c>
      <c r="AS2289" t="s">
        <v>1921</v>
      </c>
      <c r="AT2289">
        <v>0</v>
      </c>
      <c r="AU2289">
        <v>0</v>
      </c>
      <c r="AV2289">
        <v>890480123</v>
      </c>
      <c r="AW2289" t="s">
        <v>1920</v>
      </c>
      <c r="AX2289">
        <v>5</v>
      </c>
      <c r="BC2289">
        <v>1</v>
      </c>
      <c r="BD2289">
        <v>7</v>
      </c>
      <c r="BE2289">
        <v>2</v>
      </c>
    </row>
    <row r="2290" spans="1:57" x14ac:dyDescent="0.25">
      <c r="A2290" s="179">
        <f t="shared" si="35"/>
        <v>100205566</v>
      </c>
      <c r="B2290" t="s">
        <v>1923</v>
      </c>
      <c r="C2290">
        <v>45467414</v>
      </c>
      <c r="D2290">
        <v>144105</v>
      </c>
      <c r="E2290">
        <v>4</v>
      </c>
      <c r="F2290">
        <v>17075</v>
      </c>
      <c r="G2290" s="180">
        <v>43902</v>
      </c>
      <c r="H2290" s="180">
        <v>46476</v>
      </c>
      <c r="I2290">
        <v>0</v>
      </c>
      <c r="J2290">
        <v>1</v>
      </c>
      <c r="K2290">
        <v>12</v>
      </c>
      <c r="L2290">
        <v>30</v>
      </c>
      <c r="M2290">
        <v>2</v>
      </c>
      <c r="N2290" s="170">
        <v>9119043</v>
      </c>
      <c r="O2290" s="170">
        <v>9510000</v>
      </c>
      <c r="P2290" s="178">
        <v>119633016</v>
      </c>
      <c r="Q2290" s="178">
        <v>1932020</v>
      </c>
      <c r="R2290" s="178">
        <v>106827767</v>
      </c>
      <c r="S2290">
        <v>0</v>
      </c>
      <c r="T2290">
        <v>0</v>
      </c>
      <c r="U2290">
        <v>0</v>
      </c>
      <c r="W2290">
        <v>0</v>
      </c>
      <c r="X2290">
        <v>0</v>
      </c>
      <c r="Y2290">
        <v>0</v>
      </c>
      <c r="AB2290" s="180">
        <v>44285</v>
      </c>
      <c r="AC2290">
        <v>1</v>
      </c>
      <c r="AD2290" t="s">
        <v>1922</v>
      </c>
      <c r="AE2290">
        <v>1</v>
      </c>
      <c r="AF2290">
        <v>30</v>
      </c>
      <c r="AG2290">
        <v>0</v>
      </c>
      <c r="AN2290">
        <v>1</v>
      </c>
      <c r="AO2290">
        <v>1</v>
      </c>
      <c r="AR2290" s="178">
        <v>6622201</v>
      </c>
      <c r="AS2290" t="s">
        <v>1921</v>
      </c>
      <c r="AT2290">
        <v>0</v>
      </c>
      <c r="AU2290">
        <v>0</v>
      </c>
      <c r="AV2290">
        <v>890480123</v>
      </c>
      <c r="AW2290" t="s">
        <v>1920</v>
      </c>
      <c r="AX2290">
        <v>5</v>
      </c>
      <c r="BC2290">
        <v>1</v>
      </c>
      <c r="BD2290">
        <v>7</v>
      </c>
      <c r="BE2290">
        <v>2</v>
      </c>
    </row>
    <row r="2291" spans="1:57" x14ac:dyDescent="0.25">
      <c r="A2291" s="179">
        <f t="shared" si="35"/>
        <v>1744002</v>
      </c>
      <c r="B2291" t="s">
        <v>1923</v>
      </c>
      <c r="C2291">
        <v>45467414</v>
      </c>
      <c r="D2291">
        <v>144205</v>
      </c>
      <c r="E2291">
        <v>4</v>
      </c>
      <c r="F2291">
        <v>17502</v>
      </c>
      <c r="G2291" s="180">
        <v>44074</v>
      </c>
      <c r="H2291" s="180">
        <v>44804</v>
      </c>
      <c r="I2291">
        <v>0</v>
      </c>
      <c r="J2291">
        <v>1</v>
      </c>
      <c r="K2291">
        <v>7</v>
      </c>
      <c r="L2291">
        <v>30</v>
      </c>
      <c r="M2291">
        <v>2</v>
      </c>
      <c r="N2291" s="170">
        <v>17726461</v>
      </c>
      <c r="O2291" s="170">
        <v>19240000</v>
      </c>
      <c r="P2291" s="178">
        <v>2500000</v>
      </c>
      <c r="Q2291" s="178">
        <v>124480</v>
      </c>
      <c r="R2291" s="178">
        <v>1859256</v>
      </c>
      <c r="S2291">
        <v>0</v>
      </c>
      <c r="T2291">
        <v>0</v>
      </c>
      <c r="U2291">
        <v>0</v>
      </c>
      <c r="W2291">
        <v>0</v>
      </c>
      <c r="X2291">
        <v>0</v>
      </c>
      <c r="Y2291">
        <v>0</v>
      </c>
      <c r="AB2291" s="180">
        <v>44286</v>
      </c>
      <c r="AC2291">
        <v>1</v>
      </c>
      <c r="AD2291" t="s">
        <v>1922</v>
      </c>
      <c r="AE2291">
        <v>1</v>
      </c>
      <c r="AF2291">
        <v>30</v>
      </c>
      <c r="AG2291">
        <v>0</v>
      </c>
      <c r="AN2291">
        <v>1</v>
      </c>
      <c r="AO2291">
        <v>1</v>
      </c>
      <c r="AR2291" s="178">
        <v>115254</v>
      </c>
      <c r="AS2291" t="s">
        <v>1921</v>
      </c>
      <c r="AT2291">
        <v>0</v>
      </c>
      <c r="AU2291">
        <v>0</v>
      </c>
      <c r="AX2291">
        <v>5</v>
      </c>
      <c r="BC2291">
        <v>1</v>
      </c>
      <c r="BD2291">
        <v>7</v>
      </c>
      <c r="BE2291">
        <v>2</v>
      </c>
    </row>
    <row r="2292" spans="1:57" x14ac:dyDescent="0.25">
      <c r="A2292" s="179">
        <f t="shared" si="35"/>
        <v>355412</v>
      </c>
      <c r="B2292" t="s">
        <v>1923</v>
      </c>
      <c r="C2292">
        <v>45467414</v>
      </c>
      <c r="D2292">
        <v>144105</v>
      </c>
      <c r="E2292">
        <v>4</v>
      </c>
      <c r="F2292">
        <v>18304</v>
      </c>
      <c r="G2292" s="180">
        <v>44286</v>
      </c>
      <c r="H2292" s="180">
        <v>44316</v>
      </c>
      <c r="I2292">
        <v>0</v>
      </c>
      <c r="J2292">
        <v>1</v>
      </c>
      <c r="K2292">
        <v>0</v>
      </c>
      <c r="L2292">
        <v>30</v>
      </c>
      <c r="M2292">
        <v>2</v>
      </c>
      <c r="N2292" s="170">
        <v>23318977</v>
      </c>
      <c r="O2292" s="170">
        <v>25980000</v>
      </c>
      <c r="P2292" s="178">
        <v>378900</v>
      </c>
      <c r="Q2292" s="178">
        <v>386263</v>
      </c>
      <c r="R2292" s="178">
        <v>378900</v>
      </c>
      <c r="S2292">
        <v>0</v>
      </c>
      <c r="T2292">
        <v>0</v>
      </c>
      <c r="U2292">
        <v>0</v>
      </c>
      <c r="W2292">
        <v>0</v>
      </c>
      <c r="X2292">
        <v>0</v>
      </c>
      <c r="Y2292">
        <v>0</v>
      </c>
      <c r="AB2292" s="180">
        <v>44286</v>
      </c>
      <c r="AC2292">
        <v>1</v>
      </c>
      <c r="AD2292" t="s">
        <v>1922</v>
      </c>
      <c r="AE2292">
        <v>1</v>
      </c>
      <c r="AF2292">
        <v>30</v>
      </c>
      <c r="AG2292">
        <v>0</v>
      </c>
      <c r="AN2292">
        <v>1</v>
      </c>
      <c r="AO2292">
        <v>1</v>
      </c>
      <c r="AR2292" s="178">
        <v>23488</v>
      </c>
      <c r="AS2292" t="s">
        <v>1921</v>
      </c>
      <c r="AT2292">
        <v>0</v>
      </c>
      <c r="AU2292">
        <v>0</v>
      </c>
      <c r="AV2292">
        <v>890480123</v>
      </c>
      <c r="AW2292" t="s">
        <v>1920</v>
      </c>
      <c r="AX2292">
        <v>5</v>
      </c>
      <c r="BC2292">
        <v>1</v>
      </c>
      <c r="BD2292">
        <v>7</v>
      </c>
      <c r="BE2292">
        <v>2</v>
      </c>
    </row>
    <row r="2293" spans="1:57" x14ac:dyDescent="0.25">
      <c r="A2293" s="179">
        <f t="shared" si="35"/>
        <v>0</v>
      </c>
      <c r="B2293" t="s">
        <v>1923</v>
      </c>
      <c r="C2293">
        <v>45467551</v>
      </c>
      <c r="D2293">
        <v>144105</v>
      </c>
      <c r="E2293">
        <v>4</v>
      </c>
      <c r="F2293">
        <v>16663</v>
      </c>
      <c r="G2293" s="180">
        <v>43804</v>
      </c>
      <c r="H2293" s="180">
        <v>44900</v>
      </c>
      <c r="I2293">
        <v>0</v>
      </c>
      <c r="J2293">
        <v>1</v>
      </c>
      <c r="K2293">
        <v>16</v>
      </c>
      <c r="L2293">
        <v>30</v>
      </c>
      <c r="M2293">
        <v>2</v>
      </c>
      <c r="N2293" s="170">
        <v>17726461</v>
      </c>
      <c r="O2293" s="170">
        <v>19240000</v>
      </c>
      <c r="P2293" s="178">
        <v>20000000</v>
      </c>
      <c r="Q2293" s="178">
        <v>720306</v>
      </c>
      <c r="R2293" s="178">
        <v>12323248</v>
      </c>
      <c r="S2293">
        <v>0</v>
      </c>
      <c r="T2293">
        <v>0</v>
      </c>
      <c r="U2293">
        <v>0</v>
      </c>
      <c r="W2293">
        <v>0</v>
      </c>
      <c r="X2293">
        <v>0</v>
      </c>
      <c r="Y2293">
        <v>0</v>
      </c>
      <c r="AB2293" s="180">
        <v>44285</v>
      </c>
      <c r="AC2293">
        <v>1</v>
      </c>
      <c r="AD2293" t="s">
        <v>1922</v>
      </c>
      <c r="AE2293">
        <v>1</v>
      </c>
      <c r="AF2293">
        <v>30</v>
      </c>
      <c r="AG2293">
        <v>0</v>
      </c>
      <c r="AN2293">
        <v>1</v>
      </c>
      <c r="AO2293">
        <v>1</v>
      </c>
      <c r="AR2293" s="178">
        <v>16850359</v>
      </c>
      <c r="AS2293" t="s">
        <v>1921</v>
      </c>
      <c r="AT2293">
        <v>0</v>
      </c>
      <c r="AU2293">
        <v>0</v>
      </c>
      <c r="AV2293">
        <v>890480123</v>
      </c>
      <c r="AW2293" t="s">
        <v>1920</v>
      </c>
      <c r="AX2293">
        <v>5</v>
      </c>
      <c r="BC2293">
        <v>1</v>
      </c>
      <c r="BD2293">
        <v>7</v>
      </c>
      <c r="BE2293">
        <v>2</v>
      </c>
    </row>
    <row r="2294" spans="1:57" x14ac:dyDescent="0.25">
      <c r="A2294" s="179">
        <f t="shared" si="35"/>
        <v>0</v>
      </c>
      <c r="B2294" t="s">
        <v>1923</v>
      </c>
      <c r="C2294">
        <v>45470316</v>
      </c>
      <c r="D2294">
        <v>144105</v>
      </c>
      <c r="E2294">
        <v>4</v>
      </c>
      <c r="F2294">
        <v>17266</v>
      </c>
      <c r="G2294" s="180">
        <v>44002</v>
      </c>
      <c r="H2294" s="180">
        <v>44377</v>
      </c>
      <c r="I2294">
        <v>30</v>
      </c>
      <c r="J2294">
        <v>1</v>
      </c>
      <c r="K2294">
        <v>7</v>
      </c>
      <c r="L2294">
        <v>30</v>
      </c>
      <c r="M2294">
        <v>2</v>
      </c>
      <c r="N2294" s="170">
        <v>12185828</v>
      </c>
      <c r="O2294" s="170">
        <v>12890000</v>
      </c>
      <c r="P2294" s="178">
        <v>1990000</v>
      </c>
      <c r="Q2294" s="178">
        <v>176982</v>
      </c>
      <c r="R2294" s="178">
        <v>709104</v>
      </c>
      <c r="S2294">
        <v>7020</v>
      </c>
      <c r="T2294">
        <v>0</v>
      </c>
      <c r="U2294">
        <v>0</v>
      </c>
      <c r="W2294">
        <v>0</v>
      </c>
      <c r="X2294">
        <v>0</v>
      </c>
      <c r="Y2294">
        <v>0</v>
      </c>
      <c r="AB2294" s="180">
        <v>44285</v>
      </c>
      <c r="AC2294">
        <v>9</v>
      </c>
      <c r="AD2294" t="s">
        <v>1922</v>
      </c>
      <c r="AE2294">
        <v>1</v>
      </c>
      <c r="AF2294">
        <v>30</v>
      </c>
      <c r="AG2294">
        <v>188762</v>
      </c>
      <c r="AN2294">
        <v>1</v>
      </c>
      <c r="AO2294">
        <v>1</v>
      </c>
      <c r="AR2294" s="178">
        <v>1194146</v>
      </c>
      <c r="AS2294" t="s">
        <v>1921</v>
      </c>
      <c r="AT2294">
        <v>0</v>
      </c>
      <c r="AU2294">
        <v>0</v>
      </c>
      <c r="AV2294">
        <v>890480123</v>
      </c>
      <c r="AW2294" t="s">
        <v>1920</v>
      </c>
      <c r="AX2294">
        <v>5</v>
      </c>
      <c r="BC2294">
        <v>1</v>
      </c>
      <c r="BD2294">
        <v>7</v>
      </c>
      <c r="BE2294">
        <v>2</v>
      </c>
    </row>
    <row r="2295" spans="1:57" x14ac:dyDescent="0.25">
      <c r="A2295" s="179">
        <f t="shared" si="35"/>
        <v>8049096</v>
      </c>
      <c r="B2295" t="s">
        <v>1923</v>
      </c>
      <c r="C2295">
        <v>45474493</v>
      </c>
      <c r="D2295">
        <v>144105</v>
      </c>
      <c r="E2295">
        <v>4</v>
      </c>
      <c r="F2295">
        <v>17189</v>
      </c>
      <c r="G2295" s="180">
        <v>43959</v>
      </c>
      <c r="H2295" s="180">
        <v>46537</v>
      </c>
      <c r="I2295">
        <v>0</v>
      </c>
      <c r="J2295">
        <v>1</v>
      </c>
      <c r="K2295">
        <v>10</v>
      </c>
      <c r="L2295">
        <v>30</v>
      </c>
      <c r="M2295">
        <v>2</v>
      </c>
      <c r="N2295" s="170">
        <v>17726461</v>
      </c>
      <c r="O2295" s="170">
        <v>19240000</v>
      </c>
      <c r="P2295" s="178">
        <v>31610000</v>
      </c>
      <c r="Q2295" s="178">
        <v>659315</v>
      </c>
      <c r="R2295" s="178">
        <v>29478689</v>
      </c>
      <c r="S2295">
        <v>0</v>
      </c>
      <c r="T2295">
        <v>0</v>
      </c>
      <c r="U2295">
        <v>0</v>
      </c>
      <c r="W2295">
        <v>0</v>
      </c>
      <c r="X2295">
        <v>0</v>
      </c>
      <c r="Y2295">
        <v>0</v>
      </c>
      <c r="AB2295" s="180">
        <v>44285</v>
      </c>
      <c r="AC2295">
        <v>9</v>
      </c>
      <c r="AD2295" t="s">
        <v>1922</v>
      </c>
      <c r="AE2295">
        <v>1</v>
      </c>
      <c r="AF2295">
        <v>30</v>
      </c>
      <c r="AG2295">
        <v>0</v>
      </c>
      <c r="AN2295">
        <v>1</v>
      </c>
      <c r="AO2295">
        <v>1</v>
      </c>
      <c r="AR2295" s="178">
        <v>21429593</v>
      </c>
      <c r="AS2295" t="s">
        <v>1921</v>
      </c>
      <c r="AT2295">
        <v>0</v>
      </c>
      <c r="AU2295">
        <v>0</v>
      </c>
      <c r="AV2295">
        <v>890480123</v>
      </c>
      <c r="AW2295" t="s">
        <v>1920</v>
      </c>
      <c r="AX2295">
        <v>5</v>
      </c>
      <c r="BC2295">
        <v>1</v>
      </c>
      <c r="BD2295">
        <v>7</v>
      </c>
      <c r="BE2295">
        <v>2</v>
      </c>
    </row>
    <row r="2296" spans="1:57" x14ac:dyDescent="0.25">
      <c r="A2296" s="179">
        <f t="shared" si="35"/>
        <v>0</v>
      </c>
      <c r="B2296" t="s">
        <v>1923</v>
      </c>
      <c r="C2296">
        <v>45474831</v>
      </c>
      <c r="D2296">
        <v>144105</v>
      </c>
      <c r="E2296">
        <v>4</v>
      </c>
      <c r="F2296">
        <v>16843</v>
      </c>
      <c r="G2296" s="180">
        <v>43846</v>
      </c>
      <c r="H2296" s="180">
        <v>45673</v>
      </c>
      <c r="I2296">
        <v>14</v>
      </c>
      <c r="J2296">
        <v>1</v>
      </c>
      <c r="K2296">
        <v>13</v>
      </c>
      <c r="L2296">
        <v>30</v>
      </c>
      <c r="M2296">
        <v>2</v>
      </c>
      <c r="N2296" s="170">
        <v>9119963</v>
      </c>
      <c r="O2296" s="170">
        <v>9511000</v>
      </c>
      <c r="P2296" s="178">
        <v>55268452</v>
      </c>
      <c r="Q2296" s="178">
        <v>1150503</v>
      </c>
      <c r="R2296" s="178">
        <v>44591048</v>
      </c>
      <c r="S2296">
        <v>157906</v>
      </c>
      <c r="T2296">
        <v>0</v>
      </c>
      <c r="U2296">
        <v>0</v>
      </c>
      <c r="W2296">
        <v>0</v>
      </c>
      <c r="X2296">
        <v>0</v>
      </c>
      <c r="Y2296">
        <v>0</v>
      </c>
      <c r="AB2296" s="180">
        <v>44285</v>
      </c>
      <c r="AC2296">
        <v>1</v>
      </c>
      <c r="AD2296" t="s">
        <v>1922</v>
      </c>
      <c r="AE2296">
        <v>1</v>
      </c>
      <c r="AF2296">
        <v>30</v>
      </c>
      <c r="AG2296">
        <v>69951</v>
      </c>
      <c r="AN2296">
        <v>1</v>
      </c>
      <c r="AO2296">
        <v>1</v>
      </c>
      <c r="AR2296" s="178">
        <v>45741622</v>
      </c>
      <c r="AS2296" t="s">
        <v>1921</v>
      </c>
      <c r="AT2296">
        <v>0</v>
      </c>
      <c r="AU2296">
        <v>0</v>
      </c>
      <c r="AV2296">
        <v>890480123</v>
      </c>
      <c r="AW2296" t="s">
        <v>1920</v>
      </c>
      <c r="AX2296">
        <v>5</v>
      </c>
      <c r="BC2296">
        <v>1</v>
      </c>
      <c r="BD2296">
        <v>7</v>
      </c>
      <c r="BE2296">
        <v>2</v>
      </c>
    </row>
    <row r="2297" spans="1:57" x14ac:dyDescent="0.25">
      <c r="A2297" s="179">
        <f t="shared" si="35"/>
        <v>0</v>
      </c>
      <c r="B2297" t="s">
        <v>1923</v>
      </c>
      <c r="C2297">
        <v>45475371</v>
      </c>
      <c r="D2297">
        <v>144105</v>
      </c>
      <c r="E2297">
        <v>4</v>
      </c>
      <c r="F2297">
        <v>17101</v>
      </c>
      <c r="G2297" s="180">
        <v>43907</v>
      </c>
      <c r="H2297" s="180">
        <v>44285</v>
      </c>
      <c r="I2297">
        <v>30</v>
      </c>
      <c r="J2297">
        <v>1</v>
      </c>
      <c r="K2297">
        <v>10</v>
      </c>
      <c r="L2297">
        <v>30</v>
      </c>
      <c r="M2297">
        <v>2</v>
      </c>
      <c r="N2297" s="170">
        <v>19457481</v>
      </c>
      <c r="O2297" s="170">
        <v>21290000</v>
      </c>
      <c r="P2297" s="178">
        <v>1700000</v>
      </c>
      <c r="Q2297" s="178">
        <v>157038</v>
      </c>
      <c r="R2297" s="178">
        <v>169886</v>
      </c>
      <c r="S2297">
        <v>2520</v>
      </c>
      <c r="T2297">
        <v>0</v>
      </c>
      <c r="U2297">
        <v>0</v>
      </c>
      <c r="W2297">
        <v>0</v>
      </c>
      <c r="X2297">
        <v>0</v>
      </c>
      <c r="Y2297">
        <v>0</v>
      </c>
      <c r="AB2297" s="180">
        <v>44285</v>
      </c>
      <c r="AC2297">
        <v>1</v>
      </c>
      <c r="AD2297" t="s">
        <v>1922</v>
      </c>
      <c r="AE2297">
        <v>1</v>
      </c>
      <c r="AF2297">
        <v>30</v>
      </c>
      <c r="AG2297">
        <v>169886</v>
      </c>
      <c r="AN2297">
        <v>1</v>
      </c>
      <c r="AO2297">
        <v>1</v>
      </c>
      <c r="AR2297" s="178">
        <v>212791</v>
      </c>
      <c r="AS2297" t="s">
        <v>1921</v>
      </c>
      <c r="AT2297">
        <v>0</v>
      </c>
      <c r="AU2297">
        <v>0</v>
      </c>
      <c r="AV2297">
        <v>890480123</v>
      </c>
      <c r="AW2297" t="s">
        <v>1920</v>
      </c>
      <c r="AX2297">
        <v>5</v>
      </c>
      <c r="BC2297">
        <v>1</v>
      </c>
      <c r="BD2297">
        <v>7</v>
      </c>
      <c r="BE2297">
        <v>2</v>
      </c>
    </row>
    <row r="2298" spans="1:57" x14ac:dyDescent="0.25">
      <c r="A2298" s="179">
        <f t="shared" si="35"/>
        <v>0</v>
      </c>
      <c r="B2298" t="s">
        <v>1923</v>
      </c>
      <c r="C2298">
        <v>45475371</v>
      </c>
      <c r="D2298">
        <v>144105</v>
      </c>
      <c r="E2298">
        <v>4</v>
      </c>
      <c r="F2298">
        <v>17683</v>
      </c>
      <c r="G2298" s="180">
        <v>44111</v>
      </c>
      <c r="H2298" s="180">
        <v>44499</v>
      </c>
      <c r="I2298">
        <v>0</v>
      </c>
      <c r="J2298">
        <v>1</v>
      </c>
      <c r="K2298">
        <v>6</v>
      </c>
      <c r="L2298">
        <v>30</v>
      </c>
      <c r="M2298">
        <v>2</v>
      </c>
      <c r="N2298" s="170">
        <v>15881442</v>
      </c>
      <c r="O2298" s="170">
        <v>17090000</v>
      </c>
      <c r="P2298" s="178">
        <v>1000000</v>
      </c>
      <c r="Q2298" s="178">
        <v>90675</v>
      </c>
      <c r="R2298" s="178">
        <v>505322</v>
      </c>
      <c r="S2298">
        <v>0</v>
      </c>
      <c r="T2298">
        <v>0</v>
      </c>
      <c r="U2298">
        <v>0</v>
      </c>
      <c r="W2298">
        <v>0</v>
      </c>
      <c r="X2298">
        <v>0</v>
      </c>
      <c r="Y2298">
        <v>0</v>
      </c>
      <c r="AB2298" s="180">
        <v>44285</v>
      </c>
      <c r="AC2298">
        <v>1</v>
      </c>
      <c r="AD2298" t="s">
        <v>1922</v>
      </c>
      <c r="AE2298">
        <v>1</v>
      </c>
      <c r="AF2298">
        <v>30</v>
      </c>
      <c r="AG2298">
        <v>0</v>
      </c>
      <c r="AN2298">
        <v>1</v>
      </c>
      <c r="AO2298">
        <v>1</v>
      </c>
      <c r="AR2298" s="178">
        <v>632942</v>
      </c>
      <c r="AS2298" t="s">
        <v>1921</v>
      </c>
      <c r="AT2298">
        <v>0</v>
      </c>
      <c r="AU2298">
        <v>0</v>
      </c>
      <c r="AV2298">
        <v>890480123</v>
      </c>
      <c r="AW2298" t="s">
        <v>1920</v>
      </c>
      <c r="AX2298">
        <v>5</v>
      </c>
      <c r="BC2298">
        <v>1</v>
      </c>
      <c r="BD2298">
        <v>7</v>
      </c>
      <c r="BE2298">
        <v>2</v>
      </c>
    </row>
    <row r="2299" spans="1:57" x14ac:dyDescent="0.25">
      <c r="A2299" s="179">
        <f t="shared" si="35"/>
        <v>0</v>
      </c>
      <c r="B2299" t="s">
        <v>1923</v>
      </c>
      <c r="C2299">
        <v>45481057</v>
      </c>
      <c r="D2299">
        <v>144105</v>
      </c>
      <c r="E2299">
        <v>4</v>
      </c>
      <c r="F2299">
        <v>17008</v>
      </c>
      <c r="G2299" s="180">
        <v>43882</v>
      </c>
      <c r="H2299" s="180">
        <v>44985</v>
      </c>
      <c r="I2299">
        <v>0</v>
      </c>
      <c r="J2299">
        <v>1</v>
      </c>
      <c r="K2299">
        <v>13</v>
      </c>
      <c r="L2299">
        <v>30</v>
      </c>
      <c r="M2299">
        <v>2</v>
      </c>
      <c r="N2299" s="170">
        <v>17726461</v>
      </c>
      <c r="O2299" s="170">
        <v>19240000</v>
      </c>
      <c r="P2299" s="178">
        <v>7000000</v>
      </c>
      <c r="Q2299" s="178">
        <v>252107</v>
      </c>
      <c r="R2299" s="178">
        <v>4883907</v>
      </c>
      <c r="S2299">
        <v>0</v>
      </c>
      <c r="T2299">
        <v>0</v>
      </c>
      <c r="U2299">
        <v>0</v>
      </c>
      <c r="W2299">
        <v>0</v>
      </c>
      <c r="X2299">
        <v>0</v>
      </c>
      <c r="Y2299">
        <v>0</v>
      </c>
      <c r="AB2299" s="180">
        <v>44285</v>
      </c>
      <c r="AC2299">
        <v>1</v>
      </c>
      <c r="AD2299" t="s">
        <v>1922</v>
      </c>
      <c r="AE2299">
        <v>1</v>
      </c>
      <c r="AF2299">
        <v>30</v>
      </c>
      <c r="AG2299">
        <v>0</v>
      </c>
      <c r="AN2299">
        <v>1</v>
      </c>
      <c r="AO2299">
        <v>1</v>
      </c>
      <c r="AR2299" s="178">
        <v>34367221</v>
      </c>
      <c r="AS2299" t="s">
        <v>1921</v>
      </c>
      <c r="AT2299">
        <v>0</v>
      </c>
      <c r="AU2299">
        <v>0</v>
      </c>
      <c r="AV2299">
        <v>890480123</v>
      </c>
      <c r="AW2299" t="s">
        <v>1920</v>
      </c>
      <c r="AX2299">
        <v>5</v>
      </c>
      <c r="BC2299">
        <v>1</v>
      </c>
      <c r="BD2299">
        <v>7</v>
      </c>
      <c r="BE2299">
        <v>2</v>
      </c>
    </row>
    <row r="2300" spans="1:57" x14ac:dyDescent="0.25">
      <c r="A2300" s="179">
        <f t="shared" si="35"/>
        <v>0</v>
      </c>
      <c r="B2300" t="s">
        <v>1923</v>
      </c>
      <c r="C2300">
        <v>45483114</v>
      </c>
      <c r="D2300">
        <v>144105</v>
      </c>
      <c r="E2300">
        <v>4</v>
      </c>
      <c r="F2300">
        <v>14297</v>
      </c>
      <c r="G2300" s="180">
        <v>43297</v>
      </c>
      <c r="H2300" s="180">
        <v>44393</v>
      </c>
      <c r="I2300">
        <v>14</v>
      </c>
      <c r="J2300">
        <v>1</v>
      </c>
      <c r="K2300">
        <v>31</v>
      </c>
      <c r="L2300">
        <v>30</v>
      </c>
      <c r="M2300">
        <v>2</v>
      </c>
      <c r="N2300" s="170">
        <v>17726461</v>
      </c>
      <c r="O2300" s="170">
        <v>19240000</v>
      </c>
      <c r="P2300" s="178">
        <v>14600000</v>
      </c>
      <c r="Q2300" s="178">
        <v>525824</v>
      </c>
      <c r="R2300" s="178">
        <v>2035552</v>
      </c>
      <c r="S2300">
        <v>13986</v>
      </c>
      <c r="T2300">
        <v>0</v>
      </c>
      <c r="U2300">
        <v>0</v>
      </c>
      <c r="W2300">
        <v>0</v>
      </c>
      <c r="X2300">
        <v>0</v>
      </c>
      <c r="Y2300">
        <v>0</v>
      </c>
      <c r="AB2300" s="180">
        <v>44285</v>
      </c>
      <c r="AC2300">
        <v>1</v>
      </c>
      <c r="AD2300" t="s">
        <v>1922</v>
      </c>
      <c r="AE2300">
        <v>1</v>
      </c>
      <c r="AF2300">
        <v>30</v>
      </c>
      <c r="AG2300">
        <v>7694</v>
      </c>
      <c r="AN2300">
        <v>1</v>
      </c>
      <c r="AO2300">
        <v>1</v>
      </c>
      <c r="AR2300" s="178">
        <v>8012049</v>
      </c>
      <c r="AS2300" t="s">
        <v>1921</v>
      </c>
      <c r="AT2300">
        <v>0</v>
      </c>
      <c r="AU2300">
        <v>0</v>
      </c>
      <c r="AV2300">
        <v>890480123</v>
      </c>
      <c r="AW2300" t="s">
        <v>1920</v>
      </c>
      <c r="AX2300">
        <v>5</v>
      </c>
      <c r="BC2300">
        <v>1</v>
      </c>
      <c r="BD2300">
        <v>7</v>
      </c>
      <c r="BE2300">
        <v>2</v>
      </c>
    </row>
    <row r="2301" spans="1:57" x14ac:dyDescent="0.25">
      <c r="A2301" s="179">
        <f t="shared" si="35"/>
        <v>0</v>
      </c>
      <c r="B2301" t="s">
        <v>1923</v>
      </c>
      <c r="C2301">
        <v>45483114</v>
      </c>
      <c r="D2301">
        <v>144105</v>
      </c>
      <c r="E2301">
        <v>4</v>
      </c>
      <c r="F2301">
        <v>17569</v>
      </c>
      <c r="G2301" s="180">
        <v>44083</v>
      </c>
      <c r="H2301" s="180">
        <v>44316</v>
      </c>
      <c r="I2301">
        <v>0</v>
      </c>
      <c r="J2301">
        <v>1</v>
      </c>
      <c r="K2301">
        <v>5</v>
      </c>
      <c r="L2301">
        <v>30</v>
      </c>
      <c r="M2301">
        <v>2</v>
      </c>
      <c r="N2301" s="170">
        <v>9752084</v>
      </c>
      <c r="O2301" s="170">
        <v>10200000</v>
      </c>
      <c r="P2301" s="178">
        <v>2999000</v>
      </c>
      <c r="Q2301" s="178">
        <v>514146</v>
      </c>
      <c r="R2301" s="178">
        <v>107394</v>
      </c>
      <c r="S2301">
        <v>0</v>
      </c>
      <c r="T2301">
        <v>0</v>
      </c>
      <c r="U2301">
        <v>0</v>
      </c>
      <c r="W2301">
        <v>0</v>
      </c>
      <c r="X2301">
        <v>0</v>
      </c>
      <c r="Y2301">
        <v>0</v>
      </c>
      <c r="AB2301" s="180">
        <v>44285</v>
      </c>
      <c r="AC2301">
        <v>1</v>
      </c>
      <c r="AD2301" t="s">
        <v>1922</v>
      </c>
      <c r="AE2301">
        <v>1</v>
      </c>
      <c r="AF2301">
        <v>30</v>
      </c>
      <c r="AG2301">
        <v>0</v>
      </c>
      <c r="AN2301">
        <v>1</v>
      </c>
      <c r="AO2301">
        <v>1</v>
      </c>
      <c r="AR2301" s="178">
        <v>422709</v>
      </c>
      <c r="AS2301" t="s">
        <v>1921</v>
      </c>
      <c r="AT2301">
        <v>0</v>
      </c>
      <c r="AU2301">
        <v>0</v>
      </c>
      <c r="AV2301">
        <v>890480123</v>
      </c>
      <c r="AW2301" t="s">
        <v>1920</v>
      </c>
      <c r="AX2301">
        <v>5</v>
      </c>
      <c r="BC2301">
        <v>1</v>
      </c>
      <c r="BD2301">
        <v>7</v>
      </c>
      <c r="BE2301">
        <v>2</v>
      </c>
    </row>
    <row r="2302" spans="1:57" x14ac:dyDescent="0.25">
      <c r="A2302" s="179">
        <f t="shared" si="35"/>
        <v>0</v>
      </c>
      <c r="B2302" t="s">
        <v>1923</v>
      </c>
      <c r="C2302">
        <v>45483114</v>
      </c>
      <c r="D2302">
        <v>144205</v>
      </c>
      <c r="E2302">
        <v>4</v>
      </c>
      <c r="F2302">
        <v>18312</v>
      </c>
      <c r="G2302" s="180">
        <v>44286</v>
      </c>
      <c r="H2302" s="180">
        <v>44316</v>
      </c>
      <c r="I2302">
        <v>0</v>
      </c>
      <c r="J2302">
        <v>1</v>
      </c>
      <c r="K2302">
        <v>0</v>
      </c>
      <c r="L2302">
        <v>30</v>
      </c>
      <c r="M2302">
        <v>2</v>
      </c>
      <c r="N2302" s="170">
        <v>23318977</v>
      </c>
      <c r="O2302" s="170">
        <v>25980000</v>
      </c>
      <c r="P2302" s="178">
        <v>612643</v>
      </c>
      <c r="Q2302" s="178">
        <v>624548</v>
      </c>
      <c r="R2302" s="178">
        <v>612643</v>
      </c>
      <c r="S2302">
        <v>0</v>
      </c>
      <c r="T2302">
        <v>0</v>
      </c>
      <c r="U2302">
        <v>0</v>
      </c>
      <c r="W2302">
        <v>0</v>
      </c>
      <c r="X2302">
        <v>0</v>
      </c>
      <c r="Y2302">
        <v>0</v>
      </c>
      <c r="AB2302" s="180">
        <v>44286</v>
      </c>
      <c r="AC2302">
        <v>1</v>
      </c>
      <c r="AD2302" t="s">
        <v>1922</v>
      </c>
      <c r="AE2302">
        <v>1</v>
      </c>
      <c r="AF2302">
        <v>30</v>
      </c>
      <c r="AG2302">
        <v>0</v>
      </c>
      <c r="AN2302">
        <v>1</v>
      </c>
      <c r="AO2302">
        <v>1</v>
      </c>
      <c r="AR2302" s="178">
        <v>2411398</v>
      </c>
      <c r="AS2302" t="s">
        <v>1921</v>
      </c>
      <c r="AT2302">
        <v>0</v>
      </c>
      <c r="AU2302">
        <v>0</v>
      </c>
      <c r="AX2302">
        <v>5</v>
      </c>
      <c r="BC2302">
        <v>1</v>
      </c>
      <c r="BD2302">
        <v>7</v>
      </c>
      <c r="BE2302">
        <v>2</v>
      </c>
    </row>
    <row r="2303" spans="1:57" x14ac:dyDescent="0.25">
      <c r="A2303" s="179">
        <f t="shared" si="35"/>
        <v>0</v>
      </c>
      <c r="B2303" t="s">
        <v>1923</v>
      </c>
      <c r="C2303">
        <v>45484046</v>
      </c>
      <c r="D2303">
        <v>144105</v>
      </c>
      <c r="E2303">
        <v>4</v>
      </c>
      <c r="F2303">
        <v>18139</v>
      </c>
      <c r="G2303" s="180">
        <v>44230</v>
      </c>
      <c r="H2303" s="180">
        <v>44375</v>
      </c>
      <c r="I2303">
        <v>0</v>
      </c>
      <c r="J2303">
        <v>1</v>
      </c>
      <c r="K2303">
        <v>1</v>
      </c>
      <c r="L2303">
        <v>30</v>
      </c>
      <c r="M2303">
        <v>2</v>
      </c>
      <c r="N2303" s="170">
        <v>13121400</v>
      </c>
      <c r="O2303" s="170">
        <v>13940000</v>
      </c>
      <c r="P2303" s="178">
        <v>4800000</v>
      </c>
      <c r="Q2303" s="178">
        <v>52486</v>
      </c>
      <c r="R2303" s="178">
        <v>4746928</v>
      </c>
      <c r="S2303">
        <v>0</v>
      </c>
      <c r="T2303">
        <v>0</v>
      </c>
      <c r="U2303">
        <v>0</v>
      </c>
      <c r="W2303">
        <v>0</v>
      </c>
      <c r="X2303">
        <v>0</v>
      </c>
      <c r="Y2303">
        <v>0</v>
      </c>
      <c r="Z2303">
        <v>4800000</v>
      </c>
      <c r="AA2303">
        <v>6</v>
      </c>
      <c r="AB2303" s="180">
        <v>44285</v>
      </c>
      <c r="AC2303">
        <v>1</v>
      </c>
      <c r="AD2303" t="s">
        <v>1922</v>
      </c>
      <c r="AE2303">
        <v>1</v>
      </c>
      <c r="AF2303">
        <v>30</v>
      </c>
      <c r="AG2303">
        <v>0</v>
      </c>
      <c r="AN2303">
        <v>1</v>
      </c>
      <c r="AO2303">
        <v>1</v>
      </c>
      <c r="AR2303" s="178">
        <v>32730662</v>
      </c>
      <c r="AS2303" t="s">
        <v>1921</v>
      </c>
      <c r="AT2303">
        <v>0</v>
      </c>
      <c r="AU2303">
        <v>0</v>
      </c>
      <c r="AV2303">
        <v>890480123</v>
      </c>
      <c r="AW2303" t="s">
        <v>1920</v>
      </c>
      <c r="AX2303">
        <v>5</v>
      </c>
      <c r="BC2303">
        <v>1</v>
      </c>
      <c r="BD2303">
        <v>7</v>
      </c>
      <c r="BE2303">
        <v>2</v>
      </c>
    </row>
    <row r="2304" spans="1:57" x14ac:dyDescent="0.25">
      <c r="A2304" s="179">
        <f t="shared" si="35"/>
        <v>1124814</v>
      </c>
      <c r="B2304" t="s">
        <v>1923</v>
      </c>
      <c r="C2304">
        <v>45486983</v>
      </c>
      <c r="D2304">
        <v>144105</v>
      </c>
      <c r="E2304">
        <v>4</v>
      </c>
      <c r="F2304">
        <v>16646</v>
      </c>
      <c r="G2304" s="180">
        <v>44133</v>
      </c>
      <c r="H2304" s="180">
        <v>44564</v>
      </c>
      <c r="I2304">
        <v>0</v>
      </c>
      <c r="J2304">
        <v>1</v>
      </c>
      <c r="K2304">
        <v>5</v>
      </c>
      <c r="L2304">
        <v>30</v>
      </c>
      <c r="M2304">
        <v>2</v>
      </c>
      <c r="N2304" s="170">
        <v>15881442</v>
      </c>
      <c r="O2304" s="170">
        <v>17090000</v>
      </c>
      <c r="P2304" s="178">
        <v>2971059</v>
      </c>
      <c r="Q2304" s="178">
        <v>233883</v>
      </c>
      <c r="R2304" s="178">
        <v>1967388</v>
      </c>
      <c r="S2304">
        <v>0</v>
      </c>
      <c r="T2304">
        <v>0</v>
      </c>
      <c r="U2304">
        <v>0</v>
      </c>
      <c r="W2304">
        <v>0</v>
      </c>
      <c r="X2304">
        <v>0</v>
      </c>
      <c r="Y2304">
        <v>0</v>
      </c>
      <c r="AB2304" s="180">
        <v>44285</v>
      </c>
      <c r="AC2304">
        <v>9</v>
      </c>
      <c r="AD2304" t="s">
        <v>1922</v>
      </c>
      <c r="AE2304">
        <v>1</v>
      </c>
      <c r="AF2304">
        <v>30</v>
      </c>
      <c r="AG2304">
        <v>0</v>
      </c>
      <c r="AN2304">
        <v>1</v>
      </c>
      <c r="AO2304">
        <v>1</v>
      </c>
      <c r="AR2304" s="178">
        <v>842574</v>
      </c>
      <c r="AS2304" t="s">
        <v>1921</v>
      </c>
      <c r="AT2304">
        <v>0</v>
      </c>
      <c r="AU2304">
        <v>0</v>
      </c>
      <c r="AV2304">
        <v>890480123</v>
      </c>
      <c r="AW2304" t="s">
        <v>1920</v>
      </c>
      <c r="AX2304">
        <v>5</v>
      </c>
      <c r="BC2304">
        <v>1</v>
      </c>
      <c r="BD2304">
        <v>7</v>
      </c>
      <c r="BE2304">
        <v>1</v>
      </c>
    </row>
    <row r="2305" spans="1:57" x14ac:dyDescent="0.25">
      <c r="A2305" s="179">
        <f t="shared" si="35"/>
        <v>1165371</v>
      </c>
      <c r="B2305" t="s">
        <v>1923</v>
      </c>
      <c r="C2305">
        <v>45486983</v>
      </c>
      <c r="D2305">
        <v>144105</v>
      </c>
      <c r="E2305">
        <v>4</v>
      </c>
      <c r="F2305">
        <v>17615</v>
      </c>
      <c r="G2305" s="180">
        <v>44097</v>
      </c>
      <c r="H2305" s="180">
        <v>44681</v>
      </c>
      <c r="I2305">
        <v>0</v>
      </c>
      <c r="J2305">
        <v>1</v>
      </c>
      <c r="K2305">
        <v>6</v>
      </c>
      <c r="L2305">
        <v>30</v>
      </c>
      <c r="M2305">
        <v>2</v>
      </c>
      <c r="N2305" s="170">
        <v>17726461</v>
      </c>
      <c r="O2305" s="170">
        <v>19240000</v>
      </c>
      <c r="P2305" s="178">
        <v>3000000</v>
      </c>
      <c r="Q2305" s="178">
        <v>191026</v>
      </c>
      <c r="R2305" s="178">
        <v>2038327</v>
      </c>
      <c r="S2305">
        <v>0</v>
      </c>
      <c r="T2305">
        <v>0</v>
      </c>
      <c r="U2305">
        <v>0</v>
      </c>
      <c r="W2305">
        <v>0</v>
      </c>
      <c r="X2305">
        <v>0</v>
      </c>
      <c r="Y2305">
        <v>0</v>
      </c>
      <c r="AB2305" s="180">
        <v>44285</v>
      </c>
      <c r="AC2305">
        <v>9</v>
      </c>
      <c r="AD2305" t="s">
        <v>1922</v>
      </c>
      <c r="AE2305">
        <v>1</v>
      </c>
      <c r="AF2305">
        <v>30</v>
      </c>
      <c r="AG2305">
        <v>0</v>
      </c>
      <c r="AN2305">
        <v>1</v>
      </c>
      <c r="AO2305">
        <v>1</v>
      </c>
      <c r="AR2305" s="178">
        <v>872956</v>
      </c>
      <c r="AS2305" t="s">
        <v>1921</v>
      </c>
      <c r="AT2305">
        <v>0</v>
      </c>
      <c r="AU2305">
        <v>0</v>
      </c>
      <c r="AV2305">
        <v>890480123</v>
      </c>
      <c r="AW2305" t="s">
        <v>1920</v>
      </c>
      <c r="AX2305">
        <v>5</v>
      </c>
      <c r="BC2305">
        <v>1</v>
      </c>
      <c r="BD2305">
        <v>7</v>
      </c>
      <c r="BE2305">
        <v>2</v>
      </c>
    </row>
    <row r="2306" spans="1:57" x14ac:dyDescent="0.25">
      <c r="A2306" s="179">
        <f t="shared" ref="A2306:A2369" si="36">IF(+R2306&gt;AR2306,R2306-AR2306,0)</f>
        <v>4630221</v>
      </c>
      <c r="B2306" t="s">
        <v>1923</v>
      </c>
      <c r="C2306">
        <v>45490481</v>
      </c>
      <c r="D2306">
        <v>144105</v>
      </c>
      <c r="E2306">
        <v>4</v>
      </c>
      <c r="F2306">
        <v>15784</v>
      </c>
      <c r="G2306" s="180">
        <v>43616</v>
      </c>
      <c r="H2306" s="180">
        <v>45077</v>
      </c>
      <c r="I2306">
        <v>0</v>
      </c>
      <c r="J2306">
        <v>1</v>
      </c>
      <c r="K2306">
        <v>22</v>
      </c>
      <c r="L2306">
        <v>30</v>
      </c>
      <c r="M2306">
        <v>2</v>
      </c>
      <c r="N2306" s="170">
        <v>12185828</v>
      </c>
      <c r="O2306" s="170">
        <v>12890000</v>
      </c>
      <c r="P2306" s="178">
        <v>23858895</v>
      </c>
      <c r="Q2306" s="178">
        <v>630475</v>
      </c>
      <c r="R2306" s="178">
        <v>14288623</v>
      </c>
      <c r="S2306">
        <v>0</v>
      </c>
      <c r="T2306">
        <v>0</v>
      </c>
      <c r="U2306">
        <v>0</v>
      </c>
      <c r="W2306">
        <v>0</v>
      </c>
      <c r="X2306">
        <v>0</v>
      </c>
      <c r="Y2306">
        <v>0</v>
      </c>
      <c r="AB2306" s="180">
        <v>44285</v>
      </c>
      <c r="AC2306">
        <v>1</v>
      </c>
      <c r="AD2306" t="s">
        <v>1922</v>
      </c>
      <c r="AE2306">
        <v>1</v>
      </c>
      <c r="AF2306">
        <v>30</v>
      </c>
      <c r="AG2306">
        <v>0</v>
      </c>
      <c r="AN2306">
        <v>1</v>
      </c>
      <c r="AO2306">
        <v>1</v>
      </c>
      <c r="AR2306" s="178">
        <v>9658402</v>
      </c>
      <c r="AS2306" t="s">
        <v>1921</v>
      </c>
      <c r="AT2306">
        <v>0</v>
      </c>
      <c r="AU2306">
        <v>0</v>
      </c>
      <c r="AV2306">
        <v>890480123</v>
      </c>
      <c r="AW2306" t="s">
        <v>1920</v>
      </c>
      <c r="AX2306">
        <v>5</v>
      </c>
      <c r="BC2306">
        <v>1</v>
      </c>
      <c r="BD2306">
        <v>7</v>
      </c>
      <c r="BE2306">
        <v>2</v>
      </c>
    </row>
    <row r="2307" spans="1:57" x14ac:dyDescent="0.25">
      <c r="A2307" s="179">
        <f t="shared" si="36"/>
        <v>0</v>
      </c>
      <c r="B2307" t="s">
        <v>1923</v>
      </c>
      <c r="C2307">
        <v>45490717</v>
      </c>
      <c r="D2307">
        <v>144105</v>
      </c>
      <c r="E2307">
        <v>4</v>
      </c>
      <c r="F2307">
        <v>14866</v>
      </c>
      <c r="G2307" s="180">
        <v>43417</v>
      </c>
      <c r="H2307" s="180">
        <v>44329</v>
      </c>
      <c r="I2307">
        <v>0</v>
      </c>
      <c r="J2307">
        <v>1</v>
      </c>
      <c r="K2307">
        <v>29</v>
      </c>
      <c r="L2307">
        <v>30</v>
      </c>
      <c r="M2307">
        <v>2</v>
      </c>
      <c r="N2307" s="170">
        <v>12185828</v>
      </c>
      <c r="O2307" s="170">
        <v>12890000</v>
      </c>
      <c r="P2307" s="178">
        <v>17800000</v>
      </c>
      <c r="Q2307" s="178">
        <v>691278</v>
      </c>
      <c r="R2307" s="178">
        <v>569684</v>
      </c>
      <c r="S2307">
        <v>0</v>
      </c>
      <c r="T2307">
        <v>0</v>
      </c>
      <c r="U2307">
        <v>0</v>
      </c>
      <c r="W2307">
        <v>0</v>
      </c>
      <c r="X2307">
        <v>0</v>
      </c>
      <c r="Y2307">
        <v>0</v>
      </c>
      <c r="AB2307" s="180">
        <v>44285</v>
      </c>
      <c r="AC2307">
        <v>1</v>
      </c>
      <c r="AD2307" t="s">
        <v>1922</v>
      </c>
      <c r="AE2307">
        <v>1</v>
      </c>
      <c r="AF2307">
        <v>30</v>
      </c>
      <c r="AG2307">
        <v>0</v>
      </c>
      <c r="AN2307">
        <v>1</v>
      </c>
      <c r="AO2307">
        <v>1</v>
      </c>
      <c r="AR2307" s="178">
        <v>694586</v>
      </c>
      <c r="AS2307" t="s">
        <v>1921</v>
      </c>
      <c r="AT2307">
        <v>0</v>
      </c>
      <c r="AU2307">
        <v>0</v>
      </c>
      <c r="AV2307">
        <v>890480123</v>
      </c>
      <c r="AW2307" t="s">
        <v>1920</v>
      </c>
      <c r="AX2307">
        <v>5</v>
      </c>
      <c r="BC2307">
        <v>1</v>
      </c>
      <c r="BD2307">
        <v>7</v>
      </c>
      <c r="BE2307">
        <v>2</v>
      </c>
    </row>
    <row r="2308" spans="1:57" x14ac:dyDescent="0.25">
      <c r="A2308" s="179">
        <f t="shared" si="36"/>
        <v>0</v>
      </c>
      <c r="B2308" t="s">
        <v>1923</v>
      </c>
      <c r="C2308">
        <v>45490717</v>
      </c>
      <c r="D2308">
        <v>144105</v>
      </c>
      <c r="E2308">
        <v>4</v>
      </c>
      <c r="F2308">
        <v>14868</v>
      </c>
      <c r="G2308" s="180">
        <v>43417</v>
      </c>
      <c r="H2308" s="180">
        <v>44878</v>
      </c>
      <c r="I2308">
        <v>0</v>
      </c>
      <c r="J2308">
        <v>1</v>
      </c>
      <c r="K2308">
        <v>29</v>
      </c>
      <c r="L2308">
        <v>30</v>
      </c>
      <c r="M2308">
        <v>2</v>
      </c>
      <c r="N2308" s="170">
        <v>12185828</v>
      </c>
      <c r="O2308" s="170">
        <v>12890000</v>
      </c>
      <c r="P2308" s="178">
        <v>39466633</v>
      </c>
      <c r="Q2308" s="178">
        <v>1042912</v>
      </c>
      <c r="R2308" s="178">
        <v>17691701</v>
      </c>
      <c r="S2308">
        <v>0</v>
      </c>
      <c r="T2308">
        <v>0</v>
      </c>
      <c r="U2308">
        <v>0</v>
      </c>
      <c r="W2308">
        <v>0</v>
      </c>
      <c r="X2308">
        <v>0</v>
      </c>
      <c r="Y2308">
        <v>0</v>
      </c>
      <c r="AB2308" s="180">
        <v>44285</v>
      </c>
      <c r="AC2308">
        <v>1</v>
      </c>
      <c r="AD2308" t="s">
        <v>1922</v>
      </c>
      <c r="AE2308">
        <v>1</v>
      </c>
      <c r="AF2308">
        <v>30</v>
      </c>
      <c r="AG2308">
        <v>0</v>
      </c>
      <c r="AN2308">
        <v>1</v>
      </c>
      <c r="AO2308">
        <v>1</v>
      </c>
      <c r="AR2308" s="178">
        <v>21570569</v>
      </c>
      <c r="AS2308" t="s">
        <v>1921</v>
      </c>
      <c r="AT2308">
        <v>0</v>
      </c>
      <c r="AU2308">
        <v>0</v>
      </c>
      <c r="AV2308">
        <v>890480123</v>
      </c>
      <c r="AW2308" t="s">
        <v>1920</v>
      </c>
      <c r="AX2308">
        <v>5</v>
      </c>
      <c r="BC2308">
        <v>1</v>
      </c>
      <c r="BD2308">
        <v>7</v>
      </c>
      <c r="BE2308">
        <v>2</v>
      </c>
    </row>
    <row r="2309" spans="1:57" x14ac:dyDescent="0.25">
      <c r="A2309" s="179">
        <f t="shared" si="36"/>
        <v>0</v>
      </c>
      <c r="B2309" t="s">
        <v>1923</v>
      </c>
      <c r="C2309">
        <v>45490717</v>
      </c>
      <c r="D2309">
        <v>144105</v>
      </c>
      <c r="E2309">
        <v>4</v>
      </c>
      <c r="F2309">
        <v>550020073</v>
      </c>
      <c r="G2309" s="180">
        <v>43417</v>
      </c>
      <c r="H2309" s="180">
        <v>44530</v>
      </c>
      <c r="I2309">
        <v>0</v>
      </c>
      <c r="J2309">
        <v>1</v>
      </c>
      <c r="K2309">
        <v>28</v>
      </c>
      <c r="L2309">
        <v>30</v>
      </c>
      <c r="M2309">
        <v>2</v>
      </c>
      <c r="N2309" s="170">
        <v>23318977</v>
      </c>
      <c r="O2309" s="170">
        <v>25980000</v>
      </c>
      <c r="P2309" s="178">
        <v>50000</v>
      </c>
      <c r="Q2309" s="178">
        <v>1958</v>
      </c>
      <c r="R2309" s="178">
        <v>14344</v>
      </c>
      <c r="S2309">
        <v>0</v>
      </c>
      <c r="T2309">
        <v>0</v>
      </c>
      <c r="U2309">
        <v>0</v>
      </c>
      <c r="W2309">
        <v>0</v>
      </c>
      <c r="X2309">
        <v>0</v>
      </c>
      <c r="Y2309">
        <v>0</v>
      </c>
      <c r="AB2309" s="180">
        <v>44285</v>
      </c>
      <c r="AC2309">
        <v>1</v>
      </c>
      <c r="AD2309" t="s">
        <v>1922</v>
      </c>
      <c r="AE2309">
        <v>1</v>
      </c>
      <c r="AF2309">
        <v>30</v>
      </c>
      <c r="AG2309">
        <v>0</v>
      </c>
      <c r="AN2309">
        <v>1</v>
      </c>
      <c r="AO2309">
        <v>1</v>
      </c>
      <c r="AR2309" s="178">
        <v>17489</v>
      </c>
      <c r="AS2309" t="s">
        <v>1921</v>
      </c>
      <c r="AT2309">
        <v>0</v>
      </c>
      <c r="AU2309">
        <v>0</v>
      </c>
      <c r="AV2309">
        <v>890480123</v>
      </c>
      <c r="AW2309" t="s">
        <v>1920</v>
      </c>
      <c r="AX2309">
        <v>5</v>
      </c>
      <c r="BC2309">
        <v>2</v>
      </c>
      <c r="BD2309">
        <v>7</v>
      </c>
      <c r="BE2309">
        <v>2</v>
      </c>
    </row>
    <row r="2310" spans="1:57" x14ac:dyDescent="0.25">
      <c r="A2310" s="179">
        <f t="shared" si="36"/>
        <v>0</v>
      </c>
      <c r="B2310" t="s">
        <v>1923</v>
      </c>
      <c r="C2310">
        <v>45490717</v>
      </c>
      <c r="D2310">
        <v>144105</v>
      </c>
      <c r="E2310">
        <v>4</v>
      </c>
      <c r="F2310">
        <v>550025663</v>
      </c>
      <c r="G2310" s="180">
        <v>44286</v>
      </c>
      <c r="H2310" s="180">
        <v>44346</v>
      </c>
      <c r="I2310">
        <v>0</v>
      </c>
      <c r="J2310">
        <v>1</v>
      </c>
      <c r="K2310">
        <v>0</v>
      </c>
      <c r="L2310">
        <v>30</v>
      </c>
      <c r="M2310">
        <v>2</v>
      </c>
      <c r="N2310">
        <v>0</v>
      </c>
      <c r="O2310">
        <v>0</v>
      </c>
      <c r="P2310" s="178">
        <v>6000</v>
      </c>
      <c r="Q2310" s="178">
        <v>6000</v>
      </c>
      <c r="R2310" s="178">
        <v>6000</v>
      </c>
      <c r="S2310">
        <v>0</v>
      </c>
      <c r="T2310">
        <v>0</v>
      </c>
      <c r="U2310">
        <v>0</v>
      </c>
      <c r="W2310">
        <v>0</v>
      </c>
      <c r="X2310">
        <v>0</v>
      </c>
      <c r="Y2310">
        <v>0</v>
      </c>
      <c r="AB2310" s="180">
        <v>44286</v>
      </c>
      <c r="AC2310">
        <v>1</v>
      </c>
      <c r="AD2310" t="s">
        <v>1922</v>
      </c>
      <c r="AE2310">
        <v>1</v>
      </c>
      <c r="AF2310">
        <v>30</v>
      </c>
      <c r="AG2310">
        <v>0</v>
      </c>
      <c r="AN2310">
        <v>1</v>
      </c>
      <c r="AO2310">
        <v>1</v>
      </c>
      <c r="AR2310" s="178">
        <v>7316</v>
      </c>
      <c r="AS2310" t="s">
        <v>1921</v>
      </c>
      <c r="AT2310">
        <v>0</v>
      </c>
      <c r="AU2310">
        <v>0</v>
      </c>
      <c r="AV2310">
        <v>890480123</v>
      </c>
      <c r="AW2310" t="s">
        <v>1920</v>
      </c>
      <c r="AX2310">
        <v>5</v>
      </c>
      <c r="BC2310">
        <v>2</v>
      </c>
      <c r="BD2310">
        <v>7</v>
      </c>
      <c r="BE2310">
        <v>2</v>
      </c>
    </row>
    <row r="2311" spans="1:57" x14ac:dyDescent="0.25">
      <c r="A2311" s="179">
        <f t="shared" si="36"/>
        <v>6592120</v>
      </c>
      <c r="B2311" t="s">
        <v>1923</v>
      </c>
      <c r="C2311">
        <v>45490943</v>
      </c>
      <c r="D2311">
        <v>144105</v>
      </c>
      <c r="E2311">
        <v>4</v>
      </c>
      <c r="F2311">
        <v>17823</v>
      </c>
      <c r="G2311" s="180">
        <v>44155</v>
      </c>
      <c r="H2311" s="180">
        <v>46721</v>
      </c>
      <c r="I2311">
        <v>0</v>
      </c>
      <c r="J2311">
        <v>1</v>
      </c>
      <c r="K2311">
        <v>4</v>
      </c>
      <c r="L2311">
        <v>30</v>
      </c>
      <c r="M2311">
        <v>2</v>
      </c>
      <c r="N2311" s="170">
        <v>16011168</v>
      </c>
      <c r="O2311" s="170">
        <v>17240000</v>
      </c>
      <c r="P2311" s="178">
        <v>20000000</v>
      </c>
      <c r="Q2311" s="178">
        <v>397369</v>
      </c>
      <c r="R2311" s="178">
        <v>19466614</v>
      </c>
      <c r="S2311">
        <v>0</v>
      </c>
      <c r="T2311">
        <v>0</v>
      </c>
      <c r="U2311">
        <v>0</v>
      </c>
      <c r="W2311">
        <v>0</v>
      </c>
      <c r="X2311">
        <v>0</v>
      </c>
      <c r="Y2311">
        <v>0</v>
      </c>
      <c r="AB2311" s="180">
        <v>44285</v>
      </c>
      <c r="AC2311">
        <v>9</v>
      </c>
      <c r="AD2311" t="s">
        <v>1922</v>
      </c>
      <c r="AE2311">
        <v>1</v>
      </c>
      <c r="AF2311">
        <v>30</v>
      </c>
      <c r="AG2311">
        <v>0</v>
      </c>
      <c r="AN2311">
        <v>1</v>
      </c>
      <c r="AO2311">
        <v>1</v>
      </c>
      <c r="AR2311" s="178">
        <v>12874494</v>
      </c>
      <c r="AS2311" t="s">
        <v>1921</v>
      </c>
      <c r="AT2311">
        <v>0</v>
      </c>
      <c r="AU2311">
        <v>0</v>
      </c>
      <c r="AV2311">
        <v>890480123</v>
      </c>
      <c r="AW2311" t="s">
        <v>1920</v>
      </c>
      <c r="AX2311">
        <v>5</v>
      </c>
      <c r="BC2311">
        <v>1</v>
      </c>
      <c r="BD2311">
        <v>7</v>
      </c>
      <c r="BE2311">
        <v>2</v>
      </c>
    </row>
    <row r="2312" spans="1:57" x14ac:dyDescent="0.25">
      <c r="A2312" s="179">
        <f t="shared" si="36"/>
        <v>32302081</v>
      </c>
      <c r="B2312" t="s">
        <v>1923</v>
      </c>
      <c r="C2312">
        <v>45492244</v>
      </c>
      <c r="D2312">
        <v>144105</v>
      </c>
      <c r="E2312">
        <v>4</v>
      </c>
      <c r="F2312">
        <v>17920</v>
      </c>
      <c r="G2312" s="180">
        <v>44193</v>
      </c>
      <c r="H2312" s="180">
        <v>46751</v>
      </c>
      <c r="I2312">
        <v>0</v>
      </c>
      <c r="J2312">
        <v>1</v>
      </c>
      <c r="K2312">
        <v>3</v>
      </c>
      <c r="L2312">
        <v>30</v>
      </c>
      <c r="M2312">
        <v>2</v>
      </c>
      <c r="N2312" s="170">
        <v>9568969</v>
      </c>
      <c r="O2312" s="170">
        <v>10000000</v>
      </c>
      <c r="P2312" s="178">
        <v>40212765</v>
      </c>
      <c r="Q2312" s="178">
        <v>658658</v>
      </c>
      <c r="R2312" s="178">
        <v>39190660</v>
      </c>
      <c r="S2312">
        <v>0</v>
      </c>
      <c r="T2312">
        <v>0</v>
      </c>
      <c r="U2312">
        <v>0</v>
      </c>
      <c r="W2312">
        <v>0</v>
      </c>
      <c r="X2312">
        <v>0</v>
      </c>
      <c r="Y2312">
        <v>0</v>
      </c>
      <c r="AB2312" s="180">
        <v>44285</v>
      </c>
      <c r="AC2312">
        <v>1</v>
      </c>
      <c r="AD2312" t="s">
        <v>1922</v>
      </c>
      <c r="AE2312">
        <v>1</v>
      </c>
      <c r="AF2312">
        <v>30</v>
      </c>
      <c r="AG2312">
        <v>0</v>
      </c>
      <c r="AN2312">
        <v>1</v>
      </c>
      <c r="AO2312">
        <v>1</v>
      </c>
      <c r="AR2312" s="178">
        <v>6888579</v>
      </c>
      <c r="AS2312" t="s">
        <v>1921</v>
      </c>
      <c r="AT2312">
        <v>0</v>
      </c>
      <c r="AU2312">
        <v>0</v>
      </c>
      <c r="AV2312">
        <v>890480123</v>
      </c>
      <c r="AW2312" t="s">
        <v>1920</v>
      </c>
      <c r="AX2312">
        <v>5</v>
      </c>
      <c r="BC2312">
        <v>1</v>
      </c>
      <c r="BD2312">
        <v>7</v>
      </c>
      <c r="BE2312">
        <v>2</v>
      </c>
    </row>
    <row r="2313" spans="1:57" x14ac:dyDescent="0.25">
      <c r="A2313" s="179">
        <f t="shared" si="36"/>
        <v>26380670</v>
      </c>
      <c r="B2313" t="s">
        <v>1923</v>
      </c>
      <c r="C2313">
        <v>45492244</v>
      </c>
      <c r="D2313">
        <v>144105</v>
      </c>
      <c r="E2313">
        <v>4</v>
      </c>
      <c r="F2313">
        <v>17921</v>
      </c>
      <c r="G2313" s="180">
        <v>44193</v>
      </c>
      <c r="H2313" s="180">
        <v>46751</v>
      </c>
      <c r="I2313">
        <v>0</v>
      </c>
      <c r="J2313">
        <v>1</v>
      </c>
      <c r="K2313">
        <v>3</v>
      </c>
      <c r="L2313">
        <v>30</v>
      </c>
      <c r="M2313">
        <v>2</v>
      </c>
      <c r="N2313" s="170">
        <v>16011168</v>
      </c>
      <c r="O2313" s="170">
        <v>17240000</v>
      </c>
      <c r="P2313" s="178">
        <v>32654356</v>
      </c>
      <c r="Q2313" s="178">
        <v>648791</v>
      </c>
      <c r="R2313" s="178">
        <v>32006479</v>
      </c>
      <c r="S2313">
        <v>0</v>
      </c>
      <c r="T2313">
        <v>0</v>
      </c>
      <c r="U2313">
        <v>0</v>
      </c>
      <c r="W2313">
        <v>0</v>
      </c>
      <c r="X2313">
        <v>0</v>
      </c>
      <c r="Y2313">
        <v>0</v>
      </c>
      <c r="AB2313" s="180">
        <v>44285</v>
      </c>
      <c r="AC2313">
        <v>1</v>
      </c>
      <c r="AD2313" t="s">
        <v>1922</v>
      </c>
      <c r="AE2313">
        <v>1</v>
      </c>
      <c r="AF2313">
        <v>30</v>
      </c>
      <c r="AG2313">
        <v>0</v>
      </c>
      <c r="AN2313">
        <v>1</v>
      </c>
      <c r="AO2313">
        <v>1</v>
      </c>
      <c r="AR2313" s="178">
        <v>5625809</v>
      </c>
      <c r="AS2313" t="s">
        <v>1921</v>
      </c>
      <c r="AT2313">
        <v>0</v>
      </c>
      <c r="AU2313">
        <v>0</v>
      </c>
      <c r="AV2313">
        <v>890480123</v>
      </c>
      <c r="AW2313" t="s">
        <v>1920</v>
      </c>
      <c r="AX2313">
        <v>5</v>
      </c>
      <c r="BC2313">
        <v>1</v>
      </c>
      <c r="BD2313">
        <v>7</v>
      </c>
      <c r="BE2313">
        <v>2</v>
      </c>
    </row>
    <row r="2314" spans="1:57" x14ac:dyDescent="0.25">
      <c r="A2314" s="179">
        <f t="shared" si="36"/>
        <v>1319076</v>
      </c>
      <c r="B2314" t="s">
        <v>1923</v>
      </c>
      <c r="C2314">
        <v>45492244</v>
      </c>
      <c r="D2314">
        <v>144105</v>
      </c>
      <c r="E2314">
        <v>4</v>
      </c>
      <c r="F2314">
        <v>17923</v>
      </c>
      <c r="G2314" s="180">
        <v>44193</v>
      </c>
      <c r="H2314" s="180">
        <v>44925</v>
      </c>
      <c r="I2314">
        <v>0</v>
      </c>
      <c r="J2314">
        <v>1</v>
      </c>
      <c r="K2314">
        <v>3</v>
      </c>
      <c r="L2314">
        <v>30</v>
      </c>
      <c r="M2314">
        <v>2</v>
      </c>
      <c r="N2314" s="170">
        <v>15881442</v>
      </c>
      <c r="O2314" s="170">
        <v>17090000</v>
      </c>
      <c r="P2314" s="178">
        <v>1795028</v>
      </c>
      <c r="Q2314" s="178">
        <v>87789</v>
      </c>
      <c r="R2314" s="178">
        <v>1600376</v>
      </c>
      <c r="S2314">
        <v>0</v>
      </c>
      <c r="T2314">
        <v>0</v>
      </c>
      <c r="U2314">
        <v>0</v>
      </c>
      <c r="W2314">
        <v>0</v>
      </c>
      <c r="X2314">
        <v>0</v>
      </c>
      <c r="Y2314">
        <v>0</v>
      </c>
      <c r="AB2314" s="180">
        <v>44285</v>
      </c>
      <c r="AC2314">
        <v>1</v>
      </c>
      <c r="AD2314" t="s">
        <v>1922</v>
      </c>
      <c r="AE2314">
        <v>1</v>
      </c>
      <c r="AF2314">
        <v>30</v>
      </c>
      <c r="AG2314">
        <v>0</v>
      </c>
      <c r="AN2314">
        <v>1</v>
      </c>
      <c r="AO2314">
        <v>1</v>
      </c>
      <c r="AR2314" s="178">
        <v>281300</v>
      </c>
      <c r="AS2314" t="s">
        <v>1921</v>
      </c>
      <c r="AT2314">
        <v>0</v>
      </c>
      <c r="AU2314">
        <v>0</v>
      </c>
      <c r="AV2314">
        <v>890480123</v>
      </c>
      <c r="AW2314" t="s">
        <v>1920</v>
      </c>
      <c r="AX2314">
        <v>5</v>
      </c>
      <c r="BC2314">
        <v>1</v>
      </c>
      <c r="BD2314">
        <v>7</v>
      </c>
      <c r="BE2314">
        <v>2</v>
      </c>
    </row>
    <row r="2315" spans="1:57" x14ac:dyDescent="0.25">
      <c r="A2315" s="179">
        <f t="shared" si="36"/>
        <v>556354</v>
      </c>
      <c r="B2315" t="s">
        <v>1923</v>
      </c>
      <c r="C2315">
        <v>45493045</v>
      </c>
      <c r="D2315">
        <v>144105</v>
      </c>
      <c r="E2315">
        <v>4</v>
      </c>
      <c r="F2315">
        <v>17909</v>
      </c>
      <c r="G2315" s="180">
        <v>44187</v>
      </c>
      <c r="H2315" s="180">
        <v>44560</v>
      </c>
      <c r="I2315">
        <v>0</v>
      </c>
      <c r="J2315">
        <v>1</v>
      </c>
      <c r="K2315">
        <v>3</v>
      </c>
      <c r="L2315">
        <v>30</v>
      </c>
      <c r="M2315">
        <v>2</v>
      </c>
      <c r="N2315" s="170">
        <v>7720836</v>
      </c>
      <c r="O2315" s="170">
        <v>8000000</v>
      </c>
      <c r="P2315" s="178">
        <v>860000</v>
      </c>
      <c r="Q2315" s="178">
        <v>74699</v>
      </c>
      <c r="R2315" s="178">
        <v>651112</v>
      </c>
      <c r="S2315">
        <v>0</v>
      </c>
      <c r="T2315">
        <v>0</v>
      </c>
      <c r="U2315">
        <v>0</v>
      </c>
      <c r="W2315">
        <v>0</v>
      </c>
      <c r="X2315">
        <v>0</v>
      </c>
      <c r="Y2315">
        <v>0</v>
      </c>
      <c r="AB2315" s="180">
        <v>44285</v>
      </c>
      <c r="AC2315">
        <v>1</v>
      </c>
      <c r="AD2315" t="s">
        <v>1922</v>
      </c>
      <c r="AE2315">
        <v>1</v>
      </c>
      <c r="AF2315">
        <v>30</v>
      </c>
      <c r="AG2315">
        <v>0</v>
      </c>
      <c r="AN2315">
        <v>1</v>
      </c>
      <c r="AO2315">
        <v>1</v>
      </c>
      <c r="AR2315" s="178">
        <v>94758</v>
      </c>
      <c r="AS2315" t="s">
        <v>1921</v>
      </c>
      <c r="AT2315">
        <v>0</v>
      </c>
      <c r="AU2315">
        <v>0</v>
      </c>
      <c r="AV2315">
        <v>890480123</v>
      </c>
      <c r="AW2315" t="s">
        <v>1920</v>
      </c>
      <c r="AX2315">
        <v>5</v>
      </c>
      <c r="BC2315">
        <v>1</v>
      </c>
      <c r="BD2315">
        <v>7</v>
      </c>
      <c r="BE2315">
        <v>2</v>
      </c>
    </row>
    <row r="2316" spans="1:57" x14ac:dyDescent="0.25">
      <c r="A2316" s="179">
        <f t="shared" si="36"/>
        <v>32064665</v>
      </c>
      <c r="B2316" t="s">
        <v>1923</v>
      </c>
      <c r="C2316">
        <v>45493045</v>
      </c>
      <c r="D2316">
        <v>141105</v>
      </c>
      <c r="E2316">
        <v>4</v>
      </c>
      <c r="F2316">
        <v>17910</v>
      </c>
      <c r="G2316" s="180">
        <v>44187</v>
      </c>
      <c r="H2316" s="180">
        <v>46233</v>
      </c>
      <c r="I2316">
        <v>0</v>
      </c>
      <c r="J2316">
        <v>1</v>
      </c>
      <c r="K2316">
        <v>3</v>
      </c>
      <c r="L2316">
        <v>30</v>
      </c>
      <c r="M2316">
        <v>2</v>
      </c>
      <c r="N2316" s="170">
        <v>10971158</v>
      </c>
      <c r="O2316" s="170">
        <v>11540000</v>
      </c>
      <c r="P2316" s="178">
        <v>38805653</v>
      </c>
      <c r="Q2316" s="178">
        <v>777143</v>
      </c>
      <c r="R2316" s="178">
        <v>37525929</v>
      </c>
      <c r="S2316">
        <v>0</v>
      </c>
      <c r="T2316">
        <v>0</v>
      </c>
      <c r="U2316">
        <v>45000000</v>
      </c>
      <c r="V2316" t="s">
        <v>1927</v>
      </c>
      <c r="W2316">
        <v>0</v>
      </c>
      <c r="X2316">
        <v>0</v>
      </c>
      <c r="Y2316">
        <v>0</v>
      </c>
      <c r="AB2316" s="180">
        <v>44285</v>
      </c>
      <c r="AC2316">
        <v>3</v>
      </c>
      <c r="AD2316" t="s">
        <v>1922</v>
      </c>
      <c r="AE2316">
        <v>1</v>
      </c>
      <c r="AF2316">
        <v>30</v>
      </c>
      <c r="AG2316">
        <v>0</v>
      </c>
      <c r="AN2316">
        <v>1</v>
      </c>
      <c r="AO2316">
        <v>1</v>
      </c>
      <c r="AR2316" s="178">
        <v>5461264</v>
      </c>
      <c r="AS2316" t="s">
        <v>1921</v>
      </c>
      <c r="AT2316">
        <v>0</v>
      </c>
      <c r="AU2316">
        <v>0</v>
      </c>
      <c r="AV2316">
        <v>890480123</v>
      </c>
      <c r="AW2316" t="s">
        <v>1920</v>
      </c>
      <c r="AX2316">
        <v>5</v>
      </c>
      <c r="BC2316">
        <v>1</v>
      </c>
      <c r="BD2316">
        <v>7</v>
      </c>
      <c r="BE2316">
        <v>2</v>
      </c>
    </row>
    <row r="2317" spans="1:57" x14ac:dyDescent="0.25">
      <c r="A2317" s="179">
        <f t="shared" si="36"/>
        <v>19987570</v>
      </c>
      <c r="B2317" t="s">
        <v>1923</v>
      </c>
      <c r="C2317">
        <v>45493045</v>
      </c>
      <c r="D2317">
        <v>144105</v>
      </c>
      <c r="E2317">
        <v>4</v>
      </c>
      <c r="F2317">
        <v>17911</v>
      </c>
      <c r="G2317" s="180">
        <v>44187</v>
      </c>
      <c r="H2317" s="180">
        <v>46751</v>
      </c>
      <c r="I2317">
        <v>0</v>
      </c>
      <c r="J2317">
        <v>1</v>
      </c>
      <c r="K2317">
        <v>3</v>
      </c>
      <c r="L2317">
        <v>30</v>
      </c>
      <c r="M2317">
        <v>2</v>
      </c>
      <c r="N2317" s="170">
        <v>16011168</v>
      </c>
      <c r="O2317" s="170">
        <v>17240000</v>
      </c>
      <c r="P2317" s="178">
        <v>23866292</v>
      </c>
      <c r="Q2317" s="178">
        <v>474186</v>
      </c>
      <c r="R2317" s="178">
        <v>23391859</v>
      </c>
      <c r="S2317">
        <v>0</v>
      </c>
      <c r="T2317">
        <v>0</v>
      </c>
      <c r="U2317">
        <v>0</v>
      </c>
      <c r="W2317">
        <v>0</v>
      </c>
      <c r="X2317">
        <v>0</v>
      </c>
      <c r="Y2317">
        <v>0</v>
      </c>
      <c r="AB2317" s="180">
        <v>44285</v>
      </c>
      <c r="AC2317">
        <v>1</v>
      </c>
      <c r="AD2317" t="s">
        <v>1922</v>
      </c>
      <c r="AE2317">
        <v>1</v>
      </c>
      <c r="AF2317">
        <v>30</v>
      </c>
      <c r="AG2317">
        <v>0</v>
      </c>
      <c r="AN2317">
        <v>1</v>
      </c>
      <c r="AO2317">
        <v>1</v>
      </c>
      <c r="AR2317" s="178">
        <v>3404289</v>
      </c>
      <c r="AS2317" t="s">
        <v>1921</v>
      </c>
      <c r="AT2317">
        <v>0</v>
      </c>
      <c r="AU2317">
        <v>0</v>
      </c>
      <c r="AV2317">
        <v>890480123</v>
      </c>
      <c r="AW2317" t="s">
        <v>1920</v>
      </c>
      <c r="AX2317">
        <v>5</v>
      </c>
      <c r="BC2317">
        <v>1</v>
      </c>
      <c r="BD2317">
        <v>7</v>
      </c>
      <c r="BE2317">
        <v>2</v>
      </c>
    </row>
    <row r="2318" spans="1:57" x14ac:dyDescent="0.25">
      <c r="A2318" s="179">
        <f t="shared" si="36"/>
        <v>1035681</v>
      </c>
      <c r="B2318" t="s">
        <v>1923</v>
      </c>
      <c r="C2318">
        <v>45493045</v>
      </c>
      <c r="D2318">
        <v>144105</v>
      </c>
      <c r="E2318">
        <v>4</v>
      </c>
      <c r="F2318">
        <v>18187</v>
      </c>
      <c r="G2318" s="180">
        <v>44244</v>
      </c>
      <c r="H2318" s="180">
        <v>44985</v>
      </c>
      <c r="I2318">
        <v>0</v>
      </c>
      <c r="J2318">
        <v>1</v>
      </c>
      <c r="K2318">
        <v>2</v>
      </c>
      <c r="L2318">
        <v>30</v>
      </c>
      <c r="M2318">
        <v>2</v>
      </c>
      <c r="N2318" s="170">
        <v>15881442</v>
      </c>
      <c r="O2318" s="170">
        <v>17090000</v>
      </c>
      <c r="P2318" s="178">
        <v>1325000</v>
      </c>
      <c r="Q2318" s="178">
        <v>64801</v>
      </c>
      <c r="R2318" s="178">
        <v>1212078</v>
      </c>
      <c r="S2318">
        <v>0</v>
      </c>
      <c r="T2318">
        <v>0</v>
      </c>
      <c r="U2318">
        <v>0</v>
      </c>
      <c r="W2318">
        <v>0</v>
      </c>
      <c r="X2318">
        <v>0</v>
      </c>
      <c r="Y2318">
        <v>0</v>
      </c>
      <c r="AB2318" s="180">
        <v>44285</v>
      </c>
      <c r="AC2318">
        <v>9</v>
      </c>
      <c r="AD2318" t="s">
        <v>1922</v>
      </c>
      <c r="AE2318">
        <v>1</v>
      </c>
      <c r="AF2318">
        <v>30</v>
      </c>
      <c r="AG2318">
        <v>0</v>
      </c>
      <c r="AN2318">
        <v>1</v>
      </c>
      <c r="AO2318">
        <v>1</v>
      </c>
      <c r="AR2318" s="178">
        <v>176397</v>
      </c>
      <c r="AS2318" t="s">
        <v>1921</v>
      </c>
      <c r="AT2318">
        <v>0</v>
      </c>
      <c r="AU2318">
        <v>0</v>
      </c>
      <c r="AV2318">
        <v>890480123</v>
      </c>
      <c r="AW2318" t="s">
        <v>1920</v>
      </c>
      <c r="AX2318">
        <v>5</v>
      </c>
      <c r="BC2318">
        <v>1</v>
      </c>
      <c r="BD2318">
        <v>7</v>
      </c>
      <c r="BE2318">
        <v>2</v>
      </c>
    </row>
    <row r="2319" spans="1:57" x14ac:dyDescent="0.25">
      <c r="A2319" s="179">
        <f t="shared" si="36"/>
        <v>16497316</v>
      </c>
      <c r="B2319" t="s">
        <v>1923</v>
      </c>
      <c r="C2319">
        <v>45495985</v>
      </c>
      <c r="D2319">
        <v>144105</v>
      </c>
      <c r="E2319">
        <v>4</v>
      </c>
      <c r="F2319">
        <v>16626</v>
      </c>
      <c r="G2319" s="180">
        <v>44133</v>
      </c>
      <c r="H2319" s="180">
        <v>46417</v>
      </c>
      <c r="I2319">
        <v>0</v>
      </c>
      <c r="J2319">
        <v>1</v>
      </c>
      <c r="K2319">
        <v>5</v>
      </c>
      <c r="L2319">
        <v>30</v>
      </c>
      <c r="M2319">
        <v>2</v>
      </c>
      <c r="N2319" s="170">
        <v>17726461</v>
      </c>
      <c r="O2319" s="170">
        <v>19240000</v>
      </c>
      <c r="P2319" s="178">
        <v>20695876</v>
      </c>
      <c r="Q2319" s="178">
        <v>458309</v>
      </c>
      <c r="R2319" s="178">
        <v>19908628</v>
      </c>
      <c r="S2319">
        <v>0</v>
      </c>
      <c r="T2319">
        <v>0</v>
      </c>
      <c r="U2319">
        <v>0</v>
      </c>
      <c r="W2319">
        <v>0</v>
      </c>
      <c r="X2319">
        <v>0</v>
      </c>
      <c r="Y2319">
        <v>0</v>
      </c>
      <c r="AB2319" s="180">
        <v>44285</v>
      </c>
      <c r="AC2319">
        <v>1</v>
      </c>
      <c r="AD2319" t="s">
        <v>1922</v>
      </c>
      <c r="AE2319">
        <v>1</v>
      </c>
      <c r="AF2319">
        <v>30</v>
      </c>
      <c r="AG2319">
        <v>0</v>
      </c>
      <c r="AN2319">
        <v>1</v>
      </c>
      <c r="AO2319">
        <v>1</v>
      </c>
      <c r="AR2319" s="178">
        <v>3411312</v>
      </c>
      <c r="AS2319" t="s">
        <v>1921</v>
      </c>
      <c r="AT2319">
        <v>0</v>
      </c>
      <c r="AU2319">
        <v>0</v>
      </c>
      <c r="AV2319">
        <v>890480123</v>
      </c>
      <c r="AW2319" t="s">
        <v>1920</v>
      </c>
      <c r="AX2319">
        <v>5</v>
      </c>
      <c r="BC2319">
        <v>1</v>
      </c>
      <c r="BD2319">
        <v>7</v>
      </c>
      <c r="BE2319">
        <v>1</v>
      </c>
    </row>
    <row r="2320" spans="1:57" x14ac:dyDescent="0.25">
      <c r="A2320" s="179">
        <f t="shared" si="36"/>
        <v>8079597</v>
      </c>
      <c r="B2320" t="s">
        <v>1923</v>
      </c>
      <c r="C2320">
        <v>45495985</v>
      </c>
      <c r="D2320">
        <v>144105</v>
      </c>
      <c r="E2320">
        <v>4</v>
      </c>
      <c r="F2320">
        <v>17948</v>
      </c>
      <c r="G2320" s="180">
        <v>44194</v>
      </c>
      <c r="H2320" s="180">
        <v>45716</v>
      </c>
      <c r="I2320">
        <v>0</v>
      </c>
      <c r="J2320">
        <v>1</v>
      </c>
      <c r="K2320">
        <v>3</v>
      </c>
      <c r="L2320">
        <v>30</v>
      </c>
      <c r="M2320">
        <v>2</v>
      </c>
      <c r="N2320" s="170">
        <v>16011168</v>
      </c>
      <c r="O2320" s="170">
        <v>17240000</v>
      </c>
      <c r="P2320" s="178">
        <v>10190000</v>
      </c>
      <c r="Q2320" s="178">
        <v>280592</v>
      </c>
      <c r="R2320" s="178">
        <v>9750294</v>
      </c>
      <c r="S2320">
        <v>4147</v>
      </c>
      <c r="T2320">
        <v>0</v>
      </c>
      <c r="U2320">
        <v>0</v>
      </c>
      <c r="W2320">
        <v>0</v>
      </c>
      <c r="X2320">
        <v>0</v>
      </c>
      <c r="Y2320">
        <v>0</v>
      </c>
      <c r="AB2320" s="180">
        <v>44285</v>
      </c>
      <c r="AC2320">
        <v>1</v>
      </c>
      <c r="AD2320" t="s">
        <v>1922</v>
      </c>
      <c r="AE2320">
        <v>1</v>
      </c>
      <c r="AF2320">
        <v>30</v>
      </c>
      <c r="AG2320">
        <v>0</v>
      </c>
      <c r="AN2320">
        <v>1</v>
      </c>
      <c r="AO2320">
        <v>1</v>
      </c>
      <c r="AR2320" s="178">
        <v>1670697</v>
      </c>
      <c r="AS2320" t="s">
        <v>1921</v>
      </c>
      <c r="AT2320">
        <v>0</v>
      </c>
      <c r="AU2320">
        <v>0</v>
      </c>
      <c r="AV2320">
        <v>890480123</v>
      </c>
      <c r="AW2320" t="s">
        <v>1920</v>
      </c>
      <c r="AX2320">
        <v>5</v>
      </c>
      <c r="BC2320">
        <v>1</v>
      </c>
      <c r="BD2320">
        <v>7</v>
      </c>
      <c r="BE2320">
        <v>2</v>
      </c>
    </row>
    <row r="2321" spans="1:57" x14ac:dyDescent="0.25">
      <c r="A2321" s="179">
        <f t="shared" si="36"/>
        <v>3295375</v>
      </c>
      <c r="B2321" t="s">
        <v>1923</v>
      </c>
      <c r="C2321">
        <v>45497901</v>
      </c>
      <c r="D2321">
        <v>144105</v>
      </c>
      <c r="E2321">
        <v>4</v>
      </c>
      <c r="F2321">
        <v>16119</v>
      </c>
      <c r="G2321" s="180">
        <v>43686</v>
      </c>
      <c r="H2321" s="180">
        <v>45168</v>
      </c>
      <c r="I2321">
        <v>0</v>
      </c>
      <c r="J2321">
        <v>1</v>
      </c>
      <c r="K2321">
        <v>21</v>
      </c>
      <c r="L2321">
        <v>30</v>
      </c>
      <c r="M2321">
        <v>2</v>
      </c>
      <c r="N2321" s="170">
        <v>17726461</v>
      </c>
      <c r="O2321" s="170">
        <v>19240000</v>
      </c>
      <c r="P2321" s="178">
        <v>6000000</v>
      </c>
      <c r="Q2321" s="178">
        <v>175394</v>
      </c>
      <c r="R2321" s="178">
        <v>3878318</v>
      </c>
      <c r="S2321">
        <v>0</v>
      </c>
      <c r="T2321">
        <v>0</v>
      </c>
      <c r="U2321">
        <v>0</v>
      </c>
      <c r="W2321">
        <v>0</v>
      </c>
      <c r="X2321">
        <v>0</v>
      </c>
      <c r="Y2321">
        <v>0</v>
      </c>
      <c r="AB2321" s="180">
        <v>44285</v>
      </c>
      <c r="AC2321">
        <v>1</v>
      </c>
      <c r="AD2321" t="s">
        <v>1922</v>
      </c>
      <c r="AE2321">
        <v>1</v>
      </c>
      <c r="AF2321">
        <v>30</v>
      </c>
      <c r="AG2321">
        <v>0</v>
      </c>
      <c r="AN2321">
        <v>1</v>
      </c>
      <c r="AO2321">
        <v>1</v>
      </c>
      <c r="AR2321" s="178">
        <v>582943</v>
      </c>
      <c r="AS2321" t="s">
        <v>1921</v>
      </c>
      <c r="AT2321">
        <v>0</v>
      </c>
      <c r="AU2321">
        <v>0</v>
      </c>
      <c r="AV2321">
        <v>890480123</v>
      </c>
      <c r="AW2321" t="s">
        <v>1920</v>
      </c>
      <c r="AX2321">
        <v>5</v>
      </c>
      <c r="BC2321">
        <v>1</v>
      </c>
      <c r="BD2321">
        <v>7</v>
      </c>
      <c r="BE2321">
        <v>2</v>
      </c>
    </row>
    <row r="2322" spans="1:57" x14ac:dyDescent="0.25">
      <c r="A2322" s="179">
        <f t="shared" si="36"/>
        <v>2162647</v>
      </c>
      <c r="B2322" t="s">
        <v>1923</v>
      </c>
      <c r="C2322">
        <v>45497901</v>
      </c>
      <c r="D2322">
        <v>144105</v>
      </c>
      <c r="E2322">
        <v>4</v>
      </c>
      <c r="F2322">
        <v>18055</v>
      </c>
      <c r="G2322" s="180">
        <v>44209</v>
      </c>
      <c r="H2322" s="180">
        <v>44939</v>
      </c>
      <c r="I2322">
        <v>17</v>
      </c>
      <c r="J2322">
        <v>1</v>
      </c>
      <c r="K2322">
        <v>1</v>
      </c>
      <c r="L2322">
        <v>30</v>
      </c>
      <c r="M2322">
        <v>2</v>
      </c>
      <c r="N2322" s="170">
        <v>15881442</v>
      </c>
      <c r="O2322" s="170">
        <v>17090000</v>
      </c>
      <c r="P2322" s="178">
        <v>2740000</v>
      </c>
      <c r="Q2322" s="178">
        <v>134004</v>
      </c>
      <c r="R2322" s="178">
        <v>2545213</v>
      </c>
      <c r="S2322">
        <v>19074</v>
      </c>
      <c r="T2322">
        <v>0</v>
      </c>
      <c r="U2322">
        <v>0</v>
      </c>
      <c r="W2322">
        <v>0</v>
      </c>
      <c r="X2322">
        <v>0</v>
      </c>
      <c r="Y2322">
        <v>0</v>
      </c>
      <c r="AB2322" s="180">
        <v>44285</v>
      </c>
      <c r="AC2322">
        <v>1</v>
      </c>
      <c r="AD2322" t="s">
        <v>1922</v>
      </c>
      <c r="AE2322">
        <v>1</v>
      </c>
      <c r="AF2322">
        <v>30</v>
      </c>
      <c r="AG2322">
        <v>1984</v>
      </c>
      <c r="AN2322">
        <v>1</v>
      </c>
      <c r="AO2322">
        <v>1</v>
      </c>
      <c r="AR2322" s="178">
        <v>382566</v>
      </c>
      <c r="AS2322" t="s">
        <v>1921</v>
      </c>
      <c r="AT2322">
        <v>0</v>
      </c>
      <c r="AU2322">
        <v>0</v>
      </c>
      <c r="AV2322">
        <v>890480123</v>
      </c>
      <c r="AW2322" t="s">
        <v>1920</v>
      </c>
      <c r="AX2322">
        <v>5</v>
      </c>
      <c r="BC2322">
        <v>1</v>
      </c>
      <c r="BD2322">
        <v>7</v>
      </c>
      <c r="BE2322">
        <v>2</v>
      </c>
    </row>
    <row r="2323" spans="1:57" x14ac:dyDescent="0.25">
      <c r="A2323" s="179">
        <f t="shared" si="36"/>
        <v>70091573</v>
      </c>
      <c r="B2323" t="s">
        <v>1923</v>
      </c>
      <c r="C2323">
        <v>45497901</v>
      </c>
      <c r="D2323">
        <v>140405</v>
      </c>
      <c r="E2323">
        <v>4</v>
      </c>
      <c r="F2323">
        <v>12986</v>
      </c>
      <c r="G2323" s="180">
        <v>42976</v>
      </c>
      <c r="H2323" s="180">
        <v>47359</v>
      </c>
      <c r="I2323">
        <v>0</v>
      </c>
      <c r="J2323">
        <v>1</v>
      </c>
      <c r="K2323">
        <v>43</v>
      </c>
      <c r="L2323">
        <v>30</v>
      </c>
      <c r="M2323">
        <v>2</v>
      </c>
      <c r="N2323" s="170">
        <v>12185828</v>
      </c>
      <c r="O2323" s="170">
        <v>12890000</v>
      </c>
      <c r="P2323" s="178">
        <v>100000000</v>
      </c>
      <c r="Q2323" s="178">
        <v>1019199</v>
      </c>
      <c r="R2323" s="178">
        <v>82490582</v>
      </c>
      <c r="S2323">
        <v>0</v>
      </c>
      <c r="T2323">
        <v>0</v>
      </c>
      <c r="U2323">
        <v>186199050</v>
      </c>
      <c r="V2323" t="s">
        <v>1927</v>
      </c>
      <c r="W2323">
        <v>0</v>
      </c>
      <c r="X2323">
        <v>0</v>
      </c>
      <c r="Y2323">
        <v>0</v>
      </c>
      <c r="Z2323" t="s">
        <v>1938</v>
      </c>
      <c r="AA2323" s="180">
        <v>37961</v>
      </c>
      <c r="AB2323" s="180">
        <v>44285</v>
      </c>
      <c r="AC2323">
        <v>2</v>
      </c>
      <c r="AD2323" t="s">
        <v>1922</v>
      </c>
      <c r="AE2323">
        <v>1</v>
      </c>
      <c r="AF2323">
        <v>30</v>
      </c>
      <c r="AG2323">
        <v>0</v>
      </c>
      <c r="AH2323">
        <v>1</v>
      </c>
      <c r="AI2323">
        <v>0</v>
      </c>
      <c r="AJ2323">
        <v>1</v>
      </c>
      <c r="AK2323">
        <v>0</v>
      </c>
      <c r="AL2323">
        <v>0</v>
      </c>
      <c r="AM2323">
        <v>0</v>
      </c>
      <c r="AN2323">
        <v>1</v>
      </c>
      <c r="AO2323">
        <v>1</v>
      </c>
      <c r="AR2323" s="178">
        <v>12399009</v>
      </c>
      <c r="AS2323" t="s">
        <v>1926</v>
      </c>
      <c r="AT2323">
        <v>0</v>
      </c>
      <c r="AU2323">
        <v>0</v>
      </c>
      <c r="AV2323">
        <v>890480123</v>
      </c>
      <c r="AW2323" t="s">
        <v>1920</v>
      </c>
      <c r="AX2323">
        <v>5</v>
      </c>
      <c r="BC2323">
        <v>1</v>
      </c>
      <c r="BD2323">
        <v>7</v>
      </c>
      <c r="BE2323">
        <v>2</v>
      </c>
    </row>
    <row r="2324" spans="1:57" x14ac:dyDescent="0.25">
      <c r="A2324" s="179">
        <f t="shared" si="36"/>
        <v>42994286</v>
      </c>
      <c r="B2324" t="s">
        <v>1923</v>
      </c>
      <c r="C2324">
        <v>45498961</v>
      </c>
      <c r="D2324">
        <v>144105</v>
      </c>
      <c r="E2324">
        <v>4</v>
      </c>
      <c r="F2324">
        <v>15393</v>
      </c>
      <c r="G2324" s="180">
        <v>43536</v>
      </c>
      <c r="H2324" s="180">
        <v>46111</v>
      </c>
      <c r="I2324">
        <v>0</v>
      </c>
      <c r="J2324">
        <v>1</v>
      </c>
      <c r="K2324">
        <v>26</v>
      </c>
      <c r="L2324">
        <v>30</v>
      </c>
      <c r="M2324">
        <v>2</v>
      </c>
      <c r="N2324" s="170">
        <v>12185828</v>
      </c>
      <c r="O2324" s="170">
        <v>12890000</v>
      </c>
      <c r="P2324" s="178">
        <v>65656969</v>
      </c>
      <c r="Q2324" s="178">
        <v>1165560</v>
      </c>
      <c r="R2324" s="178">
        <v>50678411</v>
      </c>
      <c r="S2324">
        <v>0</v>
      </c>
      <c r="T2324">
        <v>0</v>
      </c>
      <c r="U2324">
        <v>0</v>
      </c>
      <c r="W2324">
        <v>0</v>
      </c>
      <c r="X2324">
        <v>0</v>
      </c>
      <c r="Y2324">
        <v>0</v>
      </c>
      <c r="AB2324" s="180">
        <v>44285</v>
      </c>
      <c r="AC2324">
        <v>1</v>
      </c>
      <c r="AD2324" t="s">
        <v>1922</v>
      </c>
      <c r="AE2324">
        <v>1</v>
      </c>
      <c r="AF2324">
        <v>30</v>
      </c>
      <c r="AG2324">
        <v>0</v>
      </c>
      <c r="AN2324">
        <v>1</v>
      </c>
      <c r="AO2324">
        <v>1</v>
      </c>
      <c r="AR2324" s="178">
        <v>7684125</v>
      </c>
      <c r="AS2324" t="s">
        <v>1921</v>
      </c>
      <c r="AT2324">
        <v>0</v>
      </c>
      <c r="AU2324">
        <v>0</v>
      </c>
      <c r="AV2324">
        <v>890480123</v>
      </c>
      <c r="AW2324" t="s">
        <v>1920</v>
      </c>
      <c r="AX2324">
        <v>5</v>
      </c>
      <c r="BC2324">
        <v>1</v>
      </c>
      <c r="BD2324">
        <v>7</v>
      </c>
      <c r="BE2324">
        <v>2</v>
      </c>
    </row>
    <row r="2325" spans="1:57" x14ac:dyDescent="0.25">
      <c r="A2325" s="179">
        <f t="shared" si="36"/>
        <v>5014679</v>
      </c>
      <c r="B2325" t="s">
        <v>1923</v>
      </c>
      <c r="C2325">
        <v>45498961</v>
      </c>
      <c r="D2325">
        <v>144105</v>
      </c>
      <c r="E2325">
        <v>4</v>
      </c>
      <c r="F2325">
        <v>16738</v>
      </c>
      <c r="G2325" s="180">
        <v>43826</v>
      </c>
      <c r="H2325" s="180">
        <v>44925</v>
      </c>
      <c r="I2325">
        <v>0</v>
      </c>
      <c r="J2325">
        <v>1</v>
      </c>
      <c r="K2325">
        <v>15</v>
      </c>
      <c r="L2325">
        <v>30</v>
      </c>
      <c r="M2325">
        <v>2</v>
      </c>
      <c r="N2325" s="170">
        <v>9119963</v>
      </c>
      <c r="O2325" s="170">
        <v>9511000</v>
      </c>
      <c r="P2325" s="178">
        <v>9595409</v>
      </c>
      <c r="Q2325" s="178">
        <v>305667</v>
      </c>
      <c r="R2325" s="178">
        <v>5910924</v>
      </c>
      <c r="S2325">
        <v>0</v>
      </c>
      <c r="T2325">
        <v>0</v>
      </c>
      <c r="U2325">
        <v>0</v>
      </c>
      <c r="W2325">
        <v>0</v>
      </c>
      <c r="X2325">
        <v>0</v>
      </c>
      <c r="Y2325">
        <v>0</v>
      </c>
      <c r="AB2325" s="180">
        <v>44285</v>
      </c>
      <c r="AC2325">
        <v>1</v>
      </c>
      <c r="AD2325" t="s">
        <v>1922</v>
      </c>
      <c r="AE2325">
        <v>1</v>
      </c>
      <c r="AF2325">
        <v>30</v>
      </c>
      <c r="AG2325">
        <v>0</v>
      </c>
      <c r="AN2325">
        <v>1</v>
      </c>
      <c r="AO2325">
        <v>1</v>
      </c>
      <c r="AR2325" s="178">
        <v>896245</v>
      </c>
      <c r="AS2325" t="s">
        <v>1921</v>
      </c>
      <c r="AT2325">
        <v>0</v>
      </c>
      <c r="AU2325">
        <v>0</v>
      </c>
      <c r="AV2325">
        <v>890480123</v>
      </c>
      <c r="AW2325" t="s">
        <v>1920</v>
      </c>
      <c r="AX2325">
        <v>5</v>
      </c>
      <c r="BC2325">
        <v>1</v>
      </c>
      <c r="BD2325">
        <v>7</v>
      </c>
      <c r="BE2325">
        <v>2</v>
      </c>
    </row>
    <row r="2326" spans="1:57" x14ac:dyDescent="0.25">
      <c r="A2326" s="179">
        <f t="shared" si="36"/>
        <v>4556311</v>
      </c>
      <c r="B2326" t="s">
        <v>1923</v>
      </c>
      <c r="C2326">
        <v>45499320</v>
      </c>
      <c r="D2326">
        <v>144105</v>
      </c>
      <c r="E2326">
        <v>4</v>
      </c>
      <c r="F2326">
        <v>16997</v>
      </c>
      <c r="G2326" s="180">
        <v>44133</v>
      </c>
      <c r="H2326" s="180">
        <v>46537</v>
      </c>
      <c r="I2326">
        <v>0</v>
      </c>
      <c r="J2326">
        <v>1</v>
      </c>
      <c r="K2326">
        <v>5</v>
      </c>
      <c r="L2326">
        <v>30</v>
      </c>
      <c r="M2326">
        <v>2</v>
      </c>
      <c r="N2326" s="170">
        <v>17726461</v>
      </c>
      <c r="O2326" s="170">
        <v>19240000</v>
      </c>
      <c r="P2326" s="178">
        <v>15459455</v>
      </c>
      <c r="Q2326" s="178">
        <v>332883</v>
      </c>
      <c r="R2326" s="178">
        <v>14920100</v>
      </c>
      <c r="S2326">
        <v>0</v>
      </c>
      <c r="T2326">
        <v>0</v>
      </c>
      <c r="U2326">
        <v>0</v>
      </c>
      <c r="W2326">
        <v>0</v>
      </c>
      <c r="X2326">
        <v>0</v>
      </c>
      <c r="Y2326">
        <v>0</v>
      </c>
      <c r="AB2326" s="180">
        <v>44285</v>
      </c>
      <c r="AC2326">
        <v>9</v>
      </c>
      <c r="AD2326" t="s">
        <v>1922</v>
      </c>
      <c r="AE2326">
        <v>1</v>
      </c>
      <c r="AF2326">
        <v>30</v>
      </c>
      <c r="AG2326">
        <v>0</v>
      </c>
      <c r="AN2326">
        <v>1</v>
      </c>
      <c r="AO2326">
        <v>1</v>
      </c>
      <c r="AR2326" s="178">
        <v>10363789</v>
      </c>
      <c r="AS2326" t="s">
        <v>1921</v>
      </c>
      <c r="AT2326">
        <v>0</v>
      </c>
      <c r="AU2326">
        <v>0</v>
      </c>
      <c r="AV2326">
        <v>890480123</v>
      </c>
      <c r="AW2326" t="s">
        <v>1920</v>
      </c>
      <c r="AX2326">
        <v>5</v>
      </c>
      <c r="BC2326">
        <v>1</v>
      </c>
      <c r="BD2326">
        <v>7</v>
      </c>
      <c r="BE2326">
        <v>1</v>
      </c>
    </row>
    <row r="2327" spans="1:57" x14ac:dyDescent="0.25">
      <c r="A2327" s="179">
        <f t="shared" si="36"/>
        <v>475535</v>
      </c>
      <c r="B2327" t="s">
        <v>1923</v>
      </c>
      <c r="C2327">
        <v>45499320</v>
      </c>
      <c r="D2327">
        <v>144105</v>
      </c>
      <c r="E2327">
        <v>4</v>
      </c>
      <c r="F2327">
        <v>17561</v>
      </c>
      <c r="G2327" s="180">
        <v>44078</v>
      </c>
      <c r="H2327" s="180">
        <v>44834</v>
      </c>
      <c r="I2327">
        <v>0</v>
      </c>
      <c r="J2327">
        <v>1</v>
      </c>
      <c r="K2327">
        <v>6</v>
      </c>
      <c r="L2327">
        <v>30</v>
      </c>
      <c r="M2327">
        <v>2</v>
      </c>
      <c r="N2327" s="170">
        <v>15881442</v>
      </c>
      <c r="O2327" s="170">
        <v>17090000</v>
      </c>
      <c r="P2327" s="178">
        <v>2000000</v>
      </c>
      <c r="Q2327" s="178">
        <v>97813</v>
      </c>
      <c r="R2327" s="178">
        <v>1557187</v>
      </c>
      <c r="S2327">
        <v>0</v>
      </c>
      <c r="T2327">
        <v>0</v>
      </c>
      <c r="U2327">
        <v>0</v>
      </c>
      <c r="W2327">
        <v>0</v>
      </c>
      <c r="X2327">
        <v>0</v>
      </c>
      <c r="Y2327">
        <v>0</v>
      </c>
      <c r="AB2327" s="180">
        <v>44285</v>
      </c>
      <c r="AC2327">
        <v>9</v>
      </c>
      <c r="AD2327" t="s">
        <v>1922</v>
      </c>
      <c r="AE2327">
        <v>1</v>
      </c>
      <c r="AF2327">
        <v>30</v>
      </c>
      <c r="AG2327">
        <v>0</v>
      </c>
      <c r="AN2327">
        <v>1</v>
      </c>
      <c r="AO2327">
        <v>1</v>
      </c>
      <c r="AR2327" s="178">
        <v>1081652</v>
      </c>
      <c r="AS2327" t="s">
        <v>1921</v>
      </c>
      <c r="AT2327">
        <v>0</v>
      </c>
      <c r="AU2327">
        <v>0</v>
      </c>
      <c r="AV2327">
        <v>890480123</v>
      </c>
      <c r="AW2327" t="s">
        <v>1920</v>
      </c>
      <c r="AX2327">
        <v>5</v>
      </c>
      <c r="BC2327">
        <v>1</v>
      </c>
      <c r="BD2327">
        <v>7</v>
      </c>
      <c r="BE2327">
        <v>2</v>
      </c>
    </row>
    <row r="2328" spans="1:57" x14ac:dyDescent="0.25">
      <c r="A2328" s="179">
        <f t="shared" si="36"/>
        <v>0</v>
      </c>
      <c r="B2328" t="s">
        <v>1923</v>
      </c>
      <c r="C2328">
        <v>45499476</v>
      </c>
      <c r="D2328">
        <v>144105</v>
      </c>
      <c r="E2328">
        <v>4</v>
      </c>
      <c r="F2328">
        <v>17602</v>
      </c>
      <c r="G2328" s="180">
        <v>44092</v>
      </c>
      <c r="H2328" s="180">
        <v>45565</v>
      </c>
      <c r="I2328">
        <v>0</v>
      </c>
      <c r="J2328">
        <v>1</v>
      </c>
      <c r="K2328">
        <v>6</v>
      </c>
      <c r="L2328">
        <v>30</v>
      </c>
      <c r="M2328">
        <v>2</v>
      </c>
      <c r="N2328" s="170">
        <v>17726461</v>
      </c>
      <c r="O2328" s="170">
        <v>19240000</v>
      </c>
      <c r="P2328" s="178">
        <v>5000000</v>
      </c>
      <c r="Q2328" s="178">
        <v>146161</v>
      </c>
      <c r="R2328" s="178">
        <v>4549325</v>
      </c>
      <c r="S2328">
        <v>0</v>
      </c>
      <c r="T2328">
        <v>0</v>
      </c>
      <c r="U2328">
        <v>0</v>
      </c>
      <c r="W2328">
        <v>0</v>
      </c>
      <c r="X2328">
        <v>0</v>
      </c>
      <c r="Y2328">
        <v>0</v>
      </c>
      <c r="AB2328" s="180">
        <v>44285</v>
      </c>
      <c r="AC2328">
        <v>1</v>
      </c>
      <c r="AD2328" t="s">
        <v>1922</v>
      </c>
      <c r="AE2328">
        <v>1</v>
      </c>
      <c r="AF2328">
        <v>30</v>
      </c>
      <c r="AG2328">
        <v>0</v>
      </c>
      <c r="AN2328">
        <v>1</v>
      </c>
      <c r="AO2328">
        <v>1</v>
      </c>
      <c r="AR2328" s="178">
        <v>6428375</v>
      </c>
      <c r="AS2328" t="s">
        <v>1921</v>
      </c>
      <c r="AT2328">
        <v>0</v>
      </c>
      <c r="AU2328">
        <v>0</v>
      </c>
      <c r="AV2328">
        <v>890480123</v>
      </c>
      <c r="AW2328" t="s">
        <v>1920</v>
      </c>
      <c r="AX2328">
        <v>5</v>
      </c>
      <c r="BC2328">
        <v>1</v>
      </c>
      <c r="BD2328">
        <v>7</v>
      </c>
      <c r="BE2328">
        <v>2</v>
      </c>
    </row>
    <row r="2329" spans="1:57" x14ac:dyDescent="0.25">
      <c r="A2329" s="179">
        <f t="shared" si="36"/>
        <v>0</v>
      </c>
      <c r="B2329" t="s">
        <v>1923</v>
      </c>
      <c r="C2329">
        <v>45501005</v>
      </c>
      <c r="D2329">
        <v>144105</v>
      </c>
      <c r="E2329">
        <v>4</v>
      </c>
      <c r="F2329">
        <v>16679</v>
      </c>
      <c r="G2329" s="180">
        <v>43810</v>
      </c>
      <c r="H2329" s="180">
        <v>45290</v>
      </c>
      <c r="I2329">
        <v>0</v>
      </c>
      <c r="J2329">
        <v>1</v>
      </c>
      <c r="K2329">
        <v>15</v>
      </c>
      <c r="L2329">
        <v>30</v>
      </c>
      <c r="M2329">
        <v>2</v>
      </c>
      <c r="N2329" s="170">
        <v>9119963</v>
      </c>
      <c r="O2329" s="170">
        <v>9511000</v>
      </c>
      <c r="P2329" s="178">
        <v>29440818</v>
      </c>
      <c r="Q2329" s="178">
        <v>734314</v>
      </c>
      <c r="R2329" s="178">
        <v>21358025</v>
      </c>
      <c r="S2329">
        <v>0</v>
      </c>
      <c r="T2329">
        <v>0</v>
      </c>
      <c r="U2329">
        <v>0</v>
      </c>
      <c r="W2329">
        <v>0</v>
      </c>
      <c r="X2329">
        <v>0</v>
      </c>
      <c r="Y2329">
        <v>0</v>
      </c>
      <c r="AB2329" s="180">
        <v>44285</v>
      </c>
      <c r="AC2329">
        <v>1</v>
      </c>
      <c r="AD2329" t="s">
        <v>1922</v>
      </c>
      <c r="AE2329">
        <v>1</v>
      </c>
      <c r="AF2329">
        <v>30</v>
      </c>
      <c r="AG2329">
        <v>0</v>
      </c>
      <c r="AN2329">
        <v>1</v>
      </c>
      <c r="AO2329">
        <v>1</v>
      </c>
      <c r="AR2329" s="178">
        <v>32678993</v>
      </c>
      <c r="AS2329" t="s">
        <v>1921</v>
      </c>
      <c r="AT2329">
        <v>0</v>
      </c>
      <c r="AU2329">
        <v>0</v>
      </c>
      <c r="AV2329">
        <v>890480123</v>
      </c>
      <c r="AW2329" t="s">
        <v>1920</v>
      </c>
      <c r="AX2329">
        <v>5</v>
      </c>
      <c r="BC2329">
        <v>1</v>
      </c>
      <c r="BD2329">
        <v>7</v>
      </c>
      <c r="BE2329">
        <v>2</v>
      </c>
    </row>
    <row r="2330" spans="1:57" x14ac:dyDescent="0.25">
      <c r="A2330" s="179">
        <f t="shared" si="36"/>
        <v>9449691</v>
      </c>
      <c r="B2330" t="s">
        <v>1923</v>
      </c>
      <c r="C2330">
        <v>45501505</v>
      </c>
      <c r="D2330">
        <v>144105</v>
      </c>
      <c r="E2330">
        <v>4</v>
      </c>
      <c r="F2330">
        <v>15371</v>
      </c>
      <c r="G2330" s="180">
        <v>44133</v>
      </c>
      <c r="H2330" s="180">
        <v>45565</v>
      </c>
      <c r="I2330">
        <v>0</v>
      </c>
      <c r="J2330">
        <v>1</v>
      </c>
      <c r="K2330">
        <v>5</v>
      </c>
      <c r="L2330">
        <v>30</v>
      </c>
      <c r="M2330">
        <v>2</v>
      </c>
      <c r="N2330" s="170">
        <v>17726461</v>
      </c>
      <c r="O2330" s="170">
        <v>19240000</v>
      </c>
      <c r="P2330" s="178">
        <v>15427063</v>
      </c>
      <c r="Q2330" s="178">
        <v>457585</v>
      </c>
      <c r="R2330" s="178">
        <v>14244148</v>
      </c>
      <c r="S2330">
        <v>0</v>
      </c>
      <c r="T2330">
        <v>0</v>
      </c>
      <c r="U2330">
        <v>0</v>
      </c>
      <c r="W2330">
        <v>0</v>
      </c>
      <c r="X2330">
        <v>0</v>
      </c>
      <c r="Y2330">
        <v>0</v>
      </c>
      <c r="AB2330" s="180">
        <v>44286</v>
      </c>
      <c r="AC2330">
        <v>1</v>
      </c>
      <c r="AD2330" t="s">
        <v>1922</v>
      </c>
      <c r="AE2330">
        <v>1</v>
      </c>
      <c r="AF2330">
        <v>30</v>
      </c>
      <c r="AG2330">
        <v>0</v>
      </c>
      <c r="AN2330">
        <v>1</v>
      </c>
      <c r="AO2330">
        <v>1</v>
      </c>
      <c r="AR2330" s="178">
        <v>4794457</v>
      </c>
      <c r="AS2330" t="s">
        <v>1921</v>
      </c>
      <c r="AT2330">
        <v>0</v>
      </c>
      <c r="AU2330">
        <v>0</v>
      </c>
      <c r="AV2330">
        <v>890480123</v>
      </c>
      <c r="AW2330" t="s">
        <v>1920</v>
      </c>
      <c r="AX2330">
        <v>5</v>
      </c>
      <c r="BC2330">
        <v>1</v>
      </c>
      <c r="BD2330">
        <v>7</v>
      </c>
      <c r="BE2330">
        <v>1</v>
      </c>
    </row>
    <row r="2331" spans="1:57" x14ac:dyDescent="0.25">
      <c r="A2331" s="179">
        <f t="shared" si="36"/>
        <v>622335</v>
      </c>
      <c r="B2331" t="s">
        <v>1923</v>
      </c>
      <c r="C2331">
        <v>45501505</v>
      </c>
      <c r="D2331">
        <v>144105</v>
      </c>
      <c r="E2331">
        <v>4</v>
      </c>
      <c r="F2331">
        <v>15782</v>
      </c>
      <c r="G2331" s="180">
        <v>44133</v>
      </c>
      <c r="H2331" s="180">
        <v>44408</v>
      </c>
      <c r="I2331">
        <v>0</v>
      </c>
      <c r="J2331">
        <v>1</v>
      </c>
      <c r="K2331">
        <v>5</v>
      </c>
      <c r="L2331">
        <v>30</v>
      </c>
      <c r="M2331">
        <v>2</v>
      </c>
      <c r="N2331" s="170">
        <v>15881442</v>
      </c>
      <c r="O2331" s="170">
        <v>17090000</v>
      </c>
      <c r="P2331" s="178">
        <v>2043407</v>
      </c>
      <c r="Q2331" s="178">
        <v>242333</v>
      </c>
      <c r="R2331" s="178">
        <v>938087</v>
      </c>
      <c r="S2331">
        <v>0</v>
      </c>
      <c r="T2331">
        <v>0</v>
      </c>
      <c r="U2331">
        <v>0</v>
      </c>
      <c r="W2331">
        <v>0</v>
      </c>
      <c r="X2331">
        <v>0</v>
      </c>
      <c r="Y2331">
        <v>0</v>
      </c>
      <c r="AB2331" s="180">
        <v>44286</v>
      </c>
      <c r="AC2331">
        <v>1</v>
      </c>
      <c r="AD2331" t="s">
        <v>1922</v>
      </c>
      <c r="AE2331">
        <v>1</v>
      </c>
      <c r="AF2331">
        <v>30</v>
      </c>
      <c r="AG2331">
        <v>0</v>
      </c>
      <c r="AN2331">
        <v>1</v>
      </c>
      <c r="AO2331">
        <v>1</v>
      </c>
      <c r="AR2331" s="178">
        <v>315752</v>
      </c>
      <c r="AS2331" t="s">
        <v>1921</v>
      </c>
      <c r="AT2331">
        <v>0</v>
      </c>
      <c r="AU2331">
        <v>0</v>
      </c>
      <c r="AV2331">
        <v>890480123</v>
      </c>
      <c r="AW2331" t="s">
        <v>1920</v>
      </c>
      <c r="AX2331">
        <v>5</v>
      </c>
      <c r="BC2331">
        <v>1</v>
      </c>
      <c r="BD2331">
        <v>7</v>
      </c>
      <c r="BE2331">
        <v>1</v>
      </c>
    </row>
    <row r="2332" spans="1:57" x14ac:dyDescent="0.25">
      <c r="A2332" s="179">
        <f t="shared" si="36"/>
        <v>2113501</v>
      </c>
      <c r="B2332" t="s">
        <v>1923</v>
      </c>
      <c r="C2332">
        <v>45501505</v>
      </c>
      <c r="D2332">
        <v>144105</v>
      </c>
      <c r="E2332">
        <v>4</v>
      </c>
      <c r="F2332">
        <v>16608</v>
      </c>
      <c r="G2332" s="180">
        <v>44133</v>
      </c>
      <c r="H2332" s="180">
        <v>44956</v>
      </c>
      <c r="I2332">
        <v>0</v>
      </c>
      <c r="J2332">
        <v>1</v>
      </c>
      <c r="K2332">
        <v>5</v>
      </c>
      <c r="L2332">
        <v>30</v>
      </c>
      <c r="M2332">
        <v>2</v>
      </c>
      <c r="N2332" s="170">
        <v>12185828</v>
      </c>
      <c r="O2332" s="170">
        <v>12890000</v>
      </c>
      <c r="P2332" s="178">
        <v>3816321</v>
      </c>
      <c r="Q2332" s="178">
        <v>162319</v>
      </c>
      <c r="R2332" s="178">
        <v>3185820</v>
      </c>
      <c r="S2332">
        <v>0</v>
      </c>
      <c r="T2332">
        <v>0</v>
      </c>
      <c r="U2332">
        <v>0</v>
      </c>
      <c r="W2332">
        <v>0</v>
      </c>
      <c r="X2332">
        <v>0</v>
      </c>
      <c r="Y2332">
        <v>0</v>
      </c>
      <c r="AB2332" s="180">
        <v>44286</v>
      </c>
      <c r="AC2332">
        <v>1</v>
      </c>
      <c r="AD2332" t="s">
        <v>1922</v>
      </c>
      <c r="AE2332">
        <v>1</v>
      </c>
      <c r="AF2332">
        <v>30</v>
      </c>
      <c r="AG2332">
        <v>0</v>
      </c>
      <c r="AN2332">
        <v>1</v>
      </c>
      <c r="AO2332">
        <v>1</v>
      </c>
      <c r="AR2332" s="178">
        <v>1072319</v>
      </c>
      <c r="AS2332" t="s">
        <v>1921</v>
      </c>
      <c r="AT2332">
        <v>0</v>
      </c>
      <c r="AU2332">
        <v>0</v>
      </c>
      <c r="AV2332">
        <v>890480123</v>
      </c>
      <c r="AW2332" t="s">
        <v>1920</v>
      </c>
      <c r="AX2332">
        <v>5</v>
      </c>
      <c r="BC2332">
        <v>1</v>
      </c>
      <c r="BD2332">
        <v>7</v>
      </c>
      <c r="BE2332">
        <v>1</v>
      </c>
    </row>
    <row r="2333" spans="1:57" x14ac:dyDescent="0.25">
      <c r="A2333" s="179">
        <f t="shared" si="36"/>
        <v>7862157</v>
      </c>
      <c r="B2333" t="s">
        <v>1923</v>
      </c>
      <c r="C2333">
        <v>45501505</v>
      </c>
      <c r="D2333">
        <v>144205</v>
      </c>
      <c r="E2333">
        <v>4</v>
      </c>
      <c r="F2333">
        <v>16728</v>
      </c>
      <c r="G2333" s="180">
        <v>44133</v>
      </c>
      <c r="H2333" s="180">
        <v>44985</v>
      </c>
      <c r="I2333">
        <v>0</v>
      </c>
      <c r="J2333">
        <v>1</v>
      </c>
      <c r="K2333">
        <v>5</v>
      </c>
      <c r="L2333">
        <v>30</v>
      </c>
      <c r="M2333">
        <v>2</v>
      </c>
      <c r="N2333" s="170">
        <v>9119963</v>
      </c>
      <c r="O2333" s="170">
        <v>9511000</v>
      </c>
      <c r="P2333" s="178">
        <v>14165590</v>
      </c>
      <c r="Q2333" s="178">
        <v>563563</v>
      </c>
      <c r="R2333" s="178">
        <v>11851152</v>
      </c>
      <c r="S2333">
        <v>0</v>
      </c>
      <c r="T2333">
        <v>0</v>
      </c>
      <c r="U2333">
        <v>0</v>
      </c>
      <c r="W2333">
        <v>0</v>
      </c>
      <c r="X2333">
        <v>0</v>
      </c>
      <c r="Y2333">
        <v>0</v>
      </c>
      <c r="AB2333" s="180">
        <v>44286</v>
      </c>
      <c r="AC2333">
        <v>1</v>
      </c>
      <c r="AD2333" t="s">
        <v>1922</v>
      </c>
      <c r="AE2333">
        <v>1</v>
      </c>
      <c r="AF2333">
        <v>30</v>
      </c>
      <c r="AG2333">
        <v>0</v>
      </c>
      <c r="AN2333">
        <v>1</v>
      </c>
      <c r="AO2333">
        <v>1</v>
      </c>
      <c r="AR2333" s="178">
        <v>3988995</v>
      </c>
      <c r="AS2333" t="s">
        <v>1921</v>
      </c>
      <c r="AT2333">
        <v>0</v>
      </c>
      <c r="AU2333">
        <v>0</v>
      </c>
      <c r="AX2333">
        <v>5</v>
      </c>
      <c r="BC2333">
        <v>1</v>
      </c>
      <c r="BD2333">
        <v>7</v>
      </c>
      <c r="BE2333">
        <v>1</v>
      </c>
    </row>
    <row r="2334" spans="1:57" x14ac:dyDescent="0.25">
      <c r="A2334" s="179">
        <f t="shared" si="36"/>
        <v>1604100</v>
      </c>
      <c r="B2334" t="s">
        <v>1923</v>
      </c>
      <c r="C2334">
        <v>45501505</v>
      </c>
      <c r="D2334">
        <v>144205</v>
      </c>
      <c r="E2334">
        <v>4</v>
      </c>
      <c r="F2334">
        <v>16954</v>
      </c>
      <c r="G2334" s="180">
        <v>44133</v>
      </c>
      <c r="H2334" s="180">
        <v>44499</v>
      </c>
      <c r="I2334">
        <v>0</v>
      </c>
      <c r="J2334">
        <v>1</v>
      </c>
      <c r="K2334">
        <v>5</v>
      </c>
      <c r="L2334">
        <v>30</v>
      </c>
      <c r="M2334">
        <v>2</v>
      </c>
      <c r="N2334" s="170">
        <v>17726461</v>
      </c>
      <c r="O2334" s="170">
        <v>19240000</v>
      </c>
      <c r="P2334" s="178">
        <v>3999282</v>
      </c>
      <c r="Q2334" s="178">
        <v>366134</v>
      </c>
      <c r="R2334" s="178">
        <v>2417967</v>
      </c>
      <c r="S2334">
        <v>0</v>
      </c>
      <c r="T2334">
        <v>0</v>
      </c>
      <c r="U2334">
        <v>0</v>
      </c>
      <c r="W2334">
        <v>0</v>
      </c>
      <c r="X2334">
        <v>0</v>
      </c>
      <c r="Y2334">
        <v>0</v>
      </c>
      <c r="AB2334" s="180">
        <v>44286</v>
      </c>
      <c r="AC2334">
        <v>1</v>
      </c>
      <c r="AD2334" t="s">
        <v>1922</v>
      </c>
      <c r="AE2334">
        <v>1</v>
      </c>
      <c r="AF2334">
        <v>30</v>
      </c>
      <c r="AG2334">
        <v>0</v>
      </c>
      <c r="AN2334">
        <v>1</v>
      </c>
      <c r="AO2334">
        <v>1</v>
      </c>
      <c r="AR2334" s="178">
        <v>813867</v>
      </c>
      <c r="AS2334" t="s">
        <v>1921</v>
      </c>
      <c r="AT2334">
        <v>0</v>
      </c>
      <c r="AU2334">
        <v>0</v>
      </c>
      <c r="AX2334">
        <v>5</v>
      </c>
      <c r="BC2334">
        <v>1</v>
      </c>
      <c r="BD2334">
        <v>7</v>
      </c>
      <c r="BE2334">
        <v>1</v>
      </c>
    </row>
    <row r="2335" spans="1:57" x14ac:dyDescent="0.25">
      <c r="A2335" s="179">
        <f t="shared" si="36"/>
        <v>2619511</v>
      </c>
      <c r="B2335" t="s">
        <v>1923</v>
      </c>
      <c r="C2335">
        <v>45501505</v>
      </c>
      <c r="D2335">
        <v>144105</v>
      </c>
      <c r="E2335">
        <v>4</v>
      </c>
      <c r="F2335">
        <v>18305</v>
      </c>
      <c r="G2335" s="180">
        <v>44286</v>
      </c>
      <c r="H2335" s="180">
        <v>44316</v>
      </c>
      <c r="I2335">
        <v>0</v>
      </c>
      <c r="J2335">
        <v>1</v>
      </c>
      <c r="K2335">
        <v>0</v>
      </c>
      <c r="L2335">
        <v>30</v>
      </c>
      <c r="M2335">
        <v>2</v>
      </c>
      <c r="N2335" s="170">
        <v>23318977</v>
      </c>
      <c r="O2335" s="170">
        <v>25980000</v>
      </c>
      <c r="P2335" s="178">
        <v>3948563</v>
      </c>
      <c r="Q2335" s="178">
        <v>4025293</v>
      </c>
      <c r="R2335" s="178">
        <v>3948563</v>
      </c>
      <c r="S2335">
        <v>0</v>
      </c>
      <c r="T2335">
        <v>0</v>
      </c>
      <c r="U2335">
        <v>0</v>
      </c>
      <c r="W2335">
        <v>0</v>
      </c>
      <c r="X2335">
        <v>0</v>
      </c>
      <c r="Y2335">
        <v>0</v>
      </c>
      <c r="AB2335" s="180">
        <v>44286</v>
      </c>
      <c r="AC2335">
        <v>1</v>
      </c>
      <c r="AD2335" t="s">
        <v>1922</v>
      </c>
      <c r="AE2335">
        <v>1</v>
      </c>
      <c r="AF2335">
        <v>30</v>
      </c>
      <c r="AG2335">
        <v>0</v>
      </c>
      <c r="AN2335">
        <v>1</v>
      </c>
      <c r="AO2335">
        <v>1</v>
      </c>
      <c r="AR2335" s="178">
        <v>1329052</v>
      </c>
      <c r="AS2335" t="s">
        <v>1921</v>
      </c>
      <c r="AT2335">
        <v>0</v>
      </c>
      <c r="AU2335">
        <v>0</v>
      </c>
      <c r="AV2335">
        <v>890480123</v>
      </c>
      <c r="AW2335" t="s">
        <v>1920</v>
      </c>
      <c r="AX2335">
        <v>5</v>
      </c>
      <c r="BC2335">
        <v>1</v>
      </c>
      <c r="BD2335">
        <v>7</v>
      </c>
      <c r="BE2335">
        <v>2</v>
      </c>
    </row>
    <row r="2336" spans="1:57" x14ac:dyDescent="0.25">
      <c r="A2336" s="179">
        <f t="shared" si="36"/>
        <v>0</v>
      </c>
      <c r="B2336" t="s">
        <v>1923</v>
      </c>
      <c r="C2336">
        <v>45502850</v>
      </c>
      <c r="D2336">
        <v>144105</v>
      </c>
      <c r="E2336">
        <v>4</v>
      </c>
      <c r="F2336">
        <v>17763</v>
      </c>
      <c r="G2336" s="180">
        <v>44134</v>
      </c>
      <c r="H2336" s="180">
        <v>45229</v>
      </c>
      <c r="I2336">
        <v>0</v>
      </c>
      <c r="J2336">
        <v>1</v>
      </c>
      <c r="K2336">
        <v>5</v>
      </c>
      <c r="L2336">
        <v>30</v>
      </c>
      <c r="M2336">
        <v>2</v>
      </c>
      <c r="N2336" s="170">
        <v>13121400</v>
      </c>
      <c r="O2336" s="170">
        <v>13940000</v>
      </c>
      <c r="P2336" s="178">
        <v>4000000</v>
      </c>
      <c r="Q2336" s="178">
        <v>135010</v>
      </c>
      <c r="R2336" s="178">
        <v>3533267</v>
      </c>
      <c r="S2336">
        <v>0</v>
      </c>
      <c r="T2336">
        <v>0</v>
      </c>
      <c r="U2336">
        <v>0</v>
      </c>
      <c r="W2336">
        <v>0</v>
      </c>
      <c r="X2336">
        <v>0</v>
      </c>
      <c r="Y2336">
        <v>0</v>
      </c>
      <c r="AB2336" s="180">
        <v>44285</v>
      </c>
      <c r="AC2336">
        <v>1</v>
      </c>
      <c r="AD2336" t="s">
        <v>1922</v>
      </c>
      <c r="AE2336">
        <v>1</v>
      </c>
      <c r="AF2336">
        <v>30</v>
      </c>
      <c r="AG2336">
        <v>0</v>
      </c>
      <c r="AN2336">
        <v>1</v>
      </c>
      <c r="AO2336">
        <v>1</v>
      </c>
      <c r="AR2336" s="178">
        <v>12103845</v>
      </c>
      <c r="AS2336" t="s">
        <v>1921</v>
      </c>
      <c r="AT2336">
        <v>0</v>
      </c>
      <c r="AU2336">
        <v>0</v>
      </c>
      <c r="AV2336">
        <v>890480123</v>
      </c>
      <c r="AW2336" t="s">
        <v>1920</v>
      </c>
      <c r="AX2336">
        <v>5</v>
      </c>
      <c r="BC2336">
        <v>1</v>
      </c>
      <c r="BD2336">
        <v>7</v>
      </c>
      <c r="BE2336">
        <v>2</v>
      </c>
    </row>
    <row r="2337" spans="1:57" x14ac:dyDescent="0.25">
      <c r="A2337" s="179">
        <f t="shared" si="36"/>
        <v>0</v>
      </c>
      <c r="B2337" t="s">
        <v>1923</v>
      </c>
      <c r="C2337">
        <v>45502933</v>
      </c>
      <c r="D2337">
        <v>144105</v>
      </c>
      <c r="E2337">
        <v>4</v>
      </c>
      <c r="F2337">
        <v>550025658</v>
      </c>
      <c r="G2337" s="180">
        <v>44286</v>
      </c>
      <c r="H2337" s="180">
        <v>44346</v>
      </c>
      <c r="I2337">
        <v>0</v>
      </c>
      <c r="J2337">
        <v>1</v>
      </c>
      <c r="K2337">
        <v>0</v>
      </c>
      <c r="L2337">
        <v>30</v>
      </c>
      <c r="M2337">
        <v>2</v>
      </c>
      <c r="N2337">
        <v>0</v>
      </c>
      <c r="O2337">
        <v>0</v>
      </c>
      <c r="P2337" s="178">
        <v>6000</v>
      </c>
      <c r="Q2337" s="178">
        <v>6000</v>
      </c>
      <c r="R2337" s="178">
        <v>6000</v>
      </c>
      <c r="S2337">
        <v>0</v>
      </c>
      <c r="T2337">
        <v>0</v>
      </c>
      <c r="U2337">
        <v>0</v>
      </c>
      <c r="W2337">
        <v>0</v>
      </c>
      <c r="X2337">
        <v>0</v>
      </c>
      <c r="Y2337">
        <v>0</v>
      </c>
      <c r="AB2337" s="180">
        <v>44286</v>
      </c>
      <c r="AC2337">
        <v>1</v>
      </c>
      <c r="AD2337" t="s">
        <v>1922</v>
      </c>
      <c r="AE2337">
        <v>1</v>
      </c>
      <c r="AF2337">
        <v>30</v>
      </c>
      <c r="AG2337">
        <v>0</v>
      </c>
      <c r="AN2337">
        <v>1</v>
      </c>
      <c r="AO2337">
        <v>1</v>
      </c>
      <c r="AR2337" s="178">
        <v>26813522</v>
      </c>
      <c r="AS2337" t="s">
        <v>1921</v>
      </c>
      <c r="AT2337">
        <v>0</v>
      </c>
      <c r="AU2337">
        <v>0</v>
      </c>
      <c r="AV2337">
        <v>890480123</v>
      </c>
      <c r="AW2337" t="s">
        <v>1920</v>
      </c>
      <c r="AX2337">
        <v>5</v>
      </c>
      <c r="BC2337">
        <v>2</v>
      </c>
      <c r="BD2337">
        <v>7</v>
      </c>
      <c r="BE2337">
        <v>2</v>
      </c>
    </row>
    <row r="2338" spans="1:57" x14ac:dyDescent="0.25">
      <c r="A2338" s="179">
        <f t="shared" si="36"/>
        <v>5554564</v>
      </c>
      <c r="B2338" t="s">
        <v>1923</v>
      </c>
      <c r="C2338">
        <v>45503357</v>
      </c>
      <c r="D2338">
        <v>144105</v>
      </c>
      <c r="E2338">
        <v>4</v>
      </c>
      <c r="F2338">
        <v>16821</v>
      </c>
      <c r="G2338" s="180">
        <v>43844</v>
      </c>
      <c r="H2338" s="180">
        <v>45305</v>
      </c>
      <c r="I2338">
        <v>0</v>
      </c>
      <c r="J2338">
        <v>1</v>
      </c>
      <c r="K2338">
        <v>15</v>
      </c>
      <c r="L2338">
        <v>30</v>
      </c>
      <c r="M2338">
        <v>2</v>
      </c>
      <c r="N2338" s="170">
        <v>9119963</v>
      </c>
      <c r="O2338" s="170">
        <v>9511000</v>
      </c>
      <c r="P2338" s="178">
        <v>19158193</v>
      </c>
      <c r="Q2338" s="178">
        <v>477844</v>
      </c>
      <c r="R2338" s="178">
        <v>13822924</v>
      </c>
      <c r="S2338">
        <v>0</v>
      </c>
      <c r="T2338">
        <v>0</v>
      </c>
      <c r="U2338">
        <v>0</v>
      </c>
      <c r="W2338">
        <v>0</v>
      </c>
      <c r="X2338">
        <v>0</v>
      </c>
      <c r="Y2338">
        <v>0</v>
      </c>
      <c r="AB2338" s="180">
        <v>44285</v>
      </c>
      <c r="AC2338">
        <v>1</v>
      </c>
      <c r="AD2338" t="s">
        <v>1922</v>
      </c>
      <c r="AE2338">
        <v>1</v>
      </c>
      <c r="AF2338">
        <v>30</v>
      </c>
      <c r="AG2338">
        <v>0</v>
      </c>
      <c r="AN2338">
        <v>1</v>
      </c>
      <c r="AO2338">
        <v>1</v>
      </c>
      <c r="AR2338" s="178">
        <v>8268360</v>
      </c>
      <c r="AS2338" t="s">
        <v>1921</v>
      </c>
      <c r="AT2338">
        <v>0</v>
      </c>
      <c r="AU2338">
        <v>0</v>
      </c>
      <c r="AV2338">
        <v>890480123</v>
      </c>
      <c r="AW2338" t="s">
        <v>1920</v>
      </c>
      <c r="AX2338">
        <v>5</v>
      </c>
      <c r="BC2338">
        <v>1</v>
      </c>
      <c r="BD2338">
        <v>7</v>
      </c>
      <c r="BE2338">
        <v>2</v>
      </c>
    </row>
    <row r="2339" spans="1:57" x14ac:dyDescent="0.25">
      <c r="A2339" s="179">
        <f t="shared" si="36"/>
        <v>19526757</v>
      </c>
      <c r="B2339" t="s">
        <v>1923</v>
      </c>
      <c r="C2339">
        <v>45504308</v>
      </c>
      <c r="D2339">
        <v>141105</v>
      </c>
      <c r="E2339">
        <v>4</v>
      </c>
      <c r="F2339">
        <v>15361</v>
      </c>
      <c r="G2339" s="180">
        <v>43530</v>
      </c>
      <c r="H2339" s="180">
        <v>45722</v>
      </c>
      <c r="I2339">
        <v>0</v>
      </c>
      <c r="J2339">
        <v>1</v>
      </c>
      <c r="K2339">
        <v>35</v>
      </c>
      <c r="L2339">
        <v>30</v>
      </c>
      <c r="M2339">
        <v>2</v>
      </c>
      <c r="N2339" s="170">
        <v>13121400</v>
      </c>
      <c r="O2339" s="170">
        <v>13940000</v>
      </c>
      <c r="P2339" s="178">
        <v>99373920</v>
      </c>
      <c r="Q2339" s="178">
        <v>1500923</v>
      </c>
      <c r="R2339" s="178">
        <v>48689129</v>
      </c>
      <c r="S2339">
        <v>0</v>
      </c>
      <c r="T2339">
        <v>0</v>
      </c>
      <c r="U2339">
        <v>152000000</v>
      </c>
      <c r="V2339" t="s">
        <v>1927</v>
      </c>
      <c r="W2339">
        <v>0</v>
      </c>
      <c r="X2339">
        <v>0</v>
      </c>
      <c r="Y2339">
        <v>0</v>
      </c>
      <c r="Z2339" t="s">
        <v>1937</v>
      </c>
      <c r="AA2339" s="180">
        <v>37961</v>
      </c>
      <c r="AB2339" s="180">
        <v>44285</v>
      </c>
      <c r="AC2339">
        <v>2</v>
      </c>
      <c r="AD2339" t="s">
        <v>1922</v>
      </c>
      <c r="AE2339">
        <v>1</v>
      </c>
      <c r="AF2339">
        <v>30</v>
      </c>
      <c r="AG2339">
        <v>0</v>
      </c>
      <c r="AN2339">
        <v>1</v>
      </c>
      <c r="AO2339">
        <v>1</v>
      </c>
      <c r="AR2339" s="178">
        <v>29162372</v>
      </c>
      <c r="AS2339" t="s">
        <v>1921</v>
      </c>
      <c r="AT2339">
        <v>0</v>
      </c>
      <c r="AU2339">
        <v>0</v>
      </c>
      <c r="AV2339">
        <v>890480123</v>
      </c>
      <c r="AW2339" t="s">
        <v>1920</v>
      </c>
      <c r="AX2339">
        <v>5</v>
      </c>
      <c r="BC2339">
        <v>1</v>
      </c>
      <c r="BD2339">
        <v>7</v>
      </c>
      <c r="BE2339">
        <v>2</v>
      </c>
    </row>
    <row r="2340" spans="1:57" x14ac:dyDescent="0.25">
      <c r="A2340" s="179">
        <f t="shared" si="36"/>
        <v>13312508</v>
      </c>
      <c r="B2340" t="s">
        <v>1923</v>
      </c>
      <c r="C2340">
        <v>45504398</v>
      </c>
      <c r="D2340">
        <v>144105</v>
      </c>
      <c r="E2340">
        <v>4</v>
      </c>
      <c r="F2340">
        <v>17299</v>
      </c>
      <c r="G2340" s="180">
        <v>44012</v>
      </c>
      <c r="H2340" s="180">
        <v>46568</v>
      </c>
      <c r="I2340">
        <v>0</v>
      </c>
      <c r="J2340">
        <v>1</v>
      </c>
      <c r="K2340">
        <v>9</v>
      </c>
      <c r="L2340">
        <v>30</v>
      </c>
      <c r="M2340">
        <v>2</v>
      </c>
      <c r="N2340" s="170">
        <v>17726461</v>
      </c>
      <c r="O2340" s="170">
        <v>19240000</v>
      </c>
      <c r="P2340" s="178">
        <v>17809628</v>
      </c>
      <c r="Q2340" s="178">
        <v>371470</v>
      </c>
      <c r="R2340" s="178">
        <v>16772917</v>
      </c>
      <c r="S2340">
        <v>0</v>
      </c>
      <c r="T2340">
        <v>0</v>
      </c>
      <c r="U2340">
        <v>0</v>
      </c>
      <c r="W2340">
        <v>0</v>
      </c>
      <c r="X2340">
        <v>0</v>
      </c>
      <c r="Y2340">
        <v>0</v>
      </c>
      <c r="AB2340" s="180">
        <v>44285</v>
      </c>
      <c r="AC2340">
        <v>1</v>
      </c>
      <c r="AD2340" t="s">
        <v>1922</v>
      </c>
      <c r="AE2340">
        <v>1</v>
      </c>
      <c r="AF2340">
        <v>30</v>
      </c>
      <c r="AG2340">
        <v>0</v>
      </c>
      <c r="AN2340">
        <v>1</v>
      </c>
      <c r="AO2340">
        <v>1</v>
      </c>
      <c r="AR2340" s="178">
        <v>3460409</v>
      </c>
      <c r="AS2340" t="s">
        <v>1921</v>
      </c>
      <c r="AT2340">
        <v>0</v>
      </c>
      <c r="AU2340">
        <v>0</v>
      </c>
      <c r="AV2340">
        <v>890480123</v>
      </c>
      <c r="AW2340" t="s">
        <v>1920</v>
      </c>
      <c r="AX2340">
        <v>5</v>
      </c>
      <c r="BC2340">
        <v>1</v>
      </c>
      <c r="BD2340">
        <v>7</v>
      </c>
      <c r="BE2340">
        <v>2</v>
      </c>
    </row>
    <row r="2341" spans="1:57" x14ac:dyDescent="0.25">
      <c r="A2341" s="179">
        <f t="shared" si="36"/>
        <v>952429</v>
      </c>
      <c r="B2341" t="s">
        <v>1923</v>
      </c>
      <c r="C2341">
        <v>45504398</v>
      </c>
      <c r="D2341">
        <v>144105</v>
      </c>
      <c r="E2341">
        <v>4</v>
      </c>
      <c r="F2341">
        <v>18262</v>
      </c>
      <c r="G2341" s="180">
        <v>44270</v>
      </c>
      <c r="H2341" s="180">
        <v>44377</v>
      </c>
      <c r="I2341">
        <v>0</v>
      </c>
      <c r="J2341">
        <v>1</v>
      </c>
      <c r="K2341">
        <v>1</v>
      </c>
      <c r="L2341">
        <v>30</v>
      </c>
      <c r="M2341">
        <v>2</v>
      </c>
      <c r="N2341" s="170">
        <v>13121400</v>
      </c>
      <c r="O2341" s="170">
        <v>13940000</v>
      </c>
      <c r="P2341" s="178">
        <v>1200000</v>
      </c>
      <c r="Q2341" s="178">
        <v>13121</v>
      </c>
      <c r="R2341" s="178">
        <v>1200000</v>
      </c>
      <c r="S2341">
        <v>0</v>
      </c>
      <c r="T2341">
        <v>0</v>
      </c>
      <c r="U2341">
        <v>0</v>
      </c>
      <c r="W2341">
        <v>0</v>
      </c>
      <c r="X2341">
        <v>0</v>
      </c>
      <c r="Y2341">
        <v>0</v>
      </c>
      <c r="Z2341">
        <v>1200000</v>
      </c>
      <c r="AA2341">
        <v>6</v>
      </c>
      <c r="AB2341" s="180">
        <v>44285</v>
      </c>
      <c r="AC2341">
        <v>1</v>
      </c>
      <c r="AD2341" t="s">
        <v>1922</v>
      </c>
      <c r="AE2341">
        <v>1</v>
      </c>
      <c r="AF2341">
        <v>30</v>
      </c>
      <c r="AG2341">
        <v>0</v>
      </c>
      <c r="AN2341">
        <v>1</v>
      </c>
      <c r="AO2341">
        <v>1</v>
      </c>
      <c r="AR2341" s="178">
        <v>247571</v>
      </c>
      <c r="AS2341" t="s">
        <v>1921</v>
      </c>
      <c r="AT2341">
        <v>0</v>
      </c>
      <c r="AU2341">
        <v>0</v>
      </c>
      <c r="AV2341">
        <v>890480123</v>
      </c>
      <c r="AW2341" t="s">
        <v>1920</v>
      </c>
      <c r="AX2341">
        <v>5</v>
      </c>
      <c r="BC2341">
        <v>1</v>
      </c>
      <c r="BD2341">
        <v>7</v>
      </c>
      <c r="BE2341">
        <v>2</v>
      </c>
    </row>
    <row r="2342" spans="1:57" x14ac:dyDescent="0.25">
      <c r="A2342" s="179">
        <f t="shared" si="36"/>
        <v>2655640</v>
      </c>
      <c r="B2342" t="s">
        <v>1923</v>
      </c>
      <c r="C2342">
        <v>45506760</v>
      </c>
      <c r="D2342">
        <v>144205</v>
      </c>
      <c r="E2342">
        <v>4</v>
      </c>
      <c r="F2342">
        <v>17389</v>
      </c>
      <c r="G2342" s="180">
        <v>44042</v>
      </c>
      <c r="H2342" s="180">
        <v>44407</v>
      </c>
      <c r="I2342">
        <v>0</v>
      </c>
      <c r="J2342">
        <v>1</v>
      </c>
      <c r="K2342">
        <v>7</v>
      </c>
      <c r="L2342">
        <v>30</v>
      </c>
      <c r="M2342">
        <v>2</v>
      </c>
      <c r="N2342" s="170">
        <v>9752084</v>
      </c>
      <c r="O2342" s="170">
        <v>10200000</v>
      </c>
      <c r="P2342" s="178">
        <v>6656093</v>
      </c>
      <c r="Q2342" s="178">
        <v>584409</v>
      </c>
      <c r="R2342" s="178">
        <v>2852136</v>
      </c>
      <c r="S2342">
        <v>23190</v>
      </c>
      <c r="T2342">
        <v>0</v>
      </c>
      <c r="U2342">
        <v>0</v>
      </c>
      <c r="W2342">
        <v>0</v>
      </c>
      <c r="X2342">
        <v>0</v>
      </c>
      <c r="Y2342">
        <v>0</v>
      </c>
      <c r="AB2342" s="180">
        <v>44264</v>
      </c>
      <c r="AC2342">
        <v>9</v>
      </c>
      <c r="AD2342" t="s">
        <v>1922</v>
      </c>
      <c r="AE2342">
        <v>1</v>
      </c>
      <c r="AF2342">
        <v>30</v>
      </c>
      <c r="AG2342">
        <v>0</v>
      </c>
      <c r="AN2342">
        <v>1</v>
      </c>
      <c r="AO2342">
        <v>1</v>
      </c>
      <c r="AR2342" s="178">
        <v>196496</v>
      </c>
      <c r="AS2342" t="s">
        <v>1921</v>
      </c>
      <c r="AT2342">
        <v>0</v>
      </c>
      <c r="AU2342">
        <v>0</v>
      </c>
      <c r="AX2342">
        <v>5</v>
      </c>
      <c r="BC2342">
        <v>1</v>
      </c>
      <c r="BD2342">
        <v>7</v>
      </c>
      <c r="BE2342">
        <v>2</v>
      </c>
    </row>
    <row r="2343" spans="1:57" x14ac:dyDescent="0.25">
      <c r="A2343" s="179">
        <f t="shared" si="36"/>
        <v>34469220</v>
      </c>
      <c r="B2343" t="s">
        <v>1923</v>
      </c>
      <c r="C2343">
        <v>45506760</v>
      </c>
      <c r="D2343">
        <v>141105</v>
      </c>
      <c r="E2343">
        <v>4</v>
      </c>
      <c r="F2343">
        <v>18011</v>
      </c>
      <c r="G2343" s="180">
        <v>44196</v>
      </c>
      <c r="H2343" s="180">
        <v>46234</v>
      </c>
      <c r="I2343">
        <v>0</v>
      </c>
      <c r="J2343">
        <v>1</v>
      </c>
      <c r="K2343">
        <v>2</v>
      </c>
      <c r="L2343">
        <v>30</v>
      </c>
      <c r="M2343">
        <v>2</v>
      </c>
      <c r="N2343" s="170">
        <v>10971158</v>
      </c>
      <c r="O2343" s="170">
        <v>11540000</v>
      </c>
      <c r="P2343" s="178">
        <v>38198474</v>
      </c>
      <c r="Q2343" s="178">
        <v>764983</v>
      </c>
      <c r="R2343" s="178">
        <v>37019658</v>
      </c>
      <c r="S2343">
        <v>0</v>
      </c>
      <c r="T2343">
        <v>0</v>
      </c>
      <c r="U2343">
        <v>43900000</v>
      </c>
      <c r="V2343" t="s">
        <v>1927</v>
      </c>
      <c r="W2343">
        <v>0</v>
      </c>
      <c r="X2343">
        <v>0</v>
      </c>
      <c r="Y2343">
        <v>0</v>
      </c>
      <c r="AB2343" s="180">
        <v>44285</v>
      </c>
      <c r="AC2343">
        <v>3</v>
      </c>
      <c r="AD2343" t="s">
        <v>1922</v>
      </c>
      <c r="AE2343">
        <v>1</v>
      </c>
      <c r="AF2343">
        <v>30</v>
      </c>
      <c r="AG2343">
        <v>0</v>
      </c>
      <c r="AN2343">
        <v>1</v>
      </c>
      <c r="AO2343">
        <v>1</v>
      </c>
      <c r="AR2343" s="178">
        <v>2550438</v>
      </c>
      <c r="AS2343" t="s">
        <v>1921</v>
      </c>
      <c r="AT2343">
        <v>0</v>
      </c>
      <c r="AU2343">
        <v>0</v>
      </c>
      <c r="AV2343">
        <v>890480123</v>
      </c>
      <c r="AW2343" t="s">
        <v>1920</v>
      </c>
      <c r="AX2343">
        <v>5</v>
      </c>
      <c r="BC2343">
        <v>1</v>
      </c>
      <c r="BD2343">
        <v>7</v>
      </c>
      <c r="BE2343">
        <v>2</v>
      </c>
    </row>
    <row r="2344" spans="1:57" x14ac:dyDescent="0.25">
      <c r="A2344" s="179">
        <f t="shared" si="36"/>
        <v>13955465</v>
      </c>
      <c r="B2344" t="s">
        <v>1923</v>
      </c>
      <c r="C2344">
        <v>45506760</v>
      </c>
      <c r="D2344">
        <v>144105</v>
      </c>
      <c r="E2344">
        <v>4</v>
      </c>
      <c r="F2344">
        <v>18012</v>
      </c>
      <c r="G2344" s="180">
        <v>44196</v>
      </c>
      <c r="H2344" s="180">
        <v>45322</v>
      </c>
      <c r="I2344">
        <v>0</v>
      </c>
      <c r="J2344">
        <v>1</v>
      </c>
      <c r="K2344">
        <v>2</v>
      </c>
      <c r="L2344">
        <v>30</v>
      </c>
      <c r="M2344">
        <v>2</v>
      </c>
      <c r="N2344" s="170">
        <v>16011168</v>
      </c>
      <c r="O2344" s="170">
        <v>17240000</v>
      </c>
      <c r="P2344" s="178">
        <v>15652318</v>
      </c>
      <c r="Q2344" s="178">
        <v>538774</v>
      </c>
      <c r="R2344" s="178">
        <v>14988054</v>
      </c>
      <c r="S2344">
        <v>199980</v>
      </c>
      <c r="T2344">
        <v>0</v>
      </c>
      <c r="U2344">
        <v>0</v>
      </c>
      <c r="W2344">
        <v>0</v>
      </c>
      <c r="X2344">
        <v>0</v>
      </c>
      <c r="Y2344">
        <v>0</v>
      </c>
      <c r="AB2344" s="180">
        <v>44264</v>
      </c>
      <c r="AC2344">
        <v>1</v>
      </c>
      <c r="AD2344" t="s">
        <v>1922</v>
      </c>
      <c r="AE2344">
        <v>1</v>
      </c>
      <c r="AF2344">
        <v>30</v>
      </c>
      <c r="AG2344">
        <v>0</v>
      </c>
      <c r="AN2344">
        <v>1</v>
      </c>
      <c r="AO2344">
        <v>1</v>
      </c>
      <c r="AR2344" s="178">
        <v>1032589</v>
      </c>
      <c r="AS2344" t="s">
        <v>1921</v>
      </c>
      <c r="AT2344">
        <v>0</v>
      </c>
      <c r="AU2344">
        <v>0</v>
      </c>
      <c r="AV2344">
        <v>890480123</v>
      </c>
      <c r="AW2344" t="s">
        <v>1920</v>
      </c>
      <c r="AX2344">
        <v>5</v>
      </c>
      <c r="BC2344">
        <v>1</v>
      </c>
      <c r="BD2344">
        <v>7</v>
      </c>
      <c r="BE2344">
        <v>2</v>
      </c>
    </row>
    <row r="2345" spans="1:57" x14ac:dyDescent="0.25">
      <c r="A2345" s="179">
        <f t="shared" si="36"/>
        <v>6802815</v>
      </c>
      <c r="B2345" t="s">
        <v>1923</v>
      </c>
      <c r="C2345">
        <v>45509999</v>
      </c>
      <c r="D2345">
        <v>144105</v>
      </c>
      <c r="E2345">
        <v>4</v>
      </c>
      <c r="F2345">
        <v>18098</v>
      </c>
      <c r="G2345" s="180">
        <v>44224</v>
      </c>
      <c r="H2345" s="180">
        <v>46782</v>
      </c>
      <c r="I2345">
        <v>0</v>
      </c>
      <c r="J2345">
        <v>1</v>
      </c>
      <c r="K2345">
        <v>2</v>
      </c>
      <c r="L2345">
        <v>30</v>
      </c>
      <c r="M2345">
        <v>2</v>
      </c>
      <c r="N2345" s="170">
        <v>16011168</v>
      </c>
      <c r="O2345" s="170">
        <v>17240000</v>
      </c>
      <c r="P2345" s="178">
        <v>23000000</v>
      </c>
      <c r="Q2345" s="178">
        <v>456974</v>
      </c>
      <c r="R2345" s="178">
        <v>22696903</v>
      </c>
      <c r="S2345">
        <v>0</v>
      </c>
      <c r="T2345">
        <v>0</v>
      </c>
      <c r="U2345">
        <v>0</v>
      </c>
      <c r="W2345">
        <v>0</v>
      </c>
      <c r="X2345">
        <v>0</v>
      </c>
      <c r="Y2345">
        <v>0</v>
      </c>
      <c r="AB2345" s="180">
        <v>44285</v>
      </c>
      <c r="AC2345">
        <v>9</v>
      </c>
      <c r="AD2345" t="s">
        <v>1922</v>
      </c>
      <c r="AE2345">
        <v>1</v>
      </c>
      <c r="AF2345">
        <v>30</v>
      </c>
      <c r="AG2345">
        <v>0</v>
      </c>
      <c r="AN2345">
        <v>1</v>
      </c>
      <c r="AO2345">
        <v>1</v>
      </c>
      <c r="AR2345" s="178">
        <v>15894088</v>
      </c>
      <c r="AS2345" t="s">
        <v>1921</v>
      </c>
      <c r="AT2345">
        <v>0</v>
      </c>
      <c r="AU2345">
        <v>0</v>
      </c>
      <c r="AV2345">
        <v>890480123</v>
      </c>
      <c r="AW2345" t="s">
        <v>1920</v>
      </c>
      <c r="AX2345">
        <v>5</v>
      </c>
      <c r="BC2345">
        <v>1</v>
      </c>
      <c r="BD2345">
        <v>7</v>
      </c>
      <c r="BE2345">
        <v>2</v>
      </c>
    </row>
    <row r="2346" spans="1:57" x14ac:dyDescent="0.25">
      <c r="A2346" s="179">
        <f t="shared" si="36"/>
        <v>0</v>
      </c>
      <c r="B2346" t="s">
        <v>1923</v>
      </c>
      <c r="C2346">
        <v>45510329</v>
      </c>
      <c r="D2346">
        <v>144105</v>
      </c>
      <c r="E2346">
        <v>4</v>
      </c>
      <c r="F2346">
        <v>17325</v>
      </c>
      <c r="G2346" s="180">
        <v>44012</v>
      </c>
      <c r="H2346" s="180">
        <v>44742</v>
      </c>
      <c r="I2346">
        <v>0</v>
      </c>
      <c r="J2346">
        <v>1</v>
      </c>
      <c r="K2346">
        <v>9</v>
      </c>
      <c r="L2346">
        <v>30</v>
      </c>
      <c r="M2346">
        <v>2</v>
      </c>
      <c r="N2346" s="170">
        <v>12185828</v>
      </c>
      <c r="O2346" s="170">
        <v>12890000</v>
      </c>
      <c r="P2346" s="178">
        <v>1690000</v>
      </c>
      <c r="Q2346" s="178">
        <v>79701</v>
      </c>
      <c r="R2346" s="178">
        <v>1103622</v>
      </c>
      <c r="S2346">
        <v>0</v>
      </c>
      <c r="T2346">
        <v>0</v>
      </c>
      <c r="U2346">
        <v>0</v>
      </c>
      <c r="W2346">
        <v>0</v>
      </c>
      <c r="X2346">
        <v>0</v>
      </c>
      <c r="Y2346">
        <v>0</v>
      </c>
      <c r="AB2346" s="180">
        <v>44285</v>
      </c>
      <c r="AC2346">
        <v>1</v>
      </c>
      <c r="AD2346" t="s">
        <v>1922</v>
      </c>
      <c r="AE2346">
        <v>1</v>
      </c>
      <c r="AF2346">
        <v>30</v>
      </c>
      <c r="AG2346">
        <v>0</v>
      </c>
      <c r="AN2346">
        <v>1</v>
      </c>
      <c r="AO2346">
        <v>1</v>
      </c>
      <c r="AR2346" s="178">
        <v>9351598</v>
      </c>
      <c r="AS2346" t="s">
        <v>1921</v>
      </c>
      <c r="AT2346">
        <v>0</v>
      </c>
      <c r="AU2346">
        <v>0</v>
      </c>
      <c r="AV2346">
        <v>890480123</v>
      </c>
      <c r="AW2346" t="s">
        <v>1920</v>
      </c>
      <c r="AX2346">
        <v>5</v>
      </c>
      <c r="BC2346">
        <v>1</v>
      </c>
      <c r="BD2346">
        <v>7</v>
      </c>
      <c r="BE2346">
        <v>2</v>
      </c>
    </row>
    <row r="2347" spans="1:57" x14ac:dyDescent="0.25">
      <c r="A2347" s="179">
        <f t="shared" si="36"/>
        <v>0</v>
      </c>
      <c r="B2347" t="s">
        <v>1923</v>
      </c>
      <c r="C2347">
        <v>45512095</v>
      </c>
      <c r="D2347">
        <v>144105</v>
      </c>
      <c r="E2347">
        <v>4</v>
      </c>
      <c r="F2347">
        <v>17256</v>
      </c>
      <c r="G2347" s="180">
        <v>43999</v>
      </c>
      <c r="H2347" s="180">
        <v>45838</v>
      </c>
      <c r="I2347">
        <v>0</v>
      </c>
      <c r="J2347">
        <v>1</v>
      </c>
      <c r="K2347">
        <v>9</v>
      </c>
      <c r="L2347">
        <v>30</v>
      </c>
      <c r="M2347">
        <v>2</v>
      </c>
      <c r="N2347" s="170">
        <v>17726461</v>
      </c>
      <c r="O2347" s="170">
        <v>19240000</v>
      </c>
      <c r="P2347" s="178">
        <v>9644629</v>
      </c>
      <c r="Q2347" s="178">
        <v>243477</v>
      </c>
      <c r="R2347" s="178">
        <v>8679433</v>
      </c>
      <c r="S2347">
        <v>0</v>
      </c>
      <c r="T2347">
        <v>0</v>
      </c>
      <c r="U2347">
        <v>0</v>
      </c>
      <c r="W2347">
        <v>0</v>
      </c>
      <c r="X2347">
        <v>0</v>
      </c>
      <c r="Y2347">
        <v>0</v>
      </c>
      <c r="AB2347" s="180">
        <v>44285</v>
      </c>
      <c r="AC2347">
        <v>1</v>
      </c>
      <c r="AD2347" t="s">
        <v>1922</v>
      </c>
      <c r="AE2347">
        <v>1</v>
      </c>
      <c r="AF2347">
        <v>30</v>
      </c>
      <c r="AG2347">
        <v>0</v>
      </c>
      <c r="AN2347">
        <v>1</v>
      </c>
      <c r="AO2347">
        <v>1</v>
      </c>
      <c r="AR2347" s="178">
        <v>10375490</v>
      </c>
      <c r="AS2347" t="s">
        <v>1921</v>
      </c>
      <c r="AT2347">
        <v>0</v>
      </c>
      <c r="AU2347">
        <v>0</v>
      </c>
      <c r="AV2347">
        <v>890480123</v>
      </c>
      <c r="AW2347" t="s">
        <v>1920</v>
      </c>
      <c r="AX2347">
        <v>5</v>
      </c>
      <c r="BC2347">
        <v>1</v>
      </c>
      <c r="BD2347">
        <v>7</v>
      </c>
      <c r="BE2347">
        <v>2</v>
      </c>
    </row>
    <row r="2348" spans="1:57" x14ac:dyDescent="0.25">
      <c r="A2348" s="179">
        <f t="shared" si="36"/>
        <v>0</v>
      </c>
      <c r="B2348" t="s">
        <v>1923</v>
      </c>
      <c r="C2348">
        <v>45512994</v>
      </c>
      <c r="D2348">
        <v>144105</v>
      </c>
      <c r="E2348">
        <v>4</v>
      </c>
      <c r="F2348">
        <v>15558</v>
      </c>
      <c r="G2348" s="180">
        <v>43563</v>
      </c>
      <c r="H2348" s="180">
        <v>44681</v>
      </c>
      <c r="I2348">
        <v>0</v>
      </c>
      <c r="J2348">
        <v>1</v>
      </c>
      <c r="K2348">
        <v>24</v>
      </c>
      <c r="L2348">
        <v>30</v>
      </c>
      <c r="M2348">
        <v>2</v>
      </c>
      <c r="N2348" s="170">
        <v>17726461</v>
      </c>
      <c r="O2348" s="170">
        <v>19240000</v>
      </c>
      <c r="P2348" s="178">
        <v>8620000</v>
      </c>
      <c r="Q2348" s="178">
        <v>310452</v>
      </c>
      <c r="R2348" s="178">
        <v>3178874</v>
      </c>
      <c r="S2348">
        <v>0</v>
      </c>
      <c r="T2348">
        <v>0</v>
      </c>
      <c r="U2348">
        <v>0</v>
      </c>
      <c r="W2348">
        <v>0</v>
      </c>
      <c r="X2348">
        <v>0</v>
      </c>
      <c r="Y2348">
        <v>0</v>
      </c>
      <c r="AB2348" s="180">
        <v>44285</v>
      </c>
      <c r="AC2348">
        <v>1</v>
      </c>
      <c r="AD2348" t="s">
        <v>1922</v>
      </c>
      <c r="AE2348">
        <v>1</v>
      </c>
      <c r="AF2348">
        <v>30</v>
      </c>
      <c r="AG2348">
        <v>0</v>
      </c>
      <c r="AN2348">
        <v>1</v>
      </c>
      <c r="AO2348">
        <v>1</v>
      </c>
      <c r="AR2348" s="178">
        <v>5661984</v>
      </c>
      <c r="AS2348" t="s">
        <v>1921</v>
      </c>
      <c r="AT2348">
        <v>0</v>
      </c>
      <c r="AU2348">
        <v>0</v>
      </c>
      <c r="AV2348">
        <v>890480123</v>
      </c>
      <c r="AW2348" t="s">
        <v>1920</v>
      </c>
      <c r="AX2348">
        <v>5</v>
      </c>
      <c r="BC2348">
        <v>1</v>
      </c>
      <c r="BD2348">
        <v>7</v>
      </c>
      <c r="BE2348">
        <v>2</v>
      </c>
    </row>
    <row r="2349" spans="1:57" x14ac:dyDescent="0.25">
      <c r="A2349" s="179">
        <f t="shared" si="36"/>
        <v>0</v>
      </c>
      <c r="B2349" t="s">
        <v>1923</v>
      </c>
      <c r="C2349">
        <v>45512994</v>
      </c>
      <c r="D2349">
        <v>144105</v>
      </c>
      <c r="E2349">
        <v>4</v>
      </c>
      <c r="F2349">
        <v>16229</v>
      </c>
      <c r="G2349" s="180">
        <v>43713</v>
      </c>
      <c r="H2349" s="180">
        <v>44809</v>
      </c>
      <c r="I2349">
        <v>0</v>
      </c>
      <c r="J2349">
        <v>1</v>
      </c>
      <c r="K2349">
        <v>19</v>
      </c>
      <c r="L2349">
        <v>30</v>
      </c>
      <c r="M2349">
        <v>2</v>
      </c>
      <c r="N2349" s="170">
        <v>12185828</v>
      </c>
      <c r="O2349" s="170">
        <v>12890000</v>
      </c>
      <c r="P2349" s="178">
        <v>9850311</v>
      </c>
      <c r="Q2349" s="178">
        <v>328046</v>
      </c>
      <c r="R2349" s="178">
        <v>5075122</v>
      </c>
      <c r="S2349">
        <v>0</v>
      </c>
      <c r="T2349">
        <v>0</v>
      </c>
      <c r="U2349">
        <v>0</v>
      </c>
      <c r="W2349">
        <v>0</v>
      </c>
      <c r="X2349">
        <v>0</v>
      </c>
      <c r="Y2349">
        <v>0</v>
      </c>
      <c r="AB2349" s="180">
        <v>44285</v>
      </c>
      <c r="AC2349">
        <v>1</v>
      </c>
      <c r="AD2349" t="s">
        <v>1922</v>
      </c>
      <c r="AE2349">
        <v>1</v>
      </c>
      <c r="AF2349">
        <v>30</v>
      </c>
      <c r="AG2349">
        <v>0</v>
      </c>
      <c r="AN2349">
        <v>1</v>
      </c>
      <c r="AO2349">
        <v>1</v>
      </c>
      <c r="AR2349" s="178">
        <v>9039446</v>
      </c>
      <c r="AS2349" t="s">
        <v>1921</v>
      </c>
      <c r="AT2349">
        <v>0</v>
      </c>
      <c r="AU2349">
        <v>0</v>
      </c>
      <c r="AV2349">
        <v>890480123</v>
      </c>
      <c r="AW2349" t="s">
        <v>1920</v>
      </c>
      <c r="AX2349">
        <v>5</v>
      </c>
      <c r="BC2349">
        <v>1</v>
      </c>
      <c r="BD2349">
        <v>7</v>
      </c>
      <c r="BE2349">
        <v>2</v>
      </c>
    </row>
    <row r="2350" spans="1:57" x14ac:dyDescent="0.25">
      <c r="A2350" s="179">
        <f t="shared" si="36"/>
        <v>0</v>
      </c>
      <c r="B2350" t="s">
        <v>1923</v>
      </c>
      <c r="C2350">
        <v>45512994</v>
      </c>
      <c r="D2350">
        <v>144105</v>
      </c>
      <c r="E2350">
        <v>4</v>
      </c>
      <c r="F2350">
        <v>18046</v>
      </c>
      <c r="G2350" s="180">
        <v>44203</v>
      </c>
      <c r="H2350" s="180">
        <v>44956</v>
      </c>
      <c r="I2350">
        <v>0</v>
      </c>
      <c r="J2350">
        <v>1</v>
      </c>
      <c r="K2350">
        <v>3</v>
      </c>
      <c r="L2350">
        <v>30</v>
      </c>
      <c r="M2350">
        <v>2</v>
      </c>
      <c r="N2350" s="170">
        <v>15881442</v>
      </c>
      <c r="O2350" s="170">
        <v>17090000</v>
      </c>
      <c r="P2350" s="178">
        <v>3000000</v>
      </c>
      <c r="Q2350" s="178">
        <v>146719</v>
      </c>
      <c r="R2350" s="178">
        <v>2633650</v>
      </c>
      <c r="S2350">
        <v>0</v>
      </c>
      <c r="T2350">
        <v>0</v>
      </c>
      <c r="U2350">
        <v>0</v>
      </c>
      <c r="W2350">
        <v>0</v>
      </c>
      <c r="X2350">
        <v>0</v>
      </c>
      <c r="Y2350">
        <v>0</v>
      </c>
      <c r="AB2350" s="180">
        <v>44285</v>
      </c>
      <c r="AC2350">
        <v>1</v>
      </c>
      <c r="AD2350" t="s">
        <v>1922</v>
      </c>
      <c r="AE2350">
        <v>1</v>
      </c>
      <c r="AF2350">
        <v>30</v>
      </c>
      <c r="AG2350">
        <v>0</v>
      </c>
      <c r="AN2350">
        <v>1</v>
      </c>
      <c r="AO2350">
        <v>1</v>
      </c>
      <c r="AR2350" s="178">
        <v>4690870</v>
      </c>
      <c r="AS2350" t="s">
        <v>1921</v>
      </c>
      <c r="AT2350">
        <v>0</v>
      </c>
      <c r="AU2350">
        <v>0</v>
      </c>
      <c r="AV2350">
        <v>890480123</v>
      </c>
      <c r="AW2350" t="s">
        <v>1920</v>
      </c>
      <c r="AX2350">
        <v>5</v>
      </c>
      <c r="BC2350">
        <v>1</v>
      </c>
      <c r="BD2350">
        <v>7</v>
      </c>
      <c r="BE2350">
        <v>2</v>
      </c>
    </row>
    <row r="2351" spans="1:57" x14ac:dyDescent="0.25">
      <c r="A2351" s="179">
        <f t="shared" si="36"/>
        <v>0</v>
      </c>
      <c r="B2351" t="s">
        <v>1923</v>
      </c>
      <c r="C2351">
        <v>45514828</v>
      </c>
      <c r="D2351">
        <v>144105</v>
      </c>
      <c r="E2351">
        <v>4</v>
      </c>
      <c r="F2351">
        <v>15189</v>
      </c>
      <c r="G2351" s="180">
        <v>44133</v>
      </c>
      <c r="H2351" s="180">
        <v>44316</v>
      </c>
      <c r="I2351">
        <v>0</v>
      </c>
      <c r="J2351">
        <v>1</v>
      </c>
      <c r="K2351">
        <v>5</v>
      </c>
      <c r="L2351">
        <v>30</v>
      </c>
      <c r="M2351">
        <v>2</v>
      </c>
      <c r="N2351" s="170">
        <v>15881442</v>
      </c>
      <c r="O2351" s="170">
        <v>17090000</v>
      </c>
      <c r="P2351" s="178">
        <v>526326</v>
      </c>
      <c r="Q2351" s="178">
        <v>91829</v>
      </c>
      <c r="R2351" s="178">
        <v>90382</v>
      </c>
      <c r="S2351">
        <v>0</v>
      </c>
      <c r="T2351">
        <v>0</v>
      </c>
      <c r="U2351">
        <v>0</v>
      </c>
      <c r="W2351">
        <v>0</v>
      </c>
      <c r="X2351">
        <v>0</v>
      </c>
      <c r="Y2351">
        <v>0</v>
      </c>
      <c r="AB2351" s="180">
        <v>44285</v>
      </c>
      <c r="AC2351">
        <v>1</v>
      </c>
      <c r="AD2351" t="s">
        <v>1922</v>
      </c>
      <c r="AE2351">
        <v>1</v>
      </c>
      <c r="AF2351">
        <v>30</v>
      </c>
      <c r="AG2351">
        <v>0</v>
      </c>
      <c r="AN2351">
        <v>1</v>
      </c>
      <c r="AO2351">
        <v>1</v>
      </c>
      <c r="AR2351" s="178">
        <v>3005306</v>
      </c>
      <c r="AS2351" t="s">
        <v>1921</v>
      </c>
      <c r="AT2351">
        <v>0</v>
      </c>
      <c r="AU2351">
        <v>0</v>
      </c>
      <c r="AV2351">
        <v>890480123</v>
      </c>
      <c r="AW2351" t="s">
        <v>1920</v>
      </c>
      <c r="AX2351">
        <v>5</v>
      </c>
      <c r="BC2351">
        <v>1</v>
      </c>
      <c r="BD2351">
        <v>7</v>
      </c>
      <c r="BE2351">
        <v>1</v>
      </c>
    </row>
    <row r="2352" spans="1:57" x14ac:dyDescent="0.25">
      <c r="A2352" s="179">
        <f t="shared" si="36"/>
        <v>0</v>
      </c>
      <c r="B2352" t="s">
        <v>1923</v>
      </c>
      <c r="C2352">
        <v>45515983</v>
      </c>
      <c r="D2352">
        <v>144105</v>
      </c>
      <c r="E2352">
        <v>4</v>
      </c>
      <c r="F2352">
        <v>17914</v>
      </c>
      <c r="G2352" s="180">
        <v>44188</v>
      </c>
      <c r="H2352" s="180">
        <v>44985</v>
      </c>
      <c r="I2352">
        <v>0</v>
      </c>
      <c r="J2352">
        <v>1</v>
      </c>
      <c r="K2352">
        <v>21</v>
      </c>
      <c r="L2352">
        <v>30</v>
      </c>
      <c r="M2352">
        <v>2</v>
      </c>
      <c r="N2352" s="170">
        <v>16011168</v>
      </c>
      <c r="O2352" s="170">
        <v>17240000</v>
      </c>
      <c r="P2352" s="178">
        <v>7832857</v>
      </c>
      <c r="Q2352" s="178">
        <v>358520</v>
      </c>
      <c r="R2352" s="178">
        <v>1528783</v>
      </c>
      <c r="S2352">
        <v>0</v>
      </c>
      <c r="T2352">
        <v>0</v>
      </c>
      <c r="U2352">
        <v>0</v>
      </c>
      <c r="W2352">
        <v>0</v>
      </c>
      <c r="X2352">
        <v>0</v>
      </c>
      <c r="Y2352">
        <v>0</v>
      </c>
      <c r="AB2352" s="180">
        <v>44285</v>
      </c>
      <c r="AC2352">
        <v>9</v>
      </c>
      <c r="AD2352" t="s">
        <v>1922</v>
      </c>
      <c r="AE2352">
        <v>1</v>
      </c>
      <c r="AF2352">
        <v>30</v>
      </c>
      <c r="AG2352">
        <v>0</v>
      </c>
      <c r="AN2352">
        <v>1</v>
      </c>
      <c r="AO2352">
        <v>1</v>
      </c>
      <c r="AR2352" s="178">
        <v>3451666</v>
      </c>
      <c r="AS2352" t="s">
        <v>1921</v>
      </c>
      <c r="AT2352">
        <v>0</v>
      </c>
      <c r="AU2352">
        <v>0</v>
      </c>
      <c r="AV2352">
        <v>890480123</v>
      </c>
      <c r="AW2352" t="s">
        <v>1920</v>
      </c>
      <c r="AX2352">
        <v>5</v>
      </c>
      <c r="BC2352">
        <v>1</v>
      </c>
      <c r="BD2352">
        <v>7</v>
      </c>
      <c r="BE2352">
        <v>2</v>
      </c>
    </row>
    <row r="2353" spans="1:57" x14ac:dyDescent="0.25">
      <c r="A2353" s="179">
        <f t="shared" si="36"/>
        <v>0</v>
      </c>
      <c r="B2353" t="s">
        <v>1923</v>
      </c>
      <c r="C2353">
        <v>45516516</v>
      </c>
      <c r="D2353">
        <v>144105</v>
      </c>
      <c r="E2353">
        <v>4</v>
      </c>
      <c r="F2353">
        <v>16900</v>
      </c>
      <c r="G2353" s="180">
        <v>44133</v>
      </c>
      <c r="H2353" s="180">
        <v>44468</v>
      </c>
      <c r="I2353">
        <v>0</v>
      </c>
      <c r="J2353">
        <v>1</v>
      </c>
      <c r="K2353">
        <v>5</v>
      </c>
      <c r="L2353">
        <v>30</v>
      </c>
      <c r="M2353">
        <v>2</v>
      </c>
      <c r="N2353" s="170">
        <v>15881442</v>
      </c>
      <c r="O2353" s="170">
        <v>17090000</v>
      </c>
      <c r="P2353" s="178">
        <v>1277706</v>
      </c>
      <c r="Q2353" s="178">
        <v>125581</v>
      </c>
      <c r="R2353" s="178">
        <v>719777</v>
      </c>
      <c r="S2353">
        <v>144</v>
      </c>
      <c r="T2353">
        <v>0</v>
      </c>
      <c r="U2353">
        <v>0</v>
      </c>
      <c r="W2353">
        <v>0</v>
      </c>
      <c r="X2353">
        <v>0</v>
      </c>
      <c r="Y2353">
        <v>0</v>
      </c>
      <c r="AB2353" s="180">
        <v>44285</v>
      </c>
      <c r="AC2353">
        <v>1</v>
      </c>
      <c r="AD2353" t="s">
        <v>1922</v>
      </c>
      <c r="AE2353">
        <v>1</v>
      </c>
      <c r="AF2353">
        <v>30</v>
      </c>
      <c r="AG2353">
        <v>0</v>
      </c>
      <c r="AN2353">
        <v>1</v>
      </c>
      <c r="AO2353">
        <v>1</v>
      </c>
      <c r="AR2353" s="178">
        <v>1038504</v>
      </c>
      <c r="AS2353" t="s">
        <v>1921</v>
      </c>
      <c r="AT2353">
        <v>0</v>
      </c>
      <c r="AU2353">
        <v>0</v>
      </c>
      <c r="AV2353">
        <v>890480123</v>
      </c>
      <c r="AW2353" t="s">
        <v>1920</v>
      </c>
      <c r="AX2353">
        <v>5</v>
      </c>
      <c r="BC2353">
        <v>1</v>
      </c>
      <c r="BD2353">
        <v>7</v>
      </c>
      <c r="BE2353">
        <v>1</v>
      </c>
    </row>
    <row r="2354" spans="1:57" x14ac:dyDescent="0.25">
      <c r="A2354" s="179">
        <f t="shared" si="36"/>
        <v>0</v>
      </c>
      <c r="B2354" t="s">
        <v>1923</v>
      </c>
      <c r="C2354">
        <v>45516516</v>
      </c>
      <c r="D2354">
        <v>144105</v>
      </c>
      <c r="E2354">
        <v>4</v>
      </c>
      <c r="F2354">
        <v>17624</v>
      </c>
      <c r="G2354" s="180">
        <v>44100</v>
      </c>
      <c r="H2354" s="180">
        <v>44864</v>
      </c>
      <c r="I2354">
        <v>0</v>
      </c>
      <c r="J2354">
        <v>1</v>
      </c>
      <c r="K2354">
        <v>6</v>
      </c>
      <c r="L2354">
        <v>30</v>
      </c>
      <c r="M2354">
        <v>2</v>
      </c>
      <c r="N2354" s="170">
        <v>12185828</v>
      </c>
      <c r="O2354" s="170">
        <v>12890000</v>
      </c>
      <c r="P2354" s="178">
        <v>2231376</v>
      </c>
      <c r="Q2354" s="178">
        <v>105232</v>
      </c>
      <c r="R2354" s="178">
        <v>1699165</v>
      </c>
      <c r="S2354">
        <v>0</v>
      </c>
      <c r="T2354">
        <v>0</v>
      </c>
      <c r="U2354">
        <v>0</v>
      </c>
      <c r="W2354">
        <v>0</v>
      </c>
      <c r="X2354">
        <v>0</v>
      </c>
      <c r="Y2354">
        <v>0</v>
      </c>
      <c r="AB2354" s="180">
        <v>44285</v>
      </c>
      <c r="AC2354">
        <v>9</v>
      </c>
      <c r="AD2354" t="s">
        <v>1922</v>
      </c>
      <c r="AE2354">
        <v>1</v>
      </c>
      <c r="AF2354">
        <v>30</v>
      </c>
      <c r="AG2354">
        <v>0</v>
      </c>
      <c r="AN2354">
        <v>1</v>
      </c>
      <c r="AO2354">
        <v>1</v>
      </c>
      <c r="AR2354" s="178">
        <v>2451578</v>
      </c>
      <c r="AS2354" t="s">
        <v>1921</v>
      </c>
      <c r="AT2354">
        <v>0</v>
      </c>
      <c r="AU2354">
        <v>0</v>
      </c>
      <c r="AV2354">
        <v>890480123</v>
      </c>
      <c r="AW2354" t="s">
        <v>1920</v>
      </c>
      <c r="AX2354">
        <v>5</v>
      </c>
      <c r="BC2354">
        <v>1</v>
      </c>
      <c r="BD2354">
        <v>7</v>
      </c>
      <c r="BE2354">
        <v>2</v>
      </c>
    </row>
    <row r="2355" spans="1:57" x14ac:dyDescent="0.25">
      <c r="A2355" s="179">
        <f t="shared" si="36"/>
        <v>38425137</v>
      </c>
      <c r="B2355" t="s">
        <v>1923</v>
      </c>
      <c r="C2355">
        <v>45518346</v>
      </c>
      <c r="D2355">
        <v>144105</v>
      </c>
      <c r="E2355">
        <v>4</v>
      </c>
      <c r="F2355">
        <v>16689</v>
      </c>
      <c r="G2355" s="180">
        <v>43812</v>
      </c>
      <c r="H2355" s="180">
        <v>46386</v>
      </c>
      <c r="I2355">
        <v>0</v>
      </c>
      <c r="J2355">
        <v>1</v>
      </c>
      <c r="K2355">
        <v>15</v>
      </c>
      <c r="L2355">
        <v>30</v>
      </c>
      <c r="M2355">
        <v>2</v>
      </c>
      <c r="N2355" s="170">
        <v>9119963</v>
      </c>
      <c r="O2355" s="170">
        <v>9511000</v>
      </c>
      <c r="P2355" s="178">
        <v>57260848</v>
      </c>
      <c r="Q2355" s="178">
        <v>924764</v>
      </c>
      <c r="R2355" s="178">
        <v>49509188</v>
      </c>
      <c r="S2355">
        <v>0</v>
      </c>
      <c r="T2355">
        <v>0</v>
      </c>
      <c r="U2355">
        <v>0</v>
      </c>
      <c r="W2355">
        <v>0</v>
      </c>
      <c r="X2355">
        <v>0</v>
      </c>
      <c r="Y2355">
        <v>0</v>
      </c>
      <c r="AB2355" s="180">
        <v>44285</v>
      </c>
      <c r="AC2355">
        <v>1</v>
      </c>
      <c r="AD2355" t="s">
        <v>1922</v>
      </c>
      <c r="AE2355">
        <v>1</v>
      </c>
      <c r="AF2355">
        <v>30</v>
      </c>
      <c r="AG2355">
        <v>0</v>
      </c>
      <c r="AN2355">
        <v>1</v>
      </c>
      <c r="AO2355">
        <v>1</v>
      </c>
      <c r="AR2355" s="178">
        <v>11084051</v>
      </c>
      <c r="AS2355" t="s">
        <v>1921</v>
      </c>
      <c r="AT2355">
        <v>0</v>
      </c>
      <c r="AU2355">
        <v>0</v>
      </c>
      <c r="AV2355">
        <v>890480123</v>
      </c>
      <c r="AW2355" t="s">
        <v>1920</v>
      </c>
      <c r="AX2355">
        <v>5</v>
      </c>
      <c r="BC2355">
        <v>1</v>
      </c>
      <c r="BD2355">
        <v>7</v>
      </c>
      <c r="BE2355">
        <v>2</v>
      </c>
    </row>
    <row r="2356" spans="1:57" x14ac:dyDescent="0.25">
      <c r="A2356" s="179">
        <f t="shared" si="36"/>
        <v>1993198</v>
      </c>
      <c r="B2356" t="s">
        <v>1923</v>
      </c>
      <c r="C2356">
        <v>45519810</v>
      </c>
      <c r="D2356">
        <v>144105</v>
      </c>
      <c r="E2356">
        <v>4</v>
      </c>
      <c r="F2356">
        <v>15507</v>
      </c>
      <c r="G2356" s="180">
        <v>44133</v>
      </c>
      <c r="H2356" s="180">
        <v>44985</v>
      </c>
      <c r="I2356">
        <v>0</v>
      </c>
      <c r="J2356">
        <v>1</v>
      </c>
      <c r="K2356">
        <v>5</v>
      </c>
      <c r="L2356">
        <v>30</v>
      </c>
      <c r="M2356">
        <v>2</v>
      </c>
      <c r="N2356" s="170">
        <v>17726461</v>
      </c>
      <c r="O2356" s="170">
        <v>19240000</v>
      </c>
      <c r="P2356" s="178">
        <v>11866402</v>
      </c>
      <c r="Q2356" s="178">
        <v>520549</v>
      </c>
      <c r="R2356" s="178">
        <v>10086713</v>
      </c>
      <c r="S2356">
        <v>0</v>
      </c>
      <c r="T2356">
        <v>0</v>
      </c>
      <c r="U2356">
        <v>0</v>
      </c>
      <c r="W2356">
        <v>0</v>
      </c>
      <c r="X2356">
        <v>0</v>
      </c>
      <c r="Y2356">
        <v>0</v>
      </c>
      <c r="AB2356" s="180">
        <v>44285</v>
      </c>
      <c r="AC2356">
        <v>1</v>
      </c>
      <c r="AD2356" t="s">
        <v>1922</v>
      </c>
      <c r="AE2356">
        <v>1</v>
      </c>
      <c r="AF2356">
        <v>30</v>
      </c>
      <c r="AG2356">
        <v>0</v>
      </c>
      <c r="AN2356">
        <v>1</v>
      </c>
      <c r="AO2356">
        <v>1</v>
      </c>
      <c r="AR2356" s="178">
        <v>8093515</v>
      </c>
      <c r="AS2356" t="s">
        <v>1921</v>
      </c>
      <c r="AT2356">
        <v>0</v>
      </c>
      <c r="AU2356">
        <v>0</v>
      </c>
      <c r="AV2356">
        <v>890480123</v>
      </c>
      <c r="AW2356" t="s">
        <v>1920</v>
      </c>
      <c r="AX2356">
        <v>5</v>
      </c>
      <c r="BC2356">
        <v>1</v>
      </c>
      <c r="BD2356">
        <v>7</v>
      </c>
      <c r="BE2356">
        <v>1</v>
      </c>
    </row>
    <row r="2357" spans="1:57" x14ac:dyDescent="0.25">
      <c r="A2357" s="179">
        <f t="shared" si="36"/>
        <v>0</v>
      </c>
      <c r="B2357" t="s">
        <v>1923</v>
      </c>
      <c r="C2357">
        <v>45520441</v>
      </c>
      <c r="D2357">
        <v>144105</v>
      </c>
      <c r="E2357">
        <v>4</v>
      </c>
      <c r="F2357">
        <v>17257</v>
      </c>
      <c r="G2357" s="180">
        <v>44002</v>
      </c>
      <c r="H2357" s="180">
        <v>44377</v>
      </c>
      <c r="I2357">
        <v>30</v>
      </c>
      <c r="J2357">
        <v>1</v>
      </c>
      <c r="K2357">
        <v>7</v>
      </c>
      <c r="L2357">
        <v>30</v>
      </c>
      <c r="M2357">
        <v>2</v>
      </c>
      <c r="N2357" s="170">
        <v>12185828</v>
      </c>
      <c r="O2357" s="170">
        <v>12890000</v>
      </c>
      <c r="P2357" s="178">
        <v>1650000</v>
      </c>
      <c r="Q2357" s="178">
        <v>146744</v>
      </c>
      <c r="R2357" s="178">
        <v>587961</v>
      </c>
      <c r="S2357">
        <v>5820</v>
      </c>
      <c r="T2357">
        <v>0</v>
      </c>
      <c r="U2357">
        <v>0</v>
      </c>
      <c r="W2357">
        <v>0</v>
      </c>
      <c r="X2357">
        <v>0</v>
      </c>
      <c r="Y2357">
        <v>0</v>
      </c>
      <c r="AB2357" s="180">
        <v>44285</v>
      </c>
      <c r="AC2357">
        <v>1</v>
      </c>
      <c r="AD2357" t="s">
        <v>1922</v>
      </c>
      <c r="AE2357">
        <v>1</v>
      </c>
      <c r="AF2357">
        <v>30</v>
      </c>
      <c r="AG2357">
        <v>156521</v>
      </c>
      <c r="AN2357">
        <v>1</v>
      </c>
      <c r="AO2357">
        <v>1</v>
      </c>
      <c r="AR2357" s="178">
        <v>1443393</v>
      </c>
      <c r="AS2357" t="s">
        <v>1921</v>
      </c>
      <c r="AT2357">
        <v>0</v>
      </c>
      <c r="AU2357">
        <v>0</v>
      </c>
      <c r="AV2357">
        <v>890480123</v>
      </c>
      <c r="AW2357" t="s">
        <v>1920</v>
      </c>
      <c r="AX2357">
        <v>5</v>
      </c>
      <c r="BC2357">
        <v>1</v>
      </c>
      <c r="BD2357">
        <v>7</v>
      </c>
      <c r="BE2357">
        <v>2</v>
      </c>
    </row>
    <row r="2358" spans="1:57" x14ac:dyDescent="0.25">
      <c r="A2358" s="179">
        <f t="shared" si="36"/>
        <v>0</v>
      </c>
      <c r="B2358" t="s">
        <v>1923</v>
      </c>
      <c r="C2358">
        <v>45520518</v>
      </c>
      <c r="D2358">
        <v>144105</v>
      </c>
      <c r="E2358">
        <v>4</v>
      </c>
      <c r="F2358">
        <v>17794</v>
      </c>
      <c r="G2358" s="180">
        <v>44142</v>
      </c>
      <c r="H2358" s="180">
        <v>44346</v>
      </c>
      <c r="I2358">
        <v>0</v>
      </c>
      <c r="J2358">
        <v>1</v>
      </c>
      <c r="K2358">
        <v>4</v>
      </c>
      <c r="L2358">
        <v>30</v>
      </c>
      <c r="M2358">
        <v>2</v>
      </c>
      <c r="N2358" s="170">
        <v>13121400</v>
      </c>
      <c r="O2358" s="170">
        <v>13940000</v>
      </c>
      <c r="P2358" s="178">
        <v>600000</v>
      </c>
      <c r="Q2358" s="178">
        <v>103862</v>
      </c>
      <c r="R2358" s="178">
        <v>201842</v>
      </c>
      <c r="S2358">
        <v>0</v>
      </c>
      <c r="T2358">
        <v>0</v>
      </c>
      <c r="U2358">
        <v>0</v>
      </c>
      <c r="W2358">
        <v>0</v>
      </c>
      <c r="X2358">
        <v>0</v>
      </c>
      <c r="Y2358">
        <v>0</v>
      </c>
      <c r="AB2358" s="180">
        <v>44285</v>
      </c>
      <c r="AC2358">
        <v>1</v>
      </c>
      <c r="AD2358" t="s">
        <v>1922</v>
      </c>
      <c r="AE2358">
        <v>1</v>
      </c>
      <c r="AF2358">
        <v>30</v>
      </c>
      <c r="AG2358">
        <v>0</v>
      </c>
      <c r="AN2358">
        <v>1</v>
      </c>
      <c r="AO2358">
        <v>1</v>
      </c>
      <c r="AR2358" s="178">
        <v>1867948</v>
      </c>
      <c r="AS2358" t="s">
        <v>1921</v>
      </c>
      <c r="AT2358">
        <v>0</v>
      </c>
      <c r="AU2358">
        <v>0</v>
      </c>
      <c r="AV2358">
        <v>890480123</v>
      </c>
      <c r="AW2358" t="s">
        <v>1920</v>
      </c>
      <c r="AX2358">
        <v>5</v>
      </c>
      <c r="BC2358">
        <v>1</v>
      </c>
      <c r="BD2358">
        <v>7</v>
      </c>
      <c r="BE2358">
        <v>2</v>
      </c>
    </row>
    <row r="2359" spans="1:57" x14ac:dyDescent="0.25">
      <c r="A2359" s="179">
        <f t="shared" si="36"/>
        <v>20317432</v>
      </c>
      <c r="B2359" t="s">
        <v>1923</v>
      </c>
      <c r="C2359">
        <v>45523770</v>
      </c>
      <c r="D2359">
        <v>144105</v>
      </c>
      <c r="E2359">
        <v>4</v>
      </c>
      <c r="F2359">
        <v>16742</v>
      </c>
      <c r="G2359" s="180">
        <v>43826</v>
      </c>
      <c r="H2359" s="180">
        <v>46386</v>
      </c>
      <c r="I2359">
        <v>0</v>
      </c>
      <c r="J2359">
        <v>1</v>
      </c>
      <c r="K2359">
        <v>15</v>
      </c>
      <c r="L2359">
        <v>30</v>
      </c>
      <c r="M2359">
        <v>2</v>
      </c>
      <c r="N2359" s="170">
        <v>9119963</v>
      </c>
      <c r="O2359" s="170">
        <v>9511000</v>
      </c>
      <c r="P2359" s="178">
        <v>28215985</v>
      </c>
      <c r="Q2359" s="178">
        <v>455689</v>
      </c>
      <c r="R2359" s="178">
        <v>24396297</v>
      </c>
      <c r="S2359">
        <v>0</v>
      </c>
      <c r="T2359">
        <v>0</v>
      </c>
      <c r="U2359">
        <v>0</v>
      </c>
      <c r="W2359">
        <v>0</v>
      </c>
      <c r="X2359">
        <v>0</v>
      </c>
      <c r="Y2359">
        <v>0</v>
      </c>
      <c r="AB2359" s="180">
        <v>44285</v>
      </c>
      <c r="AC2359">
        <v>9</v>
      </c>
      <c r="AD2359" t="s">
        <v>1922</v>
      </c>
      <c r="AE2359">
        <v>1</v>
      </c>
      <c r="AF2359">
        <v>30</v>
      </c>
      <c r="AG2359">
        <v>0</v>
      </c>
      <c r="AN2359">
        <v>1</v>
      </c>
      <c r="AO2359">
        <v>1</v>
      </c>
      <c r="AR2359" s="178">
        <v>4078865</v>
      </c>
      <c r="AS2359" t="s">
        <v>1921</v>
      </c>
      <c r="AT2359">
        <v>0</v>
      </c>
      <c r="AU2359">
        <v>0</v>
      </c>
      <c r="AV2359">
        <v>890480123</v>
      </c>
      <c r="AW2359" t="s">
        <v>1920</v>
      </c>
      <c r="AX2359">
        <v>5</v>
      </c>
      <c r="BC2359">
        <v>1</v>
      </c>
      <c r="BD2359">
        <v>7</v>
      </c>
      <c r="BE2359">
        <v>2</v>
      </c>
    </row>
    <row r="2360" spans="1:57" x14ac:dyDescent="0.25">
      <c r="A2360" s="179">
        <f t="shared" si="36"/>
        <v>98716</v>
      </c>
      <c r="B2360" t="s">
        <v>1923</v>
      </c>
      <c r="C2360">
        <v>45523770</v>
      </c>
      <c r="D2360">
        <v>144205</v>
      </c>
      <c r="E2360">
        <v>4</v>
      </c>
      <c r="F2360">
        <v>550024566</v>
      </c>
      <c r="G2360" s="180">
        <v>44111</v>
      </c>
      <c r="H2360" s="180">
        <v>45229</v>
      </c>
      <c r="I2360">
        <v>0</v>
      </c>
      <c r="J2360">
        <v>1</v>
      </c>
      <c r="K2360">
        <v>24</v>
      </c>
      <c r="L2360">
        <v>30</v>
      </c>
      <c r="M2360">
        <v>2</v>
      </c>
      <c r="N2360" s="170">
        <v>22490513</v>
      </c>
      <c r="O2360" s="170">
        <v>24960000</v>
      </c>
      <c r="P2360" s="178">
        <v>300000</v>
      </c>
      <c r="Q2360" s="178">
        <v>11533</v>
      </c>
      <c r="R2360" s="178">
        <v>118534</v>
      </c>
      <c r="S2360">
        <v>2516</v>
      </c>
      <c r="T2360">
        <v>0</v>
      </c>
      <c r="U2360">
        <v>0</v>
      </c>
      <c r="W2360">
        <v>0</v>
      </c>
      <c r="X2360">
        <v>0</v>
      </c>
      <c r="Y2360">
        <v>0</v>
      </c>
      <c r="AB2360" s="180">
        <v>44253</v>
      </c>
      <c r="AC2360">
        <v>1</v>
      </c>
      <c r="AD2360" t="s">
        <v>1922</v>
      </c>
      <c r="AE2360">
        <v>1</v>
      </c>
      <c r="AF2360">
        <v>30</v>
      </c>
      <c r="AG2360">
        <v>0</v>
      </c>
      <c r="AN2360">
        <v>1</v>
      </c>
      <c r="AO2360">
        <v>1</v>
      </c>
      <c r="AR2360" s="178">
        <v>19818</v>
      </c>
      <c r="AS2360" t="s">
        <v>1921</v>
      </c>
      <c r="AT2360">
        <v>0</v>
      </c>
      <c r="AU2360">
        <v>0</v>
      </c>
      <c r="AX2360">
        <v>5</v>
      </c>
      <c r="BC2360">
        <v>2</v>
      </c>
      <c r="BD2360">
        <v>7</v>
      </c>
      <c r="BE2360">
        <v>2</v>
      </c>
    </row>
    <row r="2361" spans="1:57" x14ac:dyDescent="0.25">
      <c r="A2361" s="179">
        <f t="shared" si="36"/>
        <v>155339</v>
      </c>
      <c r="B2361" t="s">
        <v>1923</v>
      </c>
      <c r="C2361">
        <v>45523770</v>
      </c>
      <c r="D2361">
        <v>144205</v>
      </c>
      <c r="E2361">
        <v>4</v>
      </c>
      <c r="F2361">
        <v>550024607</v>
      </c>
      <c r="G2361" s="180">
        <v>44119</v>
      </c>
      <c r="H2361" s="180">
        <v>45229</v>
      </c>
      <c r="I2361">
        <v>0</v>
      </c>
      <c r="J2361">
        <v>1</v>
      </c>
      <c r="K2361">
        <v>22</v>
      </c>
      <c r="L2361">
        <v>30</v>
      </c>
      <c r="M2361">
        <v>2</v>
      </c>
      <c r="N2361" s="170">
        <v>22490513</v>
      </c>
      <c r="O2361" s="170">
        <v>24960000</v>
      </c>
      <c r="P2361" s="178">
        <v>400000</v>
      </c>
      <c r="Q2361" s="178">
        <v>15378</v>
      </c>
      <c r="R2361" s="178">
        <v>186524</v>
      </c>
      <c r="S2361">
        <v>3977</v>
      </c>
      <c r="T2361">
        <v>0</v>
      </c>
      <c r="U2361">
        <v>0</v>
      </c>
      <c r="W2361">
        <v>0</v>
      </c>
      <c r="X2361">
        <v>0</v>
      </c>
      <c r="Y2361">
        <v>0</v>
      </c>
      <c r="AB2361" s="180">
        <v>44253</v>
      </c>
      <c r="AC2361">
        <v>1</v>
      </c>
      <c r="AD2361" t="s">
        <v>1922</v>
      </c>
      <c r="AE2361">
        <v>1</v>
      </c>
      <c r="AF2361">
        <v>30</v>
      </c>
      <c r="AG2361">
        <v>0</v>
      </c>
      <c r="AN2361">
        <v>1</v>
      </c>
      <c r="AO2361">
        <v>1</v>
      </c>
      <c r="AR2361" s="178">
        <v>31185</v>
      </c>
      <c r="AS2361" t="s">
        <v>1921</v>
      </c>
      <c r="AT2361">
        <v>0</v>
      </c>
      <c r="AU2361">
        <v>0</v>
      </c>
      <c r="AX2361">
        <v>5</v>
      </c>
      <c r="BC2361">
        <v>2</v>
      </c>
      <c r="BD2361">
        <v>7</v>
      </c>
      <c r="BE2361">
        <v>2</v>
      </c>
    </row>
    <row r="2362" spans="1:57" x14ac:dyDescent="0.25">
      <c r="A2362" s="179">
        <f t="shared" si="36"/>
        <v>312250</v>
      </c>
      <c r="B2362" t="s">
        <v>1923</v>
      </c>
      <c r="C2362">
        <v>45523770</v>
      </c>
      <c r="D2362">
        <v>144205</v>
      </c>
      <c r="E2362">
        <v>4</v>
      </c>
      <c r="F2362">
        <v>550024632</v>
      </c>
      <c r="G2362" s="180">
        <v>44127</v>
      </c>
      <c r="H2362" s="180">
        <v>45260</v>
      </c>
      <c r="I2362">
        <v>0</v>
      </c>
      <c r="J2362">
        <v>1</v>
      </c>
      <c r="K2362">
        <v>16</v>
      </c>
      <c r="L2362">
        <v>30</v>
      </c>
      <c r="M2362">
        <v>2</v>
      </c>
      <c r="N2362" s="170">
        <v>22490513</v>
      </c>
      <c r="O2362" s="170">
        <v>24960000</v>
      </c>
      <c r="P2362" s="178">
        <v>600000</v>
      </c>
      <c r="Q2362" s="178">
        <v>23066</v>
      </c>
      <c r="R2362" s="178">
        <v>374936</v>
      </c>
      <c r="S2362">
        <v>7957</v>
      </c>
      <c r="T2362">
        <v>0</v>
      </c>
      <c r="U2362">
        <v>0</v>
      </c>
      <c r="W2362">
        <v>0</v>
      </c>
      <c r="X2362">
        <v>0</v>
      </c>
      <c r="Y2362">
        <v>0</v>
      </c>
      <c r="AB2362" s="180">
        <v>44253</v>
      </c>
      <c r="AC2362">
        <v>1</v>
      </c>
      <c r="AD2362" t="s">
        <v>1922</v>
      </c>
      <c r="AE2362">
        <v>1</v>
      </c>
      <c r="AF2362">
        <v>30</v>
      </c>
      <c r="AG2362">
        <v>0</v>
      </c>
      <c r="AN2362">
        <v>1</v>
      </c>
      <c r="AO2362">
        <v>1</v>
      </c>
      <c r="AR2362" s="178">
        <v>62686</v>
      </c>
      <c r="AS2362" t="s">
        <v>1921</v>
      </c>
      <c r="AT2362">
        <v>0</v>
      </c>
      <c r="AU2362">
        <v>0</v>
      </c>
      <c r="AX2362">
        <v>5</v>
      </c>
      <c r="BC2362">
        <v>2</v>
      </c>
      <c r="BD2362">
        <v>7</v>
      </c>
      <c r="BE2362">
        <v>2</v>
      </c>
    </row>
    <row r="2363" spans="1:57" x14ac:dyDescent="0.25">
      <c r="A2363" s="179">
        <f t="shared" si="36"/>
        <v>109743</v>
      </c>
      <c r="B2363" t="s">
        <v>1923</v>
      </c>
      <c r="C2363">
        <v>45523770</v>
      </c>
      <c r="D2363">
        <v>144205</v>
      </c>
      <c r="E2363">
        <v>4</v>
      </c>
      <c r="F2363">
        <v>550024802</v>
      </c>
      <c r="G2363" s="180">
        <v>44145</v>
      </c>
      <c r="H2363" s="180">
        <v>45260</v>
      </c>
      <c r="I2363">
        <v>0</v>
      </c>
      <c r="J2363">
        <v>1</v>
      </c>
      <c r="K2363">
        <v>10</v>
      </c>
      <c r="L2363">
        <v>30</v>
      </c>
      <c r="M2363">
        <v>2</v>
      </c>
      <c r="N2363" s="170">
        <v>22490513</v>
      </c>
      <c r="O2363" s="170">
        <v>24960000</v>
      </c>
      <c r="P2363" s="178">
        <v>168750</v>
      </c>
      <c r="Q2363" s="178">
        <v>6487</v>
      </c>
      <c r="R2363" s="178">
        <v>131775</v>
      </c>
      <c r="S2363">
        <v>2789</v>
      </c>
      <c r="T2363">
        <v>0</v>
      </c>
      <c r="U2363">
        <v>0</v>
      </c>
      <c r="W2363">
        <v>0</v>
      </c>
      <c r="X2363">
        <v>0</v>
      </c>
      <c r="Y2363">
        <v>0</v>
      </c>
      <c r="AB2363" s="180">
        <v>44253</v>
      </c>
      <c r="AC2363">
        <v>1</v>
      </c>
      <c r="AD2363" t="s">
        <v>1922</v>
      </c>
      <c r="AE2363">
        <v>1</v>
      </c>
      <c r="AF2363">
        <v>30</v>
      </c>
      <c r="AG2363">
        <v>0</v>
      </c>
      <c r="AN2363">
        <v>1</v>
      </c>
      <c r="AO2363">
        <v>1</v>
      </c>
      <c r="AR2363" s="178">
        <v>22032</v>
      </c>
      <c r="AS2363" t="s">
        <v>1921</v>
      </c>
      <c r="AT2363">
        <v>0</v>
      </c>
      <c r="AU2363">
        <v>0</v>
      </c>
      <c r="AX2363">
        <v>5</v>
      </c>
      <c r="BC2363">
        <v>2</v>
      </c>
      <c r="BD2363">
        <v>7</v>
      </c>
      <c r="BE2363">
        <v>2</v>
      </c>
    </row>
    <row r="2364" spans="1:57" x14ac:dyDescent="0.25">
      <c r="A2364" s="179">
        <f t="shared" si="36"/>
        <v>63213</v>
      </c>
      <c r="B2364" t="s">
        <v>1923</v>
      </c>
      <c r="C2364">
        <v>45523770</v>
      </c>
      <c r="D2364">
        <v>144205</v>
      </c>
      <c r="E2364">
        <v>4</v>
      </c>
      <c r="F2364">
        <v>550024986</v>
      </c>
      <c r="G2364" s="180">
        <v>44166</v>
      </c>
      <c r="H2364" s="180">
        <v>45290</v>
      </c>
      <c r="I2364">
        <v>0</v>
      </c>
      <c r="J2364">
        <v>1</v>
      </c>
      <c r="K2364">
        <v>9</v>
      </c>
      <c r="L2364">
        <v>30</v>
      </c>
      <c r="M2364">
        <v>2</v>
      </c>
      <c r="N2364" s="170">
        <v>22490513</v>
      </c>
      <c r="O2364" s="170">
        <v>24960000</v>
      </c>
      <c r="P2364" s="178">
        <v>94799</v>
      </c>
      <c r="Q2364" s="178">
        <v>3644</v>
      </c>
      <c r="R2364" s="178">
        <v>75904</v>
      </c>
      <c r="S2364">
        <v>1599</v>
      </c>
      <c r="T2364">
        <v>0</v>
      </c>
      <c r="U2364">
        <v>0</v>
      </c>
      <c r="W2364">
        <v>0</v>
      </c>
      <c r="X2364">
        <v>0</v>
      </c>
      <c r="Y2364">
        <v>0</v>
      </c>
      <c r="AB2364" s="180">
        <v>44253</v>
      </c>
      <c r="AC2364">
        <v>1</v>
      </c>
      <c r="AD2364" t="s">
        <v>1922</v>
      </c>
      <c r="AE2364">
        <v>1</v>
      </c>
      <c r="AF2364">
        <v>30</v>
      </c>
      <c r="AG2364">
        <v>0</v>
      </c>
      <c r="AN2364">
        <v>1</v>
      </c>
      <c r="AO2364">
        <v>1</v>
      </c>
      <c r="AR2364" s="178">
        <v>12691</v>
      </c>
      <c r="AS2364" t="s">
        <v>1921</v>
      </c>
      <c r="AT2364">
        <v>0</v>
      </c>
      <c r="AU2364">
        <v>0</v>
      </c>
      <c r="AX2364">
        <v>5</v>
      </c>
      <c r="BC2364">
        <v>2</v>
      </c>
      <c r="BD2364">
        <v>7</v>
      </c>
      <c r="BE2364">
        <v>2</v>
      </c>
    </row>
    <row r="2365" spans="1:57" x14ac:dyDescent="0.25">
      <c r="A2365" s="179">
        <f t="shared" si="36"/>
        <v>133373</v>
      </c>
      <c r="B2365" t="s">
        <v>1923</v>
      </c>
      <c r="C2365">
        <v>45523770</v>
      </c>
      <c r="D2365">
        <v>144205</v>
      </c>
      <c r="E2365">
        <v>4</v>
      </c>
      <c r="F2365">
        <v>550024987</v>
      </c>
      <c r="G2365" s="180">
        <v>44166</v>
      </c>
      <c r="H2365" s="180">
        <v>45290</v>
      </c>
      <c r="I2365">
        <v>0</v>
      </c>
      <c r="J2365">
        <v>1</v>
      </c>
      <c r="K2365">
        <v>9</v>
      </c>
      <c r="L2365">
        <v>30</v>
      </c>
      <c r="M2365">
        <v>2</v>
      </c>
      <c r="N2365" s="170">
        <v>22490513</v>
      </c>
      <c r="O2365" s="170">
        <v>24960000</v>
      </c>
      <c r="P2365" s="178">
        <v>199990</v>
      </c>
      <c r="Q2365" s="178">
        <v>7688</v>
      </c>
      <c r="R2365" s="178">
        <v>160148</v>
      </c>
      <c r="S2365">
        <v>3400</v>
      </c>
      <c r="T2365">
        <v>0</v>
      </c>
      <c r="U2365">
        <v>0</v>
      </c>
      <c r="W2365">
        <v>0</v>
      </c>
      <c r="X2365">
        <v>0</v>
      </c>
      <c r="Y2365">
        <v>0</v>
      </c>
      <c r="AB2365" s="180">
        <v>44253</v>
      </c>
      <c r="AC2365">
        <v>1</v>
      </c>
      <c r="AD2365" t="s">
        <v>1922</v>
      </c>
      <c r="AE2365">
        <v>1</v>
      </c>
      <c r="AF2365">
        <v>30</v>
      </c>
      <c r="AG2365">
        <v>0</v>
      </c>
      <c r="AN2365">
        <v>1</v>
      </c>
      <c r="AO2365">
        <v>1</v>
      </c>
      <c r="AR2365" s="178">
        <v>26775</v>
      </c>
      <c r="AS2365" t="s">
        <v>1921</v>
      </c>
      <c r="AT2365">
        <v>0</v>
      </c>
      <c r="AU2365">
        <v>0</v>
      </c>
      <c r="AX2365">
        <v>5</v>
      </c>
      <c r="BC2365">
        <v>2</v>
      </c>
      <c r="BD2365">
        <v>7</v>
      </c>
      <c r="BE2365">
        <v>2</v>
      </c>
    </row>
    <row r="2366" spans="1:57" x14ac:dyDescent="0.25">
      <c r="A2366" s="179">
        <f t="shared" si="36"/>
        <v>88394</v>
      </c>
      <c r="B2366" t="s">
        <v>1923</v>
      </c>
      <c r="C2366">
        <v>45523770</v>
      </c>
      <c r="D2366">
        <v>144205</v>
      </c>
      <c r="E2366">
        <v>4</v>
      </c>
      <c r="F2366">
        <v>550024992</v>
      </c>
      <c r="G2366" s="180">
        <v>44171</v>
      </c>
      <c r="H2366" s="180">
        <v>45290</v>
      </c>
      <c r="I2366">
        <v>0</v>
      </c>
      <c r="J2366">
        <v>1</v>
      </c>
      <c r="K2366">
        <v>9</v>
      </c>
      <c r="L2366">
        <v>30</v>
      </c>
      <c r="M2366">
        <v>2</v>
      </c>
      <c r="N2366" s="170">
        <v>22490513</v>
      </c>
      <c r="O2366" s="170">
        <v>24960000</v>
      </c>
      <c r="P2366" s="178">
        <v>132500</v>
      </c>
      <c r="Q2366" s="178">
        <v>5094</v>
      </c>
      <c r="R2366" s="178">
        <v>106140</v>
      </c>
      <c r="S2366">
        <v>2245</v>
      </c>
      <c r="T2366">
        <v>0</v>
      </c>
      <c r="U2366">
        <v>0</v>
      </c>
      <c r="W2366">
        <v>0</v>
      </c>
      <c r="X2366">
        <v>0</v>
      </c>
      <c r="Y2366">
        <v>0</v>
      </c>
      <c r="AB2366" s="180">
        <v>44253</v>
      </c>
      <c r="AC2366">
        <v>1</v>
      </c>
      <c r="AD2366" t="s">
        <v>1922</v>
      </c>
      <c r="AE2366">
        <v>1</v>
      </c>
      <c r="AF2366">
        <v>30</v>
      </c>
      <c r="AG2366">
        <v>0</v>
      </c>
      <c r="AN2366">
        <v>1</v>
      </c>
      <c r="AO2366">
        <v>1</v>
      </c>
      <c r="AR2366" s="178">
        <v>17746</v>
      </c>
      <c r="AS2366" t="s">
        <v>1921</v>
      </c>
      <c r="AT2366">
        <v>0</v>
      </c>
      <c r="AU2366">
        <v>0</v>
      </c>
      <c r="AX2366">
        <v>5</v>
      </c>
      <c r="BC2366">
        <v>2</v>
      </c>
      <c r="BD2366">
        <v>7</v>
      </c>
      <c r="BE2366">
        <v>2</v>
      </c>
    </row>
    <row r="2367" spans="1:57" x14ac:dyDescent="0.25">
      <c r="A2367" s="179">
        <f t="shared" si="36"/>
        <v>63356</v>
      </c>
      <c r="B2367" t="s">
        <v>1923</v>
      </c>
      <c r="C2367">
        <v>45523770</v>
      </c>
      <c r="D2367">
        <v>144205</v>
      </c>
      <c r="E2367">
        <v>4</v>
      </c>
      <c r="F2367">
        <v>550024993</v>
      </c>
      <c r="G2367" s="180">
        <v>44171</v>
      </c>
      <c r="H2367" s="180">
        <v>45290</v>
      </c>
      <c r="I2367">
        <v>0</v>
      </c>
      <c r="J2367">
        <v>1</v>
      </c>
      <c r="K2367">
        <v>9</v>
      </c>
      <c r="L2367">
        <v>30</v>
      </c>
      <c r="M2367">
        <v>2</v>
      </c>
      <c r="N2367" s="170">
        <v>22490513</v>
      </c>
      <c r="O2367" s="170">
        <v>24960000</v>
      </c>
      <c r="P2367" s="178">
        <v>94950</v>
      </c>
      <c r="Q2367" s="178">
        <v>3650</v>
      </c>
      <c r="R2367" s="178">
        <v>76075</v>
      </c>
      <c r="S2367">
        <v>1631</v>
      </c>
      <c r="T2367">
        <v>0</v>
      </c>
      <c r="U2367">
        <v>0</v>
      </c>
      <c r="W2367">
        <v>0</v>
      </c>
      <c r="X2367">
        <v>0</v>
      </c>
      <c r="Y2367">
        <v>0</v>
      </c>
      <c r="AB2367" s="180">
        <v>44253</v>
      </c>
      <c r="AC2367">
        <v>1</v>
      </c>
      <c r="AD2367" t="s">
        <v>1922</v>
      </c>
      <c r="AE2367">
        <v>1</v>
      </c>
      <c r="AF2367">
        <v>30</v>
      </c>
      <c r="AG2367">
        <v>0</v>
      </c>
      <c r="AN2367">
        <v>1</v>
      </c>
      <c r="AO2367">
        <v>1</v>
      </c>
      <c r="AR2367" s="178">
        <v>12719</v>
      </c>
      <c r="AS2367" t="s">
        <v>1921</v>
      </c>
      <c r="AT2367">
        <v>0</v>
      </c>
      <c r="AU2367">
        <v>0</v>
      </c>
      <c r="AX2367">
        <v>5</v>
      </c>
      <c r="BC2367">
        <v>2</v>
      </c>
      <c r="BD2367">
        <v>7</v>
      </c>
      <c r="BE2367">
        <v>2</v>
      </c>
    </row>
    <row r="2368" spans="1:57" x14ac:dyDescent="0.25">
      <c r="A2368" s="179">
        <f t="shared" si="36"/>
        <v>106644</v>
      </c>
      <c r="B2368" t="s">
        <v>1923</v>
      </c>
      <c r="C2368">
        <v>45523770</v>
      </c>
      <c r="D2368">
        <v>144205</v>
      </c>
      <c r="E2368">
        <v>4</v>
      </c>
      <c r="F2368">
        <v>550024996</v>
      </c>
      <c r="G2368" s="180">
        <v>44172</v>
      </c>
      <c r="H2368" s="180">
        <v>45290</v>
      </c>
      <c r="I2368">
        <v>0</v>
      </c>
      <c r="J2368">
        <v>1</v>
      </c>
      <c r="K2368">
        <v>9</v>
      </c>
      <c r="L2368">
        <v>30</v>
      </c>
      <c r="M2368">
        <v>2</v>
      </c>
      <c r="N2368" s="170">
        <v>22490513</v>
      </c>
      <c r="O2368" s="170">
        <v>24960000</v>
      </c>
      <c r="P2368" s="178">
        <v>159855</v>
      </c>
      <c r="Q2368" s="178">
        <v>6145</v>
      </c>
      <c r="R2368" s="178">
        <v>128054</v>
      </c>
      <c r="S2368">
        <v>2720</v>
      </c>
      <c r="T2368">
        <v>0</v>
      </c>
      <c r="U2368">
        <v>0</v>
      </c>
      <c r="W2368">
        <v>0</v>
      </c>
      <c r="X2368">
        <v>0</v>
      </c>
      <c r="Y2368">
        <v>0</v>
      </c>
      <c r="AB2368" s="180">
        <v>44253</v>
      </c>
      <c r="AC2368">
        <v>1</v>
      </c>
      <c r="AD2368" t="s">
        <v>1922</v>
      </c>
      <c r="AE2368">
        <v>1</v>
      </c>
      <c r="AF2368">
        <v>30</v>
      </c>
      <c r="AG2368">
        <v>0</v>
      </c>
      <c r="AN2368">
        <v>1</v>
      </c>
      <c r="AO2368">
        <v>1</v>
      </c>
      <c r="AR2368" s="178">
        <v>21410</v>
      </c>
      <c r="AS2368" t="s">
        <v>1921</v>
      </c>
      <c r="AT2368">
        <v>0</v>
      </c>
      <c r="AU2368">
        <v>0</v>
      </c>
      <c r="AX2368">
        <v>5</v>
      </c>
      <c r="BC2368">
        <v>2</v>
      </c>
      <c r="BD2368">
        <v>7</v>
      </c>
      <c r="BE2368">
        <v>2</v>
      </c>
    </row>
    <row r="2369" spans="1:57" x14ac:dyDescent="0.25">
      <c r="A2369" s="179">
        <f t="shared" si="36"/>
        <v>140290</v>
      </c>
      <c r="B2369" t="s">
        <v>1923</v>
      </c>
      <c r="C2369">
        <v>45523770</v>
      </c>
      <c r="D2369">
        <v>144205</v>
      </c>
      <c r="E2369">
        <v>4</v>
      </c>
      <c r="F2369">
        <v>550024997</v>
      </c>
      <c r="G2369" s="180">
        <v>44172</v>
      </c>
      <c r="H2369" s="180">
        <v>45290</v>
      </c>
      <c r="I2369">
        <v>0</v>
      </c>
      <c r="J2369">
        <v>1</v>
      </c>
      <c r="K2369">
        <v>9</v>
      </c>
      <c r="L2369">
        <v>30</v>
      </c>
      <c r="M2369">
        <v>2</v>
      </c>
      <c r="N2369" s="170">
        <v>22490513</v>
      </c>
      <c r="O2369" s="170">
        <v>24960000</v>
      </c>
      <c r="P2369" s="178">
        <v>210270</v>
      </c>
      <c r="Q2369" s="178">
        <v>8084</v>
      </c>
      <c r="R2369" s="178">
        <v>168454</v>
      </c>
      <c r="S2369">
        <v>3571</v>
      </c>
      <c r="T2369">
        <v>0</v>
      </c>
      <c r="U2369">
        <v>0</v>
      </c>
      <c r="W2369">
        <v>0</v>
      </c>
      <c r="X2369">
        <v>0</v>
      </c>
      <c r="Y2369">
        <v>0</v>
      </c>
      <c r="AB2369" s="180">
        <v>44253</v>
      </c>
      <c r="AC2369">
        <v>1</v>
      </c>
      <c r="AD2369" t="s">
        <v>1922</v>
      </c>
      <c r="AE2369">
        <v>1</v>
      </c>
      <c r="AF2369">
        <v>30</v>
      </c>
      <c r="AG2369">
        <v>0</v>
      </c>
      <c r="AN2369">
        <v>1</v>
      </c>
      <c r="AO2369">
        <v>1</v>
      </c>
      <c r="AR2369" s="178">
        <v>28164</v>
      </c>
      <c r="AS2369" t="s">
        <v>1921</v>
      </c>
      <c r="AT2369">
        <v>0</v>
      </c>
      <c r="AU2369">
        <v>0</v>
      </c>
      <c r="AX2369">
        <v>5</v>
      </c>
      <c r="BC2369">
        <v>2</v>
      </c>
      <c r="BD2369">
        <v>7</v>
      </c>
      <c r="BE2369">
        <v>2</v>
      </c>
    </row>
    <row r="2370" spans="1:57" x14ac:dyDescent="0.25">
      <c r="A2370" s="179">
        <f t="shared" ref="A2370:A2433" si="37">IF(+R2370&gt;AR2370,R2370-AR2370,0)</f>
        <v>200168</v>
      </c>
      <c r="B2370" t="s">
        <v>1923</v>
      </c>
      <c r="C2370">
        <v>45523770</v>
      </c>
      <c r="D2370">
        <v>144205</v>
      </c>
      <c r="E2370">
        <v>4</v>
      </c>
      <c r="F2370">
        <v>550025006</v>
      </c>
      <c r="G2370" s="180">
        <v>44174</v>
      </c>
      <c r="H2370" s="180">
        <v>45290</v>
      </c>
      <c r="I2370">
        <v>0</v>
      </c>
      <c r="J2370">
        <v>1</v>
      </c>
      <c r="K2370">
        <v>9</v>
      </c>
      <c r="L2370">
        <v>30</v>
      </c>
      <c r="M2370">
        <v>2</v>
      </c>
      <c r="N2370" s="170">
        <v>22490513</v>
      </c>
      <c r="O2370" s="170">
        <v>24960000</v>
      </c>
      <c r="P2370" s="178">
        <v>300000</v>
      </c>
      <c r="Q2370" s="178">
        <v>11533</v>
      </c>
      <c r="R2370" s="178">
        <v>240353</v>
      </c>
      <c r="S2370">
        <v>5100</v>
      </c>
      <c r="T2370">
        <v>0</v>
      </c>
      <c r="U2370">
        <v>0</v>
      </c>
      <c r="W2370">
        <v>0</v>
      </c>
      <c r="X2370">
        <v>0</v>
      </c>
      <c r="Y2370">
        <v>0</v>
      </c>
      <c r="AB2370" s="180">
        <v>44253</v>
      </c>
      <c r="AC2370">
        <v>1</v>
      </c>
      <c r="AD2370" t="s">
        <v>1922</v>
      </c>
      <c r="AE2370">
        <v>1</v>
      </c>
      <c r="AF2370">
        <v>30</v>
      </c>
      <c r="AG2370">
        <v>0</v>
      </c>
      <c r="AN2370">
        <v>1</v>
      </c>
      <c r="AO2370">
        <v>1</v>
      </c>
      <c r="AR2370" s="178">
        <v>40185</v>
      </c>
      <c r="AS2370" t="s">
        <v>1921</v>
      </c>
      <c r="AT2370">
        <v>0</v>
      </c>
      <c r="AU2370">
        <v>0</v>
      </c>
      <c r="AX2370">
        <v>5</v>
      </c>
      <c r="BC2370">
        <v>2</v>
      </c>
      <c r="BD2370">
        <v>7</v>
      </c>
      <c r="BE2370">
        <v>2</v>
      </c>
    </row>
    <row r="2371" spans="1:57" x14ac:dyDescent="0.25">
      <c r="A2371" s="179">
        <f t="shared" si="37"/>
        <v>230438</v>
      </c>
      <c r="B2371" t="s">
        <v>1923</v>
      </c>
      <c r="C2371">
        <v>45523770</v>
      </c>
      <c r="D2371">
        <v>144205</v>
      </c>
      <c r="E2371">
        <v>4</v>
      </c>
      <c r="F2371">
        <v>550025009</v>
      </c>
      <c r="G2371" s="180">
        <v>44175</v>
      </c>
      <c r="H2371" s="180">
        <v>45290</v>
      </c>
      <c r="I2371">
        <v>0</v>
      </c>
      <c r="J2371">
        <v>1</v>
      </c>
      <c r="K2371">
        <v>10</v>
      </c>
      <c r="L2371">
        <v>30</v>
      </c>
      <c r="M2371">
        <v>2</v>
      </c>
      <c r="N2371" s="170">
        <v>22490513</v>
      </c>
      <c r="O2371" s="170">
        <v>24960000</v>
      </c>
      <c r="P2371" s="178">
        <v>363000</v>
      </c>
      <c r="Q2371" s="178">
        <v>13955</v>
      </c>
      <c r="R2371" s="178">
        <v>276700</v>
      </c>
      <c r="S2371">
        <v>5882</v>
      </c>
      <c r="T2371">
        <v>0</v>
      </c>
      <c r="U2371">
        <v>0</v>
      </c>
      <c r="W2371">
        <v>0</v>
      </c>
      <c r="X2371">
        <v>0</v>
      </c>
      <c r="Y2371">
        <v>0</v>
      </c>
      <c r="AB2371" s="180">
        <v>44253</v>
      </c>
      <c r="AC2371">
        <v>1</v>
      </c>
      <c r="AD2371" t="s">
        <v>1922</v>
      </c>
      <c r="AE2371">
        <v>1</v>
      </c>
      <c r="AF2371">
        <v>30</v>
      </c>
      <c r="AG2371">
        <v>0</v>
      </c>
      <c r="AN2371">
        <v>1</v>
      </c>
      <c r="AO2371">
        <v>1</v>
      </c>
      <c r="AR2371" s="178">
        <v>46262</v>
      </c>
      <c r="AS2371" t="s">
        <v>1921</v>
      </c>
      <c r="AT2371">
        <v>0</v>
      </c>
      <c r="AU2371">
        <v>0</v>
      </c>
      <c r="AX2371">
        <v>5</v>
      </c>
      <c r="BC2371">
        <v>2</v>
      </c>
      <c r="BD2371">
        <v>7</v>
      </c>
      <c r="BE2371">
        <v>2</v>
      </c>
    </row>
    <row r="2372" spans="1:57" x14ac:dyDescent="0.25">
      <c r="A2372" s="179">
        <f t="shared" si="37"/>
        <v>133463</v>
      </c>
      <c r="B2372" t="s">
        <v>1923</v>
      </c>
      <c r="C2372">
        <v>45523770</v>
      </c>
      <c r="D2372">
        <v>144205</v>
      </c>
      <c r="E2372">
        <v>4</v>
      </c>
      <c r="F2372">
        <v>550025015</v>
      </c>
      <c r="G2372" s="180">
        <v>44176</v>
      </c>
      <c r="H2372" s="180">
        <v>45290</v>
      </c>
      <c r="I2372">
        <v>0</v>
      </c>
      <c r="J2372">
        <v>1</v>
      </c>
      <c r="K2372">
        <v>9</v>
      </c>
      <c r="L2372">
        <v>30</v>
      </c>
      <c r="M2372">
        <v>2</v>
      </c>
      <c r="N2372" s="170">
        <v>22490513</v>
      </c>
      <c r="O2372" s="170">
        <v>24960000</v>
      </c>
      <c r="P2372" s="178">
        <v>200000</v>
      </c>
      <c r="Q2372" s="178">
        <v>7689</v>
      </c>
      <c r="R2372" s="178">
        <v>160257</v>
      </c>
      <c r="S2372">
        <v>3400</v>
      </c>
      <c r="T2372">
        <v>0</v>
      </c>
      <c r="U2372">
        <v>0</v>
      </c>
      <c r="W2372">
        <v>0</v>
      </c>
      <c r="X2372">
        <v>0</v>
      </c>
      <c r="Y2372">
        <v>0</v>
      </c>
      <c r="AB2372" s="180">
        <v>44253</v>
      </c>
      <c r="AC2372">
        <v>1</v>
      </c>
      <c r="AD2372" t="s">
        <v>1922</v>
      </c>
      <c r="AE2372">
        <v>1</v>
      </c>
      <c r="AF2372">
        <v>30</v>
      </c>
      <c r="AG2372">
        <v>0</v>
      </c>
      <c r="AN2372">
        <v>1</v>
      </c>
      <c r="AO2372">
        <v>1</v>
      </c>
      <c r="AR2372" s="178">
        <v>26794</v>
      </c>
      <c r="AS2372" t="s">
        <v>1921</v>
      </c>
      <c r="AT2372">
        <v>0</v>
      </c>
      <c r="AU2372">
        <v>0</v>
      </c>
      <c r="AX2372">
        <v>5</v>
      </c>
      <c r="BC2372">
        <v>2</v>
      </c>
      <c r="BD2372">
        <v>7</v>
      </c>
      <c r="BE2372">
        <v>2</v>
      </c>
    </row>
    <row r="2373" spans="1:57" x14ac:dyDescent="0.25">
      <c r="A2373" s="179">
        <f t="shared" si="37"/>
        <v>151932</v>
      </c>
      <c r="B2373" t="s">
        <v>1923</v>
      </c>
      <c r="C2373">
        <v>45523770</v>
      </c>
      <c r="D2373">
        <v>144205</v>
      </c>
      <c r="E2373">
        <v>4</v>
      </c>
      <c r="F2373">
        <v>550025025</v>
      </c>
      <c r="G2373" s="180">
        <v>44183</v>
      </c>
      <c r="H2373" s="180">
        <v>45321</v>
      </c>
      <c r="I2373">
        <v>0</v>
      </c>
      <c r="J2373">
        <v>1</v>
      </c>
      <c r="K2373">
        <v>8</v>
      </c>
      <c r="L2373">
        <v>30</v>
      </c>
      <c r="M2373">
        <v>2</v>
      </c>
      <c r="N2373" s="170">
        <v>22490513</v>
      </c>
      <c r="O2373" s="170">
        <v>24960000</v>
      </c>
      <c r="P2373" s="178">
        <v>222300</v>
      </c>
      <c r="Q2373" s="178">
        <v>8546</v>
      </c>
      <c r="R2373" s="178">
        <v>182433</v>
      </c>
      <c r="S2373">
        <v>3876</v>
      </c>
      <c r="T2373">
        <v>0</v>
      </c>
      <c r="U2373">
        <v>0</v>
      </c>
      <c r="W2373">
        <v>0</v>
      </c>
      <c r="X2373">
        <v>0</v>
      </c>
      <c r="Y2373">
        <v>0</v>
      </c>
      <c r="AB2373" s="180">
        <v>44253</v>
      </c>
      <c r="AC2373">
        <v>1</v>
      </c>
      <c r="AD2373" t="s">
        <v>1922</v>
      </c>
      <c r="AE2373">
        <v>1</v>
      </c>
      <c r="AF2373">
        <v>30</v>
      </c>
      <c r="AG2373">
        <v>0</v>
      </c>
      <c r="AN2373">
        <v>1</v>
      </c>
      <c r="AO2373">
        <v>1</v>
      </c>
      <c r="AR2373" s="178">
        <v>30501</v>
      </c>
      <c r="AS2373" t="s">
        <v>1921</v>
      </c>
      <c r="AT2373">
        <v>0</v>
      </c>
      <c r="AU2373">
        <v>0</v>
      </c>
      <c r="AX2373">
        <v>5</v>
      </c>
      <c r="BC2373">
        <v>2</v>
      </c>
      <c r="BD2373">
        <v>7</v>
      </c>
      <c r="BE2373">
        <v>2</v>
      </c>
    </row>
    <row r="2374" spans="1:57" x14ac:dyDescent="0.25">
      <c r="A2374" s="179">
        <f t="shared" si="37"/>
        <v>218486</v>
      </c>
      <c r="B2374" t="s">
        <v>1923</v>
      </c>
      <c r="C2374">
        <v>45523770</v>
      </c>
      <c r="D2374">
        <v>144205</v>
      </c>
      <c r="E2374">
        <v>4</v>
      </c>
      <c r="F2374">
        <v>550025026</v>
      </c>
      <c r="G2374" s="180">
        <v>44183</v>
      </c>
      <c r="H2374" s="180">
        <v>45321</v>
      </c>
      <c r="I2374">
        <v>0</v>
      </c>
      <c r="J2374">
        <v>1</v>
      </c>
      <c r="K2374">
        <v>8</v>
      </c>
      <c r="L2374">
        <v>30</v>
      </c>
      <c r="M2374">
        <v>2</v>
      </c>
      <c r="N2374" s="170">
        <v>22490513</v>
      </c>
      <c r="O2374" s="170">
        <v>24960000</v>
      </c>
      <c r="P2374" s="178">
        <v>319700</v>
      </c>
      <c r="Q2374" s="178">
        <v>12291</v>
      </c>
      <c r="R2374" s="178">
        <v>262349</v>
      </c>
      <c r="S2374">
        <v>5576</v>
      </c>
      <c r="T2374">
        <v>0</v>
      </c>
      <c r="U2374">
        <v>0</v>
      </c>
      <c r="W2374">
        <v>0</v>
      </c>
      <c r="X2374">
        <v>0</v>
      </c>
      <c r="Y2374">
        <v>0</v>
      </c>
      <c r="AB2374" s="180">
        <v>44253</v>
      </c>
      <c r="AC2374">
        <v>1</v>
      </c>
      <c r="AD2374" t="s">
        <v>1922</v>
      </c>
      <c r="AE2374">
        <v>1</v>
      </c>
      <c r="AF2374">
        <v>30</v>
      </c>
      <c r="AG2374">
        <v>0</v>
      </c>
      <c r="AN2374">
        <v>1</v>
      </c>
      <c r="AO2374">
        <v>1</v>
      </c>
      <c r="AR2374" s="178">
        <v>43863</v>
      </c>
      <c r="AS2374" t="s">
        <v>1921</v>
      </c>
      <c r="AT2374">
        <v>0</v>
      </c>
      <c r="AU2374">
        <v>0</v>
      </c>
      <c r="AX2374">
        <v>5</v>
      </c>
      <c r="BC2374">
        <v>2</v>
      </c>
      <c r="BD2374">
        <v>7</v>
      </c>
      <c r="BE2374">
        <v>2</v>
      </c>
    </row>
    <row r="2375" spans="1:57" x14ac:dyDescent="0.25">
      <c r="A2375" s="179">
        <f t="shared" si="37"/>
        <v>215049</v>
      </c>
      <c r="B2375" t="s">
        <v>1923</v>
      </c>
      <c r="C2375">
        <v>45523770</v>
      </c>
      <c r="D2375">
        <v>144205</v>
      </c>
      <c r="E2375">
        <v>4</v>
      </c>
      <c r="F2375">
        <v>550025178</v>
      </c>
      <c r="G2375" s="180">
        <v>44205</v>
      </c>
      <c r="H2375" s="180">
        <v>45321</v>
      </c>
      <c r="I2375">
        <v>0</v>
      </c>
      <c r="J2375">
        <v>1</v>
      </c>
      <c r="K2375">
        <v>6</v>
      </c>
      <c r="L2375">
        <v>30</v>
      </c>
      <c r="M2375">
        <v>2</v>
      </c>
      <c r="N2375" s="170">
        <v>22490513</v>
      </c>
      <c r="O2375" s="170">
        <v>24960000</v>
      </c>
      <c r="P2375" s="178">
        <v>300000</v>
      </c>
      <c r="Q2375" s="178">
        <v>11533</v>
      </c>
      <c r="R2375" s="178">
        <v>258222</v>
      </c>
      <c r="S2375">
        <v>5475</v>
      </c>
      <c r="T2375">
        <v>0</v>
      </c>
      <c r="U2375">
        <v>0</v>
      </c>
      <c r="W2375">
        <v>0</v>
      </c>
      <c r="X2375">
        <v>0</v>
      </c>
      <c r="Y2375">
        <v>0</v>
      </c>
      <c r="AB2375" s="180">
        <v>44253</v>
      </c>
      <c r="AC2375">
        <v>1</v>
      </c>
      <c r="AD2375" t="s">
        <v>1922</v>
      </c>
      <c r="AE2375">
        <v>1</v>
      </c>
      <c r="AF2375">
        <v>30</v>
      </c>
      <c r="AG2375">
        <v>0</v>
      </c>
      <c r="AN2375">
        <v>1</v>
      </c>
      <c r="AO2375">
        <v>1</v>
      </c>
      <c r="AR2375" s="178">
        <v>43173</v>
      </c>
      <c r="AS2375" t="s">
        <v>1921</v>
      </c>
      <c r="AT2375">
        <v>0</v>
      </c>
      <c r="AU2375">
        <v>0</v>
      </c>
      <c r="AX2375">
        <v>5</v>
      </c>
      <c r="BC2375">
        <v>2</v>
      </c>
      <c r="BD2375">
        <v>7</v>
      </c>
      <c r="BE2375">
        <v>2</v>
      </c>
    </row>
    <row r="2376" spans="1:57" x14ac:dyDescent="0.25">
      <c r="A2376" s="179">
        <f t="shared" si="37"/>
        <v>292251</v>
      </c>
      <c r="B2376" t="s">
        <v>1923</v>
      </c>
      <c r="C2376">
        <v>45523770</v>
      </c>
      <c r="D2376">
        <v>144205</v>
      </c>
      <c r="E2376">
        <v>4</v>
      </c>
      <c r="F2376">
        <v>550025186</v>
      </c>
      <c r="G2376" s="180">
        <v>44210</v>
      </c>
      <c r="H2376" s="180">
        <v>45321</v>
      </c>
      <c r="I2376">
        <v>0</v>
      </c>
      <c r="J2376">
        <v>1</v>
      </c>
      <c r="K2376">
        <v>5</v>
      </c>
      <c r="L2376">
        <v>30</v>
      </c>
      <c r="M2376">
        <v>2</v>
      </c>
      <c r="N2376" s="170">
        <v>22490513</v>
      </c>
      <c r="O2376" s="170">
        <v>24960000</v>
      </c>
      <c r="P2376" s="178">
        <v>400000</v>
      </c>
      <c r="Q2376" s="178">
        <v>15378</v>
      </c>
      <c r="R2376" s="178">
        <v>350922</v>
      </c>
      <c r="S2376">
        <v>7447</v>
      </c>
      <c r="T2376">
        <v>0</v>
      </c>
      <c r="U2376">
        <v>0</v>
      </c>
      <c r="W2376">
        <v>0</v>
      </c>
      <c r="X2376">
        <v>0</v>
      </c>
      <c r="Y2376">
        <v>0</v>
      </c>
      <c r="AB2376" s="180">
        <v>44253</v>
      </c>
      <c r="AC2376">
        <v>1</v>
      </c>
      <c r="AD2376" t="s">
        <v>1922</v>
      </c>
      <c r="AE2376">
        <v>1</v>
      </c>
      <c r="AF2376">
        <v>30</v>
      </c>
      <c r="AG2376">
        <v>0</v>
      </c>
      <c r="AN2376">
        <v>1</v>
      </c>
      <c r="AO2376">
        <v>1</v>
      </c>
      <c r="AR2376" s="178">
        <v>58671</v>
      </c>
      <c r="AS2376" t="s">
        <v>1921</v>
      </c>
      <c r="AT2376">
        <v>0</v>
      </c>
      <c r="AU2376">
        <v>0</v>
      </c>
      <c r="AX2376">
        <v>5</v>
      </c>
      <c r="BC2376">
        <v>2</v>
      </c>
      <c r="BD2376">
        <v>7</v>
      </c>
      <c r="BE2376">
        <v>2</v>
      </c>
    </row>
    <row r="2377" spans="1:57" x14ac:dyDescent="0.25">
      <c r="A2377" s="179">
        <f t="shared" si="37"/>
        <v>37038</v>
      </c>
      <c r="B2377" t="s">
        <v>1923</v>
      </c>
      <c r="C2377">
        <v>45523770</v>
      </c>
      <c r="D2377">
        <v>144205</v>
      </c>
      <c r="E2377">
        <v>4</v>
      </c>
      <c r="F2377">
        <v>550025195</v>
      </c>
      <c r="G2377" s="180">
        <v>44212</v>
      </c>
      <c r="H2377" s="180">
        <v>45350</v>
      </c>
      <c r="I2377">
        <v>0</v>
      </c>
      <c r="J2377">
        <v>1</v>
      </c>
      <c r="K2377">
        <v>1</v>
      </c>
      <c r="L2377">
        <v>30</v>
      </c>
      <c r="M2377">
        <v>2</v>
      </c>
      <c r="N2377" s="170">
        <v>22490513</v>
      </c>
      <c r="O2377" s="170">
        <v>24960000</v>
      </c>
      <c r="P2377" s="178">
        <v>46252</v>
      </c>
      <c r="Q2377" s="178">
        <v>1778</v>
      </c>
      <c r="R2377" s="178">
        <v>44474</v>
      </c>
      <c r="S2377">
        <v>840</v>
      </c>
      <c r="T2377">
        <v>0</v>
      </c>
      <c r="U2377">
        <v>0</v>
      </c>
      <c r="W2377">
        <v>0</v>
      </c>
      <c r="X2377">
        <v>0</v>
      </c>
      <c r="Y2377">
        <v>0</v>
      </c>
      <c r="AB2377" s="180">
        <v>44253</v>
      </c>
      <c r="AC2377">
        <v>1</v>
      </c>
      <c r="AD2377" t="s">
        <v>1922</v>
      </c>
      <c r="AE2377">
        <v>1</v>
      </c>
      <c r="AF2377">
        <v>30</v>
      </c>
      <c r="AG2377">
        <v>0</v>
      </c>
      <c r="AN2377">
        <v>1</v>
      </c>
      <c r="AO2377">
        <v>1</v>
      </c>
      <c r="AR2377" s="178">
        <v>7436</v>
      </c>
      <c r="AS2377" t="s">
        <v>1921</v>
      </c>
      <c r="AT2377">
        <v>0</v>
      </c>
      <c r="AU2377">
        <v>0</v>
      </c>
      <c r="AX2377">
        <v>5</v>
      </c>
      <c r="BC2377">
        <v>2</v>
      </c>
      <c r="BD2377">
        <v>7</v>
      </c>
      <c r="BE2377">
        <v>2</v>
      </c>
    </row>
    <row r="2378" spans="1:57" x14ac:dyDescent="0.25">
      <c r="A2378" s="179">
        <f t="shared" si="37"/>
        <v>60060</v>
      </c>
      <c r="B2378" t="s">
        <v>1923</v>
      </c>
      <c r="C2378">
        <v>45523770</v>
      </c>
      <c r="D2378">
        <v>144205</v>
      </c>
      <c r="E2378">
        <v>4</v>
      </c>
      <c r="F2378">
        <v>550025199</v>
      </c>
      <c r="G2378" s="180">
        <v>44213</v>
      </c>
      <c r="H2378" s="180">
        <v>45350</v>
      </c>
      <c r="I2378">
        <v>0</v>
      </c>
      <c r="J2378">
        <v>1</v>
      </c>
      <c r="K2378">
        <v>1</v>
      </c>
      <c r="L2378">
        <v>30</v>
      </c>
      <c r="M2378">
        <v>2</v>
      </c>
      <c r="N2378" s="170">
        <v>22490513</v>
      </c>
      <c r="O2378" s="170">
        <v>24960000</v>
      </c>
      <c r="P2378" s="178">
        <v>75000</v>
      </c>
      <c r="Q2378" s="178">
        <v>2883</v>
      </c>
      <c r="R2378" s="178">
        <v>72117</v>
      </c>
      <c r="S2378">
        <v>1350</v>
      </c>
      <c r="T2378">
        <v>0</v>
      </c>
      <c r="U2378">
        <v>0</v>
      </c>
      <c r="W2378">
        <v>0</v>
      </c>
      <c r="X2378">
        <v>0</v>
      </c>
      <c r="Y2378">
        <v>0</v>
      </c>
      <c r="AB2378" s="180">
        <v>44253</v>
      </c>
      <c r="AC2378">
        <v>1</v>
      </c>
      <c r="AD2378" t="s">
        <v>1922</v>
      </c>
      <c r="AE2378">
        <v>1</v>
      </c>
      <c r="AF2378">
        <v>30</v>
      </c>
      <c r="AG2378">
        <v>0</v>
      </c>
      <c r="AN2378">
        <v>1</v>
      </c>
      <c r="AO2378">
        <v>1</v>
      </c>
      <c r="AR2378" s="178">
        <v>12057</v>
      </c>
      <c r="AS2378" t="s">
        <v>1921</v>
      </c>
      <c r="AT2378">
        <v>0</v>
      </c>
      <c r="AU2378">
        <v>0</v>
      </c>
      <c r="AX2378">
        <v>5</v>
      </c>
      <c r="BC2378">
        <v>2</v>
      </c>
      <c r="BD2378">
        <v>7</v>
      </c>
      <c r="BE2378">
        <v>2</v>
      </c>
    </row>
    <row r="2379" spans="1:57" x14ac:dyDescent="0.25">
      <c r="A2379" s="179">
        <f t="shared" si="37"/>
        <v>309596</v>
      </c>
      <c r="B2379" t="s">
        <v>1923</v>
      </c>
      <c r="C2379">
        <v>45523770</v>
      </c>
      <c r="D2379">
        <v>144205</v>
      </c>
      <c r="E2379">
        <v>4</v>
      </c>
      <c r="F2379">
        <v>550025201</v>
      </c>
      <c r="G2379" s="180">
        <v>44214</v>
      </c>
      <c r="H2379" s="180">
        <v>45350</v>
      </c>
      <c r="I2379">
        <v>0</v>
      </c>
      <c r="J2379">
        <v>1</v>
      </c>
      <c r="K2379">
        <v>1</v>
      </c>
      <c r="L2379">
        <v>30</v>
      </c>
      <c r="M2379">
        <v>2</v>
      </c>
      <c r="N2379" s="170">
        <v>22490513</v>
      </c>
      <c r="O2379" s="170">
        <v>24960000</v>
      </c>
      <c r="P2379" s="178">
        <v>386612</v>
      </c>
      <c r="Q2379" s="178">
        <v>14863</v>
      </c>
      <c r="R2379" s="178">
        <v>371749</v>
      </c>
      <c r="S2379">
        <v>6960</v>
      </c>
      <c r="T2379">
        <v>0</v>
      </c>
      <c r="U2379">
        <v>0</v>
      </c>
      <c r="W2379">
        <v>0</v>
      </c>
      <c r="X2379">
        <v>0</v>
      </c>
      <c r="Y2379">
        <v>0</v>
      </c>
      <c r="AB2379" s="180">
        <v>44253</v>
      </c>
      <c r="AC2379">
        <v>1</v>
      </c>
      <c r="AD2379" t="s">
        <v>1922</v>
      </c>
      <c r="AE2379">
        <v>1</v>
      </c>
      <c r="AF2379">
        <v>30</v>
      </c>
      <c r="AG2379">
        <v>0</v>
      </c>
      <c r="AN2379">
        <v>1</v>
      </c>
      <c r="AO2379">
        <v>1</v>
      </c>
      <c r="AR2379" s="178">
        <v>62153</v>
      </c>
      <c r="AS2379" t="s">
        <v>1921</v>
      </c>
      <c r="AT2379">
        <v>0</v>
      </c>
      <c r="AU2379">
        <v>0</v>
      </c>
      <c r="AX2379">
        <v>5</v>
      </c>
      <c r="BC2379">
        <v>2</v>
      </c>
      <c r="BD2379">
        <v>7</v>
      </c>
      <c r="BE2379">
        <v>2</v>
      </c>
    </row>
    <row r="2380" spans="1:57" x14ac:dyDescent="0.25">
      <c r="A2380" s="179">
        <f t="shared" si="37"/>
        <v>162193</v>
      </c>
      <c r="B2380" t="s">
        <v>1923</v>
      </c>
      <c r="C2380">
        <v>45523770</v>
      </c>
      <c r="D2380">
        <v>144205</v>
      </c>
      <c r="E2380">
        <v>4</v>
      </c>
      <c r="F2380">
        <v>550025371</v>
      </c>
      <c r="G2380" s="180">
        <v>44235</v>
      </c>
      <c r="H2380" s="180">
        <v>45350</v>
      </c>
      <c r="I2380">
        <v>0</v>
      </c>
      <c r="J2380">
        <v>1</v>
      </c>
      <c r="K2380">
        <v>1</v>
      </c>
      <c r="L2380">
        <v>30</v>
      </c>
      <c r="M2380">
        <v>2</v>
      </c>
      <c r="N2380" s="170">
        <v>22490513</v>
      </c>
      <c r="O2380" s="170">
        <v>24960000</v>
      </c>
      <c r="P2380" s="178">
        <v>202540</v>
      </c>
      <c r="Q2380" s="178">
        <v>7786</v>
      </c>
      <c r="R2380" s="178">
        <v>194754</v>
      </c>
      <c r="S2380">
        <v>3660</v>
      </c>
      <c r="T2380">
        <v>0</v>
      </c>
      <c r="U2380">
        <v>0</v>
      </c>
      <c r="W2380">
        <v>0</v>
      </c>
      <c r="X2380">
        <v>0</v>
      </c>
      <c r="Y2380">
        <v>0</v>
      </c>
      <c r="AB2380" s="180">
        <v>44253</v>
      </c>
      <c r="AC2380">
        <v>1</v>
      </c>
      <c r="AD2380" t="s">
        <v>1922</v>
      </c>
      <c r="AE2380">
        <v>1</v>
      </c>
      <c r="AF2380">
        <v>30</v>
      </c>
      <c r="AG2380">
        <v>0</v>
      </c>
      <c r="AN2380">
        <v>1</v>
      </c>
      <c r="AO2380">
        <v>1</v>
      </c>
      <c r="AR2380" s="178">
        <v>32561</v>
      </c>
      <c r="AS2380" t="s">
        <v>1921</v>
      </c>
      <c r="AT2380">
        <v>0</v>
      </c>
      <c r="AU2380">
        <v>0</v>
      </c>
      <c r="AX2380">
        <v>5</v>
      </c>
      <c r="BC2380">
        <v>2</v>
      </c>
      <c r="BD2380">
        <v>7</v>
      </c>
      <c r="BE2380">
        <v>2</v>
      </c>
    </row>
    <row r="2381" spans="1:57" x14ac:dyDescent="0.25">
      <c r="A2381" s="179">
        <f t="shared" si="37"/>
        <v>174586</v>
      </c>
      <c r="B2381" t="s">
        <v>1923</v>
      </c>
      <c r="C2381">
        <v>45523770</v>
      </c>
      <c r="D2381">
        <v>144205</v>
      </c>
      <c r="E2381">
        <v>4</v>
      </c>
      <c r="F2381">
        <v>550025378</v>
      </c>
      <c r="G2381" s="180">
        <v>44235</v>
      </c>
      <c r="H2381" s="180">
        <v>45350</v>
      </c>
      <c r="I2381">
        <v>0</v>
      </c>
      <c r="J2381">
        <v>1</v>
      </c>
      <c r="K2381">
        <v>1</v>
      </c>
      <c r="L2381">
        <v>30</v>
      </c>
      <c r="M2381">
        <v>2</v>
      </c>
      <c r="N2381" s="170">
        <v>22490513</v>
      </c>
      <c r="O2381" s="170">
        <v>24960000</v>
      </c>
      <c r="P2381" s="178">
        <v>218016</v>
      </c>
      <c r="Q2381" s="178">
        <v>8381</v>
      </c>
      <c r="R2381" s="178">
        <v>209635</v>
      </c>
      <c r="S2381">
        <v>3930</v>
      </c>
      <c r="T2381">
        <v>0</v>
      </c>
      <c r="U2381">
        <v>0</v>
      </c>
      <c r="W2381">
        <v>0</v>
      </c>
      <c r="X2381">
        <v>0</v>
      </c>
      <c r="Y2381">
        <v>0</v>
      </c>
      <c r="AB2381" s="180">
        <v>44253</v>
      </c>
      <c r="AC2381">
        <v>1</v>
      </c>
      <c r="AD2381" t="s">
        <v>1922</v>
      </c>
      <c r="AE2381">
        <v>1</v>
      </c>
      <c r="AF2381">
        <v>30</v>
      </c>
      <c r="AG2381">
        <v>0</v>
      </c>
      <c r="AN2381">
        <v>1</v>
      </c>
      <c r="AO2381">
        <v>1</v>
      </c>
      <c r="AR2381" s="178">
        <v>35049</v>
      </c>
      <c r="AS2381" t="s">
        <v>1921</v>
      </c>
      <c r="AT2381">
        <v>0</v>
      </c>
      <c r="AU2381">
        <v>0</v>
      </c>
      <c r="AX2381">
        <v>5</v>
      </c>
      <c r="BC2381">
        <v>2</v>
      </c>
      <c r="BD2381">
        <v>7</v>
      </c>
      <c r="BE2381">
        <v>2</v>
      </c>
    </row>
    <row r="2382" spans="1:57" x14ac:dyDescent="0.25">
      <c r="A2382" s="179">
        <f t="shared" si="37"/>
        <v>77132</v>
      </c>
      <c r="B2382" t="s">
        <v>1923</v>
      </c>
      <c r="C2382">
        <v>45523770</v>
      </c>
      <c r="D2382">
        <v>144205</v>
      </c>
      <c r="E2382">
        <v>4</v>
      </c>
      <c r="F2382">
        <v>550025386</v>
      </c>
      <c r="G2382" s="180">
        <v>44236</v>
      </c>
      <c r="H2382" s="180">
        <v>45350</v>
      </c>
      <c r="I2382">
        <v>0</v>
      </c>
      <c r="J2382">
        <v>1</v>
      </c>
      <c r="K2382">
        <v>1</v>
      </c>
      <c r="L2382">
        <v>30</v>
      </c>
      <c r="M2382">
        <v>2</v>
      </c>
      <c r="N2382" s="170">
        <v>22490513</v>
      </c>
      <c r="O2382" s="170">
        <v>24960000</v>
      </c>
      <c r="P2382" s="178">
        <v>96320</v>
      </c>
      <c r="Q2382" s="178">
        <v>3703</v>
      </c>
      <c r="R2382" s="178">
        <v>92617</v>
      </c>
      <c r="S2382">
        <v>1740</v>
      </c>
      <c r="T2382">
        <v>0</v>
      </c>
      <c r="U2382">
        <v>0</v>
      </c>
      <c r="W2382">
        <v>0</v>
      </c>
      <c r="X2382">
        <v>0</v>
      </c>
      <c r="Y2382">
        <v>0</v>
      </c>
      <c r="AB2382" s="180">
        <v>44253</v>
      </c>
      <c r="AC2382">
        <v>1</v>
      </c>
      <c r="AD2382" t="s">
        <v>1922</v>
      </c>
      <c r="AE2382">
        <v>1</v>
      </c>
      <c r="AF2382">
        <v>30</v>
      </c>
      <c r="AG2382">
        <v>0</v>
      </c>
      <c r="AN2382">
        <v>1</v>
      </c>
      <c r="AO2382">
        <v>1</v>
      </c>
      <c r="AR2382" s="178">
        <v>15485</v>
      </c>
      <c r="AS2382" t="s">
        <v>1921</v>
      </c>
      <c r="AT2382">
        <v>0</v>
      </c>
      <c r="AU2382">
        <v>0</v>
      </c>
      <c r="AX2382">
        <v>5</v>
      </c>
      <c r="BC2382">
        <v>2</v>
      </c>
      <c r="BD2382">
        <v>7</v>
      </c>
      <c r="BE2382">
        <v>2</v>
      </c>
    </row>
    <row r="2383" spans="1:57" x14ac:dyDescent="0.25">
      <c r="A2383" s="179">
        <f t="shared" si="37"/>
        <v>56055</v>
      </c>
      <c r="B2383" t="s">
        <v>1923</v>
      </c>
      <c r="C2383">
        <v>45523770</v>
      </c>
      <c r="D2383">
        <v>144205</v>
      </c>
      <c r="E2383">
        <v>4</v>
      </c>
      <c r="F2383">
        <v>550025402</v>
      </c>
      <c r="G2383" s="180">
        <v>44242</v>
      </c>
      <c r="H2383" s="180">
        <v>45379</v>
      </c>
      <c r="I2383">
        <v>0</v>
      </c>
      <c r="J2383">
        <v>1</v>
      </c>
      <c r="K2383">
        <v>1</v>
      </c>
      <c r="L2383">
        <v>30</v>
      </c>
      <c r="M2383">
        <v>2</v>
      </c>
      <c r="N2383" s="170">
        <v>22490513</v>
      </c>
      <c r="O2383" s="170">
        <v>24960000</v>
      </c>
      <c r="P2383" s="178">
        <v>70000</v>
      </c>
      <c r="Q2383" s="178">
        <v>2691</v>
      </c>
      <c r="R2383" s="178">
        <v>67309</v>
      </c>
      <c r="S2383">
        <v>84</v>
      </c>
      <c r="T2383">
        <v>0</v>
      </c>
      <c r="U2383">
        <v>0</v>
      </c>
      <c r="W2383">
        <v>0</v>
      </c>
      <c r="X2383">
        <v>0</v>
      </c>
      <c r="Y2383">
        <v>0</v>
      </c>
      <c r="AB2383" s="180">
        <v>44253</v>
      </c>
      <c r="AC2383">
        <v>1</v>
      </c>
      <c r="AD2383" t="s">
        <v>1922</v>
      </c>
      <c r="AE2383">
        <v>1</v>
      </c>
      <c r="AF2383">
        <v>30</v>
      </c>
      <c r="AG2383">
        <v>0</v>
      </c>
      <c r="AN2383">
        <v>1</v>
      </c>
      <c r="AO2383">
        <v>1</v>
      </c>
      <c r="AR2383" s="178">
        <v>11254</v>
      </c>
      <c r="AS2383" t="s">
        <v>1921</v>
      </c>
      <c r="AT2383">
        <v>0</v>
      </c>
      <c r="AU2383">
        <v>0</v>
      </c>
      <c r="AX2383">
        <v>5</v>
      </c>
      <c r="BC2383">
        <v>2</v>
      </c>
      <c r="BD2383">
        <v>7</v>
      </c>
      <c r="BE2383">
        <v>2</v>
      </c>
    </row>
    <row r="2384" spans="1:57" x14ac:dyDescent="0.25">
      <c r="A2384" s="179">
        <f t="shared" si="37"/>
        <v>128695</v>
      </c>
      <c r="B2384" t="s">
        <v>1923</v>
      </c>
      <c r="C2384">
        <v>45523770</v>
      </c>
      <c r="D2384">
        <v>144205</v>
      </c>
      <c r="E2384">
        <v>4</v>
      </c>
      <c r="F2384">
        <v>550025429</v>
      </c>
      <c r="G2384" s="180">
        <v>44248</v>
      </c>
      <c r="H2384" s="180">
        <v>45379</v>
      </c>
      <c r="I2384">
        <v>0</v>
      </c>
      <c r="J2384">
        <v>1</v>
      </c>
      <c r="K2384">
        <v>1</v>
      </c>
      <c r="L2384">
        <v>30</v>
      </c>
      <c r="M2384">
        <v>2</v>
      </c>
      <c r="N2384" s="170">
        <v>22490513</v>
      </c>
      <c r="O2384" s="170">
        <v>24960000</v>
      </c>
      <c r="P2384" s="178">
        <v>160710</v>
      </c>
      <c r="Q2384" s="178">
        <v>6178</v>
      </c>
      <c r="R2384" s="178">
        <v>154532</v>
      </c>
      <c r="S2384">
        <v>194</v>
      </c>
      <c r="T2384">
        <v>0</v>
      </c>
      <c r="U2384">
        <v>0</v>
      </c>
      <c r="W2384">
        <v>0</v>
      </c>
      <c r="X2384">
        <v>0</v>
      </c>
      <c r="Y2384">
        <v>0</v>
      </c>
      <c r="AB2384" s="180">
        <v>44253</v>
      </c>
      <c r="AC2384">
        <v>1</v>
      </c>
      <c r="AD2384" t="s">
        <v>1922</v>
      </c>
      <c r="AE2384">
        <v>1</v>
      </c>
      <c r="AF2384">
        <v>30</v>
      </c>
      <c r="AG2384">
        <v>0</v>
      </c>
      <c r="AN2384">
        <v>1</v>
      </c>
      <c r="AO2384">
        <v>1</v>
      </c>
      <c r="AR2384" s="178">
        <v>25837</v>
      </c>
      <c r="AS2384" t="s">
        <v>1921</v>
      </c>
      <c r="AT2384">
        <v>0</v>
      </c>
      <c r="AU2384">
        <v>0</v>
      </c>
      <c r="AX2384">
        <v>5</v>
      </c>
      <c r="BC2384">
        <v>2</v>
      </c>
      <c r="BD2384">
        <v>7</v>
      </c>
      <c r="BE2384">
        <v>2</v>
      </c>
    </row>
    <row r="2385" spans="1:57" x14ac:dyDescent="0.25">
      <c r="A2385" s="179">
        <f t="shared" si="37"/>
        <v>66625</v>
      </c>
      <c r="B2385" t="s">
        <v>1923</v>
      </c>
      <c r="C2385">
        <v>45523770</v>
      </c>
      <c r="D2385">
        <v>144205</v>
      </c>
      <c r="E2385">
        <v>4</v>
      </c>
      <c r="F2385">
        <v>550025436</v>
      </c>
      <c r="G2385" s="180">
        <v>44249</v>
      </c>
      <c r="H2385" s="180">
        <v>45379</v>
      </c>
      <c r="I2385">
        <v>0</v>
      </c>
      <c r="J2385">
        <v>1</v>
      </c>
      <c r="K2385">
        <v>0</v>
      </c>
      <c r="L2385">
        <v>30</v>
      </c>
      <c r="M2385">
        <v>2</v>
      </c>
      <c r="N2385" s="170">
        <v>22490513</v>
      </c>
      <c r="O2385" s="170">
        <v>24960000</v>
      </c>
      <c r="P2385" s="178">
        <v>80000</v>
      </c>
      <c r="Q2385" s="178">
        <v>3076</v>
      </c>
      <c r="R2385" s="178">
        <v>80000</v>
      </c>
      <c r="S2385">
        <v>100</v>
      </c>
      <c r="T2385">
        <v>0</v>
      </c>
      <c r="U2385">
        <v>0</v>
      </c>
      <c r="W2385">
        <v>0</v>
      </c>
      <c r="X2385">
        <v>0</v>
      </c>
      <c r="Y2385">
        <v>0</v>
      </c>
      <c r="AB2385" s="180">
        <v>44283</v>
      </c>
      <c r="AC2385">
        <v>1</v>
      </c>
      <c r="AD2385" t="s">
        <v>1922</v>
      </c>
      <c r="AE2385">
        <v>1</v>
      </c>
      <c r="AF2385">
        <v>30</v>
      </c>
      <c r="AG2385">
        <v>0</v>
      </c>
      <c r="AN2385">
        <v>1</v>
      </c>
      <c r="AO2385">
        <v>1</v>
      </c>
      <c r="AR2385" s="178">
        <v>13375</v>
      </c>
      <c r="AS2385" t="s">
        <v>1921</v>
      </c>
      <c r="AT2385">
        <v>0</v>
      </c>
      <c r="AU2385">
        <v>0</v>
      </c>
      <c r="AX2385">
        <v>5</v>
      </c>
      <c r="BC2385">
        <v>2</v>
      </c>
      <c r="BD2385">
        <v>7</v>
      </c>
      <c r="BE2385">
        <v>2</v>
      </c>
    </row>
    <row r="2386" spans="1:57" x14ac:dyDescent="0.25">
      <c r="A2386" s="179">
        <f t="shared" si="37"/>
        <v>38059</v>
      </c>
      <c r="B2386" t="s">
        <v>1923</v>
      </c>
      <c r="C2386">
        <v>45523770</v>
      </c>
      <c r="D2386">
        <v>144205</v>
      </c>
      <c r="E2386">
        <v>4</v>
      </c>
      <c r="F2386">
        <v>550025437</v>
      </c>
      <c r="G2386" s="180">
        <v>44249</v>
      </c>
      <c r="H2386" s="180">
        <v>45379</v>
      </c>
      <c r="I2386">
        <v>0</v>
      </c>
      <c r="J2386">
        <v>1</v>
      </c>
      <c r="K2386">
        <v>0</v>
      </c>
      <c r="L2386">
        <v>30</v>
      </c>
      <c r="M2386">
        <v>2</v>
      </c>
      <c r="N2386" s="170">
        <v>22490513</v>
      </c>
      <c r="O2386" s="170">
        <v>24960000</v>
      </c>
      <c r="P2386" s="178">
        <v>45700</v>
      </c>
      <c r="Q2386" s="178">
        <v>1757</v>
      </c>
      <c r="R2386" s="178">
        <v>45700</v>
      </c>
      <c r="S2386">
        <v>58</v>
      </c>
      <c r="T2386">
        <v>0</v>
      </c>
      <c r="U2386">
        <v>0</v>
      </c>
      <c r="W2386">
        <v>0</v>
      </c>
      <c r="X2386">
        <v>0</v>
      </c>
      <c r="Y2386">
        <v>0</v>
      </c>
      <c r="AB2386" s="180">
        <v>44283</v>
      </c>
      <c r="AC2386">
        <v>1</v>
      </c>
      <c r="AD2386" t="s">
        <v>1922</v>
      </c>
      <c r="AE2386">
        <v>1</v>
      </c>
      <c r="AF2386">
        <v>30</v>
      </c>
      <c r="AG2386">
        <v>0</v>
      </c>
      <c r="AN2386">
        <v>1</v>
      </c>
      <c r="AO2386">
        <v>1</v>
      </c>
      <c r="AR2386" s="178">
        <v>7641</v>
      </c>
      <c r="AS2386" t="s">
        <v>1921</v>
      </c>
      <c r="AT2386">
        <v>0</v>
      </c>
      <c r="AU2386">
        <v>0</v>
      </c>
      <c r="AX2386">
        <v>5</v>
      </c>
      <c r="BC2386">
        <v>2</v>
      </c>
      <c r="BD2386">
        <v>7</v>
      </c>
      <c r="BE2386">
        <v>2</v>
      </c>
    </row>
    <row r="2387" spans="1:57" x14ac:dyDescent="0.25">
      <c r="A2387" s="179">
        <f t="shared" si="37"/>
        <v>43266</v>
      </c>
      <c r="B2387" t="s">
        <v>1923</v>
      </c>
      <c r="C2387">
        <v>45523770</v>
      </c>
      <c r="D2387">
        <v>144205</v>
      </c>
      <c r="E2387">
        <v>4</v>
      </c>
      <c r="F2387">
        <v>550025442</v>
      </c>
      <c r="G2387" s="180">
        <v>44250</v>
      </c>
      <c r="H2387" s="180">
        <v>45379</v>
      </c>
      <c r="I2387">
        <v>0</v>
      </c>
      <c r="J2387">
        <v>1</v>
      </c>
      <c r="K2387">
        <v>0</v>
      </c>
      <c r="L2387">
        <v>30</v>
      </c>
      <c r="M2387">
        <v>2</v>
      </c>
      <c r="N2387" s="170">
        <v>22490513</v>
      </c>
      <c r="O2387" s="170">
        <v>24960000</v>
      </c>
      <c r="P2387" s="178">
        <v>51952</v>
      </c>
      <c r="Q2387" s="178">
        <v>1997</v>
      </c>
      <c r="R2387" s="178">
        <v>51952</v>
      </c>
      <c r="S2387">
        <v>64</v>
      </c>
      <c r="T2387">
        <v>0</v>
      </c>
      <c r="U2387">
        <v>0</v>
      </c>
      <c r="W2387">
        <v>0</v>
      </c>
      <c r="X2387">
        <v>0</v>
      </c>
      <c r="Y2387">
        <v>0</v>
      </c>
      <c r="AB2387" s="180">
        <v>44283</v>
      </c>
      <c r="AC2387">
        <v>1</v>
      </c>
      <c r="AD2387" t="s">
        <v>1922</v>
      </c>
      <c r="AE2387">
        <v>1</v>
      </c>
      <c r="AF2387">
        <v>30</v>
      </c>
      <c r="AG2387">
        <v>0</v>
      </c>
      <c r="AN2387">
        <v>1</v>
      </c>
      <c r="AO2387">
        <v>1</v>
      </c>
      <c r="AR2387" s="178">
        <v>8686</v>
      </c>
      <c r="AS2387" t="s">
        <v>1921</v>
      </c>
      <c r="AT2387">
        <v>0</v>
      </c>
      <c r="AU2387">
        <v>0</v>
      </c>
      <c r="AX2387">
        <v>5</v>
      </c>
      <c r="BC2387">
        <v>2</v>
      </c>
      <c r="BD2387">
        <v>7</v>
      </c>
      <c r="BE2387">
        <v>2</v>
      </c>
    </row>
    <row r="2388" spans="1:57" x14ac:dyDescent="0.25">
      <c r="A2388" s="179">
        <f t="shared" si="37"/>
        <v>15757</v>
      </c>
      <c r="B2388" t="s">
        <v>1923</v>
      </c>
      <c r="C2388">
        <v>45523770</v>
      </c>
      <c r="D2388">
        <v>144205</v>
      </c>
      <c r="E2388">
        <v>4</v>
      </c>
      <c r="F2388">
        <v>550025452</v>
      </c>
      <c r="G2388" s="180">
        <v>44253</v>
      </c>
      <c r="H2388" s="180">
        <v>45379</v>
      </c>
      <c r="I2388">
        <v>0</v>
      </c>
      <c r="J2388">
        <v>1</v>
      </c>
      <c r="K2388">
        <v>0</v>
      </c>
      <c r="L2388">
        <v>30</v>
      </c>
      <c r="M2388">
        <v>2</v>
      </c>
      <c r="N2388" s="170">
        <v>22490513</v>
      </c>
      <c r="O2388" s="170">
        <v>24960000</v>
      </c>
      <c r="P2388" s="178">
        <v>18920</v>
      </c>
      <c r="Q2388" s="178">
        <v>727</v>
      </c>
      <c r="R2388" s="178">
        <v>18920</v>
      </c>
      <c r="S2388">
        <v>24</v>
      </c>
      <c r="T2388">
        <v>0</v>
      </c>
      <c r="U2388">
        <v>0</v>
      </c>
      <c r="W2388">
        <v>0</v>
      </c>
      <c r="X2388">
        <v>0</v>
      </c>
      <c r="Y2388">
        <v>0</v>
      </c>
      <c r="AB2388" s="180">
        <v>44283</v>
      </c>
      <c r="AC2388">
        <v>1</v>
      </c>
      <c r="AD2388" t="s">
        <v>1922</v>
      </c>
      <c r="AE2388">
        <v>1</v>
      </c>
      <c r="AF2388">
        <v>30</v>
      </c>
      <c r="AG2388">
        <v>0</v>
      </c>
      <c r="AN2388">
        <v>1</v>
      </c>
      <c r="AO2388">
        <v>1</v>
      </c>
      <c r="AR2388" s="178">
        <v>3163</v>
      </c>
      <c r="AS2388" t="s">
        <v>1921</v>
      </c>
      <c r="AT2388">
        <v>0</v>
      </c>
      <c r="AU2388">
        <v>0</v>
      </c>
      <c r="AX2388">
        <v>5</v>
      </c>
      <c r="BC2388">
        <v>2</v>
      </c>
      <c r="BD2388">
        <v>7</v>
      </c>
      <c r="BE2388">
        <v>2</v>
      </c>
    </row>
    <row r="2389" spans="1:57" x14ac:dyDescent="0.25">
      <c r="A2389" s="179">
        <f t="shared" si="37"/>
        <v>107432</v>
      </c>
      <c r="B2389" t="s">
        <v>1923</v>
      </c>
      <c r="C2389">
        <v>45523770</v>
      </c>
      <c r="D2389">
        <v>144205</v>
      </c>
      <c r="E2389">
        <v>4</v>
      </c>
      <c r="F2389">
        <v>550025453</v>
      </c>
      <c r="G2389" s="180">
        <v>44253</v>
      </c>
      <c r="H2389" s="180">
        <v>45379</v>
      </c>
      <c r="I2389">
        <v>0</v>
      </c>
      <c r="J2389">
        <v>1</v>
      </c>
      <c r="K2389">
        <v>0</v>
      </c>
      <c r="L2389">
        <v>30</v>
      </c>
      <c r="M2389">
        <v>2</v>
      </c>
      <c r="N2389" s="170">
        <v>22490513</v>
      </c>
      <c r="O2389" s="170">
        <v>24960000</v>
      </c>
      <c r="P2389" s="178">
        <v>129000</v>
      </c>
      <c r="Q2389" s="178">
        <v>4959</v>
      </c>
      <c r="R2389" s="178">
        <v>129000</v>
      </c>
      <c r="S2389">
        <v>162</v>
      </c>
      <c r="T2389">
        <v>0</v>
      </c>
      <c r="U2389">
        <v>0</v>
      </c>
      <c r="W2389">
        <v>0</v>
      </c>
      <c r="X2389">
        <v>0</v>
      </c>
      <c r="Y2389">
        <v>0</v>
      </c>
      <c r="AB2389" s="180">
        <v>44283</v>
      </c>
      <c r="AC2389">
        <v>1</v>
      </c>
      <c r="AD2389" t="s">
        <v>1922</v>
      </c>
      <c r="AE2389">
        <v>1</v>
      </c>
      <c r="AF2389">
        <v>30</v>
      </c>
      <c r="AG2389">
        <v>0</v>
      </c>
      <c r="AN2389">
        <v>1</v>
      </c>
      <c r="AO2389">
        <v>1</v>
      </c>
      <c r="AR2389" s="178">
        <v>21568</v>
      </c>
      <c r="AS2389" t="s">
        <v>1921</v>
      </c>
      <c r="AT2389">
        <v>0</v>
      </c>
      <c r="AU2389">
        <v>0</v>
      </c>
      <c r="AX2389">
        <v>5</v>
      </c>
      <c r="BC2389">
        <v>2</v>
      </c>
      <c r="BD2389">
        <v>7</v>
      </c>
      <c r="BE2389">
        <v>2</v>
      </c>
    </row>
    <row r="2390" spans="1:57" x14ac:dyDescent="0.25">
      <c r="A2390" s="179">
        <f t="shared" si="37"/>
        <v>4997</v>
      </c>
      <c r="B2390" t="s">
        <v>1923</v>
      </c>
      <c r="C2390">
        <v>45523770</v>
      </c>
      <c r="D2390">
        <v>144205</v>
      </c>
      <c r="E2390">
        <v>4</v>
      </c>
      <c r="F2390">
        <v>550025552</v>
      </c>
      <c r="G2390" s="180">
        <v>44255</v>
      </c>
      <c r="H2390" s="180">
        <v>44316</v>
      </c>
      <c r="I2390">
        <v>0</v>
      </c>
      <c r="J2390">
        <v>1</v>
      </c>
      <c r="K2390">
        <v>0</v>
      </c>
      <c r="L2390">
        <v>30</v>
      </c>
      <c r="M2390">
        <v>2</v>
      </c>
      <c r="N2390">
        <v>0</v>
      </c>
      <c r="O2390">
        <v>0</v>
      </c>
      <c r="P2390" s="178">
        <v>6000</v>
      </c>
      <c r="Q2390" s="178">
        <v>6000</v>
      </c>
      <c r="R2390" s="178">
        <v>6000</v>
      </c>
      <c r="S2390">
        <v>0</v>
      </c>
      <c r="T2390">
        <v>0</v>
      </c>
      <c r="U2390">
        <v>0</v>
      </c>
      <c r="W2390">
        <v>0</v>
      </c>
      <c r="X2390">
        <v>0</v>
      </c>
      <c r="Y2390">
        <v>0</v>
      </c>
      <c r="AB2390" s="180">
        <v>44285</v>
      </c>
      <c r="AC2390">
        <v>1</v>
      </c>
      <c r="AD2390" t="s">
        <v>1922</v>
      </c>
      <c r="AE2390">
        <v>1</v>
      </c>
      <c r="AF2390">
        <v>30</v>
      </c>
      <c r="AG2390">
        <v>0</v>
      </c>
      <c r="AN2390">
        <v>1</v>
      </c>
      <c r="AO2390">
        <v>1</v>
      </c>
      <c r="AR2390" s="178">
        <v>1003</v>
      </c>
      <c r="AS2390" t="s">
        <v>1921</v>
      </c>
      <c r="AT2390">
        <v>0</v>
      </c>
      <c r="AU2390">
        <v>0</v>
      </c>
      <c r="AX2390">
        <v>5</v>
      </c>
      <c r="BC2390">
        <v>2</v>
      </c>
      <c r="BD2390">
        <v>7</v>
      </c>
      <c r="BE2390">
        <v>2</v>
      </c>
    </row>
    <row r="2391" spans="1:57" x14ac:dyDescent="0.25">
      <c r="A2391" s="179">
        <f t="shared" si="37"/>
        <v>25401</v>
      </c>
      <c r="B2391" t="s">
        <v>1923</v>
      </c>
      <c r="C2391">
        <v>45523770</v>
      </c>
      <c r="D2391">
        <v>144205</v>
      </c>
      <c r="E2391">
        <v>4</v>
      </c>
      <c r="F2391">
        <v>550025601</v>
      </c>
      <c r="G2391" s="180">
        <v>44272</v>
      </c>
      <c r="H2391" s="180">
        <v>45412</v>
      </c>
      <c r="I2391">
        <v>0</v>
      </c>
      <c r="J2391">
        <v>1</v>
      </c>
      <c r="K2391">
        <v>0</v>
      </c>
      <c r="L2391">
        <v>30</v>
      </c>
      <c r="M2391">
        <v>2</v>
      </c>
      <c r="N2391" s="170">
        <v>22490513</v>
      </c>
      <c r="O2391" s="170">
        <v>24960000</v>
      </c>
      <c r="P2391" s="178">
        <v>30500</v>
      </c>
      <c r="Q2391" s="178">
        <v>1173</v>
      </c>
      <c r="R2391" s="178">
        <v>30500</v>
      </c>
      <c r="S2391">
        <v>0</v>
      </c>
      <c r="T2391">
        <v>0</v>
      </c>
      <c r="U2391">
        <v>0</v>
      </c>
      <c r="W2391">
        <v>0</v>
      </c>
      <c r="X2391">
        <v>0</v>
      </c>
      <c r="Y2391">
        <v>0</v>
      </c>
      <c r="AB2391" s="180">
        <v>44286</v>
      </c>
      <c r="AC2391">
        <v>1</v>
      </c>
      <c r="AD2391" t="s">
        <v>1922</v>
      </c>
      <c r="AE2391">
        <v>1</v>
      </c>
      <c r="AF2391">
        <v>30</v>
      </c>
      <c r="AG2391">
        <v>0</v>
      </c>
      <c r="AN2391">
        <v>1</v>
      </c>
      <c r="AO2391">
        <v>1</v>
      </c>
      <c r="AR2391" s="178">
        <v>5099</v>
      </c>
      <c r="AS2391" t="s">
        <v>1921</v>
      </c>
      <c r="AT2391">
        <v>0</v>
      </c>
      <c r="AU2391">
        <v>0</v>
      </c>
      <c r="AX2391">
        <v>5</v>
      </c>
      <c r="BC2391">
        <v>2</v>
      </c>
      <c r="BD2391">
        <v>7</v>
      </c>
      <c r="BE2391">
        <v>2</v>
      </c>
    </row>
    <row r="2392" spans="1:57" x14ac:dyDescent="0.25">
      <c r="A2392" s="179">
        <f t="shared" si="37"/>
        <v>111523</v>
      </c>
      <c r="B2392" t="s">
        <v>1923</v>
      </c>
      <c r="C2392">
        <v>45523770</v>
      </c>
      <c r="D2392">
        <v>144205</v>
      </c>
      <c r="E2392">
        <v>4</v>
      </c>
      <c r="F2392">
        <v>550025630</v>
      </c>
      <c r="G2392" s="180">
        <v>44278</v>
      </c>
      <c r="H2392" s="180">
        <v>45412</v>
      </c>
      <c r="I2392">
        <v>0</v>
      </c>
      <c r="J2392">
        <v>1</v>
      </c>
      <c r="K2392">
        <v>0</v>
      </c>
      <c r="L2392">
        <v>30</v>
      </c>
      <c r="M2392">
        <v>2</v>
      </c>
      <c r="N2392" s="170">
        <v>22490513</v>
      </c>
      <c r="O2392" s="170">
        <v>24960000</v>
      </c>
      <c r="P2392" s="178">
        <v>133912</v>
      </c>
      <c r="Q2392" s="178">
        <v>5148</v>
      </c>
      <c r="R2392" s="178">
        <v>133912</v>
      </c>
      <c r="S2392">
        <v>0</v>
      </c>
      <c r="T2392">
        <v>0</v>
      </c>
      <c r="U2392">
        <v>0</v>
      </c>
      <c r="W2392">
        <v>0</v>
      </c>
      <c r="X2392">
        <v>0</v>
      </c>
      <c r="Y2392">
        <v>0</v>
      </c>
      <c r="AB2392" s="180">
        <v>44286</v>
      </c>
      <c r="AC2392">
        <v>1</v>
      </c>
      <c r="AD2392" t="s">
        <v>1922</v>
      </c>
      <c r="AE2392">
        <v>1</v>
      </c>
      <c r="AF2392">
        <v>30</v>
      </c>
      <c r="AG2392">
        <v>0</v>
      </c>
      <c r="AN2392">
        <v>1</v>
      </c>
      <c r="AO2392">
        <v>1</v>
      </c>
      <c r="AR2392" s="178">
        <v>22389</v>
      </c>
      <c r="AS2392" t="s">
        <v>1921</v>
      </c>
      <c r="AT2392">
        <v>0</v>
      </c>
      <c r="AU2392">
        <v>0</v>
      </c>
      <c r="AX2392">
        <v>5</v>
      </c>
      <c r="BC2392">
        <v>2</v>
      </c>
      <c r="BD2392">
        <v>7</v>
      </c>
      <c r="BE2392">
        <v>2</v>
      </c>
    </row>
    <row r="2393" spans="1:57" x14ac:dyDescent="0.25">
      <c r="A2393" s="179">
        <f t="shared" si="37"/>
        <v>4997</v>
      </c>
      <c r="B2393" t="s">
        <v>1923</v>
      </c>
      <c r="C2393">
        <v>45523770</v>
      </c>
      <c r="D2393">
        <v>144205</v>
      </c>
      <c r="E2393">
        <v>4</v>
      </c>
      <c r="F2393">
        <v>550025738</v>
      </c>
      <c r="G2393" s="180">
        <v>44286</v>
      </c>
      <c r="H2393" s="180">
        <v>44346</v>
      </c>
      <c r="I2393">
        <v>0</v>
      </c>
      <c r="J2393">
        <v>1</v>
      </c>
      <c r="K2393">
        <v>0</v>
      </c>
      <c r="L2393">
        <v>30</v>
      </c>
      <c r="M2393">
        <v>2</v>
      </c>
      <c r="N2393">
        <v>0</v>
      </c>
      <c r="O2393">
        <v>0</v>
      </c>
      <c r="P2393" s="178">
        <v>6000</v>
      </c>
      <c r="Q2393" s="178">
        <v>6000</v>
      </c>
      <c r="R2393" s="178">
        <v>6000</v>
      </c>
      <c r="S2393">
        <v>0</v>
      </c>
      <c r="T2393">
        <v>0</v>
      </c>
      <c r="U2393">
        <v>0</v>
      </c>
      <c r="W2393">
        <v>0</v>
      </c>
      <c r="X2393">
        <v>0</v>
      </c>
      <c r="Y2393">
        <v>0</v>
      </c>
      <c r="AB2393" s="180">
        <v>44286</v>
      </c>
      <c r="AC2393">
        <v>1</v>
      </c>
      <c r="AD2393" t="s">
        <v>1922</v>
      </c>
      <c r="AE2393">
        <v>1</v>
      </c>
      <c r="AF2393">
        <v>30</v>
      </c>
      <c r="AG2393">
        <v>0</v>
      </c>
      <c r="AN2393">
        <v>1</v>
      </c>
      <c r="AO2393">
        <v>1</v>
      </c>
      <c r="AR2393" s="178">
        <v>1003</v>
      </c>
      <c r="AS2393" t="s">
        <v>1921</v>
      </c>
      <c r="AT2393">
        <v>0</v>
      </c>
      <c r="AU2393">
        <v>0</v>
      </c>
      <c r="AX2393">
        <v>5</v>
      </c>
      <c r="BC2393">
        <v>2</v>
      </c>
      <c r="BD2393">
        <v>7</v>
      </c>
      <c r="BE2393">
        <v>2</v>
      </c>
    </row>
    <row r="2394" spans="1:57" x14ac:dyDescent="0.25">
      <c r="A2394" s="179">
        <f t="shared" si="37"/>
        <v>0</v>
      </c>
      <c r="B2394" t="s">
        <v>1923</v>
      </c>
      <c r="C2394">
        <v>45524622</v>
      </c>
      <c r="D2394">
        <v>144105</v>
      </c>
      <c r="E2394">
        <v>4</v>
      </c>
      <c r="F2394">
        <v>16583</v>
      </c>
      <c r="G2394" s="180">
        <v>43783</v>
      </c>
      <c r="H2394" s="180">
        <v>44530</v>
      </c>
      <c r="I2394">
        <v>0</v>
      </c>
      <c r="J2394">
        <v>1</v>
      </c>
      <c r="K2394">
        <v>16</v>
      </c>
      <c r="L2394">
        <v>30</v>
      </c>
      <c r="M2394">
        <v>2</v>
      </c>
      <c r="N2394" s="170">
        <v>15881442</v>
      </c>
      <c r="O2394" s="170">
        <v>17090000</v>
      </c>
      <c r="P2394" s="178">
        <v>3000000</v>
      </c>
      <c r="Q2394" s="178">
        <v>146719</v>
      </c>
      <c r="R2394" s="178">
        <v>1077666</v>
      </c>
      <c r="S2394">
        <v>0</v>
      </c>
      <c r="T2394">
        <v>0</v>
      </c>
      <c r="U2394">
        <v>0</v>
      </c>
      <c r="W2394">
        <v>0</v>
      </c>
      <c r="X2394">
        <v>0</v>
      </c>
      <c r="Y2394">
        <v>0</v>
      </c>
      <c r="AB2394" s="180">
        <v>44285</v>
      </c>
      <c r="AC2394">
        <v>1</v>
      </c>
      <c r="AD2394" t="s">
        <v>1922</v>
      </c>
      <c r="AE2394">
        <v>1</v>
      </c>
      <c r="AF2394">
        <v>30</v>
      </c>
      <c r="AG2394">
        <v>0</v>
      </c>
      <c r="AN2394">
        <v>1</v>
      </c>
      <c r="AO2394">
        <v>1</v>
      </c>
      <c r="AR2394" s="178">
        <v>2029669</v>
      </c>
      <c r="AS2394" t="s">
        <v>1921</v>
      </c>
      <c r="AT2394">
        <v>0</v>
      </c>
      <c r="AU2394">
        <v>0</v>
      </c>
      <c r="AV2394">
        <v>890480123</v>
      </c>
      <c r="AW2394" t="s">
        <v>1920</v>
      </c>
      <c r="AX2394">
        <v>5</v>
      </c>
      <c r="BC2394">
        <v>1</v>
      </c>
      <c r="BD2394">
        <v>7</v>
      </c>
      <c r="BE2394">
        <v>2</v>
      </c>
    </row>
    <row r="2395" spans="1:57" x14ac:dyDescent="0.25">
      <c r="A2395" s="179">
        <f t="shared" si="37"/>
        <v>0</v>
      </c>
      <c r="B2395" t="s">
        <v>1923</v>
      </c>
      <c r="C2395">
        <v>45524622</v>
      </c>
      <c r="D2395">
        <v>144105</v>
      </c>
      <c r="E2395">
        <v>4</v>
      </c>
      <c r="F2395">
        <v>17815</v>
      </c>
      <c r="G2395" s="180">
        <v>44154</v>
      </c>
      <c r="H2395" s="180">
        <v>44711</v>
      </c>
      <c r="I2395">
        <v>0</v>
      </c>
      <c r="J2395">
        <v>1</v>
      </c>
      <c r="K2395">
        <v>4</v>
      </c>
      <c r="L2395">
        <v>30</v>
      </c>
      <c r="M2395">
        <v>2</v>
      </c>
      <c r="N2395" s="170">
        <v>13121400</v>
      </c>
      <c r="O2395" s="170">
        <v>13940000</v>
      </c>
      <c r="P2395" s="178">
        <v>4300000</v>
      </c>
      <c r="Q2395" s="178">
        <v>264468</v>
      </c>
      <c r="R2395" s="178">
        <v>3415436</v>
      </c>
      <c r="S2395">
        <v>0</v>
      </c>
      <c r="T2395">
        <v>0</v>
      </c>
      <c r="U2395">
        <v>0</v>
      </c>
      <c r="W2395">
        <v>0</v>
      </c>
      <c r="X2395">
        <v>0</v>
      </c>
      <c r="Y2395">
        <v>0</v>
      </c>
      <c r="AB2395" s="180">
        <v>44285</v>
      </c>
      <c r="AC2395">
        <v>1</v>
      </c>
      <c r="AD2395" t="s">
        <v>1922</v>
      </c>
      <c r="AE2395">
        <v>1</v>
      </c>
      <c r="AF2395">
        <v>30</v>
      </c>
      <c r="AG2395">
        <v>0</v>
      </c>
      <c r="AN2395">
        <v>1</v>
      </c>
      <c r="AO2395">
        <v>1</v>
      </c>
      <c r="AR2395" s="178">
        <v>6432609</v>
      </c>
      <c r="AS2395" t="s">
        <v>1921</v>
      </c>
      <c r="AT2395">
        <v>0</v>
      </c>
      <c r="AU2395">
        <v>0</v>
      </c>
      <c r="AV2395">
        <v>890480123</v>
      </c>
      <c r="AW2395" t="s">
        <v>1920</v>
      </c>
      <c r="AX2395">
        <v>5</v>
      </c>
      <c r="BC2395">
        <v>1</v>
      </c>
      <c r="BD2395">
        <v>7</v>
      </c>
      <c r="BE2395">
        <v>2</v>
      </c>
    </row>
    <row r="2396" spans="1:57" x14ac:dyDescent="0.25">
      <c r="A2396" s="179">
        <f t="shared" si="37"/>
        <v>0</v>
      </c>
      <c r="B2396" t="s">
        <v>1923</v>
      </c>
      <c r="C2396">
        <v>45524622</v>
      </c>
      <c r="D2396">
        <v>144105</v>
      </c>
      <c r="E2396">
        <v>4</v>
      </c>
      <c r="F2396">
        <v>18164</v>
      </c>
      <c r="G2396" s="180">
        <v>44236</v>
      </c>
      <c r="H2396" s="180">
        <v>44375</v>
      </c>
      <c r="I2396">
        <v>0</v>
      </c>
      <c r="J2396">
        <v>1</v>
      </c>
      <c r="K2396">
        <v>1</v>
      </c>
      <c r="L2396">
        <v>30</v>
      </c>
      <c r="M2396">
        <v>2</v>
      </c>
      <c r="N2396" s="170">
        <v>13121400</v>
      </c>
      <c r="O2396" s="170">
        <v>13940000</v>
      </c>
      <c r="P2396" s="178">
        <v>2400000</v>
      </c>
      <c r="Q2396" s="178">
        <v>26243</v>
      </c>
      <c r="R2396" s="178">
        <v>2373464</v>
      </c>
      <c r="S2396">
        <v>0</v>
      </c>
      <c r="T2396">
        <v>0</v>
      </c>
      <c r="U2396">
        <v>0</v>
      </c>
      <c r="W2396">
        <v>0</v>
      </c>
      <c r="X2396">
        <v>0</v>
      </c>
      <c r="Y2396">
        <v>0</v>
      </c>
      <c r="Z2396">
        <v>2400000</v>
      </c>
      <c r="AA2396">
        <v>6</v>
      </c>
      <c r="AB2396" s="180">
        <v>44285</v>
      </c>
      <c r="AC2396">
        <v>1</v>
      </c>
      <c r="AD2396" t="s">
        <v>1922</v>
      </c>
      <c r="AE2396">
        <v>1</v>
      </c>
      <c r="AF2396">
        <v>30</v>
      </c>
      <c r="AG2396">
        <v>0</v>
      </c>
      <c r="AN2396">
        <v>1</v>
      </c>
      <c r="AO2396">
        <v>1</v>
      </c>
      <c r="AR2396" s="178">
        <v>4470166</v>
      </c>
      <c r="AS2396" t="s">
        <v>1921</v>
      </c>
      <c r="AT2396">
        <v>0</v>
      </c>
      <c r="AU2396">
        <v>0</v>
      </c>
      <c r="AV2396">
        <v>890480123</v>
      </c>
      <c r="AW2396" t="s">
        <v>1920</v>
      </c>
      <c r="AX2396">
        <v>5</v>
      </c>
      <c r="BC2396">
        <v>1</v>
      </c>
      <c r="BD2396">
        <v>7</v>
      </c>
      <c r="BE2396">
        <v>2</v>
      </c>
    </row>
    <row r="2397" spans="1:57" x14ac:dyDescent="0.25">
      <c r="A2397" s="179">
        <f t="shared" si="37"/>
        <v>7609859</v>
      </c>
      <c r="B2397" t="s">
        <v>1923</v>
      </c>
      <c r="C2397">
        <v>45524675</v>
      </c>
      <c r="D2397">
        <v>144105</v>
      </c>
      <c r="E2397">
        <v>4</v>
      </c>
      <c r="F2397">
        <v>16516</v>
      </c>
      <c r="G2397" s="180">
        <v>44133</v>
      </c>
      <c r="H2397" s="180">
        <v>46386</v>
      </c>
      <c r="I2397">
        <v>0</v>
      </c>
      <c r="J2397">
        <v>1</v>
      </c>
      <c r="K2397">
        <v>5</v>
      </c>
      <c r="L2397">
        <v>30</v>
      </c>
      <c r="M2397">
        <v>2</v>
      </c>
      <c r="N2397" s="170">
        <v>17726461</v>
      </c>
      <c r="O2397" s="170">
        <v>19240000</v>
      </c>
      <c r="P2397" s="178">
        <v>9347527</v>
      </c>
      <c r="Q2397" s="178">
        <v>208538</v>
      </c>
      <c r="R2397" s="178">
        <v>8984049</v>
      </c>
      <c r="S2397">
        <v>0</v>
      </c>
      <c r="T2397">
        <v>0</v>
      </c>
      <c r="U2397">
        <v>0</v>
      </c>
      <c r="W2397">
        <v>0</v>
      </c>
      <c r="X2397">
        <v>0</v>
      </c>
      <c r="Y2397">
        <v>0</v>
      </c>
      <c r="AB2397" s="180">
        <v>44285</v>
      </c>
      <c r="AC2397">
        <v>1</v>
      </c>
      <c r="AD2397" t="s">
        <v>1922</v>
      </c>
      <c r="AE2397">
        <v>1</v>
      </c>
      <c r="AF2397">
        <v>30</v>
      </c>
      <c r="AG2397">
        <v>0</v>
      </c>
      <c r="AN2397">
        <v>1</v>
      </c>
      <c r="AO2397">
        <v>1</v>
      </c>
      <c r="AR2397" s="178">
        <v>1374190</v>
      </c>
      <c r="AS2397" t="s">
        <v>1921</v>
      </c>
      <c r="AT2397">
        <v>0</v>
      </c>
      <c r="AU2397">
        <v>0</v>
      </c>
      <c r="AV2397">
        <v>890480123</v>
      </c>
      <c r="AW2397" t="s">
        <v>1920</v>
      </c>
      <c r="AX2397">
        <v>5</v>
      </c>
      <c r="BC2397">
        <v>1</v>
      </c>
      <c r="BD2397">
        <v>7</v>
      </c>
      <c r="BE2397">
        <v>1</v>
      </c>
    </row>
    <row r="2398" spans="1:57" x14ac:dyDescent="0.25">
      <c r="A2398" s="179">
        <f t="shared" si="37"/>
        <v>3237805</v>
      </c>
      <c r="B2398" t="s">
        <v>1923</v>
      </c>
      <c r="C2398">
        <v>45524675</v>
      </c>
      <c r="D2398">
        <v>144105</v>
      </c>
      <c r="E2398">
        <v>4</v>
      </c>
      <c r="F2398">
        <v>17693</v>
      </c>
      <c r="G2398" s="180">
        <v>44112</v>
      </c>
      <c r="H2398" s="180">
        <v>44864</v>
      </c>
      <c r="I2398">
        <v>0</v>
      </c>
      <c r="J2398">
        <v>1</v>
      </c>
      <c r="K2398">
        <v>6</v>
      </c>
      <c r="L2398">
        <v>30</v>
      </c>
      <c r="M2398">
        <v>2</v>
      </c>
      <c r="N2398" s="170">
        <v>15881442</v>
      </c>
      <c r="O2398" s="170">
        <v>17090000</v>
      </c>
      <c r="P2398" s="178">
        <v>5000000</v>
      </c>
      <c r="Q2398" s="178">
        <v>244532</v>
      </c>
      <c r="R2398" s="178">
        <v>3822489</v>
      </c>
      <c r="S2398">
        <v>0</v>
      </c>
      <c r="T2398">
        <v>0</v>
      </c>
      <c r="U2398">
        <v>0</v>
      </c>
      <c r="W2398">
        <v>0</v>
      </c>
      <c r="X2398">
        <v>0</v>
      </c>
      <c r="Y2398">
        <v>0</v>
      </c>
      <c r="AB2398" s="180">
        <v>44285</v>
      </c>
      <c r="AC2398">
        <v>1</v>
      </c>
      <c r="AD2398" t="s">
        <v>1922</v>
      </c>
      <c r="AE2398">
        <v>1</v>
      </c>
      <c r="AF2398">
        <v>30</v>
      </c>
      <c r="AG2398">
        <v>0</v>
      </c>
      <c r="AN2398">
        <v>1</v>
      </c>
      <c r="AO2398">
        <v>1</v>
      </c>
      <c r="AR2398" s="178">
        <v>584684</v>
      </c>
      <c r="AS2398" t="s">
        <v>1921</v>
      </c>
      <c r="AT2398">
        <v>0</v>
      </c>
      <c r="AU2398">
        <v>0</v>
      </c>
      <c r="AV2398">
        <v>890480123</v>
      </c>
      <c r="AW2398" t="s">
        <v>1920</v>
      </c>
      <c r="AX2398">
        <v>5</v>
      </c>
      <c r="BC2398">
        <v>1</v>
      </c>
      <c r="BD2398">
        <v>7</v>
      </c>
      <c r="BE2398">
        <v>2</v>
      </c>
    </row>
    <row r="2399" spans="1:57" x14ac:dyDescent="0.25">
      <c r="A2399" s="179">
        <f t="shared" si="37"/>
        <v>7885286</v>
      </c>
      <c r="B2399" t="s">
        <v>1923</v>
      </c>
      <c r="C2399">
        <v>45526767</v>
      </c>
      <c r="D2399">
        <v>144105</v>
      </c>
      <c r="E2399">
        <v>4</v>
      </c>
      <c r="F2399">
        <v>16750</v>
      </c>
      <c r="G2399" s="180">
        <v>43826</v>
      </c>
      <c r="H2399" s="180">
        <v>44922</v>
      </c>
      <c r="I2399">
        <v>3</v>
      </c>
      <c r="J2399">
        <v>1</v>
      </c>
      <c r="K2399">
        <v>14</v>
      </c>
      <c r="L2399">
        <v>30</v>
      </c>
      <c r="M2399">
        <v>2</v>
      </c>
      <c r="N2399" s="170">
        <v>9119963</v>
      </c>
      <c r="O2399" s="170">
        <v>9511000</v>
      </c>
      <c r="P2399" s="178">
        <v>67867497</v>
      </c>
      <c r="Q2399" s="178">
        <v>2161959</v>
      </c>
      <c r="R2399" s="178">
        <v>41836424</v>
      </c>
      <c r="S2399">
        <v>31782</v>
      </c>
      <c r="T2399">
        <v>0</v>
      </c>
      <c r="U2399">
        <v>0</v>
      </c>
      <c r="W2399">
        <v>0</v>
      </c>
      <c r="X2399">
        <v>0</v>
      </c>
      <c r="Y2399">
        <v>0</v>
      </c>
      <c r="AB2399" s="180">
        <v>44285</v>
      </c>
      <c r="AC2399">
        <v>1</v>
      </c>
      <c r="AD2399" t="s">
        <v>1922</v>
      </c>
      <c r="AE2399">
        <v>1</v>
      </c>
      <c r="AF2399">
        <v>30</v>
      </c>
      <c r="AG2399">
        <v>19367</v>
      </c>
      <c r="AN2399">
        <v>1</v>
      </c>
      <c r="AO2399">
        <v>1</v>
      </c>
      <c r="AR2399" s="178">
        <v>33951138</v>
      </c>
      <c r="AS2399" t="s">
        <v>1921</v>
      </c>
      <c r="AT2399">
        <v>0</v>
      </c>
      <c r="AU2399">
        <v>0</v>
      </c>
      <c r="AV2399">
        <v>890480123</v>
      </c>
      <c r="AW2399" t="s">
        <v>1920</v>
      </c>
      <c r="AX2399">
        <v>5</v>
      </c>
      <c r="BC2399">
        <v>1</v>
      </c>
      <c r="BD2399">
        <v>7</v>
      </c>
      <c r="BE2399">
        <v>2</v>
      </c>
    </row>
    <row r="2400" spans="1:57" x14ac:dyDescent="0.25">
      <c r="A2400" s="179">
        <f t="shared" si="37"/>
        <v>374079</v>
      </c>
      <c r="B2400" t="s">
        <v>1923</v>
      </c>
      <c r="C2400">
        <v>45531227</v>
      </c>
      <c r="D2400">
        <v>144105</v>
      </c>
      <c r="E2400">
        <v>4</v>
      </c>
      <c r="F2400">
        <v>17898</v>
      </c>
      <c r="G2400" s="180">
        <v>44183</v>
      </c>
      <c r="H2400" s="180">
        <v>44913</v>
      </c>
      <c r="I2400">
        <v>0</v>
      </c>
      <c r="J2400">
        <v>1</v>
      </c>
      <c r="K2400">
        <v>17</v>
      </c>
      <c r="L2400">
        <v>30</v>
      </c>
      <c r="M2400">
        <v>2</v>
      </c>
      <c r="N2400" s="170">
        <v>12185828</v>
      </c>
      <c r="O2400" s="170">
        <v>12890000</v>
      </c>
      <c r="P2400" s="178">
        <v>1790000</v>
      </c>
      <c r="Q2400" s="178">
        <v>84417</v>
      </c>
      <c r="R2400" s="178">
        <v>565302</v>
      </c>
      <c r="S2400">
        <v>0</v>
      </c>
      <c r="T2400">
        <v>0</v>
      </c>
      <c r="U2400">
        <v>0</v>
      </c>
      <c r="W2400">
        <v>0</v>
      </c>
      <c r="X2400">
        <v>0</v>
      </c>
      <c r="Y2400">
        <v>0</v>
      </c>
      <c r="AB2400" s="180">
        <v>44285</v>
      </c>
      <c r="AC2400">
        <v>1</v>
      </c>
      <c r="AD2400" t="s">
        <v>1922</v>
      </c>
      <c r="AE2400">
        <v>1</v>
      </c>
      <c r="AF2400">
        <v>30</v>
      </c>
      <c r="AG2400">
        <v>0</v>
      </c>
      <c r="AN2400">
        <v>1</v>
      </c>
      <c r="AO2400">
        <v>1</v>
      </c>
      <c r="AR2400" s="178">
        <v>191223</v>
      </c>
      <c r="AS2400" t="s">
        <v>1921</v>
      </c>
      <c r="AT2400">
        <v>0</v>
      </c>
      <c r="AU2400">
        <v>0</v>
      </c>
      <c r="AV2400">
        <v>806002962</v>
      </c>
      <c r="AW2400" t="s">
        <v>1924</v>
      </c>
      <c r="AX2400">
        <v>5</v>
      </c>
      <c r="BC2400">
        <v>1</v>
      </c>
      <c r="BD2400">
        <v>7</v>
      </c>
      <c r="BE2400">
        <v>2</v>
      </c>
    </row>
    <row r="2401" spans="1:57" x14ac:dyDescent="0.25">
      <c r="A2401" s="179">
        <f t="shared" si="37"/>
        <v>5134784</v>
      </c>
      <c r="B2401" t="s">
        <v>1923</v>
      </c>
      <c r="C2401">
        <v>45531227</v>
      </c>
      <c r="D2401">
        <v>144105</v>
      </c>
      <c r="E2401">
        <v>4</v>
      </c>
      <c r="F2401">
        <v>18191</v>
      </c>
      <c r="G2401" s="180">
        <v>44244</v>
      </c>
      <c r="H2401" s="180">
        <v>45716</v>
      </c>
      <c r="I2401">
        <v>0</v>
      </c>
      <c r="J2401">
        <v>1</v>
      </c>
      <c r="K2401">
        <v>2</v>
      </c>
      <c r="L2401">
        <v>30</v>
      </c>
      <c r="M2401">
        <v>2</v>
      </c>
      <c r="N2401" s="170">
        <v>8648788</v>
      </c>
      <c r="O2401" s="170">
        <v>9000000</v>
      </c>
      <c r="P2401" s="178">
        <v>8103230</v>
      </c>
      <c r="Q2401" s="178">
        <v>200301</v>
      </c>
      <c r="R2401" s="178">
        <v>7759598</v>
      </c>
      <c r="S2401">
        <v>0</v>
      </c>
      <c r="T2401">
        <v>0</v>
      </c>
      <c r="U2401">
        <v>0</v>
      </c>
      <c r="W2401">
        <v>0</v>
      </c>
      <c r="X2401">
        <v>0</v>
      </c>
      <c r="Y2401">
        <v>0</v>
      </c>
      <c r="AB2401" s="180">
        <v>44285</v>
      </c>
      <c r="AC2401">
        <v>1</v>
      </c>
      <c r="AD2401" t="s">
        <v>1922</v>
      </c>
      <c r="AE2401">
        <v>1</v>
      </c>
      <c r="AF2401">
        <v>30</v>
      </c>
      <c r="AG2401">
        <v>0</v>
      </c>
      <c r="AN2401">
        <v>1</v>
      </c>
      <c r="AO2401">
        <v>1</v>
      </c>
      <c r="AR2401" s="178">
        <v>2624814</v>
      </c>
      <c r="AS2401" t="s">
        <v>1921</v>
      </c>
      <c r="AT2401">
        <v>0</v>
      </c>
      <c r="AU2401">
        <v>0</v>
      </c>
      <c r="AV2401">
        <v>806002962</v>
      </c>
      <c r="AW2401" t="s">
        <v>1924</v>
      </c>
      <c r="AX2401">
        <v>5</v>
      </c>
      <c r="BC2401">
        <v>1</v>
      </c>
      <c r="BD2401">
        <v>7</v>
      </c>
      <c r="BE2401">
        <v>2</v>
      </c>
    </row>
    <row r="2402" spans="1:57" x14ac:dyDescent="0.25">
      <c r="A2402" s="179">
        <f t="shared" si="37"/>
        <v>14808305</v>
      </c>
      <c r="B2402" t="s">
        <v>1923</v>
      </c>
      <c r="C2402">
        <v>45531227</v>
      </c>
      <c r="D2402">
        <v>144105</v>
      </c>
      <c r="E2402">
        <v>4</v>
      </c>
      <c r="F2402">
        <v>18222</v>
      </c>
      <c r="G2402" s="180">
        <v>44256</v>
      </c>
      <c r="H2402" s="180">
        <v>46837</v>
      </c>
      <c r="I2402">
        <v>0</v>
      </c>
      <c r="J2402">
        <v>1</v>
      </c>
      <c r="K2402">
        <v>1</v>
      </c>
      <c r="L2402">
        <v>30</v>
      </c>
      <c r="M2402">
        <v>2</v>
      </c>
      <c r="N2402" s="170">
        <v>9568969</v>
      </c>
      <c r="O2402" s="170">
        <v>10000000</v>
      </c>
      <c r="P2402" s="178">
        <v>22720000</v>
      </c>
      <c r="Q2402" s="178">
        <v>372138</v>
      </c>
      <c r="R2402" s="178">
        <v>22378057</v>
      </c>
      <c r="S2402">
        <v>0</v>
      </c>
      <c r="T2402">
        <v>0</v>
      </c>
      <c r="U2402">
        <v>0</v>
      </c>
      <c r="W2402">
        <v>0</v>
      </c>
      <c r="X2402">
        <v>0</v>
      </c>
      <c r="Y2402">
        <v>0</v>
      </c>
      <c r="AB2402" s="180">
        <v>44285</v>
      </c>
      <c r="AC2402">
        <v>1</v>
      </c>
      <c r="AD2402" t="s">
        <v>1922</v>
      </c>
      <c r="AE2402">
        <v>1</v>
      </c>
      <c r="AF2402">
        <v>30</v>
      </c>
      <c r="AG2402">
        <v>0</v>
      </c>
      <c r="AN2402">
        <v>1</v>
      </c>
      <c r="AO2402">
        <v>1</v>
      </c>
      <c r="AR2402" s="178">
        <v>7569752</v>
      </c>
      <c r="AS2402" t="s">
        <v>1921</v>
      </c>
      <c r="AT2402">
        <v>0</v>
      </c>
      <c r="AU2402">
        <v>0</v>
      </c>
      <c r="AV2402">
        <v>806002962</v>
      </c>
      <c r="AW2402" t="s">
        <v>1924</v>
      </c>
      <c r="AX2402">
        <v>5</v>
      </c>
      <c r="BC2402">
        <v>1</v>
      </c>
      <c r="BD2402">
        <v>7</v>
      </c>
      <c r="BE2402">
        <v>2</v>
      </c>
    </row>
    <row r="2403" spans="1:57" x14ac:dyDescent="0.25">
      <c r="A2403" s="179">
        <f t="shared" si="37"/>
        <v>11589195</v>
      </c>
      <c r="B2403" t="s">
        <v>1923</v>
      </c>
      <c r="C2403">
        <v>45531903</v>
      </c>
      <c r="D2403">
        <v>144105</v>
      </c>
      <c r="E2403">
        <v>4</v>
      </c>
      <c r="F2403">
        <v>15334</v>
      </c>
      <c r="G2403" s="180">
        <v>44133</v>
      </c>
      <c r="H2403" s="180">
        <v>45595</v>
      </c>
      <c r="I2403">
        <v>0</v>
      </c>
      <c r="J2403">
        <v>1</v>
      </c>
      <c r="K2403">
        <v>5</v>
      </c>
      <c r="L2403">
        <v>30</v>
      </c>
      <c r="M2403">
        <v>2</v>
      </c>
      <c r="N2403" s="170">
        <v>17726461</v>
      </c>
      <c r="O2403" s="170">
        <v>19240000</v>
      </c>
      <c r="P2403" s="178">
        <v>14025564</v>
      </c>
      <c r="Q2403" s="178">
        <v>409999</v>
      </c>
      <c r="R2403" s="178">
        <v>12979828</v>
      </c>
      <c r="S2403">
        <v>0</v>
      </c>
      <c r="T2403">
        <v>0</v>
      </c>
      <c r="U2403">
        <v>0</v>
      </c>
      <c r="W2403">
        <v>0</v>
      </c>
      <c r="X2403">
        <v>0</v>
      </c>
      <c r="Y2403">
        <v>0</v>
      </c>
      <c r="AB2403" s="180">
        <v>44285</v>
      </c>
      <c r="AC2403">
        <v>1</v>
      </c>
      <c r="AD2403" t="s">
        <v>1922</v>
      </c>
      <c r="AE2403">
        <v>1</v>
      </c>
      <c r="AF2403">
        <v>30</v>
      </c>
      <c r="AG2403">
        <v>0</v>
      </c>
      <c r="AN2403">
        <v>1</v>
      </c>
      <c r="AO2403">
        <v>1</v>
      </c>
      <c r="AR2403" s="178">
        <v>1390633</v>
      </c>
      <c r="AS2403" t="s">
        <v>1921</v>
      </c>
      <c r="AT2403">
        <v>0</v>
      </c>
      <c r="AU2403">
        <v>0</v>
      </c>
      <c r="AV2403">
        <v>890480123</v>
      </c>
      <c r="AW2403" t="s">
        <v>1920</v>
      </c>
      <c r="AX2403">
        <v>5</v>
      </c>
      <c r="BC2403">
        <v>1</v>
      </c>
      <c r="BD2403">
        <v>7</v>
      </c>
      <c r="BE2403">
        <v>1</v>
      </c>
    </row>
    <row r="2404" spans="1:57" x14ac:dyDescent="0.25">
      <c r="A2404" s="179">
        <f t="shared" si="37"/>
        <v>48221920</v>
      </c>
      <c r="B2404" t="s">
        <v>1923</v>
      </c>
      <c r="C2404">
        <v>45531903</v>
      </c>
      <c r="D2404">
        <v>144205</v>
      </c>
      <c r="E2404">
        <v>4</v>
      </c>
      <c r="F2404">
        <v>16930</v>
      </c>
      <c r="G2404" s="180">
        <v>44133</v>
      </c>
      <c r="H2404" s="180">
        <v>46084</v>
      </c>
      <c r="I2404">
        <v>0</v>
      </c>
      <c r="J2404">
        <v>1</v>
      </c>
      <c r="K2404">
        <v>5</v>
      </c>
      <c r="L2404">
        <v>30</v>
      </c>
      <c r="M2404">
        <v>2</v>
      </c>
      <c r="N2404" s="170">
        <v>9119043</v>
      </c>
      <c r="O2404" s="170">
        <v>9510000</v>
      </c>
      <c r="P2404" s="178">
        <v>58016642</v>
      </c>
      <c r="Q2404" s="178">
        <v>1148122</v>
      </c>
      <c r="R2404" s="178">
        <v>54008260</v>
      </c>
      <c r="S2404">
        <v>342025</v>
      </c>
      <c r="T2404">
        <v>0</v>
      </c>
      <c r="U2404">
        <v>0</v>
      </c>
      <c r="W2404">
        <v>0</v>
      </c>
      <c r="X2404">
        <v>0</v>
      </c>
      <c r="Y2404">
        <v>0</v>
      </c>
      <c r="AB2404" s="180">
        <v>44260</v>
      </c>
      <c r="AC2404">
        <v>1</v>
      </c>
      <c r="AD2404" t="s">
        <v>1922</v>
      </c>
      <c r="AE2404">
        <v>1</v>
      </c>
      <c r="AF2404">
        <v>30</v>
      </c>
      <c r="AG2404">
        <v>0</v>
      </c>
      <c r="AN2404">
        <v>1</v>
      </c>
      <c r="AO2404">
        <v>1</v>
      </c>
      <c r="AR2404" s="178">
        <v>5786340</v>
      </c>
      <c r="AS2404" t="s">
        <v>1921</v>
      </c>
      <c r="AT2404">
        <v>0</v>
      </c>
      <c r="AU2404">
        <v>0</v>
      </c>
      <c r="AX2404">
        <v>5</v>
      </c>
      <c r="BC2404">
        <v>1</v>
      </c>
      <c r="BD2404">
        <v>7</v>
      </c>
      <c r="BE2404">
        <v>1</v>
      </c>
    </row>
    <row r="2405" spans="1:57" x14ac:dyDescent="0.25">
      <c r="A2405" s="179">
        <f t="shared" si="37"/>
        <v>8752897</v>
      </c>
      <c r="B2405" t="s">
        <v>1923</v>
      </c>
      <c r="C2405">
        <v>45531903</v>
      </c>
      <c r="D2405">
        <v>144105</v>
      </c>
      <c r="E2405">
        <v>4</v>
      </c>
      <c r="F2405">
        <v>17469</v>
      </c>
      <c r="G2405" s="180">
        <v>44062</v>
      </c>
      <c r="H2405" s="180">
        <v>45595</v>
      </c>
      <c r="I2405">
        <v>0</v>
      </c>
      <c r="J2405">
        <v>1</v>
      </c>
      <c r="K2405">
        <v>6</v>
      </c>
      <c r="L2405">
        <v>30</v>
      </c>
      <c r="M2405">
        <v>2</v>
      </c>
      <c r="N2405" s="170">
        <v>9752084</v>
      </c>
      <c r="O2405" s="170">
        <v>10200000</v>
      </c>
      <c r="P2405" s="178">
        <v>11056057</v>
      </c>
      <c r="Q2405" s="178">
        <v>279096</v>
      </c>
      <c r="R2405" s="178">
        <v>9803192</v>
      </c>
      <c r="S2405">
        <v>0</v>
      </c>
      <c r="T2405">
        <v>0</v>
      </c>
      <c r="U2405">
        <v>0</v>
      </c>
      <c r="W2405">
        <v>0</v>
      </c>
      <c r="X2405">
        <v>0</v>
      </c>
      <c r="Y2405">
        <v>0</v>
      </c>
      <c r="AB2405" s="180">
        <v>44285</v>
      </c>
      <c r="AC2405">
        <v>1</v>
      </c>
      <c r="AD2405" t="s">
        <v>1922</v>
      </c>
      <c r="AE2405">
        <v>1</v>
      </c>
      <c r="AF2405">
        <v>30</v>
      </c>
      <c r="AG2405">
        <v>0</v>
      </c>
      <c r="AN2405">
        <v>1</v>
      </c>
      <c r="AO2405">
        <v>1</v>
      </c>
      <c r="AR2405" s="178">
        <v>1050295</v>
      </c>
      <c r="AS2405" t="s">
        <v>1921</v>
      </c>
      <c r="AT2405">
        <v>0</v>
      </c>
      <c r="AU2405">
        <v>0</v>
      </c>
      <c r="AV2405">
        <v>890480123</v>
      </c>
      <c r="AW2405" t="s">
        <v>1920</v>
      </c>
      <c r="AX2405">
        <v>5</v>
      </c>
      <c r="BC2405">
        <v>1</v>
      </c>
      <c r="BD2405">
        <v>7</v>
      </c>
      <c r="BE2405">
        <v>2</v>
      </c>
    </row>
    <row r="2406" spans="1:57" x14ac:dyDescent="0.25">
      <c r="A2406" s="179">
        <f t="shared" si="37"/>
        <v>12451003</v>
      </c>
      <c r="B2406" t="s">
        <v>1923</v>
      </c>
      <c r="C2406">
        <v>45534535</v>
      </c>
      <c r="D2406">
        <v>144105</v>
      </c>
      <c r="E2406">
        <v>4</v>
      </c>
      <c r="F2406">
        <v>17110</v>
      </c>
      <c r="G2406" s="180">
        <v>43909</v>
      </c>
      <c r="H2406" s="180">
        <v>46476</v>
      </c>
      <c r="I2406">
        <v>30</v>
      </c>
      <c r="J2406">
        <v>1</v>
      </c>
      <c r="K2406">
        <v>10</v>
      </c>
      <c r="L2406">
        <v>30</v>
      </c>
      <c r="M2406">
        <v>2</v>
      </c>
      <c r="N2406" s="170">
        <v>12185828</v>
      </c>
      <c r="O2406" s="170">
        <v>12890000</v>
      </c>
      <c r="P2406" s="178">
        <v>15349778</v>
      </c>
      <c r="Q2406" s="178">
        <v>272493</v>
      </c>
      <c r="R2406" s="178">
        <v>14003285</v>
      </c>
      <c r="S2406">
        <v>142170</v>
      </c>
      <c r="T2406">
        <v>0</v>
      </c>
      <c r="U2406">
        <v>0</v>
      </c>
      <c r="W2406">
        <v>0</v>
      </c>
      <c r="X2406">
        <v>0</v>
      </c>
      <c r="Y2406">
        <v>0</v>
      </c>
      <c r="AB2406" s="180">
        <v>44285</v>
      </c>
      <c r="AC2406">
        <v>9</v>
      </c>
      <c r="AD2406" t="s">
        <v>1922</v>
      </c>
      <c r="AE2406">
        <v>1</v>
      </c>
      <c r="AF2406">
        <v>30</v>
      </c>
      <c r="AG2406">
        <v>133813</v>
      </c>
      <c r="AN2406">
        <v>1</v>
      </c>
      <c r="AO2406">
        <v>1</v>
      </c>
      <c r="AR2406" s="178">
        <v>1552282</v>
      </c>
      <c r="AS2406" t="s">
        <v>1921</v>
      </c>
      <c r="AT2406">
        <v>0</v>
      </c>
      <c r="AU2406">
        <v>0</v>
      </c>
      <c r="AV2406">
        <v>890480123</v>
      </c>
      <c r="AW2406" t="s">
        <v>1920</v>
      </c>
      <c r="AX2406">
        <v>5</v>
      </c>
      <c r="BC2406">
        <v>1</v>
      </c>
      <c r="BD2406">
        <v>7</v>
      </c>
      <c r="BE2406">
        <v>2</v>
      </c>
    </row>
    <row r="2407" spans="1:57" x14ac:dyDescent="0.25">
      <c r="A2407" s="179">
        <f t="shared" si="37"/>
        <v>2872684</v>
      </c>
      <c r="B2407" t="s">
        <v>1923</v>
      </c>
      <c r="C2407">
        <v>45548299</v>
      </c>
      <c r="D2407">
        <v>144105</v>
      </c>
      <c r="E2407">
        <v>4</v>
      </c>
      <c r="F2407">
        <v>17129</v>
      </c>
      <c r="G2407" s="180">
        <v>43928</v>
      </c>
      <c r="H2407" s="180">
        <v>46507</v>
      </c>
      <c r="I2407">
        <v>0</v>
      </c>
      <c r="J2407">
        <v>1</v>
      </c>
      <c r="K2407">
        <v>15</v>
      </c>
      <c r="L2407">
        <v>30</v>
      </c>
      <c r="M2407">
        <v>2</v>
      </c>
      <c r="N2407" s="170">
        <v>17726461</v>
      </c>
      <c r="O2407" s="170">
        <v>19240000</v>
      </c>
      <c r="P2407" s="178">
        <v>5765170</v>
      </c>
      <c r="Q2407" s="178">
        <v>120249</v>
      </c>
      <c r="R2407" s="178">
        <v>5157166</v>
      </c>
      <c r="S2407">
        <v>0</v>
      </c>
      <c r="T2407">
        <v>0</v>
      </c>
      <c r="U2407">
        <v>0</v>
      </c>
      <c r="W2407">
        <v>0</v>
      </c>
      <c r="X2407">
        <v>0</v>
      </c>
      <c r="Y2407">
        <v>0</v>
      </c>
      <c r="AB2407" s="180">
        <v>44285</v>
      </c>
      <c r="AC2407">
        <v>9</v>
      </c>
      <c r="AD2407" t="s">
        <v>1922</v>
      </c>
      <c r="AE2407">
        <v>1</v>
      </c>
      <c r="AF2407">
        <v>30</v>
      </c>
      <c r="AG2407">
        <v>0</v>
      </c>
      <c r="AN2407">
        <v>1</v>
      </c>
      <c r="AO2407">
        <v>1</v>
      </c>
      <c r="AR2407" s="178">
        <v>2284482</v>
      </c>
      <c r="AS2407" t="s">
        <v>1921</v>
      </c>
      <c r="AT2407">
        <v>0</v>
      </c>
      <c r="AU2407">
        <v>0</v>
      </c>
      <c r="AV2407">
        <v>890480123</v>
      </c>
      <c r="AW2407" t="s">
        <v>1920</v>
      </c>
      <c r="AX2407">
        <v>5</v>
      </c>
      <c r="BC2407">
        <v>1</v>
      </c>
      <c r="BD2407">
        <v>7</v>
      </c>
      <c r="BE2407">
        <v>2</v>
      </c>
    </row>
    <row r="2408" spans="1:57" x14ac:dyDescent="0.25">
      <c r="A2408" s="179">
        <f t="shared" si="37"/>
        <v>627635</v>
      </c>
      <c r="B2408" t="s">
        <v>1923</v>
      </c>
      <c r="C2408">
        <v>45548299</v>
      </c>
      <c r="D2408">
        <v>144105</v>
      </c>
      <c r="E2408">
        <v>4</v>
      </c>
      <c r="F2408">
        <v>17130</v>
      </c>
      <c r="G2408" s="180">
        <v>43928</v>
      </c>
      <c r="H2408" s="180">
        <v>44681</v>
      </c>
      <c r="I2408">
        <v>0</v>
      </c>
      <c r="J2408">
        <v>1</v>
      </c>
      <c r="K2408">
        <v>11</v>
      </c>
      <c r="L2408">
        <v>30</v>
      </c>
      <c r="M2408">
        <v>2</v>
      </c>
      <c r="N2408" s="170">
        <v>9119043</v>
      </c>
      <c r="O2408" s="170">
        <v>9510000</v>
      </c>
      <c r="P2408" s="178">
        <v>2009467</v>
      </c>
      <c r="Q2408" s="178">
        <v>91912</v>
      </c>
      <c r="R2408" s="178">
        <v>1126757</v>
      </c>
      <c r="S2408">
        <v>0</v>
      </c>
      <c r="T2408">
        <v>0</v>
      </c>
      <c r="U2408">
        <v>0</v>
      </c>
      <c r="W2408">
        <v>0</v>
      </c>
      <c r="X2408">
        <v>0</v>
      </c>
      <c r="Y2408">
        <v>0</v>
      </c>
      <c r="AB2408" s="180">
        <v>44285</v>
      </c>
      <c r="AC2408">
        <v>1</v>
      </c>
      <c r="AD2408" t="s">
        <v>1922</v>
      </c>
      <c r="AE2408">
        <v>1</v>
      </c>
      <c r="AF2408">
        <v>30</v>
      </c>
      <c r="AG2408">
        <v>0</v>
      </c>
      <c r="AN2408">
        <v>1</v>
      </c>
      <c r="AO2408">
        <v>1</v>
      </c>
      <c r="AR2408" s="178">
        <v>499122</v>
      </c>
      <c r="AS2408" t="s">
        <v>1921</v>
      </c>
      <c r="AT2408">
        <v>0</v>
      </c>
      <c r="AU2408">
        <v>0</v>
      </c>
      <c r="AV2408">
        <v>890480123</v>
      </c>
      <c r="AW2408" t="s">
        <v>1920</v>
      </c>
      <c r="AX2408">
        <v>5</v>
      </c>
      <c r="BC2408">
        <v>1</v>
      </c>
      <c r="BD2408">
        <v>7</v>
      </c>
      <c r="BE2408">
        <v>2</v>
      </c>
    </row>
    <row r="2409" spans="1:57" x14ac:dyDescent="0.25">
      <c r="A2409" s="179">
        <f t="shared" si="37"/>
        <v>3055706</v>
      </c>
      <c r="B2409" t="s">
        <v>1923</v>
      </c>
      <c r="C2409">
        <v>45552755</v>
      </c>
      <c r="D2409">
        <v>144105</v>
      </c>
      <c r="E2409">
        <v>4</v>
      </c>
      <c r="F2409">
        <v>17562</v>
      </c>
      <c r="G2409" s="180">
        <v>44078</v>
      </c>
      <c r="H2409" s="180">
        <v>45199</v>
      </c>
      <c r="I2409">
        <v>0</v>
      </c>
      <c r="J2409">
        <v>1</v>
      </c>
      <c r="K2409">
        <v>6</v>
      </c>
      <c r="L2409">
        <v>30</v>
      </c>
      <c r="M2409">
        <v>2</v>
      </c>
      <c r="N2409" s="170">
        <v>17726461</v>
      </c>
      <c r="O2409" s="170">
        <v>19240000</v>
      </c>
      <c r="P2409" s="178">
        <v>4000000</v>
      </c>
      <c r="Q2409" s="178">
        <v>144061</v>
      </c>
      <c r="R2409" s="178">
        <v>3460791</v>
      </c>
      <c r="S2409">
        <v>0</v>
      </c>
      <c r="T2409">
        <v>0</v>
      </c>
      <c r="U2409">
        <v>0</v>
      </c>
      <c r="W2409">
        <v>0</v>
      </c>
      <c r="X2409">
        <v>0</v>
      </c>
      <c r="Y2409">
        <v>0</v>
      </c>
      <c r="AB2409" s="180">
        <v>44285</v>
      </c>
      <c r="AC2409">
        <v>9</v>
      </c>
      <c r="AD2409" t="s">
        <v>1922</v>
      </c>
      <c r="AE2409">
        <v>1</v>
      </c>
      <c r="AF2409">
        <v>30</v>
      </c>
      <c r="AG2409">
        <v>0</v>
      </c>
      <c r="AN2409">
        <v>1</v>
      </c>
      <c r="AO2409">
        <v>1</v>
      </c>
      <c r="AR2409" s="178">
        <v>405085</v>
      </c>
      <c r="AS2409" t="s">
        <v>1921</v>
      </c>
      <c r="AT2409">
        <v>0</v>
      </c>
      <c r="AU2409">
        <v>0</v>
      </c>
      <c r="AV2409">
        <v>890480123</v>
      </c>
      <c r="AW2409" t="s">
        <v>1920</v>
      </c>
      <c r="AX2409">
        <v>5</v>
      </c>
      <c r="BC2409">
        <v>1</v>
      </c>
      <c r="BD2409">
        <v>7</v>
      </c>
      <c r="BE2409">
        <v>2</v>
      </c>
    </row>
    <row r="2410" spans="1:57" x14ac:dyDescent="0.25">
      <c r="A2410" s="179">
        <f t="shared" si="37"/>
        <v>1346097</v>
      </c>
      <c r="B2410" t="s">
        <v>1923</v>
      </c>
      <c r="C2410">
        <v>45552755</v>
      </c>
      <c r="D2410">
        <v>144105</v>
      </c>
      <c r="E2410">
        <v>4</v>
      </c>
      <c r="F2410">
        <v>18240</v>
      </c>
      <c r="G2410" s="180">
        <v>44258</v>
      </c>
      <c r="H2410" s="180">
        <v>45015</v>
      </c>
      <c r="I2410">
        <v>0</v>
      </c>
      <c r="J2410">
        <v>1</v>
      </c>
      <c r="K2410">
        <v>1</v>
      </c>
      <c r="L2410">
        <v>30</v>
      </c>
      <c r="M2410">
        <v>2</v>
      </c>
      <c r="N2410" s="170">
        <v>12185828</v>
      </c>
      <c r="O2410" s="170">
        <v>12890000</v>
      </c>
      <c r="P2410" s="178">
        <v>1600000</v>
      </c>
      <c r="Q2410" s="178">
        <v>75456</v>
      </c>
      <c r="R2410" s="178">
        <v>1524544</v>
      </c>
      <c r="S2410">
        <v>0</v>
      </c>
      <c r="T2410">
        <v>0</v>
      </c>
      <c r="U2410">
        <v>0</v>
      </c>
      <c r="W2410">
        <v>0</v>
      </c>
      <c r="X2410">
        <v>0</v>
      </c>
      <c r="Y2410">
        <v>0</v>
      </c>
      <c r="AB2410" s="180">
        <v>44285</v>
      </c>
      <c r="AC2410">
        <v>9</v>
      </c>
      <c r="AD2410" t="s">
        <v>1922</v>
      </c>
      <c r="AE2410">
        <v>1</v>
      </c>
      <c r="AF2410">
        <v>30</v>
      </c>
      <c r="AG2410">
        <v>0</v>
      </c>
      <c r="AN2410">
        <v>1</v>
      </c>
      <c r="AO2410">
        <v>1</v>
      </c>
      <c r="AR2410" s="178">
        <v>178447</v>
      </c>
      <c r="AS2410" t="s">
        <v>1921</v>
      </c>
      <c r="AT2410">
        <v>0</v>
      </c>
      <c r="AU2410">
        <v>0</v>
      </c>
      <c r="AV2410">
        <v>890480123</v>
      </c>
      <c r="AW2410" t="s">
        <v>1920</v>
      </c>
      <c r="AX2410">
        <v>5</v>
      </c>
      <c r="BC2410">
        <v>1</v>
      </c>
      <c r="BD2410">
        <v>7</v>
      </c>
      <c r="BE2410">
        <v>2</v>
      </c>
    </row>
    <row r="2411" spans="1:57" x14ac:dyDescent="0.25">
      <c r="A2411" s="179">
        <f t="shared" si="37"/>
        <v>1502337</v>
      </c>
      <c r="B2411" t="s">
        <v>1923</v>
      </c>
      <c r="C2411">
        <v>45581164</v>
      </c>
      <c r="D2411">
        <v>144105</v>
      </c>
      <c r="E2411">
        <v>4</v>
      </c>
      <c r="F2411">
        <v>18286</v>
      </c>
      <c r="G2411" s="180">
        <v>44278</v>
      </c>
      <c r="H2411" s="180">
        <v>44650</v>
      </c>
      <c r="I2411">
        <v>0</v>
      </c>
      <c r="J2411">
        <v>1</v>
      </c>
      <c r="K2411">
        <v>0</v>
      </c>
      <c r="L2411">
        <v>30</v>
      </c>
      <c r="M2411">
        <v>2</v>
      </c>
      <c r="N2411" s="170">
        <v>19457481</v>
      </c>
      <c r="O2411" s="170">
        <v>21290000</v>
      </c>
      <c r="P2411" s="178">
        <v>1817052</v>
      </c>
      <c r="Q2411" s="178">
        <v>167850</v>
      </c>
      <c r="R2411" s="178">
        <v>1817052</v>
      </c>
      <c r="S2411">
        <v>0</v>
      </c>
      <c r="T2411">
        <v>0</v>
      </c>
      <c r="U2411">
        <v>0</v>
      </c>
      <c r="W2411">
        <v>0</v>
      </c>
      <c r="X2411">
        <v>0</v>
      </c>
      <c r="Y2411">
        <v>0</v>
      </c>
      <c r="AB2411" s="180">
        <v>44285</v>
      </c>
      <c r="AC2411">
        <v>1</v>
      </c>
      <c r="AD2411" t="s">
        <v>1922</v>
      </c>
      <c r="AE2411">
        <v>1</v>
      </c>
      <c r="AF2411">
        <v>30</v>
      </c>
      <c r="AG2411">
        <v>0</v>
      </c>
      <c r="AN2411">
        <v>1</v>
      </c>
      <c r="AO2411">
        <v>1</v>
      </c>
      <c r="AR2411" s="178">
        <v>314715</v>
      </c>
      <c r="AS2411" t="s">
        <v>1921</v>
      </c>
      <c r="AT2411">
        <v>0</v>
      </c>
      <c r="AU2411">
        <v>0</v>
      </c>
      <c r="AV2411">
        <v>890480123</v>
      </c>
      <c r="AW2411" t="s">
        <v>1920</v>
      </c>
      <c r="AX2411">
        <v>5</v>
      </c>
      <c r="BC2411">
        <v>1</v>
      </c>
      <c r="BD2411">
        <v>7</v>
      </c>
      <c r="BE2411">
        <v>2</v>
      </c>
    </row>
    <row r="2412" spans="1:57" x14ac:dyDescent="0.25">
      <c r="A2412" s="179">
        <f t="shared" si="37"/>
        <v>421347</v>
      </c>
      <c r="B2412" t="s">
        <v>1923</v>
      </c>
      <c r="C2412">
        <v>45584187</v>
      </c>
      <c r="D2412">
        <v>144105</v>
      </c>
      <c r="E2412">
        <v>4</v>
      </c>
      <c r="F2412">
        <v>18069</v>
      </c>
      <c r="G2412" s="180">
        <v>44214</v>
      </c>
      <c r="H2412" s="180">
        <v>44956</v>
      </c>
      <c r="I2412">
        <v>0</v>
      </c>
      <c r="J2412">
        <v>1</v>
      </c>
      <c r="K2412">
        <v>2</v>
      </c>
      <c r="L2412">
        <v>30</v>
      </c>
      <c r="M2412">
        <v>2</v>
      </c>
      <c r="N2412" s="170">
        <v>12185828</v>
      </c>
      <c r="O2412" s="170">
        <v>12890000</v>
      </c>
      <c r="P2412" s="178">
        <v>2309000</v>
      </c>
      <c r="Q2412" s="178">
        <v>108893</v>
      </c>
      <c r="R2412" s="178">
        <v>2137113</v>
      </c>
      <c r="S2412">
        <v>0</v>
      </c>
      <c r="T2412">
        <v>0</v>
      </c>
      <c r="U2412">
        <v>0</v>
      </c>
      <c r="W2412">
        <v>0</v>
      </c>
      <c r="X2412">
        <v>0</v>
      </c>
      <c r="Y2412">
        <v>0</v>
      </c>
      <c r="AB2412" s="180">
        <v>44285</v>
      </c>
      <c r="AC2412">
        <v>9</v>
      </c>
      <c r="AD2412" t="s">
        <v>1922</v>
      </c>
      <c r="AE2412">
        <v>1</v>
      </c>
      <c r="AF2412">
        <v>30</v>
      </c>
      <c r="AG2412">
        <v>0</v>
      </c>
      <c r="AN2412">
        <v>1</v>
      </c>
      <c r="AO2412">
        <v>1</v>
      </c>
      <c r="AR2412" s="178">
        <v>1715766</v>
      </c>
      <c r="AS2412" t="s">
        <v>1921</v>
      </c>
      <c r="AT2412">
        <v>0</v>
      </c>
      <c r="AU2412">
        <v>0</v>
      </c>
      <c r="AV2412">
        <v>890480123</v>
      </c>
      <c r="AW2412" t="s">
        <v>1920</v>
      </c>
      <c r="AX2412">
        <v>5</v>
      </c>
      <c r="BC2412">
        <v>1</v>
      </c>
      <c r="BD2412">
        <v>7</v>
      </c>
      <c r="BE2412">
        <v>2</v>
      </c>
    </row>
    <row r="2413" spans="1:57" x14ac:dyDescent="0.25">
      <c r="A2413" s="179">
        <f t="shared" si="37"/>
        <v>0</v>
      </c>
      <c r="B2413" t="s">
        <v>1923</v>
      </c>
      <c r="C2413">
        <v>45761923</v>
      </c>
      <c r="D2413">
        <v>141105</v>
      </c>
      <c r="E2413">
        <v>4</v>
      </c>
      <c r="F2413">
        <v>13039</v>
      </c>
      <c r="G2413" s="180">
        <v>42986</v>
      </c>
      <c r="H2413" s="180">
        <v>44812</v>
      </c>
      <c r="I2413">
        <v>0</v>
      </c>
      <c r="J2413">
        <v>1</v>
      </c>
      <c r="K2413">
        <v>43</v>
      </c>
      <c r="L2413">
        <v>30</v>
      </c>
      <c r="M2413">
        <v>2</v>
      </c>
      <c r="N2413" s="170">
        <v>13121400</v>
      </c>
      <c r="O2413" s="170">
        <v>13940000</v>
      </c>
      <c r="P2413" s="178">
        <v>30056413</v>
      </c>
      <c r="Q2413" s="178">
        <v>685745</v>
      </c>
      <c r="R2413" s="178">
        <v>10424461</v>
      </c>
      <c r="S2413">
        <v>0</v>
      </c>
      <c r="T2413">
        <v>0</v>
      </c>
      <c r="U2413">
        <v>65000000</v>
      </c>
      <c r="V2413" t="s">
        <v>1927</v>
      </c>
      <c r="W2413">
        <v>0</v>
      </c>
      <c r="X2413">
        <v>0</v>
      </c>
      <c r="Y2413">
        <v>0</v>
      </c>
      <c r="AB2413" s="180">
        <v>44285</v>
      </c>
      <c r="AC2413">
        <v>3</v>
      </c>
      <c r="AD2413" t="s">
        <v>1922</v>
      </c>
      <c r="AE2413">
        <v>1</v>
      </c>
      <c r="AF2413">
        <v>30</v>
      </c>
      <c r="AG2413">
        <v>0</v>
      </c>
      <c r="AN2413">
        <v>1</v>
      </c>
      <c r="AO2413">
        <v>1</v>
      </c>
      <c r="AR2413" s="178">
        <v>28144798</v>
      </c>
      <c r="AS2413" t="s">
        <v>1921</v>
      </c>
      <c r="AT2413">
        <v>0</v>
      </c>
      <c r="AU2413">
        <v>0</v>
      </c>
      <c r="AV2413">
        <v>890480123</v>
      </c>
      <c r="AW2413" t="s">
        <v>1920</v>
      </c>
      <c r="AX2413">
        <v>5</v>
      </c>
      <c r="BC2413">
        <v>1</v>
      </c>
      <c r="BD2413">
        <v>7</v>
      </c>
      <c r="BE2413">
        <v>2</v>
      </c>
    </row>
    <row r="2414" spans="1:57" x14ac:dyDescent="0.25">
      <c r="A2414" s="179">
        <f t="shared" si="37"/>
        <v>60292870</v>
      </c>
      <c r="B2414" t="s">
        <v>1923</v>
      </c>
      <c r="C2414">
        <v>45762726</v>
      </c>
      <c r="D2414">
        <v>144105</v>
      </c>
      <c r="E2414">
        <v>4</v>
      </c>
      <c r="F2414">
        <v>15227</v>
      </c>
      <c r="G2414" s="180">
        <v>43501</v>
      </c>
      <c r="H2414" s="180">
        <v>46058</v>
      </c>
      <c r="I2414">
        <v>0</v>
      </c>
      <c r="J2414">
        <v>1</v>
      </c>
      <c r="K2414">
        <v>26</v>
      </c>
      <c r="L2414">
        <v>30</v>
      </c>
      <c r="M2414">
        <v>2</v>
      </c>
      <c r="N2414" s="170">
        <v>17726461</v>
      </c>
      <c r="O2414" s="170">
        <v>19240000</v>
      </c>
      <c r="P2414" s="178">
        <v>93000000</v>
      </c>
      <c r="Q2414" s="178">
        <v>1939777</v>
      </c>
      <c r="R2414" s="178">
        <v>74844785</v>
      </c>
      <c r="S2414">
        <v>0</v>
      </c>
      <c r="T2414">
        <v>0</v>
      </c>
      <c r="U2414">
        <v>0</v>
      </c>
      <c r="W2414">
        <v>0</v>
      </c>
      <c r="X2414">
        <v>0</v>
      </c>
      <c r="Y2414">
        <v>0</v>
      </c>
      <c r="AB2414" s="180">
        <v>44285</v>
      </c>
      <c r="AC2414">
        <v>1</v>
      </c>
      <c r="AD2414" t="s">
        <v>1922</v>
      </c>
      <c r="AE2414">
        <v>1</v>
      </c>
      <c r="AF2414">
        <v>30</v>
      </c>
      <c r="AG2414">
        <v>0</v>
      </c>
      <c r="AN2414">
        <v>1</v>
      </c>
      <c r="AO2414">
        <v>1</v>
      </c>
      <c r="AR2414" s="178">
        <v>14551915</v>
      </c>
      <c r="AS2414" t="s">
        <v>1921</v>
      </c>
      <c r="AT2414">
        <v>0</v>
      </c>
      <c r="AU2414">
        <v>0</v>
      </c>
      <c r="AV2414">
        <v>890480123</v>
      </c>
      <c r="AW2414" t="s">
        <v>1920</v>
      </c>
      <c r="AX2414">
        <v>5</v>
      </c>
      <c r="BC2414">
        <v>1</v>
      </c>
      <c r="BD2414">
        <v>7</v>
      </c>
      <c r="BE2414">
        <v>2</v>
      </c>
    </row>
    <row r="2415" spans="1:57" x14ac:dyDescent="0.25">
      <c r="A2415" s="179">
        <f t="shared" si="37"/>
        <v>640585</v>
      </c>
      <c r="B2415" t="s">
        <v>1923</v>
      </c>
      <c r="C2415">
        <v>45764394</v>
      </c>
      <c r="D2415">
        <v>144105</v>
      </c>
      <c r="E2415">
        <v>4</v>
      </c>
      <c r="F2415">
        <v>18089</v>
      </c>
      <c r="G2415" s="180">
        <v>44222</v>
      </c>
      <c r="H2415" s="180">
        <v>44591</v>
      </c>
      <c r="I2415">
        <v>0</v>
      </c>
      <c r="J2415">
        <v>1</v>
      </c>
      <c r="K2415">
        <v>2</v>
      </c>
      <c r="L2415">
        <v>30</v>
      </c>
      <c r="M2415">
        <v>2</v>
      </c>
      <c r="N2415" s="170">
        <v>7720836</v>
      </c>
      <c r="O2415" s="170">
        <v>8000000</v>
      </c>
      <c r="P2415" s="178">
        <v>1700000</v>
      </c>
      <c r="Q2415" s="178">
        <v>147661</v>
      </c>
      <c r="R2415" s="178">
        <v>1425558</v>
      </c>
      <c r="S2415">
        <v>0</v>
      </c>
      <c r="T2415">
        <v>0</v>
      </c>
      <c r="U2415">
        <v>0</v>
      </c>
      <c r="W2415">
        <v>0</v>
      </c>
      <c r="X2415">
        <v>0</v>
      </c>
      <c r="Y2415">
        <v>0</v>
      </c>
      <c r="AB2415" s="180">
        <v>44285</v>
      </c>
      <c r="AC2415">
        <v>1</v>
      </c>
      <c r="AD2415" t="s">
        <v>1922</v>
      </c>
      <c r="AE2415">
        <v>1</v>
      </c>
      <c r="AF2415">
        <v>30</v>
      </c>
      <c r="AG2415">
        <v>0</v>
      </c>
      <c r="AN2415">
        <v>1</v>
      </c>
      <c r="AO2415">
        <v>1</v>
      </c>
      <c r="AR2415" s="178">
        <v>784973</v>
      </c>
      <c r="AS2415" t="s">
        <v>1921</v>
      </c>
      <c r="AT2415">
        <v>0</v>
      </c>
      <c r="AU2415">
        <v>0</v>
      </c>
      <c r="AV2415">
        <v>890480123</v>
      </c>
      <c r="AW2415" t="s">
        <v>1920</v>
      </c>
      <c r="AX2415">
        <v>5</v>
      </c>
      <c r="BC2415">
        <v>1</v>
      </c>
      <c r="BD2415">
        <v>7</v>
      </c>
      <c r="BE2415">
        <v>2</v>
      </c>
    </row>
    <row r="2416" spans="1:57" x14ac:dyDescent="0.25">
      <c r="A2416" s="179">
        <f t="shared" si="37"/>
        <v>588850</v>
      </c>
      <c r="B2416" t="s">
        <v>1923</v>
      </c>
      <c r="C2416">
        <v>45764394</v>
      </c>
      <c r="D2416">
        <v>144105</v>
      </c>
      <c r="E2416">
        <v>4</v>
      </c>
      <c r="F2416">
        <v>18205</v>
      </c>
      <c r="G2416" s="180">
        <v>44250</v>
      </c>
      <c r="H2416" s="180">
        <v>44436</v>
      </c>
      <c r="I2416">
        <v>0</v>
      </c>
      <c r="J2416">
        <v>1</v>
      </c>
      <c r="K2416">
        <v>4</v>
      </c>
      <c r="L2416">
        <v>30</v>
      </c>
      <c r="M2416">
        <v>2</v>
      </c>
      <c r="N2416" s="170">
        <v>7720836</v>
      </c>
      <c r="O2416" s="170">
        <v>8000000</v>
      </c>
      <c r="P2416" s="178">
        <v>4437000</v>
      </c>
      <c r="Q2416" s="178">
        <v>756242</v>
      </c>
      <c r="R2416" s="178">
        <v>1310428</v>
      </c>
      <c r="S2416">
        <v>0</v>
      </c>
      <c r="T2416">
        <v>0</v>
      </c>
      <c r="U2416">
        <v>0</v>
      </c>
      <c r="W2416">
        <v>0</v>
      </c>
      <c r="X2416">
        <v>0</v>
      </c>
      <c r="Y2416">
        <v>0</v>
      </c>
      <c r="AB2416" s="180">
        <v>44285</v>
      </c>
      <c r="AC2416">
        <v>1</v>
      </c>
      <c r="AD2416" t="s">
        <v>1922</v>
      </c>
      <c r="AE2416">
        <v>1</v>
      </c>
      <c r="AF2416">
        <v>30</v>
      </c>
      <c r="AG2416">
        <v>0</v>
      </c>
      <c r="AN2416">
        <v>1</v>
      </c>
      <c r="AO2416">
        <v>1</v>
      </c>
      <c r="AR2416" s="178">
        <v>721578</v>
      </c>
      <c r="AS2416" t="s">
        <v>1921</v>
      </c>
      <c r="AT2416">
        <v>0</v>
      </c>
      <c r="AU2416">
        <v>0</v>
      </c>
      <c r="AV2416">
        <v>890480123</v>
      </c>
      <c r="AW2416" t="s">
        <v>1920</v>
      </c>
      <c r="AX2416">
        <v>5</v>
      </c>
      <c r="BC2416">
        <v>1</v>
      </c>
      <c r="BD2416">
        <v>7</v>
      </c>
      <c r="BE2416">
        <v>2</v>
      </c>
    </row>
    <row r="2417" spans="1:57" x14ac:dyDescent="0.25">
      <c r="A2417" s="179">
        <f t="shared" si="37"/>
        <v>21826715</v>
      </c>
      <c r="B2417" t="s">
        <v>1923</v>
      </c>
      <c r="C2417">
        <v>45764394</v>
      </c>
      <c r="D2417">
        <v>140405</v>
      </c>
      <c r="E2417">
        <v>4</v>
      </c>
      <c r="F2417">
        <v>9226</v>
      </c>
      <c r="G2417" s="180">
        <v>41995</v>
      </c>
      <c r="H2417" s="180">
        <v>45687</v>
      </c>
      <c r="I2417">
        <v>0</v>
      </c>
      <c r="J2417">
        <v>1</v>
      </c>
      <c r="K2417">
        <v>86</v>
      </c>
      <c r="L2417">
        <v>30</v>
      </c>
      <c r="M2417">
        <v>2</v>
      </c>
      <c r="N2417" s="170">
        <v>11566670</v>
      </c>
      <c r="O2417" s="170">
        <v>12200000</v>
      </c>
      <c r="P2417" s="178">
        <v>120000000</v>
      </c>
      <c r="Q2417" s="178">
        <v>1691726</v>
      </c>
      <c r="R2417" s="178">
        <v>48573193</v>
      </c>
      <c r="S2417">
        <v>0</v>
      </c>
      <c r="T2417">
        <v>0</v>
      </c>
      <c r="U2417">
        <v>322000000</v>
      </c>
      <c r="V2417" t="s">
        <v>1927</v>
      </c>
      <c r="W2417">
        <v>0</v>
      </c>
      <c r="X2417">
        <v>0</v>
      </c>
      <c r="Y2417">
        <v>0</v>
      </c>
      <c r="AB2417" s="180">
        <v>44285</v>
      </c>
      <c r="AC2417">
        <v>2</v>
      </c>
      <c r="AD2417" t="s">
        <v>1922</v>
      </c>
      <c r="AE2417">
        <v>1</v>
      </c>
      <c r="AF2417">
        <v>30</v>
      </c>
      <c r="AG2417">
        <v>0</v>
      </c>
      <c r="AN2417">
        <v>1</v>
      </c>
      <c r="AO2417">
        <v>1</v>
      </c>
      <c r="AR2417" s="178">
        <v>26746478</v>
      </c>
      <c r="AS2417" t="s">
        <v>1926</v>
      </c>
      <c r="AT2417">
        <v>0</v>
      </c>
      <c r="AU2417">
        <v>0</v>
      </c>
      <c r="AV2417">
        <v>890480123</v>
      </c>
      <c r="AW2417" t="s">
        <v>1920</v>
      </c>
      <c r="AX2417">
        <v>5</v>
      </c>
      <c r="BC2417">
        <v>1</v>
      </c>
      <c r="BD2417">
        <v>7</v>
      </c>
      <c r="BE2417">
        <v>2</v>
      </c>
    </row>
    <row r="2418" spans="1:57" x14ac:dyDescent="0.25">
      <c r="A2418" s="179">
        <f t="shared" si="37"/>
        <v>9101182</v>
      </c>
      <c r="B2418" t="s">
        <v>1923</v>
      </c>
      <c r="C2418">
        <v>45764734</v>
      </c>
      <c r="D2418">
        <v>144105</v>
      </c>
      <c r="E2418">
        <v>4</v>
      </c>
      <c r="F2418">
        <v>18246</v>
      </c>
      <c r="G2418" s="180">
        <v>44263</v>
      </c>
      <c r="H2418" s="180">
        <v>45746</v>
      </c>
      <c r="I2418">
        <v>0</v>
      </c>
      <c r="J2418">
        <v>1</v>
      </c>
      <c r="K2418">
        <v>1</v>
      </c>
      <c r="L2418">
        <v>30</v>
      </c>
      <c r="M2418">
        <v>2</v>
      </c>
      <c r="N2418" s="170">
        <v>16011168</v>
      </c>
      <c r="O2418" s="170">
        <v>17240000</v>
      </c>
      <c r="P2418" s="178">
        <v>11505396</v>
      </c>
      <c r="Q2418" s="178">
        <v>326132</v>
      </c>
      <c r="R2418" s="178">
        <v>11266699</v>
      </c>
      <c r="S2418">
        <v>0</v>
      </c>
      <c r="T2418">
        <v>0</v>
      </c>
      <c r="U2418">
        <v>0</v>
      </c>
      <c r="W2418">
        <v>0</v>
      </c>
      <c r="X2418">
        <v>0</v>
      </c>
      <c r="Y2418">
        <v>0</v>
      </c>
      <c r="AB2418" s="180">
        <v>44285</v>
      </c>
      <c r="AC2418">
        <v>9</v>
      </c>
      <c r="AD2418" t="s">
        <v>1922</v>
      </c>
      <c r="AE2418">
        <v>1</v>
      </c>
      <c r="AF2418">
        <v>30</v>
      </c>
      <c r="AG2418">
        <v>0</v>
      </c>
      <c r="AN2418">
        <v>1</v>
      </c>
      <c r="AO2418">
        <v>1</v>
      </c>
      <c r="AR2418" s="178">
        <v>2165517</v>
      </c>
      <c r="AS2418" t="s">
        <v>1921</v>
      </c>
      <c r="AT2418">
        <v>0</v>
      </c>
      <c r="AU2418">
        <v>0</v>
      </c>
      <c r="AV2418">
        <v>890480123</v>
      </c>
      <c r="AW2418" t="s">
        <v>1920</v>
      </c>
      <c r="AX2418">
        <v>5</v>
      </c>
      <c r="BC2418">
        <v>1</v>
      </c>
      <c r="BD2418">
        <v>7</v>
      </c>
      <c r="BE2418">
        <v>2</v>
      </c>
    </row>
    <row r="2419" spans="1:57" x14ac:dyDescent="0.25">
      <c r="A2419" s="179">
        <f t="shared" si="37"/>
        <v>381095</v>
      </c>
      <c r="B2419" t="s">
        <v>1923</v>
      </c>
      <c r="C2419">
        <v>45765748</v>
      </c>
      <c r="D2419">
        <v>144105</v>
      </c>
      <c r="E2419">
        <v>4</v>
      </c>
      <c r="F2419">
        <v>17320</v>
      </c>
      <c r="G2419" s="180">
        <v>44012</v>
      </c>
      <c r="H2419" s="180">
        <v>44742</v>
      </c>
      <c r="I2419">
        <v>0</v>
      </c>
      <c r="J2419">
        <v>1</v>
      </c>
      <c r="K2419">
        <v>9</v>
      </c>
      <c r="L2419">
        <v>30</v>
      </c>
      <c r="M2419">
        <v>2</v>
      </c>
      <c r="N2419" s="170">
        <v>12185828</v>
      </c>
      <c r="O2419" s="170">
        <v>12890000</v>
      </c>
      <c r="P2419" s="178">
        <v>2090000</v>
      </c>
      <c r="Q2419" s="178">
        <v>98565</v>
      </c>
      <c r="R2419" s="178">
        <v>1364662</v>
      </c>
      <c r="S2419">
        <v>0</v>
      </c>
      <c r="T2419">
        <v>0</v>
      </c>
      <c r="U2419">
        <v>0</v>
      </c>
      <c r="W2419">
        <v>0</v>
      </c>
      <c r="X2419">
        <v>0</v>
      </c>
      <c r="Y2419">
        <v>0</v>
      </c>
      <c r="AB2419" s="180">
        <v>44285</v>
      </c>
      <c r="AC2419">
        <v>1</v>
      </c>
      <c r="AD2419" t="s">
        <v>1922</v>
      </c>
      <c r="AE2419">
        <v>1</v>
      </c>
      <c r="AF2419">
        <v>30</v>
      </c>
      <c r="AG2419">
        <v>0</v>
      </c>
      <c r="AN2419">
        <v>1</v>
      </c>
      <c r="AO2419">
        <v>1</v>
      </c>
      <c r="AR2419" s="178">
        <v>983567</v>
      </c>
      <c r="AS2419" t="s">
        <v>1921</v>
      </c>
      <c r="AT2419">
        <v>0</v>
      </c>
      <c r="AU2419">
        <v>0</v>
      </c>
      <c r="AV2419">
        <v>890480123</v>
      </c>
      <c r="AW2419" t="s">
        <v>1920</v>
      </c>
      <c r="AX2419">
        <v>5</v>
      </c>
      <c r="BC2419">
        <v>1</v>
      </c>
      <c r="BD2419">
        <v>7</v>
      </c>
      <c r="BE2419">
        <v>2</v>
      </c>
    </row>
    <row r="2420" spans="1:57" x14ac:dyDescent="0.25">
      <c r="A2420" s="179">
        <f t="shared" si="37"/>
        <v>545501</v>
      </c>
      <c r="B2420" t="s">
        <v>1923</v>
      </c>
      <c r="C2420">
        <v>45765748</v>
      </c>
      <c r="D2420">
        <v>144105</v>
      </c>
      <c r="E2420">
        <v>4</v>
      </c>
      <c r="F2420">
        <v>17670</v>
      </c>
      <c r="G2420" s="180">
        <v>44106</v>
      </c>
      <c r="H2420" s="180">
        <v>45201</v>
      </c>
      <c r="I2420">
        <v>0</v>
      </c>
      <c r="J2420">
        <v>1</v>
      </c>
      <c r="K2420">
        <v>6</v>
      </c>
      <c r="L2420">
        <v>30</v>
      </c>
      <c r="M2420">
        <v>2</v>
      </c>
      <c r="N2420" s="170">
        <v>12185828</v>
      </c>
      <c r="O2420" s="170">
        <v>12890000</v>
      </c>
      <c r="P2420" s="178">
        <v>2280000</v>
      </c>
      <c r="Q2420" s="178">
        <v>75931</v>
      </c>
      <c r="R2420" s="178">
        <v>1953385</v>
      </c>
      <c r="S2420">
        <v>0</v>
      </c>
      <c r="T2420">
        <v>0</v>
      </c>
      <c r="U2420">
        <v>0</v>
      </c>
      <c r="W2420">
        <v>0</v>
      </c>
      <c r="X2420">
        <v>0</v>
      </c>
      <c r="Y2420">
        <v>0</v>
      </c>
      <c r="AB2420" s="180">
        <v>44285</v>
      </c>
      <c r="AC2420">
        <v>1</v>
      </c>
      <c r="AD2420" t="s">
        <v>1922</v>
      </c>
      <c r="AE2420">
        <v>1</v>
      </c>
      <c r="AF2420">
        <v>30</v>
      </c>
      <c r="AG2420">
        <v>0</v>
      </c>
      <c r="AN2420">
        <v>1</v>
      </c>
      <c r="AO2420">
        <v>1</v>
      </c>
      <c r="AR2420" s="178">
        <v>1407884</v>
      </c>
      <c r="AS2420" t="s">
        <v>1921</v>
      </c>
      <c r="AT2420">
        <v>0</v>
      </c>
      <c r="AU2420">
        <v>0</v>
      </c>
      <c r="AV2420">
        <v>890480123</v>
      </c>
      <c r="AW2420" t="s">
        <v>1920</v>
      </c>
      <c r="AX2420">
        <v>5</v>
      </c>
      <c r="BC2420">
        <v>1</v>
      </c>
      <c r="BD2420">
        <v>7</v>
      </c>
      <c r="BE2420">
        <v>2</v>
      </c>
    </row>
    <row r="2421" spans="1:57" x14ac:dyDescent="0.25">
      <c r="A2421" s="179">
        <f t="shared" si="37"/>
        <v>837778</v>
      </c>
      <c r="B2421" t="s">
        <v>1923</v>
      </c>
      <c r="C2421">
        <v>45765748</v>
      </c>
      <c r="D2421">
        <v>144105</v>
      </c>
      <c r="E2421">
        <v>4</v>
      </c>
      <c r="F2421">
        <v>18321</v>
      </c>
      <c r="G2421" s="180">
        <v>44286</v>
      </c>
      <c r="H2421" s="180">
        <v>44377</v>
      </c>
      <c r="I2421">
        <v>0</v>
      </c>
      <c r="J2421">
        <v>1</v>
      </c>
      <c r="K2421">
        <v>1</v>
      </c>
      <c r="L2421">
        <v>30</v>
      </c>
      <c r="M2421">
        <v>2</v>
      </c>
      <c r="N2421" s="170">
        <v>13121400</v>
      </c>
      <c r="O2421" s="170">
        <v>13940000</v>
      </c>
      <c r="P2421" s="178">
        <v>3000000</v>
      </c>
      <c r="Q2421" s="178">
        <v>32804</v>
      </c>
      <c r="R2421" s="178">
        <v>3000000</v>
      </c>
      <c r="S2421">
        <v>0</v>
      </c>
      <c r="T2421">
        <v>0</v>
      </c>
      <c r="U2421">
        <v>0</v>
      </c>
      <c r="W2421">
        <v>0</v>
      </c>
      <c r="X2421">
        <v>0</v>
      </c>
      <c r="Y2421">
        <v>0</v>
      </c>
      <c r="Z2421">
        <v>3000000</v>
      </c>
      <c r="AA2421">
        <v>6</v>
      </c>
      <c r="AB2421" s="180">
        <v>44286</v>
      </c>
      <c r="AC2421">
        <v>1</v>
      </c>
      <c r="AD2421" t="s">
        <v>1922</v>
      </c>
      <c r="AE2421">
        <v>1</v>
      </c>
      <c r="AF2421">
        <v>30</v>
      </c>
      <c r="AG2421">
        <v>0</v>
      </c>
      <c r="AN2421">
        <v>1</v>
      </c>
      <c r="AO2421">
        <v>1</v>
      </c>
      <c r="AR2421" s="178">
        <v>2162222</v>
      </c>
      <c r="AS2421" t="s">
        <v>1921</v>
      </c>
      <c r="AT2421">
        <v>0</v>
      </c>
      <c r="AU2421">
        <v>0</v>
      </c>
      <c r="AV2421">
        <v>890480123</v>
      </c>
      <c r="AW2421" t="s">
        <v>1920</v>
      </c>
      <c r="AX2421">
        <v>5</v>
      </c>
      <c r="BC2421">
        <v>1</v>
      </c>
      <c r="BD2421">
        <v>7</v>
      </c>
      <c r="BE2421">
        <v>2</v>
      </c>
    </row>
    <row r="2422" spans="1:57" x14ac:dyDescent="0.25">
      <c r="A2422" s="179">
        <f t="shared" si="37"/>
        <v>2880759</v>
      </c>
      <c r="B2422" t="s">
        <v>1923</v>
      </c>
      <c r="C2422">
        <v>45780054</v>
      </c>
      <c r="D2422">
        <v>144105</v>
      </c>
      <c r="E2422">
        <v>4</v>
      </c>
      <c r="F2422">
        <v>17890</v>
      </c>
      <c r="G2422" s="180">
        <v>44181</v>
      </c>
      <c r="H2422" s="180">
        <v>44925</v>
      </c>
      <c r="I2422">
        <v>0</v>
      </c>
      <c r="J2422">
        <v>1</v>
      </c>
      <c r="K2422">
        <v>3</v>
      </c>
      <c r="L2422">
        <v>30</v>
      </c>
      <c r="M2422">
        <v>2</v>
      </c>
      <c r="N2422" s="170">
        <v>16011168</v>
      </c>
      <c r="O2422" s="170">
        <v>17240000</v>
      </c>
      <c r="P2422" s="178">
        <v>6000000</v>
      </c>
      <c r="Q2422" s="178">
        <v>293811</v>
      </c>
      <c r="R2422" s="178">
        <v>5349616</v>
      </c>
      <c r="S2422">
        <v>0</v>
      </c>
      <c r="T2422">
        <v>0</v>
      </c>
      <c r="U2422">
        <v>0</v>
      </c>
      <c r="W2422">
        <v>0</v>
      </c>
      <c r="X2422">
        <v>0</v>
      </c>
      <c r="Y2422">
        <v>0</v>
      </c>
      <c r="AB2422" s="180">
        <v>44285</v>
      </c>
      <c r="AC2422">
        <v>1</v>
      </c>
      <c r="AD2422" t="s">
        <v>1922</v>
      </c>
      <c r="AE2422">
        <v>1</v>
      </c>
      <c r="AF2422">
        <v>30</v>
      </c>
      <c r="AG2422">
        <v>0</v>
      </c>
      <c r="AN2422">
        <v>1</v>
      </c>
      <c r="AO2422">
        <v>1</v>
      </c>
      <c r="AR2422" s="178">
        <v>2468857</v>
      </c>
      <c r="AS2422" t="s">
        <v>1921</v>
      </c>
      <c r="AT2422">
        <v>0</v>
      </c>
      <c r="AU2422">
        <v>0</v>
      </c>
      <c r="AV2422">
        <v>890480123</v>
      </c>
      <c r="AW2422" t="s">
        <v>1920</v>
      </c>
      <c r="AX2422">
        <v>5</v>
      </c>
      <c r="BC2422">
        <v>1</v>
      </c>
      <c r="BD2422">
        <v>7</v>
      </c>
      <c r="BE2422">
        <v>2</v>
      </c>
    </row>
    <row r="2423" spans="1:57" x14ac:dyDescent="0.25">
      <c r="A2423" s="179">
        <f t="shared" si="37"/>
        <v>1866391</v>
      </c>
      <c r="B2423" t="s">
        <v>1923</v>
      </c>
      <c r="C2423">
        <v>45781083</v>
      </c>
      <c r="D2423">
        <v>144105</v>
      </c>
      <c r="E2423">
        <v>4</v>
      </c>
      <c r="F2423">
        <v>17246</v>
      </c>
      <c r="G2423" s="180">
        <v>43993</v>
      </c>
      <c r="H2423" s="180">
        <v>44742</v>
      </c>
      <c r="I2423">
        <v>30</v>
      </c>
      <c r="J2423">
        <v>1</v>
      </c>
      <c r="K2423">
        <v>7</v>
      </c>
      <c r="L2423">
        <v>30</v>
      </c>
      <c r="M2423">
        <v>2</v>
      </c>
      <c r="N2423" s="170">
        <v>15881442</v>
      </c>
      <c r="O2423" s="170">
        <v>17090000</v>
      </c>
      <c r="P2423" s="178">
        <v>3000000</v>
      </c>
      <c r="Q2423" s="178">
        <v>146719</v>
      </c>
      <c r="R2423" s="178">
        <v>2114669</v>
      </c>
      <c r="S2423">
        <v>27840</v>
      </c>
      <c r="T2423">
        <v>0</v>
      </c>
      <c r="U2423">
        <v>0</v>
      </c>
      <c r="W2423">
        <v>0</v>
      </c>
      <c r="X2423">
        <v>0</v>
      </c>
      <c r="Y2423">
        <v>0</v>
      </c>
      <c r="AB2423" s="180">
        <v>44285</v>
      </c>
      <c r="AC2423">
        <v>9</v>
      </c>
      <c r="AD2423" t="s">
        <v>1922</v>
      </c>
      <c r="AE2423">
        <v>1</v>
      </c>
      <c r="AF2423">
        <v>30</v>
      </c>
      <c r="AG2423">
        <v>130411</v>
      </c>
      <c r="AN2423">
        <v>1</v>
      </c>
      <c r="AO2423">
        <v>1</v>
      </c>
      <c r="AR2423" s="178">
        <v>248278</v>
      </c>
      <c r="AS2423" t="s">
        <v>1921</v>
      </c>
      <c r="AT2423">
        <v>0</v>
      </c>
      <c r="AU2423">
        <v>0</v>
      </c>
      <c r="AV2423">
        <v>890480123</v>
      </c>
      <c r="AW2423" t="s">
        <v>1920</v>
      </c>
      <c r="AX2423">
        <v>5</v>
      </c>
      <c r="BC2423">
        <v>1</v>
      </c>
      <c r="BD2423">
        <v>7</v>
      </c>
      <c r="BE2423">
        <v>2</v>
      </c>
    </row>
    <row r="2424" spans="1:57" x14ac:dyDescent="0.25">
      <c r="A2424" s="179">
        <f t="shared" si="37"/>
        <v>16981653</v>
      </c>
      <c r="B2424" t="s">
        <v>1923</v>
      </c>
      <c r="C2424">
        <v>45781083</v>
      </c>
      <c r="D2424">
        <v>144105</v>
      </c>
      <c r="E2424">
        <v>4</v>
      </c>
      <c r="F2424">
        <v>17567</v>
      </c>
      <c r="G2424" s="180">
        <v>44081</v>
      </c>
      <c r="H2424" s="180">
        <v>46660</v>
      </c>
      <c r="I2424">
        <v>0</v>
      </c>
      <c r="J2424">
        <v>1</v>
      </c>
      <c r="K2424">
        <v>6</v>
      </c>
      <c r="L2424">
        <v>30</v>
      </c>
      <c r="M2424">
        <v>2</v>
      </c>
      <c r="N2424" s="170">
        <v>17726461</v>
      </c>
      <c r="O2424" s="170">
        <v>19240000</v>
      </c>
      <c r="P2424" s="178">
        <v>20000000</v>
      </c>
      <c r="Q2424" s="178">
        <v>417156</v>
      </c>
      <c r="R2424" s="178">
        <v>19240647</v>
      </c>
      <c r="S2424">
        <v>0</v>
      </c>
      <c r="T2424">
        <v>0</v>
      </c>
      <c r="U2424">
        <v>0</v>
      </c>
      <c r="W2424">
        <v>0</v>
      </c>
      <c r="X2424">
        <v>0</v>
      </c>
      <c r="Y2424">
        <v>0</v>
      </c>
      <c r="AB2424" s="180">
        <v>44285</v>
      </c>
      <c r="AC2424">
        <v>9</v>
      </c>
      <c r="AD2424" t="s">
        <v>1922</v>
      </c>
      <c r="AE2424">
        <v>1</v>
      </c>
      <c r="AF2424">
        <v>30</v>
      </c>
      <c r="AG2424">
        <v>0</v>
      </c>
      <c r="AN2424">
        <v>1</v>
      </c>
      <c r="AO2424">
        <v>1</v>
      </c>
      <c r="AR2424" s="178">
        <v>2258994</v>
      </c>
      <c r="AS2424" t="s">
        <v>1921</v>
      </c>
      <c r="AT2424">
        <v>0</v>
      </c>
      <c r="AU2424">
        <v>0</v>
      </c>
      <c r="AV2424">
        <v>890480123</v>
      </c>
      <c r="AW2424" t="s">
        <v>1920</v>
      </c>
      <c r="AX2424">
        <v>5</v>
      </c>
      <c r="BC2424">
        <v>1</v>
      </c>
      <c r="BD2424">
        <v>7</v>
      </c>
      <c r="BE2424">
        <v>2</v>
      </c>
    </row>
    <row r="2425" spans="1:57" x14ac:dyDescent="0.25">
      <c r="A2425" s="179">
        <f t="shared" si="37"/>
        <v>77635954</v>
      </c>
      <c r="B2425" t="s">
        <v>1923</v>
      </c>
      <c r="C2425">
        <v>50848618</v>
      </c>
      <c r="D2425">
        <v>144105</v>
      </c>
      <c r="E2425">
        <v>4</v>
      </c>
      <c r="F2425">
        <v>17168</v>
      </c>
      <c r="G2425" s="180">
        <v>43943</v>
      </c>
      <c r="H2425" s="180">
        <v>46499</v>
      </c>
      <c r="I2425">
        <v>8</v>
      </c>
      <c r="J2425">
        <v>1</v>
      </c>
      <c r="K2425">
        <v>10</v>
      </c>
      <c r="L2425">
        <v>30</v>
      </c>
      <c r="M2425">
        <v>2</v>
      </c>
      <c r="N2425" s="170">
        <v>17726461</v>
      </c>
      <c r="O2425" s="170">
        <v>19240000</v>
      </c>
      <c r="P2425" s="178">
        <v>93740000</v>
      </c>
      <c r="Q2425" s="178">
        <v>1955211</v>
      </c>
      <c r="R2425" s="178">
        <v>87017734</v>
      </c>
      <c r="S2425">
        <v>342632</v>
      </c>
      <c r="T2425">
        <v>0</v>
      </c>
      <c r="U2425">
        <v>0</v>
      </c>
      <c r="W2425">
        <v>0</v>
      </c>
      <c r="X2425">
        <v>0</v>
      </c>
      <c r="Y2425">
        <v>0</v>
      </c>
      <c r="AB2425" s="180">
        <v>44285</v>
      </c>
      <c r="AC2425">
        <v>1</v>
      </c>
      <c r="AD2425" t="s">
        <v>1922</v>
      </c>
      <c r="AE2425">
        <v>1</v>
      </c>
      <c r="AF2425">
        <v>30</v>
      </c>
      <c r="AG2425">
        <v>37680</v>
      </c>
      <c r="AN2425">
        <v>1</v>
      </c>
      <c r="AO2425">
        <v>1</v>
      </c>
      <c r="AR2425" s="178">
        <v>9381780</v>
      </c>
      <c r="AS2425" t="s">
        <v>1921</v>
      </c>
      <c r="AT2425">
        <v>0</v>
      </c>
      <c r="AU2425">
        <v>0</v>
      </c>
      <c r="AV2425">
        <v>890480123</v>
      </c>
      <c r="AW2425" t="s">
        <v>1920</v>
      </c>
      <c r="AX2425">
        <v>5</v>
      </c>
      <c r="BC2425">
        <v>1</v>
      </c>
      <c r="BD2425">
        <v>7</v>
      </c>
      <c r="BE2425">
        <v>2</v>
      </c>
    </row>
    <row r="2426" spans="1:57" x14ac:dyDescent="0.25">
      <c r="A2426" s="179">
        <f t="shared" si="37"/>
        <v>3555767</v>
      </c>
      <c r="B2426" t="s">
        <v>1923</v>
      </c>
      <c r="C2426">
        <v>50848618</v>
      </c>
      <c r="D2426">
        <v>144105</v>
      </c>
      <c r="E2426">
        <v>4</v>
      </c>
      <c r="F2426">
        <v>18171</v>
      </c>
      <c r="G2426" s="180">
        <v>44237</v>
      </c>
      <c r="H2426" s="180">
        <v>44375</v>
      </c>
      <c r="I2426">
        <v>0</v>
      </c>
      <c r="J2426">
        <v>1</v>
      </c>
      <c r="K2426">
        <v>1</v>
      </c>
      <c r="L2426">
        <v>30</v>
      </c>
      <c r="M2426">
        <v>2</v>
      </c>
      <c r="N2426" s="170">
        <v>13121400</v>
      </c>
      <c r="O2426" s="170">
        <v>13940000</v>
      </c>
      <c r="P2426" s="178">
        <v>4030000</v>
      </c>
      <c r="Q2426" s="178">
        <v>44066</v>
      </c>
      <c r="R2426" s="178">
        <v>3985458</v>
      </c>
      <c r="S2426">
        <v>0</v>
      </c>
      <c r="T2426">
        <v>0</v>
      </c>
      <c r="U2426">
        <v>0</v>
      </c>
      <c r="W2426">
        <v>0</v>
      </c>
      <c r="X2426">
        <v>0</v>
      </c>
      <c r="Y2426">
        <v>0</v>
      </c>
      <c r="Z2426">
        <v>4030000</v>
      </c>
      <c r="AA2426">
        <v>6</v>
      </c>
      <c r="AB2426" s="180">
        <v>44285</v>
      </c>
      <c r="AC2426">
        <v>1</v>
      </c>
      <c r="AD2426" t="s">
        <v>1922</v>
      </c>
      <c r="AE2426">
        <v>1</v>
      </c>
      <c r="AF2426">
        <v>30</v>
      </c>
      <c r="AG2426">
        <v>0</v>
      </c>
      <c r="AN2426">
        <v>1</v>
      </c>
      <c r="AO2426">
        <v>1</v>
      </c>
      <c r="AR2426" s="178">
        <v>429691</v>
      </c>
      <c r="AS2426" t="s">
        <v>1921</v>
      </c>
      <c r="AT2426">
        <v>0</v>
      </c>
      <c r="AU2426">
        <v>0</v>
      </c>
      <c r="AV2426">
        <v>890480123</v>
      </c>
      <c r="AW2426" t="s">
        <v>1920</v>
      </c>
      <c r="AX2426">
        <v>5</v>
      </c>
      <c r="BC2426">
        <v>1</v>
      </c>
      <c r="BD2426">
        <v>7</v>
      </c>
      <c r="BE2426">
        <v>2</v>
      </c>
    </row>
    <row r="2427" spans="1:57" x14ac:dyDescent="0.25">
      <c r="A2427" s="179">
        <f t="shared" si="37"/>
        <v>147278632</v>
      </c>
      <c r="B2427" t="s">
        <v>1923</v>
      </c>
      <c r="C2427">
        <v>50848618</v>
      </c>
      <c r="D2427">
        <v>140405</v>
      </c>
      <c r="E2427">
        <v>4</v>
      </c>
      <c r="F2427">
        <v>14800</v>
      </c>
      <c r="G2427" s="180">
        <v>43398</v>
      </c>
      <c r="H2427" s="180">
        <v>47781</v>
      </c>
      <c r="I2427">
        <v>0</v>
      </c>
      <c r="J2427">
        <v>1</v>
      </c>
      <c r="K2427">
        <v>29</v>
      </c>
      <c r="L2427">
        <v>30</v>
      </c>
      <c r="M2427">
        <v>2</v>
      </c>
      <c r="N2427" s="170">
        <v>12185828</v>
      </c>
      <c r="O2427" s="170">
        <v>12890000</v>
      </c>
      <c r="P2427" s="178">
        <v>185000000</v>
      </c>
      <c r="Q2427" s="178">
        <v>1881383</v>
      </c>
      <c r="R2427" s="178">
        <v>165076258</v>
      </c>
      <c r="S2427">
        <v>195578</v>
      </c>
      <c r="T2427">
        <v>0</v>
      </c>
      <c r="U2427">
        <v>272238000</v>
      </c>
      <c r="V2427" t="s">
        <v>1927</v>
      </c>
      <c r="W2427">
        <v>0</v>
      </c>
      <c r="X2427">
        <v>0</v>
      </c>
      <c r="Y2427">
        <v>0</v>
      </c>
      <c r="Z2427" t="s">
        <v>1936</v>
      </c>
      <c r="AA2427" s="180">
        <v>37961</v>
      </c>
      <c r="AB2427" s="180">
        <v>44285</v>
      </c>
      <c r="AC2427">
        <v>2</v>
      </c>
      <c r="AD2427" t="s">
        <v>1922</v>
      </c>
      <c r="AE2427">
        <v>1</v>
      </c>
      <c r="AF2427">
        <v>30</v>
      </c>
      <c r="AG2427">
        <v>0</v>
      </c>
      <c r="AH2427">
        <v>2</v>
      </c>
      <c r="AI2427">
        <v>0</v>
      </c>
      <c r="AJ2427">
        <v>1</v>
      </c>
      <c r="AK2427">
        <v>0</v>
      </c>
      <c r="AL2427">
        <v>0</v>
      </c>
      <c r="AM2427">
        <v>0</v>
      </c>
      <c r="AN2427">
        <v>1</v>
      </c>
      <c r="AO2427">
        <v>1</v>
      </c>
      <c r="AR2427" s="178">
        <v>17797626</v>
      </c>
      <c r="AS2427" t="s">
        <v>1926</v>
      </c>
      <c r="AT2427">
        <v>0</v>
      </c>
      <c r="AU2427">
        <v>0</v>
      </c>
      <c r="AV2427">
        <v>890480123</v>
      </c>
      <c r="AW2427" t="s">
        <v>1920</v>
      </c>
      <c r="AX2427">
        <v>5</v>
      </c>
      <c r="BC2427">
        <v>1</v>
      </c>
      <c r="BD2427">
        <v>7</v>
      </c>
      <c r="BE2427">
        <v>2</v>
      </c>
    </row>
    <row r="2428" spans="1:57" x14ac:dyDescent="0.25">
      <c r="A2428" s="179">
        <f t="shared" si="37"/>
        <v>17426987</v>
      </c>
      <c r="B2428" t="s">
        <v>1923</v>
      </c>
      <c r="C2428">
        <v>50849905</v>
      </c>
      <c r="D2428">
        <v>144105</v>
      </c>
      <c r="E2428">
        <v>4</v>
      </c>
      <c r="F2428">
        <v>15609</v>
      </c>
      <c r="G2428" s="180">
        <v>44133</v>
      </c>
      <c r="H2428" s="180">
        <v>46203</v>
      </c>
      <c r="I2428">
        <v>0</v>
      </c>
      <c r="J2428">
        <v>1</v>
      </c>
      <c r="K2428">
        <v>5</v>
      </c>
      <c r="L2428">
        <v>30</v>
      </c>
      <c r="M2428">
        <v>2</v>
      </c>
      <c r="N2428" s="170">
        <v>12185828</v>
      </c>
      <c r="O2428" s="170">
        <v>12890000</v>
      </c>
      <c r="P2428" s="178">
        <v>19908858</v>
      </c>
      <c r="Q2428" s="178">
        <v>406832</v>
      </c>
      <c r="R2428" s="178">
        <v>18752299</v>
      </c>
      <c r="S2428">
        <v>0</v>
      </c>
      <c r="T2428">
        <v>0</v>
      </c>
      <c r="U2428">
        <v>0</v>
      </c>
      <c r="W2428">
        <v>0</v>
      </c>
      <c r="X2428">
        <v>0</v>
      </c>
      <c r="Y2428">
        <v>0</v>
      </c>
      <c r="AB2428" s="180">
        <v>44285</v>
      </c>
      <c r="AC2428">
        <v>1</v>
      </c>
      <c r="AD2428" t="s">
        <v>1922</v>
      </c>
      <c r="AE2428">
        <v>1</v>
      </c>
      <c r="AF2428">
        <v>30</v>
      </c>
      <c r="AG2428">
        <v>0</v>
      </c>
      <c r="AN2428">
        <v>1</v>
      </c>
      <c r="AO2428">
        <v>1</v>
      </c>
      <c r="AR2428" s="178">
        <v>1325312</v>
      </c>
      <c r="AS2428" t="s">
        <v>1921</v>
      </c>
      <c r="AT2428">
        <v>0</v>
      </c>
      <c r="AU2428">
        <v>0</v>
      </c>
      <c r="AV2428">
        <v>890480123</v>
      </c>
      <c r="AW2428" t="s">
        <v>1920</v>
      </c>
      <c r="AX2428">
        <v>5</v>
      </c>
      <c r="BC2428">
        <v>1</v>
      </c>
      <c r="BD2428">
        <v>7</v>
      </c>
      <c r="BE2428">
        <v>1</v>
      </c>
    </row>
    <row r="2429" spans="1:57" x14ac:dyDescent="0.25">
      <c r="A2429" s="179">
        <f t="shared" si="37"/>
        <v>190526</v>
      </c>
      <c r="B2429" t="s">
        <v>1923</v>
      </c>
      <c r="C2429">
        <v>50849905</v>
      </c>
      <c r="D2429">
        <v>144105</v>
      </c>
      <c r="E2429">
        <v>4</v>
      </c>
      <c r="F2429">
        <v>17734</v>
      </c>
      <c r="G2429" s="180">
        <v>44124</v>
      </c>
      <c r="H2429" s="180">
        <v>44316</v>
      </c>
      <c r="I2429">
        <v>0</v>
      </c>
      <c r="J2429">
        <v>1</v>
      </c>
      <c r="K2429">
        <v>5</v>
      </c>
      <c r="L2429">
        <v>30</v>
      </c>
      <c r="M2429">
        <v>2</v>
      </c>
      <c r="N2429" s="170">
        <v>13121400</v>
      </c>
      <c r="O2429" s="170">
        <v>13940000</v>
      </c>
      <c r="P2429" s="178">
        <v>1200000</v>
      </c>
      <c r="Q2429" s="178">
        <v>207724</v>
      </c>
      <c r="R2429" s="178">
        <v>205015</v>
      </c>
      <c r="S2429">
        <v>0</v>
      </c>
      <c r="T2429">
        <v>0</v>
      </c>
      <c r="U2429">
        <v>0</v>
      </c>
      <c r="W2429">
        <v>0</v>
      </c>
      <c r="X2429">
        <v>0</v>
      </c>
      <c r="Y2429">
        <v>0</v>
      </c>
      <c r="AB2429" s="180">
        <v>44285</v>
      </c>
      <c r="AC2429">
        <v>1</v>
      </c>
      <c r="AD2429" t="s">
        <v>1922</v>
      </c>
      <c r="AE2429">
        <v>1</v>
      </c>
      <c r="AF2429">
        <v>30</v>
      </c>
      <c r="AG2429">
        <v>0</v>
      </c>
      <c r="AN2429">
        <v>1</v>
      </c>
      <c r="AO2429">
        <v>1</v>
      </c>
      <c r="AR2429" s="178">
        <v>14489</v>
      </c>
      <c r="AS2429" t="s">
        <v>1921</v>
      </c>
      <c r="AT2429">
        <v>0</v>
      </c>
      <c r="AU2429">
        <v>0</v>
      </c>
      <c r="AV2429">
        <v>890480123</v>
      </c>
      <c r="AW2429" t="s">
        <v>1920</v>
      </c>
      <c r="AX2429">
        <v>5</v>
      </c>
      <c r="BC2429">
        <v>1</v>
      </c>
      <c r="BD2429">
        <v>7</v>
      </c>
      <c r="BE2429">
        <v>2</v>
      </c>
    </row>
    <row r="2430" spans="1:57" x14ac:dyDescent="0.25">
      <c r="A2430" s="179">
        <f t="shared" si="37"/>
        <v>4183758</v>
      </c>
      <c r="B2430" t="s">
        <v>1923</v>
      </c>
      <c r="C2430">
        <v>50849905</v>
      </c>
      <c r="D2430">
        <v>144105</v>
      </c>
      <c r="E2430">
        <v>4</v>
      </c>
      <c r="F2430">
        <v>17930</v>
      </c>
      <c r="G2430" s="180">
        <v>44193</v>
      </c>
      <c r="H2430" s="180">
        <v>44925</v>
      </c>
      <c r="I2430">
        <v>0</v>
      </c>
      <c r="J2430">
        <v>1</v>
      </c>
      <c r="K2430">
        <v>3</v>
      </c>
      <c r="L2430">
        <v>30</v>
      </c>
      <c r="M2430">
        <v>2</v>
      </c>
      <c r="N2430" s="170">
        <v>15881442</v>
      </c>
      <c r="O2430" s="170">
        <v>17090000</v>
      </c>
      <c r="P2430" s="178">
        <v>5050000</v>
      </c>
      <c r="Q2430" s="178">
        <v>246978</v>
      </c>
      <c r="R2430" s="178">
        <v>4501930</v>
      </c>
      <c r="S2430">
        <v>0</v>
      </c>
      <c r="T2430">
        <v>0</v>
      </c>
      <c r="U2430">
        <v>0</v>
      </c>
      <c r="W2430">
        <v>0</v>
      </c>
      <c r="X2430">
        <v>0</v>
      </c>
      <c r="Y2430">
        <v>0</v>
      </c>
      <c r="AB2430" s="180">
        <v>44285</v>
      </c>
      <c r="AC2430">
        <v>9</v>
      </c>
      <c r="AD2430" t="s">
        <v>1922</v>
      </c>
      <c r="AE2430">
        <v>1</v>
      </c>
      <c r="AF2430">
        <v>30</v>
      </c>
      <c r="AG2430">
        <v>0</v>
      </c>
      <c r="AN2430">
        <v>1</v>
      </c>
      <c r="AO2430">
        <v>1</v>
      </c>
      <c r="AR2430" s="178">
        <v>318172</v>
      </c>
      <c r="AS2430" t="s">
        <v>1921</v>
      </c>
      <c r="AT2430">
        <v>0</v>
      </c>
      <c r="AU2430">
        <v>0</v>
      </c>
      <c r="AV2430">
        <v>890480123</v>
      </c>
      <c r="AW2430" t="s">
        <v>1920</v>
      </c>
      <c r="AX2430">
        <v>5</v>
      </c>
      <c r="BC2430">
        <v>1</v>
      </c>
      <c r="BD2430">
        <v>7</v>
      </c>
      <c r="BE2430">
        <v>2</v>
      </c>
    </row>
    <row r="2431" spans="1:57" x14ac:dyDescent="0.25">
      <c r="A2431" s="179">
        <f t="shared" si="37"/>
        <v>221591</v>
      </c>
      <c r="B2431" t="s">
        <v>1923</v>
      </c>
      <c r="C2431">
        <v>50849905</v>
      </c>
      <c r="D2431">
        <v>144105</v>
      </c>
      <c r="E2431">
        <v>4</v>
      </c>
      <c r="F2431">
        <v>550020080</v>
      </c>
      <c r="G2431" s="180">
        <v>44133</v>
      </c>
      <c r="H2431" s="180">
        <v>45319</v>
      </c>
      <c r="I2431">
        <v>0</v>
      </c>
      <c r="J2431">
        <v>1</v>
      </c>
      <c r="K2431">
        <v>1</v>
      </c>
      <c r="L2431">
        <v>30</v>
      </c>
      <c r="M2431">
        <v>2</v>
      </c>
      <c r="N2431" s="170">
        <v>22490513</v>
      </c>
      <c r="O2431" s="170">
        <v>24960000</v>
      </c>
      <c r="P2431" s="178">
        <v>243428</v>
      </c>
      <c r="Q2431" s="178">
        <v>9547</v>
      </c>
      <c r="R2431" s="178">
        <v>238443</v>
      </c>
      <c r="S2431">
        <v>0</v>
      </c>
      <c r="T2431">
        <v>0</v>
      </c>
      <c r="U2431">
        <v>0</v>
      </c>
      <c r="W2431">
        <v>0</v>
      </c>
      <c r="X2431">
        <v>0</v>
      </c>
      <c r="Y2431">
        <v>0</v>
      </c>
      <c r="AB2431" s="180">
        <v>44285</v>
      </c>
      <c r="AC2431">
        <v>1</v>
      </c>
      <c r="AD2431" t="s">
        <v>1922</v>
      </c>
      <c r="AE2431">
        <v>1</v>
      </c>
      <c r="AF2431">
        <v>30</v>
      </c>
      <c r="AG2431">
        <v>0</v>
      </c>
      <c r="AN2431">
        <v>1</v>
      </c>
      <c r="AO2431">
        <v>1</v>
      </c>
      <c r="AR2431" s="178">
        <v>16852</v>
      </c>
      <c r="AS2431" t="s">
        <v>1921</v>
      </c>
      <c r="AT2431">
        <v>0</v>
      </c>
      <c r="AU2431">
        <v>0</v>
      </c>
      <c r="AV2431">
        <v>890480123</v>
      </c>
      <c r="AW2431" t="s">
        <v>1920</v>
      </c>
      <c r="AX2431">
        <v>5</v>
      </c>
      <c r="BC2431">
        <v>2</v>
      </c>
      <c r="BD2431">
        <v>7</v>
      </c>
      <c r="BE2431">
        <v>1</v>
      </c>
    </row>
    <row r="2432" spans="1:57" x14ac:dyDescent="0.25">
      <c r="A2432" s="179">
        <f t="shared" si="37"/>
        <v>113522</v>
      </c>
      <c r="B2432" t="s">
        <v>1923</v>
      </c>
      <c r="C2432">
        <v>50849905</v>
      </c>
      <c r="D2432">
        <v>144105</v>
      </c>
      <c r="E2432">
        <v>4</v>
      </c>
      <c r="F2432">
        <v>550020081</v>
      </c>
      <c r="G2432" s="180">
        <v>44133</v>
      </c>
      <c r="H2432" s="180">
        <v>44560</v>
      </c>
      <c r="I2432">
        <v>0</v>
      </c>
      <c r="J2432">
        <v>1</v>
      </c>
      <c r="K2432">
        <v>5</v>
      </c>
      <c r="L2432">
        <v>30</v>
      </c>
      <c r="M2432">
        <v>2</v>
      </c>
      <c r="N2432" s="170">
        <v>22490513</v>
      </c>
      <c r="O2432" s="170">
        <v>24960000</v>
      </c>
      <c r="P2432" s="178">
        <v>181735</v>
      </c>
      <c r="Q2432" s="178">
        <v>14879</v>
      </c>
      <c r="R2432" s="178">
        <v>122155</v>
      </c>
      <c r="S2432">
        <v>0</v>
      </c>
      <c r="T2432">
        <v>0</v>
      </c>
      <c r="U2432">
        <v>0</v>
      </c>
      <c r="W2432">
        <v>0</v>
      </c>
      <c r="X2432">
        <v>0</v>
      </c>
      <c r="Y2432">
        <v>0</v>
      </c>
      <c r="AB2432" s="180">
        <v>44285</v>
      </c>
      <c r="AC2432">
        <v>1</v>
      </c>
      <c r="AD2432" t="s">
        <v>1922</v>
      </c>
      <c r="AE2432">
        <v>1</v>
      </c>
      <c r="AF2432">
        <v>30</v>
      </c>
      <c r="AG2432">
        <v>0</v>
      </c>
      <c r="AN2432">
        <v>1</v>
      </c>
      <c r="AO2432">
        <v>1</v>
      </c>
      <c r="AR2432" s="178">
        <v>8633</v>
      </c>
      <c r="AS2432" t="s">
        <v>1921</v>
      </c>
      <c r="AT2432">
        <v>0</v>
      </c>
      <c r="AU2432">
        <v>0</v>
      </c>
      <c r="AV2432">
        <v>890480123</v>
      </c>
      <c r="AW2432" t="s">
        <v>1920</v>
      </c>
      <c r="AX2432">
        <v>5</v>
      </c>
      <c r="BC2432">
        <v>2</v>
      </c>
      <c r="BD2432">
        <v>7</v>
      </c>
      <c r="BE2432">
        <v>1</v>
      </c>
    </row>
    <row r="2433" spans="1:57" x14ac:dyDescent="0.25">
      <c r="A2433" s="179">
        <f t="shared" si="37"/>
        <v>17047</v>
      </c>
      <c r="B2433" t="s">
        <v>1923</v>
      </c>
      <c r="C2433">
        <v>50849905</v>
      </c>
      <c r="D2433">
        <v>144105</v>
      </c>
      <c r="E2433">
        <v>4</v>
      </c>
      <c r="F2433">
        <v>550020462</v>
      </c>
      <c r="G2433" s="180">
        <v>44133</v>
      </c>
      <c r="H2433" s="180">
        <v>44620</v>
      </c>
      <c r="I2433">
        <v>0</v>
      </c>
      <c r="J2433">
        <v>1</v>
      </c>
      <c r="K2433">
        <v>5</v>
      </c>
      <c r="L2433">
        <v>30</v>
      </c>
      <c r="M2433">
        <v>2</v>
      </c>
      <c r="N2433" s="170">
        <v>22490513</v>
      </c>
      <c r="O2433" s="170">
        <v>24960000</v>
      </c>
      <c r="P2433" s="178">
        <v>25544</v>
      </c>
      <c r="Q2433" s="178">
        <v>1863</v>
      </c>
      <c r="R2433" s="178">
        <v>18343</v>
      </c>
      <c r="S2433">
        <v>0</v>
      </c>
      <c r="T2433">
        <v>0</v>
      </c>
      <c r="U2433">
        <v>0</v>
      </c>
      <c r="W2433">
        <v>0</v>
      </c>
      <c r="X2433">
        <v>0</v>
      </c>
      <c r="Y2433">
        <v>0</v>
      </c>
      <c r="AB2433" s="180">
        <v>44285</v>
      </c>
      <c r="AC2433">
        <v>1</v>
      </c>
      <c r="AD2433" t="s">
        <v>1922</v>
      </c>
      <c r="AE2433">
        <v>1</v>
      </c>
      <c r="AF2433">
        <v>30</v>
      </c>
      <c r="AG2433">
        <v>0</v>
      </c>
      <c r="AN2433">
        <v>1</v>
      </c>
      <c r="AO2433">
        <v>1</v>
      </c>
      <c r="AR2433" s="178">
        <v>1296</v>
      </c>
      <c r="AS2433" t="s">
        <v>1921</v>
      </c>
      <c r="AT2433">
        <v>0</v>
      </c>
      <c r="AU2433">
        <v>0</v>
      </c>
      <c r="AV2433">
        <v>890480123</v>
      </c>
      <c r="AW2433" t="s">
        <v>1920</v>
      </c>
      <c r="AX2433">
        <v>5</v>
      </c>
      <c r="BC2433">
        <v>2</v>
      </c>
      <c r="BD2433">
        <v>7</v>
      </c>
      <c r="BE2433">
        <v>1</v>
      </c>
    </row>
    <row r="2434" spans="1:57" x14ac:dyDescent="0.25">
      <c r="A2434" s="179">
        <f t="shared" ref="A2434:A2497" si="38">IF(+R2434&gt;AR2434,R2434-AR2434,0)</f>
        <v>8973</v>
      </c>
      <c r="B2434" t="s">
        <v>1923</v>
      </c>
      <c r="C2434">
        <v>50849905</v>
      </c>
      <c r="D2434">
        <v>144105</v>
      </c>
      <c r="E2434">
        <v>4</v>
      </c>
      <c r="F2434">
        <v>550021233</v>
      </c>
      <c r="G2434" s="180">
        <v>44133</v>
      </c>
      <c r="H2434" s="180">
        <v>44742</v>
      </c>
      <c r="I2434">
        <v>0</v>
      </c>
      <c r="J2434">
        <v>1</v>
      </c>
      <c r="K2434">
        <v>5</v>
      </c>
      <c r="L2434">
        <v>30</v>
      </c>
      <c r="M2434">
        <v>2</v>
      </c>
      <c r="N2434" s="170">
        <v>22490513</v>
      </c>
      <c r="O2434" s="170">
        <v>24960000</v>
      </c>
      <c r="P2434" s="178">
        <v>12334</v>
      </c>
      <c r="Q2434" s="178">
        <v>745</v>
      </c>
      <c r="R2434" s="178">
        <v>9655</v>
      </c>
      <c r="S2434">
        <v>0</v>
      </c>
      <c r="T2434">
        <v>0</v>
      </c>
      <c r="U2434">
        <v>0</v>
      </c>
      <c r="W2434">
        <v>0</v>
      </c>
      <c r="X2434">
        <v>0</v>
      </c>
      <c r="Y2434">
        <v>0</v>
      </c>
      <c r="AB2434" s="180">
        <v>44285</v>
      </c>
      <c r="AC2434">
        <v>1</v>
      </c>
      <c r="AD2434" t="s">
        <v>1922</v>
      </c>
      <c r="AE2434">
        <v>1</v>
      </c>
      <c r="AF2434">
        <v>30</v>
      </c>
      <c r="AG2434">
        <v>0</v>
      </c>
      <c r="AN2434">
        <v>1</v>
      </c>
      <c r="AO2434">
        <v>1</v>
      </c>
      <c r="AR2434" s="178">
        <v>682</v>
      </c>
      <c r="AS2434" t="s">
        <v>1921</v>
      </c>
      <c r="AT2434">
        <v>0</v>
      </c>
      <c r="AU2434">
        <v>0</v>
      </c>
      <c r="AV2434">
        <v>890480123</v>
      </c>
      <c r="AW2434" t="s">
        <v>1920</v>
      </c>
      <c r="AX2434">
        <v>5</v>
      </c>
      <c r="BC2434">
        <v>2</v>
      </c>
      <c r="BD2434">
        <v>7</v>
      </c>
      <c r="BE2434">
        <v>1</v>
      </c>
    </row>
    <row r="2435" spans="1:57" x14ac:dyDescent="0.25">
      <c r="A2435" s="179">
        <f t="shared" si="38"/>
        <v>22868</v>
      </c>
      <c r="B2435" t="s">
        <v>1923</v>
      </c>
      <c r="C2435">
        <v>50849905</v>
      </c>
      <c r="D2435">
        <v>144105</v>
      </c>
      <c r="E2435">
        <v>4</v>
      </c>
      <c r="F2435">
        <v>550021569</v>
      </c>
      <c r="G2435" s="180">
        <v>44133</v>
      </c>
      <c r="H2435" s="180">
        <v>44742</v>
      </c>
      <c r="I2435">
        <v>0</v>
      </c>
      <c r="J2435">
        <v>1</v>
      </c>
      <c r="K2435">
        <v>5</v>
      </c>
      <c r="L2435">
        <v>30</v>
      </c>
      <c r="M2435">
        <v>2</v>
      </c>
      <c r="N2435" s="170">
        <v>22490513</v>
      </c>
      <c r="O2435" s="170">
        <v>24960000</v>
      </c>
      <c r="P2435" s="178">
        <v>31413</v>
      </c>
      <c r="Q2435" s="178">
        <v>1898</v>
      </c>
      <c r="R2435" s="178">
        <v>24607</v>
      </c>
      <c r="S2435">
        <v>0</v>
      </c>
      <c r="T2435">
        <v>0</v>
      </c>
      <c r="U2435">
        <v>0</v>
      </c>
      <c r="W2435">
        <v>0</v>
      </c>
      <c r="X2435">
        <v>0</v>
      </c>
      <c r="Y2435">
        <v>0</v>
      </c>
      <c r="AB2435" s="180">
        <v>44285</v>
      </c>
      <c r="AC2435">
        <v>1</v>
      </c>
      <c r="AD2435" t="s">
        <v>1922</v>
      </c>
      <c r="AE2435">
        <v>1</v>
      </c>
      <c r="AF2435">
        <v>30</v>
      </c>
      <c r="AG2435">
        <v>0</v>
      </c>
      <c r="AN2435">
        <v>1</v>
      </c>
      <c r="AO2435">
        <v>1</v>
      </c>
      <c r="AR2435" s="178">
        <v>1739</v>
      </c>
      <c r="AS2435" t="s">
        <v>1921</v>
      </c>
      <c r="AT2435">
        <v>0</v>
      </c>
      <c r="AU2435">
        <v>0</v>
      </c>
      <c r="AV2435">
        <v>890480123</v>
      </c>
      <c r="AW2435" t="s">
        <v>1920</v>
      </c>
      <c r="AX2435">
        <v>5</v>
      </c>
      <c r="BC2435">
        <v>2</v>
      </c>
      <c r="BD2435">
        <v>7</v>
      </c>
      <c r="BE2435">
        <v>1</v>
      </c>
    </row>
    <row r="2436" spans="1:57" x14ac:dyDescent="0.25">
      <c r="A2436" s="179">
        <f t="shared" si="38"/>
        <v>10033</v>
      </c>
      <c r="B2436" t="s">
        <v>1923</v>
      </c>
      <c r="C2436">
        <v>50849905</v>
      </c>
      <c r="D2436">
        <v>144105</v>
      </c>
      <c r="E2436">
        <v>4</v>
      </c>
      <c r="F2436">
        <v>550021826</v>
      </c>
      <c r="G2436" s="180">
        <v>44133</v>
      </c>
      <c r="H2436" s="180">
        <v>44803</v>
      </c>
      <c r="I2436">
        <v>0</v>
      </c>
      <c r="J2436">
        <v>1</v>
      </c>
      <c r="K2436">
        <v>5</v>
      </c>
      <c r="L2436">
        <v>30</v>
      </c>
      <c r="M2436">
        <v>2</v>
      </c>
      <c r="N2436" s="170">
        <v>22490513</v>
      </c>
      <c r="O2436" s="170">
        <v>24960000</v>
      </c>
      <c r="P2436" s="178">
        <v>13381</v>
      </c>
      <c r="Q2436" s="178">
        <v>748</v>
      </c>
      <c r="R2436" s="178">
        <v>10796</v>
      </c>
      <c r="S2436">
        <v>0</v>
      </c>
      <c r="T2436">
        <v>0</v>
      </c>
      <c r="U2436">
        <v>0</v>
      </c>
      <c r="W2436">
        <v>0</v>
      </c>
      <c r="X2436">
        <v>0</v>
      </c>
      <c r="Y2436">
        <v>0</v>
      </c>
      <c r="AB2436" s="180">
        <v>44285</v>
      </c>
      <c r="AC2436">
        <v>1</v>
      </c>
      <c r="AD2436" t="s">
        <v>1922</v>
      </c>
      <c r="AE2436">
        <v>1</v>
      </c>
      <c r="AF2436">
        <v>30</v>
      </c>
      <c r="AG2436">
        <v>0</v>
      </c>
      <c r="AN2436">
        <v>1</v>
      </c>
      <c r="AO2436">
        <v>1</v>
      </c>
      <c r="AR2436" s="178">
        <v>763</v>
      </c>
      <c r="AS2436" t="s">
        <v>1921</v>
      </c>
      <c r="AT2436">
        <v>0</v>
      </c>
      <c r="AU2436">
        <v>0</v>
      </c>
      <c r="AV2436">
        <v>890480123</v>
      </c>
      <c r="AW2436" t="s">
        <v>1920</v>
      </c>
      <c r="AX2436">
        <v>5</v>
      </c>
      <c r="BC2436">
        <v>2</v>
      </c>
      <c r="BD2436">
        <v>7</v>
      </c>
      <c r="BE2436">
        <v>1</v>
      </c>
    </row>
    <row r="2437" spans="1:57" x14ac:dyDescent="0.25">
      <c r="A2437" s="179">
        <f t="shared" si="38"/>
        <v>14431</v>
      </c>
      <c r="B2437" t="s">
        <v>1923</v>
      </c>
      <c r="C2437">
        <v>50849905</v>
      </c>
      <c r="D2437">
        <v>144105</v>
      </c>
      <c r="E2437">
        <v>4</v>
      </c>
      <c r="F2437">
        <v>550022116</v>
      </c>
      <c r="G2437" s="180">
        <v>44133</v>
      </c>
      <c r="H2437" s="180">
        <v>44772</v>
      </c>
      <c r="I2437">
        <v>0</v>
      </c>
      <c r="J2437">
        <v>1</v>
      </c>
      <c r="K2437">
        <v>5</v>
      </c>
      <c r="L2437">
        <v>30</v>
      </c>
      <c r="M2437">
        <v>2</v>
      </c>
      <c r="N2437" s="170">
        <v>22490513</v>
      </c>
      <c r="O2437" s="170">
        <v>24960000</v>
      </c>
      <c r="P2437" s="178">
        <v>19519</v>
      </c>
      <c r="Q2437" s="178">
        <v>1133</v>
      </c>
      <c r="R2437" s="178">
        <v>15529</v>
      </c>
      <c r="S2437">
        <v>0</v>
      </c>
      <c r="T2437">
        <v>0</v>
      </c>
      <c r="U2437">
        <v>0</v>
      </c>
      <c r="W2437">
        <v>0</v>
      </c>
      <c r="X2437">
        <v>0</v>
      </c>
      <c r="Y2437">
        <v>0</v>
      </c>
      <c r="AB2437" s="180">
        <v>44285</v>
      </c>
      <c r="AC2437">
        <v>1</v>
      </c>
      <c r="AD2437" t="s">
        <v>1922</v>
      </c>
      <c r="AE2437">
        <v>1</v>
      </c>
      <c r="AF2437">
        <v>30</v>
      </c>
      <c r="AG2437">
        <v>0</v>
      </c>
      <c r="AN2437">
        <v>1</v>
      </c>
      <c r="AO2437">
        <v>1</v>
      </c>
      <c r="AR2437" s="178">
        <v>1098</v>
      </c>
      <c r="AS2437" t="s">
        <v>1921</v>
      </c>
      <c r="AT2437">
        <v>0</v>
      </c>
      <c r="AU2437">
        <v>0</v>
      </c>
      <c r="AV2437">
        <v>890480123</v>
      </c>
      <c r="AW2437" t="s">
        <v>1920</v>
      </c>
      <c r="AX2437">
        <v>5</v>
      </c>
      <c r="BC2437">
        <v>2</v>
      </c>
      <c r="BD2437">
        <v>7</v>
      </c>
      <c r="BE2437">
        <v>1</v>
      </c>
    </row>
    <row r="2438" spans="1:57" x14ac:dyDescent="0.25">
      <c r="A2438" s="179">
        <f t="shared" si="38"/>
        <v>11003</v>
      </c>
      <c r="B2438" t="s">
        <v>1923</v>
      </c>
      <c r="C2438">
        <v>50849905</v>
      </c>
      <c r="D2438">
        <v>144105</v>
      </c>
      <c r="E2438">
        <v>4</v>
      </c>
      <c r="F2438">
        <v>550022486</v>
      </c>
      <c r="G2438" s="180">
        <v>44133</v>
      </c>
      <c r="H2438" s="180">
        <v>44864</v>
      </c>
      <c r="I2438">
        <v>0</v>
      </c>
      <c r="J2438">
        <v>1</v>
      </c>
      <c r="K2438">
        <v>5</v>
      </c>
      <c r="L2438">
        <v>30</v>
      </c>
      <c r="M2438">
        <v>2</v>
      </c>
      <c r="N2438" s="170">
        <v>22490513</v>
      </c>
      <c r="O2438" s="170">
        <v>24960000</v>
      </c>
      <c r="P2438" s="178">
        <v>14320</v>
      </c>
      <c r="Q2438" s="178">
        <v>746</v>
      </c>
      <c r="R2438" s="178">
        <v>11840</v>
      </c>
      <c r="S2438">
        <v>0</v>
      </c>
      <c r="T2438">
        <v>0</v>
      </c>
      <c r="U2438">
        <v>0</v>
      </c>
      <c r="W2438">
        <v>0</v>
      </c>
      <c r="X2438">
        <v>0</v>
      </c>
      <c r="Y2438">
        <v>0</v>
      </c>
      <c r="AB2438" s="180">
        <v>44285</v>
      </c>
      <c r="AC2438">
        <v>1</v>
      </c>
      <c r="AD2438" t="s">
        <v>1922</v>
      </c>
      <c r="AE2438">
        <v>1</v>
      </c>
      <c r="AF2438">
        <v>30</v>
      </c>
      <c r="AG2438">
        <v>0</v>
      </c>
      <c r="AN2438">
        <v>1</v>
      </c>
      <c r="AO2438">
        <v>1</v>
      </c>
      <c r="AR2438" s="178">
        <v>837</v>
      </c>
      <c r="AS2438" t="s">
        <v>1921</v>
      </c>
      <c r="AT2438">
        <v>0</v>
      </c>
      <c r="AU2438">
        <v>0</v>
      </c>
      <c r="AV2438">
        <v>890480123</v>
      </c>
      <c r="AW2438" t="s">
        <v>1920</v>
      </c>
      <c r="AX2438">
        <v>5</v>
      </c>
      <c r="BC2438">
        <v>2</v>
      </c>
      <c r="BD2438">
        <v>7</v>
      </c>
      <c r="BE2438">
        <v>1</v>
      </c>
    </row>
    <row r="2439" spans="1:57" x14ac:dyDescent="0.25">
      <c r="A2439" s="179">
        <f t="shared" si="38"/>
        <v>17235</v>
      </c>
      <c r="B2439" t="s">
        <v>1923</v>
      </c>
      <c r="C2439">
        <v>50849905</v>
      </c>
      <c r="D2439">
        <v>144105</v>
      </c>
      <c r="E2439">
        <v>4</v>
      </c>
      <c r="F2439">
        <v>550022811</v>
      </c>
      <c r="G2439" s="180">
        <v>44133</v>
      </c>
      <c r="H2439" s="180">
        <v>44895</v>
      </c>
      <c r="I2439">
        <v>0</v>
      </c>
      <c r="J2439">
        <v>1</v>
      </c>
      <c r="K2439">
        <v>5</v>
      </c>
      <c r="L2439">
        <v>30</v>
      </c>
      <c r="M2439">
        <v>2</v>
      </c>
      <c r="N2439" s="170">
        <v>22490513</v>
      </c>
      <c r="O2439" s="170">
        <v>24960000</v>
      </c>
      <c r="P2439" s="178">
        <v>22208</v>
      </c>
      <c r="Q2439" s="178">
        <v>1121</v>
      </c>
      <c r="R2439" s="178">
        <v>18546</v>
      </c>
      <c r="S2439">
        <v>0</v>
      </c>
      <c r="T2439">
        <v>0</v>
      </c>
      <c r="U2439">
        <v>0</v>
      </c>
      <c r="W2439">
        <v>0</v>
      </c>
      <c r="X2439">
        <v>0</v>
      </c>
      <c r="Y2439">
        <v>0</v>
      </c>
      <c r="AB2439" s="180">
        <v>44285</v>
      </c>
      <c r="AC2439">
        <v>1</v>
      </c>
      <c r="AD2439" t="s">
        <v>1922</v>
      </c>
      <c r="AE2439">
        <v>1</v>
      </c>
      <c r="AF2439">
        <v>30</v>
      </c>
      <c r="AG2439">
        <v>0</v>
      </c>
      <c r="AN2439">
        <v>1</v>
      </c>
      <c r="AO2439">
        <v>1</v>
      </c>
      <c r="AR2439" s="178">
        <v>1311</v>
      </c>
      <c r="AS2439" t="s">
        <v>1921</v>
      </c>
      <c r="AT2439">
        <v>0</v>
      </c>
      <c r="AU2439">
        <v>0</v>
      </c>
      <c r="AV2439">
        <v>890480123</v>
      </c>
      <c r="AW2439" t="s">
        <v>1920</v>
      </c>
      <c r="AX2439">
        <v>5</v>
      </c>
      <c r="BC2439">
        <v>2</v>
      </c>
      <c r="BD2439">
        <v>7</v>
      </c>
      <c r="BE2439">
        <v>1</v>
      </c>
    </row>
    <row r="2440" spans="1:57" x14ac:dyDescent="0.25">
      <c r="A2440" s="179">
        <f t="shared" si="38"/>
        <v>35932</v>
      </c>
      <c r="B2440" t="s">
        <v>1923</v>
      </c>
      <c r="C2440">
        <v>50849905</v>
      </c>
      <c r="D2440">
        <v>144105</v>
      </c>
      <c r="E2440">
        <v>4</v>
      </c>
      <c r="F2440">
        <v>550023278</v>
      </c>
      <c r="G2440" s="180">
        <v>44133</v>
      </c>
      <c r="H2440" s="180">
        <v>44925</v>
      </c>
      <c r="I2440">
        <v>0</v>
      </c>
      <c r="J2440">
        <v>1</v>
      </c>
      <c r="K2440">
        <v>5</v>
      </c>
      <c r="L2440">
        <v>30</v>
      </c>
      <c r="M2440">
        <v>2</v>
      </c>
      <c r="N2440" s="170">
        <v>22490513</v>
      </c>
      <c r="O2440" s="170">
        <v>24960000</v>
      </c>
      <c r="P2440" s="178">
        <v>45862</v>
      </c>
      <c r="Q2440" s="178">
        <v>2245</v>
      </c>
      <c r="R2440" s="178">
        <v>38665</v>
      </c>
      <c r="S2440">
        <v>0</v>
      </c>
      <c r="T2440">
        <v>0</v>
      </c>
      <c r="U2440">
        <v>0</v>
      </c>
      <c r="W2440">
        <v>0</v>
      </c>
      <c r="X2440">
        <v>0</v>
      </c>
      <c r="Y2440">
        <v>0</v>
      </c>
      <c r="AB2440" s="180">
        <v>44285</v>
      </c>
      <c r="AC2440">
        <v>1</v>
      </c>
      <c r="AD2440" t="s">
        <v>1922</v>
      </c>
      <c r="AE2440">
        <v>1</v>
      </c>
      <c r="AF2440">
        <v>30</v>
      </c>
      <c r="AG2440">
        <v>0</v>
      </c>
      <c r="AN2440">
        <v>1</v>
      </c>
      <c r="AO2440">
        <v>1</v>
      </c>
      <c r="AR2440" s="178">
        <v>2733</v>
      </c>
      <c r="AS2440" t="s">
        <v>1921</v>
      </c>
      <c r="AT2440">
        <v>0</v>
      </c>
      <c r="AU2440">
        <v>0</v>
      </c>
      <c r="AV2440">
        <v>890480123</v>
      </c>
      <c r="AW2440" t="s">
        <v>1920</v>
      </c>
      <c r="AX2440">
        <v>5</v>
      </c>
      <c r="BC2440">
        <v>2</v>
      </c>
      <c r="BD2440">
        <v>7</v>
      </c>
      <c r="BE2440">
        <v>1</v>
      </c>
    </row>
    <row r="2441" spans="1:57" x14ac:dyDescent="0.25">
      <c r="A2441" s="179">
        <f t="shared" si="38"/>
        <v>38843</v>
      </c>
      <c r="B2441" t="s">
        <v>1923</v>
      </c>
      <c r="C2441">
        <v>50849905</v>
      </c>
      <c r="D2441">
        <v>144105</v>
      </c>
      <c r="E2441">
        <v>4</v>
      </c>
      <c r="F2441">
        <v>550023581</v>
      </c>
      <c r="G2441" s="180">
        <v>44133</v>
      </c>
      <c r="H2441" s="180">
        <v>44985</v>
      </c>
      <c r="I2441">
        <v>0</v>
      </c>
      <c r="J2441">
        <v>1</v>
      </c>
      <c r="K2441">
        <v>5</v>
      </c>
      <c r="L2441">
        <v>30</v>
      </c>
      <c r="M2441">
        <v>2</v>
      </c>
      <c r="N2441" s="170">
        <v>22490513</v>
      </c>
      <c r="O2441" s="170">
        <v>24960000</v>
      </c>
      <c r="P2441" s="178">
        <v>48757</v>
      </c>
      <c r="Q2441" s="178">
        <v>2254</v>
      </c>
      <c r="R2441" s="178">
        <v>41797</v>
      </c>
      <c r="S2441">
        <v>0</v>
      </c>
      <c r="T2441">
        <v>0</v>
      </c>
      <c r="U2441">
        <v>0</v>
      </c>
      <c r="W2441">
        <v>0</v>
      </c>
      <c r="X2441">
        <v>0</v>
      </c>
      <c r="Y2441">
        <v>0</v>
      </c>
      <c r="AB2441" s="180">
        <v>44285</v>
      </c>
      <c r="AC2441">
        <v>1</v>
      </c>
      <c r="AD2441" t="s">
        <v>1922</v>
      </c>
      <c r="AE2441">
        <v>1</v>
      </c>
      <c r="AF2441">
        <v>30</v>
      </c>
      <c r="AG2441">
        <v>0</v>
      </c>
      <c r="AN2441">
        <v>1</v>
      </c>
      <c r="AO2441">
        <v>1</v>
      </c>
      <c r="AR2441" s="178">
        <v>2954</v>
      </c>
      <c r="AS2441" t="s">
        <v>1921</v>
      </c>
      <c r="AT2441">
        <v>0</v>
      </c>
      <c r="AU2441">
        <v>0</v>
      </c>
      <c r="AV2441">
        <v>890480123</v>
      </c>
      <c r="AW2441" t="s">
        <v>1920</v>
      </c>
      <c r="AX2441">
        <v>5</v>
      </c>
      <c r="BC2441">
        <v>2</v>
      </c>
      <c r="BD2441">
        <v>7</v>
      </c>
      <c r="BE2441">
        <v>1</v>
      </c>
    </row>
    <row r="2442" spans="1:57" x14ac:dyDescent="0.25">
      <c r="A2442" s="179">
        <f t="shared" si="38"/>
        <v>45968</v>
      </c>
      <c r="B2442" t="s">
        <v>1923</v>
      </c>
      <c r="C2442">
        <v>50849905</v>
      </c>
      <c r="D2442">
        <v>144105</v>
      </c>
      <c r="E2442">
        <v>4</v>
      </c>
      <c r="F2442">
        <v>550023780</v>
      </c>
      <c r="G2442" s="180">
        <v>43922</v>
      </c>
      <c r="H2442" s="180">
        <v>45412</v>
      </c>
      <c r="I2442">
        <v>0</v>
      </c>
      <c r="J2442">
        <v>1</v>
      </c>
      <c r="K2442">
        <v>0</v>
      </c>
      <c r="L2442">
        <v>30</v>
      </c>
      <c r="M2442">
        <v>2</v>
      </c>
      <c r="N2442" s="170">
        <v>22490513</v>
      </c>
      <c r="O2442" s="170">
        <v>24960000</v>
      </c>
      <c r="P2442" s="178">
        <v>49464</v>
      </c>
      <c r="Q2442" s="178">
        <v>1902</v>
      </c>
      <c r="R2442" s="178">
        <v>49464</v>
      </c>
      <c r="S2442">
        <v>0</v>
      </c>
      <c r="T2442">
        <v>0</v>
      </c>
      <c r="U2442">
        <v>0</v>
      </c>
      <c r="W2442">
        <v>0</v>
      </c>
      <c r="X2442">
        <v>0</v>
      </c>
      <c r="Y2442">
        <v>0</v>
      </c>
      <c r="AB2442" s="180">
        <v>44286</v>
      </c>
      <c r="AC2442">
        <v>1</v>
      </c>
      <c r="AD2442" t="s">
        <v>1922</v>
      </c>
      <c r="AE2442">
        <v>1</v>
      </c>
      <c r="AF2442">
        <v>30</v>
      </c>
      <c r="AG2442">
        <v>0</v>
      </c>
      <c r="AN2442">
        <v>1</v>
      </c>
      <c r="AO2442">
        <v>1</v>
      </c>
      <c r="AR2442" s="178">
        <v>3496</v>
      </c>
      <c r="AS2442" t="s">
        <v>1921</v>
      </c>
      <c r="AT2442">
        <v>0</v>
      </c>
      <c r="AU2442">
        <v>0</v>
      </c>
      <c r="AV2442">
        <v>890480123</v>
      </c>
      <c r="AW2442" t="s">
        <v>1920</v>
      </c>
      <c r="AX2442">
        <v>5</v>
      </c>
      <c r="BC2442">
        <v>2</v>
      </c>
      <c r="BD2442">
        <v>7</v>
      </c>
      <c r="BE2442">
        <v>2</v>
      </c>
    </row>
    <row r="2443" spans="1:57" x14ac:dyDescent="0.25">
      <c r="A2443" s="179">
        <f t="shared" si="38"/>
        <v>68980</v>
      </c>
      <c r="B2443" t="s">
        <v>1923</v>
      </c>
      <c r="C2443">
        <v>50849905</v>
      </c>
      <c r="D2443">
        <v>144105</v>
      </c>
      <c r="E2443">
        <v>4</v>
      </c>
      <c r="F2443">
        <v>550023781</v>
      </c>
      <c r="G2443" s="180">
        <v>43922</v>
      </c>
      <c r="H2443" s="180">
        <v>45290</v>
      </c>
      <c r="I2443">
        <v>0</v>
      </c>
      <c r="J2443">
        <v>1</v>
      </c>
      <c r="K2443">
        <v>3</v>
      </c>
      <c r="L2443">
        <v>30</v>
      </c>
      <c r="M2443">
        <v>2</v>
      </c>
      <c r="N2443" s="170">
        <v>22490513</v>
      </c>
      <c r="O2443" s="170">
        <v>24960000</v>
      </c>
      <c r="P2443" s="178">
        <v>78998</v>
      </c>
      <c r="Q2443" s="178">
        <v>3037</v>
      </c>
      <c r="R2443" s="178">
        <v>74226</v>
      </c>
      <c r="S2443">
        <v>0</v>
      </c>
      <c r="T2443">
        <v>0</v>
      </c>
      <c r="U2443">
        <v>0</v>
      </c>
      <c r="W2443">
        <v>0</v>
      </c>
      <c r="X2443">
        <v>0</v>
      </c>
      <c r="Y2443">
        <v>0</v>
      </c>
      <c r="AB2443" s="180">
        <v>44285</v>
      </c>
      <c r="AC2443">
        <v>1</v>
      </c>
      <c r="AD2443" t="s">
        <v>1922</v>
      </c>
      <c r="AE2443">
        <v>1</v>
      </c>
      <c r="AF2443">
        <v>30</v>
      </c>
      <c r="AG2443">
        <v>0</v>
      </c>
      <c r="AN2443">
        <v>1</v>
      </c>
      <c r="AO2443">
        <v>1</v>
      </c>
      <c r="AR2443" s="178">
        <v>5246</v>
      </c>
      <c r="AS2443" t="s">
        <v>1921</v>
      </c>
      <c r="AT2443">
        <v>0</v>
      </c>
      <c r="AU2443">
        <v>0</v>
      </c>
      <c r="AV2443">
        <v>890480123</v>
      </c>
      <c r="AW2443" t="s">
        <v>1920</v>
      </c>
      <c r="AX2443">
        <v>5</v>
      </c>
      <c r="BC2443">
        <v>2</v>
      </c>
      <c r="BD2443">
        <v>7</v>
      </c>
      <c r="BE2443">
        <v>2</v>
      </c>
    </row>
    <row r="2444" spans="1:57" x14ac:dyDescent="0.25">
      <c r="A2444" s="179">
        <f t="shared" si="38"/>
        <v>31412</v>
      </c>
      <c r="B2444" t="s">
        <v>1923</v>
      </c>
      <c r="C2444">
        <v>50849905</v>
      </c>
      <c r="D2444">
        <v>144105</v>
      </c>
      <c r="E2444">
        <v>4</v>
      </c>
      <c r="F2444">
        <v>550023834</v>
      </c>
      <c r="G2444" s="180">
        <v>43951</v>
      </c>
      <c r="H2444" s="180">
        <v>45290</v>
      </c>
      <c r="I2444">
        <v>0</v>
      </c>
      <c r="J2444">
        <v>1</v>
      </c>
      <c r="K2444">
        <v>3</v>
      </c>
      <c r="L2444">
        <v>30</v>
      </c>
      <c r="M2444">
        <v>2</v>
      </c>
      <c r="N2444" s="170">
        <v>22490513</v>
      </c>
      <c r="O2444" s="170">
        <v>24960000</v>
      </c>
      <c r="P2444" s="178">
        <v>35978</v>
      </c>
      <c r="Q2444" s="178">
        <v>1383</v>
      </c>
      <c r="R2444" s="178">
        <v>33801</v>
      </c>
      <c r="S2444">
        <v>0</v>
      </c>
      <c r="T2444">
        <v>0</v>
      </c>
      <c r="U2444">
        <v>0</v>
      </c>
      <c r="W2444">
        <v>0</v>
      </c>
      <c r="X2444">
        <v>0</v>
      </c>
      <c r="Y2444">
        <v>0</v>
      </c>
      <c r="AB2444" s="180">
        <v>44285</v>
      </c>
      <c r="AC2444">
        <v>1</v>
      </c>
      <c r="AD2444" t="s">
        <v>1922</v>
      </c>
      <c r="AE2444">
        <v>1</v>
      </c>
      <c r="AF2444">
        <v>30</v>
      </c>
      <c r="AG2444">
        <v>0</v>
      </c>
      <c r="AN2444">
        <v>1</v>
      </c>
      <c r="AO2444">
        <v>1</v>
      </c>
      <c r="AR2444" s="178">
        <v>2389</v>
      </c>
      <c r="AS2444" t="s">
        <v>1921</v>
      </c>
      <c r="AT2444">
        <v>0</v>
      </c>
      <c r="AU2444">
        <v>0</v>
      </c>
      <c r="AV2444">
        <v>890480123</v>
      </c>
      <c r="AW2444" t="s">
        <v>1920</v>
      </c>
      <c r="AX2444">
        <v>5</v>
      </c>
      <c r="BC2444">
        <v>2</v>
      </c>
      <c r="BD2444">
        <v>7</v>
      </c>
      <c r="BE2444">
        <v>2</v>
      </c>
    </row>
    <row r="2445" spans="1:57" x14ac:dyDescent="0.25">
      <c r="A2445" s="179">
        <f t="shared" si="38"/>
        <v>40177</v>
      </c>
      <c r="B2445" t="s">
        <v>1923</v>
      </c>
      <c r="C2445">
        <v>50849905</v>
      </c>
      <c r="D2445">
        <v>144105</v>
      </c>
      <c r="E2445">
        <v>4</v>
      </c>
      <c r="F2445">
        <v>550023910</v>
      </c>
      <c r="G2445" s="180">
        <v>43987</v>
      </c>
      <c r="H2445" s="180">
        <v>45290</v>
      </c>
      <c r="I2445">
        <v>0</v>
      </c>
      <c r="J2445">
        <v>1</v>
      </c>
      <c r="K2445">
        <v>3</v>
      </c>
      <c r="L2445">
        <v>30</v>
      </c>
      <c r="M2445">
        <v>2</v>
      </c>
      <c r="N2445" s="170">
        <v>22490513</v>
      </c>
      <c r="O2445" s="170">
        <v>24960000</v>
      </c>
      <c r="P2445" s="178">
        <v>46004</v>
      </c>
      <c r="Q2445" s="178">
        <v>1769</v>
      </c>
      <c r="R2445" s="178">
        <v>43232</v>
      </c>
      <c r="S2445">
        <v>0</v>
      </c>
      <c r="T2445">
        <v>0</v>
      </c>
      <c r="U2445">
        <v>0</v>
      </c>
      <c r="W2445">
        <v>0</v>
      </c>
      <c r="X2445">
        <v>0</v>
      </c>
      <c r="Y2445">
        <v>0</v>
      </c>
      <c r="AB2445" s="180">
        <v>44285</v>
      </c>
      <c r="AC2445">
        <v>1</v>
      </c>
      <c r="AD2445" t="s">
        <v>1922</v>
      </c>
      <c r="AE2445">
        <v>1</v>
      </c>
      <c r="AF2445">
        <v>30</v>
      </c>
      <c r="AG2445">
        <v>0</v>
      </c>
      <c r="AN2445">
        <v>1</v>
      </c>
      <c r="AO2445">
        <v>1</v>
      </c>
      <c r="AR2445" s="178">
        <v>3055</v>
      </c>
      <c r="AS2445" t="s">
        <v>1921</v>
      </c>
      <c r="AT2445">
        <v>0</v>
      </c>
      <c r="AU2445">
        <v>0</v>
      </c>
      <c r="AV2445">
        <v>890480123</v>
      </c>
      <c r="AW2445" t="s">
        <v>1920</v>
      </c>
      <c r="AX2445">
        <v>5</v>
      </c>
      <c r="BC2445">
        <v>2</v>
      </c>
      <c r="BD2445">
        <v>7</v>
      </c>
      <c r="BE2445">
        <v>2</v>
      </c>
    </row>
    <row r="2446" spans="1:57" x14ac:dyDescent="0.25">
      <c r="A2446" s="179">
        <f t="shared" si="38"/>
        <v>32874</v>
      </c>
      <c r="B2446" t="s">
        <v>1923</v>
      </c>
      <c r="C2446">
        <v>50849905</v>
      </c>
      <c r="D2446">
        <v>144105</v>
      </c>
      <c r="E2446">
        <v>4</v>
      </c>
      <c r="F2446">
        <v>550023960</v>
      </c>
      <c r="G2446" s="180">
        <v>44020</v>
      </c>
      <c r="H2446" s="180">
        <v>45290</v>
      </c>
      <c r="I2446">
        <v>0</v>
      </c>
      <c r="J2446">
        <v>1</v>
      </c>
      <c r="K2446">
        <v>3</v>
      </c>
      <c r="L2446">
        <v>30</v>
      </c>
      <c r="M2446">
        <v>2</v>
      </c>
      <c r="N2446" s="170">
        <v>22490513</v>
      </c>
      <c r="O2446" s="170">
        <v>24960000</v>
      </c>
      <c r="P2446" s="178">
        <v>37644</v>
      </c>
      <c r="Q2446" s="178">
        <v>1447</v>
      </c>
      <c r="R2446" s="178">
        <v>35374</v>
      </c>
      <c r="S2446">
        <v>0</v>
      </c>
      <c r="T2446">
        <v>0</v>
      </c>
      <c r="U2446">
        <v>0</v>
      </c>
      <c r="W2446">
        <v>0</v>
      </c>
      <c r="X2446">
        <v>0</v>
      </c>
      <c r="Y2446">
        <v>0</v>
      </c>
      <c r="AB2446" s="180">
        <v>44285</v>
      </c>
      <c r="AC2446">
        <v>1</v>
      </c>
      <c r="AD2446" t="s">
        <v>1922</v>
      </c>
      <c r="AE2446">
        <v>1</v>
      </c>
      <c r="AF2446">
        <v>30</v>
      </c>
      <c r="AG2446">
        <v>0</v>
      </c>
      <c r="AN2446">
        <v>1</v>
      </c>
      <c r="AO2446">
        <v>1</v>
      </c>
      <c r="AR2446" s="178">
        <v>2500</v>
      </c>
      <c r="AS2446" t="s">
        <v>1921</v>
      </c>
      <c r="AT2446">
        <v>0</v>
      </c>
      <c r="AU2446">
        <v>0</v>
      </c>
      <c r="AV2446">
        <v>890480123</v>
      </c>
      <c r="AW2446" t="s">
        <v>1920</v>
      </c>
      <c r="AX2446">
        <v>5</v>
      </c>
      <c r="BC2446">
        <v>2</v>
      </c>
      <c r="BD2446">
        <v>7</v>
      </c>
      <c r="BE2446">
        <v>2</v>
      </c>
    </row>
    <row r="2447" spans="1:57" x14ac:dyDescent="0.25">
      <c r="A2447" s="179">
        <f t="shared" si="38"/>
        <v>33570</v>
      </c>
      <c r="B2447" t="s">
        <v>1923</v>
      </c>
      <c r="C2447">
        <v>50849905</v>
      </c>
      <c r="D2447">
        <v>144105</v>
      </c>
      <c r="E2447">
        <v>4</v>
      </c>
      <c r="F2447">
        <v>550024152</v>
      </c>
      <c r="G2447" s="180">
        <v>44048</v>
      </c>
      <c r="H2447" s="180">
        <v>45290</v>
      </c>
      <c r="I2447">
        <v>0</v>
      </c>
      <c r="J2447">
        <v>1</v>
      </c>
      <c r="K2447">
        <v>3</v>
      </c>
      <c r="L2447">
        <v>30</v>
      </c>
      <c r="M2447">
        <v>2</v>
      </c>
      <c r="N2447" s="170">
        <v>22490513</v>
      </c>
      <c r="O2447" s="170">
        <v>24960000</v>
      </c>
      <c r="P2447" s="178">
        <v>38462</v>
      </c>
      <c r="Q2447" s="178">
        <v>1479</v>
      </c>
      <c r="R2447" s="178">
        <v>36123</v>
      </c>
      <c r="S2447">
        <v>0</v>
      </c>
      <c r="T2447">
        <v>0</v>
      </c>
      <c r="U2447">
        <v>0</v>
      </c>
      <c r="W2447">
        <v>0</v>
      </c>
      <c r="X2447">
        <v>0</v>
      </c>
      <c r="Y2447">
        <v>0</v>
      </c>
      <c r="AB2447" s="180">
        <v>44285</v>
      </c>
      <c r="AC2447">
        <v>1</v>
      </c>
      <c r="AD2447" t="s">
        <v>1922</v>
      </c>
      <c r="AE2447">
        <v>1</v>
      </c>
      <c r="AF2447">
        <v>30</v>
      </c>
      <c r="AG2447">
        <v>0</v>
      </c>
      <c r="AN2447">
        <v>1</v>
      </c>
      <c r="AO2447">
        <v>1</v>
      </c>
      <c r="AR2447" s="178">
        <v>2553</v>
      </c>
      <c r="AS2447" t="s">
        <v>1921</v>
      </c>
      <c r="AT2447">
        <v>0</v>
      </c>
      <c r="AU2447">
        <v>0</v>
      </c>
      <c r="AV2447">
        <v>890480123</v>
      </c>
      <c r="AW2447" t="s">
        <v>1920</v>
      </c>
      <c r="AX2447">
        <v>5</v>
      </c>
      <c r="BC2447">
        <v>2</v>
      </c>
      <c r="BD2447">
        <v>7</v>
      </c>
      <c r="BE2447">
        <v>2</v>
      </c>
    </row>
    <row r="2448" spans="1:57" x14ac:dyDescent="0.25">
      <c r="A2448" s="179">
        <f t="shared" si="38"/>
        <v>17452</v>
      </c>
      <c r="B2448" t="s">
        <v>1923</v>
      </c>
      <c r="C2448">
        <v>50849905</v>
      </c>
      <c r="D2448">
        <v>144105</v>
      </c>
      <c r="E2448">
        <v>4</v>
      </c>
      <c r="F2448">
        <v>550024851</v>
      </c>
      <c r="G2448" s="180">
        <v>44154</v>
      </c>
      <c r="H2448" s="180">
        <v>45290</v>
      </c>
      <c r="I2448">
        <v>0</v>
      </c>
      <c r="J2448">
        <v>1</v>
      </c>
      <c r="K2448">
        <v>3</v>
      </c>
      <c r="L2448">
        <v>30</v>
      </c>
      <c r="M2448">
        <v>2</v>
      </c>
      <c r="N2448" s="170">
        <v>22490513</v>
      </c>
      <c r="O2448" s="170">
        <v>24960000</v>
      </c>
      <c r="P2448" s="178">
        <v>20000</v>
      </c>
      <c r="Q2448" s="178">
        <v>769</v>
      </c>
      <c r="R2448" s="178">
        <v>18779</v>
      </c>
      <c r="S2448">
        <v>0</v>
      </c>
      <c r="T2448">
        <v>0</v>
      </c>
      <c r="U2448">
        <v>0</v>
      </c>
      <c r="W2448">
        <v>0</v>
      </c>
      <c r="X2448">
        <v>0</v>
      </c>
      <c r="Y2448">
        <v>0</v>
      </c>
      <c r="AB2448" s="180">
        <v>44285</v>
      </c>
      <c r="AC2448">
        <v>1</v>
      </c>
      <c r="AD2448" t="s">
        <v>1922</v>
      </c>
      <c r="AE2448">
        <v>1</v>
      </c>
      <c r="AF2448">
        <v>30</v>
      </c>
      <c r="AG2448">
        <v>0</v>
      </c>
      <c r="AN2448">
        <v>1</v>
      </c>
      <c r="AO2448">
        <v>1</v>
      </c>
      <c r="AR2448" s="178">
        <v>1327</v>
      </c>
      <c r="AS2448" t="s">
        <v>1921</v>
      </c>
      <c r="AT2448">
        <v>0</v>
      </c>
      <c r="AU2448">
        <v>0</v>
      </c>
      <c r="AV2448">
        <v>890480123</v>
      </c>
      <c r="AW2448" t="s">
        <v>1920</v>
      </c>
      <c r="AX2448">
        <v>5</v>
      </c>
      <c r="BC2448">
        <v>2</v>
      </c>
      <c r="BD2448">
        <v>7</v>
      </c>
      <c r="BE2448">
        <v>2</v>
      </c>
    </row>
    <row r="2449" spans="1:57" x14ac:dyDescent="0.25">
      <c r="A2449" s="179">
        <f t="shared" si="38"/>
        <v>2923</v>
      </c>
      <c r="B2449" t="s">
        <v>1923</v>
      </c>
      <c r="C2449">
        <v>50849905</v>
      </c>
      <c r="D2449">
        <v>144105</v>
      </c>
      <c r="E2449">
        <v>4</v>
      </c>
      <c r="F2449">
        <v>550025338</v>
      </c>
      <c r="G2449" s="180">
        <v>44227</v>
      </c>
      <c r="H2449" s="180">
        <v>44283</v>
      </c>
      <c r="I2449">
        <v>0</v>
      </c>
      <c r="J2449">
        <v>1</v>
      </c>
      <c r="K2449">
        <v>0</v>
      </c>
      <c r="L2449">
        <v>30</v>
      </c>
      <c r="M2449">
        <v>2</v>
      </c>
      <c r="N2449">
        <v>0</v>
      </c>
      <c r="O2449">
        <v>0</v>
      </c>
      <c r="P2449" s="178">
        <v>6000</v>
      </c>
      <c r="Q2449" s="178">
        <v>6000</v>
      </c>
      <c r="R2449" s="178">
        <v>3145</v>
      </c>
      <c r="S2449">
        <v>0</v>
      </c>
      <c r="T2449">
        <v>0</v>
      </c>
      <c r="U2449">
        <v>0</v>
      </c>
      <c r="W2449">
        <v>0</v>
      </c>
      <c r="X2449">
        <v>0</v>
      </c>
      <c r="Y2449">
        <v>0</v>
      </c>
      <c r="AB2449" s="180">
        <v>44285</v>
      </c>
      <c r="AC2449">
        <v>1</v>
      </c>
      <c r="AD2449" t="s">
        <v>1922</v>
      </c>
      <c r="AE2449">
        <v>1</v>
      </c>
      <c r="AF2449">
        <v>30</v>
      </c>
      <c r="AG2449">
        <v>0</v>
      </c>
      <c r="AN2449">
        <v>1</v>
      </c>
      <c r="AO2449">
        <v>1</v>
      </c>
      <c r="AR2449" s="178">
        <v>222</v>
      </c>
      <c r="AS2449" t="s">
        <v>1921</v>
      </c>
      <c r="AT2449">
        <v>0</v>
      </c>
      <c r="AU2449">
        <v>0</v>
      </c>
      <c r="AV2449">
        <v>890480123</v>
      </c>
      <c r="AW2449" t="s">
        <v>1920</v>
      </c>
      <c r="AX2449">
        <v>5</v>
      </c>
      <c r="BC2449">
        <v>2</v>
      </c>
      <c r="BD2449">
        <v>7</v>
      </c>
      <c r="BE2449">
        <v>2</v>
      </c>
    </row>
    <row r="2450" spans="1:57" x14ac:dyDescent="0.25">
      <c r="A2450" s="179">
        <f t="shared" si="38"/>
        <v>5576</v>
      </c>
      <c r="B2450" t="s">
        <v>1923</v>
      </c>
      <c r="C2450">
        <v>50849905</v>
      </c>
      <c r="D2450">
        <v>144105</v>
      </c>
      <c r="E2450">
        <v>4</v>
      </c>
      <c r="F2450">
        <v>550025534</v>
      </c>
      <c r="G2450" s="180">
        <v>44255</v>
      </c>
      <c r="H2450" s="180">
        <v>44316</v>
      </c>
      <c r="I2450">
        <v>0</v>
      </c>
      <c r="J2450">
        <v>1</v>
      </c>
      <c r="K2450">
        <v>0</v>
      </c>
      <c r="L2450">
        <v>30</v>
      </c>
      <c r="M2450">
        <v>2</v>
      </c>
      <c r="N2450">
        <v>0</v>
      </c>
      <c r="O2450">
        <v>0</v>
      </c>
      <c r="P2450" s="178">
        <v>6000</v>
      </c>
      <c r="Q2450" s="178">
        <v>6000</v>
      </c>
      <c r="R2450" s="178">
        <v>6000</v>
      </c>
      <c r="S2450">
        <v>0</v>
      </c>
      <c r="T2450">
        <v>0</v>
      </c>
      <c r="U2450">
        <v>0</v>
      </c>
      <c r="W2450">
        <v>0</v>
      </c>
      <c r="X2450">
        <v>0</v>
      </c>
      <c r="Y2450">
        <v>0</v>
      </c>
      <c r="AB2450" s="180">
        <v>44285</v>
      </c>
      <c r="AC2450">
        <v>1</v>
      </c>
      <c r="AD2450" t="s">
        <v>1922</v>
      </c>
      <c r="AE2450">
        <v>1</v>
      </c>
      <c r="AF2450">
        <v>30</v>
      </c>
      <c r="AG2450">
        <v>0</v>
      </c>
      <c r="AN2450">
        <v>1</v>
      </c>
      <c r="AO2450">
        <v>1</v>
      </c>
      <c r="AR2450" s="178">
        <v>424</v>
      </c>
      <c r="AS2450" t="s">
        <v>1921</v>
      </c>
      <c r="AT2450">
        <v>0</v>
      </c>
      <c r="AU2450">
        <v>0</v>
      </c>
      <c r="AV2450">
        <v>890480123</v>
      </c>
      <c r="AW2450" t="s">
        <v>1920</v>
      </c>
      <c r="AX2450">
        <v>5</v>
      </c>
      <c r="BC2450">
        <v>2</v>
      </c>
      <c r="BD2450">
        <v>7</v>
      </c>
      <c r="BE2450">
        <v>2</v>
      </c>
    </row>
    <row r="2451" spans="1:57" x14ac:dyDescent="0.25">
      <c r="A2451" s="179">
        <f t="shared" si="38"/>
        <v>92933</v>
      </c>
      <c r="B2451" t="s">
        <v>1923</v>
      </c>
      <c r="C2451">
        <v>50849905</v>
      </c>
      <c r="D2451">
        <v>144105</v>
      </c>
      <c r="E2451">
        <v>4</v>
      </c>
      <c r="F2451">
        <v>550025611</v>
      </c>
      <c r="G2451" s="180">
        <v>44274</v>
      </c>
      <c r="H2451" s="180">
        <v>45412</v>
      </c>
      <c r="I2451">
        <v>0</v>
      </c>
      <c r="J2451">
        <v>1</v>
      </c>
      <c r="K2451">
        <v>0</v>
      </c>
      <c r="L2451">
        <v>30</v>
      </c>
      <c r="M2451">
        <v>2</v>
      </c>
      <c r="N2451" s="170">
        <v>22490513</v>
      </c>
      <c r="O2451" s="170">
        <v>24960000</v>
      </c>
      <c r="P2451" s="178">
        <v>100000</v>
      </c>
      <c r="Q2451" s="178">
        <v>3844</v>
      </c>
      <c r="R2451" s="178">
        <v>100000</v>
      </c>
      <c r="S2451">
        <v>0</v>
      </c>
      <c r="T2451">
        <v>0</v>
      </c>
      <c r="U2451">
        <v>0</v>
      </c>
      <c r="W2451">
        <v>0</v>
      </c>
      <c r="X2451">
        <v>0</v>
      </c>
      <c r="Y2451">
        <v>0</v>
      </c>
      <c r="AB2451" s="180">
        <v>44286</v>
      </c>
      <c r="AC2451">
        <v>1</v>
      </c>
      <c r="AD2451" t="s">
        <v>1922</v>
      </c>
      <c r="AE2451">
        <v>1</v>
      </c>
      <c r="AF2451">
        <v>30</v>
      </c>
      <c r="AG2451">
        <v>0</v>
      </c>
      <c r="AN2451">
        <v>1</v>
      </c>
      <c r="AO2451">
        <v>1</v>
      </c>
      <c r="AR2451" s="178">
        <v>7067</v>
      </c>
      <c r="AS2451" t="s">
        <v>1921</v>
      </c>
      <c r="AT2451">
        <v>0</v>
      </c>
      <c r="AU2451">
        <v>0</v>
      </c>
      <c r="AV2451">
        <v>890480123</v>
      </c>
      <c r="AW2451" t="s">
        <v>1920</v>
      </c>
      <c r="AX2451">
        <v>5</v>
      </c>
      <c r="BC2451">
        <v>2</v>
      </c>
      <c r="BD2451">
        <v>7</v>
      </c>
      <c r="BE2451">
        <v>2</v>
      </c>
    </row>
    <row r="2452" spans="1:57" x14ac:dyDescent="0.25">
      <c r="A2452" s="179">
        <f t="shared" si="38"/>
        <v>1952</v>
      </c>
      <c r="B2452" t="s">
        <v>1923</v>
      </c>
      <c r="C2452">
        <v>50849905</v>
      </c>
      <c r="D2452">
        <v>144105</v>
      </c>
      <c r="E2452">
        <v>4</v>
      </c>
      <c r="F2452">
        <v>550025623</v>
      </c>
      <c r="G2452" s="180">
        <v>44274</v>
      </c>
      <c r="H2452" s="180">
        <v>44346</v>
      </c>
      <c r="I2452">
        <v>0</v>
      </c>
      <c r="J2452">
        <v>1</v>
      </c>
      <c r="K2452">
        <v>0</v>
      </c>
      <c r="L2452">
        <v>30</v>
      </c>
      <c r="M2452">
        <v>2</v>
      </c>
      <c r="N2452">
        <v>0</v>
      </c>
      <c r="O2452">
        <v>0</v>
      </c>
      <c r="P2452" s="178">
        <v>2100</v>
      </c>
      <c r="Q2452" s="178">
        <v>2100</v>
      </c>
      <c r="R2452" s="178">
        <v>2100</v>
      </c>
      <c r="S2452">
        <v>0</v>
      </c>
      <c r="T2452">
        <v>0</v>
      </c>
      <c r="U2452">
        <v>0</v>
      </c>
      <c r="W2452">
        <v>0</v>
      </c>
      <c r="X2452">
        <v>0</v>
      </c>
      <c r="Y2452">
        <v>0</v>
      </c>
      <c r="AB2452" s="180">
        <v>44286</v>
      </c>
      <c r="AC2452">
        <v>1</v>
      </c>
      <c r="AD2452" t="s">
        <v>1922</v>
      </c>
      <c r="AE2452">
        <v>1</v>
      </c>
      <c r="AF2452">
        <v>30</v>
      </c>
      <c r="AG2452">
        <v>0</v>
      </c>
      <c r="AN2452">
        <v>1</v>
      </c>
      <c r="AO2452">
        <v>1</v>
      </c>
      <c r="AR2452" s="178">
        <v>148</v>
      </c>
      <c r="AS2452" t="s">
        <v>1921</v>
      </c>
      <c r="AT2452">
        <v>0</v>
      </c>
      <c r="AU2452">
        <v>0</v>
      </c>
      <c r="AV2452">
        <v>890480123</v>
      </c>
      <c r="AW2452" t="s">
        <v>1920</v>
      </c>
      <c r="AX2452">
        <v>5</v>
      </c>
      <c r="BC2452">
        <v>2</v>
      </c>
      <c r="BD2452">
        <v>7</v>
      </c>
      <c r="BE2452">
        <v>2</v>
      </c>
    </row>
    <row r="2453" spans="1:57" x14ac:dyDescent="0.25">
      <c r="A2453" s="179">
        <f t="shared" si="38"/>
        <v>5576</v>
      </c>
      <c r="B2453" t="s">
        <v>1923</v>
      </c>
      <c r="C2453">
        <v>50849905</v>
      </c>
      <c r="D2453">
        <v>144105</v>
      </c>
      <c r="E2453">
        <v>4</v>
      </c>
      <c r="F2453">
        <v>550025721</v>
      </c>
      <c r="G2453" s="180">
        <v>44286</v>
      </c>
      <c r="H2453" s="180">
        <v>44346</v>
      </c>
      <c r="I2453">
        <v>0</v>
      </c>
      <c r="J2453">
        <v>1</v>
      </c>
      <c r="K2453">
        <v>0</v>
      </c>
      <c r="L2453">
        <v>30</v>
      </c>
      <c r="M2453">
        <v>2</v>
      </c>
      <c r="N2453">
        <v>0</v>
      </c>
      <c r="O2453">
        <v>0</v>
      </c>
      <c r="P2453" s="178">
        <v>6000</v>
      </c>
      <c r="Q2453" s="178">
        <v>6000</v>
      </c>
      <c r="R2453" s="178">
        <v>6000</v>
      </c>
      <c r="S2453">
        <v>0</v>
      </c>
      <c r="T2453">
        <v>0</v>
      </c>
      <c r="U2453">
        <v>0</v>
      </c>
      <c r="W2453">
        <v>0</v>
      </c>
      <c r="X2453">
        <v>0</v>
      </c>
      <c r="Y2453">
        <v>0</v>
      </c>
      <c r="AB2453" s="180">
        <v>44286</v>
      </c>
      <c r="AC2453">
        <v>1</v>
      </c>
      <c r="AD2453" t="s">
        <v>1922</v>
      </c>
      <c r="AE2453">
        <v>1</v>
      </c>
      <c r="AF2453">
        <v>30</v>
      </c>
      <c r="AG2453">
        <v>0</v>
      </c>
      <c r="AN2453">
        <v>1</v>
      </c>
      <c r="AO2453">
        <v>1</v>
      </c>
      <c r="AR2453" s="178">
        <v>424</v>
      </c>
      <c r="AS2453" t="s">
        <v>1921</v>
      </c>
      <c r="AT2453">
        <v>0</v>
      </c>
      <c r="AU2453">
        <v>0</v>
      </c>
      <c r="AV2453">
        <v>890480123</v>
      </c>
      <c r="AW2453" t="s">
        <v>1920</v>
      </c>
      <c r="AX2453">
        <v>5</v>
      </c>
      <c r="BC2453">
        <v>2</v>
      </c>
      <c r="BD2453">
        <v>7</v>
      </c>
      <c r="BE2453">
        <v>2</v>
      </c>
    </row>
    <row r="2454" spans="1:57" x14ac:dyDescent="0.25">
      <c r="A2454" s="179">
        <f t="shared" si="38"/>
        <v>1478430</v>
      </c>
      <c r="B2454" t="s">
        <v>1923</v>
      </c>
      <c r="C2454">
        <v>50908171</v>
      </c>
      <c r="D2454">
        <v>144105</v>
      </c>
      <c r="E2454">
        <v>4</v>
      </c>
      <c r="F2454">
        <v>17547</v>
      </c>
      <c r="G2454" s="180">
        <v>44074</v>
      </c>
      <c r="H2454" s="180">
        <v>45169</v>
      </c>
      <c r="I2454">
        <v>0</v>
      </c>
      <c r="J2454">
        <v>1</v>
      </c>
      <c r="K2454">
        <v>7</v>
      </c>
      <c r="L2454">
        <v>30</v>
      </c>
      <c r="M2454">
        <v>2</v>
      </c>
      <c r="N2454" s="170">
        <v>12185828</v>
      </c>
      <c r="O2454" s="170">
        <v>12890000</v>
      </c>
      <c r="P2454" s="178">
        <v>3380000</v>
      </c>
      <c r="Q2454" s="178">
        <v>112565</v>
      </c>
      <c r="R2454" s="178">
        <v>2815135</v>
      </c>
      <c r="S2454">
        <v>0</v>
      </c>
      <c r="T2454">
        <v>0</v>
      </c>
      <c r="U2454">
        <v>0</v>
      </c>
      <c r="W2454">
        <v>0</v>
      </c>
      <c r="X2454">
        <v>0</v>
      </c>
      <c r="Y2454">
        <v>0</v>
      </c>
      <c r="AB2454" s="180">
        <v>44285</v>
      </c>
      <c r="AC2454">
        <v>9</v>
      </c>
      <c r="AD2454" t="s">
        <v>1922</v>
      </c>
      <c r="AE2454">
        <v>1</v>
      </c>
      <c r="AF2454">
        <v>30</v>
      </c>
      <c r="AG2454">
        <v>0</v>
      </c>
      <c r="AN2454">
        <v>1</v>
      </c>
      <c r="AO2454">
        <v>1</v>
      </c>
      <c r="AR2454" s="178">
        <v>1336705</v>
      </c>
      <c r="AS2454" t="s">
        <v>1921</v>
      </c>
      <c r="AT2454">
        <v>0</v>
      </c>
      <c r="AU2454">
        <v>0</v>
      </c>
      <c r="AV2454">
        <v>890480123</v>
      </c>
      <c r="AW2454" t="s">
        <v>1920</v>
      </c>
      <c r="AX2454">
        <v>5</v>
      </c>
      <c r="BC2454">
        <v>1</v>
      </c>
      <c r="BD2454">
        <v>7</v>
      </c>
      <c r="BE2454">
        <v>2</v>
      </c>
    </row>
    <row r="2455" spans="1:57" x14ac:dyDescent="0.25">
      <c r="A2455" s="179">
        <f t="shared" si="38"/>
        <v>24475937</v>
      </c>
      <c r="B2455" t="s">
        <v>1923</v>
      </c>
      <c r="C2455">
        <v>50912897</v>
      </c>
      <c r="D2455">
        <v>144105</v>
      </c>
      <c r="E2455">
        <v>4</v>
      </c>
      <c r="F2455">
        <v>18233</v>
      </c>
      <c r="G2455" s="180">
        <v>44258</v>
      </c>
      <c r="H2455" s="180">
        <v>46815</v>
      </c>
      <c r="I2455">
        <v>0</v>
      </c>
      <c r="J2455">
        <v>1</v>
      </c>
      <c r="K2455">
        <v>1</v>
      </c>
      <c r="L2455">
        <v>30</v>
      </c>
      <c r="M2455">
        <v>2</v>
      </c>
      <c r="N2455" s="170">
        <v>16011168</v>
      </c>
      <c r="O2455" s="170">
        <v>17240000</v>
      </c>
      <c r="P2455" s="178">
        <v>27000000</v>
      </c>
      <c r="Q2455" s="178">
        <v>536447</v>
      </c>
      <c r="R2455" s="178">
        <v>26787769</v>
      </c>
      <c r="S2455">
        <v>0</v>
      </c>
      <c r="T2455">
        <v>0</v>
      </c>
      <c r="U2455">
        <v>0</v>
      </c>
      <c r="W2455">
        <v>0</v>
      </c>
      <c r="X2455">
        <v>0</v>
      </c>
      <c r="Y2455">
        <v>0</v>
      </c>
      <c r="AB2455" s="180">
        <v>44285</v>
      </c>
      <c r="AC2455">
        <v>9</v>
      </c>
      <c r="AD2455" t="s">
        <v>1922</v>
      </c>
      <c r="AE2455">
        <v>1</v>
      </c>
      <c r="AF2455">
        <v>30</v>
      </c>
      <c r="AG2455">
        <v>0</v>
      </c>
      <c r="AN2455">
        <v>1</v>
      </c>
      <c r="AO2455">
        <v>1</v>
      </c>
      <c r="AR2455" s="178">
        <v>2311832</v>
      </c>
      <c r="AS2455" t="s">
        <v>1921</v>
      </c>
      <c r="AT2455">
        <v>0</v>
      </c>
      <c r="AU2455">
        <v>0</v>
      </c>
      <c r="AV2455">
        <v>890480123</v>
      </c>
      <c r="AW2455" t="s">
        <v>1920</v>
      </c>
      <c r="AX2455">
        <v>5</v>
      </c>
      <c r="BC2455">
        <v>1</v>
      </c>
      <c r="BD2455">
        <v>7</v>
      </c>
      <c r="BE2455">
        <v>2</v>
      </c>
    </row>
    <row r="2456" spans="1:57" x14ac:dyDescent="0.25">
      <c r="A2456" s="179">
        <f t="shared" si="38"/>
        <v>582065</v>
      </c>
      <c r="B2456" t="s">
        <v>1923</v>
      </c>
      <c r="C2456">
        <v>50976855</v>
      </c>
      <c r="D2456">
        <v>144105</v>
      </c>
      <c r="E2456">
        <v>4</v>
      </c>
      <c r="F2456">
        <v>16720</v>
      </c>
      <c r="G2456" s="180">
        <v>43819</v>
      </c>
      <c r="H2456" s="180">
        <v>44560</v>
      </c>
      <c r="I2456">
        <v>0</v>
      </c>
      <c r="J2456">
        <v>1</v>
      </c>
      <c r="K2456">
        <v>15</v>
      </c>
      <c r="L2456">
        <v>30</v>
      </c>
      <c r="M2456">
        <v>2</v>
      </c>
      <c r="N2456" s="170">
        <v>15881442</v>
      </c>
      <c r="O2456" s="170">
        <v>17090000</v>
      </c>
      <c r="P2456" s="178">
        <v>1500000</v>
      </c>
      <c r="Q2456" s="178">
        <v>73360</v>
      </c>
      <c r="R2456" s="178">
        <v>618581</v>
      </c>
      <c r="S2456">
        <v>0</v>
      </c>
      <c r="T2456">
        <v>0</v>
      </c>
      <c r="U2456">
        <v>0</v>
      </c>
      <c r="W2456">
        <v>0</v>
      </c>
      <c r="X2456">
        <v>0</v>
      </c>
      <c r="Y2456">
        <v>0</v>
      </c>
      <c r="AB2456" s="180">
        <v>44286</v>
      </c>
      <c r="AC2456">
        <v>1</v>
      </c>
      <c r="AD2456" t="s">
        <v>1922</v>
      </c>
      <c r="AE2456">
        <v>1</v>
      </c>
      <c r="AF2456">
        <v>30</v>
      </c>
      <c r="AG2456">
        <v>0</v>
      </c>
      <c r="AN2456">
        <v>1</v>
      </c>
      <c r="AO2456">
        <v>1</v>
      </c>
      <c r="AR2456" s="178">
        <v>36516</v>
      </c>
      <c r="AS2456" t="s">
        <v>1921</v>
      </c>
      <c r="AT2456">
        <v>0</v>
      </c>
      <c r="AU2456">
        <v>0</v>
      </c>
      <c r="AV2456">
        <v>890480123</v>
      </c>
      <c r="AW2456" t="s">
        <v>1920</v>
      </c>
      <c r="AX2456">
        <v>5</v>
      </c>
      <c r="BC2456">
        <v>1</v>
      </c>
      <c r="BD2456">
        <v>7</v>
      </c>
      <c r="BE2456">
        <v>2</v>
      </c>
    </row>
    <row r="2457" spans="1:57" x14ac:dyDescent="0.25">
      <c r="A2457" s="179">
        <f t="shared" si="38"/>
        <v>985170</v>
      </c>
      <c r="B2457" t="s">
        <v>1923</v>
      </c>
      <c r="C2457">
        <v>50976855</v>
      </c>
      <c r="D2457">
        <v>144105</v>
      </c>
      <c r="E2457">
        <v>4</v>
      </c>
      <c r="F2457">
        <v>16981</v>
      </c>
      <c r="G2457" s="180">
        <v>43873</v>
      </c>
      <c r="H2457" s="180">
        <v>44969</v>
      </c>
      <c r="I2457">
        <v>0</v>
      </c>
      <c r="J2457">
        <v>1</v>
      </c>
      <c r="K2457">
        <v>13</v>
      </c>
      <c r="L2457">
        <v>30</v>
      </c>
      <c r="M2457">
        <v>2</v>
      </c>
      <c r="N2457" s="170">
        <v>17726461</v>
      </c>
      <c r="O2457" s="170">
        <v>19240000</v>
      </c>
      <c r="P2457" s="178">
        <v>1500000</v>
      </c>
      <c r="Q2457" s="178">
        <v>54023</v>
      </c>
      <c r="R2457" s="178">
        <v>1046975</v>
      </c>
      <c r="S2457">
        <v>9288</v>
      </c>
      <c r="T2457">
        <v>0</v>
      </c>
      <c r="U2457">
        <v>0</v>
      </c>
      <c r="W2457">
        <v>0</v>
      </c>
      <c r="X2457">
        <v>0</v>
      </c>
      <c r="Y2457">
        <v>0</v>
      </c>
      <c r="AB2457" s="180">
        <v>44286</v>
      </c>
      <c r="AC2457">
        <v>1</v>
      </c>
      <c r="AD2457" t="s">
        <v>1922</v>
      </c>
      <c r="AE2457">
        <v>1</v>
      </c>
      <c r="AF2457">
        <v>30</v>
      </c>
      <c r="AG2457">
        <v>0</v>
      </c>
      <c r="AN2457">
        <v>1</v>
      </c>
      <c r="AO2457">
        <v>1</v>
      </c>
      <c r="AR2457" s="178">
        <v>61805</v>
      </c>
      <c r="AS2457" t="s">
        <v>1921</v>
      </c>
      <c r="AT2457">
        <v>0</v>
      </c>
      <c r="AU2457">
        <v>0</v>
      </c>
      <c r="AV2457">
        <v>890480123</v>
      </c>
      <c r="AW2457" t="s">
        <v>1920</v>
      </c>
      <c r="AX2457">
        <v>5</v>
      </c>
      <c r="BC2457">
        <v>1</v>
      </c>
      <c r="BD2457">
        <v>7</v>
      </c>
      <c r="BE2457">
        <v>2</v>
      </c>
    </row>
    <row r="2458" spans="1:57" x14ac:dyDescent="0.25">
      <c r="A2458" s="179">
        <f t="shared" si="38"/>
        <v>55733580</v>
      </c>
      <c r="B2458" t="s">
        <v>1923</v>
      </c>
      <c r="C2458">
        <v>50976855</v>
      </c>
      <c r="D2458">
        <v>144105</v>
      </c>
      <c r="E2458">
        <v>4</v>
      </c>
      <c r="F2458">
        <v>17482</v>
      </c>
      <c r="G2458" s="180">
        <v>44064</v>
      </c>
      <c r="H2458" s="180">
        <v>46660</v>
      </c>
      <c r="I2458">
        <v>0</v>
      </c>
      <c r="J2458">
        <v>1</v>
      </c>
      <c r="K2458">
        <v>6</v>
      </c>
      <c r="L2458">
        <v>30</v>
      </c>
      <c r="M2458">
        <v>2</v>
      </c>
      <c r="N2458" s="170">
        <v>17726461</v>
      </c>
      <c r="O2458" s="170">
        <v>19240000</v>
      </c>
      <c r="P2458" s="178">
        <v>61562628</v>
      </c>
      <c r="Q2458" s="178">
        <v>1284062</v>
      </c>
      <c r="R2458" s="178">
        <v>59230024</v>
      </c>
      <c r="S2458">
        <v>0</v>
      </c>
      <c r="T2458">
        <v>0</v>
      </c>
      <c r="U2458">
        <v>0</v>
      </c>
      <c r="W2458">
        <v>0</v>
      </c>
      <c r="X2458">
        <v>0</v>
      </c>
      <c r="Y2458">
        <v>0</v>
      </c>
      <c r="AB2458" s="180">
        <v>44286</v>
      </c>
      <c r="AC2458">
        <v>9</v>
      </c>
      <c r="AD2458" t="s">
        <v>1922</v>
      </c>
      <c r="AE2458">
        <v>1</v>
      </c>
      <c r="AF2458">
        <v>30</v>
      </c>
      <c r="AG2458">
        <v>0</v>
      </c>
      <c r="AN2458">
        <v>1</v>
      </c>
      <c r="AO2458">
        <v>1</v>
      </c>
      <c r="AR2458" s="178">
        <v>3496444</v>
      </c>
      <c r="AS2458" t="s">
        <v>1921</v>
      </c>
      <c r="AT2458">
        <v>0</v>
      </c>
      <c r="AU2458">
        <v>0</v>
      </c>
      <c r="AV2458">
        <v>890480123</v>
      </c>
      <c r="AW2458" t="s">
        <v>1920</v>
      </c>
      <c r="AX2458">
        <v>5</v>
      </c>
      <c r="BC2458">
        <v>1</v>
      </c>
      <c r="BD2458">
        <v>7</v>
      </c>
      <c r="BE2458">
        <v>2</v>
      </c>
    </row>
    <row r="2459" spans="1:57" x14ac:dyDescent="0.25">
      <c r="A2459" s="179">
        <f t="shared" si="38"/>
        <v>3772879</v>
      </c>
      <c r="B2459" t="s">
        <v>1923</v>
      </c>
      <c r="C2459">
        <v>50976855</v>
      </c>
      <c r="D2459">
        <v>144205</v>
      </c>
      <c r="E2459">
        <v>4</v>
      </c>
      <c r="F2459">
        <v>18310</v>
      </c>
      <c r="G2459" s="180">
        <v>44286</v>
      </c>
      <c r="H2459" s="180">
        <v>44316</v>
      </c>
      <c r="I2459">
        <v>0</v>
      </c>
      <c r="J2459">
        <v>1</v>
      </c>
      <c r="K2459">
        <v>0</v>
      </c>
      <c r="L2459">
        <v>30</v>
      </c>
      <c r="M2459">
        <v>2</v>
      </c>
      <c r="N2459" s="170">
        <v>23318977</v>
      </c>
      <c r="O2459" s="170">
        <v>25980000</v>
      </c>
      <c r="P2459" s="178">
        <v>4009570</v>
      </c>
      <c r="Q2459" s="178">
        <v>4087486</v>
      </c>
      <c r="R2459" s="178">
        <v>4009570</v>
      </c>
      <c r="S2459">
        <v>0</v>
      </c>
      <c r="T2459">
        <v>0</v>
      </c>
      <c r="U2459">
        <v>0</v>
      </c>
      <c r="W2459">
        <v>0</v>
      </c>
      <c r="X2459">
        <v>0</v>
      </c>
      <c r="Y2459">
        <v>0</v>
      </c>
      <c r="AB2459" s="180">
        <v>44286</v>
      </c>
      <c r="AC2459">
        <v>1</v>
      </c>
      <c r="AD2459" t="s">
        <v>1922</v>
      </c>
      <c r="AE2459">
        <v>1</v>
      </c>
      <c r="AF2459">
        <v>30</v>
      </c>
      <c r="AG2459">
        <v>0</v>
      </c>
      <c r="AN2459">
        <v>1</v>
      </c>
      <c r="AO2459">
        <v>1</v>
      </c>
      <c r="AR2459" s="178">
        <v>236691</v>
      </c>
      <c r="AS2459" t="s">
        <v>1921</v>
      </c>
      <c r="AT2459">
        <v>0</v>
      </c>
      <c r="AU2459">
        <v>0</v>
      </c>
      <c r="AX2459">
        <v>5</v>
      </c>
      <c r="BC2459">
        <v>1</v>
      </c>
      <c r="BD2459">
        <v>7</v>
      </c>
      <c r="BE2459">
        <v>2</v>
      </c>
    </row>
    <row r="2460" spans="1:57" x14ac:dyDescent="0.25">
      <c r="A2460" s="179">
        <f t="shared" si="38"/>
        <v>7770308</v>
      </c>
      <c r="B2460" t="s">
        <v>1923</v>
      </c>
      <c r="C2460">
        <v>51625512</v>
      </c>
      <c r="D2460">
        <v>141105</v>
      </c>
      <c r="E2460">
        <v>4</v>
      </c>
      <c r="F2460">
        <v>13033</v>
      </c>
      <c r="G2460" s="180">
        <v>42985</v>
      </c>
      <c r="H2460" s="180">
        <v>45542</v>
      </c>
      <c r="I2460">
        <v>0</v>
      </c>
      <c r="J2460">
        <v>1</v>
      </c>
      <c r="K2460">
        <v>43</v>
      </c>
      <c r="L2460">
        <v>30</v>
      </c>
      <c r="M2460">
        <v>2</v>
      </c>
      <c r="N2460" s="170">
        <v>13121400</v>
      </c>
      <c r="O2460" s="170">
        <v>13940000</v>
      </c>
      <c r="P2460" s="178">
        <v>31990000</v>
      </c>
      <c r="Q2460" s="178">
        <v>584074</v>
      </c>
      <c r="R2460" s="178">
        <v>19067203</v>
      </c>
      <c r="S2460">
        <v>0</v>
      </c>
      <c r="T2460">
        <v>0</v>
      </c>
      <c r="U2460">
        <v>52990000</v>
      </c>
      <c r="V2460" t="s">
        <v>1927</v>
      </c>
      <c r="W2460">
        <v>0</v>
      </c>
      <c r="X2460">
        <v>0</v>
      </c>
      <c r="Y2460">
        <v>0</v>
      </c>
      <c r="AB2460" s="180">
        <v>44285</v>
      </c>
      <c r="AC2460">
        <v>3</v>
      </c>
      <c r="AD2460" t="s">
        <v>1922</v>
      </c>
      <c r="AE2460">
        <v>1</v>
      </c>
      <c r="AF2460">
        <v>30</v>
      </c>
      <c r="AG2460">
        <v>0</v>
      </c>
      <c r="AN2460">
        <v>1</v>
      </c>
      <c r="AO2460">
        <v>1</v>
      </c>
      <c r="AR2460" s="178">
        <v>11296895</v>
      </c>
      <c r="AS2460" t="s">
        <v>1921</v>
      </c>
      <c r="AT2460">
        <v>0</v>
      </c>
      <c r="AU2460">
        <v>0</v>
      </c>
      <c r="AV2460">
        <v>890480123</v>
      </c>
      <c r="AW2460" t="s">
        <v>1920</v>
      </c>
      <c r="AX2460">
        <v>5</v>
      </c>
      <c r="BC2460">
        <v>1</v>
      </c>
      <c r="BD2460">
        <v>7</v>
      </c>
      <c r="BE2460">
        <v>2</v>
      </c>
    </row>
    <row r="2461" spans="1:57" x14ac:dyDescent="0.25">
      <c r="A2461" s="179">
        <f t="shared" si="38"/>
        <v>23458825</v>
      </c>
      <c r="B2461" t="s">
        <v>1923</v>
      </c>
      <c r="C2461">
        <v>51625512</v>
      </c>
      <c r="D2461">
        <v>144105</v>
      </c>
      <c r="E2461">
        <v>4</v>
      </c>
      <c r="F2461">
        <v>15155</v>
      </c>
      <c r="G2461" s="180">
        <v>43489</v>
      </c>
      <c r="H2461" s="180">
        <v>46046</v>
      </c>
      <c r="I2461">
        <v>6</v>
      </c>
      <c r="J2461">
        <v>1</v>
      </c>
      <c r="K2461">
        <v>25</v>
      </c>
      <c r="L2461">
        <v>30</v>
      </c>
      <c r="M2461">
        <v>2</v>
      </c>
      <c r="N2461" s="170">
        <v>17726461</v>
      </c>
      <c r="O2461" s="170">
        <v>19240000</v>
      </c>
      <c r="P2461" s="178">
        <v>71100000</v>
      </c>
      <c r="Q2461" s="178">
        <v>1482991</v>
      </c>
      <c r="R2461" s="178">
        <v>57564541</v>
      </c>
      <c r="S2461">
        <v>169890</v>
      </c>
      <c r="T2461">
        <v>0</v>
      </c>
      <c r="U2461">
        <v>0</v>
      </c>
      <c r="W2461">
        <v>0</v>
      </c>
      <c r="X2461">
        <v>0</v>
      </c>
      <c r="Y2461">
        <v>0</v>
      </c>
      <c r="AB2461" s="180">
        <v>44285</v>
      </c>
      <c r="AC2461">
        <v>1</v>
      </c>
      <c r="AD2461" t="s">
        <v>1922</v>
      </c>
      <c r="AE2461">
        <v>1</v>
      </c>
      <c r="AF2461">
        <v>30</v>
      </c>
      <c r="AG2461">
        <v>59784</v>
      </c>
      <c r="AN2461">
        <v>1</v>
      </c>
      <c r="AO2461">
        <v>1</v>
      </c>
      <c r="AR2461" s="178">
        <v>34105716</v>
      </c>
      <c r="AS2461" t="s">
        <v>1921</v>
      </c>
      <c r="AT2461">
        <v>0</v>
      </c>
      <c r="AU2461">
        <v>0</v>
      </c>
      <c r="AV2461">
        <v>890480123</v>
      </c>
      <c r="AW2461" t="s">
        <v>1920</v>
      </c>
      <c r="AX2461">
        <v>5</v>
      </c>
      <c r="BC2461">
        <v>1</v>
      </c>
      <c r="BD2461">
        <v>7</v>
      </c>
      <c r="BE2461">
        <v>2</v>
      </c>
    </row>
    <row r="2462" spans="1:57" x14ac:dyDescent="0.25">
      <c r="A2462" s="179">
        <f t="shared" si="38"/>
        <v>1508933</v>
      </c>
      <c r="B2462" t="s">
        <v>1923</v>
      </c>
      <c r="C2462">
        <v>51625512</v>
      </c>
      <c r="D2462">
        <v>144105</v>
      </c>
      <c r="E2462">
        <v>4</v>
      </c>
      <c r="F2462">
        <v>17109</v>
      </c>
      <c r="G2462" s="180">
        <v>43909</v>
      </c>
      <c r="H2462" s="180">
        <v>44469</v>
      </c>
      <c r="I2462">
        <v>0</v>
      </c>
      <c r="J2462">
        <v>1</v>
      </c>
      <c r="K2462">
        <v>12</v>
      </c>
      <c r="L2462">
        <v>30</v>
      </c>
      <c r="M2462">
        <v>2</v>
      </c>
      <c r="N2462" s="170">
        <v>12185828</v>
      </c>
      <c r="O2462" s="170">
        <v>12890000</v>
      </c>
      <c r="P2462" s="178">
        <v>10474000</v>
      </c>
      <c r="Q2462" s="178">
        <v>639630</v>
      </c>
      <c r="R2462" s="178">
        <v>3702700</v>
      </c>
      <c r="S2462">
        <v>0</v>
      </c>
      <c r="T2462">
        <v>0</v>
      </c>
      <c r="U2462">
        <v>0</v>
      </c>
      <c r="W2462">
        <v>0</v>
      </c>
      <c r="X2462">
        <v>0</v>
      </c>
      <c r="Y2462">
        <v>0</v>
      </c>
      <c r="AB2462" s="180">
        <v>44285</v>
      </c>
      <c r="AC2462">
        <v>1</v>
      </c>
      <c r="AD2462" t="s">
        <v>1922</v>
      </c>
      <c r="AE2462">
        <v>1</v>
      </c>
      <c r="AF2462">
        <v>30</v>
      </c>
      <c r="AG2462">
        <v>0</v>
      </c>
      <c r="AN2462">
        <v>1</v>
      </c>
      <c r="AO2462">
        <v>1</v>
      </c>
      <c r="AR2462" s="178">
        <v>2193767</v>
      </c>
      <c r="AS2462" t="s">
        <v>1921</v>
      </c>
      <c r="AT2462">
        <v>0</v>
      </c>
      <c r="AU2462">
        <v>0</v>
      </c>
      <c r="AV2462">
        <v>890480123</v>
      </c>
      <c r="AW2462" t="s">
        <v>1920</v>
      </c>
      <c r="AX2462">
        <v>5</v>
      </c>
      <c r="BC2462">
        <v>1</v>
      </c>
      <c r="BD2462">
        <v>7</v>
      </c>
      <c r="BE2462">
        <v>2</v>
      </c>
    </row>
    <row r="2463" spans="1:57" x14ac:dyDescent="0.25">
      <c r="A2463" s="179">
        <f t="shared" si="38"/>
        <v>4075221</v>
      </c>
      <c r="B2463" t="s">
        <v>1923</v>
      </c>
      <c r="C2463">
        <v>51625512</v>
      </c>
      <c r="D2463">
        <v>144105</v>
      </c>
      <c r="E2463">
        <v>4</v>
      </c>
      <c r="F2463">
        <v>18277</v>
      </c>
      <c r="G2463" s="180">
        <v>44273</v>
      </c>
      <c r="H2463" s="180">
        <v>45381</v>
      </c>
      <c r="I2463">
        <v>0</v>
      </c>
      <c r="J2463">
        <v>1</v>
      </c>
      <c r="K2463">
        <v>0</v>
      </c>
      <c r="L2463">
        <v>30</v>
      </c>
      <c r="M2463">
        <v>2</v>
      </c>
      <c r="N2463" s="170">
        <v>16011168</v>
      </c>
      <c r="O2463" s="170">
        <v>17240000</v>
      </c>
      <c r="P2463" s="178">
        <v>10000000</v>
      </c>
      <c r="Q2463" s="178">
        <v>351625</v>
      </c>
      <c r="R2463" s="178">
        <v>10000000</v>
      </c>
      <c r="S2463">
        <v>0</v>
      </c>
      <c r="T2463">
        <v>0</v>
      </c>
      <c r="U2463">
        <v>0</v>
      </c>
      <c r="W2463">
        <v>0</v>
      </c>
      <c r="X2463">
        <v>0</v>
      </c>
      <c r="Y2463">
        <v>0</v>
      </c>
      <c r="AB2463" s="180">
        <v>44285</v>
      </c>
      <c r="AC2463">
        <v>1</v>
      </c>
      <c r="AD2463" t="s">
        <v>1922</v>
      </c>
      <c r="AE2463">
        <v>1</v>
      </c>
      <c r="AF2463">
        <v>30</v>
      </c>
      <c r="AG2463">
        <v>0</v>
      </c>
      <c r="AN2463">
        <v>1</v>
      </c>
      <c r="AO2463">
        <v>1</v>
      </c>
      <c r="AR2463" s="178">
        <v>5924779</v>
      </c>
      <c r="AS2463" t="s">
        <v>1921</v>
      </c>
      <c r="AT2463">
        <v>0</v>
      </c>
      <c r="AU2463">
        <v>0</v>
      </c>
      <c r="AV2463">
        <v>890480123</v>
      </c>
      <c r="AW2463" t="s">
        <v>1920</v>
      </c>
      <c r="AX2463">
        <v>5</v>
      </c>
      <c r="BC2463">
        <v>1</v>
      </c>
      <c r="BD2463">
        <v>7</v>
      </c>
      <c r="BE2463">
        <v>2</v>
      </c>
    </row>
    <row r="2464" spans="1:57" x14ac:dyDescent="0.25">
      <c r="A2464" s="179">
        <f t="shared" si="38"/>
        <v>1311106</v>
      </c>
      <c r="B2464" t="s">
        <v>1923</v>
      </c>
      <c r="C2464">
        <v>51649482</v>
      </c>
      <c r="D2464">
        <v>144125</v>
      </c>
      <c r="E2464">
        <v>4</v>
      </c>
      <c r="F2464">
        <v>13363</v>
      </c>
      <c r="G2464" s="180">
        <v>44133</v>
      </c>
      <c r="H2464" s="180">
        <v>44648</v>
      </c>
      <c r="I2464">
        <v>0</v>
      </c>
      <c r="J2464">
        <v>1</v>
      </c>
      <c r="K2464">
        <v>5</v>
      </c>
      <c r="L2464">
        <v>30</v>
      </c>
      <c r="M2464">
        <v>2</v>
      </c>
      <c r="N2464" s="170">
        <v>9752084</v>
      </c>
      <c r="O2464" s="170">
        <v>10200000</v>
      </c>
      <c r="P2464" s="178">
        <v>2271007</v>
      </c>
      <c r="Q2464" s="178">
        <v>151941</v>
      </c>
      <c r="R2464" s="178">
        <v>1574579</v>
      </c>
      <c r="S2464">
        <v>0</v>
      </c>
      <c r="T2464">
        <v>0</v>
      </c>
      <c r="U2464">
        <v>0</v>
      </c>
      <c r="W2464">
        <v>1574579</v>
      </c>
      <c r="X2464">
        <v>0</v>
      </c>
      <c r="Y2464">
        <v>0</v>
      </c>
      <c r="AB2464" s="180">
        <v>44285</v>
      </c>
      <c r="AC2464">
        <v>1</v>
      </c>
      <c r="AD2464" t="s">
        <v>1922</v>
      </c>
      <c r="AE2464">
        <v>1</v>
      </c>
      <c r="AF2464">
        <v>30</v>
      </c>
      <c r="AG2464">
        <v>0</v>
      </c>
      <c r="AN2464">
        <v>1</v>
      </c>
      <c r="AO2464">
        <v>1</v>
      </c>
      <c r="AR2464" s="178">
        <v>263473</v>
      </c>
      <c r="AS2464" t="s">
        <v>1921</v>
      </c>
      <c r="AT2464">
        <v>0</v>
      </c>
      <c r="AU2464">
        <v>0</v>
      </c>
      <c r="AV2464">
        <v>890480123</v>
      </c>
      <c r="AW2464" t="s">
        <v>1920</v>
      </c>
      <c r="AX2464">
        <v>5</v>
      </c>
      <c r="BC2464">
        <v>1</v>
      </c>
      <c r="BD2464">
        <v>7</v>
      </c>
      <c r="BE2464">
        <v>1</v>
      </c>
    </row>
    <row r="2465" spans="1:57" x14ac:dyDescent="0.25">
      <c r="A2465" s="179">
        <f t="shared" si="38"/>
        <v>5014259</v>
      </c>
      <c r="B2465" t="s">
        <v>1923</v>
      </c>
      <c r="C2465">
        <v>51649482</v>
      </c>
      <c r="D2465">
        <v>144225</v>
      </c>
      <c r="E2465">
        <v>4</v>
      </c>
      <c r="F2465">
        <v>15766</v>
      </c>
      <c r="G2465" s="180">
        <v>43615</v>
      </c>
      <c r="H2465" s="180">
        <v>43646</v>
      </c>
      <c r="I2465">
        <v>630</v>
      </c>
      <c r="J2465">
        <v>1</v>
      </c>
      <c r="K2465">
        <v>0</v>
      </c>
      <c r="L2465">
        <v>30</v>
      </c>
      <c r="M2465">
        <v>2</v>
      </c>
      <c r="N2465" s="170">
        <v>23318977</v>
      </c>
      <c r="O2465" s="170">
        <v>25980000</v>
      </c>
      <c r="P2465" s="178">
        <v>6021896</v>
      </c>
      <c r="Q2465" s="178">
        <v>6158193</v>
      </c>
      <c r="R2465" s="178">
        <v>6021896</v>
      </c>
      <c r="S2465">
        <v>408870</v>
      </c>
      <c r="T2465">
        <v>0</v>
      </c>
      <c r="U2465">
        <v>0</v>
      </c>
      <c r="W2465">
        <v>6021896</v>
      </c>
      <c r="X2465">
        <v>408870</v>
      </c>
      <c r="Y2465">
        <v>2541749</v>
      </c>
      <c r="AB2465" s="180">
        <v>43890</v>
      </c>
      <c r="AC2465">
        <v>1</v>
      </c>
      <c r="AD2465" t="s">
        <v>1922</v>
      </c>
      <c r="AE2465">
        <v>1</v>
      </c>
      <c r="AF2465">
        <v>30</v>
      </c>
      <c r="AG2465">
        <v>6021896</v>
      </c>
      <c r="AN2465">
        <v>1</v>
      </c>
      <c r="AO2465">
        <v>1</v>
      </c>
      <c r="AR2465" s="178">
        <v>1007637</v>
      </c>
      <c r="AS2465" t="s">
        <v>1921</v>
      </c>
      <c r="AT2465">
        <v>0</v>
      </c>
      <c r="AU2465">
        <v>0</v>
      </c>
      <c r="AX2465">
        <v>5</v>
      </c>
      <c r="BC2465">
        <v>1</v>
      </c>
      <c r="BD2465">
        <v>7</v>
      </c>
      <c r="BE2465">
        <v>2</v>
      </c>
    </row>
    <row r="2466" spans="1:57" x14ac:dyDescent="0.25">
      <c r="A2466" s="179">
        <f t="shared" si="38"/>
        <v>33774916</v>
      </c>
      <c r="B2466" t="s">
        <v>1923</v>
      </c>
      <c r="C2466">
        <v>51649482</v>
      </c>
      <c r="D2466">
        <v>140525</v>
      </c>
      <c r="E2466">
        <v>4</v>
      </c>
      <c r="F2466">
        <v>13375</v>
      </c>
      <c r="G2466" s="180">
        <v>43069</v>
      </c>
      <c r="H2466" s="180">
        <v>47452</v>
      </c>
      <c r="I2466">
        <v>630</v>
      </c>
      <c r="J2466">
        <v>1</v>
      </c>
      <c r="K2466">
        <v>18</v>
      </c>
      <c r="L2466">
        <v>30</v>
      </c>
      <c r="M2466">
        <v>2</v>
      </c>
      <c r="N2466" s="170">
        <v>12185828</v>
      </c>
      <c r="O2466" s="170">
        <v>12890000</v>
      </c>
      <c r="P2466" s="178">
        <v>43184820</v>
      </c>
      <c r="Q2466" s="178">
        <v>572066</v>
      </c>
      <c r="R2466" s="178">
        <v>40562135</v>
      </c>
      <c r="S2466">
        <v>2501820</v>
      </c>
      <c r="T2466">
        <v>0</v>
      </c>
      <c r="U2466">
        <v>70000000</v>
      </c>
      <c r="V2466" t="s">
        <v>1927</v>
      </c>
      <c r="W2466">
        <v>1668641</v>
      </c>
      <c r="X2466">
        <v>2501820</v>
      </c>
      <c r="Y2466">
        <v>7001890</v>
      </c>
      <c r="AB2466" s="180">
        <v>43615</v>
      </c>
      <c r="AC2466">
        <v>2</v>
      </c>
      <c r="AD2466" t="s">
        <v>1922</v>
      </c>
      <c r="AE2466">
        <v>1</v>
      </c>
      <c r="AF2466">
        <v>30</v>
      </c>
      <c r="AG2466">
        <v>3926033</v>
      </c>
      <c r="AH2466">
        <v>2</v>
      </c>
      <c r="AI2466">
        <v>0</v>
      </c>
      <c r="AJ2466">
        <v>1</v>
      </c>
      <c r="AK2466">
        <v>0</v>
      </c>
      <c r="AL2466">
        <v>0</v>
      </c>
      <c r="AM2466">
        <v>0</v>
      </c>
      <c r="AN2466">
        <v>1</v>
      </c>
      <c r="AO2466">
        <v>1</v>
      </c>
      <c r="AR2466" s="178">
        <v>6787219</v>
      </c>
      <c r="AS2466" t="s">
        <v>1926</v>
      </c>
      <c r="AT2466">
        <v>0</v>
      </c>
      <c r="AU2466">
        <v>0</v>
      </c>
      <c r="AX2466">
        <v>5</v>
      </c>
      <c r="BC2466">
        <v>1</v>
      </c>
      <c r="BD2466">
        <v>7</v>
      </c>
      <c r="BE2466">
        <v>2</v>
      </c>
    </row>
    <row r="2467" spans="1:57" x14ac:dyDescent="0.25">
      <c r="A2467" s="179">
        <f t="shared" si="38"/>
        <v>0</v>
      </c>
      <c r="B2467" t="s">
        <v>1923</v>
      </c>
      <c r="C2467">
        <v>51775094</v>
      </c>
      <c r="D2467">
        <v>144105</v>
      </c>
      <c r="E2467">
        <v>4</v>
      </c>
      <c r="F2467">
        <v>550019350</v>
      </c>
      <c r="G2467" s="180">
        <v>43303</v>
      </c>
      <c r="H2467" s="180">
        <v>45290</v>
      </c>
      <c r="I2467">
        <v>0</v>
      </c>
      <c r="J2467">
        <v>1</v>
      </c>
      <c r="K2467">
        <v>2</v>
      </c>
      <c r="L2467">
        <v>30</v>
      </c>
      <c r="M2467">
        <v>2</v>
      </c>
      <c r="N2467" s="170">
        <v>22490513</v>
      </c>
      <c r="O2467" s="170">
        <v>24960000</v>
      </c>
      <c r="P2467" s="178">
        <v>11708</v>
      </c>
      <c r="Q2467" s="178">
        <v>459</v>
      </c>
      <c r="R2467" s="178">
        <v>11224</v>
      </c>
      <c r="S2467">
        <v>0</v>
      </c>
      <c r="T2467">
        <v>0</v>
      </c>
      <c r="U2467">
        <v>0</v>
      </c>
      <c r="W2467">
        <v>0</v>
      </c>
      <c r="X2467">
        <v>0</v>
      </c>
      <c r="Y2467">
        <v>0</v>
      </c>
      <c r="AB2467" s="180">
        <v>44285</v>
      </c>
      <c r="AC2467">
        <v>1</v>
      </c>
      <c r="AD2467" t="s">
        <v>1922</v>
      </c>
      <c r="AE2467">
        <v>1</v>
      </c>
      <c r="AF2467">
        <v>30</v>
      </c>
      <c r="AG2467">
        <v>0</v>
      </c>
      <c r="AN2467">
        <v>1</v>
      </c>
      <c r="AO2467">
        <v>1</v>
      </c>
      <c r="AR2467" s="178">
        <v>77311</v>
      </c>
      <c r="AS2467" t="s">
        <v>1921</v>
      </c>
      <c r="AT2467">
        <v>0</v>
      </c>
      <c r="AU2467">
        <v>0</v>
      </c>
      <c r="AV2467">
        <v>890480123</v>
      </c>
      <c r="AW2467" t="s">
        <v>1920</v>
      </c>
      <c r="AX2467">
        <v>5</v>
      </c>
      <c r="BC2467">
        <v>2</v>
      </c>
      <c r="BD2467">
        <v>7</v>
      </c>
      <c r="BE2467">
        <v>2</v>
      </c>
    </row>
    <row r="2468" spans="1:57" x14ac:dyDescent="0.25">
      <c r="A2468" s="179">
        <f t="shared" si="38"/>
        <v>0</v>
      </c>
      <c r="B2468" t="s">
        <v>1923</v>
      </c>
      <c r="C2468">
        <v>51775094</v>
      </c>
      <c r="D2468">
        <v>144105</v>
      </c>
      <c r="E2468">
        <v>4</v>
      </c>
      <c r="F2468">
        <v>550019511</v>
      </c>
      <c r="G2468" s="180">
        <v>43330</v>
      </c>
      <c r="H2468" s="180">
        <v>45350</v>
      </c>
      <c r="I2468">
        <v>0</v>
      </c>
      <c r="J2468">
        <v>1</v>
      </c>
      <c r="K2468">
        <v>1</v>
      </c>
      <c r="L2468">
        <v>30</v>
      </c>
      <c r="M2468">
        <v>2</v>
      </c>
      <c r="N2468" s="170">
        <v>22490513</v>
      </c>
      <c r="O2468" s="170">
        <v>24960000</v>
      </c>
      <c r="P2468" s="178">
        <v>9253</v>
      </c>
      <c r="Q2468" s="178">
        <v>356</v>
      </c>
      <c r="R2468" s="178">
        <v>8900</v>
      </c>
      <c r="S2468">
        <v>0</v>
      </c>
      <c r="T2468">
        <v>0</v>
      </c>
      <c r="U2468">
        <v>0</v>
      </c>
      <c r="W2468">
        <v>0</v>
      </c>
      <c r="X2468">
        <v>0</v>
      </c>
      <c r="Y2468">
        <v>0</v>
      </c>
      <c r="AB2468" s="180">
        <v>44285</v>
      </c>
      <c r="AC2468">
        <v>1</v>
      </c>
      <c r="AD2468" t="s">
        <v>1922</v>
      </c>
      <c r="AE2468">
        <v>1</v>
      </c>
      <c r="AF2468">
        <v>30</v>
      </c>
      <c r="AG2468">
        <v>0</v>
      </c>
      <c r="AN2468">
        <v>1</v>
      </c>
      <c r="AO2468">
        <v>1</v>
      </c>
      <c r="AR2468" s="178">
        <v>61303</v>
      </c>
      <c r="AS2468" t="s">
        <v>1921</v>
      </c>
      <c r="AT2468">
        <v>0</v>
      </c>
      <c r="AU2468">
        <v>0</v>
      </c>
      <c r="AV2468">
        <v>890480123</v>
      </c>
      <c r="AW2468" t="s">
        <v>1920</v>
      </c>
      <c r="AX2468">
        <v>5</v>
      </c>
      <c r="BC2468">
        <v>2</v>
      </c>
      <c r="BD2468">
        <v>7</v>
      </c>
      <c r="BE2468">
        <v>2</v>
      </c>
    </row>
    <row r="2469" spans="1:57" x14ac:dyDescent="0.25">
      <c r="A2469" s="179">
        <f t="shared" si="38"/>
        <v>0</v>
      </c>
      <c r="B2469" t="s">
        <v>1923</v>
      </c>
      <c r="C2469">
        <v>51775094</v>
      </c>
      <c r="D2469">
        <v>144105</v>
      </c>
      <c r="E2469">
        <v>4</v>
      </c>
      <c r="F2469">
        <v>550020716</v>
      </c>
      <c r="G2469" s="180">
        <v>43515</v>
      </c>
      <c r="H2469" s="180">
        <v>45350</v>
      </c>
      <c r="I2469">
        <v>0</v>
      </c>
      <c r="J2469">
        <v>1</v>
      </c>
      <c r="K2469">
        <v>1</v>
      </c>
      <c r="L2469">
        <v>30</v>
      </c>
      <c r="M2469">
        <v>2</v>
      </c>
      <c r="N2469" s="170">
        <v>22490513</v>
      </c>
      <c r="O2469" s="170">
        <v>24960000</v>
      </c>
      <c r="P2469" s="178">
        <v>14275</v>
      </c>
      <c r="Q2469" s="178">
        <v>549</v>
      </c>
      <c r="R2469" s="178">
        <v>13716</v>
      </c>
      <c r="S2469">
        <v>0</v>
      </c>
      <c r="T2469">
        <v>0</v>
      </c>
      <c r="U2469">
        <v>0</v>
      </c>
      <c r="W2469">
        <v>0</v>
      </c>
      <c r="X2469">
        <v>0</v>
      </c>
      <c r="Y2469">
        <v>0</v>
      </c>
      <c r="AB2469" s="180">
        <v>44285</v>
      </c>
      <c r="AC2469">
        <v>1</v>
      </c>
      <c r="AD2469" t="s">
        <v>1922</v>
      </c>
      <c r="AE2469">
        <v>1</v>
      </c>
      <c r="AF2469">
        <v>30</v>
      </c>
      <c r="AG2469">
        <v>0</v>
      </c>
      <c r="AN2469">
        <v>1</v>
      </c>
      <c r="AO2469">
        <v>1</v>
      </c>
      <c r="AR2469" s="178">
        <v>94476</v>
      </c>
      <c r="AS2469" t="s">
        <v>1921</v>
      </c>
      <c r="AT2469">
        <v>0</v>
      </c>
      <c r="AU2469">
        <v>0</v>
      </c>
      <c r="AV2469">
        <v>890480123</v>
      </c>
      <c r="AW2469" t="s">
        <v>1920</v>
      </c>
      <c r="AX2469">
        <v>5</v>
      </c>
      <c r="BC2469">
        <v>2</v>
      </c>
      <c r="BD2469">
        <v>7</v>
      </c>
      <c r="BE2469">
        <v>2</v>
      </c>
    </row>
    <row r="2470" spans="1:57" x14ac:dyDescent="0.25">
      <c r="A2470" s="179">
        <f t="shared" si="38"/>
        <v>0</v>
      </c>
      <c r="B2470" t="s">
        <v>1923</v>
      </c>
      <c r="C2470">
        <v>51775094</v>
      </c>
      <c r="D2470">
        <v>144105</v>
      </c>
      <c r="E2470">
        <v>4</v>
      </c>
      <c r="F2470">
        <v>550020991</v>
      </c>
      <c r="G2470" s="180">
        <v>43562</v>
      </c>
      <c r="H2470" s="180">
        <v>45350</v>
      </c>
      <c r="I2470">
        <v>0</v>
      </c>
      <c r="J2470">
        <v>1</v>
      </c>
      <c r="K2470">
        <v>2</v>
      </c>
      <c r="L2470">
        <v>30</v>
      </c>
      <c r="M2470">
        <v>2</v>
      </c>
      <c r="N2470" s="170">
        <v>22490513</v>
      </c>
      <c r="O2470" s="170">
        <v>24960000</v>
      </c>
      <c r="P2470" s="178">
        <v>37171</v>
      </c>
      <c r="Q2470" s="178">
        <v>1429</v>
      </c>
      <c r="R2470" s="178">
        <v>35692</v>
      </c>
      <c r="S2470">
        <v>0</v>
      </c>
      <c r="T2470">
        <v>0</v>
      </c>
      <c r="U2470">
        <v>0</v>
      </c>
      <c r="W2470">
        <v>0</v>
      </c>
      <c r="X2470">
        <v>0</v>
      </c>
      <c r="Y2470">
        <v>0</v>
      </c>
      <c r="AB2470" s="180">
        <v>44285</v>
      </c>
      <c r="AC2470">
        <v>1</v>
      </c>
      <c r="AD2470" t="s">
        <v>1922</v>
      </c>
      <c r="AE2470">
        <v>1</v>
      </c>
      <c r="AF2470">
        <v>30</v>
      </c>
      <c r="AG2470">
        <v>0</v>
      </c>
      <c r="AN2470">
        <v>1</v>
      </c>
      <c r="AO2470">
        <v>1</v>
      </c>
      <c r="AR2470" s="178">
        <v>245847</v>
      </c>
      <c r="AS2470" t="s">
        <v>1921</v>
      </c>
      <c r="AT2470">
        <v>0</v>
      </c>
      <c r="AU2470">
        <v>0</v>
      </c>
      <c r="AV2470">
        <v>890480123</v>
      </c>
      <c r="AW2470" t="s">
        <v>1920</v>
      </c>
      <c r="AX2470">
        <v>5</v>
      </c>
      <c r="BC2470">
        <v>2</v>
      </c>
      <c r="BD2470">
        <v>7</v>
      </c>
      <c r="BE2470">
        <v>2</v>
      </c>
    </row>
    <row r="2471" spans="1:57" x14ac:dyDescent="0.25">
      <c r="A2471" s="179">
        <f t="shared" si="38"/>
        <v>0</v>
      </c>
      <c r="B2471" t="s">
        <v>1923</v>
      </c>
      <c r="C2471">
        <v>51775094</v>
      </c>
      <c r="D2471">
        <v>144105</v>
      </c>
      <c r="E2471">
        <v>4</v>
      </c>
      <c r="F2471">
        <v>550020999</v>
      </c>
      <c r="G2471" s="180">
        <v>43564</v>
      </c>
      <c r="H2471" s="180">
        <v>45350</v>
      </c>
      <c r="I2471">
        <v>0</v>
      </c>
      <c r="J2471">
        <v>1</v>
      </c>
      <c r="K2471">
        <v>2</v>
      </c>
      <c r="L2471">
        <v>30</v>
      </c>
      <c r="M2471">
        <v>2</v>
      </c>
      <c r="N2471" s="170">
        <v>22490513</v>
      </c>
      <c r="O2471" s="170">
        <v>24960000</v>
      </c>
      <c r="P2471" s="178">
        <v>111546</v>
      </c>
      <c r="Q2471" s="178">
        <v>4288</v>
      </c>
      <c r="R2471" s="178">
        <v>107102</v>
      </c>
      <c r="S2471">
        <v>0</v>
      </c>
      <c r="T2471">
        <v>0</v>
      </c>
      <c r="U2471">
        <v>0</v>
      </c>
      <c r="W2471">
        <v>0</v>
      </c>
      <c r="X2471">
        <v>0</v>
      </c>
      <c r="Y2471">
        <v>0</v>
      </c>
      <c r="AB2471" s="180">
        <v>44285</v>
      </c>
      <c r="AC2471">
        <v>1</v>
      </c>
      <c r="AD2471" t="s">
        <v>1922</v>
      </c>
      <c r="AE2471">
        <v>1</v>
      </c>
      <c r="AF2471">
        <v>30</v>
      </c>
      <c r="AG2471">
        <v>0</v>
      </c>
      <c r="AN2471">
        <v>1</v>
      </c>
      <c r="AO2471">
        <v>1</v>
      </c>
      <c r="AR2471" s="178">
        <v>737720</v>
      </c>
      <c r="AS2471" t="s">
        <v>1921</v>
      </c>
      <c r="AT2471">
        <v>0</v>
      </c>
      <c r="AU2471">
        <v>0</v>
      </c>
      <c r="AV2471">
        <v>890480123</v>
      </c>
      <c r="AW2471" t="s">
        <v>1920</v>
      </c>
      <c r="AX2471">
        <v>5</v>
      </c>
      <c r="BC2471">
        <v>2</v>
      </c>
      <c r="BD2471">
        <v>7</v>
      </c>
      <c r="BE2471">
        <v>2</v>
      </c>
    </row>
    <row r="2472" spans="1:57" x14ac:dyDescent="0.25">
      <c r="A2472" s="179">
        <f t="shared" si="38"/>
        <v>0</v>
      </c>
      <c r="B2472" t="s">
        <v>1923</v>
      </c>
      <c r="C2472">
        <v>51775094</v>
      </c>
      <c r="D2472">
        <v>144105</v>
      </c>
      <c r="E2472">
        <v>4</v>
      </c>
      <c r="F2472">
        <v>550021034</v>
      </c>
      <c r="G2472" s="180">
        <v>43567</v>
      </c>
      <c r="H2472" s="180">
        <v>45350</v>
      </c>
      <c r="I2472">
        <v>0</v>
      </c>
      <c r="J2472">
        <v>1</v>
      </c>
      <c r="K2472">
        <v>2</v>
      </c>
      <c r="L2472">
        <v>30</v>
      </c>
      <c r="M2472">
        <v>2</v>
      </c>
      <c r="N2472" s="170">
        <v>22490513</v>
      </c>
      <c r="O2472" s="170">
        <v>24960000</v>
      </c>
      <c r="P2472" s="178">
        <v>195521</v>
      </c>
      <c r="Q2472" s="178">
        <v>7517</v>
      </c>
      <c r="R2472" s="178">
        <v>187706</v>
      </c>
      <c r="S2472">
        <v>0</v>
      </c>
      <c r="T2472">
        <v>0</v>
      </c>
      <c r="U2472">
        <v>0</v>
      </c>
      <c r="W2472">
        <v>0</v>
      </c>
      <c r="X2472">
        <v>0</v>
      </c>
      <c r="Y2472">
        <v>0</v>
      </c>
      <c r="AB2472" s="180">
        <v>44285</v>
      </c>
      <c r="AC2472">
        <v>1</v>
      </c>
      <c r="AD2472" t="s">
        <v>1922</v>
      </c>
      <c r="AE2472">
        <v>1</v>
      </c>
      <c r="AF2472">
        <v>30</v>
      </c>
      <c r="AG2472">
        <v>0</v>
      </c>
      <c r="AN2472">
        <v>1</v>
      </c>
      <c r="AO2472">
        <v>1</v>
      </c>
      <c r="AR2472" s="178">
        <v>1292921</v>
      </c>
      <c r="AS2472" t="s">
        <v>1921</v>
      </c>
      <c r="AT2472">
        <v>0</v>
      </c>
      <c r="AU2472">
        <v>0</v>
      </c>
      <c r="AV2472">
        <v>890480123</v>
      </c>
      <c r="AW2472" t="s">
        <v>1920</v>
      </c>
      <c r="AX2472">
        <v>5</v>
      </c>
      <c r="BC2472">
        <v>2</v>
      </c>
      <c r="BD2472">
        <v>7</v>
      </c>
      <c r="BE2472">
        <v>2</v>
      </c>
    </row>
    <row r="2473" spans="1:57" x14ac:dyDescent="0.25">
      <c r="A2473" s="179">
        <f t="shared" si="38"/>
        <v>0</v>
      </c>
      <c r="B2473" t="s">
        <v>1923</v>
      </c>
      <c r="C2473">
        <v>51775094</v>
      </c>
      <c r="D2473">
        <v>144105</v>
      </c>
      <c r="E2473">
        <v>4</v>
      </c>
      <c r="F2473">
        <v>550021035</v>
      </c>
      <c r="G2473" s="180">
        <v>43567</v>
      </c>
      <c r="H2473" s="180">
        <v>45350</v>
      </c>
      <c r="I2473">
        <v>0</v>
      </c>
      <c r="J2473">
        <v>1</v>
      </c>
      <c r="K2473">
        <v>2</v>
      </c>
      <c r="L2473">
        <v>30</v>
      </c>
      <c r="M2473">
        <v>2</v>
      </c>
      <c r="N2473" s="170">
        <v>22490513</v>
      </c>
      <c r="O2473" s="170">
        <v>24960000</v>
      </c>
      <c r="P2473" s="178">
        <v>37192</v>
      </c>
      <c r="Q2473" s="178">
        <v>1430</v>
      </c>
      <c r="R2473" s="178">
        <v>35711</v>
      </c>
      <c r="S2473">
        <v>0</v>
      </c>
      <c r="T2473">
        <v>0</v>
      </c>
      <c r="U2473">
        <v>0</v>
      </c>
      <c r="W2473">
        <v>0</v>
      </c>
      <c r="X2473">
        <v>0</v>
      </c>
      <c r="Y2473">
        <v>0</v>
      </c>
      <c r="AB2473" s="180">
        <v>44285</v>
      </c>
      <c r="AC2473">
        <v>1</v>
      </c>
      <c r="AD2473" t="s">
        <v>1922</v>
      </c>
      <c r="AE2473">
        <v>1</v>
      </c>
      <c r="AF2473">
        <v>30</v>
      </c>
      <c r="AG2473">
        <v>0</v>
      </c>
      <c r="AN2473">
        <v>1</v>
      </c>
      <c r="AO2473">
        <v>1</v>
      </c>
      <c r="AR2473" s="178">
        <v>245978</v>
      </c>
      <c r="AS2473" t="s">
        <v>1921</v>
      </c>
      <c r="AT2473">
        <v>0</v>
      </c>
      <c r="AU2473">
        <v>0</v>
      </c>
      <c r="AV2473">
        <v>890480123</v>
      </c>
      <c r="AW2473" t="s">
        <v>1920</v>
      </c>
      <c r="AX2473">
        <v>5</v>
      </c>
      <c r="BC2473">
        <v>2</v>
      </c>
      <c r="BD2473">
        <v>7</v>
      </c>
      <c r="BE2473">
        <v>2</v>
      </c>
    </row>
    <row r="2474" spans="1:57" x14ac:dyDescent="0.25">
      <c r="A2474" s="179">
        <f t="shared" si="38"/>
        <v>0</v>
      </c>
      <c r="B2474" t="s">
        <v>1923</v>
      </c>
      <c r="C2474">
        <v>51775094</v>
      </c>
      <c r="D2474">
        <v>144105</v>
      </c>
      <c r="E2474">
        <v>4</v>
      </c>
      <c r="F2474">
        <v>550021045</v>
      </c>
      <c r="G2474" s="180">
        <v>43568</v>
      </c>
      <c r="H2474" s="180">
        <v>45350</v>
      </c>
      <c r="I2474">
        <v>0</v>
      </c>
      <c r="J2474">
        <v>1</v>
      </c>
      <c r="K2474">
        <v>2</v>
      </c>
      <c r="L2474">
        <v>30</v>
      </c>
      <c r="M2474">
        <v>2</v>
      </c>
      <c r="N2474" s="170">
        <v>22490513</v>
      </c>
      <c r="O2474" s="170">
        <v>24960000</v>
      </c>
      <c r="P2474" s="178">
        <v>209794</v>
      </c>
      <c r="Q2474" s="178">
        <v>8065</v>
      </c>
      <c r="R2474" s="178">
        <v>201422</v>
      </c>
      <c r="S2474">
        <v>0</v>
      </c>
      <c r="T2474">
        <v>0</v>
      </c>
      <c r="U2474">
        <v>0</v>
      </c>
      <c r="W2474">
        <v>0</v>
      </c>
      <c r="X2474">
        <v>0</v>
      </c>
      <c r="Y2474">
        <v>0</v>
      </c>
      <c r="AB2474" s="180">
        <v>44285</v>
      </c>
      <c r="AC2474">
        <v>1</v>
      </c>
      <c r="AD2474" t="s">
        <v>1922</v>
      </c>
      <c r="AE2474">
        <v>1</v>
      </c>
      <c r="AF2474">
        <v>30</v>
      </c>
      <c r="AG2474">
        <v>0</v>
      </c>
      <c r="AN2474">
        <v>1</v>
      </c>
      <c r="AO2474">
        <v>1</v>
      </c>
      <c r="AR2474" s="178">
        <v>1387397</v>
      </c>
      <c r="AS2474" t="s">
        <v>1921</v>
      </c>
      <c r="AT2474">
        <v>0</v>
      </c>
      <c r="AU2474">
        <v>0</v>
      </c>
      <c r="AV2474">
        <v>890480123</v>
      </c>
      <c r="AW2474" t="s">
        <v>1920</v>
      </c>
      <c r="AX2474">
        <v>5</v>
      </c>
      <c r="BC2474">
        <v>2</v>
      </c>
      <c r="BD2474">
        <v>7</v>
      </c>
      <c r="BE2474">
        <v>2</v>
      </c>
    </row>
    <row r="2475" spans="1:57" x14ac:dyDescent="0.25">
      <c r="A2475" s="179">
        <f t="shared" si="38"/>
        <v>0</v>
      </c>
      <c r="B2475" t="s">
        <v>1923</v>
      </c>
      <c r="C2475">
        <v>51775094</v>
      </c>
      <c r="D2475">
        <v>144105</v>
      </c>
      <c r="E2475">
        <v>4</v>
      </c>
      <c r="F2475">
        <v>550021046</v>
      </c>
      <c r="G2475" s="180">
        <v>43568</v>
      </c>
      <c r="H2475" s="180">
        <v>45350</v>
      </c>
      <c r="I2475">
        <v>0</v>
      </c>
      <c r="J2475">
        <v>1</v>
      </c>
      <c r="K2475">
        <v>2</v>
      </c>
      <c r="L2475">
        <v>30</v>
      </c>
      <c r="M2475">
        <v>2</v>
      </c>
      <c r="N2475" s="170">
        <v>22490513</v>
      </c>
      <c r="O2475" s="170">
        <v>24960000</v>
      </c>
      <c r="P2475" s="178">
        <v>228211</v>
      </c>
      <c r="Q2475" s="178">
        <v>8773</v>
      </c>
      <c r="R2475" s="178">
        <v>219110</v>
      </c>
      <c r="S2475">
        <v>0</v>
      </c>
      <c r="T2475">
        <v>0</v>
      </c>
      <c r="U2475">
        <v>0</v>
      </c>
      <c r="W2475">
        <v>0</v>
      </c>
      <c r="X2475">
        <v>0</v>
      </c>
      <c r="Y2475">
        <v>0</v>
      </c>
      <c r="AB2475" s="180">
        <v>44285</v>
      </c>
      <c r="AC2475">
        <v>1</v>
      </c>
      <c r="AD2475" t="s">
        <v>1922</v>
      </c>
      <c r="AE2475">
        <v>1</v>
      </c>
      <c r="AF2475">
        <v>30</v>
      </c>
      <c r="AG2475">
        <v>0</v>
      </c>
      <c r="AN2475">
        <v>1</v>
      </c>
      <c r="AO2475">
        <v>1</v>
      </c>
      <c r="AR2475" s="178">
        <v>1509233</v>
      </c>
      <c r="AS2475" t="s">
        <v>1921</v>
      </c>
      <c r="AT2475">
        <v>0</v>
      </c>
      <c r="AU2475">
        <v>0</v>
      </c>
      <c r="AV2475">
        <v>890480123</v>
      </c>
      <c r="AW2475" t="s">
        <v>1920</v>
      </c>
      <c r="AX2475">
        <v>5</v>
      </c>
      <c r="BC2475">
        <v>2</v>
      </c>
      <c r="BD2475">
        <v>7</v>
      </c>
      <c r="BE2475">
        <v>2</v>
      </c>
    </row>
    <row r="2476" spans="1:57" x14ac:dyDescent="0.25">
      <c r="A2476" s="179">
        <f t="shared" si="38"/>
        <v>0</v>
      </c>
      <c r="B2476" t="s">
        <v>1923</v>
      </c>
      <c r="C2476">
        <v>51775094</v>
      </c>
      <c r="D2476">
        <v>144105</v>
      </c>
      <c r="E2476">
        <v>4</v>
      </c>
      <c r="F2476">
        <v>550021063</v>
      </c>
      <c r="G2476" s="180">
        <v>43571</v>
      </c>
      <c r="H2476" s="180">
        <v>45350</v>
      </c>
      <c r="I2476">
        <v>0</v>
      </c>
      <c r="J2476">
        <v>1</v>
      </c>
      <c r="K2476">
        <v>2</v>
      </c>
      <c r="L2476">
        <v>30</v>
      </c>
      <c r="M2476">
        <v>2</v>
      </c>
      <c r="N2476" s="170">
        <v>22490513</v>
      </c>
      <c r="O2476" s="170">
        <v>24960000</v>
      </c>
      <c r="P2476" s="178">
        <v>79917</v>
      </c>
      <c r="Q2476" s="178">
        <v>3072</v>
      </c>
      <c r="R2476" s="178">
        <v>76738</v>
      </c>
      <c r="S2476">
        <v>0</v>
      </c>
      <c r="T2476">
        <v>0</v>
      </c>
      <c r="U2476">
        <v>0</v>
      </c>
      <c r="W2476">
        <v>0</v>
      </c>
      <c r="X2476">
        <v>0</v>
      </c>
      <c r="Y2476">
        <v>0</v>
      </c>
      <c r="AB2476" s="180">
        <v>44285</v>
      </c>
      <c r="AC2476">
        <v>1</v>
      </c>
      <c r="AD2476" t="s">
        <v>1922</v>
      </c>
      <c r="AE2476">
        <v>1</v>
      </c>
      <c r="AF2476">
        <v>30</v>
      </c>
      <c r="AG2476">
        <v>0</v>
      </c>
      <c r="AN2476">
        <v>1</v>
      </c>
      <c r="AO2476">
        <v>1</v>
      </c>
      <c r="AR2476" s="178">
        <v>528572</v>
      </c>
      <c r="AS2476" t="s">
        <v>1921</v>
      </c>
      <c r="AT2476">
        <v>0</v>
      </c>
      <c r="AU2476">
        <v>0</v>
      </c>
      <c r="AV2476">
        <v>890480123</v>
      </c>
      <c r="AW2476" t="s">
        <v>1920</v>
      </c>
      <c r="AX2476">
        <v>5</v>
      </c>
      <c r="BC2476">
        <v>2</v>
      </c>
      <c r="BD2476">
        <v>7</v>
      </c>
      <c r="BE2476">
        <v>2</v>
      </c>
    </row>
    <row r="2477" spans="1:57" x14ac:dyDescent="0.25">
      <c r="A2477" s="179">
        <f t="shared" si="38"/>
        <v>0</v>
      </c>
      <c r="B2477" t="s">
        <v>1923</v>
      </c>
      <c r="C2477">
        <v>51775094</v>
      </c>
      <c r="D2477">
        <v>144105</v>
      </c>
      <c r="E2477">
        <v>4</v>
      </c>
      <c r="F2477">
        <v>550021105</v>
      </c>
      <c r="G2477" s="180">
        <v>43578</v>
      </c>
      <c r="H2477" s="180">
        <v>45350</v>
      </c>
      <c r="I2477">
        <v>0</v>
      </c>
      <c r="J2477">
        <v>1</v>
      </c>
      <c r="K2477">
        <v>2</v>
      </c>
      <c r="L2477">
        <v>30</v>
      </c>
      <c r="M2477">
        <v>2</v>
      </c>
      <c r="N2477" s="170">
        <v>22490513</v>
      </c>
      <c r="O2477" s="170">
        <v>24960000</v>
      </c>
      <c r="P2477" s="178">
        <v>19958</v>
      </c>
      <c r="Q2477" s="178">
        <v>767</v>
      </c>
      <c r="R2477" s="178">
        <v>19145</v>
      </c>
      <c r="S2477">
        <v>0</v>
      </c>
      <c r="T2477">
        <v>0</v>
      </c>
      <c r="U2477">
        <v>0</v>
      </c>
      <c r="W2477">
        <v>0</v>
      </c>
      <c r="X2477">
        <v>0</v>
      </c>
      <c r="Y2477">
        <v>0</v>
      </c>
      <c r="AB2477" s="180">
        <v>44285</v>
      </c>
      <c r="AC2477">
        <v>1</v>
      </c>
      <c r="AD2477" t="s">
        <v>1922</v>
      </c>
      <c r="AE2477">
        <v>1</v>
      </c>
      <c r="AF2477">
        <v>30</v>
      </c>
      <c r="AG2477">
        <v>0</v>
      </c>
      <c r="AN2477">
        <v>1</v>
      </c>
      <c r="AO2477">
        <v>1</v>
      </c>
      <c r="AR2477" s="178">
        <v>131871</v>
      </c>
      <c r="AS2477" t="s">
        <v>1921</v>
      </c>
      <c r="AT2477">
        <v>0</v>
      </c>
      <c r="AU2477">
        <v>0</v>
      </c>
      <c r="AV2477">
        <v>890480123</v>
      </c>
      <c r="AW2477" t="s">
        <v>1920</v>
      </c>
      <c r="AX2477">
        <v>5</v>
      </c>
      <c r="BC2477">
        <v>2</v>
      </c>
      <c r="BD2477">
        <v>7</v>
      </c>
      <c r="BE2477">
        <v>2</v>
      </c>
    </row>
    <row r="2478" spans="1:57" x14ac:dyDescent="0.25">
      <c r="A2478" s="179">
        <f t="shared" si="38"/>
        <v>0</v>
      </c>
      <c r="B2478" t="s">
        <v>1923</v>
      </c>
      <c r="C2478">
        <v>51775094</v>
      </c>
      <c r="D2478">
        <v>144105</v>
      </c>
      <c r="E2478">
        <v>4</v>
      </c>
      <c r="F2478">
        <v>550021188</v>
      </c>
      <c r="G2478" s="180">
        <v>43589</v>
      </c>
      <c r="H2478" s="180">
        <v>45350</v>
      </c>
      <c r="I2478">
        <v>0</v>
      </c>
      <c r="J2478">
        <v>1</v>
      </c>
      <c r="K2478">
        <v>1</v>
      </c>
      <c r="L2478">
        <v>30</v>
      </c>
      <c r="M2478">
        <v>2</v>
      </c>
      <c r="N2478" s="170">
        <v>22490513</v>
      </c>
      <c r="O2478" s="170">
        <v>24960000</v>
      </c>
      <c r="P2478" s="178">
        <v>60099</v>
      </c>
      <c r="Q2478" s="178">
        <v>2310</v>
      </c>
      <c r="R2478" s="178">
        <v>57724</v>
      </c>
      <c r="S2478">
        <v>0</v>
      </c>
      <c r="T2478">
        <v>0</v>
      </c>
      <c r="U2478">
        <v>0</v>
      </c>
      <c r="W2478">
        <v>0</v>
      </c>
      <c r="X2478">
        <v>0</v>
      </c>
      <c r="Y2478">
        <v>0</v>
      </c>
      <c r="AB2478" s="180">
        <v>44285</v>
      </c>
      <c r="AC2478">
        <v>1</v>
      </c>
      <c r="AD2478" t="s">
        <v>1922</v>
      </c>
      <c r="AE2478">
        <v>1</v>
      </c>
      <c r="AF2478">
        <v>30</v>
      </c>
      <c r="AG2478">
        <v>0</v>
      </c>
      <c r="AN2478">
        <v>1</v>
      </c>
      <c r="AO2478">
        <v>1</v>
      </c>
      <c r="AR2478" s="178">
        <v>397604</v>
      </c>
      <c r="AS2478" t="s">
        <v>1921</v>
      </c>
      <c r="AT2478">
        <v>0</v>
      </c>
      <c r="AU2478">
        <v>0</v>
      </c>
      <c r="AV2478">
        <v>890480123</v>
      </c>
      <c r="AW2478" t="s">
        <v>1920</v>
      </c>
      <c r="AX2478">
        <v>5</v>
      </c>
      <c r="BC2478">
        <v>2</v>
      </c>
      <c r="BD2478">
        <v>7</v>
      </c>
      <c r="BE2478">
        <v>2</v>
      </c>
    </row>
    <row r="2479" spans="1:57" x14ac:dyDescent="0.25">
      <c r="A2479" s="179">
        <f t="shared" si="38"/>
        <v>0</v>
      </c>
      <c r="B2479" t="s">
        <v>1923</v>
      </c>
      <c r="C2479">
        <v>51775094</v>
      </c>
      <c r="D2479">
        <v>144105</v>
      </c>
      <c r="E2479">
        <v>4</v>
      </c>
      <c r="F2479">
        <v>550024555</v>
      </c>
      <c r="G2479" s="180">
        <v>44106</v>
      </c>
      <c r="H2479" s="180">
        <v>45350</v>
      </c>
      <c r="I2479">
        <v>0</v>
      </c>
      <c r="J2479">
        <v>1</v>
      </c>
      <c r="K2479">
        <v>1</v>
      </c>
      <c r="L2479">
        <v>30</v>
      </c>
      <c r="M2479">
        <v>2</v>
      </c>
      <c r="N2479" s="170">
        <v>22490513</v>
      </c>
      <c r="O2479" s="170">
        <v>24960000</v>
      </c>
      <c r="P2479" s="178">
        <v>384622</v>
      </c>
      <c r="Q2479" s="178">
        <v>14787</v>
      </c>
      <c r="R2479" s="178">
        <v>369472</v>
      </c>
      <c r="S2479">
        <v>0</v>
      </c>
      <c r="T2479">
        <v>0</v>
      </c>
      <c r="U2479">
        <v>0</v>
      </c>
      <c r="W2479">
        <v>0</v>
      </c>
      <c r="X2479">
        <v>0</v>
      </c>
      <c r="Y2479">
        <v>0</v>
      </c>
      <c r="AB2479" s="180">
        <v>44285</v>
      </c>
      <c r="AC2479">
        <v>1</v>
      </c>
      <c r="AD2479" t="s">
        <v>1922</v>
      </c>
      <c r="AE2479">
        <v>1</v>
      </c>
      <c r="AF2479">
        <v>30</v>
      </c>
      <c r="AG2479">
        <v>0</v>
      </c>
      <c r="AN2479">
        <v>1</v>
      </c>
      <c r="AO2479">
        <v>1</v>
      </c>
      <c r="AR2479" s="178">
        <v>2544928</v>
      </c>
      <c r="AS2479" t="s">
        <v>1921</v>
      </c>
      <c r="AT2479">
        <v>0</v>
      </c>
      <c r="AU2479">
        <v>0</v>
      </c>
      <c r="AV2479">
        <v>890480123</v>
      </c>
      <c r="AW2479" t="s">
        <v>1920</v>
      </c>
      <c r="AX2479">
        <v>5</v>
      </c>
      <c r="BC2479">
        <v>2</v>
      </c>
      <c r="BD2479">
        <v>7</v>
      </c>
      <c r="BE2479">
        <v>2</v>
      </c>
    </row>
    <row r="2480" spans="1:57" x14ac:dyDescent="0.25">
      <c r="A2480" s="179">
        <f t="shared" si="38"/>
        <v>0</v>
      </c>
      <c r="B2480" t="s">
        <v>1923</v>
      </c>
      <c r="C2480">
        <v>51775094</v>
      </c>
      <c r="D2480">
        <v>144105</v>
      </c>
      <c r="E2480">
        <v>4</v>
      </c>
      <c r="F2480">
        <v>550025204</v>
      </c>
      <c r="G2480" s="180">
        <v>44215</v>
      </c>
      <c r="H2480" s="180">
        <v>45350</v>
      </c>
      <c r="I2480">
        <v>0</v>
      </c>
      <c r="J2480">
        <v>1</v>
      </c>
      <c r="K2480">
        <v>4</v>
      </c>
      <c r="L2480">
        <v>30</v>
      </c>
      <c r="M2480">
        <v>2</v>
      </c>
      <c r="N2480" s="170">
        <v>22490513</v>
      </c>
      <c r="O2480" s="170">
        <v>24960000</v>
      </c>
      <c r="P2480" s="178">
        <v>600000</v>
      </c>
      <c r="Q2480" s="178">
        <v>23066</v>
      </c>
      <c r="R2480" s="178">
        <v>541182</v>
      </c>
      <c r="S2480">
        <v>0</v>
      </c>
      <c r="T2480">
        <v>0</v>
      </c>
      <c r="U2480">
        <v>0</v>
      </c>
      <c r="W2480">
        <v>0</v>
      </c>
      <c r="X2480">
        <v>0</v>
      </c>
      <c r="Y2480">
        <v>0</v>
      </c>
      <c r="AB2480" s="180">
        <v>44285</v>
      </c>
      <c r="AC2480">
        <v>1</v>
      </c>
      <c r="AD2480" t="s">
        <v>1922</v>
      </c>
      <c r="AE2480">
        <v>1</v>
      </c>
      <c r="AF2480">
        <v>30</v>
      </c>
      <c r="AG2480">
        <v>0</v>
      </c>
      <c r="AN2480">
        <v>1</v>
      </c>
      <c r="AO2480">
        <v>1</v>
      </c>
      <c r="AR2480" s="178">
        <v>3727669</v>
      </c>
      <c r="AS2480" t="s">
        <v>1921</v>
      </c>
      <c r="AT2480">
        <v>0</v>
      </c>
      <c r="AU2480">
        <v>0</v>
      </c>
      <c r="AV2480">
        <v>890480123</v>
      </c>
      <c r="AW2480" t="s">
        <v>1920</v>
      </c>
      <c r="AX2480">
        <v>5</v>
      </c>
      <c r="BC2480">
        <v>2</v>
      </c>
      <c r="BD2480">
        <v>7</v>
      </c>
      <c r="BE2480">
        <v>2</v>
      </c>
    </row>
    <row r="2481" spans="1:57" x14ac:dyDescent="0.25">
      <c r="A2481" s="179">
        <f t="shared" si="38"/>
        <v>0</v>
      </c>
      <c r="B2481" t="s">
        <v>1923</v>
      </c>
      <c r="C2481">
        <v>51775094</v>
      </c>
      <c r="D2481">
        <v>144105</v>
      </c>
      <c r="E2481">
        <v>4</v>
      </c>
      <c r="F2481">
        <v>550025205</v>
      </c>
      <c r="G2481" s="180">
        <v>44215</v>
      </c>
      <c r="H2481" s="180">
        <v>45350</v>
      </c>
      <c r="I2481">
        <v>0</v>
      </c>
      <c r="J2481">
        <v>1</v>
      </c>
      <c r="K2481">
        <v>4</v>
      </c>
      <c r="L2481">
        <v>30</v>
      </c>
      <c r="M2481">
        <v>2</v>
      </c>
      <c r="N2481" s="170">
        <v>22490513</v>
      </c>
      <c r="O2481" s="170">
        <v>24960000</v>
      </c>
      <c r="P2481" s="178">
        <v>200000</v>
      </c>
      <c r="Q2481" s="178">
        <v>7689</v>
      </c>
      <c r="R2481" s="178">
        <v>180383</v>
      </c>
      <c r="S2481">
        <v>0</v>
      </c>
      <c r="T2481">
        <v>0</v>
      </c>
      <c r="U2481">
        <v>0</v>
      </c>
      <c r="W2481">
        <v>0</v>
      </c>
      <c r="X2481">
        <v>0</v>
      </c>
      <c r="Y2481">
        <v>0</v>
      </c>
      <c r="AB2481" s="180">
        <v>44285</v>
      </c>
      <c r="AC2481">
        <v>1</v>
      </c>
      <c r="AD2481" t="s">
        <v>1922</v>
      </c>
      <c r="AE2481">
        <v>1</v>
      </c>
      <c r="AF2481">
        <v>30</v>
      </c>
      <c r="AG2481">
        <v>0</v>
      </c>
      <c r="AN2481">
        <v>1</v>
      </c>
      <c r="AO2481">
        <v>1</v>
      </c>
      <c r="AR2481" s="178">
        <v>1242481</v>
      </c>
      <c r="AS2481" t="s">
        <v>1921</v>
      </c>
      <c r="AT2481">
        <v>0</v>
      </c>
      <c r="AU2481">
        <v>0</v>
      </c>
      <c r="AV2481">
        <v>890480123</v>
      </c>
      <c r="AW2481" t="s">
        <v>1920</v>
      </c>
      <c r="AX2481">
        <v>5</v>
      </c>
      <c r="BC2481">
        <v>2</v>
      </c>
      <c r="BD2481">
        <v>7</v>
      </c>
      <c r="BE2481">
        <v>2</v>
      </c>
    </row>
    <row r="2482" spans="1:57" x14ac:dyDescent="0.25">
      <c r="A2482" s="179">
        <f t="shared" si="38"/>
        <v>0</v>
      </c>
      <c r="B2482" t="s">
        <v>1923</v>
      </c>
      <c r="C2482">
        <v>51775094</v>
      </c>
      <c r="D2482">
        <v>144105</v>
      </c>
      <c r="E2482">
        <v>4</v>
      </c>
      <c r="F2482">
        <v>550025375</v>
      </c>
      <c r="G2482" s="180">
        <v>44235</v>
      </c>
      <c r="H2482" s="180">
        <v>45350</v>
      </c>
      <c r="I2482">
        <v>0</v>
      </c>
      <c r="J2482">
        <v>1</v>
      </c>
      <c r="K2482">
        <v>2</v>
      </c>
      <c r="L2482">
        <v>30</v>
      </c>
      <c r="M2482">
        <v>2</v>
      </c>
      <c r="N2482" s="170">
        <v>22490513</v>
      </c>
      <c r="O2482" s="170">
        <v>24960000</v>
      </c>
      <c r="P2482" s="178">
        <v>100000</v>
      </c>
      <c r="Q2482" s="178">
        <v>3844</v>
      </c>
      <c r="R2482" s="178">
        <v>94112</v>
      </c>
      <c r="S2482">
        <v>0</v>
      </c>
      <c r="T2482">
        <v>0</v>
      </c>
      <c r="U2482">
        <v>0</v>
      </c>
      <c r="W2482">
        <v>0</v>
      </c>
      <c r="X2482">
        <v>0</v>
      </c>
      <c r="Y2482">
        <v>0</v>
      </c>
      <c r="AB2482" s="180">
        <v>44285</v>
      </c>
      <c r="AC2482">
        <v>1</v>
      </c>
      <c r="AD2482" t="s">
        <v>1922</v>
      </c>
      <c r="AE2482">
        <v>1</v>
      </c>
      <c r="AF2482">
        <v>30</v>
      </c>
      <c r="AG2482">
        <v>0</v>
      </c>
      <c r="AN2482">
        <v>1</v>
      </c>
      <c r="AO2482">
        <v>1</v>
      </c>
      <c r="AR2482" s="178">
        <v>648245</v>
      </c>
      <c r="AS2482" t="s">
        <v>1921</v>
      </c>
      <c r="AT2482">
        <v>0</v>
      </c>
      <c r="AU2482">
        <v>0</v>
      </c>
      <c r="AV2482">
        <v>890480123</v>
      </c>
      <c r="AW2482" t="s">
        <v>1920</v>
      </c>
      <c r="AX2482">
        <v>5</v>
      </c>
      <c r="BC2482">
        <v>2</v>
      </c>
      <c r="BD2482">
        <v>7</v>
      </c>
      <c r="BE2482">
        <v>2</v>
      </c>
    </row>
    <row r="2483" spans="1:57" x14ac:dyDescent="0.25">
      <c r="A2483" s="179">
        <f t="shared" si="38"/>
        <v>0</v>
      </c>
      <c r="B2483" t="s">
        <v>1923</v>
      </c>
      <c r="C2483">
        <v>51775094</v>
      </c>
      <c r="D2483">
        <v>144105</v>
      </c>
      <c r="E2483">
        <v>4</v>
      </c>
      <c r="F2483">
        <v>550025472</v>
      </c>
      <c r="G2483" s="180">
        <v>44255</v>
      </c>
      <c r="H2483" s="180">
        <v>44316</v>
      </c>
      <c r="I2483">
        <v>0</v>
      </c>
      <c r="J2483">
        <v>1</v>
      </c>
      <c r="K2483">
        <v>0</v>
      </c>
      <c r="L2483">
        <v>30</v>
      </c>
      <c r="M2483">
        <v>2</v>
      </c>
      <c r="N2483">
        <v>0</v>
      </c>
      <c r="O2483">
        <v>0</v>
      </c>
      <c r="P2483" s="178">
        <v>6000</v>
      </c>
      <c r="Q2483" s="178">
        <v>6000</v>
      </c>
      <c r="R2483" s="178">
        <v>195</v>
      </c>
      <c r="S2483">
        <v>0</v>
      </c>
      <c r="T2483">
        <v>0</v>
      </c>
      <c r="U2483">
        <v>0</v>
      </c>
      <c r="W2483">
        <v>0</v>
      </c>
      <c r="X2483">
        <v>0</v>
      </c>
      <c r="Y2483">
        <v>0</v>
      </c>
      <c r="AB2483" s="180">
        <v>44285</v>
      </c>
      <c r="AC2483">
        <v>1</v>
      </c>
      <c r="AD2483" t="s">
        <v>1922</v>
      </c>
      <c r="AE2483">
        <v>1</v>
      </c>
      <c r="AF2483">
        <v>30</v>
      </c>
      <c r="AG2483">
        <v>0</v>
      </c>
      <c r="AN2483">
        <v>1</v>
      </c>
      <c r="AO2483">
        <v>1</v>
      </c>
      <c r="AR2483" s="178">
        <v>1343</v>
      </c>
      <c r="AS2483" t="s">
        <v>1921</v>
      </c>
      <c r="AT2483">
        <v>0</v>
      </c>
      <c r="AU2483">
        <v>0</v>
      </c>
      <c r="AV2483">
        <v>890480123</v>
      </c>
      <c r="AW2483" t="s">
        <v>1920</v>
      </c>
      <c r="AX2483">
        <v>5</v>
      </c>
      <c r="BC2483">
        <v>2</v>
      </c>
      <c r="BD2483">
        <v>7</v>
      </c>
      <c r="BE2483">
        <v>2</v>
      </c>
    </row>
    <row r="2484" spans="1:57" x14ac:dyDescent="0.25">
      <c r="A2484" s="179">
        <f t="shared" si="38"/>
        <v>0</v>
      </c>
      <c r="B2484" t="s">
        <v>1923</v>
      </c>
      <c r="C2484">
        <v>51775094</v>
      </c>
      <c r="D2484">
        <v>144105</v>
      </c>
      <c r="E2484">
        <v>4</v>
      </c>
      <c r="F2484">
        <v>550025661</v>
      </c>
      <c r="G2484" s="180">
        <v>44286</v>
      </c>
      <c r="H2484" s="180">
        <v>44346</v>
      </c>
      <c r="I2484">
        <v>0</v>
      </c>
      <c r="J2484">
        <v>1</v>
      </c>
      <c r="K2484">
        <v>0</v>
      </c>
      <c r="L2484">
        <v>30</v>
      </c>
      <c r="M2484">
        <v>2</v>
      </c>
      <c r="N2484">
        <v>0</v>
      </c>
      <c r="O2484">
        <v>0</v>
      </c>
      <c r="P2484" s="178">
        <v>6000</v>
      </c>
      <c r="Q2484" s="178">
        <v>6000</v>
      </c>
      <c r="R2484" s="178">
        <v>6000</v>
      </c>
      <c r="S2484">
        <v>0</v>
      </c>
      <c r="T2484">
        <v>0</v>
      </c>
      <c r="U2484">
        <v>0</v>
      </c>
      <c r="W2484">
        <v>0</v>
      </c>
      <c r="X2484">
        <v>0</v>
      </c>
      <c r="Y2484">
        <v>0</v>
      </c>
      <c r="AB2484" s="180">
        <v>44286</v>
      </c>
      <c r="AC2484">
        <v>1</v>
      </c>
      <c r="AD2484" t="s">
        <v>1922</v>
      </c>
      <c r="AE2484">
        <v>1</v>
      </c>
      <c r="AF2484">
        <v>30</v>
      </c>
      <c r="AG2484">
        <v>0</v>
      </c>
      <c r="AN2484">
        <v>1</v>
      </c>
      <c r="AO2484">
        <v>1</v>
      </c>
      <c r="AR2484" s="178">
        <v>41328</v>
      </c>
      <c r="AS2484" t="s">
        <v>1921</v>
      </c>
      <c r="AT2484">
        <v>0</v>
      </c>
      <c r="AU2484">
        <v>0</v>
      </c>
      <c r="AV2484">
        <v>890480123</v>
      </c>
      <c r="AW2484" t="s">
        <v>1920</v>
      </c>
      <c r="AX2484">
        <v>5</v>
      </c>
      <c r="BC2484">
        <v>2</v>
      </c>
      <c r="BD2484">
        <v>7</v>
      </c>
      <c r="BE2484">
        <v>2</v>
      </c>
    </row>
    <row r="2485" spans="1:57" x14ac:dyDescent="0.25">
      <c r="A2485" s="179">
        <f t="shared" si="38"/>
        <v>2258900</v>
      </c>
      <c r="B2485" t="s">
        <v>1923</v>
      </c>
      <c r="C2485">
        <v>51806543</v>
      </c>
      <c r="D2485">
        <v>144105</v>
      </c>
      <c r="E2485">
        <v>4</v>
      </c>
      <c r="F2485">
        <v>17806</v>
      </c>
      <c r="G2485" s="180">
        <v>44148</v>
      </c>
      <c r="H2485" s="180">
        <v>45260</v>
      </c>
      <c r="I2485">
        <v>0</v>
      </c>
      <c r="J2485">
        <v>1</v>
      </c>
      <c r="K2485">
        <v>4</v>
      </c>
      <c r="L2485">
        <v>30</v>
      </c>
      <c r="M2485">
        <v>2</v>
      </c>
      <c r="N2485" s="170">
        <v>12185828</v>
      </c>
      <c r="O2485" s="170">
        <v>12890000</v>
      </c>
      <c r="P2485" s="178">
        <v>3450000</v>
      </c>
      <c r="Q2485" s="178">
        <v>114896</v>
      </c>
      <c r="R2485" s="178">
        <v>3125481</v>
      </c>
      <c r="S2485">
        <v>0</v>
      </c>
      <c r="T2485">
        <v>0</v>
      </c>
      <c r="U2485">
        <v>0</v>
      </c>
      <c r="W2485">
        <v>0</v>
      </c>
      <c r="X2485">
        <v>0</v>
      </c>
      <c r="Y2485">
        <v>0</v>
      </c>
      <c r="AB2485" s="180">
        <v>44285</v>
      </c>
      <c r="AC2485">
        <v>9</v>
      </c>
      <c r="AD2485" t="s">
        <v>1922</v>
      </c>
      <c r="AE2485">
        <v>1</v>
      </c>
      <c r="AF2485">
        <v>30</v>
      </c>
      <c r="AG2485">
        <v>0</v>
      </c>
      <c r="AN2485">
        <v>1</v>
      </c>
      <c r="AO2485">
        <v>1</v>
      </c>
      <c r="AR2485" s="178">
        <v>866581</v>
      </c>
      <c r="AS2485" t="s">
        <v>1921</v>
      </c>
      <c r="AT2485">
        <v>0</v>
      </c>
      <c r="AU2485">
        <v>0</v>
      </c>
      <c r="AV2485">
        <v>890480123</v>
      </c>
      <c r="AW2485" t="s">
        <v>1920</v>
      </c>
      <c r="AX2485">
        <v>5</v>
      </c>
      <c r="BC2485">
        <v>1</v>
      </c>
      <c r="BD2485">
        <v>7</v>
      </c>
      <c r="BE2485">
        <v>2</v>
      </c>
    </row>
    <row r="2486" spans="1:57" x14ac:dyDescent="0.25">
      <c r="A2486" s="179">
        <f t="shared" si="38"/>
        <v>873384</v>
      </c>
      <c r="B2486" t="s">
        <v>1923</v>
      </c>
      <c r="C2486">
        <v>51806543</v>
      </c>
      <c r="D2486">
        <v>144105</v>
      </c>
      <c r="E2486">
        <v>4</v>
      </c>
      <c r="F2486">
        <v>18040</v>
      </c>
      <c r="G2486" s="180">
        <v>44200</v>
      </c>
      <c r="H2486" s="180">
        <v>44772</v>
      </c>
      <c r="I2486">
        <v>0</v>
      </c>
      <c r="J2486">
        <v>1</v>
      </c>
      <c r="K2486">
        <v>3</v>
      </c>
      <c r="L2486">
        <v>30</v>
      </c>
      <c r="M2486">
        <v>2</v>
      </c>
      <c r="N2486" s="170">
        <v>15881442</v>
      </c>
      <c r="O2486" s="170">
        <v>17090000</v>
      </c>
      <c r="P2486" s="178">
        <v>1446137</v>
      </c>
      <c r="Q2486" s="178">
        <v>90818</v>
      </c>
      <c r="R2486" s="178">
        <v>1208440</v>
      </c>
      <c r="S2486">
        <v>0</v>
      </c>
      <c r="T2486">
        <v>0</v>
      </c>
      <c r="U2486">
        <v>0</v>
      </c>
      <c r="W2486">
        <v>0</v>
      </c>
      <c r="X2486">
        <v>0</v>
      </c>
      <c r="Y2486">
        <v>0</v>
      </c>
      <c r="AB2486" s="180">
        <v>44285</v>
      </c>
      <c r="AC2486">
        <v>1</v>
      </c>
      <c r="AD2486" t="s">
        <v>1922</v>
      </c>
      <c r="AE2486">
        <v>1</v>
      </c>
      <c r="AF2486">
        <v>30</v>
      </c>
      <c r="AG2486">
        <v>0</v>
      </c>
      <c r="AN2486">
        <v>1</v>
      </c>
      <c r="AO2486">
        <v>1</v>
      </c>
      <c r="AR2486" s="178">
        <v>335056</v>
      </c>
      <c r="AS2486" t="s">
        <v>1921</v>
      </c>
      <c r="AT2486">
        <v>0</v>
      </c>
      <c r="AU2486">
        <v>0</v>
      </c>
      <c r="AV2486">
        <v>890480123</v>
      </c>
      <c r="AW2486" t="s">
        <v>1920</v>
      </c>
      <c r="AX2486">
        <v>5</v>
      </c>
      <c r="BC2486">
        <v>1</v>
      </c>
      <c r="BD2486">
        <v>7</v>
      </c>
      <c r="BE2486">
        <v>2</v>
      </c>
    </row>
    <row r="2487" spans="1:57" x14ac:dyDescent="0.25">
      <c r="A2487" s="179">
        <f t="shared" si="38"/>
        <v>3245572</v>
      </c>
      <c r="B2487" t="s">
        <v>1923</v>
      </c>
      <c r="C2487">
        <v>51806543</v>
      </c>
      <c r="D2487">
        <v>144105</v>
      </c>
      <c r="E2487">
        <v>4</v>
      </c>
      <c r="F2487">
        <v>18041</v>
      </c>
      <c r="G2487" s="180">
        <v>44200</v>
      </c>
      <c r="H2487" s="180">
        <v>44803</v>
      </c>
      <c r="I2487">
        <v>0</v>
      </c>
      <c r="J2487">
        <v>1</v>
      </c>
      <c r="K2487">
        <v>3</v>
      </c>
      <c r="L2487">
        <v>30</v>
      </c>
      <c r="M2487">
        <v>2</v>
      </c>
      <c r="N2487" s="170">
        <v>16011168</v>
      </c>
      <c r="O2487" s="170">
        <v>17240000</v>
      </c>
      <c r="P2487" s="178">
        <v>5317274</v>
      </c>
      <c r="Q2487" s="178">
        <v>318680</v>
      </c>
      <c r="R2487" s="178">
        <v>4490670</v>
      </c>
      <c r="S2487">
        <v>0</v>
      </c>
      <c r="T2487">
        <v>0</v>
      </c>
      <c r="U2487">
        <v>0</v>
      </c>
      <c r="W2487">
        <v>0</v>
      </c>
      <c r="X2487">
        <v>0</v>
      </c>
      <c r="Y2487">
        <v>0</v>
      </c>
      <c r="AB2487" s="180">
        <v>44285</v>
      </c>
      <c r="AC2487">
        <v>1</v>
      </c>
      <c r="AD2487" t="s">
        <v>1922</v>
      </c>
      <c r="AE2487">
        <v>1</v>
      </c>
      <c r="AF2487">
        <v>30</v>
      </c>
      <c r="AG2487">
        <v>0</v>
      </c>
      <c r="AN2487">
        <v>1</v>
      </c>
      <c r="AO2487">
        <v>1</v>
      </c>
      <c r="AR2487" s="178">
        <v>1245098</v>
      </c>
      <c r="AS2487" t="s">
        <v>1921</v>
      </c>
      <c r="AT2487">
        <v>0</v>
      </c>
      <c r="AU2487">
        <v>0</v>
      </c>
      <c r="AV2487">
        <v>890480123</v>
      </c>
      <c r="AW2487" t="s">
        <v>1920</v>
      </c>
      <c r="AX2487">
        <v>5</v>
      </c>
      <c r="BC2487">
        <v>1</v>
      </c>
      <c r="BD2487">
        <v>7</v>
      </c>
      <c r="BE2487">
        <v>2</v>
      </c>
    </row>
    <row r="2488" spans="1:57" x14ac:dyDescent="0.25">
      <c r="A2488" s="179">
        <f t="shared" si="38"/>
        <v>370947</v>
      </c>
      <c r="B2488" t="s">
        <v>1923</v>
      </c>
      <c r="C2488">
        <v>51882696</v>
      </c>
      <c r="D2488">
        <v>144105</v>
      </c>
      <c r="E2488">
        <v>4</v>
      </c>
      <c r="F2488">
        <v>17623</v>
      </c>
      <c r="G2488" s="180">
        <v>44100</v>
      </c>
      <c r="H2488" s="180">
        <v>45565</v>
      </c>
      <c r="I2488">
        <v>0</v>
      </c>
      <c r="J2488">
        <v>1</v>
      </c>
      <c r="K2488">
        <v>6</v>
      </c>
      <c r="L2488">
        <v>30</v>
      </c>
      <c r="M2488">
        <v>2</v>
      </c>
      <c r="N2488" s="170">
        <v>13121400</v>
      </c>
      <c r="O2488" s="170">
        <v>13940000</v>
      </c>
      <c r="P2488" s="178">
        <v>16000000</v>
      </c>
      <c r="Q2488" s="178">
        <v>430205</v>
      </c>
      <c r="R2488" s="178">
        <v>14424831</v>
      </c>
      <c r="S2488">
        <v>0</v>
      </c>
      <c r="T2488">
        <v>0</v>
      </c>
      <c r="U2488">
        <v>0</v>
      </c>
      <c r="W2488">
        <v>0</v>
      </c>
      <c r="X2488">
        <v>0</v>
      </c>
      <c r="Y2488">
        <v>0</v>
      </c>
      <c r="AB2488" s="180">
        <v>44285</v>
      </c>
      <c r="AC2488">
        <v>1</v>
      </c>
      <c r="AD2488" t="s">
        <v>1922</v>
      </c>
      <c r="AE2488">
        <v>1</v>
      </c>
      <c r="AF2488">
        <v>30</v>
      </c>
      <c r="AG2488">
        <v>0</v>
      </c>
      <c r="AN2488">
        <v>1</v>
      </c>
      <c r="AO2488">
        <v>1</v>
      </c>
      <c r="AR2488" s="178">
        <v>14053884</v>
      </c>
      <c r="AS2488" t="s">
        <v>1921</v>
      </c>
      <c r="AT2488">
        <v>0</v>
      </c>
      <c r="AU2488">
        <v>0</v>
      </c>
      <c r="AV2488">
        <v>890480123</v>
      </c>
      <c r="AW2488" t="s">
        <v>1920</v>
      </c>
      <c r="AX2488">
        <v>5</v>
      </c>
      <c r="BC2488">
        <v>1</v>
      </c>
      <c r="BD2488">
        <v>7</v>
      </c>
      <c r="BE2488">
        <v>2</v>
      </c>
    </row>
    <row r="2489" spans="1:57" x14ac:dyDescent="0.25">
      <c r="A2489" s="179">
        <f t="shared" si="38"/>
        <v>0</v>
      </c>
      <c r="B2489" t="s">
        <v>1923</v>
      </c>
      <c r="C2489">
        <v>52249902</v>
      </c>
      <c r="D2489">
        <v>144105</v>
      </c>
      <c r="E2489">
        <v>4</v>
      </c>
      <c r="F2489">
        <v>14079</v>
      </c>
      <c r="G2489" s="180">
        <v>44133</v>
      </c>
      <c r="H2489" s="180">
        <v>44832</v>
      </c>
      <c r="I2489">
        <v>0</v>
      </c>
      <c r="J2489">
        <v>1</v>
      </c>
      <c r="K2489">
        <v>5</v>
      </c>
      <c r="L2489">
        <v>30</v>
      </c>
      <c r="M2489">
        <v>2</v>
      </c>
      <c r="N2489" s="170">
        <v>17726461</v>
      </c>
      <c r="O2489" s="170">
        <v>19240000</v>
      </c>
      <c r="P2489" s="178">
        <v>2624016</v>
      </c>
      <c r="Q2489" s="178">
        <v>140574</v>
      </c>
      <c r="R2489" s="178">
        <v>2060862</v>
      </c>
      <c r="S2489">
        <v>0</v>
      </c>
      <c r="T2489">
        <v>0</v>
      </c>
      <c r="U2489">
        <v>0</v>
      </c>
      <c r="W2489">
        <v>0</v>
      </c>
      <c r="X2489">
        <v>0</v>
      </c>
      <c r="Y2489">
        <v>0</v>
      </c>
      <c r="AB2489" s="180">
        <v>44285</v>
      </c>
      <c r="AC2489">
        <v>1</v>
      </c>
      <c r="AD2489" t="s">
        <v>1922</v>
      </c>
      <c r="AE2489">
        <v>1</v>
      </c>
      <c r="AF2489">
        <v>30</v>
      </c>
      <c r="AG2489">
        <v>0</v>
      </c>
      <c r="AN2489">
        <v>1</v>
      </c>
      <c r="AO2489">
        <v>1</v>
      </c>
      <c r="AR2489" s="178">
        <v>15105268</v>
      </c>
      <c r="AS2489" t="s">
        <v>1921</v>
      </c>
      <c r="AT2489">
        <v>0</v>
      </c>
      <c r="AU2489">
        <v>0</v>
      </c>
      <c r="AV2489">
        <v>890480123</v>
      </c>
      <c r="AW2489" t="s">
        <v>1920</v>
      </c>
      <c r="AX2489">
        <v>5</v>
      </c>
      <c r="BC2489">
        <v>1</v>
      </c>
      <c r="BD2489">
        <v>7</v>
      </c>
      <c r="BE2489">
        <v>1</v>
      </c>
    </row>
    <row r="2490" spans="1:57" x14ac:dyDescent="0.25">
      <c r="A2490" s="179">
        <f t="shared" si="38"/>
        <v>16726063</v>
      </c>
      <c r="B2490" t="s">
        <v>1923</v>
      </c>
      <c r="C2490">
        <v>52429343</v>
      </c>
      <c r="D2490">
        <v>144105</v>
      </c>
      <c r="E2490">
        <v>4</v>
      </c>
      <c r="F2490">
        <v>18220</v>
      </c>
      <c r="G2490" s="180">
        <v>44256</v>
      </c>
      <c r="H2490" s="180">
        <v>45352</v>
      </c>
      <c r="I2490">
        <v>0</v>
      </c>
      <c r="J2490">
        <v>1</v>
      </c>
      <c r="K2490">
        <v>1</v>
      </c>
      <c r="L2490">
        <v>30</v>
      </c>
      <c r="M2490">
        <v>2</v>
      </c>
      <c r="N2490" s="170">
        <v>8648788</v>
      </c>
      <c r="O2490" s="170">
        <v>9000000</v>
      </c>
      <c r="P2490" s="178">
        <v>25400000</v>
      </c>
      <c r="Q2490" s="178">
        <v>803568</v>
      </c>
      <c r="R2490" s="178">
        <v>24773390</v>
      </c>
      <c r="S2490">
        <v>0</v>
      </c>
      <c r="T2490">
        <v>0</v>
      </c>
      <c r="U2490">
        <v>0</v>
      </c>
      <c r="W2490">
        <v>0</v>
      </c>
      <c r="X2490">
        <v>0</v>
      </c>
      <c r="Y2490">
        <v>0</v>
      </c>
      <c r="AB2490" s="180">
        <v>44285</v>
      </c>
      <c r="AC2490">
        <v>1</v>
      </c>
      <c r="AD2490" t="s">
        <v>1922</v>
      </c>
      <c r="AE2490">
        <v>1</v>
      </c>
      <c r="AF2490">
        <v>30</v>
      </c>
      <c r="AG2490">
        <v>0</v>
      </c>
      <c r="AN2490">
        <v>1</v>
      </c>
      <c r="AO2490">
        <v>1</v>
      </c>
      <c r="AR2490" s="178">
        <v>8047327</v>
      </c>
      <c r="AS2490" t="s">
        <v>1921</v>
      </c>
      <c r="AT2490">
        <v>0</v>
      </c>
      <c r="AU2490">
        <v>0</v>
      </c>
      <c r="AV2490">
        <v>890480123</v>
      </c>
      <c r="AW2490" t="s">
        <v>1920</v>
      </c>
      <c r="AX2490">
        <v>5</v>
      </c>
      <c r="BC2490">
        <v>1</v>
      </c>
      <c r="BD2490">
        <v>7</v>
      </c>
      <c r="BE2490">
        <v>2</v>
      </c>
    </row>
    <row r="2491" spans="1:57" x14ac:dyDescent="0.25">
      <c r="A2491" s="179">
        <f t="shared" si="38"/>
        <v>3507467</v>
      </c>
      <c r="B2491" t="s">
        <v>1923</v>
      </c>
      <c r="C2491">
        <v>52617272</v>
      </c>
      <c r="D2491">
        <v>144105</v>
      </c>
      <c r="E2491">
        <v>4</v>
      </c>
      <c r="F2491">
        <v>10989</v>
      </c>
      <c r="G2491" s="180">
        <v>42468</v>
      </c>
      <c r="H2491" s="180">
        <v>44659</v>
      </c>
      <c r="I2491">
        <v>0</v>
      </c>
      <c r="J2491">
        <v>1</v>
      </c>
      <c r="K2491">
        <v>60</v>
      </c>
      <c r="L2491">
        <v>30</v>
      </c>
      <c r="M2491">
        <v>2</v>
      </c>
      <c r="N2491" s="170">
        <v>17726461</v>
      </c>
      <c r="O2491" s="170">
        <v>19240000</v>
      </c>
      <c r="P2491" s="178">
        <v>30000000</v>
      </c>
      <c r="Q2491" s="178">
        <v>679603</v>
      </c>
      <c r="R2491" s="178">
        <v>7099308</v>
      </c>
      <c r="S2491">
        <v>0</v>
      </c>
      <c r="T2491">
        <v>0</v>
      </c>
      <c r="U2491">
        <v>0</v>
      </c>
      <c r="W2491">
        <v>0</v>
      </c>
      <c r="X2491">
        <v>0</v>
      </c>
      <c r="Y2491">
        <v>0</v>
      </c>
      <c r="AB2491" s="180">
        <v>44285</v>
      </c>
      <c r="AC2491">
        <v>1</v>
      </c>
      <c r="AD2491" t="s">
        <v>1922</v>
      </c>
      <c r="AE2491">
        <v>1</v>
      </c>
      <c r="AF2491">
        <v>30</v>
      </c>
      <c r="AG2491">
        <v>0</v>
      </c>
      <c r="AN2491">
        <v>1</v>
      </c>
      <c r="AO2491">
        <v>1</v>
      </c>
      <c r="AR2491" s="178">
        <v>3591841</v>
      </c>
      <c r="AS2491" t="s">
        <v>1921</v>
      </c>
      <c r="AT2491">
        <v>0</v>
      </c>
      <c r="AU2491">
        <v>0</v>
      </c>
      <c r="AV2491">
        <v>890480123</v>
      </c>
      <c r="AW2491" t="s">
        <v>1920</v>
      </c>
      <c r="AX2491">
        <v>5</v>
      </c>
      <c r="BC2491">
        <v>1</v>
      </c>
      <c r="BD2491">
        <v>7</v>
      </c>
      <c r="BE2491">
        <v>2</v>
      </c>
    </row>
    <row r="2492" spans="1:57" x14ac:dyDescent="0.25">
      <c r="A2492" s="179">
        <f t="shared" si="38"/>
        <v>16764281</v>
      </c>
      <c r="B2492" t="s">
        <v>1923</v>
      </c>
      <c r="C2492">
        <v>52617272</v>
      </c>
      <c r="D2492">
        <v>144105</v>
      </c>
      <c r="E2492">
        <v>4</v>
      </c>
      <c r="F2492">
        <v>12524</v>
      </c>
      <c r="G2492" s="180">
        <v>42879</v>
      </c>
      <c r="H2492" s="180">
        <v>45436</v>
      </c>
      <c r="I2492">
        <v>0</v>
      </c>
      <c r="J2492">
        <v>1</v>
      </c>
      <c r="K2492">
        <v>46</v>
      </c>
      <c r="L2492">
        <v>30</v>
      </c>
      <c r="M2492">
        <v>2</v>
      </c>
      <c r="N2492" s="170">
        <v>12185828</v>
      </c>
      <c r="O2492" s="170">
        <v>12890000</v>
      </c>
      <c r="P2492" s="178">
        <v>60879730</v>
      </c>
      <c r="Q2492" s="178">
        <v>1080753</v>
      </c>
      <c r="R2492" s="178">
        <v>33931832</v>
      </c>
      <c r="S2492">
        <v>64362</v>
      </c>
      <c r="T2492">
        <v>0</v>
      </c>
      <c r="U2492">
        <v>0</v>
      </c>
      <c r="W2492">
        <v>0</v>
      </c>
      <c r="X2492">
        <v>0</v>
      </c>
      <c r="Y2492">
        <v>0</v>
      </c>
      <c r="AB2492" s="180">
        <v>44285</v>
      </c>
      <c r="AC2492">
        <v>1</v>
      </c>
      <c r="AD2492" t="s">
        <v>1922</v>
      </c>
      <c r="AE2492">
        <v>1</v>
      </c>
      <c r="AF2492">
        <v>30</v>
      </c>
      <c r="AG2492">
        <v>0</v>
      </c>
      <c r="AN2492">
        <v>1</v>
      </c>
      <c r="AO2492">
        <v>1</v>
      </c>
      <c r="AR2492" s="178">
        <v>17167551</v>
      </c>
      <c r="AS2492" t="s">
        <v>1921</v>
      </c>
      <c r="AT2492">
        <v>0</v>
      </c>
      <c r="AU2492">
        <v>0</v>
      </c>
      <c r="AV2492">
        <v>890480123</v>
      </c>
      <c r="AW2492" t="s">
        <v>1920</v>
      </c>
      <c r="AX2492">
        <v>5</v>
      </c>
      <c r="BC2492">
        <v>1</v>
      </c>
      <c r="BD2492">
        <v>7</v>
      </c>
      <c r="BE2492">
        <v>2</v>
      </c>
    </row>
    <row r="2493" spans="1:57" x14ac:dyDescent="0.25">
      <c r="A2493" s="179">
        <f t="shared" si="38"/>
        <v>1196462</v>
      </c>
      <c r="B2493" t="s">
        <v>1923</v>
      </c>
      <c r="C2493">
        <v>52617272</v>
      </c>
      <c r="D2493">
        <v>144105</v>
      </c>
      <c r="E2493">
        <v>4</v>
      </c>
      <c r="F2493">
        <v>15106</v>
      </c>
      <c r="G2493" s="180">
        <v>43481</v>
      </c>
      <c r="H2493" s="180">
        <v>44577</v>
      </c>
      <c r="I2493">
        <v>0</v>
      </c>
      <c r="J2493">
        <v>1</v>
      </c>
      <c r="K2493">
        <v>26</v>
      </c>
      <c r="L2493">
        <v>30</v>
      </c>
      <c r="M2493">
        <v>2</v>
      </c>
      <c r="N2493" s="170">
        <v>12185828</v>
      </c>
      <c r="O2493" s="170">
        <v>12890000</v>
      </c>
      <c r="P2493" s="178">
        <v>7779000</v>
      </c>
      <c r="Q2493" s="178">
        <v>259065</v>
      </c>
      <c r="R2493" s="178">
        <v>2421705</v>
      </c>
      <c r="S2493">
        <v>0</v>
      </c>
      <c r="T2493">
        <v>0</v>
      </c>
      <c r="U2493">
        <v>0</v>
      </c>
      <c r="W2493">
        <v>0</v>
      </c>
      <c r="X2493">
        <v>0</v>
      </c>
      <c r="Y2493">
        <v>0</v>
      </c>
      <c r="AB2493" s="180">
        <v>44285</v>
      </c>
      <c r="AC2493">
        <v>1</v>
      </c>
      <c r="AD2493" t="s">
        <v>1922</v>
      </c>
      <c r="AE2493">
        <v>1</v>
      </c>
      <c r="AF2493">
        <v>30</v>
      </c>
      <c r="AG2493">
        <v>0</v>
      </c>
      <c r="AN2493">
        <v>1</v>
      </c>
      <c r="AO2493">
        <v>1</v>
      </c>
      <c r="AR2493" s="178">
        <v>1225243</v>
      </c>
      <c r="AS2493" t="s">
        <v>1921</v>
      </c>
      <c r="AT2493">
        <v>0</v>
      </c>
      <c r="AU2493">
        <v>0</v>
      </c>
      <c r="AV2493">
        <v>890480123</v>
      </c>
      <c r="AW2493" t="s">
        <v>1920</v>
      </c>
      <c r="AX2493">
        <v>5</v>
      </c>
      <c r="BC2493">
        <v>1</v>
      </c>
      <c r="BD2493">
        <v>7</v>
      </c>
      <c r="BE2493">
        <v>2</v>
      </c>
    </row>
    <row r="2494" spans="1:57" x14ac:dyDescent="0.25">
      <c r="A2494" s="179">
        <f t="shared" si="38"/>
        <v>2324765</v>
      </c>
      <c r="B2494" t="s">
        <v>1923</v>
      </c>
      <c r="C2494">
        <v>52617272</v>
      </c>
      <c r="D2494">
        <v>144105</v>
      </c>
      <c r="E2494">
        <v>4</v>
      </c>
      <c r="F2494">
        <v>18060</v>
      </c>
      <c r="G2494" s="180">
        <v>44210</v>
      </c>
      <c r="H2494" s="180">
        <v>44956</v>
      </c>
      <c r="I2494">
        <v>0</v>
      </c>
      <c r="J2494">
        <v>1</v>
      </c>
      <c r="K2494">
        <v>2</v>
      </c>
      <c r="L2494">
        <v>30</v>
      </c>
      <c r="M2494">
        <v>2</v>
      </c>
      <c r="N2494" s="170">
        <v>15881442</v>
      </c>
      <c r="O2494" s="170">
        <v>17090000</v>
      </c>
      <c r="P2494" s="178">
        <v>5070000</v>
      </c>
      <c r="Q2494" s="178">
        <v>247956</v>
      </c>
      <c r="R2494" s="178">
        <v>4705452</v>
      </c>
      <c r="S2494">
        <v>0</v>
      </c>
      <c r="T2494">
        <v>0</v>
      </c>
      <c r="U2494">
        <v>0</v>
      </c>
      <c r="W2494">
        <v>0</v>
      </c>
      <c r="X2494">
        <v>0</v>
      </c>
      <c r="Y2494">
        <v>0</v>
      </c>
      <c r="AB2494" s="180">
        <v>44285</v>
      </c>
      <c r="AC2494">
        <v>1</v>
      </c>
      <c r="AD2494" t="s">
        <v>1922</v>
      </c>
      <c r="AE2494">
        <v>1</v>
      </c>
      <c r="AF2494">
        <v>30</v>
      </c>
      <c r="AG2494">
        <v>0</v>
      </c>
      <c r="AN2494">
        <v>1</v>
      </c>
      <c r="AO2494">
        <v>1</v>
      </c>
      <c r="AR2494" s="178">
        <v>2380687</v>
      </c>
      <c r="AS2494" t="s">
        <v>1921</v>
      </c>
      <c r="AT2494">
        <v>0</v>
      </c>
      <c r="AU2494">
        <v>0</v>
      </c>
      <c r="AV2494">
        <v>890480123</v>
      </c>
      <c r="AW2494" t="s">
        <v>1920</v>
      </c>
      <c r="AX2494">
        <v>5</v>
      </c>
      <c r="BC2494">
        <v>1</v>
      </c>
      <c r="BD2494">
        <v>7</v>
      </c>
      <c r="BE2494">
        <v>2</v>
      </c>
    </row>
    <row r="2495" spans="1:57" x14ac:dyDescent="0.25">
      <c r="A2495" s="179">
        <f t="shared" si="38"/>
        <v>332811</v>
      </c>
      <c r="B2495" t="s">
        <v>1923</v>
      </c>
      <c r="C2495">
        <v>52617272</v>
      </c>
      <c r="D2495">
        <v>144105</v>
      </c>
      <c r="E2495">
        <v>4</v>
      </c>
      <c r="F2495">
        <v>18061</v>
      </c>
      <c r="G2495" s="180">
        <v>44210</v>
      </c>
      <c r="H2495" s="180">
        <v>44407</v>
      </c>
      <c r="I2495">
        <v>0</v>
      </c>
      <c r="J2495">
        <v>1</v>
      </c>
      <c r="K2495">
        <v>2</v>
      </c>
      <c r="L2495">
        <v>30</v>
      </c>
      <c r="M2495">
        <v>2</v>
      </c>
      <c r="N2495" s="170">
        <v>13121400</v>
      </c>
      <c r="O2495" s="170">
        <v>13940000</v>
      </c>
      <c r="P2495" s="178">
        <v>1000000</v>
      </c>
      <c r="Q2495" s="178">
        <v>173103</v>
      </c>
      <c r="R2495" s="178">
        <v>673628</v>
      </c>
      <c r="S2495">
        <v>0</v>
      </c>
      <c r="T2495">
        <v>0</v>
      </c>
      <c r="U2495">
        <v>0</v>
      </c>
      <c r="W2495">
        <v>0</v>
      </c>
      <c r="X2495">
        <v>0</v>
      </c>
      <c r="Y2495">
        <v>0</v>
      </c>
      <c r="AB2495" s="180">
        <v>44285</v>
      </c>
      <c r="AC2495">
        <v>1</v>
      </c>
      <c r="AD2495" t="s">
        <v>1922</v>
      </c>
      <c r="AE2495">
        <v>1</v>
      </c>
      <c r="AF2495">
        <v>30</v>
      </c>
      <c r="AG2495">
        <v>0</v>
      </c>
      <c r="AN2495">
        <v>1</v>
      </c>
      <c r="AO2495">
        <v>1</v>
      </c>
      <c r="AR2495" s="178">
        <v>340817</v>
      </c>
      <c r="AS2495" t="s">
        <v>1921</v>
      </c>
      <c r="AT2495">
        <v>0</v>
      </c>
      <c r="AU2495">
        <v>0</v>
      </c>
      <c r="AV2495">
        <v>890480123</v>
      </c>
      <c r="AW2495" t="s">
        <v>1920</v>
      </c>
      <c r="AX2495">
        <v>5</v>
      </c>
      <c r="BC2495">
        <v>1</v>
      </c>
      <c r="BD2495">
        <v>7</v>
      </c>
      <c r="BE2495">
        <v>2</v>
      </c>
    </row>
    <row r="2496" spans="1:57" x14ac:dyDescent="0.25">
      <c r="A2496" s="179">
        <f t="shared" si="38"/>
        <v>2198680</v>
      </c>
      <c r="B2496" t="s">
        <v>1923</v>
      </c>
      <c r="C2496">
        <v>52617272</v>
      </c>
      <c r="D2496">
        <v>144105</v>
      </c>
      <c r="E2496">
        <v>4</v>
      </c>
      <c r="F2496">
        <v>18178</v>
      </c>
      <c r="G2496" s="180">
        <v>44238</v>
      </c>
      <c r="H2496" s="180">
        <v>44375</v>
      </c>
      <c r="I2496">
        <v>0</v>
      </c>
      <c r="J2496">
        <v>1</v>
      </c>
      <c r="K2496">
        <v>1</v>
      </c>
      <c r="L2496">
        <v>30</v>
      </c>
      <c r="M2496">
        <v>2</v>
      </c>
      <c r="N2496" s="170">
        <v>13121400</v>
      </c>
      <c r="O2496" s="170">
        <v>13940000</v>
      </c>
      <c r="P2496" s="178">
        <v>4500000</v>
      </c>
      <c r="Q2496" s="178">
        <v>49205</v>
      </c>
      <c r="R2496" s="178">
        <v>4450250</v>
      </c>
      <c r="S2496">
        <v>0</v>
      </c>
      <c r="T2496">
        <v>0</v>
      </c>
      <c r="U2496">
        <v>0</v>
      </c>
      <c r="W2496">
        <v>0</v>
      </c>
      <c r="X2496">
        <v>0</v>
      </c>
      <c r="Y2496">
        <v>0</v>
      </c>
      <c r="Z2496">
        <v>4500000</v>
      </c>
      <c r="AA2496">
        <v>6</v>
      </c>
      <c r="AB2496" s="180">
        <v>44285</v>
      </c>
      <c r="AC2496">
        <v>1</v>
      </c>
      <c r="AD2496" t="s">
        <v>1922</v>
      </c>
      <c r="AE2496">
        <v>1</v>
      </c>
      <c r="AF2496">
        <v>30</v>
      </c>
      <c r="AG2496">
        <v>0</v>
      </c>
      <c r="AN2496">
        <v>1</v>
      </c>
      <c r="AO2496">
        <v>1</v>
      </c>
      <c r="AR2496" s="178">
        <v>2251570</v>
      </c>
      <c r="AS2496" t="s">
        <v>1921</v>
      </c>
      <c r="AT2496">
        <v>0</v>
      </c>
      <c r="AU2496">
        <v>0</v>
      </c>
      <c r="AV2496">
        <v>890480123</v>
      </c>
      <c r="AW2496" t="s">
        <v>1920</v>
      </c>
      <c r="AX2496">
        <v>5</v>
      </c>
      <c r="BC2496">
        <v>1</v>
      </c>
      <c r="BD2496">
        <v>7</v>
      </c>
      <c r="BE2496">
        <v>2</v>
      </c>
    </row>
    <row r="2497" spans="1:57" x14ac:dyDescent="0.25">
      <c r="A2497" s="179">
        <f t="shared" si="38"/>
        <v>31251</v>
      </c>
      <c r="B2497" t="s">
        <v>1923</v>
      </c>
      <c r="C2497">
        <v>52617272</v>
      </c>
      <c r="D2497">
        <v>144105</v>
      </c>
      <c r="E2497">
        <v>4</v>
      </c>
      <c r="F2497">
        <v>550000673</v>
      </c>
      <c r="G2497" s="180">
        <v>41873</v>
      </c>
      <c r="H2497" s="180">
        <v>45350</v>
      </c>
      <c r="I2497">
        <v>0</v>
      </c>
      <c r="J2497">
        <v>1</v>
      </c>
      <c r="K2497">
        <v>1</v>
      </c>
      <c r="L2497">
        <v>30</v>
      </c>
      <c r="M2497">
        <v>2</v>
      </c>
      <c r="N2497" s="170">
        <v>21474970</v>
      </c>
      <c r="O2497" s="170">
        <v>23720000</v>
      </c>
      <c r="P2497" s="178">
        <v>64547</v>
      </c>
      <c r="Q2497" s="178">
        <v>2448</v>
      </c>
      <c r="R2497" s="178">
        <v>63254</v>
      </c>
      <c r="S2497">
        <v>0</v>
      </c>
      <c r="T2497">
        <v>0</v>
      </c>
      <c r="U2497">
        <v>0</v>
      </c>
      <c r="W2497">
        <v>0</v>
      </c>
      <c r="X2497">
        <v>0</v>
      </c>
      <c r="Y2497">
        <v>0</v>
      </c>
      <c r="AB2497" s="180">
        <v>44285</v>
      </c>
      <c r="AC2497">
        <v>1</v>
      </c>
      <c r="AD2497" t="s">
        <v>1922</v>
      </c>
      <c r="AE2497">
        <v>1</v>
      </c>
      <c r="AF2497">
        <v>30</v>
      </c>
      <c r="AG2497">
        <v>0</v>
      </c>
      <c r="AN2497">
        <v>1</v>
      </c>
      <c r="AO2497">
        <v>1</v>
      </c>
      <c r="AR2497" s="178">
        <v>32003</v>
      </c>
      <c r="AS2497" t="s">
        <v>1921</v>
      </c>
      <c r="AT2497">
        <v>0</v>
      </c>
      <c r="AU2497">
        <v>0</v>
      </c>
      <c r="AV2497">
        <v>890480123</v>
      </c>
      <c r="AW2497" t="s">
        <v>1920</v>
      </c>
      <c r="AX2497">
        <v>5</v>
      </c>
      <c r="BC2497">
        <v>2</v>
      </c>
      <c r="BD2497">
        <v>7</v>
      </c>
      <c r="BE2497">
        <v>2</v>
      </c>
    </row>
    <row r="2498" spans="1:57" x14ac:dyDescent="0.25">
      <c r="A2498" s="179">
        <f t="shared" ref="A2498:A2561" si="39">IF(+R2498&gt;AR2498,R2498-AR2498,0)</f>
        <v>18921</v>
      </c>
      <c r="B2498" t="s">
        <v>1923</v>
      </c>
      <c r="C2498">
        <v>52617272</v>
      </c>
      <c r="D2498">
        <v>144105</v>
      </c>
      <c r="E2498">
        <v>4</v>
      </c>
      <c r="F2498">
        <v>550000674</v>
      </c>
      <c r="G2498" s="180">
        <v>41873</v>
      </c>
      <c r="H2498" s="180">
        <v>45350</v>
      </c>
      <c r="I2498">
        <v>0</v>
      </c>
      <c r="J2498">
        <v>1</v>
      </c>
      <c r="K2498">
        <v>1</v>
      </c>
      <c r="L2498">
        <v>30</v>
      </c>
      <c r="M2498">
        <v>2</v>
      </c>
      <c r="N2498" s="170">
        <v>21474970</v>
      </c>
      <c r="O2498" s="170">
        <v>23720000</v>
      </c>
      <c r="P2498" s="178">
        <v>39080</v>
      </c>
      <c r="Q2498" s="178">
        <v>1482</v>
      </c>
      <c r="R2498" s="178">
        <v>38297</v>
      </c>
      <c r="S2498">
        <v>0</v>
      </c>
      <c r="T2498">
        <v>0</v>
      </c>
      <c r="U2498">
        <v>0</v>
      </c>
      <c r="W2498">
        <v>0</v>
      </c>
      <c r="X2498">
        <v>0</v>
      </c>
      <c r="Y2498">
        <v>0</v>
      </c>
      <c r="AB2498" s="180">
        <v>44285</v>
      </c>
      <c r="AC2498">
        <v>1</v>
      </c>
      <c r="AD2498" t="s">
        <v>1922</v>
      </c>
      <c r="AE2498">
        <v>1</v>
      </c>
      <c r="AF2498">
        <v>30</v>
      </c>
      <c r="AG2498">
        <v>0</v>
      </c>
      <c r="AN2498">
        <v>1</v>
      </c>
      <c r="AO2498">
        <v>1</v>
      </c>
      <c r="AR2498" s="178">
        <v>19376</v>
      </c>
      <c r="AS2498" t="s">
        <v>1921</v>
      </c>
      <c r="AT2498">
        <v>0</v>
      </c>
      <c r="AU2498">
        <v>0</v>
      </c>
      <c r="AV2498">
        <v>890480123</v>
      </c>
      <c r="AW2498" t="s">
        <v>1920</v>
      </c>
      <c r="AX2498">
        <v>5</v>
      </c>
      <c r="BC2498">
        <v>2</v>
      </c>
      <c r="BD2498">
        <v>7</v>
      </c>
      <c r="BE2498">
        <v>2</v>
      </c>
    </row>
    <row r="2499" spans="1:57" x14ac:dyDescent="0.25">
      <c r="A2499" s="179">
        <f t="shared" si="39"/>
        <v>21407</v>
      </c>
      <c r="B2499" t="s">
        <v>1923</v>
      </c>
      <c r="C2499">
        <v>52617272</v>
      </c>
      <c r="D2499">
        <v>144105</v>
      </c>
      <c r="E2499">
        <v>4</v>
      </c>
      <c r="F2499">
        <v>550000675</v>
      </c>
      <c r="G2499" s="180">
        <v>41873</v>
      </c>
      <c r="H2499" s="180">
        <v>45381</v>
      </c>
      <c r="I2499">
        <v>0</v>
      </c>
      <c r="J2499">
        <v>1</v>
      </c>
      <c r="K2499">
        <v>0</v>
      </c>
      <c r="L2499">
        <v>30</v>
      </c>
      <c r="M2499">
        <v>2</v>
      </c>
      <c r="N2499" s="170">
        <v>21474970</v>
      </c>
      <c r="O2499" s="170">
        <v>23720000</v>
      </c>
      <c r="P2499" s="178">
        <v>44143</v>
      </c>
      <c r="Q2499" s="178">
        <v>1674</v>
      </c>
      <c r="R2499" s="178">
        <v>43328</v>
      </c>
      <c r="S2499">
        <v>0</v>
      </c>
      <c r="T2499">
        <v>0</v>
      </c>
      <c r="U2499">
        <v>0</v>
      </c>
      <c r="W2499">
        <v>0</v>
      </c>
      <c r="X2499">
        <v>0</v>
      </c>
      <c r="Y2499">
        <v>0</v>
      </c>
      <c r="AB2499" s="180">
        <v>44285</v>
      </c>
      <c r="AC2499">
        <v>1</v>
      </c>
      <c r="AD2499" t="s">
        <v>1922</v>
      </c>
      <c r="AE2499">
        <v>1</v>
      </c>
      <c r="AF2499">
        <v>30</v>
      </c>
      <c r="AG2499">
        <v>0</v>
      </c>
      <c r="AN2499">
        <v>1</v>
      </c>
      <c r="AO2499">
        <v>1</v>
      </c>
      <c r="AR2499" s="178">
        <v>21921</v>
      </c>
      <c r="AS2499" t="s">
        <v>1921</v>
      </c>
      <c r="AT2499">
        <v>0</v>
      </c>
      <c r="AU2499">
        <v>0</v>
      </c>
      <c r="AV2499">
        <v>890480123</v>
      </c>
      <c r="AW2499" t="s">
        <v>1920</v>
      </c>
      <c r="AX2499">
        <v>5</v>
      </c>
      <c r="BC2499">
        <v>2</v>
      </c>
      <c r="BD2499">
        <v>7</v>
      </c>
      <c r="BE2499">
        <v>2</v>
      </c>
    </row>
    <row r="2500" spans="1:57" x14ac:dyDescent="0.25">
      <c r="A2500" s="179">
        <f t="shared" si="39"/>
        <v>2677</v>
      </c>
      <c r="B2500" t="s">
        <v>1923</v>
      </c>
      <c r="C2500">
        <v>52617272</v>
      </c>
      <c r="D2500">
        <v>144105</v>
      </c>
      <c r="E2500">
        <v>4</v>
      </c>
      <c r="F2500">
        <v>550000679</v>
      </c>
      <c r="G2500" s="180">
        <v>41873</v>
      </c>
      <c r="H2500" s="180">
        <v>45381</v>
      </c>
      <c r="I2500">
        <v>0</v>
      </c>
      <c r="J2500">
        <v>1</v>
      </c>
      <c r="K2500">
        <v>0</v>
      </c>
      <c r="L2500">
        <v>30</v>
      </c>
      <c r="M2500">
        <v>2</v>
      </c>
      <c r="N2500" s="170">
        <v>21474970</v>
      </c>
      <c r="O2500" s="170">
        <v>23720000</v>
      </c>
      <c r="P2500" s="178">
        <v>5528</v>
      </c>
      <c r="Q2500" s="178">
        <v>210</v>
      </c>
      <c r="R2500" s="178">
        <v>5418</v>
      </c>
      <c r="S2500">
        <v>0</v>
      </c>
      <c r="T2500">
        <v>0</v>
      </c>
      <c r="U2500">
        <v>0</v>
      </c>
      <c r="W2500">
        <v>0</v>
      </c>
      <c r="X2500">
        <v>0</v>
      </c>
      <c r="Y2500">
        <v>0</v>
      </c>
      <c r="AB2500" s="180">
        <v>44285</v>
      </c>
      <c r="AC2500">
        <v>1</v>
      </c>
      <c r="AD2500" t="s">
        <v>1922</v>
      </c>
      <c r="AE2500">
        <v>1</v>
      </c>
      <c r="AF2500">
        <v>30</v>
      </c>
      <c r="AG2500">
        <v>0</v>
      </c>
      <c r="AN2500">
        <v>1</v>
      </c>
      <c r="AO2500">
        <v>1</v>
      </c>
      <c r="AR2500" s="178">
        <v>2741</v>
      </c>
      <c r="AS2500" t="s">
        <v>1921</v>
      </c>
      <c r="AT2500">
        <v>0</v>
      </c>
      <c r="AU2500">
        <v>0</v>
      </c>
      <c r="AV2500">
        <v>890480123</v>
      </c>
      <c r="AW2500" t="s">
        <v>1920</v>
      </c>
      <c r="AX2500">
        <v>5</v>
      </c>
      <c r="BC2500">
        <v>2</v>
      </c>
      <c r="BD2500">
        <v>7</v>
      </c>
      <c r="BE2500">
        <v>2</v>
      </c>
    </row>
    <row r="2501" spans="1:57" x14ac:dyDescent="0.25">
      <c r="A2501" s="179">
        <f t="shared" si="39"/>
        <v>5517</v>
      </c>
      <c r="B2501" t="s">
        <v>1923</v>
      </c>
      <c r="C2501">
        <v>52617272</v>
      </c>
      <c r="D2501">
        <v>144105</v>
      </c>
      <c r="E2501">
        <v>4</v>
      </c>
      <c r="F2501">
        <v>550000685</v>
      </c>
      <c r="G2501" s="180">
        <v>41874</v>
      </c>
      <c r="H2501" s="180">
        <v>45381</v>
      </c>
      <c r="I2501">
        <v>0</v>
      </c>
      <c r="J2501">
        <v>1</v>
      </c>
      <c r="K2501">
        <v>0</v>
      </c>
      <c r="L2501">
        <v>30</v>
      </c>
      <c r="M2501">
        <v>2</v>
      </c>
      <c r="N2501" s="170">
        <v>21474970</v>
      </c>
      <c r="O2501" s="170">
        <v>23720000</v>
      </c>
      <c r="P2501" s="178">
        <v>11368</v>
      </c>
      <c r="Q2501" s="178">
        <v>431</v>
      </c>
      <c r="R2501" s="178">
        <v>11167</v>
      </c>
      <c r="S2501">
        <v>0</v>
      </c>
      <c r="T2501">
        <v>0</v>
      </c>
      <c r="U2501">
        <v>0</v>
      </c>
      <c r="W2501">
        <v>0</v>
      </c>
      <c r="X2501">
        <v>0</v>
      </c>
      <c r="Y2501">
        <v>0</v>
      </c>
      <c r="AB2501" s="180">
        <v>44285</v>
      </c>
      <c r="AC2501">
        <v>1</v>
      </c>
      <c r="AD2501" t="s">
        <v>1922</v>
      </c>
      <c r="AE2501">
        <v>1</v>
      </c>
      <c r="AF2501">
        <v>30</v>
      </c>
      <c r="AG2501">
        <v>0</v>
      </c>
      <c r="AN2501">
        <v>1</v>
      </c>
      <c r="AO2501">
        <v>1</v>
      </c>
      <c r="AR2501" s="178">
        <v>5650</v>
      </c>
      <c r="AS2501" t="s">
        <v>1921</v>
      </c>
      <c r="AT2501">
        <v>0</v>
      </c>
      <c r="AU2501">
        <v>0</v>
      </c>
      <c r="AV2501">
        <v>890480123</v>
      </c>
      <c r="AW2501" t="s">
        <v>1920</v>
      </c>
      <c r="AX2501">
        <v>5</v>
      </c>
      <c r="BC2501">
        <v>2</v>
      </c>
      <c r="BD2501">
        <v>7</v>
      </c>
      <c r="BE2501">
        <v>2</v>
      </c>
    </row>
    <row r="2502" spans="1:57" x14ac:dyDescent="0.25">
      <c r="A2502" s="179">
        <f t="shared" si="39"/>
        <v>22924</v>
      </c>
      <c r="B2502" t="s">
        <v>1923</v>
      </c>
      <c r="C2502">
        <v>52617272</v>
      </c>
      <c r="D2502">
        <v>144105</v>
      </c>
      <c r="E2502">
        <v>4</v>
      </c>
      <c r="F2502">
        <v>550000686</v>
      </c>
      <c r="G2502" s="180">
        <v>41874</v>
      </c>
      <c r="H2502" s="180">
        <v>45381</v>
      </c>
      <c r="I2502">
        <v>0</v>
      </c>
      <c r="J2502">
        <v>1</v>
      </c>
      <c r="K2502">
        <v>0</v>
      </c>
      <c r="L2502">
        <v>30</v>
      </c>
      <c r="M2502">
        <v>2</v>
      </c>
      <c r="N2502" s="170">
        <v>21474970</v>
      </c>
      <c r="O2502" s="170">
        <v>23720000</v>
      </c>
      <c r="P2502" s="178">
        <v>47266</v>
      </c>
      <c r="Q2502" s="178">
        <v>1792</v>
      </c>
      <c r="R2502" s="178">
        <v>46399</v>
      </c>
      <c r="S2502">
        <v>0</v>
      </c>
      <c r="T2502">
        <v>0</v>
      </c>
      <c r="U2502">
        <v>0</v>
      </c>
      <c r="W2502">
        <v>0</v>
      </c>
      <c r="X2502">
        <v>0</v>
      </c>
      <c r="Y2502">
        <v>0</v>
      </c>
      <c r="AB2502" s="180">
        <v>44285</v>
      </c>
      <c r="AC2502">
        <v>1</v>
      </c>
      <c r="AD2502" t="s">
        <v>1922</v>
      </c>
      <c r="AE2502">
        <v>1</v>
      </c>
      <c r="AF2502">
        <v>30</v>
      </c>
      <c r="AG2502">
        <v>0</v>
      </c>
      <c r="AN2502">
        <v>1</v>
      </c>
      <c r="AO2502">
        <v>1</v>
      </c>
      <c r="AR2502" s="178">
        <v>23475</v>
      </c>
      <c r="AS2502" t="s">
        <v>1921</v>
      </c>
      <c r="AT2502">
        <v>0</v>
      </c>
      <c r="AU2502">
        <v>0</v>
      </c>
      <c r="AV2502">
        <v>890480123</v>
      </c>
      <c r="AW2502" t="s">
        <v>1920</v>
      </c>
      <c r="AX2502">
        <v>5</v>
      </c>
      <c r="BC2502">
        <v>2</v>
      </c>
      <c r="BD2502">
        <v>7</v>
      </c>
      <c r="BE2502">
        <v>2</v>
      </c>
    </row>
    <row r="2503" spans="1:57" x14ac:dyDescent="0.25">
      <c r="A2503" s="179">
        <f t="shared" si="39"/>
        <v>19284</v>
      </c>
      <c r="B2503" t="s">
        <v>1923</v>
      </c>
      <c r="C2503">
        <v>52617272</v>
      </c>
      <c r="D2503">
        <v>144105</v>
      </c>
      <c r="E2503">
        <v>4</v>
      </c>
      <c r="F2503">
        <v>550000699</v>
      </c>
      <c r="G2503" s="180">
        <v>41876</v>
      </c>
      <c r="H2503" s="180">
        <v>45381</v>
      </c>
      <c r="I2503">
        <v>0</v>
      </c>
      <c r="J2503">
        <v>1</v>
      </c>
      <c r="K2503">
        <v>0</v>
      </c>
      <c r="L2503">
        <v>30</v>
      </c>
      <c r="M2503">
        <v>2</v>
      </c>
      <c r="N2503" s="170">
        <v>21474970</v>
      </c>
      <c r="O2503" s="170">
        <v>23720000</v>
      </c>
      <c r="P2503" s="178">
        <v>39748</v>
      </c>
      <c r="Q2503" s="178">
        <v>1507</v>
      </c>
      <c r="R2503" s="178">
        <v>39032</v>
      </c>
      <c r="S2503">
        <v>0</v>
      </c>
      <c r="T2503">
        <v>0</v>
      </c>
      <c r="U2503">
        <v>0</v>
      </c>
      <c r="W2503">
        <v>0</v>
      </c>
      <c r="X2503">
        <v>0</v>
      </c>
      <c r="Y2503">
        <v>0</v>
      </c>
      <c r="AB2503" s="180">
        <v>44285</v>
      </c>
      <c r="AC2503">
        <v>1</v>
      </c>
      <c r="AD2503" t="s">
        <v>1922</v>
      </c>
      <c r="AE2503">
        <v>1</v>
      </c>
      <c r="AF2503">
        <v>30</v>
      </c>
      <c r="AG2503">
        <v>0</v>
      </c>
      <c r="AN2503">
        <v>1</v>
      </c>
      <c r="AO2503">
        <v>1</v>
      </c>
      <c r="AR2503" s="178">
        <v>19748</v>
      </c>
      <c r="AS2503" t="s">
        <v>1921</v>
      </c>
      <c r="AT2503">
        <v>0</v>
      </c>
      <c r="AU2503">
        <v>0</v>
      </c>
      <c r="AV2503">
        <v>890480123</v>
      </c>
      <c r="AW2503" t="s">
        <v>1920</v>
      </c>
      <c r="AX2503">
        <v>5</v>
      </c>
      <c r="BC2503">
        <v>2</v>
      </c>
      <c r="BD2503">
        <v>7</v>
      </c>
      <c r="BE2503">
        <v>2</v>
      </c>
    </row>
    <row r="2504" spans="1:57" x14ac:dyDescent="0.25">
      <c r="A2504" s="179">
        <f t="shared" si="39"/>
        <v>5933</v>
      </c>
      <c r="B2504" t="s">
        <v>1923</v>
      </c>
      <c r="C2504">
        <v>52617272</v>
      </c>
      <c r="D2504">
        <v>144105</v>
      </c>
      <c r="E2504">
        <v>4</v>
      </c>
      <c r="F2504">
        <v>550000700</v>
      </c>
      <c r="G2504" s="180">
        <v>41876</v>
      </c>
      <c r="H2504" s="180">
        <v>45381</v>
      </c>
      <c r="I2504">
        <v>0</v>
      </c>
      <c r="J2504">
        <v>1</v>
      </c>
      <c r="K2504">
        <v>0</v>
      </c>
      <c r="L2504">
        <v>30</v>
      </c>
      <c r="M2504">
        <v>2</v>
      </c>
      <c r="N2504" s="170">
        <v>21474970</v>
      </c>
      <c r="O2504" s="170">
        <v>23720000</v>
      </c>
      <c r="P2504" s="178">
        <v>12240</v>
      </c>
      <c r="Q2504" s="178">
        <v>464</v>
      </c>
      <c r="R2504" s="178">
        <v>12008</v>
      </c>
      <c r="S2504">
        <v>0</v>
      </c>
      <c r="T2504">
        <v>0</v>
      </c>
      <c r="U2504">
        <v>0</v>
      </c>
      <c r="W2504">
        <v>0</v>
      </c>
      <c r="X2504">
        <v>0</v>
      </c>
      <c r="Y2504">
        <v>0</v>
      </c>
      <c r="AB2504" s="180">
        <v>44285</v>
      </c>
      <c r="AC2504">
        <v>1</v>
      </c>
      <c r="AD2504" t="s">
        <v>1922</v>
      </c>
      <c r="AE2504">
        <v>1</v>
      </c>
      <c r="AF2504">
        <v>30</v>
      </c>
      <c r="AG2504">
        <v>0</v>
      </c>
      <c r="AN2504">
        <v>1</v>
      </c>
      <c r="AO2504">
        <v>1</v>
      </c>
      <c r="AR2504" s="178">
        <v>6075</v>
      </c>
      <c r="AS2504" t="s">
        <v>1921</v>
      </c>
      <c r="AT2504">
        <v>0</v>
      </c>
      <c r="AU2504">
        <v>0</v>
      </c>
      <c r="AV2504">
        <v>890480123</v>
      </c>
      <c r="AW2504" t="s">
        <v>1920</v>
      </c>
      <c r="AX2504">
        <v>5</v>
      </c>
      <c r="BC2504">
        <v>2</v>
      </c>
      <c r="BD2504">
        <v>7</v>
      </c>
      <c r="BE2504">
        <v>2</v>
      </c>
    </row>
    <row r="2505" spans="1:57" x14ac:dyDescent="0.25">
      <c r="A2505" s="179">
        <f t="shared" si="39"/>
        <v>7575</v>
      </c>
      <c r="B2505" t="s">
        <v>1923</v>
      </c>
      <c r="C2505">
        <v>52617272</v>
      </c>
      <c r="D2505">
        <v>144105</v>
      </c>
      <c r="E2505">
        <v>4</v>
      </c>
      <c r="F2505">
        <v>550000738</v>
      </c>
      <c r="G2505" s="180">
        <v>41880</v>
      </c>
      <c r="H2505" s="180">
        <v>45381</v>
      </c>
      <c r="I2505">
        <v>0</v>
      </c>
      <c r="J2505">
        <v>1</v>
      </c>
      <c r="K2505">
        <v>0</v>
      </c>
      <c r="L2505">
        <v>30</v>
      </c>
      <c r="M2505">
        <v>2</v>
      </c>
      <c r="N2505" s="170">
        <v>21474970</v>
      </c>
      <c r="O2505" s="170">
        <v>23720000</v>
      </c>
      <c r="P2505" s="178">
        <v>15628</v>
      </c>
      <c r="Q2505" s="178">
        <v>593</v>
      </c>
      <c r="R2505" s="178">
        <v>15333</v>
      </c>
      <c r="S2505">
        <v>0</v>
      </c>
      <c r="T2505">
        <v>0</v>
      </c>
      <c r="U2505">
        <v>0</v>
      </c>
      <c r="W2505">
        <v>0</v>
      </c>
      <c r="X2505">
        <v>0</v>
      </c>
      <c r="Y2505">
        <v>0</v>
      </c>
      <c r="AB2505" s="180">
        <v>44285</v>
      </c>
      <c r="AC2505">
        <v>1</v>
      </c>
      <c r="AD2505" t="s">
        <v>1922</v>
      </c>
      <c r="AE2505">
        <v>1</v>
      </c>
      <c r="AF2505">
        <v>30</v>
      </c>
      <c r="AG2505">
        <v>0</v>
      </c>
      <c r="AN2505">
        <v>1</v>
      </c>
      <c r="AO2505">
        <v>1</v>
      </c>
      <c r="AR2505" s="178">
        <v>7758</v>
      </c>
      <c r="AS2505" t="s">
        <v>1921</v>
      </c>
      <c r="AT2505">
        <v>0</v>
      </c>
      <c r="AU2505">
        <v>0</v>
      </c>
      <c r="AV2505">
        <v>890480123</v>
      </c>
      <c r="AW2505" t="s">
        <v>1920</v>
      </c>
      <c r="AX2505">
        <v>5</v>
      </c>
      <c r="BC2505">
        <v>2</v>
      </c>
      <c r="BD2505">
        <v>7</v>
      </c>
      <c r="BE2505">
        <v>2</v>
      </c>
    </row>
    <row r="2506" spans="1:57" x14ac:dyDescent="0.25">
      <c r="A2506" s="179">
        <f t="shared" si="39"/>
        <v>9029</v>
      </c>
      <c r="B2506" t="s">
        <v>1923</v>
      </c>
      <c r="C2506">
        <v>52617272</v>
      </c>
      <c r="D2506">
        <v>144105</v>
      </c>
      <c r="E2506">
        <v>4</v>
      </c>
      <c r="F2506">
        <v>550000739</v>
      </c>
      <c r="G2506" s="180">
        <v>41880</v>
      </c>
      <c r="H2506" s="180">
        <v>45381</v>
      </c>
      <c r="I2506">
        <v>0</v>
      </c>
      <c r="J2506">
        <v>1</v>
      </c>
      <c r="K2506">
        <v>0</v>
      </c>
      <c r="L2506">
        <v>30</v>
      </c>
      <c r="M2506">
        <v>2</v>
      </c>
      <c r="N2506" s="170">
        <v>21474970</v>
      </c>
      <c r="O2506" s="170">
        <v>23720000</v>
      </c>
      <c r="P2506" s="178">
        <v>18617</v>
      </c>
      <c r="Q2506" s="178">
        <v>706</v>
      </c>
      <c r="R2506" s="178">
        <v>18274</v>
      </c>
      <c r="S2506">
        <v>0</v>
      </c>
      <c r="T2506">
        <v>0</v>
      </c>
      <c r="U2506">
        <v>0</v>
      </c>
      <c r="W2506">
        <v>0</v>
      </c>
      <c r="X2506">
        <v>0</v>
      </c>
      <c r="Y2506">
        <v>0</v>
      </c>
      <c r="AB2506" s="180">
        <v>44285</v>
      </c>
      <c r="AC2506">
        <v>1</v>
      </c>
      <c r="AD2506" t="s">
        <v>1922</v>
      </c>
      <c r="AE2506">
        <v>1</v>
      </c>
      <c r="AF2506">
        <v>30</v>
      </c>
      <c r="AG2506">
        <v>0</v>
      </c>
      <c r="AN2506">
        <v>1</v>
      </c>
      <c r="AO2506">
        <v>1</v>
      </c>
      <c r="AR2506" s="178">
        <v>9245</v>
      </c>
      <c r="AS2506" t="s">
        <v>1921</v>
      </c>
      <c r="AT2506">
        <v>0</v>
      </c>
      <c r="AU2506">
        <v>0</v>
      </c>
      <c r="AV2506">
        <v>890480123</v>
      </c>
      <c r="AW2506" t="s">
        <v>1920</v>
      </c>
      <c r="AX2506">
        <v>5</v>
      </c>
      <c r="BC2506">
        <v>2</v>
      </c>
      <c r="BD2506">
        <v>7</v>
      </c>
      <c r="BE2506">
        <v>2</v>
      </c>
    </row>
    <row r="2507" spans="1:57" x14ac:dyDescent="0.25">
      <c r="A2507" s="179">
        <f t="shared" si="39"/>
        <v>1337</v>
      </c>
      <c r="B2507" t="s">
        <v>1923</v>
      </c>
      <c r="C2507">
        <v>52617272</v>
      </c>
      <c r="D2507">
        <v>144105</v>
      </c>
      <c r="E2507">
        <v>4</v>
      </c>
      <c r="F2507">
        <v>550000748</v>
      </c>
      <c r="G2507" s="180">
        <v>41881</v>
      </c>
      <c r="H2507" s="180">
        <v>45076</v>
      </c>
      <c r="I2507">
        <v>0</v>
      </c>
      <c r="J2507">
        <v>1</v>
      </c>
      <c r="K2507">
        <v>10</v>
      </c>
      <c r="L2507">
        <v>30</v>
      </c>
      <c r="M2507">
        <v>2</v>
      </c>
      <c r="N2507" s="170">
        <v>21474970</v>
      </c>
      <c r="O2507" s="170">
        <v>23720000</v>
      </c>
      <c r="P2507" s="178">
        <v>3456</v>
      </c>
      <c r="Q2507" s="178">
        <v>131</v>
      </c>
      <c r="R2507" s="178">
        <v>2706</v>
      </c>
      <c r="S2507">
        <v>0</v>
      </c>
      <c r="T2507">
        <v>0</v>
      </c>
      <c r="U2507">
        <v>0</v>
      </c>
      <c r="W2507">
        <v>0</v>
      </c>
      <c r="X2507">
        <v>0</v>
      </c>
      <c r="Y2507">
        <v>0</v>
      </c>
      <c r="AB2507" s="180">
        <v>44285</v>
      </c>
      <c r="AC2507">
        <v>1</v>
      </c>
      <c r="AD2507" t="s">
        <v>1922</v>
      </c>
      <c r="AE2507">
        <v>1</v>
      </c>
      <c r="AF2507">
        <v>30</v>
      </c>
      <c r="AG2507">
        <v>0</v>
      </c>
      <c r="AN2507">
        <v>1</v>
      </c>
      <c r="AO2507">
        <v>1</v>
      </c>
      <c r="AR2507" s="178">
        <v>1369</v>
      </c>
      <c r="AS2507" t="s">
        <v>1921</v>
      </c>
      <c r="AT2507">
        <v>0</v>
      </c>
      <c r="AU2507">
        <v>0</v>
      </c>
      <c r="AV2507">
        <v>890480123</v>
      </c>
      <c r="AW2507" t="s">
        <v>1920</v>
      </c>
      <c r="AX2507">
        <v>5</v>
      </c>
      <c r="BC2507">
        <v>2</v>
      </c>
      <c r="BD2507">
        <v>7</v>
      </c>
      <c r="BE2507">
        <v>2</v>
      </c>
    </row>
    <row r="2508" spans="1:57" x14ac:dyDescent="0.25">
      <c r="A2508" s="179">
        <f t="shared" si="39"/>
        <v>3160</v>
      </c>
      <c r="B2508" t="s">
        <v>1923</v>
      </c>
      <c r="C2508">
        <v>52617272</v>
      </c>
      <c r="D2508">
        <v>144105</v>
      </c>
      <c r="E2508">
        <v>4</v>
      </c>
      <c r="F2508">
        <v>550000749</v>
      </c>
      <c r="G2508" s="180">
        <v>41881</v>
      </c>
      <c r="H2508" s="180">
        <v>45381</v>
      </c>
      <c r="I2508">
        <v>0</v>
      </c>
      <c r="J2508">
        <v>1</v>
      </c>
      <c r="K2508">
        <v>0</v>
      </c>
      <c r="L2508">
        <v>30</v>
      </c>
      <c r="M2508">
        <v>2</v>
      </c>
      <c r="N2508" s="170">
        <v>21474970</v>
      </c>
      <c r="O2508" s="170">
        <v>23720000</v>
      </c>
      <c r="P2508" s="178">
        <v>6511</v>
      </c>
      <c r="Q2508" s="178">
        <v>247</v>
      </c>
      <c r="R2508" s="178">
        <v>6396</v>
      </c>
      <c r="S2508">
        <v>0</v>
      </c>
      <c r="T2508">
        <v>0</v>
      </c>
      <c r="U2508">
        <v>0</v>
      </c>
      <c r="W2508">
        <v>0</v>
      </c>
      <c r="X2508">
        <v>0</v>
      </c>
      <c r="Y2508">
        <v>0</v>
      </c>
      <c r="AB2508" s="180">
        <v>44285</v>
      </c>
      <c r="AC2508">
        <v>1</v>
      </c>
      <c r="AD2508" t="s">
        <v>1922</v>
      </c>
      <c r="AE2508">
        <v>1</v>
      </c>
      <c r="AF2508">
        <v>30</v>
      </c>
      <c r="AG2508">
        <v>0</v>
      </c>
      <c r="AN2508">
        <v>1</v>
      </c>
      <c r="AO2508">
        <v>1</v>
      </c>
      <c r="AR2508" s="178">
        <v>3236</v>
      </c>
      <c r="AS2508" t="s">
        <v>1921</v>
      </c>
      <c r="AT2508">
        <v>0</v>
      </c>
      <c r="AU2508">
        <v>0</v>
      </c>
      <c r="AV2508">
        <v>890480123</v>
      </c>
      <c r="AW2508" t="s">
        <v>1920</v>
      </c>
      <c r="AX2508">
        <v>5</v>
      </c>
      <c r="BC2508">
        <v>2</v>
      </c>
      <c r="BD2508">
        <v>7</v>
      </c>
      <c r="BE2508">
        <v>2</v>
      </c>
    </row>
    <row r="2509" spans="1:57" x14ac:dyDescent="0.25">
      <c r="A2509" s="179">
        <f t="shared" si="39"/>
        <v>31415</v>
      </c>
      <c r="B2509" t="s">
        <v>1923</v>
      </c>
      <c r="C2509">
        <v>52617272</v>
      </c>
      <c r="D2509">
        <v>144105</v>
      </c>
      <c r="E2509">
        <v>4</v>
      </c>
      <c r="F2509">
        <v>550000759</v>
      </c>
      <c r="G2509" s="180">
        <v>41882</v>
      </c>
      <c r="H2509" s="180">
        <v>45381</v>
      </c>
      <c r="I2509">
        <v>0</v>
      </c>
      <c r="J2509">
        <v>1</v>
      </c>
      <c r="K2509">
        <v>0</v>
      </c>
      <c r="L2509">
        <v>30</v>
      </c>
      <c r="M2509">
        <v>2</v>
      </c>
      <c r="N2509" s="170">
        <v>21474970</v>
      </c>
      <c r="O2509" s="170">
        <v>23720000</v>
      </c>
      <c r="P2509" s="178">
        <v>64756</v>
      </c>
      <c r="Q2509" s="178">
        <v>2456</v>
      </c>
      <c r="R2509" s="178">
        <v>63586</v>
      </c>
      <c r="S2509">
        <v>0</v>
      </c>
      <c r="T2509">
        <v>0</v>
      </c>
      <c r="U2509">
        <v>0</v>
      </c>
      <c r="W2509">
        <v>0</v>
      </c>
      <c r="X2509">
        <v>0</v>
      </c>
      <c r="Y2509">
        <v>0</v>
      </c>
      <c r="AB2509" s="180">
        <v>44285</v>
      </c>
      <c r="AC2509">
        <v>1</v>
      </c>
      <c r="AD2509" t="s">
        <v>1922</v>
      </c>
      <c r="AE2509">
        <v>1</v>
      </c>
      <c r="AF2509">
        <v>30</v>
      </c>
      <c r="AG2509">
        <v>0</v>
      </c>
      <c r="AN2509">
        <v>1</v>
      </c>
      <c r="AO2509">
        <v>1</v>
      </c>
      <c r="AR2509" s="178">
        <v>32171</v>
      </c>
      <c r="AS2509" t="s">
        <v>1921</v>
      </c>
      <c r="AT2509">
        <v>0</v>
      </c>
      <c r="AU2509">
        <v>0</v>
      </c>
      <c r="AV2509">
        <v>890480123</v>
      </c>
      <c r="AW2509" t="s">
        <v>1920</v>
      </c>
      <c r="AX2509">
        <v>5</v>
      </c>
      <c r="BC2509">
        <v>2</v>
      </c>
      <c r="BD2509">
        <v>7</v>
      </c>
      <c r="BE2509">
        <v>2</v>
      </c>
    </row>
    <row r="2510" spans="1:57" x14ac:dyDescent="0.25">
      <c r="A2510" s="179">
        <f t="shared" si="39"/>
        <v>3466</v>
      </c>
      <c r="B2510" t="s">
        <v>1923</v>
      </c>
      <c r="C2510">
        <v>52617272</v>
      </c>
      <c r="D2510">
        <v>144105</v>
      </c>
      <c r="E2510">
        <v>4</v>
      </c>
      <c r="F2510">
        <v>550000761</v>
      </c>
      <c r="G2510" s="180">
        <v>41883</v>
      </c>
      <c r="H2510" s="180">
        <v>45381</v>
      </c>
      <c r="I2510">
        <v>0</v>
      </c>
      <c r="J2510">
        <v>1</v>
      </c>
      <c r="K2510">
        <v>0</v>
      </c>
      <c r="L2510">
        <v>30</v>
      </c>
      <c r="M2510">
        <v>2</v>
      </c>
      <c r="N2510" s="170">
        <v>21474970</v>
      </c>
      <c r="O2510" s="170">
        <v>23720000</v>
      </c>
      <c r="P2510" s="178">
        <v>7153</v>
      </c>
      <c r="Q2510" s="178">
        <v>271</v>
      </c>
      <c r="R2510" s="178">
        <v>7015</v>
      </c>
      <c r="S2510">
        <v>0</v>
      </c>
      <c r="T2510">
        <v>0</v>
      </c>
      <c r="U2510">
        <v>0</v>
      </c>
      <c r="W2510">
        <v>0</v>
      </c>
      <c r="X2510">
        <v>0</v>
      </c>
      <c r="Y2510">
        <v>0</v>
      </c>
      <c r="AB2510" s="180">
        <v>44285</v>
      </c>
      <c r="AC2510">
        <v>1</v>
      </c>
      <c r="AD2510" t="s">
        <v>1922</v>
      </c>
      <c r="AE2510">
        <v>1</v>
      </c>
      <c r="AF2510">
        <v>30</v>
      </c>
      <c r="AG2510">
        <v>0</v>
      </c>
      <c r="AN2510">
        <v>1</v>
      </c>
      <c r="AO2510">
        <v>1</v>
      </c>
      <c r="AR2510" s="178">
        <v>3549</v>
      </c>
      <c r="AS2510" t="s">
        <v>1921</v>
      </c>
      <c r="AT2510">
        <v>0</v>
      </c>
      <c r="AU2510">
        <v>0</v>
      </c>
      <c r="AV2510">
        <v>890480123</v>
      </c>
      <c r="AW2510" t="s">
        <v>1920</v>
      </c>
      <c r="AX2510">
        <v>5</v>
      </c>
      <c r="BC2510">
        <v>2</v>
      </c>
      <c r="BD2510">
        <v>7</v>
      </c>
      <c r="BE2510">
        <v>2</v>
      </c>
    </row>
    <row r="2511" spans="1:57" x14ac:dyDescent="0.25">
      <c r="A2511" s="179">
        <f t="shared" si="39"/>
        <v>12471</v>
      </c>
      <c r="B2511" t="s">
        <v>1923</v>
      </c>
      <c r="C2511">
        <v>52617272</v>
      </c>
      <c r="D2511">
        <v>144105</v>
      </c>
      <c r="E2511">
        <v>4</v>
      </c>
      <c r="F2511">
        <v>550000765</v>
      </c>
      <c r="G2511" s="180">
        <v>41884</v>
      </c>
      <c r="H2511" s="180">
        <v>45381</v>
      </c>
      <c r="I2511">
        <v>0</v>
      </c>
      <c r="J2511">
        <v>1</v>
      </c>
      <c r="K2511">
        <v>0</v>
      </c>
      <c r="L2511">
        <v>30</v>
      </c>
      <c r="M2511">
        <v>2</v>
      </c>
      <c r="N2511" s="170">
        <v>21474970</v>
      </c>
      <c r="O2511" s="170">
        <v>23720000</v>
      </c>
      <c r="P2511" s="178">
        <v>25721</v>
      </c>
      <c r="Q2511" s="178">
        <v>975</v>
      </c>
      <c r="R2511" s="178">
        <v>25242</v>
      </c>
      <c r="S2511">
        <v>0</v>
      </c>
      <c r="T2511">
        <v>0</v>
      </c>
      <c r="U2511">
        <v>0</v>
      </c>
      <c r="W2511">
        <v>0</v>
      </c>
      <c r="X2511">
        <v>0</v>
      </c>
      <c r="Y2511">
        <v>0</v>
      </c>
      <c r="AB2511" s="180">
        <v>44285</v>
      </c>
      <c r="AC2511">
        <v>1</v>
      </c>
      <c r="AD2511" t="s">
        <v>1922</v>
      </c>
      <c r="AE2511">
        <v>1</v>
      </c>
      <c r="AF2511">
        <v>30</v>
      </c>
      <c r="AG2511">
        <v>0</v>
      </c>
      <c r="AN2511">
        <v>1</v>
      </c>
      <c r="AO2511">
        <v>1</v>
      </c>
      <c r="AR2511" s="178">
        <v>12771</v>
      </c>
      <c r="AS2511" t="s">
        <v>1921</v>
      </c>
      <c r="AT2511">
        <v>0</v>
      </c>
      <c r="AU2511">
        <v>0</v>
      </c>
      <c r="AV2511">
        <v>890480123</v>
      </c>
      <c r="AW2511" t="s">
        <v>1920</v>
      </c>
      <c r="AX2511">
        <v>5</v>
      </c>
      <c r="BC2511">
        <v>2</v>
      </c>
      <c r="BD2511">
        <v>7</v>
      </c>
      <c r="BE2511">
        <v>2</v>
      </c>
    </row>
    <row r="2512" spans="1:57" x14ac:dyDescent="0.25">
      <c r="A2512" s="179">
        <f t="shared" si="39"/>
        <v>3210</v>
      </c>
      <c r="B2512" t="s">
        <v>1923</v>
      </c>
      <c r="C2512">
        <v>52617272</v>
      </c>
      <c r="D2512">
        <v>144105</v>
      </c>
      <c r="E2512">
        <v>4</v>
      </c>
      <c r="F2512">
        <v>550000785</v>
      </c>
      <c r="G2512" s="180">
        <v>41887</v>
      </c>
      <c r="H2512" s="180">
        <v>45381</v>
      </c>
      <c r="I2512">
        <v>0</v>
      </c>
      <c r="J2512">
        <v>1</v>
      </c>
      <c r="K2512">
        <v>0</v>
      </c>
      <c r="L2512">
        <v>30</v>
      </c>
      <c r="M2512">
        <v>2</v>
      </c>
      <c r="N2512" s="170">
        <v>21474970</v>
      </c>
      <c r="O2512" s="170">
        <v>23720000</v>
      </c>
      <c r="P2512" s="178">
        <v>6616</v>
      </c>
      <c r="Q2512" s="178">
        <v>251</v>
      </c>
      <c r="R2512" s="178">
        <v>6497</v>
      </c>
      <c r="S2512">
        <v>0</v>
      </c>
      <c r="T2512">
        <v>0</v>
      </c>
      <c r="U2512">
        <v>0</v>
      </c>
      <c r="W2512">
        <v>0</v>
      </c>
      <c r="X2512">
        <v>0</v>
      </c>
      <c r="Y2512">
        <v>0</v>
      </c>
      <c r="AB2512" s="180">
        <v>44285</v>
      </c>
      <c r="AC2512">
        <v>1</v>
      </c>
      <c r="AD2512" t="s">
        <v>1922</v>
      </c>
      <c r="AE2512">
        <v>1</v>
      </c>
      <c r="AF2512">
        <v>30</v>
      </c>
      <c r="AG2512">
        <v>0</v>
      </c>
      <c r="AN2512">
        <v>1</v>
      </c>
      <c r="AO2512">
        <v>1</v>
      </c>
      <c r="AR2512" s="178">
        <v>3287</v>
      </c>
      <c r="AS2512" t="s">
        <v>1921</v>
      </c>
      <c r="AT2512">
        <v>0</v>
      </c>
      <c r="AU2512">
        <v>0</v>
      </c>
      <c r="AV2512">
        <v>890480123</v>
      </c>
      <c r="AW2512" t="s">
        <v>1920</v>
      </c>
      <c r="AX2512">
        <v>5</v>
      </c>
      <c r="BC2512">
        <v>2</v>
      </c>
      <c r="BD2512">
        <v>7</v>
      </c>
      <c r="BE2512">
        <v>2</v>
      </c>
    </row>
    <row r="2513" spans="1:57" x14ac:dyDescent="0.25">
      <c r="A2513" s="179">
        <f t="shared" si="39"/>
        <v>1331</v>
      </c>
      <c r="B2513" t="s">
        <v>1923</v>
      </c>
      <c r="C2513">
        <v>52617272</v>
      </c>
      <c r="D2513">
        <v>144105</v>
      </c>
      <c r="E2513">
        <v>4</v>
      </c>
      <c r="F2513">
        <v>550000796</v>
      </c>
      <c r="G2513" s="180">
        <v>41888</v>
      </c>
      <c r="H2513" s="180">
        <v>45076</v>
      </c>
      <c r="I2513">
        <v>0</v>
      </c>
      <c r="J2513">
        <v>1</v>
      </c>
      <c r="K2513">
        <v>10</v>
      </c>
      <c r="L2513">
        <v>30</v>
      </c>
      <c r="M2513">
        <v>2</v>
      </c>
      <c r="N2513" s="170">
        <v>21474970</v>
      </c>
      <c r="O2513" s="170">
        <v>23720000</v>
      </c>
      <c r="P2513" s="178">
        <v>3445</v>
      </c>
      <c r="Q2513" s="178">
        <v>131</v>
      </c>
      <c r="R2513" s="178">
        <v>2693</v>
      </c>
      <c r="S2513">
        <v>0</v>
      </c>
      <c r="T2513">
        <v>0</v>
      </c>
      <c r="U2513">
        <v>0</v>
      </c>
      <c r="W2513">
        <v>0</v>
      </c>
      <c r="X2513">
        <v>0</v>
      </c>
      <c r="Y2513">
        <v>0</v>
      </c>
      <c r="AB2513" s="180">
        <v>44285</v>
      </c>
      <c r="AC2513">
        <v>1</v>
      </c>
      <c r="AD2513" t="s">
        <v>1922</v>
      </c>
      <c r="AE2513">
        <v>1</v>
      </c>
      <c r="AF2513">
        <v>30</v>
      </c>
      <c r="AG2513">
        <v>0</v>
      </c>
      <c r="AN2513">
        <v>1</v>
      </c>
      <c r="AO2513">
        <v>1</v>
      </c>
      <c r="AR2513" s="178">
        <v>1362</v>
      </c>
      <c r="AS2513" t="s">
        <v>1921</v>
      </c>
      <c r="AT2513">
        <v>0</v>
      </c>
      <c r="AU2513">
        <v>0</v>
      </c>
      <c r="AV2513">
        <v>890480123</v>
      </c>
      <c r="AW2513" t="s">
        <v>1920</v>
      </c>
      <c r="AX2513">
        <v>5</v>
      </c>
      <c r="BC2513">
        <v>2</v>
      </c>
      <c r="BD2513">
        <v>7</v>
      </c>
      <c r="BE2513">
        <v>2</v>
      </c>
    </row>
    <row r="2514" spans="1:57" x14ac:dyDescent="0.25">
      <c r="A2514" s="179">
        <f t="shared" si="39"/>
        <v>3299</v>
      </c>
      <c r="B2514" t="s">
        <v>1923</v>
      </c>
      <c r="C2514">
        <v>52617272</v>
      </c>
      <c r="D2514">
        <v>144105</v>
      </c>
      <c r="E2514">
        <v>4</v>
      </c>
      <c r="F2514">
        <v>550000806</v>
      </c>
      <c r="G2514" s="180">
        <v>41889</v>
      </c>
      <c r="H2514" s="180">
        <v>45381</v>
      </c>
      <c r="I2514">
        <v>0</v>
      </c>
      <c r="J2514">
        <v>1</v>
      </c>
      <c r="K2514">
        <v>0</v>
      </c>
      <c r="L2514">
        <v>30</v>
      </c>
      <c r="M2514">
        <v>2</v>
      </c>
      <c r="N2514" s="170">
        <v>21474970</v>
      </c>
      <c r="O2514" s="170">
        <v>23720000</v>
      </c>
      <c r="P2514" s="178">
        <v>6803</v>
      </c>
      <c r="Q2514" s="178">
        <v>258</v>
      </c>
      <c r="R2514" s="178">
        <v>6677</v>
      </c>
      <c r="S2514">
        <v>0</v>
      </c>
      <c r="T2514">
        <v>0</v>
      </c>
      <c r="U2514">
        <v>0</v>
      </c>
      <c r="W2514">
        <v>0</v>
      </c>
      <c r="X2514">
        <v>0</v>
      </c>
      <c r="Y2514">
        <v>0</v>
      </c>
      <c r="AB2514" s="180">
        <v>44285</v>
      </c>
      <c r="AC2514">
        <v>1</v>
      </c>
      <c r="AD2514" t="s">
        <v>1922</v>
      </c>
      <c r="AE2514">
        <v>1</v>
      </c>
      <c r="AF2514">
        <v>30</v>
      </c>
      <c r="AG2514">
        <v>0</v>
      </c>
      <c r="AN2514">
        <v>1</v>
      </c>
      <c r="AO2514">
        <v>1</v>
      </c>
      <c r="AR2514" s="178">
        <v>3378</v>
      </c>
      <c r="AS2514" t="s">
        <v>1921</v>
      </c>
      <c r="AT2514">
        <v>0</v>
      </c>
      <c r="AU2514">
        <v>0</v>
      </c>
      <c r="AV2514">
        <v>890480123</v>
      </c>
      <c r="AW2514" t="s">
        <v>1920</v>
      </c>
      <c r="AX2514">
        <v>5</v>
      </c>
      <c r="BC2514">
        <v>2</v>
      </c>
      <c r="BD2514">
        <v>7</v>
      </c>
      <c r="BE2514">
        <v>2</v>
      </c>
    </row>
    <row r="2515" spans="1:57" x14ac:dyDescent="0.25">
      <c r="A2515" s="179">
        <f t="shared" si="39"/>
        <v>7437</v>
      </c>
      <c r="B2515" t="s">
        <v>1923</v>
      </c>
      <c r="C2515">
        <v>52617272</v>
      </c>
      <c r="D2515">
        <v>144105</v>
      </c>
      <c r="E2515">
        <v>4</v>
      </c>
      <c r="F2515">
        <v>550000807</v>
      </c>
      <c r="G2515" s="180">
        <v>41889</v>
      </c>
      <c r="H2515" s="180">
        <v>45381</v>
      </c>
      <c r="I2515">
        <v>0</v>
      </c>
      <c r="J2515">
        <v>1</v>
      </c>
      <c r="K2515">
        <v>0</v>
      </c>
      <c r="L2515">
        <v>30</v>
      </c>
      <c r="M2515">
        <v>2</v>
      </c>
      <c r="N2515" s="170">
        <v>21474970</v>
      </c>
      <c r="O2515" s="170">
        <v>23720000</v>
      </c>
      <c r="P2515" s="178">
        <v>15339</v>
      </c>
      <c r="Q2515" s="178">
        <v>582</v>
      </c>
      <c r="R2515" s="178">
        <v>15054</v>
      </c>
      <c r="S2515">
        <v>0</v>
      </c>
      <c r="T2515">
        <v>0</v>
      </c>
      <c r="U2515">
        <v>0</v>
      </c>
      <c r="W2515">
        <v>0</v>
      </c>
      <c r="X2515">
        <v>0</v>
      </c>
      <c r="Y2515">
        <v>0</v>
      </c>
      <c r="AB2515" s="180">
        <v>44285</v>
      </c>
      <c r="AC2515">
        <v>1</v>
      </c>
      <c r="AD2515" t="s">
        <v>1922</v>
      </c>
      <c r="AE2515">
        <v>1</v>
      </c>
      <c r="AF2515">
        <v>30</v>
      </c>
      <c r="AG2515">
        <v>0</v>
      </c>
      <c r="AN2515">
        <v>1</v>
      </c>
      <c r="AO2515">
        <v>1</v>
      </c>
      <c r="AR2515" s="178">
        <v>7617</v>
      </c>
      <c r="AS2515" t="s">
        <v>1921</v>
      </c>
      <c r="AT2515">
        <v>0</v>
      </c>
      <c r="AU2515">
        <v>0</v>
      </c>
      <c r="AV2515">
        <v>890480123</v>
      </c>
      <c r="AW2515" t="s">
        <v>1920</v>
      </c>
      <c r="AX2515">
        <v>5</v>
      </c>
      <c r="BC2515">
        <v>2</v>
      </c>
      <c r="BD2515">
        <v>7</v>
      </c>
      <c r="BE2515">
        <v>2</v>
      </c>
    </row>
    <row r="2516" spans="1:57" x14ac:dyDescent="0.25">
      <c r="A2516" s="179">
        <f t="shared" si="39"/>
        <v>3775</v>
      </c>
      <c r="B2516" t="s">
        <v>1923</v>
      </c>
      <c r="C2516">
        <v>52617272</v>
      </c>
      <c r="D2516">
        <v>144105</v>
      </c>
      <c r="E2516">
        <v>4</v>
      </c>
      <c r="F2516">
        <v>550000808</v>
      </c>
      <c r="G2516" s="180">
        <v>41889</v>
      </c>
      <c r="H2516" s="180">
        <v>45381</v>
      </c>
      <c r="I2516">
        <v>0</v>
      </c>
      <c r="J2516">
        <v>1</v>
      </c>
      <c r="K2516">
        <v>0</v>
      </c>
      <c r="L2516">
        <v>30</v>
      </c>
      <c r="M2516">
        <v>2</v>
      </c>
      <c r="N2516" s="170">
        <v>21474970</v>
      </c>
      <c r="O2516" s="170">
        <v>23720000</v>
      </c>
      <c r="P2516" s="178">
        <v>7772</v>
      </c>
      <c r="Q2516" s="178">
        <v>295</v>
      </c>
      <c r="R2516" s="178">
        <v>7641</v>
      </c>
      <c r="S2516">
        <v>0</v>
      </c>
      <c r="T2516">
        <v>0</v>
      </c>
      <c r="U2516">
        <v>0</v>
      </c>
      <c r="W2516">
        <v>0</v>
      </c>
      <c r="X2516">
        <v>0</v>
      </c>
      <c r="Y2516">
        <v>0</v>
      </c>
      <c r="AB2516" s="180">
        <v>44285</v>
      </c>
      <c r="AC2516">
        <v>1</v>
      </c>
      <c r="AD2516" t="s">
        <v>1922</v>
      </c>
      <c r="AE2516">
        <v>1</v>
      </c>
      <c r="AF2516">
        <v>30</v>
      </c>
      <c r="AG2516">
        <v>0</v>
      </c>
      <c r="AN2516">
        <v>1</v>
      </c>
      <c r="AO2516">
        <v>1</v>
      </c>
      <c r="AR2516" s="178">
        <v>3866</v>
      </c>
      <c r="AS2516" t="s">
        <v>1921</v>
      </c>
      <c r="AT2516">
        <v>0</v>
      </c>
      <c r="AU2516">
        <v>0</v>
      </c>
      <c r="AV2516">
        <v>890480123</v>
      </c>
      <c r="AW2516" t="s">
        <v>1920</v>
      </c>
      <c r="AX2516">
        <v>5</v>
      </c>
      <c r="BC2516">
        <v>2</v>
      </c>
      <c r="BD2516">
        <v>7</v>
      </c>
      <c r="BE2516">
        <v>2</v>
      </c>
    </row>
    <row r="2517" spans="1:57" x14ac:dyDescent="0.25">
      <c r="A2517" s="179">
        <f t="shared" si="39"/>
        <v>3774</v>
      </c>
      <c r="B2517" t="s">
        <v>1923</v>
      </c>
      <c r="C2517">
        <v>52617272</v>
      </c>
      <c r="D2517">
        <v>144105</v>
      </c>
      <c r="E2517">
        <v>4</v>
      </c>
      <c r="F2517">
        <v>550000858</v>
      </c>
      <c r="G2517" s="180">
        <v>41894</v>
      </c>
      <c r="H2517" s="180">
        <v>45381</v>
      </c>
      <c r="I2517">
        <v>0</v>
      </c>
      <c r="J2517">
        <v>1</v>
      </c>
      <c r="K2517">
        <v>0</v>
      </c>
      <c r="L2517">
        <v>30</v>
      </c>
      <c r="M2517">
        <v>2</v>
      </c>
      <c r="N2517" s="170">
        <v>21474970</v>
      </c>
      <c r="O2517" s="170">
        <v>23720000</v>
      </c>
      <c r="P2517" s="178">
        <v>7769</v>
      </c>
      <c r="Q2517" s="178">
        <v>295</v>
      </c>
      <c r="R2517" s="178">
        <v>7638</v>
      </c>
      <c r="S2517">
        <v>0</v>
      </c>
      <c r="T2517">
        <v>0</v>
      </c>
      <c r="U2517">
        <v>0</v>
      </c>
      <c r="W2517">
        <v>0</v>
      </c>
      <c r="X2517">
        <v>0</v>
      </c>
      <c r="Y2517">
        <v>0</v>
      </c>
      <c r="AB2517" s="180">
        <v>44285</v>
      </c>
      <c r="AC2517">
        <v>1</v>
      </c>
      <c r="AD2517" t="s">
        <v>1922</v>
      </c>
      <c r="AE2517">
        <v>1</v>
      </c>
      <c r="AF2517">
        <v>30</v>
      </c>
      <c r="AG2517">
        <v>0</v>
      </c>
      <c r="AN2517">
        <v>1</v>
      </c>
      <c r="AO2517">
        <v>1</v>
      </c>
      <c r="AR2517" s="178">
        <v>3864</v>
      </c>
      <c r="AS2517" t="s">
        <v>1921</v>
      </c>
      <c r="AT2517">
        <v>0</v>
      </c>
      <c r="AU2517">
        <v>0</v>
      </c>
      <c r="AV2517">
        <v>890480123</v>
      </c>
      <c r="AW2517" t="s">
        <v>1920</v>
      </c>
      <c r="AX2517">
        <v>5</v>
      </c>
      <c r="BC2517">
        <v>2</v>
      </c>
      <c r="BD2517">
        <v>7</v>
      </c>
      <c r="BE2517">
        <v>2</v>
      </c>
    </row>
    <row r="2518" spans="1:57" x14ac:dyDescent="0.25">
      <c r="A2518" s="179">
        <f t="shared" si="39"/>
        <v>4543</v>
      </c>
      <c r="B2518" t="s">
        <v>1923</v>
      </c>
      <c r="C2518">
        <v>52617272</v>
      </c>
      <c r="D2518">
        <v>144105</v>
      </c>
      <c r="E2518">
        <v>4</v>
      </c>
      <c r="F2518">
        <v>550000866</v>
      </c>
      <c r="G2518" s="180">
        <v>41895</v>
      </c>
      <c r="H2518" s="180">
        <v>45381</v>
      </c>
      <c r="I2518">
        <v>0</v>
      </c>
      <c r="J2518">
        <v>1</v>
      </c>
      <c r="K2518">
        <v>0</v>
      </c>
      <c r="L2518">
        <v>30</v>
      </c>
      <c r="M2518">
        <v>2</v>
      </c>
      <c r="N2518" s="170">
        <v>21474970</v>
      </c>
      <c r="O2518" s="170">
        <v>23720000</v>
      </c>
      <c r="P2518" s="178">
        <v>9353</v>
      </c>
      <c r="Q2518" s="178">
        <v>355</v>
      </c>
      <c r="R2518" s="178">
        <v>9195</v>
      </c>
      <c r="S2518">
        <v>0</v>
      </c>
      <c r="T2518">
        <v>0</v>
      </c>
      <c r="U2518">
        <v>0</v>
      </c>
      <c r="W2518">
        <v>0</v>
      </c>
      <c r="X2518">
        <v>0</v>
      </c>
      <c r="Y2518">
        <v>0</v>
      </c>
      <c r="AB2518" s="180">
        <v>44285</v>
      </c>
      <c r="AC2518">
        <v>1</v>
      </c>
      <c r="AD2518" t="s">
        <v>1922</v>
      </c>
      <c r="AE2518">
        <v>1</v>
      </c>
      <c r="AF2518">
        <v>30</v>
      </c>
      <c r="AG2518">
        <v>0</v>
      </c>
      <c r="AN2518">
        <v>1</v>
      </c>
      <c r="AO2518">
        <v>1</v>
      </c>
      <c r="AR2518" s="178">
        <v>4652</v>
      </c>
      <c r="AS2518" t="s">
        <v>1921</v>
      </c>
      <c r="AT2518">
        <v>0</v>
      </c>
      <c r="AU2518">
        <v>0</v>
      </c>
      <c r="AV2518">
        <v>890480123</v>
      </c>
      <c r="AW2518" t="s">
        <v>1920</v>
      </c>
      <c r="AX2518">
        <v>5</v>
      </c>
      <c r="BC2518">
        <v>2</v>
      </c>
      <c r="BD2518">
        <v>7</v>
      </c>
      <c r="BE2518">
        <v>2</v>
      </c>
    </row>
    <row r="2519" spans="1:57" x14ac:dyDescent="0.25">
      <c r="A2519" s="179">
        <f t="shared" si="39"/>
        <v>2563</v>
      </c>
      <c r="B2519" t="s">
        <v>1923</v>
      </c>
      <c r="C2519">
        <v>52617272</v>
      </c>
      <c r="D2519">
        <v>144105</v>
      </c>
      <c r="E2519">
        <v>4</v>
      </c>
      <c r="F2519">
        <v>550000882</v>
      </c>
      <c r="G2519" s="180">
        <v>41897</v>
      </c>
      <c r="H2519" s="180">
        <v>45381</v>
      </c>
      <c r="I2519">
        <v>0</v>
      </c>
      <c r="J2519">
        <v>1</v>
      </c>
      <c r="K2519">
        <v>0</v>
      </c>
      <c r="L2519">
        <v>30</v>
      </c>
      <c r="M2519">
        <v>2</v>
      </c>
      <c r="N2519" s="170">
        <v>21474970</v>
      </c>
      <c r="O2519" s="170">
        <v>23720000</v>
      </c>
      <c r="P2519" s="178">
        <v>5289</v>
      </c>
      <c r="Q2519" s="178">
        <v>201</v>
      </c>
      <c r="R2519" s="178">
        <v>5187</v>
      </c>
      <c r="S2519">
        <v>0</v>
      </c>
      <c r="T2519">
        <v>0</v>
      </c>
      <c r="U2519">
        <v>0</v>
      </c>
      <c r="W2519">
        <v>0</v>
      </c>
      <c r="X2519">
        <v>0</v>
      </c>
      <c r="Y2519">
        <v>0</v>
      </c>
      <c r="AB2519" s="180">
        <v>44285</v>
      </c>
      <c r="AC2519">
        <v>1</v>
      </c>
      <c r="AD2519" t="s">
        <v>1922</v>
      </c>
      <c r="AE2519">
        <v>1</v>
      </c>
      <c r="AF2519">
        <v>30</v>
      </c>
      <c r="AG2519">
        <v>0</v>
      </c>
      <c r="AN2519">
        <v>1</v>
      </c>
      <c r="AO2519">
        <v>1</v>
      </c>
      <c r="AR2519" s="178">
        <v>2624</v>
      </c>
      <c r="AS2519" t="s">
        <v>1921</v>
      </c>
      <c r="AT2519">
        <v>0</v>
      </c>
      <c r="AU2519">
        <v>0</v>
      </c>
      <c r="AV2519">
        <v>890480123</v>
      </c>
      <c r="AW2519" t="s">
        <v>1920</v>
      </c>
      <c r="AX2519">
        <v>5</v>
      </c>
      <c r="BC2519">
        <v>2</v>
      </c>
      <c r="BD2519">
        <v>7</v>
      </c>
      <c r="BE2519">
        <v>2</v>
      </c>
    </row>
    <row r="2520" spans="1:57" x14ac:dyDescent="0.25">
      <c r="A2520" s="179">
        <f t="shared" si="39"/>
        <v>1495</v>
      </c>
      <c r="B2520" t="s">
        <v>1923</v>
      </c>
      <c r="C2520">
        <v>52617272</v>
      </c>
      <c r="D2520">
        <v>144105</v>
      </c>
      <c r="E2520">
        <v>4</v>
      </c>
      <c r="F2520">
        <v>550000893</v>
      </c>
      <c r="G2520" s="180">
        <v>41898</v>
      </c>
      <c r="H2520" s="180">
        <v>45076</v>
      </c>
      <c r="I2520">
        <v>0</v>
      </c>
      <c r="J2520">
        <v>1</v>
      </c>
      <c r="K2520">
        <v>10</v>
      </c>
      <c r="L2520">
        <v>30</v>
      </c>
      <c r="M2520">
        <v>2</v>
      </c>
      <c r="N2520" s="170">
        <v>21474970</v>
      </c>
      <c r="O2520" s="170">
        <v>23720000</v>
      </c>
      <c r="P2520" s="178">
        <v>3860</v>
      </c>
      <c r="Q2520" s="178">
        <v>146</v>
      </c>
      <c r="R2520" s="178">
        <v>3025</v>
      </c>
      <c r="S2520">
        <v>0</v>
      </c>
      <c r="T2520">
        <v>0</v>
      </c>
      <c r="U2520">
        <v>0</v>
      </c>
      <c r="W2520">
        <v>0</v>
      </c>
      <c r="X2520">
        <v>0</v>
      </c>
      <c r="Y2520">
        <v>0</v>
      </c>
      <c r="AB2520" s="180">
        <v>44285</v>
      </c>
      <c r="AC2520">
        <v>1</v>
      </c>
      <c r="AD2520" t="s">
        <v>1922</v>
      </c>
      <c r="AE2520">
        <v>1</v>
      </c>
      <c r="AF2520">
        <v>30</v>
      </c>
      <c r="AG2520">
        <v>0</v>
      </c>
      <c r="AN2520">
        <v>1</v>
      </c>
      <c r="AO2520">
        <v>1</v>
      </c>
      <c r="AR2520" s="178">
        <v>1530</v>
      </c>
      <c r="AS2520" t="s">
        <v>1921</v>
      </c>
      <c r="AT2520">
        <v>0</v>
      </c>
      <c r="AU2520">
        <v>0</v>
      </c>
      <c r="AV2520">
        <v>890480123</v>
      </c>
      <c r="AW2520" t="s">
        <v>1920</v>
      </c>
      <c r="AX2520">
        <v>5</v>
      </c>
      <c r="BC2520">
        <v>2</v>
      </c>
      <c r="BD2520">
        <v>7</v>
      </c>
      <c r="BE2520">
        <v>2</v>
      </c>
    </row>
    <row r="2521" spans="1:57" x14ac:dyDescent="0.25">
      <c r="A2521" s="179">
        <f t="shared" si="39"/>
        <v>4034</v>
      </c>
      <c r="B2521" t="s">
        <v>1923</v>
      </c>
      <c r="C2521">
        <v>52617272</v>
      </c>
      <c r="D2521">
        <v>144105</v>
      </c>
      <c r="E2521">
        <v>4</v>
      </c>
      <c r="F2521">
        <v>550000904</v>
      </c>
      <c r="G2521" s="180">
        <v>41899</v>
      </c>
      <c r="H2521" s="180">
        <v>45381</v>
      </c>
      <c r="I2521">
        <v>0</v>
      </c>
      <c r="J2521">
        <v>1</v>
      </c>
      <c r="K2521">
        <v>0</v>
      </c>
      <c r="L2521">
        <v>30</v>
      </c>
      <c r="M2521">
        <v>2</v>
      </c>
      <c r="N2521" s="170">
        <v>21474970</v>
      </c>
      <c r="O2521" s="170">
        <v>23720000</v>
      </c>
      <c r="P2521" s="178">
        <v>8314</v>
      </c>
      <c r="Q2521" s="178">
        <v>315</v>
      </c>
      <c r="R2521" s="178">
        <v>8164</v>
      </c>
      <c r="S2521">
        <v>0</v>
      </c>
      <c r="T2521">
        <v>0</v>
      </c>
      <c r="U2521">
        <v>0</v>
      </c>
      <c r="W2521">
        <v>0</v>
      </c>
      <c r="X2521">
        <v>0</v>
      </c>
      <c r="Y2521">
        <v>0</v>
      </c>
      <c r="AB2521" s="180">
        <v>44285</v>
      </c>
      <c r="AC2521">
        <v>1</v>
      </c>
      <c r="AD2521" t="s">
        <v>1922</v>
      </c>
      <c r="AE2521">
        <v>1</v>
      </c>
      <c r="AF2521">
        <v>30</v>
      </c>
      <c r="AG2521">
        <v>0</v>
      </c>
      <c r="AN2521">
        <v>1</v>
      </c>
      <c r="AO2521">
        <v>1</v>
      </c>
      <c r="AR2521" s="178">
        <v>4130</v>
      </c>
      <c r="AS2521" t="s">
        <v>1921</v>
      </c>
      <c r="AT2521">
        <v>0</v>
      </c>
      <c r="AU2521">
        <v>0</v>
      </c>
      <c r="AV2521">
        <v>890480123</v>
      </c>
      <c r="AW2521" t="s">
        <v>1920</v>
      </c>
      <c r="AX2521">
        <v>5</v>
      </c>
      <c r="BC2521">
        <v>2</v>
      </c>
      <c r="BD2521">
        <v>7</v>
      </c>
      <c r="BE2521">
        <v>2</v>
      </c>
    </row>
    <row r="2522" spans="1:57" x14ac:dyDescent="0.25">
      <c r="A2522" s="179">
        <f t="shared" si="39"/>
        <v>4483</v>
      </c>
      <c r="B2522" t="s">
        <v>1923</v>
      </c>
      <c r="C2522">
        <v>52617272</v>
      </c>
      <c r="D2522">
        <v>144105</v>
      </c>
      <c r="E2522">
        <v>4</v>
      </c>
      <c r="F2522">
        <v>550000939</v>
      </c>
      <c r="G2522" s="180">
        <v>41901</v>
      </c>
      <c r="H2522" s="180">
        <v>45381</v>
      </c>
      <c r="I2522">
        <v>0</v>
      </c>
      <c r="J2522">
        <v>1</v>
      </c>
      <c r="K2522">
        <v>0</v>
      </c>
      <c r="L2522">
        <v>30</v>
      </c>
      <c r="M2522">
        <v>2</v>
      </c>
      <c r="N2522" s="170">
        <v>21474970</v>
      </c>
      <c r="O2522" s="170">
        <v>23720000</v>
      </c>
      <c r="P2522" s="178">
        <v>9227</v>
      </c>
      <c r="Q2522" s="178">
        <v>350</v>
      </c>
      <c r="R2522" s="178">
        <v>9074</v>
      </c>
      <c r="S2522">
        <v>0</v>
      </c>
      <c r="T2522">
        <v>0</v>
      </c>
      <c r="U2522">
        <v>0</v>
      </c>
      <c r="W2522">
        <v>0</v>
      </c>
      <c r="X2522">
        <v>0</v>
      </c>
      <c r="Y2522">
        <v>0</v>
      </c>
      <c r="AB2522" s="180">
        <v>44285</v>
      </c>
      <c r="AC2522">
        <v>1</v>
      </c>
      <c r="AD2522" t="s">
        <v>1922</v>
      </c>
      <c r="AE2522">
        <v>1</v>
      </c>
      <c r="AF2522">
        <v>30</v>
      </c>
      <c r="AG2522">
        <v>0</v>
      </c>
      <c r="AN2522">
        <v>1</v>
      </c>
      <c r="AO2522">
        <v>1</v>
      </c>
      <c r="AR2522" s="178">
        <v>4591</v>
      </c>
      <c r="AS2522" t="s">
        <v>1921</v>
      </c>
      <c r="AT2522">
        <v>0</v>
      </c>
      <c r="AU2522">
        <v>0</v>
      </c>
      <c r="AV2522">
        <v>890480123</v>
      </c>
      <c r="AW2522" t="s">
        <v>1920</v>
      </c>
      <c r="AX2522">
        <v>5</v>
      </c>
      <c r="BC2522">
        <v>2</v>
      </c>
      <c r="BD2522">
        <v>7</v>
      </c>
      <c r="BE2522">
        <v>2</v>
      </c>
    </row>
    <row r="2523" spans="1:57" x14ac:dyDescent="0.25">
      <c r="A2523" s="179">
        <f t="shared" si="39"/>
        <v>3429</v>
      </c>
      <c r="B2523" t="s">
        <v>1923</v>
      </c>
      <c r="C2523">
        <v>52617272</v>
      </c>
      <c r="D2523">
        <v>144105</v>
      </c>
      <c r="E2523">
        <v>4</v>
      </c>
      <c r="F2523">
        <v>550000943</v>
      </c>
      <c r="G2523" s="180">
        <v>41901</v>
      </c>
      <c r="H2523" s="180">
        <v>45381</v>
      </c>
      <c r="I2523">
        <v>0</v>
      </c>
      <c r="J2523">
        <v>1</v>
      </c>
      <c r="K2523">
        <v>0</v>
      </c>
      <c r="L2523">
        <v>30</v>
      </c>
      <c r="M2523">
        <v>2</v>
      </c>
      <c r="N2523" s="170">
        <v>21474970</v>
      </c>
      <c r="O2523" s="170">
        <v>23720000</v>
      </c>
      <c r="P2523" s="178">
        <v>7076</v>
      </c>
      <c r="Q2523" s="178">
        <v>268</v>
      </c>
      <c r="R2523" s="178">
        <v>6941</v>
      </c>
      <c r="S2523">
        <v>0</v>
      </c>
      <c r="T2523">
        <v>0</v>
      </c>
      <c r="U2523">
        <v>0</v>
      </c>
      <c r="W2523">
        <v>0</v>
      </c>
      <c r="X2523">
        <v>0</v>
      </c>
      <c r="Y2523">
        <v>0</v>
      </c>
      <c r="AB2523" s="180">
        <v>44285</v>
      </c>
      <c r="AC2523">
        <v>1</v>
      </c>
      <c r="AD2523" t="s">
        <v>1922</v>
      </c>
      <c r="AE2523">
        <v>1</v>
      </c>
      <c r="AF2523">
        <v>30</v>
      </c>
      <c r="AG2523">
        <v>0</v>
      </c>
      <c r="AN2523">
        <v>1</v>
      </c>
      <c r="AO2523">
        <v>1</v>
      </c>
      <c r="AR2523" s="178">
        <v>3512</v>
      </c>
      <c r="AS2523" t="s">
        <v>1921</v>
      </c>
      <c r="AT2523">
        <v>0</v>
      </c>
      <c r="AU2523">
        <v>0</v>
      </c>
      <c r="AV2523">
        <v>890480123</v>
      </c>
      <c r="AW2523" t="s">
        <v>1920</v>
      </c>
      <c r="AX2523">
        <v>5</v>
      </c>
      <c r="BC2523">
        <v>2</v>
      </c>
      <c r="BD2523">
        <v>7</v>
      </c>
      <c r="BE2523">
        <v>2</v>
      </c>
    </row>
    <row r="2524" spans="1:57" x14ac:dyDescent="0.25">
      <c r="A2524" s="179">
        <f t="shared" si="39"/>
        <v>8748</v>
      </c>
      <c r="B2524" t="s">
        <v>1923</v>
      </c>
      <c r="C2524">
        <v>52617272</v>
      </c>
      <c r="D2524">
        <v>144105</v>
      </c>
      <c r="E2524">
        <v>4</v>
      </c>
      <c r="F2524">
        <v>550001000</v>
      </c>
      <c r="G2524" s="180">
        <v>41905</v>
      </c>
      <c r="H2524" s="180">
        <v>45381</v>
      </c>
      <c r="I2524">
        <v>0</v>
      </c>
      <c r="J2524">
        <v>1</v>
      </c>
      <c r="K2524">
        <v>0</v>
      </c>
      <c r="L2524">
        <v>30</v>
      </c>
      <c r="M2524">
        <v>2</v>
      </c>
      <c r="N2524" s="170">
        <v>21474970</v>
      </c>
      <c r="O2524" s="170">
        <v>23720000</v>
      </c>
      <c r="P2524" s="178">
        <v>18028</v>
      </c>
      <c r="Q2524" s="178">
        <v>684</v>
      </c>
      <c r="R2524" s="178">
        <v>17706</v>
      </c>
      <c r="S2524">
        <v>0</v>
      </c>
      <c r="T2524">
        <v>0</v>
      </c>
      <c r="U2524">
        <v>0</v>
      </c>
      <c r="W2524">
        <v>0</v>
      </c>
      <c r="X2524">
        <v>0</v>
      </c>
      <c r="Y2524">
        <v>0</v>
      </c>
      <c r="AB2524" s="180">
        <v>44285</v>
      </c>
      <c r="AC2524">
        <v>1</v>
      </c>
      <c r="AD2524" t="s">
        <v>1922</v>
      </c>
      <c r="AE2524">
        <v>1</v>
      </c>
      <c r="AF2524">
        <v>30</v>
      </c>
      <c r="AG2524">
        <v>0</v>
      </c>
      <c r="AN2524">
        <v>1</v>
      </c>
      <c r="AO2524">
        <v>1</v>
      </c>
      <c r="AR2524" s="178">
        <v>8958</v>
      </c>
      <c r="AS2524" t="s">
        <v>1921</v>
      </c>
      <c r="AT2524">
        <v>0</v>
      </c>
      <c r="AU2524">
        <v>0</v>
      </c>
      <c r="AV2524">
        <v>890480123</v>
      </c>
      <c r="AW2524" t="s">
        <v>1920</v>
      </c>
      <c r="AX2524">
        <v>5</v>
      </c>
      <c r="BC2524">
        <v>2</v>
      </c>
      <c r="BD2524">
        <v>7</v>
      </c>
      <c r="BE2524">
        <v>2</v>
      </c>
    </row>
    <row r="2525" spans="1:57" x14ac:dyDescent="0.25">
      <c r="A2525" s="179">
        <f t="shared" si="39"/>
        <v>7429</v>
      </c>
      <c r="B2525" t="s">
        <v>1923</v>
      </c>
      <c r="C2525">
        <v>52617272</v>
      </c>
      <c r="D2525">
        <v>144105</v>
      </c>
      <c r="E2525">
        <v>4</v>
      </c>
      <c r="F2525">
        <v>550001033</v>
      </c>
      <c r="G2525" s="180">
        <v>41907</v>
      </c>
      <c r="H2525" s="180">
        <v>45381</v>
      </c>
      <c r="I2525">
        <v>0</v>
      </c>
      <c r="J2525">
        <v>1</v>
      </c>
      <c r="K2525">
        <v>0</v>
      </c>
      <c r="L2525">
        <v>30</v>
      </c>
      <c r="M2525">
        <v>2</v>
      </c>
      <c r="N2525" s="170">
        <v>21474970</v>
      </c>
      <c r="O2525" s="170">
        <v>23720000</v>
      </c>
      <c r="P2525" s="178">
        <v>15320</v>
      </c>
      <c r="Q2525" s="178">
        <v>581</v>
      </c>
      <c r="R2525" s="178">
        <v>15036</v>
      </c>
      <c r="S2525">
        <v>0</v>
      </c>
      <c r="T2525">
        <v>0</v>
      </c>
      <c r="U2525">
        <v>0</v>
      </c>
      <c r="W2525">
        <v>0</v>
      </c>
      <c r="X2525">
        <v>0</v>
      </c>
      <c r="Y2525">
        <v>0</v>
      </c>
      <c r="AB2525" s="180">
        <v>44285</v>
      </c>
      <c r="AC2525">
        <v>1</v>
      </c>
      <c r="AD2525" t="s">
        <v>1922</v>
      </c>
      <c r="AE2525">
        <v>1</v>
      </c>
      <c r="AF2525">
        <v>30</v>
      </c>
      <c r="AG2525">
        <v>0</v>
      </c>
      <c r="AN2525">
        <v>1</v>
      </c>
      <c r="AO2525">
        <v>1</v>
      </c>
      <c r="AR2525" s="178">
        <v>7607</v>
      </c>
      <c r="AS2525" t="s">
        <v>1921</v>
      </c>
      <c r="AT2525">
        <v>0</v>
      </c>
      <c r="AU2525">
        <v>0</v>
      </c>
      <c r="AV2525">
        <v>890480123</v>
      </c>
      <c r="AW2525" t="s">
        <v>1920</v>
      </c>
      <c r="AX2525">
        <v>5</v>
      </c>
      <c r="BC2525">
        <v>2</v>
      </c>
      <c r="BD2525">
        <v>7</v>
      </c>
      <c r="BE2525">
        <v>2</v>
      </c>
    </row>
    <row r="2526" spans="1:57" x14ac:dyDescent="0.25">
      <c r="A2526" s="179">
        <f t="shared" si="39"/>
        <v>14598</v>
      </c>
      <c r="B2526" t="s">
        <v>1923</v>
      </c>
      <c r="C2526">
        <v>52617272</v>
      </c>
      <c r="D2526">
        <v>144105</v>
      </c>
      <c r="E2526">
        <v>4</v>
      </c>
      <c r="F2526">
        <v>550001128</v>
      </c>
      <c r="G2526" s="180">
        <v>41916</v>
      </c>
      <c r="H2526" s="180">
        <v>45381</v>
      </c>
      <c r="I2526">
        <v>0</v>
      </c>
      <c r="J2526">
        <v>1</v>
      </c>
      <c r="K2526">
        <v>0</v>
      </c>
      <c r="L2526">
        <v>30</v>
      </c>
      <c r="M2526">
        <v>2</v>
      </c>
      <c r="N2526" s="170">
        <v>21474970</v>
      </c>
      <c r="O2526" s="170">
        <v>23720000</v>
      </c>
      <c r="P2526" s="178">
        <v>30094</v>
      </c>
      <c r="Q2526" s="178">
        <v>1141</v>
      </c>
      <c r="R2526" s="178">
        <v>29547</v>
      </c>
      <c r="S2526">
        <v>0</v>
      </c>
      <c r="T2526">
        <v>0</v>
      </c>
      <c r="U2526">
        <v>0</v>
      </c>
      <c r="W2526">
        <v>0</v>
      </c>
      <c r="X2526">
        <v>0</v>
      </c>
      <c r="Y2526">
        <v>0</v>
      </c>
      <c r="AB2526" s="180">
        <v>44285</v>
      </c>
      <c r="AC2526">
        <v>1</v>
      </c>
      <c r="AD2526" t="s">
        <v>1922</v>
      </c>
      <c r="AE2526">
        <v>1</v>
      </c>
      <c r="AF2526">
        <v>30</v>
      </c>
      <c r="AG2526">
        <v>0</v>
      </c>
      <c r="AN2526">
        <v>1</v>
      </c>
      <c r="AO2526">
        <v>1</v>
      </c>
      <c r="AR2526" s="178">
        <v>14949</v>
      </c>
      <c r="AS2526" t="s">
        <v>1921</v>
      </c>
      <c r="AT2526">
        <v>0</v>
      </c>
      <c r="AU2526">
        <v>0</v>
      </c>
      <c r="AV2526">
        <v>890480123</v>
      </c>
      <c r="AW2526" t="s">
        <v>1920</v>
      </c>
      <c r="AX2526">
        <v>5</v>
      </c>
      <c r="BC2526">
        <v>2</v>
      </c>
      <c r="BD2526">
        <v>7</v>
      </c>
      <c r="BE2526">
        <v>2</v>
      </c>
    </row>
    <row r="2527" spans="1:57" x14ac:dyDescent="0.25">
      <c r="A2527" s="179">
        <f t="shared" si="39"/>
        <v>13820</v>
      </c>
      <c r="B2527" t="s">
        <v>1923</v>
      </c>
      <c r="C2527">
        <v>52617272</v>
      </c>
      <c r="D2527">
        <v>144105</v>
      </c>
      <c r="E2527">
        <v>4</v>
      </c>
      <c r="F2527">
        <v>550001135</v>
      </c>
      <c r="G2527" s="180">
        <v>41916</v>
      </c>
      <c r="H2527" s="180">
        <v>45381</v>
      </c>
      <c r="I2527">
        <v>0</v>
      </c>
      <c r="J2527">
        <v>1</v>
      </c>
      <c r="K2527">
        <v>0</v>
      </c>
      <c r="L2527">
        <v>30</v>
      </c>
      <c r="M2527">
        <v>2</v>
      </c>
      <c r="N2527" s="170">
        <v>21474970</v>
      </c>
      <c r="O2527" s="170">
        <v>23720000</v>
      </c>
      <c r="P2527" s="178">
        <v>28491</v>
      </c>
      <c r="Q2527" s="178">
        <v>1080</v>
      </c>
      <c r="R2527" s="178">
        <v>27972</v>
      </c>
      <c r="S2527">
        <v>0</v>
      </c>
      <c r="T2527">
        <v>0</v>
      </c>
      <c r="U2527">
        <v>0</v>
      </c>
      <c r="W2527">
        <v>0</v>
      </c>
      <c r="X2527">
        <v>0</v>
      </c>
      <c r="Y2527">
        <v>0</v>
      </c>
      <c r="AB2527" s="180">
        <v>44285</v>
      </c>
      <c r="AC2527">
        <v>1</v>
      </c>
      <c r="AD2527" t="s">
        <v>1922</v>
      </c>
      <c r="AE2527">
        <v>1</v>
      </c>
      <c r="AF2527">
        <v>30</v>
      </c>
      <c r="AG2527">
        <v>0</v>
      </c>
      <c r="AN2527">
        <v>1</v>
      </c>
      <c r="AO2527">
        <v>1</v>
      </c>
      <c r="AR2527" s="178">
        <v>14152</v>
      </c>
      <c r="AS2527" t="s">
        <v>1921</v>
      </c>
      <c r="AT2527">
        <v>0</v>
      </c>
      <c r="AU2527">
        <v>0</v>
      </c>
      <c r="AV2527">
        <v>890480123</v>
      </c>
      <c r="AW2527" t="s">
        <v>1920</v>
      </c>
      <c r="AX2527">
        <v>5</v>
      </c>
      <c r="BC2527">
        <v>2</v>
      </c>
      <c r="BD2527">
        <v>7</v>
      </c>
      <c r="BE2527">
        <v>2</v>
      </c>
    </row>
    <row r="2528" spans="1:57" x14ac:dyDescent="0.25">
      <c r="A2528" s="179">
        <f t="shared" si="39"/>
        <v>3288</v>
      </c>
      <c r="B2528" t="s">
        <v>1923</v>
      </c>
      <c r="C2528">
        <v>52617272</v>
      </c>
      <c r="D2528">
        <v>144105</v>
      </c>
      <c r="E2528">
        <v>4</v>
      </c>
      <c r="F2528">
        <v>550001211</v>
      </c>
      <c r="G2528" s="180">
        <v>41923</v>
      </c>
      <c r="H2528" s="180">
        <v>45381</v>
      </c>
      <c r="I2528">
        <v>0</v>
      </c>
      <c r="J2528">
        <v>1</v>
      </c>
      <c r="K2528">
        <v>0</v>
      </c>
      <c r="L2528">
        <v>30</v>
      </c>
      <c r="M2528">
        <v>2</v>
      </c>
      <c r="N2528" s="170">
        <v>21474970</v>
      </c>
      <c r="O2528" s="170">
        <v>23720000</v>
      </c>
      <c r="P2528" s="178">
        <v>6781</v>
      </c>
      <c r="Q2528" s="178">
        <v>257</v>
      </c>
      <c r="R2528" s="178">
        <v>6656</v>
      </c>
      <c r="S2528">
        <v>0</v>
      </c>
      <c r="T2528">
        <v>0</v>
      </c>
      <c r="U2528">
        <v>0</v>
      </c>
      <c r="W2528">
        <v>0</v>
      </c>
      <c r="X2528">
        <v>0</v>
      </c>
      <c r="Y2528">
        <v>0</v>
      </c>
      <c r="AB2528" s="180">
        <v>44285</v>
      </c>
      <c r="AC2528">
        <v>1</v>
      </c>
      <c r="AD2528" t="s">
        <v>1922</v>
      </c>
      <c r="AE2528">
        <v>1</v>
      </c>
      <c r="AF2528">
        <v>30</v>
      </c>
      <c r="AG2528">
        <v>0</v>
      </c>
      <c r="AN2528">
        <v>1</v>
      </c>
      <c r="AO2528">
        <v>1</v>
      </c>
      <c r="AR2528" s="178">
        <v>3368</v>
      </c>
      <c r="AS2528" t="s">
        <v>1921</v>
      </c>
      <c r="AT2528">
        <v>0</v>
      </c>
      <c r="AU2528">
        <v>0</v>
      </c>
      <c r="AV2528">
        <v>890480123</v>
      </c>
      <c r="AW2528" t="s">
        <v>1920</v>
      </c>
      <c r="AX2528">
        <v>5</v>
      </c>
      <c r="BC2528">
        <v>2</v>
      </c>
      <c r="BD2528">
        <v>7</v>
      </c>
      <c r="BE2528">
        <v>2</v>
      </c>
    </row>
    <row r="2529" spans="1:57" x14ac:dyDescent="0.25">
      <c r="A2529" s="179">
        <f t="shared" si="39"/>
        <v>10209</v>
      </c>
      <c r="B2529" t="s">
        <v>1923</v>
      </c>
      <c r="C2529">
        <v>52617272</v>
      </c>
      <c r="D2529">
        <v>144105</v>
      </c>
      <c r="E2529">
        <v>4</v>
      </c>
      <c r="F2529">
        <v>550001212</v>
      </c>
      <c r="G2529" s="180">
        <v>41923</v>
      </c>
      <c r="H2529" s="180">
        <v>45381</v>
      </c>
      <c r="I2529">
        <v>0</v>
      </c>
      <c r="J2529">
        <v>1</v>
      </c>
      <c r="K2529">
        <v>0</v>
      </c>
      <c r="L2529">
        <v>30</v>
      </c>
      <c r="M2529">
        <v>2</v>
      </c>
      <c r="N2529" s="170">
        <v>21474970</v>
      </c>
      <c r="O2529" s="170">
        <v>23720000</v>
      </c>
      <c r="P2529" s="178">
        <v>21033</v>
      </c>
      <c r="Q2529" s="178">
        <v>798</v>
      </c>
      <c r="R2529" s="178">
        <v>20663</v>
      </c>
      <c r="S2529">
        <v>0</v>
      </c>
      <c r="T2529">
        <v>0</v>
      </c>
      <c r="U2529">
        <v>0</v>
      </c>
      <c r="W2529">
        <v>0</v>
      </c>
      <c r="X2529">
        <v>0</v>
      </c>
      <c r="Y2529">
        <v>0</v>
      </c>
      <c r="AB2529" s="180">
        <v>44285</v>
      </c>
      <c r="AC2529">
        <v>1</v>
      </c>
      <c r="AD2529" t="s">
        <v>1922</v>
      </c>
      <c r="AE2529">
        <v>1</v>
      </c>
      <c r="AF2529">
        <v>30</v>
      </c>
      <c r="AG2529">
        <v>0</v>
      </c>
      <c r="AN2529">
        <v>1</v>
      </c>
      <c r="AO2529">
        <v>1</v>
      </c>
      <c r="AR2529" s="178">
        <v>10454</v>
      </c>
      <c r="AS2529" t="s">
        <v>1921</v>
      </c>
      <c r="AT2529">
        <v>0</v>
      </c>
      <c r="AU2529">
        <v>0</v>
      </c>
      <c r="AV2529">
        <v>890480123</v>
      </c>
      <c r="AW2529" t="s">
        <v>1920</v>
      </c>
      <c r="AX2529">
        <v>5</v>
      </c>
      <c r="BC2529">
        <v>2</v>
      </c>
      <c r="BD2529">
        <v>7</v>
      </c>
      <c r="BE2529">
        <v>2</v>
      </c>
    </row>
    <row r="2530" spans="1:57" x14ac:dyDescent="0.25">
      <c r="A2530" s="179">
        <f t="shared" si="39"/>
        <v>13910</v>
      </c>
      <c r="B2530" t="s">
        <v>1923</v>
      </c>
      <c r="C2530">
        <v>52617272</v>
      </c>
      <c r="D2530">
        <v>144105</v>
      </c>
      <c r="E2530">
        <v>4</v>
      </c>
      <c r="F2530">
        <v>550001220</v>
      </c>
      <c r="G2530" s="180">
        <v>41924</v>
      </c>
      <c r="H2530" s="180">
        <v>45381</v>
      </c>
      <c r="I2530">
        <v>0</v>
      </c>
      <c r="J2530">
        <v>1</v>
      </c>
      <c r="K2530">
        <v>0</v>
      </c>
      <c r="L2530">
        <v>30</v>
      </c>
      <c r="M2530">
        <v>2</v>
      </c>
      <c r="N2530" s="170">
        <v>21474970</v>
      </c>
      <c r="O2530" s="170">
        <v>23720000</v>
      </c>
      <c r="P2530" s="178">
        <v>28682</v>
      </c>
      <c r="Q2530" s="178">
        <v>1088</v>
      </c>
      <c r="R2530" s="178">
        <v>28155</v>
      </c>
      <c r="S2530">
        <v>0</v>
      </c>
      <c r="T2530">
        <v>0</v>
      </c>
      <c r="U2530">
        <v>0</v>
      </c>
      <c r="W2530">
        <v>0</v>
      </c>
      <c r="X2530">
        <v>0</v>
      </c>
      <c r="Y2530">
        <v>0</v>
      </c>
      <c r="AB2530" s="180">
        <v>44285</v>
      </c>
      <c r="AC2530">
        <v>1</v>
      </c>
      <c r="AD2530" t="s">
        <v>1922</v>
      </c>
      <c r="AE2530">
        <v>1</v>
      </c>
      <c r="AF2530">
        <v>30</v>
      </c>
      <c r="AG2530">
        <v>0</v>
      </c>
      <c r="AN2530">
        <v>1</v>
      </c>
      <c r="AO2530">
        <v>1</v>
      </c>
      <c r="AR2530" s="178">
        <v>14245</v>
      </c>
      <c r="AS2530" t="s">
        <v>1921</v>
      </c>
      <c r="AT2530">
        <v>0</v>
      </c>
      <c r="AU2530">
        <v>0</v>
      </c>
      <c r="AV2530">
        <v>890480123</v>
      </c>
      <c r="AW2530" t="s">
        <v>1920</v>
      </c>
      <c r="AX2530">
        <v>5</v>
      </c>
      <c r="BC2530">
        <v>2</v>
      </c>
      <c r="BD2530">
        <v>7</v>
      </c>
      <c r="BE2530">
        <v>2</v>
      </c>
    </row>
    <row r="2531" spans="1:57" x14ac:dyDescent="0.25">
      <c r="A2531" s="179">
        <f t="shared" si="39"/>
        <v>49</v>
      </c>
      <c r="B2531" t="s">
        <v>1923</v>
      </c>
      <c r="C2531">
        <v>52617272</v>
      </c>
      <c r="D2531">
        <v>144105</v>
      </c>
      <c r="E2531">
        <v>4</v>
      </c>
      <c r="F2531">
        <v>550001233</v>
      </c>
      <c r="G2531" s="180">
        <v>41925</v>
      </c>
      <c r="H2531" s="180">
        <v>44316</v>
      </c>
      <c r="I2531">
        <v>0</v>
      </c>
      <c r="J2531">
        <v>1</v>
      </c>
      <c r="K2531">
        <v>0</v>
      </c>
      <c r="L2531">
        <v>30</v>
      </c>
      <c r="M2531">
        <v>2</v>
      </c>
      <c r="N2531" s="170">
        <v>21474970</v>
      </c>
      <c r="O2531" s="170">
        <v>23720000</v>
      </c>
      <c r="P2531" s="178">
        <v>4975</v>
      </c>
      <c r="Q2531" s="178">
        <v>4975</v>
      </c>
      <c r="R2531" s="178">
        <v>99</v>
      </c>
      <c r="S2531">
        <v>0</v>
      </c>
      <c r="T2531">
        <v>0</v>
      </c>
      <c r="U2531">
        <v>0</v>
      </c>
      <c r="W2531">
        <v>0</v>
      </c>
      <c r="X2531">
        <v>0</v>
      </c>
      <c r="Y2531">
        <v>0</v>
      </c>
      <c r="AB2531" s="180">
        <v>44285</v>
      </c>
      <c r="AC2531">
        <v>1</v>
      </c>
      <c r="AD2531" t="s">
        <v>1922</v>
      </c>
      <c r="AE2531">
        <v>1</v>
      </c>
      <c r="AF2531">
        <v>30</v>
      </c>
      <c r="AG2531">
        <v>0</v>
      </c>
      <c r="AN2531">
        <v>1</v>
      </c>
      <c r="AO2531">
        <v>1</v>
      </c>
      <c r="AR2531" s="178">
        <v>50</v>
      </c>
      <c r="AS2531" t="s">
        <v>1921</v>
      </c>
      <c r="AT2531">
        <v>0</v>
      </c>
      <c r="AU2531">
        <v>0</v>
      </c>
      <c r="AV2531">
        <v>890480123</v>
      </c>
      <c r="AW2531" t="s">
        <v>1920</v>
      </c>
      <c r="AX2531">
        <v>5</v>
      </c>
      <c r="BC2531">
        <v>2</v>
      </c>
      <c r="BD2531">
        <v>7</v>
      </c>
      <c r="BE2531">
        <v>2</v>
      </c>
    </row>
    <row r="2532" spans="1:57" x14ac:dyDescent="0.25">
      <c r="A2532" s="179">
        <f t="shared" si="39"/>
        <v>13915</v>
      </c>
      <c r="B2532" t="s">
        <v>1923</v>
      </c>
      <c r="C2532">
        <v>52617272</v>
      </c>
      <c r="D2532">
        <v>144105</v>
      </c>
      <c r="E2532">
        <v>4</v>
      </c>
      <c r="F2532">
        <v>550001237</v>
      </c>
      <c r="G2532" s="180">
        <v>41925</v>
      </c>
      <c r="H2532" s="180">
        <v>45381</v>
      </c>
      <c r="I2532">
        <v>0</v>
      </c>
      <c r="J2532">
        <v>1</v>
      </c>
      <c r="K2532">
        <v>0</v>
      </c>
      <c r="L2532">
        <v>30</v>
      </c>
      <c r="M2532">
        <v>2</v>
      </c>
      <c r="N2532" s="170">
        <v>21474970</v>
      </c>
      <c r="O2532" s="170">
        <v>23720000</v>
      </c>
      <c r="P2532" s="178">
        <v>28691</v>
      </c>
      <c r="Q2532" s="178">
        <v>1088</v>
      </c>
      <c r="R2532" s="178">
        <v>28164</v>
      </c>
      <c r="S2532">
        <v>0</v>
      </c>
      <c r="T2532">
        <v>0</v>
      </c>
      <c r="U2532">
        <v>0</v>
      </c>
      <c r="W2532">
        <v>0</v>
      </c>
      <c r="X2532">
        <v>0</v>
      </c>
      <c r="Y2532">
        <v>0</v>
      </c>
      <c r="AB2532" s="180">
        <v>44285</v>
      </c>
      <c r="AC2532">
        <v>1</v>
      </c>
      <c r="AD2532" t="s">
        <v>1922</v>
      </c>
      <c r="AE2532">
        <v>1</v>
      </c>
      <c r="AF2532">
        <v>30</v>
      </c>
      <c r="AG2532">
        <v>0</v>
      </c>
      <c r="AN2532">
        <v>1</v>
      </c>
      <c r="AO2532">
        <v>1</v>
      </c>
      <c r="AR2532" s="178">
        <v>14249</v>
      </c>
      <c r="AS2532" t="s">
        <v>1921</v>
      </c>
      <c r="AT2532">
        <v>0</v>
      </c>
      <c r="AU2532">
        <v>0</v>
      </c>
      <c r="AV2532">
        <v>890480123</v>
      </c>
      <c r="AW2532" t="s">
        <v>1920</v>
      </c>
      <c r="AX2532">
        <v>5</v>
      </c>
      <c r="BC2532">
        <v>2</v>
      </c>
      <c r="BD2532">
        <v>7</v>
      </c>
      <c r="BE2532">
        <v>2</v>
      </c>
    </row>
    <row r="2533" spans="1:57" x14ac:dyDescent="0.25">
      <c r="A2533" s="179">
        <f t="shared" si="39"/>
        <v>20224</v>
      </c>
      <c r="B2533" t="s">
        <v>1923</v>
      </c>
      <c r="C2533">
        <v>52617272</v>
      </c>
      <c r="D2533">
        <v>144105</v>
      </c>
      <c r="E2533">
        <v>4</v>
      </c>
      <c r="F2533">
        <v>550001274</v>
      </c>
      <c r="G2533" s="180">
        <v>41927</v>
      </c>
      <c r="H2533" s="180">
        <v>45381</v>
      </c>
      <c r="I2533">
        <v>0</v>
      </c>
      <c r="J2533">
        <v>1</v>
      </c>
      <c r="K2533">
        <v>0</v>
      </c>
      <c r="L2533">
        <v>30</v>
      </c>
      <c r="M2533">
        <v>2</v>
      </c>
      <c r="N2533" s="170">
        <v>21474970</v>
      </c>
      <c r="O2533" s="170">
        <v>23720000</v>
      </c>
      <c r="P2533" s="178">
        <v>41691</v>
      </c>
      <c r="Q2533" s="178">
        <v>1581</v>
      </c>
      <c r="R2533" s="178">
        <v>40935</v>
      </c>
      <c r="S2533">
        <v>0</v>
      </c>
      <c r="T2533">
        <v>0</v>
      </c>
      <c r="U2533">
        <v>0</v>
      </c>
      <c r="W2533">
        <v>0</v>
      </c>
      <c r="X2533">
        <v>0</v>
      </c>
      <c r="Y2533">
        <v>0</v>
      </c>
      <c r="AB2533" s="180">
        <v>44285</v>
      </c>
      <c r="AC2533">
        <v>1</v>
      </c>
      <c r="AD2533" t="s">
        <v>1922</v>
      </c>
      <c r="AE2533">
        <v>1</v>
      </c>
      <c r="AF2533">
        <v>30</v>
      </c>
      <c r="AG2533">
        <v>0</v>
      </c>
      <c r="AN2533">
        <v>1</v>
      </c>
      <c r="AO2533">
        <v>1</v>
      </c>
      <c r="AR2533" s="178">
        <v>20711</v>
      </c>
      <c r="AS2533" t="s">
        <v>1921</v>
      </c>
      <c r="AT2533">
        <v>0</v>
      </c>
      <c r="AU2533">
        <v>0</v>
      </c>
      <c r="AV2533">
        <v>890480123</v>
      </c>
      <c r="AW2533" t="s">
        <v>1920</v>
      </c>
      <c r="AX2533">
        <v>5</v>
      </c>
      <c r="BC2533">
        <v>2</v>
      </c>
      <c r="BD2533">
        <v>7</v>
      </c>
      <c r="BE2533">
        <v>2</v>
      </c>
    </row>
    <row r="2534" spans="1:57" x14ac:dyDescent="0.25">
      <c r="A2534" s="179">
        <f t="shared" si="39"/>
        <v>19825</v>
      </c>
      <c r="B2534" t="s">
        <v>1923</v>
      </c>
      <c r="C2534">
        <v>52617272</v>
      </c>
      <c r="D2534">
        <v>144105</v>
      </c>
      <c r="E2534">
        <v>4</v>
      </c>
      <c r="F2534">
        <v>550001275</v>
      </c>
      <c r="G2534" s="180">
        <v>41927</v>
      </c>
      <c r="H2534" s="180">
        <v>45381</v>
      </c>
      <c r="I2534">
        <v>0</v>
      </c>
      <c r="J2534">
        <v>1</v>
      </c>
      <c r="K2534">
        <v>0</v>
      </c>
      <c r="L2534">
        <v>30</v>
      </c>
      <c r="M2534">
        <v>2</v>
      </c>
      <c r="N2534" s="170">
        <v>21474970</v>
      </c>
      <c r="O2534" s="170">
        <v>23720000</v>
      </c>
      <c r="P2534" s="178">
        <v>40883</v>
      </c>
      <c r="Q2534" s="178">
        <v>1550</v>
      </c>
      <c r="R2534" s="178">
        <v>40126</v>
      </c>
      <c r="S2534">
        <v>0</v>
      </c>
      <c r="T2534">
        <v>0</v>
      </c>
      <c r="U2534">
        <v>0</v>
      </c>
      <c r="W2534">
        <v>0</v>
      </c>
      <c r="X2534">
        <v>0</v>
      </c>
      <c r="Y2534">
        <v>0</v>
      </c>
      <c r="AB2534" s="180">
        <v>44285</v>
      </c>
      <c r="AC2534">
        <v>1</v>
      </c>
      <c r="AD2534" t="s">
        <v>1922</v>
      </c>
      <c r="AE2534">
        <v>1</v>
      </c>
      <c r="AF2534">
        <v>30</v>
      </c>
      <c r="AG2534">
        <v>0</v>
      </c>
      <c r="AN2534">
        <v>1</v>
      </c>
      <c r="AO2534">
        <v>1</v>
      </c>
      <c r="AR2534" s="178">
        <v>20301</v>
      </c>
      <c r="AS2534" t="s">
        <v>1921</v>
      </c>
      <c r="AT2534">
        <v>0</v>
      </c>
      <c r="AU2534">
        <v>0</v>
      </c>
      <c r="AV2534">
        <v>890480123</v>
      </c>
      <c r="AW2534" t="s">
        <v>1920</v>
      </c>
      <c r="AX2534">
        <v>5</v>
      </c>
      <c r="BC2534">
        <v>2</v>
      </c>
      <c r="BD2534">
        <v>7</v>
      </c>
      <c r="BE2534">
        <v>2</v>
      </c>
    </row>
    <row r="2535" spans="1:57" x14ac:dyDescent="0.25">
      <c r="A2535" s="179">
        <f t="shared" si="39"/>
        <v>9929</v>
      </c>
      <c r="B2535" t="s">
        <v>1923</v>
      </c>
      <c r="C2535">
        <v>52617272</v>
      </c>
      <c r="D2535">
        <v>144105</v>
      </c>
      <c r="E2535">
        <v>4</v>
      </c>
      <c r="F2535">
        <v>550001295</v>
      </c>
      <c r="G2535" s="180">
        <v>41928</v>
      </c>
      <c r="H2535" s="180">
        <v>45381</v>
      </c>
      <c r="I2535">
        <v>0</v>
      </c>
      <c r="J2535">
        <v>1</v>
      </c>
      <c r="K2535">
        <v>0</v>
      </c>
      <c r="L2535">
        <v>30</v>
      </c>
      <c r="M2535">
        <v>2</v>
      </c>
      <c r="N2535" s="170">
        <v>21474970</v>
      </c>
      <c r="O2535" s="170">
        <v>23720000</v>
      </c>
      <c r="P2535" s="178">
        <v>20475</v>
      </c>
      <c r="Q2535" s="178">
        <v>776</v>
      </c>
      <c r="R2535" s="178">
        <v>20096</v>
      </c>
      <c r="S2535">
        <v>0</v>
      </c>
      <c r="T2535">
        <v>0</v>
      </c>
      <c r="U2535">
        <v>0</v>
      </c>
      <c r="W2535">
        <v>0</v>
      </c>
      <c r="X2535">
        <v>0</v>
      </c>
      <c r="Y2535">
        <v>0</v>
      </c>
      <c r="AB2535" s="180">
        <v>44285</v>
      </c>
      <c r="AC2535">
        <v>1</v>
      </c>
      <c r="AD2535" t="s">
        <v>1922</v>
      </c>
      <c r="AE2535">
        <v>1</v>
      </c>
      <c r="AF2535">
        <v>30</v>
      </c>
      <c r="AG2535">
        <v>0</v>
      </c>
      <c r="AN2535">
        <v>1</v>
      </c>
      <c r="AO2535">
        <v>1</v>
      </c>
      <c r="AR2535" s="178">
        <v>10167</v>
      </c>
      <c r="AS2535" t="s">
        <v>1921</v>
      </c>
      <c r="AT2535">
        <v>0</v>
      </c>
      <c r="AU2535">
        <v>0</v>
      </c>
      <c r="AV2535">
        <v>890480123</v>
      </c>
      <c r="AW2535" t="s">
        <v>1920</v>
      </c>
      <c r="AX2535">
        <v>5</v>
      </c>
      <c r="BC2535">
        <v>2</v>
      </c>
      <c r="BD2535">
        <v>7</v>
      </c>
      <c r="BE2535">
        <v>2</v>
      </c>
    </row>
    <row r="2536" spans="1:57" x14ac:dyDescent="0.25">
      <c r="A2536" s="179">
        <f t="shared" si="39"/>
        <v>3067</v>
      </c>
      <c r="B2536" t="s">
        <v>1923</v>
      </c>
      <c r="C2536">
        <v>52617272</v>
      </c>
      <c r="D2536">
        <v>144105</v>
      </c>
      <c r="E2536">
        <v>4</v>
      </c>
      <c r="F2536">
        <v>550001842</v>
      </c>
      <c r="G2536" s="180">
        <v>41952</v>
      </c>
      <c r="H2536" s="180">
        <v>45381</v>
      </c>
      <c r="I2536">
        <v>0</v>
      </c>
      <c r="J2536">
        <v>1</v>
      </c>
      <c r="K2536">
        <v>0</v>
      </c>
      <c r="L2536">
        <v>30</v>
      </c>
      <c r="M2536">
        <v>2</v>
      </c>
      <c r="N2536" s="170">
        <v>21474970</v>
      </c>
      <c r="O2536" s="170">
        <v>23720000</v>
      </c>
      <c r="P2536" s="178">
        <v>6317</v>
      </c>
      <c r="Q2536" s="178">
        <v>240</v>
      </c>
      <c r="R2536" s="178">
        <v>6208</v>
      </c>
      <c r="S2536">
        <v>0</v>
      </c>
      <c r="T2536">
        <v>0</v>
      </c>
      <c r="U2536">
        <v>0</v>
      </c>
      <c r="W2536">
        <v>0</v>
      </c>
      <c r="X2536">
        <v>0</v>
      </c>
      <c r="Y2536">
        <v>0</v>
      </c>
      <c r="AB2536" s="180">
        <v>44285</v>
      </c>
      <c r="AC2536">
        <v>1</v>
      </c>
      <c r="AD2536" t="s">
        <v>1922</v>
      </c>
      <c r="AE2536">
        <v>1</v>
      </c>
      <c r="AF2536">
        <v>30</v>
      </c>
      <c r="AG2536">
        <v>0</v>
      </c>
      <c r="AN2536">
        <v>1</v>
      </c>
      <c r="AO2536">
        <v>1</v>
      </c>
      <c r="AR2536" s="178">
        <v>3141</v>
      </c>
      <c r="AS2536" t="s">
        <v>1921</v>
      </c>
      <c r="AT2536">
        <v>0</v>
      </c>
      <c r="AU2536">
        <v>0</v>
      </c>
      <c r="AV2536">
        <v>890480123</v>
      </c>
      <c r="AW2536" t="s">
        <v>1920</v>
      </c>
      <c r="AX2536">
        <v>5</v>
      </c>
      <c r="BC2536">
        <v>2</v>
      </c>
      <c r="BD2536">
        <v>7</v>
      </c>
      <c r="BE2536">
        <v>2</v>
      </c>
    </row>
    <row r="2537" spans="1:57" x14ac:dyDescent="0.25">
      <c r="A2537" s="179">
        <f t="shared" si="39"/>
        <v>4484</v>
      </c>
      <c r="B2537" t="s">
        <v>1923</v>
      </c>
      <c r="C2537">
        <v>52617272</v>
      </c>
      <c r="D2537">
        <v>144105</v>
      </c>
      <c r="E2537">
        <v>4</v>
      </c>
      <c r="F2537">
        <v>550001966</v>
      </c>
      <c r="G2537" s="180">
        <v>41960</v>
      </c>
      <c r="H2537" s="180">
        <v>45381</v>
      </c>
      <c r="I2537">
        <v>0</v>
      </c>
      <c r="J2537">
        <v>1</v>
      </c>
      <c r="K2537">
        <v>0</v>
      </c>
      <c r="L2537">
        <v>30</v>
      </c>
      <c r="M2537">
        <v>2</v>
      </c>
      <c r="N2537" s="170">
        <v>21474970</v>
      </c>
      <c r="O2537" s="170">
        <v>23720000</v>
      </c>
      <c r="P2537" s="178">
        <v>9230</v>
      </c>
      <c r="Q2537" s="178">
        <v>350</v>
      </c>
      <c r="R2537" s="178">
        <v>9077</v>
      </c>
      <c r="S2537">
        <v>0</v>
      </c>
      <c r="T2537">
        <v>0</v>
      </c>
      <c r="U2537">
        <v>0</v>
      </c>
      <c r="W2537">
        <v>0</v>
      </c>
      <c r="X2537">
        <v>0</v>
      </c>
      <c r="Y2537">
        <v>0</v>
      </c>
      <c r="AB2537" s="180">
        <v>44285</v>
      </c>
      <c r="AC2537">
        <v>1</v>
      </c>
      <c r="AD2537" t="s">
        <v>1922</v>
      </c>
      <c r="AE2537">
        <v>1</v>
      </c>
      <c r="AF2537">
        <v>30</v>
      </c>
      <c r="AG2537">
        <v>0</v>
      </c>
      <c r="AN2537">
        <v>1</v>
      </c>
      <c r="AO2537">
        <v>1</v>
      </c>
      <c r="AR2537" s="178">
        <v>4593</v>
      </c>
      <c r="AS2537" t="s">
        <v>1921</v>
      </c>
      <c r="AT2537">
        <v>0</v>
      </c>
      <c r="AU2537">
        <v>0</v>
      </c>
      <c r="AV2537">
        <v>890480123</v>
      </c>
      <c r="AW2537" t="s">
        <v>1920</v>
      </c>
      <c r="AX2537">
        <v>5</v>
      </c>
      <c r="BC2537">
        <v>2</v>
      </c>
      <c r="BD2537">
        <v>7</v>
      </c>
      <c r="BE2537">
        <v>2</v>
      </c>
    </row>
    <row r="2538" spans="1:57" x14ac:dyDescent="0.25">
      <c r="A2538" s="179">
        <f t="shared" si="39"/>
        <v>1077</v>
      </c>
      <c r="B2538" t="s">
        <v>1923</v>
      </c>
      <c r="C2538">
        <v>52617272</v>
      </c>
      <c r="D2538">
        <v>144105</v>
      </c>
      <c r="E2538">
        <v>4</v>
      </c>
      <c r="F2538">
        <v>550001967</v>
      </c>
      <c r="G2538" s="180">
        <v>41960</v>
      </c>
      <c r="H2538" s="180">
        <v>45076</v>
      </c>
      <c r="I2538">
        <v>0</v>
      </c>
      <c r="J2538">
        <v>1</v>
      </c>
      <c r="K2538">
        <v>10</v>
      </c>
      <c r="L2538">
        <v>30</v>
      </c>
      <c r="M2538">
        <v>2</v>
      </c>
      <c r="N2538" s="170">
        <v>21474970</v>
      </c>
      <c r="O2538" s="170">
        <v>23720000</v>
      </c>
      <c r="P2538" s="178">
        <v>2795</v>
      </c>
      <c r="Q2538" s="178">
        <v>106</v>
      </c>
      <c r="R2538" s="178">
        <v>2179</v>
      </c>
      <c r="S2538">
        <v>0</v>
      </c>
      <c r="T2538">
        <v>0</v>
      </c>
      <c r="U2538">
        <v>0</v>
      </c>
      <c r="W2538">
        <v>0</v>
      </c>
      <c r="X2538">
        <v>0</v>
      </c>
      <c r="Y2538">
        <v>0</v>
      </c>
      <c r="AB2538" s="180">
        <v>44285</v>
      </c>
      <c r="AC2538">
        <v>1</v>
      </c>
      <c r="AD2538" t="s">
        <v>1922</v>
      </c>
      <c r="AE2538">
        <v>1</v>
      </c>
      <c r="AF2538">
        <v>30</v>
      </c>
      <c r="AG2538">
        <v>0</v>
      </c>
      <c r="AN2538">
        <v>1</v>
      </c>
      <c r="AO2538">
        <v>1</v>
      </c>
      <c r="AR2538" s="178">
        <v>1102</v>
      </c>
      <c r="AS2538" t="s">
        <v>1921</v>
      </c>
      <c r="AT2538">
        <v>0</v>
      </c>
      <c r="AU2538">
        <v>0</v>
      </c>
      <c r="AV2538">
        <v>890480123</v>
      </c>
      <c r="AW2538" t="s">
        <v>1920</v>
      </c>
      <c r="AX2538">
        <v>5</v>
      </c>
      <c r="BC2538">
        <v>2</v>
      </c>
      <c r="BD2538">
        <v>7</v>
      </c>
      <c r="BE2538">
        <v>2</v>
      </c>
    </row>
    <row r="2539" spans="1:57" x14ac:dyDescent="0.25">
      <c r="A2539" s="179">
        <f t="shared" si="39"/>
        <v>2828</v>
      </c>
      <c r="B2539" t="s">
        <v>1923</v>
      </c>
      <c r="C2539">
        <v>52617272</v>
      </c>
      <c r="D2539">
        <v>144105</v>
      </c>
      <c r="E2539">
        <v>4</v>
      </c>
      <c r="F2539">
        <v>550002203</v>
      </c>
      <c r="G2539" s="180">
        <v>41972</v>
      </c>
      <c r="H2539" s="180">
        <v>45381</v>
      </c>
      <c r="I2539">
        <v>0</v>
      </c>
      <c r="J2539">
        <v>1</v>
      </c>
      <c r="K2539">
        <v>1</v>
      </c>
      <c r="L2539">
        <v>30</v>
      </c>
      <c r="M2539">
        <v>2</v>
      </c>
      <c r="N2539" s="170">
        <v>21474970</v>
      </c>
      <c r="O2539" s="170">
        <v>23720000</v>
      </c>
      <c r="P2539" s="178">
        <v>5845</v>
      </c>
      <c r="Q2539" s="178">
        <v>222</v>
      </c>
      <c r="R2539" s="178">
        <v>5723</v>
      </c>
      <c r="S2539">
        <v>0</v>
      </c>
      <c r="T2539">
        <v>0</v>
      </c>
      <c r="U2539">
        <v>0</v>
      </c>
      <c r="W2539">
        <v>0</v>
      </c>
      <c r="X2539">
        <v>0</v>
      </c>
      <c r="Y2539">
        <v>0</v>
      </c>
      <c r="AB2539" s="180">
        <v>44285</v>
      </c>
      <c r="AC2539">
        <v>1</v>
      </c>
      <c r="AD2539" t="s">
        <v>1922</v>
      </c>
      <c r="AE2539">
        <v>1</v>
      </c>
      <c r="AF2539">
        <v>30</v>
      </c>
      <c r="AG2539">
        <v>0</v>
      </c>
      <c r="AN2539">
        <v>1</v>
      </c>
      <c r="AO2539">
        <v>1</v>
      </c>
      <c r="AR2539" s="178">
        <v>2895</v>
      </c>
      <c r="AS2539" t="s">
        <v>1921</v>
      </c>
      <c r="AT2539">
        <v>0</v>
      </c>
      <c r="AU2539">
        <v>0</v>
      </c>
      <c r="AV2539">
        <v>890480123</v>
      </c>
      <c r="AW2539" t="s">
        <v>1920</v>
      </c>
      <c r="AX2539">
        <v>5</v>
      </c>
      <c r="BC2539">
        <v>2</v>
      </c>
      <c r="BD2539">
        <v>7</v>
      </c>
      <c r="BE2539">
        <v>2</v>
      </c>
    </row>
    <row r="2540" spans="1:57" x14ac:dyDescent="0.25">
      <c r="A2540" s="179">
        <f t="shared" si="39"/>
        <v>2947</v>
      </c>
      <c r="B2540" t="s">
        <v>1923</v>
      </c>
      <c r="C2540">
        <v>52617272</v>
      </c>
      <c r="D2540">
        <v>144105</v>
      </c>
      <c r="E2540">
        <v>4</v>
      </c>
      <c r="F2540">
        <v>550002348</v>
      </c>
      <c r="G2540" s="180">
        <v>41976</v>
      </c>
      <c r="H2540" s="180">
        <v>45381</v>
      </c>
      <c r="I2540">
        <v>0</v>
      </c>
      <c r="J2540">
        <v>1</v>
      </c>
      <c r="K2540">
        <v>0</v>
      </c>
      <c r="L2540">
        <v>30</v>
      </c>
      <c r="M2540">
        <v>2</v>
      </c>
      <c r="N2540" s="170">
        <v>21474970</v>
      </c>
      <c r="O2540" s="170">
        <v>23720000</v>
      </c>
      <c r="P2540" s="178">
        <v>6063</v>
      </c>
      <c r="Q2540" s="178">
        <v>230</v>
      </c>
      <c r="R2540" s="178">
        <v>5964</v>
      </c>
      <c r="S2540">
        <v>0</v>
      </c>
      <c r="T2540">
        <v>0</v>
      </c>
      <c r="U2540">
        <v>0</v>
      </c>
      <c r="W2540">
        <v>0</v>
      </c>
      <c r="X2540">
        <v>0</v>
      </c>
      <c r="Y2540">
        <v>0</v>
      </c>
      <c r="AB2540" s="180">
        <v>44285</v>
      </c>
      <c r="AC2540">
        <v>1</v>
      </c>
      <c r="AD2540" t="s">
        <v>1922</v>
      </c>
      <c r="AE2540">
        <v>1</v>
      </c>
      <c r="AF2540">
        <v>30</v>
      </c>
      <c r="AG2540">
        <v>0</v>
      </c>
      <c r="AN2540">
        <v>1</v>
      </c>
      <c r="AO2540">
        <v>1</v>
      </c>
      <c r="AR2540" s="178">
        <v>3017</v>
      </c>
      <c r="AS2540" t="s">
        <v>1921</v>
      </c>
      <c r="AT2540">
        <v>0</v>
      </c>
      <c r="AU2540">
        <v>0</v>
      </c>
      <c r="AV2540">
        <v>890480123</v>
      </c>
      <c r="AW2540" t="s">
        <v>1920</v>
      </c>
      <c r="AX2540">
        <v>5</v>
      </c>
      <c r="BC2540">
        <v>2</v>
      </c>
      <c r="BD2540">
        <v>7</v>
      </c>
      <c r="BE2540">
        <v>2</v>
      </c>
    </row>
    <row r="2541" spans="1:57" x14ac:dyDescent="0.25">
      <c r="A2541" s="179">
        <f t="shared" si="39"/>
        <v>49</v>
      </c>
      <c r="B2541" t="s">
        <v>1923</v>
      </c>
      <c r="C2541">
        <v>52617272</v>
      </c>
      <c r="D2541">
        <v>144105</v>
      </c>
      <c r="E2541">
        <v>4</v>
      </c>
      <c r="F2541">
        <v>550002411</v>
      </c>
      <c r="G2541" s="180">
        <v>41979</v>
      </c>
      <c r="H2541" s="180">
        <v>44316</v>
      </c>
      <c r="I2541">
        <v>0</v>
      </c>
      <c r="J2541">
        <v>1</v>
      </c>
      <c r="K2541">
        <v>0</v>
      </c>
      <c r="L2541">
        <v>30</v>
      </c>
      <c r="M2541">
        <v>2</v>
      </c>
      <c r="N2541" s="170">
        <v>21474970</v>
      </c>
      <c r="O2541" s="170">
        <v>23720000</v>
      </c>
      <c r="P2541" s="178">
        <v>4867</v>
      </c>
      <c r="Q2541" s="178">
        <v>4867</v>
      </c>
      <c r="R2541" s="178">
        <v>99</v>
      </c>
      <c r="S2541">
        <v>0</v>
      </c>
      <c r="T2541">
        <v>0</v>
      </c>
      <c r="U2541">
        <v>0</v>
      </c>
      <c r="W2541">
        <v>0</v>
      </c>
      <c r="X2541">
        <v>0</v>
      </c>
      <c r="Y2541">
        <v>0</v>
      </c>
      <c r="AB2541" s="180">
        <v>44285</v>
      </c>
      <c r="AC2541">
        <v>1</v>
      </c>
      <c r="AD2541" t="s">
        <v>1922</v>
      </c>
      <c r="AE2541">
        <v>1</v>
      </c>
      <c r="AF2541">
        <v>30</v>
      </c>
      <c r="AG2541">
        <v>0</v>
      </c>
      <c r="AN2541">
        <v>1</v>
      </c>
      <c r="AO2541">
        <v>1</v>
      </c>
      <c r="AR2541" s="178">
        <v>50</v>
      </c>
      <c r="AS2541" t="s">
        <v>1921</v>
      </c>
      <c r="AT2541">
        <v>0</v>
      </c>
      <c r="AU2541">
        <v>0</v>
      </c>
      <c r="AV2541">
        <v>890480123</v>
      </c>
      <c r="AW2541" t="s">
        <v>1920</v>
      </c>
      <c r="AX2541">
        <v>5</v>
      </c>
      <c r="BC2541">
        <v>2</v>
      </c>
      <c r="BD2541">
        <v>7</v>
      </c>
      <c r="BE2541">
        <v>2</v>
      </c>
    </row>
    <row r="2542" spans="1:57" x14ac:dyDescent="0.25">
      <c r="A2542" s="179">
        <f t="shared" si="39"/>
        <v>4695</v>
      </c>
      <c r="B2542" t="s">
        <v>1923</v>
      </c>
      <c r="C2542">
        <v>52617272</v>
      </c>
      <c r="D2542">
        <v>144105</v>
      </c>
      <c r="E2542">
        <v>4</v>
      </c>
      <c r="F2542">
        <v>550003100</v>
      </c>
      <c r="G2542" s="180">
        <v>42028</v>
      </c>
      <c r="H2542" s="180">
        <v>45381</v>
      </c>
      <c r="I2542">
        <v>0</v>
      </c>
      <c r="J2542">
        <v>1</v>
      </c>
      <c r="K2542">
        <v>0</v>
      </c>
      <c r="L2542">
        <v>30</v>
      </c>
      <c r="M2542">
        <v>2</v>
      </c>
      <c r="N2542" s="170">
        <v>21474970</v>
      </c>
      <c r="O2542" s="170">
        <v>23720000</v>
      </c>
      <c r="P2542" s="178">
        <v>9674</v>
      </c>
      <c r="Q2542" s="178">
        <v>367</v>
      </c>
      <c r="R2542" s="178">
        <v>9504</v>
      </c>
      <c r="S2542">
        <v>0</v>
      </c>
      <c r="T2542">
        <v>0</v>
      </c>
      <c r="U2542">
        <v>0</v>
      </c>
      <c r="W2542">
        <v>0</v>
      </c>
      <c r="X2542">
        <v>0</v>
      </c>
      <c r="Y2542">
        <v>0</v>
      </c>
      <c r="AB2542" s="180">
        <v>44285</v>
      </c>
      <c r="AC2542">
        <v>1</v>
      </c>
      <c r="AD2542" t="s">
        <v>1922</v>
      </c>
      <c r="AE2542">
        <v>1</v>
      </c>
      <c r="AF2542">
        <v>30</v>
      </c>
      <c r="AG2542">
        <v>0</v>
      </c>
      <c r="AN2542">
        <v>1</v>
      </c>
      <c r="AO2542">
        <v>1</v>
      </c>
      <c r="AR2542" s="178">
        <v>4809</v>
      </c>
      <c r="AS2542" t="s">
        <v>1921</v>
      </c>
      <c r="AT2542">
        <v>0</v>
      </c>
      <c r="AU2542">
        <v>0</v>
      </c>
      <c r="AV2542">
        <v>890480123</v>
      </c>
      <c r="AW2542" t="s">
        <v>1920</v>
      </c>
      <c r="AX2542">
        <v>5</v>
      </c>
      <c r="BC2542">
        <v>2</v>
      </c>
      <c r="BD2542">
        <v>7</v>
      </c>
      <c r="BE2542">
        <v>2</v>
      </c>
    </row>
    <row r="2543" spans="1:57" x14ac:dyDescent="0.25">
      <c r="A2543" s="179">
        <f t="shared" si="39"/>
        <v>8784</v>
      </c>
      <c r="B2543" t="s">
        <v>1923</v>
      </c>
      <c r="C2543">
        <v>52617272</v>
      </c>
      <c r="D2543">
        <v>144105</v>
      </c>
      <c r="E2543">
        <v>4</v>
      </c>
      <c r="F2543">
        <v>550003187</v>
      </c>
      <c r="G2543" s="180">
        <v>42033</v>
      </c>
      <c r="H2543" s="180">
        <v>45381</v>
      </c>
      <c r="I2543">
        <v>0</v>
      </c>
      <c r="J2543">
        <v>1</v>
      </c>
      <c r="K2543">
        <v>0</v>
      </c>
      <c r="L2543">
        <v>30</v>
      </c>
      <c r="M2543">
        <v>2</v>
      </c>
      <c r="N2543" s="170">
        <v>21474970</v>
      </c>
      <c r="O2543" s="170">
        <v>23720000</v>
      </c>
      <c r="P2543" s="178">
        <v>18104</v>
      </c>
      <c r="Q2543" s="178">
        <v>686</v>
      </c>
      <c r="R2543" s="178">
        <v>17780</v>
      </c>
      <c r="S2543">
        <v>0</v>
      </c>
      <c r="T2543">
        <v>0</v>
      </c>
      <c r="U2543">
        <v>0</v>
      </c>
      <c r="W2543">
        <v>0</v>
      </c>
      <c r="X2543">
        <v>0</v>
      </c>
      <c r="Y2543">
        <v>0</v>
      </c>
      <c r="AB2543" s="180">
        <v>44285</v>
      </c>
      <c r="AC2543">
        <v>1</v>
      </c>
      <c r="AD2543" t="s">
        <v>1922</v>
      </c>
      <c r="AE2543">
        <v>1</v>
      </c>
      <c r="AF2543">
        <v>30</v>
      </c>
      <c r="AG2543">
        <v>0</v>
      </c>
      <c r="AN2543">
        <v>1</v>
      </c>
      <c r="AO2543">
        <v>1</v>
      </c>
      <c r="AR2543" s="178">
        <v>8996</v>
      </c>
      <c r="AS2543" t="s">
        <v>1921</v>
      </c>
      <c r="AT2543">
        <v>0</v>
      </c>
      <c r="AU2543">
        <v>0</v>
      </c>
      <c r="AV2543">
        <v>890480123</v>
      </c>
      <c r="AW2543" t="s">
        <v>1920</v>
      </c>
      <c r="AX2543">
        <v>5</v>
      </c>
      <c r="BC2543">
        <v>2</v>
      </c>
      <c r="BD2543">
        <v>7</v>
      </c>
      <c r="BE2543">
        <v>2</v>
      </c>
    </row>
    <row r="2544" spans="1:57" x14ac:dyDescent="0.25">
      <c r="A2544" s="179">
        <f t="shared" si="39"/>
        <v>820</v>
      </c>
      <c r="B2544" t="s">
        <v>1923</v>
      </c>
      <c r="C2544">
        <v>52617272</v>
      </c>
      <c r="D2544">
        <v>144105</v>
      </c>
      <c r="E2544">
        <v>4</v>
      </c>
      <c r="F2544">
        <v>550003788</v>
      </c>
      <c r="G2544" s="180">
        <v>42075</v>
      </c>
      <c r="H2544" s="180">
        <v>45076</v>
      </c>
      <c r="I2544">
        <v>0</v>
      </c>
      <c r="J2544">
        <v>1</v>
      </c>
      <c r="K2544">
        <v>10</v>
      </c>
      <c r="L2544">
        <v>30</v>
      </c>
      <c r="M2544">
        <v>2</v>
      </c>
      <c r="N2544" s="170">
        <v>21474970</v>
      </c>
      <c r="O2544" s="170">
        <v>23720000</v>
      </c>
      <c r="P2544" s="178">
        <v>2117</v>
      </c>
      <c r="Q2544" s="178">
        <v>80</v>
      </c>
      <c r="R2544" s="178">
        <v>1659</v>
      </c>
      <c r="S2544">
        <v>0</v>
      </c>
      <c r="T2544">
        <v>0</v>
      </c>
      <c r="U2544">
        <v>0</v>
      </c>
      <c r="W2544">
        <v>0</v>
      </c>
      <c r="X2544">
        <v>0</v>
      </c>
      <c r="Y2544">
        <v>0</v>
      </c>
      <c r="AB2544" s="180">
        <v>44285</v>
      </c>
      <c r="AC2544">
        <v>1</v>
      </c>
      <c r="AD2544" t="s">
        <v>1922</v>
      </c>
      <c r="AE2544">
        <v>1</v>
      </c>
      <c r="AF2544">
        <v>30</v>
      </c>
      <c r="AG2544">
        <v>0</v>
      </c>
      <c r="AN2544">
        <v>1</v>
      </c>
      <c r="AO2544">
        <v>1</v>
      </c>
      <c r="AR2544" s="178">
        <v>839</v>
      </c>
      <c r="AS2544" t="s">
        <v>1921</v>
      </c>
      <c r="AT2544">
        <v>0</v>
      </c>
      <c r="AU2544">
        <v>0</v>
      </c>
      <c r="AV2544">
        <v>890480123</v>
      </c>
      <c r="AW2544" t="s">
        <v>1920</v>
      </c>
      <c r="AX2544">
        <v>5</v>
      </c>
      <c r="BC2544">
        <v>2</v>
      </c>
      <c r="BD2544">
        <v>7</v>
      </c>
      <c r="BE2544">
        <v>2</v>
      </c>
    </row>
    <row r="2545" spans="1:57" x14ac:dyDescent="0.25">
      <c r="A2545" s="179">
        <f t="shared" si="39"/>
        <v>6656</v>
      </c>
      <c r="B2545" t="s">
        <v>1923</v>
      </c>
      <c r="C2545">
        <v>52617272</v>
      </c>
      <c r="D2545">
        <v>144105</v>
      </c>
      <c r="E2545">
        <v>4</v>
      </c>
      <c r="F2545">
        <v>550003795</v>
      </c>
      <c r="G2545" s="180">
        <v>42077</v>
      </c>
      <c r="H2545" s="180">
        <v>45381</v>
      </c>
      <c r="I2545">
        <v>0</v>
      </c>
      <c r="J2545">
        <v>1</v>
      </c>
      <c r="K2545">
        <v>0</v>
      </c>
      <c r="L2545">
        <v>30</v>
      </c>
      <c r="M2545">
        <v>2</v>
      </c>
      <c r="N2545" s="170">
        <v>21474970</v>
      </c>
      <c r="O2545" s="170">
        <v>23720000</v>
      </c>
      <c r="P2545" s="178">
        <v>13728</v>
      </c>
      <c r="Q2545" s="178">
        <v>521</v>
      </c>
      <c r="R2545" s="178">
        <v>13472</v>
      </c>
      <c r="S2545">
        <v>0</v>
      </c>
      <c r="T2545">
        <v>0</v>
      </c>
      <c r="U2545">
        <v>0</v>
      </c>
      <c r="W2545">
        <v>0</v>
      </c>
      <c r="X2545">
        <v>0</v>
      </c>
      <c r="Y2545">
        <v>0</v>
      </c>
      <c r="AB2545" s="180">
        <v>44285</v>
      </c>
      <c r="AC2545">
        <v>1</v>
      </c>
      <c r="AD2545" t="s">
        <v>1922</v>
      </c>
      <c r="AE2545">
        <v>1</v>
      </c>
      <c r="AF2545">
        <v>30</v>
      </c>
      <c r="AG2545">
        <v>0</v>
      </c>
      <c r="AN2545">
        <v>1</v>
      </c>
      <c r="AO2545">
        <v>1</v>
      </c>
      <c r="AR2545" s="178">
        <v>6816</v>
      </c>
      <c r="AS2545" t="s">
        <v>1921</v>
      </c>
      <c r="AT2545">
        <v>0</v>
      </c>
      <c r="AU2545">
        <v>0</v>
      </c>
      <c r="AV2545">
        <v>890480123</v>
      </c>
      <c r="AW2545" t="s">
        <v>1920</v>
      </c>
      <c r="AX2545">
        <v>5</v>
      </c>
      <c r="BC2545">
        <v>2</v>
      </c>
      <c r="BD2545">
        <v>7</v>
      </c>
      <c r="BE2545">
        <v>2</v>
      </c>
    </row>
    <row r="2546" spans="1:57" x14ac:dyDescent="0.25">
      <c r="A2546" s="179">
        <f t="shared" si="39"/>
        <v>9849</v>
      </c>
      <c r="B2546" t="s">
        <v>1923</v>
      </c>
      <c r="C2546">
        <v>52617272</v>
      </c>
      <c r="D2546">
        <v>144105</v>
      </c>
      <c r="E2546">
        <v>4</v>
      </c>
      <c r="F2546">
        <v>550005614</v>
      </c>
      <c r="G2546" s="180">
        <v>42201</v>
      </c>
      <c r="H2546" s="180">
        <v>45381</v>
      </c>
      <c r="I2546">
        <v>0</v>
      </c>
      <c r="J2546">
        <v>1</v>
      </c>
      <c r="K2546">
        <v>0</v>
      </c>
      <c r="L2546">
        <v>30</v>
      </c>
      <c r="M2546">
        <v>2</v>
      </c>
      <c r="N2546" s="170">
        <v>21474970</v>
      </c>
      <c r="O2546" s="170">
        <v>23720000</v>
      </c>
      <c r="P2546" s="178">
        <v>20310</v>
      </c>
      <c r="Q2546" s="178">
        <v>770</v>
      </c>
      <c r="R2546" s="178">
        <v>19936</v>
      </c>
      <c r="S2546">
        <v>0</v>
      </c>
      <c r="T2546">
        <v>0</v>
      </c>
      <c r="U2546">
        <v>0</v>
      </c>
      <c r="W2546">
        <v>0</v>
      </c>
      <c r="X2546">
        <v>0</v>
      </c>
      <c r="Y2546">
        <v>0</v>
      </c>
      <c r="AB2546" s="180">
        <v>44285</v>
      </c>
      <c r="AC2546">
        <v>1</v>
      </c>
      <c r="AD2546" t="s">
        <v>1922</v>
      </c>
      <c r="AE2546">
        <v>1</v>
      </c>
      <c r="AF2546">
        <v>30</v>
      </c>
      <c r="AG2546">
        <v>0</v>
      </c>
      <c r="AN2546">
        <v>1</v>
      </c>
      <c r="AO2546">
        <v>1</v>
      </c>
      <c r="AR2546" s="178">
        <v>10087</v>
      </c>
      <c r="AS2546" t="s">
        <v>1921</v>
      </c>
      <c r="AT2546">
        <v>0</v>
      </c>
      <c r="AU2546">
        <v>0</v>
      </c>
      <c r="AV2546">
        <v>890480123</v>
      </c>
      <c r="AW2546" t="s">
        <v>1920</v>
      </c>
      <c r="AX2546">
        <v>5</v>
      </c>
      <c r="BC2546">
        <v>2</v>
      </c>
      <c r="BD2546">
        <v>7</v>
      </c>
      <c r="BE2546">
        <v>2</v>
      </c>
    </row>
    <row r="2547" spans="1:57" x14ac:dyDescent="0.25">
      <c r="A2547" s="179">
        <f t="shared" si="39"/>
        <v>9819</v>
      </c>
      <c r="B2547" t="s">
        <v>1923</v>
      </c>
      <c r="C2547">
        <v>52617272</v>
      </c>
      <c r="D2547">
        <v>144105</v>
      </c>
      <c r="E2547">
        <v>4</v>
      </c>
      <c r="F2547">
        <v>550005633</v>
      </c>
      <c r="G2547" s="180">
        <v>42203</v>
      </c>
      <c r="H2547" s="180">
        <v>45381</v>
      </c>
      <c r="I2547">
        <v>0</v>
      </c>
      <c r="J2547">
        <v>1</v>
      </c>
      <c r="K2547">
        <v>0</v>
      </c>
      <c r="L2547">
        <v>30</v>
      </c>
      <c r="M2547">
        <v>2</v>
      </c>
      <c r="N2547" s="170">
        <v>21474970</v>
      </c>
      <c r="O2547" s="170">
        <v>23720000</v>
      </c>
      <c r="P2547" s="178">
        <v>20246</v>
      </c>
      <c r="Q2547" s="178">
        <v>768</v>
      </c>
      <c r="R2547" s="178">
        <v>19874</v>
      </c>
      <c r="S2547">
        <v>0</v>
      </c>
      <c r="T2547">
        <v>0</v>
      </c>
      <c r="U2547">
        <v>0</v>
      </c>
      <c r="W2547">
        <v>0</v>
      </c>
      <c r="X2547">
        <v>0</v>
      </c>
      <c r="Y2547">
        <v>0</v>
      </c>
      <c r="AB2547" s="180">
        <v>44285</v>
      </c>
      <c r="AC2547">
        <v>1</v>
      </c>
      <c r="AD2547" t="s">
        <v>1922</v>
      </c>
      <c r="AE2547">
        <v>1</v>
      </c>
      <c r="AF2547">
        <v>30</v>
      </c>
      <c r="AG2547">
        <v>0</v>
      </c>
      <c r="AN2547">
        <v>1</v>
      </c>
      <c r="AO2547">
        <v>1</v>
      </c>
      <c r="AR2547" s="178">
        <v>10055</v>
      </c>
      <c r="AS2547" t="s">
        <v>1921</v>
      </c>
      <c r="AT2547">
        <v>0</v>
      </c>
      <c r="AU2547">
        <v>0</v>
      </c>
      <c r="AV2547">
        <v>890480123</v>
      </c>
      <c r="AW2547" t="s">
        <v>1920</v>
      </c>
      <c r="AX2547">
        <v>5</v>
      </c>
      <c r="BC2547">
        <v>2</v>
      </c>
      <c r="BD2547">
        <v>7</v>
      </c>
      <c r="BE2547">
        <v>2</v>
      </c>
    </row>
    <row r="2548" spans="1:57" x14ac:dyDescent="0.25">
      <c r="A2548" s="179">
        <f t="shared" si="39"/>
        <v>5157</v>
      </c>
      <c r="B2548" t="s">
        <v>1923</v>
      </c>
      <c r="C2548">
        <v>52617272</v>
      </c>
      <c r="D2548">
        <v>144105</v>
      </c>
      <c r="E2548">
        <v>4</v>
      </c>
      <c r="F2548">
        <v>550005712</v>
      </c>
      <c r="G2548" s="180">
        <v>42210</v>
      </c>
      <c r="H2548" s="180">
        <v>45381</v>
      </c>
      <c r="I2548">
        <v>0</v>
      </c>
      <c r="J2548">
        <v>1</v>
      </c>
      <c r="K2548">
        <v>0</v>
      </c>
      <c r="L2548">
        <v>30</v>
      </c>
      <c r="M2548">
        <v>2</v>
      </c>
      <c r="N2548" s="170">
        <v>21474970</v>
      </c>
      <c r="O2548" s="170">
        <v>23720000</v>
      </c>
      <c r="P2548" s="178">
        <v>10642</v>
      </c>
      <c r="Q2548" s="178">
        <v>404</v>
      </c>
      <c r="R2548" s="178">
        <v>10437</v>
      </c>
      <c r="S2548">
        <v>0</v>
      </c>
      <c r="T2548">
        <v>0</v>
      </c>
      <c r="U2548">
        <v>0</v>
      </c>
      <c r="W2548">
        <v>0</v>
      </c>
      <c r="X2548">
        <v>0</v>
      </c>
      <c r="Y2548">
        <v>0</v>
      </c>
      <c r="AB2548" s="180">
        <v>44285</v>
      </c>
      <c r="AC2548">
        <v>1</v>
      </c>
      <c r="AD2548" t="s">
        <v>1922</v>
      </c>
      <c r="AE2548">
        <v>1</v>
      </c>
      <c r="AF2548">
        <v>30</v>
      </c>
      <c r="AG2548">
        <v>0</v>
      </c>
      <c r="AN2548">
        <v>1</v>
      </c>
      <c r="AO2548">
        <v>1</v>
      </c>
      <c r="AR2548" s="178">
        <v>5280</v>
      </c>
      <c r="AS2548" t="s">
        <v>1921</v>
      </c>
      <c r="AT2548">
        <v>0</v>
      </c>
      <c r="AU2548">
        <v>0</v>
      </c>
      <c r="AV2548">
        <v>890480123</v>
      </c>
      <c r="AW2548" t="s">
        <v>1920</v>
      </c>
      <c r="AX2548">
        <v>5</v>
      </c>
      <c r="BC2548">
        <v>2</v>
      </c>
      <c r="BD2548">
        <v>7</v>
      </c>
      <c r="BE2548">
        <v>2</v>
      </c>
    </row>
    <row r="2549" spans="1:57" x14ac:dyDescent="0.25">
      <c r="A2549" s="179">
        <f t="shared" si="39"/>
        <v>4347</v>
      </c>
      <c r="B2549" t="s">
        <v>1923</v>
      </c>
      <c r="C2549">
        <v>52617272</v>
      </c>
      <c r="D2549">
        <v>144105</v>
      </c>
      <c r="E2549">
        <v>4</v>
      </c>
      <c r="F2549">
        <v>550006037</v>
      </c>
      <c r="G2549" s="180">
        <v>42234</v>
      </c>
      <c r="H2549" s="180">
        <v>45381</v>
      </c>
      <c r="I2549">
        <v>0</v>
      </c>
      <c r="J2549">
        <v>1</v>
      </c>
      <c r="K2549">
        <v>0</v>
      </c>
      <c r="L2549">
        <v>30</v>
      </c>
      <c r="M2549">
        <v>2</v>
      </c>
      <c r="N2549" s="170">
        <v>21474970</v>
      </c>
      <c r="O2549" s="170">
        <v>23720000</v>
      </c>
      <c r="P2549" s="178">
        <v>8973</v>
      </c>
      <c r="Q2549" s="178">
        <v>340</v>
      </c>
      <c r="R2549" s="178">
        <v>8799</v>
      </c>
      <c r="S2549">
        <v>0</v>
      </c>
      <c r="T2549">
        <v>0</v>
      </c>
      <c r="U2549">
        <v>0</v>
      </c>
      <c r="W2549">
        <v>0</v>
      </c>
      <c r="X2549">
        <v>0</v>
      </c>
      <c r="Y2549">
        <v>0</v>
      </c>
      <c r="AB2549" s="180">
        <v>44285</v>
      </c>
      <c r="AC2549">
        <v>1</v>
      </c>
      <c r="AD2549" t="s">
        <v>1922</v>
      </c>
      <c r="AE2549">
        <v>1</v>
      </c>
      <c r="AF2549">
        <v>30</v>
      </c>
      <c r="AG2549">
        <v>0</v>
      </c>
      <c r="AN2549">
        <v>1</v>
      </c>
      <c r="AO2549">
        <v>1</v>
      </c>
      <c r="AR2549" s="178">
        <v>4452</v>
      </c>
      <c r="AS2549" t="s">
        <v>1921</v>
      </c>
      <c r="AT2549">
        <v>0</v>
      </c>
      <c r="AU2549">
        <v>0</v>
      </c>
      <c r="AV2549">
        <v>890480123</v>
      </c>
      <c r="AW2549" t="s">
        <v>1920</v>
      </c>
      <c r="AX2549">
        <v>5</v>
      </c>
      <c r="BC2549">
        <v>2</v>
      </c>
      <c r="BD2549">
        <v>7</v>
      </c>
      <c r="BE2549">
        <v>2</v>
      </c>
    </row>
    <row r="2550" spans="1:57" x14ac:dyDescent="0.25">
      <c r="A2550" s="179">
        <f t="shared" si="39"/>
        <v>15120</v>
      </c>
      <c r="B2550" t="s">
        <v>1923</v>
      </c>
      <c r="C2550">
        <v>52617272</v>
      </c>
      <c r="D2550">
        <v>144105</v>
      </c>
      <c r="E2550">
        <v>4</v>
      </c>
      <c r="F2550">
        <v>550006038</v>
      </c>
      <c r="G2550" s="180">
        <v>42234</v>
      </c>
      <c r="H2550" s="180">
        <v>45381</v>
      </c>
      <c r="I2550">
        <v>0</v>
      </c>
      <c r="J2550">
        <v>1</v>
      </c>
      <c r="K2550">
        <v>0</v>
      </c>
      <c r="L2550">
        <v>30</v>
      </c>
      <c r="M2550">
        <v>2</v>
      </c>
      <c r="N2550" s="170">
        <v>21474970</v>
      </c>
      <c r="O2550" s="170">
        <v>23720000</v>
      </c>
      <c r="P2550" s="178">
        <v>31160</v>
      </c>
      <c r="Q2550" s="178">
        <v>1182</v>
      </c>
      <c r="R2550" s="178">
        <v>30604</v>
      </c>
      <c r="S2550">
        <v>0</v>
      </c>
      <c r="T2550">
        <v>0</v>
      </c>
      <c r="U2550">
        <v>0</v>
      </c>
      <c r="W2550">
        <v>0</v>
      </c>
      <c r="X2550">
        <v>0</v>
      </c>
      <c r="Y2550">
        <v>0</v>
      </c>
      <c r="AB2550" s="180">
        <v>44285</v>
      </c>
      <c r="AC2550">
        <v>1</v>
      </c>
      <c r="AD2550" t="s">
        <v>1922</v>
      </c>
      <c r="AE2550">
        <v>1</v>
      </c>
      <c r="AF2550">
        <v>30</v>
      </c>
      <c r="AG2550">
        <v>0</v>
      </c>
      <c r="AN2550">
        <v>1</v>
      </c>
      <c r="AO2550">
        <v>1</v>
      </c>
      <c r="AR2550" s="178">
        <v>15484</v>
      </c>
      <c r="AS2550" t="s">
        <v>1921</v>
      </c>
      <c r="AT2550">
        <v>0</v>
      </c>
      <c r="AU2550">
        <v>0</v>
      </c>
      <c r="AV2550">
        <v>890480123</v>
      </c>
      <c r="AW2550" t="s">
        <v>1920</v>
      </c>
      <c r="AX2550">
        <v>5</v>
      </c>
      <c r="BC2550">
        <v>2</v>
      </c>
      <c r="BD2550">
        <v>7</v>
      </c>
      <c r="BE2550">
        <v>2</v>
      </c>
    </row>
    <row r="2551" spans="1:57" x14ac:dyDescent="0.25">
      <c r="A2551" s="179">
        <f t="shared" si="39"/>
        <v>3265</v>
      </c>
      <c r="B2551" t="s">
        <v>1923</v>
      </c>
      <c r="C2551">
        <v>52617272</v>
      </c>
      <c r="D2551">
        <v>144105</v>
      </c>
      <c r="E2551">
        <v>4</v>
      </c>
      <c r="F2551">
        <v>550006039</v>
      </c>
      <c r="G2551" s="180">
        <v>42234</v>
      </c>
      <c r="H2551" s="180">
        <v>45381</v>
      </c>
      <c r="I2551">
        <v>0</v>
      </c>
      <c r="J2551">
        <v>1</v>
      </c>
      <c r="K2551">
        <v>0</v>
      </c>
      <c r="L2551">
        <v>30</v>
      </c>
      <c r="M2551">
        <v>2</v>
      </c>
      <c r="N2551" s="170">
        <v>21474970</v>
      </c>
      <c r="O2551" s="170">
        <v>23720000</v>
      </c>
      <c r="P2551" s="178">
        <v>6731</v>
      </c>
      <c r="Q2551" s="178">
        <v>255</v>
      </c>
      <c r="R2551" s="178">
        <v>6608</v>
      </c>
      <c r="S2551">
        <v>0</v>
      </c>
      <c r="T2551">
        <v>0</v>
      </c>
      <c r="U2551">
        <v>0</v>
      </c>
      <c r="W2551">
        <v>0</v>
      </c>
      <c r="X2551">
        <v>0</v>
      </c>
      <c r="Y2551">
        <v>0</v>
      </c>
      <c r="AB2551" s="180">
        <v>44285</v>
      </c>
      <c r="AC2551">
        <v>1</v>
      </c>
      <c r="AD2551" t="s">
        <v>1922</v>
      </c>
      <c r="AE2551">
        <v>1</v>
      </c>
      <c r="AF2551">
        <v>30</v>
      </c>
      <c r="AG2551">
        <v>0</v>
      </c>
      <c r="AN2551">
        <v>1</v>
      </c>
      <c r="AO2551">
        <v>1</v>
      </c>
      <c r="AR2551" s="178">
        <v>3343</v>
      </c>
      <c r="AS2551" t="s">
        <v>1921</v>
      </c>
      <c r="AT2551">
        <v>0</v>
      </c>
      <c r="AU2551">
        <v>0</v>
      </c>
      <c r="AV2551">
        <v>890480123</v>
      </c>
      <c r="AW2551" t="s">
        <v>1920</v>
      </c>
      <c r="AX2551">
        <v>5</v>
      </c>
      <c r="BC2551">
        <v>2</v>
      </c>
      <c r="BD2551">
        <v>7</v>
      </c>
      <c r="BE2551">
        <v>2</v>
      </c>
    </row>
    <row r="2552" spans="1:57" x14ac:dyDescent="0.25">
      <c r="A2552" s="179">
        <f t="shared" si="39"/>
        <v>10620</v>
      </c>
      <c r="B2552" t="s">
        <v>1923</v>
      </c>
      <c r="C2552">
        <v>52617272</v>
      </c>
      <c r="D2552">
        <v>144105</v>
      </c>
      <c r="E2552">
        <v>4</v>
      </c>
      <c r="F2552">
        <v>550006629</v>
      </c>
      <c r="G2552" s="180">
        <v>42268</v>
      </c>
      <c r="H2552" s="180">
        <v>45381</v>
      </c>
      <c r="I2552">
        <v>0</v>
      </c>
      <c r="J2552">
        <v>1</v>
      </c>
      <c r="K2552">
        <v>0</v>
      </c>
      <c r="L2552">
        <v>30</v>
      </c>
      <c r="M2552">
        <v>2</v>
      </c>
      <c r="N2552" s="170">
        <v>21474970</v>
      </c>
      <c r="O2552" s="170">
        <v>23720000</v>
      </c>
      <c r="P2552" s="178">
        <v>21897</v>
      </c>
      <c r="Q2552" s="178">
        <v>830</v>
      </c>
      <c r="R2552" s="178">
        <v>21496</v>
      </c>
      <c r="S2552">
        <v>0</v>
      </c>
      <c r="T2552">
        <v>0</v>
      </c>
      <c r="U2552">
        <v>0</v>
      </c>
      <c r="W2552">
        <v>0</v>
      </c>
      <c r="X2552">
        <v>0</v>
      </c>
      <c r="Y2552">
        <v>0</v>
      </c>
      <c r="AB2552" s="180">
        <v>44285</v>
      </c>
      <c r="AC2552">
        <v>1</v>
      </c>
      <c r="AD2552" t="s">
        <v>1922</v>
      </c>
      <c r="AE2552">
        <v>1</v>
      </c>
      <c r="AF2552">
        <v>30</v>
      </c>
      <c r="AG2552">
        <v>0</v>
      </c>
      <c r="AN2552">
        <v>1</v>
      </c>
      <c r="AO2552">
        <v>1</v>
      </c>
      <c r="AR2552" s="178">
        <v>10876</v>
      </c>
      <c r="AS2552" t="s">
        <v>1921</v>
      </c>
      <c r="AT2552">
        <v>0</v>
      </c>
      <c r="AU2552">
        <v>0</v>
      </c>
      <c r="AV2552">
        <v>890480123</v>
      </c>
      <c r="AW2552" t="s">
        <v>1920</v>
      </c>
      <c r="AX2552">
        <v>5</v>
      </c>
      <c r="BC2552">
        <v>2</v>
      </c>
      <c r="BD2552">
        <v>7</v>
      </c>
      <c r="BE2552">
        <v>2</v>
      </c>
    </row>
    <row r="2553" spans="1:57" x14ac:dyDescent="0.25">
      <c r="A2553" s="179">
        <f t="shared" si="39"/>
        <v>1157</v>
      </c>
      <c r="B2553" t="s">
        <v>1923</v>
      </c>
      <c r="C2553">
        <v>52617272</v>
      </c>
      <c r="D2553">
        <v>144105</v>
      </c>
      <c r="E2553">
        <v>4</v>
      </c>
      <c r="F2553">
        <v>550007812</v>
      </c>
      <c r="G2553" s="180">
        <v>42340</v>
      </c>
      <c r="H2553" s="180">
        <v>45076</v>
      </c>
      <c r="I2553">
        <v>0</v>
      </c>
      <c r="J2553">
        <v>1</v>
      </c>
      <c r="K2553">
        <v>10</v>
      </c>
      <c r="L2553">
        <v>30</v>
      </c>
      <c r="M2553">
        <v>2</v>
      </c>
      <c r="N2553" s="170">
        <v>21474970</v>
      </c>
      <c r="O2553" s="170">
        <v>23720000</v>
      </c>
      <c r="P2553" s="178">
        <v>3007</v>
      </c>
      <c r="Q2553" s="178">
        <v>114</v>
      </c>
      <c r="R2553" s="178">
        <v>2342</v>
      </c>
      <c r="S2553">
        <v>0</v>
      </c>
      <c r="T2553">
        <v>0</v>
      </c>
      <c r="U2553">
        <v>0</v>
      </c>
      <c r="W2553">
        <v>0</v>
      </c>
      <c r="X2553">
        <v>0</v>
      </c>
      <c r="Y2553">
        <v>0</v>
      </c>
      <c r="AB2553" s="180">
        <v>44285</v>
      </c>
      <c r="AC2553">
        <v>1</v>
      </c>
      <c r="AD2553" t="s">
        <v>1922</v>
      </c>
      <c r="AE2553">
        <v>1</v>
      </c>
      <c r="AF2553">
        <v>30</v>
      </c>
      <c r="AG2553">
        <v>0</v>
      </c>
      <c r="AN2553">
        <v>1</v>
      </c>
      <c r="AO2553">
        <v>1</v>
      </c>
      <c r="AR2553" s="178">
        <v>1185</v>
      </c>
      <c r="AS2553" t="s">
        <v>1921</v>
      </c>
      <c r="AT2553">
        <v>0</v>
      </c>
      <c r="AU2553">
        <v>0</v>
      </c>
      <c r="AV2553">
        <v>890480123</v>
      </c>
      <c r="AW2553" t="s">
        <v>1920</v>
      </c>
      <c r="AX2553">
        <v>5</v>
      </c>
      <c r="BC2553">
        <v>2</v>
      </c>
      <c r="BD2553">
        <v>7</v>
      </c>
      <c r="BE2553">
        <v>2</v>
      </c>
    </row>
    <row r="2554" spans="1:57" x14ac:dyDescent="0.25">
      <c r="A2554" s="179">
        <f t="shared" si="39"/>
        <v>2705</v>
      </c>
      <c r="B2554" t="s">
        <v>1923</v>
      </c>
      <c r="C2554">
        <v>52617272</v>
      </c>
      <c r="D2554">
        <v>144105</v>
      </c>
      <c r="E2554">
        <v>4</v>
      </c>
      <c r="F2554">
        <v>550007835</v>
      </c>
      <c r="G2554" s="180">
        <v>42341</v>
      </c>
      <c r="H2554" s="180">
        <v>45381</v>
      </c>
      <c r="I2554">
        <v>0</v>
      </c>
      <c r="J2554">
        <v>1</v>
      </c>
      <c r="K2554">
        <v>1</v>
      </c>
      <c r="L2554">
        <v>30</v>
      </c>
      <c r="M2554">
        <v>2</v>
      </c>
      <c r="N2554" s="170">
        <v>21474970</v>
      </c>
      <c r="O2554" s="170">
        <v>23720000</v>
      </c>
      <c r="P2554" s="178">
        <v>5588</v>
      </c>
      <c r="Q2554" s="178">
        <v>212</v>
      </c>
      <c r="R2554" s="178">
        <v>5476</v>
      </c>
      <c r="S2554">
        <v>0</v>
      </c>
      <c r="T2554">
        <v>0</v>
      </c>
      <c r="U2554">
        <v>0</v>
      </c>
      <c r="W2554">
        <v>0</v>
      </c>
      <c r="X2554">
        <v>0</v>
      </c>
      <c r="Y2554">
        <v>0</v>
      </c>
      <c r="AB2554" s="180">
        <v>44285</v>
      </c>
      <c r="AC2554">
        <v>1</v>
      </c>
      <c r="AD2554" t="s">
        <v>1922</v>
      </c>
      <c r="AE2554">
        <v>1</v>
      </c>
      <c r="AF2554">
        <v>30</v>
      </c>
      <c r="AG2554">
        <v>0</v>
      </c>
      <c r="AN2554">
        <v>1</v>
      </c>
      <c r="AO2554">
        <v>1</v>
      </c>
      <c r="AR2554" s="178">
        <v>2771</v>
      </c>
      <c r="AS2554" t="s">
        <v>1921</v>
      </c>
      <c r="AT2554">
        <v>0</v>
      </c>
      <c r="AU2554">
        <v>0</v>
      </c>
      <c r="AV2554">
        <v>890480123</v>
      </c>
      <c r="AW2554" t="s">
        <v>1920</v>
      </c>
      <c r="AX2554">
        <v>5</v>
      </c>
      <c r="BC2554">
        <v>2</v>
      </c>
      <c r="BD2554">
        <v>7</v>
      </c>
      <c r="BE2554">
        <v>2</v>
      </c>
    </row>
    <row r="2555" spans="1:57" x14ac:dyDescent="0.25">
      <c r="A2555" s="179">
        <f t="shared" si="39"/>
        <v>8885</v>
      </c>
      <c r="B2555" t="s">
        <v>1923</v>
      </c>
      <c r="C2555">
        <v>52617272</v>
      </c>
      <c r="D2555">
        <v>144105</v>
      </c>
      <c r="E2555">
        <v>4</v>
      </c>
      <c r="F2555">
        <v>550007972</v>
      </c>
      <c r="G2555" s="180">
        <v>42354</v>
      </c>
      <c r="H2555" s="180">
        <v>45381</v>
      </c>
      <c r="I2555">
        <v>0</v>
      </c>
      <c r="J2555">
        <v>1</v>
      </c>
      <c r="K2555">
        <v>0</v>
      </c>
      <c r="L2555">
        <v>30</v>
      </c>
      <c r="M2555">
        <v>2</v>
      </c>
      <c r="N2555" s="170">
        <v>22490513</v>
      </c>
      <c r="O2555" s="170">
        <v>24960000</v>
      </c>
      <c r="P2555" s="178">
        <v>18324</v>
      </c>
      <c r="Q2555" s="178">
        <v>704</v>
      </c>
      <c r="R2555" s="178">
        <v>17984</v>
      </c>
      <c r="S2555">
        <v>0</v>
      </c>
      <c r="T2555">
        <v>0</v>
      </c>
      <c r="U2555">
        <v>0</v>
      </c>
      <c r="W2555">
        <v>0</v>
      </c>
      <c r="X2555">
        <v>0</v>
      </c>
      <c r="Y2555">
        <v>0</v>
      </c>
      <c r="AB2555" s="180">
        <v>44285</v>
      </c>
      <c r="AC2555">
        <v>1</v>
      </c>
      <c r="AD2555" t="s">
        <v>1922</v>
      </c>
      <c r="AE2555">
        <v>1</v>
      </c>
      <c r="AF2555">
        <v>30</v>
      </c>
      <c r="AG2555">
        <v>0</v>
      </c>
      <c r="AN2555">
        <v>1</v>
      </c>
      <c r="AO2555">
        <v>1</v>
      </c>
      <c r="AR2555" s="178">
        <v>9099</v>
      </c>
      <c r="AS2555" t="s">
        <v>1921</v>
      </c>
      <c r="AT2555">
        <v>0</v>
      </c>
      <c r="AU2555">
        <v>0</v>
      </c>
      <c r="AV2555">
        <v>890480123</v>
      </c>
      <c r="AW2555" t="s">
        <v>1920</v>
      </c>
      <c r="AX2555">
        <v>5</v>
      </c>
      <c r="BC2555">
        <v>2</v>
      </c>
      <c r="BD2555">
        <v>7</v>
      </c>
      <c r="BE2555">
        <v>2</v>
      </c>
    </row>
    <row r="2556" spans="1:57" x14ac:dyDescent="0.25">
      <c r="A2556" s="179">
        <f t="shared" si="39"/>
        <v>3545</v>
      </c>
      <c r="B2556" t="s">
        <v>1923</v>
      </c>
      <c r="C2556">
        <v>52617272</v>
      </c>
      <c r="D2556">
        <v>144105</v>
      </c>
      <c r="E2556">
        <v>4</v>
      </c>
      <c r="F2556">
        <v>550007974</v>
      </c>
      <c r="G2556" s="180">
        <v>42354</v>
      </c>
      <c r="H2556" s="180">
        <v>45381</v>
      </c>
      <c r="I2556">
        <v>0</v>
      </c>
      <c r="J2556">
        <v>1</v>
      </c>
      <c r="K2556">
        <v>0</v>
      </c>
      <c r="L2556">
        <v>30</v>
      </c>
      <c r="M2556">
        <v>2</v>
      </c>
      <c r="N2556" s="170">
        <v>22490513</v>
      </c>
      <c r="O2556" s="170">
        <v>24960000</v>
      </c>
      <c r="P2556" s="178">
        <v>7291</v>
      </c>
      <c r="Q2556" s="178">
        <v>280</v>
      </c>
      <c r="R2556" s="178">
        <v>7175</v>
      </c>
      <c r="S2556">
        <v>0</v>
      </c>
      <c r="T2556">
        <v>0</v>
      </c>
      <c r="U2556">
        <v>0</v>
      </c>
      <c r="W2556">
        <v>0</v>
      </c>
      <c r="X2556">
        <v>0</v>
      </c>
      <c r="Y2556">
        <v>0</v>
      </c>
      <c r="AB2556" s="180">
        <v>44285</v>
      </c>
      <c r="AC2556">
        <v>1</v>
      </c>
      <c r="AD2556" t="s">
        <v>1922</v>
      </c>
      <c r="AE2556">
        <v>1</v>
      </c>
      <c r="AF2556">
        <v>30</v>
      </c>
      <c r="AG2556">
        <v>0</v>
      </c>
      <c r="AN2556">
        <v>1</v>
      </c>
      <c r="AO2556">
        <v>1</v>
      </c>
      <c r="AR2556" s="178">
        <v>3630</v>
      </c>
      <c r="AS2556" t="s">
        <v>1921</v>
      </c>
      <c r="AT2556">
        <v>0</v>
      </c>
      <c r="AU2556">
        <v>0</v>
      </c>
      <c r="AV2556">
        <v>890480123</v>
      </c>
      <c r="AW2556" t="s">
        <v>1920</v>
      </c>
      <c r="AX2556">
        <v>5</v>
      </c>
      <c r="BC2556">
        <v>2</v>
      </c>
      <c r="BD2556">
        <v>7</v>
      </c>
      <c r="BE2556">
        <v>2</v>
      </c>
    </row>
    <row r="2557" spans="1:57" x14ac:dyDescent="0.25">
      <c r="A2557" s="179">
        <f t="shared" si="39"/>
        <v>7841</v>
      </c>
      <c r="B2557" t="s">
        <v>1923</v>
      </c>
      <c r="C2557">
        <v>52617272</v>
      </c>
      <c r="D2557">
        <v>144105</v>
      </c>
      <c r="E2557">
        <v>4</v>
      </c>
      <c r="F2557">
        <v>550010662</v>
      </c>
      <c r="G2557" s="180">
        <v>42571</v>
      </c>
      <c r="H2557" s="180">
        <v>45381</v>
      </c>
      <c r="I2557">
        <v>0</v>
      </c>
      <c r="J2557">
        <v>1</v>
      </c>
      <c r="K2557">
        <v>0</v>
      </c>
      <c r="L2557">
        <v>30</v>
      </c>
      <c r="M2557">
        <v>2</v>
      </c>
      <c r="N2557" s="170">
        <v>22490513</v>
      </c>
      <c r="O2557" s="170">
        <v>24960000</v>
      </c>
      <c r="P2557" s="178">
        <v>16162</v>
      </c>
      <c r="Q2557" s="178">
        <v>621</v>
      </c>
      <c r="R2557" s="178">
        <v>15871</v>
      </c>
      <c r="S2557">
        <v>0</v>
      </c>
      <c r="T2557">
        <v>0</v>
      </c>
      <c r="U2557">
        <v>0</v>
      </c>
      <c r="W2557">
        <v>0</v>
      </c>
      <c r="X2557">
        <v>0</v>
      </c>
      <c r="Y2557">
        <v>0</v>
      </c>
      <c r="AB2557" s="180">
        <v>44285</v>
      </c>
      <c r="AC2557">
        <v>1</v>
      </c>
      <c r="AD2557" t="s">
        <v>1922</v>
      </c>
      <c r="AE2557">
        <v>1</v>
      </c>
      <c r="AF2557">
        <v>30</v>
      </c>
      <c r="AG2557">
        <v>0</v>
      </c>
      <c r="AN2557">
        <v>1</v>
      </c>
      <c r="AO2557">
        <v>1</v>
      </c>
      <c r="AR2557" s="178">
        <v>8030</v>
      </c>
      <c r="AS2557" t="s">
        <v>1921</v>
      </c>
      <c r="AT2557">
        <v>0</v>
      </c>
      <c r="AU2557">
        <v>0</v>
      </c>
      <c r="AV2557">
        <v>890480123</v>
      </c>
      <c r="AW2557" t="s">
        <v>1920</v>
      </c>
      <c r="AX2557">
        <v>5</v>
      </c>
      <c r="BC2557">
        <v>2</v>
      </c>
      <c r="BD2557">
        <v>7</v>
      </c>
      <c r="BE2557">
        <v>2</v>
      </c>
    </row>
    <row r="2558" spans="1:57" x14ac:dyDescent="0.25">
      <c r="A2558" s="179">
        <f t="shared" si="39"/>
        <v>40898</v>
      </c>
      <c r="B2558" t="s">
        <v>1923</v>
      </c>
      <c r="C2558">
        <v>52617272</v>
      </c>
      <c r="D2558">
        <v>144105</v>
      </c>
      <c r="E2558">
        <v>4</v>
      </c>
      <c r="F2558">
        <v>550010663</v>
      </c>
      <c r="G2558" s="180">
        <v>42571</v>
      </c>
      <c r="H2558" s="180">
        <v>45381</v>
      </c>
      <c r="I2558">
        <v>0</v>
      </c>
      <c r="J2558">
        <v>1</v>
      </c>
      <c r="K2558">
        <v>0</v>
      </c>
      <c r="L2558">
        <v>30</v>
      </c>
      <c r="M2558">
        <v>2</v>
      </c>
      <c r="N2558" s="170">
        <v>22490513</v>
      </c>
      <c r="O2558" s="170">
        <v>24960000</v>
      </c>
      <c r="P2558" s="178">
        <v>84272</v>
      </c>
      <c r="Q2558" s="178">
        <v>3240</v>
      </c>
      <c r="R2558" s="178">
        <v>82780</v>
      </c>
      <c r="S2558">
        <v>0</v>
      </c>
      <c r="T2558">
        <v>0</v>
      </c>
      <c r="U2558">
        <v>0</v>
      </c>
      <c r="W2558">
        <v>0</v>
      </c>
      <c r="X2558">
        <v>0</v>
      </c>
      <c r="Y2558">
        <v>0</v>
      </c>
      <c r="AB2558" s="180">
        <v>44285</v>
      </c>
      <c r="AC2558">
        <v>1</v>
      </c>
      <c r="AD2558" t="s">
        <v>1922</v>
      </c>
      <c r="AE2558">
        <v>1</v>
      </c>
      <c r="AF2558">
        <v>30</v>
      </c>
      <c r="AG2558">
        <v>0</v>
      </c>
      <c r="AN2558">
        <v>1</v>
      </c>
      <c r="AO2558">
        <v>1</v>
      </c>
      <c r="AR2558" s="178">
        <v>41882</v>
      </c>
      <c r="AS2558" t="s">
        <v>1921</v>
      </c>
      <c r="AT2558">
        <v>0</v>
      </c>
      <c r="AU2558">
        <v>0</v>
      </c>
      <c r="AV2558">
        <v>890480123</v>
      </c>
      <c r="AW2558" t="s">
        <v>1920</v>
      </c>
      <c r="AX2558">
        <v>5</v>
      </c>
      <c r="BC2558">
        <v>2</v>
      </c>
      <c r="BD2558">
        <v>7</v>
      </c>
      <c r="BE2558">
        <v>2</v>
      </c>
    </row>
    <row r="2559" spans="1:57" x14ac:dyDescent="0.25">
      <c r="A2559" s="179">
        <f t="shared" si="39"/>
        <v>41164</v>
      </c>
      <c r="B2559" t="s">
        <v>1923</v>
      </c>
      <c r="C2559">
        <v>52617272</v>
      </c>
      <c r="D2559">
        <v>144105</v>
      </c>
      <c r="E2559">
        <v>4</v>
      </c>
      <c r="F2559">
        <v>550010664</v>
      </c>
      <c r="G2559" s="180">
        <v>42571</v>
      </c>
      <c r="H2559" s="180">
        <v>45381</v>
      </c>
      <c r="I2559">
        <v>0</v>
      </c>
      <c r="J2559">
        <v>1</v>
      </c>
      <c r="K2559">
        <v>0</v>
      </c>
      <c r="L2559">
        <v>30</v>
      </c>
      <c r="M2559">
        <v>2</v>
      </c>
      <c r="N2559" s="170">
        <v>22490513</v>
      </c>
      <c r="O2559" s="170">
        <v>24960000</v>
      </c>
      <c r="P2559" s="178">
        <v>84830</v>
      </c>
      <c r="Q2559" s="178">
        <v>3261</v>
      </c>
      <c r="R2559" s="178">
        <v>83318</v>
      </c>
      <c r="S2559">
        <v>0</v>
      </c>
      <c r="T2559">
        <v>0</v>
      </c>
      <c r="U2559">
        <v>0</v>
      </c>
      <c r="W2559">
        <v>0</v>
      </c>
      <c r="X2559">
        <v>0</v>
      </c>
      <c r="Y2559">
        <v>0</v>
      </c>
      <c r="AB2559" s="180">
        <v>44285</v>
      </c>
      <c r="AC2559">
        <v>1</v>
      </c>
      <c r="AD2559" t="s">
        <v>1922</v>
      </c>
      <c r="AE2559">
        <v>1</v>
      </c>
      <c r="AF2559">
        <v>30</v>
      </c>
      <c r="AG2559">
        <v>0</v>
      </c>
      <c r="AN2559">
        <v>1</v>
      </c>
      <c r="AO2559">
        <v>1</v>
      </c>
      <c r="AR2559" s="178">
        <v>42154</v>
      </c>
      <c r="AS2559" t="s">
        <v>1921</v>
      </c>
      <c r="AT2559">
        <v>0</v>
      </c>
      <c r="AU2559">
        <v>0</v>
      </c>
      <c r="AV2559">
        <v>890480123</v>
      </c>
      <c r="AW2559" t="s">
        <v>1920</v>
      </c>
      <c r="AX2559">
        <v>5</v>
      </c>
      <c r="BC2559">
        <v>2</v>
      </c>
      <c r="BD2559">
        <v>7</v>
      </c>
      <c r="BE2559">
        <v>2</v>
      </c>
    </row>
    <row r="2560" spans="1:57" x14ac:dyDescent="0.25">
      <c r="A2560" s="179">
        <f t="shared" si="39"/>
        <v>6370</v>
      </c>
      <c r="B2560" t="s">
        <v>1923</v>
      </c>
      <c r="C2560">
        <v>52617272</v>
      </c>
      <c r="D2560">
        <v>144105</v>
      </c>
      <c r="E2560">
        <v>4</v>
      </c>
      <c r="F2560">
        <v>550010709</v>
      </c>
      <c r="G2560" s="180">
        <v>42574</v>
      </c>
      <c r="H2560" s="180">
        <v>45381</v>
      </c>
      <c r="I2560">
        <v>0</v>
      </c>
      <c r="J2560">
        <v>1</v>
      </c>
      <c r="K2560">
        <v>0</v>
      </c>
      <c r="L2560">
        <v>30</v>
      </c>
      <c r="M2560">
        <v>2</v>
      </c>
      <c r="N2560" s="170">
        <v>22490513</v>
      </c>
      <c r="O2560" s="170">
        <v>24960000</v>
      </c>
      <c r="P2560" s="178">
        <v>13134</v>
      </c>
      <c r="Q2560" s="178">
        <v>505</v>
      </c>
      <c r="R2560" s="178">
        <v>12894</v>
      </c>
      <c r="S2560">
        <v>0</v>
      </c>
      <c r="T2560">
        <v>0</v>
      </c>
      <c r="U2560">
        <v>0</v>
      </c>
      <c r="W2560">
        <v>0</v>
      </c>
      <c r="X2560">
        <v>0</v>
      </c>
      <c r="Y2560">
        <v>0</v>
      </c>
      <c r="AB2560" s="180">
        <v>44285</v>
      </c>
      <c r="AC2560">
        <v>1</v>
      </c>
      <c r="AD2560" t="s">
        <v>1922</v>
      </c>
      <c r="AE2560">
        <v>1</v>
      </c>
      <c r="AF2560">
        <v>30</v>
      </c>
      <c r="AG2560">
        <v>0</v>
      </c>
      <c r="AN2560">
        <v>1</v>
      </c>
      <c r="AO2560">
        <v>1</v>
      </c>
      <c r="AR2560" s="178">
        <v>6524</v>
      </c>
      <c r="AS2560" t="s">
        <v>1921</v>
      </c>
      <c r="AT2560">
        <v>0</v>
      </c>
      <c r="AU2560">
        <v>0</v>
      </c>
      <c r="AV2560">
        <v>890480123</v>
      </c>
      <c r="AW2560" t="s">
        <v>1920</v>
      </c>
      <c r="AX2560">
        <v>5</v>
      </c>
      <c r="BC2560">
        <v>2</v>
      </c>
      <c r="BD2560">
        <v>7</v>
      </c>
      <c r="BE2560">
        <v>2</v>
      </c>
    </row>
    <row r="2561" spans="1:57" x14ac:dyDescent="0.25">
      <c r="A2561" s="179">
        <f t="shared" si="39"/>
        <v>9549</v>
      </c>
      <c r="B2561" t="s">
        <v>1923</v>
      </c>
      <c r="C2561">
        <v>52617272</v>
      </c>
      <c r="D2561">
        <v>144105</v>
      </c>
      <c r="E2561">
        <v>4</v>
      </c>
      <c r="F2561">
        <v>550010710</v>
      </c>
      <c r="G2561" s="180">
        <v>42574</v>
      </c>
      <c r="H2561" s="180">
        <v>45381</v>
      </c>
      <c r="I2561">
        <v>0</v>
      </c>
      <c r="J2561">
        <v>1</v>
      </c>
      <c r="K2561">
        <v>0</v>
      </c>
      <c r="L2561">
        <v>30</v>
      </c>
      <c r="M2561">
        <v>2</v>
      </c>
      <c r="N2561" s="170">
        <v>22490513</v>
      </c>
      <c r="O2561" s="170">
        <v>24960000</v>
      </c>
      <c r="P2561" s="178">
        <v>19688</v>
      </c>
      <c r="Q2561" s="178">
        <v>757</v>
      </c>
      <c r="R2561" s="178">
        <v>19328</v>
      </c>
      <c r="S2561">
        <v>0</v>
      </c>
      <c r="T2561">
        <v>0</v>
      </c>
      <c r="U2561">
        <v>0</v>
      </c>
      <c r="W2561">
        <v>0</v>
      </c>
      <c r="X2561">
        <v>0</v>
      </c>
      <c r="Y2561">
        <v>0</v>
      </c>
      <c r="AB2561" s="180">
        <v>44285</v>
      </c>
      <c r="AC2561">
        <v>1</v>
      </c>
      <c r="AD2561" t="s">
        <v>1922</v>
      </c>
      <c r="AE2561">
        <v>1</v>
      </c>
      <c r="AF2561">
        <v>30</v>
      </c>
      <c r="AG2561">
        <v>0</v>
      </c>
      <c r="AN2561">
        <v>1</v>
      </c>
      <c r="AO2561">
        <v>1</v>
      </c>
      <c r="AR2561" s="178">
        <v>9779</v>
      </c>
      <c r="AS2561" t="s">
        <v>1921</v>
      </c>
      <c r="AT2561">
        <v>0</v>
      </c>
      <c r="AU2561">
        <v>0</v>
      </c>
      <c r="AV2561">
        <v>890480123</v>
      </c>
      <c r="AW2561" t="s">
        <v>1920</v>
      </c>
      <c r="AX2561">
        <v>5</v>
      </c>
      <c r="BC2561">
        <v>2</v>
      </c>
      <c r="BD2561">
        <v>7</v>
      </c>
      <c r="BE2561">
        <v>2</v>
      </c>
    </row>
    <row r="2562" spans="1:57" x14ac:dyDescent="0.25">
      <c r="A2562" s="179">
        <f t="shared" ref="A2562:A2625" si="40">IF(+R2562&gt;AR2562,R2562-AR2562,0)</f>
        <v>39882</v>
      </c>
      <c r="B2562" t="s">
        <v>1923</v>
      </c>
      <c r="C2562">
        <v>52617272</v>
      </c>
      <c r="D2562">
        <v>144105</v>
      </c>
      <c r="E2562">
        <v>4</v>
      </c>
      <c r="F2562">
        <v>550010784</v>
      </c>
      <c r="G2562" s="180">
        <v>42580</v>
      </c>
      <c r="H2562" s="180">
        <v>45381</v>
      </c>
      <c r="I2562">
        <v>0</v>
      </c>
      <c r="J2562">
        <v>1</v>
      </c>
      <c r="K2562">
        <v>0</v>
      </c>
      <c r="L2562">
        <v>30</v>
      </c>
      <c r="M2562">
        <v>2</v>
      </c>
      <c r="N2562" s="170">
        <v>22490513</v>
      </c>
      <c r="O2562" s="170">
        <v>24960000</v>
      </c>
      <c r="P2562" s="178">
        <v>82200</v>
      </c>
      <c r="Q2562" s="178">
        <v>3160</v>
      </c>
      <c r="R2562" s="178">
        <v>80724</v>
      </c>
      <c r="S2562">
        <v>0</v>
      </c>
      <c r="T2562">
        <v>0</v>
      </c>
      <c r="U2562">
        <v>0</v>
      </c>
      <c r="W2562">
        <v>0</v>
      </c>
      <c r="X2562">
        <v>0</v>
      </c>
      <c r="Y2562">
        <v>0</v>
      </c>
      <c r="AB2562" s="180">
        <v>44285</v>
      </c>
      <c r="AC2562">
        <v>1</v>
      </c>
      <c r="AD2562" t="s">
        <v>1922</v>
      </c>
      <c r="AE2562">
        <v>1</v>
      </c>
      <c r="AF2562">
        <v>30</v>
      </c>
      <c r="AG2562">
        <v>0</v>
      </c>
      <c r="AN2562">
        <v>1</v>
      </c>
      <c r="AO2562">
        <v>1</v>
      </c>
      <c r="AR2562" s="178">
        <v>40842</v>
      </c>
      <c r="AS2562" t="s">
        <v>1921</v>
      </c>
      <c r="AT2562">
        <v>0</v>
      </c>
      <c r="AU2562">
        <v>0</v>
      </c>
      <c r="AV2562">
        <v>890480123</v>
      </c>
      <c r="AW2562" t="s">
        <v>1920</v>
      </c>
      <c r="AX2562">
        <v>5</v>
      </c>
      <c r="BC2562">
        <v>2</v>
      </c>
      <c r="BD2562">
        <v>7</v>
      </c>
      <c r="BE2562">
        <v>2</v>
      </c>
    </row>
    <row r="2563" spans="1:57" x14ac:dyDescent="0.25">
      <c r="A2563" s="179">
        <f t="shared" si="40"/>
        <v>4342</v>
      </c>
      <c r="B2563" t="s">
        <v>1923</v>
      </c>
      <c r="C2563">
        <v>52617272</v>
      </c>
      <c r="D2563">
        <v>144105</v>
      </c>
      <c r="E2563">
        <v>4</v>
      </c>
      <c r="F2563">
        <v>550011003</v>
      </c>
      <c r="G2563" s="180">
        <v>42586</v>
      </c>
      <c r="H2563" s="180">
        <v>45381</v>
      </c>
      <c r="I2563">
        <v>0</v>
      </c>
      <c r="J2563">
        <v>1</v>
      </c>
      <c r="K2563">
        <v>0</v>
      </c>
      <c r="L2563">
        <v>30</v>
      </c>
      <c r="M2563">
        <v>2</v>
      </c>
      <c r="N2563" s="170">
        <v>22490513</v>
      </c>
      <c r="O2563" s="170">
        <v>24960000</v>
      </c>
      <c r="P2563" s="178">
        <v>8935</v>
      </c>
      <c r="Q2563" s="178">
        <v>344</v>
      </c>
      <c r="R2563" s="178">
        <v>8788</v>
      </c>
      <c r="S2563">
        <v>0</v>
      </c>
      <c r="T2563">
        <v>0</v>
      </c>
      <c r="U2563">
        <v>0</v>
      </c>
      <c r="W2563">
        <v>0</v>
      </c>
      <c r="X2563">
        <v>0</v>
      </c>
      <c r="Y2563">
        <v>0</v>
      </c>
      <c r="AB2563" s="180">
        <v>44285</v>
      </c>
      <c r="AC2563">
        <v>1</v>
      </c>
      <c r="AD2563" t="s">
        <v>1922</v>
      </c>
      <c r="AE2563">
        <v>1</v>
      </c>
      <c r="AF2563">
        <v>30</v>
      </c>
      <c r="AG2563">
        <v>0</v>
      </c>
      <c r="AN2563">
        <v>1</v>
      </c>
      <c r="AO2563">
        <v>1</v>
      </c>
      <c r="AR2563" s="178">
        <v>4446</v>
      </c>
      <c r="AS2563" t="s">
        <v>1921</v>
      </c>
      <c r="AT2563">
        <v>0</v>
      </c>
      <c r="AU2563">
        <v>0</v>
      </c>
      <c r="AV2563">
        <v>890480123</v>
      </c>
      <c r="AW2563" t="s">
        <v>1920</v>
      </c>
      <c r="AX2563">
        <v>5</v>
      </c>
      <c r="BC2563">
        <v>2</v>
      </c>
      <c r="BD2563">
        <v>7</v>
      </c>
      <c r="BE2563">
        <v>2</v>
      </c>
    </row>
    <row r="2564" spans="1:57" x14ac:dyDescent="0.25">
      <c r="A2564" s="179">
        <f t="shared" si="40"/>
        <v>28041</v>
      </c>
      <c r="B2564" t="s">
        <v>1923</v>
      </c>
      <c r="C2564">
        <v>52617272</v>
      </c>
      <c r="D2564">
        <v>144105</v>
      </c>
      <c r="E2564">
        <v>4</v>
      </c>
      <c r="F2564">
        <v>550011190</v>
      </c>
      <c r="G2564" s="180">
        <v>42600</v>
      </c>
      <c r="H2564" s="180">
        <v>45381</v>
      </c>
      <c r="I2564">
        <v>0</v>
      </c>
      <c r="J2564">
        <v>1</v>
      </c>
      <c r="K2564">
        <v>0</v>
      </c>
      <c r="L2564">
        <v>30</v>
      </c>
      <c r="M2564">
        <v>2</v>
      </c>
      <c r="N2564" s="170">
        <v>22490513</v>
      </c>
      <c r="O2564" s="170">
        <v>24960000</v>
      </c>
      <c r="P2564" s="178">
        <v>57791</v>
      </c>
      <c r="Q2564" s="178">
        <v>2222</v>
      </c>
      <c r="R2564" s="178">
        <v>56757</v>
      </c>
      <c r="S2564">
        <v>0</v>
      </c>
      <c r="T2564">
        <v>0</v>
      </c>
      <c r="U2564">
        <v>0</v>
      </c>
      <c r="W2564">
        <v>0</v>
      </c>
      <c r="X2564">
        <v>0</v>
      </c>
      <c r="Y2564">
        <v>0</v>
      </c>
      <c r="AB2564" s="180">
        <v>44285</v>
      </c>
      <c r="AC2564">
        <v>1</v>
      </c>
      <c r="AD2564" t="s">
        <v>1922</v>
      </c>
      <c r="AE2564">
        <v>1</v>
      </c>
      <c r="AF2564">
        <v>30</v>
      </c>
      <c r="AG2564">
        <v>0</v>
      </c>
      <c r="AN2564">
        <v>1</v>
      </c>
      <c r="AO2564">
        <v>1</v>
      </c>
      <c r="AR2564" s="178">
        <v>28716</v>
      </c>
      <c r="AS2564" t="s">
        <v>1921</v>
      </c>
      <c r="AT2564">
        <v>0</v>
      </c>
      <c r="AU2564">
        <v>0</v>
      </c>
      <c r="AV2564">
        <v>890480123</v>
      </c>
      <c r="AW2564" t="s">
        <v>1920</v>
      </c>
      <c r="AX2564">
        <v>5</v>
      </c>
      <c r="BC2564">
        <v>2</v>
      </c>
      <c r="BD2564">
        <v>7</v>
      </c>
      <c r="BE2564">
        <v>2</v>
      </c>
    </row>
    <row r="2565" spans="1:57" x14ac:dyDescent="0.25">
      <c r="A2565" s="179">
        <f t="shared" si="40"/>
        <v>23297</v>
      </c>
      <c r="B2565" t="s">
        <v>1923</v>
      </c>
      <c r="C2565">
        <v>52617272</v>
      </c>
      <c r="D2565">
        <v>144105</v>
      </c>
      <c r="E2565">
        <v>4</v>
      </c>
      <c r="F2565">
        <v>550011191</v>
      </c>
      <c r="G2565" s="180">
        <v>42600</v>
      </c>
      <c r="H2565" s="180">
        <v>45381</v>
      </c>
      <c r="I2565">
        <v>0</v>
      </c>
      <c r="J2565">
        <v>1</v>
      </c>
      <c r="K2565">
        <v>0</v>
      </c>
      <c r="L2565">
        <v>30</v>
      </c>
      <c r="M2565">
        <v>2</v>
      </c>
      <c r="N2565" s="170">
        <v>22490513</v>
      </c>
      <c r="O2565" s="170">
        <v>24960000</v>
      </c>
      <c r="P2565" s="178">
        <v>48011</v>
      </c>
      <c r="Q2565" s="178">
        <v>1846</v>
      </c>
      <c r="R2565" s="178">
        <v>47155</v>
      </c>
      <c r="S2565">
        <v>0</v>
      </c>
      <c r="T2565">
        <v>0</v>
      </c>
      <c r="U2565">
        <v>0</v>
      </c>
      <c r="W2565">
        <v>0</v>
      </c>
      <c r="X2565">
        <v>0</v>
      </c>
      <c r="Y2565">
        <v>0</v>
      </c>
      <c r="AB2565" s="180">
        <v>44285</v>
      </c>
      <c r="AC2565">
        <v>1</v>
      </c>
      <c r="AD2565" t="s">
        <v>1922</v>
      </c>
      <c r="AE2565">
        <v>1</v>
      </c>
      <c r="AF2565">
        <v>30</v>
      </c>
      <c r="AG2565">
        <v>0</v>
      </c>
      <c r="AN2565">
        <v>1</v>
      </c>
      <c r="AO2565">
        <v>1</v>
      </c>
      <c r="AR2565" s="178">
        <v>23858</v>
      </c>
      <c r="AS2565" t="s">
        <v>1921</v>
      </c>
      <c r="AT2565">
        <v>0</v>
      </c>
      <c r="AU2565">
        <v>0</v>
      </c>
      <c r="AV2565">
        <v>890480123</v>
      </c>
      <c r="AW2565" t="s">
        <v>1920</v>
      </c>
      <c r="AX2565">
        <v>5</v>
      </c>
      <c r="BC2565">
        <v>2</v>
      </c>
      <c r="BD2565">
        <v>7</v>
      </c>
      <c r="BE2565">
        <v>2</v>
      </c>
    </row>
    <row r="2566" spans="1:57" x14ac:dyDescent="0.25">
      <c r="A2566" s="179">
        <f t="shared" si="40"/>
        <v>19516</v>
      </c>
      <c r="B2566" t="s">
        <v>1923</v>
      </c>
      <c r="C2566">
        <v>52617272</v>
      </c>
      <c r="D2566">
        <v>144105</v>
      </c>
      <c r="E2566">
        <v>4</v>
      </c>
      <c r="F2566">
        <v>550011326</v>
      </c>
      <c r="G2566" s="180">
        <v>42612</v>
      </c>
      <c r="H2566" s="180">
        <v>45381</v>
      </c>
      <c r="I2566">
        <v>0</v>
      </c>
      <c r="J2566">
        <v>1</v>
      </c>
      <c r="K2566">
        <v>0</v>
      </c>
      <c r="L2566">
        <v>30</v>
      </c>
      <c r="M2566">
        <v>2</v>
      </c>
      <c r="N2566" s="170">
        <v>22490513</v>
      </c>
      <c r="O2566" s="170">
        <v>24960000</v>
      </c>
      <c r="P2566" s="178">
        <v>40222</v>
      </c>
      <c r="Q2566" s="178">
        <v>1546</v>
      </c>
      <c r="R2566" s="178">
        <v>39501</v>
      </c>
      <c r="S2566">
        <v>0</v>
      </c>
      <c r="T2566">
        <v>0</v>
      </c>
      <c r="U2566">
        <v>0</v>
      </c>
      <c r="W2566">
        <v>0</v>
      </c>
      <c r="X2566">
        <v>0</v>
      </c>
      <c r="Y2566">
        <v>0</v>
      </c>
      <c r="AB2566" s="180">
        <v>44285</v>
      </c>
      <c r="AC2566">
        <v>1</v>
      </c>
      <c r="AD2566" t="s">
        <v>1922</v>
      </c>
      <c r="AE2566">
        <v>1</v>
      </c>
      <c r="AF2566">
        <v>30</v>
      </c>
      <c r="AG2566">
        <v>0</v>
      </c>
      <c r="AN2566">
        <v>1</v>
      </c>
      <c r="AO2566">
        <v>1</v>
      </c>
      <c r="AR2566" s="178">
        <v>19985</v>
      </c>
      <c r="AS2566" t="s">
        <v>1921</v>
      </c>
      <c r="AT2566">
        <v>0</v>
      </c>
      <c r="AU2566">
        <v>0</v>
      </c>
      <c r="AV2566">
        <v>890480123</v>
      </c>
      <c r="AW2566" t="s">
        <v>1920</v>
      </c>
      <c r="AX2566">
        <v>5</v>
      </c>
      <c r="BC2566">
        <v>2</v>
      </c>
      <c r="BD2566">
        <v>7</v>
      </c>
      <c r="BE2566">
        <v>2</v>
      </c>
    </row>
    <row r="2567" spans="1:57" x14ac:dyDescent="0.25">
      <c r="A2567" s="179">
        <f t="shared" si="40"/>
        <v>5531</v>
      </c>
      <c r="B2567" t="s">
        <v>1923</v>
      </c>
      <c r="C2567">
        <v>52617272</v>
      </c>
      <c r="D2567">
        <v>144105</v>
      </c>
      <c r="E2567">
        <v>4</v>
      </c>
      <c r="F2567">
        <v>550012004</v>
      </c>
      <c r="G2567" s="180">
        <v>42645</v>
      </c>
      <c r="H2567" s="180">
        <v>45381</v>
      </c>
      <c r="I2567">
        <v>0</v>
      </c>
      <c r="J2567">
        <v>1</v>
      </c>
      <c r="K2567">
        <v>0</v>
      </c>
      <c r="L2567">
        <v>30</v>
      </c>
      <c r="M2567">
        <v>2</v>
      </c>
      <c r="N2567" s="170">
        <v>22490513</v>
      </c>
      <c r="O2567" s="170">
        <v>24960000</v>
      </c>
      <c r="P2567" s="178">
        <v>11402</v>
      </c>
      <c r="Q2567" s="178">
        <v>438</v>
      </c>
      <c r="R2567" s="178">
        <v>11195</v>
      </c>
      <c r="S2567">
        <v>0</v>
      </c>
      <c r="T2567">
        <v>0</v>
      </c>
      <c r="U2567">
        <v>0</v>
      </c>
      <c r="W2567">
        <v>0</v>
      </c>
      <c r="X2567">
        <v>0</v>
      </c>
      <c r="Y2567">
        <v>0</v>
      </c>
      <c r="AB2567" s="180">
        <v>44285</v>
      </c>
      <c r="AC2567">
        <v>1</v>
      </c>
      <c r="AD2567" t="s">
        <v>1922</v>
      </c>
      <c r="AE2567">
        <v>1</v>
      </c>
      <c r="AF2567">
        <v>30</v>
      </c>
      <c r="AG2567">
        <v>0</v>
      </c>
      <c r="AN2567">
        <v>1</v>
      </c>
      <c r="AO2567">
        <v>1</v>
      </c>
      <c r="AR2567" s="178">
        <v>5664</v>
      </c>
      <c r="AS2567" t="s">
        <v>1921</v>
      </c>
      <c r="AT2567">
        <v>0</v>
      </c>
      <c r="AU2567">
        <v>0</v>
      </c>
      <c r="AV2567">
        <v>890480123</v>
      </c>
      <c r="AW2567" t="s">
        <v>1920</v>
      </c>
      <c r="AX2567">
        <v>5</v>
      </c>
      <c r="BC2567">
        <v>2</v>
      </c>
      <c r="BD2567">
        <v>7</v>
      </c>
      <c r="BE2567">
        <v>2</v>
      </c>
    </row>
    <row r="2568" spans="1:57" x14ac:dyDescent="0.25">
      <c r="A2568" s="179">
        <f t="shared" si="40"/>
        <v>4110</v>
      </c>
      <c r="B2568" t="s">
        <v>1923</v>
      </c>
      <c r="C2568">
        <v>52617272</v>
      </c>
      <c r="D2568">
        <v>144105</v>
      </c>
      <c r="E2568">
        <v>4</v>
      </c>
      <c r="F2568">
        <v>550012005</v>
      </c>
      <c r="G2568" s="180">
        <v>42645</v>
      </c>
      <c r="H2568" s="180">
        <v>45381</v>
      </c>
      <c r="I2568">
        <v>0</v>
      </c>
      <c r="J2568">
        <v>1</v>
      </c>
      <c r="K2568">
        <v>0</v>
      </c>
      <c r="L2568">
        <v>30</v>
      </c>
      <c r="M2568">
        <v>2</v>
      </c>
      <c r="N2568" s="170">
        <v>22490513</v>
      </c>
      <c r="O2568" s="170">
        <v>24960000</v>
      </c>
      <c r="P2568" s="178">
        <v>8479</v>
      </c>
      <c r="Q2568" s="178">
        <v>326</v>
      </c>
      <c r="R2568" s="178">
        <v>8319</v>
      </c>
      <c r="S2568">
        <v>0</v>
      </c>
      <c r="T2568">
        <v>0</v>
      </c>
      <c r="U2568">
        <v>0</v>
      </c>
      <c r="W2568">
        <v>0</v>
      </c>
      <c r="X2568">
        <v>0</v>
      </c>
      <c r="Y2568">
        <v>0</v>
      </c>
      <c r="AB2568" s="180">
        <v>44285</v>
      </c>
      <c r="AC2568">
        <v>1</v>
      </c>
      <c r="AD2568" t="s">
        <v>1922</v>
      </c>
      <c r="AE2568">
        <v>1</v>
      </c>
      <c r="AF2568">
        <v>30</v>
      </c>
      <c r="AG2568">
        <v>0</v>
      </c>
      <c r="AN2568">
        <v>1</v>
      </c>
      <c r="AO2568">
        <v>1</v>
      </c>
      <c r="AR2568" s="178">
        <v>4209</v>
      </c>
      <c r="AS2568" t="s">
        <v>1921</v>
      </c>
      <c r="AT2568">
        <v>0</v>
      </c>
      <c r="AU2568">
        <v>0</v>
      </c>
      <c r="AV2568">
        <v>890480123</v>
      </c>
      <c r="AW2568" t="s">
        <v>1920</v>
      </c>
      <c r="AX2568">
        <v>5</v>
      </c>
      <c r="BC2568">
        <v>2</v>
      </c>
      <c r="BD2568">
        <v>7</v>
      </c>
      <c r="BE2568">
        <v>2</v>
      </c>
    </row>
    <row r="2569" spans="1:57" x14ac:dyDescent="0.25">
      <c r="A2569" s="179">
        <f t="shared" si="40"/>
        <v>4612</v>
      </c>
      <c r="B2569" t="s">
        <v>1923</v>
      </c>
      <c r="C2569">
        <v>52617272</v>
      </c>
      <c r="D2569">
        <v>144105</v>
      </c>
      <c r="E2569">
        <v>4</v>
      </c>
      <c r="F2569">
        <v>550012019</v>
      </c>
      <c r="G2569" s="180">
        <v>42647</v>
      </c>
      <c r="H2569" s="180">
        <v>45381</v>
      </c>
      <c r="I2569">
        <v>0</v>
      </c>
      <c r="J2569">
        <v>1</v>
      </c>
      <c r="K2569">
        <v>0</v>
      </c>
      <c r="L2569">
        <v>30</v>
      </c>
      <c r="M2569">
        <v>2</v>
      </c>
      <c r="N2569" s="170">
        <v>22490513</v>
      </c>
      <c r="O2569" s="170">
        <v>24960000</v>
      </c>
      <c r="P2569" s="178">
        <v>9501</v>
      </c>
      <c r="Q2569" s="178">
        <v>365</v>
      </c>
      <c r="R2569" s="178">
        <v>9334</v>
      </c>
      <c r="S2569">
        <v>0</v>
      </c>
      <c r="T2569">
        <v>0</v>
      </c>
      <c r="U2569">
        <v>0</v>
      </c>
      <c r="W2569">
        <v>0</v>
      </c>
      <c r="X2569">
        <v>0</v>
      </c>
      <c r="Y2569">
        <v>0</v>
      </c>
      <c r="AB2569" s="180">
        <v>44285</v>
      </c>
      <c r="AC2569">
        <v>1</v>
      </c>
      <c r="AD2569" t="s">
        <v>1922</v>
      </c>
      <c r="AE2569">
        <v>1</v>
      </c>
      <c r="AF2569">
        <v>30</v>
      </c>
      <c r="AG2569">
        <v>0</v>
      </c>
      <c r="AN2569">
        <v>1</v>
      </c>
      <c r="AO2569">
        <v>1</v>
      </c>
      <c r="AR2569" s="178">
        <v>4722</v>
      </c>
      <c r="AS2569" t="s">
        <v>1921</v>
      </c>
      <c r="AT2569">
        <v>0</v>
      </c>
      <c r="AU2569">
        <v>0</v>
      </c>
      <c r="AV2569">
        <v>890480123</v>
      </c>
      <c r="AW2569" t="s">
        <v>1920</v>
      </c>
      <c r="AX2569">
        <v>5</v>
      </c>
      <c r="BC2569">
        <v>2</v>
      </c>
      <c r="BD2569">
        <v>7</v>
      </c>
      <c r="BE2569">
        <v>2</v>
      </c>
    </row>
    <row r="2570" spans="1:57" x14ac:dyDescent="0.25">
      <c r="A2570" s="179">
        <f t="shared" si="40"/>
        <v>13946</v>
      </c>
      <c r="B2570" t="s">
        <v>1923</v>
      </c>
      <c r="C2570">
        <v>52617272</v>
      </c>
      <c r="D2570">
        <v>144105</v>
      </c>
      <c r="E2570">
        <v>4</v>
      </c>
      <c r="F2570">
        <v>550012390</v>
      </c>
      <c r="G2570" s="180">
        <v>42675</v>
      </c>
      <c r="H2570" s="180">
        <v>45381</v>
      </c>
      <c r="I2570">
        <v>0</v>
      </c>
      <c r="J2570">
        <v>1</v>
      </c>
      <c r="K2570">
        <v>0</v>
      </c>
      <c r="L2570">
        <v>30</v>
      </c>
      <c r="M2570">
        <v>2</v>
      </c>
      <c r="N2570" s="170">
        <v>22490513</v>
      </c>
      <c r="O2570" s="170">
        <v>24960000</v>
      </c>
      <c r="P2570" s="178">
        <v>28739</v>
      </c>
      <c r="Q2570" s="178">
        <v>1105</v>
      </c>
      <c r="R2570" s="178">
        <v>28228</v>
      </c>
      <c r="S2570">
        <v>0</v>
      </c>
      <c r="T2570">
        <v>0</v>
      </c>
      <c r="U2570">
        <v>0</v>
      </c>
      <c r="W2570">
        <v>0</v>
      </c>
      <c r="X2570">
        <v>0</v>
      </c>
      <c r="Y2570">
        <v>0</v>
      </c>
      <c r="AB2570" s="180">
        <v>44285</v>
      </c>
      <c r="AC2570">
        <v>1</v>
      </c>
      <c r="AD2570" t="s">
        <v>1922</v>
      </c>
      <c r="AE2570">
        <v>1</v>
      </c>
      <c r="AF2570">
        <v>30</v>
      </c>
      <c r="AG2570">
        <v>0</v>
      </c>
      <c r="AN2570">
        <v>1</v>
      </c>
      <c r="AO2570">
        <v>1</v>
      </c>
      <c r="AR2570" s="178">
        <v>14282</v>
      </c>
      <c r="AS2570" t="s">
        <v>1921</v>
      </c>
      <c r="AT2570">
        <v>0</v>
      </c>
      <c r="AU2570">
        <v>0</v>
      </c>
      <c r="AV2570">
        <v>890480123</v>
      </c>
      <c r="AW2570" t="s">
        <v>1920</v>
      </c>
      <c r="AX2570">
        <v>5</v>
      </c>
      <c r="BC2570">
        <v>2</v>
      </c>
      <c r="BD2570">
        <v>7</v>
      </c>
      <c r="BE2570">
        <v>2</v>
      </c>
    </row>
    <row r="2571" spans="1:57" x14ac:dyDescent="0.25">
      <c r="A2571" s="179">
        <f t="shared" si="40"/>
        <v>6453</v>
      </c>
      <c r="B2571" t="s">
        <v>1923</v>
      </c>
      <c r="C2571">
        <v>52617272</v>
      </c>
      <c r="D2571">
        <v>144105</v>
      </c>
      <c r="E2571">
        <v>4</v>
      </c>
      <c r="F2571">
        <v>550012996</v>
      </c>
      <c r="G2571" s="180">
        <v>42709</v>
      </c>
      <c r="H2571" s="180">
        <v>45381</v>
      </c>
      <c r="I2571">
        <v>0</v>
      </c>
      <c r="J2571">
        <v>1</v>
      </c>
      <c r="K2571">
        <v>0</v>
      </c>
      <c r="L2571">
        <v>30</v>
      </c>
      <c r="M2571">
        <v>2</v>
      </c>
      <c r="N2571" s="170">
        <v>22490513</v>
      </c>
      <c r="O2571" s="170">
        <v>24960000</v>
      </c>
      <c r="P2571" s="178">
        <v>13309</v>
      </c>
      <c r="Q2571" s="178">
        <v>512</v>
      </c>
      <c r="R2571" s="178">
        <v>13062</v>
      </c>
      <c r="S2571">
        <v>0</v>
      </c>
      <c r="T2571">
        <v>0</v>
      </c>
      <c r="U2571">
        <v>0</v>
      </c>
      <c r="W2571">
        <v>0</v>
      </c>
      <c r="X2571">
        <v>0</v>
      </c>
      <c r="Y2571">
        <v>0</v>
      </c>
      <c r="AB2571" s="180">
        <v>44285</v>
      </c>
      <c r="AC2571">
        <v>1</v>
      </c>
      <c r="AD2571" t="s">
        <v>1922</v>
      </c>
      <c r="AE2571">
        <v>1</v>
      </c>
      <c r="AF2571">
        <v>30</v>
      </c>
      <c r="AG2571">
        <v>0</v>
      </c>
      <c r="AN2571">
        <v>1</v>
      </c>
      <c r="AO2571">
        <v>1</v>
      </c>
      <c r="AR2571" s="178">
        <v>6609</v>
      </c>
      <c r="AS2571" t="s">
        <v>1921</v>
      </c>
      <c r="AT2571">
        <v>0</v>
      </c>
      <c r="AU2571">
        <v>0</v>
      </c>
      <c r="AV2571">
        <v>890480123</v>
      </c>
      <c r="AW2571" t="s">
        <v>1920</v>
      </c>
      <c r="AX2571">
        <v>5</v>
      </c>
      <c r="BC2571">
        <v>2</v>
      </c>
      <c r="BD2571">
        <v>7</v>
      </c>
      <c r="BE2571">
        <v>2</v>
      </c>
    </row>
    <row r="2572" spans="1:57" x14ac:dyDescent="0.25">
      <c r="A2572" s="179">
        <f t="shared" si="40"/>
        <v>7860</v>
      </c>
      <c r="B2572" t="s">
        <v>1923</v>
      </c>
      <c r="C2572">
        <v>52617272</v>
      </c>
      <c r="D2572">
        <v>144105</v>
      </c>
      <c r="E2572">
        <v>4</v>
      </c>
      <c r="F2572">
        <v>550013013</v>
      </c>
      <c r="G2572" s="180">
        <v>42710</v>
      </c>
      <c r="H2572" s="180">
        <v>45381</v>
      </c>
      <c r="I2572">
        <v>0</v>
      </c>
      <c r="J2572">
        <v>1</v>
      </c>
      <c r="K2572">
        <v>0</v>
      </c>
      <c r="L2572">
        <v>30</v>
      </c>
      <c r="M2572">
        <v>2</v>
      </c>
      <c r="N2572" s="170">
        <v>22490513</v>
      </c>
      <c r="O2572" s="170">
        <v>24960000</v>
      </c>
      <c r="P2572" s="178">
        <v>16201</v>
      </c>
      <c r="Q2572" s="178">
        <v>623</v>
      </c>
      <c r="R2572" s="178">
        <v>15908</v>
      </c>
      <c r="S2572">
        <v>0</v>
      </c>
      <c r="T2572">
        <v>0</v>
      </c>
      <c r="U2572">
        <v>0</v>
      </c>
      <c r="W2572">
        <v>0</v>
      </c>
      <c r="X2572">
        <v>0</v>
      </c>
      <c r="Y2572">
        <v>0</v>
      </c>
      <c r="AB2572" s="180">
        <v>44285</v>
      </c>
      <c r="AC2572">
        <v>1</v>
      </c>
      <c r="AD2572" t="s">
        <v>1922</v>
      </c>
      <c r="AE2572">
        <v>1</v>
      </c>
      <c r="AF2572">
        <v>30</v>
      </c>
      <c r="AG2572">
        <v>0</v>
      </c>
      <c r="AN2572">
        <v>1</v>
      </c>
      <c r="AO2572">
        <v>1</v>
      </c>
      <c r="AR2572" s="178">
        <v>8048</v>
      </c>
      <c r="AS2572" t="s">
        <v>1921</v>
      </c>
      <c r="AT2572">
        <v>0</v>
      </c>
      <c r="AU2572">
        <v>0</v>
      </c>
      <c r="AV2572">
        <v>890480123</v>
      </c>
      <c r="AW2572" t="s">
        <v>1920</v>
      </c>
      <c r="AX2572">
        <v>5</v>
      </c>
      <c r="BC2572">
        <v>2</v>
      </c>
      <c r="BD2572">
        <v>7</v>
      </c>
      <c r="BE2572">
        <v>2</v>
      </c>
    </row>
    <row r="2573" spans="1:57" x14ac:dyDescent="0.25">
      <c r="A2573" s="179">
        <f t="shared" si="40"/>
        <v>6355</v>
      </c>
      <c r="B2573" t="s">
        <v>1923</v>
      </c>
      <c r="C2573">
        <v>52617272</v>
      </c>
      <c r="D2573">
        <v>144105</v>
      </c>
      <c r="E2573">
        <v>4</v>
      </c>
      <c r="F2573">
        <v>550013920</v>
      </c>
      <c r="G2573" s="180">
        <v>42770</v>
      </c>
      <c r="H2573" s="180">
        <v>45381</v>
      </c>
      <c r="I2573">
        <v>0</v>
      </c>
      <c r="J2573">
        <v>1</v>
      </c>
      <c r="K2573">
        <v>0</v>
      </c>
      <c r="L2573">
        <v>30</v>
      </c>
      <c r="M2573">
        <v>2</v>
      </c>
      <c r="N2573" s="170">
        <v>22490513</v>
      </c>
      <c r="O2573" s="170">
        <v>24960000</v>
      </c>
      <c r="P2573" s="178">
        <v>13102</v>
      </c>
      <c r="Q2573" s="178">
        <v>504</v>
      </c>
      <c r="R2573" s="178">
        <v>12863</v>
      </c>
      <c r="S2573">
        <v>0</v>
      </c>
      <c r="T2573">
        <v>0</v>
      </c>
      <c r="U2573">
        <v>0</v>
      </c>
      <c r="W2573">
        <v>0</v>
      </c>
      <c r="X2573">
        <v>0</v>
      </c>
      <c r="Y2573">
        <v>0</v>
      </c>
      <c r="AB2573" s="180">
        <v>44285</v>
      </c>
      <c r="AC2573">
        <v>1</v>
      </c>
      <c r="AD2573" t="s">
        <v>1922</v>
      </c>
      <c r="AE2573">
        <v>1</v>
      </c>
      <c r="AF2573">
        <v>30</v>
      </c>
      <c r="AG2573">
        <v>0</v>
      </c>
      <c r="AN2573">
        <v>1</v>
      </c>
      <c r="AO2573">
        <v>1</v>
      </c>
      <c r="AR2573" s="178">
        <v>6508</v>
      </c>
      <c r="AS2573" t="s">
        <v>1921</v>
      </c>
      <c r="AT2573">
        <v>0</v>
      </c>
      <c r="AU2573">
        <v>0</v>
      </c>
      <c r="AV2573">
        <v>890480123</v>
      </c>
      <c r="AW2573" t="s">
        <v>1920</v>
      </c>
      <c r="AX2573">
        <v>5</v>
      </c>
      <c r="BC2573">
        <v>2</v>
      </c>
      <c r="BD2573">
        <v>7</v>
      </c>
      <c r="BE2573">
        <v>2</v>
      </c>
    </row>
    <row r="2574" spans="1:57" x14ac:dyDescent="0.25">
      <c r="A2574" s="179">
        <f t="shared" si="40"/>
        <v>16608</v>
      </c>
      <c r="B2574" t="s">
        <v>1923</v>
      </c>
      <c r="C2574">
        <v>52617272</v>
      </c>
      <c r="D2574">
        <v>144105</v>
      </c>
      <c r="E2574">
        <v>4</v>
      </c>
      <c r="F2574">
        <v>550013921</v>
      </c>
      <c r="G2574" s="180">
        <v>42770</v>
      </c>
      <c r="H2574" s="180">
        <v>45381</v>
      </c>
      <c r="I2574">
        <v>0</v>
      </c>
      <c r="J2574">
        <v>1</v>
      </c>
      <c r="K2574">
        <v>0</v>
      </c>
      <c r="L2574">
        <v>30</v>
      </c>
      <c r="M2574">
        <v>2</v>
      </c>
      <c r="N2574" s="170">
        <v>22490513</v>
      </c>
      <c r="O2574" s="170">
        <v>24960000</v>
      </c>
      <c r="P2574" s="178">
        <v>34238</v>
      </c>
      <c r="Q2574" s="178">
        <v>1316</v>
      </c>
      <c r="R2574" s="178">
        <v>33616</v>
      </c>
      <c r="S2574">
        <v>0</v>
      </c>
      <c r="T2574">
        <v>0</v>
      </c>
      <c r="U2574">
        <v>0</v>
      </c>
      <c r="W2574">
        <v>0</v>
      </c>
      <c r="X2574">
        <v>0</v>
      </c>
      <c r="Y2574">
        <v>0</v>
      </c>
      <c r="AB2574" s="180">
        <v>44285</v>
      </c>
      <c r="AC2574">
        <v>1</v>
      </c>
      <c r="AD2574" t="s">
        <v>1922</v>
      </c>
      <c r="AE2574">
        <v>1</v>
      </c>
      <c r="AF2574">
        <v>30</v>
      </c>
      <c r="AG2574">
        <v>0</v>
      </c>
      <c r="AN2574">
        <v>1</v>
      </c>
      <c r="AO2574">
        <v>1</v>
      </c>
      <c r="AR2574" s="178">
        <v>17008</v>
      </c>
      <c r="AS2574" t="s">
        <v>1921</v>
      </c>
      <c r="AT2574">
        <v>0</v>
      </c>
      <c r="AU2574">
        <v>0</v>
      </c>
      <c r="AV2574">
        <v>890480123</v>
      </c>
      <c r="AW2574" t="s">
        <v>1920</v>
      </c>
      <c r="AX2574">
        <v>5</v>
      </c>
      <c r="BC2574">
        <v>2</v>
      </c>
      <c r="BD2574">
        <v>7</v>
      </c>
      <c r="BE2574">
        <v>2</v>
      </c>
    </row>
    <row r="2575" spans="1:57" x14ac:dyDescent="0.25">
      <c r="A2575" s="179">
        <f t="shared" si="40"/>
        <v>14082</v>
      </c>
      <c r="B2575" t="s">
        <v>1923</v>
      </c>
      <c r="C2575">
        <v>52617272</v>
      </c>
      <c r="D2575">
        <v>144105</v>
      </c>
      <c r="E2575">
        <v>4</v>
      </c>
      <c r="F2575">
        <v>550013939</v>
      </c>
      <c r="G2575" s="180">
        <v>42771</v>
      </c>
      <c r="H2575" s="180">
        <v>45381</v>
      </c>
      <c r="I2575">
        <v>0</v>
      </c>
      <c r="J2575">
        <v>1</v>
      </c>
      <c r="K2575">
        <v>0</v>
      </c>
      <c r="L2575">
        <v>30</v>
      </c>
      <c r="M2575">
        <v>2</v>
      </c>
      <c r="N2575" s="170">
        <v>22490513</v>
      </c>
      <c r="O2575" s="170">
        <v>24960000</v>
      </c>
      <c r="P2575" s="178">
        <v>29024</v>
      </c>
      <c r="Q2575" s="178">
        <v>1116</v>
      </c>
      <c r="R2575" s="178">
        <v>28502</v>
      </c>
      <c r="S2575">
        <v>0</v>
      </c>
      <c r="T2575">
        <v>0</v>
      </c>
      <c r="U2575">
        <v>0</v>
      </c>
      <c r="W2575">
        <v>0</v>
      </c>
      <c r="X2575">
        <v>0</v>
      </c>
      <c r="Y2575">
        <v>0</v>
      </c>
      <c r="AB2575" s="180">
        <v>44285</v>
      </c>
      <c r="AC2575">
        <v>1</v>
      </c>
      <c r="AD2575" t="s">
        <v>1922</v>
      </c>
      <c r="AE2575">
        <v>1</v>
      </c>
      <c r="AF2575">
        <v>30</v>
      </c>
      <c r="AG2575">
        <v>0</v>
      </c>
      <c r="AN2575">
        <v>1</v>
      </c>
      <c r="AO2575">
        <v>1</v>
      </c>
      <c r="AR2575" s="178">
        <v>14420</v>
      </c>
      <c r="AS2575" t="s">
        <v>1921</v>
      </c>
      <c r="AT2575">
        <v>0</v>
      </c>
      <c r="AU2575">
        <v>0</v>
      </c>
      <c r="AV2575">
        <v>890480123</v>
      </c>
      <c r="AW2575" t="s">
        <v>1920</v>
      </c>
      <c r="AX2575">
        <v>5</v>
      </c>
      <c r="BC2575">
        <v>2</v>
      </c>
      <c r="BD2575">
        <v>7</v>
      </c>
      <c r="BE2575">
        <v>2</v>
      </c>
    </row>
    <row r="2576" spans="1:57" x14ac:dyDescent="0.25">
      <c r="A2576" s="179">
        <f t="shared" si="40"/>
        <v>22653</v>
      </c>
      <c r="B2576" t="s">
        <v>1923</v>
      </c>
      <c r="C2576">
        <v>52617272</v>
      </c>
      <c r="D2576">
        <v>144105</v>
      </c>
      <c r="E2576">
        <v>4</v>
      </c>
      <c r="F2576">
        <v>550014681</v>
      </c>
      <c r="G2576" s="180">
        <v>42829</v>
      </c>
      <c r="H2576" s="180">
        <v>45381</v>
      </c>
      <c r="I2576">
        <v>0</v>
      </c>
      <c r="J2576">
        <v>1</v>
      </c>
      <c r="K2576">
        <v>0</v>
      </c>
      <c r="L2576">
        <v>30</v>
      </c>
      <c r="M2576">
        <v>2</v>
      </c>
      <c r="N2576" s="170">
        <v>22490513</v>
      </c>
      <c r="O2576" s="170">
        <v>24960000</v>
      </c>
      <c r="P2576" s="178">
        <v>46687</v>
      </c>
      <c r="Q2576" s="178">
        <v>1795</v>
      </c>
      <c r="R2576" s="178">
        <v>45850</v>
      </c>
      <c r="S2576">
        <v>0</v>
      </c>
      <c r="T2576">
        <v>0</v>
      </c>
      <c r="U2576">
        <v>0</v>
      </c>
      <c r="W2576">
        <v>0</v>
      </c>
      <c r="X2576">
        <v>0</v>
      </c>
      <c r="Y2576">
        <v>0</v>
      </c>
      <c r="AB2576" s="180">
        <v>44285</v>
      </c>
      <c r="AC2576">
        <v>1</v>
      </c>
      <c r="AD2576" t="s">
        <v>1922</v>
      </c>
      <c r="AE2576">
        <v>1</v>
      </c>
      <c r="AF2576">
        <v>30</v>
      </c>
      <c r="AG2576">
        <v>0</v>
      </c>
      <c r="AN2576">
        <v>1</v>
      </c>
      <c r="AO2576">
        <v>1</v>
      </c>
      <c r="AR2576" s="178">
        <v>23197</v>
      </c>
      <c r="AS2576" t="s">
        <v>1921</v>
      </c>
      <c r="AT2576">
        <v>0</v>
      </c>
      <c r="AU2576">
        <v>0</v>
      </c>
      <c r="AV2576">
        <v>890480123</v>
      </c>
      <c r="AW2576" t="s">
        <v>1920</v>
      </c>
      <c r="AX2576">
        <v>5</v>
      </c>
      <c r="BC2576">
        <v>2</v>
      </c>
      <c r="BD2576">
        <v>7</v>
      </c>
      <c r="BE2576">
        <v>2</v>
      </c>
    </row>
    <row r="2577" spans="1:57" x14ac:dyDescent="0.25">
      <c r="A2577" s="179">
        <f t="shared" si="40"/>
        <v>16450</v>
      </c>
      <c r="B2577" t="s">
        <v>1923</v>
      </c>
      <c r="C2577">
        <v>52617272</v>
      </c>
      <c r="D2577">
        <v>144105</v>
      </c>
      <c r="E2577">
        <v>4</v>
      </c>
      <c r="F2577">
        <v>550014712</v>
      </c>
      <c r="G2577" s="180">
        <v>42831</v>
      </c>
      <c r="H2577" s="180">
        <v>45381</v>
      </c>
      <c r="I2577">
        <v>0</v>
      </c>
      <c r="J2577">
        <v>1</v>
      </c>
      <c r="K2577">
        <v>0</v>
      </c>
      <c r="L2577">
        <v>30</v>
      </c>
      <c r="M2577">
        <v>2</v>
      </c>
      <c r="N2577" s="170">
        <v>22490513</v>
      </c>
      <c r="O2577" s="170">
        <v>24960000</v>
      </c>
      <c r="P2577" s="178">
        <v>33906</v>
      </c>
      <c r="Q2577" s="178">
        <v>1304</v>
      </c>
      <c r="R2577" s="178">
        <v>33296</v>
      </c>
      <c r="S2577">
        <v>0</v>
      </c>
      <c r="T2577">
        <v>0</v>
      </c>
      <c r="U2577">
        <v>0</v>
      </c>
      <c r="W2577">
        <v>0</v>
      </c>
      <c r="X2577">
        <v>0</v>
      </c>
      <c r="Y2577">
        <v>0</v>
      </c>
      <c r="AB2577" s="180">
        <v>44285</v>
      </c>
      <c r="AC2577">
        <v>1</v>
      </c>
      <c r="AD2577" t="s">
        <v>1922</v>
      </c>
      <c r="AE2577">
        <v>1</v>
      </c>
      <c r="AF2577">
        <v>30</v>
      </c>
      <c r="AG2577">
        <v>0</v>
      </c>
      <c r="AN2577">
        <v>1</v>
      </c>
      <c r="AO2577">
        <v>1</v>
      </c>
      <c r="AR2577" s="178">
        <v>16846</v>
      </c>
      <c r="AS2577" t="s">
        <v>1921</v>
      </c>
      <c r="AT2577">
        <v>0</v>
      </c>
      <c r="AU2577">
        <v>0</v>
      </c>
      <c r="AV2577">
        <v>890480123</v>
      </c>
      <c r="AW2577" t="s">
        <v>1920</v>
      </c>
      <c r="AX2577">
        <v>5</v>
      </c>
      <c r="BC2577">
        <v>2</v>
      </c>
      <c r="BD2577">
        <v>7</v>
      </c>
      <c r="BE2577">
        <v>2</v>
      </c>
    </row>
    <row r="2578" spans="1:57" x14ac:dyDescent="0.25">
      <c r="A2578" s="179">
        <f t="shared" si="40"/>
        <v>24050</v>
      </c>
      <c r="B2578" t="s">
        <v>1923</v>
      </c>
      <c r="C2578">
        <v>52617272</v>
      </c>
      <c r="D2578">
        <v>144105</v>
      </c>
      <c r="E2578">
        <v>4</v>
      </c>
      <c r="F2578">
        <v>550015097</v>
      </c>
      <c r="G2578" s="180">
        <v>42859</v>
      </c>
      <c r="H2578" s="180">
        <v>45381</v>
      </c>
      <c r="I2578">
        <v>0</v>
      </c>
      <c r="J2578">
        <v>1</v>
      </c>
      <c r="K2578">
        <v>0</v>
      </c>
      <c r="L2578">
        <v>30</v>
      </c>
      <c r="M2578">
        <v>2</v>
      </c>
      <c r="N2578" s="170">
        <v>22490513</v>
      </c>
      <c r="O2578" s="170">
        <v>24960000</v>
      </c>
      <c r="P2578" s="178">
        <v>49560</v>
      </c>
      <c r="Q2578" s="178">
        <v>1905</v>
      </c>
      <c r="R2578" s="178">
        <v>48678</v>
      </c>
      <c r="S2578">
        <v>0</v>
      </c>
      <c r="T2578">
        <v>0</v>
      </c>
      <c r="U2578">
        <v>0</v>
      </c>
      <c r="W2578">
        <v>0</v>
      </c>
      <c r="X2578">
        <v>0</v>
      </c>
      <c r="Y2578">
        <v>0</v>
      </c>
      <c r="AB2578" s="180">
        <v>44285</v>
      </c>
      <c r="AC2578">
        <v>1</v>
      </c>
      <c r="AD2578" t="s">
        <v>1922</v>
      </c>
      <c r="AE2578">
        <v>1</v>
      </c>
      <c r="AF2578">
        <v>30</v>
      </c>
      <c r="AG2578">
        <v>0</v>
      </c>
      <c r="AN2578">
        <v>1</v>
      </c>
      <c r="AO2578">
        <v>1</v>
      </c>
      <c r="AR2578" s="178">
        <v>24628</v>
      </c>
      <c r="AS2578" t="s">
        <v>1921</v>
      </c>
      <c r="AT2578">
        <v>0</v>
      </c>
      <c r="AU2578">
        <v>0</v>
      </c>
      <c r="AV2578">
        <v>890480123</v>
      </c>
      <c r="AW2578" t="s">
        <v>1920</v>
      </c>
      <c r="AX2578">
        <v>5</v>
      </c>
      <c r="BC2578">
        <v>2</v>
      </c>
      <c r="BD2578">
        <v>7</v>
      </c>
      <c r="BE2578">
        <v>2</v>
      </c>
    </row>
    <row r="2579" spans="1:57" x14ac:dyDescent="0.25">
      <c r="A2579" s="179">
        <f t="shared" si="40"/>
        <v>22831</v>
      </c>
      <c r="B2579" t="s">
        <v>1923</v>
      </c>
      <c r="C2579">
        <v>52617272</v>
      </c>
      <c r="D2579">
        <v>144105</v>
      </c>
      <c r="E2579">
        <v>4</v>
      </c>
      <c r="F2579">
        <v>550015383</v>
      </c>
      <c r="G2579" s="180">
        <v>42885</v>
      </c>
      <c r="H2579" s="180">
        <v>45381</v>
      </c>
      <c r="I2579">
        <v>0</v>
      </c>
      <c r="J2579">
        <v>1</v>
      </c>
      <c r="K2579">
        <v>0</v>
      </c>
      <c r="L2579">
        <v>30</v>
      </c>
      <c r="M2579">
        <v>2</v>
      </c>
      <c r="N2579" s="170">
        <v>22490513</v>
      </c>
      <c r="O2579" s="170">
        <v>24960000</v>
      </c>
      <c r="P2579" s="178">
        <v>47061</v>
      </c>
      <c r="Q2579" s="178">
        <v>1809</v>
      </c>
      <c r="R2579" s="178">
        <v>46210</v>
      </c>
      <c r="S2579">
        <v>0</v>
      </c>
      <c r="T2579">
        <v>0</v>
      </c>
      <c r="U2579">
        <v>0</v>
      </c>
      <c r="W2579">
        <v>0</v>
      </c>
      <c r="X2579">
        <v>0</v>
      </c>
      <c r="Y2579">
        <v>0</v>
      </c>
      <c r="AB2579" s="180">
        <v>44285</v>
      </c>
      <c r="AC2579">
        <v>1</v>
      </c>
      <c r="AD2579" t="s">
        <v>1922</v>
      </c>
      <c r="AE2579">
        <v>1</v>
      </c>
      <c r="AF2579">
        <v>30</v>
      </c>
      <c r="AG2579">
        <v>0</v>
      </c>
      <c r="AN2579">
        <v>1</v>
      </c>
      <c r="AO2579">
        <v>1</v>
      </c>
      <c r="AR2579" s="178">
        <v>23379</v>
      </c>
      <c r="AS2579" t="s">
        <v>1921</v>
      </c>
      <c r="AT2579">
        <v>0</v>
      </c>
      <c r="AU2579">
        <v>0</v>
      </c>
      <c r="AV2579">
        <v>890480123</v>
      </c>
      <c r="AW2579" t="s">
        <v>1920</v>
      </c>
      <c r="AX2579">
        <v>5</v>
      </c>
      <c r="BC2579">
        <v>2</v>
      </c>
      <c r="BD2579">
        <v>7</v>
      </c>
      <c r="BE2579">
        <v>2</v>
      </c>
    </row>
    <row r="2580" spans="1:57" x14ac:dyDescent="0.25">
      <c r="A2580" s="179">
        <f t="shared" si="40"/>
        <v>10098</v>
      </c>
      <c r="B2580" t="s">
        <v>1923</v>
      </c>
      <c r="C2580">
        <v>52617272</v>
      </c>
      <c r="D2580">
        <v>144105</v>
      </c>
      <c r="E2580">
        <v>4</v>
      </c>
      <c r="F2580">
        <v>550015927</v>
      </c>
      <c r="G2580" s="180">
        <v>42919</v>
      </c>
      <c r="H2580" s="180">
        <v>45381</v>
      </c>
      <c r="I2580">
        <v>0</v>
      </c>
      <c r="J2580">
        <v>1</v>
      </c>
      <c r="K2580">
        <v>0</v>
      </c>
      <c r="L2580">
        <v>30</v>
      </c>
      <c r="M2580">
        <v>2</v>
      </c>
      <c r="N2580" s="170">
        <v>22490513</v>
      </c>
      <c r="O2580" s="170">
        <v>24960000</v>
      </c>
      <c r="P2580" s="178">
        <v>20810</v>
      </c>
      <c r="Q2580" s="178">
        <v>800</v>
      </c>
      <c r="R2580" s="178">
        <v>20439</v>
      </c>
      <c r="S2580">
        <v>0</v>
      </c>
      <c r="T2580">
        <v>0</v>
      </c>
      <c r="U2580">
        <v>0</v>
      </c>
      <c r="W2580">
        <v>0</v>
      </c>
      <c r="X2580">
        <v>0</v>
      </c>
      <c r="Y2580">
        <v>0</v>
      </c>
      <c r="AB2580" s="180">
        <v>44285</v>
      </c>
      <c r="AC2580">
        <v>1</v>
      </c>
      <c r="AD2580" t="s">
        <v>1922</v>
      </c>
      <c r="AE2580">
        <v>1</v>
      </c>
      <c r="AF2580">
        <v>30</v>
      </c>
      <c r="AG2580">
        <v>0</v>
      </c>
      <c r="AN2580">
        <v>1</v>
      </c>
      <c r="AO2580">
        <v>1</v>
      </c>
      <c r="AR2580" s="178">
        <v>10341</v>
      </c>
      <c r="AS2580" t="s">
        <v>1921</v>
      </c>
      <c r="AT2580">
        <v>0</v>
      </c>
      <c r="AU2580">
        <v>0</v>
      </c>
      <c r="AV2580">
        <v>890480123</v>
      </c>
      <c r="AW2580" t="s">
        <v>1920</v>
      </c>
      <c r="AX2580">
        <v>5</v>
      </c>
      <c r="BC2580">
        <v>2</v>
      </c>
      <c r="BD2580">
        <v>7</v>
      </c>
      <c r="BE2580">
        <v>2</v>
      </c>
    </row>
    <row r="2581" spans="1:57" x14ac:dyDescent="0.25">
      <c r="A2581" s="179">
        <f t="shared" si="40"/>
        <v>5446</v>
      </c>
      <c r="B2581" t="s">
        <v>1923</v>
      </c>
      <c r="C2581">
        <v>52617272</v>
      </c>
      <c r="D2581">
        <v>144105</v>
      </c>
      <c r="E2581">
        <v>4</v>
      </c>
      <c r="F2581">
        <v>550015943</v>
      </c>
      <c r="G2581" s="180">
        <v>42920</v>
      </c>
      <c r="H2581" s="180">
        <v>45381</v>
      </c>
      <c r="I2581">
        <v>0</v>
      </c>
      <c r="J2581">
        <v>1</v>
      </c>
      <c r="K2581">
        <v>0</v>
      </c>
      <c r="L2581">
        <v>30</v>
      </c>
      <c r="M2581">
        <v>2</v>
      </c>
      <c r="N2581" s="170">
        <v>22490513</v>
      </c>
      <c r="O2581" s="170">
        <v>24960000</v>
      </c>
      <c r="P2581" s="178">
        <v>11225</v>
      </c>
      <c r="Q2581" s="178">
        <v>432</v>
      </c>
      <c r="R2581" s="178">
        <v>11024</v>
      </c>
      <c r="S2581">
        <v>0</v>
      </c>
      <c r="T2581">
        <v>0</v>
      </c>
      <c r="U2581">
        <v>0</v>
      </c>
      <c r="W2581">
        <v>0</v>
      </c>
      <c r="X2581">
        <v>0</v>
      </c>
      <c r="Y2581">
        <v>0</v>
      </c>
      <c r="AB2581" s="180">
        <v>44285</v>
      </c>
      <c r="AC2581">
        <v>1</v>
      </c>
      <c r="AD2581" t="s">
        <v>1922</v>
      </c>
      <c r="AE2581">
        <v>1</v>
      </c>
      <c r="AF2581">
        <v>30</v>
      </c>
      <c r="AG2581">
        <v>0</v>
      </c>
      <c r="AN2581">
        <v>1</v>
      </c>
      <c r="AO2581">
        <v>1</v>
      </c>
      <c r="AR2581" s="178">
        <v>5578</v>
      </c>
      <c r="AS2581" t="s">
        <v>1921</v>
      </c>
      <c r="AT2581">
        <v>0</v>
      </c>
      <c r="AU2581">
        <v>0</v>
      </c>
      <c r="AV2581">
        <v>890480123</v>
      </c>
      <c r="AW2581" t="s">
        <v>1920</v>
      </c>
      <c r="AX2581">
        <v>5</v>
      </c>
      <c r="BC2581">
        <v>2</v>
      </c>
      <c r="BD2581">
        <v>7</v>
      </c>
      <c r="BE2581">
        <v>2</v>
      </c>
    </row>
    <row r="2582" spans="1:57" x14ac:dyDescent="0.25">
      <c r="A2582" s="179">
        <f t="shared" si="40"/>
        <v>9331</v>
      </c>
      <c r="B2582" t="s">
        <v>1923</v>
      </c>
      <c r="C2582">
        <v>52617272</v>
      </c>
      <c r="D2582">
        <v>144105</v>
      </c>
      <c r="E2582">
        <v>4</v>
      </c>
      <c r="F2582">
        <v>550016360</v>
      </c>
      <c r="G2582" s="180">
        <v>42948</v>
      </c>
      <c r="H2582" s="180">
        <v>45381</v>
      </c>
      <c r="I2582">
        <v>0</v>
      </c>
      <c r="J2582">
        <v>1</v>
      </c>
      <c r="K2582">
        <v>0</v>
      </c>
      <c r="L2582">
        <v>30</v>
      </c>
      <c r="M2582">
        <v>2</v>
      </c>
      <c r="N2582" s="170">
        <v>22490513</v>
      </c>
      <c r="O2582" s="170">
        <v>24960000</v>
      </c>
      <c r="P2582" s="178">
        <v>19230</v>
      </c>
      <c r="Q2582" s="178">
        <v>739</v>
      </c>
      <c r="R2582" s="178">
        <v>18887</v>
      </c>
      <c r="S2582">
        <v>0</v>
      </c>
      <c r="T2582">
        <v>0</v>
      </c>
      <c r="U2582">
        <v>0</v>
      </c>
      <c r="W2582">
        <v>0</v>
      </c>
      <c r="X2582">
        <v>0</v>
      </c>
      <c r="Y2582">
        <v>0</v>
      </c>
      <c r="AB2582" s="180">
        <v>44285</v>
      </c>
      <c r="AC2582">
        <v>1</v>
      </c>
      <c r="AD2582" t="s">
        <v>1922</v>
      </c>
      <c r="AE2582">
        <v>1</v>
      </c>
      <c r="AF2582">
        <v>30</v>
      </c>
      <c r="AG2582">
        <v>0</v>
      </c>
      <c r="AN2582">
        <v>1</v>
      </c>
      <c r="AO2582">
        <v>1</v>
      </c>
      <c r="AR2582" s="178">
        <v>9556</v>
      </c>
      <c r="AS2582" t="s">
        <v>1921</v>
      </c>
      <c r="AT2582">
        <v>0</v>
      </c>
      <c r="AU2582">
        <v>0</v>
      </c>
      <c r="AV2582">
        <v>890480123</v>
      </c>
      <c r="AW2582" t="s">
        <v>1920</v>
      </c>
      <c r="AX2582">
        <v>5</v>
      </c>
      <c r="BC2582">
        <v>2</v>
      </c>
      <c r="BD2582">
        <v>7</v>
      </c>
      <c r="BE2582">
        <v>2</v>
      </c>
    </row>
    <row r="2583" spans="1:57" x14ac:dyDescent="0.25">
      <c r="A2583" s="179">
        <f t="shared" si="40"/>
        <v>9331</v>
      </c>
      <c r="B2583" t="s">
        <v>1923</v>
      </c>
      <c r="C2583">
        <v>52617272</v>
      </c>
      <c r="D2583">
        <v>144105</v>
      </c>
      <c r="E2583">
        <v>4</v>
      </c>
      <c r="F2583">
        <v>550016436</v>
      </c>
      <c r="G2583" s="180">
        <v>42957</v>
      </c>
      <c r="H2583" s="180">
        <v>45381</v>
      </c>
      <c r="I2583">
        <v>0</v>
      </c>
      <c r="J2583">
        <v>1</v>
      </c>
      <c r="K2583">
        <v>0</v>
      </c>
      <c r="L2583">
        <v>30</v>
      </c>
      <c r="M2583">
        <v>2</v>
      </c>
      <c r="N2583" s="170">
        <v>22490513</v>
      </c>
      <c r="O2583" s="170">
        <v>24960000</v>
      </c>
      <c r="P2583" s="178">
        <v>19230</v>
      </c>
      <c r="Q2583" s="178">
        <v>739</v>
      </c>
      <c r="R2583" s="178">
        <v>18887</v>
      </c>
      <c r="S2583">
        <v>0</v>
      </c>
      <c r="T2583">
        <v>0</v>
      </c>
      <c r="U2583">
        <v>0</v>
      </c>
      <c r="W2583">
        <v>0</v>
      </c>
      <c r="X2583">
        <v>0</v>
      </c>
      <c r="Y2583">
        <v>0</v>
      </c>
      <c r="AB2583" s="180">
        <v>44285</v>
      </c>
      <c r="AC2583">
        <v>1</v>
      </c>
      <c r="AD2583" t="s">
        <v>1922</v>
      </c>
      <c r="AE2583">
        <v>1</v>
      </c>
      <c r="AF2583">
        <v>30</v>
      </c>
      <c r="AG2583">
        <v>0</v>
      </c>
      <c r="AN2583">
        <v>1</v>
      </c>
      <c r="AO2583">
        <v>1</v>
      </c>
      <c r="AR2583" s="178">
        <v>9556</v>
      </c>
      <c r="AS2583" t="s">
        <v>1921</v>
      </c>
      <c r="AT2583">
        <v>0</v>
      </c>
      <c r="AU2583">
        <v>0</v>
      </c>
      <c r="AV2583">
        <v>890480123</v>
      </c>
      <c r="AW2583" t="s">
        <v>1920</v>
      </c>
      <c r="AX2583">
        <v>5</v>
      </c>
      <c r="BC2583">
        <v>2</v>
      </c>
      <c r="BD2583">
        <v>7</v>
      </c>
      <c r="BE2583">
        <v>2</v>
      </c>
    </row>
    <row r="2584" spans="1:57" x14ac:dyDescent="0.25">
      <c r="A2584" s="179">
        <f t="shared" si="40"/>
        <v>3375</v>
      </c>
      <c r="B2584" t="s">
        <v>1923</v>
      </c>
      <c r="C2584">
        <v>52617272</v>
      </c>
      <c r="D2584">
        <v>144105</v>
      </c>
      <c r="E2584">
        <v>4</v>
      </c>
      <c r="F2584">
        <v>550016498</v>
      </c>
      <c r="G2584" s="180">
        <v>42965</v>
      </c>
      <c r="H2584" s="180">
        <v>45381</v>
      </c>
      <c r="I2584">
        <v>0</v>
      </c>
      <c r="J2584">
        <v>1</v>
      </c>
      <c r="K2584">
        <v>0</v>
      </c>
      <c r="L2584">
        <v>30</v>
      </c>
      <c r="M2584">
        <v>2</v>
      </c>
      <c r="N2584" s="170">
        <v>22490513</v>
      </c>
      <c r="O2584" s="170">
        <v>24960000</v>
      </c>
      <c r="P2584" s="178">
        <v>6967</v>
      </c>
      <c r="Q2584" s="178">
        <v>268</v>
      </c>
      <c r="R2584" s="178">
        <v>6832</v>
      </c>
      <c r="S2584">
        <v>0</v>
      </c>
      <c r="T2584">
        <v>0</v>
      </c>
      <c r="U2584">
        <v>0</v>
      </c>
      <c r="W2584">
        <v>0</v>
      </c>
      <c r="X2584">
        <v>0</v>
      </c>
      <c r="Y2584">
        <v>0</v>
      </c>
      <c r="AB2584" s="180">
        <v>44285</v>
      </c>
      <c r="AC2584">
        <v>1</v>
      </c>
      <c r="AD2584" t="s">
        <v>1922</v>
      </c>
      <c r="AE2584">
        <v>1</v>
      </c>
      <c r="AF2584">
        <v>30</v>
      </c>
      <c r="AG2584">
        <v>0</v>
      </c>
      <c r="AN2584">
        <v>1</v>
      </c>
      <c r="AO2584">
        <v>1</v>
      </c>
      <c r="AR2584" s="178">
        <v>3457</v>
      </c>
      <c r="AS2584" t="s">
        <v>1921</v>
      </c>
      <c r="AT2584">
        <v>0</v>
      </c>
      <c r="AU2584">
        <v>0</v>
      </c>
      <c r="AV2584">
        <v>890480123</v>
      </c>
      <c r="AW2584" t="s">
        <v>1920</v>
      </c>
      <c r="AX2584">
        <v>5</v>
      </c>
      <c r="BC2584">
        <v>2</v>
      </c>
      <c r="BD2584">
        <v>7</v>
      </c>
      <c r="BE2584">
        <v>2</v>
      </c>
    </row>
    <row r="2585" spans="1:57" x14ac:dyDescent="0.25">
      <c r="A2585" s="179">
        <f t="shared" si="40"/>
        <v>8594</v>
      </c>
      <c r="B2585" t="s">
        <v>1923</v>
      </c>
      <c r="C2585">
        <v>52617272</v>
      </c>
      <c r="D2585">
        <v>144105</v>
      </c>
      <c r="E2585">
        <v>4</v>
      </c>
      <c r="F2585">
        <v>550016791</v>
      </c>
      <c r="G2585" s="180">
        <v>42984</v>
      </c>
      <c r="H2585" s="180">
        <v>45381</v>
      </c>
      <c r="I2585">
        <v>0</v>
      </c>
      <c r="J2585">
        <v>1</v>
      </c>
      <c r="K2585">
        <v>0</v>
      </c>
      <c r="L2585">
        <v>30</v>
      </c>
      <c r="M2585">
        <v>2</v>
      </c>
      <c r="N2585" s="170">
        <v>22490513</v>
      </c>
      <c r="O2585" s="170">
        <v>24960000</v>
      </c>
      <c r="P2585" s="178">
        <v>17712</v>
      </c>
      <c r="Q2585" s="178">
        <v>681</v>
      </c>
      <c r="R2585" s="178">
        <v>17394</v>
      </c>
      <c r="S2585">
        <v>0</v>
      </c>
      <c r="T2585">
        <v>0</v>
      </c>
      <c r="U2585">
        <v>0</v>
      </c>
      <c r="W2585">
        <v>0</v>
      </c>
      <c r="X2585">
        <v>0</v>
      </c>
      <c r="Y2585">
        <v>0</v>
      </c>
      <c r="AB2585" s="180">
        <v>44285</v>
      </c>
      <c r="AC2585">
        <v>1</v>
      </c>
      <c r="AD2585" t="s">
        <v>1922</v>
      </c>
      <c r="AE2585">
        <v>1</v>
      </c>
      <c r="AF2585">
        <v>30</v>
      </c>
      <c r="AG2585">
        <v>0</v>
      </c>
      <c r="AN2585">
        <v>1</v>
      </c>
      <c r="AO2585">
        <v>1</v>
      </c>
      <c r="AR2585" s="178">
        <v>8800</v>
      </c>
      <c r="AS2585" t="s">
        <v>1921</v>
      </c>
      <c r="AT2585">
        <v>0</v>
      </c>
      <c r="AU2585">
        <v>0</v>
      </c>
      <c r="AV2585">
        <v>890480123</v>
      </c>
      <c r="AW2585" t="s">
        <v>1920</v>
      </c>
      <c r="AX2585">
        <v>5</v>
      </c>
      <c r="BC2585">
        <v>2</v>
      </c>
      <c r="BD2585">
        <v>7</v>
      </c>
      <c r="BE2585">
        <v>2</v>
      </c>
    </row>
    <row r="2586" spans="1:57" x14ac:dyDescent="0.25">
      <c r="A2586" s="179">
        <f t="shared" si="40"/>
        <v>6309</v>
      </c>
      <c r="B2586" t="s">
        <v>1923</v>
      </c>
      <c r="C2586">
        <v>52617272</v>
      </c>
      <c r="D2586">
        <v>144105</v>
      </c>
      <c r="E2586">
        <v>4</v>
      </c>
      <c r="F2586">
        <v>550016804</v>
      </c>
      <c r="G2586" s="180">
        <v>42985</v>
      </c>
      <c r="H2586" s="180">
        <v>45381</v>
      </c>
      <c r="I2586">
        <v>0</v>
      </c>
      <c r="J2586">
        <v>1</v>
      </c>
      <c r="K2586">
        <v>0</v>
      </c>
      <c r="L2586">
        <v>30</v>
      </c>
      <c r="M2586">
        <v>2</v>
      </c>
      <c r="N2586" s="170">
        <v>22490513</v>
      </c>
      <c r="O2586" s="170">
        <v>24960000</v>
      </c>
      <c r="P2586" s="178">
        <v>13006</v>
      </c>
      <c r="Q2586" s="178">
        <v>500</v>
      </c>
      <c r="R2586" s="178">
        <v>12770</v>
      </c>
      <c r="S2586">
        <v>0</v>
      </c>
      <c r="T2586">
        <v>0</v>
      </c>
      <c r="U2586">
        <v>0</v>
      </c>
      <c r="W2586">
        <v>0</v>
      </c>
      <c r="X2586">
        <v>0</v>
      </c>
      <c r="Y2586">
        <v>0</v>
      </c>
      <c r="AB2586" s="180">
        <v>44285</v>
      </c>
      <c r="AC2586">
        <v>1</v>
      </c>
      <c r="AD2586" t="s">
        <v>1922</v>
      </c>
      <c r="AE2586">
        <v>1</v>
      </c>
      <c r="AF2586">
        <v>30</v>
      </c>
      <c r="AG2586">
        <v>0</v>
      </c>
      <c r="AN2586">
        <v>1</v>
      </c>
      <c r="AO2586">
        <v>1</v>
      </c>
      <c r="AR2586" s="178">
        <v>6461</v>
      </c>
      <c r="AS2586" t="s">
        <v>1921</v>
      </c>
      <c r="AT2586">
        <v>0</v>
      </c>
      <c r="AU2586">
        <v>0</v>
      </c>
      <c r="AV2586">
        <v>890480123</v>
      </c>
      <c r="AW2586" t="s">
        <v>1920</v>
      </c>
      <c r="AX2586">
        <v>5</v>
      </c>
      <c r="BC2586">
        <v>2</v>
      </c>
      <c r="BD2586">
        <v>7</v>
      </c>
      <c r="BE2586">
        <v>2</v>
      </c>
    </row>
    <row r="2587" spans="1:57" x14ac:dyDescent="0.25">
      <c r="A2587" s="179">
        <f t="shared" si="40"/>
        <v>48</v>
      </c>
      <c r="B2587" t="s">
        <v>1923</v>
      </c>
      <c r="C2587">
        <v>52617272</v>
      </c>
      <c r="D2587">
        <v>144105</v>
      </c>
      <c r="E2587">
        <v>4</v>
      </c>
      <c r="F2587">
        <v>550016812</v>
      </c>
      <c r="G2587" s="180">
        <v>42986</v>
      </c>
      <c r="H2587" s="180">
        <v>44316</v>
      </c>
      <c r="I2587">
        <v>0</v>
      </c>
      <c r="J2587">
        <v>1</v>
      </c>
      <c r="K2587">
        <v>0</v>
      </c>
      <c r="L2587">
        <v>30</v>
      </c>
      <c r="M2587">
        <v>2</v>
      </c>
      <c r="N2587" s="170">
        <v>22490513</v>
      </c>
      <c r="O2587" s="170">
        <v>24960000</v>
      </c>
      <c r="P2587" s="178">
        <v>4513</v>
      </c>
      <c r="Q2587" s="178">
        <v>4513</v>
      </c>
      <c r="R2587" s="178">
        <v>98</v>
      </c>
      <c r="S2587">
        <v>0</v>
      </c>
      <c r="T2587">
        <v>0</v>
      </c>
      <c r="U2587">
        <v>0</v>
      </c>
      <c r="W2587">
        <v>0</v>
      </c>
      <c r="X2587">
        <v>0</v>
      </c>
      <c r="Y2587">
        <v>0</v>
      </c>
      <c r="AB2587" s="180">
        <v>44285</v>
      </c>
      <c r="AC2587">
        <v>1</v>
      </c>
      <c r="AD2587" t="s">
        <v>1922</v>
      </c>
      <c r="AE2587">
        <v>1</v>
      </c>
      <c r="AF2587">
        <v>30</v>
      </c>
      <c r="AG2587">
        <v>0</v>
      </c>
      <c r="AN2587">
        <v>1</v>
      </c>
      <c r="AO2587">
        <v>1</v>
      </c>
      <c r="AR2587" s="178">
        <v>50</v>
      </c>
      <c r="AS2587" t="s">
        <v>1921</v>
      </c>
      <c r="AT2587">
        <v>0</v>
      </c>
      <c r="AU2587">
        <v>0</v>
      </c>
      <c r="AV2587">
        <v>890480123</v>
      </c>
      <c r="AW2587" t="s">
        <v>1920</v>
      </c>
      <c r="AX2587">
        <v>5</v>
      </c>
      <c r="BC2587">
        <v>2</v>
      </c>
      <c r="BD2587">
        <v>7</v>
      </c>
      <c r="BE2587">
        <v>2</v>
      </c>
    </row>
    <row r="2588" spans="1:57" x14ac:dyDescent="0.25">
      <c r="A2588" s="179">
        <f t="shared" si="40"/>
        <v>8743</v>
      </c>
      <c r="B2588" t="s">
        <v>1923</v>
      </c>
      <c r="C2588">
        <v>52617272</v>
      </c>
      <c r="D2588">
        <v>144105</v>
      </c>
      <c r="E2588">
        <v>4</v>
      </c>
      <c r="F2588">
        <v>550017223</v>
      </c>
      <c r="G2588" s="180">
        <v>43027</v>
      </c>
      <c r="H2588" s="180">
        <v>45381</v>
      </c>
      <c r="I2588">
        <v>0</v>
      </c>
      <c r="J2588">
        <v>1</v>
      </c>
      <c r="K2588">
        <v>0</v>
      </c>
      <c r="L2588">
        <v>30</v>
      </c>
      <c r="M2588">
        <v>2</v>
      </c>
      <c r="N2588" s="170">
        <v>22490513</v>
      </c>
      <c r="O2588" s="170">
        <v>24960000</v>
      </c>
      <c r="P2588" s="178">
        <v>18025</v>
      </c>
      <c r="Q2588" s="178">
        <v>693</v>
      </c>
      <c r="R2588" s="178">
        <v>17696</v>
      </c>
      <c r="S2588">
        <v>0</v>
      </c>
      <c r="T2588">
        <v>0</v>
      </c>
      <c r="U2588">
        <v>0</v>
      </c>
      <c r="W2588">
        <v>0</v>
      </c>
      <c r="X2588">
        <v>0</v>
      </c>
      <c r="Y2588">
        <v>0</v>
      </c>
      <c r="AB2588" s="180">
        <v>44285</v>
      </c>
      <c r="AC2588">
        <v>1</v>
      </c>
      <c r="AD2588" t="s">
        <v>1922</v>
      </c>
      <c r="AE2588">
        <v>1</v>
      </c>
      <c r="AF2588">
        <v>30</v>
      </c>
      <c r="AG2588">
        <v>0</v>
      </c>
      <c r="AN2588">
        <v>1</v>
      </c>
      <c r="AO2588">
        <v>1</v>
      </c>
      <c r="AR2588" s="178">
        <v>8953</v>
      </c>
      <c r="AS2588" t="s">
        <v>1921</v>
      </c>
      <c r="AT2588">
        <v>0</v>
      </c>
      <c r="AU2588">
        <v>0</v>
      </c>
      <c r="AV2588">
        <v>890480123</v>
      </c>
      <c r="AW2588" t="s">
        <v>1920</v>
      </c>
      <c r="AX2588">
        <v>5</v>
      </c>
      <c r="BC2588">
        <v>2</v>
      </c>
      <c r="BD2588">
        <v>7</v>
      </c>
      <c r="BE2588">
        <v>2</v>
      </c>
    </row>
    <row r="2589" spans="1:57" x14ac:dyDescent="0.25">
      <c r="A2589" s="179">
        <f t="shared" si="40"/>
        <v>14789</v>
      </c>
      <c r="B2589" t="s">
        <v>1923</v>
      </c>
      <c r="C2589">
        <v>52617272</v>
      </c>
      <c r="D2589">
        <v>144105</v>
      </c>
      <c r="E2589">
        <v>4</v>
      </c>
      <c r="F2589">
        <v>550017224</v>
      </c>
      <c r="G2589" s="180">
        <v>43027</v>
      </c>
      <c r="H2589" s="180">
        <v>45381</v>
      </c>
      <c r="I2589">
        <v>0</v>
      </c>
      <c r="J2589">
        <v>1</v>
      </c>
      <c r="K2589">
        <v>0</v>
      </c>
      <c r="L2589">
        <v>30</v>
      </c>
      <c r="M2589">
        <v>2</v>
      </c>
      <c r="N2589" s="170">
        <v>22490513</v>
      </c>
      <c r="O2589" s="170">
        <v>24960000</v>
      </c>
      <c r="P2589" s="178">
        <v>30479</v>
      </c>
      <c r="Q2589" s="178">
        <v>1172</v>
      </c>
      <c r="R2589" s="178">
        <v>29934</v>
      </c>
      <c r="S2589">
        <v>0</v>
      </c>
      <c r="T2589">
        <v>0</v>
      </c>
      <c r="U2589">
        <v>0</v>
      </c>
      <c r="W2589">
        <v>0</v>
      </c>
      <c r="X2589">
        <v>0</v>
      </c>
      <c r="Y2589">
        <v>0</v>
      </c>
      <c r="AB2589" s="180">
        <v>44285</v>
      </c>
      <c r="AC2589">
        <v>1</v>
      </c>
      <c r="AD2589" t="s">
        <v>1922</v>
      </c>
      <c r="AE2589">
        <v>1</v>
      </c>
      <c r="AF2589">
        <v>30</v>
      </c>
      <c r="AG2589">
        <v>0</v>
      </c>
      <c r="AN2589">
        <v>1</v>
      </c>
      <c r="AO2589">
        <v>1</v>
      </c>
      <c r="AR2589" s="178">
        <v>15145</v>
      </c>
      <c r="AS2589" t="s">
        <v>1921</v>
      </c>
      <c r="AT2589">
        <v>0</v>
      </c>
      <c r="AU2589">
        <v>0</v>
      </c>
      <c r="AV2589">
        <v>890480123</v>
      </c>
      <c r="AW2589" t="s">
        <v>1920</v>
      </c>
      <c r="AX2589">
        <v>5</v>
      </c>
      <c r="BC2589">
        <v>2</v>
      </c>
      <c r="BD2589">
        <v>7</v>
      </c>
      <c r="BE2589">
        <v>2</v>
      </c>
    </row>
    <row r="2590" spans="1:57" x14ac:dyDescent="0.25">
      <c r="A2590" s="179">
        <f t="shared" si="40"/>
        <v>14712</v>
      </c>
      <c r="B2590" t="s">
        <v>1923</v>
      </c>
      <c r="C2590">
        <v>52617272</v>
      </c>
      <c r="D2590">
        <v>144105</v>
      </c>
      <c r="E2590">
        <v>4</v>
      </c>
      <c r="F2590">
        <v>550017441</v>
      </c>
      <c r="G2590" s="180">
        <v>43041</v>
      </c>
      <c r="H2590" s="180">
        <v>45381</v>
      </c>
      <c r="I2590">
        <v>0</v>
      </c>
      <c r="J2590">
        <v>1</v>
      </c>
      <c r="K2590">
        <v>0</v>
      </c>
      <c r="L2590">
        <v>30</v>
      </c>
      <c r="M2590">
        <v>2</v>
      </c>
      <c r="N2590" s="170">
        <v>22490513</v>
      </c>
      <c r="O2590" s="170">
        <v>24960000</v>
      </c>
      <c r="P2590" s="178">
        <v>30317</v>
      </c>
      <c r="Q2590" s="178">
        <v>1166</v>
      </c>
      <c r="R2590" s="178">
        <v>29778</v>
      </c>
      <c r="S2590">
        <v>0</v>
      </c>
      <c r="T2590">
        <v>0</v>
      </c>
      <c r="U2590">
        <v>0</v>
      </c>
      <c r="W2590">
        <v>0</v>
      </c>
      <c r="X2590">
        <v>0</v>
      </c>
      <c r="Y2590">
        <v>0</v>
      </c>
      <c r="AB2590" s="180">
        <v>44285</v>
      </c>
      <c r="AC2590">
        <v>1</v>
      </c>
      <c r="AD2590" t="s">
        <v>1922</v>
      </c>
      <c r="AE2590">
        <v>1</v>
      </c>
      <c r="AF2590">
        <v>30</v>
      </c>
      <c r="AG2590">
        <v>0</v>
      </c>
      <c r="AN2590">
        <v>1</v>
      </c>
      <c r="AO2590">
        <v>1</v>
      </c>
      <c r="AR2590" s="178">
        <v>15066</v>
      </c>
      <c r="AS2590" t="s">
        <v>1921</v>
      </c>
      <c r="AT2590">
        <v>0</v>
      </c>
      <c r="AU2590">
        <v>0</v>
      </c>
      <c r="AV2590">
        <v>890480123</v>
      </c>
      <c r="AW2590" t="s">
        <v>1920</v>
      </c>
      <c r="AX2590">
        <v>5</v>
      </c>
      <c r="BC2590">
        <v>2</v>
      </c>
      <c r="BD2590">
        <v>7</v>
      </c>
      <c r="BE2590">
        <v>2</v>
      </c>
    </row>
    <row r="2591" spans="1:57" x14ac:dyDescent="0.25">
      <c r="A2591" s="179">
        <f t="shared" si="40"/>
        <v>17746</v>
      </c>
      <c r="B2591" t="s">
        <v>1923</v>
      </c>
      <c r="C2591">
        <v>52617272</v>
      </c>
      <c r="D2591">
        <v>144105</v>
      </c>
      <c r="E2591">
        <v>4</v>
      </c>
      <c r="F2591">
        <v>550017807</v>
      </c>
      <c r="G2591" s="180">
        <v>43084</v>
      </c>
      <c r="H2591" s="180">
        <v>45381</v>
      </c>
      <c r="I2591">
        <v>0</v>
      </c>
      <c r="J2591">
        <v>1</v>
      </c>
      <c r="K2591">
        <v>0</v>
      </c>
      <c r="L2591">
        <v>30</v>
      </c>
      <c r="M2591">
        <v>2</v>
      </c>
      <c r="N2591" s="170">
        <v>22490513</v>
      </c>
      <c r="O2591" s="170">
        <v>24960000</v>
      </c>
      <c r="P2591" s="178">
        <v>36567</v>
      </c>
      <c r="Q2591" s="178">
        <v>1406</v>
      </c>
      <c r="R2591" s="178">
        <v>35920</v>
      </c>
      <c r="S2591">
        <v>0</v>
      </c>
      <c r="T2591">
        <v>0</v>
      </c>
      <c r="U2591">
        <v>0</v>
      </c>
      <c r="W2591">
        <v>0</v>
      </c>
      <c r="X2591">
        <v>0</v>
      </c>
      <c r="Y2591">
        <v>0</v>
      </c>
      <c r="AB2591" s="180">
        <v>44285</v>
      </c>
      <c r="AC2591">
        <v>1</v>
      </c>
      <c r="AD2591" t="s">
        <v>1922</v>
      </c>
      <c r="AE2591">
        <v>1</v>
      </c>
      <c r="AF2591">
        <v>30</v>
      </c>
      <c r="AG2591">
        <v>0</v>
      </c>
      <c r="AN2591">
        <v>1</v>
      </c>
      <c r="AO2591">
        <v>1</v>
      </c>
      <c r="AR2591" s="178">
        <v>18174</v>
      </c>
      <c r="AS2591" t="s">
        <v>1921</v>
      </c>
      <c r="AT2591">
        <v>0</v>
      </c>
      <c r="AU2591">
        <v>0</v>
      </c>
      <c r="AV2591">
        <v>890480123</v>
      </c>
      <c r="AW2591" t="s">
        <v>1920</v>
      </c>
      <c r="AX2591">
        <v>5</v>
      </c>
      <c r="BC2591">
        <v>2</v>
      </c>
      <c r="BD2591">
        <v>7</v>
      </c>
      <c r="BE2591">
        <v>2</v>
      </c>
    </row>
    <row r="2592" spans="1:57" x14ac:dyDescent="0.25">
      <c r="A2592" s="179">
        <f t="shared" si="40"/>
        <v>15334</v>
      </c>
      <c r="B2592" t="s">
        <v>1923</v>
      </c>
      <c r="C2592">
        <v>52617272</v>
      </c>
      <c r="D2592">
        <v>144105</v>
      </c>
      <c r="E2592">
        <v>4</v>
      </c>
      <c r="F2592">
        <v>550018012</v>
      </c>
      <c r="G2592" s="180">
        <v>43111</v>
      </c>
      <c r="H2592" s="180">
        <v>45381</v>
      </c>
      <c r="I2592">
        <v>0</v>
      </c>
      <c r="J2592">
        <v>1</v>
      </c>
      <c r="K2592">
        <v>0</v>
      </c>
      <c r="L2592">
        <v>30</v>
      </c>
      <c r="M2592">
        <v>2</v>
      </c>
      <c r="N2592" s="170">
        <v>22490513</v>
      </c>
      <c r="O2592" s="170">
        <v>24960000</v>
      </c>
      <c r="P2592" s="178">
        <v>31594</v>
      </c>
      <c r="Q2592" s="178">
        <v>1215</v>
      </c>
      <c r="R2592" s="178">
        <v>31038</v>
      </c>
      <c r="S2592">
        <v>0</v>
      </c>
      <c r="T2592">
        <v>0</v>
      </c>
      <c r="U2592">
        <v>0</v>
      </c>
      <c r="W2592">
        <v>0</v>
      </c>
      <c r="X2592">
        <v>0</v>
      </c>
      <c r="Y2592">
        <v>0</v>
      </c>
      <c r="AB2592" s="180">
        <v>44285</v>
      </c>
      <c r="AC2592">
        <v>1</v>
      </c>
      <c r="AD2592" t="s">
        <v>1922</v>
      </c>
      <c r="AE2592">
        <v>1</v>
      </c>
      <c r="AF2592">
        <v>30</v>
      </c>
      <c r="AG2592">
        <v>0</v>
      </c>
      <c r="AN2592">
        <v>1</v>
      </c>
      <c r="AO2592">
        <v>1</v>
      </c>
      <c r="AR2592" s="178">
        <v>15704</v>
      </c>
      <c r="AS2592" t="s">
        <v>1921</v>
      </c>
      <c r="AT2592">
        <v>0</v>
      </c>
      <c r="AU2592">
        <v>0</v>
      </c>
      <c r="AV2592">
        <v>890480123</v>
      </c>
      <c r="AW2592" t="s">
        <v>1920</v>
      </c>
      <c r="AX2592">
        <v>5</v>
      </c>
      <c r="BC2592">
        <v>2</v>
      </c>
      <c r="BD2592">
        <v>7</v>
      </c>
      <c r="BE2592">
        <v>2</v>
      </c>
    </row>
    <row r="2593" spans="1:57" x14ac:dyDescent="0.25">
      <c r="A2593" s="179">
        <f t="shared" si="40"/>
        <v>11720</v>
      </c>
      <c r="B2593" t="s">
        <v>1923</v>
      </c>
      <c r="C2593">
        <v>52617272</v>
      </c>
      <c r="D2593">
        <v>144105</v>
      </c>
      <c r="E2593">
        <v>4</v>
      </c>
      <c r="F2593">
        <v>550018014</v>
      </c>
      <c r="G2593" s="180">
        <v>43112</v>
      </c>
      <c r="H2593" s="180">
        <v>45381</v>
      </c>
      <c r="I2593">
        <v>0</v>
      </c>
      <c r="J2593">
        <v>1</v>
      </c>
      <c r="K2593">
        <v>0</v>
      </c>
      <c r="L2593">
        <v>30</v>
      </c>
      <c r="M2593">
        <v>2</v>
      </c>
      <c r="N2593" s="170">
        <v>22490513</v>
      </c>
      <c r="O2593" s="170">
        <v>24960000</v>
      </c>
      <c r="P2593" s="178">
        <v>24157</v>
      </c>
      <c r="Q2593" s="178">
        <v>929</v>
      </c>
      <c r="R2593" s="178">
        <v>23723</v>
      </c>
      <c r="S2593">
        <v>0</v>
      </c>
      <c r="T2593">
        <v>0</v>
      </c>
      <c r="U2593">
        <v>0</v>
      </c>
      <c r="W2593">
        <v>0</v>
      </c>
      <c r="X2593">
        <v>0</v>
      </c>
      <c r="Y2593">
        <v>0</v>
      </c>
      <c r="AB2593" s="180">
        <v>44285</v>
      </c>
      <c r="AC2593">
        <v>1</v>
      </c>
      <c r="AD2593" t="s">
        <v>1922</v>
      </c>
      <c r="AE2593">
        <v>1</v>
      </c>
      <c r="AF2593">
        <v>30</v>
      </c>
      <c r="AG2593">
        <v>0</v>
      </c>
      <c r="AN2593">
        <v>1</v>
      </c>
      <c r="AO2593">
        <v>1</v>
      </c>
      <c r="AR2593" s="178">
        <v>12003</v>
      </c>
      <c r="AS2593" t="s">
        <v>1921</v>
      </c>
      <c r="AT2593">
        <v>0</v>
      </c>
      <c r="AU2593">
        <v>0</v>
      </c>
      <c r="AV2593">
        <v>890480123</v>
      </c>
      <c r="AW2593" t="s">
        <v>1920</v>
      </c>
      <c r="AX2593">
        <v>5</v>
      </c>
      <c r="BC2593">
        <v>2</v>
      </c>
      <c r="BD2593">
        <v>7</v>
      </c>
      <c r="BE2593">
        <v>2</v>
      </c>
    </row>
    <row r="2594" spans="1:57" x14ac:dyDescent="0.25">
      <c r="A2594" s="179">
        <f t="shared" si="40"/>
        <v>8484</v>
      </c>
      <c r="B2594" t="s">
        <v>1923</v>
      </c>
      <c r="C2594">
        <v>52617272</v>
      </c>
      <c r="D2594">
        <v>144105</v>
      </c>
      <c r="E2594">
        <v>4</v>
      </c>
      <c r="F2594">
        <v>550018020</v>
      </c>
      <c r="G2594" s="180">
        <v>43115</v>
      </c>
      <c r="H2594" s="180">
        <v>45381</v>
      </c>
      <c r="I2594">
        <v>0</v>
      </c>
      <c r="J2594">
        <v>1</v>
      </c>
      <c r="K2594">
        <v>0</v>
      </c>
      <c r="L2594">
        <v>30</v>
      </c>
      <c r="M2594">
        <v>2</v>
      </c>
      <c r="N2594" s="170">
        <v>22490513</v>
      </c>
      <c r="O2594" s="170">
        <v>24960000</v>
      </c>
      <c r="P2594" s="178">
        <v>17481</v>
      </c>
      <c r="Q2594" s="178">
        <v>672</v>
      </c>
      <c r="R2594" s="178">
        <v>17172</v>
      </c>
      <c r="S2594">
        <v>0</v>
      </c>
      <c r="T2594">
        <v>0</v>
      </c>
      <c r="U2594">
        <v>0</v>
      </c>
      <c r="W2594">
        <v>0</v>
      </c>
      <c r="X2594">
        <v>0</v>
      </c>
      <c r="Y2594">
        <v>0</v>
      </c>
      <c r="AB2594" s="180">
        <v>44285</v>
      </c>
      <c r="AC2594">
        <v>1</v>
      </c>
      <c r="AD2594" t="s">
        <v>1922</v>
      </c>
      <c r="AE2594">
        <v>1</v>
      </c>
      <c r="AF2594">
        <v>30</v>
      </c>
      <c r="AG2594">
        <v>0</v>
      </c>
      <c r="AN2594">
        <v>1</v>
      </c>
      <c r="AO2594">
        <v>1</v>
      </c>
      <c r="AR2594" s="178">
        <v>8688</v>
      </c>
      <c r="AS2594" t="s">
        <v>1921</v>
      </c>
      <c r="AT2594">
        <v>0</v>
      </c>
      <c r="AU2594">
        <v>0</v>
      </c>
      <c r="AV2594">
        <v>890480123</v>
      </c>
      <c r="AW2594" t="s">
        <v>1920</v>
      </c>
      <c r="AX2594">
        <v>5</v>
      </c>
      <c r="BC2594">
        <v>2</v>
      </c>
      <c r="BD2594">
        <v>7</v>
      </c>
      <c r="BE2594">
        <v>2</v>
      </c>
    </row>
    <row r="2595" spans="1:57" x14ac:dyDescent="0.25">
      <c r="A2595" s="179">
        <f t="shared" si="40"/>
        <v>8971</v>
      </c>
      <c r="B2595" t="s">
        <v>1923</v>
      </c>
      <c r="C2595">
        <v>52617272</v>
      </c>
      <c r="D2595">
        <v>144105</v>
      </c>
      <c r="E2595">
        <v>4</v>
      </c>
      <c r="F2595">
        <v>550018190</v>
      </c>
      <c r="G2595" s="180">
        <v>43135</v>
      </c>
      <c r="H2595" s="180">
        <v>45381</v>
      </c>
      <c r="I2595">
        <v>0</v>
      </c>
      <c r="J2595">
        <v>1</v>
      </c>
      <c r="K2595">
        <v>0</v>
      </c>
      <c r="L2595">
        <v>30</v>
      </c>
      <c r="M2595">
        <v>2</v>
      </c>
      <c r="N2595" s="170">
        <v>22490513</v>
      </c>
      <c r="O2595" s="170">
        <v>24960000</v>
      </c>
      <c r="P2595" s="178">
        <v>18474</v>
      </c>
      <c r="Q2595" s="178">
        <v>710</v>
      </c>
      <c r="R2595" s="178">
        <v>18159</v>
      </c>
      <c r="S2595">
        <v>0</v>
      </c>
      <c r="T2595">
        <v>0</v>
      </c>
      <c r="U2595">
        <v>0</v>
      </c>
      <c r="W2595">
        <v>0</v>
      </c>
      <c r="X2595">
        <v>0</v>
      </c>
      <c r="Y2595">
        <v>0</v>
      </c>
      <c r="AB2595" s="180">
        <v>44285</v>
      </c>
      <c r="AC2595">
        <v>1</v>
      </c>
      <c r="AD2595" t="s">
        <v>1922</v>
      </c>
      <c r="AE2595">
        <v>1</v>
      </c>
      <c r="AF2595">
        <v>30</v>
      </c>
      <c r="AG2595">
        <v>0</v>
      </c>
      <c r="AN2595">
        <v>1</v>
      </c>
      <c r="AO2595">
        <v>1</v>
      </c>
      <c r="AR2595" s="178">
        <v>9188</v>
      </c>
      <c r="AS2595" t="s">
        <v>1921</v>
      </c>
      <c r="AT2595">
        <v>0</v>
      </c>
      <c r="AU2595">
        <v>0</v>
      </c>
      <c r="AV2595">
        <v>890480123</v>
      </c>
      <c r="AW2595" t="s">
        <v>1920</v>
      </c>
      <c r="AX2595">
        <v>5</v>
      </c>
      <c r="BC2595">
        <v>2</v>
      </c>
      <c r="BD2595">
        <v>7</v>
      </c>
      <c r="BE2595">
        <v>2</v>
      </c>
    </row>
    <row r="2596" spans="1:57" x14ac:dyDescent="0.25">
      <c r="A2596" s="179">
        <f t="shared" si="40"/>
        <v>11867</v>
      </c>
      <c r="B2596" t="s">
        <v>1923</v>
      </c>
      <c r="C2596">
        <v>52617272</v>
      </c>
      <c r="D2596">
        <v>144105</v>
      </c>
      <c r="E2596">
        <v>4</v>
      </c>
      <c r="F2596">
        <v>550018191</v>
      </c>
      <c r="G2596" s="180">
        <v>43135</v>
      </c>
      <c r="H2596" s="180">
        <v>45381</v>
      </c>
      <c r="I2596">
        <v>0</v>
      </c>
      <c r="J2596">
        <v>1</v>
      </c>
      <c r="K2596">
        <v>0</v>
      </c>
      <c r="L2596">
        <v>30</v>
      </c>
      <c r="M2596">
        <v>2</v>
      </c>
      <c r="N2596" s="170">
        <v>22490513</v>
      </c>
      <c r="O2596" s="170">
        <v>24960000</v>
      </c>
      <c r="P2596" s="178">
        <v>24464</v>
      </c>
      <c r="Q2596" s="178">
        <v>941</v>
      </c>
      <c r="R2596" s="178">
        <v>24019</v>
      </c>
      <c r="S2596">
        <v>0</v>
      </c>
      <c r="T2596">
        <v>0</v>
      </c>
      <c r="U2596">
        <v>0</v>
      </c>
      <c r="W2596">
        <v>0</v>
      </c>
      <c r="X2596">
        <v>0</v>
      </c>
      <c r="Y2596">
        <v>0</v>
      </c>
      <c r="AB2596" s="180">
        <v>44285</v>
      </c>
      <c r="AC2596">
        <v>1</v>
      </c>
      <c r="AD2596" t="s">
        <v>1922</v>
      </c>
      <c r="AE2596">
        <v>1</v>
      </c>
      <c r="AF2596">
        <v>30</v>
      </c>
      <c r="AG2596">
        <v>0</v>
      </c>
      <c r="AN2596">
        <v>1</v>
      </c>
      <c r="AO2596">
        <v>1</v>
      </c>
      <c r="AR2596" s="178">
        <v>12152</v>
      </c>
      <c r="AS2596" t="s">
        <v>1921</v>
      </c>
      <c r="AT2596">
        <v>0</v>
      </c>
      <c r="AU2596">
        <v>0</v>
      </c>
      <c r="AV2596">
        <v>890480123</v>
      </c>
      <c r="AW2596" t="s">
        <v>1920</v>
      </c>
      <c r="AX2596">
        <v>5</v>
      </c>
      <c r="BC2596">
        <v>2</v>
      </c>
      <c r="BD2596">
        <v>7</v>
      </c>
      <c r="BE2596">
        <v>2</v>
      </c>
    </row>
    <row r="2597" spans="1:57" x14ac:dyDescent="0.25">
      <c r="A2597" s="179">
        <f t="shared" si="40"/>
        <v>23471</v>
      </c>
      <c r="B2597" t="s">
        <v>1923</v>
      </c>
      <c r="C2597">
        <v>52617272</v>
      </c>
      <c r="D2597">
        <v>144105</v>
      </c>
      <c r="E2597">
        <v>4</v>
      </c>
      <c r="F2597">
        <v>550018370</v>
      </c>
      <c r="G2597" s="180">
        <v>43161</v>
      </c>
      <c r="H2597" s="180">
        <v>45381</v>
      </c>
      <c r="I2597">
        <v>0</v>
      </c>
      <c r="J2597">
        <v>1</v>
      </c>
      <c r="K2597">
        <v>0</v>
      </c>
      <c r="L2597">
        <v>30</v>
      </c>
      <c r="M2597">
        <v>2</v>
      </c>
      <c r="N2597" s="170">
        <v>22490513</v>
      </c>
      <c r="O2597" s="170">
        <v>24960000</v>
      </c>
      <c r="P2597" s="178">
        <v>48376</v>
      </c>
      <c r="Q2597" s="178">
        <v>1860</v>
      </c>
      <c r="R2597" s="178">
        <v>47507</v>
      </c>
      <c r="S2597">
        <v>0</v>
      </c>
      <c r="T2597">
        <v>0</v>
      </c>
      <c r="U2597">
        <v>0</v>
      </c>
      <c r="W2597">
        <v>0</v>
      </c>
      <c r="X2597">
        <v>0</v>
      </c>
      <c r="Y2597">
        <v>0</v>
      </c>
      <c r="AB2597" s="180">
        <v>44285</v>
      </c>
      <c r="AC2597">
        <v>1</v>
      </c>
      <c r="AD2597" t="s">
        <v>1922</v>
      </c>
      <c r="AE2597">
        <v>1</v>
      </c>
      <c r="AF2597">
        <v>30</v>
      </c>
      <c r="AG2597">
        <v>0</v>
      </c>
      <c r="AN2597">
        <v>1</v>
      </c>
      <c r="AO2597">
        <v>1</v>
      </c>
      <c r="AR2597" s="178">
        <v>24036</v>
      </c>
      <c r="AS2597" t="s">
        <v>1921</v>
      </c>
      <c r="AT2597">
        <v>0</v>
      </c>
      <c r="AU2597">
        <v>0</v>
      </c>
      <c r="AV2597">
        <v>890480123</v>
      </c>
      <c r="AW2597" t="s">
        <v>1920</v>
      </c>
      <c r="AX2597">
        <v>5</v>
      </c>
      <c r="BC2597">
        <v>2</v>
      </c>
      <c r="BD2597">
        <v>7</v>
      </c>
      <c r="BE2597">
        <v>2</v>
      </c>
    </row>
    <row r="2598" spans="1:57" x14ac:dyDescent="0.25">
      <c r="A2598" s="179">
        <f t="shared" si="40"/>
        <v>18713</v>
      </c>
      <c r="B2598" t="s">
        <v>1923</v>
      </c>
      <c r="C2598">
        <v>52617272</v>
      </c>
      <c r="D2598">
        <v>144105</v>
      </c>
      <c r="E2598">
        <v>4</v>
      </c>
      <c r="F2598">
        <v>550018577</v>
      </c>
      <c r="G2598" s="180">
        <v>43194</v>
      </c>
      <c r="H2598" s="180">
        <v>45381</v>
      </c>
      <c r="I2598">
        <v>0</v>
      </c>
      <c r="J2598">
        <v>1</v>
      </c>
      <c r="K2598">
        <v>0</v>
      </c>
      <c r="L2598">
        <v>30</v>
      </c>
      <c r="M2598">
        <v>2</v>
      </c>
      <c r="N2598" s="170">
        <v>22490513</v>
      </c>
      <c r="O2598" s="170">
        <v>24960000</v>
      </c>
      <c r="P2598" s="178">
        <v>38567</v>
      </c>
      <c r="Q2598" s="178">
        <v>1483</v>
      </c>
      <c r="R2598" s="178">
        <v>37876</v>
      </c>
      <c r="S2598">
        <v>0</v>
      </c>
      <c r="T2598">
        <v>0</v>
      </c>
      <c r="U2598">
        <v>0</v>
      </c>
      <c r="W2598">
        <v>0</v>
      </c>
      <c r="X2598">
        <v>0</v>
      </c>
      <c r="Y2598">
        <v>0</v>
      </c>
      <c r="AB2598" s="180">
        <v>44285</v>
      </c>
      <c r="AC2598">
        <v>1</v>
      </c>
      <c r="AD2598" t="s">
        <v>1922</v>
      </c>
      <c r="AE2598">
        <v>1</v>
      </c>
      <c r="AF2598">
        <v>30</v>
      </c>
      <c r="AG2598">
        <v>0</v>
      </c>
      <c r="AN2598">
        <v>1</v>
      </c>
      <c r="AO2598">
        <v>1</v>
      </c>
      <c r="AR2598" s="178">
        <v>19163</v>
      </c>
      <c r="AS2598" t="s">
        <v>1921</v>
      </c>
      <c r="AT2598">
        <v>0</v>
      </c>
      <c r="AU2598">
        <v>0</v>
      </c>
      <c r="AV2598">
        <v>890480123</v>
      </c>
      <c r="AW2598" t="s">
        <v>1920</v>
      </c>
      <c r="AX2598">
        <v>5</v>
      </c>
      <c r="BC2598">
        <v>2</v>
      </c>
      <c r="BD2598">
        <v>7</v>
      </c>
      <c r="BE2598">
        <v>2</v>
      </c>
    </row>
    <row r="2599" spans="1:57" x14ac:dyDescent="0.25">
      <c r="A2599" s="179">
        <f t="shared" si="40"/>
        <v>4198</v>
      </c>
      <c r="B2599" t="s">
        <v>1923</v>
      </c>
      <c r="C2599">
        <v>52617272</v>
      </c>
      <c r="D2599">
        <v>144105</v>
      </c>
      <c r="E2599">
        <v>4</v>
      </c>
      <c r="F2599">
        <v>550019037</v>
      </c>
      <c r="G2599" s="180">
        <v>43256</v>
      </c>
      <c r="H2599" s="180">
        <v>45381</v>
      </c>
      <c r="I2599">
        <v>0</v>
      </c>
      <c r="J2599">
        <v>1</v>
      </c>
      <c r="K2599">
        <v>0</v>
      </c>
      <c r="L2599">
        <v>30</v>
      </c>
      <c r="M2599">
        <v>2</v>
      </c>
      <c r="N2599" s="170">
        <v>22490513</v>
      </c>
      <c r="O2599" s="170">
        <v>24960000</v>
      </c>
      <c r="P2599" s="178">
        <v>8664</v>
      </c>
      <c r="Q2599" s="178">
        <v>333</v>
      </c>
      <c r="R2599" s="178">
        <v>8497</v>
      </c>
      <c r="S2599">
        <v>0</v>
      </c>
      <c r="T2599">
        <v>0</v>
      </c>
      <c r="U2599">
        <v>0</v>
      </c>
      <c r="W2599">
        <v>0</v>
      </c>
      <c r="X2599">
        <v>0</v>
      </c>
      <c r="Y2599">
        <v>0</v>
      </c>
      <c r="AB2599" s="180">
        <v>44285</v>
      </c>
      <c r="AC2599">
        <v>1</v>
      </c>
      <c r="AD2599" t="s">
        <v>1922</v>
      </c>
      <c r="AE2599">
        <v>1</v>
      </c>
      <c r="AF2599">
        <v>30</v>
      </c>
      <c r="AG2599">
        <v>0</v>
      </c>
      <c r="AN2599">
        <v>1</v>
      </c>
      <c r="AO2599">
        <v>1</v>
      </c>
      <c r="AR2599" s="178">
        <v>4299</v>
      </c>
      <c r="AS2599" t="s">
        <v>1921</v>
      </c>
      <c r="AT2599">
        <v>0</v>
      </c>
      <c r="AU2599">
        <v>0</v>
      </c>
      <c r="AV2599">
        <v>890480123</v>
      </c>
      <c r="AW2599" t="s">
        <v>1920</v>
      </c>
      <c r="AX2599">
        <v>5</v>
      </c>
      <c r="BC2599">
        <v>2</v>
      </c>
      <c r="BD2599">
        <v>7</v>
      </c>
      <c r="BE2599">
        <v>2</v>
      </c>
    </row>
    <row r="2600" spans="1:57" x14ac:dyDescent="0.25">
      <c r="A2600" s="179">
        <f t="shared" si="40"/>
        <v>38808</v>
      </c>
      <c r="B2600" t="s">
        <v>1923</v>
      </c>
      <c r="C2600">
        <v>52617272</v>
      </c>
      <c r="D2600">
        <v>144105</v>
      </c>
      <c r="E2600">
        <v>4</v>
      </c>
      <c r="F2600">
        <v>550019038</v>
      </c>
      <c r="G2600" s="180">
        <v>43256</v>
      </c>
      <c r="H2600" s="180">
        <v>45381</v>
      </c>
      <c r="I2600">
        <v>0</v>
      </c>
      <c r="J2600">
        <v>1</v>
      </c>
      <c r="K2600">
        <v>0</v>
      </c>
      <c r="L2600">
        <v>30</v>
      </c>
      <c r="M2600">
        <v>2</v>
      </c>
      <c r="N2600" s="170">
        <v>22490513</v>
      </c>
      <c r="O2600" s="170">
        <v>24960000</v>
      </c>
      <c r="P2600" s="178">
        <v>79974</v>
      </c>
      <c r="Q2600" s="178">
        <v>3075</v>
      </c>
      <c r="R2600" s="178">
        <v>78549</v>
      </c>
      <c r="S2600">
        <v>0</v>
      </c>
      <c r="T2600">
        <v>0</v>
      </c>
      <c r="U2600">
        <v>0</v>
      </c>
      <c r="W2600">
        <v>0</v>
      </c>
      <c r="X2600">
        <v>0</v>
      </c>
      <c r="Y2600">
        <v>0</v>
      </c>
      <c r="AB2600" s="180">
        <v>44285</v>
      </c>
      <c r="AC2600">
        <v>1</v>
      </c>
      <c r="AD2600" t="s">
        <v>1922</v>
      </c>
      <c r="AE2600">
        <v>1</v>
      </c>
      <c r="AF2600">
        <v>30</v>
      </c>
      <c r="AG2600">
        <v>0</v>
      </c>
      <c r="AN2600">
        <v>1</v>
      </c>
      <c r="AO2600">
        <v>1</v>
      </c>
      <c r="AR2600" s="178">
        <v>39741</v>
      </c>
      <c r="AS2600" t="s">
        <v>1921</v>
      </c>
      <c r="AT2600">
        <v>0</v>
      </c>
      <c r="AU2600">
        <v>0</v>
      </c>
      <c r="AV2600">
        <v>890480123</v>
      </c>
      <c r="AW2600" t="s">
        <v>1920</v>
      </c>
      <c r="AX2600">
        <v>5</v>
      </c>
      <c r="BC2600">
        <v>2</v>
      </c>
      <c r="BD2600">
        <v>7</v>
      </c>
      <c r="BE2600">
        <v>2</v>
      </c>
    </row>
    <row r="2601" spans="1:57" x14ac:dyDescent="0.25">
      <c r="A2601" s="179">
        <f t="shared" si="40"/>
        <v>19351</v>
      </c>
      <c r="B2601" t="s">
        <v>1923</v>
      </c>
      <c r="C2601">
        <v>52617272</v>
      </c>
      <c r="D2601">
        <v>144105</v>
      </c>
      <c r="E2601">
        <v>4</v>
      </c>
      <c r="F2601">
        <v>550019039</v>
      </c>
      <c r="G2601" s="180">
        <v>43256</v>
      </c>
      <c r="H2601" s="180">
        <v>45381</v>
      </c>
      <c r="I2601">
        <v>0</v>
      </c>
      <c r="J2601">
        <v>1</v>
      </c>
      <c r="K2601">
        <v>0</v>
      </c>
      <c r="L2601">
        <v>30</v>
      </c>
      <c r="M2601">
        <v>2</v>
      </c>
      <c r="N2601" s="170">
        <v>22490513</v>
      </c>
      <c r="O2601" s="170">
        <v>24960000</v>
      </c>
      <c r="P2601" s="178">
        <v>39876</v>
      </c>
      <c r="Q2601" s="178">
        <v>1533</v>
      </c>
      <c r="R2601" s="178">
        <v>39168</v>
      </c>
      <c r="S2601">
        <v>0</v>
      </c>
      <c r="T2601">
        <v>0</v>
      </c>
      <c r="U2601">
        <v>0</v>
      </c>
      <c r="W2601">
        <v>0</v>
      </c>
      <c r="X2601">
        <v>0</v>
      </c>
      <c r="Y2601">
        <v>0</v>
      </c>
      <c r="AB2601" s="180">
        <v>44285</v>
      </c>
      <c r="AC2601">
        <v>1</v>
      </c>
      <c r="AD2601" t="s">
        <v>1922</v>
      </c>
      <c r="AE2601">
        <v>1</v>
      </c>
      <c r="AF2601">
        <v>30</v>
      </c>
      <c r="AG2601">
        <v>0</v>
      </c>
      <c r="AN2601">
        <v>1</v>
      </c>
      <c r="AO2601">
        <v>1</v>
      </c>
      <c r="AR2601" s="178">
        <v>19817</v>
      </c>
      <c r="AS2601" t="s">
        <v>1921</v>
      </c>
      <c r="AT2601">
        <v>0</v>
      </c>
      <c r="AU2601">
        <v>0</v>
      </c>
      <c r="AV2601">
        <v>890480123</v>
      </c>
      <c r="AW2601" t="s">
        <v>1920</v>
      </c>
      <c r="AX2601">
        <v>5</v>
      </c>
      <c r="BC2601">
        <v>2</v>
      </c>
      <c r="BD2601">
        <v>7</v>
      </c>
      <c r="BE2601">
        <v>2</v>
      </c>
    </row>
    <row r="2602" spans="1:57" x14ac:dyDescent="0.25">
      <c r="A2602" s="179">
        <f t="shared" si="40"/>
        <v>13534</v>
      </c>
      <c r="B2602" t="s">
        <v>1923</v>
      </c>
      <c r="C2602">
        <v>52617272</v>
      </c>
      <c r="D2602">
        <v>144105</v>
      </c>
      <c r="E2602">
        <v>4</v>
      </c>
      <c r="F2602">
        <v>550019235</v>
      </c>
      <c r="G2602" s="180">
        <v>43288</v>
      </c>
      <c r="H2602" s="180">
        <v>45381</v>
      </c>
      <c r="I2602">
        <v>0</v>
      </c>
      <c r="J2602">
        <v>1</v>
      </c>
      <c r="K2602">
        <v>0</v>
      </c>
      <c r="L2602">
        <v>30</v>
      </c>
      <c r="M2602">
        <v>2</v>
      </c>
      <c r="N2602" s="170">
        <v>22490513</v>
      </c>
      <c r="O2602" s="170">
        <v>24960000</v>
      </c>
      <c r="P2602" s="178">
        <v>27905</v>
      </c>
      <c r="Q2602" s="178">
        <v>1073</v>
      </c>
      <c r="R2602" s="178">
        <v>27394</v>
      </c>
      <c r="S2602">
        <v>0</v>
      </c>
      <c r="T2602">
        <v>0</v>
      </c>
      <c r="U2602">
        <v>0</v>
      </c>
      <c r="W2602">
        <v>0</v>
      </c>
      <c r="X2602">
        <v>0</v>
      </c>
      <c r="Y2602">
        <v>0</v>
      </c>
      <c r="AB2602" s="180">
        <v>44285</v>
      </c>
      <c r="AC2602">
        <v>1</v>
      </c>
      <c r="AD2602" t="s">
        <v>1922</v>
      </c>
      <c r="AE2602">
        <v>1</v>
      </c>
      <c r="AF2602">
        <v>30</v>
      </c>
      <c r="AG2602">
        <v>0</v>
      </c>
      <c r="AN2602">
        <v>1</v>
      </c>
      <c r="AO2602">
        <v>1</v>
      </c>
      <c r="AR2602" s="178">
        <v>13860</v>
      </c>
      <c r="AS2602" t="s">
        <v>1921</v>
      </c>
      <c r="AT2602">
        <v>0</v>
      </c>
      <c r="AU2602">
        <v>0</v>
      </c>
      <c r="AV2602">
        <v>890480123</v>
      </c>
      <c r="AW2602" t="s">
        <v>1920</v>
      </c>
      <c r="AX2602">
        <v>5</v>
      </c>
      <c r="BC2602">
        <v>2</v>
      </c>
      <c r="BD2602">
        <v>7</v>
      </c>
      <c r="BE2602">
        <v>2</v>
      </c>
    </row>
    <row r="2603" spans="1:57" x14ac:dyDescent="0.25">
      <c r="A2603" s="179">
        <f t="shared" si="40"/>
        <v>6920</v>
      </c>
      <c r="B2603" t="s">
        <v>1923</v>
      </c>
      <c r="C2603">
        <v>52617272</v>
      </c>
      <c r="D2603">
        <v>144105</v>
      </c>
      <c r="E2603">
        <v>4</v>
      </c>
      <c r="F2603">
        <v>550019236</v>
      </c>
      <c r="G2603" s="180">
        <v>43288</v>
      </c>
      <c r="H2603" s="180">
        <v>45381</v>
      </c>
      <c r="I2603">
        <v>0</v>
      </c>
      <c r="J2603">
        <v>1</v>
      </c>
      <c r="K2603">
        <v>0</v>
      </c>
      <c r="L2603">
        <v>30</v>
      </c>
      <c r="M2603">
        <v>2</v>
      </c>
      <c r="N2603" s="170">
        <v>22490513</v>
      </c>
      <c r="O2603" s="170">
        <v>24960000</v>
      </c>
      <c r="P2603" s="178">
        <v>14257</v>
      </c>
      <c r="Q2603" s="178">
        <v>548</v>
      </c>
      <c r="R2603" s="178">
        <v>14006</v>
      </c>
      <c r="S2603">
        <v>0</v>
      </c>
      <c r="T2603">
        <v>0</v>
      </c>
      <c r="U2603">
        <v>0</v>
      </c>
      <c r="W2603">
        <v>0</v>
      </c>
      <c r="X2603">
        <v>0</v>
      </c>
      <c r="Y2603">
        <v>0</v>
      </c>
      <c r="AB2603" s="180">
        <v>44285</v>
      </c>
      <c r="AC2603">
        <v>1</v>
      </c>
      <c r="AD2603" t="s">
        <v>1922</v>
      </c>
      <c r="AE2603">
        <v>1</v>
      </c>
      <c r="AF2603">
        <v>30</v>
      </c>
      <c r="AG2603">
        <v>0</v>
      </c>
      <c r="AN2603">
        <v>1</v>
      </c>
      <c r="AO2603">
        <v>1</v>
      </c>
      <c r="AR2603" s="178">
        <v>7086</v>
      </c>
      <c r="AS2603" t="s">
        <v>1921</v>
      </c>
      <c r="AT2603">
        <v>0</v>
      </c>
      <c r="AU2603">
        <v>0</v>
      </c>
      <c r="AV2603">
        <v>890480123</v>
      </c>
      <c r="AW2603" t="s">
        <v>1920</v>
      </c>
      <c r="AX2603">
        <v>5</v>
      </c>
      <c r="BC2603">
        <v>2</v>
      </c>
      <c r="BD2603">
        <v>7</v>
      </c>
      <c r="BE2603">
        <v>2</v>
      </c>
    </row>
    <row r="2604" spans="1:57" x14ac:dyDescent="0.25">
      <c r="A2604" s="179">
        <f t="shared" si="40"/>
        <v>8079</v>
      </c>
      <c r="B2604" t="s">
        <v>1923</v>
      </c>
      <c r="C2604">
        <v>52617272</v>
      </c>
      <c r="D2604">
        <v>144105</v>
      </c>
      <c r="E2604">
        <v>4</v>
      </c>
      <c r="F2604">
        <v>550019570</v>
      </c>
      <c r="G2604" s="180">
        <v>43338</v>
      </c>
      <c r="H2604" s="180">
        <v>45381</v>
      </c>
      <c r="I2604">
        <v>0</v>
      </c>
      <c r="J2604">
        <v>1</v>
      </c>
      <c r="K2604">
        <v>0</v>
      </c>
      <c r="L2604">
        <v>30</v>
      </c>
      <c r="M2604">
        <v>2</v>
      </c>
      <c r="N2604" s="170">
        <v>22490513</v>
      </c>
      <c r="O2604" s="170">
        <v>24960000</v>
      </c>
      <c r="P2604" s="178">
        <v>16662</v>
      </c>
      <c r="Q2604" s="178">
        <v>641</v>
      </c>
      <c r="R2604" s="178">
        <v>16352</v>
      </c>
      <c r="S2604">
        <v>0</v>
      </c>
      <c r="T2604">
        <v>0</v>
      </c>
      <c r="U2604">
        <v>0</v>
      </c>
      <c r="W2604">
        <v>0</v>
      </c>
      <c r="X2604">
        <v>0</v>
      </c>
      <c r="Y2604">
        <v>0</v>
      </c>
      <c r="AB2604" s="180">
        <v>44285</v>
      </c>
      <c r="AC2604">
        <v>1</v>
      </c>
      <c r="AD2604" t="s">
        <v>1922</v>
      </c>
      <c r="AE2604">
        <v>1</v>
      </c>
      <c r="AF2604">
        <v>30</v>
      </c>
      <c r="AG2604">
        <v>0</v>
      </c>
      <c r="AN2604">
        <v>1</v>
      </c>
      <c r="AO2604">
        <v>1</v>
      </c>
      <c r="AR2604" s="178">
        <v>8273</v>
      </c>
      <c r="AS2604" t="s">
        <v>1921</v>
      </c>
      <c r="AT2604">
        <v>0</v>
      </c>
      <c r="AU2604">
        <v>0</v>
      </c>
      <c r="AV2604">
        <v>890480123</v>
      </c>
      <c r="AW2604" t="s">
        <v>1920</v>
      </c>
      <c r="AX2604">
        <v>5</v>
      </c>
      <c r="BC2604">
        <v>2</v>
      </c>
      <c r="BD2604">
        <v>7</v>
      </c>
      <c r="BE2604">
        <v>2</v>
      </c>
    </row>
    <row r="2605" spans="1:57" x14ac:dyDescent="0.25">
      <c r="A2605" s="179">
        <f t="shared" si="40"/>
        <v>19214</v>
      </c>
      <c r="B2605" t="s">
        <v>1923</v>
      </c>
      <c r="C2605">
        <v>52617272</v>
      </c>
      <c r="D2605">
        <v>144105</v>
      </c>
      <c r="E2605">
        <v>4</v>
      </c>
      <c r="F2605">
        <v>550019610</v>
      </c>
      <c r="G2605" s="180">
        <v>43343</v>
      </c>
      <c r="H2605" s="180">
        <v>45381</v>
      </c>
      <c r="I2605">
        <v>0</v>
      </c>
      <c r="J2605">
        <v>1</v>
      </c>
      <c r="K2605">
        <v>0</v>
      </c>
      <c r="L2605">
        <v>30</v>
      </c>
      <c r="M2605">
        <v>2</v>
      </c>
      <c r="N2605" s="170">
        <v>22490513</v>
      </c>
      <c r="O2605" s="170">
        <v>24960000</v>
      </c>
      <c r="P2605" s="178">
        <v>39588</v>
      </c>
      <c r="Q2605" s="178">
        <v>1522</v>
      </c>
      <c r="R2605" s="178">
        <v>38890</v>
      </c>
      <c r="S2605">
        <v>0</v>
      </c>
      <c r="T2605">
        <v>0</v>
      </c>
      <c r="U2605">
        <v>0</v>
      </c>
      <c r="W2605">
        <v>0</v>
      </c>
      <c r="X2605">
        <v>0</v>
      </c>
      <c r="Y2605">
        <v>0</v>
      </c>
      <c r="AB2605" s="180">
        <v>44285</v>
      </c>
      <c r="AC2605">
        <v>1</v>
      </c>
      <c r="AD2605" t="s">
        <v>1922</v>
      </c>
      <c r="AE2605">
        <v>1</v>
      </c>
      <c r="AF2605">
        <v>30</v>
      </c>
      <c r="AG2605">
        <v>0</v>
      </c>
      <c r="AN2605">
        <v>1</v>
      </c>
      <c r="AO2605">
        <v>1</v>
      </c>
      <c r="AR2605" s="178">
        <v>19676</v>
      </c>
      <c r="AS2605" t="s">
        <v>1921</v>
      </c>
      <c r="AT2605">
        <v>0</v>
      </c>
      <c r="AU2605">
        <v>0</v>
      </c>
      <c r="AV2605">
        <v>890480123</v>
      </c>
      <c r="AW2605" t="s">
        <v>1920</v>
      </c>
      <c r="AX2605">
        <v>5</v>
      </c>
      <c r="BC2605">
        <v>2</v>
      </c>
      <c r="BD2605">
        <v>7</v>
      </c>
      <c r="BE2605">
        <v>2</v>
      </c>
    </row>
    <row r="2606" spans="1:57" x14ac:dyDescent="0.25">
      <c r="A2606" s="179">
        <f t="shared" si="40"/>
        <v>12229</v>
      </c>
      <c r="B2606" t="s">
        <v>1923</v>
      </c>
      <c r="C2606">
        <v>52617272</v>
      </c>
      <c r="D2606">
        <v>144105</v>
      </c>
      <c r="E2606">
        <v>4</v>
      </c>
      <c r="F2606">
        <v>550019628</v>
      </c>
      <c r="G2606" s="180">
        <v>43345</v>
      </c>
      <c r="H2606" s="180">
        <v>45381</v>
      </c>
      <c r="I2606">
        <v>0</v>
      </c>
      <c r="J2606">
        <v>1</v>
      </c>
      <c r="K2606">
        <v>0</v>
      </c>
      <c r="L2606">
        <v>30</v>
      </c>
      <c r="M2606">
        <v>2</v>
      </c>
      <c r="N2606" s="170">
        <v>22490513</v>
      </c>
      <c r="O2606" s="170">
        <v>24960000</v>
      </c>
      <c r="P2606" s="178">
        <v>25194</v>
      </c>
      <c r="Q2606" s="178">
        <v>969</v>
      </c>
      <c r="R2606" s="178">
        <v>24752</v>
      </c>
      <c r="S2606">
        <v>0</v>
      </c>
      <c r="T2606">
        <v>0</v>
      </c>
      <c r="U2606">
        <v>0</v>
      </c>
      <c r="W2606">
        <v>0</v>
      </c>
      <c r="X2606">
        <v>0</v>
      </c>
      <c r="Y2606">
        <v>0</v>
      </c>
      <c r="AB2606" s="180">
        <v>44285</v>
      </c>
      <c r="AC2606">
        <v>1</v>
      </c>
      <c r="AD2606" t="s">
        <v>1922</v>
      </c>
      <c r="AE2606">
        <v>1</v>
      </c>
      <c r="AF2606">
        <v>30</v>
      </c>
      <c r="AG2606">
        <v>0</v>
      </c>
      <c r="AN2606">
        <v>1</v>
      </c>
      <c r="AO2606">
        <v>1</v>
      </c>
      <c r="AR2606" s="178">
        <v>12523</v>
      </c>
      <c r="AS2606" t="s">
        <v>1921</v>
      </c>
      <c r="AT2606">
        <v>0</v>
      </c>
      <c r="AU2606">
        <v>0</v>
      </c>
      <c r="AV2606">
        <v>890480123</v>
      </c>
      <c r="AW2606" t="s">
        <v>1920</v>
      </c>
      <c r="AX2606">
        <v>5</v>
      </c>
      <c r="BC2606">
        <v>2</v>
      </c>
      <c r="BD2606">
        <v>7</v>
      </c>
      <c r="BE2606">
        <v>2</v>
      </c>
    </row>
    <row r="2607" spans="1:57" x14ac:dyDescent="0.25">
      <c r="A2607" s="179">
        <f t="shared" si="40"/>
        <v>22586</v>
      </c>
      <c r="B2607" t="s">
        <v>1923</v>
      </c>
      <c r="C2607">
        <v>52617272</v>
      </c>
      <c r="D2607">
        <v>144105</v>
      </c>
      <c r="E2607">
        <v>4</v>
      </c>
      <c r="F2607">
        <v>550019809</v>
      </c>
      <c r="G2607" s="180">
        <v>43374</v>
      </c>
      <c r="H2607" s="180">
        <v>45381</v>
      </c>
      <c r="I2607">
        <v>0</v>
      </c>
      <c r="J2607">
        <v>1</v>
      </c>
      <c r="K2607">
        <v>0</v>
      </c>
      <c r="L2607">
        <v>30</v>
      </c>
      <c r="M2607">
        <v>2</v>
      </c>
      <c r="N2607" s="170">
        <v>22490513</v>
      </c>
      <c r="O2607" s="170">
        <v>24960000</v>
      </c>
      <c r="P2607" s="178">
        <v>46547</v>
      </c>
      <c r="Q2607" s="178">
        <v>1789</v>
      </c>
      <c r="R2607" s="178">
        <v>45715</v>
      </c>
      <c r="S2607">
        <v>0</v>
      </c>
      <c r="T2607">
        <v>0</v>
      </c>
      <c r="U2607">
        <v>0</v>
      </c>
      <c r="W2607">
        <v>0</v>
      </c>
      <c r="X2607">
        <v>0</v>
      </c>
      <c r="Y2607">
        <v>0</v>
      </c>
      <c r="AB2607" s="180">
        <v>44285</v>
      </c>
      <c r="AC2607">
        <v>1</v>
      </c>
      <c r="AD2607" t="s">
        <v>1922</v>
      </c>
      <c r="AE2607">
        <v>1</v>
      </c>
      <c r="AF2607">
        <v>30</v>
      </c>
      <c r="AG2607">
        <v>0</v>
      </c>
      <c r="AN2607">
        <v>1</v>
      </c>
      <c r="AO2607">
        <v>1</v>
      </c>
      <c r="AR2607" s="178">
        <v>23129</v>
      </c>
      <c r="AS2607" t="s">
        <v>1921</v>
      </c>
      <c r="AT2607">
        <v>0</v>
      </c>
      <c r="AU2607">
        <v>0</v>
      </c>
      <c r="AV2607">
        <v>890480123</v>
      </c>
      <c r="AW2607" t="s">
        <v>1920</v>
      </c>
      <c r="AX2607">
        <v>5</v>
      </c>
      <c r="BC2607">
        <v>2</v>
      </c>
      <c r="BD2607">
        <v>7</v>
      </c>
      <c r="BE2607">
        <v>2</v>
      </c>
    </row>
    <row r="2608" spans="1:57" x14ac:dyDescent="0.25">
      <c r="A2608" s="179">
        <f t="shared" si="40"/>
        <v>26420</v>
      </c>
      <c r="B2608" t="s">
        <v>1923</v>
      </c>
      <c r="C2608">
        <v>52617272</v>
      </c>
      <c r="D2608">
        <v>144105</v>
      </c>
      <c r="E2608">
        <v>4</v>
      </c>
      <c r="F2608">
        <v>550019820</v>
      </c>
      <c r="G2608" s="180">
        <v>43375</v>
      </c>
      <c r="H2608" s="180">
        <v>45381</v>
      </c>
      <c r="I2608">
        <v>0</v>
      </c>
      <c r="J2608">
        <v>1</v>
      </c>
      <c r="K2608">
        <v>0</v>
      </c>
      <c r="L2608">
        <v>30</v>
      </c>
      <c r="M2608">
        <v>2</v>
      </c>
      <c r="N2608" s="170">
        <v>22490513</v>
      </c>
      <c r="O2608" s="170">
        <v>24960000</v>
      </c>
      <c r="P2608" s="178">
        <v>54446</v>
      </c>
      <c r="Q2608" s="178">
        <v>2093</v>
      </c>
      <c r="R2608" s="178">
        <v>53475</v>
      </c>
      <c r="S2608">
        <v>0</v>
      </c>
      <c r="T2608">
        <v>0</v>
      </c>
      <c r="U2608">
        <v>0</v>
      </c>
      <c r="W2608">
        <v>0</v>
      </c>
      <c r="X2608">
        <v>0</v>
      </c>
      <c r="Y2608">
        <v>0</v>
      </c>
      <c r="AB2608" s="180">
        <v>44285</v>
      </c>
      <c r="AC2608">
        <v>1</v>
      </c>
      <c r="AD2608" t="s">
        <v>1922</v>
      </c>
      <c r="AE2608">
        <v>1</v>
      </c>
      <c r="AF2608">
        <v>30</v>
      </c>
      <c r="AG2608">
        <v>0</v>
      </c>
      <c r="AN2608">
        <v>1</v>
      </c>
      <c r="AO2608">
        <v>1</v>
      </c>
      <c r="AR2608" s="178">
        <v>27055</v>
      </c>
      <c r="AS2608" t="s">
        <v>1921</v>
      </c>
      <c r="AT2608">
        <v>0</v>
      </c>
      <c r="AU2608">
        <v>0</v>
      </c>
      <c r="AV2608">
        <v>890480123</v>
      </c>
      <c r="AW2608" t="s">
        <v>1920</v>
      </c>
      <c r="AX2608">
        <v>5</v>
      </c>
      <c r="BC2608">
        <v>2</v>
      </c>
      <c r="BD2608">
        <v>7</v>
      </c>
      <c r="BE2608">
        <v>2</v>
      </c>
    </row>
    <row r="2609" spans="1:57" x14ac:dyDescent="0.25">
      <c r="A2609" s="179">
        <f t="shared" si="40"/>
        <v>26726</v>
      </c>
      <c r="B2609" t="s">
        <v>1923</v>
      </c>
      <c r="C2609">
        <v>52617272</v>
      </c>
      <c r="D2609">
        <v>144105</v>
      </c>
      <c r="E2609">
        <v>4</v>
      </c>
      <c r="F2609">
        <v>550019980</v>
      </c>
      <c r="G2609" s="180">
        <v>43402</v>
      </c>
      <c r="H2609" s="180">
        <v>45381</v>
      </c>
      <c r="I2609">
        <v>0</v>
      </c>
      <c r="J2609">
        <v>1</v>
      </c>
      <c r="K2609">
        <v>0</v>
      </c>
      <c r="L2609">
        <v>30</v>
      </c>
      <c r="M2609">
        <v>2</v>
      </c>
      <c r="N2609" s="170">
        <v>22490513</v>
      </c>
      <c r="O2609" s="170">
        <v>24960000</v>
      </c>
      <c r="P2609" s="178">
        <v>55089</v>
      </c>
      <c r="Q2609" s="178">
        <v>2118</v>
      </c>
      <c r="R2609" s="178">
        <v>54094</v>
      </c>
      <c r="S2609">
        <v>0</v>
      </c>
      <c r="T2609">
        <v>0</v>
      </c>
      <c r="U2609">
        <v>0</v>
      </c>
      <c r="W2609">
        <v>0</v>
      </c>
      <c r="X2609">
        <v>0</v>
      </c>
      <c r="Y2609">
        <v>0</v>
      </c>
      <c r="AB2609" s="180">
        <v>44285</v>
      </c>
      <c r="AC2609">
        <v>1</v>
      </c>
      <c r="AD2609" t="s">
        <v>1922</v>
      </c>
      <c r="AE2609">
        <v>1</v>
      </c>
      <c r="AF2609">
        <v>30</v>
      </c>
      <c r="AG2609">
        <v>0</v>
      </c>
      <c r="AN2609">
        <v>1</v>
      </c>
      <c r="AO2609">
        <v>1</v>
      </c>
      <c r="AR2609" s="178">
        <v>27368</v>
      </c>
      <c r="AS2609" t="s">
        <v>1921</v>
      </c>
      <c r="AT2609">
        <v>0</v>
      </c>
      <c r="AU2609">
        <v>0</v>
      </c>
      <c r="AV2609">
        <v>890480123</v>
      </c>
      <c r="AW2609" t="s">
        <v>1920</v>
      </c>
      <c r="AX2609">
        <v>5</v>
      </c>
      <c r="BC2609">
        <v>2</v>
      </c>
      <c r="BD2609">
        <v>7</v>
      </c>
      <c r="BE2609">
        <v>2</v>
      </c>
    </row>
    <row r="2610" spans="1:57" x14ac:dyDescent="0.25">
      <c r="A2610" s="179">
        <f t="shared" si="40"/>
        <v>15214</v>
      </c>
      <c r="B2610" t="s">
        <v>1923</v>
      </c>
      <c r="C2610">
        <v>52617272</v>
      </c>
      <c r="D2610">
        <v>144105</v>
      </c>
      <c r="E2610">
        <v>4</v>
      </c>
      <c r="F2610">
        <v>550020335</v>
      </c>
      <c r="G2610" s="180">
        <v>43453</v>
      </c>
      <c r="H2610" s="180">
        <v>45381</v>
      </c>
      <c r="I2610">
        <v>0</v>
      </c>
      <c r="J2610">
        <v>1</v>
      </c>
      <c r="K2610">
        <v>0</v>
      </c>
      <c r="L2610">
        <v>30</v>
      </c>
      <c r="M2610">
        <v>2</v>
      </c>
      <c r="N2610" s="170">
        <v>22490513</v>
      </c>
      <c r="O2610" s="170">
        <v>24960000</v>
      </c>
      <c r="P2610" s="178">
        <v>31341</v>
      </c>
      <c r="Q2610" s="178">
        <v>1205</v>
      </c>
      <c r="R2610" s="178">
        <v>30795</v>
      </c>
      <c r="S2610">
        <v>0</v>
      </c>
      <c r="T2610">
        <v>0</v>
      </c>
      <c r="U2610">
        <v>0</v>
      </c>
      <c r="W2610">
        <v>0</v>
      </c>
      <c r="X2610">
        <v>0</v>
      </c>
      <c r="Y2610">
        <v>0</v>
      </c>
      <c r="AB2610" s="180">
        <v>44285</v>
      </c>
      <c r="AC2610">
        <v>1</v>
      </c>
      <c r="AD2610" t="s">
        <v>1922</v>
      </c>
      <c r="AE2610">
        <v>1</v>
      </c>
      <c r="AF2610">
        <v>30</v>
      </c>
      <c r="AG2610">
        <v>0</v>
      </c>
      <c r="AN2610">
        <v>1</v>
      </c>
      <c r="AO2610">
        <v>1</v>
      </c>
      <c r="AR2610" s="178">
        <v>15581</v>
      </c>
      <c r="AS2610" t="s">
        <v>1921</v>
      </c>
      <c r="AT2610">
        <v>0</v>
      </c>
      <c r="AU2610">
        <v>0</v>
      </c>
      <c r="AV2610">
        <v>890480123</v>
      </c>
      <c r="AW2610" t="s">
        <v>1920</v>
      </c>
      <c r="AX2610">
        <v>5</v>
      </c>
      <c r="BC2610">
        <v>2</v>
      </c>
      <c r="BD2610">
        <v>7</v>
      </c>
      <c r="BE2610">
        <v>2</v>
      </c>
    </row>
    <row r="2611" spans="1:57" x14ac:dyDescent="0.25">
      <c r="A2611" s="179">
        <f t="shared" si="40"/>
        <v>4048</v>
      </c>
      <c r="B2611" t="s">
        <v>1923</v>
      </c>
      <c r="C2611">
        <v>52617272</v>
      </c>
      <c r="D2611">
        <v>144105</v>
      </c>
      <c r="E2611">
        <v>4</v>
      </c>
      <c r="F2611">
        <v>550020345</v>
      </c>
      <c r="G2611" s="180">
        <v>43455</v>
      </c>
      <c r="H2611" s="180">
        <v>45381</v>
      </c>
      <c r="I2611">
        <v>0</v>
      </c>
      <c r="J2611">
        <v>1</v>
      </c>
      <c r="K2611">
        <v>0</v>
      </c>
      <c r="L2611">
        <v>30</v>
      </c>
      <c r="M2611">
        <v>2</v>
      </c>
      <c r="N2611" s="170">
        <v>22490513</v>
      </c>
      <c r="O2611" s="170">
        <v>24960000</v>
      </c>
      <c r="P2611" s="178">
        <v>8349</v>
      </c>
      <c r="Q2611" s="178">
        <v>321</v>
      </c>
      <c r="R2611" s="178">
        <v>8194</v>
      </c>
      <c r="S2611">
        <v>0</v>
      </c>
      <c r="T2611">
        <v>0</v>
      </c>
      <c r="U2611">
        <v>0</v>
      </c>
      <c r="W2611">
        <v>0</v>
      </c>
      <c r="X2611">
        <v>0</v>
      </c>
      <c r="Y2611">
        <v>0</v>
      </c>
      <c r="AB2611" s="180">
        <v>44285</v>
      </c>
      <c r="AC2611">
        <v>1</v>
      </c>
      <c r="AD2611" t="s">
        <v>1922</v>
      </c>
      <c r="AE2611">
        <v>1</v>
      </c>
      <c r="AF2611">
        <v>30</v>
      </c>
      <c r="AG2611">
        <v>0</v>
      </c>
      <c r="AN2611">
        <v>1</v>
      </c>
      <c r="AO2611">
        <v>1</v>
      </c>
      <c r="AR2611" s="178">
        <v>4146</v>
      </c>
      <c r="AS2611" t="s">
        <v>1921</v>
      </c>
      <c r="AT2611">
        <v>0</v>
      </c>
      <c r="AU2611">
        <v>0</v>
      </c>
      <c r="AV2611">
        <v>890480123</v>
      </c>
      <c r="AW2611" t="s">
        <v>1920</v>
      </c>
      <c r="AX2611">
        <v>5</v>
      </c>
      <c r="BC2611">
        <v>2</v>
      </c>
      <c r="BD2611">
        <v>7</v>
      </c>
      <c r="BE2611">
        <v>2</v>
      </c>
    </row>
    <row r="2612" spans="1:57" x14ac:dyDescent="0.25">
      <c r="A2612" s="179">
        <f t="shared" si="40"/>
        <v>12177</v>
      </c>
      <c r="B2612" t="s">
        <v>1923</v>
      </c>
      <c r="C2612">
        <v>52617272</v>
      </c>
      <c r="D2612">
        <v>144105</v>
      </c>
      <c r="E2612">
        <v>4</v>
      </c>
      <c r="F2612">
        <v>550020443</v>
      </c>
      <c r="G2612" s="180">
        <v>43473</v>
      </c>
      <c r="H2612" s="180">
        <v>45381</v>
      </c>
      <c r="I2612">
        <v>0</v>
      </c>
      <c r="J2612">
        <v>1</v>
      </c>
      <c r="K2612">
        <v>0</v>
      </c>
      <c r="L2612">
        <v>30</v>
      </c>
      <c r="M2612">
        <v>2</v>
      </c>
      <c r="N2612" s="170">
        <v>22490513</v>
      </c>
      <c r="O2612" s="170">
        <v>24960000</v>
      </c>
      <c r="P2612" s="178">
        <v>25083</v>
      </c>
      <c r="Q2612" s="178">
        <v>964</v>
      </c>
      <c r="R2612" s="178">
        <v>24646</v>
      </c>
      <c r="S2612">
        <v>0</v>
      </c>
      <c r="T2612">
        <v>0</v>
      </c>
      <c r="U2612">
        <v>0</v>
      </c>
      <c r="W2612">
        <v>0</v>
      </c>
      <c r="X2612">
        <v>0</v>
      </c>
      <c r="Y2612">
        <v>0</v>
      </c>
      <c r="AB2612" s="180">
        <v>44285</v>
      </c>
      <c r="AC2612">
        <v>1</v>
      </c>
      <c r="AD2612" t="s">
        <v>1922</v>
      </c>
      <c r="AE2612">
        <v>1</v>
      </c>
      <c r="AF2612">
        <v>30</v>
      </c>
      <c r="AG2612">
        <v>0</v>
      </c>
      <c r="AN2612">
        <v>1</v>
      </c>
      <c r="AO2612">
        <v>1</v>
      </c>
      <c r="AR2612" s="178">
        <v>12469</v>
      </c>
      <c r="AS2612" t="s">
        <v>1921</v>
      </c>
      <c r="AT2612">
        <v>0</v>
      </c>
      <c r="AU2612">
        <v>0</v>
      </c>
      <c r="AV2612">
        <v>890480123</v>
      </c>
      <c r="AW2612" t="s">
        <v>1920</v>
      </c>
      <c r="AX2612">
        <v>5</v>
      </c>
      <c r="BC2612">
        <v>2</v>
      </c>
      <c r="BD2612">
        <v>7</v>
      </c>
      <c r="BE2612">
        <v>2</v>
      </c>
    </row>
    <row r="2613" spans="1:57" x14ac:dyDescent="0.25">
      <c r="A2613" s="179">
        <f t="shared" si="40"/>
        <v>16210</v>
      </c>
      <c r="B2613" t="s">
        <v>1923</v>
      </c>
      <c r="C2613">
        <v>52617272</v>
      </c>
      <c r="D2613">
        <v>144105</v>
      </c>
      <c r="E2613">
        <v>4</v>
      </c>
      <c r="F2613">
        <v>550020540</v>
      </c>
      <c r="G2613" s="180">
        <v>43487</v>
      </c>
      <c r="H2613" s="180">
        <v>45381</v>
      </c>
      <c r="I2613">
        <v>0</v>
      </c>
      <c r="J2613">
        <v>1</v>
      </c>
      <c r="K2613">
        <v>0</v>
      </c>
      <c r="L2613">
        <v>30</v>
      </c>
      <c r="M2613">
        <v>2</v>
      </c>
      <c r="N2613" s="170">
        <v>22490513</v>
      </c>
      <c r="O2613" s="170">
        <v>24960000</v>
      </c>
      <c r="P2613" s="178">
        <v>33401</v>
      </c>
      <c r="Q2613" s="178">
        <v>1284</v>
      </c>
      <c r="R2613" s="178">
        <v>32810</v>
      </c>
      <c r="S2613">
        <v>0</v>
      </c>
      <c r="T2613">
        <v>0</v>
      </c>
      <c r="U2613">
        <v>0</v>
      </c>
      <c r="W2613">
        <v>0</v>
      </c>
      <c r="X2613">
        <v>0</v>
      </c>
      <c r="Y2613">
        <v>0</v>
      </c>
      <c r="AB2613" s="180">
        <v>44285</v>
      </c>
      <c r="AC2613">
        <v>1</v>
      </c>
      <c r="AD2613" t="s">
        <v>1922</v>
      </c>
      <c r="AE2613">
        <v>1</v>
      </c>
      <c r="AF2613">
        <v>30</v>
      </c>
      <c r="AG2613">
        <v>0</v>
      </c>
      <c r="AN2613">
        <v>1</v>
      </c>
      <c r="AO2613">
        <v>1</v>
      </c>
      <c r="AR2613" s="178">
        <v>16600</v>
      </c>
      <c r="AS2613" t="s">
        <v>1921</v>
      </c>
      <c r="AT2613">
        <v>0</v>
      </c>
      <c r="AU2613">
        <v>0</v>
      </c>
      <c r="AV2613">
        <v>890480123</v>
      </c>
      <c r="AW2613" t="s">
        <v>1920</v>
      </c>
      <c r="AX2613">
        <v>5</v>
      </c>
      <c r="BC2613">
        <v>2</v>
      </c>
      <c r="BD2613">
        <v>7</v>
      </c>
      <c r="BE2613">
        <v>2</v>
      </c>
    </row>
    <row r="2614" spans="1:57" x14ac:dyDescent="0.25">
      <c r="A2614" s="179">
        <f t="shared" si="40"/>
        <v>11128</v>
      </c>
      <c r="B2614" t="s">
        <v>1923</v>
      </c>
      <c r="C2614">
        <v>52617272</v>
      </c>
      <c r="D2614">
        <v>144105</v>
      </c>
      <c r="E2614">
        <v>4</v>
      </c>
      <c r="F2614">
        <v>550020625</v>
      </c>
      <c r="G2614" s="180">
        <v>43502</v>
      </c>
      <c r="H2614" s="180">
        <v>45381</v>
      </c>
      <c r="I2614">
        <v>0</v>
      </c>
      <c r="J2614">
        <v>1</v>
      </c>
      <c r="K2614">
        <v>0</v>
      </c>
      <c r="L2614">
        <v>30</v>
      </c>
      <c r="M2614">
        <v>2</v>
      </c>
      <c r="N2614" s="170">
        <v>22490513</v>
      </c>
      <c r="O2614" s="170">
        <v>24960000</v>
      </c>
      <c r="P2614" s="178">
        <v>22943</v>
      </c>
      <c r="Q2614" s="178">
        <v>882</v>
      </c>
      <c r="R2614" s="178">
        <v>22524</v>
      </c>
      <c r="S2614">
        <v>0</v>
      </c>
      <c r="T2614">
        <v>0</v>
      </c>
      <c r="U2614">
        <v>0</v>
      </c>
      <c r="W2614">
        <v>0</v>
      </c>
      <c r="X2614">
        <v>0</v>
      </c>
      <c r="Y2614">
        <v>0</v>
      </c>
      <c r="AB2614" s="180">
        <v>44285</v>
      </c>
      <c r="AC2614">
        <v>1</v>
      </c>
      <c r="AD2614" t="s">
        <v>1922</v>
      </c>
      <c r="AE2614">
        <v>1</v>
      </c>
      <c r="AF2614">
        <v>30</v>
      </c>
      <c r="AG2614">
        <v>0</v>
      </c>
      <c r="AN2614">
        <v>1</v>
      </c>
      <c r="AO2614">
        <v>1</v>
      </c>
      <c r="AR2614" s="178">
        <v>11396</v>
      </c>
      <c r="AS2614" t="s">
        <v>1921</v>
      </c>
      <c r="AT2614">
        <v>0</v>
      </c>
      <c r="AU2614">
        <v>0</v>
      </c>
      <c r="AV2614">
        <v>890480123</v>
      </c>
      <c r="AW2614" t="s">
        <v>1920</v>
      </c>
      <c r="AX2614">
        <v>5</v>
      </c>
      <c r="BC2614">
        <v>2</v>
      </c>
      <c r="BD2614">
        <v>7</v>
      </c>
      <c r="BE2614">
        <v>2</v>
      </c>
    </row>
    <row r="2615" spans="1:57" x14ac:dyDescent="0.25">
      <c r="A2615" s="179">
        <f t="shared" si="40"/>
        <v>21461</v>
      </c>
      <c r="B2615" t="s">
        <v>1923</v>
      </c>
      <c r="C2615">
        <v>52617272</v>
      </c>
      <c r="D2615">
        <v>144105</v>
      </c>
      <c r="E2615">
        <v>4</v>
      </c>
      <c r="F2615">
        <v>550020848</v>
      </c>
      <c r="G2615" s="180">
        <v>43539</v>
      </c>
      <c r="H2615" s="180">
        <v>45381</v>
      </c>
      <c r="I2615">
        <v>0</v>
      </c>
      <c r="J2615">
        <v>1</v>
      </c>
      <c r="K2615">
        <v>0</v>
      </c>
      <c r="L2615">
        <v>30</v>
      </c>
      <c r="M2615">
        <v>2</v>
      </c>
      <c r="N2615" s="170">
        <v>22490513</v>
      </c>
      <c r="O2615" s="170">
        <v>24960000</v>
      </c>
      <c r="P2615" s="178">
        <v>44214</v>
      </c>
      <c r="Q2615" s="178">
        <v>1700</v>
      </c>
      <c r="R2615" s="178">
        <v>43437</v>
      </c>
      <c r="S2615">
        <v>0</v>
      </c>
      <c r="T2615">
        <v>0</v>
      </c>
      <c r="U2615">
        <v>0</v>
      </c>
      <c r="W2615">
        <v>0</v>
      </c>
      <c r="X2615">
        <v>0</v>
      </c>
      <c r="Y2615">
        <v>0</v>
      </c>
      <c r="AB2615" s="180">
        <v>44285</v>
      </c>
      <c r="AC2615">
        <v>1</v>
      </c>
      <c r="AD2615" t="s">
        <v>1922</v>
      </c>
      <c r="AE2615">
        <v>1</v>
      </c>
      <c r="AF2615">
        <v>30</v>
      </c>
      <c r="AG2615">
        <v>0</v>
      </c>
      <c r="AN2615">
        <v>1</v>
      </c>
      <c r="AO2615">
        <v>1</v>
      </c>
      <c r="AR2615" s="178">
        <v>21976</v>
      </c>
      <c r="AS2615" t="s">
        <v>1921</v>
      </c>
      <c r="AT2615">
        <v>0</v>
      </c>
      <c r="AU2615">
        <v>0</v>
      </c>
      <c r="AV2615">
        <v>890480123</v>
      </c>
      <c r="AW2615" t="s">
        <v>1920</v>
      </c>
      <c r="AX2615">
        <v>5</v>
      </c>
      <c r="BC2615">
        <v>2</v>
      </c>
      <c r="BD2615">
        <v>7</v>
      </c>
      <c r="BE2615">
        <v>2</v>
      </c>
    </row>
    <row r="2616" spans="1:57" x14ac:dyDescent="0.25">
      <c r="A2616" s="179">
        <f t="shared" si="40"/>
        <v>6173</v>
      </c>
      <c r="B2616" t="s">
        <v>1923</v>
      </c>
      <c r="C2616">
        <v>52617272</v>
      </c>
      <c r="D2616">
        <v>144105</v>
      </c>
      <c r="E2616">
        <v>4</v>
      </c>
      <c r="F2616">
        <v>550020849</v>
      </c>
      <c r="G2616" s="180">
        <v>43539</v>
      </c>
      <c r="H2616" s="180">
        <v>45381</v>
      </c>
      <c r="I2616">
        <v>0</v>
      </c>
      <c r="J2616">
        <v>1</v>
      </c>
      <c r="K2616">
        <v>0</v>
      </c>
      <c r="L2616">
        <v>30</v>
      </c>
      <c r="M2616">
        <v>2</v>
      </c>
      <c r="N2616" s="170">
        <v>22490513</v>
      </c>
      <c r="O2616" s="170">
        <v>24960000</v>
      </c>
      <c r="P2616" s="178">
        <v>12720</v>
      </c>
      <c r="Q2616" s="178">
        <v>489</v>
      </c>
      <c r="R2616" s="178">
        <v>12495</v>
      </c>
      <c r="S2616">
        <v>0</v>
      </c>
      <c r="T2616">
        <v>0</v>
      </c>
      <c r="U2616">
        <v>0</v>
      </c>
      <c r="W2616">
        <v>0</v>
      </c>
      <c r="X2616">
        <v>0</v>
      </c>
      <c r="Y2616">
        <v>0</v>
      </c>
      <c r="AB2616" s="180">
        <v>44285</v>
      </c>
      <c r="AC2616">
        <v>1</v>
      </c>
      <c r="AD2616" t="s">
        <v>1922</v>
      </c>
      <c r="AE2616">
        <v>1</v>
      </c>
      <c r="AF2616">
        <v>30</v>
      </c>
      <c r="AG2616">
        <v>0</v>
      </c>
      <c r="AN2616">
        <v>1</v>
      </c>
      <c r="AO2616">
        <v>1</v>
      </c>
      <c r="AR2616" s="178">
        <v>6322</v>
      </c>
      <c r="AS2616" t="s">
        <v>1921</v>
      </c>
      <c r="AT2616">
        <v>0</v>
      </c>
      <c r="AU2616">
        <v>0</v>
      </c>
      <c r="AV2616">
        <v>890480123</v>
      </c>
      <c r="AW2616" t="s">
        <v>1920</v>
      </c>
      <c r="AX2616">
        <v>5</v>
      </c>
      <c r="BC2616">
        <v>2</v>
      </c>
      <c r="BD2616">
        <v>7</v>
      </c>
      <c r="BE2616">
        <v>2</v>
      </c>
    </row>
    <row r="2617" spans="1:57" x14ac:dyDescent="0.25">
      <c r="A2617" s="179">
        <f t="shared" si="40"/>
        <v>17561</v>
      </c>
      <c r="B2617" t="s">
        <v>1923</v>
      </c>
      <c r="C2617">
        <v>52617272</v>
      </c>
      <c r="D2617">
        <v>144105</v>
      </c>
      <c r="E2617">
        <v>4</v>
      </c>
      <c r="F2617">
        <v>550020860</v>
      </c>
      <c r="G2617" s="180">
        <v>43541</v>
      </c>
      <c r="H2617" s="180">
        <v>45381</v>
      </c>
      <c r="I2617">
        <v>0</v>
      </c>
      <c r="J2617">
        <v>1</v>
      </c>
      <c r="K2617">
        <v>0</v>
      </c>
      <c r="L2617">
        <v>30</v>
      </c>
      <c r="M2617">
        <v>2</v>
      </c>
      <c r="N2617" s="170">
        <v>22490513</v>
      </c>
      <c r="O2617" s="170">
        <v>24960000</v>
      </c>
      <c r="P2617" s="178">
        <v>36178</v>
      </c>
      <c r="Q2617" s="178">
        <v>1391</v>
      </c>
      <c r="R2617" s="178">
        <v>35545</v>
      </c>
      <c r="S2617">
        <v>0</v>
      </c>
      <c r="T2617">
        <v>0</v>
      </c>
      <c r="U2617">
        <v>0</v>
      </c>
      <c r="W2617">
        <v>0</v>
      </c>
      <c r="X2617">
        <v>0</v>
      </c>
      <c r="Y2617">
        <v>0</v>
      </c>
      <c r="AB2617" s="180">
        <v>44285</v>
      </c>
      <c r="AC2617">
        <v>1</v>
      </c>
      <c r="AD2617" t="s">
        <v>1922</v>
      </c>
      <c r="AE2617">
        <v>1</v>
      </c>
      <c r="AF2617">
        <v>30</v>
      </c>
      <c r="AG2617">
        <v>0</v>
      </c>
      <c r="AN2617">
        <v>1</v>
      </c>
      <c r="AO2617">
        <v>1</v>
      </c>
      <c r="AR2617" s="178">
        <v>17984</v>
      </c>
      <c r="AS2617" t="s">
        <v>1921</v>
      </c>
      <c r="AT2617">
        <v>0</v>
      </c>
      <c r="AU2617">
        <v>0</v>
      </c>
      <c r="AV2617">
        <v>890480123</v>
      </c>
      <c r="AW2617" t="s">
        <v>1920</v>
      </c>
      <c r="AX2617">
        <v>5</v>
      </c>
      <c r="BC2617">
        <v>2</v>
      </c>
      <c r="BD2617">
        <v>7</v>
      </c>
      <c r="BE2617">
        <v>2</v>
      </c>
    </row>
    <row r="2618" spans="1:57" x14ac:dyDescent="0.25">
      <c r="A2618" s="179">
        <f t="shared" si="40"/>
        <v>23795</v>
      </c>
      <c r="B2618" t="s">
        <v>1923</v>
      </c>
      <c r="C2618">
        <v>52617272</v>
      </c>
      <c r="D2618">
        <v>144105</v>
      </c>
      <c r="E2618">
        <v>4</v>
      </c>
      <c r="F2618">
        <v>550020955</v>
      </c>
      <c r="G2618" s="180">
        <v>43557</v>
      </c>
      <c r="H2618" s="180">
        <v>45381</v>
      </c>
      <c r="I2618">
        <v>0</v>
      </c>
      <c r="J2618">
        <v>1</v>
      </c>
      <c r="K2618">
        <v>0</v>
      </c>
      <c r="L2618">
        <v>30</v>
      </c>
      <c r="M2618">
        <v>2</v>
      </c>
      <c r="N2618" s="170">
        <v>22490513</v>
      </c>
      <c r="O2618" s="170">
        <v>24960000</v>
      </c>
      <c r="P2618" s="178">
        <v>49026</v>
      </c>
      <c r="Q2618" s="178">
        <v>1885</v>
      </c>
      <c r="R2618" s="178">
        <v>48163</v>
      </c>
      <c r="S2618">
        <v>0</v>
      </c>
      <c r="T2618">
        <v>0</v>
      </c>
      <c r="U2618">
        <v>0</v>
      </c>
      <c r="W2618">
        <v>0</v>
      </c>
      <c r="X2618">
        <v>0</v>
      </c>
      <c r="Y2618">
        <v>0</v>
      </c>
      <c r="AB2618" s="180">
        <v>44285</v>
      </c>
      <c r="AC2618">
        <v>1</v>
      </c>
      <c r="AD2618" t="s">
        <v>1922</v>
      </c>
      <c r="AE2618">
        <v>1</v>
      </c>
      <c r="AF2618">
        <v>30</v>
      </c>
      <c r="AG2618">
        <v>0</v>
      </c>
      <c r="AN2618">
        <v>1</v>
      </c>
      <c r="AO2618">
        <v>1</v>
      </c>
      <c r="AR2618" s="178">
        <v>24368</v>
      </c>
      <c r="AS2618" t="s">
        <v>1921</v>
      </c>
      <c r="AT2618">
        <v>0</v>
      </c>
      <c r="AU2618">
        <v>0</v>
      </c>
      <c r="AV2618">
        <v>890480123</v>
      </c>
      <c r="AW2618" t="s">
        <v>1920</v>
      </c>
      <c r="AX2618">
        <v>5</v>
      </c>
      <c r="BC2618">
        <v>2</v>
      </c>
      <c r="BD2618">
        <v>7</v>
      </c>
      <c r="BE2618">
        <v>2</v>
      </c>
    </row>
    <row r="2619" spans="1:57" x14ac:dyDescent="0.25">
      <c r="A2619" s="179">
        <f t="shared" si="40"/>
        <v>5233</v>
      </c>
      <c r="B2619" t="s">
        <v>1923</v>
      </c>
      <c r="C2619">
        <v>52617272</v>
      </c>
      <c r="D2619">
        <v>144105</v>
      </c>
      <c r="E2619">
        <v>4</v>
      </c>
      <c r="F2619">
        <v>550020961</v>
      </c>
      <c r="G2619" s="180">
        <v>43558</v>
      </c>
      <c r="H2619" s="180">
        <v>45381</v>
      </c>
      <c r="I2619">
        <v>0</v>
      </c>
      <c r="J2619">
        <v>1</v>
      </c>
      <c r="K2619">
        <v>0</v>
      </c>
      <c r="L2619">
        <v>30</v>
      </c>
      <c r="M2619">
        <v>2</v>
      </c>
      <c r="N2619" s="170">
        <v>22490513</v>
      </c>
      <c r="O2619" s="170">
        <v>24960000</v>
      </c>
      <c r="P2619" s="178">
        <v>10775</v>
      </c>
      <c r="Q2619" s="178">
        <v>414</v>
      </c>
      <c r="R2619" s="178">
        <v>10591</v>
      </c>
      <c r="S2619">
        <v>0</v>
      </c>
      <c r="T2619">
        <v>0</v>
      </c>
      <c r="U2619">
        <v>0</v>
      </c>
      <c r="W2619">
        <v>0</v>
      </c>
      <c r="X2619">
        <v>0</v>
      </c>
      <c r="Y2619">
        <v>0</v>
      </c>
      <c r="AB2619" s="180">
        <v>44285</v>
      </c>
      <c r="AC2619">
        <v>1</v>
      </c>
      <c r="AD2619" t="s">
        <v>1922</v>
      </c>
      <c r="AE2619">
        <v>1</v>
      </c>
      <c r="AF2619">
        <v>30</v>
      </c>
      <c r="AG2619">
        <v>0</v>
      </c>
      <c r="AN2619">
        <v>1</v>
      </c>
      <c r="AO2619">
        <v>1</v>
      </c>
      <c r="AR2619" s="178">
        <v>5358</v>
      </c>
      <c r="AS2619" t="s">
        <v>1921</v>
      </c>
      <c r="AT2619">
        <v>0</v>
      </c>
      <c r="AU2619">
        <v>0</v>
      </c>
      <c r="AV2619">
        <v>890480123</v>
      </c>
      <c r="AW2619" t="s">
        <v>1920</v>
      </c>
      <c r="AX2619">
        <v>5</v>
      </c>
      <c r="BC2619">
        <v>2</v>
      </c>
      <c r="BD2619">
        <v>7</v>
      </c>
      <c r="BE2619">
        <v>2</v>
      </c>
    </row>
    <row r="2620" spans="1:57" x14ac:dyDescent="0.25">
      <c r="A2620" s="179">
        <f t="shared" si="40"/>
        <v>6873</v>
      </c>
      <c r="B2620" t="s">
        <v>1923</v>
      </c>
      <c r="C2620">
        <v>52617272</v>
      </c>
      <c r="D2620">
        <v>144105</v>
      </c>
      <c r="E2620">
        <v>4</v>
      </c>
      <c r="F2620">
        <v>550021281</v>
      </c>
      <c r="G2620" s="180">
        <v>43600</v>
      </c>
      <c r="H2620" s="180">
        <v>45381</v>
      </c>
      <c r="I2620">
        <v>0</v>
      </c>
      <c r="J2620">
        <v>1</v>
      </c>
      <c r="K2620">
        <v>0</v>
      </c>
      <c r="L2620">
        <v>30</v>
      </c>
      <c r="M2620">
        <v>2</v>
      </c>
      <c r="N2620" s="170">
        <v>22490513</v>
      </c>
      <c r="O2620" s="170">
        <v>24960000</v>
      </c>
      <c r="P2620" s="178">
        <v>14158</v>
      </c>
      <c r="Q2620" s="178">
        <v>544</v>
      </c>
      <c r="R2620" s="178">
        <v>13911</v>
      </c>
      <c r="S2620">
        <v>0</v>
      </c>
      <c r="T2620">
        <v>0</v>
      </c>
      <c r="U2620">
        <v>0</v>
      </c>
      <c r="W2620">
        <v>0</v>
      </c>
      <c r="X2620">
        <v>0</v>
      </c>
      <c r="Y2620">
        <v>0</v>
      </c>
      <c r="AB2620" s="180">
        <v>44285</v>
      </c>
      <c r="AC2620">
        <v>1</v>
      </c>
      <c r="AD2620" t="s">
        <v>1922</v>
      </c>
      <c r="AE2620">
        <v>1</v>
      </c>
      <c r="AF2620">
        <v>30</v>
      </c>
      <c r="AG2620">
        <v>0</v>
      </c>
      <c r="AN2620">
        <v>1</v>
      </c>
      <c r="AO2620">
        <v>1</v>
      </c>
      <c r="AR2620" s="178">
        <v>7038</v>
      </c>
      <c r="AS2620" t="s">
        <v>1921</v>
      </c>
      <c r="AT2620">
        <v>0</v>
      </c>
      <c r="AU2620">
        <v>0</v>
      </c>
      <c r="AV2620">
        <v>890480123</v>
      </c>
      <c r="AW2620" t="s">
        <v>1920</v>
      </c>
      <c r="AX2620">
        <v>5</v>
      </c>
      <c r="BC2620">
        <v>2</v>
      </c>
      <c r="BD2620">
        <v>7</v>
      </c>
      <c r="BE2620">
        <v>2</v>
      </c>
    </row>
    <row r="2621" spans="1:57" x14ac:dyDescent="0.25">
      <c r="A2621" s="179">
        <f t="shared" si="40"/>
        <v>7990</v>
      </c>
      <c r="B2621" t="s">
        <v>1923</v>
      </c>
      <c r="C2621">
        <v>52617272</v>
      </c>
      <c r="D2621">
        <v>144105</v>
      </c>
      <c r="E2621">
        <v>4</v>
      </c>
      <c r="F2621">
        <v>550021316</v>
      </c>
      <c r="G2621" s="180">
        <v>43603</v>
      </c>
      <c r="H2621" s="180">
        <v>45381</v>
      </c>
      <c r="I2621">
        <v>0</v>
      </c>
      <c r="J2621">
        <v>1</v>
      </c>
      <c r="K2621">
        <v>0</v>
      </c>
      <c r="L2621">
        <v>30</v>
      </c>
      <c r="M2621">
        <v>2</v>
      </c>
      <c r="N2621" s="170">
        <v>22490513</v>
      </c>
      <c r="O2621" s="170">
        <v>24960000</v>
      </c>
      <c r="P2621" s="178">
        <v>16474</v>
      </c>
      <c r="Q2621" s="178">
        <v>633</v>
      </c>
      <c r="R2621" s="178">
        <v>16172</v>
      </c>
      <c r="S2621">
        <v>0</v>
      </c>
      <c r="T2621">
        <v>0</v>
      </c>
      <c r="U2621">
        <v>0</v>
      </c>
      <c r="W2621">
        <v>0</v>
      </c>
      <c r="X2621">
        <v>0</v>
      </c>
      <c r="Y2621">
        <v>0</v>
      </c>
      <c r="AB2621" s="180">
        <v>44285</v>
      </c>
      <c r="AC2621">
        <v>1</v>
      </c>
      <c r="AD2621" t="s">
        <v>1922</v>
      </c>
      <c r="AE2621">
        <v>1</v>
      </c>
      <c r="AF2621">
        <v>30</v>
      </c>
      <c r="AG2621">
        <v>0</v>
      </c>
      <c r="AN2621">
        <v>1</v>
      </c>
      <c r="AO2621">
        <v>1</v>
      </c>
      <c r="AR2621" s="178">
        <v>8182</v>
      </c>
      <c r="AS2621" t="s">
        <v>1921</v>
      </c>
      <c r="AT2621">
        <v>0</v>
      </c>
      <c r="AU2621">
        <v>0</v>
      </c>
      <c r="AV2621">
        <v>890480123</v>
      </c>
      <c r="AW2621" t="s">
        <v>1920</v>
      </c>
      <c r="AX2621">
        <v>5</v>
      </c>
      <c r="BC2621">
        <v>2</v>
      </c>
      <c r="BD2621">
        <v>7</v>
      </c>
      <c r="BE2621">
        <v>2</v>
      </c>
    </row>
    <row r="2622" spans="1:57" x14ac:dyDescent="0.25">
      <c r="A2622" s="179">
        <f t="shared" si="40"/>
        <v>728</v>
      </c>
      <c r="B2622" t="s">
        <v>1923</v>
      </c>
      <c r="C2622">
        <v>52617272</v>
      </c>
      <c r="D2622">
        <v>144105</v>
      </c>
      <c r="E2622">
        <v>4</v>
      </c>
      <c r="F2622">
        <v>550021333</v>
      </c>
      <c r="G2622" s="180">
        <v>43607</v>
      </c>
      <c r="H2622" s="180">
        <v>44711</v>
      </c>
      <c r="I2622">
        <v>0</v>
      </c>
      <c r="J2622">
        <v>1</v>
      </c>
      <c r="K2622">
        <v>21</v>
      </c>
      <c r="L2622">
        <v>30</v>
      </c>
      <c r="M2622">
        <v>2</v>
      </c>
      <c r="N2622" s="170">
        <v>22490513</v>
      </c>
      <c r="O2622" s="170">
        <v>24960000</v>
      </c>
      <c r="P2622" s="178">
        <v>3100</v>
      </c>
      <c r="Q2622" s="178">
        <v>122</v>
      </c>
      <c r="R2622" s="178">
        <v>1473</v>
      </c>
      <c r="S2622">
        <v>0</v>
      </c>
      <c r="T2622">
        <v>0</v>
      </c>
      <c r="U2622">
        <v>0</v>
      </c>
      <c r="W2622">
        <v>0</v>
      </c>
      <c r="X2622">
        <v>0</v>
      </c>
      <c r="Y2622">
        <v>0</v>
      </c>
      <c r="AB2622" s="180">
        <v>44285</v>
      </c>
      <c r="AC2622">
        <v>1</v>
      </c>
      <c r="AD2622" t="s">
        <v>1922</v>
      </c>
      <c r="AE2622">
        <v>1</v>
      </c>
      <c r="AF2622">
        <v>30</v>
      </c>
      <c r="AG2622">
        <v>0</v>
      </c>
      <c r="AN2622">
        <v>1</v>
      </c>
      <c r="AO2622">
        <v>1</v>
      </c>
      <c r="AR2622" s="178">
        <v>745</v>
      </c>
      <c r="AS2622" t="s">
        <v>1921</v>
      </c>
      <c r="AT2622">
        <v>0</v>
      </c>
      <c r="AU2622">
        <v>0</v>
      </c>
      <c r="AV2622">
        <v>890480123</v>
      </c>
      <c r="AW2622" t="s">
        <v>1920</v>
      </c>
      <c r="AX2622">
        <v>5</v>
      </c>
      <c r="BC2622">
        <v>2</v>
      </c>
      <c r="BD2622">
        <v>7</v>
      </c>
      <c r="BE2622">
        <v>2</v>
      </c>
    </row>
    <row r="2623" spans="1:57" x14ac:dyDescent="0.25">
      <c r="A2623" s="179">
        <f t="shared" si="40"/>
        <v>16050</v>
      </c>
      <c r="B2623" t="s">
        <v>1923</v>
      </c>
      <c r="C2623">
        <v>52617272</v>
      </c>
      <c r="D2623">
        <v>144105</v>
      </c>
      <c r="E2623">
        <v>4</v>
      </c>
      <c r="F2623">
        <v>550021414</v>
      </c>
      <c r="G2623" s="180">
        <v>43615</v>
      </c>
      <c r="H2623" s="180">
        <v>45381</v>
      </c>
      <c r="I2623">
        <v>0</v>
      </c>
      <c r="J2623">
        <v>1</v>
      </c>
      <c r="K2623">
        <v>0</v>
      </c>
      <c r="L2623">
        <v>30</v>
      </c>
      <c r="M2623">
        <v>2</v>
      </c>
      <c r="N2623" s="170">
        <v>22490513</v>
      </c>
      <c r="O2623" s="170">
        <v>24960000</v>
      </c>
      <c r="P2623" s="178">
        <v>33064</v>
      </c>
      <c r="Q2623" s="178">
        <v>1271</v>
      </c>
      <c r="R2623" s="178">
        <v>32485</v>
      </c>
      <c r="S2623">
        <v>0</v>
      </c>
      <c r="T2623">
        <v>0</v>
      </c>
      <c r="U2623">
        <v>0</v>
      </c>
      <c r="W2623">
        <v>0</v>
      </c>
      <c r="X2623">
        <v>0</v>
      </c>
      <c r="Y2623">
        <v>0</v>
      </c>
      <c r="AB2623" s="180">
        <v>44285</v>
      </c>
      <c r="AC2623">
        <v>1</v>
      </c>
      <c r="AD2623" t="s">
        <v>1922</v>
      </c>
      <c r="AE2623">
        <v>1</v>
      </c>
      <c r="AF2623">
        <v>30</v>
      </c>
      <c r="AG2623">
        <v>0</v>
      </c>
      <c r="AN2623">
        <v>1</v>
      </c>
      <c r="AO2623">
        <v>1</v>
      </c>
      <c r="AR2623" s="178">
        <v>16435</v>
      </c>
      <c r="AS2623" t="s">
        <v>1921</v>
      </c>
      <c r="AT2623">
        <v>0</v>
      </c>
      <c r="AU2623">
        <v>0</v>
      </c>
      <c r="AV2623">
        <v>890480123</v>
      </c>
      <c r="AW2623" t="s">
        <v>1920</v>
      </c>
      <c r="AX2623">
        <v>5</v>
      </c>
      <c r="BC2623">
        <v>2</v>
      </c>
      <c r="BD2623">
        <v>7</v>
      </c>
      <c r="BE2623">
        <v>2</v>
      </c>
    </row>
    <row r="2624" spans="1:57" x14ac:dyDescent="0.25">
      <c r="A2624" s="179">
        <f t="shared" si="40"/>
        <v>37864</v>
      </c>
      <c r="B2624" t="s">
        <v>1923</v>
      </c>
      <c r="C2624">
        <v>52617272</v>
      </c>
      <c r="D2624">
        <v>144105</v>
      </c>
      <c r="E2624">
        <v>4</v>
      </c>
      <c r="F2624">
        <v>550021638</v>
      </c>
      <c r="G2624" s="180">
        <v>43631</v>
      </c>
      <c r="H2624" s="180">
        <v>45381</v>
      </c>
      <c r="I2624">
        <v>0</v>
      </c>
      <c r="J2624">
        <v>1</v>
      </c>
      <c r="K2624">
        <v>0</v>
      </c>
      <c r="L2624">
        <v>30</v>
      </c>
      <c r="M2624">
        <v>2</v>
      </c>
      <c r="N2624" s="170">
        <v>22490513</v>
      </c>
      <c r="O2624" s="170">
        <v>24960000</v>
      </c>
      <c r="P2624" s="178">
        <v>78024</v>
      </c>
      <c r="Q2624" s="178">
        <v>3000</v>
      </c>
      <c r="R2624" s="178">
        <v>76640</v>
      </c>
      <c r="S2624">
        <v>0</v>
      </c>
      <c r="T2624">
        <v>0</v>
      </c>
      <c r="U2624">
        <v>0</v>
      </c>
      <c r="W2624">
        <v>0</v>
      </c>
      <c r="X2624">
        <v>0</v>
      </c>
      <c r="Y2624">
        <v>0</v>
      </c>
      <c r="AB2624" s="180">
        <v>44285</v>
      </c>
      <c r="AC2624">
        <v>1</v>
      </c>
      <c r="AD2624" t="s">
        <v>1922</v>
      </c>
      <c r="AE2624">
        <v>1</v>
      </c>
      <c r="AF2624">
        <v>30</v>
      </c>
      <c r="AG2624">
        <v>0</v>
      </c>
      <c r="AN2624">
        <v>1</v>
      </c>
      <c r="AO2624">
        <v>1</v>
      </c>
      <c r="AR2624" s="178">
        <v>38776</v>
      </c>
      <c r="AS2624" t="s">
        <v>1921</v>
      </c>
      <c r="AT2624">
        <v>0</v>
      </c>
      <c r="AU2624">
        <v>0</v>
      </c>
      <c r="AV2624">
        <v>890480123</v>
      </c>
      <c r="AW2624" t="s">
        <v>1920</v>
      </c>
      <c r="AX2624">
        <v>5</v>
      </c>
      <c r="BC2624">
        <v>2</v>
      </c>
      <c r="BD2624">
        <v>7</v>
      </c>
      <c r="BE2624">
        <v>2</v>
      </c>
    </row>
    <row r="2625" spans="1:57" x14ac:dyDescent="0.25">
      <c r="A2625" s="179">
        <f t="shared" si="40"/>
        <v>5426</v>
      </c>
      <c r="B2625" t="s">
        <v>1923</v>
      </c>
      <c r="C2625">
        <v>52617272</v>
      </c>
      <c r="D2625">
        <v>144105</v>
      </c>
      <c r="E2625">
        <v>4</v>
      </c>
      <c r="F2625">
        <v>550021660</v>
      </c>
      <c r="G2625" s="180">
        <v>43636</v>
      </c>
      <c r="H2625" s="180">
        <v>45381</v>
      </c>
      <c r="I2625">
        <v>0</v>
      </c>
      <c r="J2625">
        <v>1</v>
      </c>
      <c r="K2625">
        <v>0</v>
      </c>
      <c r="L2625">
        <v>30</v>
      </c>
      <c r="M2625">
        <v>2</v>
      </c>
      <c r="N2625" s="170">
        <v>22490513</v>
      </c>
      <c r="O2625" s="170">
        <v>24960000</v>
      </c>
      <c r="P2625" s="178">
        <v>11181</v>
      </c>
      <c r="Q2625" s="178">
        <v>430</v>
      </c>
      <c r="R2625" s="178">
        <v>10982</v>
      </c>
      <c r="S2625">
        <v>0</v>
      </c>
      <c r="T2625">
        <v>0</v>
      </c>
      <c r="U2625">
        <v>0</v>
      </c>
      <c r="W2625">
        <v>0</v>
      </c>
      <c r="X2625">
        <v>0</v>
      </c>
      <c r="Y2625">
        <v>0</v>
      </c>
      <c r="AB2625" s="180">
        <v>44285</v>
      </c>
      <c r="AC2625">
        <v>1</v>
      </c>
      <c r="AD2625" t="s">
        <v>1922</v>
      </c>
      <c r="AE2625">
        <v>1</v>
      </c>
      <c r="AF2625">
        <v>30</v>
      </c>
      <c r="AG2625">
        <v>0</v>
      </c>
      <c r="AN2625">
        <v>1</v>
      </c>
      <c r="AO2625">
        <v>1</v>
      </c>
      <c r="AR2625" s="178">
        <v>5556</v>
      </c>
      <c r="AS2625" t="s">
        <v>1921</v>
      </c>
      <c r="AT2625">
        <v>0</v>
      </c>
      <c r="AU2625">
        <v>0</v>
      </c>
      <c r="AV2625">
        <v>890480123</v>
      </c>
      <c r="AW2625" t="s">
        <v>1920</v>
      </c>
      <c r="AX2625">
        <v>5</v>
      </c>
      <c r="BC2625">
        <v>2</v>
      </c>
      <c r="BD2625">
        <v>7</v>
      </c>
      <c r="BE2625">
        <v>2</v>
      </c>
    </row>
    <row r="2626" spans="1:57" x14ac:dyDescent="0.25">
      <c r="A2626" s="179">
        <f t="shared" ref="A2626:A2689" si="41">IF(+R2626&gt;AR2626,R2626-AR2626,0)</f>
        <v>15930</v>
      </c>
      <c r="B2626" t="s">
        <v>1923</v>
      </c>
      <c r="C2626">
        <v>52617272</v>
      </c>
      <c r="D2626">
        <v>144105</v>
      </c>
      <c r="E2626">
        <v>4</v>
      </c>
      <c r="F2626">
        <v>550021817</v>
      </c>
      <c r="G2626" s="180">
        <v>43648</v>
      </c>
      <c r="H2626" s="180">
        <v>45381</v>
      </c>
      <c r="I2626">
        <v>0</v>
      </c>
      <c r="J2626">
        <v>1</v>
      </c>
      <c r="K2626">
        <v>0</v>
      </c>
      <c r="L2626">
        <v>30</v>
      </c>
      <c r="M2626">
        <v>2</v>
      </c>
      <c r="N2626" s="170">
        <v>22490513</v>
      </c>
      <c r="O2626" s="170">
        <v>24960000</v>
      </c>
      <c r="P2626" s="178">
        <v>32814</v>
      </c>
      <c r="Q2626" s="178">
        <v>1262</v>
      </c>
      <c r="R2626" s="178">
        <v>32244</v>
      </c>
      <c r="S2626">
        <v>0</v>
      </c>
      <c r="T2626">
        <v>0</v>
      </c>
      <c r="U2626">
        <v>0</v>
      </c>
      <c r="W2626">
        <v>0</v>
      </c>
      <c r="X2626">
        <v>0</v>
      </c>
      <c r="Y2626">
        <v>0</v>
      </c>
      <c r="AB2626" s="180">
        <v>44285</v>
      </c>
      <c r="AC2626">
        <v>1</v>
      </c>
      <c r="AD2626" t="s">
        <v>1922</v>
      </c>
      <c r="AE2626">
        <v>1</v>
      </c>
      <c r="AF2626">
        <v>30</v>
      </c>
      <c r="AG2626">
        <v>0</v>
      </c>
      <c r="AN2626">
        <v>1</v>
      </c>
      <c r="AO2626">
        <v>1</v>
      </c>
      <c r="AR2626" s="178">
        <v>16314</v>
      </c>
      <c r="AS2626" t="s">
        <v>1921</v>
      </c>
      <c r="AT2626">
        <v>0</v>
      </c>
      <c r="AU2626">
        <v>0</v>
      </c>
      <c r="AV2626">
        <v>890480123</v>
      </c>
      <c r="AW2626" t="s">
        <v>1920</v>
      </c>
      <c r="AX2626">
        <v>5</v>
      </c>
      <c r="BC2626">
        <v>2</v>
      </c>
      <c r="BD2626">
        <v>7</v>
      </c>
      <c r="BE2626">
        <v>2</v>
      </c>
    </row>
    <row r="2627" spans="1:57" x14ac:dyDescent="0.25">
      <c r="A2627" s="179">
        <f t="shared" si="41"/>
        <v>6297</v>
      </c>
      <c r="B2627" t="s">
        <v>1923</v>
      </c>
      <c r="C2627">
        <v>52617272</v>
      </c>
      <c r="D2627">
        <v>144105</v>
      </c>
      <c r="E2627">
        <v>4</v>
      </c>
      <c r="F2627">
        <v>550021846</v>
      </c>
      <c r="G2627" s="180">
        <v>43654</v>
      </c>
      <c r="H2627" s="180">
        <v>45381</v>
      </c>
      <c r="I2627">
        <v>0</v>
      </c>
      <c r="J2627">
        <v>1</v>
      </c>
      <c r="K2627">
        <v>0</v>
      </c>
      <c r="L2627">
        <v>30</v>
      </c>
      <c r="M2627">
        <v>2</v>
      </c>
      <c r="N2627" s="170">
        <v>22490513</v>
      </c>
      <c r="O2627" s="170">
        <v>24960000</v>
      </c>
      <c r="P2627" s="178">
        <v>12980</v>
      </c>
      <c r="Q2627" s="178">
        <v>499</v>
      </c>
      <c r="R2627" s="178">
        <v>12745</v>
      </c>
      <c r="S2627">
        <v>0</v>
      </c>
      <c r="T2627">
        <v>0</v>
      </c>
      <c r="U2627">
        <v>0</v>
      </c>
      <c r="W2627">
        <v>0</v>
      </c>
      <c r="X2627">
        <v>0</v>
      </c>
      <c r="Y2627">
        <v>0</v>
      </c>
      <c r="AB2627" s="180">
        <v>44285</v>
      </c>
      <c r="AC2627">
        <v>1</v>
      </c>
      <c r="AD2627" t="s">
        <v>1922</v>
      </c>
      <c r="AE2627">
        <v>1</v>
      </c>
      <c r="AF2627">
        <v>30</v>
      </c>
      <c r="AG2627">
        <v>0</v>
      </c>
      <c r="AN2627">
        <v>1</v>
      </c>
      <c r="AO2627">
        <v>1</v>
      </c>
      <c r="AR2627" s="178">
        <v>6448</v>
      </c>
      <c r="AS2627" t="s">
        <v>1921</v>
      </c>
      <c r="AT2627">
        <v>0</v>
      </c>
      <c r="AU2627">
        <v>0</v>
      </c>
      <c r="AV2627">
        <v>890480123</v>
      </c>
      <c r="AW2627" t="s">
        <v>1920</v>
      </c>
      <c r="AX2627">
        <v>5</v>
      </c>
      <c r="BC2627">
        <v>2</v>
      </c>
      <c r="BD2627">
        <v>7</v>
      </c>
      <c r="BE2627">
        <v>2</v>
      </c>
    </row>
    <row r="2628" spans="1:57" x14ac:dyDescent="0.25">
      <c r="A2628" s="179">
        <f t="shared" si="41"/>
        <v>16943</v>
      </c>
      <c r="B2628" t="s">
        <v>1923</v>
      </c>
      <c r="C2628">
        <v>52617272</v>
      </c>
      <c r="D2628">
        <v>144105</v>
      </c>
      <c r="E2628">
        <v>4</v>
      </c>
      <c r="F2628">
        <v>550022177</v>
      </c>
      <c r="G2628" s="180">
        <v>43690</v>
      </c>
      <c r="H2628" s="180">
        <v>45381</v>
      </c>
      <c r="I2628">
        <v>0</v>
      </c>
      <c r="J2628">
        <v>1</v>
      </c>
      <c r="K2628">
        <v>0</v>
      </c>
      <c r="L2628">
        <v>30</v>
      </c>
      <c r="M2628">
        <v>2</v>
      </c>
      <c r="N2628" s="170">
        <v>22490513</v>
      </c>
      <c r="O2628" s="170">
        <v>24960000</v>
      </c>
      <c r="P2628" s="178">
        <v>34910</v>
      </c>
      <c r="Q2628" s="178">
        <v>1342</v>
      </c>
      <c r="R2628" s="178">
        <v>34293</v>
      </c>
      <c r="S2628">
        <v>0</v>
      </c>
      <c r="T2628">
        <v>0</v>
      </c>
      <c r="U2628">
        <v>0</v>
      </c>
      <c r="W2628">
        <v>0</v>
      </c>
      <c r="X2628">
        <v>0</v>
      </c>
      <c r="Y2628">
        <v>0</v>
      </c>
      <c r="AB2628" s="180">
        <v>44285</v>
      </c>
      <c r="AC2628">
        <v>1</v>
      </c>
      <c r="AD2628" t="s">
        <v>1922</v>
      </c>
      <c r="AE2628">
        <v>1</v>
      </c>
      <c r="AF2628">
        <v>30</v>
      </c>
      <c r="AG2628">
        <v>0</v>
      </c>
      <c r="AN2628">
        <v>1</v>
      </c>
      <c r="AO2628">
        <v>1</v>
      </c>
      <c r="AR2628" s="178">
        <v>17350</v>
      </c>
      <c r="AS2628" t="s">
        <v>1921</v>
      </c>
      <c r="AT2628">
        <v>0</v>
      </c>
      <c r="AU2628">
        <v>0</v>
      </c>
      <c r="AV2628">
        <v>890480123</v>
      </c>
      <c r="AW2628" t="s">
        <v>1920</v>
      </c>
      <c r="AX2628">
        <v>5</v>
      </c>
      <c r="BC2628">
        <v>2</v>
      </c>
      <c r="BD2628">
        <v>7</v>
      </c>
      <c r="BE2628">
        <v>2</v>
      </c>
    </row>
    <row r="2629" spans="1:57" x14ac:dyDescent="0.25">
      <c r="A2629" s="179">
        <f t="shared" si="41"/>
        <v>16945</v>
      </c>
      <c r="B2629" t="s">
        <v>1923</v>
      </c>
      <c r="C2629">
        <v>52617272</v>
      </c>
      <c r="D2629">
        <v>144105</v>
      </c>
      <c r="E2629">
        <v>4</v>
      </c>
      <c r="F2629">
        <v>550022186</v>
      </c>
      <c r="G2629" s="180">
        <v>43692</v>
      </c>
      <c r="H2629" s="180">
        <v>45381</v>
      </c>
      <c r="I2629">
        <v>0</v>
      </c>
      <c r="J2629">
        <v>1</v>
      </c>
      <c r="K2629">
        <v>0</v>
      </c>
      <c r="L2629">
        <v>30</v>
      </c>
      <c r="M2629">
        <v>2</v>
      </c>
      <c r="N2629" s="170">
        <v>22490513</v>
      </c>
      <c r="O2629" s="170">
        <v>24960000</v>
      </c>
      <c r="P2629" s="178">
        <v>34915</v>
      </c>
      <c r="Q2629" s="178">
        <v>1342</v>
      </c>
      <c r="R2629" s="178">
        <v>34298</v>
      </c>
      <c r="S2629">
        <v>0</v>
      </c>
      <c r="T2629">
        <v>0</v>
      </c>
      <c r="U2629">
        <v>0</v>
      </c>
      <c r="W2629">
        <v>0</v>
      </c>
      <c r="X2629">
        <v>0</v>
      </c>
      <c r="Y2629">
        <v>0</v>
      </c>
      <c r="AB2629" s="180">
        <v>44285</v>
      </c>
      <c r="AC2629">
        <v>1</v>
      </c>
      <c r="AD2629" t="s">
        <v>1922</v>
      </c>
      <c r="AE2629">
        <v>1</v>
      </c>
      <c r="AF2629">
        <v>30</v>
      </c>
      <c r="AG2629">
        <v>0</v>
      </c>
      <c r="AN2629">
        <v>1</v>
      </c>
      <c r="AO2629">
        <v>1</v>
      </c>
      <c r="AR2629" s="178">
        <v>17353</v>
      </c>
      <c r="AS2629" t="s">
        <v>1921</v>
      </c>
      <c r="AT2629">
        <v>0</v>
      </c>
      <c r="AU2629">
        <v>0</v>
      </c>
      <c r="AV2629">
        <v>890480123</v>
      </c>
      <c r="AW2629" t="s">
        <v>1920</v>
      </c>
      <c r="AX2629">
        <v>5</v>
      </c>
      <c r="BC2629">
        <v>2</v>
      </c>
      <c r="BD2629">
        <v>7</v>
      </c>
      <c r="BE2629">
        <v>2</v>
      </c>
    </row>
    <row r="2630" spans="1:57" x14ac:dyDescent="0.25">
      <c r="A2630" s="179">
        <f t="shared" si="41"/>
        <v>11293</v>
      </c>
      <c r="B2630" t="s">
        <v>1923</v>
      </c>
      <c r="C2630">
        <v>52617272</v>
      </c>
      <c r="D2630">
        <v>144105</v>
      </c>
      <c r="E2630">
        <v>4</v>
      </c>
      <c r="F2630">
        <v>550022192</v>
      </c>
      <c r="G2630" s="180">
        <v>43692</v>
      </c>
      <c r="H2630" s="180">
        <v>45381</v>
      </c>
      <c r="I2630">
        <v>0</v>
      </c>
      <c r="J2630">
        <v>1</v>
      </c>
      <c r="K2630">
        <v>0</v>
      </c>
      <c r="L2630">
        <v>30</v>
      </c>
      <c r="M2630">
        <v>2</v>
      </c>
      <c r="N2630" s="170">
        <v>22490513</v>
      </c>
      <c r="O2630" s="170">
        <v>24960000</v>
      </c>
      <c r="P2630" s="178">
        <v>23257</v>
      </c>
      <c r="Q2630" s="178">
        <v>894</v>
      </c>
      <c r="R2630" s="178">
        <v>22857</v>
      </c>
      <c r="S2630">
        <v>0</v>
      </c>
      <c r="T2630">
        <v>0</v>
      </c>
      <c r="U2630">
        <v>0</v>
      </c>
      <c r="W2630">
        <v>0</v>
      </c>
      <c r="X2630">
        <v>0</v>
      </c>
      <c r="Y2630">
        <v>0</v>
      </c>
      <c r="AB2630" s="180">
        <v>44285</v>
      </c>
      <c r="AC2630">
        <v>1</v>
      </c>
      <c r="AD2630" t="s">
        <v>1922</v>
      </c>
      <c r="AE2630">
        <v>1</v>
      </c>
      <c r="AF2630">
        <v>30</v>
      </c>
      <c r="AG2630">
        <v>0</v>
      </c>
      <c r="AN2630">
        <v>1</v>
      </c>
      <c r="AO2630">
        <v>1</v>
      </c>
      <c r="AR2630" s="178">
        <v>11564</v>
      </c>
      <c r="AS2630" t="s">
        <v>1921</v>
      </c>
      <c r="AT2630">
        <v>0</v>
      </c>
      <c r="AU2630">
        <v>0</v>
      </c>
      <c r="AV2630">
        <v>890480123</v>
      </c>
      <c r="AW2630" t="s">
        <v>1920</v>
      </c>
      <c r="AX2630">
        <v>5</v>
      </c>
      <c r="BC2630">
        <v>2</v>
      </c>
      <c r="BD2630">
        <v>7</v>
      </c>
      <c r="BE2630">
        <v>2</v>
      </c>
    </row>
    <row r="2631" spans="1:57" x14ac:dyDescent="0.25">
      <c r="A2631" s="179">
        <f t="shared" si="41"/>
        <v>11691</v>
      </c>
      <c r="B2631" t="s">
        <v>1923</v>
      </c>
      <c r="C2631">
        <v>52617272</v>
      </c>
      <c r="D2631">
        <v>144105</v>
      </c>
      <c r="E2631">
        <v>4</v>
      </c>
      <c r="F2631">
        <v>550022463</v>
      </c>
      <c r="G2631" s="180">
        <v>43718</v>
      </c>
      <c r="H2631" s="180">
        <v>45381</v>
      </c>
      <c r="I2631">
        <v>0</v>
      </c>
      <c r="J2631">
        <v>1</v>
      </c>
      <c r="K2631">
        <v>0</v>
      </c>
      <c r="L2631">
        <v>30</v>
      </c>
      <c r="M2631">
        <v>2</v>
      </c>
      <c r="N2631" s="170">
        <v>22490513</v>
      </c>
      <c r="O2631" s="170">
        <v>24960000</v>
      </c>
      <c r="P2631" s="178">
        <v>24095</v>
      </c>
      <c r="Q2631" s="178">
        <v>926</v>
      </c>
      <c r="R2631" s="178">
        <v>23664</v>
      </c>
      <c r="S2631">
        <v>0</v>
      </c>
      <c r="T2631">
        <v>0</v>
      </c>
      <c r="U2631">
        <v>0</v>
      </c>
      <c r="W2631">
        <v>0</v>
      </c>
      <c r="X2631">
        <v>0</v>
      </c>
      <c r="Y2631">
        <v>0</v>
      </c>
      <c r="AB2631" s="180">
        <v>44285</v>
      </c>
      <c r="AC2631">
        <v>1</v>
      </c>
      <c r="AD2631" t="s">
        <v>1922</v>
      </c>
      <c r="AE2631">
        <v>1</v>
      </c>
      <c r="AF2631">
        <v>30</v>
      </c>
      <c r="AG2631">
        <v>0</v>
      </c>
      <c r="AN2631">
        <v>1</v>
      </c>
      <c r="AO2631">
        <v>1</v>
      </c>
      <c r="AR2631" s="178">
        <v>11973</v>
      </c>
      <c r="AS2631" t="s">
        <v>1921</v>
      </c>
      <c r="AT2631">
        <v>0</v>
      </c>
      <c r="AU2631">
        <v>0</v>
      </c>
      <c r="AV2631">
        <v>890480123</v>
      </c>
      <c r="AW2631" t="s">
        <v>1920</v>
      </c>
      <c r="AX2631">
        <v>5</v>
      </c>
      <c r="BC2631">
        <v>2</v>
      </c>
      <c r="BD2631">
        <v>7</v>
      </c>
      <c r="BE2631">
        <v>2</v>
      </c>
    </row>
    <row r="2632" spans="1:57" x14ac:dyDescent="0.25">
      <c r="A2632" s="179">
        <f t="shared" si="41"/>
        <v>29250</v>
      </c>
      <c r="B2632" t="s">
        <v>1923</v>
      </c>
      <c r="C2632">
        <v>52617272</v>
      </c>
      <c r="D2632">
        <v>144105</v>
      </c>
      <c r="E2632">
        <v>4</v>
      </c>
      <c r="F2632">
        <v>550022464</v>
      </c>
      <c r="G2632" s="180">
        <v>43718</v>
      </c>
      <c r="H2632" s="180">
        <v>45381</v>
      </c>
      <c r="I2632">
        <v>0</v>
      </c>
      <c r="J2632">
        <v>1</v>
      </c>
      <c r="K2632">
        <v>0</v>
      </c>
      <c r="L2632">
        <v>30</v>
      </c>
      <c r="M2632">
        <v>2</v>
      </c>
      <c r="N2632" s="170">
        <v>22490513</v>
      </c>
      <c r="O2632" s="170">
        <v>24960000</v>
      </c>
      <c r="P2632" s="178">
        <v>60267</v>
      </c>
      <c r="Q2632" s="178">
        <v>2317</v>
      </c>
      <c r="R2632" s="178">
        <v>59203</v>
      </c>
      <c r="S2632">
        <v>0</v>
      </c>
      <c r="T2632">
        <v>0</v>
      </c>
      <c r="U2632">
        <v>0</v>
      </c>
      <c r="W2632">
        <v>0</v>
      </c>
      <c r="X2632">
        <v>0</v>
      </c>
      <c r="Y2632">
        <v>0</v>
      </c>
      <c r="AB2632" s="180">
        <v>44285</v>
      </c>
      <c r="AC2632">
        <v>1</v>
      </c>
      <c r="AD2632" t="s">
        <v>1922</v>
      </c>
      <c r="AE2632">
        <v>1</v>
      </c>
      <c r="AF2632">
        <v>30</v>
      </c>
      <c r="AG2632">
        <v>0</v>
      </c>
      <c r="AN2632">
        <v>1</v>
      </c>
      <c r="AO2632">
        <v>1</v>
      </c>
      <c r="AR2632" s="178">
        <v>29953</v>
      </c>
      <c r="AS2632" t="s">
        <v>1921</v>
      </c>
      <c r="AT2632">
        <v>0</v>
      </c>
      <c r="AU2632">
        <v>0</v>
      </c>
      <c r="AV2632">
        <v>890480123</v>
      </c>
      <c r="AW2632" t="s">
        <v>1920</v>
      </c>
      <c r="AX2632">
        <v>5</v>
      </c>
      <c r="BC2632">
        <v>2</v>
      </c>
      <c r="BD2632">
        <v>7</v>
      </c>
      <c r="BE2632">
        <v>2</v>
      </c>
    </row>
    <row r="2633" spans="1:57" x14ac:dyDescent="0.25">
      <c r="A2633" s="179">
        <f t="shared" si="41"/>
        <v>15119</v>
      </c>
      <c r="B2633" t="s">
        <v>1923</v>
      </c>
      <c r="C2633">
        <v>52617272</v>
      </c>
      <c r="D2633">
        <v>144105</v>
      </c>
      <c r="E2633">
        <v>4</v>
      </c>
      <c r="F2633">
        <v>550022740</v>
      </c>
      <c r="G2633" s="180">
        <v>43740</v>
      </c>
      <c r="H2633" s="180">
        <v>45381</v>
      </c>
      <c r="I2633">
        <v>0</v>
      </c>
      <c r="J2633">
        <v>1</v>
      </c>
      <c r="K2633">
        <v>0</v>
      </c>
      <c r="L2633">
        <v>30</v>
      </c>
      <c r="M2633">
        <v>2</v>
      </c>
      <c r="N2633" s="170">
        <v>22490513</v>
      </c>
      <c r="O2633" s="170">
        <v>24960000</v>
      </c>
      <c r="P2633" s="178">
        <v>31171</v>
      </c>
      <c r="Q2633" s="178">
        <v>1198</v>
      </c>
      <c r="R2633" s="178">
        <v>30601</v>
      </c>
      <c r="S2633">
        <v>0</v>
      </c>
      <c r="T2633">
        <v>0</v>
      </c>
      <c r="U2633">
        <v>0</v>
      </c>
      <c r="W2633">
        <v>0</v>
      </c>
      <c r="X2633">
        <v>0</v>
      </c>
      <c r="Y2633">
        <v>0</v>
      </c>
      <c r="AB2633" s="180">
        <v>44285</v>
      </c>
      <c r="AC2633">
        <v>1</v>
      </c>
      <c r="AD2633" t="s">
        <v>1922</v>
      </c>
      <c r="AE2633">
        <v>1</v>
      </c>
      <c r="AF2633">
        <v>30</v>
      </c>
      <c r="AG2633">
        <v>0</v>
      </c>
      <c r="AN2633">
        <v>1</v>
      </c>
      <c r="AO2633">
        <v>1</v>
      </c>
      <c r="AR2633" s="178">
        <v>15482</v>
      </c>
      <c r="AS2633" t="s">
        <v>1921</v>
      </c>
      <c r="AT2633">
        <v>0</v>
      </c>
      <c r="AU2633">
        <v>0</v>
      </c>
      <c r="AV2633">
        <v>890480123</v>
      </c>
      <c r="AW2633" t="s">
        <v>1920</v>
      </c>
      <c r="AX2633">
        <v>5</v>
      </c>
      <c r="BC2633">
        <v>2</v>
      </c>
      <c r="BD2633">
        <v>7</v>
      </c>
      <c r="BE2633">
        <v>2</v>
      </c>
    </row>
    <row r="2634" spans="1:57" x14ac:dyDescent="0.25">
      <c r="A2634" s="179">
        <f t="shared" si="41"/>
        <v>11644</v>
      </c>
      <c r="B2634" t="s">
        <v>1923</v>
      </c>
      <c r="C2634">
        <v>52617272</v>
      </c>
      <c r="D2634">
        <v>144105</v>
      </c>
      <c r="E2634">
        <v>4</v>
      </c>
      <c r="F2634">
        <v>550022754</v>
      </c>
      <c r="G2634" s="180">
        <v>43742</v>
      </c>
      <c r="H2634" s="180">
        <v>45381</v>
      </c>
      <c r="I2634">
        <v>0</v>
      </c>
      <c r="J2634">
        <v>1</v>
      </c>
      <c r="K2634">
        <v>0</v>
      </c>
      <c r="L2634">
        <v>30</v>
      </c>
      <c r="M2634">
        <v>2</v>
      </c>
      <c r="N2634" s="170">
        <v>22490513</v>
      </c>
      <c r="O2634" s="170">
        <v>24960000</v>
      </c>
      <c r="P2634" s="178">
        <v>23997</v>
      </c>
      <c r="Q2634" s="178">
        <v>923</v>
      </c>
      <c r="R2634" s="178">
        <v>23569</v>
      </c>
      <c r="S2634">
        <v>0</v>
      </c>
      <c r="T2634">
        <v>0</v>
      </c>
      <c r="U2634">
        <v>0</v>
      </c>
      <c r="W2634">
        <v>0</v>
      </c>
      <c r="X2634">
        <v>0</v>
      </c>
      <c r="Y2634">
        <v>0</v>
      </c>
      <c r="AB2634" s="180">
        <v>44285</v>
      </c>
      <c r="AC2634">
        <v>1</v>
      </c>
      <c r="AD2634" t="s">
        <v>1922</v>
      </c>
      <c r="AE2634">
        <v>1</v>
      </c>
      <c r="AF2634">
        <v>30</v>
      </c>
      <c r="AG2634">
        <v>0</v>
      </c>
      <c r="AN2634">
        <v>1</v>
      </c>
      <c r="AO2634">
        <v>1</v>
      </c>
      <c r="AR2634" s="178">
        <v>11925</v>
      </c>
      <c r="AS2634" t="s">
        <v>1921</v>
      </c>
      <c r="AT2634">
        <v>0</v>
      </c>
      <c r="AU2634">
        <v>0</v>
      </c>
      <c r="AV2634">
        <v>890480123</v>
      </c>
      <c r="AW2634" t="s">
        <v>1920</v>
      </c>
      <c r="AX2634">
        <v>5</v>
      </c>
      <c r="BC2634">
        <v>2</v>
      </c>
      <c r="BD2634">
        <v>7</v>
      </c>
      <c r="BE2634">
        <v>2</v>
      </c>
    </row>
    <row r="2635" spans="1:57" x14ac:dyDescent="0.25">
      <c r="A2635" s="179">
        <f t="shared" si="41"/>
        <v>6059</v>
      </c>
      <c r="B2635" t="s">
        <v>1923</v>
      </c>
      <c r="C2635">
        <v>52617272</v>
      </c>
      <c r="D2635">
        <v>144105</v>
      </c>
      <c r="E2635">
        <v>4</v>
      </c>
      <c r="F2635">
        <v>550022802</v>
      </c>
      <c r="G2635" s="180">
        <v>43748</v>
      </c>
      <c r="H2635" s="180">
        <v>45381</v>
      </c>
      <c r="I2635">
        <v>0</v>
      </c>
      <c r="J2635">
        <v>1</v>
      </c>
      <c r="K2635">
        <v>0</v>
      </c>
      <c r="L2635">
        <v>30</v>
      </c>
      <c r="M2635">
        <v>2</v>
      </c>
      <c r="N2635" s="170">
        <v>22490513</v>
      </c>
      <c r="O2635" s="170">
        <v>24960000</v>
      </c>
      <c r="P2635" s="178">
        <v>12481</v>
      </c>
      <c r="Q2635" s="178">
        <v>480</v>
      </c>
      <c r="R2635" s="178">
        <v>12264</v>
      </c>
      <c r="S2635">
        <v>0</v>
      </c>
      <c r="T2635">
        <v>0</v>
      </c>
      <c r="U2635">
        <v>0</v>
      </c>
      <c r="W2635">
        <v>0</v>
      </c>
      <c r="X2635">
        <v>0</v>
      </c>
      <c r="Y2635">
        <v>0</v>
      </c>
      <c r="AB2635" s="180">
        <v>44285</v>
      </c>
      <c r="AC2635">
        <v>1</v>
      </c>
      <c r="AD2635" t="s">
        <v>1922</v>
      </c>
      <c r="AE2635">
        <v>1</v>
      </c>
      <c r="AF2635">
        <v>30</v>
      </c>
      <c r="AG2635">
        <v>0</v>
      </c>
      <c r="AN2635">
        <v>1</v>
      </c>
      <c r="AO2635">
        <v>1</v>
      </c>
      <c r="AR2635" s="178">
        <v>6205</v>
      </c>
      <c r="AS2635" t="s">
        <v>1921</v>
      </c>
      <c r="AT2635">
        <v>0</v>
      </c>
      <c r="AU2635">
        <v>0</v>
      </c>
      <c r="AV2635">
        <v>890480123</v>
      </c>
      <c r="AW2635" t="s">
        <v>1920</v>
      </c>
      <c r="AX2635">
        <v>5</v>
      </c>
      <c r="BC2635">
        <v>2</v>
      </c>
      <c r="BD2635">
        <v>7</v>
      </c>
      <c r="BE2635">
        <v>2</v>
      </c>
    </row>
    <row r="2636" spans="1:57" x14ac:dyDescent="0.25">
      <c r="A2636" s="179">
        <f t="shared" si="41"/>
        <v>31267</v>
      </c>
      <c r="B2636" t="s">
        <v>1923</v>
      </c>
      <c r="C2636">
        <v>52617272</v>
      </c>
      <c r="D2636">
        <v>144105</v>
      </c>
      <c r="E2636">
        <v>4</v>
      </c>
      <c r="F2636">
        <v>550023018</v>
      </c>
      <c r="G2636" s="180">
        <v>43775</v>
      </c>
      <c r="H2636" s="180">
        <v>45381</v>
      </c>
      <c r="I2636">
        <v>0</v>
      </c>
      <c r="J2636">
        <v>1</v>
      </c>
      <c r="K2636">
        <v>0</v>
      </c>
      <c r="L2636">
        <v>30</v>
      </c>
      <c r="M2636">
        <v>2</v>
      </c>
      <c r="N2636" s="170">
        <v>22490513</v>
      </c>
      <c r="O2636" s="170">
        <v>24960000</v>
      </c>
      <c r="P2636" s="178">
        <v>64444</v>
      </c>
      <c r="Q2636" s="178">
        <v>2478</v>
      </c>
      <c r="R2636" s="178">
        <v>63287</v>
      </c>
      <c r="S2636">
        <v>0</v>
      </c>
      <c r="T2636">
        <v>0</v>
      </c>
      <c r="U2636">
        <v>0</v>
      </c>
      <c r="W2636">
        <v>0</v>
      </c>
      <c r="X2636">
        <v>0</v>
      </c>
      <c r="Y2636">
        <v>0</v>
      </c>
      <c r="AB2636" s="180">
        <v>44285</v>
      </c>
      <c r="AC2636">
        <v>1</v>
      </c>
      <c r="AD2636" t="s">
        <v>1922</v>
      </c>
      <c r="AE2636">
        <v>1</v>
      </c>
      <c r="AF2636">
        <v>30</v>
      </c>
      <c r="AG2636">
        <v>0</v>
      </c>
      <c r="AN2636">
        <v>1</v>
      </c>
      <c r="AO2636">
        <v>1</v>
      </c>
      <c r="AR2636" s="178">
        <v>32020</v>
      </c>
      <c r="AS2636" t="s">
        <v>1921</v>
      </c>
      <c r="AT2636">
        <v>0</v>
      </c>
      <c r="AU2636">
        <v>0</v>
      </c>
      <c r="AV2636">
        <v>890480123</v>
      </c>
      <c r="AW2636" t="s">
        <v>1920</v>
      </c>
      <c r="AX2636">
        <v>5</v>
      </c>
      <c r="BC2636">
        <v>2</v>
      </c>
      <c r="BD2636">
        <v>7</v>
      </c>
      <c r="BE2636">
        <v>2</v>
      </c>
    </row>
    <row r="2637" spans="1:57" x14ac:dyDescent="0.25">
      <c r="A2637" s="179">
        <f t="shared" si="41"/>
        <v>16799</v>
      </c>
      <c r="B2637" t="s">
        <v>1923</v>
      </c>
      <c r="C2637">
        <v>52617272</v>
      </c>
      <c r="D2637">
        <v>144105</v>
      </c>
      <c r="E2637">
        <v>4</v>
      </c>
      <c r="F2637">
        <v>550023166</v>
      </c>
      <c r="G2637" s="180">
        <v>43797</v>
      </c>
      <c r="H2637" s="180">
        <v>45381</v>
      </c>
      <c r="I2637">
        <v>0</v>
      </c>
      <c r="J2637">
        <v>1</v>
      </c>
      <c r="K2637">
        <v>0</v>
      </c>
      <c r="L2637">
        <v>30</v>
      </c>
      <c r="M2637">
        <v>2</v>
      </c>
      <c r="N2637" s="170">
        <v>22490513</v>
      </c>
      <c r="O2637" s="170">
        <v>24960000</v>
      </c>
      <c r="P2637" s="178">
        <v>34608</v>
      </c>
      <c r="Q2637" s="178">
        <v>1330</v>
      </c>
      <c r="R2637" s="178">
        <v>34003</v>
      </c>
      <c r="S2637">
        <v>0</v>
      </c>
      <c r="T2637">
        <v>0</v>
      </c>
      <c r="U2637">
        <v>0</v>
      </c>
      <c r="W2637">
        <v>0</v>
      </c>
      <c r="X2637">
        <v>0</v>
      </c>
      <c r="Y2637">
        <v>0</v>
      </c>
      <c r="AB2637" s="180">
        <v>44285</v>
      </c>
      <c r="AC2637">
        <v>1</v>
      </c>
      <c r="AD2637" t="s">
        <v>1922</v>
      </c>
      <c r="AE2637">
        <v>1</v>
      </c>
      <c r="AF2637">
        <v>30</v>
      </c>
      <c r="AG2637">
        <v>0</v>
      </c>
      <c r="AN2637">
        <v>1</v>
      </c>
      <c r="AO2637">
        <v>1</v>
      </c>
      <c r="AR2637" s="178">
        <v>17204</v>
      </c>
      <c r="AS2637" t="s">
        <v>1921</v>
      </c>
      <c r="AT2637">
        <v>0</v>
      </c>
      <c r="AU2637">
        <v>0</v>
      </c>
      <c r="AV2637">
        <v>890480123</v>
      </c>
      <c r="AW2637" t="s">
        <v>1920</v>
      </c>
      <c r="AX2637">
        <v>5</v>
      </c>
      <c r="BC2637">
        <v>2</v>
      </c>
      <c r="BD2637">
        <v>7</v>
      </c>
      <c r="BE2637">
        <v>2</v>
      </c>
    </row>
    <row r="2638" spans="1:57" x14ac:dyDescent="0.25">
      <c r="A2638" s="179">
        <f t="shared" si="41"/>
        <v>18036</v>
      </c>
      <c r="B2638" t="s">
        <v>1923</v>
      </c>
      <c r="C2638">
        <v>52617272</v>
      </c>
      <c r="D2638">
        <v>144105</v>
      </c>
      <c r="E2638">
        <v>4</v>
      </c>
      <c r="F2638">
        <v>550023481</v>
      </c>
      <c r="G2638" s="180">
        <v>43857</v>
      </c>
      <c r="H2638" s="180">
        <v>45381</v>
      </c>
      <c r="I2638">
        <v>0</v>
      </c>
      <c r="J2638">
        <v>1</v>
      </c>
      <c r="K2638">
        <v>0</v>
      </c>
      <c r="L2638">
        <v>30</v>
      </c>
      <c r="M2638">
        <v>2</v>
      </c>
      <c r="N2638" s="170">
        <v>22490513</v>
      </c>
      <c r="O2638" s="170">
        <v>24960000</v>
      </c>
      <c r="P2638" s="178">
        <v>37175</v>
      </c>
      <c r="Q2638" s="178">
        <v>1429</v>
      </c>
      <c r="R2638" s="178">
        <v>36506</v>
      </c>
      <c r="S2638">
        <v>0</v>
      </c>
      <c r="T2638">
        <v>0</v>
      </c>
      <c r="U2638">
        <v>0</v>
      </c>
      <c r="W2638">
        <v>0</v>
      </c>
      <c r="X2638">
        <v>0</v>
      </c>
      <c r="Y2638">
        <v>0</v>
      </c>
      <c r="AB2638" s="180">
        <v>44285</v>
      </c>
      <c r="AC2638">
        <v>1</v>
      </c>
      <c r="AD2638" t="s">
        <v>1922</v>
      </c>
      <c r="AE2638">
        <v>1</v>
      </c>
      <c r="AF2638">
        <v>30</v>
      </c>
      <c r="AG2638">
        <v>0</v>
      </c>
      <c r="AN2638">
        <v>1</v>
      </c>
      <c r="AO2638">
        <v>1</v>
      </c>
      <c r="AR2638" s="178">
        <v>18470</v>
      </c>
      <c r="AS2638" t="s">
        <v>1921</v>
      </c>
      <c r="AT2638">
        <v>0</v>
      </c>
      <c r="AU2638">
        <v>0</v>
      </c>
      <c r="AV2638">
        <v>890480123</v>
      </c>
      <c r="AW2638" t="s">
        <v>1920</v>
      </c>
      <c r="AX2638">
        <v>5</v>
      </c>
      <c r="BC2638">
        <v>2</v>
      </c>
      <c r="BD2638">
        <v>7</v>
      </c>
      <c r="BE2638">
        <v>2</v>
      </c>
    </row>
    <row r="2639" spans="1:57" x14ac:dyDescent="0.25">
      <c r="A2639" s="179">
        <f t="shared" si="41"/>
        <v>54142</v>
      </c>
      <c r="B2639" t="s">
        <v>1923</v>
      </c>
      <c r="C2639">
        <v>52617272</v>
      </c>
      <c r="D2639">
        <v>144105</v>
      </c>
      <c r="E2639">
        <v>4</v>
      </c>
      <c r="F2639">
        <v>550023495</v>
      </c>
      <c r="G2639" s="180">
        <v>43864</v>
      </c>
      <c r="H2639" s="180">
        <v>45381</v>
      </c>
      <c r="I2639">
        <v>0</v>
      </c>
      <c r="J2639">
        <v>1</v>
      </c>
      <c r="K2639">
        <v>0</v>
      </c>
      <c r="L2639">
        <v>30</v>
      </c>
      <c r="M2639">
        <v>2</v>
      </c>
      <c r="N2639" s="170">
        <v>22490513</v>
      </c>
      <c r="O2639" s="170">
        <v>24960000</v>
      </c>
      <c r="P2639" s="178">
        <v>111567</v>
      </c>
      <c r="Q2639" s="178">
        <v>4289</v>
      </c>
      <c r="R2639" s="178">
        <v>109587</v>
      </c>
      <c r="S2639">
        <v>0</v>
      </c>
      <c r="T2639">
        <v>0</v>
      </c>
      <c r="U2639">
        <v>0</v>
      </c>
      <c r="W2639">
        <v>0</v>
      </c>
      <c r="X2639">
        <v>0</v>
      </c>
      <c r="Y2639">
        <v>0</v>
      </c>
      <c r="AB2639" s="180">
        <v>44285</v>
      </c>
      <c r="AC2639">
        <v>1</v>
      </c>
      <c r="AD2639" t="s">
        <v>1922</v>
      </c>
      <c r="AE2639">
        <v>1</v>
      </c>
      <c r="AF2639">
        <v>30</v>
      </c>
      <c r="AG2639">
        <v>0</v>
      </c>
      <c r="AN2639">
        <v>1</v>
      </c>
      <c r="AO2639">
        <v>1</v>
      </c>
      <c r="AR2639" s="178">
        <v>55445</v>
      </c>
      <c r="AS2639" t="s">
        <v>1921</v>
      </c>
      <c r="AT2639">
        <v>0</v>
      </c>
      <c r="AU2639">
        <v>0</v>
      </c>
      <c r="AV2639">
        <v>890480123</v>
      </c>
      <c r="AW2639" t="s">
        <v>1920</v>
      </c>
      <c r="AX2639">
        <v>5</v>
      </c>
      <c r="BC2639">
        <v>2</v>
      </c>
      <c r="BD2639">
        <v>7</v>
      </c>
      <c r="BE2639">
        <v>2</v>
      </c>
    </row>
    <row r="2640" spans="1:57" x14ac:dyDescent="0.25">
      <c r="A2640" s="179">
        <f t="shared" si="41"/>
        <v>58244</v>
      </c>
      <c r="B2640" t="s">
        <v>1923</v>
      </c>
      <c r="C2640">
        <v>52617272</v>
      </c>
      <c r="D2640">
        <v>144105</v>
      </c>
      <c r="E2640">
        <v>4</v>
      </c>
      <c r="F2640">
        <v>550023567</v>
      </c>
      <c r="G2640" s="180">
        <v>43879</v>
      </c>
      <c r="H2640" s="180">
        <v>45381</v>
      </c>
      <c r="I2640">
        <v>0</v>
      </c>
      <c r="J2640">
        <v>1</v>
      </c>
      <c r="K2640">
        <v>0</v>
      </c>
      <c r="L2640">
        <v>30</v>
      </c>
      <c r="M2640">
        <v>2</v>
      </c>
      <c r="N2640" s="170">
        <v>22490513</v>
      </c>
      <c r="O2640" s="170">
        <v>24960000</v>
      </c>
      <c r="P2640" s="178">
        <v>120028</v>
      </c>
      <c r="Q2640" s="178">
        <v>4614</v>
      </c>
      <c r="R2640" s="178">
        <v>117889</v>
      </c>
      <c r="S2640">
        <v>0</v>
      </c>
      <c r="T2640">
        <v>0</v>
      </c>
      <c r="U2640">
        <v>0</v>
      </c>
      <c r="W2640">
        <v>0</v>
      </c>
      <c r="X2640">
        <v>0</v>
      </c>
      <c r="Y2640">
        <v>0</v>
      </c>
      <c r="AB2640" s="180">
        <v>44285</v>
      </c>
      <c r="AC2640">
        <v>1</v>
      </c>
      <c r="AD2640" t="s">
        <v>1922</v>
      </c>
      <c r="AE2640">
        <v>1</v>
      </c>
      <c r="AF2640">
        <v>30</v>
      </c>
      <c r="AG2640">
        <v>0</v>
      </c>
      <c r="AN2640">
        <v>1</v>
      </c>
      <c r="AO2640">
        <v>1</v>
      </c>
      <c r="AR2640" s="178">
        <v>59645</v>
      </c>
      <c r="AS2640" t="s">
        <v>1921</v>
      </c>
      <c r="AT2640">
        <v>0</v>
      </c>
      <c r="AU2640">
        <v>0</v>
      </c>
      <c r="AV2640">
        <v>890480123</v>
      </c>
      <c r="AW2640" t="s">
        <v>1920</v>
      </c>
      <c r="AX2640">
        <v>5</v>
      </c>
      <c r="BC2640">
        <v>2</v>
      </c>
      <c r="BD2640">
        <v>7</v>
      </c>
      <c r="BE2640">
        <v>2</v>
      </c>
    </row>
    <row r="2641" spans="1:57" x14ac:dyDescent="0.25">
      <c r="A2641" s="179">
        <f t="shared" si="41"/>
        <v>7416</v>
      </c>
      <c r="B2641" t="s">
        <v>1923</v>
      </c>
      <c r="C2641">
        <v>52617272</v>
      </c>
      <c r="D2641">
        <v>144105</v>
      </c>
      <c r="E2641">
        <v>4</v>
      </c>
      <c r="F2641">
        <v>550023568</v>
      </c>
      <c r="G2641" s="180">
        <v>43879</v>
      </c>
      <c r="H2641" s="180">
        <v>45381</v>
      </c>
      <c r="I2641">
        <v>0</v>
      </c>
      <c r="J2641">
        <v>1</v>
      </c>
      <c r="K2641">
        <v>0</v>
      </c>
      <c r="L2641">
        <v>30</v>
      </c>
      <c r="M2641">
        <v>2</v>
      </c>
      <c r="N2641" s="170">
        <v>22490513</v>
      </c>
      <c r="O2641" s="170">
        <v>24960000</v>
      </c>
      <c r="P2641" s="178">
        <v>15268</v>
      </c>
      <c r="Q2641" s="178">
        <v>587</v>
      </c>
      <c r="R2641" s="178">
        <v>15010</v>
      </c>
      <c r="S2641">
        <v>0</v>
      </c>
      <c r="T2641">
        <v>0</v>
      </c>
      <c r="U2641">
        <v>0</v>
      </c>
      <c r="W2641">
        <v>0</v>
      </c>
      <c r="X2641">
        <v>0</v>
      </c>
      <c r="Y2641">
        <v>0</v>
      </c>
      <c r="AB2641" s="180">
        <v>44285</v>
      </c>
      <c r="AC2641">
        <v>1</v>
      </c>
      <c r="AD2641" t="s">
        <v>1922</v>
      </c>
      <c r="AE2641">
        <v>1</v>
      </c>
      <c r="AF2641">
        <v>30</v>
      </c>
      <c r="AG2641">
        <v>0</v>
      </c>
      <c r="AN2641">
        <v>1</v>
      </c>
      <c r="AO2641">
        <v>1</v>
      </c>
      <c r="AR2641" s="178">
        <v>7594</v>
      </c>
      <c r="AS2641" t="s">
        <v>1921</v>
      </c>
      <c r="AT2641">
        <v>0</v>
      </c>
      <c r="AU2641">
        <v>0</v>
      </c>
      <c r="AV2641">
        <v>890480123</v>
      </c>
      <c r="AW2641" t="s">
        <v>1920</v>
      </c>
      <c r="AX2641">
        <v>5</v>
      </c>
      <c r="BC2641">
        <v>2</v>
      </c>
      <c r="BD2641">
        <v>7</v>
      </c>
      <c r="BE2641">
        <v>2</v>
      </c>
    </row>
    <row r="2642" spans="1:57" x14ac:dyDescent="0.25">
      <c r="A2642" s="179">
        <f t="shared" si="41"/>
        <v>22788</v>
      </c>
      <c r="B2642" t="s">
        <v>1923</v>
      </c>
      <c r="C2642">
        <v>52617272</v>
      </c>
      <c r="D2642">
        <v>144105</v>
      </c>
      <c r="E2642">
        <v>4</v>
      </c>
      <c r="F2642">
        <v>550023731</v>
      </c>
      <c r="G2642" s="180">
        <v>43906</v>
      </c>
      <c r="H2642" s="180">
        <v>45381</v>
      </c>
      <c r="I2642">
        <v>0</v>
      </c>
      <c r="J2642">
        <v>1</v>
      </c>
      <c r="K2642">
        <v>0</v>
      </c>
      <c r="L2642">
        <v>30</v>
      </c>
      <c r="M2642">
        <v>2</v>
      </c>
      <c r="N2642" s="170">
        <v>22490513</v>
      </c>
      <c r="O2642" s="170">
        <v>24960000</v>
      </c>
      <c r="P2642" s="178">
        <v>46972</v>
      </c>
      <c r="Q2642" s="178">
        <v>1806</v>
      </c>
      <c r="R2642" s="178">
        <v>46124</v>
      </c>
      <c r="S2642">
        <v>0</v>
      </c>
      <c r="T2642">
        <v>0</v>
      </c>
      <c r="U2642">
        <v>0</v>
      </c>
      <c r="W2642">
        <v>0</v>
      </c>
      <c r="X2642">
        <v>0</v>
      </c>
      <c r="Y2642">
        <v>0</v>
      </c>
      <c r="AB2642" s="180">
        <v>44285</v>
      </c>
      <c r="AC2642">
        <v>1</v>
      </c>
      <c r="AD2642" t="s">
        <v>1922</v>
      </c>
      <c r="AE2642">
        <v>1</v>
      </c>
      <c r="AF2642">
        <v>30</v>
      </c>
      <c r="AG2642">
        <v>0</v>
      </c>
      <c r="AN2642">
        <v>1</v>
      </c>
      <c r="AO2642">
        <v>1</v>
      </c>
      <c r="AR2642" s="178">
        <v>23336</v>
      </c>
      <c r="AS2642" t="s">
        <v>1921</v>
      </c>
      <c r="AT2642">
        <v>0</v>
      </c>
      <c r="AU2642">
        <v>0</v>
      </c>
      <c r="AV2642">
        <v>890480123</v>
      </c>
      <c r="AW2642" t="s">
        <v>1920</v>
      </c>
      <c r="AX2642">
        <v>5</v>
      </c>
      <c r="BC2642">
        <v>2</v>
      </c>
      <c r="BD2642">
        <v>7</v>
      </c>
      <c r="BE2642">
        <v>2</v>
      </c>
    </row>
    <row r="2643" spans="1:57" x14ac:dyDescent="0.25">
      <c r="A2643" s="179">
        <f t="shared" si="41"/>
        <v>37226</v>
      </c>
      <c r="B2643" t="s">
        <v>1923</v>
      </c>
      <c r="C2643">
        <v>52617272</v>
      </c>
      <c r="D2643">
        <v>144105</v>
      </c>
      <c r="E2643">
        <v>4</v>
      </c>
      <c r="F2643">
        <v>550023813</v>
      </c>
      <c r="G2643" s="180">
        <v>43941</v>
      </c>
      <c r="H2643" s="180">
        <v>45381</v>
      </c>
      <c r="I2643">
        <v>0</v>
      </c>
      <c r="J2643">
        <v>1</v>
      </c>
      <c r="K2643">
        <v>0</v>
      </c>
      <c r="L2643">
        <v>30</v>
      </c>
      <c r="M2643">
        <v>2</v>
      </c>
      <c r="N2643" s="170">
        <v>22490513</v>
      </c>
      <c r="O2643" s="170">
        <v>24960000</v>
      </c>
      <c r="P2643" s="178">
        <v>76713</v>
      </c>
      <c r="Q2643" s="178">
        <v>2949</v>
      </c>
      <c r="R2643" s="178">
        <v>75348</v>
      </c>
      <c r="S2643">
        <v>0</v>
      </c>
      <c r="T2643">
        <v>0</v>
      </c>
      <c r="U2643">
        <v>0</v>
      </c>
      <c r="W2643">
        <v>0</v>
      </c>
      <c r="X2643">
        <v>0</v>
      </c>
      <c r="Y2643">
        <v>0</v>
      </c>
      <c r="AB2643" s="180">
        <v>44285</v>
      </c>
      <c r="AC2643">
        <v>1</v>
      </c>
      <c r="AD2643" t="s">
        <v>1922</v>
      </c>
      <c r="AE2643">
        <v>1</v>
      </c>
      <c r="AF2643">
        <v>30</v>
      </c>
      <c r="AG2643">
        <v>0</v>
      </c>
      <c r="AN2643">
        <v>1</v>
      </c>
      <c r="AO2643">
        <v>1</v>
      </c>
      <c r="AR2643" s="178">
        <v>38122</v>
      </c>
      <c r="AS2643" t="s">
        <v>1921</v>
      </c>
      <c r="AT2643">
        <v>0</v>
      </c>
      <c r="AU2643">
        <v>0</v>
      </c>
      <c r="AV2643">
        <v>890480123</v>
      </c>
      <c r="AW2643" t="s">
        <v>1920</v>
      </c>
      <c r="AX2643">
        <v>5</v>
      </c>
      <c r="BC2643">
        <v>2</v>
      </c>
      <c r="BD2643">
        <v>7</v>
      </c>
      <c r="BE2643">
        <v>2</v>
      </c>
    </row>
    <row r="2644" spans="1:57" x14ac:dyDescent="0.25">
      <c r="A2644" s="179">
        <f t="shared" si="41"/>
        <v>22348</v>
      </c>
      <c r="B2644" t="s">
        <v>1923</v>
      </c>
      <c r="C2644">
        <v>52617272</v>
      </c>
      <c r="D2644">
        <v>144105</v>
      </c>
      <c r="E2644">
        <v>4</v>
      </c>
      <c r="F2644">
        <v>550023814</v>
      </c>
      <c r="G2644" s="180">
        <v>43941</v>
      </c>
      <c r="H2644" s="180">
        <v>45381</v>
      </c>
      <c r="I2644">
        <v>0</v>
      </c>
      <c r="J2644">
        <v>1</v>
      </c>
      <c r="K2644">
        <v>0</v>
      </c>
      <c r="L2644">
        <v>30</v>
      </c>
      <c r="M2644">
        <v>2</v>
      </c>
      <c r="N2644" s="170">
        <v>22490513</v>
      </c>
      <c r="O2644" s="170">
        <v>24960000</v>
      </c>
      <c r="P2644" s="178">
        <v>46048</v>
      </c>
      <c r="Q2644" s="178">
        <v>1770</v>
      </c>
      <c r="R2644" s="178">
        <v>45234</v>
      </c>
      <c r="S2644">
        <v>0</v>
      </c>
      <c r="T2644">
        <v>0</v>
      </c>
      <c r="U2644">
        <v>0</v>
      </c>
      <c r="W2644">
        <v>0</v>
      </c>
      <c r="X2644">
        <v>0</v>
      </c>
      <c r="Y2644">
        <v>0</v>
      </c>
      <c r="AB2644" s="180">
        <v>44285</v>
      </c>
      <c r="AC2644">
        <v>1</v>
      </c>
      <c r="AD2644" t="s">
        <v>1922</v>
      </c>
      <c r="AE2644">
        <v>1</v>
      </c>
      <c r="AF2644">
        <v>30</v>
      </c>
      <c r="AG2644">
        <v>0</v>
      </c>
      <c r="AN2644">
        <v>1</v>
      </c>
      <c r="AO2644">
        <v>1</v>
      </c>
      <c r="AR2644" s="178">
        <v>22886</v>
      </c>
      <c r="AS2644" t="s">
        <v>1921</v>
      </c>
      <c r="AT2644">
        <v>0</v>
      </c>
      <c r="AU2644">
        <v>0</v>
      </c>
      <c r="AV2644">
        <v>890480123</v>
      </c>
      <c r="AW2644" t="s">
        <v>1920</v>
      </c>
      <c r="AX2644">
        <v>5</v>
      </c>
      <c r="BC2644">
        <v>2</v>
      </c>
      <c r="BD2644">
        <v>7</v>
      </c>
      <c r="BE2644">
        <v>2</v>
      </c>
    </row>
    <row r="2645" spans="1:57" x14ac:dyDescent="0.25">
      <c r="A2645" s="179">
        <f t="shared" si="41"/>
        <v>23367</v>
      </c>
      <c r="B2645" t="s">
        <v>1923</v>
      </c>
      <c r="C2645">
        <v>52617272</v>
      </c>
      <c r="D2645">
        <v>144105</v>
      </c>
      <c r="E2645">
        <v>4</v>
      </c>
      <c r="F2645">
        <v>550023841</v>
      </c>
      <c r="G2645" s="180">
        <v>43956</v>
      </c>
      <c r="H2645" s="180">
        <v>45381</v>
      </c>
      <c r="I2645">
        <v>0</v>
      </c>
      <c r="J2645">
        <v>1</v>
      </c>
      <c r="K2645">
        <v>0</v>
      </c>
      <c r="L2645">
        <v>30</v>
      </c>
      <c r="M2645">
        <v>2</v>
      </c>
      <c r="N2645" s="170">
        <v>22490513</v>
      </c>
      <c r="O2645" s="170">
        <v>24960000</v>
      </c>
      <c r="P2645" s="178">
        <v>48156</v>
      </c>
      <c r="Q2645" s="178">
        <v>1851</v>
      </c>
      <c r="R2645" s="178">
        <v>47295</v>
      </c>
      <c r="S2645">
        <v>0</v>
      </c>
      <c r="T2645">
        <v>0</v>
      </c>
      <c r="U2645">
        <v>0</v>
      </c>
      <c r="W2645">
        <v>0</v>
      </c>
      <c r="X2645">
        <v>0</v>
      </c>
      <c r="Y2645">
        <v>0</v>
      </c>
      <c r="AB2645" s="180">
        <v>44285</v>
      </c>
      <c r="AC2645">
        <v>1</v>
      </c>
      <c r="AD2645" t="s">
        <v>1922</v>
      </c>
      <c r="AE2645">
        <v>1</v>
      </c>
      <c r="AF2645">
        <v>30</v>
      </c>
      <c r="AG2645">
        <v>0</v>
      </c>
      <c r="AN2645">
        <v>1</v>
      </c>
      <c r="AO2645">
        <v>1</v>
      </c>
      <c r="AR2645" s="178">
        <v>23928</v>
      </c>
      <c r="AS2645" t="s">
        <v>1921</v>
      </c>
      <c r="AT2645">
        <v>0</v>
      </c>
      <c r="AU2645">
        <v>0</v>
      </c>
      <c r="AV2645">
        <v>890480123</v>
      </c>
      <c r="AW2645" t="s">
        <v>1920</v>
      </c>
      <c r="AX2645">
        <v>5</v>
      </c>
      <c r="BC2645">
        <v>2</v>
      </c>
      <c r="BD2645">
        <v>7</v>
      </c>
      <c r="BE2645">
        <v>2</v>
      </c>
    </row>
    <row r="2646" spans="1:57" x14ac:dyDescent="0.25">
      <c r="A2646" s="179">
        <f t="shared" si="41"/>
        <v>19469</v>
      </c>
      <c r="B2646" t="s">
        <v>1923</v>
      </c>
      <c r="C2646">
        <v>52617272</v>
      </c>
      <c r="D2646">
        <v>144105</v>
      </c>
      <c r="E2646">
        <v>4</v>
      </c>
      <c r="F2646">
        <v>550023842</v>
      </c>
      <c r="G2646" s="180">
        <v>43956</v>
      </c>
      <c r="H2646" s="180">
        <v>45381</v>
      </c>
      <c r="I2646">
        <v>0</v>
      </c>
      <c r="J2646">
        <v>1</v>
      </c>
      <c r="K2646">
        <v>0</v>
      </c>
      <c r="L2646">
        <v>30</v>
      </c>
      <c r="M2646">
        <v>2</v>
      </c>
      <c r="N2646" s="170">
        <v>22490513</v>
      </c>
      <c r="O2646" s="170">
        <v>24960000</v>
      </c>
      <c r="P2646" s="178">
        <v>40125</v>
      </c>
      <c r="Q2646" s="178">
        <v>1543</v>
      </c>
      <c r="R2646" s="178">
        <v>39407</v>
      </c>
      <c r="S2646">
        <v>0</v>
      </c>
      <c r="T2646">
        <v>0</v>
      </c>
      <c r="U2646">
        <v>0</v>
      </c>
      <c r="W2646">
        <v>0</v>
      </c>
      <c r="X2646">
        <v>0</v>
      </c>
      <c r="Y2646">
        <v>0</v>
      </c>
      <c r="AB2646" s="180">
        <v>44285</v>
      </c>
      <c r="AC2646">
        <v>1</v>
      </c>
      <c r="AD2646" t="s">
        <v>1922</v>
      </c>
      <c r="AE2646">
        <v>1</v>
      </c>
      <c r="AF2646">
        <v>30</v>
      </c>
      <c r="AG2646">
        <v>0</v>
      </c>
      <c r="AN2646">
        <v>1</v>
      </c>
      <c r="AO2646">
        <v>1</v>
      </c>
      <c r="AR2646" s="178">
        <v>19938</v>
      </c>
      <c r="AS2646" t="s">
        <v>1921</v>
      </c>
      <c r="AT2646">
        <v>0</v>
      </c>
      <c r="AU2646">
        <v>0</v>
      </c>
      <c r="AV2646">
        <v>890480123</v>
      </c>
      <c r="AW2646" t="s">
        <v>1920</v>
      </c>
      <c r="AX2646">
        <v>5</v>
      </c>
      <c r="BC2646">
        <v>2</v>
      </c>
      <c r="BD2646">
        <v>7</v>
      </c>
      <c r="BE2646">
        <v>2</v>
      </c>
    </row>
    <row r="2647" spans="1:57" x14ac:dyDescent="0.25">
      <c r="A2647" s="179">
        <f t="shared" si="41"/>
        <v>13148</v>
      </c>
      <c r="B2647" t="s">
        <v>1923</v>
      </c>
      <c r="C2647">
        <v>52617272</v>
      </c>
      <c r="D2647">
        <v>144105</v>
      </c>
      <c r="E2647">
        <v>4</v>
      </c>
      <c r="F2647">
        <v>550024153</v>
      </c>
      <c r="G2647" s="180">
        <v>44049</v>
      </c>
      <c r="H2647" s="180">
        <v>45381</v>
      </c>
      <c r="I2647">
        <v>0</v>
      </c>
      <c r="J2647">
        <v>1</v>
      </c>
      <c r="K2647">
        <v>0</v>
      </c>
      <c r="L2647">
        <v>30</v>
      </c>
      <c r="M2647">
        <v>2</v>
      </c>
      <c r="N2647" s="170">
        <v>22490513</v>
      </c>
      <c r="O2647" s="170">
        <v>24960000</v>
      </c>
      <c r="P2647" s="178">
        <v>27093</v>
      </c>
      <c r="Q2647" s="178">
        <v>1042</v>
      </c>
      <c r="R2647" s="178">
        <v>26612</v>
      </c>
      <c r="S2647">
        <v>0</v>
      </c>
      <c r="T2647">
        <v>0</v>
      </c>
      <c r="U2647">
        <v>0</v>
      </c>
      <c r="W2647">
        <v>0</v>
      </c>
      <c r="X2647">
        <v>0</v>
      </c>
      <c r="Y2647">
        <v>0</v>
      </c>
      <c r="AB2647" s="180">
        <v>44285</v>
      </c>
      <c r="AC2647">
        <v>1</v>
      </c>
      <c r="AD2647" t="s">
        <v>1922</v>
      </c>
      <c r="AE2647">
        <v>1</v>
      </c>
      <c r="AF2647">
        <v>30</v>
      </c>
      <c r="AG2647">
        <v>0</v>
      </c>
      <c r="AN2647">
        <v>1</v>
      </c>
      <c r="AO2647">
        <v>1</v>
      </c>
      <c r="AR2647" s="178">
        <v>13464</v>
      </c>
      <c r="AS2647" t="s">
        <v>1921</v>
      </c>
      <c r="AT2647">
        <v>0</v>
      </c>
      <c r="AU2647">
        <v>0</v>
      </c>
      <c r="AV2647">
        <v>890480123</v>
      </c>
      <c r="AW2647" t="s">
        <v>1920</v>
      </c>
      <c r="AX2647">
        <v>5</v>
      </c>
      <c r="BC2647">
        <v>2</v>
      </c>
      <c r="BD2647">
        <v>7</v>
      </c>
      <c r="BE2647">
        <v>2</v>
      </c>
    </row>
    <row r="2648" spans="1:57" x14ac:dyDescent="0.25">
      <c r="A2648" s="179">
        <f t="shared" si="41"/>
        <v>37194</v>
      </c>
      <c r="B2648" t="s">
        <v>1923</v>
      </c>
      <c r="C2648">
        <v>52617272</v>
      </c>
      <c r="D2648">
        <v>144105</v>
      </c>
      <c r="E2648">
        <v>4</v>
      </c>
      <c r="F2648">
        <v>550024154</v>
      </c>
      <c r="G2648" s="180">
        <v>44049</v>
      </c>
      <c r="H2648" s="180">
        <v>45381</v>
      </c>
      <c r="I2648">
        <v>0</v>
      </c>
      <c r="J2648">
        <v>1</v>
      </c>
      <c r="K2648">
        <v>0</v>
      </c>
      <c r="L2648">
        <v>30</v>
      </c>
      <c r="M2648">
        <v>2</v>
      </c>
      <c r="N2648" s="170">
        <v>22490513</v>
      </c>
      <c r="O2648" s="170">
        <v>24960000</v>
      </c>
      <c r="P2648" s="178">
        <v>76646</v>
      </c>
      <c r="Q2648" s="178">
        <v>2947</v>
      </c>
      <c r="R2648" s="178">
        <v>75283</v>
      </c>
      <c r="S2648">
        <v>0</v>
      </c>
      <c r="T2648">
        <v>0</v>
      </c>
      <c r="U2648">
        <v>0</v>
      </c>
      <c r="W2648">
        <v>0</v>
      </c>
      <c r="X2648">
        <v>0</v>
      </c>
      <c r="Y2648">
        <v>0</v>
      </c>
      <c r="AB2648" s="180">
        <v>44285</v>
      </c>
      <c r="AC2648">
        <v>1</v>
      </c>
      <c r="AD2648" t="s">
        <v>1922</v>
      </c>
      <c r="AE2648">
        <v>1</v>
      </c>
      <c r="AF2648">
        <v>30</v>
      </c>
      <c r="AG2648">
        <v>0</v>
      </c>
      <c r="AN2648">
        <v>1</v>
      </c>
      <c r="AO2648">
        <v>1</v>
      </c>
      <c r="AR2648" s="178">
        <v>38089</v>
      </c>
      <c r="AS2648" t="s">
        <v>1921</v>
      </c>
      <c r="AT2648">
        <v>0</v>
      </c>
      <c r="AU2648">
        <v>0</v>
      </c>
      <c r="AV2648">
        <v>890480123</v>
      </c>
      <c r="AW2648" t="s">
        <v>1920</v>
      </c>
      <c r="AX2648">
        <v>5</v>
      </c>
      <c r="BC2648">
        <v>2</v>
      </c>
      <c r="BD2648">
        <v>7</v>
      </c>
      <c r="BE2648">
        <v>2</v>
      </c>
    </row>
    <row r="2649" spans="1:57" x14ac:dyDescent="0.25">
      <c r="A2649" s="179">
        <f t="shared" si="41"/>
        <v>42418</v>
      </c>
      <c r="B2649" t="s">
        <v>1923</v>
      </c>
      <c r="C2649">
        <v>52617272</v>
      </c>
      <c r="D2649">
        <v>144105</v>
      </c>
      <c r="E2649">
        <v>4</v>
      </c>
      <c r="F2649">
        <v>550024155</v>
      </c>
      <c r="G2649" s="180">
        <v>44049</v>
      </c>
      <c r="H2649" s="180">
        <v>45381</v>
      </c>
      <c r="I2649">
        <v>0</v>
      </c>
      <c r="J2649">
        <v>1</v>
      </c>
      <c r="K2649">
        <v>0</v>
      </c>
      <c r="L2649">
        <v>30</v>
      </c>
      <c r="M2649">
        <v>2</v>
      </c>
      <c r="N2649" s="170">
        <v>22490513</v>
      </c>
      <c r="O2649" s="170">
        <v>24960000</v>
      </c>
      <c r="P2649" s="178">
        <v>87403</v>
      </c>
      <c r="Q2649" s="178">
        <v>3360</v>
      </c>
      <c r="R2649" s="178">
        <v>85857</v>
      </c>
      <c r="S2649">
        <v>0</v>
      </c>
      <c r="T2649">
        <v>0</v>
      </c>
      <c r="U2649">
        <v>0</v>
      </c>
      <c r="W2649">
        <v>0</v>
      </c>
      <c r="X2649">
        <v>0</v>
      </c>
      <c r="Y2649">
        <v>0</v>
      </c>
      <c r="AB2649" s="180">
        <v>44285</v>
      </c>
      <c r="AC2649">
        <v>1</v>
      </c>
      <c r="AD2649" t="s">
        <v>1922</v>
      </c>
      <c r="AE2649">
        <v>1</v>
      </c>
      <c r="AF2649">
        <v>30</v>
      </c>
      <c r="AG2649">
        <v>0</v>
      </c>
      <c r="AN2649">
        <v>1</v>
      </c>
      <c r="AO2649">
        <v>1</v>
      </c>
      <c r="AR2649" s="178">
        <v>43439</v>
      </c>
      <c r="AS2649" t="s">
        <v>1921</v>
      </c>
      <c r="AT2649">
        <v>0</v>
      </c>
      <c r="AU2649">
        <v>0</v>
      </c>
      <c r="AV2649">
        <v>890480123</v>
      </c>
      <c r="AW2649" t="s">
        <v>1920</v>
      </c>
      <c r="AX2649">
        <v>5</v>
      </c>
      <c r="BC2649">
        <v>2</v>
      </c>
      <c r="BD2649">
        <v>7</v>
      </c>
      <c r="BE2649">
        <v>2</v>
      </c>
    </row>
    <row r="2650" spans="1:57" x14ac:dyDescent="0.25">
      <c r="A2650" s="179">
        <f t="shared" si="41"/>
        <v>31913</v>
      </c>
      <c r="B2650" t="s">
        <v>1923</v>
      </c>
      <c r="C2650">
        <v>52617272</v>
      </c>
      <c r="D2650">
        <v>144105</v>
      </c>
      <c r="E2650">
        <v>4</v>
      </c>
      <c r="F2650">
        <v>550024156</v>
      </c>
      <c r="G2650" s="180">
        <v>44049</v>
      </c>
      <c r="H2650" s="180">
        <v>45381</v>
      </c>
      <c r="I2650">
        <v>0</v>
      </c>
      <c r="J2650">
        <v>1</v>
      </c>
      <c r="K2650">
        <v>0</v>
      </c>
      <c r="L2650">
        <v>30</v>
      </c>
      <c r="M2650">
        <v>2</v>
      </c>
      <c r="N2650" s="170">
        <v>22490513</v>
      </c>
      <c r="O2650" s="170">
        <v>24960000</v>
      </c>
      <c r="P2650" s="178">
        <v>65770</v>
      </c>
      <c r="Q2650" s="178">
        <v>2529</v>
      </c>
      <c r="R2650" s="178">
        <v>64594</v>
      </c>
      <c r="S2650">
        <v>0</v>
      </c>
      <c r="T2650">
        <v>0</v>
      </c>
      <c r="U2650">
        <v>0</v>
      </c>
      <c r="W2650">
        <v>0</v>
      </c>
      <c r="X2650">
        <v>0</v>
      </c>
      <c r="Y2650">
        <v>0</v>
      </c>
      <c r="AB2650" s="180">
        <v>44285</v>
      </c>
      <c r="AC2650">
        <v>1</v>
      </c>
      <c r="AD2650" t="s">
        <v>1922</v>
      </c>
      <c r="AE2650">
        <v>1</v>
      </c>
      <c r="AF2650">
        <v>30</v>
      </c>
      <c r="AG2650">
        <v>0</v>
      </c>
      <c r="AN2650">
        <v>1</v>
      </c>
      <c r="AO2650">
        <v>1</v>
      </c>
      <c r="AR2650" s="178">
        <v>32681</v>
      </c>
      <c r="AS2650" t="s">
        <v>1921</v>
      </c>
      <c r="AT2650">
        <v>0</v>
      </c>
      <c r="AU2650">
        <v>0</v>
      </c>
      <c r="AV2650">
        <v>890480123</v>
      </c>
      <c r="AW2650" t="s">
        <v>1920</v>
      </c>
      <c r="AX2650">
        <v>5</v>
      </c>
      <c r="BC2650">
        <v>2</v>
      </c>
      <c r="BD2650">
        <v>7</v>
      </c>
      <c r="BE2650">
        <v>2</v>
      </c>
    </row>
    <row r="2651" spans="1:57" x14ac:dyDescent="0.25">
      <c r="A2651" s="179">
        <f t="shared" si="41"/>
        <v>33932</v>
      </c>
      <c r="B2651" t="s">
        <v>1923</v>
      </c>
      <c r="C2651">
        <v>52617272</v>
      </c>
      <c r="D2651">
        <v>144105</v>
      </c>
      <c r="E2651">
        <v>4</v>
      </c>
      <c r="F2651">
        <v>550024157</v>
      </c>
      <c r="G2651" s="180">
        <v>44049</v>
      </c>
      <c r="H2651" s="180">
        <v>45381</v>
      </c>
      <c r="I2651">
        <v>0</v>
      </c>
      <c r="J2651">
        <v>1</v>
      </c>
      <c r="K2651">
        <v>0</v>
      </c>
      <c r="L2651">
        <v>30</v>
      </c>
      <c r="M2651">
        <v>2</v>
      </c>
      <c r="N2651" s="170">
        <v>22490513</v>
      </c>
      <c r="O2651" s="170">
        <v>24960000</v>
      </c>
      <c r="P2651" s="178">
        <v>69917</v>
      </c>
      <c r="Q2651" s="178">
        <v>2688</v>
      </c>
      <c r="R2651" s="178">
        <v>68680</v>
      </c>
      <c r="S2651">
        <v>0</v>
      </c>
      <c r="T2651">
        <v>0</v>
      </c>
      <c r="U2651">
        <v>0</v>
      </c>
      <c r="W2651">
        <v>0</v>
      </c>
      <c r="X2651">
        <v>0</v>
      </c>
      <c r="Y2651">
        <v>0</v>
      </c>
      <c r="AB2651" s="180">
        <v>44285</v>
      </c>
      <c r="AC2651">
        <v>1</v>
      </c>
      <c r="AD2651" t="s">
        <v>1922</v>
      </c>
      <c r="AE2651">
        <v>1</v>
      </c>
      <c r="AF2651">
        <v>30</v>
      </c>
      <c r="AG2651">
        <v>0</v>
      </c>
      <c r="AN2651">
        <v>1</v>
      </c>
      <c r="AO2651">
        <v>1</v>
      </c>
      <c r="AR2651" s="178">
        <v>34748</v>
      </c>
      <c r="AS2651" t="s">
        <v>1921</v>
      </c>
      <c r="AT2651">
        <v>0</v>
      </c>
      <c r="AU2651">
        <v>0</v>
      </c>
      <c r="AV2651">
        <v>890480123</v>
      </c>
      <c r="AW2651" t="s">
        <v>1920</v>
      </c>
      <c r="AX2651">
        <v>5</v>
      </c>
      <c r="BC2651">
        <v>2</v>
      </c>
      <c r="BD2651">
        <v>7</v>
      </c>
      <c r="BE2651">
        <v>2</v>
      </c>
    </row>
    <row r="2652" spans="1:57" x14ac:dyDescent="0.25">
      <c r="A2652" s="179">
        <f t="shared" si="41"/>
        <v>2625</v>
      </c>
      <c r="B2652" t="s">
        <v>1923</v>
      </c>
      <c r="C2652">
        <v>52617272</v>
      </c>
      <c r="D2652">
        <v>144105</v>
      </c>
      <c r="E2652">
        <v>4</v>
      </c>
      <c r="F2652">
        <v>550024172</v>
      </c>
      <c r="G2652" s="180">
        <v>44056</v>
      </c>
      <c r="H2652" s="180">
        <v>45381</v>
      </c>
      <c r="I2652">
        <v>0</v>
      </c>
      <c r="J2652">
        <v>1</v>
      </c>
      <c r="K2652">
        <v>1</v>
      </c>
      <c r="L2652">
        <v>30</v>
      </c>
      <c r="M2652">
        <v>2</v>
      </c>
      <c r="N2652" s="170">
        <v>22490513</v>
      </c>
      <c r="O2652" s="170">
        <v>24960000</v>
      </c>
      <c r="P2652" s="178">
        <v>5421</v>
      </c>
      <c r="Q2652" s="178">
        <v>208</v>
      </c>
      <c r="R2652" s="178">
        <v>5313</v>
      </c>
      <c r="S2652">
        <v>0</v>
      </c>
      <c r="T2652">
        <v>0</v>
      </c>
      <c r="U2652">
        <v>0</v>
      </c>
      <c r="W2652">
        <v>0</v>
      </c>
      <c r="X2652">
        <v>0</v>
      </c>
      <c r="Y2652">
        <v>0</v>
      </c>
      <c r="AB2652" s="180">
        <v>44285</v>
      </c>
      <c r="AC2652">
        <v>1</v>
      </c>
      <c r="AD2652" t="s">
        <v>1922</v>
      </c>
      <c r="AE2652">
        <v>1</v>
      </c>
      <c r="AF2652">
        <v>30</v>
      </c>
      <c r="AG2652">
        <v>0</v>
      </c>
      <c r="AN2652">
        <v>1</v>
      </c>
      <c r="AO2652">
        <v>1</v>
      </c>
      <c r="AR2652" s="178">
        <v>2688</v>
      </c>
      <c r="AS2652" t="s">
        <v>1921</v>
      </c>
      <c r="AT2652">
        <v>0</v>
      </c>
      <c r="AU2652">
        <v>0</v>
      </c>
      <c r="AV2652">
        <v>890480123</v>
      </c>
      <c r="AW2652" t="s">
        <v>1920</v>
      </c>
      <c r="AX2652">
        <v>5</v>
      </c>
      <c r="BC2652">
        <v>2</v>
      </c>
      <c r="BD2652">
        <v>7</v>
      </c>
      <c r="BE2652">
        <v>2</v>
      </c>
    </row>
    <row r="2653" spans="1:57" x14ac:dyDescent="0.25">
      <c r="A2653" s="179">
        <f t="shared" si="41"/>
        <v>4352</v>
      </c>
      <c r="B2653" t="s">
        <v>1923</v>
      </c>
      <c r="C2653">
        <v>52617272</v>
      </c>
      <c r="D2653">
        <v>144105</v>
      </c>
      <c r="E2653">
        <v>4</v>
      </c>
      <c r="F2653">
        <v>550024221</v>
      </c>
      <c r="G2653" s="180">
        <v>44072</v>
      </c>
      <c r="H2653" s="180">
        <v>45381</v>
      </c>
      <c r="I2653">
        <v>0</v>
      </c>
      <c r="J2653">
        <v>1</v>
      </c>
      <c r="K2653">
        <v>0</v>
      </c>
      <c r="L2653">
        <v>30</v>
      </c>
      <c r="M2653">
        <v>2</v>
      </c>
      <c r="N2653" s="170">
        <v>22490513</v>
      </c>
      <c r="O2653" s="170">
        <v>24960000</v>
      </c>
      <c r="P2653" s="178">
        <v>8956</v>
      </c>
      <c r="Q2653" s="178">
        <v>344</v>
      </c>
      <c r="R2653" s="178">
        <v>8809</v>
      </c>
      <c r="S2653">
        <v>0</v>
      </c>
      <c r="T2653">
        <v>0</v>
      </c>
      <c r="U2653">
        <v>0</v>
      </c>
      <c r="W2653">
        <v>0</v>
      </c>
      <c r="X2653">
        <v>0</v>
      </c>
      <c r="Y2653">
        <v>0</v>
      </c>
      <c r="AB2653" s="180">
        <v>44285</v>
      </c>
      <c r="AC2653">
        <v>1</v>
      </c>
      <c r="AD2653" t="s">
        <v>1922</v>
      </c>
      <c r="AE2653">
        <v>1</v>
      </c>
      <c r="AF2653">
        <v>30</v>
      </c>
      <c r="AG2653">
        <v>0</v>
      </c>
      <c r="AN2653">
        <v>1</v>
      </c>
      <c r="AO2653">
        <v>1</v>
      </c>
      <c r="AR2653" s="178">
        <v>4457</v>
      </c>
      <c r="AS2653" t="s">
        <v>1921</v>
      </c>
      <c r="AT2653">
        <v>0</v>
      </c>
      <c r="AU2653">
        <v>0</v>
      </c>
      <c r="AV2653">
        <v>890480123</v>
      </c>
      <c r="AW2653" t="s">
        <v>1920</v>
      </c>
      <c r="AX2653">
        <v>5</v>
      </c>
      <c r="BC2653">
        <v>2</v>
      </c>
      <c r="BD2653">
        <v>7</v>
      </c>
      <c r="BE2653">
        <v>2</v>
      </c>
    </row>
    <row r="2654" spans="1:57" x14ac:dyDescent="0.25">
      <c r="A2654" s="179">
        <f t="shared" si="41"/>
        <v>43460</v>
      </c>
      <c r="B2654" t="s">
        <v>1923</v>
      </c>
      <c r="C2654">
        <v>52617272</v>
      </c>
      <c r="D2654">
        <v>144105</v>
      </c>
      <c r="E2654">
        <v>4</v>
      </c>
      <c r="F2654">
        <v>550024365</v>
      </c>
      <c r="G2654" s="180">
        <v>44081</v>
      </c>
      <c r="H2654" s="180">
        <v>45381</v>
      </c>
      <c r="I2654">
        <v>0</v>
      </c>
      <c r="J2654">
        <v>1</v>
      </c>
      <c r="K2654">
        <v>0</v>
      </c>
      <c r="L2654">
        <v>30</v>
      </c>
      <c r="M2654">
        <v>2</v>
      </c>
      <c r="N2654" s="170">
        <v>22490513</v>
      </c>
      <c r="O2654" s="170">
        <v>24960000</v>
      </c>
      <c r="P2654" s="178">
        <v>89561</v>
      </c>
      <c r="Q2654" s="178">
        <v>3443</v>
      </c>
      <c r="R2654" s="178">
        <v>87966</v>
      </c>
      <c r="S2654">
        <v>0</v>
      </c>
      <c r="T2654">
        <v>0</v>
      </c>
      <c r="U2654">
        <v>0</v>
      </c>
      <c r="W2654">
        <v>0</v>
      </c>
      <c r="X2654">
        <v>0</v>
      </c>
      <c r="Y2654">
        <v>0</v>
      </c>
      <c r="AB2654" s="180">
        <v>44285</v>
      </c>
      <c r="AC2654">
        <v>1</v>
      </c>
      <c r="AD2654" t="s">
        <v>1922</v>
      </c>
      <c r="AE2654">
        <v>1</v>
      </c>
      <c r="AF2654">
        <v>30</v>
      </c>
      <c r="AG2654">
        <v>0</v>
      </c>
      <c r="AN2654">
        <v>1</v>
      </c>
      <c r="AO2654">
        <v>1</v>
      </c>
      <c r="AR2654" s="178">
        <v>44506</v>
      </c>
      <c r="AS2654" t="s">
        <v>1921</v>
      </c>
      <c r="AT2654">
        <v>0</v>
      </c>
      <c r="AU2654">
        <v>0</v>
      </c>
      <c r="AV2654">
        <v>890480123</v>
      </c>
      <c r="AW2654" t="s">
        <v>1920</v>
      </c>
      <c r="AX2654">
        <v>5</v>
      </c>
      <c r="BC2654">
        <v>2</v>
      </c>
      <c r="BD2654">
        <v>7</v>
      </c>
      <c r="BE2654">
        <v>2</v>
      </c>
    </row>
    <row r="2655" spans="1:57" x14ac:dyDescent="0.25">
      <c r="A2655" s="179">
        <f t="shared" si="41"/>
        <v>38230</v>
      </c>
      <c r="B2655" t="s">
        <v>1923</v>
      </c>
      <c r="C2655">
        <v>52617272</v>
      </c>
      <c r="D2655">
        <v>144105</v>
      </c>
      <c r="E2655">
        <v>4</v>
      </c>
      <c r="F2655">
        <v>550024614</v>
      </c>
      <c r="G2655" s="180">
        <v>44120</v>
      </c>
      <c r="H2655" s="180">
        <v>45381</v>
      </c>
      <c r="I2655">
        <v>0</v>
      </c>
      <c r="J2655">
        <v>1</v>
      </c>
      <c r="K2655">
        <v>0</v>
      </c>
      <c r="L2655">
        <v>30</v>
      </c>
      <c r="M2655">
        <v>2</v>
      </c>
      <c r="N2655" s="170">
        <v>22490513</v>
      </c>
      <c r="O2655" s="170">
        <v>24960000</v>
      </c>
      <c r="P2655" s="178">
        <v>78791</v>
      </c>
      <c r="Q2655" s="178">
        <v>3029</v>
      </c>
      <c r="R2655" s="178">
        <v>77380</v>
      </c>
      <c r="S2655">
        <v>0</v>
      </c>
      <c r="T2655">
        <v>0</v>
      </c>
      <c r="U2655">
        <v>0</v>
      </c>
      <c r="W2655">
        <v>0</v>
      </c>
      <c r="X2655">
        <v>0</v>
      </c>
      <c r="Y2655">
        <v>0</v>
      </c>
      <c r="AB2655" s="180">
        <v>44285</v>
      </c>
      <c r="AC2655">
        <v>1</v>
      </c>
      <c r="AD2655" t="s">
        <v>1922</v>
      </c>
      <c r="AE2655">
        <v>1</v>
      </c>
      <c r="AF2655">
        <v>30</v>
      </c>
      <c r="AG2655">
        <v>0</v>
      </c>
      <c r="AN2655">
        <v>1</v>
      </c>
      <c r="AO2655">
        <v>1</v>
      </c>
      <c r="AR2655" s="178">
        <v>39150</v>
      </c>
      <c r="AS2655" t="s">
        <v>1921</v>
      </c>
      <c r="AT2655">
        <v>0</v>
      </c>
      <c r="AU2655">
        <v>0</v>
      </c>
      <c r="AV2655">
        <v>890480123</v>
      </c>
      <c r="AW2655" t="s">
        <v>1920</v>
      </c>
      <c r="AX2655">
        <v>5</v>
      </c>
      <c r="BC2655">
        <v>2</v>
      </c>
      <c r="BD2655">
        <v>7</v>
      </c>
      <c r="BE2655">
        <v>2</v>
      </c>
    </row>
    <row r="2656" spans="1:57" x14ac:dyDescent="0.25">
      <c r="A2656" s="179">
        <f t="shared" si="41"/>
        <v>45522</v>
      </c>
      <c r="B2656" t="s">
        <v>1923</v>
      </c>
      <c r="C2656">
        <v>52617272</v>
      </c>
      <c r="D2656">
        <v>144105</v>
      </c>
      <c r="E2656">
        <v>4</v>
      </c>
      <c r="F2656">
        <v>550024778</v>
      </c>
      <c r="G2656" s="180">
        <v>44141</v>
      </c>
      <c r="H2656" s="180">
        <v>45381</v>
      </c>
      <c r="I2656">
        <v>0</v>
      </c>
      <c r="J2656">
        <v>1</v>
      </c>
      <c r="K2656">
        <v>0</v>
      </c>
      <c r="L2656">
        <v>30</v>
      </c>
      <c r="M2656">
        <v>2</v>
      </c>
      <c r="N2656" s="170">
        <v>22490513</v>
      </c>
      <c r="O2656" s="170">
        <v>24960000</v>
      </c>
      <c r="P2656" s="178">
        <v>93799</v>
      </c>
      <c r="Q2656" s="178">
        <v>3606</v>
      </c>
      <c r="R2656" s="178">
        <v>92139</v>
      </c>
      <c r="S2656">
        <v>0</v>
      </c>
      <c r="T2656">
        <v>0</v>
      </c>
      <c r="U2656">
        <v>0</v>
      </c>
      <c r="W2656">
        <v>0</v>
      </c>
      <c r="X2656">
        <v>0</v>
      </c>
      <c r="Y2656">
        <v>0</v>
      </c>
      <c r="AB2656" s="180">
        <v>44285</v>
      </c>
      <c r="AC2656">
        <v>1</v>
      </c>
      <c r="AD2656" t="s">
        <v>1922</v>
      </c>
      <c r="AE2656">
        <v>1</v>
      </c>
      <c r="AF2656">
        <v>30</v>
      </c>
      <c r="AG2656">
        <v>0</v>
      </c>
      <c r="AN2656">
        <v>1</v>
      </c>
      <c r="AO2656">
        <v>1</v>
      </c>
      <c r="AR2656" s="178">
        <v>46617</v>
      </c>
      <c r="AS2656" t="s">
        <v>1921</v>
      </c>
      <c r="AT2656">
        <v>0</v>
      </c>
      <c r="AU2656">
        <v>0</v>
      </c>
      <c r="AV2656">
        <v>890480123</v>
      </c>
      <c r="AW2656" t="s">
        <v>1920</v>
      </c>
      <c r="AX2656">
        <v>5</v>
      </c>
      <c r="BC2656">
        <v>2</v>
      </c>
      <c r="BD2656">
        <v>7</v>
      </c>
      <c r="BE2656">
        <v>2</v>
      </c>
    </row>
    <row r="2657" spans="1:57" x14ac:dyDescent="0.25">
      <c r="A2657" s="179">
        <f t="shared" si="41"/>
        <v>12004</v>
      </c>
      <c r="B2657" t="s">
        <v>1923</v>
      </c>
      <c r="C2657">
        <v>52617272</v>
      </c>
      <c r="D2657">
        <v>144105</v>
      </c>
      <c r="E2657">
        <v>4</v>
      </c>
      <c r="F2657">
        <v>550024811</v>
      </c>
      <c r="G2657" s="180">
        <v>44147</v>
      </c>
      <c r="H2657" s="180">
        <v>45381</v>
      </c>
      <c r="I2657">
        <v>0</v>
      </c>
      <c r="J2657">
        <v>1</v>
      </c>
      <c r="K2657">
        <v>0</v>
      </c>
      <c r="L2657">
        <v>30</v>
      </c>
      <c r="M2657">
        <v>2</v>
      </c>
      <c r="N2657" s="170">
        <v>22490513</v>
      </c>
      <c r="O2657" s="170">
        <v>24960000</v>
      </c>
      <c r="P2657" s="178">
        <v>24753</v>
      </c>
      <c r="Q2657" s="178">
        <v>952</v>
      </c>
      <c r="R2657" s="178">
        <v>24297</v>
      </c>
      <c r="S2657">
        <v>0</v>
      </c>
      <c r="T2657">
        <v>0</v>
      </c>
      <c r="U2657">
        <v>0</v>
      </c>
      <c r="W2657">
        <v>0</v>
      </c>
      <c r="X2657">
        <v>0</v>
      </c>
      <c r="Y2657">
        <v>0</v>
      </c>
      <c r="AB2657" s="180">
        <v>44285</v>
      </c>
      <c r="AC2657">
        <v>1</v>
      </c>
      <c r="AD2657" t="s">
        <v>1922</v>
      </c>
      <c r="AE2657">
        <v>1</v>
      </c>
      <c r="AF2657">
        <v>30</v>
      </c>
      <c r="AG2657">
        <v>0</v>
      </c>
      <c r="AN2657">
        <v>1</v>
      </c>
      <c r="AO2657">
        <v>1</v>
      </c>
      <c r="AR2657" s="178">
        <v>12293</v>
      </c>
      <c r="AS2657" t="s">
        <v>1921</v>
      </c>
      <c r="AT2657">
        <v>0</v>
      </c>
      <c r="AU2657">
        <v>0</v>
      </c>
      <c r="AV2657">
        <v>890480123</v>
      </c>
      <c r="AW2657" t="s">
        <v>1920</v>
      </c>
      <c r="AX2657">
        <v>5</v>
      </c>
      <c r="BC2657">
        <v>2</v>
      </c>
      <c r="BD2657">
        <v>7</v>
      </c>
      <c r="BE2657">
        <v>2</v>
      </c>
    </row>
    <row r="2658" spans="1:57" x14ac:dyDescent="0.25">
      <c r="A2658" s="179">
        <f t="shared" si="41"/>
        <v>8509</v>
      </c>
      <c r="B2658" t="s">
        <v>1923</v>
      </c>
      <c r="C2658">
        <v>52617272</v>
      </c>
      <c r="D2658">
        <v>144105</v>
      </c>
      <c r="E2658">
        <v>4</v>
      </c>
      <c r="F2658">
        <v>550024814</v>
      </c>
      <c r="G2658" s="180">
        <v>44148</v>
      </c>
      <c r="H2658" s="180">
        <v>45381</v>
      </c>
      <c r="I2658">
        <v>0</v>
      </c>
      <c r="J2658">
        <v>1</v>
      </c>
      <c r="K2658">
        <v>0</v>
      </c>
      <c r="L2658">
        <v>30</v>
      </c>
      <c r="M2658">
        <v>2</v>
      </c>
      <c r="N2658" s="170">
        <v>22490513</v>
      </c>
      <c r="O2658" s="170">
        <v>24960000</v>
      </c>
      <c r="P2658" s="178">
        <v>17533</v>
      </c>
      <c r="Q2658" s="178">
        <v>674</v>
      </c>
      <c r="R2658" s="178">
        <v>17222</v>
      </c>
      <c r="S2658">
        <v>0</v>
      </c>
      <c r="T2658">
        <v>0</v>
      </c>
      <c r="U2658">
        <v>0</v>
      </c>
      <c r="W2658">
        <v>0</v>
      </c>
      <c r="X2658">
        <v>0</v>
      </c>
      <c r="Y2658">
        <v>0</v>
      </c>
      <c r="AB2658" s="180">
        <v>44285</v>
      </c>
      <c r="AC2658">
        <v>1</v>
      </c>
      <c r="AD2658" t="s">
        <v>1922</v>
      </c>
      <c r="AE2658">
        <v>1</v>
      </c>
      <c r="AF2658">
        <v>30</v>
      </c>
      <c r="AG2658">
        <v>0</v>
      </c>
      <c r="AN2658">
        <v>1</v>
      </c>
      <c r="AO2658">
        <v>1</v>
      </c>
      <c r="AR2658" s="178">
        <v>8713</v>
      </c>
      <c r="AS2658" t="s">
        <v>1921</v>
      </c>
      <c r="AT2658">
        <v>0</v>
      </c>
      <c r="AU2658">
        <v>0</v>
      </c>
      <c r="AV2658">
        <v>890480123</v>
      </c>
      <c r="AW2658" t="s">
        <v>1920</v>
      </c>
      <c r="AX2658">
        <v>5</v>
      </c>
      <c r="BC2658">
        <v>2</v>
      </c>
      <c r="BD2658">
        <v>7</v>
      </c>
      <c r="BE2658">
        <v>2</v>
      </c>
    </row>
    <row r="2659" spans="1:57" x14ac:dyDescent="0.25">
      <c r="A2659" s="179">
        <f t="shared" si="41"/>
        <v>47507</v>
      </c>
      <c r="B2659" t="s">
        <v>1923</v>
      </c>
      <c r="C2659">
        <v>52617272</v>
      </c>
      <c r="D2659">
        <v>144105</v>
      </c>
      <c r="E2659">
        <v>4</v>
      </c>
      <c r="F2659">
        <v>550025562</v>
      </c>
      <c r="G2659" s="180">
        <v>44257</v>
      </c>
      <c r="H2659" s="180">
        <v>45381</v>
      </c>
      <c r="I2659">
        <v>0</v>
      </c>
      <c r="J2659">
        <v>1</v>
      </c>
      <c r="K2659">
        <v>1</v>
      </c>
      <c r="L2659">
        <v>30</v>
      </c>
      <c r="M2659">
        <v>2</v>
      </c>
      <c r="N2659" s="170">
        <v>22490513</v>
      </c>
      <c r="O2659" s="170">
        <v>24960000</v>
      </c>
      <c r="P2659" s="178">
        <v>100000</v>
      </c>
      <c r="Q2659" s="178">
        <v>3844</v>
      </c>
      <c r="R2659" s="178">
        <v>96156</v>
      </c>
      <c r="S2659">
        <v>0</v>
      </c>
      <c r="T2659">
        <v>0</v>
      </c>
      <c r="U2659">
        <v>0</v>
      </c>
      <c r="W2659">
        <v>0</v>
      </c>
      <c r="X2659">
        <v>0</v>
      </c>
      <c r="Y2659">
        <v>0</v>
      </c>
      <c r="AB2659" s="180">
        <v>44285</v>
      </c>
      <c r="AC2659">
        <v>1</v>
      </c>
      <c r="AD2659" t="s">
        <v>1922</v>
      </c>
      <c r="AE2659">
        <v>1</v>
      </c>
      <c r="AF2659">
        <v>30</v>
      </c>
      <c r="AG2659">
        <v>0</v>
      </c>
      <c r="AN2659">
        <v>1</v>
      </c>
      <c r="AO2659">
        <v>1</v>
      </c>
      <c r="AR2659" s="178">
        <v>48649</v>
      </c>
      <c r="AS2659" t="s">
        <v>1921</v>
      </c>
      <c r="AT2659">
        <v>0</v>
      </c>
      <c r="AU2659">
        <v>0</v>
      </c>
      <c r="AV2659">
        <v>890480123</v>
      </c>
      <c r="AW2659" t="s">
        <v>1920</v>
      </c>
      <c r="AX2659">
        <v>5</v>
      </c>
      <c r="BC2659">
        <v>2</v>
      </c>
      <c r="BD2659">
        <v>7</v>
      </c>
      <c r="BE2659">
        <v>2</v>
      </c>
    </row>
    <row r="2660" spans="1:57" x14ac:dyDescent="0.25">
      <c r="A2660" s="179">
        <f t="shared" si="41"/>
        <v>54727</v>
      </c>
      <c r="B2660" t="s">
        <v>1923</v>
      </c>
      <c r="C2660">
        <v>52617272</v>
      </c>
      <c r="D2660">
        <v>144105</v>
      </c>
      <c r="E2660">
        <v>4</v>
      </c>
      <c r="F2660">
        <v>550025617</v>
      </c>
      <c r="G2660" s="180">
        <v>44274</v>
      </c>
      <c r="H2660" s="180">
        <v>45412</v>
      </c>
      <c r="I2660">
        <v>0</v>
      </c>
      <c r="J2660">
        <v>1</v>
      </c>
      <c r="K2660">
        <v>1</v>
      </c>
      <c r="L2660">
        <v>30</v>
      </c>
      <c r="M2660">
        <v>2</v>
      </c>
      <c r="N2660" s="170">
        <v>22490513</v>
      </c>
      <c r="O2660" s="170">
        <v>24960000</v>
      </c>
      <c r="P2660" s="178">
        <v>115200</v>
      </c>
      <c r="Q2660" s="178">
        <v>4429</v>
      </c>
      <c r="R2660" s="178">
        <v>110771</v>
      </c>
      <c r="S2660">
        <v>0</v>
      </c>
      <c r="T2660">
        <v>0</v>
      </c>
      <c r="U2660">
        <v>0</v>
      </c>
      <c r="W2660">
        <v>0</v>
      </c>
      <c r="X2660">
        <v>0</v>
      </c>
      <c r="Y2660">
        <v>0</v>
      </c>
      <c r="AB2660" s="180">
        <v>44285</v>
      </c>
      <c r="AC2660">
        <v>1</v>
      </c>
      <c r="AD2660" t="s">
        <v>1922</v>
      </c>
      <c r="AE2660">
        <v>1</v>
      </c>
      <c r="AF2660">
        <v>30</v>
      </c>
      <c r="AG2660">
        <v>0</v>
      </c>
      <c r="AN2660">
        <v>1</v>
      </c>
      <c r="AO2660">
        <v>1</v>
      </c>
      <c r="AR2660" s="178">
        <v>56044</v>
      </c>
      <c r="AS2660" t="s">
        <v>1921</v>
      </c>
      <c r="AT2660">
        <v>0</v>
      </c>
      <c r="AU2660">
        <v>0</v>
      </c>
      <c r="AV2660">
        <v>890480123</v>
      </c>
      <c r="AW2660" t="s">
        <v>1920</v>
      </c>
      <c r="AX2660">
        <v>5</v>
      </c>
      <c r="BC2660">
        <v>2</v>
      </c>
      <c r="BD2660">
        <v>7</v>
      </c>
      <c r="BE2660">
        <v>2</v>
      </c>
    </row>
    <row r="2661" spans="1:57" x14ac:dyDescent="0.25">
      <c r="A2661" s="179">
        <f t="shared" si="41"/>
        <v>47507</v>
      </c>
      <c r="B2661" t="s">
        <v>1923</v>
      </c>
      <c r="C2661">
        <v>52617272</v>
      </c>
      <c r="D2661">
        <v>144105</v>
      </c>
      <c r="E2661">
        <v>4</v>
      </c>
      <c r="F2661">
        <v>550025618</v>
      </c>
      <c r="G2661" s="180">
        <v>44274</v>
      </c>
      <c r="H2661" s="180">
        <v>45412</v>
      </c>
      <c r="I2661">
        <v>0</v>
      </c>
      <c r="J2661">
        <v>1</v>
      </c>
      <c r="K2661">
        <v>1</v>
      </c>
      <c r="L2661">
        <v>30</v>
      </c>
      <c r="M2661">
        <v>2</v>
      </c>
      <c r="N2661" s="170">
        <v>22490513</v>
      </c>
      <c r="O2661" s="170">
        <v>24960000</v>
      </c>
      <c r="P2661" s="178">
        <v>100000</v>
      </c>
      <c r="Q2661" s="178">
        <v>3844</v>
      </c>
      <c r="R2661" s="178">
        <v>96156</v>
      </c>
      <c r="S2661">
        <v>0</v>
      </c>
      <c r="T2661">
        <v>0</v>
      </c>
      <c r="U2661">
        <v>0</v>
      </c>
      <c r="W2661">
        <v>0</v>
      </c>
      <c r="X2661">
        <v>0</v>
      </c>
      <c r="Y2661">
        <v>0</v>
      </c>
      <c r="AB2661" s="180">
        <v>44285</v>
      </c>
      <c r="AC2661">
        <v>1</v>
      </c>
      <c r="AD2661" t="s">
        <v>1922</v>
      </c>
      <c r="AE2661">
        <v>1</v>
      </c>
      <c r="AF2661">
        <v>30</v>
      </c>
      <c r="AG2661">
        <v>0</v>
      </c>
      <c r="AN2661">
        <v>1</v>
      </c>
      <c r="AO2661">
        <v>1</v>
      </c>
      <c r="AR2661" s="178">
        <v>48649</v>
      </c>
      <c r="AS2661" t="s">
        <v>1921</v>
      </c>
      <c r="AT2661">
        <v>0</v>
      </c>
      <c r="AU2661">
        <v>0</v>
      </c>
      <c r="AV2661">
        <v>890480123</v>
      </c>
      <c r="AW2661" t="s">
        <v>1920</v>
      </c>
      <c r="AX2661">
        <v>5</v>
      </c>
      <c r="BC2661">
        <v>2</v>
      </c>
      <c r="BD2661">
        <v>7</v>
      </c>
      <c r="BE2661">
        <v>2</v>
      </c>
    </row>
    <row r="2662" spans="1:57" x14ac:dyDescent="0.25">
      <c r="A2662" s="179">
        <f t="shared" si="41"/>
        <v>2964</v>
      </c>
      <c r="B2662" t="s">
        <v>1923</v>
      </c>
      <c r="C2662">
        <v>52617272</v>
      </c>
      <c r="D2662">
        <v>144105</v>
      </c>
      <c r="E2662">
        <v>4</v>
      </c>
      <c r="F2662">
        <v>550025680</v>
      </c>
      <c r="G2662" s="180">
        <v>44286</v>
      </c>
      <c r="H2662" s="180">
        <v>44346</v>
      </c>
      <c r="I2662">
        <v>0</v>
      </c>
      <c r="J2662">
        <v>1</v>
      </c>
      <c r="K2662">
        <v>0</v>
      </c>
      <c r="L2662">
        <v>30</v>
      </c>
      <c r="M2662">
        <v>2</v>
      </c>
      <c r="N2662">
        <v>0</v>
      </c>
      <c r="O2662">
        <v>0</v>
      </c>
      <c r="P2662" s="178">
        <v>6000</v>
      </c>
      <c r="Q2662" s="178">
        <v>6000</v>
      </c>
      <c r="R2662" s="178">
        <v>6000</v>
      </c>
      <c r="S2662">
        <v>0</v>
      </c>
      <c r="T2662">
        <v>0</v>
      </c>
      <c r="U2662">
        <v>0</v>
      </c>
      <c r="W2662">
        <v>0</v>
      </c>
      <c r="X2662">
        <v>0</v>
      </c>
      <c r="Y2662">
        <v>0</v>
      </c>
      <c r="AB2662" s="180">
        <v>44286</v>
      </c>
      <c r="AC2662">
        <v>1</v>
      </c>
      <c r="AD2662" t="s">
        <v>1922</v>
      </c>
      <c r="AE2662">
        <v>1</v>
      </c>
      <c r="AF2662">
        <v>30</v>
      </c>
      <c r="AG2662">
        <v>0</v>
      </c>
      <c r="AN2662">
        <v>1</v>
      </c>
      <c r="AO2662">
        <v>1</v>
      </c>
      <c r="AR2662" s="178">
        <v>3036</v>
      </c>
      <c r="AS2662" t="s">
        <v>1921</v>
      </c>
      <c r="AT2662">
        <v>0</v>
      </c>
      <c r="AU2662">
        <v>0</v>
      </c>
      <c r="AV2662">
        <v>890480123</v>
      </c>
      <c r="AW2662" t="s">
        <v>1920</v>
      </c>
      <c r="AX2662">
        <v>5</v>
      </c>
      <c r="BC2662">
        <v>2</v>
      </c>
      <c r="BD2662">
        <v>7</v>
      </c>
      <c r="BE2662">
        <v>2</v>
      </c>
    </row>
    <row r="2663" spans="1:57" x14ac:dyDescent="0.25">
      <c r="A2663" s="179">
        <f t="shared" si="41"/>
        <v>2773123</v>
      </c>
      <c r="B2663" t="s">
        <v>1923</v>
      </c>
      <c r="C2663">
        <v>63338733</v>
      </c>
      <c r="D2663">
        <v>144105</v>
      </c>
      <c r="E2663">
        <v>4</v>
      </c>
      <c r="F2663">
        <v>17881</v>
      </c>
      <c r="G2663" s="180">
        <v>44179</v>
      </c>
      <c r="H2663" s="180">
        <v>44560</v>
      </c>
      <c r="I2663">
        <v>0</v>
      </c>
      <c r="J2663">
        <v>1</v>
      </c>
      <c r="K2663">
        <v>2</v>
      </c>
      <c r="L2663">
        <v>30</v>
      </c>
      <c r="M2663">
        <v>2</v>
      </c>
      <c r="N2663" s="170">
        <v>8648788</v>
      </c>
      <c r="O2663" s="170">
        <v>9000000</v>
      </c>
      <c r="P2663" s="178">
        <v>3898560</v>
      </c>
      <c r="Q2663" s="178">
        <v>340300</v>
      </c>
      <c r="R2663" s="178">
        <v>3268482</v>
      </c>
      <c r="S2663">
        <v>26691</v>
      </c>
      <c r="T2663">
        <v>0</v>
      </c>
      <c r="U2663">
        <v>0</v>
      </c>
      <c r="W2663">
        <v>0</v>
      </c>
      <c r="X2663">
        <v>0</v>
      </c>
      <c r="Y2663">
        <v>0</v>
      </c>
      <c r="AB2663" s="180">
        <v>44253</v>
      </c>
      <c r="AC2663">
        <v>1</v>
      </c>
      <c r="AD2663" t="s">
        <v>1922</v>
      </c>
      <c r="AE2663">
        <v>1</v>
      </c>
      <c r="AF2663">
        <v>30</v>
      </c>
      <c r="AG2663">
        <v>0</v>
      </c>
      <c r="AN2663">
        <v>1</v>
      </c>
      <c r="AO2663">
        <v>1</v>
      </c>
      <c r="AR2663" s="178">
        <v>495359</v>
      </c>
      <c r="AS2663" t="s">
        <v>1921</v>
      </c>
      <c r="AT2663">
        <v>0</v>
      </c>
      <c r="AU2663">
        <v>0</v>
      </c>
      <c r="AV2663">
        <v>890480123</v>
      </c>
      <c r="AW2663" t="s">
        <v>1920</v>
      </c>
      <c r="AX2663">
        <v>5</v>
      </c>
      <c r="BC2663">
        <v>1</v>
      </c>
      <c r="BD2663">
        <v>7</v>
      </c>
      <c r="BE2663">
        <v>2</v>
      </c>
    </row>
    <row r="2664" spans="1:57" x14ac:dyDescent="0.25">
      <c r="A2664" s="179">
        <f t="shared" si="41"/>
        <v>73359035</v>
      </c>
      <c r="B2664" t="s">
        <v>1923</v>
      </c>
      <c r="C2664">
        <v>63338733</v>
      </c>
      <c r="D2664">
        <v>144105</v>
      </c>
      <c r="E2664">
        <v>4</v>
      </c>
      <c r="F2664">
        <v>17990</v>
      </c>
      <c r="G2664" s="180">
        <v>44196</v>
      </c>
      <c r="H2664" s="180">
        <v>46326</v>
      </c>
      <c r="I2664">
        <v>0</v>
      </c>
      <c r="J2664">
        <v>1</v>
      </c>
      <c r="K2664">
        <v>2</v>
      </c>
      <c r="L2664">
        <v>30</v>
      </c>
      <c r="M2664">
        <v>2</v>
      </c>
      <c r="N2664" s="170">
        <v>9568969</v>
      </c>
      <c r="O2664" s="170">
        <v>10000000</v>
      </c>
      <c r="P2664" s="178">
        <v>88460819</v>
      </c>
      <c r="Q2664" s="178">
        <v>1653972</v>
      </c>
      <c r="R2664" s="178">
        <v>86463051</v>
      </c>
      <c r="S2664">
        <v>781389</v>
      </c>
      <c r="T2664">
        <v>0</v>
      </c>
      <c r="U2664">
        <v>0</v>
      </c>
      <c r="W2664">
        <v>0</v>
      </c>
      <c r="X2664">
        <v>0</v>
      </c>
      <c r="Y2664">
        <v>0</v>
      </c>
      <c r="AB2664" s="180">
        <v>44253</v>
      </c>
      <c r="AC2664">
        <v>1</v>
      </c>
      <c r="AD2664" t="s">
        <v>1922</v>
      </c>
      <c r="AE2664">
        <v>1</v>
      </c>
      <c r="AF2664">
        <v>30</v>
      </c>
      <c r="AG2664">
        <v>0</v>
      </c>
      <c r="AN2664">
        <v>1</v>
      </c>
      <c r="AO2664">
        <v>1</v>
      </c>
      <c r="AR2664" s="178">
        <v>13104016</v>
      </c>
      <c r="AS2664" t="s">
        <v>1921</v>
      </c>
      <c r="AT2664">
        <v>0</v>
      </c>
      <c r="AU2664">
        <v>0</v>
      </c>
      <c r="AV2664">
        <v>890480123</v>
      </c>
      <c r="AW2664" t="s">
        <v>1920</v>
      </c>
      <c r="AX2664">
        <v>5</v>
      </c>
      <c r="BC2664">
        <v>1</v>
      </c>
      <c r="BD2664">
        <v>7</v>
      </c>
      <c r="BE2664">
        <v>2</v>
      </c>
    </row>
    <row r="2665" spans="1:57" x14ac:dyDescent="0.25">
      <c r="A2665" s="179">
        <f t="shared" si="41"/>
        <v>11540903</v>
      </c>
      <c r="B2665" t="s">
        <v>1923</v>
      </c>
      <c r="C2665">
        <v>63338733</v>
      </c>
      <c r="D2665">
        <v>144105</v>
      </c>
      <c r="E2665">
        <v>4</v>
      </c>
      <c r="F2665">
        <v>17991</v>
      </c>
      <c r="G2665" s="180">
        <v>44196</v>
      </c>
      <c r="H2665" s="180">
        <v>45412</v>
      </c>
      <c r="I2665">
        <v>0</v>
      </c>
      <c r="J2665">
        <v>1</v>
      </c>
      <c r="K2665">
        <v>2</v>
      </c>
      <c r="L2665">
        <v>30</v>
      </c>
      <c r="M2665">
        <v>2</v>
      </c>
      <c r="N2665" s="170">
        <v>16011168</v>
      </c>
      <c r="O2665" s="170">
        <v>17240000</v>
      </c>
      <c r="P2665" s="178">
        <v>14171603</v>
      </c>
      <c r="Q2665" s="178">
        <v>459507</v>
      </c>
      <c r="R2665" s="178">
        <v>13602437</v>
      </c>
      <c r="S2665">
        <v>205699</v>
      </c>
      <c r="T2665">
        <v>0</v>
      </c>
      <c r="U2665">
        <v>0</v>
      </c>
      <c r="W2665">
        <v>0</v>
      </c>
      <c r="X2665">
        <v>0</v>
      </c>
      <c r="Y2665">
        <v>0</v>
      </c>
      <c r="AB2665" s="180">
        <v>44253</v>
      </c>
      <c r="AC2665">
        <v>1</v>
      </c>
      <c r="AD2665" t="s">
        <v>1922</v>
      </c>
      <c r="AE2665">
        <v>1</v>
      </c>
      <c r="AF2665">
        <v>30</v>
      </c>
      <c r="AG2665">
        <v>0</v>
      </c>
      <c r="AN2665">
        <v>1</v>
      </c>
      <c r="AO2665">
        <v>1</v>
      </c>
      <c r="AR2665" s="178">
        <v>2061534</v>
      </c>
      <c r="AS2665" t="s">
        <v>1921</v>
      </c>
      <c r="AT2665">
        <v>0</v>
      </c>
      <c r="AU2665">
        <v>0</v>
      </c>
      <c r="AV2665">
        <v>890480123</v>
      </c>
      <c r="AW2665" t="s">
        <v>1920</v>
      </c>
      <c r="AX2665">
        <v>5</v>
      </c>
      <c r="BC2665">
        <v>1</v>
      </c>
      <c r="BD2665">
        <v>7</v>
      </c>
      <c r="BE2665">
        <v>2</v>
      </c>
    </row>
    <row r="2666" spans="1:57" x14ac:dyDescent="0.25">
      <c r="A2666" s="179">
        <f t="shared" si="41"/>
        <v>1657436</v>
      </c>
      <c r="B2666" t="s">
        <v>1923</v>
      </c>
      <c r="C2666">
        <v>63338733</v>
      </c>
      <c r="D2666">
        <v>144105</v>
      </c>
      <c r="E2666">
        <v>4</v>
      </c>
      <c r="F2666">
        <v>17992</v>
      </c>
      <c r="G2666" s="180">
        <v>44196</v>
      </c>
      <c r="H2666" s="180">
        <v>44651</v>
      </c>
      <c r="I2666">
        <v>0</v>
      </c>
      <c r="J2666">
        <v>1</v>
      </c>
      <c r="K2666">
        <v>2</v>
      </c>
      <c r="L2666">
        <v>30</v>
      </c>
      <c r="M2666">
        <v>2</v>
      </c>
      <c r="N2666" s="170">
        <v>8648788</v>
      </c>
      <c r="O2666" s="170">
        <v>9000000</v>
      </c>
      <c r="P2666" s="178">
        <v>2240503</v>
      </c>
      <c r="Q2666" s="178">
        <v>158123</v>
      </c>
      <c r="R2666" s="178">
        <v>1953501</v>
      </c>
      <c r="S2666">
        <v>15947</v>
      </c>
      <c r="T2666">
        <v>0</v>
      </c>
      <c r="U2666">
        <v>0</v>
      </c>
      <c r="W2666">
        <v>0</v>
      </c>
      <c r="X2666">
        <v>0</v>
      </c>
      <c r="Y2666">
        <v>0</v>
      </c>
      <c r="AB2666" s="180">
        <v>44253</v>
      </c>
      <c r="AC2666">
        <v>1</v>
      </c>
      <c r="AD2666" t="s">
        <v>1922</v>
      </c>
      <c r="AE2666">
        <v>1</v>
      </c>
      <c r="AF2666">
        <v>30</v>
      </c>
      <c r="AG2666">
        <v>0</v>
      </c>
      <c r="AN2666">
        <v>1</v>
      </c>
      <c r="AO2666">
        <v>1</v>
      </c>
      <c r="AR2666" s="178">
        <v>296065</v>
      </c>
      <c r="AS2666" t="s">
        <v>1921</v>
      </c>
      <c r="AT2666">
        <v>0</v>
      </c>
      <c r="AU2666">
        <v>0</v>
      </c>
      <c r="AV2666">
        <v>890480123</v>
      </c>
      <c r="AW2666" t="s">
        <v>1920</v>
      </c>
      <c r="AX2666">
        <v>5</v>
      </c>
      <c r="BC2666">
        <v>1</v>
      </c>
      <c r="BD2666">
        <v>7</v>
      </c>
      <c r="BE2666">
        <v>2</v>
      </c>
    </row>
    <row r="2667" spans="1:57" x14ac:dyDescent="0.25">
      <c r="A2667" s="179">
        <f t="shared" si="41"/>
        <v>43063644</v>
      </c>
      <c r="B2667" t="s">
        <v>1923</v>
      </c>
      <c r="C2667">
        <v>63343631</v>
      </c>
      <c r="D2667">
        <v>144105</v>
      </c>
      <c r="E2667">
        <v>4</v>
      </c>
      <c r="F2667">
        <v>17942</v>
      </c>
      <c r="G2667" s="180">
        <v>44194</v>
      </c>
      <c r="H2667" s="180">
        <v>46385</v>
      </c>
      <c r="I2667">
        <v>0</v>
      </c>
      <c r="J2667">
        <v>1</v>
      </c>
      <c r="K2667">
        <v>3</v>
      </c>
      <c r="L2667">
        <v>30</v>
      </c>
      <c r="M2667">
        <v>2</v>
      </c>
      <c r="N2667" s="170">
        <v>9568969</v>
      </c>
      <c r="O2667" s="170">
        <v>10000000</v>
      </c>
      <c r="P2667" s="178">
        <v>50361775</v>
      </c>
      <c r="Q2667" s="178">
        <v>922085</v>
      </c>
      <c r="R2667" s="178">
        <v>48787811</v>
      </c>
      <c r="S2667">
        <v>12881</v>
      </c>
      <c r="T2667">
        <v>0</v>
      </c>
      <c r="U2667">
        <v>0</v>
      </c>
      <c r="W2667">
        <v>0</v>
      </c>
      <c r="X2667">
        <v>0</v>
      </c>
      <c r="Y2667">
        <v>0</v>
      </c>
      <c r="AB2667" s="180">
        <v>44285</v>
      </c>
      <c r="AC2667">
        <v>1</v>
      </c>
      <c r="AD2667" t="s">
        <v>1922</v>
      </c>
      <c r="AE2667">
        <v>1</v>
      </c>
      <c r="AF2667">
        <v>30</v>
      </c>
      <c r="AG2667">
        <v>0</v>
      </c>
      <c r="AN2667">
        <v>1</v>
      </c>
      <c r="AO2667">
        <v>1</v>
      </c>
      <c r="AR2667" s="178">
        <v>5724167</v>
      </c>
      <c r="AS2667" t="s">
        <v>1921</v>
      </c>
      <c r="AT2667">
        <v>0</v>
      </c>
      <c r="AU2667">
        <v>0</v>
      </c>
      <c r="AV2667">
        <v>890480123</v>
      </c>
      <c r="AW2667" t="s">
        <v>1920</v>
      </c>
      <c r="AX2667">
        <v>5</v>
      </c>
      <c r="BC2667">
        <v>1</v>
      </c>
      <c r="BD2667">
        <v>7</v>
      </c>
      <c r="BE2667">
        <v>2</v>
      </c>
    </row>
    <row r="2668" spans="1:57" x14ac:dyDescent="0.25">
      <c r="A2668" s="179">
        <f t="shared" si="41"/>
        <v>56750585</v>
      </c>
      <c r="B2668" t="s">
        <v>1923</v>
      </c>
      <c r="C2668">
        <v>63343631</v>
      </c>
      <c r="D2668">
        <v>144105</v>
      </c>
      <c r="E2668">
        <v>4</v>
      </c>
      <c r="F2668">
        <v>17943</v>
      </c>
      <c r="G2668" s="180">
        <v>44194</v>
      </c>
      <c r="H2668" s="180">
        <v>46750</v>
      </c>
      <c r="I2668">
        <v>0</v>
      </c>
      <c r="J2668">
        <v>1</v>
      </c>
      <c r="K2668">
        <v>3</v>
      </c>
      <c r="L2668">
        <v>30</v>
      </c>
      <c r="M2668">
        <v>2</v>
      </c>
      <c r="N2668" s="170">
        <v>9568969</v>
      </c>
      <c r="O2668" s="170">
        <v>10000000</v>
      </c>
      <c r="P2668" s="178">
        <v>65970858</v>
      </c>
      <c r="Q2668" s="178">
        <v>1080558</v>
      </c>
      <c r="R2668" s="178">
        <v>64294066</v>
      </c>
      <c r="S2668">
        <v>16922</v>
      </c>
      <c r="T2668">
        <v>0</v>
      </c>
      <c r="U2668">
        <v>0</v>
      </c>
      <c r="W2668">
        <v>0</v>
      </c>
      <c r="X2668">
        <v>0</v>
      </c>
      <c r="Y2668">
        <v>0</v>
      </c>
      <c r="AB2668" s="180">
        <v>44285</v>
      </c>
      <c r="AC2668">
        <v>1</v>
      </c>
      <c r="AD2668" t="s">
        <v>1922</v>
      </c>
      <c r="AE2668">
        <v>1</v>
      </c>
      <c r="AF2668">
        <v>30</v>
      </c>
      <c r="AG2668">
        <v>0</v>
      </c>
      <c r="AN2668">
        <v>1</v>
      </c>
      <c r="AO2668">
        <v>1</v>
      </c>
      <c r="AR2668" s="178">
        <v>7543481</v>
      </c>
      <c r="AS2668" t="s">
        <v>1921</v>
      </c>
      <c r="AT2668">
        <v>0</v>
      </c>
      <c r="AU2668">
        <v>0</v>
      </c>
      <c r="AV2668">
        <v>890480123</v>
      </c>
      <c r="AW2668" t="s">
        <v>1920</v>
      </c>
      <c r="AX2668">
        <v>5</v>
      </c>
      <c r="BC2668">
        <v>1</v>
      </c>
      <c r="BD2668">
        <v>7</v>
      </c>
      <c r="BE2668">
        <v>2</v>
      </c>
    </row>
    <row r="2669" spans="1:57" x14ac:dyDescent="0.25">
      <c r="A2669" s="179">
        <f t="shared" si="41"/>
        <v>2030475</v>
      </c>
      <c r="B2669" t="s">
        <v>1923</v>
      </c>
      <c r="C2669">
        <v>63343631</v>
      </c>
      <c r="D2669">
        <v>144105</v>
      </c>
      <c r="E2669">
        <v>4</v>
      </c>
      <c r="F2669">
        <v>17944</v>
      </c>
      <c r="G2669" s="180">
        <v>44194</v>
      </c>
      <c r="H2669" s="180">
        <v>44924</v>
      </c>
      <c r="I2669">
        <v>0</v>
      </c>
      <c r="J2669">
        <v>1</v>
      </c>
      <c r="K2669">
        <v>3</v>
      </c>
      <c r="L2669">
        <v>30</v>
      </c>
      <c r="M2669">
        <v>2</v>
      </c>
      <c r="N2669" s="170">
        <v>15881442</v>
      </c>
      <c r="O2669" s="170">
        <v>17090000</v>
      </c>
      <c r="P2669" s="178">
        <v>2580163</v>
      </c>
      <c r="Q2669" s="178">
        <v>126187</v>
      </c>
      <c r="R2669" s="178">
        <v>2300373</v>
      </c>
      <c r="S2669">
        <v>966</v>
      </c>
      <c r="T2669">
        <v>0</v>
      </c>
      <c r="U2669">
        <v>0</v>
      </c>
      <c r="W2669">
        <v>0</v>
      </c>
      <c r="X2669">
        <v>0</v>
      </c>
      <c r="Y2669">
        <v>0</v>
      </c>
      <c r="AB2669" s="180">
        <v>44285</v>
      </c>
      <c r="AC2669">
        <v>1</v>
      </c>
      <c r="AD2669" t="s">
        <v>1922</v>
      </c>
      <c r="AE2669">
        <v>1</v>
      </c>
      <c r="AF2669">
        <v>30</v>
      </c>
      <c r="AG2669">
        <v>0</v>
      </c>
      <c r="AN2669">
        <v>1</v>
      </c>
      <c r="AO2669">
        <v>1</v>
      </c>
      <c r="AR2669" s="178">
        <v>269898</v>
      </c>
      <c r="AS2669" t="s">
        <v>1921</v>
      </c>
      <c r="AT2669">
        <v>0</v>
      </c>
      <c r="AU2669">
        <v>0</v>
      </c>
      <c r="AV2669">
        <v>890480123</v>
      </c>
      <c r="AW2669" t="s">
        <v>1920</v>
      </c>
      <c r="AX2669">
        <v>5</v>
      </c>
      <c r="BC2669">
        <v>1</v>
      </c>
      <c r="BD2669">
        <v>7</v>
      </c>
      <c r="BE2669">
        <v>2</v>
      </c>
    </row>
    <row r="2670" spans="1:57" x14ac:dyDescent="0.25">
      <c r="A2670" s="179">
        <f t="shared" si="41"/>
        <v>73604989</v>
      </c>
      <c r="B2670" t="s">
        <v>1923</v>
      </c>
      <c r="C2670">
        <v>63343631</v>
      </c>
      <c r="D2670">
        <v>144105</v>
      </c>
      <c r="E2670">
        <v>4</v>
      </c>
      <c r="F2670">
        <v>17945</v>
      </c>
      <c r="G2670" s="180">
        <v>44194</v>
      </c>
      <c r="H2670" s="180">
        <v>46020</v>
      </c>
      <c r="I2670">
        <v>0</v>
      </c>
      <c r="J2670">
        <v>1</v>
      </c>
      <c r="K2670">
        <v>3</v>
      </c>
      <c r="L2670">
        <v>30</v>
      </c>
      <c r="M2670">
        <v>2</v>
      </c>
      <c r="N2670" s="170">
        <v>16011168</v>
      </c>
      <c r="O2670" s="170">
        <v>17240000</v>
      </c>
      <c r="P2670" s="178">
        <v>83835221</v>
      </c>
      <c r="Q2670" s="178">
        <v>1265417</v>
      </c>
      <c r="R2670" s="178">
        <v>83388816</v>
      </c>
      <c r="S2670">
        <v>35378</v>
      </c>
      <c r="T2670">
        <v>0</v>
      </c>
      <c r="U2670">
        <v>0</v>
      </c>
      <c r="W2670">
        <v>0</v>
      </c>
      <c r="X2670">
        <v>0</v>
      </c>
      <c r="Y2670">
        <v>0</v>
      </c>
      <c r="Z2670" t="s">
        <v>1935</v>
      </c>
      <c r="AA2670" s="181">
        <v>44536</v>
      </c>
      <c r="AB2670" s="180">
        <v>44285</v>
      </c>
      <c r="AC2670">
        <v>1</v>
      </c>
      <c r="AD2670" t="s">
        <v>1922</v>
      </c>
      <c r="AE2670">
        <v>1</v>
      </c>
      <c r="AF2670">
        <v>30</v>
      </c>
      <c r="AG2670">
        <v>0</v>
      </c>
      <c r="AN2670">
        <v>1</v>
      </c>
      <c r="AO2670">
        <v>1</v>
      </c>
      <c r="AR2670" s="178">
        <v>9783827</v>
      </c>
      <c r="AS2670" t="s">
        <v>1921</v>
      </c>
      <c r="AT2670">
        <v>0</v>
      </c>
      <c r="AU2670">
        <v>0</v>
      </c>
      <c r="AV2670">
        <v>890480123</v>
      </c>
      <c r="AW2670" t="s">
        <v>1920</v>
      </c>
      <c r="AX2670">
        <v>5</v>
      </c>
      <c r="BC2670">
        <v>1</v>
      </c>
      <c r="BD2670">
        <v>7</v>
      </c>
      <c r="BE2670">
        <v>2</v>
      </c>
    </row>
    <row r="2671" spans="1:57" x14ac:dyDescent="0.25">
      <c r="A2671" s="179">
        <f t="shared" si="41"/>
        <v>26670249</v>
      </c>
      <c r="B2671" t="s">
        <v>1923</v>
      </c>
      <c r="C2671">
        <v>63343631</v>
      </c>
      <c r="D2671">
        <v>141105</v>
      </c>
      <c r="E2671">
        <v>4</v>
      </c>
      <c r="F2671">
        <v>17946</v>
      </c>
      <c r="G2671" s="180">
        <v>44194</v>
      </c>
      <c r="H2671" s="180">
        <v>45045</v>
      </c>
      <c r="I2671">
        <v>1</v>
      </c>
      <c r="J2671">
        <v>1</v>
      </c>
      <c r="K2671">
        <v>2</v>
      </c>
      <c r="L2671">
        <v>30</v>
      </c>
      <c r="M2671">
        <v>2</v>
      </c>
      <c r="N2671" s="170">
        <v>11287361</v>
      </c>
      <c r="O2671" s="170">
        <v>11890000</v>
      </c>
      <c r="P2671" s="178">
        <v>33388510</v>
      </c>
      <c r="Q2671" s="178">
        <v>1361927</v>
      </c>
      <c r="R2671" s="178">
        <v>30215350</v>
      </c>
      <c r="S2671">
        <v>9474</v>
      </c>
      <c r="T2671">
        <v>0</v>
      </c>
      <c r="U2671">
        <v>120000000</v>
      </c>
      <c r="V2671" t="s">
        <v>1927</v>
      </c>
      <c r="W2671">
        <v>0</v>
      </c>
      <c r="X2671">
        <v>0</v>
      </c>
      <c r="Y2671">
        <v>0</v>
      </c>
      <c r="AB2671" s="180">
        <v>44285</v>
      </c>
      <c r="AC2671">
        <v>2</v>
      </c>
      <c r="AD2671" t="s">
        <v>1922</v>
      </c>
      <c r="AE2671">
        <v>1</v>
      </c>
      <c r="AF2671">
        <v>30</v>
      </c>
      <c r="AG2671">
        <v>121</v>
      </c>
      <c r="AN2671">
        <v>1</v>
      </c>
      <c r="AO2671">
        <v>1</v>
      </c>
      <c r="AR2671" s="178">
        <v>3545101</v>
      </c>
      <c r="AS2671" t="s">
        <v>1921</v>
      </c>
      <c r="AT2671">
        <v>0</v>
      </c>
      <c r="AU2671">
        <v>0</v>
      </c>
      <c r="AV2671">
        <v>890480123</v>
      </c>
      <c r="AW2671" t="s">
        <v>1920</v>
      </c>
      <c r="AX2671">
        <v>5</v>
      </c>
      <c r="BC2671">
        <v>1</v>
      </c>
      <c r="BD2671">
        <v>7</v>
      </c>
      <c r="BE2671">
        <v>2</v>
      </c>
    </row>
    <row r="2672" spans="1:57" x14ac:dyDescent="0.25">
      <c r="A2672" s="179">
        <f t="shared" si="41"/>
        <v>39304718</v>
      </c>
      <c r="B2672" t="s">
        <v>1923</v>
      </c>
      <c r="C2672">
        <v>63343631</v>
      </c>
      <c r="D2672">
        <v>141105</v>
      </c>
      <c r="E2672">
        <v>4</v>
      </c>
      <c r="F2672">
        <v>17947</v>
      </c>
      <c r="G2672" s="180">
        <v>44194</v>
      </c>
      <c r="H2672" s="180">
        <v>45837</v>
      </c>
      <c r="I2672">
        <v>0</v>
      </c>
      <c r="J2672">
        <v>1</v>
      </c>
      <c r="K2672">
        <v>3</v>
      </c>
      <c r="L2672">
        <v>30</v>
      </c>
      <c r="M2672">
        <v>2</v>
      </c>
      <c r="N2672" s="170">
        <v>10971158</v>
      </c>
      <c r="O2672" s="170">
        <v>11540000</v>
      </c>
      <c r="P2672" s="178">
        <v>46559719</v>
      </c>
      <c r="Q2672" s="178">
        <v>1096356</v>
      </c>
      <c r="R2672" s="178">
        <v>44529235</v>
      </c>
      <c r="S2672">
        <v>13423</v>
      </c>
      <c r="T2672">
        <v>0</v>
      </c>
      <c r="U2672">
        <v>50000000</v>
      </c>
      <c r="V2672" t="s">
        <v>1927</v>
      </c>
      <c r="W2672">
        <v>0</v>
      </c>
      <c r="X2672">
        <v>0</v>
      </c>
      <c r="Y2672">
        <v>0</v>
      </c>
      <c r="AB2672" s="180">
        <v>44285</v>
      </c>
      <c r="AC2672">
        <v>3</v>
      </c>
      <c r="AD2672" t="s">
        <v>1922</v>
      </c>
      <c r="AE2672">
        <v>1</v>
      </c>
      <c r="AF2672">
        <v>30</v>
      </c>
      <c r="AG2672">
        <v>0</v>
      </c>
      <c r="AN2672">
        <v>1</v>
      </c>
      <c r="AO2672">
        <v>1</v>
      </c>
      <c r="AR2672" s="178">
        <v>5224517</v>
      </c>
      <c r="AS2672" t="s">
        <v>1921</v>
      </c>
      <c r="AT2672">
        <v>0</v>
      </c>
      <c r="AU2672">
        <v>0</v>
      </c>
      <c r="AV2672">
        <v>890480123</v>
      </c>
      <c r="AW2672" t="s">
        <v>1920</v>
      </c>
      <c r="AX2672">
        <v>5</v>
      </c>
      <c r="BC2672">
        <v>1</v>
      </c>
      <c r="BD2672">
        <v>7</v>
      </c>
      <c r="BE2672">
        <v>2</v>
      </c>
    </row>
    <row r="2673" spans="1:57" x14ac:dyDescent="0.25">
      <c r="A2673" s="179">
        <f t="shared" si="41"/>
        <v>7585803</v>
      </c>
      <c r="B2673" t="s">
        <v>1923</v>
      </c>
      <c r="C2673">
        <v>63461924</v>
      </c>
      <c r="D2673">
        <v>144105</v>
      </c>
      <c r="E2673">
        <v>4</v>
      </c>
      <c r="F2673">
        <v>14565</v>
      </c>
      <c r="G2673" s="180">
        <v>43353</v>
      </c>
      <c r="H2673" s="180">
        <v>45179</v>
      </c>
      <c r="I2673">
        <v>0</v>
      </c>
      <c r="J2673">
        <v>1</v>
      </c>
      <c r="K2673">
        <v>31</v>
      </c>
      <c r="L2673">
        <v>30</v>
      </c>
      <c r="M2673">
        <v>2</v>
      </c>
      <c r="N2673" s="170">
        <v>17726461</v>
      </c>
      <c r="O2673" s="170">
        <v>19240000</v>
      </c>
      <c r="P2673" s="178">
        <v>16000000</v>
      </c>
      <c r="Q2673" s="178">
        <v>403918</v>
      </c>
      <c r="R2673" s="178">
        <v>9338326</v>
      </c>
      <c r="S2673">
        <v>0</v>
      </c>
      <c r="T2673">
        <v>0</v>
      </c>
      <c r="U2673">
        <v>0</v>
      </c>
      <c r="W2673">
        <v>0</v>
      </c>
      <c r="X2673">
        <v>0</v>
      </c>
      <c r="Y2673">
        <v>0</v>
      </c>
      <c r="AB2673" s="180">
        <v>44285</v>
      </c>
      <c r="AC2673">
        <v>1</v>
      </c>
      <c r="AD2673" t="s">
        <v>1922</v>
      </c>
      <c r="AE2673">
        <v>1</v>
      </c>
      <c r="AF2673">
        <v>30</v>
      </c>
      <c r="AG2673">
        <v>0</v>
      </c>
      <c r="AN2673">
        <v>1</v>
      </c>
      <c r="AO2673">
        <v>1</v>
      </c>
      <c r="AR2673" s="178">
        <v>1752523</v>
      </c>
      <c r="AS2673" t="s">
        <v>1921</v>
      </c>
      <c r="AT2673">
        <v>0</v>
      </c>
      <c r="AU2673">
        <v>0</v>
      </c>
      <c r="AV2673">
        <v>890480123</v>
      </c>
      <c r="AW2673" t="s">
        <v>1920</v>
      </c>
      <c r="AX2673">
        <v>5</v>
      </c>
      <c r="BC2673">
        <v>1</v>
      </c>
      <c r="BD2673">
        <v>7</v>
      </c>
      <c r="BE2673">
        <v>2</v>
      </c>
    </row>
    <row r="2674" spans="1:57" x14ac:dyDescent="0.25">
      <c r="A2674" s="179">
        <f t="shared" si="41"/>
        <v>49986338</v>
      </c>
      <c r="B2674" t="s">
        <v>1923</v>
      </c>
      <c r="C2674">
        <v>63461924</v>
      </c>
      <c r="D2674">
        <v>144105</v>
      </c>
      <c r="E2674">
        <v>4</v>
      </c>
      <c r="F2674">
        <v>15039</v>
      </c>
      <c r="G2674" s="180">
        <v>43455</v>
      </c>
      <c r="H2674" s="180">
        <v>45647</v>
      </c>
      <c r="I2674">
        <v>9</v>
      </c>
      <c r="J2674">
        <v>1</v>
      </c>
      <c r="K2674">
        <v>26</v>
      </c>
      <c r="L2674">
        <v>30</v>
      </c>
      <c r="M2674">
        <v>2</v>
      </c>
      <c r="N2674" s="170">
        <v>12185828</v>
      </c>
      <c r="O2674" s="170">
        <v>12890000</v>
      </c>
      <c r="P2674" s="178">
        <v>86143402</v>
      </c>
      <c r="Q2674" s="178">
        <v>1529971</v>
      </c>
      <c r="R2674" s="178">
        <v>61534522</v>
      </c>
      <c r="S2674">
        <v>186993</v>
      </c>
      <c r="T2674">
        <v>0</v>
      </c>
      <c r="U2674">
        <v>0</v>
      </c>
      <c r="W2674">
        <v>0</v>
      </c>
      <c r="X2674">
        <v>0</v>
      </c>
      <c r="Y2674">
        <v>0</v>
      </c>
      <c r="Z2674" t="s">
        <v>1933</v>
      </c>
      <c r="AA2674" s="181">
        <v>44536</v>
      </c>
      <c r="AB2674" s="180">
        <v>44285</v>
      </c>
      <c r="AC2674">
        <v>1</v>
      </c>
      <c r="AD2674" t="s">
        <v>1922</v>
      </c>
      <c r="AE2674">
        <v>1</v>
      </c>
      <c r="AF2674">
        <v>30</v>
      </c>
      <c r="AG2674">
        <v>153015</v>
      </c>
      <c r="AN2674">
        <v>1</v>
      </c>
      <c r="AO2674">
        <v>1</v>
      </c>
      <c r="AR2674" s="178">
        <v>11548184</v>
      </c>
      <c r="AS2674" t="s">
        <v>1921</v>
      </c>
      <c r="AT2674">
        <v>0</v>
      </c>
      <c r="AU2674">
        <v>0</v>
      </c>
      <c r="AV2674">
        <v>890480123</v>
      </c>
      <c r="AW2674" t="s">
        <v>1920</v>
      </c>
      <c r="AX2674">
        <v>5</v>
      </c>
      <c r="BC2674">
        <v>1</v>
      </c>
      <c r="BD2674">
        <v>7</v>
      </c>
      <c r="BE2674">
        <v>2</v>
      </c>
    </row>
    <row r="2675" spans="1:57" x14ac:dyDescent="0.25">
      <c r="A2675" s="179">
        <f t="shared" si="41"/>
        <v>48664297</v>
      </c>
      <c r="B2675" t="s">
        <v>1923</v>
      </c>
      <c r="C2675">
        <v>63461924</v>
      </c>
      <c r="D2675">
        <v>144105</v>
      </c>
      <c r="E2675">
        <v>4</v>
      </c>
      <c r="F2675">
        <v>16763</v>
      </c>
      <c r="G2675" s="180">
        <v>43829</v>
      </c>
      <c r="H2675" s="180">
        <v>45656</v>
      </c>
      <c r="I2675">
        <v>0</v>
      </c>
      <c r="J2675">
        <v>1</v>
      </c>
      <c r="K2675">
        <v>15</v>
      </c>
      <c r="L2675">
        <v>30</v>
      </c>
      <c r="M2675">
        <v>2</v>
      </c>
      <c r="N2675" s="170">
        <v>9119963</v>
      </c>
      <c r="O2675" s="170">
        <v>9511000</v>
      </c>
      <c r="P2675" s="178">
        <v>75759112</v>
      </c>
      <c r="Q2675" s="178">
        <v>1577049</v>
      </c>
      <c r="R2675" s="178">
        <v>59907053</v>
      </c>
      <c r="S2675">
        <v>0</v>
      </c>
      <c r="T2675">
        <v>0</v>
      </c>
      <c r="U2675">
        <v>0</v>
      </c>
      <c r="W2675">
        <v>0</v>
      </c>
      <c r="X2675">
        <v>0</v>
      </c>
      <c r="Y2675">
        <v>0</v>
      </c>
      <c r="AB2675" s="180">
        <v>44285</v>
      </c>
      <c r="AC2675">
        <v>1</v>
      </c>
      <c r="AD2675" t="s">
        <v>1922</v>
      </c>
      <c r="AE2675">
        <v>1</v>
      </c>
      <c r="AF2675">
        <v>30</v>
      </c>
      <c r="AG2675">
        <v>0</v>
      </c>
      <c r="AN2675">
        <v>1</v>
      </c>
      <c r="AO2675">
        <v>1</v>
      </c>
      <c r="AR2675" s="178">
        <v>11242756</v>
      </c>
      <c r="AS2675" t="s">
        <v>1921</v>
      </c>
      <c r="AT2675">
        <v>0</v>
      </c>
      <c r="AU2675">
        <v>0</v>
      </c>
      <c r="AV2675">
        <v>890480123</v>
      </c>
      <c r="AW2675" t="s">
        <v>1920</v>
      </c>
      <c r="AX2675">
        <v>5</v>
      </c>
      <c r="BC2675">
        <v>1</v>
      </c>
      <c r="BD2675">
        <v>7</v>
      </c>
      <c r="BE2675">
        <v>2</v>
      </c>
    </row>
    <row r="2676" spans="1:57" x14ac:dyDescent="0.25">
      <c r="A2676" s="179">
        <f t="shared" si="41"/>
        <v>3491740</v>
      </c>
      <c r="B2676" t="s">
        <v>1923</v>
      </c>
      <c r="C2676">
        <v>63461924</v>
      </c>
      <c r="D2676">
        <v>144105</v>
      </c>
      <c r="E2676">
        <v>4</v>
      </c>
      <c r="F2676">
        <v>18218</v>
      </c>
      <c r="G2676" s="180">
        <v>44256</v>
      </c>
      <c r="H2676" s="180">
        <v>44378</v>
      </c>
      <c r="I2676">
        <v>0</v>
      </c>
      <c r="J2676">
        <v>1</v>
      </c>
      <c r="K2676">
        <v>1</v>
      </c>
      <c r="L2676">
        <v>30</v>
      </c>
      <c r="M2676">
        <v>2</v>
      </c>
      <c r="N2676" s="170">
        <v>13121400</v>
      </c>
      <c r="O2676" s="170">
        <v>13940000</v>
      </c>
      <c r="P2676" s="178">
        <v>4300000</v>
      </c>
      <c r="Q2676" s="178">
        <v>47018</v>
      </c>
      <c r="R2676" s="178">
        <v>4298425</v>
      </c>
      <c r="S2676">
        <v>0</v>
      </c>
      <c r="T2676">
        <v>0</v>
      </c>
      <c r="U2676">
        <v>0</v>
      </c>
      <c r="W2676">
        <v>0</v>
      </c>
      <c r="X2676">
        <v>0</v>
      </c>
      <c r="Y2676">
        <v>0</v>
      </c>
      <c r="Z2676">
        <v>4300000</v>
      </c>
      <c r="AA2676">
        <v>7</v>
      </c>
      <c r="AB2676" s="180">
        <v>44285</v>
      </c>
      <c r="AC2676">
        <v>1</v>
      </c>
      <c r="AD2676" t="s">
        <v>1922</v>
      </c>
      <c r="AE2676">
        <v>1</v>
      </c>
      <c r="AF2676">
        <v>30</v>
      </c>
      <c r="AG2676">
        <v>0</v>
      </c>
      <c r="AN2676">
        <v>1</v>
      </c>
      <c r="AO2676">
        <v>1</v>
      </c>
      <c r="AR2676" s="178">
        <v>806685</v>
      </c>
      <c r="AS2676" t="s">
        <v>1921</v>
      </c>
      <c r="AT2676">
        <v>0</v>
      </c>
      <c r="AU2676">
        <v>0</v>
      </c>
      <c r="AV2676">
        <v>890480123</v>
      </c>
      <c r="AW2676" t="s">
        <v>1920</v>
      </c>
      <c r="AX2676">
        <v>5</v>
      </c>
      <c r="BC2676">
        <v>1</v>
      </c>
      <c r="BD2676">
        <v>7</v>
      </c>
      <c r="BE2676">
        <v>2</v>
      </c>
    </row>
    <row r="2677" spans="1:57" x14ac:dyDescent="0.25">
      <c r="A2677" s="179">
        <f t="shared" si="41"/>
        <v>17245588</v>
      </c>
      <c r="B2677" t="s">
        <v>1923</v>
      </c>
      <c r="C2677">
        <v>63531900</v>
      </c>
      <c r="D2677">
        <v>144105</v>
      </c>
      <c r="E2677">
        <v>4</v>
      </c>
      <c r="F2677">
        <v>11542</v>
      </c>
      <c r="G2677" s="180">
        <v>42615</v>
      </c>
      <c r="H2677" s="180">
        <v>45171</v>
      </c>
      <c r="I2677">
        <v>0</v>
      </c>
      <c r="J2677">
        <v>1</v>
      </c>
      <c r="K2677">
        <v>55</v>
      </c>
      <c r="L2677">
        <v>30</v>
      </c>
      <c r="M2677">
        <v>2</v>
      </c>
      <c r="N2677" s="170">
        <v>17726461</v>
      </c>
      <c r="O2677" s="170">
        <v>19240000</v>
      </c>
      <c r="P2677" s="178">
        <v>57000000</v>
      </c>
      <c r="Q2677" s="178">
        <v>1188895</v>
      </c>
      <c r="R2677" s="178">
        <v>27676551</v>
      </c>
      <c r="S2677">
        <v>0</v>
      </c>
      <c r="T2677">
        <v>0</v>
      </c>
      <c r="U2677">
        <v>0</v>
      </c>
      <c r="W2677">
        <v>0</v>
      </c>
      <c r="X2677">
        <v>0</v>
      </c>
      <c r="Y2677">
        <v>0</v>
      </c>
      <c r="AB2677" s="180">
        <v>44285</v>
      </c>
      <c r="AC2677">
        <v>1</v>
      </c>
      <c r="AD2677" t="s">
        <v>1922</v>
      </c>
      <c r="AE2677">
        <v>1</v>
      </c>
      <c r="AF2677">
        <v>30</v>
      </c>
      <c r="AG2677">
        <v>0</v>
      </c>
      <c r="AN2677">
        <v>1</v>
      </c>
      <c r="AO2677">
        <v>1</v>
      </c>
      <c r="AR2677" s="178">
        <v>10430963</v>
      </c>
      <c r="AS2677" t="s">
        <v>1921</v>
      </c>
      <c r="AT2677">
        <v>0</v>
      </c>
      <c r="AU2677">
        <v>0</v>
      </c>
      <c r="AV2677">
        <v>890480123</v>
      </c>
      <c r="AW2677" t="s">
        <v>1920</v>
      </c>
      <c r="AX2677">
        <v>5</v>
      </c>
      <c r="BC2677">
        <v>1</v>
      </c>
      <c r="BD2677">
        <v>7</v>
      </c>
      <c r="BE2677">
        <v>2</v>
      </c>
    </row>
    <row r="2678" spans="1:57" x14ac:dyDescent="0.25">
      <c r="A2678" s="179">
        <f t="shared" si="41"/>
        <v>14730435</v>
      </c>
      <c r="B2678" t="s">
        <v>1923</v>
      </c>
      <c r="C2678">
        <v>63531900</v>
      </c>
      <c r="D2678">
        <v>144105</v>
      </c>
      <c r="E2678">
        <v>4</v>
      </c>
      <c r="F2678">
        <v>14290</v>
      </c>
      <c r="G2678" s="180">
        <v>43297</v>
      </c>
      <c r="H2678" s="180">
        <v>45854</v>
      </c>
      <c r="I2678">
        <v>14</v>
      </c>
      <c r="J2678">
        <v>1</v>
      </c>
      <c r="K2678">
        <v>31</v>
      </c>
      <c r="L2678">
        <v>30</v>
      </c>
      <c r="M2678">
        <v>2</v>
      </c>
      <c r="N2678" s="170">
        <v>12185828</v>
      </c>
      <c r="O2678" s="170">
        <v>12890000</v>
      </c>
      <c r="P2678" s="178">
        <v>32917383</v>
      </c>
      <c r="Q2678" s="178">
        <v>584358</v>
      </c>
      <c r="R2678" s="178">
        <v>23640112</v>
      </c>
      <c r="S2678">
        <v>111440</v>
      </c>
      <c r="T2678">
        <v>0</v>
      </c>
      <c r="U2678">
        <v>0</v>
      </c>
      <c r="W2678">
        <v>0</v>
      </c>
      <c r="X2678">
        <v>0</v>
      </c>
      <c r="Y2678">
        <v>0</v>
      </c>
      <c r="AB2678" s="180">
        <v>44285</v>
      </c>
      <c r="AC2678">
        <v>1</v>
      </c>
      <c r="AD2678" t="s">
        <v>1922</v>
      </c>
      <c r="AE2678">
        <v>1</v>
      </c>
      <c r="AF2678">
        <v>30</v>
      </c>
      <c r="AG2678">
        <v>123042</v>
      </c>
      <c r="AN2678">
        <v>1</v>
      </c>
      <c r="AO2678">
        <v>1</v>
      </c>
      <c r="AR2678" s="178">
        <v>8909677</v>
      </c>
      <c r="AS2678" t="s">
        <v>1921</v>
      </c>
      <c r="AT2678">
        <v>0</v>
      </c>
      <c r="AU2678">
        <v>0</v>
      </c>
      <c r="AV2678">
        <v>890480123</v>
      </c>
      <c r="AW2678" t="s">
        <v>1920</v>
      </c>
      <c r="AX2678">
        <v>5</v>
      </c>
      <c r="BC2678">
        <v>1</v>
      </c>
      <c r="BD2678">
        <v>7</v>
      </c>
      <c r="BE2678">
        <v>2</v>
      </c>
    </row>
    <row r="2679" spans="1:57" x14ac:dyDescent="0.25">
      <c r="A2679" s="179">
        <f t="shared" si="41"/>
        <v>0</v>
      </c>
      <c r="B2679" t="s">
        <v>1923</v>
      </c>
      <c r="C2679">
        <v>64558811</v>
      </c>
      <c r="D2679">
        <v>144105</v>
      </c>
      <c r="E2679">
        <v>4</v>
      </c>
      <c r="F2679">
        <v>15998</v>
      </c>
      <c r="G2679" s="180">
        <v>43663</v>
      </c>
      <c r="H2679" s="180">
        <v>44772</v>
      </c>
      <c r="I2679">
        <v>0</v>
      </c>
      <c r="J2679">
        <v>1</v>
      </c>
      <c r="K2679">
        <v>20</v>
      </c>
      <c r="L2679">
        <v>30</v>
      </c>
      <c r="M2679">
        <v>2</v>
      </c>
      <c r="N2679" s="170">
        <v>17726461</v>
      </c>
      <c r="O2679" s="170">
        <v>19240000</v>
      </c>
      <c r="P2679" s="178">
        <v>10000000</v>
      </c>
      <c r="Q2679" s="178">
        <v>360153</v>
      </c>
      <c r="R2679" s="178">
        <v>5093511</v>
      </c>
      <c r="S2679">
        <v>0</v>
      </c>
      <c r="T2679">
        <v>0</v>
      </c>
      <c r="U2679">
        <v>0</v>
      </c>
      <c r="W2679">
        <v>0</v>
      </c>
      <c r="X2679">
        <v>0</v>
      </c>
      <c r="Y2679">
        <v>0</v>
      </c>
      <c r="AB2679" s="180">
        <v>44285</v>
      </c>
      <c r="AC2679">
        <v>1</v>
      </c>
      <c r="AD2679" t="s">
        <v>1922</v>
      </c>
      <c r="AE2679">
        <v>1</v>
      </c>
      <c r="AF2679">
        <v>30</v>
      </c>
      <c r="AG2679">
        <v>0</v>
      </c>
      <c r="AN2679">
        <v>1</v>
      </c>
      <c r="AO2679">
        <v>1</v>
      </c>
      <c r="AR2679" s="178">
        <v>38712979</v>
      </c>
      <c r="AS2679" t="s">
        <v>1921</v>
      </c>
      <c r="AT2679">
        <v>0</v>
      </c>
      <c r="AU2679">
        <v>0</v>
      </c>
      <c r="AV2679">
        <v>890480123</v>
      </c>
      <c r="AW2679" t="s">
        <v>1920</v>
      </c>
      <c r="AX2679">
        <v>5</v>
      </c>
      <c r="BC2679">
        <v>1</v>
      </c>
      <c r="BD2679">
        <v>7</v>
      </c>
      <c r="BE2679">
        <v>2</v>
      </c>
    </row>
    <row r="2680" spans="1:57" x14ac:dyDescent="0.25">
      <c r="A2680" s="179">
        <f t="shared" si="41"/>
        <v>0</v>
      </c>
      <c r="B2680" t="s">
        <v>1923</v>
      </c>
      <c r="C2680">
        <v>64569795</v>
      </c>
      <c r="D2680">
        <v>144105</v>
      </c>
      <c r="E2680">
        <v>4</v>
      </c>
      <c r="F2680">
        <v>13822</v>
      </c>
      <c r="G2680" s="180">
        <v>43186</v>
      </c>
      <c r="H2680" s="180">
        <v>44282</v>
      </c>
      <c r="I2680">
        <v>3</v>
      </c>
      <c r="J2680">
        <v>1</v>
      </c>
      <c r="K2680">
        <v>35</v>
      </c>
      <c r="L2680">
        <v>30</v>
      </c>
      <c r="M2680">
        <v>2</v>
      </c>
      <c r="N2680" s="170">
        <v>17726461</v>
      </c>
      <c r="O2680" s="170">
        <v>19240000</v>
      </c>
      <c r="P2680" s="178">
        <v>11000000</v>
      </c>
      <c r="Q2680" s="178">
        <v>396169</v>
      </c>
      <c r="R2680" s="178">
        <v>19302</v>
      </c>
      <c r="S2680">
        <v>0</v>
      </c>
      <c r="T2680">
        <v>0</v>
      </c>
      <c r="U2680">
        <v>0</v>
      </c>
      <c r="W2680">
        <v>0</v>
      </c>
      <c r="X2680">
        <v>0</v>
      </c>
      <c r="Y2680">
        <v>0</v>
      </c>
      <c r="AB2680" s="180">
        <v>44285</v>
      </c>
      <c r="AC2680">
        <v>1</v>
      </c>
      <c r="AD2680" t="s">
        <v>1922</v>
      </c>
      <c r="AE2680">
        <v>1</v>
      </c>
      <c r="AF2680">
        <v>30</v>
      </c>
      <c r="AG2680">
        <v>19302</v>
      </c>
      <c r="AN2680">
        <v>1</v>
      </c>
      <c r="AO2680">
        <v>1</v>
      </c>
      <c r="AR2680" s="178">
        <v>23526530</v>
      </c>
      <c r="AS2680" t="s">
        <v>1921</v>
      </c>
      <c r="AT2680">
        <v>0</v>
      </c>
      <c r="AU2680">
        <v>0</v>
      </c>
      <c r="AV2680">
        <v>890480123</v>
      </c>
      <c r="AW2680" t="s">
        <v>1920</v>
      </c>
      <c r="AX2680">
        <v>5</v>
      </c>
      <c r="BC2680">
        <v>1</v>
      </c>
      <c r="BD2680">
        <v>7</v>
      </c>
      <c r="BE2680">
        <v>2</v>
      </c>
    </row>
    <row r="2681" spans="1:57" x14ac:dyDescent="0.25">
      <c r="A2681" s="179">
        <f t="shared" si="41"/>
        <v>4353063</v>
      </c>
      <c r="B2681" t="s">
        <v>1923</v>
      </c>
      <c r="C2681">
        <v>64588576</v>
      </c>
      <c r="D2681">
        <v>144105</v>
      </c>
      <c r="E2681">
        <v>4</v>
      </c>
      <c r="F2681">
        <v>17739</v>
      </c>
      <c r="G2681" s="180">
        <v>44125</v>
      </c>
      <c r="H2681" s="180">
        <v>45229</v>
      </c>
      <c r="I2681">
        <v>0</v>
      </c>
      <c r="J2681">
        <v>1</v>
      </c>
      <c r="K2681">
        <v>5</v>
      </c>
      <c r="L2681">
        <v>30</v>
      </c>
      <c r="M2681">
        <v>2</v>
      </c>
      <c r="N2681" s="170">
        <v>16011168</v>
      </c>
      <c r="O2681" s="170">
        <v>17240000</v>
      </c>
      <c r="P2681" s="178">
        <v>6000000</v>
      </c>
      <c r="Q2681" s="178">
        <v>210975</v>
      </c>
      <c r="R2681" s="178">
        <v>5327094</v>
      </c>
      <c r="S2681">
        <v>0</v>
      </c>
      <c r="T2681">
        <v>0</v>
      </c>
      <c r="U2681">
        <v>0</v>
      </c>
      <c r="W2681">
        <v>0</v>
      </c>
      <c r="X2681">
        <v>0</v>
      </c>
      <c r="Y2681">
        <v>0</v>
      </c>
      <c r="AB2681" s="180">
        <v>44285</v>
      </c>
      <c r="AC2681">
        <v>9</v>
      </c>
      <c r="AD2681" t="s">
        <v>1922</v>
      </c>
      <c r="AE2681">
        <v>1</v>
      </c>
      <c r="AF2681">
        <v>30</v>
      </c>
      <c r="AG2681">
        <v>0</v>
      </c>
      <c r="AN2681">
        <v>1</v>
      </c>
      <c r="AO2681">
        <v>1</v>
      </c>
      <c r="AR2681" s="178">
        <v>974031</v>
      </c>
      <c r="AS2681" t="s">
        <v>1921</v>
      </c>
      <c r="AT2681">
        <v>0</v>
      </c>
      <c r="AU2681">
        <v>0</v>
      </c>
      <c r="AV2681">
        <v>890480123</v>
      </c>
      <c r="AW2681" t="s">
        <v>1920</v>
      </c>
      <c r="AX2681">
        <v>5</v>
      </c>
      <c r="BC2681">
        <v>1</v>
      </c>
      <c r="BD2681">
        <v>7</v>
      </c>
      <c r="BE2681">
        <v>2</v>
      </c>
    </row>
    <row r="2682" spans="1:57" x14ac:dyDescent="0.25">
      <c r="A2682" s="179">
        <f t="shared" si="41"/>
        <v>2242546</v>
      </c>
      <c r="B2682" t="s">
        <v>1923</v>
      </c>
      <c r="C2682">
        <v>64588576</v>
      </c>
      <c r="D2682">
        <v>144105</v>
      </c>
      <c r="E2682">
        <v>4</v>
      </c>
      <c r="F2682">
        <v>18176</v>
      </c>
      <c r="G2682" s="180">
        <v>44238</v>
      </c>
      <c r="H2682" s="180">
        <v>44985</v>
      </c>
      <c r="I2682">
        <v>0</v>
      </c>
      <c r="J2682">
        <v>1</v>
      </c>
      <c r="K2682">
        <v>2</v>
      </c>
      <c r="L2682">
        <v>30</v>
      </c>
      <c r="M2682">
        <v>2</v>
      </c>
      <c r="N2682" s="170">
        <v>15881442</v>
      </c>
      <c r="O2682" s="170">
        <v>17090000</v>
      </c>
      <c r="P2682" s="178">
        <v>3000000</v>
      </c>
      <c r="Q2682" s="178">
        <v>146719</v>
      </c>
      <c r="R2682" s="178">
        <v>2744332</v>
      </c>
      <c r="S2682">
        <v>0</v>
      </c>
      <c r="T2682">
        <v>0</v>
      </c>
      <c r="U2682">
        <v>0</v>
      </c>
      <c r="W2682">
        <v>0</v>
      </c>
      <c r="X2682">
        <v>0</v>
      </c>
      <c r="Y2682">
        <v>0</v>
      </c>
      <c r="AB2682" s="180">
        <v>44285</v>
      </c>
      <c r="AC2682">
        <v>9</v>
      </c>
      <c r="AD2682" t="s">
        <v>1922</v>
      </c>
      <c r="AE2682">
        <v>1</v>
      </c>
      <c r="AF2682">
        <v>30</v>
      </c>
      <c r="AG2682">
        <v>0</v>
      </c>
      <c r="AN2682">
        <v>1</v>
      </c>
      <c r="AO2682">
        <v>1</v>
      </c>
      <c r="AR2682" s="178">
        <v>501786</v>
      </c>
      <c r="AS2682" t="s">
        <v>1921</v>
      </c>
      <c r="AT2682">
        <v>0</v>
      </c>
      <c r="AU2682">
        <v>0</v>
      </c>
      <c r="AV2682">
        <v>890480123</v>
      </c>
      <c r="AW2682" t="s">
        <v>1920</v>
      </c>
      <c r="AX2682">
        <v>5</v>
      </c>
      <c r="BC2682">
        <v>1</v>
      </c>
      <c r="BD2682">
        <v>7</v>
      </c>
      <c r="BE2682">
        <v>2</v>
      </c>
    </row>
    <row r="2683" spans="1:57" x14ac:dyDescent="0.25">
      <c r="A2683" s="179">
        <f t="shared" si="41"/>
        <v>0</v>
      </c>
      <c r="B2683" t="s">
        <v>1923</v>
      </c>
      <c r="C2683">
        <v>70047615</v>
      </c>
      <c r="D2683">
        <v>140405</v>
      </c>
      <c r="E2683">
        <v>4</v>
      </c>
      <c r="F2683">
        <v>12604</v>
      </c>
      <c r="G2683" s="180">
        <v>42900</v>
      </c>
      <c r="H2683" s="180">
        <v>45091</v>
      </c>
      <c r="I2683">
        <v>0</v>
      </c>
      <c r="J2683">
        <v>1</v>
      </c>
      <c r="K2683">
        <v>46</v>
      </c>
      <c r="L2683">
        <v>30</v>
      </c>
      <c r="M2683">
        <v>2</v>
      </c>
      <c r="N2683" s="170">
        <v>12185828</v>
      </c>
      <c r="O2683" s="170">
        <v>12890000</v>
      </c>
      <c r="P2683" s="178">
        <v>100000000</v>
      </c>
      <c r="Q2683" s="178">
        <v>1964696</v>
      </c>
      <c r="R2683" s="178">
        <v>43888472</v>
      </c>
      <c r="S2683">
        <v>0</v>
      </c>
      <c r="T2683">
        <v>0</v>
      </c>
      <c r="U2683">
        <v>350000000</v>
      </c>
      <c r="V2683" t="s">
        <v>1927</v>
      </c>
      <c r="W2683">
        <v>0</v>
      </c>
      <c r="X2683">
        <v>0</v>
      </c>
      <c r="Y2683">
        <v>0</v>
      </c>
      <c r="AB2683" s="180">
        <v>44285</v>
      </c>
      <c r="AC2683">
        <v>2</v>
      </c>
      <c r="AD2683" t="s">
        <v>1922</v>
      </c>
      <c r="AE2683">
        <v>1</v>
      </c>
      <c r="AF2683">
        <v>30</v>
      </c>
      <c r="AG2683">
        <v>0</v>
      </c>
      <c r="AH2683">
        <v>1</v>
      </c>
      <c r="AI2683">
        <v>0</v>
      </c>
      <c r="AJ2683">
        <v>1</v>
      </c>
      <c r="AK2683">
        <v>0</v>
      </c>
      <c r="AL2683">
        <v>0</v>
      </c>
      <c r="AM2683">
        <v>0</v>
      </c>
      <c r="AN2683">
        <v>2</v>
      </c>
      <c r="AO2683">
        <v>1</v>
      </c>
      <c r="AR2683" s="178">
        <v>59089844</v>
      </c>
      <c r="AS2683" t="s">
        <v>1926</v>
      </c>
      <c r="AT2683">
        <v>0</v>
      </c>
      <c r="AU2683">
        <v>0</v>
      </c>
      <c r="AV2683">
        <v>890480123</v>
      </c>
      <c r="AW2683" t="s">
        <v>1920</v>
      </c>
      <c r="AX2683">
        <v>5</v>
      </c>
      <c r="BC2683">
        <v>1</v>
      </c>
      <c r="BD2683">
        <v>7</v>
      </c>
      <c r="BE2683">
        <v>2</v>
      </c>
    </row>
    <row r="2684" spans="1:57" x14ac:dyDescent="0.25">
      <c r="A2684" s="179">
        <f t="shared" si="41"/>
        <v>0</v>
      </c>
      <c r="B2684" t="s">
        <v>1923</v>
      </c>
      <c r="C2684">
        <v>70287055</v>
      </c>
      <c r="D2684">
        <v>144105</v>
      </c>
      <c r="E2684">
        <v>4</v>
      </c>
      <c r="F2684">
        <v>16669</v>
      </c>
      <c r="G2684" s="180">
        <v>44133</v>
      </c>
      <c r="H2684" s="180">
        <v>44661</v>
      </c>
      <c r="I2684">
        <v>0</v>
      </c>
      <c r="J2684">
        <v>1</v>
      </c>
      <c r="K2684">
        <v>5</v>
      </c>
      <c r="L2684">
        <v>30</v>
      </c>
      <c r="M2684">
        <v>2</v>
      </c>
      <c r="N2684" s="170">
        <v>15881442</v>
      </c>
      <c r="O2684" s="170">
        <v>17090000</v>
      </c>
      <c r="P2684" s="178">
        <v>3452014</v>
      </c>
      <c r="Q2684" s="178">
        <v>228094</v>
      </c>
      <c r="R2684" s="178">
        <v>2498803</v>
      </c>
      <c r="S2684">
        <v>0</v>
      </c>
      <c r="T2684">
        <v>0</v>
      </c>
      <c r="U2684">
        <v>0</v>
      </c>
      <c r="W2684">
        <v>0</v>
      </c>
      <c r="X2684">
        <v>0</v>
      </c>
      <c r="Y2684">
        <v>0</v>
      </c>
      <c r="AB2684" s="180">
        <v>44285</v>
      </c>
      <c r="AC2684">
        <v>9</v>
      </c>
      <c r="AD2684" t="s">
        <v>1922</v>
      </c>
      <c r="AE2684">
        <v>1</v>
      </c>
      <c r="AF2684">
        <v>30</v>
      </c>
      <c r="AG2684">
        <v>0</v>
      </c>
      <c r="AN2684">
        <v>1</v>
      </c>
      <c r="AO2684">
        <v>1</v>
      </c>
      <c r="AR2684" s="178">
        <v>3410263</v>
      </c>
      <c r="AS2684" t="s">
        <v>1921</v>
      </c>
      <c r="AT2684">
        <v>0</v>
      </c>
      <c r="AU2684">
        <v>0</v>
      </c>
      <c r="AV2684">
        <v>890480123</v>
      </c>
      <c r="AW2684" t="s">
        <v>1920</v>
      </c>
      <c r="AX2684">
        <v>5</v>
      </c>
      <c r="BC2684">
        <v>1</v>
      </c>
      <c r="BD2684">
        <v>7</v>
      </c>
      <c r="BE2684">
        <v>1</v>
      </c>
    </row>
    <row r="2685" spans="1:57" x14ac:dyDescent="0.25">
      <c r="A2685" s="179">
        <f t="shared" si="41"/>
        <v>0</v>
      </c>
      <c r="B2685" t="s">
        <v>1923</v>
      </c>
      <c r="C2685">
        <v>70287055</v>
      </c>
      <c r="D2685">
        <v>144105</v>
      </c>
      <c r="E2685">
        <v>4</v>
      </c>
      <c r="F2685">
        <v>18133</v>
      </c>
      <c r="G2685" s="180">
        <v>44230</v>
      </c>
      <c r="H2685" s="180">
        <v>45716</v>
      </c>
      <c r="I2685">
        <v>0</v>
      </c>
      <c r="J2685">
        <v>1</v>
      </c>
      <c r="K2685">
        <v>2</v>
      </c>
      <c r="L2685">
        <v>30</v>
      </c>
      <c r="M2685">
        <v>2</v>
      </c>
      <c r="N2685" s="170">
        <v>16011168</v>
      </c>
      <c r="O2685" s="170">
        <v>17240000</v>
      </c>
      <c r="P2685" s="178">
        <v>5102216</v>
      </c>
      <c r="Q2685" s="178">
        <v>144627</v>
      </c>
      <c r="R2685" s="178">
        <v>4879112</v>
      </c>
      <c r="S2685">
        <v>0</v>
      </c>
      <c r="T2685">
        <v>0</v>
      </c>
      <c r="U2685">
        <v>0</v>
      </c>
      <c r="W2685">
        <v>0</v>
      </c>
      <c r="X2685">
        <v>0</v>
      </c>
      <c r="Y2685">
        <v>0</v>
      </c>
      <c r="AB2685" s="180">
        <v>44285</v>
      </c>
      <c r="AC2685">
        <v>1</v>
      </c>
      <c r="AD2685" t="s">
        <v>1922</v>
      </c>
      <c r="AE2685">
        <v>1</v>
      </c>
      <c r="AF2685">
        <v>30</v>
      </c>
      <c r="AG2685">
        <v>0</v>
      </c>
      <c r="AN2685">
        <v>1</v>
      </c>
      <c r="AO2685">
        <v>1</v>
      </c>
      <c r="AR2685" s="178">
        <v>6658811</v>
      </c>
      <c r="AS2685" t="s">
        <v>1921</v>
      </c>
      <c r="AT2685">
        <v>0</v>
      </c>
      <c r="AU2685">
        <v>0</v>
      </c>
      <c r="AV2685">
        <v>890480123</v>
      </c>
      <c r="AW2685" t="s">
        <v>1920</v>
      </c>
      <c r="AX2685">
        <v>5</v>
      </c>
      <c r="BC2685">
        <v>1</v>
      </c>
      <c r="BD2685">
        <v>7</v>
      </c>
      <c r="BE2685">
        <v>2</v>
      </c>
    </row>
    <row r="2686" spans="1:57" x14ac:dyDescent="0.25">
      <c r="A2686" s="179">
        <f t="shared" si="41"/>
        <v>0</v>
      </c>
      <c r="B2686" t="s">
        <v>1923</v>
      </c>
      <c r="C2686">
        <v>70287055</v>
      </c>
      <c r="D2686">
        <v>144105</v>
      </c>
      <c r="E2686">
        <v>4</v>
      </c>
      <c r="F2686">
        <v>18138</v>
      </c>
      <c r="G2686" s="180">
        <v>44230</v>
      </c>
      <c r="H2686" s="180">
        <v>44985</v>
      </c>
      <c r="I2686">
        <v>0</v>
      </c>
      <c r="J2686">
        <v>1</v>
      </c>
      <c r="K2686">
        <v>2</v>
      </c>
      <c r="L2686">
        <v>30</v>
      </c>
      <c r="M2686">
        <v>2</v>
      </c>
      <c r="N2686" s="170">
        <v>12185828</v>
      </c>
      <c r="O2686" s="170">
        <v>12890000</v>
      </c>
      <c r="P2686" s="178">
        <v>3369000</v>
      </c>
      <c r="Q2686" s="178">
        <v>158883</v>
      </c>
      <c r="R2686" s="178">
        <v>3083844</v>
      </c>
      <c r="S2686">
        <v>0</v>
      </c>
      <c r="T2686">
        <v>0</v>
      </c>
      <c r="U2686">
        <v>0</v>
      </c>
      <c r="W2686">
        <v>0</v>
      </c>
      <c r="X2686">
        <v>0</v>
      </c>
      <c r="Y2686">
        <v>0</v>
      </c>
      <c r="AB2686" s="180">
        <v>44285</v>
      </c>
      <c r="AC2686">
        <v>1</v>
      </c>
      <c r="AD2686" t="s">
        <v>1922</v>
      </c>
      <c r="AE2686">
        <v>1</v>
      </c>
      <c r="AF2686">
        <v>30</v>
      </c>
      <c r="AG2686">
        <v>0</v>
      </c>
      <c r="AN2686">
        <v>1</v>
      </c>
      <c r="AO2686">
        <v>1</v>
      </c>
      <c r="AR2686" s="178">
        <v>4208703</v>
      </c>
      <c r="AS2686" t="s">
        <v>1921</v>
      </c>
      <c r="AT2686">
        <v>0</v>
      </c>
      <c r="AU2686">
        <v>0</v>
      </c>
      <c r="AV2686">
        <v>890480123</v>
      </c>
      <c r="AW2686" t="s">
        <v>1920</v>
      </c>
      <c r="AX2686">
        <v>5</v>
      </c>
      <c r="BC2686">
        <v>1</v>
      </c>
      <c r="BD2686">
        <v>7</v>
      </c>
      <c r="BE2686">
        <v>2</v>
      </c>
    </row>
    <row r="2687" spans="1:57" x14ac:dyDescent="0.25">
      <c r="A2687" s="179">
        <f t="shared" si="41"/>
        <v>96938</v>
      </c>
      <c r="B2687" t="s">
        <v>1923</v>
      </c>
      <c r="C2687">
        <v>71585410</v>
      </c>
      <c r="D2687">
        <v>144105</v>
      </c>
      <c r="E2687">
        <v>4</v>
      </c>
      <c r="F2687">
        <v>17324</v>
      </c>
      <c r="G2687" s="180">
        <v>44012</v>
      </c>
      <c r="H2687" s="180">
        <v>44377</v>
      </c>
      <c r="I2687">
        <v>30</v>
      </c>
      <c r="J2687">
        <v>1</v>
      </c>
      <c r="K2687">
        <v>7</v>
      </c>
      <c r="L2687">
        <v>30</v>
      </c>
      <c r="M2687">
        <v>2</v>
      </c>
      <c r="N2687" s="170">
        <v>12185828</v>
      </c>
      <c r="O2687" s="170">
        <v>12890000</v>
      </c>
      <c r="P2687" s="178">
        <v>435000</v>
      </c>
      <c r="Q2687" s="178">
        <v>38687</v>
      </c>
      <c r="R2687" s="178">
        <v>157043</v>
      </c>
      <c r="S2687">
        <v>1530</v>
      </c>
      <c r="T2687">
        <v>0</v>
      </c>
      <c r="U2687">
        <v>0</v>
      </c>
      <c r="W2687">
        <v>0</v>
      </c>
      <c r="X2687">
        <v>0</v>
      </c>
      <c r="Y2687">
        <v>0</v>
      </c>
      <c r="AB2687" s="180">
        <v>44285</v>
      </c>
      <c r="AC2687">
        <v>1</v>
      </c>
      <c r="AD2687" t="s">
        <v>1922</v>
      </c>
      <c r="AE2687">
        <v>1</v>
      </c>
      <c r="AF2687">
        <v>30</v>
      </c>
      <c r="AG2687">
        <v>43300</v>
      </c>
      <c r="AN2687">
        <v>1</v>
      </c>
      <c r="AO2687">
        <v>1</v>
      </c>
      <c r="AR2687" s="178">
        <v>60105</v>
      </c>
      <c r="AS2687" t="s">
        <v>1921</v>
      </c>
      <c r="AT2687">
        <v>0</v>
      </c>
      <c r="AU2687">
        <v>0</v>
      </c>
      <c r="AV2687">
        <v>890480123</v>
      </c>
      <c r="AW2687" t="s">
        <v>1920</v>
      </c>
      <c r="AX2687">
        <v>5</v>
      </c>
      <c r="BC2687">
        <v>1</v>
      </c>
      <c r="BD2687">
        <v>7</v>
      </c>
      <c r="BE2687">
        <v>2</v>
      </c>
    </row>
    <row r="2688" spans="1:57" x14ac:dyDescent="0.25">
      <c r="A2688" s="179">
        <f t="shared" si="41"/>
        <v>70630</v>
      </c>
      <c r="B2688" t="s">
        <v>1923</v>
      </c>
      <c r="C2688">
        <v>71585410</v>
      </c>
      <c r="D2688">
        <v>144105</v>
      </c>
      <c r="E2688">
        <v>4</v>
      </c>
      <c r="F2688">
        <v>17433</v>
      </c>
      <c r="G2688" s="180">
        <v>44043</v>
      </c>
      <c r="H2688" s="180">
        <v>44408</v>
      </c>
      <c r="I2688">
        <v>0</v>
      </c>
      <c r="J2688">
        <v>1</v>
      </c>
      <c r="K2688">
        <v>8</v>
      </c>
      <c r="L2688">
        <v>30</v>
      </c>
      <c r="M2688">
        <v>2</v>
      </c>
      <c r="N2688" s="170">
        <v>12185828</v>
      </c>
      <c r="O2688" s="170">
        <v>12890000</v>
      </c>
      <c r="P2688" s="178">
        <v>330000</v>
      </c>
      <c r="Q2688" s="178">
        <v>29349</v>
      </c>
      <c r="R2688" s="178">
        <v>114422</v>
      </c>
      <c r="S2688">
        <v>0</v>
      </c>
      <c r="T2688">
        <v>0</v>
      </c>
      <c r="U2688">
        <v>0</v>
      </c>
      <c r="W2688">
        <v>0</v>
      </c>
      <c r="X2688">
        <v>0</v>
      </c>
      <c r="Y2688">
        <v>0</v>
      </c>
      <c r="AB2688" s="180">
        <v>44285</v>
      </c>
      <c r="AC2688">
        <v>1</v>
      </c>
      <c r="AD2688" t="s">
        <v>1922</v>
      </c>
      <c r="AE2688">
        <v>1</v>
      </c>
      <c r="AF2688">
        <v>30</v>
      </c>
      <c r="AG2688">
        <v>0</v>
      </c>
      <c r="AN2688">
        <v>1</v>
      </c>
      <c r="AO2688">
        <v>1</v>
      </c>
      <c r="AR2688" s="178">
        <v>43792</v>
      </c>
      <c r="AS2688" t="s">
        <v>1921</v>
      </c>
      <c r="AT2688">
        <v>0</v>
      </c>
      <c r="AU2688">
        <v>0</v>
      </c>
      <c r="AV2688">
        <v>890480123</v>
      </c>
      <c r="AW2688" t="s">
        <v>1920</v>
      </c>
      <c r="AX2688">
        <v>5</v>
      </c>
      <c r="BC2688">
        <v>1</v>
      </c>
      <c r="BD2688">
        <v>7</v>
      </c>
      <c r="BE2688">
        <v>2</v>
      </c>
    </row>
    <row r="2689" spans="1:57" x14ac:dyDescent="0.25">
      <c r="A2689" s="179">
        <f t="shared" si="41"/>
        <v>407575</v>
      </c>
      <c r="B2689" t="s">
        <v>1923</v>
      </c>
      <c r="C2689">
        <v>71585410</v>
      </c>
      <c r="D2689">
        <v>144105</v>
      </c>
      <c r="E2689">
        <v>4</v>
      </c>
      <c r="F2689">
        <v>17882</v>
      </c>
      <c r="G2689" s="180">
        <v>44179</v>
      </c>
      <c r="H2689" s="180">
        <v>44377</v>
      </c>
      <c r="I2689">
        <v>0</v>
      </c>
      <c r="J2689">
        <v>1</v>
      </c>
      <c r="K2689">
        <v>3</v>
      </c>
      <c r="L2689">
        <v>30</v>
      </c>
      <c r="M2689">
        <v>2</v>
      </c>
      <c r="N2689" s="170">
        <v>13121400</v>
      </c>
      <c r="O2689" s="170">
        <v>13940000</v>
      </c>
      <c r="P2689" s="178">
        <v>1300000</v>
      </c>
      <c r="Q2689" s="178">
        <v>225034</v>
      </c>
      <c r="R2689" s="178">
        <v>660285</v>
      </c>
      <c r="S2689">
        <v>0</v>
      </c>
      <c r="T2689">
        <v>0</v>
      </c>
      <c r="U2689">
        <v>0</v>
      </c>
      <c r="W2689">
        <v>0</v>
      </c>
      <c r="X2689">
        <v>0</v>
      </c>
      <c r="Y2689">
        <v>0</v>
      </c>
      <c r="AB2689" s="180">
        <v>44285</v>
      </c>
      <c r="AC2689">
        <v>1</v>
      </c>
      <c r="AD2689" t="s">
        <v>1922</v>
      </c>
      <c r="AE2689">
        <v>1</v>
      </c>
      <c r="AF2689">
        <v>30</v>
      </c>
      <c r="AG2689">
        <v>0</v>
      </c>
      <c r="AN2689">
        <v>1</v>
      </c>
      <c r="AO2689">
        <v>1</v>
      </c>
      <c r="AR2689" s="178">
        <v>252710</v>
      </c>
      <c r="AS2689" t="s">
        <v>1921</v>
      </c>
      <c r="AT2689">
        <v>0</v>
      </c>
      <c r="AU2689">
        <v>0</v>
      </c>
      <c r="AV2689">
        <v>890480123</v>
      </c>
      <c r="AW2689" t="s">
        <v>1920</v>
      </c>
      <c r="AX2689">
        <v>5</v>
      </c>
      <c r="BC2689">
        <v>1</v>
      </c>
      <c r="BD2689">
        <v>7</v>
      </c>
      <c r="BE2689">
        <v>2</v>
      </c>
    </row>
    <row r="2690" spans="1:57" x14ac:dyDescent="0.25">
      <c r="A2690" s="179">
        <f t="shared" ref="A2690:A2753" si="42">IF(+R2690&gt;AR2690,R2690-AR2690,0)</f>
        <v>2898232</v>
      </c>
      <c r="B2690" t="s">
        <v>1923</v>
      </c>
      <c r="C2690">
        <v>71585410</v>
      </c>
      <c r="D2690">
        <v>144105</v>
      </c>
      <c r="E2690">
        <v>4</v>
      </c>
      <c r="F2690">
        <v>17906</v>
      </c>
      <c r="G2690" s="180">
        <v>44187</v>
      </c>
      <c r="H2690" s="180">
        <v>44925</v>
      </c>
      <c r="I2690">
        <v>0</v>
      </c>
      <c r="J2690">
        <v>1</v>
      </c>
      <c r="K2690">
        <v>3</v>
      </c>
      <c r="L2690">
        <v>30</v>
      </c>
      <c r="M2690">
        <v>2</v>
      </c>
      <c r="N2690" s="170">
        <v>15881442</v>
      </c>
      <c r="O2690" s="170">
        <v>17090000</v>
      </c>
      <c r="P2690" s="178">
        <v>5266818</v>
      </c>
      <c r="Q2690" s="178">
        <v>257582</v>
      </c>
      <c r="R2690" s="178">
        <v>4695229</v>
      </c>
      <c r="S2690">
        <v>0</v>
      </c>
      <c r="T2690">
        <v>0</v>
      </c>
      <c r="U2690">
        <v>0</v>
      </c>
      <c r="W2690">
        <v>0</v>
      </c>
      <c r="X2690">
        <v>0</v>
      </c>
      <c r="Y2690">
        <v>0</v>
      </c>
      <c r="AB2690" s="180">
        <v>44285</v>
      </c>
      <c r="AC2690">
        <v>1</v>
      </c>
      <c r="AD2690" t="s">
        <v>1922</v>
      </c>
      <c r="AE2690">
        <v>1</v>
      </c>
      <c r="AF2690">
        <v>30</v>
      </c>
      <c r="AG2690">
        <v>0</v>
      </c>
      <c r="AN2690">
        <v>1</v>
      </c>
      <c r="AO2690">
        <v>1</v>
      </c>
      <c r="AR2690" s="178">
        <v>1796997</v>
      </c>
      <c r="AS2690" t="s">
        <v>1921</v>
      </c>
      <c r="AT2690">
        <v>0</v>
      </c>
      <c r="AU2690">
        <v>0</v>
      </c>
      <c r="AV2690">
        <v>890480123</v>
      </c>
      <c r="AW2690" t="s">
        <v>1920</v>
      </c>
      <c r="AX2690">
        <v>5</v>
      </c>
      <c r="BC2690">
        <v>1</v>
      </c>
      <c r="BD2690">
        <v>7</v>
      </c>
      <c r="BE2690">
        <v>2</v>
      </c>
    </row>
    <row r="2691" spans="1:57" x14ac:dyDescent="0.25">
      <c r="A2691" s="179">
        <f t="shared" si="42"/>
        <v>40203195</v>
      </c>
      <c r="B2691" t="s">
        <v>1923</v>
      </c>
      <c r="C2691">
        <v>71585410</v>
      </c>
      <c r="D2691">
        <v>144105</v>
      </c>
      <c r="E2691">
        <v>4</v>
      </c>
      <c r="F2691">
        <v>17907</v>
      </c>
      <c r="G2691" s="180">
        <v>44187</v>
      </c>
      <c r="H2691" s="180">
        <v>46751</v>
      </c>
      <c r="I2691">
        <v>0</v>
      </c>
      <c r="J2691">
        <v>1</v>
      </c>
      <c r="K2691">
        <v>3</v>
      </c>
      <c r="L2691">
        <v>30</v>
      </c>
      <c r="M2691">
        <v>2</v>
      </c>
      <c r="N2691" s="170">
        <v>16011168</v>
      </c>
      <c r="O2691" s="170">
        <v>17240000</v>
      </c>
      <c r="P2691" s="178">
        <v>66451382</v>
      </c>
      <c r="Q2691" s="178">
        <v>1320284</v>
      </c>
      <c r="R2691" s="178">
        <v>65130468</v>
      </c>
      <c r="S2691">
        <v>0</v>
      </c>
      <c r="T2691">
        <v>0</v>
      </c>
      <c r="U2691">
        <v>0</v>
      </c>
      <c r="W2691">
        <v>0</v>
      </c>
      <c r="X2691">
        <v>0</v>
      </c>
      <c r="Y2691">
        <v>0</v>
      </c>
      <c r="AB2691" s="180">
        <v>44285</v>
      </c>
      <c r="AC2691">
        <v>1</v>
      </c>
      <c r="AD2691" t="s">
        <v>1922</v>
      </c>
      <c r="AE2691">
        <v>1</v>
      </c>
      <c r="AF2691">
        <v>30</v>
      </c>
      <c r="AG2691">
        <v>0</v>
      </c>
      <c r="AN2691">
        <v>1</v>
      </c>
      <c r="AO2691">
        <v>1</v>
      </c>
      <c r="AR2691" s="178">
        <v>24927273</v>
      </c>
      <c r="AS2691" t="s">
        <v>1921</v>
      </c>
      <c r="AT2691">
        <v>0</v>
      </c>
      <c r="AU2691">
        <v>0</v>
      </c>
      <c r="AV2691">
        <v>890480123</v>
      </c>
      <c r="AW2691" t="s">
        <v>1920</v>
      </c>
      <c r="AX2691">
        <v>5</v>
      </c>
      <c r="BC2691">
        <v>1</v>
      </c>
      <c r="BD2691">
        <v>7</v>
      </c>
      <c r="BE2691">
        <v>2</v>
      </c>
    </row>
    <row r="2692" spans="1:57" x14ac:dyDescent="0.25">
      <c r="A2692" s="179">
        <f t="shared" si="42"/>
        <v>183132</v>
      </c>
      <c r="B2692" t="s">
        <v>1923</v>
      </c>
      <c r="C2692">
        <v>71585410</v>
      </c>
      <c r="D2692">
        <v>144105</v>
      </c>
      <c r="E2692">
        <v>4</v>
      </c>
      <c r="F2692">
        <v>18134</v>
      </c>
      <c r="G2692" s="180">
        <v>44230</v>
      </c>
      <c r="H2692" s="180">
        <v>44375</v>
      </c>
      <c r="I2692">
        <v>0</v>
      </c>
      <c r="J2692">
        <v>1</v>
      </c>
      <c r="K2692">
        <v>1</v>
      </c>
      <c r="L2692">
        <v>30</v>
      </c>
      <c r="M2692">
        <v>2</v>
      </c>
      <c r="N2692" s="170">
        <v>13121400</v>
      </c>
      <c r="O2692" s="170">
        <v>13940000</v>
      </c>
      <c r="P2692" s="178">
        <v>300000</v>
      </c>
      <c r="Q2692" s="178">
        <v>3280</v>
      </c>
      <c r="R2692" s="178">
        <v>296680</v>
      </c>
      <c r="S2692">
        <v>0</v>
      </c>
      <c r="T2692">
        <v>0</v>
      </c>
      <c r="U2692">
        <v>0</v>
      </c>
      <c r="W2692">
        <v>0</v>
      </c>
      <c r="X2692">
        <v>0</v>
      </c>
      <c r="Y2692">
        <v>0</v>
      </c>
      <c r="Z2692">
        <v>300000</v>
      </c>
      <c r="AA2692">
        <v>6</v>
      </c>
      <c r="AB2692" s="180">
        <v>44285</v>
      </c>
      <c r="AC2692">
        <v>1</v>
      </c>
      <c r="AD2692" t="s">
        <v>1922</v>
      </c>
      <c r="AE2692">
        <v>1</v>
      </c>
      <c r="AF2692">
        <v>30</v>
      </c>
      <c r="AG2692">
        <v>0</v>
      </c>
      <c r="AN2692">
        <v>1</v>
      </c>
      <c r="AO2692">
        <v>1</v>
      </c>
      <c r="AR2692" s="178">
        <v>113548</v>
      </c>
      <c r="AS2692" t="s">
        <v>1921</v>
      </c>
      <c r="AT2692">
        <v>0</v>
      </c>
      <c r="AU2692">
        <v>0</v>
      </c>
      <c r="AV2692">
        <v>890480123</v>
      </c>
      <c r="AW2692" t="s">
        <v>1920</v>
      </c>
      <c r="AX2692">
        <v>5</v>
      </c>
      <c r="BC2692">
        <v>1</v>
      </c>
      <c r="BD2692">
        <v>7</v>
      </c>
      <c r="BE2692">
        <v>2</v>
      </c>
    </row>
    <row r="2693" spans="1:57" x14ac:dyDescent="0.25">
      <c r="A2693" s="179">
        <f t="shared" si="42"/>
        <v>1234543</v>
      </c>
      <c r="B2693" t="s">
        <v>1923</v>
      </c>
      <c r="C2693">
        <v>71585410</v>
      </c>
      <c r="D2693">
        <v>144105</v>
      </c>
      <c r="E2693">
        <v>4</v>
      </c>
      <c r="F2693">
        <v>18278</v>
      </c>
      <c r="G2693" s="180">
        <v>44273</v>
      </c>
      <c r="H2693" s="180">
        <v>44377</v>
      </c>
      <c r="I2693">
        <v>0</v>
      </c>
      <c r="J2693">
        <v>1</v>
      </c>
      <c r="K2693">
        <v>1</v>
      </c>
      <c r="L2693">
        <v>30</v>
      </c>
      <c r="M2693">
        <v>2</v>
      </c>
      <c r="N2693" s="170">
        <v>13121400</v>
      </c>
      <c r="O2693" s="170">
        <v>13940000</v>
      </c>
      <c r="P2693" s="178">
        <v>2000000</v>
      </c>
      <c r="Q2693" s="178">
        <v>21869</v>
      </c>
      <c r="R2693" s="178">
        <v>2000000</v>
      </c>
      <c r="S2693">
        <v>0</v>
      </c>
      <c r="T2693">
        <v>0</v>
      </c>
      <c r="U2693">
        <v>0</v>
      </c>
      <c r="W2693">
        <v>0</v>
      </c>
      <c r="X2693">
        <v>0</v>
      </c>
      <c r="Y2693">
        <v>0</v>
      </c>
      <c r="Z2693">
        <v>2000000</v>
      </c>
      <c r="AA2693">
        <v>6</v>
      </c>
      <c r="AB2693" s="180">
        <v>44285</v>
      </c>
      <c r="AC2693">
        <v>1</v>
      </c>
      <c r="AD2693" t="s">
        <v>1922</v>
      </c>
      <c r="AE2693">
        <v>1</v>
      </c>
      <c r="AF2693">
        <v>30</v>
      </c>
      <c r="AG2693">
        <v>0</v>
      </c>
      <c r="AN2693">
        <v>1</v>
      </c>
      <c r="AO2693">
        <v>1</v>
      </c>
      <c r="AR2693" s="178">
        <v>765457</v>
      </c>
      <c r="AS2693" t="s">
        <v>1921</v>
      </c>
      <c r="AT2693">
        <v>0</v>
      </c>
      <c r="AU2693">
        <v>0</v>
      </c>
      <c r="AV2693">
        <v>890480123</v>
      </c>
      <c r="AW2693" t="s">
        <v>1920</v>
      </c>
      <c r="AX2693">
        <v>5</v>
      </c>
      <c r="BC2693">
        <v>1</v>
      </c>
      <c r="BD2693">
        <v>7</v>
      </c>
      <c r="BE2693">
        <v>2</v>
      </c>
    </row>
    <row r="2694" spans="1:57" x14ac:dyDescent="0.25">
      <c r="A2694" s="179">
        <f t="shared" si="42"/>
        <v>39327413</v>
      </c>
      <c r="B2694" t="s">
        <v>1923</v>
      </c>
      <c r="C2694">
        <v>71779576</v>
      </c>
      <c r="D2694">
        <v>144105</v>
      </c>
      <c r="E2694">
        <v>4</v>
      </c>
      <c r="F2694">
        <v>17288</v>
      </c>
      <c r="G2694" s="180">
        <v>44008</v>
      </c>
      <c r="H2694" s="180">
        <v>46568</v>
      </c>
      <c r="I2694">
        <v>0</v>
      </c>
      <c r="J2694">
        <v>1</v>
      </c>
      <c r="K2694">
        <v>9</v>
      </c>
      <c r="L2694">
        <v>30</v>
      </c>
      <c r="M2694">
        <v>2</v>
      </c>
      <c r="N2694" s="170">
        <v>17726461</v>
      </c>
      <c r="O2694" s="170">
        <v>19240000</v>
      </c>
      <c r="P2694" s="178">
        <v>45000000</v>
      </c>
      <c r="Q2694" s="178">
        <v>938602</v>
      </c>
      <c r="R2694" s="178">
        <v>42382458</v>
      </c>
      <c r="S2694">
        <v>0</v>
      </c>
      <c r="T2694">
        <v>0</v>
      </c>
      <c r="U2694">
        <v>0</v>
      </c>
      <c r="W2694">
        <v>0</v>
      </c>
      <c r="X2694">
        <v>0</v>
      </c>
      <c r="Y2694">
        <v>0</v>
      </c>
      <c r="AB2694" s="180">
        <v>44285</v>
      </c>
      <c r="AC2694">
        <v>1</v>
      </c>
      <c r="AD2694" t="s">
        <v>1922</v>
      </c>
      <c r="AE2694">
        <v>1</v>
      </c>
      <c r="AF2694">
        <v>30</v>
      </c>
      <c r="AG2694">
        <v>0</v>
      </c>
      <c r="AN2694">
        <v>1</v>
      </c>
      <c r="AO2694">
        <v>1</v>
      </c>
      <c r="AR2694" s="178">
        <v>3055045</v>
      </c>
      <c r="AS2694" t="s">
        <v>1921</v>
      </c>
      <c r="AT2694">
        <v>0</v>
      </c>
      <c r="AU2694">
        <v>0</v>
      </c>
      <c r="AV2694">
        <v>890480123</v>
      </c>
      <c r="AW2694" t="s">
        <v>1920</v>
      </c>
      <c r="AX2694">
        <v>5</v>
      </c>
      <c r="BC2694">
        <v>1</v>
      </c>
      <c r="BD2694">
        <v>7</v>
      </c>
      <c r="BE2694">
        <v>2</v>
      </c>
    </row>
    <row r="2695" spans="1:57" x14ac:dyDescent="0.25">
      <c r="A2695" s="179">
        <f t="shared" si="42"/>
        <v>1722559</v>
      </c>
      <c r="B2695" t="s">
        <v>1923</v>
      </c>
      <c r="C2695">
        <v>71779576</v>
      </c>
      <c r="D2695">
        <v>144105</v>
      </c>
      <c r="E2695">
        <v>4</v>
      </c>
      <c r="F2695">
        <v>18054</v>
      </c>
      <c r="G2695" s="180">
        <v>44209</v>
      </c>
      <c r="H2695" s="180">
        <v>44956</v>
      </c>
      <c r="I2695">
        <v>0</v>
      </c>
      <c r="J2695">
        <v>1</v>
      </c>
      <c r="K2695">
        <v>2</v>
      </c>
      <c r="L2695">
        <v>30</v>
      </c>
      <c r="M2695">
        <v>2</v>
      </c>
      <c r="N2695" s="170">
        <v>16011168</v>
      </c>
      <c r="O2695" s="170">
        <v>17240000</v>
      </c>
      <c r="P2695" s="178">
        <v>2000000</v>
      </c>
      <c r="Q2695" s="178">
        <v>97937</v>
      </c>
      <c r="R2695" s="178">
        <v>1856371</v>
      </c>
      <c r="S2695">
        <v>0</v>
      </c>
      <c r="T2695">
        <v>0</v>
      </c>
      <c r="U2695">
        <v>0</v>
      </c>
      <c r="W2695">
        <v>0</v>
      </c>
      <c r="X2695">
        <v>0</v>
      </c>
      <c r="Y2695">
        <v>0</v>
      </c>
      <c r="AB2695" s="180">
        <v>44285</v>
      </c>
      <c r="AC2695">
        <v>1</v>
      </c>
      <c r="AD2695" t="s">
        <v>1922</v>
      </c>
      <c r="AE2695">
        <v>1</v>
      </c>
      <c r="AF2695">
        <v>30</v>
      </c>
      <c r="AG2695">
        <v>0</v>
      </c>
      <c r="AN2695">
        <v>1</v>
      </c>
      <c r="AO2695">
        <v>1</v>
      </c>
      <c r="AR2695" s="178">
        <v>133812</v>
      </c>
      <c r="AS2695" t="s">
        <v>1921</v>
      </c>
      <c r="AT2695">
        <v>0</v>
      </c>
      <c r="AU2695">
        <v>0</v>
      </c>
      <c r="AV2695">
        <v>890480123</v>
      </c>
      <c r="AW2695" t="s">
        <v>1920</v>
      </c>
      <c r="AX2695">
        <v>5</v>
      </c>
      <c r="BC2695">
        <v>1</v>
      </c>
      <c r="BD2695">
        <v>7</v>
      </c>
      <c r="BE2695">
        <v>2</v>
      </c>
    </row>
    <row r="2696" spans="1:57" x14ac:dyDescent="0.25">
      <c r="A2696" s="179">
        <f t="shared" si="42"/>
        <v>273480</v>
      </c>
      <c r="B2696" t="s">
        <v>1923</v>
      </c>
      <c r="C2696">
        <v>71779576</v>
      </c>
      <c r="D2696">
        <v>144105</v>
      </c>
      <c r="E2696">
        <v>4</v>
      </c>
      <c r="F2696">
        <v>18276</v>
      </c>
      <c r="G2696" s="180">
        <v>44273</v>
      </c>
      <c r="H2696" s="180">
        <v>44377</v>
      </c>
      <c r="I2696">
        <v>0</v>
      </c>
      <c r="J2696">
        <v>1</v>
      </c>
      <c r="K2696">
        <v>0</v>
      </c>
      <c r="L2696">
        <v>30</v>
      </c>
      <c r="M2696">
        <v>2</v>
      </c>
      <c r="N2696" s="170">
        <v>13121400</v>
      </c>
      <c r="O2696" s="170">
        <v>13940000</v>
      </c>
      <c r="P2696" s="178">
        <v>294725</v>
      </c>
      <c r="Q2696" s="178">
        <v>100398</v>
      </c>
      <c r="R2696" s="178">
        <v>294725</v>
      </c>
      <c r="S2696">
        <v>0</v>
      </c>
      <c r="T2696">
        <v>0</v>
      </c>
      <c r="U2696">
        <v>0</v>
      </c>
      <c r="W2696">
        <v>0</v>
      </c>
      <c r="X2696">
        <v>0</v>
      </c>
      <c r="Y2696">
        <v>0</v>
      </c>
      <c r="AB2696" s="180">
        <v>44285</v>
      </c>
      <c r="AC2696">
        <v>1</v>
      </c>
      <c r="AD2696" t="s">
        <v>1922</v>
      </c>
      <c r="AE2696">
        <v>1</v>
      </c>
      <c r="AF2696">
        <v>30</v>
      </c>
      <c r="AG2696">
        <v>0</v>
      </c>
      <c r="AN2696">
        <v>1</v>
      </c>
      <c r="AO2696">
        <v>1</v>
      </c>
      <c r="AR2696" s="178">
        <v>21245</v>
      </c>
      <c r="AS2696" t="s">
        <v>1921</v>
      </c>
      <c r="AT2696">
        <v>0</v>
      </c>
      <c r="AU2696">
        <v>0</v>
      </c>
      <c r="AV2696">
        <v>890480123</v>
      </c>
      <c r="AW2696" t="s">
        <v>1920</v>
      </c>
      <c r="AX2696">
        <v>5</v>
      </c>
      <c r="BC2696">
        <v>1</v>
      </c>
      <c r="BD2696">
        <v>7</v>
      </c>
      <c r="BE2696">
        <v>2</v>
      </c>
    </row>
    <row r="2697" spans="1:57" x14ac:dyDescent="0.25">
      <c r="A2697" s="179">
        <f t="shared" si="42"/>
        <v>0</v>
      </c>
      <c r="B2697" t="s">
        <v>1923</v>
      </c>
      <c r="C2697">
        <v>72040682</v>
      </c>
      <c r="D2697">
        <v>144105</v>
      </c>
      <c r="E2697">
        <v>4</v>
      </c>
      <c r="F2697">
        <v>15448</v>
      </c>
      <c r="G2697" s="180">
        <v>44133</v>
      </c>
      <c r="H2697" s="180">
        <v>44681</v>
      </c>
      <c r="I2697">
        <v>0</v>
      </c>
      <c r="J2697">
        <v>1</v>
      </c>
      <c r="K2697">
        <v>5</v>
      </c>
      <c r="L2697">
        <v>30</v>
      </c>
      <c r="M2697">
        <v>2</v>
      </c>
      <c r="N2697" s="170">
        <v>17726461</v>
      </c>
      <c r="O2697" s="170">
        <v>19240000</v>
      </c>
      <c r="P2697" s="178">
        <v>2814900</v>
      </c>
      <c r="Q2697" s="178">
        <v>179240</v>
      </c>
      <c r="R2697" s="178">
        <v>1993499</v>
      </c>
      <c r="S2697">
        <v>0</v>
      </c>
      <c r="T2697">
        <v>0</v>
      </c>
      <c r="U2697">
        <v>0</v>
      </c>
      <c r="W2697">
        <v>0</v>
      </c>
      <c r="X2697">
        <v>0</v>
      </c>
      <c r="Y2697">
        <v>0</v>
      </c>
      <c r="AB2697" s="180">
        <v>44285</v>
      </c>
      <c r="AC2697">
        <v>1</v>
      </c>
      <c r="AD2697" t="s">
        <v>1922</v>
      </c>
      <c r="AE2697">
        <v>1</v>
      </c>
      <c r="AF2697">
        <v>30</v>
      </c>
      <c r="AG2697">
        <v>0</v>
      </c>
      <c r="AN2697">
        <v>1</v>
      </c>
      <c r="AO2697">
        <v>1</v>
      </c>
      <c r="AR2697" s="178">
        <v>3265737</v>
      </c>
      <c r="AS2697" t="s">
        <v>1921</v>
      </c>
      <c r="AT2697">
        <v>0</v>
      </c>
      <c r="AU2697">
        <v>0</v>
      </c>
      <c r="AV2697">
        <v>890480123</v>
      </c>
      <c r="AW2697" t="s">
        <v>1920</v>
      </c>
      <c r="AX2697">
        <v>5</v>
      </c>
      <c r="BC2697">
        <v>1</v>
      </c>
      <c r="BD2697">
        <v>7</v>
      </c>
      <c r="BE2697">
        <v>1</v>
      </c>
    </row>
    <row r="2698" spans="1:57" x14ac:dyDescent="0.25">
      <c r="A2698" s="179">
        <f t="shared" si="42"/>
        <v>0</v>
      </c>
      <c r="B2698" t="s">
        <v>1923</v>
      </c>
      <c r="C2698">
        <v>72040682</v>
      </c>
      <c r="D2698">
        <v>144105</v>
      </c>
      <c r="E2698">
        <v>4</v>
      </c>
      <c r="F2698">
        <v>17187</v>
      </c>
      <c r="G2698" s="180">
        <v>43958</v>
      </c>
      <c r="H2698" s="180">
        <v>44530</v>
      </c>
      <c r="I2698">
        <v>0</v>
      </c>
      <c r="J2698">
        <v>1</v>
      </c>
      <c r="K2698">
        <v>10</v>
      </c>
      <c r="L2698">
        <v>30</v>
      </c>
      <c r="M2698">
        <v>2</v>
      </c>
      <c r="N2698" s="170">
        <v>15881442</v>
      </c>
      <c r="O2698" s="170">
        <v>17090000</v>
      </c>
      <c r="P2698" s="178">
        <v>3100000</v>
      </c>
      <c r="Q2698" s="178">
        <v>194681</v>
      </c>
      <c r="R2698" s="178">
        <v>1456221</v>
      </c>
      <c r="S2698">
        <v>0</v>
      </c>
      <c r="T2698">
        <v>0</v>
      </c>
      <c r="U2698">
        <v>0</v>
      </c>
      <c r="W2698">
        <v>0</v>
      </c>
      <c r="X2698">
        <v>0</v>
      </c>
      <c r="Y2698">
        <v>0</v>
      </c>
      <c r="AB2698" s="180">
        <v>44285</v>
      </c>
      <c r="AC2698">
        <v>1</v>
      </c>
      <c r="AD2698" t="s">
        <v>1922</v>
      </c>
      <c r="AE2698">
        <v>1</v>
      </c>
      <c r="AF2698">
        <v>30</v>
      </c>
      <c r="AG2698">
        <v>0</v>
      </c>
      <c r="AN2698">
        <v>1</v>
      </c>
      <c r="AO2698">
        <v>1</v>
      </c>
      <c r="AR2698" s="178">
        <v>2385572</v>
      </c>
      <c r="AS2698" t="s">
        <v>1921</v>
      </c>
      <c r="AT2698">
        <v>0</v>
      </c>
      <c r="AU2698">
        <v>0</v>
      </c>
      <c r="AV2698">
        <v>890480123</v>
      </c>
      <c r="AW2698" t="s">
        <v>1920</v>
      </c>
      <c r="AX2698">
        <v>5</v>
      </c>
      <c r="BC2698">
        <v>1</v>
      </c>
      <c r="BD2698">
        <v>7</v>
      </c>
      <c r="BE2698">
        <v>2</v>
      </c>
    </row>
    <row r="2699" spans="1:57" x14ac:dyDescent="0.25">
      <c r="A2699" s="179">
        <f t="shared" si="42"/>
        <v>0</v>
      </c>
      <c r="B2699" t="s">
        <v>1923</v>
      </c>
      <c r="C2699">
        <v>72040682</v>
      </c>
      <c r="D2699">
        <v>144105</v>
      </c>
      <c r="E2699">
        <v>4</v>
      </c>
      <c r="F2699">
        <v>550005361</v>
      </c>
      <c r="G2699" s="180">
        <v>44133</v>
      </c>
      <c r="H2699" s="180">
        <v>45199</v>
      </c>
      <c r="I2699">
        <v>0</v>
      </c>
      <c r="J2699">
        <v>1</v>
      </c>
      <c r="K2699">
        <v>5</v>
      </c>
      <c r="L2699">
        <v>30</v>
      </c>
      <c r="M2699">
        <v>2</v>
      </c>
      <c r="N2699" s="170">
        <v>21474970</v>
      </c>
      <c r="O2699" s="170">
        <v>23720000</v>
      </c>
      <c r="P2699" s="178">
        <v>89490</v>
      </c>
      <c r="Q2699" s="178">
        <v>3463</v>
      </c>
      <c r="R2699" s="178">
        <v>79839</v>
      </c>
      <c r="S2699">
        <v>0</v>
      </c>
      <c r="T2699">
        <v>0</v>
      </c>
      <c r="U2699">
        <v>0</v>
      </c>
      <c r="W2699">
        <v>0</v>
      </c>
      <c r="X2699">
        <v>0</v>
      </c>
      <c r="Y2699">
        <v>0</v>
      </c>
      <c r="AB2699" s="180">
        <v>44285</v>
      </c>
      <c r="AC2699">
        <v>1</v>
      </c>
      <c r="AD2699" t="s">
        <v>1922</v>
      </c>
      <c r="AE2699">
        <v>1</v>
      </c>
      <c r="AF2699">
        <v>30</v>
      </c>
      <c r="AG2699">
        <v>0</v>
      </c>
      <c r="AN2699">
        <v>1</v>
      </c>
      <c r="AO2699">
        <v>1</v>
      </c>
      <c r="AR2699" s="178">
        <v>130792</v>
      </c>
      <c r="AS2699" t="s">
        <v>1921</v>
      </c>
      <c r="AT2699">
        <v>0</v>
      </c>
      <c r="AU2699">
        <v>0</v>
      </c>
      <c r="AV2699">
        <v>890480123</v>
      </c>
      <c r="AW2699" t="s">
        <v>1920</v>
      </c>
      <c r="AX2699">
        <v>5</v>
      </c>
      <c r="BC2699">
        <v>2</v>
      </c>
      <c r="BD2699">
        <v>7</v>
      </c>
      <c r="BE2699">
        <v>1</v>
      </c>
    </row>
    <row r="2700" spans="1:57" x14ac:dyDescent="0.25">
      <c r="A2700" s="179">
        <f t="shared" si="42"/>
        <v>0</v>
      </c>
      <c r="B2700" t="s">
        <v>1923</v>
      </c>
      <c r="C2700">
        <v>72040682</v>
      </c>
      <c r="D2700">
        <v>144105</v>
      </c>
      <c r="E2700">
        <v>4</v>
      </c>
      <c r="F2700">
        <v>550005473</v>
      </c>
      <c r="G2700" s="180">
        <v>44133</v>
      </c>
      <c r="H2700" s="180">
        <v>45168</v>
      </c>
      <c r="I2700">
        <v>0</v>
      </c>
      <c r="J2700">
        <v>1</v>
      </c>
      <c r="K2700">
        <v>5</v>
      </c>
      <c r="L2700">
        <v>30</v>
      </c>
      <c r="M2700">
        <v>2</v>
      </c>
      <c r="N2700" s="170">
        <v>21474970</v>
      </c>
      <c r="O2700" s="170">
        <v>23720000</v>
      </c>
      <c r="P2700" s="178">
        <v>55388</v>
      </c>
      <c r="Q2700" s="178">
        <v>2189</v>
      </c>
      <c r="R2700" s="178">
        <v>49178</v>
      </c>
      <c r="S2700">
        <v>0</v>
      </c>
      <c r="T2700">
        <v>0</v>
      </c>
      <c r="U2700">
        <v>0</v>
      </c>
      <c r="W2700">
        <v>0</v>
      </c>
      <c r="X2700">
        <v>0</v>
      </c>
      <c r="Y2700">
        <v>0</v>
      </c>
      <c r="AB2700" s="180">
        <v>44285</v>
      </c>
      <c r="AC2700">
        <v>1</v>
      </c>
      <c r="AD2700" t="s">
        <v>1922</v>
      </c>
      <c r="AE2700">
        <v>1</v>
      </c>
      <c r="AF2700">
        <v>30</v>
      </c>
      <c r="AG2700">
        <v>0</v>
      </c>
      <c r="AN2700">
        <v>1</v>
      </c>
      <c r="AO2700">
        <v>1</v>
      </c>
      <c r="AR2700" s="178">
        <v>80563</v>
      </c>
      <c r="AS2700" t="s">
        <v>1921</v>
      </c>
      <c r="AT2700">
        <v>0</v>
      </c>
      <c r="AU2700">
        <v>0</v>
      </c>
      <c r="AV2700">
        <v>890480123</v>
      </c>
      <c r="AW2700" t="s">
        <v>1920</v>
      </c>
      <c r="AX2700">
        <v>5</v>
      </c>
      <c r="BC2700">
        <v>2</v>
      </c>
      <c r="BD2700">
        <v>7</v>
      </c>
      <c r="BE2700">
        <v>1</v>
      </c>
    </row>
    <row r="2701" spans="1:57" x14ac:dyDescent="0.25">
      <c r="A2701" s="179">
        <f t="shared" si="42"/>
        <v>0</v>
      </c>
      <c r="B2701" t="s">
        <v>1923</v>
      </c>
      <c r="C2701">
        <v>72040682</v>
      </c>
      <c r="D2701">
        <v>144105</v>
      </c>
      <c r="E2701">
        <v>4</v>
      </c>
      <c r="F2701">
        <v>550005490</v>
      </c>
      <c r="G2701" s="180">
        <v>44133</v>
      </c>
      <c r="H2701" s="180">
        <v>45168</v>
      </c>
      <c r="I2701">
        <v>0</v>
      </c>
      <c r="J2701">
        <v>1</v>
      </c>
      <c r="K2701">
        <v>5</v>
      </c>
      <c r="L2701">
        <v>30</v>
      </c>
      <c r="M2701">
        <v>2</v>
      </c>
      <c r="N2701" s="170">
        <v>21474970</v>
      </c>
      <c r="O2701" s="170">
        <v>23720000</v>
      </c>
      <c r="P2701" s="178">
        <v>16293</v>
      </c>
      <c r="Q2701" s="178">
        <v>644</v>
      </c>
      <c r="R2701" s="178">
        <v>14459</v>
      </c>
      <c r="S2701">
        <v>0</v>
      </c>
      <c r="T2701">
        <v>0</v>
      </c>
      <c r="U2701">
        <v>0</v>
      </c>
      <c r="W2701">
        <v>0</v>
      </c>
      <c r="X2701">
        <v>0</v>
      </c>
      <c r="Y2701">
        <v>0</v>
      </c>
      <c r="AB2701" s="180">
        <v>44285</v>
      </c>
      <c r="AC2701">
        <v>1</v>
      </c>
      <c r="AD2701" t="s">
        <v>1922</v>
      </c>
      <c r="AE2701">
        <v>1</v>
      </c>
      <c r="AF2701">
        <v>30</v>
      </c>
      <c r="AG2701">
        <v>0</v>
      </c>
      <c r="AN2701">
        <v>1</v>
      </c>
      <c r="AO2701">
        <v>1</v>
      </c>
      <c r="AR2701" s="178">
        <v>23687</v>
      </c>
      <c r="AS2701" t="s">
        <v>1921</v>
      </c>
      <c r="AT2701">
        <v>0</v>
      </c>
      <c r="AU2701">
        <v>0</v>
      </c>
      <c r="AV2701">
        <v>890480123</v>
      </c>
      <c r="AW2701" t="s">
        <v>1920</v>
      </c>
      <c r="AX2701">
        <v>5</v>
      </c>
      <c r="BC2701">
        <v>2</v>
      </c>
      <c r="BD2701">
        <v>7</v>
      </c>
      <c r="BE2701">
        <v>1</v>
      </c>
    </row>
    <row r="2702" spans="1:57" x14ac:dyDescent="0.25">
      <c r="A2702" s="179">
        <f t="shared" si="42"/>
        <v>0</v>
      </c>
      <c r="B2702" t="s">
        <v>1923</v>
      </c>
      <c r="C2702">
        <v>72040682</v>
      </c>
      <c r="D2702">
        <v>144105</v>
      </c>
      <c r="E2702">
        <v>4</v>
      </c>
      <c r="F2702">
        <v>550005513</v>
      </c>
      <c r="G2702" s="180">
        <v>44133</v>
      </c>
      <c r="H2702" s="180">
        <v>45199</v>
      </c>
      <c r="I2702">
        <v>0</v>
      </c>
      <c r="J2702">
        <v>1</v>
      </c>
      <c r="K2702">
        <v>5</v>
      </c>
      <c r="L2702">
        <v>30</v>
      </c>
      <c r="M2702">
        <v>2</v>
      </c>
      <c r="N2702" s="170">
        <v>21474970</v>
      </c>
      <c r="O2702" s="170">
        <v>23720000</v>
      </c>
      <c r="P2702" s="178">
        <v>7486</v>
      </c>
      <c r="Q2702" s="178">
        <v>290</v>
      </c>
      <c r="R2702" s="178">
        <v>6661</v>
      </c>
      <c r="S2702">
        <v>0</v>
      </c>
      <c r="T2702">
        <v>0</v>
      </c>
      <c r="U2702">
        <v>0</v>
      </c>
      <c r="W2702">
        <v>0</v>
      </c>
      <c r="X2702">
        <v>0</v>
      </c>
      <c r="Y2702">
        <v>0</v>
      </c>
      <c r="AB2702" s="180">
        <v>44285</v>
      </c>
      <c r="AC2702">
        <v>1</v>
      </c>
      <c r="AD2702" t="s">
        <v>1922</v>
      </c>
      <c r="AE2702">
        <v>1</v>
      </c>
      <c r="AF2702">
        <v>30</v>
      </c>
      <c r="AG2702">
        <v>0</v>
      </c>
      <c r="AN2702">
        <v>1</v>
      </c>
      <c r="AO2702">
        <v>1</v>
      </c>
      <c r="AR2702" s="178">
        <v>10912</v>
      </c>
      <c r="AS2702" t="s">
        <v>1921</v>
      </c>
      <c r="AT2702">
        <v>0</v>
      </c>
      <c r="AU2702">
        <v>0</v>
      </c>
      <c r="AV2702">
        <v>890480123</v>
      </c>
      <c r="AW2702" t="s">
        <v>1920</v>
      </c>
      <c r="AX2702">
        <v>5</v>
      </c>
      <c r="BC2702">
        <v>2</v>
      </c>
      <c r="BD2702">
        <v>7</v>
      </c>
      <c r="BE2702">
        <v>1</v>
      </c>
    </row>
    <row r="2703" spans="1:57" x14ac:dyDescent="0.25">
      <c r="A2703" s="179">
        <f t="shared" si="42"/>
        <v>0</v>
      </c>
      <c r="B2703" t="s">
        <v>1923</v>
      </c>
      <c r="C2703">
        <v>72040682</v>
      </c>
      <c r="D2703">
        <v>144105</v>
      </c>
      <c r="E2703">
        <v>4</v>
      </c>
      <c r="F2703">
        <v>550005526</v>
      </c>
      <c r="G2703" s="180">
        <v>44133</v>
      </c>
      <c r="H2703" s="180">
        <v>45168</v>
      </c>
      <c r="I2703">
        <v>0</v>
      </c>
      <c r="J2703">
        <v>1</v>
      </c>
      <c r="K2703">
        <v>5</v>
      </c>
      <c r="L2703">
        <v>30</v>
      </c>
      <c r="M2703">
        <v>2</v>
      </c>
      <c r="N2703" s="170">
        <v>21474970</v>
      </c>
      <c r="O2703" s="170">
        <v>23720000</v>
      </c>
      <c r="P2703" s="178">
        <v>6784</v>
      </c>
      <c r="Q2703" s="178">
        <v>268</v>
      </c>
      <c r="R2703" s="178">
        <v>6024</v>
      </c>
      <c r="S2703">
        <v>0</v>
      </c>
      <c r="T2703">
        <v>0</v>
      </c>
      <c r="U2703">
        <v>0</v>
      </c>
      <c r="W2703">
        <v>0</v>
      </c>
      <c r="X2703">
        <v>0</v>
      </c>
      <c r="Y2703">
        <v>0</v>
      </c>
      <c r="AB2703" s="180">
        <v>44285</v>
      </c>
      <c r="AC2703">
        <v>1</v>
      </c>
      <c r="AD2703" t="s">
        <v>1922</v>
      </c>
      <c r="AE2703">
        <v>1</v>
      </c>
      <c r="AF2703">
        <v>30</v>
      </c>
      <c r="AG2703">
        <v>0</v>
      </c>
      <c r="AN2703">
        <v>1</v>
      </c>
      <c r="AO2703">
        <v>1</v>
      </c>
      <c r="AR2703" s="178">
        <v>9869</v>
      </c>
      <c r="AS2703" t="s">
        <v>1921</v>
      </c>
      <c r="AT2703">
        <v>0</v>
      </c>
      <c r="AU2703">
        <v>0</v>
      </c>
      <c r="AV2703">
        <v>890480123</v>
      </c>
      <c r="AW2703" t="s">
        <v>1920</v>
      </c>
      <c r="AX2703">
        <v>5</v>
      </c>
      <c r="BC2703">
        <v>2</v>
      </c>
      <c r="BD2703">
        <v>7</v>
      </c>
      <c r="BE2703">
        <v>1</v>
      </c>
    </row>
    <row r="2704" spans="1:57" x14ac:dyDescent="0.25">
      <c r="A2704" s="179">
        <f t="shared" si="42"/>
        <v>0</v>
      </c>
      <c r="B2704" t="s">
        <v>1923</v>
      </c>
      <c r="C2704">
        <v>72040682</v>
      </c>
      <c r="D2704">
        <v>144105</v>
      </c>
      <c r="E2704">
        <v>4</v>
      </c>
      <c r="F2704">
        <v>550005565</v>
      </c>
      <c r="G2704" s="180">
        <v>44133</v>
      </c>
      <c r="H2704" s="180">
        <v>45168</v>
      </c>
      <c r="I2704">
        <v>0</v>
      </c>
      <c r="J2704">
        <v>1</v>
      </c>
      <c r="K2704">
        <v>5</v>
      </c>
      <c r="L2704">
        <v>30</v>
      </c>
      <c r="M2704">
        <v>2</v>
      </c>
      <c r="N2704" s="170">
        <v>21474970</v>
      </c>
      <c r="O2704" s="170">
        <v>23720000</v>
      </c>
      <c r="P2704" s="178">
        <v>2717</v>
      </c>
      <c r="Q2704" s="178">
        <v>107</v>
      </c>
      <c r="R2704" s="178">
        <v>2413</v>
      </c>
      <c r="S2704">
        <v>0</v>
      </c>
      <c r="T2704">
        <v>0</v>
      </c>
      <c r="U2704">
        <v>0</v>
      </c>
      <c r="W2704">
        <v>0</v>
      </c>
      <c r="X2704">
        <v>0</v>
      </c>
      <c r="Y2704">
        <v>0</v>
      </c>
      <c r="AB2704" s="180">
        <v>44285</v>
      </c>
      <c r="AC2704">
        <v>1</v>
      </c>
      <c r="AD2704" t="s">
        <v>1922</v>
      </c>
      <c r="AE2704">
        <v>1</v>
      </c>
      <c r="AF2704">
        <v>30</v>
      </c>
      <c r="AG2704">
        <v>0</v>
      </c>
      <c r="AN2704">
        <v>1</v>
      </c>
      <c r="AO2704">
        <v>1</v>
      </c>
      <c r="AR2704" s="178">
        <v>3953</v>
      </c>
      <c r="AS2704" t="s">
        <v>1921</v>
      </c>
      <c r="AT2704">
        <v>0</v>
      </c>
      <c r="AU2704">
        <v>0</v>
      </c>
      <c r="AV2704">
        <v>890480123</v>
      </c>
      <c r="AW2704" t="s">
        <v>1920</v>
      </c>
      <c r="AX2704">
        <v>5</v>
      </c>
      <c r="BC2704">
        <v>2</v>
      </c>
      <c r="BD2704">
        <v>7</v>
      </c>
      <c r="BE2704">
        <v>1</v>
      </c>
    </row>
    <row r="2705" spans="1:57" x14ac:dyDescent="0.25">
      <c r="A2705" s="179">
        <f t="shared" si="42"/>
        <v>0</v>
      </c>
      <c r="B2705" t="s">
        <v>1923</v>
      </c>
      <c r="C2705">
        <v>72040682</v>
      </c>
      <c r="D2705">
        <v>144105</v>
      </c>
      <c r="E2705">
        <v>4</v>
      </c>
      <c r="F2705">
        <v>550005611</v>
      </c>
      <c r="G2705" s="180">
        <v>44133</v>
      </c>
      <c r="H2705" s="180">
        <v>45168</v>
      </c>
      <c r="I2705">
        <v>0</v>
      </c>
      <c r="J2705">
        <v>1</v>
      </c>
      <c r="K2705">
        <v>5</v>
      </c>
      <c r="L2705">
        <v>30</v>
      </c>
      <c r="M2705">
        <v>2</v>
      </c>
      <c r="N2705" s="170">
        <v>21474970</v>
      </c>
      <c r="O2705" s="170">
        <v>23720000</v>
      </c>
      <c r="P2705" s="178">
        <v>2205</v>
      </c>
      <c r="Q2705" s="178">
        <v>87</v>
      </c>
      <c r="R2705" s="178">
        <v>1939</v>
      </c>
      <c r="S2705">
        <v>0</v>
      </c>
      <c r="T2705">
        <v>0</v>
      </c>
      <c r="U2705">
        <v>0</v>
      </c>
      <c r="W2705">
        <v>0</v>
      </c>
      <c r="X2705">
        <v>0</v>
      </c>
      <c r="Y2705">
        <v>0</v>
      </c>
      <c r="AB2705" s="180">
        <v>44285</v>
      </c>
      <c r="AC2705">
        <v>1</v>
      </c>
      <c r="AD2705" t="s">
        <v>1922</v>
      </c>
      <c r="AE2705">
        <v>1</v>
      </c>
      <c r="AF2705">
        <v>30</v>
      </c>
      <c r="AG2705">
        <v>0</v>
      </c>
      <c r="AN2705">
        <v>1</v>
      </c>
      <c r="AO2705">
        <v>1</v>
      </c>
      <c r="AR2705" s="178">
        <v>3176</v>
      </c>
      <c r="AS2705" t="s">
        <v>1921</v>
      </c>
      <c r="AT2705">
        <v>0</v>
      </c>
      <c r="AU2705">
        <v>0</v>
      </c>
      <c r="AV2705">
        <v>890480123</v>
      </c>
      <c r="AW2705" t="s">
        <v>1920</v>
      </c>
      <c r="AX2705">
        <v>5</v>
      </c>
      <c r="BC2705">
        <v>2</v>
      </c>
      <c r="BD2705">
        <v>7</v>
      </c>
      <c r="BE2705">
        <v>1</v>
      </c>
    </row>
    <row r="2706" spans="1:57" x14ac:dyDescent="0.25">
      <c r="A2706" s="179">
        <f t="shared" si="42"/>
        <v>0</v>
      </c>
      <c r="B2706" t="s">
        <v>1923</v>
      </c>
      <c r="C2706">
        <v>72040682</v>
      </c>
      <c r="D2706">
        <v>144105</v>
      </c>
      <c r="E2706">
        <v>4</v>
      </c>
      <c r="F2706">
        <v>550005680</v>
      </c>
      <c r="G2706" s="180">
        <v>44133</v>
      </c>
      <c r="H2706" s="180">
        <v>45137</v>
      </c>
      <c r="I2706">
        <v>0</v>
      </c>
      <c r="J2706">
        <v>1</v>
      </c>
      <c r="K2706">
        <v>5</v>
      </c>
      <c r="L2706">
        <v>30</v>
      </c>
      <c r="M2706">
        <v>2</v>
      </c>
      <c r="N2706" s="170">
        <v>21474970</v>
      </c>
      <c r="O2706" s="170">
        <v>23720000</v>
      </c>
      <c r="P2706" s="178">
        <v>480</v>
      </c>
      <c r="Q2706" s="178">
        <v>19</v>
      </c>
      <c r="R2706" s="178">
        <v>426</v>
      </c>
      <c r="S2706">
        <v>0</v>
      </c>
      <c r="T2706">
        <v>0</v>
      </c>
      <c r="U2706">
        <v>0</v>
      </c>
      <c r="W2706">
        <v>0</v>
      </c>
      <c r="X2706">
        <v>0</v>
      </c>
      <c r="Y2706">
        <v>0</v>
      </c>
      <c r="AB2706" s="180">
        <v>44285</v>
      </c>
      <c r="AC2706">
        <v>1</v>
      </c>
      <c r="AD2706" t="s">
        <v>1922</v>
      </c>
      <c r="AE2706">
        <v>1</v>
      </c>
      <c r="AF2706">
        <v>30</v>
      </c>
      <c r="AG2706">
        <v>0</v>
      </c>
      <c r="AN2706">
        <v>1</v>
      </c>
      <c r="AO2706">
        <v>1</v>
      </c>
      <c r="AR2706" s="178">
        <v>698</v>
      </c>
      <c r="AS2706" t="s">
        <v>1921</v>
      </c>
      <c r="AT2706">
        <v>0</v>
      </c>
      <c r="AU2706">
        <v>0</v>
      </c>
      <c r="AV2706">
        <v>890480123</v>
      </c>
      <c r="AW2706" t="s">
        <v>1920</v>
      </c>
      <c r="AX2706">
        <v>5</v>
      </c>
      <c r="BC2706">
        <v>2</v>
      </c>
      <c r="BD2706">
        <v>7</v>
      </c>
      <c r="BE2706">
        <v>1</v>
      </c>
    </row>
    <row r="2707" spans="1:57" x14ac:dyDescent="0.25">
      <c r="A2707" s="179">
        <f t="shared" si="42"/>
        <v>0</v>
      </c>
      <c r="B2707" t="s">
        <v>1923</v>
      </c>
      <c r="C2707">
        <v>72040682</v>
      </c>
      <c r="D2707">
        <v>144105</v>
      </c>
      <c r="E2707">
        <v>4</v>
      </c>
      <c r="F2707">
        <v>550006367</v>
      </c>
      <c r="G2707" s="180">
        <v>44133</v>
      </c>
      <c r="H2707" s="180">
        <v>45168</v>
      </c>
      <c r="I2707">
        <v>0</v>
      </c>
      <c r="J2707">
        <v>1</v>
      </c>
      <c r="K2707">
        <v>5</v>
      </c>
      <c r="L2707">
        <v>30</v>
      </c>
      <c r="M2707">
        <v>2</v>
      </c>
      <c r="N2707" s="170">
        <v>21474970</v>
      </c>
      <c r="O2707" s="170">
        <v>23720000</v>
      </c>
      <c r="P2707" s="178">
        <v>1275</v>
      </c>
      <c r="Q2707" s="178">
        <v>50</v>
      </c>
      <c r="R2707" s="178">
        <v>1134</v>
      </c>
      <c r="S2707">
        <v>0</v>
      </c>
      <c r="T2707">
        <v>0</v>
      </c>
      <c r="U2707">
        <v>0</v>
      </c>
      <c r="W2707">
        <v>0</v>
      </c>
      <c r="X2707">
        <v>0</v>
      </c>
      <c r="Y2707">
        <v>0</v>
      </c>
      <c r="AB2707" s="180">
        <v>44285</v>
      </c>
      <c r="AC2707">
        <v>1</v>
      </c>
      <c r="AD2707" t="s">
        <v>1922</v>
      </c>
      <c r="AE2707">
        <v>1</v>
      </c>
      <c r="AF2707">
        <v>30</v>
      </c>
      <c r="AG2707">
        <v>0</v>
      </c>
      <c r="AN2707">
        <v>1</v>
      </c>
      <c r="AO2707">
        <v>1</v>
      </c>
      <c r="AR2707" s="178">
        <v>1858</v>
      </c>
      <c r="AS2707" t="s">
        <v>1921</v>
      </c>
      <c r="AT2707">
        <v>0</v>
      </c>
      <c r="AU2707">
        <v>0</v>
      </c>
      <c r="AV2707">
        <v>890480123</v>
      </c>
      <c r="AW2707" t="s">
        <v>1920</v>
      </c>
      <c r="AX2707">
        <v>5</v>
      </c>
      <c r="BC2707">
        <v>2</v>
      </c>
      <c r="BD2707">
        <v>7</v>
      </c>
      <c r="BE2707">
        <v>1</v>
      </c>
    </row>
    <row r="2708" spans="1:57" x14ac:dyDescent="0.25">
      <c r="A2708" s="179">
        <f t="shared" si="42"/>
        <v>0</v>
      </c>
      <c r="B2708" t="s">
        <v>1923</v>
      </c>
      <c r="C2708">
        <v>72040682</v>
      </c>
      <c r="D2708">
        <v>144105</v>
      </c>
      <c r="E2708">
        <v>4</v>
      </c>
      <c r="F2708">
        <v>550006986</v>
      </c>
      <c r="G2708" s="180">
        <v>44133</v>
      </c>
      <c r="H2708" s="180">
        <v>45168</v>
      </c>
      <c r="I2708">
        <v>0</v>
      </c>
      <c r="J2708">
        <v>1</v>
      </c>
      <c r="K2708">
        <v>5</v>
      </c>
      <c r="L2708">
        <v>30</v>
      </c>
      <c r="M2708">
        <v>2</v>
      </c>
      <c r="N2708" s="170">
        <v>21474970</v>
      </c>
      <c r="O2708" s="170">
        <v>23720000</v>
      </c>
      <c r="P2708" s="178">
        <v>1671</v>
      </c>
      <c r="Q2708" s="178">
        <v>66</v>
      </c>
      <c r="R2708" s="178">
        <v>1484</v>
      </c>
      <c r="S2708">
        <v>0</v>
      </c>
      <c r="T2708">
        <v>0</v>
      </c>
      <c r="U2708">
        <v>0</v>
      </c>
      <c r="W2708">
        <v>0</v>
      </c>
      <c r="X2708">
        <v>0</v>
      </c>
      <c r="Y2708">
        <v>0</v>
      </c>
      <c r="AB2708" s="180">
        <v>44285</v>
      </c>
      <c r="AC2708">
        <v>1</v>
      </c>
      <c r="AD2708" t="s">
        <v>1922</v>
      </c>
      <c r="AE2708">
        <v>1</v>
      </c>
      <c r="AF2708">
        <v>30</v>
      </c>
      <c r="AG2708">
        <v>0</v>
      </c>
      <c r="AN2708">
        <v>1</v>
      </c>
      <c r="AO2708">
        <v>1</v>
      </c>
      <c r="AR2708" s="178">
        <v>2431</v>
      </c>
      <c r="AS2708" t="s">
        <v>1921</v>
      </c>
      <c r="AT2708">
        <v>0</v>
      </c>
      <c r="AU2708">
        <v>0</v>
      </c>
      <c r="AV2708">
        <v>890480123</v>
      </c>
      <c r="AW2708" t="s">
        <v>1920</v>
      </c>
      <c r="AX2708">
        <v>5</v>
      </c>
      <c r="BC2708">
        <v>2</v>
      </c>
      <c r="BD2708">
        <v>7</v>
      </c>
      <c r="BE2708">
        <v>1</v>
      </c>
    </row>
    <row r="2709" spans="1:57" x14ac:dyDescent="0.25">
      <c r="A2709" s="179">
        <f t="shared" si="42"/>
        <v>0</v>
      </c>
      <c r="B2709" t="s">
        <v>1923</v>
      </c>
      <c r="C2709">
        <v>72040682</v>
      </c>
      <c r="D2709">
        <v>144105</v>
      </c>
      <c r="E2709">
        <v>4</v>
      </c>
      <c r="F2709">
        <v>550007908</v>
      </c>
      <c r="G2709" s="180">
        <v>44133</v>
      </c>
      <c r="H2709" s="180">
        <v>45137</v>
      </c>
      <c r="I2709">
        <v>0</v>
      </c>
      <c r="J2709">
        <v>1</v>
      </c>
      <c r="K2709">
        <v>5</v>
      </c>
      <c r="L2709">
        <v>30</v>
      </c>
      <c r="M2709">
        <v>2</v>
      </c>
      <c r="N2709" s="170">
        <v>21474970</v>
      </c>
      <c r="O2709" s="170">
        <v>23720000</v>
      </c>
      <c r="P2709" s="178">
        <v>2082</v>
      </c>
      <c r="Q2709" s="178">
        <v>84</v>
      </c>
      <c r="R2709" s="178">
        <v>1825</v>
      </c>
      <c r="S2709">
        <v>0</v>
      </c>
      <c r="T2709">
        <v>0</v>
      </c>
      <c r="U2709">
        <v>0</v>
      </c>
      <c r="W2709">
        <v>0</v>
      </c>
      <c r="X2709">
        <v>0</v>
      </c>
      <c r="Y2709">
        <v>0</v>
      </c>
      <c r="AB2709" s="180">
        <v>44285</v>
      </c>
      <c r="AC2709">
        <v>1</v>
      </c>
      <c r="AD2709" t="s">
        <v>1922</v>
      </c>
      <c r="AE2709">
        <v>1</v>
      </c>
      <c r="AF2709">
        <v>30</v>
      </c>
      <c r="AG2709">
        <v>0</v>
      </c>
      <c r="AN2709">
        <v>1</v>
      </c>
      <c r="AO2709">
        <v>1</v>
      </c>
      <c r="AR2709" s="178">
        <v>2990</v>
      </c>
      <c r="AS2709" t="s">
        <v>1921</v>
      </c>
      <c r="AT2709">
        <v>0</v>
      </c>
      <c r="AU2709">
        <v>0</v>
      </c>
      <c r="AV2709">
        <v>890480123</v>
      </c>
      <c r="AW2709" t="s">
        <v>1920</v>
      </c>
      <c r="AX2709">
        <v>5</v>
      </c>
      <c r="BC2709">
        <v>2</v>
      </c>
      <c r="BD2709">
        <v>7</v>
      </c>
      <c r="BE2709">
        <v>1</v>
      </c>
    </row>
    <row r="2710" spans="1:57" x14ac:dyDescent="0.25">
      <c r="A2710" s="179">
        <f t="shared" si="42"/>
        <v>0</v>
      </c>
      <c r="B2710" t="s">
        <v>1923</v>
      </c>
      <c r="C2710">
        <v>72040682</v>
      </c>
      <c r="D2710">
        <v>144105</v>
      </c>
      <c r="E2710">
        <v>4</v>
      </c>
      <c r="F2710">
        <v>550008129</v>
      </c>
      <c r="G2710" s="180">
        <v>44133</v>
      </c>
      <c r="H2710" s="180">
        <v>45168</v>
      </c>
      <c r="I2710">
        <v>0</v>
      </c>
      <c r="J2710">
        <v>1</v>
      </c>
      <c r="K2710">
        <v>5</v>
      </c>
      <c r="L2710">
        <v>30</v>
      </c>
      <c r="M2710">
        <v>2</v>
      </c>
      <c r="N2710" s="170">
        <v>22490513</v>
      </c>
      <c r="O2710" s="170">
        <v>24960000</v>
      </c>
      <c r="P2710" s="178">
        <v>2524</v>
      </c>
      <c r="Q2710" s="178">
        <v>101</v>
      </c>
      <c r="R2710" s="178">
        <v>2218</v>
      </c>
      <c r="S2710">
        <v>0</v>
      </c>
      <c r="T2710">
        <v>0</v>
      </c>
      <c r="U2710">
        <v>0</v>
      </c>
      <c r="W2710">
        <v>0</v>
      </c>
      <c r="X2710">
        <v>0</v>
      </c>
      <c r="Y2710">
        <v>0</v>
      </c>
      <c r="AB2710" s="180">
        <v>44285</v>
      </c>
      <c r="AC2710">
        <v>1</v>
      </c>
      <c r="AD2710" t="s">
        <v>1922</v>
      </c>
      <c r="AE2710">
        <v>1</v>
      </c>
      <c r="AF2710">
        <v>30</v>
      </c>
      <c r="AG2710">
        <v>0</v>
      </c>
      <c r="AN2710">
        <v>1</v>
      </c>
      <c r="AO2710">
        <v>1</v>
      </c>
      <c r="AR2710" s="178">
        <v>3633</v>
      </c>
      <c r="AS2710" t="s">
        <v>1921</v>
      </c>
      <c r="AT2710">
        <v>0</v>
      </c>
      <c r="AU2710">
        <v>0</v>
      </c>
      <c r="AV2710">
        <v>890480123</v>
      </c>
      <c r="AW2710" t="s">
        <v>1920</v>
      </c>
      <c r="AX2710">
        <v>5</v>
      </c>
      <c r="BC2710">
        <v>2</v>
      </c>
      <c r="BD2710">
        <v>7</v>
      </c>
      <c r="BE2710">
        <v>1</v>
      </c>
    </row>
    <row r="2711" spans="1:57" x14ac:dyDescent="0.25">
      <c r="A2711" s="179">
        <f t="shared" si="42"/>
        <v>0</v>
      </c>
      <c r="B2711" t="s">
        <v>1923</v>
      </c>
      <c r="C2711">
        <v>72040682</v>
      </c>
      <c r="D2711">
        <v>144105</v>
      </c>
      <c r="E2711">
        <v>4</v>
      </c>
      <c r="F2711">
        <v>550008301</v>
      </c>
      <c r="G2711" s="180">
        <v>44133</v>
      </c>
      <c r="H2711" s="180">
        <v>45168</v>
      </c>
      <c r="I2711">
        <v>0</v>
      </c>
      <c r="J2711">
        <v>1</v>
      </c>
      <c r="K2711">
        <v>5</v>
      </c>
      <c r="L2711">
        <v>30</v>
      </c>
      <c r="M2711">
        <v>2</v>
      </c>
      <c r="N2711" s="170">
        <v>22490513</v>
      </c>
      <c r="O2711" s="170">
        <v>24960000</v>
      </c>
      <c r="P2711" s="178">
        <v>2524</v>
      </c>
      <c r="Q2711" s="178">
        <v>101</v>
      </c>
      <c r="R2711" s="178">
        <v>2218</v>
      </c>
      <c r="S2711">
        <v>0</v>
      </c>
      <c r="T2711">
        <v>0</v>
      </c>
      <c r="U2711">
        <v>0</v>
      </c>
      <c r="W2711">
        <v>0</v>
      </c>
      <c r="X2711">
        <v>0</v>
      </c>
      <c r="Y2711">
        <v>0</v>
      </c>
      <c r="AB2711" s="180">
        <v>44285</v>
      </c>
      <c r="AC2711">
        <v>1</v>
      </c>
      <c r="AD2711" t="s">
        <v>1922</v>
      </c>
      <c r="AE2711">
        <v>1</v>
      </c>
      <c r="AF2711">
        <v>30</v>
      </c>
      <c r="AG2711">
        <v>0</v>
      </c>
      <c r="AN2711">
        <v>1</v>
      </c>
      <c r="AO2711">
        <v>1</v>
      </c>
      <c r="AR2711" s="178">
        <v>3633</v>
      </c>
      <c r="AS2711" t="s">
        <v>1921</v>
      </c>
      <c r="AT2711">
        <v>0</v>
      </c>
      <c r="AU2711">
        <v>0</v>
      </c>
      <c r="AV2711">
        <v>890480123</v>
      </c>
      <c r="AW2711" t="s">
        <v>1920</v>
      </c>
      <c r="AX2711">
        <v>5</v>
      </c>
      <c r="BC2711">
        <v>2</v>
      </c>
      <c r="BD2711">
        <v>7</v>
      </c>
      <c r="BE2711">
        <v>1</v>
      </c>
    </row>
    <row r="2712" spans="1:57" x14ac:dyDescent="0.25">
      <c r="A2712" s="179">
        <f t="shared" si="42"/>
        <v>0</v>
      </c>
      <c r="B2712" t="s">
        <v>1923</v>
      </c>
      <c r="C2712">
        <v>72040682</v>
      </c>
      <c r="D2712">
        <v>144105</v>
      </c>
      <c r="E2712">
        <v>4</v>
      </c>
      <c r="F2712">
        <v>550009654</v>
      </c>
      <c r="G2712" s="180">
        <v>44133</v>
      </c>
      <c r="H2712" s="180">
        <v>45137</v>
      </c>
      <c r="I2712">
        <v>0</v>
      </c>
      <c r="J2712">
        <v>1</v>
      </c>
      <c r="K2712">
        <v>5</v>
      </c>
      <c r="L2712">
        <v>30</v>
      </c>
      <c r="M2712">
        <v>2</v>
      </c>
      <c r="N2712" s="170">
        <v>22490513</v>
      </c>
      <c r="O2712" s="170">
        <v>24960000</v>
      </c>
      <c r="P2712" s="178">
        <v>32488</v>
      </c>
      <c r="Q2712" s="178">
        <v>1329</v>
      </c>
      <c r="R2712" s="178">
        <v>28724</v>
      </c>
      <c r="S2712">
        <v>0</v>
      </c>
      <c r="T2712">
        <v>0</v>
      </c>
      <c r="U2712">
        <v>0</v>
      </c>
      <c r="W2712">
        <v>0</v>
      </c>
      <c r="X2712">
        <v>0</v>
      </c>
      <c r="Y2712">
        <v>0</v>
      </c>
      <c r="AB2712" s="180">
        <v>44285</v>
      </c>
      <c r="AC2712">
        <v>1</v>
      </c>
      <c r="AD2712" t="s">
        <v>1922</v>
      </c>
      <c r="AE2712">
        <v>1</v>
      </c>
      <c r="AF2712">
        <v>30</v>
      </c>
      <c r="AG2712">
        <v>0</v>
      </c>
      <c r="AN2712">
        <v>1</v>
      </c>
      <c r="AO2712">
        <v>1</v>
      </c>
      <c r="AR2712" s="178">
        <v>47055</v>
      </c>
      <c r="AS2712" t="s">
        <v>1921</v>
      </c>
      <c r="AT2712">
        <v>0</v>
      </c>
      <c r="AU2712">
        <v>0</v>
      </c>
      <c r="AV2712">
        <v>890480123</v>
      </c>
      <c r="AW2712" t="s">
        <v>1920</v>
      </c>
      <c r="AX2712">
        <v>5</v>
      </c>
      <c r="BC2712">
        <v>2</v>
      </c>
      <c r="BD2712">
        <v>7</v>
      </c>
      <c r="BE2712">
        <v>1</v>
      </c>
    </row>
    <row r="2713" spans="1:57" x14ac:dyDescent="0.25">
      <c r="A2713" s="179">
        <f t="shared" si="42"/>
        <v>0</v>
      </c>
      <c r="B2713" t="s">
        <v>1923</v>
      </c>
      <c r="C2713">
        <v>72040682</v>
      </c>
      <c r="D2713">
        <v>144105</v>
      </c>
      <c r="E2713">
        <v>4</v>
      </c>
      <c r="F2713">
        <v>550010070</v>
      </c>
      <c r="G2713" s="180">
        <v>44133</v>
      </c>
      <c r="H2713" s="180">
        <v>45168</v>
      </c>
      <c r="I2713">
        <v>0</v>
      </c>
      <c r="J2713">
        <v>1</v>
      </c>
      <c r="K2713">
        <v>5</v>
      </c>
      <c r="L2713">
        <v>30</v>
      </c>
      <c r="M2713">
        <v>2</v>
      </c>
      <c r="N2713" s="170">
        <v>22490513</v>
      </c>
      <c r="O2713" s="170">
        <v>24960000</v>
      </c>
      <c r="P2713" s="178">
        <v>7060</v>
      </c>
      <c r="Q2713" s="178">
        <v>283</v>
      </c>
      <c r="R2713" s="178">
        <v>6266</v>
      </c>
      <c r="S2713">
        <v>0</v>
      </c>
      <c r="T2713">
        <v>0</v>
      </c>
      <c r="U2713">
        <v>0</v>
      </c>
      <c r="W2713">
        <v>0</v>
      </c>
      <c r="X2713">
        <v>0</v>
      </c>
      <c r="Y2713">
        <v>0</v>
      </c>
      <c r="AB2713" s="180">
        <v>44285</v>
      </c>
      <c r="AC2713">
        <v>1</v>
      </c>
      <c r="AD2713" t="s">
        <v>1922</v>
      </c>
      <c r="AE2713">
        <v>1</v>
      </c>
      <c r="AF2713">
        <v>30</v>
      </c>
      <c r="AG2713">
        <v>0</v>
      </c>
      <c r="AN2713">
        <v>1</v>
      </c>
      <c r="AO2713">
        <v>1</v>
      </c>
      <c r="AR2713" s="178">
        <v>10265</v>
      </c>
      <c r="AS2713" t="s">
        <v>1921</v>
      </c>
      <c r="AT2713">
        <v>0</v>
      </c>
      <c r="AU2713">
        <v>0</v>
      </c>
      <c r="AV2713">
        <v>890480123</v>
      </c>
      <c r="AW2713" t="s">
        <v>1920</v>
      </c>
      <c r="AX2713">
        <v>5</v>
      </c>
      <c r="BC2713">
        <v>2</v>
      </c>
      <c r="BD2713">
        <v>7</v>
      </c>
      <c r="BE2713">
        <v>1</v>
      </c>
    </row>
    <row r="2714" spans="1:57" x14ac:dyDescent="0.25">
      <c r="A2714" s="179">
        <f t="shared" si="42"/>
        <v>0</v>
      </c>
      <c r="B2714" t="s">
        <v>1923</v>
      </c>
      <c r="C2714">
        <v>72040682</v>
      </c>
      <c r="D2714">
        <v>144105</v>
      </c>
      <c r="E2714">
        <v>4</v>
      </c>
      <c r="F2714">
        <v>550010551</v>
      </c>
      <c r="G2714" s="180">
        <v>44133</v>
      </c>
      <c r="H2714" s="180">
        <v>45137</v>
      </c>
      <c r="I2714">
        <v>0</v>
      </c>
      <c r="J2714">
        <v>1</v>
      </c>
      <c r="K2714">
        <v>5</v>
      </c>
      <c r="L2714">
        <v>30</v>
      </c>
      <c r="M2714">
        <v>2</v>
      </c>
      <c r="N2714" s="170">
        <v>22490513</v>
      </c>
      <c r="O2714" s="170">
        <v>24960000</v>
      </c>
      <c r="P2714" s="178">
        <v>4382</v>
      </c>
      <c r="Q2714" s="178">
        <v>179</v>
      </c>
      <c r="R2714" s="178">
        <v>3874</v>
      </c>
      <c r="S2714">
        <v>0</v>
      </c>
      <c r="T2714">
        <v>0</v>
      </c>
      <c r="U2714">
        <v>0</v>
      </c>
      <c r="W2714">
        <v>0</v>
      </c>
      <c r="X2714">
        <v>0</v>
      </c>
      <c r="Y2714">
        <v>0</v>
      </c>
      <c r="AB2714" s="180">
        <v>44285</v>
      </c>
      <c r="AC2714">
        <v>1</v>
      </c>
      <c r="AD2714" t="s">
        <v>1922</v>
      </c>
      <c r="AE2714">
        <v>1</v>
      </c>
      <c r="AF2714">
        <v>30</v>
      </c>
      <c r="AG2714">
        <v>0</v>
      </c>
      <c r="AN2714">
        <v>1</v>
      </c>
      <c r="AO2714">
        <v>1</v>
      </c>
      <c r="AR2714" s="178">
        <v>6346</v>
      </c>
      <c r="AS2714" t="s">
        <v>1921</v>
      </c>
      <c r="AT2714">
        <v>0</v>
      </c>
      <c r="AU2714">
        <v>0</v>
      </c>
      <c r="AV2714">
        <v>890480123</v>
      </c>
      <c r="AW2714" t="s">
        <v>1920</v>
      </c>
      <c r="AX2714">
        <v>5</v>
      </c>
      <c r="BC2714">
        <v>2</v>
      </c>
      <c r="BD2714">
        <v>7</v>
      </c>
      <c r="BE2714">
        <v>1</v>
      </c>
    </row>
    <row r="2715" spans="1:57" x14ac:dyDescent="0.25">
      <c r="A2715" s="179">
        <f t="shared" si="42"/>
        <v>0</v>
      </c>
      <c r="B2715" t="s">
        <v>1923</v>
      </c>
      <c r="C2715">
        <v>72040682</v>
      </c>
      <c r="D2715">
        <v>144105</v>
      </c>
      <c r="E2715">
        <v>4</v>
      </c>
      <c r="F2715">
        <v>550010691</v>
      </c>
      <c r="G2715" s="180">
        <v>44133</v>
      </c>
      <c r="H2715" s="180">
        <v>45168</v>
      </c>
      <c r="I2715">
        <v>0</v>
      </c>
      <c r="J2715">
        <v>1</v>
      </c>
      <c r="K2715">
        <v>5</v>
      </c>
      <c r="L2715">
        <v>30</v>
      </c>
      <c r="M2715">
        <v>2</v>
      </c>
      <c r="N2715" s="170">
        <v>22490513</v>
      </c>
      <c r="O2715" s="170">
        <v>24960000</v>
      </c>
      <c r="P2715" s="178">
        <v>108719</v>
      </c>
      <c r="Q2715" s="178">
        <v>4353</v>
      </c>
      <c r="R2715" s="178">
        <v>96700</v>
      </c>
      <c r="S2715">
        <v>0</v>
      </c>
      <c r="T2715">
        <v>0</v>
      </c>
      <c r="U2715">
        <v>0</v>
      </c>
      <c r="W2715">
        <v>0</v>
      </c>
      <c r="X2715">
        <v>0</v>
      </c>
      <c r="Y2715">
        <v>0</v>
      </c>
      <c r="AB2715" s="180">
        <v>44285</v>
      </c>
      <c r="AC2715">
        <v>1</v>
      </c>
      <c r="AD2715" t="s">
        <v>1922</v>
      </c>
      <c r="AE2715">
        <v>1</v>
      </c>
      <c r="AF2715">
        <v>30</v>
      </c>
      <c r="AG2715">
        <v>0</v>
      </c>
      <c r="AN2715">
        <v>1</v>
      </c>
      <c r="AO2715">
        <v>1</v>
      </c>
      <c r="AR2715" s="178">
        <v>158413</v>
      </c>
      <c r="AS2715" t="s">
        <v>1921</v>
      </c>
      <c r="AT2715">
        <v>0</v>
      </c>
      <c r="AU2715">
        <v>0</v>
      </c>
      <c r="AV2715">
        <v>890480123</v>
      </c>
      <c r="AW2715" t="s">
        <v>1920</v>
      </c>
      <c r="AX2715">
        <v>5</v>
      </c>
      <c r="BC2715">
        <v>2</v>
      </c>
      <c r="BD2715">
        <v>7</v>
      </c>
      <c r="BE2715">
        <v>1</v>
      </c>
    </row>
    <row r="2716" spans="1:57" x14ac:dyDescent="0.25">
      <c r="A2716" s="179">
        <f t="shared" si="42"/>
        <v>0</v>
      </c>
      <c r="B2716" t="s">
        <v>1923</v>
      </c>
      <c r="C2716">
        <v>72040682</v>
      </c>
      <c r="D2716">
        <v>144105</v>
      </c>
      <c r="E2716">
        <v>4</v>
      </c>
      <c r="F2716">
        <v>550010740</v>
      </c>
      <c r="G2716" s="180">
        <v>44133</v>
      </c>
      <c r="H2716" s="180">
        <v>45168</v>
      </c>
      <c r="I2716">
        <v>0</v>
      </c>
      <c r="J2716">
        <v>1</v>
      </c>
      <c r="K2716">
        <v>5</v>
      </c>
      <c r="L2716">
        <v>30</v>
      </c>
      <c r="M2716">
        <v>2</v>
      </c>
      <c r="N2716" s="170">
        <v>22490513</v>
      </c>
      <c r="O2716" s="170">
        <v>24960000</v>
      </c>
      <c r="P2716" s="178">
        <v>22233</v>
      </c>
      <c r="Q2716" s="178">
        <v>890</v>
      </c>
      <c r="R2716" s="178">
        <v>19777</v>
      </c>
      <c r="S2716">
        <v>0</v>
      </c>
      <c r="T2716">
        <v>0</v>
      </c>
      <c r="U2716">
        <v>0</v>
      </c>
      <c r="W2716">
        <v>0</v>
      </c>
      <c r="X2716">
        <v>0</v>
      </c>
      <c r="Y2716">
        <v>0</v>
      </c>
      <c r="AB2716" s="180">
        <v>44285</v>
      </c>
      <c r="AC2716">
        <v>1</v>
      </c>
      <c r="AD2716" t="s">
        <v>1922</v>
      </c>
      <c r="AE2716">
        <v>1</v>
      </c>
      <c r="AF2716">
        <v>30</v>
      </c>
      <c r="AG2716">
        <v>0</v>
      </c>
      <c r="AN2716">
        <v>1</v>
      </c>
      <c r="AO2716">
        <v>1</v>
      </c>
      <c r="AR2716" s="178">
        <v>32399</v>
      </c>
      <c r="AS2716" t="s">
        <v>1921</v>
      </c>
      <c r="AT2716">
        <v>0</v>
      </c>
      <c r="AU2716">
        <v>0</v>
      </c>
      <c r="AV2716">
        <v>890480123</v>
      </c>
      <c r="AW2716" t="s">
        <v>1920</v>
      </c>
      <c r="AX2716">
        <v>5</v>
      </c>
      <c r="BC2716">
        <v>2</v>
      </c>
      <c r="BD2716">
        <v>7</v>
      </c>
      <c r="BE2716">
        <v>1</v>
      </c>
    </row>
    <row r="2717" spans="1:57" x14ac:dyDescent="0.25">
      <c r="A2717" s="179">
        <f t="shared" si="42"/>
        <v>0</v>
      </c>
      <c r="B2717" t="s">
        <v>1923</v>
      </c>
      <c r="C2717">
        <v>72040682</v>
      </c>
      <c r="D2717">
        <v>144105</v>
      </c>
      <c r="E2717">
        <v>4</v>
      </c>
      <c r="F2717">
        <v>550010753</v>
      </c>
      <c r="G2717" s="180">
        <v>44133</v>
      </c>
      <c r="H2717" s="180">
        <v>45199</v>
      </c>
      <c r="I2717">
        <v>0</v>
      </c>
      <c r="J2717">
        <v>1</v>
      </c>
      <c r="K2717">
        <v>5</v>
      </c>
      <c r="L2717">
        <v>30</v>
      </c>
      <c r="M2717">
        <v>2</v>
      </c>
      <c r="N2717" s="170">
        <v>22490513</v>
      </c>
      <c r="O2717" s="170">
        <v>24960000</v>
      </c>
      <c r="P2717" s="178">
        <v>10220</v>
      </c>
      <c r="Q2717" s="178">
        <v>401</v>
      </c>
      <c r="R2717" s="178">
        <v>9134</v>
      </c>
      <c r="S2717">
        <v>0</v>
      </c>
      <c r="T2717">
        <v>0</v>
      </c>
      <c r="U2717">
        <v>0</v>
      </c>
      <c r="W2717">
        <v>0</v>
      </c>
      <c r="X2717">
        <v>0</v>
      </c>
      <c r="Y2717">
        <v>0</v>
      </c>
      <c r="AB2717" s="180">
        <v>44285</v>
      </c>
      <c r="AC2717">
        <v>1</v>
      </c>
      <c r="AD2717" t="s">
        <v>1922</v>
      </c>
      <c r="AE2717">
        <v>1</v>
      </c>
      <c r="AF2717">
        <v>30</v>
      </c>
      <c r="AG2717">
        <v>0</v>
      </c>
      <c r="AN2717">
        <v>1</v>
      </c>
      <c r="AO2717">
        <v>1</v>
      </c>
      <c r="AR2717" s="178">
        <v>14963</v>
      </c>
      <c r="AS2717" t="s">
        <v>1921</v>
      </c>
      <c r="AT2717">
        <v>0</v>
      </c>
      <c r="AU2717">
        <v>0</v>
      </c>
      <c r="AV2717">
        <v>890480123</v>
      </c>
      <c r="AW2717" t="s">
        <v>1920</v>
      </c>
      <c r="AX2717">
        <v>5</v>
      </c>
      <c r="BC2717">
        <v>2</v>
      </c>
      <c r="BD2717">
        <v>7</v>
      </c>
      <c r="BE2717">
        <v>1</v>
      </c>
    </row>
    <row r="2718" spans="1:57" x14ac:dyDescent="0.25">
      <c r="A2718" s="179">
        <f t="shared" si="42"/>
        <v>0</v>
      </c>
      <c r="B2718" t="s">
        <v>1923</v>
      </c>
      <c r="C2718">
        <v>72040682</v>
      </c>
      <c r="D2718">
        <v>144105</v>
      </c>
      <c r="E2718">
        <v>4</v>
      </c>
      <c r="F2718">
        <v>550010764</v>
      </c>
      <c r="G2718" s="180">
        <v>44133</v>
      </c>
      <c r="H2718" s="180">
        <v>45168</v>
      </c>
      <c r="I2718">
        <v>0</v>
      </c>
      <c r="J2718">
        <v>1</v>
      </c>
      <c r="K2718">
        <v>5</v>
      </c>
      <c r="L2718">
        <v>30</v>
      </c>
      <c r="M2718">
        <v>2</v>
      </c>
      <c r="N2718" s="170">
        <v>22490513</v>
      </c>
      <c r="O2718" s="170">
        <v>24960000</v>
      </c>
      <c r="P2718" s="178">
        <v>11190</v>
      </c>
      <c r="Q2718" s="178">
        <v>448</v>
      </c>
      <c r="R2718" s="178">
        <v>9953</v>
      </c>
      <c r="S2718">
        <v>0</v>
      </c>
      <c r="T2718">
        <v>0</v>
      </c>
      <c r="U2718">
        <v>0</v>
      </c>
      <c r="W2718">
        <v>0</v>
      </c>
      <c r="X2718">
        <v>0</v>
      </c>
      <c r="Y2718">
        <v>0</v>
      </c>
      <c r="AB2718" s="180">
        <v>44285</v>
      </c>
      <c r="AC2718">
        <v>1</v>
      </c>
      <c r="AD2718" t="s">
        <v>1922</v>
      </c>
      <c r="AE2718">
        <v>1</v>
      </c>
      <c r="AF2718">
        <v>30</v>
      </c>
      <c r="AG2718">
        <v>0</v>
      </c>
      <c r="AN2718">
        <v>1</v>
      </c>
      <c r="AO2718">
        <v>1</v>
      </c>
      <c r="AR2718" s="178">
        <v>16305</v>
      </c>
      <c r="AS2718" t="s">
        <v>1921</v>
      </c>
      <c r="AT2718">
        <v>0</v>
      </c>
      <c r="AU2718">
        <v>0</v>
      </c>
      <c r="AV2718">
        <v>890480123</v>
      </c>
      <c r="AW2718" t="s">
        <v>1920</v>
      </c>
      <c r="AX2718">
        <v>5</v>
      </c>
      <c r="BC2718">
        <v>2</v>
      </c>
      <c r="BD2718">
        <v>7</v>
      </c>
      <c r="BE2718">
        <v>1</v>
      </c>
    </row>
    <row r="2719" spans="1:57" x14ac:dyDescent="0.25">
      <c r="A2719" s="179">
        <f t="shared" si="42"/>
        <v>0</v>
      </c>
      <c r="B2719" t="s">
        <v>1923</v>
      </c>
      <c r="C2719">
        <v>72040682</v>
      </c>
      <c r="D2719">
        <v>144105</v>
      </c>
      <c r="E2719">
        <v>4</v>
      </c>
      <c r="F2719">
        <v>550010827</v>
      </c>
      <c r="G2719" s="180">
        <v>44133</v>
      </c>
      <c r="H2719" s="180">
        <v>45199</v>
      </c>
      <c r="I2719">
        <v>0</v>
      </c>
      <c r="J2719">
        <v>1</v>
      </c>
      <c r="K2719">
        <v>5</v>
      </c>
      <c r="L2719">
        <v>30</v>
      </c>
      <c r="M2719">
        <v>2</v>
      </c>
      <c r="N2719" s="170">
        <v>22490513</v>
      </c>
      <c r="O2719" s="170">
        <v>24960000</v>
      </c>
      <c r="P2719" s="178">
        <v>7418</v>
      </c>
      <c r="Q2719" s="178">
        <v>291</v>
      </c>
      <c r="R2719" s="178">
        <v>6599</v>
      </c>
      <c r="S2719">
        <v>0</v>
      </c>
      <c r="T2719">
        <v>0</v>
      </c>
      <c r="U2719">
        <v>0</v>
      </c>
      <c r="W2719">
        <v>0</v>
      </c>
      <c r="X2719">
        <v>0</v>
      </c>
      <c r="Y2719">
        <v>0</v>
      </c>
      <c r="AB2719" s="180">
        <v>44285</v>
      </c>
      <c r="AC2719">
        <v>1</v>
      </c>
      <c r="AD2719" t="s">
        <v>1922</v>
      </c>
      <c r="AE2719">
        <v>1</v>
      </c>
      <c r="AF2719">
        <v>30</v>
      </c>
      <c r="AG2719">
        <v>0</v>
      </c>
      <c r="AN2719">
        <v>1</v>
      </c>
      <c r="AO2719">
        <v>1</v>
      </c>
      <c r="AR2719" s="178">
        <v>10810</v>
      </c>
      <c r="AS2719" t="s">
        <v>1921</v>
      </c>
      <c r="AT2719">
        <v>0</v>
      </c>
      <c r="AU2719">
        <v>0</v>
      </c>
      <c r="AV2719">
        <v>890480123</v>
      </c>
      <c r="AW2719" t="s">
        <v>1920</v>
      </c>
      <c r="AX2719">
        <v>5</v>
      </c>
      <c r="BC2719">
        <v>2</v>
      </c>
      <c r="BD2719">
        <v>7</v>
      </c>
      <c r="BE2719">
        <v>1</v>
      </c>
    </row>
    <row r="2720" spans="1:57" x14ac:dyDescent="0.25">
      <c r="A2720" s="179">
        <f t="shared" si="42"/>
        <v>0</v>
      </c>
      <c r="B2720" t="s">
        <v>1923</v>
      </c>
      <c r="C2720">
        <v>72040682</v>
      </c>
      <c r="D2720">
        <v>144105</v>
      </c>
      <c r="E2720">
        <v>4</v>
      </c>
      <c r="F2720">
        <v>550010828</v>
      </c>
      <c r="G2720" s="180">
        <v>44133</v>
      </c>
      <c r="H2720" s="180">
        <v>45168</v>
      </c>
      <c r="I2720">
        <v>0</v>
      </c>
      <c r="J2720">
        <v>1</v>
      </c>
      <c r="K2720">
        <v>5</v>
      </c>
      <c r="L2720">
        <v>30</v>
      </c>
      <c r="M2720">
        <v>2</v>
      </c>
      <c r="N2720" s="170">
        <v>22490513</v>
      </c>
      <c r="O2720" s="170">
        <v>24960000</v>
      </c>
      <c r="P2720" s="178">
        <v>3465</v>
      </c>
      <c r="Q2720" s="178">
        <v>139</v>
      </c>
      <c r="R2720" s="178">
        <v>3079</v>
      </c>
      <c r="S2720">
        <v>0</v>
      </c>
      <c r="T2720">
        <v>0</v>
      </c>
      <c r="U2720">
        <v>0</v>
      </c>
      <c r="W2720">
        <v>0</v>
      </c>
      <c r="X2720">
        <v>0</v>
      </c>
      <c r="Y2720">
        <v>0</v>
      </c>
      <c r="AB2720" s="180">
        <v>44285</v>
      </c>
      <c r="AC2720">
        <v>1</v>
      </c>
      <c r="AD2720" t="s">
        <v>1922</v>
      </c>
      <c r="AE2720">
        <v>1</v>
      </c>
      <c r="AF2720">
        <v>30</v>
      </c>
      <c r="AG2720">
        <v>0</v>
      </c>
      <c r="AN2720">
        <v>1</v>
      </c>
      <c r="AO2720">
        <v>1</v>
      </c>
      <c r="AR2720" s="178">
        <v>5044</v>
      </c>
      <c r="AS2720" t="s">
        <v>1921</v>
      </c>
      <c r="AT2720">
        <v>0</v>
      </c>
      <c r="AU2720">
        <v>0</v>
      </c>
      <c r="AV2720">
        <v>890480123</v>
      </c>
      <c r="AW2720" t="s">
        <v>1920</v>
      </c>
      <c r="AX2720">
        <v>5</v>
      </c>
      <c r="BC2720">
        <v>2</v>
      </c>
      <c r="BD2720">
        <v>7</v>
      </c>
      <c r="BE2720">
        <v>1</v>
      </c>
    </row>
    <row r="2721" spans="1:57" x14ac:dyDescent="0.25">
      <c r="A2721" s="179">
        <f t="shared" si="42"/>
        <v>0</v>
      </c>
      <c r="B2721" t="s">
        <v>1923</v>
      </c>
      <c r="C2721">
        <v>72040682</v>
      </c>
      <c r="D2721">
        <v>144105</v>
      </c>
      <c r="E2721">
        <v>4</v>
      </c>
      <c r="F2721">
        <v>550010963</v>
      </c>
      <c r="G2721" s="180">
        <v>44133</v>
      </c>
      <c r="H2721" s="180">
        <v>45168</v>
      </c>
      <c r="I2721">
        <v>0</v>
      </c>
      <c r="J2721">
        <v>1</v>
      </c>
      <c r="K2721">
        <v>5</v>
      </c>
      <c r="L2721">
        <v>30</v>
      </c>
      <c r="M2721">
        <v>2</v>
      </c>
      <c r="N2721" s="170">
        <v>22490513</v>
      </c>
      <c r="O2721" s="170">
        <v>24960000</v>
      </c>
      <c r="P2721" s="178">
        <v>9394</v>
      </c>
      <c r="Q2721" s="178">
        <v>376</v>
      </c>
      <c r="R2721" s="178">
        <v>8331</v>
      </c>
      <c r="S2721">
        <v>0</v>
      </c>
      <c r="T2721">
        <v>0</v>
      </c>
      <c r="U2721">
        <v>0</v>
      </c>
      <c r="W2721">
        <v>0</v>
      </c>
      <c r="X2721">
        <v>0</v>
      </c>
      <c r="Y2721">
        <v>0</v>
      </c>
      <c r="AB2721" s="180">
        <v>44285</v>
      </c>
      <c r="AC2721">
        <v>1</v>
      </c>
      <c r="AD2721" t="s">
        <v>1922</v>
      </c>
      <c r="AE2721">
        <v>1</v>
      </c>
      <c r="AF2721">
        <v>30</v>
      </c>
      <c r="AG2721">
        <v>0</v>
      </c>
      <c r="AN2721">
        <v>1</v>
      </c>
      <c r="AO2721">
        <v>1</v>
      </c>
      <c r="AR2721" s="178">
        <v>13648</v>
      </c>
      <c r="AS2721" t="s">
        <v>1921</v>
      </c>
      <c r="AT2721">
        <v>0</v>
      </c>
      <c r="AU2721">
        <v>0</v>
      </c>
      <c r="AV2721">
        <v>890480123</v>
      </c>
      <c r="AW2721" t="s">
        <v>1920</v>
      </c>
      <c r="AX2721">
        <v>5</v>
      </c>
      <c r="BC2721">
        <v>2</v>
      </c>
      <c r="BD2721">
        <v>7</v>
      </c>
      <c r="BE2721">
        <v>1</v>
      </c>
    </row>
    <row r="2722" spans="1:57" x14ac:dyDescent="0.25">
      <c r="A2722" s="179">
        <f t="shared" si="42"/>
        <v>0</v>
      </c>
      <c r="B2722" t="s">
        <v>1923</v>
      </c>
      <c r="C2722">
        <v>72040682</v>
      </c>
      <c r="D2722">
        <v>144105</v>
      </c>
      <c r="E2722">
        <v>4</v>
      </c>
      <c r="F2722">
        <v>550010982</v>
      </c>
      <c r="G2722" s="180">
        <v>44133</v>
      </c>
      <c r="H2722" s="180">
        <v>45199</v>
      </c>
      <c r="I2722">
        <v>0</v>
      </c>
      <c r="J2722">
        <v>1</v>
      </c>
      <c r="K2722">
        <v>5</v>
      </c>
      <c r="L2722">
        <v>30</v>
      </c>
      <c r="M2722">
        <v>2</v>
      </c>
      <c r="N2722" s="170">
        <v>22490513</v>
      </c>
      <c r="O2722" s="170">
        <v>24960000</v>
      </c>
      <c r="P2722" s="178">
        <v>9281</v>
      </c>
      <c r="Q2722" s="178">
        <v>364</v>
      </c>
      <c r="R2722" s="178">
        <v>8273</v>
      </c>
      <c r="S2722">
        <v>0</v>
      </c>
      <c r="T2722">
        <v>0</v>
      </c>
      <c r="U2722">
        <v>0</v>
      </c>
      <c r="W2722">
        <v>0</v>
      </c>
      <c r="X2722">
        <v>0</v>
      </c>
      <c r="Y2722">
        <v>0</v>
      </c>
      <c r="AB2722" s="180">
        <v>44285</v>
      </c>
      <c r="AC2722">
        <v>1</v>
      </c>
      <c r="AD2722" t="s">
        <v>1922</v>
      </c>
      <c r="AE2722">
        <v>1</v>
      </c>
      <c r="AF2722">
        <v>30</v>
      </c>
      <c r="AG2722">
        <v>0</v>
      </c>
      <c r="AN2722">
        <v>1</v>
      </c>
      <c r="AO2722">
        <v>1</v>
      </c>
      <c r="AR2722" s="178">
        <v>13553</v>
      </c>
      <c r="AS2722" t="s">
        <v>1921</v>
      </c>
      <c r="AT2722">
        <v>0</v>
      </c>
      <c r="AU2722">
        <v>0</v>
      </c>
      <c r="AV2722">
        <v>890480123</v>
      </c>
      <c r="AW2722" t="s">
        <v>1920</v>
      </c>
      <c r="AX2722">
        <v>5</v>
      </c>
      <c r="BC2722">
        <v>2</v>
      </c>
      <c r="BD2722">
        <v>7</v>
      </c>
      <c r="BE2722">
        <v>1</v>
      </c>
    </row>
    <row r="2723" spans="1:57" x14ac:dyDescent="0.25">
      <c r="A2723" s="179">
        <f t="shared" si="42"/>
        <v>0</v>
      </c>
      <c r="B2723" t="s">
        <v>1923</v>
      </c>
      <c r="C2723">
        <v>72040682</v>
      </c>
      <c r="D2723">
        <v>144105</v>
      </c>
      <c r="E2723">
        <v>4</v>
      </c>
      <c r="F2723">
        <v>550010987</v>
      </c>
      <c r="G2723" s="180">
        <v>44133</v>
      </c>
      <c r="H2723" s="180">
        <v>45168</v>
      </c>
      <c r="I2723">
        <v>0</v>
      </c>
      <c r="J2723">
        <v>1</v>
      </c>
      <c r="K2723">
        <v>5</v>
      </c>
      <c r="L2723">
        <v>30</v>
      </c>
      <c r="M2723">
        <v>2</v>
      </c>
      <c r="N2723" s="170">
        <v>22490513</v>
      </c>
      <c r="O2723" s="170">
        <v>24960000</v>
      </c>
      <c r="P2723" s="178">
        <v>9394</v>
      </c>
      <c r="Q2723" s="178">
        <v>376</v>
      </c>
      <c r="R2723" s="178">
        <v>8331</v>
      </c>
      <c r="S2723">
        <v>0</v>
      </c>
      <c r="T2723">
        <v>0</v>
      </c>
      <c r="U2723">
        <v>0</v>
      </c>
      <c r="W2723">
        <v>0</v>
      </c>
      <c r="X2723">
        <v>0</v>
      </c>
      <c r="Y2723">
        <v>0</v>
      </c>
      <c r="AB2723" s="180">
        <v>44285</v>
      </c>
      <c r="AC2723">
        <v>1</v>
      </c>
      <c r="AD2723" t="s">
        <v>1922</v>
      </c>
      <c r="AE2723">
        <v>1</v>
      </c>
      <c r="AF2723">
        <v>30</v>
      </c>
      <c r="AG2723">
        <v>0</v>
      </c>
      <c r="AN2723">
        <v>1</v>
      </c>
      <c r="AO2723">
        <v>1</v>
      </c>
      <c r="AR2723" s="178">
        <v>13648</v>
      </c>
      <c r="AS2723" t="s">
        <v>1921</v>
      </c>
      <c r="AT2723">
        <v>0</v>
      </c>
      <c r="AU2723">
        <v>0</v>
      </c>
      <c r="AV2723">
        <v>890480123</v>
      </c>
      <c r="AW2723" t="s">
        <v>1920</v>
      </c>
      <c r="AX2723">
        <v>5</v>
      </c>
      <c r="BC2723">
        <v>2</v>
      </c>
      <c r="BD2723">
        <v>7</v>
      </c>
      <c r="BE2723">
        <v>1</v>
      </c>
    </row>
    <row r="2724" spans="1:57" x14ac:dyDescent="0.25">
      <c r="A2724" s="179">
        <f t="shared" si="42"/>
        <v>0</v>
      </c>
      <c r="B2724" t="s">
        <v>1923</v>
      </c>
      <c r="C2724">
        <v>72040682</v>
      </c>
      <c r="D2724">
        <v>144105</v>
      </c>
      <c r="E2724">
        <v>4</v>
      </c>
      <c r="F2724">
        <v>550010996</v>
      </c>
      <c r="G2724" s="180">
        <v>44133</v>
      </c>
      <c r="H2724" s="180">
        <v>45168</v>
      </c>
      <c r="I2724">
        <v>0</v>
      </c>
      <c r="J2724">
        <v>1</v>
      </c>
      <c r="K2724">
        <v>5</v>
      </c>
      <c r="L2724">
        <v>30</v>
      </c>
      <c r="M2724">
        <v>2</v>
      </c>
      <c r="N2724" s="170">
        <v>22490513</v>
      </c>
      <c r="O2724" s="170">
        <v>24960000</v>
      </c>
      <c r="P2724" s="178">
        <v>3344</v>
      </c>
      <c r="Q2724" s="178">
        <v>134</v>
      </c>
      <c r="R2724" s="178">
        <v>2974</v>
      </c>
      <c r="S2724">
        <v>0</v>
      </c>
      <c r="T2724">
        <v>0</v>
      </c>
      <c r="U2724">
        <v>0</v>
      </c>
      <c r="W2724">
        <v>0</v>
      </c>
      <c r="X2724">
        <v>0</v>
      </c>
      <c r="Y2724">
        <v>0</v>
      </c>
      <c r="AB2724" s="180">
        <v>44285</v>
      </c>
      <c r="AC2724">
        <v>1</v>
      </c>
      <c r="AD2724" t="s">
        <v>1922</v>
      </c>
      <c r="AE2724">
        <v>1</v>
      </c>
      <c r="AF2724">
        <v>30</v>
      </c>
      <c r="AG2724">
        <v>0</v>
      </c>
      <c r="AN2724">
        <v>1</v>
      </c>
      <c r="AO2724">
        <v>1</v>
      </c>
      <c r="AR2724" s="178">
        <v>4872</v>
      </c>
      <c r="AS2724" t="s">
        <v>1921</v>
      </c>
      <c r="AT2724">
        <v>0</v>
      </c>
      <c r="AU2724">
        <v>0</v>
      </c>
      <c r="AV2724">
        <v>890480123</v>
      </c>
      <c r="AW2724" t="s">
        <v>1920</v>
      </c>
      <c r="AX2724">
        <v>5</v>
      </c>
      <c r="BC2724">
        <v>2</v>
      </c>
      <c r="BD2724">
        <v>7</v>
      </c>
      <c r="BE2724">
        <v>1</v>
      </c>
    </row>
    <row r="2725" spans="1:57" x14ac:dyDescent="0.25">
      <c r="A2725" s="179">
        <f t="shared" si="42"/>
        <v>0</v>
      </c>
      <c r="B2725" t="s">
        <v>1923</v>
      </c>
      <c r="C2725">
        <v>72040682</v>
      </c>
      <c r="D2725">
        <v>144105</v>
      </c>
      <c r="E2725">
        <v>4</v>
      </c>
      <c r="F2725">
        <v>550011005</v>
      </c>
      <c r="G2725" s="180">
        <v>44133</v>
      </c>
      <c r="H2725" s="180">
        <v>45168</v>
      </c>
      <c r="I2725">
        <v>0</v>
      </c>
      <c r="J2725">
        <v>1</v>
      </c>
      <c r="K2725">
        <v>5</v>
      </c>
      <c r="L2725">
        <v>30</v>
      </c>
      <c r="M2725">
        <v>2</v>
      </c>
      <c r="N2725" s="170">
        <v>22490513</v>
      </c>
      <c r="O2725" s="170">
        <v>24960000</v>
      </c>
      <c r="P2725" s="178">
        <v>8547</v>
      </c>
      <c r="Q2725" s="178">
        <v>342</v>
      </c>
      <c r="R2725" s="178">
        <v>7603</v>
      </c>
      <c r="S2725">
        <v>0</v>
      </c>
      <c r="T2725">
        <v>0</v>
      </c>
      <c r="U2725">
        <v>0</v>
      </c>
      <c r="W2725">
        <v>0</v>
      </c>
      <c r="X2725">
        <v>0</v>
      </c>
      <c r="Y2725">
        <v>0</v>
      </c>
      <c r="AB2725" s="180">
        <v>44285</v>
      </c>
      <c r="AC2725">
        <v>1</v>
      </c>
      <c r="AD2725" t="s">
        <v>1922</v>
      </c>
      <c r="AE2725">
        <v>1</v>
      </c>
      <c r="AF2725">
        <v>30</v>
      </c>
      <c r="AG2725">
        <v>0</v>
      </c>
      <c r="AN2725">
        <v>1</v>
      </c>
      <c r="AO2725">
        <v>1</v>
      </c>
      <c r="AR2725" s="178">
        <v>12455</v>
      </c>
      <c r="AS2725" t="s">
        <v>1921</v>
      </c>
      <c r="AT2725">
        <v>0</v>
      </c>
      <c r="AU2725">
        <v>0</v>
      </c>
      <c r="AV2725">
        <v>890480123</v>
      </c>
      <c r="AW2725" t="s">
        <v>1920</v>
      </c>
      <c r="AX2725">
        <v>5</v>
      </c>
      <c r="BC2725">
        <v>2</v>
      </c>
      <c r="BD2725">
        <v>7</v>
      </c>
      <c r="BE2725">
        <v>1</v>
      </c>
    </row>
    <row r="2726" spans="1:57" x14ac:dyDescent="0.25">
      <c r="A2726" s="179">
        <f t="shared" si="42"/>
        <v>0</v>
      </c>
      <c r="B2726" t="s">
        <v>1923</v>
      </c>
      <c r="C2726">
        <v>72040682</v>
      </c>
      <c r="D2726">
        <v>144105</v>
      </c>
      <c r="E2726">
        <v>4</v>
      </c>
      <c r="F2726">
        <v>550011028</v>
      </c>
      <c r="G2726" s="180">
        <v>44133</v>
      </c>
      <c r="H2726" s="180">
        <v>45199</v>
      </c>
      <c r="I2726">
        <v>0</v>
      </c>
      <c r="J2726">
        <v>1</v>
      </c>
      <c r="K2726">
        <v>5</v>
      </c>
      <c r="L2726">
        <v>30</v>
      </c>
      <c r="M2726">
        <v>2</v>
      </c>
      <c r="N2726" s="170">
        <v>22490513</v>
      </c>
      <c r="O2726" s="170">
        <v>24960000</v>
      </c>
      <c r="P2726" s="178">
        <v>4259</v>
      </c>
      <c r="Q2726" s="178">
        <v>167</v>
      </c>
      <c r="R2726" s="178">
        <v>3780</v>
      </c>
      <c r="S2726">
        <v>0</v>
      </c>
      <c r="T2726">
        <v>0</v>
      </c>
      <c r="U2726">
        <v>0</v>
      </c>
      <c r="W2726">
        <v>0</v>
      </c>
      <c r="X2726">
        <v>0</v>
      </c>
      <c r="Y2726">
        <v>0</v>
      </c>
      <c r="AB2726" s="180">
        <v>44285</v>
      </c>
      <c r="AC2726">
        <v>1</v>
      </c>
      <c r="AD2726" t="s">
        <v>1922</v>
      </c>
      <c r="AE2726">
        <v>1</v>
      </c>
      <c r="AF2726">
        <v>30</v>
      </c>
      <c r="AG2726">
        <v>0</v>
      </c>
      <c r="AN2726">
        <v>1</v>
      </c>
      <c r="AO2726">
        <v>1</v>
      </c>
      <c r="AR2726" s="178">
        <v>6192</v>
      </c>
      <c r="AS2726" t="s">
        <v>1921</v>
      </c>
      <c r="AT2726">
        <v>0</v>
      </c>
      <c r="AU2726">
        <v>0</v>
      </c>
      <c r="AV2726">
        <v>890480123</v>
      </c>
      <c r="AW2726" t="s">
        <v>1920</v>
      </c>
      <c r="AX2726">
        <v>5</v>
      </c>
      <c r="BC2726">
        <v>2</v>
      </c>
      <c r="BD2726">
        <v>7</v>
      </c>
      <c r="BE2726">
        <v>1</v>
      </c>
    </row>
    <row r="2727" spans="1:57" x14ac:dyDescent="0.25">
      <c r="A2727" s="179">
        <f t="shared" si="42"/>
        <v>0</v>
      </c>
      <c r="B2727" t="s">
        <v>1923</v>
      </c>
      <c r="C2727">
        <v>72040682</v>
      </c>
      <c r="D2727">
        <v>144105</v>
      </c>
      <c r="E2727">
        <v>4</v>
      </c>
      <c r="F2727">
        <v>550012580</v>
      </c>
      <c r="G2727" s="180">
        <v>44133</v>
      </c>
      <c r="H2727" s="180">
        <v>45168</v>
      </c>
      <c r="I2727">
        <v>0</v>
      </c>
      <c r="J2727">
        <v>1</v>
      </c>
      <c r="K2727">
        <v>5</v>
      </c>
      <c r="L2727">
        <v>30</v>
      </c>
      <c r="M2727">
        <v>2</v>
      </c>
      <c r="N2727" s="170">
        <v>22490513</v>
      </c>
      <c r="O2727" s="170">
        <v>24960000</v>
      </c>
      <c r="P2727" s="178">
        <v>8314</v>
      </c>
      <c r="Q2727" s="178">
        <v>333</v>
      </c>
      <c r="R2727" s="178">
        <v>7395</v>
      </c>
      <c r="S2727">
        <v>0</v>
      </c>
      <c r="T2727">
        <v>0</v>
      </c>
      <c r="U2727">
        <v>0</v>
      </c>
      <c r="W2727">
        <v>0</v>
      </c>
      <c r="X2727">
        <v>0</v>
      </c>
      <c r="Y2727">
        <v>0</v>
      </c>
      <c r="AB2727" s="180">
        <v>44285</v>
      </c>
      <c r="AC2727">
        <v>1</v>
      </c>
      <c r="AD2727" t="s">
        <v>1922</v>
      </c>
      <c r="AE2727">
        <v>1</v>
      </c>
      <c r="AF2727">
        <v>30</v>
      </c>
      <c r="AG2727">
        <v>0</v>
      </c>
      <c r="AN2727">
        <v>1</v>
      </c>
      <c r="AO2727">
        <v>1</v>
      </c>
      <c r="AR2727" s="178">
        <v>12114</v>
      </c>
      <c r="AS2727" t="s">
        <v>1921</v>
      </c>
      <c r="AT2727">
        <v>0</v>
      </c>
      <c r="AU2727">
        <v>0</v>
      </c>
      <c r="AV2727">
        <v>890480123</v>
      </c>
      <c r="AW2727" t="s">
        <v>1920</v>
      </c>
      <c r="AX2727">
        <v>5</v>
      </c>
      <c r="BC2727">
        <v>2</v>
      </c>
      <c r="BD2727">
        <v>7</v>
      </c>
      <c r="BE2727">
        <v>1</v>
      </c>
    </row>
    <row r="2728" spans="1:57" x14ac:dyDescent="0.25">
      <c r="A2728" s="179">
        <f t="shared" si="42"/>
        <v>0</v>
      </c>
      <c r="B2728" t="s">
        <v>1923</v>
      </c>
      <c r="C2728">
        <v>72040682</v>
      </c>
      <c r="D2728">
        <v>144105</v>
      </c>
      <c r="E2728">
        <v>4</v>
      </c>
      <c r="F2728">
        <v>550012623</v>
      </c>
      <c r="G2728" s="180">
        <v>44133</v>
      </c>
      <c r="H2728" s="180">
        <v>45168</v>
      </c>
      <c r="I2728">
        <v>0</v>
      </c>
      <c r="J2728">
        <v>1</v>
      </c>
      <c r="K2728">
        <v>5</v>
      </c>
      <c r="L2728">
        <v>30</v>
      </c>
      <c r="M2728">
        <v>2</v>
      </c>
      <c r="N2728" s="170">
        <v>22490513</v>
      </c>
      <c r="O2728" s="170">
        <v>24960000</v>
      </c>
      <c r="P2728" s="178">
        <v>3498</v>
      </c>
      <c r="Q2728" s="178">
        <v>140</v>
      </c>
      <c r="R2728" s="178">
        <v>3108</v>
      </c>
      <c r="S2728">
        <v>0</v>
      </c>
      <c r="T2728">
        <v>0</v>
      </c>
      <c r="U2728">
        <v>0</v>
      </c>
      <c r="W2728">
        <v>0</v>
      </c>
      <c r="X2728">
        <v>0</v>
      </c>
      <c r="Y2728">
        <v>0</v>
      </c>
      <c r="AB2728" s="180">
        <v>44285</v>
      </c>
      <c r="AC2728">
        <v>1</v>
      </c>
      <c r="AD2728" t="s">
        <v>1922</v>
      </c>
      <c r="AE2728">
        <v>1</v>
      </c>
      <c r="AF2728">
        <v>30</v>
      </c>
      <c r="AG2728">
        <v>0</v>
      </c>
      <c r="AN2728">
        <v>1</v>
      </c>
      <c r="AO2728">
        <v>1</v>
      </c>
      <c r="AR2728" s="178">
        <v>5092</v>
      </c>
      <c r="AS2728" t="s">
        <v>1921</v>
      </c>
      <c r="AT2728">
        <v>0</v>
      </c>
      <c r="AU2728">
        <v>0</v>
      </c>
      <c r="AV2728">
        <v>890480123</v>
      </c>
      <c r="AW2728" t="s">
        <v>1920</v>
      </c>
      <c r="AX2728">
        <v>5</v>
      </c>
      <c r="BC2728">
        <v>2</v>
      </c>
      <c r="BD2728">
        <v>7</v>
      </c>
      <c r="BE2728">
        <v>1</v>
      </c>
    </row>
    <row r="2729" spans="1:57" x14ac:dyDescent="0.25">
      <c r="A2729" s="179">
        <f t="shared" si="42"/>
        <v>0</v>
      </c>
      <c r="B2729" t="s">
        <v>1923</v>
      </c>
      <c r="C2729">
        <v>72040682</v>
      </c>
      <c r="D2729">
        <v>144105</v>
      </c>
      <c r="E2729">
        <v>4</v>
      </c>
      <c r="F2729">
        <v>550013039</v>
      </c>
      <c r="G2729" s="180">
        <v>44133</v>
      </c>
      <c r="H2729" s="180">
        <v>45168</v>
      </c>
      <c r="I2729">
        <v>0</v>
      </c>
      <c r="J2729">
        <v>1</v>
      </c>
      <c r="K2729">
        <v>5</v>
      </c>
      <c r="L2729">
        <v>30</v>
      </c>
      <c r="M2729">
        <v>2</v>
      </c>
      <c r="N2729" s="170">
        <v>22490513</v>
      </c>
      <c r="O2729" s="170">
        <v>24960000</v>
      </c>
      <c r="P2729" s="178">
        <v>8729</v>
      </c>
      <c r="Q2729" s="178">
        <v>349</v>
      </c>
      <c r="R2729" s="178">
        <v>7758</v>
      </c>
      <c r="S2729">
        <v>0</v>
      </c>
      <c r="T2729">
        <v>0</v>
      </c>
      <c r="U2729">
        <v>0</v>
      </c>
      <c r="W2729">
        <v>0</v>
      </c>
      <c r="X2729">
        <v>0</v>
      </c>
      <c r="Y2729">
        <v>0</v>
      </c>
      <c r="AB2729" s="180">
        <v>44285</v>
      </c>
      <c r="AC2729">
        <v>1</v>
      </c>
      <c r="AD2729" t="s">
        <v>1922</v>
      </c>
      <c r="AE2729">
        <v>1</v>
      </c>
      <c r="AF2729">
        <v>30</v>
      </c>
      <c r="AG2729">
        <v>0</v>
      </c>
      <c r="AN2729">
        <v>1</v>
      </c>
      <c r="AO2729">
        <v>1</v>
      </c>
      <c r="AR2729" s="178">
        <v>12709</v>
      </c>
      <c r="AS2729" t="s">
        <v>1921</v>
      </c>
      <c r="AT2729">
        <v>0</v>
      </c>
      <c r="AU2729">
        <v>0</v>
      </c>
      <c r="AV2729">
        <v>890480123</v>
      </c>
      <c r="AW2729" t="s">
        <v>1920</v>
      </c>
      <c r="AX2729">
        <v>5</v>
      </c>
      <c r="BC2729">
        <v>2</v>
      </c>
      <c r="BD2729">
        <v>7</v>
      </c>
      <c r="BE2729">
        <v>1</v>
      </c>
    </row>
    <row r="2730" spans="1:57" x14ac:dyDescent="0.25">
      <c r="A2730" s="179">
        <f t="shared" si="42"/>
        <v>0</v>
      </c>
      <c r="B2730" t="s">
        <v>1923</v>
      </c>
      <c r="C2730">
        <v>72040682</v>
      </c>
      <c r="D2730">
        <v>144105</v>
      </c>
      <c r="E2730">
        <v>4</v>
      </c>
      <c r="F2730">
        <v>550013135</v>
      </c>
      <c r="G2730" s="180">
        <v>44133</v>
      </c>
      <c r="H2730" s="180">
        <v>45168</v>
      </c>
      <c r="I2730">
        <v>0</v>
      </c>
      <c r="J2730">
        <v>1</v>
      </c>
      <c r="K2730">
        <v>5</v>
      </c>
      <c r="L2730">
        <v>30</v>
      </c>
      <c r="M2730">
        <v>2</v>
      </c>
      <c r="N2730" s="170">
        <v>22490513</v>
      </c>
      <c r="O2730" s="170">
        <v>24960000</v>
      </c>
      <c r="P2730" s="178">
        <v>13790</v>
      </c>
      <c r="Q2730" s="178">
        <v>552</v>
      </c>
      <c r="R2730" s="178">
        <v>12261</v>
      </c>
      <c r="S2730">
        <v>0</v>
      </c>
      <c r="T2730">
        <v>0</v>
      </c>
      <c r="U2730">
        <v>0</v>
      </c>
      <c r="W2730">
        <v>0</v>
      </c>
      <c r="X2730">
        <v>0</v>
      </c>
      <c r="Y2730">
        <v>0</v>
      </c>
      <c r="AB2730" s="180">
        <v>44285</v>
      </c>
      <c r="AC2730">
        <v>1</v>
      </c>
      <c r="AD2730" t="s">
        <v>1922</v>
      </c>
      <c r="AE2730">
        <v>1</v>
      </c>
      <c r="AF2730">
        <v>30</v>
      </c>
      <c r="AG2730">
        <v>0</v>
      </c>
      <c r="AN2730">
        <v>1</v>
      </c>
      <c r="AO2730">
        <v>1</v>
      </c>
      <c r="AR2730" s="178">
        <v>20086</v>
      </c>
      <c r="AS2730" t="s">
        <v>1921</v>
      </c>
      <c r="AT2730">
        <v>0</v>
      </c>
      <c r="AU2730">
        <v>0</v>
      </c>
      <c r="AV2730">
        <v>890480123</v>
      </c>
      <c r="AW2730" t="s">
        <v>1920</v>
      </c>
      <c r="AX2730">
        <v>5</v>
      </c>
      <c r="BC2730">
        <v>2</v>
      </c>
      <c r="BD2730">
        <v>7</v>
      </c>
      <c r="BE2730">
        <v>1</v>
      </c>
    </row>
    <row r="2731" spans="1:57" x14ac:dyDescent="0.25">
      <c r="A2731" s="179">
        <f t="shared" si="42"/>
        <v>0</v>
      </c>
      <c r="B2731" t="s">
        <v>1923</v>
      </c>
      <c r="C2731">
        <v>72040682</v>
      </c>
      <c r="D2731">
        <v>144105</v>
      </c>
      <c r="E2731">
        <v>4</v>
      </c>
      <c r="F2731">
        <v>550014658</v>
      </c>
      <c r="G2731" s="180">
        <v>44133</v>
      </c>
      <c r="H2731" s="180">
        <v>45168</v>
      </c>
      <c r="I2731">
        <v>0</v>
      </c>
      <c r="J2731">
        <v>1</v>
      </c>
      <c r="K2731">
        <v>5</v>
      </c>
      <c r="L2731">
        <v>30</v>
      </c>
      <c r="M2731">
        <v>2</v>
      </c>
      <c r="N2731" s="170">
        <v>22490513</v>
      </c>
      <c r="O2731" s="170">
        <v>24960000</v>
      </c>
      <c r="P2731" s="178">
        <v>11572</v>
      </c>
      <c r="Q2731" s="178">
        <v>463</v>
      </c>
      <c r="R2731" s="178">
        <v>10295</v>
      </c>
      <c r="S2731">
        <v>0</v>
      </c>
      <c r="T2731">
        <v>0</v>
      </c>
      <c r="U2731">
        <v>0</v>
      </c>
      <c r="W2731">
        <v>0</v>
      </c>
      <c r="X2731">
        <v>0</v>
      </c>
      <c r="Y2731">
        <v>0</v>
      </c>
      <c r="AB2731" s="180">
        <v>44285</v>
      </c>
      <c r="AC2731">
        <v>1</v>
      </c>
      <c r="AD2731" t="s">
        <v>1922</v>
      </c>
      <c r="AE2731">
        <v>1</v>
      </c>
      <c r="AF2731">
        <v>30</v>
      </c>
      <c r="AG2731">
        <v>0</v>
      </c>
      <c r="AN2731">
        <v>1</v>
      </c>
      <c r="AO2731">
        <v>1</v>
      </c>
      <c r="AR2731" s="178">
        <v>16865</v>
      </c>
      <c r="AS2731" t="s">
        <v>1921</v>
      </c>
      <c r="AT2731">
        <v>0</v>
      </c>
      <c r="AU2731">
        <v>0</v>
      </c>
      <c r="AV2731">
        <v>890480123</v>
      </c>
      <c r="AW2731" t="s">
        <v>1920</v>
      </c>
      <c r="AX2731">
        <v>5</v>
      </c>
      <c r="BC2731">
        <v>2</v>
      </c>
      <c r="BD2731">
        <v>7</v>
      </c>
      <c r="BE2731">
        <v>1</v>
      </c>
    </row>
    <row r="2732" spans="1:57" x14ac:dyDescent="0.25">
      <c r="A2732" s="179">
        <f t="shared" si="42"/>
        <v>0</v>
      </c>
      <c r="B2732" t="s">
        <v>1923</v>
      </c>
      <c r="C2732">
        <v>72040682</v>
      </c>
      <c r="D2732">
        <v>144105</v>
      </c>
      <c r="E2732">
        <v>4</v>
      </c>
      <c r="F2732">
        <v>550014659</v>
      </c>
      <c r="G2732" s="180">
        <v>44133</v>
      </c>
      <c r="H2732" s="180">
        <v>45168</v>
      </c>
      <c r="I2732">
        <v>0</v>
      </c>
      <c r="J2732">
        <v>1</v>
      </c>
      <c r="K2732">
        <v>5</v>
      </c>
      <c r="L2732">
        <v>30</v>
      </c>
      <c r="M2732">
        <v>2</v>
      </c>
      <c r="N2732" s="170">
        <v>22490513</v>
      </c>
      <c r="O2732" s="170">
        <v>24960000</v>
      </c>
      <c r="P2732" s="178">
        <v>23062</v>
      </c>
      <c r="Q2732" s="178">
        <v>923</v>
      </c>
      <c r="R2732" s="178">
        <v>20496</v>
      </c>
      <c r="S2732">
        <v>0</v>
      </c>
      <c r="T2732">
        <v>0</v>
      </c>
      <c r="U2732">
        <v>0</v>
      </c>
      <c r="W2732">
        <v>0</v>
      </c>
      <c r="X2732">
        <v>0</v>
      </c>
      <c r="Y2732">
        <v>0</v>
      </c>
      <c r="AB2732" s="180">
        <v>44285</v>
      </c>
      <c r="AC2732">
        <v>1</v>
      </c>
      <c r="AD2732" t="s">
        <v>1922</v>
      </c>
      <c r="AE2732">
        <v>1</v>
      </c>
      <c r="AF2732">
        <v>30</v>
      </c>
      <c r="AG2732">
        <v>0</v>
      </c>
      <c r="AN2732">
        <v>1</v>
      </c>
      <c r="AO2732">
        <v>1</v>
      </c>
      <c r="AR2732" s="178">
        <v>33576</v>
      </c>
      <c r="AS2732" t="s">
        <v>1921</v>
      </c>
      <c r="AT2732">
        <v>0</v>
      </c>
      <c r="AU2732">
        <v>0</v>
      </c>
      <c r="AV2732">
        <v>890480123</v>
      </c>
      <c r="AW2732" t="s">
        <v>1920</v>
      </c>
      <c r="AX2732">
        <v>5</v>
      </c>
      <c r="BC2732">
        <v>2</v>
      </c>
      <c r="BD2732">
        <v>7</v>
      </c>
      <c r="BE2732">
        <v>1</v>
      </c>
    </row>
    <row r="2733" spans="1:57" x14ac:dyDescent="0.25">
      <c r="A2733" s="179">
        <f t="shared" si="42"/>
        <v>0</v>
      </c>
      <c r="B2733" t="s">
        <v>1923</v>
      </c>
      <c r="C2733">
        <v>72040682</v>
      </c>
      <c r="D2733">
        <v>144105</v>
      </c>
      <c r="E2733">
        <v>4</v>
      </c>
      <c r="F2733">
        <v>550015100</v>
      </c>
      <c r="G2733" s="180">
        <v>44133</v>
      </c>
      <c r="H2733" s="180">
        <v>45168</v>
      </c>
      <c r="I2733">
        <v>0</v>
      </c>
      <c r="J2733">
        <v>1</v>
      </c>
      <c r="K2733">
        <v>5</v>
      </c>
      <c r="L2733">
        <v>30</v>
      </c>
      <c r="M2733">
        <v>2</v>
      </c>
      <c r="N2733" s="170">
        <v>22490513</v>
      </c>
      <c r="O2733" s="170">
        <v>24960000</v>
      </c>
      <c r="P2733" s="178">
        <v>12867</v>
      </c>
      <c r="Q2733" s="178">
        <v>515</v>
      </c>
      <c r="R2733" s="178">
        <v>11445</v>
      </c>
      <c r="S2733">
        <v>0</v>
      </c>
      <c r="T2733">
        <v>0</v>
      </c>
      <c r="U2733">
        <v>0</v>
      </c>
      <c r="W2733">
        <v>0</v>
      </c>
      <c r="X2733">
        <v>0</v>
      </c>
      <c r="Y2733">
        <v>0</v>
      </c>
      <c r="AB2733" s="180">
        <v>44285</v>
      </c>
      <c r="AC2733">
        <v>1</v>
      </c>
      <c r="AD2733" t="s">
        <v>1922</v>
      </c>
      <c r="AE2733">
        <v>1</v>
      </c>
      <c r="AF2733">
        <v>30</v>
      </c>
      <c r="AG2733">
        <v>0</v>
      </c>
      <c r="AN2733">
        <v>1</v>
      </c>
      <c r="AO2733">
        <v>1</v>
      </c>
      <c r="AR2733" s="178">
        <v>18749</v>
      </c>
      <c r="AS2733" t="s">
        <v>1921</v>
      </c>
      <c r="AT2733">
        <v>0</v>
      </c>
      <c r="AU2733">
        <v>0</v>
      </c>
      <c r="AV2733">
        <v>890480123</v>
      </c>
      <c r="AW2733" t="s">
        <v>1920</v>
      </c>
      <c r="AX2733">
        <v>5</v>
      </c>
      <c r="BC2733">
        <v>2</v>
      </c>
      <c r="BD2733">
        <v>7</v>
      </c>
      <c r="BE2733">
        <v>1</v>
      </c>
    </row>
    <row r="2734" spans="1:57" x14ac:dyDescent="0.25">
      <c r="A2734" s="179">
        <f t="shared" si="42"/>
        <v>0</v>
      </c>
      <c r="B2734" t="s">
        <v>1923</v>
      </c>
      <c r="C2734">
        <v>72040682</v>
      </c>
      <c r="D2734">
        <v>144105</v>
      </c>
      <c r="E2734">
        <v>4</v>
      </c>
      <c r="F2734">
        <v>550015140</v>
      </c>
      <c r="G2734" s="180">
        <v>44133</v>
      </c>
      <c r="H2734" s="180">
        <v>45168</v>
      </c>
      <c r="I2734">
        <v>0</v>
      </c>
      <c r="J2734">
        <v>1</v>
      </c>
      <c r="K2734">
        <v>5</v>
      </c>
      <c r="L2734">
        <v>30</v>
      </c>
      <c r="M2734">
        <v>2</v>
      </c>
      <c r="N2734" s="170">
        <v>22490513</v>
      </c>
      <c r="O2734" s="170">
        <v>24960000</v>
      </c>
      <c r="P2734" s="178">
        <v>5137</v>
      </c>
      <c r="Q2734" s="178">
        <v>206</v>
      </c>
      <c r="R2734" s="178">
        <v>4567</v>
      </c>
      <c r="S2734">
        <v>0</v>
      </c>
      <c r="T2734">
        <v>0</v>
      </c>
      <c r="U2734">
        <v>0</v>
      </c>
      <c r="W2734">
        <v>0</v>
      </c>
      <c r="X2734">
        <v>0</v>
      </c>
      <c r="Y2734">
        <v>0</v>
      </c>
      <c r="AB2734" s="180">
        <v>44285</v>
      </c>
      <c r="AC2734">
        <v>1</v>
      </c>
      <c r="AD2734" t="s">
        <v>1922</v>
      </c>
      <c r="AE2734">
        <v>1</v>
      </c>
      <c r="AF2734">
        <v>30</v>
      </c>
      <c r="AG2734">
        <v>0</v>
      </c>
      <c r="AN2734">
        <v>1</v>
      </c>
      <c r="AO2734">
        <v>1</v>
      </c>
      <c r="AR2734" s="178">
        <v>7482</v>
      </c>
      <c r="AS2734" t="s">
        <v>1921</v>
      </c>
      <c r="AT2734">
        <v>0</v>
      </c>
      <c r="AU2734">
        <v>0</v>
      </c>
      <c r="AV2734">
        <v>890480123</v>
      </c>
      <c r="AW2734" t="s">
        <v>1920</v>
      </c>
      <c r="AX2734">
        <v>5</v>
      </c>
      <c r="BC2734">
        <v>2</v>
      </c>
      <c r="BD2734">
        <v>7</v>
      </c>
      <c r="BE2734">
        <v>1</v>
      </c>
    </row>
    <row r="2735" spans="1:57" x14ac:dyDescent="0.25">
      <c r="A2735" s="179">
        <f t="shared" si="42"/>
        <v>0</v>
      </c>
      <c r="B2735" t="s">
        <v>1923</v>
      </c>
      <c r="C2735">
        <v>72040682</v>
      </c>
      <c r="D2735">
        <v>144105</v>
      </c>
      <c r="E2735">
        <v>4</v>
      </c>
      <c r="F2735">
        <v>550015621</v>
      </c>
      <c r="G2735" s="180">
        <v>44133</v>
      </c>
      <c r="H2735" s="180">
        <v>45168</v>
      </c>
      <c r="I2735">
        <v>0</v>
      </c>
      <c r="J2735">
        <v>1</v>
      </c>
      <c r="K2735">
        <v>5</v>
      </c>
      <c r="L2735">
        <v>30</v>
      </c>
      <c r="M2735">
        <v>2</v>
      </c>
      <c r="N2735" s="170">
        <v>22490513</v>
      </c>
      <c r="O2735" s="170">
        <v>24960000</v>
      </c>
      <c r="P2735" s="178">
        <v>11457</v>
      </c>
      <c r="Q2735" s="178">
        <v>459</v>
      </c>
      <c r="R2735" s="178">
        <v>10189</v>
      </c>
      <c r="S2735">
        <v>0</v>
      </c>
      <c r="T2735">
        <v>0</v>
      </c>
      <c r="U2735">
        <v>0</v>
      </c>
      <c r="W2735">
        <v>0</v>
      </c>
      <c r="X2735">
        <v>0</v>
      </c>
      <c r="Y2735">
        <v>0</v>
      </c>
      <c r="AB2735" s="180">
        <v>44285</v>
      </c>
      <c r="AC2735">
        <v>1</v>
      </c>
      <c r="AD2735" t="s">
        <v>1922</v>
      </c>
      <c r="AE2735">
        <v>1</v>
      </c>
      <c r="AF2735">
        <v>30</v>
      </c>
      <c r="AG2735">
        <v>0</v>
      </c>
      <c r="AN2735">
        <v>1</v>
      </c>
      <c r="AO2735">
        <v>1</v>
      </c>
      <c r="AR2735" s="178">
        <v>16692</v>
      </c>
      <c r="AS2735" t="s">
        <v>1921</v>
      </c>
      <c r="AT2735">
        <v>0</v>
      </c>
      <c r="AU2735">
        <v>0</v>
      </c>
      <c r="AV2735">
        <v>890480123</v>
      </c>
      <c r="AW2735" t="s">
        <v>1920</v>
      </c>
      <c r="AX2735">
        <v>5</v>
      </c>
      <c r="BC2735">
        <v>2</v>
      </c>
      <c r="BD2735">
        <v>7</v>
      </c>
      <c r="BE2735">
        <v>1</v>
      </c>
    </row>
    <row r="2736" spans="1:57" x14ac:dyDescent="0.25">
      <c r="A2736" s="179">
        <f t="shared" si="42"/>
        <v>0</v>
      </c>
      <c r="B2736" t="s">
        <v>1923</v>
      </c>
      <c r="C2736">
        <v>72040682</v>
      </c>
      <c r="D2736">
        <v>144105</v>
      </c>
      <c r="E2736">
        <v>4</v>
      </c>
      <c r="F2736">
        <v>550015914</v>
      </c>
      <c r="G2736" s="180">
        <v>44133</v>
      </c>
      <c r="H2736" s="180">
        <v>45199</v>
      </c>
      <c r="I2736">
        <v>0</v>
      </c>
      <c r="J2736">
        <v>1</v>
      </c>
      <c r="K2736">
        <v>5</v>
      </c>
      <c r="L2736">
        <v>30</v>
      </c>
      <c r="M2736">
        <v>2</v>
      </c>
      <c r="N2736" s="170">
        <v>22490513</v>
      </c>
      <c r="O2736" s="170">
        <v>24960000</v>
      </c>
      <c r="P2736" s="178">
        <v>3960</v>
      </c>
      <c r="Q2736" s="178">
        <v>155</v>
      </c>
      <c r="R2736" s="178">
        <v>3513</v>
      </c>
      <c r="S2736">
        <v>0</v>
      </c>
      <c r="T2736">
        <v>0</v>
      </c>
      <c r="U2736">
        <v>0</v>
      </c>
      <c r="W2736">
        <v>0</v>
      </c>
      <c r="X2736">
        <v>0</v>
      </c>
      <c r="Y2736">
        <v>0</v>
      </c>
      <c r="AB2736" s="180">
        <v>44285</v>
      </c>
      <c r="AC2736">
        <v>1</v>
      </c>
      <c r="AD2736" t="s">
        <v>1922</v>
      </c>
      <c r="AE2736">
        <v>1</v>
      </c>
      <c r="AF2736">
        <v>30</v>
      </c>
      <c r="AG2736">
        <v>0</v>
      </c>
      <c r="AN2736">
        <v>1</v>
      </c>
      <c r="AO2736">
        <v>1</v>
      </c>
      <c r="AR2736" s="178">
        <v>5755</v>
      </c>
      <c r="AS2736" t="s">
        <v>1921</v>
      </c>
      <c r="AT2736">
        <v>0</v>
      </c>
      <c r="AU2736">
        <v>0</v>
      </c>
      <c r="AV2736">
        <v>890480123</v>
      </c>
      <c r="AW2736" t="s">
        <v>1920</v>
      </c>
      <c r="AX2736">
        <v>5</v>
      </c>
      <c r="BC2736">
        <v>2</v>
      </c>
      <c r="BD2736">
        <v>7</v>
      </c>
      <c r="BE2736">
        <v>1</v>
      </c>
    </row>
    <row r="2737" spans="1:57" x14ac:dyDescent="0.25">
      <c r="A2737" s="179">
        <f t="shared" si="42"/>
        <v>0</v>
      </c>
      <c r="B2737" t="s">
        <v>1923</v>
      </c>
      <c r="C2737">
        <v>72040682</v>
      </c>
      <c r="D2737">
        <v>144105</v>
      </c>
      <c r="E2737">
        <v>4</v>
      </c>
      <c r="F2737">
        <v>550016000</v>
      </c>
      <c r="G2737" s="180">
        <v>44133</v>
      </c>
      <c r="H2737" s="180">
        <v>45168</v>
      </c>
      <c r="I2737">
        <v>0</v>
      </c>
      <c r="J2737">
        <v>1</v>
      </c>
      <c r="K2737">
        <v>5</v>
      </c>
      <c r="L2737">
        <v>30</v>
      </c>
      <c r="M2737">
        <v>2</v>
      </c>
      <c r="N2737" s="170">
        <v>22490513</v>
      </c>
      <c r="O2737" s="170">
        <v>24960000</v>
      </c>
      <c r="P2737" s="178">
        <v>7730</v>
      </c>
      <c r="Q2737" s="178">
        <v>309</v>
      </c>
      <c r="R2737" s="178">
        <v>6878</v>
      </c>
      <c r="S2737">
        <v>0</v>
      </c>
      <c r="T2737">
        <v>0</v>
      </c>
      <c r="U2737">
        <v>0</v>
      </c>
      <c r="W2737">
        <v>0</v>
      </c>
      <c r="X2737">
        <v>0</v>
      </c>
      <c r="Y2737">
        <v>0</v>
      </c>
      <c r="AB2737" s="180">
        <v>44285</v>
      </c>
      <c r="AC2737">
        <v>1</v>
      </c>
      <c r="AD2737" t="s">
        <v>1922</v>
      </c>
      <c r="AE2737">
        <v>1</v>
      </c>
      <c r="AF2737">
        <v>30</v>
      </c>
      <c r="AG2737">
        <v>0</v>
      </c>
      <c r="AN2737">
        <v>1</v>
      </c>
      <c r="AO2737">
        <v>1</v>
      </c>
      <c r="AR2737" s="178">
        <v>11268</v>
      </c>
      <c r="AS2737" t="s">
        <v>1921</v>
      </c>
      <c r="AT2737">
        <v>0</v>
      </c>
      <c r="AU2737">
        <v>0</v>
      </c>
      <c r="AV2737">
        <v>890480123</v>
      </c>
      <c r="AW2737" t="s">
        <v>1920</v>
      </c>
      <c r="AX2737">
        <v>5</v>
      </c>
      <c r="BC2737">
        <v>2</v>
      </c>
      <c r="BD2737">
        <v>7</v>
      </c>
      <c r="BE2737">
        <v>1</v>
      </c>
    </row>
    <row r="2738" spans="1:57" x14ac:dyDescent="0.25">
      <c r="A2738" s="179">
        <f t="shared" si="42"/>
        <v>0</v>
      </c>
      <c r="B2738" t="s">
        <v>1923</v>
      </c>
      <c r="C2738">
        <v>72040682</v>
      </c>
      <c r="D2738">
        <v>144105</v>
      </c>
      <c r="E2738">
        <v>4</v>
      </c>
      <c r="F2738">
        <v>550016097</v>
      </c>
      <c r="G2738" s="180">
        <v>44133</v>
      </c>
      <c r="H2738" s="180">
        <v>45168</v>
      </c>
      <c r="I2738">
        <v>0</v>
      </c>
      <c r="J2738">
        <v>1</v>
      </c>
      <c r="K2738">
        <v>5</v>
      </c>
      <c r="L2738">
        <v>30</v>
      </c>
      <c r="M2738">
        <v>2</v>
      </c>
      <c r="N2738" s="170">
        <v>22490513</v>
      </c>
      <c r="O2738" s="170">
        <v>24960000</v>
      </c>
      <c r="P2738" s="178">
        <v>4872</v>
      </c>
      <c r="Q2738" s="178">
        <v>195</v>
      </c>
      <c r="R2738" s="178">
        <v>4332</v>
      </c>
      <c r="S2738">
        <v>0</v>
      </c>
      <c r="T2738">
        <v>0</v>
      </c>
      <c r="U2738">
        <v>0</v>
      </c>
      <c r="W2738">
        <v>0</v>
      </c>
      <c r="X2738">
        <v>0</v>
      </c>
      <c r="Y2738">
        <v>0</v>
      </c>
      <c r="AB2738" s="180">
        <v>44285</v>
      </c>
      <c r="AC2738">
        <v>1</v>
      </c>
      <c r="AD2738" t="s">
        <v>1922</v>
      </c>
      <c r="AE2738">
        <v>1</v>
      </c>
      <c r="AF2738">
        <v>30</v>
      </c>
      <c r="AG2738">
        <v>0</v>
      </c>
      <c r="AN2738">
        <v>1</v>
      </c>
      <c r="AO2738">
        <v>1</v>
      </c>
      <c r="AR2738" s="178">
        <v>7097</v>
      </c>
      <c r="AS2738" t="s">
        <v>1921</v>
      </c>
      <c r="AT2738">
        <v>0</v>
      </c>
      <c r="AU2738">
        <v>0</v>
      </c>
      <c r="AV2738">
        <v>890480123</v>
      </c>
      <c r="AW2738" t="s">
        <v>1920</v>
      </c>
      <c r="AX2738">
        <v>5</v>
      </c>
      <c r="BC2738">
        <v>2</v>
      </c>
      <c r="BD2738">
        <v>7</v>
      </c>
      <c r="BE2738">
        <v>1</v>
      </c>
    </row>
    <row r="2739" spans="1:57" x14ac:dyDescent="0.25">
      <c r="A2739" s="179">
        <f t="shared" si="42"/>
        <v>0</v>
      </c>
      <c r="B2739" t="s">
        <v>1923</v>
      </c>
      <c r="C2739">
        <v>72040682</v>
      </c>
      <c r="D2739">
        <v>144105</v>
      </c>
      <c r="E2739">
        <v>4</v>
      </c>
      <c r="F2739">
        <v>550016135</v>
      </c>
      <c r="G2739" s="180">
        <v>44133</v>
      </c>
      <c r="H2739" s="180">
        <v>45168</v>
      </c>
      <c r="I2739">
        <v>0</v>
      </c>
      <c r="J2739">
        <v>1</v>
      </c>
      <c r="K2739">
        <v>5</v>
      </c>
      <c r="L2739">
        <v>30</v>
      </c>
      <c r="M2739">
        <v>2</v>
      </c>
      <c r="N2739" s="170">
        <v>22490513</v>
      </c>
      <c r="O2739" s="170">
        <v>24960000</v>
      </c>
      <c r="P2739" s="178">
        <v>5430</v>
      </c>
      <c r="Q2739" s="178">
        <v>217</v>
      </c>
      <c r="R2739" s="178">
        <v>4817</v>
      </c>
      <c r="S2739">
        <v>0</v>
      </c>
      <c r="T2739">
        <v>0</v>
      </c>
      <c r="U2739">
        <v>0</v>
      </c>
      <c r="W2739">
        <v>0</v>
      </c>
      <c r="X2739">
        <v>0</v>
      </c>
      <c r="Y2739">
        <v>0</v>
      </c>
      <c r="AB2739" s="180">
        <v>44285</v>
      </c>
      <c r="AC2739">
        <v>1</v>
      </c>
      <c r="AD2739" t="s">
        <v>1922</v>
      </c>
      <c r="AE2739">
        <v>1</v>
      </c>
      <c r="AF2739">
        <v>30</v>
      </c>
      <c r="AG2739">
        <v>0</v>
      </c>
      <c r="AN2739">
        <v>1</v>
      </c>
      <c r="AO2739">
        <v>1</v>
      </c>
      <c r="AR2739" s="178">
        <v>7891</v>
      </c>
      <c r="AS2739" t="s">
        <v>1921</v>
      </c>
      <c r="AT2739">
        <v>0</v>
      </c>
      <c r="AU2739">
        <v>0</v>
      </c>
      <c r="AV2739">
        <v>890480123</v>
      </c>
      <c r="AW2739" t="s">
        <v>1920</v>
      </c>
      <c r="AX2739">
        <v>5</v>
      </c>
      <c r="BC2739">
        <v>2</v>
      </c>
      <c r="BD2739">
        <v>7</v>
      </c>
      <c r="BE2739">
        <v>1</v>
      </c>
    </row>
    <row r="2740" spans="1:57" x14ac:dyDescent="0.25">
      <c r="A2740" s="179">
        <f t="shared" si="42"/>
        <v>0</v>
      </c>
      <c r="B2740" t="s">
        <v>1923</v>
      </c>
      <c r="C2740">
        <v>72040682</v>
      </c>
      <c r="D2740">
        <v>144105</v>
      </c>
      <c r="E2740">
        <v>4</v>
      </c>
      <c r="F2740">
        <v>550016756</v>
      </c>
      <c r="G2740" s="180">
        <v>44133</v>
      </c>
      <c r="H2740" s="180">
        <v>45168</v>
      </c>
      <c r="I2740">
        <v>0</v>
      </c>
      <c r="J2740">
        <v>1</v>
      </c>
      <c r="K2740">
        <v>5</v>
      </c>
      <c r="L2740">
        <v>30</v>
      </c>
      <c r="M2740">
        <v>2</v>
      </c>
      <c r="N2740" s="170">
        <v>22490513</v>
      </c>
      <c r="O2740" s="170">
        <v>24960000</v>
      </c>
      <c r="P2740" s="178">
        <v>3326</v>
      </c>
      <c r="Q2740" s="178">
        <v>133</v>
      </c>
      <c r="R2740" s="178">
        <v>2959</v>
      </c>
      <c r="S2740">
        <v>0</v>
      </c>
      <c r="T2740">
        <v>0</v>
      </c>
      <c r="U2740">
        <v>0</v>
      </c>
      <c r="W2740">
        <v>0</v>
      </c>
      <c r="X2740">
        <v>0</v>
      </c>
      <c r="Y2740">
        <v>0</v>
      </c>
      <c r="AB2740" s="180">
        <v>44285</v>
      </c>
      <c r="AC2740">
        <v>1</v>
      </c>
      <c r="AD2740" t="s">
        <v>1922</v>
      </c>
      <c r="AE2740">
        <v>1</v>
      </c>
      <c r="AF2740">
        <v>30</v>
      </c>
      <c r="AG2740">
        <v>0</v>
      </c>
      <c r="AN2740">
        <v>1</v>
      </c>
      <c r="AO2740">
        <v>1</v>
      </c>
      <c r="AR2740" s="178">
        <v>4847</v>
      </c>
      <c r="AS2740" t="s">
        <v>1921</v>
      </c>
      <c r="AT2740">
        <v>0</v>
      </c>
      <c r="AU2740">
        <v>0</v>
      </c>
      <c r="AV2740">
        <v>890480123</v>
      </c>
      <c r="AW2740" t="s">
        <v>1920</v>
      </c>
      <c r="AX2740">
        <v>5</v>
      </c>
      <c r="BC2740">
        <v>2</v>
      </c>
      <c r="BD2740">
        <v>7</v>
      </c>
      <c r="BE2740">
        <v>1</v>
      </c>
    </row>
    <row r="2741" spans="1:57" x14ac:dyDescent="0.25">
      <c r="A2741" s="179">
        <f t="shared" si="42"/>
        <v>0</v>
      </c>
      <c r="B2741" t="s">
        <v>1923</v>
      </c>
      <c r="C2741">
        <v>72040682</v>
      </c>
      <c r="D2741">
        <v>144105</v>
      </c>
      <c r="E2741">
        <v>4</v>
      </c>
      <c r="F2741">
        <v>550016763</v>
      </c>
      <c r="G2741" s="180">
        <v>44133</v>
      </c>
      <c r="H2741" s="180">
        <v>45168</v>
      </c>
      <c r="I2741">
        <v>0</v>
      </c>
      <c r="J2741">
        <v>1</v>
      </c>
      <c r="K2741">
        <v>5</v>
      </c>
      <c r="L2741">
        <v>30</v>
      </c>
      <c r="M2741">
        <v>2</v>
      </c>
      <c r="N2741" s="170">
        <v>22490513</v>
      </c>
      <c r="O2741" s="170">
        <v>24960000</v>
      </c>
      <c r="P2741" s="178">
        <v>5012</v>
      </c>
      <c r="Q2741" s="178">
        <v>201</v>
      </c>
      <c r="R2741" s="178">
        <v>4457</v>
      </c>
      <c r="S2741">
        <v>0</v>
      </c>
      <c r="T2741">
        <v>0</v>
      </c>
      <c r="U2741">
        <v>0</v>
      </c>
      <c r="W2741">
        <v>0</v>
      </c>
      <c r="X2741">
        <v>0</v>
      </c>
      <c r="Y2741">
        <v>0</v>
      </c>
      <c r="AB2741" s="180">
        <v>44285</v>
      </c>
      <c r="AC2741">
        <v>1</v>
      </c>
      <c r="AD2741" t="s">
        <v>1922</v>
      </c>
      <c r="AE2741">
        <v>1</v>
      </c>
      <c r="AF2741">
        <v>30</v>
      </c>
      <c r="AG2741">
        <v>0</v>
      </c>
      <c r="AN2741">
        <v>1</v>
      </c>
      <c r="AO2741">
        <v>1</v>
      </c>
      <c r="AR2741" s="178">
        <v>7301</v>
      </c>
      <c r="AS2741" t="s">
        <v>1921</v>
      </c>
      <c r="AT2741">
        <v>0</v>
      </c>
      <c r="AU2741">
        <v>0</v>
      </c>
      <c r="AV2741">
        <v>890480123</v>
      </c>
      <c r="AW2741" t="s">
        <v>1920</v>
      </c>
      <c r="AX2741">
        <v>5</v>
      </c>
      <c r="BC2741">
        <v>2</v>
      </c>
      <c r="BD2741">
        <v>7</v>
      </c>
      <c r="BE2741">
        <v>1</v>
      </c>
    </row>
    <row r="2742" spans="1:57" x14ac:dyDescent="0.25">
      <c r="A2742" s="179">
        <f t="shared" si="42"/>
        <v>0</v>
      </c>
      <c r="B2742" t="s">
        <v>1923</v>
      </c>
      <c r="C2742">
        <v>72040682</v>
      </c>
      <c r="D2742">
        <v>144105</v>
      </c>
      <c r="E2742">
        <v>4</v>
      </c>
      <c r="F2742">
        <v>550017086</v>
      </c>
      <c r="G2742" s="180">
        <v>44133</v>
      </c>
      <c r="H2742" s="180">
        <v>45168</v>
      </c>
      <c r="I2742">
        <v>0</v>
      </c>
      <c r="J2742">
        <v>1</v>
      </c>
      <c r="K2742">
        <v>5</v>
      </c>
      <c r="L2742">
        <v>30</v>
      </c>
      <c r="M2742">
        <v>2</v>
      </c>
      <c r="N2742" s="170">
        <v>22490513</v>
      </c>
      <c r="O2742" s="170">
        <v>24960000</v>
      </c>
      <c r="P2742" s="178">
        <v>8118</v>
      </c>
      <c r="Q2742" s="178">
        <v>325</v>
      </c>
      <c r="R2742" s="178">
        <v>7221</v>
      </c>
      <c r="S2742">
        <v>0</v>
      </c>
      <c r="T2742">
        <v>0</v>
      </c>
      <c r="U2742">
        <v>0</v>
      </c>
      <c r="W2742">
        <v>0</v>
      </c>
      <c r="X2742">
        <v>0</v>
      </c>
      <c r="Y2742">
        <v>0</v>
      </c>
      <c r="AB2742" s="180">
        <v>44285</v>
      </c>
      <c r="AC2742">
        <v>1</v>
      </c>
      <c r="AD2742" t="s">
        <v>1922</v>
      </c>
      <c r="AE2742">
        <v>1</v>
      </c>
      <c r="AF2742">
        <v>30</v>
      </c>
      <c r="AG2742">
        <v>0</v>
      </c>
      <c r="AN2742">
        <v>1</v>
      </c>
      <c r="AO2742">
        <v>1</v>
      </c>
      <c r="AR2742" s="178">
        <v>11829</v>
      </c>
      <c r="AS2742" t="s">
        <v>1921</v>
      </c>
      <c r="AT2742">
        <v>0</v>
      </c>
      <c r="AU2742">
        <v>0</v>
      </c>
      <c r="AV2742">
        <v>890480123</v>
      </c>
      <c r="AW2742" t="s">
        <v>1920</v>
      </c>
      <c r="AX2742">
        <v>5</v>
      </c>
      <c r="BC2742">
        <v>2</v>
      </c>
      <c r="BD2742">
        <v>7</v>
      </c>
      <c r="BE2742">
        <v>1</v>
      </c>
    </row>
    <row r="2743" spans="1:57" x14ac:dyDescent="0.25">
      <c r="A2743" s="179">
        <f t="shared" si="42"/>
        <v>0</v>
      </c>
      <c r="B2743" t="s">
        <v>1923</v>
      </c>
      <c r="C2743">
        <v>72040682</v>
      </c>
      <c r="D2743">
        <v>144105</v>
      </c>
      <c r="E2743">
        <v>4</v>
      </c>
      <c r="F2743">
        <v>550017093</v>
      </c>
      <c r="G2743" s="180">
        <v>44133</v>
      </c>
      <c r="H2743" s="180">
        <v>45199</v>
      </c>
      <c r="I2743">
        <v>0</v>
      </c>
      <c r="J2743">
        <v>1</v>
      </c>
      <c r="K2743">
        <v>5</v>
      </c>
      <c r="L2743">
        <v>30</v>
      </c>
      <c r="M2743">
        <v>2</v>
      </c>
      <c r="N2743" s="170">
        <v>22490513</v>
      </c>
      <c r="O2743" s="170">
        <v>24960000</v>
      </c>
      <c r="P2743" s="178">
        <v>4029</v>
      </c>
      <c r="Q2743" s="178">
        <v>158</v>
      </c>
      <c r="R2743" s="178">
        <v>3570</v>
      </c>
      <c r="S2743">
        <v>0</v>
      </c>
      <c r="T2743">
        <v>0</v>
      </c>
      <c r="U2743">
        <v>0</v>
      </c>
      <c r="W2743">
        <v>0</v>
      </c>
      <c r="X2743">
        <v>0</v>
      </c>
      <c r="Y2743">
        <v>0</v>
      </c>
      <c r="AB2743" s="180">
        <v>44285</v>
      </c>
      <c r="AC2743">
        <v>1</v>
      </c>
      <c r="AD2743" t="s">
        <v>1922</v>
      </c>
      <c r="AE2743">
        <v>1</v>
      </c>
      <c r="AF2743">
        <v>30</v>
      </c>
      <c r="AG2743">
        <v>0</v>
      </c>
      <c r="AN2743">
        <v>1</v>
      </c>
      <c r="AO2743">
        <v>1</v>
      </c>
      <c r="AR2743" s="178">
        <v>5848</v>
      </c>
      <c r="AS2743" t="s">
        <v>1921</v>
      </c>
      <c r="AT2743">
        <v>0</v>
      </c>
      <c r="AU2743">
        <v>0</v>
      </c>
      <c r="AV2743">
        <v>890480123</v>
      </c>
      <c r="AW2743" t="s">
        <v>1920</v>
      </c>
      <c r="AX2743">
        <v>5</v>
      </c>
      <c r="BC2743">
        <v>2</v>
      </c>
      <c r="BD2743">
        <v>7</v>
      </c>
      <c r="BE2743">
        <v>1</v>
      </c>
    </row>
    <row r="2744" spans="1:57" x14ac:dyDescent="0.25">
      <c r="A2744" s="179">
        <f t="shared" si="42"/>
        <v>0</v>
      </c>
      <c r="B2744" t="s">
        <v>1923</v>
      </c>
      <c r="C2744">
        <v>72040682</v>
      </c>
      <c r="D2744">
        <v>144105</v>
      </c>
      <c r="E2744">
        <v>4</v>
      </c>
      <c r="F2744">
        <v>550017293</v>
      </c>
      <c r="G2744" s="180">
        <v>44133</v>
      </c>
      <c r="H2744" s="180">
        <v>45168</v>
      </c>
      <c r="I2744">
        <v>0</v>
      </c>
      <c r="J2744">
        <v>1</v>
      </c>
      <c r="K2744">
        <v>5</v>
      </c>
      <c r="L2744">
        <v>30</v>
      </c>
      <c r="M2744">
        <v>2</v>
      </c>
      <c r="N2744" s="170">
        <v>22490513</v>
      </c>
      <c r="O2744" s="170">
        <v>24960000</v>
      </c>
      <c r="P2744" s="178">
        <v>9668</v>
      </c>
      <c r="Q2744" s="178">
        <v>387</v>
      </c>
      <c r="R2744" s="178">
        <v>8598</v>
      </c>
      <c r="S2744">
        <v>0</v>
      </c>
      <c r="T2744">
        <v>0</v>
      </c>
      <c r="U2744">
        <v>0</v>
      </c>
      <c r="W2744">
        <v>0</v>
      </c>
      <c r="X2744">
        <v>0</v>
      </c>
      <c r="Y2744">
        <v>0</v>
      </c>
      <c r="AB2744" s="180">
        <v>44285</v>
      </c>
      <c r="AC2744">
        <v>1</v>
      </c>
      <c r="AD2744" t="s">
        <v>1922</v>
      </c>
      <c r="AE2744">
        <v>1</v>
      </c>
      <c r="AF2744">
        <v>30</v>
      </c>
      <c r="AG2744">
        <v>0</v>
      </c>
      <c r="AN2744">
        <v>1</v>
      </c>
      <c r="AO2744">
        <v>1</v>
      </c>
      <c r="AR2744" s="178">
        <v>14085</v>
      </c>
      <c r="AS2744" t="s">
        <v>1921</v>
      </c>
      <c r="AT2744">
        <v>0</v>
      </c>
      <c r="AU2744">
        <v>0</v>
      </c>
      <c r="AV2744">
        <v>890480123</v>
      </c>
      <c r="AW2744" t="s">
        <v>1920</v>
      </c>
      <c r="AX2744">
        <v>5</v>
      </c>
      <c r="BC2744">
        <v>2</v>
      </c>
      <c r="BD2744">
        <v>7</v>
      </c>
      <c r="BE2744">
        <v>1</v>
      </c>
    </row>
    <row r="2745" spans="1:57" x14ac:dyDescent="0.25">
      <c r="A2745" s="179">
        <f t="shared" si="42"/>
        <v>0</v>
      </c>
      <c r="B2745" t="s">
        <v>1923</v>
      </c>
      <c r="C2745">
        <v>72040682</v>
      </c>
      <c r="D2745">
        <v>144105</v>
      </c>
      <c r="E2745">
        <v>4</v>
      </c>
      <c r="F2745">
        <v>550017294</v>
      </c>
      <c r="G2745" s="180">
        <v>44133</v>
      </c>
      <c r="H2745" s="180">
        <v>45168</v>
      </c>
      <c r="I2745">
        <v>0</v>
      </c>
      <c r="J2745">
        <v>1</v>
      </c>
      <c r="K2745">
        <v>5</v>
      </c>
      <c r="L2745">
        <v>30</v>
      </c>
      <c r="M2745">
        <v>2</v>
      </c>
      <c r="N2745" s="170">
        <v>22490513</v>
      </c>
      <c r="O2745" s="170">
        <v>24960000</v>
      </c>
      <c r="P2745" s="178">
        <v>4608</v>
      </c>
      <c r="Q2745" s="178">
        <v>184</v>
      </c>
      <c r="R2745" s="178">
        <v>4102</v>
      </c>
      <c r="S2745">
        <v>0</v>
      </c>
      <c r="T2745">
        <v>0</v>
      </c>
      <c r="U2745">
        <v>0</v>
      </c>
      <c r="W2745">
        <v>0</v>
      </c>
      <c r="X2745">
        <v>0</v>
      </c>
      <c r="Y2745">
        <v>0</v>
      </c>
      <c r="AB2745" s="180">
        <v>44285</v>
      </c>
      <c r="AC2745">
        <v>1</v>
      </c>
      <c r="AD2745" t="s">
        <v>1922</v>
      </c>
      <c r="AE2745">
        <v>1</v>
      </c>
      <c r="AF2745">
        <v>30</v>
      </c>
      <c r="AG2745">
        <v>0</v>
      </c>
      <c r="AN2745">
        <v>1</v>
      </c>
      <c r="AO2745">
        <v>1</v>
      </c>
      <c r="AR2745" s="178">
        <v>6720</v>
      </c>
      <c r="AS2745" t="s">
        <v>1921</v>
      </c>
      <c r="AT2745">
        <v>0</v>
      </c>
      <c r="AU2745">
        <v>0</v>
      </c>
      <c r="AV2745">
        <v>890480123</v>
      </c>
      <c r="AW2745" t="s">
        <v>1920</v>
      </c>
      <c r="AX2745">
        <v>5</v>
      </c>
      <c r="BC2745">
        <v>2</v>
      </c>
      <c r="BD2745">
        <v>7</v>
      </c>
      <c r="BE2745">
        <v>1</v>
      </c>
    </row>
    <row r="2746" spans="1:57" x14ac:dyDescent="0.25">
      <c r="A2746" s="179">
        <f t="shared" si="42"/>
        <v>0</v>
      </c>
      <c r="B2746" t="s">
        <v>1923</v>
      </c>
      <c r="C2746">
        <v>72040682</v>
      </c>
      <c r="D2746">
        <v>144105</v>
      </c>
      <c r="E2746">
        <v>4</v>
      </c>
      <c r="F2746">
        <v>550017785</v>
      </c>
      <c r="G2746" s="180">
        <v>44133</v>
      </c>
      <c r="H2746" s="180">
        <v>45199</v>
      </c>
      <c r="I2746">
        <v>0</v>
      </c>
      <c r="J2746">
        <v>1</v>
      </c>
      <c r="K2746">
        <v>5</v>
      </c>
      <c r="L2746">
        <v>30</v>
      </c>
      <c r="M2746">
        <v>2</v>
      </c>
      <c r="N2746" s="170">
        <v>22490513</v>
      </c>
      <c r="O2746" s="170">
        <v>24960000</v>
      </c>
      <c r="P2746" s="178">
        <v>13440</v>
      </c>
      <c r="Q2746" s="178">
        <v>527</v>
      </c>
      <c r="R2746" s="178">
        <v>12012</v>
      </c>
      <c r="S2746">
        <v>0</v>
      </c>
      <c r="T2746">
        <v>0</v>
      </c>
      <c r="U2746">
        <v>0</v>
      </c>
      <c r="W2746">
        <v>0</v>
      </c>
      <c r="X2746">
        <v>0</v>
      </c>
      <c r="Y2746">
        <v>0</v>
      </c>
      <c r="AB2746" s="180">
        <v>44285</v>
      </c>
      <c r="AC2746">
        <v>1</v>
      </c>
      <c r="AD2746" t="s">
        <v>1922</v>
      </c>
      <c r="AE2746">
        <v>1</v>
      </c>
      <c r="AF2746">
        <v>30</v>
      </c>
      <c r="AG2746">
        <v>0</v>
      </c>
      <c r="AN2746">
        <v>1</v>
      </c>
      <c r="AO2746">
        <v>1</v>
      </c>
      <c r="AR2746" s="178">
        <v>19678</v>
      </c>
      <c r="AS2746" t="s">
        <v>1921</v>
      </c>
      <c r="AT2746">
        <v>0</v>
      </c>
      <c r="AU2746">
        <v>0</v>
      </c>
      <c r="AV2746">
        <v>890480123</v>
      </c>
      <c r="AW2746" t="s">
        <v>1920</v>
      </c>
      <c r="AX2746">
        <v>5</v>
      </c>
      <c r="BC2746">
        <v>2</v>
      </c>
      <c r="BD2746">
        <v>7</v>
      </c>
      <c r="BE2746">
        <v>1</v>
      </c>
    </row>
    <row r="2747" spans="1:57" x14ac:dyDescent="0.25">
      <c r="A2747" s="179">
        <f t="shared" si="42"/>
        <v>0</v>
      </c>
      <c r="B2747" t="s">
        <v>1923</v>
      </c>
      <c r="C2747">
        <v>72040682</v>
      </c>
      <c r="D2747">
        <v>144105</v>
      </c>
      <c r="E2747">
        <v>4</v>
      </c>
      <c r="F2747">
        <v>550017803</v>
      </c>
      <c r="G2747" s="180">
        <v>44133</v>
      </c>
      <c r="H2747" s="180">
        <v>45168</v>
      </c>
      <c r="I2747">
        <v>0</v>
      </c>
      <c r="J2747">
        <v>1</v>
      </c>
      <c r="K2747">
        <v>5</v>
      </c>
      <c r="L2747">
        <v>30</v>
      </c>
      <c r="M2747">
        <v>2</v>
      </c>
      <c r="N2747" s="170">
        <v>22490513</v>
      </c>
      <c r="O2747" s="170">
        <v>24960000</v>
      </c>
      <c r="P2747" s="178">
        <v>8402</v>
      </c>
      <c r="Q2747" s="178">
        <v>336</v>
      </c>
      <c r="R2747" s="178">
        <v>7475</v>
      </c>
      <c r="S2747">
        <v>0</v>
      </c>
      <c r="T2747">
        <v>0</v>
      </c>
      <c r="U2747">
        <v>0</v>
      </c>
      <c r="W2747">
        <v>0</v>
      </c>
      <c r="X2747">
        <v>0</v>
      </c>
      <c r="Y2747">
        <v>0</v>
      </c>
      <c r="AB2747" s="180">
        <v>44285</v>
      </c>
      <c r="AC2747">
        <v>1</v>
      </c>
      <c r="AD2747" t="s">
        <v>1922</v>
      </c>
      <c r="AE2747">
        <v>1</v>
      </c>
      <c r="AF2747">
        <v>30</v>
      </c>
      <c r="AG2747">
        <v>0</v>
      </c>
      <c r="AN2747">
        <v>1</v>
      </c>
      <c r="AO2747">
        <v>1</v>
      </c>
      <c r="AR2747" s="178">
        <v>12245</v>
      </c>
      <c r="AS2747" t="s">
        <v>1921</v>
      </c>
      <c r="AT2747">
        <v>0</v>
      </c>
      <c r="AU2747">
        <v>0</v>
      </c>
      <c r="AV2747">
        <v>890480123</v>
      </c>
      <c r="AW2747" t="s">
        <v>1920</v>
      </c>
      <c r="AX2747">
        <v>5</v>
      </c>
      <c r="BC2747">
        <v>2</v>
      </c>
      <c r="BD2747">
        <v>7</v>
      </c>
      <c r="BE2747">
        <v>1</v>
      </c>
    </row>
    <row r="2748" spans="1:57" x14ac:dyDescent="0.25">
      <c r="A2748" s="179">
        <f t="shared" si="42"/>
        <v>0</v>
      </c>
      <c r="B2748" t="s">
        <v>1923</v>
      </c>
      <c r="C2748">
        <v>72040682</v>
      </c>
      <c r="D2748">
        <v>144105</v>
      </c>
      <c r="E2748">
        <v>4</v>
      </c>
      <c r="F2748">
        <v>550017804</v>
      </c>
      <c r="G2748" s="180">
        <v>44133</v>
      </c>
      <c r="H2748" s="180">
        <v>45168</v>
      </c>
      <c r="I2748">
        <v>0</v>
      </c>
      <c r="J2748">
        <v>1</v>
      </c>
      <c r="K2748">
        <v>5</v>
      </c>
      <c r="L2748">
        <v>30</v>
      </c>
      <c r="M2748">
        <v>2</v>
      </c>
      <c r="N2748" s="170">
        <v>22490513</v>
      </c>
      <c r="O2748" s="170">
        <v>24960000</v>
      </c>
      <c r="P2748" s="178">
        <v>8276</v>
      </c>
      <c r="Q2748" s="178">
        <v>331</v>
      </c>
      <c r="R2748" s="178">
        <v>7363</v>
      </c>
      <c r="S2748">
        <v>0</v>
      </c>
      <c r="T2748">
        <v>0</v>
      </c>
      <c r="U2748">
        <v>0</v>
      </c>
      <c r="W2748">
        <v>0</v>
      </c>
      <c r="X2748">
        <v>0</v>
      </c>
      <c r="Y2748">
        <v>0</v>
      </c>
      <c r="AB2748" s="180">
        <v>44285</v>
      </c>
      <c r="AC2748">
        <v>1</v>
      </c>
      <c r="AD2748" t="s">
        <v>1922</v>
      </c>
      <c r="AE2748">
        <v>1</v>
      </c>
      <c r="AF2748">
        <v>30</v>
      </c>
      <c r="AG2748">
        <v>0</v>
      </c>
      <c r="AN2748">
        <v>1</v>
      </c>
      <c r="AO2748">
        <v>1</v>
      </c>
      <c r="AR2748" s="178">
        <v>12062</v>
      </c>
      <c r="AS2748" t="s">
        <v>1921</v>
      </c>
      <c r="AT2748">
        <v>0</v>
      </c>
      <c r="AU2748">
        <v>0</v>
      </c>
      <c r="AV2748">
        <v>890480123</v>
      </c>
      <c r="AW2748" t="s">
        <v>1920</v>
      </c>
      <c r="AX2748">
        <v>5</v>
      </c>
      <c r="BC2748">
        <v>2</v>
      </c>
      <c r="BD2748">
        <v>7</v>
      </c>
      <c r="BE2748">
        <v>1</v>
      </c>
    </row>
    <row r="2749" spans="1:57" x14ac:dyDescent="0.25">
      <c r="A2749" s="179">
        <f t="shared" si="42"/>
        <v>0</v>
      </c>
      <c r="B2749" t="s">
        <v>1923</v>
      </c>
      <c r="C2749">
        <v>72040682</v>
      </c>
      <c r="D2749">
        <v>144105</v>
      </c>
      <c r="E2749">
        <v>4</v>
      </c>
      <c r="F2749">
        <v>550018529</v>
      </c>
      <c r="G2749" s="180">
        <v>44133</v>
      </c>
      <c r="H2749" s="180">
        <v>45168</v>
      </c>
      <c r="I2749">
        <v>0</v>
      </c>
      <c r="J2749">
        <v>1</v>
      </c>
      <c r="K2749">
        <v>5</v>
      </c>
      <c r="L2749">
        <v>30</v>
      </c>
      <c r="M2749">
        <v>2</v>
      </c>
      <c r="N2749" s="170">
        <v>22490513</v>
      </c>
      <c r="O2749" s="170">
        <v>24960000</v>
      </c>
      <c r="P2749" s="178">
        <v>15620</v>
      </c>
      <c r="Q2749" s="178">
        <v>625</v>
      </c>
      <c r="R2749" s="178">
        <v>13885</v>
      </c>
      <c r="S2749">
        <v>0</v>
      </c>
      <c r="T2749">
        <v>0</v>
      </c>
      <c r="U2749">
        <v>0</v>
      </c>
      <c r="W2749">
        <v>0</v>
      </c>
      <c r="X2749">
        <v>0</v>
      </c>
      <c r="Y2749">
        <v>0</v>
      </c>
      <c r="AB2749" s="180">
        <v>44285</v>
      </c>
      <c r="AC2749">
        <v>1</v>
      </c>
      <c r="AD2749" t="s">
        <v>1922</v>
      </c>
      <c r="AE2749">
        <v>1</v>
      </c>
      <c r="AF2749">
        <v>30</v>
      </c>
      <c r="AG2749">
        <v>0</v>
      </c>
      <c r="AN2749">
        <v>1</v>
      </c>
      <c r="AO2749">
        <v>1</v>
      </c>
      <c r="AR2749" s="178">
        <v>22746</v>
      </c>
      <c r="AS2749" t="s">
        <v>1921</v>
      </c>
      <c r="AT2749">
        <v>0</v>
      </c>
      <c r="AU2749">
        <v>0</v>
      </c>
      <c r="AV2749">
        <v>890480123</v>
      </c>
      <c r="AW2749" t="s">
        <v>1920</v>
      </c>
      <c r="AX2749">
        <v>5</v>
      </c>
      <c r="BC2749">
        <v>2</v>
      </c>
      <c r="BD2749">
        <v>7</v>
      </c>
      <c r="BE2749">
        <v>1</v>
      </c>
    </row>
    <row r="2750" spans="1:57" x14ac:dyDescent="0.25">
      <c r="A2750" s="179">
        <f t="shared" si="42"/>
        <v>0</v>
      </c>
      <c r="B2750" t="s">
        <v>1923</v>
      </c>
      <c r="C2750">
        <v>72040682</v>
      </c>
      <c r="D2750">
        <v>144105</v>
      </c>
      <c r="E2750">
        <v>4</v>
      </c>
      <c r="F2750">
        <v>550018765</v>
      </c>
      <c r="G2750" s="180">
        <v>44133</v>
      </c>
      <c r="H2750" s="180">
        <v>45168</v>
      </c>
      <c r="I2750">
        <v>0</v>
      </c>
      <c r="J2750">
        <v>1</v>
      </c>
      <c r="K2750">
        <v>5</v>
      </c>
      <c r="L2750">
        <v>30</v>
      </c>
      <c r="M2750">
        <v>2</v>
      </c>
      <c r="N2750" s="170">
        <v>22490513</v>
      </c>
      <c r="O2750" s="170">
        <v>24960000</v>
      </c>
      <c r="P2750" s="178">
        <v>97044</v>
      </c>
      <c r="Q2750" s="178">
        <v>3885</v>
      </c>
      <c r="R2750" s="178">
        <v>86311</v>
      </c>
      <c r="S2750">
        <v>0</v>
      </c>
      <c r="T2750">
        <v>0</v>
      </c>
      <c r="U2750">
        <v>0</v>
      </c>
      <c r="W2750">
        <v>0</v>
      </c>
      <c r="X2750">
        <v>0</v>
      </c>
      <c r="Y2750">
        <v>0</v>
      </c>
      <c r="AB2750" s="180">
        <v>44285</v>
      </c>
      <c r="AC2750">
        <v>1</v>
      </c>
      <c r="AD2750" t="s">
        <v>1922</v>
      </c>
      <c r="AE2750">
        <v>1</v>
      </c>
      <c r="AF2750">
        <v>30</v>
      </c>
      <c r="AG2750">
        <v>0</v>
      </c>
      <c r="AN2750">
        <v>1</v>
      </c>
      <c r="AO2750">
        <v>1</v>
      </c>
      <c r="AR2750" s="178">
        <v>141394</v>
      </c>
      <c r="AS2750" t="s">
        <v>1921</v>
      </c>
      <c r="AT2750">
        <v>0</v>
      </c>
      <c r="AU2750">
        <v>0</v>
      </c>
      <c r="AV2750">
        <v>890480123</v>
      </c>
      <c r="AW2750" t="s">
        <v>1920</v>
      </c>
      <c r="AX2750">
        <v>5</v>
      </c>
      <c r="BC2750">
        <v>2</v>
      </c>
      <c r="BD2750">
        <v>7</v>
      </c>
      <c r="BE2750">
        <v>1</v>
      </c>
    </row>
    <row r="2751" spans="1:57" x14ac:dyDescent="0.25">
      <c r="A2751" s="179">
        <f t="shared" si="42"/>
        <v>0</v>
      </c>
      <c r="B2751" t="s">
        <v>1923</v>
      </c>
      <c r="C2751">
        <v>72040682</v>
      </c>
      <c r="D2751">
        <v>144105</v>
      </c>
      <c r="E2751">
        <v>4</v>
      </c>
      <c r="F2751">
        <v>550019017</v>
      </c>
      <c r="G2751" s="180">
        <v>44133</v>
      </c>
      <c r="H2751" s="180">
        <v>45199</v>
      </c>
      <c r="I2751">
        <v>0</v>
      </c>
      <c r="J2751">
        <v>1</v>
      </c>
      <c r="K2751">
        <v>5</v>
      </c>
      <c r="L2751">
        <v>30</v>
      </c>
      <c r="M2751">
        <v>2</v>
      </c>
      <c r="N2751" s="170">
        <v>22490513</v>
      </c>
      <c r="O2751" s="170">
        <v>24960000</v>
      </c>
      <c r="P2751" s="178">
        <v>19710</v>
      </c>
      <c r="Q2751" s="178">
        <v>773</v>
      </c>
      <c r="R2751" s="178">
        <v>17614</v>
      </c>
      <c r="S2751">
        <v>0</v>
      </c>
      <c r="T2751">
        <v>0</v>
      </c>
      <c r="U2751">
        <v>0</v>
      </c>
      <c r="W2751">
        <v>0</v>
      </c>
      <c r="X2751">
        <v>0</v>
      </c>
      <c r="Y2751">
        <v>0</v>
      </c>
      <c r="AB2751" s="180">
        <v>44285</v>
      </c>
      <c r="AC2751">
        <v>1</v>
      </c>
      <c r="AD2751" t="s">
        <v>1922</v>
      </c>
      <c r="AE2751">
        <v>1</v>
      </c>
      <c r="AF2751">
        <v>30</v>
      </c>
      <c r="AG2751">
        <v>0</v>
      </c>
      <c r="AN2751">
        <v>1</v>
      </c>
      <c r="AO2751">
        <v>1</v>
      </c>
      <c r="AR2751" s="178">
        <v>28855</v>
      </c>
      <c r="AS2751" t="s">
        <v>1921</v>
      </c>
      <c r="AT2751">
        <v>0</v>
      </c>
      <c r="AU2751">
        <v>0</v>
      </c>
      <c r="AV2751">
        <v>890480123</v>
      </c>
      <c r="AW2751" t="s">
        <v>1920</v>
      </c>
      <c r="AX2751">
        <v>5</v>
      </c>
      <c r="BC2751">
        <v>2</v>
      </c>
      <c r="BD2751">
        <v>7</v>
      </c>
      <c r="BE2751">
        <v>1</v>
      </c>
    </row>
    <row r="2752" spans="1:57" x14ac:dyDescent="0.25">
      <c r="A2752" s="179">
        <f t="shared" si="42"/>
        <v>0</v>
      </c>
      <c r="B2752" t="s">
        <v>1923</v>
      </c>
      <c r="C2752">
        <v>72040682</v>
      </c>
      <c r="D2752">
        <v>144105</v>
      </c>
      <c r="E2752">
        <v>4</v>
      </c>
      <c r="F2752">
        <v>550019040</v>
      </c>
      <c r="G2752" s="180">
        <v>44133</v>
      </c>
      <c r="H2752" s="180">
        <v>45199</v>
      </c>
      <c r="I2752">
        <v>0</v>
      </c>
      <c r="J2752">
        <v>1</v>
      </c>
      <c r="K2752">
        <v>5</v>
      </c>
      <c r="L2752">
        <v>30</v>
      </c>
      <c r="M2752">
        <v>2</v>
      </c>
      <c r="N2752" s="170">
        <v>22490513</v>
      </c>
      <c r="O2752" s="170">
        <v>24960000</v>
      </c>
      <c r="P2752" s="178">
        <v>11824</v>
      </c>
      <c r="Q2752" s="178">
        <v>464</v>
      </c>
      <c r="R2752" s="178">
        <v>10566</v>
      </c>
      <c r="S2752">
        <v>0</v>
      </c>
      <c r="T2752">
        <v>0</v>
      </c>
      <c r="U2752">
        <v>0</v>
      </c>
      <c r="W2752">
        <v>0</v>
      </c>
      <c r="X2752">
        <v>0</v>
      </c>
      <c r="Y2752">
        <v>0</v>
      </c>
      <c r="AB2752" s="180">
        <v>44285</v>
      </c>
      <c r="AC2752">
        <v>1</v>
      </c>
      <c r="AD2752" t="s">
        <v>1922</v>
      </c>
      <c r="AE2752">
        <v>1</v>
      </c>
      <c r="AF2752">
        <v>30</v>
      </c>
      <c r="AG2752">
        <v>0</v>
      </c>
      <c r="AN2752">
        <v>1</v>
      </c>
      <c r="AO2752">
        <v>1</v>
      </c>
      <c r="AR2752" s="178">
        <v>17309</v>
      </c>
      <c r="AS2752" t="s">
        <v>1921</v>
      </c>
      <c r="AT2752">
        <v>0</v>
      </c>
      <c r="AU2752">
        <v>0</v>
      </c>
      <c r="AV2752">
        <v>890480123</v>
      </c>
      <c r="AW2752" t="s">
        <v>1920</v>
      </c>
      <c r="AX2752">
        <v>5</v>
      </c>
      <c r="BC2752">
        <v>2</v>
      </c>
      <c r="BD2752">
        <v>7</v>
      </c>
      <c r="BE2752">
        <v>1</v>
      </c>
    </row>
    <row r="2753" spans="1:57" x14ac:dyDescent="0.25">
      <c r="A2753" s="179">
        <f t="shared" si="42"/>
        <v>0</v>
      </c>
      <c r="B2753" t="s">
        <v>1923</v>
      </c>
      <c r="C2753">
        <v>72040682</v>
      </c>
      <c r="D2753">
        <v>144105</v>
      </c>
      <c r="E2753">
        <v>4</v>
      </c>
      <c r="F2753">
        <v>550019241</v>
      </c>
      <c r="G2753" s="180">
        <v>44133</v>
      </c>
      <c r="H2753" s="180">
        <v>45168</v>
      </c>
      <c r="I2753">
        <v>0</v>
      </c>
      <c r="J2753">
        <v>1</v>
      </c>
      <c r="K2753">
        <v>5</v>
      </c>
      <c r="L2753">
        <v>30</v>
      </c>
      <c r="M2753">
        <v>2</v>
      </c>
      <c r="N2753" s="170">
        <v>22490513</v>
      </c>
      <c r="O2753" s="170">
        <v>24960000</v>
      </c>
      <c r="P2753" s="178">
        <v>21112</v>
      </c>
      <c r="Q2753" s="178">
        <v>845</v>
      </c>
      <c r="R2753" s="178">
        <v>18769</v>
      </c>
      <c r="S2753">
        <v>0</v>
      </c>
      <c r="T2753">
        <v>0</v>
      </c>
      <c r="U2753">
        <v>0</v>
      </c>
      <c r="W2753">
        <v>0</v>
      </c>
      <c r="X2753">
        <v>0</v>
      </c>
      <c r="Y2753">
        <v>0</v>
      </c>
      <c r="AB2753" s="180">
        <v>44285</v>
      </c>
      <c r="AC2753">
        <v>1</v>
      </c>
      <c r="AD2753" t="s">
        <v>1922</v>
      </c>
      <c r="AE2753">
        <v>1</v>
      </c>
      <c r="AF2753">
        <v>30</v>
      </c>
      <c r="AG2753">
        <v>0</v>
      </c>
      <c r="AN2753">
        <v>1</v>
      </c>
      <c r="AO2753">
        <v>1</v>
      </c>
      <c r="AR2753" s="178">
        <v>30747</v>
      </c>
      <c r="AS2753" t="s">
        <v>1921</v>
      </c>
      <c r="AT2753">
        <v>0</v>
      </c>
      <c r="AU2753">
        <v>0</v>
      </c>
      <c r="AV2753">
        <v>890480123</v>
      </c>
      <c r="AW2753" t="s">
        <v>1920</v>
      </c>
      <c r="AX2753">
        <v>5</v>
      </c>
      <c r="BC2753">
        <v>2</v>
      </c>
      <c r="BD2753">
        <v>7</v>
      </c>
      <c r="BE2753">
        <v>1</v>
      </c>
    </row>
    <row r="2754" spans="1:57" x14ac:dyDescent="0.25">
      <c r="A2754" s="179">
        <f t="shared" ref="A2754:A2817" si="43">IF(+R2754&gt;AR2754,R2754-AR2754,0)</f>
        <v>0</v>
      </c>
      <c r="B2754" t="s">
        <v>1923</v>
      </c>
      <c r="C2754">
        <v>72040682</v>
      </c>
      <c r="D2754">
        <v>144105</v>
      </c>
      <c r="E2754">
        <v>4</v>
      </c>
      <c r="F2754">
        <v>550019279</v>
      </c>
      <c r="G2754" s="180">
        <v>44133</v>
      </c>
      <c r="H2754" s="180">
        <v>45168</v>
      </c>
      <c r="I2754">
        <v>0</v>
      </c>
      <c r="J2754">
        <v>1</v>
      </c>
      <c r="K2754">
        <v>5</v>
      </c>
      <c r="L2754">
        <v>30</v>
      </c>
      <c r="M2754">
        <v>2</v>
      </c>
      <c r="N2754" s="170">
        <v>22490513</v>
      </c>
      <c r="O2754" s="170">
        <v>24960000</v>
      </c>
      <c r="P2754" s="178">
        <v>8417</v>
      </c>
      <c r="Q2754" s="178">
        <v>337</v>
      </c>
      <c r="R2754" s="178">
        <v>7486</v>
      </c>
      <c r="S2754">
        <v>0</v>
      </c>
      <c r="T2754">
        <v>0</v>
      </c>
      <c r="U2754">
        <v>0</v>
      </c>
      <c r="W2754">
        <v>0</v>
      </c>
      <c r="X2754">
        <v>0</v>
      </c>
      <c r="Y2754">
        <v>0</v>
      </c>
      <c r="AB2754" s="180">
        <v>44285</v>
      </c>
      <c r="AC2754">
        <v>1</v>
      </c>
      <c r="AD2754" t="s">
        <v>1922</v>
      </c>
      <c r="AE2754">
        <v>1</v>
      </c>
      <c r="AF2754">
        <v>30</v>
      </c>
      <c r="AG2754">
        <v>0</v>
      </c>
      <c r="AN2754">
        <v>1</v>
      </c>
      <c r="AO2754">
        <v>1</v>
      </c>
      <c r="AR2754" s="178">
        <v>12264</v>
      </c>
      <c r="AS2754" t="s">
        <v>1921</v>
      </c>
      <c r="AT2754">
        <v>0</v>
      </c>
      <c r="AU2754">
        <v>0</v>
      </c>
      <c r="AV2754">
        <v>890480123</v>
      </c>
      <c r="AW2754" t="s">
        <v>1920</v>
      </c>
      <c r="AX2754">
        <v>5</v>
      </c>
      <c r="BC2754">
        <v>2</v>
      </c>
      <c r="BD2754">
        <v>7</v>
      </c>
      <c r="BE2754">
        <v>1</v>
      </c>
    </row>
    <row r="2755" spans="1:57" x14ac:dyDescent="0.25">
      <c r="A2755" s="179">
        <f t="shared" si="43"/>
        <v>0</v>
      </c>
      <c r="B2755" t="s">
        <v>1923</v>
      </c>
      <c r="C2755">
        <v>72040682</v>
      </c>
      <c r="D2755">
        <v>144105</v>
      </c>
      <c r="E2755">
        <v>4</v>
      </c>
      <c r="F2755">
        <v>550019404</v>
      </c>
      <c r="G2755" s="180">
        <v>44133</v>
      </c>
      <c r="H2755" s="180">
        <v>45168</v>
      </c>
      <c r="I2755">
        <v>0</v>
      </c>
      <c r="J2755">
        <v>1</v>
      </c>
      <c r="K2755">
        <v>5</v>
      </c>
      <c r="L2755">
        <v>30</v>
      </c>
      <c r="M2755">
        <v>2</v>
      </c>
      <c r="N2755" s="170">
        <v>22490513</v>
      </c>
      <c r="O2755" s="170">
        <v>24960000</v>
      </c>
      <c r="P2755" s="178">
        <v>22528</v>
      </c>
      <c r="Q2755" s="178">
        <v>902</v>
      </c>
      <c r="R2755" s="178">
        <v>20022</v>
      </c>
      <c r="S2755">
        <v>0</v>
      </c>
      <c r="T2755">
        <v>0</v>
      </c>
      <c r="U2755">
        <v>0</v>
      </c>
      <c r="W2755">
        <v>0</v>
      </c>
      <c r="X2755">
        <v>0</v>
      </c>
      <c r="Y2755">
        <v>0</v>
      </c>
      <c r="AB2755" s="180">
        <v>44285</v>
      </c>
      <c r="AC2755">
        <v>1</v>
      </c>
      <c r="AD2755" t="s">
        <v>1922</v>
      </c>
      <c r="AE2755">
        <v>1</v>
      </c>
      <c r="AF2755">
        <v>30</v>
      </c>
      <c r="AG2755">
        <v>0</v>
      </c>
      <c r="AN2755">
        <v>1</v>
      </c>
      <c r="AO2755">
        <v>1</v>
      </c>
      <c r="AR2755" s="178">
        <v>32800</v>
      </c>
      <c r="AS2755" t="s">
        <v>1921</v>
      </c>
      <c r="AT2755">
        <v>0</v>
      </c>
      <c r="AU2755">
        <v>0</v>
      </c>
      <c r="AV2755">
        <v>890480123</v>
      </c>
      <c r="AW2755" t="s">
        <v>1920</v>
      </c>
      <c r="AX2755">
        <v>5</v>
      </c>
      <c r="BC2755">
        <v>2</v>
      </c>
      <c r="BD2755">
        <v>7</v>
      </c>
      <c r="BE2755">
        <v>1</v>
      </c>
    </row>
    <row r="2756" spans="1:57" x14ac:dyDescent="0.25">
      <c r="A2756" s="179">
        <f t="shared" si="43"/>
        <v>0</v>
      </c>
      <c r="B2756" t="s">
        <v>1923</v>
      </c>
      <c r="C2756">
        <v>72040682</v>
      </c>
      <c r="D2756">
        <v>144105</v>
      </c>
      <c r="E2756">
        <v>4</v>
      </c>
      <c r="F2756">
        <v>550019407</v>
      </c>
      <c r="G2756" s="180">
        <v>44133</v>
      </c>
      <c r="H2756" s="180">
        <v>45168</v>
      </c>
      <c r="I2756">
        <v>0</v>
      </c>
      <c r="J2756">
        <v>1</v>
      </c>
      <c r="K2756">
        <v>5</v>
      </c>
      <c r="L2756">
        <v>30</v>
      </c>
      <c r="M2756">
        <v>2</v>
      </c>
      <c r="N2756" s="170">
        <v>22490513</v>
      </c>
      <c r="O2756" s="170">
        <v>24960000</v>
      </c>
      <c r="P2756" s="178">
        <v>9019</v>
      </c>
      <c r="Q2756" s="178">
        <v>361</v>
      </c>
      <c r="R2756" s="178">
        <v>7998</v>
      </c>
      <c r="S2756">
        <v>0</v>
      </c>
      <c r="T2756">
        <v>0</v>
      </c>
      <c r="U2756">
        <v>0</v>
      </c>
      <c r="W2756">
        <v>0</v>
      </c>
      <c r="X2756">
        <v>0</v>
      </c>
      <c r="Y2756">
        <v>0</v>
      </c>
      <c r="AB2756" s="180">
        <v>44285</v>
      </c>
      <c r="AC2756">
        <v>1</v>
      </c>
      <c r="AD2756" t="s">
        <v>1922</v>
      </c>
      <c r="AE2756">
        <v>1</v>
      </c>
      <c r="AF2756">
        <v>30</v>
      </c>
      <c r="AG2756">
        <v>0</v>
      </c>
      <c r="AN2756">
        <v>1</v>
      </c>
      <c r="AO2756">
        <v>1</v>
      </c>
      <c r="AR2756" s="178">
        <v>13102</v>
      </c>
      <c r="AS2756" t="s">
        <v>1921</v>
      </c>
      <c r="AT2756">
        <v>0</v>
      </c>
      <c r="AU2756">
        <v>0</v>
      </c>
      <c r="AV2756">
        <v>890480123</v>
      </c>
      <c r="AW2756" t="s">
        <v>1920</v>
      </c>
      <c r="AX2756">
        <v>5</v>
      </c>
      <c r="BC2756">
        <v>2</v>
      </c>
      <c r="BD2756">
        <v>7</v>
      </c>
      <c r="BE2756">
        <v>1</v>
      </c>
    </row>
    <row r="2757" spans="1:57" x14ac:dyDescent="0.25">
      <c r="A2757" s="179">
        <f t="shared" si="43"/>
        <v>0</v>
      </c>
      <c r="B2757" t="s">
        <v>1923</v>
      </c>
      <c r="C2757">
        <v>72040682</v>
      </c>
      <c r="D2757">
        <v>144105</v>
      </c>
      <c r="E2757">
        <v>4</v>
      </c>
      <c r="F2757">
        <v>550019638</v>
      </c>
      <c r="G2757" s="180">
        <v>44133</v>
      </c>
      <c r="H2757" s="180">
        <v>45168</v>
      </c>
      <c r="I2757">
        <v>0</v>
      </c>
      <c r="J2757">
        <v>1</v>
      </c>
      <c r="K2757">
        <v>5</v>
      </c>
      <c r="L2757">
        <v>30</v>
      </c>
      <c r="M2757">
        <v>2</v>
      </c>
      <c r="N2757" s="170">
        <v>22490513</v>
      </c>
      <c r="O2757" s="170">
        <v>24960000</v>
      </c>
      <c r="P2757" s="178">
        <v>21919</v>
      </c>
      <c r="Q2757" s="178">
        <v>878</v>
      </c>
      <c r="R2757" s="178">
        <v>19479</v>
      </c>
      <c r="S2757">
        <v>0</v>
      </c>
      <c r="T2757">
        <v>0</v>
      </c>
      <c r="U2757">
        <v>0</v>
      </c>
      <c r="W2757">
        <v>0</v>
      </c>
      <c r="X2757">
        <v>0</v>
      </c>
      <c r="Y2757">
        <v>0</v>
      </c>
      <c r="AB2757" s="180">
        <v>44285</v>
      </c>
      <c r="AC2757">
        <v>1</v>
      </c>
      <c r="AD2757" t="s">
        <v>1922</v>
      </c>
      <c r="AE2757">
        <v>1</v>
      </c>
      <c r="AF2757">
        <v>30</v>
      </c>
      <c r="AG2757">
        <v>0</v>
      </c>
      <c r="AN2757">
        <v>1</v>
      </c>
      <c r="AO2757">
        <v>1</v>
      </c>
      <c r="AR2757" s="178">
        <v>31910</v>
      </c>
      <c r="AS2757" t="s">
        <v>1921</v>
      </c>
      <c r="AT2757">
        <v>0</v>
      </c>
      <c r="AU2757">
        <v>0</v>
      </c>
      <c r="AV2757">
        <v>890480123</v>
      </c>
      <c r="AW2757" t="s">
        <v>1920</v>
      </c>
      <c r="AX2757">
        <v>5</v>
      </c>
      <c r="BC2757">
        <v>2</v>
      </c>
      <c r="BD2757">
        <v>7</v>
      </c>
      <c r="BE2757">
        <v>1</v>
      </c>
    </row>
    <row r="2758" spans="1:57" x14ac:dyDescent="0.25">
      <c r="A2758" s="179">
        <f t="shared" si="43"/>
        <v>0</v>
      </c>
      <c r="B2758" t="s">
        <v>1923</v>
      </c>
      <c r="C2758">
        <v>72040682</v>
      </c>
      <c r="D2758">
        <v>144105</v>
      </c>
      <c r="E2758">
        <v>4</v>
      </c>
      <c r="F2758">
        <v>550019804</v>
      </c>
      <c r="G2758" s="180">
        <v>44133</v>
      </c>
      <c r="H2758" s="180">
        <v>45168</v>
      </c>
      <c r="I2758">
        <v>0</v>
      </c>
      <c r="J2758">
        <v>1</v>
      </c>
      <c r="K2758">
        <v>5</v>
      </c>
      <c r="L2758">
        <v>30</v>
      </c>
      <c r="M2758">
        <v>2</v>
      </c>
      <c r="N2758" s="170">
        <v>22490513</v>
      </c>
      <c r="O2758" s="170">
        <v>24960000</v>
      </c>
      <c r="P2758" s="178">
        <v>32606</v>
      </c>
      <c r="Q2758" s="178">
        <v>1305</v>
      </c>
      <c r="R2758" s="178">
        <v>28999</v>
      </c>
      <c r="S2758">
        <v>0</v>
      </c>
      <c r="T2758">
        <v>0</v>
      </c>
      <c r="U2758">
        <v>0</v>
      </c>
      <c r="W2758">
        <v>0</v>
      </c>
      <c r="X2758">
        <v>0</v>
      </c>
      <c r="Y2758">
        <v>0</v>
      </c>
      <c r="AB2758" s="180">
        <v>44285</v>
      </c>
      <c r="AC2758">
        <v>1</v>
      </c>
      <c r="AD2758" t="s">
        <v>1922</v>
      </c>
      <c r="AE2758">
        <v>1</v>
      </c>
      <c r="AF2758">
        <v>30</v>
      </c>
      <c r="AG2758">
        <v>0</v>
      </c>
      <c r="AN2758">
        <v>1</v>
      </c>
      <c r="AO2758">
        <v>1</v>
      </c>
      <c r="AR2758" s="178">
        <v>47506</v>
      </c>
      <c r="AS2758" t="s">
        <v>1921</v>
      </c>
      <c r="AT2758">
        <v>0</v>
      </c>
      <c r="AU2758">
        <v>0</v>
      </c>
      <c r="AV2758">
        <v>890480123</v>
      </c>
      <c r="AW2758" t="s">
        <v>1920</v>
      </c>
      <c r="AX2758">
        <v>5</v>
      </c>
      <c r="BC2758">
        <v>2</v>
      </c>
      <c r="BD2758">
        <v>7</v>
      </c>
      <c r="BE2758">
        <v>1</v>
      </c>
    </row>
    <row r="2759" spans="1:57" x14ac:dyDescent="0.25">
      <c r="A2759" s="179">
        <f t="shared" si="43"/>
        <v>0</v>
      </c>
      <c r="B2759" t="s">
        <v>1923</v>
      </c>
      <c r="C2759">
        <v>72040682</v>
      </c>
      <c r="D2759">
        <v>144105</v>
      </c>
      <c r="E2759">
        <v>4</v>
      </c>
      <c r="F2759">
        <v>550019805</v>
      </c>
      <c r="G2759" s="180">
        <v>44133</v>
      </c>
      <c r="H2759" s="180">
        <v>45168</v>
      </c>
      <c r="I2759">
        <v>0</v>
      </c>
      <c r="J2759">
        <v>1</v>
      </c>
      <c r="K2759">
        <v>5</v>
      </c>
      <c r="L2759">
        <v>30</v>
      </c>
      <c r="M2759">
        <v>2</v>
      </c>
      <c r="N2759" s="170">
        <v>22490513</v>
      </c>
      <c r="O2759" s="170">
        <v>24960000</v>
      </c>
      <c r="P2759" s="178">
        <v>10121</v>
      </c>
      <c r="Q2759" s="178">
        <v>405</v>
      </c>
      <c r="R2759" s="178">
        <v>9004</v>
      </c>
      <c r="S2759">
        <v>0</v>
      </c>
      <c r="T2759">
        <v>0</v>
      </c>
      <c r="U2759">
        <v>0</v>
      </c>
      <c r="W2759">
        <v>0</v>
      </c>
      <c r="X2759">
        <v>0</v>
      </c>
      <c r="Y2759">
        <v>0</v>
      </c>
      <c r="AB2759" s="180">
        <v>44285</v>
      </c>
      <c r="AC2759">
        <v>1</v>
      </c>
      <c r="AD2759" t="s">
        <v>1922</v>
      </c>
      <c r="AE2759">
        <v>1</v>
      </c>
      <c r="AF2759">
        <v>30</v>
      </c>
      <c r="AG2759">
        <v>0</v>
      </c>
      <c r="AN2759">
        <v>1</v>
      </c>
      <c r="AO2759">
        <v>1</v>
      </c>
      <c r="AR2759" s="178">
        <v>14750</v>
      </c>
      <c r="AS2759" t="s">
        <v>1921</v>
      </c>
      <c r="AT2759">
        <v>0</v>
      </c>
      <c r="AU2759">
        <v>0</v>
      </c>
      <c r="AV2759">
        <v>890480123</v>
      </c>
      <c r="AW2759" t="s">
        <v>1920</v>
      </c>
      <c r="AX2759">
        <v>5</v>
      </c>
      <c r="BC2759">
        <v>2</v>
      </c>
      <c r="BD2759">
        <v>7</v>
      </c>
      <c r="BE2759">
        <v>1</v>
      </c>
    </row>
    <row r="2760" spans="1:57" x14ac:dyDescent="0.25">
      <c r="A2760" s="179">
        <f t="shared" si="43"/>
        <v>0</v>
      </c>
      <c r="B2760" t="s">
        <v>1923</v>
      </c>
      <c r="C2760">
        <v>72040682</v>
      </c>
      <c r="D2760">
        <v>144105</v>
      </c>
      <c r="E2760">
        <v>4</v>
      </c>
      <c r="F2760">
        <v>550020035</v>
      </c>
      <c r="G2760" s="180">
        <v>44133</v>
      </c>
      <c r="H2760" s="180">
        <v>45168</v>
      </c>
      <c r="I2760">
        <v>0</v>
      </c>
      <c r="J2760">
        <v>1</v>
      </c>
      <c r="K2760">
        <v>5</v>
      </c>
      <c r="L2760">
        <v>30</v>
      </c>
      <c r="M2760">
        <v>2</v>
      </c>
      <c r="N2760" s="170">
        <v>22490513</v>
      </c>
      <c r="O2760" s="170">
        <v>24960000</v>
      </c>
      <c r="P2760" s="178">
        <v>26653</v>
      </c>
      <c r="Q2760" s="178">
        <v>1067</v>
      </c>
      <c r="R2760" s="178">
        <v>23708</v>
      </c>
      <c r="S2760">
        <v>0</v>
      </c>
      <c r="T2760">
        <v>0</v>
      </c>
      <c r="U2760">
        <v>0</v>
      </c>
      <c r="W2760">
        <v>0</v>
      </c>
      <c r="X2760">
        <v>0</v>
      </c>
      <c r="Y2760">
        <v>0</v>
      </c>
      <c r="AB2760" s="180">
        <v>44285</v>
      </c>
      <c r="AC2760">
        <v>1</v>
      </c>
      <c r="AD2760" t="s">
        <v>1922</v>
      </c>
      <c r="AE2760">
        <v>1</v>
      </c>
      <c r="AF2760">
        <v>30</v>
      </c>
      <c r="AG2760">
        <v>0</v>
      </c>
      <c r="AN2760">
        <v>1</v>
      </c>
      <c r="AO2760">
        <v>1</v>
      </c>
      <c r="AR2760" s="178">
        <v>38838</v>
      </c>
      <c r="AS2760" t="s">
        <v>1921</v>
      </c>
      <c r="AT2760">
        <v>0</v>
      </c>
      <c r="AU2760">
        <v>0</v>
      </c>
      <c r="AV2760">
        <v>890480123</v>
      </c>
      <c r="AW2760" t="s">
        <v>1920</v>
      </c>
      <c r="AX2760">
        <v>5</v>
      </c>
      <c r="BC2760">
        <v>2</v>
      </c>
      <c r="BD2760">
        <v>7</v>
      </c>
      <c r="BE2760">
        <v>1</v>
      </c>
    </row>
    <row r="2761" spans="1:57" x14ac:dyDescent="0.25">
      <c r="A2761" s="179">
        <f t="shared" si="43"/>
        <v>0</v>
      </c>
      <c r="B2761" t="s">
        <v>1923</v>
      </c>
      <c r="C2761">
        <v>72040682</v>
      </c>
      <c r="D2761">
        <v>144105</v>
      </c>
      <c r="E2761">
        <v>4</v>
      </c>
      <c r="F2761">
        <v>550020036</v>
      </c>
      <c r="G2761" s="180">
        <v>44133</v>
      </c>
      <c r="H2761" s="180">
        <v>45168</v>
      </c>
      <c r="I2761">
        <v>0</v>
      </c>
      <c r="J2761">
        <v>1</v>
      </c>
      <c r="K2761">
        <v>5</v>
      </c>
      <c r="L2761">
        <v>30</v>
      </c>
      <c r="M2761">
        <v>2</v>
      </c>
      <c r="N2761" s="170">
        <v>22490513</v>
      </c>
      <c r="O2761" s="170">
        <v>24960000</v>
      </c>
      <c r="P2761" s="178">
        <v>10660</v>
      </c>
      <c r="Q2761" s="178">
        <v>427</v>
      </c>
      <c r="R2761" s="178">
        <v>9461</v>
      </c>
      <c r="S2761">
        <v>0</v>
      </c>
      <c r="T2761">
        <v>0</v>
      </c>
      <c r="U2761">
        <v>0</v>
      </c>
      <c r="W2761">
        <v>0</v>
      </c>
      <c r="X2761">
        <v>0</v>
      </c>
      <c r="Y2761">
        <v>0</v>
      </c>
      <c r="AB2761" s="180">
        <v>44285</v>
      </c>
      <c r="AC2761">
        <v>1</v>
      </c>
      <c r="AD2761" t="s">
        <v>1922</v>
      </c>
      <c r="AE2761">
        <v>1</v>
      </c>
      <c r="AF2761">
        <v>30</v>
      </c>
      <c r="AG2761">
        <v>0</v>
      </c>
      <c r="AN2761">
        <v>1</v>
      </c>
      <c r="AO2761">
        <v>1</v>
      </c>
      <c r="AR2761" s="178">
        <v>15499</v>
      </c>
      <c r="AS2761" t="s">
        <v>1921</v>
      </c>
      <c r="AT2761">
        <v>0</v>
      </c>
      <c r="AU2761">
        <v>0</v>
      </c>
      <c r="AV2761">
        <v>890480123</v>
      </c>
      <c r="AW2761" t="s">
        <v>1920</v>
      </c>
      <c r="AX2761">
        <v>5</v>
      </c>
      <c r="BC2761">
        <v>2</v>
      </c>
      <c r="BD2761">
        <v>7</v>
      </c>
      <c r="BE2761">
        <v>1</v>
      </c>
    </row>
    <row r="2762" spans="1:57" x14ac:dyDescent="0.25">
      <c r="A2762" s="179">
        <f t="shared" si="43"/>
        <v>0</v>
      </c>
      <c r="B2762" t="s">
        <v>1923</v>
      </c>
      <c r="C2762">
        <v>72040682</v>
      </c>
      <c r="D2762">
        <v>144105</v>
      </c>
      <c r="E2762">
        <v>4</v>
      </c>
      <c r="F2762">
        <v>550020199</v>
      </c>
      <c r="G2762" s="180">
        <v>44133</v>
      </c>
      <c r="H2762" s="180">
        <v>45168</v>
      </c>
      <c r="I2762">
        <v>0</v>
      </c>
      <c r="J2762">
        <v>1</v>
      </c>
      <c r="K2762">
        <v>5</v>
      </c>
      <c r="L2762">
        <v>30</v>
      </c>
      <c r="M2762">
        <v>2</v>
      </c>
      <c r="N2762" s="170">
        <v>22490513</v>
      </c>
      <c r="O2762" s="170">
        <v>24960000</v>
      </c>
      <c r="P2762" s="178">
        <v>36337</v>
      </c>
      <c r="Q2762" s="178">
        <v>1455</v>
      </c>
      <c r="R2762" s="178">
        <v>32320</v>
      </c>
      <c r="S2762">
        <v>0</v>
      </c>
      <c r="T2762">
        <v>0</v>
      </c>
      <c r="U2762">
        <v>0</v>
      </c>
      <c r="W2762">
        <v>0</v>
      </c>
      <c r="X2762">
        <v>0</v>
      </c>
      <c r="Y2762">
        <v>0</v>
      </c>
      <c r="AB2762" s="180">
        <v>44285</v>
      </c>
      <c r="AC2762">
        <v>1</v>
      </c>
      <c r="AD2762" t="s">
        <v>1922</v>
      </c>
      <c r="AE2762">
        <v>1</v>
      </c>
      <c r="AF2762">
        <v>30</v>
      </c>
      <c r="AG2762">
        <v>0</v>
      </c>
      <c r="AN2762">
        <v>1</v>
      </c>
      <c r="AO2762">
        <v>1</v>
      </c>
      <c r="AR2762" s="178">
        <v>52946</v>
      </c>
      <c r="AS2762" t="s">
        <v>1921</v>
      </c>
      <c r="AT2762">
        <v>0</v>
      </c>
      <c r="AU2762">
        <v>0</v>
      </c>
      <c r="AV2762">
        <v>890480123</v>
      </c>
      <c r="AW2762" t="s">
        <v>1920</v>
      </c>
      <c r="AX2762">
        <v>5</v>
      </c>
      <c r="BC2762">
        <v>2</v>
      </c>
      <c r="BD2762">
        <v>7</v>
      </c>
      <c r="BE2762">
        <v>1</v>
      </c>
    </row>
    <row r="2763" spans="1:57" x14ac:dyDescent="0.25">
      <c r="A2763" s="179">
        <f t="shared" si="43"/>
        <v>0</v>
      </c>
      <c r="B2763" t="s">
        <v>1923</v>
      </c>
      <c r="C2763">
        <v>72040682</v>
      </c>
      <c r="D2763">
        <v>144105</v>
      </c>
      <c r="E2763">
        <v>4</v>
      </c>
      <c r="F2763">
        <v>550020375</v>
      </c>
      <c r="G2763" s="180">
        <v>44133</v>
      </c>
      <c r="H2763" s="180">
        <v>45168</v>
      </c>
      <c r="I2763">
        <v>0</v>
      </c>
      <c r="J2763">
        <v>1</v>
      </c>
      <c r="K2763">
        <v>5</v>
      </c>
      <c r="L2763">
        <v>30</v>
      </c>
      <c r="M2763">
        <v>2</v>
      </c>
      <c r="N2763" s="170">
        <v>22490513</v>
      </c>
      <c r="O2763" s="170">
        <v>24960000</v>
      </c>
      <c r="P2763" s="178">
        <v>27248</v>
      </c>
      <c r="Q2763" s="178">
        <v>1091</v>
      </c>
      <c r="R2763" s="178">
        <v>24211</v>
      </c>
      <c r="S2763">
        <v>0</v>
      </c>
      <c r="T2763">
        <v>0</v>
      </c>
      <c r="U2763">
        <v>0</v>
      </c>
      <c r="W2763">
        <v>0</v>
      </c>
      <c r="X2763">
        <v>0</v>
      </c>
      <c r="Y2763">
        <v>0</v>
      </c>
      <c r="AB2763" s="180">
        <v>44285</v>
      </c>
      <c r="AC2763">
        <v>1</v>
      </c>
      <c r="AD2763" t="s">
        <v>1922</v>
      </c>
      <c r="AE2763">
        <v>1</v>
      </c>
      <c r="AF2763">
        <v>30</v>
      </c>
      <c r="AG2763">
        <v>0</v>
      </c>
      <c r="AN2763">
        <v>1</v>
      </c>
      <c r="AO2763">
        <v>1</v>
      </c>
      <c r="AR2763" s="178">
        <v>39662</v>
      </c>
      <c r="AS2763" t="s">
        <v>1921</v>
      </c>
      <c r="AT2763">
        <v>0</v>
      </c>
      <c r="AU2763">
        <v>0</v>
      </c>
      <c r="AV2763">
        <v>890480123</v>
      </c>
      <c r="AW2763" t="s">
        <v>1920</v>
      </c>
      <c r="AX2763">
        <v>5</v>
      </c>
      <c r="BC2763">
        <v>2</v>
      </c>
      <c r="BD2763">
        <v>7</v>
      </c>
      <c r="BE2763">
        <v>1</v>
      </c>
    </row>
    <row r="2764" spans="1:57" x14ac:dyDescent="0.25">
      <c r="A2764" s="179">
        <f t="shared" si="43"/>
        <v>0</v>
      </c>
      <c r="B2764" t="s">
        <v>1923</v>
      </c>
      <c r="C2764">
        <v>72040682</v>
      </c>
      <c r="D2764">
        <v>144105</v>
      </c>
      <c r="E2764">
        <v>4</v>
      </c>
      <c r="F2764">
        <v>550020376</v>
      </c>
      <c r="G2764" s="180">
        <v>44133</v>
      </c>
      <c r="H2764" s="180">
        <v>45168</v>
      </c>
      <c r="I2764">
        <v>0</v>
      </c>
      <c r="J2764">
        <v>1</v>
      </c>
      <c r="K2764">
        <v>5</v>
      </c>
      <c r="L2764">
        <v>30</v>
      </c>
      <c r="M2764">
        <v>2</v>
      </c>
      <c r="N2764" s="170">
        <v>22490513</v>
      </c>
      <c r="O2764" s="170">
        <v>24960000</v>
      </c>
      <c r="P2764" s="178">
        <v>11707</v>
      </c>
      <c r="Q2764" s="178">
        <v>469</v>
      </c>
      <c r="R2764" s="178">
        <v>10411</v>
      </c>
      <c r="S2764">
        <v>0</v>
      </c>
      <c r="T2764">
        <v>0</v>
      </c>
      <c r="U2764">
        <v>0</v>
      </c>
      <c r="W2764">
        <v>0</v>
      </c>
      <c r="X2764">
        <v>0</v>
      </c>
      <c r="Y2764">
        <v>0</v>
      </c>
      <c r="AB2764" s="180">
        <v>44285</v>
      </c>
      <c r="AC2764">
        <v>1</v>
      </c>
      <c r="AD2764" t="s">
        <v>1922</v>
      </c>
      <c r="AE2764">
        <v>1</v>
      </c>
      <c r="AF2764">
        <v>30</v>
      </c>
      <c r="AG2764">
        <v>0</v>
      </c>
      <c r="AN2764">
        <v>1</v>
      </c>
      <c r="AO2764">
        <v>1</v>
      </c>
      <c r="AR2764" s="178">
        <v>17055</v>
      </c>
      <c r="AS2764" t="s">
        <v>1921</v>
      </c>
      <c r="AT2764">
        <v>0</v>
      </c>
      <c r="AU2764">
        <v>0</v>
      </c>
      <c r="AV2764">
        <v>890480123</v>
      </c>
      <c r="AW2764" t="s">
        <v>1920</v>
      </c>
      <c r="AX2764">
        <v>5</v>
      </c>
      <c r="BC2764">
        <v>2</v>
      </c>
      <c r="BD2764">
        <v>7</v>
      </c>
      <c r="BE2764">
        <v>1</v>
      </c>
    </row>
    <row r="2765" spans="1:57" x14ac:dyDescent="0.25">
      <c r="A2765" s="179">
        <f t="shared" si="43"/>
        <v>0</v>
      </c>
      <c r="B2765" t="s">
        <v>1923</v>
      </c>
      <c r="C2765">
        <v>72040682</v>
      </c>
      <c r="D2765">
        <v>144105</v>
      </c>
      <c r="E2765">
        <v>4</v>
      </c>
      <c r="F2765">
        <v>550021028</v>
      </c>
      <c r="G2765" s="180">
        <v>44133</v>
      </c>
      <c r="H2765" s="180">
        <v>45168</v>
      </c>
      <c r="I2765">
        <v>0</v>
      </c>
      <c r="J2765">
        <v>1</v>
      </c>
      <c r="K2765">
        <v>5</v>
      </c>
      <c r="L2765">
        <v>30</v>
      </c>
      <c r="M2765">
        <v>2</v>
      </c>
      <c r="N2765" s="170">
        <v>22490513</v>
      </c>
      <c r="O2765" s="170">
        <v>24960000</v>
      </c>
      <c r="P2765" s="178">
        <v>13191</v>
      </c>
      <c r="Q2765" s="178">
        <v>528</v>
      </c>
      <c r="R2765" s="178">
        <v>11734</v>
      </c>
      <c r="S2765">
        <v>0</v>
      </c>
      <c r="T2765">
        <v>0</v>
      </c>
      <c r="U2765">
        <v>0</v>
      </c>
      <c r="W2765">
        <v>0</v>
      </c>
      <c r="X2765">
        <v>0</v>
      </c>
      <c r="Y2765">
        <v>0</v>
      </c>
      <c r="AB2765" s="180">
        <v>44285</v>
      </c>
      <c r="AC2765">
        <v>1</v>
      </c>
      <c r="AD2765" t="s">
        <v>1922</v>
      </c>
      <c r="AE2765">
        <v>1</v>
      </c>
      <c r="AF2765">
        <v>30</v>
      </c>
      <c r="AG2765">
        <v>0</v>
      </c>
      <c r="AN2765">
        <v>1</v>
      </c>
      <c r="AO2765">
        <v>1</v>
      </c>
      <c r="AR2765" s="178">
        <v>19223</v>
      </c>
      <c r="AS2765" t="s">
        <v>1921</v>
      </c>
      <c r="AT2765">
        <v>0</v>
      </c>
      <c r="AU2765">
        <v>0</v>
      </c>
      <c r="AV2765">
        <v>890480123</v>
      </c>
      <c r="AW2765" t="s">
        <v>1920</v>
      </c>
      <c r="AX2765">
        <v>5</v>
      </c>
      <c r="BC2765">
        <v>2</v>
      </c>
      <c r="BD2765">
        <v>7</v>
      </c>
      <c r="BE2765">
        <v>1</v>
      </c>
    </row>
    <row r="2766" spans="1:57" x14ac:dyDescent="0.25">
      <c r="A2766" s="179">
        <f t="shared" si="43"/>
        <v>0</v>
      </c>
      <c r="B2766" t="s">
        <v>1923</v>
      </c>
      <c r="C2766">
        <v>72040682</v>
      </c>
      <c r="D2766">
        <v>144105</v>
      </c>
      <c r="E2766">
        <v>4</v>
      </c>
      <c r="F2766">
        <v>550021033</v>
      </c>
      <c r="G2766" s="180">
        <v>44133</v>
      </c>
      <c r="H2766" s="180">
        <v>45168</v>
      </c>
      <c r="I2766">
        <v>0</v>
      </c>
      <c r="J2766">
        <v>1</v>
      </c>
      <c r="K2766">
        <v>5</v>
      </c>
      <c r="L2766">
        <v>30</v>
      </c>
      <c r="M2766">
        <v>2</v>
      </c>
      <c r="N2766" s="170">
        <v>22490513</v>
      </c>
      <c r="O2766" s="170">
        <v>24960000</v>
      </c>
      <c r="P2766" s="178">
        <v>49632</v>
      </c>
      <c r="Q2766" s="178">
        <v>1987</v>
      </c>
      <c r="R2766" s="178">
        <v>44134</v>
      </c>
      <c r="S2766">
        <v>0</v>
      </c>
      <c r="T2766">
        <v>0</v>
      </c>
      <c r="U2766">
        <v>0</v>
      </c>
      <c r="W2766">
        <v>0</v>
      </c>
      <c r="X2766">
        <v>0</v>
      </c>
      <c r="Y2766">
        <v>0</v>
      </c>
      <c r="AB2766" s="180">
        <v>44285</v>
      </c>
      <c r="AC2766">
        <v>1</v>
      </c>
      <c r="AD2766" t="s">
        <v>1922</v>
      </c>
      <c r="AE2766">
        <v>1</v>
      </c>
      <c r="AF2766">
        <v>30</v>
      </c>
      <c r="AG2766">
        <v>0</v>
      </c>
      <c r="AN2766">
        <v>1</v>
      </c>
      <c r="AO2766">
        <v>1</v>
      </c>
      <c r="AR2766" s="178">
        <v>72300</v>
      </c>
      <c r="AS2766" t="s">
        <v>1921</v>
      </c>
      <c r="AT2766">
        <v>0</v>
      </c>
      <c r="AU2766">
        <v>0</v>
      </c>
      <c r="AV2766">
        <v>890480123</v>
      </c>
      <c r="AW2766" t="s">
        <v>1920</v>
      </c>
      <c r="AX2766">
        <v>5</v>
      </c>
      <c r="BC2766">
        <v>2</v>
      </c>
      <c r="BD2766">
        <v>7</v>
      </c>
      <c r="BE2766">
        <v>1</v>
      </c>
    </row>
    <row r="2767" spans="1:57" x14ac:dyDescent="0.25">
      <c r="A2767" s="179">
        <f t="shared" si="43"/>
        <v>0</v>
      </c>
      <c r="B2767" t="s">
        <v>1923</v>
      </c>
      <c r="C2767">
        <v>72040682</v>
      </c>
      <c r="D2767">
        <v>144105</v>
      </c>
      <c r="E2767">
        <v>4</v>
      </c>
      <c r="F2767">
        <v>550021173</v>
      </c>
      <c r="G2767" s="180">
        <v>44133</v>
      </c>
      <c r="H2767" s="180">
        <v>45199</v>
      </c>
      <c r="I2767">
        <v>0</v>
      </c>
      <c r="J2767">
        <v>1</v>
      </c>
      <c r="K2767">
        <v>5</v>
      </c>
      <c r="L2767">
        <v>30</v>
      </c>
      <c r="M2767">
        <v>2</v>
      </c>
      <c r="N2767" s="170">
        <v>22490513</v>
      </c>
      <c r="O2767" s="170">
        <v>24960000</v>
      </c>
      <c r="P2767" s="178">
        <v>33089</v>
      </c>
      <c r="Q2767" s="178">
        <v>1298</v>
      </c>
      <c r="R2767" s="178">
        <v>29560</v>
      </c>
      <c r="S2767">
        <v>0</v>
      </c>
      <c r="T2767">
        <v>0</v>
      </c>
      <c r="U2767">
        <v>0</v>
      </c>
      <c r="W2767">
        <v>0</v>
      </c>
      <c r="X2767">
        <v>0</v>
      </c>
      <c r="Y2767">
        <v>0</v>
      </c>
      <c r="AB2767" s="180">
        <v>44285</v>
      </c>
      <c r="AC2767">
        <v>1</v>
      </c>
      <c r="AD2767" t="s">
        <v>1922</v>
      </c>
      <c r="AE2767">
        <v>1</v>
      </c>
      <c r="AF2767">
        <v>30</v>
      </c>
      <c r="AG2767">
        <v>0</v>
      </c>
      <c r="AN2767">
        <v>1</v>
      </c>
      <c r="AO2767">
        <v>1</v>
      </c>
      <c r="AR2767" s="178">
        <v>48425</v>
      </c>
      <c r="AS2767" t="s">
        <v>1921</v>
      </c>
      <c r="AT2767">
        <v>0</v>
      </c>
      <c r="AU2767">
        <v>0</v>
      </c>
      <c r="AV2767">
        <v>890480123</v>
      </c>
      <c r="AW2767" t="s">
        <v>1920</v>
      </c>
      <c r="AX2767">
        <v>5</v>
      </c>
      <c r="BC2767">
        <v>2</v>
      </c>
      <c r="BD2767">
        <v>7</v>
      </c>
      <c r="BE2767">
        <v>1</v>
      </c>
    </row>
    <row r="2768" spans="1:57" x14ac:dyDescent="0.25">
      <c r="A2768" s="179">
        <f t="shared" si="43"/>
        <v>0</v>
      </c>
      <c r="B2768" t="s">
        <v>1923</v>
      </c>
      <c r="C2768">
        <v>72040682</v>
      </c>
      <c r="D2768">
        <v>144105</v>
      </c>
      <c r="E2768">
        <v>4</v>
      </c>
      <c r="F2768">
        <v>550021180</v>
      </c>
      <c r="G2768" s="180">
        <v>44133</v>
      </c>
      <c r="H2768" s="180">
        <v>45168</v>
      </c>
      <c r="I2768">
        <v>0</v>
      </c>
      <c r="J2768">
        <v>1</v>
      </c>
      <c r="K2768">
        <v>5</v>
      </c>
      <c r="L2768">
        <v>30</v>
      </c>
      <c r="M2768">
        <v>2</v>
      </c>
      <c r="N2768" s="170">
        <v>22490513</v>
      </c>
      <c r="O2768" s="170">
        <v>24960000</v>
      </c>
      <c r="P2768" s="178">
        <v>13263</v>
      </c>
      <c r="Q2768" s="178">
        <v>531</v>
      </c>
      <c r="R2768" s="178">
        <v>11797</v>
      </c>
      <c r="S2768">
        <v>0</v>
      </c>
      <c r="T2768">
        <v>0</v>
      </c>
      <c r="U2768">
        <v>0</v>
      </c>
      <c r="W2768">
        <v>0</v>
      </c>
      <c r="X2768">
        <v>0</v>
      </c>
      <c r="Y2768">
        <v>0</v>
      </c>
      <c r="AB2768" s="180">
        <v>44285</v>
      </c>
      <c r="AC2768">
        <v>1</v>
      </c>
      <c r="AD2768" t="s">
        <v>1922</v>
      </c>
      <c r="AE2768">
        <v>1</v>
      </c>
      <c r="AF2768">
        <v>30</v>
      </c>
      <c r="AG2768">
        <v>0</v>
      </c>
      <c r="AN2768">
        <v>1</v>
      </c>
      <c r="AO2768">
        <v>1</v>
      </c>
      <c r="AR2768" s="178">
        <v>19326</v>
      </c>
      <c r="AS2768" t="s">
        <v>1921</v>
      </c>
      <c r="AT2768">
        <v>0</v>
      </c>
      <c r="AU2768">
        <v>0</v>
      </c>
      <c r="AV2768">
        <v>890480123</v>
      </c>
      <c r="AW2768" t="s">
        <v>1920</v>
      </c>
      <c r="AX2768">
        <v>5</v>
      </c>
      <c r="BC2768">
        <v>2</v>
      </c>
      <c r="BD2768">
        <v>7</v>
      </c>
      <c r="BE2768">
        <v>1</v>
      </c>
    </row>
    <row r="2769" spans="1:57" x14ac:dyDescent="0.25">
      <c r="A2769" s="179">
        <f t="shared" si="43"/>
        <v>0</v>
      </c>
      <c r="B2769" t="s">
        <v>1923</v>
      </c>
      <c r="C2769">
        <v>72040682</v>
      </c>
      <c r="D2769">
        <v>144105</v>
      </c>
      <c r="E2769">
        <v>4</v>
      </c>
      <c r="F2769">
        <v>550021422</v>
      </c>
      <c r="G2769" s="180">
        <v>44133</v>
      </c>
      <c r="H2769" s="180">
        <v>45168</v>
      </c>
      <c r="I2769">
        <v>0</v>
      </c>
      <c r="J2769">
        <v>1</v>
      </c>
      <c r="K2769">
        <v>5</v>
      </c>
      <c r="L2769">
        <v>30</v>
      </c>
      <c r="M2769">
        <v>2</v>
      </c>
      <c r="N2769" s="170">
        <v>22490513</v>
      </c>
      <c r="O2769" s="170">
        <v>24960000</v>
      </c>
      <c r="P2769" s="178">
        <v>34291</v>
      </c>
      <c r="Q2769" s="178">
        <v>1373</v>
      </c>
      <c r="R2769" s="178">
        <v>30500</v>
      </c>
      <c r="S2769">
        <v>0</v>
      </c>
      <c r="T2769">
        <v>0</v>
      </c>
      <c r="U2769">
        <v>0</v>
      </c>
      <c r="W2769">
        <v>0</v>
      </c>
      <c r="X2769">
        <v>0</v>
      </c>
      <c r="Y2769">
        <v>0</v>
      </c>
      <c r="AB2769" s="180">
        <v>44285</v>
      </c>
      <c r="AC2769">
        <v>1</v>
      </c>
      <c r="AD2769" t="s">
        <v>1922</v>
      </c>
      <c r="AE2769">
        <v>1</v>
      </c>
      <c r="AF2769">
        <v>30</v>
      </c>
      <c r="AG2769">
        <v>0</v>
      </c>
      <c r="AN2769">
        <v>1</v>
      </c>
      <c r="AO2769">
        <v>1</v>
      </c>
      <c r="AR2769" s="178">
        <v>49965</v>
      </c>
      <c r="AS2769" t="s">
        <v>1921</v>
      </c>
      <c r="AT2769">
        <v>0</v>
      </c>
      <c r="AU2769">
        <v>0</v>
      </c>
      <c r="AV2769">
        <v>890480123</v>
      </c>
      <c r="AW2769" t="s">
        <v>1920</v>
      </c>
      <c r="AX2769">
        <v>5</v>
      </c>
      <c r="BC2769">
        <v>2</v>
      </c>
      <c r="BD2769">
        <v>7</v>
      </c>
      <c r="BE2769">
        <v>1</v>
      </c>
    </row>
    <row r="2770" spans="1:57" x14ac:dyDescent="0.25">
      <c r="A2770" s="179">
        <f t="shared" si="43"/>
        <v>0</v>
      </c>
      <c r="B2770" t="s">
        <v>1923</v>
      </c>
      <c r="C2770">
        <v>72040682</v>
      </c>
      <c r="D2770">
        <v>144105</v>
      </c>
      <c r="E2770">
        <v>4</v>
      </c>
      <c r="F2770">
        <v>550021423</v>
      </c>
      <c r="G2770" s="180">
        <v>44133</v>
      </c>
      <c r="H2770" s="180">
        <v>45168</v>
      </c>
      <c r="I2770">
        <v>0</v>
      </c>
      <c r="J2770">
        <v>1</v>
      </c>
      <c r="K2770">
        <v>5</v>
      </c>
      <c r="L2770">
        <v>30</v>
      </c>
      <c r="M2770">
        <v>2</v>
      </c>
      <c r="N2770" s="170">
        <v>22490513</v>
      </c>
      <c r="O2770" s="170">
        <v>24960000</v>
      </c>
      <c r="P2770" s="178">
        <v>13743</v>
      </c>
      <c r="Q2770" s="178">
        <v>550</v>
      </c>
      <c r="R2770" s="178">
        <v>12222</v>
      </c>
      <c r="S2770">
        <v>0</v>
      </c>
      <c r="T2770">
        <v>0</v>
      </c>
      <c r="U2770">
        <v>0</v>
      </c>
      <c r="W2770">
        <v>0</v>
      </c>
      <c r="X2770">
        <v>0</v>
      </c>
      <c r="Y2770">
        <v>0</v>
      </c>
      <c r="AB2770" s="180">
        <v>44285</v>
      </c>
      <c r="AC2770">
        <v>1</v>
      </c>
      <c r="AD2770" t="s">
        <v>1922</v>
      </c>
      <c r="AE2770">
        <v>1</v>
      </c>
      <c r="AF2770">
        <v>30</v>
      </c>
      <c r="AG2770">
        <v>0</v>
      </c>
      <c r="AN2770">
        <v>1</v>
      </c>
      <c r="AO2770">
        <v>1</v>
      </c>
      <c r="AR2770" s="178">
        <v>20022</v>
      </c>
      <c r="AS2770" t="s">
        <v>1921</v>
      </c>
      <c r="AT2770">
        <v>0</v>
      </c>
      <c r="AU2770">
        <v>0</v>
      </c>
      <c r="AV2770">
        <v>890480123</v>
      </c>
      <c r="AW2770" t="s">
        <v>1920</v>
      </c>
      <c r="AX2770">
        <v>5</v>
      </c>
      <c r="BC2770">
        <v>2</v>
      </c>
      <c r="BD2770">
        <v>7</v>
      </c>
      <c r="BE2770">
        <v>1</v>
      </c>
    </row>
    <row r="2771" spans="1:57" x14ac:dyDescent="0.25">
      <c r="A2771" s="179">
        <f t="shared" si="43"/>
        <v>0</v>
      </c>
      <c r="B2771" t="s">
        <v>1923</v>
      </c>
      <c r="C2771">
        <v>72040682</v>
      </c>
      <c r="D2771">
        <v>144105</v>
      </c>
      <c r="E2771">
        <v>4</v>
      </c>
      <c r="F2771">
        <v>550021699</v>
      </c>
      <c r="G2771" s="180">
        <v>44133</v>
      </c>
      <c r="H2771" s="180">
        <v>45168</v>
      </c>
      <c r="I2771">
        <v>0</v>
      </c>
      <c r="J2771">
        <v>1</v>
      </c>
      <c r="K2771">
        <v>5</v>
      </c>
      <c r="L2771">
        <v>30</v>
      </c>
      <c r="M2771">
        <v>2</v>
      </c>
      <c r="N2771" s="170">
        <v>22490513</v>
      </c>
      <c r="O2771" s="170">
        <v>24960000</v>
      </c>
      <c r="P2771" s="178">
        <v>48442</v>
      </c>
      <c r="Q2771" s="178">
        <v>1939</v>
      </c>
      <c r="R2771" s="178">
        <v>43090</v>
      </c>
      <c r="S2771">
        <v>0</v>
      </c>
      <c r="T2771">
        <v>0</v>
      </c>
      <c r="U2771">
        <v>0</v>
      </c>
      <c r="W2771">
        <v>0</v>
      </c>
      <c r="X2771">
        <v>0</v>
      </c>
      <c r="Y2771">
        <v>0</v>
      </c>
      <c r="AB2771" s="180">
        <v>44285</v>
      </c>
      <c r="AC2771">
        <v>1</v>
      </c>
      <c r="AD2771" t="s">
        <v>1922</v>
      </c>
      <c r="AE2771">
        <v>1</v>
      </c>
      <c r="AF2771">
        <v>30</v>
      </c>
      <c r="AG2771">
        <v>0</v>
      </c>
      <c r="AN2771">
        <v>1</v>
      </c>
      <c r="AO2771">
        <v>1</v>
      </c>
      <c r="AR2771" s="178">
        <v>70590</v>
      </c>
      <c r="AS2771" t="s">
        <v>1921</v>
      </c>
      <c r="AT2771">
        <v>0</v>
      </c>
      <c r="AU2771">
        <v>0</v>
      </c>
      <c r="AV2771">
        <v>890480123</v>
      </c>
      <c r="AW2771" t="s">
        <v>1920</v>
      </c>
      <c r="AX2771">
        <v>5</v>
      </c>
      <c r="BC2771">
        <v>2</v>
      </c>
      <c r="BD2771">
        <v>7</v>
      </c>
      <c r="BE2771">
        <v>1</v>
      </c>
    </row>
    <row r="2772" spans="1:57" x14ac:dyDescent="0.25">
      <c r="A2772" s="179">
        <f t="shared" si="43"/>
        <v>0</v>
      </c>
      <c r="B2772" t="s">
        <v>1923</v>
      </c>
      <c r="C2772">
        <v>72040682</v>
      </c>
      <c r="D2772">
        <v>144105</v>
      </c>
      <c r="E2772">
        <v>4</v>
      </c>
      <c r="F2772">
        <v>550022122</v>
      </c>
      <c r="G2772" s="180">
        <v>44133</v>
      </c>
      <c r="H2772" s="180">
        <v>45168</v>
      </c>
      <c r="I2772">
        <v>0</v>
      </c>
      <c r="J2772">
        <v>1</v>
      </c>
      <c r="K2772">
        <v>5</v>
      </c>
      <c r="L2772">
        <v>30</v>
      </c>
      <c r="M2772">
        <v>2</v>
      </c>
      <c r="N2772" s="170">
        <v>22490513</v>
      </c>
      <c r="O2772" s="170">
        <v>24960000</v>
      </c>
      <c r="P2772" s="178">
        <v>36623</v>
      </c>
      <c r="Q2772" s="178">
        <v>1466</v>
      </c>
      <c r="R2772" s="178">
        <v>32567</v>
      </c>
      <c r="S2772">
        <v>0</v>
      </c>
      <c r="T2772">
        <v>0</v>
      </c>
      <c r="U2772">
        <v>0</v>
      </c>
      <c r="W2772">
        <v>0</v>
      </c>
      <c r="X2772">
        <v>0</v>
      </c>
      <c r="Y2772">
        <v>0</v>
      </c>
      <c r="AB2772" s="180">
        <v>44285</v>
      </c>
      <c r="AC2772">
        <v>1</v>
      </c>
      <c r="AD2772" t="s">
        <v>1922</v>
      </c>
      <c r="AE2772">
        <v>1</v>
      </c>
      <c r="AF2772">
        <v>30</v>
      </c>
      <c r="AG2772">
        <v>0</v>
      </c>
      <c r="AN2772">
        <v>1</v>
      </c>
      <c r="AO2772">
        <v>1</v>
      </c>
      <c r="AR2772" s="178">
        <v>53351</v>
      </c>
      <c r="AS2772" t="s">
        <v>1921</v>
      </c>
      <c r="AT2772">
        <v>0</v>
      </c>
      <c r="AU2772">
        <v>0</v>
      </c>
      <c r="AV2772">
        <v>890480123</v>
      </c>
      <c r="AW2772" t="s">
        <v>1920</v>
      </c>
      <c r="AX2772">
        <v>5</v>
      </c>
      <c r="BC2772">
        <v>2</v>
      </c>
      <c r="BD2772">
        <v>7</v>
      </c>
      <c r="BE2772">
        <v>1</v>
      </c>
    </row>
    <row r="2773" spans="1:57" x14ac:dyDescent="0.25">
      <c r="A2773" s="179">
        <f t="shared" si="43"/>
        <v>0</v>
      </c>
      <c r="B2773" t="s">
        <v>1923</v>
      </c>
      <c r="C2773">
        <v>72040682</v>
      </c>
      <c r="D2773">
        <v>144105</v>
      </c>
      <c r="E2773">
        <v>4</v>
      </c>
      <c r="F2773">
        <v>550022123</v>
      </c>
      <c r="G2773" s="180">
        <v>44133</v>
      </c>
      <c r="H2773" s="180">
        <v>45199</v>
      </c>
      <c r="I2773">
        <v>0</v>
      </c>
      <c r="J2773">
        <v>1</v>
      </c>
      <c r="K2773">
        <v>5</v>
      </c>
      <c r="L2773">
        <v>30</v>
      </c>
      <c r="M2773">
        <v>2</v>
      </c>
      <c r="N2773" s="170">
        <v>22490513</v>
      </c>
      <c r="O2773" s="170">
        <v>24960000</v>
      </c>
      <c r="P2773" s="178">
        <v>15036</v>
      </c>
      <c r="Q2773" s="178">
        <v>590</v>
      </c>
      <c r="R2773" s="178">
        <v>13436</v>
      </c>
      <c r="S2773">
        <v>0</v>
      </c>
      <c r="T2773">
        <v>0</v>
      </c>
      <c r="U2773">
        <v>0</v>
      </c>
      <c r="W2773">
        <v>0</v>
      </c>
      <c r="X2773">
        <v>0</v>
      </c>
      <c r="Y2773">
        <v>0</v>
      </c>
      <c r="AB2773" s="180">
        <v>44285</v>
      </c>
      <c r="AC2773">
        <v>1</v>
      </c>
      <c r="AD2773" t="s">
        <v>1922</v>
      </c>
      <c r="AE2773">
        <v>1</v>
      </c>
      <c r="AF2773">
        <v>30</v>
      </c>
      <c r="AG2773">
        <v>0</v>
      </c>
      <c r="AN2773">
        <v>1</v>
      </c>
      <c r="AO2773">
        <v>1</v>
      </c>
      <c r="AR2773" s="178">
        <v>22011</v>
      </c>
      <c r="AS2773" t="s">
        <v>1921</v>
      </c>
      <c r="AT2773">
        <v>0</v>
      </c>
      <c r="AU2773">
        <v>0</v>
      </c>
      <c r="AV2773">
        <v>890480123</v>
      </c>
      <c r="AW2773" t="s">
        <v>1920</v>
      </c>
      <c r="AX2773">
        <v>5</v>
      </c>
      <c r="BC2773">
        <v>2</v>
      </c>
      <c r="BD2773">
        <v>7</v>
      </c>
      <c r="BE2773">
        <v>1</v>
      </c>
    </row>
    <row r="2774" spans="1:57" x14ac:dyDescent="0.25">
      <c r="A2774" s="179">
        <f t="shared" si="43"/>
        <v>0</v>
      </c>
      <c r="B2774" t="s">
        <v>1923</v>
      </c>
      <c r="C2774">
        <v>72040682</v>
      </c>
      <c r="D2774">
        <v>144105</v>
      </c>
      <c r="E2774">
        <v>4</v>
      </c>
      <c r="F2774">
        <v>550022431</v>
      </c>
      <c r="G2774" s="180">
        <v>44133</v>
      </c>
      <c r="H2774" s="180">
        <v>45168</v>
      </c>
      <c r="I2774">
        <v>0</v>
      </c>
      <c r="J2774">
        <v>1</v>
      </c>
      <c r="K2774">
        <v>5</v>
      </c>
      <c r="L2774">
        <v>30</v>
      </c>
      <c r="M2774">
        <v>2</v>
      </c>
      <c r="N2774" s="170">
        <v>22490513</v>
      </c>
      <c r="O2774" s="170">
        <v>24960000</v>
      </c>
      <c r="P2774" s="178">
        <v>37769</v>
      </c>
      <c r="Q2774" s="178">
        <v>1512</v>
      </c>
      <c r="R2774" s="178">
        <v>33574</v>
      </c>
      <c r="S2774">
        <v>0</v>
      </c>
      <c r="T2774">
        <v>0</v>
      </c>
      <c r="U2774">
        <v>0</v>
      </c>
      <c r="W2774">
        <v>0</v>
      </c>
      <c r="X2774">
        <v>0</v>
      </c>
      <c r="Y2774">
        <v>0</v>
      </c>
      <c r="AB2774" s="180">
        <v>44285</v>
      </c>
      <c r="AC2774">
        <v>1</v>
      </c>
      <c r="AD2774" t="s">
        <v>1922</v>
      </c>
      <c r="AE2774">
        <v>1</v>
      </c>
      <c r="AF2774">
        <v>30</v>
      </c>
      <c r="AG2774">
        <v>0</v>
      </c>
      <c r="AN2774">
        <v>1</v>
      </c>
      <c r="AO2774">
        <v>1</v>
      </c>
      <c r="AR2774" s="178">
        <v>55001</v>
      </c>
      <c r="AS2774" t="s">
        <v>1921</v>
      </c>
      <c r="AT2774">
        <v>0</v>
      </c>
      <c r="AU2774">
        <v>0</v>
      </c>
      <c r="AV2774">
        <v>890480123</v>
      </c>
      <c r="AW2774" t="s">
        <v>1920</v>
      </c>
      <c r="AX2774">
        <v>5</v>
      </c>
      <c r="BC2774">
        <v>2</v>
      </c>
      <c r="BD2774">
        <v>7</v>
      </c>
      <c r="BE2774">
        <v>1</v>
      </c>
    </row>
    <row r="2775" spans="1:57" x14ac:dyDescent="0.25">
      <c r="A2775" s="179">
        <f t="shared" si="43"/>
        <v>0</v>
      </c>
      <c r="B2775" t="s">
        <v>1923</v>
      </c>
      <c r="C2775">
        <v>72040682</v>
      </c>
      <c r="D2775">
        <v>144105</v>
      </c>
      <c r="E2775">
        <v>4</v>
      </c>
      <c r="F2775">
        <v>550022432</v>
      </c>
      <c r="G2775" s="180">
        <v>44133</v>
      </c>
      <c r="H2775" s="180">
        <v>45168</v>
      </c>
      <c r="I2775">
        <v>0</v>
      </c>
      <c r="J2775">
        <v>1</v>
      </c>
      <c r="K2775">
        <v>5</v>
      </c>
      <c r="L2775">
        <v>30</v>
      </c>
      <c r="M2775">
        <v>2</v>
      </c>
      <c r="N2775" s="170">
        <v>22490513</v>
      </c>
      <c r="O2775" s="170">
        <v>24960000</v>
      </c>
      <c r="P2775" s="178">
        <v>15164</v>
      </c>
      <c r="Q2775" s="178">
        <v>607</v>
      </c>
      <c r="R2775" s="178">
        <v>13488</v>
      </c>
      <c r="S2775">
        <v>0</v>
      </c>
      <c r="T2775">
        <v>0</v>
      </c>
      <c r="U2775">
        <v>0</v>
      </c>
      <c r="W2775">
        <v>0</v>
      </c>
      <c r="X2775">
        <v>0</v>
      </c>
      <c r="Y2775">
        <v>0</v>
      </c>
      <c r="AB2775" s="180">
        <v>44285</v>
      </c>
      <c r="AC2775">
        <v>1</v>
      </c>
      <c r="AD2775" t="s">
        <v>1922</v>
      </c>
      <c r="AE2775">
        <v>1</v>
      </c>
      <c r="AF2775">
        <v>30</v>
      </c>
      <c r="AG2775">
        <v>0</v>
      </c>
      <c r="AN2775">
        <v>1</v>
      </c>
      <c r="AO2775">
        <v>1</v>
      </c>
      <c r="AR2775" s="178">
        <v>22096</v>
      </c>
      <c r="AS2775" t="s">
        <v>1921</v>
      </c>
      <c r="AT2775">
        <v>0</v>
      </c>
      <c r="AU2775">
        <v>0</v>
      </c>
      <c r="AV2775">
        <v>890480123</v>
      </c>
      <c r="AW2775" t="s">
        <v>1920</v>
      </c>
      <c r="AX2775">
        <v>5</v>
      </c>
      <c r="BC2775">
        <v>2</v>
      </c>
      <c r="BD2775">
        <v>7</v>
      </c>
      <c r="BE2775">
        <v>1</v>
      </c>
    </row>
    <row r="2776" spans="1:57" x14ac:dyDescent="0.25">
      <c r="A2776" s="179">
        <f t="shared" si="43"/>
        <v>0</v>
      </c>
      <c r="B2776" t="s">
        <v>1923</v>
      </c>
      <c r="C2776">
        <v>72040682</v>
      </c>
      <c r="D2776">
        <v>144105</v>
      </c>
      <c r="E2776">
        <v>4</v>
      </c>
      <c r="F2776">
        <v>550022752</v>
      </c>
      <c r="G2776" s="180">
        <v>44133</v>
      </c>
      <c r="H2776" s="180">
        <v>45168</v>
      </c>
      <c r="I2776">
        <v>0</v>
      </c>
      <c r="J2776">
        <v>1</v>
      </c>
      <c r="K2776">
        <v>5</v>
      </c>
      <c r="L2776">
        <v>30</v>
      </c>
      <c r="M2776">
        <v>2</v>
      </c>
      <c r="N2776" s="170">
        <v>22490513</v>
      </c>
      <c r="O2776" s="170">
        <v>24960000</v>
      </c>
      <c r="P2776" s="178">
        <v>46679</v>
      </c>
      <c r="Q2776" s="178">
        <v>1869</v>
      </c>
      <c r="R2776" s="178">
        <v>41518</v>
      </c>
      <c r="S2776">
        <v>0</v>
      </c>
      <c r="T2776">
        <v>0</v>
      </c>
      <c r="U2776">
        <v>0</v>
      </c>
      <c r="W2776">
        <v>0</v>
      </c>
      <c r="X2776">
        <v>0</v>
      </c>
      <c r="Y2776">
        <v>0</v>
      </c>
      <c r="AB2776" s="180">
        <v>44285</v>
      </c>
      <c r="AC2776">
        <v>1</v>
      </c>
      <c r="AD2776" t="s">
        <v>1922</v>
      </c>
      <c r="AE2776">
        <v>1</v>
      </c>
      <c r="AF2776">
        <v>30</v>
      </c>
      <c r="AG2776">
        <v>0</v>
      </c>
      <c r="AN2776">
        <v>1</v>
      </c>
      <c r="AO2776">
        <v>1</v>
      </c>
      <c r="AR2776" s="178">
        <v>68015</v>
      </c>
      <c r="AS2776" t="s">
        <v>1921</v>
      </c>
      <c r="AT2776">
        <v>0</v>
      </c>
      <c r="AU2776">
        <v>0</v>
      </c>
      <c r="AV2776">
        <v>890480123</v>
      </c>
      <c r="AW2776" t="s">
        <v>1920</v>
      </c>
      <c r="AX2776">
        <v>5</v>
      </c>
      <c r="BC2776">
        <v>2</v>
      </c>
      <c r="BD2776">
        <v>7</v>
      </c>
      <c r="BE2776">
        <v>1</v>
      </c>
    </row>
    <row r="2777" spans="1:57" x14ac:dyDescent="0.25">
      <c r="A2777" s="179">
        <f t="shared" si="43"/>
        <v>0</v>
      </c>
      <c r="B2777" t="s">
        <v>1923</v>
      </c>
      <c r="C2777">
        <v>72040682</v>
      </c>
      <c r="D2777">
        <v>144105</v>
      </c>
      <c r="E2777">
        <v>4</v>
      </c>
      <c r="F2777">
        <v>550022987</v>
      </c>
      <c r="G2777" s="180">
        <v>44133</v>
      </c>
      <c r="H2777" s="180">
        <v>45168</v>
      </c>
      <c r="I2777">
        <v>0</v>
      </c>
      <c r="J2777">
        <v>1</v>
      </c>
      <c r="K2777">
        <v>5</v>
      </c>
      <c r="L2777">
        <v>30</v>
      </c>
      <c r="M2777">
        <v>2</v>
      </c>
      <c r="N2777" s="170">
        <v>22490513</v>
      </c>
      <c r="O2777" s="170">
        <v>24960000</v>
      </c>
      <c r="P2777" s="178">
        <v>39993</v>
      </c>
      <c r="Q2777" s="178">
        <v>1601</v>
      </c>
      <c r="R2777" s="178">
        <v>35568</v>
      </c>
      <c r="S2777">
        <v>0</v>
      </c>
      <c r="T2777">
        <v>0</v>
      </c>
      <c r="U2777">
        <v>0</v>
      </c>
      <c r="W2777">
        <v>0</v>
      </c>
      <c r="X2777">
        <v>0</v>
      </c>
      <c r="Y2777">
        <v>0</v>
      </c>
      <c r="AB2777" s="180">
        <v>44285</v>
      </c>
      <c r="AC2777">
        <v>1</v>
      </c>
      <c r="AD2777" t="s">
        <v>1922</v>
      </c>
      <c r="AE2777">
        <v>1</v>
      </c>
      <c r="AF2777">
        <v>30</v>
      </c>
      <c r="AG2777">
        <v>0</v>
      </c>
      <c r="AN2777">
        <v>1</v>
      </c>
      <c r="AO2777">
        <v>1</v>
      </c>
      <c r="AR2777" s="178">
        <v>58267</v>
      </c>
      <c r="AS2777" t="s">
        <v>1921</v>
      </c>
      <c r="AT2777">
        <v>0</v>
      </c>
      <c r="AU2777">
        <v>0</v>
      </c>
      <c r="AV2777">
        <v>890480123</v>
      </c>
      <c r="AW2777" t="s">
        <v>1920</v>
      </c>
      <c r="AX2777">
        <v>5</v>
      </c>
      <c r="BC2777">
        <v>2</v>
      </c>
      <c r="BD2777">
        <v>7</v>
      </c>
      <c r="BE2777">
        <v>1</v>
      </c>
    </row>
    <row r="2778" spans="1:57" x14ac:dyDescent="0.25">
      <c r="A2778" s="179">
        <f t="shared" si="43"/>
        <v>0</v>
      </c>
      <c r="B2778" t="s">
        <v>1923</v>
      </c>
      <c r="C2778">
        <v>72040682</v>
      </c>
      <c r="D2778">
        <v>144105</v>
      </c>
      <c r="E2778">
        <v>4</v>
      </c>
      <c r="F2778">
        <v>550022988</v>
      </c>
      <c r="G2778" s="180">
        <v>44133</v>
      </c>
      <c r="H2778" s="180">
        <v>45168</v>
      </c>
      <c r="I2778">
        <v>0</v>
      </c>
      <c r="J2778">
        <v>1</v>
      </c>
      <c r="K2778">
        <v>5</v>
      </c>
      <c r="L2778">
        <v>30</v>
      </c>
      <c r="M2778">
        <v>2</v>
      </c>
      <c r="N2778" s="170">
        <v>22490513</v>
      </c>
      <c r="O2778" s="170">
        <v>24960000</v>
      </c>
      <c r="P2778" s="178">
        <v>16001</v>
      </c>
      <c r="Q2778" s="178">
        <v>641</v>
      </c>
      <c r="R2778" s="178">
        <v>14217</v>
      </c>
      <c r="S2778">
        <v>0</v>
      </c>
      <c r="T2778">
        <v>0</v>
      </c>
      <c r="U2778">
        <v>0</v>
      </c>
      <c r="W2778">
        <v>0</v>
      </c>
      <c r="X2778">
        <v>0</v>
      </c>
      <c r="Y2778">
        <v>0</v>
      </c>
      <c r="AB2778" s="180">
        <v>44285</v>
      </c>
      <c r="AC2778">
        <v>1</v>
      </c>
      <c r="AD2778" t="s">
        <v>1922</v>
      </c>
      <c r="AE2778">
        <v>1</v>
      </c>
      <c r="AF2778">
        <v>30</v>
      </c>
      <c r="AG2778">
        <v>0</v>
      </c>
      <c r="AN2778">
        <v>1</v>
      </c>
      <c r="AO2778">
        <v>1</v>
      </c>
      <c r="AR2778" s="178">
        <v>23290</v>
      </c>
      <c r="AS2778" t="s">
        <v>1921</v>
      </c>
      <c r="AT2778">
        <v>0</v>
      </c>
      <c r="AU2778">
        <v>0</v>
      </c>
      <c r="AV2778">
        <v>890480123</v>
      </c>
      <c r="AW2778" t="s">
        <v>1920</v>
      </c>
      <c r="AX2778">
        <v>5</v>
      </c>
      <c r="BC2778">
        <v>2</v>
      </c>
      <c r="BD2778">
        <v>7</v>
      </c>
      <c r="BE2778">
        <v>1</v>
      </c>
    </row>
    <row r="2779" spans="1:57" x14ac:dyDescent="0.25">
      <c r="A2779" s="179">
        <f t="shared" si="43"/>
        <v>0</v>
      </c>
      <c r="B2779" t="s">
        <v>1923</v>
      </c>
      <c r="C2779">
        <v>72040682</v>
      </c>
      <c r="D2779">
        <v>144105</v>
      </c>
      <c r="E2779">
        <v>4</v>
      </c>
      <c r="F2779">
        <v>550023252</v>
      </c>
      <c r="G2779" s="180">
        <v>44133</v>
      </c>
      <c r="H2779" s="180">
        <v>45168</v>
      </c>
      <c r="I2779">
        <v>0</v>
      </c>
      <c r="J2779">
        <v>1</v>
      </c>
      <c r="K2779">
        <v>5</v>
      </c>
      <c r="L2779">
        <v>30</v>
      </c>
      <c r="M2779">
        <v>2</v>
      </c>
      <c r="N2779" s="170">
        <v>22490513</v>
      </c>
      <c r="O2779" s="170">
        <v>24960000</v>
      </c>
      <c r="P2779" s="178">
        <v>42050</v>
      </c>
      <c r="Q2779" s="178">
        <v>1684</v>
      </c>
      <c r="R2779" s="178">
        <v>37399</v>
      </c>
      <c r="S2779">
        <v>0</v>
      </c>
      <c r="T2779">
        <v>0</v>
      </c>
      <c r="U2779">
        <v>0</v>
      </c>
      <c r="W2779">
        <v>0</v>
      </c>
      <c r="X2779">
        <v>0</v>
      </c>
      <c r="Y2779">
        <v>0</v>
      </c>
      <c r="AB2779" s="180">
        <v>44285</v>
      </c>
      <c r="AC2779">
        <v>1</v>
      </c>
      <c r="AD2779" t="s">
        <v>1922</v>
      </c>
      <c r="AE2779">
        <v>1</v>
      </c>
      <c r="AF2779">
        <v>30</v>
      </c>
      <c r="AG2779">
        <v>0</v>
      </c>
      <c r="AN2779">
        <v>1</v>
      </c>
      <c r="AO2779">
        <v>1</v>
      </c>
      <c r="AR2779" s="178">
        <v>61267</v>
      </c>
      <c r="AS2779" t="s">
        <v>1921</v>
      </c>
      <c r="AT2779">
        <v>0</v>
      </c>
      <c r="AU2779">
        <v>0</v>
      </c>
      <c r="AV2779">
        <v>890480123</v>
      </c>
      <c r="AW2779" t="s">
        <v>1920</v>
      </c>
      <c r="AX2779">
        <v>5</v>
      </c>
      <c r="BC2779">
        <v>2</v>
      </c>
      <c r="BD2779">
        <v>7</v>
      </c>
      <c r="BE2779">
        <v>1</v>
      </c>
    </row>
    <row r="2780" spans="1:57" x14ac:dyDescent="0.25">
      <c r="A2780" s="179">
        <f t="shared" si="43"/>
        <v>0</v>
      </c>
      <c r="B2780" t="s">
        <v>1923</v>
      </c>
      <c r="C2780">
        <v>72040682</v>
      </c>
      <c r="D2780">
        <v>144105</v>
      </c>
      <c r="E2780">
        <v>4</v>
      </c>
      <c r="F2780">
        <v>550023253</v>
      </c>
      <c r="G2780" s="180">
        <v>44133</v>
      </c>
      <c r="H2780" s="180">
        <v>45168</v>
      </c>
      <c r="I2780">
        <v>0</v>
      </c>
      <c r="J2780">
        <v>1</v>
      </c>
      <c r="K2780">
        <v>5</v>
      </c>
      <c r="L2780">
        <v>30</v>
      </c>
      <c r="M2780">
        <v>2</v>
      </c>
      <c r="N2780" s="170">
        <v>22490513</v>
      </c>
      <c r="O2780" s="170">
        <v>24960000</v>
      </c>
      <c r="P2780" s="178">
        <v>16820</v>
      </c>
      <c r="Q2780" s="178">
        <v>673</v>
      </c>
      <c r="R2780" s="178">
        <v>14964</v>
      </c>
      <c r="S2780">
        <v>0</v>
      </c>
      <c r="T2780">
        <v>0</v>
      </c>
      <c r="U2780">
        <v>0</v>
      </c>
      <c r="W2780">
        <v>0</v>
      </c>
      <c r="X2780">
        <v>0</v>
      </c>
      <c r="Y2780">
        <v>0</v>
      </c>
      <c r="AB2780" s="180">
        <v>44285</v>
      </c>
      <c r="AC2780">
        <v>1</v>
      </c>
      <c r="AD2780" t="s">
        <v>1922</v>
      </c>
      <c r="AE2780">
        <v>1</v>
      </c>
      <c r="AF2780">
        <v>30</v>
      </c>
      <c r="AG2780">
        <v>0</v>
      </c>
      <c r="AN2780">
        <v>1</v>
      </c>
      <c r="AO2780">
        <v>1</v>
      </c>
      <c r="AR2780" s="178">
        <v>24514</v>
      </c>
      <c r="AS2780" t="s">
        <v>1921</v>
      </c>
      <c r="AT2780">
        <v>0</v>
      </c>
      <c r="AU2780">
        <v>0</v>
      </c>
      <c r="AV2780">
        <v>890480123</v>
      </c>
      <c r="AW2780" t="s">
        <v>1920</v>
      </c>
      <c r="AX2780">
        <v>5</v>
      </c>
      <c r="BC2780">
        <v>2</v>
      </c>
      <c r="BD2780">
        <v>7</v>
      </c>
      <c r="BE2780">
        <v>1</v>
      </c>
    </row>
    <row r="2781" spans="1:57" x14ac:dyDescent="0.25">
      <c r="A2781" s="179">
        <f t="shared" si="43"/>
        <v>0</v>
      </c>
      <c r="B2781" t="s">
        <v>1923</v>
      </c>
      <c r="C2781">
        <v>72040682</v>
      </c>
      <c r="D2781">
        <v>144105</v>
      </c>
      <c r="E2781">
        <v>4</v>
      </c>
      <c r="F2781">
        <v>550023294</v>
      </c>
      <c r="G2781" s="180">
        <v>44133</v>
      </c>
      <c r="H2781" s="180">
        <v>45168</v>
      </c>
      <c r="I2781">
        <v>0</v>
      </c>
      <c r="J2781">
        <v>1</v>
      </c>
      <c r="K2781">
        <v>5</v>
      </c>
      <c r="L2781">
        <v>30</v>
      </c>
      <c r="M2781">
        <v>2</v>
      </c>
      <c r="N2781" s="170">
        <v>22490513</v>
      </c>
      <c r="O2781" s="170">
        <v>24960000</v>
      </c>
      <c r="P2781" s="178">
        <v>42112</v>
      </c>
      <c r="Q2781" s="178">
        <v>1686</v>
      </c>
      <c r="R2781" s="178">
        <v>37456</v>
      </c>
      <c r="S2781">
        <v>0</v>
      </c>
      <c r="T2781">
        <v>0</v>
      </c>
      <c r="U2781">
        <v>0</v>
      </c>
      <c r="W2781">
        <v>0</v>
      </c>
      <c r="X2781">
        <v>0</v>
      </c>
      <c r="Y2781">
        <v>0</v>
      </c>
      <c r="AB2781" s="180">
        <v>44285</v>
      </c>
      <c r="AC2781">
        <v>1</v>
      </c>
      <c r="AD2781" t="s">
        <v>1922</v>
      </c>
      <c r="AE2781">
        <v>1</v>
      </c>
      <c r="AF2781">
        <v>30</v>
      </c>
      <c r="AG2781">
        <v>0</v>
      </c>
      <c r="AN2781">
        <v>1</v>
      </c>
      <c r="AO2781">
        <v>1</v>
      </c>
      <c r="AR2781" s="178">
        <v>61360</v>
      </c>
      <c r="AS2781" t="s">
        <v>1921</v>
      </c>
      <c r="AT2781">
        <v>0</v>
      </c>
      <c r="AU2781">
        <v>0</v>
      </c>
      <c r="AV2781">
        <v>890480123</v>
      </c>
      <c r="AW2781" t="s">
        <v>1920</v>
      </c>
      <c r="AX2781">
        <v>5</v>
      </c>
      <c r="BC2781">
        <v>2</v>
      </c>
      <c r="BD2781">
        <v>7</v>
      </c>
      <c r="BE2781">
        <v>1</v>
      </c>
    </row>
    <row r="2782" spans="1:57" x14ac:dyDescent="0.25">
      <c r="A2782" s="179">
        <f t="shared" si="43"/>
        <v>0</v>
      </c>
      <c r="B2782" t="s">
        <v>1923</v>
      </c>
      <c r="C2782">
        <v>72040682</v>
      </c>
      <c r="D2782">
        <v>144105</v>
      </c>
      <c r="E2782">
        <v>4</v>
      </c>
      <c r="F2782">
        <v>550023295</v>
      </c>
      <c r="G2782" s="180">
        <v>44133</v>
      </c>
      <c r="H2782" s="180">
        <v>45168</v>
      </c>
      <c r="I2782">
        <v>0</v>
      </c>
      <c r="J2782">
        <v>1</v>
      </c>
      <c r="K2782">
        <v>5</v>
      </c>
      <c r="L2782">
        <v>30</v>
      </c>
      <c r="M2782">
        <v>2</v>
      </c>
      <c r="N2782" s="170">
        <v>22490513</v>
      </c>
      <c r="O2782" s="170">
        <v>24960000</v>
      </c>
      <c r="P2782" s="178">
        <v>16903</v>
      </c>
      <c r="Q2782" s="178">
        <v>677</v>
      </c>
      <c r="R2782" s="178">
        <v>15033</v>
      </c>
      <c r="S2782">
        <v>0</v>
      </c>
      <c r="T2782">
        <v>0</v>
      </c>
      <c r="U2782">
        <v>0</v>
      </c>
      <c r="W2782">
        <v>0</v>
      </c>
      <c r="X2782">
        <v>0</v>
      </c>
      <c r="Y2782">
        <v>0</v>
      </c>
      <c r="AB2782" s="180">
        <v>44285</v>
      </c>
      <c r="AC2782">
        <v>1</v>
      </c>
      <c r="AD2782" t="s">
        <v>1922</v>
      </c>
      <c r="AE2782">
        <v>1</v>
      </c>
      <c r="AF2782">
        <v>30</v>
      </c>
      <c r="AG2782">
        <v>0</v>
      </c>
      <c r="AN2782">
        <v>1</v>
      </c>
      <c r="AO2782">
        <v>1</v>
      </c>
      <c r="AR2782" s="178">
        <v>24627</v>
      </c>
      <c r="AS2782" t="s">
        <v>1921</v>
      </c>
      <c r="AT2782">
        <v>0</v>
      </c>
      <c r="AU2782">
        <v>0</v>
      </c>
      <c r="AV2782">
        <v>890480123</v>
      </c>
      <c r="AW2782" t="s">
        <v>1920</v>
      </c>
      <c r="AX2782">
        <v>5</v>
      </c>
      <c r="BC2782">
        <v>2</v>
      </c>
      <c r="BD2782">
        <v>7</v>
      </c>
      <c r="BE2782">
        <v>1</v>
      </c>
    </row>
    <row r="2783" spans="1:57" x14ac:dyDescent="0.25">
      <c r="A2783" s="179">
        <f t="shared" si="43"/>
        <v>0</v>
      </c>
      <c r="B2783" t="s">
        <v>1923</v>
      </c>
      <c r="C2783">
        <v>72040682</v>
      </c>
      <c r="D2783">
        <v>144105</v>
      </c>
      <c r="E2783">
        <v>4</v>
      </c>
      <c r="F2783">
        <v>550023621</v>
      </c>
      <c r="G2783" s="180">
        <v>44133</v>
      </c>
      <c r="H2783" s="180">
        <v>45199</v>
      </c>
      <c r="I2783">
        <v>0</v>
      </c>
      <c r="J2783">
        <v>1</v>
      </c>
      <c r="K2783">
        <v>5</v>
      </c>
      <c r="L2783">
        <v>30</v>
      </c>
      <c r="M2783">
        <v>2</v>
      </c>
      <c r="N2783" s="170">
        <v>22490513</v>
      </c>
      <c r="O2783" s="170">
        <v>24960000</v>
      </c>
      <c r="P2783" s="178">
        <v>43176</v>
      </c>
      <c r="Q2783" s="178">
        <v>1693</v>
      </c>
      <c r="R2783" s="178">
        <v>38588</v>
      </c>
      <c r="S2783">
        <v>0</v>
      </c>
      <c r="T2783">
        <v>0</v>
      </c>
      <c r="U2783">
        <v>0</v>
      </c>
      <c r="W2783">
        <v>0</v>
      </c>
      <c r="X2783">
        <v>0</v>
      </c>
      <c r="Y2783">
        <v>0</v>
      </c>
      <c r="AB2783" s="180">
        <v>44285</v>
      </c>
      <c r="AC2783">
        <v>1</v>
      </c>
      <c r="AD2783" t="s">
        <v>1922</v>
      </c>
      <c r="AE2783">
        <v>1</v>
      </c>
      <c r="AF2783">
        <v>30</v>
      </c>
      <c r="AG2783">
        <v>0</v>
      </c>
      <c r="AN2783">
        <v>1</v>
      </c>
      <c r="AO2783">
        <v>1</v>
      </c>
      <c r="AR2783" s="178">
        <v>63215</v>
      </c>
      <c r="AS2783" t="s">
        <v>1921</v>
      </c>
      <c r="AT2783">
        <v>0</v>
      </c>
      <c r="AU2783">
        <v>0</v>
      </c>
      <c r="AV2783">
        <v>890480123</v>
      </c>
      <c r="AW2783" t="s">
        <v>1920</v>
      </c>
      <c r="AX2783">
        <v>5</v>
      </c>
      <c r="BC2783">
        <v>2</v>
      </c>
      <c r="BD2783">
        <v>7</v>
      </c>
      <c r="BE2783">
        <v>1</v>
      </c>
    </row>
    <row r="2784" spans="1:57" x14ac:dyDescent="0.25">
      <c r="A2784" s="179">
        <f t="shared" si="43"/>
        <v>0</v>
      </c>
      <c r="B2784" t="s">
        <v>1923</v>
      </c>
      <c r="C2784">
        <v>72040682</v>
      </c>
      <c r="D2784">
        <v>144105</v>
      </c>
      <c r="E2784">
        <v>4</v>
      </c>
      <c r="F2784">
        <v>550023622</v>
      </c>
      <c r="G2784" s="180">
        <v>44133</v>
      </c>
      <c r="H2784" s="180">
        <v>45199</v>
      </c>
      <c r="I2784">
        <v>0</v>
      </c>
      <c r="J2784">
        <v>1</v>
      </c>
      <c r="K2784">
        <v>5</v>
      </c>
      <c r="L2784">
        <v>30</v>
      </c>
      <c r="M2784">
        <v>2</v>
      </c>
      <c r="N2784" s="170">
        <v>22490513</v>
      </c>
      <c r="O2784" s="170">
        <v>24960000</v>
      </c>
      <c r="P2784" s="178">
        <v>8672</v>
      </c>
      <c r="Q2784" s="178">
        <v>340</v>
      </c>
      <c r="R2784" s="178">
        <v>7744</v>
      </c>
      <c r="S2784">
        <v>0</v>
      </c>
      <c r="T2784">
        <v>0</v>
      </c>
      <c r="U2784">
        <v>0</v>
      </c>
      <c r="W2784">
        <v>0</v>
      </c>
      <c r="X2784">
        <v>0</v>
      </c>
      <c r="Y2784">
        <v>0</v>
      </c>
      <c r="AB2784" s="180">
        <v>44285</v>
      </c>
      <c r="AC2784">
        <v>1</v>
      </c>
      <c r="AD2784" t="s">
        <v>1922</v>
      </c>
      <c r="AE2784">
        <v>1</v>
      </c>
      <c r="AF2784">
        <v>30</v>
      </c>
      <c r="AG2784">
        <v>0</v>
      </c>
      <c r="AN2784">
        <v>1</v>
      </c>
      <c r="AO2784">
        <v>1</v>
      </c>
      <c r="AR2784" s="178">
        <v>12686</v>
      </c>
      <c r="AS2784" t="s">
        <v>1921</v>
      </c>
      <c r="AT2784">
        <v>0</v>
      </c>
      <c r="AU2784">
        <v>0</v>
      </c>
      <c r="AV2784">
        <v>890480123</v>
      </c>
      <c r="AW2784" t="s">
        <v>1920</v>
      </c>
      <c r="AX2784">
        <v>5</v>
      </c>
      <c r="BC2784">
        <v>2</v>
      </c>
      <c r="BD2784">
        <v>7</v>
      </c>
      <c r="BE2784">
        <v>1</v>
      </c>
    </row>
    <row r="2785" spans="1:57" x14ac:dyDescent="0.25">
      <c r="A2785" s="179">
        <f t="shared" si="43"/>
        <v>0</v>
      </c>
      <c r="B2785" t="s">
        <v>1923</v>
      </c>
      <c r="C2785">
        <v>72040682</v>
      </c>
      <c r="D2785">
        <v>144105</v>
      </c>
      <c r="E2785">
        <v>4</v>
      </c>
      <c r="F2785">
        <v>550023850</v>
      </c>
      <c r="G2785" s="180">
        <v>43958</v>
      </c>
      <c r="H2785" s="180">
        <v>45137</v>
      </c>
      <c r="I2785">
        <v>0</v>
      </c>
      <c r="J2785">
        <v>1</v>
      </c>
      <c r="K2785">
        <v>8</v>
      </c>
      <c r="L2785">
        <v>30</v>
      </c>
      <c r="M2785">
        <v>2</v>
      </c>
      <c r="N2785" s="170">
        <v>22490513</v>
      </c>
      <c r="O2785" s="170">
        <v>24960000</v>
      </c>
      <c r="P2785" s="178">
        <v>169400</v>
      </c>
      <c r="Q2785" s="178">
        <v>6513</v>
      </c>
      <c r="R2785" s="178">
        <v>140590</v>
      </c>
      <c r="S2785">
        <v>0</v>
      </c>
      <c r="T2785">
        <v>0</v>
      </c>
      <c r="U2785">
        <v>0</v>
      </c>
      <c r="W2785">
        <v>0</v>
      </c>
      <c r="X2785">
        <v>0</v>
      </c>
      <c r="Y2785">
        <v>0</v>
      </c>
      <c r="AB2785" s="180">
        <v>44285</v>
      </c>
      <c r="AC2785">
        <v>1</v>
      </c>
      <c r="AD2785" t="s">
        <v>1922</v>
      </c>
      <c r="AE2785">
        <v>1</v>
      </c>
      <c r="AF2785">
        <v>30</v>
      </c>
      <c r="AG2785">
        <v>0</v>
      </c>
      <c r="AN2785">
        <v>1</v>
      </c>
      <c r="AO2785">
        <v>1</v>
      </c>
      <c r="AR2785" s="178">
        <v>230314</v>
      </c>
      <c r="AS2785" t="s">
        <v>1921</v>
      </c>
      <c r="AT2785">
        <v>0</v>
      </c>
      <c r="AU2785">
        <v>0</v>
      </c>
      <c r="AV2785">
        <v>890480123</v>
      </c>
      <c r="AW2785" t="s">
        <v>1920</v>
      </c>
      <c r="AX2785">
        <v>5</v>
      </c>
      <c r="BC2785">
        <v>2</v>
      </c>
      <c r="BD2785">
        <v>7</v>
      </c>
      <c r="BE2785">
        <v>2</v>
      </c>
    </row>
    <row r="2786" spans="1:57" x14ac:dyDescent="0.25">
      <c r="A2786" s="179">
        <f t="shared" si="43"/>
        <v>0</v>
      </c>
      <c r="B2786" t="s">
        <v>1923</v>
      </c>
      <c r="C2786">
        <v>72040682</v>
      </c>
      <c r="D2786">
        <v>144105</v>
      </c>
      <c r="E2786">
        <v>4</v>
      </c>
      <c r="F2786">
        <v>550023908</v>
      </c>
      <c r="G2786" s="180">
        <v>43987</v>
      </c>
      <c r="H2786" s="180">
        <v>45137</v>
      </c>
      <c r="I2786">
        <v>0</v>
      </c>
      <c r="J2786">
        <v>1</v>
      </c>
      <c r="K2786">
        <v>8</v>
      </c>
      <c r="L2786">
        <v>30</v>
      </c>
      <c r="M2786">
        <v>2</v>
      </c>
      <c r="N2786" s="170">
        <v>22490513</v>
      </c>
      <c r="O2786" s="170">
        <v>24960000</v>
      </c>
      <c r="P2786" s="178">
        <v>48078</v>
      </c>
      <c r="Q2786" s="178">
        <v>1848</v>
      </c>
      <c r="R2786" s="178">
        <v>39986</v>
      </c>
      <c r="S2786">
        <v>0</v>
      </c>
      <c r="T2786">
        <v>0</v>
      </c>
      <c r="U2786">
        <v>0</v>
      </c>
      <c r="W2786">
        <v>0</v>
      </c>
      <c r="X2786">
        <v>0</v>
      </c>
      <c r="Y2786">
        <v>0</v>
      </c>
      <c r="AB2786" s="180">
        <v>44285</v>
      </c>
      <c r="AC2786">
        <v>1</v>
      </c>
      <c r="AD2786" t="s">
        <v>1922</v>
      </c>
      <c r="AE2786">
        <v>1</v>
      </c>
      <c r="AF2786">
        <v>30</v>
      </c>
      <c r="AG2786">
        <v>0</v>
      </c>
      <c r="AN2786">
        <v>1</v>
      </c>
      <c r="AO2786">
        <v>1</v>
      </c>
      <c r="AR2786" s="178">
        <v>65505</v>
      </c>
      <c r="AS2786" t="s">
        <v>1921</v>
      </c>
      <c r="AT2786">
        <v>0</v>
      </c>
      <c r="AU2786">
        <v>0</v>
      </c>
      <c r="AV2786">
        <v>890480123</v>
      </c>
      <c r="AW2786" t="s">
        <v>1920</v>
      </c>
      <c r="AX2786">
        <v>5</v>
      </c>
      <c r="BC2786">
        <v>2</v>
      </c>
      <c r="BD2786">
        <v>7</v>
      </c>
      <c r="BE2786">
        <v>2</v>
      </c>
    </row>
    <row r="2787" spans="1:57" x14ac:dyDescent="0.25">
      <c r="A2787" s="179">
        <f t="shared" si="43"/>
        <v>0</v>
      </c>
      <c r="B2787" t="s">
        <v>1923</v>
      </c>
      <c r="C2787">
        <v>72040682</v>
      </c>
      <c r="D2787">
        <v>144105</v>
      </c>
      <c r="E2787">
        <v>4</v>
      </c>
      <c r="F2787">
        <v>550023909</v>
      </c>
      <c r="G2787" s="180">
        <v>43987</v>
      </c>
      <c r="H2787" s="180">
        <v>45137</v>
      </c>
      <c r="I2787">
        <v>0</v>
      </c>
      <c r="J2787">
        <v>1</v>
      </c>
      <c r="K2787">
        <v>8</v>
      </c>
      <c r="L2787">
        <v>30</v>
      </c>
      <c r="M2787">
        <v>2</v>
      </c>
      <c r="N2787" s="170">
        <v>22490513</v>
      </c>
      <c r="O2787" s="170">
        <v>24960000</v>
      </c>
      <c r="P2787" s="178">
        <v>48140</v>
      </c>
      <c r="Q2787" s="178">
        <v>1851</v>
      </c>
      <c r="R2787" s="178">
        <v>40030</v>
      </c>
      <c r="S2787">
        <v>0</v>
      </c>
      <c r="T2787">
        <v>0</v>
      </c>
      <c r="U2787">
        <v>0</v>
      </c>
      <c r="W2787">
        <v>0</v>
      </c>
      <c r="X2787">
        <v>0</v>
      </c>
      <c r="Y2787">
        <v>0</v>
      </c>
      <c r="AB2787" s="180">
        <v>44285</v>
      </c>
      <c r="AC2787">
        <v>1</v>
      </c>
      <c r="AD2787" t="s">
        <v>1922</v>
      </c>
      <c r="AE2787">
        <v>1</v>
      </c>
      <c r="AF2787">
        <v>30</v>
      </c>
      <c r="AG2787">
        <v>0</v>
      </c>
      <c r="AN2787">
        <v>1</v>
      </c>
      <c r="AO2787">
        <v>1</v>
      </c>
      <c r="AR2787" s="178">
        <v>65577</v>
      </c>
      <c r="AS2787" t="s">
        <v>1921</v>
      </c>
      <c r="AT2787">
        <v>0</v>
      </c>
      <c r="AU2787">
        <v>0</v>
      </c>
      <c r="AV2787">
        <v>890480123</v>
      </c>
      <c r="AW2787" t="s">
        <v>1920</v>
      </c>
      <c r="AX2787">
        <v>5</v>
      </c>
      <c r="BC2787">
        <v>2</v>
      </c>
      <c r="BD2787">
        <v>7</v>
      </c>
      <c r="BE2787">
        <v>2</v>
      </c>
    </row>
    <row r="2788" spans="1:57" x14ac:dyDescent="0.25">
      <c r="A2788" s="179">
        <f t="shared" si="43"/>
        <v>0</v>
      </c>
      <c r="B2788" t="s">
        <v>1923</v>
      </c>
      <c r="C2788">
        <v>72040682</v>
      </c>
      <c r="D2788">
        <v>144105</v>
      </c>
      <c r="E2788">
        <v>4</v>
      </c>
      <c r="F2788">
        <v>550023957</v>
      </c>
      <c r="G2788" s="180">
        <v>44018</v>
      </c>
      <c r="H2788" s="180">
        <v>45137</v>
      </c>
      <c r="I2788">
        <v>0</v>
      </c>
      <c r="J2788">
        <v>1</v>
      </c>
      <c r="K2788">
        <v>8</v>
      </c>
      <c r="L2788">
        <v>30</v>
      </c>
      <c r="M2788">
        <v>2</v>
      </c>
      <c r="N2788" s="170">
        <v>22490513</v>
      </c>
      <c r="O2788" s="170">
        <v>24960000</v>
      </c>
      <c r="P2788" s="178">
        <v>50000</v>
      </c>
      <c r="Q2788" s="178">
        <v>1922</v>
      </c>
      <c r="R2788" s="178">
        <v>41581</v>
      </c>
      <c r="S2788">
        <v>0</v>
      </c>
      <c r="T2788">
        <v>0</v>
      </c>
      <c r="U2788">
        <v>0</v>
      </c>
      <c r="W2788">
        <v>0</v>
      </c>
      <c r="X2788">
        <v>0</v>
      </c>
      <c r="Y2788">
        <v>0</v>
      </c>
      <c r="AB2788" s="180">
        <v>44285</v>
      </c>
      <c r="AC2788">
        <v>1</v>
      </c>
      <c r="AD2788" t="s">
        <v>1922</v>
      </c>
      <c r="AE2788">
        <v>1</v>
      </c>
      <c r="AF2788">
        <v>30</v>
      </c>
      <c r="AG2788">
        <v>0</v>
      </c>
      <c r="AN2788">
        <v>1</v>
      </c>
      <c r="AO2788">
        <v>1</v>
      </c>
      <c r="AR2788" s="178">
        <v>68118</v>
      </c>
      <c r="AS2788" t="s">
        <v>1921</v>
      </c>
      <c r="AT2788">
        <v>0</v>
      </c>
      <c r="AU2788">
        <v>0</v>
      </c>
      <c r="AV2788">
        <v>890480123</v>
      </c>
      <c r="AW2788" t="s">
        <v>1920</v>
      </c>
      <c r="AX2788">
        <v>5</v>
      </c>
      <c r="BC2788">
        <v>2</v>
      </c>
      <c r="BD2788">
        <v>7</v>
      </c>
      <c r="BE2788">
        <v>2</v>
      </c>
    </row>
    <row r="2789" spans="1:57" x14ac:dyDescent="0.25">
      <c r="A2789" s="179">
        <f t="shared" si="43"/>
        <v>0</v>
      </c>
      <c r="B2789" t="s">
        <v>1923</v>
      </c>
      <c r="C2789">
        <v>72040682</v>
      </c>
      <c r="D2789">
        <v>144105</v>
      </c>
      <c r="E2789">
        <v>4</v>
      </c>
      <c r="F2789">
        <v>550023972</v>
      </c>
      <c r="G2789" s="180">
        <v>44027</v>
      </c>
      <c r="H2789" s="180">
        <v>45137</v>
      </c>
      <c r="I2789">
        <v>0</v>
      </c>
      <c r="J2789">
        <v>1</v>
      </c>
      <c r="K2789">
        <v>8</v>
      </c>
      <c r="L2789">
        <v>30</v>
      </c>
      <c r="M2789">
        <v>2</v>
      </c>
      <c r="N2789" s="170">
        <v>22490513</v>
      </c>
      <c r="O2789" s="170">
        <v>24960000</v>
      </c>
      <c r="P2789" s="178">
        <v>20000</v>
      </c>
      <c r="Q2789" s="178">
        <v>769</v>
      </c>
      <c r="R2789" s="178">
        <v>16630</v>
      </c>
      <c r="S2789">
        <v>0</v>
      </c>
      <c r="T2789">
        <v>0</v>
      </c>
      <c r="U2789">
        <v>0</v>
      </c>
      <c r="W2789">
        <v>0</v>
      </c>
      <c r="X2789">
        <v>0</v>
      </c>
      <c r="Y2789">
        <v>0</v>
      </c>
      <c r="AB2789" s="180">
        <v>44285</v>
      </c>
      <c r="AC2789">
        <v>1</v>
      </c>
      <c r="AD2789" t="s">
        <v>1922</v>
      </c>
      <c r="AE2789">
        <v>1</v>
      </c>
      <c r="AF2789">
        <v>30</v>
      </c>
      <c r="AG2789">
        <v>0</v>
      </c>
      <c r="AN2789">
        <v>1</v>
      </c>
      <c r="AO2789">
        <v>1</v>
      </c>
      <c r="AR2789" s="178">
        <v>27243</v>
      </c>
      <c r="AS2789" t="s">
        <v>1921</v>
      </c>
      <c r="AT2789">
        <v>0</v>
      </c>
      <c r="AU2789">
        <v>0</v>
      </c>
      <c r="AV2789">
        <v>890480123</v>
      </c>
      <c r="AW2789" t="s">
        <v>1920</v>
      </c>
      <c r="AX2789">
        <v>5</v>
      </c>
      <c r="BC2789">
        <v>2</v>
      </c>
      <c r="BD2789">
        <v>7</v>
      </c>
      <c r="BE2789">
        <v>2</v>
      </c>
    </row>
    <row r="2790" spans="1:57" x14ac:dyDescent="0.25">
      <c r="A2790" s="179">
        <f t="shared" si="43"/>
        <v>0</v>
      </c>
      <c r="B2790" t="s">
        <v>1923</v>
      </c>
      <c r="C2790">
        <v>72040682</v>
      </c>
      <c r="D2790">
        <v>144105</v>
      </c>
      <c r="E2790">
        <v>4</v>
      </c>
      <c r="F2790">
        <v>550024185</v>
      </c>
      <c r="G2790" s="180">
        <v>44058</v>
      </c>
      <c r="H2790" s="180">
        <v>45168</v>
      </c>
      <c r="I2790">
        <v>0</v>
      </c>
      <c r="J2790">
        <v>1</v>
      </c>
      <c r="K2790">
        <v>7</v>
      </c>
      <c r="L2790">
        <v>30</v>
      </c>
      <c r="M2790">
        <v>2</v>
      </c>
      <c r="N2790" s="170">
        <v>22490513</v>
      </c>
      <c r="O2790" s="170">
        <v>24960000</v>
      </c>
      <c r="P2790" s="178">
        <v>30000</v>
      </c>
      <c r="Q2790" s="178">
        <v>1153</v>
      </c>
      <c r="R2790" s="178">
        <v>25607</v>
      </c>
      <c r="S2790">
        <v>0</v>
      </c>
      <c r="T2790">
        <v>0</v>
      </c>
      <c r="U2790">
        <v>0</v>
      </c>
      <c r="W2790">
        <v>0</v>
      </c>
      <c r="X2790">
        <v>0</v>
      </c>
      <c r="Y2790">
        <v>0</v>
      </c>
      <c r="AB2790" s="180">
        <v>44285</v>
      </c>
      <c r="AC2790">
        <v>1</v>
      </c>
      <c r="AD2790" t="s">
        <v>1922</v>
      </c>
      <c r="AE2790">
        <v>1</v>
      </c>
      <c r="AF2790">
        <v>30</v>
      </c>
      <c r="AG2790">
        <v>0</v>
      </c>
      <c r="AN2790">
        <v>1</v>
      </c>
      <c r="AO2790">
        <v>1</v>
      </c>
      <c r="AR2790" s="178">
        <v>41949</v>
      </c>
      <c r="AS2790" t="s">
        <v>1921</v>
      </c>
      <c r="AT2790">
        <v>0</v>
      </c>
      <c r="AU2790">
        <v>0</v>
      </c>
      <c r="AV2790">
        <v>890480123</v>
      </c>
      <c r="AW2790" t="s">
        <v>1920</v>
      </c>
      <c r="AX2790">
        <v>5</v>
      </c>
      <c r="BC2790">
        <v>2</v>
      </c>
      <c r="BD2790">
        <v>7</v>
      </c>
      <c r="BE2790">
        <v>2</v>
      </c>
    </row>
    <row r="2791" spans="1:57" x14ac:dyDescent="0.25">
      <c r="A2791" s="179">
        <f t="shared" si="43"/>
        <v>0</v>
      </c>
      <c r="B2791" t="s">
        <v>1923</v>
      </c>
      <c r="C2791">
        <v>72040682</v>
      </c>
      <c r="D2791">
        <v>144105</v>
      </c>
      <c r="E2791">
        <v>4</v>
      </c>
      <c r="F2791">
        <v>550024424</v>
      </c>
      <c r="G2791" s="180">
        <v>44096</v>
      </c>
      <c r="H2791" s="180">
        <v>45229</v>
      </c>
      <c r="I2791">
        <v>0</v>
      </c>
      <c r="J2791">
        <v>1</v>
      </c>
      <c r="K2791">
        <v>5</v>
      </c>
      <c r="L2791">
        <v>30</v>
      </c>
      <c r="M2791">
        <v>2</v>
      </c>
      <c r="N2791" s="170">
        <v>22490513</v>
      </c>
      <c r="O2791" s="170">
        <v>24960000</v>
      </c>
      <c r="P2791" s="178">
        <v>50000</v>
      </c>
      <c r="Q2791" s="178">
        <v>1922</v>
      </c>
      <c r="R2791" s="178">
        <v>44885</v>
      </c>
      <c r="S2791">
        <v>0</v>
      </c>
      <c r="T2791">
        <v>0</v>
      </c>
      <c r="U2791">
        <v>0</v>
      </c>
      <c r="W2791">
        <v>0</v>
      </c>
      <c r="X2791">
        <v>0</v>
      </c>
      <c r="Y2791">
        <v>0</v>
      </c>
      <c r="AB2791" s="180">
        <v>44285</v>
      </c>
      <c r="AC2791">
        <v>1</v>
      </c>
      <c r="AD2791" t="s">
        <v>1922</v>
      </c>
      <c r="AE2791">
        <v>1</v>
      </c>
      <c r="AF2791">
        <v>30</v>
      </c>
      <c r="AG2791">
        <v>0</v>
      </c>
      <c r="AN2791">
        <v>1</v>
      </c>
      <c r="AO2791">
        <v>1</v>
      </c>
      <c r="AR2791" s="178">
        <v>73530</v>
      </c>
      <c r="AS2791" t="s">
        <v>1921</v>
      </c>
      <c r="AT2791">
        <v>0</v>
      </c>
      <c r="AU2791">
        <v>0</v>
      </c>
      <c r="AV2791">
        <v>890480123</v>
      </c>
      <c r="AW2791" t="s">
        <v>1920</v>
      </c>
      <c r="AX2791">
        <v>5</v>
      </c>
      <c r="BC2791">
        <v>2</v>
      </c>
      <c r="BD2791">
        <v>7</v>
      </c>
      <c r="BE2791">
        <v>2</v>
      </c>
    </row>
    <row r="2792" spans="1:57" x14ac:dyDescent="0.25">
      <c r="A2792" s="179">
        <f t="shared" si="43"/>
        <v>0</v>
      </c>
      <c r="B2792" t="s">
        <v>1923</v>
      </c>
      <c r="C2792">
        <v>72040682</v>
      </c>
      <c r="D2792">
        <v>144105</v>
      </c>
      <c r="E2792">
        <v>4</v>
      </c>
      <c r="F2792">
        <v>550025173</v>
      </c>
      <c r="G2792" s="180">
        <v>44200</v>
      </c>
      <c r="H2792" s="180">
        <v>45321</v>
      </c>
      <c r="I2792">
        <v>0</v>
      </c>
      <c r="J2792">
        <v>1</v>
      </c>
      <c r="K2792">
        <v>3</v>
      </c>
      <c r="L2792">
        <v>30</v>
      </c>
      <c r="M2792">
        <v>2</v>
      </c>
      <c r="N2792" s="170">
        <v>22490513</v>
      </c>
      <c r="O2792" s="170">
        <v>24960000</v>
      </c>
      <c r="P2792" s="178">
        <v>50000</v>
      </c>
      <c r="Q2792" s="178">
        <v>1922</v>
      </c>
      <c r="R2792" s="178">
        <v>46001</v>
      </c>
      <c r="S2792">
        <v>0</v>
      </c>
      <c r="T2792">
        <v>0</v>
      </c>
      <c r="U2792">
        <v>0</v>
      </c>
      <c r="W2792">
        <v>0</v>
      </c>
      <c r="X2792">
        <v>0</v>
      </c>
      <c r="Y2792">
        <v>0</v>
      </c>
      <c r="AB2792" s="180">
        <v>44285</v>
      </c>
      <c r="AC2792">
        <v>1</v>
      </c>
      <c r="AD2792" t="s">
        <v>1922</v>
      </c>
      <c r="AE2792">
        <v>1</v>
      </c>
      <c r="AF2792">
        <v>30</v>
      </c>
      <c r="AG2792">
        <v>0</v>
      </c>
      <c r="AN2792">
        <v>1</v>
      </c>
      <c r="AO2792">
        <v>1</v>
      </c>
      <c r="AR2792" s="178">
        <v>75359</v>
      </c>
      <c r="AS2792" t="s">
        <v>1921</v>
      </c>
      <c r="AT2792">
        <v>0</v>
      </c>
      <c r="AU2792">
        <v>0</v>
      </c>
      <c r="AV2792">
        <v>890480123</v>
      </c>
      <c r="AW2792" t="s">
        <v>1920</v>
      </c>
      <c r="AX2792">
        <v>5</v>
      </c>
      <c r="BC2792">
        <v>2</v>
      </c>
      <c r="BD2792">
        <v>7</v>
      </c>
      <c r="BE2792">
        <v>2</v>
      </c>
    </row>
    <row r="2793" spans="1:57" x14ac:dyDescent="0.25">
      <c r="A2793" s="179">
        <f t="shared" si="43"/>
        <v>0</v>
      </c>
      <c r="B2793" t="s">
        <v>1923</v>
      </c>
      <c r="C2793">
        <v>72040682</v>
      </c>
      <c r="D2793">
        <v>144105</v>
      </c>
      <c r="E2793">
        <v>4</v>
      </c>
      <c r="F2793">
        <v>550025175</v>
      </c>
      <c r="G2793" s="180">
        <v>44203</v>
      </c>
      <c r="H2793" s="180">
        <v>45321</v>
      </c>
      <c r="I2793">
        <v>0</v>
      </c>
      <c r="J2793">
        <v>1</v>
      </c>
      <c r="K2793">
        <v>3</v>
      </c>
      <c r="L2793">
        <v>30</v>
      </c>
      <c r="M2793">
        <v>2</v>
      </c>
      <c r="N2793" s="170">
        <v>22490513</v>
      </c>
      <c r="O2793" s="170">
        <v>24960000</v>
      </c>
      <c r="P2793" s="178">
        <v>40000</v>
      </c>
      <c r="Q2793" s="178">
        <v>1538</v>
      </c>
      <c r="R2793" s="178">
        <v>36793</v>
      </c>
      <c r="S2793">
        <v>0</v>
      </c>
      <c r="T2793">
        <v>0</v>
      </c>
      <c r="U2793">
        <v>0</v>
      </c>
      <c r="W2793">
        <v>0</v>
      </c>
      <c r="X2793">
        <v>0</v>
      </c>
      <c r="Y2793">
        <v>0</v>
      </c>
      <c r="AB2793" s="180">
        <v>44285</v>
      </c>
      <c r="AC2793">
        <v>1</v>
      </c>
      <c r="AD2793" t="s">
        <v>1922</v>
      </c>
      <c r="AE2793">
        <v>1</v>
      </c>
      <c r="AF2793">
        <v>30</v>
      </c>
      <c r="AG2793">
        <v>0</v>
      </c>
      <c r="AN2793">
        <v>1</v>
      </c>
      <c r="AO2793">
        <v>1</v>
      </c>
      <c r="AR2793" s="178">
        <v>60274</v>
      </c>
      <c r="AS2793" t="s">
        <v>1921</v>
      </c>
      <c r="AT2793">
        <v>0</v>
      </c>
      <c r="AU2793">
        <v>0</v>
      </c>
      <c r="AV2793">
        <v>890480123</v>
      </c>
      <c r="AW2793" t="s">
        <v>1920</v>
      </c>
      <c r="AX2793">
        <v>5</v>
      </c>
      <c r="BC2793">
        <v>2</v>
      </c>
      <c r="BD2793">
        <v>7</v>
      </c>
      <c r="BE2793">
        <v>2</v>
      </c>
    </row>
    <row r="2794" spans="1:57" x14ac:dyDescent="0.25">
      <c r="A2794" s="179">
        <f t="shared" si="43"/>
        <v>0</v>
      </c>
      <c r="B2794" t="s">
        <v>1923</v>
      </c>
      <c r="C2794">
        <v>72040682</v>
      </c>
      <c r="D2794">
        <v>144105</v>
      </c>
      <c r="E2794">
        <v>4</v>
      </c>
      <c r="F2794">
        <v>550025364</v>
      </c>
      <c r="G2794" s="180">
        <v>44229</v>
      </c>
      <c r="H2794" s="180">
        <v>45350</v>
      </c>
      <c r="I2794">
        <v>0</v>
      </c>
      <c r="J2794">
        <v>1</v>
      </c>
      <c r="K2794">
        <v>2</v>
      </c>
      <c r="L2794">
        <v>30</v>
      </c>
      <c r="M2794">
        <v>2</v>
      </c>
      <c r="N2794" s="170">
        <v>22490513</v>
      </c>
      <c r="O2794" s="170">
        <v>24960000</v>
      </c>
      <c r="P2794" s="178">
        <v>50000</v>
      </c>
      <c r="Q2794" s="178">
        <v>1922</v>
      </c>
      <c r="R2794" s="178">
        <v>47056</v>
      </c>
      <c r="S2794">
        <v>0</v>
      </c>
      <c r="T2794">
        <v>0</v>
      </c>
      <c r="U2794">
        <v>0</v>
      </c>
      <c r="W2794">
        <v>0</v>
      </c>
      <c r="X2794">
        <v>0</v>
      </c>
      <c r="Y2794">
        <v>0</v>
      </c>
      <c r="AB2794" s="180">
        <v>44285</v>
      </c>
      <c r="AC2794">
        <v>1</v>
      </c>
      <c r="AD2794" t="s">
        <v>1922</v>
      </c>
      <c r="AE2794">
        <v>1</v>
      </c>
      <c r="AF2794">
        <v>30</v>
      </c>
      <c r="AG2794">
        <v>0</v>
      </c>
      <c r="AN2794">
        <v>1</v>
      </c>
      <c r="AO2794">
        <v>1</v>
      </c>
      <c r="AR2794" s="178">
        <v>77087</v>
      </c>
      <c r="AS2794" t="s">
        <v>1921</v>
      </c>
      <c r="AT2794">
        <v>0</v>
      </c>
      <c r="AU2794">
        <v>0</v>
      </c>
      <c r="AV2794">
        <v>890480123</v>
      </c>
      <c r="AW2794" t="s">
        <v>1920</v>
      </c>
      <c r="AX2794">
        <v>5</v>
      </c>
      <c r="BC2794">
        <v>2</v>
      </c>
      <c r="BD2794">
        <v>7</v>
      </c>
      <c r="BE2794">
        <v>2</v>
      </c>
    </row>
    <row r="2795" spans="1:57" x14ac:dyDescent="0.25">
      <c r="A2795" s="179">
        <f t="shared" si="43"/>
        <v>0</v>
      </c>
      <c r="B2795" t="s">
        <v>1923</v>
      </c>
      <c r="C2795">
        <v>72040682</v>
      </c>
      <c r="D2795">
        <v>144105</v>
      </c>
      <c r="E2795">
        <v>4</v>
      </c>
      <c r="F2795">
        <v>550025485</v>
      </c>
      <c r="G2795" s="180">
        <v>44255</v>
      </c>
      <c r="H2795" s="180">
        <v>44316</v>
      </c>
      <c r="I2795">
        <v>0</v>
      </c>
      <c r="J2795">
        <v>1</v>
      </c>
      <c r="K2795">
        <v>0</v>
      </c>
      <c r="L2795">
        <v>30</v>
      </c>
      <c r="M2795">
        <v>2</v>
      </c>
      <c r="N2795">
        <v>0</v>
      </c>
      <c r="O2795">
        <v>0</v>
      </c>
      <c r="P2795" s="178">
        <v>6000</v>
      </c>
      <c r="Q2795" s="178">
        <v>6000</v>
      </c>
      <c r="R2795" s="178">
        <v>425</v>
      </c>
      <c r="S2795">
        <v>0</v>
      </c>
      <c r="T2795">
        <v>0</v>
      </c>
      <c r="U2795">
        <v>0</v>
      </c>
      <c r="W2795">
        <v>0</v>
      </c>
      <c r="X2795">
        <v>0</v>
      </c>
      <c r="Y2795">
        <v>0</v>
      </c>
      <c r="AB2795" s="180">
        <v>44285</v>
      </c>
      <c r="AC2795">
        <v>1</v>
      </c>
      <c r="AD2795" t="s">
        <v>1922</v>
      </c>
      <c r="AE2795">
        <v>1</v>
      </c>
      <c r="AF2795">
        <v>30</v>
      </c>
      <c r="AG2795">
        <v>0</v>
      </c>
      <c r="AN2795">
        <v>1</v>
      </c>
      <c r="AO2795">
        <v>1</v>
      </c>
      <c r="AR2795" s="178">
        <v>696</v>
      </c>
      <c r="AS2795" t="s">
        <v>1921</v>
      </c>
      <c r="AT2795">
        <v>0</v>
      </c>
      <c r="AU2795">
        <v>0</v>
      </c>
      <c r="AV2795">
        <v>890480123</v>
      </c>
      <c r="AW2795" t="s">
        <v>1920</v>
      </c>
      <c r="AX2795">
        <v>5</v>
      </c>
      <c r="BC2795">
        <v>2</v>
      </c>
      <c r="BD2795">
        <v>7</v>
      </c>
      <c r="BE2795">
        <v>2</v>
      </c>
    </row>
    <row r="2796" spans="1:57" x14ac:dyDescent="0.25">
      <c r="A2796" s="179">
        <f t="shared" si="43"/>
        <v>0</v>
      </c>
      <c r="B2796" t="s">
        <v>1923</v>
      </c>
      <c r="C2796">
        <v>72040682</v>
      </c>
      <c r="D2796">
        <v>144105</v>
      </c>
      <c r="E2796">
        <v>4</v>
      </c>
      <c r="F2796">
        <v>550025672</v>
      </c>
      <c r="G2796" s="180">
        <v>44286</v>
      </c>
      <c r="H2796" s="180">
        <v>44346</v>
      </c>
      <c r="I2796">
        <v>0</v>
      </c>
      <c r="J2796">
        <v>1</v>
      </c>
      <c r="K2796">
        <v>0</v>
      </c>
      <c r="L2796">
        <v>30</v>
      </c>
      <c r="M2796">
        <v>2</v>
      </c>
      <c r="N2796">
        <v>0</v>
      </c>
      <c r="O2796">
        <v>0</v>
      </c>
      <c r="P2796" s="178">
        <v>6000</v>
      </c>
      <c r="Q2796" s="178">
        <v>6000</v>
      </c>
      <c r="R2796" s="178">
        <v>6000</v>
      </c>
      <c r="S2796">
        <v>0</v>
      </c>
      <c r="T2796">
        <v>0</v>
      </c>
      <c r="U2796">
        <v>0</v>
      </c>
      <c r="W2796">
        <v>0</v>
      </c>
      <c r="X2796">
        <v>0</v>
      </c>
      <c r="Y2796">
        <v>0</v>
      </c>
      <c r="AB2796" s="180">
        <v>44286</v>
      </c>
      <c r="AC2796">
        <v>1</v>
      </c>
      <c r="AD2796" t="s">
        <v>1922</v>
      </c>
      <c r="AE2796">
        <v>1</v>
      </c>
      <c r="AF2796">
        <v>30</v>
      </c>
      <c r="AG2796">
        <v>0</v>
      </c>
      <c r="AN2796">
        <v>1</v>
      </c>
      <c r="AO2796">
        <v>1</v>
      </c>
      <c r="AR2796" s="178">
        <v>9829</v>
      </c>
      <c r="AS2796" t="s">
        <v>1921</v>
      </c>
      <c r="AT2796">
        <v>0</v>
      </c>
      <c r="AU2796">
        <v>0</v>
      </c>
      <c r="AV2796">
        <v>890480123</v>
      </c>
      <c r="AW2796" t="s">
        <v>1920</v>
      </c>
      <c r="AX2796">
        <v>5</v>
      </c>
      <c r="BC2796">
        <v>2</v>
      </c>
      <c r="BD2796">
        <v>7</v>
      </c>
      <c r="BE2796">
        <v>2</v>
      </c>
    </row>
    <row r="2797" spans="1:57" x14ac:dyDescent="0.25">
      <c r="A2797" s="179">
        <f t="shared" si="43"/>
        <v>486440</v>
      </c>
      <c r="B2797" t="s">
        <v>1923</v>
      </c>
      <c r="C2797">
        <v>72128699</v>
      </c>
      <c r="D2797">
        <v>144105</v>
      </c>
      <c r="E2797">
        <v>4</v>
      </c>
      <c r="F2797">
        <v>17744</v>
      </c>
      <c r="G2797" s="180">
        <v>44127</v>
      </c>
      <c r="H2797" s="180">
        <v>44864</v>
      </c>
      <c r="I2797">
        <v>0</v>
      </c>
      <c r="J2797">
        <v>1</v>
      </c>
      <c r="K2797">
        <v>5</v>
      </c>
      <c r="L2797">
        <v>30</v>
      </c>
      <c r="M2797">
        <v>2</v>
      </c>
      <c r="N2797" s="170">
        <v>12185828</v>
      </c>
      <c r="O2797" s="170">
        <v>12890000</v>
      </c>
      <c r="P2797" s="178">
        <v>2090000</v>
      </c>
      <c r="Q2797" s="178">
        <v>98565</v>
      </c>
      <c r="R2797" s="178">
        <v>1695142</v>
      </c>
      <c r="S2797">
        <v>0</v>
      </c>
      <c r="T2797">
        <v>0</v>
      </c>
      <c r="U2797">
        <v>0</v>
      </c>
      <c r="W2797">
        <v>0</v>
      </c>
      <c r="X2797">
        <v>0</v>
      </c>
      <c r="Y2797">
        <v>0</v>
      </c>
      <c r="AB2797" s="180">
        <v>44285</v>
      </c>
      <c r="AC2797">
        <v>1</v>
      </c>
      <c r="AD2797" t="s">
        <v>1922</v>
      </c>
      <c r="AE2797">
        <v>1</v>
      </c>
      <c r="AF2797">
        <v>30</v>
      </c>
      <c r="AG2797">
        <v>0</v>
      </c>
      <c r="AN2797">
        <v>1</v>
      </c>
      <c r="AO2797">
        <v>1</v>
      </c>
      <c r="AR2797" s="178">
        <v>1208702</v>
      </c>
      <c r="AS2797" t="s">
        <v>1921</v>
      </c>
      <c r="AT2797">
        <v>0</v>
      </c>
      <c r="AU2797">
        <v>0</v>
      </c>
      <c r="AV2797">
        <v>890480123</v>
      </c>
      <c r="AW2797" t="s">
        <v>1920</v>
      </c>
      <c r="AX2797">
        <v>5</v>
      </c>
      <c r="BC2797">
        <v>1</v>
      </c>
      <c r="BD2797">
        <v>7</v>
      </c>
      <c r="BE2797">
        <v>2</v>
      </c>
    </row>
    <row r="2798" spans="1:57" x14ac:dyDescent="0.25">
      <c r="A2798" s="179">
        <f t="shared" si="43"/>
        <v>1104799</v>
      </c>
      <c r="B2798" t="s">
        <v>1923</v>
      </c>
      <c r="C2798">
        <v>72128699</v>
      </c>
      <c r="D2798">
        <v>144105</v>
      </c>
      <c r="E2798">
        <v>4</v>
      </c>
      <c r="F2798">
        <v>18298</v>
      </c>
      <c r="G2798" s="180">
        <v>44284</v>
      </c>
      <c r="H2798" s="180">
        <v>45015</v>
      </c>
      <c r="I2798">
        <v>0</v>
      </c>
      <c r="J2798">
        <v>1</v>
      </c>
      <c r="K2798">
        <v>0</v>
      </c>
      <c r="L2798">
        <v>30</v>
      </c>
      <c r="M2798">
        <v>2</v>
      </c>
      <c r="N2798" s="170">
        <v>16011168</v>
      </c>
      <c r="O2798" s="170">
        <v>17240000</v>
      </c>
      <c r="P2798" s="178">
        <v>3850000</v>
      </c>
      <c r="Q2798" s="178">
        <v>188529</v>
      </c>
      <c r="R2798" s="178">
        <v>3850000</v>
      </c>
      <c r="S2798">
        <v>0</v>
      </c>
      <c r="T2798">
        <v>0</v>
      </c>
      <c r="U2798">
        <v>0</v>
      </c>
      <c r="W2798">
        <v>0</v>
      </c>
      <c r="X2798">
        <v>0</v>
      </c>
      <c r="Y2798">
        <v>0</v>
      </c>
      <c r="AB2798" s="180">
        <v>44285</v>
      </c>
      <c r="AC2798">
        <v>1</v>
      </c>
      <c r="AD2798" t="s">
        <v>1922</v>
      </c>
      <c r="AE2798">
        <v>1</v>
      </c>
      <c r="AF2798">
        <v>30</v>
      </c>
      <c r="AG2798">
        <v>0</v>
      </c>
      <c r="AN2798">
        <v>1</v>
      </c>
      <c r="AO2798">
        <v>1</v>
      </c>
      <c r="AR2798" s="178">
        <v>2745201</v>
      </c>
      <c r="AS2798" t="s">
        <v>1921</v>
      </c>
      <c r="AT2798">
        <v>0</v>
      </c>
      <c r="AU2798">
        <v>0</v>
      </c>
      <c r="AV2798">
        <v>890480123</v>
      </c>
      <c r="AW2798" t="s">
        <v>1920</v>
      </c>
      <c r="AX2798">
        <v>5</v>
      </c>
      <c r="BC2798">
        <v>1</v>
      </c>
      <c r="BD2798">
        <v>7</v>
      </c>
      <c r="BE2798">
        <v>2</v>
      </c>
    </row>
    <row r="2799" spans="1:57" x14ac:dyDescent="0.25">
      <c r="A2799" s="179">
        <f t="shared" si="43"/>
        <v>59429702</v>
      </c>
      <c r="B2799" t="s">
        <v>1923</v>
      </c>
      <c r="C2799">
        <v>72140499</v>
      </c>
      <c r="D2799">
        <v>144105</v>
      </c>
      <c r="E2799">
        <v>4</v>
      </c>
      <c r="F2799">
        <v>17089</v>
      </c>
      <c r="G2799" s="180">
        <v>43906</v>
      </c>
      <c r="H2799" s="180">
        <v>46476</v>
      </c>
      <c r="I2799">
        <v>0</v>
      </c>
      <c r="J2799">
        <v>1</v>
      </c>
      <c r="K2799">
        <v>12</v>
      </c>
      <c r="L2799">
        <v>30</v>
      </c>
      <c r="M2799">
        <v>2</v>
      </c>
      <c r="N2799" s="170">
        <v>12185828</v>
      </c>
      <c r="O2799" s="170">
        <v>12890000</v>
      </c>
      <c r="P2799" s="178">
        <v>71610143</v>
      </c>
      <c r="Q2799" s="178">
        <v>1271242</v>
      </c>
      <c r="R2799" s="178">
        <v>64675780</v>
      </c>
      <c r="S2799">
        <v>0</v>
      </c>
      <c r="T2799">
        <v>0</v>
      </c>
      <c r="U2799">
        <v>0</v>
      </c>
      <c r="W2799">
        <v>0</v>
      </c>
      <c r="X2799">
        <v>0</v>
      </c>
      <c r="Y2799">
        <v>0</v>
      </c>
      <c r="AB2799" s="180">
        <v>44285</v>
      </c>
      <c r="AC2799">
        <v>9</v>
      </c>
      <c r="AD2799" t="s">
        <v>1922</v>
      </c>
      <c r="AE2799">
        <v>1</v>
      </c>
      <c r="AF2799">
        <v>30</v>
      </c>
      <c r="AG2799">
        <v>0</v>
      </c>
      <c r="AN2799">
        <v>1</v>
      </c>
      <c r="AO2799">
        <v>1</v>
      </c>
      <c r="AR2799" s="178">
        <v>5246078</v>
      </c>
      <c r="AS2799" t="s">
        <v>1921</v>
      </c>
      <c r="AT2799">
        <v>0</v>
      </c>
      <c r="AU2799">
        <v>0</v>
      </c>
      <c r="AV2799">
        <v>890480123</v>
      </c>
      <c r="AW2799" t="s">
        <v>1920</v>
      </c>
      <c r="AX2799">
        <v>5</v>
      </c>
      <c r="BC2799">
        <v>1</v>
      </c>
      <c r="BD2799">
        <v>7</v>
      </c>
      <c r="BE2799">
        <v>2</v>
      </c>
    </row>
    <row r="2800" spans="1:57" x14ac:dyDescent="0.25">
      <c r="A2800" s="179">
        <f t="shared" si="43"/>
        <v>35096301</v>
      </c>
      <c r="B2800" t="s">
        <v>1923</v>
      </c>
      <c r="C2800">
        <v>72140499</v>
      </c>
      <c r="D2800">
        <v>144105</v>
      </c>
      <c r="E2800">
        <v>4</v>
      </c>
      <c r="F2800">
        <v>17494</v>
      </c>
      <c r="G2800" s="180">
        <v>44068</v>
      </c>
      <c r="H2800" s="180">
        <v>46629</v>
      </c>
      <c r="I2800">
        <v>0</v>
      </c>
      <c r="J2800">
        <v>1</v>
      </c>
      <c r="K2800">
        <v>7</v>
      </c>
      <c r="L2800">
        <v>30</v>
      </c>
      <c r="M2800">
        <v>2</v>
      </c>
      <c r="N2800" s="170">
        <v>17726461</v>
      </c>
      <c r="O2800" s="170">
        <v>19240000</v>
      </c>
      <c r="P2800" s="178">
        <v>40000000</v>
      </c>
      <c r="Q2800" s="178">
        <v>834313</v>
      </c>
      <c r="R2800" s="178">
        <v>38194380</v>
      </c>
      <c r="S2800">
        <v>0</v>
      </c>
      <c r="T2800">
        <v>0</v>
      </c>
      <c r="U2800">
        <v>0</v>
      </c>
      <c r="W2800">
        <v>0</v>
      </c>
      <c r="X2800">
        <v>0</v>
      </c>
      <c r="Y2800">
        <v>0</v>
      </c>
      <c r="AB2800" s="180">
        <v>44285</v>
      </c>
      <c r="AC2800">
        <v>9</v>
      </c>
      <c r="AD2800" t="s">
        <v>1922</v>
      </c>
      <c r="AE2800">
        <v>1</v>
      </c>
      <c r="AF2800">
        <v>30</v>
      </c>
      <c r="AG2800">
        <v>0</v>
      </c>
      <c r="AN2800">
        <v>1</v>
      </c>
      <c r="AO2800">
        <v>1</v>
      </c>
      <c r="AR2800" s="178">
        <v>3098079</v>
      </c>
      <c r="AS2800" t="s">
        <v>1921</v>
      </c>
      <c r="AT2800">
        <v>0</v>
      </c>
      <c r="AU2800">
        <v>0</v>
      </c>
      <c r="AV2800">
        <v>890480123</v>
      </c>
      <c r="AW2800" t="s">
        <v>1920</v>
      </c>
      <c r="AX2800">
        <v>5</v>
      </c>
      <c r="BC2800">
        <v>1</v>
      </c>
      <c r="BD2800">
        <v>7</v>
      </c>
      <c r="BE2800">
        <v>2</v>
      </c>
    </row>
    <row r="2801" spans="1:57" x14ac:dyDescent="0.25">
      <c r="A2801" s="179">
        <f t="shared" si="43"/>
        <v>3193541</v>
      </c>
      <c r="B2801" t="s">
        <v>1923</v>
      </c>
      <c r="C2801">
        <v>72140499</v>
      </c>
      <c r="D2801">
        <v>144105</v>
      </c>
      <c r="E2801">
        <v>4</v>
      </c>
      <c r="F2801">
        <v>17687</v>
      </c>
      <c r="G2801" s="180">
        <v>44111</v>
      </c>
      <c r="H2801" s="180">
        <v>45229</v>
      </c>
      <c r="I2801">
        <v>0</v>
      </c>
      <c r="J2801">
        <v>1</v>
      </c>
      <c r="K2801">
        <v>6</v>
      </c>
      <c r="L2801">
        <v>30</v>
      </c>
      <c r="M2801">
        <v>2</v>
      </c>
      <c r="N2801" s="170">
        <v>13121400</v>
      </c>
      <c r="O2801" s="170">
        <v>13940000</v>
      </c>
      <c r="P2801" s="178">
        <v>4100000</v>
      </c>
      <c r="Q2801" s="178">
        <v>138385</v>
      </c>
      <c r="R2801" s="178">
        <v>3475446</v>
      </c>
      <c r="S2801">
        <v>0</v>
      </c>
      <c r="T2801">
        <v>0</v>
      </c>
      <c r="U2801">
        <v>0</v>
      </c>
      <c r="W2801">
        <v>0</v>
      </c>
      <c r="X2801">
        <v>0</v>
      </c>
      <c r="Y2801">
        <v>0</v>
      </c>
      <c r="AB2801" s="180">
        <v>44285</v>
      </c>
      <c r="AC2801">
        <v>1</v>
      </c>
      <c r="AD2801" t="s">
        <v>1922</v>
      </c>
      <c r="AE2801">
        <v>1</v>
      </c>
      <c r="AF2801">
        <v>30</v>
      </c>
      <c r="AG2801">
        <v>0</v>
      </c>
      <c r="AN2801">
        <v>1</v>
      </c>
      <c r="AO2801">
        <v>1</v>
      </c>
      <c r="AR2801" s="178">
        <v>281905</v>
      </c>
      <c r="AS2801" t="s">
        <v>1921</v>
      </c>
      <c r="AT2801">
        <v>0</v>
      </c>
      <c r="AU2801">
        <v>0</v>
      </c>
      <c r="AV2801">
        <v>890480123</v>
      </c>
      <c r="AW2801" t="s">
        <v>1920</v>
      </c>
      <c r="AX2801">
        <v>5</v>
      </c>
      <c r="BC2801">
        <v>1</v>
      </c>
      <c r="BD2801">
        <v>7</v>
      </c>
      <c r="BE2801">
        <v>2</v>
      </c>
    </row>
    <row r="2802" spans="1:57" x14ac:dyDescent="0.25">
      <c r="A2802" s="179">
        <f t="shared" si="43"/>
        <v>421576</v>
      </c>
      <c r="B2802" t="s">
        <v>1923</v>
      </c>
      <c r="C2802">
        <v>72140499</v>
      </c>
      <c r="D2802">
        <v>144105</v>
      </c>
      <c r="E2802">
        <v>4</v>
      </c>
      <c r="F2802">
        <v>17745</v>
      </c>
      <c r="G2802" s="180">
        <v>44130</v>
      </c>
      <c r="H2802" s="180">
        <v>44316</v>
      </c>
      <c r="I2802">
        <v>0</v>
      </c>
      <c r="J2802">
        <v>1</v>
      </c>
      <c r="K2802">
        <v>5</v>
      </c>
      <c r="L2802">
        <v>30</v>
      </c>
      <c r="M2802">
        <v>2</v>
      </c>
      <c r="N2802" s="170">
        <v>12185828</v>
      </c>
      <c r="O2802" s="170">
        <v>12890000</v>
      </c>
      <c r="P2802" s="178">
        <v>2690000</v>
      </c>
      <c r="Q2802" s="178">
        <v>464402</v>
      </c>
      <c r="R2802" s="178">
        <v>458790</v>
      </c>
      <c r="S2802">
        <v>0</v>
      </c>
      <c r="T2802">
        <v>0</v>
      </c>
      <c r="U2802">
        <v>0</v>
      </c>
      <c r="W2802">
        <v>0</v>
      </c>
      <c r="X2802">
        <v>0</v>
      </c>
      <c r="Y2802">
        <v>0</v>
      </c>
      <c r="AB2802" s="180">
        <v>44285</v>
      </c>
      <c r="AC2802">
        <v>1</v>
      </c>
      <c r="AD2802" t="s">
        <v>1922</v>
      </c>
      <c r="AE2802">
        <v>1</v>
      </c>
      <c r="AF2802">
        <v>30</v>
      </c>
      <c r="AG2802">
        <v>0</v>
      </c>
      <c r="AN2802">
        <v>1</v>
      </c>
      <c r="AO2802">
        <v>1</v>
      </c>
      <c r="AR2802" s="178">
        <v>37214</v>
      </c>
      <c r="AS2802" t="s">
        <v>1921</v>
      </c>
      <c r="AT2802">
        <v>0</v>
      </c>
      <c r="AU2802">
        <v>0</v>
      </c>
      <c r="AV2802">
        <v>890480123</v>
      </c>
      <c r="AW2802" t="s">
        <v>1920</v>
      </c>
      <c r="AX2802">
        <v>5</v>
      </c>
      <c r="BC2802">
        <v>1</v>
      </c>
      <c r="BD2802">
        <v>7</v>
      </c>
      <c r="BE2802">
        <v>2</v>
      </c>
    </row>
    <row r="2803" spans="1:57" x14ac:dyDescent="0.25">
      <c r="A2803" s="179">
        <f t="shared" si="43"/>
        <v>54896691</v>
      </c>
      <c r="B2803" t="s">
        <v>1923</v>
      </c>
      <c r="C2803">
        <v>72140499</v>
      </c>
      <c r="D2803">
        <v>144105</v>
      </c>
      <c r="E2803">
        <v>4</v>
      </c>
      <c r="F2803">
        <v>18007</v>
      </c>
      <c r="G2803" s="180">
        <v>44196</v>
      </c>
      <c r="H2803" s="180">
        <v>46387</v>
      </c>
      <c r="I2803">
        <v>0</v>
      </c>
      <c r="J2803">
        <v>1</v>
      </c>
      <c r="K2803">
        <v>3</v>
      </c>
      <c r="L2803">
        <v>30</v>
      </c>
      <c r="M2803">
        <v>2</v>
      </c>
      <c r="N2803" s="170">
        <v>16011168</v>
      </c>
      <c r="O2803" s="170">
        <v>17240000</v>
      </c>
      <c r="P2803" s="178">
        <v>61302354</v>
      </c>
      <c r="Q2803" s="178">
        <v>1330138</v>
      </c>
      <c r="R2803" s="178">
        <v>59742623</v>
      </c>
      <c r="S2803">
        <v>0</v>
      </c>
      <c r="T2803">
        <v>0</v>
      </c>
      <c r="U2803">
        <v>0</v>
      </c>
      <c r="W2803">
        <v>0</v>
      </c>
      <c r="X2803">
        <v>0</v>
      </c>
      <c r="Y2803">
        <v>0</v>
      </c>
      <c r="AB2803" s="180">
        <v>44285</v>
      </c>
      <c r="AC2803">
        <v>1</v>
      </c>
      <c r="AD2803" t="s">
        <v>1922</v>
      </c>
      <c r="AE2803">
        <v>1</v>
      </c>
      <c r="AF2803">
        <v>30</v>
      </c>
      <c r="AG2803">
        <v>0</v>
      </c>
      <c r="AN2803">
        <v>1</v>
      </c>
      <c r="AO2803">
        <v>1</v>
      </c>
      <c r="AR2803" s="178">
        <v>4845932</v>
      </c>
      <c r="AS2803" t="s">
        <v>1921</v>
      </c>
      <c r="AT2803">
        <v>0</v>
      </c>
      <c r="AU2803">
        <v>0</v>
      </c>
      <c r="AV2803">
        <v>890480123</v>
      </c>
      <c r="AW2803" t="s">
        <v>1920</v>
      </c>
      <c r="AX2803">
        <v>5</v>
      </c>
      <c r="BC2803">
        <v>1</v>
      </c>
      <c r="BD2803">
        <v>7</v>
      </c>
      <c r="BE2803">
        <v>2</v>
      </c>
    </row>
    <row r="2804" spans="1:57" x14ac:dyDescent="0.25">
      <c r="A2804" s="179">
        <f t="shared" si="43"/>
        <v>1265372</v>
      </c>
      <c r="B2804" t="s">
        <v>1923</v>
      </c>
      <c r="C2804">
        <v>72140499</v>
      </c>
      <c r="D2804">
        <v>144105</v>
      </c>
      <c r="E2804">
        <v>4</v>
      </c>
      <c r="F2804">
        <v>18079</v>
      </c>
      <c r="G2804" s="180">
        <v>44216</v>
      </c>
      <c r="H2804" s="180">
        <v>44591</v>
      </c>
      <c r="I2804">
        <v>0</v>
      </c>
      <c r="J2804">
        <v>1</v>
      </c>
      <c r="K2804">
        <v>2</v>
      </c>
      <c r="L2804">
        <v>30</v>
      </c>
      <c r="M2804">
        <v>2</v>
      </c>
      <c r="N2804" s="170">
        <v>8648788</v>
      </c>
      <c r="O2804" s="170">
        <v>9000000</v>
      </c>
      <c r="P2804" s="178">
        <v>1641000</v>
      </c>
      <c r="Q2804" s="178">
        <v>143241</v>
      </c>
      <c r="R2804" s="178">
        <v>1377071</v>
      </c>
      <c r="S2804">
        <v>0</v>
      </c>
      <c r="T2804">
        <v>0</v>
      </c>
      <c r="U2804">
        <v>0</v>
      </c>
      <c r="W2804">
        <v>0</v>
      </c>
      <c r="X2804">
        <v>0</v>
      </c>
      <c r="Y2804">
        <v>0</v>
      </c>
      <c r="AB2804" s="180">
        <v>44285</v>
      </c>
      <c r="AC2804">
        <v>1</v>
      </c>
      <c r="AD2804" t="s">
        <v>1922</v>
      </c>
      <c r="AE2804">
        <v>1</v>
      </c>
      <c r="AF2804">
        <v>30</v>
      </c>
      <c r="AG2804">
        <v>0</v>
      </c>
      <c r="AN2804">
        <v>1</v>
      </c>
      <c r="AO2804">
        <v>1</v>
      </c>
      <c r="AR2804" s="178">
        <v>111699</v>
      </c>
      <c r="AS2804" t="s">
        <v>1921</v>
      </c>
      <c r="AT2804">
        <v>0</v>
      </c>
      <c r="AU2804">
        <v>0</v>
      </c>
      <c r="AV2804">
        <v>890480123</v>
      </c>
      <c r="AW2804" t="s">
        <v>1920</v>
      </c>
      <c r="AX2804">
        <v>5</v>
      </c>
      <c r="BC2804">
        <v>1</v>
      </c>
      <c r="BD2804">
        <v>7</v>
      </c>
      <c r="BE2804">
        <v>2</v>
      </c>
    </row>
    <row r="2805" spans="1:57" x14ac:dyDescent="0.25">
      <c r="A2805" s="179">
        <f t="shared" si="43"/>
        <v>4089275</v>
      </c>
      <c r="B2805" t="s">
        <v>1923</v>
      </c>
      <c r="C2805">
        <v>72140499</v>
      </c>
      <c r="D2805">
        <v>144105</v>
      </c>
      <c r="E2805">
        <v>4</v>
      </c>
      <c r="F2805">
        <v>18141</v>
      </c>
      <c r="G2805" s="180">
        <v>44230</v>
      </c>
      <c r="H2805" s="180">
        <v>44375</v>
      </c>
      <c r="I2805">
        <v>0</v>
      </c>
      <c r="J2805">
        <v>1</v>
      </c>
      <c r="K2805">
        <v>1</v>
      </c>
      <c r="L2805">
        <v>30</v>
      </c>
      <c r="M2805">
        <v>2</v>
      </c>
      <c r="N2805" s="170">
        <v>13121400</v>
      </c>
      <c r="O2805" s="170">
        <v>13940000</v>
      </c>
      <c r="P2805" s="178">
        <v>4500000</v>
      </c>
      <c r="Q2805" s="178">
        <v>49205</v>
      </c>
      <c r="R2805" s="178">
        <v>4450250</v>
      </c>
      <c r="S2805">
        <v>0</v>
      </c>
      <c r="T2805">
        <v>0</v>
      </c>
      <c r="U2805">
        <v>0</v>
      </c>
      <c r="W2805">
        <v>0</v>
      </c>
      <c r="X2805">
        <v>0</v>
      </c>
      <c r="Y2805">
        <v>0</v>
      </c>
      <c r="Z2805">
        <v>4500000</v>
      </c>
      <c r="AA2805">
        <v>6</v>
      </c>
      <c r="AB2805" s="180">
        <v>44285</v>
      </c>
      <c r="AC2805">
        <v>1</v>
      </c>
      <c r="AD2805" t="s">
        <v>1922</v>
      </c>
      <c r="AE2805">
        <v>1</v>
      </c>
      <c r="AF2805">
        <v>30</v>
      </c>
      <c r="AG2805">
        <v>0</v>
      </c>
      <c r="AN2805">
        <v>1</v>
      </c>
      <c r="AO2805">
        <v>1</v>
      </c>
      <c r="AR2805" s="178">
        <v>360975</v>
      </c>
      <c r="AS2805" t="s">
        <v>1921</v>
      </c>
      <c r="AT2805">
        <v>0</v>
      </c>
      <c r="AU2805">
        <v>0</v>
      </c>
      <c r="AV2805">
        <v>890480123</v>
      </c>
      <c r="AW2805" t="s">
        <v>1920</v>
      </c>
      <c r="AX2805">
        <v>5</v>
      </c>
      <c r="BC2805">
        <v>1</v>
      </c>
      <c r="BD2805">
        <v>7</v>
      </c>
      <c r="BE2805">
        <v>2</v>
      </c>
    </row>
    <row r="2806" spans="1:57" x14ac:dyDescent="0.25">
      <c r="A2806" s="179">
        <f t="shared" si="43"/>
        <v>167541</v>
      </c>
      <c r="B2806" t="s">
        <v>1923</v>
      </c>
      <c r="C2806">
        <v>72140499</v>
      </c>
      <c r="D2806">
        <v>144105</v>
      </c>
      <c r="E2806">
        <v>4</v>
      </c>
      <c r="F2806">
        <v>550021007</v>
      </c>
      <c r="G2806" s="180">
        <v>44133</v>
      </c>
      <c r="H2806" s="180">
        <v>45379</v>
      </c>
      <c r="I2806">
        <v>0</v>
      </c>
      <c r="J2806">
        <v>1</v>
      </c>
      <c r="K2806">
        <v>2</v>
      </c>
      <c r="L2806">
        <v>30</v>
      </c>
      <c r="M2806">
        <v>2</v>
      </c>
      <c r="N2806" s="170">
        <v>22490513</v>
      </c>
      <c r="O2806" s="170">
        <v>24960000</v>
      </c>
      <c r="P2806" s="178">
        <v>189892</v>
      </c>
      <c r="Q2806" s="178">
        <v>7300</v>
      </c>
      <c r="R2806" s="178">
        <v>182330</v>
      </c>
      <c r="S2806">
        <v>0</v>
      </c>
      <c r="T2806">
        <v>0</v>
      </c>
      <c r="U2806">
        <v>0</v>
      </c>
      <c r="W2806">
        <v>0</v>
      </c>
      <c r="X2806">
        <v>0</v>
      </c>
      <c r="Y2806">
        <v>0</v>
      </c>
      <c r="AB2806" s="180">
        <v>44285</v>
      </c>
      <c r="AC2806">
        <v>1</v>
      </c>
      <c r="AD2806" t="s">
        <v>1922</v>
      </c>
      <c r="AE2806">
        <v>1</v>
      </c>
      <c r="AF2806">
        <v>30</v>
      </c>
      <c r="AG2806">
        <v>0</v>
      </c>
      <c r="AN2806">
        <v>1</v>
      </c>
      <c r="AO2806">
        <v>1</v>
      </c>
      <c r="AR2806" s="178">
        <v>14789</v>
      </c>
      <c r="AS2806" t="s">
        <v>1921</v>
      </c>
      <c r="AT2806">
        <v>0</v>
      </c>
      <c r="AU2806">
        <v>0</v>
      </c>
      <c r="AV2806">
        <v>890480123</v>
      </c>
      <c r="AW2806" t="s">
        <v>1920</v>
      </c>
      <c r="AX2806">
        <v>3</v>
      </c>
      <c r="AY2806">
        <v>6</v>
      </c>
      <c r="AZ2806" s="180">
        <v>43962</v>
      </c>
      <c r="BA2806" t="s">
        <v>1928</v>
      </c>
      <c r="BB2806">
        <v>3</v>
      </c>
      <c r="BC2806">
        <v>2</v>
      </c>
      <c r="BD2806">
        <v>7</v>
      </c>
      <c r="BE2806">
        <v>1</v>
      </c>
    </row>
    <row r="2807" spans="1:57" x14ac:dyDescent="0.25">
      <c r="A2807" s="179">
        <f t="shared" si="43"/>
        <v>167541</v>
      </c>
      <c r="B2807" t="s">
        <v>1923</v>
      </c>
      <c r="C2807">
        <v>72140499</v>
      </c>
      <c r="D2807">
        <v>144105</v>
      </c>
      <c r="E2807">
        <v>4</v>
      </c>
      <c r="F2807">
        <v>550021008</v>
      </c>
      <c r="G2807" s="180">
        <v>44133</v>
      </c>
      <c r="H2807" s="180">
        <v>45379</v>
      </c>
      <c r="I2807">
        <v>0</v>
      </c>
      <c r="J2807">
        <v>1</v>
      </c>
      <c r="K2807">
        <v>2</v>
      </c>
      <c r="L2807">
        <v>30</v>
      </c>
      <c r="M2807">
        <v>2</v>
      </c>
      <c r="N2807" s="170">
        <v>22490513</v>
      </c>
      <c r="O2807" s="170">
        <v>24960000</v>
      </c>
      <c r="P2807" s="178">
        <v>189892</v>
      </c>
      <c r="Q2807" s="178">
        <v>7300</v>
      </c>
      <c r="R2807" s="178">
        <v>182330</v>
      </c>
      <c r="S2807">
        <v>0</v>
      </c>
      <c r="T2807">
        <v>0</v>
      </c>
      <c r="U2807">
        <v>0</v>
      </c>
      <c r="W2807">
        <v>0</v>
      </c>
      <c r="X2807">
        <v>0</v>
      </c>
      <c r="Y2807">
        <v>0</v>
      </c>
      <c r="AB2807" s="180">
        <v>44285</v>
      </c>
      <c r="AC2807">
        <v>1</v>
      </c>
      <c r="AD2807" t="s">
        <v>1922</v>
      </c>
      <c r="AE2807">
        <v>1</v>
      </c>
      <c r="AF2807">
        <v>30</v>
      </c>
      <c r="AG2807">
        <v>0</v>
      </c>
      <c r="AN2807">
        <v>1</v>
      </c>
      <c r="AO2807">
        <v>1</v>
      </c>
      <c r="AR2807" s="178">
        <v>14789</v>
      </c>
      <c r="AS2807" t="s">
        <v>1921</v>
      </c>
      <c r="AT2807">
        <v>0</v>
      </c>
      <c r="AU2807">
        <v>0</v>
      </c>
      <c r="AV2807">
        <v>890480123</v>
      </c>
      <c r="AW2807" t="s">
        <v>1920</v>
      </c>
      <c r="AX2807">
        <v>3</v>
      </c>
      <c r="AY2807">
        <v>6</v>
      </c>
      <c r="AZ2807" s="180">
        <v>43962</v>
      </c>
      <c r="BA2807" t="s">
        <v>1928</v>
      </c>
      <c r="BB2807">
        <v>3</v>
      </c>
      <c r="BC2807">
        <v>2</v>
      </c>
      <c r="BD2807">
        <v>7</v>
      </c>
      <c r="BE2807">
        <v>1</v>
      </c>
    </row>
    <row r="2808" spans="1:57" x14ac:dyDescent="0.25">
      <c r="A2808" s="179">
        <f t="shared" si="43"/>
        <v>167541</v>
      </c>
      <c r="B2808" t="s">
        <v>1923</v>
      </c>
      <c r="C2808">
        <v>72140499</v>
      </c>
      <c r="D2808">
        <v>144105</v>
      </c>
      <c r="E2808">
        <v>4</v>
      </c>
      <c r="F2808">
        <v>550021009</v>
      </c>
      <c r="G2808" s="180">
        <v>44133</v>
      </c>
      <c r="H2808" s="180">
        <v>45379</v>
      </c>
      <c r="I2808">
        <v>0</v>
      </c>
      <c r="J2808">
        <v>1</v>
      </c>
      <c r="K2808">
        <v>2</v>
      </c>
      <c r="L2808">
        <v>30</v>
      </c>
      <c r="M2808">
        <v>2</v>
      </c>
      <c r="N2808" s="170">
        <v>22490513</v>
      </c>
      <c r="O2808" s="170">
        <v>24960000</v>
      </c>
      <c r="P2808" s="178">
        <v>189892</v>
      </c>
      <c r="Q2808" s="178">
        <v>7300</v>
      </c>
      <c r="R2808" s="178">
        <v>182330</v>
      </c>
      <c r="S2808">
        <v>0</v>
      </c>
      <c r="T2808">
        <v>0</v>
      </c>
      <c r="U2808">
        <v>0</v>
      </c>
      <c r="W2808">
        <v>0</v>
      </c>
      <c r="X2808">
        <v>0</v>
      </c>
      <c r="Y2808">
        <v>0</v>
      </c>
      <c r="AB2808" s="180">
        <v>44285</v>
      </c>
      <c r="AC2808">
        <v>1</v>
      </c>
      <c r="AD2808" t="s">
        <v>1922</v>
      </c>
      <c r="AE2808">
        <v>1</v>
      </c>
      <c r="AF2808">
        <v>30</v>
      </c>
      <c r="AG2808">
        <v>0</v>
      </c>
      <c r="AN2808">
        <v>1</v>
      </c>
      <c r="AO2808">
        <v>1</v>
      </c>
      <c r="AR2808" s="178">
        <v>14789</v>
      </c>
      <c r="AS2808" t="s">
        <v>1921</v>
      </c>
      <c r="AT2808">
        <v>0</v>
      </c>
      <c r="AU2808">
        <v>0</v>
      </c>
      <c r="AV2808">
        <v>890480123</v>
      </c>
      <c r="AW2808" t="s">
        <v>1920</v>
      </c>
      <c r="AX2808">
        <v>3</v>
      </c>
      <c r="AY2808">
        <v>6</v>
      </c>
      <c r="AZ2808" s="180">
        <v>43962</v>
      </c>
      <c r="BA2808" t="s">
        <v>1928</v>
      </c>
      <c r="BB2808">
        <v>3</v>
      </c>
      <c r="BC2808">
        <v>2</v>
      </c>
      <c r="BD2808">
        <v>7</v>
      </c>
      <c r="BE2808">
        <v>1</v>
      </c>
    </row>
    <row r="2809" spans="1:57" x14ac:dyDescent="0.25">
      <c r="A2809" s="179">
        <f t="shared" si="43"/>
        <v>167541</v>
      </c>
      <c r="B2809" t="s">
        <v>1923</v>
      </c>
      <c r="C2809">
        <v>72140499</v>
      </c>
      <c r="D2809">
        <v>144105</v>
      </c>
      <c r="E2809">
        <v>4</v>
      </c>
      <c r="F2809">
        <v>550021010</v>
      </c>
      <c r="G2809" s="180">
        <v>44133</v>
      </c>
      <c r="H2809" s="180">
        <v>45379</v>
      </c>
      <c r="I2809">
        <v>0</v>
      </c>
      <c r="J2809">
        <v>1</v>
      </c>
      <c r="K2809">
        <v>2</v>
      </c>
      <c r="L2809">
        <v>30</v>
      </c>
      <c r="M2809">
        <v>2</v>
      </c>
      <c r="N2809" s="170">
        <v>22490513</v>
      </c>
      <c r="O2809" s="170">
        <v>24960000</v>
      </c>
      <c r="P2809" s="178">
        <v>189892</v>
      </c>
      <c r="Q2809" s="178">
        <v>7300</v>
      </c>
      <c r="R2809" s="178">
        <v>182330</v>
      </c>
      <c r="S2809">
        <v>0</v>
      </c>
      <c r="T2809">
        <v>0</v>
      </c>
      <c r="U2809">
        <v>0</v>
      </c>
      <c r="W2809">
        <v>0</v>
      </c>
      <c r="X2809">
        <v>0</v>
      </c>
      <c r="Y2809">
        <v>0</v>
      </c>
      <c r="AB2809" s="180">
        <v>44285</v>
      </c>
      <c r="AC2809">
        <v>1</v>
      </c>
      <c r="AD2809" t="s">
        <v>1922</v>
      </c>
      <c r="AE2809">
        <v>1</v>
      </c>
      <c r="AF2809">
        <v>30</v>
      </c>
      <c r="AG2809">
        <v>0</v>
      </c>
      <c r="AN2809">
        <v>1</v>
      </c>
      <c r="AO2809">
        <v>1</v>
      </c>
      <c r="AR2809" s="178">
        <v>14789</v>
      </c>
      <c r="AS2809" t="s">
        <v>1921</v>
      </c>
      <c r="AT2809">
        <v>0</v>
      </c>
      <c r="AU2809">
        <v>0</v>
      </c>
      <c r="AV2809">
        <v>890480123</v>
      </c>
      <c r="AW2809" t="s">
        <v>1920</v>
      </c>
      <c r="AX2809">
        <v>3</v>
      </c>
      <c r="AY2809">
        <v>6</v>
      </c>
      <c r="AZ2809" s="180">
        <v>43962</v>
      </c>
      <c r="BA2809" t="s">
        <v>1928</v>
      </c>
      <c r="BB2809">
        <v>3</v>
      </c>
      <c r="BC2809">
        <v>2</v>
      </c>
      <c r="BD2809">
        <v>7</v>
      </c>
      <c r="BE2809">
        <v>1</v>
      </c>
    </row>
    <row r="2810" spans="1:57" x14ac:dyDescent="0.25">
      <c r="A2810" s="179">
        <f t="shared" si="43"/>
        <v>335185</v>
      </c>
      <c r="B2810" t="s">
        <v>1923</v>
      </c>
      <c r="C2810">
        <v>72140499</v>
      </c>
      <c r="D2810">
        <v>144105</v>
      </c>
      <c r="E2810">
        <v>4</v>
      </c>
      <c r="F2810">
        <v>550021011</v>
      </c>
      <c r="G2810" s="180">
        <v>44133</v>
      </c>
      <c r="H2810" s="180">
        <v>45379</v>
      </c>
      <c r="I2810">
        <v>0</v>
      </c>
      <c r="J2810">
        <v>1</v>
      </c>
      <c r="K2810">
        <v>2</v>
      </c>
      <c r="L2810">
        <v>30</v>
      </c>
      <c r="M2810">
        <v>2</v>
      </c>
      <c r="N2810" s="170">
        <v>22490513</v>
      </c>
      <c r="O2810" s="170">
        <v>24960000</v>
      </c>
      <c r="P2810" s="178">
        <v>379937</v>
      </c>
      <c r="Q2810" s="178">
        <v>14607</v>
      </c>
      <c r="R2810" s="178">
        <v>364773</v>
      </c>
      <c r="S2810">
        <v>0</v>
      </c>
      <c r="T2810">
        <v>0</v>
      </c>
      <c r="U2810">
        <v>0</v>
      </c>
      <c r="W2810">
        <v>0</v>
      </c>
      <c r="X2810">
        <v>0</v>
      </c>
      <c r="Y2810">
        <v>0</v>
      </c>
      <c r="AB2810" s="180">
        <v>44285</v>
      </c>
      <c r="AC2810">
        <v>1</v>
      </c>
      <c r="AD2810" t="s">
        <v>1922</v>
      </c>
      <c r="AE2810">
        <v>1</v>
      </c>
      <c r="AF2810">
        <v>30</v>
      </c>
      <c r="AG2810">
        <v>0</v>
      </c>
      <c r="AN2810">
        <v>1</v>
      </c>
      <c r="AO2810">
        <v>1</v>
      </c>
      <c r="AR2810" s="178">
        <v>29588</v>
      </c>
      <c r="AS2810" t="s">
        <v>1921</v>
      </c>
      <c r="AT2810">
        <v>0</v>
      </c>
      <c r="AU2810">
        <v>0</v>
      </c>
      <c r="AV2810">
        <v>890480123</v>
      </c>
      <c r="AW2810" t="s">
        <v>1920</v>
      </c>
      <c r="AX2810">
        <v>3</v>
      </c>
      <c r="AY2810">
        <v>6</v>
      </c>
      <c r="AZ2810" s="180">
        <v>43962</v>
      </c>
      <c r="BA2810" t="s">
        <v>1928</v>
      </c>
      <c r="BB2810">
        <v>3</v>
      </c>
      <c r="BC2810">
        <v>2</v>
      </c>
      <c r="BD2810">
        <v>7</v>
      </c>
      <c r="BE2810">
        <v>1</v>
      </c>
    </row>
    <row r="2811" spans="1:57" x14ac:dyDescent="0.25">
      <c r="A2811" s="179">
        <f t="shared" si="43"/>
        <v>335185</v>
      </c>
      <c r="B2811" t="s">
        <v>1923</v>
      </c>
      <c r="C2811">
        <v>72140499</v>
      </c>
      <c r="D2811">
        <v>144105</v>
      </c>
      <c r="E2811">
        <v>4</v>
      </c>
      <c r="F2811">
        <v>550021012</v>
      </c>
      <c r="G2811" s="180">
        <v>44133</v>
      </c>
      <c r="H2811" s="180">
        <v>45379</v>
      </c>
      <c r="I2811">
        <v>0</v>
      </c>
      <c r="J2811">
        <v>1</v>
      </c>
      <c r="K2811">
        <v>2</v>
      </c>
      <c r="L2811">
        <v>30</v>
      </c>
      <c r="M2811">
        <v>2</v>
      </c>
      <c r="N2811" s="170">
        <v>22490513</v>
      </c>
      <c r="O2811" s="170">
        <v>24960000</v>
      </c>
      <c r="P2811" s="178">
        <v>379937</v>
      </c>
      <c r="Q2811" s="178">
        <v>14607</v>
      </c>
      <c r="R2811" s="178">
        <v>364773</v>
      </c>
      <c r="S2811">
        <v>0</v>
      </c>
      <c r="T2811">
        <v>0</v>
      </c>
      <c r="U2811">
        <v>0</v>
      </c>
      <c r="W2811">
        <v>0</v>
      </c>
      <c r="X2811">
        <v>0</v>
      </c>
      <c r="Y2811">
        <v>0</v>
      </c>
      <c r="AB2811" s="180">
        <v>44285</v>
      </c>
      <c r="AC2811">
        <v>1</v>
      </c>
      <c r="AD2811" t="s">
        <v>1922</v>
      </c>
      <c r="AE2811">
        <v>1</v>
      </c>
      <c r="AF2811">
        <v>30</v>
      </c>
      <c r="AG2811">
        <v>0</v>
      </c>
      <c r="AN2811">
        <v>1</v>
      </c>
      <c r="AO2811">
        <v>1</v>
      </c>
      <c r="AR2811" s="178">
        <v>29588</v>
      </c>
      <c r="AS2811" t="s">
        <v>1921</v>
      </c>
      <c r="AT2811">
        <v>0</v>
      </c>
      <c r="AU2811">
        <v>0</v>
      </c>
      <c r="AV2811">
        <v>890480123</v>
      </c>
      <c r="AW2811" t="s">
        <v>1920</v>
      </c>
      <c r="AX2811">
        <v>3</v>
      </c>
      <c r="AY2811">
        <v>6</v>
      </c>
      <c r="AZ2811" s="180">
        <v>43962</v>
      </c>
      <c r="BA2811" t="s">
        <v>1928</v>
      </c>
      <c r="BB2811">
        <v>3</v>
      </c>
      <c r="BC2811">
        <v>2</v>
      </c>
      <c r="BD2811">
        <v>7</v>
      </c>
      <c r="BE2811">
        <v>1</v>
      </c>
    </row>
    <row r="2812" spans="1:57" x14ac:dyDescent="0.25">
      <c r="A2812" s="179">
        <f t="shared" si="43"/>
        <v>335185</v>
      </c>
      <c r="B2812" t="s">
        <v>1923</v>
      </c>
      <c r="C2812">
        <v>72140499</v>
      </c>
      <c r="D2812">
        <v>144105</v>
      </c>
      <c r="E2812">
        <v>4</v>
      </c>
      <c r="F2812">
        <v>550021013</v>
      </c>
      <c r="G2812" s="180">
        <v>44133</v>
      </c>
      <c r="H2812" s="180">
        <v>45379</v>
      </c>
      <c r="I2812">
        <v>0</v>
      </c>
      <c r="J2812">
        <v>1</v>
      </c>
      <c r="K2812">
        <v>2</v>
      </c>
      <c r="L2812">
        <v>30</v>
      </c>
      <c r="M2812">
        <v>2</v>
      </c>
      <c r="N2812" s="170">
        <v>22490513</v>
      </c>
      <c r="O2812" s="170">
        <v>24960000</v>
      </c>
      <c r="P2812" s="178">
        <v>379937</v>
      </c>
      <c r="Q2812" s="178">
        <v>14607</v>
      </c>
      <c r="R2812" s="178">
        <v>364773</v>
      </c>
      <c r="S2812">
        <v>0</v>
      </c>
      <c r="T2812">
        <v>0</v>
      </c>
      <c r="U2812">
        <v>0</v>
      </c>
      <c r="W2812">
        <v>0</v>
      </c>
      <c r="X2812">
        <v>0</v>
      </c>
      <c r="Y2812">
        <v>0</v>
      </c>
      <c r="AB2812" s="180">
        <v>44285</v>
      </c>
      <c r="AC2812">
        <v>1</v>
      </c>
      <c r="AD2812" t="s">
        <v>1922</v>
      </c>
      <c r="AE2812">
        <v>1</v>
      </c>
      <c r="AF2812">
        <v>30</v>
      </c>
      <c r="AG2812">
        <v>0</v>
      </c>
      <c r="AN2812">
        <v>1</v>
      </c>
      <c r="AO2812">
        <v>1</v>
      </c>
      <c r="AR2812" s="178">
        <v>29588</v>
      </c>
      <c r="AS2812" t="s">
        <v>1921</v>
      </c>
      <c r="AT2812">
        <v>0</v>
      </c>
      <c r="AU2812">
        <v>0</v>
      </c>
      <c r="AV2812">
        <v>890480123</v>
      </c>
      <c r="AW2812" t="s">
        <v>1920</v>
      </c>
      <c r="AX2812">
        <v>3</v>
      </c>
      <c r="AY2812">
        <v>6</v>
      </c>
      <c r="AZ2812" s="180">
        <v>43962</v>
      </c>
      <c r="BA2812" t="s">
        <v>1928</v>
      </c>
      <c r="BB2812">
        <v>3</v>
      </c>
      <c r="BC2812">
        <v>2</v>
      </c>
      <c r="BD2812">
        <v>7</v>
      </c>
      <c r="BE2812">
        <v>1</v>
      </c>
    </row>
    <row r="2813" spans="1:57" x14ac:dyDescent="0.25">
      <c r="A2813" s="179">
        <f t="shared" si="43"/>
        <v>167541</v>
      </c>
      <c r="B2813" t="s">
        <v>1923</v>
      </c>
      <c r="C2813">
        <v>72140499</v>
      </c>
      <c r="D2813">
        <v>144105</v>
      </c>
      <c r="E2813">
        <v>4</v>
      </c>
      <c r="F2813">
        <v>550021023</v>
      </c>
      <c r="G2813" s="180">
        <v>44133</v>
      </c>
      <c r="H2813" s="180">
        <v>45379</v>
      </c>
      <c r="I2813">
        <v>0</v>
      </c>
      <c r="J2813">
        <v>1</v>
      </c>
      <c r="K2813">
        <v>2</v>
      </c>
      <c r="L2813">
        <v>30</v>
      </c>
      <c r="M2813">
        <v>2</v>
      </c>
      <c r="N2813" s="170">
        <v>22490513</v>
      </c>
      <c r="O2813" s="170">
        <v>24960000</v>
      </c>
      <c r="P2813" s="178">
        <v>189892</v>
      </c>
      <c r="Q2813" s="178">
        <v>7300</v>
      </c>
      <c r="R2813" s="178">
        <v>182330</v>
      </c>
      <c r="S2813">
        <v>0</v>
      </c>
      <c r="T2813">
        <v>0</v>
      </c>
      <c r="U2813">
        <v>0</v>
      </c>
      <c r="W2813">
        <v>0</v>
      </c>
      <c r="X2813">
        <v>0</v>
      </c>
      <c r="Y2813">
        <v>0</v>
      </c>
      <c r="AB2813" s="180">
        <v>44285</v>
      </c>
      <c r="AC2813">
        <v>1</v>
      </c>
      <c r="AD2813" t="s">
        <v>1922</v>
      </c>
      <c r="AE2813">
        <v>1</v>
      </c>
      <c r="AF2813">
        <v>30</v>
      </c>
      <c r="AG2813">
        <v>0</v>
      </c>
      <c r="AN2813">
        <v>1</v>
      </c>
      <c r="AO2813">
        <v>1</v>
      </c>
      <c r="AR2813" s="178">
        <v>14789</v>
      </c>
      <c r="AS2813" t="s">
        <v>1921</v>
      </c>
      <c r="AT2813">
        <v>0</v>
      </c>
      <c r="AU2813">
        <v>0</v>
      </c>
      <c r="AV2813">
        <v>890480123</v>
      </c>
      <c r="AW2813" t="s">
        <v>1920</v>
      </c>
      <c r="AX2813">
        <v>3</v>
      </c>
      <c r="AY2813">
        <v>6</v>
      </c>
      <c r="AZ2813" s="180">
        <v>43962</v>
      </c>
      <c r="BA2813" t="s">
        <v>1928</v>
      </c>
      <c r="BB2813">
        <v>3</v>
      </c>
      <c r="BC2813">
        <v>2</v>
      </c>
      <c r="BD2813">
        <v>7</v>
      </c>
      <c r="BE2813">
        <v>1</v>
      </c>
    </row>
    <row r="2814" spans="1:57" x14ac:dyDescent="0.25">
      <c r="A2814" s="179">
        <f t="shared" si="43"/>
        <v>171341</v>
      </c>
      <c r="B2814" t="s">
        <v>1923</v>
      </c>
      <c r="C2814">
        <v>72140499</v>
      </c>
      <c r="D2814">
        <v>144105</v>
      </c>
      <c r="E2814">
        <v>4</v>
      </c>
      <c r="F2814">
        <v>550021024</v>
      </c>
      <c r="G2814" s="180">
        <v>44133</v>
      </c>
      <c r="H2814" s="180">
        <v>45379</v>
      </c>
      <c r="I2814">
        <v>0</v>
      </c>
      <c r="J2814">
        <v>1</v>
      </c>
      <c r="K2814">
        <v>2</v>
      </c>
      <c r="L2814">
        <v>30</v>
      </c>
      <c r="M2814">
        <v>2</v>
      </c>
      <c r="N2814" s="170">
        <v>22490513</v>
      </c>
      <c r="O2814" s="170">
        <v>24960000</v>
      </c>
      <c r="P2814" s="178">
        <v>194207</v>
      </c>
      <c r="Q2814" s="178">
        <v>7466</v>
      </c>
      <c r="R2814" s="178">
        <v>186466</v>
      </c>
      <c r="S2814">
        <v>0</v>
      </c>
      <c r="T2814">
        <v>0</v>
      </c>
      <c r="U2814">
        <v>0</v>
      </c>
      <c r="W2814">
        <v>0</v>
      </c>
      <c r="X2814">
        <v>0</v>
      </c>
      <c r="Y2814">
        <v>0</v>
      </c>
      <c r="AB2814" s="180">
        <v>44285</v>
      </c>
      <c r="AC2814">
        <v>1</v>
      </c>
      <c r="AD2814" t="s">
        <v>1922</v>
      </c>
      <c r="AE2814">
        <v>1</v>
      </c>
      <c r="AF2814">
        <v>30</v>
      </c>
      <c r="AG2814">
        <v>0</v>
      </c>
      <c r="AN2814">
        <v>1</v>
      </c>
      <c r="AO2814">
        <v>1</v>
      </c>
      <c r="AR2814" s="178">
        <v>15125</v>
      </c>
      <c r="AS2814" t="s">
        <v>1921</v>
      </c>
      <c r="AT2814">
        <v>0</v>
      </c>
      <c r="AU2814">
        <v>0</v>
      </c>
      <c r="AV2814">
        <v>890480123</v>
      </c>
      <c r="AW2814" t="s">
        <v>1920</v>
      </c>
      <c r="AX2814">
        <v>3</v>
      </c>
      <c r="AY2814">
        <v>6</v>
      </c>
      <c r="AZ2814" s="180">
        <v>43962</v>
      </c>
      <c r="BA2814" t="s">
        <v>1928</v>
      </c>
      <c r="BB2814">
        <v>3</v>
      </c>
      <c r="BC2814">
        <v>2</v>
      </c>
      <c r="BD2814">
        <v>7</v>
      </c>
      <c r="BE2814">
        <v>1</v>
      </c>
    </row>
    <row r="2815" spans="1:57" x14ac:dyDescent="0.25">
      <c r="A2815" s="179">
        <f t="shared" si="43"/>
        <v>170480</v>
      </c>
      <c r="B2815" t="s">
        <v>1923</v>
      </c>
      <c r="C2815">
        <v>72140499</v>
      </c>
      <c r="D2815">
        <v>144105</v>
      </c>
      <c r="E2815">
        <v>4</v>
      </c>
      <c r="F2815">
        <v>550021025</v>
      </c>
      <c r="G2815" s="180">
        <v>44133</v>
      </c>
      <c r="H2815" s="180">
        <v>45379</v>
      </c>
      <c r="I2815">
        <v>0</v>
      </c>
      <c r="J2815">
        <v>1</v>
      </c>
      <c r="K2815">
        <v>2</v>
      </c>
      <c r="L2815">
        <v>30</v>
      </c>
      <c r="M2815">
        <v>2</v>
      </c>
      <c r="N2815" s="170">
        <v>22490513</v>
      </c>
      <c r="O2815" s="170">
        <v>24960000</v>
      </c>
      <c r="P2815" s="178">
        <v>193229</v>
      </c>
      <c r="Q2815" s="178">
        <v>7429</v>
      </c>
      <c r="R2815" s="178">
        <v>185529</v>
      </c>
      <c r="S2815">
        <v>0</v>
      </c>
      <c r="T2815">
        <v>0</v>
      </c>
      <c r="U2815">
        <v>0</v>
      </c>
      <c r="W2815">
        <v>0</v>
      </c>
      <c r="X2815">
        <v>0</v>
      </c>
      <c r="Y2815">
        <v>0</v>
      </c>
      <c r="AB2815" s="180">
        <v>44285</v>
      </c>
      <c r="AC2815">
        <v>1</v>
      </c>
      <c r="AD2815" t="s">
        <v>1922</v>
      </c>
      <c r="AE2815">
        <v>1</v>
      </c>
      <c r="AF2815">
        <v>30</v>
      </c>
      <c r="AG2815">
        <v>0</v>
      </c>
      <c r="AN2815">
        <v>1</v>
      </c>
      <c r="AO2815">
        <v>1</v>
      </c>
      <c r="AR2815" s="178">
        <v>15049</v>
      </c>
      <c r="AS2815" t="s">
        <v>1921</v>
      </c>
      <c r="AT2815">
        <v>0</v>
      </c>
      <c r="AU2815">
        <v>0</v>
      </c>
      <c r="AV2815">
        <v>890480123</v>
      </c>
      <c r="AW2815" t="s">
        <v>1920</v>
      </c>
      <c r="AX2815">
        <v>3</v>
      </c>
      <c r="AY2815">
        <v>6</v>
      </c>
      <c r="AZ2815" s="180">
        <v>43962</v>
      </c>
      <c r="BA2815" t="s">
        <v>1928</v>
      </c>
      <c r="BB2815">
        <v>3</v>
      </c>
      <c r="BC2815">
        <v>2</v>
      </c>
      <c r="BD2815">
        <v>7</v>
      </c>
      <c r="BE2815">
        <v>1</v>
      </c>
    </row>
    <row r="2816" spans="1:57" x14ac:dyDescent="0.25">
      <c r="A2816" s="179">
        <f t="shared" si="43"/>
        <v>36623</v>
      </c>
      <c r="B2816" t="s">
        <v>1923</v>
      </c>
      <c r="C2816">
        <v>72140499</v>
      </c>
      <c r="D2816">
        <v>144105</v>
      </c>
      <c r="E2816">
        <v>4</v>
      </c>
      <c r="F2816">
        <v>550021026</v>
      </c>
      <c r="G2816" s="180">
        <v>44133</v>
      </c>
      <c r="H2816" s="180">
        <v>45379</v>
      </c>
      <c r="I2816">
        <v>0</v>
      </c>
      <c r="J2816">
        <v>1</v>
      </c>
      <c r="K2816">
        <v>2</v>
      </c>
      <c r="L2816">
        <v>30</v>
      </c>
      <c r="M2816">
        <v>2</v>
      </c>
      <c r="N2816" s="170">
        <v>22490513</v>
      </c>
      <c r="O2816" s="170">
        <v>24960000</v>
      </c>
      <c r="P2816" s="178">
        <v>41521</v>
      </c>
      <c r="Q2816" s="178">
        <v>1596</v>
      </c>
      <c r="R2816" s="178">
        <v>39856</v>
      </c>
      <c r="S2816">
        <v>0</v>
      </c>
      <c r="T2816">
        <v>0</v>
      </c>
      <c r="U2816">
        <v>0</v>
      </c>
      <c r="W2816">
        <v>0</v>
      </c>
      <c r="X2816">
        <v>0</v>
      </c>
      <c r="Y2816">
        <v>0</v>
      </c>
      <c r="AB2816" s="180">
        <v>44285</v>
      </c>
      <c r="AC2816">
        <v>1</v>
      </c>
      <c r="AD2816" t="s">
        <v>1922</v>
      </c>
      <c r="AE2816">
        <v>1</v>
      </c>
      <c r="AF2816">
        <v>30</v>
      </c>
      <c r="AG2816">
        <v>0</v>
      </c>
      <c r="AN2816">
        <v>1</v>
      </c>
      <c r="AO2816">
        <v>1</v>
      </c>
      <c r="AR2816" s="178">
        <v>3233</v>
      </c>
      <c r="AS2816" t="s">
        <v>1921</v>
      </c>
      <c r="AT2816">
        <v>0</v>
      </c>
      <c r="AU2816">
        <v>0</v>
      </c>
      <c r="AV2816">
        <v>890480123</v>
      </c>
      <c r="AW2816" t="s">
        <v>1920</v>
      </c>
      <c r="AX2816">
        <v>3</v>
      </c>
      <c r="AY2816">
        <v>6</v>
      </c>
      <c r="AZ2816" s="180">
        <v>43962</v>
      </c>
      <c r="BA2816" t="s">
        <v>1928</v>
      </c>
      <c r="BB2816">
        <v>3</v>
      </c>
      <c r="BC2816">
        <v>2</v>
      </c>
      <c r="BD2816">
        <v>7</v>
      </c>
      <c r="BE2816">
        <v>1</v>
      </c>
    </row>
    <row r="2817" spans="1:57" x14ac:dyDescent="0.25">
      <c r="A2817" s="179">
        <f t="shared" si="43"/>
        <v>61336</v>
      </c>
      <c r="B2817" t="s">
        <v>1923</v>
      </c>
      <c r="C2817">
        <v>72140499</v>
      </c>
      <c r="D2817">
        <v>144105</v>
      </c>
      <c r="E2817">
        <v>4</v>
      </c>
      <c r="F2817">
        <v>550021172</v>
      </c>
      <c r="G2817" s="180">
        <v>44133</v>
      </c>
      <c r="H2817" s="180">
        <v>45379</v>
      </c>
      <c r="I2817">
        <v>0</v>
      </c>
      <c r="J2817">
        <v>1</v>
      </c>
      <c r="K2817">
        <v>2</v>
      </c>
      <c r="L2817">
        <v>30</v>
      </c>
      <c r="M2817">
        <v>2</v>
      </c>
      <c r="N2817" s="170">
        <v>22490513</v>
      </c>
      <c r="O2817" s="170">
        <v>24960000</v>
      </c>
      <c r="P2817" s="178">
        <v>69551</v>
      </c>
      <c r="Q2817" s="178">
        <v>2674</v>
      </c>
      <c r="R2817" s="178">
        <v>66750</v>
      </c>
      <c r="S2817">
        <v>0</v>
      </c>
      <c r="T2817">
        <v>0</v>
      </c>
      <c r="U2817">
        <v>0</v>
      </c>
      <c r="W2817">
        <v>0</v>
      </c>
      <c r="X2817">
        <v>0</v>
      </c>
      <c r="Y2817">
        <v>0</v>
      </c>
      <c r="AB2817" s="180">
        <v>44285</v>
      </c>
      <c r="AC2817">
        <v>1</v>
      </c>
      <c r="AD2817" t="s">
        <v>1922</v>
      </c>
      <c r="AE2817">
        <v>1</v>
      </c>
      <c r="AF2817">
        <v>30</v>
      </c>
      <c r="AG2817">
        <v>0</v>
      </c>
      <c r="AN2817">
        <v>1</v>
      </c>
      <c r="AO2817">
        <v>1</v>
      </c>
      <c r="AR2817" s="178">
        <v>5414</v>
      </c>
      <c r="AS2817" t="s">
        <v>1921</v>
      </c>
      <c r="AT2817">
        <v>0</v>
      </c>
      <c r="AU2817">
        <v>0</v>
      </c>
      <c r="AV2817">
        <v>890480123</v>
      </c>
      <c r="AW2817" t="s">
        <v>1920</v>
      </c>
      <c r="AX2817">
        <v>3</v>
      </c>
      <c r="AY2817">
        <v>6</v>
      </c>
      <c r="AZ2817" s="180">
        <v>43962</v>
      </c>
      <c r="BA2817" t="s">
        <v>1928</v>
      </c>
      <c r="BB2817">
        <v>3</v>
      </c>
      <c r="BC2817">
        <v>2</v>
      </c>
      <c r="BD2817">
        <v>7</v>
      </c>
      <c r="BE2817">
        <v>1</v>
      </c>
    </row>
    <row r="2818" spans="1:57" x14ac:dyDescent="0.25">
      <c r="A2818" s="179">
        <f t="shared" ref="A2818:A2881" si="44">IF(+R2818&gt;AR2818,R2818-AR2818,0)</f>
        <v>25246</v>
      </c>
      <c r="B2818" t="s">
        <v>1923</v>
      </c>
      <c r="C2818">
        <v>72140499</v>
      </c>
      <c r="D2818">
        <v>144105</v>
      </c>
      <c r="E2818">
        <v>4</v>
      </c>
      <c r="F2818">
        <v>550021181</v>
      </c>
      <c r="G2818" s="180">
        <v>44133</v>
      </c>
      <c r="H2818" s="180">
        <v>45379</v>
      </c>
      <c r="I2818">
        <v>0</v>
      </c>
      <c r="J2818">
        <v>1</v>
      </c>
      <c r="K2818">
        <v>2</v>
      </c>
      <c r="L2818">
        <v>30</v>
      </c>
      <c r="M2818">
        <v>2</v>
      </c>
      <c r="N2818" s="170">
        <v>22490513</v>
      </c>
      <c r="O2818" s="170">
        <v>24960000</v>
      </c>
      <c r="P2818" s="178">
        <v>28629</v>
      </c>
      <c r="Q2818" s="178">
        <v>1101</v>
      </c>
      <c r="R2818" s="178">
        <v>27474</v>
      </c>
      <c r="S2818">
        <v>0</v>
      </c>
      <c r="T2818">
        <v>0</v>
      </c>
      <c r="U2818">
        <v>0</v>
      </c>
      <c r="W2818">
        <v>0</v>
      </c>
      <c r="X2818">
        <v>0</v>
      </c>
      <c r="Y2818">
        <v>0</v>
      </c>
      <c r="AB2818" s="180">
        <v>44285</v>
      </c>
      <c r="AC2818">
        <v>1</v>
      </c>
      <c r="AD2818" t="s">
        <v>1922</v>
      </c>
      <c r="AE2818">
        <v>1</v>
      </c>
      <c r="AF2818">
        <v>30</v>
      </c>
      <c r="AG2818">
        <v>0</v>
      </c>
      <c r="AN2818">
        <v>1</v>
      </c>
      <c r="AO2818">
        <v>1</v>
      </c>
      <c r="AR2818" s="178">
        <v>2228</v>
      </c>
      <c r="AS2818" t="s">
        <v>1921</v>
      </c>
      <c r="AT2818">
        <v>0</v>
      </c>
      <c r="AU2818">
        <v>0</v>
      </c>
      <c r="AV2818">
        <v>890480123</v>
      </c>
      <c r="AW2818" t="s">
        <v>1920</v>
      </c>
      <c r="AX2818">
        <v>3</v>
      </c>
      <c r="AY2818">
        <v>6</v>
      </c>
      <c r="AZ2818" s="180">
        <v>43962</v>
      </c>
      <c r="BA2818" t="s">
        <v>1928</v>
      </c>
      <c r="BB2818">
        <v>3</v>
      </c>
      <c r="BC2818">
        <v>2</v>
      </c>
      <c r="BD2818">
        <v>7</v>
      </c>
      <c r="BE2818">
        <v>1</v>
      </c>
    </row>
    <row r="2819" spans="1:57" x14ac:dyDescent="0.25">
      <c r="A2819" s="179">
        <f t="shared" si="44"/>
        <v>18949</v>
      </c>
      <c r="B2819" t="s">
        <v>1923</v>
      </c>
      <c r="C2819">
        <v>72140499</v>
      </c>
      <c r="D2819">
        <v>144105</v>
      </c>
      <c r="E2819">
        <v>4</v>
      </c>
      <c r="F2819">
        <v>550021191</v>
      </c>
      <c r="G2819" s="180">
        <v>44133</v>
      </c>
      <c r="H2819" s="180">
        <v>45379</v>
      </c>
      <c r="I2819">
        <v>0</v>
      </c>
      <c r="J2819">
        <v>1</v>
      </c>
      <c r="K2819">
        <v>2</v>
      </c>
      <c r="L2819">
        <v>30</v>
      </c>
      <c r="M2819">
        <v>2</v>
      </c>
      <c r="N2819" s="170">
        <v>22490513</v>
      </c>
      <c r="O2819" s="170">
        <v>24960000</v>
      </c>
      <c r="P2819" s="178">
        <v>21494</v>
      </c>
      <c r="Q2819" s="178">
        <v>826</v>
      </c>
      <c r="R2819" s="178">
        <v>20622</v>
      </c>
      <c r="S2819">
        <v>0</v>
      </c>
      <c r="T2819">
        <v>0</v>
      </c>
      <c r="U2819">
        <v>0</v>
      </c>
      <c r="W2819">
        <v>0</v>
      </c>
      <c r="X2819">
        <v>0</v>
      </c>
      <c r="Y2819">
        <v>0</v>
      </c>
      <c r="AB2819" s="180">
        <v>44285</v>
      </c>
      <c r="AC2819">
        <v>1</v>
      </c>
      <c r="AD2819" t="s">
        <v>1922</v>
      </c>
      <c r="AE2819">
        <v>1</v>
      </c>
      <c r="AF2819">
        <v>30</v>
      </c>
      <c r="AG2819">
        <v>0</v>
      </c>
      <c r="AN2819">
        <v>1</v>
      </c>
      <c r="AO2819">
        <v>1</v>
      </c>
      <c r="AR2819" s="178">
        <v>1673</v>
      </c>
      <c r="AS2819" t="s">
        <v>1921</v>
      </c>
      <c r="AT2819">
        <v>0</v>
      </c>
      <c r="AU2819">
        <v>0</v>
      </c>
      <c r="AV2819">
        <v>890480123</v>
      </c>
      <c r="AW2819" t="s">
        <v>1920</v>
      </c>
      <c r="AX2819">
        <v>3</v>
      </c>
      <c r="AY2819">
        <v>6</v>
      </c>
      <c r="AZ2819" s="180">
        <v>43962</v>
      </c>
      <c r="BA2819" t="s">
        <v>1928</v>
      </c>
      <c r="BB2819">
        <v>3</v>
      </c>
      <c r="BC2819">
        <v>2</v>
      </c>
      <c r="BD2819">
        <v>7</v>
      </c>
      <c r="BE2819">
        <v>1</v>
      </c>
    </row>
    <row r="2820" spans="1:57" x14ac:dyDescent="0.25">
      <c r="A2820" s="179">
        <f t="shared" si="44"/>
        <v>57282</v>
      </c>
      <c r="B2820" t="s">
        <v>1923</v>
      </c>
      <c r="C2820">
        <v>72140499</v>
      </c>
      <c r="D2820">
        <v>144105</v>
      </c>
      <c r="E2820">
        <v>4</v>
      </c>
      <c r="F2820">
        <v>550021549</v>
      </c>
      <c r="G2820" s="180">
        <v>44133</v>
      </c>
      <c r="H2820" s="180">
        <v>45379</v>
      </c>
      <c r="I2820">
        <v>0</v>
      </c>
      <c r="J2820">
        <v>1</v>
      </c>
      <c r="K2820">
        <v>1</v>
      </c>
      <c r="L2820">
        <v>30</v>
      </c>
      <c r="M2820">
        <v>2</v>
      </c>
      <c r="N2820" s="170">
        <v>22490513</v>
      </c>
      <c r="O2820" s="170">
        <v>24960000</v>
      </c>
      <c r="P2820" s="178">
        <v>64904</v>
      </c>
      <c r="Q2820" s="178">
        <v>2495</v>
      </c>
      <c r="R2820" s="178">
        <v>62339</v>
      </c>
      <c r="S2820">
        <v>0</v>
      </c>
      <c r="T2820">
        <v>0</v>
      </c>
      <c r="U2820">
        <v>0</v>
      </c>
      <c r="W2820">
        <v>0</v>
      </c>
      <c r="X2820">
        <v>0</v>
      </c>
      <c r="Y2820">
        <v>0</v>
      </c>
      <c r="AB2820" s="180">
        <v>44285</v>
      </c>
      <c r="AC2820">
        <v>1</v>
      </c>
      <c r="AD2820" t="s">
        <v>1922</v>
      </c>
      <c r="AE2820">
        <v>1</v>
      </c>
      <c r="AF2820">
        <v>30</v>
      </c>
      <c r="AG2820">
        <v>0</v>
      </c>
      <c r="AN2820">
        <v>1</v>
      </c>
      <c r="AO2820">
        <v>1</v>
      </c>
      <c r="AR2820" s="178">
        <v>5057</v>
      </c>
      <c r="AS2820" t="s">
        <v>1921</v>
      </c>
      <c r="AT2820">
        <v>0</v>
      </c>
      <c r="AU2820">
        <v>0</v>
      </c>
      <c r="AV2820">
        <v>890480123</v>
      </c>
      <c r="AW2820" t="s">
        <v>1920</v>
      </c>
      <c r="AX2820">
        <v>3</v>
      </c>
      <c r="AY2820">
        <v>6</v>
      </c>
      <c r="AZ2820" s="180">
        <v>43962</v>
      </c>
      <c r="BA2820" t="s">
        <v>1928</v>
      </c>
      <c r="BB2820">
        <v>3</v>
      </c>
      <c r="BC2820">
        <v>2</v>
      </c>
      <c r="BD2820">
        <v>7</v>
      </c>
      <c r="BE2820">
        <v>1</v>
      </c>
    </row>
    <row r="2821" spans="1:57" x14ac:dyDescent="0.25">
      <c r="A2821" s="179">
        <f t="shared" si="44"/>
        <v>33517</v>
      </c>
      <c r="B2821" t="s">
        <v>1923</v>
      </c>
      <c r="C2821">
        <v>72140499</v>
      </c>
      <c r="D2821">
        <v>144105</v>
      </c>
      <c r="E2821">
        <v>4</v>
      </c>
      <c r="F2821">
        <v>550021830</v>
      </c>
      <c r="G2821" s="180">
        <v>44133</v>
      </c>
      <c r="H2821" s="180">
        <v>45379</v>
      </c>
      <c r="I2821">
        <v>0</v>
      </c>
      <c r="J2821">
        <v>1</v>
      </c>
      <c r="K2821">
        <v>2</v>
      </c>
      <c r="L2821">
        <v>30</v>
      </c>
      <c r="M2821">
        <v>2</v>
      </c>
      <c r="N2821" s="170">
        <v>22490513</v>
      </c>
      <c r="O2821" s="170">
        <v>24960000</v>
      </c>
      <c r="P2821" s="178">
        <v>37989</v>
      </c>
      <c r="Q2821" s="178">
        <v>1460</v>
      </c>
      <c r="R2821" s="178">
        <v>36476</v>
      </c>
      <c r="S2821">
        <v>0</v>
      </c>
      <c r="T2821">
        <v>0</v>
      </c>
      <c r="U2821">
        <v>0</v>
      </c>
      <c r="W2821">
        <v>0</v>
      </c>
      <c r="X2821">
        <v>0</v>
      </c>
      <c r="Y2821">
        <v>0</v>
      </c>
      <c r="AB2821" s="180">
        <v>44285</v>
      </c>
      <c r="AC2821">
        <v>1</v>
      </c>
      <c r="AD2821" t="s">
        <v>1922</v>
      </c>
      <c r="AE2821">
        <v>1</v>
      </c>
      <c r="AF2821">
        <v>30</v>
      </c>
      <c r="AG2821">
        <v>0</v>
      </c>
      <c r="AN2821">
        <v>1</v>
      </c>
      <c r="AO2821">
        <v>1</v>
      </c>
      <c r="AR2821" s="178">
        <v>2959</v>
      </c>
      <c r="AS2821" t="s">
        <v>1921</v>
      </c>
      <c r="AT2821">
        <v>0</v>
      </c>
      <c r="AU2821">
        <v>0</v>
      </c>
      <c r="AV2821">
        <v>890480123</v>
      </c>
      <c r="AW2821" t="s">
        <v>1920</v>
      </c>
      <c r="AX2821">
        <v>3</v>
      </c>
      <c r="AY2821">
        <v>6</v>
      </c>
      <c r="AZ2821" s="180">
        <v>43962</v>
      </c>
      <c r="BA2821" t="s">
        <v>1928</v>
      </c>
      <c r="BB2821">
        <v>3</v>
      </c>
      <c r="BC2821">
        <v>2</v>
      </c>
      <c r="BD2821">
        <v>7</v>
      </c>
      <c r="BE2821">
        <v>1</v>
      </c>
    </row>
    <row r="2822" spans="1:57" x14ac:dyDescent="0.25">
      <c r="A2822" s="179">
        <f t="shared" si="44"/>
        <v>20125</v>
      </c>
      <c r="B2822" t="s">
        <v>1923</v>
      </c>
      <c r="C2822">
        <v>72140499</v>
      </c>
      <c r="D2822">
        <v>144105</v>
      </c>
      <c r="E2822">
        <v>4</v>
      </c>
      <c r="F2822">
        <v>550021855</v>
      </c>
      <c r="G2822" s="180">
        <v>44133</v>
      </c>
      <c r="H2822" s="180">
        <v>45379</v>
      </c>
      <c r="I2822">
        <v>0</v>
      </c>
      <c r="J2822">
        <v>1</v>
      </c>
      <c r="K2822">
        <v>2</v>
      </c>
      <c r="L2822">
        <v>30</v>
      </c>
      <c r="M2822">
        <v>2</v>
      </c>
      <c r="N2822" s="170">
        <v>22490513</v>
      </c>
      <c r="O2822" s="170">
        <v>24960000</v>
      </c>
      <c r="P2822" s="178">
        <v>22816</v>
      </c>
      <c r="Q2822" s="178">
        <v>877</v>
      </c>
      <c r="R2822" s="178">
        <v>21902</v>
      </c>
      <c r="S2822">
        <v>0</v>
      </c>
      <c r="T2822">
        <v>0</v>
      </c>
      <c r="U2822">
        <v>0</v>
      </c>
      <c r="W2822">
        <v>0</v>
      </c>
      <c r="X2822">
        <v>0</v>
      </c>
      <c r="Y2822">
        <v>0</v>
      </c>
      <c r="AB2822" s="180">
        <v>44285</v>
      </c>
      <c r="AC2822">
        <v>1</v>
      </c>
      <c r="AD2822" t="s">
        <v>1922</v>
      </c>
      <c r="AE2822">
        <v>1</v>
      </c>
      <c r="AF2822">
        <v>30</v>
      </c>
      <c r="AG2822">
        <v>0</v>
      </c>
      <c r="AN2822">
        <v>1</v>
      </c>
      <c r="AO2822">
        <v>1</v>
      </c>
      <c r="AR2822" s="178">
        <v>1777</v>
      </c>
      <c r="AS2822" t="s">
        <v>1921</v>
      </c>
      <c r="AT2822">
        <v>0</v>
      </c>
      <c r="AU2822">
        <v>0</v>
      </c>
      <c r="AV2822">
        <v>890480123</v>
      </c>
      <c r="AW2822" t="s">
        <v>1920</v>
      </c>
      <c r="AX2822">
        <v>3</v>
      </c>
      <c r="AY2822">
        <v>6</v>
      </c>
      <c r="AZ2822" s="180">
        <v>43962</v>
      </c>
      <c r="BA2822" t="s">
        <v>1928</v>
      </c>
      <c r="BB2822">
        <v>3</v>
      </c>
      <c r="BC2822">
        <v>2</v>
      </c>
      <c r="BD2822">
        <v>7</v>
      </c>
      <c r="BE2822">
        <v>1</v>
      </c>
    </row>
    <row r="2823" spans="1:57" x14ac:dyDescent="0.25">
      <c r="A2823" s="179">
        <f t="shared" si="44"/>
        <v>6707</v>
      </c>
      <c r="B2823" t="s">
        <v>1923</v>
      </c>
      <c r="C2823">
        <v>72140499</v>
      </c>
      <c r="D2823">
        <v>144105</v>
      </c>
      <c r="E2823">
        <v>4</v>
      </c>
      <c r="F2823">
        <v>550021856</v>
      </c>
      <c r="G2823" s="180">
        <v>44133</v>
      </c>
      <c r="H2823" s="180">
        <v>45379</v>
      </c>
      <c r="I2823">
        <v>0</v>
      </c>
      <c r="J2823">
        <v>1</v>
      </c>
      <c r="K2823">
        <v>1</v>
      </c>
      <c r="L2823">
        <v>30</v>
      </c>
      <c r="M2823">
        <v>2</v>
      </c>
      <c r="N2823" s="170">
        <v>22490513</v>
      </c>
      <c r="O2823" s="170">
        <v>24960000</v>
      </c>
      <c r="P2823" s="178">
        <v>7584</v>
      </c>
      <c r="Q2823" s="178">
        <v>292</v>
      </c>
      <c r="R2823" s="178">
        <v>7299</v>
      </c>
      <c r="S2823">
        <v>0</v>
      </c>
      <c r="T2823">
        <v>0</v>
      </c>
      <c r="U2823">
        <v>0</v>
      </c>
      <c r="W2823">
        <v>0</v>
      </c>
      <c r="X2823">
        <v>0</v>
      </c>
      <c r="Y2823">
        <v>0</v>
      </c>
      <c r="AB2823" s="180">
        <v>44285</v>
      </c>
      <c r="AC2823">
        <v>1</v>
      </c>
      <c r="AD2823" t="s">
        <v>1922</v>
      </c>
      <c r="AE2823">
        <v>1</v>
      </c>
      <c r="AF2823">
        <v>30</v>
      </c>
      <c r="AG2823">
        <v>0</v>
      </c>
      <c r="AN2823">
        <v>1</v>
      </c>
      <c r="AO2823">
        <v>1</v>
      </c>
      <c r="AR2823" s="178">
        <v>592</v>
      </c>
      <c r="AS2823" t="s">
        <v>1921</v>
      </c>
      <c r="AT2823">
        <v>0</v>
      </c>
      <c r="AU2823">
        <v>0</v>
      </c>
      <c r="AV2823">
        <v>890480123</v>
      </c>
      <c r="AW2823" t="s">
        <v>1920</v>
      </c>
      <c r="AX2823">
        <v>3</v>
      </c>
      <c r="AY2823">
        <v>6</v>
      </c>
      <c r="AZ2823" s="180">
        <v>43962</v>
      </c>
      <c r="BA2823" t="s">
        <v>1928</v>
      </c>
      <c r="BB2823">
        <v>3</v>
      </c>
      <c r="BC2823">
        <v>2</v>
      </c>
      <c r="BD2823">
        <v>7</v>
      </c>
      <c r="BE2823">
        <v>1</v>
      </c>
    </row>
    <row r="2824" spans="1:57" x14ac:dyDescent="0.25">
      <c r="A2824" s="179">
        <f t="shared" si="44"/>
        <v>34468</v>
      </c>
      <c r="B2824" t="s">
        <v>1923</v>
      </c>
      <c r="C2824">
        <v>72140499</v>
      </c>
      <c r="D2824">
        <v>144105</v>
      </c>
      <c r="E2824">
        <v>4</v>
      </c>
      <c r="F2824">
        <v>550022115</v>
      </c>
      <c r="G2824" s="180">
        <v>44133</v>
      </c>
      <c r="H2824" s="180">
        <v>45379</v>
      </c>
      <c r="I2824">
        <v>0</v>
      </c>
      <c r="J2824">
        <v>1</v>
      </c>
      <c r="K2824">
        <v>2</v>
      </c>
      <c r="L2824">
        <v>30</v>
      </c>
      <c r="M2824">
        <v>2</v>
      </c>
      <c r="N2824" s="170">
        <v>22490513</v>
      </c>
      <c r="O2824" s="170">
        <v>24960000</v>
      </c>
      <c r="P2824" s="178">
        <v>39075</v>
      </c>
      <c r="Q2824" s="178">
        <v>1502</v>
      </c>
      <c r="R2824" s="178">
        <v>37511</v>
      </c>
      <c r="S2824">
        <v>0</v>
      </c>
      <c r="T2824">
        <v>0</v>
      </c>
      <c r="U2824">
        <v>0</v>
      </c>
      <c r="W2824">
        <v>0</v>
      </c>
      <c r="X2824">
        <v>0</v>
      </c>
      <c r="Y2824">
        <v>0</v>
      </c>
      <c r="AB2824" s="180">
        <v>44285</v>
      </c>
      <c r="AC2824">
        <v>1</v>
      </c>
      <c r="AD2824" t="s">
        <v>1922</v>
      </c>
      <c r="AE2824">
        <v>1</v>
      </c>
      <c r="AF2824">
        <v>30</v>
      </c>
      <c r="AG2824">
        <v>0</v>
      </c>
      <c r="AN2824">
        <v>1</v>
      </c>
      <c r="AO2824">
        <v>1</v>
      </c>
      <c r="AR2824" s="178">
        <v>3043</v>
      </c>
      <c r="AS2824" t="s">
        <v>1921</v>
      </c>
      <c r="AT2824">
        <v>0</v>
      </c>
      <c r="AU2824">
        <v>0</v>
      </c>
      <c r="AV2824">
        <v>890480123</v>
      </c>
      <c r="AW2824" t="s">
        <v>1920</v>
      </c>
      <c r="AX2824">
        <v>3</v>
      </c>
      <c r="AY2824">
        <v>6</v>
      </c>
      <c r="AZ2824" s="180">
        <v>43962</v>
      </c>
      <c r="BA2824" t="s">
        <v>1928</v>
      </c>
      <c r="BB2824">
        <v>3</v>
      </c>
      <c r="BC2824">
        <v>2</v>
      </c>
      <c r="BD2824">
        <v>7</v>
      </c>
      <c r="BE2824">
        <v>1</v>
      </c>
    </row>
    <row r="2825" spans="1:57" x14ac:dyDescent="0.25">
      <c r="A2825" s="179">
        <f t="shared" si="44"/>
        <v>13814</v>
      </c>
      <c r="B2825" t="s">
        <v>1923</v>
      </c>
      <c r="C2825">
        <v>72140499</v>
      </c>
      <c r="D2825">
        <v>144105</v>
      </c>
      <c r="E2825">
        <v>4</v>
      </c>
      <c r="F2825">
        <v>550022124</v>
      </c>
      <c r="G2825" s="180">
        <v>44133</v>
      </c>
      <c r="H2825" s="180">
        <v>45379</v>
      </c>
      <c r="I2825">
        <v>0</v>
      </c>
      <c r="J2825">
        <v>1</v>
      </c>
      <c r="K2825">
        <v>1</v>
      </c>
      <c r="L2825">
        <v>30</v>
      </c>
      <c r="M2825">
        <v>2</v>
      </c>
      <c r="N2825" s="170">
        <v>22490513</v>
      </c>
      <c r="O2825" s="170">
        <v>24960000</v>
      </c>
      <c r="P2825" s="178">
        <v>15636</v>
      </c>
      <c r="Q2825" s="178">
        <v>601</v>
      </c>
      <c r="R2825" s="178">
        <v>15033</v>
      </c>
      <c r="S2825">
        <v>0</v>
      </c>
      <c r="T2825">
        <v>0</v>
      </c>
      <c r="U2825">
        <v>0</v>
      </c>
      <c r="W2825">
        <v>0</v>
      </c>
      <c r="X2825">
        <v>0</v>
      </c>
      <c r="Y2825">
        <v>0</v>
      </c>
      <c r="AB2825" s="180">
        <v>44285</v>
      </c>
      <c r="AC2825">
        <v>1</v>
      </c>
      <c r="AD2825" t="s">
        <v>1922</v>
      </c>
      <c r="AE2825">
        <v>1</v>
      </c>
      <c r="AF2825">
        <v>30</v>
      </c>
      <c r="AG2825">
        <v>0</v>
      </c>
      <c r="AN2825">
        <v>1</v>
      </c>
      <c r="AO2825">
        <v>1</v>
      </c>
      <c r="AR2825" s="178">
        <v>1219</v>
      </c>
      <c r="AS2825" t="s">
        <v>1921</v>
      </c>
      <c r="AT2825">
        <v>0</v>
      </c>
      <c r="AU2825">
        <v>0</v>
      </c>
      <c r="AV2825">
        <v>890480123</v>
      </c>
      <c r="AW2825" t="s">
        <v>1920</v>
      </c>
      <c r="AX2825">
        <v>3</v>
      </c>
      <c r="AY2825">
        <v>6</v>
      </c>
      <c r="AZ2825" s="180">
        <v>43962</v>
      </c>
      <c r="BA2825" t="s">
        <v>1928</v>
      </c>
      <c r="BB2825">
        <v>3</v>
      </c>
      <c r="BC2825">
        <v>2</v>
      </c>
      <c r="BD2825">
        <v>7</v>
      </c>
      <c r="BE2825">
        <v>1</v>
      </c>
    </row>
    <row r="2826" spans="1:57" x14ac:dyDescent="0.25">
      <c r="A2826" s="179">
        <f t="shared" si="44"/>
        <v>13814</v>
      </c>
      <c r="B2826" t="s">
        <v>1923</v>
      </c>
      <c r="C2826">
        <v>72140499</v>
      </c>
      <c r="D2826">
        <v>144105</v>
      </c>
      <c r="E2826">
        <v>4</v>
      </c>
      <c r="F2826">
        <v>550022125</v>
      </c>
      <c r="G2826" s="180">
        <v>44133</v>
      </c>
      <c r="H2826" s="180">
        <v>45379</v>
      </c>
      <c r="I2826">
        <v>0</v>
      </c>
      <c r="J2826">
        <v>1</v>
      </c>
      <c r="K2826">
        <v>1</v>
      </c>
      <c r="L2826">
        <v>30</v>
      </c>
      <c r="M2826">
        <v>2</v>
      </c>
      <c r="N2826" s="170">
        <v>22490513</v>
      </c>
      <c r="O2826" s="170">
        <v>24960000</v>
      </c>
      <c r="P2826" s="178">
        <v>15636</v>
      </c>
      <c r="Q2826" s="178">
        <v>601</v>
      </c>
      <c r="R2826" s="178">
        <v>15033</v>
      </c>
      <c r="S2826">
        <v>0</v>
      </c>
      <c r="T2826">
        <v>0</v>
      </c>
      <c r="U2826">
        <v>0</v>
      </c>
      <c r="W2826">
        <v>0</v>
      </c>
      <c r="X2826">
        <v>0</v>
      </c>
      <c r="Y2826">
        <v>0</v>
      </c>
      <c r="AB2826" s="180">
        <v>44285</v>
      </c>
      <c r="AC2826">
        <v>1</v>
      </c>
      <c r="AD2826" t="s">
        <v>1922</v>
      </c>
      <c r="AE2826">
        <v>1</v>
      </c>
      <c r="AF2826">
        <v>30</v>
      </c>
      <c r="AG2826">
        <v>0</v>
      </c>
      <c r="AN2826">
        <v>1</v>
      </c>
      <c r="AO2826">
        <v>1</v>
      </c>
      <c r="AR2826" s="178">
        <v>1219</v>
      </c>
      <c r="AS2826" t="s">
        <v>1921</v>
      </c>
      <c r="AT2826">
        <v>0</v>
      </c>
      <c r="AU2826">
        <v>0</v>
      </c>
      <c r="AV2826">
        <v>890480123</v>
      </c>
      <c r="AW2826" t="s">
        <v>1920</v>
      </c>
      <c r="AX2826">
        <v>3</v>
      </c>
      <c r="AY2826">
        <v>6</v>
      </c>
      <c r="AZ2826" s="180">
        <v>43962</v>
      </c>
      <c r="BA2826" t="s">
        <v>1928</v>
      </c>
      <c r="BB2826">
        <v>3</v>
      </c>
      <c r="BC2826">
        <v>2</v>
      </c>
      <c r="BD2826">
        <v>7</v>
      </c>
      <c r="BE2826">
        <v>1</v>
      </c>
    </row>
    <row r="2827" spans="1:57" x14ac:dyDescent="0.25">
      <c r="A2827" s="179">
        <f t="shared" si="44"/>
        <v>14156</v>
      </c>
      <c r="B2827" t="s">
        <v>1923</v>
      </c>
      <c r="C2827">
        <v>72140499</v>
      </c>
      <c r="D2827">
        <v>144105</v>
      </c>
      <c r="E2827">
        <v>4</v>
      </c>
      <c r="F2827">
        <v>550022472</v>
      </c>
      <c r="G2827" s="180">
        <v>44133</v>
      </c>
      <c r="H2827" s="180">
        <v>45379</v>
      </c>
      <c r="I2827">
        <v>0</v>
      </c>
      <c r="J2827">
        <v>1</v>
      </c>
      <c r="K2827">
        <v>1</v>
      </c>
      <c r="L2827">
        <v>30</v>
      </c>
      <c r="M2827">
        <v>2</v>
      </c>
      <c r="N2827" s="170">
        <v>22490513</v>
      </c>
      <c r="O2827" s="170">
        <v>24960000</v>
      </c>
      <c r="P2827" s="178">
        <v>16041</v>
      </c>
      <c r="Q2827" s="178">
        <v>617</v>
      </c>
      <c r="R2827" s="178">
        <v>15406</v>
      </c>
      <c r="S2827">
        <v>0</v>
      </c>
      <c r="T2827">
        <v>0</v>
      </c>
      <c r="U2827">
        <v>0</v>
      </c>
      <c r="W2827">
        <v>0</v>
      </c>
      <c r="X2827">
        <v>0</v>
      </c>
      <c r="Y2827">
        <v>0</v>
      </c>
      <c r="AB2827" s="180">
        <v>44285</v>
      </c>
      <c r="AC2827">
        <v>1</v>
      </c>
      <c r="AD2827" t="s">
        <v>1922</v>
      </c>
      <c r="AE2827">
        <v>1</v>
      </c>
      <c r="AF2827">
        <v>30</v>
      </c>
      <c r="AG2827">
        <v>0</v>
      </c>
      <c r="AN2827">
        <v>1</v>
      </c>
      <c r="AO2827">
        <v>1</v>
      </c>
      <c r="AR2827" s="178">
        <v>1250</v>
      </c>
      <c r="AS2827" t="s">
        <v>1921</v>
      </c>
      <c r="AT2827">
        <v>0</v>
      </c>
      <c r="AU2827">
        <v>0</v>
      </c>
      <c r="AV2827">
        <v>890480123</v>
      </c>
      <c r="AW2827" t="s">
        <v>1920</v>
      </c>
      <c r="AX2827">
        <v>3</v>
      </c>
      <c r="AY2827">
        <v>6</v>
      </c>
      <c r="AZ2827" s="180">
        <v>43962</v>
      </c>
      <c r="BA2827" t="s">
        <v>1928</v>
      </c>
      <c r="BB2827">
        <v>3</v>
      </c>
      <c r="BC2827">
        <v>2</v>
      </c>
      <c r="BD2827">
        <v>7</v>
      </c>
      <c r="BE2827">
        <v>1</v>
      </c>
    </row>
    <row r="2828" spans="1:57" x14ac:dyDescent="0.25">
      <c r="A2828" s="179">
        <f t="shared" si="44"/>
        <v>49536</v>
      </c>
      <c r="B2828" t="s">
        <v>1923</v>
      </c>
      <c r="C2828">
        <v>72140499</v>
      </c>
      <c r="D2828">
        <v>144105</v>
      </c>
      <c r="E2828">
        <v>4</v>
      </c>
      <c r="F2828">
        <v>550022473</v>
      </c>
      <c r="G2828" s="180">
        <v>44133</v>
      </c>
      <c r="H2828" s="180">
        <v>45379</v>
      </c>
      <c r="I2828">
        <v>0</v>
      </c>
      <c r="J2828">
        <v>1</v>
      </c>
      <c r="K2828">
        <v>2</v>
      </c>
      <c r="L2828">
        <v>30</v>
      </c>
      <c r="M2828">
        <v>2</v>
      </c>
      <c r="N2828" s="170">
        <v>22490513</v>
      </c>
      <c r="O2828" s="170">
        <v>24960000</v>
      </c>
      <c r="P2828" s="178">
        <v>56160</v>
      </c>
      <c r="Q2828" s="178">
        <v>2159</v>
      </c>
      <c r="R2828" s="178">
        <v>53909</v>
      </c>
      <c r="S2828">
        <v>0</v>
      </c>
      <c r="T2828">
        <v>0</v>
      </c>
      <c r="U2828">
        <v>0</v>
      </c>
      <c r="W2828">
        <v>0</v>
      </c>
      <c r="X2828">
        <v>0</v>
      </c>
      <c r="Y2828">
        <v>0</v>
      </c>
      <c r="AB2828" s="180">
        <v>44285</v>
      </c>
      <c r="AC2828">
        <v>1</v>
      </c>
      <c r="AD2828" t="s">
        <v>1922</v>
      </c>
      <c r="AE2828">
        <v>1</v>
      </c>
      <c r="AF2828">
        <v>30</v>
      </c>
      <c r="AG2828">
        <v>0</v>
      </c>
      <c r="AN2828">
        <v>1</v>
      </c>
      <c r="AO2828">
        <v>1</v>
      </c>
      <c r="AR2828" s="178">
        <v>4373</v>
      </c>
      <c r="AS2828" t="s">
        <v>1921</v>
      </c>
      <c r="AT2828">
        <v>0</v>
      </c>
      <c r="AU2828">
        <v>0</v>
      </c>
      <c r="AV2828">
        <v>890480123</v>
      </c>
      <c r="AW2828" t="s">
        <v>1920</v>
      </c>
      <c r="AX2828">
        <v>3</v>
      </c>
      <c r="AY2828">
        <v>6</v>
      </c>
      <c r="AZ2828" s="180">
        <v>43962</v>
      </c>
      <c r="BA2828" t="s">
        <v>1928</v>
      </c>
      <c r="BB2828">
        <v>3</v>
      </c>
      <c r="BC2828">
        <v>2</v>
      </c>
      <c r="BD2828">
        <v>7</v>
      </c>
      <c r="BE2828">
        <v>1</v>
      </c>
    </row>
    <row r="2829" spans="1:57" x14ac:dyDescent="0.25">
      <c r="A2829" s="179">
        <f t="shared" si="44"/>
        <v>58115</v>
      </c>
      <c r="B2829" t="s">
        <v>1923</v>
      </c>
      <c r="C2829">
        <v>72140499</v>
      </c>
      <c r="D2829">
        <v>144105</v>
      </c>
      <c r="E2829">
        <v>4</v>
      </c>
      <c r="F2829">
        <v>550022854</v>
      </c>
      <c r="G2829" s="180">
        <v>44133</v>
      </c>
      <c r="H2829" s="180">
        <v>45379</v>
      </c>
      <c r="I2829">
        <v>0</v>
      </c>
      <c r="J2829">
        <v>1</v>
      </c>
      <c r="K2829">
        <v>2</v>
      </c>
      <c r="L2829">
        <v>30</v>
      </c>
      <c r="M2829">
        <v>2</v>
      </c>
      <c r="N2829" s="170">
        <v>22490513</v>
      </c>
      <c r="O2829" s="170">
        <v>24960000</v>
      </c>
      <c r="P2829" s="178">
        <v>65884</v>
      </c>
      <c r="Q2829" s="178">
        <v>2533</v>
      </c>
      <c r="R2829" s="178">
        <v>63245</v>
      </c>
      <c r="S2829">
        <v>0</v>
      </c>
      <c r="T2829">
        <v>0</v>
      </c>
      <c r="U2829">
        <v>0</v>
      </c>
      <c r="W2829">
        <v>0</v>
      </c>
      <c r="X2829">
        <v>0</v>
      </c>
      <c r="Y2829">
        <v>0</v>
      </c>
      <c r="AB2829" s="180">
        <v>44285</v>
      </c>
      <c r="AC2829">
        <v>1</v>
      </c>
      <c r="AD2829" t="s">
        <v>1922</v>
      </c>
      <c r="AE2829">
        <v>1</v>
      </c>
      <c r="AF2829">
        <v>30</v>
      </c>
      <c r="AG2829">
        <v>0</v>
      </c>
      <c r="AN2829">
        <v>1</v>
      </c>
      <c r="AO2829">
        <v>1</v>
      </c>
      <c r="AR2829" s="178">
        <v>5130</v>
      </c>
      <c r="AS2829" t="s">
        <v>1921</v>
      </c>
      <c r="AT2829">
        <v>0</v>
      </c>
      <c r="AU2829">
        <v>0</v>
      </c>
      <c r="AV2829">
        <v>890480123</v>
      </c>
      <c r="AW2829" t="s">
        <v>1920</v>
      </c>
      <c r="AX2829">
        <v>3</v>
      </c>
      <c r="AY2829">
        <v>6</v>
      </c>
      <c r="AZ2829" s="180">
        <v>43962</v>
      </c>
      <c r="BA2829" t="s">
        <v>1928</v>
      </c>
      <c r="BB2829">
        <v>3</v>
      </c>
      <c r="BC2829">
        <v>2</v>
      </c>
      <c r="BD2829">
        <v>7</v>
      </c>
      <c r="BE2829">
        <v>1</v>
      </c>
    </row>
    <row r="2830" spans="1:57" x14ac:dyDescent="0.25">
      <c r="A2830" s="179">
        <f t="shared" si="44"/>
        <v>14861</v>
      </c>
      <c r="B2830" t="s">
        <v>1923</v>
      </c>
      <c r="C2830">
        <v>72140499</v>
      </c>
      <c r="D2830">
        <v>144105</v>
      </c>
      <c r="E2830">
        <v>4</v>
      </c>
      <c r="F2830">
        <v>550022868</v>
      </c>
      <c r="G2830" s="180">
        <v>44133</v>
      </c>
      <c r="H2830" s="180">
        <v>45379</v>
      </c>
      <c r="I2830">
        <v>0</v>
      </c>
      <c r="J2830">
        <v>1</v>
      </c>
      <c r="K2830">
        <v>1</v>
      </c>
      <c r="L2830">
        <v>30</v>
      </c>
      <c r="M2830">
        <v>2</v>
      </c>
      <c r="N2830" s="170">
        <v>22490513</v>
      </c>
      <c r="O2830" s="170">
        <v>24960000</v>
      </c>
      <c r="P2830" s="178">
        <v>16840</v>
      </c>
      <c r="Q2830" s="178">
        <v>647</v>
      </c>
      <c r="R2830" s="178">
        <v>16173</v>
      </c>
      <c r="S2830">
        <v>0</v>
      </c>
      <c r="T2830">
        <v>0</v>
      </c>
      <c r="U2830">
        <v>0</v>
      </c>
      <c r="W2830">
        <v>0</v>
      </c>
      <c r="X2830">
        <v>0</v>
      </c>
      <c r="Y2830">
        <v>0</v>
      </c>
      <c r="AB2830" s="180">
        <v>44285</v>
      </c>
      <c r="AC2830">
        <v>1</v>
      </c>
      <c r="AD2830" t="s">
        <v>1922</v>
      </c>
      <c r="AE2830">
        <v>1</v>
      </c>
      <c r="AF2830">
        <v>30</v>
      </c>
      <c r="AG2830">
        <v>0</v>
      </c>
      <c r="AN2830">
        <v>1</v>
      </c>
      <c r="AO2830">
        <v>1</v>
      </c>
      <c r="AR2830" s="178">
        <v>1312</v>
      </c>
      <c r="AS2830" t="s">
        <v>1921</v>
      </c>
      <c r="AT2830">
        <v>0</v>
      </c>
      <c r="AU2830">
        <v>0</v>
      </c>
      <c r="AV2830">
        <v>890480123</v>
      </c>
      <c r="AW2830" t="s">
        <v>1920</v>
      </c>
      <c r="AX2830">
        <v>3</v>
      </c>
      <c r="AY2830">
        <v>6</v>
      </c>
      <c r="AZ2830" s="180">
        <v>43962</v>
      </c>
      <c r="BA2830" t="s">
        <v>1928</v>
      </c>
      <c r="BB2830">
        <v>3</v>
      </c>
      <c r="BC2830">
        <v>2</v>
      </c>
      <c r="BD2830">
        <v>7</v>
      </c>
      <c r="BE2830">
        <v>1</v>
      </c>
    </row>
    <row r="2831" spans="1:57" x14ac:dyDescent="0.25">
      <c r="A2831" s="179">
        <f t="shared" si="44"/>
        <v>66948</v>
      </c>
      <c r="B2831" t="s">
        <v>1923</v>
      </c>
      <c r="C2831">
        <v>72140499</v>
      </c>
      <c r="D2831">
        <v>144105</v>
      </c>
      <c r="E2831">
        <v>4</v>
      </c>
      <c r="F2831">
        <v>550023017</v>
      </c>
      <c r="G2831" s="180">
        <v>44133</v>
      </c>
      <c r="H2831" s="180">
        <v>45379</v>
      </c>
      <c r="I2831">
        <v>0</v>
      </c>
      <c r="J2831">
        <v>1</v>
      </c>
      <c r="K2831">
        <v>2</v>
      </c>
      <c r="L2831">
        <v>30</v>
      </c>
      <c r="M2831">
        <v>2</v>
      </c>
      <c r="N2831" s="170">
        <v>22490513</v>
      </c>
      <c r="O2831" s="170">
        <v>24960000</v>
      </c>
      <c r="P2831" s="178">
        <v>75907</v>
      </c>
      <c r="Q2831" s="178">
        <v>2918</v>
      </c>
      <c r="R2831" s="178">
        <v>72858</v>
      </c>
      <c r="S2831">
        <v>0</v>
      </c>
      <c r="T2831">
        <v>0</v>
      </c>
      <c r="U2831">
        <v>0</v>
      </c>
      <c r="W2831">
        <v>0</v>
      </c>
      <c r="X2831">
        <v>0</v>
      </c>
      <c r="Y2831">
        <v>0</v>
      </c>
      <c r="AB2831" s="180">
        <v>44285</v>
      </c>
      <c r="AC2831">
        <v>1</v>
      </c>
      <c r="AD2831" t="s">
        <v>1922</v>
      </c>
      <c r="AE2831">
        <v>1</v>
      </c>
      <c r="AF2831">
        <v>30</v>
      </c>
      <c r="AG2831">
        <v>0</v>
      </c>
      <c r="AN2831">
        <v>1</v>
      </c>
      <c r="AO2831">
        <v>1</v>
      </c>
      <c r="AR2831" s="178">
        <v>5910</v>
      </c>
      <c r="AS2831" t="s">
        <v>1921</v>
      </c>
      <c r="AT2831">
        <v>0</v>
      </c>
      <c r="AU2831">
        <v>0</v>
      </c>
      <c r="AV2831">
        <v>890480123</v>
      </c>
      <c r="AW2831" t="s">
        <v>1920</v>
      </c>
      <c r="AX2831">
        <v>3</v>
      </c>
      <c r="AY2831">
        <v>6</v>
      </c>
      <c r="AZ2831" s="180">
        <v>43962</v>
      </c>
      <c r="BA2831" t="s">
        <v>1928</v>
      </c>
      <c r="BB2831">
        <v>3</v>
      </c>
      <c r="BC2831">
        <v>2</v>
      </c>
      <c r="BD2831">
        <v>7</v>
      </c>
      <c r="BE2831">
        <v>1</v>
      </c>
    </row>
    <row r="2832" spans="1:57" x14ac:dyDescent="0.25">
      <c r="A2832" s="179">
        <f t="shared" si="44"/>
        <v>14528</v>
      </c>
      <c r="B2832" t="s">
        <v>1923</v>
      </c>
      <c r="C2832">
        <v>72140499</v>
      </c>
      <c r="D2832">
        <v>144105</v>
      </c>
      <c r="E2832">
        <v>4</v>
      </c>
      <c r="F2832">
        <v>550023199</v>
      </c>
      <c r="G2832" s="180">
        <v>44133</v>
      </c>
      <c r="H2832" s="180">
        <v>45379</v>
      </c>
      <c r="I2832">
        <v>0</v>
      </c>
      <c r="J2832">
        <v>1</v>
      </c>
      <c r="K2832">
        <v>2</v>
      </c>
      <c r="L2832">
        <v>30</v>
      </c>
      <c r="M2832">
        <v>2</v>
      </c>
      <c r="N2832" s="170">
        <v>22490513</v>
      </c>
      <c r="O2832" s="170">
        <v>24960000</v>
      </c>
      <c r="P2832" s="178">
        <v>16479</v>
      </c>
      <c r="Q2832" s="178">
        <v>634</v>
      </c>
      <c r="R2832" s="178">
        <v>15811</v>
      </c>
      <c r="S2832">
        <v>0</v>
      </c>
      <c r="T2832">
        <v>0</v>
      </c>
      <c r="U2832">
        <v>0</v>
      </c>
      <c r="W2832">
        <v>0</v>
      </c>
      <c r="X2832">
        <v>0</v>
      </c>
      <c r="Y2832">
        <v>0</v>
      </c>
      <c r="AB2832" s="180">
        <v>44285</v>
      </c>
      <c r="AC2832">
        <v>1</v>
      </c>
      <c r="AD2832" t="s">
        <v>1922</v>
      </c>
      <c r="AE2832">
        <v>1</v>
      </c>
      <c r="AF2832">
        <v>30</v>
      </c>
      <c r="AG2832">
        <v>0</v>
      </c>
      <c r="AN2832">
        <v>1</v>
      </c>
      <c r="AO2832">
        <v>1</v>
      </c>
      <c r="AR2832" s="178">
        <v>1283</v>
      </c>
      <c r="AS2832" t="s">
        <v>1921</v>
      </c>
      <c r="AT2832">
        <v>0</v>
      </c>
      <c r="AU2832">
        <v>0</v>
      </c>
      <c r="AV2832">
        <v>890480123</v>
      </c>
      <c r="AW2832" t="s">
        <v>1920</v>
      </c>
      <c r="AX2832">
        <v>3</v>
      </c>
      <c r="AY2832">
        <v>6</v>
      </c>
      <c r="AZ2832" s="180">
        <v>43962</v>
      </c>
      <c r="BA2832" t="s">
        <v>1928</v>
      </c>
      <c r="BB2832">
        <v>3</v>
      </c>
      <c r="BC2832">
        <v>2</v>
      </c>
      <c r="BD2832">
        <v>7</v>
      </c>
      <c r="BE2832">
        <v>1</v>
      </c>
    </row>
    <row r="2833" spans="1:57" x14ac:dyDescent="0.25">
      <c r="A2833" s="179">
        <f t="shared" si="44"/>
        <v>74475</v>
      </c>
      <c r="B2833" t="s">
        <v>1923</v>
      </c>
      <c r="C2833">
        <v>72140499</v>
      </c>
      <c r="D2833">
        <v>144105</v>
      </c>
      <c r="E2833">
        <v>4</v>
      </c>
      <c r="F2833">
        <v>550023201</v>
      </c>
      <c r="G2833" s="180">
        <v>44133</v>
      </c>
      <c r="H2833" s="180">
        <v>45379</v>
      </c>
      <c r="I2833">
        <v>0</v>
      </c>
      <c r="J2833">
        <v>1</v>
      </c>
      <c r="K2833">
        <v>1</v>
      </c>
      <c r="L2833">
        <v>30</v>
      </c>
      <c r="M2833">
        <v>2</v>
      </c>
      <c r="N2833" s="170">
        <v>22490513</v>
      </c>
      <c r="O2833" s="170">
        <v>24960000</v>
      </c>
      <c r="P2833" s="178">
        <v>84394</v>
      </c>
      <c r="Q2833" s="178">
        <v>3245</v>
      </c>
      <c r="R2833" s="178">
        <v>81049</v>
      </c>
      <c r="S2833">
        <v>0</v>
      </c>
      <c r="T2833">
        <v>0</v>
      </c>
      <c r="U2833">
        <v>0</v>
      </c>
      <c r="W2833">
        <v>0</v>
      </c>
      <c r="X2833">
        <v>0</v>
      </c>
      <c r="Y2833">
        <v>0</v>
      </c>
      <c r="AB2833" s="180">
        <v>44285</v>
      </c>
      <c r="AC2833">
        <v>1</v>
      </c>
      <c r="AD2833" t="s">
        <v>1922</v>
      </c>
      <c r="AE2833">
        <v>1</v>
      </c>
      <c r="AF2833">
        <v>30</v>
      </c>
      <c r="AG2833">
        <v>0</v>
      </c>
      <c r="AN2833">
        <v>1</v>
      </c>
      <c r="AO2833">
        <v>1</v>
      </c>
      <c r="AR2833" s="178">
        <v>6574</v>
      </c>
      <c r="AS2833" t="s">
        <v>1921</v>
      </c>
      <c r="AT2833">
        <v>0</v>
      </c>
      <c r="AU2833">
        <v>0</v>
      </c>
      <c r="AV2833">
        <v>890480123</v>
      </c>
      <c r="AW2833" t="s">
        <v>1920</v>
      </c>
      <c r="AX2833">
        <v>3</v>
      </c>
      <c r="AY2833">
        <v>6</v>
      </c>
      <c r="AZ2833" s="180">
        <v>43962</v>
      </c>
      <c r="BA2833" t="s">
        <v>1928</v>
      </c>
      <c r="BB2833">
        <v>3</v>
      </c>
      <c r="BC2833">
        <v>2</v>
      </c>
      <c r="BD2833">
        <v>7</v>
      </c>
      <c r="BE2833">
        <v>1</v>
      </c>
    </row>
    <row r="2834" spans="1:57" x14ac:dyDescent="0.25">
      <c r="A2834" s="179">
        <f t="shared" si="44"/>
        <v>74548</v>
      </c>
      <c r="B2834" t="s">
        <v>1923</v>
      </c>
      <c r="C2834">
        <v>72140499</v>
      </c>
      <c r="D2834">
        <v>144105</v>
      </c>
      <c r="E2834">
        <v>4</v>
      </c>
      <c r="F2834">
        <v>550023311</v>
      </c>
      <c r="G2834" s="180">
        <v>44133</v>
      </c>
      <c r="H2834" s="180">
        <v>45379</v>
      </c>
      <c r="I2834">
        <v>0</v>
      </c>
      <c r="J2834">
        <v>1</v>
      </c>
      <c r="K2834">
        <v>1</v>
      </c>
      <c r="L2834">
        <v>30</v>
      </c>
      <c r="M2834">
        <v>2</v>
      </c>
      <c r="N2834" s="170">
        <v>22490513</v>
      </c>
      <c r="O2834" s="170">
        <v>24960000</v>
      </c>
      <c r="P2834" s="178">
        <v>84480</v>
      </c>
      <c r="Q2834" s="178">
        <v>3248</v>
      </c>
      <c r="R2834" s="178">
        <v>81129</v>
      </c>
      <c r="S2834">
        <v>0</v>
      </c>
      <c r="T2834">
        <v>0</v>
      </c>
      <c r="U2834">
        <v>0</v>
      </c>
      <c r="W2834">
        <v>0</v>
      </c>
      <c r="X2834">
        <v>0</v>
      </c>
      <c r="Y2834">
        <v>0</v>
      </c>
      <c r="AB2834" s="180">
        <v>44285</v>
      </c>
      <c r="AC2834">
        <v>1</v>
      </c>
      <c r="AD2834" t="s">
        <v>1922</v>
      </c>
      <c r="AE2834">
        <v>1</v>
      </c>
      <c r="AF2834">
        <v>30</v>
      </c>
      <c r="AG2834">
        <v>0</v>
      </c>
      <c r="AN2834">
        <v>1</v>
      </c>
      <c r="AO2834">
        <v>1</v>
      </c>
      <c r="AR2834" s="178">
        <v>6581</v>
      </c>
      <c r="AS2834" t="s">
        <v>1921</v>
      </c>
      <c r="AT2834">
        <v>0</v>
      </c>
      <c r="AU2834">
        <v>0</v>
      </c>
      <c r="AV2834">
        <v>890480123</v>
      </c>
      <c r="AW2834" t="s">
        <v>1920</v>
      </c>
      <c r="AX2834">
        <v>3</v>
      </c>
      <c r="AY2834">
        <v>6</v>
      </c>
      <c r="AZ2834" s="180">
        <v>43962</v>
      </c>
      <c r="BA2834" t="s">
        <v>1928</v>
      </c>
      <c r="BB2834">
        <v>3</v>
      </c>
      <c r="BC2834">
        <v>2</v>
      </c>
      <c r="BD2834">
        <v>7</v>
      </c>
      <c r="BE2834">
        <v>1</v>
      </c>
    </row>
    <row r="2835" spans="1:57" x14ac:dyDescent="0.25">
      <c r="A2835" s="179">
        <f t="shared" si="44"/>
        <v>7443</v>
      </c>
      <c r="B2835" t="s">
        <v>1923</v>
      </c>
      <c r="C2835">
        <v>72140499</v>
      </c>
      <c r="D2835">
        <v>144105</v>
      </c>
      <c r="E2835">
        <v>4</v>
      </c>
      <c r="F2835">
        <v>550023344</v>
      </c>
      <c r="G2835" s="180">
        <v>44133</v>
      </c>
      <c r="H2835" s="180">
        <v>45379</v>
      </c>
      <c r="I2835">
        <v>0</v>
      </c>
      <c r="J2835">
        <v>1</v>
      </c>
      <c r="K2835">
        <v>2</v>
      </c>
      <c r="L2835">
        <v>30</v>
      </c>
      <c r="M2835">
        <v>2</v>
      </c>
      <c r="N2835" s="170">
        <v>22490513</v>
      </c>
      <c r="O2835" s="170">
        <v>24960000</v>
      </c>
      <c r="P2835" s="178">
        <v>8450</v>
      </c>
      <c r="Q2835" s="178">
        <v>325</v>
      </c>
      <c r="R2835" s="178">
        <v>8100</v>
      </c>
      <c r="S2835">
        <v>0</v>
      </c>
      <c r="T2835">
        <v>0</v>
      </c>
      <c r="U2835">
        <v>0</v>
      </c>
      <c r="W2835">
        <v>0</v>
      </c>
      <c r="X2835">
        <v>0</v>
      </c>
      <c r="Y2835">
        <v>0</v>
      </c>
      <c r="AB2835" s="180">
        <v>44285</v>
      </c>
      <c r="AC2835">
        <v>1</v>
      </c>
      <c r="AD2835" t="s">
        <v>1922</v>
      </c>
      <c r="AE2835">
        <v>1</v>
      </c>
      <c r="AF2835">
        <v>30</v>
      </c>
      <c r="AG2835">
        <v>0</v>
      </c>
      <c r="AN2835">
        <v>1</v>
      </c>
      <c r="AO2835">
        <v>1</v>
      </c>
      <c r="AR2835" s="178">
        <v>657</v>
      </c>
      <c r="AS2835" t="s">
        <v>1921</v>
      </c>
      <c r="AT2835">
        <v>0</v>
      </c>
      <c r="AU2835">
        <v>0</v>
      </c>
      <c r="AV2835">
        <v>890480123</v>
      </c>
      <c r="AW2835" t="s">
        <v>1920</v>
      </c>
      <c r="AX2835">
        <v>3</v>
      </c>
      <c r="AY2835">
        <v>6</v>
      </c>
      <c r="AZ2835" s="180">
        <v>43962</v>
      </c>
      <c r="BA2835" t="s">
        <v>1928</v>
      </c>
      <c r="BB2835">
        <v>3</v>
      </c>
      <c r="BC2835">
        <v>2</v>
      </c>
      <c r="BD2835">
        <v>7</v>
      </c>
      <c r="BE2835">
        <v>1</v>
      </c>
    </row>
    <row r="2836" spans="1:57" x14ac:dyDescent="0.25">
      <c r="A2836" s="179">
        <f t="shared" si="44"/>
        <v>15282</v>
      </c>
      <c r="B2836" t="s">
        <v>1923</v>
      </c>
      <c r="C2836">
        <v>72140499</v>
      </c>
      <c r="D2836">
        <v>144105</v>
      </c>
      <c r="E2836">
        <v>4</v>
      </c>
      <c r="F2836">
        <v>550023509</v>
      </c>
      <c r="G2836" s="180">
        <v>44133</v>
      </c>
      <c r="H2836" s="180">
        <v>45379</v>
      </c>
      <c r="I2836">
        <v>0</v>
      </c>
      <c r="J2836">
        <v>1</v>
      </c>
      <c r="K2836">
        <v>1</v>
      </c>
      <c r="L2836">
        <v>30</v>
      </c>
      <c r="M2836">
        <v>2</v>
      </c>
      <c r="N2836" s="170">
        <v>22490513</v>
      </c>
      <c r="O2836" s="170">
        <v>24960000</v>
      </c>
      <c r="P2836" s="178">
        <v>17302</v>
      </c>
      <c r="Q2836" s="178">
        <v>665</v>
      </c>
      <c r="R2836" s="178">
        <v>16631</v>
      </c>
      <c r="S2836">
        <v>0</v>
      </c>
      <c r="T2836">
        <v>0</v>
      </c>
      <c r="U2836">
        <v>0</v>
      </c>
      <c r="W2836">
        <v>0</v>
      </c>
      <c r="X2836">
        <v>0</v>
      </c>
      <c r="Y2836">
        <v>0</v>
      </c>
      <c r="AB2836" s="180">
        <v>44285</v>
      </c>
      <c r="AC2836">
        <v>1</v>
      </c>
      <c r="AD2836" t="s">
        <v>1922</v>
      </c>
      <c r="AE2836">
        <v>1</v>
      </c>
      <c r="AF2836">
        <v>30</v>
      </c>
      <c r="AG2836">
        <v>0</v>
      </c>
      <c r="AN2836">
        <v>1</v>
      </c>
      <c r="AO2836">
        <v>1</v>
      </c>
      <c r="AR2836" s="178">
        <v>1349</v>
      </c>
      <c r="AS2836" t="s">
        <v>1921</v>
      </c>
      <c r="AT2836">
        <v>0</v>
      </c>
      <c r="AU2836">
        <v>0</v>
      </c>
      <c r="AV2836">
        <v>890480123</v>
      </c>
      <c r="AW2836" t="s">
        <v>1920</v>
      </c>
      <c r="AX2836">
        <v>3</v>
      </c>
      <c r="AY2836">
        <v>6</v>
      </c>
      <c r="AZ2836" s="180">
        <v>43962</v>
      </c>
      <c r="BA2836" t="s">
        <v>1928</v>
      </c>
      <c r="BB2836">
        <v>3</v>
      </c>
      <c r="BC2836">
        <v>2</v>
      </c>
      <c r="BD2836">
        <v>7</v>
      </c>
      <c r="BE2836">
        <v>1</v>
      </c>
    </row>
    <row r="2837" spans="1:57" x14ac:dyDescent="0.25">
      <c r="A2837" s="179">
        <f t="shared" si="44"/>
        <v>37866</v>
      </c>
      <c r="B2837" t="s">
        <v>1923</v>
      </c>
      <c r="C2837">
        <v>72140499</v>
      </c>
      <c r="D2837">
        <v>144105</v>
      </c>
      <c r="E2837">
        <v>4</v>
      </c>
      <c r="F2837">
        <v>550023715</v>
      </c>
      <c r="G2837" s="180">
        <v>43903</v>
      </c>
      <c r="H2837" s="180">
        <v>45379</v>
      </c>
      <c r="I2837">
        <v>0</v>
      </c>
      <c r="J2837">
        <v>1</v>
      </c>
      <c r="K2837">
        <v>2</v>
      </c>
      <c r="L2837">
        <v>30</v>
      </c>
      <c r="M2837">
        <v>2</v>
      </c>
      <c r="N2837" s="170">
        <v>22490513</v>
      </c>
      <c r="O2837" s="170">
        <v>24960000</v>
      </c>
      <c r="P2837" s="178">
        <v>42922</v>
      </c>
      <c r="Q2837" s="178">
        <v>1650</v>
      </c>
      <c r="R2837" s="178">
        <v>41209</v>
      </c>
      <c r="S2837">
        <v>0</v>
      </c>
      <c r="T2837">
        <v>0</v>
      </c>
      <c r="U2837">
        <v>0</v>
      </c>
      <c r="W2837">
        <v>0</v>
      </c>
      <c r="X2837">
        <v>0</v>
      </c>
      <c r="Y2837">
        <v>0</v>
      </c>
      <c r="AB2837" s="180">
        <v>44285</v>
      </c>
      <c r="AC2837">
        <v>1</v>
      </c>
      <c r="AD2837" t="s">
        <v>1922</v>
      </c>
      <c r="AE2837">
        <v>1</v>
      </c>
      <c r="AF2837">
        <v>30</v>
      </c>
      <c r="AG2837">
        <v>0</v>
      </c>
      <c r="AN2837">
        <v>1</v>
      </c>
      <c r="AO2837">
        <v>1</v>
      </c>
      <c r="AR2837" s="178">
        <v>3343</v>
      </c>
      <c r="AS2837" t="s">
        <v>1921</v>
      </c>
      <c r="AT2837">
        <v>0</v>
      </c>
      <c r="AU2837">
        <v>0</v>
      </c>
      <c r="AV2837">
        <v>890480123</v>
      </c>
      <c r="AW2837" t="s">
        <v>1920</v>
      </c>
      <c r="AX2837">
        <v>5</v>
      </c>
      <c r="BC2837">
        <v>2</v>
      </c>
      <c r="BD2837">
        <v>7</v>
      </c>
      <c r="BE2837">
        <v>2</v>
      </c>
    </row>
    <row r="2838" spans="1:57" x14ac:dyDescent="0.25">
      <c r="A2838" s="179">
        <f t="shared" si="44"/>
        <v>37866</v>
      </c>
      <c r="B2838" t="s">
        <v>1923</v>
      </c>
      <c r="C2838">
        <v>72140499</v>
      </c>
      <c r="D2838">
        <v>144105</v>
      </c>
      <c r="E2838">
        <v>4</v>
      </c>
      <c r="F2838">
        <v>550023718</v>
      </c>
      <c r="G2838" s="180">
        <v>43903</v>
      </c>
      <c r="H2838" s="180">
        <v>45379</v>
      </c>
      <c r="I2838">
        <v>0</v>
      </c>
      <c r="J2838">
        <v>1</v>
      </c>
      <c r="K2838">
        <v>2</v>
      </c>
      <c r="L2838">
        <v>30</v>
      </c>
      <c r="M2838">
        <v>2</v>
      </c>
      <c r="N2838" s="170">
        <v>22490513</v>
      </c>
      <c r="O2838" s="170">
        <v>24960000</v>
      </c>
      <c r="P2838" s="178">
        <v>42922</v>
      </c>
      <c r="Q2838" s="178">
        <v>1650</v>
      </c>
      <c r="R2838" s="178">
        <v>41209</v>
      </c>
      <c r="S2838">
        <v>0</v>
      </c>
      <c r="T2838">
        <v>0</v>
      </c>
      <c r="U2838">
        <v>0</v>
      </c>
      <c r="W2838">
        <v>0</v>
      </c>
      <c r="X2838">
        <v>0</v>
      </c>
      <c r="Y2838">
        <v>0</v>
      </c>
      <c r="AB2838" s="180">
        <v>44285</v>
      </c>
      <c r="AC2838">
        <v>1</v>
      </c>
      <c r="AD2838" t="s">
        <v>1922</v>
      </c>
      <c r="AE2838">
        <v>1</v>
      </c>
      <c r="AF2838">
        <v>30</v>
      </c>
      <c r="AG2838">
        <v>0</v>
      </c>
      <c r="AN2838">
        <v>1</v>
      </c>
      <c r="AO2838">
        <v>1</v>
      </c>
      <c r="AR2838" s="178">
        <v>3343</v>
      </c>
      <c r="AS2838" t="s">
        <v>1921</v>
      </c>
      <c r="AT2838">
        <v>0</v>
      </c>
      <c r="AU2838">
        <v>0</v>
      </c>
      <c r="AV2838">
        <v>890480123</v>
      </c>
      <c r="AW2838" t="s">
        <v>1920</v>
      </c>
      <c r="AX2838">
        <v>5</v>
      </c>
      <c r="BC2838">
        <v>2</v>
      </c>
      <c r="BD2838">
        <v>7</v>
      </c>
      <c r="BE2838">
        <v>2</v>
      </c>
    </row>
    <row r="2839" spans="1:57" x14ac:dyDescent="0.25">
      <c r="A2839" s="179">
        <f t="shared" si="44"/>
        <v>75757</v>
      </c>
      <c r="B2839" t="s">
        <v>1923</v>
      </c>
      <c r="C2839">
        <v>72140499</v>
      </c>
      <c r="D2839">
        <v>144105</v>
      </c>
      <c r="E2839">
        <v>4</v>
      </c>
      <c r="F2839">
        <v>550023724</v>
      </c>
      <c r="G2839" s="180">
        <v>43904</v>
      </c>
      <c r="H2839" s="180">
        <v>45379</v>
      </c>
      <c r="I2839">
        <v>0</v>
      </c>
      <c r="J2839">
        <v>1</v>
      </c>
      <c r="K2839">
        <v>2</v>
      </c>
      <c r="L2839">
        <v>30</v>
      </c>
      <c r="M2839">
        <v>2</v>
      </c>
      <c r="N2839" s="170">
        <v>22490513</v>
      </c>
      <c r="O2839" s="170">
        <v>24960000</v>
      </c>
      <c r="P2839" s="178">
        <v>85873</v>
      </c>
      <c r="Q2839" s="178">
        <v>3301</v>
      </c>
      <c r="R2839" s="178">
        <v>82444</v>
      </c>
      <c r="S2839">
        <v>0</v>
      </c>
      <c r="T2839">
        <v>0</v>
      </c>
      <c r="U2839">
        <v>0</v>
      </c>
      <c r="W2839">
        <v>0</v>
      </c>
      <c r="X2839">
        <v>0</v>
      </c>
      <c r="Y2839">
        <v>0</v>
      </c>
      <c r="AB2839" s="180">
        <v>44285</v>
      </c>
      <c r="AC2839">
        <v>1</v>
      </c>
      <c r="AD2839" t="s">
        <v>1922</v>
      </c>
      <c r="AE2839">
        <v>1</v>
      </c>
      <c r="AF2839">
        <v>30</v>
      </c>
      <c r="AG2839">
        <v>0</v>
      </c>
      <c r="AN2839">
        <v>1</v>
      </c>
      <c r="AO2839">
        <v>1</v>
      </c>
      <c r="AR2839" s="178">
        <v>6687</v>
      </c>
      <c r="AS2839" t="s">
        <v>1921</v>
      </c>
      <c r="AT2839">
        <v>0</v>
      </c>
      <c r="AU2839">
        <v>0</v>
      </c>
      <c r="AV2839">
        <v>890480123</v>
      </c>
      <c r="AW2839" t="s">
        <v>1920</v>
      </c>
      <c r="AX2839">
        <v>5</v>
      </c>
      <c r="BC2839">
        <v>2</v>
      </c>
      <c r="BD2839">
        <v>7</v>
      </c>
      <c r="BE2839">
        <v>2</v>
      </c>
    </row>
    <row r="2840" spans="1:57" x14ac:dyDescent="0.25">
      <c r="A2840" s="179">
        <f t="shared" si="44"/>
        <v>75907</v>
      </c>
      <c r="B2840" t="s">
        <v>1923</v>
      </c>
      <c r="C2840">
        <v>72140499</v>
      </c>
      <c r="D2840">
        <v>144105</v>
      </c>
      <c r="E2840">
        <v>4</v>
      </c>
      <c r="F2840">
        <v>550023821</v>
      </c>
      <c r="G2840" s="180">
        <v>43943</v>
      </c>
      <c r="H2840" s="180">
        <v>45379</v>
      </c>
      <c r="I2840">
        <v>0</v>
      </c>
      <c r="J2840">
        <v>1</v>
      </c>
      <c r="K2840">
        <v>1</v>
      </c>
      <c r="L2840">
        <v>30</v>
      </c>
      <c r="M2840">
        <v>2</v>
      </c>
      <c r="N2840" s="170">
        <v>22490513</v>
      </c>
      <c r="O2840" s="170">
        <v>24960000</v>
      </c>
      <c r="P2840" s="178">
        <v>86017</v>
      </c>
      <c r="Q2840" s="178">
        <v>3307</v>
      </c>
      <c r="R2840" s="178">
        <v>82608</v>
      </c>
      <c r="S2840">
        <v>0</v>
      </c>
      <c r="T2840">
        <v>0</v>
      </c>
      <c r="U2840">
        <v>0</v>
      </c>
      <c r="W2840">
        <v>0</v>
      </c>
      <c r="X2840">
        <v>0</v>
      </c>
      <c r="Y2840">
        <v>0</v>
      </c>
      <c r="AB2840" s="180">
        <v>44285</v>
      </c>
      <c r="AC2840">
        <v>1</v>
      </c>
      <c r="AD2840" t="s">
        <v>1922</v>
      </c>
      <c r="AE2840">
        <v>1</v>
      </c>
      <c r="AF2840">
        <v>30</v>
      </c>
      <c r="AG2840">
        <v>0</v>
      </c>
      <c r="AN2840">
        <v>1</v>
      </c>
      <c r="AO2840">
        <v>1</v>
      </c>
      <c r="AR2840" s="178">
        <v>6701</v>
      </c>
      <c r="AS2840" t="s">
        <v>1921</v>
      </c>
      <c r="AT2840">
        <v>0</v>
      </c>
      <c r="AU2840">
        <v>0</v>
      </c>
      <c r="AV2840">
        <v>890480123</v>
      </c>
      <c r="AW2840" t="s">
        <v>1920</v>
      </c>
      <c r="AX2840">
        <v>5</v>
      </c>
      <c r="BC2840">
        <v>2</v>
      </c>
      <c r="BD2840">
        <v>7</v>
      </c>
      <c r="BE2840">
        <v>2</v>
      </c>
    </row>
    <row r="2841" spans="1:57" x14ac:dyDescent="0.25">
      <c r="A2841" s="179">
        <f t="shared" si="44"/>
        <v>186621</v>
      </c>
      <c r="B2841" t="s">
        <v>1923</v>
      </c>
      <c r="C2841">
        <v>72140499</v>
      </c>
      <c r="D2841">
        <v>144105</v>
      </c>
      <c r="E2841">
        <v>4</v>
      </c>
      <c r="F2841">
        <v>550025023</v>
      </c>
      <c r="G2841" s="180">
        <v>44182</v>
      </c>
      <c r="H2841" s="180">
        <v>45379</v>
      </c>
      <c r="I2841">
        <v>0</v>
      </c>
      <c r="J2841">
        <v>1</v>
      </c>
      <c r="K2841">
        <v>2</v>
      </c>
      <c r="L2841">
        <v>30</v>
      </c>
      <c r="M2841">
        <v>2</v>
      </c>
      <c r="N2841" s="170">
        <v>22490513</v>
      </c>
      <c r="O2841" s="170">
        <v>24960000</v>
      </c>
      <c r="P2841" s="178">
        <v>211542</v>
      </c>
      <c r="Q2841" s="178">
        <v>8133</v>
      </c>
      <c r="R2841" s="178">
        <v>203095</v>
      </c>
      <c r="S2841">
        <v>0</v>
      </c>
      <c r="T2841">
        <v>0</v>
      </c>
      <c r="U2841">
        <v>0</v>
      </c>
      <c r="W2841">
        <v>0</v>
      </c>
      <c r="X2841">
        <v>0</v>
      </c>
      <c r="Y2841">
        <v>0</v>
      </c>
      <c r="AB2841" s="180">
        <v>44285</v>
      </c>
      <c r="AC2841">
        <v>1</v>
      </c>
      <c r="AD2841" t="s">
        <v>1922</v>
      </c>
      <c r="AE2841">
        <v>1</v>
      </c>
      <c r="AF2841">
        <v>30</v>
      </c>
      <c r="AG2841">
        <v>0</v>
      </c>
      <c r="AN2841">
        <v>1</v>
      </c>
      <c r="AO2841">
        <v>1</v>
      </c>
      <c r="AR2841" s="178">
        <v>16474</v>
      </c>
      <c r="AS2841" t="s">
        <v>1921</v>
      </c>
      <c r="AT2841">
        <v>0</v>
      </c>
      <c r="AU2841">
        <v>0</v>
      </c>
      <c r="AV2841">
        <v>890480123</v>
      </c>
      <c r="AW2841" t="s">
        <v>1920</v>
      </c>
      <c r="AX2841">
        <v>5</v>
      </c>
      <c r="BC2841">
        <v>2</v>
      </c>
      <c r="BD2841">
        <v>7</v>
      </c>
      <c r="BE2841">
        <v>2</v>
      </c>
    </row>
    <row r="2842" spans="1:57" x14ac:dyDescent="0.25">
      <c r="A2842" s="179">
        <f t="shared" si="44"/>
        <v>21054</v>
      </c>
      <c r="B2842" t="s">
        <v>1923</v>
      </c>
      <c r="C2842">
        <v>72140499</v>
      </c>
      <c r="D2842">
        <v>144105</v>
      </c>
      <c r="E2842">
        <v>4</v>
      </c>
      <c r="F2842">
        <v>550025189</v>
      </c>
      <c r="G2842" s="180">
        <v>44210</v>
      </c>
      <c r="H2842" s="180">
        <v>45379</v>
      </c>
      <c r="I2842">
        <v>0</v>
      </c>
      <c r="J2842">
        <v>1</v>
      </c>
      <c r="K2842">
        <v>1</v>
      </c>
      <c r="L2842">
        <v>30</v>
      </c>
      <c r="M2842">
        <v>2</v>
      </c>
      <c r="N2842" s="170">
        <v>22490513</v>
      </c>
      <c r="O2842" s="170">
        <v>24960000</v>
      </c>
      <c r="P2842" s="178">
        <v>23847</v>
      </c>
      <c r="Q2842" s="178">
        <v>917</v>
      </c>
      <c r="R2842" s="178">
        <v>22912</v>
      </c>
      <c r="S2842">
        <v>0</v>
      </c>
      <c r="T2842">
        <v>0</v>
      </c>
      <c r="U2842">
        <v>0</v>
      </c>
      <c r="W2842">
        <v>0</v>
      </c>
      <c r="X2842">
        <v>0</v>
      </c>
      <c r="Y2842">
        <v>0</v>
      </c>
      <c r="AB2842" s="180">
        <v>44285</v>
      </c>
      <c r="AC2842">
        <v>1</v>
      </c>
      <c r="AD2842" t="s">
        <v>1922</v>
      </c>
      <c r="AE2842">
        <v>1</v>
      </c>
      <c r="AF2842">
        <v>30</v>
      </c>
      <c r="AG2842">
        <v>0</v>
      </c>
      <c r="AN2842">
        <v>1</v>
      </c>
      <c r="AO2842">
        <v>1</v>
      </c>
      <c r="AR2842" s="178">
        <v>1858</v>
      </c>
      <c r="AS2842" t="s">
        <v>1921</v>
      </c>
      <c r="AT2842">
        <v>0</v>
      </c>
      <c r="AU2842">
        <v>0</v>
      </c>
      <c r="AV2842">
        <v>890480123</v>
      </c>
      <c r="AW2842" t="s">
        <v>1920</v>
      </c>
      <c r="AX2842">
        <v>5</v>
      </c>
      <c r="BC2842">
        <v>2</v>
      </c>
      <c r="BD2842">
        <v>7</v>
      </c>
      <c r="BE2842">
        <v>2</v>
      </c>
    </row>
    <row r="2843" spans="1:57" x14ac:dyDescent="0.25">
      <c r="A2843" s="179">
        <f t="shared" si="44"/>
        <v>43239</v>
      </c>
      <c r="B2843" t="s">
        <v>1923</v>
      </c>
      <c r="C2843">
        <v>72140499</v>
      </c>
      <c r="D2843">
        <v>144105</v>
      </c>
      <c r="E2843">
        <v>4</v>
      </c>
      <c r="F2843">
        <v>550025193</v>
      </c>
      <c r="G2843" s="180">
        <v>44212</v>
      </c>
      <c r="H2843" s="180">
        <v>45350</v>
      </c>
      <c r="I2843">
        <v>0</v>
      </c>
      <c r="J2843">
        <v>1</v>
      </c>
      <c r="K2843">
        <v>2</v>
      </c>
      <c r="L2843">
        <v>30</v>
      </c>
      <c r="M2843">
        <v>2</v>
      </c>
      <c r="N2843" s="170">
        <v>22490513</v>
      </c>
      <c r="O2843" s="170">
        <v>24960000</v>
      </c>
      <c r="P2843" s="178">
        <v>50000</v>
      </c>
      <c r="Q2843" s="178">
        <v>1922</v>
      </c>
      <c r="R2843" s="178">
        <v>47056</v>
      </c>
      <c r="S2843">
        <v>0</v>
      </c>
      <c r="T2843">
        <v>0</v>
      </c>
      <c r="U2843">
        <v>0</v>
      </c>
      <c r="W2843">
        <v>0</v>
      </c>
      <c r="X2843">
        <v>0</v>
      </c>
      <c r="Y2843">
        <v>0</v>
      </c>
      <c r="AB2843" s="180">
        <v>44285</v>
      </c>
      <c r="AC2843">
        <v>1</v>
      </c>
      <c r="AD2843" t="s">
        <v>1922</v>
      </c>
      <c r="AE2843">
        <v>1</v>
      </c>
      <c r="AF2843">
        <v>30</v>
      </c>
      <c r="AG2843">
        <v>0</v>
      </c>
      <c r="AN2843">
        <v>1</v>
      </c>
      <c r="AO2843">
        <v>1</v>
      </c>
      <c r="AR2843" s="178">
        <v>3817</v>
      </c>
      <c r="AS2843" t="s">
        <v>1921</v>
      </c>
      <c r="AT2843">
        <v>0</v>
      </c>
      <c r="AU2843">
        <v>0</v>
      </c>
      <c r="AV2843">
        <v>890480123</v>
      </c>
      <c r="AW2843" t="s">
        <v>1920</v>
      </c>
      <c r="AX2843">
        <v>5</v>
      </c>
      <c r="BC2843">
        <v>2</v>
      </c>
      <c r="BD2843">
        <v>7</v>
      </c>
      <c r="BE2843">
        <v>2</v>
      </c>
    </row>
    <row r="2844" spans="1:57" x14ac:dyDescent="0.25">
      <c r="A2844" s="179">
        <f t="shared" si="44"/>
        <v>12155</v>
      </c>
      <c r="B2844" t="s">
        <v>1923</v>
      </c>
      <c r="C2844">
        <v>72140499</v>
      </c>
      <c r="D2844">
        <v>144105</v>
      </c>
      <c r="E2844">
        <v>4</v>
      </c>
      <c r="F2844">
        <v>550025202</v>
      </c>
      <c r="G2844" s="180">
        <v>44214</v>
      </c>
      <c r="H2844" s="180">
        <v>45350</v>
      </c>
      <c r="I2844">
        <v>0</v>
      </c>
      <c r="J2844">
        <v>1</v>
      </c>
      <c r="K2844">
        <v>2</v>
      </c>
      <c r="L2844">
        <v>30</v>
      </c>
      <c r="M2844">
        <v>2</v>
      </c>
      <c r="N2844" s="170">
        <v>22490513</v>
      </c>
      <c r="O2844" s="170">
        <v>24960000</v>
      </c>
      <c r="P2844" s="178">
        <v>14070</v>
      </c>
      <c r="Q2844" s="178">
        <v>541</v>
      </c>
      <c r="R2844" s="178">
        <v>13228</v>
      </c>
      <c r="S2844">
        <v>0</v>
      </c>
      <c r="T2844">
        <v>0</v>
      </c>
      <c r="U2844">
        <v>0</v>
      </c>
      <c r="W2844">
        <v>0</v>
      </c>
      <c r="X2844">
        <v>0</v>
      </c>
      <c r="Y2844">
        <v>0</v>
      </c>
      <c r="AB2844" s="180">
        <v>44285</v>
      </c>
      <c r="AC2844">
        <v>1</v>
      </c>
      <c r="AD2844" t="s">
        <v>1922</v>
      </c>
      <c r="AE2844">
        <v>1</v>
      </c>
      <c r="AF2844">
        <v>30</v>
      </c>
      <c r="AG2844">
        <v>0</v>
      </c>
      <c r="AN2844">
        <v>1</v>
      </c>
      <c r="AO2844">
        <v>1</v>
      </c>
      <c r="AR2844" s="178">
        <v>1073</v>
      </c>
      <c r="AS2844" t="s">
        <v>1921</v>
      </c>
      <c r="AT2844">
        <v>0</v>
      </c>
      <c r="AU2844">
        <v>0</v>
      </c>
      <c r="AV2844">
        <v>890480123</v>
      </c>
      <c r="AW2844" t="s">
        <v>1920</v>
      </c>
      <c r="AX2844">
        <v>5</v>
      </c>
      <c r="BC2844">
        <v>2</v>
      </c>
      <c r="BD2844">
        <v>7</v>
      </c>
      <c r="BE2844">
        <v>2</v>
      </c>
    </row>
    <row r="2845" spans="1:57" x14ac:dyDescent="0.25">
      <c r="A2845" s="179">
        <f t="shared" si="44"/>
        <v>43239</v>
      </c>
      <c r="B2845" t="s">
        <v>1923</v>
      </c>
      <c r="C2845">
        <v>72140499</v>
      </c>
      <c r="D2845">
        <v>144105</v>
      </c>
      <c r="E2845">
        <v>4</v>
      </c>
      <c r="F2845">
        <v>550025206</v>
      </c>
      <c r="G2845" s="180">
        <v>44215</v>
      </c>
      <c r="H2845" s="180">
        <v>45350</v>
      </c>
      <c r="I2845">
        <v>0</v>
      </c>
      <c r="J2845">
        <v>1</v>
      </c>
      <c r="K2845">
        <v>2</v>
      </c>
      <c r="L2845">
        <v>30</v>
      </c>
      <c r="M2845">
        <v>2</v>
      </c>
      <c r="N2845" s="170">
        <v>22490513</v>
      </c>
      <c r="O2845" s="170">
        <v>24960000</v>
      </c>
      <c r="P2845" s="178">
        <v>50000</v>
      </c>
      <c r="Q2845" s="178">
        <v>1922</v>
      </c>
      <c r="R2845" s="178">
        <v>47056</v>
      </c>
      <c r="S2845">
        <v>0</v>
      </c>
      <c r="T2845">
        <v>0</v>
      </c>
      <c r="U2845">
        <v>0</v>
      </c>
      <c r="W2845">
        <v>0</v>
      </c>
      <c r="X2845">
        <v>0</v>
      </c>
      <c r="Y2845">
        <v>0</v>
      </c>
      <c r="AB2845" s="180">
        <v>44285</v>
      </c>
      <c r="AC2845">
        <v>1</v>
      </c>
      <c r="AD2845" t="s">
        <v>1922</v>
      </c>
      <c r="AE2845">
        <v>1</v>
      </c>
      <c r="AF2845">
        <v>30</v>
      </c>
      <c r="AG2845">
        <v>0</v>
      </c>
      <c r="AN2845">
        <v>1</v>
      </c>
      <c r="AO2845">
        <v>1</v>
      </c>
      <c r="AR2845" s="178">
        <v>3817</v>
      </c>
      <c r="AS2845" t="s">
        <v>1921</v>
      </c>
      <c r="AT2845">
        <v>0</v>
      </c>
      <c r="AU2845">
        <v>0</v>
      </c>
      <c r="AV2845">
        <v>890480123</v>
      </c>
      <c r="AW2845" t="s">
        <v>1920</v>
      </c>
      <c r="AX2845">
        <v>5</v>
      </c>
      <c r="BC2845">
        <v>2</v>
      </c>
      <c r="BD2845">
        <v>7</v>
      </c>
      <c r="BE2845">
        <v>2</v>
      </c>
    </row>
    <row r="2846" spans="1:57" x14ac:dyDescent="0.25">
      <c r="A2846" s="179">
        <f t="shared" si="44"/>
        <v>60534</v>
      </c>
      <c r="B2846" t="s">
        <v>1923</v>
      </c>
      <c r="C2846">
        <v>72140499</v>
      </c>
      <c r="D2846">
        <v>144105</v>
      </c>
      <c r="E2846">
        <v>4</v>
      </c>
      <c r="F2846">
        <v>550025387</v>
      </c>
      <c r="G2846" s="180">
        <v>44238</v>
      </c>
      <c r="H2846" s="180">
        <v>45350</v>
      </c>
      <c r="I2846">
        <v>0</v>
      </c>
      <c r="J2846">
        <v>1</v>
      </c>
      <c r="K2846">
        <v>2</v>
      </c>
      <c r="L2846">
        <v>30</v>
      </c>
      <c r="M2846">
        <v>2</v>
      </c>
      <c r="N2846" s="170">
        <v>22490513</v>
      </c>
      <c r="O2846" s="170">
        <v>24960000</v>
      </c>
      <c r="P2846" s="178">
        <v>70000</v>
      </c>
      <c r="Q2846" s="178">
        <v>2691</v>
      </c>
      <c r="R2846" s="178">
        <v>65878</v>
      </c>
      <c r="S2846">
        <v>0</v>
      </c>
      <c r="T2846">
        <v>0</v>
      </c>
      <c r="U2846">
        <v>0</v>
      </c>
      <c r="W2846">
        <v>0</v>
      </c>
      <c r="X2846">
        <v>0</v>
      </c>
      <c r="Y2846">
        <v>0</v>
      </c>
      <c r="AB2846" s="180">
        <v>44285</v>
      </c>
      <c r="AC2846">
        <v>1</v>
      </c>
      <c r="AD2846" t="s">
        <v>1922</v>
      </c>
      <c r="AE2846">
        <v>1</v>
      </c>
      <c r="AF2846">
        <v>30</v>
      </c>
      <c r="AG2846">
        <v>0</v>
      </c>
      <c r="AN2846">
        <v>1</v>
      </c>
      <c r="AO2846">
        <v>1</v>
      </c>
      <c r="AR2846" s="178">
        <v>5344</v>
      </c>
      <c r="AS2846" t="s">
        <v>1921</v>
      </c>
      <c r="AT2846">
        <v>0</v>
      </c>
      <c r="AU2846">
        <v>0</v>
      </c>
      <c r="AV2846">
        <v>890480123</v>
      </c>
      <c r="AW2846" t="s">
        <v>1920</v>
      </c>
      <c r="AX2846">
        <v>5</v>
      </c>
      <c r="BC2846">
        <v>2</v>
      </c>
      <c r="BD2846">
        <v>7</v>
      </c>
      <c r="BE2846">
        <v>2</v>
      </c>
    </row>
    <row r="2847" spans="1:57" x14ac:dyDescent="0.25">
      <c r="A2847" s="179">
        <f t="shared" si="44"/>
        <v>8494</v>
      </c>
      <c r="B2847" t="s">
        <v>1923</v>
      </c>
      <c r="C2847">
        <v>72140499</v>
      </c>
      <c r="D2847">
        <v>144105</v>
      </c>
      <c r="E2847">
        <v>4</v>
      </c>
      <c r="F2847">
        <v>550025443</v>
      </c>
      <c r="G2847" s="180">
        <v>44251</v>
      </c>
      <c r="H2847" s="180">
        <v>45379</v>
      </c>
      <c r="I2847">
        <v>0</v>
      </c>
      <c r="J2847">
        <v>1</v>
      </c>
      <c r="K2847">
        <v>3</v>
      </c>
      <c r="L2847">
        <v>30</v>
      </c>
      <c r="M2847">
        <v>2</v>
      </c>
      <c r="N2847" s="170">
        <v>22490513</v>
      </c>
      <c r="O2847" s="170">
        <v>24960000</v>
      </c>
      <c r="P2847" s="178">
        <v>10000</v>
      </c>
      <c r="Q2847" s="178">
        <v>384</v>
      </c>
      <c r="R2847" s="178">
        <v>9244</v>
      </c>
      <c r="S2847">
        <v>0</v>
      </c>
      <c r="T2847">
        <v>0</v>
      </c>
      <c r="U2847">
        <v>0</v>
      </c>
      <c r="W2847">
        <v>0</v>
      </c>
      <c r="X2847">
        <v>0</v>
      </c>
      <c r="Y2847">
        <v>0</v>
      </c>
      <c r="AB2847" s="180">
        <v>44285</v>
      </c>
      <c r="AC2847">
        <v>1</v>
      </c>
      <c r="AD2847" t="s">
        <v>1922</v>
      </c>
      <c r="AE2847">
        <v>1</v>
      </c>
      <c r="AF2847">
        <v>30</v>
      </c>
      <c r="AG2847">
        <v>0</v>
      </c>
      <c r="AN2847">
        <v>1</v>
      </c>
      <c r="AO2847">
        <v>1</v>
      </c>
      <c r="AR2847" s="178">
        <v>750</v>
      </c>
      <c r="AS2847" t="s">
        <v>1921</v>
      </c>
      <c r="AT2847">
        <v>0</v>
      </c>
      <c r="AU2847">
        <v>0</v>
      </c>
      <c r="AV2847">
        <v>890480123</v>
      </c>
      <c r="AW2847" t="s">
        <v>1920</v>
      </c>
      <c r="AX2847">
        <v>5</v>
      </c>
      <c r="BC2847">
        <v>2</v>
      </c>
      <c r="BD2847">
        <v>7</v>
      </c>
      <c r="BE2847">
        <v>2</v>
      </c>
    </row>
    <row r="2848" spans="1:57" x14ac:dyDescent="0.25">
      <c r="A2848" s="179">
        <f t="shared" si="44"/>
        <v>8494</v>
      </c>
      <c r="B2848" t="s">
        <v>1923</v>
      </c>
      <c r="C2848">
        <v>72140499</v>
      </c>
      <c r="D2848">
        <v>144105</v>
      </c>
      <c r="E2848">
        <v>4</v>
      </c>
      <c r="F2848">
        <v>550025444</v>
      </c>
      <c r="G2848" s="180">
        <v>44251</v>
      </c>
      <c r="H2848" s="180">
        <v>45379</v>
      </c>
      <c r="I2848">
        <v>0</v>
      </c>
      <c r="J2848">
        <v>1</v>
      </c>
      <c r="K2848">
        <v>3</v>
      </c>
      <c r="L2848">
        <v>30</v>
      </c>
      <c r="M2848">
        <v>2</v>
      </c>
      <c r="N2848" s="170">
        <v>22490513</v>
      </c>
      <c r="O2848" s="170">
        <v>24960000</v>
      </c>
      <c r="P2848" s="178">
        <v>10000</v>
      </c>
      <c r="Q2848" s="178">
        <v>384</v>
      </c>
      <c r="R2848" s="178">
        <v>9244</v>
      </c>
      <c r="S2848">
        <v>0</v>
      </c>
      <c r="T2848">
        <v>0</v>
      </c>
      <c r="U2848">
        <v>0</v>
      </c>
      <c r="W2848">
        <v>0</v>
      </c>
      <c r="X2848">
        <v>0</v>
      </c>
      <c r="Y2848">
        <v>0</v>
      </c>
      <c r="AB2848" s="180">
        <v>44285</v>
      </c>
      <c r="AC2848">
        <v>1</v>
      </c>
      <c r="AD2848" t="s">
        <v>1922</v>
      </c>
      <c r="AE2848">
        <v>1</v>
      </c>
      <c r="AF2848">
        <v>30</v>
      </c>
      <c r="AG2848">
        <v>0</v>
      </c>
      <c r="AN2848">
        <v>1</v>
      </c>
      <c r="AO2848">
        <v>1</v>
      </c>
      <c r="AR2848" s="178">
        <v>750</v>
      </c>
      <c r="AS2848" t="s">
        <v>1921</v>
      </c>
      <c r="AT2848">
        <v>0</v>
      </c>
      <c r="AU2848">
        <v>0</v>
      </c>
      <c r="AV2848">
        <v>890480123</v>
      </c>
      <c r="AW2848" t="s">
        <v>1920</v>
      </c>
      <c r="AX2848">
        <v>5</v>
      </c>
      <c r="BC2848">
        <v>2</v>
      </c>
      <c r="BD2848">
        <v>7</v>
      </c>
      <c r="BE2848">
        <v>2</v>
      </c>
    </row>
    <row r="2849" spans="1:57" x14ac:dyDescent="0.25">
      <c r="A2849" s="179">
        <f t="shared" si="44"/>
        <v>88356</v>
      </c>
      <c r="B2849" t="s">
        <v>1923</v>
      </c>
      <c r="C2849">
        <v>72140499</v>
      </c>
      <c r="D2849">
        <v>144105</v>
      </c>
      <c r="E2849">
        <v>4</v>
      </c>
      <c r="F2849">
        <v>550025634</v>
      </c>
      <c r="G2849" s="180">
        <v>44279</v>
      </c>
      <c r="H2849" s="180">
        <v>45412</v>
      </c>
      <c r="I2849">
        <v>0</v>
      </c>
      <c r="J2849">
        <v>1</v>
      </c>
      <c r="K2849">
        <v>1</v>
      </c>
      <c r="L2849">
        <v>30</v>
      </c>
      <c r="M2849">
        <v>2</v>
      </c>
      <c r="N2849" s="170">
        <v>22490513</v>
      </c>
      <c r="O2849" s="170">
        <v>24960000</v>
      </c>
      <c r="P2849" s="178">
        <v>100000</v>
      </c>
      <c r="Q2849" s="178">
        <v>3844</v>
      </c>
      <c r="R2849" s="178">
        <v>96156</v>
      </c>
      <c r="S2849">
        <v>0</v>
      </c>
      <c r="T2849">
        <v>0</v>
      </c>
      <c r="U2849">
        <v>0</v>
      </c>
      <c r="W2849">
        <v>0</v>
      </c>
      <c r="X2849">
        <v>0</v>
      </c>
      <c r="Y2849">
        <v>0</v>
      </c>
      <c r="AB2849" s="180">
        <v>44285</v>
      </c>
      <c r="AC2849">
        <v>1</v>
      </c>
      <c r="AD2849" t="s">
        <v>1922</v>
      </c>
      <c r="AE2849">
        <v>1</v>
      </c>
      <c r="AF2849">
        <v>30</v>
      </c>
      <c r="AG2849">
        <v>0</v>
      </c>
      <c r="AN2849">
        <v>1</v>
      </c>
      <c r="AO2849">
        <v>1</v>
      </c>
      <c r="AR2849" s="178">
        <v>7800</v>
      </c>
      <c r="AS2849" t="s">
        <v>1921</v>
      </c>
      <c r="AT2849">
        <v>0</v>
      </c>
      <c r="AU2849">
        <v>0</v>
      </c>
      <c r="AV2849">
        <v>890480123</v>
      </c>
      <c r="AW2849" t="s">
        <v>1920</v>
      </c>
      <c r="AX2849">
        <v>5</v>
      </c>
      <c r="BC2849">
        <v>2</v>
      </c>
      <c r="BD2849">
        <v>7</v>
      </c>
      <c r="BE2849">
        <v>2</v>
      </c>
    </row>
    <row r="2850" spans="1:57" x14ac:dyDescent="0.25">
      <c r="A2850" s="179">
        <f t="shared" si="44"/>
        <v>5513</v>
      </c>
      <c r="B2850" t="s">
        <v>1923</v>
      </c>
      <c r="C2850">
        <v>72140499</v>
      </c>
      <c r="D2850">
        <v>144105</v>
      </c>
      <c r="E2850">
        <v>4</v>
      </c>
      <c r="F2850">
        <v>550025709</v>
      </c>
      <c r="G2850" s="180">
        <v>44286</v>
      </c>
      <c r="H2850" s="180">
        <v>44346</v>
      </c>
      <c r="I2850">
        <v>0</v>
      </c>
      <c r="J2850">
        <v>1</v>
      </c>
      <c r="K2850">
        <v>0</v>
      </c>
      <c r="L2850">
        <v>30</v>
      </c>
      <c r="M2850">
        <v>2</v>
      </c>
      <c r="N2850">
        <v>0</v>
      </c>
      <c r="O2850">
        <v>0</v>
      </c>
      <c r="P2850" s="178">
        <v>6000</v>
      </c>
      <c r="Q2850" s="178">
        <v>6000</v>
      </c>
      <c r="R2850" s="178">
        <v>6000</v>
      </c>
      <c r="S2850">
        <v>0</v>
      </c>
      <c r="T2850">
        <v>0</v>
      </c>
      <c r="U2850">
        <v>0</v>
      </c>
      <c r="W2850">
        <v>0</v>
      </c>
      <c r="X2850">
        <v>0</v>
      </c>
      <c r="Y2850">
        <v>0</v>
      </c>
      <c r="AB2850" s="180">
        <v>44286</v>
      </c>
      <c r="AC2850">
        <v>1</v>
      </c>
      <c r="AD2850" t="s">
        <v>1922</v>
      </c>
      <c r="AE2850">
        <v>1</v>
      </c>
      <c r="AF2850">
        <v>30</v>
      </c>
      <c r="AG2850">
        <v>0</v>
      </c>
      <c r="AN2850">
        <v>1</v>
      </c>
      <c r="AO2850">
        <v>1</v>
      </c>
      <c r="AR2850" s="178">
        <v>487</v>
      </c>
      <c r="AS2850" t="s">
        <v>1921</v>
      </c>
      <c r="AT2850">
        <v>0</v>
      </c>
      <c r="AU2850">
        <v>0</v>
      </c>
      <c r="AV2850">
        <v>890480123</v>
      </c>
      <c r="AW2850" t="s">
        <v>1920</v>
      </c>
      <c r="AX2850">
        <v>5</v>
      </c>
      <c r="BC2850">
        <v>2</v>
      </c>
      <c r="BD2850">
        <v>7</v>
      </c>
      <c r="BE2850">
        <v>2</v>
      </c>
    </row>
    <row r="2851" spans="1:57" x14ac:dyDescent="0.25">
      <c r="A2851" s="179">
        <f t="shared" si="44"/>
        <v>16192134</v>
      </c>
      <c r="B2851" t="s">
        <v>1923</v>
      </c>
      <c r="C2851">
        <v>72143109</v>
      </c>
      <c r="D2851">
        <v>141105</v>
      </c>
      <c r="E2851">
        <v>4</v>
      </c>
      <c r="F2851">
        <v>12028</v>
      </c>
      <c r="G2851" s="180">
        <v>42760</v>
      </c>
      <c r="H2851" s="180">
        <v>45316</v>
      </c>
      <c r="I2851">
        <v>5</v>
      </c>
      <c r="J2851">
        <v>1</v>
      </c>
      <c r="K2851">
        <v>49</v>
      </c>
      <c r="L2851">
        <v>30</v>
      </c>
      <c r="M2851">
        <v>2</v>
      </c>
      <c r="N2851" s="170">
        <v>13121400</v>
      </c>
      <c r="O2851" s="170">
        <v>13940000</v>
      </c>
      <c r="P2851" s="178">
        <v>44271000</v>
      </c>
      <c r="Q2851" s="178">
        <v>808301</v>
      </c>
      <c r="R2851" s="178">
        <v>22857183</v>
      </c>
      <c r="S2851">
        <v>41640</v>
      </c>
      <c r="T2851">
        <v>0</v>
      </c>
      <c r="U2851">
        <v>49190000</v>
      </c>
      <c r="V2851" t="s">
        <v>1927</v>
      </c>
      <c r="W2851">
        <v>0</v>
      </c>
      <c r="X2851">
        <v>0</v>
      </c>
      <c r="Y2851">
        <v>0</v>
      </c>
      <c r="AB2851" s="180">
        <v>44285</v>
      </c>
      <c r="AC2851">
        <v>3</v>
      </c>
      <c r="AD2851" t="s">
        <v>1922</v>
      </c>
      <c r="AE2851">
        <v>1</v>
      </c>
      <c r="AF2851">
        <v>30</v>
      </c>
      <c r="AG2851">
        <v>8126</v>
      </c>
      <c r="AN2851">
        <v>1</v>
      </c>
      <c r="AO2851">
        <v>1</v>
      </c>
      <c r="AR2851" s="178">
        <v>6665049</v>
      </c>
      <c r="AS2851" t="s">
        <v>1921</v>
      </c>
      <c r="AT2851">
        <v>0</v>
      </c>
      <c r="AU2851">
        <v>0</v>
      </c>
      <c r="AV2851">
        <v>890480123</v>
      </c>
      <c r="AW2851" t="s">
        <v>1920</v>
      </c>
      <c r="AX2851">
        <v>5</v>
      </c>
      <c r="BC2851">
        <v>1</v>
      </c>
      <c r="BD2851">
        <v>7</v>
      </c>
      <c r="BE2851">
        <v>2</v>
      </c>
    </row>
    <row r="2852" spans="1:57" x14ac:dyDescent="0.25">
      <c r="A2852" s="179">
        <f t="shared" si="44"/>
        <v>51409931</v>
      </c>
      <c r="B2852" t="s">
        <v>1923</v>
      </c>
      <c r="C2852">
        <v>72143109</v>
      </c>
      <c r="D2852">
        <v>144105</v>
      </c>
      <c r="E2852">
        <v>4</v>
      </c>
      <c r="F2852">
        <v>14624</v>
      </c>
      <c r="G2852" s="180">
        <v>43362</v>
      </c>
      <c r="H2852" s="180">
        <v>45919</v>
      </c>
      <c r="I2852">
        <v>11</v>
      </c>
      <c r="J2852">
        <v>1</v>
      </c>
      <c r="K2852">
        <v>29</v>
      </c>
      <c r="L2852">
        <v>30</v>
      </c>
      <c r="M2852">
        <v>2</v>
      </c>
      <c r="N2852" s="170">
        <v>17726461</v>
      </c>
      <c r="O2852" s="170">
        <v>19240000</v>
      </c>
      <c r="P2852" s="178">
        <v>93700000</v>
      </c>
      <c r="Q2852" s="178">
        <v>1954377</v>
      </c>
      <c r="R2852" s="178">
        <v>72571422</v>
      </c>
      <c r="S2852">
        <v>391985</v>
      </c>
      <c r="T2852">
        <v>0</v>
      </c>
      <c r="U2852">
        <v>0</v>
      </c>
      <c r="W2852">
        <v>0</v>
      </c>
      <c r="X2852">
        <v>0</v>
      </c>
      <c r="Y2852">
        <v>0</v>
      </c>
      <c r="AB2852" s="180">
        <v>44285</v>
      </c>
      <c r="AC2852">
        <v>1</v>
      </c>
      <c r="AD2852" t="s">
        <v>1922</v>
      </c>
      <c r="AE2852">
        <v>1</v>
      </c>
      <c r="AF2852">
        <v>30</v>
      </c>
      <c r="AG2852">
        <v>202445</v>
      </c>
      <c r="AN2852">
        <v>1</v>
      </c>
      <c r="AO2852">
        <v>1</v>
      </c>
      <c r="AR2852" s="178">
        <v>21161491</v>
      </c>
      <c r="AS2852" t="s">
        <v>1921</v>
      </c>
      <c r="AT2852">
        <v>0</v>
      </c>
      <c r="AU2852">
        <v>0</v>
      </c>
      <c r="AV2852">
        <v>890480123</v>
      </c>
      <c r="AW2852" t="s">
        <v>1920</v>
      </c>
      <c r="AX2852">
        <v>5</v>
      </c>
      <c r="BC2852">
        <v>1</v>
      </c>
      <c r="BD2852">
        <v>7</v>
      </c>
      <c r="BE2852">
        <v>2</v>
      </c>
    </row>
    <row r="2853" spans="1:57" x14ac:dyDescent="0.25">
      <c r="A2853" s="179">
        <f t="shared" si="44"/>
        <v>1370347</v>
      </c>
      <c r="B2853" t="s">
        <v>1923</v>
      </c>
      <c r="C2853">
        <v>72143109</v>
      </c>
      <c r="D2853">
        <v>144105</v>
      </c>
      <c r="E2853">
        <v>4</v>
      </c>
      <c r="F2853">
        <v>16409</v>
      </c>
      <c r="G2853" s="180">
        <v>43745</v>
      </c>
      <c r="H2853" s="180">
        <v>44476</v>
      </c>
      <c r="I2853">
        <v>0</v>
      </c>
      <c r="J2853">
        <v>1</v>
      </c>
      <c r="K2853">
        <v>18</v>
      </c>
      <c r="L2853">
        <v>30</v>
      </c>
      <c r="M2853">
        <v>2</v>
      </c>
      <c r="N2853" s="170">
        <v>12185828</v>
      </c>
      <c r="O2853" s="170">
        <v>12890000</v>
      </c>
      <c r="P2853" s="178">
        <v>7167000</v>
      </c>
      <c r="Q2853" s="178">
        <v>337998</v>
      </c>
      <c r="R2853" s="178">
        <v>1934413</v>
      </c>
      <c r="S2853">
        <v>0</v>
      </c>
      <c r="T2853">
        <v>0</v>
      </c>
      <c r="U2853">
        <v>0</v>
      </c>
      <c r="W2853">
        <v>0</v>
      </c>
      <c r="X2853">
        <v>0</v>
      </c>
      <c r="Y2853">
        <v>0</v>
      </c>
      <c r="AB2853" s="180">
        <v>44285</v>
      </c>
      <c r="AC2853">
        <v>1</v>
      </c>
      <c r="AD2853" t="s">
        <v>1922</v>
      </c>
      <c r="AE2853">
        <v>1</v>
      </c>
      <c r="AF2853">
        <v>30</v>
      </c>
      <c r="AG2853">
        <v>0</v>
      </c>
      <c r="AN2853">
        <v>1</v>
      </c>
      <c r="AO2853">
        <v>1</v>
      </c>
      <c r="AR2853" s="178">
        <v>564066</v>
      </c>
      <c r="AS2853" t="s">
        <v>1921</v>
      </c>
      <c r="AT2853">
        <v>0</v>
      </c>
      <c r="AU2853">
        <v>0</v>
      </c>
      <c r="AV2853">
        <v>890480123</v>
      </c>
      <c r="AW2853" t="s">
        <v>1920</v>
      </c>
      <c r="AX2853">
        <v>5</v>
      </c>
      <c r="BC2853">
        <v>1</v>
      </c>
      <c r="BD2853">
        <v>7</v>
      </c>
      <c r="BE2853">
        <v>2</v>
      </c>
    </row>
    <row r="2854" spans="1:57" x14ac:dyDescent="0.25">
      <c r="A2854" s="179">
        <f t="shared" si="44"/>
        <v>36871088</v>
      </c>
      <c r="B2854" t="s">
        <v>1923</v>
      </c>
      <c r="C2854">
        <v>72143109</v>
      </c>
      <c r="D2854">
        <v>144105</v>
      </c>
      <c r="E2854">
        <v>4</v>
      </c>
      <c r="F2854">
        <v>16457</v>
      </c>
      <c r="G2854" s="180">
        <v>43754</v>
      </c>
      <c r="H2854" s="180">
        <v>46325</v>
      </c>
      <c r="I2854">
        <v>0</v>
      </c>
      <c r="J2854">
        <v>1</v>
      </c>
      <c r="K2854">
        <v>17</v>
      </c>
      <c r="L2854">
        <v>30</v>
      </c>
      <c r="M2854">
        <v>2</v>
      </c>
      <c r="N2854" s="170">
        <v>12185828</v>
      </c>
      <c r="O2854" s="170">
        <v>12890000</v>
      </c>
      <c r="P2854" s="178">
        <v>60547349</v>
      </c>
      <c r="Q2854" s="178">
        <v>1074853</v>
      </c>
      <c r="R2854" s="178">
        <v>52048062</v>
      </c>
      <c r="S2854">
        <v>0</v>
      </c>
      <c r="T2854">
        <v>0</v>
      </c>
      <c r="U2854">
        <v>0</v>
      </c>
      <c r="W2854">
        <v>0</v>
      </c>
      <c r="X2854">
        <v>0</v>
      </c>
      <c r="Y2854">
        <v>0</v>
      </c>
      <c r="AB2854" s="180">
        <v>44285</v>
      </c>
      <c r="AC2854">
        <v>1</v>
      </c>
      <c r="AD2854" t="s">
        <v>1922</v>
      </c>
      <c r="AE2854">
        <v>1</v>
      </c>
      <c r="AF2854">
        <v>30</v>
      </c>
      <c r="AG2854">
        <v>0</v>
      </c>
      <c r="AN2854">
        <v>1</v>
      </c>
      <c r="AO2854">
        <v>1</v>
      </c>
      <c r="AR2854" s="178">
        <v>15176974</v>
      </c>
      <c r="AS2854" t="s">
        <v>1921</v>
      </c>
      <c r="AT2854">
        <v>0</v>
      </c>
      <c r="AU2854">
        <v>0</v>
      </c>
      <c r="AV2854">
        <v>890480123</v>
      </c>
      <c r="AW2854" t="s">
        <v>1920</v>
      </c>
      <c r="AX2854">
        <v>5</v>
      </c>
      <c r="BC2854">
        <v>1</v>
      </c>
      <c r="BD2854">
        <v>7</v>
      </c>
      <c r="BE2854">
        <v>2</v>
      </c>
    </row>
    <row r="2855" spans="1:57" x14ac:dyDescent="0.25">
      <c r="A2855" s="179">
        <f t="shared" si="44"/>
        <v>283356</v>
      </c>
      <c r="B2855" t="s">
        <v>1923</v>
      </c>
      <c r="C2855">
        <v>72143109</v>
      </c>
      <c r="D2855">
        <v>144105</v>
      </c>
      <c r="E2855">
        <v>4</v>
      </c>
      <c r="F2855">
        <v>550020137</v>
      </c>
      <c r="G2855" s="180">
        <v>43425</v>
      </c>
      <c r="H2855" s="180">
        <v>45381</v>
      </c>
      <c r="I2855">
        <v>0</v>
      </c>
      <c r="J2855">
        <v>1</v>
      </c>
      <c r="K2855">
        <v>0</v>
      </c>
      <c r="L2855">
        <v>30</v>
      </c>
      <c r="M2855">
        <v>2</v>
      </c>
      <c r="N2855" s="170">
        <v>22490513</v>
      </c>
      <c r="O2855" s="170">
        <v>24960000</v>
      </c>
      <c r="P2855" s="178">
        <v>399992</v>
      </c>
      <c r="Q2855" s="178">
        <v>15687</v>
      </c>
      <c r="R2855" s="178">
        <v>399992</v>
      </c>
      <c r="S2855">
        <v>0</v>
      </c>
      <c r="T2855">
        <v>0</v>
      </c>
      <c r="U2855">
        <v>0</v>
      </c>
      <c r="W2855">
        <v>0</v>
      </c>
      <c r="X2855">
        <v>0</v>
      </c>
      <c r="Y2855">
        <v>0</v>
      </c>
      <c r="AB2855" s="180">
        <v>44286</v>
      </c>
      <c r="AC2855">
        <v>1</v>
      </c>
      <c r="AD2855" t="s">
        <v>1922</v>
      </c>
      <c r="AE2855">
        <v>1</v>
      </c>
      <c r="AF2855">
        <v>30</v>
      </c>
      <c r="AG2855">
        <v>0</v>
      </c>
      <c r="AN2855">
        <v>1</v>
      </c>
      <c r="AO2855">
        <v>1</v>
      </c>
      <c r="AR2855" s="178">
        <v>116636</v>
      </c>
      <c r="AS2855" t="s">
        <v>1921</v>
      </c>
      <c r="AT2855">
        <v>0</v>
      </c>
      <c r="AU2855">
        <v>0</v>
      </c>
      <c r="AV2855">
        <v>890480123</v>
      </c>
      <c r="AW2855" t="s">
        <v>1920</v>
      </c>
      <c r="AX2855">
        <v>5</v>
      </c>
      <c r="BC2855">
        <v>2</v>
      </c>
      <c r="BD2855">
        <v>7</v>
      </c>
      <c r="BE2855">
        <v>2</v>
      </c>
    </row>
    <row r="2856" spans="1:57" x14ac:dyDescent="0.25">
      <c r="A2856" s="179">
        <f t="shared" si="44"/>
        <v>10125</v>
      </c>
      <c r="B2856" t="s">
        <v>1923</v>
      </c>
      <c r="C2856">
        <v>72143109</v>
      </c>
      <c r="D2856">
        <v>144105</v>
      </c>
      <c r="E2856">
        <v>4</v>
      </c>
      <c r="F2856">
        <v>550020138</v>
      </c>
      <c r="G2856" s="180">
        <v>43425</v>
      </c>
      <c r="H2856" s="180">
        <v>45290</v>
      </c>
      <c r="I2856">
        <v>0</v>
      </c>
      <c r="J2856">
        <v>1</v>
      </c>
      <c r="K2856">
        <v>2</v>
      </c>
      <c r="L2856">
        <v>30</v>
      </c>
      <c r="M2856">
        <v>2</v>
      </c>
      <c r="N2856" s="170">
        <v>22490513</v>
      </c>
      <c r="O2856" s="170">
        <v>24960000</v>
      </c>
      <c r="P2856" s="178">
        <v>14933</v>
      </c>
      <c r="Q2856" s="178">
        <v>586</v>
      </c>
      <c r="R2856" s="178">
        <v>14292</v>
      </c>
      <c r="S2856">
        <v>0</v>
      </c>
      <c r="T2856">
        <v>0</v>
      </c>
      <c r="U2856">
        <v>0</v>
      </c>
      <c r="W2856">
        <v>0</v>
      </c>
      <c r="X2856">
        <v>0</v>
      </c>
      <c r="Y2856">
        <v>0</v>
      </c>
      <c r="AB2856" s="180">
        <v>44285</v>
      </c>
      <c r="AC2856">
        <v>1</v>
      </c>
      <c r="AD2856" t="s">
        <v>1922</v>
      </c>
      <c r="AE2856">
        <v>1</v>
      </c>
      <c r="AF2856">
        <v>30</v>
      </c>
      <c r="AG2856">
        <v>0</v>
      </c>
      <c r="AN2856">
        <v>1</v>
      </c>
      <c r="AO2856">
        <v>1</v>
      </c>
      <c r="AR2856" s="178">
        <v>4167</v>
      </c>
      <c r="AS2856" t="s">
        <v>1921</v>
      </c>
      <c r="AT2856">
        <v>0</v>
      </c>
      <c r="AU2856">
        <v>0</v>
      </c>
      <c r="AV2856">
        <v>890480123</v>
      </c>
      <c r="AW2856" t="s">
        <v>1920</v>
      </c>
      <c r="AX2856">
        <v>5</v>
      </c>
      <c r="BC2856">
        <v>2</v>
      </c>
      <c r="BD2856">
        <v>7</v>
      </c>
      <c r="BE2856">
        <v>2</v>
      </c>
    </row>
    <row r="2857" spans="1:57" x14ac:dyDescent="0.25">
      <c r="A2857" s="179">
        <f t="shared" si="44"/>
        <v>149701</v>
      </c>
      <c r="B2857" t="s">
        <v>1923</v>
      </c>
      <c r="C2857">
        <v>72143109</v>
      </c>
      <c r="D2857">
        <v>144105</v>
      </c>
      <c r="E2857">
        <v>4</v>
      </c>
      <c r="F2857">
        <v>550020254</v>
      </c>
      <c r="G2857" s="180">
        <v>43437</v>
      </c>
      <c r="H2857" s="180">
        <v>45319</v>
      </c>
      <c r="I2857">
        <v>0</v>
      </c>
      <c r="J2857">
        <v>1</v>
      </c>
      <c r="K2857">
        <v>1</v>
      </c>
      <c r="L2857">
        <v>30</v>
      </c>
      <c r="M2857">
        <v>2</v>
      </c>
      <c r="N2857" s="170">
        <v>22490513</v>
      </c>
      <c r="O2857" s="170">
        <v>24960000</v>
      </c>
      <c r="P2857" s="178">
        <v>215739</v>
      </c>
      <c r="Q2857" s="178">
        <v>8461</v>
      </c>
      <c r="R2857" s="178">
        <v>211321</v>
      </c>
      <c r="S2857">
        <v>0</v>
      </c>
      <c r="T2857">
        <v>0</v>
      </c>
      <c r="U2857">
        <v>0</v>
      </c>
      <c r="W2857">
        <v>0</v>
      </c>
      <c r="X2857">
        <v>0</v>
      </c>
      <c r="Y2857">
        <v>0</v>
      </c>
      <c r="AB2857" s="180">
        <v>44285</v>
      </c>
      <c r="AC2857">
        <v>1</v>
      </c>
      <c r="AD2857" t="s">
        <v>1922</v>
      </c>
      <c r="AE2857">
        <v>1</v>
      </c>
      <c r="AF2857">
        <v>30</v>
      </c>
      <c r="AG2857">
        <v>0</v>
      </c>
      <c r="AN2857">
        <v>1</v>
      </c>
      <c r="AO2857">
        <v>1</v>
      </c>
      <c r="AR2857" s="178">
        <v>61620</v>
      </c>
      <c r="AS2857" t="s">
        <v>1921</v>
      </c>
      <c r="AT2857">
        <v>0</v>
      </c>
      <c r="AU2857">
        <v>0</v>
      </c>
      <c r="AV2857">
        <v>890480123</v>
      </c>
      <c r="AW2857" t="s">
        <v>1920</v>
      </c>
      <c r="AX2857">
        <v>5</v>
      </c>
      <c r="BC2857">
        <v>2</v>
      </c>
      <c r="BD2857">
        <v>7</v>
      </c>
      <c r="BE2857">
        <v>2</v>
      </c>
    </row>
    <row r="2858" spans="1:57" x14ac:dyDescent="0.25">
      <c r="A2858" s="179">
        <f t="shared" si="44"/>
        <v>34595</v>
      </c>
      <c r="B2858" t="s">
        <v>1923</v>
      </c>
      <c r="C2858">
        <v>72143109</v>
      </c>
      <c r="D2858">
        <v>144105</v>
      </c>
      <c r="E2858">
        <v>4</v>
      </c>
      <c r="F2858">
        <v>550020305</v>
      </c>
      <c r="G2858" s="180">
        <v>43446</v>
      </c>
      <c r="H2858" s="180">
        <v>45137</v>
      </c>
      <c r="I2858">
        <v>0</v>
      </c>
      <c r="J2858">
        <v>1</v>
      </c>
      <c r="K2858">
        <v>7</v>
      </c>
      <c r="L2858">
        <v>30</v>
      </c>
      <c r="M2858">
        <v>2</v>
      </c>
      <c r="N2858" s="170">
        <v>22490513</v>
      </c>
      <c r="O2858" s="170">
        <v>24960000</v>
      </c>
      <c r="P2858" s="178">
        <v>57578</v>
      </c>
      <c r="Q2858" s="178">
        <v>2258</v>
      </c>
      <c r="R2858" s="178">
        <v>48835</v>
      </c>
      <c r="S2858">
        <v>0</v>
      </c>
      <c r="T2858">
        <v>0</v>
      </c>
      <c r="U2858">
        <v>0</v>
      </c>
      <c r="W2858">
        <v>0</v>
      </c>
      <c r="X2858">
        <v>0</v>
      </c>
      <c r="Y2858">
        <v>0</v>
      </c>
      <c r="AB2858" s="180">
        <v>44285</v>
      </c>
      <c r="AC2858">
        <v>1</v>
      </c>
      <c r="AD2858" t="s">
        <v>1922</v>
      </c>
      <c r="AE2858">
        <v>1</v>
      </c>
      <c r="AF2858">
        <v>30</v>
      </c>
      <c r="AG2858">
        <v>0</v>
      </c>
      <c r="AN2858">
        <v>1</v>
      </c>
      <c r="AO2858">
        <v>1</v>
      </c>
      <c r="AR2858" s="178">
        <v>14240</v>
      </c>
      <c r="AS2858" t="s">
        <v>1921</v>
      </c>
      <c r="AT2858">
        <v>0</v>
      </c>
      <c r="AU2858">
        <v>0</v>
      </c>
      <c r="AV2858">
        <v>890480123</v>
      </c>
      <c r="AW2858" t="s">
        <v>1920</v>
      </c>
      <c r="AX2858">
        <v>5</v>
      </c>
      <c r="BC2858">
        <v>2</v>
      </c>
      <c r="BD2858">
        <v>7</v>
      </c>
      <c r="BE2858">
        <v>2</v>
      </c>
    </row>
    <row r="2859" spans="1:57" x14ac:dyDescent="0.25">
      <c r="A2859" s="179">
        <f t="shared" si="44"/>
        <v>23646</v>
      </c>
      <c r="B2859" t="s">
        <v>1923</v>
      </c>
      <c r="C2859">
        <v>72143109</v>
      </c>
      <c r="D2859">
        <v>144105</v>
      </c>
      <c r="E2859">
        <v>4</v>
      </c>
      <c r="F2859">
        <v>550020555</v>
      </c>
      <c r="G2859" s="180">
        <v>43491</v>
      </c>
      <c r="H2859" s="180">
        <v>45137</v>
      </c>
      <c r="I2859">
        <v>0</v>
      </c>
      <c r="J2859">
        <v>1</v>
      </c>
      <c r="K2859">
        <v>7</v>
      </c>
      <c r="L2859">
        <v>30</v>
      </c>
      <c r="M2859">
        <v>2</v>
      </c>
      <c r="N2859" s="170">
        <v>22490513</v>
      </c>
      <c r="O2859" s="170">
        <v>24960000</v>
      </c>
      <c r="P2859" s="178">
        <v>39357</v>
      </c>
      <c r="Q2859" s="178">
        <v>1543</v>
      </c>
      <c r="R2859" s="178">
        <v>33379</v>
      </c>
      <c r="S2859">
        <v>0</v>
      </c>
      <c r="T2859">
        <v>0</v>
      </c>
      <c r="U2859">
        <v>0</v>
      </c>
      <c r="W2859">
        <v>0</v>
      </c>
      <c r="X2859">
        <v>0</v>
      </c>
      <c r="Y2859">
        <v>0</v>
      </c>
      <c r="AB2859" s="180">
        <v>44285</v>
      </c>
      <c r="AC2859">
        <v>1</v>
      </c>
      <c r="AD2859" t="s">
        <v>1922</v>
      </c>
      <c r="AE2859">
        <v>1</v>
      </c>
      <c r="AF2859">
        <v>30</v>
      </c>
      <c r="AG2859">
        <v>0</v>
      </c>
      <c r="AN2859">
        <v>1</v>
      </c>
      <c r="AO2859">
        <v>1</v>
      </c>
      <c r="AR2859" s="178">
        <v>9733</v>
      </c>
      <c r="AS2859" t="s">
        <v>1921</v>
      </c>
      <c r="AT2859">
        <v>0</v>
      </c>
      <c r="AU2859">
        <v>0</v>
      </c>
      <c r="AV2859">
        <v>890480123</v>
      </c>
      <c r="AW2859" t="s">
        <v>1920</v>
      </c>
      <c r="AX2859">
        <v>5</v>
      </c>
      <c r="BC2859">
        <v>2</v>
      </c>
      <c r="BD2859">
        <v>7</v>
      </c>
      <c r="BE2859">
        <v>2</v>
      </c>
    </row>
    <row r="2860" spans="1:57" x14ac:dyDescent="0.25">
      <c r="A2860" s="179">
        <f t="shared" si="44"/>
        <v>8369</v>
      </c>
      <c r="B2860" t="s">
        <v>1923</v>
      </c>
      <c r="C2860">
        <v>72143109</v>
      </c>
      <c r="D2860">
        <v>144105</v>
      </c>
      <c r="E2860">
        <v>4</v>
      </c>
      <c r="F2860">
        <v>550020564</v>
      </c>
      <c r="G2860" s="180">
        <v>43492</v>
      </c>
      <c r="H2860" s="180">
        <v>45137</v>
      </c>
      <c r="I2860">
        <v>0</v>
      </c>
      <c r="J2860">
        <v>1</v>
      </c>
      <c r="K2860">
        <v>7</v>
      </c>
      <c r="L2860">
        <v>30</v>
      </c>
      <c r="M2860">
        <v>2</v>
      </c>
      <c r="N2860" s="170">
        <v>22490513</v>
      </c>
      <c r="O2860" s="170">
        <v>24960000</v>
      </c>
      <c r="P2860" s="178">
        <v>13925</v>
      </c>
      <c r="Q2860" s="178">
        <v>546</v>
      </c>
      <c r="R2860" s="178">
        <v>11814</v>
      </c>
      <c r="S2860">
        <v>0</v>
      </c>
      <c r="T2860">
        <v>0</v>
      </c>
      <c r="U2860">
        <v>0</v>
      </c>
      <c r="W2860">
        <v>0</v>
      </c>
      <c r="X2860">
        <v>0</v>
      </c>
      <c r="Y2860">
        <v>0</v>
      </c>
      <c r="AB2860" s="180">
        <v>44285</v>
      </c>
      <c r="AC2860">
        <v>1</v>
      </c>
      <c r="AD2860" t="s">
        <v>1922</v>
      </c>
      <c r="AE2860">
        <v>1</v>
      </c>
      <c r="AF2860">
        <v>30</v>
      </c>
      <c r="AG2860">
        <v>0</v>
      </c>
      <c r="AN2860">
        <v>1</v>
      </c>
      <c r="AO2860">
        <v>1</v>
      </c>
      <c r="AR2860" s="178">
        <v>3445</v>
      </c>
      <c r="AS2860" t="s">
        <v>1921</v>
      </c>
      <c r="AT2860">
        <v>0</v>
      </c>
      <c r="AU2860">
        <v>0</v>
      </c>
      <c r="AV2860">
        <v>890480123</v>
      </c>
      <c r="AW2860" t="s">
        <v>1920</v>
      </c>
      <c r="AX2860">
        <v>5</v>
      </c>
      <c r="BC2860">
        <v>2</v>
      </c>
      <c r="BD2860">
        <v>7</v>
      </c>
      <c r="BE2860">
        <v>2</v>
      </c>
    </row>
    <row r="2861" spans="1:57" x14ac:dyDescent="0.25">
      <c r="A2861" s="179">
        <f t="shared" si="44"/>
        <v>7390</v>
      </c>
      <c r="B2861" t="s">
        <v>1923</v>
      </c>
      <c r="C2861">
        <v>72143109</v>
      </c>
      <c r="D2861">
        <v>144105</v>
      </c>
      <c r="E2861">
        <v>4</v>
      </c>
      <c r="F2861">
        <v>550020567</v>
      </c>
      <c r="G2861" s="180">
        <v>43492</v>
      </c>
      <c r="H2861" s="180">
        <v>45137</v>
      </c>
      <c r="I2861">
        <v>0</v>
      </c>
      <c r="J2861">
        <v>1</v>
      </c>
      <c r="K2861">
        <v>7</v>
      </c>
      <c r="L2861">
        <v>30</v>
      </c>
      <c r="M2861">
        <v>2</v>
      </c>
      <c r="N2861" s="170">
        <v>22490513</v>
      </c>
      <c r="O2861" s="170">
        <v>24960000</v>
      </c>
      <c r="P2861" s="178">
        <v>12295</v>
      </c>
      <c r="Q2861" s="178">
        <v>482</v>
      </c>
      <c r="R2861" s="178">
        <v>10432</v>
      </c>
      <c r="S2861">
        <v>0</v>
      </c>
      <c r="T2861">
        <v>0</v>
      </c>
      <c r="U2861">
        <v>0</v>
      </c>
      <c r="W2861">
        <v>0</v>
      </c>
      <c r="X2861">
        <v>0</v>
      </c>
      <c r="Y2861">
        <v>0</v>
      </c>
      <c r="AB2861" s="180">
        <v>44285</v>
      </c>
      <c r="AC2861">
        <v>1</v>
      </c>
      <c r="AD2861" t="s">
        <v>1922</v>
      </c>
      <c r="AE2861">
        <v>1</v>
      </c>
      <c r="AF2861">
        <v>30</v>
      </c>
      <c r="AG2861">
        <v>0</v>
      </c>
      <c r="AN2861">
        <v>1</v>
      </c>
      <c r="AO2861">
        <v>1</v>
      </c>
      <c r="AR2861" s="178">
        <v>3042</v>
      </c>
      <c r="AS2861" t="s">
        <v>1921</v>
      </c>
      <c r="AT2861">
        <v>0</v>
      </c>
      <c r="AU2861">
        <v>0</v>
      </c>
      <c r="AV2861">
        <v>890480123</v>
      </c>
      <c r="AW2861" t="s">
        <v>1920</v>
      </c>
      <c r="AX2861">
        <v>5</v>
      </c>
      <c r="BC2861">
        <v>2</v>
      </c>
      <c r="BD2861">
        <v>7</v>
      </c>
      <c r="BE2861">
        <v>2</v>
      </c>
    </row>
    <row r="2862" spans="1:57" x14ac:dyDescent="0.25">
      <c r="A2862" s="179">
        <f t="shared" si="44"/>
        <v>81146</v>
      </c>
      <c r="B2862" t="s">
        <v>1923</v>
      </c>
      <c r="C2862">
        <v>72143109</v>
      </c>
      <c r="D2862">
        <v>144105</v>
      </c>
      <c r="E2862">
        <v>4</v>
      </c>
      <c r="F2862">
        <v>550020568</v>
      </c>
      <c r="G2862" s="180">
        <v>43493</v>
      </c>
      <c r="H2862" s="180">
        <v>45137</v>
      </c>
      <c r="I2862">
        <v>0</v>
      </c>
      <c r="J2862">
        <v>1</v>
      </c>
      <c r="K2862">
        <v>7</v>
      </c>
      <c r="L2862">
        <v>30</v>
      </c>
      <c r="M2862">
        <v>2</v>
      </c>
      <c r="N2862" s="170">
        <v>22490513</v>
      </c>
      <c r="O2862" s="170">
        <v>24960000</v>
      </c>
      <c r="P2862" s="178">
        <v>135047</v>
      </c>
      <c r="Q2862" s="178">
        <v>5296</v>
      </c>
      <c r="R2862" s="178">
        <v>114548</v>
      </c>
      <c r="S2862">
        <v>0</v>
      </c>
      <c r="T2862">
        <v>0</v>
      </c>
      <c r="U2862">
        <v>0</v>
      </c>
      <c r="W2862">
        <v>0</v>
      </c>
      <c r="X2862">
        <v>0</v>
      </c>
      <c r="Y2862">
        <v>0</v>
      </c>
      <c r="AB2862" s="180">
        <v>44285</v>
      </c>
      <c r="AC2862">
        <v>1</v>
      </c>
      <c r="AD2862" t="s">
        <v>1922</v>
      </c>
      <c r="AE2862">
        <v>1</v>
      </c>
      <c r="AF2862">
        <v>30</v>
      </c>
      <c r="AG2862">
        <v>0</v>
      </c>
      <c r="AN2862">
        <v>1</v>
      </c>
      <c r="AO2862">
        <v>1</v>
      </c>
      <c r="AR2862" s="178">
        <v>33402</v>
      </c>
      <c r="AS2862" t="s">
        <v>1921</v>
      </c>
      <c r="AT2862">
        <v>0</v>
      </c>
      <c r="AU2862">
        <v>0</v>
      </c>
      <c r="AV2862">
        <v>890480123</v>
      </c>
      <c r="AW2862" t="s">
        <v>1920</v>
      </c>
      <c r="AX2862">
        <v>5</v>
      </c>
      <c r="BC2862">
        <v>2</v>
      </c>
      <c r="BD2862">
        <v>7</v>
      </c>
      <c r="BE2862">
        <v>2</v>
      </c>
    </row>
    <row r="2863" spans="1:57" x14ac:dyDescent="0.25">
      <c r="A2863" s="179">
        <f t="shared" si="44"/>
        <v>23326</v>
      </c>
      <c r="B2863" t="s">
        <v>1923</v>
      </c>
      <c r="C2863">
        <v>72143109</v>
      </c>
      <c r="D2863">
        <v>144105</v>
      </c>
      <c r="E2863">
        <v>4</v>
      </c>
      <c r="F2863">
        <v>550020569</v>
      </c>
      <c r="G2863" s="180">
        <v>43493</v>
      </c>
      <c r="H2863" s="180">
        <v>44589</v>
      </c>
      <c r="I2863">
        <v>0</v>
      </c>
      <c r="J2863">
        <v>1</v>
      </c>
      <c r="K2863">
        <v>25</v>
      </c>
      <c r="L2863">
        <v>30</v>
      </c>
      <c r="M2863">
        <v>2</v>
      </c>
      <c r="N2863" s="170">
        <v>22490513</v>
      </c>
      <c r="O2863" s="170">
        <v>24960000</v>
      </c>
      <c r="P2863" s="178">
        <v>92899</v>
      </c>
      <c r="Q2863" s="178">
        <v>3643</v>
      </c>
      <c r="R2863" s="178">
        <v>32927</v>
      </c>
      <c r="S2863">
        <v>0</v>
      </c>
      <c r="T2863">
        <v>0</v>
      </c>
      <c r="U2863">
        <v>0</v>
      </c>
      <c r="W2863">
        <v>0</v>
      </c>
      <c r="X2863">
        <v>0</v>
      </c>
      <c r="Y2863">
        <v>0</v>
      </c>
      <c r="AB2863" s="180">
        <v>44285</v>
      </c>
      <c r="AC2863">
        <v>1</v>
      </c>
      <c r="AD2863" t="s">
        <v>1922</v>
      </c>
      <c r="AE2863">
        <v>1</v>
      </c>
      <c r="AF2863">
        <v>30</v>
      </c>
      <c r="AG2863">
        <v>0</v>
      </c>
      <c r="AN2863">
        <v>1</v>
      </c>
      <c r="AO2863">
        <v>1</v>
      </c>
      <c r="AR2863" s="178">
        <v>9601</v>
      </c>
      <c r="AS2863" t="s">
        <v>1921</v>
      </c>
      <c r="AT2863">
        <v>0</v>
      </c>
      <c r="AU2863">
        <v>0</v>
      </c>
      <c r="AV2863">
        <v>890480123</v>
      </c>
      <c r="AW2863" t="s">
        <v>1920</v>
      </c>
      <c r="AX2863">
        <v>5</v>
      </c>
      <c r="BC2863">
        <v>2</v>
      </c>
      <c r="BD2863">
        <v>7</v>
      </c>
      <c r="BE2863">
        <v>2</v>
      </c>
    </row>
    <row r="2864" spans="1:57" x14ac:dyDescent="0.25">
      <c r="A2864" s="179">
        <f t="shared" si="44"/>
        <v>5244</v>
      </c>
      <c r="B2864" t="s">
        <v>1923</v>
      </c>
      <c r="C2864">
        <v>72143109</v>
      </c>
      <c r="D2864">
        <v>144105</v>
      </c>
      <c r="E2864">
        <v>4</v>
      </c>
      <c r="F2864">
        <v>550020574</v>
      </c>
      <c r="G2864" s="180">
        <v>43493</v>
      </c>
      <c r="H2864" s="180">
        <v>44589</v>
      </c>
      <c r="I2864">
        <v>0</v>
      </c>
      <c r="J2864">
        <v>1</v>
      </c>
      <c r="K2864">
        <v>25</v>
      </c>
      <c r="L2864">
        <v>30</v>
      </c>
      <c r="M2864">
        <v>2</v>
      </c>
      <c r="N2864" s="170">
        <v>22490513</v>
      </c>
      <c r="O2864" s="170">
        <v>24960000</v>
      </c>
      <c r="P2864" s="178">
        <v>20900</v>
      </c>
      <c r="Q2864" s="178">
        <v>820</v>
      </c>
      <c r="R2864" s="178">
        <v>7402</v>
      </c>
      <c r="S2864">
        <v>0</v>
      </c>
      <c r="T2864">
        <v>0</v>
      </c>
      <c r="U2864">
        <v>0</v>
      </c>
      <c r="W2864">
        <v>0</v>
      </c>
      <c r="X2864">
        <v>0</v>
      </c>
      <c r="Y2864">
        <v>0</v>
      </c>
      <c r="AB2864" s="180">
        <v>44285</v>
      </c>
      <c r="AC2864">
        <v>1</v>
      </c>
      <c r="AD2864" t="s">
        <v>1922</v>
      </c>
      <c r="AE2864">
        <v>1</v>
      </c>
      <c r="AF2864">
        <v>30</v>
      </c>
      <c r="AG2864">
        <v>0</v>
      </c>
      <c r="AN2864">
        <v>1</v>
      </c>
      <c r="AO2864">
        <v>1</v>
      </c>
      <c r="AR2864" s="178">
        <v>2158</v>
      </c>
      <c r="AS2864" t="s">
        <v>1921</v>
      </c>
      <c r="AT2864">
        <v>0</v>
      </c>
      <c r="AU2864">
        <v>0</v>
      </c>
      <c r="AV2864">
        <v>890480123</v>
      </c>
      <c r="AW2864" t="s">
        <v>1920</v>
      </c>
      <c r="AX2864">
        <v>5</v>
      </c>
      <c r="BC2864">
        <v>2</v>
      </c>
      <c r="BD2864">
        <v>7</v>
      </c>
      <c r="BE2864">
        <v>2</v>
      </c>
    </row>
    <row r="2865" spans="1:57" x14ac:dyDescent="0.25">
      <c r="A2865" s="179">
        <f t="shared" si="44"/>
        <v>27372</v>
      </c>
      <c r="B2865" t="s">
        <v>1923</v>
      </c>
      <c r="C2865">
        <v>72143109</v>
      </c>
      <c r="D2865">
        <v>144105</v>
      </c>
      <c r="E2865">
        <v>4</v>
      </c>
      <c r="F2865">
        <v>550020721</v>
      </c>
      <c r="G2865" s="180">
        <v>43517</v>
      </c>
      <c r="H2865" s="180">
        <v>44620</v>
      </c>
      <c r="I2865">
        <v>0</v>
      </c>
      <c r="J2865">
        <v>1</v>
      </c>
      <c r="K2865">
        <v>24</v>
      </c>
      <c r="L2865">
        <v>30</v>
      </c>
      <c r="M2865">
        <v>2</v>
      </c>
      <c r="N2865" s="170">
        <v>22490513</v>
      </c>
      <c r="O2865" s="170">
        <v>24960000</v>
      </c>
      <c r="P2865" s="178">
        <v>100000</v>
      </c>
      <c r="Q2865" s="178">
        <v>3922</v>
      </c>
      <c r="R2865" s="178">
        <v>38639</v>
      </c>
      <c r="S2865">
        <v>0</v>
      </c>
      <c r="T2865">
        <v>0</v>
      </c>
      <c r="U2865">
        <v>0</v>
      </c>
      <c r="W2865">
        <v>0</v>
      </c>
      <c r="X2865">
        <v>0</v>
      </c>
      <c r="Y2865">
        <v>0</v>
      </c>
      <c r="AB2865" s="180">
        <v>44285</v>
      </c>
      <c r="AC2865">
        <v>1</v>
      </c>
      <c r="AD2865" t="s">
        <v>1922</v>
      </c>
      <c r="AE2865">
        <v>1</v>
      </c>
      <c r="AF2865">
        <v>30</v>
      </c>
      <c r="AG2865">
        <v>0</v>
      </c>
      <c r="AN2865">
        <v>1</v>
      </c>
      <c r="AO2865">
        <v>1</v>
      </c>
      <c r="AR2865" s="178">
        <v>11267</v>
      </c>
      <c r="AS2865" t="s">
        <v>1921</v>
      </c>
      <c r="AT2865">
        <v>0</v>
      </c>
      <c r="AU2865">
        <v>0</v>
      </c>
      <c r="AV2865">
        <v>890480123</v>
      </c>
      <c r="AW2865" t="s">
        <v>1920</v>
      </c>
      <c r="AX2865">
        <v>5</v>
      </c>
      <c r="BC2865">
        <v>2</v>
      </c>
      <c r="BD2865">
        <v>7</v>
      </c>
      <c r="BE2865">
        <v>2</v>
      </c>
    </row>
    <row r="2866" spans="1:57" x14ac:dyDescent="0.25">
      <c r="A2866" s="179">
        <f t="shared" si="44"/>
        <v>48217</v>
      </c>
      <c r="B2866" t="s">
        <v>1923</v>
      </c>
      <c r="C2866">
        <v>72143109</v>
      </c>
      <c r="D2866">
        <v>144105</v>
      </c>
      <c r="E2866">
        <v>4</v>
      </c>
      <c r="F2866">
        <v>550020736</v>
      </c>
      <c r="G2866" s="180">
        <v>43519</v>
      </c>
      <c r="H2866" s="180">
        <v>44620</v>
      </c>
      <c r="I2866">
        <v>0</v>
      </c>
      <c r="J2866">
        <v>1</v>
      </c>
      <c r="K2866">
        <v>24</v>
      </c>
      <c r="L2866">
        <v>30</v>
      </c>
      <c r="M2866">
        <v>2</v>
      </c>
      <c r="N2866" s="170">
        <v>22490513</v>
      </c>
      <c r="O2866" s="170">
        <v>24960000</v>
      </c>
      <c r="P2866" s="178">
        <v>176287</v>
      </c>
      <c r="Q2866" s="178">
        <v>6914</v>
      </c>
      <c r="R2866" s="178">
        <v>68064</v>
      </c>
      <c r="S2866">
        <v>0</v>
      </c>
      <c r="T2866">
        <v>0</v>
      </c>
      <c r="U2866">
        <v>0</v>
      </c>
      <c r="W2866">
        <v>0</v>
      </c>
      <c r="X2866">
        <v>0</v>
      </c>
      <c r="Y2866">
        <v>0</v>
      </c>
      <c r="AB2866" s="180">
        <v>44285</v>
      </c>
      <c r="AC2866">
        <v>1</v>
      </c>
      <c r="AD2866" t="s">
        <v>1922</v>
      </c>
      <c r="AE2866">
        <v>1</v>
      </c>
      <c r="AF2866">
        <v>30</v>
      </c>
      <c r="AG2866">
        <v>0</v>
      </c>
      <c r="AN2866">
        <v>1</v>
      </c>
      <c r="AO2866">
        <v>1</v>
      </c>
      <c r="AR2866" s="178">
        <v>19847</v>
      </c>
      <c r="AS2866" t="s">
        <v>1921</v>
      </c>
      <c r="AT2866">
        <v>0</v>
      </c>
      <c r="AU2866">
        <v>0</v>
      </c>
      <c r="AV2866">
        <v>890480123</v>
      </c>
      <c r="AW2866" t="s">
        <v>1920</v>
      </c>
      <c r="AX2866">
        <v>5</v>
      </c>
      <c r="BC2866">
        <v>2</v>
      </c>
      <c r="BD2866">
        <v>7</v>
      </c>
      <c r="BE2866">
        <v>2</v>
      </c>
    </row>
    <row r="2867" spans="1:57" x14ac:dyDescent="0.25">
      <c r="A2867" s="179">
        <f t="shared" si="44"/>
        <v>59156</v>
      </c>
      <c r="B2867" t="s">
        <v>1923</v>
      </c>
      <c r="C2867">
        <v>72143109</v>
      </c>
      <c r="D2867">
        <v>144105</v>
      </c>
      <c r="E2867">
        <v>4</v>
      </c>
      <c r="F2867">
        <v>550021058</v>
      </c>
      <c r="G2867" s="180">
        <v>43570</v>
      </c>
      <c r="H2867" s="180">
        <v>44650</v>
      </c>
      <c r="I2867">
        <v>0</v>
      </c>
      <c r="J2867">
        <v>1</v>
      </c>
      <c r="K2867">
        <v>23</v>
      </c>
      <c r="L2867">
        <v>30</v>
      </c>
      <c r="M2867">
        <v>2</v>
      </c>
      <c r="N2867" s="170">
        <v>22490513</v>
      </c>
      <c r="O2867" s="170">
        <v>24960000</v>
      </c>
      <c r="P2867" s="178">
        <v>200000</v>
      </c>
      <c r="Q2867" s="178">
        <v>7843</v>
      </c>
      <c r="R2867" s="178">
        <v>83506</v>
      </c>
      <c r="S2867">
        <v>0</v>
      </c>
      <c r="T2867">
        <v>0</v>
      </c>
      <c r="U2867">
        <v>0</v>
      </c>
      <c r="W2867">
        <v>0</v>
      </c>
      <c r="X2867">
        <v>0</v>
      </c>
      <c r="Y2867">
        <v>0</v>
      </c>
      <c r="AB2867" s="180">
        <v>44285</v>
      </c>
      <c r="AC2867">
        <v>1</v>
      </c>
      <c r="AD2867" t="s">
        <v>1922</v>
      </c>
      <c r="AE2867">
        <v>1</v>
      </c>
      <c r="AF2867">
        <v>30</v>
      </c>
      <c r="AG2867">
        <v>0</v>
      </c>
      <c r="AN2867">
        <v>1</v>
      </c>
      <c r="AO2867">
        <v>1</v>
      </c>
      <c r="AR2867" s="178">
        <v>24350</v>
      </c>
      <c r="AS2867" t="s">
        <v>1921</v>
      </c>
      <c r="AT2867">
        <v>0</v>
      </c>
      <c r="AU2867">
        <v>0</v>
      </c>
      <c r="AV2867">
        <v>890480123</v>
      </c>
      <c r="AW2867" t="s">
        <v>1920</v>
      </c>
      <c r="AX2867">
        <v>5</v>
      </c>
      <c r="BC2867">
        <v>2</v>
      </c>
      <c r="BD2867">
        <v>7</v>
      </c>
      <c r="BE2867">
        <v>2</v>
      </c>
    </row>
    <row r="2868" spans="1:57" x14ac:dyDescent="0.25">
      <c r="A2868" s="179">
        <f t="shared" si="44"/>
        <v>62818</v>
      </c>
      <c r="B2868" t="s">
        <v>1923</v>
      </c>
      <c r="C2868">
        <v>72143109</v>
      </c>
      <c r="D2868">
        <v>144105</v>
      </c>
      <c r="E2868">
        <v>4</v>
      </c>
      <c r="F2868">
        <v>550021094</v>
      </c>
      <c r="G2868" s="180">
        <v>43576</v>
      </c>
      <c r="H2868" s="180">
        <v>44681</v>
      </c>
      <c r="I2868">
        <v>0</v>
      </c>
      <c r="J2868">
        <v>1</v>
      </c>
      <c r="K2868">
        <v>22</v>
      </c>
      <c r="L2868">
        <v>30</v>
      </c>
      <c r="M2868">
        <v>2</v>
      </c>
      <c r="N2868" s="170">
        <v>22490513</v>
      </c>
      <c r="O2868" s="170">
        <v>24960000</v>
      </c>
      <c r="P2868" s="178">
        <v>197800</v>
      </c>
      <c r="Q2868" s="178">
        <v>7757</v>
      </c>
      <c r="R2868" s="178">
        <v>88676</v>
      </c>
      <c r="S2868">
        <v>0</v>
      </c>
      <c r="T2868">
        <v>0</v>
      </c>
      <c r="U2868">
        <v>0</v>
      </c>
      <c r="W2868">
        <v>0</v>
      </c>
      <c r="X2868">
        <v>0</v>
      </c>
      <c r="Y2868">
        <v>0</v>
      </c>
      <c r="AB2868" s="180">
        <v>44285</v>
      </c>
      <c r="AC2868">
        <v>1</v>
      </c>
      <c r="AD2868" t="s">
        <v>1922</v>
      </c>
      <c r="AE2868">
        <v>1</v>
      </c>
      <c r="AF2868">
        <v>30</v>
      </c>
      <c r="AG2868">
        <v>0</v>
      </c>
      <c r="AN2868">
        <v>1</v>
      </c>
      <c r="AO2868">
        <v>1</v>
      </c>
      <c r="AR2868" s="178">
        <v>25858</v>
      </c>
      <c r="AS2868" t="s">
        <v>1921</v>
      </c>
      <c r="AT2868">
        <v>0</v>
      </c>
      <c r="AU2868">
        <v>0</v>
      </c>
      <c r="AV2868">
        <v>890480123</v>
      </c>
      <c r="AW2868" t="s">
        <v>1920</v>
      </c>
      <c r="AX2868">
        <v>5</v>
      </c>
      <c r="BC2868">
        <v>2</v>
      </c>
      <c r="BD2868">
        <v>7</v>
      </c>
      <c r="BE2868">
        <v>2</v>
      </c>
    </row>
    <row r="2869" spans="1:57" x14ac:dyDescent="0.25">
      <c r="A2869" s="179">
        <f t="shared" si="44"/>
        <v>95265</v>
      </c>
      <c r="B2869" t="s">
        <v>1923</v>
      </c>
      <c r="C2869">
        <v>72143109</v>
      </c>
      <c r="D2869">
        <v>144105</v>
      </c>
      <c r="E2869">
        <v>4</v>
      </c>
      <c r="F2869">
        <v>550021103</v>
      </c>
      <c r="G2869" s="180">
        <v>43578</v>
      </c>
      <c r="H2869" s="180">
        <v>44681</v>
      </c>
      <c r="I2869">
        <v>0</v>
      </c>
      <c r="J2869">
        <v>1</v>
      </c>
      <c r="K2869">
        <v>22</v>
      </c>
      <c r="L2869">
        <v>30</v>
      </c>
      <c r="M2869">
        <v>2</v>
      </c>
      <c r="N2869" s="170">
        <v>22490513</v>
      </c>
      <c r="O2869" s="170">
        <v>24960000</v>
      </c>
      <c r="P2869" s="178">
        <v>300000</v>
      </c>
      <c r="Q2869" s="178">
        <v>11765</v>
      </c>
      <c r="R2869" s="178">
        <v>134478</v>
      </c>
      <c r="S2869">
        <v>0</v>
      </c>
      <c r="T2869">
        <v>0</v>
      </c>
      <c r="U2869">
        <v>0</v>
      </c>
      <c r="W2869">
        <v>0</v>
      </c>
      <c r="X2869">
        <v>0</v>
      </c>
      <c r="Y2869">
        <v>0</v>
      </c>
      <c r="AB2869" s="180">
        <v>44285</v>
      </c>
      <c r="AC2869">
        <v>1</v>
      </c>
      <c r="AD2869" t="s">
        <v>1922</v>
      </c>
      <c r="AE2869">
        <v>1</v>
      </c>
      <c r="AF2869">
        <v>30</v>
      </c>
      <c r="AG2869">
        <v>0</v>
      </c>
      <c r="AN2869">
        <v>1</v>
      </c>
      <c r="AO2869">
        <v>1</v>
      </c>
      <c r="AR2869" s="178">
        <v>39213</v>
      </c>
      <c r="AS2869" t="s">
        <v>1921</v>
      </c>
      <c r="AT2869">
        <v>0</v>
      </c>
      <c r="AU2869">
        <v>0</v>
      </c>
      <c r="AV2869">
        <v>890480123</v>
      </c>
      <c r="AW2869" t="s">
        <v>1920</v>
      </c>
      <c r="AX2869">
        <v>5</v>
      </c>
      <c r="BC2869">
        <v>2</v>
      </c>
      <c r="BD2869">
        <v>7</v>
      </c>
      <c r="BE2869">
        <v>2</v>
      </c>
    </row>
    <row r="2870" spans="1:57" x14ac:dyDescent="0.25">
      <c r="A2870" s="179">
        <f t="shared" si="44"/>
        <v>10350</v>
      </c>
      <c r="B2870" t="s">
        <v>1923</v>
      </c>
      <c r="C2870">
        <v>72143109</v>
      </c>
      <c r="D2870">
        <v>144105</v>
      </c>
      <c r="E2870">
        <v>4</v>
      </c>
      <c r="F2870">
        <v>550021120</v>
      </c>
      <c r="G2870" s="180">
        <v>43581</v>
      </c>
      <c r="H2870" s="180">
        <v>44681</v>
      </c>
      <c r="I2870">
        <v>0</v>
      </c>
      <c r="J2870">
        <v>1</v>
      </c>
      <c r="K2870">
        <v>22</v>
      </c>
      <c r="L2870">
        <v>30</v>
      </c>
      <c r="M2870">
        <v>2</v>
      </c>
      <c r="N2870" s="170">
        <v>22490513</v>
      </c>
      <c r="O2870" s="170">
        <v>24960000</v>
      </c>
      <c r="P2870" s="178">
        <v>32543</v>
      </c>
      <c r="Q2870" s="178">
        <v>1276</v>
      </c>
      <c r="R2870" s="178">
        <v>14610</v>
      </c>
      <c r="S2870">
        <v>0</v>
      </c>
      <c r="T2870">
        <v>0</v>
      </c>
      <c r="U2870">
        <v>0</v>
      </c>
      <c r="W2870">
        <v>0</v>
      </c>
      <c r="X2870">
        <v>0</v>
      </c>
      <c r="Y2870">
        <v>0</v>
      </c>
      <c r="AB2870" s="180">
        <v>44285</v>
      </c>
      <c r="AC2870">
        <v>1</v>
      </c>
      <c r="AD2870" t="s">
        <v>1922</v>
      </c>
      <c r="AE2870">
        <v>1</v>
      </c>
      <c r="AF2870">
        <v>30</v>
      </c>
      <c r="AG2870">
        <v>0</v>
      </c>
      <c r="AN2870">
        <v>1</v>
      </c>
      <c r="AO2870">
        <v>1</v>
      </c>
      <c r="AR2870" s="178">
        <v>4260</v>
      </c>
      <c r="AS2870" t="s">
        <v>1921</v>
      </c>
      <c r="AT2870">
        <v>0</v>
      </c>
      <c r="AU2870">
        <v>0</v>
      </c>
      <c r="AV2870">
        <v>890480123</v>
      </c>
      <c r="AW2870" t="s">
        <v>1920</v>
      </c>
      <c r="AX2870">
        <v>5</v>
      </c>
      <c r="BC2870">
        <v>2</v>
      </c>
      <c r="BD2870">
        <v>7</v>
      </c>
      <c r="BE2870">
        <v>2</v>
      </c>
    </row>
    <row r="2871" spans="1:57" x14ac:dyDescent="0.25">
      <c r="A2871" s="179">
        <f t="shared" si="44"/>
        <v>8315</v>
      </c>
      <c r="B2871" t="s">
        <v>1923</v>
      </c>
      <c r="C2871">
        <v>72143109</v>
      </c>
      <c r="D2871">
        <v>144105</v>
      </c>
      <c r="E2871">
        <v>4</v>
      </c>
      <c r="F2871">
        <v>550021132</v>
      </c>
      <c r="G2871" s="180">
        <v>43582</v>
      </c>
      <c r="H2871" s="180">
        <v>44681</v>
      </c>
      <c r="I2871">
        <v>0</v>
      </c>
      <c r="J2871">
        <v>1</v>
      </c>
      <c r="K2871">
        <v>22</v>
      </c>
      <c r="L2871">
        <v>30</v>
      </c>
      <c r="M2871">
        <v>2</v>
      </c>
      <c r="N2871" s="170">
        <v>22490513</v>
      </c>
      <c r="O2871" s="170">
        <v>24960000</v>
      </c>
      <c r="P2871" s="178">
        <v>26179</v>
      </c>
      <c r="Q2871" s="178">
        <v>1027</v>
      </c>
      <c r="R2871" s="178">
        <v>11738</v>
      </c>
      <c r="S2871">
        <v>0</v>
      </c>
      <c r="T2871">
        <v>0</v>
      </c>
      <c r="U2871">
        <v>0</v>
      </c>
      <c r="W2871">
        <v>0</v>
      </c>
      <c r="X2871">
        <v>0</v>
      </c>
      <c r="Y2871">
        <v>0</v>
      </c>
      <c r="AB2871" s="180">
        <v>44285</v>
      </c>
      <c r="AC2871">
        <v>1</v>
      </c>
      <c r="AD2871" t="s">
        <v>1922</v>
      </c>
      <c r="AE2871">
        <v>1</v>
      </c>
      <c r="AF2871">
        <v>30</v>
      </c>
      <c r="AG2871">
        <v>0</v>
      </c>
      <c r="AN2871">
        <v>1</v>
      </c>
      <c r="AO2871">
        <v>1</v>
      </c>
      <c r="AR2871" s="178">
        <v>3423</v>
      </c>
      <c r="AS2871" t="s">
        <v>1921</v>
      </c>
      <c r="AT2871">
        <v>0</v>
      </c>
      <c r="AU2871">
        <v>0</v>
      </c>
      <c r="AV2871">
        <v>890480123</v>
      </c>
      <c r="AW2871" t="s">
        <v>1920</v>
      </c>
      <c r="AX2871">
        <v>5</v>
      </c>
      <c r="BC2871">
        <v>2</v>
      </c>
      <c r="BD2871">
        <v>7</v>
      </c>
      <c r="BE2871">
        <v>2</v>
      </c>
    </row>
    <row r="2872" spans="1:57" x14ac:dyDescent="0.25">
      <c r="A2872" s="179">
        <f t="shared" si="44"/>
        <v>12146</v>
      </c>
      <c r="B2872" t="s">
        <v>1923</v>
      </c>
      <c r="C2872">
        <v>72143109</v>
      </c>
      <c r="D2872">
        <v>144105</v>
      </c>
      <c r="E2872">
        <v>4</v>
      </c>
      <c r="F2872">
        <v>550021141</v>
      </c>
      <c r="G2872" s="180">
        <v>43583</v>
      </c>
      <c r="H2872" s="180">
        <v>44681</v>
      </c>
      <c r="I2872">
        <v>0</v>
      </c>
      <c r="J2872">
        <v>1</v>
      </c>
      <c r="K2872">
        <v>22</v>
      </c>
      <c r="L2872">
        <v>30</v>
      </c>
      <c r="M2872">
        <v>2</v>
      </c>
      <c r="N2872" s="170">
        <v>22490513</v>
      </c>
      <c r="O2872" s="170">
        <v>24960000</v>
      </c>
      <c r="P2872" s="178">
        <v>38247</v>
      </c>
      <c r="Q2872" s="178">
        <v>1500</v>
      </c>
      <c r="R2872" s="178">
        <v>17145</v>
      </c>
      <c r="S2872">
        <v>0</v>
      </c>
      <c r="T2872">
        <v>0</v>
      </c>
      <c r="U2872">
        <v>0</v>
      </c>
      <c r="W2872">
        <v>0</v>
      </c>
      <c r="X2872">
        <v>0</v>
      </c>
      <c r="Y2872">
        <v>0</v>
      </c>
      <c r="AB2872" s="180">
        <v>44285</v>
      </c>
      <c r="AC2872">
        <v>1</v>
      </c>
      <c r="AD2872" t="s">
        <v>1922</v>
      </c>
      <c r="AE2872">
        <v>1</v>
      </c>
      <c r="AF2872">
        <v>30</v>
      </c>
      <c r="AG2872">
        <v>0</v>
      </c>
      <c r="AN2872">
        <v>1</v>
      </c>
      <c r="AO2872">
        <v>1</v>
      </c>
      <c r="AR2872" s="178">
        <v>4999</v>
      </c>
      <c r="AS2872" t="s">
        <v>1921</v>
      </c>
      <c r="AT2872">
        <v>0</v>
      </c>
      <c r="AU2872">
        <v>0</v>
      </c>
      <c r="AV2872">
        <v>890480123</v>
      </c>
      <c r="AW2872" t="s">
        <v>1920</v>
      </c>
      <c r="AX2872">
        <v>5</v>
      </c>
      <c r="BC2872">
        <v>2</v>
      </c>
      <c r="BD2872">
        <v>7</v>
      </c>
      <c r="BE2872">
        <v>2</v>
      </c>
    </row>
    <row r="2873" spans="1:57" x14ac:dyDescent="0.25">
      <c r="A2873" s="179">
        <f t="shared" si="44"/>
        <v>3482</v>
      </c>
      <c r="B2873" t="s">
        <v>1923</v>
      </c>
      <c r="C2873">
        <v>72143109</v>
      </c>
      <c r="D2873">
        <v>144105</v>
      </c>
      <c r="E2873">
        <v>4</v>
      </c>
      <c r="F2873">
        <v>550021142</v>
      </c>
      <c r="G2873" s="180">
        <v>43583</v>
      </c>
      <c r="H2873" s="180">
        <v>44681</v>
      </c>
      <c r="I2873">
        <v>0</v>
      </c>
      <c r="J2873">
        <v>1</v>
      </c>
      <c r="K2873">
        <v>22</v>
      </c>
      <c r="L2873">
        <v>30</v>
      </c>
      <c r="M2873">
        <v>2</v>
      </c>
      <c r="N2873" s="170">
        <v>22490513</v>
      </c>
      <c r="O2873" s="170">
        <v>24960000</v>
      </c>
      <c r="P2873" s="178">
        <v>10950</v>
      </c>
      <c r="Q2873" s="178">
        <v>429</v>
      </c>
      <c r="R2873" s="178">
        <v>4915</v>
      </c>
      <c r="S2873">
        <v>0</v>
      </c>
      <c r="T2873">
        <v>0</v>
      </c>
      <c r="U2873">
        <v>0</v>
      </c>
      <c r="W2873">
        <v>0</v>
      </c>
      <c r="X2873">
        <v>0</v>
      </c>
      <c r="Y2873">
        <v>0</v>
      </c>
      <c r="AB2873" s="180">
        <v>44285</v>
      </c>
      <c r="AC2873">
        <v>1</v>
      </c>
      <c r="AD2873" t="s">
        <v>1922</v>
      </c>
      <c r="AE2873">
        <v>1</v>
      </c>
      <c r="AF2873">
        <v>30</v>
      </c>
      <c r="AG2873">
        <v>0</v>
      </c>
      <c r="AN2873">
        <v>1</v>
      </c>
      <c r="AO2873">
        <v>1</v>
      </c>
      <c r="AR2873" s="178">
        <v>1433</v>
      </c>
      <c r="AS2873" t="s">
        <v>1921</v>
      </c>
      <c r="AT2873">
        <v>0</v>
      </c>
      <c r="AU2873">
        <v>0</v>
      </c>
      <c r="AV2873">
        <v>890480123</v>
      </c>
      <c r="AW2873" t="s">
        <v>1920</v>
      </c>
      <c r="AX2873">
        <v>5</v>
      </c>
      <c r="BC2873">
        <v>2</v>
      </c>
      <c r="BD2873">
        <v>7</v>
      </c>
      <c r="BE2873">
        <v>2</v>
      </c>
    </row>
    <row r="2874" spans="1:57" x14ac:dyDescent="0.25">
      <c r="A2874" s="179">
        <f t="shared" si="44"/>
        <v>50031</v>
      </c>
      <c r="B2874" t="s">
        <v>1923</v>
      </c>
      <c r="C2874">
        <v>72143109</v>
      </c>
      <c r="D2874">
        <v>144105</v>
      </c>
      <c r="E2874">
        <v>4</v>
      </c>
      <c r="F2874">
        <v>550021322</v>
      </c>
      <c r="G2874" s="180">
        <v>43604</v>
      </c>
      <c r="H2874" s="180">
        <v>44711</v>
      </c>
      <c r="I2874">
        <v>0</v>
      </c>
      <c r="J2874">
        <v>1</v>
      </c>
      <c r="K2874">
        <v>21</v>
      </c>
      <c r="L2874">
        <v>30</v>
      </c>
      <c r="M2874">
        <v>2</v>
      </c>
      <c r="N2874" s="170">
        <v>22490513</v>
      </c>
      <c r="O2874" s="170">
        <v>24960000</v>
      </c>
      <c r="P2874" s="178">
        <v>147667</v>
      </c>
      <c r="Q2874" s="178">
        <v>5791</v>
      </c>
      <c r="R2874" s="178">
        <v>70625</v>
      </c>
      <c r="S2874">
        <v>0</v>
      </c>
      <c r="T2874">
        <v>0</v>
      </c>
      <c r="U2874">
        <v>0</v>
      </c>
      <c r="W2874">
        <v>0</v>
      </c>
      <c r="X2874">
        <v>0</v>
      </c>
      <c r="Y2874">
        <v>0</v>
      </c>
      <c r="AB2874" s="180">
        <v>44285</v>
      </c>
      <c r="AC2874">
        <v>1</v>
      </c>
      <c r="AD2874" t="s">
        <v>1922</v>
      </c>
      <c r="AE2874">
        <v>1</v>
      </c>
      <c r="AF2874">
        <v>30</v>
      </c>
      <c r="AG2874">
        <v>0</v>
      </c>
      <c r="AN2874">
        <v>1</v>
      </c>
      <c r="AO2874">
        <v>1</v>
      </c>
      <c r="AR2874" s="178">
        <v>20594</v>
      </c>
      <c r="AS2874" t="s">
        <v>1921</v>
      </c>
      <c r="AT2874">
        <v>0</v>
      </c>
      <c r="AU2874">
        <v>0</v>
      </c>
      <c r="AV2874">
        <v>890480123</v>
      </c>
      <c r="AW2874" t="s">
        <v>1920</v>
      </c>
      <c r="AX2874">
        <v>5</v>
      </c>
      <c r="BC2874">
        <v>2</v>
      </c>
      <c r="BD2874">
        <v>7</v>
      </c>
      <c r="BE2874">
        <v>2</v>
      </c>
    </row>
    <row r="2875" spans="1:57" x14ac:dyDescent="0.25">
      <c r="A2875" s="179">
        <f t="shared" si="44"/>
        <v>19928</v>
      </c>
      <c r="B2875" t="s">
        <v>1923</v>
      </c>
      <c r="C2875">
        <v>72143109</v>
      </c>
      <c r="D2875">
        <v>144105</v>
      </c>
      <c r="E2875">
        <v>4</v>
      </c>
      <c r="F2875">
        <v>550021323</v>
      </c>
      <c r="G2875" s="180">
        <v>43604</v>
      </c>
      <c r="H2875" s="180">
        <v>44711</v>
      </c>
      <c r="I2875">
        <v>0</v>
      </c>
      <c r="J2875">
        <v>1</v>
      </c>
      <c r="K2875">
        <v>21</v>
      </c>
      <c r="L2875">
        <v>30</v>
      </c>
      <c r="M2875">
        <v>2</v>
      </c>
      <c r="N2875" s="170">
        <v>22490513</v>
      </c>
      <c r="O2875" s="170">
        <v>24960000</v>
      </c>
      <c r="P2875" s="178">
        <v>58819</v>
      </c>
      <c r="Q2875" s="178">
        <v>2307</v>
      </c>
      <c r="R2875" s="178">
        <v>28131</v>
      </c>
      <c r="S2875">
        <v>0</v>
      </c>
      <c r="T2875">
        <v>0</v>
      </c>
      <c r="U2875">
        <v>0</v>
      </c>
      <c r="W2875">
        <v>0</v>
      </c>
      <c r="X2875">
        <v>0</v>
      </c>
      <c r="Y2875">
        <v>0</v>
      </c>
      <c r="AB2875" s="180">
        <v>44285</v>
      </c>
      <c r="AC2875">
        <v>1</v>
      </c>
      <c r="AD2875" t="s">
        <v>1922</v>
      </c>
      <c r="AE2875">
        <v>1</v>
      </c>
      <c r="AF2875">
        <v>30</v>
      </c>
      <c r="AG2875">
        <v>0</v>
      </c>
      <c r="AN2875">
        <v>1</v>
      </c>
      <c r="AO2875">
        <v>1</v>
      </c>
      <c r="AR2875" s="178">
        <v>8203</v>
      </c>
      <c r="AS2875" t="s">
        <v>1921</v>
      </c>
      <c r="AT2875">
        <v>0</v>
      </c>
      <c r="AU2875">
        <v>0</v>
      </c>
      <c r="AV2875">
        <v>890480123</v>
      </c>
      <c r="AW2875" t="s">
        <v>1920</v>
      </c>
      <c r="AX2875">
        <v>5</v>
      </c>
      <c r="BC2875">
        <v>2</v>
      </c>
      <c r="BD2875">
        <v>7</v>
      </c>
      <c r="BE2875">
        <v>2</v>
      </c>
    </row>
    <row r="2876" spans="1:57" x14ac:dyDescent="0.25">
      <c r="A2876" s="179">
        <f t="shared" si="44"/>
        <v>101681</v>
      </c>
      <c r="B2876" t="s">
        <v>1923</v>
      </c>
      <c r="C2876">
        <v>72143109</v>
      </c>
      <c r="D2876">
        <v>144105</v>
      </c>
      <c r="E2876">
        <v>4</v>
      </c>
      <c r="F2876">
        <v>550021327</v>
      </c>
      <c r="G2876" s="180">
        <v>43606</v>
      </c>
      <c r="H2876" s="180">
        <v>44711</v>
      </c>
      <c r="I2876">
        <v>0</v>
      </c>
      <c r="J2876">
        <v>1</v>
      </c>
      <c r="K2876">
        <v>21</v>
      </c>
      <c r="L2876">
        <v>30</v>
      </c>
      <c r="M2876">
        <v>2</v>
      </c>
      <c r="N2876" s="170">
        <v>22490513</v>
      </c>
      <c r="O2876" s="170">
        <v>24960000</v>
      </c>
      <c r="P2876" s="178">
        <v>300000</v>
      </c>
      <c r="Q2876" s="178">
        <v>11765</v>
      </c>
      <c r="R2876" s="178">
        <v>143535</v>
      </c>
      <c r="S2876">
        <v>0</v>
      </c>
      <c r="T2876">
        <v>0</v>
      </c>
      <c r="U2876">
        <v>0</v>
      </c>
      <c r="W2876">
        <v>0</v>
      </c>
      <c r="X2876">
        <v>0</v>
      </c>
      <c r="Y2876">
        <v>0</v>
      </c>
      <c r="AB2876" s="180">
        <v>44285</v>
      </c>
      <c r="AC2876">
        <v>1</v>
      </c>
      <c r="AD2876" t="s">
        <v>1922</v>
      </c>
      <c r="AE2876">
        <v>1</v>
      </c>
      <c r="AF2876">
        <v>30</v>
      </c>
      <c r="AG2876">
        <v>0</v>
      </c>
      <c r="AN2876">
        <v>1</v>
      </c>
      <c r="AO2876">
        <v>1</v>
      </c>
      <c r="AR2876" s="178">
        <v>41854</v>
      </c>
      <c r="AS2876" t="s">
        <v>1921</v>
      </c>
      <c r="AT2876">
        <v>0</v>
      </c>
      <c r="AU2876">
        <v>0</v>
      </c>
      <c r="AV2876">
        <v>890480123</v>
      </c>
      <c r="AW2876" t="s">
        <v>1920</v>
      </c>
      <c r="AX2876">
        <v>5</v>
      </c>
      <c r="BC2876">
        <v>2</v>
      </c>
      <c r="BD2876">
        <v>7</v>
      </c>
      <c r="BE2876">
        <v>2</v>
      </c>
    </row>
    <row r="2877" spans="1:57" x14ac:dyDescent="0.25">
      <c r="A2877" s="179">
        <f t="shared" si="44"/>
        <v>8629</v>
      </c>
      <c r="B2877" t="s">
        <v>1923</v>
      </c>
      <c r="C2877">
        <v>72143109</v>
      </c>
      <c r="D2877">
        <v>144105</v>
      </c>
      <c r="E2877">
        <v>4</v>
      </c>
      <c r="F2877">
        <v>550021371</v>
      </c>
      <c r="G2877" s="180">
        <v>43611</v>
      </c>
      <c r="H2877" s="180">
        <v>44711</v>
      </c>
      <c r="I2877">
        <v>0</v>
      </c>
      <c r="J2877">
        <v>1</v>
      </c>
      <c r="K2877">
        <v>21</v>
      </c>
      <c r="L2877">
        <v>30</v>
      </c>
      <c r="M2877">
        <v>2</v>
      </c>
      <c r="N2877" s="170">
        <v>22490513</v>
      </c>
      <c r="O2877" s="170">
        <v>24960000</v>
      </c>
      <c r="P2877" s="178">
        <v>25463</v>
      </c>
      <c r="Q2877" s="178">
        <v>999</v>
      </c>
      <c r="R2877" s="178">
        <v>12181</v>
      </c>
      <c r="S2877">
        <v>0</v>
      </c>
      <c r="T2877">
        <v>0</v>
      </c>
      <c r="U2877">
        <v>0</v>
      </c>
      <c r="W2877">
        <v>0</v>
      </c>
      <c r="X2877">
        <v>0</v>
      </c>
      <c r="Y2877">
        <v>0</v>
      </c>
      <c r="AB2877" s="180">
        <v>44285</v>
      </c>
      <c r="AC2877">
        <v>1</v>
      </c>
      <c r="AD2877" t="s">
        <v>1922</v>
      </c>
      <c r="AE2877">
        <v>1</v>
      </c>
      <c r="AF2877">
        <v>30</v>
      </c>
      <c r="AG2877">
        <v>0</v>
      </c>
      <c r="AN2877">
        <v>1</v>
      </c>
      <c r="AO2877">
        <v>1</v>
      </c>
      <c r="AR2877" s="178">
        <v>3552</v>
      </c>
      <c r="AS2877" t="s">
        <v>1921</v>
      </c>
      <c r="AT2877">
        <v>0</v>
      </c>
      <c r="AU2877">
        <v>0</v>
      </c>
      <c r="AV2877">
        <v>890480123</v>
      </c>
      <c r="AW2877" t="s">
        <v>1920</v>
      </c>
      <c r="AX2877">
        <v>5</v>
      </c>
      <c r="BC2877">
        <v>2</v>
      </c>
      <c r="BD2877">
        <v>7</v>
      </c>
      <c r="BE2877">
        <v>2</v>
      </c>
    </row>
    <row r="2878" spans="1:57" x14ac:dyDescent="0.25">
      <c r="A2878" s="179">
        <f t="shared" si="44"/>
        <v>67771</v>
      </c>
      <c r="B2878" t="s">
        <v>1923</v>
      </c>
      <c r="C2878">
        <v>72143109</v>
      </c>
      <c r="D2878">
        <v>144105</v>
      </c>
      <c r="E2878">
        <v>4</v>
      </c>
      <c r="F2878">
        <v>550021383</v>
      </c>
      <c r="G2878" s="180">
        <v>43612</v>
      </c>
      <c r="H2878" s="180">
        <v>44711</v>
      </c>
      <c r="I2878">
        <v>0</v>
      </c>
      <c r="J2878">
        <v>1</v>
      </c>
      <c r="K2878">
        <v>21</v>
      </c>
      <c r="L2878">
        <v>30</v>
      </c>
      <c r="M2878">
        <v>2</v>
      </c>
      <c r="N2878" s="170">
        <v>22490513</v>
      </c>
      <c r="O2878" s="170">
        <v>24960000</v>
      </c>
      <c r="P2878" s="178">
        <v>200000</v>
      </c>
      <c r="Q2878" s="178">
        <v>7843</v>
      </c>
      <c r="R2878" s="178">
        <v>95667</v>
      </c>
      <c r="S2878">
        <v>0</v>
      </c>
      <c r="T2878">
        <v>0</v>
      </c>
      <c r="U2878">
        <v>0</v>
      </c>
      <c r="W2878">
        <v>0</v>
      </c>
      <c r="X2878">
        <v>0</v>
      </c>
      <c r="Y2878">
        <v>0</v>
      </c>
      <c r="AB2878" s="180">
        <v>44285</v>
      </c>
      <c r="AC2878">
        <v>1</v>
      </c>
      <c r="AD2878" t="s">
        <v>1922</v>
      </c>
      <c r="AE2878">
        <v>1</v>
      </c>
      <c r="AF2878">
        <v>30</v>
      </c>
      <c r="AG2878">
        <v>0</v>
      </c>
      <c r="AN2878">
        <v>1</v>
      </c>
      <c r="AO2878">
        <v>1</v>
      </c>
      <c r="AR2878" s="178">
        <v>27896</v>
      </c>
      <c r="AS2878" t="s">
        <v>1921</v>
      </c>
      <c r="AT2878">
        <v>0</v>
      </c>
      <c r="AU2878">
        <v>0</v>
      </c>
      <c r="AV2878">
        <v>890480123</v>
      </c>
      <c r="AW2878" t="s">
        <v>1920</v>
      </c>
      <c r="AX2878">
        <v>5</v>
      </c>
      <c r="BC2878">
        <v>2</v>
      </c>
      <c r="BD2878">
        <v>7</v>
      </c>
      <c r="BE2878">
        <v>2</v>
      </c>
    </row>
    <row r="2879" spans="1:57" x14ac:dyDescent="0.25">
      <c r="A2879" s="179">
        <f t="shared" si="44"/>
        <v>26120</v>
      </c>
      <c r="B2879" t="s">
        <v>1923</v>
      </c>
      <c r="C2879">
        <v>72143109</v>
      </c>
      <c r="D2879">
        <v>144105</v>
      </c>
      <c r="E2879">
        <v>4</v>
      </c>
      <c r="F2879">
        <v>550021924</v>
      </c>
      <c r="G2879" s="180">
        <v>43667</v>
      </c>
      <c r="H2879" s="180">
        <v>44772</v>
      </c>
      <c r="I2879">
        <v>0</v>
      </c>
      <c r="J2879">
        <v>1</v>
      </c>
      <c r="K2879">
        <v>19</v>
      </c>
      <c r="L2879">
        <v>30</v>
      </c>
      <c r="M2879">
        <v>2</v>
      </c>
      <c r="N2879" s="170">
        <v>22490513</v>
      </c>
      <c r="O2879" s="170">
        <v>24960000</v>
      </c>
      <c r="P2879" s="178">
        <v>68587</v>
      </c>
      <c r="Q2879" s="178">
        <v>2690</v>
      </c>
      <c r="R2879" s="178">
        <v>36871</v>
      </c>
      <c r="S2879">
        <v>0</v>
      </c>
      <c r="T2879">
        <v>0</v>
      </c>
      <c r="U2879">
        <v>0</v>
      </c>
      <c r="W2879">
        <v>0</v>
      </c>
      <c r="X2879">
        <v>0</v>
      </c>
      <c r="Y2879">
        <v>0</v>
      </c>
      <c r="AB2879" s="180">
        <v>44285</v>
      </c>
      <c r="AC2879">
        <v>1</v>
      </c>
      <c r="AD2879" t="s">
        <v>1922</v>
      </c>
      <c r="AE2879">
        <v>1</v>
      </c>
      <c r="AF2879">
        <v>30</v>
      </c>
      <c r="AG2879">
        <v>0</v>
      </c>
      <c r="AN2879">
        <v>1</v>
      </c>
      <c r="AO2879">
        <v>1</v>
      </c>
      <c r="AR2879" s="178">
        <v>10751</v>
      </c>
      <c r="AS2879" t="s">
        <v>1921</v>
      </c>
      <c r="AT2879">
        <v>0</v>
      </c>
      <c r="AU2879">
        <v>0</v>
      </c>
      <c r="AV2879">
        <v>890480123</v>
      </c>
      <c r="AW2879" t="s">
        <v>1920</v>
      </c>
      <c r="AX2879">
        <v>5</v>
      </c>
      <c r="BC2879">
        <v>2</v>
      </c>
      <c r="BD2879">
        <v>7</v>
      </c>
      <c r="BE2879">
        <v>2</v>
      </c>
    </row>
    <row r="2880" spans="1:57" x14ac:dyDescent="0.25">
      <c r="A2880" s="179">
        <f t="shared" si="44"/>
        <v>76109</v>
      </c>
      <c r="B2880" t="s">
        <v>1923</v>
      </c>
      <c r="C2880">
        <v>72143109</v>
      </c>
      <c r="D2880">
        <v>144105</v>
      </c>
      <c r="E2880">
        <v>4</v>
      </c>
      <c r="F2880">
        <v>550021943</v>
      </c>
      <c r="G2880" s="180">
        <v>43669</v>
      </c>
      <c r="H2880" s="180">
        <v>44772</v>
      </c>
      <c r="I2880">
        <v>0</v>
      </c>
      <c r="J2880">
        <v>1</v>
      </c>
      <c r="K2880">
        <v>19</v>
      </c>
      <c r="L2880">
        <v>30</v>
      </c>
      <c r="M2880">
        <v>2</v>
      </c>
      <c r="N2880" s="170">
        <v>22490513</v>
      </c>
      <c r="O2880" s="170">
        <v>24960000</v>
      </c>
      <c r="P2880" s="178">
        <v>200000</v>
      </c>
      <c r="Q2880" s="178">
        <v>7843</v>
      </c>
      <c r="R2880" s="178">
        <v>107437</v>
      </c>
      <c r="S2880">
        <v>0</v>
      </c>
      <c r="T2880">
        <v>0</v>
      </c>
      <c r="U2880">
        <v>0</v>
      </c>
      <c r="W2880">
        <v>0</v>
      </c>
      <c r="X2880">
        <v>0</v>
      </c>
      <c r="Y2880">
        <v>0</v>
      </c>
      <c r="AB2880" s="180">
        <v>44285</v>
      </c>
      <c r="AC2880">
        <v>1</v>
      </c>
      <c r="AD2880" t="s">
        <v>1922</v>
      </c>
      <c r="AE2880">
        <v>1</v>
      </c>
      <c r="AF2880">
        <v>30</v>
      </c>
      <c r="AG2880">
        <v>0</v>
      </c>
      <c r="AN2880">
        <v>1</v>
      </c>
      <c r="AO2880">
        <v>1</v>
      </c>
      <c r="AR2880" s="178">
        <v>31328</v>
      </c>
      <c r="AS2880" t="s">
        <v>1921</v>
      </c>
      <c r="AT2880">
        <v>0</v>
      </c>
      <c r="AU2880">
        <v>0</v>
      </c>
      <c r="AV2880">
        <v>890480123</v>
      </c>
      <c r="AW2880" t="s">
        <v>1920</v>
      </c>
      <c r="AX2880">
        <v>5</v>
      </c>
      <c r="BC2880">
        <v>2</v>
      </c>
      <c r="BD2880">
        <v>7</v>
      </c>
      <c r="BE2880">
        <v>2</v>
      </c>
    </row>
    <row r="2881" spans="1:57" x14ac:dyDescent="0.25">
      <c r="A2881" s="179">
        <f t="shared" si="44"/>
        <v>76101</v>
      </c>
      <c r="B2881" t="s">
        <v>1923</v>
      </c>
      <c r="C2881">
        <v>72143109</v>
      </c>
      <c r="D2881">
        <v>144105</v>
      </c>
      <c r="E2881">
        <v>4</v>
      </c>
      <c r="F2881">
        <v>550021964</v>
      </c>
      <c r="G2881" s="180">
        <v>43672</v>
      </c>
      <c r="H2881" s="180">
        <v>44772</v>
      </c>
      <c r="I2881">
        <v>0</v>
      </c>
      <c r="J2881">
        <v>1</v>
      </c>
      <c r="K2881">
        <v>19</v>
      </c>
      <c r="L2881">
        <v>30</v>
      </c>
      <c r="M2881">
        <v>2</v>
      </c>
      <c r="N2881" s="170">
        <v>22490513</v>
      </c>
      <c r="O2881" s="170">
        <v>24960000</v>
      </c>
      <c r="P2881" s="178">
        <v>200000</v>
      </c>
      <c r="Q2881" s="178">
        <v>7843</v>
      </c>
      <c r="R2881" s="178">
        <v>107426</v>
      </c>
      <c r="S2881">
        <v>0</v>
      </c>
      <c r="T2881">
        <v>0</v>
      </c>
      <c r="U2881">
        <v>0</v>
      </c>
      <c r="W2881">
        <v>0</v>
      </c>
      <c r="X2881">
        <v>0</v>
      </c>
      <c r="Y2881">
        <v>0</v>
      </c>
      <c r="AB2881" s="180">
        <v>44285</v>
      </c>
      <c r="AC2881">
        <v>1</v>
      </c>
      <c r="AD2881" t="s">
        <v>1922</v>
      </c>
      <c r="AE2881">
        <v>1</v>
      </c>
      <c r="AF2881">
        <v>30</v>
      </c>
      <c r="AG2881">
        <v>0</v>
      </c>
      <c r="AN2881">
        <v>1</v>
      </c>
      <c r="AO2881">
        <v>1</v>
      </c>
      <c r="AR2881" s="178">
        <v>31325</v>
      </c>
      <c r="AS2881" t="s">
        <v>1921</v>
      </c>
      <c r="AT2881">
        <v>0</v>
      </c>
      <c r="AU2881">
        <v>0</v>
      </c>
      <c r="AV2881">
        <v>890480123</v>
      </c>
      <c r="AW2881" t="s">
        <v>1920</v>
      </c>
      <c r="AX2881">
        <v>5</v>
      </c>
      <c r="BC2881">
        <v>2</v>
      </c>
      <c r="BD2881">
        <v>7</v>
      </c>
      <c r="BE2881">
        <v>2</v>
      </c>
    </row>
    <row r="2882" spans="1:57" x14ac:dyDescent="0.25">
      <c r="A2882" s="179">
        <f t="shared" ref="A2882:A2945" si="45">IF(+R2882&gt;AR2882,R2882-AR2882,0)</f>
        <v>60183</v>
      </c>
      <c r="B2882" t="s">
        <v>1923</v>
      </c>
      <c r="C2882">
        <v>72143109</v>
      </c>
      <c r="D2882">
        <v>144105</v>
      </c>
      <c r="E2882">
        <v>4</v>
      </c>
      <c r="F2882">
        <v>550022257</v>
      </c>
      <c r="G2882" s="180">
        <v>43701</v>
      </c>
      <c r="H2882" s="180">
        <v>44803</v>
      </c>
      <c r="I2882">
        <v>0</v>
      </c>
      <c r="J2882">
        <v>1</v>
      </c>
      <c r="K2882">
        <v>18</v>
      </c>
      <c r="L2882">
        <v>30</v>
      </c>
      <c r="M2882">
        <v>2</v>
      </c>
      <c r="N2882" s="170">
        <v>22490513</v>
      </c>
      <c r="O2882" s="170">
        <v>24960000</v>
      </c>
      <c r="P2882" s="178">
        <v>150000</v>
      </c>
      <c r="Q2882" s="178">
        <v>5883</v>
      </c>
      <c r="R2882" s="178">
        <v>84955</v>
      </c>
      <c r="S2882">
        <v>0</v>
      </c>
      <c r="T2882">
        <v>0</v>
      </c>
      <c r="U2882">
        <v>0</v>
      </c>
      <c r="W2882">
        <v>0</v>
      </c>
      <c r="X2882">
        <v>0</v>
      </c>
      <c r="Y2882">
        <v>0</v>
      </c>
      <c r="AB2882" s="180">
        <v>44285</v>
      </c>
      <c r="AC2882">
        <v>1</v>
      </c>
      <c r="AD2882" t="s">
        <v>1922</v>
      </c>
      <c r="AE2882">
        <v>1</v>
      </c>
      <c r="AF2882">
        <v>30</v>
      </c>
      <c r="AG2882">
        <v>0</v>
      </c>
      <c r="AN2882">
        <v>1</v>
      </c>
      <c r="AO2882">
        <v>1</v>
      </c>
      <c r="AR2882" s="178">
        <v>24772</v>
      </c>
      <c r="AS2882" t="s">
        <v>1921</v>
      </c>
      <c r="AT2882">
        <v>0</v>
      </c>
      <c r="AU2882">
        <v>0</v>
      </c>
      <c r="AV2882">
        <v>890480123</v>
      </c>
      <c r="AW2882" t="s">
        <v>1920</v>
      </c>
      <c r="AX2882">
        <v>5</v>
      </c>
      <c r="BC2882">
        <v>2</v>
      </c>
      <c r="BD2882">
        <v>7</v>
      </c>
      <c r="BE2882">
        <v>2</v>
      </c>
    </row>
    <row r="2883" spans="1:57" x14ac:dyDescent="0.25">
      <c r="A2883" s="179">
        <f t="shared" si="45"/>
        <v>28047</v>
      </c>
      <c r="B2883" t="s">
        <v>1923</v>
      </c>
      <c r="C2883">
        <v>72143109</v>
      </c>
      <c r="D2883">
        <v>144105</v>
      </c>
      <c r="E2883">
        <v>4</v>
      </c>
      <c r="F2883">
        <v>550022567</v>
      </c>
      <c r="G2883" s="180">
        <v>43730</v>
      </c>
      <c r="H2883" s="180">
        <v>44834</v>
      </c>
      <c r="I2883">
        <v>0</v>
      </c>
      <c r="J2883">
        <v>1</v>
      </c>
      <c r="K2883">
        <v>17</v>
      </c>
      <c r="L2883">
        <v>30</v>
      </c>
      <c r="M2883">
        <v>2</v>
      </c>
      <c r="N2883" s="170">
        <v>22490513</v>
      </c>
      <c r="O2883" s="170">
        <v>24960000</v>
      </c>
      <c r="P2883" s="178">
        <v>66600</v>
      </c>
      <c r="Q2883" s="178">
        <v>2612</v>
      </c>
      <c r="R2883" s="178">
        <v>39592</v>
      </c>
      <c r="S2883">
        <v>0</v>
      </c>
      <c r="T2883">
        <v>0</v>
      </c>
      <c r="U2883">
        <v>0</v>
      </c>
      <c r="W2883">
        <v>0</v>
      </c>
      <c r="X2883">
        <v>0</v>
      </c>
      <c r="Y2883">
        <v>0</v>
      </c>
      <c r="AB2883" s="180">
        <v>44285</v>
      </c>
      <c r="AC2883">
        <v>1</v>
      </c>
      <c r="AD2883" t="s">
        <v>1922</v>
      </c>
      <c r="AE2883">
        <v>1</v>
      </c>
      <c r="AF2883">
        <v>30</v>
      </c>
      <c r="AG2883">
        <v>0</v>
      </c>
      <c r="AN2883">
        <v>1</v>
      </c>
      <c r="AO2883">
        <v>1</v>
      </c>
      <c r="AR2883" s="178">
        <v>11545</v>
      </c>
      <c r="AS2883" t="s">
        <v>1921</v>
      </c>
      <c r="AT2883">
        <v>0</v>
      </c>
      <c r="AU2883">
        <v>0</v>
      </c>
      <c r="AV2883">
        <v>890480123</v>
      </c>
      <c r="AW2883" t="s">
        <v>1920</v>
      </c>
      <c r="AX2883">
        <v>5</v>
      </c>
      <c r="BC2883">
        <v>2</v>
      </c>
      <c r="BD2883">
        <v>7</v>
      </c>
      <c r="BE2883">
        <v>2</v>
      </c>
    </row>
    <row r="2884" spans="1:57" x14ac:dyDescent="0.25">
      <c r="A2884" s="179">
        <f t="shared" si="45"/>
        <v>8426</v>
      </c>
      <c r="B2884" t="s">
        <v>1923</v>
      </c>
      <c r="C2884">
        <v>72143109</v>
      </c>
      <c r="D2884">
        <v>144105</v>
      </c>
      <c r="E2884">
        <v>4</v>
      </c>
      <c r="F2884">
        <v>550022570</v>
      </c>
      <c r="G2884" s="180">
        <v>43730</v>
      </c>
      <c r="H2884" s="180">
        <v>44834</v>
      </c>
      <c r="I2884">
        <v>0</v>
      </c>
      <c r="J2884">
        <v>1</v>
      </c>
      <c r="K2884">
        <v>17</v>
      </c>
      <c r="L2884">
        <v>30</v>
      </c>
      <c r="M2884">
        <v>2</v>
      </c>
      <c r="N2884" s="170">
        <v>22490513</v>
      </c>
      <c r="O2884" s="170">
        <v>24960000</v>
      </c>
      <c r="P2884" s="178">
        <v>20000</v>
      </c>
      <c r="Q2884" s="178">
        <v>784</v>
      </c>
      <c r="R2884" s="178">
        <v>11894</v>
      </c>
      <c r="S2884">
        <v>0</v>
      </c>
      <c r="T2884">
        <v>0</v>
      </c>
      <c r="U2884">
        <v>0</v>
      </c>
      <c r="W2884">
        <v>0</v>
      </c>
      <c r="X2884">
        <v>0</v>
      </c>
      <c r="Y2884">
        <v>0</v>
      </c>
      <c r="AB2884" s="180">
        <v>44285</v>
      </c>
      <c r="AC2884">
        <v>1</v>
      </c>
      <c r="AD2884" t="s">
        <v>1922</v>
      </c>
      <c r="AE2884">
        <v>1</v>
      </c>
      <c r="AF2884">
        <v>30</v>
      </c>
      <c r="AG2884">
        <v>0</v>
      </c>
      <c r="AN2884">
        <v>1</v>
      </c>
      <c r="AO2884">
        <v>1</v>
      </c>
      <c r="AR2884" s="178">
        <v>3468</v>
      </c>
      <c r="AS2884" t="s">
        <v>1921</v>
      </c>
      <c r="AT2884">
        <v>0</v>
      </c>
      <c r="AU2884">
        <v>0</v>
      </c>
      <c r="AV2884">
        <v>890480123</v>
      </c>
      <c r="AW2884" t="s">
        <v>1920</v>
      </c>
      <c r="AX2884">
        <v>5</v>
      </c>
      <c r="BC2884">
        <v>2</v>
      </c>
      <c r="BD2884">
        <v>7</v>
      </c>
      <c r="BE2884">
        <v>2</v>
      </c>
    </row>
    <row r="2885" spans="1:57" x14ac:dyDescent="0.25">
      <c r="A2885" s="179">
        <f t="shared" si="45"/>
        <v>9480</v>
      </c>
      <c r="B2885" t="s">
        <v>1923</v>
      </c>
      <c r="C2885">
        <v>72143109</v>
      </c>
      <c r="D2885">
        <v>144105</v>
      </c>
      <c r="E2885">
        <v>4</v>
      </c>
      <c r="F2885">
        <v>550022571</v>
      </c>
      <c r="G2885" s="180">
        <v>43730</v>
      </c>
      <c r="H2885" s="180">
        <v>44834</v>
      </c>
      <c r="I2885">
        <v>0</v>
      </c>
      <c r="J2885">
        <v>1</v>
      </c>
      <c r="K2885">
        <v>17</v>
      </c>
      <c r="L2885">
        <v>30</v>
      </c>
      <c r="M2885">
        <v>2</v>
      </c>
      <c r="N2885" s="170">
        <v>22490513</v>
      </c>
      <c r="O2885" s="170">
        <v>24960000</v>
      </c>
      <c r="P2885" s="178">
        <v>22500</v>
      </c>
      <c r="Q2885" s="178">
        <v>882</v>
      </c>
      <c r="R2885" s="178">
        <v>13383</v>
      </c>
      <c r="S2885">
        <v>0</v>
      </c>
      <c r="T2885">
        <v>0</v>
      </c>
      <c r="U2885">
        <v>0</v>
      </c>
      <c r="W2885">
        <v>0</v>
      </c>
      <c r="X2885">
        <v>0</v>
      </c>
      <c r="Y2885">
        <v>0</v>
      </c>
      <c r="AB2885" s="180">
        <v>44285</v>
      </c>
      <c r="AC2885">
        <v>1</v>
      </c>
      <c r="AD2885" t="s">
        <v>1922</v>
      </c>
      <c r="AE2885">
        <v>1</v>
      </c>
      <c r="AF2885">
        <v>30</v>
      </c>
      <c r="AG2885">
        <v>0</v>
      </c>
      <c r="AN2885">
        <v>1</v>
      </c>
      <c r="AO2885">
        <v>1</v>
      </c>
      <c r="AR2885" s="178">
        <v>3903</v>
      </c>
      <c r="AS2885" t="s">
        <v>1921</v>
      </c>
      <c r="AT2885">
        <v>0</v>
      </c>
      <c r="AU2885">
        <v>0</v>
      </c>
      <c r="AV2885">
        <v>890480123</v>
      </c>
      <c r="AW2885" t="s">
        <v>1920</v>
      </c>
      <c r="AX2885">
        <v>5</v>
      </c>
      <c r="BC2885">
        <v>2</v>
      </c>
      <c r="BD2885">
        <v>7</v>
      </c>
      <c r="BE2885">
        <v>2</v>
      </c>
    </row>
    <row r="2886" spans="1:57" x14ac:dyDescent="0.25">
      <c r="A2886" s="179">
        <f t="shared" si="45"/>
        <v>140320</v>
      </c>
      <c r="B2886" t="s">
        <v>1923</v>
      </c>
      <c r="C2886">
        <v>72143109</v>
      </c>
      <c r="D2886">
        <v>144105</v>
      </c>
      <c r="E2886">
        <v>4</v>
      </c>
      <c r="F2886">
        <v>550022573</v>
      </c>
      <c r="G2886" s="180">
        <v>43730</v>
      </c>
      <c r="H2886" s="180">
        <v>44834</v>
      </c>
      <c r="I2886">
        <v>0</v>
      </c>
      <c r="J2886">
        <v>1</v>
      </c>
      <c r="K2886">
        <v>17</v>
      </c>
      <c r="L2886">
        <v>30</v>
      </c>
      <c r="M2886">
        <v>2</v>
      </c>
      <c r="N2886" s="170">
        <v>22490513</v>
      </c>
      <c r="O2886" s="170">
        <v>24960000</v>
      </c>
      <c r="P2886" s="178">
        <v>333713</v>
      </c>
      <c r="Q2886" s="178">
        <v>13087</v>
      </c>
      <c r="R2886" s="178">
        <v>198079</v>
      </c>
      <c r="S2886">
        <v>0</v>
      </c>
      <c r="T2886">
        <v>0</v>
      </c>
      <c r="U2886">
        <v>0</v>
      </c>
      <c r="W2886">
        <v>0</v>
      </c>
      <c r="X2886">
        <v>0</v>
      </c>
      <c r="Y2886">
        <v>0</v>
      </c>
      <c r="AB2886" s="180">
        <v>44285</v>
      </c>
      <c r="AC2886">
        <v>1</v>
      </c>
      <c r="AD2886" t="s">
        <v>1922</v>
      </c>
      <c r="AE2886">
        <v>1</v>
      </c>
      <c r="AF2886">
        <v>30</v>
      </c>
      <c r="AG2886">
        <v>0</v>
      </c>
      <c r="AN2886">
        <v>1</v>
      </c>
      <c r="AO2886">
        <v>1</v>
      </c>
      <c r="AR2886" s="178">
        <v>57759</v>
      </c>
      <c r="AS2886" t="s">
        <v>1921</v>
      </c>
      <c r="AT2886">
        <v>0</v>
      </c>
      <c r="AU2886">
        <v>0</v>
      </c>
      <c r="AV2886">
        <v>890480123</v>
      </c>
      <c r="AW2886" t="s">
        <v>1920</v>
      </c>
      <c r="AX2886">
        <v>5</v>
      </c>
      <c r="BC2886">
        <v>2</v>
      </c>
      <c r="BD2886">
        <v>7</v>
      </c>
      <c r="BE2886">
        <v>2</v>
      </c>
    </row>
    <row r="2887" spans="1:57" x14ac:dyDescent="0.25">
      <c r="A2887" s="179">
        <f t="shared" si="45"/>
        <v>9637</v>
      </c>
      <c r="B2887" t="s">
        <v>1923</v>
      </c>
      <c r="C2887">
        <v>72143109</v>
      </c>
      <c r="D2887">
        <v>144105</v>
      </c>
      <c r="E2887">
        <v>4</v>
      </c>
      <c r="F2887">
        <v>550022624</v>
      </c>
      <c r="G2887" s="180">
        <v>43737</v>
      </c>
      <c r="H2887" s="180">
        <v>44834</v>
      </c>
      <c r="I2887">
        <v>0</v>
      </c>
      <c r="J2887">
        <v>1</v>
      </c>
      <c r="K2887">
        <v>17</v>
      </c>
      <c r="L2887">
        <v>30</v>
      </c>
      <c r="M2887">
        <v>2</v>
      </c>
      <c r="N2887" s="170">
        <v>22490513</v>
      </c>
      <c r="O2887" s="170">
        <v>24960000</v>
      </c>
      <c r="P2887" s="178">
        <v>22892</v>
      </c>
      <c r="Q2887" s="178">
        <v>898</v>
      </c>
      <c r="R2887" s="178">
        <v>13604</v>
      </c>
      <c r="S2887">
        <v>0</v>
      </c>
      <c r="T2887">
        <v>0</v>
      </c>
      <c r="U2887">
        <v>0</v>
      </c>
      <c r="W2887">
        <v>0</v>
      </c>
      <c r="X2887">
        <v>0</v>
      </c>
      <c r="Y2887">
        <v>0</v>
      </c>
      <c r="AB2887" s="180">
        <v>44285</v>
      </c>
      <c r="AC2887">
        <v>1</v>
      </c>
      <c r="AD2887" t="s">
        <v>1922</v>
      </c>
      <c r="AE2887">
        <v>1</v>
      </c>
      <c r="AF2887">
        <v>30</v>
      </c>
      <c r="AG2887">
        <v>0</v>
      </c>
      <c r="AN2887">
        <v>1</v>
      </c>
      <c r="AO2887">
        <v>1</v>
      </c>
      <c r="AR2887" s="178">
        <v>3967</v>
      </c>
      <c r="AS2887" t="s">
        <v>1921</v>
      </c>
      <c r="AT2887">
        <v>0</v>
      </c>
      <c r="AU2887">
        <v>0</v>
      </c>
      <c r="AV2887">
        <v>890480123</v>
      </c>
      <c r="AW2887" t="s">
        <v>1920</v>
      </c>
      <c r="AX2887">
        <v>5</v>
      </c>
      <c r="BC2887">
        <v>2</v>
      </c>
      <c r="BD2887">
        <v>7</v>
      </c>
      <c r="BE2887">
        <v>2</v>
      </c>
    </row>
    <row r="2888" spans="1:57" x14ac:dyDescent="0.25">
      <c r="A2888" s="179">
        <f t="shared" si="45"/>
        <v>8546</v>
      </c>
      <c r="B2888" t="s">
        <v>1923</v>
      </c>
      <c r="C2888">
        <v>72143109</v>
      </c>
      <c r="D2888">
        <v>144105</v>
      </c>
      <c r="E2888">
        <v>4</v>
      </c>
      <c r="F2888">
        <v>550022767</v>
      </c>
      <c r="G2888" s="180">
        <v>43743</v>
      </c>
      <c r="H2888" s="180">
        <v>44834</v>
      </c>
      <c r="I2888">
        <v>0</v>
      </c>
      <c r="J2888">
        <v>1</v>
      </c>
      <c r="K2888">
        <v>17</v>
      </c>
      <c r="L2888">
        <v>30</v>
      </c>
      <c r="M2888">
        <v>2</v>
      </c>
      <c r="N2888" s="170">
        <v>22490513</v>
      </c>
      <c r="O2888" s="170">
        <v>24960000</v>
      </c>
      <c r="P2888" s="178">
        <v>20281</v>
      </c>
      <c r="Q2888" s="178">
        <v>795</v>
      </c>
      <c r="R2888" s="178">
        <v>12064</v>
      </c>
      <c r="S2888">
        <v>0</v>
      </c>
      <c r="T2888">
        <v>0</v>
      </c>
      <c r="U2888">
        <v>0</v>
      </c>
      <c r="W2888">
        <v>0</v>
      </c>
      <c r="X2888">
        <v>0</v>
      </c>
      <c r="Y2888">
        <v>0</v>
      </c>
      <c r="AB2888" s="180">
        <v>44285</v>
      </c>
      <c r="AC2888">
        <v>1</v>
      </c>
      <c r="AD2888" t="s">
        <v>1922</v>
      </c>
      <c r="AE2888">
        <v>1</v>
      </c>
      <c r="AF2888">
        <v>30</v>
      </c>
      <c r="AG2888">
        <v>0</v>
      </c>
      <c r="AN2888">
        <v>1</v>
      </c>
      <c r="AO2888">
        <v>1</v>
      </c>
      <c r="AR2888" s="178">
        <v>3518</v>
      </c>
      <c r="AS2888" t="s">
        <v>1921</v>
      </c>
      <c r="AT2888">
        <v>0</v>
      </c>
      <c r="AU2888">
        <v>0</v>
      </c>
      <c r="AV2888">
        <v>890480123</v>
      </c>
      <c r="AW2888" t="s">
        <v>1920</v>
      </c>
      <c r="AX2888">
        <v>5</v>
      </c>
      <c r="BC2888">
        <v>2</v>
      </c>
      <c r="BD2888">
        <v>7</v>
      </c>
      <c r="BE2888">
        <v>2</v>
      </c>
    </row>
    <row r="2889" spans="1:57" x14ac:dyDescent="0.25">
      <c r="A2889" s="179">
        <f t="shared" si="45"/>
        <v>5547</v>
      </c>
      <c r="B2889" t="s">
        <v>1923</v>
      </c>
      <c r="C2889">
        <v>72143109</v>
      </c>
      <c r="D2889">
        <v>144105</v>
      </c>
      <c r="E2889">
        <v>4</v>
      </c>
      <c r="F2889">
        <v>550022773</v>
      </c>
      <c r="G2889" s="180">
        <v>43744</v>
      </c>
      <c r="H2889" s="180">
        <v>44834</v>
      </c>
      <c r="I2889">
        <v>0</v>
      </c>
      <c r="J2889">
        <v>1</v>
      </c>
      <c r="K2889">
        <v>17</v>
      </c>
      <c r="L2889">
        <v>30</v>
      </c>
      <c r="M2889">
        <v>2</v>
      </c>
      <c r="N2889" s="170">
        <v>22490513</v>
      </c>
      <c r="O2889" s="170">
        <v>24960000</v>
      </c>
      <c r="P2889" s="178">
        <v>13180</v>
      </c>
      <c r="Q2889" s="178">
        <v>517</v>
      </c>
      <c r="R2889" s="178">
        <v>7830</v>
      </c>
      <c r="S2889">
        <v>0</v>
      </c>
      <c r="T2889">
        <v>0</v>
      </c>
      <c r="U2889">
        <v>0</v>
      </c>
      <c r="W2889">
        <v>0</v>
      </c>
      <c r="X2889">
        <v>0</v>
      </c>
      <c r="Y2889">
        <v>0</v>
      </c>
      <c r="AB2889" s="180">
        <v>44285</v>
      </c>
      <c r="AC2889">
        <v>1</v>
      </c>
      <c r="AD2889" t="s">
        <v>1922</v>
      </c>
      <c r="AE2889">
        <v>1</v>
      </c>
      <c r="AF2889">
        <v>30</v>
      </c>
      <c r="AG2889">
        <v>0</v>
      </c>
      <c r="AN2889">
        <v>1</v>
      </c>
      <c r="AO2889">
        <v>1</v>
      </c>
      <c r="AR2889" s="178">
        <v>2283</v>
      </c>
      <c r="AS2889" t="s">
        <v>1921</v>
      </c>
      <c r="AT2889">
        <v>0</v>
      </c>
      <c r="AU2889">
        <v>0</v>
      </c>
      <c r="AV2889">
        <v>890480123</v>
      </c>
      <c r="AW2889" t="s">
        <v>1920</v>
      </c>
      <c r="AX2889">
        <v>5</v>
      </c>
      <c r="BC2889">
        <v>2</v>
      </c>
      <c r="BD2889">
        <v>7</v>
      </c>
      <c r="BE2889">
        <v>2</v>
      </c>
    </row>
    <row r="2890" spans="1:57" x14ac:dyDescent="0.25">
      <c r="A2890" s="179">
        <f t="shared" si="45"/>
        <v>11838</v>
      </c>
      <c r="B2890" t="s">
        <v>1923</v>
      </c>
      <c r="C2890">
        <v>72143109</v>
      </c>
      <c r="D2890">
        <v>144105</v>
      </c>
      <c r="E2890">
        <v>4</v>
      </c>
      <c r="F2890">
        <v>550022775</v>
      </c>
      <c r="G2890" s="180">
        <v>43744</v>
      </c>
      <c r="H2890" s="180">
        <v>44834</v>
      </c>
      <c r="I2890">
        <v>0</v>
      </c>
      <c r="J2890">
        <v>1</v>
      </c>
      <c r="K2890">
        <v>17</v>
      </c>
      <c r="L2890">
        <v>30</v>
      </c>
      <c r="M2890">
        <v>2</v>
      </c>
      <c r="N2890" s="170">
        <v>22490513</v>
      </c>
      <c r="O2890" s="170">
        <v>24960000</v>
      </c>
      <c r="P2890" s="178">
        <v>28119</v>
      </c>
      <c r="Q2890" s="178">
        <v>1103</v>
      </c>
      <c r="R2890" s="178">
        <v>16711</v>
      </c>
      <c r="S2890">
        <v>0</v>
      </c>
      <c r="T2890">
        <v>0</v>
      </c>
      <c r="U2890">
        <v>0</v>
      </c>
      <c r="W2890">
        <v>0</v>
      </c>
      <c r="X2890">
        <v>0</v>
      </c>
      <c r="Y2890">
        <v>0</v>
      </c>
      <c r="AB2890" s="180">
        <v>44285</v>
      </c>
      <c r="AC2890">
        <v>1</v>
      </c>
      <c r="AD2890" t="s">
        <v>1922</v>
      </c>
      <c r="AE2890">
        <v>1</v>
      </c>
      <c r="AF2890">
        <v>30</v>
      </c>
      <c r="AG2890">
        <v>0</v>
      </c>
      <c r="AN2890">
        <v>1</v>
      </c>
      <c r="AO2890">
        <v>1</v>
      </c>
      <c r="AR2890" s="178">
        <v>4873</v>
      </c>
      <c r="AS2890" t="s">
        <v>1921</v>
      </c>
      <c r="AT2890">
        <v>0</v>
      </c>
      <c r="AU2890">
        <v>0</v>
      </c>
      <c r="AV2890">
        <v>890480123</v>
      </c>
      <c r="AW2890" t="s">
        <v>1920</v>
      </c>
      <c r="AX2890">
        <v>5</v>
      </c>
      <c r="BC2890">
        <v>2</v>
      </c>
      <c r="BD2890">
        <v>7</v>
      </c>
      <c r="BE2890">
        <v>2</v>
      </c>
    </row>
    <row r="2891" spans="1:57" x14ac:dyDescent="0.25">
      <c r="A2891" s="179">
        <f t="shared" si="45"/>
        <v>6322</v>
      </c>
      <c r="B2891" t="s">
        <v>1923</v>
      </c>
      <c r="C2891">
        <v>72143109</v>
      </c>
      <c r="D2891">
        <v>144105</v>
      </c>
      <c r="E2891">
        <v>4</v>
      </c>
      <c r="F2891">
        <v>550022846</v>
      </c>
      <c r="G2891" s="180">
        <v>43752</v>
      </c>
      <c r="H2891" s="180">
        <v>44834</v>
      </c>
      <c r="I2891">
        <v>0</v>
      </c>
      <c r="J2891">
        <v>1</v>
      </c>
      <c r="K2891">
        <v>17</v>
      </c>
      <c r="L2891">
        <v>30</v>
      </c>
      <c r="M2891">
        <v>2</v>
      </c>
      <c r="N2891" s="170">
        <v>22490513</v>
      </c>
      <c r="O2891" s="170">
        <v>24960000</v>
      </c>
      <c r="P2891" s="178">
        <v>15000</v>
      </c>
      <c r="Q2891" s="178">
        <v>588</v>
      </c>
      <c r="R2891" s="178">
        <v>8924</v>
      </c>
      <c r="S2891">
        <v>0</v>
      </c>
      <c r="T2891">
        <v>0</v>
      </c>
      <c r="U2891">
        <v>0</v>
      </c>
      <c r="W2891">
        <v>0</v>
      </c>
      <c r="X2891">
        <v>0</v>
      </c>
      <c r="Y2891">
        <v>0</v>
      </c>
      <c r="AB2891" s="180">
        <v>44285</v>
      </c>
      <c r="AC2891">
        <v>1</v>
      </c>
      <c r="AD2891" t="s">
        <v>1922</v>
      </c>
      <c r="AE2891">
        <v>1</v>
      </c>
      <c r="AF2891">
        <v>30</v>
      </c>
      <c r="AG2891">
        <v>0</v>
      </c>
      <c r="AN2891">
        <v>1</v>
      </c>
      <c r="AO2891">
        <v>1</v>
      </c>
      <c r="AR2891" s="178">
        <v>2602</v>
      </c>
      <c r="AS2891" t="s">
        <v>1921</v>
      </c>
      <c r="AT2891">
        <v>0</v>
      </c>
      <c r="AU2891">
        <v>0</v>
      </c>
      <c r="AV2891">
        <v>890480123</v>
      </c>
      <c r="AW2891" t="s">
        <v>1920</v>
      </c>
      <c r="AX2891">
        <v>5</v>
      </c>
      <c r="BC2891">
        <v>2</v>
      </c>
      <c r="BD2891">
        <v>7</v>
      </c>
      <c r="BE2891">
        <v>2</v>
      </c>
    </row>
    <row r="2892" spans="1:57" x14ac:dyDescent="0.25">
      <c r="A2892" s="179">
        <f t="shared" si="45"/>
        <v>9480</v>
      </c>
      <c r="B2892" t="s">
        <v>1923</v>
      </c>
      <c r="C2892">
        <v>72143109</v>
      </c>
      <c r="D2892">
        <v>144105</v>
      </c>
      <c r="E2892">
        <v>4</v>
      </c>
      <c r="F2892">
        <v>550022847</v>
      </c>
      <c r="G2892" s="180">
        <v>43752</v>
      </c>
      <c r="H2892" s="180">
        <v>44834</v>
      </c>
      <c r="I2892">
        <v>0</v>
      </c>
      <c r="J2892">
        <v>1</v>
      </c>
      <c r="K2892">
        <v>17</v>
      </c>
      <c r="L2892">
        <v>30</v>
      </c>
      <c r="M2892">
        <v>2</v>
      </c>
      <c r="N2892" s="170">
        <v>22490513</v>
      </c>
      <c r="O2892" s="170">
        <v>24960000</v>
      </c>
      <c r="P2892" s="178">
        <v>22500</v>
      </c>
      <c r="Q2892" s="178">
        <v>882</v>
      </c>
      <c r="R2892" s="178">
        <v>13383</v>
      </c>
      <c r="S2892">
        <v>0</v>
      </c>
      <c r="T2892">
        <v>0</v>
      </c>
      <c r="U2892">
        <v>0</v>
      </c>
      <c r="W2892">
        <v>0</v>
      </c>
      <c r="X2892">
        <v>0</v>
      </c>
      <c r="Y2892">
        <v>0</v>
      </c>
      <c r="AB2892" s="180">
        <v>44285</v>
      </c>
      <c r="AC2892">
        <v>1</v>
      </c>
      <c r="AD2892" t="s">
        <v>1922</v>
      </c>
      <c r="AE2892">
        <v>1</v>
      </c>
      <c r="AF2892">
        <v>30</v>
      </c>
      <c r="AG2892">
        <v>0</v>
      </c>
      <c r="AN2892">
        <v>1</v>
      </c>
      <c r="AO2892">
        <v>1</v>
      </c>
      <c r="AR2892" s="178">
        <v>3903</v>
      </c>
      <c r="AS2892" t="s">
        <v>1921</v>
      </c>
      <c r="AT2892">
        <v>0</v>
      </c>
      <c r="AU2892">
        <v>0</v>
      </c>
      <c r="AV2892">
        <v>890480123</v>
      </c>
      <c r="AW2892" t="s">
        <v>1920</v>
      </c>
      <c r="AX2892">
        <v>5</v>
      </c>
      <c r="BC2892">
        <v>2</v>
      </c>
      <c r="BD2892">
        <v>7</v>
      </c>
      <c r="BE2892">
        <v>2</v>
      </c>
    </row>
    <row r="2893" spans="1:57" x14ac:dyDescent="0.25">
      <c r="A2893" s="179">
        <f t="shared" si="45"/>
        <v>263954</v>
      </c>
      <c r="B2893" t="s">
        <v>1923</v>
      </c>
      <c r="C2893">
        <v>72143109</v>
      </c>
      <c r="D2893">
        <v>144105</v>
      </c>
      <c r="E2893">
        <v>4</v>
      </c>
      <c r="F2893">
        <v>550022936</v>
      </c>
      <c r="G2893" s="180">
        <v>43761</v>
      </c>
      <c r="H2893" s="180">
        <v>44864</v>
      </c>
      <c r="I2893">
        <v>0</v>
      </c>
      <c r="J2893">
        <v>1</v>
      </c>
      <c r="K2893">
        <v>16</v>
      </c>
      <c r="L2893">
        <v>30</v>
      </c>
      <c r="M2893">
        <v>2</v>
      </c>
      <c r="N2893" s="170">
        <v>22490513</v>
      </c>
      <c r="O2893" s="170">
        <v>24960000</v>
      </c>
      <c r="P2893" s="178">
        <v>600000</v>
      </c>
      <c r="Q2893" s="178">
        <v>23530</v>
      </c>
      <c r="R2893" s="178">
        <v>372603</v>
      </c>
      <c r="S2893">
        <v>0</v>
      </c>
      <c r="T2893">
        <v>0</v>
      </c>
      <c r="U2893">
        <v>0</v>
      </c>
      <c r="W2893">
        <v>0</v>
      </c>
      <c r="X2893">
        <v>0</v>
      </c>
      <c r="Y2893">
        <v>0</v>
      </c>
      <c r="AB2893" s="180">
        <v>44285</v>
      </c>
      <c r="AC2893">
        <v>1</v>
      </c>
      <c r="AD2893" t="s">
        <v>1922</v>
      </c>
      <c r="AE2893">
        <v>1</v>
      </c>
      <c r="AF2893">
        <v>30</v>
      </c>
      <c r="AG2893">
        <v>0</v>
      </c>
      <c r="AN2893">
        <v>1</v>
      </c>
      <c r="AO2893">
        <v>1</v>
      </c>
      <c r="AR2893" s="178">
        <v>108649</v>
      </c>
      <c r="AS2893" t="s">
        <v>1921</v>
      </c>
      <c r="AT2893">
        <v>0</v>
      </c>
      <c r="AU2893">
        <v>0</v>
      </c>
      <c r="AV2893">
        <v>890480123</v>
      </c>
      <c r="AW2893" t="s">
        <v>1920</v>
      </c>
      <c r="AX2893">
        <v>5</v>
      </c>
      <c r="BC2893">
        <v>2</v>
      </c>
      <c r="BD2893">
        <v>7</v>
      </c>
      <c r="BE2893">
        <v>2</v>
      </c>
    </row>
    <row r="2894" spans="1:57" x14ac:dyDescent="0.25">
      <c r="A2894" s="179">
        <f t="shared" si="45"/>
        <v>91823</v>
      </c>
      <c r="B2894" t="s">
        <v>1923</v>
      </c>
      <c r="C2894">
        <v>72143109</v>
      </c>
      <c r="D2894">
        <v>144105</v>
      </c>
      <c r="E2894">
        <v>4</v>
      </c>
      <c r="F2894">
        <v>550023159</v>
      </c>
      <c r="G2894" s="180">
        <v>43796</v>
      </c>
      <c r="H2894" s="180">
        <v>44895</v>
      </c>
      <c r="I2894">
        <v>0</v>
      </c>
      <c r="J2894">
        <v>1</v>
      </c>
      <c r="K2894">
        <v>15</v>
      </c>
      <c r="L2894">
        <v>30</v>
      </c>
      <c r="M2894">
        <v>2</v>
      </c>
      <c r="N2894" s="170">
        <v>22490513</v>
      </c>
      <c r="O2894" s="170">
        <v>24960000</v>
      </c>
      <c r="P2894" s="178">
        <v>200000</v>
      </c>
      <c r="Q2894" s="178">
        <v>7843</v>
      </c>
      <c r="R2894" s="178">
        <v>129619</v>
      </c>
      <c r="S2894">
        <v>0</v>
      </c>
      <c r="T2894">
        <v>0</v>
      </c>
      <c r="U2894">
        <v>0</v>
      </c>
      <c r="W2894">
        <v>0</v>
      </c>
      <c r="X2894">
        <v>0</v>
      </c>
      <c r="Y2894">
        <v>0</v>
      </c>
      <c r="AB2894" s="180">
        <v>44285</v>
      </c>
      <c r="AC2894">
        <v>1</v>
      </c>
      <c r="AD2894" t="s">
        <v>1922</v>
      </c>
      <c r="AE2894">
        <v>1</v>
      </c>
      <c r="AF2894">
        <v>30</v>
      </c>
      <c r="AG2894">
        <v>0</v>
      </c>
      <c r="AN2894">
        <v>1</v>
      </c>
      <c r="AO2894">
        <v>1</v>
      </c>
      <c r="AR2894" s="178">
        <v>37796</v>
      </c>
      <c r="AS2894" t="s">
        <v>1921</v>
      </c>
      <c r="AT2894">
        <v>0</v>
      </c>
      <c r="AU2894">
        <v>0</v>
      </c>
      <c r="AV2894">
        <v>890480123</v>
      </c>
      <c r="AW2894" t="s">
        <v>1920</v>
      </c>
      <c r="AX2894">
        <v>5</v>
      </c>
      <c r="BC2894">
        <v>2</v>
      </c>
      <c r="BD2894">
        <v>7</v>
      </c>
      <c r="BE2894">
        <v>2</v>
      </c>
    </row>
    <row r="2895" spans="1:57" x14ac:dyDescent="0.25">
      <c r="A2895" s="179">
        <f t="shared" si="45"/>
        <v>17760</v>
      </c>
      <c r="B2895" t="s">
        <v>1923</v>
      </c>
      <c r="C2895">
        <v>72143109</v>
      </c>
      <c r="D2895">
        <v>144105</v>
      </c>
      <c r="E2895">
        <v>4</v>
      </c>
      <c r="F2895">
        <v>550023191</v>
      </c>
      <c r="G2895" s="180">
        <v>43802</v>
      </c>
      <c r="H2895" s="180">
        <v>44895</v>
      </c>
      <c r="I2895">
        <v>0</v>
      </c>
      <c r="J2895">
        <v>1</v>
      </c>
      <c r="K2895">
        <v>15</v>
      </c>
      <c r="L2895">
        <v>30</v>
      </c>
      <c r="M2895">
        <v>2</v>
      </c>
      <c r="N2895" s="170">
        <v>22490513</v>
      </c>
      <c r="O2895" s="170">
        <v>24960000</v>
      </c>
      <c r="P2895" s="178">
        <v>38650</v>
      </c>
      <c r="Q2895" s="178">
        <v>1516</v>
      </c>
      <c r="R2895" s="178">
        <v>25071</v>
      </c>
      <c r="S2895">
        <v>0</v>
      </c>
      <c r="T2895">
        <v>0</v>
      </c>
      <c r="U2895">
        <v>0</v>
      </c>
      <c r="W2895">
        <v>0</v>
      </c>
      <c r="X2895">
        <v>0</v>
      </c>
      <c r="Y2895">
        <v>0</v>
      </c>
      <c r="AB2895" s="180">
        <v>44285</v>
      </c>
      <c r="AC2895">
        <v>1</v>
      </c>
      <c r="AD2895" t="s">
        <v>1922</v>
      </c>
      <c r="AE2895">
        <v>1</v>
      </c>
      <c r="AF2895">
        <v>30</v>
      </c>
      <c r="AG2895">
        <v>0</v>
      </c>
      <c r="AN2895">
        <v>1</v>
      </c>
      <c r="AO2895">
        <v>1</v>
      </c>
      <c r="AR2895" s="178">
        <v>7311</v>
      </c>
      <c r="AS2895" t="s">
        <v>1921</v>
      </c>
      <c r="AT2895">
        <v>0</v>
      </c>
      <c r="AU2895">
        <v>0</v>
      </c>
      <c r="AV2895">
        <v>890480123</v>
      </c>
      <c r="AW2895" t="s">
        <v>1920</v>
      </c>
      <c r="AX2895">
        <v>5</v>
      </c>
      <c r="BC2895">
        <v>2</v>
      </c>
      <c r="BD2895">
        <v>7</v>
      </c>
      <c r="BE2895">
        <v>2</v>
      </c>
    </row>
    <row r="2896" spans="1:57" x14ac:dyDescent="0.25">
      <c r="A2896" s="179">
        <f t="shared" si="45"/>
        <v>183556</v>
      </c>
      <c r="B2896" t="s">
        <v>1923</v>
      </c>
      <c r="C2896">
        <v>72143109</v>
      </c>
      <c r="D2896">
        <v>144105</v>
      </c>
      <c r="E2896">
        <v>4</v>
      </c>
      <c r="F2896">
        <v>550023203</v>
      </c>
      <c r="G2896" s="180">
        <v>43804</v>
      </c>
      <c r="H2896" s="180">
        <v>44895</v>
      </c>
      <c r="I2896">
        <v>0</v>
      </c>
      <c r="J2896">
        <v>1</v>
      </c>
      <c r="K2896">
        <v>15</v>
      </c>
      <c r="L2896">
        <v>30</v>
      </c>
      <c r="M2896">
        <v>2</v>
      </c>
      <c r="N2896" s="170">
        <v>22490513</v>
      </c>
      <c r="O2896" s="170">
        <v>24960000</v>
      </c>
      <c r="P2896" s="178">
        <v>400000</v>
      </c>
      <c r="Q2896" s="178">
        <v>15687</v>
      </c>
      <c r="R2896" s="178">
        <v>259112</v>
      </c>
      <c r="S2896">
        <v>0</v>
      </c>
      <c r="T2896">
        <v>0</v>
      </c>
      <c r="U2896">
        <v>0</v>
      </c>
      <c r="W2896">
        <v>0</v>
      </c>
      <c r="X2896">
        <v>0</v>
      </c>
      <c r="Y2896">
        <v>0</v>
      </c>
      <c r="AB2896" s="180">
        <v>44285</v>
      </c>
      <c r="AC2896">
        <v>1</v>
      </c>
      <c r="AD2896" t="s">
        <v>1922</v>
      </c>
      <c r="AE2896">
        <v>1</v>
      </c>
      <c r="AF2896">
        <v>30</v>
      </c>
      <c r="AG2896">
        <v>0</v>
      </c>
      <c r="AN2896">
        <v>1</v>
      </c>
      <c r="AO2896">
        <v>1</v>
      </c>
      <c r="AR2896" s="178">
        <v>75556</v>
      </c>
      <c r="AS2896" t="s">
        <v>1921</v>
      </c>
      <c r="AT2896">
        <v>0</v>
      </c>
      <c r="AU2896">
        <v>0</v>
      </c>
      <c r="AV2896">
        <v>890480123</v>
      </c>
      <c r="AW2896" t="s">
        <v>1920</v>
      </c>
      <c r="AX2896">
        <v>5</v>
      </c>
      <c r="BC2896">
        <v>2</v>
      </c>
      <c r="BD2896">
        <v>7</v>
      </c>
      <c r="BE2896">
        <v>2</v>
      </c>
    </row>
    <row r="2897" spans="1:57" x14ac:dyDescent="0.25">
      <c r="A2897" s="179">
        <f t="shared" si="45"/>
        <v>29756</v>
      </c>
      <c r="B2897" t="s">
        <v>1923</v>
      </c>
      <c r="C2897">
        <v>72143109</v>
      </c>
      <c r="D2897">
        <v>144105</v>
      </c>
      <c r="E2897">
        <v>4</v>
      </c>
      <c r="F2897">
        <v>550023217</v>
      </c>
      <c r="G2897" s="180">
        <v>43805</v>
      </c>
      <c r="H2897" s="180">
        <v>44895</v>
      </c>
      <c r="I2897">
        <v>0</v>
      </c>
      <c r="J2897">
        <v>1</v>
      </c>
      <c r="K2897">
        <v>15</v>
      </c>
      <c r="L2897">
        <v>30</v>
      </c>
      <c r="M2897">
        <v>2</v>
      </c>
      <c r="N2897" s="170">
        <v>22490513</v>
      </c>
      <c r="O2897" s="170">
        <v>24960000</v>
      </c>
      <c r="P2897" s="178">
        <v>64738</v>
      </c>
      <c r="Q2897" s="178">
        <v>2539</v>
      </c>
      <c r="R2897" s="178">
        <v>42004</v>
      </c>
      <c r="S2897">
        <v>0</v>
      </c>
      <c r="T2897">
        <v>0</v>
      </c>
      <c r="U2897">
        <v>0</v>
      </c>
      <c r="W2897">
        <v>0</v>
      </c>
      <c r="X2897">
        <v>0</v>
      </c>
      <c r="Y2897">
        <v>0</v>
      </c>
      <c r="AB2897" s="180">
        <v>44285</v>
      </c>
      <c r="AC2897">
        <v>1</v>
      </c>
      <c r="AD2897" t="s">
        <v>1922</v>
      </c>
      <c r="AE2897">
        <v>1</v>
      </c>
      <c r="AF2897">
        <v>30</v>
      </c>
      <c r="AG2897">
        <v>0</v>
      </c>
      <c r="AN2897">
        <v>1</v>
      </c>
      <c r="AO2897">
        <v>1</v>
      </c>
      <c r="AR2897" s="178">
        <v>12248</v>
      </c>
      <c r="AS2897" t="s">
        <v>1921</v>
      </c>
      <c r="AT2897">
        <v>0</v>
      </c>
      <c r="AU2897">
        <v>0</v>
      </c>
      <c r="AV2897">
        <v>890480123</v>
      </c>
      <c r="AW2897" t="s">
        <v>1920</v>
      </c>
      <c r="AX2897">
        <v>5</v>
      </c>
      <c r="BC2897">
        <v>2</v>
      </c>
      <c r="BD2897">
        <v>7</v>
      </c>
      <c r="BE2897">
        <v>2</v>
      </c>
    </row>
    <row r="2898" spans="1:57" x14ac:dyDescent="0.25">
      <c r="A2898" s="179">
        <f t="shared" si="45"/>
        <v>75870</v>
      </c>
      <c r="B2898" t="s">
        <v>1923</v>
      </c>
      <c r="C2898">
        <v>72143109</v>
      </c>
      <c r="D2898">
        <v>144105</v>
      </c>
      <c r="E2898">
        <v>4</v>
      </c>
      <c r="F2898">
        <v>550023220</v>
      </c>
      <c r="G2898" s="180">
        <v>43805</v>
      </c>
      <c r="H2898" s="180">
        <v>44895</v>
      </c>
      <c r="I2898">
        <v>0</v>
      </c>
      <c r="J2898">
        <v>1</v>
      </c>
      <c r="K2898">
        <v>15</v>
      </c>
      <c r="L2898">
        <v>30</v>
      </c>
      <c r="M2898">
        <v>2</v>
      </c>
      <c r="N2898" s="170">
        <v>22490513</v>
      </c>
      <c r="O2898" s="170">
        <v>24960000</v>
      </c>
      <c r="P2898" s="178">
        <v>165000</v>
      </c>
      <c r="Q2898" s="178">
        <v>6471</v>
      </c>
      <c r="R2898" s="178">
        <v>107100</v>
      </c>
      <c r="S2898">
        <v>0</v>
      </c>
      <c r="T2898">
        <v>0</v>
      </c>
      <c r="U2898">
        <v>0</v>
      </c>
      <c r="W2898">
        <v>0</v>
      </c>
      <c r="X2898">
        <v>0</v>
      </c>
      <c r="Y2898">
        <v>0</v>
      </c>
      <c r="AB2898" s="180">
        <v>44285</v>
      </c>
      <c r="AC2898">
        <v>1</v>
      </c>
      <c r="AD2898" t="s">
        <v>1922</v>
      </c>
      <c r="AE2898">
        <v>1</v>
      </c>
      <c r="AF2898">
        <v>30</v>
      </c>
      <c r="AG2898">
        <v>0</v>
      </c>
      <c r="AN2898">
        <v>1</v>
      </c>
      <c r="AO2898">
        <v>1</v>
      </c>
      <c r="AR2898" s="178">
        <v>31230</v>
      </c>
      <c r="AS2898" t="s">
        <v>1921</v>
      </c>
      <c r="AT2898">
        <v>0</v>
      </c>
      <c r="AU2898">
        <v>0</v>
      </c>
      <c r="AV2898">
        <v>890480123</v>
      </c>
      <c r="AW2898" t="s">
        <v>1920</v>
      </c>
      <c r="AX2898">
        <v>5</v>
      </c>
      <c r="BC2898">
        <v>2</v>
      </c>
      <c r="BD2898">
        <v>7</v>
      </c>
      <c r="BE2898">
        <v>2</v>
      </c>
    </row>
    <row r="2899" spans="1:57" x14ac:dyDescent="0.25">
      <c r="A2899" s="179">
        <f t="shared" si="45"/>
        <v>191437</v>
      </c>
      <c r="B2899" t="s">
        <v>1923</v>
      </c>
      <c r="C2899">
        <v>72143109</v>
      </c>
      <c r="D2899">
        <v>144105</v>
      </c>
      <c r="E2899">
        <v>4</v>
      </c>
      <c r="F2899">
        <v>550023396</v>
      </c>
      <c r="G2899" s="180">
        <v>43845</v>
      </c>
      <c r="H2899" s="180">
        <v>44925</v>
      </c>
      <c r="I2899">
        <v>0</v>
      </c>
      <c r="J2899">
        <v>1</v>
      </c>
      <c r="K2899">
        <v>14</v>
      </c>
      <c r="L2899">
        <v>30</v>
      </c>
      <c r="M2899">
        <v>2</v>
      </c>
      <c r="N2899" s="170">
        <v>22490513</v>
      </c>
      <c r="O2899" s="170">
        <v>24960000</v>
      </c>
      <c r="P2899" s="178">
        <v>400000</v>
      </c>
      <c r="Q2899" s="178">
        <v>15687</v>
      </c>
      <c r="R2899" s="178">
        <v>270236</v>
      </c>
      <c r="S2899">
        <v>0</v>
      </c>
      <c r="T2899">
        <v>0</v>
      </c>
      <c r="U2899">
        <v>0</v>
      </c>
      <c r="W2899">
        <v>0</v>
      </c>
      <c r="X2899">
        <v>0</v>
      </c>
      <c r="Y2899">
        <v>0</v>
      </c>
      <c r="AB2899" s="180">
        <v>44285</v>
      </c>
      <c r="AC2899">
        <v>1</v>
      </c>
      <c r="AD2899" t="s">
        <v>1922</v>
      </c>
      <c r="AE2899">
        <v>1</v>
      </c>
      <c r="AF2899">
        <v>30</v>
      </c>
      <c r="AG2899">
        <v>0</v>
      </c>
      <c r="AN2899">
        <v>1</v>
      </c>
      <c r="AO2899">
        <v>1</v>
      </c>
      <c r="AR2899" s="178">
        <v>78799</v>
      </c>
      <c r="AS2899" t="s">
        <v>1921</v>
      </c>
      <c r="AT2899">
        <v>0</v>
      </c>
      <c r="AU2899">
        <v>0</v>
      </c>
      <c r="AV2899">
        <v>890480123</v>
      </c>
      <c r="AW2899" t="s">
        <v>1920</v>
      </c>
      <c r="AX2899">
        <v>5</v>
      </c>
      <c r="BC2899">
        <v>2</v>
      </c>
      <c r="BD2899">
        <v>7</v>
      </c>
      <c r="BE2899">
        <v>2</v>
      </c>
    </row>
    <row r="2900" spans="1:57" x14ac:dyDescent="0.25">
      <c r="A2900" s="179">
        <f t="shared" si="45"/>
        <v>47861</v>
      </c>
      <c r="B2900" t="s">
        <v>1923</v>
      </c>
      <c r="C2900">
        <v>72143109</v>
      </c>
      <c r="D2900">
        <v>144105</v>
      </c>
      <c r="E2900">
        <v>4</v>
      </c>
      <c r="F2900">
        <v>550023397</v>
      </c>
      <c r="G2900" s="180">
        <v>43845</v>
      </c>
      <c r="H2900" s="180">
        <v>44925</v>
      </c>
      <c r="I2900">
        <v>0</v>
      </c>
      <c r="J2900">
        <v>1</v>
      </c>
      <c r="K2900">
        <v>14</v>
      </c>
      <c r="L2900">
        <v>30</v>
      </c>
      <c r="M2900">
        <v>2</v>
      </c>
      <c r="N2900" s="170">
        <v>22490513</v>
      </c>
      <c r="O2900" s="170">
        <v>24960000</v>
      </c>
      <c r="P2900" s="178">
        <v>100000</v>
      </c>
      <c r="Q2900" s="178">
        <v>3922</v>
      </c>
      <c r="R2900" s="178">
        <v>67562</v>
      </c>
      <c r="S2900">
        <v>0</v>
      </c>
      <c r="T2900">
        <v>0</v>
      </c>
      <c r="U2900">
        <v>0</v>
      </c>
      <c r="W2900">
        <v>0</v>
      </c>
      <c r="X2900">
        <v>0</v>
      </c>
      <c r="Y2900">
        <v>0</v>
      </c>
      <c r="AB2900" s="180">
        <v>44285</v>
      </c>
      <c r="AC2900">
        <v>1</v>
      </c>
      <c r="AD2900" t="s">
        <v>1922</v>
      </c>
      <c r="AE2900">
        <v>1</v>
      </c>
      <c r="AF2900">
        <v>30</v>
      </c>
      <c r="AG2900">
        <v>0</v>
      </c>
      <c r="AN2900">
        <v>1</v>
      </c>
      <c r="AO2900">
        <v>1</v>
      </c>
      <c r="AR2900" s="178">
        <v>19701</v>
      </c>
      <c r="AS2900" t="s">
        <v>1921</v>
      </c>
      <c r="AT2900">
        <v>0</v>
      </c>
      <c r="AU2900">
        <v>0</v>
      </c>
      <c r="AV2900">
        <v>890480123</v>
      </c>
      <c r="AW2900" t="s">
        <v>1920</v>
      </c>
      <c r="AX2900">
        <v>5</v>
      </c>
      <c r="BC2900">
        <v>2</v>
      </c>
      <c r="BD2900">
        <v>7</v>
      </c>
      <c r="BE2900">
        <v>2</v>
      </c>
    </row>
    <row r="2901" spans="1:57" x14ac:dyDescent="0.25">
      <c r="A2901" s="179">
        <f t="shared" si="45"/>
        <v>99423</v>
      </c>
      <c r="B2901" t="s">
        <v>1923</v>
      </c>
      <c r="C2901">
        <v>72143109</v>
      </c>
      <c r="D2901">
        <v>144105</v>
      </c>
      <c r="E2901">
        <v>4</v>
      </c>
      <c r="F2901">
        <v>550023410</v>
      </c>
      <c r="G2901" s="180">
        <v>43847</v>
      </c>
      <c r="H2901" s="180">
        <v>44955</v>
      </c>
      <c r="I2901">
        <v>0</v>
      </c>
      <c r="J2901">
        <v>1</v>
      </c>
      <c r="K2901">
        <v>13</v>
      </c>
      <c r="L2901">
        <v>30</v>
      </c>
      <c r="M2901">
        <v>2</v>
      </c>
      <c r="N2901" s="170">
        <v>22490513</v>
      </c>
      <c r="O2901" s="170">
        <v>24960000</v>
      </c>
      <c r="P2901" s="178">
        <v>200000</v>
      </c>
      <c r="Q2901" s="178">
        <v>7843</v>
      </c>
      <c r="R2901" s="178">
        <v>140348</v>
      </c>
      <c r="S2901">
        <v>0</v>
      </c>
      <c r="T2901">
        <v>0</v>
      </c>
      <c r="U2901">
        <v>0</v>
      </c>
      <c r="W2901">
        <v>0</v>
      </c>
      <c r="X2901">
        <v>0</v>
      </c>
      <c r="Y2901">
        <v>0</v>
      </c>
      <c r="AB2901" s="180">
        <v>44285</v>
      </c>
      <c r="AC2901">
        <v>1</v>
      </c>
      <c r="AD2901" t="s">
        <v>1922</v>
      </c>
      <c r="AE2901">
        <v>1</v>
      </c>
      <c r="AF2901">
        <v>30</v>
      </c>
      <c r="AG2901">
        <v>0</v>
      </c>
      <c r="AN2901">
        <v>1</v>
      </c>
      <c r="AO2901">
        <v>1</v>
      </c>
      <c r="AR2901" s="178">
        <v>40925</v>
      </c>
      <c r="AS2901" t="s">
        <v>1921</v>
      </c>
      <c r="AT2901">
        <v>0</v>
      </c>
      <c r="AU2901">
        <v>0</v>
      </c>
      <c r="AV2901">
        <v>890480123</v>
      </c>
      <c r="AW2901" t="s">
        <v>1920</v>
      </c>
      <c r="AX2901">
        <v>5</v>
      </c>
      <c r="BC2901">
        <v>2</v>
      </c>
      <c r="BD2901">
        <v>7</v>
      </c>
      <c r="BE2901">
        <v>2</v>
      </c>
    </row>
    <row r="2902" spans="1:57" x14ac:dyDescent="0.25">
      <c r="A2902" s="179">
        <f t="shared" si="45"/>
        <v>13984</v>
      </c>
      <c r="B2902" t="s">
        <v>1923</v>
      </c>
      <c r="C2902">
        <v>72143109</v>
      </c>
      <c r="D2902">
        <v>144105</v>
      </c>
      <c r="E2902">
        <v>4</v>
      </c>
      <c r="F2902">
        <v>550023449</v>
      </c>
      <c r="G2902" s="180">
        <v>43851</v>
      </c>
      <c r="H2902" s="180">
        <v>44955</v>
      </c>
      <c r="I2902">
        <v>0</v>
      </c>
      <c r="J2902">
        <v>1</v>
      </c>
      <c r="K2902">
        <v>13</v>
      </c>
      <c r="L2902">
        <v>30</v>
      </c>
      <c r="M2902">
        <v>2</v>
      </c>
      <c r="N2902" s="170">
        <v>22490513</v>
      </c>
      <c r="O2902" s="170">
        <v>24960000</v>
      </c>
      <c r="P2902" s="178">
        <v>28140</v>
      </c>
      <c r="Q2902" s="178">
        <v>1104</v>
      </c>
      <c r="R2902" s="178">
        <v>19740</v>
      </c>
      <c r="S2902">
        <v>0</v>
      </c>
      <c r="T2902">
        <v>0</v>
      </c>
      <c r="U2902">
        <v>0</v>
      </c>
      <c r="W2902">
        <v>0</v>
      </c>
      <c r="X2902">
        <v>0</v>
      </c>
      <c r="Y2902">
        <v>0</v>
      </c>
      <c r="AB2902" s="180">
        <v>44285</v>
      </c>
      <c r="AC2902">
        <v>1</v>
      </c>
      <c r="AD2902" t="s">
        <v>1922</v>
      </c>
      <c r="AE2902">
        <v>1</v>
      </c>
      <c r="AF2902">
        <v>30</v>
      </c>
      <c r="AG2902">
        <v>0</v>
      </c>
      <c r="AN2902">
        <v>1</v>
      </c>
      <c r="AO2902">
        <v>1</v>
      </c>
      <c r="AR2902" s="178">
        <v>5756</v>
      </c>
      <c r="AS2902" t="s">
        <v>1921</v>
      </c>
      <c r="AT2902">
        <v>0</v>
      </c>
      <c r="AU2902">
        <v>0</v>
      </c>
      <c r="AV2902">
        <v>890480123</v>
      </c>
      <c r="AW2902" t="s">
        <v>1920</v>
      </c>
      <c r="AX2902">
        <v>5</v>
      </c>
      <c r="BC2902">
        <v>2</v>
      </c>
      <c r="BD2902">
        <v>7</v>
      </c>
      <c r="BE2902">
        <v>2</v>
      </c>
    </row>
    <row r="2903" spans="1:57" x14ac:dyDescent="0.25">
      <c r="A2903" s="179">
        <f t="shared" si="45"/>
        <v>31431</v>
      </c>
      <c r="B2903" t="s">
        <v>1923</v>
      </c>
      <c r="C2903">
        <v>72143109</v>
      </c>
      <c r="D2903">
        <v>144105</v>
      </c>
      <c r="E2903">
        <v>4</v>
      </c>
      <c r="F2903">
        <v>550023473</v>
      </c>
      <c r="G2903" s="180">
        <v>43855</v>
      </c>
      <c r="H2903" s="180">
        <v>44955</v>
      </c>
      <c r="I2903">
        <v>0</v>
      </c>
      <c r="J2903">
        <v>1</v>
      </c>
      <c r="K2903">
        <v>13</v>
      </c>
      <c r="L2903">
        <v>30</v>
      </c>
      <c r="M2903">
        <v>2</v>
      </c>
      <c r="N2903" s="170">
        <v>22490513</v>
      </c>
      <c r="O2903" s="170">
        <v>24960000</v>
      </c>
      <c r="P2903" s="178">
        <v>63232</v>
      </c>
      <c r="Q2903" s="178">
        <v>2480</v>
      </c>
      <c r="R2903" s="178">
        <v>44369</v>
      </c>
      <c r="S2903">
        <v>0</v>
      </c>
      <c r="T2903">
        <v>0</v>
      </c>
      <c r="U2903">
        <v>0</v>
      </c>
      <c r="W2903">
        <v>0</v>
      </c>
      <c r="X2903">
        <v>0</v>
      </c>
      <c r="Y2903">
        <v>0</v>
      </c>
      <c r="AB2903" s="180">
        <v>44285</v>
      </c>
      <c r="AC2903">
        <v>1</v>
      </c>
      <c r="AD2903" t="s">
        <v>1922</v>
      </c>
      <c r="AE2903">
        <v>1</v>
      </c>
      <c r="AF2903">
        <v>30</v>
      </c>
      <c r="AG2903">
        <v>0</v>
      </c>
      <c r="AN2903">
        <v>1</v>
      </c>
      <c r="AO2903">
        <v>1</v>
      </c>
      <c r="AR2903" s="178">
        <v>12938</v>
      </c>
      <c r="AS2903" t="s">
        <v>1921</v>
      </c>
      <c r="AT2903">
        <v>0</v>
      </c>
      <c r="AU2903">
        <v>0</v>
      </c>
      <c r="AV2903">
        <v>890480123</v>
      </c>
      <c r="AW2903" t="s">
        <v>1920</v>
      </c>
      <c r="AX2903">
        <v>5</v>
      </c>
      <c r="BC2903">
        <v>2</v>
      </c>
      <c r="BD2903">
        <v>7</v>
      </c>
      <c r="BE2903">
        <v>2</v>
      </c>
    </row>
    <row r="2904" spans="1:57" x14ac:dyDescent="0.25">
      <c r="A2904" s="179">
        <f t="shared" si="45"/>
        <v>49695</v>
      </c>
      <c r="B2904" t="s">
        <v>1923</v>
      </c>
      <c r="C2904">
        <v>72143109</v>
      </c>
      <c r="D2904">
        <v>144105</v>
      </c>
      <c r="E2904">
        <v>4</v>
      </c>
      <c r="F2904">
        <v>550023516</v>
      </c>
      <c r="G2904" s="180">
        <v>43870</v>
      </c>
      <c r="H2904" s="180">
        <v>44955</v>
      </c>
      <c r="I2904">
        <v>0</v>
      </c>
      <c r="J2904">
        <v>1</v>
      </c>
      <c r="K2904">
        <v>13</v>
      </c>
      <c r="L2904">
        <v>30</v>
      </c>
      <c r="M2904">
        <v>2</v>
      </c>
      <c r="N2904" s="170">
        <v>22490513</v>
      </c>
      <c r="O2904" s="170">
        <v>24960000</v>
      </c>
      <c r="P2904" s="178">
        <v>100000</v>
      </c>
      <c r="Q2904" s="178">
        <v>3922</v>
      </c>
      <c r="R2904" s="178">
        <v>70151</v>
      </c>
      <c r="S2904">
        <v>0</v>
      </c>
      <c r="T2904">
        <v>0</v>
      </c>
      <c r="U2904">
        <v>0</v>
      </c>
      <c r="W2904">
        <v>0</v>
      </c>
      <c r="X2904">
        <v>0</v>
      </c>
      <c r="Y2904">
        <v>0</v>
      </c>
      <c r="AB2904" s="180">
        <v>44285</v>
      </c>
      <c r="AC2904">
        <v>1</v>
      </c>
      <c r="AD2904" t="s">
        <v>1922</v>
      </c>
      <c r="AE2904">
        <v>1</v>
      </c>
      <c r="AF2904">
        <v>30</v>
      </c>
      <c r="AG2904">
        <v>0</v>
      </c>
      <c r="AN2904">
        <v>1</v>
      </c>
      <c r="AO2904">
        <v>1</v>
      </c>
      <c r="AR2904" s="178">
        <v>20456</v>
      </c>
      <c r="AS2904" t="s">
        <v>1921</v>
      </c>
      <c r="AT2904">
        <v>0</v>
      </c>
      <c r="AU2904">
        <v>0</v>
      </c>
      <c r="AV2904">
        <v>890480123</v>
      </c>
      <c r="AW2904" t="s">
        <v>1920</v>
      </c>
      <c r="AX2904">
        <v>5</v>
      </c>
      <c r="BC2904">
        <v>2</v>
      </c>
      <c r="BD2904">
        <v>7</v>
      </c>
      <c r="BE2904">
        <v>2</v>
      </c>
    </row>
    <row r="2905" spans="1:57" x14ac:dyDescent="0.25">
      <c r="A2905" s="179">
        <f t="shared" si="45"/>
        <v>4250</v>
      </c>
      <c r="B2905" t="s">
        <v>1923</v>
      </c>
      <c r="C2905">
        <v>72143109</v>
      </c>
      <c r="D2905">
        <v>144105</v>
      </c>
      <c r="E2905">
        <v>4</v>
      </c>
      <c r="F2905">
        <v>550025512</v>
      </c>
      <c r="G2905" s="180">
        <v>44255</v>
      </c>
      <c r="H2905" s="180">
        <v>44316</v>
      </c>
      <c r="I2905">
        <v>0</v>
      </c>
      <c r="J2905">
        <v>1</v>
      </c>
      <c r="K2905">
        <v>0</v>
      </c>
      <c r="L2905">
        <v>30</v>
      </c>
      <c r="M2905">
        <v>2</v>
      </c>
      <c r="N2905">
        <v>0</v>
      </c>
      <c r="O2905">
        <v>0</v>
      </c>
      <c r="P2905" s="178">
        <v>6000</v>
      </c>
      <c r="Q2905" s="178">
        <v>6000</v>
      </c>
      <c r="R2905" s="178">
        <v>6000</v>
      </c>
      <c r="S2905">
        <v>0</v>
      </c>
      <c r="T2905">
        <v>0</v>
      </c>
      <c r="U2905">
        <v>0</v>
      </c>
      <c r="W2905">
        <v>0</v>
      </c>
      <c r="X2905">
        <v>0</v>
      </c>
      <c r="Y2905">
        <v>0</v>
      </c>
      <c r="AB2905" s="180">
        <v>44285</v>
      </c>
      <c r="AC2905">
        <v>1</v>
      </c>
      <c r="AD2905" t="s">
        <v>1922</v>
      </c>
      <c r="AE2905">
        <v>1</v>
      </c>
      <c r="AF2905">
        <v>30</v>
      </c>
      <c r="AG2905">
        <v>0</v>
      </c>
      <c r="AN2905">
        <v>1</v>
      </c>
      <c r="AO2905">
        <v>1</v>
      </c>
      <c r="AR2905" s="178">
        <v>1750</v>
      </c>
      <c r="AS2905" t="s">
        <v>1921</v>
      </c>
      <c r="AT2905">
        <v>0</v>
      </c>
      <c r="AU2905">
        <v>0</v>
      </c>
      <c r="AV2905">
        <v>890480123</v>
      </c>
      <c r="AW2905" t="s">
        <v>1920</v>
      </c>
      <c r="AX2905">
        <v>5</v>
      </c>
      <c r="BC2905">
        <v>2</v>
      </c>
      <c r="BD2905">
        <v>7</v>
      </c>
      <c r="BE2905">
        <v>2</v>
      </c>
    </row>
    <row r="2906" spans="1:57" x14ac:dyDescent="0.25">
      <c r="A2906" s="179">
        <f t="shared" si="45"/>
        <v>4250</v>
      </c>
      <c r="B2906" t="s">
        <v>1923</v>
      </c>
      <c r="C2906">
        <v>72143109</v>
      </c>
      <c r="D2906">
        <v>144105</v>
      </c>
      <c r="E2906">
        <v>4</v>
      </c>
      <c r="F2906">
        <v>550025698</v>
      </c>
      <c r="G2906" s="180">
        <v>44286</v>
      </c>
      <c r="H2906" s="180">
        <v>44346</v>
      </c>
      <c r="I2906">
        <v>0</v>
      </c>
      <c r="J2906">
        <v>1</v>
      </c>
      <c r="K2906">
        <v>0</v>
      </c>
      <c r="L2906">
        <v>30</v>
      </c>
      <c r="M2906">
        <v>2</v>
      </c>
      <c r="N2906">
        <v>0</v>
      </c>
      <c r="O2906">
        <v>0</v>
      </c>
      <c r="P2906" s="178">
        <v>6000</v>
      </c>
      <c r="Q2906" s="178">
        <v>6000</v>
      </c>
      <c r="R2906" s="178">
        <v>6000</v>
      </c>
      <c r="S2906">
        <v>0</v>
      </c>
      <c r="T2906">
        <v>0</v>
      </c>
      <c r="U2906">
        <v>0</v>
      </c>
      <c r="W2906">
        <v>0</v>
      </c>
      <c r="X2906">
        <v>0</v>
      </c>
      <c r="Y2906">
        <v>0</v>
      </c>
      <c r="AB2906" s="180">
        <v>44286</v>
      </c>
      <c r="AC2906">
        <v>1</v>
      </c>
      <c r="AD2906" t="s">
        <v>1922</v>
      </c>
      <c r="AE2906">
        <v>1</v>
      </c>
      <c r="AF2906">
        <v>30</v>
      </c>
      <c r="AG2906">
        <v>0</v>
      </c>
      <c r="AN2906">
        <v>1</v>
      </c>
      <c r="AO2906">
        <v>1</v>
      </c>
      <c r="AR2906" s="178">
        <v>1750</v>
      </c>
      <c r="AS2906" t="s">
        <v>1921</v>
      </c>
      <c r="AT2906">
        <v>0</v>
      </c>
      <c r="AU2906">
        <v>0</v>
      </c>
      <c r="AV2906">
        <v>890480123</v>
      </c>
      <c r="AW2906" t="s">
        <v>1920</v>
      </c>
      <c r="AX2906">
        <v>5</v>
      </c>
      <c r="BC2906">
        <v>2</v>
      </c>
      <c r="BD2906">
        <v>7</v>
      </c>
      <c r="BE2906">
        <v>2</v>
      </c>
    </row>
    <row r="2907" spans="1:57" x14ac:dyDescent="0.25">
      <c r="A2907" s="179">
        <f t="shared" si="45"/>
        <v>4252728</v>
      </c>
      <c r="B2907" t="s">
        <v>1923</v>
      </c>
      <c r="C2907">
        <v>72147412</v>
      </c>
      <c r="D2907">
        <v>144105</v>
      </c>
      <c r="E2907">
        <v>4</v>
      </c>
      <c r="F2907">
        <v>17932</v>
      </c>
      <c r="G2907" s="180">
        <v>44193</v>
      </c>
      <c r="H2907" s="180">
        <v>45290</v>
      </c>
      <c r="I2907">
        <v>0</v>
      </c>
      <c r="J2907">
        <v>1</v>
      </c>
      <c r="K2907">
        <v>3</v>
      </c>
      <c r="L2907">
        <v>30</v>
      </c>
      <c r="M2907">
        <v>2</v>
      </c>
      <c r="N2907" s="170">
        <v>8648788</v>
      </c>
      <c r="O2907" s="170">
        <v>9000000</v>
      </c>
      <c r="P2907" s="178">
        <v>7500000</v>
      </c>
      <c r="Q2907" s="178">
        <v>237274</v>
      </c>
      <c r="R2907" s="178">
        <v>6946371</v>
      </c>
      <c r="S2907">
        <v>0</v>
      </c>
      <c r="T2907">
        <v>0</v>
      </c>
      <c r="U2907">
        <v>0</v>
      </c>
      <c r="W2907">
        <v>0</v>
      </c>
      <c r="X2907">
        <v>0</v>
      </c>
      <c r="Y2907">
        <v>0</v>
      </c>
      <c r="AB2907" s="180">
        <v>44286</v>
      </c>
      <c r="AC2907">
        <v>1</v>
      </c>
      <c r="AD2907" t="s">
        <v>1922</v>
      </c>
      <c r="AE2907">
        <v>1</v>
      </c>
      <c r="AF2907">
        <v>30</v>
      </c>
      <c r="AG2907">
        <v>0</v>
      </c>
      <c r="AN2907">
        <v>1</v>
      </c>
      <c r="AO2907">
        <v>1</v>
      </c>
      <c r="AR2907" s="178">
        <v>2693643</v>
      </c>
      <c r="AS2907" t="s">
        <v>1921</v>
      </c>
      <c r="AT2907">
        <v>0</v>
      </c>
      <c r="AU2907">
        <v>0</v>
      </c>
      <c r="AV2907">
        <v>890480123</v>
      </c>
      <c r="AW2907" t="s">
        <v>1920</v>
      </c>
      <c r="AX2907">
        <v>5</v>
      </c>
      <c r="BC2907">
        <v>1</v>
      </c>
      <c r="BD2907">
        <v>7</v>
      </c>
      <c r="BE2907">
        <v>2</v>
      </c>
    </row>
    <row r="2908" spans="1:57" x14ac:dyDescent="0.25">
      <c r="A2908" s="179">
        <f t="shared" si="45"/>
        <v>442445</v>
      </c>
      <c r="B2908" t="s">
        <v>1923</v>
      </c>
      <c r="C2908">
        <v>72147412</v>
      </c>
      <c r="D2908">
        <v>144105</v>
      </c>
      <c r="E2908">
        <v>4</v>
      </c>
      <c r="F2908">
        <v>18315</v>
      </c>
      <c r="G2908" s="180">
        <v>44286</v>
      </c>
      <c r="H2908" s="180">
        <v>44316</v>
      </c>
      <c r="I2908">
        <v>0</v>
      </c>
      <c r="J2908">
        <v>1</v>
      </c>
      <c r="K2908">
        <v>0</v>
      </c>
      <c r="L2908">
        <v>30</v>
      </c>
      <c r="M2908">
        <v>2</v>
      </c>
      <c r="N2908" s="170">
        <v>23318977</v>
      </c>
      <c r="O2908" s="170">
        <v>25980000</v>
      </c>
      <c r="P2908" s="178">
        <v>722686</v>
      </c>
      <c r="Q2908" s="178">
        <v>736730</v>
      </c>
      <c r="R2908" s="178">
        <v>722686</v>
      </c>
      <c r="S2908">
        <v>0</v>
      </c>
      <c r="T2908">
        <v>0</v>
      </c>
      <c r="U2908">
        <v>0</v>
      </c>
      <c r="W2908">
        <v>0</v>
      </c>
      <c r="X2908">
        <v>0</v>
      </c>
      <c r="Y2908">
        <v>0</v>
      </c>
      <c r="AB2908" s="180">
        <v>44286</v>
      </c>
      <c r="AC2908">
        <v>1</v>
      </c>
      <c r="AD2908" t="s">
        <v>1922</v>
      </c>
      <c r="AE2908">
        <v>1</v>
      </c>
      <c r="AF2908">
        <v>30</v>
      </c>
      <c r="AG2908">
        <v>0</v>
      </c>
      <c r="AN2908">
        <v>1</v>
      </c>
      <c r="AO2908">
        <v>1</v>
      </c>
      <c r="AR2908" s="178">
        <v>280241</v>
      </c>
      <c r="AS2908" t="s">
        <v>1921</v>
      </c>
      <c r="AT2908">
        <v>0</v>
      </c>
      <c r="AU2908">
        <v>0</v>
      </c>
      <c r="AV2908">
        <v>890480123</v>
      </c>
      <c r="AW2908" t="s">
        <v>1920</v>
      </c>
      <c r="AX2908">
        <v>5</v>
      </c>
      <c r="BC2908">
        <v>1</v>
      </c>
      <c r="BD2908">
        <v>7</v>
      </c>
      <c r="BE2908">
        <v>2</v>
      </c>
    </row>
    <row r="2909" spans="1:57" x14ac:dyDescent="0.25">
      <c r="A2909" s="179">
        <f t="shared" si="45"/>
        <v>0</v>
      </c>
      <c r="B2909" t="s">
        <v>1923</v>
      </c>
      <c r="C2909">
        <v>72190990</v>
      </c>
      <c r="D2909">
        <v>144105</v>
      </c>
      <c r="E2909">
        <v>4</v>
      </c>
      <c r="F2909">
        <v>16181</v>
      </c>
      <c r="G2909" s="180">
        <v>43706</v>
      </c>
      <c r="H2909" s="180">
        <v>44437</v>
      </c>
      <c r="I2909">
        <v>1</v>
      </c>
      <c r="J2909">
        <v>1</v>
      </c>
      <c r="K2909">
        <v>18</v>
      </c>
      <c r="L2909">
        <v>30</v>
      </c>
      <c r="M2909">
        <v>2</v>
      </c>
      <c r="N2909" s="170">
        <v>12185828</v>
      </c>
      <c r="O2909" s="170">
        <v>12890000</v>
      </c>
      <c r="P2909" s="178">
        <v>14955700</v>
      </c>
      <c r="Q2909" s="178">
        <v>705315</v>
      </c>
      <c r="R2909" s="178">
        <v>3422334</v>
      </c>
      <c r="S2909">
        <v>1158</v>
      </c>
      <c r="T2909">
        <v>0</v>
      </c>
      <c r="U2909">
        <v>0</v>
      </c>
      <c r="W2909">
        <v>0</v>
      </c>
      <c r="X2909">
        <v>0</v>
      </c>
      <c r="Y2909">
        <v>0</v>
      </c>
      <c r="AB2909" s="180">
        <v>44285</v>
      </c>
      <c r="AC2909">
        <v>1</v>
      </c>
      <c r="AD2909" t="s">
        <v>1922</v>
      </c>
      <c r="AE2909">
        <v>1</v>
      </c>
      <c r="AF2909">
        <v>30</v>
      </c>
      <c r="AG2909">
        <v>700</v>
      </c>
      <c r="AN2909">
        <v>1</v>
      </c>
      <c r="AO2909">
        <v>1</v>
      </c>
      <c r="AR2909" s="178">
        <v>36175883</v>
      </c>
      <c r="AS2909" t="s">
        <v>1921</v>
      </c>
      <c r="AT2909">
        <v>0</v>
      </c>
      <c r="AU2909">
        <v>0</v>
      </c>
      <c r="AV2909">
        <v>890480123</v>
      </c>
      <c r="AW2909" t="s">
        <v>1920</v>
      </c>
      <c r="AX2909">
        <v>5</v>
      </c>
      <c r="BC2909">
        <v>1</v>
      </c>
      <c r="BD2909">
        <v>7</v>
      </c>
      <c r="BE2909">
        <v>2</v>
      </c>
    </row>
    <row r="2910" spans="1:57" x14ac:dyDescent="0.25">
      <c r="A2910" s="179">
        <f t="shared" si="45"/>
        <v>0</v>
      </c>
      <c r="B2910" t="s">
        <v>1923</v>
      </c>
      <c r="C2910">
        <v>72190990</v>
      </c>
      <c r="D2910">
        <v>144105</v>
      </c>
      <c r="E2910">
        <v>4</v>
      </c>
      <c r="F2910">
        <v>550021338</v>
      </c>
      <c r="G2910" s="180">
        <v>43608</v>
      </c>
      <c r="H2910" s="180">
        <v>44711</v>
      </c>
      <c r="I2910">
        <v>0</v>
      </c>
      <c r="J2910">
        <v>1</v>
      </c>
      <c r="K2910">
        <v>21</v>
      </c>
      <c r="L2910">
        <v>30</v>
      </c>
      <c r="M2910">
        <v>2</v>
      </c>
      <c r="N2910" s="170">
        <v>22490513</v>
      </c>
      <c r="O2910" s="170">
        <v>24960000</v>
      </c>
      <c r="P2910" s="178">
        <v>100000</v>
      </c>
      <c r="Q2910" s="178">
        <v>3922</v>
      </c>
      <c r="R2910" s="178">
        <v>47825</v>
      </c>
      <c r="S2910">
        <v>0</v>
      </c>
      <c r="T2910">
        <v>0</v>
      </c>
      <c r="U2910">
        <v>0</v>
      </c>
      <c r="W2910">
        <v>0</v>
      </c>
      <c r="X2910">
        <v>0</v>
      </c>
      <c r="Y2910">
        <v>0</v>
      </c>
      <c r="AB2910" s="180">
        <v>44285</v>
      </c>
      <c r="AC2910">
        <v>1</v>
      </c>
      <c r="AD2910" t="s">
        <v>1922</v>
      </c>
      <c r="AE2910">
        <v>1</v>
      </c>
      <c r="AF2910">
        <v>30</v>
      </c>
      <c r="AG2910">
        <v>0</v>
      </c>
      <c r="AN2910">
        <v>1</v>
      </c>
      <c r="AO2910">
        <v>1</v>
      </c>
      <c r="AR2910" s="178">
        <v>505535</v>
      </c>
      <c r="AS2910" t="s">
        <v>1921</v>
      </c>
      <c r="AT2910">
        <v>0</v>
      </c>
      <c r="AU2910">
        <v>0</v>
      </c>
      <c r="AV2910">
        <v>890480123</v>
      </c>
      <c r="AW2910" t="s">
        <v>1920</v>
      </c>
      <c r="AX2910">
        <v>5</v>
      </c>
      <c r="BC2910">
        <v>2</v>
      </c>
      <c r="BD2910">
        <v>7</v>
      </c>
      <c r="BE2910">
        <v>2</v>
      </c>
    </row>
    <row r="2911" spans="1:57" x14ac:dyDescent="0.25">
      <c r="A2911" s="179">
        <f t="shared" si="45"/>
        <v>0</v>
      </c>
      <c r="B2911" t="s">
        <v>1923</v>
      </c>
      <c r="C2911">
        <v>72190990</v>
      </c>
      <c r="D2911">
        <v>144105</v>
      </c>
      <c r="E2911">
        <v>4</v>
      </c>
      <c r="F2911">
        <v>550021339</v>
      </c>
      <c r="G2911" s="180">
        <v>43608</v>
      </c>
      <c r="H2911" s="180">
        <v>44711</v>
      </c>
      <c r="I2911">
        <v>0</v>
      </c>
      <c r="J2911">
        <v>1</v>
      </c>
      <c r="K2911">
        <v>21</v>
      </c>
      <c r="L2911">
        <v>30</v>
      </c>
      <c r="M2911">
        <v>2</v>
      </c>
      <c r="N2911" s="170">
        <v>22490513</v>
      </c>
      <c r="O2911" s="170">
        <v>24960000</v>
      </c>
      <c r="P2911" s="178">
        <v>75000</v>
      </c>
      <c r="Q2911" s="178">
        <v>2941</v>
      </c>
      <c r="R2911" s="178">
        <v>35882</v>
      </c>
      <c r="S2911">
        <v>0</v>
      </c>
      <c r="T2911">
        <v>0</v>
      </c>
      <c r="U2911">
        <v>0</v>
      </c>
      <c r="W2911">
        <v>0</v>
      </c>
      <c r="X2911">
        <v>0</v>
      </c>
      <c r="Y2911">
        <v>0</v>
      </c>
      <c r="AB2911" s="180">
        <v>44285</v>
      </c>
      <c r="AC2911">
        <v>1</v>
      </c>
      <c r="AD2911" t="s">
        <v>1922</v>
      </c>
      <c r="AE2911">
        <v>1</v>
      </c>
      <c r="AF2911">
        <v>30</v>
      </c>
      <c r="AG2911">
        <v>0</v>
      </c>
      <c r="AN2911">
        <v>1</v>
      </c>
      <c r="AO2911">
        <v>1</v>
      </c>
      <c r="AR2911" s="178">
        <v>379292</v>
      </c>
      <c r="AS2911" t="s">
        <v>1921</v>
      </c>
      <c r="AT2911">
        <v>0</v>
      </c>
      <c r="AU2911">
        <v>0</v>
      </c>
      <c r="AV2911">
        <v>890480123</v>
      </c>
      <c r="AW2911" t="s">
        <v>1920</v>
      </c>
      <c r="AX2911">
        <v>5</v>
      </c>
      <c r="BC2911">
        <v>2</v>
      </c>
      <c r="BD2911">
        <v>7</v>
      </c>
      <c r="BE2911">
        <v>2</v>
      </c>
    </row>
    <row r="2912" spans="1:57" x14ac:dyDescent="0.25">
      <c r="A2912" s="179">
        <f t="shared" si="45"/>
        <v>0</v>
      </c>
      <c r="B2912" t="s">
        <v>1923</v>
      </c>
      <c r="C2912">
        <v>72190990</v>
      </c>
      <c r="D2912">
        <v>144105</v>
      </c>
      <c r="E2912">
        <v>4</v>
      </c>
      <c r="F2912">
        <v>550021345</v>
      </c>
      <c r="G2912" s="180">
        <v>43609</v>
      </c>
      <c r="H2912" s="180">
        <v>44711</v>
      </c>
      <c r="I2912">
        <v>0</v>
      </c>
      <c r="J2912">
        <v>1</v>
      </c>
      <c r="K2912">
        <v>21</v>
      </c>
      <c r="L2912">
        <v>30</v>
      </c>
      <c r="M2912">
        <v>2</v>
      </c>
      <c r="N2912" s="170">
        <v>22490513</v>
      </c>
      <c r="O2912" s="170">
        <v>24960000</v>
      </c>
      <c r="P2912" s="178">
        <v>18750</v>
      </c>
      <c r="Q2912" s="178">
        <v>735</v>
      </c>
      <c r="R2912" s="178">
        <v>8976</v>
      </c>
      <c r="S2912">
        <v>0</v>
      </c>
      <c r="T2912">
        <v>0</v>
      </c>
      <c r="U2912">
        <v>0</v>
      </c>
      <c r="W2912">
        <v>0</v>
      </c>
      <c r="X2912">
        <v>0</v>
      </c>
      <c r="Y2912">
        <v>0</v>
      </c>
      <c r="AB2912" s="180">
        <v>44285</v>
      </c>
      <c r="AC2912">
        <v>1</v>
      </c>
      <c r="AD2912" t="s">
        <v>1922</v>
      </c>
      <c r="AE2912">
        <v>1</v>
      </c>
      <c r="AF2912">
        <v>30</v>
      </c>
      <c r="AG2912">
        <v>0</v>
      </c>
      <c r="AN2912">
        <v>1</v>
      </c>
      <c r="AO2912">
        <v>1</v>
      </c>
      <c r="AR2912" s="178">
        <v>94881</v>
      </c>
      <c r="AS2912" t="s">
        <v>1921</v>
      </c>
      <c r="AT2912">
        <v>0</v>
      </c>
      <c r="AU2912">
        <v>0</v>
      </c>
      <c r="AV2912">
        <v>890480123</v>
      </c>
      <c r="AW2912" t="s">
        <v>1920</v>
      </c>
      <c r="AX2912">
        <v>5</v>
      </c>
      <c r="BC2912">
        <v>2</v>
      </c>
      <c r="BD2912">
        <v>7</v>
      </c>
      <c r="BE2912">
        <v>2</v>
      </c>
    </row>
    <row r="2913" spans="1:57" x14ac:dyDescent="0.25">
      <c r="A2913" s="179">
        <f t="shared" si="45"/>
        <v>0</v>
      </c>
      <c r="B2913" t="s">
        <v>1923</v>
      </c>
      <c r="C2913">
        <v>72190990</v>
      </c>
      <c r="D2913">
        <v>144105</v>
      </c>
      <c r="E2913">
        <v>4</v>
      </c>
      <c r="F2913">
        <v>550021349</v>
      </c>
      <c r="G2913" s="180">
        <v>43609</v>
      </c>
      <c r="H2913" s="180">
        <v>44711</v>
      </c>
      <c r="I2913">
        <v>0</v>
      </c>
      <c r="J2913">
        <v>1</v>
      </c>
      <c r="K2913">
        <v>21</v>
      </c>
      <c r="L2913">
        <v>30</v>
      </c>
      <c r="M2913">
        <v>2</v>
      </c>
      <c r="N2913" s="170">
        <v>22490513</v>
      </c>
      <c r="O2913" s="170">
        <v>24960000</v>
      </c>
      <c r="P2913" s="178">
        <v>300000</v>
      </c>
      <c r="Q2913" s="178">
        <v>11765</v>
      </c>
      <c r="R2913" s="178">
        <v>143483</v>
      </c>
      <c r="S2913">
        <v>0</v>
      </c>
      <c r="T2913">
        <v>0</v>
      </c>
      <c r="U2913">
        <v>0</v>
      </c>
      <c r="W2913">
        <v>0</v>
      </c>
      <c r="X2913">
        <v>0</v>
      </c>
      <c r="Y2913">
        <v>0</v>
      </c>
      <c r="AB2913" s="180">
        <v>44285</v>
      </c>
      <c r="AC2913">
        <v>1</v>
      </c>
      <c r="AD2913" t="s">
        <v>1922</v>
      </c>
      <c r="AE2913">
        <v>1</v>
      </c>
      <c r="AF2913">
        <v>30</v>
      </c>
      <c r="AG2913">
        <v>0</v>
      </c>
      <c r="AN2913">
        <v>1</v>
      </c>
      <c r="AO2913">
        <v>1</v>
      </c>
      <c r="AR2913" s="178">
        <v>1516691</v>
      </c>
      <c r="AS2913" t="s">
        <v>1921</v>
      </c>
      <c r="AT2913">
        <v>0</v>
      </c>
      <c r="AU2913">
        <v>0</v>
      </c>
      <c r="AV2913">
        <v>890480123</v>
      </c>
      <c r="AW2913" t="s">
        <v>1920</v>
      </c>
      <c r="AX2913">
        <v>5</v>
      </c>
      <c r="BC2913">
        <v>2</v>
      </c>
      <c r="BD2913">
        <v>7</v>
      </c>
      <c r="BE2913">
        <v>2</v>
      </c>
    </row>
    <row r="2914" spans="1:57" x14ac:dyDescent="0.25">
      <c r="A2914" s="179">
        <f t="shared" si="45"/>
        <v>0</v>
      </c>
      <c r="B2914" t="s">
        <v>1923</v>
      </c>
      <c r="C2914">
        <v>72190990</v>
      </c>
      <c r="D2914">
        <v>144105</v>
      </c>
      <c r="E2914">
        <v>4</v>
      </c>
      <c r="F2914">
        <v>550021370</v>
      </c>
      <c r="G2914" s="180">
        <v>43611</v>
      </c>
      <c r="H2914" s="180">
        <v>44711</v>
      </c>
      <c r="I2914">
        <v>0</v>
      </c>
      <c r="J2914">
        <v>1</v>
      </c>
      <c r="K2914">
        <v>21</v>
      </c>
      <c r="L2914">
        <v>30</v>
      </c>
      <c r="M2914">
        <v>2</v>
      </c>
      <c r="N2914" s="170">
        <v>22490513</v>
      </c>
      <c r="O2914" s="170">
        <v>24960000</v>
      </c>
      <c r="P2914" s="178">
        <v>18500</v>
      </c>
      <c r="Q2914" s="178">
        <v>726</v>
      </c>
      <c r="R2914" s="178">
        <v>8840</v>
      </c>
      <c r="S2914">
        <v>0</v>
      </c>
      <c r="T2914">
        <v>0</v>
      </c>
      <c r="U2914">
        <v>0</v>
      </c>
      <c r="W2914">
        <v>0</v>
      </c>
      <c r="X2914">
        <v>0</v>
      </c>
      <c r="Y2914">
        <v>0</v>
      </c>
      <c r="AB2914" s="180">
        <v>44285</v>
      </c>
      <c r="AC2914">
        <v>1</v>
      </c>
      <c r="AD2914" t="s">
        <v>1922</v>
      </c>
      <c r="AE2914">
        <v>1</v>
      </c>
      <c r="AF2914">
        <v>30</v>
      </c>
      <c r="AG2914">
        <v>0</v>
      </c>
      <c r="AN2914">
        <v>1</v>
      </c>
      <c r="AO2914">
        <v>1</v>
      </c>
      <c r="AR2914" s="178">
        <v>93444</v>
      </c>
      <c r="AS2914" t="s">
        <v>1921</v>
      </c>
      <c r="AT2914">
        <v>0</v>
      </c>
      <c r="AU2914">
        <v>0</v>
      </c>
      <c r="AV2914">
        <v>890480123</v>
      </c>
      <c r="AW2914" t="s">
        <v>1920</v>
      </c>
      <c r="AX2914">
        <v>5</v>
      </c>
      <c r="BC2914">
        <v>2</v>
      </c>
      <c r="BD2914">
        <v>7</v>
      </c>
      <c r="BE2914">
        <v>2</v>
      </c>
    </row>
    <row r="2915" spans="1:57" x14ac:dyDescent="0.25">
      <c r="A2915" s="179">
        <f t="shared" si="45"/>
        <v>0</v>
      </c>
      <c r="B2915" t="s">
        <v>1923</v>
      </c>
      <c r="C2915">
        <v>72190990</v>
      </c>
      <c r="D2915">
        <v>144105</v>
      </c>
      <c r="E2915">
        <v>4</v>
      </c>
      <c r="F2915">
        <v>550021372</v>
      </c>
      <c r="G2915" s="180">
        <v>43611</v>
      </c>
      <c r="H2915" s="180">
        <v>44711</v>
      </c>
      <c r="I2915">
        <v>0</v>
      </c>
      <c r="J2915">
        <v>1</v>
      </c>
      <c r="K2915">
        <v>21</v>
      </c>
      <c r="L2915">
        <v>30</v>
      </c>
      <c r="M2915">
        <v>2</v>
      </c>
      <c r="N2915" s="170">
        <v>22490513</v>
      </c>
      <c r="O2915" s="170">
        <v>24960000</v>
      </c>
      <c r="P2915" s="178">
        <v>14900</v>
      </c>
      <c r="Q2915" s="178">
        <v>584</v>
      </c>
      <c r="R2915" s="178">
        <v>7142</v>
      </c>
      <c r="S2915">
        <v>0</v>
      </c>
      <c r="T2915">
        <v>0</v>
      </c>
      <c r="U2915">
        <v>0</v>
      </c>
      <c r="W2915">
        <v>0</v>
      </c>
      <c r="X2915">
        <v>0</v>
      </c>
      <c r="Y2915">
        <v>0</v>
      </c>
      <c r="AB2915" s="180">
        <v>44285</v>
      </c>
      <c r="AC2915">
        <v>1</v>
      </c>
      <c r="AD2915" t="s">
        <v>1922</v>
      </c>
      <c r="AE2915">
        <v>1</v>
      </c>
      <c r="AF2915">
        <v>30</v>
      </c>
      <c r="AG2915">
        <v>0</v>
      </c>
      <c r="AN2915">
        <v>1</v>
      </c>
      <c r="AO2915">
        <v>1</v>
      </c>
      <c r="AR2915" s="178">
        <v>75495</v>
      </c>
      <c r="AS2915" t="s">
        <v>1921</v>
      </c>
      <c r="AT2915">
        <v>0</v>
      </c>
      <c r="AU2915">
        <v>0</v>
      </c>
      <c r="AV2915">
        <v>890480123</v>
      </c>
      <c r="AW2915" t="s">
        <v>1920</v>
      </c>
      <c r="AX2915">
        <v>5</v>
      </c>
      <c r="BC2915">
        <v>2</v>
      </c>
      <c r="BD2915">
        <v>7</v>
      </c>
      <c r="BE2915">
        <v>2</v>
      </c>
    </row>
    <row r="2916" spans="1:57" x14ac:dyDescent="0.25">
      <c r="A2916" s="179">
        <f t="shared" si="45"/>
        <v>0</v>
      </c>
      <c r="B2916" t="s">
        <v>1923</v>
      </c>
      <c r="C2916">
        <v>72190990</v>
      </c>
      <c r="D2916">
        <v>144105</v>
      </c>
      <c r="E2916">
        <v>4</v>
      </c>
      <c r="F2916">
        <v>550021373</v>
      </c>
      <c r="G2916" s="180">
        <v>43611</v>
      </c>
      <c r="H2916" s="180">
        <v>44711</v>
      </c>
      <c r="I2916">
        <v>0</v>
      </c>
      <c r="J2916">
        <v>1</v>
      </c>
      <c r="K2916">
        <v>21</v>
      </c>
      <c r="L2916">
        <v>30</v>
      </c>
      <c r="M2916">
        <v>2</v>
      </c>
      <c r="N2916" s="170">
        <v>22490513</v>
      </c>
      <c r="O2916" s="170">
        <v>24960000</v>
      </c>
      <c r="P2916" s="178">
        <v>15500</v>
      </c>
      <c r="Q2916" s="178">
        <v>608</v>
      </c>
      <c r="R2916" s="178">
        <v>7416</v>
      </c>
      <c r="S2916">
        <v>0</v>
      </c>
      <c r="T2916">
        <v>0</v>
      </c>
      <c r="U2916">
        <v>0</v>
      </c>
      <c r="W2916">
        <v>0</v>
      </c>
      <c r="X2916">
        <v>0</v>
      </c>
      <c r="Y2916">
        <v>0</v>
      </c>
      <c r="AB2916" s="180">
        <v>44285</v>
      </c>
      <c r="AC2916">
        <v>1</v>
      </c>
      <c r="AD2916" t="s">
        <v>1922</v>
      </c>
      <c r="AE2916">
        <v>1</v>
      </c>
      <c r="AF2916">
        <v>30</v>
      </c>
      <c r="AG2916">
        <v>0</v>
      </c>
      <c r="AN2916">
        <v>1</v>
      </c>
      <c r="AO2916">
        <v>1</v>
      </c>
      <c r="AR2916" s="178">
        <v>78391</v>
      </c>
      <c r="AS2916" t="s">
        <v>1921</v>
      </c>
      <c r="AT2916">
        <v>0</v>
      </c>
      <c r="AU2916">
        <v>0</v>
      </c>
      <c r="AV2916">
        <v>890480123</v>
      </c>
      <c r="AW2916" t="s">
        <v>1920</v>
      </c>
      <c r="AX2916">
        <v>5</v>
      </c>
      <c r="BC2916">
        <v>2</v>
      </c>
      <c r="BD2916">
        <v>7</v>
      </c>
      <c r="BE2916">
        <v>2</v>
      </c>
    </row>
    <row r="2917" spans="1:57" x14ac:dyDescent="0.25">
      <c r="A2917" s="179">
        <f t="shared" si="45"/>
        <v>0</v>
      </c>
      <c r="B2917" t="s">
        <v>1923</v>
      </c>
      <c r="C2917">
        <v>72190990</v>
      </c>
      <c r="D2917">
        <v>144105</v>
      </c>
      <c r="E2917">
        <v>4</v>
      </c>
      <c r="F2917">
        <v>550021374</v>
      </c>
      <c r="G2917" s="180">
        <v>43611</v>
      </c>
      <c r="H2917" s="180">
        <v>44711</v>
      </c>
      <c r="I2917">
        <v>0</v>
      </c>
      <c r="J2917">
        <v>1</v>
      </c>
      <c r="K2917">
        <v>21</v>
      </c>
      <c r="L2917">
        <v>30</v>
      </c>
      <c r="M2917">
        <v>2</v>
      </c>
      <c r="N2917" s="170">
        <v>22490513</v>
      </c>
      <c r="O2917" s="170">
        <v>24960000</v>
      </c>
      <c r="P2917" s="178">
        <v>15500</v>
      </c>
      <c r="Q2917" s="178">
        <v>608</v>
      </c>
      <c r="R2917" s="178">
        <v>7416</v>
      </c>
      <c r="S2917">
        <v>0</v>
      </c>
      <c r="T2917">
        <v>0</v>
      </c>
      <c r="U2917">
        <v>0</v>
      </c>
      <c r="W2917">
        <v>0</v>
      </c>
      <c r="X2917">
        <v>0</v>
      </c>
      <c r="Y2917">
        <v>0</v>
      </c>
      <c r="AB2917" s="180">
        <v>44285</v>
      </c>
      <c r="AC2917">
        <v>1</v>
      </c>
      <c r="AD2917" t="s">
        <v>1922</v>
      </c>
      <c r="AE2917">
        <v>1</v>
      </c>
      <c r="AF2917">
        <v>30</v>
      </c>
      <c r="AG2917">
        <v>0</v>
      </c>
      <c r="AN2917">
        <v>1</v>
      </c>
      <c r="AO2917">
        <v>1</v>
      </c>
      <c r="AR2917" s="178">
        <v>78391</v>
      </c>
      <c r="AS2917" t="s">
        <v>1921</v>
      </c>
      <c r="AT2917">
        <v>0</v>
      </c>
      <c r="AU2917">
        <v>0</v>
      </c>
      <c r="AV2917">
        <v>890480123</v>
      </c>
      <c r="AW2917" t="s">
        <v>1920</v>
      </c>
      <c r="AX2917">
        <v>5</v>
      </c>
      <c r="BC2917">
        <v>2</v>
      </c>
      <c r="BD2917">
        <v>7</v>
      </c>
      <c r="BE2917">
        <v>2</v>
      </c>
    </row>
    <row r="2918" spans="1:57" x14ac:dyDescent="0.25">
      <c r="A2918" s="179">
        <f t="shared" si="45"/>
        <v>0</v>
      </c>
      <c r="B2918" t="s">
        <v>1923</v>
      </c>
      <c r="C2918">
        <v>72190990</v>
      </c>
      <c r="D2918">
        <v>144105</v>
      </c>
      <c r="E2918">
        <v>4</v>
      </c>
      <c r="F2918">
        <v>550021377</v>
      </c>
      <c r="G2918" s="180">
        <v>43611</v>
      </c>
      <c r="H2918" s="180">
        <v>44711</v>
      </c>
      <c r="I2918">
        <v>0</v>
      </c>
      <c r="J2918">
        <v>1</v>
      </c>
      <c r="K2918">
        <v>21</v>
      </c>
      <c r="L2918">
        <v>30</v>
      </c>
      <c r="M2918">
        <v>2</v>
      </c>
      <c r="N2918" s="170">
        <v>22490513</v>
      </c>
      <c r="O2918" s="170">
        <v>24960000</v>
      </c>
      <c r="P2918" s="178">
        <v>35000</v>
      </c>
      <c r="Q2918" s="178">
        <v>1373</v>
      </c>
      <c r="R2918" s="178">
        <v>16728</v>
      </c>
      <c r="S2918">
        <v>0</v>
      </c>
      <c r="T2918">
        <v>0</v>
      </c>
      <c r="U2918">
        <v>0</v>
      </c>
      <c r="W2918">
        <v>0</v>
      </c>
      <c r="X2918">
        <v>0</v>
      </c>
      <c r="Y2918">
        <v>0</v>
      </c>
      <c r="AB2918" s="180">
        <v>44285</v>
      </c>
      <c r="AC2918">
        <v>1</v>
      </c>
      <c r="AD2918" t="s">
        <v>1922</v>
      </c>
      <c r="AE2918">
        <v>1</v>
      </c>
      <c r="AF2918">
        <v>30</v>
      </c>
      <c r="AG2918">
        <v>0</v>
      </c>
      <c r="AN2918">
        <v>1</v>
      </c>
      <c r="AO2918">
        <v>1</v>
      </c>
      <c r="AR2918" s="178">
        <v>176824</v>
      </c>
      <c r="AS2918" t="s">
        <v>1921</v>
      </c>
      <c r="AT2918">
        <v>0</v>
      </c>
      <c r="AU2918">
        <v>0</v>
      </c>
      <c r="AV2918">
        <v>890480123</v>
      </c>
      <c r="AW2918" t="s">
        <v>1920</v>
      </c>
      <c r="AX2918">
        <v>5</v>
      </c>
      <c r="BC2918">
        <v>2</v>
      </c>
      <c r="BD2918">
        <v>7</v>
      </c>
      <c r="BE2918">
        <v>2</v>
      </c>
    </row>
    <row r="2919" spans="1:57" x14ac:dyDescent="0.25">
      <c r="A2919" s="179">
        <f t="shared" si="45"/>
        <v>0</v>
      </c>
      <c r="B2919" t="s">
        <v>1923</v>
      </c>
      <c r="C2919">
        <v>72190990</v>
      </c>
      <c r="D2919">
        <v>144105</v>
      </c>
      <c r="E2919">
        <v>4</v>
      </c>
      <c r="F2919">
        <v>550025659</v>
      </c>
      <c r="G2919" s="180">
        <v>44286</v>
      </c>
      <c r="H2919" s="180">
        <v>44346</v>
      </c>
      <c r="I2919">
        <v>0</v>
      </c>
      <c r="J2919">
        <v>1</v>
      </c>
      <c r="K2919">
        <v>0</v>
      </c>
      <c r="L2919">
        <v>30</v>
      </c>
      <c r="M2919">
        <v>2</v>
      </c>
      <c r="N2919">
        <v>0</v>
      </c>
      <c r="O2919">
        <v>0</v>
      </c>
      <c r="P2919" s="178">
        <v>6000</v>
      </c>
      <c r="Q2919" s="178">
        <v>6000</v>
      </c>
      <c r="R2919" s="178">
        <v>6000</v>
      </c>
      <c r="S2919">
        <v>0</v>
      </c>
      <c r="T2919">
        <v>0</v>
      </c>
      <c r="U2919">
        <v>0</v>
      </c>
      <c r="W2919">
        <v>0</v>
      </c>
      <c r="X2919">
        <v>0</v>
      </c>
      <c r="Y2919">
        <v>0</v>
      </c>
      <c r="AB2919" s="180">
        <v>44286</v>
      </c>
      <c r="AC2919">
        <v>1</v>
      </c>
      <c r="AD2919" t="s">
        <v>1922</v>
      </c>
      <c r="AE2919">
        <v>1</v>
      </c>
      <c r="AF2919">
        <v>30</v>
      </c>
      <c r="AG2919">
        <v>0</v>
      </c>
      <c r="AN2919">
        <v>1</v>
      </c>
      <c r="AO2919">
        <v>1</v>
      </c>
      <c r="AR2919" s="178">
        <v>63423</v>
      </c>
      <c r="AS2919" t="s">
        <v>1921</v>
      </c>
      <c r="AT2919">
        <v>0</v>
      </c>
      <c r="AU2919">
        <v>0</v>
      </c>
      <c r="AV2919">
        <v>890480123</v>
      </c>
      <c r="AW2919" t="s">
        <v>1920</v>
      </c>
      <c r="AX2919">
        <v>5</v>
      </c>
      <c r="BC2919">
        <v>2</v>
      </c>
      <c r="BD2919">
        <v>7</v>
      </c>
      <c r="BE2919">
        <v>2</v>
      </c>
    </row>
    <row r="2920" spans="1:57" x14ac:dyDescent="0.25">
      <c r="A2920" s="179">
        <f t="shared" si="45"/>
        <v>4799397</v>
      </c>
      <c r="B2920" t="s">
        <v>1923</v>
      </c>
      <c r="C2920">
        <v>72245339</v>
      </c>
      <c r="D2920">
        <v>144105</v>
      </c>
      <c r="E2920">
        <v>4</v>
      </c>
      <c r="F2920">
        <v>14786</v>
      </c>
      <c r="G2920" s="180">
        <v>44133</v>
      </c>
      <c r="H2920" s="180">
        <v>46072</v>
      </c>
      <c r="I2920">
        <v>0</v>
      </c>
      <c r="J2920">
        <v>1</v>
      </c>
      <c r="K2920">
        <v>5</v>
      </c>
      <c r="L2920">
        <v>30</v>
      </c>
      <c r="M2920">
        <v>2</v>
      </c>
      <c r="N2920" s="170">
        <v>17726461</v>
      </c>
      <c r="O2920" s="170">
        <v>19240000</v>
      </c>
      <c r="P2920" s="178">
        <v>6753798</v>
      </c>
      <c r="Q2920" s="178">
        <v>165450</v>
      </c>
      <c r="R2920" s="178">
        <v>6347947</v>
      </c>
      <c r="S2920">
        <v>0</v>
      </c>
      <c r="T2920">
        <v>0</v>
      </c>
      <c r="U2920">
        <v>0</v>
      </c>
      <c r="W2920">
        <v>0</v>
      </c>
      <c r="X2920">
        <v>0</v>
      </c>
      <c r="Y2920">
        <v>0</v>
      </c>
      <c r="AB2920" s="180">
        <v>44285</v>
      </c>
      <c r="AC2920">
        <v>1</v>
      </c>
      <c r="AD2920" t="s">
        <v>1922</v>
      </c>
      <c r="AE2920">
        <v>1</v>
      </c>
      <c r="AF2920">
        <v>30</v>
      </c>
      <c r="AG2920">
        <v>0</v>
      </c>
      <c r="AN2920">
        <v>1</v>
      </c>
      <c r="AO2920">
        <v>1</v>
      </c>
      <c r="AR2920" s="178">
        <v>1548550</v>
      </c>
      <c r="AS2920" t="s">
        <v>1921</v>
      </c>
      <c r="AT2920">
        <v>0</v>
      </c>
      <c r="AU2920">
        <v>0</v>
      </c>
      <c r="AV2920">
        <v>890480123</v>
      </c>
      <c r="AW2920" t="s">
        <v>1920</v>
      </c>
      <c r="AX2920">
        <v>5</v>
      </c>
      <c r="BC2920">
        <v>1</v>
      </c>
      <c r="BD2920">
        <v>7</v>
      </c>
      <c r="BE2920">
        <v>1</v>
      </c>
    </row>
    <row r="2921" spans="1:57" x14ac:dyDescent="0.25">
      <c r="A2921" s="179">
        <f t="shared" si="45"/>
        <v>1521250</v>
      </c>
      <c r="B2921" t="s">
        <v>1923</v>
      </c>
      <c r="C2921">
        <v>72245339</v>
      </c>
      <c r="D2921">
        <v>144105</v>
      </c>
      <c r="E2921">
        <v>4</v>
      </c>
      <c r="F2921">
        <v>17542</v>
      </c>
      <c r="G2921" s="180">
        <v>44074</v>
      </c>
      <c r="H2921" s="180">
        <v>44804</v>
      </c>
      <c r="I2921">
        <v>30</v>
      </c>
      <c r="J2921">
        <v>1</v>
      </c>
      <c r="K2921">
        <v>5</v>
      </c>
      <c r="L2921">
        <v>30</v>
      </c>
      <c r="M2921">
        <v>2</v>
      </c>
      <c r="N2921" s="170">
        <v>12185828</v>
      </c>
      <c r="O2921" s="170">
        <v>12890000</v>
      </c>
      <c r="P2921" s="178">
        <v>2590000</v>
      </c>
      <c r="Q2921" s="178">
        <v>122145</v>
      </c>
      <c r="R2921" s="178">
        <v>2012089</v>
      </c>
      <c r="S2921">
        <v>20310</v>
      </c>
      <c r="T2921">
        <v>0</v>
      </c>
      <c r="U2921">
        <v>0</v>
      </c>
      <c r="W2921">
        <v>0</v>
      </c>
      <c r="X2921">
        <v>0</v>
      </c>
      <c r="Y2921">
        <v>0</v>
      </c>
      <c r="AB2921" s="180">
        <v>44285</v>
      </c>
      <c r="AC2921">
        <v>9</v>
      </c>
      <c r="AD2921" t="s">
        <v>1922</v>
      </c>
      <c r="AE2921">
        <v>1</v>
      </c>
      <c r="AF2921">
        <v>30</v>
      </c>
      <c r="AG2921">
        <v>113789</v>
      </c>
      <c r="AN2921">
        <v>1</v>
      </c>
      <c r="AO2921">
        <v>1</v>
      </c>
      <c r="AR2921" s="178">
        <v>490839</v>
      </c>
      <c r="AS2921" t="s">
        <v>1921</v>
      </c>
      <c r="AT2921">
        <v>0</v>
      </c>
      <c r="AU2921">
        <v>0</v>
      </c>
      <c r="AV2921">
        <v>890480123</v>
      </c>
      <c r="AW2921" t="s">
        <v>1920</v>
      </c>
      <c r="AX2921">
        <v>5</v>
      </c>
      <c r="BC2921">
        <v>1</v>
      </c>
      <c r="BD2921">
        <v>7</v>
      </c>
      <c r="BE2921">
        <v>2</v>
      </c>
    </row>
    <row r="2922" spans="1:57" x14ac:dyDescent="0.25">
      <c r="A2922" s="179">
        <f t="shared" si="45"/>
        <v>4871127</v>
      </c>
      <c r="B2922" t="s">
        <v>1923</v>
      </c>
      <c r="C2922">
        <v>73005833</v>
      </c>
      <c r="D2922">
        <v>144105</v>
      </c>
      <c r="E2922">
        <v>4</v>
      </c>
      <c r="F2922">
        <v>16656</v>
      </c>
      <c r="G2922" s="180">
        <v>44133</v>
      </c>
      <c r="H2922" s="180">
        <v>45290</v>
      </c>
      <c r="I2922">
        <v>0</v>
      </c>
      <c r="J2922">
        <v>1</v>
      </c>
      <c r="K2922">
        <v>4</v>
      </c>
      <c r="L2922">
        <v>30</v>
      </c>
      <c r="M2922">
        <v>2</v>
      </c>
      <c r="N2922" s="170">
        <v>17726461</v>
      </c>
      <c r="O2922" s="170">
        <v>19240000</v>
      </c>
      <c r="P2922" s="178">
        <v>8451922</v>
      </c>
      <c r="Q2922" s="178">
        <v>292252</v>
      </c>
      <c r="R2922" s="178">
        <v>7752713</v>
      </c>
      <c r="S2922">
        <v>0</v>
      </c>
      <c r="T2922">
        <v>0</v>
      </c>
      <c r="U2922">
        <v>0</v>
      </c>
      <c r="W2922">
        <v>0</v>
      </c>
      <c r="X2922">
        <v>0</v>
      </c>
      <c r="Y2922">
        <v>0</v>
      </c>
      <c r="AB2922" s="180">
        <v>44285</v>
      </c>
      <c r="AC2922">
        <v>1</v>
      </c>
      <c r="AD2922" t="s">
        <v>1922</v>
      </c>
      <c r="AE2922">
        <v>1</v>
      </c>
      <c r="AF2922">
        <v>30</v>
      </c>
      <c r="AG2922">
        <v>0</v>
      </c>
      <c r="AN2922">
        <v>1</v>
      </c>
      <c r="AO2922">
        <v>1</v>
      </c>
      <c r="AR2922" s="178">
        <v>2881586</v>
      </c>
      <c r="AS2922" t="s">
        <v>1921</v>
      </c>
      <c r="AT2922">
        <v>0</v>
      </c>
      <c r="AU2922">
        <v>0</v>
      </c>
      <c r="AV2922">
        <v>890480123</v>
      </c>
      <c r="AW2922" t="s">
        <v>1920</v>
      </c>
      <c r="AX2922">
        <v>5</v>
      </c>
      <c r="BC2922">
        <v>1</v>
      </c>
      <c r="BD2922">
        <v>7</v>
      </c>
      <c r="BE2922">
        <v>1</v>
      </c>
    </row>
    <row r="2923" spans="1:57" x14ac:dyDescent="0.25">
      <c r="A2923" s="179">
        <f t="shared" si="45"/>
        <v>5054737</v>
      </c>
      <c r="B2923" t="s">
        <v>1923</v>
      </c>
      <c r="C2923">
        <v>73005833</v>
      </c>
      <c r="D2923">
        <v>144105</v>
      </c>
      <c r="E2923">
        <v>4</v>
      </c>
      <c r="F2923">
        <v>17372</v>
      </c>
      <c r="G2923" s="180">
        <v>44034</v>
      </c>
      <c r="H2923" s="180">
        <v>45503</v>
      </c>
      <c r="I2923">
        <v>30</v>
      </c>
      <c r="J2923">
        <v>1</v>
      </c>
      <c r="K2923">
        <v>6</v>
      </c>
      <c r="L2923">
        <v>30</v>
      </c>
      <c r="M2923">
        <v>2</v>
      </c>
      <c r="N2923" s="170">
        <v>9752084</v>
      </c>
      <c r="O2923" s="170">
        <v>10200000</v>
      </c>
      <c r="P2923" s="178">
        <v>9155394</v>
      </c>
      <c r="Q2923" s="178">
        <v>231116</v>
      </c>
      <c r="R2923" s="178">
        <v>8044939</v>
      </c>
      <c r="S2923">
        <v>65280</v>
      </c>
      <c r="T2923">
        <v>0</v>
      </c>
      <c r="U2923">
        <v>0</v>
      </c>
      <c r="W2923">
        <v>0</v>
      </c>
      <c r="X2923">
        <v>0</v>
      </c>
      <c r="Y2923">
        <v>0</v>
      </c>
      <c r="AB2923" s="180">
        <v>44285</v>
      </c>
      <c r="AC2923">
        <v>1</v>
      </c>
      <c r="AD2923" t="s">
        <v>1922</v>
      </c>
      <c r="AE2923">
        <v>1</v>
      </c>
      <c r="AF2923">
        <v>30</v>
      </c>
      <c r="AG2923">
        <v>179487</v>
      </c>
      <c r="AN2923">
        <v>1</v>
      </c>
      <c r="AO2923">
        <v>1</v>
      </c>
      <c r="AR2923" s="178">
        <v>2990202</v>
      </c>
      <c r="AS2923" t="s">
        <v>1921</v>
      </c>
      <c r="AT2923">
        <v>0</v>
      </c>
      <c r="AU2923">
        <v>0</v>
      </c>
      <c r="AV2923">
        <v>890480123</v>
      </c>
      <c r="AW2923" t="s">
        <v>1920</v>
      </c>
      <c r="AX2923">
        <v>5</v>
      </c>
      <c r="BC2923">
        <v>1</v>
      </c>
      <c r="BD2923">
        <v>7</v>
      </c>
      <c r="BE2923">
        <v>2</v>
      </c>
    </row>
    <row r="2924" spans="1:57" x14ac:dyDescent="0.25">
      <c r="A2924" s="179">
        <f t="shared" si="45"/>
        <v>19141</v>
      </c>
      <c r="B2924" t="s">
        <v>1923</v>
      </c>
      <c r="C2924">
        <v>73005833</v>
      </c>
      <c r="D2924">
        <v>144105</v>
      </c>
      <c r="E2924">
        <v>4</v>
      </c>
      <c r="F2924">
        <v>550023209</v>
      </c>
      <c r="G2924" s="180">
        <v>44133</v>
      </c>
      <c r="H2924" s="180">
        <v>45260</v>
      </c>
      <c r="I2924">
        <v>0</v>
      </c>
      <c r="J2924">
        <v>1</v>
      </c>
      <c r="K2924">
        <v>4</v>
      </c>
      <c r="L2924">
        <v>30</v>
      </c>
      <c r="M2924">
        <v>2</v>
      </c>
      <c r="N2924" s="170">
        <v>22490513</v>
      </c>
      <c r="O2924" s="170">
        <v>24960000</v>
      </c>
      <c r="P2924" s="178">
        <v>33179</v>
      </c>
      <c r="Q2924" s="178">
        <v>1276</v>
      </c>
      <c r="R2924" s="178">
        <v>30464</v>
      </c>
      <c r="S2924">
        <v>0</v>
      </c>
      <c r="T2924">
        <v>0</v>
      </c>
      <c r="U2924">
        <v>0</v>
      </c>
      <c r="W2924">
        <v>0</v>
      </c>
      <c r="X2924">
        <v>0</v>
      </c>
      <c r="Y2924">
        <v>0</v>
      </c>
      <c r="AB2924" s="180">
        <v>44285</v>
      </c>
      <c r="AC2924">
        <v>1</v>
      </c>
      <c r="AD2924" t="s">
        <v>1922</v>
      </c>
      <c r="AE2924">
        <v>1</v>
      </c>
      <c r="AF2924">
        <v>30</v>
      </c>
      <c r="AG2924">
        <v>0</v>
      </c>
      <c r="AN2924">
        <v>1</v>
      </c>
      <c r="AO2924">
        <v>1</v>
      </c>
      <c r="AR2924" s="178">
        <v>11323</v>
      </c>
      <c r="AS2924" t="s">
        <v>1921</v>
      </c>
      <c r="AT2924">
        <v>0</v>
      </c>
      <c r="AU2924">
        <v>0</v>
      </c>
      <c r="AV2924">
        <v>890480123</v>
      </c>
      <c r="AW2924" t="s">
        <v>1920</v>
      </c>
      <c r="AX2924">
        <v>5</v>
      </c>
      <c r="BC2924">
        <v>2</v>
      </c>
      <c r="BD2924">
        <v>7</v>
      </c>
      <c r="BE2924">
        <v>1</v>
      </c>
    </row>
    <row r="2925" spans="1:57" x14ac:dyDescent="0.25">
      <c r="A2925" s="179">
        <f t="shared" si="45"/>
        <v>108381</v>
      </c>
      <c r="B2925" t="s">
        <v>1923</v>
      </c>
      <c r="C2925">
        <v>73005833</v>
      </c>
      <c r="D2925">
        <v>144105</v>
      </c>
      <c r="E2925">
        <v>4</v>
      </c>
      <c r="F2925">
        <v>550023210</v>
      </c>
      <c r="G2925" s="180">
        <v>44133</v>
      </c>
      <c r="H2925" s="180">
        <v>45260</v>
      </c>
      <c r="I2925">
        <v>0</v>
      </c>
      <c r="J2925">
        <v>1</v>
      </c>
      <c r="K2925">
        <v>4</v>
      </c>
      <c r="L2925">
        <v>30</v>
      </c>
      <c r="M2925">
        <v>2</v>
      </c>
      <c r="N2925" s="170">
        <v>22490513</v>
      </c>
      <c r="O2925" s="170">
        <v>24960000</v>
      </c>
      <c r="P2925" s="178">
        <v>187718</v>
      </c>
      <c r="Q2925" s="178">
        <v>7217</v>
      </c>
      <c r="R2925" s="178">
        <v>172495</v>
      </c>
      <c r="S2925">
        <v>0</v>
      </c>
      <c r="T2925">
        <v>0</v>
      </c>
      <c r="U2925">
        <v>0</v>
      </c>
      <c r="W2925">
        <v>0</v>
      </c>
      <c r="X2925">
        <v>0</v>
      </c>
      <c r="Y2925">
        <v>0</v>
      </c>
      <c r="AB2925" s="180">
        <v>44285</v>
      </c>
      <c r="AC2925">
        <v>1</v>
      </c>
      <c r="AD2925" t="s">
        <v>1922</v>
      </c>
      <c r="AE2925">
        <v>1</v>
      </c>
      <c r="AF2925">
        <v>30</v>
      </c>
      <c r="AG2925">
        <v>0</v>
      </c>
      <c r="AN2925">
        <v>1</v>
      </c>
      <c r="AO2925">
        <v>1</v>
      </c>
      <c r="AR2925" s="178">
        <v>64114</v>
      </c>
      <c r="AS2925" t="s">
        <v>1921</v>
      </c>
      <c r="AT2925">
        <v>0</v>
      </c>
      <c r="AU2925">
        <v>0</v>
      </c>
      <c r="AV2925">
        <v>890480123</v>
      </c>
      <c r="AW2925" t="s">
        <v>1920</v>
      </c>
      <c r="AX2925">
        <v>5</v>
      </c>
      <c r="BC2925">
        <v>2</v>
      </c>
      <c r="BD2925">
        <v>7</v>
      </c>
      <c r="BE2925">
        <v>1</v>
      </c>
    </row>
    <row r="2926" spans="1:57" x14ac:dyDescent="0.25">
      <c r="A2926" s="179">
        <f t="shared" si="45"/>
        <v>46953</v>
      </c>
      <c r="B2926" t="s">
        <v>1923</v>
      </c>
      <c r="C2926">
        <v>73005833</v>
      </c>
      <c r="D2926">
        <v>144105</v>
      </c>
      <c r="E2926">
        <v>4</v>
      </c>
      <c r="F2926">
        <v>550023211</v>
      </c>
      <c r="G2926" s="180">
        <v>44133</v>
      </c>
      <c r="H2926" s="180">
        <v>45260</v>
      </c>
      <c r="I2926">
        <v>0</v>
      </c>
      <c r="J2926">
        <v>1</v>
      </c>
      <c r="K2926">
        <v>4</v>
      </c>
      <c r="L2926">
        <v>30</v>
      </c>
      <c r="M2926">
        <v>2</v>
      </c>
      <c r="N2926" s="170">
        <v>22490513</v>
      </c>
      <c r="O2926" s="170">
        <v>24960000</v>
      </c>
      <c r="P2926" s="178">
        <v>81319</v>
      </c>
      <c r="Q2926" s="178">
        <v>3126</v>
      </c>
      <c r="R2926" s="178">
        <v>74728</v>
      </c>
      <c r="S2926">
        <v>0</v>
      </c>
      <c r="T2926">
        <v>0</v>
      </c>
      <c r="U2926">
        <v>0</v>
      </c>
      <c r="W2926">
        <v>0</v>
      </c>
      <c r="X2926">
        <v>0</v>
      </c>
      <c r="Y2926">
        <v>0</v>
      </c>
      <c r="AB2926" s="180">
        <v>44285</v>
      </c>
      <c r="AC2926">
        <v>1</v>
      </c>
      <c r="AD2926" t="s">
        <v>1922</v>
      </c>
      <c r="AE2926">
        <v>1</v>
      </c>
      <c r="AF2926">
        <v>30</v>
      </c>
      <c r="AG2926">
        <v>0</v>
      </c>
      <c r="AN2926">
        <v>1</v>
      </c>
      <c r="AO2926">
        <v>1</v>
      </c>
      <c r="AR2926" s="178">
        <v>27775</v>
      </c>
      <c r="AS2926" t="s">
        <v>1921</v>
      </c>
      <c r="AT2926">
        <v>0</v>
      </c>
      <c r="AU2926">
        <v>0</v>
      </c>
      <c r="AV2926">
        <v>890480123</v>
      </c>
      <c r="AW2926" t="s">
        <v>1920</v>
      </c>
      <c r="AX2926">
        <v>5</v>
      </c>
      <c r="BC2926">
        <v>2</v>
      </c>
      <c r="BD2926">
        <v>7</v>
      </c>
      <c r="BE2926">
        <v>1</v>
      </c>
    </row>
    <row r="2927" spans="1:57" x14ac:dyDescent="0.25">
      <c r="A2927" s="179">
        <f t="shared" si="45"/>
        <v>36236</v>
      </c>
      <c r="B2927" t="s">
        <v>1923</v>
      </c>
      <c r="C2927">
        <v>73005833</v>
      </c>
      <c r="D2927">
        <v>144105</v>
      </c>
      <c r="E2927">
        <v>4</v>
      </c>
      <c r="F2927">
        <v>550023212</v>
      </c>
      <c r="G2927" s="180">
        <v>44133</v>
      </c>
      <c r="H2927" s="180">
        <v>45260</v>
      </c>
      <c r="I2927">
        <v>0</v>
      </c>
      <c r="J2927">
        <v>1</v>
      </c>
      <c r="K2927">
        <v>4</v>
      </c>
      <c r="L2927">
        <v>30</v>
      </c>
      <c r="M2927">
        <v>2</v>
      </c>
      <c r="N2927" s="170">
        <v>22490513</v>
      </c>
      <c r="O2927" s="170">
        <v>24960000</v>
      </c>
      <c r="P2927" s="178">
        <v>62763</v>
      </c>
      <c r="Q2927" s="178">
        <v>2413</v>
      </c>
      <c r="R2927" s="178">
        <v>57672</v>
      </c>
      <c r="S2927">
        <v>0</v>
      </c>
      <c r="T2927">
        <v>0</v>
      </c>
      <c r="U2927">
        <v>0</v>
      </c>
      <c r="W2927">
        <v>0</v>
      </c>
      <c r="X2927">
        <v>0</v>
      </c>
      <c r="Y2927">
        <v>0</v>
      </c>
      <c r="AB2927" s="180">
        <v>44285</v>
      </c>
      <c r="AC2927">
        <v>1</v>
      </c>
      <c r="AD2927" t="s">
        <v>1922</v>
      </c>
      <c r="AE2927">
        <v>1</v>
      </c>
      <c r="AF2927">
        <v>30</v>
      </c>
      <c r="AG2927">
        <v>0</v>
      </c>
      <c r="AN2927">
        <v>1</v>
      </c>
      <c r="AO2927">
        <v>1</v>
      </c>
      <c r="AR2927" s="178">
        <v>21436</v>
      </c>
      <c r="AS2927" t="s">
        <v>1921</v>
      </c>
      <c r="AT2927">
        <v>0</v>
      </c>
      <c r="AU2927">
        <v>0</v>
      </c>
      <c r="AV2927">
        <v>890480123</v>
      </c>
      <c r="AW2927" t="s">
        <v>1920</v>
      </c>
      <c r="AX2927">
        <v>5</v>
      </c>
      <c r="BC2927">
        <v>2</v>
      </c>
      <c r="BD2927">
        <v>7</v>
      </c>
      <c r="BE2927">
        <v>1</v>
      </c>
    </row>
    <row r="2928" spans="1:57" x14ac:dyDescent="0.25">
      <c r="A2928" s="179">
        <f t="shared" si="45"/>
        <v>50032</v>
      </c>
      <c r="B2928" t="s">
        <v>1923</v>
      </c>
      <c r="C2928">
        <v>73005833</v>
      </c>
      <c r="D2928">
        <v>144105</v>
      </c>
      <c r="E2928">
        <v>4</v>
      </c>
      <c r="F2928">
        <v>550023215</v>
      </c>
      <c r="G2928" s="180">
        <v>44133</v>
      </c>
      <c r="H2928" s="180">
        <v>45260</v>
      </c>
      <c r="I2928">
        <v>0</v>
      </c>
      <c r="J2928">
        <v>1</v>
      </c>
      <c r="K2928">
        <v>4</v>
      </c>
      <c r="L2928">
        <v>30</v>
      </c>
      <c r="M2928">
        <v>2</v>
      </c>
      <c r="N2928" s="170">
        <v>22490513</v>
      </c>
      <c r="O2928" s="170">
        <v>24960000</v>
      </c>
      <c r="P2928" s="178">
        <v>86654</v>
      </c>
      <c r="Q2928" s="178">
        <v>3331</v>
      </c>
      <c r="R2928" s="178">
        <v>79629</v>
      </c>
      <c r="S2928">
        <v>0</v>
      </c>
      <c r="T2928">
        <v>0</v>
      </c>
      <c r="U2928">
        <v>0</v>
      </c>
      <c r="W2928">
        <v>0</v>
      </c>
      <c r="X2928">
        <v>0</v>
      </c>
      <c r="Y2928">
        <v>0</v>
      </c>
      <c r="AB2928" s="180">
        <v>44285</v>
      </c>
      <c r="AC2928">
        <v>1</v>
      </c>
      <c r="AD2928" t="s">
        <v>1922</v>
      </c>
      <c r="AE2928">
        <v>1</v>
      </c>
      <c r="AF2928">
        <v>30</v>
      </c>
      <c r="AG2928">
        <v>0</v>
      </c>
      <c r="AN2928">
        <v>1</v>
      </c>
      <c r="AO2928">
        <v>1</v>
      </c>
      <c r="AR2928" s="178">
        <v>29597</v>
      </c>
      <c r="AS2928" t="s">
        <v>1921</v>
      </c>
      <c r="AT2928">
        <v>0</v>
      </c>
      <c r="AU2928">
        <v>0</v>
      </c>
      <c r="AV2928">
        <v>890480123</v>
      </c>
      <c r="AW2928" t="s">
        <v>1920</v>
      </c>
      <c r="AX2928">
        <v>5</v>
      </c>
      <c r="BC2928">
        <v>2</v>
      </c>
      <c r="BD2928">
        <v>7</v>
      </c>
      <c r="BE2928">
        <v>1</v>
      </c>
    </row>
    <row r="2929" spans="1:57" x14ac:dyDescent="0.25">
      <c r="A2929" s="179">
        <f t="shared" si="45"/>
        <v>30215</v>
      </c>
      <c r="B2929" t="s">
        <v>1923</v>
      </c>
      <c r="C2929">
        <v>73005833</v>
      </c>
      <c r="D2929">
        <v>144105</v>
      </c>
      <c r="E2929">
        <v>4</v>
      </c>
      <c r="F2929">
        <v>550023226</v>
      </c>
      <c r="G2929" s="180">
        <v>44133</v>
      </c>
      <c r="H2929" s="180">
        <v>45260</v>
      </c>
      <c r="I2929">
        <v>0</v>
      </c>
      <c r="J2929">
        <v>1</v>
      </c>
      <c r="K2929">
        <v>4</v>
      </c>
      <c r="L2929">
        <v>30</v>
      </c>
      <c r="M2929">
        <v>2</v>
      </c>
      <c r="N2929" s="170">
        <v>22490513</v>
      </c>
      <c r="O2929" s="170">
        <v>24960000</v>
      </c>
      <c r="P2929" s="178">
        <v>52337</v>
      </c>
      <c r="Q2929" s="178">
        <v>2012</v>
      </c>
      <c r="R2929" s="178">
        <v>48089</v>
      </c>
      <c r="S2929">
        <v>0</v>
      </c>
      <c r="T2929">
        <v>0</v>
      </c>
      <c r="U2929">
        <v>0</v>
      </c>
      <c r="W2929">
        <v>0</v>
      </c>
      <c r="X2929">
        <v>0</v>
      </c>
      <c r="Y2929">
        <v>0</v>
      </c>
      <c r="AB2929" s="180">
        <v>44285</v>
      </c>
      <c r="AC2929">
        <v>1</v>
      </c>
      <c r="AD2929" t="s">
        <v>1922</v>
      </c>
      <c r="AE2929">
        <v>1</v>
      </c>
      <c r="AF2929">
        <v>30</v>
      </c>
      <c r="AG2929">
        <v>0</v>
      </c>
      <c r="AN2929">
        <v>1</v>
      </c>
      <c r="AO2929">
        <v>1</v>
      </c>
      <c r="AR2929" s="178">
        <v>17874</v>
      </c>
      <c r="AS2929" t="s">
        <v>1921</v>
      </c>
      <c r="AT2929">
        <v>0</v>
      </c>
      <c r="AU2929">
        <v>0</v>
      </c>
      <c r="AV2929">
        <v>890480123</v>
      </c>
      <c r="AW2929" t="s">
        <v>1920</v>
      </c>
      <c r="AX2929">
        <v>5</v>
      </c>
      <c r="BC2929">
        <v>2</v>
      </c>
      <c r="BD2929">
        <v>7</v>
      </c>
      <c r="BE2929">
        <v>1</v>
      </c>
    </row>
    <row r="2930" spans="1:57" x14ac:dyDescent="0.25">
      <c r="A2930" s="179">
        <f t="shared" si="45"/>
        <v>39831</v>
      </c>
      <c r="B2930" t="s">
        <v>1923</v>
      </c>
      <c r="C2930">
        <v>73005833</v>
      </c>
      <c r="D2930">
        <v>144105</v>
      </c>
      <c r="E2930">
        <v>4</v>
      </c>
      <c r="F2930">
        <v>550023232</v>
      </c>
      <c r="G2930" s="180">
        <v>44133</v>
      </c>
      <c r="H2930" s="180">
        <v>45260</v>
      </c>
      <c r="I2930">
        <v>0</v>
      </c>
      <c r="J2930">
        <v>1</v>
      </c>
      <c r="K2930">
        <v>4</v>
      </c>
      <c r="L2930">
        <v>30</v>
      </c>
      <c r="M2930">
        <v>2</v>
      </c>
      <c r="N2930" s="170">
        <v>22490513</v>
      </c>
      <c r="O2930" s="170">
        <v>24960000</v>
      </c>
      <c r="P2930" s="178">
        <v>69028</v>
      </c>
      <c r="Q2930" s="178">
        <v>2654</v>
      </c>
      <c r="R2930" s="178">
        <v>63393</v>
      </c>
      <c r="S2930">
        <v>0</v>
      </c>
      <c r="T2930">
        <v>0</v>
      </c>
      <c r="U2930">
        <v>0</v>
      </c>
      <c r="W2930">
        <v>0</v>
      </c>
      <c r="X2930">
        <v>0</v>
      </c>
      <c r="Y2930">
        <v>0</v>
      </c>
      <c r="AB2930" s="180">
        <v>44285</v>
      </c>
      <c r="AC2930">
        <v>1</v>
      </c>
      <c r="AD2930" t="s">
        <v>1922</v>
      </c>
      <c r="AE2930">
        <v>1</v>
      </c>
      <c r="AF2930">
        <v>30</v>
      </c>
      <c r="AG2930">
        <v>0</v>
      </c>
      <c r="AN2930">
        <v>1</v>
      </c>
      <c r="AO2930">
        <v>1</v>
      </c>
      <c r="AR2930" s="178">
        <v>23562</v>
      </c>
      <c r="AS2930" t="s">
        <v>1921</v>
      </c>
      <c r="AT2930">
        <v>0</v>
      </c>
      <c r="AU2930">
        <v>0</v>
      </c>
      <c r="AV2930">
        <v>890480123</v>
      </c>
      <c r="AW2930" t="s">
        <v>1920</v>
      </c>
      <c r="AX2930">
        <v>5</v>
      </c>
      <c r="BC2930">
        <v>2</v>
      </c>
      <c r="BD2930">
        <v>7</v>
      </c>
      <c r="BE2930">
        <v>1</v>
      </c>
    </row>
    <row r="2931" spans="1:57" x14ac:dyDescent="0.25">
      <c r="A2931" s="179">
        <f t="shared" si="45"/>
        <v>192022</v>
      </c>
      <c r="B2931" t="s">
        <v>1923</v>
      </c>
      <c r="C2931">
        <v>73005833</v>
      </c>
      <c r="D2931">
        <v>144105</v>
      </c>
      <c r="E2931">
        <v>4</v>
      </c>
      <c r="F2931">
        <v>550023242</v>
      </c>
      <c r="G2931" s="180">
        <v>44133</v>
      </c>
      <c r="H2931" s="180">
        <v>45260</v>
      </c>
      <c r="I2931">
        <v>0</v>
      </c>
      <c r="J2931">
        <v>1</v>
      </c>
      <c r="K2931">
        <v>4</v>
      </c>
      <c r="L2931">
        <v>30</v>
      </c>
      <c r="M2931">
        <v>2</v>
      </c>
      <c r="N2931" s="170">
        <v>22490513</v>
      </c>
      <c r="O2931" s="170">
        <v>24960000</v>
      </c>
      <c r="P2931" s="178">
        <v>332586</v>
      </c>
      <c r="Q2931" s="178">
        <v>12786</v>
      </c>
      <c r="R2931" s="178">
        <v>305615</v>
      </c>
      <c r="S2931">
        <v>0</v>
      </c>
      <c r="T2931">
        <v>0</v>
      </c>
      <c r="U2931">
        <v>0</v>
      </c>
      <c r="W2931">
        <v>0</v>
      </c>
      <c r="X2931">
        <v>0</v>
      </c>
      <c r="Y2931">
        <v>0</v>
      </c>
      <c r="AB2931" s="180">
        <v>44285</v>
      </c>
      <c r="AC2931">
        <v>1</v>
      </c>
      <c r="AD2931" t="s">
        <v>1922</v>
      </c>
      <c r="AE2931">
        <v>1</v>
      </c>
      <c r="AF2931">
        <v>30</v>
      </c>
      <c r="AG2931">
        <v>0</v>
      </c>
      <c r="AN2931">
        <v>1</v>
      </c>
      <c r="AO2931">
        <v>1</v>
      </c>
      <c r="AR2931" s="178">
        <v>113593</v>
      </c>
      <c r="AS2931" t="s">
        <v>1921</v>
      </c>
      <c r="AT2931">
        <v>0</v>
      </c>
      <c r="AU2931">
        <v>0</v>
      </c>
      <c r="AV2931">
        <v>890480123</v>
      </c>
      <c r="AW2931" t="s">
        <v>1920</v>
      </c>
      <c r="AX2931">
        <v>5</v>
      </c>
      <c r="BC2931">
        <v>2</v>
      </c>
      <c r="BD2931">
        <v>7</v>
      </c>
      <c r="BE2931">
        <v>1</v>
      </c>
    </row>
    <row r="2932" spans="1:57" x14ac:dyDescent="0.25">
      <c r="A2932" s="179">
        <f t="shared" si="45"/>
        <v>96186</v>
      </c>
      <c r="B2932" t="s">
        <v>1923</v>
      </c>
      <c r="C2932">
        <v>73005833</v>
      </c>
      <c r="D2932">
        <v>144105</v>
      </c>
      <c r="E2932">
        <v>4</v>
      </c>
      <c r="F2932">
        <v>550023276</v>
      </c>
      <c r="G2932" s="180">
        <v>44133</v>
      </c>
      <c r="H2932" s="180">
        <v>45260</v>
      </c>
      <c r="I2932">
        <v>0</v>
      </c>
      <c r="J2932">
        <v>1</v>
      </c>
      <c r="K2932">
        <v>4</v>
      </c>
      <c r="L2932">
        <v>30</v>
      </c>
      <c r="M2932">
        <v>2</v>
      </c>
      <c r="N2932" s="170">
        <v>22490513</v>
      </c>
      <c r="O2932" s="170">
        <v>24960000</v>
      </c>
      <c r="P2932" s="178">
        <v>166589</v>
      </c>
      <c r="Q2932" s="178">
        <v>6404</v>
      </c>
      <c r="R2932" s="178">
        <v>153086</v>
      </c>
      <c r="S2932">
        <v>0</v>
      </c>
      <c r="T2932">
        <v>0</v>
      </c>
      <c r="U2932">
        <v>0</v>
      </c>
      <c r="W2932">
        <v>0</v>
      </c>
      <c r="X2932">
        <v>0</v>
      </c>
      <c r="Y2932">
        <v>0</v>
      </c>
      <c r="AB2932" s="180">
        <v>44285</v>
      </c>
      <c r="AC2932">
        <v>1</v>
      </c>
      <c r="AD2932" t="s">
        <v>1922</v>
      </c>
      <c r="AE2932">
        <v>1</v>
      </c>
      <c r="AF2932">
        <v>30</v>
      </c>
      <c r="AG2932">
        <v>0</v>
      </c>
      <c r="AN2932">
        <v>1</v>
      </c>
      <c r="AO2932">
        <v>1</v>
      </c>
      <c r="AR2932" s="178">
        <v>56900</v>
      </c>
      <c r="AS2932" t="s">
        <v>1921</v>
      </c>
      <c r="AT2932">
        <v>0</v>
      </c>
      <c r="AU2932">
        <v>0</v>
      </c>
      <c r="AV2932">
        <v>890480123</v>
      </c>
      <c r="AW2932" t="s">
        <v>1920</v>
      </c>
      <c r="AX2932">
        <v>5</v>
      </c>
      <c r="BC2932">
        <v>2</v>
      </c>
      <c r="BD2932">
        <v>7</v>
      </c>
      <c r="BE2932">
        <v>1</v>
      </c>
    </row>
    <row r="2933" spans="1:57" x14ac:dyDescent="0.25">
      <c r="A2933" s="179">
        <f t="shared" si="45"/>
        <v>34460</v>
      </c>
      <c r="B2933" t="s">
        <v>1923</v>
      </c>
      <c r="C2933">
        <v>73005833</v>
      </c>
      <c r="D2933">
        <v>144105</v>
      </c>
      <c r="E2933">
        <v>4</v>
      </c>
      <c r="F2933">
        <v>550023285</v>
      </c>
      <c r="G2933" s="180">
        <v>44133</v>
      </c>
      <c r="H2933" s="180">
        <v>45260</v>
      </c>
      <c r="I2933">
        <v>0</v>
      </c>
      <c r="J2933">
        <v>1</v>
      </c>
      <c r="K2933">
        <v>4</v>
      </c>
      <c r="L2933">
        <v>30</v>
      </c>
      <c r="M2933">
        <v>2</v>
      </c>
      <c r="N2933" s="170">
        <v>22490513</v>
      </c>
      <c r="O2933" s="170">
        <v>24960000</v>
      </c>
      <c r="P2933" s="178">
        <v>59681</v>
      </c>
      <c r="Q2933" s="178">
        <v>2294</v>
      </c>
      <c r="R2933" s="178">
        <v>54846</v>
      </c>
      <c r="S2933">
        <v>0</v>
      </c>
      <c r="T2933">
        <v>0</v>
      </c>
      <c r="U2933">
        <v>0</v>
      </c>
      <c r="W2933">
        <v>0</v>
      </c>
      <c r="X2933">
        <v>0</v>
      </c>
      <c r="Y2933">
        <v>0</v>
      </c>
      <c r="AB2933" s="180">
        <v>44285</v>
      </c>
      <c r="AC2933">
        <v>1</v>
      </c>
      <c r="AD2933" t="s">
        <v>1922</v>
      </c>
      <c r="AE2933">
        <v>1</v>
      </c>
      <c r="AF2933">
        <v>30</v>
      </c>
      <c r="AG2933">
        <v>0</v>
      </c>
      <c r="AN2933">
        <v>1</v>
      </c>
      <c r="AO2933">
        <v>1</v>
      </c>
      <c r="AR2933" s="178">
        <v>20386</v>
      </c>
      <c r="AS2933" t="s">
        <v>1921</v>
      </c>
      <c r="AT2933">
        <v>0</v>
      </c>
      <c r="AU2933">
        <v>0</v>
      </c>
      <c r="AV2933">
        <v>890480123</v>
      </c>
      <c r="AW2933" t="s">
        <v>1920</v>
      </c>
      <c r="AX2933">
        <v>5</v>
      </c>
      <c r="BC2933">
        <v>2</v>
      </c>
      <c r="BD2933">
        <v>7</v>
      </c>
      <c r="BE2933">
        <v>1</v>
      </c>
    </row>
    <row r="2934" spans="1:57" x14ac:dyDescent="0.25">
      <c r="A2934" s="179">
        <f t="shared" si="45"/>
        <v>12250</v>
      </c>
      <c r="B2934" t="s">
        <v>1923</v>
      </c>
      <c r="C2934">
        <v>73005833</v>
      </c>
      <c r="D2934">
        <v>144105</v>
      </c>
      <c r="E2934">
        <v>4</v>
      </c>
      <c r="F2934">
        <v>550023286</v>
      </c>
      <c r="G2934" s="180">
        <v>44133</v>
      </c>
      <c r="H2934" s="180">
        <v>45260</v>
      </c>
      <c r="I2934">
        <v>0</v>
      </c>
      <c r="J2934">
        <v>1</v>
      </c>
      <c r="K2934">
        <v>4</v>
      </c>
      <c r="L2934">
        <v>30</v>
      </c>
      <c r="M2934">
        <v>2</v>
      </c>
      <c r="N2934" s="170">
        <v>22490513</v>
      </c>
      <c r="O2934" s="170">
        <v>24960000</v>
      </c>
      <c r="P2934" s="178">
        <v>21216</v>
      </c>
      <c r="Q2934" s="178">
        <v>816</v>
      </c>
      <c r="R2934" s="178">
        <v>19496</v>
      </c>
      <c r="S2934">
        <v>0</v>
      </c>
      <c r="T2934">
        <v>0</v>
      </c>
      <c r="U2934">
        <v>0</v>
      </c>
      <c r="W2934">
        <v>0</v>
      </c>
      <c r="X2934">
        <v>0</v>
      </c>
      <c r="Y2934">
        <v>0</v>
      </c>
      <c r="AB2934" s="180">
        <v>44285</v>
      </c>
      <c r="AC2934">
        <v>1</v>
      </c>
      <c r="AD2934" t="s">
        <v>1922</v>
      </c>
      <c r="AE2934">
        <v>1</v>
      </c>
      <c r="AF2934">
        <v>30</v>
      </c>
      <c r="AG2934">
        <v>0</v>
      </c>
      <c r="AN2934">
        <v>1</v>
      </c>
      <c r="AO2934">
        <v>1</v>
      </c>
      <c r="AR2934" s="178">
        <v>7246</v>
      </c>
      <c r="AS2934" t="s">
        <v>1921</v>
      </c>
      <c r="AT2934">
        <v>0</v>
      </c>
      <c r="AU2934">
        <v>0</v>
      </c>
      <c r="AV2934">
        <v>890480123</v>
      </c>
      <c r="AW2934" t="s">
        <v>1920</v>
      </c>
      <c r="AX2934">
        <v>5</v>
      </c>
      <c r="BC2934">
        <v>2</v>
      </c>
      <c r="BD2934">
        <v>7</v>
      </c>
      <c r="BE2934">
        <v>1</v>
      </c>
    </row>
    <row r="2935" spans="1:57" x14ac:dyDescent="0.25">
      <c r="A2935" s="179">
        <f t="shared" si="45"/>
        <v>98349</v>
      </c>
      <c r="B2935" t="s">
        <v>1923</v>
      </c>
      <c r="C2935">
        <v>73005833</v>
      </c>
      <c r="D2935">
        <v>144105</v>
      </c>
      <c r="E2935">
        <v>4</v>
      </c>
      <c r="F2935">
        <v>550023288</v>
      </c>
      <c r="G2935" s="180">
        <v>44133</v>
      </c>
      <c r="H2935" s="180">
        <v>45260</v>
      </c>
      <c r="I2935">
        <v>0</v>
      </c>
      <c r="J2935">
        <v>1</v>
      </c>
      <c r="K2935">
        <v>4</v>
      </c>
      <c r="L2935">
        <v>30</v>
      </c>
      <c r="M2935">
        <v>2</v>
      </c>
      <c r="N2935" s="170">
        <v>22490513</v>
      </c>
      <c r="O2935" s="170">
        <v>24960000</v>
      </c>
      <c r="P2935" s="178">
        <v>170360</v>
      </c>
      <c r="Q2935" s="178">
        <v>6549</v>
      </c>
      <c r="R2935" s="178">
        <v>156528</v>
      </c>
      <c r="S2935">
        <v>0</v>
      </c>
      <c r="T2935">
        <v>0</v>
      </c>
      <c r="U2935">
        <v>0</v>
      </c>
      <c r="W2935">
        <v>0</v>
      </c>
      <c r="X2935">
        <v>0</v>
      </c>
      <c r="Y2935">
        <v>0</v>
      </c>
      <c r="AB2935" s="180">
        <v>44285</v>
      </c>
      <c r="AC2935">
        <v>1</v>
      </c>
      <c r="AD2935" t="s">
        <v>1922</v>
      </c>
      <c r="AE2935">
        <v>1</v>
      </c>
      <c r="AF2935">
        <v>30</v>
      </c>
      <c r="AG2935">
        <v>0</v>
      </c>
      <c r="AN2935">
        <v>1</v>
      </c>
      <c r="AO2935">
        <v>1</v>
      </c>
      <c r="AR2935" s="178">
        <v>58179</v>
      </c>
      <c r="AS2935" t="s">
        <v>1921</v>
      </c>
      <c r="AT2935">
        <v>0</v>
      </c>
      <c r="AU2935">
        <v>0</v>
      </c>
      <c r="AV2935">
        <v>890480123</v>
      </c>
      <c r="AW2935" t="s">
        <v>1920</v>
      </c>
      <c r="AX2935">
        <v>5</v>
      </c>
      <c r="BC2935">
        <v>2</v>
      </c>
      <c r="BD2935">
        <v>7</v>
      </c>
      <c r="BE2935">
        <v>1</v>
      </c>
    </row>
    <row r="2936" spans="1:57" x14ac:dyDescent="0.25">
      <c r="A2936" s="179">
        <f t="shared" si="45"/>
        <v>53543</v>
      </c>
      <c r="B2936" t="s">
        <v>1923</v>
      </c>
      <c r="C2936">
        <v>73005833</v>
      </c>
      <c r="D2936">
        <v>144105</v>
      </c>
      <c r="E2936">
        <v>4</v>
      </c>
      <c r="F2936">
        <v>550023289</v>
      </c>
      <c r="G2936" s="180">
        <v>44133</v>
      </c>
      <c r="H2936" s="180">
        <v>45260</v>
      </c>
      <c r="I2936">
        <v>0</v>
      </c>
      <c r="J2936">
        <v>1</v>
      </c>
      <c r="K2936">
        <v>4</v>
      </c>
      <c r="L2936">
        <v>30</v>
      </c>
      <c r="M2936">
        <v>2</v>
      </c>
      <c r="N2936" s="170">
        <v>22490513</v>
      </c>
      <c r="O2936" s="170">
        <v>24960000</v>
      </c>
      <c r="P2936" s="178">
        <v>92746</v>
      </c>
      <c r="Q2936" s="178">
        <v>3566</v>
      </c>
      <c r="R2936" s="178">
        <v>85217</v>
      </c>
      <c r="S2936">
        <v>0</v>
      </c>
      <c r="T2936">
        <v>0</v>
      </c>
      <c r="U2936">
        <v>0</v>
      </c>
      <c r="W2936">
        <v>0</v>
      </c>
      <c r="X2936">
        <v>0</v>
      </c>
      <c r="Y2936">
        <v>0</v>
      </c>
      <c r="AB2936" s="180">
        <v>44285</v>
      </c>
      <c r="AC2936">
        <v>1</v>
      </c>
      <c r="AD2936" t="s">
        <v>1922</v>
      </c>
      <c r="AE2936">
        <v>1</v>
      </c>
      <c r="AF2936">
        <v>30</v>
      </c>
      <c r="AG2936">
        <v>0</v>
      </c>
      <c r="AN2936">
        <v>1</v>
      </c>
      <c r="AO2936">
        <v>1</v>
      </c>
      <c r="AR2936" s="178">
        <v>31674</v>
      </c>
      <c r="AS2936" t="s">
        <v>1921</v>
      </c>
      <c r="AT2936">
        <v>0</v>
      </c>
      <c r="AU2936">
        <v>0</v>
      </c>
      <c r="AV2936">
        <v>890480123</v>
      </c>
      <c r="AW2936" t="s">
        <v>1920</v>
      </c>
      <c r="AX2936">
        <v>5</v>
      </c>
      <c r="BC2936">
        <v>2</v>
      </c>
      <c r="BD2936">
        <v>7</v>
      </c>
      <c r="BE2936">
        <v>1</v>
      </c>
    </row>
    <row r="2937" spans="1:57" x14ac:dyDescent="0.25">
      <c r="A2937" s="179">
        <f t="shared" si="45"/>
        <v>34209</v>
      </c>
      <c r="B2937" t="s">
        <v>1923</v>
      </c>
      <c r="C2937">
        <v>73005833</v>
      </c>
      <c r="D2937">
        <v>144105</v>
      </c>
      <c r="E2937">
        <v>4</v>
      </c>
      <c r="F2937">
        <v>550023293</v>
      </c>
      <c r="G2937" s="180">
        <v>44133</v>
      </c>
      <c r="H2937" s="180">
        <v>45260</v>
      </c>
      <c r="I2937">
        <v>0</v>
      </c>
      <c r="J2937">
        <v>1</v>
      </c>
      <c r="K2937">
        <v>4</v>
      </c>
      <c r="L2937">
        <v>30</v>
      </c>
      <c r="M2937">
        <v>2</v>
      </c>
      <c r="N2937" s="170">
        <v>22490513</v>
      </c>
      <c r="O2937" s="170">
        <v>24960000</v>
      </c>
      <c r="P2937" s="178">
        <v>59248</v>
      </c>
      <c r="Q2937" s="178">
        <v>2278</v>
      </c>
      <c r="R2937" s="178">
        <v>54445</v>
      </c>
      <c r="S2937">
        <v>0</v>
      </c>
      <c r="T2937">
        <v>0</v>
      </c>
      <c r="U2937">
        <v>0</v>
      </c>
      <c r="W2937">
        <v>0</v>
      </c>
      <c r="X2937">
        <v>0</v>
      </c>
      <c r="Y2937">
        <v>0</v>
      </c>
      <c r="AB2937" s="180">
        <v>44285</v>
      </c>
      <c r="AC2937">
        <v>1</v>
      </c>
      <c r="AD2937" t="s">
        <v>1922</v>
      </c>
      <c r="AE2937">
        <v>1</v>
      </c>
      <c r="AF2937">
        <v>30</v>
      </c>
      <c r="AG2937">
        <v>0</v>
      </c>
      <c r="AN2937">
        <v>1</v>
      </c>
      <c r="AO2937">
        <v>1</v>
      </c>
      <c r="AR2937" s="178">
        <v>20236</v>
      </c>
      <c r="AS2937" t="s">
        <v>1921</v>
      </c>
      <c r="AT2937">
        <v>0</v>
      </c>
      <c r="AU2937">
        <v>0</v>
      </c>
      <c r="AV2937">
        <v>890480123</v>
      </c>
      <c r="AW2937" t="s">
        <v>1920</v>
      </c>
      <c r="AX2937">
        <v>5</v>
      </c>
      <c r="BC2937">
        <v>2</v>
      </c>
      <c r="BD2937">
        <v>7</v>
      </c>
      <c r="BE2937">
        <v>1</v>
      </c>
    </row>
    <row r="2938" spans="1:57" x14ac:dyDescent="0.25">
      <c r="A2938" s="179">
        <f t="shared" si="45"/>
        <v>6905</v>
      </c>
      <c r="B2938" t="s">
        <v>1923</v>
      </c>
      <c r="C2938">
        <v>73005833</v>
      </c>
      <c r="D2938">
        <v>144105</v>
      </c>
      <c r="E2938">
        <v>4</v>
      </c>
      <c r="F2938">
        <v>550023297</v>
      </c>
      <c r="G2938" s="180">
        <v>44133</v>
      </c>
      <c r="H2938" s="180">
        <v>45260</v>
      </c>
      <c r="I2938">
        <v>0</v>
      </c>
      <c r="J2938">
        <v>1</v>
      </c>
      <c r="K2938">
        <v>4</v>
      </c>
      <c r="L2938">
        <v>30</v>
      </c>
      <c r="M2938">
        <v>2</v>
      </c>
      <c r="N2938" s="170">
        <v>22490513</v>
      </c>
      <c r="O2938" s="170">
        <v>24960000</v>
      </c>
      <c r="P2938" s="178">
        <v>11959</v>
      </c>
      <c r="Q2938" s="178">
        <v>460</v>
      </c>
      <c r="R2938" s="178">
        <v>10989</v>
      </c>
      <c r="S2938">
        <v>0</v>
      </c>
      <c r="T2938">
        <v>0</v>
      </c>
      <c r="U2938">
        <v>0</v>
      </c>
      <c r="W2938">
        <v>0</v>
      </c>
      <c r="X2938">
        <v>0</v>
      </c>
      <c r="Y2938">
        <v>0</v>
      </c>
      <c r="AB2938" s="180">
        <v>44285</v>
      </c>
      <c r="AC2938">
        <v>1</v>
      </c>
      <c r="AD2938" t="s">
        <v>1922</v>
      </c>
      <c r="AE2938">
        <v>1</v>
      </c>
      <c r="AF2938">
        <v>30</v>
      </c>
      <c r="AG2938">
        <v>0</v>
      </c>
      <c r="AN2938">
        <v>1</v>
      </c>
      <c r="AO2938">
        <v>1</v>
      </c>
      <c r="AR2938" s="178">
        <v>4084</v>
      </c>
      <c r="AS2938" t="s">
        <v>1921</v>
      </c>
      <c r="AT2938">
        <v>0</v>
      </c>
      <c r="AU2938">
        <v>0</v>
      </c>
      <c r="AV2938">
        <v>890480123</v>
      </c>
      <c r="AW2938" t="s">
        <v>1920</v>
      </c>
      <c r="AX2938">
        <v>5</v>
      </c>
      <c r="BC2938">
        <v>2</v>
      </c>
      <c r="BD2938">
        <v>7</v>
      </c>
      <c r="BE2938">
        <v>1</v>
      </c>
    </row>
    <row r="2939" spans="1:57" x14ac:dyDescent="0.25">
      <c r="A2939" s="179">
        <f t="shared" si="45"/>
        <v>19074</v>
      </c>
      <c r="B2939" t="s">
        <v>1923</v>
      </c>
      <c r="C2939">
        <v>73005833</v>
      </c>
      <c r="D2939">
        <v>144105</v>
      </c>
      <c r="E2939">
        <v>4</v>
      </c>
      <c r="F2939">
        <v>550023298</v>
      </c>
      <c r="G2939" s="180">
        <v>44133</v>
      </c>
      <c r="H2939" s="180">
        <v>45260</v>
      </c>
      <c r="I2939">
        <v>0</v>
      </c>
      <c r="J2939">
        <v>1</v>
      </c>
      <c r="K2939">
        <v>4</v>
      </c>
      <c r="L2939">
        <v>30</v>
      </c>
      <c r="M2939">
        <v>2</v>
      </c>
      <c r="N2939" s="170">
        <v>22490513</v>
      </c>
      <c r="O2939" s="170">
        <v>24960000</v>
      </c>
      <c r="P2939" s="178">
        <v>33048</v>
      </c>
      <c r="Q2939" s="178">
        <v>1271</v>
      </c>
      <c r="R2939" s="178">
        <v>30357</v>
      </c>
      <c r="S2939">
        <v>0</v>
      </c>
      <c r="T2939">
        <v>0</v>
      </c>
      <c r="U2939">
        <v>0</v>
      </c>
      <c r="W2939">
        <v>0</v>
      </c>
      <c r="X2939">
        <v>0</v>
      </c>
      <c r="Y2939">
        <v>0</v>
      </c>
      <c r="AB2939" s="180">
        <v>44285</v>
      </c>
      <c r="AC2939">
        <v>1</v>
      </c>
      <c r="AD2939" t="s">
        <v>1922</v>
      </c>
      <c r="AE2939">
        <v>1</v>
      </c>
      <c r="AF2939">
        <v>30</v>
      </c>
      <c r="AG2939">
        <v>0</v>
      </c>
      <c r="AN2939">
        <v>1</v>
      </c>
      <c r="AO2939">
        <v>1</v>
      </c>
      <c r="AR2939" s="178">
        <v>11283</v>
      </c>
      <c r="AS2939" t="s">
        <v>1921</v>
      </c>
      <c r="AT2939">
        <v>0</v>
      </c>
      <c r="AU2939">
        <v>0</v>
      </c>
      <c r="AV2939">
        <v>890480123</v>
      </c>
      <c r="AW2939" t="s">
        <v>1920</v>
      </c>
      <c r="AX2939">
        <v>5</v>
      </c>
      <c r="BC2939">
        <v>2</v>
      </c>
      <c r="BD2939">
        <v>7</v>
      </c>
      <c r="BE2939">
        <v>1</v>
      </c>
    </row>
    <row r="2940" spans="1:57" x14ac:dyDescent="0.25">
      <c r="A2940" s="179">
        <f t="shared" si="45"/>
        <v>34416</v>
      </c>
      <c r="B2940" t="s">
        <v>1923</v>
      </c>
      <c r="C2940">
        <v>73005833</v>
      </c>
      <c r="D2940">
        <v>144105</v>
      </c>
      <c r="E2940">
        <v>4</v>
      </c>
      <c r="F2940">
        <v>550023302</v>
      </c>
      <c r="G2940" s="180">
        <v>44133</v>
      </c>
      <c r="H2940" s="180">
        <v>45260</v>
      </c>
      <c r="I2940">
        <v>0</v>
      </c>
      <c r="J2940">
        <v>1</v>
      </c>
      <c r="K2940">
        <v>4</v>
      </c>
      <c r="L2940">
        <v>30</v>
      </c>
      <c r="M2940">
        <v>2</v>
      </c>
      <c r="N2940" s="170">
        <v>22490513</v>
      </c>
      <c r="O2940" s="170">
        <v>24960000</v>
      </c>
      <c r="P2940" s="178">
        <v>59609</v>
      </c>
      <c r="Q2940" s="178">
        <v>2292</v>
      </c>
      <c r="R2940" s="178">
        <v>54776</v>
      </c>
      <c r="S2940">
        <v>0</v>
      </c>
      <c r="T2940">
        <v>0</v>
      </c>
      <c r="U2940">
        <v>0</v>
      </c>
      <c r="W2940">
        <v>0</v>
      </c>
      <c r="X2940">
        <v>0</v>
      </c>
      <c r="Y2940">
        <v>0</v>
      </c>
      <c r="AB2940" s="180">
        <v>44285</v>
      </c>
      <c r="AC2940">
        <v>1</v>
      </c>
      <c r="AD2940" t="s">
        <v>1922</v>
      </c>
      <c r="AE2940">
        <v>1</v>
      </c>
      <c r="AF2940">
        <v>30</v>
      </c>
      <c r="AG2940">
        <v>0</v>
      </c>
      <c r="AN2940">
        <v>1</v>
      </c>
      <c r="AO2940">
        <v>1</v>
      </c>
      <c r="AR2940" s="178">
        <v>20360</v>
      </c>
      <c r="AS2940" t="s">
        <v>1921</v>
      </c>
      <c r="AT2940">
        <v>0</v>
      </c>
      <c r="AU2940">
        <v>0</v>
      </c>
      <c r="AV2940">
        <v>890480123</v>
      </c>
      <c r="AW2940" t="s">
        <v>1920</v>
      </c>
      <c r="AX2940">
        <v>5</v>
      </c>
      <c r="BC2940">
        <v>2</v>
      </c>
      <c r="BD2940">
        <v>7</v>
      </c>
      <c r="BE2940">
        <v>1</v>
      </c>
    </row>
    <row r="2941" spans="1:57" x14ac:dyDescent="0.25">
      <c r="A2941" s="179">
        <f t="shared" si="45"/>
        <v>59081</v>
      </c>
      <c r="B2941" t="s">
        <v>1923</v>
      </c>
      <c r="C2941">
        <v>73005833</v>
      </c>
      <c r="D2941">
        <v>144105</v>
      </c>
      <c r="E2941">
        <v>4</v>
      </c>
      <c r="F2941">
        <v>550023323</v>
      </c>
      <c r="G2941" s="180">
        <v>44133</v>
      </c>
      <c r="H2941" s="180">
        <v>45260</v>
      </c>
      <c r="I2941">
        <v>0</v>
      </c>
      <c r="J2941">
        <v>1</v>
      </c>
      <c r="K2941">
        <v>4</v>
      </c>
      <c r="L2941">
        <v>30</v>
      </c>
      <c r="M2941">
        <v>2</v>
      </c>
      <c r="N2941" s="170">
        <v>22490513</v>
      </c>
      <c r="O2941" s="170">
        <v>24960000</v>
      </c>
      <c r="P2941" s="178">
        <v>102347</v>
      </c>
      <c r="Q2941" s="178">
        <v>3935</v>
      </c>
      <c r="R2941" s="178">
        <v>94031</v>
      </c>
      <c r="S2941">
        <v>0</v>
      </c>
      <c r="T2941">
        <v>0</v>
      </c>
      <c r="U2941">
        <v>0</v>
      </c>
      <c r="W2941">
        <v>0</v>
      </c>
      <c r="X2941">
        <v>0</v>
      </c>
      <c r="Y2941">
        <v>0</v>
      </c>
      <c r="AB2941" s="180">
        <v>44285</v>
      </c>
      <c r="AC2941">
        <v>1</v>
      </c>
      <c r="AD2941" t="s">
        <v>1922</v>
      </c>
      <c r="AE2941">
        <v>1</v>
      </c>
      <c r="AF2941">
        <v>30</v>
      </c>
      <c r="AG2941">
        <v>0</v>
      </c>
      <c r="AN2941">
        <v>1</v>
      </c>
      <c r="AO2941">
        <v>1</v>
      </c>
      <c r="AR2941" s="178">
        <v>34950</v>
      </c>
      <c r="AS2941" t="s">
        <v>1921</v>
      </c>
      <c r="AT2941">
        <v>0</v>
      </c>
      <c r="AU2941">
        <v>0</v>
      </c>
      <c r="AV2941">
        <v>890480123</v>
      </c>
      <c r="AW2941" t="s">
        <v>1920</v>
      </c>
      <c r="AX2941">
        <v>5</v>
      </c>
      <c r="BC2941">
        <v>2</v>
      </c>
      <c r="BD2941">
        <v>7</v>
      </c>
      <c r="BE2941">
        <v>1</v>
      </c>
    </row>
    <row r="2942" spans="1:57" x14ac:dyDescent="0.25">
      <c r="A2942" s="179">
        <f t="shared" si="45"/>
        <v>25293</v>
      </c>
      <c r="B2942" t="s">
        <v>1923</v>
      </c>
      <c r="C2942">
        <v>73005833</v>
      </c>
      <c r="D2942">
        <v>144105</v>
      </c>
      <c r="E2942">
        <v>4</v>
      </c>
      <c r="F2942">
        <v>550023530</v>
      </c>
      <c r="G2942" s="180">
        <v>44133</v>
      </c>
      <c r="H2942" s="180">
        <v>45260</v>
      </c>
      <c r="I2942">
        <v>0</v>
      </c>
      <c r="J2942">
        <v>1</v>
      </c>
      <c r="K2942">
        <v>4</v>
      </c>
      <c r="L2942">
        <v>30</v>
      </c>
      <c r="M2942">
        <v>2</v>
      </c>
      <c r="N2942" s="170">
        <v>22490513</v>
      </c>
      <c r="O2942" s="170">
        <v>24960000</v>
      </c>
      <c r="P2942" s="178">
        <v>43807</v>
      </c>
      <c r="Q2942" s="178">
        <v>1684</v>
      </c>
      <c r="R2942" s="178">
        <v>40256</v>
      </c>
      <c r="S2942">
        <v>0</v>
      </c>
      <c r="T2942">
        <v>0</v>
      </c>
      <c r="U2942">
        <v>0</v>
      </c>
      <c r="W2942">
        <v>0</v>
      </c>
      <c r="X2942">
        <v>0</v>
      </c>
      <c r="Y2942">
        <v>0</v>
      </c>
      <c r="AB2942" s="180">
        <v>44285</v>
      </c>
      <c r="AC2942">
        <v>1</v>
      </c>
      <c r="AD2942" t="s">
        <v>1922</v>
      </c>
      <c r="AE2942">
        <v>1</v>
      </c>
      <c r="AF2942">
        <v>30</v>
      </c>
      <c r="AG2942">
        <v>0</v>
      </c>
      <c r="AN2942">
        <v>1</v>
      </c>
      <c r="AO2942">
        <v>1</v>
      </c>
      <c r="AR2942" s="178">
        <v>14963</v>
      </c>
      <c r="AS2942" t="s">
        <v>1921</v>
      </c>
      <c r="AT2942">
        <v>0</v>
      </c>
      <c r="AU2942">
        <v>0</v>
      </c>
      <c r="AV2942">
        <v>890480123</v>
      </c>
      <c r="AW2942" t="s">
        <v>1920</v>
      </c>
      <c r="AX2942">
        <v>5</v>
      </c>
      <c r="BC2942">
        <v>2</v>
      </c>
      <c r="BD2942">
        <v>7</v>
      </c>
      <c r="BE2942">
        <v>1</v>
      </c>
    </row>
    <row r="2943" spans="1:57" x14ac:dyDescent="0.25">
      <c r="A2943" s="179">
        <f t="shared" si="45"/>
        <v>20715</v>
      </c>
      <c r="B2943" t="s">
        <v>1923</v>
      </c>
      <c r="C2943">
        <v>73005833</v>
      </c>
      <c r="D2943">
        <v>144105</v>
      </c>
      <c r="E2943">
        <v>4</v>
      </c>
      <c r="F2943">
        <v>550023799</v>
      </c>
      <c r="G2943" s="180">
        <v>43931</v>
      </c>
      <c r="H2943" s="180">
        <v>45229</v>
      </c>
      <c r="I2943">
        <v>0</v>
      </c>
      <c r="J2943">
        <v>1</v>
      </c>
      <c r="K2943">
        <v>5</v>
      </c>
      <c r="L2943">
        <v>30</v>
      </c>
      <c r="M2943">
        <v>2</v>
      </c>
      <c r="N2943" s="170">
        <v>22490513</v>
      </c>
      <c r="O2943" s="170">
        <v>24960000</v>
      </c>
      <c r="P2943" s="178">
        <v>36726</v>
      </c>
      <c r="Q2943" s="178">
        <v>1412</v>
      </c>
      <c r="R2943" s="178">
        <v>32970</v>
      </c>
      <c r="S2943">
        <v>0</v>
      </c>
      <c r="T2943">
        <v>0</v>
      </c>
      <c r="U2943">
        <v>0</v>
      </c>
      <c r="W2943">
        <v>0</v>
      </c>
      <c r="X2943">
        <v>0</v>
      </c>
      <c r="Y2943">
        <v>0</v>
      </c>
      <c r="AB2943" s="180">
        <v>44285</v>
      </c>
      <c r="AC2943">
        <v>1</v>
      </c>
      <c r="AD2943" t="s">
        <v>1922</v>
      </c>
      <c r="AE2943">
        <v>1</v>
      </c>
      <c r="AF2943">
        <v>30</v>
      </c>
      <c r="AG2943">
        <v>0</v>
      </c>
      <c r="AN2943">
        <v>1</v>
      </c>
      <c r="AO2943">
        <v>1</v>
      </c>
      <c r="AR2943" s="178">
        <v>12255</v>
      </c>
      <c r="AS2943" t="s">
        <v>1921</v>
      </c>
      <c r="AT2943">
        <v>0</v>
      </c>
      <c r="AU2943">
        <v>0</v>
      </c>
      <c r="AV2943">
        <v>890480123</v>
      </c>
      <c r="AW2943" t="s">
        <v>1920</v>
      </c>
      <c r="AX2943">
        <v>5</v>
      </c>
      <c r="BC2943">
        <v>2</v>
      </c>
      <c r="BD2943">
        <v>7</v>
      </c>
      <c r="BE2943">
        <v>2</v>
      </c>
    </row>
    <row r="2944" spans="1:57" x14ac:dyDescent="0.25">
      <c r="A2944" s="179">
        <f t="shared" si="45"/>
        <v>20294</v>
      </c>
      <c r="B2944" t="s">
        <v>1923</v>
      </c>
      <c r="C2944">
        <v>73005833</v>
      </c>
      <c r="D2944">
        <v>144105</v>
      </c>
      <c r="E2944">
        <v>4</v>
      </c>
      <c r="F2944">
        <v>550023837</v>
      </c>
      <c r="G2944" s="180">
        <v>43955</v>
      </c>
      <c r="H2944" s="180">
        <v>45229</v>
      </c>
      <c r="I2944">
        <v>0</v>
      </c>
      <c r="J2944">
        <v>1</v>
      </c>
      <c r="K2944">
        <v>5</v>
      </c>
      <c r="L2944">
        <v>30</v>
      </c>
      <c r="M2944">
        <v>2</v>
      </c>
      <c r="N2944" s="170">
        <v>22490513</v>
      </c>
      <c r="O2944" s="170">
        <v>24960000</v>
      </c>
      <c r="P2944" s="178">
        <v>35978</v>
      </c>
      <c r="Q2944" s="178">
        <v>1383</v>
      </c>
      <c r="R2944" s="178">
        <v>32299</v>
      </c>
      <c r="S2944">
        <v>0</v>
      </c>
      <c r="T2944">
        <v>0</v>
      </c>
      <c r="U2944">
        <v>0</v>
      </c>
      <c r="W2944">
        <v>0</v>
      </c>
      <c r="X2944">
        <v>0</v>
      </c>
      <c r="Y2944">
        <v>0</v>
      </c>
      <c r="AB2944" s="180">
        <v>44285</v>
      </c>
      <c r="AC2944">
        <v>1</v>
      </c>
      <c r="AD2944" t="s">
        <v>1922</v>
      </c>
      <c r="AE2944">
        <v>1</v>
      </c>
      <c r="AF2944">
        <v>30</v>
      </c>
      <c r="AG2944">
        <v>0</v>
      </c>
      <c r="AN2944">
        <v>1</v>
      </c>
      <c r="AO2944">
        <v>1</v>
      </c>
      <c r="AR2944" s="178">
        <v>12005</v>
      </c>
      <c r="AS2944" t="s">
        <v>1921</v>
      </c>
      <c r="AT2944">
        <v>0</v>
      </c>
      <c r="AU2944">
        <v>0</v>
      </c>
      <c r="AV2944">
        <v>890480123</v>
      </c>
      <c r="AW2944" t="s">
        <v>1920</v>
      </c>
      <c r="AX2944">
        <v>5</v>
      </c>
      <c r="BC2944">
        <v>2</v>
      </c>
      <c r="BD2944">
        <v>7</v>
      </c>
      <c r="BE2944">
        <v>2</v>
      </c>
    </row>
    <row r="2945" spans="1:57" x14ac:dyDescent="0.25">
      <c r="A2945" s="179">
        <f t="shared" si="45"/>
        <v>15577</v>
      </c>
      <c r="B2945" t="s">
        <v>1923</v>
      </c>
      <c r="C2945">
        <v>73005833</v>
      </c>
      <c r="D2945">
        <v>144105</v>
      </c>
      <c r="E2945">
        <v>4</v>
      </c>
      <c r="F2945">
        <v>550023901</v>
      </c>
      <c r="G2945" s="180">
        <v>43983</v>
      </c>
      <c r="H2945" s="180">
        <v>45229</v>
      </c>
      <c r="I2945">
        <v>0</v>
      </c>
      <c r="J2945">
        <v>1</v>
      </c>
      <c r="K2945">
        <v>5</v>
      </c>
      <c r="L2945">
        <v>30</v>
      </c>
      <c r="M2945">
        <v>2</v>
      </c>
      <c r="N2945" s="170">
        <v>22490513</v>
      </c>
      <c r="O2945" s="170">
        <v>24960000</v>
      </c>
      <c r="P2945" s="178">
        <v>27621</v>
      </c>
      <c r="Q2945" s="178">
        <v>1062</v>
      </c>
      <c r="R2945" s="178">
        <v>24792</v>
      </c>
      <c r="S2945">
        <v>0</v>
      </c>
      <c r="T2945">
        <v>0</v>
      </c>
      <c r="U2945">
        <v>0</v>
      </c>
      <c r="W2945">
        <v>0</v>
      </c>
      <c r="X2945">
        <v>0</v>
      </c>
      <c r="Y2945">
        <v>0</v>
      </c>
      <c r="AB2945" s="180">
        <v>44285</v>
      </c>
      <c r="AC2945">
        <v>1</v>
      </c>
      <c r="AD2945" t="s">
        <v>1922</v>
      </c>
      <c r="AE2945">
        <v>1</v>
      </c>
      <c r="AF2945">
        <v>30</v>
      </c>
      <c r="AG2945">
        <v>0</v>
      </c>
      <c r="AN2945">
        <v>1</v>
      </c>
      <c r="AO2945">
        <v>1</v>
      </c>
      <c r="AR2945" s="178">
        <v>9215</v>
      </c>
      <c r="AS2945" t="s">
        <v>1921</v>
      </c>
      <c r="AT2945">
        <v>0</v>
      </c>
      <c r="AU2945">
        <v>0</v>
      </c>
      <c r="AV2945">
        <v>890480123</v>
      </c>
      <c r="AW2945" t="s">
        <v>1920</v>
      </c>
      <c r="AX2945">
        <v>5</v>
      </c>
      <c r="BC2945">
        <v>2</v>
      </c>
      <c r="BD2945">
        <v>7</v>
      </c>
      <c r="BE2945">
        <v>2</v>
      </c>
    </row>
    <row r="2946" spans="1:57" x14ac:dyDescent="0.25">
      <c r="A2946" s="179">
        <f t="shared" ref="A2946:A3009" si="46">IF(+R2946&gt;AR2946,R2946-AR2946,0)</f>
        <v>10385</v>
      </c>
      <c r="B2946" t="s">
        <v>1923</v>
      </c>
      <c r="C2946">
        <v>73005833</v>
      </c>
      <c r="D2946">
        <v>144105</v>
      </c>
      <c r="E2946">
        <v>4</v>
      </c>
      <c r="F2946">
        <v>550023918</v>
      </c>
      <c r="G2946" s="180">
        <v>43988</v>
      </c>
      <c r="H2946" s="180">
        <v>45229</v>
      </c>
      <c r="I2946">
        <v>0</v>
      </c>
      <c r="J2946">
        <v>1</v>
      </c>
      <c r="K2946">
        <v>5</v>
      </c>
      <c r="L2946">
        <v>30</v>
      </c>
      <c r="M2946">
        <v>2</v>
      </c>
      <c r="N2946" s="170">
        <v>22490513</v>
      </c>
      <c r="O2946" s="170">
        <v>24960000</v>
      </c>
      <c r="P2946" s="178">
        <v>18413</v>
      </c>
      <c r="Q2946" s="178">
        <v>708</v>
      </c>
      <c r="R2946" s="178">
        <v>16528</v>
      </c>
      <c r="S2946">
        <v>0</v>
      </c>
      <c r="T2946">
        <v>0</v>
      </c>
      <c r="U2946">
        <v>0</v>
      </c>
      <c r="W2946">
        <v>0</v>
      </c>
      <c r="X2946">
        <v>0</v>
      </c>
      <c r="Y2946">
        <v>0</v>
      </c>
      <c r="AB2946" s="180">
        <v>44285</v>
      </c>
      <c r="AC2946">
        <v>1</v>
      </c>
      <c r="AD2946" t="s">
        <v>1922</v>
      </c>
      <c r="AE2946">
        <v>1</v>
      </c>
      <c r="AF2946">
        <v>30</v>
      </c>
      <c r="AG2946">
        <v>0</v>
      </c>
      <c r="AN2946">
        <v>1</v>
      </c>
      <c r="AO2946">
        <v>1</v>
      </c>
      <c r="AR2946" s="178">
        <v>6143</v>
      </c>
      <c r="AS2946" t="s">
        <v>1921</v>
      </c>
      <c r="AT2946">
        <v>0</v>
      </c>
      <c r="AU2946">
        <v>0</v>
      </c>
      <c r="AV2946">
        <v>890480123</v>
      </c>
      <c r="AW2946" t="s">
        <v>1920</v>
      </c>
      <c r="AX2946">
        <v>5</v>
      </c>
      <c r="BC2946">
        <v>2</v>
      </c>
      <c r="BD2946">
        <v>7</v>
      </c>
      <c r="BE2946">
        <v>2</v>
      </c>
    </row>
    <row r="2947" spans="1:57" x14ac:dyDescent="0.25">
      <c r="A2947" s="179">
        <f t="shared" si="46"/>
        <v>22617</v>
      </c>
      <c r="B2947" t="s">
        <v>1923</v>
      </c>
      <c r="C2947">
        <v>73005833</v>
      </c>
      <c r="D2947">
        <v>144105</v>
      </c>
      <c r="E2947">
        <v>4</v>
      </c>
      <c r="F2947">
        <v>550023955</v>
      </c>
      <c r="G2947" s="180">
        <v>44013</v>
      </c>
      <c r="H2947" s="180">
        <v>45229</v>
      </c>
      <c r="I2947">
        <v>0</v>
      </c>
      <c r="J2947">
        <v>1</v>
      </c>
      <c r="K2947">
        <v>5</v>
      </c>
      <c r="L2947">
        <v>30</v>
      </c>
      <c r="M2947">
        <v>2</v>
      </c>
      <c r="N2947" s="170">
        <v>22490513</v>
      </c>
      <c r="O2947" s="170">
        <v>24960000</v>
      </c>
      <c r="P2947" s="178">
        <v>40094</v>
      </c>
      <c r="Q2947" s="178">
        <v>1541</v>
      </c>
      <c r="R2947" s="178">
        <v>35996</v>
      </c>
      <c r="S2947">
        <v>0</v>
      </c>
      <c r="T2947">
        <v>0</v>
      </c>
      <c r="U2947">
        <v>0</v>
      </c>
      <c r="W2947">
        <v>0</v>
      </c>
      <c r="X2947">
        <v>0</v>
      </c>
      <c r="Y2947">
        <v>0</v>
      </c>
      <c r="AB2947" s="180">
        <v>44285</v>
      </c>
      <c r="AC2947">
        <v>1</v>
      </c>
      <c r="AD2947" t="s">
        <v>1922</v>
      </c>
      <c r="AE2947">
        <v>1</v>
      </c>
      <c r="AF2947">
        <v>30</v>
      </c>
      <c r="AG2947">
        <v>0</v>
      </c>
      <c r="AN2947">
        <v>1</v>
      </c>
      <c r="AO2947">
        <v>1</v>
      </c>
      <c r="AR2947" s="178">
        <v>13379</v>
      </c>
      <c r="AS2947" t="s">
        <v>1921</v>
      </c>
      <c r="AT2947">
        <v>0</v>
      </c>
      <c r="AU2947">
        <v>0</v>
      </c>
      <c r="AV2947">
        <v>890480123</v>
      </c>
      <c r="AW2947" t="s">
        <v>1920</v>
      </c>
      <c r="AX2947">
        <v>5</v>
      </c>
      <c r="BC2947">
        <v>2</v>
      </c>
      <c r="BD2947">
        <v>7</v>
      </c>
      <c r="BE2947">
        <v>2</v>
      </c>
    </row>
    <row r="2948" spans="1:57" x14ac:dyDescent="0.25">
      <c r="A2948" s="179">
        <f t="shared" si="46"/>
        <v>5346</v>
      </c>
      <c r="B2948" t="s">
        <v>1923</v>
      </c>
      <c r="C2948">
        <v>73005833</v>
      </c>
      <c r="D2948">
        <v>144105</v>
      </c>
      <c r="E2948">
        <v>4</v>
      </c>
      <c r="F2948">
        <v>550023965</v>
      </c>
      <c r="G2948" s="180">
        <v>44022</v>
      </c>
      <c r="H2948" s="180">
        <v>45229</v>
      </c>
      <c r="I2948">
        <v>0</v>
      </c>
      <c r="J2948">
        <v>1</v>
      </c>
      <c r="K2948">
        <v>5</v>
      </c>
      <c r="L2948">
        <v>30</v>
      </c>
      <c r="M2948">
        <v>2</v>
      </c>
      <c r="N2948" s="170">
        <v>22490513</v>
      </c>
      <c r="O2948" s="170">
        <v>24960000</v>
      </c>
      <c r="P2948" s="178">
        <v>9478</v>
      </c>
      <c r="Q2948" s="178">
        <v>364</v>
      </c>
      <c r="R2948" s="178">
        <v>8508</v>
      </c>
      <c r="S2948">
        <v>0</v>
      </c>
      <c r="T2948">
        <v>0</v>
      </c>
      <c r="U2948">
        <v>0</v>
      </c>
      <c r="W2948">
        <v>0</v>
      </c>
      <c r="X2948">
        <v>0</v>
      </c>
      <c r="Y2948">
        <v>0</v>
      </c>
      <c r="AB2948" s="180">
        <v>44285</v>
      </c>
      <c r="AC2948">
        <v>1</v>
      </c>
      <c r="AD2948" t="s">
        <v>1922</v>
      </c>
      <c r="AE2948">
        <v>1</v>
      </c>
      <c r="AF2948">
        <v>30</v>
      </c>
      <c r="AG2948">
        <v>0</v>
      </c>
      <c r="AN2948">
        <v>1</v>
      </c>
      <c r="AO2948">
        <v>1</v>
      </c>
      <c r="AR2948" s="178">
        <v>3162</v>
      </c>
      <c r="AS2948" t="s">
        <v>1921</v>
      </c>
      <c r="AT2948">
        <v>0</v>
      </c>
      <c r="AU2948">
        <v>0</v>
      </c>
      <c r="AV2948">
        <v>890480123</v>
      </c>
      <c r="AW2948" t="s">
        <v>1920</v>
      </c>
      <c r="AX2948">
        <v>5</v>
      </c>
      <c r="BC2948">
        <v>2</v>
      </c>
      <c r="BD2948">
        <v>7</v>
      </c>
      <c r="BE2948">
        <v>2</v>
      </c>
    </row>
    <row r="2949" spans="1:57" x14ac:dyDescent="0.25">
      <c r="A2949" s="179">
        <f t="shared" si="46"/>
        <v>14025</v>
      </c>
      <c r="B2949" t="s">
        <v>1923</v>
      </c>
      <c r="C2949">
        <v>73005833</v>
      </c>
      <c r="D2949">
        <v>144105</v>
      </c>
      <c r="E2949">
        <v>4</v>
      </c>
      <c r="F2949">
        <v>550024135</v>
      </c>
      <c r="G2949" s="180">
        <v>44044</v>
      </c>
      <c r="H2949" s="180">
        <v>45229</v>
      </c>
      <c r="I2949">
        <v>0</v>
      </c>
      <c r="J2949">
        <v>1</v>
      </c>
      <c r="K2949">
        <v>5</v>
      </c>
      <c r="L2949">
        <v>30</v>
      </c>
      <c r="M2949">
        <v>2</v>
      </c>
      <c r="N2949" s="170">
        <v>22490513</v>
      </c>
      <c r="O2949" s="170">
        <v>24960000</v>
      </c>
      <c r="P2949" s="178">
        <v>24865</v>
      </c>
      <c r="Q2949" s="178">
        <v>956</v>
      </c>
      <c r="R2949" s="178">
        <v>22321</v>
      </c>
      <c r="S2949">
        <v>0</v>
      </c>
      <c r="T2949">
        <v>0</v>
      </c>
      <c r="U2949">
        <v>0</v>
      </c>
      <c r="W2949">
        <v>0</v>
      </c>
      <c r="X2949">
        <v>0</v>
      </c>
      <c r="Y2949">
        <v>0</v>
      </c>
      <c r="AB2949" s="180">
        <v>44285</v>
      </c>
      <c r="AC2949">
        <v>1</v>
      </c>
      <c r="AD2949" t="s">
        <v>1922</v>
      </c>
      <c r="AE2949">
        <v>1</v>
      </c>
      <c r="AF2949">
        <v>30</v>
      </c>
      <c r="AG2949">
        <v>0</v>
      </c>
      <c r="AN2949">
        <v>1</v>
      </c>
      <c r="AO2949">
        <v>1</v>
      </c>
      <c r="AR2949" s="178">
        <v>8296</v>
      </c>
      <c r="AS2949" t="s">
        <v>1921</v>
      </c>
      <c r="AT2949">
        <v>0</v>
      </c>
      <c r="AU2949">
        <v>0</v>
      </c>
      <c r="AV2949">
        <v>890480123</v>
      </c>
      <c r="AW2949" t="s">
        <v>1920</v>
      </c>
      <c r="AX2949">
        <v>5</v>
      </c>
      <c r="BC2949">
        <v>2</v>
      </c>
      <c r="BD2949">
        <v>7</v>
      </c>
      <c r="BE2949">
        <v>2</v>
      </c>
    </row>
    <row r="2950" spans="1:57" x14ac:dyDescent="0.25">
      <c r="A2950" s="179">
        <f t="shared" si="46"/>
        <v>10767</v>
      </c>
      <c r="B2950" t="s">
        <v>1923</v>
      </c>
      <c r="C2950">
        <v>73005833</v>
      </c>
      <c r="D2950">
        <v>144105</v>
      </c>
      <c r="E2950">
        <v>4</v>
      </c>
      <c r="F2950">
        <v>550024142</v>
      </c>
      <c r="G2950" s="180">
        <v>44046</v>
      </c>
      <c r="H2950" s="180">
        <v>45229</v>
      </c>
      <c r="I2950">
        <v>0</v>
      </c>
      <c r="J2950">
        <v>1</v>
      </c>
      <c r="K2950">
        <v>5</v>
      </c>
      <c r="L2950">
        <v>30</v>
      </c>
      <c r="M2950">
        <v>2</v>
      </c>
      <c r="N2950" s="170">
        <v>22490513</v>
      </c>
      <c r="O2950" s="170">
        <v>24960000</v>
      </c>
      <c r="P2950" s="178">
        <v>19112</v>
      </c>
      <c r="Q2950" s="178">
        <v>735</v>
      </c>
      <c r="R2950" s="178">
        <v>17136</v>
      </c>
      <c r="S2950">
        <v>0</v>
      </c>
      <c r="T2950">
        <v>0</v>
      </c>
      <c r="U2950">
        <v>0</v>
      </c>
      <c r="W2950">
        <v>0</v>
      </c>
      <c r="X2950">
        <v>0</v>
      </c>
      <c r="Y2950">
        <v>0</v>
      </c>
      <c r="AB2950" s="180">
        <v>44285</v>
      </c>
      <c r="AC2950">
        <v>1</v>
      </c>
      <c r="AD2950" t="s">
        <v>1922</v>
      </c>
      <c r="AE2950">
        <v>1</v>
      </c>
      <c r="AF2950">
        <v>30</v>
      </c>
      <c r="AG2950">
        <v>0</v>
      </c>
      <c r="AN2950">
        <v>1</v>
      </c>
      <c r="AO2950">
        <v>1</v>
      </c>
      <c r="AR2950" s="178">
        <v>6369</v>
      </c>
      <c r="AS2950" t="s">
        <v>1921</v>
      </c>
      <c r="AT2950">
        <v>0</v>
      </c>
      <c r="AU2950">
        <v>0</v>
      </c>
      <c r="AV2950">
        <v>890480123</v>
      </c>
      <c r="AW2950" t="s">
        <v>1920</v>
      </c>
      <c r="AX2950">
        <v>5</v>
      </c>
      <c r="BC2950">
        <v>2</v>
      </c>
      <c r="BD2950">
        <v>7</v>
      </c>
      <c r="BE2950">
        <v>2</v>
      </c>
    </row>
    <row r="2951" spans="1:57" x14ac:dyDescent="0.25">
      <c r="A2951" s="179">
        <f t="shared" si="46"/>
        <v>27520</v>
      </c>
      <c r="B2951" t="s">
        <v>1923</v>
      </c>
      <c r="C2951">
        <v>73005833</v>
      </c>
      <c r="D2951">
        <v>144105</v>
      </c>
      <c r="E2951">
        <v>4</v>
      </c>
      <c r="F2951">
        <v>550024370</v>
      </c>
      <c r="G2951" s="180">
        <v>44083</v>
      </c>
      <c r="H2951" s="180">
        <v>45199</v>
      </c>
      <c r="I2951">
        <v>0</v>
      </c>
      <c r="J2951">
        <v>1</v>
      </c>
      <c r="K2951">
        <v>6</v>
      </c>
      <c r="L2951">
        <v>30</v>
      </c>
      <c r="M2951">
        <v>2</v>
      </c>
      <c r="N2951" s="170">
        <v>22490513</v>
      </c>
      <c r="O2951" s="170">
        <v>24960000</v>
      </c>
      <c r="P2951" s="178">
        <v>50000</v>
      </c>
      <c r="Q2951" s="178">
        <v>1922</v>
      </c>
      <c r="R2951" s="178">
        <v>43800</v>
      </c>
      <c r="S2951">
        <v>0</v>
      </c>
      <c r="T2951">
        <v>0</v>
      </c>
      <c r="U2951">
        <v>0</v>
      </c>
      <c r="W2951">
        <v>0</v>
      </c>
      <c r="X2951">
        <v>0</v>
      </c>
      <c r="Y2951">
        <v>0</v>
      </c>
      <c r="AB2951" s="180">
        <v>44285</v>
      </c>
      <c r="AC2951">
        <v>1</v>
      </c>
      <c r="AD2951" t="s">
        <v>1922</v>
      </c>
      <c r="AE2951">
        <v>1</v>
      </c>
      <c r="AF2951">
        <v>30</v>
      </c>
      <c r="AG2951">
        <v>0</v>
      </c>
      <c r="AN2951">
        <v>1</v>
      </c>
      <c r="AO2951">
        <v>1</v>
      </c>
      <c r="AR2951" s="178">
        <v>16280</v>
      </c>
      <c r="AS2951" t="s">
        <v>1921</v>
      </c>
      <c r="AT2951">
        <v>0</v>
      </c>
      <c r="AU2951">
        <v>0</v>
      </c>
      <c r="AV2951">
        <v>890480123</v>
      </c>
      <c r="AW2951" t="s">
        <v>1920</v>
      </c>
      <c r="AX2951">
        <v>5</v>
      </c>
      <c r="BC2951">
        <v>2</v>
      </c>
      <c r="BD2951">
        <v>7</v>
      </c>
      <c r="BE2951">
        <v>2</v>
      </c>
    </row>
    <row r="2952" spans="1:57" x14ac:dyDescent="0.25">
      <c r="A2952" s="179">
        <f t="shared" si="46"/>
        <v>29566</v>
      </c>
      <c r="B2952" t="s">
        <v>1923</v>
      </c>
      <c r="C2952">
        <v>73005833</v>
      </c>
      <c r="D2952">
        <v>144105</v>
      </c>
      <c r="E2952">
        <v>4</v>
      </c>
      <c r="F2952">
        <v>550025365</v>
      </c>
      <c r="G2952" s="180">
        <v>44229</v>
      </c>
      <c r="H2952" s="180">
        <v>45350</v>
      </c>
      <c r="I2952">
        <v>0</v>
      </c>
      <c r="J2952">
        <v>1</v>
      </c>
      <c r="K2952">
        <v>2</v>
      </c>
      <c r="L2952">
        <v>30</v>
      </c>
      <c r="M2952">
        <v>2</v>
      </c>
      <c r="N2952" s="170">
        <v>22490513</v>
      </c>
      <c r="O2952" s="170">
        <v>24960000</v>
      </c>
      <c r="P2952" s="178">
        <v>50000</v>
      </c>
      <c r="Q2952" s="178">
        <v>1922</v>
      </c>
      <c r="R2952" s="178">
        <v>47056</v>
      </c>
      <c r="S2952">
        <v>0</v>
      </c>
      <c r="T2952">
        <v>0</v>
      </c>
      <c r="U2952">
        <v>0</v>
      </c>
      <c r="W2952">
        <v>0</v>
      </c>
      <c r="X2952">
        <v>0</v>
      </c>
      <c r="Y2952">
        <v>0</v>
      </c>
      <c r="AB2952" s="180">
        <v>44285</v>
      </c>
      <c r="AC2952">
        <v>1</v>
      </c>
      <c r="AD2952" t="s">
        <v>1922</v>
      </c>
      <c r="AE2952">
        <v>1</v>
      </c>
      <c r="AF2952">
        <v>30</v>
      </c>
      <c r="AG2952">
        <v>0</v>
      </c>
      <c r="AN2952">
        <v>1</v>
      </c>
      <c r="AO2952">
        <v>1</v>
      </c>
      <c r="AR2952" s="178">
        <v>17490</v>
      </c>
      <c r="AS2952" t="s">
        <v>1921</v>
      </c>
      <c r="AT2952">
        <v>0</v>
      </c>
      <c r="AU2952">
        <v>0</v>
      </c>
      <c r="AV2952">
        <v>890480123</v>
      </c>
      <c r="AW2952" t="s">
        <v>1920</v>
      </c>
      <c r="AX2952">
        <v>5</v>
      </c>
      <c r="BC2952">
        <v>2</v>
      </c>
      <c r="BD2952">
        <v>7</v>
      </c>
      <c r="BE2952">
        <v>2</v>
      </c>
    </row>
    <row r="2953" spans="1:57" x14ac:dyDescent="0.25">
      <c r="A2953" s="179">
        <f t="shared" si="46"/>
        <v>23652</v>
      </c>
      <c r="B2953" t="s">
        <v>1923</v>
      </c>
      <c r="C2953">
        <v>73005833</v>
      </c>
      <c r="D2953">
        <v>144105</v>
      </c>
      <c r="E2953">
        <v>4</v>
      </c>
      <c r="F2953">
        <v>550025366</v>
      </c>
      <c r="G2953" s="180">
        <v>44229</v>
      </c>
      <c r="H2953" s="180">
        <v>45350</v>
      </c>
      <c r="I2953">
        <v>0</v>
      </c>
      <c r="J2953">
        <v>1</v>
      </c>
      <c r="K2953">
        <v>2</v>
      </c>
      <c r="L2953">
        <v>30</v>
      </c>
      <c r="M2953">
        <v>2</v>
      </c>
      <c r="N2953" s="170">
        <v>22490513</v>
      </c>
      <c r="O2953" s="170">
        <v>24960000</v>
      </c>
      <c r="P2953" s="178">
        <v>40000</v>
      </c>
      <c r="Q2953" s="178">
        <v>1538</v>
      </c>
      <c r="R2953" s="178">
        <v>37644</v>
      </c>
      <c r="S2953">
        <v>0</v>
      </c>
      <c r="T2953">
        <v>0</v>
      </c>
      <c r="U2953">
        <v>0</v>
      </c>
      <c r="W2953">
        <v>0</v>
      </c>
      <c r="X2953">
        <v>0</v>
      </c>
      <c r="Y2953">
        <v>0</v>
      </c>
      <c r="AB2953" s="180">
        <v>44285</v>
      </c>
      <c r="AC2953">
        <v>1</v>
      </c>
      <c r="AD2953" t="s">
        <v>1922</v>
      </c>
      <c r="AE2953">
        <v>1</v>
      </c>
      <c r="AF2953">
        <v>30</v>
      </c>
      <c r="AG2953">
        <v>0</v>
      </c>
      <c r="AN2953">
        <v>1</v>
      </c>
      <c r="AO2953">
        <v>1</v>
      </c>
      <c r="AR2953" s="178">
        <v>13992</v>
      </c>
      <c r="AS2953" t="s">
        <v>1921</v>
      </c>
      <c r="AT2953">
        <v>0</v>
      </c>
      <c r="AU2953">
        <v>0</v>
      </c>
      <c r="AV2953">
        <v>890480123</v>
      </c>
      <c r="AW2953" t="s">
        <v>1920</v>
      </c>
      <c r="AX2953">
        <v>5</v>
      </c>
      <c r="BC2953">
        <v>2</v>
      </c>
      <c r="BD2953">
        <v>7</v>
      </c>
      <c r="BE2953">
        <v>2</v>
      </c>
    </row>
    <row r="2954" spans="1:57" x14ac:dyDescent="0.25">
      <c r="A2954" s="179">
        <f t="shared" si="46"/>
        <v>30247</v>
      </c>
      <c r="B2954" t="s">
        <v>1923</v>
      </c>
      <c r="C2954">
        <v>73005833</v>
      </c>
      <c r="D2954">
        <v>144105</v>
      </c>
      <c r="E2954">
        <v>4</v>
      </c>
      <c r="F2954">
        <v>550025457</v>
      </c>
      <c r="G2954" s="180">
        <v>44254</v>
      </c>
      <c r="H2954" s="180">
        <v>45379</v>
      </c>
      <c r="I2954">
        <v>0</v>
      </c>
      <c r="J2954">
        <v>1</v>
      </c>
      <c r="K2954">
        <v>1</v>
      </c>
      <c r="L2954">
        <v>30</v>
      </c>
      <c r="M2954">
        <v>2</v>
      </c>
      <c r="N2954" s="170">
        <v>22490513</v>
      </c>
      <c r="O2954" s="170">
        <v>24960000</v>
      </c>
      <c r="P2954" s="178">
        <v>50000</v>
      </c>
      <c r="Q2954" s="178">
        <v>1922</v>
      </c>
      <c r="R2954" s="178">
        <v>48140</v>
      </c>
      <c r="S2954">
        <v>0</v>
      </c>
      <c r="T2954">
        <v>0</v>
      </c>
      <c r="U2954">
        <v>0</v>
      </c>
      <c r="W2954">
        <v>0</v>
      </c>
      <c r="X2954">
        <v>0</v>
      </c>
      <c r="Y2954">
        <v>0</v>
      </c>
      <c r="AB2954" s="180">
        <v>44285</v>
      </c>
      <c r="AC2954">
        <v>1</v>
      </c>
      <c r="AD2954" t="s">
        <v>1922</v>
      </c>
      <c r="AE2954">
        <v>1</v>
      </c>
      <c r="AF2954">
        <v>30</v>
      </c>
      <c r="AG2954">
        <v>0</v>
      </c>
      <c r="AN2954">
        <v>1</v>
      </c>
      <c r="AO2954">
        <v>1</v>
      </c>
      <c r="AR2954" s="178">
        <v>17893</v>
      </c>
      <c r="AS2954" t="s">
        <v>1921</v>
      </c>
      <c r="AT2954">
        <v>0</v>
      </c>
      <c r="AU2954">
        <v>0</v>
      </c>
      <c r="AV2954">
        <v>890480123</v>
      </c>
      <c r="AW2954" t="s">
        <v>1920</v>
      </c>
      <c r="AX2954">
        <v>5</v>
      </c>
      <c r="BC2954">
        <v>2</v>
      </c>
      <c r="BD2954">
        <v>7</v>
      </c>
      <c r="BE2954">
        <v>2</v>
      </c>
    </row>
    <row r="2955" spans="1:57" x14ac:dyDescent="0.25">
      <c r="A2955" s="179">
        <f t="shared" si="46"/>
        <v>36</v>
      </c>
      <c r="B2955" t="s">
        <v>1923</v>
      </c>
      <c r="C2955">
        <v>73005833</v>
      </c>
      <c r="D2955">
        <v>144105</v>
      </c>
      <c r="E2955">
        <v>4</v>
      </c>
      <c r="F2955">
        <v>550025558</v>
      </c>
      <c r="G2955" s="180">
        <v>44256</v>
      </c>
      <c r="H2955" s="180">
        <v>44316</v>
      </c>
      <c r="I2955">
        <v>0</v>
      </c>
      <c r="J2955">
        <v>1</v>
      </c>
      <c r="K2955">
        <v>0</v>
      </c>
      <c r="L2955">
        <v>30</v>
      </c>
      <c r="M2955">
        <v>2</v>
      </c>
      <c r="N2955">
        <v>0</v>
      </c>
      <c r="O2955">
        <v>0</v>
      </c>
      <c r="P2955" s="178">
        <v>5500</v>
      </c>
      <c r="Q2955" s="178">
        <v>5500</v>
      </c>
      <c r="R2955" s="178">
        <v>57</v>
      </c>
      <c r="S2955">
        <v>0</v>
      </c>
      <c r="T2955">
        <v>0</v>
      </c>
      <c r="U2955">
        <v>0</v>
      </c>
      <c r="W2955">
        <v>0</v>
      </c>
      <c r="X2955">
        <v>0</v>
      </c>
      <c r="Y2955">
        <v>0</v>
      </c>
      <c r="AB2955" s="180">
        <v>44285</v>
      </c>
      <c r="AC2955">
        <v>1</v>
      </c>
      <c r="AD2955" t="s">
        <v>1922</v>
      </c>
      <c r="AE2955">
        <v>1</v>
      </c>
      <c r="AF2955">
        <v>30</v>
      </c>
      <c r="AG2955">
        <v>0</v>
      </c>
      <c r="AN2955">
        <v>1</v>
      </c>
      <c r="AO2955">
        <v>1</v>
      </c>
      <c r="AR2955" s="178">
        <v>21</v>
      </c>
      <c r="AS2955" t="s">
        <v>1921</v>
      </c>
      <c r="AT2955">
        <v>0</v>
      </c>
      <c r="AU2955">
        <v>0</v>
      </c>
      <c r="AV2955">
        <v>890480123</v>
      </c>
      <c r="AW2955" t="s">
        <v>1920</v>
      </c>
      <c r="AX2955">
        <v>5</v>
      </c>
      <c r="BC2955">
        <v>2</v>
      </c>
      <c r="BD2955">
        <v>7</v>
      </c>
      <c r="BE2955">
        <v>2</v>
      </c>
    </row>
    <row r="2956" spans="1:57" x14ac:dyDescent="0.25">
      <c r="A2956" s="179">
        <f t="shared" si="46"/>
        <v>1319</v>
      </c>
      <c r="B2956" t="s">
        <v>1923</v>
      </c>
      <c r="C2956">
        <v>73005833</v>
      </c>
      <c r="D2956">
        <v>144105</v>
      </c>
      <c r="E2956">
        <v>4</v>
      </c>
      <c r="F2956">
        <v>550025647</v>
      </c>
      <c r="G2956" s="180">
        <v>44285</v>
      </c>
      <c r="H2956" s="180">
        <v>44316</v>
      </c>
      <c r="I2956">
        <v>0</v>
      </c>
      <c r="J2956">
        <v>1</v>
      </c>
      <c r="K2956">
        <v>0</v>
      </c>
      <c r="L2956">
        <v>30</v>
      </c>
      <c r="M2956">
        <v>2</v>
      </c>
      <c r="N2956">
        <v>0</v>
      </c>
      <c r="O2956">
        <v>0</v>
      </c>
      <c r="P2956" s="178">
        <v>2100</v>
      </c>
      <c r="Q2956" s="178">
        <v>2100</v>
      </c>
      <c r="R2956" s="178">
        <v>2100</v>
      </c>
      <c r="S2956">
        <v>0</v>
      </c>
      <c r="T2956">
        <v>0</v>
      </c>
      <c r="U2956">
        <v>0</v>
      </c>
      <c r="W2956">
        <v>0</v>
      </c>
      <c r="X2956">
        <v>0</v>
      </c>
      <c r="Y2956">
        <v>0</v>
      </c>
      <c r="AB2956" s="180">
        <v>44285</v>
      </c>
      <c r="AC2956">
        <v>1</v>
      </c>
      <c r="AD2956" t="s">
        <v>1922</v>
      </c>
      <c r="AE2956">
        <v>1</v>
      </c>
      <c r="AF2956">
        <v>30</v>
      </c>
      <c r="AG2956">
        <v>0</v>
      </c>
      <c r="AN2956">
        <v>1</v>
      </c>
      <c r="AO2956">
        <v>1</v>
      </c>
      <c r="AR2956" s="178">
        <v>781</v>
      </c>
      <c r="AS2956" t="s">
        <v>1921</v>
      </c>
      <c r="AT2956">
        <v>0</v>
      </c>
      <c r="AU2956">
        <v>0</v>
      </c>
      <c r="AV2956">
        <v>890480123</v>
      </c>
      <c r="AW2956" t="s">
        <v>1920</v>
      </c>
      <c r="AX2956">
        <v>5</v>
      </c>
      <c r="BC2956">
        <v>2</v>
      </c>
      <c r="BD2956">
        <v>7</v>
      </c>
      <c r="BE2956">
        <v>2</v>
      </c>
    </row>
    <row r="2957" spans="1:57" x14ac:dyDescent="0.25">
      <c r="A2957" s="179">
        <f t="shared" si="46"/>
        <v>3770</v>
      </c>
      <c r="B2957" t="s">
        <v>1923</v>
      </c>
      <c r="C2957">
        <v>73005833</v>
      </c>
      <c r="D2957">
        <v>144105</v>
      </c>
      <c r="E2957">
        <v>4</v>
      </c>
      <c r="F2957">
        <v>550025648</v>
      </c>
      <c r="G2957" s="180">
        <v>44285</v>
      </c>
      <c r="H2957" s="180">
        <v>44346</v>
      </c>
      <c r="I2957">
        <v>0</v>
      </c>
      <c r="J2957">
        <v>1</v>
      </c>
      <c r="K2957">
        <v>0</v>
      </c>
      <c r="L2957">
        <v>30</v>
      </c>
      <c r="M2957">
        <v>2</v>
      </c>
      <c r="N2957">
        <v>0</v>
      </c>
      <c r="O2957">
        <v>0</v>
      </c>
      <c r="P2957" s="178">
        <v>6000</v>
      </c>
      <c r="Q2957" s="178">
        <v>6000</v>
      </c>
      <c r="R2957" s="178">
        <v>6000</v>
      </c>
      <c r="S2957">
        <v>0</v>
      </c>
      <c r="T2957">
        <v>0</v>
      </c>
      <c r="U2957">
        <v>0</v>
      </c>
      <c r="W2957">
        <v>0</v>
      </c>
      <c r="X2957">
        <v>0</v>
      </c>
      <c r="Y2957">
        <v>0</v>
      </c>
      <c r="AB2957" s="180">
        <v>44286</v>
      </c>
      <c r="AC2957">
        <v>1</v>
      </c>
      <c r="AD2957" t="s">
        <v>1922</v>
      </c>
      <c r="AE2957">
        <v>1</v>
      </c>
      <c r="AF2957">
        <v>30</v>
      </c>
      <c r="AG2957">
        <v>0</v>
      </c>
      <c r="AN2957">
        <v>1</v>
      </c>
      <c r="AO2957">
        <v>1</v>
      </c>
      <c r="AR2957" s="178">
        <v>2230</v>
      </c>
      <c r="AS2957" t="s">
        <v>1921</v>
      </c>
      <c r="AT2957">
        <v>0</v>
      </c>
      <c r="AU2957">
        <v>0</v>
      </c>
      <c r="AV2957">
        <v>890480123</v>
      </c>
      <c r="AW2957" t="s">
        <v>1920</v>
      </c>
      <c r="AX2957">
        <v>5</v>
      </c>
      <c r="BC2957">
        <v>2</v>
      </c>
      <c r="BD2957">
        <v>7</v>
      </c>
      <c r="BE2957">
        <v>2</v>
      </c>
    </row>
    <row r="2958" spans="1:57" x14ac:dyDescent="0.25">
      <c r="A2958" s="179">
        <f t="shared" si="46"/>
        <v>3770</v>
      </c>
      <c r="B2958" t="s">
        <v>1923</v>
      </c>
      <c r="C2958">
        <v>73005833</v>
      </c>
      <c r="D2958">
        <v>144105</v>
      </c>
      <c r="E2958">
        <v>4</v>
      </c>
      <c r="F2958">
        <v>550025710</v>
      </c>
      <c r="G2958" s="180">
        <v>44286</v>
      </c>
      <c r="H2958" s="180">
        <v>44346</v>
      </c>
      <c r="I2958">
        <v>0</v>
      </c>
      <c r="J2958">
        <v>1</v>
      </c>
      <c r="K2958">
        <v>0</v>
      </c>
      <c r="L2958">
        <v>30</v>
      </c>
      <c r="M2958">
        <v>2</v>
      </c>
      <c r="N2958">
        <v>0</v>
      </c>
      <c r="O2958">
        <v>0</v>
      </c>
      <c r="P2958" s="178">
        <v>6000</v>
      </c>
      <c r="Q2958" s="178">
        <v>6000</v>
      </c>
      <c r="R2958" s="178">
        <v>6000</v>
      </c>
      <c r="S2958">
        <v>0</v>
      </c>
      <c r="T2958">
        <v>0</v>
      </c>
      <c r="U2958">
        <v>0</v>
      </c>
      <c r="W2958">
        <v>0</v>
      </c>
      <c r="X2958">
        <v>0</v>
      </c>
      <c r="Y2958">
        <v>0</v>
      </c>
      <c r="AB2958" s="180">
        <v>44286</v>
      </c>
      <c r="AC2958">
        <v>1</v>
      </c>
      <c r="AD2958" t="s">
        <v>1922</v>
      </c>
      <c r="AE2958">
        <v>1</v>
      </c>
      <c r="AF2958">
        <v>30</v>
      </c>
      <c r="AG2958">
        <v>0</v>
      </c>
      <c r="AN2958">
        <v>1</v>
      </c>
      <c r="AO2958">
        <v>1</v>
      </c>
      <c r="AR2958" s="178">
        <v>2230</v>
      </c>
      <c r="AS2958" t="s">
        <v>1921</v>
      </c>
      <c r="AT2958">
        <v>0</v>
      </c>
      <c r="AU2958">
        <v>0</v>
      </c>
      <c r="AV2958">
        <v>890480123</v>
      </c>
      <c r="AW2958" t="s">
        <v>1920</v>
      </c>
      <c r="AX2958">
        <v>5</v>
      </c>
      <c r="BC2958">
        <v>2</v>
      </c>
      <c r="BD2958">
        <v>7</v>
      </c>
      <c r="BE2958">
        <v>2</v>
      </c>
    </row>
    <row r="2959" spans="1:57" x14ac:dyDescent="0.25">
      <c r="A2959" s="179">
        <f t="shared" si="46"/>
        <v>8286049</v>
      </c>
      <c r="B2959" t="s">
        <v>1923</v>
      </c>
      <c r="C2959">
        <v>73007214</v>
      </c>
      <c r="D2959">
        <v>144105</v>
      </c>
      <c r="E2959">
        <v>4</v>
      </c>
      <c r="F2959">
        <v>16009</v>
      </c>
      <c r="G2959" s="180">
        <v>44133</v>
      </c>
      <c r="H2959" s="180">
        <v>45687</v>
      </c>
      <c r="I2959">
        <v>0</v>
      </c>
      <c r="J2959">
        <v>1</v>
      </c>
      <c r="K2959">
        <v>5</v>
      </c>
      <c r="L2959">
        <v>30</v>
      </c>
      <c r="M2959">
        <v>2</v>
      </c>
      <c r="N2959" s="170">
        <v>12185828</v>
      </c>
      <c r="O2959" s="170">
        <v>12890000</v>
      </c>
      <c r="P2959" s="178">
        <v>12843898</v>
      </c>
      <c r="Q2959" s="178">
        <v>323908</v>
      </c>
      <c r="R2959" s="178">
        <v>11855968</v>
      </c>
      <c r="S2959">
        <v>0</v>
      </c>
      <c r="T2959">
        <v>0</v>
      </c>
      <c r="U2959">
        <v>0</v>
      </c>
      <c r="W2959">
        <v>0</v>
      </c>
      <c r="X2959">
        <v>0</v>
      </c>
      <c r="Y2959">
        <v>0</v>
      </c>
      <c r="AB2959" s="180">
        <v>44285</v>
      </c>
      <c r="AC2959">
        <v>1</v>
      </c>
      <c r="AD2959" t="s">
        <v>1922</v>
      </c>
      <c r="AE2959">
        <v>1</v>
      </c>
      <c r="AF2959">
        <v>30</v>
      </c>
      <c r="AG2959">
        <v>0</v>
      </c>
      <c r="AN2959">
        <v>1</v>
      </c>
      <c r="AO2959">
        <v>1</v>
      </c>
      <c r="AR2959" s="178">
        <v>3569919</v>
      </c>
      <c r="AS2959" t="s">
        <v>1921</v>
      </c>
      <c r="AT2959">
        <v>0</v>
      </c>
      <c r="AU2959">
        <v>0</v>
      </c>
      <c r="AV2959">
        <v>890480123</v>
      </c>
      <c r="AW2959" t="s">
        <v>1920</v>
      </c>
      <c r="AX2959">
        <v>3</v>
      </c>
      <c r="AY2959">
        <v>6</v>
      </c>
      <c r="AZ2959" s="180">
        <v>43929</v>
      </c>
      <c r="BA2959" t="s">
        <v>1928</v>
      </c>
      <c r="BB2959">
        <v>4</v>
      </c>
      <c r="BC2959">
        <v>1</v>
      </c>
      <c r="BD2959">
        <v>7</v>
      </c>
      <c r="BE2959">
        <v>1</v>
      </c>
    </row>
    <row r="2960" spans="1:57" x14ac:dyDescent="0.25">
      <c r="A2960" s="179">
        <f t="shared" si="46"/>
        <v>149153</v>
      </c>
      <c r="B2960" t="s">
        <v>1923</v>
      </c>
      <c r="C2960">
        <v>73007214</v>
      </c>
      <c r="D2960">
        <v>144105</v>
      </c>
      <c r="E2960">
        <v>4</v>
      </c>
      <c r="F2960">
        <v>16761</v>
      </c>
      <c r="G2960" s="180">
        <v>44133</v>
      </c>
      <c r="H2960" s="180">
        <v>44407</v>
      </c>
      <c r="I2960">
        <v>0</v>
      </c>
      <c r="J2960">
        <v>1</v>
      </c>
      <c r="K2960">
        <v>5</v>
      </c>
      <c r="L2960">
        <v>30</v>
      </c>
      <c r="M2960">
        <v>2</v>
      </c>
      <c r="N2960" s="170">
        <v>9752084</v>
      </c>
      <c r="O2960" s="170">
        <v>10200000</v>
      </c>
      <c r="P2960" s="178">
        <v>470793</v>
      </c>
      <c r="Q2960" s="178">
        <v>54459</v>
      </c>
      <c r="R2960" s="178">
        <v>213414</v>
      </c>
      <c r="S2960">
        <v>0</v>
      </c>
      <c r="T2960">
        <v>0</v>
      </c>
      <c r="U2960">
        <v>0</v>
      </c>
      <c r="W2960">
        <v>0</v>
      </c>
      <c r="X2960">
        <v>0</v>
      </c>
      <c r="Y2960">
        <v>0</v>
      </c>
      <c r="AB2960" s="180">
        <v>44285</v>
      </c>
      <c r="AC2960">
        <v>1</v>
      </c>
      <c r="AD2960" t="s">
        <v>1922</v>
      </c>
      <c r="AE2960">
        <v>1</v>
      </c>
      <c r="AF2960">
        <v>30</v>
      </c>
      <c r="AG2960">
        <v>0</v>
      </c>
      <c r="AN2960">
        <v>1</v>
      </c>
      <c r="AO2960">
        <v>1</v>
      </c>
      <c r="AR2960" s="178">
        <v>64261</v>
      </c>
      <c r="AS2960" t="s">
        <v>1921</v>
      </c>
      <c r="AT2960">
        <v>0</v>
      </c>
      <c r="AU2960">
        <v>0</v>
      </c>
      <c r="AV2960">
        <v>890480123</v>
      </c>
      <c r="AW2960" t="s">
        <v>1920</v>
      </c>
      <c r="AX2960">
        <v>3</v>
      </c>
      <c r="AY2960">
        <v>6</v>
      </c>
      <c r="AZ2960" s="180">
        <v>43929</v>
      </c>
      <c r="BA2960" t="s">
        <v>1928</v>
      </c>
      <c r="BB2960">
        <v>4</v>
      </c>
      <c r="BC2960">
        <v>1</v>
      </c>
      <c r="BD2960">
        <v>7</v>
      </c>
      <c r="BE2960">
        <v>1</v>
      </c>
    </row>
    <row r="2961" spans="1:57" x14ac:dyDescent="0.25">
      <c r="A2961" s="179">
        <f t="shared" si="46"/>
        <v>1655478</v>
      </c>
      <c r="B2961" t="s">
        <v>1923</v>
      </c>
      <c r="C2961">
        <v>73007214</v>
      </c>
      <c r="D2961">
        <v>144105</v>
      </c>
      <c r="E2961">
        <v>4</v>
      </c>
      <c r="F2961">
        <v>16944</v>
      </c>
      <c r="G2961" s="180">
        <v>44133</v>
      </c>
      <c r="H2961" s="180">
        <v>44777</v>
      </c>
      <c r="I2961">
        <v>0</v>
      </c>
      <c r="J2961">
        <v>1</v>
      </c>
      <c r="K2961">
        <v>5</v>
      </c>
      <c r="L2961">
        <v>30</v>
      </c>
      <c r="M2961">
        <v>2</v>
      </c>
      <c r="N2961" s="170">
        <v>17726461</v>
      </c>
      <c r="O2961" s="170">
        <v>19240000</v>
      </c>
      <c r="P2961" s="178">
        <v>3010692</v>
      </c>
      <c r="Q2961" s="178">
        <v>167799</v>
      </c>
      <c r="R2961" s="178">
        <v>2368716</v>
      </c>
      <c r="S2961">
        <v>0</v>
      </c>
      <c r="T2961">
        <v>0</v>
      </c>
      <c r="U2961">
        <v>0</v>
      </c>
      <c r="W2961">
        <v>0</v>
      </c>
      <c r="X2961">
        <v>0</v>
      </c>
      <c r="Y2961">
        <v>0</v>
      </c>
      <c r="AB2961" s="180">
        <v>44285</v>
      </c>
      <c r="AC2961">
        <v>1</v>
      </c>
      <c r="AD2961" t="s">
        <v>1922</v>
      </c>
      <c r="AE2961">
        <v>1</v>
      </c>
      <c r="AF2961">
        <v>30</v>
      </c>
      <c r="AG2961">
        <v>0</v>
      </c>
      <c r="AN2961">
        <v>1</v>
      </c>
      <c r="AO2961">
        <v>1</v>
      </c>
      <c r="AR2961" s="178">
        <v>713238</v>
      </c>
      <c r="AS2961" t="s">
        <v>1921</v>
      </c>
      <c r="AT2961">
        <v>0</v>
      </c>
      <c r="AU2961">
        <v>0</v>
      </c>
      <c r="AV2961">
        <v>890480123</v>
      </c>
      <c r="AW2961" t="s">
        <v>1920</v>
      </c>
      <c r="AX2961">
        <v>3</v>
      </c>
      <c r="AY2961">
        <v>6</v>
      </c>
      <c r="AZ2961" s="180">
        <v>43929</v>
      </c>
      <c r="BA2961" t="s">
        <v>1928</v>
      </c>
      <c r="BB2961">
        <v>4</v>
      </c>
      <c r="BC2961">
        <v>1</v>
      </c>
      <c r="BD2961">
        <v>7</v>
      </c>
      <c r="BE2961">
        <v>1</v>
      </c>
    </row>
    <row r="2962" spans="1:57" x14ac:dyDescent="0.25">
      <c r="A2962" s="179">
        <f t="shared" si="46"/>
        <v>683281</v>
      </c>
      <c r="B2962" t="s">
        <v>1923</v>
      </c>
      <c r="C2962">
        <v>73070656</v>
      </c>
      <c r="D2962">
        <v>144105</v>
      </c>
      <c r="E2962">
        <v>4</v>
      </c>
      <c r="F2962">
        <v>14487</v>
      </c>
      <c r="G2962" s="180">
        <v>43335</v>
      </c>
      <c r="H2962" s="180">
        <v>44431</v>
      </c>
      <c r="I2962">
        <v>7</v>
      </c>
      <c r="J2962">
        <v>1</v>
      </c>
      <c r="K2962">
        <v>30</v>
      </c>
      <c r="L2962">
        <v>30</v>
      </c>
      <c r="M2962">
        <v>2</v>
      </c>
      <c r="N2962" s="170">
        <v>12185828</v>
      </c>
      <c r="O2962" s="170">
        <v>12890000</v>
      </c>
      <c r="P2962" s="178">
        <v>8000000</v>
      </c>
      <c r="Q2962" s="178">
        <v>266425</v>
      </c>
      <c r="R2962" s="178">
        <v>1330567</v>
      </c>
      <c r="S2962">
        <v>3066</v>
      </c>
      <c r="T2962">
        <v>0</v>
      </c>
      <c r="U2962">
        <v>0</v>
      </c>
      <c r="W2962">
        <v>0</v>
      </c>
      <c r="X2962">
        <v>0</v>
      </c>
      <c r="Y2962">
        <v>0</v>
      </c>
      <c r="AB2962" s="180">
        <v>44285</v>
      </c>
      <c r="AC2962">
        <v>1</v>
      </c>
      <c r="AD2962" t="s">
        <v>1922</v>
      </c>
      <c r="AE2962">
        <v>1</v>
      </c>
      <c r="AF2962">
        <v>30</v>
      </c>
      <c r="AG2962">
        <v>38082</v>
      </c>
      <c r="AN2962">
        <v>1</v>
      </c>
      <c r="AO2962">
        <v>1</v>
      </c>
      <c r="AR2962" s="178">
        <v>647286</v>
      </c>
      <c r="AS2962" t="s">
        <v>1921</v>
      </c>
      <c r="AT2962">
        <v>0</v>
      </c>
      <c r="AU2962">
        <v>0</v>
      </c>
      <c r="AV2962">
        <v>890480123</v>
      </c>
      <c r="AW2962" t="s">
        <v>1920</v>
      </c>
      <c r="AX2962">
        <v>5</v>
      </c>
      <c r="BC2962">
        <v>1</v>
      </c>
      <c r="BD2962">
        <v>7</v>
      </c>
      <c r="BE2962">
        <v>2</v>
      </c>
    </row>
    <row r="2963" spans="1:57" x14ac:dyDescent="0.25">
      <c r="A2963" s="179">
        <f t="shared" si="46"/>
        <v>22135496</v>
      </c>
      <c r="B2963" t="s">
        <v>1923</v>
      </c>
      <c r="C2963">
        <v>73070656</v>
      </c>
      <c r="D2963">
        <v>144105</v>
      </c>
      <c r="E2963">
        <v>4</v>
      </c>
      <c r="F2963">
        <v>15244</v>
      </c>
      <c r="G2963" s="180">
        <v>43503</v>
      </c>
      <c r="H2963" s="180">
        <v>45695</v>
      </c>
      <c r="I2963">
        <v>0</v>
      </c>
      <c r="J2963">
        <v>1</v>
      </c>
      <c r="K2963">
        <v>26</v>
      </c>
      <c r="L2963">
        <v>30</v>
      </c>
      <c r="M2963">
        <v>2</v>
      </c>
      <c r="N2963" s="170">
        <v>12185828</v>
      </c>
      <c r="O2963" s="170">
        <v>12890000</v>
      </c>
      <c r="P2963" s="178">
        <v>60214399</v>
      </c>
      <c r="Q2963" s="178">
        <v>1183030</v>
      </c>
      <c r="R2963" s="178">
        <v>43104898</v>
      </c>
      <c r="S2963">
        <v>0</v>
      </c>
      <c r="T2963">
        <v>0</v>
      </c>
      <c r="U2963">
        <v>0</v>
      </c>
      <c r="W2963">
        <v>0</v>
      </c>
      <c r="X2963">
        <v>0</v>
      </c>
      <c r="Y2963">
        <v>0</v>
      </c>
      <c r="AB2963" s="180">
        <v>44285</v>
      </c>
      <c r="AC2963">
        <v>1</v>
      </c>
      <c r="AD2963" t="s">
        <v>1922</v>
      </c>
      <c r="AE2963">
        <v>1</v>
      </c>
      <c r="AF2963">
        <v>30</v>
      </c>
      <c r="AG2963">
        <v>0</v>
      </c>
      <c r="AN2963">
        <v>1</v>
      </c>
      <c r="AO2963">
        <v>1</v>
      </c>
      <c r="AR2963" s="178">
        <v>20969402</v>
      </c>
      <c r="AS2963" t="s">
        <v>1921</v>
      </c>
      <c r="AT2963">
        <v>0</v>
      </c>
      <c r="AU2963">
        <v>0</v>
      </c>
      <c r="AV2963">
        <v>890480123</v>
      </c>
      <c r="AW2963" t="s">
        <v>1920</v>
      </c>
      <c r="AX2963">
        <v>5</v>
      </c>
      <c r="BC2963">
        <v>1</v>
      </c>
      <c r="BD2963">
        <v>7</v>
      </c>
      <c r="BE2963">
        <v>2</v>
      </c>
    </row>
    <row r="2964" spans="1:57" x14ac:dyDescent="0.25">
      <c r="A2964" s="179">
        <f t="shared" si="46"/>
        <v>1058808</v>
      </c>
      <c r="B2964" t="s">
        <v>1923</v>
      </c>
      <c r="C2964">
        <v>73070656</v>
      </c>
      <c r="D2964">
        <v>144105</v>
      </c>
      <c r="E2964">
        <v>4</v>
      </c>
      <c r="F2964">
        <v>18256</v>
      </c>
      <c r="G2964" s="180">
        <v>44266</v>
      </c>
      <c r="H2964" s="180">
        <v>44834</v>
      </c>
      <c r="I2964">
        <v>0</v>
      </c>
      <c r="J2964">
        <v>1</v>
      </c>
      <c r="K2964">
        <v>1</v>
      </c>
      <c r="L2964">
        <v>30</v>
      </c>
      <c r="M2964">
        <v>2</v>
      </c>
      <c r="N2964" s="170">
        <v>15881442</v>
      </c>
      <c r="O2964" s="170">
        <v>17090000</v>
      </c>
      <c r="P2964" s="178">
        <v>2200000</v>
      </c>
      <c r="Q2964" s="178">
        <v>138161</v>
      </c>
      <c r="R2964" s="178">
        <v>2061839</v>
      </c>
      <c r="S2964">
        <v>0</v>
      </c>
      <c r="T2964">
        <v>0</v>
      </c>
      <c r="U2964">
        <v>0</v>
      </c>
      <c r="W2964">
        <v>0</v>
      </c>
      <c r="X2964">
        <v>0</v>
      </c>
      <c r="Y2964">
        <v>0</v>
      </c>
      <c r="AB2964" s="180">
        <v>44285</v>
      </c>
      <c r="AC2964">
        <v>1</v>
      </c>
      <c r="AD2964" t="s">
        <v>1922</v>
      </c>
      <c r="AE2964">
        <v>1</v>
      </c>
      <c r="AF2964">
        <v>30</v>
      </c>
      <c r="AG2964">
        <v>0</v>
      </c>
      <c r="AN2964">
        <v>1</v>
      </c>
      <c r="AO2964">
        <v>1</v>
      </c>
      <c r="AR2964" s="178">
        <v>1003031</v>
      </c>
      <c r="AS2964" t="s">
        <v>1921</v>
      </c>
      <c r="AT2964">
        <v>0</v>
      </c>
      <c r="AU2964">
        <v>0</v>
      </c>
      <c r="AV2964">
        <v>890480123</v>
      </c>
      <c r="AW2964" t="s">
        <v>1920</v>
      </c>
      <c r="AX2964">
        <v>5</v>
      </c>
      <c r="BC2964">
        <v>1</v>
      </c>
      <c r="BD2964">
        <v>7</v>
      </c>
      <c r="BE2964">
        <v>2</v>
      </c>
    </row>
    <row r="2965" spans="1:57" x14ac:dyDescent="0.25">
      <c r="A2965" s="179">
        <f t="shared" si="46"/>
        <v>14611740</v>
      </c>
      <c r="B2965" t="s">
        <v>1923</v>
      </c>
      <c r="C2965">
        <v>73072183</v>
      </c>
      <c r="D2965">
        <v>144105</v>
      </c>
      <c r="E2965">
        <v>4</v>
      </c>
      <c r="F2965">
        <v>15122</v>
      </c>
      <c r="G2965" s="180">
        <v>43483</v>
      </c>
      <c r="H2965" s="180">
        <v>45309</v>
      </c>
      <c r="I2965">
        <v>0</v>
      </c>
      <c r="J2965">
        <v>1</v>
      </c>
      <c r="K2965">
        <v>27</v>
      </c>
      <c r="L2965">
        <v>30</v>
      </c>
      <c r="M2965">
        <v>2</v>
      </c>
      <c r="N2965" s="170">
        <v>17726461</v>
      </c>
      <c r="O2965" s="170">
        <v>19240000</v>
      </c>
      <c r="P2965" s="178">
        <v>30000000</v>
      </c>
      <c r="Q2965" s="178">
        <v>757346</v>
      </c>
      <c r="R2965" s="178">
        <v>19262312</v>
      </c>
      <c r="S2965">
        <v>0</v>
      </c>
      <c r="T2965">
        <v>0</v>
      </c>
      <c r="U2965">
        <v>0</v>
      </c>
      <c r="W2965">
        <v>0</v>
      </c>
      <c r="X2965">
        <v>0</v>
      </c>
      <c r="Y2965">
        <v>0</v>
      </c>
      <c r="AB2965" s="180">
        <v>44285</v>
      </c>
      <c r="AC2965">
        <v>1</v>
      </c>
      <c r="AD2965" t="s">
        <v>1922</v>
      </c>
      <c r="AE2965">
        <v>1</v>
      </c>
      <c r="AF2965">
        <v>30</v>
      </c>
      <c r="AG2965">
        <v>0</v>
      </c>
      <c r="AN2965">
        <v>1</v>
      </c>
      <c r="AO2965">
        <v>1</v>
      </c>
      <c r="AR2965" s="178">
        <v>4650572</v>
      </c>
      <c r="AS2965" t="s">
        <v>1921</v>
      </c>
      <c r="AT2965">
        <v>0</v>
      </c>
      <c r="AU2965">
        <v>0</v>
      </c>
      <c r="AV2965">
        <v>890480123</v>
      </c>
      <c r="AW2965" t="s">
        <v>1920</v>
      </c>
      <c r="AX2965">
        <v>5</v>
      </c>
      <c r="BC2965">
        <v>1</v>
      </c>
      <c r="BD2965">
        <v>7</v>
      </c>
      <c r="BE2965">
        <v>2</v>
      </c>
    </row>
    <row r="2966" spans="1:57" x14ac:dyDescent="0.25">
      <c r="A2966" s="179">
        <f t="shared" si="46"/>
        <v>0</v>
      </c>
      <c r="B2966" t="s">
        <v>1923</v>
      </c>
      <c r="C2966">
        <v>73072590</v>
      </c>
      <c r="D2966">
        <v>144105</v>
      </c>
      <c r="E2966">
        <v>4</v>
      </c>
      <c r="F2966">
        <v>16251</v>
      </c>
      <c r="G2966" s="180">
        <v>44133</v>
      </c>
      <c r="H2966" s="180">
        <v>44509</v>
      </c>
      <c r="I2966">
        <v>0</v>
      </c>
      <c r="J2966">
        <v>1</v>
      </c>
      <c r="K2966">
        <v>4</v>
      </c>
      <c r="L2966">
        <v>30</v>
      </c>
      <c r="M2966">
        <v>2</v>
      </c>
      <c r="N2966" s="170">
        <v>15881442</v>
      </c>
      <c r="O2966" s="170">
        <v>17090000</v>
      </c>
      <c r="P2966" s="178">
        <v>2618620</v>
      </c>
      <c r="Q2966" s="178">
        <v>237443</v>
      </c>
      <c r="R2966" s="178">
        <v>1776641</v>
      </c>
      <c r="S2966">
        <v>26655</v>
      </c>
      <c r="T2966">
        <v>0</v>
      </c>
      <c r="U2966">
        <v>0</v>
      </c>
      <c r="W2966">
        <v>0</v>
      </c>
      <c r="X2966">
        <v>0</v>
      </c>
      <c r="Y2966">
        <v>0</v>
      </c>
      <c r="AB2966" s="180">
        <v>44253</v>
      </c>
      <c r="AC2966">
        <v>1</v>
      </c>
      <c r="AD2966" t="s">
        <v>1922</v>
      </c>
      <c r="AE2966">
        <v>1</v>
      </c>
      <c r="AF2966">
        <v>30</v>
      </c>
      <c r="AG2966">
        <v>0</v>
      </c>
      <c r="AN2966">
        <v>1</v>
      </c>
      <c r="AO2966">
        <v>1</v>
      </c>
      <c r="AR2966" s="178">
        <v>2396187</v>
      </c>
      <c r="AS2966" t="s">
        <v>1921</v>
      </c>
      <c r="AT2966">
        <v>0</v>
      </c>
      <c r="AU2966">
        <v>0</v>
      </c>
      <c r="AV2966">
        <v>890480123</v>
      </c>
      <c r="AW2966" t="s">
        <v>1920</v>
      </c>
      <c r="AX2966">
        <v>5</v>
      </c>
      <c r="BC2966">
        <v>1</v>
      </c>
      <c r="BD2966">
        <v>7</v>
      </c>
      <c r="BE2966">
        <v>1</v>
      </c>
    </row>
    <row r="2967" spans="1:57" x14ac:dyDescent="0.25">
      <c r="A2967" s="179">
        <f t="shared" si="46"/>
        <v>10780205</v>
      </c>
      <c r="B2967" t="s">
        <v>1923</v>
      </c>
      <c r="C2967">
        <v>73072983</v>
      </c>
      <c r="D2967">
        <v>144105</v>
      </c>
      <c r="E2967">
        <v>4</v>
      </c>
      <c r="F2967">
        <v>14567</v>
      </c>
      <c r="G2967" s="180">
        <v>43353</v>
      </c>
      <c r="H2967" s="180">
        <v>45910</v>
      </c>
      <c r="I2967">
        <v>0</v>
      </c>
      <c r="J2967">
        <v>1</v>
      </c>
      <c r="K2967">
        <v>31</v>
      </c>
      <c r="L2967">
        <v>30</v>
      </c>
      <c r="M2967">
        <v>2</v>
      </c>
      <c r="N2967" s="170">
        <v>17726461</v>
      </c>
      <c r="O2967" s="170">
        <v>19240000</v>
      </c>
      <c r="P2967" s="178">
        <v>25000000</v>
      </c>
      <c r="Q2967" s="178">
        <v>521445</v>
      </c>
      <c r="R2967" s="178">
        <v>18866964</v>
      </c>
      <c r="S2967">
        <v>0</v>
      </c>
      <c r="T2967">
        <v>0</v>
      </c>
      <c r="U2967">
        <v>0</v>
      </c>
      <c r="W2967">
        <v>0</v>
      </c>
      <c r="X2967">
        <v>0</v>
      </c>
      <c r="Y2967">
        <v>0</v>
      </c>
      <c r="AB2967" s="180">
        <v>44285</v>
      </c>
      <c r="AC2967">
        <v>1</v>
      </c>
      <c r="AD2967" t="s">
        <v>1922</v>
      </c>
      <c r="AE2967">
        <v>1</v>
      </c>
      <c r="AF2967">
        <v>30</v>
      </c>
      <c r="AG2967">
        <v>0</v>
      </c>
      <c r="AN2967">
        <v>1</v>
      </c>
      <c r="AO2967">
        <v>1</v>
      </c>
      <c r="AR2967" s="178">
        <v>8086759</v>
      </c>
      <c r="AS2967" t="s">
        <v>1921</v>
      </c>
      <c r="AT2967">
        <v>0</v>
      </c>
      <c r="AU2967">
        <v>0</v>
      </c>
      <c r="AV2967">
        <v>890480123</v>
      </c>
      <c r="AW2967" t="s">
        <v>1920</v>
      </c>
      <c r="AX2967">
        <v>5</v>
      </c>
      <c r="BC2967">
        <v>1</v>
      </c>
      <c r="BD2967">
        <v>7</v>
      </c>
      <c r="BE2967">
        <v>2</v>
      </c>
    </row>
    <row r="2968" spans="1:57" x14ac:dyDescent="0.25">
      <c r="A2968" s="179">
        <f t="shared" si="46"/>
        <v>14499706</v>
      </c>
      <c r="B2968" t="s">
        <v>1923</v>
      </c>
      <c r="C2968">
        <v>73072983</v>
      </c>
      <c r="D2968">
        <v>144205</v>
      </c>
      <c r="E2968">
        <v>4</v>
      </c>
      <c r="F2968">
        <v>14581</v>
      </c>
      <c r="G2968" s="180">
        <v>43356</v>
      </c>
      <c r="H2968" s="180">
        <v>45548</v>
      </c>
      <c r="I2968">
        <v>0</v>
      </c>
      <c r="J2968">
        <v>1</v>
      </c>
      <c r="K2968">
        <v>30</v>
      </c>
      <c r="L2968">
        <v>30</v>
      </c>
      <c r="M2968">
        <v>2</v>
      </c>
      <c r="N2968" s="170">
        <v>12185828</v>
      </c>
      <c r="O2968" s="170">
        <v>12890000</v>
      </c>
      <c r="P2968" s="178">
        <v>37929634</v>
      </c>
      <c r="Q2968" s="178">
        <v>745202</v>
      </c>
      <c r="R2968" s="178">
        <v>25376644</v>
      </c>
      <c r="S2968">
        <v>145999</v>
      </c>
      <c r="T2968">
        <v>0</v>
      </c>
      <c r="U2968">
        <v>0</v>
      </c>
      <c r="W2968">
        <v>0</v>
      </c>
      <c r="X2968">
        <v>0</v>
      </c>
      <c r="Y2968">
        <v>0</v>
      </c>
      <c r="AB2968" s="180">
        <v>44284</v>
      </c>
      <c r="AC2968">
        <v>1</v>
      </c>
      <c r="AD2968" t="s">
        <v>1922</v>
      </c>
      <c r="AE2968">
        <v>1</v>
      </c>
      <c r="AF2968">
        <v>30</v>
      </c>
      <c r="AG2968">
        <v>0</v>
      </c>
      <c r="AN2968">
        <v>1</v>
      </c>
      <c r="AO2968">
        <v>1</v>
      </c>
      <c r="AR2968" s="178">
        <v>10876938</v>
      </c>
      <c r="AS2968" t="s">
        <v>1921</v>
      </c>
      <c r="AT2968">
        <v>0</v>
      </c>
      <c r="AU2968">
        <v>0</v>
      </c>
      <c r="AX2968">
        <v>5</v>
      </c>
      <c r="BC2968">
        <v>1</v>
      </c>
      <c r="BD2968">
        <v>7</v>
      </c>
      <c r="BE2968">
        <v>2</v>
      </c>
    </row>
    <row r="2969" spans="1:57" x14ac:dyDescent="0.25">
      <c r="A2969" s="179">
        <f t="shared" si="46"/>
        <v>3397450</v>
      </c>
      <c r="B2969" t="s">
        <v>1923</v>
      </c>
      <c r="C2969">
        <v>73072983</v>
      </c>
      <c r="D2969">
        <v>144205</v>
      </c>
      <c r="E2969">
        <v>4</v>
      </c>
      <c r="F2969">
        <v>16978</v>
      </c>
      <c r="G2969" s="180">
        <v>43873</v>
      </c>
      <c r="H2969" s="180">
        <v>44604</v>
      </c>
      <c r="I2969">
        <v>0</v>
      </c>
      <c r="J2969">
        <v>1</v>
      </c>
      <c r="K2969">
        <v>12</v>
      </c>
      <c r="L2969">
        <v>30</v>
      </c>
      <c r="M2969">
        <v>2</v>
      </c>
      <c r="N2969" s="170">
        <v>12185828</v>
      </c>
      <c r="O2969" s="170">
        <v>12890000</v>
      </c>
      <c r="P2969" s="178">
        <v>12172000</v>
      </c>
      <c r="Q2969" s="178">
        <v>574035</v>
      </c>
      <c r="R2969" s="178">
        <v>5946043</v>
      </c>
      <c r="S2969">
        <v>36234</v>
      </c>
      <c r="T2969">
        <v>0</v>
      </c>
      <c r="U2969">
        <v>0</v>
      </c>
      <c r="W2969">
        <v>0</v>
      </c>
      <c r="X2969">
        <v>0</v>
      </c>
      <c r="Y2969">
        <v>0</v>
      </c>
      <c r="AB2969" s="180">
        <v>44284</v>
      </c>
      <c r="AC2969">
        <v>1</v>
      </c>
      <c r="AD2969" t="s">
        <v>1922</v>
      </c>
      <c r="AE2969">
        <v>1</v>
      </c>
      <c r="AF2969">
        <v>30</v>
      </c>
      <c r="AG2969">
        <v>0</v>
      </c>
      <c r="AN2969">
        <v>1</v>
      </c>
      <c r="AO2969">
        <v>1</v>
      </c>
      <c r="AR2969" s="178">
        <v>2548593</v>
      </c>
      <c r="AS2969" t="s">
        <v>1921</v>
      </c>
      <c r="AT2969">
        <v>0</v>
      </c>
      <c r="AU2969">
        <v>0</v>
      </c>
      <c r="AX2969">
        <v>5</v>
      </c>
      <c r="BC2969">
        <v>1</v>
      </c>
      <c r="BD2969">
        <v>7</v>
      </c>
      <c r="BE2969">
        <v>2</v>
      </c>
    </row>
    <row r="2970" spans="1:57" x14ac:dyDescent="0.25">
      <c r="A2970" s="179">
        <f t="shared" si="46"/>
        <v>45058</v>
      </c>
      <c r="B2970" t="s">
        <v>1923</v>
      </c>
      <c r="C2970">
        <v>73072983</v>
      </c>
      <c r="D2970">
        <v>144105</v>
      </c>
      <c r="E2970">
        <v>4</v>
      </c>
      <c r="F2970">
        <v>550013575</v>
      </c>
      <c r="G2970" s="180">
        <v>42751</v>
      </c>
      <c r="H2970" s="180">
        <v>45260</v>
      </c>
      <c r="I2970">
        <v>0</v>
      </c>
      <c r="J2970">
        <v>1</v>
      </c>
      <c r="K2970">
        <v>0</v>
      </c>
      <c r="L2970">
        <v>30</v>
      </c>
      <c r="M2970">
        <v>2</v>
      </c>
      <c r="N2970" s="170">
        <v>22490513</v>
      </c>
      <c r="O2970" s="170">
        <v>24960000</v>
      </c>
      <c r="P2970" s="178">
        <v>85827</v>
      </c>
      <c r="Q2970" s="178">
        <v>3300</v>
      </c>
      <c r="R2970" s="178">
        <v>78858</v>
      </c>
      <c r="S2970">
        <v>0</v>
      </c>
      <c r="T2970">
        <v>0</v>
      </c>
      <c r="U2970">
        <v>0</v>
      </c>
      <c r="W2970">
        <v>0</v>
      </c>
      <c r="X2970">
        <v>0</v>
      </c>
      <c r="Y2970">
        <v>0</v>
      </c>
      <c r="AB2970" s="180">
        <v>44285</v>
      </c>
      <c r="AC2970">
        <v>1</v>
      </c>
      <c r="AD2970" t="s">
        <v>1922</v>
      </c>
      <c r="AE2970">
        <v>1</v>
      </c>
      <c r="AF2970">
        <v>30</v>
      </c>
      <c r="AG2970">
        <v>0</v>
      </c>
      <c r="AN2970">
        <v>1</v>
      </c>
      <c r="AO2970">
        <v>1</v>
      </c>
      <c r="AR2970" s="178">
        <v>33800</v>
      </c>
      <c r="AS2970" t="s">
        <v>1921</v>
      </c>
      <c r="AT2970">
        <v>0</v>
      </c>
      <c r="AU2970">
        <v>0</v>
      </c>
      <c r="AV2970">
        <v>890480123</v>
      </c>
      <c r="AW2970" t="s">
        <v>1920</v>
      </c>
      <c r="AX2970">
        <v>5</v>
      </c>
      <c r="BC2970">
        <v>2</v>
      </c>
      <c r="BD2970">
        <v>7</v>
      </c>
      <c r="BE2970">
        <v>2</v>
      </c>
    </row>
    <row r="2971" spans="1:57" x14ac:dyDescent="0.25">
      <c r="A2971" s="179">
        <f t="shared" si="46"/>
        <v>45255</v>
      </c>
      <c r="B2971" t="s">
        <v>1923</v>
      </c>
      <c r="C2971">
        <v>73072983</v>
      </c>
      <c r="D2971">
        <v>144105</v>
      </c>
      <c r="E2971">
        <v>4</v>
      </c>
      <c r="F2971">
        <v>550013635</v>
      </c>
      <c r="G2971" s="180">
        <v>42755</v>
      </c>
      <c r="H2971" s="180">
        <v>45260</v>
      </c>
      <c r="I2971">
        <v>0</v>
      </c>
      <c r="J2971">
        <v>1</v>
      </c>
      <c r="K2971">
        <v>0</v>
      </c>
      <c r="L2971">
        <v>30</v>
      </c>
      <c r="M2971">
        <v>2</v>
      </c>
      <c r="N2971" s="170">
        <v>22490513</v>
      </c>
      <c r="O2971" s="170">
        <v>24960000</v>
      </c>
      <c r="P2971" s="178">
        <v>86192</v>
      </c>
      <c r="Q2971" s="178">
        <v>3314</v>
      </c>
      <c r="R2971" s="178">
        <v>79204</v>
      </c>
      <c r="S2971">
        <v>0</v>
      </c>
      <c r="T2971">
        <v>0</v>
      </c>
      <c r="U2971">
        <v>0</v>
      </c>
      <c r="W2971">
        <v>0</v>
      </c>
      <c r="X2971">
        <v>0</v>
      </c>
      <c r="Y2971">
        <v>0</v>
      </c>
      <c r="AB2971" s="180">
        <v>44285</v>
      </c>
      <c r="AC2971">
        <v>1</v>
      </c>
      <c r="AD2971" t="s">
        <v>1922</v>
      </c>
      <c r="AE2971">
        <v>1</v>
      </c>
      <c r="AF2971">
        <v>30</v>
      </c>
      <c r="AG2971">
        <v>0</v>
      </c>
      <c r="AN2971">
        <v>1</v>
      </c>
      <c r="AO2971">
        <v>1</v>
      </c>
      <c r="AR2971" s="178">
        <v>33949</v>
      </c>
      <c r="AS2971" t="s">
        <v>1921</v>
      </c>
      <c r="AT2971">
        <v>0</v>
      </c>
      <c r="AU2971">
        <v>0</v>
      </c>
      <c r="AV2971">
        <v>890480123</v>
      </c>
      <c r="AW2971" t="s">
        <v>1920</v>
      </c>
      <c r="AX2971">
        <v>5</v>
      </c>
      <c r="BC2971">
        <v>2</v>
      </c>
      <c r="BD2971">
        <v>7</v>
      </c>
      <c r="BE2971">
        <v>2</v>
      </c>
    </row>
    <row r="2972" spans="1:57" x14ac:dyDescent="0.25">
      <c r="A2972" s="179">
        <f t="shared" si="46"/>
        <v>32267</v>
      </c>
      <c r="B2972" t="s">
        <v>1923</v>
      </c>
      <c r="C2972">
        <v>73072983</v>
      </c>
      <c r="D2972">
        <v>144105</v>
      </c>
      <c r="E2972">
        <v>4</v>
      </c>
      <c r="F2972">
        <v>550013654</v>
      </c>
      <c r="G2972" s="180">
        <v>42757</v>
      </c>
      <c r="H2972" s="180">
        <v>45260</v>
      </c>
      <c r="I2972">
        <v>0</v>
      </c>
      <c r="J2972">
        <v>1</v>
      </c>
      <c r="K2972">
        <v>0</v>
      </c>
      <c r="L2972">
        <v>30</v>
      </c>
      <c r="M2972">
        <v>2</v>
      </c>
      <c r="N2972" s="170">
        <v>22490513</v>
      </c>
      <c r="O2972" s="170">
        <v>24960000</v>
      </c>
      <c r="P2972" s="178">
        <v>61458</v>
      </c>
      <c r="Q2972" s="178">
        <v>2363</v>
      </c>
      <c r="R2972" s="178">
        <v>56473</v>
      </c>
      <c r="S2972">
        <v>0</v>
      </c>
      <c r="T2972">
        <v>0</v>
      </c>
      <c r="U2972">
        <v>0</v>
      </c>
      <c r="W2972">
        <v>0</v>
      </c>
      <c r="X2972">
        <v>0</v>
      </c>
      <c r="Y2972">
        <v>0</v>
      </c>
      <c r="AB2972" s="180">
        <v>44285</v>
      </c>
      <c r="AC2972">
        <v>1</v>
      </c>
      <c r="AD2972" t="s">
        <v>1922</v>
      </c>
      <c r="AE2972">
        <v>1</v>
      </c>
      <c r="AF2972">
        <v>30</v>
      </c>
      <c r="AG2972">
        <v>0</v>
      </c>
      <c r="AN2972">
        <v>1</v>
      </c>
      <c r="AO2972">
        <v>1</v>
      </c>
      <c r="AR2972" s="178">
        <v>24206</v>
      </c>
      <c r="AS2972" t="s">
        <v>1921</v>
      </c>
      <c r="AT2972">
        <v>0</v>
      </c>
      <c r="AU2972">
        <v>0</v>
      </c>
      <c r="AV2972">
        <v>890480123</v>
      </c>
      <c r="AW2972" t="s">
        <v>1920</v>
      </c>
      <c r="AX2972">
        <v>5</v>
      </c>
      <c r="BC2972">
        <v>2</v>
      </c>
      <c r="BD2972">
        <v>7</v>
      </c>
      <c r="BE2972">
        <v>2</v>
      </c>
    </row>
    <row r="2973" spans="1:57" x14ac:dyDescent="0.25">
      <c r="A2973" s="179">
        <f t="shared" si="46"/>
        <v>46980</v>
      </c>
      <c r="B2973" t="s">
        <v>1923</v>
      </c>
      <c r="C2973">
        <v>73072983</v>
      </c>
      <c r="D2973">
        <v>144105</v>
      </c>
      <c r="E2973">
        <v>4</v>
      </c>
      <c r="F2973">
        <v>550013662</v>
      </c>
      <c r="G2973" s="180">
        <v>42758</v>
      </c>
      <c r="H2973" s="180">
        <v>45260</v>
      </c>
      <c r="I2973">
        <v>0</v>
      </c>
      <c r="J2973">
        <v>1</v>
      </c>
      <c r="K2973">
        <v>0</v>
      </c>
      <c r="L2973">
        <v>30</v>
      </c>
      <c r="M2973">
        <v>2</v>
      </c>
      <c r="N2973" s="170">
        <v>22490513</v>
      </c>
      <c r="O2973" s="170">
        <v>24960000</v>
      </c>
      <c r="P2973" s="178">
        <v>89476</v>
      </c>
      <c r="Q2973" s="178">
        <v>3440</v>
      </c>
      <c r="R2973" s="178">
        <v>82223</v>
      </c>
      <c r="S2973">
        <v>0</v>
      </c>
      <c r="T2973">
        <v>0</v>
      </c>
      <c r="U2973">
        <v>0</v>
      </c>
      <c r="W2973">
        <v>0</v>
      </c>
      <c r="X2973">
        <v>0</v>
      </c>
      <c r="Y2973">
        <v>0</v>
      </c>
      <c r="AB2973" s="180">
        <v>44285</v>
      </c>
      <c r="AC2973">
        <v>1</v>
      </c>
      <c r="AD2973" t="s">
        <v>1922</v>
      </c>
      <c r="AE2973">
        <v>1</v>
      </c>
      <c r="AF2973">
        <v>30</v>
      </c>
      <c r="AG2973">
        <v>0</v>
      </c>
      <c r="AN2973">
        <v>1</v>
      </c>
      <c r="AO2973">
        <v>1</v>
      </c>
      <c r="AR2973" s="178">
        <v>35243</v>
      </c>
      <c r="AS2973" t="s">
        <v>1921</v>
      </c>
      <c r="AT2973">
        <v>0</v>
      </c>
      <c r="AU2973">
        <v>0</v>
      </c>
      <c r="AV2973">
        <v>890480123</v>
      </c>
      <c r="AW2973" t="s">
        <v>1920</v>
      </c>
      <c r="AX2973">
        <v>5</v>
      </c>
      <c r="BC2973">
        <v>2</v>
      </c>
      <c r="BD2973">
        <v>7</v>
      </c>
      <c r="BE2973">
        <v>2</v>
      </c>
    </row>
    <row r="2974" spans="1:57" x14ac:dyDescent="0.25">
      <c r="A2974" s="179">
        <f t="shared" si="46"/>
        <v>16510</v>
      </c>
      <c r="B2974" t="s">
        <v>1923</v>
      </c>
      <c r="C2974">
        <v>73072983</v>
      </c>
      <c r="D2974">
        <v>144105</v>
      </c>
      <c r="E2974">
        <v>4</v>
      </c>
      <c r="F2974">
        <v>550013663</v>
      </c>
      <c r="G2974" s="180">
        <v>42758</v>
      </c>
      <c r="H2974" s="180">
        <v>45260</v>
      </c>
      <c r="I2974">
        <v>0</v>
      </c>
      <c r="J2974">
        <v>1</v>
      </c>
      <c r="K2974">
        <v>0</v>
      </c>
      <c r="L2974">
        <v>30</v>
      </c>
      <c r="M2974">
        <v>2</v>
      </c>
      <c r="N2974" s="170">
        <v>22490513</v>
      </c>
      <c r="O2974" s="170">
        <v>24960000</v>
      </c>
      <c r="P2974" s="178">
        <v>31457</v>
      </c>
      <c r="Q2974" s="178">
        <v>1209</v>
      </c>
      <c r="R2974" s="178">
        <v>28895</v>
      </c>
      <c r="S2974">
        <v>0</v>
      </c>
      <c r="T2974">
        <v>0</v>
      </c>
      <c r="U2974">
        <v>0</v>
      </c>
      <c r="W2974">
        <v>0</v>
      </c>
      <c r="X2974">
        <v>0</v>
      </c>
      <c r="Y2974">
        <v>0</v>
      </c>
      <c r="AB2974" s="180">
        <v>44285</v>
      </c>
      <c r="AC2974">
        <v>1</v>
      </c>
      <c r="AD2974" t="s">
        <v>1922</v>
      </c>
      <c r="AE2974">
        <v>1</v>
      </c>
      <c r="AF2974">
        <v>30</v>
      </c>
      <c r="AG2974">
        <v>0</v>
      </c>
      <c r="AN2974">
        <v>1</v>
      </c>
      <c r="AO2974">
        <v>1</v>
      </c>
      <c r="AR2974" s="178">
        <v>12385</v>
      </c>
      <c r="AS2974" t="s">
        <v>1921</v>
      </c>
      <c r="AT2974">
        <v>0</v>
      </c>
      <c r="AU2974">
        <v>0</v>
      </c>
      <c r="AV2974">
        <v>890480123</v>
      </c>
      <c r="AW2974" t="s">
        <v>1920</v>
      </c>
      <c r="AX2974">
        <v>5</v>
      </c>
      <c r="BC2974">
        <v>2</v>
      </c>
      <c r="BD2974">
        <v>7</v>
      </c>
      <c r="BE2974">
        <v>2</v>
      </c>
    </row>
    <row r="2975" spans="1:57" x14ac:dyDescent="0.25">
      <c r="A2975" s="179">
        <f t="shared" si="46"/>
        <v>32990</v>
      </c>
      <c r="B2975" t="s">
        <v>1923</v>
      </c>
      <c r="C2975">
        <v>73072983</v>
      </c>
      <c r="D2975">
        <v>144105</v>
      </c>
      <c r="E2975">
        <v>4</v>
      </c>
      <c r="F2975">
        <v>550013671</v>
      </c>
      <c r="G2975" s="180">
        <v>42759</v>
      </c>
      <c r="H2975" s="180">
        <v>45260</v>
      </c>
      <c r="I2975">
        <v>0</v>
      </c>
      <c r="J2975">
        <v>1</v>
      </c>
      <c r="K2975">
        <v>0</v>
      </c>
      <c r="L2975">
        <v>30</v>
      </c>
      <c r="M2975">
        <v>2</v>
      </c>
      <c r="N2975" s="170">
        <v>22490513</v>
      </c>
      <c r="O2975" s="170">
        <v>24960000</v>
      </c>
      <c r="P2975" s="178">
        <v>62827</v>
      </c>
      <c r="Q2975" s="178">
        <v>2415</v>
      </c>
      <c r="R2975" s="178">
        <v>57737</v>
      </c>
      <c r="S2975">
        <v>0</v>
      </c>
      <c r="T2975">
        <v>0</v>
      </c>
      <c r="U2975">
        <v>0</v>
      </c>
      <c r="W2975">
        <v>0</v>
      </c>
      <c r="X2975">
        <v>0</v>
      </c>
      <c r="Y2975">
        <v>0</v>
      </c>
      <c r="AB2975" s="180">
        <v>44285</v>
      </c>
      <c r="AC2975">
        <v>1</v>
      </c>
      <c r="AD2975" t="s">
        <v>1922</v>
      </c>
      <c r="AE2975">
        <v>1</v>
      </c>
      <c r="AF2975">
        <v>30</v>
      </c>
      <c r="AG2975">
        <v>0</v>
      </c>
      <c r="AN2975">
        <v>1</v>
      </c>
      <c r="AO2975">
        <v>1</v>
      </c>
      <c r="AR2975" s="178">
        <v>24747</v>
      </c>
      <c r="AS2975" t="s">
        <v>1921</v>
      </c>
      <c r="AT2975">
        <v>0</v>
      </c>
      <c r="AU2975">
        <v>0</v>
      </c>
      <c r="AV2975">
        <v>890480123</v>
      </c>
      <c r="AW2975" t="s">
        <v>1920</v>
      </c>
      <c r="AX2975">
        <v>5</v>
      </c>
      <c r="BC2975">
        <v>2</v>
      </c>
      <c r="BD2975">
        <v>7</v>
      </c>
      <c r="BE2975">
        <v>2</v>
      </c>
    </row>
    <row r="2976" spans="1:57" x14ac:dyDescent="0.25">
      <c r="A2976" s="179">
        <f t="shared" si="46"/>
        <v>18260</v>
      </c>
      <c r="B2976" t="s">
        <v>1923</v>
      </c>
      <c r="C2976">
        <v>73072983</v>
      </c>
      <c r="D2976">
        <v>144105</v>
      </c>
      <c r="E2976">
        <v>4</v>
      </c>
      <c r="F2976">
        <v>550013675</v>
      </c>
      <c r="G2976" s="180">
        <v>42759</v>
      </c>
      <c r="H2976" s="180">
        <v>45260</v>
      </c>
      <c r="I2976">
        <v>0</v>
      </c>
      <c r="J2976">
        <v>1</v>
      </c>
      <c r="K2976">
        <v>0</v>
      </c>
      <c r="L2976">
        <v>30</v>
      </c>
      <c r="M2976">
        <v>2</v>
      </c>
      <c r="N2976" s="170">
        <v>22490513</v>
      </c>
      <c r="O2976" s="170">
        <v>24960000</v>
      </c>
      <c r="P2976" s="178">
        <v>34793</v>
      </c>
      <c r="Q2976" s="178">
        <v>1338</v>
      </c>
      <c r="R2976" s="178">
        <v>31958</v>
      </c>
      <c r="S2976">
        <v>0</v>
      </c>
      <c r="T2976">
        <v>0</v>
      </c>
      <c r="U2976">
        <v>0</v>
      </c>
      <c r="W2976">
        <v>0</v>
      </c>
      <c r="X2976">
        <v>0</v>
      </c>
      <c r="Y2976">
        <v>0</v>
      </c>
      <c r="AB2976" s="180">
        <v>44285</v>
      </c>
      <c r="AC2976">
        <v>1</v>
      </c>
      <c r="AD2976" t="s">
        <v>1922</v>
      </c>
      <c r="AE2976">
        <v>1</v>
      </c>
      <c r="AF2976">
        <v>30</v>
      </c>
      <c r="AG2976">
        <v>0</v>
      </c>
      <c r="AN2976">
        <v>1</v>
      </c>
      <c r="AO2976">
        <v>1</v>
      </c>
      <c r="AR2976" s="178">
        <v>13698</v>
      </c>
      <c r="AS2976" t="s">
        <v>1921</v>
      </c>
      <c r="AT2976">
        <v>0</v>
      </c>
      <c r="AU2976">
        <v>0</v>
      </c>
      <c r="AV2976">
        <v>890480123</v>
      </c>
      <c r="AW2976" t="s">
        <v>1920</v>
      </c>
      <c r="AX2976">
        <v>5</v>
      </c>
      <c r="BC2976">
        <v>2</v>
      </c>
      <c r="BD2976">
        <v>7</v>
      </c>
      <c r="BE2976">
        <v>2</v>
      </c>
    </row>
    <row r="2977" spans="1:57" x14ac:dyDescent="0.25">
      <c r="A2977" s="179">
        <f t="shared" si="46"/>
        <v>49462</v>
      </c>
      <c r="B2977" t="s">
        <v>1923</v>
      </c>
      <c r="C2977">
        <v>73072983</v>
      </c>
      <c r="D2977">
        <v>144105</v>
      </c>
      <c r="E2977">
        <v>4</v>
      </c>
      <c r="F2977">
        <v>550013683</v>
      </c>
      <c r="G2977" s="180">
        <v>42761</v>
      </c>
      <c r="H2977" s="180">
        <v>45260</v>
      </c>
      <c r="I2977">
        <v>0</v>
      </c>
      <c r="J2977">
        <v>1</v>
      </c>
      <c r="K2977">
        <v>0</v>
      </c>
      <c r="L2977">
        <v>30</v>
      </c>
      <c r="M2977">
        <v>2</v>
      </c>
      <c r="N2977" s="170">
        <v>22490513</v>
      </c>
      <c r="O2977" s="170">
        <v>24960000</v>
      </c>
      <c r="P2977" s="178">
        <v>94211</v>
      </c>
      <c r="Q2977" s="178">
        <v>3622</v>
      </c>
      <c r="R2977" s="178">
        <v>86565</v>
      </c>
      <c r="S2977">
        <v>0</v>
      </c>
      <c r="T2977">
        <v>0</v>
      </c>
      <c r="U2977">
        <v>0</v>
      </c>
      <c r="W2977">
        <v>0</v>
      </c>
      <c r="X2977">
        <v>0</v>
      </c>
      <c r="Y2977">
        <v>0</v>
      </c>
      <c r="AB2977" s="180">
        <v>44285</v>
      </c>
      <c r="AC2977">
        <v>1</v>
      </c>
      <c r="AD2977" t="s">
        <v>1922</v>
      </c>
      <c r="AE2977">
        <v>1</v>
      </c>
      <c r="AF2977">
        <v>30</v>
      </c>
      <c r="AG2977">
        <v>0</v>
      </c>
      <c r="AN2977">
        <v>1</v>
      </c>
      <c r="AO2977">
        <v>1</v>
      </c>
      <c r="AR2977" s="178">
        <v>37103</v>
      </c>
      <c r="AS2977" t="s">
        <v>1921</v>
      </c>
      <c r="AT2977">
        <v>0</v>
      </c>
      <c r="AU2977">
        <v>0</v>
      </c>
      <c r="AV2977">
        <v>890480123</v>
      </c>
      <c r="AW2977" t="s">
        <v>1920</v>
      </c>
      <c r="AX2977">
        <v>5</v>
      </c>
      <c r="BC2977">
        <v>2</v>
      </c>
      <c r="BD2977">
        <v>7</v>
      </c>
      <c r="BE2977">
        <v>2</v>
      </c>
    </row>
    <row r="2978" spans="1:57" x14ac:dyDescent="0.25">
      <c r="A2978" s="179">
        <f t="shared" si="46"/>
        <v>24765</v>
      </c>
      <c r="B2978" t="s">
        <v>1923</v>
      </c>
      <c r="C2978">
        <v>73072983</v>
      </c>
      <c r="D2978">
        <v>144105</v>
      </c>
      <c r="E2978">
        <v>4</v>
      </c>
      <c r="F2978">
        <v>550013684</v>
      </c>
      <c r="G2978" s="180">
        <v>42761</v>
      </c>
      <c r="H2978" s="180">
        <v>45260</v>
      </c>
      <c r="I2978">
        <v>0</v>
      </c>
      <c r="J2978">
        <v>1</v>
      </c>
      <c r="K2978">
        <v>0</v>
      </c>
      <c r="L2978">
        <v>30</v>
      </c>
      <c r="M2978">
        <v>2</v>
      </c>
      <c r="N2978" s="170">
        <v>22490513</v>
      </c>
      <c r="O2978" s="170">
        <v>24960000</v>
      </c>
      <c r="P2978" s="178">
        <v>47163</v>
      </c>
      <c r="Q2978" s="178">
        <v>1813</v>
      </c>
      <c r="R2978" s="178">
        <v>43342</v>
      </c>
      <c r="S2978">
        <v>0</v>
      </c>
      <c r="T2978">
        <v>0</v>
      </c>
      <c r="U2978">
        <v>0</v>
      </c>
      <c r="W2978">
        <v>0</v>
      </c>
      <c r="X2978">
        <v>0</v>
      </c>
      <c r="Y2978">
        <v>0</v>
      </c>
      <c r="AB2978" s="180">
        <v>44285</v>
      </c>
      <c r="AC2978">
        <v>1</v>
      </c>
      <c r="AD2978" t="s">
        <v>1922</v>
      </c>
      <c r="AE2978">
        <v>1</v>
      </c>
      <c r="AF2978">
        <v>30</v>
      </c>
      <c r="AG2978">
        <v>0</v>
      </c>
      <c r="AN2978">
        <v>1</v>
      </c>
      <c r="AO2978">
        <v>1</v>
      </c>
      <c r="AR2978" s="178">
        <v>18577</v>
      </c>
      <c r="AS2978" t="s">
        <v>1921</v>
      </c>
      <c r="AT2978">
        <v>0</v>
      </c>
      <c r="AU2978">
        <v>0</v>
      </c>
      <c r="AV2978">
        <v>890480123</v>
      </c>
      <c r="AW2978" t="s">
        <v>1920</v>
      </c>
      <c r="AX2978">
        <v>5</v>
      </c>
      <c r="BC2978">
        <v>2</v>
      </c>
      <c r="BD2978">
        <v>7</v>
      </c>
      <c r="BE2978">
        <v>2</v>
      </c>
    </row>
    <row r="2979" spans="1:57" x14ac:dyDescent="0.25">
      <c r="A2979" s="179">
        <f t="shared" si="46"/>
        <v>35021</v>
      </c>
      <c r="B2979" t="s">
        <v>1923</v>
      </c>
      <c r="C2979">
        <v>73072983</v>
      </c>
      <c r="D2979">
        <v>144105</v>
      </c>
      <c r="E2979">
        <v>4</v>
      </c>
      <c r="F2979">
        <v>550013688</v>
      </c>
      <c r="G2979" s="180">
        <v>42761</v>
      </c>
      <c r="H2979" s="180">
        <v>45260</v>
      </c>
      <c r="I2979">
        <v>0</v>
      </c>
      <c r="J2979">
        <v>1</v>
      </c>
      <c r="K2979">
        <v>0</v>
      </c>
      <c r="L2979">
        <v>30</v>
      </c>
      <c r="M2979">
        <v>2</v>
      </c>
      <c r="N2979" s="170">
        <v>22490513</v>
      </c>
      <c r="O2979" s="170">
        <v>24960000</v>
      </c>
      <c r="P2979" s="178">
        <v>66702</v>
      </c>
      <c r="Q2979" s="178">
        <v>2564</v>
      </c>
      <c r="R2979" s="178">
        <v>61292</v>
      </c>
      <c r="S2979">
        <v>0</v>
      </c>
      <c r="T2979">
        <v>0</v>
      </c>
      <c r="U2979">
        <v>0</v>
      </c>
      <c r="W2979">
        <v>0</v>
      </c>
      <c r="X2979">
        <v>0</v>
      </c>
      <c r="Y2979">
        <v>0</v>
      </c>
      <c r="AB2979" s="180">
        <v>44285</v>
      </c>
      <c r="AC2979">
        <v>1</v>
      </c>
      <c r="AD2979" t="s">
        <v>1922</v>
      </c>
      <c r="AE2979">
        <v>1</v>
      </c>
      <c r="AF2979">
        <v>30</v>
      </c>
      <c r="AG2979">
        <v>0</v>
      </c>
      <c r="AN2979">
        <v>1</v>
      </c>
      <c r="AO2979">
        <v>1</v>
      </c>
      <c r="AR2979" s="178">
        <v>26271</v>
      </c>
      <c r="AS2979" t="s">
        <v>1921</v>
      </c>
      <c r="AT2979">
        <v>0</v>
      </c>
      <c r="AU2979">
        <v>0</v>
      </c>
      <c r="AV2979">
        <v>890480123</v>
      </c>
      <c r="AW2979" t="s">
        <v>1920</v>
      </c>
      <c r="AX2979">
        <v>5</v>
      </c>
      <c r="BC2979">
        <v>2</v>
      </c>
      <c r="BD2979">
        <v>7</v>
      </c>
      <c r="BE2979">
        <v>2</v>
      </c>
    </row>
    <row r="2980" spans="1:57" x14ac:dyDescent="0.25">
      <c r="A2980" s="179">
        <f t="shared" si="46"/>
        <v>25718</v>
      </c>
      <c r="B2980" t="s">
        <v>1923</v>
      </c>
      <c r="C2980">
        <v>73072983</v>
      </c>
      <c r="D2980">
        <v>144105</v>
      </c>
      <c r="E2980">
        <v>4</v>
      </c>
      <c r="F2980">
        <v>550013692</v>
      </c>
      <c r="G2980" s="180">
        <v>42762</v>
      </c>
      <c r="H2980" s="180">
        <v>45260</v>
      </c>
      <c r="I2980">
        <v>0</v>
      </c>
      <c r="J2980">
        <v>1</v>
      </c>
      <c r="K2980">
        <v>0</v>
      </c>
      <c r="L2980">
        <v>30</v>
      </c>
      <c r="M2980">
        <v>2</v>
      </c>
      <c r="N2980" s="170">
        <v>22490513</v>
      </c>
      <c r="O2980" s="170">
        <v>24960000</v>
      </c>
      <c r="P2980" s="178">
        <v>48980</v>
      </c>
      <c r="Q2980" s="178">
        <v>1883</v>
      </c>
      <c r="R2980" s="178">
        <v>45010</v>
      </c>
      <c r="S2980">
        <v>0</v>
      </c>
      <c r="T2980">
        <v>0</v>
      </c>
      <c r="U2980">
        <v>0</v>
      </c>
      <c r="W2980">
        <v>0</v>
      </c>
      <c r="X2980">
        <v>0</v>
      </c>
      <c r="Y2980">
        <v>0</v>
      </c>
      <c r="AB2980" s="180">
        <v>44285</v>
      </c>
      <c r="AC2980">
        <v>1</v>
      </c>
      <c r="AD2980" t="s">
        <v>1922</v>
      </c>
      <c r="AE2980">
        <v>1</v>
      </c>
      <c r="AF2980">
        <v>30</v>
      </c>
      <c r="AG2980">
        <v>0</v>
      </c>
      <c r="AN2980">
        <v>1</v>
      </c>
      <c r="AO2980">
        <v>1</v>
      </c>
      <c r="AR2980" s="178">
        <v>19292</v>
      </c>
      <c r="AS2980" t="s">
        <v>1921</v>
      </c>
      <c r="AT2980">
        <v>0</v>
      </c>
      <c r="AU2980">
        <v>0</v>
      </c>
      <c r="AV2980">
        <v>890480123</v>
      </c>
      <c r="AW2980" t="s">
        <v>1920</v>
      </c>
      <c r="AX2980">
        <v>5</v>
      </c>
      <c r="BC2980">
        <v>2</v>
      </c>
      <c r="BD2980">
        <v>7</v>
      </c>
      <c r="BE2980">
        <v>2</v>
      </c>
    </row>
    <row r="2981" spans="1:57" x14ac:dyDescent="0.25">
      <c r="A2981" s="179">
        <f t="shared" si="46"/>
        <v>10143</v>
      </c>
      <c r="B2981" t="s">
        <v>1923</v>
      </c>
      <c r="C2981">
        <v>73072983</v>
      </c>
      <c r="D2981">
        <v>144105</v>
      </c>
      <c r="E2981">
        <v>4</v>
      </c>
      <c r="F2981">
        <v>550013701</v>
      </c>
      <c r="G2981" s="180">
        <v>42763</v>
      </c>
      <c r="H2981" s="180">
        <v>45260</v>
      </c>
      <c r="I2981">
        <v>0</v>
      </c>
      <c r="J2981">
        <v>1</v>
      </c>
      <c r="K2981">
        <v>0</v>
      </c>
      <c r="L2981">
        <v>30</v>
      </c>
      <c r="M2981">
        <v>2</v>
      </c>
      <c r="N2981" s="170">
        <v>22490513</v>
      </c>
      <c r="O2981" s="170">
        <v>24960000</v>
      </c>
      <c r="P2981" s="178">
        <v>19329</v>
      </c>
      <c r="Q2981" s="178">
        <v>743</v>
      </c>
      <c r="R2981" s="178">
        <v>17752</v>
      </c>
      <c r="S2981">
        <v>0</v>
      </c>
      <c r="T2981">
        <v>0</v>
      </c>
      <c r="U2981">
        <v>0</v>
      </c>
      <c r="W2981">
        <v>0</v>
      </c>
      <c r="X2981">
        <v>0</v>
      </c>
      <c r="Y2981">
        <v>0</v>
      </c>
      <c r="AB2981" s="180">
        <v>44285</v>
      </c>
      <c r="AC2981">
        <v>1</v>
      </c>
      <c r="AD2981" t="s">
        <v>1922</v>
      </c>
      <c r="AE2981">
        <v>1</v>
      </c>
      <c r="AF2981">
        <v>30</v>
      </c>
      <c r="AG2981">
        <v>0</v>
      </c>
      <c r="AN2981">
        <v>1</v>
      </c>
      <c r="AO2981">
        <v>1</v>
      </c>
      <c r="AR2981" s="178">
        <v>7609</v>
      </c>
      <c r="AS2981" t="s">
        <v>1921</v>
      </c>
      <c r="AT2981">
        <v>0</v>
      </c>
      <c r="AU2981">
        <v>0</v>
      </c>
      <c r="AV2981">
        <v>890480123</v>
      </c>
      <c r="AW2981" t="s">
        <v>1920</v>
      </c>
      <c r="AX2981">
        <v>5</v>
      </c>
      <c r="BC2981">
        <v>2</v>
      </c>
      <c r="BD2981">
        <v>7</v>
      </c>
      <c r="BE2981">
        <v>2</v>
      </c>
    </row>
    <row r="2982" spans="1:57" x14ac:dyDescent="0.25">
      <c r="A2982" s="179">
        <f t="shared" si="46"/>
        <v>7942</v>
      </c>
      <c r="B2982" t="s">
        <v>1923</v>
      </c>
      <c r="C2982">
        <v>73072983</v>
      </c>
      <c r="D2982">
        <v>144105</v>
      </c>
      <c r="E2982">
        <v>4</v>
      </c>
      <c r="F2982">
        <v>550013706</v>
      </c>
      <c r="G2982" s="180">
        <v>42764</v>
      </c>
      <c r="H2982" s="180">
        <v>45260</v>
      </c>
      <c r="I2982">
        <v>0</v>
      </c>
      <c r="J2982">
        <v>1</v>
      </c>
      <c r="K2982">
        <v>0</v>
      </c>
      <c r="L2982">
        <v>30</v>
      </c>
      <c r="M2982">
        <v>2</v>
      </c>
      <c r="N2982" s="170">
        <v>22490513</v>
      </c>
      <c r="O2982" s="170">
        <v>24960000</v>
      </c>
      <c r="P2982" s="178">
        <v>15125</v>
      </c>
      <c r="Q2982" s="178">
        <v>581</v>
      </c>
      <c r="R2982" s="178">
        <v>13900</v>
      </c>
      <c r="S2982">
        <v>0</v>
      </c>
      <c r="T2982">
        <v>0</v>
      </c>
      <c r="U2982">
        <v>0</v>
      </c>
      <c r="W2982">
        <v>0</v>
      </c>
      <c r="X2982">
        <v>0</v>
      </c>
      <c r="Y2982">
        <v>0</v>
      </c>
      <c r="AB2982" s="180">
        <v>44285</v>
      </c>
      <c r="AC2982">
        <v>1</v>
      </c>
      <c r="AD2982" t="s">
        <v>1922</v>
      </c>
      <c r="AE2982">
        <v>1</v>
      </c>
      <c r="AF2982">
        <v>30</v>
      </c>
      <c r="AG2982">
        <v>0</v>
      </c>
      <c r="AN2982">
        <v>1</v>
      </c>
      <c r="AO2982">
        <v>1</v>
      </c>
      <c r="AR2982" s="178">
        <v>5958</v>
      </c>
      <c r="AS2982" t="s">
        <v>1921</v>
      </c>
      <c r="AT2982">
        <v>0</v>
      </c>
      <c r="AU2982">
        <v>0</v>
      </c>
      <c r="AV2982">
        <v>890480123</v>
      </c>
      <c r="AW2982" t="s">
        <v>1920</v>
      </c>
      <c r="AX2982">
        <v>5</v>
      </c>
      <c r="BC2982">
        <v>2</v>
      </c>
      <c r="BD2982">
        <v>7</v>
      </c>
      <c r="BE2982">
        <v>2</v>
      </c>
    </row>
    <row r="2983" spans="1:57" x14ac:dyDescent="0.25">
      <c r="A2983" s="179">
        <f t="shared" si="46"/>
        <v>17146</v>
      </c>
      <c r="B2983" t="s">
        <v>1923</v>
      </c>
      <c r="C2983">
        <v>73072983</v>
      </c>
      <c r="D2983">
        <v>144105</v>
      </c>
      <c r="E2983">
        <v>4</v>
      </c>
      <c r="F2983">
        <v>550013710</v>
      </c>
      <c r="G2983" s="180">
        <v>42765</v>
      </c>
      <c r="H2983" s="180">
        <v>45260</v>
      </c>
      <c r="I2983">
        <v>0</v>
      </c>
      <c r="J2983">
        <v>1</v>
      </c>
      <c r="K2983">
        <v>0</v>
      </c>
      <c r="L2983">
        <v>30</v>
      </c>
      <c r="M2983">
        <v>2</v>
      </c>
      <c r="N2983" s="170">
        <v>22490513</v>
      </c>
      <c r="O2983" s="170">
        <v>24960000</v>
      </c>
      <c r="P2983" s="178">
        <v>32662</v>
      </c>
      <c r="Q2983" s="178">
        <v>1256</v>
      </c>
      <c r="R2983" s="178">
        <v>30008</v>
      </c>
      <c r="S2983">
        <v>0</v>
      </c>
      <c r="T2983">
        <v>0</v>
      </c>
      <c r="U2983">
        <v>0</v>
      </c>
      <c r="W2983">
        <v>0</v>
      </c>
      <c r="X2983">
        <v>0</v>
      </c>
      <c r="Y2983">
        <v>0</v>
      </c>
      <c r="AB2983" s="180">
        <v>44285</v>
      </c>
      <c r="AC2983">
        <v>1</v>
      </c>
      <c r="AD2983" t="s">
        <v>1922</v>
      </c>
      <c r="AE2983">
        <v>1</v>
      </c>
      <c r="AF2983">
        <v>30</v>
      </c>
      <c r="AG2983">
        <v>0</v>
      </c>
      <c r="AN2983">
        <v>1</v>
      </c>
      <c r="AO2983">
        <v>1</v>
      </c>
      <c r="AR2983" s="178">
        <v>12862</v>
      </c>
      <c r="AS2983" t="s">
        <v>1921</v>
      </c>
      <c r="AT2983">
        <v>0</v>
      </c>
      <c r="AU2983">
        <v>0</v>
      </c>
      <c r="AV2983">
        <v>890480123</v>
      </c>
      <c r="AW2983" t="s">
        <v>1920</v>
      </c>
      <c r="AX2983">
        <v>5</v>
      </c>
      <c r="BC2983">
        <v>2</v>
      </c>
      <c r="BD2983">
        <v>7</v>
      </c>
      <c r="BE2983">
        <v>2</v>
      </c>
    </row>
    <row r="2984" spans="1:57" x14ac:dyDescent="0.25">
      <c r="A2984" s="179">
        <f t="shared" si="46"/>
        <v>25718</v>
      </c>
      <c r="B2984" t="s">
        <v>1923</v>
      </c>
      <c r="C2984">
        <v>73072983</v>
      </c>
      <c r="D2984">
        <v>144105</v>
      </c>
      <c r="E2984">
        <v>4</v>
      </c>
      <c r="F2984">
        <v>550013718</v>
      </c>
      <c r="G2984" s="180">
        <v>42765</v>
      </c>
      <c r="H2984" s="180">
        <v>45260</v>
      </c>
      <c r="I2984">
        <v>0</v>
      </c>
      <c r="J2984">
        <v>1</v>
      </c>
      <c r="K2984">
        <v>0</v>
      </c>
      <c r="L2984">
        <v>30</v>
      </c>
      <c r="M2984">
        <v>2</v>
      </c>
      <c r="N2984" s="170">
        <v>22490513</v>
      </c>
      <c r="O2984" s="170">
        <v>24960000</v>
      </c>
      <c r="P2984" s="178">
        <v>48980</v>
      </c>
      <c r="Q2984" s="178">
        <v>1883</v>
      </c>
      <c r="R2984" s="178">
        <v>45010</v>
      </c>
      <c r="S2984">
        <v>0</v>
      </c>
      <c r="T2984">
        <v>0</v>
      </c>
      <c r="U2984">
        <v>0</v>
      </c>
      <c r="W2984">
        <v>0</v>
      </c>
      <c r="X2984">
        <v>0</v>
      </c>
      <c r="Y2984">
        <v>0</v>
      </c>
      <c r="AB2984" s="180">
        <v>44285</v>
      </c>
      <c r="AC2984">
        <v>1</v>
      </c>
      <c r="AD2984" t="s">
        <v>1922</v>
      </c>
      <c r="AE2984">
        <v>1</v>
      </c>
      <c r="AF2984">
        <v>30</v>
      </c>
      <c r="AG2984">
        <v>0</v>
      </c>
      <c r="AN2984">
        <v>1</v>
      </c>
      <c r="AO2984">
        <v>1</v>
      </c>
      <c r="AR2984" s="178">
        <v>19292</v>
      </c>
      <c r="AS2984" t="s">
        <v>1921</v>
      </c>
      <c r="AT2984">
        <v>0</v>
      </c>
      <c r="AU2984">
        <v>0</v>
      </c>
      <c r="AV2984">
        <v>890480123</v>
      </c>
      <c r="AW2984" t="s">
        <v>1920</v>
      </c>
      <c r="AX2984">
        <v>5</v>
      </c>
      <c r="BC2984">
        <v>2</v>
      </c>
      <c r="BD2984">
        <v>7</v>
      </c>
      <c r="BE2984">
        <v>2</v>
      </c>
    </row>
    <row r="2985" spans="1:57" x14ac:dyDescent="0.25">
      <c r="A2985" s="179">
        <f t="shared" si="46"/>
        <v>51308</v>
      </c>
      <c r="B2985" t="s">
        <v>1923</v>
      </c>
      <c r="C2985">
        <v>73072983</v>
      </c>
      <c r="D2985">
        <v>144105</v>
      </c>
      <c r="E2985">
        <v>4</v>
      </c>
      <c r="F2985">
        <v>550013729</v>
      </c>
      <c r="G2985" s="180">
        <v>42766</v>
      </c>
      <c r="H2985" s="180">
        <v>45260</v>
      </c>
      <c r="I2985">
        <v>0</v>
      </c>
      <c r="J2985">
        <v>1</v>
      </c>
      <c r="K2985">
        <v>0</v>
      </c>
      <c r="L2985">
        <v>30</v>
      </c>
      <c r="M2985">
        <v>2</v>
      </c>
      <c r="N2985" s="170">
        <v>22490513</v>
      </c>
      <c r="O2985" s="170">
        <v>24960000</v>
      </c>
      <c r="P2985" s="178">
        <v>97727</v>
      </c>
      <c r="Q2985" s="178">
        <v>3757</v>
      </c>
      <c r="R2985" s="178">
        <v>89796</v>
      </c>
      <c r="S2985">
        <v>0</v>
      </c>
      <c r="T2985">
        <v>0</v>
      </c>
      <c r="U2985">
        <v>0</v>
      </c>
      <c r="W2985">
        <v>0</v>
      </c>
      <c r="X2985">
        <v>0</v>
      </c>
      <c r="Y2985">
        <v>0</v>
      </c>
      <c r="AB2985" s="180">
        <v>44285</v>
      </c>
      <c r="AC2985">
        <v>1</v>
      </c>
      <c r="AD2985" t="s">
        <v>1922</v>
      </c>
      <c r="AE2985">
        <v>1</v>
      </c>
      <c r="AF2985">
        <v>30</v>
      </c>
      <c r="AG2985">
        <v>0</v>
      </c>
      <c r="AN2985">
        <v>1</v>
      </c>
      <c r="AO2985">
        <v>1</v>
      </c>
      <c r="AR2985" s="178">
        <v>38488</v>
      </c>
      <c r="AS2985" t="s">
        <v>1921</v>
      </c>
      <c r="AT2985">
        <v>0</v>
      </c>
      <c r="AU2985">
        <v>0</v>
      </c>
      <c r="AV2985">
        <v>890480123</v>
      </c>
      <c r="AW2985" t="s">
        <v>1920</v>
      </c>
      <c r="AX2985">
        <v>5</v>
      </c>
      <c r="BC2985">
        <v>2</v>
      </c>
      <c r="BD2985">
        <v>7</v>
      </c>
      <c r="BE2985">
        <v>2</v>
      </c>
    </row>
    <row r="2986" spans="1:57" x14ac:dyDescent="0.25">
      <c r="A2986" s="179">
        <f t="shared" si="46"/>
        <v>25708</v>
      </c>
      <c r="B2986" t="s">
        <v>1923</v>
      </c>
      <c r="C2986">
        <v>73072983</v>
      </c>
      <c r="D2986">
        <v>144105</v>
      </c>
      <c r="E2986">
        <v>4</v>
      </c>
      <c r="F2986">
        <v>550013730</v>
      </c>
      <c r="G2986" s="180">
        <v>42766</v>
      </c>
      <c r="H2986" s="180">
        <v>45260</v>
      </c>
      <c r="I2986">
        <v>0</v>
      </c>
      <c r="J2986">
        <v>1</v>
      </c>
      <c r="K2986">
        <v>0</v>
      </c>
      <c r="L2986">
        <v>30</v>
      </c>
      <c r="M2986">
        <v>2</v>
      </c>
      <c r="N2986" s="170">
        <v>22490513</v>
      </c>
      <c r="O2986" s="170">
        <v>24960000</v>
      </c>
      <c r="P2986" s="178">
        <v>48960</v>
      </c>
      <c r="Q2986" s="178">
        <v>1882</v>
      </c>
      <c r="R2986" s="178">
        <v>44993</v>
      </c>
      <c r="S2986">
        <v>0</v>
      </c>
      <c r="T2986">
        <v>0</v>
      </c>
      <c r="U2986">
        <v>0</v>
      </c>
      <c r="W2986">
        <v>0</v>
      </c>
      <c r="X2986">
        <v>0</v>
      </c>
      <c r="Y2986">
        <v>0</v>
      </c>
      <c r="AB2986" s="180">
        <v>44285</v>
      </c>
      <c r="AC2986">
        <v>1</v>
      </c>
      <c r="AD2986" t="s">
        <v>1922</v>
      </c>
      <c r="AE2986">
        <v>1</v>
      </c>
      <c r="AF2986">
        <v>30</v>
      </c>
      <c r="AG2986">
        <v>0</v>
      </c>
      <c r="AN2986">
        <v>1</v>
      </c>
      <c r="AO2986">
        <v>1</v>
      </c>
      <c r="AR2986" s="178">
        <v>19285</v>
      </c>
      <c r="AS2986" t="s">
        <v>1921</v>
      </c>
      <c r="AT2986">
        <v>0</v>
      </c>
      <c r="AU2986">
        <v>0</v>
      </c>
      <c r="AV2986">
        <v>890480123</v>
      </c>
      <c r="AW2986" t="s">
        <v>1920</v>
      </c>
      <c r="AX2986">
        <v>5</v>
      </c>
      <c r="BC2986">
        <v>2</v>
      </c>
      <c r="BD2986">
        <v>7</v>
      </c>
      <c r="BE2986">
        <v>2</v>
      </c>
    </row>
    <row r="2987" spans="1:57" x14ac:dyDescent="0.25">
      <c r="A2987" s="179">
        <f t="shared" si="46"/>
        <v>51308</v>
      </c>
      <c r="B2987" t="s">
        <v>1923</v>
      </c>
      <c r="C2987">
        <v>73072983</v>
      </c>
      <c r="D2987">
        <v>144105</v>
      </c>
      <c r="E2987">
        <v>4</v>
      </c>
      <c r="F2987">
        <v>550013878</v>
      </c>
      <c r="G2987" s="180">
        <v>42768</v>
      </c>
      <c r="H2987" s="180">
        <v>45260</v>
      </c>
      <c r="I2987">
        <v>0</v>
      </c>
      <c r="J2987">
        <v>1</v>
      </c>
      <c r="K2987">
        <v>0</v>
      </c>
      <c r="L2987">
        <v>30</v>
      </c>
      <c r="M2987">
        <v>2</v>
      </c>
      <c r="N2987" s="170">
        <v>22490513</v>
      </c>
      <c r="O2987" s="170">
        <v>24960000</v>
      </c>
      <c r="P2987" s="178">
        <v>97727</v>
      </c>
      <c r="Q2987" s="178">
        <v>3757</v>
      </c>
      <c r="R2987" s="178">
        <v>89796</v>
      </c>
      <c r="S2987">
        <v>0</v>
      </c>
      <c r="T2987">
        <v>0</v>
      </c>
      <c r="U2987">
        <v>0</v>
      </c>
      <c r="W2987">
        <v>0</v>
      </c>
      <c r="X2987">
        <v>0</v>
      </c>
      <c r="Y2987">
        <v>0</v>
      </c>
      <c r="AB2987" s="180">
        <v>44285</v>
      </c>
      <c r="AC2987">
        <v>1</v>
      </c>
      <c r="AD2987" t="s">
        <v>1922</v>
      </c>
      <c r="AE2987">
        <v>1</v>
      </c>
      <c r="AF2987">
        <v>30</v>
      </c>
      <c r="AG2987">
        <v>0</v>
      </c>
      <c r="AN2987">
        <v>1</v>
      </c>
      <c r="AO2987">
        <v>1</v>
      </c>
      <c r="AR2987" s="178">
        <v>38488</v>
      </c>
      <c r="AS2987" t="s">
        <v>1921</v>
      </c>
      <c r="AT2987">
        <v>0</v>
      </c>
      <c r="AU2987">
        <v>0</v>
      </c>
      <c r="AV2987">
        <v>890480123</v>
      </c>
      <c r="AW2987" t="s">
        <v>1920</v>
      </c>
      <c r="AX2987">
        <v>5</v>
      </c>
      <c r="BC2987">
        <v>2</v>
      </c>
      <c r="BD2987">
        <v>7</v>
      </c>
      <c r="BE2987">
        <v>2</v>
      </c>
    </row>
    <row r="2988" spans="1:57" x14ac:dyDescent="0.25">
      <c r="A2988" s="179">
        <f t="shared" si="46"/>
        <v>17097</v>
      </c>
      <c r="B2988" t="s">
        <v>1923</v>
      </c>
      <c r="C2988">
        <v>73072983</v>
      </c>
      <c r="D2988">
        <v>144105</v>
      </c>
      <c r="E2988">
        <v>4</v>
      </c>
      <c r="F2988">
        <v>550013879</v>
      </c>
      <c r="G2988" s="180">
        <v>42768</v>
      </c>
      <c r="H2988" s="180">
        <v>45260</v>
      </c>
      <c r="I2988">
        <v>0</v>
      </c>
      <c r="J2988">
        <v>1</v>
      </c>
      <c r="K2988">
        <v>0</v>
      </c>
      <c r="L2988">
        <v>30</v>
      </c>
      <c r="M2988">
        <v>2</v>
      </c>
      <c r="N2988" s="170">
        <v>22490513</v>
      </c>
      <c r="O2988" s="170">
        <v>24960000</v>
      </c>
      <c r="P2988" s="178">
        <v>32566</v>
      </c>
      <c r="Q2988" s="178">
        <v>1252</v>
      </c>
      <c r="R2988" s="178">
        <v>29922</v>
      </c>
      <c r="S2988">
        <v>0</v>
      </c>
      <c r="T2988">
        <v>0</v>
      </c>
      <c r="U2988">
        <v>0</v>
      </c>
      <c r="W2988">
        <v>0</v>
      </c>
      <c r="X2988">
        <v>0</v>
      </c>
      <c r="Y2988">
        <v>0</v>
      </c>
      <c r="AB2988" s="180">
        <v>44285</v>
      </c>
      <c r="AC2988">
        <v>1</v>
      </c>
      <c r="AD2988" t="s">
        <v>1922</v>
      </c>
      <c r="AE2988">
        <v>1</v>
      </c>
      <c r="AF2988">
        <v>30</v>
      </c>
      <c r="AG2988">
        <v>0</v>
      </c>
      <c r="AN2988">
        <v>1</v>
      </c>
      <c r="AO2988">
        <v>1</v>
      </c>
      <c r="AR2988" s="178">
        <v>12825</v>
      </c>
      <c r="AS2988" t="s">
        <v>1921</v>
      </c>
      <c r="AT2988">
        <v>0</v>
      </c>
      <c r="AU2988">
        <v>0</v>
      </c>
      <c r="AV2988">
        <v>890480123</v>
      </c>
      <c r="AW2988" t="s">
        <v>1920</v>
      </c>
      <c r="AX2988">
        <v>5</v>
      </c>
      <c r="BC2988">
        <v>2</v>
      </c>
      <c r="BD2988">
        <v>7</v>
      </c>
      <c r="BE2988">
        <v>2</v>
      </c>
    </row>
    <row r="2989" spans="1:57" x14ac:dyDescent="0.25">
      <c r="A2989" s="179">
        <f t="shared" si="46"/>
        <v>34210</v>
      </c>
      <c r="B2989" t="s">
        <v>1923</v>
      </c>
      <c r="C2989">
        <v>73072983</v>
      </c>
      <c r="D2989">
        <v>144105</v>
      </c>
      <c r="E2989">
        <v>4</v>
      </c>
      <c r="F2989">
        <v>550013932</v>
      </c>
      <c r="G2989" s="180">
        <v>42771</v>
      </c>
      <c r="H2989" s="180">
        <v>45260</v>
      </c>
      <c r="I2989">
        <v>0</v>
      </c>
      <c r="J2989">
        <v>1</v>
      </c>
      <c r="K2989">
        <v>0</v>
      </c>
      <c r="L2989">
        <v>30</v>
      </c>
      <c r="M2989">
        <v>2</v>
      </c>
      <c r="N2989" s="170">
        <v>22490513</v>
      </c>
      <c r="O2989" s="170">
        <v>24960000</v>
      </c>
      <c r="P2989" s="178">
        <v>65161</v>
      </c>
      <c r="Q2989" s="178">
        <v>2505</v>
      </c>
      <c r="R2989" s="178">
        <v>59872</v>
      </c>
      <c r="S2989">
        <v>0</v>
      </c>
      <c r="T2989">
        <v>0</v>
      </c>
      <c r="U2989">
        <v>0</v>
      </c>
      <c r="W2989">
        <v>0</v>
      </c>
      <c r="X2989">
        <v>0</v>
      </c>
      <c r="Y2989">
        <v>0</v>
      </c>
      <c r="AB2989" s="180">
        <v>44285</v>
      </c>
      <c r="AC2989">
        <v>1</v>
      </c>
      <c r="AD2989" t="s">
        <v>1922</v>
      </c>
      <c r="AE2989">
        <v>1</v>
      </c>
      <c r="AF2989">
        <v>30</v>
      </c>
      <c r="AG2989">
        <v>0</v>
      </c>
      <c r="AN2989">
        <v>1</v>
      </c>
      <c r="AO2989">
        <v>1</v>
      </c>
      <c r="AR2989" s="178">
        <v>25662</v>
      </c>
      <c r="AS2989" t="s">
        <v>1921</v>
      </c>
      <c r="AT2989">
        <v>0</v>
      </c>
      <c r="AU2989">
        <v>0</v>
      </c>
      <c r="AV2989">
        <v>890480123</v>
      </c>
      <c r="AW2989" t="s">
        <v>1920</v>
      </c>
      <c r="AX2989">
        <v>5</v>
      </c>
      <c r="BC2989">
        <v>2</v>
      </c>
      <c r="BD2989">
        <v>7</v>
      </c>
      <c r="BE2989">
        <v>2</v>
      </c>
    </row>
    <row r="2990" spans="1:57" x14ac:dyDescent="0.25">
      <c r="A2990" s="179">
        <f t="shared" si="46"/>
        <v>22259</v>
      </c>
      <c r="B2990" t="s">
        <v>1923</v>
      </c>
      <c r="C2990">
        <v>73072983</v>
      </c>
      <c r="D2990">
        <v>144105</v>
      </c>
      <c r="E2990">
        <v>4</v>
      </c>
      <c r="F2990">
        <v>550013934</v>
      </c>
      <c r="G2990" s="180">
        <v>42771</v>
      </c>
      <c r="H2990" s="180">
        <v>45260</v>
      </c>
      <c r="I2990">
        <v>0</v>
      </c>
      <c r="J2990">
        <v>1</v>
      </c>
      <c r="K2990">
        <v>0</v>
      </c>
      <c r="L2990">
        <v>30</v>
      </c>
      <c r="M2990">
        <v>2</v>
      </c>
      <c r="N2990" s="170">
        <v>22490513</v>
      </c>
      <c r="O2990" s="170">
        <v>24960000</v>
      </c>
      <c r="P2990" s="178">
        <v>42392</v>
      </c>
      <c r="Q2990" s="178">
        <v>1630</v>
      </c>
      <c r="R2990" s="178">
        <v>38956</v>
      </c>
      <c r="S2990">
        <v>0</v>
      </c>
      <c r="T2990">
        <v>0</v>
      </c>
      <c r="U2990">
        <v>0</v>
      </c>
      <c r="W2990">
        <v>0</v>
      </c>
      <c r="X2990">
        <v>0</v>
      </c>
      <c r="Y2990">
        <v>0</v>
      </c>
      <c r="AB2990" s="180">
        <v>44285</v>
      </c>
      <c r="AC2990">
        <v>1</v>
      </c>
      <c r="AD2990" t="s">
        <v>1922</v>
      </c>
      <c r="AE2990">
        <v>1</v>
      </c>
      <c r="AF2990">
        <v>30</v>
      </c>
      <c r="AG2990">
        <v>0</v>
      </c>
      <c r="AN2990">
        <v>1</v>
      </c>
      <c r="AO2990">
        <v>1</v>
      </c>
      <c r="AR2990" s="178">
        <v>16697</v>
      </c>
      <c r="AS2990" t="s">
        <v>1921</v>
      </c>
      <c r="AT2990">
        <v>0</v>
      </c>
      <c r="AU2990">
        <v>0</v>
      </c>
      <c r="AV2990">
        <v>890480123</v>
      </c>
      <c r="AW2990" t="s">
        <v>1920</v>
      </c>
      <c r="AX2990">
        <v>5</v>
      </c>
      <c r="BC2990">
        <v>2</v>
      </c>
      <c r="BD2990">
        <v>7</v>
      </c>
      <c r="BE2990">
        <v>2</v>
      </c>
    </row>
    <row r="2991" spans="1:57" x14ac:dyDescent="0.25">
      <c r="A2991" s="179">
        <f t="shared" si="46"/>
        <v>49743</v>
      </c>
      <c r="B2991" t="s">
        <v>1923</v>
      </c>
      <c r="C2991">
        <v>73072983</v>
      </c>
      <c r="D2991">
        <v>144105</v>
      </c>
      <c r="E2991">
        <v>4</v>
      </c>
      <c r="F2991">
        <v>550013956</v>
      </c>
      <c r="G2991" s="180">
        <v>42773</v>
      </c>
      <c r="H2991" s="180">
        <v>45260</v>
      </c>
      <c r="I2991">
        <v>0</v>
      </c>
      <c r="J2991">
        <v>1</v>
      </c>
      <c r="K2991">
        <v>0</v>
      </c>
      <c r="L2991">
        <v>30</v>
      </c>
      <c r="M2991">
        <v>2</v>
      </c>
      <c r="N2991" s="170">
        <v>22490513</v>
      </c>
      <c r="O2991" s="170">
        <v>24960000</v>
      </c>
      <c r="P2991" s="178">
        <v>94735</v>
      </c>
      <c r="Q2991" s="178">
        <v>3642</v>
      </c>
      <c r="R2991" s="178">
        <v>87058</v>
      </c>
      <c r="S2991">
        <v>0</v>
      </c>
      <c r="T2991">
        <v>0</v>
      </c>
      <c r="U2991">
        <v>0</v>
      </c>
      <c r="W2991">
        <v>0</v>
      </c>
      <c r="X2991">
        <v>0</v>
      </c>
      <c r="Y2991">
        <v>0</v>
      </c>
      <c r="AB2991" s="180">
        <v>44285</v>
      </c>
      <c r="AC2991">
        <v>1</v>
      </c>
      <c r="AD2991" t="s">
        <v>1922</v>
      </c>
      <c r="AE2991">
        <v>1</v>
      </c>
      <c r="AF2991">
        <v>30</v>
      </c>
      <c r="AG2991">
        <v>0</v>
      </c>
      <c r="AN2991">
        <v>1</v>
      </c>
      <c r="AO2991">
        <v>1</v>
      </c>
      <c r="AR2991" s="178">
        <v>37315</v>
      </c>
      <c r="AS2991" t="s">
        <v>1921</v>
      </c>
      <c r="AT2991">
        <v>0</v>
      </c>
      <c r="AU2991">
        <v>0</v>
      </c>
      <c r="AV2991">
        <v>890480123</v>
      </c>
      <c r="AW2991" t="s">
        <v>1920</v>
      </c>
      <c r="AX2991">
        <v>5</v>
      </c>
      <c r="BC2991">
        <v>2</v>
      </c>
      <c r="BD2991">
        <v>7</v>
      </c>
      <c r="BE2991">
        <v>2</v>
      </c>
    </row>
    <row r="2992" spans="1:57" x14ac:dyDescent="0.25">
      <c r="A2992" s="179">
        <f t="shared" si="46"/>
        <v>11669</v>
      </c>
      <c r="B2992" t="s">
        <v>1923</v>
      </c>
      <c r="C2992">
        <v>73072983</v>
      </c>
      <c r="D2992">
        <v>144105</v>
      </c>
      <c r="E2992">
        <v>4</v>
      </c>
      <c r="F2992">
        <v>550013966</v>
      </c>
      <c r="G2992" s="180">
        <v>42775</v>
      </c>
      <c r="H2992" s="180">
        <v>45260</v>
      </c>
      <c r="I2992">
        <v>0</v>
      </c>
      <c r="J2992">
        <v>1</v>
      </c>
      <c r="K2992">
        <v>0</v>
      </c>
      <c r="L2992">
        <v>30</v>
      </c>
      <c r="M2992">
        <v>2</v>
      </c>
      <c r="N2992" s="170">
        <v>22490513</v>
      </c>
      <c r="O2992" s="170">
        <v>24960000</v>
      </c>
      <c r="P2992" s="178">
        <v>22224</v>
      </c>
      <c r="Q2992" s="178">
        <v>854</v>
      </c>
      <c r="R2992" s="178">
        <v>20423</v>
      </c>
      <c r="S2992">
        <v>0</v>
      </c>
      <c r="T2992">
        <v>0</v>
      </c>
      <c r="U2992">
        <v>0</v>
      </c>
      <c r="W2992">
        <v>0</v>
      </c>
      <c r="X2992">
        <v>0</v>
      </c>
      <c r="Y2992">
        <v>0</v>
      </c>
      <c r="AB2992" s="180">
        <v>44285</v>
      </c>
      <c r="AC2992">
        <v>1</v>
      </c>
      <c r="AD2992" t="s">
        <v>1922</v>
      </c>
      <c r="AE2992">
        <v>1</v>
      </c>
      <c r="AF2992">
        <v>30</v>
      </c>
      <c r="AG2992">
        <v>0</v>
      </c>
      <c r="AN2992">
        <v>1</v>
      </c>
      <c r="AO2992">
        <v>1</v>
      </c>
      <c r="AR2992" s="178">
        <v>8754</v>
      </c>
      <c r="AS2992" t="s">
        <v>1921</v>
      </c>
      <c r="AT2992">
        <v>0</v>
      </c>
      <c r="AU2992">
        <v>0</v>
      </c>
      <c r="AV2992">
        <v>890480123</v>
      </c>
      <c r="AW2992" t="s">
        <v>1920</v>
      </c>
      <c r="AX2992">
        <v>5</v>
      </c>
      <c r="BC2992">
        <v>2</v>
      </c>
      <c r="BD2992">
        <v>7</v>
      </c>
      <c r="BE2992">
        <v>2</v>
      </c>
    </row>
    <row r="2993" spans="1:57" x14ac:dyDescent="0.25">
      <c r="A2993" s="179">
        <f t="shared" si="46"/>
        <v>11661</v>
      </c>
      <c r="B2993" t="s">
        <v>1923</v>
      </c>
      <c r="C2993">
        <v>73072983</v>
      </c>
      <c r="D2993">
        <v>144105</v>
      </c>
      <c r="E2993">
        <v>4</v>
      </c>
      <c r="F2993">
        <v>550013988</v>
      </c>
      <c r="G2993" s="180">
        <v>42777</v>
      </c>
      <c r="H2993" s="180">
        <v>45260</v>
      </c>
      <c r="I2993">
        <v>0</v>
      </c>
      <c r="J2993">
        <v>1</v>
      </c>
      <c r="K2993">
        <v>0</v>
      </c>
      <c r="L2993">
        <v>30</v>
      </c>
      <c r="M2993">
        <v>2</v>
      </c>
      <c r="N2993" s="170">
        <v>22490513</v>
      </c>
      <c r="O2993" s="170">
        <v>24960000</v>
      </c>
      <c r="P2993" s="178">
        <v>22211</v>
      </c>
      <c r="Q2993" s="178">
        <v>854</v>
      </c>
      <c r="R2993" s="178">
        <v>20409</v>
      </c>
      <c r="S2993">
        <v>0</v>
      </c>
      <c r="T2993">
        <v>0</v>
      </c>
      <c r="U2993">
        <v>0</v>
      </c>
      <c r="W2993">
        <v>0</v>
      </c>
      <c r="X2993">
        <v>0</v>
      </c>
      <c r="Y2993">
        <v>0</v>
      </c>
      <c r="AB2993" s="180">
        <v>44285</v>
      </c>
      <c r="AC2993">
        <v>1</v>
      </c>
      <c r="AD2993" t="s">
        <v>1922</v>
      </c>
      <c r="AE2993">
        <v>1</v>
      </c>
      <c r="AF2993">
        <v>30</v>
      </c>
      <c r="AG2993">
        <v>0</v>
      </c>
      <c r="AN2993">
        <v>1</v>
      </c>
      <c r="AO2993">
        <v>1</v>
      </c>
      <c r="AR2993" s="178">
        <v>8748</v>
      </c>
      <c r="AS2993" t="s">
        <v>1921</v>
      </c>
      <c r="AT2993">
        <v>0</v>
      </c>
      <c r="AU2993">
        <v>0</v>
      </c>
      <c r="AV2993">
        <v>890480123</v>
      </c>
      <c r="AW2993" t="s">
        <v>1920</v>
      </c>
      <c r="AX2993">
        <v>5</v>
      </c>
      <c r="BC2993">
        <v>2</v>
      </c>
      <c r="BD2993">
        <v>7</v>
      </c>
      <c r="BE2993">
        <v>2</v>
      </c>
    </row>
    <row r="2994" spans="1:57" x14ac:dyDescent="0.25">
      <c r="A2994" s="179">
        <f t="shared" si="46"/>
        <v>8774</v>
      </c>
      <c r="B2994" t="s">
        <v>1923</v>
      </c>
      <c r="C2994">
        <v>73072983</v>
      </c>
      <c r="D2994">
        <v>144105</v>
      </c>
      <c r="E2994">
        <v>4</v>
      </c>
      <c r="F2994">
        <v>550013994</v>
      </c>
      <c r="G2994" s="180">
        <v>42777</v>
      </c>
      <c r="H2994" s="180">
        <v>45260</v>
      </c>
      <c r="I2994">
        <v>0</v>
      </c>
      <c r="J2994">
        <v>1</v>
      </c>
      <c r="K2994">
        <v>0</v>
      </c>
      <c r="L2994">
        <v>30</v>
      </c>
      <c r="M2994">
        <v>2</v>
      </c>
      <c r="N2994" s="170">
        <v>22490513</v>
      </c>
      <c r="O2994" s="170">
        <v>24960000</v>
      </c>
      <c r="P2994" s="178">
        <v>16708</v>
      </c>
      <c r="Q2994" s="178">
        <v>642</v>
      </c>
      <c r="R2994" s="178">
        <v>15355</v>
      </c>
      <c r="S2994">
        <v>0</v>
      </c>
      <c r="T2994">
        <v>0</v>
      </c>
      <c r="U2994">
        <v>0</v>
      </c>
      <c r="W2994">
        <v>0</v>
      </c>
      <c r="X2994">
        <v>0</v>
      </c>
      <c r="Y2994">
        <v>0</v>
      </c>
      <c r="AB2994" s="180">
        <v>44285</v>
      </c>
      <c r="AC2994">
        <v>1</v>
      </c>
      <c r="AD2994" t="s">
        <v>1922</v>
      </c>
      <c r="AE2994">
        <v>1</v>
      </c>
      <c r="AF2994">
        <v>30</v>
      </c>
      <c r="AG2994">
        <v>0</v>
      </c>
      <c r="AN2994">
        <v>1</v>
      </c>
      <c r="AO2994">
        <v>1</v>
      </c>
      <c r="AR2994" s="178">
        <v>6581</v>
      </c>
      <c r="AS2994" t="s">
        <v>1921</v>
      </c>
      <c r="AT2994">
        <v>0</v>
      </c>
      <c r="AU2994">
        <v>0</v>
      </c>
      <c r="AV2994">
        <v>890480123</v>
      </c>
      <c r="AW2994" t="s">
        <v>1920</v>
      </c>
      <c r="AX2994">
        <v>5</v>
      </c>
      <c r="BC2994">
        <v>2</v>
      </c>
      <c r="BD2994">
        <v>7</v>
      </c>
      <c r="BE2994">
        <v>2</v>
      </c>
    </row>
    <row r="2995" spans="1:57" x14ac:dyDescent="0.25">
      <c r="A2995" s="179">
        <f t="shared" si="46"/>
        <v>11661</v>
      </c>
      <c r="B2995" t="s">
        <v>1923</v>
      </c>
      <c r="C2995">
        <v>73072983</v>
      </c>
      <c r="D2995">
        <v>144105</v>
      </c>
      <c r="E2995">
        <v>4</v>
      </c>
      <c r="F2995">
        <v>550014003</v>
      </c>
      <c r="G2995" s="180">
        <v>42779</v>
      </c>
      <c r="H2995" s="180">
        <v>45260</v>
      </c>
      <c r="I2995">
        <v>0</v>
      </c>
      <c r="J2995">
        <v>1</v>
      </c>
      <c r="K2995">
        <v>0</v>
      </c>
      <c r="L2995">
        <v>30</v>
      </c>
      <c r="M2995">
        <v>2</v>
      </c>
      <c r="N2995" s="170">
        <v>22490513</v>
      </c>
      <c r="O2995" s="170">
        <v>24960000</v>
      </c>
      <c r="P2995" s="178">
        <v>22211</v>
      </c>
      <c r="Q2995" s="178">
        <v>854</v>
      </c>
      <c r="R2995" s="178">
        <v>20409</v>
      </c>
      <c r="S2995">
        <v>0</v>
      </c>
      <c r="T2995">
        <v>0</v>
      </c>
      <c r="U2995">
        <v>0</v>
      </c>
      <c r="W2995">
        <v>0</v>
      </c>
      <c r="X2995">
        <v>0</v>
      </c>
      <c r="Y2995">
        <v>0</v>
      </c>
      <c r="AB2995" s="180">
        <v>44285</v>
      </c>
      <c r="AC2995">
        <v>1</v>
      </c>
      <c r="AD2995" t="s">
        <v>1922</v>
      </c>
      <c r="AE2995">
        <v>1</v>
      </c>
      <c r="AF2995">
        <v>30</v>
      </c>
      <c r="AG2995">
        <v>0</v>
      </c>
      <c r="AN2995">
        <v>1</v>
      </c>
      <c r="AO2995">
        <v>1</v>
      </c>
      <c r="AR2995" s="178">
        <v>8748</v>
      </c>
      <c r="AS2995" t="s">
        <v>1921</v>
      </c>
      <c r="AT2995">
        <v>0</v>
      </c>
      <c r="AU2995">
        <v>0</v>
      </c>
      <c r="AV2995">
        <v>890480123</v>
      </c>
      <c r="AW2995" t="s">
        <v>1920</v>
      </c>
      <c r="AX2995">
        <v>5</v>
      </c>
      <c r="BC2995">
        <v>2</v>
      </c>
      <c r="BD2995">
        <v>7</v>
      </c>
      <c r="BE2995">
        <v>2</v>
      </c>
    </row>
    <row r="2996" spans="1:57" x14ac:dyDescent="0.25">
      <c r="A2996" s="179">
        <f t="shared" si="46"/>
        <v>6682</v>
      </c>
      <c r="B2996" t="s">
        <v>1923</v>
      </c>
      <c r="C2996">
        <v>73072983</v>
      </c>
      <c r="D2996">
        <v>144105</v>
      </c>
      <c r="E2996">
        <v>4</v>
      </c>
      <c r="F2996">
        <v>550014057</v>
      </c>
      <c r="G2996" s="180">
        <v>42785</v>
      </c>
      <c r="H2996" s="180">
        <v>45260</v>
      </c>
      <c r="I2996">
        <v>0</v>
      </c>
      <c r="J2996">
        <v>1</v>
      </c>
      <c r="K2996">
        <v>0</v>
      </c>
      <c r="L2996">
        <v>30</v>
      </c>
      <c r="M2996">
        <v>2</v>
      </c>
      <c r="N2996" s="170">
        <v>22490513</v>
      </c>
      <c r="O2996" s="170">
        <v>24960000</v>
      </c>
      <c r="P2996" s="178">
        <v>12743</v>
      </c>
      <c r="Q2996" s="178">
        <v>490</v>
      </c>
      <c r="R2996" s="178">
        <v>11695</v>
      </c>
      <c r="S2996">
        <v>0</v>
      </c>
      <c r="T2996">
        <v>0</v>
      </c>
      <c r="U2996">
        <v>0</v>
      </c>
      <c r="W2996">
        <v>0</v>
      </c>
      <c r="X2996">
        <v>0</v>
      </c>
      <c r="Y2996">
        <v>0</v>
      </c>
      <c r="AB2996" s="180">
        <v>44285</v>
      </c>
      <c r="AC2996">
        <v>1</v>
      </c>
      <c r="AD2996" t="s">
        <v>1922</v>
      </c>
      <c r="AE2996">
        <v>1</v>
      </c>
      <c r="AF2996">
        <v>30</v>
      </c>
      <c r="AG2996">
        <v>0</v>
      </c>
      <c r="AN2996">
        <v>1</v>
      </c>
      <c r="AO2996">
        <v>1</v>
      </c>
      <c r="AR2996" s="178">
        <v>5013</v>
      </c>
      <c r="AS2996" t="s">
        <v>1921</v>
      </c>
      <c r="AT2996">
        <v>0</v>
      </c>
      <c r="AU2996">
        <v>0</v>
      </c>
      <c r="AV2996">
        <v>890480123</v>
      </c>
      <c r="AW2996" t="s">
        <v>1920</v>
      </c>
      <c r="AX2996">
        <v>5</v>
      </c>
      <c r="BC2996">
        <v>2</v>
      </c>
      <c r="BD2996">
        <v>7</v>
      </c>
      <c r="BE2996">
        <v>2</v>
      </c>
    </row>
    <row r="2997" spans="1:57" x14ac:dyDescent="0.25">
      <c r="A2997" s="179">
        <f t="shared" si="46"/>
        <v>75758</v>
      </c>
      <c r="B2997" t="s">
        <v>1923</v>
      </c>
      <c r="C2997">
        <v>73072983</v>
      </c>
      <c r="D2997">
        <v>144105</v>
      </c>
      <c r="E2997">
        <v>4</v>
      </c>
      <c r="F2997">
        <v>550014367</v>
      </c>
      <c r="G2997" s="180">
        <v>42806</v>
      </c>
      <c r="H2997" s="180">
        <v>45260</v>
      </c>
      <c r="I2997">
        <v>0</v>
      </c>
      <c r="J2997">
        <v>1</v>
      </c>
      <c r="K2997">
        <v>0</v>
      </c>
      <c r="L2997">
        <v>30</v>
      </c>
      <c r="M2997">
        <v>2</v>
      </c>
      <c r="N2997" s="170">
        <v>22490513</v>
      </c>
      <c r="O2997" s="170">
        <v>24960000</v>
      </c>
      <c r="P2997" s="178">
        <v>144283</v>
      </c>
      <c r="Q2997" s="178">
        <v>5547</v>
      </c>
      <c r="R2997" s="178">
        <v>132588</v>
      </c>
      <c r="S2997">
        <v>0</v>
      </c>
      <c r="T2997">
        <v>0</v>
      </c>
      <c r="U2997">
        <v>0</v>
      </c>
      <c r="W2997">
        <v>0</v>
      </c>
      <c r="X2997">
        <v>0</v>
      </c>
      <c r="Y2997">
        <v>0</v>
      </c>
      <c r="AB2997" s="180">
        <v>44285</v>
      </c>
      <c r="AC2997">
        <v>1</v>
      </c>
      <c r="AD2997" t="s">
        <v>1922</v>
      </c>
      <c r="AE2997">
        <v>1</v>
      </c>
      <c r="AF2997">
        <v>30</v>
      </c>
      <c r="AG2997">
        <v>0</v>
      </c>
      <c r="AN2997">
        <v>1</v>
      </c>
      <c r="AO2997">
        <v>1</v>
      </c>
      <c r="AR2997" s="178">
        <v>56830</v>
      </c>
      <c r="AS2997" t="s">
        <v>1921</v>
      </c>
      <c r="AT2997">
        <v>0</v>
      </c>
      <c r="AU2997">
        <v>0</v>
      </c>
      <c r="AV2997">
        <v>890480123</v>
      </c>
      <c r="AW2997" t="s">
        <v>1920</v>
      </c>
      <c r="AX2997">
        <v>5</v>
      </c>
      <c r="BC2997">
        <v>2</v>
      </c>
      <c r="BD2997">
        <v>7</v>
      </c>
      <c r="BE2997">
        <v>2</v>
      </c>
    </row>
    <row r="2998" spans="1:57" x14ac:dyDescent="0.25">
      <c r="A2998" s="179">
        <f t="shared" si="46"/>
        <v>69913</v>
      </c>
      <c r="B2998" t="s">
        <v>1923</v>
      </c>
      <c r="C2998">
        <v>73072983</v>
      </c>
      <c r="D2998">
        <v>144105</v>
      </c>
      <c r="E2998">
        <v>4</v>
      </c>
      <c r="F2998">
        <v>550014368</v>
      </c>
      <c r="G2998" s="180">
        <v>42806</v>
      </c>
      <c r="H2998" s="180">
        <v>45260</v>
      </c>
      <c r="I2998">
        <v>0</v>
      </c>
      <c r="J2998">
        <v>1</v>
      </c>
      <c r="K2998">
        <v>0</v>
      </c>
      <c r="L2998">
        <v>30</v>
      </c>
      <c r="M2998">
        <v>2</v>
      </c>
      <c r="N2998" s="170">
        <v>22490513</v>
      </c>
      <c r="O2998" s="170">
        <v>24960000</v>
      </c>
      <c r="P2998" s="178">
        <v>133156</v>
      </c>
      <c r="Q2998" s="178">
        <v>5119</v>
      </c>
      <c r="R2998" s="178">
        <v>122358</v>
      </c>
      <c r="S2998">
        <v>0</v>
      </c>
      <c r="T2998">
        <v>0</v>
      </c>
      <c r="U2998">
        <v>0</v>
      </c>
      <c r="W2998">
        <v>0</v>
      </c>
      <c r="X2998">
        <v>0</v>
      </c>
      <c r="Y2998">
        <v>0</v>
      </c>
      <c r="AB2998" s="180">
        <v>44285</v>
      </c>
      <c r="AC2998">
        <v>1</v>
      </c>
      <c r="AD2998" t="s">
        <v>1922</v>
      </c>
      <c r="AE2998">
        <v>1</v>
      </c>
      <c r="AF2998">
        <v>30</v>
      </c>
      <c r="AG2998">
        <v>0</v>
      </c>
      <c r="AN2998">
        <v>1</v>
      </c>
      <c r="AO2998">
        <v>1</v>
      </c>
      <c r="AR2998" s="178">
        <v>52445</v>
      </c>
      <c r="AS2998" t="s">
        <v>1921</v>
      </c>
      <c r="AT2998">
        <v>0</v>
      </c>
      <c r="AU2998">
        <v>0</v>
      </c>
      <c r="AV2998">
        <v>890480123</v>
      </c>
      <c r="AW2998" t="s">
        <v>1920</v>
      </c>
      <c r="AX2998">
        <v>5</v>
      </c>
      <c r="BC2998">
        <v>2</v>
      </c>
      <c r="BD2998">
        <v>7</v>
      </c>
      <c r="BE2998">
        <v>2</v>
      </c>
    </row>
    <row r="2999" spans="1:57" x14ac:dyDescent="0.25">
      <c r="A2999" s="179">
        <f t="shared" si="46"/>
        <v>63289</v>
      </c>
      <c r="B2999" t="s">
        <v>1923</v>
      </c>
      <c r="C2999">
        <v>73072983</v>
      </c>
      <c r="D2999">
        <v>144105</v>
      </c>
      <c r="E2999">
        <v>4</v>
      </c>
      <c r="F2999">
        <v>550014384</v>
      </c>
      <c r="G2999" s="180">
        <v>42808</v>
      </c>
      <c r="H2999" s="180">
        <v>45260</v>
      </c>
      <c r="I2999">
        <v>0</v>
      </c>
      <c r="J2999">
        <v>1</v>
      </c>
      <c r="K2999">
        <v>0</v>
      </c>
      <c r="L2999">
        <v>30</v>
      </c>
      <c r="M2999">
        <v>2</v>
      </c>
      <c r="N2999" s="170">
        <v>22490513</v>
      </c>
      <c r="O2999" s="170">
        <v>24960000</v>
      </c>
      <c r="P2999" s="178">
        <v>120535</v>
      </c>
      <c r="Q2999" s="178">
        <v>4634</v>
      </c>
      <c r="R2999" s="178">
        <v>110765</v>
      </c>
      <c r="S2999">
        <v>0</v>
      </c>
      <c r="T2999">
        <v>0</v>
      </c>
      <c r="U2999">
        <v>0</v>
      </c>
      <c r="W2999">
        <v>0</v>
      </c>
      <c r="X2999">
        <v>0</v>
      </c>
      <c r="Y2999">
        <v>0</v>
      </c>
      <c r="AB2999" s="180">
        <v>44285</v>
      </c>
      <c r="AC2999">
        <v>1</v>
      </c>
      <c r="AD2999" t="s">
        <v>1922</v>
      </c>
      <c r="AE2999">
        <v>1</v>
      </c>
      <c r="AF2999">
        <v>30</v>
      </c>
      <c r="AG2999">
        <v>0</v>
      </c>
      <c r="AN2999">
        <v>1</v>
      </c>
      <c r="AO2999">
        <v>1</v>
      </c>
      <c r="AR2999" s="178">
        <v>47476</v>
      </c>
      <c r="AS2999" t="s">
        <v>1921</v>
      </c>
      <c r="AT2999">
        <v>0</v>
      </c>
      <c r="AU2999">
        <v>0</v>
      </c>
      <c r="AV2999">
        <v>890480123</v>
      </c>
      <c r="AW2999" t="s">
        <v>1920</v>
      </c>
      <c r="AX2999">
        <v>5</v>
      </c>
      <c r="BC2999">
        <v>2</v>
      </c>
      <c r="BD2999">
        <v>7</v>
      </c>
      <c r="BE2999">
        <v>2</v>
      </c>
    </row>
    <row r="3000" spans="1:57" x14ac:dyDescent="0.25">
      <c r="A3000" s="179">
        <f t="shared" si="46"/>
        <v>31605</v>
      </c>
      <c r="B3000" t="s">
        <v>1923</v>
      </c>
      <c r="C3000">
        <v>73072983</v>
      </c>
      <c r="D3000">
        <v>144105</v>
      </c>
      <c r="E3000">
        <v>4</v>
      </c>
      <c r="F3000">
        <v>550014385</v>
      </c>
      <c r="G3000" s="180">
        <v>42808</v>
      </c>
      <c r="H3000" s="180">
        <v>45260</v>
      </c>
      <c r="I3000">
        <v>0</v>
      </c>
      <c r="J3000">
        <v>1</v>
      </c>
      <c r="K3000">
        <v>0</v>
      </c>
      <c r="L3000">
        <v>30</v>
      </c>
      <c r="M3000">
        <v>2</v>
      </c>
      <c r="N3000" s="170">
        <v>22490513</v>
      </c>
      <c r="O3000" s="170">
        <v>24960000</v>
      </c>
      <c r="P3000" s="178">
        <v>60207</v>
      </c>
      <c r="Q3000" s="178">
        <v>2315</v>
      </c>
      <c r="R3000" s="178">
        <v>55314</v>
      </c>
      <c r="S3000">
        <v>0</v>
      </c>
      <c r="T3000">
        <v>0</v>
      </c>
      <c r="U3000">
        <v>0</v>
      </c>
      <c r="W3000">
        <v>0</v>
      </c>
      <c r="X3000">
        <v>0</v>
      </c>
      <c r="Y3000">
        <v>0</v>
      </c>
      <c r="AB3000" s="180">
        <v>44285</v>
      </c>
      <c r="AC3000">
        <v>1</v>
      </c>
      <c r="AD3000" t="s">
        <v>1922</v>
      </c>
      <c r="AE3000">
        <v>1</v>
      </c>
      <c r="AF3000">
        <v>30</v>
      </c>
      <c r="AG3000">
        <v>0</v>
      </c>
      <c r="AN3000">
        <v>1</v>
      </c>
      <c r="AO3000">
        <v>1</v>
      </c>
      <c r="AR3000" s="178">
        <v>23709</v>
      </c>
      <c r="AS3000" t="s">
        <v>1921</v>
      </c>
      <c r="AT3000">
        <v>0</v>
      </c>
      <c r="AU3000">
        <v>0</v>
      </c>
      <c r="AV3000">
        <v>890480123</v>
      </c>
      <c r="AW3000" t="s">
        <v>1920</v>
      </c>
      <c r="AX3000">
        <v>5</v>
      </c>
      <c r="BC3000">
        <v>2</v>
      </c>
      <c r="BD3000">
        <v>7</v>
      </c>
      <c r="BE3000">
        <v>2</v>
      </c>
    </row>
    <row r="3001" spans="1:57" x14ac:dyDescent="0.25">
      <c r="A3001" s="179">
        <f t="shared" si="46"/>
        <v>18906</v>
      </c>
      <c r="B3001" t="s">
        <v>1923</v>
      </c>
      <c r="C3001">
        <v>73072983</v>
      </c>
      <c r="D3001">
        <v>144105</v>
      </c>
      <c r="E3001">
        <v>4</v>
      </c>
      <c r="F3001">
        <v>550014387</v>
      </c>
      <c r="G3001" s="180">
        <v>42808</v>
      </c>
      <c r="H3001" s="180">
        <v>45260</v>
      </c>
      <c r="I3001">
        <v>0</v>
      </c>
      <c r="J3001">
        <v>1</v>
      </c>
      <c r="K3001">
        <v>0</v>
      </c>
      <c r="L3001">
        <v>30</v>
      </c>
      <c r="M3001">
        <v>2</v>
      </c>
      <c r="N3001" s="170">
        <v>22490513</v>
      </c>
      <c r="O3001" s="170">
        <v>24960000</v>
      </c>
      <c r="P3001" s="178">
        <v>36014</v>
      </c>
      <c r="Q3001" s="178">
        <v>1385</v>
      </c>
      <c r="R3001" s="178">
        <v>33089</v>
      </c>
      <c r="S3001">
        <v>0</v>
      </c>
      <c r="T3001">
        <v>0</v>
      </c>
      <c r="U3001">
        <v>0</v>
      </c>
      <c r="W3001">
        <v>0</v>
      </c>
      <c r="X3001">
        <v>0</v>
      </c>
      <c r="Y3001">
        <v>0</v>
      </c>
      <c r="AB3001" s="180">
        <v>44285</v>
      </c>
      <c r="AC3001">
        <v>1</v>
      </c>
      <c r="AD3001" t="s">
        <v>1922</v>
      </c>
      <c r="AE3001">
        <v>1</v>
      </c>
      <c r="AF3001">
        <v>30</v>
      </c>
      <c r="AG3001">
        <v>0</v>
      </c>
      <c r="AN3001">
        <v>1</v>
      </c>
      <c r="AO3001">
        <v>1</v>
      </c>
      <c r="AR3001" s="178">
        <v>14183</v>
      </c>
      <c r="AS3001" t="s">
        <v>1921</v>
      </c>
      <c r="AT3001">
        <v>0</v>
      </c>
      <c r="AU3001">
        <v>0</v>
      </c>
      <c r="AV3001">
        <v>890480123</v>
      </c>
      <c r="AW3001" t="s">
        <v>1920</v>
      </c>
      <c r="AX3001">
        <v>5</v>
      </c>
      <c r="BC3001">
        <v>2</v>
      </c>
      <c r="BD3001">
        <v>7</v>
      </c>
      <c r="BE3001">
        <v>2</v>
      </c>
    </row>
    <row r="3002" spans="1:57" x14ac:dyDescent="0.25">
      <c r="A3002" s="179">
        <f t="shared" si="46"/>
        <v>27540</v>
      </c>
      <c r="B3002" t="s">
        <v>1923</v>
      </c>
      <c r="C3002">
        <v>73072983</v>
      </c>
      <c r="D3002">
        <v>144105</v>
      </c>
      <c r="E3002">
        <v>4</v>
      </c>
      <c r="F3002">
        <v>550014390</v>
      </c>
      <c r="G3002" s="180">
        <v>42809</v>
      </c>
      <c r="H3002" s="180">
        <v>45260</v>
      </c>
      <c r="I3002">
        <v>0</v>
      </c>
      <c r="J3002">
        <v>1</v>
      </c>
      <c r="K3002">
        <v>0</v>
      </c>
      <c r="L3002">
        <v>30</v>
      </c>
      <c r="M3002">
        <v>2</v>
      </c>
      <c r="N3002" s="170">
        <v>22490513</v>
      </c>
      <c r="O3002" s="170">
        <v>24960000</v>
      </c>
      <c r="P3002" s="178">
        <v>52448</v>
      </c>
      <c r="Q3002" s="178">
        <v>2016</v>
      </c>
      <c r="R3002" s="178">
        <v>48199</v>
      </c>
      <c r="S3002">
        <v>0</v>
      </c>
      <c r="T3002">
        <v>0</v>
      </c>
      <c r="U3002">
        <v>0</v>
      </c>
      <c r="W3002">
        <v>0</v>
      </c>
      <c r="X3002">
        <v>0</v>
      </c>
      <c r="Y3002">
        <v>0</v>
      </c>
      <c r="AB3002" s="180">
        <v>44285</v>
      </c>
      <c r="AC3002">
        <v>1</v>
      </c>
      <c r="AD3002" t="s">
        <v>1922</v>
      </c>
      <c r="AE3002">
        <v>1</v>
      </c>
      <c r="AF3002">
        <v>30</v>
      </c>
      <c r="AG3002">
        <v>0</v>
      </c>
      <c r="AN3002">
        <v>1</v>
      </c>
      <c r="AO3002">
        <v>1</v>
      </c>
      <c r="AR3002" s="178">
        <v>20659</v>
      </c>
      <c r="AS3002" t="s">
        <v>1921</v>
      </c>
      <c r="AT3002">
        <v>0</v>
      </c>
      <c r="AU3002">
        <v>0</v>
      </c>
      <c r="AV3002">
        <v>890480123</v>
      </c>
      <c r="AW3002" t="s">
        <v>1920</v>
      </c>
      <c r="AX3002">
        <v>5</v>
      </c>
      <c r="BC3002">
        <v>2</v>
      </c>
      <c r="BD3002">
        <v>7</v>
      </c>
      <c r="BE3002">
        <v>2</v>
      </c>
    </row>
    <row r="3003" spans="1:57" x14ac:dyDescent="0.25">
      <c r="A3003" s="179">
        <f t="shared" si="46"/>
        <v>5582</v>
      </c>
      <c r="B3003" t="s">
        <v>1923</v>
      </c>
      <c r="C3003">
        <v>73072983</v>
      </c>
      <c r="D3003">
        <v>144105</v>
      </c>
      <c r="E3003">
        <v>4</v>
      </c>
      <c r="F3003">
        <v>550014417</v>
      </c>
      <c r="G3003" s="180">
        <v>42813</v>
      </c>
      <c r="H3003" s="180">
        <v>45260</v>
      </c>
      <c r="I3003">
        <v>0</v>
      </c>
      <c r="J3003">
        <v>1</v>
      </c>
      <c r="K3003">
        <v>0</v>
      </c>
      <c r="L3003">
        <v>30</v>
      </c>
      <c r="M3003">
        <v>2</v>
      </c>
      <c r="N3003" s="170">
        <v>22490513</v>
      </c>
      <c r="O3003" s="170">
        <v>24960000</v>
      </c>
      <c r="P3003" s="178">
        <v>10640</v>
      </c>
      <c r="Q3003" s="178">
        <v>409</v>
      </c>
      <c r="R3003" s="178">
        <v>9769</v>
      </c>
      <c r="S3003">
        <v>0</v>
      </c>
      <c r="T3003">
        <v>0</v>
      </c>
      <c r="U3003">
        <v>0</v>
      </c>
      <c r="W3003">
        <v>0</v>
      </c>
      <c r="X3003">
        <v>0</v>
      </c>
      <c r="Y3003">
        <v>0</v>
      </c>
      <c r="AB3003" s="180">
        <v>44285</v>
      </c>
      <c r="AC3003">
        <v>1</v>
      </c>
      <c r="AD3003" t="s">
        <v>1922</v>
      </c>
      <c r="AE3003">
        <v>1</v>
      </c>
      <c r="AF3003">
        <v>30</v>
      </c>
      <c r="AG3003">
        <v>0</v>
      </c>
      <c r="AN3003">
        <v>1</v>
      </c>
      <c r="AO3003">
        <v>1</v>
      </c>
      <c r="AR3003" s="178">
        <v>4187</v>
      </c>
      <c r="AS3003" t="s">
        <v>1921</v>
      </c>
      <c r="AT3003">
        <v>0</v>
      </c>
      <c r="AU3003">
        <v>0</v>
      </c>
      <c r="AV3003">
        <v>890480123</v>
      </c>
      <c r="AW3003" t="s">
        <v>1920</v>
      </c>
      <c r="AX3003">
        <v>5</v>
      </c>
      <c r="BC3003">
        <v>2</v>
      </c>
      <c r="BD3003">
        <v>7</v>
      </c>
      <c r="BE3003">
        <v>2</v>
      </c>
    </row>
    <row r="3004" spans="1:57" x14ac:dyDescent="0.25">
      <c r="A3004" s="179">
        <f t="shared" si="46"/>
        <v>5582</v>
      </c>
      <c r="B3004" t="s">
        <v>1923</v>
      </c>
      <c r="C3004">
        <v>73072983</v>
      </c>
      <c r="D3004">
        <v>144105</v>
      </c>
      <c r="E3004">
        <v>4</v>
      </c>
      <c r="F3004">
        <v>550014434</v>
      </c>
      <c r="G3004" s="180">
        <v>42815</v>
      </c>
      <c r="H3004" s="180">
        <v>45260</v>
      </c>
      <c r="I3004">
        <v>0</v>
      </c>
      <c r="J3004">
        <v>1</v>
      </c>
      <c r="K3004">
        <v>0</v>
      </c>
      <c r="L3004">
        <v>30</v>
      </c>
      <c r="M3004">
        <v>2</v>
      </c>
      <c r="N3004" s="170">
        <v>22490513</v>
      </c>
      <c r="O3004" s="170">
        <v>24960000</v>
      </c>
      <c r="P3004" s="178">
        <v>10640</v>
      </c>
      <c r="Q3004" s="178">
        <v>409</v>
      </c>
      <c r="R3004" s="178">
        <v>9769</v>
      </c>
      <c r="S3004">
        <v>0</v>
      </c>
      <c r="T3004">
        <v>0</v>
      </c>
      <c r="U3004">
        <v>0</v>
      </c>
      <c r="W3004">
        <v>0</v>
      </c>
      <c r="X3004">
        <v>0</v>
      </c>
      <c r="Y3004">
        <v>0</v>
      </c>
      <c r="AB3004" s="180">
        <v>44285</v>
      </c>
      <c r="AC3004">
        <v>1</v>
      </c>
      <c r="AD3004" t="s">
        <v>1922</v>
      </c>
      <c r="AE3004">
        <v>1</v>
      </c>
      <c r="AF3004">
        <v>30</v>
      </c>
      <c r="AG3004">
        <v>0</v>
      </c>
      <c r="AN3004">
        <v>1</v>
      </c>
      <c r="AO3004">
        <v>1</v>
      </c>
      <c r="AR3004" s="178">
        <v>4187</v>
      </c>
      <c r="AS3004" t="s">
        <v>1921</v>
      </c>
      <c r="AT3004">
        <v>0</v>
      </c>
      <c r="AU3004">
        <v>0</v>
      </c>
      <c r="AV3004">
        <v>890480123</v>
      </c>
      <c r="AW3004" t="s">
        <v>1920</v>
      </c>
      <c r="AX3004">
        <v>5</v>
      </c>
      <c r="BC3004">
        <v>2</v>
      </c>
      <c r="BD3004">
        <v>7</v>
      </c>
      <c r="BE3004">
        <v>2</v>
      </c>
    </row>
    <row r="3005" spans="1:57" x14ac:dyDescent="0.25">
      <c r="A3005" s="179">
        <f t="shared" si="46"/>
        <v>22337</v>
      </c>
      <c r="B3005" t="s">
        <v>1923</v>
      </c>
      <c r="C3005">
        <v>73072983</v>
      </c>
      <c r="D3005">
        <v>144105</v>
      </c>
      <c r="E3005">
        <v>4</v>
      </c>
      <c r="F3005">
        <v>550014446</v>
      </c>
      <c r="G3005" s="180">
        <v>42817</v>
      </c>
      <c r="H3005" s="180">
        <v>45260</v>
      </c>
      <c r="I3005">
        <v>0</v>
      </c>
      <c r="J3005">
        <v>1</v>
      </c>
      <c r="K3005">
        <v>0</v>
      </c>
      <c r="L3005">
        <v>30</v>
      </c>
      <c r="M3005">
        <v>2</v>
      </c>
      <c r="N3005" s="170">
        <v>22490513</v>
      </c>
      <c r="O3005" s="170">
        <v>24960000</v>
      </c>
      <c r="P3005" s="178">
        <v>42539</v>
      </c>
      <c r="Q3005" s="178">
        <v>1635</v>
      </c>
      <c r="R3005" s="178">
        <v>39093</v>
      </c>
      <c r="S3005">
        <v>0</v>
      </c>
      <c r="T3005">
        <v>0</v>
      </c>
      <c r="U3005">
        <v>0</v>
      </c>
      <c r="W3005">
        <v>0</v>
      </c>
      <c r="X3005">
        <v>0</v>
      </c>
      <c r="Y3005">
        <v>0</v>
      </c>
      <c r="AB3005" s="180">
        <v>44285</v>
      </c>
      <c r="AC3005">
        <v>1</v>
      </c>
      <c r="AD3005" t="s">
        <v>1922</v>
      </c>
      <c r="AE3005">
        <v>1</v>
      </c>
      <c r="AF3005">
        <v>30</v>
      </c>
      <c r="AG3005">
        <v>0</v>
      </c>
      <c r="AN3005">
        <v>1</v>
      </c>
      <c r="AO3005">
        <v>1</v>
      </c>
      <c r="AR3005" s="178">
        <v>16756</v>
      </c>
      <c r="AS3005" t="s">
        <v>1921</v>
      </c>
      <c r="AT3005">
        <v>0</v>
      </c>
      <c r="AU3005">
        <v>0</v>
      </c>
      <c r="AV3005">
        <v>890480123</v>
      </c>
      <c r="AW3005" t="s">
        <v>1920</v>
      </c>
      <c r="AX3005">
        <v>5</v>
      </c>
      <c r="BC3005">
        <v>2</v>
      </c>
      <c r="BD3005">
        <v>7</v>
      </c>
      <c r="BE3005">
        <v>2</v>
      </c>
    </row>
    <row r="3006" spans="1:57" x14ac:dyDescent="0.25">
      <c r="A3006" s="179">
        <f t="shared" si="46"/>
        <v>22337</v>
      </c>
      <c r="B3006" t="s">
        <v>1923</v>
      </c>
      <c r="C3006">
        <v>73072983</v>
      </c>
      <c r="D3006">
        <v>144105</v>
      </c>
      <c r="E3006">
        <v>4</v>
      </c>
      <c r="F3006">
        <v>550014451</v>
      </c>
      <c r="G3006" s="180">
        <v>42818</v>
      </c>
      <c r="H3006" s="180">
        <v>45260</v>
      </c>
      <c r="I3006">
        <v>0</v>
      </c>
      <c r="J3006">
        <v>1</v>
      </c>
      <c r="K3006">
        <v>0</v>
      </c>
      <c r="L3006">
        <v>30</v>
      </c>
      <c r="M3006">
        <v>2</v>
      </c>
      <c r="N3006" s="170">
        <v>22490513</v>
      </c>
      <c r="O3006" s="170">
        <v>24960000</v>
      </c>
      <c r="P3006" s="178">
        <v>42539</v>
      </c>
      <c r="Q3006" s="178">
        <v>1635</v>
      </c>
      <c r="R3006" s="178">
        <v>39093</v>
      </c>
      <c r="S3006">
        <v>0</v>
      </c>
      <c r="T3006">
        <v>0</v>
      </c>
      <c r="U3006">
        <v>0</v>
      </c>
      <c r="W3006">
        <v>0</v>
      </c>
      <c r="X3006">
        <v>0</v>
      </c>
      <c r="Y3006">
        <v>0</v>
      </c>
      <c r="AB3006" s="180">
        <v>44285</v>
      </c>
      <c r="AC3006">
        <v>1</v>
      </c>
      <c r="AD3006" t="s">
        <v>1922</v>
      </c>
      <c r="AE3006">
        <v>1</v>
      </c>
      <c r="AF3006">
        <v>30</v>
      </c>
      <c r="AG3006">
        <v>0</v>
      </c>
      <c r="AN3006">
        <v>1</v>
      </c>
      <c r="AO3006">
        <v>1</v>
      </c>
      <c r="AR3006" s="178">
        <v>16756</v>
      </c>
      <c r="AS3006" t="s">
        <v>1921</v>
      </c>
      <c r="AT3006">
        <v>0</v>
      </c>
      <c r="AU3006">
        <v>0</v>
      </c>
      <c r="AV3006">
        <v>890480123</v>
      </c>
      <c r="AW3006" t="s">
        <v>1920</v>
      </c>
      <c r="AX3006">
        <v>5</v>
      </c>
      <c r="BC3006">
        <v>2</v>
      </c>
      <c r="BD3006">
        <v>7</v>
      </c>
      <c r="BE3006">
        <v>2</v>
      </c>
    </row>
    <row r="3007" spans="1:57" x14ac:dyDescent="0.25">
      <c r="A3007" s="179">
        <f t="shared" si="46"/>
        <v>22337</v>
      </c>
      <c r="B3007" t="s">
        <v>1923</v>
      </c>
      <c r="C3007">
        <v>73072983</v>
      </c>
      <c r="D3007">
        <v>144105</v>
      </c>
      <c r="E3007">
        <v>4</v>
      </c>
      <c r="F3007">
        <v>550014454</v>
      </c>
      <c r="G3007" s="180">
        <v>42819</v>
      </c>
      <c r="H3007" s="180">
        <v>45260</v>
      </c>
      <c r="I3007">
        <v>0</v>
      </c>
      <c r="J3007">
        <v>1</v>
      </c>
      <c r="K3007">
        <v>0</v>
      </c>
      <c r="L3007">
        <v>30</v>
      </c>
      <c r="M3007">
        <v>2</v>
      </c>
      <c r="N3007" s="170">
        <v>22490513</v>
      </c>
      <c r="O3007" s="170">
        <v>24960000</v>
      </c>
      <c r="P3007" s="178">
        <v>42539</v>
      </c>
      <c r="Q3007" s="178">
        <v>1635</v>
      </c>
      <c r="R3007" s="178">
        <v>39093</v>
      </c>
      <c r="S3007">
        <v>0</v>
      </c>
      <c r="T3007">
        <v>0</v>
      </c>
      <c r="U3007">
        <v>0</v>
      </c>
      <c r="W3007">
        <v>0</v>
      </c>
      <c r="X3007">
        <v>0</v>
      </c>
      <c r="Y3007">
        <v>0</v>
      </c>
      <c r="AB3007" s="180">
        <v>44285</v>
      </c>
      <c r="AC3007">
        <v>1</v>
      </c>
      <c r="AD3007" t="s">
        <v>1922</v>
      </c>
      <c r="AE3007">
        <v>1</v>
      </c>
      <c r="AF3007">
        <v>30</v>
      </c>
      <c r="AG3007">
        <v>0</v>
      </c>
      <c r="AN3007">
        <v>1</v>
      </c>
      <c r="AO3007">
        <v>1</v>
      </c>
      <c r="AR3007" s="178">
        <v>16756</v>
      </c>
      <c r="AS3007" t="s">
        <v>1921</v>
      </c>
      <c r="AT3007">
        <v>0</v>
      </c>
      <c r="AU3007">
        <v>0</v>
      </c>
      <c r="AV3007">
        <v>890480123</v>
      </c>
      <c r="AW3007" t="s">
        <v>1920</v>
      </c>
      <c r="AX3007">
        <v>5</v>
      </c>
      <c r="BC3007">
        <v>2</v>
      </c>
      <c r="BD3007">
        <v>7</v>
      </c>
      <c r="BE3007">
        <v>2</v>
      </c>
    </row>
    <row r="3008" spans="1:57" x14ac:dyDescent="0.25">
      <c r="A3008" s="179">
        <f t="shared" si="46"/>
        <v>22495</v>
      </c>
      <c r="B3008" t="s">
        <v>1923</v>
      </c>
      <c r="C3008">
        <v>73072983</v>
      </c>
      <c r="D3008">
        <v>144105</v>
      </c>
      <c r="E3008">
        <v>4</v>
      </c>
      <c r="F3008">
        <v>550014461</v>
      </c>
      <c r="G3008" s="180">
        <v>42820</v>
      </c>
      <c r="H3008" s="180">
        <v>45260</v>
      </c>
      <c r="I3008">
        <v>0</v>
      </c>
      <c r="J3008">
        <v>1</v>
      </c>
      <c r="K3008">
        <v>0</v>
      </c>
      <c r="L3008">
        <v>30</v>
      </c>
      <c r="M3008">
        <v>2</v>
      </c>
      <c r="N3008" s="170">
        <v>22490513</v>
      </c>
      <c r="O3008" s="170">
        <v>24960000</v>
      </c>
      <c r="P3008" s="178">
        <v>42847</v>
      </c>
      <c r="Q3008" s="178">
        <v>1647</v>
      </c>
      <c r="R3008" s="178">
        <v>39370</v>
      </c>
      <c r="S3008">
        <v>0</v>
      </c>
      <c r="T3008">
        <v>0</v>
      </c>
      <c r="U3008">
        <v>0</v>
      </c>
      <c r="W3008">
        <v>0</v>
      </c>
      <c r="X3008">
        <v>0</v>
      </c>
      <c r="Y3008">
        <v>0</v>
      </c>
      <c r="AB3008" s="180">
        <v>44285</v>
      </c>
      <c r="AC3008">
        <v>1</v>
      </c>
      <c r="AD3008" t="s">
        <v>1922</v>
      </c>
      <c r="AE3008">
        <v>1</v>
      </c>
      <c r="AF3008">
        <v>30</v>
      </c>
      <c r="AG3008">
        <v>0</v>
      </c>
      <c r="AN3008">
        <v>1</v>
      </c>
      <c r="AO3008">
        <v>1</v>
      </c>
      <c r="AR3008" s="178">
        <v>16875</v>
      </c>
      <c r="AS3008" t="s">
        <v>1921</v>
      </c>
      <c r="AT3008">
        <v>0</v>
      </c>
      <c r="AU3008">
        <v>0</v>
      </c>
      <c r="AV3008">
        <v>890480123</v>
      </c>
      <c r="AW3008" t="s">
        <v>1920</v>
      </c>
      <c r="AX3008">
        <v>5</v>
      </c>
      <c r="BC3008">
        <v>2</v>
      </c>
      <c r="BD3008">
        <v>7</v>
      </c>
      <c r="BE3008">
        <v>2</v>
      </c>
    </row>
    <row r="3009" spans="1:57" x14ac:dyDescent="0.25">
      <c r="A3009" s="179">
        <f t="shared" si="46"/>
        <v>28735</v>
      </c>
      <c r="B3009" t="s">
        <v>1923</v>
      </c>
      <c r="C3009">
        <v>73072983</v>
      </c>
      <c r="D3009">
        <v>144105</v>
      </c>
      <c r="E3009">
        <v>4</v>
      </c>
      <c r="F3009">
        <v>550014471</v>
      </c>
      <c r="G3009" s="180">
        <v>42821</v>
      </c>
      <c r="H3009" s="180">
        <v>45260</v>
      </c>
      <c r="I3009">
        <v>0</v>
      </c>
      <c r="J3009">
        <v>1</v>
      </c>
      <c r="K3009">
        <v>0</v>
      </c>
      <c r="L3009">
        <v>30</v>
      </c>
      <c r="M3009">
        <v>2</v>
      </c>
      <c r="N3009" s="170">
        <v>22490513</v>
      </c>
      <c r="O3009" s="170">
        <v>24960000</v>
      </c>
      <c r="P3009" s="178">
        <v>54729</v>
      </c>
      <c r="Q3009" s="178">
        <v>2104</v>
      </c>
      <c r="R3009" s="178">
        <v>50290</v>
      </c>
      <c r="S3009">
        <v>0</v>
      </c>
      <c r="T3009">
        <v>0</v>
      </c>
      <c r="U3009">
        <v>0</v>
      </c>
      <c r="W3009">
        <v>0</v>
      </c>
      <c r="X3009">
        <v>0</v>
      </c>
      <c r="Y3009">
        <v>0</v>
      </c>
      <c r="AB3009" s="180">
        <v>44285</v>
      </c>
      <c r="AC3009">
        <v>1</v>
      </c>
      <c r="AD3009" t="s">
        <v>1922</v>
      </c>
      <c r="AE3009">
        <v>1</v>
      </c>
      <c r="AF3009">
        <v>30</v>
      </c>
      <c r="AG3009">
        <v>0</v>
      </c>
      <c r="AN3009">
        <v>1</v>
      </c>
      <c r="AO3009">
        <v>1</v>
      </c>
      <c r="AR3009" s="178">
        <v>21555</v>
      </c>
      <c r="AS3009" t="s">
        <v>1921</v>
      </c>
      <c r="AT3009">
        <v>0</v>
      </c>
      <c r="AU3009">
        <v>0</v>
      </c>
      <c r="AV3009">
        <v>890480123</v>
      </c>
      <c r="AW3009" t="s">
        <v>1920</v>
      </c>
      <c r="AX3009">
        <v>5</v>
      </c>
      <c r="BC3009">
        <v>2</v>
      </c>
      <c r="BD3009">
        <v>7</v>
      </c>
      <c r="BE3009">
        <v>2</v>
      </c>
    </row>
    <row r="3010" spans="1:57" x14ac:dyDescent="0.25">
      <c r="A3010" s="179">
        <f t="shared" ref="A3010:A3073" si="47">IF(+R3010&gt;AR3010,R3010-AR3010,0)</f>
        <v>4649</v>
      </c>
      <c r="B3010" t="s">
        <v>1923</v>
      </c>
      <c r="C3010">
        <v>73072983</v>
      </c>
      <c r="D3010">
        <v>144105</v>
      </c>
      <c r="E3010">
        <v>4</v>
      </c>
      <c r="F3010">
        <v>550014481</v>
      </c>
      <c r="G3010" s="180">
        <v>42822</v>
      </c>
      <c r="H3010" s="180">
        <v>45260</v>
      </c>
      <c r="I3010">
        <v>0</v>
      </c>
      <c r="J3010">
        <v>1</v>
      </c>
      <c r="K3010">
        <v>0</v>
      </c>
      <c r="L3010">
        <v>30</v>
      </c>
      <c r="M3010">
        <v>2</v>
      </c>
      <c r="N3010" s="170">
        <v>22490513</v>
      </c>
      <c r="O3010" s="170">
        <v>24960000</v>
      </c>
      <c r="P3010" s="178">
        <v>8863</v>
      </c>
      <c r="Q3010" s="178">
        <v>341</v>
      </c>
      <c r="R3010" s="178">
        <v>8137</v>
      </c>
      <c r="S3010">
        <v>0</v>
      </c>
      <c r="T3010">
        <v>0</v>
      </c>
      <c r="U3010">
        <v>0</v>
      </c>
      <c r="W3010">
        <v>0</v>
      </c>
      <c r="X3010">
        <v>0</v>
      </c>
      <c r="Y3010">
        <v>0</v>
      </c>
      <c r="AB3010" s="180">
        <v>44285</v>
      </c>
      <c r="AC3010">
        <v>1</v>
      </c>
      <c r="AD3010" t="s">
        <v>1922</v>
      </c>
      <c r="AE3010">
        <v>1</v>
      </c>
      <c r="AF3010">
        <v>30</v>
      </c>
      <c r="AG3010">
        <v>0</v>
      </c>
      <c r="AN3010">
        <v>1</v>
      </c>
      <c r="AO3010">
        <v>1</v>
      </c>
      <c r="AR3010" s="178">
        <v>3488</v>
      </c>
      <c r="AS3010" t="s">
        <v>1921</v>
      </c>
      <c r="AT3010">
        <v>0</v>
      </c>
      <c r="AU3010">
        <v>0</v>
      </c>
      <c r="AV3010">
        <v>890480123</v>
      </c>
      <c r="AW3010" t="s">
        <v>1920</v>
      </c>
      <c r="AX3010">
        <v>5</v>
      </c>
      <c r="BC3010">
        <v>2</v>
      </c>
      <c r="BD3010">
        <v>7</v>
      </c>
      <c r="BE3010">
        <v>2</v>
      </c>
    </row>
    <row r="3011" spans="1:57" x14ac:dyDescent="0.25">
      <c r="A3011" s="179">
        <f t="shared" si="47"/>
        <v>9275</v>
      </c>
      <c r="B3011" t="s">
        <v>1923</v>
      </c>
      <c r="C3011">
        <v>73072983</v>
      </c>
      <c r="D3011">
        <v>144105</v>
      </c>
      <c r="E3011">
        <v>4</v>
      </c>
      <c r="F3011">
        <v>550014484</v>
      </c>
      <c r="G3011" s="180">
        <v>42823</v>
      </c>
      <c r="H3011" s="180">
        <v>45260</v>
      </c>
      <c r="I3011">
        <v>0</v>
      </c>
      <c r="J3011">
        <v>1</v>
      </c>
      <c r="K3011">
        <v>0</v>
      </c>
      <c r="L3011">
        <v>30</v>
      </c>
      <c r="M3011">
        <v>2</v>
      </c>
      <c r="N3011" s="170">
        <v>22490513</v>
      </c>
      <c r="O3011" s="170">
        <v>24960000</v>
      </c>
      <c r="P3011" s="178">
        <v>17678</v>
      </c>
      <c r="Q3011" s="178">
        <v>680</v>
      </c>
      <c r="R3011" s="178">
        <v>16232</v>
      </c>
      <c r="S3011">
        <v>0</v>
      </c>
      <c r="T3011">
        <v>0</v>
      </c>
      <c r="U3011">
        <v>0</v>
      </c>
      <c r="W3011">
        <v>0</v>
      </c>
      <c r="X3011">
        <v>0</v>
      </c>
      <c r="Y3011">
        <v>0</v>
      </c>
      <c r="AB3011" s="180">
        <v>44285</v>
      </c>
      <c r="AC3011">
        <v>1</v>
      </c>
      <c r="AD3011" t="s">
        <v>1922</v>
      </c>
      <c r="AE3011">
        <v>1</v>
      </c>
      <c r="AF3011">
        <v>30</v>
      </c>
      <c r="AG3011">
        <v>0</v>
      </c>
      <c r="AN3011">
        <v>1</v>
      </c>
      <c r="AO3011">
        <v>1</v>
      </c>
      <c r="AR3011" s="178">
        <v>6957</v>
      </c>
      <c r="AS3011" t="s">
        <v>1921</v>
      </c>
      <c r="AT3011">
        <v>0</v>
      </c>
      <c r="AU3011">
        <v>0</v>
      </c>
      <c r="AV3011">
        <v>890480123</v>
      </c>
      <c r="AW3011" t="s">
        <v>1920</v>
      </c>
      <c r="AX3011">
        <v>5</v>
      </c>
      <c r="BC3011">
        <v>2</v>
      </c>
      <c r="BD3011">
        <v>7</v>
      </c>
      <c r="BE3011">
        <v>2</v>
      </c>
    </row>
    <row r="3012" spans="1:57" x14ac:dyDescent="0.25">
      <c r="A3012" s="179">
        <f t="shared" si="47"/>
        <v>4652</v>
      </c>
      <c r="B3012" t="s">
        <v>1923</v>
      </c>
      <c r="C3012">
        <v>73072983</v>
      </c>
      <c r="D3012">
        <v>144105</v>
      </c>
      <c r="E3012">
        <v>4</v>
      </c>
      <c r="F3012">
        <v>550014778</v>
      </c>
      <c r="G3012" s="180">
        <v>42838</v>
      </c>
      <c r="H3012" s="180">
        <v>45260</v>
      </c>
      <c r="I3012">
        <v>0</v>
      </c>
      <c r="J3012">
        <v>1</v>
      </c>
      <c r="K3012">
        <v>0</v>
      </c>
      <c r="L3012">
        <v>30</v>
      </c>
      <c r="M3012">
        <v>2</v>
      </c>
      <c r="N3012" s="170">
        <v>22490513</v>
      </c>
      <c r="O3012" s="170">
        <v>24960000</v>
      </c>
      <c r="P3012" s="178">
        <v>8867</v>
      </c>
      <c r="Q3012" s="178">
        <v>341</v>
      </c>
      <c r="R3012" s="178">
        <v>8142</v>
      </c>
      <c r="S3012">
        <v>0</v>
      </c>
      <c r="T3012">
        <v>0</v>
      </c>
      <c r="U3012">
        <v>0</v>
      </c>
      <c r="W3012">
        <v>0</v>
      </c>
      <c r="X3012">
        <v>0</v>
      </c>
      <c r="Y3012">
        <v>0</v>
      </c>
      <c r="AB3012" s="180">
        <v>44285</v>
      </c>
      <c r="AC3012">
        <v>1</v>
      </c>
      <c r="AD3012" t="s">
        <v>1922</v>
      </c>
      <c r="AE3012">
        <v>1</v>
      </c>
      <c r="AF3012">
        <v>30</v>
      </c>
      <c r="AG3012">
        <v>0</v>
      </c>
      <c r="AN3012">
        <v>1</v>
      </c>
      <c r="AO3012">
        <v>1</v>
      </c>
      <c r="AR3012" s="178">
        <v>3490</v>
      </c>
      <c r="AS3012" t="s">
        <v>1921</v>
      </c>
      <c r="AT3012">
        <v>0</v>
      </c>
      <c r="AU3012">
        <v>0</v>
      </c>
      <c r="AV3012">
        <v>890480123</v>
      </c>
      <c r="AW3012" t="s">
        <v>1920</v>
      </c>
      <c r="AX3012">
        <v>5</v>
      </c>
      <c r="BC3012">
        <v>2</v>
      </c>
      <c r="BD3012">
        <v>7</v>
      </c>
      <c r="BE3012">
        <v>2</v>
      </c>
    </row>
    <row r="3013" spans="1:57" x14ac:dyDescent="0.25">
      <c r="A3013" s="179">
        <f t="shared" si="47"/>
        <v>8683</v>
      </c>
      <c r="B3013" t="s">
        <v>1923</v>
      </c>
      <c r="C3013">
        <v>73072983</v>
      </c>
      <c r="D3013">
        <v>144105</v>
      </c>
      <c r="E3013">
        <v>4</v>
      </c>
      <c r="F3013">
        <v>550014802</v>
      </c>
      <c r="G3013" s="180">
        <v>42841</v>
      </c>
      <c r="H3013" s="180">
        <v>45260</v>
      </c>
      <c r="I3013">
        <v>0</v>
      </c>
      <c r="J3013">
        <v>1</v>
      </c>
      <c r="K3013">
        <v>0</v>
      </c>
      <c r="L3013">
        <v>30</v>
      </c>
      <c r="M3013">
        <v>2</v>
      </c>
      <c r="N3013" s="170">
        <v>22490513</v>
      </c>
      <c r="O3013" s="170">
        <v>24960000</v>
      </c>
      <c r="P3013" s="178">
        <v>16538</v>
      </c>
      <c r="Q3013" s="178">
        <v>636</v>
      </c>
      <c r="R3013" s="178">
        <v>15197</v>
      </c>
      <c r="S3013">
        <v>0</v>
      </c>
      <c r="T3013">
        <v>0</v>
      </c>
      <c r="U3013">
        <v>0</v>
      </c>
      <c r="W3013">
        <v>0</v>
      </c>
      <c r="X3013">
        <v>0</v>
      </c>
      <c r="Y3013">
        <v>0</v>
      </c>
      <c r="AB3013" s="180">
        <v>44285</v>
      </c>
      <c r="AC3013">
        <v>1</v>
      </c>
      <c r="AD3013" t="s">
        <v>1922</v>
      </c>
      <c r="AE3013">
        <v>1</v>
      </c>
      <c r="AF3013">
        <v>30</v>
      </c>
      <c r="AG3013">
        <v>0</v>
      </c>
      <c r="AN3013">
        <v>1</v>
      </c>
      <c r="AO3013">
        <v>1</v>
      </c>
      <c r="AR3013" s="178">
        <v>6514</v>
      </c>
      <c r="AS3013" t="s">
        <v>1921</v>
      </c>
      <c r="AT3013">
        <v>0</v>
      </c>
      <c r="AU3013">
        <v>0</v>
      </c>
      <c r="AV3013">
        <v>890480123</v>
      </c>
      <c r="AW3013" t="s">
        <v>1920</v>
      </c>
      <c r="AX3013">
        <v>5</v>
      </c>
      <c r="BC3013">
        <v>2</v>
      </c>
      <c r="BD3013">
        <v>7</v>
      </c>
      <c r="BE3013">
        <v>2</v>
      </c>
    </row>
    <row r="3014" spans="1:57" x14ac:dyDescent="0.25">
      <c r="A3014" s="179">
        <f t="shared" si="47"/>
        <v>9212</v>
      </c>
      <c r="B3014" t="s">
        <v>1923</v>
      </c>
      <c r="C3014">
        <v>73072983</v>
      </c>
      <c r="D3014">
        <v>144105</v>
      </c>
      <c r="E3014">
        <v>4</v>
      </c>
      <c r="F3014">
        <v>550015173</v>
      </c>
      <c r="G3014" s="180">
        <v>42868</v>
      </c>
      <c r="H3014" s="180">
        <v>45260</v>
      </c>
      <c r="I3014">
        <v>0</v>
      </c>
      <c r="J3014">
        <v>1</v>
      </c>
      <c r="K3014">
        <v>0</v>
      </c>
      <c r="L3014">
        <v>30</v>
      </c>
      <c r="M3014">
        <v>2</v>
      </c>
      <c r="N3014" s="170">
        <v>22490513</v>
      </c>
      <c r="O3014" s="170">
        <v>24960000</v>
      </c>
      <c r="P3014" s="178">
        <v>17555</v>
      </c>
      <c r="Q3014" s="178">
        <v>675</v>
      </c>
      <c r="R3014" s="178">
        <v>16123</v>
      </c>
      <c r="S3014">
        <v>0</v>
      </c>
      <c r="T3014">
        <v>0</v>
      </c>
      <c r="U3014">
        <v>0</v>
      </c>
      <c r="W3014">
        <v>0</v>
      </c>
      <c r="X3014">
        <v>0</v>
      </c>
      <c r="Y3014">
        <v>0</v>
      </c>
      <c r="AB3014" s="180">
        <v>44285</v>
      </c>
      <c r="AC3014">
        <v>1</v>
      </c>
      <c r="AD3014" t="s">
        <v>1922</v>
      </c>
      <c r="AE3014">
        <v>1</v>
      </c>
      <c r="AF3014">
        <v>30</v>
      </c>
      <c r="AG3014">
        <v>0</v>
      </c>
      <c r="AN3014">
        <v>1</v>
      </c>
      <c r="AO3014">
        <v>1</v>
      </c>
      <c r="AR3014" s="178">
        <v>6911</v>
      </c>
      <c r="AS3014" t="s">
        <v>1921</v>
      </c>
      <c r="AT3014">
        <v>0</v>
      </c>
      <c r="AU3014">
        <v>0</v>
      </c>
      <c r="AV3014">
        <v>890480123</v>
      </c>
      <c r="AW3014" t="s">
        <v>1920</v>
      </c>
      <c r="AX3014">
        <v>5</v>
      </c>
      <c r="BC3014">
        <v>2</v>
      </c>
      <c r="BD3014">
        <v>7</v>
      </c>
      <c r="BE3014">
        <v>2</v>
      </c>
    </row>
    <row r="3015" spans="1:57" x14ac:dyDescent="0.25">
      <c r="A3015" s="179">
        <f t="shared" si="47"/>
        <v>27678</v>
      </c>
      <c r="B3015" t="s">
        <v>1923</v>
      </c>
      <c r="C3015">
        <v>73072983</v>
      </c>
      <c r="D3015">
        <v>144105</v>
      </c>
      <c r="E3015">
        <v>4</v>
      </c>
      <c r="F3015">
        <v>550015174</v>
      </c>
      <c r="G3015" s="180">
        <v>42868</v>
      </c>
      <c r="H3015" s="180">
        <v>45260</v>
      </c>
      <c r="I3015">
        <v>0</v>
      </c>
      <c r="J3015">
        <v>1</v>
      </c>
      <c r="K3015">
        <v>0</v>
      </c>
      <c r="L3015">
        <v>30</v>
      </c>
      <c r="M3015">
        <v>2</v>
      </c>
      <c r="N3015" s="170">
        <v>22490513</v>
      </c>
      <c r="O3015" s="170">
        <v>24960000</v>
      </c>
      <c r="P3015" s="178">
        <v>52715</v>
      </c>
      <c r="Q3015" s="178">
        <v>2027</v>
      </c>
      <c r="R3015" s="178">
        <v>48441</v>
      </c>
      <c r="S3015">
        <v>0</v>
      </c>
      <c r="T3015">
        <v>0</v>
      </c>
      <c r="U3015">
        <v>0</v>
      </c>
      <c r="W3015">
        <v>0</v>
      </c>
      <c r="X3015">
        <v>0</v>
      </c>
      <c r="Y3015">
        <v>0</v>
      </c>
      <c r="AB3015" s="180">
        <v>44285</v>
      </c>
      <c r="AC3015">
        <v>1</v>
      </c>
      <c r="AD3015" t="s">
        <v>1922</v>
      </c>
      <c r="AE3015">
        <v>1</v>
      </c>
      <c r="AF3015">
        <v>30</v>
      </c>
      <c r="AG3015">
        <v>0</v>
      </c>
      <c r="AN3015">
        <v>1</v>
      </c>
      <c r="AO3015">
        <v>1</v>
      </c>
      <c r="AR3015" s="178">
        <v>20763</v>
      </c>
      <c r="AS3015" t="s">
        <v>1921</v>
      </c>
      <c r="AT3015">
        <v>0</v>
      </c>
      <c r="AU3015">
        <v>0</v>
      </c>
      <c r="AV3015">
        <v>890480123</v>
      </c>
      <c r="AW3015" t="s">
        <v>1920</v>
      </c>
      <c r="AX3015">
        <v>5</v>
      </c>
      <c r="BC3015">
        <v>2</v>
      </c>
      <c r="BD3015">
        <v>7</v>
      </c>
      <c r="BE3015">
        <v>2</v>
      </c>
    </row>
    <row r="3016" spans="1:57" x14ac:dyDescent="0.25">
      <c r="A3016" s="179">
        <f t="shared" si="47"/>
        <v>43426</v>
      </c>
      <c r="B3016" t="s">
        <v>1923</v>
      </c>
      <c r="C3016">
        <v>73072983</v>
      </c>
      <c r="D3016">
        <v>144105</v>
      </c>
      <c r="E3016">
        <v>4</v>
      </c>
      <c r="F3016">
        <v>550015623</v>
      </c>
      <c r="G3016" s="180">
        <v>42895</v>
      </c>
      <c r="H3016" s="180">
        <v>45260</v>
      </c>
      <c r="I3016">
        <v>0</v>
      </c>
      <c r="J3016">
        <v>1</v>
      </c>
      <c r="K3016">
        <v>0</v>
      </c>
      <c r="L3016">
        <v>30</v>
      </c>
      <c r="M3016">
        <v>2</v>
      </c>
      <c r="N3016" s="170">
        <v>22490513</v>
      </c>
      <c r="O3016" s="170">
        <v>24960000</v>
      </c>
      <c r="P3016" s="178">
        <v>82706</v>
      </c>
      <c r="Q3016" s="178">
        <v>3180</v>
      </c>
      <c r="R3016" s="178">
        <v>76001</v>
      </c>
      <c r="S3016">
        <v>0</v>
      </c>
      <c r="T3016">
        <v>0</v>
      </c>
      <c r="U3016">
        <v>0</v>
      </c>
      <c r="W3016">
        <v>0</v>
      </c>
      <c r="X3016">
        <v>0</v>
      </c>
      <c r="Y3016">
        <v>0</v>
      </c>
      <c r="AB3016" s="180">
        <v>44285</v>
      </c>
      <c r="AC3016">
        <v>1</v>
      </c>
      <c r="AD3016" t="s">
        <v>1922</v>
      </c>
      <c r="AE3016">
        <v>1</v>
      </c>
      <c r="AF3016">
        <v>30</v>
      </c>
      <c r="AG3016">
        <v>0</v>
      </c>
      <c r="AN3016">
        <v>1</v>
      </c>
      <c r="AO3016">
        <v>1</v>
      </c>
      <c r="AR3016" s="178">
        <v>32575</v>
      </c>
      <c r="AS3016" t="s">
        <v>1921</v>
      </c>
      <c r="AT3016">
        <v>0</v>
      </c>
      <c r="AU3016">
        <v>0</v>
      </c>
      <c r="AV3016">
        <v>890480123</v>
      </c>
      <c r="AW3016" t="s">
        <v>1920</v>
      </c>
      <c r="AX3016">
        <v>5</v>
      </c>
      <c r="BC3016">
        <v>2</v>
      </c>
      <c r="BD3016">
        <v>7</v>
      </c>
      <c r="BE3016">
        <v>2</v>
      </c>
    </row>
    <row r="3017" spans="1:57" x14ac:dyDescent="0.25">
      <c r="A3017" s="179">
        <f t="shared" si="47"/>
        <v>30809</v>
      </c>
      <c r="B3017" t="s">
        <v>1923</v>
      </c>
      <c r="C3017">
        <v>73072983</v>
      </c>
      <c r="D3017">
        <v>144105</v>
      </c>
      <c r="E3017">
        <v>4</v>
      </c>
      <c r="F3017">
        <v>550015648</v>
      </c>
      <c r="G3017" s="180">
        <v>42897</v>
      </c>
      <c r="H3017" s="180">
        <v>45260</v>
      </c>
      <c r="I3017">
        <v>0</v>
      </c>
      <c r="J3017">
        <v>1</v>
      </c>
      <c r="K3017">
        <v>0</v>
      </c>
      <c r="L3017">
        <v>30</v>
      </c>
      <c r="M3017">
        <v>2</v>
      </c>
      <c r="N3017" s="170">
        <v>22490513</v>
      </c>
      <c r="O3017" s="170">
        <v>24960000</v>
      </c>
      <c r="P3017" s="178">
        <v>58695</v>
      </c>
      <c r="Q3017" s="178">
        <v>2257</v>
      </c>
      <c r="R3017" s="178">
        <v>53921</v>
      </c>
      <c r="S3017">
        <v>0</v>
      </c>
      <c r="T3017">
        <v>0</v>
      </c>
      <c r="U3017">
        <v>0</v>
      </c>
      <c r="W3017">
        <v>0</v>
      </c>
      <c r="X3017">
        <v>0</v>
      </c>
      <c r="Y3017">
        <v>0</v>
      </c>
      <c r="AB3017" s="180">
        <v>44285</v>
      </c>
      <c r="AC3017">
        <v>1</v>
      </c>
      <c r="AD3017" t="s">
        <v>1922</v>
      </c>
      <c r="AE3017">
        <v>1</v>
      </c>
      <c r="AF3017">
        <v>30</v>
      </c>
      <c r="AG3017">
        <v>0</v>
      </c>
      <c r="AN3017">
        <v>1</v>
      </c>
      <c r="AO3017">
        <v>1</v>
      </c>
      <c r="AR3017" s="178">
        <v>23112</v>
      </c>
      <c r="AS3017" t="s">
        <v>1921</v>
      </c>
      <c r="AT3017">
        <v>0</v>
      </c>
      <c r="AU3017">
        <v>0</v>
      </c>
      <c r="AV3017">
        <v>890480123</v>
      </c>
      <c r="AW3017" t="s">
        <v>1920</v>
      </c>
      <c r="AX3017">
        <v>5</v>
      </c>
      <c r="BC3017">
        <v>2</v>
      </c>
      <c r="BD3017">
        <v>7</v>
      </c>
      <c r="BE3017">
        <v>2</v>
      </c>
    </row>
    <row r="3018" spans="1:57" x14ac:dyDescent="0.25">
      <c r="A3018" s="179">
        <f t="shared" si="47"/>
        <v>12903</v>
      </c>
      <c r="B3018" t="s">
        <v>1923</v>
      </c>
      <c r="C3018">
        <v>73072983</v>
      </c>
      <c r="D3018">
        <v>144105</v>
      </c>
      <c r="E3018">
        <v>4</v>
      </c>
      <c r="F3018">
        <v>550015676</v>
      </c>
      <c r="G3018" s="180">
        <v>42904</v>
      </c>
      <c r="H3018" s="180">
        <v>45260</v>
      </c>
      <c r="I3018">
        <v>0</v>
      </c>
      <c r="J3018">
        <v>1</v>
      </c>
      <c r="K3018">
        <v>0</v>
      </c>
      <c r="L3018">
        <v>30</v>
      </c>
      <c r="M3018">
        <v>2</v>
      </c>
      <c r="N3018" s="170">
        <v>22490513</v>
      </c>
      <c r="O3018" s="170">
        <v>24960000</v>
      </c>
      <c r="P3018" s="178">
        <v>24587</v>
      </c>
      <c r="Q3018" s="178">
        <v>945</v>
      </c>
      <c r="R3018" s="178">
        <v>22583</v>
      </c>
      <c r="S3018">
        <v>0</v>
      </c>
      <c r="T3018">
        <v>0</v>
      </c>
      <c r="U3018">
        <v>0</v>
      </c>
      <c r="W3018">
        <v>0</v>
      </c>
      <c r="X3018">
        <v>0</v>
      </c>
      <c r="Y3018">
        <v>0</v>
      </c>
      <c r="AB3018" s="180">
        <v>44285</v>
      </c>
      <c r="AC3018">
        <v>1</v>
      </c>
      <c r="AD3018" t="s">
        <v>1922</v>
      </c>
      <c r="AE3018">
        <v>1</v>
      </c>
      <c r="AF3018">
        <v>30</v>
      </c>
      <c r="AG3018">
        <v>0</v>
      </c>
      <c r="AN3018">
        <v>1</v>
      </c>
      <c r="AO3018">
        <v>1</v>
      </c>
      <c r="AR3018" s="178">
        <v>9680</v>
      </c>
      <c r="AS3018" t="s">
        <v>1921</v>
      </c>
      <c r="AT3018">
        <v>0</v>
      </c>
      <c r="AU3018">
        <v>0</v>
      </c>
      <c r="AV3018">
        <v>890480123</v>
      </c>
      <c r="AW3018" t="s">
        <v>1920</v>
      </c>
      <c r="AX3018">
        <v>5</v>
      </c>
      <c r="BC3018">
        <v>2</v>
      </c>
      <c r="BD3018">
        <v>7</v>
      </c>
      <c r="BE3018">
        <v>2</v>
      </c>
    </row>
    <row r="3019" spans="1:57" x14ac:dyDescent="0.25">
      <c r="A3019" s="179">
        <f t="shared" si="47"/>
        <v>44221</v>
      </c>
      <c r="B3019" t="s">
        <v>1923</v>
      </c>
      <c r="C3019">
        <v>73072983</v>
      </c>
      <c r="D3019">
        <v>144105</v>
      </c>
      <c r="E3019">
        <v>4</v>
      </c>
      <c r="F3019">
        <v>550015686</v>
      </c>
      <c r="G3019" s="180">
        <v>42907</v>
      </c>
      <c r="H3019" s="180">
        <v>45260</v>
      </c>
      <c r="I3019">
        <v>0</v>
      </c>
      <c r="J3019">
        <v>1</v>
      </c>
      <c r="K3019">
        <v>0</v>
      </c>
      <c r="L3019">
        <v>30</v>
      </c>
      <c r="M3019">
        <v>2</v>
      </c>
      <c r="N3019" s="170">
        <v>22490513</v>
      </c>
      <c r="O3019" s="170">
        <v>24960000</v>
      </c>
      <c r="P3019" s="178">
        <v>84232</v>
      </c>
      <c r="Q3019" s="178">
        <v>3238</v>
      </c>
      <c r="R3019" s="178">
        <v>77393</v>
      </c>
      <c r="S3019">
        <v>0</v>
      </c>
      <c r="T3019">
        <v>0</v>
      </c>
      <c r="U3019">
        <v>0</v>
      </c>
      <c r="W3019">
        <v>0</v>
      </c>
      <c r="X3019">
        <v>0</v>
      </c>
      <c r="Y3019">
        <v>0</v>
      </c>
      <c r="AB3019" s="180">
        <v>44285</v>
      </c>
      <c r="AC3019">
        <v>1</v>
      </c>
      <c r="AD3019" t="s">
        <v>1922</v>
      </c>
      <c r="AE3019">
        <v>1</v>
      </c>
      <c r="AF3019">
        <v>30</v>
      </c>
      <c r="AG3019">
        <v>0</v>
      </c>
      <c r="AN3019">
        <v>1</v>
      </c>
      <c r="AO3019">
        <v>1</v>
      </c>
      <c r="AR3019" s="178">
        <v>33172</v>
      </c>
      <c r="AS3019" t="s">
        <v>1921</v>
      </c>
      <c r="AT3019">
        <v>0</v>
      </c>
      <c r="AU3019">
        <v>0</v>
      </c>
      <c r="AV3019">
        <v>890480123</v>
      </c>
      <c r="AW3019" t="s">
        <v>1920</v>
      </c>
      <c r="AX3019">
        <v>5</v>
      </c>
      <c r="BC3019">
        <v>2</v>
      </c>
      <c r="BD3019">
        <v>7</v>
      </c>
      <c r="BE3019">
        <v>2</v>
      </c>
    </row>
    <row r="3020" spans="1:57" x14ac:dyDescent="0.25">
      <c r="A3020" s="179">
        <f t="shared" si="47"/>
        <v>138355</v>
      </c>
      <c r="B3020" t="s">
        <v>1923</v>
      </c>
      <c r="C3020">
        <v>73072983</v>
      </c>
      <c r="D3020">
        <v>144105</v>
      </c>
      <c r="E3020">
        <v>4</v>
      </c>
      <c r="F3020">
        <v>550015690</v>
      </c>
      <c r="G3020" s="180">
        <v>42907</v>
      </c>
      <c r="H3020" s="180">
        <v>45260</v>
      </c>
      <c r="I3020">
        <v>0</v>
      </c>
      <c r="J3020">
        <v>1</v>
      </c>
      <c r="K3020">
        <v>0</v>
      </c>
      <c r="L3020">
        <v>30</v>
      </c>
      <c r="M3020">
        <v>2</v>
      </c>
      <c r="N3020" s="170">
        <v>22490513</v>
      </c>
      <c r="O3020" s="170">
        <v>24960000</v>
      </c>
      <c r="P3020" s="178">
        <v>275185</v>
      </c>
      <c r="Q3020" s="178">
        <v>10579</v>
      </c>
      <c r="R3020" s="178">
        <v>242141</v>
      </c>
      <c r="S3020">
        <v>0</v>
      </c>
      <c r="T3020">
        <v>0</v>
      </c>
      <c r="U3020">
        <v>0</v>
      </c>
      <c r="W3020">
        <v>0</v>
      </c>
      <c r="X3020">
        <v>0</v>
      </c>
      <c r="Y3020">
        <v>0</v>
      </c>
      <c r="AB3020" s="180">
        <v>44285</v>
      </c>
      <c r="AC3020">
        <v>1</v>
      </c>
      <c r="AD3020" t="s">
        <v>1922</v>
      </c>
      <c r="AE3020">
        <v>1</v>
      </c>
      <c r="AF3020">
        <v>30</v>
      </c>
      <c r="AG3020">
        <v>0</v>
      </c>
      <c r="AN3020">
        <v>1</v>
      </c>
      <c r="AO3020">
        <v>1</v>
      </c>
      <c r="AR3020" s="178">
        <v>103786</v>
      </c>
      <c r="AS3020" t="s">
        <v>1921</v>
      </c>
      <c r="AT3020">
        <v>0</v>
      </c>
      <c r="AU3020">
        <v>0</v>
      </c>
      <c r="AV3020">
        <v>890480123</v>
      </c>
      <c r="AW3020" t="s">
        <v>1920</v>
      </c>
      <c r="AX3020">
        <v>5</v>
      </c>
      <c r="BC3020">
        <v>2</v>
      </c>
      <c r="BD3020">
        <v>7</v>
      </c>
      <c r="BE3020">
        <v>2</v>
      </c>
    </row>
    <row r="3021" spans="1:57" x14ac:dyDescent="0.25">
      <c r="A3021" s="179">
        <f t="shared" si="47"/>
        <v>121805</v>
      </c>
      <c r="B3021" t="s">
        <v>1923</v>
      </c>
      <c r="C3021">
        <v>73072983</v>
      </c>
      <c r="D3021">
        <v>144105</v>
      </c>
      <c r="E3021">
        <v>4</v>
      </c>
      <c r="F3021">
        <v>550015696</v>
      </c>
      <c r="G3021" s="180">
        <v>42908</v>
      </c>
      <c r="H3021" s="180">
        <v>45260</v>
      </c>
      <c r="I3021">
        <v>0</v>
      </c>
      <c r="J3021">
        <v>1</v>
      </c>
      <c r="K3021">
        <v>0</v>
      </c>
      <c r="L3021">
        <v>30</v>
      </c>
      <c r="M3021">
        <v>2</v>
      </c>
      <c r="N3021" s="170">
        <v>22490513</v>
      </c>
      <c r="O3021" s="170">
        <v>24960000</v>
      </c>
      <c r="P3021" s="178">
        <v>242256</v>
      </c>
      <c r="Q3021" s="178">
        <v>9313</v>
      </c>
      <c r="R3021" s="178">
        <v>213177</v>
      </c>
      <c r="S3021">
        <v>0</v>
      </c>
      <c r="T3021">
        <v>0</v>
      </c>
      <c r="U3021">
        <v>0</v>
      </c>
      <c r="W3021">
        <v>0</v>
      </c>
      <c r="X3021">
        <v>0</v>
      </c>
      <c r="Y3021">
        <v>0</v>
      </c>
      <c r="AB3021" s="180">
        <v>44285</v>
      </c>
      <c r="AC3021">
        <v>1</v>
      </c>
      <c r="AD3021" t="s">
        <v>1922</v>
      </c>
      <c r="AE3021">
        <v>1</v>
      </c>
      <c r="AF3021">
        <v>30</v>
      </c>
      <c r="AG3021">
        <v>0</v>
      </c>
      <c r="AN3021">
        <v>1</v>
      </c>
      <c r="AO3021">
        <v>1</v>
      </c>
      <c r="AR3021" s="178">
        <v>91372</v>
      </c>
      <c r="AS3021" t="s">
        <v>1921</v>
      </c>
      <c r="AT3021">
        <v>0</v>
      </c>
      <c r="AU3021">
        <v>0</v>
      </c>
      <c r="AV3021">
        <v>890480123</v>
      </c>
      <c r="AW3021" t="s">
        <v>1920</v>
      </c>
      <c r="AX3021">
        <v>5</v>
      </c>
      <c r="BC3021">
        <v>2</v>
      </c>
      <c r="BD3021">
        <v>7</v>
      </c>
      <c r="BE3021">
        <v>2</v>
      </c>
    </row>
    <row r="3022" spans="1:57" x14ac:dyDescent="0.25">
      <c r="A3022" s="179">
        <f t="shared" si="47"/>
        <v>119292</v>
      </c>
      <c r="B3022" t="s">
        <v>1923</v>
      </c>
      <c r="C3022">
        <v>73072983</v>
      </c>
      <c r="D3022">
        <v>144105</v>
      </c>
      <c r="E3022">
        <v>4</v>
      </c>
      <c r="F3022">
        <v>550015697</v>
      </c>
      <c r="G3022" s="180">
        <v>42908</v>
      </c>
      <c r="H3022" s="180">
        <v>45260</v>
      </c>
      <c r="I3022">
        <v>0</v>
      </c>
      <c r="J3022">
        <v>1</v>
      </c>
      <c r="K3022">
        <v>0</v>
      </c>
      <c r="L3022">
        <v>30</v>
      </c>
      <c r="M3022">
        <v>2</v>
      </c>
      <c r="N3022" s="170">
        <v>22490513</v>
      </c>
      <c r="O3022" s="170">
        <v>24960000</v>
      </c>
      <c r="P3022" s="178">
        <v>237268</v>
      </c>
      <c r="Q3022" s="178">
        <v>9122</v>
      </c>
      <c r="R3022" s="178">
        <v>208779</v>
      </c>
      <c r="S3022">
        <v>0</v>
      </c>
      <c r="T3022">
        <v>0</v>
      </c>
      <c r="U3022">
        <v>0</v>
      </c>
      <c r="W3022">
        <v>0</v>
      </c>
      <c r="X3022">
        <v>0</v>
      </c>
      <c r="Y3022">
        <v>0</v>
      </c>
      <c r="AB3022" s="180">
        <v>44285</v>
      </c>
      <c r="AC3022">
        <v>1</v>
      </c>
      <c r="AD3022" t="s">
        <v>1922</v>
      </c>
      <c r="AE3022">
        <v>1</v>
      </c>
      <c r="AF3022">
        <v>30</v>
      </c>
      <c r="AG3022">
        <v>0</v>
      </c>
      <c r="AN3022">
        <v>1</v>
      </c>
      <c r="AO3022">
        <v>1</v>
      </c>
      <c r="AR3022" s="178">
        <v>89487</v>
      </c>
      <c r="AS3022" t="s">
        <v>1921</v>
      </c>
      <c r="AT3022">
        <v>0</v>
      </c>
      <c r="AU3022">
        <v>0</v>
      </c>
      <c r="AV3022">
        <v>890480123</v>
      </c>
      <c r="AW3022" t="s">
        <v>1920</v>
      </c>
      <c r="AX3022">
        <v>5</v>
      </c>
      <c r="BC3022">
        <v>2</v>
      </c>
      <c r="BD3022">
        <v>7</v>
      </c>
      <c r="BE3022">
        <v>2</v>
      </c>
    </row>
    <row r="3023" spans="1:57" x14ac:dyDescent="0.25">
      <c r="A3023" s="179">
        <f t="shared" si="47"/>
        <v>113289</v>
      </c>
      <c r="B3023" t="s">
        <v>1923</v>
      </c>
      <c r="C3023">
        <v>73072983</v>
      </c>
      <c r="D3023">
        <v>144105</v>
      </c>
      <c r="E3023">
        <v>4</v>
      </c>
      <c r="F3023">
        <v>550015698</v>
      </c>
      <c r="G3023" s="180">
        <v>42908</v>
      </c>
      <c r="H3023" s="180">
        <v>45260</v>
      </c>
      <c r="I3023">
        <v>0</v>
      </c>
      <c r="J3023">
        <v>1</v>
      </c>
      <c r="K3023">
        <v>0</v>
      </c>
      <c r="L3023">
        <v>30</v>
      </c>
      <c r="M3023">
        <v>2</v>
      </c>
      <c r="N3023" s="170">
        <v>22490513</v>
      </c>
      <c r="O3023" s="170">
        <v>24960000</v>
      </c>
      <c r="P3023" s="178">
        <v>222886</v>
      </c>
      <c r="Q3023" s="178">
        <v>8569</v>
      </c>
      <c r="R3023" s="178">
        <v>198272</v>
      </c>
      <c r="S3023">
        <v>0</v>
      </c>
      <c r="T3023">
        <v>0</v>
      </c>
      <c r="U3023">
        <v>0</v>
      </c>
      <c r="W3023">
        <v>0</v>
      </c>
      <c r="X3023">
        <v>0</v>
      </c>
      <c r="Y3023">
        <v>0</v>
      </c>
      <c r="AB3023" s="180">
        <v>44285</v>
      </c>
      <c r="AC3023">
        <v>1</v>
      </c>
      <c r="AD3023" t="s">
        <v>1922</v>
      </c>
      <c r="AE3023">
        <v>1</v>
      </c>
      <c r="AF3023">
        <v>30</v>
      </c>
      <c r="AG3023">
        <v>0</v>
      </c>
      <c r="AN3023">
        <v>1</v>
      </c>
      <c r="AO3023">
        <v>1</v>
      </c>
      <c r="AR3023" s="178">
        <v>84983</v>
      </c>
      <c r="AS3023" t="s">
        <v>1921</v>
      </c>
      <c r="AT3023">
        <v>0</v>
      </c>
      <c r="AU3023">
        <v>0</v>
      </c>
      <c r="AV3023">
        <v>890480123</v>
      </c>
      <c r="AW3023" t="s">
        <v>1920</v>
      </c>
      <c r="AX3023">
        <v>5</v>
      </c>
      <c r="BC3023">
        <v>2</v>
      </c>
      <c r="BD3023">
        <v>7</v>
      </c>
      <c r="BE3023">
        <v>2</v>
      </c>
    </row>
    <row r="3024" spans="1:57" x14ac:dyDescent="0.25">
      <c r="A3024" s="179">
        <f t="shared" si="47"/>
        <v>37251</v>
      </c>
      <c r="B3024" t="s">
        <v>1923</v>
      </c>
      <c r="C3024">
        <v>73072983</v>
      </c>
      <c r="D3024">
        <v>144105</v>
      </c>
      <c r="E3024">
        <v>4</v>
      </c>
      <c r="F3024">
        <v>550015699</v>
      </c>
      <c r="G3024" s="180">
        <v>42908</v>
      </c>
      <c r="H3024" s="180">
        <v>45260</v>
      </c>
      <c r="I3024">
        <v>0</v>
      </c>
      <c r="J3024">
        <v>1</v>
      </c>
      <c r="K3024">
        <v>0</v>
      </c>
      <c r="L3024">
        <v>30</v>
      </c>
      <c r="M3024">
        <v>2</v>
      </c>
      <c r="N3024" s="170">
        <v>22490513</v>
      </c>
      <c r="O3024" s="170">
        <v>24960000</v>
      </c>
      <c r="P3024" s="178">
        <v>70943</v>
      </c>
      <c r="Q3024" s="178">
        <v>2727</v>
      </c>
      <c r="R3024" s="178">
        <v>65195</v>
      </c>
      <c r="S3024">
        <v>0</v>
      </c>
      <c r="T3024">
        <v>0</v>
      </c>
      <c r="U3024">
        <v>0</v>
      </c>
      <c r="W3024">
        <v>0</v>
      </c>
      <c r="X3024">
        <v>0</v>
      </c>
      <c r="Y3024">
        <v>0</v>
      </c>
      <c r="AB3024" s="180">
        <v>44285</v>
      </c>
      <c r="AC3024">
        <v>1</v>
      </c>
      <c r="AD3024" t="s">
        <v>1922</v>
      </c>
      <c r="AE3024">
        <v>1</v>
      </c>
      <c r="AF3024">
        <v>30</v>
      </c>
      <c r="AG3024">
        <v>0</v>
      </c>
      <c r="AN3024">
        <v>1</v>
      </c>
      <c r="AO3024">
        <v>1</v>
      </c>
      <c r="AR3024" s="178">
        <v>27944</v>
      </c>
      <c r="AS3024" t="s">
        <v>1921</v>
      </c>
      <c r="AT3024">
        <v>0</v>
      </c>
      <c r="AU3024">
        <v>0</v>
      </c>
      <c r="AV3024">
        <v>890480123</v>
      </c>
      <c r="AW3024" t="s">
        <v>1920</v>
      </c>
      <c r="AX3024">
        <v>5</v>
      </c>
      <c r="BC3024">
        <v>2</v>
      </c>
      <c r="BD3024">
        <v>7</v>
      </c>
      <c r="BE3024">
        <v>2</v>
      </c>
    </row>
    <row r="3025" spans="1:57" x14ac:dyDescent="0.25">
      <c r="A3025" s="179">
        <f t="shared" si="47"/>
        <v>37251</v>
      </c>
      <c r="B3025" t="s">
        <v>1923</v>
      </c>
      <c r="C3025">
        <v>73072983</v>
      </c>
      <c r="D3025">
        <v>144105</v>
      </c>
      <c r="E3025">
        <v>4</v>
      </c>
      <c r="F3025">
        <v>550015707</v>
      </c>
      <c r="G3025" s="180">
        <v>42909</v>
      </c>
      <c r="H3025" s="180">
        <v>45260</v>
      </c>
      <c r="I3025">
        <v>0</v>
      </c>
      <c r="J3025">
        <v>1</v>
      </c>
      <c r="K3025">
        <v>0</v>
      </c>
      <c r="L3025">
        <v>30</v>
      </c>
      <c r="M3025">
        <v>2</v>
      </c>
      <c r="N3025" s="170">
        <v>22490513</v>
      </c>
      <c r="O3025" s="170">
        <v>24960000</v>
      </c>
      <c r="P3025" s="178">
        <v>70943</v>
      </c>
      <c r="Q3025" s="178">
        <v>2727</v>
      </c>
      <c r="R3025" s="178">
        <v>65195</v>
      </c>
      <c r="S3025">
        <v>0</v>
      </c>
      <c r="T3025">
        <v>0</v>
      </c>
      <c r="U3025">
        <v>0</v>
      </c>
      <c r="W3025">
        <v>0</v>
      </c>
      <c r="X3025">
        <v>0</v>
      </c>
      <c r="Y3025">
        <v>0</v>
      </c>
      <c r="AB3025" s="180">
        <v>44285</v>
      </c>
      <c r="AC3025">
        <v>1</v>
      </c>
      <c r="AD3025" t="s">
        <v>1922</v>
      </c>
      <c r="AE3025">
        <v>1</v>
      </c>
      <c r="AF3025">
        <v>30</v>
      </c>
      <c r="AG3025">
        <v>0</v>
      </c>
      <c r="AN3025">
        <v>1</v>
      </c>
      <c r="AO3025">
        <v>1</v>
      </c>
      <c r="AR3025" s="178">
        <v>27944</v>
      </c>
      <c r="AS3025" t="s">
        <v>1921</v>
      </c>
      <c r="AT3025">
        <v>0</v>
      </c>
      <c r="AU3025">
        <v>0</v>
      </c>
      <c r="AV3025">
        <v>890480123</v>
      </c>
      <c r="AW3025" t="s">
        <v>1920</v>
      </c>
      <c r="AX3025">
        <v>5</v>
      </c>
      <c r="BC3025">
        <v>2</v>
      </c>
      <c r="BD3025">
        <v>7</v>
      </c>
      <c r="BE3025">
        <v>2</v>
      </c>
    </row>
    <row r="3026" spans="1:57" x14ac:dyDescent="0.25">
      <c r="A3026" s="179">
        <f t="shared" si="47"/>
        <v>40929</v>
      </c>
      <c r="B3026" t="s">
        <v>1923</v>
      </c>
      <c r="C3026">
        <v>73072983</v>
      </c>
      <c r="D3026">
        <v>144105</v>
      </c>
      <c r="E3026">
        <v>4</v>
      </c>
      <c r="F3026">
        <v>550016823</v>
      </c>
      <c r="G3026" s="180">
        <v>42987</v>
      </c>
      <c r="H3026" s="180">
        <v>45260</v>
      </c>
      <c r="I3026">
        <v>0</v>
      </c>
      <c r="J3026">
        <v>1</v>
      </c>
      <c r="K3026">
        <v>0</v>
      </c>
      <c r="L3026">
        <v>30</v>
      </c>
      <c r="M3026">
        <v>2</v>
      </c>
      <c r="N3026" s="170">
        <v>22490513</v>
      </c>
      <c r="O3026" s="170">
        <v>24960000</v>
      </c>
      <c r="P3026" s="178">
        <v>77950</v>
      </c>
      <c r="Q3026" s="178">
        <v>2997</v>
      </c>
      <c r="R3026" s="178">
        <v>71631</v>
      </c>
      <c r="S3026">
        <v>0</v>
      </c>
      <c r="T3026">
        <v>0</v>
      </c>
      <c r="U3026">
        <v>0</v>
      </c>
      <c r="W3026">
        <v>0</v>
      </c>
      <c r="X3026">
        <v>0</v>
      </c>
      <c r="Y3026">
        <v>0</v>
      </c>
      <c r="AB3026" s="180">
        <v>44285</v>
      </c>
      <c r="AC3026">
        <v>1</v>
      </c>
      <c r="AD3026" t="s">
        <v>1922</v>
      </c>
      <c r="AE3026">
        <v>1</v>
      </c>
      <c r="AF3026">
        <v>30</v>
      </c>
      <c r="AG3026">
        <v>0</v>
      </c>
      <c r="AN3026">
        <v>1</v>
      </c>
      <c r="AO3026">
        <v>1</v>
      </c>
      <c r="AR3026" s="178">
        <v>30702</v>
      </c>
      <c r="AS3026" t="s">
        <v>1921</v>
      </c>
      <c r="AT3026">
        <v>0</v>
      </c>
      <c r="AU3026">
        <v>0</v>
      </c>
      <c r="AV3026">
        <v>890480123</v>
      </c>
      <c r="AW3026" t="s">
        <v>1920</v>
      </c>
      <c r="AX3026">
        <v>5</v>
      </c>
      <c r="BC3026">
        <v>2</v>
      </c>
      <c r="BD3026">
        <v>7</v>
      </c>
      <c r="BE3026">
        <v>2</v>
      </c>
    </row>
    <row r="3027" spans="1:57" x14ac:dyDescent="0.25">
      <c r="A3027" s="179">
        <f t="shared" si="47"/>
        <v>11139</v>
      </c>
      <c r="B3027" t="s">
        <v>1923</v>
      </c>
      <c r="C3027">
        <v>73072983</v>
      </c>
      <c r="D3027">
        <v>144105</v>
      </c>
      <c r="E3027">
        <v>4</v>
      </c>
      <c r="F3027">
        <v>550017257</v>
      </c>
      <c r="G3027" s="180">
        <v>43034</v>
      </c>
      <c r="H3027" s="180">
        <v>45260</v>
      </c>
      <c r="I3027">
        <v>0</v>
      </c>
      <c r="J3027">
        <v>1</v>
      </c>
      <c r="K3027">
        <v>0</v>
      </c>
      <c r="L3027">
        <v>30</v>
      </c>
      <c r="M3027">
        <v>2</v>
      </c>
      <c r="N3027" s="170">
        <v>22490513</v>
      </c>
      <c r="O3027" s="170">
        <v>24960000</v>
      </c>
      <c r="P3027" s="178">
        <v>21229</v>
      </c>
      <c r="Q3027" s="178">
        <v>816</v>
      </c>
      <c r="R3027" s="178">
        <v>19495</v>
      </c>
      <c r="S3027">
        <v>0</v>
      </c>
      <c r="T3027">
        <v>0</v>
      </c>
      <c r="U3027">
        <v>0</v>
      </c>
      <c r="W3027">
        <v>0</v>
      </c>
      <c r="X3027">
        <v>0</v>
      </c>
      <c r="Y3027">
        <v>0</v>
      </c>
      <c r="AB3027" s="180">
        <v>44285</v>
      </c>
      <c r="AC3027">
        <v>1</v>
      </c>
      <c r="AD3027" t="s">
        <v>1922</v>
      </c>
      <c r="AE3027">
        <v>1</v>
      </c>
      <c r="AF3027">
        <v>30</v>
      </c>
      <c r="AG3027">
        <v>0</v>
      </c>
      <c r="AN3027">
        <v>1</v>
      </c>
      <c r="AO3027">
        <v>1</v>
      </c>
      <c r="AR3027" s="178">
        <v>8356</v>
      </c>
      <c r="AS3027" t="s">
        <v>1921</v>
      </c>
      <c r="AT3027">
        <v>0</v>
      </c>
      <c r="AU3027">
        <v>0</v>
      </c>
      <c r="AV3027">
        <v>890480123</v>
      </c>
      <c r="AW3027" t="s">
        <v>1920</v>
      </c>
      <c r="AX3027">
        <v>5</v>
      </c>
      <c r="BC3027">
        <v>2</v>
      </c>
      <c r="BD3027">
        <v>7</v>
      </c>
      <c r="BE3027">
        <v>2</v>
      </c>
    </row>
    <row r="3028" spans="1:57" x14ac:dyDescent="0.25">
      <c r="A3028" s="179">
        <f t="shared" si="47"/>
        <v>65581</v>
      </c>
      <c r="B3028" t="s">
        <v>1923</v>
      </c>
      <c r="C3028">
        <v>73072983</v>
      </c>
      <c r="D3028">
        <v>144105</v>
      </c>
      <c r="E3028">
        <v>4</v>
      </c>
      <c r="F3028">
        <v>550017263</v>
      </c>
      <c r="G3028" s="180">
        <v>43035</v>
      </c>
      <c r="H3028" s="180">
        <v>45260</v>
      </c>
      <c r="I3028">
        <v>0</v>
      </c>
      <c r="J3028">
        <v>1</v>
      </c>
      <c r="K3028">
        <v>0</v>
      </c>
      <c r="L3028">
        <v>30</v>
      </c>
      <c r="M3028">
        <v>2</v>
      </c>
      <c r="N3028" s="170">
        <v>22490513</v>
      </c>
      <c r="O3028" s="170">
        <v>24960000</v>
      </c>
      <c r="P3028" s="178">
        <v>124910</v>
      </c>
      <c r="Q3028" s="178">
        <v>4802</v>
      </c>
      <c r="R3028" s="178">
        <v>114776</v>
      </c>
      <c r="S3028">
        <v>0</v>
      </c>
      <c r="T3028">
        <v>0</v>
      </c>
      <c r="U3028">
        <v>0</v>
      </c>
      <c r="W3028">
        <v>0</v>
      </c>
      <c r="X3028">
        <v>0</v>
      </c>
      <c r="Y3028">
        <v>0</v>
      </c>
      <c r="AB3028" s="180">
        <v>44285</v>
      </c>
      <c r="AC3028">
        <v>1</v>
      </c>
      <c r="AD3028" t="s">
        <v>1922</v>
      </c>
      <c r="AE3028">
        <v>1</v>
      </c>
      <c r="AF3028">
        <v>30</v>
      </c>
      <c r="AG3028">
        <v>0</v>
      </c>
      <c r="AN3028">
        <v>1</v>
      </c>
      <c r="AO3028">
        <v>1</v>
      </c>
      <c r="AR3028" s="178">
        <v>49195</v>
      </c>
      <c r="AS3028" t="s">
        <v>1921</v>
      </c>
      <c r="AT3028">
        <v>0</v>
      </c>
      <c r="AU3028">
        <v>0</v>
      </c>
      <c r="AV3028">
        <v>890480123</v>
      </c>
      <c r="AW3028" t="s">
        <v>1920</v>
      </c>
      <c r="AX3028">
        <v>5</v>
      </c>
      <c r="BC3028">
        <v>2</v>
      </c>
      <c r="BD3028">
        <v>7</v>
      </c>
      <c r="BE3028">
        <v>2</v>
      </c>
    </row>
    <row r="3029" spans="1:57" x14ac:dyDescent="0.25">
      <c r="A3029" s="179">
        <f t="shared" si="47"/>
        <v>21852</v>
      </c>
      <c r="B3029" t="s">
        <v>1923</v>
      </c>
      <c r="C3029">
        <v>73072983</v>
      </c>
      <c r="D3029">
        <v>144105</v>
      </c>
      <c r="E3029">
        <v>4</v>
      </c>
      <c r="F3029">
        <v>550017275</v>
      </c>
      <c r="G3029" s="180">
        <v>43036</v>
      </c>
      <c r="H3029" s="180">
        <v>45260</v>
      </c>
      <c r="I3029">
        <v>0</v>
      </c>
      <c r="J3029">
        <v>1</v>
      </c>
      <c r="K3029">
        <v>0</v>
      </c>
      <c r="L3029">
        <v>30</v>
      </c>
      <c r="M3029">
        <v>2</v>
      </c>
      <c r="N3029" s="170">
        <v>22490513</v>
      </c>
      <c r="O3029" s="170">
        <v>24960000</v>
      </c>
      <c r="P3029" s="178">
        <v>41635</v>
      </c>
      <c r="Q3029" s="178">
        <v>1601</v>
      </c>
      <c r="R3029" s="178">
        <v>38245</v>
      </c>
      <c r="S3029">
        <v>0</v>
      </c>
      <c r="T3029">
        <v>0</v>
      </c>
      <c r="U3029">
        <v>0</v>
      </c>
      <c r="W3029">
        <v>0</v>
      </c>
      <c r="X3029">
        <v>0</v>
      </c>
      <c r="Y3029">
        <v>0</v>
      </c>
      <c r="AB3029" s="180">
        <v>44285</v>
      </c>
      <c r="AC3029">
        <v>1</v>
      </c>
      <c r="AD3029" t="s">
        <v>1922</v>
      </c>
      <c r="AE3029">
        <v>1</v>
      </c>
      <c r="AF3029">
        <v>30</v>
      </c>
      <c r="AG3029">
        <v>0</v>
      </c>
      <c r="AN3029">
        <v>1</v>
      </c>
      <c r="AO3029">
        <v>1</v>
      </c>
      <c r="AR3029" s="178">
        <v>16393</v>
      </c>
      <c r="AS3029" t="s">
        <v>1921</v>
      </c>
      <c r="AT3029">
        <v>0</v>
      </c>
      <c r="AU3029">
        <v>0</v>
      </c>
      <c r="AV3029">
        <v>890480123</v>
      </c>
      <c r="AW3029" t="s">
        <v>1920</v>
      </c>
      <c r="AX3029">
        <v>5</v>
      </c>
      <c r="BC3029">
        <v>2</v>
      </c>
      <c r="BD3029">
        <v>7</v>
      </c>
      <c r="BE3029">
        <v>2</v>
      </c>
    </row>
    <row r="3030" spans="1:57" x14ac:dyDescent="0.25">
      <c r="A3030" s="179">
        <f t="shared" si="47"/>
        <v>21852</v>
      </c>
      <c r="B3030" t="s">
        <v>1923</v>
      </c>
      <c r="C3030">
        <v>73072983</v>
      </c>
      <c r="D3030">
        <v>144105</v>
      </c>
      <c r="E3030">
        <v>4</v>
      </c>
      <c r="F3030">
        <v>550017451</v>
      </c>
      <c r="G3030" s="180">
        <v>43042</v>
      </c>
      <c r="H3030" s="180">
        <v>45260</v>
      </c>
      <c r="I3030">
        <v>0</v>
      </c>
      <c r="J3030">
        <v>1</v>
      </c>
      <c r="K3030">
        <v>0</v>
      </c>
      <c r="L3030">
        <v>30</v>
      </c>
      <c r="M3030">
        <v>2</v>
      </c>
      <c r="N3030" s="170">
        <v>22490513</v>
      </c>
      <c r="O3030" s="170">
        <v>24960000</v>
      </c>
      <c r="P3030" s="178">
        <v>41635</v>
      </c>
      <c r="Q3030" s="178">
        <v>1601</v>
      </c>
      <c r="R3030" s="178">
        <v>38245</v>
      </c>
      <c r="S3030">
        <v>0</v>
      </c>
      <c r="T3030">
        <v>0</v>
      </c>
      <c r="U3030">
        <v>0</v>
      </c>
      <c r="W3030">
        <v>0</v>
      </c>
      <c r="X3030">
        <v>0</v>
      </c>
      <c r="Y3030">
        <v>0</v>
      </c>
      <c r="AB3030" s="180">
        <v>44285</v>
      </c>
      <c r="AC3030">
        <v>1</v>
      </c>
      <c r="AD3030" t="s">
        <v>1922</v>
      </c>
      <c r="AE3030">
        <v>1</v>
      </c>
      <c r="AF3030">
        <v>30</v>
      </c>
      <c r="AG3030">
        <v>0</v>
      </c>
      <c r="AN3030">
        <v>1</v>
      </c>
      <c r="AO3030">
        <v>1</v>
      </c>
      <c r="AR3030" s="178">
        <v>16393</v>
      </c>
      <c r="AS3030" t="s">
        <v>1921</v>
      </c>
      <c r="AT3030">
        <v>0</v>
      </c>
      <c r="AU3030">
        <v>0</v>
      </c>
      <c r="AV3030">
        <v>890480123</v>
      </c>
      <c r="AW3030" t="s">
        <v>1920</v>
      </c>
      <c r="AX3030">
        <v>5</v>
      </c>
      <c r="BC3030">
        <v>2</v>
      </c>
      <c r="BD3030">
        <v>7</v>
      </c>
      <c r="BE3030">
        <v>2</v>
      </c>
    </row>
    <row r="3031" spans="1:57" x14ac:dyDescent="0.25">
      <c r="A3031" s="179">
        <f t="shared" si="47"/>
        <v>43744</v>
      </c>
      <c r="B3031" t="s">
        <v>1923</v>
      </c>
      <c r="C3031">
        <v>73072983</v>
      </c>
      <c r="D3031">
        <v>144105</v>
      </c>
      <c r="E3031">
        <v>4</v>
      </c>
      <c r="F3031">
        <v>550017473</v>
      </c>
      <c r="G3031" s="180">
        <v>43044</v>
      </c>
      <c r="H3031" s="180">
        <v>45260</v>
      </c>
      <c r="I3031">
        <v>0</v>
      </c>
      <c r="J3031">
        <v>1</v>
      </c>
      <c r="K3031">
        <v>0</v>
      </c>
      <c r="L3031">
        <v>30</v>
      </c>
      <c r="M3031">
        <v>2</v>
      </c>
      <c r="N3031" s="170">
        <v>22490513</v>
      </c>
      <c r="O3031" s="170">
        <v>24960000</v>
      </c>
      <c r="P3031" s="178">
        <v>83313</v>
      </c>
      <c r="Q3031" s="178">
        <v>3203</v>
      </c>
      <c r="R3031" s="178">
        <v>76559</v>
      </c>
      <c r="S3031">
        <v>0</v>
      </c>
      <c r="T3031">
        <v>0</v>
      </c>
      <c r="U3031">
        <v>0</v>
      </c>
      <c r="W3031">
        <v>0</v>
      </c>
      <c r="X3031">
        <v>0</v>
      </c>
      <c r="Y3031">
        <v>0</v>
      </c>
      <c r="AB3031" s="180">
        <v>44285</v>
      </c>
      <c r="AC3031">
        <v>1</v>
      </c>
      <c r="AD3031" t="s">
        <v>1922</v>
      </c>
      <c r="AE3031">
        <v>1</v>
      </c>
      <c r="AF3031">
        <v>30</v>
      </c>
      <c r="AG3031">
        <v>0</v>
      </c>
      <c r="AN3031">
        <v>1</v>
      </c>
      <c r="AO3031">
        <v>1</v>
      </c>
      <c r="AR3031" s="178">
        <v>32815</v>
      </c>
      <c r="AS3031" t="s">
        <v>1921</v>
      </c>
      <c r="AT3031">
        <v>0</v>
      </c>
      <c r="AU3031">
        <v>0</v>
      </c>
      <c r="AV3031">
        <v>890480123</v>
      </c>
      <c r="AW3031" t="s">
        <v>1920</v>
      </c>
      <c r="AX3031">
        <v>5</v>
      </c>
      <c r="BC3031">
        <v>2</v>
      </c>
      <c r="BD3031">
        <v>7</v>
      </c>
      <c r="BE3031">
        <v>2</v>
      </c>
    </row>
    <row r="3032" spans="1:57" x14ac:dyDescent="0.25">
      <c r="A3032" s="179">
        <f t="shared" si="47"/>
        <v>43710</v>
      </c>
      <c r="B3032" t="s">
        <v>1923</v>
      </c>
      <c r="C3032">
        <v>73072983</v>
      </c>
      <c r="D3032">
        <v>144105</v>
      </c>
      <c r="E3032">
        <v>4</v>
      </c>
      <c r="F3032">
        <v>550017481</v>
      </c>
      <c r="G3032" s="180">
        <v>43045</v>
      </c>
      <c r="H3032" s="180">
        <v>45260</v>
      </c>
      <c r="I3032">
        <v>0</v>
      </c>
      <c r="J3032">
        <v>1</v>
      </c>
      <c r="K3032">
        <v>0</v>
      </c>
      <c r="L3032">
        <v>30</v>
      </c>
      <c r="M3032">
        <v>2</v>
      </c>
      <c r="N3032" s="170">
        <v>22490513</v>
      </c>
      <c r="O3032" s="170">
        <v>24960000</v>
      </c>
      <c r="P3032" s="178">
        <v>83246</v>
      </c>
      <c r="Q3032" s="178">
        <v>3200</v>
      </c>
      <c r="R3032" s="178">
        <v>76499</v>
      </c>
      <c r="S3032">
        <v>0</v>
      </c>
      <c r="T3032">
        <v>0</v>
      </c>
      <c r="U3032">
        <v>0</v>
      </c>
      <c r="W3032">
        <v>0</v>
      </c>
      <c r="X3032">
        <v>0</v>
      </c>
      <c r="Y3032">
        <v>0</v>
      </c>
      <c r="AB3032" s="180">
        <v>44285</v>
      </c>
      <c r="AC3032">
        <v>1</v>
      </c>
      <c r="AD3032" t="s">
        <v>1922</v>
      </c>
      <c r="AE3032">
        <v>1</v>
      </c>
      <c r="AF3032">
        <v>30</v>
      </c>
      <c r="AG3032">
        <v>0</v>
      </c>
      <c r="AN3032">
        <v>1</v>
      </c>
      <c r="AO3032">
        <v>1</v>
      </c>
      <c r="AR3032" s="178">
        <v>32789</v>
      </c>
      <c r="AS3032" t="s">
        <v>1921</v>
      </c>
      <c r="AT3032">
        <v>0</v>
      </c>
      <c r="AU3032">
        <v>0</v>
      </c>
      <c r="AV3032">
        <v>890480123</v>
      </c>
      <c r="AW3032" t="s">
        <v>1920</v>
      </c>
      <c r="AX3032">
        <v>5</v>
      </c>
      <c r="BC3032">
        <v>2</v>
      </c>
      <c r="BD3032">
        <v>7</v>
      </c>
      <c r="BE3032">
        <v>2</v>
      </c>
    </row>
    <row r="3033" spans="1:57" x14ac:dyDescent="0.25">
      <c r="A3033" s="179">
        <f t="shared" si="47"/>
        <v>21854</v>
      </c>
      <c r="B3033" t="s">
        <v>1923</v>
      </c>
      <c r="C3033">
        <v>73072983</v>
      </c>
      <c r="D3033">
        <v>144105</v>
      </c>
      <c r="E3033">
        <v>4</v>
      </c>
      <c r="F3033">
        <v>550017486</v>
      </c>
      <c r="G3033" s="180">
        <v>43046</v>
      </c>
      <c r="H3033" s="180">
        <v>45260</v>
      </c>
      <c r="I3033">
        <v>0</v>
      </c>
      <c r="J3033">
        <v>1</v>
      </c>
      <c r="K3033">
        <v>0</v>
      </c>
      <c r="L3033">
        <v>30</v>
      </c>
      <c r="M3033">
        <v>2</v>
      </c>
      <c r="N3033" s="170">
        <v>22490513</v>
      </c>
      <c r="O3033" s="170">
        <v>24960000</v>
      </c>
      <c r="P3033" s="178">
        <v>41638</v>
      </c>
      <c r="Q3033" s="178">
        <v>1601</v>
      </c>
      <c r="R3033" s="178">
        <v>38248</v>
      </c>
      <c r="S3033">
        <v>0</v>
      </c>
      <c r="T3033">
        <v>0</v>
      </c>
      <c r="U3033">
        <v>0</v>
      </c>
      <c r="W3033">
        <v>0</v>
      </c>
      <c r="X3033">
        <v>0</v>
      </c>
      <c r="Y3033">
        <v>0</v>
      </c>
      <c r="AB3033" s="180">
        <v>44285</v>
      </c>
      <c r="AC3033">
        <v>1</v>
      </c>
      <c r="AD3033" t="s">
        <v>1922</v>
      </c>
      <c r="AE3033">
        <v>1</v>
      </c>
      <c r="AF3033">
        <v>30</v>
      </c>
      <c r="AG3033">
        <v>0</v>
      </c>
      <c r="AN3033">
        <v>1</v>
      </c>
      <c r="AO3033">
        <v>1</v>
      </c>
      <c r="AR3033" s="178">
        <v>16394</v>
      </c>
      <c r="AS3033" t="s">
        <v>1921</v>
      </c>
      <c r="AT3033">
        <v>0</v>
      </c>
      <c r="AU3033">
        <v>0</v>
      </c>
      <c r="AV3033">
        <v>890480123</v>
      </c>
      <c r="AW3033" t="s">
        <v>1920</v>
      </c>
      <c r="AX3033">
        <v>5</v>
      </c>
      <c r="BC3033">
        <v>2</v>
      </c>
      <c r="BD3033">
        <v>7</v>
      </c>
      <c r="BE3033">
        <v>2</v>
      </c>
    </row>
    <row r="3034" spans="1:57" x14ac:dyDescent="0.25">
      <c r="A3034" s="179">
        <f t="shared" si="47"/>
        <v>21854</v>
      </c>
      <c r="B3034" t="s">
        <v>1923</v>
      </c>
      <c r="C3034">
        <v>73072983</v>
      </c>
      <c r="D3034">
        <v>144105</v>
      </c>
      <c r="E3034">
        <v>4</v>
      </c>
      <c r="F3034">
        <v>550017494</v>
      </c>
      <c r="G3034" s="180">
        <v>43048</v>
      </c>
      <c r="H3034" s="180">
        <v>45260</v>
      </c>
      <c r="I3034">
        <v>0</v>
      </c>
      <c r="J3034">
        <v>1</v>
      </c>
      <c r="K3034">
        <v>0</v>
      </c>
      <c r="L3034">
        <v>30</v>
      </c>
      <c r="M3034">
        <v>2</v>
      </c>
      <c r="N3034" s="170">
        <v>22490513</v>
      </c>
      <c r="O3034" s="170">
        <v>24960000</v>
      </c>
      <c r="P3034" s="178">
        <v>41638</v>
      </c>
      <c r="Q3034" s="178">
        <v>1601</v>
      </c>
      <c r="R3034" s="178">
        <v>38248</v>
      </c>
      <c r="S3034">
        <v>0</v>
      </c>
      <c r="T3034">
        <v>0</v>
      </c>
      <c r="U3034">
        <v>0</v>
      </c>
      <c r="W3034">
        <v>0</v>
      </c>
      <c r="X3034">
        <v>0</v>
      </c>
      <c r="Y3034">
        <v>0</v>
      </c>
      <c r="AB3034" s="180">
        <v>44285</v>
      </c>
      <c r="AC3034">
        <v>1</v>
      </c>
      <c r="AD3034" t="s">
        <v>1922</v>
      </c>
      <c r="AE3034">
        <v>1</v>
      </c>
      <c r="AF3034">
        <v>30</v>
      </c>
      <c r="AG3034">
        <v>0</v>
      </c>
      <c r="AN3034">
        <v>1</v>
      </c>
      <c r="AO3034">
        <v>1</v>
      </c>
      <c r="AR3034" s="178">
        <v>16394</v>
      </c>
      <c r="AS3034" t="s">
        <v>1921</v>
      </c>
      <c r="AT3034">
        <v>0</v>
      </c>
      <c r="AU3034">
        <v>0</v>
      </c>
      <c r="AV3034">
        <v>890480123</v>
      </c>
      <c r="AW3034" t="s">
        <v>1920</v>
      </c>
      <c r="AX3034">
        <v>5</v>
      </c>
      <c r="BC3034">
        <v>2</v>
      </c>
      <c r="BD3034">
        <v>7</v>
      </c>
      <c r="BE3034">
        <v>2</v>
      </c>
    </row>
    <row r="3035" spans="1:57" x14ac:dyDescent="0.25">
      <c r="A3035" s="179">
        <f t="shared" si="47"/>
        <v>32785</v>
      </c>
      <c r="B3035" t="s">
        <v>1923</v>
      </c>
      <c r="C3035">
        <v>73072983</v>
      </c>
      <c r="D3035">
        <v>144105</v>
      </c>
      <c r="E3035">
        <v>4</v>
      </c>
      <c r="F3035">
        <v>550017502</v>
      </c>
      <c r="G3035" s="180">
        <v>43050</v>
      </c>
      <c r="H3035" s="180">
        <v>45260</v>
      </c>
      <c r="I3035">
        <v>0</v>
      </c>
      <c r="J3035">
        <v>1</v>
      </c>
      <c r="K3035">
        <v>0</v>
      </c>
      <c r="L3035">
        <v>30</v>
      </c>
      <c r="M3035">
        <v>2</v>
      </c>
      <c r="N3035" s="170">
        <v>22490513</v>
      </c>
      <c r="O3035" s="170">
        <v>24960000</v>
      </c>
      <c r="P3035" s="178">
        <v>62438</v>
      </c>
      <c r="Q3035" s="178">
        <v>2400</v>
      </c>
      <c r="R3035" s="178">
        <v>57379</v>
      </c>
      <c r="S3035">
        <v>0</v>
      </c>
      <c r="T3035">
        <v>0</v>
      </c>
      <c r="U3035">
        <v>0</v>
      </c>
      <c r="W3035">
        <v>0</v>
      </c>
      <c r="X3035">
        <v>0</v>
      </c>
      <c r="Y3035">
        <v>0</v>
      </c>
      <c r="AB3035" s="180">
        <v>44285</v>
      </c>
      <c r="AC3035">
        <v>1</v>
      </c>
      <c r="AD3035" t="s">
        <v>1922</v>
      </c>
      <c r="AE3035">
        <v>1</v>
      </c>
      <c r="AF3035">
        <v>30</v>
      </c>
      <c r="AG3035">
        <v>0</v>
      </c>
      <c r="AN3035">
        <v>1</v>
      </c>
      <c r="AO3035">
        <v>1</v>
      </c>
      <c r="AR3035" s="178">
        <v>24594</v>
      </c>
      <c r="AS3035" t="s">
        <v>1921</v>
      </c>
      <c r="AT3035">
        <v>0</v>
      </c>
      <c r="AU3035">
        <v>0</v>
      </c>
      <c r="AV3035">
        <v>890480123</v>
      </c>
      <c r="AW3035" t="s">
        <v>1920</v>
      </c>
      <c r="AX3035">
        <v>5</v>
      </c>
      <c r="BC3035">
        <v>2</v>
      </c>
      <c r="BD3035">
        <v>7</v>
      </c>
      <c r="BE3035">
        <v>2</v>
      </c>
    </row>
    <row r="3036" spans="1:57" x14ac:dyDescent="0.25">
      <c r="A3036" s="179">
        <f t="shared" si="47"/>
        <v>33441</v>
      </c>
      <c r="B3036" t="s">
        <v>1923</v>
      </c>
      <c r="C3036">
        <v>73072983</v>
      </c>
      <c r="D3036">
        <v>144105</v>
      </c>
      <c r="E3036">
        <v>4</v>
      </c>
      <c r="F3036">
        <v>550017510</v>
      </c>
      <c r="G3036" s="180">
        <v>43052</v>
      </c>
      <c r="H3036" s="180">
        <v>45260</v>
      </c>
      <c r="I3036">
        <v>0</v>
      </c>
      <c r="J3036">
        <v>1</v>
      </c>
      <c r="K3036">
        <v>0</v>
      </c>
      <c r="L3036">
        <v>30</v>
      </c>
      <c r="M3036">
        <v>2</v>
      </c>
      <c r="N3036" s="170">
        <v>22490513</v>
      </c>
      <c r="O3036" s="170">
        <v>24960000</v>
      </c>
      <c r="P3036" s="178">
        <v>63702</v>
      </c>
      <c r="Q3036" s="178">
        <v>2449</v>
      </c>
      <c r="R3036" s="178">
        <v>58526</v>
      </c>
      <c r="S3036">
        <v>0</v>
      </c>
      <c r="T3036">
        <v>0</v>
      </c>
      <c r="U3036">
        <v>0</v>
      </c>
      <c r="W3036">
        <v>0</v>
      </c>
      <c r="X3036">
        <v>0</v>
      </c>
      <c r="Y3036">
        <v>0</v>
      </c>
      <c r="AB3036" s="180">
        <v>44285</v>
      </c>
      <c r="AC3036">
        <v>1</v>
      </c>
      <c r="AD3036" t="s">
        <v>1922</v>
      </c>
      <c r="AE3036">
        <v>1</v>
      </c>
      <c r="AF3036">
        <v>30</v>
      </c>
      <c r="AG3036">
        <v>0</v>
      </c>
      <c r="AN3036">
        <v>1</v>
      </c>
      <c r="AO3036">
        <v>1</v>
      </c>
      <c r="AR3036" s="178">
        <v>25085</v>
      </c>
      <c r="AS3036" t="s">
        <v>1921</v>
      </c>
      <c r="AT3036">
        <v>0</v>
      </c>
      <c r="AU3036">
        <v>0</v>
      </c>
      <c r="AV3036">
        <v>890480123</v>
      </c>
      <c r="AW3036" t="s">
        <v>1920</v>
      </c>
      <c r="AX3036">
        <v>5</v>
      </c>
      <c r="BC3036">
        <v>2</v>
      </c>
      <c r="BD3036">
        <v>7</v>
      </c>
      <c r="BE3036">
        <v>2</v>
      </c>
    </row>
    <row r="3037" spans="1:57" x14ac:dyDescent="0.25">
      <c r="A3037" s="179">
        <f t="shared" si="47"/>
        <v>25108</v>
      </c>
      <c r="B3037" t="s">
        <v>1923</v>
      </c>
      <c r="C3037">
        <v>73072983</v>
      </c>
      <c r="D3037">
        <v>144105</v>
      </c>
      <c r="E3037">
        <v>4</v>
      </c>
      <c r="F3037">
        <v>550017527</v>
      </c>
      <c r="G3037" s="180">
        <v>43054</v>
      </c>
      <c r="H3037" s="180">
        <v>45260</v>
      </c>
      <c r="I3037">
        <v>0</v>
      </c>
      <c r="J3037">
        <v>1</v>
      </c>
      <c r="K3037">
        <v>0</v>
      </c>
      <c r="L3037">
        <v>30</v>
      </c>
      <c r="M3037">
        <v>2</v>
      </c>
      <c r="N3037" s="170">
        <v>22490513</v>
      </c>
      <c r="O3037" s="170">
        <v>24960000</v>
      </c>
      <c r="P3037" s="178">
        <v>47822</v>
      </c>
      <c r="Q3037" s="178">
        <v>1839</v>
      </c>
      <c r="R3037" s="178">
        <v>43942</v>
      </c>
      <c r="S3037">
        <v>0</v>
      </c>
      <c r="T3037">
        <v>0</v>
      </c>
      <c r="U3037">
        <v>0</v>
      </c>
      <c r="W3037">
        <v>0</v>
      </c>
      <c r="X3037">
        <v>0</v>
      </c>
      <c r="Y3037">
        <v>0</v>
      </c>
      <c r="AB3037" s="180">
        <v>44285</v>
      </c>
      <c r="AC3037">
        <v>1</v>
      </c>
      <c r="AD3037" t="s">
        <v>1922</v>
      </c>
      <c r="AE3037">
        <v>1</v>
      </c>
      <c r="AF3037">
        <v>30</v>
      </c>
      <c r="AG3037">
        <v>0</v>
      </c>
      <c r="AN3037">
        <v>1</v>
      </c>
      <c r="AO3037">
        <v>1</v>
      </c>
      <c r="AR3037" s="178">
        <v>18834</v>
      </c>
      <c r="AS3037" t="s">
        <v>1921</v>
      </c>
      <c r="AT3037">
        <v>0</v>
      </c>
      <c r="AU3037">
        <v>0</v>
      </c>
      <c r="AV3037">
        <v>890480123</v>
      </c>
      <c r="AW3037" t="s">
        <v>1920</v>
      </c>
      <c r="AX3037">
        <v>5</v>
      </c>
      <c r="BC3037">
        <v>2</v>
      </c>
      <c r="BD3037">
        <v>7</v>
      </c>
      <c r="BE3037">
        <v>2</v>
      </c>
    </row>
    <row r="3038" spans="1:57" x14ac:dyDescent="0.25">
      <c r="A3038" s="179">
        <f t="shared" si="47"/>
        <v>19175</v>
      </c>
      <c r="B3038" t="s">
        <v>1923</v>
      </c>
      <c r="C3038">
        <v>73072983</v>
      </c>
      <c r="D3038">
        <v>144105</v>
      </c>
      <c r="E3038">
        <v>4</v>
      </c>
      <c r="F3038">
        <v>550017871</v>
      </c>
      <c r="G3038" s="180">
        <v>43100</v>
      </c>
      <c r="H3038" s="180">
        <v>45260</v>
      </c>
      <c r="I3038">
        <v>0</v>
      </c>
      <c r="J3038">
        <v>1</v>
      </c>
      <c r="K3038">
        <v>0</v>
      </c>
      <c r="L3038">
        <v>30</v>
      </c>
      <c r="M3038">
        <v>2</v>
      </c>
      <c r="N3038" s="170">
        <v>22490513</v>
      </c>
      <c r="O3038" s="170">
        <v>24960000</v>
      </c>
      <c r="P3038" s="178">
        <v>36536</v>
      </c>
      <c r="Q3038" s="178">
        <v>1405</v>
      </c>
      <c r="R3038" s="178">
        <v>33560</v>
      </c>
      <c r="S3038">
        <v>0</v>
      </c>
      <c r="T3038">
        <v>0</v>
      </c>
      <c r="U3038">
        <v>0</v>
      </c>
      <c r="W3038">
        <v>0</v>
      </c>
      <c r="X3038">
        <v>0</v>
      </c>
      <c r="Y3038">
        <v>0</v>
      </c>
      <c r="AB3038" s="180">
        <v>44285</v>
      </c>
      <c r="AC3038">
        <v>1</v>
      </c>
      <c r="AD3038" t="s">
        <v>1922</v>
      </c>
      <c r="AE3038">
        <v>1</v>
      </c>
      <c r="AF3038">
        <v>30</v>
      </c>
      <c r="AG3038">
        <v>0</v>
      </c>
      <c r="AN3038">
        <v>1</v>
      </c>
      <c r="AO3038">
        <v>1</v>
      </c>
      <c r="AR3038" s="178">
        <v>14385</v>
      </c>
      <c r="AS3038" t="s">
        <v>1921</v>
      </c>
      <c r="AT3038">
        <v>0</v>
      </c>
      <c r="AU3038">
        <v>0</v>
      </c>
      <c r="AV3038">
        <v>890480123</v>
      </c>
      <c r="AW3038" t="s">
        <v>1920</v>
      </c>
      <c r="AX3038">
        <v>5</v>
      </c>
      <c r="BC3038">
        <v>2</v>
      </c>
      <c r="BD3038">
        <v>7</v>
      </c>
      <c r="BE3038">
        <v>2</v>
      </c>
    </row>
    <row r="3039" spans="1:57" x14ac:dyDescent="0.25">
      <c r="A3039" s="179">
        <f t="shared" si="47"/>
        <v>36164</v>
      </c>
      <c r="B3039" t="s">
        <v>1923</v>
      </c>
      <c r="C3039">
        <v>73072983</v>
      </c>
      <c r="D3039">
        <v>144105</v>
      </c>
      <c r="E3039">
        <v>4</v>
      </c>
      <c r="F3039">
        <v>550018030</v>
      </c>
      <c r="G3039" s="180">
        <v>43116</v>
      </c>
      <c r="H3039" s="180">
        <v>45260</v>
      </c>
      <c r="I3039">
        <v>0</v>
      </c>
      <c r="J3039">
        <v>1</v>
      </c>
      <c r="K3039">
        <v>0</v>
      </c>
      <c r="L3039">
        <v>30</v>
      </c>
      <c r="M3039">
        <v>2</v>
      </c>
      <c r="N3039" s="170">
        <v>22490513</v>
      </c>
      <c r="O3039" s="170">
        <v>24960000</v>
      </c>
      <c r="P3039" s="178">
        <v>68888</v>
      </c>
      <c r="Q3039" s="178">
        <v>2648</v>
      </c>
      <c r="R3039" s="178">
        <v>63293</v>
      </c>
      <c r="S3039">
        <v>0</v>
      </c>
      <c r="T3039">
        <v>0</v>
      </c>
      <c r="U3039">
        <v>0</v>
      </c>
      <c r="W3039">
        <v>0</v>
      </c>
      <c r="X3039">
        <v>0</v>
      </c>
      <c r="Y3039">
        <v>0</v>
      </c>
      <c r="AB3039" s="180">
        <v>44285</v>
      </c>
      <c r="AC3039">
        <v>1</v>
      </c>
      <c r="AD3039" t="s">
        <v>1922</v>
      </c>
      <c r="AE3039">
        <v>1</v>
      </c>
      <c r="AF3039">
        <v>30</v>
      </c>
      <c r="AG3039">
        <v>0</v>
      </c>
      <c r="AN3039">
        <v>1</v>
      </c>
      <c r="AO3039">
        <v>1</v>
      </c>
      <c r="AR3039" s="178">
        <v>27129</v>
      </c>
      <c r="AS3039" t="s">
        <v>1921</v>
      </c>
      <c r="AT3039">
        <v>0</v>
      </c>
      <c r="AU3039">
        <v>0</v>
      </c>
      <c r="AV3039">
        <v>890480123</v>
      </c>
      <c r="AW3039" t="s">
        <v>1920</v>
      </c>
      <c r="AX3039">
        <v>5</v>
      </c>
      <c r="BC3039">
        <v>2</v>
      </c>
      <c r="BD3039">
        <v>7</v>
      </c>
      <c r="BE3039">
        <v>2</v>
      </c>
    </row>
    <row r="3040" spans="1:57" x14ac:dyDescent="0.25">
      <c r="A3040" s="179">
        <f t="shared" si="47"/>
        <v>40640</v>
      </c>
      <c r="B3040" t="s">
        <v>1923</v>
      </c>
      <c r="C3040">
        <v>73072983</v>
      </c>
      <c r="D3040">
        <v>144105</v>
      </c>
      <c r="E3040">
        <v>4</v>
      </c>
      <c r="F3040">
        <v>550018080</v>
      </c>
      <c r="G3040" s="180">
        <v>43125</v>
      </c>
      <c r="H3040" s="180">
        <v>45260</v>
      </c>
      <c r="I3040">
        <v>0</v>
      </c>
      <c r="J3040">
        <v>1</v>
      </c>
      <c r="K3040">
        <v>0</v>
      </c>
      <c r="L3040">
        <v>30</v>
      </c>
      <c r="M3040">
        <v>2</v>
      </c>
      <c r="N3040" s="170">
        <v>22490513</v>
      </c>
      <c r="O3040" s="170">
        <v>24960000</v>
      </c>
      <c r="P3040" s="178">
        <v>77415</v>
      </c>
      <c r="Q3040" s="178">
        <v>2976</v>
      </c>
      <c r="R3040" s="178">
        <v>71127</v>
      </c>
      <c r="S3040">
        <v>0</v>
      </c>
      <c r="T3040">
        <v>0</v>
      </c>
      <c r="U3040">
        <v>0</v>
      </c>
      <c r="W3040">
        <v>0</v>
      </c>
      <c r="X3040">
        <v>0</v>
      </c>
      <c r="Y3040">
        <v>0</v>
      </c>
      <c r="AB3040" s="180">
        <v>44285</v>
      </c>
      <c r="AC3040">
        <v>1</v>
      </c>
      <c r="AD3040" t="s">
        <v>1922</v>
      </c>
      <c r="AE3040">
        <v>1</v>
      </c>
      <c r="AF3040">
        <v>30</v>
      </c>
      <c r="AG3040">
        <v>0</v>
      </c>
      <c r="AN3040">
        <v>1</v>
      </c>
      <c r="AO3040">
        <v>1</v>
      </c>
      <c r="AR3040" s="178">
        <v>30487</v>
      </c>
      <c r="AS3040" t="s">
        <v>1921</v>
      </c>
      <c r="AT3040">
        <v>0</v>
      </c>
      <c r="AU3040">
        <v>0</v>
      </c>
      <c r="AV3040">
        <v>890480123</v>
      </c>
      <c r="AW3040" t="s">
        <v>1920</v>
      </c>
      <c r="AX3040">
        <v>5</v>
      </c>
      <c r="BC3040">
        <v>2</v>
      </c>
      <c r="BD3040">
        <v>7</v>
      </c>
      <c r="BE3040">
        <v>2</v>
      </c>
    </row>
    <row r="3041" spans="1:57" x14ac:dyDescent="0.25">
      <c r="A3041" s="179">
        <f t="shared" si="47"/>
        <v>24383</v>
      </c>
      <c r="B3041" t="s">
        <v>1923</v>
      </c>
      <c r="C3041">
        <v>73072983</v>
      </c>
      <c r="D3041">
        <v>144105</v>
      </c>
      <c r="E3041">
        <v>4</v>
      </c>
      <c r="F3041">
        <v>550018104</v>
      </c>
      <c r="G3041" s="180">
        <v>43128</v>
      </c>
      <c r="H3041" s="180">
        <v>45260</v>
      </c>
      <c r="I3041">
        <v>0</v>
      </c>
      <c r="J3041">
        <v>1</v>
      </c>
      <c r="K3041">
        <v>0</v>
      </c>
      <c r="L3041">
        <v>30</v>
      </c>
      <c r="M3041">
        <v>2</v>
      </c>
      <c r="N3041" s="170">
        <v>22490513</v>
      </c>
      <c r="O3041" s="170">
        <v>24960000</v>
      </c>
      <c r="P3041" s="178">
        <v>46448</v>
      </c>
      <c r="Q3041" s="178">
        <v>1786</v>
      </c>
      <c r="R3041" s="178">
        <v>42674</v>
      </c>
      <c r="S3041">
        <v>0</v>
      </c>
      <c r="T3041">
        <v>0</v>
      </c>
      <c r="U3041">
        <v>0</v>
      </c>
      <c r="W3041">
        <v>0</v>
      </c>
      <c r="X3041">
        <v>0</v>
      </c>
      <c r="Y3041">
        <v>0</v>
      </c>
      <c r="AB3041" s="180">
        <v>44285</v>
      </c>
      <c r="AC3041">
        <v>1</v>
      </c>
      <c r="AD3041" t="s">
        <v>1922</v>
      </c>
      <c r="AE3041">
        <v>1</v>
      </c>
      <c r="AF3041">
        <v>30</v>
      </c>
      <c r="AG3041">
        <v>0</v>
      </c>
      <c r="AN3041">
        <v>1</v>
      </c>
      <c r="AO3041">
        <v>1</v>
      </c>
      <c r="AR3041" s="178">
        <v>18291</v>
      </c>
      <c r="AS3041" t="s">
        <v>1921</v>
      </c>
      <c r="AT3041">
        <v>0</v>
      </c>
      <c r="AU3041">
        <v>0</v>
      </c>
      <c r="AV3041">
        <v>890480123</v>
      </c>
      <c r="AW3041" t="s">
        <v>1920</v>
      </c>
      <c r="AX3041">
        <v>5</v>
      </c>
      <c r="BC3041">
        <v>2</v>
      </c>
      <c r="BD3041">
        <v>7</v>
      </c>
      <c r="BE3041">
        <v>2</v>
      </c>
    </row>
    <row r="3042" spans="1:57" x14ac:dyDescent="0.25">
      <c r="A3042" s="179">
        <f t="shared" si="47"/>
        <v>42332</v>
      </c>
      <c r="B3042" t="s">
        <v>1923</v>
      </c>
      <c r="C3042">
        <v>73072983</v>
      </c>
      <c r="D3042">
        <v>144105</v>
      </c>
      <c r="E3042">
        <v>4</v>
      </c>
      <c r="F3042">
        <v>550018384</v>
      </c>
      <c r="G3042" s="180">
        <v>43163</v>
      </c>
      <c r="H3042" s="180">
        <v>45260</v>
      </c>
      <c r="I3042">
        <v>0</v>
      </c>
      <c r="J3042">
        <v>1</v>
      </c>
      <c r="K3042">
        <v>0</v>
      </c>
      <c r="L3042">
        <v>30</v>
      </c>
      <c r="M3042">
        <v>2</v>
      </c>
      <c r="N3042" s="170">
        <v>22490513</v>
      </c>
      <c r="O3042" s="170">
        <v>24960000</v>
      </c>
      <c r="P3042" s="178">
        <v>80635</v>
      </c>
      <c r="Q3042" s="178">
        <v>3100</v>
      </c>
      <c r="R3042" s="178">
        <v>74088</v>
      </c>
      <c r="S3042">
        <v>0</v>
      </c>
      <c r="T3042">
        <v>0</v>
      </c>
      <c r="U3042">
        <v>0</v>
      </c>
      <c r="W3042">
        <v>0</v>
      </c>
      <c r="X3042">
        <v>0</v>
      </c>
      <c r="Y3042">
        <v>0</v>
      </c>
      <c r="AB3042" s="180">
        <v>44285</v>
      </c>
      <c r="AC3042">
        <v>1</v>
      </c>
      <c r="AD3042" t="s">
        <v>1922</v>
      </c>
      <c r="AE3042">
        <v>1</v>
      </c>
      <c r="AF3042">
        <v>30</v>
      </c>
      <c r="AG3042">
        <v>0</v>
      </c>
      <c r="AN3042">
        <v>1</v>
      </c>
      <c r="AO3042">
        <v>1</v>
      </c>
      <c r="AR3042" s="178">
        <v>31756</v>
      </c>
      <c r="AS3042" t="s">
        <v>1921</v>
      </c>
      <c r="AT3042">
        <v>0</v>
      </c>
      <c r="AU3042">
        <v>0</v>
      </c>
      <c r="AV3042">
        <v>890480123</v>
      </c>
      <c r="AW3042" t="s">
        <v>1920</v>
      </c>
      <c r="AX3042">
        <v>5</v>
      </c>
      <c r="BC3042">
        <v>2</v>
      </c>
      <c r="BD3042">
        <v>7</v>
      </c>
      <c r="BE3042">
        <v>2</v>
      </c>
    </row>
    <row r="3043" spans="1:57" x14ac:dyDescent="0.25">
      <c r="A3043" s="179">
        <f t="shared" si="47"/>
        <v>42332</v>
      </c>
      <c r="B3043" t="s">
        <v>1923</v>
      </c>
      <c r="C3043">
        <v>73072983</v>
      </c>
      <c r="D3043">
        <v>144105</v>
      </c>
      <c r="E3043">
        <v>4</v>
      </c>
      <c r="F3043">
        <v>550018446</v>
      </c>
      <c r="G3043" s="180">
        <v>43169</v>
      </c>
      <c r="H3043" s="180">
        <v>45260</v>
      </c>
      <c r="I3043">
        <v>0</v>
      </c>
      <c r="J3043">
        <v>1</v>
      </c>
      <c r="K3043">
        <v>0</v>
      </c>
      <c r="L3043">
        <v>30</v>
      </c>
      <c r="M3043">
        <v>2</v>
      </c>
      <c r="N3043" s="170">
        <v>22490513</v>
      </c>
      <c r="O3043" s="170">
        <v>24960000</v>
      </c>
      <c r="P3043" s="178">
        <v>80635</v>
      </c>
      <c r="Q3043" s="178">
        <v>3100</v>
      </c>
      <c r="R3043" s="178">
        <v>74088</v>
      </c>
      <c r="S3043">
        <v>0</v>
      </c>
      <c r="T3043">
        <v>0</v>
      </c>
      <c r="U3043">
        <v>0</v>
      </c>
      <c r="W3043">
        <v>0</v>
      </c>
      <c r="X3043">
        <v>0</v>
      </c>
      <c r="Y3043">
        <v>0</v>
      </c>
      <c r="AB3043" s="180">
        <v>44285</v>
      </c>
      <c r="AC3043">
        <v>1</v>
      </c>
      <c r="AD3043" t="s">
        <v>1922</v>
      </c>
      <c r="AE3043">
        <v>1</v>
      </c>
      <c r="AF3043">
        <v>30</v>
      </c>
      <c r="AG3043">
        <v>0</v>
      </c>
      <c r="AN3043">
        <v>1</v>
      </c>
      <c r="AO3043">
        <v>1</v>
      </c>
      <c r="AR3043" s="178">
        <v>31756</v>
      </c>
      <c r="AS3043" t="s">
        <v>1921</v>
      </c>
      <c r="AT3043">
        <v>0</v>
      </c>
      <c r="AU3043">
        <v>0</v>
      </c>
      <c r="AV3043">
        <v>890480123</v>
      </c>
      <c r="AW3043" t="s">
        <v>1920</v>
      </c>
      <c r="AX3043">
        <v>5</v>
      </c>
      <c r="BC3043">
        <v>2</v>
      </c>
      <c r="BD3043">
        <v>7</v>
      </c>
      <c r="BE3043">
        <v>2</v>
      </c>
    </row>
    <row r="3044" spans="1:57" x14ac:dyDescent="0.25">
      <c r="A3044" s="179">
        <f t="shared" si="47"/>
        <v>22309</v>
      </c>
      <c r="B3044" t="s">
        <v>1923</v>
      </c>
      <c r="C3044">
        <v>73072983</v>
      </c>
      <c r="D3044">
        <v>144105</v>
      </c>
      <c r="E3044">
        <v>4</v>
      </c>
      <c r="F3044">
        <v>550018508</v>
      </c>
      <c r="G3044" s="180">
        <v>43182</v>
      </c>
      <c r="H3044" s="180">
        <v>45260</v>
      </c>
      <c r="I3044">
        <v>0</v>
      </c>
      <c r="J3044">
        <v>1</v>
      </c>
      <c r="K3044">
        <v>0</v>
      </c>
      <c r="L3044">
        <v>30</v>
      </c>
      <c r="M3044">
        <v>2</v>
      </c>
      <c r="N3044" s="170">
        <v>22490513</v>
      </c>
      <c r="O3044" s="170">
        <v>24960000</v>
      </c>
      <c r="P3044" s="178">
        <v>42490</v>
      </c>
      <c r="Q3044" s="178">
        <v>1634</v>
      </c>
      <c r="R3044" s="178">
        <v>39044</v>
      </c>
      <c r="S3044">
        <v>0</v>
      </c>
      <c r="T3044">
        <v>0</v>
      </c>
      <c r="U3044">
        <v>0</v>
      </c>
      <c r="W3044">
        <v>0</v>
      </c>
      <c r="X3044">
        <v>0</v>
      </c>
      <c r="Y3044">
        <v>0</v>
      </c>
      <c r="AB3044" s="180">
        <v>44285</v>
      </c>
      <c r="AC3044">
        <v>1</v>
      </c>
      <c r="AD3044" t="s">
        <v>1922</v>
      </c>
      <c r="AE3044">
        <v>1</v>
      </c>
      <c r="AF3044">
        <v>30</v>
      </c>
      <c r="AG3044">
        <v>0</v>
      </c>
      <c r="AN3044">
        <v>1</v>
      </c>
      <c r="AO3044">
        <v>1</v>
      </c>
      <c r="AR3044" s="178">
        <v>16735</v>
      </c>
      <c r="AS3044" t="s">
        <v>1921</v>
      </c>
      <c r="AT3044">
        <v>0</v>
      </c>
      <c r="AU3044">
        <v>0</v>
      </c>
      <c r="AV3044">
        <v>890480123</v>
      </c>
      <c r="AW3044" t="s">
        <v>1920</v>
      </c>
      <c r="AX3044">
        <v>5</v>
      </c>
      <c r="BC3044">
        <v>2</v>
      </c>
      <c r="BD3044">
        <v>7</v>
      </c>
      <c r="BE3044">
        <v>2</v>
      </c>
    </row>
    <row r="3045" spans="1:57" x14ac:dyDescent="0.25">
      <c r="A3045" s="179">
        <f t="shared" si="47"/>
        <v>66823</v>
      </c>
      <c r="B3045" t="s">
        <v>1923</v>
      </c>
      <c r="C3045">
        <v>73072983</v>
      </c>
      <c r="D3045">
        <v>144105</v>
      </c>
      <c r="E3045">
        <v>4</v>
      </c>
      <c r="F3045">
        <v>550018571</v>
      </c>
      <c r="G3045" s="180">
        <v>43192</v>
      </c>
      <c r="H3045" s="180">
        <v>45260</v>
      </c>
      <c r="I3045">
        <v>0</v>
      </c>
      <c r="J3045">
        <v>1</v>
      </c>
      <c r="K3045">
        <v>0</v>
      </c>
      <c r="L3045">
        <v>30</v>
      </c>
      <c r="M3045">
        <v>2</v>
      </c>
      <c r="N3045" s="170">
        <v>22490513</v>
      </c>
      <c r="O3045" s="170">
        <v>24960000</v>
      </c>
      <c r="P3045" s="178">
        <v>127415</v>
      </c>
      <c r="Q3045" s="178">
        <v>4898</v>
      </c>
      <c r="R3045" s="178">
        <v>116950</v>
      </c>
      <c r="S3045">
        <v>0</v>
      </c>
      <c r="T3045">
        <v>0</v>
      </c>
      <c r="U3045">
        <v>0</v>
      </c>
      <c r="W3045">
        <v>0</v>
      </c>
      <c r="X3045">
        <v>0</v>
      </c>
      <c r="Y3045">
        <v>0</v>
      </c>
      <c r="AB3045" s="180">
        <v>44285</v>
      </c>
      <c r="AC3045">
        <v>1</v>
      </c>
      <c r="AD3045" t="s">
        <v>1922</v>
      </c>
      <c r="AE3045">
        <v>1</v>
      </c>
      <c r="AF3045">
        <v>30</v>
      </c>
      <c r="AG3045">
        <v>0</v>
      </c>
      <c r="AN3045">
        <v>1</v>
      </c>
      <c r="AO3045">
        <v>1</v>
      </c>
      <c r="AR3045" s="178">
        <v>50127</v>
      </c>
      <c r="AS3045" t="s">
        <v>1921</v>
      </c>
      <c r="AT3045">
        <v>0</v>
      </c>
      <c r="AU3045">
        <v>0</v>
      </c>
      <c r="AV3045">
        <v>890480123</v>
      </c>
      <c r="AW3045" t="s">
        <v>1920</v>
      </c>
      <c r="AX3045">
        <v>5</v>
      </c>
      <c r="BC3045">
        <v>2</v>
      </c>
      <c r="BD3045">
        <v>7</v>
      </c>
      <c r="BE3045">
        <v>2</v>
      </c>
    </row>
    <row r="3046" spans="1:57" x14ac:dyDescent="0.25">
      <c r="A3046" s="179">
        <f t="shared" si="47"/>
        <v>46819</v>
      </c>
      <c r="B3046" t="s">
        <v>1923</v>
      </c>
      <c r="C3046">
        <v>73072983</v>
      </c>
      <c r="D3046">
        <v>144105</v>
      </c>
      <c r="E3046">
        <v>4</v>
      </c>
      <c r="F3046">
        <v>550018748</v>
      </c>
      <c r="G3046" s="180">
        <v>43219</v>
      </c>
      <c r="H3046" s="180">
        <v>45260</v>
      </c>
      <c r="I3046">
        <v>0</v>
      </c>
      <c r="J3046">
        <v>1</v>
      </c>
      <c r="K3046">
        <v>0</v>
      </c>
      <c r="L3046">
        <v>30</v>
      </c>
      <c r="M3046">
        <v>2</v>
      </c>
      <c r="N3046" s="170">
        <v>22490513</v>
      </c>
      <c r="O3046" s="170">
        <v>24960000</v>
      </c>
      <c r="P3046" s="178">
        <v>89178</v>
      </c>
      <c r="Q3046" s="178">
        <v>3428</v>
      </c>
      <c r="R3046" s="178">
        <v>81940</v>
      </c>
      <c r="S3046">
        <v>0</v>
      </c>
      <c r="T3046">
        <v>0</v>
      </c>
      <c r="U3046">
        <v>0</v>
      </c>
      <c r="W3046">
        <v>0</v>
      </c>
      <c r="X3046">
        <v>0</v>
      </c>
      <c r="Y3046">
        <v>0</v>
      </c>
      <c r="AB3046" s="180">
        <v>44285</v>
      </c>
      <c r="AC3046">
        <v>1</v>
      </c>
      <c r="AD3046" t="s">
        <v>1922</v>
      </c>
      <c r="AE3046">
        <v>1</v>
      </c>
      <c r="AF3046">
        <v>30</v>
      </c>
      <c r="AG3046">
        <v>0</v>
      </c>
      <c r="AN3046">
        <v>1</v>
      </c>
      <c r="AO3046">
        <v>1</v>
      </c>
      <c r="AR3046" s="178">
        <v>35121</v>
      </c>
      <c r="AS3046" t="s">
        <v>1921</v>
      </c>
      <c r="AT3046">
        <v>0</v>
      </c>
      <c r="AU3046">
        <v>0</v>
      </c>
      <c r="AV3046">
        <v>890480123</v>
      </c>
      <c r="AW3046" t="s">
        <v>1920</v>
      </c>
      <c r="AX3046">
        <v>5</v>
      </c>
      <c r="BC3046">
        <v>2</v>
      </c>
      <c r="BD3046">
        <v>7</v>
      </c>
      <c r="BE3046">
        <v>2</v>
      </c>
    </row>
    <row r="3047" spans="1:57" x14ac:dyDescent="0.25">
      <c r="A3047" s="179">
        <f t="shared" si="47"/>
        <v>23353</v>
      </c>
      <c r="B3047" t="s">
        <v>1923</v>
      </c>
      <c r="C3047">
        <v>73072983</v>
      </c>
      <c r="D3047">
        <v>144105</v>
      </c>
      <c r="E3047">
        <v>4</v>
      </c>
      <c r="F3047">
        <v>550018913</v>
      </c>
      <c r="G3047" s="180">
        <v>43237</v>
      </c>
      <c r="H3047" s="180">
        <v>45260</v>
      </c>
      <c r="I3047">
        <v>0</v>
      </c>
      <c r="J3047">
        <v>1</v>
      </c>
      <c r="K3047">
        <v>0</v>
      </c>
      <c r="L3047">
        <v>30</v>
      </c>
      <c r="M3047">
        <v>2</v>
      </c>
      <c r="N3047" s="170">
        <v>22490513</v>
      </c>
      <c r="O3047" s="170">
        <v>24960000</v>
      </c>
      <c r="P3047" s="178">
        <v>44480</v>
      </c>
      <c r="Q3047" s="178">
        <v>1710</v>
      </c>
      <c r="R3047" s="178">
        <v>40871</v>
      </c>
      <c r="S3047">
        <v>0</v>
      </c>
      <c r="T3047">
        <v>0</v>
      </c>
      <c r="U3047">
        <v>0</v>
      </c>
      <c r="W3047">
        <v>0</v>
      </c>
      <c r="X3047">
        <v>0</v>
      </c>
      <c r="Y3047">
        <v>0</v>
      </c>
      <c r="AB3047" s="180">
        <v>44285</v>
      </c>
      <c r="AC3047">
        <v>1</v>
      </c>
      <c r="AD3047" t="s">
        <v>1922</v>
      </c>
      <c r="AE3047">
        <v>1</v>
      </c>
      <c r="AF3047">
        <v>30</v>
      </c>
      <c r="AG3047">
        <v>0</v>
      </c>
      <c r="AN3047">
        <v>1</v>
      </c>
      <c r="AO3047">
        <v>1</v>
      </c>
      <c r="AR3047" s="178">
        <v>17518</v>
      </c>
      <c r="AS3047" t="s">
        <v>1921</v>
      </c>
      <c r="AT3047">
        <v>0</v>
      </c>
      <c r="AU3047">
        <v>0</v>
      </c>
      <c r="AV3047">
        <v>890480123</v>
      </c>
      <c r="AW3047" t="s">
        <v>1920</v>
      </c>
      <c r="AX3047">
        <v>5</v>
      </c>
      <c r="BC3047">
        <v>2</v>
      </c>
      <c r="BD3047">
        <v>7</v>
      </c>
      <c r="BE3047">
        <v>2</v>
      </c>
    </row>
    <row r="3048" spans="1:57" x14ac:dyDescent="0.25">
      <c r="A3048" s="179">
        <f t="shared" si="47"/>
        <v>5423</v>
      </c>
      <c r="B3048" t="s">
        <v>1923</v>
      </c>
      <c r="C3048">
        <v>73072983</v>
      </c>
      <c r="D3048">
        <v>144105</v>
      </c>
      <c r="E3048">
        <v>4</v>
      </c>
      <c r="F3048">
        <v>550019278</v>
      </c>
      <c r="G3048" s="180">
        <v>43294</v>
      </c>
      <c r="H3048" s="180">
        <v>45260</v>
      </c>
      <c r="I3048">
        <v>0</v>
      </c>
      <c r="J3048">
        <v>1</v>
      </c>
      <c r="K3048">
        <v>0</v>
      </c>
      <c r="L3048">
        <v>30</v>
      </c>
      <c r="M3048">
        <v>2</v>
      </c>
      <c r="N3048" s="170">
        <v>22490513</v>
      </c>
      <c r="O3048" s="170">
        <v>24960000</v>
      </c>
      <c r="P3048" s="178">
        <v>10329</v>
      </c>
      <c r="Q3048" s="178">
        <v>397</v>
      </c>
      <c r="R3048" s="178">
        <v>9491</v>
      </c>
      <c r="S3048">
        <v>0</v>
      </c>
      <c r="T3048">
        <v>0</v>
      </c>
      <c r="U3048">
        <v>0</v>
      </c>
      <c r="W3048">
        <v>0</v>
      </c>
      <c r="X3048">
        <v>0</v>
      </c>
      <c r="Y3048">
        <v>0</v>
      </c>
      <c r="AB3048" s="180">
        <v>44285</v>
      </c>
      <c r="AC3048">
        <v>1</v>
      </c>
      <c r="AD3048" t="s">
        <v>1922</v>
      </c>
      <c r="AE3048">
        <v>1</v>
      </c>
      <c r="AF3048">
        <v>30</v>
      </c>
      <c r="AG3048">
        <v>0</v>
      </c>
      <c r="AN3048">
        <v>1</v>
      </c>
      <c r="AO3048">
        <v>1</v>
      </c>
      <c r="AR3048" s="178">
        <v>4068</v>
      </c>
      <c r="AS3048" t="s">
        <v>1921</v>
      </c>
      <c r="AT3048">
        <v>0</v>
      </c>
      <c r="AU3048">
        <v>0</v>
      </c>
      <c r="AV3048">
        <v>890480123</v>
      </c>
      <c r="AW3048" t="s">
        <v>1920</v>
      </c>
      <c r="AX3048">
        <v>5</v>
      </c>
      <c r="BC3048">
        <v>2</v>
      </c>
      <c r="BD3048">
        <v>7</v>
      </c>
      <c r="BE3048">
        <v>2</v>
      </c>
    </row>
    <row r="3049" spans="1:57" x14ac:dyDescent="0.25">
      <c r="A3049" s="179">
        <f t="shared" si="47"/>
        <v>53727</v>
      </c>
      <c r="B3049" t="s">
        <v>1923</v>
      </c>
      <c r="C3049">
        <v>73072983</v>
      </c>
      <c r="D3049">
        <v>144105</v>
      </c>
      <c r="E3049">
        <v>4</v>
      </c>
      <c r="F3049">
        <v>550019292</v>
      </c>
      <c r="G3049" s="180">
        <v>43296</v>
      </c>
      <c r="H3049" s="180">
        <v>45260</v>
      </c>
      <c r="I3049">
        <v>0</v>
      </c>
      <c r="J3049">
        <v>1</v>
      </c>
      <c r="K3049">
        <v>0</v>
      </c>
      <c r="L3049">
        <v>30</v>
      </c>
      <c r="M3049">
        <v>2</v>
      </c>
      <c r="N3049" s="170">
        <v>22490513</v>
      </c>
      <c r="O3049" s="170">
        <v>24960000</v>
      </c>
      <c r="P3049" s="178">
        <v>102326</v>
      </c>
      <c r="Q3049" s="178">
        <v>3934</v>
      </c>
      <c r="R3049" s="178">
        <v>94030</v>
      </c>
      <c r="S3049">
        <v>0</v>
      </c>
      <c r="T3049">
        <v>0</v>
      </c>
      <c r="U3049">
        <v>0</v>
      </c>
      <c r="W3049">
        <v>0</v>
      </c>
      <c r="X3049">
        <v>0</v>
      </c>
      <c r="Y3049">
        <v>0</v>
      </c>
      <c r="AB3049" s="180">
        <v>44285</v>
      </c>
      <c r="AC3049">
        <v>1</v>
      </c>
      <c r="AD3049" t="s">
        <v>1922</v>
      </c>
      <c r="AE3049">
        <v>1</v>
      </c>
      <c r="AF3049">
        <v>30</v>
      </c>
      <c r="AG3049">
        <v>0</v>
      </c>
      <c r="AN3049">
        <v>1</v>
      </c>
      <c r="AO3049">
        <v>1</v>
      </c>
      <c r="AR3049" s="178">
        <v>40303</v>
      </c>
      <c r="AS3049" t="s">
        <v>1921</v>
      </c>
      <c r="AT3049">
        <v>0</v>
      </c>
      <c r="AU3049">
        <v>0</v>
      </c>
      <c r="AV3049">
        <v>890480123</v>
      </c>
      <c r="AW3049" t="s">
        <v>1920</v>
      </c>
      <c r="AX3049">
        <v>5</v>
      </c>
      <c r="BC3049">
        <v>2</v>
      </c>
      <c r="BD3049">
        <v>7</v>
      </c>
      <c r="BE3049">
        <v>2</v>
      </c>
    </row>
    <row r="3050" spans="1:57" x14ac:dyDescent="0.25">
      <c r="A3050" s="179">
        <f t="shared" si="47"/>
        <v>26599</v>
      </c>
      <c r="B3050" t="s">
        <v>1923</v>
      </c>
      <c r="C3050">
        <v>73072983</v>
      </c>
      <c r="D3050">
        <v>144105</v>
      </c>
      <c r="E3050">
        <v>4</v>
      </c>
      <c r="F3050">
        <v>550019337</v>
      </c>
      <c r="G3050" s="180">
        <v>43301</v>
      </c>
      <c r="H3050" s="180">
        <v>45260</v>
      </c>
      <c r="I3050">
        <v>0</v>
      </c>
      <c r="J3050">
        <v>1</v>
      </c>
      <c r="K3050">
        <v>0</v>
      </c>
      <c r="L3050">
        <v>30</v>
      </c>
      <c r="M3050">
        <v>2</v>
      </c>
      <c r="N3050" s="170">
        <v>22490513</v>
      </c>
      <c r="O3050" s="170">
        <v>24960000</v>
      </c>
      <c r="P3050" s="178">
        <v>50656</v>
      </c>
      <c r="Q3050" s="178">
        <v>1947</v>
      </c>
      <c r="R3050" s="178">
        <v>46552</v>
      </c>
      <c r="S3050">
        <v>0</v>
      </c>
      <c r="T3050">
        <v>0</v>
      </c>
      <c r="U3050">
        <v>0</v>
      </c>
      <c r="W3050">
        <v>0</v>
      </c>
      <c r="X3050">
        <v>0</v>
      </c>
      <c r="Y3050">
        <v>0</v>
      </c>
      <c r="AB3050" s="180">
        <v>44285</v>
      </c>
      <c r="AC3050">
        <v>1</v>
      </c>
      <c r="AD3050" t="s">
        <v>1922</v>
      </c>
      <c r="AE3050">
        <v>1</v>
      </c>
      <c r="AF3050">
        <v>30</v>
      </c>
      <c r="AG3050">
        <v>0</v>
      </c>
      <c r="AN3050">
        <v>1</v>
      </c>
      <c r="AO3050">
        <v>1</v>
      </c>
      <c r="AR3050" s="178">
        <v>19953</v>
      </c>
      <c r="AS3050" t="s">
        <v>1921</v>
      </c>
      <c r="AT3050">
        <v>0</v>
      </c>
      <c r="AU3050">
        <v>0</v>
      </c>
      <c r="AV3050">
        <v>890480123</v>
      </c>
      <c r="AW3050" t="s">
        <v>1920</v>
      </c>
      <c r="AX3050">
        <v>5</v>
      </c>
      <c r="BC3050">
        <v>2</v>
      </c>
      <c r="BD3050">
        <v>7</v>
      </c>
      <c r="BE3050">
        <v>2</v>
      </c>
    </row>
    <row r="3051" spans="1:57" x14ac:dyDescent="0.25">
      <c r="A3051" s="179">
        <f t="shared" si="47"/>
        <v>24271</v>
      </c>
      <c r="B3051" t="s">
        <v>1923</v>
      </c>
      <c r="C3051">
        <v>73072983</v>
      </c>
      <c r="D3051">
        <v>144105</v>
      </c>
      <c r="E3051">
        <v>4</v>
      </c>
      <c r="F3051">
        <v>550019466</v>
      </c>
      <c r="G3051" s="180">
        <v>43324</v>
      </c>
      <c r="H3051" s="180">
        <v>45260</v>
      </c>
      <c r="I3051">
        <v>0</v>
      </c>
      <c r="J3051">
        <v>1</v>
      </c>
      <c r="K3051">
        <v>0</v>
      </c>
      <c r="L3051">
        <v>30</v>
      </c>
      <c r="M3051">
        <v>2</v>
      </c>
      <c r="N3051" s="170">
        <v>22490513</v>
      </c>
      <c r="O3051" s="170">
        <v>24960000</v>
      </c>
      <c r="P3051" s="178">
        <v>46229</v>
      </c>
      <c r="Q3051" s="178">
        <v>1777</v>
      </c>
      <c r="R3051" s="178">
        <v>42478</v>
      </c>
      <c r="S3051">
        <v>0</v>
      </c>
      <c r="T3051">
        <v>0</v>
      </c>
      <c r="U3051">
        <v>0</v>
      </c>
      <c r="W3051">
        <v>0</v>
      </c>
      <c r="X3051">
        <v>0</v>
      </c>
      <c r="Y3051">
        <v>0</v>
      </c>
      <c r="AB3051" s="180">
        <v>44285</v>
      </c>
      <c r="AC3051">
        <v>1</v>
      </c>
      <c r="AD3051" t="s">
        <v>1922</v>
      </c>
      <c r="AE3051">
        <v>1</v>
      </c>
      <c r="AF3051">
        <v>30</v>
      </c>
      <c r="AG3051">
        <v>0</v>
      </c>
      <c r="AN3051">
        <v>1</v>
      </c>
      <c r="AO3051">
        <v>1</v>
      </c>
      <c r="AR3051" s="178">
        <v>18207</v>
      </c>
      <c r="AS3051" t="s">
        <v>1921</v>
      </c>
      <c r="AT3051">
        <v>0</v>
      </c>
      <c r="AU3051">
        <v>0</v>
      </c>
      <c r="AV3051">
        <v>890480123</v>
      </c>
      <c r="AW3051" t="s">
        <v>1920</v>
      </c>
      <c r="AX3051">
        <v>5</v>
      </c>
      <c r="BC3051">
        <v>2</v>
      </c>
      <c r="BD3051">
        <v>7</v>
      </c>
      <c r="BE3051">
        <v>2</v>
      </c>
    </row>
    <row r="3052" spans="1:57" x14ac:dyDescent="0.25">
      <c r="A3052" s="179">
        <f t="shared" si="47"/>
        <v>36580</v>
      </c>
      <c r="B3052" t="s">
        <v>1923</v>
      </c>
      <c r="C3052">
        <v>73072983</v>
      </c>
      <c r="D3052">
        <v>144105</v>
      </c>
      <c r="E3052">
        <v>4</v>
      </c>
      <c r="F3052">
        <v>550019491</v>
      </c>
      <c r="G3052" s="180">
        <v>43328</v>
      </c>
      <c r="H3052" s="180">
        <v>45260</v>
      </c>
      <c r="I3052">
        <v>0</v>
      </c>
      <c r="J3052">
        <v>1</v>
      </c>
      <c r="K3052">
        <v>0</v>
      </c>
      <c r="L3052">
        <v>30</v>
      </c>
      <c r="M3052">
        <v>2</v>
      </c>
      <c r="N3052" s="170">
        <v>22490513</v>
      </c>
      <c r="O3052" s="170">
        <v>24960000</v>
      </c>
      <c r="P3052" s="178">
        <v>69665</v>
      </c>
      <c r="Q3052" s="178">
        <v>2678</v>
      </c>
      <c r="R3052" s="178">
        <v>64020</v>
      </c>
      <c r="S3052">
        <v>0</v>
      </c>
      <c r="T3052">
        <v>0</v>
      </c>
      <c r="U3052">
        <v>0</v>
      </c>
      <c r="W3052">
        <v>0</v>
      </c>
      <c r="X3052">
        <v>0</v>
      </c>
      <c r="Y3052">
        <v>0</v>
      </c>
      <c r="AB3052" s="180">
        <v>44285</v>
      </c>
      <c r="AC3052">
        <v>1</v>
      </c>
      <c r="AD3052" t="s">
        <v>1922</v>
      </c>
      <c r="AE3052">
        <v>1</v>
      </c>
      <c r="AF3052">
        <v>30</v>
      </c>
      <c r="AG3052">
        <v>0</v>
      </c>
      <c r="AN3052">
        <v>1</v>
      </c>
      <c r="AO3052">
        <v>1</v>
      </c>
      <c r="AR3052" s="178">
        <v>27440</v>
      </c>
      <c r="AS3052" t="s">
        <v>1921</v>
      </c>
      <c r="AT3052">
        <v>0</v>
      </c>
      <c r="AU3052">
        <v>0</v>
      </c>
      <c r="AV3052">
        <v>890480123</v>
      </c>
      <c r="AW3052" t="s">
        <v>1920</v>
      </c>
      <c r="AX3052">
        <v>5</v>
      </c>
      <c r="BC3052">
        <v>2</v>
      </c>
      <c r="BD3052">
        <v>7</v>
      </c>
      <c r="BE3052">
        <v>2</v>
      </c>
    </row>
    <row r="3053" spans="1:57" x14ac:dyDescent="0.25">
      <c r="A3053" s="179">
        <f t="shared" si="47"/>
        <v>18304</v>
      </c>
      <c r="B3053" t="s">
        <v>1923</v>
      </c>
      <c r="C3053">
        <v>73072983</v>
      </c>
      <c r="D3053">
        <v>144105</v>
      </c>
      <c r="E3053">
        <v>4</v>
      </c>
      <c r="F3053">
        <v>550019639</v>
      </c>
      <c r="G3053" s="180">
        <v>43347</v>
      </c>
      <c r="H3053" s="180">
        <v>45260</v>
      </c>
      <c r="I3053">
        <v>0</v>
      </c>
      <c r="J3053">
        <v>1</v>
      </c>
      <c r="K3053">
        <v>0</v>
      </c>
      <c r="L3053">
        <v>30</v>
      </c>
      <c r="M3053">
        <v>2</v>
      </c>
      <c r="N3053" s="170">
        <v>22490513</v>
      </c>
      <c r="O3053" s="170">
        <v>24960000</v>
      </c>
      <c r="P3053" s="178">
        <v>34875</v>
      </c>
      <c r="Q3053" s="178">
        <v>1341</v>
      </c>
      <c r="R3053" s="178">
        <v>32034</v>
      </c>
      <c r="S3053">
        <v>0</v>
      </c>
      <c r="T3053">
        <v>0</v>
      </c>
      <c r="U3053">
        <v>0</v>
      </c>
      <c r="W3053">
        <v>0</v>
      </c>
      <c r="X3053">
        <v>0</v>
      </c>
      <c r="Y3053">
        <v>0</v>
      </c>
      <c r="AB3053" s="180">
        <v>44285</v>
      </c>
      <c r="AC3053">
        <v>1</v>
      </c>
      <c r="AD3053" t="s">
        <v>1922</v>
      </c>
      <c r="AE3053">
        <v>1</v>
      </c>
      <c r="AF3053">
        <v>30</v>
      </c>
      <c r="AG3053">
        <v>0</v>
      </c>
      <c r="AN3053">
        <v>1</v>
      </c>
      <c r="AO3053">
        <v>1</v>
      </c>
      <c r="AR3053" s="178">
        <v>13730</v>
      </c>
      <c r="AS3053" t="s">
        <v>1921</v>
      </c>
      <c r="AT3053">
        <v>0</v>
      </c>
      <c r="AU3053">
        <v>0</v>
      </c>
      <c r="AV3053">
        <v>890480123</v>
      </c>
      <c r="AW3053" t="s">
        <v>1920</v>
      </c>
      <c r="AX3053">
        <v>5</v>
      </c>
      <c r="BC3053">
        <v>2</v>
      </c>
      <c r="BD3053">
        <v>7</v>
      </c>
      <c r="BE3053">
        <v>2</v>
      </c>
    </row>
    <row r="3054" spans="1:57" x14ac:dyDescent="0.25">
      <c r="A3054" s="179">
        <f t="shared" si="47"/>
        <v>21557</v>
      </c>
      <c r="B3054" t="s">
        <v>1923</v>
      </c>
      <c r="C3054">
        <v>73072983</v>
      </c>
      <c r="D3054">
        <v>144105</v>
      </c>
      <c r="E3054">
        <v>4</v>
      </c>
      <c r="F3054">
        <v>550020022</v>
      </c>
      <c r="G3054" s="180">
        <v>43408</v>
      </c>
      <c r="H3054" s="180">
        <v>45260</v>
      </c>
      <c r="I3054">
        <v>0</v>
      </c>
      <c r="J3054">
        <v>1</v>
      </c>
      <c r="K3054">
        <v>0</v>
      </c>
      <c r="L3054">
        <v>30</v>
      </c>
      <c r="M3054">
        <v>2</v>
      </c>
      <c r="N3054" s="170">
        <v>22490513</v>
      </c>
      <c r="O3054" s="170">
        <v>24960000</v>
      </c>
      <c r="P3054" s="178">
        <v>41062</v>
      </c>
      <c r="Q3054" s="178">
        <v>1579</v>
      </c>
      <c r="R3054" s="178">
        <v>37729</v>
      </c>
      <c r="S3054">
        <v>0</v>
      </c>
      <c r="T3054">
        <v>0</v>
      </c>
      <c r="U3054">
        <v>0</v>
      </c>
      <c r="W3054">
        <v>0</v>
      </c>
      <c r="X3054">
        <v>0</v>
      </c>
      <c r="Y3054">
        <v>0</v>
      </c>
      <c r="AB3054" s="180">
        <v>44285</v>
      </c>
      <c r="AC3054">
        <v>1</v>
      </c>
      <c r="AD3054" t="s">
        <v>1922</v>
      </c>
      <c r="AE3054">
        <v>1</v>
      </c>
      <c r="AF3054">
        <v>30</v>
      </c>
      <c r="AG3054">
        <v>0</v>
      </c>
      <c r="AN3054">
        <v>1</v>
      </c>
      <c r="AO3054">
        <v>1</v>
      </c>
      <c r="AR3054" s="178">
        <v>16172</v>
      </c>
      <c r="AS3054" t="s">
        <v>1921</v>
      </c>
      <c r="AT3054">
        <v>0</v>
      </c>
      <c r="AU3054">
        <v>0</v>
      </c>
      <c r="AV3054">
        <v>890480123</v>
      </c>
      <c r="AW3054" t="s">
        <v>1920</v>
      </c>
      <c r="AX3054">
        <v>5</v>
      </c>
      <c r="BC3054">
        <v>2</v>
      </c>
      <c r="BD3054">
        <v>7</v>
      </c>
      <c r="BE3054">
        <v>2</v>
      </c>
    </row>
    <row r="3055" spans="1:57" x14ac:dyDescent="0.25">
      <c r="A3055" s="179">
        <f t="shared" si="47"/>
        <v>21557</v>
      </c>
      <c r="B3055" t="s">
        <v>1923</v>
      </c>
      <c r="C3055">
        <v>73072983</v>
      </c>
      <c r="D3055">
        <v>144105</v>
      </c>
      <c r="E3055">
        <v>4</v>
      </c>
      <c r="F3055">
        <v>550020068</v>
      </c>
      <c r="G3055" s="180">
        <v>43415</v>
      </c>
      <c r="H3055" s="180">
        <v>45260</v>
      </c>
      <c r="I3055">
        <v>0</v>
      </c>
      <c r="J3055">
        <v>1</v>
      </c>
      <c r="K3055">
        <v>0</v>
      </c>
      <c r="L3055">
        <v>30</v>
      </c>
      <c r="M3055">
        <v>2</v>
      </c>
      <c r="N3055" s="170">
        <v>22490513</v>
      </c>
      <c r="O3055" s="170">
        <v>24960000</v>
      </c>
      <c r="P3055" s="178">
        <v>41062</v>
      </c>
      <c r="Q3055" s="178">
        <v>1579</v>
      </c>
      <c r="R3055" s="178">
        <v>37729</v>
      </c>
      <c r="S3055">
        <v>0</v>
      </c>
      <c r="T3055">
        <v>0</v>
      </c>
      <c r="U3055">
        <v>0</v>
      </c>
      <c r="W3055">
        <v>0</v>
      </c>
      <c r="X3055">
        <v>0</v>
      </c>
      <c r="Y3055">
        <v>0</v>
      </c>
      <c r="AB3055" s="180">
        <v>44285</v>
      </c>
      <c r="AC3055">
        <v>1</v>
      </c>
      <c r="AD3055" t="s">
        <v>1922</v>
      </c>
      <c r="AE3055">
        <v>1</v>
      </c>
      <c r="AF3055">
        <v>30</v>
      </c>
      <c r="AG3055">
        <v>0</v>
      </c>
      <c r="AN3055">
        <v>1</v>
      </c>
      <c r="AO3055">
        <v>1</v>
      </c>
      <c r="AR3055" s="178">
        <v>16172</v>
      </c>
      <c r="AS3055" t="s">
        <v>1921</v>
      </c>
      <c r="AT3055">
        <v>0</v>
      </c>
      <c r="AU3055">
        <v>0</v>
      </c>
      <c r="AV3055">
        <v>890480123</v>
      </c>
      <c r="AW3055" t="s">
        <v>1920</v>
      </c>
      <c r="AX3055">
        <v>5</v>
      </c>
      <c r="BC3055">
        <v>2</v>
      </c>
      <c r="BD3055">
        <v>7</v>
      </c>
      <c r="BE3055">
        <v>2</v>
      </c>
    </row>
    <row r="3056" spans="1:57" x14ac:dyDescent="0.25">
      <c r="A3056" s="179">
        <f t="shared" si="47"/>
        <v>21476</v>
      </c>
      <c r="B3056" t="s">
        <v>1923</v>
      </c>
      <c r="C3056">
        <v>73072983</v>
      </c>
      <c r="D3056">
        <v>144105</v>
      </c>
      <c r="E3056">
        <v>4</v>
      </c>
      <c r="F3056">
        <v>550020098</v>
      </c>
      <c r="G3056" s="180">
        <v>43422</v>
      </c>
      <c r="H3056" s="180">
        <v>45260</v>
      </c>
      <c r="I3056">
        <v>0</v>
      </c>
      <c r="J3056">
        <v>1</v>
      </c>
      <c r="K3056">
        <v>0</v>
      </c>
      <c r="L3056">
        <v>30</v>
      </c>
      <c r="M3056">
        <v>2</v>
      </c>
      <c r="N3056" s="170">
        <v>22490513</v>
      </c>
      <c r="O3056" s="170">
        <v>24960000</v>
      </c>
      <c r="P3056" s="178">
        <v>40904</v>
      </c>
      <c r="Q3056" s="178">
        <v>1573</v>
      </c>
      <c r="R3056" s="178">
        <v>37587</v>
      </c>
      <c r="S3056">
        <v>0</v>
      </c>
      <c r="T3056">
        <v>0</v>
      </c>
      <c r="U3056">
        <v>0</v>
      </c>
      <c r="W3056">
        <v>0</v>
      </c>
      <c r="X3056">
        <v>0</v>
      </c>
      <c r="Y3056">
        <v>0</v>
      </c>
      <c r="AB3056" s="180">
        <v>44285</v>
      </c>
      <c r="AC3056">
        <v>1</v>
      </c>
      <c r="AD3056" t="s">
        <v>1922</v>
      </c>
      <c r="AE3056">
        <v>1</v>
      </c>
      <c r="AF3056">
        <v>30</v>
      </c>
      <c r="AG3056">
        <v>0</v>
      </c>
      <c r="AN3056">
        <v>1</v>
      </c>
      <c r="AO3056">
        <v>1</v>
      </c>
      <c r="AR3056" s="178">
        <v>16111</v>
      </c>
      <c r="AS3056" t="s">
        <v>1921</v>
      </c>
      <c r="AT3056">
        <v>0</v>
      </c>
      <c r="AU3056">
        <v>0</v>
      </c>
      <c r="AV3056">
        <v>890480123</v>
      </c>
      <c r="AW3056" t="s">
        <v>1920</v>
      </c>
      <c r="AX3056">
        <v>5</v>
      </c>
      <c r="BC3056">
        <v>2</v>
      </c>
      <c r="BD3056">
        <v>7</v>
      </c>
      <c r="BE3056">
        <v>2</v>
      </c>
    </row>
    <row r="3057" spans="1:57" x14ac:dyDescent="0.25">
      <c r="A3057" s="179">
        <f t="shared" si="47"/>
        <v>11562</v>
      </c>
      <c r="B3057" t="s">
        <v>1923</v>
      </c>
      <c r="C3057">
        <v>73072983</v>
      </c>
      <c r="D3057">
        <v>144105</v>
      </c>
      <c r="E3057">
        <v>4</v>
      </c>
      <c r="F3057">
        <v>550020121</v>
      </c>
      <c r="G3057" s="180">
        <v>43424</v>
      </c>
      <c r="H3057" s="180">
        <v>45260</v>
      </c>
      <c r="I3057">
        <v>0</v>
      </c>
      <c r="J3057">
        <v>1</v>
      </c>
      <c r="K3057">
        <v>0</v>
      </c>
      <c r="L3057">
        <v>30</v>
      </c>
      <c r="M3057">
        <v>2</v>
      </c>
      <c r="N3057" s="170">
        <v>22490513</v>
      </c>
      <c r="O3057" s="170">
        <v>24960000</v>
      </c>
      <c r="P3057" s="178">
        <v>22018</v>
      </c>
      <c r="Q3057" s="178">
        <v>846</v>
      </c>
      <c r="R3057" s="178">
        <v>20236</v>
      </c>
      <c r="S3057">
        <v>0</v>
      </c>
      <c r="T3057">
        <v>0</v>
      </c>
      <c r="U3057">
        <v>0</v>
      </c>
      <c r="W3057">
        <v>0</v>
      </c>
      <c r="X3057">
        <v>0</v>
      </c>
      <c r="Y3057">
        <v>0</v>
      </c>
      <c r="AB3057" s="180">
        <v>44285</v>
      </c>
      <c r="AC3057">
        <v>1</v>
      </c>
      <c r="AD3057" t="s">
        <v>1922</v>
      </c>
      <c r="AE3057">
        <v>1</v>
      </c>
      <c r="AF3057">
        <v>30</v>
      </c>
      <c r="AG3057">
        <v>0</v>
      </c>
      <c r="AN3057">
        <v>1</v>
      </c>
      <c r="AO3057">
        <v>1</v>
      </c>
      <c r="AR3057" s="178">
        <v>8674</v>
      </c>
      <c r="AS3057" t="s">
        <v>1921</v>
      </c>
      <c r="AT3057">
        <v>0</v>
      </c>
      <c r="AU3057">
        <v>0</v>
      </c>
      <c r="AV3057">
        <v>890480123</v>
      </c>
      <c r="AW3057" t="s">
        <v>1920</v>
      </c>
      <c r="AX3057">
        <v>5</v>
      </c>
      <c r="BC3057">
        <v>2</v>
      </c>
      <c r="BD3057">
        <v>7</v>
      </c>
      <c r="BE3057">
        <v>2</v>
      </c>
    </row>
    <row r="3058" spans="1:57" x14ac:dyDescent="0.25">
      <c r="A3058" s="179">
        <f t="shared" si="47"/>
        <v>46281</v>
      </c>
      <c r="B3058" t="s">
        <v>1923</v>
      </c>
      <c r="C3058">
        <v>73072983</v>
      </c>
      <c r="D3058">
        <v>144105</v>
      </c>
      <c r="E3058">
        <v>4</v>
      </c>
      <c r="F3058">
        <v>550020287</v>
      </c>
      <c r="G3058" s="180">
        <v>43443</v>
      </c>
      <c r="H3058" s="180">
        <v>45260</v>
      </c>
      <c r="I3058">
        <v>0</v>
      </c>
      <c r="J3058">
        <v>1</v>
      </c>
      <c r="K3058">
        <v>0</v>
      </c>
      <c r="L3058">
        <v>30</v>
      </c>
      <c r="M3058">
        <v>2</v>
      </c>
      <c r="N3058" s="170">
        <v>22490513</v>
      </c>
      <c r="O3058" s="170">
        <v>24960000</v>
      </c>
      <c r="P3058" s="178">
        <v>88145</v>
      </c>
      <c r="Q3058" s="178">
        <v>3389</v>
      </c>
      <c r="R3058" s="178">
        <v>80999</v>
      </c>
      <c r="S3058">
        <v>0</v>
      </c>
      <c r="T3058">
        <v>0</v>
      </c>
      <c r="U3058">
        <v>0</v>
      </c>
      <c r="W3058">
        <v>0</v>
      </c>
      <c r="X3058">
        <v>0</v>
      </c>
      <c r="Y3058">
        <v>0</v>
      </c>
      <c r="AB3058" s="180">
        <v>44285</v>
      </c>
      <c r="AC3058">
        <v>1</v>
      </c>
      <c r="AD3058" t="s">
        <v>1922</v>
      </c>
      <c r="AE3058">
        <v>1</v>
      </c>
      <c r="AF3058">
        <v>30</v>
      </c>
      <c r="AG3058">
        <v>0</v>
      </c>
      <c r="AN3058">
        <v>1</v>
      </c>
      <c r="AO3058">
        <v>1</v>
      </c>
      <c r="AR3058" s="178">
        <v>34718</v>
      </c>
      <c r="AS3058" t="s">
        <v>1921</v>
      </c>
      <c r="AT3058">
        <v>0</v>
      </c>
      <c r="AU3058">
        <v>0</v>
      </c>
      <c r="AV3058">
        <v>890480123</v>
      </c>
      <c r="AW3058" t="s">
        <v>1920</v>
      </c>
      <c r="AX3058">
        <v>5</v>
      </c>
      <c r="BC3058">
        <v>2</v>
      </c>
      <c r="BD3058">
        <v>7</v>
      </c>
      <c r="BE3058">
        <v>2</v>
      </c>
    </row>
    <row r="3059" spans="1:57" x14ac:dyDescent="0.25">
      <c r="A3059" s="179">
        <f t="shared" si="47"/>
        <v>73945</v>
      </c>
      <c r="B3059" t="s">
        <v>1923</v>
      </c>
      <c r="C3059">
        <v>73072983</v>
      </c>
      <c r="D3059">
        <v>144105</v>
      </c>
      <c r="E3059">
        <v>4</v>
      </c>
      <c r="F3059">
        <v>550020433</v>
      </c>
      <c r="G3059" s="180">
        <v>43472</v>
      </c>
      <c r="H3059" s="180">
        <v>45260</v>
      </c>
      <c r="I3059">
        <v>0</v>
      </c>
      <c r="J3059">
        <v>1</v>
      </c>
      <c r="K3059">
        <v>0</v>
      </c>
      <c r="L3059">
        <v>30</v>
      </c>
      <c r="M3059">
        <v>2</v>
      </c>
      <c r="N3059" s="170">
        <v>22490513</v>
      </c>
      <c r="O3059" s="170">
        <v>24960000</v>
      </c>
      <c r="P3059" s="178">
        <v>141022</v>
      </c>
      <c r="Q3059" s="178">
        <v>5422</v>
      </c>
      <c r="R3059" s="178">
        <v>129414</v>
      </c>
      <c r="S3059">
        <v>0</v>
      </c>
      <c r="T3059">
        <v>0</v>
      </c>
      <c r="U3059">
        <v>0</v>
      </c>
      <c r="W3059">
        <v>0</v>
      </c>
      <c r="X3059">
        <v>0</v>
      </c>
      <c r="Y3059">
        <v>0</v>
      </c>
      <c r="AB3059" s="180">
        <v>44285</v>
      </c>
      <c r="AC3059">
        <v>1</v>
      </c>
      <c r="AD3059" t="s">
        <v>1922</v>
      </c>
      <c r="AE3059">
        <v>1</v>
      </c>
      <c r="AF3059">
        <v>30</v>
      </c>
      <c r="AG3059">
        <v>0</v>
      </c>
      <c r="AN3059">
        <v>1</v>
      </c>
      <c r="AO3059">
        <v>1</v>
      </c>
      <c r="AR3059" s="178">
        <v>55469</v>
      </c>
      <c r="AS3059" t="s">
        <v>1921</v>
      </c>
      <c r="AT3059">
        <v>0</v>
      </c>
      <c r="AU3059">
        <v>0</v>
      </c>
      <c r="AV3059">
        <v>890480123</v>
      </c>
      <c r="AW3059" t="s">
        <v>1920</v>
      </c>
      <c r="AX3059">
        <v>5</v>
      </c>
      <c r="BC3059">
        <v>2</v>
      </c>
      <c r="BD3059">
        <v>7</v>
      </c>
      <c r="BE3059">
        <v>2</v>
      </c>
    </row>
    <row r="3060" spans="1:57" x14ac:dyDescent="0.25">
      <c r="A3060" s="179">
        <f t="shared" si="47"/>
        <v>49255</v>
      </c>
      <c r="B3060" t="s">
        <v>1923</v>
      </c>
      <c r="C3060">
        <v>73072983</v>
      </c>
      <c r="D3060">
        <v>144105</v>
      </c>
      <c r="E3060">
        <v>4</v>
      </c>
      <c r="F3060">
        <v>550020434</v>
      </c>
      <c r="G3060" s="180">
        <v>43472</v>
      </c>
      <c r="H3060" s="180">
        <v>45260</v>
      </c>
      <c r="I3060">
        <v>0</v>
      </c>
      <c r="J3060">
        <v>1</v>
      </c>
      <c r="K3060">
        <v>0</v>
      </c>
      <c r="L3060">
        <v>30</v>
      </c>
      <c r="M3060">
        <v>2</v>
      </c>
      <c r="N3060" s="170">
        <v>22490513</v>
      </c>
      <c r="O3060" s="170">
        <v>24960000</v>
      </c>
      <c r="P3060" s="178">
        <v>93982</v>
      </c>
      <c r="Q3060" s="178">
        <v>3613</v>
      </c>
      <c r="R3060" s="178">
        <v>86204</v>
      </c>
      <c r="S3060">
        <v>0</v>
      </c>
      <c r="T3060">
        <v>0</v>
      </c>
      <c r="U3060">
        <v>0</v>
      </c>
      <c r="W3060">
        <v>0</v>
      </c>
      <c r="X3060">
        <v>0</v>
      </c>
      <c r="Y3060">
        <v>0</v>
      </c>
      <c r="AB3060" s="180">
        <v>44285</v>
      </c>
      <c r="AC3060">
        <v>1</v>
      </c>
      <c r="AD3060" t="s">
        <v>1922</v>
      </c>
      <c r="AE3060">
        <v>1</v>
      </c>
      <c r="AF3060">
        <v>30</v>
      </c>
      <c r="AG3060">
        <v>0</v>
      </c>
      <c r="AN3060">
        <v>1</v>
      </c>
      <c r="AO3060">
        <v>1</v>
      </c>
      <c r="AR3060" s="178">
        <v>36949</v>
      </c>
      <c r="AS3060" t="s">
        <v>1921</v>
      </c>
      <c r="AT3060">
        <v>0</v>
      </c>
      <c r="AU3060">
        <v>0</v>
      </c>
      <c r="AV3060">
        <v>890480123</v>
      </c>
      <c r="AW3060" t="s">
        <v>1920</v>
      </c>
      <c r="AX3060">
        <v>5</v>
      </c>
      <c r="BC3060">
        <v>2</v>
      </c>
      <c r="BD3060">
        <v>7</v>
      </c>
      <c r="BE3060">
        <v>2</v>
      </c>
    </row>
    <row r="3061" spans="1:57" x14ac:dyDescent="0.25">
      <c r="A3061" s="179">
        <f t="shared" si="47"/>
        <v>23359</v>
      </c>
      <c r="B3061" t="s">
        <v>1923</v>
      </c>
      <c r="C3061">
        <v>73072983</v>
      </c>
      <c r="D3061">
        <v>144105</v>
      </c>
      <c r="E3061">
        <v>4</v>
      </c>
      <c r="F3061">
        <v>550020507</v>
      </c>
      <c r="G3061" s="180">
        <v>43484</v>
      </c>
      <c r="H3061" s="180">
        <v>45260</v>
      </c>
      <c r="I3061">
        <v>0</v>
      </c>
      <c r="J3061">
        <v>1</v>
      </c>
      <c r="K3061">
        <v>0</v>
      </c>
      <c r="L3061">
        <v>30</v>
      </c>
      <c r="M3061">
        <v>2</v>
      </c>
      <c r="N3061" s="170">
        <v>22490513</v>
      </c>
      <c r="O3061" s="170">
        <v>24960000</v>
      </c>
      <c r="P3061" s="178">
        <v>44494</v>
      </c>
      <c r="Q3061" s="178">
        <v>1711</v>
      </c>
      <c r="R3061" s="178">
        <v>40882</v>
      </c>
      <c r="S3061">
        <v>0</v>
      </c>
      <c r="T3061">
        <v>0</v>
      </c>
      <c r="U3061">
        <v>0</v>
      </c>
      <c r="W3061">
        <v>0</v>
      </c>
      <c r="X3061">
        <v>0</v>
      </c>
      <c r="Y3061">
        <v>0</v>
      </c>
      <c r="AB3061" s="180">
        <v>44285</v>
      </c>
      <c r="AC3061">
        <v>1</v>
      </c>
      <c r="AD3061" t="s">
        <v>1922</v>
      </c>
      <c r="AE3061">
        <v>1</v>
      </c>
      <c r="AF3061">
        <v>30</v>
      </c>
      <c r="AG3061">
        <v>0</v>
      </c>
      <c r="AN3061">
        <v>1</v>
      </c>
      <c r="AO3061">
        <v>1</v>
      </c>
      <c r="AR3061" s="178">
        <v>17523</v>
      </c>
      <c r="AS3061" t="s">
        <v>1921</v>
      </c>
      <c r="AT3061">
        <v>0</v>
      </c>
      <c r="AU3061">
        <v>0</v>
      </c>
      <c r="AV3061">
        <v>890480123</v>
      </c>
      <c r="AW3061" t="s">
        <v>1920</v>
      </c>
      <c r="AX3061">
        <v>5</v>
      </c>
      <c r="BC3061">
        <v>2</v>
      </c>
      <c r="BD3061">
        <v>7</v>
      </c>
      <c r="BE3061">
        <v>2</v>
      </c>
    </row>
    <row r="3062" spans="1:57" x14ac:dyDescent="0.25">
      <c r="A3062" s="179">
        <f t="shared" si="47"/>
        <v>11690</v>
      </c>
      <c r="B3062" t="s">
        <v>1923</v>
      </c>
      <c r="C3062">
        <v>73072983</v>
      </c>
      <c r="D3062">
        <v>144105</v>
      </c>
      <c r="E3062">
        <v>4</v>
      </c>
      <c r="F3062">
        <v>550020558</v>
      </c>
      <c r="G3062" s="180">
        <v>43491</v>
      </c>
      <c r="H3062" s="180">
        <v>45260</v>
      </c>
      <c r="I3062">
        <v>0</v>
      </c>
      <c r="J3062">
        <v>1</v>
      </c>
      <c r="K3062">
        <v>0</v>
      </c>
      <c r="L3062">
        <v>30</v>
      </c>
      <c r="M3062">
        <v>2</v>
      </c>
      <c r="N3062" s="170">
        <v>22490513</v>
      </c>
      <c r="O3062" s="170">
        <v>24960000</v>
      </c>
      <c r="P3062" s="178">
        <v>22267</v>
      </c>
      <c r="Q3062" s="178">
        <v>856</v>
      </c>
      <c r="R3062" s="178">
        <v>20460</v>
      </c>
      <c r="S3062">
        <v>0</v>
      </c>
      <c r="T3062">
        <v>0</v>
      </c>
      <c r="U3062">
        <v>0</v>
      </c>
      <c r="W3062">
        <v>0</v>
      </c>
      <c r="X3062">
        <v>0</v>
      </c>
      <c r="Y3062">
        <v>0</v>
      </c>
      <c r="AB3062" s="180">
        <v>44285</v>
      </c>
      <c r="AC3062">
        <v>1</v>
      </c>
      <c r="AD3062" t="s">
        <v>1922</v>
      </c>
      <c r="AE3062">
        <v>1</v>
      </c>
      <c r="AF3062">
        <v>30</v>
      </c>
      <c r="AG3062">
        <v>0</v>
      </c>
      <c r="AN3062">
        <v>1</v>
      </c>
      <c r="AO3062">
        <v>1</v>
      </c>
      <c r="AR3062" s="178">
        <v>8770</v>
      </c>
      <c r="AS3062" t="s">
        <v>1921</v>
      </c>
      <c r="AT3062">
        <v>0</v>
      </c>
      <c r="AU3062">
        <v>0</v>
      </c>
      <c r="AV3062">
        <v>890480123</v>
      </c>
      <c r="AW3062" t="s">
        <v>1920</v>
      </c>
      <c r="AX3062">
        <v>5</v>
      </c>
      <c r="BC3062">
        <v>2</v>
      </c>
      <c r="BD3062">
        <v>7</v>
      </c>
      <c r="BE3062">
        <v>2</v>
      </c>
    </row>
    <row r="3063" spans="1:57" x14ac:dyDescent="0.25">
      <c r="A3063" s="179">
        <f t="shared" si="47"/>
        <v>4878</v>
      </c>
      <c r="B3063" t="s">
        <v>1923</v>
      </c>
      <c r="C3063">
        <v>73072983</v>
      </c>
      <c r="D3063">
        <v>144105</v>
      </c>
      <c r="E3063">
        <v>4</v>
      </c>
      <c r="F3063">
        <v>550020559</v>
      </c>
      <c r="G3063" s="180">
        <v>43491</v>
      </c>
      <c r="H3063" s="180">
        <v>45260</v>
      </c>
      <c r="I3063">
        <v>0</v>
      </c>
      <c r="J3063">
        <v>1</v>
      </c>
      <c r="K3063">
        <v>0</v>
      </c>
      <c r="L3063">
        <v>30</v>
      </c>
      <c r="M3063">
        <v>2</v>
      </c>
      <c r="N3063" s="170">
        <v>22490513</v>
      </c>
      <c r="O3063" s="170">
        <v>24960000</v>
      </c>
      <c r="P3063" s="178">
        <v>9308</v>
      </c>
      <c r="Q3063" s="178">
        <v>358</v>
      </c>
      <c r="R3063" s="178">
        <v>8538</v>
      </c>
      <c r="S3063">
        <v>0</v>
      </c>
      <c r="T3063">
        <v>0</v>
      </c>
      <c r="U3063">
        <v>0</v>
      </c>
      <c r="W3063">
        <v>0</v>
      </c>
      <c r="X3063">
        <v>0</v>
      </c>
      <c r="Y3063">
        <v>0</v>
      </c>
      <c r="AB3063" s="180">
        <v>44285</v>
      </c>
      <c r="AC3063">
        <v>1</v>
      </c>
      <c r="AD3063" t="s">
        <v>1922</v>
      </c>
      <c r="AE3063">
        <v>1</v>
      </c>
      <c r="AF3063">
        <v>30</v>
      </c>
      <c r="AG3063">
        <v>0</v>
      </c>
      <c r="AN3063">
        <v>1</v>
      </c>
      <c r="AO3063">
        <v>1</v>
      </c>
      <c r="AR3063" s="178">
        <v>3660</v>
      </c>
      <c r="AS3063" t="s">
        <v>1921</v>
      </c>
      <c r="AT3063">
        <v>0</v>
      </c>
      <c r="AU3063">
        <v>0</v>
      </c>
      <c r="AV3063">
        <v>890480123</v>
      </c>
      <c r="AW3063" t="s">
        <v>1920</v>
      </c>
      <c r="AX3063">
        <v>5</v>
      </c>
      <c r="BC3063">
        <v>2</v>
      </c>
      <c r="BD3063">
        <v>7</v>
      </c>
      <c r="BE3063">
        <v>2</v>
      </c>
    </row>
    <row r="3064" spans="1:57" x14ac:dyDescent="0.25">
      <c r="A3064" s="179">
        <f t="shared" si="47"/>
        <v>24916</v>
      </c>
      <c r="B3064" t="s">
        <v>1923</v>
      </c>
      <c r="C3064">
        <v>73072983</v>
      </c>
      <c r="D3064">
        <v>144105</v>
      </c>
      <c r="E3064">
        <v>4</v>
      </c>
      <c r="F3064">
        <v>550020695</v>
      </c>
      <c r="G3064" s="180">
        <v>43513</v>
      </c>
      <c r="H3064" s="180">
        <v>45260</v>
      </c>
      <c r="I3064">
        <v>0</v>
      </c>
      <c r="J3064">
        <v>1</v>
      </c>
      <c r="K3064">
        <v>0</v>
      </c>
      <c r="L3064">
        <v>30</v>
      </c>
      <c r="M3064">
        <v>2</v>
      </c>
      <c r="N3064" s="170">
        <v>22490513</v>
      </c>
      <c r="O3064" s="170">
        <v>24960000</v>
      </c>
      <c r="P3064" s="178">
        <v>47451</v>
      </c>
      <c r="Q3064" s="178">
        <v>1824</v>
      </c>
      <c r="R3064" s="178">
        <v>43606</v>
      </c>
      <c r="S3064">
        <v>0</v>
      </c>
      <c r="T3064">
        <v>0</v>
      </c>
      <c r="U3064">
        <v>0</v>
      </c>
      <c r="W3064">
        <v>0</v>
      </c>
      <c r="X3064">
        <v>0</v>
      </c>
      <c r="Y3064">
        <v>0</v>
      </c>
      <c r="AB3064" s="180">
        <v>44285</v>
      </c>
      <c r="AC3064">
        <v>1</v>
      </c>
      <c r="AD3064" t="s">
        <v>1922</v>
      </c>
      <c r="AE3064">
        <v>1</v>
      </c>
      <c r="AF3064">
        <v>30</v>
      </c>
      <c r="AG3064">
        <v>0</v>
      </c>
      <c r="AN3064">
        <v>1</v>
      </c>
      <c r="AO3064">
        <v>1</v>
      </c>
      <c r="AR3064" s="178">
        <v>18690</v>
      </c>
      <c r="AS3064" t="s">
        <v>1921</v>
      </c>
      <c r="AT3064">
        <v>0</v>
      </c>
      <c r="AU3064">
        <v>0</v>
      </c>
      <c r="AV3064">
        <v>890480123</v>
      </c>
      <c r="AW3064" t="s">
        <v>1920</v>
      </c>
      <c r="AX3064">
        <v>5</v>
      </c>
      <c r="BC3064">
        <v>2</v>
      </c>
      <c r="BD3064">
        <v>7</v>
      </c>
      <c r="BE3064">
        <v>2</v>
      </c>
    </row>
    <row r="3065" spans="1:57" x14ac:dyDescent="0.25">
      <c r="A3065" s="179">
        <f t="shared" si="47"/>
        <v>83000</v>
      </c>
      <c r="B3065" t="s">
        <v>1923</v>
      </c>
      <c r="C3065">
        <v>73072983</v>
      </c>
      <c r="D3065">
        <v>144105</v>
      </c>
      <c r="E3065">
        <v>4</v>
      </c>
      <c r="F3065">
        <v>550020774</v>
      </c>
      <c r="G3065" s="180">
        <v>43528</v>
      </c>
      <c r="H3065" s="180">
        <v>45260</v>
      </c>
      <c r="I3065">
        <v>0</v>
      </c>
      <c r="J3065">
        <v>1</v>
      </c>
      <c r="K3065">
        <v>0</v>
      </c>
      <c r="L3065">
        <v>30</v>
      </c>
      <c r="M3065">
        <v>2</v>
      </c>
      <c r="N3065" s="170">
        <v>22490513</v>
      </c>
      <c r="O3065" s="170">
        <v>24960000</v>
      </c>
      <c r="P3065" s="178">
        <v>158309</v>
      </c>
      <c r="Q3065" s="178">
        <v>6086</v>
      </c>
      <c r="R3065" s="178">
        <v>145262</v>
      </c>
      <c r="S3065">
        <v>0</v>
      </c>
      <c r="T3065">
        <v>0</v>
      </c>
      <c r="U3065">
        <v>0</v>
      </c>
      <c r="W3065">
        <v>0</v>
      </c>
      <c r="X3065">
        <v>0</v>
      </c>
      <c r="Y3065">
        <v>0</v>
      </c>
      <c r="AB3065" s="180">
        <v>44285</v>
      </c>
      <c r="AC3065">
        <v>1</v>
      </c>
      <c r="AD3065" t="s">
        <v>1922</v>
      </c>
      <c r="AE3065">
        <v>1</v>
      </c>
      <c r="AF3065">
        <v>30</v>
      </c>
      <c r="AG3065">
        <v>0</v>
      </c>
      <c r="AN3065">
        <v>1</v>
      </c>
      <c r="AO3065">
        <v>1</v>
      </c>
      <c r="AR3065" s="178">
        <v>62262</v>
      </c>
      <c r="AS3065" t="s">
        <v>1921</v>
      </c>
      <c r="AT3065">
        <v>0</v>
      </c>
      <c r="AU3065">
        <v>0</v>
      </c>
      <c r="AV3065">
        <v>890480123</v>
      </c>
      <c r="AW3065" t="s">
        <v>1920</v>
      </c>
      <c r="AX3065">
        <v>5</v>
      </c>
      <c r="BC3065">
        <v>2</v>
      </c>
      <c r="BD3065">
        <v>7</v>
      </c>
      <c r="BE3065">
        <v>2</v>
      </c>
    </row>
    <row r="3066" spans="1:57" x14ac:dyDescent="0.25">
      <c r="A3066" s="179">
        <f t="shared" si="47"/>
        <v>29192</v>
      </c>
      <c r="B3066" t="s">
        <v>1923</v>
      </c>
      <c r="C3066">
        <v>73072983</v>
      </c>
      <c r="D3066">
        <v>144105</v>
      </c>
      <c r="E3066">
        <v>4</v>
      </c>
      <c r="F3066">
        <v>550020873</v>
      </c>
      <c r="G3066" s="180">
        <v>43543</v>
      </c>
      <c r="H3066" s="180">
        <v>45260</v>
      </c>
      <c r="I3066">
        <v>0</v>
      </c>
      <c r="J3066">
        <v>1</v>
      </c>
      <c r="K3066">
        <v>0</v>
      </c>
      <c r="L3066">
        <v>30</v>
      </c>
      <c r="M3066">
        <v>2</v>
      </c>
      <c r="N3066" s="170">
        <v>22490513</v>
      </c>
      <c r="O3066" s="170">
        <v>24960000</v>
      </c>
      <c r="P3066" s="178">
        <v>55596</v>
      </c>
      <c r="Q3066" s="178">
        <v>2137</v>
      </c>
      <c r="R3066" s="178">
        <v>51091</v>
      </c>
      <c r="S3066">
        <v>0</v>
      </c>
      <c r="T3066">
        <v>0</v>
      </c>
      <c r="U3066">
        <v>0</v>
      </c>
      <c r="W3066">
        <v>0</v>
      </c>
      <c r="X3066">
        <v>0</v>
      </c>
      <c r="Y3066">
        <v>0</v>
      </c>
      <c r="AB3066" s="180">
        <v>44285</v>
      </c>
      <c r="AC3066">
        <v>1</v>
      </c>
      <c r="AD3066" t="s">
        <v>1922</v>
      </c>
      <c r="AE3066">
        <v>1</v>
      </c>
      <c r="AF3066">
        <v>30</v>
      </c>
      <c r="AG3066">
        <v>0</v>
      </c>
      <c r="AN3066">
        <v>1</v>
      </c>
      <c r="AO3066">
        <v>1</v>
      </c>
      <c r="AR3066" s="178">
        <v>21899</v>
      </c>
      <c r="AS3066" t="s">
        <v>1921</v>
      </c>
      <c r="AT3066">
        <v>0</v>
      </c>
      <c r="AU3066">
        <v>0</v>
      </c>
      <c r="AV3066">
        <v>890480123</v>
      </c>
      <c r="AW3066" t="s">
        <v>1920</v>
      </c>
      <c r="AX3066">
        <v>5</v>
      </c>
      <c r="BC3066">
        <v>2</v>
      </c>
      <c r="BD3066">
        <v>7</v>
      </c>
      <c r="BE3066">
        <v>2</v>
      </c>
    </row>
    <row r="3067" spans="1:57" x14ac:dyDescent="0.25">
      <c r="A3067" s="179">
        <f t="shared" si="47"/>
        <v>69543</v>
      </c>
      <c r="B3067" t="s">
        <v>1923</v>
      </c>
      <c r="C3067">
        <v>73072983</v>
      </c>
      <c r="D3067">
        <v>144105</v>
      </c>
      <c r="E3067">
        <v>4</v>
      </c>
      <c r="F3067">
        <v>550021930</v>
      </c>
      <c r="G3067" s="180">
        <v>43667</v>
      </c>
      <c r="H3067" s="180">
        <v>45260</v>
      </c>
      <c r="I3067">
        <v>0</v>
      </c>
      <c r="J3067">
        <v>1</v>
      </c>
      <c r="K3067">
        <v>0</v>
      </c>
      <c r="L3067">
        <v>30</v>
      </c>
      <c r="M3067">
        <v>2</v>
      </c>
      <c r="N3067" s="170">
        <v>22490513</v>
      </c>
      <c r="O3067" s="170">
        <v>24960000</v>
      </c>
      <c r="P3067" s="178">
        <v>132600</v>
      </c>
      <c r="Q3067" s="178">
        <v>5098</v>
      </c>
      <c r="R3067" s="178">
        <v>121710</v>
      </c>
      <c r="S3067">
        <v>0</v>
      </c>
      <c r="T3067">
        <v>0</v>
      </c>
      <c r="U3067">
        <v>0</v>
      </c>
      <c r="W3067">
        <v>0</v>
      </c>
      <c r="X3067">
        <v>0</v>
      </c>
      <c r="Y3067">
        <v>0</v>
      </c>
      <c r="AB3067" s="180">
        <v>44285</v>
      </c>
      <c r="AC3067">
        <v>1</v>
      </c>
      <c r="AD3067" t="s">
        <v>1922</v>
      </c>
      <c r="AE3067">
        <v>1</v>
      </c>
      <c r="AF3067">
        <v>30</v>
      </c>
      <c r="AG3067">
        <v>0</v>
      </c>
      <c r="AN3067">
        <v>1</v>
      </c>
      <c r="AO3067">
        <v>1</v>
      </c>
      <c r="AR3067" s="178">
        <v>52167</v>
      </c>
      <c r="AS3067" t="s">
        <v>1921</v>
      </c>
      <c r="AT3067">
        <v>0</v>
      </c>
      <c r="AU3067">
        <v>0</v>
      </c>
      <c r="AV3067">
        <v>890480123</v>
      </c>
      <c r="AW3067" t="s">
        <v>1920</v>
      </c>
      <c r="AX3067">
        <v>5</v>
      </c>
      <c r="BC3067">
        <v>2</v>
      </c>
      <c r="BD3067">
        <v>7</v>
      </c>
      <c r="BE3067">
        <v>2</v>
      </c>
    </row>
    <row r="3068" spans="1:57" x14ac:dyDescent="0.25">
      <c r="A3068" s="179">
        <f t="shared" si="47"/>
        <v>47994</v>
      </c>
      <c r="B3068" t="s">
        <v>1923</v>
      </c>
      <c r="C3068">
        <v>73072983</v>
      </c>
      <c r="D3068">
        <v>144105</v>
      </c>
      <c r="E3068">
        <v>4</v>
      </c>
      <c r="F3068">
        <v>550022519</v>
      </c>
      <c r="G3068" s="180">
        <v>43723</v>
      </c>
      <c r="H3068" s="180">
        <v>45260</v>
      </c>
      <c r="I3068">
        <v>0</v>
      </c>
      <c r="J3068">
        <v>1</v>
      </c>
      <c r="K3068">
        <v>0</v>
      </c>
      <c r="L3068">
        <v>30</v>
      </c>
      <c r="M3068">
        <v>2</v>
      </c>
      <c r="N3068" s="170">
        <v>22490513</v>
      </c>
      <c r="O3068" s="170">
        <v>24960000</v>
      </c>
      <c r="P3068" s="178">
        <v>91405</v>
      </c>
      <c r="Q3068" s="178">
        <v>3514</v>
      </c>
      <c r="R3068" s="178">
        <v>83996</v>
      </c>
      <c r="S3068">
        <v>0</v>
      </c>
      <c r="T3068">
        <v>0</v>
      </c>
      <c r="U3068">
        <v>0</v>
      </c>
      <c r="W3068">
        <v>0</v>
      </c>
      <c r="X3068">
        <v>0</v>
      </c>
      <c r="Y3068">
        <v>0</v>
      </c>
      <c r="AB3068" s="180">
        <v>44285</v>
      </c>
      <c r="AC3068">
        <v>1</v>
      </c>
      <c r="AD3068" t="s">
        <v>1922</v>
      </c>
      <c r="AE3068">
        <v>1</v>
      </c>
      <c r="AF3068">
        <v>30</v>
      </c>
      <c r="AG3068">
        <v>0</v>
      </c>
      <c r="AN3068">
        <v>1</v>
      </c>
      <c r="AO3068">
        <v>1</v>
      </c>
      <c r="AR3068" s="178">
        <v>36002</v>
      </c>
      <c r="AS3068" t="s">
        <v>1921</v>
      </c>
      <c r="AT3068">
        <v>0</v>
      </c>
      <c r="AU3068">
        <v>0</v>
      </c>
      <c r="AV3068">
        <v>890480123</v>
      </c>
      <c r="AW3068" t="s">
        <v>1920</v>
      </c>
      <c r="AX3068">
        <v>5</v>
      </c>
      <c r="BC3068">
        <v>2</v>
      </c>
      <c r="BD3068">
        <v>7</v>
      </c>
      <c r="BE3068">
        <v>2</v>
      </c>
    </row>
    <row r="3069" spans="1:57" x14ac:dyDescent="0.25">
      <c r="A3069" s="179">
        <f t="shared" si="47"/>
        <v>93534</v>
      </c>
      <c r="B3069" t="s">
        <v>1923</v>
      </c>
      <c r="C3069">
        <v>73072983</v>
      </c>
      <c r="D3069">
        <v>144105</v>
      </c>
      <c r="E3069">
        <v>4</v>
      </c>
      <c r="F3069">
        <v>550022546</v>
      </c>
      <c r="G3069" s="180">
        <v>43728</v>
      </c>
      <c r="H3069" s="180">
        <v>45260</v>
      </c>
      <c r="I3069">
        <v>0</v>
      </c>
      <c r="J3069">
        <v>1</v>
      </c>
      <c r="K3069">
        <v>0</v>
      </c>
      <c r="L3069">
        <v>30</v>
      </c>
      <c r="M3069">
        <v>2</v>
      </c>
      <c r="N3069" s="170">
        <v>22490513</v>
      </c>
      <c r="O3069" s="170">
        <v>24960000</v>
      </c>
      <c r="P3069" s="178">
        <v>178379</v>
      </c>
      <c r="Q3069" s="178">
        <v>6858</v>
      </c>
      <c r="R3069" s="178">
        <v>163699</v>
      </c>
      <c r="S3069">
        <v>0</v>
      </c>
      <c r="T3069">
        <v>0</v>
      </c>
      <c r="U3069">
        <v>0</v>
      </c>
      <c r="W3069">
        <v>0</v>
      </c>
      <c r="X3069">
        <v>0</v>
      </c>
      <c r="Y3069">
        <v>0</v>
      </c>
      <c r="AB3069" s="180">
        <v>44285</v>
      </c>
      <c r="AC3069">
        <v>1</v>
      </c>
      <c r="AD3069" t="s">
        <v>1922</v>
      </c>
      <c r="AE3069">
        <v>1</v>
      </c>
      <c r="AF3069">
        <v>30</v>
      </c>
      <c r="AG3069">
        <v>0</v>
      </c>
      <c r="AN3069">
        <v>1</v>
      </c>
      <c r="AO3069">
        <v>1</v>
      </c>
      <c r="AR3069" s="178">
        <v>70165</v>
      </c>
      <c r="AS3069" t="s">
        <v>1921</v>
      </c>
      <c r="AT3069">
        <v>0</v>
      </c>
      <c r="AU3069">
        <v>0</v>
      </c>
      <c r="AV3069">
        <v>890480123</v>
      </c>
      <c r="AW3069" t="s">
        <v>1920</v>
      </c>
      <c r="AX3069">
        <v>5</v>
      </c>
      <c r="BC3069">
        <v>2</v>
      </c>
      <c r="BD3069">
        <v>7</v>
      </c>
      <c r="BE3069">
        <v>2</v>
      </c>
    </row>
    <row r="3070" spans="1:57" x14ac:dyDescent="0.25">
      <c r="A3070" s="179">
        <f t="shared" si="47"/>
        <v>74813</v>
      </c>
      <c r="B3070" t="s">
        <v>1923</v>
      </c>
      <c r="C3070">
        <v>73072983</v>
      </c>
      <c r="D3070">
        <v>144105</v>
      </c>
      <c r="E3070">
        <v>4</v>
      </c>
      <c r="F3070">
        <v>550022576</v>
      </c>
      <c r="G3070" s="180">
        <v>43730</v>
      </c>
      <c r="H3070" s="180">
        <v>45260</v>
      </c>
      <c r="I3070">
        <v>0</v>
      </c>
      <c r="J3070">
        <v>1</v>
      </c>
      <c r="K3070">
        <v>0</v>
      </c>
      <c r="L3070">
        <v>30</v>
      </c>
      <c r="M3070">
        <v>2</v>
      </c>
      <c r="N3070" s="170">
        <v>22490513</v>
      </c>
      <c r="O3070" s="170">
        <v>24960000</v>
      </c>
      <c r="P3070" s="178">
        <v>142664</v>
      </c>
      <c r="Q3070" s="178">
        <v>5485</v>
      </c>
      <c r="R3070" s="178">
        <v>130933</v>
      </c>
      <c r="S3070">
        <v>0</v>
      </c>
      <c r="T3070">
        <v>0</v>
      </c>
      <c r="U3070">
        <v>0</v>
      </c>
      <c r="W3070">
        <v>0</v>
      </c>
      <c r="X3070">
        <v>0</v>
      </c>
      <c r="Y3070">
        <v>0</v>
      </c>
      <c r="AB3070" s="180">
        <v>44285</v>
      </c>
      <c r="AC3070">
        <v>1</v>
      </c>
      <c r="AD3070" t="s">
        <v>1922</v>
      </c>
      <c r="AE3070">
        <v>1</v>
      </c>
      <c r="AF3070">
        <v>30</v>
      </c>
      <c r="AG3070">
        <v>0</v>
      </c>
      <c r="AN3070">
        <v>1</v>
      </c>
      <c r="AO3070">
        <v>1</v>
      </c>
      <c r="AR3070" s="178">
        <v>56120</v>
      </c>
      <c r="AS3070" t="s">
        <v>1921</v>
      </c>
      <c r="AT3070">
        <v>0</v>
      </c>
      <c r="AU3070">
        <v>0</v>
      </c>
      <c r="AV3070">
        <v>890480123</v>
      </c>
      <c r="AW3070" t="s">
        <v>1920</v>
      </c>
      <c r="AX3070">
        <v>5</v>
      </c>
      <c r="BC3070">
        <v>2</v>
      </c>
      <c r="BD3070">
        <v>7</v>
      </c>
      <c r="BE3070">
        <v>2</v>
      </c>
    </row>
    <row r="3071" spans="1:57" x14ac:dyDescent="0.25">
      <c r="A3071" s="179">
        <f t="shared" si="47"/>
        <v>74804</v>
      </c>
      <c r="B3071" t="s">
        <v>1923</v>
      </c>
      <c r="C3071">
        <v>73072983</v>
      </c>
      <c r="D3071">
        <v>144105</v>
      </c>
      <c r="E3071">
        <v>4</v>
      </c>
      <c r="F3071">
        <v>550022605</v>
      </c>
      <c r="G3071" s="180">
        <v>43734</v>
      </c>
      <c r="H3071" s="180">
        <v>45260</v>
      </c>
      <c r="I3071">
        <v>0</v>
      </c>
      <c r="J3071">
        <v>1</v>
      </c>
      <c r="K3071">
        <v>0</v>
      </c>
      <c r="L3071">
        <v>30</v>
      </c>
      <c r="M3071">
        <v>2</v>
      </c>
      <c r="N3071" s="170">
        <v>22490513</v>
      </c>
      <c r="O3071" s="170">
        <v>24960000</v>
      </c>
      <c r="P3071" s="178">
        <v>142664</v>
      </c>
      <c r="Q3071" s="178">
        <v>5485</v>
      </c>
      <c r="R3071" s="178">
        <v>130919</v>
      </c>
      <c r="S3071">
        <v>0</v>
      </c>
      <c r="T3071">
        <v>0</v>
      </c>
      <c r="U3071">
        <v>0</v>
      </c>
      <c r="W3071">
        <v>0</v>
      </c>
      <c r="X3071">
        <v>0</v>
      </c>
      <c r="Y3071">
        <v>0</v>
      </c>
      <c r="AB3071" s="180">
        <v>44285</v>
      </c>
      <c r="AC3071">
        <v>1</v>
      </c>
      <c r="AD3071" t="s">
        <v>1922</v>
      </c>
      <c r="AE3071">
        <v>1</v>
      </c>
      <c r="AF3071">
        <v>30</v>
      </c>
      <c r="AG3071">
        <v>0</v>
      </c>
      <c r="AN3071">
        <v>1</v>
      </c>
      <c r="AO3071">
        <v>1</v>
      </c>
      <c r="AR3071" s="178">
        <v>56115</v>
      </c>
      <c r="AS3071" t="s">
        <v>1921</v>
      </c>
      <c r="AT3071">
        <v>0</v>
      </c>
      <c r="AU3071">
        <v>0</v>
      </c>
      <c r="AV3071">
        <v>890480123</v>
      </c>
      <c r="AW3071" t="s">
        <v>1920</v>
      </c>
      <c r="AX3071">
        <v>5</v>
      </c>
      <c r="BC3071">
        <v>2</v>
      </c>
      <c r="BD3071">
        <v>7</v>
      </c>
      <c r="BE3071">
        <v>2</v>
      </c>
    </row>
    <row r="3072" spans="1:57" x14ac:dyDescent="0.25">
      <c r="A3072" s="179">
        <f t="shared" si="47"/>
        <v>74776</v>
      </c>
      <c r="B3072" t="s">
        <v>1923</v>
      </c>
      <c r="C3072">
        <v>73072983</v>
      </c>
      <c r="D3072">
        <v>144105</v>
      </c>
      <c r="E3072">
        <v>4</v>
      </c>
      <c r="F3072">
        <v>550022743</v>
      </c>
      <c r="G3072" s="180">
        <v>43741</v>
      </c>
      <c r="H3072" s="180">
        <v>45260</v>
      </c>
      <c r="I3072">
        <v>0</v>
      </c>
      <c r="J3072">
        <v>1</v>
      </c>
      <c r="K3072">
        <v>0</v>
      </c>
      <c r="L3072">
        <v>30</v>
      </c>
      <c r="M3072">
        <v>2</v>
      </c>
      <c r="N3072" s="170">
        <v>22490513</v>
      </c>
      <c r="O3072" s="170">
        <v>24960000</v>
      </c>
      <c r="P3072" s="178">
        <v>142664</v>
      </c>
      <c r="Q3072" s="178">
        <v>5485</v>
      </c>
      <c r="R3072" s="178">
        <v>130869</v>
      </c>
      <c r="S3072">
        <v>0</v>
      </c>
      <c r="T3072">
        <v>0</v>
      </c>
      <c r="U3072">
        <v>0</v>
      </c>
      <c r="W3072">
        <v>0</v>
      </c>
      <c r="X3072">
        <v>0</v>
      </c>
      <c r="Y3072">
        <v>0</v>
      </c>
      <c r="AB3072" s="180">
        <v>44285</v>
      </c>
      <c r="AC3072">
        <v>1</v>
      </c>
      <c r="AD3072" t="s">
        <v>1922</v>
      </c>
      <c r="AE3072">
        <v>1</v>
      </c>
      <c r="AF3072">
        <v>30</v>
      </c>
      <c r="AG3072">
        <v>0</v>
      </c>
      <c r="AN3072">
        <v>1</v>
      </c>
      <c r="AO3072">
        <v>1</v>
      </c>
      <c r="AR3072" s="178">
        <v>56093</v>
      </c>
      <c r="AS3072" t="s">
        <v>1921</v>
      </c>
      <c r="AT3072">
        <v>0</v>
      </c>
      <c r="AU3072">
        <v>0</v>
      </c>
      <c r="AV3072">
        <v>890480123</v>
      </c>
      <c r="AW3072" t="s">
        <v>1920</v>
      </c>
      <c r="AX3072">
        <v>5</v>
      </c>
      <c r="BC3072">
        <v>2</v>
      </c>
      <c r="BD3072">
        <v>7</v>
      </c>
      <c r="BE3072">
        <v>2</v>
      </c>
    </row>
    <row r="3073" spans="1:57" x14ac:dyDescent="0.25">
      <c r="A3073" s="179">
        <f t="shared" si="47"/>
        <v>26480</v>
      </c>
      <c r="B3073" t="s">
        <v>1923</v>
      </c>
      <c r="C3073">
        <v>73072983</v>
      </c>
      <c r="D3073">
        <v>144105</v>
      </c>
      <c r="E3073">
        <v>4</v>
      </c>
      <c r="F3073">
        <v>550022753</v>
      </c>
      <c r="G3073" s="180">
        <v>43742</v>
      </c>
      <c r="H3073" s="180">
        <v>45260</v>
      </c>
      <c r="I3073">
        <v>0</v>
      </c>
      <c r="J3073">
        <v>1</v>
      </c>
      <c r="K3073">
        <v>0</v>
      </c>
      <c r="L3073">
        <v>30</v>
      </c>
      <c r="M3073">
        <v>2</v>
      </c>
      <c r="N3073" s="170">
        <v>22490513</v>
      </c>
      <c r="O3073" s="170">
        <v>24960000</v>
      </c>
      <c r="P3073" s="178">
        <v>50432</v>
      </c>
      <c r="Q3073" s="178">
        <v>1939</v>
      </c>
      <c r="R3073" s="178">
        <v>46344</v>
      </c>
      <c r="S3073">
        <v>0</v>
      </c>
      <c r="T3073">
        <v>0</v>
      </c>
      <c r="U3073">
        <v>0</v>
      </c>
      <c r="W3073">
        <v>0</v>
      </c>
      <c r="X3073">
        <v>0</v>
      </c>
      <c r="Y3073">
        <v>0</v>
      </c>
      <c r="AB3073" s="180">
        <v>44285</v>
      </c>
      <c r="AC3073">
        <v>1</v>
      </c>
      <c r="AD3073" t="s">
        <v>1922</v>
      </c>
      <c r="AE3073">
        <v>1</v>
      </c>
      <c r="AF3073">
        <v>30</v>
      </c>
      <c r="AG3073">
        <v>0</v>
      </c>
      <c r="AN3073">
        <v>1</v>
      </c>
      <c r="AO3073">
        <v>1</v>
      </c>
      <c r="AR3073" s="178">
        <v>19864</v>
      </c>
      <c r="AS3073" t="s">
        <v>1921</v>
      </c>
      <c r="AT3073">
        <v>0</v>
      </c>
      <c r="AU3073">
        <v>0</v>
      </c>
      <c r="AV3073">
        <v>890480123</v>
      </c>
      <c r="AW3073" t="s">
        <v>1920</v>
      </c>
      <c r="AX3073">
        <v>5</v>
      </c>
      <c r="BC3073">
        <v>2</v>
      </c>
      <c r="BD3073">
        <v>7</v>
      </c>
      <c r="BE3073">
        <v>2</v>
      </c>
    </row>
    <row r="3074" spans="1:57" x14ac:dyDescent="0.25">
      <c r="A3074" s="179">
        <f t="shared" ref="A3074:A3137" si="48">IF(+R3074&gt;AR3074,R3074-AR3074,0)</f>
        <v>74907</v>
      </c>
      <c r="B3074" t="s">
        <v>1923</v>
      </c>
      <c r="C3074">
        <v>73072983</v>
      </c>
      <c r="D3074">
        <v>144105</v>
      </c>
      <c r="E3074">
        <v>4</v>
      </c>
      <c r="F3074">
        <v>550022812</v>
      </c>
      <c r="G3074" s="180">
        <v>43749</v>
      </c>
      <c r="H3074" s="180">
        <v>45260</v>
      </c>
      <c r="I3074">
        <v>0</v>
      </c>
      <c r="J3074">
        <v>1</v>
      </c>
      <c r="K3074">
        <v>0</v>
      </c>
      <c r="L3074">
        <v>30</v>
      </c>
      <c r="M3074">
        <v>2</v>
      </c>
      <c r="N3074" s="170">
        <v>22490513</v>
      </c>
      <c r="O3074" s="170">
        <v>24960000</v>
      </c>
      <c r="P3074" s="178">
        <v>142664</v>
      </c>
      <c r="Q3074" s="178">
        <v>5485</v>
      </c>
      <c r="R3074" s="178">
        <v>131099</v>
      </c>
      <c r="S3074">
        <v>0</v>
      </c>
      <c r="T3074">
        <v>0</v>
      </c>
      <c r="U3074">
        <v>0</v>
      </c>
      <c r="W3074">
        <v>0</v>
      </c>
      <c r="X3074">
        <v>0</v>
      </c>
      <c r="Y3074">
        <v>0</v>
      </c>
      <c r="AB3074" s="180">
        <v>44285</v>
      </c>
      <c r="AC3074">
        <v>1</v>
      </c>
      <c r="AD3074" t="s">
        <v>1922</v>
      </c>
      <c r="AE3074">
        <v>1</v>
      </c>
      <c r="AF3074">
        <v>30</v>
      </c>
      <c r="AG3074">
        <v>0</v>
      </c>
      <c r="AN3074">
        <v>1</v>
      </c>
      <c r="AO3074">
        <v>1</v>
      </c>
      <c r="AR3074" s="178">
        <v>56192</v>
      </c>
      <c r="AS3074" t="s">
        <v>1921</v>
      </c>
      <c r="AT3074">
        <v>0</v>
      </c>
      <c r="AU3074">
        <v>0</v>
      </c>
      <c r="AV3074">
        <v>890480123</v>
      </c>
      <c r="AW3074" t="s">
        <v>1920</v>
      </c>
      <c r="AX3074">
        <v>5</v>
      </c>
      <c r="BC3074">
        <v>2</v>
      </c>
      <c r="BD3074">
        <v>7</v>
      </c>
      <c r="BE3074">
        <v>2</v>
      </c>
    </row>
    <row r="3075" spans="1:57" x14ac:dyDescent="0.25">
      <c r="A3075" s="179">
        <f t="shared" si="48"/>
        <v>36344</v>
      </c>
      <c r="B3075" t="s">
        <v>1923</v>
      </c>
      <c r="C3075">
        <v>73072983</v>
      </c>
      <c r="D3075">
        <v>144105</v>
      </c>
      <c r="E3075">
        <v>4</v>
      </c>
      <c r="F3075">
        <v>550022957</v>
      </c>
      <c r="G3075" s="180">
        <v>43763</v>
      </c>
      <c r="H3075" s="180">
        <v>45260</v>
      </c>
      <c r="I3075">
        <v>0</v>
      </c>
      <c r="J3075">
        <v>1</v>
      </c>
      <c r="K3075">
        <v>0</v>
      </c>
      <c r="L3075">
        <v>30</v>
      </c>
      <c r="M3075">
        <v>2</v>
      </c>
      <c r="N3075" s="170">
        <v>22490513</v>
      </c>
      <c r="O3075" s="170">
        <v>24960000</v>
      </c>
      <c r="P3075" s="178">
        <v>69218</v>
      </c>
      <c r="Q3075" s="178">
        <v>2661</v>
      </c>
      <c r="R3075" s="178">
        <v>63608</v>
      </c>
      <c r="S3075">
        <v>0</v>
      </c>
      <c r="T3075">
        <v>0</v>
      </c>
      <c r="U3075">
        <v>0</v>
      </c>
      <c r="W3075">
        <v>0</v>
      </c>
      <c r="X3075">
        <v>0</v>
      </c>
      <c r="Y3075">
        <v>0</v>
      </c>
      <c r="AB3075" s="180">
        <v>44285</v>
      </c>
      <c r="AC3075">
        <v>1</v>
      </c>
      <c r="AD3075" t="s">
        <v>1922</v>
      </c>
      <c r="AE3075">
        <v>1</v>
      </c>
      <c r="AF3075">
        <v>30</v>
      </c>
      <c r="AG3075">
        <v>0</v>
      </c>
      <c r="AN3075">
        <v>1</v>
      </c>
      <c r="AO3075">
        <v>1</v>
      </c>
      <c r="AR3075" s="178">
        <v>27264</v>
      </c>
      <c r="AS3075" t="s">
        <v>1921</v>
      </c>
      <c r="AT3075">
        <v>0</v>
      </c>
      <c r="AU3075">
        <v>0</v>
      </c>
      <c r="AV3075">
        <v>890480123</v>
      </c>
      <c r="AW3075" t="s">
        <v>1920</v>
      </c>
      <c r="AX3075">
        <v>5</v>
      </c>
      <c r="BC3075">
        <v>2</v>
      </c>
      <c r="BD3075">
        <v>7</v>
      </c>
      <c r="BE3075">
        <v>2</v>
      </c>
    </row>
    <row r="3076" spans="1:57" x14ac:dyDescent="0.25">
      <c r="A3076" s="179">
        <f t="shared" si="48"/>
        <v>7609</v>
      </c>
      <c r="B3076" t="s">
        <v>1923</v>
      </c>
      <c r="C3076">
        <v>73072983</v>
      </c>
      <c r="D3076">
        <v>144105</v>
      </c>
      <c r="E3076">
        <v>4</v>
      </c>
      <c r="F3076">
        <v>550022965</v>
      </c>
      <c r="G3076" s="180">
        <v>43766</v>
      </c>
      <c r="H3076" s="180">
        <v>45260</v>
      </c>
      <c r="I3076">
        <v>0</v>
      </c>
      <c r="J3076">
        <v>1</v>
      </c>
      <c r="K3076">
        <v>0</v>
      </c>
      <c r="L3076">
        <v>30</v>
      </c>
      <c r="M3076">
        <v>2</v>
      </c>
      <c r="N3076" s="170">
        <v>22490513</v>
      </c>
      <c r="O3076" s="170">
        <v>24960000</v>
      </c>
      <c r="P3076" s="178">
        <v>14491</v>
      </c>
      <c r="Q3076" s="178">
        <v>557</v>
      </c>
      <c r="R3076" s="178">
        <v>13317</v>
      </c>
      <c r="S3076">
        <v>0</v>
      </c>
      <c r="T3076">
        <v>0</v>
      </c>
      <c r="U3076">
        <v>0</v>
      </c>
      <c r="W3076">
        <v>0</v>
      </c>
      <c r="X3076">
        <v>0</v>
      </c>
      <c r="Y3076">
        <v>0</v>
      </c>
      <c r="AB3076" s="180">
        <v>44285</v>
      </c>
      <c r="AC3076">
        <v>1</v>
      </c>
      <c r="AD3076" t="s">
        <v>1922</v>
      </c>
      <c r="AE3076">
        <v>1</v>
      </c>
      <c r="AF3076">
        <v>30</v>
      </c>
      <c r="AG3076">
        <v>0</v>
      </c>
      <c r="AN3076">
        <v>1</v>
      </c>
      <c r="AO3076">
        <v>1</v>
      </c>
      <c r="AR3076" s="178">
        <v>5708</v>
      </c>
      <c r="AS3076" t="s">
        <v>1921</v>
      </c>
      <c r="AT3076">
        <v>0</v>
      </c>
      <c r="AU3076">
        <v>0</v>
      </c>
      <c r="AV3076">
        <v>890480123</v>
      </c>
      <c r="AW3076" t="s">
        <v>1920</v>
      </c>
      <c r="AX3076">
        <v>5</v>
      </c>
      <c r="BC3076">
        <v>2</v>
      </c>
      <c r="BD3076">
        <v>7</v>
      </c>
      <c r="BE3076">
        <v>2</v>
      </c>
    </row>
    <row r="3077" spans="1:57" x14ac:dyDescent="0.25">
      <c r="A3077" s="179">
        <f t="shared" si="48"/>
        <v>40041</v>
      </c>
      <c r="B3077" t="s">
        <v>1923</v>
      </c>
      <c r="C3077">
        <v>73072983</v>
      </c>
      <c r="D3077">
        <v>144105</v>
      </c>
      <c r="E3077">
        <v>4</v>
      </c>
      <c r="F3077">
        <v>550023093</v>
      </c>
      <c r="G3077" s="180">
        <v>43786</v>
      </c>
      <c r="H3077" s="180">
        <v>45260</v>
      </c>
      <c r="I3077">
        <v>0</v>
      </c>
      <c r="J3077">
        <v>1</v>
      </c>
      <c r="K3077">
        <v>0</v>
      </c>
      <c r="L3077">
        <v>30</v>
      </c>
      <c r="M3077">
        <v>2</v>
      </c>
      <c r="N3077" s="170">
        <v>22490513</v>
      </c>
      <c r="O3077" s="170">
        <v>24960000</v>
      </c>
      <c r="P3077" s="178">
        <v>76260</v>
      </c>
      <c r="Q3077" s="178">
        <v>2932</v>
      </c>
      <c r="R3077" s="178">
        <v>70077</v>
      </c>
      <c r="S3077">
        <v>0</v>
      </c>
      <c r="T3077">
        <v>0</v>
      </c>
      <c r="U3077">
        <v>0</v>
      </c>
      <c r="W3077">
        <v>0</v>
      </c>
      <c r="X3077">
        <v>0</v>
      </c>
      <c r="Y3077">
        <v>0</v>
      </c>
      <c r="AB3077" s="180">
        <v>44285</v>
      </c>
      <c r="AC3077">
        <v>1</v>
      </c>
      <c r="AD3077" t="s">
        <v>1922</v>
      </c>
      <c r="AE3077">
        <v>1</v>
      </c>
      <c r="AF3077">
        <v>30</v>
      </c>
      <c r="AG3077">
        <v>0</v>
      </c>
      <c r="AN3077">
        <v>1</v>
      </c>
      <c r="AO3077">
        <v>1</v>
      </c>
      <c r="AR3077" s="178">
        <v>30036</v>
      </c>
      <c r="AS3077" t="s">
        <v>1921</v>
      </c>
      <c r="AT3077">
        <v>0</v>
      </c>
      <c r="AU3077">
        <v>0</v>
      </c>
      <c r="AV3077">
        <v>890480123</v>
      </c>
      <c r="AW3077" t="s">
        <v>1920</v>
      </c>
      <c r="AX3077">
        <v>5</v>
      </c>
      <c r="BC3077">
        <v>2</v>
      </c>
      <c r="BD3077">
        <v>7</v>
      </c>
      <c r="BE3077">
        <v>2</v>
      </c>
    </row>
    <row r="3078" spans="1:57" x14ac:dyDescent="0.25">
      <c r="A3078" s="179">
        <f t="shared" si="48"/>
        <v>119866</v>
      </c>
      <c r="B3078" t="s">
        <v>1923</v>
      </c>
      <c r="C3078">
        <v>73072983</v>
      </c>
      <c r="D3078">
        <v>144105</v>
      </c>
      <c r="E3078">
        <v>4</v>
      </c>
      <c r="F3078">
        <v>550023224</v>
      </c>
      <c r="G3078" s="180">
        <v>43806</v>
      </c>
      <c r="H3078" s="180">
        <v>45260</v>
      </c>
      <c r="I3078">
        <v>0</v>
      </c>
      <c r="J3078">
        <v>1</v>
      </c>
      <c r="K3078">
        <v>0</v>
      </c>
      <c r="L3078">
        <v>30</v>
      </c>
      <c r="M3078">
        <v>2</v>
      </c>
      <c r="N3078" s="170">
        <v>22490513</v>
      </c>
      <c r="O3078" s="170">
        <v>24960000</v>
      </c>
      <c r="P3078" s="178">
        <v>228742</v>
      </c>
      <c r="Q3078" s="178">
        <v>8794</v>
      </c>
      <c r="R3078" s="178">
        <v>209784</v>
      </c>
      <c r="S3078">
        <v>0</v>
      </c>
      <c r="T3078">
        <v>0</v>
      </c>
      <c r="U3078">
        <v>0</v>
      </c>
      <c r="W3078">
        <v>0</v>
      </c>
      <c r="X3078">
        <v>0</v>
      </c>
      <c r="Y3078">
        <v>0</v>
      </c>
      <c r="AB3078" s="180">
        <v>44285</v>
      </c>
      <c r="AC3078">
        <v>1</v>
      </c>
      <c r="AD3078" t="s">
        <v>1922</v>
      </c>
      <c r="AE3078">
        <v>1</v>
      </c>
      <c r="AF3078">
        <v>30</v>
      </c>
      <c r="AG3078">
        <v>0</v>
      </c>
      <c r="AN3078">
        <v>1</v>
      </c>
      <c r="AO3078">
        <v>1</v>
      </c>
      <c r="AR3078" s="178">
        <v>89918</v>
      </c>
      <c r="AS3078" t="s">
        <v>1921</v>
      </c>
      <c r="AT3078">
        <v>0</v>
      </c>
      <c r="AU3078">
        <v>0</v>
      </c>
      <c r="AV3078">
        <v>890480123</v>
      </c>
      <c r="AW3078" t="s">
        <v>1920</v>
      </c>
      <c r="AX3078">
        <v>5</v>
      </c>
      <c r="BC3078">
        <v>2</v>
      </c>
      <c r="BD3078">
        <v>7</v>
      </c>
      <c r="BE3078">
        <v>2</v>
      </c>
    </row>
    <row r="3079" spans="1:57" x14ac:dyDescent="0.25">
      <c r="A3079" s="179">
        <f t="shared" si="48"/>
        <v>82550</v>
      </c>
      <c r="B3079" t="s">
        <v>1923</v>
      </c>
      <c r="C3079">
        <v>73072983</v>
      </c>
      <c r="D3079">
        <v>144105</v>
      </c>
      <c r="E3079">
        <v>4</v>
      </c>
      <c r="F3079">
        <v>550023390</v>
      </c>
      <c r="G3079" s="180">
        <v>43842</v>
      </c>
      <c r="H3079" s="180">
        <v>45260</v>
      </c>
      <c r="I3079">
        <v>0</v>
      </c>
      <c r="J3079">
        <v>1</v>
      </c>
      <c r="K3079">
        <v>0</v>
      </c>
      <c r="L3079">
        <v>30</v>
      </c>
      <c r="M3079">
        <v>2</v>
      </c>
      <c r="N3079" s="170">
        <v>22490513</v>
      </c>
      <c r="O3079" s="170">
        <v>24960000</v>
      </c>
      <c r="P3079" s="178">
        <v>157229</v>
      </c>
      <c r="Q3079" s="178">
        <v>6045</v>
      </c>
      <c r="R3079" s="178">
        <v>144475</v>
      </c>
      <c r="S3079">
        <v>0</v>
      </c>
      <c r="T3079">
        <v>0</v>
      </c>
      <c r="U3079">
        <v>0</v>
      </c>
      <c r="W3079">
        <v>0</v>
      </c>
      <c r="X3079">
        <v>0</v>
      </c>
      <c r="Y3079">
        <v>0</v>
      </c>
      <c r="AB3079" s="180">
        <v>44285</v>
      </c>
      <c r="AC3079">
        <v>1</v>
      </c>
      <c r="AD3079" t="s">
        <v>1922</v>
      </c>
      <c r="AE3079">
        <v>1</v>
      </c>
      <c r="AF3079">
        <v>30</v>
      </c>
      <c r="AG3079">
        <v>0</v>
      </c>
      <c r="AN3079">
        <v>1</v>
      </c>
      <c r="AO3079">
        <v>1</v>
      </c>
      <c r="AR3079" s="178">
        <v>61925</v>
      </c>
      <c r="AS3079" t="s">
        <v>1921</v>
      </c>
      <c r="AT3079">
        <v>0</v>
      </c>
      <c r="AU3079">
        <v>0</v>
      </c>
      <c r="AV3079">
        <v>890480123</v>
      </c>
      <c r="AW3079" t="s">
        <v>1920</v>
      </c>
      <c r="AX3079">
        <v>5</v>
      </c>
      <c r="BC3079">
        <v>2</v>
      </c>
      <c r="BD3079">
        <v>7</v>
      </c>
      <c r="BE3079">
        <v>2</v>
      </c>
    </row>
    <row r="3080" spans="1:57" x14ac:dyDescent="0.25">
      <c r="A3080" s="179">
        <f t="shared" si="48"/>
        <v>84835</v>
      </c>
      <c r="B3080" t="s">
        <v>1923</v>
      </c>
      <c r="C3080">
        <v>73072983</v>
      </c>
      <c r="D3080">
        <v>144105</v>
      </c>
      <c r="E3080">
        <v>4</v>
      </c>
      <c r="F3080">
        <v>550023510</v>
      </c>
      <c r="G3080" s="180">
        <v>43869</v>
      </c>
      <c r="H3080" s="180">
        <v>45260</v>
      </c>
      <c r="I3080">
        <v>0</v>
      </c>
      <c r="J3080">
        <v>1</v>
      </c>
      <c r="K3080">
        <v>0</v>
      </c>
      <c r="L3080">
        <v>30</v>
      </c>
      <c r="M3080">
        <v>2</v>
      </c>
      <c r="N3080" s="170">
        <v>22490513</v>
      </c>
      <c r="O3080" s="170">
        <v>24960000</v>
      </c>
      <c r="P3080" s="178">
        <v>161916</v>
      </c>
      <c r="Q3080" s="178">
        <v>6225</v>
      </c>
      <c r="R3080" s="178">
        <v>148474</v>
      </c>
      <c r="S3080">
        <v>0</v>
      </c>
      <c r="T3080">
        <v>0</v>
      </c>
      <c r="U3080">
        <v>0</v>
      </c>
      <c r="W3080">
        <v>0</v>
      </c>
      <c r="X3080">
        <v>0</v>
      </c>
      <c r="Y3080">
        <v>0</v>
      </c>
      <c r="AB3080" s="180">
        <v>44285</v>
      </c>
      <c r="AC3080">
        <v>1</v>
      </c>
      <c r="AD3080" t="s">
        <v>1922</v>
      </c>
      <c r="AE3080">
        <v>1</v>
      </c>
      <c r="AF3080">
        <v>30</v>
      </c>
      <c r="AG3080">
        <v>0</v>
      </c>
      <c r="AN3080">
        <v>1</v>
      </c>
      <c r="AO3080">
        <v>1</v>
      </c>
      <c r="AR3080" s="178">
        <v>63639</v>
      </c>
      <c r="AS3080" t="s">
        <v>1921</v>
      </c>
      <c r="AT3080">
        <v>0</v>
      </c>
      <c r="AU3080">
        <v>0</v>
      </c>
      <c r="AV3080">
        <v>890480123</v>
      </c>
      <c r="AW3080" t="s">
        <v>1920</v>
      </c>
      <c r="AX3080">
        <v>5</v>
      </c>
      <c r="BC3080">
        <v>2</v>
      </c>
      <c r="BD3080">
        <v>7</v>
      </c>
      <c r="BE3080">
        <v>2</v>
      </c>
    </row>
    <row r="3081" spans="1:57" x14ac:dyDescent="0.25">
      <c r="A3081" s="179">
        <f t="shared" si="48"/>
        <v>17761</v>
      </c>
      <c r="B3081" t="s">
        <v>1923</v>
      </c>
      <c r="C3081">
        <v>73072983</v>
      </c>
      <c r="D3081">
        <v>144105</v>
      </c>
      <c r="E3081">
        <v>4</v>
      </c>
      <c r="F3081">
        <v>550023774</v>
      </c>
      <c r="G3081" s="180">
        <v>43915</v>
      </c>
      <c r="H3081" s="180">
        <v>45260</v>
      </c>
      <c r="I3081">
        <v>0</v>
      </c>
      <c r="J3081">
        <v>1</v>
      </c>
      <c r="K3081">
        <v>0</v>
      </c>
      <c r="L3081">
        <v>30</v>
      </c>
      <c r="M3081">
        <v>2</v>
      </c>
      <c r="N3081" s="170">
        <v>22490513</v>
      </c>
      <c r="O3081" s="170">
        <v>24960000</v>
      </c>
      <c r="P3081" s="178">
        <v>33824</v>
      </c>
      <c r="Q3081" s="178">
        <v>1300</v>
      </c>
      <c r="R3081" s="178">
        <v>31084</v>
      </c>
      <c r="S3081">
        <v>0</v>
      </c>
      <c r="T3081">
        <v>0</v>
      </c>
      <c r="U3081">
        <v>0</v>
      </c>
      <c r="W3081">
        <v>0</v>
      </c>
      <c r="X3081">
        <v>0</v>
      </c>
      <c r="Y3081">
        <v>0</v>
      </c>
      <c r="AB3081" s="180">
        <v>44285</v>
      </c>
      <c r="AC3081">
        <v>1</v>
      </c>
      <c r="AD3081" t="s">
        <v>1922</v>
      </c>
      <c r="AE3081">
        <v>1</v>
      </c>
      <c r="AF3081">
        <v>30</v>
      </c>
      <c r="AG3081">
        <v>0</v>
      </c>
      <c r="AN3081">
        <v>1</v>
      </c>
      <c r="AO3081">
        <v>1</v>
      </c>
      <c r="AR3081" s="178">
        <v>13323</v>
      </c>
      <c r="AS3081" t="s">
        <v>1921</v>
      </c>
      <c r="AT3081">
        <v>0</v>
      </c>
      <c r="AU3081">
        <v>0</v>
      </c>
      <c r="AV3081">
        <v>890480123</v>
      </c>
      <c r="AW3081" t="s">
        <v>1920</v>
      </c>
      <c r="AX3081">
        <v>5</v>
      </c>
      <c r="BC3081">
        <v>2</v>
      </c>
      <c r="BD3081">
        <v>7</v>
      </c>
      <c r="BE3081">
        <v>2</v>
      </c>
    </row>
    <row r="3082" spans="1:57" x14ac:dyDescent="0.25">
      <c r="A3082" s="179">
        <f t="shared" si="48"/>
        <v>130586</v>
      </c>
      <c r="B3082" t="s">
        <v>1923</v>
      </c>
      <c r="C3082">
        <v>73072983</v>
      </c>
      <c r="D3082">
        <v>144105</v>
      </c>
      <c r="E3082">
        <v>4</v>
      </c>
      <c r="F3082">
        <v>550023878</v>
      </c>
      <c r="G3082" s="180">
        <v>43971</v>
      </c>
      <c r="H3082" s="180">
        <v>45260</v>
      </c>
      <c r="I3082">
        <v>0</v>
      </c>
      <c r="J3082">
        <v>1</v>
      </c>
      <c r="K3082">
        <v>0</v>
      </c>
      <c r="L3082">
        <v>30</v>
      </c>
      <c r="M3082">
        <v>2</v>
      </c>
      <c r="N3082" s="170">
        <v>22490513</v>
      </c>
      <c r="O3082" s="170">
        <v>24960000</v>
      </c>
      <c r="P3082" s="178">
        <v>259957</v>
      </c>
      <c r="Q3082" s="178">
        <v>9994</v>
      </c>
      <c r="R3082" s="178">
        <v>228545</v>
      </c>
      <c r="S3082">
        <v>0</v>
      </c>
      <c r="T3082">
        <v>0</v>
      </c>
      <c r="U3082">
        <v>0</v>
      </c>
      <c r="W3082">
        <v>0</v>
      </c>
      <c r="X3082">
        <v>0</v>
      </c>
      <c r="Y3082">
        <v>0</v>
      </c>
      <c r="AB3082" s="180">
        <v>44285</v>
      </c>
      <c r="AC3082">
        <v>1</v>
      </c>
      <c r="AD3082" t="s">
        <v>1922</v>
      </c>
      <c r="AE3082">
        <v>1</v>
      </c>
      <c r="AF3082">
        <v>30</v>
      </c>
      <c r="AG3082">
        <v>0</v>
      </c>
      <c r="AN3082">
        <v>1</v>
      </c>
      <c r="AO3082">
        <v>1</v>
      </c>
      <c r="AR3082" s="178">
        <v>97959</v>
      </c>
      <c r="AS3082" t="s">
        <v>1921</v>
      </c>
      <c r="AT3082">
        <v>0</v>
      </c>
      <c r="AU3082">
        <v>0</v>
      </c>
      <c r="AV3082">
        <v>890480123</v>
      </c>
      <c r="AW3082" t="s">
        <v>1920</v>
      </c>
      <c r="AX3082">
        <v>5</v>
      </c>
      <c r="BC3082">
        <v>2</v>
      </c>
      <c r="BD3082">
        <v>7</v>
      </c>
      <c r="BE3082">
        <v>2</v>
      </c>
    </row>
    <row r="3083" spans="1:57" x14ac:dyDescent="0.25">
      <c r="A3083" s="179">
        <f t="shared" si="48"/>
        <v>26248</v>
      </c>
      <c r="B3083" t="s">
        <v>1923</v>
      </c>
      <c r="C3083">
        <v>73072983</v>
      </c>
      <c r="D3083">
        <v>144105</v>
      </c>
      <c r="E3083">
        <v>4</v>
      </c>
      <c r="F3083">
        <v>550024616</v>
      </c>
      <c r="G3083" s="180">
        <v>44121</v>
      </c>
      <c r="H3083" s="180">
        <v>45260</v>
      </c>
      <c r="I3083">
        <v>0</v>
      </c>
      <c r="J3083">
        <v>1</v>
      </c>
      <c r="K3083">
        <v>0</v>
      </c>
      <c r="L3083">
        <v>30</v>
      </c>
      <c r="M3083">
        <v>2</v>
      </c>
      <c r="N3083" s="170">
        <v>22490513</v>
      </c>
      <c r="O3083" s="170">
        <v>24960000</v>
      </c>
      <c r="P3083" s="178">
        <v>50000</v>
      </c>
      <c r="Q3083" s="178">
        <v>1922</v>
      </c>
      <c r="R3083" s="178">
        <v>45938</v>
      </c>
      <c r="S3083">
        <v>0</v>
      </c>
      <c r="T3083">
        <v>0</v>
      </c>
      <c r="U3083">
        <v>0</v>
      </c>
      <c r="W3083">
        <v>0</v>
      </c>
      <c r="X3083">
        <v>0</v>
      </c>
      <c r="Y3083">
        <v>0</v>
      </c>
      <c r="AB3083" s="180">
        <v>44285</v>
      </c>
      <c r="AC3083">
        <v>1</v>
      </c>
      <c r="AD3083" t="s">
        <v>1922</v>
      </c>
      <c r="AE3083">
        <v>1</v>
      </c>
      <c r="AF3083">
        <v>30</v>
      </c>
      <c r="AG3083">
        <v>0</v>
      </c>
      <c r="AN3083">
        <v>1</v>
      </c>
      <c r="AO3083">
        <v>1</v>
      </c>
      <c r="AR3083" s="178">
        <v>19690</v>
      </c>
      <c r="AS3083" t="s">
        <v>1921</v>
      </c>
      <c r="AT3083">
        <v>0</v>
      </c>
      <c r="AU3083">
        <v>0</v>
      </c>
      <c r="AV3083">
        <v>890480123</v>
      </c>
      <c r="AW3083" t="s">
        <v>1920</v>
      </c>
      <c r="AX3083">
        <v>5</v>
      </c>
      <c r="BC3083">
        <v>2</v>
      </c>
      <c r="BD3083">
        <v>7</v>
      </c>
      <c r="BE3083">
        <v>2</v>
      </c>
    </row>
    <row r="3084" spans="1:57" x14ac:dyDescent="0.25">
      <c r="A3084" s="179">
        <f t="shared" si="48"/>
        <v>105006</v>
      </c>
      <c r="B3084" t="s">
        <v>1923</v>
      </c>
      <c r="C3084">
        <v>73072983</v>
      </c>
      <c r="D3084">
        <v>144105</v>
      </c>
      <c r="E3084">
        <v>4</v>
      </c>
      <c r="F3084">
        <v>550024622</v>
      </c>
      <c r="G3084" s="180">
        <v>44124</v>
      </c>
      <c r="H3084" s="180">
        <v>45260</v>
      </c>
      <c r="I3084">
        <v>0</v>
      </c>
      <c r="J3084">
        <v>1</v>
      </c>
      <c r="K3084">
        <v>0</v>
      </c>
      <c r="L3084">
        <v>30</v>
      </c>
      <c r="M3084">
        <v>2</v>
      </c>
      <c r="N3084" s="170">
        <v>22490513</v>
      </c>
      <c r="O3084" s="170">
        <v>24960000</v>
      </c>
      <c r="P3084" s="178">
        <v>200000</v>
      </c>
      <c r="Q3084" s="178">
        <v>7689</v>
      </c>
      <c r="R3084" s="178">
        <v>183776</v>
      </c>
      <c r="S3084">
        <v>0</v>
      </c>
      <c r="T3084">
        <v>0</v>
      </c>
      <c r="U3084">
        <v>0</v>
      </c>
      <c r="W3084">
        <v>0</v>
      </c>
      <c r="X3084">
        <v>0</v>
      </c>
      <c r="Y3084">
        <v>0</v>
      </c>
      <c r="AB3084" s="180">
        <v>44285</v>
      </c>
      <c r="AC3084">
        <v>1</v>
      </c>
      <c r="AD3084" t="s">
        <v>1922</v>
      </c>
      <c r="AE3084">
        <v>1</v>
      </c>
      <c r="AF3084">
        <v>30</v>
      </c>
      <c r="AG3084">
        <v>0</v>
      </c>
      <c r="AN3084">
        <v>1</v>
      </c>
      <c r="AO3084">
        <v>1</v>
      </c>
      <c r="AR3084" s="178">
        <v>78770</v>
      </c>
      <c r="AS3084" t="s">
        <v>1921</v>
      </c>
      <c r="AT3084">
        <v>0</v>
      </c>
      <c r="AU3084">
        <v>0</v>
      </c>
      <c r="AV3084">
        <v>890480123</v>
      </c>
      <c r="AW3084" t="s">
        <v>1920</v>
      </c>
      <c r="AX3084">
        <v>5</v>
      </c>
      <c r="BC3084">
        <v>2</v>
      </c>
      <c r="BD3084">
        <v>7</v>
      </c>
      <c r="BE3084">
        <v>2</v>
      </c>
    </row>
    <row r="3085" spans="1:57" x14ac:dyDescent="0.25">
      <c r="A3085" s="179">
        <f t="shared" si="48"/>
        <v>105006</v>
      </c>
      <c r="B3085" t="s">
        <v>1923</v>
      </c>
      <c r="C3085">
        <v>73072983</v>
      </c>
      <c r="D3085">
        <v>144105</v>
      </c>
      <c r="E3085">
        <v>4</v>
      </c>
      <c r="F3085">
        <v>550024640</v>
      </c>
      <c r="G3085" s="180">
        <v>44130</v>
      </c>
      <c r="H3085" s="180">
        <v>45260</v>
      </c>
      <c r="I3085">
        <v>0</v>
      </c>
      <c r="J3085">
        <v>1</v>
      </c>
      <c r="K3085">
        <v>0</v>
      </c>
      <c r="L3085">
        <v>30</v>
      </c>
      <c r="M3085">
        <v>2</v>
      </c>
      <c r="N3085" s="170">
        <v>22490513</v>
      </c>
      <c r="O3085" s="170">
        <v>24960000</v>
      </c>
      <c r="P3085" s="178">
        <v>200000</v>
      </c>
      <c r="Q3085" s="178">
        <v>7689</v>
      </c>
      <c r="R3085" s="178">
        <v>183776</v>
      </c>
      <c r="S3085">
        <v>0</v>
      </c>
      <c r="T3085">
        <v>0</v>
      </c>
      <c r="U3085">
        <v>0</v>
      </c>
      <c r="W3085">
        <v>0</v>
      </c>
      <c r="X3085">
        <v>0</v>
      </c>
      <c r="Y3085">
        <v>0</v>
      </c>
      <c r="AB3085" s="180">
        <v>44285</v>
      </c>
      <c r="AC3085">
        <v>1</v>
      </c>
      <c r="AD3085" t="s">
        <v>1922</v>
      </c>
      <c r="AE3085">
        <v>1</v>
      </c>
      <c r="AF3085">
        <v>30</v>
      </c>
      <c r="AG3085">
        <v>0</v>
      </c>
      <c r="AN3085">
        <v>1</v>
      </c>
      <c r="AO3085">
        <v>1</v>
      </c>
      <c r="AR3085" s="178">
        <v>78770</v>
      </c>
      <c r="AS3085" t="s">
        <v>1921</v>
      </c>
      <c r="AT3085">
        <v>0</v>
      </c>
      <c r="AU3085">
        <v>0</v>
      </c>
      <c r="AV3085">
        <v>890480123</v>
      </c>
      <c r="AW3085" t="s">
        <v>1920</v>
      </c>
      <c r="AX3085">
        <v>5</v>
      </c>
      <c r="BC3085">
        <v>2</v>
      </c>
      <c r="BD3085">
        <v>7</v>
      </c>
      <c r="BE3085">
        <v>2</v>
      </c>
    </row>
    <row r="3086" spans="1:57" x14ac:dyDescent="0.25">
      <c r="A3086" s="179">
        <f t="shared" si="48"/>
        <v>52508</v>
      </c>
      <c r="B3086" t="s">
        <v>1923</v>
      </c>
      <c r="C3086">
        <v>73072983</v>
      </c>
      <c r="D3086">
        <v>144105</v>
      </c>
      <c r="E3086">
        <v>4</v>
      </c>
      <c r="F3086">
        <v>550024650</v>
      </c>
      <c r="G3086" s="180">
        <v>44131</v>
      </c>
      <c r="H3086" s="180">
        <v>45260</v>
      </c>
      <c r="I3086">
        <v>0</v>
      </c>
      <c r="J3086">
        <v>1</v>
      </c>
      <c r="K3086">
        <v>0</v>
      </c>
      <c r="L3086">
        <v>30</v>
      </c>
      <c r="M3086">
        <v>2</v>
      </c>
      <c r="N3086" s="170">
        <v>22490513</v>
      </c>
      <c r="O3086" s="170">
        <v>24960000</v>
      </c>
      <c r="P3086" s="178">
        <v>100000</v>
      </c>
      <c r="Q3086" s="178">
        <v>3844</v>
      </c>
      <c r="R3086" s="178">
        <v>91896</v>
      </c>
      <c r="S3086">
        <v>0</v>
      </c>
      <c r="T3086">
        <v>0</v>
      </c>
      <c r="U3086">
        <v>0</v>
      </c>
      <c r="W3086">
        <v>0</v>
      </c>
      <c r="X3086">
        <v>0</v>
      </c>
      <c r="Y3086">
        <v>0</v>
      </c>
      <c r="AB3086" s="180">
        <v>44285</v>
      </c>
      <c r="AC3086">
        <v>1</v>
      </c>
      <c r="AD3086" t="s">
        <v>1922</v>
      </c>
      <c r="AE3086">
        <v>1</v>
      </c>
      <c r="AF3086">
        <v>30</v>
      </c>
      <c r="AG3086">
        <v>0</v>
      </c>
      <c r="AN3086">
        <v>1</v>
      </c>
      <c r="AO3086">
        <v>1</v>
      </c>
      <c r="AR3086" s="178">
        <v>39388</v>
      </c>
      <c r="AS3086" t="s">
        <v>1921</v>
      </c>
      <c r="AT3086">
        <v>0</v>
      </c>
      <c r="AU3086">
        <v>0</v>
      </c>
      <c r="AV3086">
        <v>890480123</v>
      </c>
      <c r="AW3086" t="s">
        <v>1920</v>
      </c>
      <c r="AX3086">
        <v>5</v>
      </c>
      <c r="BC3086">
        <v>2</v>
      </c>
      <c r="BD3086">
        <v>7</v>
      </c>
      <c r="BE3086">
        <v>2</v>
      </c>
    </row>
    <row r="3087" spans="1:57" x14ac:dyDescent="0.25">
      <c r="A3087" s="179">
        <f t="shared" si="48"/>
        <v>157191</v>
      </c>
      <c r="B3087" t="s">
        <v>1923</v>
      </c>
      <c r="C3087">
        <v>73072983</v>
      </c>
      <c r="D3087">
        <v>144105</v>
      </c>
      <c r="E3087">
        <v>4</v>
      </c>
      <c r="F3087">
        <v>550024781</v>
      </c>
      <c r="G3087" s="180">
        <v>44142</v>
      </c>
      <c r="H3087" s="180">
        <v>45260</v>
      </c>
      <c r="I3087">
        <v>0</v>
      </c>
      <c r="J3087">
        <v>1</v>
      </c>
      <c r="K3087">
        <v>0</v>
      </c>
      <c r="L3087">
        <v>30</v>
      </c>
      <c r="M3087">
        <v>2</v>
      </c>
      <c r="N3087" s="170">
        <v>22490513</v>
      </c>
      <c r="O3087" s="170">
        <v>24960000</v>
      </c>
      <c r="P3087" s="178">
        <v>300000</v>
      </c>
      <c r="Q3087" s="178">
        <v>11533</v>
      </c>
      <c r="R3087" s="178">
        <v>275108</v>
      </c>
      <c r="S3087">
        <v>0</v>
      </c>
      <c r="T3087">
        <v>0</v>
      </c>
      <c r="U3087">
        <v>0</v>
      </c>
      <c r="W3087">
        <v>0</v>
      </c>
      <c r="X3087">
        <v>0</v>
      </c>
      <c r="Y3087">
        <v>0</v>
      </c>
      <c r="AB3087" s="180">
        <v>44285</v>
      </c>
      <c r="AC3087">
        <v>1</v>
      </c>
      <c r="AD3087" t="s">
        <v>1922</v>
      </c>
      <c r="AE3087">
        <v>1</v>
      </c>
      <c r="AF3087">
        <v>30</v>
      </c>
      <c r="AG3087">
        <v>0</v>
      </c>
      <c r="AN3087">
        <v>1</v>
      </c>
      <c r="AO3087">
        <v>1</v>
      </c>
      <c r="AR3087" s="178">
        <v>117917</v>
      </c>
      <c r="AS3087" t="s">
        <v>1921</v>
      </c>
      <c r="AT3087">
        <v>0</v>
      </c>
      <c r="AU3087">
        <v>0</v>
      </c>
      <c r="AV3087">
        <v>890480123</v>
      </c>
      <c r="AW3087" t="s">
        <v>1920</v>
      </c>
      <c r="AX3087">
        <v>5</v>
      </c>
      <c r="BC3087">
        <v>2</v>
      </c>
      <c r="BD3087">
        <v>7</v>
      </c>
      <c r="BE3087">
        <v>2</v>
      </c>
    </row>
    <row r="3088" spans="1:57" x14ac:dyDescent="0.25">
      <c r="A3088" s="179">
        <f t="shared" si="48"/>
        <v>105006</v>
      </c>
      <c r="B3088" t="s">
        <v>1923</v>
      </c>
      <c r="C3088">
        <v>73072983</v>
      </c>
      <c r="D3088">
        <v>144105</v>
      </c>
      <c r="E3088">
        <v>4</v>
      </c>
      <c r="F3088">
        <v>550024792</v>
      </c>
      <c r="G3088" s="180">
        <v>44143</v>
      </c>
      <c r="H3088" s="180">
        <v>45260</v>
      </c>
      <c r="I3088">
        <v>0</v>
      </c>
      <c r="J3088">
        <v>1</v>
      </c>
      <c r="K3088">
        <v>0</v>
      </c>
      <c r="L3088">
        <v>30</v>
      </c>
      <c r="M3088">
        <v>2</v>
      </c>
      <c r="N3088" s="170">
        <v>22490513</v>
      </c>
      <c r="O3088" s="170">
        <v>24960000</v>
      </c>
      <c r="P3088" s="178">
        <v>200000</v>
      </c>
      <c r="Q3088" s="178">
        <v>7689</v>
      </c>
      <c r="R3088" s="178">
        <v>183776</v>
      </c>
      <c r="S3088">
        <v>0</v>
      </c>
      <c r="T3088">
        <v>0</v>
      </c>
      <c r="U3088">
        <v>0</v>
      </c>
      <c r="W3088">
        <v>0</v>
      </c>
      <c r="X3088">
        <v>0</v>
      </c>
      <c r="Y3088">
        <v>0</v>
      </c>
      <c r="AB3088" s="180">
        <v>44285</v>
      </c>
      <c r="AC3088">
        <v>1</v>
      </c>
      <c r="AD3088" t="s">
        <v>1922</v>
      </c>
      <c r="AE3088">
        <v>1</v>
      </c>
      <c r="AF3088">
        <v>30</v>
      </c>
      <c r="AG3088">
        <v>0</v>
      </c>
      <c r="AN3088">
        <v>1</v>
      </c>
      <c r="AO3088">
        <v>1</v>
      </c>
      <c r="AR3088" s="178">
        <v>78770</v>
      </c>
      <c r="AS3088" t="s">
        <v>1921</v>
      </c>
      <c r="AT3088">
        <v>0</v>
      </c>
      <c r="AU3088">
        <v>0</v>
      </c>
      <c r="AV3088">
        <v>890480123</v>
      </c>
      <c r="AW3088" t="s">
        <v>1920</v>
      </c>
      <c r="AX3088">
        <v>5</v>
      </c>
      <c r="BC3088">
        <v>2</v>
      </c>
      <c r="BD3088">
        <v>7</v>
      </c>
      <c r="BE3088">
        <v>2</v>
      </c>
    </row>
    <row r="3089" spans="1:57" x14ac:dyDescent="0.25">
      <c r="A3089" s="179">
        <f t="shared" si="48"/>
        <v>224049</v>
      </c>
      <c r="B3089" t="s">
        <v>1923</v>
      </c>
      <c r="C3089">
        <v>73072983</v>
      </c>
      <c r="D3089">
        <v>144105</v>
      </c>
      <c r="E3089">
        <v>4</v>
      </c>
      <c r="F3089">
        <v>550025237</v>
      </c>
      <c r="G3089" s="180">
        <v>44224</v>
      </c>
      <c r="H3089" s="180">
        <v>45350</v>
      </c>
      <c r="I3089">
        <v>0</v>
      </c>
      <c r="J3089">
        <v>1</v>
      </c>
      <c r="K3089">
        <v>0</v>
      </c>
      <c r="L3089">
        <v>30</v>
      </c>
      <c r="M3089">
        <v>2</v>
      </c>
      <c r="N3089" s="170">
        <v>22490513</v>
      </c>
      <c r="O3089" s="170">
        <v>24960000</v>
      </c>
      <c r="P3089" s="178">
        <v>400000</v>
      </c>
      <c r="Q3089" s="178">
        <v>15378</v>
      </c>
      <c r="R3089" s="178">
        <v>392119</v>
      </c>
      <c r="S3089">
        <v>0</v>
      </c>
      <c r="T3089">
        <v>0</v>
      </c>
      <c r="U3089">
        <v>0</v>
      </c>
      <c r="W3089">
        <v>0</v>
      </c>
      <c r="X3089">
        <v>0</v>
      </c>
      <c r="Y3089">
        <v>0</v>
      </c>
      <c r="AB3089" s="180">
        <v>44285</v>
      </c>
      <c r="AC3089">
        <v>1</v>
      </c>
      <c r="AD3089" t="s">
        <v>1922</v>
      </c>
      <c r="AE3089">
        <v>1</v>
      </c>
      <c r="AF3089">
        <v>30</v>
      </c>
      <c r="AG3089">
        <v>0</v>
      </c>
      <c r="AN3089">
        <v>1</v>
      </c>
      <c r="AO3089">
        <v>1</v>
      </c>
      <c r="AR3089" s="178">
        <v>168070</v>
      </c>
      <c r="AS3089" t="s">
        <v>1921</v>
      </c>
      <c r="AT3089">
        <v>0</v>
      </c>
      <c r="AU3089">
        <v>0</v>
      </c>
      <c r="AV3089">
        <v>890480123</v>
      </c>
      <c r="AW3089" t="s">
        <v>1920</v>
      </c>
      <c r="AX3089">
        <v>5</v>
      </c>
      <c r="BC3089">
        <v>2</v>
      </c>
      <c r="BD3089">
        <v>7</v>
      </c>
      <c r="BE3089">
        <v>2</v>
      </c>
    </row>
    <row r="3090" spans="1:57" x14ac:dyDescent="0.25">
      <c r="A3090" s="179">
        <f t="shared" si="48"/>
        <v>49566</v>
      </c>
      <c r="B3090" t="s">
        <v>1923</v>
      </c>
      <c r="C3090">
        <v>73072983</v>
      </c>
      <c r="D3090">
        <v>144105</v>
      </c>
      <c r="E3090">
        <v>4</v>
      </c>
      <c r="F3090">
        <v>550025419</v>
      </c>
      <c r="G3090" s="180">
        <v>44247</v>
      </c>
      <c r="H3090" s="180">
        <v>45379</v>
      </c>
      <c r="I3090">
        <v>0</v>
      </c>
      <c r="J3090">
        <v>1</v>
      </c>
      <c r="K3090">
        <v>0</v>
      </c>
      <c r="L3090">
        <v>30</v>
      </c>
      <c r="M3090">
        <v>2</v>
      </c>
      <c r="N3090" s="170">
        <v>22490513</v>
      </c>
      <c r="O3090" s="170">
        <v>24960000</v>
      </c>
      <c r="P3090" s="178">
        <v>90100</v>
      </c>
      <c r="Q3090" s="178">
        <v>3464</v>
      </c>
      <c r="R3090" s="178">
        <v>86748</v>
      </c>
      <c r="S3090">
        <v>0</v>
      </c>
      <c r="T3090">
        <v>0</v>
      </c>
      <c r="U3090">
        <v>0</v>
      </c>
      <c r="W3090">
        <v>0</v>
      </c>
      <c r="X3090">
        <v>0</v>
      </c>
      <c r="Y3090">
        <v>0</v>
      </c>
      <c r="AB3090" s="180">
        <v>44285</v>
      </c>
      <c r="AC3090">
        <v>1</v>
      </c>
      <c r="AD3090" t="s">
        <v>1922</v>
      </c>
      <c r="AE3090">
        <v>1</v>
      </c>
      <c r="AF3090">
        <v>30</v>
      </c>
      <c r="AG3090">
        <v>0</v>
      </c>
      <c r="AN3090">
        <v>1</v>
      </c>
      <c r="AO3090">
        <v>1</v>
      </c>
      <c r="AR3090" s="178">
        <v>37182</v>
      </c>
      <c r="AS3090" t="s">
        <v>1921</v>
      </c>
      <c r="AT3090">
        <v>0</v>
      </c>
      <c r="AU3090">
        <v>0</v>
      </c>
      <c r="AV3090">
        <v>890480123</v>
      </c>
      <c r="AW3090" t="s">
        <v>1920</v>
      </c>
      <c r="AX3090">
        <v>5</v>
      </c>
      <c r="BC3090">
        <v>2</v>
      </c>
      <c r="BD3090">
        <v>7</v>
      </c>
      <c r="BE3090">
        <v>2</v>
      </c>
    </row>
    <row r="3091" spans="1:57" x14ac:dyDescent="0.25">
      <c r="A3091" s="179">
        <f t="shared" si="48"/>
        <v>167</v>
      </c>
      <c r="B3091" t="s">
        <v>1923</v>
      </c>
      <c r="C3091">
        <v>73072983</v>
      </c>
      <c r="D3091">
        <v>144105</v>
      </c>
      <c r="E3091">
        <v>4</v>
      </c>
      <c r="F3091">
        <v>550025519</v>
      </c>
      <c r="G3091" s="180">
        <v>44255</v>
      </c>
      <c r="H3091" s="180">
        <v>44316</v>
      </c>
      <c r="I3091">
        <v>0</v>
      </c>
      <c r="J3091">
        <v>1</v>
      </c>
      <c r="K3091">
        <v>0</v>
      </c>
      <c r="L3091">
        <v>30</v>
      </c>
      <c r="M3091">
        <v>2</v>
      </c>
      <c r="N3091">
        <v>0</v>
      </c>
      <c r="O3091">
        <v>0</v>
      </c>
      <c r="P3091" s="178">
        <v>6000</v>
      </c>
      <c r="Q3091" s="178">
        <v>6000</v>
      </c>
      <c r="R3091" s="178">
        <v>292</v>
      </c>
      <c r="S3091">
        <v>0</v>
      </c>
      <c r="T3091">
        <v>0</v>
      </c>
      <c r="U3091">
        <v>0</v>
      </c>
      <c r="W3091">
        <v>0</v>
      </c>
      <c r="X3091">
        <v>0</v>
      </c>
      <c r="Y3091">
        <v>0</v>
      </c>
      <c r="AB3091" s="180">
        <v>44285</v>
      </c>
      <c r="AC3091">
        <v>1</v>
      </c>
      <c r="AD3091" t="s">
        <v>1922</v>
      </c>
      <c r="AE3091">
        <v>1</v>
      </c>
      <c r="AF3091">
        <v>30</v>
      </c>
      <c r="AG3091">
        <v>0</v>
      </c>
      <c r="AN3091">
        <v>1</v>
      </c>
      <c r="AO3091">
        <v>1</v>
      </c>
      <c r="AR3091" s="178">
        <v>125</v>
      </c>
      <c r="AS3091" t="s">
        <v>1921</v>
      </c>
      <c r="AT3091">
        <v>0</v>
      </c>
      <c r="AU3091">
        <v>0</v>
      </c>
      <c r="AV3091">
        <v>890480123</v>
      </c>
      <c r="AW3091" t="s">
        <v>1920</v>
      </c>
      <c r="AX3091">
        <v>5</v>
      </c>
      <c r="BC3091">
        <v>2</v>
      </c>
      <c r="BD3091">
        <v>7</v>
      </c>
      <c r="BE3091">
        <v>2</v>
      </c>
    </row>
    <row r="3092" spans="1:57" x14ac:dyDescent="0.25">
      <c r="A3092" s="179">
        <f t="shared" si="48"/>
        <v>164824</v>
      </c>
      <c r="B3092" t="s">
        <v>1923</v>
      </c>
      <c r="C3092">
        <v>73072983</v>
      </c>
      <c r="D3092">
        <v>144105</v>
      </c>
      <c r="E3092">
        <v>4</v>
      </c>
      <c r="F3092">
        <v>550025586</v>
      </c>
      <c r="G3092" s="180">
        <v>44265</v>
      </c>
      <c r="H3092" s="180">
        <v>45381</v>
      </c>
      <c r="I3092">
        <v>0</v>
      </c>
      <c r="J3092">
        <v>1</v>
      </c>
      <c r="K3092">
        <v>0</v>
      </c>
      <c r="L3092">
        <v>30</v>
      </c>
      <c r="M3092">
        <v>2</v>
      </c>
      <c r="N3092" s="170">
        <v>22490513</v>
      </c>
      <c r="O3092" s="170">
        <v>24960000</v>
      </c>
      <c r="P3092" s="178">
        <v>300000</v>
      </c>
      <c r="Q3092" s="178">
        <v>11533</v>
      </c>
      <c r="R3092" s="178">
        <v>288467</v>
      </c>
      <c r="S3092">
        <v>0</v>
      </c>
      <c r="T3092">
        <v>0</v>
      </c>
      <c r="U3092">
        <v>0</v>
      </c>
      <c r="W3092">
        <v>0</v>
      </c>
      <c r="X3092">
        <v>0</v>
      </c>
      <c r="Y3092">
        <v>0</v>
      </c>
      <c r="AB3092" s="180">
        <v>44285</v>
      </c>
      <c r="AC3092">
        <v>1</v>
      </c>
      <c r="AD3092" t="s">
        <v>1922</v>
      </c>
      <c r="AE3092">
        <v>1</v>
      </c>
      <c r="AF3092">
        <v>30</v>
      </c>
      <c r="AG3092">
        <v>0</v>
      </c>
      <c r="AN3092">
        <v>1</v>
      </c>
      <c r="AO3092">
        <v>1</v>
      </c>
      <c r="AR3092" s="178">
        <v>123643</v>
      </c>
      <c r="AS3092" t="s">
        <v>1921</v>
      </c>
      <c r="AT3092">
        <v>0</v>
      </c>
      <c r="AU3092">
        <v>0</v>
      </c>
      <c r="AV3092">
        <v>890480123</v>
      </c>
      <c r="AW3092" t="s">
        <v>1920</v>
      </c>
      <c r="AX3092">
        <v>5</v>
      </c>
      <c r="BC3092">
        <v>2</v>
      </c>
      <c r="BD3092">
        <v>7</v>
      </c>
      <c r="BE3092">
        <v>2</v>
      </c>
    </row>
    <row r="3093" spans="1:57" x14ac:dyDescent="0.25">
      <c r="A3093" s="179">
        <f t="shared" si="48"/>
        <v>3428</v>
      </c>
      <c r="B3093" t="s">
        <v>1923</v>
      </c>
      <c r="C3093">
        <v>73072983</v>
      </c>
      <c r="D3093">
        <v>144105</v>
      </c>
      <c r="E3093">
        <v>4</v>
      </c>
      <c r="F3093">
        <v>550025705</v>
      </c>
      <c r="G3093" s="180">
        <v>44286</v>
      </c>
      <c r="H3093" s="180">
        <v>44346</v>
      </c>
      <c r="I3093">
        <v>0</v>
      </c>
      <c r="J3093">
        <v>1</v>
      </c>
      <c r="K3093">
        <v>0</v>
      </c>
      <c r="L3093">
        <v>30</v>
      </c>
      <c r="M3093">
        <v>2</v>
      </c>
      <c r="N3093">
        <v>0</v>
      </c>
      <c r="O3093">
        <v>0</v>
      </c>
      <c r="P3093" s="178">
        <v>6000</v>
      </c>
      <c r="Q3093" s="178">
        <v>6000</v>
      </c>
      <c r="R3093" s="178">
        <v>6000</v>
      </c>
      <c r="S3093">
        <v>0</v>
      </c>
      <c r="T3093">
        <v>0</v>
      </c>
      <c r="U3093">
        <v>0</v>
      </c>
      <c r="W3093">
        <v>0</v>
      </c>
      <c r="X3093">
        <v>0</v>
      </c>
      <c r="Y3093">
        <v>0</v>
      </c>
      <c r="AB3093" s="180">
        <v>44286</v>
      </c>
      <c r="AC3093">
        <v>1</v>
      </c>
      <c r="AD3093" t="s">
        <v>1922</v>
      </c>
      <c r="AE3093">
        <v>1</v>
      </c>
      <c r="AF3093">
        <v>30</v>
      </c>
      <c r="AG3093">
        <v>0</v>
      </c>
      <c r="AN3093">
        <v>1</v>
      </c>
      <c r="AO3093">
        <v>1</v>
      </c>
      <c r="AR3093" s="178">
        <v>2572</v>
      </c>
      <c r="AS3093" t="s">
        <v>1921</v>
      </c>
      <c r="AT3093">
        <v>0</v>
      </c>
      <c r="AU3093">
        <v>0</v>
      </c>
      <c r="AV3093">
        <v>890480123</v>
      </c>
      <c r="AW3093" t="s">
        <v>1920</v>
      </c>
      <c r="AX3093">
        <v>5</v>
      </c>
      <c r="BC3093">
        <v>2</v>
      </c>
      <c r="BD3093">
        <v>7</v>
      </c>
      <c r="BE3093">
        <v>2</v>
      </c>
    </row>
    <row r="3094" spans="1:57" x14ac:dyDescent="0.25">
      <c r="A3094" s="179">
        <f t="shared" si="48"/>
        <v>9287448</v>
      </c>
      <c r="B3094" t="s">
        <v>1923</v>
      </c>
      <c r="C3094">
        <v>73075945</v>
      </c>
      <c r="D3094">
        <v>144105</v>
      </c>
      <c r="E3094">
        <v>4</v>
      </c>
      <c r="F3094">
        <v>17698</v>
      </c>
      <c r="G3094" s="180">
        <v>44112</v>
      </c>
      <c r="H3094" s="180">
        <v>45960</v>
      </c>
      <c r="I3094">
        <v>0</v>
      </c>
      <c r="J3094">
        <v>1</v>
      </c>
      <c r="K3094">
        <v>7</v>
      </c>
      <c r="L3094">
        <v>30</v>
      </c>
      <c r="M3094">
        <v>2</v>
      </c>
      <c r="N3094" s="170">
        <v>16011168</v>
      </c>
      <c r="O3094" s="170">
        <v>17240000</v>
      </c>
      <c r="P3094" s="178">
        <v>18800000</v>
      </c>
      <c r="Q3094" s="178">
        <v>457291</v>
      </c>
      <c r="R3094" s="178">
        <v>17249872</v>
      </c>
      <c r="S3094">
        <v>0</v>
      </c>
      <c r="T3094">
        <v>0</v>
      </c>
      <c r="U3094">
        <v>0</v>
      </c>
      <c r="W3094">
        <v>0</v>
      </c>
      <c r="X3094">
        <v>0</v>
      </c>
      <c r="Y3094">
        <v>0</v>
      </c>
      <c r="AB3094" s="180">
        <v>44285</v>
      </c>
      <c r="AC3094">
        <v>1</v>
      </c>
      <c r="AD3094" t="s">
        <v>1922</v>
      </c>
      <c r="AE3094">
        <v>1</v>
      </c>
      <c r="AF3094">
        <v>30</v>
      </c>
      <c r="AG3094">
        <v>0</v>
      </c>
      <c r="AN3094">
        <v>1</v>
      </c>
      <c r="AO3094">
        <v>1</v>
      </c>
      <c r="AR3094" s="178">
        <v>7962424</v>
      </c>
      <c r="AS3094" t="s">
        <v>1921</v>
      </c>
      <c r="AT3094">
        <v>0</v>
      </c>
      <c r="AU3094">
        <v>0</v>
      </c>
      <c r="AV3094">
        <v>890480123</v>
      </c>
      <c r="AW3094" t="s">
        <v>1920</v>
      </c>
      <c r="AX3094">
        <v>5</v>
      </c>
      <c r="BC3094">
        <v>1</v>
      </c>
      <c r="BD3094">
        <v>7</v>
      </c>
      <c r="BE3094">
        <v>2</v>
      </c>
    </row>
    <row r="3095" spans="1:57" x14ac:dyDescent="0.25">
      <c r="A3095" s="179">
        <f t="shared" si="48"/>
        <v>4038051</v>
      </c>
      <c r="B3095" t="s">
        <v>1923</v>
      </c>
      <c r="C3095">
        <v>73075945</v>
      </c>
      <c r="D3095">
        <v>144105</v>
      </c>
      <c r="E3095">
        <v>4</v>
      </c>
      <c r="F3095">
        <v>18264</v>
      </c>
      <c r="G3095" s="180">
        <v>44270</v>
      </c>
      <c r="H3095" s="180">
        <v>45746</v>
      </c>
      <c r="I3095">
        <v>0</v>
      </c>
      <c r="J3095">
        <v>1</v>
      </c>
      <c r="K3095">
        <v>0</v>
      </c>
      <c r="L3095">
        <v>30</v>
      </c>
      <c r="M3095">
        <v>2</v>
      </c>
      <c r="N3095" s="170">
        <v>16011168</v>
      </c>
      <c r="O3095" s="170">
        <v>17240000</v>
      </c>
      <c r="P3095" s="178">
        <v>7500000</v>
      </c>
      <c r="Q3095" s="178">
        <v>212595</v>
      </c>
      <c r="R3095" s="178">
        <v>7500000</v>
      </c>
      <c r="S3095">
        <v>0</v>
      </c>
      <c r="T3095">
        <v>0</v>
      </c>
      <c r="U3095">
        <v>0</v>
      </c>
      <c r="W3095">
        <v>0</v>
      </c>
      <c r="X3095">
        <v>0</v>
      </c>
      <c r="Y3095">
        <v>0</v>
      </c>
      <c r="AB3095" s="180">
        <v>44285</v>
      </c>
      <c r="AC3095">
        <v>1</v>
      </c>
      <c r="AD3095" t="s">
        <v>1922</v>
      </c>
      <c r="AE3095">
        <v>1</v>
      </c>
      <c r="AF3095">
        <v>30</v>
      </c>
      <c r="AG3095">
        <v>0</v>
      </c>
      <c r="AN3095">
        <v>1</v>
      </c>
      <c r="AO3095">
        <v>1</v>
      </c>
      <c r="AR3095" s="178">
        <v>3461949</v>
      </c>
      <c r="AS3095" t="s">
        <v>1921</v>
      </c>
      <c r="AT3095">
        <v>0</v>
      </c>
      <c r="AU3095">
        <v>0</v>
      </c>
      <c r="AV3095">
        <v>890480123</v>
      </c>
      <c r="AW3095" t="s">
        <v>1920</v>
      </c>
      <c r="AX3095">
        <v>5</v>
      </c>
      <c r="BC3095">
        <v>1</v>
      </c>
      <c r="BD3095">
        <v>7</v>
      </c>
      <c r="BE3095">
        <v>2</v>
      </c>
    </row>
    <row r="3096" spans="1:57" x14ac:dyDescent="0.25">
      <c r="A3096" s="179">
        <f t="shared" si="48"/>
        <v>1340683</v>
      </c>
      <c r="B3096" t="s">
        <v>1923</v>
      </c>
      <c r="C3096">
        <v>73075945</v>
      </c>
      <c r="D3096">
        <v>144105</v>
      </c>
      <c r="E3096">
        <v>4</v>
      </c>
      <c r="F3096">
        <v>18265</v>
      </c>
      <c r="G3096" s="180">
        <v>44270</v>
      </c>
      <c r="H3096" s="180">
        <v>45015</v>
      </c>
      <c r="I3096">
        <v>0</v>
      </c>
      <c r="J3096">
        <v>1</v>
      </c>
      <c r="K3096">
        <v>0</v>
      </c>
      <c r="L3096">
        <v>30</v>
      </c>
      <c r="M3096">
        <v>2</v>
      </c>
      <c r="N3096" s="170">
        <v>12185828</v>
      </c>
      <c r="O3096" s="170">
        <v>12890000</v>
      </c>
      <c r="P3096" s="178">
        <v>2490093</v>
      </c>
      <c r="Q3096" s="178">
        <v>117434</v>
      </c>
      <c r="R3096" s="178">
        <v>2490093</v>
      </c>
      <c r="S3096">
        <v>0</v>
      </c>
      <c r="T3096">
        <v>0</v>
      </c>
      <c r="U3096">
        <v>0</v>
      </c>
      <c r="W3096">
        <v>0</v>
      </c>
      <c r="X3096">
        <v>0</v>
      </c>
      <c r="Y3096">
        <v>0</v>
      </c>
      <c r="AB3096" s="180">
        <v>44285</v>
      </c>
      <c r="AC3096">
        <v>1</v>
      </c>
      <c r="AD3096" t="s">
        <v>1922</v>
      </c>
      <c r="AE3096">
        <v>1</v>
      </c>
      <c r="AF3096">
        <v>30</v>
      </c>
      <c r="AG3096">
        <v>0</v>
      </c>
      <c r="AN3096">
        <v>1</v>
      </c>
      <c r="AO3096">
        <v>1</v>
      </c>
      <c r="AR3096" s="178">
        <v>1149410</v>
      </c>
      <c r="AS3096" t="s">
        <v>1921</v>
      </c>
      <c r="AT3096">
        <v>0</v>
      </c>
      <c r="AU3096">
        <v>0</v>
      </c>
      <c r="AV3096">
        <v>890480123</v>
      </c>
      <c r="AW3096" t="s">
        <v>1920</v>
      </c>
      <c r="AX3096">
        <v>5</v>
      </c>
      <c r="BC3096">
        <v>1</v>
      </c>
      <c r="BD3096">
        <v>7</v>
      </c>
      <c r="BE3096">
        <v>2</v>
      </c>
    </row>
    <row r="3097" spans="1:57" x14ac:dyDescent="0.25">
      <c r="A3097" s="179">
        <f t="shared" si="48"/>
        <v>3230</v>
      </c>
      <c r="B3097" t="s">
        <v>1923</v>
      </c>
      <c r="C3097">
        <v>73075945</v>
      </c>
      <c r="D3097">
        <v>144105</v>
      </c>
      <c r="E3097">
        <v>4</v>
      </c>
      <c r="F3097">
        <v>550025734</v>
      </c>
      <c r="G3097" s="180">
        <v>44286</v>
      </c>
      <c r="H3097" s="180">
        <v>44346</v>
      </c>
      <c r="I3097">
        <v>0</v>
      </c>
      <c r="J3097">
        <v>1</v>
      </c>
      <c r="K3097">
        <v>0</v>
      </c>
      <c r="L3097">
        <v>30</v>
      </c>
      <c r="M3097">
        <v>2</v>
      </c>
      <c r="N3097">
        <v>0</v>
      </c>
      <c r="O3097">
        <v>0</v>
      </c>
      <c r="P3097" s="178">
        <v>6000</v>
      </c>
      <c r="Q3097" s="178">
        <v>6000</v>
      </c>
      <c r="R3097" s="178">
        <v>6000</v>
      </c>
      <c r="S3097">
        <v>0</v>
      </c>
      <c r="T3097">
        <v>0</v>
      </c>
      <c r="U3097">
        <v>0</v>
      </c>
      <c r="W3097">
        <v>0</v>
      </c>
      <c r="X3097">
        <v>0</v>
      </c>
      <c r="Y3097">
        <v>0</v>
      </c>
      <c r="AB3097" s="180">
        <v>44286</v>
      </c>
      <c r="AC3097">
        <v>1</v>
      </c>
      <c r="AD3097" t="s">
        <v>1922</v>
      </c>
      <c r="AE3097">
        <v>1</v>
      </c>
      <c r="AF3097">
        <v>30</v>
      </c>
      <c r="AG3097">
        <v>0</v>
      </c>
      <c r="AN3097">
        <v>1</v>
      </c>
      <c r="AO3097">
        <v>1</v>
      </c>
      <c r="AR3097" s="178">
        <v>2770</v>
      </c>
      <c r="AS3097" t="s">
        <v>1921</v>
      </c>
      <c r="AT3097">
        <v>0</v>
      </c>
      <c r="AU3097">
        <v>0</v>
      </c>
      <c r="AV3097">
        <v>890480123</v>
      </c>
      <c r="AW3097" t="s">
        <v>1920</v>
      </c>
      <c r="AX3097">
        <v>5</v>
      </c>
      <c r="BC3097">
        <v>2</v>
      </c>
      <c r="BD3097">
        <v>7</v>
      </c>
      <c r="BE3097">
        <v>2</v>
      </c>
    </row>
    <row r="3098" spans="1:57" x14ac:dyDescent="0.25">
      <c r="A3098" s="179">
        <f t="shared" si="48"/>
        <v>18981578</v>
      </c>
      <c r="B3098" t="s">
        <v>1923</v>
      </c>
      <c r="C3098">
        <v>73075945</v>
      </c>
      <c r="D3098">
        <v>140405</v>
      </c>
      <c r="E3098">
        <v>4</v>
      </c>
      <c r="F3098">
        <v>12988</v>
      </c>
      <c r="G3098" s="180">
        <v>42976</v>
      </c>
      <c r="H3098" s="180">
        <v>47359</v>
      </c>
      <c r="I3098">
        <v>0</v>
      </c>
      <c r="J3098">
        <v>1</v>
      </c>
      <c r="K3098">
        <v>116</v>
      </c>
      <c r="L3098">
        <v>30</v>
      </c>
      <c r="M3098">
        <v>2</v>
      </c>
      <c r="N3098" s="170">
        <v>12185828</v>
      </c>
      <c r="O3098" s="170">
        <v>12890000</v>
      </c>
      <c r="P3098" s="178">
        <v>110000000</v>
      </c>
      <c r="Q3098" s="178">
        <v>1457162</v>
      </c>
      <c r="R3098" s="178">
        <v>35255087</v>
      </c>
      <c r="S3098">
        <v>0</v>
      </c>
      <c r="T3098">
        <v>0</v>
      </c>
      <c r="U3098">
        <v>159685500</v>
      </c>
      <c r="V3098" t="s">
        <v>1927</v>
      </c>
      <c r="W3098">
        <v>0</v>
      </c>
      <c r="X3098">
        <v>0</v>
      </c>
      <c r="Y3098">
        <v>0</v>
      </c>
      <c r="AB3098" s="180">
        <v>44285</v>
      </c>
      <c r="AC3098">
        <v>2</v>
      </c>
      <c r="AD3098" t="s">
        <v>1922</v>
      </c>
      <c r="AE3098">
        <v>1</v>
      </c>
      <c r="AF3098">
        <v>30</v>
      </c>
      <c r="AG3098">
        <v>0</v>
      </c>
      <c r="AH3098">
        <v>2</v>
      </c>
      <c r="AI3098">
        <v>0</v>
      </c>
      <c r="AJ3098">
        <v>1</v>
      </c>
      <c r="AK3098">
        <v>0</v>
      </c>
      <c r="AL3098">
        <v>0</v>
      </c>
      <c r="AM3098">
        <v>0</v>
      </c>
      <c r="AN3098">
        <v>1</v>
      </c>
      <c r="AO3098">
        <v>1</v>
      </c>
      <c r="AR3098" s="178">
        <v>16273509</v>
      </c>
      <c r="AS3098" t="s">
        <v>1926</v>
      </c>
      <c r="AT3098">
        <v>0</v>
      </c>
      <c r="AU3098">
        <v>0</v>
      </c>
      <c r="AV3098">
        <v>890480123</v>
      </c>
      <c r="AW3098" t="s">
        <v>1920</v>
      </c>
      <c r="AX3098">
        <v>5</v>
      </c>
      <c r="BC3098">
        <v>1</v>
      </c>
      <c r="BD3098">
        <v>7</v>
      </c>
      <c r="BE3098">
        <v>2</v>
      </c>
    </row>
    <row r="3099" spans="1:57" x14ac:dyDescent="0.25">
      <c r="A3099" s="179">
        <f t="shared" si="48"/>
        <v>13673948</v>
      </c>
      <c r="B3099" t="s">
        <v>1923</v>
      </c>
      <c r="C3099">
        <v>73076230</v>
      </c>
      <c r="D3099">
        <v>144105</v>
      </c>
      <c r="E3099">
        <v>4</v>
      </c>
      <c r="F3099">
        <v>15984</v>
      </c>
      <c r="G3099" s="180">
        <v>44133</v>
      </c>
      <c r="H3099" s="180">
        <v>45565</v>
      </c>
      <c r="I3099">
        <v>0</v>
      </c>
      <c r="J3099">
        <v>1</v>
      </c>
      <c r="K3099">
        <v>5</v>
      </c>
      <c r="L3099">
        <v>30</v>
      </c>
      <c r="M3099">
        <v>2</v>
      </c>
      <c r="N3099" s="170">
        <v>12185828</v>
      </c>
      <c r="O3099" s="170">
        <v>12890000</v>
      </c>
      <c r="P3099" s="178">
        <v>24968691</v>
      </c>
      <c r="Q3099" s="178">
        <v>670715</v>
      </c>
      <c r="R3099" s="178">
        <v>22838675</v>
      </c>
      <c r="S3099">
        <v>0</v>
      </c>
      <c r="T3099">
        <v>0</v>
      </c>
      <c r="U3099">
        <v>0</v>
      </c>
      <c r="W3099">
        <v>0</v>
      </c>
      <c r="X3099">
        <v>0</v>
      </c>
      <c r="Y3099">
        <v>0</v>
      </c>
      <c r="AB3099" s="180">
        <v>44285</v>
      </c>
      <c r="AC3099">
        <v>9</v>
      </c>
      <c r="AD3099" t="s">
        <v>1922</v>
      </c>
      <c r="AE3099">
        <v>1</v>
      </c>
      <c r="AF3099">
        <v>30</v>
      </c>
      <c r="AG3099">
        <v>0</v>
      </c>
      <c r="AN3099">
        <v>1</v>
      </c>
      <c r="AO3099">
        <v>1</v>
      </c>
      <c r="AR3099" s="178">
        <v>9164727</v>
      </c>
      <c r="AS3099" t="s">
        <v>1921</v>
      </c>
      <c r="AT3099">
        <v>0</v>
      </c>
      <c r="AU3099">
        <v>0</v>
      </c>
      <c r="AV3099">
        <v>890480123</v>
      </c>
      <c r="AW3099" t="s">
        <v>1920</v>
      </c>
      <c r="AX3099">
        <v>5</v>
      </c>
      <c r="BC3099">
        <v>1</v>
      </c>
      <c r="BD3099">
        <v>7</v>
      </c>
      <c r="BE3099">
        <v>1</v>
      </c>
    </row>
    <row r="3100" spans="1:57" x14ac:dyDescent="0.25">
      <c r="A3100" s="179">
        <f t="shared" si="48"/>
        <v>0</v>
      </c>
      <c r="B3100" t="s">
        <v>1923</v>
      </c>
      <c r="C3100">
        <v>73076259</v>
      </c>
      <c r="D3100">
        <v>144105</v>
      </c>
      <c r="E3100">
        <v>4</v>
      </c>
      <c r="F3100">
        <v>10295</v>
      </c>
      <c r="G3100" s="180">
        <v>42269</v>
      </c>
      <c r="H3100" s="180">
        <v>44469</v>
      </c>
      <c r="I3100">
        <v>0</v>
      </c>
      <c r="J3100">
        <v>1</v>
      </c>
      <c r="K3100">
        <v>66</v>
      </c>
      <c r="L3100">
        <v>30</v>
      </c>
      <c r="M3100">
        <v>2</v>
      </c>
      <c r="N3100" s="170">
        <v>17283037</v>
      </c>
      <c r="O3100" s="170">
        <v>18720000</v>
      </c>
      <c r="P3100" s="178">
        <v>20000000</v>
      </c>
      <c r="Q3100" s="178">
        <v>448087</v>
      </c>
      <c r="R3100" s="178">
        <v>2522813</v>
      </c>
      <c r="S3100">
        <v>0</v>
      </c>
      <c r="T3100">
        <v>0</v>
      </c>
      <c r="U3100">
        <v>0</v>
      </c>
      <c r="W3100">
        <v>0</v>
      </c>
      <c r="X3100">
        <v>0</v>
      </c>
      <c r="Y3100">
        <v>0</v>
      </c>
      <c r="AB3100" s="180">
        <v>44285</v>
      </c>
      <c r="AC3100">
        <v>1</v>
      </c>
      <c r="AD3100" t="s">
        <v>1922</v>
      </c>
      <c r="AE3100">
        <v>1</v>
      </c>
      <c r="AF3100">
        <v>30</v>
      </c>
      <c r="AG3100">
        <v>0</v>
      </c>
      <c r="AN3100">
        <v>1</v>
      </c>
      <c r="AO3100">
        <v>1</v>
      </c>
      <c r="AR3100" s="178">
        <v>17710544</v>
      </c>
      <c r="AS3100" t="s">
        <v>1921</v>
      </c>
      <c r="AT3100">
        <v>0</v>
      </c>
      <c r="AU3100">
        <v>0</v>
      </c>
      <c r="AV3100">
        <v>890480123</v>
      </c>
      <c r="AW3100" t="s">
        <v>1920</v>
      </c>
      <c r="AX3100">
        <v>5</v>
      </c>
      <c r="BC3100">
        <v>1</v>
      </c>
      <c r="BD3100">
        <v>7</v>
      </c>
      <c r="BE3100">
        <v>2</v>
      </c>
    </row>
    <row r="3101" spans="1:57" x14ac:dyDescent="0.25">
      <c r="A3101" s="179">
        <f t="shared" si="48"/>
        <v>211983</v>
      </c>
      <c r="B3101" t="s">
        <v>1923</v>
      </c>
      <c r="C3101">
        <v>73076888</v>
      </c>
      <c r="D3101">
        <v>144105</v>
      </c>
      <c r="E3101">
        <v>4</v>
      </c>
      <c r="F3101">
        <v>15467</v>
      </c>
      <c r="G3101" s="180">
        <v>44133</v>
      </c>
      <c r="H3101" s="180">
        <v>44711</v>
      </c>
      <c r="I3101">
        <v>0</v>
      </c>
      <c r="J3101">
        <v>1</v>
      </c>
      <c r="K3101">
        <v>5</v>
      </c>
      <c r="L3101">
        <v>30</v>
      </c>
      <c r="M3101">
        <v>2</v>
      </c>
      <c r="N3101" s="170">
        <v>9752084</v>
      </c>
      <c r="O3101" s="170">
        <v>10200000</v>
      </c>
      <c r="P3101" s="178">
        <v>7564250</v>
      </c>
      <c r="Q3101" s="178">
        <v>431258</v>
      </c>
      <c r="R3101" s="178">
        <v>5684331</v>
      </c>
      <c r="S3101">
        <v>0</v>
      </c>
      <c r="T3101">
        <v>0</v>
      </c>
      <c r="U3101">
        <v>0</v>
      </c>
      <c r="W3101">
        <v>0</v>
      </c>
      <c r="X3101">
        <v>0</v>
      </c>
      <c r="Y3101">
        <v>0</v>
      </c>
      <c r="AB3101" s="180">
        <v>44285</v>
      </c>
      <c r="AC3101">
        <v>1</v>
      </c>
      <c r="AD3101" t="s">
        <v>1922</v>
      </c>
      <c r="AE3101">
        <v>1</v>
      </c>
      <c r="AF3101">
        <v>30</v>
      </c>
      <c r="AG3101">
        <v>0</v>
      </c>
      <c r="AN3101">
        <v>1</v>
      </c>
      <c r="AO3101">
        <v>1</v>
      </c>
      <c r="AR3101" s="178">
        <v>5472348</v>
      </c>
      <c r="AS3101" t="s">
        <v>1921</v>
      </c>
      <c r="AT3101">
        <v>0</v>
      </c>
      <c r="AU3101">
        <v>0</v>
      </c>
      <c r="AV3101">
        <v>890480123</v>
      </c>
      <c r="AW3101" t="s">
        <v>1920</v>
      </c>
      <c r="AX3101">
        <v>5</v>
      </c>
      <c r="BC3101">
        <v>1</v>
      </c>
      <c r="BD3101">
        <v>7</v>
      </c>
      <c r="BE3101">
        <v>1</v>
      </c>
    </row>
    <row r="3102" spans="1:57" x14ac:dyDescent="0.25">
      <c r="A3102" s="179">
        <f t="shared" si="48"/>
        <v>71268</v>
      </c>
      <c r="B3102" t="s">
        <v>1923</v>
      </c>
      <c r="C3102">
        <v>73076888</v>
      </c>
      <c r="D3102">
        <v>144105</v>
      </c>
      <c r="E3102">
        <v>4</v>
      </c>
      <c r="F3102">
        <v>17901</v>
      </c>
      <c r="G3102" s="180">
        <v>44183</v>
      </c>
      <c r="H3102" s="180">
        <v>44560</v>
      </c>
      <c r="I3102">
        <v>0</v>
      </c>
      <c r="J3102">
        <v>1</v>
      </c>
      <c r="K3102">
        <v>3</v>
      </c>
      <c r="L3102">
        <v>30</v>
      </c>
      <c r="M3102">
        <v>2</v>
      </c>
      <c r="N3102" s="170">
        <v>15881442</v>
      </c>
      <c r="O3102" s="170">
        <v>17090000</v>
      </c>
      <c r="P3102" s="178">
        <v>2500000</v>
      </c>
      <c r="Q3102" s="178">
        <v>226687</v>
      </c>
      <c r="R3102" s="178">
        <v>1911057</v>
      </c>
      <c r="S3102">
        <v>0</v>
      </c>
      <c r="T3102">
        <v>0</v>
      </c>
      <c r="U3102">
        <v>0</v>
      </c>
      <c r="W3102">
        <v>0</v>
      </c>
      <c r="X3102">
        <v>0</v>
      </c>
      <c r="Y3102">
        <v>0</v>
      </c>
      <c r="AB3102" s="180">
        <v>44285</v>
      </c>
      <c r="AC3102">
        <v>1</v>
      </c>
      <c r="AD3102" t="s">
        <v>1922</v>
      </c>
      <c r="AE3102">
        <v>1</v>
      </c>
      <c r="AF3102">
        <v>30</v>
      </c>
      <c r="AG3102">
        <v>0</v>
      </c>
      <c r="AN3102">
        <v>1</v>
      </c>
      <c r="AO3102">
        <v>1</v>
      </c>
      <c r="AR3102" s="178">
        <v>1839789</v>
      </c>
      <c r="AS3102" t="s">
        <v>1921</v>
      </c>
      <c r="AT3102">
        <v>0</v>
      </c>
      <c r="AU3102">
        <v>0</v>
      </c>
      <c r="AV3102">
        <v>890480123</v>
      </c>
      <c r="AW3102" t="s">
        <v>1920</v>
      </c>
      <c r="AX3102">
        <v>5</v>
      </c>
      <c r="BC3102">
        <v>1</v>
      </c>
      <c r="BD3102">
        <v>7</v>
      </c>
      <c r="BE3102">
        <v>2</v>
      </c>
    </row>
    <row r="3103" spans="1:57" x14ac:dyDescent="0.25">
      <c r="A3103" s="179">
        <f t="shared" si="48"/>
        <v>5941305</v>
      </c>
      <c r="B3103" t="s">
        <v>1923</v>
      </c>
      <c r="C3103">
        <v>73079126</v>
      </c>
      <c r="D3103">
        <v>144105</v>
      </c>
      <c r="E3103">
        <v>4</v>
      </c>
      <c r="F3103">
        <v>17341</v>
      </c>
      <c r="G3103" s="180">
        <v>44021</v>
      </c>
      <c r="H3103" s="180">
        <v>44956</v>
      </c>
      <c r="I3103">
        <v>0</v>
      </c>
      <c r="J3103">
        <v>1</v>
      </c>
      <c r="K3103">
        <v>9</v>
      </c>
      <c r="L3103">
        <v>30</v>
      </c>
      <c r="M3103">
        <v>2</v>
      </c>
      <c r="N3103" s="170">
        <v>9752084</v>
      </c>
      <c r="O3103" s="170">
        <v>10200000</v>
      </c>
      <c r="P3103" s="178">
        <v>9954286</v>
      </c>
      <c r="Q3103" s="178">
        <v>375239</v>
      </c>
      <c r="R3103" s="178">
        <v>7130259</v>
      </c>
      <c r="S3103">
        <v>0</v>
      </c>
      <c r="T3103">
        <v>0</v>
      </c>
      <c r="U3103">
        <v>0</v>
      </c>
      <c r="W3103">
        <v>0</v>
      </c>
      <c r="X3103">
        <v>0</v>
      </c>
      <c r="Y3103">
        <v>0</v>
      </c>
      <c r="AB3103" s="180">
        <v>44285</v>
      </c>
      <c r="AC3103">
        <v>9</v>
      </c>
      <c r="AD3103" t="s">
        <v>1922</v>
      </c>
      <c r="AE3103">
        <v>1</v>
      </c>
      <c r="AF3103">
        <v>30</v>
      </c>
      <c r="AG3103">
        <v>0</v>
      </c>
      <c r="AN3103">
        <v>1</v>
      </c>
      <c r="AO3103">
        <v>1</v>
      </c>
      <c r="AR3103" s="178">
        <v>1188954</v>
      </c>
      <c r="AS3103" t="s">
        <v>1921</v>
      </c>
      <c r="AT3103">
        <v>0</v>
      </c>
      <c r="AU3103">
        <v>0</v>
      </c>
      <c r="AV3103">
        <v>890480123</v>
      </c>
      <c r="AW3103" t="s">
        <v>1920</v>
      </c>
      <c r="AX3103">
        <v>5</v>
      </c>
      <c r="BC3103">
        <v>1</v>
      </c>
      <c r="BD3103">
        <v>7</v>
      </c>
      <c r="BE3103">
        <v>2</v>
      </c>
    </row>
    <row r="3104" spans="1:57" x14ac:dyDescent="0.25">
      <c r="A3104" s="179">
        <f t="shared" si="48"/>
        <v>1701369</v>
      </c>
      <c r="B3104" t="s">
        <v>1923</v>
      </c>
      <c r="C3104">
        <v>73079126</v>
      </c>
      <c r="D3104">
        <v>144105</v>
      </c>
      <c r="E3104">
        <v>4</v>
      </c>
      <c r="F3104">
        <v>17737</v>
      </c>
      <c r="G3104" s="180">
        <v>44125</v>
      </c>
      <c r="H3104" s="180">
        <v>44864</v>
      </c>
      <c r="I3104">
        <v>0</v>
      </c>
      <c r="J3104">
        <v>1</v>
      </c>
      <c r="K3104">
        <v>5</v>
      </c>
      <c r="L3104">
        <v>30</v>
      </c>
      <c r="M3104">
        <v>2</v>
      </c>
      <c r="N3104" s="170">
        <v>15881442</v>
      </c>
      <c r="O3104" s="170">
        <v>17090000</v>
      </c>
      <c r="P3104" s="178">
        <v>2500000</v>
      </c>
      <c r="Q3104" s="178">
        <v>122266</v>
      </c>
      <c r="R3104" s="178">
        <v>2041841</v>
      </c>
      <c r="S3104">
        <v>0</v>
      </c>
      <c r="T3104">
        <v>0</v>
      </c>
      <c r="U3104">
        <v>0</v>
      </c>
      <c r="W3104">
        <v>0</v>
      </c>
      <c r="X3104">
        <v>0</v>
      </c>
      <c r="Y3104">
        <v>0</v>
      </c>
      <c r="AB3104" s="180">
        <v>44285</v>
      </c>
      <c r="AC3104">
        <v>1</v>
      </c>
      <c r="AD3104" t="s">
        <v>1922</v>
      </c>
      <c r="AE3104">
        <v>1</v>
      </c>
      <c r="AF3104">
        <v>30</v>
      </c>
      <c r="AG3104">
        <v>0</v>
      </c>
      <c r="AN3104">
        <v>1</v>
      </c>
      <c r="AO3104">
        <v>1</v>
      </c>
      <c r="AR3104" s="178">
        <v>340472</v>
      </c>
      <c r="AS3104" t="s">
        <v>1921</v>
      </c>
      <c r="AT3104">
        <v>0</v>
      </c>
      <c r="AU3104">
        <v>0</v>
      </c>
      <c r="AV3104">
        <v>890480123</v>
      </c>
      <c r="AW3104" t="s">
        <v>1920</v>
      </c>
      <c r="AX3104">
        <v>5</v>
      </c>
      <c r="BC3104">
        <v>1</v>
      </c>
      <c r="BD3104">
        <v>7</v>
      </c>
      <c r="BE3104">
        <v>2</v>
      </c>
    </row>
    <row r="3105" spans="1:57" x14ac:dyDescent="0.25">
      <c r="A3105" s="179">
        <f t="shared" si="48"/>
        <v>6976536</v>
      </c>
      <c r="B3105" t="s">
        <v>1923</v>
      </c>
      <c r="C3105">
        <v>73079126</v>
      </c>
      <c r="D3105">
        <v>144105</v>
      </c>
      <c r="E3105">
        <v>4</v>
      </c>
      <c r="F3105">
        <v>17871</v>
      </c>
      <c r="G3105" s="180">
        <v>44175</v>
      </c>
      <c r="H3105" s="180">
        <v>45290</v>
      </c>
      <c r="I3105">
        <v>0</v>
      </c>
      <c r="J3105">
        <v>1</v>
      </c>
      <c r="K3105">
        <v>4</v>
      </c>
      <c r="L3105">
        <v>30</v>
      </c>
      <c r="M3105">
        <v>2</v>
      </c>
      <c r="N3105" s="170">
        <v>16011168</v>
      </c>
      <c r="O3105" s="170">
        <v>17240000</v>
      </c>
      <c r="P3105" s="178">
        <v>9333990</v>
      </c>
      <c r="Q3105" s="178">
        <v>328207</v>
      </c>
      <c r="R3105" s="178">
        <v>8372658</v>
      </c>
      <c r="S3105">
        <v>0</v>
      </c>
      <c r="T3105">
        <v>0</v>
      </c>
      <c r="U3105">
        <v>0</v>
      </c>
      <c r="W3105">
        <v>0</v>
      </c>
      <c r="X3105">
        <v>0</v>
      </c>
      <c r="Y3105">
        <v>0</v>
      </c>
      <c r="AB3105" s="180">
        <v>44285</v>
      </c>
      <c r="AC3105">
        <v>1</v>
      </c>
      <c r="AD3105" t="s">
        <v>1922</v>
      </c>
      <c r="AE3105">
        <v>1</v>
      </c>
      <c r="AF3105">
        <v>30</v>
      </c>
      <c r="AG3105">
        <v>0</v>
      </c>
      <c r="AN3105">
        <v>1</v>
      </c>
      <c r="AO3105">
        <v>1</v>
      </c>
      <c r="AR3105" s="178">
        <v>1396122</v>
      </c>
      <c r="AS3105" t="s">
        <v>1921</v>
      </c>
      <c r="AT3105">
        <v>0</v>
      </c>
      <c r="AU3105">
        <v>0</v>
      </c>
      <c r="AV3105">
        <v>890480123</v>
      </c>
      <c r="AW3105" t="s">
        <v>1920</v>
      </c>
      <c r="AX3105">
        <v>5</v>
      </c>
      <c r="BC3105">
        <v>1</v>
      </c>
      <c r="BD3105">
        <v>7</v>
      </c>
      <c r="BE3105">
        <v>2</v>
      </c>
    </row>
    <row r="3106" spans="1:57" x14ac:dyDescent="0.25">
      <c r="A3106" s="179">
        <f t="shared" si="48"/>
        <v>617432</v>
      </c>
      <c r="B3106" t="s">
        <v>1923</v>
      </c>
      <c r="C3106">
        <v>73079126</v>
      </c>
      <c r="D3106">
        <v>144105</v>
      </c>
      <c r="E3106">
        <v>4</v>
      </c>
      <c r="F3106">
        <v>18099</v>
      </c>
      <c r="G3106" s="180">
        <v>44224</v>
      </c>
      <c r="H3106" s="180">
        <v>44407</v>
      </c>
      <c r="I3106">
        <v>0</v>
      </c>
      <c r="J3106">
        <v>1</v>
      </c>
      <c r="K3106">
        <v>2</v>
      </c>
      <c r="L3106">
        <v>30</v>
      </c>
      <c r="M3106">
        <v>2</v>
      </c>
      <c r="N3106" s="170">
        <v>13121400</v>
      </c>
      <c r="O3106" s="170">
        <v>13940000</v>
      </c>
      <c r="P3106" s="178">
        <v>1100000</v>
      </c>
      <c r="Q3106" s="178">
        <v>190413</v>
      </c>
      <c r="R3106" s="178">
        <v>740991</v>
      </c>
      <c r="S3106">
        <v>0</v>
      </c>
      <c r="T3106">
        <v>0</v>
      </c>
      <c r="U3106">
        <v>0</v>
      </c>
      <c r="W3106">
        <v>0</v>
      </c>
      <c r="X3106">
        <v>0</v>
      </c>
      <c r="Y3106">
        <v>0</v>
      </c>
      <c r="AB3106" s="180">
        <v>44285</v>
      </c>
      <c r="AC3106">
        <v>1</v>
      </c>
      <c r="AD3106" t="s">
        <v>1922</v>
      </c>
      <c r="AE3106">
        <v>1</v>
      </c>
      <c r="AF3106">
        <v>30</v>
      </c>
      <c r="AG3106">
        <v>0</v>
      </c>
      <c r="AN3106">
        <v>1</v>
      </c>
      <c r="AO3106">
        <v>1</v>
      </c>
      <c r="AR3106" s="178">
        <v>123559</v>
      </c>
      <c r="AS3106" t="s">
        <v>1921</v>
      </c>
      <c r="AT3106">
        <v>0</v>
      </c>
      <c r="AU3106">
        <v>0</v>
      </c>
      <c r="AV3106">
        <v>890480123</v>
      </c>
      <c r="AW3106" t="s">
        <v>1920</v>
      </c>
      <c r="AX3106">
        <v>5</v>
      </c>
      <c r="BC3106">
        <v>1</v>
      </c>
      <c r="BD3106">
        <v>7</v>
      </c>
      <c r="BE3106">
        <v>2</v>
      </c>
    </row>
    <row r="3107" spans="1:57" x14ac:dyDescent="0.25">
      <c r="A3107" s="179">
        <f t="shared" si="48"/>
        <v>1236068</v>
      </c>
      <c r="B3107" t="s">
        <v>1923</v>
      </c>
      <c r="C3107">
        <v>73079126</v>
      </c>
      <c r="D3107">
        <v>144105</v>
      </c>
      <c r="E3107">
        <v>4</v>
      </c>
      <c r="F3107">
        <v>18136</v>
      </c>
      <c r="G3107" s="180">
        <v>44230</v>
      </c>
      <c r="H3107" s="180">
        <v>44375</v>
      </c>
      <c r="I3107">
        <v>0</v>
      </c>
      <c r="J3107">
        <v>1</v>
      </c>
      <c r="K3107">
        <v>1</v>
      </c>
      <c r="L3107">
        <v>30</v>
      </c>
      <c r="M3107">
        <v>2</v>
      </c>
      <c r="N3107" s="170">
        <v>13121400</v>
      </c>
      <c r="O3107" s="170">
        <v>13940000</v>
      </c>
      <c r="P3107" s="178">
        <v>1500000</v>
      </c>
      <c r="Q3107" s="178">
        <v>16402</v>
      </c>
      <c r="R3107" s="178">
        <v>1483426</v>
      </c>
      <c r="S3107">
        <v>0</v>
      </c>
      <c r="T3107">
        <v>0</v>
      </c>
      <c r="U3107">
        <v>0</v>
      </c>
      <c r="W3107">
        <v>0</v>
      </c>
      <c r="X3107">
        <v>0</v>
      </c>
      <c r="Y3107">
        <v>0</v>
      </c>
      <c r="Z3107">
        <v>1500000</v>
      </c>
      <c r="AA3107">
        <v>6</v>
      </c>
      <c r="AB3107" s="180">
        <v>44285</v>
      </c>
      <c r="AC3107">
        <v>1</v>
      </c>
      <c r="AD3107" t="s">
        <v>1922</v>
      </c>
      <c r="AE3107">
        <v>1</v>
      </c>
      <c r="AF3107">
        <v>30</v>
      </c>
      <c r="AG3107">
        <v>0</v>
      </c>
      <c r="AN3107">
        <v>1</v>
      </c>
      <c r="AO3107">
        <v>1</v>
      </c>
      <c r="AR3107" s="178">
        <v>247358</v>
      </c>
      <c r="AS3107" t="s">
        <v>1921</v>
      </c>
      <c r="AT3107">
        <v>0</v>
      </c>
      <c r="AU3107">
        <v>0</v>
      </c>
      <c r="AV3107">
        <v>890480123</v>
      </c>
      <c r="AW3107" t="s">
        <v>1920</v>
      </c>
      <c r="AX3107">
        <v>5</v>
      </c>
      <c r="BC3107">
        <v>1</v>
      </c>
      <c r="BD3107">
        <v>7</v>
      </c>
      <c r="BE3107">
        <v>2</v>
      </c>
    </row>
    <row r="3108" spans="1:57" x14ac:dyDescent="0.25">
      <c r="A3108" s="179">
        <f t="shared" si="48"/>
        <v>131238</v>
      </c>
      <c r="B3108" t="s">
        <v>1923</v>
      </c>
      <c r="C3108">
        <v>73079126</v>
      </c>
      <c r="D3108">
        <v>144105</v>
      </c>
      <c r="E3108">
        <v>4</v>
      </c>
      <c r="F3108">
        <v>550019496</v>
      </c>
      <c r="G3108" s="180">
        <v>43329</v>
      </c>
      <c r="H3108" s="180">
        <v>45321</v>
      </c>
      <c r="I3108">
        <v>0</v>
      </c>
      <c r="J3108">
        <v>1</v>
      </c>
      <c r="K3108">
        <v>2</v>
      </c>
      <c r="L3108">
        <v>30</v>
      </c>
      <c r="M3108">
        <v>2</v>
      </c>
      <c r="N3108" s="170">
        <v>22490513</v>
      </c>
      <c r="O3108" s="170">
        <v>24960000</v>
      </c>
      <c r="P3108" s="178">
        <v>164025</v>
      </c>
      <c r="Q3108" s="178">
        <v>6306</v>
      </c>
      <c r="R3108" s="178">
        <v>157501</v>
      </c>
      <c r="S3108">
        <v>0</v>
      </c>
      <c r="T3108">
        <v>0</v>
      </c>
      <c r="U3108">
        <v>0</v>
      </c>
      <c r="W3108">
        <v>0</v>
      </c>
      <c r="X3108">
        <v>0</v>
      </c>
      <c r="Y3108">
        <v>0</v>
      </c>
      <c r="AB3108" s="180">
        <v>44285</v>
      </c>
      <c r="AC3108">
        <v>1</v>
      </c>
      <c r="AD3108" t="s">
        <v>1922</v>
      </c>
      <c r="AE3108">
        <v>1</v>
      </c>
      <c r="AF3108">
        <v>30</v>
      </c>
      <c r="AG3108">
        <v>0</v>
      </c>
      <c r="AN3108">
        <v>1</v>
      </c>
      <c r="AO3108">
        <v>1</v>
      </c>
      <c r="AR3108" s="178">
        <v>26263</v>
      </c>
      <c r="AS3108" t="s">
        <v>1921</v>
      </c>
      <c r="AT3108">
        <v>0</v>
      </c>
      <c r="AU3108">
        <v>0</v>
      </c>
      <c r="AV3108">
        <v>890480123</v>
      </c>
      <c r="AW3108" t="s">
        <v>1920</v>
      </c>
      <c r="AX3108">
        <v>5</v>
      </c>
      <c r="BC3108">
        <v>2</v>
      </c>
      <c r="BD3108">
        <v>7</v>
      </c>
      <c r="BE3108">
        <v>2</v>
      </c>
    </row>
    <row r="3109" spans="1:57" x14ac:dyDescent="0.25">
      <c r="A3109" s="179">
        <f t="shared" si="48"/>
        <v>174682</v>
      </c>
      <c r="B3109" t="s">
        <v>1923</v>
      </c>
      <c r="C3109">
        <v>73079126</v>
      </c>
      <c r="D3109">
        <v>144105</v>
      </c>
      <c r="E3109">
        <v>4</v>
      </c>
      <c r="F3109">
        <v>550019503</v>
      </c>
      <c r="G3109" s="180">
        <v>43329</v>
      </c>
      <c r="H3109" s="180">
        <v>45350</v>
      </c>
      <c r="I3109">
        <v>0</v>
      </c>
      <c r="J3109">
        <v>1</v>
      </c>
      <c r="K3109">
        <v>1</v>
      </c>
      <c r="L3109">
        <v>30</v>
      </c>
      <c r="M3109">
        <v>2</v>
      </c>
      <c r="N3109" s="170">
        <v>22490513</v>
      </c>
      <c r="O3109" s="170">
        <v>24960000</v>
      </c>
      <c r="P3109" s="178">
        <v>218048</v>
      </c>
      <c r="Q3109" s="178">
        <v>8383</v>
      </c>
      <c r="R3109" s="178">
        <v>209639</v>
      </c>
      <c r="S3109">
        <v>0</v>
      </c>
      <c r="T3109">
        <v>0</v>
      </c>
      <c r="U3109">
        <v>0</v>
      </c>
      <c r="W3109">
        <v>0</v>
      </c>
      <c r="X3109">
        <v>0</v>
      </c>
      <c r="Y3109">
        <v>0</v>
      </c>
      <c r="AB3109" s="180">
        <v>44285</v>
      </c>
      <c r="AC3109">
        <v>1</v>
      </c>
      <c r="AD3109" t="s">
        <v>1922</v>
      </c>
      <c r="AE3109">
        <v>1</v>
      </c>
      <c r="AF3109">
        <v>30</v>
      </c>
      <c r="AG3109">
        <v>0</v>
      </c>
      <c r="AN3109">
        <v>1</v>
      </c>
      <c r="AO3109">
        <v>1</v>
      </c>
      <c r="AR3109" s="178">
        <v>34957</v>
      </c>
      <c r="AS3109" t="s">
        <v>1921</v>
      </c>
      <c r="AT3109">
        <v>0</v>
      </c>
      <c r="AU3109">
        <v>0</v>
      </c>
      <c r="AV3109">
        <v>890480123</v>
      </c>
      <c r="AW3109" t="s">
        <v>1920</v>
      </c>
      <c r="AX3109">
        <v>5</v>
      </c>
      <c r="BC3109">
        <v>2</v>
      </c>
      <c r="BD3109">
        <v>7</v>
      </c>
      <c r="BE3109">
        <v>2</v>
      </c>
    </row>
    <row r="3110" spans="1:57" x14ac:dyDescent="0.25">
      <c r="A3110" s="179">
        <f t="shared" si="48"/>
        <v>247063</v>
      </c>
      <c r="B3110" t="s">
        <v>1923</v>
      </c>
      <c r="C3110">
        <v>73079126</v>
      </c>
      <c r="D3110">
        <v>144105</v>
      </c>
      <c r="E3110">
        <v>4</v>
      </c>
      <c r="F3110">
        <v>550019526</v>
      </c>
      <c r="G3110" s="180">
        <v>43332</v>
      </c>
      <c r="H3110" s="180">
        <v>45350</v>
      </c>
      <c r="I3110">
        <v>0</v>
      </c>
      <c r="J3110">
        <v>1</v>
      </c>
      <c r="K3110">
        <v>1</v>
      </c>
      <c r="L3110">
        <v>30</v>
      </c>
      <c r="M3110">
        <v>2</v>
      </c>
      <c r="N3110" s="170">
        <v>22490513</v>
      </c>
      <c r="O3110" s="170">
        <v>24960000</v>
      </c>
      <c r="P3110" s="178">
        <v>308355</v>
      </c>
      <c r="Q3110" s="178">
        <v>11855</v>
      </c>
      <c r="R3110" s="178">
        <v>296504</v>
      </c>
      <c r="S3110">
        <v>0</v>
      </c>
      <c r="T3110">
        <v>0</v>
      </c>
      <c r="U3110">
        <v>0</v>
      </c>
      <c r="W3110">
        <v>0</v>
      </c>
      <c r="X3110">
        <v>0</v>
      </c>
      <c r="Y3110">
        <v>0</v>
      </c>
      <c r="AB3110" s="180">
        <v>44285</v>
      </c>
      <c r="AC3110">
        <v>1</v>
      </c>
      <c r="AD3110" t="s">
        <v>1922</v>
      </c>
      <c r="AE3110">
        <v>1</v>
      </c>
      <c r="AF3110">
        <v>30</v>
      </c>
      <c r="AG3110">
        <v>0</v>
      </c>
      <c r="AN3110">
        <v>1</v>
      </c>
      <c r="AO3110">
        <v>1</v>
      </c>
      <c r="AR3110" s="178">
        <v>49441</v>
      </c>
      <c r="AS3110" t="s">
        <v>1921</v>
      </c>
      <c r="AT3110">
        <v>0</v>
      </c>
      <c r="AU3110">
        <v>0</v>
      </c>
      <c r="AV3110">
        <v>890480123</v>
      </c>
      <c r="AW3110" t="s">
        <v>1920</v>
      </c>
      <c r="AX3110">
        <v>5</v>
      </c>
      <c r="BC3110">
        <v>2</v>
      </c>
      <c r="BD3110">
        <v>7</v>
      </c>
      <c r="BE3110">
        <v>2</v>
      </c>
    </row>
    <row r="3111" spans="1:57" x14ac:dyDescent="0.25">
      <c r="A3111" s="179">
        <f t="shared" si="48"/>
        <v>130184</v>
      </c>
      <c r="B3111" t="s">
        <v>1923</v>
      </c>
      <c r="C3111">
        <v>73079126</v>
      </c>
      <c r="D3111">
        <v>144105</v>
      </c>
      <c r="E3111">
        <v>4</v>
      </c>
      <c r="F3111">
        <v>550019541</v>
      </c>
      <c r="G3111" s="180">
        <v>43334</v>
      </c>
      <c r="H3111" s="180">
        <v>45350</v>
      </c>
      <c r="I3111">
        <v>0</v>
      </c>
      <c r="J3111">
        <v>1</v>
      </c>
      <c r="K3111">
        <v>1</v>
      </c>
      <c r="L3111">
        <v>30</v>
      </c>
      <c r="M3111">
        <v>2</v>
      </c>
      <c r="N3111" s="170">
        <v>22490513</v>
      </c>
      <c r="O3111" s="170">
        <v>24960000</v>
      </c>
      <c r="P3111" s="178">
        <v>162515</v>
      </c>
      <c r="Q3111" s="178">
        <v>6248</v>
      </c>
      <c r="R3111" s="178">
        <v>156236</v>
      </c>
      <c r="S3111">
        <v>0</v>
      </c>
      <c r="T3111">
        <v>0</v>
      </c>
      <c r="U3111">
        <v>0</v>
      </c>
      <c r="W3111">
        <v>0</v>
      </c>
      <c r="X3111">
        <v>0</v>
      </c>
      <c r="Y3111">
        <v>0</v>
      </c>
      <c r="AB3111" s="180">
        <v>44285</v>
      </c>
      <c r="AC3111">
        <v>1</v>
      </c>
      <c r="AD3111" t="s">
        <v>1922</v>
      </c>
      <c r="AE3111">
        <v>1</v>
      </c>
      <c r="AF3111">
        <v>30</v>
      </c>
      <c r="AG3111">
        <v>0</v>
      </c>
      <c r="AN3111">
        <v>1</v>
      </c>
      <c r="AO3111">
        <v>1</v>
      </c>
      <c r="AR3111" s="178">
        <v>26052</v>
      </c>
      <c r="AS3111" t="s">
        <v>1921</v>
      </c>
      <c r="AT3111">
        <v>0</v>
      </c>
      <c r="AU3111">
        <v>0</v>
      </c>
      <c r="AV3111">
        <v>890480123</v>
      </c>
      <c r="AW3111" t="s">
        <v>1920</v>
      </c>
      <c r="AX3111">
        <v>5</v>
      </c>
      <c r="BC3111">
        <v>2</v>
      </c>
      <c r="BD3111">
        <v>7</v>
      </c>
      <c r="BE3111">
        <v>2</v>
      </c>
    </row>
    <row r="3112" spans="1:57" x14ac:dyDescent="0.25">
      <c r="A3112" s="179">
        <f t="shared" si="48"/>
        <v>97312</v>
      </c>
      <c r="B3112" t="s">
        <v>1923</v>
      </c>
      <c r="C3112">
        <v>73079126</v>
      </c>
      <c r="D3112">
        <v>144105</v>
      </c>
      <c r="E3112">
        <v>4</v>
      </c>
      <c r="F3112">
        <v>550019551</v>
      </c>
      <c r="G3112" s="180">
        <v>43336</v>
      </c>
      <c r="H3112" s="180">
        <v>45350</v>
      </c>
      <c r="I3112">
        <v>0</v>
      </c>
      <c r="J3112">
        <v>1</v>
      </c>
      <c r="K3112">
        <v>1</v>
      </c>
      <c r="L3112">
        <v>30</v>
      </c>
      <c r="M3112">
        <v>2</v>
      </c>
      <c r="N3112" s="170">
        <v>22490513</v>
      </c>
      <c r="O3112" s="170">
        <v>24960000</v>
      </c>
      <c r="P3112" s="178">
        <v>121444</v>
      </c>
      <c r="Q3112" s="178">
        <v>4669</v>
      </c>
      <c r="R3112" s="178">
        <v>116786</v>
      </c>
      <c r="S3112">
        <v>0</v>
      </c>
      <c r="T3112">
        <v>0</v>
      </c>
      <c r="U3112">
        <v>0</v>
      </c>
      <c r="W3112">
        <v>0</v>
      </c>
      <c r="X3112">
        <v>0</v>
      </c>
      <c r="Y3112">
        <v>0</v>
      </c>
      <c r="AB3112" s="180">
        <v>44285</v>
      </c>
      <c r="AC3112">
        <v>1</v>
      </c>
      <c r="AD3112" t="s">
        <v>1922</v>
      </c>
      <c r="AE3112">
        <v>1</v>
      </c>
      <c r="AF3112">
        <v>30</v>
      </c>
      <c r="AG3112">
        <v>0</v>
      </c>
      <c r="AN3112">
        <v>1</v>
      </c>
      <c r="AO3112">
        <v>1</v>
      </c>
      <c r="AR3112" s="178">
        <v>19474</v>
      </c>
      <c r="AS3112" t="s">
        <v>1921</v>
      </c>
      <c r="AT3112">
        <v>0</v>
      </c>
      <c r="AU3112">
        <v>0</v>
      </c>
      <c r="AV3112">
        <v>890480123</v>
      </c>
      <c r="AW3112" t="s">
        <v>1920</v>
      </c>
      <c r="AX3112">
        <v>5</v>
      </c>
      <c r="BC3112">
        <v>2</v>
      </c>
      <c r="BD3112">
        <v>7</v>
      </c>
      <c r="BE3112">
        <v>2</v>
      </c>
    </row>
    <row r="3113" spans="1:57" x14ac:dyDescent="0.25">
      <c r="A3113" s="179">
        <f t="shared" si="48"/>
        <v>194731</v>
      </c>
      <c r="B3113" t="s">
        <v>1923</v>
      </c>
      <c r="C3113">
        <v>73079126</v>
      </c>
      <c r="D3113">
        <v>144105</v>
      </c>
      <c r="E3113">
        <v>4</v>
      </c>
      <c r="F3113">
        <v>550019559</v>
      </c>
      <c r="G3113" s="180">
        <v>43337</v>
      </c>
      <c r="H3113" s="180">
        <v>45350</v>
      </c>
      <c r="I3113">
        <v>0</v>
      </c>
      <c r="J3113">
        <v>1</v>
      </c>
      <c r="K3113">
        <v>1</v>
      </c>
      <c r="L3113">
        <v>30</v>
      </c>
      <c r="M3113">
        <v>2</v>
      </c>
      <c r="N3113" s="170">
        <v>22490513</v>
      </c>
      <c r="O3113" s="170">
        <v>24960000</v>
      </c>
      <c r="P3113" s="178">
        <v>243003</v>
      </c>
      <c r="Q3113" s="178">
        <v>9342</v>
      </c>
      <c r="R3113" s="178">
        <v>233700</v>
      </c>
      <c r="S3113">
        <v>0</v>
      </c>
      <c r="T3113">
        <v>0</v>
      </c>
      <c r="U3113">
        <v>0</v>
      </c>
      <c r="W3113">
        <v>0</v>
      </c>
      <c r="X3113">
        <v>0</v>
      </c>
      <c r="Y3113">
        <v>0</v>
      </c>
      <c r="AB3113" s="180">
        <v>44285</v>
      </c>
      <c r="AC3113">
        <v>1</v>
      </c>
      <c r="AD3113" t="s">
        <v>1922</v>
      </c>
      <c r="AE3113">
        <v>1</v>
      </c>
      <c r="AF3113">
        <v>30</v>
      </c>
      <c r="AG3113">
        <v>0</v>
      </c>
      <c r="AN3113">
        <v>1</v>
      </c>
      <c r="AO3113">
        <v>1</v>
      </c>
      <c r="AR3113" s="178">
        <v>38969</v>
      </c>
      <c r="AS3113" t="s">
        <v>1921</v>
      </c>
      <c r="AT3113">
        <v>0</v>
      </c>
      <c r="AU3113">
        <v>0</v>
      </c>
      <c r="AV3113">
        <v>890480123</v>
      </c>
      <c r="AW3113" t="s">
        <v>1920</v>
      </c>
      <c r="AX3113">
        <v>5</v>
      </c>
      <c r="BC3113">
        <v>2</v>
      </c>
      <c r="BD3113">
        <v>7</v>
      </c>
      <c r="BE3113">
        <v>2</v>
      </c>
    </row>
    <row r="3114" spans="1:57" x14ac:dyDescent="0.25">
      <c r="A3114" s="179">
        <f t="shared" si="48"/>
        <v>66160</v>
      </c>
      <c r="B3114" t="s">
        <v>1923</v>
      </c>
      <c r="C3114">
        <v>73079126</v>
      </c>
      <c r="D3114">
        <v>144105</v>
      </c>
      <c r="E3114">
        <v>4</v>
      </c>
      <c r="F3114">
        <v>550019560</v>
      </c>
      <c r="G3114" s="180">
        <v>43337</v>
      </c>
      <c r="H3114" s="180">
        <v>45350</v>
      </c>
      <c r="I3114">
        <v>0</v>
      </c>
      <c r="J3114">
        <v>1</v>
      </c>
      <c r="K3114">
        <v>1</v>
      </c>
      <c r="L3114">
        <v>30</v>
      </c>
      <c r="M3114">
        <v>2</v>
      </c>
      <c r="N3114" s="170">
        <v>22490513</v>
      </c>
      <c r="O3114" s="170">
        <v>24960000</v>
      </c>
      <c r="P3114" s="178">
        <v>80996</v>
      </c>
      <c r="Q3114" s="178">
        <v>3114</v>
      </c>
      <c r="R3114" s="178">
        <v>79400</v>
      </c>
      <c r="S3114">
        <v>0</v>
      </c>
      <c r="T3114">
        <v>0</v>
      </c>
      <c r="U3114">
        <v>0</v>
      </c>
      <c r="W3114">
        <v>0</v>
      </c>
      <c r="X3114">
        <v>0</v>
      </c>
      <c r="Y3114">
        <v>0</v>
      </c>
      <c r="AB3114" s="180">
        <v>44285</v>
      </c>
      <c r="AC3114">
        <v>1</v>
      </c>
      <c r="AD3114" t="s">
        <v>1922</v>
      </c>
      <c r="AE3114">
        <v>1</v>
      </c>
      <c r="AF3114">
        <v>30</v>
      </c>
      <c r="AG3114">
        <v>0</v>
      </c>
      <c r="AN3114">
        <v>1</v>
      </c>
      <c r="AO3114">
        <v>1</v>
      </c>
      <c r="AR3114" s="178">
        <v>13240</v>
      </c>
      <c r="AS3114" t="s">
        <v>1921</v>
      </c>
      <c r="AT3114">
        <v>0</v>
      </c>
      <c r="AU3114">
        <v>0</v>
      </c>
      <c r="AV3114">
        <v>890480123</v>
      </c>
      <c r="AW3114" t="s">
        <v>1920</v>
      </c>
      <c r="AX3114">
        <v>5</v>
      </c>
      <c r="BC3114">
        <v>2</v>
      </c>
      <c r="BD3114">
        <v>7</v>
      </c>
      <c r="BE3114">
        <v>2</v>
      </c>
    </row>
    <row r="3115" spans="1:57" x14ac:dyDescent="0.25">
      <c r="A3115" s="179">
        <f t="shared" si="48"/>
        <v>33078</v>
      </c>
      <c r="B3115" t="s">
        <v>1923</v>
      </c>
      <c r="C3115">
        <v>73079126</v>
      </c>
      <c r="D3115">
        <v>144105</v>
      </c>
      <c r="E3115">
        <v>4</v>
      </c>
      <c r="F3115">
        <v>550019571</v>
      </c>
      <c r="G3115" s="180">
        <v>43338</v>
      </c>
      <c r="H3115" s="180">
        <v>45350</v>
      </c>
      <c r="I3115">
        <v>0</v>
      </c>
      <c r="J3115">
        <v>1</v>
      </c>
      <c r="K3115">
        <v>1</v>
      </c>
      <c r="L3115">
        <v>30</v>
      </c>
      <c r="M3115">
        <v>2</v>
      </c>
      <c r="N3115" s="170">
        <v>22490513</v>
      </c>
      <c r="O3115" s="170">
        <v>24960000</v>
      </c>
      <c r="P3115" s="178">
        <v>40495</v>
      </c>
      <c r="Q3115" s="178">
        <v>1557</v>
      </c>
      <c r="R3115" s="178">
        <v>39697</v>
      </c>
      <c r="S3115">
        <v>0</v>
      </c>
      <c r="T3115">
        <v>0</v>
      </c>
      <c r="U3115">
        <v>0</v>
      </c>
      <c r="W3115">
        <v>0</v>
      </c>
      <c r="X3115">
        <v>0</v>
      </c>
      <c r="Y3115">
        <v>0</v>
      </c>
      <c r="AB3115" s="180">
        <v>44285</v>
      </c>
      <c r="AC3115">
        <v>1</v>
      </c>
      <c r="AD3115" t="s">
        <v>1922</v>
      </c>
      <c r="AE3115">
        <v>1</v>
      </c>
      <c r="AF3115">
        <v>30</v>
      </c>
      <c r="AG3115">
        <v>0</v>
      </c>
      <c r="AN3115">
        <v>1</v>
      </c>
      <c r="AO3115">
        <v>1</v>
      </c>
      <c r="AR3115" s="178">
        <v>6619</v>
      </c>
      <c r="AS3115" t="s">
        <v>1921</v>
      </c>
      <c r="AT3115">
        <v>0</v>
      </c>
      <c r="AU3115">
        <v>0</v>
      </c>
      <c r="AV3115">
        <v>890480123</v>
      </c>
      <c r="AW3115" t="s">
        <v>1920</v>
      </c>
      <c r="AX3115">
        <v>5</v>
      </c>
      <c r="BC3115">
        <v>2</v>
      </c>
      <c r="BD3115">
        <v>7</v>
      </c>
      <c r="BE3115">
        <v>2</v>
      </c>
    </row>
    <row r="3116" spans="1:57" x14ac:dyDescent="0.25">
      <c r="A3116" s="179">
        <f t="shared" si="48"/>
        <v>15550</v>
      </c>
      <c r="B3116" t="s">
        <v>1923</v>
      </c>
      <c r="C3116">
        <v>73079126</v>
      </c>
      <c r="D3116">
        <v>144105</v>
      </c>
      <c r="E3116">
        <v>4</v>
      </c>
      <c r="F3116">
        <v>550019734</v>
      </c>
      <c r="G3116" s="180">
        <v>43361</v>
      </c>
      <c r="H3116" s="180">
        <v>45350</v>
      </c>
      <c r="I3116">
        <v>0</v>
      </c>
      <c r="J3116">
        <v>1</v>
      </c>
      <c r="K3116">
        <v>1</v>
      </c>
      <c r="L3116">
        <v>30</v>
      </c>
      <c r="M3116">
        <v>2</v>
      </c>
      <c r="N3116" s="170">
        <v>22490513</v>
      </c>
      <c r="O3116" s="170">
        <v>24960000</v>
      </c>
      <c r="P3116" s="178">
        <v>19037</v>
      </c>
      <c r="Q3116" s="178">
        <v>732</v>
      </c>
      <c r="R3116" s="178">
        <v>18662</v>
      </c>
      <c r="S3116">
        <v>0</v>
      </c>
      <c r="T3116">
        <v>0</v>
      </c>
      <c r="U3116">
        <v>0</v>
      </c>
      <c r="W3116">
        <v>0</v>
      </c>
      <c r="X3116">
        <v>0</v>
      </c>
      <c r="Y3116">
        <v>0</v>
      </c>
      <c r="AB3116" s="180">
        <v>44285</v>
      </c>
      <c r="AC3116">
        <v>1</v>
      </c>
      <c r="AD3116" t="s">
        <v>1922</v>
      </c>
      <c r="AE3116">
        <v>1</v>
      </c>
      <c r="AF3116">
        <v>30</v>
      </c>
      <c r="AG3116">
        <v>0</v>
      </c>
      <c r="AN3116">
        <v>1</v>
      </c>
      <c r="AO3116">
        <v>1</v>
      </c>
      <c r="AR3116" s="178">
        <v>3112</v>
      </c>
      <c r="AS3116" t="s">
        <v>1921</v>
      </c>
      <c r="AT3116">
        <v>0</v>
      </c>
      <c r="AU3116">
        <v>0</v>
      </c>
      <c r="AV3116">
        <v>890480123</v>
      </c>
      <c r="AW3116" t="s">
        <v>1920</v>
      </c>
      <c r="AX3116">
        <v>5</v>
      </c>
      <c r="BC3116">
        <v>2</v>
      </c>
      <c r="BD3116">
        <v>7</v>
      </c>
      <c r="BE3116">
        <v>2</v>
      </c>
    </row>
    <row r="3117" spans="1:57" x14ac:dyDescent="0.25">
      <c r="A3117" s="179">
        <f t="shared" si="48"/>
        <v>35307</v>
      </c>
      <c r="B3117" t="s">
        <v>1923</v>
      </c>
      <c r="C3117">
        <v>73079126</v>
      </c>
      <c r="D3117">
        <v>144105</v>
      </c>
      <c r="E3117">
        <v>4</v>
      </c>
      <c r="F3117">
        <v>550019803</v>
      </c>
      <c r="G3117" s="180">
        <v>43374</v>
      </c>
      <c r="H3117" s="180">
        <v>45350</v>
      </c>
      <c r="I3117">
        <v>0</v>
      </c>
      <c r="J3117">
        <v>1</v>
      </c>
      <c r="K3117">
        <v>1</v>
      </c>
      <c r="L3117">
        <v>30</v>
      </c>
      <c r="M3117">
        <v>2</v>
      </c>
      <c r="N3117" s="170">
        <v>22490513</v>
      </c>
      <c r="O3117" s="170">
        <v>24960000</v>
      </c>
      <c r="P3117" s="178">
        <v>43224</v>
      </c>
      <c r="Q3117" s="178">
        <v>1662</v>
      </c>
      <c r="R3117" s="178">
        <v>42372</v>
      </c>
      <c r="S3117">
        <v>0</v>
      </c>
      <c r="T3117">
        <v>0</v>
      </c>
      <c r="U3117">
        <v>0</v>
      </c>
      <c r="W3117">
        <v>0</v>
      </c>
      <c r="X3117">
        <v>0</v>
      </c>
      <c r="Y3117">
        <v>0</v>
      </c>
      <c r="AB3117" s="180">
        <v>44285</v>
      </c>
      <c r="AC3117">
        <v>1</v>
      </c>
      <c r="AD3117" t="s">
        <v>1922</v>
      </c>
      <c r="AE3117">
        <v>1</v>
      </c>
      <c r="AF3117">
        <v>30</v>
      </c>
      <c r="AG3117">
        <v>0</v>
      </c>
      <c r="AN3117">
        <v>1</v>
      </c>
      <c r="AO3117">
        <v>1</v>
      </c>
      <c r="AR3117" s="178">
        <v>7065</v>
      </c>
      <c r="AS3117" t="s">
        <v>1921</v>
      </c>
      <c r="AT3117">
        <v>0</v>
      </c>
      <c r="AU3117">
        <v>0</v>
      </c>
      <c r="AV3117">
        <v>890480123</v>
      </c>
      <c r="AW3117" t="s">
        <v>1920</v>
      </c>
      <c r="AX3117">
        <v>5</v>
      </c>
      <c r="BC3117">
        <v>2</v>
      </c>
      <c r="BD3117">
        <v>7</v>
      </c>
      <c r="BE3117">
        <v>2</v>
      </c>
    </row>
    <row r="3118" spans="1:57" x14ac:dyDescent="0.25">
      <c r="A3118" s="179">
        <f t="shared" si="48"/>
        <v>181473</v>
      </c>
      <c r="B3118" t="s">
        <v>1923</v>
      </c>
      <c r="C3118">
        <v>73079126</v>
      </c>
      <c r="D3118">
        <v>144105</v>
      </c>
      <c r="E3118">
        <v>4</v>
      </c>
      <c r="F3118">
        <v>550020768</v>
      </c>
      <c r="G3118" s="180">
        <v>43526</v>
      </c>
      <c r="H3118" s="180">
        <v>45350</v>
      </c>
      <c r="I3118">
        <v>0</v>
      </c>
      <c r="J3118">
        <v>1</v>
      </c>
      <c r="K3118">
        <v>1</v>
      </c>
      <c r="L3118">
        <v>30</v>
      </c>
      <c r="M3118">
        <v>2</v>
      </c>
      <c r="N3118" s="170">
        <v>22490513</v>
      </c>
      <c r="O3118" s="170">
        <v>24960000</v>
      </c>
      <c r="P3118" s="178">
        <v>226602</v>
      </c>
      <c r="Q3118" s="178">
        <v>8712</v>
      </c>
      <c r="R3118" s="178">
        <v>217789</v>
      </c>
      <c r="S3118">
        <v>0</v>
      </c>
      <c r="T3118">
        <v>0</v>
      </c>
      <c r="U3118">
        <v>0</v>
      </c>
      <c r="W3118">
        <v>0</v>
      </c>
      <c r="X3118">
        <v>0</v>
      </c>
      <c r="Y3118">
        <v>0</v>
      </c>
      <c r="AB3118" s="180">
        <v>44285</v>
      </c>
      <c r="AC3118">
        <v>1</v>
      </c>
      <c r="AD3118" t="s">
        <v>1922</v>
      </c>
      <c r="AE3118">
        <v>1</v>
      </c>
      <c r="AF3118">
        <v>30</v>
      </c>
      <c r="AG3118">
        <v>0</v>
      </c>
      <c r="AN3118">
        <v>1</v>
      </c>
      <c r="AO3118">
        <v>1</v>
      </c>
      <c r="AR3118" s="178">
        <v>36316</v>
      </c>
      <c r="AS3118" t="s">
        <v>1921</v>
      </c>
      <c r="AT3118">
        <v>0</v>
      </c>
      <c r="AU3118">
        <v>0</v>
      </c>
      <c r="AV3118">
        <v>890480123</v>
      </c>
      <c r="AW3118" t="s">
        <v>1920</v>
      </c>
      <c r="AX3118">
        <v>5</v>
      </c>
      <c r="BC3118">
        <v>2</v>
      </c>
      <c r="BD3118">
        <v>7</v>
      </c>
      <c r="BE3118">
        <v>2</v>
      </c>
    </row>
    <row r="3119" spans="1:57" x14ac:dyDescent="0.25">
      <c r="A3119" s="179">
        <f t="shared" si="48"/>
        <v>9566</v>
      </c>
      <c r="B3119" t="s">
        <v>1923</v>
      </c>
      <c r="C3119">
        <v>73079126</v>
      </c>
      <c r="D3119">
        <v>144105</v>
      </c>
      <c r="E3119">
        <v>4</v>
      </c>
      <c r="F3119">
        <v>550020867</v>
      </c>
      <c r="G3119" s="180">
        <v>43542</v>
      </c>
      <c r="H3119" s="180">
        <v>45350</v>
      </c>
      <c r="I3119">
        <v>0</v>
      </c>
      <c r="J3119">
        <v>1</v>
      </c>
      <c r="K3119">
        <v>1</v>
      </c>
      <c r="L3119">
        <v>30</v>
      </c>
      <c r="M3119">
        <v>2</v>
      </c>
      <c r="N3119" s="170">
        <v>22490513</v>
      </c>
      <c r="O3119" s="170">
        <v>24960000</v>
      </c>
      <c r="P3119" s="178">
        <v>11711</v>
      </c>
      <c r="Q3119" s="178">
        <v>450</v>
      </c>
      <c r="R3119" s="178">
        <v>11480</v>
      </c>
      <c r="S3119">
        <v>0</v>
      </c>
      <c r="T3119">
        <v>0</v>
      </c>
      <c r="U3119">
        <v>0</v>
      </c>
      <c r="W3119">
        <v>0</v>
      </c>
      <c r="X3119">
        <v>0</v>
      </c>
      <c r="Y3119">
        <v>0</v>
      </c>
      <c r="AB3119" s="180">
        <v>44285</v>
      </c>
      <c r="AC3119">
        <v>1</v>
      </c>
      <c r="AD3119" t="s">
        <v>1922</v>
      </c>
      <c r="AE3119">
        <v>1</v>
      </c>
      <c r="AF3119">
        <v>30</v>
      </c>
      <c r="AG3119">
        <v>0</v>
      </c>
      <c r="AN3119">
        <v>1</v>
      </c>
      <c r="AO3119">
        <v>1</v>
      </c>
      <c r="AR3119" s="178">
        <v>1914</v>
      </c>
      <c r="AS3119" t="s">
        <v>1921</v>
      </c>
      <c r="AT3119">
        <v>0</v>
      </c>
      <c r="AU3119">
        <v>0</v>
      </c>
      <c r="AV3119">
        <v>890480123</v>
      </c>
      <c r="AW3119" t="s">
        <v>1920</v>
      </c>
      <c r="AX3119">
        <v>5</v>
      </c>
      <c r="BC3119">
        <v>2</v>
      </c>
      <c r="BD3119">
        <v>7</v>
      </c>
      <c r="BE3119">
        <v>2</v>
      </c>
    </row>
    <row r="3120" spans="1:57" x14ac:dyDescent="0.25">
      <c r="A3120" s="179">
        <f t="shared" si="48"/>
        <v>23918</v>
      </c>
      <c r="B3120" t="s">
        <v>1923</v>
      </c>
      <c r="C3120">
        <v>73079126</v>
      </c>
      <c r="D3120">
        <v>144105</v>
      </c>
      <c r="E3120">
        <v>4</v>
      </c>
      <c r="F3120">
        <v>550020868</v>
      </c>
      <c r="G3120" s="180">
        <v>43542</v>
      </c>
      <c r="H3120" s="180">
        <v>45350</v>
      </c>
      <c r="I3120">
        <v>0</v>
      </c>
      <c r="J3120">
        <v>1</v>
      </c>
      <c r="K3120">
        <v>1</v>
      </c>
      <c r="L3120">
        <v>30</v>
      </c>
      <c r="M3120">
        <v>2</v>
      </c>
      <c r="N3120" s="170">
        <v>22490513</v>
      </c>
      <c r="O3120" s="170">
        <v>24960000</v>
      </c>
      <c r="P3120" s="178">
        <v>29282</v>
      </c>
      <c r="Q3120" s="178">
        <v>1126</v>
      </c>
      <c r="R3120" s="178">
        <v>28705</v>
      </c>
      <c r="S3120">
        <v>0</v>
      </c>
      <c r="T3120">
        <v>0</v>
      </c>
      <c r="U3120">
        <v>0</v>
      </c>
      <c r="W3120">
        <v>0</v>
      </c>
      <c r="X3120">
        <v>0</v>
      </c>
      <c r="Y3120">
        <v>0</v>
      </c>
      <c r="AB3120" s="180">
        <v>44285</v>
      </c>
      <c r="AC3120">
        <v>1</v>
      </c>
      <c r="AD3120" t="s">
        <v>1922</v>
      </c>
      <c r="AE3120">
        <v>1</v>
      </c>
      <c r="AF3120">
        <v>30</v>
      </c>
      <c r="AG3120">
        <v>0</v>
      </c>
      <c r="AN3120">
        <v>1</v>
      </c>
      <c r="AO3120">
        <v>1</v>
      </c>
      <c r="AR3120" s="178">
        <v>4787</v>
      </c>
      <c r="AS3120" t="s">
        <v>1921</v>
      </c>
      <c r="AT3120">
        <v>0</v>
      </c>
      <c r="AU3120">
        <v>0</v>
      </c>
      <c r="AV3120">
        <v>890480123</v>
      </c>
      <c r="AW3120" t="s">
        <v>1920</v>
      </c>
      <c r="AX3120">
        <v>5</v>
      </c>
      <c r="BC3120">
        <v>2</v>
      </c>
      <c r="BD3120">
        <v>7</v>
      </c>
      <c r="BE3120">
        <v>2</v>
      </c>
    </row>
    <row r="3121" spans="1:57" x14ac:dyDescent="0.25">
      <c r="A3121" s="179">
        <f t="shared" si="48"/>
        <v>24858</v>
      </c>
      <c r="B3121" t="s">
        <v>1923</v>
      </c>
      <c r="C3121">
        <v>73079126</v>
      </c>
      <c r="D3121">
        <v>144105</v>
      </c>
      <c r="E3121">
        <v>4</v>
      </c>
      <c r="F3121">
        <v>550021114</v>
      </c>
      <c r="G3121" s="180">
        <v>43579</v>
      </c>
      <c r="H3121" s="180">
        <v>45350</v>
      </c>
      <c r="I3121">
        <v>0</v>
      </c>
      <c r="J3121">
        <v>1</v>
      </c>
      <c r="K3121">
        <v>1</v>
      </c>
      <c r="L3121">
        <v>30</v>
      </c>
      <c r="M3121">
        <v>2</v>
      </c>
      <c r="N3121" s="170">
        <v>22490513</v>
      </c>
      <c r="O3121" s="170">
        <v>24960000</v>
      </c>
      <c r="P3121" s="178">
        <v>30433</v>
      </c>
      <c r="Q3121" s="178">
        <v>1170</v>
      </c>
      <c r="R3121" s="178">
        <v>29833</v>
      </c>
      <c r="S3121">
        <v>0</v>
      </c>
      <c r="T3121">
        <v>0</v>
      </c>
      <c r="U3121">
        <v>0</v>
      </c>
      <c r="W3121">
        <v>0</v>
      </c>
      <c r="X3121">
        <v>0</v>
      </c>
      <c r="Y3121">
        <v>0</v>
      </c>
      <c r="AB3121" s="180">
        <v>44285</v>
      </c>
      <c r="AC3121">
        <v>1</v>
      </c>
      <c r="AD3121" t="s">
        <v>1922</v>
      </c>
      <c r="AE3121">
        <v>1</v>
      </c>
      <c r="AF3121">
        <v>30</v>
      </c>
      <c r="AG3121">
        <v>0</v>
      </c>
      <c r="AN3121">
        <v>1</v>
      </c>
      <c r="AO3121">
        <v>1</v>
      </c>
      <c r="AR3121" s="178">
        <v>4975</v>
      </c>
      <c r="AS3121" t="s">
        <v>1921</v>
      </c>
      <c r="AT3121">
        <v>0</v>
      </c>
      <c r="AU3121">
        <v>0</v>
      </c>
      <c r="AV3121">
        <v>890480123</v>
      </c>
      <c r="AW3121" t="s">
        <v>1920</v>
      </c>
      <c r="AX3121">
        <v>5</v>
      </c>
      <c r="BC3121">
        <v>2</v>
      </c>
      <c r="BD3121">
        <v>7</v>
      </c>
      <c r="BE3121">
        <v>2</v>
      </c>
    </row>
    <row r="3122" spans="1:57" x14ac:dyDescent="0.25">
      <c r="A3122" s="179">
        <f t="shared" si="48"/>
        <v>31546</v>
      </c>
      <c r="B3122" t="s">
        <v>1923</v>
      </c>
      <c r="C3122">
        <v>73079126</v>
      </c>
      <c r="D3122">
        <v>144105</v>
      </c>
      <c r="E3122">
        <v>4</v>
      </c>
      <c r="F3122">
        <v>550021258</v>
      </c>
      <c r="G3122" s="180">
        <v>43598</v>
      </c>
      <c r="H3122" s="180">
        <v>45350</v>
      </c>
      <c r="I3122">
        <v>0</v>
      </c>
      <c r="J3122">
        <v>1</v>
      </c>
      <c r="K3122">
        <v>1</v>
      </c>
      <c r="L3122">
        <v>30</v>
      </c>
      <c r="M3122">
        <v>2</v>
      </c>
      <c r="N3122" s="170">
        <v>22490513</v>
      </c>
      <c r="O3122" s="170">
        <v>24960000</v>
      </c>
      <c r="P3122" s="178">
        <v>38620</v>
      </c>
      <c r="Q3122" s="178">
        <v>1485</v>
      </c>
      <c r="R3122" s="178">
        <v>37859</v>
      </c>
      <c r="S3122">
        <v>0</v>
      </c>
      <c r="T3122">
        <v>0</v>
      </c>
      <c r="U3122">
        <v>0</v>
      </c>
      <c r="W3122">
        <v>0</v>
      </c>
      <c r="X3122">
        <v>0</v>
      </c>
      <c r="Y3122">
        <v>0</v>
      </c>
      <c r="AB3122" s="180">
        <v>44285</v>
      </c>
      <c r="AC3122">
        <v>1</v>
      </c>
      <c r="AD3122" t="s">
        <v>1922</v>
      </c>
      <c r="AE3122">
        <v>1</v>
      </c>
      <c r="AF3122">
        <v>30</v>
      </c>
      <c r="AG3122">
        <v>0</v>
      </c>
      <c r="AN3122">
        <v>1</v>
      </c>
      <c r="AO3122">
        <v>1</v>
      </c>
      <c r="AR3122" s="178">
        <v>6313</v>
      </c>
      <c r="AS3122" t="s">
        <v>1921</v>
      </c>
      <c r="AT3122">
        <v>0</v>
      </c>
      <c r="AU3122">
        <v>0</v>
      </c>
      <c r="AV3122">
        <v>890480123</v>
      </c>
      <c r="AW3122" t="s">
        <v>1920</v>
      </c>
      <c r="AX3122">
        <v>5</v>
      </c>
      <c r="BC3122">
        <v>2</v>
      </c>
      <c r="BD3122">
        <v>7</v>
      </c>
      <c r="BE3122">
        <v>2</v>
      </c>
    </row>
    <row r="3123" spans="1:57" x14ac:dyDescent="0.25">
      <c r="A3123" s="179">
        <f t="shared" si="48"/>
        <v>25855</v>
      </c>
      <c r="B3123" t="s">
        <v>1923</v>
      </c>
      <c r="C3123">
        <v>73079126</v>
      </c>
      <c r="D3123">
        <v>144105</v>
      </c>
      <c r="E3123">
        <v>4</v>
      </c>
      <c r="F3123">
        <v>550021584</v>
      </c>
      <c r="G3123" s="180">
        <v>43622</v>
      </c>
      <c r="H3123" s="180">
        <v>45350</v>
      </c>
      <c r="I3123">
        <v>0</v>
      </c>
      <c r="J3123">
        <v>1</v>
      </c>
      <c r="K3123">
        <v>1</v>
      </c>
      <c r="L3123">
        <v>30</v>
      </c>
      <c r="M3123">
        <v>2</v>
      </c>
      <c r="N3123" s="170">
        <v>22490513</v>
      </c>
      <c r="O3123" s="170">
        <v>24960000</v>
      </c>
      <c r="P3123" s="178">
        <v>31653</v>
      </c>
      <c r="Q3123" s="178">
        <v>1217</v>
      </c>
      <c r="R3123" s="178">
        <v>31029</v>
      </c>
      <c r="S3123">
        <v>0</v>
      </c>
      <c r="T3123">
        <v>0</v>
      </c>
      <c r="U3123">
        <v>0</v>
      </c>
      <c r="W3123">
        <v>0</v>
      </c>
      <c r="X3123">
        <v>0</v>
      </c>
      <c r="Y3123">
        <v>0</v>
      </c>
      <c r="AB3123" s="180">
        <v>44285</v>
      </c>
      <c r="AC3123">
        <v>1</v>
      </c>
      <c r="AD3123" t="s">
        <v>1922</v>
      </c>
      <c r="AE3123">
        <v>1</v>
      </c>
      <c r="AF3123">
        <v>30</v>
      </c>
      <c r="AG3123">
        <v>0</v>
      </c>
      <c r="AN3123">
        <v>1</v>
      </c>
      <c r="AO3123">
        <v>1</v>
      </c>
      <c r="AR3123" s="178">
        <v>5174</v>
      </c>
      <c r="AS3123" t="s">
        <v>1921</v>
      </c>
      <c r="AT3123">
        <v>0</v>
      </c>
      <c r="AU3123">
        <v>0</v>
      </c>
      <c r="AV3123">
        <v>890480123</v>
      </c>
      <c r="AW3123" t="s">
        <v>1920</v>
      </c>
      <c r="AX3123">
        <v>5</v>
      </c>
      <c r="BC3123">
        <v>2</v>
      </c>
      <c r="BD3123">
        <v>7</v>
      </c>
      <c r="BE3123">
        <v>2</v>
      </c>
    </row>
    <row r="3124" spans="1:57" x14ac:dyDescent="0.25">
      <c r="A3124" s="179">
        <f t="shared" si="48"/>
        <v>25855</v>
      </c>
      <c r="B3124" t="s">
        <v>1923</v>
      </c>
      <c r="C3124">
        <v>73079126</v>
      </c>
      <c r="D3124">
        <v>144105</v>
      </c>
      <c r="E3124">
        <v>4</v>
      </c>
      <c r="F3124">
        <v>550021594</v>
      </c>
      <c r="G3124" s="180">
        <v>43624</v>
      </c>
      <c r="H3124" s="180">
        <v>45350</v>
      </c>
      <c r="I3124">
        <v>0</v>
      </c>
      <c r="J3124">
        <v>1</v>
      </c>
      <c r="K3124">
        <v>1</v>
      </c>
      <c r="L3124">
        <v>30</v>
      </c>
      <c r="M3124">
        <v>2</v>
      </c>
      <c r="N3124" s="170">
        <v>22490513</v>
      </c>
      <c r="O3124" s="170">
        <v>24960000</v>
      </c>
      <c r="P3124" s="178">
        <v>31653</v>
      </c>
      <c r="Q3124" s="178">
        <v>1217</v>
      </c>
      <c r="R3124" s="178">
        <v>31029</v>
      </c>
      <c r="S3124">
        <v>0</v>
      </c>
      <c r="T3124">
        <v>0</v>
      </c>
      <c r="U3124">
        <v>0</v>
      </c>
      <c r="W3124">
        <v>0</v>
      </c>
      <c r="X3124">
        <v>0</v>
      </c>
      <c r="Y3124">
        <v>0</v>
      </c>
      <c r="AB3124" s="180">
        <v>44285</v>
      </c>
      <c r="AC3124">
        <v>1</v>
      </c>
      <c r="AD3124" t="s">
        <v>1922</v>
      </c>
      <c r="AE3124">
        <v>1</v>
      </c>
      <c r="AF3124">
        <v>30</v>
      </c>
      <c r="AG3124">
        <v>0</v>
      </c>
      <c r="AN3124">
        <v>1</v>
      </c>
      <c r="AO3124">
        <v>1</v>
      </c>
      <c r="AR3124" s="178">
        <v>5174</v>
      </c>
      <c r="AS3124" t="s">
        <v>1921</v>
      </c>
      <c r="AT3124">
        <v>0</v>
      </c>
      <c r="AU3124">
        <v>0</v>
      </c>
      <c r="AV3124">
        <v>890480123</v>
      </c>
      <c r="AW3124" t="s">
        <v>1920</v>
      </c>
      <c r="AX3124">
        <v>5</v>
      </c>
      <c r="BC3124">
        <v>2</v>
      </c>
      <c r="BD3124">
        <v>7</v>
      </c>
      <c r="BE3124">
        <v>2</v>
      </c>
    </row>
    <row r="3125" spans="1:57" x14ac:dyDescent="0.25">
      <c r="A3125" s="179">
        <f t="shared" si="48"/>
        <v>11241</v>
      </c>
      <c r="B3125" t="s">
        <v>1923</v>
      </c>
      <c r="C3125">
        <v>73079126</v>
      </c>
      <c r="D3125">
        <v>144105</v>
      </c>
      <c r="E3125">
        <v>4</v>
      </c>
      <c r="F3125">
        <v>550021652</v>
      </c>
      <c r="G3125" s="180">
        <v>43634</v>
      </c>
      <c r="H3125" s="180">
        <v>45350</v>
      </c>
      <c r="I3125">
        <v>0</v>
      </c>
      <c r="J3125">
        <v>1</v>
      </c>
      <c r="K3125">
        <v>1</v>
      </c>
      <c r="L3125">
        <v>30</v>
      </c>
      <c r="M3125">
        <v>2</v>
      </c>
      <c r="N3125" s="170">
        <v>22490513</v>
      </c>
      <c r="O3125" s="170">
        <v>24960000</v>
      </c>
      <c r="P3125" s="178">
        <v>13762</v>
      </c>
      <c r="Q3125" s="178">
        <v>529</v>
      </c>
      <c r="R3125" s="178">
        <v>13491</v>
      </c>
      <c r="S3125">
        <v>0</v>
      </c>
      <c r="T3125">
        <v>0</v>
      </c>
      <c r="U3125">
        <v>0</v>
      </c>
      <c r="W3125">
        <v>0</v>
      </c>
      <c r="X3125">
        <v>0</v>
      </c>
      <c r="Y3125">
        <v>0</v>
      </c>
      <c r="AB3125" s="180">
        <v>44285</v>
      </c>
      <c r="AC3125">
        <v>1</v>
      </c>
      <c r="AD3125" t="s">
        <v>1922</v>
      </c>
      <c r="AE3125">
        <v>1</v>
      </c>
      <c r="AF3125">
        <v>30</v>
      </c>
      <c r="AG3125">
        <v>0</v>
      </c>
      <c r="AN3125">
        <v>1</v>
      </c>
      <c r="AO3125">
        <v>1</v>
      </c>
      <c r="AR3125" s="178">
        <v>2250</v>
      </c>
      <c r="AS3125" t="s">
        <v>1921</v>
      </c>
      <c r="AT3125">
        <v>0</v>
      </c>
      <c r="AU3125">
        <v>0</v>
      </c>
      <c r="AV3125">
        <v>890480123</v>
      </c>
      <c r="AW3125" t="s">
        <v>1920</v>
      </c>
      <c r="AX3125">
        <v>5</v>
      </c>
      <c r="BC3125">
        <v>2</v>
      </c>
      <c r="BD3125">
        <v>7</v>
      </c>
      <c r="BE3125">
        <v>2</v>
      </c>
    </row>
    <row r="3126" spans="1:57" x14ac:dyDescent="0.25">
      <c r="A3126" s="179">
        <f t="shared" si="48"/>
        <v>28540</v>
      </c>
      <c r="B3126" t="s">
        <v>1923</v>
      </c>
      <c r="C3126">
        <v>73079126</v>
      </c>
      <c r="D3126">
        <v>144105</v>
      </c>
      <c r="E3126">
        <v>4</v>
      </c>
      <c r="F3126">
        <v>550021879</v>
      </c>
      <c r="G3126" s="180">
        <v>43659</v>
      </c>
      <c r="H3126" s="180">
        <v>45350</v>
      </c>
      <c r="I3126">
        <v>0</v>
      </c>
      <c r="J3126">
        <v>1</v>
      </c>
      <c r="K3126">
        <v>1</v>
      </c>
      <c r="L3126">
        <v>30</v>
      </c>
      <c r="M3126">
        <v>2</v>
      </c>
      <c r="N3126" s="170">
        <v>22490513</v>
      </c>
      <c r="O3126" s="170">
        <v>24960000</v>
      </c>
      <c r="P3126" s="178">
        <v>34939</v>
      </c>
      <c r="Q3126" s="178">
        <v>1343</v>
      </c>
      <c r="R3126" s="178">
        <v>34251</v>
      </c>
      <c r="S3126">
        <v>0</v>
      </c>
      <c r="T3126">
        <v>0</v>
      </c>
      <c r="U3126">
        <v>0</v>
      </c>
      <c r="W3126">
        <v>0</v>
      </c>
      <c r="X3126">
        <v>0</v>
      </c>
      <c r="Y3126">
        <v>0</v>
      </c>
      <c r="AB3126" s="180">
        <v>44285</v>
      </c>
      <c r="AC3126">
        <v>1</v>
      </c>
      <c r="AD3126" t="s">
        <v>1922</v>
      </c>
      <c r="AE3126">
        <v>1</v>
      </c>
      <c r="AF3126">
        <v>30</v>
      </c>
      <c r="AG3126">
        <v>0</v>
      </c>
      <c r="AN3126">
        <v>1</v>
      </c>
      <c r="AO3126">
        <v>1</v>
      </c>
      <c r="AR3126" s="178">
        <v>5711</v>
      </c>
      <c r="AS3126" t="s">
        <v>1921</v>
      </c>
      <c r="AT3126">
        <v>0</v>
      </c>
      <c r="AU3126">
        <v>0</v>
      </c>
      <c r="AV3126">
        <v>890480123</v>
      </c>
      <c r="AW3126" t="s">
        <v>1920</v>
      </c>
      <c r="AX3126">
        <v>5</v>
      </c>
      <c r="BC3126">
        <v>2</v>
      </c>
      <c r="BD3126">
        <v>7</v>
      </c>
      <c r="BE3126">
        <v>2</v>
      </c>
    </row>
    <row r="3127" spans="1:57" x14ac:dyDescent="0.25">
      <c r="A3127" s="179">
        <f t="shared" si="48"/>
        <v>22846</v>
      </c>
      <c r="B3127" t="s">
        <v>1923</v>
      </c>
      <c r="C3127">
        <v>73079126</v>
      </c>
      <c r="D3127">
        <v>144105</v>
      </c>
      <c r="E3127">
        <v>4</v>
      </c>
      <c r="F3127">
        <v>550021880</v>
      </c>
      <c r="G3127" s="180">
        <v>43659</v>
      </c>
      <c r="H3127" s="180">
        <v>45350</v>
      </c>
      <c r="I3127">
        <v>0</v>
      </c>
      <c r="J3127">
        <v>1</v>
      </c>
      <c r="K3127">
        <v>1</v>
      </c>
      <c r="L3127">
        <v>30</v>
      </c>
      <c r="M3127">
        <v>2</v>
      </c>
      <c r="N3127" s="170">
        <v>22490513</v>
      </c>
      <c r="O3127" s="170">
        <v>24960000</v>
      </c>
      <c r="P3127" s="178">
        <v>27969</v>
      </c>
      <c r="Q3127" s="178">
        <v>1075</v>
      </c>
      <c r="R3127" s="178">
        <v>27418</v>
      </c>
      <c r="S3127">
        <v>0</v>
      </c>
      <c r="T3127">
        <v>0</v>
      </c>
      <c r="U3127">
        <v>0</v>
      </c>
      <c r="W3127">
        <v>0</v>
      </c>
      <c r="X3127">
        <v>0</v>
      </c>
      <c r="Y3127">
        <v>0</v>
      </c>
      <c r="AB3127" s="180">
        <v>44285</v>
      </c>
      <c r="AC3127">
        <v>1</v>
      </c>
      <c r="AD3127" t="s">
        <v>1922</v>
      </c>
      <c r="AE3127">
        <v>1</v>
      </c>
      <c r="AF3127">
        <v>30</v>
      </c>
      <c r="AG3127">
        <v>0</v>
      </c>
      <c r="AN3127">
        <v>1</v>
      </c>
      <c r="AO3127">
        <v>1</v>
      </c>
      <c r="AR3127" s="178">
        <v>4572</v>
      </c>
      <c r="AS3127" t="s">
        <v>1921</v>
      </c>
      <c r="AT3127">
        <v>0</v>
      </c>
      <c r="AU3127">
        <v>0</v>
      </c>
      <c r="AV3127">
        <v>890480123</v>
      </c>
      <c r="AW3127" t="s">
        <v>1920</v>
      </c>
      <c r="AX3127">
        <v>5</v>
      </c>
      <c r="BC3127">
        <v>2</v>
      </c>
      <c r="BD3127">
        <v>7</v>
      </c>
      <c r="BE3127">
        <v>2</v>
      </c>
    </row>
    <row r="3128" spans="1:57" x14ac:dyDescent="0.25">
      <c r="A3128" s="179">
        <f t="shared" si="48"/>
        <v>35316</v>
      </c>
      <c r="B3128" t="s">
        <v>1923</v>
      </c>
      <c r="C3128">
        <v>73079126</v>
      </c>
      <c r="D3128">
        <v>144105</v>
      </c>
      <c r="E3128">
        <v>4</v>
      </c>
      <c r="F3128">
        <v>550022126</v>
      </c>
      <c r="G3128" s="180">
        <v>43682</v>
      </c>
      <c r="H3128" s="180">
        <v>45350</v>
      </c>
      <c r="I3128">
        <v>0</v>
      </c>
      <c r="J3128">
        <v>1</v>
      </c>
      <c r="K3128">
        <v>1</v>
      </c>
      <c r="L3128">
        <v>30</v>
      </c>
      <c r="M3128">
        <v>2</v>
      </c>
      <c r="N3128" s="170">
        <v>22490513</v>
      </c>
      <c r="O3128" s="170">
        <v>24960000</v>
      </c>
      <c r="P3128" s="178">
        <v>43235</v>
      </c>
      <c r="Q3128" s="178">
        <v>1662</v>
      </c>
      <c r="R3128" s="178">
        <v>42383</v>
      </c>
      <c r="S3128">
        <v>0</v>
      </c>
      <c r="T3128">
        <v>0</v>
      </c>
      <c r="U3128">
        <v>0</v>
      </c>
      <c r="W3128">
        <v>0</v>
      </c>
      <c r="X3128">
        <v>0</v>
      </c>
      <c r="Y3128">
        <v>0</v>
      </c>
      <c r="AB3128" s="180">
        <v>44285</v>
      </c>
      <c r="AC3128">
        <v>1</v>
      </c>
      <c r="AD3128" t="s">
        <v>1922</v>
      </c>
      <c r="AE3128">
        <v>1</v>
      </c>
      <c r="AF3128">
        <v>30</v>
      </c>
      <c r="AG3128">
        <v>0</v>
      </c>
      <c r="AN3128">
        <v>1</v>
      </c>
      <c r="AO3128">
        <v>1</v>
      </c>
      <c r="AR3128" s="178">
        <v>7067</v>
      </c>
      <c r="AS3128" t="s">
        <v>1921</v>
      </c>
      <c r="AT3128">
        <v>0</v>
      </c>
      <c r="AU3128">
        <v>0</v>
      </c>
      <c r="AV3128">
        <v>890480123</v>
      </c>
      <c r="AW3128" t="s">
        <v>1920</v>
      </c>
      <c r="AX3128">
        <v>5</v>
      </c>
      <c r="BC3128">
        <v>2</v>
      </c>
      <c r="BD3128">
        <v>7</v>
      </c>
      <c r="BE3128">
        <v>2</v>
      </c>
    </row>
    <row r="3129" spans="1:57" x14ac:dyDescent="0.25">
      <c r="A3129" s="179">
        <f t="shared" si="48"/>
        <v>6064</v>
      </c>
      <c r="B3129" t="s">
        <v>1923</v>
      </c>
      <c r="C3129">
        <v>73079126</v>
      </c>
      <c r="D3129">
        <v>144105</v>
      </c>
      <c r="E3129">
        <v>4</v>
      </c>
      <c r="F3129">
        <v>550022215</v>
      </c>
      <c r="G3129" s="180">
        <v>43694</v>
      </c>
      <c r="H3129" s="180">
        <v>45350</v>
      </c>
      <c r="I3129">
        <v>0</v>
      </c>
      <c r="J3129">
        <v>1</v>
      </c>
      <c r="K3129">
        <v>1</v>
      </c>
      <c r="L3129">
        <v>30</v>
      </c>
      <c r="M3129">
        <v>2</v>
      </c>
      <c r="N3129" s="170">
        <v>22490513</v>
      </c>
      <c r="O3129" s="170">
        <v>24960000</v>
      </c>
      <c r="P3129" s="178">
        <v>7424</v>
      </c>
      <c r="Q3129" s="178">
        <v>285</v>
      </c>
      <c r="R3129" s="178">
        <v>7278</v>
      </c>
      <c r="S3129">
        <v>0</v>
      </c>
      <c r="T3129">
        <v>0</v>
      </c>
      <c r="U3129">
        <v>0</v>
      </c>
      <c r="W3129">
        <v>0</v>
      </c>
      <c r="X3129">
        <v>0</v>
      </c>
      <c r="Y3129">
        <v>0</v>
      </c>
      <c r="AB3129" s="180">
        <v>44285</v>
      </c>
      <c r="AC3129">
        <v>1</v>
      </c>
      <c r="AD3129" t="s">
        <v>1922</v>
      </c>
      <c r="AE3129">
        <v>1</v>
      </c>
      <c r="AF3129">
        <v>30</v>
      </c>
      <c r="AG3129">
        <v>0</v>
      </c>
      <c r="AN3129">
        <v>1</v>
      </c>
      <c r="AO3129">
        <v>1</v>
      </c>
      <c r="AR3129" s="178">
        <v>1214</v>
      </c>
      <c r="AS3129" t="s">
        <v>1921</v>
      </c>
      <c r="AT3129">
        <v>0</v>
      </c>
      <c r="AU3129">
        <v>0</v>
      </c>
      <c r="AV3129">
        <v>890480123</v>
      </c>
      <c r="AW3129" t="s">
        <v>1920</v>
      </c>
      <c r="AX3129">
        <v>5</v>
      </c>
      <c r="BC3129">
        <v>2</v>
      </c>
      <c r="BD3129">
        <v>7</v>
      </c>
      <c r="BE3129">
        <v>2</v>
      </c>
    </row>
    <row r="3130" spans="1:57" x14ac:dyDescent="0.25">
      <c r="A3130" s="179">
        <f t="shared" si="48"/>
        <v>30325</v>
      </c>
      <c r="B3130" t="s">
        <v>1923</v>
      </c>
      <c r="C3130">
        <v>73079126</v>
      </c>
      <c r="D3130">
        <v>144105</v>
      </c>
      <c r="E3130">
        <v>4</v>
      </c>
      <c r="F3130">
        <v>550022487</v>
      </c>
      <c r="G3130" s="180">
        <v>43720</v>
      </c>
      <c r="H3130" s="180">
        <v>45350</v>
      </c>
      <c r="I3130">
        <v>0</v>
      </c>
      <c r="J3130">
        <v>1</v>
      </c>
      <c r="K3130">
        <v>1</v>
      </c>
      <c r="L3130">
        <v>30</v>
      </c>
      <c r="M3130">
        <v>2</v>
      </c>
      <c r="N3130" s="170">
        <v>22490513</v>
      </c>
      <c r="O3130" s="170">
        <v>24960000</v>
      </c>
      <c r="P3130" s="178">
        <v>37125</v>
      </c>
      <c r="Q3130" s="178">
        <v>1427</v>
      </c>
      <c r="R3130" s="178">
        <v>36394</v>
      </c>
      <c r="S3130">
        <v>0</v>
      </c>
      <c r="T3130">
        <v>0</v>
      </c>
      <c r="U3130">
        <v>0</v>
      </c>
      <c r="W3130">
        <v>0</v>
      </c>
      <c r="X3130">
        <v>0</v>
      </c>
      <c r="Y3130">
        <v>0</v>
      </c>
      <c r="AB3130" s="180">
        <v>44285</v>
      </c>
      <c r="AC3130">
        <v>1</v>
      </c>
      <c r="AD3130" t="s">
        <v>1922</v>
      </c>
      <c r="AE3130">
        <v>1</v>
      </c>
      <c r="AF3130">
        <v>30</v>
      </c>
      <c r="AG3130">
        <v>0</v>
      </c>
      <c r="AN3130">
        <v>1</v>
      </c>
      <c r="AO3130">
        <v>1</v>
      </c>
      <c r="AR3130" s="178">
        <v>6069</v>
      </c>
      <c r="AS3130" t="s">
        <v>1921</v>
      </c>
      <c r="AT3130">
        <v>0</v>
      </c>
      <c r="AU3130">
        <v>0</v>
      </c>
      <c r="AV3130">
        <v>890480123</v>
      </c>
      <c r="AW3130" t="s">
        <v>1920</v>
      </c>
      <c r="AX3130">
        <v>5</v>
      </c>
      <c r="BC3130">
        <v>2</v>
      </c>
      <c r="BD3130">
        <v>7</v>
      </c>
      <c r="BE3130">
        <v>2</v>
      </c>
    </row>
    <row r="3131" spans="1:57" x14ac:dyDescent="0.25">
      <c r="A3131" s="179">
        <f t="shared" si="48"/>
        <v>11784</v>
      </c>
      <c r="B3131" t="s">
        <v>1923</v>
      </c>
      <c r="C3131">
        <v>73079126</v>
      </c>
      <c r="D3131">
        <v>144105</v>
      </c>
      <c r="E3131">
        <v>4</v>
      </c>
      <c r="F3131">
        <v>550022782</v>
      </c>
      <c r="G3131" s="180">
        <v>43745</v>
      </c>
      <c r="H3131" s="180">
        <v>45350</v>
      </c>
      <c r="I3131">
        <v>0</v>
      </c>
      <c r="J3131">
        <v>1</v>
      </c>
      <c r="K3131">
        <v>1</v>
      </c>
      <c r="L3131">
        <v>30</v>
      </c>
      <c r="M3131">
        <v>2</v>
      </c>
      <c r="N3131" s="170">
        <v>22490513</v>
      </c>
      <c r="O3131" s="170">
        <v>24960000</v>
      </c>
      <c r="P3131" s="178">
        <v>14427</v>
      </c>
      <c r="Q3131" s="178">
        <v>555</v>
      </c>
      <c r="R3131" s="178">
        <v>14142</v>
      </c>
      <c r="S3131">
        <v>0</v>
      </c>
      <c r="T3131">
        <v>0</v>
      </c>
      <c r="U3131">
        <v>0</v>
      </c>
      <c r="W3131">
        <v>0</v>
      </c>
      <c r="X3131">
        <v>0</v>
      </c>
      <c r="Y3131">
        <v>0</v>
      </c>
      <c r="AB3131" s="180">
        <v>44285</v>
      </c>
      <c r="AC3131">
        <v>1</v>
      </c>
      <c r="AD3131" t="s">
        <v>1922</v>
      </c>
      <c r="AE3131">
        <v>1</v>
      </c>
      <c r="AF3131">
        <v>30</v>
      </c>
      <c r="AG3131">
        <v>0</v>
      </c>
      <c r="AN3131">
        <v>1</v>
      </c>
      <c r="AO3131">
        <v>1</v>
      </c>
      <c r="AR3131" s="178">
        <v>2358</v>
      </c>
      <c r="AS3131" t="s">
        <v>1921</v>
      </c>
      <c r="AT3131">
        <v>0</v>
      </c>
      <c r="AU3131">
        <v>0</v>
      </c>
      <c r="AV3131">
        <v>890480123</v>
      </c>
      <c r="AW3131" t="s">
        <v>1920</v>
      </c>
      <c r="AX3131">
        <v>5</v>
      </c>
      <c r="BC3131">
        <v>2</v>
      </c>
      <c r="BD3131">
        <v>7</v>
      </c>
      <c r="BE3131">
        <v>2</v>
      </c>
    </row>
    <row r="3132" spans="1:57" x14ac:dyDescent="0.25">
      <c r="A3132" s="179">
        <f t="shared" si="48"/>
        <v>42358</v>
      </c>
      <c r="B3132" t="s">
        <v>1923</v>
      </c>
      <c r="C3132">
        <v>73079126</v>
      </c>
      <c r="D3132">
        <v>144105</v>
      </c>
      <c r="E3132">
        <v>4</v>
      </c>
      <c r="F3132">
        <v>550022783</v>
      </c>
      <c r="G3132" s="180">
        <v>43745</v>
      </c>
      <c r="H3132" s="180">
        <v>45350</v>
      </c>
      <c r="I3132">
        <v>0</v>
      </c>
      <c r="J3132">
        <v>1</v>
      </c>
      <c r="K3132">
        <v>1</v>
      </c>
      <c r="L3132">
        <v>30</v>
      </c>
      <c r="M3132">
        <v>2</v>
      </c>
      <c r="N3132" s="170">
        <v>22490513</v>
      </c>
      <c r="O3132" s="170">
        <v>24960000</v>
      </c>
      <c r="P3132" s="178">
        <v>51857</v>
      </c>
      <c r="Q3132" s="178">
        <v>1994</v>
      </c>
      <c r="R3132" s="178">
        <v>50835</v>
      </c>
      <c r="S3132">
        <v>0</v>
      </c>
      <c r="T3132">
        <v>0</v>
      </c>
      <c r="U3132">
        <v>0</v>
      </c>
      <c r="W3132">
        <v>0</v>
      </c>
      <c r="X3132">
        <v>0</v>
      </c>
      <c r="Y3132">
        <v>0</v>
      </c>
      <c r="AB3132" s="180">
        <v>44285</v>
      </c>
      <c r="AC3132">
        <v>1</v>
      </c>
      <c r="AD3132" t="s">
        <v>1922</v>
      </c>
      <c r="AE3132">
        <v>1</v>
      </c>
      <c r="AF3132">
        <v>30</v>
      </c>
      <c r="AG3132">
        <v>0</v>
      </c>
      <c r="AN3132">
        <v>1</v>
      </c>
      <c r="AO3132">
        <v>1</v>
      </c>
      <c r="AR3132" s="178">
        <v>8477</v>
      </c>
      <c r="AS3132" t="s">
        <v>1921</v>
      </c>
      <c r="AT3132">
        <v>0</v>
      </c>
      <c r="AU3132">
        <v>0</v>
      </c>
      <c r="AV3132">
        <v>890480123</v>
      </c>
      <c r="AW3132" t="s">
        <v>1920</v>
      </c>
      <c r="AX3132">
        <v>5</v>
      </c>
      <c r="BC3132">
        <v>2</v>
      </c>
      <c r="BD3132">
        <v>7</v>
      </c>
      <c r="BE3132">
        <v>2</v>
      </c>
    </row>
    <row r="3133" spans="1:57" x14ac:dyDescent="0.25">
      <c r="A3133" s="179">
        <f t="shared" si="48"/>
        <v>30368</v>
      </c>
      <c r="B3133" t="s">
        <v>1923</v>
      </c>
      <c r="C3133">
        <v>73079126</v>
      </c>
      <c r="D3133">
        <v>144105</v>
      </c>
      <c r="E3133">
        <v>4</v>
      </c>
      <c r="F3133">
        <v>550022977</v>
      </c>
      <c r="G3133" s="180">
        <v>43769</v>
      </c>
      <c r="H3133" s="180">
        <v>45350</v>
      </c>
      <c r="I3133">
        <v>0</v>
      </c>
      <c r="J3133">
        <v>1</v>
      </c>
      <c r="K3133">
        <v>1</v>
      </c>
      <c r="L3133">
        <v>30</v>
      </c>
      <c r="M3133">
        <v>2</v>
      </c>
      <c r="N3133" s="170">
        <v>22490513</v>
      </c>
      <c r="O3133" s="170">
        <v>24960000</v>
      </c>
      <c r="P3133" s="178">
        <v>37177</v>
      </c>
      <c r="Q3133" s="178">
        <v>1429</v>
      </c>
      <c r="R3133" s="178">
        <v>36445</v>
      </c>
      <c r="S3133">
        <v>0</v>
      </c>
      <c r="T3133">
        <v>0</v>
      </c>
      <c r="U3133">
        <v>0</v>
      </c>
      <c r="W3133">
        <v>0</v>
      </c>
      <c r="X3133">
        <v>0</v>
      </c>
      <c r="Y3133">
        <v>0</v>
      </c>
      <c r="AB3133" s="180">
        <v>44285</v>
      </c>
      <c r="AC3133">
        <v>1</v>
      </c>
      <c r="AD3133" t="s">
        <v>1922</v>
      </c>
      <c r="AE3133">
        <v>1</v>
      </c>
      <c r="AF3133">
        <v>30</v>
      </c>
      <c r="AG3133">
        <v>0</v>
      </c>
      <c r="AN3133">
        <v>1</v>
      </c>
      <c r="AO3133">
        <v>1</v>
      </c>
      <c r="AR3133" s="178">
        <v>6077</v>
      </c>
      <c r="AS3133" t="s">
        <v>1921</v>
      </c>
      <c r="AT3133">
        <v>0</v>
      </c>
      <c r="AU3133">
        <v>0</v>
      </c>
      <c r="AV3133">
        <v>890480123</v>
      </c>
      <c r="AW3133" t="s">
        <v>1920</v>
      </c>
      <c r="AX3133">
        <v>5</v>
      </c>
      <c r="BC3133">
        <v>2</v>
      </c>
      <c r="BD3133">
        <v>7</v>
      </c>
      <c r="BE3133">
        <v>2</v>
      </c>
    </row>
    <row r="3134" spans="1:57" x14ac:dyDescent="0.25">
      <c r="A3134" s="179">
        <f t="shared" si="48"/>
        <v>24271</v>
      </c>
      <c r="B3134" t="s">
        <v>1923</v>
      </c>
      <c r="C3134">
        <v>73079126</v>
      </c>
      <c r="D3134">
        <v>144105</v>
      </c>
      <c r="E3134">
        <v>4</v>
      </c>
      <c r="F3134">
        <v>550022978</v>
      </c>
      <c r="G3134" s="180">
        <v>43769</v>
      </c>
      <c r="H3134" s="180">
        <v>45350</v>
      </c>
      <c r="I3134">
        <v>0</v>
      </c>
      <c r="J3134">
        <v>1</v>
      </c>
      <c r="K3134">
        <v>1</v>
      </c>
      <c r="L3134">
        <v>30</v>
      </c>
      <c r="M3134">
        <v>2</v>
      </c>
      <c r="N3134" s="170">
        <v>22490513</v>
      </c>
      <c r="O3134" s="170">
        <v>24960000</v>
      </c>
      <c r="P3134" s="178">
        <v>29713</v>
      </c>
      <c r="Q3134" s="178">
        <v>1142</v>
      </c>
      <c r="R3134" s="178">
        <v>29128</v>
      </c>
      <c r="S3134">
        <v>0</v>
      </c>
      <c r="T3134">
        <v>0</v>
      </c>
      <c r="U3134">
        <v>0</v>
      </c>
      <c r="W3134">
        <v>0</v>
      </c>
      <c r="X3134">
        <v>0</v>
      </c>
      <c r="Y3134">
        <v>0</v>
      </c>
      <c r="AB3134" s="180">
        <v>44285</v>
      </c>
      <c r="AC3134">
        <v>1</v>
      </c>
      <c r="AD3134" t="s">
        <v>1922</v>
      </c>
      <c r="AE3134">
        <v>1</v>
      </c>
      <c r="AF3134">
        <v>30</v>
      </c>
      <c r="AG3134">
        <v>0</v>
      </c>
      <c r="AN3134">
        <v>1</v>
      </c>
      <c r="AO3134">
        <v>1</v>
      </c>
      <c r="AR3134" s="178">
        <v>4857</v>
      </c>
      <c r="AS3134" t="s">
        <v>1921</v>
      </c>
      <c r="AT3134">
        <v>0</v>
      </c>
      <c r="AU3134">
        <v>0</v>
      </c>
      <c r="AV3134">
        <v>890480123</v>
      </c>
      <c r="AW3134" t="s">
        <v>1920</v>
      </c>
      <c r="AX3134">
        <v>5</v>
      </c>
      <c r="BC3134">
        <v>2</v>
      </c>
      <c r="BD3134">
        <v>7</v>
      </c>
      <c r="BE3134">
        <v>2</v>
      </c>
    </row>
    <row r="3135" spans="1:57" x14ac:dyDescent="0.25">
      <c r="A3135" s="179">
        <f t="shared" si="48"/>
        <v>71870</v>
      </c>
      <c r="B3135" t="s">
        <v>1923</v>
      </c>
      <c r="C3135">
        <v>73079126</v>
      </c>
      <c r="D3135">
        <v>144105</v>
      </c>
      <c r="E3135">
        <v>4</v>
      </c>
      <c r="F3135">
        <v>550024010</v>
      </c>
      <c r="G3135" s="180">
        <v>44040</v>
      </c>
      <c r="H3135" s="180">
        <v>45350</v>
      </c>
      <c r="I3135">
        <v>0</v>
      </c>
      <c r="J3135">
        <v>1</v>
      </c>
      <c r="K3135">
        <v>1</v>
      </c>
      <c r="L3135">
        <v>30</v>
      </c>
      <c r="M3135">
        <v>2</v>
      </c>
      <c r="N3135" s="170">
        <v>22490513</v>
      </c>
      <c r="O3135" s="170">
        <v>24960000</v>
      </c>
      <c r="P3135" s="178">
        <v>87986</v>
      </c>
      <c r="Q3135" s="178">
        <v>3383</v>
      </c>
      <c r="R3135" s="178">
        <v>86252</v>
      </c>
      <c r="S3135">
        <v>0</v>
      </c>
      <c r="T3135">
        <v>0</v>
      </c>
      <c r="U3135">
        <v>0</v>
      </c>
      <c r="W3135">
        <v>0</v>
      </c>
      <c r="X3135">
        <v>0</v>
      </c>
      <c r="Y3135">
        <v>0</v>
      </c>
      <c r="AB3135" s="180">
        <v>44285</v>
      </c>
      <c r="AC3135">
        <v>1</v>
      </c>
      <c r="AD3135" t="s">
        <v>1922</v>
      </c>
      <c r="AE3135">
        <v>1</v>
      </c>
      <c r="AF3135">
        <v>30</v>
      </c>
      <c r="AG3135">
        <v>0</v>
      </c>
      <c r="AN3135">
        <v>1</v>
      </c>
      <c r="AO3135">
        <v>1</v>
      </c>
      <c r="AR3135" s="178">
        <v>14382</v>
      </c>
      <c r="AS3135" t="s">
        <v>1921</v>
      </c>
      <c r="AT3135">
        <v>0</v>
      </c>
      <c r="AU3135">
        <v>0</v>
      </c>
      <c r="AV3135">
        <v>890480123</v>
      </c>
      <c r="AW3135" t="s">
        <v>1920</v>
      </c>
      <c r="AX3135">
        <v>5</v>
      </c>
      <c r="BC3135">
        <v>2</v>
      </c>
      <c r="BD3135">
        <v>7</v>
      </c>
      <c r="BE3135">
        <v>2</v>
      </c>
    </row>
    <row r="3136" spans="1:57" x14ac:dyDescent="0.25">
      <c r="A3136" s="179">
        <f t="shared" si="48"/>
        <v>147237</v>
      </c>
      <c r="B3136" t="s">
        <v>1923</v>
      </c>
      <c r="C3136">
        <v>73079126</v>
      </c>
      <c r="D3136">
        <v>144105</v>
      </c>
      <c r="E3136">
        <v>4</v>
      </c>
      <c r="F3136">
        <v>550024143</v>
      </c>
      <c r="G3136" s="180">
        <v>44046</v>
      </c>
      <c r="H3136" s="180">
        <v>45350</v>
      </c>
      <c r="I3136">
        <v>0</v>
      </c>
      <c r="J3136">
        <v>1</v>
      </c>
      <c r="K3136">
        <v>1</v>
      </c>
      <c r="L3136">
        <v>30</v>
      </c>
      <c r="M3136">
        <v>2</v>
      </c>
      <c r="N3136" s="170">
        <v>22490513</v>
      </c>
      <c r="O3136" s="170">
        <v>24960000</v>
      </c>
      <c r="P3136" s="178">
        <v>183953</v>
      </c>
      <c r="Q3136" s="178">
        <v>7072</v>
      </c>
      <c r="R3136" s="178">
        <v>176702</v>
      </c>
      <c r="S3136">
        <v>0</v>
      </c>
      <c r="T3136">
        <v>0</v>
      </c>
      <c r="U3136">
        <v>0</v>
      </c>
      <c r="W3136">
        <v>0</v>
      </c>
      <c r="X3136">
        <v>0</v>
      </c>
      <c r="Y3136">
        <v>0</v>
      </c>
      <c r="AB3136" s="180">
        <v>44285</v>
      </c>
      <c r="AC3136">
        <v>1</v>
      </c>
      <c r="AD3136" t="s">
        <v>1922</v>
      </c>
      <c r="AE3136">
        <v>1</v>
      </c>
      <c r="AF3136">
        <v>30</v>
      </c>
      <c r="AG3136">
        <v>0</v>
      </c>
      <c r="AN3136">
        <v>1</v>
      </c>
      <c r="AO3136">
        <v>1</v>
      </c>
      <c r="AR3136" s="178">
        <v>29465</v>
      </c>
      <c r="AS3136" t="s">
        <v>1921</v>
      </c>
      <c r="AT3136">
        <v>0</v>
      </c>
      <c r="AU3136">
        <v>0</v>
      </c>
      <c r="AV3136">
        <v>890480123</v>
      </c>
      <c r="AW3136" t="s">
        <v>1920</v>
      </c>
      <c r="AX3136">
        <v>5</v>
      </c>
      <c r="BC3136">
        <v>2</v>
      </c>
      <c r="BD3136">
        <v>7</v>
      </c>
      <c r="BE3136">
        <v>2</v>
      </c>
    </row>
    <row r="3137" spans="1:57" x14ac:dyDescent="0.25">
      <c r="A3137" s="179">
        <f t="shared" si="48"/>
        <v>225494</v>
      </c>
      <c r="B3137" t="s">
        <v>1923</v>
      </c>
      <c r="C3137">
        <v>73079126</v>
      </c>
      <c r="D3137">
        <v>144105</v>
      </c>
      <c r="E3137">
        <v>4</v>
      </c>
      <c r="F3137">
        <v>550024167</v>
      </c>
      <c r="G3137" s="180">
        <v>44055</v>
      </c>
      <c r="H3137" s="180">
        <v>45350</v>
      </c>
      <c r="I3137">
        <v>0</v>
      </c>
      <c r="J3137">
        <v>1</v>
      </c>
      <c r="K3137">
        <v>1</v>
      </c>
      <c r="L3137">
        <v>30</v>
      </c>
      <c r="M3137">
        <v>2</v>
      </c>
      <c r="N3137" s="170">
        <v>22490513</v>
      </c>
      <c r="O3137" s="170">
        <v>24960000</v>
      </c>
      <c r="P3137" s="178">
        <v>281764</v>
      </c>
      <c r="Q3137" s="178">
        <v>10832</v>
      </c>
      <c r="R3137" s="178">
        <v>270619</v>
      </c>
      <c r="S3137">
        <v>0</v>
      </c>
      <c r="T3137">
        <v>0</v>
      </c>
      <c r="U3137">
        <v>0</v>
      </c>
      <c r="W3137">
        <v>0</v>
      </c>
      <c r="X3137">
        <v>0</v>
      </c>
      <c r="Y3137">
        <v>0</v>
      </c>
      <c r="AB3137" s="180">
        <v>44285</v>
      </c>
      <c r="AC3137">
        <v>1</v>
      </c>
      <c r="AD3137" t="s">
        <v>1922</v>
      </c>
      <c r="AE3137">
        <v>1</v>
      </c>
      <c r="AF3137">
        <v>30</v>
      </c>
      <c r="AG3137">
        <v>0</v>
      </c>
      <c r="AN3137">
        <v>1</v>
      </c>
      <c r="AO3137">
        <v>1</v>
      </c>
      <c r="AR3137" s="178">
        <v>45125</v>
      </c>
      <c r="AS3137" t="s">
        <v>1921</v>
      </c>
      <c r="AT3137">
        <v>0</v>
      </c>
      <c r="AU3137">
        <v>0</v>
      </c>
      <c r="AV3137">
        <v>890480123</v>
      </c>
      <c r="AW3137" t="s">
        <v>1920</v>
      </c>
      <c r="AX3137">
        <v>5</v>
      </c>
      <c r="BC3137">
        <v>2</v>
      </c>
      <c r="BD3137">
        <v>7</v>
      </c>
      <c r="BE3137">
        <v>2</v>
      </c>
    </row>
    <row r="3138" spans="1:57" x14ac:dyDescent="0.25">
      <c r="A3138" s="179">
        <f t="shared" ref="A3138:A3201" si="49">IF(+R3138&gt;AR3138,R3138-AR3138,0)</f>
        <v>153978</v>
      </c>
      <c r="B3138" t="s">
        <v>1923</v>
      </c>
      <c r="C3138">
        <v>73079126</v>
      </c>
      <c r="D3138">
        <v>144105</v>
      </c>
      <c r="E3138">
        <v>4</v>
      </c>
      <c r="F3138">
        <v>550024400</v>
      </c>
      <c r="G3138" s="180">
        <v>44095</v>
      </c>
      <c r="H3138" s="180">
        <v>45350</v>
      </c>
      <c r="I3138">
        <v>0</v>
      </c>
      <c r="J3138">
        <v>1</v>
      </c>
      <c r="K3138">
        <v>1</v>
      </c>
      <c r="L3138">
        <v>30</v>
      </c>
      <c r="M3138">
        <v>2</v>
      </c>
      <c r="N3138" s="170">
        <v>22490513</v>
      </c>
      <c r="O3138" s="170">
        <v>24960000</v>
      </c>
      <c r="P3138" s="178">
        <v>192311</v>
      </c>
      <c r="Q3138" s="178">
        <v>7393</v>
      </c>
      <c r="R3138" s="178">
        <v>184791</v>
      </c>
      <c r="S3138">
        <v>0</v>
      </c>
      <c r="T3138">
        <v>0</v>
      </c>
      <c r="U3138">
        <v>0</v>
      </c>
      <c r="W3138">
        <v>0</v>
      </c>
      <c r="X3138">
        <v>0</v>
      </c>
      <c r="Y3138">
        <v>0</v>
      </c>
      <c r="AB3138" s="180">
        <v>44285</v>
      </c>
      <c r="AC3138">
        <v>1</v>
      </c>
      <c r="AD3138" t="s">
        <v>1922</v>
      </c>
      <c r="AE3138">
        <v>1</v>
      </c>
      <c r="AF3138">
        <v>30</v>
      </c>
      <c r="AG3138">
        <v>0</v>
      </c>
      <c r="AN3138">
        <v>1</v>
      </c>
      <c r="AO3138">
        <v>1</v>
      </c>
      <c r="AR3138" s="178">
        <v>30813</v>
      </c>
      <c r="AS3138" t="s">
        <v>1921</v>
      </c>
      <c r="AT3138">
        <v>0</v>
      </c>
      <c r="AU3138">
        <v>0</v>
      </c>
      <c r="AV3138">
        <v>890480123</v>
      </c>
      <c r="AW3138" t="s">
        <v>1920</v>
      </c>
      <c r="AX3138">
        <v>5</v>
      </c>
      <c r="BC3138">
        <v>2</v>
      </c>
      <c r="BD3138">
        <v>7</v>
      </c>
      <c r="BE3138">
        <v>2</v>
      </c>
    </row>
    <row r="3139" spans="1:57" x14ac:dyDescent="0.25">
      <c r="A3139" s="179">
        <f t="shared" si="49"/>
        <v>38287</v>
      </c>
      <c r="B3139" t="s">
        <v>1923</v>
      </c>
      <c r="C3139">
        <v>73079126</v>
      </c>
      <c r="D3139">
        <v>144105</v>
      </c>
      <c r="E3139">
        <v>4</v>
      </c>
      <c r="F3139">
        <v>550024618</v>
      </c>
      <c r="G3139" s="180">
        <v>44122</v>
      </c>
      <c r="H3139" s="180">
        <v>45260</v>
      </c>
      <c r="I3139">
        <v>0</v>
      </c>
      <c r="J3139">
        <v>1</v>
      </c>
      <c r="K3139">
        <v>4</v>
      </c>
      <c r="L3139">
        <v>30</v>
      </c>
      <c r="M3139">
        <v>2</v>
      </c>
      <c r="N3139" s="170">
        <v>22490513</v>
      </c>
      <c r="O3139" s="170">
        <v>24960000</v>
      </c>
      <c r="P3139" s="178">
        <v>50000</v>
      </c>
      <c r="Q3139" s="178">
        <v>1922</v>
      </c>
      <c r="R3139" s="178">
        <v>45949</v>
      </c>
      <c r="S3139">
        <v>0</v>
      </c>
      <c r="T3139">
        <v>0</v>
      </c>
      <c r="U3139">
        <v>0</v>
      </c>
      <c r="W3139">
        <v>0</v>
      </c>
      <c r="X3139">
        <v>0</v>
      </c>
      <c r="Y3139">
        <v>0</v>
      </c>
      <c r="AB3139" s="180">
        <v>44285</v>
      </c>
      <c r="AC3139">
        <v>1</v>
      </c>
      <c r="AD3139" t="s">
        <v>1922</v>
      </c>
      <c r="AE3139">
        <v>1</v>
      </c>
      <c r="AF3139">
        <v>30</v>
      </c>
      <c r="AG3139">
        <v>0</v>
      </c>
      <c r="AN3139">
        <v>1</v>
      </c>
      <c r="AO3139">
        <v>1</v>
      </c>
      <c r="AR3139" s="178">
        <v>7662</v>
      </c>
      <c r="AS3139" t="s">
        <v>1921</v>
      </c>
      <c r="AT3139">
        <v>0</v>
      </c>
      <c r="AU3139">
        <v>0</v>
      </c>
      <c r="AV3139">
        <v>890480123</v>
      </c>
      <c r="AW3139" t="s">
        <v>1920</v>
      </c>
      <c r="AX3139">
        <v>5</v>
      </c>
      <c r="BC3139">
        <v>2</v>
      </c>
      <c r="BD3139">
        <v>7</v>
      </c>
      <c r="BE3139">
        <v>2</v>
      </c>
    </row>
    <row r="3140" spans="1:57" x14ac:dyDescent="0.25">
      <c r="A3140" s="179">
        <f t="shared" si="49"/>
        <v>22972</v>
      </c>
      <c r="B3140" t="s">
        <v>1923</v>
      </c>
      <c r="C3140">
        <v>73079126</v>
      </c>
      <c r="D3140">
        <v>144105</v>
      </c>
      <c r="E3140">
        <v>4</v>
      </c>
      <c r="F3140">
        <v>550024625</v>
      </c>
      <c r="G3140" s="180">
        <v>44125</v>
      </c>
      <c r="H3140" s="180">
        <v>45260</v>
      </c>
      <c r="I3140">
        <v>0</v>
      </c>
      <c r="J3140">
        <v>1</v>
      </c>
      <c r="K3140">
        <v>4</v>
      </c>
      <c r="L3140">
        <v>30</v>
      </c>
      <c r="M3140">
        <v>2</v>
      </c>
      <c r="N3140" s="170">
        <v>22490513</v>
      </c>
      <c r="O3140" s="170">
        <v>24960000</v>
      </c>
      <c r="P3140" s="178">
        <v>30000</v>
      </c>
      <c r="Q3140" s="178">
        <v>1153</v>
      </c>
      <c r="R3140" s="178">
        <v>27569</v>
      </c>
      <c r="S3140">
        <v>0</v>
      </c>
      <c r="T3140">
        <v>0</v>
      </c>
      <c r="U3140">
        <v>0</v>
      </c>
      <c r="W3140">
        <v>0</v>
      </c>
      <c r="X3140">
        <v>0</v>
      </c>
      <c r="Y3140">
        <v>0</v>
      </c>
      <c r="AB3140" s="180">
        <v>44285</v>
      </c>
      <c r="AC3140">
        <v>1</v>
      </c>
      <c r="AD3140" t="s">
        <v>1922</v>
      </c>
      <c r="AE3140">
        <v>1</v>
      </c>
      <c r="AF3140">
        <v>30</v>
      </c>
      <c r="AG3140">
        <v>0</v>
      </c>
      <c r="AN3140">
        <v>1</v>
      </c>
      <c r="AO3140">
        <v>1</v>
      </c>
      <c r="AR3140" s="178">
        <v>4597</v>
      </c>
      <c r="AS3140" t="s">
        <v>1921</v>
      </c>
      <c r="AT3140">
        <v>0</v>
      </c>
      <c r="AU3140">
        <v>0</v>
      </c>
      <c r="AV3140">
        <v>890480123</v>
      </c>
      <c r="AW3140" t="s">
        <v>1920</v>
      </c>
      <c r="AX3140">
        <v>5</v>
      </c>
      <c r="BC3140">
        <v>2</v>
      </c>
      <c r="BD3140">
        <v>7</v>
      </c>
      <c r="BE3140">
        <v>2</v>
      </c>
    </row>
    <row r="3141" spans="1:57" x14ac:dyDescent="0.25">
      <c r="A3141" s="179">
        <f t="shared" si="49"/>
        <v>39155</v>
      </c>
      <c r="B3141" t="s">
        <v>1923</v>
      </c>
      <c r="C3141">
        <v>73079126</v>
      </c>
      <c r="D3141">
        <v>144105</v>
      </c>
      <c r="E3141">
        <v>4</v>
      </c>
      <c r="F3141">
        <v>550024832</v>
      </c>
      <c r="G3141" s="180">
        <v>44152</v>
      </c>
      <c r="H3141" s="180">
        <v>45290</v>
      </c>
      <c r="I3141">
        <v>0</v>
      </c>
      <c r="J3141">
        <v>1</v>
      </c>
      <c r="K3141">
        <v>3</v>
      </c>
      <c r="L3141">
        <v>30</v>
      </c>
      <c r="M3141">
        <v>2</v>
      </c>
      <c r="N3141" s="170">
        <v>22490513</v>
      </c>
      <c r="O3141" s="170">
        <v>24960000</v>
      </c>
      <c r="P3141" s="178">
        <v>50000</v>
      </c>
      <c r="Q3141" s="178">
        <v>1922</v>
      </c>
      <c r="R3141" s="178">
        <v>46990</v>
      </c>
      <c r="S3141">
        <v>0</v>
      </c>
      <c r="T3141">
        <v>0</v>
      </c>
      <c r="U3141">
        <v>0</v>
      </c>
      <c r="W3141">
        <v>0</v>
      </c>
      <c r="X3141">
        <v>0</v>
      </c>
      <c r="Y3141">
        <v>0</v>
      </c>
      <c r="AB3141" s="180">
        <v>44285</v>
      </c>
      <c r="AC3141">
        <v>1</v>
      </c>
      <c r="AD3141" t="s">
        <v>1922</v>
      </c>
      <c r="AE3141">
        <v>1</v>
      </c>
      <c r="AF3141">
        <v>30</v>
      </c>
      <c r="AG3141">
        <v>0</v>
      </c>
      <c r="AN3141">
        <v>1</v>
      </c>
      <c r="AO3141">
        <v>1</v>
      </c>
      <c r="AR3141" s="178">
        <v>7835</v>
      </c>
      <c r="AS3141" t="s">
        <v>1921</v>
      </c>
      <c r="AT3141">
        <v>0</v>
      </c>
      <c r="AU3141">
        <v>0</v>
      </c>
      <c r="AV3141">
        <v>890480123</v>
      </c>
      <c r="AW3141" t="s">
        <v>1920</v>
      </c>
      <c r="AX3141">
        <v>5</v>
      </c>
      <c r="BC3141">
        <v>2</v>
      </c>
      <c r="BD3141">
        <v>7</v>
      </c>
      <c r="BE3141">
        <v>2</v>
      </c>
    </row>
    <row r="3142" spans="1:57" x14ac:dyDescent="0.25">
      <c r="A3142" s="179">
        <f t="shared" si="49"/>
        <v>4099</v>
      </c>
      <c r="B3142" t="s">
        <v>1923</v>
      </c>
      <c r="C3142">
        <v>73079126</v>
      </c>
      <c r="D3142">
        <v>144105</v>
      </c>
      <c r="E3142">
        <v>4</v>
      </c>
      <c r="F3142">
        <v>550025517</v>
      </c>
      <c r="G3142" s="180">
        <v>44255</v>
      </c>
      <c r="H3142" s="180">
        <v>44316</v>
      </c>
      <c r="I3142">
        <v>0</v>
      </c>
      <c r="J3142">
        <v>1</v>
      </c>
      <c r="K3142">
        <v>0</v>
      </c>
      <c r="L3142">
        <v>30</v>
      </c>
      <c r="M3142">
        <v>2</v>
      </c>
      <c r="N3142">
        <v>0</v>
      </c>
      <c r="O3142">
        <v>0</v>
      </c>
      <c r="P3142" s="178">
        <v>6000</v>
      </c>
      <c r="Q3142" s="178">
        <v>6000</v>
      </c>
      <c r="R3142" s="178">
        <v>4919</v>
      </c>
      <c r="S3142">
        <v>0</v>
      </c>
      <c r="T3142">
        <v>0</v>
      </c>
      <c r="U3142">
        <v>0</v>
      </c>
      <c r="W3142">
        <v>0</v>
      </c>
      <c r="X3142">
        <v>0</v>
      </c>
      <c r="Y3142">
        <v>0</v>
      </c>
      <c r="AB3142" s="180">
        <v>44285</v>
      </c>
      <c r="AC3142">
        <v>1</v>
      </c>
      <c r="AD3142" t="s">
        <v>1922</v>
      </c>
      <c r="AE3142">
        <v>1</v>
      </c>
      <c r="AF3142">
        <v>30</v>
      </c>
      <c r="AG3142">
        <v>0</v>
      </c>
      <c r="AN3142">
        <v>1</v>
      </c>
      <c r="AO3142">
        <v>1</v>
      </c>
      <c r="AR3142" s="178">
        <v>820</v>
      </c>
      <c r="AS3142" t="s">
        <v>1921</v>
      </c>
      <c r="AT3142">
        <v>0</v>
      </c>
      <c r="AU3142">
        <v>0</v>
      </c>
      <c r="AV3142">
        <v>890480123</v>
      </c>
      <c r="AW3142" t="s">
        <v>1920</v>
      </c>
      <c r="AX3142">
        <v>5</v>
      </c>
      <c r="BC3142">
        <v>2</v>
      </c>
      <c r="BD3142">
        <v>7</v>
      </c>
      <c r="BE3142">
        <v>2</v>
      </c>
    </row>
    <row r="3143" spans="1:57" x14ac:dyDescent="0.25">
      <c r="A3143" s="179">
        <f t="shared" si="49"/>
        <v>5000</v>
      </c>
      <c r="B3143" t="s">
        <v>1923</v>
      </c>
      <c r="C3143">
        <v>73079126</v>
      </c>
      <c r="D3143">
        <v>144105</v>
      </c>
      <c r="E3143">
        <v>4</v>
      </c>
      <c r="F3143">
        <v>550025703</v>
      </c>
      <c r="G3143" s="180">
        <v>44286</v>
      </c>
      <c r="H3143" s="180">
        <v>44346</v>
      </c>
      <c r="I3143">
        <v>0</v>
      </c>
      <c r="J3143">
        <v>1</v>
      </c>
      <c r="K3143">
        <v>0</v>
      </c>
      <c r="L3143">
        <v>30</v>
      </c>
      <c r="M3143">
        <v>2</v>
      </c>
      <c r="N3143">
        <v>0</v>
      </c>
      <c r="O3143">
        <v>0</v>
      </c>
      <c r="P3143" s="178">
        <v>6000</v>
      </c>
      <c r="Q3143" s="178">
        <v>6000</v>
      </c>
      <c r="R3143" s="178">
        <v>6000</v>
      </c>
      <c r="S3143">
        <v>0</v>
      </c>
      <c r="T3143">
        <v>0</v>
      </c>
      <c r="U3143">
        <v>0</v>
      </c>
      <c r="W3143">
        <v>0</v>
      </c>
      <c r="X3143">
        <v>0</v>
      </c>
      <c r="Y3143">
        <v>0</v>
      </c>
      <c r="AB3143" s="180">
        <v>44286</v>
      </c>
      <c r="AC3143">
        <v>1</v>
      </c>
      <c r="AD3143" t="s">
        <v>1922</v>
      </c>
      <c r="AE3143">
        <v>1</v>
      </c>
      <c r="AF3143">
        <v>30</v>
      </c>
      <c r="AG3143">
        <v>0</v>
      </c>
      <c r="AN3143">
        <v>1</v>
      </c>
      <c r="AO3143">
        <v>1</v>
      </c>
      <c r="AR3143" s="178">
        <v>1000</v>
      </c>
      <c r="AS3143" t="s">
        <v>1921</v>
      </c>
      <c r="AT3143">
        <v>0</v>
      </c>
      <c r="AU3143">
        <v>0</v>
      </c>
      <c r="AV3143">
        <v>890480123</v>
      </c>
      <c r="AW3143" t="s">
        <v>1920</v>
      </c>
      <c r="AX3143">
        <v>5</v>
      </c>
      <c r="BC3143">
        <v>2</v>
      </c>
      <c r="BD3143">
        <v>7</v>
      </c>
      <c r="BE3143">
        <v>2</v>
      </c>
    </row>
    <row r="3144" spans="1:57" x14ac:dyDescent="0.25">
      <c r="A3144" s="179">
        <f t="shared" si="49"/>
        <v>0</v>
      </c>
      <c r="B3144" t="s">
        <v>1923</v>
      </c>
      <c r="C3144">
        <v>73080304</v>
      </c>
      <c r="D3144">
        <v>144105</v>
      </c>
      <c r="E3144">
        <v>4</v>
      </c>
      <c r="F3144">
        <v>16830</v>
      </c>
      <c r="G3144" s="180">
        <v>44133</v>
      </c>
      <c r="H3144" s="180">
        <v>44819</v>
      </c>
      <c r="I3144">
        <v>0</v>
      </c>
      <c r="J3144">
        <v>1</v>
      </c>
      <c r="K3144">
        <v>5</v>
      </c>
      <c r="L3144">
        <v>30</v>
      </c>
      <c r="M3144">
        <v>2</v>
      </c>
      <c r="N3144" s="170">
        <v>17726461</v>
      </c>
      <c r="O3144" s="170">
        <v>19240000</v>
      </c>
      <c r="P3144" s="178">
        <v>7669023</v>
      </c>
      <c r="Q3144" s="178">
        <v>410844</v>
      </c>
      <c r="R3144" s="178">
        <v>6075238</v>
      </c>
      <c r="S3144">
        <v>0</v>
      </c>
      <c r="T3144">
        <v>0</v>
      </c>
      <c r="U3144">
        <v>0</v>
      </c>
      <c r="W3144">
        <v>0</v>
      </c>
      <c r="X3144">
        <v>0</v>
      </c>
      <c r="Y3144">
        <v>0</v>
      </c>
      <c r="AB3144" s="180">
        <v>44285</v>
      </c>
      <c r="AC3144">
        <v>9</v>
      </c>
      <c r="AD3144" t="s">
        <v>1922</v>
      </c>
      <c r="AE3144">
        <v>1</v>
      </c>
      <c r="AF3144">
        <v>30</v>
      </c>
      <c r="AG3144">
        <v>0</v>
      </c>
      <c r="AN3144">
        <v>1</v>
      </c>
      <c r="AO3144">
        <v>1</v>
      </c>
      <c r="AR3144" s="178">
        <v>8652393</v>
      </c>
      <c r="AS3144" t="s">
        <v>1921</v>
      </c>
      <c r="AT3144">
        <v>0</v>
      </c>
      <c r="AU3144">
        <v>0</v>
      </c>
      <c r="AV3144">
        <v>890480123</v>
      </c>
      <c r="AW3144" t="s">
        <v>1920</v>
      </c>
      <c r="AX3144">
        <v>5</v>
      </c>
      <c r="BC3144">
        <v>1</v>
      </c>
      <c r="BD3144">
        <v>7</v>
      </c>
      <c r="BE3144">
        <v>1</v>
      </c>
    </row>
    <row r="3145" spans="1:57" x14ac:dyDescent="0.25">
      <c r="A3145" s="179">
        <f t="shared" si="49"/>
        <v>1330544</v>
      </c>
      <c r="B3145" t="s">
        <v>1923</v>
      </c>
      <c r="C3145">
        <v>73080755</v>
      </c>
      <c r="D3145">
        <v>144105</v>
      </c>
      <c r="E3145">
        <v>4</v>
      </c>
      <c r="F3145">
        <v>17339</v>
      </c>
      <c r="G3145" s="180">
        <v>44019</v>
      </c>
      <c r="H3145" s="180">
        <v>46598</v>
      </c>
      <c r="I3145">
        <v>0</v>
      </c>
      <c r="J3145">
        <v>1</v>
      </c>
      <c r="K3145">
        <v>8</v>
      </c>
      <c r="L3145">
        <v>30</v>
      </c>
      <c r="M3145">
        <v>2</v>
      </c>
      <c r="N3145" s="170">
        <v>17726461</v>
      </c>
      <c r="O3145" s="170">
        <v>19240000</v>
      </c>
      <c r="P3145" s="178">
        <v>4150000</v>
      </c>
      <c r="Q3145" s="178">
        <v>86560</v>
      </c>
      <c r="R3145" s="178">
        <v>3936424</v>
      </c>
      <c r="S3145">
        <v>0</v>
      </c>
      <c r="T3145">
        <v>0</v>
      </c>
      <c r="U3145">
        <v>0</v>
      </c>
      <c r="W3145">
        <v>0</v>
      </c>
      <c r="X3145">
        <v>0</v>
      </c>
      <c r="Y3145">
        <v>0</v>
      </c>
      <c r="AB3145" s="180">
        <v>44285</v>
      </c>
      <c r="AC3145">
        <v>9</v>
      </c>
      <c r="AD3145" t="s">
        <v>1922</v>
      </c>
      <c r="AE3145">
        <v>1</v>
      </c>
      <c r="AF3145">
        <v>30</v>
      </c>
      <c r="AG3145">
        <v>0</v>
      </c>
      <c r="AN3145">
        <v>1</v>
      </c>
      <c r="AO3145">
        <v>1</v>
      </c>
      <c r="AR3145" s="178">
        <v>2605880</v>
      </c>
      <c r="AS3145" t="s">
        <v>1921</v>
      </c>
      <c r="AT3145">
        <v>0</v>
      </c>
      <c r="AU3145">
        <v>0</v>
      </c>
      <c r="AV3145">
        <v>890480123</v>
      </c>
      <c r="AW3145" t="s">
        <v>1920</v>
      </c>
      <c r="AX3145">
        <v>5</v>
      </c>
      <c r="BC3145">
        <v>1</v>
      </c>
      <c r="BD3145">
        <v>7</v>
      </c>
      <c r="BE3145">
        <v>2</v>
      </c>
    </row>
    <row r="3146" spans="1:57" x14ac:dyDescent="0.25">
      <c r="A3146" s="179">
        <f t="shared" si="49"/>
        <v>2477101</v>
      </c>
      <c r="B3146" t="s">
        <v>1923</v>
      </c>
      <c r="C3146">
        <v>73080755</v>
      </c>
      <c r="D3146">
        <v>144105</v>
      </c>
      <c r="E3146">
        <v>4</v>
      </c>
      <c r="F3146">
        <v>17919</v>
      </c>
      <c r="G3146" s="180">
        <v>44193</v>
      </c>
      <c r="H3146" s="180">
        <v>46021</v>
      </c>
      <c r="I3146">
        <v>0</v>
      </c>
      <c r="J3146">
        <v>1</v>
      </c>
      <c r="K3146">
        <v>3</v>
      </c>
      <c r="L3146">
        <v>30</v>
      </c>
      <c r="M3146">
        <v>2</v>
      </c>
      <c r="N3146" s="170">
        <v>16011168</v>
      </c>
      <c r="O3146" s="170">
        <v>17240000</v>
      </c>
      <c r="P3146" s="178">
        <v>7582000</v>
      </c>
      <c r="Q3146" s="178">
        <v>184425</v>
      </c>
      <c r="R3146" s="178">
        <v>7328522</v>
      </c>
      <c r="S3146">
        <v>0</v>
      </c>
      <c r="T3146">
        <v>0</v>
      </c>
      <c r="U3146">
        <v>0</v>
      </c>
      <c r="W3146">
        <v>0</v>
      </c>
      <c r="X3146">
        <v>0</v>
      </c>
      <c r="Y3146">
        <v>0</v>
      </c>
      <c r="AB3146" s="180">
        <v>44285</v>
      </c>
      <c r="AC3146">
        <v>1</v>
      </c>
      <c r="AD3146" t="s">
        <v>1922</v>
      </c>
      <c r="AE3146">
        <v>1</v>
      </c>
      <c r="AF3146">
        <v>30</v>
      </c>
      <c r="AG3146">
        <v>0</v>
      </c>
      <c r="AN3146">
        <v>1</v>
      </c>
      <c r="AO3146">
        <v>1</v>
      </c>
      <c r="AR3146" s="178">
        <v>4851421</v>
      </c>
      <c r="AS3146" t="s">
        <v>1921</v>
      </c>
      <c r="AT3146">
        <v>0</v>
      </c>
      <c r="AU3146">
        <v>0</v>
      </c>
      <c r="AV3146">
        <v>890480123</v>
      </c>
      <c r="AW3146" t="s">
        <v>1920</v>
      </c>
      <c r="AX3146">
        <v>5</v>
      </c>
      <c r="BC3146">
        <v>1</v>
      </c>
      <c r="BD3146">
        <v>7</v>
      </c>
      <c r="BE3146">
        <v>2</v>
      </c>
    </row>
    <row r="3147" spans="1:57" x14ac:dyDescent="0.25">
      <c r="A3147" s="179">
        <f t="shared" si="49"/>
        <v>714647</v>
      </c>
      <c r="B3147" t="s">
        <v>1923</v>
      </c>
      <c r="C3147">
        <v>73081066</v>
      </c>
      <c r="D3147">
        <v>144105</v>
      </c>
      <c r="E3147">
        <v>4</v>
      </c>
      <c r="F3147">
        <v>16176</v>
      </c>
      <c r="G3147" s="180">
        <v>43703</v>
      </c>
      <c r="H3147" s="180">
        <v>44434</v>
      </c>
      <c r="I3147">
        <v>4</v>
      </c>
      <c r="J3147">
        <v>1</v>
      </c>
      <c r="K3147">
        <v>18</v>
      </c>
      <c r="L3147">
        <v>30</v>
      </c>
      <c r="M3147">
        <v>2</v>
      </c>
      <c r="N3147" s="170">
        <v>15881442</v>
      </c>
      <c r="O3147" s="170">
        <v>17090000</v>
      </c>
      <c r="P3147" s="178">
        <v>4968000</v>
      </c>
      <c r="Q3147" s="178">
        <v>242967</v>
      </c>
      <c r="R3147" s="178">
        <v>1177059</v>
      </c>
      <c r="S3147">
        <v>2060</v>
      </c>
      <c r="T3147">
        <v>0</v>
      </c>
      <c r="U3147">
        <v>0</v>
      </c>
      <c r="W3147">
        <v>0</v>
      </c>
      <c r="X3147">
        <v>0</v>
      </c>
      <c r="Y3147">
        <v>0</v>
      </c>
      <c r="AB3147" s="180">
        <v>44285</v>
      </c>
      <c r="AC3147">
        <v>1</v>
      </c>
      <c r="AD3147" t="s">
        <v>1922</v>
      </c>
      <c r="AE3147">
        <v>1</v>
      </c>
      <c r="AF3147">
        <v>30</v>
      </c>
      <c r="AG3147">
        <v>9006</v>
      </c>
      <c r="AN3147">
        <v>1</v>
      </c>
      <c r="AO3147">
        <v>1</v>
      </c>
      <c r="AR3147" s="178">
        <v>462412</v>
      </c>
      <c r="AS3147" t="s">
        <v>1921</v>
      </c>
      <c r="AT3147">
        <v>0</v>
      </c>
      <c r="AU3147">
        <v>0</v>
      </c>
      <c r="AV3147">
        <v>890480123</v>
      </c>
      <c r="AW3147" t="s">
        <v>1920</v>
      </c>
      <c r="AX3147">
        <v>5</v>
      </c>
      <c r="BC3147">
        <v>1</v>
      </c>
      <c r="BD3147">
        <v>7</v>
      </c>
      <c r="BE3147">
        <v>2</v>
      </c>
    </row>
    <row r="3148" spans="1:57" x14ac:dyDescent="0.25">
      <c r="A3148" s="179">
        <f t="shared" si="49"/>
        <v>46190040</v>
      </c>
      <c r="B3148" t="s">
        <v>1923</v>
      </c>
      <c r="C3148">
        <v>73081066</v>
      </c>
      <c r="D3148">
        <v>144105</v>
      </c>
      <c r="E3148">
        <v>4</v>
      </c>
      <c r="F3148">
        <v>17158</v>
      </c>
      <c r="G3148" s="180">
        <v>43937</v>
      </c>
      <c r="H3148" s="180">
        <v>46507</v>
      </c>
      <c r="I3148">
        <v>0</v>
      </c>
      <c r="J3148">
        <v>1</v>
      </c>
      <c r="K3148">
        <v>11</v>
      </c>
      <c r="L3148">
        <v>30</v>
      </c>
      <c r="M3148">
        <v>2</v>
      </c>
      <c r="N3148" s="170">
        <v>17726461</v>
      </c>
      <c r="O3148" s="170">
        <v>19240000</v>
      </c>
      <c r="P3148" s="178">
        <v>82000000</v>
      </c>
      <c r="Q3148" s="178">
        <v>1710341</v>
      </c>
      <c r="R3148" s="178">
        <v>76077348</v>
      </c>
      <c r="S3148">
        <v>0</v>
      </c>
      <c r="T3148">
        <v>0</v>
      </c>
      <c r="U3148">
        <v>0</v>
      </c>
      <c r="W3148">
        <v>0</v>
      </c>
      <c r="X3148">
        <v>0</v>
      </c>
      <c r="Y3148">
        <v>0</v>
      </c>
      <c r="AB3148" s="180">
        <v>44285</v>
      </c>
      <c r="AC3148">
        <v>1</v>
      </c>
      <c r="AD3148" t="s">
        <v>1922</v>
      </c>
      <c r="AE3148">
        <v>1</v>
      </c>
      <c r="AF3148">
        <v>30</v>
      </c>
      <c r="AG3148">
        <v>0</v>
      </c>
      <c r="AN3148">
        <v>1</v>
      </c>
      <c r="AO3148">
        <v>1</v>
      </c>
      <c r="AR3148" s="178">
        <v>29887308</v>
      </c>
      <c r="AS3148" t="s">
        <v>1921</v>
      </c>
      <c r="AT3148">
        <v>0</v>
      </c>
      <c r="AU3148">
        <v>0</v>
      </c>
      <c r="AV3148">
        <v>890480123</v>
      </c>
      <c r="AW3148" t="s">
        <v>1920</v>
      </c>
      <c r="AX3148">
        <v>5</v>
      </c>
      <c r="BC3148">
        <v>1</v>
      </c>
      <c r="BD3148">
        <v>7</v>
      </c>
      <c r="BE3148">
        <v>2</v>
      </c>
    </row>
    <row r="3149" spans="1:57" x14ac:dyDescent="0.25">
      <c r="A3149" s="179">
        <f t="shared" si="49"/>
        <v>142930</v>
      </c>
      <c r="B3149" t="s">
        <v>1923</v>
      </c>
      <c r="C3149">
        <v>73081066</v>
      </c>
      <c r="D3149">
        <v>144105</v>
      </c>
      <c r="E3149">
        <v>4</v>
      </c>
      <c r="F3149">
        <v>550022766</v>
      </c>
      <c r="G3149" s="180">
        <v>43743</v>
      </c>
      <c r="H3149" s="180">
        <v>45260</v>
      </c>
      <c r="I3149">
        <v>0</v>
      </c>
      <c r="J3149">
        <v>1</v>
      </c>
      <c r="K3149">
        <v>4</v>
      </c>
      <c r="L3149">
        <v>30</v>
      </c>
      <c r="M3149">
        <v>2</v>
      </c>
      <c r="N3149" s="170">
        <v>22490513</v>
      </c>
      <c r="O3149" s="170">
        <v>24960000</v>
      </c>
      <c r="P3149" s="178">
        <v>256402</v>
      </c>
      <c r="Q3149" s="178">
        <v>9857</v>
      </c>
      <c r="R3149" s="178">
        <v>235413</v>
      </c>
      <c r="S3149">
        <v>0</v>
      </c>
      <c r="T3149">
        <v>0</v>
      </c>
      <c r="U3149">
        <v>0</v>
      </c>
      <c r="W3149">
        <v>0</v>
      </c>
      <c r="X3149">
        <v>0</v>
      </c>
      <c r="Y3149">
        <v>0</v>
      </c>
      <c r="AB3149" s="180">
        <v>44285</v>
      </c>
      <c r="AC3149">
        <v>1</v>
      </c>
      <c r="AD3149" t="s">
        <v>1922</v>
      </c>
      <c r="AE3149">
        <v>1</v>
      </c>
      <c r="AF3149">
        <v>30</v>
      </c>
      <c r="AG3149">
        <v>0</v>
      </c>
      <c r="AN3149">
        <v>1</v>
      </c>
      <c r="AO3149">
        <v>1</v>
      </c>
      <c r="AR3149" s="178">
        <v>92483</v>
      </c>
      <c r="AS3149" t="s">
        <v>1921</v>
      </c>
      <c r="AT3149">
        <v>0</v>
      </c>
      <c r="AU3149">
        <v>0</v>
      </c>
      <c r="AV3149">
        <v>890480123</v>
      </c>
      <c r="AW3149" t="s">
        <v>1920</v>
      </c>
      <c r="AX3149">
        <v>5</v>
      </c>
      <c r="BC3149">
        <v>2</v>
      </c>
      <c r="BD3149">
        <v>7</v>
      </c>
      <c r="BE3149">
        <v>2</v>
      </c>
    </row>
    <row r="3150" spans="1:57" x14ac:dyDescent="0.25">
      <c r="A3150" s="179">
        <f t="shared" si="49"/>
        <v>230352</v>
      </c>
      <c r="B3150" t="s">
        <v>1923</v>
      </c>
      <c r="C3150">
        <v>73081066</v>
      </c>
      <c r="D3150">
        <v>144105</v>
      </c>
      <c r="E3150">
        <v>4</v>
      </c>
      <c r="F3150">
        <v>550022804</v>
      </c>
      <c r="G3150" s="180">
        <v>43748</v>
      </c>
      <c r="H3150" s="180">
        <v>45260</v>
      </c>
      <c r="I3150">
        <v>0</v>
      </c>
      <c r="J3150">
        <v>1</v>
      </c>
      <c r="K3150">
        <v>4</v>
      </c>
      <c r="L3150">
        <v>30</v>
      </c>
      <c r="M3150">
        <v>2</v>
      </c>
      <c r="N3150" s="170">
        <v>22490513</v>
      </c>
      <c r="O3150" s="170">
        <v>24960000</v>
      </c>
      <c r="P3150" s="178">
        <v>412898</v>
      </c>
      <c r="Q3150" s="178">
        <v>15874</v>
      </c>
      <c r="R3150" s="178">
        <v>379401</v>
      </c>
      <c r="S3150">
        <v>0</v>
      </c>
      <c r="T3150">
        <v>0</v>
      </c>
      <c r="U3150">
        <v>0</v>
      </c>
      <c r="W3150">
        <v>0</v>
      </c>
      <c r="X3150">
        <v>0</v>
      </c>
      <c r="Y3150">
        <v>0</v>
      </c>
      <c r="AB3150" s="180">
        <v>44285</v>
      </c>
      <c r="AC3150">
        <v>1</v>
      </c>
      <c r="AD3150" t="s">
        <v>1922</v>
      </c>
      <c r="AE3150">
        <v>1</v>
      </c>
      <c r="AF3150">
        <v>30</v>
      </c>
      <c r="AG3150">
        <v>0</v>
      </c>
      <c r="AN3150">
        <v>1</v>
      </c>
      <c r="AO3150">
        <v>1</v>
      </c>
      <c r="AR3150" s="178">
        <v>149049</v>
      </c>
      <c r="AS3150" t="s">
        <v>1921</v>
      </c>
      <c r="AT3150">
        <v>0</v>
      </c>
      <c r="AU3150">
        <v>0</v>
      </c>
      <c r="AV3150">
        <v>890480123</v>
      </c>
      <c r="AW3150" t="s">
        <v>1920</v>
      </c>
      <c r="AX3150">
        <v>5</v>
      </c>
      <c r="BC3150">
        <v>2</v>
      </c>
      <c r="BD3150">
        <v>7</v>
      </c>
      <c r="BE3150">
        <v>2</v>
      </c>
    </row>
    <row r="3151" spans="1:57" x14ac:dyDescent="0.25">
      <c r="A3151" s="179">
        <f t="shared" si="49"/>
        <v>230352</v>
      </c>
      <c r="B3151" t="s">
        <v>1923</v>
      </c>
      <c r="C3151">
        <v>73081066</v>
      </c>
      <c r="D3151">
        <v>144105</v>
      </c>
      <c r="E3151">
        <v>4</v>
      </c>
      <c r="F3151">
        <v>550022805</v>
      </c>
      <c r="G3151" s="180">
        <v>43748</v>
      </c>
      <c r="H3151" s="180">
        <v>45260</v>
      </c>
      <c r="I3151">
        <v>0</v>
      </c>
      <c r="J3151">
        <v>1</v>
      </c>
      <c r="K3151">
        <v>4</v>
      </c>
      <c r="L3151">
        <v>30</v>
      </c>
      <c r="M3151">
        <v>2</v>
      </c>
      <c r="N3151" s="170">
        <v>22490513</v>
      </c>
      <c r="O3151" s="170">
        <v>24960000</v>
      </c>
      <c r="P3151" s="178">
        <v>412898</v>
      </c>
      <c r="Q3151" s="178">
        <v>15874</v>
      </c>
      <c r="R3151" s="178">
        <v>379401</v>
      </c>
      <c r="S3151">
        <v>0</v>
      </c>
      <c r="T3151">
        <v>0</v>
      </c>
      <c r="U3151">
        <v>0</v>
      </c>
      <c r="W3151">
        <v>0</v>
      </c>
      <c r="X3151">
        <v>0</v>
      </c>
      <c r="Y3151">
        <v>0</v>
      </c>
      <c r="AB3151" s="180">
        <v>44285</v>
      </c>
      <c r="AC3151">
        <v>1</v>
      </c>
      <c r="AD3151" t="s">
        <v>1922</v>
      </c>
      <c r="AE3151">
        <v>1</v>
      </c>
      <c r="AF3151">
        <v>30</v>
      </c>
      <c r="AG3151">
        <v>0</v>
      </c>
      <c r="AN3151">
        <v>1</v>
      </c>
      <c r="AO3151">
        <v>1</v>
      </c>
      <c r="AR3151" s="178">
        <v>149049</v>
      </c>
      <c r="AS3151" t="s">
        <v>1921</v>
      </c>
      <c r="AT3151">
        <v>0</v>
      </c>
      <c r="AU3151">
        <v>0</v>
      </c>
      <c r="AV3151">
        <v>890480123</v>
      </c>
      <c r="AW3151" t="s">
        <v>1920</v>
      </c>
      <c r="AX3151">
        <v>5</v>
      </c>
      <c r="BC3151">
        <v>2</v>
      </c>
      <c r="BD3151">
        <v>7</v>
      </c>
      <c r="BE3151">
        <v>2</v>
      </c>
    </row>
    <row r="3152" spans="1:57" x14ac:dyDescent="0.25">
      <c r="A3152" s="179">
        <f t="shared" si="49"/>
        <v>230352</v>
      </c>
      <c r="B3152" t="s">
        <v>1923</v>
      </c>
      <c r="C3152">
        <v>73081066</v>
      </c>
      <c r="D3152">
        <v>144105</v>
      </c>
      <c r="E3152">
        <v>4</v>
      </c>
      <c r="F3152">
        <v>550022806</v>
      </c>
      <c r="G3152" s="180">
        <v>43748</v>
      </c>
      <c r="H3152" s="180">
        <v>45260</v>
      </c>
      <c r="I3152">
        <v>0</v>
      </c>
      <c r="J3152">
        <v>1</v>
      </c>
      <c r="K3152">
        <v>4</v>
      </c>
      <c r="L3152">
        <v>30</v>
      </c>
      <c r="M3152">
        <v>2</v>
      </c>
      <c r="N3152" s="170">
        <v>22490513</v>
      </c>
      <c r="O3152" s="170">
        <v>24960000</v>
      </c>
      <c r="P3152" s="178">
        <v>412898</v>
      </c>
      <c r="Q3152" s="178">
        <v>15874</v>
      </c>
      <c r="R3152" s="178">
        <v>379401</v>
      </c>
      <c r="S3152">
        <v>0</v>
      </c>
      <c r="T3152">
        <v>0</v>
      </c>
      <c r="U3152">
        <v>0</v>
      </c>
      <c r="W3152">
        <v>0</v>
      </c>
      <c r="X3152">
        <v>0</v>
      </c>
      <c r="Y3152">
        <v>0</v>
      </c>
      <c r="AB3152" s="180">
        <v>44285</v>
      </c>
      <c r="AC3152">
        <v>1</v>
      </c>
      <c r="AD3152" t="s">
        <v>1922</v>
      </c>
      <c r="AE3152">
        <v>1</v>
      </c>
      <c r="AF3152">
        <v>30</v>
      </c>
      <c r="AG3152">
        <v>0</v>
      </c>
      <c r="AN3152">
        <v>1</v>
      </c>
      <c r="AO3152">
        <v>1</v>
      </c>
      <c r="AR3152" s="178">
        <v>149049</v>
      </c>
      <c r="AS3152" t="s">
        <v>1921</v>
      </c>
      <c r="AT3152">
        <v>0</v>
      </c>
      <c r="AU3152">
        <v>0</v>
      </c>
      <c r="AV3152">
        <v>890480123</v>
      </c>
      <c r="AW3152" t="s">
        <v>1920</v>
      </c>
      <c r="AX3152">
        <v>5</v>
      </c>
      <c r="BC3152">
        <v>2</v>
      </c>
      <c r="BD3152">
        <v>7</v>
      </c>
      <c r="BE3152">
        <v>2</v>
      </c>
    </row>
    <row r="3153" spans="1:57" x14ac:dyDescent="0.25">
      <c r="A3153" s="179">
        <f t="shared" si="49"/>
        <v>230358</v>
      </c>
      <c r="B3153" t="s">
        <v>1923</v>
      </c>
      <c r="C3153">
        <v>73081066</v>
      </c>
      <c r="D3153">
        <v>144105</v>
      </c>
      <c r="E3153">
        <v>4</v>
      </c>
      <c r="F3153">
        <v>550022814</v>
      </c>
      <c r="G3153" s="180">
        <v>43749</v>
      </c>
      <c r="H3153" s="180">
        <v>45260</v>
      </c>
      <c r="I3153">
        <v>0</v>
      </c>
      <c r="J3153">
        <v>1</v>
      </c>
      <c r="K3153">
        <v>4</v>
      </c>
      <c r="L3153">
        <v>30</v>
      </c>
      <c r="M3153">
        <v>2</v>
      </c>
      <c r="N3153" s="170">
        <v>22490513</v>
      </c>
      <c r="O3153" s="170">
        <v>24960000</v>
      </c>
      <c r="P3153" s="178">
        <v>412908</v>
      </c>
      <c r="Q3153" s="178">
        <v>15874</v>
      </c>
      <c r="R3153" s="178">
        <v>379411</v>
      </c>
      <c r="S3153">
        <v>0</v>
      </c>
      <c r="T3153">
        <v>0</v>
      </c>
      <c r="U3153">
        <v>0</v>
      </c>
      <c r="W3153">
        <v>0</v>
      </c>
      <c r="X3153">
        <v>0</v>
      </c>
      <c r="Y3153">
        <v>0</v>
      </c>
      <c r="AB3153" s="180">
        <v>44285</v>
      </c>
      <c r="AC3153">
        <v>1</v>
      </c>
      <c r="AD3153" t="s">
        <v>1922</v>
      </c>
      <c r="AE3153">
        <v>1</v>
      </c>
      <c r="AF3153">
        <v>30</v>
      </c>
      <c r="AG3153">
        <v>0</v>
      </c>
      <c r="AN3153">
        <v>1</v>
      </c>
      <c r="AO3153">
        <v>1</v>
      </c>
      <c r="AR3153" s="178">
        <v>149053</v>
      </c>
      <c r="AS3153" t="s">
        <v>1921</v>
      </c>
      <c r="AT3153">
        <v>0</v>
      </c>
      <c r="AU3153">
        <v>0</v>
      </c>
      <c r="AV3153">
        <v>890480123</v>
      </c>
      <c r="AW3153" t="s">
        <v>1920</v>
      </c>
      <c r="AX3153">
        <v>5</v>
      </c>
      <c r="BC3153">
        <v>2</v>
      </c>
      <c r="BD3153">
        <v>7</v>
      </c>
      <c r="BE3153">
        <v>2</v>
      </c>
    </row>
    <row r="3154" spans="1:57" x14ac:dyDescent="0.25">
      <c r="A3154" s="179">
        <f t="shared" si="49"/>
        <v>230361</v>
      </c>
      <c r="B3154" t="s">
        <v>1923</v>
      </c>
      <c r="C3154">
        <v>73081066</v>
      </c>
      <c r="D3154">
        <v>144105</v>
      </c>
      <c r="E3154">
        <v>4</v>
      </c>
      <c r="F3154">
        <v>550022821</v>
      </c>
      <c r="G3154" s="180">
        <v>43750</v>
      </c>
      <c r="H3154" s="180">
        <v>45260</v>
      </c>
      <c r="I3154">
        <v>0</v>
      </c>
      <c r="J3154">
        <v>1</v>
      </c>
      <c r="K3154">
        <v>4</v>
      </c>
      <c r="L3154">
        <v>30</v>
      </c>
      <c r="M3154">
        <v>2</v>
      </c>
      <c r="N3154" s="170">
        <v>22490513</v>
      </c>
      <c r="O3154" s="170">
        <v>24960000</v>
      </c>
      <c r="P3154" s="178">
        <v>412919</v>
      </c>
      <c r="Q3154" s="178">
        <v>15875</v>
      </c>
      <c r="R3154" s="178">
        <v>379417</v>
      </c>
      <c r="S3154">
        <v>0</v>
      </c>
      <c r="T3154">
        <v>0</v>
      </c>
      <c r="U3154">
        <v>0</v>
      </c>
      <c r="W3154">
        <v>0</v>
      </c>
      <c r="X3154">
        <v>0</v>
      </c>
      <c r="Y3154">
        <v>0</v>
      </c>
      <c r="AB3154" s="180">
        <v>44285</v>
      </c>
      <c r="AC3154">
        <v>1</v>
      </c>
      <c r="AD3154" t="s">
        <v>1922</v>
      </c>
      <c r="AE3154">
        <v>1</v>
      </c>
      <c r="AF3154">
        <v>30</v>
      </c>
      <c r="AG3154">
        <v>0</v>
      </c>
      <c r="AN3154">
        <v>1</v>
      </c>
      <c r="AO3154">
        <v>1</v>
      </c>
      <c r="AR3154" s="178">
        <v>149056</v>
      </c>
      <c r="AS3154" t="s">
        <v>1921</v>
      </c>
      <c r="AT3154">
        <v>0</v>
      </c>
      <c r="AU3154">
        <v>0</v>
      </c>
      <c r="AV3154">
        <v>890480123</v>
      </c>
      <c r="AW3154" t="s">
        <v>1920</v>
      </c>
      <c r="AX3154">
        <v>5</v>
      </c>
      <c r="BC3154">
        <v>2</v>
      </c>
      <c r="BD3154">
        <v>7</v>
      </c>
      <c r="BE3154">
        <v>2</v>
      </c>
    </row>
    <row r="3155" spans="1:57" x14ac:dyDescent="0.25">
      <c r="A3155" s="179">
        <f t="shared" si="49"/>
        <v>230361</v>
      </c>
      <c r="B3155" t="s">
        <v>1923</v>
      </c>
      <c r="C3155">
        <v>73081066</v>
      </c>
      <c r="D3155">
        <v>144105</v>
      </c>
      <c r="E3155">
        <v>4</v>
      </c>
      <c r="F3155">
        <v>550022822</v>
      </c>
      <c r="G3155" s="180">
        <v>43750</v>
      </c>
      <c r="H3155" s="180">
        <v>45260</v>
      </c>
      <c r="I3155">
        <v>0</v>
      </c>
      <c r="J3155">
        <v>1</v>
      </c>
      <c r="K3155">
        <v>4</v>
      </c>
      <c r="L3155">
        <v>30</v>
      </c>
      <c r="M3155">
        <v>2</v>
      </c>
      <c r="N3155" s="170">
        <v>22490513</v>
      </c>
      <c r="O3155" s="170">
        <v>24960000</v>
      </c>
      <c r="P3155" s="178">
        <v>412919</v>
      </c>
      <c r="Q3155" s="178">
        <v>15875</v>
      </c>
      <c r="R3155" s="178">
        <v>379417</v>
      </c>
      <c r="S3155">
        <v>0</v>
      </c>
      <c r="T3155">
        <v>0</v>
      </c>
      <c r="U3155">
        <v>0</v>
      </c>
      <c r="W3155">
        <v>0</v>
      </c>
      <c r="X3155">
        <v>0</v>
      </c>
      <c r="Y3155">
        <v>0</v>
      </c>
      <c r="AB3155" s="180">
        <v>44285</v>
      </c>
      <c r="AC3155">
        <v>1</v>
      </c>
      <c r="AD3155" t="s">
        <v>1922</v>
      </c>
      <c r="AE3155">
        <v>1</v>
      </c>
      <c r="AF3155">
        <v>30</v>
      </c>
      <c r="AG3155">
        <v>0</v>
      </c>
      <c r="AN3155">
        <v>1</v>
      </c>
      <c r="AO3155">
        <v>1</v>
      </c>
      <c r="AR3155" s="178">
        <v>149056</v>
      </c>
      <c r="AS3155" t="s">
        <v>1921</v>
      </c>
      <c r="AT3155">
        <v>0</v>
      </c>
      <c r="AU3155">
        <v>0</v>
      </c>
      <c r="AV3155">
        <v>890480123</v>
      </c>
      <c r="AW3155" t="s">
        <v>1920</v>
      </c>
      <c r="AX3155">
        <v>5</v>
      </c>
      <c r="BC3155">
        <v>2</v>
      </c>
      <c r="BD3155">
        <v>7</v>
      </c>
      <c r="BE3155">
        <v>2</v>
      </c>
    </row>
    <row r="3156" spans="1:57" x14ac:dyDescent="0.25">
      <c r="A3156" s="179">
        <f t="shared" si="49"/>
        <v>230361</v>
      </c>
      <c r="B3156" t="s">
        <v>1923</v>
      </c>
      <c r="C3156">
        <v>73081066</v>
      </c>
      <c r="D3156">
        <v>144105</v>
      </c>
      <c r="E3156">
        <v>4</v>
      </c>
      <c r="F3156">
        <v>550022823</v>
      </c>
      <c r="G3156" s="180">
        <v>43750</v>
      </c>
      <c r="H3156" s="180">
        <v>45260</v>
      </c>
      <c r="I3156">
        <v>0</v>
      </c>
      <c r="J3156">
        <v>1</v>
      </c>
      <c r="K3156">
        <v>4</v>
      </c>
      <c r="L3156">
        <v>30</v>
      </c>
      <c r="M3156">
        <v>2</v>
      </c>
      <c r="N3156" s="170">
        <v>22490513</v>
      </c>
      <c r="O3156" s="170">
        <v>24960000</v>
      </c>
      <c r="P3156" s="178">
        <v>412919</v>
      </c>
      <c r="Q3156" s="178">
        <v>15875</v>
      </c>
      <c r="R3156" s="178">
        <v>379417</v>
      </c>
      <c r="S3156">
        <v>0</v>
      </c>
      <c r="T3156">
        <v>0</v>
      </c>
      <c r="U3156">
        <v>0</v>
      </c>
      <c r="W3156">
        <v>0</v>
      </c>
      <c r="X3156">
        <v>0</v>
      </c>
      <c r="Y3156">
        <v>0</v>
      </c>
      <c r="AB3156" s="180">
        <v>44285</v>
      </c>
      <c r="AC3156">
        <v>1</v>
      </c>
      <c r="AD3156" t="s">
        <v>1922</v>
      </c>
      <c r="AE3156">
        <v>1</v>
      </c>
      <c r="AF3156">
        <v>30</v>
      </c>
      <c r="AG3156">
        <v>0</v>
      </c>
      <c r="AN3156">
        <v>1</v>
      </c>
      <c r="AO3156">
        <v>1</v>
      </c>
      <c r="AR3156" s="178">
        <v>149056</v>
      </c>
      <c r="AS3156" t="s">
        <v>1921</v>
      </c>
      <c r="AT3156">
        <v>0</v>
      </c>
      <c r="AU3156">
        <v>0</v>
      </c>
      <c r="AV3156">
        <v>890480123</v>
      </c>
      <c r="AW3156" t="s">
        <v>1920</v>
      </c>
      <c r="AX3156">
        <v>5</v>
      </c>
      <c r="BC3156">
        <v>2</v>
      </c>
      <c r="BD3156">
        <v>7</v>
      </c>
      <c r="BE3156">
        <v>2</v>
      </c>
    </row>
    <row r="3157" spans="1:57" x14ac:dyDescent="0.25">
      <c r="A3157" s="179">
        <f t="shared" si="49"/>
        <v>230361</v>
      </c>
      <c r="B3157" t="s">
        <v>1923</v>
      </c>
      <c r="C3157">
        <v>73081066</v>
      </c>
      <c r="D3157">
        <v>144105</v>
      </c>
      <c r="E3157">
        <v>4</v>
      </c>
      <c r="F3157">
        <v>550022824</v>
      </c>
      <c r="G3157" s="180">
        <v>43750</v>
      </c>
      <c r="H3157" s="180">
        <v>45260</v>
      </c>
      <c r="I3157">
        <v>0</v>
      </c>
      <c r="J3157">
        <v>1</v>
      </c>
      <c r="K3157">
        <v>4</v>
      </c>
      <c r="L3157">
        <v>30</v>
      </c>
      <c r="M3157">
        <v>2</v>
      </c>
      <c r="N3157" s="170">
        <v>22490513</v>
      </c>
      <c r="O3157" s="170">
        <v>24960000</v>
      </c>
      <c r="P3157" s="178">
        <v>412919</v>
      </c>
      <c r="Q3157" s="178">
        <v>15875</v>
      </c>
      <c r="R3157" s="178">
        <v>379417</v>
      </c>
      <c r="S3157">
        <v>0</v>
      </c>
      <c r="T3157">
        <v>0</v>
      </c>
      <c r="U3157">
        <v>0</v>
      </c>
      <c r="W3157">
        <v>0</v>
      </c>
      <c r="X3157">
        <v>0</v>
      </c>
      <c r="Y3157">
        <v>0</v>
      </c>
      <c r="AB3157" s="180">
        <v>44285</v>
      </c>
      <c r="AC3157">
        <v>1</v>
      </c>
      <c r="AD3157" t="s">
        <v>1922</v>
      </c>
      <c r="AE3157">
        <v>1</v>
      </c>
      <c r="AF3157">
        <v>30</v>
      </c>
      <c r="AG3157">
        <v>0</v>
      </c>
      <c r="AN3157">
        <v>1</v>
      </c>
      <c r="AO3157">
        <v>1</v>
      </c>
      <c r="AR3157" s="178">
        <v>149056</v>
      </c>
      <c r="AS3157" t="s">
        <v>1921</v>
      </c>
      <c r="AT3157">
        <v>0</v>
      </c>
      <c r="AU3157">
        <v>0</v>
      </c>
      <c r="AV3157">
        <v>890480123</v>
      </c>
      <c r="AW3157" t="s">
        <v>1920</v>
      </c>
      <c r="AX3157">
        <v>5</v>
      </c>
      <c r="BC3157">
        <v>2</v>
      </c>
      <c r="BD3157">
        <v>7</v>
      </c>
      <c r="BE3157">
        <v>2</v>
      </c>
    </row>
    <row r="3158" spans="1:57" x14ac:dyDescent="0.25">
      <c r="A3158" s="179">
        <f t="shared" si="49"/>
        <v>230386</v>
      </c>
      <c r="B3158" t="s">
        <v>1923</v>
      </c>
      <c r="C3158">
        <v>73081066</v>
      </c>
      <c r="D3158">
        <v>144105</v>
      </c>
      <c r="E3158">
        <v>4</v>
      </c>
      <c r="F3158">
        <v>550022858</v>
      </c>
      <c r="G3158" s="180">
        <v>43753</v>
      </c>
      <c r="H3158" s="180">
        <v>45260</v>
      </c>
      <c r="I3158">
        <v>0</v>
      </c>
      <c r="J3158">
        <v>1</v>
      </c>
      <c r="K3158">
        <v>4</v>
      </c>
      <c r="L3158">
        <v>30</v>
      </c>
      <c r="M3158">
        <v>2</v>
      </c>
      <c r="N3158" s="170">
        <v>22490513</v>
      </c>
      <c r="O3158" s="170">
        <v>24960000</v>
      </c>
      <c r="P3158" s="178">
        <v>412960</v>
      </c>
      <c r="Q3158" s="178">
        <v>15876</v>
      </c>
      <c r="R3158" s="178">
        <v>379457</v>
      </c>
      <c r="S3158">
        <v>0</v>
      </c>
      <c r="T3158">
        <v>0</v>
      </c>
      <c r="U3158">
        <v>0</v>
      </c>
      <c r="W3158">
        <v>0</v>
      </c>
      <c r="X3158">
        <v>0</v>
      </c>
      <c r="Y3158">
        <v>0</v>
      </c>
      <c r="AB3158" s="180">
        <v>44285</v>
      </c>
      <c r="AC3158">
        <v>1</v>
      </c>
      <c r="AD3158" t="s">
        <v>1922</v>
      </c>
      <c r="AE3158">
        <v>1</v>
      </c>
      <c r="AF3158">
        <v>30</v>
      </c>
      <c r="AG3158">
        <v>0</v>
      </c>
      <c r="AN3158">
        <v>1</v>
      </c>
      <c r="AO3158">
        <v>1</v>
      </c>
      <c r="AR3158" s="178">
        <v>149071</v>
      </c>
      <c r="AS3158" t="s">
        <v>1921</v>
      </c>
      <c r="AT3158">
        <v>0</v>
      </c>
      <c r="AU3158">
        <v>0</v>
      </c>
      <c r="AV3158">
        <v>890480123</v>
      </c>
      <c r="AW3158" t="s">
        <v>1920</v>
      </c>
      <c r="AX3158">
        <v>5</v>
      </c>
      <c r="BC3158">
        <v>2</v>
      </c>
      <c r="BD3158">
        <v>7</v>
      </c>
      <c r="BE3158">
        <v>2</v>
      </c>
    </row>
    <row r="3159" spans="1:57" x14ac:dyDescent="0.25">
      <c r="A3159" s="179">
        <f t="shared" si="49"/>
        <v>148365</v>
      </c>
      <c r="B3159" t="s">
        <v>1923</v>
      </c>
      <c r="C3159">
        <v>73081066</v>
      </c>
      <c r="D3159">
        <v>144105</v>
      </c>
      <c r="E3159">
        <v>4</v>
      </c>
      <c r="F3159">
        <v>550022880</v>
      </c>
      <c r="G3159" s="180">
        <v>43756</v>
      </c>
      <c r="H3159" s="180">
        <v>45260</v>
      </c>
      <c r="I3159">
        <v>0</v>
      </c>
      <c r="J3159">
        <v>1</v>
      </c>
      <c r="K3159">
        <v>4</v>
      </c>
      <c r="L3159">
        <v>30</v>
      </c>
      <c r="M3159">
        <v>2</v>
      </c>
      <c r="N3159" s="170">
        <v>22490513</v>
      </c>
      <c r="O3159" s="170">
        <v>24960000</v>
      </c>
      <c r="P3159" s="178">
        <v>266268</v>
      </c>
      <c r="Q3159" s="178">
        <v>10237</v>
      </c>
      <c r="R3159" s="178">
        <v>244364</v>
      </c>
      <c r="S3159">
        <v>0</v>
      </c>
      <c r="T3159">
        <v>0</v>
      </c>
      <c r="U3159">
        <v>0</v>
      </c>
      <c r="W3159">
        <v>0</v>
      </c>
      <c r="X3159">
        <v>0</v>
      </c>
      <c r="Y3159">
        <v>0</v>
      </c>
      <c r="AB3159" s="180">
        <v>44285</v>
      </c>
      <c r="AC3159">
        <v>1</v>
      </c>
      <c r="AD3159" t="s">
        <v>1922</v>
      </c>
      <c r="AE3159">
        <v>1</v>
      </c>
      <c r="AF3159">
        <v>30</v>
      </c>
      <c r="AG3159">
        <v>0</v>
      </c>
      <c r="AN3159">
        <v>1</v>
      </c>
      <c r="AO3159">
        <v>1</v>
      </c>
      <c r="AR3159" s="178">
        <v>95999</v>
      </c>
      <c r="AS3159" t="s">
        <v>1921</v>
      </c>
      <c r="AT3159">
        <v>0</v>
      </c>
      <c r="AU3159">
        <v>0</v>
      </c>
      <c r="AV3159">
        <v>890480123</v>
      </c>
      <c r="AW3159" t="s">
        <v>1920</v>
      </c>
      <c r="AX3159">
        <v>5</v>
      </c>
      <c r="BC3159">
        <v>2</v>
      </c>
      <c r="BD3159">
        <v>7</v>
      </c>
      <c r="BE3159">
        <v>2</v>
      </c>
    </row>
    <row r="3160" spans="1:57" x14ac:dyDescent="0.25">
      <c r="A3160" s="179">
        <f t="shared" si="49"/>
        <v>222820</v>
      </c>
      <c r="B3160" t="s">
        <v>1923</v>
      </c>
      <c r="C3160">
        <v>73081066</v>
      </c>
      <c r="D3160">
        <v>144105</v>
      </c>
      <c r="E3160">
        <v>4</v>
      </c>
      <c r="F3160">
        <v>550022891</v>
      </c>
      <c r="G3160" s="180">
        <v>43757</v>
      </c>
      <c r="H3160" s="180">
        <v>45260</v>
      </c>
      <c r="I3160">
        <v>0</v>
      </c>
      <c r="J3160">
        <v>1</v>
      </c>
      <c r="K3160">
        <v>4</v>
      </c>
      <c r="L3160">
        <v>30</v>
      </c>
      <c r="M3160">
        <v>2</v>
      </c>
      <c r="N3160" s="170">
        <v>22490513</v>
      </c>
      <c r="O3160" s="170">
        <v>24960000</v>
      </c>
      <c r="P3160" s="178">
        <v>399401</v>
      </c>
      <c r="Q3160" s="178">
        <v>15355</v>
      </c>
      <c r="R3160" s="178">
        <v>366996</v>
      </c>
      <c r="S3160">
        <v>0</v>
      </c>
      <c r="T3160">
        <v>0</v>
      </c>
      <c r="U3160">
        <v>0</v>
      </c>
      <c r="W3160">
        <v>0</v>
      </c>
      <c r="X3160">
        <v>0</v>
      </c>
      <c r="Y3160">
        <v>0</v>
      </c>
      <c r="AB3160" s="180">
        <v>44285</v>
      </c>
      <c r="AC3160">
        <v>1</v>
      </c>
      <c r="AD3160" t="s">
        <v>1922</v>
      </c>
      <c r="AE3160">
        <v>1</v>
      </c>
      <c r="AF3160">
        <v>30</v>
      </c>
      <c r="AG3160">
        <v>0</v>
      </c>
      <c r="AN3160">
        <v>1</v>
      </c>
      <c r="AO3160">
        <v>1</v>
      </c>
      <c r="AR3160" s="178">
        <v>144176</v>
      </c>
      <c r="AS3160" t="s">
        <v>1921</v>
      </c>
      <c r="AT3160">
        <v>0</v>
      </c>
      <c r="AU3160">
        <v>0</v>
      </c>
      <c r="AV3160">
        <v>890480123</v>
      </c>
      <c r="AW3160" t="s">
        <v>1920</v>
      </c>
      <c r="AX3160">
        <v>5</v>
      </c>
      <c r="BC3160">
        <v>2</v>
      </c>
      <c r="BD3160">
        <v>7</v>
      </c>
      <c r="BE3160">
        <v>2</v>
      </c>
    </row>
    <row r="3161" spans="1:57" x14ac:dyDescent="0.25">
      <c r="A3161" s="179">
        <f t="shared" si="49"/>
        <v>222820</v>
      </c>
      <c r="B3161" t="s">
        <v>1923</v>
      </c>
      <c r="C3161">
        <v>73081066</v>
      </c>
      <c r="D3161">
        <v>144105</v>
      </c>
      <c r="E3161">
        <v>4</v>
      </c>
      <c r="F3161">
        <v>550022892</v>
      </c>
      <c r="G3161" s="180">
        <v>43757</v>
      </c>
      <c r="H3161" s="180">
        <v>45260</v>
      </c>
      <c r="I3161">
        <v>0</v>
      </c>
      <c r="J3161">
        <v>1</v>
      </c>
      <c r="K3161">
        <v>4</v>
      </c>
      <c r="L3161">
        <v>30</v>
      </c>
      <c r="M3161">
        <v>2</v>
      </c>
      <c r="N3161" s="170">
        <v>22490513</v>
      </c>
      <c r="O3161" s="170">
        <v>24960000</v>
      </c>
      <c r="P3161" s="178">
        <v>399401</v>
      </c>
      <c r="Q3161" s="178">
        <v>15355</v>
      </c>
      <c r="R3161" s="178">
        <v>366996</v>
      </c>
      <c r="S3161">
        <v>0</v>
      </c>
      <c r="T3161">
        <v>0</v>
      </c>
      <c r="U3161">
        <v>0</v>
      </c>
      <c r="W3161">
        <v>0</v>
      </c>
      <c r="X3161">
        <v>0</v>
      </c>
      <c r="Y3161">
        <v>0</v>
      </c>
      <c r="AB3161" s="180">
        <v>44285</v>
      </c>
      <c r="AC3161">
        <v>1</v>
      </c>
      <c r="AD3161" t="s">
        <v>1922</v>
      </c>
      <c r="AE3161">
        <v>1</v>
      </c>
      <c r="AF3161">
        <v>30</v>
      </c>
      <c r="AG3161">
        <v>0</v>
      </c>
      <c r="AN3161">
        <v>1</v>
      </c>
      <c r="AO3161">
        <v>1</v>
      </c>
      <c r="AR3161" s="178">
        <v>144176</v>
      </c>
      <c r="AS3161" t="s">
        <v>1921</v>
      </c>
      <c r="AT3161">
        <v>0</v>
      </c>
      <c r="AU3161">
        <v>0</v>
      </c>
      <c r="AV3161">
        <v>890480123</v>
      </c>
      <c r="AW3161" t="s">
        <v>1920</v>
      </c>
      <c r="AX3161">
        <v>5</v>
      </c>
      <c r="BC3161">
        <v>2</v>
      </c>
      <c r="BD3161">
        <v>7</v>
      </c>
      <c r="BE3161">
        <v>2</v>
      </c>
    </row>
    <row r="3162" spans="1:57" x14ac:dyDescent="0.25">
      <c r="A3162" s="179">
        <f t="shared" si="49"/>
        <v>222820</v>
      </c>
      <c r="B3162" t="s">
        <v>1923</v>
      </c>
      <c r="C3162">
        <v>73081066</v>
      </c>
      <c r="D3162">
        <v>144105</v>
      </c>
      <c r="E3162">
        <v>4</v>
      </c>
      <c r="F3162">
        <v>550022893</v>
      </c>
      <c r="G3162" s="180">
        <v>43757</v>
      </c>
      <c r="H3162" s="180">
        <v>45260</v>
      </c>
      <c r="I3162">
        <v>0</v>
      </c>
      <c r="J3162">
        <v>1</v>
      </c>
      <c r="K3162">
        <v>4</v>
      </c>
      <c r="L3162">
        <v>30</v>
      </c>
      <c r="M3162">
        <v>2</v>
      </c>
      <c r="N3162" s="170">
        <v>22490513</v>
      </c>
      <c r="O3162" s="170">
        <v>24960000</v>
      </c>
      <c r="P3162" s="178">
        <v>399401</v>
      </c>
      <c r="Q3162" s="178">
        <v>15355</v>
      </c>
      <c r="R3162" s="178">
        <v>366996</v>
      </c>
      <c r="S3162">
        <v>0</v>
      </c>
      <c r="T3162">
        <v>0</v>
      </c>
      <c r="U3162">
        <v>0</v>
      </c>
      <c r="W3162">
        <v>0</v>
      </c>
      <c r="X3162">
        <v>0</v>
      </c>
      <c r="Y3162">
        <v>0</v>
      </c>
      <c r="AB3162" s="180">
        <v>44285</v>
      </c>
      <c r="AC3162">
        <v>1</v>
      </c>
      <c r="AD3162" t="s">
        <v>1922</v>
      </c>
      <c r="AE3162">
        <v>1</v>
      </c>
      <c r="AF3162">
        <v>30</v>
      </c>
      <c r="AG3162">
        <v>0</v>
      </c>
      <c r="AN3162">
        <v>1</v>
      </c>
      <c r="AO3162">
        <v>1</v>
      </c>
      <c r="AR3162" s="178">
        <v>144176</v>
      </c>
      <c r="AS3162" t="s">
        <v>1921</v>
      </c>
      <c r="AT3162">
        <v>0</v>
      </c>
      <c r="AU3162">
        <v>0</v>
      </c>
      <c r="AV3162">
        <v>890480123</v>
      </c>
      <c r="AW3162" t="s">
        <v>1920</v>
      </c>
      <c r="AX3162">
        <v>5</v>
      </c>
      <c r="BC3162">
        <v>2</v>
      </c>
      <c r="BD3162">
        <v>7</v>
      </c>
      <c r="BE3162">
        <v>2</v>
      </c>
    </row>
    <row r="3163" spans="1:57" x14ac:dyDescent="0.25">
      <c r="A3163" s="179">
        <f t="shared" si="49"/>
        <v>222820</v>
      </c>
      <c r="B3163" t="s">
        <v>1923</v>
      </c>
      <c r="C3163">
        <v>73081066</v>
      </c>
      <c r="D3163">
        <v>144105</v>
      </c>
      <c r="E3163">
        <v>4</v>
      </c>
      <c r="F3163">
        <v>550022894</v>
      </c>
      <c r="G3163" s="180">
        <v>43757</v>
      </c>
      <c r="H3163" s="180">
        <v>45260</v>
      </c>
      <c r="I3163">
        <v>0</v>
      </c>
      <c r="J3163">
        <v>1</v>
      </c>
      <c r="K3163">
        <v>4</v>
      </c>
      <c r="L3163">
        <v>30</v>
      </c>
      <c r="M3163">
        <v>2</v>
      </c>
      <c r="N3163" s="170">
        <v>22490513</v>
      </c>
      <c r="O3163" s="170">
        <v>24960000</v>
      </c>
      <c r="P3163" s="178">
        <v>399401</v>
      </c>
      <c r="Q3163" s="178">
        <v>15355</v>
      </c>
      <c r="R3163" s="178">
        <v>366996</v>
      </c>
      <c r="S3163">
        <v>0</v>
      </c>
      <c r="T3163">
        <v>0</v>
      </c>
      <c r="U3163">
        <v>0</v>
      </c>
      <c r="W3163">
        <v>0</v>
      </c>
      <c r="X3163">
        <v>0</v>
      </c>
      <c r="Y3163">
        <v>0</v>
      </c>
      <c r="AB3163" s="180">
        <v>44285</v>
      </c>
      <c r="AC3163">
        <v>1</v>
      </c>
      <c r="AD3163" t="s">
        <v>1922</v>
      </c>
      <c r="AE3163">
        <v>1</v>
      </c>
      <c r="AF3163">
        <v>30</v>
      </c>
      <c r="AG3163">
        <v>0</v>
      </c>
      <c r="AN3163">
        <v>1</v>
      </c>
      <c r="AO3163">
        <v>1</v>
      </c>
      <c r="AR3163" s="178">
        <v>144176</v>
      </c>
      <c r="AS3163" t="s">
        <v>1921</v>
      </c>
      <c r="AT3163">
        <v>0</v>
      </c>
      <c r="AU3163">
        <v>0</v>
      </c>
      <c r="AV3163">
        <v>890480123</v>
      </c>
      <c r="AW3163" t="s">
        <v>1920</v>
      </c>
      <c r="AX3163">
        <v>5</v>
      </c>
      <c r="BC3163">
        <v>2</v>
      </c>
      <c r="BD3163">
        <v>7</v>
      </c>
      <c r="BE3163">
        <v>2</v>
      </c>
    </row>
    <row r="3164" spans="1:57" x14ac:dyDescent="0.25">
      <c r="A3164" s="179">
        <f t="shared" si="49"/>
        <v>222837</v>
      </c>
      <c r="B3164" t="s">
        <v>1923</v>
      </c>
      <c r="C3164">
        <v>73081066</v>
      </c>
      <c r="D3164">
        <v>144105</v>
      </c>
      <c r="E3164">
        <v>4</v>
      </c>
      <c r="F3164">
        <v>550022917</v>
      </c>
      <c r="G3164" s="180">
        <v>43760</v>
      </c>
      <c r="H3164" s="180">
        <v>45260</v>
      </c>
      <c r="I3164">
        <v>0</v>
      </c>
      <c r="J3164">
        <v>1</v>
      </c>
      <c r="K3164">
        <v>4</v>
      </c>
      <c r="L3164">
        <v>30</v>
      </c>
      <c r="M3164">
        <v>2</v>
      </c>
      <c r="N3164" s="170">
        <v>22490513</v>
      </c>
      <c r="O3164" s="170">
        <v>24960000</v>
      </c>
      <c r="P3164" s="178">
        <v>399432</v>
      </c>
      <c r="Q3164" s="178">
        <v>15356</v>
      </c>
      <c r="R3164" s="178">
        <v>367024</v>
      </c>
      <c r="S3164">
        <v>0</v>
      </c>
      <c r="T3164">
        <v>0</v>
      </c>
      <c r="U3164">
        <v>0</v>
      </c>
      <c r="W3164">
        <v>0</v>
      </c>
      <c r="X3164">
        <v>0</v>
      </c>
      <c r="Y3164">
        <v>0</v>
      </c>
      <c r="AB3164" s="180">
        <v>44285</v>
      </c>
      <c r="AC3164">
        <v>1</v>
      </c>
      <c r="AD3164" t="s">
        <v>1922</v>
      </c>
      <c r="AE3164">
        <v>1</v>
      </c>
      <c r="AF3164">
        <v>30</v>
      </c>
      <c r="AG3164">
        <v>0</v>
      </c>
      <c r="AN3164">
        <v>1</v>
      </c>
      <c r="AO3164">
        <v>1</v>
      </c>
      <c r="AR3164" s="178">
        <v>144187</v>
      </c>
      <c r="AS3164" t="s">
        <v>1921</v>
      </c>
      <c r="AT3164">
        <v>0</v>
      </c>
      <c r="AU3164">
        <v>0</v>
      </c>
      <c r="AV3164">
        <v>890480123</v>
      </c>
      <c r="AW3164" t="s">
        <v>1920</v>
      </c>
      <c r="AX3164">
        <v>5</v>
      </c>
      <c r="BC3164">
        <v>2</v>
      </c>
      <c r="BD3164">
        <v>7</v>
      </c>
      <c r="BE3164">
        <v>2</v>
      </c>
    </row>
    <row r="3165" spans="1:57" x14ac:dyDescent="0.25">
      <c r="A3165" s="179">
        <f t="shared" si="49"/>
        <v>222837</v>
      </c>
      <c r="B3165" t="s">
        <v>1923</v>
      </c>
      <c r="C3165">
        <v>73081066</v>
      </c>
      <c r="D3165">
        <v>144105</v>
      </c>
      <c r="E3165">
        <v>4</v>
      </c>
      <c r="F3165">
        <v>550022918</v>
      </c>
      <c r="G3165" s="180">
        <v>43760</v>
      </c>
      <c r="H3165" s="180">
        <v>45260</v>
      </c>
      <c r="I3165">
        <v>0</v>
      </c>
      <c r="J3165">
        <v>1</v>
      </c>
      <c r="K3165">
        <v>4</v>
      </c>
      <c r="L3165">
        <v>30</v>
      </c>
      <c r="M3165">
        <v>2</v>
      </c>
      <c r="N3165" s="170">
        <v>22490513</v>
      </c>
      <c r="O3165" s="170">
        <v>24960000</v>
      </c>
      <c r="P3165" s="178">
        <v>399432</v>
      </c>
      <c r="Q3165" s="178">
        <v>15356</v>
      </c>
      <c r="R3165" s="178">
        <v>367024</v>
      </c>
      <c r="S3165">
        <v>0</v>
      </c>
      <c r="T3165">
        <v>0</v>
      </c>
      <c r="U3165">
        <v>0</v>
      </c>
      <c r="W3165">
        <v>0</v>
      </c>
      <c r="X3165">
        <v>0</v>
      </c>
      <c r="Y3165">
        <v>0</v>
      </c>
      <c r="AB3165" s="180">
        <v>44285</v>
      </c>
      <c r="AC3165">
        <v>1</v>
      </c>
      <c r="AD3165" t="s">
        <v>1922</v>
      </c>
      <c r="AE3165">
        <v>1</v>
      </c>
      <c r="AF3165">
        <v>30</v>
      </c>
      <c r="AG3165">
        <v>0</v>
      </c>
      <c r="AN3165">
        <v>1</v>
      </c>
      <c r="AO3165">
        <v>1</v>
      </c>
      <c r="AR3165" s="178">
        <v>144187</v>
      </c>
      <c r="AS3165" t="s">
        <v>1921</v>
      </c>
      <c r="AT3165">
        <v>0</v>
      </c>
      <c r="AU3165">
        <v>0</v>
      </c>
      <c r="AV3165">
        <v>890480123</v>
      </c>
      <c r="AW3165" t="s">
        <v>1920</v>
      </c>
      <c r="AX3165">
        <v>5</v>
      </c>
      <c r="BC3165">
        <v>2</v>
      </c>
      <c r="BD3165">
        <v>7</v>
      </c>
      <c r="BE3165">
        <v>2</v>
      </c>
    </row>
    <row r="3166" spans="1:57" x14ac:dyDescent="0.25">
      <c r="A3166" s="179">
        <f t="shared" si="49"/>
        <v>222837</v>
      </c>
      <c r="B3166" t="s">
        <v>1923</v>
      </c>
      <c r="C3166">
        <v>73081066</v>
      </c>
      <c r="D3166">
        <v>144105</v>
      </c>
      <c r="E3166">
        <v>4</v>
      </c>
      <c r="F3166">
        <v>550022919</v>
      </c>
      <c r="G3166" s="180">
        <v>43760</v>
      </c>
      <c r="H3166" s="180">
        <v>45260</v>
      </c>
      <c r="I3166">
        <v>0</v>
      </c>
      <c r="J3166">
        <v>1</v>
      </c>
      <c r="K3166">
        <v>4</v>
      </c>
      <c r="L3166">
        <v>30</v>
      </c>
      <c r="M3166">
        <v>2</v>
      </c>
      <c r="N3166" s="170">
        <v>22490513</v>
      </c>
      <c r="O3166" s="170">
        <v>24960000</v>
      </c>
      <c r="P3166" s="178">
        <v>399432</v>
      </c>
      <c r="Q3166" s="178">
        <v>15356</v>
      </c>
      <c r="R3166" s="178">
        <v>367024</v>
      </c>
      <c r="S3166">
        <v>0</v>
      </c>
      <c r="T3166">
        <v>0</v>
      </c>
      <c r="U3166">
        <v>0</v>
      </c>
      <c r="W3166">
        <v>0</v>
      </c>
      <c r="X3166">
        <v>0</v>
      </c>
      <c r="Y3166">
        <v>0</v>
      </c>
      <c r="AB3166" s="180">
        <v>44285</v>
      </c>
      <c r="AC3166">
        <v>1</v>
      </c>
      <c r="AD3166" t="s">
        <v>1922</v>
      </c>
      <c r="AE3166">
        <v>1</v>
      </c>
      <c r="AF3166">
        <v>30</v>
      </c>
      <c r="AG3166">
        <v>0</v>
      </c>
      <c r="AN3166">
        <v>1</v>
      </c>
      <c r="AO3166">
        <v>1</v>
      </c>
      <c r="AR3166" s="178">
        <v>144187</v>
      </c>
      <c r="AS3166" t="s">
        <v>1921</v>
      </c>
      <c r="AT3166">
        <v>0</v>
      </c>
      <c r="AU3166">
        <v>0</v>
      </c>
      <c r="AV3166">
        <v>890480123</v>
      </c>
      <c r="AW3166" t="s">
        <v>1920</v>
      </c>
      <c r="AX3166">
        <v>5</v>
      </c>
      <c r="BC3166">
        <v>2</v>
      </c>
      <c r="BD3166">
        <v>7</v>
      </c>
      <c r="BE3166">
        <v>2</v>
      </c>
    </row>
    <row r="3167" spans="1:57" x14ac:dyDescent="0.25">
      <c r="A3167" s="179">
        <f t="shared" si="49"/>
        <v>222837</v>
      </c>
      <c r="B3167" t="s">
        <v>1923</v>
      </c>
      <c r="C3167">
        <v>73081066</v>
      </c>
      <c r="D3167">
        <v>144105</v>
      </c>
      <c r="E3167">
        <v>4</v>
      </c>
      <c r="F3167">
        <v>550022920</v>
      </c>
      <c r="G3167" s="180">
        <v>43760</v>
      </c>
      <c r="H3167" s="180">
        <v>45260</v>
      </c>
      <c r="I3167">
        <v>0</v>
      </c>
      <c r="J3167">
        <v>1</v>
      </c>
      <c r="K3167">
        <v>4</v>
      </c>
      <c r="L3167">
        <v>30</v>
      </c>
      <c r="M3167">
        <v>2</v>
      </c>
      <c r="N3167" s="170">
        <v>22490513</v>
      </c>
      <c r="O3167" s="170">
        <v>24960000</v>
      </c>
      <c r="P3167" s="178">
        <v>399432</v>
      </c>
      <c r="Q3167" s="178">
        <v>15356</v>
      </c>
      <c r="R3167" s="178">
        <v>367024</v>
      </c>
      <c r="S3167">
        <v>0</v>
      </c>
      <c r="T3167">
        <v>0</v>
      </c>
      <c r="U3167">
        <v>0</v>
      </c>
      <c r="W3167">
        <v>0</v>
      </c>
      <c r="X3167">
        <v>0</v>
      </c>
      <c r="Y3167">
        <v>0</v>
      </c>
      <c r="AB3167" s="180">
        <v>44285</v>
      </c>
      <c r="AC3167">
        <v>1</v>
      </c>
      <c r="AD3167" t="s">
        <v>1922</v>
      </c>
      <c r="AE3167">
        <v>1</v>
      </c>
      <c r="AF3167">
        <v>30</v>
      </c>
      <c r="AG3167">
        <v>0</v>
      </c>
      <c r="AN3167">
        <v>1</v>
      </c>
      <c r="AO3167">
        <v>1</v>
      </c>
      <c r="AR3167" s="178">
        <v>144187</v>
      </c>
      <c r="AS3167" t="s">
        <v>1921</v>
      </c>
      <c r="AT3167">
        <v>0</v>
      </c>
      <c r="AU3167">
        <v>0</v>
      </c>
      <c r="AV3167">
        <v>890480123</v>
      </c>
      <c r="AW3167" t="s">
        <v>1920</v>
      </c>
      <c r="AX3167">
        <v>5</v>
      </c>
      <c r="BC3167">
        <v>2</v>
      </c>
      <c r="BD3167">
        <v>7</v>
      </c>
      <c r="BE3167">
        <v>2</v>
      </c>
    </row>
    <row r="3168" spans="1:57" x14ac:dyDescent="0.25">
      <c r="A3168" s="179">
        <f t="shared" si="49"/>
        <v>222849</v>
      </c>
      <c r="B3168" t="s">
        <v>1923</v>
      </c>
      <c r="C3168">
        <v>73081066</v>
      </c>
      <c r="D3168">
        <v>144105</v>
      </c>
      <c r="E3168">
        <v>4</v>
      </c>
      <c r="F3168">
        <v>550022946</v>
      </c>
      <c r="G3168" s="180">
        <v>43762</v>
      </c>
      <c r="H3168" s="180">
        <v>45260</v>
      </c>
      <c r="I3168">
        <v>0</v>
      </c>
      <c r="J3168">
        <v>1</v>
      </c>
      <c r="K3168">
        <v>4</v>
      </c>
      <c r="L3168">
        <v>30</v>
      </c>
      <c r="M3168">
        <v>2</v>
      </c>
      <c r="N3168" s="170">
        <v>22490513</v>
      </c>
      <c r="O3168" s="170">
        <v>24960000</v>
      </c>
      <c r="P3168" s="178">
        <v>399453</v>
      </c>
      <c r="Q3168" s="178">
        <v>15357</v>
      </c>
      <c r="R3168" s="178">
        <v>367043</v>
      </c>
      <c r="S3168">
        <v>0</v>
      </c>
      <c r="T3168">
        <v>0</v>
      </c>
      <c r="U3168">
        <v>0</v>
      </c>
      <c r="W3168">
        <v>0</v>
      </c>
      <c r="X3168">
        <v>0</v>
      </c>
      <c r="Y3168">
        <v>0</v>
      </c>
      <c r="AB3168" s="180">
        <v>44285</v>
      </c>
      <c r="AC3168">
        <v>1</v>
      </c>
      <c r="AD3168" t="s">
        <v>1922</v>
      </c>
      <c r="AE3168">
        <v>1</v>
      </c>
      <c r="AF3168">
        <v>30</v>
      </c>
      <c r="AG3168">
        <v>0</v>
      </c>
      <c r="AN3168">
        <v>1</v>
      </c>
      <c r="AO3168">
        <v>1</v>
      </c>
      <c r="AR3168" s="178">
        <v>144194</v>
      </c>
      <c r="AS3168" t="s">
        <v>1921</v>
      </c>
      <c r="AT3168">
        <v>0</v>
      </c>
      <c r="AU3168">
        <v>0</v>
      </c>
      <c r="AV3168">
        <v>890480123</v>
      </c>
      <c r="AW3168" t="s">
        <v>1920</v>
      </c>
      <c r="AX3168">
        <v>5</v>
      </c>
      <c r="BC3168">
        <v>2</v>
      </c>
      <c r="BD3168">
        <v>7</v>
      </c>
      <c r="BE3168">
        <v>2</v>
      </c>
    </row>
    <row r="3169" spans="1:57" x14ac:dyDescent="0.25">
      <c r="A3169" s="179">
        <f t="shared" si="49"/>
        <v>222849</v>
      </c>
      <c r="B3169" t="s">
        <v>1923</v>
      </c>
      <c r="C3169">
        <v>73081066</v>
      </c>
      <c r="D3169">
        <v>144105</v>
      </c>
      <c r="E3169">
        <v>4</v>
      </c>
      <c r="F3169">
        <v>550022947</v>
      </c>
      <c r="G3169" s="180">
        <v>43762</v>
      </c>
      <c r="H3169" s="180">
        <v>45260</v>
      </c>
      <c r="I3169">
        <v>0</v>
      </c>
      <c r="J3169">
        <v>1</v>
      </c>
      <c r="K3169">
        <v>4</v>
      </c>
      <c r="L3169">
        <v>30</v>
      </c>
      <c r="M3169">
        <v>2</v>
      </c>
      <c r="N3169" s="170">
        <v>22490513</v>
      </c>
      <c r="O3169" s="170">
        <v>24960000</v>
      </c>
      <c r="P3169" s="178">
        <v>399453</v>
      </c>
      <c r="Q3169" s="178">
        <v>15357</v>
      </c>
      <c r="R3169" s="178">
        <v>367043</v>
      </c>
      <c r="S3169">
        <v>0</v>
      </c>
      <c r="T3169">
        <v>0</v>
      </c>
      <c r="U3169">
        <v>0</v>
      </c>
      <c r="W3169">
        <v>0</v>
      </c>
      <c r="X3169">
        <v>0</v>
      </c>
      <c r="Y3169">
        <v>0</v>
      </c>
      <c r="AB3169" s="180">
        <v>44285</v>
      </c>
      <c r="AC3169">
        <v>1</v>
      </c>
      <c r="AD3169" t="s">
        <v>1922</v>
      </c>
      <c r="AE3169">
        <v>1</v>
      </c>
      <c r="AF3169">
        <v>30</v>
      </c>
      <c r="AG3169">
        <v>0</v>
      </c>
      <c r="AN3169">
        <v>1</v>
      </c>
      <c r="AO3169">
        <v>1</v>
      </c>
      <c r="AR3169" s="178">
        <v>144194</v>
      </c>
      <c r="AS3169" t="s">
        <v>1921</v>
      </c>
      <c r="AT3169">
        <v>0</v>
      </c>
      <c r="AU3169">
        <v>0</v>
      </c>
      <c r="AV3169">
        <v>890480123</v>
      </c>
      <c r="AW3169" t="s">
        <v>1920</v>
      </c>
      <c r="AX3169">
        <v>5</v>
      </c>
      <c r="BC3169">
        <v>2</v>
      </c>
      <c r="BD3169">
        <v>7</v>
      </c>
      <c r="BE3169">
        <v>2</v>
      </c>
    </row>
    <row r="3170" spans="1:57" x14ac:dyDescent="0.25">
      <c r="A3170" s="179">
        <f t="shared" si="49"/>
        <v>227769</v>
      </c>
      <c r="B3170" t="s">
        <v>1923</v>
      </c>
      <c r="C3170">
        <v>73081066</v>
      </c>
      <c r="D3170">
        <v>144105</v>
      </c>
      <c r="E3170">
        <v>4</v>
      </c>
      <c r="F3170">
        <v>550022948</v>
      </c>
      <c r="G3170" s="180">
        <v>43762</v>
      </c>
      <c r="H3170" s="180">
        <v>45260</v>
      </c>
      <c r="I3170">
        <v>0</v>
      </c>
      <c r="J3170">
        <v>1</v>
      </c>
      <c r="K3170">
        <v>4</v>
      </c>
      <c r="L3170">
        <v>30</v>
      </c>
      <c r="M3170">
        <v>2</v>
      </c>
      <c r="N3170" s="170">
        <v>22490513</v>
      </c>
      <c r="O3170" s="170">
        <v>24960000</v>
      </c>
      <c r="P3170" s="178">
        <v>408277</v>
      </c>
      <c r="Q3170" s="178">
        <v>15696</v>
      </c>
      <c r="R3170" s="178">
        <v>375147</v>
      </c>
      <c r="S3170">
        <v>0</v>
      </c>
      <c r="T3170">
        <v>0</v>
      </c>
      <c r="U3170">
        <v>0</v>
      </c>
      <c r="W3170">
        <v>0</v>
      </c>
      <c r="X3170">
        <v>0</v>
      </c>
      <c r="Y3170">
        <v>0</v>
      </c>
      <c r="AB3170" s="180">
        <v>44285</v>
      </c>
      <c r="AC3170">
        <v>1</v>
      </c>
      <c r="AD3170" t="s">
        <v>1922</v>
      </c>
      <c r="AE3170">
        <v>1</v>
      </c>
      <c r="AF3170">
        <v>30</v>
      </c>
      <c r="AG3170">
        <v>0</v>
      </c>
      <c r="AN3170">
        <v>1</v>
      </c>
      <c r="AO3170">
        <v>1</v>
      </c>
      <c r="AR3170" s="178">
        <v>147378</v>
      </c>
      <c r="AS3170" t="s">
        <v>1921</v>
      </c>
      <c r="AT3170">
        <v>0</v>
      </c>
      <c r="AU3170">
        <v>0</v>
      </c>
      <c r="AV3170">
        <v>890480123</v>
      </c>
      <c r="AW3170" t="s">
        <v>1920</v>
      </c>
      <c r="AX3170">
        <v>5</v>
      </c>
      <c r="BC3170">
        <v>2</v>
      </c>
      <c r="BD3170">
        <v>7</v>
      </c>
      <c r="BE3170">
        <v>2</v>
      </c>
    </row>
    <row r="3171" spans="1:57" x14ac:dyDescent="0.25">
      <c r="A3171" s="179">
        <f t="shared" si="49"/>
        <v>254703</v>
      </c>
      <c r="B3171" t="s">
        <v>1923</v>
      </c>
      <c r="C3171">
        <v>73081066</v>
      </c>
      <c r="D3171">
        <v>144105</v>
      </c>
      <c r="E3171">
        <v>4</v>
      </c>
      <c r="F3171">
        <v>550023006</v>
      </c>
      <c r="G3171" s="180">
        <v>43774</v>
      </c>
      <c r="H3171" s="180">
        <v>45260</v>
      </c>
      <c r="I3171">
        <v>0</v>
      </c>
      <c r="J3171">
        <v>1</v>
      </c>
      <c r="K3171">
        <v>4</v>
      </c>
      <c r="L3171">
        <v>30</v>
      </c>
      <c r="M3171">
        <v>2</v>
      </c>
      <c r="N3171" s="170">
        <v>22490513</v>
      </c>
      <c r="O3171" s="170">
        <v>24960000</v>
      </c>
      <c r="P3171" s="178">
        <v>456533</v>
      </c>
      <c r="Q3171" s="178">
        <v>17551</v>
      </c>
      <c r="R3171" s="178">
        <v>419509</v>
      </c>
      <c r="S3171">
        <v>0</v>
      </c>
      <c r="T3171">
        <v>0</v>
      </c>
      <c r="U3171">
        <v>0</v>
      </c>
      <c r="W3171">
        <v>0</v>
      </c>
      <c r="X3171">
        <v>0</v>
      </c>
      <c r="Y3171">
        <v>0</v>
      </c>
      <c r="AB3171" s="180">
        <v>44285</v>
      </c>
      <c r="AC3171">
        <v>1</v>
      </c>
      <c r="AD3171" t="s">
        <v>1922</v>
      </c>
      <c r="AE3171">
        <v>1</v>
      </c>
      <c r="AF3171">
        <v>30</v>
      </c>
      <c r="AG3171">
        <v>0</v>
      </c>
      <c r="AN3171">
        <v>1</v>
      </c>
      <c r="AO3171">
        <v>1</v>
      </c>
      <c r="AR3171" s="178">
        <v>164806</v>
      </c>
      <c r="AS3171" t="s">
        <v>1921</v>
      </c>
      <c r="AT3171">
        <v>0</v>
      </c>
      <c r="AU3171">
        <v>0</v>
      </c>
      <c r="AV3171">
        <v>890480123</v>
      </c>
      <c r="AW3171" t="s">
        <v>1920</v>
      </c>
      <c r="AX3171">
        <v>5</v>
      </c>
      <c r="BC3171">
        <v>2</v>
      </c>
      <c r="BD3171">
        <v>7</v>
      </c>
      <c r="BE3171">
        <v>2</v>
      </c>
    </row>
    <row r="3172" spans="1:57" x14ac:dyDescent="0.25">
      <c r="A3172" s="179">
        <f t="shared" si="49"/>
        <v>169788</v>
      </c>
      <c r="B3172" t="s">
        <v>1923</v>
      </c>
      <c r="C3172">
        <v>73081066</v>
      </c>
      <c r="D3172">
        <v>144105</v>
      </c>
      <c r="E3172">
        <v>4</v>
      </c>
      <c r="F3172">
        <v>550023050</v>
      </c>
      <c r="G3172" s="180">
        <v>43779</v>
      </c>
      <c r="H3172" s="180">
        <v>45260</v>
      </c>
      <c r="I3172">
        <v>0</v>
      </c>
      <c r="J3172">
        <v>1</v>
      </c>
      <c r="K3172">
        <v>4</v>
      </c>
      <c r="L3172">
        <v>30</v>
      </c>
      <c r="M3172">
        <v>2</v>
      </c>
      <c r="N3172" s="170">
        <v>22490513</v>
      </c>
      <c r="O3172" s="170">
        <v>24960000</v>
      </c>
      <c r="P3172" s="178">
        <v>304353</v>
      </c>
      <c r="Q3172" s="178">
        <v>11701</v>
      </c>
      <c r="R3172" s="178">
        <v>279649</v>
      </c>
      <c r="S3172">
        <v>0</v>
      </c>
      <c r="T3172">
        <v>0</v>
      </c>
      <c r="U3172">
        <v>0</v>
      </c>
      <c r="W3172">
        <v>0</v>
      </c>
      <c r="X3172">
        <v>0</v>
      </c>
      <c r="Y3172">
        <v>0</v>
      </c>
      <c r="AB3172" s="180">
        <v>44285</v>
      </c>
      <c r="AC3172">
        <v>1</v>
      </c>
      <c r="AD3172" t="s">
        <v>1922</v>
      </c>
      <c r="AE3172">
        <v>1</v>
      </c>
      <c r="AF3172">
        <v>30</v>
      </c>
      <c r="AG3172">
        <v>0</v>
      </c>
      <c r="AN3172">
        <v>1</v>
      </c>
      <c r="AO3172">
        <v>1</v>
      </c>
      <c r="AR3172" s="178">
        <v>109861</v>
      </c>
      <c r="AS3172" t="s">
        <v>1921</v>
      </c>
      <c r="AT3172">
        <v>0</v>
      </c>
      <c r="AU3172">
        <v>0</v>
      </c>
      <c r="AV3172">
        <v>890480123</v>
      </c>
      <c r="AW3172" t="s">
        <v>1920</v>
      </c>
      <c r="AX3172">
        <v>5</v>
      </c>
      <c r="BC3172">
        <v>2</v>
      </c>
      <c r="BD3172">
        <v>7</v>
      </c>
      <c r="BE3172">
        <v>2</v>
      </c>
    </row>
    <row r="3173" spans="1:57" x14ac:dyDescent="0.25">
      <c r="A3173" s="179">
        <f t="shared" si="49"/>
        <v>82305</v>
      </c>
      <c r="B3173" t="s">
        <v>1923</v>
      </c>
      <c r="C3173">
        <v>73081066</v>
      </c>
      <c r="D3173">
        <v>144105</v>
      </c>
      <c r="E3173">
        <v>4</v>
      </c>
      <c r="F3173">
        <v>550023109</v>
      </c>
      <c r="G3173" s="180">
        <v>43790</v>
      </c>
      <c r="H3173" s="180">
        <v>45260</v>
      </c>
      <c r="I3173">
        <v>0</v>
      </c>
      <c r="J3173">
        <v>1</v>
      </c>
      <c r="K3173">
        <v>4</v>
      </c>
      <c r="L3173">
        <v>30</v>
      </c>
      <c r="M3173">
        <v>2</v>
      </c>
      <c r="N3173" s="170">
        <v>22490513</v>
      </c>
      <c r="O3173" s="170">
        <v>24960000</v>
      </c>
      <c r="P3173" s="178">
        <v>147699</v>
      </c>
      <c r="Q3173" s="178">
        <v>5678</v>
      </c>
      <c r="R3173" s="178">
        <v>135561</v>
      </c>
      <c r="S3173">
        <v>0</v>
      </c>
      <c r="T3173">
        <v>0</v>
      </c>
      <c r="U3173">
        <v>0</v>
      </c>
      <c r="W3173">
        <v>0</v>
      </c>
      <c r="X3173">
        <v>0</v>
      </c>
      <c r="Y3173">
        <v>0</v>
      </c>
      <c r="AB3173" s="180">
        <v>44285</v>
      </c>
      <c r="AC3173">
        <v>1</v>
      </c>
      <c r="AD3173" t="s">
        <v>1922</v>
      </c>
      <c r="AE3173">
        <v>1</v>
      </c>
      <c r="AF3173">
        <v>30</v>
      </c>
      <c r="AG3173">
        <v>0</v>
      </c>
      <c r="AN3173">
        <v>1</v>
      </c>
      <c r="AO3173">
        <v>1</v>
      </c>
      <c r="AR3173" s="178">
        <v>53256</v>
      </c>
      <c r="AS3173" t="s">
        <v>1921</v>
      </c>
      <c r="AT3173">
        <v>0</v>
      </c>
      <c r="AU3173">
        <v>0</v>
      </c>
      <c r="AV3173">
        <v>890480123</v>
      </c>
      <c r="AW3173" t="s">
        <v>1920</v>
      </c>
      <c r="AX3173">
        <v>5</v>
      </c>
      <c r="BC3173">
        <v>2</v>
      </c>
      <c r="BD3173">
        <v>7</v>
      </c>
      <c r="BE3173">
        <v>2</v>
      </c>
    </row>
    <row r="3174" spans="1:57" x14ac:dyDescent="0.25">
      <c r="A3174" s="179">
        <f t="shared" si="49"/>
        <v>247204</v>
      </c>
      <c r="B3174" t="s">
        <v>1923</v>
      </c>
      <c r="C3174">
        <v>73081066</v>
      </c>
      <c r="D3174">
        <v>144105</v>
      </c>
      <c r="E3174">
        <v>4</v>
      </c>
      <c r="F3174">
        <v>550023112</v>
      </c>
      <c r="G3174" s="180">
        <v>43790</v>
      </c>
      <c r="H3174" s="180">
        <v>45260</v>
      </c>
      <c r="I3174">
        <v>0</v>
      </c>
      <c r="J3174">
        <v>1</v>
      </c>
      <c r="K3174">
        <v>4</v>
      </c>
      <c r="L3174">
        <v>30</v>
      </c>
      <c r="M3174">
        <v>2</v>
      </c>
      <c r="N3174" s="170">
        <v>22490513</v>
      </c>
      <c r="O3174" s="170">
        <v>24960000</v>
      </c>
      <c r="P3174" s="178">
        <v>443097</v>
      </c>
      <c r="Q3174" s="178">
        <v>17035</v>
      </c>
      <c r="R3174" s="178">
        <v>407158</v>
      </c>
      <c r="S3174">
        <v>0</v>
      </c>
      <c r="T3174">
        <v>0</v>
      </c>
      <c r="U3174">
        <v>0</v>
      </c>
      <c r="W3174">
        <v>0</v>
      </c>
      <c r="X3174">
        <v>0</v>
      </c>
      <c r="Y3174">
        <v>0</v>
      </c>
      <c r="AB3174" s="180">
        <v>44285</v>
      </c>
      <c r="AC3174">
        <v>1</v>
      </c>
      <c r="AD3174" t="s">
        <v>1922</v>
      </c>
      <c r="AE3174">
        <v>1</v>
      </c>
      <c r="AF3174">
        <v>30</v>
      </c>
      <c r="AG3174">
        <v>0</v>
      </c>
      <c r="AN3174">
        <v>1</v>
      </c>
      <c r="AO3174">
        <v>1</v>
      </c>
      <c r="AR3174" s="178">
        <v>159954</v>
      </c>
      <c r="AS3174" t="s">
        <v>1921</v>
      </c>
      <c r="AT3174">
        <v>0</v>
      </c>
      <c r="AU3174">
        <v>0</v>
      </c>
      <c r="AV3174">
        <v>890480123</v>
      </c>
      <c r="AW3174" t="s">
        <v>1920</v>
      </c>
      <c r="AX3174">
        <v>5</v>
      </c>
      <c r="BC3174">
        <v>2</v>
      </c>
      <c r="BD3174">
        <v>7</v>
      </c>
      <c r="BE3174">
        <v>2</v>
      </c>
    </row>
    <row r="3175" spans="1:57" x14ac:dyDescent="0.25">
      <c r="A3175" s="179">
        <f t="shared" si="49"/>
        <v>164787</v>
      </c>
      <c r="B3175" t="s">
        <v>1923</v>
      </c>
      <c r="C3175">
        <v>73081066</v>
      </c>
      <c r="D3175">
        <v>144105</v>
      </c>
      <c r="E3175">
        <v>4</v>
      </c>
      <c r="F3175">
        <v>550023113</v>
      </c>
      <c r="G3175" s="180">
        <v>43790</v>
      </c>
      <c r="H3175" s="180">
        <v>45260</v>
      </c>
      <c r="I3175">
        <v>0</v>
      </c>
      <c r="J3175">
        <v>1</v>
      </c>
      <c r="K3175">
        <v>4</v>
      </c>
      <c r="L3175">
        <v>30</v>
      </c>
      <c r="M3175">
        <v>2</v>
      </c>
      <c r="N3175" s="170">
        <v>22490513</v>
      </c>
      <c r="O3175" s="170">
        <v>24960000</v>
      </c>
      <c r="P3175" s="178">
        <v>295368</v>
      </c>
      <c r="Q3175" s="178">
        <v>11355</v>
      </c>
      <c r="R3175" s="178">
        <v>271413</v>
      </c>
      <c r="S3175">
        <v>0</v>
      </c>
      <c r="T3175">
        <v>0</v>
      </c>
      <c r="U3175">
        <v>0</v>
      </c>
      <c r="W3175">
        <v>0</v>
      </c>
      <c r="X3175">
        <v>0</v>
      </c>
      <c r="Y3175">
        <v>0</v>
      </c>
      <c r="AB3175" s="180">
        <v>44285</v>
      </c>
      <c r="AC3175">
        <v>1</v>
      </c>
      <c r="AD3175" t="s">
        <v>1922</v>
      </c>
      <c r="AE3175">
        <v>1</v>
      </c>
      <c r="AF3175">
        <v>30</v>
      </c>
      <c r="AG3175">
        <v>0</v>
      </c>
      <c r="AN3175">
        <v>1</v>
      </c>
      <c r="AO3175">
        <v>1</v>
      </c>
      <c r="AR3175" s="178">
        <v>106626</v>
      </c>
      <c r="AS3175" t="s">
        <v>1921</v>
      </c>
      <c r="AT3175">
        <v>0</v>
      </c>
      <c r="AU3175">
        <v>0</v>
      </c>
      <c r="AV3175">
        <v>890480123</v>
      </c>
      <c r="AW3175" t="s">
        <v>1920</v>
      </c>
      <c r="AX3175">
        <v>5</v>
      </c>
      <c r="BC3175">
        <v>2</v>
      </c>
      <c r="BD3175">
        <v>7</v>
      </c>
      <c r="BE3175">
        <v>2</v>
      </c>
    </row>
    <row r="3176" spans="1:57" x14ac:dyDescent="0.25">
      <c r="A3176" s="179">
        <f t="shared" si="49"/>
        <v>82320</v>
      </c>
      <c r="B3176" t="s">
        <v>1923</v>
      </c>
      <c r="C3176">
        <v>73081066</v>
      </c>
      <c r="D3176">
        <v>144105</v>
      </c>
      <c r="E3176">
        <v>4</v>
      </c>
      <c r="F3176">
        <v>550023165</v>
      </c>
      <c r="G3176" s="180">
        <v>43797</v>
      </c>
      <c r="H3176" s="180">
        <v>45260</v>
      </c>
      <c r="I3176">
        <v>0</v>
      </c>
      <c r="J3176">
        <v>1</v>
      </c>
      <c r="K3176">
        <v>4</v>
      </c>
      <c r="L3176">
        <v>30</v>
      </c>
      <c r="M3176">
        <v>2</v>
      </c>
      <c r="N3176" s="170">
        <v>22490513</v>
      </c>
      <c r="O3176" s="170">
        <v>24960000</v>
      </c>
      <c r="P3176" s="178">
        <v>147699</v>
      </c>
      <c r="Q3176" s="178">
        <v>5678</v>
      </c>
      <c r="R3176" s="178">
        <v>135585</v>
      </c>
      <c r="S3176">
        <v>0</v>
      </c>
      <c r="T3176">
        <v>0</v>
      </c>
      <c r="U3176">
        <v>0</v>
      </c>
      <c r="W3176">
        <v>0</v>
      </c>
      <c r="X3176">
        <v>0</v>
      </c>
      <c r="Y3176">
        <v>0</v>
      </c>
      <c r="AB3176" s="180">
        <v>44285</v>
      </c>
      <c r="AC3176">
        <v>1</v>
      </c>
      <c r="AD3176" t="s">
        <v>1922</v>
      </c>
      <c r="AE3176">
        <v>1</v>
      </c>
      <c r="AF3176">
        <v>30</v>
      </c>
      <c r="AG3176">
        <v>0</v>
      </c>
      <c r="AN3176">
        <v>1</v>
      </c>
      <c r="AO3176">
        <v>1</v>
      </c>
      <c r="AR3176" s="178">
        <v>53265</v>
      </c>
      <c r="AS3176" t="s">
        <v>1921</v>
      </c>
      <c r="AT3176">
        <v>0</v>
      </c>
      <c r="AU3176">
        <v>0</v>
      </c>
      <c r="AV3176">
        <v>890480123</v>
      </c>
      <c r="AW3176" t="s">
        <v>1920</v>
      </c>
      <c r="AX3176">
        <v>5</v>
      </c>
      <c r="BC3176">
        <v>2</v>
      </c>
      <c r="BD3176">
        <v>7</v>
      </c>
      <c r="BE3176">
        <v>2</v>
      </c>
    </row>
    <row r="3177" spans="1:57" x14ac:dyDescent="0.25">
      <c r="A3177" s="179">
        <f t="shared" si="49"/>
        <v>83622</v>
      </c>
      <c r="B3177" t="s">
        <v>1923</v>
      </c>
      <c r="C3177">
        <v>73081066</v>
      </c>
      <c r="D3177">
        <v>144105</v>
      </c>
      <c r="E3177">
        <v>4</v>
      </c>
      <c r="F3177">
        <v>550023200</v>
      </c>
      <c r="G3177" s="180">
        <v>43803</v>
      </c>
      <c r="H3177" s="180">
        <v>45260</v>
      </c>
      <c r="I3177">
        <v>0</v>
      </c>
      <c r="J3177">
        <v>1</v>
      </c>
      <c r="K3177">
        <v>4</v>
      </c>
      <c r="L3177">
        <v>30</v>
      </c>
      <c r="M3177">
        <v>2</v>
      </c>
      <c r="N3177" s="170">
        <v>22490513</v>
      </c>
      <c r="O3177" s="170">
        <v>24960000</v>
      </c>
      <c r="P3177" s="178">
        <v>149987</v>
      </c>
      <c r="Q3177" s="178">
        <v>5766</v>
      </c>
      <c r="R3177" s="178">
        <v>137729</v>
      </c>
      <c r="S3177">
        <v>0</v>
      </c>
      <c r="T3177">
        <v>0</v>
      </c>
      <c r="U3177">
        <v>0</v>
      </c>
      <c r="W3177">
        <v>0</v>
      </c>
      <c r="X3177">
        <v>0</v>
      </c>
      <c r="Y3177">
        <v>0</v>
      </c>
      <c r="AB3177" s="180">
        <v>44285</v>
      </c>
      <c r="AC3177">
        <v>1</v>
      </c>
      <c r="AD3177" t="s">
        <v>1922</v>
      </c>
      <c r="AE3177">
        <v>1</v>
      </c>
      <c r="AF3177">
        <v>30</v>
      </c>
      <c r="AG3177">
        <v>0</v>
      </c>
      <c r="AN3177">
        <v>1</v>
      </c>
      <c r="AO3177">
        <v>1</v>
      </c>
      <c r="AR3177" s="178">
        <v>54107</v>
      </c>
      <c r="AS3177" t="s">
        <v>1921</v>
      </c>
      <c r="AT3177">
        <v>0</v>
      </c>
      <c r="AU3177">
        <v>0</v>
      </c>
      <c r="AV3177">
        <v>890480123</v>
      </c>
      <c r="AW3177" t="s">
        <v>1920</v>
      </c>
      <c r="AX3177">
        <v>5</v>
      </c>
      <c r="BC3177">
        <v>2</v>
      </c>
      <c r="BD3177">
        <v>7</v>
      </c>
      <c r="BE3177">
        <v>2</v>
      </c>
    </row>
    <row r="3178" spans="1:57" x14ac:dyDescent="0.25">
      <c r="A3178" s="179">
        <f t="shared" si="49"/>
        <v>127468</v>
      </c>
      <c r="B3178" t="s">
        <v>1923</v>
      </c>
      <c r="C3178">
        <v>73081066</v>
      </c>
      <c r="D3178">
        <v>144105</v>
      </c>
      <c r="E3178">
        <v>4</v>
      </c>
      <c r="F3178">
        <v>550023270</v>
      </c>
      <c r="G3178" s="180">
        <v>43816</v>
      </c>
      <c r="H3178" s="180">
        <v>45260</v>
      </c>
      <c r="I3178">
        <v>0</v>
      </c>
      <c r="J3178">
        <v>1</v>
      </c>
      <c r="K3178">
        <v>4</v>
      </c>
      <c r="L3178">
        <v>30</v>
      </c>
      <c r="M3178">
        <v>2</v>
      </c>
      <c r="N3178" s="170">
        <v>22490513</v>
      </c>
      <c r="O3178" s="170">
        <v>24960000</v>
      </c>
      <c r="P3178" s="178">
        <v>228736</v>
      </c>
      <c r="Q3178" s="178">
        <v>8794</v>
      </c>
      <c r="R3178" s="178">
        <v>209946</v>
      </c>
      <c r="S3178">
        <v>0</v>
      </c>
      <c r="T3178">
        <v>0</v>
      </c>
      <c r="U3178">
        <v>0</v>
      </c>
      <c r="W3178">
        <v>0</v>
      </c>
      <c r="X3178">
        <v>0</v>
      </c>
      <c r="Y3178">
        <v>0</v>
      </c>
      <c r="AB3178" s="180">
        <v>44285</v>
      </c>
      <c r="AC3178">
        <v>1</v>
      </c>
      <c r="AD3178" t="s">
        <v>1922</v>
      </c>
      <c r="AE3178">
        <v>1</v>
      </c>
      <c r="AF3178">
        <v>30</v>
      </c>
      <c r="AG3178">
        <v>0</v>
      </c>
      <c r="AN3178">
        <v>1</v>
      </c>
      <c r="AO3178">
        <v>1</v>
      </c>
      <c r="AR3178" s="178">
        <v>82478</v>
      </c>
      <c r="AS3178" t="s">
        <v>1921</v>
      </c>
      <c r="AT3178">
        <v>0</v>
      </c>
      <c r="AU3178">
        <v>0</v>
      </c>
      <c r="AV3178">
        <v>890480123</v>
      </c>
      <c r="AW3178" t="s">
        <v>1920</v>
      </c>
      <c r="AX3178">
        <v>5</v>
      </c>
      <c r="BC3178">
        <v>2</v>
      </c>
      <c r="BD3178">
        <v>7</v>
      </c>
      <c r="BE3178">
        <v>2</v>
      </c>
    </row>
    <row r="3179" spans="1:57" x14ac:dyDescent="0.25">
      <c r="A3179" s="179">
        <f t="shared" si="49"/>
        <v>45124</v>
      </c>
      <c r="B3179" t="s">
        <v>1923</v>
      </c>
      <c r="C3179">
        <v>73081066</v>
      </c>
      <c r="D3179">
        <v>144105</v>
      </c>
      <c r="E3179">
        <v>4</v>
      </c>
      <c r="F3179">
        <v>550023663</v>
      </c>
      <c r="G3179" s="180">
        <v>43892</v>
      </c>
      <c r="H3179" s="180">
        <v>45260</v>
      </c>
      <c r="I3179">
        <v>0</v>
      </c>
      <c r="J3179">
        <v>1</v>
      </c>
      <c r="K3179">
        <v>4</v>
      </c>
      <c r="L3179">
        <v>30</v>
      </c>
      <c r="M3179">
        <v>2</v>
      </c>
      <c r="N3179" s="170">
        <v>22490513</v>
      </c>
      <c r="O3179" s="170">
        <v>24960000</v>
      </c>
      <c r="P3179" s="178">
        <v>80951</v>
      </c>
      <c r="Q3179" s="178">
        <v>3112</v>
      </c>
      <c r="R3179" s="178">
        <v>74321</v>
      </c>
      <c r="S3179">
        <v>0</v>
      </c>
      <c r="T3179">
        <v>0</v>
      </c>
      <c r="U3179">
        <v>0</v>
      </c>
      <c r="W3179">
        <v>0</v>
      </c>
      <c r="X3179">
        <v>0</v>
      </c>
      <c r="Y3179">
        <v>0</v>
      </c>
      <c r="AB3179" s="180">
        <v>44285</v>
      </c>
      <c r="AC3179">
        <v>1</v>
      </c>
      <c r="AD3179" t="s">
        <v>1922</v>
      </c>
      <c r="AE3179">
        <v>1</v>
      </c>
      <c r="AF3179">
        <v>30</v>
      </c>
      <c r="AG3179">
        <v>0</v>
      </c>
      <c r="AN3179">
        <v>1</v>
      </c>
      <c r="AO3179">
        <v>1</v>
      </c>
      <c r="AR3179" s="178">
        <v>29197</v>
      </c>
      <c r="AS3179" t="s">
        <v>1921</v>
      </c>
      <c r="AT3179">
        <v>0</v>
      </c>
      <c r="AU3179">
        <v>0</v>
      </c>
      <c r="AV3179">
        <v>890480123</v>
      </c>
      <c r="AW3179" t="s">
        <v>1920</v>
      </c>
      <c r="AX3179">
        <v>5</v>
      </c>
      <c r="BC3179">
        <v>2</v>
      </c>
      <c r="BD3179">
        <v>7</v>
      </c>
      <c r="BE3179">
        <v>2</v>
      </c>
    </row>
    <row r="3180" spans="1:57" x14ac:dyDescent="0.25">
      <c r="A3180" s="179">
        <f t="shared" si="49"/>
        <v>278657</v>
      </c>
      <c r="B3180" t="s">
        <v>1923</v>
      </c>
      <c r="C3180">
        <v>73081066</v>
      </c>
      <c r="D3180">
        <v>144105</v>
      </c>
      <c r="E3180">
        <v>4</v>
      </c>
      <c r="F3180">
        <v>550023796</v>
      </c>
      <c r="G3180" s="180">
        <v>43928</v>
      </c>
      <c r="H3180" s="180">
        <v>45260</v>
      </c>
      <c r="I3180">
        <v>0</v>
      </c>
      <c r="J3180">
        <v>1</v>
      </c>
      <c r="K3180">
        <v>4</v>
      </c>
      <c r="L3180">
        <v>30</v>
      </c>
      <c r="M3180">
        <v>2</v>
      </c>
      <c r="N3180" s="170">
        <v>22490513</v>
      </c>
      <c r="O3180" s="170">
        <v>24960000</v>
      </c>
      <c r="P3180" s="178">
        <v>499476</v>
      </c>
      <c r="Q3180" s="178">
        <v>19202</v>
      </c>
      <c r="R3180" s="178">
        <v>458963</v>
      </c>
      <c r="S3180">
        <v>0</v>
      </c>
      <c r="T3180">
        <v>0</v>
      </c>
      <c r="U3180">
        <v>0</v>
      </c>
      <c r="W3180">
        <v>0</v>
      </c>
      <c r="X3180">
        <v>0</v>
      </c>
      <c r="Y3180">
        <v>0</v>
      </c>
      <c r="AB3180" s="180">
        <v>44285</v>
      </c>
      <c r="AC3180">
        <v>1</v>
      </c>
      <c r="AD3180" t="s">
        <v>1922</v>
      </c>
      <c r="AE3180">
        <v>1</v>
      </c>
      <c r="AF3180">
        <v>30</v>
      </c>
      <c r="AG3180">
        <v>0</v>
      </c>
      <c r="AN3180">
        <v>1</v>
      </c>
      <c r="AO3180">
        <v>1</v>
      </c>
      <c r="AR3180" s="178">
        <v>180306</v>
      </c>
      <c r="AS3180" t="s">
        <v>1921</v>
      </c>
      <c r="AT3180">
        <v>0</v>
      </c>
      <c r="AU3180">
        <v>0</v>
      </c>
      <c r="AV3180">
        <v>890480123</v>
      </c>
      <c r="AW3180" t="s">
        <v>1920</v>
      </c>
      <c r="AX3180">
        <v>5</v>
      </c>
      <c r="BC3180">
        <v>2</v>
      </c>
      <c r="BD3180">
        <v>7</v>
      </c>
      <c r="BE3180">
        <v>2</v>
      </c>
    </row>
    <row r="3181" spans="1:57" x14ac:dyDescent="0.25">
      <c r="A3181" s="179">
        <f t="shared" si="49"/>
        <v>278657</v>
      </c>
      <c r="B3181" t="s">
        <v>1923</v>
      </c>
      <c r="C3181">
        <v>73081066</v>
      </c>
      <c r="D3181">
        <v>144105</v>
      </c>
      <c r="E3181">
        <v>4</v>
      </c>
      <c r="F3181">
        <v>550023797</v>
      </c>
      <c r="G3181" s="180">
        <v>43928</v>
      </c>
      <c r="H3181" s="180">
        <v>45260</v>
      </c>
      <c r="I3181">
        <v>0</v>
      </c>
      <c r="J3181">
        <v>1</v>
      </c>
      <c r="K3181">
        <v>4</v>
      </c>
      <c r="L3181">
        <v>30</v>
      </c>
      <c r="M3181">
        <v>2</v>
      </c>
      <c r="N3181" s="170">
        <v>22490513</v>
      </c>
      <c r="O3181" s="170">
        <v>24960000</v>
      </c>
      <c r="P3181" s="178">
        <v>499476</v>
      </c>
      <c r="Q3181" s="178">
        <v>19202</v>
      </c>
      <c r="R3181" s="178">
        <v>458963</v>
      </c>
      <c r="S3181">
        <v>0</v>
      </c>
      <c r="T3181">
        <v>0</v>
      </c>
      <c r="U3181">
        <v>0</v>
      </c>
      <c r="W3181">
        <v>0</v>
      </c>
      <c r="X3181">
        <v>0</v>
      </c>
      <c r="Y3181">
        <v>0</v>
      </c>
      <c r="AB3181" s="180">
        <v>44285</v>
      </c>
      <c r="AC3181">
        <v>1</v>
      </c>
      <c r="AD3181" t="s">
        <v>1922</v>
      </c>
      <c r="AE3181">
        <v>1</v>
      </c>
      <c r="AF3181">
        <v>30</v>
      </c>
      <c r="AG3181">
        <v>0</v>
      </c>
      <c r="AN3181">
        <v>1</v>
      </c>
      <c r="AO3181">
        <v>1</v>
      </c>
      <c r="AR3181" s="178">
        <v>180306</v>
      </c>
      <c r="AS3181" t="s">
        <v>1921</v>
      </c>
      <c r="AT3181">
        <v>0</v>
      </c>
      <c r="AU3181">
        <v>0</v>
      </c>
      <c r="AV3181">
        <v>890480123</v>
      </c>
      <c r="AW3181" t="s">
        <v>1920</v>
      </c>
      <c r="AX3181">
        <v>5</v>
      </c>
      <c r="BC3181">
        <v>2</v>
      </c>
      <c r="BD3181">
        <v>7</v>
      </c>
      <c r="BE3181">
        <v>2</v>
      </c>
    </row>
    <row r="3182" spans="1:57" x14ac:dyDescent="0.25">
      <c r="A3182" s="179">
        <f t="shared" si="49"/>
        <v>291991</v>
      </c>
      <c r="B3182" t="s">
        <v>1923</v>
      </c>
      <c r="C3182">
        <v>73081066</v>
      </c>
      <c r="D3182">
        <v>144105</v>
      </c>
      <c r="E3182">
        <v>4</v>
      </c>
      <c r="F3182">
        <v>550023802</v>
      </c>
      <c r="G3182" s="180">
        <v>43932</v>
      </c>
      <c r="H3182" s="180">
        <v>45260</v>
      </c>
      <c r="I3182">
        <v>0</v>
      </c>
      <c r="J3182">
        <v>1</v>
      </c>
      <c r="K3182">
        <v>4</v>
      </c>
      <c r="L3182">
        <v>30</v>
      </c>
      <c r="M3182">
        <v>2</v>
      </c>
      <c r="N3182" s="170">
        <v>22490513</v>
      </c>
      <c r="O3182" s="170">
        <v>24960000</v>
      </c>
      <c r="P3182" s="178">
        <v>523377</v>
      </c>
      <c r="Q3182" s="178">
        <v>20121</v>
      </c>
      <c r="R3182" s="178">
        <v>480924</v>
      </c>
      <c r="S3182">
        <v>0</v>
      </c>
      <c r="T3182">
        <v>0</v>
      </c>
      <c r="U3182">
        <v>0</v>
      </c>
      <c r="W3182">
        <v>0</v>
      </c>
      <c r="X3182">
        <v>0</v>
      </c>
      <c r="Y3182">
        <v>0</v>
      </c>
      <c r="AB3182" s="180">
        <v>44285</v>
      </c>
      <c r="AC3182">
        <v>1</v>
      </c>
      <c r="AD3182" t="s">
        <v>1922</v>
      </c>
      <c r="AE3182">
        <v>1</v>
      </c>
      <c r="AF3182">
        <v>30</v>
      </c>
      <c r="AG3182">
        <v>0</v>
      </c>
      <c r="AN3182">
        <v>1</v>
      </c>
      <c r="AO3182">
        <v>1</v>
      </c>
      <c r="AR3182" s="178">
        <v>188933</v>
      </c>
      <c r="AS3182" t="s">
        <v>1921</v>
      </c>
      <c r="AT3182">
        <v>0</v>
      </c>
      <c r="AU3182">
        <v>0</v>
      </c>
      <c r="AV3182">
        <v>890480123</v>
      </c>
      <c r="AW3182" t="s">
        <v>1920</v>
      </c>
      <c r="AX3182">
        <v>5</v>
      </c>
      <c r="BC3182">
        <v>2</v>
      </c>
      <c r="BD3182">
        <v>7</v>
      </c>
      <c r="BE3182">
        <v>2</v>
      </c>
    </row>
    <row r="3183" spans="1:57" x14ac:dyDescent="0.25">
      <c r="A3183" s="179">
        <f t="shared" si="49"/>
        <v>142972</v>
      </c>
      <c r="B3183" t="s">
        <v>1923</v>
      </c>
      <c r="C3183">
        <v>73081066</v>
      </c>
      <c r="D3183">
        <v>144105</v>
      </c>
      <c r="E3183">
        <v>4</v>
      </c>
      <c r="F3183">
        <v>550023833</v>
      </c>
      <c r="G3183" s="180">
        <v>43951</v>
      </c>
      <c r="H3183" s="180">
        <v>45260</v>
      </c>
      <c r="I3183">
        <v>0</v>
      </c>
      <c r="J3183">
        <v>1</v>
      </c>
      <c r="K3183">
        <v>4</v>
      </c>
      <c r="L3183">
        <v>30</v>
      </c>
      <c r="M3183">
        <v>2</v>
      </c>
      <c r="N3183" s="170">
        <v>22490513</v>
      </c>
      <c r="O3183" s="170">
        <v>24960000</v>
      </c>
      <c r="P3183" s="178">
        <v>256463</v>
      </c>
      <c r="Q3183" s="178">
        <v>9860</v>
      </c>
      <c r="R3183" s="178">
        <v>235483</v>
      </c>
      <c r="S3183">
        <v>0</v>
      </c>
      <c r="T3183">
        <v>0</v>
      </c>
      <c r="U3183">
        <v>0</v>
      </c>
      <c r="W3183">
        <v>0</v>
      </c>
      <c r="X3183">
        <v>0</v>
      </c>
      <c r="Y3183">
        <v>0</v>
      </c>
      <c r="AB3183" s="180">
        <v>44285</v>
      </c>
      <c r="AC3183">
        <v>1</v>
      </c>
      <c r="AD3183" t="s">
        <v>1922</v>
      </c>
      <c r="AE3183">
        <v>1</v>
      </c>
      <c r="AF3183">
        <v>30</v>
      </c>
      <c r="AG3183">
        <v>0</v>
      </c>
      <c r="AN3183">
        <v>1</v>
      </c>
      <c r="AO3183">
        <v>1</v>
      </c>
      <c r="AR3183" s="178">
        <v>92511</v>
      </c>
      <c r="AS3183" t="s">
        <v>1921</v>
      </c>
      <c r="AT3183">
        <v>0</v>
      </c>
      <c r="AU3183">
        <v>0</v>
      </c>
      <c r="AV3183">
        <v>890480123</v>
      </c>
      <c r="AW3183" t="s">
        <v>1920</v>
      </c>
      <c r="AX3183">
        <v>5</v>
      </c>
      <c r="BC3183">
        <v>2</v>
      </c>
      <c r="BD3183">
        <v>7</v>
      </c>
      <c r="BE3183">
        <v>2</v>
      </c>
    </row>
    <row r="3184" spans="1:57" x14ac:dyDescent="0.25">
      <c r="A3184" s="179">
        <f t="shared" si="49"/>
        <v>299241</v>
      </c>
      <c r="B3184" t="s">
        <v>1923</v>
      </c>
      <c r="C3184">
        <v>73081066</v>
      </c>
      <c r="D3184">
        <v>144105</v>
      </c>
      <c r="E3184">
        <v>4</v>
      </c>
      <c r="F3184">
        <v>550023859</v>
      </c>
      <c r="G3184" s="180">
        <v>43963</v>
      </c>
      <c r="H3184" s="180">
        <v>45260</v>
      </c>
      <c r="I3184">
        <v>0</v>
      </c>
      <c r="J3184">
        <v>1</v>
      </c>
      <c r="K3184">
        <v>4</v>
      </c>
      <c r="L3184">
        <v>30</v>
      </c>
      <c r="M3184">
        <v>2</v>
      </c>
      <c r="N3184" s="170">
        <v>22490513</v>
      </c>
      <c r="O3184" s="170">
        <v>24960000</v>
      </c>
      <c r="P3184" s="178">
        <v>536391</v>
      </c>
      <c r="Q3184" s="178">
        <v>20621</v>
      </c>
      <c r="R3184" s="178">
        <v>492865</v>
      </c>
      <c r="S3184">
        <v>0</v>
      </c>
      <c r="T3184">
        <v>0</v>
      </c>
      <c r="U3184">
        <v>0</v>
      </c>
      <c r="W3184">
        <v>0</v>
      </c>
      <c r="X3184">
        <v>0</v>
      </c>
      <c r="Y3184">
        <v>0</v>
      </c>
      <c r="AB3184" s="180">
        <v>44285</v>
      </c>
      <c r="AC3184">
        <v>1</v>
      </c>
      <c r="AD3184" t="s">
        <v>1922</v>
      </c>
      <c r="AE3184">
        <v>1</v>
      </c>
      <c r="AF3184">
        <v>30</v>
      </c>
      <c r="AG3184">
        <v>0</v>
      </c>
      <c r="AN3184">
        <v>1</v>
      </c>
      <c r="AO3184">
        <v>1</v>
      </c>
      <c r="AR3184" s="178">
        <v>193624</v>
      </c>
      <c r="AS3184" t="s">
        <v>1921</v>
      </c>
      <c r="AT3184">
        <v>0</v>
      </c>
      <c r="AU3184">
        <v>0</v>
      </c>
      <c r="AV3184">
        <v>890480123</v>
      </c>
      <c r="AW3184" t="s">
        <v>1920</v>
      </c>
      <c r="AX3184">
        <v>5</v>
      </c>
      <c r="BC3184">
        <v>2</v>
      </c>
      <c r="BD3184">
        <v>7</v>
      </c>
      <c r="BE3184">
        <v>2</v>
      </c>
    </row>
    <row r="3185" spans="1:57" x14ac:dyDescent="0.25">
      <c r="A3185" s="179">
        <f t="shared" si="49"/>
        <v>314825</v>
      </c>
      <c r="B3185" t="s">
        <v>1923</v>
      </c>
      <c r="C3185">
        <v>73081066</v>
      </c>
      <c r="D3185">
        <v>144105</v>
      </c>
      <c r="E3185">
        <v>4</v>
      </c>
      <c r="F3185">
        <v>550024214</v>
      </c>
      <c r="G3185" s="180">
        <v>44067</v>
      </c>
      <c r="H3185" s="180">
        <v>45260</v>
      </c>
      <c r="I3185">
        <v>0</v>
      </c>
      <c r="J3185">
        <v>1</v>
      </c>
      <c r="K3185">
        <v>4</v>
      </c>
      <c r="L3185">
        <v>30</v>
      </c>
      <c r="M3185">
        <v>2</v>
      </c>
      <c r="N3185" s="170">
        <v>22490513</v>
      </c>
      <c r="O3185" s="170">
        <v>24960000</v>
      </c>
      <c r="P3185" s="178">
        <v>564308</v>
      </c>
      <c r="Q3185" s="178">
        <v>21695</v>
      </c>
      <c r="R3185" s="178">
        <v>518533</v>
      </c>
      <c r="S3185">
        <v>0</v>
      </c>
      <c r="T3185">
        <v>0</v>
      </c>
      <c r="U3185">
        <v>0</v>
      </c>
      <c r="W3185">
        <v>0</v>
      </c>
      <c r="X3185">
        <v>0</v>
      </c>
      <c r="Y3185">
        <v>0</v>
      </c>
      <c r="AB3185" s="180">
        <v>44285</v>
      </c>
      <c r="AC3185">
        <v>1</v>
      </c>
      <c r="AD3185" t="s">
        <v>1922</v>
      </c>
      <c r="AE3185">
        <v>1</v>
      </c>
      <c r="AF3185">
        <v>30</v>
      </c>
      <c r="AG3185">
        <v>0</v>
      </c>
      <c r="AN3185">
        <v>1</v>
      </c>
      <c r="AO3185">
        <v>1</v>
      </c>
      <c r="AR3185" s="178">
        <v>203708</v>
      </c>
      <c r="AS3185" t="s">
        <v>1921</v>
      </c>
      <c r="AT3185">
        <v>0</v>
      </c>
      <c r="AU3185">
        <v>0</v>
      </c>
      <c r="AV3185">
        <v>890480123</v>
      </c>
      <c r="AW3185" t="s">
        <v>1920</v>
      </c>
      <c r="AX3185">
        <v>5</v>
      </c>
      <c r="BC3185">
        <v>2</v>
      </c>
      <c r="BD3185">
        <v>7</v>
      </c>
      <c r="BE3185">
        <v>2</v>
      </c>
    </row>
    <row r="3186" spans="1:57" x14ac:dyDescent="0.25">
      <c r="A3186" s="179">
        <f t="shared" si="49"/>
        <v>321863</v>
      </c>
      <c r="B3186" t="s">
        <v>1923</v>
      </c>
      <c r="C3186">
        <v>73081066</v>
      </c>
      <c r="D3186">
        <v>144105</v>
      </c>
      <c r="E3186">
        <v>4</v>
      </c>
      <c r="F3186">
        <v>550024565</v>
      </c>
      <c r="G3186" s="180">
        <v>44110</v>
      </c>
      <c r="H3186" s="180">
        <v>45260</v>
      </c>
      <c r="I3186">
        <v>0</v>
      </c>
      <c r="J3186">
        <v>1</v>
      </c>
      <c r="K3186">
        <v>4</v>
      </c>
      <c r="L3186">
        <v>30</v>
      </c>
      <c r="M3186">
        <v>2</v>
      </c>
      <c r="N3186" s="170">
        <v>22490513</v>
      </c>
      <c r="O3186" s="170">
        <v>24960000</v>
      </c>
      <c r="P3186" s="178">
        <v>576934</v>
      </c>
      <c r="Q3186" s="178">
        <v>22180</v>
      </c>
      <c r="R3186" s="178">
        <v>530125</v>
      </c>
      <c r="S3186">
        <v>0</v>
      </c>
      <c r="T3186">
        <v>0</v>
      </c>
      <c r="U3186">
        <v>0</v>
      </c>
      <c r="W3186">
        <v>0</v>
      </c>
      <c r="X3186">
        <v>0</v>
      </c>
      <c r="Y3186">
        <v>0</v>
      </c>
      <c r="AB3186" s="180">
        <v>44285</v>
      </c>
      <c r="AC3186">
        <v>1</v>
      </c>
      <c r="AD3186" t="s">
        <v>1922</v>
      </c>
      <c r="AE3186">
        <v>1</v>
      </c>
      <c r="AF3186">
        <v>30</v>
      </c>
      <c r="AG3186">
        <v>0</v>
      </c>
      <c r="AN3186">
        <v>1</v>
      </c>
      <c r="AO3186">
        <v>1</v>
      </c>
      <c r="AR3186" s="178">
        <v>208262</v>
      </c>
      <c r="AS3186" t="s">
        <v>1921</v>
      </c>
      <c r="AT3186">
        <v>0</v>
      </c>
      <c r="AU3186">
        <v>0</v>
      </c>
      <c r="AV3186">
        <v>890480123</v>
      </c>
      <c r="AW3186" t="s">
        <v>1920</v>
      </c>
      <c r="AX3186">
        <v>5</v>
      </c>
      <c r="BC3186">
        <v>2</v>
      </c>
      <c r="BD3186">
        <v>7</v>
      </c>
      <c r="BE3186">
        <v>2</v>
      </c>
    </row>
    <row r="3187" spans="1:57" x14ac:dyDescent="0.25">
      <c r="A3187" s="179">
        <f t="shared" si="49"/>
        <v>164053</v>
      </c>
      <c r="B3187" t="s">
        <v>1923</v>
      </c>
      <c r="C3187">
        <v>73081066</v>
      </c>
      <c r="D3187">
        <v>144105</v>
      </c>
      <c r="E3187">
        <v>4</v>
      </c>
      <c r="F3187">
        <v>550024608</v>
      </c>
      <c r="G3187" s="180">
        <v>44119</v>
      </c>
      <c r="H3187" s="180">
        <v>45260</v>
      </c>
      <c r="I3187">
        <v>0</v>
      </c>
      <c r="J3187">
        <v>1</v>
      </c>
      <c r="K3187">
        <v>4</v>
      </c>
      <c r="L3187">
        <v>30</v>
      </c>
      <c r="M3187">
        <v>2</v>
      </c>
      <c r="N3187" s="170">
        <v>22490513</v>
      </c>
      <c r="O3187" s="170">
        <v>24960000</v>
      </c>
      <c r="P3187" s="178">
        <v>294078</v>
      </c>
      <c r="Q3187" s="178">
        <v>11306</v>
      </c>
      <c r="R3187" s="178">
        <v>270204</v>
      </c>
      <c r="S3187">
        <v>0</v>
      </c>
      <c r="T3187">
        <v>0</v>
      </c>
      <c r="U3187">
        <v>0</v>
      </c>
      <c r="W3187">
        <v>0</v>
      </c>
      <c r="X3187">
        <v>0</v>
      </c>
      <c r="Y3187">
        <v>0</v>
      </c>
      <c r="AB3187" s="180">
        <v>44285</v>
      </c>
      <c r="AC3187">
        <v>1</v>
      </c>
      <c r="AD3187" t="s">
        <v>1922</v>
      </c>
      <c r="AE3187">
        <v>1</v>
      </c>
      <c r="AF3187">
        <v>30</v>
      </c>
      <c r="AG3187">
        <v>0</v>
      </c>
      <c r="AN3187">
        <v>1</v>
      </c>
      <c r="AO3187">
        <v>1</v>
      </c>
      <c r="AR3187" s="178">
        <v>106151</v>
      </c>
      <c r="AS3187" t="s">
        <v>1921</v>
      </c>
      <c r="AT3187">
        <v>0</v>
      </c>
      <c r="AU3187">
        <v>0</v>
      </c>
      <c r="AV3187">
        <v>890480123</v>
      </c>
      <c r="AW3187" t="s">
        <v>1920</v>
      </c>
      <c r="AX3187">
        <v>5</v>
      </c>
      <c r="BC3187">
        <v>2</v>
      </c>
      <c r="BD3187">
        <v>7</v>
      </c>
      <c r="BE3187">
        <v>2</v>
      </c>
    </row>
    <row r="3188" spans="1:57" x14ac:dyDescent="0.25">
      <c r="A3188" s="179">
        <f t="shared" si="49"/>
        <v>334742</v>
      </c>
      <c r="B3188" t="s">
        <v>1923</v>
      </c>
      <c r="C3188">
        <v>73081066</v>
      </c>
      <c r="D3188">
        <v>144105</v>
      </c>
      <c r="E3188">
        <v>4</v>
      </c>
      <c r="F3188">
        <v>550024784</v>
      </c>
      <c r="G3188" s="180">
        <v>44142</v>
      </c>
      <c r="H3188" s="180">
        <v>45260</v>
      </c>
      <c r="I3188">
        <v>0</v>
      </c>
      <c r="J3188">
        <v>1</v>
      </c>
      <c r="K3188">
        <v>4</v>
      </c>
      <c r="L3188">
        <v>30</v>
      </c>
      <c r="M3188">
        <v>2</v>
      </c>
      <c r="N3188" s="170">
        <v>22490513</v>
      </c>
      <c r="O3188" s="170">
        <v>24960000</v>
      </c>
      <c r="P3188" s="178">
        <v>600000</v>
      </c>
      <c r="Q3188" s="178">
        <v>23066</v>
      </c>
      <c r="R3188" s="178">
        <v>551337</v>
      </c>
      <c r="S3188">
        <v>0</v>
      </c>
      <c r="T3188">
        <v>0</v>
      </c>
      <c r="U3188">
        <v>0</v>
      </c>
      <c r="W3188">
        <v>0</v>
      </c>
      <c r="X3188">
        <v>0</v>
      </c>
      <c r="Y3188">
        <v>0</v>
      </c>
      <c r="AB3188" s="180">
        <v>44285</v>
      </c>
      <c r="AC3188">
        <v>1</v>
      </c>
      <c r="AD3188" t="s">
        <v>1922</v>
      </c>
      <c r="AE3188">
        <v>1</v>
      </c>
      <c r="AF3188">
        <v>30</v>
      </c>
      <c r="AG3188">
        <v>0</v>
      </c>
      <c r="AN3188">
        <v>1</v>
      </c>
      <c r="AO3188">
        <v>1</v>
      </c>
      <c r="AR3188" s="178">
        <v>216595</v>
      </c>
      <c r="AS3188" t="s">
        <v>1921</v>
      </c>
      <c r="AT3188">
        <v>0</v>
      </c>
      <c r="AU3188">
        <v>0</v>
      </c>
      <c r="AV3188">
        <v>890480123</v>
      </c>
      <c r="AW3188" t="s">
        <v>1920</v>
      </c>
      <c r="AX3188">
        <v>5</v>
      </c>
      <c r="BC3188">
        <v>2</v>
      </c>
      <c r="BD3188">
        <v>7</v>
      </c>
      <c r="BE3188">
        <v>2</v>
      </c>
    </row>
    <row r="3189" spans="1:57" x14ac:dyDescent="0.25">
      <c r="A3189" s="179">
        <f t="shared" si="49"/>
        <v>228050</v>
      </c>
      <c r="B3189" t="s">
        <v>1923</v>
      </c>
      <c r="C3189">
        <v>73081066</v>
      </c>
      <c r="D3189">
        <v>144105</v>
      </c>
      <c r="E3189">
        <v>4</v>
      </c>
      <c r="F3189">
        <v>550024873</v>
      </c>
      <c r="G3189" s="180">
        <v>44159</v>
      </c>
      <c r="H3189" s="180">
        <v>45290</v>
      </c>
      <c r="I3189">
        <v>0</v>
      </c>
      <c r="J3189">
        <v>1</v>
      </c>
      <c r="K3189">
        <v>3</v>
      </c>
      <c r="L3189">
        <v>30</v>
      </c>
      <c r="M3189">
        <v>2</v>
      </c>
      <c r="N3189" s="170">
        <v>22490513</v>
      </c>
      <c r="O3189" s="170">
        <v>24960000</v>
      </c>
      <c r="P3189" s="178">
        <v>400000</v>
      </c>
      <c r="Q3189" s="178">
        <v>15378</v>
      </c>
      <c r="R3189" s="178">
        <v>375610</v>
      </c>
      <c r="S3189">
        <v>0</v>
      </c>
      <c r="T3189">
        <v>0</v>
      </c>
      <c r="U3189">
        <v>0</v>
      </c>
      <c r="W3189">
        <v>0</v>
      </c>
      <c r="X3189">
        <v>0</v>
      </c>
      <c r="Y3189">
        <v>0</v>
      </c>
      <c r="AB3189" s="180">
        <v>44285</v>
      </c>
      <c r="AC3189">
        <v>1</v>
      </c>
      <c r="AD3189" t="s">
        <v>1922</v>
      </c>
      <c r="AE3189">
        <v>1</v>
      </c>
      <c r="AF3189">
        <v>30</v>
      </c>
      <c r="AG3189">
        <v>0</v>
      </c>
      <c r="AN3189">
        <v>1</v>
      </c>
      <c r="AO3189">
        <v>1</v>
      </c>
      <c r="AR3189" s="178">
        <v>147560</v>
      </c>
      <c r="AS3189" t="s">
        <v>1921</v>
      </c>
      <c r="AT3189">
        <v>0</v>
      </c>
      <c r="AU3189">
        <v>0</v>
      </c>
      <c r="AV3189">
        <v>890480123</v>
      </c>
      <c r="AW3189" t="s">
        <v>1920</v>
      </c>
      <c r="AX3189">
        <v>5</v>
      </c>
      <c r="BC3189">
        <v>2</v>
      </c>
      <c r="BD3189">
        <v>7</v>
      </c>
      <c r="BE3189">
        <v>2</v>
      </c>
    </row>
    <row r="3190" spans="1:57" x14ac:dyDescent="0.25">
      <c r="A3190" s="179">
        <f t="shared" si="49"/>
        <v>233189</v>
      </c>
      <c r="B3190" t="s">
        <v>1923</v>
      </c>
      <c r="C3190">
        <v>73081066</v>
      </c>
      <c r="D3190">
        <v>144105</v>
      </c>
      <c r="E3190">
        <v>4</v>
      </c>
      <c r="F3190">
        <v>550025053</v>
      </c>
      <c r="G3190" s="180">
        <v>44188</v>
      </c>
      <c r="H3190" s="180">
        <v>45321</v>
      </c>
      <c r="I3190">
        <v>0</v>
      </c>
      <c r="J3190">
        <v>1</v>
      </c>
      <c r="K3190">
        <v>2</v>
      </c>
      <c r="L3190">
        <v>30</v>
      </c>
      <c r="M3190">
        <v>2</v>
      </c>
      <c r="N3190" s="170">
        <v>22490513</v>
      </c>
      <c r="O3190" s="170">
        <v>24960000</v>
      </c>
      <c r="P3190" s="178">
        <v>400000</v>
      </c>
      <c r="Q3190" s="178">
        <v>15378</v>
      </c>
      <c r="R3190" s="178">
        <v>384075</v>
      </c>
      <c r="S3190">
        <v>0</v>
      </c>
      <c r="T3190">
        <v>0</v>
      </c>
      <c r="U3190">
        <v>0</v>
      </c>
      <c r="W3190">
        <v>0</v>
      </c>
      <c r="X3190">
        <v>0</v>
      </c>
      <c r="Y3190">
        <v>0</v>
      </c>
      <c r="AB3190" s="180">
        <v>44285</v>
      </c>
      <c r="AC3190">
        <v>1</v>
      </c>
      <c r="AD3190" t="s">
        <v>1922</v>
      </c>
      <c r="AE3190">
        <v>1</v>
      </c>
      <c r="AF3190">
        <v>30</v>
      </c>
      <c r="AG3190">
        <v>0</v>
      </c>
      <c r="AN3190">
        <v>1</v>
      </c>
      <c r="AO3190">
        <v>1</v>
      </c>
      <c r="AR3190" s="178">
        <v>150886</v>
      </c>
      <c r="AS3190" t="s">
        <v>1921</v>
      </c>
      <c r="AT3190">
        <v>0</v>
      </c>
      <c r="AU3190">
        <v>0</v>
      </c>
      <c r="AV3190">
        <v>890480123</v>
      </c>
      <c r="AW3190" t="s">
        <v>1920</v>
      </c>
      <c r="AX3190">
        <v>5</v>
      </c>
      <c r="BC3190">
        <v>2</v>
      </c>
      <c r="BD3190">
        <v>7</v>
      </c>
      <c r="BE3190">
        <v>2</v>
      </c>
    </row>
    <row r="3191" spans="1:57" x14ac:dyDescent="0.25">
      <c r="A3191" s="179">
        <f t="shared" si="49"/>
        <v>175141</v>
      </c>
      <c r="B3191" t="s">
        <v>1923</v>
      </c>
      <c r="C3191">
        <v>73081066</v>
      </c>
      <c r="D3191">
        <v>144105</v>
      </c>
      <c r="E3191">
        <v>4</v>
      </c>
      <c r="F3191">
        <v>550025571</v>
      </c>
      <c r="G3191" s="180">
        <v>44259</v>
      </c>
      <c r="H3191" s="180">
        <v>45381</v>
      </c>
      <c r="I3191">
        <v>0</v>
      </c>
      <c r="J3191">
        <v>1</v>
      </c>
      <c r="K3191">
        <v>1</v>
      </c>
      <c r="L3191">
        <v>30</v>
      </c>
      <c r="M3191">
        <v>2</v>
      </c>
      <c r="N3191" s="170">
        <v>22490513</v>
      </c>
      <c r="O3191" s="170">
        <v>24960000</v>
      </c>
      <c r="P3191" s="178">
        <v>300000</v>
      </c>
      <c r="Q3191" s="178">
        <v>11533</v>
      </c>
      <c r="R3191" s="178">
        <v>288467</v>
      </c>
      <c r="S3191">
        <v>0</v>
      </c>
      <c r="T3191">
        <v>0</v>
      </c>
      <c r="U3191">
        <v>0</v>
      </c>
      <c r="W3191">
        <v>0</v>
      </c>
      <c r="X3191">
        <v>0</v>
      </c>
      <c r="Y3191">
        <v>0</v>
      </c>
      <c r="AB3191" s="180">
        <v>44285</v>
      </c>
      <c r="AC3191">
        <v>1</v>
      </c>
      <c r="AD3191" t="s">
        <v>1922</v>
      </c>
      <c r="AE3191">
        <v>1</v>
      </c>
      <c r="AF3191">
        <v>30</v>
      </c>
      <c r="AG3191">
        <v>0</v>
      </c>
      <c r="AN3191">
        <v>1</v>
      </c>
      <c r="AO3191">
        <v>1</v>
      </c>
      <c r="AR3191" s="178">
        <v>113326</v>
      </c>
      <c r="AS3191" t="s">
        <v>1921</v>
      </c>
      <c r="AT3191">
        <v>0</v>
      </c>
      <c r="AU3191">
        <v>0</v>
      </c>
      <c r="AV3191">
        <v>890480123</v>
      </c>
      <c r="AW3191" t="s">
        <v>1920</v>
      </c>
      <c r="AX3191">
        <v>5</v>
      </c>
      <c r="BC3191">
        <v>2</v>
      </c>
      <c r="BD3191">
        <v>7</v>
      </c>
      <c r="BE3191">
        <v>2</v>
      </c>
    </row>
    <row r="3192" spans="1:57" x14ac:dyDescent="0.25">
      <c r="A3192" s="179">
        <f t="shared" si="49"/>
        <v>3643</v>
      </c>
      <c r="B3192" t="s">
        <v>1923</v>
      </c>
      <c r="C3192">
        <v>73081066</v>
      </c>
      <c r="D3192">
        <v>144105</v>
      </c>
      <c r="E3192">
        <v>4</v>
      </c>
      <c r="F3192">
        <v>550025683</v>
      </c>
      <c r="G3192" s="180">
        <v>44286</v>
      </c>
      <c r="H3192" s="180">
        <v>44346</v>
      </c>
      <c r="I3192">
        <v>0</v>
      </c>
      <c r="J3192">
        <v>1</v>
      </c>
      <c r="K3192">
        <v>0</v>
      </c>
      <c r="L3192">
        <v>30</v>
      </c>
      <c r="M3192">
        <v>2</v>
      </c>
      <c r="N3192">
        <v>0</v>
      </c>
      <c r="O3192">
        <v>0</v>
      </c>
      <c r="P3192" s="178">
        <v>6000</v>
      </c>
      <c r="Q3192" s="178">
        <v>6000</v>
      </c>
      <c r="R3192" s="178">
        <v>6000</v>
      </c>
      <c r="S3192">
        <v>0</v>
      </c>
      <c r="T3192">
        <v>0</v>
      </c>
      <c r="U3192">
        <v>0</v>
      </c>
      <c r="W3192">
        <v>0</v>
      </c>
      <c r="X3192">
        <v>0</v>
      </c>
      <c r="Y3192">
        <v>0</v>
      </c>
      <c r="AB3192" s="180">
        <v>44286</v>
      </c>
      <c r="AC3192">
        <v>1</v>
      </c>
      <c r="AD3192" t="s">
        <v>1922</v>
      </c>
      <c r="AE3192">
        <v>1</v>
      </c>
      <c r="AF3192">
        <v>30</v>
      </c>
      <c r="AG3192">
        <v>0</v>
      </c>
      <c r="AN3192">
        <v>1</v>
      </c>
      <c r="AO3192">
        <v>1</v>
      </c>
      <c r="AR3192" s="178">
        <v>2357</v>
      </c>
      <c r="AS3192" t="s">
        <v>1921</v>
      </c>
      <c r="AT3192">
        <v>0</v>
      </c>
      <c r="AU3192">
        <v>0</v>
      </c>
      <c r="AV3192">
        <v>890480123</v>
      </c>
      <c r="AW3192" t="s">
        <v>1920</v>
      </c>
      <c r="AX3192">
        <v>5</v>
      </c>
      <c r="BC3192">
        <v>2</v>
      </c>
      <c r="BD3192">
        <v>7</v>
      </c>
      <c r="BE3192">
        <v>2</v>
      </c>
    </row>
    <row r="3193" spans="1:57" x14ac:dyDescent="0.25">
      <c r="A3193" s="179">
        <f t="shared" si="49"/>
        <v>508643</v>
      </c>
      <c r="B3193" t="s">
        <v>1923</v>
      </c>
      <c r="C3193">
        <v>73081124</v>
      </c>
      <c r="D3193">
        <v>144105</v>
      </c>
      <c r="E3193">
        <v>4</v>
      </c>
      <c r="F3193">
        <v>17667</v>
      </c>
      <c r="G3193" s="180">
        <v>44106</v>
      </c>
      <c r="H3193" s="180">
        <v>44864</v>
      </c>
      <c r="I3193">
        <v>0</v>
      </c>
      <c r="J3193">
        <v>1</v>
      </c>
      <c r="K3193">
        <v>6</v>
      </c>
      <c r="L3193">
        <v>30</v>
      </c>
      <c r="M3193">
        <v>2</v>
      </c>
      <c r="N3193" s="170">
        <v>15881442</v>
      </c>
      <c r="O3193" s="170">
        <v>17090000</v>
      </c>
      <c r="P3193" s="178">
        <v>5000000</v>
      </c>
      <c r="Q3193" s="178">
        <v>244532</v>
      </c>
      <c r="R3193" s="178">
        <v>3822489</v>
      </c>
      <c r="S3193">
        <v>0</v>
      </c>
      <c r="T3193">
        <v>0</v>
      </c>
      <c r="U3193">
        <v>0</v>
      </c>
      <c r="W3193">
        <v>0</v>
      </c>
      <c r="X3193">
        <v>0</v>
      </c>
      <c r="Y3193">
        <v>0</v>
      </c>
      <c r="AB3193" s="180">
        <v>44285</v>
      </c>
      <c r="AC3193">
        <v>9</v>
      </c>
      <c r="AD3193" t="s">
        <v>1922</v>
      </c>
      <c r="AE3193">
        <v>1</v>
      </c>
      <c r="AF3193">
        <v>30</v>
      </c>
      <c r="AG3193">
        <v>0</v>
      </c>
      <c r="AN3193">
        <v>1</v>
      </c>
      <c r="AO3193">
        <v>1</v>
      </c>
      <c r="AR3193" s="178">
        <v>3313846</v>
      </c>
      <c r="AS3193" t="s">
        <v>1921</v>
      </c>
      <c r="AT3193">
        <v>0</v>
      </c>
      <c r="AU3193">
        <v>0</v>
      </c>
      <c r="AV3193">
        <v>890480123</v>
      </c>
      <c r="AW3193" t="s">
        <v>1920</v>
      </c>
      <c r="AX3193">
        <v>5</v>
      </c>
      <c r="BC3193">
        <v>1</v>
      </c>
      <c r="BD3193">
        <v>7</v>
      </c>
      <c r="BE3193">
        <v>2</v>
      </c>
    </row>
    <row r="3194" spans="1:57" x14ac:dyDescent="0.25">
      <c r="A3194" s="179">
        <f t="shared" si="49"/>
        <v>7028126</v>
      </c>
      <c r="B3194" t="s">
        <v>1923</v>
      </c>
      <c r="C3194">
        <v>73081293</v>
      </c>
      <c r="D3194">
        <v>144105</v>
      </c>
      <c r="E3194">
        <v>4</v>
      </c>
      <c r="F3194">
        <v>13945</v>
      </c>
      <c r="G3194" s="180">
        <v>43215</v>
      </c>
      <c r="H3194" s="180">
        <v>45407</v>
      </c>
      <c r="I3194">
        <v>5</v>
      </c>
      <c r="J3194">
        <v>1</v>
      </c>
      <c r="K3194">
        <v>34</v>
      </c>
      <c r="L3194">
        <v>30</v>
      </c>
      <c r="M3194">
        <v>2</v>
      </c>
      <c r="N3194" s="170">
        <v>17726461</v>
      </c>
      <c r="O3194" s="170">
        <v>19240000</v>
      </c>
      <c r="P3194" s="178">
        <v>24500000</v>
      </c>
      <c r="Q3194" s="178">
        <v>555009</v>
      </c>
      <c r="R3194" s="178">
        <v>15766457</v>
      </c>
      <c r="S3194">
        <v>38735</v>
      </c>
      <c r="T3194">
        <v>0</v>
      </c>
      <c r="U3194">
        <v>0</v>
      </c>
      <c r="W3194">
        <v>0</v>
      </c>
      <c r="X3194">
        <v>0</v>
      </c>
      <c r="Y3194">
        <v>0</v>
      </c>
      <c r="AB3194" s="180">
        <v>44285</v>
      </c>
      <c r="AC3194">
        <v>1</v>
      </c>
      <c r="AD3194" t="s">
        <v>1922</v>
      </c>
      <c r="AE3194">
        <v>1</v>
      </c>
      <c r="AF3194">
        <v>30</v>
      </c>
      <c r="AG3194">
        <v>33499</v>
      </c>
      <c r="AN3194">
        <v>1</v>
      </c>
      <c r="AO3194">
        <v>1</v>
      </c>
      <c r="AR3194" s="178">
        <v>8738331</v>
      </c>
      <c r="AS3194" t="s">
        <v>1921</v>
      </c>
      <c r="AT3194">
        <v>0</v>
      </c>
      <c r="AU3194">
        <v>0</v>
      </c>
      <c r="AV3194">
        <v>890480123</v>
      </c>
      <c r="AW3194" t="s">
        <v>1920</v>
      </c>
      <c r="AX3194">
        <v>5</v>
      </c>
      <c r="BC3194">
        <v>1</v>
      </c>
      <c r="BD3194">
        <v>7</v>
      </c>
      <c r="BE3194">
        <v>2</v>
      </c>
    </row>
    <row r="3195" spans="1:57" x14ac:dyDescent="0.25">
      <c r="A3195" s="179">
        <f t="shared" si="49"/>
        <v>2548981</v>
      </c>
      <c r="B3195" t="s">
        <v>1923</v>
      </c>
      <c r="C3195">
        <v>73081293</v>
      </c>
      <c r="D3195">
        <v>144105</v>
      </c>
      <c r="E3195">
        <v>4</v>
      </c>
      <c r="F3195">
        <v>16120</v>
      </c>
      <c r="G3195" s="180">
        <v>43689</v>
      </c>
      <c r="H3195" s="180">
        <v>44785</v>
      </c>
      <c r="I3195">
        <v>18</v>
      </c>
      <c r="J3195">
        <v>1</v>
      </c>
      <c r="K3195">
        <v>18</v>
      </c>
      <c r="L3195">
        <v>30</v>
      </c>
      <c r="M3195">
        <v>2</v>
      </c>
      <c r="N3195" s="170">
        <v>12185828</v>
      </c>
      <c r="O3195" s="170">
        <v>12890000</v>
      </c>
      <c r="P3195" s="178">
        <v>10899000</v>
      </c>
      <c r="Q3195" s="178">
        <v>362971</v>
      </c>
      <c r="R3195" s="178">
        <v>5718223</v>
      </c>
      <c r="S3195">
        <v>34362</v>
      </c>
      <c r="T3195">
        <v>0</v>
      </c>
      <c r="U3195">
        <v>0</v>
      </c>
      <c r="W3195">
        <v>0</v>
      </c>
      <c r="X3195">
        <v>0</v>
      </c>
      <c r="Y3195">
        <v>0</v>
      </c>
      <c r="AB3195" s="180">
        <v>44285</v>
      </c>
      <c r="AC3195">
        <v>1</v>
      </c>
      <c r="AD3195" t="s">
        <v>1922</v>
      </c>
      <c r="AE3195">
        <v>1</v>
      </c>
      <c r="AF3195">
        <v>30</v>
      </c>
      <c r="AG3195">
        <v>77158</v>
      </c>
      <c r="AN3195">
        <v>1</v>
      </c>
      <c r="AO3195">
        <v>1</v>
      </c>
      <c r="AR3195" s="178">
        <v>3169242</v>
      </c>
      <c r="AS3195" t="s">
        <v>1921</v>
      </c>
      <c r="AT3195">
        <v>0</v>
      </c>
      <c r="AU3195">
        <v>0</v>
      </c>
      <c r="AV3195">
        <v>890480123</v>
      </c>
      <c r="AW3195" t="s">
        <v>1920</v>
      </c>
      <c r="AX3195">
        <v>5</v>
      </c>
      <c r="BC3195">
        <v>1</v>
      </c>
      <c r="BD3195">
        <v>7</v>
      </c>
      <c r="BE3195">
        <v>2</v>
      </c>
    </row>
    <row r="3196" spans="1:57" x14ac:dyDescent="0.25">
      <c r="A3196" s="179">
        <f t="shared" si="49"/>
        <v>5388906</v>
      </c>
      <c r="B3196" t="s">
        <v>1923</v>
      </c>
      <c r="C3196">
        <v>73081293</v>
      </c>
      <c r="D3196">
        <v>144105</v>
      </c>
      <c r="E3196">
        <v>4</v>
      </c>
      <c r="F3196">
        <v>18063</v>
      </c>
      <c r="G3196" s="180">
        <v>44210</v>
      </c>
      <c r="H3196" s="180">
        <v>44591</v>
      </c>
      <c r="I3196">
        <v>0</v>
      </c>
      <c r="J3196">
        <v>1</v>
      </c>
      <c r="K3196">
        <v>2</v>
      </c>
      <c r="L3196">
        <v>30</v>
      </c>
      <c r="M3196">
        <v>2</v>
      </c>
      <c r="N3196" s="170">
        <v>7720836</v>
      </c>
      <c r="O3196" s="170">
        <v>8000000</v>
      </c>
      <c r="P3196" s="178">
        <v>13231255</v>
      </c>
      <c r="Q3196" s="178">
        <v>654076</v>
      </c>
      <c r="R3196" s="178">
        <v>12089134</v>
      </c>
      <c r="S3196">
        <v>0</v>
      </c>
      <c r="T3196">
        <v>0</v>
      </c>
      <c r="U3196">
        <v>0</v>
      </c>
      <c r="W3196">
        <v>0</v>
      </c>
      <c r="X3196">
        <v>0</v>
      </c>
      <c r="Y3196">
        <v>0</v>
      </c>
      <c r="Z3196" t="s">
        <v>1930</v>
      </c>
      <c r="AA3196" s="181">
        <v>44536</v>
      </c>
      <c r="AB3196" s="180">
        <v>44285</v>
      </c>
      <c r="AC3196">
        <v>1</v>
      </c>
      <c r="AD3196" t="s">
        <v>1922</v>
      </c>
      <c r="AE3196">
        <v>1</v>
      </c>
      <c r="AF3196">
        <v>30</v>
      </c>
      <c r="AG3196">
        <v>0</v>
      </c>
      <c r="AN3196">
        <v>1</v>
      </c>
      <c r="AO3196">
        <v>1</v>
      </c>
      <c r="AR3196" s="178">
        <v>6700228</v>
      </c>
      <c r="AS3196" t="s">
        <v>1921</v>
      </c>
      <c r="AT3196">
        <v>0</v>
      </c>
      <c r="AU3196">
        <v>0</v>
      </c>
      <c r="AV3196">
        <v>890480123</v>
      </c>
      <c r="AW3196" t="s">
        <v>1920</v>
      </c>
      <c r="AX3196">
        <v>5</v>
      </c>
      <c r="BC3196">
        <v>1</v>
      </c>
      <c r="BD3196">
        <v>7</v>
      </c>
      <c r="BE3196">
        <v>2</v>
      </c>
    </row>
    <row r="3197" spans="1:57" x14ac:dyDescent="0.25">
      <c r="A3197" s="179">
        <f t="shared" si="49"/>
        <v>0</v>
      </c>
      <c r="B3197" t="s">
        <v>1923</v>
      </c>
      <c r="C3197">
        <v>73082650</v>
      </c>
      <c r="D3197">
        <v>144105</v>
      </c>
      <c r="E3197">
        <v>4</v>
      </c>
      <c r="F3197">
        <v>16624</v>
      </c>
      <c r="G3197" s="180">
        <v>43797</v>
      </c>
      <c r="H3197" s="180">
        <v>44530</v>
      </c>
      <c r="I3197">
        <v>0</v>
      </c>
      <c r="J3197">
        <v>1</v>
      </c>
      <c r="K3197">
        <v>15</v>
      </c>
      <c r="L3197">
        <v>30</v>
      </c>
      <c r="M3197">
        <v>2</v>
      </c>
      <c r="N3197" s="170">
        <v>15881442</v>
      </c>
      <c r="O3197" s="170">
        <v>17090000</v>
      </c>
      <c r="P3197" s="178">
        <v>3176781</v>
      </c>
      <c r="Q3197" s="178">
        <v>155365</v>
      </c>
      <c r="R3197" s="178">
        <v>1172766</v>
      </c>
      <c r="S3197">
        <v>0</v>
      </c>
      <c r="T3197">
        <v>0</v>
      </c>
      <c r="U3197">
        <v>0</v>
      </c>
      <c r="W3197">
        <v>0</v>
      </c>
      <c r="X3197">
        <v>0</v>
      </c>
      <c r="Y3197">
        <v>0</v>
      </c>
      <c r="AB3197" s="180">
        <v>44285</v>
      </c>
      <c r="AC3197">
        <v>1</v>
      </c>
      <c r="AD3197" t="s">
        <v>1922</v>
      </c>
      <c r="AE3197">
        <v>1</v>
      </c>
      <c r="AF3197">
        <v>30</v>
      </c>
      <c r="AG3197">
        <v>0</v>
      </c>
      <c r="AN3197">
        <v>1</v>
      </c>
      <c r="AO3197">
        <v>1</v>
      </c>
      <c r="AR3197" s="178">
        <v>17851574</v>
      </c>
      <c r="AS3197" t="s">
        <v>1921</v>
      </c>
      <c r="AT3197">
        <v>0</v>
      </c>
      <c r="AU3197">
        <v>0</v>
      </c>
      <c r="AV3197">
        <v>890480123</v>
      </c>
      <c r="AW3197" t="s">
        <v>1920</v>
      </c>
      <c r="AX3197">
        <v>5</v>
      </c>
      <c r="BC3197">
        <v>1</v>
      </c>
      <c r="BD3197">
        <v>7</v>
      </c>
      <c r="BE3197">
        <v>2</v>
      </c>
    </row>
    <row r="3198" spans="1:57" x14ac:dyDescent="0.25">
      <c r="A3198" s="179">
        <f t="shared" si="49"/>
        <v>3811940</v>
      </c>
      <c r="B3198" t="s">
        <v>1923</v>
      </c>
      <c r="C3198">
        <v>73083025</v>
      </c>
      <c r="D3198">
        <v>144205</v>
      </c>
      <c r="E3198">
        <v>4</v>
      </c>
      <c r="F3198">
        <v>12906</v>
      </c>
      <c r="G3198" s="180">
        <v>42957</v>
      </c>
      <c r="H3198" s="180">
        <v>44316</v>
      </c>
      <c r="I3198">
        <v>0</v>
      </c>
      <c r="J3198">
        <v>1</v>
      </c>
      <c r="K3198">
        <v>0</v>
      </c>
      <c r="L3198">
        <v>30</v>
      </c>
      <c r="M3198">
        <v>2</v>
      </c>
      <c r="N3198" s="170">
        <v>13121400</v>
      </c>
      <c r="O3198" s="170">
        <v>13940000</v>
      </c>
      <c r="P3198" s="178">
        <v>5270000</v>
      </c>
      <c r="Q3198" s="178">
        <v>5327625</v>
      </c>
      <c r="R3198" s="178">
        <v>5270000</v>
      </c>
      <c r="S3198">
        <v>0</v>
      </c>
      <c r="T3198">
        <v>0</v>
      </c>
      <c r="U3198">
        <v>0</v>
      </c>
      <c r="W3198">
        <v>0</v>
      </c>
      <c r="X3198">
        <v>0</v>
      </c>
      <c r="Y3198">
        <v>0</v>
      </c>
      <c r="AB3198" s="180">
        <v>44254</v>
      </c>
      <c r="AC3198">
        <v>1</v>
      </c>
      <c r="AD3198" t="s">
        <v>1922</v>
      </c>
      <c r="AE3198">
        <v>1</v>
      </c>
      <c r="AF3198">
        <v>30</v>
      </c>
      <c r="AG3198">
        <v>0</v>
      </c>
      <c r="AN3198">
        <v>1</v>
      </c>
      <c r="AO3198">
        <v>1</v>
      </c>
      <c r="AR3198" s="178">
        <v>1458060</v>
      </c>
      <c r="AS3198" t="s">
        <v>1921</v>
      </c>
      <c r="AT3198">
        <v>0</v>
      </c>
      <c r="AU3198">
        <v>0</v>
      </c>
      <c r="AX3198">
        <v>5</v>
      </c>
      <c r="BC3198">
        <v>1</v>
      </c>
      <c r="BD3198">
        <v>7</v>
      </c>
      <c r="BE3198">
        <v>2</v>
      </c>
    </row>
    <row r="3199" spans="1:57" x14ac:dyDescent="0.25">
      <c r="A3199" s="179">
        <f t="shared" si="49"/>
        <v>2287164</v>
      </c>
      <c r="B3199" t="s">
        <v>1923</v>
      </c>
      <c r="C3199">
        <v>73083025</v>
      </c>
      <c r="D3199">
        <v>144205</v>
      </c>
      <c r="E3199">
        <v>4</v>
      </c>
      <c r="F3199">
        <v>12907</v>
      </c>
      <c r="G3199" s="180">
        <v>42957</v>
      </c>
      <c r="H3199" s="180">
        <v>44407</v>
      </c>
      <c r="I3199">
        <v>0</v>
      </c>
      <c r="J3199">
        <v>1</v>
      </c>
      <c r="K3199">
        <v>0</v>
      </c>
      <c r="L3199">
        <v>30</v>
      </c>
      <c r="M3199">
        <v>2</v>
      </c>
      <c r="N3199" s="170">
        <v>13121400</v>
      </c>
      <c r="O3199" s="170">
        <v>13940000</v>
      </c>
      <c r="P3199" s="178">
        <v>3162000</v>
      </c>
      <c r="Q3199" s="178">
        <v>3196575</v>
      </c>
      <c r="R3199" s="178">
        <v>3162000</v>
      </c>
      <c r="S3199">
        <v>0</v>
      </c>
      <c r="T3199">
        <v>0</v>
      </c>
      <c r="U3199">
        <v>0</v>
      </c>
      <c r="W3199">
        <v>0</v>
      </c>
      <c r="X3199">
        <v>0</v>
      </c>
      <c r="Y3199">
        <v>0</v>
      </c>
      <c r="AB3199" s="180">
        <v>44286</v>
      </c>
      <c r="AC3199">
        <v>1</v>
      </c>
      <c r="AD3199" t="s">
        <v>1922</v>
      </c>
      <c r="AE3199">
        <v>1</v>
      </c>
      <c r="AF3199">
        <v>30</v>
      </c>
      <c r="AG3199">
        <v>0</v>
      </c>
      <c r="AN3199">
        <v>1</v>
      </c>
      <c r="AO3199">
        <v>1</v>
      </c>
      <c r="AR3199" s="178">
        <v>874836</v>
      </c>
      <c r="AS3199" t="s">
        <v>1921</v>
      </c>
      <c r="AT3199">
        <v>0</v>
      </c>
      <c r="AU3199">
        <v>0</v>
      </c>
      <c r="AX3199">
        <v>5</v>
      </c>
      <c r="BC3199">
        <v>1</v>
      </c>
      <c r="BD3199">
        <v>7</v>
      </c>
      <c r="BE3199">
        <v>2</v>
      </c>
    </row>
    <row r="3200" spans="1:57" x14ac:dyDescent="0.25">
      <c r="A3200" s="179">
        <f t="shared" si="49"/>
        <v>2287164</v>
      </c>
      <c r="B3200" t="s">
        <v>1923</v>
      </c>
      <c r="C3200">
        <v>73083025</v>
      </c>
      <c r="D3200">
        <v>144205</v>
      </c>
      <c r="E3200">
        <v>4</v>
      </c>
      <c r="F3200">
        <v>12908</v>
      </c>
      <c r="G3200" s="180">
        <v>42957</v>
      </c>
      <c r="H3200" s="180">
        <v>44591</v>
      </c>
      <c r="I3200">
        <v>0</v>
      </c>
      <c r="J3200">
        <v>1</v>
      </c>
      <c r="K3200">
        <v>0</v>
      </c>
      <c r="L3200">
        <v>30</v>
      </c>
      <c r="M3200">
        <v>2</v>
      </c>
      <c r="N3200" s="170">
        <v>13121400</v>
      </c>
      <c r="O3200" s="170">
        <v>13940000</v>
      </c>
      <c r="P3200" s="178">
        <v>3162000</v>
      </c>
      <c r="Q3200" s="178">
        <v>3196575</v>
      </c>
      <c r="R3200" s="178">
        <v>3162000</v>
      </c>
      <c r="S3200">
        <v>0</v>
      </c>
      <c r="T3200">
        <v>0</v>
      </c>
      <c r="U3200">
        <v>0</v>
      </c>
      <c r="W3200">
        <v>0</v>
      </c>
      <c r="X3200">
        <v>0</v>
      </c>
      <c r="Y3200">
        <v>0</v>
      </c>
      <c r="AB3200" s="180">
        <v>44286</v>
      </c>
      <c r="AC3200">
        <v>1</v>
      </c>
      <c r="AD3200" t="s">
        <v>1922</v>
      </c>
      <c r="AE3200">
        <v>1</v>
      </c>
      <c r="AF3200">
        <v>30</v>
      </c>
      <c r="AG3200">
        <v>0</v>
      </c>
      <c r="AN3200">
        <v>1</v>
      </c>
      <c r="AO3200">
        <v>1</v>
      </c>
      <c r="AR3200" s="178">
        <v>874836</v>
      </c>
      <c r="AS3200" t="s">
        <v>1921</v>
      </c>
      <c r="AT3200">
        <v>0</v>
      </c>
      <c r="AU3200">
        <v>0</v>
      </c>
      <c r="AX3200">
        <v>5</v>
      </c>
      <c r="BC3200">
        <v>1</v>
      </c>
      <c r="BD3200">
        <v>7</v>
      </c>
      <c r="BE3200">
        <v>2</v>
      </c>
    </row>
    <row r="3201" spans="1:57" x14ac:dyDescent="0.25">
      <c r="A3201" s="179">
        <f t="shared" si="49"/>
        <v>3811940</v>
      </c>
      <c r="B3201" t="s">
        <v>1923</v>
      </c>
      <c r="C3201">
        <v>73083025</v>
      </c>
      <c r="D3201">
        <v>144205</v>
      </c>
      <c r="E3201">
        <v>4</v>
      </c>
      <c r="F3201">
        <v>12911</v>
      </c>
      <c r="G3201" s="180">
        <v>42958</v>
      </c>
      <c r="H3201" s="180">
        <v>44681</v>
      </c>
      <c r="I3201">
        <v>0</v>
      </c>
      <c r="J3201">
        <v>1</v>
      </c>
      <c r="K3201">
        <v>0</v>
      </c>
      <c r="L3201">
        <v>30</v>
      </c>
      <c r="M3201">
        <v>2</v>
      </c>
      <c r="N3201" s="170">
        <v>17726461</v>
      </c>
      <c r="O3201" s="170">
        <v>19240000</v>
      </c>
      <c r="P3201" s="178">
        <v>5270000</v>
      </c>
      <c r="Q3201" s="178">
        <v>5347849</v>
      </c>
      <c r="R3201" s="178">
        <v>5270000</v>
      </c>
      <c r="S3201">
        <v>0</v>
      </c>
      <c r="T3201">
        <v>0</v>
      </c>
      <c r="U3201">
        <v>0</v>
      </c>
      <c r="W3201">
        <v>0</v>
      </c>
      <c r="X3201">
        <v>0</v>
      </c>
      <c r="Y3201">
        <v>0</v>
      </c>
      <c r="AB3201" s="180">
        <v>44286</v>
      </c>
      <c r="AC3201">
        <v>1</v>
      </c>
      <c r="AD3201" t="s">
        <v>1922</v>
      </c>
      <c r="AE3201">
        <v>1</v>
      </c>
      <c r="AF3201">
        <v>30</v>
      </c>
      <c r="AG3201">
        <v>0</v>
      </c>
      <c r="AN3201">
        <v>1</v>
      </c>
      <c r="AO3201">
        <v>1</v>
      </c>
      <c r="AR3201" s="178">
        <v>1458060</v>
      </c>
      <c r="AS3201" t="s">
        <v>1921</v>
      </c>
      <c r="AT3201">
        <v>0</v>
      </c>
      <c r="AU3201">
        <v>0</v>
      </c>
      <c r="AX3201">
        <v>5</v>
      </c>
      <c r="BC3201">
        <v>1</v>
      </c>
      <c r="BD3201">
        <v>7</v>
      </c>
      <c r="BE3201">
        <v>2</v>
      </c>
    </row>
    <row r="3202" spans="1:57" x14ac:dyDescent="0.25">
      <c r="A3202" s="179">
        <f t="shared" ref="A3202:A3265" si="50">IF(+R3202&gt;AR3202,R3202-AR3202,0)</f>
        <v>2287164</v>
      </c>
      <c r="B3202" t="s">
        <v>1923</v>
      </c>
      <c r="C3202">
        <v>73083025</v>
      </c>
      <c r="D3202">
        <v>144205</v>
      </c>
      <c r="E3202">
        <v>4</v>
      </c>
      <c r="F3202">
        <v>12912</v>
      </c>
      <c r="G3202" s="180">
        <v>42958</v>
      </c>
      <c r="H3202" s="180">
        <v>44772</v>
      </c>
      <c r="I3202">
        <v>0</v>
      </c>
      <c r="J3202">
        <v>1</v>
      </c>
      <c r="K3202">
        <v>0</v>
      </c>
      <c r="L3202">
        <v>30</v>
      </c>
      <c r="M3202">
        <v>2</v>
      </c>
      <c r="N3202" s="170">
        <v>17726461</v>
      </c>
      <c r="O3202" s="170">
        <v>19240000</v>
      </c>
      <c r="P3202" s="178">
        <v>3162000</v>
      </c>
      <c r="Q3202" s="178">
        <v>3208709</v>
      </c>
      <c r="R3202" s="178">
        <v>3162000</v>
      </c>
      <c r="S3202">
        <v>0</v>
      </c>
      <c r="T3202">
        <v>0</v>
      </c>
      <c r="U3202">
        <v>0</v>
      </c>
      <c r="W3202">
        <v>0</v>
      </c>
      <c r="X3202">
        <v>0</v>
      </c>
      <c r="Y3202">
        <v>0</v>
      </c>
      <c r="AB3202" s="180">
        <v>44286</v>
      </c>
      <c r="AC3202">
        <v>1</v>
      </c>
      <c r="AD3202" t="s">
        <v>1922</v>
      </c>
      <c r="AE3202">
        <v>1</v>
      </c>
      <c r="AF3202">
        <v>30</v>
      </c>
      <c r="AG3202">
        <v>0</v>
      </c>
      <c r="AN3202">
        <v>1</v>
      </c>
      <c r="AO3202">
        <v>1</v>
      </c>
      <c r="AR3202" s="178">
        <v>874836</v>
      </c>
      <c r="AS3202" t="s">
        <v>1921</v>
      </c>
      <c r="AT3202">
        <v>0</v>
      </c>
      <c r="AU3202">
        <v>0</v>
      </c>
      <c r="AX3202">
        <v>5</v>
      </c>
      <c r="BC3202">
        <v>1</v>
      </c>
      <c r="BD3202">
        <v>7</v>
      </c>
      <c r="BE3202">
        <v>2</v>
      </c>
    </row>
    <row r="3203" spans="1:57" x14ac:dyDescent="0.25">
      <c r="A3203" s="179">
        <f t="shared" si="50"/>
        <v>2287164</v>
      </c>
      <c r="B3203" t="s">
        <v>1923</v>
      </c>
      <c r="C3203">
        <v>73083025</v>
      </c>
      <c r="D3203">
        <v>144205</v>
      </c>
      <c r="E3203">
        <v>4</v>
      </c>
      <c r="F3203">
        <v>12913</v>
      </c>
      <c r="G3203" s="180">
        <v>42958</v>
      </c>
      <c r="H3203" s="180">
        <v>44925</v>
      </c>
      <c r="I3203">
        <v>0</v>
      </c>
      <c r="J3203">
        <v>1</v>
      </c>
      <c r="K3203">
        <v>0</v>
      </c>
      <c r="L3203">
        <v>30</v>
      </c>
      <c r="M3203">
        <v>2</v>
      </c>
      <c r="N3203" s="170">
        <v>17726461</v>
      </c>
      <c r="O3203" s="170">
        <v>19240000</v>
      </c>
      <c r="P3203" s="178">
        <v>3162000</v>
      </c>
      <c r="Q3203" s="178">
        <v>3208709</v>
      </c>
      <c r="R3203" s="178">
        <v>3162000</v>
      </c>
      <c r="S3203">
        <v>0</v>
      </c>
      <c r="T3203">
        <v>0</v>
      </c>
      <c r="U3203">
        <v>0</v>
      </c>
      <c r="W3203">
        <v>0</v>
      </c>
      <c r="X3203">
        <v>0</v>
      </c>
      <c r="Y3203">
        <v>0</v>
      </c>
      <c r="AB3203" s="180">
        <v>44286</v>
      </c>
      <c r="AC3203">
        <v>1</v>
      </c>
      <c r="AD3203" t="s">
        <v>1922</v>
      </c>
      <c r="AE3203">
        <v>1</v>
      </c>
      <c r="AF3203">
        <v>30</v>
      </c>
      <c r="AG3203">
        <v>0</v>
      </c>
      <c r="AN3203">
        <v>1</v>
      </c>
      <c r="AO3203">
        <v>1</v>
      </c>
      <c r="AR3203" s="178">
        <v>874836</v>
      </c>
      <c r="AS3203" t="s">
        <v>1921</v>
      </c>
      <c r="AT3203">
        <v>0</v>
      </c>
      <c r="AU3203">
        <v>0</v>
      </c>
      <c r="AX3203">
        <v>5</v>
      </c>
      <c r="BC3203">
        <v>1</v>
      </c>
      <c r="BD3203">
        <v>7</v>
      </c>
      <c r="BE3203">
        <v>2</v>
      </c>
    </row>
    <row r="3204" spans="1:57" x14ac:dyDescent="0.25">
      <c r="A3204" s="179">
        <f t="shared" si="50"/>
        <v>3811940</v>
      </c>
      <c r="B3204" t="s">
        <v>1923</v>
      </c>
      <c r="C3204">
        <v>73083025</v>
      </c>
      <c r="D3204">
        <v>144205</v>
      </c>
      <c r="E3204">
        <v>4</v>
      </c>
      <c r="F3204">
        <v>12914</v>
      </c>
      <c r="G3204" s="180">
        <v>42958</v>
      </c>
      <c r="H3204" s="180">
        <v>45046</v>
      </c>
      <c r="I3204">
        <v>0</v>
      </c>
      <c r="J3204">
        <v>1</v>
      </c>
      <c r="K3204">
        <v>0</v>
      </c>
      <c r="L3204">
        <v>30</v>
      </c>
      <c r="M3204">
        <v>2</v>
      </c>
      <c r="N3204" s="170">
        <v>17726461</v>
      </c>
      <c r="O3204" s="170">
        <v>19240000</v>
      </c>
      <c r="P3204" s="178">
        <v>5270000</v>
      </c>
      <c r="Q3204" s="178">
        <v>5347849</v>
      </c>
      <c r="R3204" s="178">
        <v>5270000</v>
      </c>
      <c r="S3204">
        <v>0</v>
      </c>
      <c r="T3204">
        <v>0</v>
      </c>
      <c r="U3204">
        <v>0</v>
      </c>
      <c r="W3204">
        <v>0</v>
      </c>
      <c r="X3204">
        <v>0</v>
      </c>
      <c r="Y3204">
        <v>0</v>
      </c>
      <c r="AB3204" s="180">
        <v>44286</v>
      </c>
      <c r="AC3204">
        <v>1</v>
      </c>
      <c r="AD3204" t="s">
        <v>1922</v>
      </c>
      <c r="AE3204">
        <v>1</v>
      </c>
      <c r="AF3204">
        <v>30</v>
      </c>
      <c r="AG3204">
        <v>0</v>
      </c>
      <c r="AN3204">
        <v>1</v>
      </c>
      <c r="AO3204">
        <v>1</v>
      </c>
      <c r="AR3204" s="178">
        <v>1458060</v>
      </c>
      <c r="AS3204" t="s">
        <v>1921</v>
      </c>
      <c r="AT3204">
        <v>0</v>
      </c>
      <c r="AU3204">
        <v>0</v>
      </c>
      <c r="AX3204">
        <v>5</v>
      </c>
      <c r="BC3204">
        <v>1</v>
      </c>
      <c r="BD3204">
        <v>7</v>
      </c>
      <c r="BE3204">
        <v>2</v>
      </c>
    </row>
    <row r="3205" spans="1:57" x14ac:dyDescent="0.25">
      <c r="A3205" s="179">
        <f t="shared" si="50"/>
        <v>2287164</v>
      </c>
      <c r="B3205" t="s">
        <v>1923</v>
      </c>
      <c r="C3205">
        <v>73083025</v>
      </c>
      <c r="D3205">
        <v>144205</v>
      </c>
      <c r="E3205">
        <v>4</v>
      </c>
      <c r="F3205">
        <v>12915</v>
      </c>
      <c r="G3205" s="180">
        <v>42958</v>
      </c>
      <c r="H3205" s="180">
        <v>45137</v>
      </c>
      <c r="I3205">
        <v>0</v>
      </c>
      <c r="J3205">
        <v>1</v>
      </c>
      <c r="K3205">
        <v>0</v>
      </c>
      <c r="L3205">
        <v>30</v>
      </c>
      <c r="M3205">
        <v>2</v>
      </c>
      <c r="N3205" s="170">
        <v>17726461</v>
      </c>
      <c r="O3205" s="170">
        <v>19240000</v>
      </c>
      <c r="P3205" s="178">
        <v>3162000</v>
      </c>
      <c r="Q3205" s="178">
        <v>3208709</v>
      </c>
      <c r="R3205" s="178">
        <v>3162000</v>
      </c>
      <c r="S3205">
        <v>0</v>
      </c>
      <c r="T3205">
        <v>0</v>
      </c>
      <c r="U3205">
        <v>0</v>
      </c>
      <c r="W3205">
        <v>0</v>
      </c>
      <c r="X3205">
        <v>0</v>
      </c>
      <c r="Y3205">
        <v>0</v>
      </c>
      <c r="AB3205" s="180">
        <v>44286</v>
      </c>
      <c r="AC3205">
        <v>1</v>
      </c>
      <c r="AD3205" t="s">
        <v>1922</v>
      </c>
      <c r="AE3205">
        <v>1</v>
      </c>
      <c r="AF3205">
        <v>30</v>
      </c>
      <c r="AG3205">
        <v>0</v>
      </c>
      <c r="AN3205">
        <v>1</v>
      </c>
      <c r="AO3205">
        <v>1</v>
      </c>
      <c r="AR3205" s="178">
        <v>874836</v>
      </c>
      <c r="AS3205" t="s">
        <v>1921</v>
      </c>
      <c r="AT3205">
        <v>0</v>
      </c>
      <c r="AU3205">
        <v>0</v>
      </c>
      <c r="AX3205">
        <v>5</v>
      </c>
      <c r="BC3205">
        <v>1</v>
      </c>
      <c r="BD3205">
        <v>7</v>
      </c>
      <c r="BE3205">
        <v>2</v>
      </c>
    </row>
    <row r="3206" spans="1:57" x14ac:dyDescent="0.25">
      <c r="A3206" s="179">
        <f t="shared" si="50"/>
        <v>2287164</v>
      </c>
      <c r="B3206" t="s">
        <v>1923</v>
      </c>
      <c r="C3206">
        <v>73083025</v>
      </c>
      <c r="D3206">
        <v>144205</v>
      </c>
      <c r="E3206">
        <v>4</v>
      </c>
      <c r="F3206">
        <v>12916</v>
      </c>
      <c r="G3206" s="180">
        <v>42958</v>
      </c>
      <c r="H3206" s="180">
        <v>45290</v>
      </c>
      <c r="I3206">
        <v>0</v>
      </c>
      <c r="J3206">
        <v>1</v>
      </c>
      <c r="K3206">
        <v>0</v>
      </c>
      <c r="L3206">
        <v>30</v>
      </c>
      <c r="M3206">
        <v>2</v>
      </c>
      <c r="N3206" s="170">
        <v>17726461</v>
      </c>
      <c r="O3206" s="170">
        <v>19240000</v>
      </c>
      <c r="P3206" s="178">
        <v>3162000</v>
      </c>
      <c r="Q3206" s="178">
        <v>3208709</v>
      </c>
      <c r="R3206" s="178">
        <v>3162000</v>
      </c>
      <c r="S3206">
        <v>0</v>
      </c>
      <c r="T3206">
        <v>0</v>
      </c>
      <c r="U3206">
        <v>0</v>
      </c>
      <c r="W3206">
        <v>0</v>
      </c>
      <c r="X3206">
        <v>0</v>
      </c>
      <c r="Y3206">
        <v>0</v>
      </c>
      <c r="AB3206" s="180">
        <v>44286</v>
      </c>
      <c r="AC3206">
        <v>1</v>
      </c>
      <c r="AD3206" t="s">
        <v>1922</v>
      </c>
      <c r="AE3206">
        <v>1</v>
      </c>
      <c r="AF3206">
        <v>30</v>
      </c>
      <c r="AG3206">
        <v>0</v>
      </c>
      <c r="AN3206">
        <v>1</v>
      </c>
      <c r="AO3206">
        <v>1</v>
      </c>
      <c r="AR3206" s="178">
        <v>874836</v>
      </c>
      <c r="AS3206" t="s">
        <v>1921</v>
      </c>
      <c r="AT3206">
        <v>0</v>
      </c>
      <c r="AU3206">
        <v>0</v>
      </c>
      <c r="AX3206">
        <v>5</v>
      </c>
      <c r="BC3206">
        <v>1</v>
      </c>
      <c r="BD3206">
        <v>7</v>
      </c>
      <c r="BE3206">
        <v>2</v>
      </c>
    </row>
    <row r="3207" spans="1:57" x14ac:dyDescent="0.25">
      <c r="A3207" s="179">
        <f t="shared" si="50"/>
        <v>3811940</v>
      </c>
      <c r="B3207" t="s">
        <v>1923</v>
      </c>
      <c r="C3207">
        <v>73083025</v>
      </c>
      <c r="D3207">
        <v>144205</v>
      </c>
      <c r="E3207">
        <v>4</v>
      </c>
      <c r="F3207">
        <v>12917</v>
      </c>
      <c r="G3207" s="180">
        <v>42958</v>
      </c>
      <c r="H3207" s="180">
        <v>45412</v>
      </c>
      <c r="I3207">
        <v>0</v>
      </c>
      <c r="J3207">
        <v>1</v>
      </c>
      <c r="K3207">
        <v>0</v>
      </c>
      <c r="L3207">
        <v>30</v>
      </c>
      <c r="M3207">
        <v>2</v>
      </c>
      <c r="N3207" s="170">
        <v>17726461</v>
      </c>
      <c r="O3207" s="170">
        <v>19240000</v>
      </c>
      <c r="P3207" s="178">
        <v>5270000</v>
      </c>
      <c r="Q3207" s="178">
        <v>5347849</v>
      </c>
      <c r="R3207" s="178">
        <v>5270000</v>
      </c>
      <c r="S3207">
        <v>0</v>
      </c>
      <c r="T3207">
        <v>0</v>
      </c>
      <c r="U3207">
        <v>0</v>
      </c>
      <c r="W3207">
        <v>0</v>
      </c>
      <c r="X3207">
        <v>0</v>
      </c>
      <c r="Y3207">
        <v>0</v>
      </c>
      <c r="AB3207" s="180">
        <v>44286</v>
      </c>
      <c r="AC3207">
        <v>1</v>
      </c>
      <c r="AD3207" t="s">
        <v>1922</v>
      </c>
      <c r="AE3207">
        <v>1</v>
      </c>
      <c r="AF3207">
        <v>30</v>
      </c>
      <c r="AG3207">
        <v>0</v>
      </c>
      <c r="AN3207">
        <v>1</v>
      </c>
      <c r="AO3207">
        <v>1</v>
      </c>
      <c r="AR3207" s="178">
        <v>1458060</v>
      </c>
      <c r="AS3207" t="s">
        <v>1921</v>
      </c>
      <c r="AT3207">
        <v>0</v>
      </c>
      <c r="AU3207">
        <v>0</v>
      </c>
      <c r="AX3207">
        <v>5</v>
      </c>
      <c r="BC3207">
        <v>1</v>
      </c>
      <c r="BD3207">
        <v>7</v>
      </c>
      <c r="BE3207">
        <v>2</v>
      </c>
    </row>
    <row r="3208" spans="1:57" x14ac:dyDescent="0.25">
      <c r="A3208" s="179">
        <f t="shared" si="50"/>
        <v>2287164</v>
      </c>
      <c r="B3208" t="s">
        <v>1923</v>
      </c>
      <c r="C3208">
        <v>73083025</v>
      </c>
      <c r="D3208">
        <v>144205</v>
      </c>
      <c r="E3208">
        <v>4</v>
      </c>
      <c r="F3208">
        <v>12918</v>
      </c>
      <c r="G3208" s="180">
        <v>42958</v>
      </c>
      <c r="H3208" s="180">
        <v>45503</v>
      </c>
      <c r="I3208">
        <v>0</v>
      </c>
      <c r="J3208">
        <v>1</v>
      </c>
      <c r="K3208">
        <v>0</v>
      </c>
      <c r="L3208">
        <v>30</v>
      </c>
      <c r="M3208">
        <v>2</v>
      </c>
      <c r="N3208" s="170">
        <v>17726461</v>
      </c>
      <c r="O3208" s="170">
        <v>19240000</v>
      </c>
      <c r="P3208" s="178">
        <v>3162000</v>
      </c>
      <c r="Q3208" s="178">
        <v>3208709</v>
      </c>
      <c r="R3208" s="178">
        <v>3162000</v>
      </c>
      <c r="S3208">
        <v>0</v>
      </c>
      <c r="T3208">
        <v>0</v>
      </c>
      <c r="U3208">
        <v>0</v>
      </c>
      <c r="W3208">
        <v>0</v>
      </c>
      <c r="X3208">
        <v>0</v>
      </c>
      <c r="Y3208">
        <v>0</v>
      </c>
      <c r="AB3208" s="180">
        <v>44286</v>
      </c>
      <c r="AC3208">
        <v>1</v>
      </c>
      <c r="AD3208" t="s">
        <v>1922</v>
      </c>
      <c r="AE3208">
        <v>1</v>
      </c>
      <c r="AF3208">
        <v>30</v>
      </c>
      <c r="AG3208">
        <v>0</v>
      </c>
      <c r="AN3208">
        <v>1</v>
      </c>
      <c r="AO3208">
        <v>1</v>
      </c>
      <c r="AR3208" s="178">
        <v>874836</v>
      </c>
      <c r="AS3208" t="s">
        <v>1921</v>
      </c>
      <c r="AT3208">
        <v>0</v>
      </c>
      <c r="AU3208">
        <v>0</v>
      </c>
      <c r="AX3208">
        <v>5</v>
      </c>
      <c r="BC3208">
        <v>1</v>
      </c>
      <c r="BD3208">
        <v>7</v>
      </c>
      <c r="BE3208">
        <v>2</v>
      </c>
    </row>
    <row r="3209" spans="1:57" x14ac:dyDescent="0.25">
      <c r="A3209" s="179">
        <f t="shared" si="50"/>
        <v>2287164</v>
      </c>
      <c r="B3209" t="s">
        <v>1923</v>
      </c>
      <c r="C3209">
        <v>73083025</v>
      </c>
      <c r="D3209">
        <v>144205</v>
      </c>
      <c r="E3209">
        <v>4</v>
      </c>
      <c r="F3209">
        <v>12919</v>
      </c>
      <c r="G3209" s="180">
        <v>42958</v>
      </c>
      <c r="H3209" s="180">
        <v>45656</v>
      </c>
      <c r="I3209">
        <v>0</v>
      </c>
      <c r="J3209">
        <v>1</v>
      </c>
      <c r="K3209">
        <v>0</v>
      </c>
      <c r="L3209">
        <v>30</v>
      </c>
      <c r="M3209">
        <v>2</v>
      </c>
      <c r="N3209" s="170">
        <v>17726461</v>
      </c>
      <c r="O3209" s="170">
        <v>19240000</v>
      </c>
      <c r="P3209" s="178">
        <v>3162000</v>
      </c>
      <c r="Q3209" s="178">
        <v>3208709</v>
      </c>
      <c r="R3209" s="178">
        <v>3162000</v>
      </c>
      <c r="S3209">
        <v>0</v>
      </c>
      <c r="T3209">
        <v>0</v>
      </c>
      <c r="U3209">
        <v>0</v>
      </c>
      <c r="W3209">
        <v>0</v>
      </c>
      <c r="X3209">
        <v>0</v>
      </c>
      <c r="Y3209">
        <v>0</v>
      </c>
      <c r="AB3209" s="180">
        <v>44286</v>
      </c>
      <c r="AC3209">
        <v>1</v>
      </c>
      <c r="AD3209" t="s">
        <v>1922</v>
      </c>
      <c r="AE3209">
        <v>1</v>
      </c>
      <c r="AF3209">
        <v>30</v>
      </c>
      <c r="AG3209">
        <v>0</v>
      </c>
      <c r="AN3209">
        <v>1</v>
      </c>
      <c r="AO3209">
        <v>1</v>
      </c>
      <c r="AR3209" s="178">
        <v>874836</v>
      </c>
      <c r="AS3209" t="s">
        <v>1921</v>
      </c>
      <c r="AT3209">
        <v>0</v>
      </c>
      <c r="AU3209">
        <v>0</v>
      </c>
      <c r="AX3209">
        <v>5</v>
      </c>
      <c r="BC3209">
        <v>1</v>
      </c>
      <c r="BD3209">
        <v>7</v>
      </c>
      <c r="BE3209">
        <v>2</v>
      </c>
    </row>
    <row r="3210" spans="1:57" x14ac:dyDescent="0.25">
      <c r="A3210" s="179">
        <f t="shared" si="50"/>
        <v>2287164</v>
      </c>
      <c r="B3210" t="s">
        <v>1923</v>
      </c>
      <c r="C3210">
        <v>73083025</v>
      </c>
      <c r="D3210">
        <v>144205</v>
      </c>
      <c r="E3210">
        <v>4</v>
      </c>
      <c r="F3210">
        <v>12962</v>
      </c>
      <c r="G3210" s="180">
        <v>42965</v>
      </c>
      <c r="H3210" s="180">
        <v>45838</v>
      </c>
      <c r="I3210">
        <v>0</v>
      </c>
      <c r="J3210">
        <v>1</v>
      </c>
      <c r="K3210">
        <v>0</v>
      </c>
      <c r="L3210">
        <v>30</v>
      </c>
      <c r="M3210">
        <v>2</v>
      </c>
      <c r="N3210" s="170">
        <v>13121400</v>
      </c>
      <c r="O3210" s="170">
        <v>13940000</v>
      </c>
      <c r="P3210" s="178">
        <v>3162000</v>
      </c>
      <c r="Q3210" s="178">
        <v>3196575</v>
      </c>
      <c r="R3210" s="178">
        <v>3162000</v>
      </c>
      <c r="S3210">
        <v>0</v>
      </c>
      <c r="T3210">
        <v>0</v>
      </c>
      <c r="U3210">
        <v>0</v>
      </c>
      <c r="W3210">
        <v>0</v>
      </c>
      <c r="X3210">
        <v>0</v>
      </c>
      <c r="Y3210">
        <v>0</v>
      </c>
      <c r="AB3210" s="180">
        <v>44286</v>
      </c>
      <c r="AC3210">
        <v>1</v>
      </c>
      <c r="AD3210" t="s">
        <v>1922</v>
      </c>
      <c r="AE3210">
        <v>1</v>
      </c>
      <c r="AF3210">
        <v>30</v>
      </c>
      <c r="AG3210">
        <v>0</v>
      </c>
      <c r="AN3210">
        <v>1</v>
      </c>
      <c r="AO3210">
        <v>1</v>
      </c>
      <c r="AR3210" s="178">
        <v>874836</v>
      </c>
      <c r="AS3210" t="s">
        <v>1921</v>
      </c>
      <c r="AT3210">
        <v>0</v>
      </c>
      <c r="AU3210">
        <v>0</v>
      </c>
      <c r="AX3210">
        <v>5</v>
      </c>
      <c r="BC3210">
        <v>1</v>
      </c>
      <c r="BD3210">
        <v>7</v>
      </c>
      <c r="BE3210">
        <v>2</v>
      </c>
    </row>
    <row r="3211" spans="1:57" x14ac:dyDescent="0.25">
      <c r="A3211" s="179">
        <f t="shared" si="50"/>
        <v>3811940</v>
      </c>
      <c r="B3211" t="s">
        <v>1923</v>
      </c>
      <c r="C3211">
        <v>73083025</v>
      </c>
      <c r="D3211">
        <v>144205</v>
      </c>
      <c r="E3211">
        <v>4</v>
      </c>
      <c r="F3211">
        <v>12963</v>
      </c>
      <c r="G3211" s="180">
        <v>42965</v>
      </c>
      <c r="H3211" s="180">
        <v>45777</v>
      </c>
      <c r="I3211">
        <v>0</v>
      </c>
      <c r="J3211">
        <v>1</v>
      </c>
      <c r="K3211">
        <v>0</v>
      </c>
      <c r="L3211">
        <v>30</v>
      </c>
      <c r="M3211">
        <v>2</v>
      </c>
      <c r="N3211" s="170">
        <v>13121400</v>
      </c>
      <c r="O3211" s="170">
        <v>13940000</v>
      </c>
      <c r="P3211" s="178">
        <v>5270000</v>
      </c>
      <c r="Q3211" s="178">
        <v>5327625</v>
      </c>
      <c r="R3211" s="178">
        <v>5270000</v>
      </c>
      <c r="S3211">
        <v>0</v>
      </c>
      <c r="T3211">
        <v>0</v>
      </c>
      <c r="U3211">
        <v>0</v>
      </c>
      <c r="W3211">
        <v>0</v>
      </c>
      <c r="X3211">
        <v>0</v>
      </c>
      <c r="Y3211">
        <v>0</v>
      </c>
      <c r="AB3211" s="180">
        <v>44286</v>
      </c>
      <c r="AC3211">
        <v>1</v>
      </c>
      <c r="AD3211" t="s">
        <v>1922</v>
      </c>
      <c r="AE3211">
        <v>1</v>
      </c>
      <c r="AF3211">
        <v>30</v>
      </c>
      <c r="AG3211">
        <v>0</v>
      </c>
      <c r="AN3211">
        <v>1</v>
      </c>
      <c r="AO3211">
        <v>1</v>
      </c>
      <c r="AR3211" s="178">
        <v>1458060</v>
      </c>
      <c r="AS3211" t="s">
        <v>1921</v>
      </c>
      <c r="AT3211">
        <v>0</v>
      </c>
      <c r="AU3211">
        <v>0</v>
      </c>
      <c r="AX3211">
        <v>5</v>
      </c>
      <c r="BC3211">
        <v>1</v>
      </c>
      <c r="BD3211">
        <v>7</v>
      </c>
      <c r="BE3211">
        <v>2</v>
      </c>
    </row>
    <row r="3212" spans="1:57" x14ac:dyDescent="0.25">
      <c r="A3212" s="179">
        <f t="shared" si="50"/>
        <v>2287164</v>
      </c>
      <c r="B3212" t="s">
        <v>1923</v>
      </c>
      <c r="C3212">
        <v>73083025</v>
      </c>
      <c r="D3212">
        <v>144205</v>
      </c>
      <c r="E3212">
        <v>4</v>
      </c>
      <c r="F3212">
        <v>12964</v>
      </c>
      <c r="G3212" s="180">
        <v>42965</v>
      </c>
      <c r="H3212" s="180">
        <v>46021</v>
      </c>
      <c r="I3212">
        <v>0</v>
      </c>
      <c r="J3212">
        <v>1</v>
      </c>
      <c r="K3212">
        <v>0</v>
      </c>
      <c r="L3212">
        <v>30</v>
      </c>
      <c r="M3212">
        <v>2</v>
      </c>
      <c r="N3212" s="170">
        <v>13121400</v>
      </c>
      <c r="O3212" s="170">
        <v>13940000</v>
      </c>
      <c r="P3212" s="178">
        <v>3162000</v>
      </c>
      <c r="Q3212" s="178">
        <v>3196575</v>
      </c>
      <c r="R3212" s="178">
        <v>3162000</v>
      </c>
      <c r="S3212">
        <v>0</v>
      </c>
      <c r="T3212">
        <v>0</v>
      </c>
      <c r="U3212">
        <v>0</v>
      </c>
      <c r="W3212">
        <v>0</v>
      </c>
      <c r="X3212">
        <v>0</v>
      </c>
      <c r="Y3212">
        <v>0</v>
      </c>
      <c r="AB3212" s="180">
        <v>44286</v>
      </c>
      <c r="AC3212">
        <v>1</v>
      </c>
      <c r="AD3212" t="s">
        <v>1922</v>
      </c>
      <c r="AE3212">
        <v>1</v>
      </c>
      <c r="AF3212">
        <v>30</v>
      </c>
      <c r="AG3212">
        <v>0</v>
      </c>
      <c r="AN3212">
        <v>1</v>
      </c>
      <c r="AO3212">
        <v>1</v>
      </c>
      <c r="AR3212" s="178">
        <v>874836</v>
      </c>
      <c r="AS3212" t="s">
        <v>1921</v>
      </c>
      <c r="AT3212">
        <v>0</v>
      </c>
      <c r="AU3212">
        <v>0</v>
      </c>
      <c r="AX3212">
        <v>5</v>
      </c>
      <c r="BC3212">
        <v>1</v>
      </c>
      <c r="BD3212">
        <v>7</v>
      </c>
      <c r="BE3212">
        <v>2</v>
      </c>
    </row>
    <row r="3213" spans="1:57" x14ac:dyDescent="0.25">
      <c r="A3213" s="179">
        <f t="shared" si="50"/>
        <v>36492198</v>
      </c>
      <c r="B3213" t="s">
        <v>1923</v>
      </c>
      <c r="C3213">
        <v>73083025</v>
      </c>
      <c r="D3213">
        <v>144105</v>
      </c>
      <c r="E3213">
        <v>4</v>
      </c>
      <c r="F3213">
        <v>16334</v>
      </c>
      <c r="G3213" s="180">
        <v>43734</v>
      </c>
      <c r="H3213" s="180">
        <v>45565</v>
      </c>
      <c r="I3213">
        <v>0</v>
      </c>
      <c r="J3213">
        <v>1</v>
      </c>
      <c r="K3213">
        <v>18</v>
      </c>
      <c r="L3213">
        <v>30</v>
      </c>
      <c r="M3213">
        <v>2</v>
      </c>
      <c r="N3213" s="170">
        <v>17726461</v>
      </c>
      <c r="O3213" s="170">
        <v>19240000</v>
      </c>
      <c r="P3213" s="178">
        <v>64300000</v>
      </c>
      <c r="Q3213" s="178">
        <v>1623244</v>
      </c>
      <c r="R3213" s="178">
        <v>50450396</v>
      </c>
      <c r="S3213">
        <v>0</v>
      </c>
      <c r="T3213">
        <v>0</v>
      </c>
      <c r="U3213">
        <v>0</v>
      </c>
      <c r="W3213">
        <v>0</v>
      </c>
      <c r="X3213">
        <v>0</v>
      </c>
      <c r="Y3213">
        <v>0</v>
      </c>
      <c r="AB3213" s="180">
        <v>44285</v>
      </c>
      <c r="AC3213">
        <v>1</v>
      </c>
      <c r="AD3213" t="s">
        <v>1922</v>
      </c>
      <c r="AE3213">
        <v>1</v>
      </c>
      <c r="AF3213">
        <v>30</v>
      </c>
      <c r="AG3213">
        <v>0</v>
      </c>
      <c r="AN3213">
        <v>1</v>
      </c>
      <c r="AO3213">
        <v>1</v>
      </c>
      <c r="AR3213" s="178">
        <v>13958198</v>
      </c>
      <c r="AS3213" t="s">
        <v>1921</v>
      </c>
      <c r="AT3213">
        <v>0</v>
      </c>
      <c r="AU3213">
        <v>0</v>
      </c>
      <c r="AV3213">
        <v>890480123</v>
      </c>
      <c r="AW3213" t="s">
        <v>1920</v>
      </c>
      <c r="AX3213">
        <v>5</v>
      </c>
      <c r="BC3213">
        <v>1</v>
      </c>
      <c r="BD3213">
        <v>7</v>
      </c>
      <c r="BE3213">
        <v>2</v>
      </c>
    </row>
    <row r="3214" spans="1:57" x14ac:dyDescent="0.25">
      <c r="A3214" s="179">
        <f t="shared" si="50"/>
        <v>184595</v>
      </c>
      <c r="B3214" t="s">
        <v>1923</v>
      </c>
      <c r="C3214">
        <v>73083025</v>
      </c>
      <c r="D3214">
        <v>144105</v>
      </c>
      <c r="E3214">
        <v>4</v>
      </c>
      <c r="F3214">
        <v>17121</v>
      </c>
      <c r="G3214" s="180">
        <v>43924</v>
      </c>
      <c r="H3214" s="180">
        <v>44377</v>
      </c>
      <c r="I3214">
        <v>0</v>
      </c>
      <c r="J3214">
        <v>1</v>
      </c>
      <c r="K3214">
        <v>9</v>
      </c>
      <c r="L3214">
        <v>30</v>
      </c>
      <c r="M3214">
        <v>2</v>
      </c>
      <c r="N3214" s="170">
        <v>5841061</v>
      </c>
      <c r="O3214" s="170">
        <v>6000000</v>
      </c>
      <c r="P3214" s="178">
        <v>1000000</v>
      </c>
      <c r="Q3214" s="178">
        <v>85993</v>
      </c>
      <c r="R3214" s="178">
        <v>255203</v>
      </c>
      <c r="S3214">
        <v>0</v>
      </c>
      <c r="T3214">
        <v>0</v>
      </c>
      <c r="U3214">
        <v>0</v>
      </c>
      <c r="W3214">
        <v>0</v>
      </c>
      <c r="X3214">
        <v>0</v>
      </c>
      <c r="Y3214">
        <v>0</v>
      </c>
      <c r="AB3214" s="180">
        <v>44285</v>
      </c>
      <c r="AC3214">
        <v>1</v>
      </c>
      <c r="AD3214" t="s">
        <v>1925</v>
      </c>
      <c r="AE3214">
        <v>1</v>
      </c>
      <c r="AF3214">
        <v>30</v>
      </c>
      <c r="AG3214">
        <v>0</v>
      </c>
      <c r="AN3214">
        <v>1</v>
      </c>
      <c r="AO3214">
        <v>1</v>
      </c>
      <c r="AR3214" s="178">
        <v>70608</v>
      </c>
      <c r="AS3214" t="s">
        <v>1921</v>
      </c>
      <c r="AT3214">
        <v>0</v>
      </c>
      <c r="AU3214">
        <v>0</v>
      </c>
      <c r="AV3214">
        <v>890480123</v>
      </c>
      <c r="AW3214" t="s">
        <v>1920</v>
      </c>
      <c r="AX3214">
        <v>5</v>
      </c>
      <c r="BC3214">
        <v>1</v>
      </c>
      <c r="BD3214">
        <v>7</v>
      </c>
      <c r="BE3214">
        <v>2</v>
      </c>
    </row>
    <row r="3215" spans="1:57" x14ac:dyDescent="0.25">
      <c r="A3215" s="179">
        <f t="shared" si="50"/>
        <v>13575417</v>
      </c>
      <c r="B3215" t="s">
        <v>1923</v>
      </c>
      <c r="C3215">
        <v>73083025</v>
      </c>
      <c r="D3215">
        <v>144105</v>
      </c>
      <c r="E3215">
        <v>4</v>
      </c>
      <c r="F3215">
        <v>18213</v>
      </c>
      <c r="G3215" s="180">
        <v>44254</v>
      </c>
      <c r="H3215" s="180">
        <v>44282</v>
      </c>
      <c r="I3215">
        <v>3</v>
      </c>
      <c r="J3215">
        <v>1</v>
      </c>
      <c r="K3215">
        <v>0</v>
      </c>
      <c r="L3215">
        <v>30</v>
      </c>
      <c r="M3215">
        <v>2</v>
      </c>
      <c r="N3215" s="170">
        <v>23318977</v>
      </c>
      <c r="O3215" s="170">
        <v>25980000</v>
      </c>
      <c r="P3215" s="178">
        <v>18767989</v>
      </c>
      <c r="Q3215" s="178">
        <v>19132698</v>
      </c>
      <c r="R3215" s="178">
        <v>18767989</v>
      </c>
      <c r="S3215">
        <v>401181</v>
      </c>
      <c r="T3215">
        <v>0</v>
      </c>
      <c r="U3215">
        <v>0</v>
      </c>
      <c r="W3215">
        <v>0</v>
      </c>
      <c r="X3215">
        <v>0</v>
      </c>
      <c r="Y3215">
        <v>0</v>
      </c>
      <c r="AB3215" s="180">
        <v>44254</v>
      </c>
      <c r="AC3215">
        <v>1</v>
      </c>
      <c r="AD3215" t="s">
        <v>1922</v>
      </c>
      <c r="AE3215">
        <v>1</v>
      </c>
      <c r="AF3215">
        <v>30</v>
      </c>
      <c r="AG3215">
        <v>18767989</v>
      </c>
      <c r="AN3215">
        <v>1</v>
      </c>
      <c r="AO3215">
        <v>1</v>
      </c>
      <c r="AR3215" s="178">
        <v>5192572</v>
      </c>
      <c r="AS3215" t="s">
        <v>1921</v>
      </c>
      <c r="AT3215">
        <v>0</v>
      </c>
      <c r="AU3215">
        <v>0</v>
      </c>
      <c r="AV3215">
        <v>890480123</v>
      </c>
      <c r="AW3215" t="s">
        <v>1920</v>
      </c>
      <c r="AX3215">
        <v>5</v>
      </c>
      <c r="BC3215">
        <v>1</v>
      </c>
      <c r="BD3215">
        <v>7</v>
      </c>
      <c r="BE3215">
        <v>2</v>
      </c>
    </row>
    <row r="3216" spans="1:57" x14ac:dyDescent="0.25">
      <c r="A3216" s="179">
        <f t="shared" si="50"/>
        <v>21122566</v>
      </c>
      <c r="B3216" t="s">
        <v>1923</v>
      </c>
      <c r="C3216">
        <v>73083025</v>
      </c>
      <c r="D3216">
        <v>140405</v>
      </c>
      <c r="E3216">
        <v>4</v>
      </c>
      <c r="F3216">
        <v>9042</v>
      </c>
      <c r="G3216" s="180">
        <v>41933</v>
      </c>
      <c r="H3216" s="180">
        <v>45595</v>
      </c>
      <c r="I3216">
        <v>0</v>
      </c>
      <c r="J3216">
        <v>1</v>
      </c>
      <c r="K3216">
        <v>77</v>
      </c>
      <c r="L3216">
        <v>30</v>
      </c>
      <c r="M3216">
        <v>2</v>
      </c>
      <c r="N3216" s="170">
        <v>11548671</v>
      </c>
      <c r="O3216" s="170">
        <v>12180000</v>
      </c>
      <c r="P3216" s="178">
        <v>60000000</v>
      </c>
      <c r="Q3216" s="178">
        <v>845244</v>
      </c>
      <c r="R3216" s="178">
        <v>29201909</v>
      </c>
      <c r="S3216">
        <v>0</v>
      </c>
      <c r="T3216">
        <v>0</v>
      </c>
      <c r="U3216">
        <v>135000000</v>
      </c>
      <c r="V3216" t="s">
        <v>1927</v>
      </c>
      <c r="W3216">
        <v>0</v>
      </c>
      <c r="X3216">
        <v>0</v>
      </c>
      <c r="Y3216">
        <v>0</v>
      </c>
      <c r="AB3216" s="180">
        <v>44285</v>
      </c>
      <c r="AC3216">
        <v>2</v>
      </c>
      <c r="AD3216" t="s">
        <v>1922</v>
      </c>
      <c r="AE3216">
        <v>1</v>
      </c>
      <c r="AF3216">
        <v>30</v>
      </c>
      <c r="AG3216">
        <v>0</v>
      </c>
      <c r="AN3216">
        <v>1</v>
      </c>
      <c r="AO3216">
        <v>1</v>
      </c>
      <c r="AR3216" s="178">
        <v>8079343</v>
      </c>
      <c r="AS3216" t="s">
        <v>1926</v>
      </c>
      <c r="AT3216">
        <v>0</v>
      </c>
      <c r="AU3216">
        <v>0</v>
      </c>
      <c r="AV3216">
        <v>890480123</v>
      </c>
      <c r="AW3216" t="s">
        <v>1920</v>
      </c>
      <c r="AX3216">
        <v>5</v>
      </c>
      <c r="BC3216">
        <v>1</v>
      </c>
      <c r="BD3216">
        <v>7</v>
      </c>
      <c r="BE3216">
        <v>2</v>
      </c>
    </row>
    <row r="3217" spans="1:57" x14ac:dyDescent="0.25">
      <c r="A3217" s="179">
        <f t="shared" si="50"/>
        <v>0</v>
      </c>
      <c r="B3217" t="s">
        <v>1923</v>
      </c>
      <c r="C3217">
        <v>73083302</v>
      </c>
      <c r="D3217">
        <v>141105</v>
      </c>
      <c r="E3217">
        <v>4</v>
      </c>
      <c r="F3217">
        <v>15608</v>
      </c>
      <c r="G3217" s="180">
        <v>43571</v>
      </c>
      <c r="H3217" s="180">
        <v>46142</v>
      </c>
      <c r="I3217">
        <v>0</v>
      </c>
      <c r="J3217">
        <v>1</v>
      </c>
      <c r="K3217">
        <v>22</v>
      </c>
      <c r="L3217">
        <v>30</v>
      </c>
      <c r="M3217">
        <v>2</v>
      </c>
      <c r="N3217" s="170">
        <v>13121400</v>
      </c>
      <c r="O3217" s="170">
        <v>13940000</v>
      </c>
      <c r="P3217" s="178">
        <v>61000000</v>
      </c>
      <c r="Q3217" s="178">
        <v>668874</v>
      </c>
      <c r="R3217" s="178">
        <v>48461104</v>
      </c>
      <c r="S3217">
        <v>0</v>
      </c>
      <c r="T3217">
        <v>0</v>
      </c>
      <c r="U3217">
        <v>89000000</v>
      </c>
      <c r="V3217" t="s">
        <v>1927</v>
      </c>
      <c r="W3217">
        <v>0</v>
      </c>
      <c r="X3217">
        <v>0</v>
      </c>
      <c r="Y3217">
        <v>0</v>
      </c>
      <c r="Z3217" t="s">
        <v>1934</v>
      </c>
      <c r="AA3217" s="180">
        <v>37961</v>
      </c>
      <c r="AB3217" s="180">
        <v>44285</v>
      </c>
      <c r="AC3217">
        <v>3</v>
      </c>
      <c r="AD3217" t="s">
        <v>1922</v>
      </c>
      <c r="AE3217">
        <v>1</v>
      </c>
      <c r="AF3217">
        <v>30</v>
      </c>
      <c r="AG3217">
        <v>0</v>
      </c>
      <c r="AN3217">
        <v>1</v>
      </c>
      <c r="AO3217">
        <v>1</v>
      </c>
      <c r="AR3217" s="178">
        <v>52533969</v>
      </c>
      <c r="AS3217" t="s">
        <v>1921</v>
      </c>
      <c r="AT3217">
        <v>0</v>
      </c>
      <c r="AU3217">
        <v>0</v>
      </c>
      <c r="AV3217">
        <v>890480123</v>
      </c>
      <c r="AW3217" t="s">
        <v>1920</v>
      </c>
      <c r="AX3217">
        <v>5</v>
      </c>
      <c r="BC3217">
        <v>1</v>
      </c>
      <c r="BD3217">
        <v>7</v>
      </c>
      <c r="BE3217">
        <v>1</v>
      </c>
    </row>
    <row r="3218" spans="1:57" x14ac:dyDescent="0.25">
      <c r="A3218" s="179">
        <f t="shared" si="50"/>
        <v>0</v>
      </c>
      <c r="B3218" t="s">
        <v>1923</v>
      </c>
      <c r="C3218">
        <v>73083302</v>
      </c>
      <c r="D3218">
        <v>144105</v>
      </c>
      <c r="E3218">
        <v>4</v>
      </c>
      <c r="F3218">
        <v>17826</v>
      </c>
      <c r="G3218" s="180">
        <v>44158</v>
      </c>
      <c r="H3218" s="180">
        <v>44530</v>
      </c>
      <c r="I3218">
        <v>0</v>
      </c>
      <c r="J3218">
        <v>1</v>
      </c>
      <c r="K3218">
        <v>4</v>
      </c>
      <c r="L3218">
        <v>30</v>
      </c>
      <c r="M3218">
        <v>2</v>
      </c>
      <c r="N3218" s="170">
        <v>15881442</v>
      </c>
      <c r="O3218" s="170">
        <v>17090000</v>
      </c>
      <c r="P3218" s="178">
        <v>1100000</v>
      </c>
      <c r="Q3218" s="178">
        <v>99742</v>
      </c>
      <c r="R3218" s="178">
        <v>752263</v>
      </c>
      <c r="S3218">
        <v>0</v>
      </c>
      <c r="T3218">
        <v>0</v>
      </c>
      <c r="U3218">
        <v>0</v>
      </c>
      <c r="W3218">
        <v>0</v>
      </c>
      <c r="X3218">
        <v>0</v>
      </c>
      <c r="Y3218">
        <v>0</v>
      </c>
      <c r="AB3218" s="180">
        <v>44285</v>
      </c>
      <c r="AC3218">
        <v>1</v>
      </c>
      <c r="AD3218" t="s">
        <v>1922</v>
      </c>
      <c r="AE3218">
        <v>1</v>
      </c>
      <c r="AF3218">
        <v>30</v>
      </c>
      <c r="AG3218">
        <v>0</v>
      </c>
      <c r="AN3218">
        <v>1</v>
      </c>
      <c r="AO3218">
        <v>1</v>
      </c>
      <c r="AR3218" s="178">
        <v>815486</v>
      </c>
      <c r="AS3218" t="s">
        <v>1921</v>
      </c>
      <c r="AT3218">
        <v>0</v>
      </c>
      <c r="AU3218">
        <v>0</v>
      </c>
      <c r="AV3218">
        <v>890480123</v>
      </c>
      <c r="AW3218" t="s">
        <v>1920</v>
      </c>
      <c r="AX3218">
        <v>5</v>
      </c>
      <c r="BC3218">
        <v>1</v>
      </c>
      <c r="BD3218">
        <v>7</v>
      </c>
      <c r="BE3218">
        <v>2</v>
      </c>
    </row>
    <row r="3219" spans="1:57" x14ac:dyDescent="0.25">
      <c r="A3219" s="179">
        <f t="shared" si="50"/>
        <v>0</v>
      </c>
      <c r="B3219" t="s">
        <v>1923</v>
      </c>
      <c r="C3219">
        <v>73083302</v>
      </c>
      <c r="D3219">
        <v>144105</v>
      </c>
      <c r="E3219">
        <v>4</v>
      </c>
      <c r="F3219">
        <v>550023811</v>
      </c>
      <c r="G3219" s="180">
        <v>43940</v>
      </c>
      <c r="H3219" s="180">
        <v>45076</v>
      </c>
      <c r="I3219">
        <v>0</v>
      </c>
      <c r="J3219">
        <v>1</v>
      </c>
      <c r="K3219">
        <v>10</v>
      </c>
      <c r="L3219">
        <v>30</v>
      </c>
      <c r="M3219">
        <v>2</v>
      </c>
      <c r="N3219" s="170">
        <v>22490513</v>
      </c>
      <c r="O3219" s="170">
        <v>24960000</v>
      </c>
      <c r="P3219" s="178">
        <v>563010</v>
      </c>
      <c r="Q3219" s="178">
        <v>21645</v>
      </c>
      <c r="R3219" s="178">
        <v>442199</v>
      </c>
      <c r="S3219">
        <v>0</v>
      </c>
      <c r="T3219">
        <v>0</v>
      </c>
      <c r="U3219">
        <v>0</v>
      </c>
      <c r="W3219">
        <v>0</v>
      </c>
      <c r="X3219">
        <v>0</v>
      </c>
      <c r="Y3219">
        <v>0</v>
      </c>
      <c r="AB3219" s="180">
        <v>44285</v>
      </c>
      <c r="AC3219">
        <v>1</v>
      </c>
      <c r="AD3219" t="s">
        <v>1922</v>
      </c>
      <c r="AE3219">
        <v>1</v>
      </c>
      <c r="AF3219">
        <v>30</v>
      </c>
      <c r="AG3219">
        <v>0</v>
      </c>
      <c r="AN3219">
        <v>1</v>
      </c>
      <c r="AO3219">
        <v>1</v>
      </c>
      <c r="AR3219" s="178">
        <v>479363</v>
      </c>
      <c r="AS3219" t="s">
        <v>1921</v>
      </c>
      <c r="AT3219">
        <v>0</v>
      </c>
      <c r="AU3219">
        <v>0</v>
      </c>
      <c r="AV3219">
        <v>890480123</v>
      </c>
      <c r="AW3219" t="s">
        <v>1920</v>
      </c>
      <c r="AX3219">
        <v>5</v>
      </c>
      <c r="BC3219">
        <v>2</v>
      </c>
      <c r="BD3219">
        <v>7</v>
      </c>
      <c r="BE3219">
        <v>1</v>
      </c>
    </row>
    <row r="3220" spans="1:57" x14ac:dyDescent="0.25">
      <c r="A3220" s="179">
        <f t="shared" si="50"/>
        <v>0</v>
      </c>
      <c r="B3220" t="s">
        <v>1923</v>
      </c>
      <c r="C3220">
        <v>73083302</v>
      </c>
      <c r="D3220">
        <v>144105</v>
      </c>
      <c r="E3220">
        <v>4</v>
      </c>
      <c r="F3220">
        <v>550023812</v>
      </c>
      <c r="G3220" s="180">
        <v>43940</v>
      </c>
      <c r="H3220" s="180">
        <v>45076</v>
      </c>
      <c r="I3220">
        <v>0</v>
      </c>
      <c r="J3220">
        <v>1</v>
      </c>
      <c r="K3220">
        <v>10</v>
      </c>
      <c r="L3220">
        <v>30</v>
      </c>
      <c r="M3220">
        <v>2</v>
      </c>
      <c r="N3220" s="170">
        <v>22490513</v>
      </c>
      <c r="O3220" s="170">
        <v>24960000</v>
      </c>
      <c r="P3220" s="178">
        <v>32450</v>
      </c>
      <c r="Q3220" s="178">
        <v>1248</v>
      </c>
      <c r="R3220" s="178">
        <v>25447</v>
      </c>
      <c r="S3220">
        <v>0</v>
      </c>
      <c r="T3220">
        <v>0</v>
      </c>
      <c r="U3220">
        <v>0</v>
      </c>
      <c r="W3220">
        <v>0</v>
      </c>
      <c r="X3220">
        <v>0</v>
      </c>
      <c r="Y3220">
        <v>0</v>
      </c>
      <c r="AB3220" s="180">
        <v>44285</v>
      </c>
      <c r="AC3220">
        <v>1</v>
      </c>
      <c r="AD3220" t="s">
        <v>1922</v>
      </c>
      <c r="AE3220">
        <v>1</v>
      </c>
      <c r="AF3220">
        <v>30</v>
      </c>
      <c r="AG3220">
        <v>0</v>
      </c>
      <c r="AN3220">
        <v>1</v>
      </c>
      <c r="AO3220">
        <v>1</v>
      </c>
      <c r="AR3220" s="178">
        <v>27586</v>
      </c>
      <c r="AS3220" t="s">
        <v>1921</v>
      </c>
      <c r="AT3220">
        <v>0</v>
      </c>
      <c r="AU3220">
        <v>0</v>
      </c>
      <c r="AV3220">
        <v>890480123</v>
      </c>
      <c r="AW3220" t="s">
        <v>1920</v>
      </c>
      <c r="AX3220">
        <v>5</v>
      </c>
      <c r="BC3220">
        <v>2</v>
      </c>
      <c r="BD3220">
        <v>7</v>
      </c>
      <c r="BE3220">
        <v>1</v>
      </c>
    </row>
    <row r="3221" spans="1:57" x14ac:dyDescent="0.25">
      <c r="A3221" s="179">
        <f t="shared" si="50"/>
        <v>0</v>
      </c>
      <c r="B3221" t="s">
        <v>1923</v>
      </c>
      <c r="C3221">
        <v>73083302</v>
      </c>
      <c r="D3221">
        <v>144105</v>
      </c>
      <c r="E3221">
        <v>4</v>
      </c>
      <c r="F3221">
        <v>550023827</v>
      </c>
      <c r="G3221" s="180">
        <v>43948</v>
      </c>
      <c r="H3221" s="180">
        <v>45076</v>
      </c>
      <c r="I3221">
        <v>0</v>
      </c>
      <c r="J3221">
        <v>1</v>
      </c>
      <c r="K3221">
        <v>10</v>
      </c>
      <c r="L3221">
        <v>30</v>
      </c>
      <c r="M3221">
        <v>2</v>
      </c>
      <c r="N3221" s="170">
        <v>22490513</v>
      </c>
      <c r="O3221" s="170">
        <v>24960000</v>
      </c>
      <c r="P3221" s="178">
        <v>200000</v>
      </c>
      <c r="Q3221" s="178">
        <v>7689</v>
      </c>
      <c r="R3221" s="178">
        <v>157087</v>
      </c>
      <c r="S3221">
        <v>0</v>
      </c>
      <c r="T3221">
        <v>0</v>
      </c>
      <c r="U3221">
        <v>0</v>
      </c>
      <c r="W3221">
        <v>0</v>
      </c>
      <c r="X3221">
        <v>0</v>
      </c>
      <c r="Y3221">
        <v>0</v>
      </c>
      <c r="AB3221" s="180">
        <v>44285</v>
      </c>
      <c r="AC3221">
        <v>1</v>
      </c>
      <c r="AD3221" t="s">
        <v>1922</v>
      </c>
      <c r="AE3221">
        <v>1</v>
      </c>
      <c r="AF3221">
        <v>30</v>
      </c>
      <c r="AG3221">
        <v>0</v>
      </c>
      <c r="AN3221">
        <v>1</v>
      </c>
      <c r="AO3221">
        <v>1</v>
      </c>
      <c r="AR3221" s="178">
        <v>170289</v>
      </c>
      <c r="AS3221" t="s">
        <v>1921</v>
      </c>
      <c r="AT3221">
        <v>0</v>
      </c>
      <c r="AU3221">
        <v>0</v>
      </c>
      <c r="AV3221">
        <v>890480123</v>
      </c>
      <c r="AW3221" t="s">
        <v>1920</v>
      </c>
      <c r="AX3221">
        <v>5</v>
      </c>
      <c r="BC3221">
        <v>2</v>
      </c>
      <c r="BD3221">
        <v>7</v>
      </c>
      <c r="BE3221">
        <v>1</v>
      </c>
    </row>
    <row r="3222" spans="1:57" x14ac:dyDescent="0.25">
      <c r="A3222" s="179">
        <f t="shared" si="50"/>
        <v>0</v>
      </c>
      <c r="B3222" t="s">
        <v>1923</v>
      </c>
      <c r="C3222">
        <v>73083302</v>
      </c>
      <c r="D3222">
        <v>144105</v>
      </c>
      <c r="E3222">
        <v>4</v>
      </c>
      <c r="F3222">
        <v>550024381</v>
      </c>
      <c r="G3222" s="180">
        <v>44085</v>
      </c>
      <c r="H3222" s="180">
        <v>45199</v>
      </c>
      <c r="I3222">
        <v>0</v>
      </c>
      <c r="J3222">
        <v>1</v>
      </c>
      <c r="K3222">
        <v>6</v>
      </c>
      <c r="L3222">
        <v>30</v>
      </c>
      <c r="M3222">
        <v>2</v>
      </c>
      <c r="N3222" s="170">
        <v>22490513</v>
      </c>
      <c r="O3222" s="170">
        <v>24960000</v>
      </c>
      <c r="P3222" s="178">
        <v>600000</v>
      </c>
      <c r="Q3222" s="178">
        <v>23066</v>
      </c>
      <c r="R3222" s="178">
        <v>525634</v>
      </c>
      <c r="S3222">
        <v>0</v>
      </c>
      <c r="T3222">
        <v>0</v>
      </c>
      <c r="U3222">
        <v>0</v>
      </c>
      <c r="W3222">
        <v>0</v>
      </c>
      <c r="X3222">
        <v>0</v>
      </c>
      <c r="Y3222">
        <v>0</v>
      </c>
      <c r="AB3222" s="180">
        <v>44285</v>
      </c>
      <c r="AC3222">
        <v>1</v>
      </c>
      <c r="AD3222" t="s">
        <v>1922</v>
      </c>
      <c r="AE3222">
        <v>1</v>
      </c>
      <c r="AF3222">
        <v>30</v>
      </c>
      <c r="AG3222">
        <v>0</v>
      </c>
      <c r="AN3222">
        <v>1</v>
      </c>
      <c r="AO3222">
        <v>1</v>
      </c>
      <c r="AR3222" s="178">
        <v>569810</v>
      </c>
      <c r="AS3222" t="s">
        <v>1921</v>
      </c>
      <c r="AT3222">
        <v>0</v>
      </c>
      <c r="AU3222">
        <v>0</v>
      </c>
      <c r="AV3222">
        <v>890480123</v>
      </c>
      <c r="AW3222" t="s">
        <v>1920</v>
      </c>
      <c r="AX3222">
        <v>5</v>
      </c>
      <c r="BC3222">
        <v>2</v>
      </c>
      <c r="BD3222">
        <v>7</v>
      </c>
      <c r="BE3222">
        <v>1</v>
      </c>
    </row>
    <row r="3223" spans="1:57" x14ac:dyDescent="0.25">
      <c r="A3223" s="179">
        <f t="shared" si="50"/>
        <v>0</v>
      </c>
      <c r="B3223" t="s">
        <v>1923</v>
      </c>
      <c r="C3223">
        <v>73083302</v>
      </c>
      <c r="D3223">
        <v>144105</v>
      </c>
      <c r="E3223">
        <v>4</v>
      </c>
      <c r="F3223">
        <v>550024404</v>
      </c>
      <c r="G3223" s="180">
        <v>44095</v>
      </c>
      <c r="H3223" s="180">
        <v>45229</v>
      </c>
      <c r="I3223">
        <v>0</v>
      </c>
      <c r="J3223">
        <v>1</v>
      </c>
      <c r="K3223">
        <v>5</v>
      </c>
      <c r="L3223">
        <v>30</v>
      </c>
      <c r="M3223">
        <v>2</v>
      </c>
      <c r="N3223" s="170">
        <v>22490513</v>
      </c>
      <c r="O3223" s="170">
        <v>24960000</v>
      </c>
      <c r="P3223" s="178">
        <v>441803</v>
      </c>
      <c r="Q3223" s="178">
        <v>16985</v>
      </c>
      <c r="R3223" s="178">
        <v>396573</v>
      </c>
      <c r="S3223">
        <v>0</v>
      </c>
      <c r="T3223">
        <v>0</v>
      </c>
      <c r="U3223">
        <v>0</v>
      </c>
      <c r="W3223">
        <v>0</v>
      </c>
      <c r="X3223">
        <v>0</v>
      </c>
      <c r="Y3223">
        <v>0</v>
      </c>
      <c r="AB3223" s="180">
        <v>44285</v>
      </c>
      <c r="AC3223">
        <v>1</v>
      </c>
      <c r="AD3223" t="s">
        <v>1922</v>
      </c>
      <c r="AE3223">
        <v>1</v>
      </c>
      <c r="AF3223">
        <v>30</v>
      </c>
      <c r="AG3223">
        <v>0</v>
      </c>
      <c r="AN3223">
        <v>1</v>
      </c>
      <c r="AO3223">
        <v>1</v>
      </c>
      <c r="AR3223" s="178">
        <v>429903</v>
      </c>
      <c r="AS3223" t="s">
        <v>1921</v>
      </c>
      <c r="AT3223">
        <v>0</v>
      </c>
      <c r="AU3223">
        <v>0</v>
      </c>
      <c r="AV3223">
        <v>890480123</v>
      </c>
      <c r="AW3223" t="s">
        <v>1920</v>
      </c>
      <c r="AX3223">
        <v>5</v>
      </c>
      <c r="BC3223">
        <v>2</v>
      </c>
      <c r="BD3223">
        <v>7</v>
      </c>
      <c r="BE3223">
        <v>1</v>
      </c>
    </row>
    <row r="3224" spans="1:57" x14ac:dyDescent="0.25">
      <c r="A3224" s="179">
        <f t="shared" si="50"/>
        <v>0</v>
      </c>
      <c r="B3224" t="s">
        <v>1923</v>
      </c>
      <c r="C3224">
        <v>73083302</v>
      </c>
      <c r="D3224">
        <v>144105</v>
      </c>
      <c r="E3224">
        <v>4</v>
      </c>
      <c r="F3224">
        <v>550024428</v>
      </c>
      <c r="G3224" s="180">
        <v>44098</v>
      </c>
      <c r="H3224" s="180">
        <v>45229</v>
      </c>
      <c r="I3224">
        <v>0</v>
      </c>
      <c r="J3224">
        <v>1</v>
      </c>
      <c r="K3224">
        <v>5</v>
      </c>
      <c r="L3224">
        <v>30</v>
      </c>
      <c r="M3224">
        <v>2</v>
      </c>
      <c r="N3224" s="170">
        <v>22490513</v>
      </c>
      <c r="O3224" s="170">
        <v>24960000</v>
      </c>
      <c r="P3224" s="178">
        <v>200000</v>
      </c>
      <c r="Q3224" s="178">
        <v>7689</v>
      </c>
      <c r="R3224" s="178">
        <v>179409</v>
      </c>
      <c r="S3224">
        <v>0</v>
      </c>
      <c r="T3224">
        <v>0</v>
      </c>
      <c r="U3224">
        <v>0</v>
      </c>
      <c r="W3224">
        <v>0</v>
      </c>
      <c r="X3224">
        <v>0</v>
      </c>
      <c r="Y3224">
        <v>0</v>
      </c>
      <c r="AB3224" s="180">
        <v>44285</v>
      </c>
      <c r="AC3224">
        <v>1</v>
      </c>
      <c r="AD3224" t="s">
        <v>1922</v>
      </c>
      <c r="AE3224">
        <v>1</v>
      </c>
      <c r="AF3224">
        <v>30</v>
      </c>
      <c r="AG3224">
        <v>0</v>
      </c>
      <c r="AN3224">
        <v>1</v>
      </c>
      <c r="AO3224">
        <v>1</v>
      </c>
      <c r="AR3224" s="178">
        <v>194487</v>
      </c>
      <c r="AS3224" t="s">
        <v>1921</v>
      </c>
      <c r="AT3224">
        <v>0</v>
      </c>
      <c r="AU3224">
        <v>0</v>
      </c>
      <c r="AV3224">
        <v>890480123</v>
      </c>
      <c r="AW3224" t="s">
        <v>1920</v>
      </c>
      <c r="AX3224">
        <v>5</v>
      </c>
      <c r="BC3224">
        <v>2</v>
      </c>
      <c r="BD3224">
        <v>7</v>
      </c>
      <c r="BE3224">
        <v>1</v>
      </c>
    </row>
    <row r="3225" spans="1:57" x14ac:dyDescent="0.25">
      <c r="A3225" s="179">
        <f t="shared" si="50"/>
        <v>0</v>
      </c>
      <c r="B3225" t="s">
        <v>1923</v>
      </c>
      <c r="C3225">
        <v>73083302</v>
      </c>
      <c r="D3225">
        <v>144105</v>
      </c>
      <c r="E3225">
        <v>4</v>
      </c>
      <c r="F3225">
        <v>550024644</v>
      </c>
      <c r="G3225" s="180">
        <v>44130</v>
      </c>
      <c r="H3225" s="180">
        <v>45260</v>
      </c>
      <c r="I3225">
        <v>0</v>
      </c>
      <c r="J3225">
        <v>1</v>
      </c>
      <c r="K3225">
        <v>4</v>
      </c>
      <c r="L3225">
        <v>30</v>
      </c>
      <c r="M3225">
        <v>2</v>
      </c>
      <c r="N3225" s="170">
        <v>22490513</v>
      </c>
      <c r="O3225" s="170">
        <v>24960000</v>
      </c>
      <c r="P3225" s="178">
        <v>70000</v>
      </c>
      <c r="Q3225" s="178">
        <v>2691</v>
      </c>
      <c r="R3225" s="178">
        <v>64277</v>
      </c>
      <c r="S3225">
        <v>0</v>
      </c>
      <c r="T3225">
        <v>0</v>
      </c>
      <c r="U3225">
        <v>0</v>
      </c>
      <c r="W3225">
        <v>0</v>
      </c>
      <c r="X3225">
        <v>0</v>
      </c>
      <c r="Y3225">
        <v>0</v>
      </c>
      <c r="AB3225" s="180">
        <v>44285</v>
      </c>
      <c r="AC3225">
        <v>1</v>
      </c>
      <c r="AD3225" t="s">
        <v>1922</v>
      </c>
      <c r="AE3225">
        <v>1</v>
      </c>
      <c r="AF3225">
        <v>30</v>
      </c>
      <c r="AG3225">
        <v>0</v>
      </c>
      <c r="AN3225">
        <v>1</v>
      </c>
      <c r="AO3225">
        <v>1</v>
      </c>
      <c r="AR3225" s="178">
        <v>69679</v>
      </c>
      <c r="AS3225" t="s">
        <v>1921</v>
      </c>
      <c r="AT3225">
        <v>0</v>
      </c>
      <c r="AU3225">
        <v>0</v>
      </c>
      <c r="AV3225">
        <v>890480123</v>
      </c>
      <c r="AW3225" t="s">
        <v>1920</v>
      </c>
      <c r="AX3225">
        <v>5</v>
      </c>
      <c r="BC3225">
        <v>2</v>
      </c>
      <c r="BD3225">
        <v>7</v>
      </c>
      <c r="BE3225">
        <v>1</v>
      </c>
    </row>
    <row r="3226" spans="1:57" x14ac:dyDescent="0.25">
      <c r="A3226" s="179">
        <f t="shared" si="50"/>
        <v>0</v>
      </c>
      <c r="B3226" t="s">
        <v>1923</v>
      </c>
      <c r="C3226">
        <v>73083302</v>
      </c>
      <c r="D3226">
        <v>144105</v>
      </c>
      <c r="E3226">
        <v>4</v>
      </c>
      <c r="F3226">
        <v>550025713</v>
      </c>
      <c r="G3226" s="180">
        <v>44286</v>
      </c>
      <c r="H3226" s="180">
        <v>44346</v>
      </c>
      <c r="I3226">
        <v>0</v>
      </c>
      <c r="J3226">
        <v>1</v>
      </c>
      <c r="K3226">
        <v>0</v>
      </c>
      <c r="L3226">
        <v>30</v>
      </c>
      <c r="M3226">
        <v>2</v>
      </c>
      <c r="N3226">
        <v>0</v>
      </c>
      <c r="O3226">
        <v>0</v>
      </c>
      <c r="P3226" s="178">
        <v>6000</v>
      </c>
      <c r="Q3226" s="178">
        <v>6000</v>
      </c>
      <c r="R3226" s="178">
        <v>6000</v>
      </c>
      <c r="S3226">
        <v>0</v>
      </c>
      <c r="T3226">
        <v>0</v>
      </c>
      <c r="U3226">
        <v>0</v>
      </c>
      <c r="W3226">
        <v>0</v>
      </c>
      <c r="X3226">
        <v>0</v>
      </c>
      <c r="Y3226">
        <v>0</v>
      </c>
      <c r="AB3226" s="180">
        <v>44286</v>
      </c>
      <c r="AC3226">
        <v>1</v>
      </c>
      <c r="AD3226" t="s">
        <v>1922</v>
      </c>
      <c r="AE3226">
        <v>1</v>
      </c>
      <c r="AF3226">
        <v>30</v>
      </c>
      <c r="AG3226">
        <v>0</v>
      </c>
      <c r="AN3226">
        <v>1</v>
      </c>
      <c r="AO3226">
        <v>1</v>
      </c>
      <c r="AR3226" s="178">
        <v>6504</v>
      </c>
      <c r="AS3226" t="s">
        <v>1921</v>
      </c>
      <c r="AT3226">
        <v>0</v>
      </c>
      <c r="AU3226">
        <v>0</v>
      </c>
      <c r="AV3226">
        <v>890480123</v>
      </c>
      <c r="AW3226" t="s">
        <v>1920</v>
      </c>
      <c r="AX3226">
        <v>5</v>
      </c>
      <c r="BC3226">
        <v>2</v>
      </c>
      <c r="BD3226">
        <v>7</v>
      </c>
      <c r="BE3226">
        <v>1</v>
      </c>
    </row>
    <row r="3227" spans="1:57" x14ac:dyDescent="0.25">
      <c r="A3227" s="179">
        <f t="shared" si="50"/>
        <v>0</v>
      </c>
      <c r="B3227" t="s">
        <v>1923</v>
      </c>
      <c r="C3227">
        <v>73083654</v>
      </c>
      <c r="D3227">
        <v>144105</v>
      </c>
      <c r="E3227">
        <v>4</v>
      </c>
      <c r="F3227">
        <v>12562</v>
      </c>
      <c r="G3227" s="180">
        <v>44133</v>
      </c>
      <c r="H3227" s="180">
        <v>44836</v>
      </c>
      <c r="I3227">
        <v>0</v>
      </c>
      <c r="J3227">
        <v>1</v>
      </c>
      <c r="K3227">
        <v>5</v>
      </c>
      <c r="L3227">
        <v>30</v>
      </c>
      <c r="M3227">
        <v>2</v>
      </c>
      <c r="N3227" s="170">
        <v>17726461</v>
      </c>
      <c r="O3227" s="170">
        <v>19240000</v>
      </c>
      <c r="P3227" s="178">
        <v>1892937</v>
      </c>
      <c r="Q3227" s="178">
        <v>97674</v>
      </c>
      <c r="R3227" s="178">
        <v>1531659</v>
      </c>
      <c r="S3227">
        <v>0</v>
      </c>
      <c r="T3227">
        <v>0</v>
      </c>
      <c r="U3227">
        <v>0</v>
      </c>
      <c r="W3227">
        <v>0</v>
      </c>
      <c r="X3227">
        <v>0</v>
      </c>
      <c r="Y3227">
        <v>0</v>
      </c>
      <c r="AB3227" s="180">
        <v>44285</v>
      </c>
      <c r="AC3227">
        <v>1</v>
      </c>
      <c r="AD3227" t="s">
        <v>1922</v>
      </c>
      <c r="AE3227">
        <v>1</v>
      </c>
      <c r="AF3227">
        <v>30</v>
      </c>
      <c r="AG3227">
        <v>0</v>
      </c>
      <c r="AN3227">
        <v>1</v>
      </c>
      <c r="AO3227">
        <v>1</v>
      </c>
      <c r="AR3227" s="178">
        <v>10828288</v>
      </c>
      <c r="AS3227" t="s">
        <v>1921</v>
      </c>
      <c r="AT3227">
        <v>0</v>
      </c>
      <c r="AU3227">
        <v>0</v>
      </c>
      <c r="AV3227">
        <v>890480123</v>
      </c>
      <c r="AW3227" t="s">
        <v>1920</v>
      </c>
      <c r="AX3227">
        <v>5</v>
      </c>
      <c r="BC3227">
        <v>1</v>
      </c>
      <c r="BD3227">
        <v>7</v>
      </c>
      <c r="BE3227">
        <v>1</v>
      </c>
    </row>
    <row r="3228" spans="1:57" x14ac:dyDescent="0.25">
      <c r="A3228" s="179">
        <f t="shared" si="50"/>
        <v>0</v>
      </c>
      <c r="B3228" t="s">
        <v>1923</v>
      </c>
      <c r="C3228">
        <v>73083966</v>
      </c>
      <c r="D3228">
        <v>144105</v>
      </c>
      <c r="E3228">
        <v>4</v>
      </c>
      <c r="F3228">
        <v>12488</v>
      </c>
      <c r="G3228" s="180">
        <v>42871</v>
      </c>
      <c r="H3228" s="180">
        <v>44332</v>
      </c>
      <c r="I3228">
        <v>0</v>
      </c>
      <c r="J3228">
        <v>1</v>
      </c>
      <c r="K3228">
        <v>47</v>
      </c>
      <c r="L3228">
        <v>30</v>
      </c>
      <c r="M3228">
        <v>2</v>
      </c>
      <c r="N3228" s="170">
        <v>9752084</v>
      </c>
      <c r="O3228" s="170">
        <v>10200000</v>
      </c>
      <c r="P3228" s="178">
        <v>25000000</v>
      </c>
      <c r="Q3228" s="178">
        <v>631092</v>
      </c>
      <c r="R3228" s="178">
        <v>453941</v>
      </c>
      <c r="S3228">
        <v>0</v>
      </c>
      <c r="T3228">
        <v>0</v>
      </c>
      <c r="U3228">
        <v>0</v>
      </c>
      <c r="W3228">
        <v>0</v>
      </c>
      <c r="X3228">
        <v>0</v>
      </c>
      <c r="Y3228">
        <v>0</v>
      </c>
      <c r="AB3228" s="180">
        <v>44285</v>
      </c>
      <c r="AC3228">
        <v>1</v>
      </c>
      <c r="AD3228" t="s">
        <v>1922</v>
      </c>
      <c r="AE3228">
        <v>1</v>
      </c>
      <c r="AF3228">
        <v>30</v>
      </c>
      <c r="AG3228">
        <v>0</v>
      </c>
      <c r="AN3228">
        <v>1</v>
      </c>
      <c r="AO3228">
        <v>1</v>
      </c>
      <c r="AR3228" s="178">
        <v>37774102</v>
      </c>
      <c r="AS3228" t="s">
        <v>1921</v>
      </c>
      <c r="AT3228">
        <v>0</v>
      </c>
      <c r="AU3228">
        <v>0</v>
      </c>
      <c r="AV3228">
        <v>890480123</v>
      </c>
      <c r="AW3228" t="s">
        <v>1920</v>
      </c>
      <c r="AX3228">
        <v>5</v>
      </c>
      <c r="BC3228">
        <v>1</v>
      </c>
      <c r="BD3228">
        <v>7</v>
      </c>
      <c r="BE3228">
        <v>2</v>
      </c>
    </row>
    <row r="3229" spans="1:57" x14ac:dyDescent="0.25">
      <c r="A3229" s="179">
        <f t="shared" si="50"/>
        <v>7311315</v>
      </c>
      <c r="B3229" t="s">
        <v>1923</v>
      </c>
      <c r="C3229">
        <v>73084019</v>
      </c>
      <c r="D3229">
        <v>144105</v>
      </c>
      <c r="E3229">
        <v>4</v>
      </c>
      <c r="F3229">
        <v>13238</v>
      </c>
      <c r="G3229" s="180">
        <v>44133</v>
      </c>
      <c r="H3229" s="180">
        <v>45715</v>
      </c>
      <c r="I3229">
        <v>0</v>
      </c>
      <c r="J3229">
        <v>1</v>
      </c>
      <c r="K3229">
        <v>5</v>
      </c>
      <c r="L3229">
        <v>30</v>
      </c>
      <c r="M3229">
        <v>2</v>
      </c>
      <c r="N3229" s="170">
        <v>17726461</v>
      </c>
      <c r="O3229" s="170">
        <v>19240000</v>
      </c>
      <c r="P3229" s="178">
        <v>12396337</v>
      </c>
      <c r="Q3229" s="178">
        <v>347723</v>
      </c>
      <c r="R3229" s="178">
        <v>11372600</v>
      </c>
      <c r="S3229">
        <v>0</v>
      </c>
      <c r="T3229">
        <v>0</v>
      </c>
      <c r="U3229">
        <v>0</v>
      </c>
      <c r="W3229">
        <v>0</v>
      </c>
      <c r="X3229">
        <v>0</v>
      </c>
      <c r="Y3229">
        <v>0</v>
      </c>
      <c r="AB3229" s="180">
        <v>44285</v>
      </c>
      <c r="AC3229">
        <v>1</v>
      </c>
      <c r="AD3229" t="s">
        <v>1922</v>
      </c>
      <c r="AE3229">
        <v>1</v>
      </c>
      <c r="AF3229">
        <v>30</v>
      </c>
      <c r="AG3229">
        <v>0</v>
      </c>
      <c r="AN3229">
        <v>1</v>
      </c>
      <c r="AO3229">
        <v>1</v>
      </c>
      <c r="AR3229" s="178">
        <v>4061285</v>
      </c>
      <c r="AS3229" t="s">
        <v>1921</v>
      </c>
      <c r="AT3229">
        <v>0</v>
      </c>
      <c r="AU3229">
        <v>0</v>
      </c>
      <c r="AV3229">
        <v>890480123</v>
      </c>
      <c r="AW3229" t="s">
        <v>1920</v>
      </c>
      <c r="AX3229">
        <v>5</v>
      </c>
      <c r="BC3229">
        <v>1</v>
      </c>
      <c r="BD3229">
        <v>7</v>
      </c>
      <c r="BE3229">
        <v>1</v>
      </c>
    </row>
    <row r="3230" spans="1:57" x14ac:dyDescent="0.25">
      <c r="A3230" s="179">
        <f t="shared" si="50"/>
        <v>3001027</v>
      </c>
      <c r="B3230" t="s">
        <v>1923</v>
      </c>
      <c r="C3230">
        <v>73084019</v>
      </c>
      <c r="D3230">
        <v>144105</v>
      </c>
      <c r="E3230">
        <v>4</v>
      </c>
      <c r="F3230">
        <v>17751</v>
      </c>
      <c r="G3230" s="180">
        <v>44130</v>
      </c>
      <c r="H3230" s="180">
        <v>45960</v>
      </c>
      <c r="I3230">
        <v>0</v>
      </c>
      <c r="J3230">
        <v>1</v>
      </c>
      <c r="K3230">
        <v>5</v>
      </c>
      <c r="L3230">
        <v>30</v>
      </c>
      <c r="M3230">
        <v>2</v>
      </c>
      <c r="N3230" s="170">
        <v>9568969</v>
      </c>
      <c r="O3230" s="170">
        <v>10000000</v>
      </c>
      <c r="P3230" s="178">
        <v>5000000</v>
      </c>
      <c r="Q3230" s="178">
        <v>105178</v>
      </c>
      <c r="R3230" s="178">
        <v>4668035</v>
      </c>
      <c r="S3230">
        <v>0</v>
      </c>
      <c r="T3230">
        <v>0</v>
      </c>
      <c r="U3230">
        <v>0</v>
      </c>
      <c r="W3230">
        <v>0</v>
      </c>
      <c r="X3230">
        <v>0</v>
      </c>
      <c r="Y3230">
        <v>0</v>
      </c>
      <c r="AB3230" s="180">
        <v>44285</v>
      </c>
      <c r="AC3230">
        <v>1</v>
      </c>
      <c r="AD3230" t="s">
        <v>1922</v>
      </c>
      <c r="AE3230">
        <v>1</v>
      </c>
      <c r="AF3230">
        <v>30</v>
      </c>
      <c r="AG3230">
        <v>0</v>
      </c>
      <c r="AN3230">
        <v>1</v>
      </c>
      <c r="AO3230">
        <v>1</v>
      </c>
      <c r="AR3230" s="178">
        <v>1667008</v>
      </c>
      <c r="AS3230" t="s">
        <v>1921</v>
      </c>
      <c r="AT3230">
        <v>0</v>
      </c>
      <c r="AU3230">
        <v>0</v>
      </c>
      <c r="AV3230">
        <v>890480123</v>
      </c>
      <c r="AW3230" t="s">
        <v>1920</v>
      </c>
      <c r="AX3230">
        <v>5</v>
      </c>
      <c r="BC3230">
        <v>1</v>
      </c>
      <c r="BD3230">
        <v>7</v>
      </c>
      <c r="BE3230">
        <v>2</v>
      </c>
    </row>
    <row r="3231" spans="1:57" x14ac:dyDescent="0.25">
      <c r="A3231" s="179">
        <f t="shared" si="50"/>
        <v>0</v>
      </c>
      <c r="B3231" t="s">
        <v>1923</v>
      </c>
      <c r="C3231">
        <v>73084405</v>
      </c>
      <c r="D3231">
        <v>144105</v>
      </c>
      <c r="E3231">
        <v>4</v>
      </c>
      <c r="F3231">
        <v>16492</v>
      </c>
      <c r="G3231" s="180">
        <v>43762</v>
      </c>
      <c r="H3231" s="180">
        <v>44493</v>
      </c>
      <c r="I3231">
        <v>6</v>
      </c>
      <c r="J3231">
        <v>1</v>
      </c>
      <c r="K3231">
        <v>16</v>
      </c>
      <c r="L3231">
        <v>30</v>
      </c>
      <c r="M3231">
        <v>2</v>
      </c>
      <c r="N3231" s="170">
        <v>15881442</v>
      </c>
      <c r="O3231" s="170">
        <v>17090000</v>
      </c>
      <c r="P3231" s="178">
        <v>1500000</v>
      </c>
      <c r="Q3231" s="178">
        <v>73360</v>
      </c>
      <c r="R3231" s="178">
        <v>491342</v>
      </c>
      <c r="S3231">
        <v>1290</v>
      </c>
      <c r="T3231">
        <v>0</v>
      </c>
      <c r="U3231">
        <v>0</v>
      </c>
      <c r="W3231">
        <v>0</v>
      </c>
      <c r="X3231">
        <v>0</v>
      </c>
      <c r="Y3231">
        <v>0</v>
      </c>
      <c r="AB3231" s="180">
        <v>44285</v>
      </c>
      <c r="AC3231">
        <v>1</v>
      </c>
      <c r="AD3231" t="s">
        <v>1922</v>
      </c>
      <c r="AE3231">
        <v>1</v>
      </c>
      <c r="AF3231">
        <v>30</v>
      </c>
      <c r="AG3231">
        <v>3962</v>
      </c>
      <c r="AN3231">
        <v>1</v>
      </c>
      <c r="AO3231">
        <v>1</v>
      </c>
      <c r="AR3231" s="178">
        <v>1912139</v>
      </c>
      <c r="AS3231" t="s">
        <v>1921</v>
      </c>
      <c r="AT3231">
        <v>0</v>
      </c>
      <c r="AU3231">
        <v>0</v>
      </c>
      <c r="AV3231">
        <v>890480123</v>
      </c>
      <c r="AW3231" t="s">
        <v>1920</v>
      </c>
      <c r="AX3231">
        <v>5</v>
      </c>
      <c r="BC3231">
        <v>1</v>
      </c>
      <c r="BD3231">
        <v>7</v>
      </c>
      <c r="BE3231">
        <v>2</v>
      </c>
    </row>
    <row r="3232" spans="1:57" x14ac:dyDescent="0.25">
      <c r="A3232" s="179">
        <f t="shared" si="50"/>
        <v>0</v>
      </c>
      <c r="B3232" t="s">
        <v>1923</v>
      </c>
      <c r="C3232">
        <v>73084405</v>
      </c>
      <c r="D3232">
        <v>144105</v>
      </c>
      <c r="E3232">
        <v>4</v>
      </c>
      <c r="F3232">
        <v>16493</v>
      </c>
      <c r="G3232" s="180">
        <v>43762</v>
      </c>
      <c r="H3232" s="180">
        <v>44864</v>
      </c>
      <c r="I3232">
        <v>0</v>
      </c>
      <c r="J3232">
        <v>1</v>
      </c>
      <c r="K3232">
        <v>17</v>
      </c>
      <c r="L3232">
        <v>30</v>
      </c>
      <c r="M3232">
        <v>2</v>
      </c>
      <c r="N3232" s="170">
        <v>12185828</v>
      </c>
      <c r="O3232" s="170">
        <v>12890000</v>
      </c>
      <c r="P3232" s="178">
        <v>8993347</v>
      </c>
      <c r="Q3232" s="178">
        <v>299507</v>
      </c>
      <c r="R3232" s="178">
        <v>5148746</v>
      </c>
      <c r="S3232">
        <v>0</v>
      </c>
      <c r="T3232">
        <v>0</v>
      </c>
      <c r="U3232">
        <v>0</v>
      </c>
      <c r="W3232">
        <v>0</v>
      </c>
      <c r="X3232">
        <v>0</v>
      </c>
      <c r="Y3232">
        <v>0</v>
      </c>
      <c r="AB3232" s="180">
        <v>44285</v>
      </c>
      <c r="AC3232">
        <v>1</v>
      </c>
      <c r="AD3232" t="s">
        <v>1922</v>
      </c>
      <c r="AE3232">
        <v>1</v>
      </c>
      <c r="AF3232">
        <v>30</v>
      </c>
      <c r="AG3232">
        <v>0</v>
      </c>
      <c r="AN3232">
        <v>1</v>
      </c>
      <c r="AO3232">
        <v>1</v>
      </c>
      <c r="AR3232" s="178">
        <v>20037201</v>
      </c>
      <c r="AS3232" t="s">
        <v>1921</v>
      </c>
      <c r="AT3232">
        <v>0</v>
      </c>
      <c r="AU3232">
        <v>0</v>
      </c>
      <c r="AV3232">
        <v>890480123</v>
      </c>
      <c r="AW3232" t="s">
        <v>1920</v>
      </c>
      <c r="AX3232">
        <v>5</v>
      </c>
      <c r="BC3232">
        <v>1</v>
      </c>
      <c r="BD3232">
        <v>7</v>
      </c>
      <c r="BE3232">
        <v>2</v>
      </c>
    </row>
    <row r="3233" spans="1:57" x14ac:dyDescent="0.25">
      <c r="A3233" s="179">
        <f t="shared" si="50"/>
        <v>0</v>
      </c>
      <c r="B3233" t="s">
        <v>1923</v>
      </c>
      <c r="C3233">
        <v>73084405</v>
      </c>
      <c r="D3233">
        <v>144105</v>
      </c>
      <c r="E3233">
        <v>4</v>
      </c>
      <c r="F3233">
        <v>17675</v>
      </c>
      <c r="G3233" s="180">
        <v>44106</v>
      </c>
      <c r="H3233" s="180">
        <v>45960</v>
      </c>
      <c r="I3233">
        <v>0</v>
      </c>
      <c r="J3233">
        <v>1</v>
      </c>
      <c r="K3233">
        <v>7</v>
      </c>
      <c r="L3233">
        <v>30</v>
      </c>
      <c r="M3233">
        <v>2</v>
      </c>
      <c r="N3233" s="170">
        <v>16011168</v>
      </c>
      <c r="O3233" s="170">
        <v>17240000</v>
      </c>
      <c r="P3233" s="178">
        <v>11000000</v>
      </c>
      <c r="Q3233" s="178">
        <v>267564</v>
      </c>
      <c r="R3233" s="178">
        <v>10093025</v>
      </c>
      <c r="S3233">
        <v>0</v>
      </c>
      <c r="T3233">
        <v>0</v>
      </c>
      <c r="U3233">
        <v>0</v>
      </c>
      <c r="W3233">
        <v>0</v>
      </c>
      <c r="X3233">
        <v>0</v>
      </c>
      <c r="Y3233">
        <v>0</v>
      </c>
      <c r="AB3233" s="180">
        <v>44285</v>
      </c>
      <c r="AC3233">
        <v>1</v>
      </c>
      <c r="AD3233" t="s">
        <v>1922</v>
      </c>
      <c r="AE3233">
        <v>1</v>
      </c>
      <c r="AF3233">
        <v>30</v>
      </c>
      <c r="AG3233">
        <v>0</v>
      </c>
      <c r="AN3233">
        <v>1</v>
      </c>
      <c r="AO3233">
        <v>1</v>
      </c>
      <c r="AR3233" s="178">
        <v>39278683</v>
      </c>
      <c r="AS3233" t="s">
        <v>1921</v>
      </c>
      <c r="AT3233">
        <v>0</v>
      </c>
      <c r="AU3233">
        <v>0</v>
      </c>
      <c r="AV3233">
        <v>890480123</v>
      </c>
      <c r="AW3233" t="s">
        <v>1920</v>
      </c>
      <c r="AX3233">
        <v>5</v>
      </c>
      <c r="BC3233">
        <v>1</v>
      </c>
      <c r="BD3233">
        <v>7</v>
      </c>
      <c r="BE3233">
        <v>2</v>
      </c>
    </row>
    <row r="3234" spans="1:57" x14ac:dyDescent="0.25">
      <c r="A3234" s="179">
        <f t="shared" si="50"/>
        <v>0</v>
      </c>
      <c r="B3234" t="s">
        <v>1923</v>
      </c>
      <c r="C3234">
        <v>73084405</v>
      </c>
      <c r="D3234">
        <v>144105</v>
      </c>
      <c r="E3234">
        <v>4</v>
      </c>
      <c r="F3234">
        <v>550020106</v>
      </c>
      <c r="G3234" s="180">
        <v>43423</v>
      </c>
      <c r="H3234" s="180">
        <v>44530</v>
      </c>
      <c r="I3234">
        <v>0</v>
      </c>
      <c r="J3234">
        <v>1</v>
      </c>
      <c r="K3234">
        <v>28</v>
      </c>
      <c r="L3234">
        <v>30</v>
      </c>
      <c r="M3234">
        <v>2</v>
      </c>
      <c r="N3234" s="170">
        <v>22490513</v>
      </c>
      <c r="O3234" s="170">
        <v>24960000</v>
      </c>
      <c r="P3234" s="178">
        <v>450000</v>
      </c>
      <c r="Q3234" s="178">
        <v>17648</v>
      </c>
      <c r="R3234" s="178">
        <v>108784</v>
      </c>
      <c r="S3234">
        <v>0</v>
      </c>
      <c r="T3234">
        <v>0</v>
      </c>
      <c r="U3234">
        <v>0</v>
      </c>
      <c r="W3234">
        <v>0</v>
      </c>
      <c r="X3234">
        <v>0</v>
      </c>
      <c r="Y3234">
        <v>0</v>
      </c>
      <c r="AB3234" s="180">
        <v>44285</v>
      </c>
      <c r="AC3234">
        <v>1</v>
      </c>
      <c r="AD3234" t="s">
        <v>1922</v>
      </c>
      <c r="AE3234">
        <v>1</v>
      </c>
      <c r="AF3234">
        <v>30</v>
      </c>
      <c r="AG3234">
        <v>0</v>
      </c>
      <c r="AN3234">
        <v>1</v>
      </c>
      <c r="AO3234">
        <v>1</v>
      </c>
      <c r="AR3234" s="178">
        <v>423351</v>
      </c>
      <c r="AS3234" t="s">
        <v>1921</v>
      </c>
      <c r="AT3234">
        <v>0</v>
      </c>
      <c r="AU3234">
        <v>0</v>
      </c>
      <c r="AV3234">
        <v>890480123</v>
      </c>
      <c r="AW3234" t="s">
        <v>1920</v>
      </c>
      <c r="AX3234">
        <v>5</v>
      </c>
      <c r="BC3234">
        <v>2</v>
      </c>
      <c r="BD3234">
        <v>7</v>
      </c>
      <c r="BE3234">
        <v>2</v>
      </c>
    </row>
    <row r="3235" spans="1:57" x14ac:dyDescent="0.25">
      <c r="A3235" s="179">
        <f t="shared" si="50"/>
        <v>0</v>
      </c>
      <c r="B3235" t="s">
        <v>1923</v>
      </c>
      <c r="C3235">
        <v>73084405</v>
      </c>
      <c r="D3235">
        <v>144105</v>
      </c>
      <c r="E3235">
        <v>4</v>
      </c>
      <c r="F3235">
        <v>550025725</v>
      </c>
      <c r="G3235" s="180">
        <v>44286</v>
      </c>
      <c r="H3235" s="180">
        <v>44346</v>
      </c>
      <c r="I3235">
        <v>0</v>
      </c>
      <c r="J3235">
        <v>1</v>
      </c>
      <c r="K3235">
        <v>0</v>
      </c>
      <c r="L3235">
        <v>30</v>
      </c>
      <c r="M3235">
        <v>2</v>
      </c>
      <c r="N3235">
        <v>0</v>
      </c>
      <c r="O3235">
        <v>0</v>
      </c>
      <c r="P3235" s="178">
        <v>6000</v>
      </c>
      <c r="Q3235" s="178">
        <v>6000</v>
      </c>
      <c r="R3235" s="178">
        <v>6000</v>
      </c>
      <c r="S3235">
        <v>0</v>
      </c>
      <c r="T3235">
        <v>0</v>
      </c>
      <c r="U3235">
        <v>0</v>
      </c>
      <c r="W3235">
        <v>0</v>
      </c>
      <c r="X3235">
        <v>0</v>
      </c>
      <c r="Y3235">
        <v>0</v>
      </c>
      <c r="AB3235" s="180">
        <v>44286</v>
      </c>
      <c r="AC3235">
        <v>1</v>
      </c>
      <c r="AD3235" t="s">
        <v>1922</v>
      </c>
      <c r="AE3235">
        <v>1</v>
      </c>
      <c r="AF3235">
        <v>30</v>
      </c>
      <c r="AG3235">
        <v>0</v>
      </c>
      <c r="AN3235">
        <v>1</v>
      </c>
      <c r="AO3235">
        <v>1</v>
      </c>
      <c r="AR3235" s="178">
        <v>23350</v>
      </c>
      <c r="AS3235" t="s">
        <v>1921</v>
      </c>
      <c r="AT3235">
        <v>0</v>
      </c>
      <c r="AU3235">
        <v>0</v>
      </c>
      <c r="AV3235">
        <v>890480123</v>
      </c>
      <c r="AW3235" t="s">
        <v>1920</v>
      </c>
      <c r="AX3235">
        <v>5</v>
      </c>
      <c r="BC3235">
        <v>2</v>
      </c>
      <c r="BD3235">
        <v>7</v>
      </c>
      <c r="BE3235">
        <v>2</v>
      </c>
    </row>
    <row r="3236" spans="1:57" x14ac:dyDescent="0.25">
      <c r="A3236" s="179">
        <f t="shared" si="50"/>
        <v>0</v>
      </c>
      <c r="B3236" t="s">
        <v>1923</v>
      </c>
      <c r="C3236">
        <v>73084899</v>
      </c>
      <c r="D3236">
        <v>144105</v>
      </c>
      <c r="E3236">
        <v>4</v>
      </c>
      <c r="F3236">
        <v>18091</v>
      </c>
      <c r="G3236" s="180">
        <v>44223</v>
      </c>
      <c r="H3236" s="180">
        <v>44772</v>
      </c>
      <c r="I3236">
        <v>0</v>
      </c>
      <c r="J3236">
        <v>1</v>
      </c>
      <c r="K3236">
        <v>2</v>
      </c>
      <c r="L3236">
        <v>30</v>
      </c>
      <c r="M3236">
        <v>2</v>
      </c>
      <c r="N3236" s="170">
        <v>15881442</v>
      </c>
      <c r="O3236" s="170">
        <v>17090000</v>
      </c>
      <c r="P3236" s="178">
        <v>3000000</v>
      </c>
      <c r="Q3236" s="178">
        <v>188401</v>
      </c>
      <c r="R3236" s="178">
        <v>2700299</v>
      </c>
      <c r="S3236">
        <v>0</v>
      </c>
      <c r="T3236">
        <v>0</v>
      </c>
      <c r="U3236">
        <v>0</v>
      </c>
      <c r="W3236">
        <v>0</v>
      </c>
      <c r="X3236">
        <v>0</v>
      </c>
      <c r="Y3236">
        <v>0</v>
      </c>
      <c r="AB3236" s="180">
        <v>44285</v>
      </c>
      <c r="AC3236">
        <v>1</v>
      </c>
      <c r="AD3236" t="s">
        <v>1922</v>
      </c>
      <c r="AE3236">
        <v>1</v>
      </c>
      <c r="AF3236">
        <v>30</v>
      </c>
      <c r="AG3236">
        <v>0</v>
      </c>
      <c r="AN3236">
        <v>1</v>
      </c>
      <c r="AO3236">
        <v>1</v>
      </c>
      <c r="AR3236" s="178">
        <v>4790498</v>
      </c>
      <c r="AS3236" t="s">
        <v>1921</v>
      </c>
      <c r="AT3236">
        <v>0</v>
      </c>
      <c r="AU3236">
        <v>0</v>
      </c>
      <c r="AV3236">
        <v>890480123</v>
      </c>
      <c r="AW3236" t="s">
        <v>1920</v>
      </c>
      <c r="AX3236">
        <v>5</v>
      </c>
      <c r="BC3236">
        <v>1</v>
      </c>
      <c r="BD3236">
        <v>7</v>
      </c>
      <c r="BE3236">
        <v>2</v>
      </c>
    </row>
    <row r="3237" spans="1:57" x14ac:dyDescent="0.25">
      <c r="A3237" s="179">
        <f t="shared" si="50"/>
        <v>3758452</v>
      </c>
      <c r="B3237" t="s">
        <v>1923</v>
      </c>
      <c r="C3237">
        <v>73085799</v>
      </c>
      <c r="D3237">
        <v>144105</v>
      </c>
      <c r="E3237">
        <v>4</v>
      </c>
      <c r="F3237">
        <v>17973</v>
      </c>
      <c r="G3237" s="180">
        <v>44195</v>
      </c>
      <c r="H3237" s="180">
        <v>46629</v>
      </c>
      <c r="I3237">
        <v>0</v>
      </c>
      <c r="J3237">
        <v>1</v>
      </c>
      <c r="K3237">
        <v>3</v>
      </c>
      <c r="L3237">
        <v>30</v>
      </c>
      <c r="M3237">
        <v>2</v>
      </c>
      <c r="N3237" s="170">
        <v>9568969</v>
      </c>
      <c r="O3237" s="170">
        <v>10000000</v>
      </c>
      <c r="P3237" s="178">
        <v>5752448</v>
      </c>
      <c r="Q3237" s="178">
        <v>97540</v>
      </c>
      <c r="R3237" s="178">
        <v>5596088</v>
      </c>
      <c r="S3237">
        <v>0</v>
      </c>
      <c r="T3237">
        <v>0</v>
      </c>
      <c r="U3237">
        <v>0</v>
      </c>
      <c r="W3237">
        <v>0</v>
      </c>
      <c r="X3237">
        <v>0</v>
      </c>
      <c r="Y3237">
        <v>0</v>
      </c>
      <c r="AB3237" s="180">
        <v>44285</v>
      </c>
      <c r="AC3237">
        <v>1</v>
      </c>
      <c r="AD3237" t="s">
        <v>1922</v>
      </c>
      <c r="AE3237">
        <v>1</v>
      </c>
      <c r="AF3237">
        <v>30</v>
      </c>
      <c r="AG3237">
        <v>0</v>
      </c>
      <c r="AN3237">
        <v>1</v>
      </c>
      <c r="AO3237">
        <v>1</v>
      </c>
      <c r="AR3237" s="178">
        <v>1837636</v>
      </c>
      <c r="AS3237" t="s">
        <v>1921</v>
      </c>
      <c r="AT3237">
        <v>0</v>
      </c>
      <c r="AU3237">
        <v>0</v>
      </c>
      <c r="AV3237">
        <v>890480123</v>
      </c>
      <c r="AW3237" t="s">
        <v>1920</v>
      </c>
      <c r="AX3237">
        <v>5</v>
      </c>
      <c r="BC3237">
        <v>1</v>
      </c>
      <c r="BD3237">
        <v>7</v>
      </c>
      <c r="BE3237">
        <v>2</v>
      </c>
    </row>
    <row r="3238" spans="1:57" x14ac:dyDescent="0.25">
      <c r="A3238" s="179">
        <f t="shared" si="50"/>
        <v>676099</v>
      </c>
      <c r="B3238" t="s">
        <v>1923</v>
      </c>
      <c r="C3238">
        <v>73085799</v>
      </c>
      <c r="D3238">
        <v>144105</v>
      </c>
      <c r="E3238">
        <v>4</v>
      </c>
      <c r="F3238">
        <v>17974</v>
      </c>
      <c r="G3238" s="180">
        <v>44195</v>
      </c>
      <c r="H3238" s="180">
        <v>44650</v>
      </c>
      <c r="I3238">
        <v>0</v>
      </c>
      <c r="J3238">
        <v>1</v>
      </c>
      <c r="K3238">
        <v>3</v>
      </c>
      <c r="L3238">
        <v>30</v>
      </c>
      <c r="M3238">
        <v>2</v>
      </c>
      <c r="N3238" s="170">
        <v>15881442</v>
      </c>
      <c r="O3238" s="170">
        <v>17090000</v>
      </c>
      <c r="P3238" s="178">
        <v>1234665</v>
      </c>
      <c r="Q3238" s="178">
        <v>91293</v>
      </c>
      <c r="R3238" s="178">
        <v>1006667</v>
      </c>
      <c r="S3238">
        <v>0</v>
      </c>
      <c r="T3238">
        <v>0</v>
      </c>
      <c r="U3238">
        <v>0</v>
      </c>
      <c r="W3238">
        <v>0</v>
      </c>
      <c r="X3238">
        <v>0</v>
      </c>
      <c r="Y3238">
        <v>0</v>
      </c>
      <c r="AB3238" s="180">
        <v>44285</v>
      </c>
      <c r="AC3238">
        <v>1</v>
      </c>
      <c r="AD3238" t="s">
        <v>1922</v>
      </c>
      <c r="AE3238">
        <v>1</v>
      </c>
      <c r="AF3238">
        <v>30</v>
      </c>
      <c r="AG3238">
        <v>0</v>
      </c>
      <c r="AN3238">
        <v>1</v>
      </c>
      <c r="AO3238">
        <v>1</v>
      </c>
      <c r="AR3238" s="178">
        <v>330568</v>
      </c>
      <c r="AS3238" t="s">
        <v>1921</v>
      </c>
      <c r="AT3238">
        <v>0</v>
      </c>
      <c r="AU3238">
        <v>0</v>
      </c>
      <c r="AV3238">
        <v>890480123</v>
      </c>
      <c r="AW3238" t="s">
        <v>1920</v>
      </c>
      <c r="AX3238">
        <v>5</v>
      </c>
      <c r="BC3238">
        <v>1</v>
      </c>
      <c r="BD3238">
        <v>7</v>
      </c>
      <c r="BE3238">
        <v>2</v>
      </c>
    </row>
    <row r="3239" spans="1:57" x14ac:dyDescent="0.25">
      <c r="A3239" s="179">
        <f t="shared" si="50"/>
        <v>16800413</v>
      </c>
      <c r="B3239" t="s">
        <v>1923</v>
      </c>
      <c r="C3239">
        <v>73085799</v>
      </c>
      <c r="D3239">
        <v>144105</v>
      </c>
      <c r="E3239">
        <v>4</v>
      </c>
      <c r="F3239">
        <v>17975</v>
      </c>
      <c r="G3239" s="180">
        <v>44195</v>
      </c>
      <c r="H3239" s="180">
        <v>46203</v>
      </c>
      <c r="I3239">
        <v>0</v>
      </c>
      <c r="J3239">
        <v>1</v>
      </c>
      <c r="K3239">
        <v>3</v>
      </c>
      <c r="L3239">
        <v>30</v>
      </c>
      <c r="M3239">
        <v>2</v>
      </c>
      <c r="N3239" s="170">
        <v>16011168</v>
      </c>
      <c r="O3239" s="170">
        <v>17240000</v>
      </c>
      <c r="P3239" s="178">
        <v>25763195</v>
      </c>
      <c r="Q3239" s="178">
        <v>589570</v>
      </c>
      <c r="R3239" s="178">
        <v>25014711</v>
      </c>
      <c r="S3239">
        <v>0</v>
      </c>
      <c r="T3239">
        <v>0</v>
      </c>
      <c r="U3239">
        <v>0</v>
      </c>
      <c r="W3239">
        <v>0</v>
      </c>
      <c r="X3239">
        <v>0</v>
      </c>
      <c r="Y3239">
        <v>0</v>
      </c>
      <c r="AB3239" s="180">
        <v>44285</v>
      </c>
      <c r="AC3239">
        <v>1</v>
      </c>
      <c r="AD3239" t="s">
        <v>1922</v>
      </c>
      <c r="AE3239">
        <v>1</v>
      </c>
      <c r="AF3239">
        <v>30</v>
      </c>
      <c r="AG3239">
        <v>0</v>
      </c>
      <c r="AN3239">
        <v>1</v>
      </c>
      <c r="AO3239">
        <v>1</v>
      </c>
      <c r="AR3239" s="178">
        <v>8214298</v>
      </c>
      <c r="AS3239" t="s">
        <v>1921</v>
      </c>
      <c r="AT3239">
        <v>0</v>
      </c>
      <c r="AU3239">
        <v>0</v>
      </c>
      <c r="AV3239">
        <v>890480123</v>
      </c>
      <c r="AW3239" t="s">
        <v>1920</v>
      </c>
      <c r="AX3239">
        <v>5</v>
      </c>
      <c r="BC3239">
        <v>1</v>
      </c>
      <c r="BD3239">
        <v>7</v>
      </c>
      <c r="BE3239">
        <v>2</v>
      </c>
    </row>
    <row r="3240" spans="1:57" x14ac:dyDescent="0.25">
      <c r="A3240" s="179">
        <f t="shared" si="50"/>
        <v>45022449</v>
      </c>
      <c r="B3240" t="s">
        <v>1923</v>
      </c>
      <c r="C3240">
        <v>73087308</v>
      </c>
      <c r="D3240">
        <v>144105</v>
      </c>
      <c r="E3240">
        <v>4</v>
      </c>
      <c r="F3240">
        <v>14791</v>
      </c>
      <c r="G3240" s="180">
        <v>43396</v>
      </c>
      <c r="H3240" s="180">
        <v>45953</v>
      </c>
      <c r="I3240">
        <v>7</v>
      </c>
      <c r="J3240">
        <v>1</v>
      </c>
      <c r="K3240">
        <v>28</v>
      </c>
      <c r="L3240">
        <v>30</v>
      </c>
      <c r="M3240">
        <v>2</v>
      </c>
      <c r="N3240" s="170">
        <v>17726461</v>
      </c>
      <c r="O3240" s="170">
        <v>19240000</v>
      </c>
      <c r="P3240" s="178">
        <v>83209490</v>
      </c>
      <c r="Q3240" s="178">
        <v>1735568</v>
      </c>
      <c r="R3240" s="178">
        <v>65090195</v>
      </c>
      <c r="S3240">
        <v>224189</v>
      </c>
      <c r="T3240">
        <v>0</v>
      </c>
      <c r="U3240">
        <v>0</v>
      </c>
      <c r="W3240">
        <v>0</v>
      </c>
      <c r="X3240">
        <v>0</v>
      </c>
      <c r="Y3240">
        <v>0</v>
      </c>
      <c r="AB3240" s="180">
        <v>44285</v>
      </c>
      <c r="AC3240">
        <v>1</v>
      </c>
      <c r="AD3240" t="s">
        <v>1922</v>
      </c>
      <c r="AE3240">
        <v>1</v>
      </c>
      <c r="AF3240">
        <v>30</v>
      </c>
      <c r="AG3240">
        <v>48763</v>
      </c>
      <c r="AN3240">
        <v>1</v>
      </c>
      <c r="AO3240">
        <v>1</v>
      </c>
      <c r="AR3240" s="178">
        <v>20067746</v>
      </c>
      <c r="AS3240" t="s">
        <v>1921</v>
      </c>
      <c r="AT3240">
        <v>0</v>
      </c>
      <c r="AU3240">
        <v>0</v>
      </c>
      <c r="AV3240">
        <v>890480123</v>
      </c>
      <c r="AW3240" t="s">
        <v>1920</v>
      </c>
      <c r="AX3240">
        <v>5</v>
      </c>
      <c r="BC3240">
        <v>1</v>
      </c>
      <c r="BD3240">
        <v>7</v>
      </c>
      <c r="BE3240">
        <v>2</v>
      </c>
    </row>
    <row r="3241" spans="1:57" x14ac:dyDescent="0.25">
      <c r="A3241" s="179">
        <f t="shared" si="50"/>
        <v>49233976</v>
      </c>
      <c r="B3241" t="s">
        <v>1923</v>
      </c>
      <c r="C3241">
        <v>73087308</v>
      </c>
      <c r="D3241">
        <v>141105</v>
      </c>
      <c r="E3241">
        <v>4</v>
      </c>
      <c r="F3241">
        <v>16828</v>
      </c>
      <c r="G3241" s="180">
        <v>43844</v>
      </c>
      <c r="H3241" s="180">
        <v>46417</v>
      </c>
      <c r="I3241">
        <v>0</v>
      </c>
      <c r="J3241">
        <v>1</v>
      </c>
      <c r="K3241">
        <v>14</v>
      </c>
      <c r="L3241">
        <v>30</v>
      </c>
      <c r="M3241">
        <v>2</v>
      </c>
      <c r="N3241" s="170">
        <v>13121400</v>
      </c>
      <c r="O3241" s="170">
        <v>13940000</v>
      </c>
      <c r="P3241" s="178">
        <v>80000000</v>
      </c>
      <c r="Q3241" s="178">
        <v>1460642</v>
      </c>
      <c r="R3241" s="178">
        <v>71178916</v>
      </c>
      <c r="S3241">
        <v>0</v>
      </c>
      <c r="T3241">
        <v>0</v>
      </c>
      <c r="U3241">
        <v>93690000</v>
      </c>
      <c r="V3241" t="s">
        <v>1927</v>
      </c>
      <c r="W3241">
        <v>0</v>
      </c>
      <c r="X3241">
        <v>0</v>
      </c>
      <c r="Y3241">
        <v>0</v>
      </c>
      <c r="AB3241" s="180">
        <v>44285</v>
      </c>
      <c r="AC3241">
        <v>3</v>
      </c>
      <c r="AD3241" t="s">
        <v>1922</v>
      </c>
      <c r="AE3241">
        <v>1</v>
      </c>
      <c r="AF3241">
        <v>30</v>
      </c>
      <c r="AG3241">
        <v>0</v>
      </c>
      <c r="AN3241">
        <v>1</v>
      </c>
      <c r="AO3241">
        <v>1</v>
      </c>
      <c r="AR3241" s="178">
        <v>21944940</v>
      </c>
      <c r="AS3241" t="s">
        <v>1921</v>
      </c>
      <c r="AT3241">
        <v>0</v>
      </c>
      <c r="AU3241">
        <v>0</v>
      </c>
      <c r="AV3241">
        <v>890480123</v>
      </c>
      <c r="AW3241" t="s">
        <v>1920</v>
      </c>
      <c r="AX3241">
        <v>5</v>
      </c>
      <c r="BC3241">
        <v>1</v>
      </c>
      <c r="BD3241">
        <v>7</v>
      </c>
      <c r="BE3241">
        <v>2</v>
      </c>
    </row>
    <row r="3242" spans="1:57" x14ac:dyDescent="0.25">
      <c r="A3242" s="179">
        <f t="shared" si="50"/>
        <v>21807268</v>
      </c>
      <c r="B3242" t="s">
        <v>1923</v>
      </c>
      <c r="C3242">
        <v>73087308</v>
      </c>
      <c r="D3242">
        <v>144105</v>
      </c>
      <c r="E3242">
        <v>4</v>
      </c>
      <c r="F3242">
        <v>17478</v>
      </c>
      <c r="G3242" s="180">
        <v>44064</v>
      </c>
      <c r="H3242" s="180">
        <v>46629</v>
      </c>
      <c r="I3242">
        <v>0</v>
      </c>
      <c r="J3242">
        <v>1</v>
      </c>
      <c r="K3242">
        <v>7</v>
      </c>
      <c r="L3242">
        <v>30</v>
      </c>
      <c r="M3242">
        <v>2</v>
      </c>
      <c r="N3242" s="170">
        <v>17726461</v>
      </c>
      <c r="O3242" s="170">
        <v>19240000</v>
      </c>
      <c r="P3242" s="178">
        <v>33000000</v>
      </c>
      <c r="Q3242" s="178">
        <v>688308</v>
      </c>
      <c r="R3242" s="178">
        <v>31527369</v>
      </c>
      <c r="S3242">
        <v>0</v>
      </c>
      <c r="T3242">
        <v>0</v>
      </c>
      <c r="U3242">
        <v>0</v>
      </c>
      <c r="W3242">
        <v>0</v>
      </c>
      <c r="X3242">
        <v>0</v>
      </c>
      <c r="Y3242">
        <v>0</v>
      </c>
      <c r="AB3242" s="180">
        <v>44285</v>
      </c>
      <c r="AC3242">
        <v>1</v>
      </c>
      <c r="AD3242" t="s">
        <v>1922</v>
      </c>
      <c r="AE3242">
        <v>1</v>
      </c>
      <c r="AF3242">
        <v>30</v>
      </c>
      <c r="AG3242">
        <v>0</v>
      </c>
      <c r="AN3242">
        <v>1</v>
      </c>
      <c r="AO3242">
        <v>1</v>
      </c>
      <c r="AR3242" s="178">
        <v>9720101</v>
      </c>
      <c r="AS3242" t="s">
        <v>1921</v>
      </c>
      <c r="AT3242">
        <v>0</v>
      </c>
      <c r="AU3242">
        <v>0</v>
      </c>
      <c r="AV3242">
        <v>890480123</v>
      </c>
      <c r="AW3242" t="s">
        <v>1920</v>
      </c>
      <c r="AX3242">
        <v>5</v>
      </c>
      <c r="BC3242">
        <v>1</v>
      </c>
      <c r="BD3242">
        <v>7</v>
      </c>
      <c r="BE3242">
        <v>2</v>
      </c>
    </row>
    <row r="3243" spans="1:57" x14ac:dyDescent="0.25">
      <c r="A3243" s="179">
        <f t="shared" si="50"/>
        <v>3653061</v>
      </c>
      <c r="B3243" t="s">
        <v>1923</v>
      </c>
      <c r="C3243">
        <v>73087308</v>
      </c>
      <c r="D3243">
        <v>144105</v>
      </c>
      <c r="E3243">
        <v>4</v>
      </c>
      <c r="F3243">
        <v>17722</v>
      </c>
      <c r="G3243" s="180">
        <v>44120</v>
      </c>
      <c r="H3243" s="180">
        <v>44681</v>
      </c>
      <c r="I3243">
        <v>0</v>
      </c>
      <c r="J3243">
        <v>1</v>
      </c>
      <c r="K3243">
        <v>5</v>
      </c>
      <c r="L3243">
        <v>30</v>
      </c>
      <c r="M3243">
        <v>2</v>
      </c>
      <c r="N3243" s="170">
        <v>12185828</v>
      </c>
      <c r="O3243" s="170">
        <v>12890000</v>
      </c>
      <c r="P3243" s="178">
        <v>7136129</v>
      </c>
      <c r="Q3243" s="178">
        <v>435792</v>
      </c>
      <c r="R3243" s="178">
        <v>5281330</v>
      </c>
      <c r="S3243">
        <v>0</v>
      </c>
      <c r="T3243">
        <v>0</v>
      </c>
      <c r="U3243">
        <v>0</v>
      </c>
      <c r="W3243">
        <v>0</v>
      </c>
      <c r="X3243">
        <v>0</v>
      </c>
      <c r="Y3243">
        <v>0</v>
      </c>
      <c r="AB3243" s="180">
        <v>44285</v>
      </c>
      <c r="AC3243">
        <v>1</v>
      </c>
      <c r="AD3243" t="s">
        <v>1922</v>
      </c>
      <c r="AE3243">
        <v>1</v>
      </c>
      <c r="AF3243">
        <v>30</v>
      </c>
      <c r="AG3243">
        <v>0</v>
      </c>
      <c r="AN3243">
        <v>1</v>
      </c>
      <c r="AO3243">
        <v>1</v>
      </c>
      <c r="AR3243" s="178">
        <v>1628269</v>
      </c>
      <c r="AS3243" t="s">
        <v>1921</v>
      </c>
      <c r="AT3243">
        <v>0</v>
      </c>
      <c r="AU3243">
        <v>0</v>
      </c>
      <c r="AV3243">
        <v>890480123</v>
      </c>
      <c r="AW3243" t="s">
        <v>1920</v>
      </c>
      <c r="AX3243">
        <v>5</v>
      </c>
      <c r="BC3243">
        <v>1</v>
      </c>
      <c r="BD3243">
        <v>7</v>
      </c>
      <c r="BE3243">
        <v>2</v>
      </c>
    </row>
    <row r="3244" spans="1:57" x14ac:dyDescent="0.25">
      <c r="A3244" s="179">
        <f t="shared" si="50"/>
        <v>0</v>
      </c>
      <c r="B3244" t="s">
        <v>1923</v>
      </c>
      <c r="C3244">
        <v>73088424</v>
      </c>
      <c r="D3244">
        <v>144105</v>
      </c>
      <c r="E3244">
        <v>4</v>
      </c>
      <c r="F3244">
        <v>550003075</v>
      </c>
      <c r="G3244" s="180">
        <v>42025</v>
      </c>
      <c r="H3244" s="180">
        <v>45381</v>
      </c>
      <c r="I3244">
        <v>0</v>
      </c>
      <c r="J3244">
        <v>1</v>
      </c>
      <c r="K3244">
        <v>0</v>
      </c>
      <c r="L3244">
        <v>30</v>
      </c>
      <c r="M3244">
        <v>2</v>
      </c>
      <c r="N3244" s="170">
        <v>21474970</v>
      </c>
      <c r="O3244" s="170">
        <v>23720000</v>
      </c>
      <c r="P3244" s="178">
        <v>53939</v>
      </c>
      <c r="Q3244" s="178">
        <v>2045</v>
      </c>
      <c r="R3244" s="178">
        <v>52951</v>
      </c>
      <c r="S3244">
        <v>0</v>
      </c>
      <c r="T3244">
        <v>0</v>
      </c>
      <c r="U3244">
        <v>0</v>
      </c>
      <c r="W3244">
        <v>0</v>
      </c>
      <c r="X3244">
        <v>0</v>
      </c>
      <c r="Y3244">
        <v>0</v>
      </c>
      <c r="AB3244" s="180">
        <v>44285</v>
      </c>
      <c r="AC3244">
        <v>1</v>
      </c>
      <c r="AD3244" t="s">
        <v>1922</v>
      </c>
      <c r="AE3244">
        <v>1</v>
      </c>
      <c r="AF3244">
        <v>30</v>
      </c>
      <c r="AG3244">
        <v>0</v>
      </c>
      <c r="AN3244">
        <v>1</v>
      </c>
      <c r="AO3244">
        <v>1</v>
      </c>
      <c r="AR3244" s="178">
        <v>204774</v>
      </c>
      <c r="AS3244" t="s">
        <v>1921</v>
      </c>
      <c r="AT3244">
        <v>0</v>
      </c>
      <c r="AU3244">
        <v>0</v>
      </c>
      <c r="AV3244">
        <v>890480123</v>
      </c>
      <c r="AW3244" t="s">
        <v>1920</v>
      </c>
      <c r="AX3244">
        <v>5</v>
      </c>
      <c r="BC3244">
        <v>2</v>
      </c>
      <c r="BD3244">
        <v>7</v>
      </c>
      <c r="BE3244">
        <v>2</v>
      </c>
    </row>
    <row r="3245" spans="1:57" x14ac:dyDescent="0.25">
      <c r="A3245" s="179">
        <f t="shared" si="50"/>
        <v>0</v>
      </c>
      <c r="B3245" t="s">
        <v>1923</v>
      </c>
      <c r="C3245">
        <v>73088424</v>
      </c>
      <c r="D3245">
        <v>144105</v>
      </c>
      <c r="E3245">
        <v>4</v>
      </c>
      <c r="F3245">
        <v>550003165</v>
      </c>
      <c r="G3245" s="180">
        <v>42032</v>
      </c>
      <c r="H3245" s="180">
        <v>45350</v>
      </c>
      <c r="I3245">
        <v>0</v>
      </c>
      <c r="J3245">
        <v>1</v>
      </c>
      <c r="K3245">
        <v>1</v>
      </c>
      <c r="L3245">
        <v>30</v>
      </c>
      <c r="M3245">
        <v>2</v>
      </c>
      <c r="N3245" s="170">
        <v>21474970</v>
      </c>
      <c r="O3245" s="170">
        <v>23720000</v>
      </c>
      <c r="P3245" s="178">
        <v>76033</v>
      </c>
      <c r="Q3245" s="178">
        <v>2883</v>
      </c>
      <c r="R3245" s="178">
        <v>74511</v>
      </c>
      <c r="S3245">
        <v>0</v>
      </c>
      <c r="T3245">
        <v>0</v>
      </c>
      <c r="U3245">
        <v>0</v>
      </c>
      <c r="W3245">
        <v>0</v>
      </c>
      <c r="X3245">
        <v>0</v>
      </c>
      <c r="Y3245">
        <v>0</v>
      </c>
      <c r="AB3245" s="180">
        <v>44285</v>
      </c>
      <c r="AC3245">
        <v>1</v>
      </c>
      <c r="AD3245" t="s">
        <v>1922</v>
      </c>
      <c r="AE3245">
        <v>1</v>
      </c>
      <c r="AF3245">
        <v>30</v>
      </c>
      <c r="AG3245">
        <v>0</v>
      </c>
      <c r="AN3245">
        <v>1</v>
      </c>
      <c r="AO3245">
        <v>1</v>
      </c>
      <c r="AR3245" s="178">
        <v>288151</v>
      </c>
      <c r="AS3245" t="s">
        <v>1921</v>
      </c>
      <c r="AT3245">
        <v>0</v>
      </c>
      <c r="AU3245">
        <v>0</v>
      </c>
      <c r="AV3245">
        <v>890480123</v>
      </c>
      <c r="AW3245" t="s">
        <v>1920</v>
      </c>
      <c r="AX3245">
        <v>5</v>
      </c>
      <c r="BC3245">
        <v>2</v>
      </c>
      <c r="BD3245">
        <v>7</v>
      </c>
      <c r="BE3245">
        <v>2</v>
      </c>
    </row>
    <row r="3246" spans="1:57" x14ac:dyDescent="0.25">
      <c r="A3246" s="179">
        <f t="shared" si="50"/>
        <v>0</v>
      </c>
      <c r="B3246" t="s">
        <v>1923</v>
      </c>
      <c r="C3246">
        <v>73088424</v>
      </c>
      <c r="D3246">
        <v>144105</v>
      </c>
      <c r="E3246">
        <v>4</v>
      </c>
      <c r="F3246">
        <v>550003166</v>
      </c>
      <c r="G3246" s="180">
        <v>42032</v>
      </c>
      <c r="H3246" s="180">
        <v>45260</v>
      </c>
      <c r="I3246">
        <v>0</v>
      </c>
      <c r="J3246">
        <v>1</v>
      </c>
      <c r="K3246">
        <v>4</v>
      </c>
      <c r="L3246">
        <v>30</v>
      </c>
      <c r="M3246">
        <v>2</v>
      </c>
      <c r="N3246" s="170">
        <v>21474970</v>
      </c>
      <c r="O3246" s="170">
        <v>23720000</v>
      </c>
      <c r="P3246" s="178">
        <v>79233</v>
      </c>
      <c r="Q3246" s="178">
        <v>3004</v>
      </c>
      <c r="R3246" s="178">
        <v>72703</v>
      </c>
      <c r="S3246">
        <v>0</v>
      </c>
      <c r="T3246">
        <v>0</v>
      </c>
      <c r="U3246">
        <v>0</v>
      </c>
      <c r="W3246">
        <v>0</v>
      </c>
      <c r="X3246">
        <v>0</v>
      </c>
      <c r="Y3246">
        <v>0</v>
      </c>
      <c r="AB3246" s="180">
        <v>44285</v>
      </c>
      <c r="AC3246">
        <v>1</v>
      </c>
      <c r="AD3246" t="s">
        <v>1922</v>
      </c>
      <c r="AE3246">
        <v>1</v>
      </c>
      <c r="AF3246">
        <v>30</v>
      </c>
      <c r="AG3246">
        <v>0</v>
      </c>
      <c r="AN3246">
        <v>1</v>
      </c>
      <c r="AO3246">
        <v>1</v>
      </c>
      <c r="AR3246" s="178">
        <v>281159</v>
      </c>
      <c r="AS3246" t="s">
        <v>1921</v>
      </c>
      <c r="AT3246">
        <v>0</v>
      </c>
      <c r="AU3246">
        <v>0</v>
      </c>
      <c r="AV3246">
        <v>890480123</v>
      </c>
      <c r="AW3246" t="s">
        <v>1920</v>
      </c>
      <c r="AX3246">
        <v>5</v>
      </c>
      <c r="BC3246">
        <v>2</v>
      </c>
      <c r="BD3246">
        <v>7</v>
      </c>
      <c r="BE3246">
        <v>2</v>
      </c>
    </row>
    <row r="3247" spans="1:57" x14ac:dyDescent="0.25">
      <c r="A3247" s="179">
        <f t="shared" si="50"/>
        <v>0</v>
      </c>
      <c r="B3247" t="s">
        <v>1923</v>
      </c>
      <c r="C3247">
        <v>73088424</v>
      </c>
      <c r="D3247">
        <v>144105</v>
      </c>
      <c r="E3247">
        <v>4</v>
      </c>
      <c r="F3247">
        <v>550003167</v>
      </c>
      <c r="G3247" s="180">
        <v>42032</v>
      </c>
      <c r="H3247" s="180">
        <v>45260</v>
      </c>
      <c r="I3247">
        <v>0</v>
      </c>
      <c r="J3247">
        <v>1</v>
      </c>
      <c r="K3247">
        <v>4</v>
      </c>
      <c r="L3247">
        <v>30</v>
      </c>
      <c r="M3247">
        <v>2</v>
      </c>
      <c r="N3247" s="170">
        <v>21474970</v>
      </c>
      <c r="O3247" s="170">
        <v>23720000</v>
      </c>
      <c r="P3247" s="178">
        <v>90845</v>
      </c>
      <c r="Q3247" s="178">
        <v>3445</v>
      </c>
      <c r="R3247" s="178">
        <v>83370</v>
      </c>
      <c r="S3247">
        <v>0</v>
      </c>
      <c r="T3247">
        <v>0</v>
      </c>
      <c r="U3247">
        <v>0</v>
      </c>
      <c r="W3247">
        <v>0</v>
      </c>
      <c r="X3247">
        <v>0</v>
      </c>
      <c r="Y3247">
        <v>0</v>
      </c>
      <c r="AB3247" s="180">
        <v>44285</v>
      </c>
      <c r="AC3247">
        <v>1</v>
      </c>
      <c r="AD3247" t="s">
        <v>1922</v>
      </c>
      <c r="AE3247">
        <v>1</v>
      </c>
      <c r="AF3247">
        <v>30</v>
      </c>
      <c r="AG3247">
        <v>0</v>
      </c>
      <c r="AN3247">
        <v>1</v>
      </c>
      <c r="AO3247">
        <v>1</v>
      </c>
      <c r="AR3247" s="178">
        <v>322411</v>
      </c>
      <c r="AS3247" t="s">
        <v>1921</v>
      </c>
      <c r="AT3247">
        <v>0</v>
      </c>
      <c r="AU3247">
        <v>0</v>
      </c>
      <c r="AV3247">
        <v>890480123</v>
      </c>
      <c r="AW3247" t="s">
        <v>1920</v>
      </c>
      <c r="AX3247">
        <v>5</v>
      </c>
      <c r="BC3247">
        <v>2</v>
      </c>
      <c r="BD3247">
        <v>7</v>
      </c>
      <c r="BE3247">
        <v>2</v>
      </c>
    </row>
    <row r="3248" spans="1:57" x14ac:dyDescent="0.25">
      <c r="A3248" s="179">
        <f t="shared" si="50"/>
        <v>0</v>
      </c>
      <c r="B3248" t="s">
        <v>1923</v>
      </c>
      <c r="C3248">
        <v>73088424</v>
      </c>
      <c r="D3248">
        <v>144105</v>
      </c>
      <c r="E3248">
        <v>4</v>
      </c>
      <c r="F3248">
        <v>550003168</v>
      </c>
      <c r="G3248" s="180">
        <v>42032</v>
      </c>
      <c r="H3248" s="180">
        <v>45260</v>
      </c>
      <c r="I3248">
        <v>0</v>
      </c>
      <c r="J3248">
        <v>1</v>
      </c>
      <c r="K3248">
        <v>4</v>
      </c>
      <c r="L3248">
        <v>30</v>
      </c>
      <c r="M3248">
        <v>2</v>
      </c>
      <c r="N3248" s="170">
        <v>21474970</v>
      </c>
      <c r="O3248" s="170">
        <v>23720000</v>
      </c>
      <c r="P3248" s="178">
        <v>90795</v>
      </c>
      <c r="Q3248" s="178">
        <v>3443</v>
      </c>
      <c r="R3248" s="178">
        <v>83324</v>
      </c>
      <c r="S3248">
        <v>0</v>
      </c>
      <c r="T3248">
        <v>0</v>
      </c>
      <c r="U3248">
        <v>0</v>
      </c>
      <c r="W3248">
        <v>0</v>
      </c>
      <c r="X3248">
        <v>0</v>
      </c>
      <c r="Y3248">
        <v>0</v>
      </c>
      <c r="AB3248" s="180">
        <v>44285</v>
      </c>
      <c r="AC3248">
        <v>1</v>
      </c>
      <c r="AD3248" t="s">
        <v>1922</v>
      </c>
      <c r="AE3248">
        <v>1</v>
      </c>
      <c r="AF3248">
        <v>30</v>
      </c>
      <c r="AG3248">
        <v>0</v>
      </c>
      <c r="AN3248">
        <v>1</v>
      </c>
      <c r="AO3248">
        <v>1</v>
      </c>
      <c r="AR3248" s="178">
        <v>322233</v>
      </c>
      <c r="AS3248" t="s">
        <v>1921</v>
      </c>
      <c r="AT3248">
        <v>0</v>
      </c>
      <c r="AU3248">
        <v>0</v>
      </c>
      <c r="AV3248">
        <v>890480123</v>
      </c>
      <c r="AW3248" t="s">
        <v>1920</v>
      </c>
      <c r="AX3248">
        <v>5</v>
      </c>
      <c r="BC3248">
        <v>2</v>
      </c>
      <c r="BD3248">
        <v>7</v>
      </c>
      <c r="BE3248">
        <v>2</v>
      </c>
    </row>
    <row r="3249" spans="1:57" x14ac:dyDescent="0.25">
      <c r="A3249" s="179">
        <f t="shared" si="50"/>
        <v>0</v>
      </c>
      <c r="B3249" t="s">
        <v>1923</v>
      </c>
      <c r="C3249">
        <v>73088424</v>
      </c>
      <c r="D3249">
        <v>144105</v>
      </c>
      <c r="E3249">
        <v>4</v>
      </c>
      <c r="F3249">
        <v>550003330</v>
      </c>
      <c r="G3249" s="180">
        <v>42037</v>
      </c>
      <c r="H3249" s="180">
        <v>45260</v>
      </c>
      <c r="I3249">
        <v>0</v>
      </c>
      <c r="J3249">
        <v>1</v>
      </c>
      <c r="K3249">
        <v>4</v>
      </c>
      <c r="L3249">
        <v>30</v>
      </c>
      <c r="M3249">
        <v>2</v>
      </c>
      <c r="N3249" s="170">
        <v>21474970</v>
      </c>
      <c r="O3249" s="170">
        <v>23720000</v>
      </c>
      <c r="P3249" s="178">
        <v>42563</v>
      </c>
      <c r="Q3249" s="178">
        <v>1614</v>
      </c>
      <c r="R3249" s="178">
        <v>39061</v>
      </c>
      <c r="S3249">
        <v>0</v>
      </c>
      <c r="T3249">
        <v>0</v>
      </c>
      <c r="U3249">
        <v>0</v>
      </c>
      <c r="W3249">
        <v>0</v>
      </c>
      <c r="X3249">
        <v>0</v>
      </c>
      <c r="Y3249">
        <v>0</v>
      </c>
      <c r="AB3249" s="180">
        <v>44285</v>
      </c>
      <c r="AC3249">
        <v>1</v>
      </c>
      <c r="AD3249" t="s">
        <v>1922</v>
      </c>
      <c r="AE3249">
        <v>1</v>
      </c>
      <c r="AF3249">
        <v>30</v>
      </c>
      <c r="AG3249">
        <v>0</v>
      </c>
      <c r="AN3249">
        <v>1</v>
      </c>
      <c r="AO3249">
        <v>1</v>
      </c>
      <c r="AR3249" s="178">
        <v>151058</v>
      </c>
      <c r="AS3249" t="s">
        <v>1921</v>
      </c>
      <c r="AT3249">
        <v>0</v>
      </c>
      <c r="AU3249">
        <v>0</v>
      </c>
      <c r="AV3249">
        <v>890480123</v>
      </c>
      <c r="AW3249" t="s">
        <v>1920</v>
      </c>
      <c r="AX3249">
        <v>5</v>
      </c>
      <c r="BC3249">
        <v>2</v>
      </c>
      <c r="BD3249">
        <v>7</v>
      </c>
      <c r="BE3249">
        <v>2</v>
      </c>
    </row>
    <row r="3250" spans="1:57" x14ac:dyDescent="0.25">
      <c r="A3250" s="179">
        <f t="shared" si="50"/>
        <v>0</v>
      </c>
      <c r="B3250" t="s">
        <v>1923</v>
      </c>
      <c r="C3250">
        <v>73088424</v>
      </c>
      <c r="D3250">
        <v>144105</v>
      </c>
      <c r="E3250">
        <v>4</v>
      </c>
      <c r="F3250">
        <v>550003334</v>
      </c>
      <c r="G3250" s="180">
        <v>42037</v>
      </c>
      <c r="H3250" s="180">
        <v>45260</v>
      </c>
      <c r="I3250">
        <v>0</v>
      </c>
      <c r="J3250">
        <v>1</v>
      </c>
      <c r="K3250">
        <v>4</v>
      </c>
      <c r="L3250">
        <v>30</v>
      </c>
      <c r="M3250">
        <v>2</v>
      </c>
      <c r="N3250" s="170">
        <v>21474970</v>
      </c>
      <c r="O3250" s="170">
        <v>23720000</v>
      </c>
      <c r="P3250" s="178">
        <v>43851</v>
      </c>
      <c r="Q3250" s="178">
        <v>1663</v>
      </c>
      <c r="R3250" s="178">
        <v>40243</v>
      </c>
      <c r="S3250">
        <v>0</v>
      </c>
      <c r="T3250">
        <v>0</v>
      </c>
      <c r="U3250">
        <v>0</v>
      </c>
      <c r="W3250">
        <v>0</v>
      </c>
      <c r="X3250">
        <v>0</v>
      </c>
      <c r="Y3250">
        <v>0</v>
      </c>
      <c r="AB3250" s="180">
        <v>44285</v>
      </c>
      <c r="AC3250">
        <v>1</v>
      </c>
      <c r="AD3250" t="s">
        <v>1922</v>
      </c>
      <c r="AE3250">
        <v>1</v>
      </c>
      <c r="AF3250">
        <v>30</v>
      </c>
      <c r="AG3250">
        <v>0</v>
      </c>
      <c r="AN3250">
        <v>1</v>
      </c>
      <c r="AO3250">
        <v>1</v>
      </c>
      <c r="AR3250" s="178">
        <v>155629</v>
      </c>
      <c r="AS3250" t="s">
        <v>1921</v>
      </c>
      <c r="AT3250">
        <v>0</v>
      </c>
      <c r="AU3250">
        <v>0</v>
      </c>
      <c r="AV3250">
        <v>890480123</v>
      </c>
      <c r="AW3250" t="s">
        <v>1920</v>
      </c>
      <c r="AX3250">
        <v>5</v>
      </c>
      <c r="BC3250">
        <v>2</v>
      </c>
      <c r="BD3250">
        <v>7</v>
      </c>
      <c r="BE3250">
        <v>2</v>
      </c>
    </row>
    <row r="3251" spans="1:57" x14ac:dyDescent="0.25">
      <c r="A3251" s="179">
        <f t="shared" si="50"/>
        <v>0</v>
      </c>
      <c r="B3251" t="s">
        <v>1923</v>
      </c>
      <c r="C3251">
        <v>73088424</v>
      </c>
      <c r="D3251">
        <v>144105</v>
      </c>
      <c r="E3251">
        <v>4</v>
      </c>
      <c r="F3251">
        <v>550003336</v>
      </c>
      <c r="G3251" s="180">
        <v>42037</v>
      </c>
      <c r="H3251" s="180">
        <v>45260</v>
      </c>
      <c r="I3251">
        <v>0</v>
      </c>
      <c r="J3251">
        <v>1</v>
      </c>
      <c r="K3251">
        <v>4</v>
      </c>
      <c r="L3251">
        <v>30</v>
      </c>
      <c r="M3251">
        <v>2</v>
      </c>
      <c r="N3251" s="170">
        <v>21474970</v>
      </c>
      <c r="O3251" s="170">
        <v>23720000</v>
      </c>
      <c r="P3251" s="178">
        <v>101532</v>
      </c>
      <c r="Q3251" s="178">
        <v>3850</v>
      </c>
      <c r="R3251" s="178">
        <v>93180</v>
      </c>
      <c r="S3251">
        <v>0</v>
      </c>
      <c r="T3251">
        <v>0</v>
      </c>
      <c r="U3251">
        <v>0</v>
      </c>
      <c r="W3251">
        <v>0</v>
      </c>
      <c r="X3251">
        <v>0</v>
      </c>
      <c r="Y3251">
        <v>0</v>
      </c>
      <c r="AB3251" s="180">
        <v>44285</v>
      </c>
      <c r="AC3251">
        <v>1</v>
      </c>
      <c r="AD3251" t="s">
        <v>1922</v>
      </c>
      <c r="AE3251">
        <v>1</v>
      </c>
      <c r="AF3251">
        <v>30</v>
      </c>
      <c r="AG3251">
        <v>0</v>
      </c>
      <c r="AN3251">
        <v>1</v>
      </c>
      <c r="AO3251">
        <v>1</v>
      </c>
      <c r="AR3251" s="178">
        <v>360349</v>
      </c>
      <c r="AS3251" t="s">
        <v>1921</v>
      </c>
      <c r="AT3251">
        <v>0</v>
      </c>
      <c r="AU3251">
        <v>0</v>
      </c>
      <c r="AV3251">
        <v>890480123</v>
      </c>
      <c r="AW3251" t="s">
        <v>1920</v>
      </c>
      <c r="AX3251">
        <v>5</v>
      </c>
      <c r="BC3251">
        <v>2</v>
      </c>
      <c r="BD3251">
        <v>7</v>
      </c>
      <c r="BE3251">
        <v>2</v>
      </c>
    </row>
    <row r="3252" spans="1:57" x14ac:dyDescent="0.25">
      <c r="A3252" s="179">
        <f t="shared" si="50"/>
        <v>0</v>
      </c>
      <c r="B3252" t="s">
        <v>1923</v>
      </c>
      <c r="C3252">
        <v>73088424</v>
      </c>
      <c r="D3252">
        <v>144105</v>
      </c>
      <c r="E3252">
        <v>4</v>
      </c>
      <c r="F3252">
        <v>550003344</v>
      </c>
      <c r="G3252" s="180">
        <v>42037</v>
      </c>
      <c r="H3252" s="180">
        <v>45260</v>
      </c>
      <c r="I3252">
        <v>0</v>
      </c>
      <c r="J3252">
        <v>1</v>
      </c>
      <c r="K3252">
        <v>4</v>
      </c>
      <c r="L3252">
        <v>30</v>
      </c>
      <c r="M3252">
        <v>2</v>
      </c>
      <c r="N3252" s="170">
        <v>21474970</v>
      </c>
      <c r="O3252" s="170">
        <v>23720000</v>
      </c>
      <c r="P3252" s="178">
        <v>18387</v>
      </c>
      <c r="Q3252" s="178">
        <v>697</v>
      </c>
      <c r="R3252" s="178">
        <v>16865</v>
      </c>
      <c r="S3252">
        <v>0</v>
      </c>
      <c r="T3252">
        <v>0</v>
      </c>
      <c r="U3252">
        <v>0</v>
      </c>
      <c r="W3252">
        <v>0</v>
      </c>
      <c r="X3252">
        <v>0</v>
      </c>
      <c r="Y3252">
        <v>0</v>
      </c>
      <c r="AB3252" s="180">
        <v>44285</v>
      </c>
      <c r="AC3252">
        <v>1</v>
      </c>
      <c r="AD3252" t="s">
        <v>1922</v>
      </c>
      <c r="AE3252">
        <v>1</v>
      </c>
      <c r="AF3252">
        <v>30</v>
      </c>
      <c r="AG3252">
        <v>0</v>
      </c>
      <c r="AN3252">
        <v>1</v>
      </c>
      <c r="AO3252">
        <v>1</v>
      </c>
      <c r="AR3252" s="178">
        <v>65221</v>
      </c>
      <c r="AS3252" t="s">
        <v>1921</v>
      </c>
      <c r="AT3252">
        <v>0</v>
      </c>
      <c r="AU3252">
        <v>0</v>
      </c>
      <c r="AV3252">
        <v>890480123</v>
      </c>
      <c r="AW3252" t="s">
        <v>1920</v>
      </c>
      <c r="AX3252">
        <v>5</v>
      </c>
      <c r="BC3252">
        <v>2</v>
      </c>
      <c r="BD3252">
        <v>7</v>
      </c>
      <c r="BE3252">
        <v>2</v>
      </c>
    </row>
    <row r="3253" spans="1:57" x14ac:dyDescent="0.25">
      <c r="A3253" s="179">
        <f t="shared" si="50"/>
        <v>0</v>
      </c>
      <c r="B3253" t="s">
        <v>1923</v>
      </c>
      <c r="C3253">
        <v>73088424</v>
      </c>
      <c r="D3253">
        <v>144105</v>
      </c>
      <c r="E3253">
        <v>4</v>
      </c>
      <c r="F3253">
        <v>550003375</v>
      </c>
      <c r="G3253" s="180">
        <v>42041</v>
      </c>
      <c r="H3253" s="180">
        <v>45260</v>
      </c>
      <c r="I3253">
        <v>0</v>
      </c>
      <c r="J3253">
        <v>1</v>
      </c>
      <c r="K3253">
        <v>4</v>
      </c>
      <c r="L3253">
        <v>30</v>
      </c>
      <c r="M3253">
        <v>2</v>
      </c>
      <c r="N3253" s="170">
        <v>21474970</v>
      </c>
      <c r="O3253" s="170">
        <v>23720000</v>
      </c>
      <c r="P3253" s="178">
        <v>64143</v>
      </c>
      <c r="Q3253" s="178">
        <v>2432</v>
      </c>
      <c r="R3253" s="178">
        <v>58868</v>
      </c>
      <c r="S3253">
        <v>0</v>
      </c>
      <c r="T3253">
        <v>0</v>
      </c>
      <c r="U3253">
        <v>0</v>
      </c>
      <c r="W3253">
        <v>0</v>
      </c>
      <c r="X3253">
        <v>0</v>
      </c>
      <c r="Y3253">
        <v>0</v>
      </c>
      <c r="AB3253" s="180">
        <v>44285</v>
      </c>
      <c r="AC3253">
        <v>1</v>
      </c>
      <c r="AD3253" t="s">
        <v>1922</v>
      </c>
      <c r="AE3253">
        <v>1</v>
      </c>
      <c r="AF3253">
        <v>30</v>
      </c>
      <c r="AG3253">
        <v>0</v>
      </c>
      <c r="AN3253">
        <v>1</v>
      </c>
      <c r="AO3253">
        <v>1</v>
      </c>
      <c r="AR3253" s="178">
        <v>227656</v>
      </c>
      <c r="AS3253" t="s">
        <v>1921</v>
      </c>
      <c r="AT3253">
        <v>0</v>
      </c>
      <c r="AU3253">
        <v>0</v>
      </c>
      <c r="AV3253">
        <v>890480123</v>
      </c>
      <c r="AW3253" t="s">
        <v>1920</v>
      </c>
      <c r="AX3253">
        <v>5</v>
      </c>
      <c r="BC3253">
        <v>2</v>
      </c>
      <c r="BD3253">
        <v>7</v>
      </c>
      <c r="BE3253">
        <v>2</v>
      </c>
    </row>
    <row r="3254" spans="1:57" x14ac:dyDescent="0.25">
      <c r="A3254" s="179">
        <f t="shared" si="50"/>
        <v>0</v>
      </c>
      <c r="B3254" t="s">
        <v>1923</v>
      </c>
      <c r="C3254">
        <v>73088424</v>
      </c>
      <c r="D3254">
        <v>144105</v>
      </c>
      <c r="E3254">
        <v>4</v>
      </c>
      <c r="F3254">
        <v>550003441</v>
      </c>
      <c r="G3254" s="180">
        <v>42047</v>
      </c>
      <c r="H3254" s="180">
        <v>45260</v>
      </c>
      <c r="I3254">
        <v>0</v>
      </c>
      <c r="J3254">
        <v>1</v>
      </c>
      <c r="K3254">
        <v>4</v>
      </c>
      <c r="L3254">
        <v>30</v>
      </c>
      <c r="M3254">
        <v>2</v>
      </c>
      <c r="N3254" s="170">
        <v>21474970</v>
      </c>
      <c r="O3254" s="170">
        <v>23720000</v>
      </c>
      <c r="P3254" s="178">
        <v>22355</v>
      </c>
      <c r="Q3254" s="178">
        <v>848</v>
      </c>
      <c r="R3254" s="178">
        <v>20515</v>
      </c>
      <c r="S3254">
        <v>0</v>
      </c>
      <c r="T3254">
        <v>0</v>
      </c>
      <c r="U3254">
        <v>0</v>
      </c>
      <c r="W3254">
        <v>0</v>
      </c>
      <c r="X3254">
        <v>0</v>
      </c>
      <c r="Y3254">
        <v>0</v>
      </c>
      <c r="AB3254" s="180">
        <v>44285</v>
      </c>
      <c r="AC3254">
        <v>1</v>
      </c>
      <c r="AD3254" t="s">
        <v>1922</v>
      </c>
      <c r="AE3254">
        <v>1</v>
      </c>
      <c r="AF3254">
        <v>30</v>
      </c>
      <c r="AG3254">
        <v>0</v>
      </c>
      <c r="AN3254">
        <v>1</v>
      </c>
      <c r="AO3254">
        <v>1</v>
      </c>
      <c r="AR3254" s="178">
        <v>79336</v>
      </c>
      <c r="AS3254" t="s">
        <v>1921</v>
      </c>
      <c r="AT3254">
        <v>0</v>
      </c>
      <c r="AU3254">
        <v>0</v>
      </c>
      <c r="AV3254">
        <v>890480123</v>
      </c>
      <c r="AW3254" t="s">
        <v>1920</v>
      </c>
      <c r="AX3254">
        <v>5</v>
      </c>
      <c r="BC3254">
        <v>2</v>
      </c>
      <c r="BD3254">
        <v>7</v>
      </c>
      <c r="BE3254">
        <v>2</v>
      </c>
    </row>
    <row r="3255" spans="1:57" x14ac:dyDescent="0.25">
      <c r="A3255" s="179">
        <f t="shared" si="50"/>
        <v>0</v>
      </c>
      <c r="B3255" t="s">
        <v>1923</v>
      </c>
      <c r="C3255">
        <v>73088424</v>
      </c>
      <c r="D3255">
        <v>144105</v>
      </c>
      <c r="E3255">
        <v>4</v>
      </c>
      <c r="F3255">
        <v>550003460</v>
      </c>
      <c r="G3255" s="180">
        <v>42048</v>
      </c>
      <c r="H3255" s="180">
        <v>45260</v>
      </c>
      <c r="I3255">
        <v>0</v>
      </c>
      <c r="J3255">
        <v>1</v>
      </c>
      <c r="K3255">
        <v>4</v>
      </c>
      <c r="L3255">
        <v>30</v>
      </c>
      <c r="M3255">
        <v>2</v>
      </c>
      <c r="N3255" s="170">
        <v>21474970</v>
      </c>
      <c r="O3255" s="170">
        <v>23720000</v>
      </c>
      <c r="P3255" s="178">
        <v>24982</v>
      </c>
      <c r="Q3255" s="178">
        <v>947</v>
      </c>
      <c r="R3255" s="178">
        <v>22927</v>
      </c>
      <c r="S3255">
        <v>0</v>
      </c>
      <c r="T3255">
        <v>0</v>
      </c>
      <c r="U3255">
        <v>0</v>
      </c>
      <c r="W3255">
        <v>0</v>
      </c>
      <c r="X3255">
        <v>0</v>
      </c>
      <c r="Y3255">
        <v>0</v>
      </c>
      <c r="AB3255" s="180">
        <v>44285</v>
      </c>
      <c r="AC3255">
        <v>1</v>
      </c>
      <c r="AD3255" t="s">
        <v>1922</v>
      </c>
      <c r="AE3255">
        <v>1</v>
      </c>
      <c r="AF3255">
        <v>30</v>
      </c>
      <c r="AG3255">
        <v>0</v>
      </c>
      <c r="AN3255">
        <v>1</v>
      </c>
      <c r="AO3255">
        <v>1</v>
      </c>
      <c r="AR3255" s="178">
        <v>88664</v>
      </c>
      <c r="AS3255" t="s">
        <v>1921</v>
      </c>
      <c r="AT3255">
        <v>0</v>
      </c>
      <c r="AU3255">
        <v>0</v>
      </c>
      <c r="AV3255">
        <v>890480123</v>
      </c>
      <c r="AW3255" t="s">
        <v>1920</v>
      </c>
      <c r="AX3255">
        <v>5</v>
      </c>
      <c r="BC3255">
        <v>2</v>
      </c>
      <c r="BD3255">
        <v>7</v>
      </c>
      <c r="BE3255">
        <v>2</v>
      </c>
    </row>
    <row r="3256" spans="1:57" x14ac:dyDescent="0.25">
      <c r="A3256" s="179">
        <f t="shared" si="50"/>
        <v>0</v>
      </c>
      <c r="B3256" t="s">
        <v>1923</v>
      </c>
      <c r="C3256">
        <v>73088424</v>
      </c>
      <c r="D3256">
        <v>144105</v>
      </c>
      <c r="E3256">
        <v>4</v>
      </c>
      <c r="F3256">
        <v>550003480</v>
      </c>
      <c r="G3256" s="180">
        <v>42052</v>
      </c>
      <c r="H3256" s="180">
        <v>45260</v>
      </c>
      <c r="I3256">
        <v>0</v>
      </c>
      <c r="J3256">
        <v>1</v>
      </c>
      <c r="K3256">
        <v>4</v>
      </c>
      <c r="L3256">
        <v>30</v>
      </c>
      <c r="M3256">
        <v>2</v>
      </c>
      <c r="N3256" s="170">
        <v>21474970</v>
      </c>
      <c r="O3256" s="170">
        <v>23720000</v>
      </c>
      <c r="P3256" s="178">
        <v>27792</v>
      </c>
      <c r="Q3256" s="178">
        <v>1054</v>
      </c>
      <c r="R3256" s="178">
        <v>25504</v>
      </c>
      <c r="S3256">
        <v>0</v>
      </c>
      <c r="T3256">
        <v>0</v>
      </c>
      <c r="U3256">
        <v>0</v>
      </c>
      <c r="W3256">
        <v>0</v>
      </c>
      <c r="X3256">
        <v>0</v>
      </c>
      <c r="Y3256">
        <v>0</v>
      </c>
      <c r="AB3256" s="180">
        <v>44285</v>
      </c>
      <c r="AC3256">
        <v>1</v>
      </c>
      <c r="AD3256" t="s">
        <v>1922</v>
      </c>
      <c r="AE3256">
        <v>1</v>
      </c>
      <c r="AF3256">
        <v>30</v>
      </c>
      <c r="AG3256">
        <v>0</v>
      </c>
      <c r="AN3256">
        <v>1</v>
      </c>
      <c r="AO3256">
        <v>1</v>
      </c>
      <c r="AR3256" s="178">
        <v>98630</v>
      </c>
      <c r="AS3256" t="s">
        <v>1921</v>
      </c>
      <c r="AT3256">
        <v>0</v>
      </c>
      <c r="AU3256">
        <v>0</v>
      </c>
      <c r="AV3256">
        <v>890480123</v>
      </c>
      <c r="AW3256" t="s">
        <v>1920</v>
      </c>
      <c r="AX3256">
        <v>5</v>
      </c>
      <c r="BC3256">
        <v>2</v>
      </c>
      <c r="BD3256">
        <v>7</v>
      </c>
      <c r="BE3256">
        <v>2</v>
      </c>
    </row>
    <row r="3257" spans="1:57" x14ac:dyDescent="0.25">
      <c r="A3257" s="179">
        <f t="shared" si="50"/>
        <v>0</v>
      </c>
      <c r="B3257" t="s">
        <v>1923</v>
      </c>
      <c r="C3257">
        <v>73088424</v>
      </c>
      <c r="D3257">
        <v>144105</v>
      </c>
      <c r="E3257">
        <v>4</v>
      </c>
      <c r="F3257">
        <v>550003481</v>
      </c>
      <c r="G3257" s="180">
        <v>42052</v>
      </c>
      <c r="H3257" s="180">
        <v>45260</v>
      </c>
      <c r="I3257">
        <v>0</v>
      </c>
      <c r="J3257">
        <v>1</v>
      </c>
      <c r="K3257">
        <v>4</v>
      </c>
      <c r="L3257">
        <v>30</v>
      </c>
      <c r="M3257">
        <v>2</v>
      </c>
      <c r="N3257" s="170">
        <v>21474970</v>
      </c>
      <c r="O3257" s="170">
        <v>23720000</v>
      </c>
      <c r="P3257" s="178">
        <v>9510</v>
      </c>
      <c r="Q3257" s="178">
        <v>361</v>
      </c>
      <c r="R3257" s="178">
        <v>8716</v>
      </c>
      <c r="S3257">
        <v>0</v>
      </c>
      <c r="T3257">
        <v>0</v>
      </c>
      <c r="U3257">
        <v>0</v>
      </c>
      <c r="W3257">
        <v>0</v>
      </c>
      <c r="X3257">
        <v>0</v>
      </c>
      <c r="Y3257">
        <v>0</v>
      </c>
      <c r="AB3257" s="180">
        <v>44285</v>
      </c>
      <c r="AC3257">
        <v>1</v>
      </c>
      <c r="AD3257" t="s">
        <v>1922</v>
      </c>
      <c r="AE3257">
        <v>1</v>
      </c>
      <c r="AF3257">
        <v>30</v>
      </c>
      <c r="AG3257">
        <v>0</v>
      </c>
      <c r="AN3257">
        <v>1</v>
      </c>
      <c r="AO3257">
        <v>1</v>
      </c>
      <c r="AR3257" s="178">
        <v>33707</v>
      </c>
      <c r="AS3257" t="s">
        <v>1921</v>
      </c>
      <c r="AT3257">
        <v>0</v>
      </c>
      <c r="AU3257">
        <v>0</v>
      </c>
      <c r="AV3257">
        <v>890480123</v>
      </c>
      <c r="AW3257" t="s">
        <v>1920</v>
      </c>
      <c r="AX3257">
        <v>5</v>
      </c>
      <c r="BC3257">
        <v>2</v>
      </c>
      <c r="BD3257">
        <v>7</v>
      </c>
      <c r="BE3257">
        <v>2</v>
      </c>
    </row>
    <row r="3258" spans="1:57" x14ac:dyDescent="0.25">
      <c r="A3258" s="179">
        <f t="shared" si="50"/>
        <v>0</v>
      </c>
      <c r="B3258" t="s">
        <v>1923</v>
      </c>
      <c r="C3258">
        <v>73088424</v>
      </c>
      <c r="D3258">
        <v>144105</v>
      </c>
      <c r="E3258">
        <v>4</v>
      </c>
      <c r="F3258">
        <v>550003508</v>
      </c>
      <c r="G3258" s="180">
        <v>42054</v>
      </c>
      <c r="H3258" s="180">
        <v>45260</v>
      </c>
      <c r="I3258">
        <v>0</v>
      </c>
      <c r="J3258">
        <v>1</v>
      </c>
      <c r="K3258">
        <v>4</v>
      </c>
      <c r="L3258">
        <v>30</v>
      </c>
      <c r="M3258">
        <v>2</v>
      </c>
      <c r="N3258" s="170">
        <v>21474970</v>
      </c>
      <c r="O3258" s="170">
        <v>23720000</v>
      </c>
      <c r="P3258" s="178">
        <v>22242</v>
      </c>
      <c r="Q3258" s="178">
        <v>843</v>
      </c>
      <c r="R3258" s="178">
        <v>20399</v>
      </c>
      <c r="S3258">
        <v>0</v>
      </c>
      <c r="T3258">
        <v>0</v>
      </c>
      <c r="U3258">
        <v>0</v>
      </c>
      <c r="W3258">
        <v>0</v>
      </c>
      <c r="X3258">
        <v>0</v>
      </c>
      <c r="Y3258">
        <v>0</v>
      </c>
      <c r="AB3258" s="180">
        <v>44285</v>
      </c>
      <c r="AC3258">
        <v>1</v>
      </c>
      <c r="AD3258" t="s">
        <v>1922</v>
      </c>
      <c r="AE3258">
        <v>1</v>
      </c>
      <c r="AF3258">
        <v>30</v>
      </c>
      <c r="AG3258">
        <v>0</v>
      </c>
      <c r="AN3258">
        <v>1</v>
      </c>
      <c r="AO3258">
        <v>1</v>
      </c>
      <c r="AR3258" s="178">
        <v>78888</v>
      </c>
      <c r="AS3258" t="s">
        <v>1921</v>
      </c>
      <c r="AT3258">
        <v>0</v>
      </c>
      <c r="AU3258">
        <v>0</v>
      </c>
      <c r="AV3258">
        <v>890480123</v>
      </c>
      <c r="AW3258" t="s">
        <v>1920</v>
      </c>
      <c r="AX3258">
        <v>5</v>
      </c>
      <c r="BC3258">
        <v>2</v>
      </c>
      <c r="BD3258">
        <v>7</v>
      </c>
      <c r="BE3258">
        <v>2</v>
      </c>
    </row>
    <row r="3259" spans="1:57" x14ac:dyDescent="0.25">
      <c r="A3259" s="179">
        <f t="shared" si="50"/>
        <v>0</v>
      </c>
      <c r="B3259" t="s">
        <v>1923</v>
      </c>
      <c r="C3259">
        <v>73088424</v>
      </c>
      <c r="D3259">
        <v>144105</v>
      </c>
      <c r="E3259">
        <v>4</v>
      </c>
      <c r="F3259">
        <v>550003530</v>
      </c>
      <c r="G3259" s="180">
        <v>42056</v>
      </c>
      <c r="H3259" s="180">
        <v>45260</v>
      </c>
      <c r="I3259">
        <v>0</v>
      </c>
      <c r="J3259">
        <v>1</v>
      </c>
      <c r="K3259">
        <v>4</v>
      </c>
      <c r="L3259">
        <v>30</v>
      </c>
      <c r="M3259">
        <v>2</v>
      </c>
      <c r="N3259" s="170">
        <v>21474970</v>
      </c>
      <c r="O3259" s="170">
        <v>23720000</v>
      </c>
      <c r="P3259" s="178">
        <v>32547</v>
      </c>
      <c r="Q3259" s="178">
        <v>1234</v>
      </c>
      <c r="R3259" s="178">
        <v>29862</v>
      </c>
      <c r="S3259">
        <v>0</v>
      </c>
      <c r="T3259">
        <v>0</v>
      </c>
      <c r="U3259">
        <v>0</v>
      </c>
      <c r="W3259">
        <v>0</v>
      </c>
      <c r="X3259">
        <v>0</v>
      </c>
      <c r="Y3259">
        <v>0</v>
      </c>
      <c r="AB3259" s="180">
        <v>44285</v>
      </c>
      <c r="AC3259">
        <v>1</v>
      </c>
      <c r="AD3259" t="s">
        <v>1922</v>
      </c>
      <c r="AE3259">
        <v>1</v>
      </c>
      <c r="AF3259">
        <v>30</v>
      </c>
      <c r="AG3259">
        <v>0</v>
      </c>
      <c r="AN3259">
        <v>1</v>
      </c>
      <c r="AO3259">
        <v>1</v>
      </c>
      <c r="AR3259" s="178">
        <v>115483</v>
      </c>
      <c r="AS3259" t="s">
        <v>1921</v>
      </c>
      <c r="AT3259">
        <v>0</v>
      </c>
      <c r="AU3259">
        <v>0</v>
      </c>
      <c r="AV3259">
        <v>890480123</v>
      </c>
      <c r="AW3259" t="s">
        <v>1920</v>
      </c>
      <c r="AX3259">
        <v>5</v>
      </c>
      <c r="BC3259">
        <v>2</v>
      </c>
      <c r="BD3259">
        <v>7</v>
      </c>
      <c r="BE3259">
        <v>2</v>
      </c>
    </row>
    <row r="3260" spans="1:57" x14ac:dyDescent="0.25">
      <c r="A3260" s="179">
        <f t="shared" si="50"/>
        <v>0</v>
      </c>
      <c r="B3260" t="s">
        <v>1923</v>
      </c>
      <c r="C3260">
        <v>73088424</v>
      </c>
      <c r="D3260">
        <v>144105</v>
      </c>
      <c r="E3260">
        <v>4</v>
      </c>
      <c r="F3260">
        <v>550003735</v>
      </c>
      <c r="G3260" s="180">
        <v>42068</v>
      </c>
      <c r="H3260" s="180">
        <v>45260</v>
      </c>
      <c r="I3260">
        <v>0</v>
      </c>
      <c r="J3260">
        <v>1</v>
      </c>
      <c r="K3260">
        <v>4</v>
      </c>
      <c r="L3260">
        <v>30</v>
      </c>
      <c r="M3260">
        <v>2</v>
      </c>
      <c r="N3260" s="170">
        <v>21474970</v>
      </c>
      <c r="O3260" s="170">
        <v>23720000</v>
      </c>
      <c r="P3260" s="178">
        <v>44639</v>
      </c>
      <c r="Q3260" s="178">
        <v>1693</v>
      </c>
      <c r="R3260" s="178">
        <v>40964</v>
      </c>
      <c r="S3260">
        <v>0</v>
      </c>
      <c r="T3260">
        <v>0</v>
      </c>
      <c r="U3260">
        <v>0</v>
      </c>
      <c r="W3260">
        <v>0</v>
      </c>
      <c r="X3260">
        <v>0</v>
      </c>
      <c r="Y3260">
        <v>0</v>
      </c>
      <c r="AB3260" s="180">
        <v>44285</v>
      </c>
      <c r="AC3260">
        <v>1</v>
      </c>
      <c r="AD3260" t="s">
        <v>1922</v>
      </c>
      <c r="AE3260">
        <v>1</v>
      </c>
      <c r="AF3260">
        <v>30</v>
      </c>
      <c r="AG3260">
        <v>0</v>
      </c>
      <c r="AN3260">
        <v>1</v>
      </c>
      <c r="AO3260">
        <v>1</v>
      </c>
      <c r="AR3260" s="178">
        <v>158417</v>
      </c>
      <c r="AS3260" t="s">
        <v>1921</v>
      </c>
      <c r="AT3260">
        <v>0</v>
      </c>
      <c r="AU3260">
        <v>0</v>
      </c>
      <c r="AV3260">
        <v>890480123</v>
      </c>
      <c r="AW3260" t="s">
        <v>1920</v>
      </c>
      <c r="AX3260">
        <v>5</v>
      </c>
      <c r="BC3260">
        <v>2</v>
      </c>
      <c r="BD3260">
        <v>7</v>
      </c>
      <c r="BE3260">
        <v>2</v>
      </c>
    </row>
    <row r="3261" spans="1:57" x14ac:dyDescent="0.25">
      <c r="A3261" s="179">
        <f t="shared" si="50"/>
        <v>0</v>
      </c>
      <c r="B3261" t="s">
        <v>1923</v>
      </c>
      <c r="C3261">
        <v>73088424</v>
      </c>
      <c r="D3261">
        <v>144105</v>
      </c>
      <c r="E3261">
        <v>4</v>
      </c>
      <c r="F3261">
        <v>550003740</v>
      </c>
      <c r="G3261" s="180">
        <v>42069</v>
      </c>
      <c r="H3261" s="180">
        <v>45260</v>
      </c>
      <c r="I3261">
        <v>0</v>
      </c>
      <c r="J3261">
        <v>1</v>
      </c>
      <c r="K3261">
        <v>4</v>
      </c>
      <c r="L3261">
        <v>30</v>
      </c>
      <c r="M3261">
        <v>2</v>
      </c>
      <c r="N3261" s="170">
        <v>21474970</v>
      </c>
      <c r="O3261" s="170">
        <v>23720000</v>
      </c>
      <c r="P3261" s="178">
        <v>86925</v>
      </c>
      <c r="Q3261" s="178">
        <v>3296</v>
      </c>
      <c r="R3261" s="178">
        <v>79774</v>
      </c>
      <c r="S3261">
        <v>0</v>
      </c>
      <c r="T3261">
        <v>0</v>
      </c>
      <c r="U3261">
        <v>0</v>
      </c>
      <c r="W3261">
        <v>0</v>
      </c>
      <c r="X3261">
        <v>0</v>
      </c>
      <c r="Y3261">
        <v>0</v>
      </c>
      <c r="AB3261" s="180">
        <v>44285</v>
      </c>
      <c r="AC3261">
        <v>1</v>
      </c>
      <c r="AD3261" t="s">
        <v>1922</v>
      </c>
      <c r="AE3261">
        <v>1</v>
      </c>
      <c r="AF3261">
        <v>30</v>
      </c>
      <c r="AG3261">
        <v>0</v>
      </c>
      <c r="AN3261">
        <v>1</v>
      </c>
      <c r="AO3261">
        <v>1</v>
      </c>
      <c r="AR3261" s="178">
        <v>308504</v>
      </c>
      <c r="AS3261" t="s">
        <v>1921</v>
      </c>
      <c r="AT3261">
        <v>0</v>
      </c>
      <c r="AU3261">
        <v>0</v>
      </c>
      <c r="AV3261">
        <v>890480123</v>
      </c>
      <c r="AW3261" t="s">
        <v>1920</v>
      </c>
      <c r="AX3261">
        <v>5</v>
      </c>
      <c r="BC3261">
        <v>2</v>
      </c>
      <c r="BD3261">
        <v>7</v>
      </c>
      <c r="BE3261">
        <v>2</v>
      </c>
    </row>
    <row r="3262" spans="1:57" x14ac:dyDescent="0.25">
      <c r="A3262" s="179">
        <f t="shared" si="50"/>
        <v>0</v>
      </c>
      <c r="B3262" t="s">
        <v>1923</v>
      </c>
      <c r="C3262">
        <v>73088424</v>
      </c>
      <c r="D3262">
        <v>144105</v>
      </c>
      <c r="E3262">
        <v>4</v>
      </c>
      <c r="F3262">
        <v>550003760</v>
      </c>
      <c r="G3262" s="180">
        <v>42072</v>
      </c>
      <c r="H3262" s="180">
        <v>45260</v>
      </c>
      <c r="I3262">
        <v>0</v>
      </c>
      <c r="J3262">
        <v>1</v>
      </c>
      <c r="K3262">
        <v>4</v>
      </c>
      <c r="L3262">
        <v>30</v>
      </c>
      <c r="M3262">
        <v>2</v>
      </c>
      <c r="N3262" s="170">
        <v>21474970</v>
      </c>
      <c r="O3262" s="170">
        <v>23720000</v>
      </c>
      <c r="P3262" s="178">
        <v>10462</v>
      </c>
      <c r="Q3262" s="178">
        <v>397</v>
      </c>
      <c r="R3262" s="178">
        <v>9600</v>
      </c>
      <c r="S3262">
        <v>0</v>
      </c>
      <c r="T3262">
        <v>0</v>
      </c>
      <c r="U3262">
        <v>0</v>
      </c>
      <c r="W3262">
        <v>0</v>
      </c>
      <c r="X3262">
        <v>0</v>
      </c>
      <c r="Y3262">
        <v>0</v>
      </c>
      <c r="AB3262" s="180">
        <v>44285</v>
      </c>
      <c r="AC3262">
        <v>1</v>
      </c>
      <c r="AD3262" t="s">
        <v>1922</v>
      </c>
      <c r="AE3262">
        <v>1</v>
      </c>
      <c r="AF3262">
        <v>30</v>
      </c>
      <c r="AG3262">
        <v>0</v>
      </c>
      <c r="AN3262">
        <v>1</v>
      </c>
      <c r="AO3262">
        <v>1</v>
      </c>
      <c r="AR3262" s="178">
        <v>37125</v>
      </c>
      <c r="AS3262" t="s">
        <v>1921</v>
      </c>
      <c r="AT3262">
        <v>0</v>
      </c>
      <c r="AU3262">
        <v>0</v>
      </c>
      <c r="AV3262">
        <v>890480123</v>
      </c>
      <c r="AW3262" t="s">
        <v>1920</v>
      </c>
      <c r="AX3262">
        <v>5</v>
      </c>
      <c r="BC3262">
        <v>2</v>
      </c>
      <c r="BD3262">
        <v>7</v>
      </c>
      <c r="BE3262">
        <v>2</v>
      </c>
    </row>
    <row r="3263" spans="1:57" x14ac:dyDescent="0.25">
      <c r="A3263" s="179">
        <f t="shared" si="50"/>
        <v>0</v>
      </c>
      <c r="B3263" t="s">
        <v>1923</v>
      </c>
      <c r="C3263">
        <v>73088424</v>
      </c>
      <c r="D3263">
        <v>144105</v>
      </c>
      <c r="E3263">
        <v>4</v>
      </c>
      <c r="F3263">
        <v>550003771</v>
      </c>
      <c r="G3263" s="180">
        <v>42073</v>
      </c>
      <c r="H3263" s="180">
        <v>45260</v>
      </c>
      <c r="I3263">
        <v>0</v>
      </c>
      <c r="J3263">
        <v>1</v>
      </c>
      <c r="K3263">
        <v>4</v>
      </c>
      <c r="L3263">
        <v>30</v>
      </c>
      <c r="M3263">
        <v>2</v>
      </c>
      <c r="N3263" s="170">
        <v>21474970</v>
      </c>
      <c r="O3263" s="170">
        <v>23720000</v>
      </c>
      <c r="P3263" s="178">
        <v>11040</v>
      </c>
      <c r="Q3263" s="178">
        <v>419</v>
      </c>
      <c r="R3263" s="178">
        <v>10126</v>
      </c>
      <c r="S3263">
        <v>0</v>
      </c>
      <c r="T3263">
        <v>0</v>
      </c>
      <c r="U3263">
        <v>0</v>
      </c>
      <c r="W3263">
        <v>0</v>
      </c>
      <c r="X3263">
        <v>0</v>
      </c>
      <c r="Y3263">
        <v>0</v>
      </c>
      <c r="AB3263" s="180">
        <v>44285</v>
      </c>
      <c r="AC3263">
        <v>1</v>
      </c>
      <c r="AD3263" t="s">
        <v>1922</v>
      </c>
      <c r="AE3263">
        <v>1</v>
      </c>
      <c r="AF3263">
        <v>30</v>
      </c>
      <c r="AG3263">
        <v>0</v>
      </c>
      <c r="AN3263">
        <v>1</v>
      </c>
      <c r="AO3263">
        <v>1</v>
      </c>
      <c r="AR3263" s="178">
        <v>39160</v>
      </c>
      <c r="AS3263" t="s">
        <v>1921</v>
      </c>
      <c r="AT3263">
        <v>0</v>
      </c>
      <c r="AU3263">
        <v>0</v>
      </c>
      <c r="AV3263">
        <v>890480123</v>
      </c>
      <c r="AW3263" t="s">
        <v>1920</v>
      </c>
      <c r="AX3263">
        <v>5</v>
      </c>
      <c r="BC3263">
        <v>2</v>
      </c>
      <c r="BD3263">
        <v>7</v>
      </c>
      <c r="BE3263">
        <v>2</v>
      </c>
    </row>
    <row r="3264" spans="1:57" x14ac:dyDescent="0.25">
      <c r="A3264" s="179">
        <f t="shared" si="50"/>
        <v>0</v>
      </c>
      <c r="B3264" t="s">
        <v>1923</v>
      </c>
      <c r="C3264">
        <v>73088424</v>
      </c>
      <c r="D3264">
        <v>144105</v>
      </c>
      <c r="E3264">
        <v>4</v>
      </c>
      <c r="F3264">
        <v>550003816</v>
      </c>
      <c r="G3264" s="180">
        <v>42080</v>
      </c>
      <c r="H3264" s="180">
        <v>45260</v>
      </c>
      <c r="I3264">
        <v>0</v>
      </c>
      <c r="J3264">
        <v>1</v>
      </c>
      <c r="K3264">
        <v>4</v>
      </c>
      <c r="L3264">
        <v>30</v>
      </c>
      <c r="M3264">
        <v>2</v>
      </c>
      <c r="N3264" s="170">
        <v>21474970</v>
      </c>
      <c r="O3264" s="170">
        <v>23720000</v>
      </c>
      <c r="P3264" s="178">
        <v>22666</v>
      </c>
      <c r="Q3264" s="178">
        <v>859</v>
      </c>
      <c r="R3264" s="178">
        <v>20804</v>
      </c>
      <c r="S3264">
        <v>0</v>
      </c>
      <c r="T3264">
        <v>0</v>
      </c>
      <c r="U3264">
        <v>0</v>
      </c>
      <c r="W3264">
        <v>0</v>
      </c>
      <c r="X3264">
        <v>0</v>
      </c>
      <c r="Y3264">
        <v>0</v>
      </c>
      <c r="AB3264" s="180">
        <v>44285</v>
      </c>
      <c r="AC3264">
        <v>1</v>
      </c>
      <c r="AD3264" t="s">
        <v>1922</v>
      </c>
      <c r="AE3264">
        <v>1</v>
      </c>
      <c r="AF3264">
        <v>30</v>
      </c>
      <c r="AG3264">
        <v>0</v>
      </c>
      <c r="AN3264">
        <v>1</v>
      </c>
      <c r="AO3264">
        <v>1</v>
      </c>
      <c r="AR3264" s="178">
        <v>80454</v>
      </c>
      <c r="AS3264" t="s">
        <v>1921</v>
      </c>
      <c r="AT3264">
        <v>0</v>
      </c>
      <c r="AU3264">
        <v>0</v>
      </c>
      <c r="AV3264">
        <v>890480123</v>
      </c>
      <c r="AW3264" t="s">
        <v>1920</v>
      </c>
      <c r="AX3264">
        <v>5</v>
      </c>
      <c r="BC3264">
        <v>2</v>
      </c>
      <c r="BD3264">
        <v>7</v>
      </c>
      <c r="BE3264">
        <v>2</v>
      </c>
    </row>
    <row r="3265" spans="1:57" x14ac:dyDescent="0.25">
      <c r="A3265" s="179">
        <f t="shared" si="50"/>
        <v>0</v>
      </c>
      <c r="B3265" t="s">
        <v>1923</v>
      </c>
      <c r="C3265">
        <v>73088424</v>
      </c>
      <c r="D3265">
        <v>144105</v>
      </c>
      <c r="E3265">
        <v>4</v>
      </c>
      <c r="F3265">
        <v>550003885</v>
      </c>
      <c r="G3265" s="180">
        <v>42089</v>
      </c>
      <c r="H3265" s="180">
        <v>45260</v>
      </c>
      <c r="I3265">
        <v>0</v>
      </c>
      <c r="J3265">
        <v>1</v>
      </c>
      <c r="K3265">
        <v>4</v>
      </c>
      <c r="L3265">
        <v>30</v>
      </c>
      <c r="M3265">
        <v>2</v>
      </c>
      <c r="N3265" s="170">
        <v>21474970</v>
      </c>
      <c r="O3265" s="170">
        <v>23720000</v>
      </c>
      <c r="P3265" s="178">
        <v>10615</v>
      </c>
      <c r="Q3265" s="178">
        <v>403</v>
      </c>
      <c r="R3265" s="178">
        <v>9739</v>
      </c>
      <c r="S3265">
        <v>0</v>
      </c>
      <c r="T3265">
        <v>0</v>
      </c>
      <c r="U3265">
        <v>0</v>
      </c>
      <c r="W3265">
        <v>0</v>
      </c>
      <c r="X3265">
        <v>0</v>
      </c>
      <c r="Y3265">
        <v>0</v>
      </c>
      <c r="AB3265" s="180">
        <v>44285</v>
      </c>
      <c r="AC3265">
        <v>1</v>
      </c>
      <c r="AD3265" t="s">
        <v>1922</v>
      </c>
      <c r="AE3265">
        <v>1</v>
      </c>
      <c r="AF3265">
        <v>30</v>
      </c>
      <c r="AG3265">
        <v>0</v>
      </c>
      <c r="AN3265">
        <v>1</v>
      </c>
      <c r="AO3265">
        <v>1</v>
      </c>
      <c r="AR3265" s="178">
        <v>37663</v>
      </c>
      <c r="AS3265" t="s">
        <v>1921</v>
      </c>
      <c r="AT3265">
        <v>0</v>
      </c>
      <c r="AU3265">
        <v>0</v>
      </c>
      <c r="AV3265">
        <v>890480123</v>
      </c>
      <c r="AW3265" t="s">
        <v>1920</v>
      </c>
      <c r="AX3265">
        <v>5</v>
      </c>
      <c r="BC3265">
        <v>2</v>
      </c>
      <c r="BD3265">
        <v>7</v>
      </c>
      <c r="BE3265">
        <v>2</v>
      </c>
    </row>
    <row r="3266" spans="1:57" x14ac:dyDescent="0.25">
      <c r="A3266" s="179">
        <f t="shared" ref="A3266:A3329" si="51">IF(+R3266&gt;AR3266,R3266-AR3266,0)</f>
        <v>0</v>
      </c>
      <c r="B3266" t="s">
        <v>1923</v>
      </c>
      <c r="C3266">
        <v>73088424</v>
      </c>
      <c r="D3266">
        <v>144105</v>
      </c>
      <c r="E3266">
        <v>4</v>
      </c>
      <c r="F3266">
        <v>550003900</v>
      </c>
      <c r="G3266" s="180">
        <v>42090</v>
      </c>
      <c r="H3266" s="180">
        <v>45260</v>
      </c>
      <c r="I3266">
        <v>0</v>
      </c>
      <c r="J3266">
        <v>1</v>
      </c>
      <c r="K3266">
        <v>4</v>
      </c>
      <c r="L3266">
        <v>30</v>
      </c>
      <c r="M3266">
        <v>2</v>
      </c>
      <c r="N3266" s="170">
        <v>21474970</v>
      </c>
      <c r="O3266" s="170">
        <v>23720000</v>
      </c>
      <c r="P3266" s="178">
        <v>58332</v>
      </c>
      <c r="Q3266" s="178">
        <v>2212</v>
      </c>
      <c r="R3266" s="178">
        <v>53533</v>
      </c>
      <c r="S3266">
        <v>0</v>
      </c>
      <c r="T3266">
        <v>0</v>
      </c>
      <c r="U3266">
        <v>0</v>
      </c>
      <c r="W3266">
        <v>0</v>
      </c>
      <c r="X3266">
        <v>0</v>
      </c>
      <c r="Y3266">
        <v>0</v>
      </c>
      <c r="AB3266" s="180">
        <v>44285</v>
      </c>
      <c r="AC3266">
        <v>1</v>
      </c>
      <c r="AD3266" t="s">
        <v>1922</v>
      </c>
      <c r="AE3266">
        <v>1</v>
      </c>
      <c r="AF3266">
        <v>30</v>
      </c>
      <c r="AG3266">
        <v>0</v>
      </c>
      <c r="AN3266">
        <v>1</v>
      </c>
      <c r="AO3266">
        <v>1</v>
      </c>
      <c r="AR3266" s="178">
        <v>207024</v>
      </c>
      <c r="AS3266" t="s">
        <v>1921</v>
      </c>
      <c r="AT3266">
        <v>0</v>
      </c>
      <c r="AU3266">
        <v>0</v>
      </c>
      <c r="AV3266">
        <v>890480123</v>
      </c>
      <c r="AW3266" t="s">
        <v>1920</v>
      </c>
      <c r="AX3266">
        <v>5</v>
      </c>
      <c r="BC3266">
        <v>2</v>
      </c>
      <c r="BD3266">
        <v>7</v>
      </c>
      <c r="BE3266">
        <v>2</v>
      </c>
    </row>
    <row r="3267" spans="1:57" x14ac:dyDescent="0.25">
      <c r="A3267" s="179">
        <f t="shared" si="51"/>
        <v>0</v>
      </c>
      <c r="B3267" t="s">
        <v>1923</v>
      </c>
      <c r="C3267">
        <v>73088424</v>
      </c>
      <c r="D3267">
        <v>144105</v>
      </c>
      <c r="E3267">
        <v>4</v>
      </c>
      <c r="F3267">
        <v>550004144</v>
      </c>
      <c r="G3267" s="180">
        <v>42102</v>
      </c>
      <c r="H3267" s="180">
        <v>45260</v>
      </c>
      <c r="I3267">
        <v>0</v>
      </c>
      <c r="J3267">
        <v>1</v>
      </c>
      <c r="K3267">
        <v>4</v>
      </c>
      <c r="L3267">
        <v>30</v>
      </c>
      <c r="M3267">
        <v>2</v>
      </c>
      <c r="N3267" s="170">
        <v>21474970</v>
      </c>
      <c r="O3267" s="170">
        <v>23720000</v>
      </c>
      <c r="P3267" s="178">
        <v>10472</v>
      </c>
      <c r="Q3267" s="178">
        <v>397</v>
      </c>
      <c r="R3267" s="178">
        <v>9611</v>
      </c>
      <c r="S3267">
        <v>0</v>
      </c>
      <c r="T3267">
        <v>0</v>
      </c>
      <c r="U3267">
        <v>0</v>
      </c>
      <c r="W3267">
        <v>0</v>
      </c>
      <c r="X3267">
        <v>0</v>
      </c>
      <c r="Y3267">
        <v>0</v>
      </c>
      <c r="AB3267" s="180">
        <v>44285</v>
      </c>
      <c r="AC3267">
        <v>1</v>
      </c>
      <c r="AD3267" t="s">
        <v>1922</v>
      </c>
      <c r="AE3267">
        <v>1</v>
      </c>
      <c r="AF3267">
        <v>30</v>
      </c>
      <c r="AG3267">
        <v>0</v>
      </c>
      <c r="AN3267">
        <v>1</v>
      </c>
      <c r="AO3267">
        <v>1</v>
      </c>
      <c r="AR3267" s="178">
        <v>37168</v>
      </c>
      <c r="AS3267" t="s">
        <v>1921</v>
      </c>
      <c r="AT3267">
        <v>0</v>
      </c>
      <c r="AU3267">
        <v>0</v>
      </c>
      <c r="AV3267">
        <v>890480123</v>
      </c>
      <c r="AW3267" t="s">
        <v>1920</v>
      </c>
      <c r="AX3267">
        <v>5</v>
      </c>
      <c r="BC3267">
        <v>2</v>
      </c>
      <c r="BD3267">
        <v>7</v>
      </c>
      <c r="BE3267">
        <v>2</v>
      </c>
    </row>
    <row r="3268" spans="1:57" x14ac:dyDescent="0.25">
      <c r="A3268" s="179">
        <f t="shared" si="51"/>
        <v>0</v>
      </c>
      <c r="B3268" t="s">
        <v>1923</v>
      </c>
      <c r="C3268">
        <v>73088424</v>
      </c>
      <c r="D3268">
        <v>144105</v>
      </c>
      <c r="E3268">
        <v>4</v>
      </c>
      <c r="F3268">
        <v>550004170</v>
      </c>
      <c r="G3268" s="180">
        <v>42105</v>
      </c>
      <c r="H3268" s="180">
        <v>45260</v>
      </c>
      <c r="I3268">
        <v>0</v>
      </c>
      <c r="J3268">
        <v>1</v>
      </c>
      <c r="K3268">
        <v>4</v>
      </c>
      <c r="L3268">
        <v>30</v>
      </c>
      <c r="M3268">
        <v>2</v>
      </c>
      <c r="N3268" s="170">
        <v>21474970</v>
      </c>
      <c r="O3268" s="170">
        <v>23720000</v>
      </c>
      <c r="P3268" s="178">
        <v>10921</v>
      </c>
      <c r="Q3268" s="178">
        <v>414</v>
      </c>
      <c r="R3268" s="178">
        <v>10019</v>
      </c>
      <c r="S3268">
        <v>0</v>
      </c>
      <c r="T3268">
        <v>0</v>
      </c>
      <c r="U3268">
        <v>0</v>
      </c>
      <c r="W3268">
        <v>0</v>
      </c>
      <c r="X3268">
        <v>0</v>
      </c>
      <c r="Y3268">
        <v>0</v>
      </c>
      <c r="AB3268" s="180">
        <v>44285</v>
      </c>
      <c r="AC3268">
        <v>1</v>
      </c>
      <c r="AD3268" t="s">
        <v>1922</v>
      </c>
      <c r="AE3268">
        <v>1</v>
      </c>
      <c r="AF3268">
        <v>30</v>
      </c>
      <c r="AG3268">
        <v>0</v>
      </c>
      <c r="AN3268">
        <v>1</v>
      </c>
      <c r="AO3268">
        <v>1</v>
      </c>
      <c r="AR3268" s="178">
        <v>38746</v>
      </c>
      <c r="AS3268" t="s">
        <v>1921</v>
      </c>
      <c r="AT3268">
        <v>0</v>
      </c>
      <c r="AU3268">
        <v>0</v>
      </c>
      <c r="AV3268">
        <v>890480123</v>
      </c>
      <c r="AW3268" t="s">
        <v>1920</v>
      </c>
      <c r="AX3268">
        <v>5</v>
      </c>
      <c r="BC3268">
        <v>2</v>
      </c>
      <c r="BD3268">
        <v>7</v>
      </c>
      <c r="BE3268">
        <v>2</v>
      </c>
    </row>
    <row r="3269" spans="1:57" x14ac:dyDescent="0.25">
      <c r="A3269" s="179">
        <f t="shared" si="51"/>
        <v>0</v>
      </c>
      <c r="B3269" t="s">
        <v>1923</v>
      </c>
      <c r="C3269">
        <v>73088424</v>
      </c>
      <c r="D3269">
        <v>144105</v>
      </c>
      <c r="E3269">
        <v>4</v>
      </c>
      <c r="F3269">
        <v>550004206</v>
      </c>
      <c r="G3269" s="180">
        <v>42108</v>
      </c>
      <c r="H3269" s="180">
        <v>45260</v>
      </c>
      <c r="I3269">
        <v>0</v>
      </c>
      <c r="J3269">
        <v>1</v>
      </c>
      <c r="K3269">
        <v>4</v>
      </c>
      <c r="L3269">
        <v>30</v>
      </c>
      <c r="M3269">
        <v>2</v>
      </c>
      <c r="N3269" s="170">
        <v>21474970</v>
      </c>
      <c r="O3269" s="170">
        <v>23720000</v>
      </c>
      <c r="P3269" s="178">
        <v>6841</v>
      </c>
      <c r="Q3269" s="178">
        <v>259</v>
      </c>
      <c r="R3269" s="178">
        <v>6279</v>
      </c>
      <c r="S3269">
        <v>0</v>
      </c>
      <c r="T3269">
        <v>0</v>
      </c>
      <c r="U3269">
        <v>0</v>
      </c>
      <c r="W3269">
        <v>0</v>
      </c>
      <c r="X3269">
        <v>0</v>
      </c>
      <c r="Y3269">
        <v>0</v>
      </c>
      <c r="AB3269" s="180">
        <v>44285</v>
      </c>
      <c r="AC3269">
        <v>1</v>
      </c>
      <c r="AD3269" t="s">
        <v>1922</v>
      </c>
      <c r="AE3269">
        <v>1</v>
      </c>
      <c r="AF3269">
        <v>30</v>
      </c>
      <c r="AG3269">
        <v>0</v>
      </c>
      <c r="AN3269">
        <v>1</v>
      </c>
      <c r="AO3269">
        <v>1</v>
      </c>
      <c r="AR3269" s="178">
        <v>24282</v>
      </c>
      <c r="AS3269" t="s">
        <v>1921</v>
      </c>
      <c r="AT3269">
        <v>0</v>
      </c>
      <c r="AU3269">
        <v>0</v>
      </c>
      <c r="AV3269">
        <v>890480123</v>
      </c>
      <c r="AW3269" t="s">
        <v>1920</v>
      </c>
      <c r="AX3269">
        <v>5</v>
      </c>
      <c r="BC3269">
        <v>2</v>
      </c>
      <c r="BD3269">
        <v>7</v>
      </c>
      <c r="BE3269">
        <v>2</v>
      </c>
    </row>
    <row r="3270" spans="1:57" x14ac:dyDescent="0.25">
      <c r="A3270" s="179">
        <f t="shared" si="51"/>
        <v>0</v>
      </c>
      <c r="B3270" t="s">
        <v>1923</v>
      </c>
      <c r="C3270">
        <v>73088424</v>
      </c>
      <c r="D3270">
        <v>144105</v>
      </c>
      <c r="E3270">
        <v>4</v>
      </c>
      <c r="F3270">
        <v>550004209</v>
      </c>
      <c r="G3270" s="180">
        <v>42109</v>
      </c>
      <c r="H3270" s="180">
        <v>45260</v>
      </c>
      <c r="I3270">
        <v>0</v>
      </c>
      <c r="J3270">
        <v>1</v>
      </c>
      <c r="K3270">
        <v>4</v>
      </c>
      <c r="L3270">
        <v>30</v>
      </c>
      <c r="M3270">
        <v>2</v>
      </c>
      <c r="N3270" s="170">
        <v>21474970</v>
      </c>
      <c r="O3270" s="170">
        <v>23720000</v>
      </c>
      <c r="P3270" s="178">
        <v>6518</v>
      </c>
      <c r="Q3270" s="178">
        <v>247</v>
      </c>
      <c r="R3270" s="178">
        <v>5983</v>
      </c>
      <c r="S3270">
        <v>0</v>
      </c>
      <c r="T3270">
        <v>0</v>
      </c>
      <c r="U3270">
        <v>0</v>
      </c>
      <c r="W3270">
        <v>0</v>
      </c>
      <c r="X3270">
        <v>0</v>
      </c>
      <c r="Y3270">
        <v>0</v>
      </c>
      <c r="AB3270" s="180">
        <v>44285</v>
      </c>
      <c r="AC3270">
        <v>1</v>
      </c>
      <c r="AD3270" t="s">
        <v>1922</v>
      </c>
      <c r="AE3270">
        <v>1</v>
      </c>
      <c r="AF3270">
        <v>30</v>
      </c>
      <c r="AG3270">
        <v>0</v>
      </c>
      <c r="AN3270">
        <v>1</v>
      </c>
      <c r="AO3270">
        <v>1</v>
      </c>
      <c r="AR3270" s="178">
        <v>23138</v>
      </c>
      <c r="AS3270" t="s">
        <v>1921</v>
      </c>
      <c r="AT3270">
        <v>0</v>
      </c>
      <c r="AU3270">
        <v>0</v>
      </c>
      <c r="AV3270">
        <v>890480123</v>
      </c>
      <c r="AW3270" t="s">
        <v>1920</v>
      </c>
      <c r="AX3270">
        <v>5</v>
      </c>
      <c r="BC3270">
        <v>2</v>
      </c>
      <c r="BD3270">
        <v>7</v>
      </c>
      <c r="BE3270">
        <v>2</v>
      </c>
    </row>
    <row r="3271" spans="1:57" x14ac:dyDescent="0.25">
      <c r="A3271" s="179">
        <f t="shared" si="51"/>
        <v>0</v>
      </c>
      <c r="B3271" t="s">
        <v>1923</v>
      </c>
      <c r="C3271">
        <v>73088424</v>
      </c>
      <c r="D3271">
        <v>144105</v>
      </c>
      <c r="E3271">
        <v>4</v>
      </c>
      <c r="F3271">
        <v>550004210</v>
      </c>
      <c r="G3271" s="180">
        <v>42109</v>
      </c>
      <c r="H3271" s="180">
        <v>45260</v>
      </c>
      <c r="I3271">
        <v>0</v>
      </c>
      <c r="J3271">
        <v>1</v>
      </c>
      <c r="K3271">
        <v>4</v>
      </c>
      <c r="L3271">
        <v>30</v>
      </c>
      <c r="M3271">
        <v>2</v>
      </c>
      <c r="N3271" s="170">
        <v>21474970</v>
      </c>
      <c r="O3271" s="170">
        <v>23720000</v>
      </c>
      <c r="P3271" s="178">
        <v>16841</v>
      </c>
      <c r="Q3271" s="178">
        <v>639</v>
      </c>
      <c r="R3271" s="178">
        <v>15439</v>
      </c>
      <c r="S3271">
        <v>0</v>
      </c>
      <c r="T3271">
        <v>0</v>
      </c>
      <c r="U3271">
        <v>0</v>
      </c>
      <c r="W3271">
        <v>0</v>
      </c>
      <c r="X3271">
        <v>0</v>
      </c>
      <c r="Y3271">
        <v>0</v>
      </c>
      <c r="AB3271" s="180">
        <v>44285</v>
      </c>
      <c r="AC3271">
        <v>1</v>
      </c>
      <c r="AD3271" t="s">
        <v>1922</v>
      </c>
      <c r="AE3271">
        <v>1</v>
      </c>
      <c r="AF3271">
        <v>30</v>
      </c>
      <c r="AG3271">
        <v>0</v>
      </c>
      <c r="AN3271">
        <v>1</v>
      </c>
      <c r="AO3271">
        <v>1</v>
      </c>
      <c r="AR3271" s="178">
        <v>59706</v>
      </c>
      <c r="AS3271" t="s">
        <v>1921</v>
      </c>
      <c r="AT3271">
        <v>0</v>
      </c>
      <c r="AU3271">
        <v>0</v>
      </c>
      <c r="AV3271">
        <v>890480123</v>
      </c>
      <c r="AW3271" t="s">
        <v>1920</v>
      </c>
      <c r="AX3271">
        <v>5</v>
      </c>
      <c r="BC3271">
        <v>2</v>
      </c>
      <c r="BD3271">
        <v>7</v>
      </c>
      <c r="BE3271">
        <v>2</v>
      </c>
    </row>
    <row r="3272" spans="1:57" x14ac:dyDescent="0.25">
      <c r="A3272" s="179">
        <f t="shared" si="51"/>
        <v>0</v>
      </c>
      <c r="B3272" t="s">
        <v>1923</v>
      </c>
      <c r="C3272">
        <v>73088424</v>
      </c>
      <c r="D3272">
        <v>144105</v>
      </c>
      <c r="E3272">
        <v>4</v>
      </c>
      <c r="F3272">
        <v>550004486</v>
      </c>
      <c r="G3272" s="180">
        <v>42128</v>
      </c>
      <c r="H3272" s="180">
        <v>45260</v>
      </c>
      <c r="I3272">
        <v>0</v>
      </c>
      <c r="J3272">
        <v>1</v>
      </c>
      <c r="K3272">
        <v>4</v>
      </c>
      <c r="L3272">
        <v>30</v>
      </c>
      <c r="M3272">
        <v>2</v>
      </c>
      <c r="N3272" s="170">
        <v>21474970</v>
      </c>
      <c r="O3272" s="170">
        <v>23720000</v>
      </c>
      <c r="P3272" s="178">
        <v>8976</v>
      </c>
      <c r="Q3272" s="178">
        <v>340</v>
      </c>
      <c r="R3272" s="178">
        <v>8238</v>
      </c>
      <c r="S3272">
        <v>0</v>
      </c>
      <c r="T3272">
        <v>0</v>
      </c>
      <c r="U3272">
        <v>0</v>
      </c>
      <c r="W3272">
        <v>0</v>
      </c>
      <c r="X3272">
        <v>0</v>
      </c>
      <c r="Y3272">
        <v>0</v>
      </c>
      <c r="AB3272" s="180">
        <v>44285</v>
      </c>
      <c r="AC3272">
        <v>1</v>
      </c>
      <c r="AD3272" t="s">
        <v>1922</v>
      </c>
      <c r="AE3272">
        <v>1</v>
      </c>
      <c r="AF3272">
        <v>30</v>
      </c>
      <c r="AG3272">
        <v>0</v>
      </c>
      <c r="AN3272">
        <v>1</v>
      </c>
      <c r="AO3272">
        <v>1</v>
      </c>
      <c r="AR3272" s="178">
        <v>31858</v>
      </c>
      <c r="AS3272" t="s">
        <v>1921</v>
      </c>
      <c r="AT3272">
        <v>0</v>
      </c>
      <c r="AU3272">
        <v>0</v>
      </c>
      <c r="AV3272">
        <v>890480123</v>
      </c>
      <c r="AW3272" t="s">
        <v>1920</v>
      </c>
      <c r="AX3272">
        <v>5</v>
      </c>
      <c r="BC3272">
        <v>2</v>
      </c>
      <c r="BD3272">
        <v>7</v>
      </c>
      <c r="BE3272">
        <v>2</v>
      </c>
    </row>
    <row r="3273" spans="1:57" x14ac:dyDescent="0.25">
      <c r="A3273" s="179">
        <f t="shared" si="51"/>
        <v>0</v>
      </c>
      <c r="B3273" t="s">
        <v>1923</v>
      </c>
      <c r="C3273">
        <v>73088424</v>
      </c>
      <c r="D3273">
        <v>144105</v>
      </c>
      <c r="E3273">
        <v>4</v>
      </c>
      <c r="F3273">
        <v>550004803</v>
      </c>
      <c r="G3273" s="180">
        <v>42147</v>
      </c>
      <c r="H3273" s="180">
        <v>45260</v>
      </c>
      <c r="I3273">
        <v>0</v>
      </c>
      <c r="J3273">
        <v>1</v>
      </c>
      <c r="K3273">
        <v>4</v>
      </c>
      <c r="L3273">
        <v>30</v>
      </c>
      <c r="M3273">
        <v>2</v>
      </c>
      <c r="N3273" s="170">
        <v>21474970</v>
      </c>
      <c r="O3273" s="170">
        <v>23720000</v>
      </c>
      <c r="P3273" s="178">
        <v>17628</v>
      </c>
      <c r="Q3273" s="178">
        <v>668</v>
      </c>
      <c r="R3273" s="178">
        <v>16179</v>
      </c>
      <c r="S3273">
        <v>0</v>
      </c>
      <c r="T3273">
        <v>0</v>
      </c>
      <c r="U3273">
        <v>0</v>
      </c>
      <c r="W3273">
        <v>0</v>
      </c>
      <c r="X3273">
        <v>0</v>
      </c>
      <c r="Y3273">
        <v>0</v>
      </c>
      <c r="AB3273" s="180">
        <v>44285</v>
      </c>
      <c r="AC3273">
        <v>1</v>
      </c>
      <c r="AD3273" t="s">
        <v>1922</v>
      </c>
      <c r="AE3273">
        <v>1</v>
      </c>
      <c r="AF3273">
        <v>30</v>
      </c>
      <c r="AG3273">
        <v>0</v>
      </c>
      <c r="AN3273">
        <v>1</v>
      </c>
      <c r="AO3273">
        <v>1</v>
      </c>
      <c r="AR3273" s="178">
        <v>62568</v>
      </c>
      <c r="AS3273" t="s">
        <v>1921</v>
      </c>
      <c r="AT3273">
        <v>0</v>
      </c>
      <c r="AU3273">
        <v>0</v>
      </c>
      <c r="AV3273">
        <v>890480123</v>
      </c>
      <c r="AW3273" t="s">
        <v>1920</v>
      </c>
      <c r="AX3273">
        <v>5</v>
      </c>
      <c r="BC3273">
        <v>2</v>
      </c>
      <c r="BD3273">
        <v>7</v>
      </c>
      <c r="BE3273">
        <v>2</v>
      </c>
    </row>
    <row r="3274" spans="1:57" x14ac:dyDescent="0.25">
      <c r="A3274" s="179">
        <f t="shared" si="51"/>
        <v>0</v>
      </c>
      <c r="B3274" t="s">
        <v>1923</v>
      </c>
      <c r="C3274">
        <v>73088424</v>
      </c>
      <c r="D3274">
        <v>144105</v>
      </c>
      <c r="E3274">
        <v>4</v>
      </c>
      <c r="F3274">
        <v>550004840</v>
      </c>
      <c r="G3274" s="180">
        <v>42150</v>
      </c>
      <c r="H3274" s="180">
        <v>45260</v>
      </c>
      <c r="I3274">
        <v>0</v>
      </c>
      <c r="J3274">
        <v>1</v>
      </c>
      <c r="K3274">
        <v>4</v>
      </c>
      <c r="L3274">
        <v>30</v>
      </c>
      <c r="M3274">
        <v>2</v>
      </c>
      <c r="N3274" s="170">
        <v>21474970</v>
      </c>
      <c r="O3274" s="170">
        <v>23720000</v>
      </c>
      <c r="P3274" s="178">
        <v>6162</v>
      </c>
      <c r="Q3274" s="178">
        <v>234</v>
      </c>
      <c r="R3274" s="178">
        <v>5643</v>
      </c>
      <c r="S3274">
        <v>0</v>
      </c>
      <c r="T3274">
        <v>0</v>
      </c>
      <c r="U3274">
        <v>0</v>
      </c>
      <c r="W3274">
        <v>0</v>
      </c>
      <c r="X3274">
        <v>0</v>
      </c>
      <c r="Y3274">
        <v>0</v>
      </c>
      <c r="AB3274" s="180">
        <v>44285</v>
      </c>
      <c r="AC3274">
        <v>1</v>
      </c>
      <c r="AD3274" t="s">
        <v>1922</v>
      </c>
      <c r="AE3274">
        <v>1</v>
      </c>
      <c r="AF3274">
        <v>30</v>
      </c>
      <c r="AG3274">
        <v>0</v>
      </c>
      <c r="AN3274">
        <v>1</v>
      </c>
      <c r="AO3274">
        <v>1</v>
      </c>
      <c r="AR3274" s="178">
        <v>21823</v>
      </c>
      <c r="AS3274" t="s">
        <v>1921</v>
      </c>
      <c r="AT3274">
        <v>0</v>
      </c>
      <c r="AU3274">
        <v>0</v>
      </c>
      <c r="AV3274">
        <v>890480123</v>
      </c>
      <c r="AW3274" t="s">
        <v>1920</v>
      </c>
      <c r="AX3274">
        <v>5</v>
      </c>
      <c r="BC3274">
        <v>2</v>
      </c>
      <c r="BD3274">
        <v>7</v>
      </c>
      <c r="BE3274">
        <v>2</v>
      </c>
    </row>
    <row r="3275" spans="1:57" x14ac:dyDescent="0.25">
      <c r="A3275" s="179">
        <f t="shared" si="51"/>
        <v>0</v>
      </c>
      <c r="B3275" t="s">
        <v>1923</v>
      </c>
      <c r="C3275">
        <v>73088424</v>
      </c>
      <c r="D3275">
        <v>144105</v>
      </c>
      <c r="E3275">
        <v>4</v>
      </c>
      <c r="F3275">
        <v>550005041</v>
      </c>
      <c r="G3275" s="180">
        <v>42157</v>
      </c>
      <c r="H3275" s="180">
        <v>45260</v>
      </c>
      <c r="I3275">
        <v>0</v>
      </c>
      <c r="J3275">
        <v>1</v>
      </c>
      <c r="K3275">
        <v>4</v>
      </c>
      <c r="L3275">
        <v>30</v>
      </c>
      <c r="M3275">
        <v>2</v>
      </c>
      <c r="N3275" s="170">
        <v>21474970</v>
      </c>
      <c r="O3275" s="170">
        <v>23720000</v>
      </c>
      <c r="P3275" s="178">
        <v>18897</v>
      </c>
      <c r="Q3275" s="178">
        <v>717</v>
      </c>
      <c r="R3275" s="178">
        <v>17339</v>
      </c>
      <c r="S3275">
        <v>0</v>
      </c>
      <c r="T3275">
        <v>0</v>
      </c>
      <c r="U3275">
        <v>0</v>
      </c>
      <c r="W3275">
        <v>0</v>
      </c>
      <c r="X3275">
        <v>0</v>
      </c>
      <c r="Y3275">
        <v>0</v>
      </c>
      <c r="AB3275" s="180">
        <v>44285</v>
      </c>
      <c r="AC3275">
        <v>1</v>
      </c>
      <c r="AD3275" t="s">
        <v>1922</v>
      </c>
      <c r="AE3275">
        <v>1</v>
      </c>
      <c r="AF3275">
        <v>30</v>
      </c>
      <c r="AG3275">
        <v>0</v>
      </c>
      <c r="AN3275">
        <v>1</v>
      </c>
      <c r="AO3275">
        <v>1</v>
      </c>
      <c r="AR3275" s="178">
        <v>67054</v>
      </c>
      <c r="AS3275" t="s">
        <v>1921</v>
      </c>
      <c r="AT3275">
        <v>0</v>
      </c>
      <c r="AU3275">
        <v>0</v>
      </c>
      <c r="AV3275">
        <v>890480123</v>
      </c>
      <c r="AW3275" t="s">
        <v>1920</v>
      </c>
      <c r="AX3275">
        <v>5</v>
      </c>
      <c r="BC3275">
        <v>2</v>
      </c>
      <c r="BD3275">
        <v>7</v>
      </c>
      <c r="BE3275">
        <v>2</v>
      </c>
    </row>
    <row r="3276" spans="1:57" x14ac:dyDescent="0.25">
      <c r="A3276" s="179">
        <f t="shared" si="51"/>
        <v>0</v>
      </c>
      <c r="B3276" t="s">
        <v>1923</v>
      </c>
      <c r="C3276">
        <v>73088424</v>
      </c>
      <c r="D3276">
        <v>144105</v>
      </c>
      <c r="E3276">
        <v>4</v>
      </c>
      <c r="F3276">
        <v>550005574</v>
      </c>
      <c r="G3276" s="180">
        <v>42195</v>
      </c>
      <c r="H3276" s="180">
        <v>45260</v>
      </c>
      <c r="I3276">
        <v>0</v>
      </c>
      <c r="J3276">
        <v>1</v>
      </c>
      <c r="K3276">
        <v>4</v>
      </c>
      <c r="L3276">
        <v>30</v>
      </c>
      <c r="M3276">
        <v>2</v>
      </c>
      <c r="N3276" s="170">
        <v>21474970</v>
      </c>
      <c r="O3276" s="170">
        <v>23720000</v>
      </c>
      <c r="P3276" s="178">
        <v>11117</v>
      </c>
      <c r="Q3276" s="178">
        <v>422</v>
      </c>
      <c r="R3276" s="178">
        <v>10194</v>
      </c>
      <c r="S3276">
        <v>0</v>
      </c>
      <c r="T3276">
        <v>0</v>
      </c>
      <c r="U3276">
        <v>0</v>
      </c>
      <c r="W3276">
        <v>0</v>
      </c>
      <c r="X3276">
        <v>0</v>
      </c>
      <c r="Y3276">
        <v>0</v>
      </c>
      <c r="AB3276" s="180">
        <v>44285</v>
      </c>
      <c r="AC3276">
        <v>1</v>
      </c>
      <c r="AD3276" t="s">
        <v>1922</v>
      </c>
      <c r="AE3276">
        <v>1</v>
      </c>
      <c r="AF3276">
        <v>30</v>
      </c>
      <c r="AG3276">
        <v>0</v>
      </c>
      <c r="AN3276">
        <v>1</v>
      </c>
      <c r="AO3276">
        <v>1</v>
      </c>
      <c r="AR3276" s="178">
        <v>39423</v>
      </c>
      <c r="AS3276" t="s">
        <v>1921</v>
      </c>
      <c r="AT3276">
        <v>0</v>
      </c>
      <c r="AU3276">
        <v>0</v>
      </c>
      <c r="AV3276">
        <v>890480123</v>
      </c>
      <c r="AW3276" t="s">
        <v>1920</v>
      </c>
      <c r="AX3276">
        <v>5</v>
      </c>
      <c r="BC3276">
        <v>2</v>
      </c>
      <c r="BD3276">
        <v>7</v>
      </c>
      <c r="BE3276">
        <v>2</v>
      </c>
    </row>
    <row r="3277" spans="1:57" x14ac:dyDescent="0.25">
      <c r="A3277" s="179">
        <f t="shared" si="51"/>
        <v>0</v>
      </c>
      <c r="B3277" t="s">
        <v>1923</v>
      </c>
      <c r="C3277">
        <v>73088424</v>
      </c>
      <c r="D3277">
        <v>144105</v>
      </c>
      <c r="E3277">
        <v>4</v>
      </c>
      <c r="F3277">
        <v>550005729</v>
      </c>
      <c r="G3277" s="180">
        <v>42211</v>
      </c>
      <c r="H3277" s="180">
        <v>45260</v>
      </c>
      <c r="I3277">
        <v>0</v>
      </c>
      <c r="J3277">
        <v>1</v>
      </c>
      <c r="K3277">
        <v>4</v>
      </c>
      <c r="L3277">
        <v>30</v>
      </c>
      <c r="M3277">
        <v>2</v>
      </c>
      <c r="N3277" s="170">
        <v>21474970</v>
      </c>
      <c r="O3277" s="170">
        <v>23720000</v>
      </c>
      <c r="P3277" s="178">
        <v>9152</v>
      </c>
      <c r="Q3277" s="178">
        <v>347</v>
      </c>
      <c r="R3277" s="178">
        <v>8395</v>
      </c>
      <c r="S3277">
        <v>0</v>
      </c>
      <c r="T3277">
        <v>0</v>
      </c>
      <c r="U3277">
        <v>0</v>
      </c>
      <c r="W3277">
        <v>0</v>
      </c>
      <c r="X3277">
        <v>0</v>
      </c>
      <c r="Y3277">
        <v>0</v>
      </c>
      <c r="AB3277" s="180">
        <v>44285</v>
      </c>
      <c r="AC3277">
        <v>1</v>
      </c>
      <c r="AD3277" t="s">
        <v>1922</v>
      </c>
      <c r="AE3277">
        <v>1</v>
      </c>
      <c r="AF3277">
        <v>30</v>
      </c>
      <c r="AG3277">
        <v>0</v>
      </c>
      <c r="AN3277">
        <v>1</v>
      </c>
      <c r="AO3277">
        <v>1</v>
      </c>
      <c r="AR3277" s="178">
        <v>32465</v>
      </c>
      <c r="AS3277" t="s">
        <v>1921</v>
      </c>
      <c r="AT3277">
        <v>0</v>
      </c>
      <c r="AU3277">
        <v>0</v>
      </c>
      <c r="AV3277">
        <v>890480123</v>
      </c>
      <c r="AW3277" t="s">
        <v>1920</v>
      </c>
      <c r="AX3277">
        <v>5</v>
      </c>
      <c r="BC3277">
        <v>2</v>
      </c>
      <c r="BD3277">
        <v>7</v>
      </c>
      <c r="BE3277">
        <v>2</v>
      </c>
    </row>
    <row r="3278" spans="1:57" x14ac:dyDescent="0.25">
      <c r="A3278" s="179">
        <f t="shared" si="51"/>
        <v>0</v>
      </c>
      <c r="B3278" t="s">
        <v>1923</v>
      </c>
      <c r="C3278">
        <v>73088424</v>
      </c>
      <c r="D3278">
        <v>144105</v>
      </c>
      <c r="E3278">
        <v>4</v>
      </c>
      <c r="F3278">
        <v>550006394</v>
      </c>
      <c r="G3278" s="180">
        <v>42252</v>
      </c>
      <c r="H3278" s="180">
        <v>45260</v>
      </c>
      <c r="I3278">
        <v>0</v>
      </c>
      <c r="J3278">
        <v>1</v>
      </c>
      <c r="K3278">
        <v>4</v>
      </c>
      <c r="L3278">
        <v>30</v>
      </c>
      <c r="M3278">
        <v>2</v>
      </c>
      <c r="N3278" s="170">
        <v>21474970</v>
      </c>
      <c r="O3278" s="170">
        <v>23720000</v>
      </c>
      <c r="P3278" s="178">
        <v>32416</v>
      </c>
      <c r="Q3278" s="178">
        <v>1229</v>
      </c>
      <c r="R3278" s="178">
        <v>29743</v>
      </c>
      <c r="S3278">
        <v>0</v>
      </c>
      <c r="T3278">
        <v>0</v>
      </c>
      <c r="U3278">
        <v>0</v>
      </c>
      <c r="W3278">
        <v>0</v>
      </c>
      <c r="X3278">
        <v>0</v>
      </c>
      <c r="Y3278">
        <v>0</v>
      </c>
      <c r="AB3278" s="180">
        <v>44285</v>
      </c>
      <c r="AC3278">
        <v>1</v>
      </c>
      <c r="AD3278" t="s">
        <v>1922</v>
      </c>
      <c r="AE3278">
        <v>1</v>
      </c>
      <c r="AF3278">
        <v>30</v>
      </c>
      <c r="AG3278">
        <v>0</v>
      </c>
      <c r="AN3278">
        <v>1</v>
      </c>
      <c r="AO3278">
        <v>1</v>
      </c>
      <c r="AR3278" s="178">
        <v>115023</v>
      </c>
      <c r="AS3278" t="s">
        <v>1921</v>
      </c>
      <c r="AT3278">
        <v>0</v>
      </c>
      <c r="AU3278">
        <v>0</v>
      </c>
      <c r="AV3278">
        <v>890480123</v>
      </c>
      <c r="AW3278" t="s">
        <v>1920</v>
      </c>
      <c r="AX3278">
        <v>5</v>
      </c>
      <c r="BC3278">
        <v>2</v>
      </c>
      <c r="BD3278">
        <v>7</v>
      </c>
      <c r="BE3278">
        <v>2</v>
      </c>
    </row>
    <row r="3279" spans="1:57" x14ac:dyDescent="0.25">
      <c r="A3279" s="179">
        <f t="shared" si="51"/>
        <v>0</v>
      </c>
      <c r="B3279" t="s">
        <v>1923</v>
      </c>
      <c r="C3279">
        <v>73088424</v>
      </c>
      <c r="D3279">
        <v>144105</v>
      </c>
      <c r="E3279">
        <v>4</v>
      </c>
      <c r="F3279">
        <v>550006568</v>
      </c>
      <c r="G3279" s="180">
        <v>42264</v>
      </c>
      <c r="H3279" s="180">
        <v>45260</v>
      </c>
      <c r="I3279">
        <v>0</v>
      </c>
      <c r="J3279">
        <v>1</v>
      </c>
      <c r="K3279">
        <v>4</v>
      </c>
      <c r="L3279">
        <v>30</v>
      </c>
      <c r="M3279">
        <v>2</v>
      </c>
      <c r="N3279" s="170">
        <v>21474970</v>
      </c>
      <c r="O3279" s="170">
        <v>23720000</v>
      </c>
      <c r="P3279" s="178">
        <v>18813</v>
      </c>
      <c r="Q3279" s="178">
        <v>713</v>
      </c>
      <c r="R3279" s="178">
        <v>17267</v>
      </c>
      <c r="S3279">
        <v>0</v>
      </c>
      <c r="T3279">
        <v>0</v>
      </c>
      <c r="U3279">
        <v>0</v>
      </c>
      <c r="W3279">
        <v>0</v>
      </c>
      <c r="X3279">
        <v>0</v>
      </c>
      <c r="Y3279">
        <v>0</v>
      </c>
      <c r="AB3279" s="180">
        <v>44285</v>
      </c>
      <c r="AC3279">
        <v>1</v>
      </c>
      <c r="AD3279" t="s">
        <v>1922</v>
      </c>
      <c r="AE3279">
        <v>1</v>
      </c>
      <c r="AF3279">
        <v>30</v>
      </c>
      <c r="AG3279">
        <v>0</v>
      </c>
      <c r="AN3279">
        <v>1</v>
      </c>
      <c r="AO3279">
        <v>1</v>
      </c>
      <c r="AR3279" s="178">
        <v>66776</v>
      </c>
      <c r="AS3279" t="s">
        <v>1921</v>
      </c>
      <c r="AT3279">
        <v>0</v>
      </c>
      <c r="AU3279">
        <v>0</v>
      </c>
      <c r="AV3279">
        <v>890480123</v>
      </c>
      <c r="AW3279" t="s">
        <v>1920</v>
      </c>
      <c r="AX3279">
        <v>5</v>
      </c>
      <c r="BC3279">
        <v>2</v>
      </c>
      <c r="BD3279">
        <v>7</v>
      </c>
      <c r="BE3279">
        <v>2</v>
      </c>
    </row>
    <row r="3280" spans="1:57" x14ac:dyDescent="0.25">
      <c r="A3280" s="179">
        <f t="shared" si="51"/>
        <v>0</v>
      </c>
      <c r="B3280" t="s">
        <v>1923</v>
      </c>
      <c r="C3280">
        <v>73088424</v>
      </c>
      <c r="D3280">
        <v>144105</v>
      </c>
      <c r="E3280">
        <v>4</v>
      </c>
      <c r="F3280">
        <v>550006628</v>
      </c>
      <c r="G3280" s="180">
        <v>42268</v>
      </c>
      <c r="H3280" s="180">
        <v>45260</v>
      </c>
      <c r="I3280">
        <v>0</v>
      </c>
      <c r="J3280">
        <v>1</v>
      </c>
      <c r="K3280">
        <v>4</v>
      </c>
      <c r="L3280">
        <v>30</v>
      </c>
      <c r="M3280">
        <v>2</v>
      </c>
      <c r="N3280" s="170">
        <v>21474970</v>
      </c>
      <c r="O3280" s="170">
        <v>23720000</v>
      </c>
      <c r="P3280" s="178">
        <v>10014</v>
      </c>
      <c r="Q3280" s="178">
        <v>380</v>
      </c>
      <c r="R3280" s="178">
        <v>9189</v>
      </c>
      <c r="S3280">
        <v>0</v>
      </c>
      <c r="T3280">
        <v>0</v>
      </c>
      <c r="U3280">
        <v>0</v>
      </c>
      <c r="W3280">
        <v>0</v>
      </c>
      <c r="X3280">
        <v>0</v>
      </c>
      <c r="Y3280">
        <v>0</v>
      </c>
      <c r="AB3280" s="180">
        <v>44285</v>
      </c>
      <c r="AC3280">
        <v>1</v>
      </c>
      <c r="AD3280" t="s">
        <v>1922</v>
      </c>
      <c r="AE3280">
        <v>1</v>
      </c>
      <c r="AF3280">
        <v>30</v>
      </c>
      <c r="AG3280">
        <v>0</v>
      </c>
      <c r="AN3280">
        <v>1</v>
      </c>
      <c r="AO3280">
        <v>1</v>
      </c>
      <c r="AR3280" s="178">
        <v>35536</v>
      </c>
      <c r="AS3280" t="s">
        <v>1921</v>
      </c>
      <c r="AT3280">
        <v>0</v>
      </c>
      <c r="AU3280">
        <v>0</v>
      </c>
      <c r="AV3280">
        <v>890480123</v>
      </c>
      <c r="AW3280" t="s">
        <v>1920</v>
      </c>
      <c r="AX3280">
        <v>5</v>
      </c>
      <c r="BC3280">
        <v>2</v>
      </c>
      <c r="BD3280">
        <v>7</v>
      </c>
      <c r="BE3280">
        <v>2</v>
      </c>
    </row>
    <row r="3281" spans="1:57" x14ac:dyDescent="0.25">
      <c r="A3281" s="179">
        <f t="shared" si="51"/>
        <v>0</v>
      </c>
      <c r="B3281" t="s">
        <v>1923</v>
      </c>
      <c r="C3281">
        <v>73088424</v>
      </c>
      <c r="D3281">
        <v>144105</v>
      </c>
      <c r="E3281">
        <v>4</v>
      </c>
      <c r="F3281">
        <v>550007888</v>
      </c>
      <c r="G3281" s="180">
        <v>42344</v>
      </c>
      <c r="H3281" s="180">
        <v>45260</v>
      </c>
      <c r="I3281">
        <v>0</v>
      </c>
      <c r="J3281">
        <v>1</v>
      </c>
      <c r="K3281">
        <v>4</v>
      </c>
      <c r="L3281">
        <v>30</v>
      </c>
      <c r="M3281">
        <v>2</v>
      </c>
      <c r="N3281" s="170">
        <v>21474970</v>
      </c>
      <c r="O3281" s="170">
        <v>23720000</v>
      </c>
      <c r="P3281" s="178">
        <v>12563</v>
      </c>
      <c r="Q3281" s="178">
        <v>476</v>
      </c>
      <c r="R3281" s="178">
        <v>11529</v>
      </c>
      <c r="S3281">
        <v>0</v>
      </c>
      <c r="T3281">
        <v>0</v>
      </c>
      <c r="U3281">
        <v>0</v>
      </c>
      <c r="W3281">
        <v>0</v>
      </c>
      <c r="X3281">
        <v>0</v>
      </c>
      <c r="Y3281">
        <v>0</v>
      </c>
      <c r="AB3281" s="180">
        <v>44285</v>
      </c>
      <c r="AC3281">
        <v>1</v>
      </c>
      <c r="AD3281" t="s">
        <v>1922</v>
      </c>
      <c r="AE3281">
        <v>1</v>
      </c>
      <c r="AF3281">
        <v>30</v>
      </c>
      <c r="AG3281">
        <v>0</v>
      </c>
      <c r="AN3281">
        <v>1</v>
      </c>
      <c r="AO3281">
        <v>1</v>
      </c>
      <c r="AR3281" s="178">
        <v>44585</v>
      </c>
      <c r="AS3281" t="s">
        <v>1921</v>
      </c>
      <c r="AT3281">
        <v>0</v>
      </c>
      <c r="AU3281">
        <v>0</v>
      </c>
      <c r="AV3281">
        <v>890480123</v>
      </c>
      <c r="AW3281" t="s">
        <v>1920</v>
      </c>
      <c r="AX3281">
        <v>5</v>
      </c>
      <c r="BC3281">
        <v>2</v>
      </c>
      <c r="BD3281">
        <v>7</v>
      </c>
      <c r="BE3281">
        <v>2</v>
      </c>
    </row>
    <row r="3282" spans="1:57" x14ac:dyDescent="0.25">
      <c r="A3282" s="179">
        <f t="shared" si="51"/>
        <v>0</v>
      </c>
      <c r="B3282" t="s">
        <v>1923</v>
      </c>
      <c r="C3282">
        <v>73088424</v>
      </c>
      <c r="D3282">
        <v>144105</v>
      </c>
      <c r="E3282">
        <v>4</v>
      </c>
      <c r="F3282">
        <v>550008341</v>
      </c>
      <c r="G3282" s="180">
        <v>42389</v>
      </c>
      <c r="H3282" s="180">
        <v>45260</v>
      </c>
      <c r="I3282">
        <v>0</v>
      </c>
      <c r="J3282">
        <v>1</v>
      </c>
      <c r="K3282">
        <v>4</v>
      </c>
      <c r="L3282">
        <v>30</v>
      </c>
      <c r="M3282">
        <v>2</v>
      </c>
      <c r="N3282" s="170">
        <v>22490513</v>
      </c>
      <c r="O3282" s="170">
        <v>24960000</v>
      </c>
      <c r="P3282" s="178">
        <v>45237</v>
      </c>
      <c r="Q3282" s="178">
        <v>1739</v>
      </c>
      <c r="R3282" s="178">
        <v>41571</v>
      </c>
      <c r="S3282">
        <v>0</v>
      </c>
      <c r="T3282">
        <v>0</v>
      </c>
      <c r="U3282">
        <v>0</v>
      </c>
      <c r="W3282">
        <v>0</v>
      </c>
      <c r="X3282">
        <v>0</v>
      </c>
      <c r="Y3282">
        <v>0</v>
      </c>
      <c r="AB3282" s="180">
        <v>44285</v>
      </c>
      <c r="AC3282">
        <v>1</v>
      </c>
      <c r="AD3282" t="s">
        <v>1922</v>
      </c>
      <c r="AE3282">
        <v>1</v>
      </c>
      <c r="AF3282">
        <v>30</v>
      </c>
      <c r="AG3282">
        <v>0</v>
      </c>
      <c r="AN3282">
        <v>1</v>
      </c>
      <c r="AO3282">
        <v>1</v>
      </c>
      <c r="AR3282" s="178">
        <v>160765</v>
      </c>
      <c r="AS3282" t="s">
        <v>1921</v>
      </c>
      <c r="AT3282">
        <v>0</v>
      </c>
      <c r="AU3282">
        <v>0</v>
      </c>
      <c r="AV3282">
        <v>890480123</v>
      </c>
      <c r="AW3282" t="s">
        <v>1920</v>
      </c>
      <c r="AX3282">
        <v>5</v>
      </c>
      <c r="BC3282">
        <v>2</v>
      </c>
      <c r="BD3282">
        <v>7</v>
      </c>
      <c r="BE3282">
        <v>2</v>
      </c>
    </row>
    <row r="3283" spans="1:57" x14ac:dyDescent="0.25">
      <c r="A3283" s="179">
        <f t="shared" si="51"/>
        <v>0</v>
      </c>
      <c r="B3283" t="s">
        <v>1923</v>
      </c>
      <c r="C3283">
        <v>73088424</v>
      </c>
      <c r="D3283">
        <v>144105</v>
      </c>
      <c r="E3283">
        <v>4</v>
      </c>
      <c r="F3283">
        <v>550008369</v>
      </c>
      <c r="G3283" s="180">
        <v>42391</v>
      </c>
      <c r="H3283" s="180">
        <v>45260</v>
      </c>
      <c r="I3283">
        <v>0</v>
      </c>
      <c r="J3283">
        <v>1</v>
      </c>
      <c r="K3283">
        <v>4</v>
      </c>
      <c r="L3283">
        <v>30</v>
      </c>
      <c r="M3283">
        <v>2</v>
      </c>
      <c r="N3283" s="170">
        <v>22490513</v>
      </c>
      <c r="O3283" s="170">
        <v>24960000</v>
      </c>
      <c r="P3283" s="178">
        <v>67764</v>
      </c>
      <c r="Q3283" s="178">
        <v>2605</v>
      </c>
      <c r="R3283" s="178">
        <v>62273</v>
      </c>
      <c r="S3283">
        <v>0</v>
      </c>
      <c r="T3283">
        <v>0</v>
      </c>
      <c r="U3283">
        <v>0</v>
      </c>
      <c r="W3283">
        <v>0</v>
      </c>
      <c r="X3283">
        <v>0</v>
      </c>
      <c r="Y3283">
        <v>0</v>
      </c>
      <c r="AB3283" s="180">
        <v>44285</v>
      </c>
      <c r="AC3283">
        <v>1</v>
      </c>
      <c r="AD3283" t="s">
        <v>1922</v>
      </c>
      <c r="AE3283">
        <v>1</v>
      </c>
      <c r="AF3283">
        <v>30</v>
      </c>
      <c r="AG3283">
        <v>0</v>
      </c>
      <c r="AN3283">
        <v>1</v>
      </c>
      <c r="AO3283">
        <v>1</v>
      </c>
      <c r="AR3283" s="178">
        <v>240824</v>
      </c>
      <c r="AS3283" t="s">
        <v>1921</v>
      </c>
      <c r="AT3283">
        <v>0</v>
      </c>
      <c r="AU3283">
        <v>0</v>
      </c>
      <c r="AV3283">
        <v>890480123</v>
      </c>
      <c r="AW3283" t="s">
        <v>1920</v>
      </c>
      <c r="AX3283">
        <v>5</v>
      </c>
      <c r="BC3283">
        <v>2</v>
      </c>
      <c r="BD3283">
        <v>7</v>
      </c>
      <c r="BE3283">
        <v>2</v>
      </c>
    </row>
    <row r="3284" spans="1:57" x14ac:dyDescent="0.25">
      <c r="A3284" s="179">
        <f t="shared" si="51"/>
        <v>0</v>
      </c>
      <c r="B3284" t="s">
        <v>1923</v>
      </c>
      <c r="C3284">
        <v>73088424</v>
      </c>
      <c r="D3284">
        <v>144105</v>
      </c>
      <c r="E3284">
        <v>4</v>
      </c>
      <c r="F3284">
        <v>550008370</v>
      </c>
      <c r="G3284" s="180">
        <v>42391</v>
      </c>
      <c r="H3284" s="180">
        <v>45260</v>
      </c>
      <c r="I3284">
        <v>0</v>
      </c>
      <c r="J3284">
        <v>1</v>
      </c>
      <c r="K3284">
        <v>4</v>
      </c>
      <c r="L3284">
        <v>30</v>
      </c>
      <c r="M3284">
        <v>2</v>
      </c>
      <c r="N3284" s="170">
        <v>22490513</v>
      </c>
      <c r="O3284" s="170">
        <v>24960000</v>
      </c>
      <c r="P3284" s="178">
        <v>17103</v>
      </c>
      <c r="Q3284" s="178">
        <v>658</v>
      </c>
      <c r="R3284" s="178">
        <v>15713</v>
      </c>
      <c r="S3284">
        <v>0</v>
      </c>
      <c r="T3284">
        <v>0</v>
      </c>
      <c r="U3284">
        <v>0</v>
      </c>
      <c r="W3284">
        <v>0</v>
      </c>
      <c r="X3284">
        <v>0</v>
      </c>
      <c r="Y3284">
        <v>0</v>
      </c>
      <c r="AB3284" s="180">
        <v>44285</v>
      </c>
      <c r="AC3284">
        <v>1</v>
      </c>
      <c r="AD3284" t="s">
        <v>1922</v>
      </c>
      <c r="AE3284">
        <v>1</v>
      </c>
      <c r="AF3284">
        <v>30</v>
      </c>
      <c r="AG3284">
        <v>0</v>
      </c>
      <c r="AN3284">
        <v>1</v>
      </c>
      <c r="AO3284">
        <v>1</v>
      </c>
      <c r="AR3284" s="178">
        <v>60766</v>
      </c>
      <c r="AS3284" t="s">
        <v>1921</v>
      </c>
      <c r="AT3284">
        <v>0</v>
      </c>
      <c r="AU3284">
        <v>0</v>
      </c>
      <c r="AV3284">
        <v>890480123</v>
      </c>
      <c r="AW3284" t="s">
        <v>1920</v>
      </c>
      <c r="AX3284">
        <v>5</v>
      </c>
      <c r="BC3284">
        <v>2</v>
      </c>
      <c r="BD3284">
        <v>7</v>
      </c>
      <c r="BE3284">
        <v>2</v>
      </c>
    </row>
    <row r="3285" spans="1:57" x14ac:dyDescent="0.25">
      <c r="A3285" s="179">
        <f t="shared" si="51"/>
        <v>0</v>
      </c>
      <c r="B3285" t="s">
        <v>1923</v>
      </c>
      <c r="C3285">
        <v>73088424</v>
      </c>
      <c r="D3285">
        <v>144105</v>
      </c>
      <c r="E3285">
        <v>4</v>
      </c>
      <c r="F3285">
        <v>550008405</v>
      </c>
      <c r="G3285" s="180">
        <v>42396</v>
      </c>
      <c r="H3285" s="180">
        <v>45260</v>
      </c>
      <c r="I3285">
        <v>0</v>
      </c>
      <c r="J3285">
        <v>1</v>
      </c>
      <c r="K3285">
        <v>4</v>
      </c>
      <c r="L3285">
        <v>30</v>
      </c>
      <c r="M3285">
        <v>2</v>
      </c>
      <c r="N3285" s="170">
        <v>22490513</v>
      </c>
      <c r="O3285" s="170">
        <v>24960000</v>
      </c>
      <c r="P3285" s="178">
        <v>14477</v>
      </c>
      <c r="Q3285" s="178">
        <v>557</v>
      </c>
      <c r="R3285" s="178">
        <v>13286</v>
      </c>
      <c r="S3285">
        <v>0</v>
      </c>
      <c r="T3285">
        <v>0</v>
      </c>
      <c r="U3285">
        <v>0</v>
      </c>
      <c r="W3285">
        <v>0</v>
      </c>
      <c r="X3285">
        <v>0</v>
      </c>
      <c r="Y3285">
        <v>0</v>
      </c>
      <c r="AB3285" s="180">
        <v>44285</v>
      </c>
      <c r="AC3285">
        <v>1</v>
      </c>
      <c r="AD3285" t="s">
        <v>1922</v>
      </c>
      <c r="AE3285">
        <v>1</v>
      </c>
      <c r="AF3285">
        <v>30</v>
      </c>
      <c r="AG3285">
        <v>0</v>
      </c>
      <c r="AN3285">
        <v>1</v>
      </c>
      <c r="AO3285">
        <v>1</v>
      </c>
      <c r="AR3285" s="178">
        <v>51380</v>
      </c>
      <c r="AS3285" t="s">
        <v>1921</v>
      </c>
      <c r="AT3285">
        <v>0</v>
      </c>
      <c r="AU3285">
        <v>0</v>
      </c>
      <c r="AV3285">
        <v>890480123</v>
      </c>
      <c r="AW3285" t="s">
        <v>1920</v>
      </c>
      <c r="AX3285">
        <v>5</v>
      </c>
      <c r="BC3285">
        <v>2</v>
      </c>
      <c r="BD3285">
        <v>7</v>
      </c>
      <c r="BE3285">
        <v>2</v>
      </c>
    </row>
    <row r="3286" spans="1:57" x14ac:dyDescent="0.25">
      <c r="A3286" s="179">
        <f t="shared" si="51"/>
        <v>0</v>
      </c>
      <c r="B3286" t="s">
        <v>1923</v>
      </c>
      <c r="C3286">
        <v>73088424</v>
      </c>
      <c r="D3286">
        <v>144105</v>
      </c>
      <c r="E3286">
        <v>4</v>
      </c>
      <c r="F3286">
        <v>550008413</v>
      </c>
      <c r="G3286" s="180">
        <v>42397</v>
      </c>
      <c r="H3286" s="180">
        <v>45260</v>
      </c>
      <c r="I3286">
        <v>0</v>
      </c>
      <c r="J3286">
        <v>1</v>
      </c>
      <c r="K3286">
        <v>4</v>
      </c>
      <c r="L3286">
        <v>30</v>
      </c>
      <c r="M3286">
        <v>2</v>
      </c>
      <c r="N3286" s="170">
        <v>22490513</v>
      </c>
      <c r="O3286" s="170">
        <v>24960000</v>
      </c>
      <c r="P3286" s="178">
        <v>16426</v>
      </c>
      <c r="Q3286" s="178">
        <v>631</v>
      </c>
      <c r="R3286" s="178">
        <v>15097</v>
      </c>
      <c r="S3286">
        <v>0</v>
      </c>
      <c r="T3286">
        <v>0</v>
      </c>
      <c r="U3286">
        <v>0</v>
      </c>
      <c r="W3286">
        <v>0</v>
      </c>
      <c r="X3286">
        <v>0</v>
      </c>
      <c r="Y3286">
        <v>0</v>
      </c>
      <c r="AB3286" s="180">
        <v>44285</v>
      </c>
      <c r="AC3286">
        <v>1</v>
      </c>
      <c r="AD3286" t="s">
        <v>1922</v>
      </c>
      <c r="AE3286">
        <v>1</v>
      </c>
      <c r="AF3286">
        <v>30</v>
      </c>
      <c r="AG3286">
        <v>0</v>
      </c>
      <c r="AN3286">
        <v>1</v>
      </c>
      <c r="AO3286">
        <v>1</v>
      </c>
      <c r="AR3286" s="178">
        <v>58383</v>
      </c>
      <c r="AS3286" t="s">
        <v>1921</v>
      </c>
      <c r="AT3286">
        <v>0</v>
      </c>
      <c r="AU3286">
        <v>0</v>
      </c>
      <c r="AV3286">
        <v>890480123</v>
      </c>
      <c r="AW3286" t="s">
        <v>1920</v>
      </c>
      <c r="AX3286">
        <v>5</v>
      </c>
      <c r="BC3286">
        <v>2</v>
      </c>
      <c r="BD3286">
        <v>7</v>
      </c>
      <c r="BE3286">
        <v>2</v>
      </c>
    </row>
    <row r="3287" spans="1:57" x14ac:dyDescent="0.25">
      <c r="A3287" s="179">
        <f t="shared" si="51"/>
        <v>0</v>
      </c>
      <c r="B3287" t="s">
        <v>1923</v>
      </c>
      <c r="C3287">
        <v>73088424</v>
      </c>
      <c r="D3287">
        <v>144105</v>
      </c>
      <c r="E3287">
        <v>4</v>
      </c>
      <c r="F3287">
        <v>550008592</v>
      </c>
      <c r="G3287" s="180">
        <v>42404</v>
      </c>
      <c r="H3287" s="180">
        <v>45260</v>
      </c>
      <c r="I3287">
        <v>0</v>
      </c>
      <c r="J3287">
        <v>1</v>
      </c>
      <c r="K3287">
        <v>4</v>
      </c>
      <c r="L3287">
        <v>30</v>
      </c>
      <c r="M3287">
        <v>2</v>
      </c>
      <c r="N3287" s="170">
        <v>22490513</v>
      </c>
      <c r="O3287" s="170">
        <v>24960000</v>
      </c>
      <c r="P3287" s="178">
        <v>10998</v>
      </c>
      <c r="Q3287" s="178">
        <v>423</v>
      </c>
      <c r="R3287" s="178">
        <v>10091</v>
      </c>
      <c r="S3287">
        <v>0</v>
      </c>
      <c r="T3287">
        <v>0</v>
      </c>
      <c r="U3287">
        <v>0</v>
      </c>
      <c r="W3287">
        <v>0</v>
      </c>
      <c r="X3287">
        <v>0</v>
      </c>
      <c r="Y3287">
        <v>0</v>
      </c>
      <c r="AB3287" s="180">
        <v>44285</v>
      </c>
      <c r="AC3287">
        <v>1</v>
      </c>
      <c r="AD3287" t="s">
        <v>1922</v>
      </c>
      <c r="AE3287">
        <v>1</v>
      </c>
      <c r="AF3287">
        <v>30</v>
      </c>
      <c r="AG3287">
        <v>0</v>
      </c>
      <c r="AN3287">
        <v>1</v>
      </c>
      <c r="AO3287">
        <v>1</v>
      </c>
      <c r="AR3287" s="178">
        <v>39024</v>
      </c>
      <c r="AS3287" t="s">
        <v>1921</v>
      </c>
      <c r="AT3287">
        <v>0</v>
      </c>
      <c r="AU3287">
        <v>0</v>
      </c>
      <c r="AV3287">
        <v>890480123</v>
      </c>
      <c r="AW3287" t="s">
        <v>1920</v>
      </c>
      <c r="AX3287">
        <v>5</v>
      </c>
      <c r="BC3287">
        <v>2</v>
      </c>
      <c r="BD3287">
        <v>7</v>
      </c>
      <c r="BE3287">
        <v>2</v>
      </c>
    </row>
    <row r="3288" spans="1:57" x14ac:dyDescent="0.25">
      <c r="A3288" s="179">
        <f t="shared" si="51"/>
        <v>0</v>
      </c>
      <c r="B3288" t="s">
        <v>1923</v>
      </c>
      <c r="C3288">
        <v>73088424</v>
      </c>
      <c r="D3288">
        <v>144105</v>
      </c>
      <c r="E3288">
        <v>4</v>
      </c>
      <c r="F3288">
        <v>550008601</v>
      </c>
      <c r="G3288" s="180">
        <v>42407</v>
      </c>
      <c r="H3288" s="180">
        <v>45260</v>
      </c>
      <c r="I3288">
        <v>0</v>
      </c>
      <c r="J3288">
        <v>1</v>
      </c>
      <c r="K3288">
        <v>4</v>
      </c>
      <c r="L3288">
        <v>30</v>
      </c>
      <c r="M3288">
        <v>2</v>
      </c>
      <c r="N3288" s="170">
        <v>22490513</v>
      </c>
      <c r="O3288" s="170">
        <v>24960000</v>
      </c>
      <c r="P3288" s="178">
        <v>21958</v>
      </c>
      <c r="Q3288" s="178">
        <v>844</v>
      </c>
      <c r="R3288" s="178">
        <v>20179</v>
      </c>
      <c r="S3288">
        <v>0</v>
      </c>
      <c r="T3288">
        <v>0</v>
      </c>
      <c r="U3288">
        <v>0</v>
      </c>
      <c r="W3288">
        <v>0</v>
      </c>
      <c r="X3288">
        <v>0</v>
      </c>
      <c r="Y3288">
        <v>0</v>
      </c>
      <c r="AB3288" s="180">
        <v>44285</v>
      </c>
      <c r="AC3288">
        <v>1</v>
      </c>
      <c r="AD3288" t="s">
        <v>1922</v>
      </c>
      <c r="AE3288">
        <v>1</v>
      </c>
      <c r="AF3288">
        <v>30</v>
      </c>
      <c r="AG3288">
        <v>0</v>
      </c>
      <c r="AN3288">
        <v>1</v>
      </c>
      <c r="AO3288">
        <v>1</v>
      </c>
      <c r="AR3288" s="178">
        <v>78037</v>
      </c>
      <c r="AS3288" t="s">
        <v>1921</v>
      </c>
      <c r="AT3288">
        <v>0</v>
      </c>
      <c r="AU3288">
        <v>0</v>
      </c>
      <c r="AV3288">
        <v>890480123</v>
      </c>
      <c r="AW3288" t="s">
        <v>1920</v>
      </c>
      <c r="AX3288">
        <v>5</v>
      </c>
      <c r="BC3288">
        <v>2</v>
      </c>
      <c r="BD3288">
        <v>7</v>
      </c>
      <c r="BE3288">
        <v>2</v>
      </c>
    </row>
    <row r="3289" spans="1:57" x14ac:dyDescent="0.25">
      <c r="A3289" s="179">
        <f t="shared" si="51"/>
        <v>0</v>
      </c>
      <c r="B3289" t="s">
        <v>1923</v>
      </c>
      <c r="C3289">
        <v>73088424</v>
      </c>
      <c r="D3289">
        <v>144105</v>
      </c>
      <c r="E3289">
        <v>4</v>
      </c>
      <c r="F3289">
        <v>550008603</v>
      </c>
      <c r="G3289" s="180">
        <v>42408</v>
      </c>
      <c r="H3289" s="180">
        <v>45260</v>
      </c>
      <c r="I3289">
        <v>0</v>
      </c>
      <c r="J3289">
        <v>1</v>
      </c>
      <c r="K3289">
        <v>4</v>
      </c>
      <c r="L3289">
        <v>30</v>
      </c>
      <c r="M3289">
        <v>2</v>
      </c>
      <c r="N3289" s="170">
        <v>22490513</v>
      </c>
      <c r="O3289" s="170">
        <v>24960000</v>
      </c>
      <c r="P3289" s="178">
        <v>21956</v>
      </c>
      <c r="Q3289" s="178">
        <v>844</v>
      </c>
      <c r="R3289" s="178">
        <v>20177</v>
      </c>
      <c r="S3289">
        <v>0</v>
      </c>
      <c r="T3289">
        <v>0</v>
      </c>
      <c r="U3289">
        <v>0</v>
      </c>
      <c r="W3289">
        <v>0</v>
      </c>
      <c r="X3289">
        <v>0</v>
      </c>
      <c r="Y3289">
        <v>0</v>
      </c>
      <c r="AB3289" s="180">
        <v>44285</v>
      </c>
      <c r="AC3289">
        <v>1</v>
      </c>
      <c r="AD3289" t="s">
        <v>1922</v>
      </c>
      <c r="AE3289">
        <v>1</v>
      </c>
      <c r="AF3289">
        <v>30</v>
      </c>
      <c r="AG3289">
        <v>0</v>
      </c>
      <c r="AN3289">
        <v>1</v>
      </c>
      <c r="AO3289">
        <v>1</v>
      </c>
      <c r="AR3289" s="178">
        <v>78029</v>
      </c>
      <c r="AS3289" t="s">
        <v>1921</v>
      </c>
      <c r="AT3289">
        <v>0</v>
      </c>
      <c r="AU3289">
        <v>0</v>
      </c>
      <c r="AV3289">
        <v>890480123</v>
      </c>
      <c r="AW3289" t="s">
        <v>1920</v>
      </c>
      <c r="AX3289">
        <v>5</v>
      </c>
      <c r="BC3289">
        <v>2</v>
      </c>
      <c r="BD3289">
        <v>7</v>
      </c>
      <c r="BE3289">
        <v>2</v>
      </c>
    </row>
    <row r="3290" spans="1:57" x14ac:dyDescent="0.25">
      <c r="A3290" s="179">
        <f t="shared" si="51"/>
        <v>0</v>
      </c>
      <c r="B3290" t="s">
        <v>1923</v>
      </c>
      <c r="C3290">
        <v>73088424</v>
      </c>
      <c r="D3290">
        <v>144105</v>
      </c>
      <c r="E3290">
        <v>4</v>
      </c>
      <c r="F3290">
        <v>550009065</v>
      </c>
      <c r="G3290" s="180">
        <v>42460</v>
      </c>
      <c r="H3290" s="180">
        <v>45260</v>
      </c>
      <c r="I3290">
        <v>0</v>
      </c>
      <c r="J3290">
        <v>1</v>
      </c>
      <c r="K3290">
        <v>4</v>
      </c>
      <c r="L3290">
        <v>30</v>
      </c>
      <c r="M3290">
        <v>2</v>
      </c>
      <c r="N3290" s="170">
        <v>22490513</v>
      </c>
      <c r="O3290" s="170">
        <v>24960000</v>
      </c>
      <c r="P3290" s="178">
        <v>10621</v>
      </c>
      <c r="Q3290" s="178">
        <v>408</v>
      </c>
      <c r="R3290" s="178">
        <v>9754</v>
      </c>
      <c r="S3290">
        <v>0</v>
      </c>
      <c r="T3290">
        <v>0</v>
      </c>
      <c r="U3290">
        <v>0</v>
      </c>
      <c r="W3290">
        <v>0</v>
      </c>
      <c r="X3290">
        <v>0</v>
      </c>
      <c r="Y3290">
        <v>0</v>
      </c>
      <c r="AB3290" s="180">
        <v>44285</v>
      </c>
      <c r="AC3290">
        <v>1</v>
      </c>
      <c r="AD3290" t="s">
        <v>1922</v>
      </c>
      <c r="AE3290">
        <v>1</v>
      </c>
      <c r="AF3290">
        <v>30</v>
      </c>
      <c r="AG3290">
        <v>0</v>
      </c>
      <c r="AN3290">
        <v>1</v>
      </c>
      <c r="AO3290">
        <v>1</v>
      </c>
      <c r="AR3290" s="178">
        <v>37721</v>
      </c>
      <c r="AS3290" t="s">
        <v>1921</v>
      </c>
      <c r="AT3290">
        <v>0</v>
      </c>
      <c r="AU3290">
        <v>0</v>
      </c>
      <c r="AV3290">
        <v>890480123</v>
      </c>
      <c r="AW3290" t="s">
        <v>1920</v>
      </c>
      <c r="AX3290">
        <v>5</v>
      </c>
      <c r="BC3290">
        <v>2</v>
      </c>
      <c r="BD3290">
        <v>7</v>
      </c>
      <c r="BE3290">
        <v>2</v>
      </c>
    </row>
    <row r="3291" spans="1:57" x14ac:dyDescent="0.25">
      <c r="A3291" s="179">
        <f t="shared" si="51"/>
        <v>0</v>
      </c>
      <c r="B3291" t="s">
        <v>1923</v>
      </c>
      <c r="C3291">
        <v>73088424</v>
      </c>
      <c r="D3291">
        <v>144105</v>
      </c>
      <c r="E3291">
        <v>4</v>
      </c>
      <c r="F3291">
        <v>550009212</v>
      </c>
      <c r="G3291" s="180">
        <v>42463</v>
      </c>
      <c r="H3291" s="180">
        <v>45260</v>
      </c>
      <c r="I3291">
        <v>0</v>
      </c>
      <c r="J3291">
        <v>1</v>
      </c>
      <c r="K3291">
        <v>4</v>
      </c>
      <c r="L3291">
        <v>30</v>
      </c>
      <c r="M3291">
        <v>2</v>
      </c>
      <c r="N3291" s="170">
        <v>22490513</v>
      </c>
      <c r="O3291" s="170">
        <v>24960000</v>
      </c>
      <c r="P3291" s="178">
        <v>41102</v>
      </c>
      <c r="Q3291" s="178">
        <v>1580</v>
      </c>
      <c r="R3291" s="178">
        <v>37765</v>
      </c>
      <c r="S3291">
        <v>0</v>
      </c>
      <c r="T3291">
        <v>0</v>
      </c>
      <c r="U3291">
        <v>0</v>
      </c>
      <c r="W3291">
        <v>0</v>
      </c>
      <c r="X3291">
        <v>0</v>
      </c>
      <c r="Y3291">
        <v>0</v>
      </c>
      <c r="AB3291" s="180">
        <v>44285</v>
      </c>
      <c r="AC3291">
        <v>1</v>
      </c>
      <c r="AD3291" t="s">
        <v>1922</v>
      </c>
      <c r="AE3291">
        <v>1</v>
      </c>
      <c r="AF3291">
        <v>30</v>
      </c>
      <c r="AG3291">
        <v>0</v>
      </c>
      <c r="AN3291">
        <v>1</v>
      </c>
      <c r="AO3291">
        <v>1</v>
      </c>
      <c r="AR3291" s="178">
        <v>146046</v>
      </c>
      <c r="AS3291" t="s">
        <v>1921</v>
      </c>
      <c r="AT3291">
        <v>0</v>
      </c>
      <c r="AU3291">
        <v>0</v>
      </c>
      <c r="AV3291">
        <v>890480123</v>
      </c>
      <c r="AW3291" t="s">
        <v>1920</v>
      </c>
      <c r="AX3291">
        <v>5</v>
      </c>
      <c r="BC3291">
        <v>2</v>
      </c>
      <c r="BD3291">
        <v>7</v>
      </c>
      <c r="BE3291">
        <v>2</v>
      </c>
    </row>
    <row r="3292" spans="1:57" x14ac:dyDescent="0.25">
      <c r="A3292" s="179">
        <f t="shared" si="51"/>
        <v>0</v>
      </c>
      <c r="B3292" t="s">
        <v>1923</v>
      </c>
      <c r="C3292">
        <v>73088424</v>
      </c>
      <c r="D3292">
        <v>144105</v>
      </c>
      <c r="E3292">
        <v>4</v>
      </c>
      <c r="F3292">
        <v>550009585</v>
      </c>
      <c r="G3292" s="180">
        <v>42501</v>
      </c>
      <c r="H3292" s="180">
        <v>45260</v>
      </c>
      <c r="I3292">
        <v>0</v>
      </c>
      <c r="J3292">
        <v>1</v>
      </c>
      <c r="K3292">
        <v>4</v>
      </c>
      <c r="L3292">
        <v>30</v>
      </c>
      <c r="M3292">
        <v>2</v>
      </c>
      <c r="N3292" s="170">
        <v>22490513</v>
      </c>
      <c r="O3292" s="170">
        <v>24960000</v>
      </c>
      <c r="P3292" s="178">
        <v>18290</v>
      </c>
      <c r="Q3292" s="178">
        <v>703</v>
      </c>
      <c r="R3292" s="178">
        <v>16808</v>
      </c>
      <c r="S3292">
        <v>0</v>
      </c>
      <c r="T3292">
        <v>0</v>
      </c>
      <c r="U3292">
        <v>0</v>
      </c>
      <c r="W3292">
        <v>0</v>
      </c>
      <c r="X3292">
        <v>0</v>
      </c>
      <c r="Y3292">
        <v>0</v>
      </c>
      <c r="AB3292" s="180">
        <v>44285</v>
      </c>
      <c r="AC3292">
        <v>1</v>
      </c>
      <c r="AD3292" t="s">
        <v>1922</v>
      </c>
      <c r="AE3292">
        <v>1</v>
      </c>
      <c r="AF3292">
        <v>30</v>
      </c>
      <c r="AG3292">
        <v>0</v>
      </c>
      <c r="AN3292">
        <v>1</v>
      </c>
      <c r="AO3292">
        <v>1</v>
      </c>
      <c r="AR3292" s="178">
        <v>65000</v>
      </c>
      <c r="AS3292" t="s">
        <v>1921</v>
      </c>
      <c r="AT3292">
        <v>0</v>
      </c>
      <c r="AU3292">
        <v>0</v>
      </c>
      <c r="AV3292">
        <v>890480123</v>
      </c>
      <c r="AW3292" t="s">
        <v>1920</v>
      </c>
      <c r="AX3292">
        <v>5</v>
      </c>
      <c r="BC3292">
        <v>2</v>
      </c>
      <c r="BD3292">
        <v>7</v>
      </c>
      <c r="BE3292">
        <v>2</v>
      </c>
    </row>
    <row r="3293" spans="1:57" x14ac:dyDescent="0.25">
      <c r="A3293" s="179">
        <f t="shared" si="51"/>
        <v>0</v>
      </c>
      <c r="B3293" t="s">
        <v>1923</v>
      </c>
      <c r="C3293">
        <v>73088424</v>
      </c>
      <c r="D3293">
        <v>144105</v>
      </c>
      <c r="E3293">
        <v>4</v>
      </c>
      <c r="F3293">
        <v>550009984</v>
      </c>
      <c r="G3293" s="180">
        <v>42529</v>
      </c>
      <c r="H3293" s="180">
        <v>45260</v>
      </c>
      <c r="I3293">
        <v>0</v>
      </c>
      <c r="J3293">
        <v>1</v>
      </c>
      <c r="K3293">
        <v>4</v>
      </c>
      <c r="L3293">
        <v>30</v>
      </c>
      <c r="M3293">
        <v>2</v>
      </c>
      <c r="N3293" s="170">
        <v>22490513</v>
      </c>
      <c r="O3293" s="170">
        <v>24960000</v>
      </c>
      <c r="P3293" s="178">
        <v>16735</v>
      </c>
      <c r="Q3293" s="178">
        <v>643</v>
      </c>
      <c r="R3293" s="178">
        <v>15380</v>
      </c>
      <c r="S3293">
        <v>0</v>
      </c>
      <c r="T3293">
        <v>0</v>
      </c>
      <c r="U3293">
        <v>0</v>
      </c>
      <c r="W3293">
        <v>0</v>
      </c>
      <c r="X3293">
        <v>0</v>
      </c>
      <c r="Y3293">
        <v>0</v>
      </c>
      <c r="AB3293" s="180">
        <v>44285</v>
      </c>
      <c r="AC3293">
        <v>1</v>
      </c>
      <c r="AD3293" t="s">
        <v>1922</v>
      </c>
      <c r="AE3293">
        <v>1</v>
      </c>
      <c r="AF3293">
        <v>30</v>
      </c>
      <c r="AG3293">
        <v>0</v>
      </c>
      <c r="AN3293">
        <v>1</v>
      </c>
      <c r="AO3293">
        <v>1</v>
      </c>
      <c r="AR3293" s="178">
        <v>59478</v>
      </c>
      <c r="AS3293" t="s">
        <v>1921</v>
      </c>
      <c r="AT3293">
        <v>0</v>
      </c>
      <c r="AU3293">
        <v>0</v>
      </c>
      <c r="AV3293">
        <v>890480123</v>
      </c>
      <c r="AW3293" t="s">
        <v>1920</v>
      </c>
      <c r="AX3293">
        <v>5</v>
      </c>
      <c r="BC3293">
        <v>2</v>
      </c>
      <c r="BD3293">
        <v>7</v>
      </c>
      <c r="BE3293">
        <v>2</v>
      </c>
    </row>
    <row r="3294" spans="1:57" x14ac:dyDescent="0.25">
      <c r="A3294" s="179">
        <f t="shared" si="51"/>
        <v>0</v>
      </c>
      <c r="B3294" t="s">
        <v>1923</v>
      </c>
      <c r="C3294">
        <v>73088424</v>
      </c>
      <c r="D3294">
        <v>144105</v>
      </c>
      <c r="E3294">
        <v>4</v>
      </c>
      <c r="F3294">
        <v>550009992</v>
      </c>
      <c r="G3294" s="180">
        <v>42530</v>
      </c>
      <c r="H3294" s="180">
        <v>45260</v>
      </c>
      <c r="I3294">
        <v>0</v>
      </c>
      <c r="J3294">
        <v>1</v>
      </c>
      <c r="K3294">
        <v>4</v>
      </c>
      <c r="L3294">
        <v>30</v>
      </c>
      <c r="M3294">
        <v>2</v>
      </c>
      <c r="N3294" s="170">
        <v>22490513</v>
      </c>
      <c r="O3294" s="170">
        <v>24960000</v>
      </c>
      <c r="P3294" s="178">
        <v>15097</v>
      </c>
      <c r="Q3294" s="178">
        <v>580</v>
      </c>
      <c r="R3294" s="178">
        <v>13875</v>
      </c>
      <c r="S3294">
        <v>0</v>
      </c>
      <c r="T3294">
        <v>0</v>
      </c>
      <c r="U3294">
        <v>0</v>
      </c>
      <c r="W3294">
        <v>0</v>
      </c>
      <c r="X3294">
        <v>0</v>
      </c>
      <c r="Y3294">
        <v>0</v>
      </c>
      <c r="AB3294" s="180">
        <v>44285</v>
      </c>
      <c r="AC3294">
        <v>1</v>
      </c>
      <c r="AD3294" t="s">
        <v>1922</v>
      </c>
      <c r="AE3294">
        <v>1</v>
      </c>
      <c r="AF3294">
        <v>30</v>
      </c>
      <c r="AG3294">
        <v>0</v>
      </c>
      <c r="AN3294">
        <v>1</v>
      </c>
      <c r="AO3294">
        <v>1</v>
      </c>
      <c r="AR3294" s="178">
        <v>53658</v>
      </c>
      <c r="AS3294" t="s">
        <v>1921</v>
      </c>
      <c r="AT3294">
        <v>0</v>
      </c>
      <c r="AU3294">
        <v>0</v>
      </c>
      <c r="AV3294">
        <v>890480123</v>
      </c>
      <c r="AW3294" t="s">
        <v>1920</v>
      </c>
      <c r="AX3294">
        <v>5</v>
      </c>
      <c r="BC3294">
        <v>2</v>
      </c>
      <c r="BD3294">
        <v>7</v>
      </c>
      <c r="BE3294">
        <v>2</v>
      </c>
    </row>
    <row r="3295" spans="1:57" x14ac:dyDescent="0.25">
      <c r="A3295" s="179">
        <f t="shared" si="51"/>
        <v>0</v>
      </c>
      <c r="B3295" t="s">
        <v>1923</v>
      </c>
      <c r="C3295">
        <v>73088424</v>
      </c>
      <c r="D3295">
        <v>144105</v>
      </c>
      <c r="E3295">
        <v>4</v>
      </c>
      <c r="F3295">
        <v>550010631</v>
      </c>
      <c r="G3295" s="180">
        <v>42569</v>
      </c>
      <c r="H3295" s="180">
        <v>45260</v>
      </c>
      <c r="I3295">
        <v>0</v>
      </c>
      <c r="J3295">
        <v>1</v>
      </c>
      <c r="K3295">
        <v>4</v>
      </c>
      <c r="L3295">
        <v>30</v>
      </c>
      <c r="M3295">
        <v>2</v>
      </c>
      <c r="N3295" s="170">
        <v>22490513</v>
      </c>
      <c r="O3295" s="170">
        <v>24960000</v>
      </c>
      <c r="P3295" s="178">
        <v>8755</v>
      </c>
      <c r="Q3295" s="178">
        <v>337</v>
      </c>
      <c r="R3295" s="178">
        <v>8039</v>
      </c>
      <c r="S3295">
        <v>0</v>
      </c>
      <c r="T3295">
        <v>0</v>
      </c>
      <c r="U3295">
        <v>0</v>
      </c>
      <c r="W3295">
        <v>0</v>
      </c>
      <c r="X3295">
        <v>0</v>
      </c>
      <c r="Y3295">
        <v>0</v>
      </c>
      <c r="AB3295" s="180">
        <v>44285</v>
      </c>
      <c r="AC3295">
        <v>1</v>
      </c>
      <c r="AD3295" t="s">
        <v>1922</v>
      </c>
      <c r="AE3295">
        <v>1</v>
      </c>
      <c r="AF3295">
        <v>30</v>
      </c>
      <c r="AG3295">
        <v>0</v>
      </c>
      <c r="AN3295">
        <v>1</v>
      </c>
      <c r="AO3295">
        <v>1</v>
      </c>
      <c r="AR3295" s="178">
        <v>31089</v>
      </c>
      <c r="AS3295" t="s">
        <v>1921</v>
      </c>
      <c r="AT3295">
        <v>0</v>
      </c>
      <c r="AU3295">
        <v>0</v>
      </c>
      <c r="AV3295">
        <v>890480123</v>
      </c>
      <c r="AW3295" t="s">
        <v>1920</v>
      </c>
      <c r="AX3295">
        <v>5</v>
      </c>
      <c r="BC3295">
        <v>2</v>
      </c>
      <c r="BD3295">
        <v>7</v>
      </c>
      <c r="BE3295">
        <v>2</v>
      </c>
    </row>
    <row r="3296" spans="1:57" x14ac:dyDescent="0.25">
      <c r="A3296" s="179">
        <f t="shared" si="51"/>
        <v>0</v>
      </c>
      <c r="B3296" t="s">
        <v>1923</v>
      </c>
      <c r="C3296">
        <v>73088424</v>
      </c>
      <c r="D3296">
        <v>144105</v>
      </c>
      <c r="E3296">
        <v>4</v>
      </c>
      <c r="F3296">
        <v>550011112</v>
      </c>
      <c r="G3296" s="180">
        <v>42593</v>
      </c>
      <c r="H3296" s="180">
        <v>45260</v>
      </c>
      <c r="I3296">
        <v>0</v>
      </c>
      <c r="J3296">
        <v>1</v>
      </c>
      <c r="K3296">
        <v>4</v>
      </c>
      <c r="L3296">
        <v>30</v>
      </c>
      <c r="M3296">
        <v>2</v>
      </c>
      <c r="N3296" s="170">
        <v>22490513</v>
      </c>
      <c r="O3296" s="170">
        <v>24960000</v>
      </c>
      <c r="P3296" s="178">
        <v>35876</v>
      </c>
      <c r="Q3296" s="178">
        <v>1379</v>
      </c>
      <c r="R3296" s="178">
        <v>32965</v>
      </c>
      <c r="S3296">
        <v>0</v>
      </c>
      <c r="T3296">
        <v>0</v>
      </c>
      <c r="U3296">
        <v>0</v>
      </c>
      <c r="W3296">
        <v>0</v>
      </c>
      <c r="X3296">
        <v>0</v>
      </c>
      <c r="Y3296">
        <v>0</v>
      </c>
      <c r="AB3296" s="180">
        <v>44285</v>
      </c>
      <c r="AC3296">
        <v>1</v>
      </c>
      <c r="AD3296" t="s">
        <v>1922</v>
      </c>
      <c r="AE3296">
        <v>1</v>
      </c>
      <c r="AF3296">
        <v>30</v>
      </c>
      <c r="AG3296">
        <v>0</v>
      </c>
      <c r="AN3296">
        <v>1</v>
      </c>
      <c r="AO3296">
        <v>1</v>
      </c>
      <c r="AR3296" s="178">
        <v>127483</v>
      </c>
      <c r="AS3296" t="s">
        <v>1921</v>
      </c>
      <c r="AT3296">
        <v>0</v>
      </c>
      <c r="AU3296">
        <v>0</v>
      </c>
      <c r="AV3296">
        <v>890480123</v>
      </c>
      <c r="AW3296" t="s">
        <v>1920</v>
      </c>
      <c r="AX3296">
        <v>5</v>
      </c>
      <c r="BC3296">
        <v>2</v>
      </c>
      <c r="BD3296">
        <v>7</v>
      </c>
      <c r="BE3296">
        <v>2</v>
      </c>
    </row>
    <row r="3297" spans="1:57" x14ac:dyDescent="0.25">
      <c r="A3297" s="179">
        <f t="shared" si="51"/>
        <v>0</v>
      </c>
      <c r="B3297" t="s">
        <v>1923</v>
      </c>
      <c r="C3297">
        <v>73088424</v>
      </c>
      <c r="D3297">
        <v>144105</v>
      </c>
      <c r="E3297">
        <v>4</v>
      </c>
      <c r="F3297">
        <v>550011571</v>
      </c>
      <c r="G3297" s="180">
        <v>42621</v>
      </c>
      <c r="H3297" s="180">
        <v>45260</v>
      </c>
      <c r="I3297">
        <v>0</v>
      </c>
      <c r="J3297">
        <v>1</v>
      </c>
      <c r="K3297">
        <v>4</v>
      </c>
      <c r="L3297">
        <v>30</v>
      </c>
      <c r="M3297">
        <v>2</v>
      </c>
      <c r="N3297" s="170">
        <v>22490513</v>
      </c>
      <c r="O3297" s="170">
        <v>24960000</v>
      </c>
      <c r="P3297" s="178">
        <v>10832</v>
      </c>
      <c r="Q3297" s="178">
        <v>416</v>
      </c>
      <c r="R3297" s="178">
        <v>9944</v>
      </c>
      <c r="S3297">
        <v>0</v>
      </c>
      <c r="T3297">
        <v>0</v>
      </c>
      <c r="U3297">
        <v>0</v>
      </c>
      <c r="W3297">
        <v>0</v>
      </c>
      <c r="X3297">
        <v>0</v>
      </c>
      <c r="Y3297">
        <v>0</v>
      </c>
      <c r="AB3297" s="180">
        <v>44285</v>
      </c>
      <c r="AC3297">
        <v>1</v>
      </c>
      <c r="AD3297" t="s">
        <v>1922</v>
      </c>
      <c r="AE3297">
        <v>1</v>
      </c>
      <c r="AF3297">
        <v>30</v>
      </c>
      <c r="AG3297">
        <v>0</v>
      </c>
      <c r="AN3297">
        <v>1</v>
      </c>
      <c r="AO3297">
        <v>1</v>
      </c>
      <c r="AR3297" s="178">
        <v>38456</v>
      </c>
      <c r="AS3297" t="s">
        <v>1921</v>
      </c>
      <c r="AT3297">
        <v>0</v>
      </c>
      <c r="AU3297">
        <v>0</v>
      </c>
      <c r="AV3297">
        <v>890480123</v>
      </c>
      <c r="AW3297" t="s">
        <v>1920</v>
      </c>
      <c r="AX3297">
        <v>5</v>
      </c>
      <c r="BC3297">
        <v>2</v>
      </c>
      <c r="BD3297">
        <v>7</v>
      </c>
      <c r="BE3297">
        <v>2</v>
      </c>
    </row>
    <row r="3298" spans="1:57" x14ac:dyDescent="0.25">
      <c r="A3298" s="179">
        <f t="shared" si="51"/>
        <v>0</v>
      </c>
      <c r="B3298" t="s">
        <v>1923</v>
      </c>
      <c r="C3298">
        <v>73088424</v>
      </c>
      <c r="D3298">
        <v>144105</v>
      </c>
      <c r="E3298">
        <v>4</v>
      </c>
      <c r="F3298">
        <v>550012174</v>
      </c>
      <c r="G3298" s="180">
        <v>42661</v>
      </c>
      <c r="H3298" s="180">
        <v>45260</v>
      </c>
      <c r="I3298">
        <v>0</v>
      </c>
      <c r="J3298">
        <v>1</v>
      </c>
      <c r="K3298">
        <v>4</v>
      </c>
      <c r="L3298">
        <v>30</v>
      </c>
      <c r="M3298">
        <v>2</v>
      </c>
      <c r="N3298" s="170">
        <v>22490513</v>
      </c>
      <c r="O3298" s="170">
        <v>24960000</v>
      </c>
      <c r="P3298" s="178">
        <v>17178</v>
      </c>
      <c r="Q3298" s="178">
        <v>660</v>
      </c>
      <c r="R3298" s="178">
        <v>15784</v>
      </c>
      <c r="S3298">
        <v>0</v>
      </c>
      <c r="T3298">
        <v>0</v>
      </c>
      <c r="U3298">
        <v>0</v>
      </c>
      <c r="W3298">
        <v>0</v>
      </c>
      <c r="X3298">
        <v>0</v>
      </c>
      <c r="Y3298">
        <v>0</v>
      </c>
      <c r="AB3298" s="180">
        <v>44285</v>
      </c>
      <c r="AC3298">
        <v>1</v>
      </c>
      <c r="AD3298" t="s">
        <v>1922</v>
      </c>
      <c r="AE3298">
        <v>1</v>
      </c>
      <c r="AF3298">
        <v>30</v>
      </c>
      <c r="AG3298">
        <v>0</v>
      </c>
      <c r="AN3298">
        <v>1</v>
      </c>
      <c r="AO3298">
        <v>1</v>
      </c>
      <c r="AR3298" s="178">
        <v>61040</v>
      </c>
      <c r="AS3298" t="s">
        <v>1921</v>
      </c>
      <c r="AT3298">
        <v>0</v>
      </c>
      <c r="AU3298">
        <v>0</v>
      </c>
      <c r="AV3298">
        <v>890480123</v>
      </c>
      <c r="AW3298" t="s">
        <v>1920</v>
      </c>
      <c r="AX3298">
        <v>5</v>
      </c>
      <c r="BC3298">
        <v>2</v>
      </c>
      <c r="BD3298">
        <v>7</v>
      </c>
      <c r="BE3298">
        <v>2</v>
      </c>
    </row>
    <row r="3299" spans="1:57" x14ac:dyDescent="0.25">
      <c r="A3299" s="179">
        <f t="shared" si="51"/>
        <v>0</v>
      </c>
      <c r="B3299" t="s">
        <v>1923</v>
      </c>
      <c r="C3299">
        <v>73088424</v>
      </c>
      <c r="D3299">
        <v>144105</v>
      </c>
      <c r="E3299">
        <v>4</v>
      </c>
      <c r="F3299">
        <v>550012333</v>
      </c>
      <c r="G3299" s="180">
        <v>42671</v>
      </c>
      <c r="H3299" s="180">
        <v>45260</v>
      </c>
      <c r="I3299">
        <v>0</v>
      </c>
      <c r="J3299">
        <v>1</v>
      </c>
      <c r="K3299">
        <v>4</v>
      </c>
      <c r="L3299">
        <v>30</v>
      </c>
      <c r="M3299">
        <v>2</v>
      </c>
      <c r="N3299" s="170">
        <v>22490513</v>
      </c>
      <c r="O3299" s="170">
        <v>24960000</v>
      </c>
      <c r="P3299" s="178">
        <v>12443</v>
      </c>
      <c r="Q3299" s="178">
        <v>478</v>
      </c>
      <c r="R3299" s="178">
        <v>11427</v>
      </c>
      <c r="S3299">
        <v>0</v>
      </c>
      <c r="T3299">
        <v>0</v>
      </c>
      <c r="U3299">
        <v>0</v>
      </c>
      <c r="W3299">
        <v>0</v>
      </c>
      <c r="X3299">
        <v>0</v>
      </c>
      <c r="Y3299">
        <v>0</v>
      </c>
      <c r="AB3299" s="180">
        <v>44285</v>
      </c>
      <c r="AC3299">
        <v>1</v>
      </c>
      <c r="AD3299" t="s">
        <v>1922</v>
      </c>
      <c r="AE3299">
        <v>1</v>
      </c>
      <c r="AF3299">
        <v>30</v>
      </c>
      <c r="AG3299">
        <v>0</v>
      </c>
      <c r="AN3299">
        <v>1</v>
      </c>
      <c r="AO3299">
        <v>1</v>
      </c>
      <c r="AR3299" s="178">
        <v>44191</v>
      </c>
      <c r="AS3299" t="s">
        <v>1921</v>
      </c>
      <c r="AT3299">
        <v>0</v>
      </c>
      <c r="AU3299">
        <v>0</v>
      </c>
      <c r="AV3299">
        <v>890480123</v>
      </c>
      <c r="AW3299" t="s">
        <v>1920</v>
      </c>
      <c r="AX3299">
        <v>5</v>
      </c>
      <c r="BC3299">
        <v>2</v>
      </c>
      <c r="BD3299">
        <v>7</v>
      </c>
      <c r="BE3299">
        <v>2</v>
      </c>
    </row>
    <row r="3300" spans="1:57" x14ac:dyDescent="0.25">
      <c r="A3300" s="179">
        <f t="shared" si="51"/>
        <v>0</v>
      </c>
      <c r="B3300" t="s">
        <v>1923</v>
      </c>
      <c r="C3300">
        <v>73088424</v>
      </c>
      <c r="D3300">
        <v>144105</v>
      </c>
      <c r="E3300">
        <v>4</v>
      </c>
      <c r="F3300">
        <v>550012990</v>
      </c>
      <c r="G3300" s="180">
        <v>42709</v>
      </c>
      <c r="H3300" s="180">
        <v>45260</v>
      </c>
      <c r="I3300">
        <v>0</v>
      </c>
      <c r="J3300">
        <v>1</v>
      </c>
      <c r="K3300">
        <v>4</v>
      </c>
      <c r="L3300">
        <v>30</v>
      </c>
      <c r="M3300">
        <v>2</v>
      </c>
      <c r="N3300" s="170">
        <v>22490513</v>
      </c>
      <c r="O3300" s="170">
        <v>24960000</v>
      </c>
      <c r="P3300" s="178">
        <v>14092</v>
      </c>
      <c r="Q3300" s="178">
        <v>542</v>
      </c>
      <c r="R3300" s="178">
        <v>12941</v>
      </c>
      <c r="S3300">
        <v>0</v>
      </c>
      <c r="T3300">
        <v>0</v>
      </c>
      <c r="U3300">
        <v>0</v>
      </c>
      <c r="W3300">
        <v>0</v>
      </c>
      <c r="X3300">
        <v>0</v>
      </c>
      <c r="Y3300">
        <v>0</v>
      </c>
      <c r="AB3300" s="180">
        <v>44285</v>
      </c>
      <c r="AC3300">
        <v>1</v>
      </c>
      <c r="AD3300" t="s">
        <v>1922</v>
      </c>
      <c r="AE3300">
        <v>1</v>
      </c>
      <c r="AF3300">
        <v>30</v>
      </c>
      <c r="AG3300">
        <v>0</v>
      </c>
      <c r="AN3300">
        <v>1</v>
      </c>
      <c r="AO3300">
        <v>1</v>
      </c>
      <c r="AR3300" s="178">
        <v>50046</v>
      </c>
      <c r="AS3300" t="s">
        <v>1921</v>
      </c>
      <c r="AT3300">
        <v>0</v>
      </c>
      <c r="AU3300">
        <v>0</v>
      </c>
      <c r="AV3300">
        <v>890480123</v>
      </c>
      <c r="AW3300" t="s">
        <v>1920</v>
      </c>
      <c r="AX3300">
        <v>5</v>
      </c>
      <c r="BC3300">
        <v>2</v>
      </c>
      <c r="BD3300">
        <v>7</v>
      </c>
      <c r="BE3300">
        <v>2</v>
      </c>
    </row>
    <row r="3301" spans="1:57" x14ac:dyDescent="0.25">
      <c r="A3301" s="179">
        <f t="shared" si="51"/>
        <v>0</v>
      </c>
      <c r="B3301" t="s">
        <v>1923</v>
      </c>
      <c r="C3301">
        <v>73088424</v>
      </c>
      <c r="D3301">
        <v>144105</v>
      </c>
      <c r="E3301">
        <v>4</v>
      </c>
      <c r="F3301">
        <v>550013031</v>
      </c>
      <c r="G3301" s="180">
        <v>42711</v>
      </c>
      <c r="H3301" s="180">
        <v>45260</v>
      </c>
      <c r="I3301">
        <v>0</v>
      </c>
      <c r="J3301">
        <v>1</v>
      </c>
      <c r="K3301">
        <v>4</v>
      </c>
      <c r="L3301">
        <v>30</v>
      </c>
      <c r="M3301">
        <v>2</v>
      </c>
      <c r="N3301" s="170">
        <v>22490513</v>
      </c>
      <c r="O3301" s="170">
        <v>24960000</v>
      </c>
      <c r="P3301" s="178">
        <v>25960</v>
      </c>
      <c r="Q3301" s="178">
        <v>998</v>
      </c>
      <c r="R3301" s="178">
        <v>23848</v>
      </c>
      <c r="S3301">
        <v>0</v>
      </c>
      <c r="T3301">
        <v>0</v>
      </c>
      <c r="U3301">
        <v>0</v>
      </c>
      <c r="W3301">
        <v>0</v>
      </c>
      <c r="X3301">
        <v>0</v>
      </c>
      <c r="Y3301">
        <v>0</v>
      </c>
      <c r="AB3301" s="180">
        <v>44285</v>
      </c>
      <c r="AC3301">
        <v>1</v>
      </c>
      <c r="AD3301" t="s">
        <v>1922</v>
      </c>
      <c r="AE3301">
        <v>1</v>
      </c>
      <c r="AF3301">
        <v>30</v>
      </c>
      <c r="AG3301">
        <v>0</v>
      </c>
      <c r="AN3301">
        <v>1</v>
      </c>
      <c r="AO3301">
        <v>1</v>
      </c>
      <c r="AR3301" s="178">
        <v>92226</v>
      </c>
      <c r="AS3301" t="s">
        <v>1921</v>
      </c>
      <c r="AT3301">
        <v>0</v>
      </c>
      <c r="AU3301">
        <v>0</v>
      </c>
      <c r="AV3301">
        <v>890480123</v>
      </c>
      <c r="AW3301" t="s">
        <v>1920</v>
      </c>
      <c r="AX3301">
        <v>5</v>
      </c>
      <c r="BC3301">
        <v>2</v>
      </c>
      <c r="BD3301">
        <v>7</v>
      </c>
      <c r="BE3301">
        <v>2</v>
      </c>
    </row>
    <row r="3302" spans="1:57" x14ac:dyDescent="0.25">
      <c r="A3302" s="179">
        <f t="shared" si="51"/>
        <v>0</v>
      </c>
      <c r="B3302" t="s">
        <v>1923</v>
      </c>
      <c r="C3302">
        <v>73088424</v>
      </c>
      <c r="D3302">
        <v>144105</v>
      </c>
      <c r="E3302">
        <v>4</v>
      </c>
      <c r="F3302">
        <v>550013234</v>
      </c>
      <c r="G3302" s="180">
        <v>42728</v>
      </c>
      <c r="H3302" s="180">
        <v>45260</v>
      </c>
      <c r="I3302">
        <v>0</v>
      </c>
      <c r="J3302">
        <v>1</v>
      </c>
      <c r="K3302">
        <v>4</v>
      </c>
      <c r="L3302">
        <v>30</v>
      </c>
      <c r="M3302">
        <v>2</v>
      </c>
      <c r="N3302" s="170">
        <v>22490513</v>
      </c>
      <c r="O3302" s="170">
        <v>24960000</v>
      </c>
      <c r="P3302" s="178">
        <v>28013</v>
      </c>
      <c r="Q3302" s="178">
        <v>1077</v>
      </c>
      <c r="R3302" s="178">
        <v>25728</v>
      </c>
      <c r="S3302">
        <v>0</v>
      </c>
      <c r="T3302">
        <v>0</v>
      </c>
      <c r="U3302">
        <v>0</v>
      </c>
      <c r="W3302">
        <v>0</v>
      </c>
      <c r="X3302">
        <v>0</v>
      </c>
      <c r="Y3302">
        <v>0</v>
      </c>
      <c r="AB3302" s="180">
        <v>44285</v>
      </c>
      <c r="AC3302">
        <v>1</v>
      </c>
      <c r="AD3302" t="s">
        <v>1922</v>
      </c>
      <c r="AE3302">
        <v>1</v>
      </c>
      <c r="AF3302">
        <v>30</v>
      </c>
      <c r="AG3302">
        <v>0</v>
      </c>
      <c r="AN3302">
        <v>1</v>
      </c>
      <c r="AO3302">
        <v>1</v>
      </c>
      <c r="AR3302" s="178">
        <v>99496</v>
      </c>
      <c r="AS3302" t="s">
        <v>1921</v>
      </c>
      <c r="AT3302">
        <v>0</v>
      </c>
      <c r="AU3302">
        <v>0</v>
      </c>
      <c r="AV3302">
        <v>890480123</v>
      </c>
      <c r="AW3302" t="s">
        <v>1920</v>
      </c>
      <c r="AX3302">
        <v>5</v>
      </c>
      <c r="BC3302">
        <v>2</v>
      </c>
      <c r="BD3302">
        <v>7</v>
      </c>
      <c r="BE3302">
        <v>2</v>
      </c>
    </row>
    <row r="3303" spans="1:57" x14ac:dyDescent="0.25">
      <c r="A3303" s="179">
        <f t="shared" si="51"/>
        <v>0</v>
      </c>
      <c r="B3303" t="s">
        <v>1923</v>
      </c>
      <c r="C3303">
        <v>73088424</v>
      </c>
      <c r="D3303">
        <v>144105</v>
      </c>
      <c r="E3303">
        <v>4</v>
      </c>
      <c r="F3303">
        <v>550013469</v>
      </c>
      <c r="G3303" s="180">
        <v>42735</v>
      </c>
      <c r="H3303" s="180">
        <v>45260</v>
      </c>
      <c r="I3303">
        <v>0</v>
      </c>
      <c r="J3303">
        <v>1</v>
      </c>
      <c r="K3303">
        <v>4</v>
      </c>
      <c r="L3303">
        <v>30</v>
      </c>
      <c r="M3303">
        <v>2</v>
      </c>
      <c r="N3303" s="170">
        <v>22490513</v>
      </c>
      <c r="O3303" s="170">
        <v>24960000</v>
      </c>
      <c r="P3303" s="178">
        <v>12055</v>
      </c>
      <c r="Q3303" s="178">
        <v>463</v>
      </c>
      <c r="R3303" s="178">
        <v>11076</v>
      </c>
      <c r="S3303">
        <v>0</v>
      </c>
      <c r="T3303">
        <v>0</v>
      </c>
      <c r="U3303">
        <v>0</v>
      </c>
      <c r="W3303">
        <v>0</v>
      </c>
      <c r="X3303">
        <v>0</v>
      </c>
      <c r="Y3303">
        <v>0</v>
      </c>
      <c r="AB3303" s="180">
        <v>44285</v>
      </c>
      <c r="AC3303">
        <v>1</v>
      </c>
      <c r="AD3303" t="s">
        <v>1922</v>
      </c>
      <c r="AE3303">
        <v>1</v>
      </c>
      <c r="AF3303">
        <v>30</v>
      </c>
      <c r="AG3303">
        <v>0</v>
      </c>
      <c r="AN3303">
        <v>1</v>
      </c>
      <c r="AO3303">
        <v>1</v>
      </c>
      <c r="AR3303" s="178">
        <v>42833</v>
      </c>
      <c r="AS3303" t="s">
        <v>1921</v>
      </c>
      <c r="AT3303">
        <v>0</v>
      </c>
      <c r="AU3303">
        <v>0</v>
      </c>
      <c r="AV3303">
        <v>890480123</v>
      </c>
      <c r="AW3303" t="s">
        <v>1920</v>
      </c>
      <c r="AX3303">
        <v>5</v>
      </c>
      <c r="BC3303">
        <v>2</v>
      </c>
      <c r="BD3303">
        <v>7</v>
      </c>
      <c r="BE3303">
        <v>2</v>
      </c>
    </row>
    <row r="3304" spans="1:57" x14ac:dyDescent="0.25">
      <c r="A3304" s="179">
        <f t="shared" si="51"/>
        <v>0</v>
      </c>
      <c r="B3304" t="s">
        <v>1923</v>
      </c>
      <c r="C3304">
        <v>73088424</v>
      </c>
      <c r="D3304">
        <v>144105</v>
      </c>
      <c r="E3304">
        <v>4</v>
      </c>
      <c r="F3304">
        <v>550013579</v>
      </c>
      <c r="G3304" s="180">
        <v>42751</v>
      </c>
      <c r="H3304" s="180">
        <v>45260</v>
      </c>
      <c r="I3304">
        <v>0</v>
      </c>
      <c r="J3304">
        <v>1</v>
      </c>
      <c r="K3304">
        <v>4</v>
      </c>
      <c r="L3304">
        <v>30</v>
      </c>
      <c r="M3304">
        <v>2</v>
      </c>
      <c r="N3304" s="170">
        <v>22490513</v>
      </c>
      <c r="O3304" s="170">
        <v>24960000</v>
      </c>
      <c r="P3304" s="178">
        <v>25583</v>
      </c>
      <c r="Q3304" s="178">
        <v>984</v>
      </c>
      <c r="R3304" s="178">
        <v>23505</v>
      </c>
      <c r="S3304">
        <v>0</v>
      </c>
      <c r="T3304">
        <v>0</v>
      </c>
      <c r="U3304">
        <v>0</v>
      </c>
      <c r="W3304">
        <v>0</v>
      </c>
      <c r="X3304">
        <v>0</v>
      </c>
      <c r="Y3304">
        <v>0</v>
      </c>
      <c r="AB3304" s="180">
        <v>44285</v>
      </c>
      <c r="AC3304">
        <v>1</v>
      </c>
      <c r="AD3304" t="s">
        <v>1922</v>
      </c>
      <c r="AE3304">
        <v>1</v>
      </c>
      <c r="AF3304">
        <v>30</v>
      </c>
      <c r="AG3304">
        <v>0</v>
      </c>
      <c r="AN3304">
        <v>1</v>
      </c>
      <c r="AO3304">
        <v>1</v>
      </c>
      <c r="AR3304" s="178">
        <v>90899</v>
      </c>
      <c r="AS3304" t="s">
        <v>1921</v>
      </c>
      <c r="AT3304">
        <v>0</v>
      </c>
      <c r="AU3304">
        <v>0</v>
      </c>
      <c r="AV3304">
        <v>890480123</v>
      </c>
      <c r="AW3304" t="s">
        <v>1920</v>
      </c>
      <c r="AX3304">
        <v>5</v>
      </c>
      <c r="BC3304">
        <v>2</v>
      </c>
      <c r="BD3304">
        <v>7</v>
      </c>
      <c r="BE3304">
        <v>2</v>
      </c>
    </row>
    <row r="3305" spans="1:57" x14ac:dyDescent="0.25">
      <c r="A3305" s="179">
        <f t="shared" si="51"/>
        <v>0</v>
      </c>
      <c r="B3305" t="s">
        <v>1923</v>
      </c>
      <c r="C3305">
        <v>73088424</v>
      </c>
      <c r="D3305">
        <v>144105</v>
      </c>
      <c r="E3305">
        <v>4</v>
      </c>
      <c r="F3305">
        <v>550014431</v>
      </c>
      <c r="G3305" s="180">
        <v>42815</v>
      </c>
      <c r="H3305" s="180">
        <v>45260</v>
      </c>
      <c r="I3305">
        <v>0</v>
      </c>
      <c r="J3305">
        <v>1</v>
      </c>
      <c r="K3305">
        <v>4</v>
      </c>
      <c r="L3305">
        <v>30</v>
      </c>
      <c r="M3305">
        <v>2</v>
      </c>
      <c r="N3305" s="170">
        <v>22490513</v>
      </c>
      <c r="O3305" s="170">
        <v>24960000</v>
      </c>
      <c r="P3305" s="178">
        <v>28152</v>
      </c>
      <c r="Q3305" s="178">
        <v>1082</v>
      </c>
      <c r="R3305" s="178">
        <v>25872</v>
      </c>
      <c r="S3305">
        <v>0</v>
      </c>
      <c r="T3305">
        <v>0</v>
      </c>
      <c r="U3305">
        <v>0</v>
      </c>
      <c r="W3305">
        <v>0</v>
      </c>
      <c r="X3305">
        <v>0</v>
      </c>
      <c r="Y3305">
        <v>0</v>
      </c>
      <c r="AB3305" s="180">
        <v>44285</v>
      </c>
      <c r="AC3305">
        <v>1</v>
      </c>
      <c r="AD3305" t="s">
        <v>1922</v>
      </c>
      <c r="AE3305">
        <v>1</v>
      </c>
      <c r="AF3305">
        <v>30</v>
      </c>
      <c r="AG3305">
        <v>0</v>
      </c>
      <c r="AN3305">
        <v>1</v>
      </c>
      <c r="AO3305">
        <v>1</v>
      </c>
      <c r="AR3305" s="178">
        <v>100053</v>
      </c>
      <c r="AS3305" t="s">
        <v>1921</v>
      </c>
      <c r="AT3305">
        <v>0</v>
      </c>
      <c r="AU3305">
        <v>0</v>
      </c>
      <c r="AV3305">
        <v>890480123</v>
      </c>
      <c r="AW3305" t="s">
        <v>1920</v>
      </c>
      <c r="AX3305">
        <v>5</v>
      </c>
      <c r="BC3305">
        <v>2</v>
      </c>
      <c r="BD3305">
        <v>7</v>
      </c>
      <c r="BE3305">
        <v>2</v>
      </c>
    </row>
    <row r="3306" spans="1:57" x14ac:dyDescent="0.25">
      <c r="A3306" s="179">
        <f t="shared" si="51"/>
        <v>0</v>
      </c>
      <c r="B3306" t="s">
        <v>1923</v>
      </c>
      <c r="C3306">
        <v>73088424</v>
      </c>
      <c r="D3306">
        <v>144105</v>
      </c>
      <c r="E3306">
        <v>4</v>
      </c>
      <c r="F3306">
        <v>550015341</v>
      </c>
      <c r="G3306" s="180">
        <v>42881</v>
      </c>
      <c r="H3306" s="180">
        <v>45260</v>
      </c>
      <c r="I3306">
        <v>0</v>
      </c>
      <c r="J3306">
        <v>1</v>
      </c>
      <c r="K3306">
        <v>4</v>
      </c>
      <c r="L3306">
        <v>30</v>
      </c>
      <c r="M3306">
        <v>2</v>
      </c>
      <c r="N3306" s="170">
        <v>22490513</v>
      </c>
      <c r="O3306" s="170">
        <v>24960000</v>
      </c>
      <c r="P3306" s="178">
        <v>12519</v>
      </c>
      <c r="Q3306" s="178">
        <v>481</v>
      </c>
      <c r="R3306" s="178">
        <v>11494</v>
      </c>
      <c r="S3306">
        <v>0</v>
      </c>
      <c r="T3306">
        <v>0</v>
      </c>
      <c r="U3306">
        <v>0</v>
      </c>
      <c r="W3306">
        <v>0</v>
      </c>
      <c r="X3306">
        <v>0</v>
      </c>
      <c r="Y3306">
        <v>0</v>
      </c>
      <c r="AB3306" s="180">
        <v>44285</v>
      </c>
      <c r="AC3306">
        <v>1</v>
      </c>
      <c r="AD3306" t="s">
        <v>1922</v>
      </c>
      <c r="AE3306">
        <v>1</v>
      </c>
      <c r="AF3306">
        <v>30</v>
      </c>
      <c r="AG3306">
        <v>0</v>
      </c>
      <c r="AN3306">
        <v>1</v>
      </c>
      <c r="AO3306">
        <v>1</v>
      </c>
      <c r="AR3306" s="178">
        <v>44450</v>
      </c>
      <c r="AS3306" t="s">
        <v>1921</v>
      </c>
      <c r="AT3306">
        <v>0</v>
      </c>
      <c r="AU3306">
        <v>0</v>
      </c>
      <c r="AV3306">
        <v>890480123</v>
      </c>
      <c r="AW3306" t="s">
        <v>1920</v>
      </c>
      <c r="AX3306">
        <v>5</v>
      </c>
      <c r="BC3306">
        <v>2</v>
      </c>
      <c r="BD3306">
        <v>7</v>
      </c>
      <c r="BE3306">
        <v>2</v>
      </c>
    </row>
    <row r="3307" spans="1:57" x14ac:dyDescent="0.25">
      <c r="A3307" s="179">
        <f t="shared" si="51"/>
        <v>0</v>
      </c>
      <c r="B3307" t="s">
        <v>1923</v>
      </c>
      <c r="C3307">
        <v>73088424</v>
      </c>
      <c r="D3307">
        <v>144105</v>
      </c>
      <c r="E3307">
        <v>4</v>
      </c>
      <c r="F3307">
        <v>550015403</v>
      </c>
      <c r="G3307" s="180">
        <v>42886</v>
      </c>
      <c r="H3307" s="180">
        <v>45260</v>
      </c>
      <c r="I3307">
        <v>0</v>
      </c>
      <c r="J3307">
        <v>1</v>
      </c>
      <c r="K3307">
        <v>4</v>
      </c>
      <c r="L3307">
        <v>30</v>
      </c>
      <c r="M3307">
        <v>2</v>
      </c>
      <c r="N3307" s="170">
        <v>22490513</v>
      </c>
      <c r="O3307" s="170">
        <v>24960000</v>
      </c>
      <c r="P3307" s="178">
        <v>105346</v>
      </c>
      <c r="Q3307" s="178">
        <v>4050</v>
      </c>
      <c r="R3307" s="178">
        <v>96806</v>
      </c>
      <c r="S3307">
        <v>0</v>
      </c>
      <c r="T3307">
        <v>0</v>
      </c>
      <c r="U3307">
        <v>0</v>
      </c>
      <c r="W3307">
        <v>0</v>
      </c>
      <c r="X3307">
        <v>0</v>
      </c>
      <c r="Y3307">
        <v>0</v>
      </c>
      <c r="AB3307" s="180">
        <v>44285</v>
      </c>
      <c r="AC3307">
        <v>1</v>
      </c>
      <c r="AD3307" t="s">
        <v>1922</v>
      </c>
      <c r="AE3307">
        <v>1</v>
      </c>
      <c r="AF3307">
        <v>30</v>
      </c>
      <c r="AG3307">
        <v>0</v>
      </c>
      <c r="AN3307">
        <v>1</v>
      </c>
      <c r="AO3307">
        <v>1</v>
      </c>
      <c r="AR3307" s="178">
        <v>374371</v>
      </c>
      <c r="AS3307" t="s">
        <v>1921</v>
      </c>
      <c r="AT3307">
        <v>0</v>
      </c>
      <c r="AU3307">
        <v>0</v>
      </c>
      <c r="AV3307">
        <v>890480123</v>
      </c>
      <c r="AW3307" t="s">
        <v>1920</v>
      </c>
      <c r="AX3307">
        <v>5</v>
      </c>
      <c r="BC3307">
        <v>2</v>
      </c>
      <c r="BD3307">
        <v>7</v>
      </c>
      <c r="BE3307">
        <v>2</v>
      </c>
    </row>
    <row r="3308" spans="1:57" x14ac:dyDescent="0.25">
      <c r="A3308" s="179">
        <f t="shared" si="51"/>
        <v>0</v>
      </c>
      <c r="B3308" t="s">
        <v>1923</v>
      </c>
      <c r="C3308">
        <v>73088424</v>
      </c>
      <c r="D3308">
        <v>144105</v>
      </c>
      <c r="E3308">
        <v>4</v>
      </c>
      <c r="F3308">
        <v>550016105</v>
      </c>
      <c r="G3308" s="180">
        <v>42937</v>
      </c>
      <c r="H3308" s="180">
        <v>45260</v>
      </c>
      <c r="I3308">
        <v>0</v>
      </c>
      <c r="J3308">
        <v>1</v>
      </c>
      <c r="K3308">
        <v>4</v>
      </c>
      <c r="L3308">
        <v>30</v>
      </c>
      <c r="M3308">
        <v>2</v>
      </c>
      <c r="N3308" s="170">
        <v>22490513</v>
      </c>
      <c r="O3308" s="170">
        <v>24960000</v>
      </c>
      <c r="P3308" s="178">
        <v>62345</v>
      </c>
      <c r="Q3308" s="178">
        <v>2397</v>
      </c>
      <c r="R3308" s="178">
        <v>57290</v>
      </c>
      <c r="S3308">
        <v>0</v>
      </c>
      <c r="T3308">
        <v>0</v>
      </c>
      <c r="U3308">
        <v>0</v>
      </c>
      <c r="W3308">
        <v>0</v>
      </c>
      <c r="X3308">
        <v>0</v>
      </c>
      <c r="Y3308">
        <v>0</v>
      </c>
      <c r="AB3308" s="180">
        <v>44285</v>
      </c>
      <c r="AC3308">
        <v>1</v>
      </c>
      <c r="AD3308" t="s">
        <v>1922</v>
      </c>
      <c r="AE3308">
        <v>1</v>
      </c>
      <c r="AF3308">
        <v>30</v>
      </c>
      <c r="AG3308">
        <v>0</v>
      </c>
      <c r="AN3308">
        <v>1</v>
      </c>
      <c r="AO3308">
        <v>1</v>
      </c>
      <c r="AR3308" s="178">
        <v>221554</v>
      </c>
      <c r="AS3308" t="s">
        <v>1921</v>
      </c>
      <c r="AT3308">
        <v>0</v>
      </c>
      <c r="AU3308">
        <v>0</v>
      </c>
      <c r="AV3308">
        <v>890480123</v>
      </c>
      <c r="AW3308" t="s">
        <v>1920</v>
      </c>
      <c r="AX3308">
        <v>5</v>
      </c>
      <c r="BC3308">
        <v>2</v>
      </c>
      <c r="BD3308">
        <v>7</v>
      </c>
      <c r="BE3308">
        <v>2</v>
      </c>
    </row>
    <row r="3309" spans="1:57" x14ac:dyDescent="0.25">
      <c r="A3309" s="179">
        <f t="shared" si="51"/>
        <v>0</v>
      </c>
      <c r="B3309" t="s">
        <v>1923</v>
      </c>
      <c r="C3309">
        <v>73088424</v>
      </c>
      <c r="D3309">
        <v>144105</v>
      </c>
      <c r="E3309">
        <v>4</v>
      </c>
      <c r="F3309">
        <v>550016140</v>
      </c>
      <c r="G3309" s="180">
        <v>42942</v>
      </c>
      <c r="H3309" s="180">
        <v>45260</v>
      </c>
      <c r="I3309">
        <v>0</v>
      </c>
      <c r="J3309">
        <v>1</v>
      </c>
      <c r="K3309">
        <v>4</v>
      </c>
      <c r="L3309">
        <v>30</v>
      </c>
      <c r="M3309">
        <v>2</v>
      </c>
      <c r="N3309" s="170">
        <v>22490513</v>
      </c>
      <c r="O3309" s="170">
        <v>24960000</v>
      </c>
      <c r="P3309" s="178">
        <v>31101</v>
      </c>
      <c r="Q3309" s="178">
        <v>1196</v>
      </c>
      <c r="R3309" s="178">
        <v>28570</v>
      </c>
      <c r="S3309">
        <v>0</v>
      </c>
      <c r="T3309">
        <v>0</v>
      </c>
      <c r="U3309">
        <v>0</v>
      </c>
      <c r="W3309">
        <v>0</v>
      </c>
      <c r="X3309">
        <v>0</v>
      </c>
      <c r="Y3309">
        <v>0</v>
      </c>
      <c r="AB3309" s="180">
        <v>44285</v>
      </c>
      <c r="AC3309">
        <v>1</v>
      </c>
      <c r="AD3309" t="s">
        <v>1922</v>
      </c>
      <c r="AE3309">
        <v>1</v>
      </c>
      <c r="AF3309">
        <v>30</v>
      </c>
      <c r="AG3309">
        <v>0</v>
      </c>
      <c r="AN3309">
        <v>1</v>
      </c>
      <c r="AO3309">
        <v>1</v>
      </c>
      <c r="AR3309" s="178">
        <v>110487</v>
      </c>
      <c r="AS3309" t="s">
        <v>1921</v>
      </c>
      <c r="AT3309">
        <v>0</v>
      </c>
      <c r="AU3309">
        <v>0</v>
      </c>
      <c r="AV3309">
        <v>890480123</v>
      </c>
      <c r="AW3309" t="s">
        <v>1920</v>
      </c>
      <c r="AX3309">
        <v>5</v>
      </c>
      <c r="BC3309">
        <v>2</v>
      </c>
      <c r="BD3309">
        <v>7</v>
      </c>
      <c r="BE3309">
        <v>2</v>
      </c>
    </row>
    <row r="3310" spans="1:57" x14ac:dyDescent="0.25">
      <c r="A3310" s="179">
        <f t="shared" si="51"/>
        <v>0</v>
      </c>
      <c r="B3310" t="s">
        <v>1923</v>
      </c>
      <c r="C3310">
        <v>73088424</v>
      </c>
      <c r="D3310">
        <v>144105</v>
      </c>
      <c r="E3310">
        <v>4</v>
      </c>
      <c r="F3310">
        <v>550016912</v>
      </c>
      <c r="G3310" s="180">
        <v>43002</v>
      </c>
      <c r="H3310" s="180">
        <v>45260</v>
      </c>
      <c r="I3310">
        <v>0</v>
      </c>
      <c r="J3310">
        <v>1</v>
      </c>
      <c r="K3310">
        <v>4</v>
      </c>
      <c r="L3310">
        <v>30</v>
      </c>
      <c r="M3310">
        <v>2</v>
      </c>
      <c r="N3310" s="170">
        <v>22490513</v>
      </c>
      <c r="O3310" s="170">
        <v>24960000</v>
      </c>
      <c r="P3310" s="178">
        <v>61577</v>
      </c>
      <c r="Q3310" s="178">
        <v>2367</v>
      </c>
      <c r="R3310" s="178">
        <v>56579</v>
      </c>
      <c r="S3310">
        <v>0</v>
      </c>
      <c r="T3310">
        <v>0</v>
      </c>
      <c r="U3310">
        <v>0</v>
      </c>
      <c r="W3310">
        <v>0</v>
      </c>
      <c r="X3310">
        <v>0</v>
      </c>
      <c r="Y3310">
        <v>0</v>
      </c>
      <c r="AB3310" s="180">
        <v>44285</v>
      </c>
      <c r="AC3310">
        <v>1</v>
      </c>
      <c r="AD3310" t="s">
        <v>1922</v>
      </c>
      <c r="AE3310">
        <v>1</v>
      </c>
      <c r="AF3310">
        <v>30</v>
      </c>
      <c r="AG3310">
        <v>0</v>
      </c>
      <c r="AN3310">
        <v>1</v>
      </c>
      <c r="AO3310">
        <v>1</v>
      </c>
      <c r="AR3310" s="178">
        <v>218804</v>
      </c>
      <c r="AS3310" t="s">
        <v>1921</v>
      </c>
      <c r="AT3310">
        <v>0</v>
      </c>
      <c r="AU3310">
        <v>0</v>
      </c>
      <c r="AV3310">
        <v>890480123</v>
      </c>
      <c r="AW3310" t="s">
        <v>1920</v>
      </c>
      <c r="AX3310">
        <v>5</v>
      </c>
      <c r="BC3310">
        <v>2</v>
      </c>
      <c r="BD3310">
        <v>7</v>
      </c>
      <c r="BE3310">
        <v>2</v>
      </c>
    </row>
    <row r="3311" spans="1:57" x14ac:dyDescent="0.25">
      <c r="A3311" s="179">
        <f t="shared" si="51"/>
        <v>0</v>
      </c>
      <c r="B3311" t="s">
        <v>1923</v>
      </c>
      <c r="C3311">
        <v>73088424</v>
      </c>
      <c r="D3311">
        <v>144105</v>
      </c>
      <c r="E3311">
        <v>4</v>
      </c>
      <c r="F3311">
        <v>550017288</v>
      </c>
      <c r="G3311" s="180">
        <v>43038</v>
      </c>
      <c r="H3311" s="180">
        <v>45260</v>
      </c>
      <c r="I3311">
        <v>0</v>
      </c>
      <c r="J3311">
        <v>1</v>
      </c>
      <c r="K3311">
        <v>4</v>
      </c>
      <c r="L3311">
        <v>30</v>
      </c>
      <c r="M3311">
        <v>2</v>
      </c>
      <c r="N3311" s="170">
        <v>22490513</v>
      </c>
      <c r="O3311" s="170">
        <v>24960000</v>
      </c>
      <c r="P3311" s="178">
        <v>65008</v>
      </c>
      <c r="Q3311" s="178">
        <v>2499</v>
      </c>
      <c r="R3311" s="178">
        <v>59731</v>
      </c>
      <c r="S3311">
        <v>0</v>
      </c>
      <c r="T3311">
        <v>0</v>
      </c>
      <c r="U3311">
        <v>0</v>
      </c>
      <c r="W3311">
        <v>0</v>
      </c>
      <c r="X3311">
        <v>0</v>
      </c>
      <c r="Y3311">
        <v>0</v>
      </c>
      <c r="AB3311" s="180">
        <v>44285</v>
      </c>
      <c r="AC3311">
        <v>1</v>
      </c>
      <c r="AD3311" t="s">
        <v>1922</v>
      </c>
      <c r="AE3311">
        <v>1</v>
      </c>
      <c r="AF3311">
        <v>30</v>
      </c>
      <c r="AG3311">
        <v>0</v>
      </c>
      <c r="AN3311">
        <v>1</v>
      </c>
      <c r="AO3311">
        <v>1</v>
      </c>
      <c r="AR3311" s="178">
        <v>230994</v>
      </c>
      <c r="AS3311" t="s">
        <v>1921</v>
      </c>
      <c r="AT3311">
        <v>0</v>
      </c>
      <c r="AU3311">
        <v>0</v>
      </c>
      <c r="AV3311">
        <v>890480123</v>
      </c>
      <c r="AW3311" t="s">
        <v>1920</v>
      </c>
      <c r="AX3311">
        <v>5</v>
      </c>
      <c r="BC3311">
        <v>2</v>
      </c>
      <c r="BD3311">
        <v>7</v>
      </c>
      <c r="BE3311">
        <v>2</v>
      </c>
    </row>
    <row r="3312" spans="1:57" x14ac:dyDescent="0.25">
      <c r="A3312" s="179">
        <f t="shared" si="51"/>
        <v>0</v>
      </c>
      <c r="B3312" t="s">
        <v>1923</v>
      </c>
      <c r="C3312">
        <v>73088424</v>
      </c>
      <c r="D3312">
        <v>144105</v>
      </c>
      <c r="E3312">
        <v>4</v>
      </c>
      <c r="F3312">
        <v>550017613</v>
      </c>
      <c r="G3312" s="180">
        <v>43068</v>
      </c>
      <c r="H3312" s="180">
        <v>45260</v>
      </c>
      <c r="I3312">
        <v>0</v>
      </c>
      <c r="J3312">
        <v>1</v>
      </c>
      <c r="K3312">
        <v>4</v>
      </c>
      <c r="L3312">
        <v>30</v>
      </c>
      <c r="M3312">
        <v>2</v>
      </c>
      <c r="N3312" s="170">
        <v>22490513</v>
      </c>
      <c r="O3312" s="170">
        <v>24960000</v>
      </c>
      <c r="P3312" s="178">
        <v>17037</v>
      </c>
      <c r="Q3312" s="178">
        <v>655</v>
      </c>
      <c r="R3312" s="178">
        <v>15655</v>
      </c>
      <c r="S3312">
        <v>0</v>
      </c>
      <c r="T3312">
        <v>0</v>
      </c>
      <c r="U3312">
        <v>0</v>
      </c>
      <c r="W3312">
        <v>0</v>
      </c>
      <c r="X3312">
        <v>0</v>
      </c>
      <c r="Y3312">
        <v>0</v>
      </c>
      <c r="AB3312" s="180">
        <v>44285</v>
      </c>
      <c r="AC3312">
        <v>1</v>
      </c>
      <c r="AD3312" t="s">
        <v>1922</v>
      </c>
      <c r="AE3312">
        <v>1</v>
      </c>
      <c r="AF3312">
        <v>30</v>
      </c>
      <c r="AG3312">
        <v>0</v>
      </c>
      <c r="AN3312">
        <v>1</v>
      </c>
      <c r="AO3312">
        <v>1</v>
      </c>
      <c r="AR3312" s="178">
        <v>60541</v>
      </c>
      <c r="AS3312" t="s">
        <v>1921</v>
      </c>
      <c r="AT3312">
        <v>0</v>
      </c>
      <c r="AU3312">
        <v>0</v>
      </c>
      <c r="AV3312">
        <v>890480123</v>
      </c>
      <c r="AW3312" t="s">
        <v>1920</v>
      </c>
      <c r="AX3312">
        <v>5</v>
      </c>
      <c r="BC3312">
        <v>2</v>
      </c>
      <c r="BD3312">
        <v>7</v>
      </c>
      <c r="BE3312">
        <v>2</v>
      </c>
    </row>
    <row r="3313" spans="1:57" x14ac:dyDescent="0.25">
      <c r="A3313" s="179">
        <f t="shared" si="51"/>
        <v>0</v>
      </c>
      <c r="B3313" t="s">
        <v>1923</v>
      </c>
      <c r="C3313">
        <v>73088424</v>
      </c>
      <c r="D3313">
        <v>144105</v>
      </c>
      <c r="E3313">
        <v>4</v>
      </c>
      <c r="F3313">
        <v>550017761</v>
      </c>
      <c r="G3313" s="180">
        <v>43071</v>
      </c>
      <c r="H3313" s="180">
        <v>45260</v>
      </c>
      <c r="I3313">
        <v>0</v>
      </c>
      <c r="J3313">
        <v>1</v>
      </c>
      <c r="K3313">
        <v>4</v>
      </c>
      <c r="L3313">
        <v>30</v>
      </c>
      <c r="M3313">
        <v>2</v>
      </c>
      <c r="N3313" s="170">
        <v>22490513</v>
      </c>
      <c r="O3313" s="170">
        <v>24960000</v>
      </c>
      <c r="P3313" s="178">
        <v>34367</v>
      </c>
      <c r="Q3313" s="178">
        <v>1321</v>
      </c>
      <c r="R3313" s="178">
        <v>31574</v>
      </c>
      <c r="S3313">
        <v>0</v>
      </c>
      <c r="T3313">
        <v>0</v>
      </c>
      <c r="U3313">
        <v>0</v>
      </c>
      <c r="W3313">
        <v>0</v>
      </c>
      <c r="X3313">
        <v>0</v>
      </c>
      <c r="Y3313">
        <v>0</v>
      </c>
      <c r="AB3313" s="180">
        <v>44285</v>
      </c>
      <c r="AC3313">
        <v>1</v>
      </c>
      <c r="AD3313" t="s">
        <v>1922</v>
      </c>
      <c r="AE3313">
        <v>1</v>
      </c>
      <c r="AF3313">
        <v>30</v>
      </c>
      <c r="AG3313">
        <v>0</v>
      </c>
      <c r="AN3313">
        <v>1</v>
      </c>
      <c r="AO3313">
        <v>1</v>
      </c>
      <c r="AR3313" s="178">
        <v>122104</v>
      </c>
      <c r="AS3313" t="s">
        <v>1921</v>
      </c>
      <c r="AT3313">
        <v>0</v>
      </c>
      <c r="AU3313">
        <v>0</v>
      </c>
      <c r="AV3313">
        <v>890480123</v>
      </c>
      <c r="AW3313" t="s">
        <v>1920</v>
      </c>
      <c r="AX3313">
        <v>5</v>
      </c>
      <c r="BC3313">
        <v>2</v>
      </c>
      <c r="BD3313">
        <v>7</v>
      </c>
      <c r="BE3313">
        <v>2</v>
      </c>
    </row>
    <row r="3314" spans="1:57" x14ac:dyDescent="0.25">
      <c r="A3314" s="179">
        <f t="shared" si="51"/>
        <v>0</v>
      </c>
      <c r="B3314" t="s">
        <v>1923</v>
      </c>
      <c r="C3314">
        <v>73088424</v>
      </c>
      <c r="D3314">
        <v>144105</v>
      </c>
      <c r="E3314">
        <v>4</v>
      </c>
      <c r="F3314">
        <v>550018015</v>
      </c>
      <c r="G3314" s="180">
        <v>43112</v>
      </c>
      <c r="H3314" s="180">
        <v>45260</v>
      </c>
      <c r="I3314">
        <v>0</v>
      </c>
      <c r="J3314">
        <v>1</v>
      </c>
      <c r="K3314">
        <v>4</v>
      </c>
      <c r="L3314">
        <v>30</v>
      </c>
      <c r="M3314">
        <v>2</v>
      </c>
      <c r="N3314" s="170">
        <v>22490513</v>
      </c>
      <c r="O3314" s="170">
        <v>24960000</v>
      </c>
      <c r="P3314" s="178">
        <v>68889</v>
      </c>
      <c r="Q3314" s="178">
        <v>2648</v>
      </c>
      <c r="R3314" s="178">
        <v>63291</v>
      </c>
      <c r="S3314">
        <v>0</v>
      </c>
      <c r="T3314">
        <v>0</v>
      </c>
      <c r="U3314">
        <v>0</v>
      </c>
      <c r="W3314">
        <v>0</v>
      </c>
      <c r="X3314">
        <v>0</v>
      </c>
      <c r="Y3314">
        <v>0</v>
      </c>
      <c r="AB3314" s="180">
        <v>44285</v>
      </c>
      <c r="AC3314">
        <v>1</v>
      </c>
      <c r="AD3314" t="s">
        <v>1922</v>
      </c>
      <c r="AE3314">
        <v>1</v>
      </c>
      <c r="AF3314">
        <v>30</v>
      </c>
      <c r="AG3314">
        <v>0</v>
      </c>
      <c r="AN3314">
        <v>1</v>
      </c>
      <c r="AO3314">
        <v>1</v>
      </c>
      <c r="AR3314" s="178">
        <v>244761</v>
      </c>
      <c r="AS3314" t="s">
        <v>1921</v>
      </c>
      <c r="AT3314">
        <v>0</v>
      </c>
      <c r="AU3314">
        <v>0</v>
      </c>
      <c r="AV3314">
        <v>890480123</v>
      </c>
      <c r="AW3314" t="s">
        <v>1920</v>
      </c>
      <c r="AX3314">
        <v>5</v>
      </c>
      <c r="BC3314">
        <v>2</v>
      </c>
      <c r="BD3314">
        <v>7</v>
      </c>
      <c r="BE3314">
        <v>2</v>
      </c>
    </row>
    <row r="3315" spans="1:57" x14ac:dyDescent="0.25">
      <c r="A3315" s="179">
        <f t="shared" si="51"/>
        <v>0</v>
      </c>
      <c r="B3315" t="s">
        <v>1923</v>
      </c>
      <c r="C3315">
        <v>73088424</v>
      </c>
      <c r="D3315">
        <v>144105</v>
      </c>
      <c r="E3315">
        <v>4</v>
      </c>
      <c r="F3315">
        <v>550019025</v>
      </c>
      <c r="G3315" s="180">
        <v>43254</v>
      </c>
      <c r="H3315" s="180">
        <v>45260</v>
      </c>
      <c r="I3315">
        <v>0</v>
      </c>
      <c r="J3315">
        <v>1</v>
      </c>
      <c r="K3315">
        <v>4</v>
      </c>
      <c r="L3315">
        <v>30</v>
      </c>
      <c r="M3315">
        <v>2</v>
      </c>
      <c r="N3315" s="170">
        <v>22490513</v>
      </c>
      <c r="O3315" s="170">
        <v>24960000</v>
      </c>
      <c r="P3315" s="178">
        <v>125322</v>
      </c>
      <c r="Q3315" s="178">
        <v>4818</v>
      </c>
      <c r="R3315" s="178">
        <v>115143</v>
      </c>
      <c r="S3315">
        <v>0</v>
      </c>
      <c r="T3315">
        <v>0</v>
      </c>
      <c r="U3315">
        <v>0</v>
      </c>
      <c r="W3315">
        <v>0</v>
      </c>
      <c r="X3315">
        <v>0</v>
      </c>
      <c r="Y3315">
        <v>0</v>
      </c>
      <c r="AB3315" s="180">
        <v>44285</v>
      </c>
      <c r="AC3315">
        <v>1</v>
      </c>
      <c r="AD3315" t="s">
        <v>1922</v>
      </c>
      <c r="AE3315">
        <v>1</v>
      </c>
      <c r="AF3315">
        <v>30</v>
      </c>
      <c r="AG3315">
        <v>0</v>
      </c>
      <c r="AN3315">
        <v>1</v>
      </c>
      <c r="AO3315">
        <v>1</v>
      </c>
      <c r="AR3315" s="178">
        <v>445284</v>
      </c>
      <c r="AS3315" t="s">
        <v>1921</v>
      </c>
      <c r="AT3315">
        <v>0</v>
      </c>
      <c r="AU3315">
        <v>0</v>
      </c>
      <c r="AV3315">
        <v>890480123</v>
      </c>
      <c r="AW3315" t="s">
        <v>1920</v>
      </c>
      <c r="AX3315">
        <v>5</v>
      </c>
      <c r="BC3315">
        <v>2</v>
      </c>
      <c r="BD3315">
        <v>7</v>
      </c>
      <c r="BE3315">
        <v>2</v>
      </c>
    </row>
    <row r="3316" spans="1:57" x14ac:dyDescent="0.25">
      <c r="A3316" s="179">
        <f t="shared" si="51"/>
        <v>0</v>
      </c>
      <c r="B3316" t="s">
        <v>1923</v>
      </c>
      <c r="C3316">
        <v>73088424</v>
      </c>
      <c r="D3316">
        <v>144105</v>
      </c>
      <c r="E3316">
        <v>4</v>
      </c>
      <c r="F3316">
        <v>550019072</v>
      </c>
      <c r="G3316" s="180">
        <v>43260</v>
      </c>
      <c r="H3316" s="180">
        <v>45260</v>
      </c>
      <c r="I3316">
        <v>0</v>
      </c>
      <c r="J3316">
        <v>1</v>
      </c>
      <c r="K3316">
        <v>4</v>
      </c>
      <c r="L3316">
        <v>30</v>
      </c>
      <c r="M3316">
        <v>2</v>
      </c>
      <c r="N3316" s="170">
        <v>22490513</v>
      </c>
      <c r="O3316" s="170">
        <v>24960000</v>
      </c>
      <c r="P3316" s="178">
        <v>55095</v>
      </c>
      <c r="Q3316" s="178">
        <v>2118</v>
      </c>
      <c r="R3316" s="178">
        <v>50618</v>
      </c>
      <c r="S3316">
        <v>0</v>
      </c>
      <c r="T3316">
        <v>0</v>
      </c>
      <c r="U3316">
        <v>0</v>
      </c>
      <c r="W3316">
        <v>0</v>
      </c>
      <c r="X3316">
        <v>0</v>
      </c>
      <c r="Y3316">
        <v>0</v>
      </c>
      <c r="AB3316" s="180">
        <v>44285</v>
      </c>
      <c r="AC3316">
        <v>1</v>
      </c>
      <c r="AD3316" t="s">
        <v>1922</v>
      </c>
      <c r="AE3316">
        <v>1</v>
      </c>
      <c r="AF3316">
        <v>30</v>
      </c>
      <c r="AG3316">
        <v>0</v>
      </c>
      <c r="AN3316">
        <v>1</v>
      </c>
      <c r="AO3316">
        <v>1</v>
      </c>
      <c r="AR3316" s="178">
        <v>195751</v>
      </c>
      <c r="AS3316" t="s">
        <v>1921</v>
      </c>
      <c r="AT3316">
        <v>0</v>
      </c>
      <c r="AU3316">
        <v>0</v>
      </c>
      <c r="AV3316">
        <v>890480123</v>
      </c>
      <c r="AW3316" t="s">
        <v>1920</v>
      </c>
      <c r="AX3316">
        <v>5</v>
      </c>
      <c r="BC3316">
        <v>2</v>
      </c>
      <c r="BD3316">
        <v>7</v>
      </c>
      <c r="BE3316">
        <v>2</v>
      </c>
    </row>
    <row r="3317" spans="1:57" x14ac:dyDescent="0.25">
      <c r="A3317" s="179">
        <f t="shared" si="51"/>
        <v>0</v>
      </c>
      <c r="B3317" t="s">
        <v>1923</v>
      </c>
      <c r="C3317">
        <v>73088424</v>
      </c>
      <c r="D3317">
        <v>144105</v>
      </c>
      <c r="E3317">
        <v>4</v>
      </c>
      <c r="F3317">
        <v>550019084</v>
      </c>
      <c r="G3317" s="180">
        <v>43262</v>
      </c>
      <c r="H3317" s="180">
        <v>45260</v>
      </c>
      <c r="I3317">
        <v>0</v>
      </c>
      <c r="J3317">
        <v>1</v>
      </c>
      <c r="K3317">
        <v>4</v>
      </c>
      <c r="L3317">
        <v>30</v>
      </c>
      <c r="M3317">
        <v>2</v>
      </c>
      <c r="N3317" s="170">
        <v>22490513</v>
      </c>
      <c r="O3317" s="170">
        <v>24960000</v>
      </c>
      <c r="P3317" s="178">
        <v>98139</v>
      </c>
      <c r="Q3317" s="178">
        <v>3773</v>
      </c>
      <c r="R3317" s="178">
        <v>90184</v>
      </c>
      <c r="S3317">
        <v>0</v>
      </c>
      <c r="T3317">
        <v>0</v>
      </c>
      <c r="U3317">
        <v>0</v>
      </c>
      <c r="W3317">
        <v>0</v>
      </c>
      <c r="X3317">
        <v>0</v>
      </c>
      <c r="Y3317">
        <v>0</v>
      </c>
      <c r="AB3317" s="180">
        <v>44285</v>
      </c>
      <c r="AC3317">
        <v>1</v>
      </c>
      <c r="AD3317" t="s">
        <v>1922</v>
      </c>
      <c r="AE3317">
        <v>1</v>
      </c>
      <c r="AF3317">
        <v>30</v>
      </c>
      <c r="AG3317">
        <v>0</v>
      </c>
      <c r="AN3317">
        <v>1</v>
      </c>
      <c r="AO3317">
        <v>1</v>
      </c>
      <c r="AR3317" s="178">
        <v>348762</v>
      </c>
      <c r="AS3317" t="s">
        <v>1921</v>
      </c>
      <c r="AT3317">
        <v>0</v>
      </c>
      <c r="AU3317">
        <v>0</v>
      </c>
      <c r="AV3317">
        <v>890480123</v>
      </c>
      <c r="AW3317" t="s">
        <v>1920</v>
      </c>
      <c r="AX3317">
        <v>5</v>
      </c>
      <c r="BC3317">
        <v>2</v>
      </c>
      <c r="BD3317">
        <v>7</v>
      </c>
      <c r="BE3317">
        <v>2</v>
      </c>
    </row>
    <row r="3318" spans="1:57" x14ac:dyDescent="0.25">
      <c r="A3318" s="179">
        <f t="shared" si="51"/>
        <v>0</v>
      </c>
      <c r="B3318" t="s">
        <v>1923</v>
      </c>
      <c r="C3318">
        <v>73088424</v>
      </c>
      <c r="D3318">
        <v>144105</v>
      </c>
      <c r="E3318">
        <v>4</v>
      </c>
      <c r="F3318">
        <v>550019333</v>
      </c>
      <c r="G3318" s="180">
        <v>43301</v>
      </c>
      <c r="H3318" s="180">
        <v>45260</v>
      </c>
      <c r="I3318">
        <v>0</v>
      </c>
      <c r="J3318">
        <v>1</v>
      </c>
      <c r="K3318">
        <v>4</v>
      </c>
      <c r="L3318">
        <v>30</v>
      </c>
      <c r="M3318">
        <v>2</v>
      </c>
      <c r="N3318" s="170">
        <v>22490513</v>
      </c>
      <c r="O3318" s="170">
        <v>24960000</v>
      </c>
      <c r="P3318" s="178">
        <v>83942</v>
      </c>
      <c r="Q3318" s="178">
        <v>3227</v>
      </c>
      <c r="R3318" s="178">
        <v>77127</v>
      </c>
      <c r="S3318">
        <v>0</v>
      </c>
      <c r="T3318">
        <v>0</v>
      </c>
      <c r="U3318">
        <v>0</v>
      </c>
      <c r="W3318">
        <v>0</v>
      </c>
      <c r="X3318">
        <v>0</v>
      </c>
      <c r="Y3318">
        <v>0</v>
      </c>
      <c r="AB3318" s="180">
        <v>44285</v>
      </c>
      <c r="AC3318">
        <v>1</v>
      </c>
      <c r="AD3318" t="s">
        <v>1922</v>
      </c>
      <c r="AE3318">
        <v>1</v>
      </c>
      <c r="AF3318">
        <v>30</v>
      </c>
      <c r="AG3318">
        <v>0</v>
      </c>
      <c r="AN3318">
        <v>1</v>
      </c>
      <c r="AO3318">
        <v>1</v>
      </c>
      <c r="AR3318" s="178">
        <v>298268</v>
      </c>
      <c r="AS3318" t="s">
        <v>1921</v>
      </c>
      <c r="AT3318">
        <v>0</v>
      </c>
      <c r="AU3318">
        <v>0</v>
      </c>
      <c r="AV3318">
        <v>890480123</v>
      </c>
      <c r="AW3318" t="s">
        <v>1920</v>
      </c>
      <c r="AX3318">
        <v>5</v>
      </c>
      <c r="BC3318">
        <v>2</v>
      </c>
      <c r="BD3318">
        <v>7</v>
      </c>
      <c r="BE3318">
        <v>2</v>
      </c>
    </row>
    <row r="3319" spans="1:57" x14ac:dyDescent="0.25">
      <c r="A3319" s="179">
        <f t="shared" si="51"/>
        <v>0</v>
      </c>
      <c r="B3319" t="s">
        <v>1923</v>
      </c>
      <c r="C3319">
        <v>73088424</v>
      </c>
      <c r="D3319">
        <v>144105</v>
      </c>
      <c r="E3319">
        <v>4</v>
      </c>
      <c r="F3319">
        <v>550019593</v>
      </c>
      <c r="G3319" s="180">
        <v>43341</v>
      </c>
      <c r="H3319" s="180">
        <v>45260</v>
      </c>
      <c r="I3319">
        <v>0</v>
      </c>
      <c r="J3319">
        <v>1</v>
      </c>
      <c r="K3319">
        <v>4</v>
      </c>
      <c r="L3319">
        <v>30</v>
      </c>
      <c r="M3319">
        <v>2</v>
      </c>
      <c r="N3319" s="170">
        <v>22490513</v>
      </c>
      <c r="O3319" s="170">
        <v>24960000</v>
      </c>
      <c r="P3319" s="178">
        <v>65326</v>
      </c>
      <c r="Q3319" s="178">
        <v>2511</v>
      </c>
      <c r="R3319" s="178">
        <v>60019</v>
      </c>
      <c r="S3319">
        <v>0</v>
      </c>
      <c r="T3319">
        <v>0</v>
      </c>
      <c r="U3319">
        <v>0</v>
      </c>
      <c r="W3319">
        <v>0</v>
      </c>
      <c r="X3319">
        <v>0</v>
      </c>
      <c r="Y3319">
        <v>0</v>
      </c>
      <c r="AB3319" s="180">
        <v>44285</v>
      </c>
      <c r="AC3319">
        <v>1</v>
      </c>
      <c r="AD3319" t="s">
        <v>1922</v>
      </c>
      <c r="AE3319">
        <v>1</v>
      </c>
      <c r="AF3319">
        <v>30</v>
      </c>
      <c r="AG3319">
        <v>0</v>
      </c>
      <c r="AN3319">
        <v>1</v>
      </c>
      <c r="AO3319">
        <v>1</v>
      </c>
      <c r="AR3319" s="178">
        <v>232107</v>
      </c>
      <c r="AS3319" t="s">
        <v>1921</v>
      </c>
      <c r="AT3319">
        <v>0</v>
      </c>
      <c r="AU3319">
        <v>0</v>
      </c>
      <c r="AV3319">
        <v>890480123</v>
      </c>
      <c r="AW3319" t="s">
        <v>1920</v>
      </c>
      <c r="AX3319">
        <v>5</v>
      </c>
      <c r="BC3319">
        <v>2</v>
      </c>
      <c r="BD3319">
        <v>7</v>
      </c>
      <c r="BE3319">
        <v>2</v>
      </c>
    </row>
    <row r="3320" spans="1:57" x14ac:dyDescent="0.25">
      <c r="A3320" s="179">
        <f t="shared" si="51"/>
        <v>0</v>
      </c>
      <c r="B3320" t="s">
        <v>1923</v>
      </c>
      <c r="C3320">
        <v>73088424</v>
      </c>
      <c r="D3320">
        <v>144105</v>
      </c>
      <c r="E3320">
        <v>4</v>
      </c>
      <c r="F3320">
        <v>550019714</v>
      </c>
      <c r="G3320" s="180">
        <v>43358</v>
      </c>
      <c r="H3320" s="180">
        <v>45260</v>
      </c>
      <c r="I3320">
        <v>0</v>
      </c>
      <c r="J3320">
        <v>1</v>
      </c>
      <c r="K3320">
        <v>4</v>
      </c>
      <c r="L3320">
        <v>30</v>
      </c>
      <c r="M3320">
        <v>2</v>
      </c>
      <c r="N3320" s="170">
        <v>22490513</v>
      </c>
      <c r="O3320" s="170">
        <v>24960000</v>
      </c>
      <c r="P3320" s="178">
        <v>34498</v>
      </c>
      <c r="Q3320" s="178">
        <v>1326</v>
      </c>
      <c r="R3320" s="178">
        <v>31695</v>
      </c>
      <c r="S3320">
        <v>0</v>
      </c>
      <c r="T3320">
        <v>0</v>
      </c>
      <c r="U3320">
        <v>0</v>
      </c>
      <c r="W3320">
        <v>0</v>
      </c>
      <c r="X3320">
        <v>0</v>
      </c>
      <c r="Y3320">
        <v>0</v>
      </c>
      <c r="AB3320" s="180">
        <v>44285</v>
      </c>
      <c r="AC3320">
        <v>1</v>
      </c>
      <c r="AD3320" t="s">
        <v>1922</v>
      </c>
      <c r="AE3320">
        <v>1</v>
      </c>
      <c r="AF3320">
        <v>30</v>
      </c>
      <c r="AG3320">
        <v>0</v>
      </c>
      <c r="AN3320">
        <v>1</v>
      </c>
      <c r="AO3320">
        <v>1</v>
      </c>
      <c r="AR3320" s="178">
        <v>122572</v>
      </c>
      <c r="AS3320" t="s">
        <v>1921</v>
      </c>
      <c r="AT3320">
        <v>0</v>
      </c>
      <c r="AU3320">
        <v>0</v>
      </c>
      <c r="AV3320">
        <v>890480123</v>
      </c>
      <c r="AW3320" t="s">
        <v>1920</v>
      </c>
      <c r="AX3320">
        <v>5</v>
      </c>
      <c r="BC3320">
        <v>2</v>
      </c>
      <c r="BD3320">
        <v>7</v>
      </c>
      <c r="BE3320">
        <v>2</v>
      </c>
    </row>
    <row r="3321" spans="1:57" x14ac:dyDescent="0.25">
      <c r="A3321" s="179">
        <f t="shared" si="51"/>
        <v>0</v>
      </c>
      <c r="B3321" t="s">
        <v>1923</v>
      </c>
      <c r="C3321">
        <v>73088424</v>
      </c>
      <c r="D3321">
        <v>144105</v>
      </c>
      <c r="E3321">
        <v>4</v>
      </c>
      <c r="F3321">
        <v>550020069</v>
      </c>
      <c r="G3321" s="180">
        <v>43415</v>
      </c>
      <c r="H3321" s="180">
        <v>45260</v>
      </c>
      <c r="I3321">
        <v>0</v>
      </c>
      <c r="J3321">
        <v>1</v>
      </c>
      <c r="K3321">
        <v>4</v>
      </c>
      <c r="L3321">
        <v>30</v>
      </c>
      <c r="M3321">
        <v>2</v>
      </c>
      <c r="N3321" s="170">
        <v>22490513</v>
      </c>
      <c r="O3321" s="170">
        <v>24960000</v>
      </c>
      <c r="P3321" s="178">
        <v>35684</v>
      </c>
      <c r="Q3321" s="178">
        <v>1372</v>
      </c>
      <c r="R3321" s="178">
        <v>32792</v>
      </c>
      <c r="S3321">
        <v>0</v>
      </c>
      <c r="T3321">
        <v>0</v>
      </c>
      <c r="U3321">
        <v>0</v>
      </c>
      <c r="W3321">
        <v>0</v>
      </c>
      <c r="X3321">
        <v>0</v>
      </c>
      <c r="Y3321">
        <v>0</v>
      </c>
      <c r="AB3321" s="180">
        <v>44285</v>
      </c>
      <c r="AC3321">
        <v>1</v>
      </c>
      <c r="AD3321" t="s">
        <v>1922</v>
      </c>
      <c r="AE3321">
        <v>1</v>
      </c>
      <c r="AF3321">
        <v>30</v>
      </c>
      <c r="AG3321">
        <v>0</v>
      </c>
      <c r="AN3321">
        <v>1</v>
      </c>
      <c r="AO3321">
        <v>1</v>
      </c>
      <c r="AR3321" s="178">
        <v>126814</v>
      </c>
      <c r="AS3321" t="s">
        <v>1921</v>
      </c>
      <c r="AT3321">
        <v>0</v>
      </c>
      <c r="AU3321">
        <v>0</v>
      </c>
      <c r="AV3321">
        <v>890480123</v>
      </c>
      <c r="AW3321" t="s">
        <v>1920</v>
      </c>
      <c r="AX3321">
        <v>5</v>
      </c>
      <c r="BC3321">
        <v>2</v>
      </c>
      <c r="BD3321">
        <v>7</v>
      </c>
      <c r="BE3321">
        <v>2</v>
      </c>
    </row>
    <row r="3322" spans="1:57" x14ac:dyDescent="0.25">
      <c r="A3322" s="179">
        <f t="shared" si="51"/>
        <v>0</v>
      </c>
      <c r="B3322" t="s">
        <v>1923</v>
      </c>
      <c r="C3322">
        <v>73088424</v>
      </c>
      <c r="D3322">
        <v>144105</v>
      </c>
      <c r="E3322">
        <v>4</v>
      </c>
      <c r="F3322">
        <v>550020740</v>
      </c>
      <c r="G3322" s="180">
        <v>43520</v>
      </c>
      <c r="H3322" s="180">
        <v>45260</v>
      </c>
      <c r="I3322">
        <v>0</v>
      </c>
      <c r="J3322">
        <v>1</v>
      </c>
      <c r="K3322">
        <v>4</v>
      </c>
      <c r="L3322">
        <v>30</v>
      </c>
      <c r="M3322">
        <v>2</v>
      </c>
      <c r="N3322" s="170">
        <v>22490513</v>
      </c>
      <c r="O3322" s="170">
        <v>24960000</v>
      </c>
      <c r="P3322" s="178">
        <v>46706</v>
      </c>
      <c r="Q3322" s="178">
        <v>1796</v>
      </c>
      <c r="R3322" s="178">
        <v>42904</v>
      </c>
      <c r="S3322">
        <v>0</v>
      </c>
      <c r="T3322">
        <v>0</v>
      </c>
      <c r="U3322">
        <v>0</v>
      </c>
      <c r="W3322">
        <v>0</v>
      </c>
      <c r="X3322">
        <v>0</v>
      </c>
      <c r="Y3322">
        <v>0</v>
      </c>
      <c r="AB3322" s="180">
        <v>44285</v>
      </c>
      <c r="AC3322">
        <v>1</v>
      </c>
      <c r="AD3322" t="s">
        <v>1922</v>
      </c>
      <c r="AE3322">
        <v>1</v>
      </c>
      <c r="AF3322">
        <v>30</v>
      </c>
      <c r="AG3322">
        <v>0</v>
      </c>
      <c r="AN3322">
        <v>1</v>
      </c>
      <c r="AO3322">
        <v>1</v>
      </c>
      <c r="AR3322" s="178">
        <v>165920</v>
      </c>
      <c r="AS3322" t="s">
        <v>1921</v>
      </c>
      <c r="AT3322">
        <v>0</v>
      </c>
      <c r="AU3322">
        <v>0</v>
      </c>
      <c r="AV3322">
        <v>890480123</v>
      </c>
      <c r="AW3322" t="s">
        <v>1920</v>
      </c>
      <c r="AX3322">
        <v>5</v>
      </c>
      <c r="BC3322">
        <v>2</v>
      </c>
      <c r="BD3322">
        <v>7</v>
      </c>
      <c r="BE3322">
        <v>2</v>
      </c>
    </row>
    <row r="3323" spans="1:57" x14ac:dyDescent="0.25">
      <c r="A3323" s="179">
        <f t="shared" si="51"/>
        <v>0</v>
      </c>
      <c r="B3323" t="s">
        <v>1923</v>
      </c>
      <c r="C3323">
        <v>73088424</v>
      </c>
      <c r="D3323">
        <v>144105</v>
      </c>
      <c r="E3323">
        <v>4</v>
      </c>
      <c r="F3323">
        <v>550020819</v>
      </c>
      <c r="G3323" s="180">
        <v>43536</v>
      </c>
      <c r="H3323" s="180">
        <v>45260</v>
      </c>
      <c r="I3323">
        <v>0</v>
      </c>
      <c r="J3323">
        <v>1</v>
      </c>
      <c r="K3323">
        <v>4</v>
      </c>
      <c r="L3323">
        <v>30</v>
      </c>
      <c r="M3323">
        <v>2</v>
      </c>
      <c r="N3323" s="170">
        <v>22490513</v>
      </c>
      <c r="O3323" s="170">
        <v>24960000</v>
      </c>
      <c r="P3323" s="178">
        <v>161721</v>
      </c>
      <c r="Q3323" s="178">
        <v>6217</v>
      </c>
      <c r="R3323" s="178">
        <v>148607</v>
      </c>
      <c r="S3323">
        <v>0</v>
      </c>
      <c r="T3323">
        <v>0</v>
      </c>
      <c r="U3323">
        <v>0</v>
      </c>
      <c r="W3323">
        <v>0</v>
      </c>
      <c r="X3323">
        <v>0</v>
      </c>
      <c r="Y3323">
        <v>0</v>
      </c>
      <c r="AB3323" s="180">
        <v>44285</v>
      </c>
      <c r="AC3323">
        <v>1</v>
      </c>
      <c r="AD3323" t="s">
        <v>1922</v>
      </c>
      <c r="AE3323">
        <v>1</v>
      </c>
      <c r="AF3323">
        <v>30</v>
      </c>
      <c r="AG3323">
        <v>0</v>
      </c>
      <c r="AN3323">
        <v>1</v>
      </c>
      <c r="AO3323">
        <v>1</v>
      </c>
      <c r="AR3323" s="178">
        <v>574697</v>
      </c>
      <c r="AS3323" t="s">
        <v>1921</v>
      </c>
      <c r="AT3323">
        <v>0</v>
      </c>
      <c r="AU3323">
        <v>0</v>
      </c>
      <c r="AV3323">
        <v>890480123</v>
      </c>
      <c r="AW3323" t="s">
        <v>1920</v>
      </c>
      <c r="AX3323">
        <v>5</v>
      </c>
      <c r="BC3323">
        <v>2</v>
      </c>
      <c r="BD3323">
        <v>7</v>
      </c>
      <c r="BE3323">
        <v>2</v>
      </c>
    </row>
    <row r="3324" spans="1:57" x14ac:dyDescent="0.25">
      <c r="A3324" s="179">
        <f t="shared" si="51"/>
        <v>0</v>
      </c>
      <c r="B3324" t="s">
        <v>1923</v>
      </c>
      <c r="C3324">
        <v>73088424</v>
      </c>
      <c r="D3324">
        <v>144105</v>
      </c>
      <c r="E3324">
        <v>4</v>
      </c>
      <c r="F3324">
        <v>550020851</v>
      </c>
      <c r="G3324" s="180">
        <v>43539</v>
      </c>
      <c r="H3324" s="180">
        <v>45260</v>
      </c>
      <c r="I3324">
        <v>0</v>
      </c>
      <c r="J3324">
        <v>1</v>
      </c>
      <c r="K3324">
        <v>4</v>
      </c>
      <c r="L3324">
        <v>30</v>
      </c>
      <c r="M3324">
        <v>2</v>
      </c>
      <c r="N3324" s="170">
        <v>22490513</v>
      </c>
      <c r="O3324" s="170">
        <v>24960000</v>
      </c>
      <c r="P3324" s="178">
        <v>96168</v>
      </c>
      <c r="Q3324" s="178">
        <v>3697</v>
      </c>
      <c r="R3324" s="178">
        <v>88356</v>
      </c>
      <c r="S3324">
        <v>0</v>
      </c>
      <c r="T3324">
        <v>0</v>
      </c>
      <c r="U3324">
        <v>0</v>
      </c>
      <c r="W3324">
        <v>0</v>
      </c>
      <c r="X3324">
        <v>0</v>
      </c>
      <c r="Y3324">
        <v>0</v>
      </c>
      <c r="AB3324" s="180">
        <v>44285</v>
      </c>
      <c r="AC3324">
        <v>1</v>
      </c>
      <c r="AD3324" t="s">
        <v>1922</v>
      </c>
      <c r="AE3324">
        <v>1</v>
      </c>
      <c r="AF3324">
        <v>30</v>
      </c>
      <c r="AG3324">
        <v>0</v>
      </c>
      <c r="AN3324">
        <v>1</v>
      </c>
      <c r="AO3324">
        <v>1</v>
      </c>
      <c r="AR3324" s="178">
        <v>341693</v>
      </c>
      <c r="AS3324" t="s">
        <v>1921</v>
      </c>
      <c r="AT3324">
        <v>0</v>
      </c>
      <c r="AU3324">
        <v>0</v>
      </c>
      <c r="AV3324">
        <v>890480123</v>
      </c>
      <c r="AW3324" t="s">
        <v>1920</v>
      </c>
      <c r="AX3324">
        <v>5</v>
      </c>
      <c r="BC3324">
        <v>2</v>
      </c>
      <c r="BD3324">
        <v>7</v>
      </c>
      <c r="BE3324">
        <v>2</v>
      </c>
    </row>
    <row r="3325" spans="1:57" x14ac:dyDescent="0.25">
      <c r="A3325" s="179">
        <f t="shared" si="51"/>
        <v>0</v>
      </c>
      <c r="B3325" t="s">
        <v>1923</v>
      </c>
      <c r="C3325">
        <v>73088424</v>
      </c>
      <c r="D3325">
        <v>144105</v>
      </c>
      <c r="E3325">
        <v>4</v>
      </c>
      <c r="F3325">
        <v>550020948</v>
      </c>
      <c r="G3325" s="180">
        <v>43555</v>
      </c>
      <c r="H3325" s="180">
        <v>45260</v>
      </c>
      <c r="I3325">
        <v>0</v>
      </c>
      <c r="J3325">
        <v>1</v>
      </c>
      <c r="K3325">
        <v>4</v>
      </c>
      <c r="L3325">
        <v>30</v>
      </c>
      <c r="M3325">
        <v>2</v>
      </c>
      <c r="N3325" s="170">
        <v>22490513</v>
      </c>
      <c r="O3325" s="170">
        <v>24960000</v>
      </c>
      <c r="P3325" s="178">
        <v>86474</v>
      </c>
      <c r="Q3325" s="178">
        <v>3324</v>
      </c>
      <c r="R3325" s="178">
        <v>79467</v>
      </c>
      <c r="S3325">
        <v>0</v>
      </c>
      <c r="T3325">
        <v>0</v>
      </c>
      <c r="U3325">
        <v>0</v>
      </c>
      <c r="W3325">
        <v>0</v>
      </c>
      <c r="X3325">
        <v>0</v>
      </c>
      <c r="Y3325">
        <v>0</v>
      </c>
      <c r="AB3325" s="180">
        <v>44285</v>
      </c>
      <c r="AC3325">
        <v>1</v>
      </c>
      <c r="AD3325" t="s">
        <v>1922</v>
      </c>
      <c r="AE3325">
        <v>1</v>
      </c>
      <c r="AF3325">
        <v>30</v>
      </c>
      <c r="AG3325">
        <v>0</v>
      </c>
      <c r="AN3325">
        <v>1</v>
      </c>
      <c r="AO3325">
        <v>1</v>
      </c>
      <c r="AR3325" s="178">
        <v>307317</v>
      </c>
      <c r="AS3325" t="s">
        <v>1921</v>
      </c>
      <c r="AT3325">
        <v>0</v>
      </c>
      <c r="AU3325">
        <v>0</v>
      </c>
      <c r="AV3325">
        <v>890480123</v>
      </c>
      <c r="AW3325" t="s">
        <v>1920</v>
      </c>
      <c r="AX3325">
        <v>5</v>
      </c>
      <c r="BC3325">
        <v>2</v>
      </c>
      <c r="BD3325">
        <v>7</v>
      </c>
      <c r="BE3325">
        <v>2</v>
      </c>
    </row>
    <row r="3326" spans="1:57" x14ac:dyDescent="0.25">
      <c r="A3326" s="179">
        <f t="shared" si="51"/>
        <v>0</v>
      </c>
      <c r="B3326" t="s">
        <v>1923</v>
      </c>
      <c r="C3326">
        <v>73088424</v>
      </c>
      <c r="D3326">
        <v>144105</v>
      </c>
      <c r="E3326">
        <v>4</v>
      </c>
      <c r="F3326">
        <v>550020976</v>
      </c>
      <c r="G3326" s="180">
        <v>43560</v>
      </c>
      <c r="H3326" s="180">
        <v>45260</v>
      </c>
      <c r="I3326">
        <v>0</v>
      </c>
      <c r="J3326">
        <v>1</v>
      </c>
      <c r="K3326">
        <v>4</v>
      </c>
      <c r="L3326">
        <v>30</v>
      </c>
      <c r="M3326">
        <v>2</v>
      </c>
      <c r="N3326" s="170">
        <v>22490513</v>
      </c>
      <c r="O3326" s="170">
        <v>24960000</v>
      </c>
      <c r="P3326" s="178">
        <v>56597</v>
      </c>
      <c r="Q3326" s="178">
        <v>2176</v>
      </c>
      <c r="R3326" s="178">
        <v>52001</v>
      </c>
      <c r="S3326">
        <v>0</v>
      </c>
      <c r="T3326">
        <v>0</v>
      </c>
      <c r="U3326">
        <v>0</v>
      </c>
      <c r="W3326">
        <v>0</v>
      </c>
      <c r="X3326">
        <v>0</v>
      </c>
      <c r="Y3326">
        <v>0</v>
      </c>
      <c r="AB3326" s="180">
        <v>44285</v>
      </c>
      <c r="AC3326">
        <v>1</v>
      </c>
      <c r="AD3326" t="s">
        <v>1922</v>
      </c>
      <c r="AE3326">
        <v>1</v>
      </c>
      <c r="AF3326">
        <v>30</v>
      </c>
      <c r="AG3326">
        <v>0</v>
      </c>
      <c r="AN3326">
        <v>1</v>
      </c>
      <c r="AO3326">
        <v>1</v>
      </c>
      <c r="AR3326" s="178">
        <v>201100</v>
      </c>
      <c r="AS3326" t="s">
        <v>1921</v>
      </c>
      <c r="AT3326">
        <v>0</v>
      </c>
      <c r="AU3326">
        <v>0</v>
      </c>
      <c r="AV3326">
        <v>890480123</v>
      </c>
      <c r="AW3326" t="s">
        <v>1920</v>
      </c>
      <c r="AX3326">
        <v>5</v>
      </c>
      <c r="BC3326">
        <v>2</v>
      </c>
      <c r="BD3326">
        <v>7</v>
      </c>
      <c r="BE3326">
        <v>2</v>
      </c>
    </row>
    <row r="3327" spans="1:57" x14ac:dyDescent="0.25">
      <c r="A3327" s="179">
        <f t="shared" si="51"/>
        <v>0</v>
      </c>
      <c r="B3327" t="s">
        <v>1923</v>
      </c>
      <c r="C3327">
        <v>73088424</v>
      </c>
      <c r="D3327">
        <v>144105</v>
      </c>
      <c r="E3327">
        <v>4</v>
      </c>
      <c r="F3327">
        <v>550021303</v>
      </c>
      <c r="G3327" s="180">
        <v>43602</v>
      </c>
      <c r="H3327" s="180">
        <v>45260</v>
      </c>
      <c r="I3327">
        <v>0</v>
      </c>
      <c r="J3327">
        <v>1</v>
      </c>
      <c r="K3327">
        <v>4</v>
      </c>
      <c r="L3327">
        <v>30</v>
      </c>
      <c r="M3327">
        <v>2</v>
      </c>
      <c r="N3327" s="170">
        <v>22490513</v>
      </c>
      <c r="O3327" s="170">
        <v>24960000</v>
      </c>
      <c r="P3327" s="178">
        <v>56341</v>
      </c>
      <c r="Q3327" s="178">
        <v>2166</v>
      </c>
      <c r="R3327" s="178">
        <v>51770</v>
      </c>
      <c r="S3327">
        <v>0</v>
      </c>
      <c r="T3327">
        <v>0</v>
      </c>
      <c r="U3327">
        <v>0</v>
      </c>
      <c r="W3327">
        <v>0</v>
      </c>
      <c r="X3327">
        <v>0</v>
      </c>
      <c r="Y3327">
        <v>0</v>
      </c>
      <c r="AB3327" s="180">
        <v>44285</v>
      </c>
      <c r="AC3327">
        <v>1</v>
      </c>
      <c r="AD3327" t="s">
        <v>1922</v>
      </c>
      <c r="AE3327">
        <v>1</v>
      </c>
      <c r="AF3327">
        <v>30</v>
      </c>
      <c r="AG3327">
        <v>0</v>
      </c>
      <c r="AN3327">
        <v>1</v>
      </c>
      <c r="AO3327">
        <v>1</v>
      </c>
      <c r="AR3327" s="178">
        <v>200207</v>
      </c>
      <c r="AS3327" t="s">
        <v>1921</v>
      </c>
      <c r="AT3327">
        <v>0</v>
      </c>
      <c r="AU3327">
        <v>0</v>
      </c>
      <c r="AV3327">
        <v>890480123</v>
      </c>
      <c r="AW3327" t="s">
        <v>1920</v>
      </c>
      <c r="AX3327">
        <v>5</v>
      </c>
      <c r="BC3327">
        <v>2</v>
      </c>
      <c r="BD3327">
        <v>7</v>
      </c>
      <c r="BE3327">
        <v>2</v>
      </c>
    </row>
    <row r="3328" spans="1:57" x14ac:dyDescent="0.25">
      <c r="A3328" s="179">
        <f t="shared" si="51"/>
        <v>0</v>
      </c>
      <c r="B3328" t="s">
        <v>1923</v>
      </c>
      <c r="C3328">
        <v>73088424</v>
      </c>
      <c r="D3328">
        <v>144105</v>
      </c>
      <c r="E3328">
        <v>4</v>
      </c>
      <c r="F3328">
        <v>550021603</v>
      </c>
      <c r="G3328" s="180">
        <v>43625</v>
      </c>
      <c r="H3328" s="180">
        <v>45260</v>
      </c>
      <c r="I3328">
        <v>0</v>
      </c>
      <c r="J3328">
        <v>1</v>
      </c>
      <c r="K3328">
        <v>4</v>
      </c>
      <c r="L3328">
        <v>30</v>
      </c>
      <c r="M3328">
        <v>2</v>
      </c>
      <c r="N3328" s="170">
        <v>22490513</v>
      </c>
      <c r="O3328" s="170">
        <v>24960000</v>
      </c>
      <c r="P3328" s="178">
        <v>61669</v>
      </c>
      <c r="Q3328" s="178">
        <v>2371</v>
      </c>
      <c r="R3328" s="178">
        <v>56661</v>
      </c>
      <c r="S3328">
        <v>0</v>
      </c>
      <c r="T3328">
        <v>0</v>
      </c>
      <c r="U3328">
        <v>0</v>
      </c>
      <c r="W3328">
        <v>0</v>
      </c>
      <c r="X3328">
        <v>0</v>
      </c>
      <c r="Y3328">
        <v>0</v>
      </c>
      <c r="AB3328" s="180">
        <v>44285</v>
      </c>
      <c r="AC3328">
        <v>1</v>
      </c>
      <c r="AD3328" t="s">
        <v>1922</v>
      </c>
      <c r="AE3328">
        <v>1</v>
      </c>
      <c r="AF3328">
        <v>30</v>
      </c>
      <c r="AG3328">
        <v>0</v>
      </c>
      <c r="AN3328">
        <v>1</v>
      </c>
      <c r="AO3328">
        <v>1</v>
      </c>
      <c r="AR3328" s="178">
        <v>219121</v>
      </c>
      <c r="AS3328" t="s">
        <v>1921</v>
      </c>
      <c r="AT3328">
        <v>0</v>
      </c>
      <c r="AU3328">
        <v>0</v>
      </c>
      <c r="AV3328">
        <v>890480123</v>
      </c>
      <c r="AW3328" t="s">
        <v>1920</v>
      </c>
      <c r="AX3328">
        <v>5</v>
      </c>
      <c r="BC3328">
        <v>2</v>
      </c>
      <c r="BD3328">
        <v>7</v>
      </c>
      <c r="BE3328">
        <v>2</v>
      </c>
    </row>
    <row r="3329" spans="1:57" x14ac:dyDescent="0.25">
      <c r="A3329" s="179">
        <f t="shared" si="51"/>
        <v>0</v>
      </c>
      <c r="B3329" t="s">
        <v>1923</v>
      </c>
      <c r="C3329">
        <v>73088424</v>
      </c>
      <c r="D3329">
        <v>144105</v>
      </c>
      <c r="E3329">
        <v>4</v>
      </c>
      <c r="F3329">
        <v>550021604</v>
      </c>
      <c r="G3329" s="180">
        <v>43625</v>
      </c>
      <c r="H3329" s="180">
        <v>45260</v>
      </c>
      <c r="I3329">
        <v>0</v>
      </c>
      <c r="J3329">
        <v>1</v>
      </c>
      <c r="K3329">
        <v>4</v>
      </c>
      <c r="L3329">
        <v>30</v>
      </c>
      <c r="M3329">
        <v>2</v>
      </c>
      <c r="N3329" s="170">
        <v>22490513</v>
      </c>
      <c r="O3329" s="170">
        <v>24960000</v>
      </c>
      <c r="P3329" s="178">
        <v>30806</v>
      </c>
      <c r="Q3329" s="178">
        <v>1184</v>
      </c>
      <c r="R3329" s="178">
        <v>28306</v>
      </c>
      <c r="S3329">
        <v>0</v>
      </c>
      <c r="T3329">
        <v>0</v>
      </c>
      <c r="U3329">
        <v>0</v>
      </c>
      <c r="W3329">
        <v>0</v>
      </c>
      <c r="X3329">
        <v>0</v>
      </c>
      <c r="Y3329">
        <v>0</v>
      </c>
      <c r="AB3329" s="180">
        <v>44285</v>
      </c>
      <c r="AC3329">
        <v>1</v>
      </c>
      <c r="AD3329" t="s">
        <v>1922</v>
      </c>
      <c r="AE3329">
        <v>1</v>
      </c>
      <c r="AF3329">
        <v>30</v>
      </c>
      <c r="AG3329">
        <v>0</v>
      </c>
      <c r="AN3329">
        <v>1</v>
      </c>
      <c r="AO3329">
        <v>1</v>
      </c>
      <c r="AR3329" s="178">
        <v>109466</v>
      </c>
      <c r="AS3329" t="s">
        <v>1921</v>
      </c>
      <c r="AT3329">
        <v>0</v>
      </c>
      <c r="AU3329">
        <v>0</v>
      </c>
      <c r="AV3329">
        <v>890480123</v>
      </c>
      <c r="AW3329" t="s">
        <v>1920</v>
      </c>
      <c r="AX3329">
        <v>5</v>
      </c>
      <c r="BC3329">
        <v>2</v>
      </c>
      <c r="BD3329">
        <v>7</v>
      </c>
      <c r="BE3329">
        <v>2</v>
      </c>
    </row>
    <row r="3330" spans="1:57" x14ac:dyDescent="0.25">
      <c r="A3330" s="179">
        <f t="shared" ref="A3330:A3393" si="52">IF(+R3330&gt;AR3330,R3330-AR3330,0)</f>
        <v>0</v>
      </c>
      <c r="B3330" t="s">
        <v>1923</v>
      </c>
      <c r="C3330">
        <v>73088424</v>
      </c>
      <c r="D3330">
        <v>144105</v>
      </c>
      <c r="E3330">
        <v>4</v>
      </c>
      <c r="F3330">
        <v>550021847</v>
      </c>
      <c r="G3330" s="180">
        <v>43654</v>
      </c>
      <c r="H3330" s="180">
        <v>45260</v>
      </c>
      <c r="I3330">
        <v>0</v>
      </c>
      <c r="J3330">
        <v>1</v>
      </c>
      <c r="K3330">
        <v>4</v>
      </c>
      <c r="L3330">
        <v>30</v>
      </c>
      <c r="M3330">
        <v>2</v>
      </c>
      <c r="N3330" s="170">
        <v>22490513</v>
      </c>
      <c r="O3330" s="170">
        <v>24960000</v>
      </c>
      <c r="P3330" s="178">
        <v>64414</v>
      </c>
      <c r="Q3330" s="178">
        <v>2476</v>
      </c>
      <c r="R3330" s="178">
        <v>59194</v>
      </c>
      <c r="S3330">
        <v>0</v>
      </c>
      <c r="T3330">
        <v>0</v>
      </c>
      <c r="U3330">
        <v>0</v>
      </c>
      <c r="W3330">
        <v>0</v>
      </c>
      <c r="X3330">
        <v>0</v>
      </c>
      <c r="Y3330">
        <v>0</v>
      </c>
      <c r="AB3330" s="180">
        <v>44285</v>
      </c>
      <c r="AC3330">
        <v>1</v>
      </c>
      <c r="AD3330" t="s">
        <v>1922</v>
      </c>
      <c r="AE3330">
        <v>1</v>
      </c>
      <c r="AF3330">
        <v>30</v>
      </c>
      <c r="AG3330">
        <v>0</v>
      </c>
      <c r="AN3330">
        <v>1</v>
      </c>
      <c r="AO3330">
        <v>1</v>
      </c>
      <c r="AR3330" s="178">
        <v>228917</v>
      </c>
      <c r="AS3330" t="s">
        <v>1921</v>
      </c>
      <c r="AT3330">
        <v>0</v>
      </c>
      <c r="AU3330">
        <v>0</v>
      </c>
      <c r="AV3330">
        <v>890480123</v>
      </c>
      <c r="AW3330" t="s">
        <v>1920</v>
      </c>
      <c r="AX3330">
        <v>5</v>
      </c>
      <c r="BC3330">
        <v>2</v>
      </c>
      <c r="BD3330">
        <v>7</v>
      </c>
      <c r="BE3330">
        <v>2</v>
      </c>
    </row>
    <row r="3331" spans="1:57" x14ac:dyDescent="0.25">
      <c r="A3331" s="179">
        <f t="shared" si="52"/>
        <v>0</v>
      </c>
      <c r="B3331" t="s">
        <v>1923</v>
      </c>
      <c r="C3331">
        <v>73088424</v>
      </c>
      <c r="D3331">
        <v>144105</v>
      </c>
      <c r="E3331">
        <v>4</v>
      </c>
      <c r="F3331">
        <v>550022231</v>
      </c>
      <c r="G3331" s="180">
        <v>43697</v>
      </c>
      <c r="H3331" s="180">
        <v>45260</v>
      </c>
      <c r="I3331">
        <v>0</v>
      </c>
      <c r="J3331">
        <v>1</v>
      </c>
      <c r="K3331">
        <v>4</v>
      </c>
      <c r="L3331">
        <v>30</v>
      </c>
      <c r="M3331">
        <v>2</v>
      </c>
      <c r="N3331" s="170">
        <v>22490513</v>
      </c>
      <c r="O3331" s="170">
        <v>24960000</v>
      </c>
      <c r="P3331" s="178">
        <v>69855</v>
      </c>
      <c r="Q3331" s="178">
        <v>2686</v>
      </c>
      <c r="R3331" s="178">
        <v>64187</v>
      </c>
      <c r="S3331">
        <v>0</v>
      </c>
      <c r="T3331">
        <v>0</v>
      </c>
      <c r="U3331">
        <v>0</v>
      </c>
      <c r="W3331">
        <v>0</v>
      </c>
      <c r="X3331">
        <v>0</v>
      </c>
      <c r="Y3331">
        <v>0</v>
      </c>
      <c r="AB3331" s="180">
        <v>44285</v>
      </c>
      <c r="AC3331">
        <v>1</v>
      </c>
      <c r="AD3331" t="s">
        <v>1922</v>
      </c>
      <c r="AE3331">
        <v>1</v>
      </c>
      <c r="AF3331">
        <v>30</v>
      </c>
      <c r="AG3331">
        <v>0</v>
      </c>
      <c r="AN3331">
        <v>1</v>
      </c>
      <c r="AO3331">
        <v>1</v>
      </c>
      <c r="AR3331" s="178">
        <v>248226</v>
      </c>
      <c r="AS3331" t="s">
        <v>1921</v>
      </c>
      <c r="AT3331">
        <v>0</v>
      </c>
      <c r="AU3331">
        <v>0</v>
      </c>
      <c r="AV3331">
        <v>890480123</v>
      </c>
      <c r="AW3331" t="s">
        <v>1920</v>
      </c>
      <c r="AX3331">
        <v>5</v>
      </c>
      <c r="BC3331">
        <v>2</v>
      </c>
      <c r="BD3331">
        <v>7</v>
      </c>
      <c r="BE3331">
        <v>2</v>
      </c>
    </row>
    <row r="3332" spans="1:57" x14ac:dyDescent="0.25">
      <c r="A3332" s="179">
        <f t="shared" si="52"/>
        <v>0</v>
      </c>
      <c r="B3332" t="s">
        <v>1923</v>
      </c>
      <c r="C3332">
        <v>73088424</v>
      </c>
      <c r="D3332">
        <v>144105</v>
      </c>
      <c r="E3332">
        <v>4</v>
      </c>
      <c r="F3332">
        <v>550023129</v>
      </c>
      <c r="G3332" s="180">
        <v>43792</v>
      </c>
      <c r="H3332" s="180">
        <v>45260</v>
      </c>
      <c r="I3332">
        <v>0</v>
      </c>
      <c r="J3332">
        <v>1</v>
      </c>
      <c r="K3332">
        <v>4</v>
      </c>
      <c r="L3332">
        <v>30</v>
      </c>
      <c r="M3332">
        <v>2</v>
      </c>
      <c r="N3332" s="170">
        <v>22490513</v>
      </c>
      <c r="O3332" s="170">
        <v>24960000</v>
      </c>
      <c r="P3332" s="178">
        <v>218731</v>
      </c>
      <c r="Q3332" s="178">
        <v>8409</v>
      </c>
      <c r="R3332" s="178">
        <v>200682</v>
      </c>
      <c r="S3332">
        <v>0</v>
      </c>
      <c r="T3332">
        <v>0</v>
      </c>
      <c r="U3332">
        <v>0</v>
      </c>
      <c r="W3332">
        <v>0</v>
      </c>
      <c r="X3332">
        <v>0</v>
      </c>
      <c r="Y3332">
        <v>0</v>
      </c>
      <c r="AB3332" s="180">
        <v>44285</v>
      </c>
      <c r="AC3332">
        <v>1</v>
      </c>
      <c r="AD3332" t="s">
        <v>1922</v>
      </c>
      <c r="AE3332">
        <v>1</v>
      </c>
      <c r="AF3332">
        <v>30</v>
      </c>
      <c r="AG3332">
        <v>0</v>
      </c>
      <c r="AN3332">
        <v>1</v>
      </c>
      <c r="AO3332">
        <v>1</v>
      </c>
      <c r="AR3332" s="178">
        <v>776084</v>
      </c>
      <c r="AS3332" t="s">
        <v>1921</v>
      </c>
      <c r="AT3332">
        <v>0</v>
      </c>
      <c r="AU3332">
        <v>0</v>
      </c>
      <c r="AV3332">
        <v>890480123</v>
      </c>
      <c r="AW3332" t="s">
        <v>1920</v>
      </c>
      <c r="AX3332">
        <v>5</v>
      </c>
      <c r="BC3332">
        <v>2</v>
      </c>
      <c r="BD3332">
        <v>7</v>
      </c>
      <c r="BE3332">
        <v>2</v>
      </c>
    </row>
    <row r="3333" spans="1:57" x14ac:dyDescent="0.25">
      <c r="A3333" s="179">
        <f t="shared" si="52"/>
        <v>0</v>
      </c>
      <c r="B3333" t="s">
        <v>1923</v>
      </c>
      <c r="C3333">
        <v>73088424</v>
      </c>
      <c r="D3333">
        <v>144105</v>
      </c>
      <c r="E3333">
        <v>4</v>
      </c>
      <c r="F3333">
        <v>550024883</v>
      </c>
      <c r="G3333" s="180">
        <v>44165</v>
      </c>
      <c r="H3333" s="180">
        <v>45260</v>
      </c>
      <c r="I3333">
        <v>0</v>
      </c>
      <c r="J3333">
        <v>1</v>
      </c>
      <c r="K3333">
        <v>4</v>
      </c>
      <c r="L3333">
        <v>30</v>
      </c>
      <c r="M3333">
        <v>2</v>
      </c>
      <c r="N3333" s="170">
        <v>22490513</v>
      </c>
      <c r="O3333" s="170">
        <v>24960000</v>
      </c>
      <c r="P3333" s="178">
        <v>600000</v>
      </c>
      <c r="Q3333" s="178">
        <v>23066</v>
      </c>
      <c r="R3333" s="178">
        <v>551338</v>
      </c>
      <c r="S3333">
        <v>0</v>
      </c>
      <c r="T3333">
        <v>0</v>
      </c>
      <c r="U3333">
        <v>0</v>
      </c>
      <c r="W3333">
        <v>0</v>
      </c>
      <c r="X3333">
        <v>0</v>
      </c>
      <c r="Y3333">
        <v>0</v>
      </c>
      <c r="AB3333" s="180">
        <v>44285</v>
      </c>
      <c r="AC3333">
        <v>1</v>
      </c>
      <c r="AD3333" t="s">
        <v>1922</v>
      </c>
      <c r="AE3333">
        <v>1</v>
      </c>
      <c r="AF3333">
        <v>30</v>
      </c>
      <c r="AG3333">
        <v>0</v>
      </c>
      <c r="AN3333">
        <v>1</v>
      </c>
      <c r="AO3333">
        <v>1</v>
      </c>
      <c r="AR3333" s="178">
        <v>2132151</v>
      </c>
      <c r="AS3333" t="s">
        <v>1921</v>
      </c>
      <c r="AT3333">
        <v>0</v>
      </c>
      <c r="AU3333">
        <v>0</v>
      </c>
      <c r="AV3333">
        <v>890480123</v>
      </c>
      <c r="AW3333" t="s">
        <v>1920</v>
      </c>
      <c r="AX3333">
        <v>5</v>
      </c>
      <c r="BC3333">
        <v>2</v>
      </c>
      <c r="BD3333">
        <v>7</v>
      </c>
      <c r="BE3333">
        <v>2</v>
      </c>
    </row>
    <row r="3334" spans="1:57" x14ac:dyDescent="0.25">
      <c r="A3334" s="179">
        <f t="shared" si="52"/>
        <v>0</v>
      </c>
      <c r="B3334" t="s">
        <v>1923</v>
      </c>
      <c r="C3334">
        <v>73088424</v>
      </c>
      <c r="D3334">
        <v>144105</v>
      </c>
      <c r="E3334">
        <v>4</v>
      </c>
      <c r="F3334">
        <v>550024884</v>
      </c>
      <c r="G3334" s="180">
        <v>44165</v>
      </c>
      <c r="H3334" s="180">
        <v>45260</v>
      </c>
      <c r="I3334">
        <v>0</v>
      </c>
      <c r="J3334">
        <v>1</v>
      </c>
      <c r="K3334">
        <v>4</v>
      </c>
      <c r="L3334">
        <v>30</v>
      </c>
      <c r="M3334">
        <v>2</v>
      </c>
      <c r="N3334" s="170">
        <v>22490513</v>
      </c>
      <c r="O3334" s="170">
        <v>24960000</v>
      </c>
      <c r="P3334" s="178">
        <v>600000</v>
      </c>
      <c r="Q3334" s="178">
        <v>23066</v>
      </c>
      <c r="R3334" s="178">
        <v>551338</v>
      </c>
      <c r="S3334">
        <v>0</v>
      </c>
      <c r="T3334">
        <v>0</v>
      </c>
      <c r="U3334">
        <v>0</v>
      </c>
      <c r="W3334">
        <v>0</v>
      </c>
      <c r="X3334">
        <v>0</v>
      </c>
      <c r="Y3334">
        <v>0</v>
      </c>
      <c r="AB3334" s="180">
        <v>44285</v>
      </c>
      <c r="AC3334">
        <v>1</v>
      </c>
      <c r="AD3334" t="s">
        <v>1922</v>
      </c>
      <c r="AE3334">
        <v>1</v>
      </c>
      <c r="AF3334">
        <v>30</v>
      </c>
      <c r="AG3334">
        <v>0</v>
      </c>
      <c r="AN3334">
        <v>1</v>
      </c>
      <c r="AO3334">
        <v>1</v>
      </c>
      <c r="AR3334" s="178">
        <v>2132151</v>
      </c>
      <c r="AS3334" t="s">
        <v>1921</v>
      </c>
      <c r="AT3334">
        <v>0</v>
      </c>
      <c r="AU3334">
        <v>0</v>
      </c>
      <c r="AV3334">
        <v>890480123</v>
      </c>
      <c r="AW3334" t="s">
        <v>1920</v>
      </c>
      <c r="AX3334">
        <v>5</v>
      </c>
      <c r="BC3334">
        <v>2</v>
      </c>
      <c r="BD3334">
        <v>7</v>
      </c>
      <c r="BE3334">
        <v>2</v>
      </c>
    </row>
    <row r="3335" spans="1:57" x14ac:dyDescent="0.25">
      <c r="A3335" s="179">
        <f t="shared" si="52"/>
        <v>0</v>
      </c>
      <c r="B3335" t="s">
        <v>1923</v>
      </c>
      <c r="C3335">
        <v>73088424</v>
      </c>
      <c r="D3335">
        <v>144105</v>
      </c>
      <c r="E3335">
        <v>4</v>
      </c>
      <c r="F3335">
        <v>550025010</v>
      </c>
      <c r="G3335" s="180">
        <v>44175</v>
      </c>
      <c r="H3335" s="180">
        <v>45290</v>
      </c>
      <c r="I3335">
        <v>0</v>
      </c>
      <c r="J3335">
        <v>1</v>
      </c>
      <c r="K3335">
        <v>3</v>
      </c>
      <c r="L3335">
        <v>30</v>
      </c>
      <c r="M3335">
        <v>2</v>
      </c>
      <c r="N3335" s="170">
        <v>22490513</v>
      </c>
      <c r="O3335" s="170">
        <v>24960000</v>
      </c>
      <c r="P3335" s="178">
        <v>300000</v>
      </c>
      <c r="Q3335" s="178">
        <v>11533</v>
      </c>
      <c r="R3335" s="178">
        <v>281816</v>
      </c>
      <c r="S3335">
        <v>0</v>
      </c>
      <c r="T3335">
        <v>0</v>
      </c>
      <c r="U3335">
        <v>0</v>
      </c>
      <c r="W3335">
        <v>0</v>
      </c>
      <c r="X3335">
        <v>0</v>
      </c>
      <c r="Y3335">
        <v>0</v>
      </c>
      <c r="AB3335" s="180">
        <v>44285</v>
      </c>
      <c r="AC3335">
        <v>1</v>
      </c>
      <c r="AD3335" t="s">
        <v>1922</v>
      </c>
      <c r="AE3335">
        <v>1</v>
      </c>
      <c r="AF3335">
        <v>30</v>
      </c>
      <c r="AG3335">
        <v>0</v>
      </c>
      <c r="AN3335">
        <v>1</v>
      </c>
      <c r="AO3335">
        <v>1</v>
      </c>
      <c r="AR3335" s="178">
        <v>1089847</v>
      </c>
      <c r="AS3335" t="s">
        <v>1921</v>
      </c>
      <c r="AT3335">
        <v>0</v>
      </c>
      <c r="AU3335">
        <v>0</v>
      </c>
      <c r="AV3335">
        <v>890480123</v>
      </c>
      <c r="AW3335" t="s">
        <v>1920</v>
      </c>
      <c r="AX3335">
        <v>5</v>
      </c>
      <c r="BC3335">
        <v>2</v>
      </c>
      <c r="BD3335">
        <v>7</v>
      </c>
      <c r="BE3335">
        <v>2</v>
      </c>
    </row>
    <row r="3336" spans="1:57" x14ac:dyDescent="0.25">
      <c r="A3336" s="179">
        <f t="shared" si="52"/>
        <v>0</v>
      </c>
      <c r="B3336" t="s">
        <v>1923</v>
      </c>
      <c r="C3336">
        <v>73088424</v>
      </c>
      <c r="D3336">
        <v>144105</v>
      </c>
      <c r="E3336">
        <v>4</v>
      </c>
      <c r="F3336">
        <v>550025229</v>
      </c>
      <c r="G3336" s="180">
        <v>44222</v>
      </c>
      <c r="H3336" s="180">
        <v>45350</v>
      </c>
      <c r="I3336">
        <v>0</v>
      </c>
      <c r="J3336">
        <v>1</v>
      </c>
      <c r="K3336">
        <v>1</v>
      </c>
      <c r="L3336">
        <v>30</v>
      </c>
      <c r="M3336">
        <v>2</v>
      </c>
      <c r="N3336" s="170">
        <v>22490513</v>
      </c>
      <c r="O3336" s="170">
        <v>24960000</v>
      </c>
      <c r="P3336" s="178">
        <v>100000</v>
      </c>
      <c r="Q3336" s="178">
        <v>3844</v>
      </c>
      <c r="R3336" s="178">
        <v>98016</v>
      </c>
      <c r="S3336">
        <v>0</v>
      </c>
      <c r="T3336">
        <v>0</v>
      </c>
      <c r="U3336">
        <v>0</v>
      </c>
      <c r="W3336">
        <v>0</v>
      </c>
      <c r="X3336">
        <v>0</v>
      </c>
      <c r="Y3336">
        <v>0</v>
      </c>
      <c r="AB3336" s="180">
        <v>44285</v>
      </c>
      <c r="AC3336">
        <v>1</v>
      </c>
      <c r="AD3336" t="s">
        <v>1922</v>
      </c>
      <c r="AE3336">
        <v>1</v>
      </c>
      <c r="AF3336">
        <v>30</v>
      </c>
      <c r="AG3336">
        <v>0</v>
      </c>
      <c r="AN3336">
        <v>1</v>
      </c>
      <c r="AO3336">
        <v>1</v>
      </c>
      <c r="AR3336" s="178">
        <v>379050</v>
      </c>
      <c r="AS3336" t="s">
        <v>1921</v>
      </c>
      <c r="AT3336">
        <v>0</v>
      </c>
      <c r="AU3336">
        <v>0</v>
      </c>
      <c r="AV3336">
        <v>890480123</v>
      </c>
      <c r="AW3336" t="s">
        <v>1920</v>
      </c>
      <c r="AX3336">
        <v>5</v>
      </c>
      <c r="BC3336">
        <v>2</v>
      </c>
      <c r="BD3336">
        <v>7</v>
      </c>
      <c r="BE3336">
        <v>2</v>
      </c>
    </row>
    <row r="3337" spans="1:57" x14ac:dyDescent="0.25">
      <c r="A3337" s="179">
        <f t="shared" si="52"/>
        <v>0</v>
      </c>
      <c r="B3337" t="s">
        <v>1923</v>
      </c>
      <c r="C3337">
        <v>73088424</v>
      </c>
      <c r="D3337">
        <v>144105</v>
      </c>
      <c r="E3337">
        <v>4</v>
      </c>
      <c r="F3337">
        <v>550025533</v>
      </c>
      <c r="G3337" s="180">
        <v>44255</v>
      </c>
      <c r="H3337" s="180">
        <v>44316</v>
      </c>
      <c r="I3337">
        <v>0</v>
      </c>
      <c r="J3337">
        <v>1</v>
      </c>
      <c r="K3337">
        <v>0</v>
      </c>
      <c r="L3337">
        <v>30</v>
      </c>
      <c r="M3337">
        <v>2</v>
      </c>
      <c r="N3337">
        <v>0</v>
      </c>
      <c r="O3337">
        <v>0</v>
      </c>
      <c r="P3337" s="178">
        <v>6000</v>
      </c>
      <c r="Q3337" s="178">
        <v>6000</v>
      </c>
      <c r="R3337" s="178">
        <v>973</v>
      </c>
      <c r="S3337">
        <v>0</v>
      </c>
      <c r="T3337">
        <v>0</v>
      </c>
      <c r="U3337">
        <v>0</v>
      </c>
      <c r="W3337">
        <v>0</v>
      </c>
      <c r="X3337">
        <v>0</v>
      </c>
      <c r="Y3337">
        <v>0</v>
      </c>
      <c r="AB3337" s="180">
        <v>44285</v>
      </c>
      <c r="AC3337">
        <v>1</v>
      </c>
      <c r="AD3337" t="s">
        <v>1922</v>
      </c>
      <c r="AE3337">
        <v>1</v>
      </c>
      <c r="AF3337">
        <v>30</v>
      </c>
      <c r="AG3337">
        <v>0</v>
      </c>
      <c r="AN3337">
        <v>1</v>
      </c>
      <c r="AO3337">
        <v>1</v>
      </c>
      <c r="AR3337" s="178">
        <v>3763</v>
      </c>
      <c r="AS3337" t="s">
        <v>1921</v>
      </c>
      <c r="AT3337">
        <v>0</v>
      </c>
      <c r="AU3337">
        <v>0</v>
      </c>
      <c r="AV3337">
        <v>890480123</v>
      </c>
      <c r="AW3337" t="s">
        <v>1920</v>
      </c>
      <c r="AX3337">
        <v>5</v>
      </c>
      <c r="BC3337">
        <v>2</v>
      </c>
      <c r="BD3337">
        <v>7</v>
      </c>
      <c r="BE3337">
        <v>2</v>
      </c>
    </row>
    <row r="3338" spans="1:57" x14ac:dyDescent="0.25">
      <c r="A3338" s="179">
        <f t="shared" si="52"/>
        <v>0</v>
      </c>
      <c r="B3338" t="s">
        <v>1923</v>
      </c>
      <c r="C3338">
        <v>73088424</v>
      </c>
      <c r="D3338">
        <v>144105</v>
      </c>
      <c r="E3338">
        <v>4</v>
      </c>
      <c r="F3338">
        <v>550025720</v>
      </c>
      <c r="G3338" s="180">
        <v>44286</v>
      </c>
      <c r="H3338" s="180">
        <v>44346</v>
      </c>
      <c r="I3338">
        <v>0</v>
      </c>
      <c r="J3338">
        <v>1</v>
      </c>
      <c r="K3338">
        <v>0</v>
      </c>
      <c r="L3338">
        <v>30</v>
      </c>
      <c r="M3338">
        <v>2</v>
      </c>
      <c r="N3338">
        <v>0</v>
      </c>
      <c r="O3338">
        <v>0</v>
      </c>
      <c r="P3338" s="178">
        <v>6000</v>
      </c>
      <c r="Q3338" s="178">
        <v>6000</v>
      </c>
      <c r="R3338" s="178">
        <v>6000</v>
      </c>
      <c r="S3338">
        <v>0</v>
      </c>
      <c r="T3338">
        <v>0</v>
      </c>
      <c r="U3338">
        <v>0</v>
      </c>
      <c r="W3338">
        <v>0</v>
      </c>
      <c r="X3338">
        <v>0</v>
      </c>
      <c r="Y3338">
        <v>0</v>
      </c>
      <c r="AB3338" s="180">
        <v>44286</v>
      </c>
      <c r="AC3338">
        <v>1</v>
      </c>
      <c r="AD3338" t="s">
        <v>1922</v>
      </c>
      <c r="AE3338">
        <v>1</v>
      </c>
      <c r="AF3338">
        <v>30</v>
      </c>
      <c r="AG3338">
        <v>0</v>
      </c>
      <c r="AN3338">
        <v>1</v>
      </c>
      <c r="AO3338">
        <v>1</v>
      </c>
      <c r="AR3338" s="178">
        <v>23203</v>
      </c>
      <c r="AS3338" t="s">
        <v>1921</v>
      </c>
      <c r="AT3338">
        <v>0</v>
      </c>
      <c r="AU3338">
        <v>0</v>
      </c>
      <c r="AV3338">
        <v>890480123</v>
      </c>
      <c r="AW3338" t="s">
        <v>1920</v>
      </c>
      <c r="AX3338">
        <v>5</v>
      </c>
      <c r="BC3338">
        <v>2</v>
      </c>
      <c r="BD3338">
        <v>7</v>
      </c>
      <c r="BE3338">
        <v>2</v>
      </c>
    </row>
    <row r="3339" spans="1:57" x14ac:dyDescent="0.25">
      <c r="A3339" s="179">
        <f t="shared" si="52"/>
        <v>1815699</v>
      </c>
      <c r="B3339" t="s">
        <v>1923</v>
      </c>
      <c r="C3339">
        <v>73089747</v>
      </c>
      <c r="D3339">
        <v>144105</v>
      </c>
      <c r="E3339">
        <v>4</v>
      </c>
      <c r="F3339">
        <v>13646</v>
      </c>
      <c r="G3339" s="180">
        <v>43140</v>
      </c>
      <c r="H3339" s="180">
        <v>44966</v>
      </c>
      <c r="I3339">
        <v>0</v>
      </c>
      <c r="J3339">
        <v>1</v>
      </c>
      <c r="K3339">
        <v>37</v>
      </c>
      <c r="L3339">
        <v>30</v>
      </c>
      <c r="M3339">
        <v>2</v>
      </c>
      <c r="N3339" s="170">
        <v>17726461</v>
      </c>
      <c r="O3339" s="170">
        <v>19240000</v>
      </c>
      <c r="P3339" s="178">
        <v>16000000</v>
      </c>
      <c r="Q3339" s="178">
        <v>403918</v>
      </c>
      <c r="R3339" s="178">
        <v>7558323</v>
      </c>
      <c r="S3339">
        <v>0</v>
      </c>
      <c r="T3339">
        <v>0</v>
      </c>
      <c r="U3339">
        <v>0</v>
      </c>
      <c r="W3339">
        <v>0</v>
      </c>
      <c r="X3339">
        <v>0</v>
      </c>
      <c r="Y3339">
        <v>0</v>
      </c>
      <c r="AB3339" s="180">
        <v>44285</v>
      </c>
      <c r="AC3339">
        <v>1</v>
      </c>
      <c r="AD3339" t="s">
        <v>1922</v>
      </c>
      <c r="AE3339">
        <v>1</v>
      </c>
      <c r="AF3339">
        <v>30</v>
      </c>
      <c r="AG3339">
        <v>0</v>
      </c>
      <c r="AN3339">
        <v>1</v>
      </c>
      <c r="AO3339">
        <v>1</v>
      </c>
      <c r="AR3339" s="178">
        <v>5742624</v>
      </c>
      <c r="AS3339" t="s">
        <v>1921</v>
      </c>
      <c r="AT3339">
        <v>0</v>
      </c>
      <c r="AU3339">
        <v>0</v>
      </c>
      <c r="AV3339">
        <v>890480123</v>
      </c>
      <c r="AW3339" t="s">
        <v>1920</v>
      </c>
      <c r="AX3339">
        <v>5</v>
      </c>
      <c r="BC3339">
        <v>1</v>
      </c>
      <c r="BD3339">
        <v>7</v>
      </c>
      <c r="BE3339">
        <v>2</v>
      </c>
    </row>
    <row r="3340" spans="1:57" x14ac:dyDescent="0.25">
      <c r="A3340" s="179">
        <f t="shared" si="52"/>
        <v>100784</v>
      </c>
      <c r="B3340" t="s">
        <v>1923</v>
      </c>
      <c r="C3340">
        <v>73089747</v>
      </c>
      <c r="D3340">
        <v>144105</v>
      </c>
      <c r="E3340">
        <v>4</v>
      </c>
      <c r="F3340">
        <v>16271</v>
      </c>
      <c r="G3340" s="180">
        <v>43721</v>
      </c>
      <c r="H3340" s="180">
        <v>44469</v>
      </c>
      <c r="I3340">
        <v>0</v>
      </c>
      <c r="J3340">
        <v>1</v>
      </c>
      <c r="K3340">
        <v>18</v>
      </c>
      <c r="L3340">
        <v>30</v>
      </c>
      <c r="M3340">
        <v>2</v>
      </c>
      <c r="N3340" s="170">
        <v>15881442</v>
      </c>
      <c r="O3340" s="170">
        <v>17090000</v>
      </c>
      <c r="P3340" s="178">
        <v>1500000</v>
      </c>
      <c r="Q3340" s="178">
        <v>73360</v>
      </c>
      <c r="R3340" s="178">
        <v>419542</v>
      </c>
      <c r="S3340">
        <v>0</v>
      </c>
      <c r="T3340">
        <v>0</v>
      </c>
      <c r="U3340">
        <v>0</v>
      </c>
      <c r="W3340">
        <v>0</v>
      </c>
      <c r="X3340">
        <v>0</v>
      </c>
      <c r="Y3340">
        <v>0</v>
      </c>
      <c r="AB3340" s="180">
        <v>44285</v>
      </c>
      <c r="AC3340">
        <v>1</v>
      </c>
      <c r="AD3340" t="s">
        <v>1922</v>
      </c>
      <c r="AE3340">
        <v>1</v>
      </c>
      <c r="AF3340">
        <v>30</v>
      </c>
      <c r="AG3340">
        <v>0</v>
      </c>
      <c r="AN3340">
        <v>1</v>
      </c>
      <c r="AO3340">
        <v>1</v>
      </c>
      <c r="AR3340" s="178">
        <v>318758</v>
      </c>
      <c r="AS3340" t="s">
        <v>1921</v>
      </c>
      <c r="AT3340">
        <v>0</v>
      </c>
      <c r="AU3340">
        <v>0</v>
      </c>
      <c r="AV3340">
        <v>890480123</v>
      </c>
      <c r="AW3340" t="s">
        <v>1920</v>
      </c>
      <c r="AX3340">
        <v>5</v>
      </c>
      <c r="BC3340">
        <v>1</v>
      </c>
      <c r="BD3340">
        <v>7</v>
      </c>
      <c r="BE3340">
        <v>2</v>
      </c>
    </row>
    <row r="3341" spans="1:57" x14ac:dyDescent="0.25">
      <c r="A3341" s="179">
        <f t="shared" si="52"/>
        <v>8834332</v>
      </c>
      <c r="B3341" t="s">
        <v>1923</v>
      </c>
      <c r="C3341">
        <v>73089747</v>
      </c>
      <c r="D3341">
        <v>144105</v>
      </c>
      <c r="E3341">
        <v>4</v>
      </c>
      <c r="F3341">
        <v>16765</v>
      </c>
      <c r="G3341" s="180">
        <v>43829</v>
      </c>
      <c r="H3341" s="180">
        <v>46386</v>
      </c>
      <c r="I3341">
        <v>0</v>
      </c>
      <c r="J3341">
        <v>1</v>
      </c>
      <c r="K3341">
        <v>15</v>
      </c>
      <c r="L3341">
        <v>30</v>
      </c>
      <c r="M3341">
        <v>2</v>
      </c>
      <c r="N3341" s="170">
        <v>9119963</v>
      </c>
      <c r="O3341" s="170">
        <v>9511000</v>
      </c>
      <c r="P3341" s="178">
        <v>42533045</v>
      </c>
      <c r="Q3341" s="178">
        <v>686910</v>
      </c>
      <c r="R3341" s="178">
        <v>36775212</v>
      </c>
      <c r="S3341">
        <v>0</v>
      </c>
      <c r="T3341">
        <v>0</v>
      </c>
      <c r="U3341">
        <v>0</v>
      </c>
      <c r="W3341">
        <v>0</v>
      </c>
      <c r="X3341">
        <v>0</v>
      </c>
      <c r="Y3341">
        <v>0</v>
      </c>
      <c r="AB3341" s="180">
        <v>44285</v>
      </c>
      <c r="AC3341">
        <v>1</v>
      </c>
      <c r="AD3341" t="s">
        <v>1922</v>
      </c>
      <c r="AE3341">
        <v>1</v>
      </c>
      <c r="AF3341">
        <v>30</v>
      </c>
      <c r="AG3341">
        <v>0</v>
      </c>
      <c r="AN3341">
        <v>1</v>
      </c>
      <c r="AO3341">
        <v>1</v>
      </c>
      <c r="AR3341" s="178">
        <v>27940880</v>
      </c>
      <c r="AS3341" t="s">
        <v>1921</v>
      </c>
      <c r="AT3341">
        <v>0</v>
      </c>
      <c r="AU3341">
        <v>0</v>
      </c>
      <c r="AV3341">
        <v>890480123</v>
      </c>
      <c r="AW3341" t="s">
        <v>1920</v>
      </c>
      <c r="AX3341">
        <v>5</v>
      </c>
      <c r="BC3341">
        <v>1</v>
      </c>
      <c r="BD3341">
        <v>7</v>
      </c>
      <c r="BE3341">
        <v>2</v>
      </c>
    </row>
    <row r="3342" spans="1:57" x14ac:dyDescent="0.25">
      <c r="A3342" s="179">
        <f t="shared" si="52"/>
        <v>57442931</v>
      </c>
      <c r="B3342" t="s">
        <v>1923</v>
      </c>
      <c r="C3342">
        <v>73090745</v>
      </c>
      <c r="D3342">
        <v>144105</v>
      </c>
      <c r="E3342">
        <v>4</v>
      </c>
      <c r="F3342">
        <v>18026</v>
      </c>
      <c r="G3342" s="180">
        <v>44196</v>
      </c>
      <c r="H3342" s="180">
        <v>46387</v>
      </c>
      <c r="I3342">
        <v>0</v>
      </c>
      <c r="J3342">
        <v>1</v>
      </c>
      <c r="K3342">
        <v>3</v>
      </c>
      <c r="L3342">
        <v>30</v>
      </c>
      <c r="M3342">
        <v>2</v>
      </c>
      <c r="N3342" s="170">
        <v>16011168</v>
      </c>
      <c r="O3342" s="170">
        <v>17240000</v>
      </c>
      <c r="P3342" s="178">
        <v>94245245</v>
      </c>
      <c r="Q3342" s="178">
        <v>2044932</v>
      </c>
      <c r="R3342" s="178">
        <v>91847303</v>
      </c>
      <c r="S3342">
        <v>0</v>
      </c>
      <c r="T3342">
        <v>0</v>
      </c>
      <c r="U3342">
        <v>0</v>
      </c>
      <c r="W3342">
        <v>0</v>
      </c>
      <c r="X3342">
        <v>0</v>
      </c>
      <c r="Y3342">
        <v>0</v>
      </c>
      <c r="AB3342" s="180">
        <v>44285</v>
      </c>
      <c r="AC3342">
        <v>1</v>
      </c>
      <c r="AD3342" t="s">
        <v>1922</v>
      </c>
      <c r="AE3342">
        <v>1</v>
      </c>
      <c r="AF3342">
        <v>30</v>
      </c>
      <c r="AG3342">
        <v>0</v>
      </c>
      <c r="AN3342">
        <v>1</v>
      </c>
      <c r="AO3342">
        <v>1</v>
      </c>
      <c r="AR3342" s="178">
        <v>34404372</v>
      </c>
      <c r="AS3342" t="s">
        <v>1921</v>
      </c>
      <c r="AT3342">
        <v>0</v>
      </c>
      <c r="AU3342">
        <v>0</v>
      </c>
      <c r="AV3342">
        <v>890480123</v>
      </c>
      <c r="AW3342" t="s">
        <v>1920</v>
      </c>
      <c r="AX3342">
        <v>5</v>
      </c>
      <c r="BC3342">
        <v>1</v>
      </c>
      <c r="BD3342">
        <v>7</v>
      </c>
      <c r="BE3342">
        <v>2</v>
      </c>
    </row>
    <row r="3343" spans="1:57" x14ac:dyDescent="0.25">
      <c r="A3343" s="179">
        <f t="shared" si="52"/>
        <v>1422558</v>
      </c>
      <c r="B3343" t="s">
        <v>1923</v>
      </c>
      <c r="C3343">
        <v>73090745</v>
      </c>
      <c r="D3343">
        <v>144105</v>
      </c>
      <c r="E3343">
        <v>4</v>
      </c>
      <c r="F3343">
        <v>18188</v>
      </c>
      <c r="G3343" s="180">
        <v>44244</v>
      </c>
      <c r="H3343" s="180">
        <v>44375</v>
      </c>
      <c r="I3343">
        <v>0</v>
      </c>
      <c r="J3343">
        <v>1</v>
      </c>
      <c r="K3343">
        <v>1</v>
      </c>
      <c r="L3343">
        <v>30</v>
      </c>
      <c r="M3343">
        <v>2</v>
      </c>
      <c r="N3343" s="170">
        <v>13121400</v>
      </c>
      <c r="O3343" s="170">
        <v>13940000</v>
      </c>
      <c r="P3343" s="178">
        <v>2300000</v>
      </c>
      <c r="Q3343" s="178">
        <v>25149</v>
      </c>
      <c r="R3343" s="178">
        <v>2274572</v>
      </c>
      <c r="S3343">
        <v>0</v>
      </c>
      <c r="T3343">
        <v>0</v>
      </c>
      <c r="U3343">
        <v>0</v>
      </c>
      <c r="W3343">
        <v>0</v>
      </c>
      <c r="X3343">
        <v>0</v>
      </c>
      <c r="Y3343">
        <v>0</v>
      </c>
      <c r="Z3343">
        <v>2300000</v>
      </c>
      <c r="AA3343">
        <v>6</v>
      </c>
      <c r="AB3343" s="180">
        <v>44285</v>
      </c>
      <c r="AC3343">
        <v>1</v>
      </c>
      <c r="AD3343" t="s">
        <v>1922</v>
      </c>
      <c r="AE3343">
        <v>1</v>
      </c>
      <c r="AF3343">
        <v>30</v>
      </c>
      <c r="AG3343">
        <v>0</v>
      </c>
      <c r="AN3343">
        <v>1</v>
      </c>
      <c r="AO3343">
        <v>1</v>
      </c>
      <c r="AR3343" s="178">
        <v>852014</v>
      </c>
      <c r="AS3343" t="s">
        <v>1921</v>
      </c>
      <c r="AT3343">
        <v>0</v>
      </c>
      <c r="AU3343">
        <v>0</v>
      </c>
      <c r="AV3343">
        <v>890480123</v>
      </c>
      <c r="AW3343" t="s">
        <v>1920</v>
      </c>
      <c r="AX3343">
        <v>5</v>
      </c>
      <c r="BC3343">
        <v>1</v>
      </c>
      <c r="BD3343">
        <v>7</v>
      </c>
      <c r="BE3343">
        <v>2</v>
      </c>
    </row>
    <row r="3344" spans="1:57" x14ac:dyDescent="0.25">
      <c r="A3344" s="179">
        <f t="shared" si="52"/>
        <v>5278806</v>
      </c>
      <c r="B3344" t="s">
        <v>1923</v>
      </c>
      <c r="C3344">
        <v>73091729</v>
      </c>
      <c r="D3344">
        <v>144105</v>
      </c>
      <c r="E3344">
        <v>4</v>
      </c>
      <c r="F3344">
        <v>14428</v>
      </c>
      <c r="G3344" s="180">
        <v>43322</v>
      </c>
      <c r="H3344" s="180">
        <v>44783</v>
      </c>
      <c r="I3344">
        <v>0</v>
      </c>
      <c r="J3344">
        <v>1</v>
      </c>
      <c r="K3344">
        <v>32</v>
      </c>
      <c r="L3344">
        <v>30</v>
      </c>
      <c r="M3344">
        <v>2</v>
      </c>
      <c r="N3344" s="170">
        <v>9752084</v>
      </c>
      <c r="O3344" s="170">
        <v>10200000</v>
      </c>
      <c r="P3344" s="178">
        <v>16793209</v>
      </c>
      <c r="Q3344" s="178">
        <v>423923</v>
      </c>
      <c r="R3344" s="178">
        <v>6272190</v>
      </c>
      <c r="S3344">
        <v>0</v>
      </c>
      <c r="T3344">
        <v>0</v>
      </c>
      <c r="U3344">
        <v>0</v>
      </c>
      <c r="W3344">
        <v>0</v>
      </c>
      <c r="X3344">
        <v>0</v>
      </c>
      <c r="Y3344">
        <v>0</v>
      </c>
      <c r="AB3344" s="180">
        <v>44285</v>
      </c>
      <c r="AC3344">
        <v>1</v>
      </c>
      <c r="AD3344" t="s">
        <v>1922</v>
      </c>
      <c r="AE3344">
        <v>1</v>
      </c>
      <c r="AF3344">
        <v>30</v>
      </c>
      <c r="AG3344">
        <v>0</v>
      </c>
      <c r="AN3344">
        <v>1</v>
      </c>
      <c r="AO3344">
        <v>1</v>
      </c>
      <c r="AR3344" s="178">
        <v>993384</v>
      </c>
      <c r="AS3344" t="s">
        <v>1921</v>
      </c>
      <c r="AT3344">
        <v>0</v>
      </c>
      <c r="AU3344">
        <v>0</v>
      </c>
      <c r="AV3344">
        <v>890480123</v>
      </c>
      <c r="AW3344" t="s">
        <v>1920</v>
      </c>
      <c r="AX3344">
        <v>5</v>
      </c>
      <c r="BC3344">
        <v>1</v>
      </c>
      <c r="BD3344">
        <v>7</v>
      </c>
      <c r="BE3344">
        <v>2</v>
      </c>
    </row>
    <row r="3345" spans="1:57" x14ac:dyDescent="0.25">
      <c r="A3345" s="179">
        <f t="shared" si="52"/>
        <v>48612697</v>
      </c>
      <c r="B3345" t="s">
        <v>1923</v>
      </c>
      <c r="C3345">
        <v>73091729</v>
      </c>
      <c r="D3345">
        <v>141105</v>
      </c>
      <c r="E3345">
        <v>4</v>
      </c>
      <c r="F3345">
        <v>15929</v>
      </c>
      <c r="G3345" s="180">
        <v>43649</v>
      </c>
      <c r="H3345" s="180">
        <v>46206</v>
      </c>
      <c r="I3345">
        <v>0</v>
      </c>
      <c r="J3345">
        <v>1</v>
      </c>
      <c r="K3345">
        <v>21</v>
      </c>
      <c r="L3345">
        <v>30</v>
      </c>
      <c r="M3345">
        <v>2</v>
      </c>
      <c r="N3345" s="170">
        <v>13121400</v>
      </c>
      <c r="O3345" s="170">
        <v>13940000</v>
      </c>
      <c r="P3345" s="178">
        <v>70000000</v>
      </c>
      <c r="Q3345" s="178">
        <v>857463</v>
      </c>
      <c r="R3345" s="178">
        <v>57760804</v>
      </c>
      <c r="S3345">
        <v>0</v>
      </c>
      <c r="T3345">
        <v>0</v>
      </c>
      <c r="U3345">
        <v>100000000</v>
      </c>
      <c r="V3345" t="s">
        <v>1927</v>
      </c>
      <c r="W3345">
        <v>0</v>
      </c>
      <c r="X3345">
        <v>0</v>
      </c>
      <c r="Y3345">
        <v>0</v>
      </c>
      <c r="Z3345" t="s">
        <v>1930</v>
      </c>
      <c r="AA3345" s="181">
        <v>44536</v>
      </c>
      <c r="AB3345" s="180">
        <v>44285</v>
      </c>
      <c r="AC3345">
        <v>3</v>
      </c>
      <c r="AD3345" t="s">
        <v>1922</v>
      </c>
      <c r="AE3345">
        <v>1</v>
      </c>
      <c r="AF3345">
        <v>30</v>
      </c>
      <c r="AG3345">
        <v>0</v>
      </c>
      <c r="AN3345">
        <v>1</v>
      </c>
      <c r="AO3345">
        <v>1</v>
      </c>
      <c r="AR3345" s="178">
        <v>9148107</v>
      </c>
      <c r="AS3345" t="s">
        <v>1921</v>
      </c>
      <c r="AT3345">
        <v>0</v>
      </c>
      <c r="AU3345">
        <v>0</v>
      </c>
      <c r="AV3345">
        <v>890480123</v>
      </c>
      <c r="AW3345" t="s">
        <v>1920</v>
      </c>
      <c r="AX3345">
        <v>5</v>
      </c>
      <c r="BC3345">
        <v>1</v>
      </c>
      <c r="BD3345">
        <v>7</v>
      </c>
      <c r="BE3345">
        <v>2</v>
      </c>
    </row>
    <row r="3346" spans="1:57" x14ac:dyDescent="0.25">
      <c r="A3346" s="179">
        <f t="shared" si="52"/>
        <v>4626010</v>
      </c>
      <c r="B3346" t="s">
        <v>1923</v>
      </c>
      <c r="C3346">
        <v>73091729</v>
      </c>
      <c r="D3346">
        <v>144105</v>
      </c>
      <c r="E3346">
        <v>4</v>
      </c>
      <c r="F3346">
        <v>16340</v>
      </c>
      <c r="G3346" s="180">
        <v>43735</v>
      </c>
      <c r="H3346" s="180">
        <v>44834</v>
      </c>
      <c r="I3346">
        <v>0</v>
      </c>
      <c r="J3346">
        <v>1</v>
      </c>
      <c r="K3346">
        <v>18</v>
      </c>
      <c r="L3346">
        <v>30</v>
      </c>
      <c r="M3346">
        <v>2</v>
      </c>
      <c r="N3346" s="170">
        <v>12185828</v>
      </c>
      <c r="O3346" s="170">
        <v>12890000</v>
      </c>
      <c r="P3346" s="178">
        <v>10085000</v>
      </c>
      <c r="Q3346" s="178">
        <v>335862</v>
      </c>
      <c r="R3346" s="178">
        <v>5496548</v>
      </c>
      <c r="S3346">
        <v>0</v>
      </c>
      <c r="T3346">
        <v>0</v>
      </c>
      <c r="U3346">
        <v>0</v>
      </c>
      <c r="W3346">
        <v>0</v>
      </c>
      <c r="X3346">
        <v>0</v>
      </c>
      <c r="Y3346">
        <v>0</v>
      </c>
      <c r="AB3346" s="180">
        <v>44285</v>
      </c>
      <c r="AC3346">
        <v>1</v>
      </c>
      <c r="AD3346" t="s">
        <v>1922</v>
      </c>
      <c r="AE3346">
        <v>1</v>
      </c>
      <c r="AF3346">
        <v>30</v>
      </c>
      <c r="AG3346">
        <v>0</v>
      </c>
      <c r="AN3346">
        <v>1</v>
      </c>
      <c r="AO3346">
        <v>1</v>
      </c>
      <c r="AR3346" s="178">
        <v>870538</v>
      </c>
      <c r="AS3346" t="s">
        <v>1921</v>
      </c>
      <c r="AT3346">
        <v>0</v>
      </c>
      <c r="AU3346">
        <v>0</v>
      </c>
      <c r="AV3346">
        <v>890480123</v>
      </c>
      <c r="AW3346" t="s">
        <v>1920</v>
      </c>
      <c r="AX3346">
        <v>5</v>
      </c>
      <c r="BC3346">
        <v>1</v>
      </c>
      <c r="BD3346">
        <v>7</v>
      </c>
      <c r="BE3346">
        <v>2</v>
      </c>
    </row>
    <row r="3347" spans="1:57" x14ac:dyDescent="0.25">
      <c r="A3347" s="179">
        <f t="shared" si="52"/>
        <v>52771775</v>
      </c>
      <c r="B3347" t="s">
        <v>1923</v>
      </c>
      <c r="C3347">
        <v>73091729</v>
      </c>
      <c r="D3347">
        <v>144105</v>
      </c>
      <c r="E3347">
        <v>4</v>
      </c>
      <c r="F3347">
        <v>17067</v>
      </c>
      <c r="G3347" s="180">
        <v>43901</v>
      </c>
      <c r="H3347" s="180">
        <v>46476</v>
      </c>
      <c r="I3347">
        <v>0</v>
      </c>
      <c r="J3347">
        <v>1</v>
      </c>
      <c r="K3347">
        <v>15</v>
      </c>
      <c r="L3347">
        <v>30</v>
      </c>
      <c r="M3347">
        <v>2</v>
      </c>
      <c r="N3347" s="170">
        <v>17726461</v>
      </c>
      <c r="O3347" s="170">
        <v>19240000</v>
      </c>
      <c r="P3347" s="178">
        <v>70000000</v>
      </c>
      <c r="Q3347" s="178">
        <v>1460047</v>
      </c>
      <c r="R3347" s="178">
        <v>62702552</v>
      </c>
      <c r="S3347">
        <v>0</v>
      </c>
      <c r="T3347">
        <v>0</v>
      </c>
      <c r="U3347">
        <v>0</v>
      </c>
      <c r="W3347">
        <v>0</v>
      </c>
      <c r="X3347">
        <v>0</v>
      </c>
      <c r="Y3347">
        <v>0</v>
      </c>
      <c r="AB3347" s="180">
        <v>44285</v>
      </c>
      <c r="AC3347">
        <v>1</v>
      </c>
      <c r="AD3347" t="s">
        <v>1922</v>
      </c>
      <c r="AE3347">
        <v>1</v>
      </c>
      <c r="AF3347">
        <v>30</v>
      </c>
      <c r="AG3347">
        <v>0</v>
      </c>
      <c r="AN3347">
        <v>1</v>
      </c>
      <c r="AO3347">
        <v>1</v>
      </c>
      <c r="AR3347" s="178">
        <v>9930777</v>
      </c>
      <c r="AS3347" t="s">
        <v>1921</v>
      </c>
      <c r="AT3347">
        <v>0</v>
      </c>
      <c r="AU3347">
        <v>0</v>
      </c>
      <c r="AV3347">
        <v>890480123</v>
      </c>
      <c r="AW3347" t="s">
        <v>1920</v>
      </c>
      <c r="AX3347">
        <v>5</v>
      </c>
      <c r="BC3347">
        <v>1</v>
      </c>
      <c r="BD3347">
        <v>7</v>
      </c>
      <c r="BE3347">
        <v>2</v>
      </c>
    </row>
    <row r="3348" spans="1:57" x14ac:dyDescent="0.25">
      <c r="A3348" s="179">
        <f t="shared" si="52"/>
        <v>3537334</v>
      </c>
      <c r="B3348" t="s">
        <v>1923</v>
      </c>
      <c r="C3348">
        <v>73091729</v>
      </c>
      <c r="D3348">
        <v>144105</v>
      </c>
      <c r="E3348">
        <v>4</v>
      </c>
      <c r="F3348">
        <v>17875</v>
      </c>
      <c r="G3348" s="180">
        <v>44176</v>
      </c>
      <c r="H3348" s="180">
        <v>44925</v>
      </c>
      <c r="I3348">
        <v>0</v>
      </c>
      <c r="J3348">
        <v>1</v>
      </c>
      <c r="K3348">
        <v>4</v>
      </c>
      <c r="L3348">
        <v>30</v>
      </c>
      <c r="M3348">
        <v>2</v>
      </c>
      <c r="N3348" s="170">
        <v>15881442</v>
      </c>
      <c r="O3348" s="170">
        <v>17090000</v>
      </c>
      <c r="P3348" s="178">
        <v>5000000</v>
      </c>
      <c r="Q3348" s="178">
        <v>244532</v>
      </c>
      <c r="R3348" s="178">
        <v>4203002</v>
      </c>
      <c r="S3348">
        <v>0</v>
      </c>
      <c r="T3348">
        <v>0</v>
      </c>
      <c r="U3348">
        <v>0</v>
      </c>
      <c r="W3348">
        <v>0</v>
      </c>
      <c r="X3348">
        <v>0</v>
      </c>
      <c r="Y3348">
        <v>0</v>
      </c>
      <c r="AB3348" s="180">
        <v>44285</v>
      </c>
      <c r="AC3348">
        <v>1</v>
      </c>
      <c r="AD3348" t="s">
        <v>1922</v>
      </c>
      <c r="AE3348">
        <v>1</v>
      </c>
      <c r="AF3348">
        <v>30</v>
      </c>
      <c r="AG3348">
        <v>0</v>
      </c>
      <c r="AN3348">
        <v>1</v>
      </c>
      <c r="AO3348">
        <v>1</v>
      </c>
      <c r="AR3348" s="178">
        <v>665668</v>
      </c>
      <c r="AS3348" t="s">
        <v>1921</v>
      </c>
      <c r="AT3348">
        <v>0</v>
      </c>
      <c r="AU3348">
        <v>0</v>
      </c>
      <c r="AV3348">
        <v>890480123</v>
      </c>
      <c r="AW3348" t="s">
        <v>1920</v>
      </c>
      <c r="AX3348">
        <v>5</v>
      </c>
      <c r="BC3348">
        <v>1</v>
      </c>
      <c r="BD3348">
        <v>7</v>
      </c>
      <c r="BE3348">
        <v>2</v>
      </c>
    </row>
    <row r="3349" spans="1:57" x14ac:dyDescent="0.25">
      <c r="A3349" s="179">
        <f t="shared" si="52"/>
        <v>1133900</v>
      </c>
      <c r="B3349" t="s">
        <v>1923</v>
      </c>
      <c r="C3349">
        <v>73091729</v>
      </c>
      <c r="D3349">
        <v>144105</v>
      </c>
      <c r="E3349">
        <v>4</v>
      </c>
      <c r="F3349">
        <v>18065</v>
      </c>
      <c r="G3349" s="180">
        <v>44210</v>
      </c>
      <c r="H3349" s="180">
        <v>44407</v>
      </c>
      <c r="I3349">
        <v>0</v>
      </c>
      <c r="J3349">
        <v>1</v>
      </c>
      <c r="K3349">
        <v>2</v>
      </c>
      <c r="L3349">
        <v>30</v>
      </c>
      <c r="M3349">
        <v>2</v>
      </c>
      <c r="N3349" s="170">
        <v>13121400</v>
      </c>
      <c r="O3349" s="170">
        <v>13940000</v>
      </c>
      <c r="P3349" s="178">
        <v>2000000</v>
      </c>
      <c r="Q3349" s="178">
        <v>346206</v>
      </c>
      <c r="R3349" s="178">
        <v>1347281</v>
      </c>
      <c r="S3349">
        <v>0</v>
      </c>
      <c r="T3349">
        <v>0</v>
      </c>
      <c r="U3349">
        <v>0</v>
      </c>
      <c r="W3349">
        <v>0</v>
      </c>
      <c r="X3349">
        <v>0</v>
      </c>
      <c r="Y3349">
        <v>0</v>
      </c>
      <c r="AB3349" s="180">
        <v>44285</v>
      </c>
      <c r="AC3349">
        <v>1</v>
      </c>
      <c r="AD3349" t="s">
        <v>1922</v>
      </c>
      <c r="AE3349">
        <v>1</v>
      </c>
      <c r="AF3349">
        <v>30</v>
      </c>
      <c r="AG3349">
        <v>0</v>
      </c>
      <c r="AN3349">
        <v>1</v>
      </c>
      <c r="AO3349">
        <v>1</v>
      </c>
      <c r="AR3349" s="178">
        <v>213381</v>
      </c>
      <c r="AS3349" t="s">
        <v>1921</v>
      </c>
      <c r="AT3349">
        <v>0</v>
      </c>
      <c r="AU3349">
        <v>0</v>
      </c>
      <c r="AV3349">
        <v>890480123</v>
      </c>
      <c r="AW3349" t="s">
        <v>1920</v>
      </c>
      <c r="AX3349">
        <v>5</v>
      </c>
      <c r="BC3349">
        <v>1</v>
      </c>
      <c r="BD3349">
        <v>7</v>
      </c>
      <c r="BE3349">
        <v>2</v>
      </c>
    </row>
    <row r="3350" spans="1:57" x14ac:dyDescent="0.25">
      <c r="A3350" s="179">
        <f t="shared" si="52"/>
        <v>127521</v>
      </c>
      <c r="B3350" t="s">
        <v>1923</v>
      </c>
      <c r="C3350">
        <v>73091729</v>
      </c>
      <c r="D3350">
        <v>144105</v>
      </c>
      <c r="E3350">
        <v>4</v>
      </c>
      <c r="F3350">
        <v>550006467</v>
      </c>
      <c r="G3350" s="180">
        <v>42258</v>
      </c>
      <c r="H3350" s="180">
        <v>45321</v>
      </c>
      <c r="I3350">
        <v>0</v>
      </c>
      <c r="J3350">
        <v>1</v>
      </c>
      <c r="K3350">
        <v>2</v>
      </c>
      <c r="L3350">
        <v>30</v>
      </c>
      <c r="M3350">
        <v>2</v>
      </c>
      <c r="N3350" s="170">
        <v>21474970</v>
      </c>
      <c r="O3350" s="170">
        <v>23720000</v>
      </c>
      <c r="P3350" s="178">
        <v>157897</v>
      </c>
      <c r="Q3350" s="178">
        <v>5987</v>
      </c>
      <c r="R3350" s="178">
        <v>151518</v>
      </c>
      <c r="S3350">
        <v>0</v>
      </c>
      <c r="T3350">
        <v>0</v>
      </c>
      <c r="U3350">
        <v>0</v>
      </c>
      <c r="W3350">
        <v>0</v>
      </c>
      <c r="X3350">
        <v>0</v>
      </c>
      <c r="Y3350">
        <v>0</v>
      </c>
      <c r="AB3350" s="180">
        <v>44285</v>
      </c>
      <c r="AC3350">
        <v>1</v>
      </c>
      <c r="AD3350" t="s">
        <v>1922</v>
      </c>
      <c r="AE3350">
        <v>1</v>
      </c>
      <c r="AF3350">
        <v>30</v>
      </c>
      <c r="AG3350">
        <v>0</v>
      </c>
      <c r="AN3350">
        <v>1</v>
      </c>
      <c r="AO3350">
        <v>1</v>
      </c>
      <c r="AR3350" s="178">
        <v>23997</v>
      </c>
      <c r="AS3350" t="s">
        <v>1921</v>
      </c>
      <c r="AT3350">
        <v>0</v>
      </c>
      <c r="AU3350">
        <v>0</v>
      </c>
      <c r="AV3350">
        <v>890480123</v>
      </c>
      <c r="AW3350" t="s">
        <v>1920</v>
      </c>
      <c r="AX3350">
        <v>5</v>
      </c>
      <c r="BC3350">
        <v>2</v>
      </c>
      <c r="BD3350">
        <v>7</v>
      </c>
      <c r="BE3350">
        <v>2</v>
      </c>
    </row>
    <row r="3351" spans="1:57" x14ac:dyDescent="0.25">
      <c r="A3351" s="179">
        <f t="shared" si="52"/>
        <v>67497</v>
      </c>
      <c r="B3351" t="s">
        <v>1923</v>
      </c>
      <c r="C3351">
        <v>73091729</v>
      </c>
      <c r="D3351">
        <v>144105</v>
      </c>
      <c r="E3351">
        <v>4</v>
      </c>
      <c r="F3351">
        <v>550006485</v>
      </c>
      <c r="G3351" s="180">
        <v>42259</v>
      </c>
      <c r="H3351" s="180">
        <v>45350</v>
      </c>
      <c r="I3351">
        <v>0</v>
      </c>
      <c r="J3351">
        <v>1</v>
      </c>
      <c r="K3351">
        <v>1</v>
      </c>
      <c r="L3351">
        <v>30</v>
      </c>
      <c r="M3351">
        <v>2</v>
      </c>
      <c r="N3351" s="170">
        <v>21474970</v>
      </c>
      <c r="O3351" s="170">
        <v>23720000</v>
      </c>
      <c r="P3351" s="178">
        <v>81837</v>
      </c>
      <c r="Q3351" s="178">
        <v>3103</v>
      </c>
      <c r="R3351" s="178">
        <v>80199</v>
      </c>
      <c r="S3351">
        <v>0</v>
      </c>
      <c r="T3351">
        <v>0</v>
      </c>
      <c r="U3351">
        <v>0</v>
      </c>
      <c r="W3351">
        <v>0</v>
      </c>
      <c r="X3351">
        <v>0</v>
      </c>
      <c r="Y3351">
        <v>0</v>
      </c>
      <c r="AB3351" s="180">
        <v>44285</v>
      </c>
      <c r="AC3351">
        <v>1</v>
      </c>
      <c r="AD3351" t="s">
        <v>1922</v>
      </c>
      <c r="AE3351">
        <v>1</v>
      </c>
      <c r="AF3351">
        <v>30</v>
      </c>
      <c r="AG3351">
        <v>0</v>
      </c>
      <c r="AN3351">
        <v>1</v>
      </c>
      <c r="AO3351">
        <v>1</v>
      </c>
      <c r="AR3351" s="178">
        <v>12702</v>
      </c>
      <c r="AS3351" t="s">
        <v>1921</v>
      </c>
      <c r="AT3351">
        <v>0</v>
      </c>
      <c r="AU3351">
        <v>0</v>
      </c>
      <c r="AV3351">
        <v>890480123</v>
      </c>
      <c r="AW3351" t="s">
        <v>1920</v>
      </c>
      <c r="AX3351">
        <v>5</v>
      </c>
      <c r="BC3351">
        <v>2</v>
      </c>
      <c r="BD3351">
        <v>7</v>
      </c>
      <c r="BE3351">
        <v>2</v>
      </c>
    </row>
    <row r="3352" spans="1:57" x14ac:dyDescent="0.25">
      <c r="A3352" s="179">
        <f t="shared" si="52"/>
        <v>121793</v>
      </c>
      <c r="B3352" t="s">
        <v>1923</v>
      </c>
      <c r="C3352">
        <v>73091729</v>
      </c>
      <c r="D3352">
        <v>144105</v>
      </c>
      <c r="E3352">
        <v>4</v>
      </c>
      <c r="F3352">
        <v>550006521</v>
      </c>
      <c r="G3352" s="180">
        <v>42261</v>
      </c>
      <c r="H3352" s="180">
        <v>45381</v>
      </c>
      <c r="I3352">
        <v>0</v>
      </c>
      <c r="J3352">
        <v>1</v>
      </c>
      <c r="K3352">
        <v>0</v>
      </c>
      <c r="L3352">
        <v>30</v>
      </c>
      <c r="M3352">
        <v>2</v>
      </c>
      <c r="N3352" s="170">
        <v>21474970</v>
      </c>
      <c r="O3352" s="170">
        <v>23720000</v>
      </c>
      <c r="P3352" s="178">
        <v>147306</v>
      </c>
      <c r="Q3352" s="178">
        <v>5586</v>
      </c>
      <c r="R3352" s="178">
        <v>144712</v>
      </c>
      <c r="S3352">
        <v>0</v>
      </c>
      <c r="T3352">
        <v>0</v>
      </c>
      <c r="U3352">
        <v>0</v>
      </c>
      <c r="W3352">
        <v>0</v>
      </c>
      <c r="X3352">
        <v>0</v>
      </c>
      <c r="Y3352">
        <v>0</v>
      </c>
      <c r="AB3352" s="180">
        <v>44285</v>
      </c>
      <c r="AC3352">
        <v>1</v>
      </c>
      <c r="AD3352" t="s">
        <v>1922</v>
      </c>
      <c r="AE3352">
        <v>1</v>
      </c>
      <c r="AF3352">
        <v>30</v>
      </c>
      <c r="AG3352">
        <v>0</v>
      </c>
      <c r="AN3352">
        <v>1</v>
      </c>
      <c r="AO3352">
        <v>1</v>
      </c>
      <c r="AR3352" s="178">
        <v>22919</v>
      </c>
      <c r="AS3352" t="s">
        <v>1921</v>
      </c>
      <c r="AT3352">
        <v>0</v>
      </c>
      <c r="AU3352">
        <v>0</v>
      </c>
      <c r="AV3352">
        <v>890480123</v>
      </c>
      <c r="AW3352" t="s">
        <v>1920</v>
      </c>
      <c r="AX3352">
        <v>5</v>
      </c>
      <c r="BC3352">
        <v>2</v>
      </c>
      <c r="BD3352">
        <v>7</v>
      </c>
      <c r="BE3352">
        <v>2</v>
      </c>
    </row>
    <row r="3353" spans="1:57" x14ac:dyDescent="0.25">
      <c r="A3353" s="179">
        <f t="shared" si="52"/>
        <v>120689</v>
      </c>
      <c r="B3353" t="s">
        <v>1923</v>
      </c>
      <c r="C3353">
        <v>73091729</v>
      </c>
      <c r="D3353">
        <v>144105</v>
      </c>
      <c r="E3353">
        <v>4</v>
      </c>
      <c r="F3353">
        <v>550006522</v>
      </c>
      <c r="G3353" s="180">
        <v>42261</v>
      </c>
      <c r="H3353" s="180">
        <v>45381</v>
      </c>
      <c r="I3353">
        <v>0</v>
      </c>
      <c r="J3353">
        <v>1</v>
      </c>
      <c r="K3353">
        <v>0</v>
      </c>
      <c r="L3353">
        <v>30</v>
      </c>
      <c r="M3353">
        <v>2</v>
      </c>
      <c r="N3353" s="170">
        <v>21474970</v>
      </c>
      <c r="O3353" s="170">
        <v>23720000</v>
      </c>
      <c r="P3353" s="178">
        <v>145978</v>
      </c>
      <c r="Q3353" s="178">
        <v>5535</v>
      </c>
      <c r="R3353" s="178">
        <v>143401</v>
      </c>
      <c r="S3353">
        <v>0</v>
      </c>
      <c r="T3353">
        <v>0</v>
      </c>
      <c r="U3353">
        <v>0</v>
      </c>
      <c r="W3353">
        <v>0</v>
      </c>
      <c r="X3353">
        <v>0</v>
      </c>
      <c r="Y3353">
        <v>0</v>
      </c>
      <c r="AB3353" s="180">
        <v>44285</v>
      </c>
      <c r="AC3353">
        <v>1</v>
      </c>
      <c r="AD3353" t="s">
        <v>1922</v>
      </c>
      <c r="AE3353">
        <v>1</v>
      </c>
      <c r="AF3353">
        <v>30</v>
      </c>
      <c r="AG3353">
        <v>0</v>
      </c>
      <c r="AN3353">
        <v>1</v>
      </c>
      <c r="AO3353">
        <v>1</v>
      </c>
      <c r="AR3353" s="178">
        <v>22712</v>
      </c>
      <c r="AS3353" t="s">
        <v>1921</v>
      </c>
      <c r="AT3353">
        <v>0</v>
      </c>
      <c r="AU3353">
        <v>0</v>
      </c>
      <c r="AV3353">
        <v>890480123</v>
      </c>
      <c r="AW3353" t="s">
        <v>1920</v>
      </c>
      <c r="AX3353">
        <v>5</v>
      </c>
      <c r="BC3353">
        <v>2</v>
      </c>
      <c r="BD3353">
        <v>7</v>
      </c>
      <c r="BE3353">
        <v>2</v>
      </c>
    </row>
    <row r="3354" spans="1:57" x14ac:dyDescent="0.25">
      <c r="A3354" s="179">
        <f t="shared" si="52"/>
        <v>44468</v>
      </c>
      <c r="B3354" t="s">
        <v>1923</v>
      </c>
      <c r="C3354">
        <v>73091729</v>
      </c>
      <c r="D3354">
        <v>144105</v>
      </c>
      <c r="E3354">
        <v>4</v>
      </c>
      <c r="F3354">
        <v>550006524</v>
      </c>
      <c r="G3354" s="180">
        <v>42261</v>
      </c>
      <c r="H3354" s="180">
        <v>45381</v>
      </c>
      <c r="I3354">
        <v>0</v>
      </c>
      <c r="J3354">
        <v>1</v>
      </c>
      <c r="K3354">
        <v>0</v>
      </c>
      <c r="L3354">
        <v>30</v>
      </c>
      <c r="M3354">
        <v>2</v>
      </c>
      <c r="N3354" s="170">
        <v>21474970</v>
      </c>
      <c r="O3354" s="170">
        <v>23720000</v>
      </c>
      <c r="P3354" s="178">
        <v>52924</v>
      </c>
      <c r="Q3354" s="178">
        <v>2007</v>
      </c>
      <c r="R3354" s="178">
        <v>52836</v>
      </c>
      <c r="S3354">
        <v>0</v>
      </c>
      <c r="T3354">
        <v>0</v>
      </c>
      <c r="U3354">
        <v>0</v>
      </c>
      <c r="W3354">
        <v>0</v>
      </c>
      <c r="X3354">
        <v>0</v>
      </c>
      <c r="Y3354">
        <v>0</v>
      </c>
      <c r="AB3354" s="180">
        <v>44285</v>
      </c>
      <c r="AC3354">
        <v>1</v>
      </c>
      <c r="AD3354" t="s">
        <v>1922</v>
      </c>
      <c r="AE3354">
        <v>1</v>
      </c>
      <c r="AF3354">
        <v>30</v>
      </c>
      <c r="AG3354">
        <v>0</v>
      </c>
      <c r="AN3354">
        <v>1</v>
      </c>
      <c r="AO3354">
        <v>1</v>
      </c>
      <c r="AR3354" s="178">
        <v>8368</v>
      </c>
      <c r="AS3354" t="s">
        <v>1921</v>
      </c>
      <c r="AT3354">
        <v>0</v>
      </c>
      <c r="AU3354">
        <v>0</v>
      </c>
      <c r="AV3354">
        <v>890480123</v>
      </c>
      <c r="AW3354" t="s">
        <v>1920</v>
      </c>
      <c r="AX3354">
        <v>5</v>
      </c>
      <c r="BC3354">
        <v>2</v>
      </c>
      <c r="BD3354">
        <v>7</v>
      </c>
      <c r="BE3354">
        <v>2</v>
      </c>
    </row>
    <row r="3355" spans="1:57" x14ac:dyDescent="0.25">
      <c r="A3355" s="179">
        <f t="shared" si="52"/>
        <v>89422</v>
      </c>
      <c r="B3355" t="s">
        <v>1923</v>
      </c>
      <c r="C3355">
        <v>73091729</v>
      </c>
      <c r="D3355">
        <v>144105</v>
      </c>
      <c r="E3355">
        <v>4</v>
      </c>
      <c r="F3355">
        <v>550006544</v>
      </c>
      <c r="G3355" s="180">
        <v>42262</v>
      </c>
      <c r="H3355" s="180">
        <v>45381</v>
      </c>
      <c r="I3355">
        <v>0</v>
      </c>
      <c r="J3355">
        <v>1</v>
      </c>
      <c r="K3355">
        <v>0</v>
      </c>
      <c r="L3355">
        <v>30</v>
      </c>
      <c r="M3355">
        <v>2</v>
      </c>
      <c r="N3355" s="170">
        <v>21474970</v>
      </c>
      <c r="O3355" s="170">
        <v>23720000</v>
      </c>
      <c r="P3355" s="178">
        <v>106447</v>
      </c>
      <c r="Q3355" s="178">
        <v>4036</v>
      </c>
      <c r="R3355" s="178">
        <v>106250</v>
      </c>
      <c r="S3355">
        <v>0</v>
      </c>
      <c r="T3355">
        <v>0</v>
      </c>
      <c r="U3355">
        <v>0</v>
      </c>
      <c r="W3355">
        <v>0</v>
      </c>
      <c r="X3355">
        <v>0</v>
      </c>
      <c r="Y3355">
        <v>0</v>
      </c>
      <c r="AB3355" s="180">
        <v>44285</v>
      </c>
      <c r="AC3355">
        <v>1</v>
      </c>
      <c r="AD3355" t="s">
        <v>1922</v>
      </c>
      <c r="AE3355">
        <v>1</v>
      </c>
      <c r="AF3355">
        <v>30</v>
      </c>
      <c r="AG3355">
        <v>0</v>
      </c>
      <c r="AN3355">
        <v>1</v>
      </c>
      <c r="AO3355">
        <v>1</v>
      </c>
      <c r="AR3355" s="178">
        <v>16828</v>
      </c>
      <c r="AS3355" t="s">
        <v>1921</v>
      </c>
      <c r="AT3355">
        <v>0</v>
      </c>
      <c r="AU3355">
        <v>0</v>
      </c>
      <c r="AV3355">
        <v>890480123</v>
      </c>
      <c r="AW3355" t="s">
        <v>1920</v>
      </c>
      <c r="AX3355">
        <v>5</v>
      </c>
      <c r="BC3355">
        <v>2</v>
      </c>
      <c r="BD3355">
        <v>7</v>
      </c>
      <c r="BE3355">
        <v>2</v>
      </c>
    </row>
    <row r="3356" spans="1:57" x14ac:dyDescent="0.25">
      <c r="A3356" s="179">
        <f t="shared" si="52"/>
        <v>124807</v>
      </c>
      <c r="B3356" t="s">
        <v>1923</v>
      </c>
      <c r="C3356">
        <v>73091729</v>
      </c>
      <c r="D3356">
        <v>144105</v>
      </c>
      <c r="E3356">
        <v>4</v>
      </c>
      <c r="F3356">
        <v>550006697</v>
      </c>
      <c r="G3356" s="180">
        <v>42272</v>
      </c>
      <c r="H3356" s="180">
        <v>45381</v>
      </c>
      <c r="I3356">
        <v>0</v>
      </c>
      <c r="J3356">
        <v>1</v>
      </c>
      <c r="K3356">
        <v>0</v>
      </c>
      <c r="L3356">
        <v>30</v>
      </c>
      <c r="M3356">
        <v>2</v>
      </c>
      <c r="N3356" s="170">
        <v>21474970</v>
      </c>
      <c r="O3356" s="170">
        <v>23720000</v>
      </c>
      <c r="P3356" s="178">
        <v>148762</v>
      </c>
      <c r="Q3356" s="178">
        <v>5641</v>
      </c>
      <c r="R3356" s="178">
        <v>148293</v>
      </c>
      <c r="S3356">
        <v>0</v>
      </c>
      <c r="T3356">
        <v>0</v>
      </c>
      <c r="U3356">
        <v>0</v>
      </c>
      <c r="W3356">
        <v>0</v>
      </c>
      <c r="X3356">
        <v>0</v>
      </c>
      <c r="Y3356">
        <v>0</v>
      </c>
      <c r="AB3356" s="180">
        <v>44285</v>
      </c>
      <c r="AC3356">
        <v>1</v>
      </c>
      <c r="AD3356" t="s">
        <v>1922</v>
      </c>
      <c r="AE3356">
        <v>1</v>
      </c>
      <c r="AF3356">
        <v>30</v>
      </c>
      <c r="AG3356">
        <v>0</v>
      </c>
      <c r="AN3356">
        <v>1</v>
      </c>
      <c r="AO3356">
        <v>1</v>
      </c>
      <c r="AR3356" s="178">
        <v>23486</v>
      </c>
      <c r="AS3356" t="s">
        <v>1921</v>
      </c>
      <c r="AT3356">
        <v>0</v>
      </c>
      <c r="AU3356">
        <v>0</v>
      </c>
      <c r="AV3356">
        <v>890480123</v>
      </c>
      <c r="AW3356" t="s">
        <v>1920</v>
      </c>
      <c r="AX3356">
        <v>5</v>
      </c>
      <c r="BC3356">
        <v>2</v>
      </c>
      <c r="BD3356">
        <v>7</v>
      </c>
      <c r="BE3356">
        <v>2</v>
      </c>
    </row>
    <row r="3357" spans="1:57" x14ac:dyDescent="0.25">
      <c r="A3357" s="179">
        <f t="shared" si="52"/>
        <v>83235</v>
      </c>
      <c r="B3357" t="s">
        <v>1923</v>
      </c>
      <c r="C3357">
        <v>73091729</v>
      </c>
      <c r="D3357">
        <v>144105</v>
      </c>
      <c r="E3357">
        <v>4</v>
      </c>
      <c r="F3357">
        <v>550006755</v>
      </c>
      <c r="G3357" s="180">
        <v>42276</v>
      </c>
      <c r="H3357" s="180">
        <v>45381</v>
      </c>
      <c r="I3357">
        <v>0</v>
      </c>
      <c r="J3357">
        <v>1</v>
      </c>
      <c r="K3357">
        <v>0</v>
      </c>
      <c r="L3357">
        <v>30</v>
      </c>
      <c r="M3357">
        <v>2</v>
      </c>
      <c r="N3357" s="170">
        <v>21474970</v>
      </c>
      <c r="O3357" s="170">
        <v>23720000</v>
      </c>
      <c r="P3357" s="178">
        <v>99107</v>
      </c>
      <c r="Q3357" s="178">
        <v>3758</v>
      </c>
      <c r="R3357" s="178">
        <v>98899</v>
      </c>
      <c r="S3357">
        <v>0</v>
      </c>
      <c r="T3357">
        <v>0</v>
      </c>
      <c r="U3357">
        <v>0</v>
      </c>
      <c r="W3357">
        <v>0</v>
      </c>
      <c r="X3357">
        <v>0</v>
      </c>
      <c r="Y3357">
        <v>0</v>
      </c>
      <c r="AB3357" s="180">
        <v>44285</v>
      </c>
      <c r="AC3357">
        <v>1</v>
      </c>
      <c r="AD3357" t="s">
        <v>1922</v>
      </c>
      <c r="AE3357">
        <v>1</v>
      </c>
      <c r="AF3357">
        <v>30</v>
      </c>
      <c r="AG3357">
        <v>0</v>
      </c>
      <c r="AN3357">
        <v>1</v>
      </c>
      <c r="AO3357">
        <v>1</v>
      </c>
      <c r="AR3357" s="178">
        <v>15664</v>
      </c>
      <c r="AS3357" t="s">
        <v>1921</v>
      </c>
      <c r="AT3357">
        <v>0</v>
      </c>
      <c r="AU3357">
        <v>0</v>
      </c>
      <c r="AV3357">
        <v>890480123</v>
      </c>
      <c r="AW3357" t="s">
        <v>1920</v>
      </c>
      <c r="AX3357">
        <v>5</v>
      </c>
      <c r="BC3357">
        <v>2</v>
      </c>
      <c r="BD3357">
        <v>7</v>
      </c>
      <c r="BE3357">
        <v>2</v>
      </c>
    </row>
    <row r="3358" spans="1:57" x14ac:dyDescent="0.25">
      <c r="A3358" s="179">
        <f t="shared" si="52"/>
        <v>122920</v>
      </c>
      <c r="B3358" t="s">
        <v>1923</v>
      </c>
      <c r="C3358">
        <v>73091729</v>
      </c>
      <c r="D3358">
        <v>144105</v>
      </c>
      <c r="E3358">
        <v>4</v>
      </c>
      <c r="F3358">
        <v>550006997</v>
      </c>
      <c r="G3358" s="180">
        <v>42287</v>
      </c>
      <c r="H3358" s="180">
        <v>45381</v>
      </c>
      <c r="I3358">
        <v>0</v>
      </c>
      <c r="J3358">
        <v>1</v>
      </c>
      <c r="K3358">
        <v>0</v>
      </c>
      <c r="L3358">
        <v>30</v>
      </c>
      <c r="M3358">
        <v>2</v>
      </c>
      <c r="N3358" s="170">
        <v>21474970</v>
      </c>
      <c r="O3358" s="170">
        <v>23720000</v>
      </c>
      <c r="P3358" s="178">
        <v>146382</v>
      </c>
      <c r="Q3358" s="178">
        <v>5551</v>
      </c>
      <c r="R3358" s="178">
        <v>146052</v>
      </c>
      <c r="S3358">
        <v>0</v>
      </c>
      <c r="T3358">
        <v>0</v>
      </c>
      <c r="U3358">
        <v>0</v>
      </c>
      <c r="W3358">
        <v>0</v>
      </c>
      <c r="X3358">
        <v>0</v>
      </c>
      <c r="Y3358">
        <v>0</v>
      </c>
      <c r="AB3358" s="180">
        <v>44285</v>
      </c>
      <c r="AC3358">
        <v>1</v>
      </c>
      <c r="AD3358" t="s">
        <v>1922</v>
      </c>
      <c r="AE3358">
        <v>1</v>
      </c>
      <c r="AF3358">
        <v>30</v>
      </c>
      <c r="AG3358">
        <v>0</v>
      </c>
      <c r="AN3358">
        <v>1</v>
      </c>
      <c r="AO3358">
        <v>1</v>
      </c>
      <c r="AR3358" s="178">
        <v>23132</v>
      </c>
      <c r="AS3358" t="s">
        <v>1921</v>
      </c>
      <c r="AT3358">
        <v>0</v>
      </c>
      <c r="AU3358">
        <v>0</v>
      </c>
      <c r="AV3358">
        <v>890480123</v>
      </c>
      <c r="AW3358" t="s">
        <v>1920</v>
      </c>
      <c r="AX3358">
        <v>5</v>
      </c>
      <c r="BC3358">
        <v>2</v>
      </c>
      <c r="BD3358">
        <v>7</v>
      </c>
      <c r="BE3358">
        <v>2</v>
      </c>
    </row>
    <row r="3359" spans="1:57" x14ac:dyDescent="0.25">
      <c r="A3359" s="179">
        <f t="shared" si="52"/>
        <v>119911</v>
      </c>
      <c r="B3359" t="s">
        <v>1923</v>
      </c>
      <c r="C3359">
        <v>73091729</v>
      </c>
      <c r="D3359">
        <v>144105</v>
      </c>
      <c r="E3359">
        <v>4</v>
      </c>
      <c r="F3359">
        <v>550007050</v>
      </c>
      <c r="G3359" s="180">
        <v>42292</v>
      </c>
      <c r="H3359" s="180">
        <v>45381</v>
      </c>
      <c r="I3359">
        <v>0</v>
      </c>
      <c r="J3359">
        <v>1</v>
      </c>
      <c r="K3359">
        <v>0</v>
      </c>
      <c r="L3359">
        <v>30</v>
      </c>
      <c r="M3359">
        <v>2</v>
      </c>
      <c r="N3359" s="170">
        <v>21474970</v>
      </c>
      <c r="O3359" s="170">
        <v>23720000</v>
      </c>
      <c r="P3359" s="178">
        <v>142790</v>
      </c>
      <c r="Q3359" s="178">
        <v>5415</v>
      </c>
      <c r="R3359" s="178">
        <v>142476</v>
      </c>
      <c r="S3359">
        <v>0</v>
      </c>
      <c r="T3359">
        <v>0</v>
      </c>
      <c r="U3359">
        <v>0</v>
      </c>
      <c r="W3359">
        <v>0</v>
      </c>
      <c r="X3359">
        <v>0</v>
      </c>
      <c r="Y3359">
        <v>0</v>
      </c>
      <c r="AB3359" s="180">
        <v>44285</v>
      </c>
      <c r="AC3359">
        <v>1</v>
      </c>
      <c r="AD3359" t="s">
        <v>1922</v>
      </c>
      <c r="AE3359">
        <v>1</v>
      </c>
      <c r="AF3359">
        <v>30</v>
      </c>
      <c r="AG3359">
        <v>0</v>
      </c>
      <c r="AN3359">
        <v>1</v>
      </c>
      <c r="AO3359">
        <v>1</v>
      </c>
      <c r="AR3359" s="178">
        <v>22565</v>
      </c>
      <c r="AS3359" t="s">
        <v>1921</v>
      </c>
      <c r="AT3359">
        <v>0</v>
      </c>
      <c r="AU3359">
        <v>0</v>
      </c>
      <c r="AV3359">
        <v>890480123</v>
      </c>
      <c r="AW3359" t="s">
        <v>1920</v>
      </c>
      <c r="AX3359">
        <v>5</v>
      </c>
      <c r="BC3359">
        <v>2</v>
      </c>
      <c r="BD3359">
        <v>7</v>
      </c>
      <c r="BE3359">
        <v>2</v>
      </c>
    </row>
    <row r="3360" spans="1:57" x14ac:dyDescent="0.25">
      <c r="A3360" s="179">
        <f t="shared" si="52"/>
        <v>40728</v>
      </c>
      <c r="B3360" t="s">
        <v>1923</v>
      </c>
      <c r="C3360">
        <v>73091729</v>
      </c>
      <c r="D3360">
        <v>144105</v>
      </c>
      <c r="E3360">
        <v>4</v>
      </c>
      <c r="F3360">
        <v>550007073</v>
      </c>
      <c r="G3360" s="180">
        <v>42294</v>
      </c>
      <c r="H3360" s="180">
        <v>45381</v>
      </c>
      <c r="I3360">
        <v>0</v>
      </c>
      <c r="J3360">
        <v>1</v>
      </c>
      <c r="K3360">
        <v>0</v>
      </c>
      <c r="L3360">
        <v>30</v>
      </c>
      <c r="M3360">
        <v>2</v>
      </c>
      <c r="N3360" s="170">
        <v>21474970</v>
      </c>
      <c r="O3360" s="170">
        <v>23720000</v>
      </c>
      <c r="P3360" s="178">
        <v>48491</v>
      </c>
      <c r="Q3360" s="178">
        <v>1839</v>
      </c>
      <c r="R3360" s="178">
        <v>48392</v>
      </c>
      <c r="S3360">
        <v>0</v>
      </c>
      <c r="T3360">
        <v>0</v>
      </c>
      <c r="U3360">
        <v>0</v>
      </c>
      <c r="W3360">
        <v>0</v>
      </c>
      <c r="X3360">
        <v>0</v>
      </c>
      <c r="Y3360">
        <v>0</v>
      </c>
      <c r="AB3360" s="180">
        <v>44285</v>
      </c>
      <c r="AC3360">
        <v>1</v>
      </c>
      <c r="AD3360" t="s">
        <v>1922</v>
      </c>
      <c r="AE3360">
        <v>1</v>
      </c>
      <c r="AF3360">
        <v>30</v>
      </c>
      <c r="AG3360">
        <v>0</v>
      </c>
      <c r="AN3360">
        <v>1</v>
      </c>
      <c r="AO3360">
        <v>1</v>
      </c>
      <c r="AR3360" s="178">
        <v>7664</v>
      </c>
      <c r="AS3360" t="s">
        <v>1921</v>
      </c>
      <c r="AT3360">
        <v>0</v>
      </c>
      <c r="AU3360">
        <v>0</v>
      </c>
      <c r="AV3360">
        <v>890480123</v>
      </c>
      <c r="AW3360" t="s">
        <v>1920</v>
      </c>
      <c r="AX3360">
        <v>5</v>
      </c>
      <c r="BC3360">
        <v>2</v>
      </c>
      <c r="BD3360">
        <v>7</v>
      </c>
      <c r="BE3360">
        <v>2</v>
      </c>
    </row>
    <row r="3361" spans="1:57" x14ac:dyDescent="0.25">
      <c r="A3361" s="179">
        <f t="shared" si="52"/>
        <v>106784</v>
      </c>
      <c r="B3361" t="s">
        <v>1923</v>
      </c>
      <c r="C3361">
        <v>73091729</v>
      </c>
      <c r="D3361">
        <v>144105</v>
      </c>
      <c r="E3361">
        <v>4</v>
      </c>
      <c r="F3361">
        <v>550007077</v>
      </c>
      <c r="G3361" s="180">
        <v>42294</v>
      </c>
      <c r="H3361" s="180">
        <v>45381</v>
      </c>
      <c r="I3361">
        <v>0</v>
      </c>
      <c r="J3361">
        <v>1</v>
      </c>
      <c r="K3361">
        <v>0</v>
      </c>
      <c r="L3361">
        <v>30</v>
      </c>
      <c r="M3361">
        <v>2</v>
      </c>
      <c r="N3361" s="170">
        <v>21474970</v>
      </c>
      <c r="O3361" s="170">
        <v>23720000</v>
      </c>
      <c r="P3361" s="178">
        <v>127140</v>
      </c>
      <c r="Q3361" s="178">
        <v>4821</v>
      </c>
      <c r="R3361" s="178">
        <v>126879</v>
      </c>
      <c r="S3361">
        <v>0</v>
      </c>
      <c r="T3361">
        <v>0</v>
      </c>
      <c r="U3361">
        <v>0</v>
      </c>
      <c r="W3361">
        <v>0</v>
      </c>
      <c r="X3361">
        <v>0</v>
      </c>
      <c r="Y3361">
        <v>0</v>
      </c>
      <c r="AB3361" s="180">
        <v>44285</v>
      </c>
      <c r="AC3361">
        <v>1</v>
      </c>
      <c r="AD3361" t="s">
        <v>1922</v>
      </c>
      <c r="AE3361">
        <v>1</v>
      </c>
      <c r="AF3361">
        <v>30</v>
      </c>
      <c r="AG3361">
        <v>0</v>
      </c>
      <c r="AN3361">
        <v>1</v>
      </c>
      <c r="AO3361">
        <v>1</v>
      </c>
      <c r="AR3361" s="178">
        <v>20095</v>
      </c>
      <c r="AS3361" t="s">
        <v>1921</v>
      </c>
      <c r="AT3361">
        <v>0</v>
      </c>
      <c r="AU3361">
        <v>0</v>
      </c>
      <c r="AV3361">
        <v>890480123</v>
      </c>
      <c r="AW3361" t="s">
        <v>1920</v>
      </c>
      <c r="AX3361">
        <v>5</v>
      </c>
      <c r="BC3361">
        <v>2</v>
      </c>
      <c r="BD3361">
        <v>7</v>
      </c>
      <c r="BE3361">
        <v>2</v>
      </c>
    </row>
    <row r="3362" spans="1:57" x14ac:dyDescent="0.25">
      <c r="A3362" s="179">
        <f t="shared" si="52"/>
        <v>108743</v>
      </c>
      <c r="B3362" t="s">
        <v>1923</v>
      </c>
      <c r="C3362">
        <v>73091729</v>
      </c>
      <c r="D3362">
        <v>144105</v>
      </c>
      <c r="E3362">
        <v>4</v>
      </c>
      <c r="F3362">
        <v>550007142</v>
      </c>
      <c r="G3362" s="180">
        <v>42301</v>
      </c>
      <c r="H3362" s="180">
        <v>45381</v>
      </c>
      <c r="I3362">
        <v>0</v>
      </c>
      <c r="J3362">
        <v>1</v>
      </c>
      <c r="K3362">
        <v>0</v>
      </c>
      <c r="L3362">
        <v>30</v>
      </c>
      <c r="M3362">
        <v>2</v>
      </c>
      <c r="N3362" s="170">
        <v>21474970</v>
      </c>
      <c r="O3362" s="170">
        <v>23720000</v>
      </c>
      <c r="P3362" s="178">
        <v>129496</v>
      </c>
      <c r="Q3362" s="178">
        <v>4910</v>
      </c>
      <c r="R3362" s="178">
        <v>129207</v>
      </c>
      <c r="S3362">
        <v>0</v>
      </c>
      <c r="T3362">
        <v>0</v>
      </c>
      <c r="U3362">
        <v>0</v>
      </c>
      <c r="W3362">
        <v>0</v>
      </c>
      <c r="X3362">
        <v>0</v>
      </c>
      <c r="Y3362">
        <v>0</v>
      </c>
      <c r="AB3362" s="180">
        <v>44285</v>
      </c>
      <c r="AC3362">
        <v>1</v>
      </c>
      <c r="AD3362" t="s">
        <v>1922</v>
      </c>
      <c r="AE3362">
        <v>1</v>
      </c>
      <c r="AF3362">
        <v>30</v>
      </c>
      <c r="AG3362">
        <v>0</v>
      </c>
      <c r="AN3362">
        <v>1</v>
      </c>
      <c r="AO3362">
        <v>1</v>
      </c>
      <c r="AR3362" s="178">
        <v>20464</v>
      </c>
      <c r="AS3362" t="s">
        <v>1921</v>
      </c>
      <c r="AT3362">
        <v>0</v>
      </c>
      <c r="AU3362">
        <v>0</v>
      </c>
      <c r="AV3362">
        <v>890480123</v>
      </c>
      <c r="AW3362" t="s">
        <v>1920</v>
      </c>
      <c r="AX3362">
        <v>5</v>
      </c>
      <c r="BC3362">
        <v>2</v>
      </c>
      <c r="BD3362">
        <v>7</v>
      </c>
      <c r="BE3362">
        <v>2</v>
      </c>
    </row>
    <row r="3363" spans="1:57" x14ac:dyDescent="0.25">
      <c r="A3363" s="179">
        <f t="shared" si="52"/>
        <v>98884</v>
      </c>
      <c r="B3363" t="s">
        <v>1923</v>
      </c>
      <c r="C3363">
        <v>73091729</v>
      </c>
      <c r="D3363">
        <v>144105</v>
      </c>
      <c r="E3363">
        <v>4</v>
      </c>
      <c r="F3363">
        <v>550007194</v>
      </c>
      <c r="G3363" s="180">
        <v>42306</v>
      </c>
      <c r="H3363" s="180">
        <v>45381</v>
      </c>
      <c r="I3363">
        <v>0</v>
      </c>
      <c r="J3363">
        <v>1</v>
      </c>
      <c r="K3363">
        <v>0</v>
      </c>
      <c r="L3363">
        <v>30</v>
      </c>
      <c r="M3363">
        <v>2</v>
      </c>
      <c r="N3363" s="170">
        <v>21474970</v>
      </c>
      <c r="O3363" s="170">
        <v>23720000</v>
      </c>
      <c r="P3363" s="178">
        <v>117747</v>
      </c>
      <c r="Q3363" s="178">
        <v>4465</v>
      </c>
      <c r="R3363" s="178">
        <v>117493</v>
      </c>
      <c r="S3363">
        <v>0</v>
      </c>
      <c r="T3363">
        <v>0</v>
      </c>
      <c r="U3363">
        <v>0</v>
      </c>
      <c r="W3363">
        <v>0</v>
      </c>
      <c r="X3363">
        <v>0</v>
      </c>
      <c r="Y3363">
        <v>0</v>
      </c>
      <c r="AB3363" s="180">
        <v>44285</v>
      </c>
      <c r="AC3363">
        <v>1</v>
      </c>
      <c r="AD3363" t="s">
        <v>1922</v>
      </c>
      <c r="AE3363">
        <v>1</v>
      </c>
      <c r="AF3363">
        <v>30</v>
      </c>
      <c r="AG3363">
        <v>0</v>
      </c>
      <c r="AN3363">
        <v>1</v>
      </c>
      <c r="AO3363">
        <v>1</v>
      </c>
      <c r="AR3363" s="178">
        <v>18609</v>
      </c>
      <c r="AS3363" t="s">
        <v>1921</v>
      </c>
      <c r="AT3363">
        <v>0</v>
      </c>
      <c r="AU3363">
        <v>0</v>
      </c>
      <c r="AV3363">
        <v>890480123</v>
      </c>
      <c r="AW3363" t="s">
        <v>1920</v>
      </c>
      <c r="AX3363">
        <v>5</v>
      </c>
      <c r="BC3363">
        <v>2</v>
      </c>
      <c r="BD3363">
        <v>7</v>
      </c>
      <c r="BE3363">
        <v>2</v>
      </c>
    </row>
    <row r="3364" spans="1:57" x14ac:dyDescent="0.25">
      <c r="A3364" s="179">
        <f t="shared" si="52"/>
        <v>30394</v>
      </c>
      <c r="B3364" t="s">
        <v>1923</v>
      </c>
      <c r="C3364">
        <v>73091729</v>
      </c>
      <c r="D3364">
        <v>144105</v>
      </c>
      <c r="E3364">
        <v>4</v>
      </c>
      <c r="F3364">
        <v>550007195</v>
      </c>
      <c r="G3364" s="180">
        <v>42306</v>
      </c>
      <c r="H3364" s="180">
        <v>45381</v>
      </c>
      <c r="I3364">
        <v>0</v>
      </c>
      <c r="J3364">
        <v>1</v>
      </c>
      <c r="K3364">
        <v>0</v>
      </c>
      <c r="L3364">
        <v>30</v>
      </c>
      <c r="M3364">
        <v>2</v>
      </c>
      <c r="N3364" s="170">
        <v>21474970</v>
      </c>
      <c r="O3364" s="170">
        <v>23720000</v>
      </c>
      <c r="P3364" s="178">
        <v>36166</v>
      </c>
      <c r="Q3364" s="178">
        <v>1371</v>
      </c>
      <c r="R3364" s="178">
        <v>36114</v>
      </c>
      <c r="S3364">
        <v>0</v>
      </c>
      <c r="T3364">
        <v>0</v>
      </c>
      <c r="U3364">
        <v>0</v>
      </c>
      <c r="W3364">
        <v>0</v>
      </c>
      <c r="X3364">
        <v>0</v>
      </c>
      <c r="Y3364">
        <v>0</v>
      </c>
      <c r="AB3364" s="180">
        <v>44285</v>
      </c>
      <c r="AC3364">
        <v>1</v>
      </c>
      <c r="AD3364" t="s">
        <v>1922</v>
      </c>
      <c r="AE3364">
        <v>1</v>
      </c>
      <c r="AF3364">
        <v>30</v>
      </c>
      <c r="AG3364">
        <v>0</v>
      </c>
      <c r="AN3364">
        <v>1</v>
      </c>
      <c r="AO3364">
        <v>1</v>
      </c>
      <c r="AR3364" s="178">
        <v>5720</v>
      </c>
      <c r="AS3364" t="s">
        <v>1921</v>
      </c>
      <c r="AT3364">
        <v>0</v>
      </c>
      <c r="AU3364">
        <v>0</v>
      </c>
      <c r="AV3364">
        <v>890480123</v>
      </c>
      <c r="AW3364" t="s">
        <v>1920</v>
      </c>
      <c r="AX3364">
        <v>5</v>
      </c>
      <c r="BC3364">
        <v>2</v>
      </c>
      <c r="BD3364">
        <v>7</v>
      </c>
      <c r="BE3364">
        <v>2</v>
      </c>
    </row>
    <row r="3365" spans="1:57" x14ac:dyDescent="0.25">
      <c r="A3365" s="179">
        <f t="shared" si="52"/>
        <v>25034</v>
      </c>
      <c r="B3365" t="s">
        <v>1923</v>
      </c>
      <c r="C3365">
        <v>73091729</v>
      </c>
      <c r="D3365">
        <v>144105</v>
      </c>
      <c r="E3365">
        <v>4</v>
      </c>
      <c r="F3365">
        <v>550007631</v>
      </c>
      <c r="G3365" s="180">
        <v>42335</v>
      </c>
      <c r="H3365" s="180">
        <v>45381</v>
      </c>
      <c r="I3365">
        <v>0</v>
      </c>
      <c r="J3365">
        <v>1</v>
      </c>
      <c r="K3365">
        <v>0</v>
      </c>
      <c r="L3365">
        <v>30</v>
      </c>
      <c r="M3365">
        <v>2</v>
      </c>
      <c r="N3365" s="170">
        <v>21474970</v>
      </c>
      <c r="O3365" s="170">
        <v>23720000</v>
      </c>
      <c r="P3365" s="178">
        <v>29796</v>
      </c>
      <c r="Q3365" s="178">
        <v>1130</v>
      </c>
      <c r="R3365" s="178">
        <v>29745</v>
      </c>
      <c r="S3365">
        <v>0</v>
      </c>
      <c r="T3365">
        <v>0</v>
      </c>
      <c r="U3365">
        <v>0</v>
      </c>
      <c r="W3365">
        <v>0</v>
      </c>
      <c r="X3365">
        <v>0</v>
      </c>
      <c r="Y3365">
        <v>0</v>
      </c>
      <c r="AB3365" s="180">
        <v>44285</v>
      </c>
      <c r="AC3365">
        <v>1</v>
      </c>
      <c r="AD3365" t="s">
        <v>1922</v>
      </c>
      <c r="AE3365">
        <v>1</v>
      </c>
      <c r="AF3365">
        <v>30</v>
      </c>
      <c r="AG3365">
        <v>0</v>
      </c>
      <c r="AN3365">
        <v>1</v>
      </c>
      <c r="AO3365">
        <v>1</v>
      </c>
      <c r="AR3365" s="178">
        <v>4711</v>
      </c>
      <c r="AS3365" t="s">
        <v>1921</v>
      </c>
      <c r="AT3365">
        <v>0</v>
      </c>
      <c r="AU3365">
        <v>0</v>
      </c>
      <c r="AV3365">
        <v>890480123</v>
      </c>
      <c r="AW3365" t="s">
        <v>1920</v>
      </c>
      <c r="AX3365">
        <v>5</v>
      </c>
      <c r="BC3365">
        <v>2</v>
      </c>
      <c r="BD3365">
        <v>7</v>
      </c>
      <c r="BE3365">
        <v>2</v>
      </c>
    </row>
    <row r="3366" spans="1:57" x14ac:dyDescent="0.25">
      <c r="A3366" s="179">
        <f t="shared" si="52"/>
        <v>28289</v>
      </c>
      <c r="B3366" t="s">
        <v>1923</v>
      </c>
      <c r="C3366">
        <v>73091729</v>
      </c>
      <c r="D3366">
        <v>144105</v>
      </c>
      <c r="E3366">
        <v>4</v>
      </c>
      <c r="F3366">
        <v>550007802</v>
      </c>
      <c r="G3366" s="180">
        <v>42340</v>
      </c>
      <c r="H3366" s="180">
        <v>45381</v>
      </c>
      <c r="I3366">
        <v>0</v>
      </c>
      <c r="J3366">
        <v>1</v>
      </c>
      <c r="K3366">
        <v>0</v>
      </c>
      <c r="L3366">
        <v>30</v>
      </c>
      <c r="M3366">
        <v>2</v>
      </c>
      <c r="N3366" s="170">
        <v>21474970</v>
      </c>
      <c r="O3366" s="170">
        <v>23720000</v>
      </c>
      <c r="P3366" s="178">
        <v>33679</v>
      </c>
      <c r="Q3366" s="178">
        <v>1277</v>
      </c>
      <c r="R3366" s="178">
        <v>33612</v>
      </c>
      <c r="S3366">
        <v>0</v>
      </c>
      <c r="T3366">
        <v>0</v>
      </c>
      <c r="U3366">
        <v>0</v>
      </c>
      <c r="W3366">
        <v>0</v>
      </c>
      <c r="X3366">
        <v>0</v>
      </c>
      <c r="Y3366">
        <v>0</v>
      </c>
      <c r="AB3366" s="180">
        <v>44285</v>
      </c>
      <c r="AC3366">
        <v>1</v>
      </c>
      <c r="AD3366" t="s">
        <v>1922</v>
      </c>
      <c r="AE3366">
        <v>1</v>
      </c>
      <c r="AF3366">
        <v>30</v>
      </c>
      <c r="AG3366">
        <v>0</v>
      </c>
      <c r="AN3366">
        <v>1</v>
      </c>
      <c r="AO3366">
        <v>1</v>
      </c>
      <c r="AR3366" s="178">
        <v>5323</v>
      </c>
      <c r="AS3366" t="s">
        <v>1921</v>
      </c>
      <c r="AT3366">
        <v>0</v>
      </c>
      <c r="AU3366">
        <v>0</v>
      </c>
      <c r="AV3366">
        <v>890480123</v>
      </c>
      <c r="AW3366" t="s">
        <v>1920</v>
      </c>
      <c r="AX3366">
        <v>5</v>
      </c>
      <c r="BC3366">
        <v>2</v>
      </c>
      <c r="BD3366">
        <v>7</v>
      </c>
      <c r="BE3366">
        <v>2</v>
      </c>
    </row>
    <row r="3367" spans="1:57" x14ac:dyDescent="0.25">
      <c r="A3367" s="179">
        <f t="shared" si="52"/>
        <v>17848</v>
      </c>
      <c r="B3367" t="s">
        <v>1923</v>
      </c>
      <c r="C3367">
        <v>73091729</v>
      </c>
      <c r="D3367">
        <v>144105</v>
      </c>
      <c r="E3367">
        <v>4</v>
      </c>
      <c r="F3367">
        <v>550008008</v>
      </c>
      <c r="G3367" s="180">
        <v>42360</v>
      </c>
      <c r="H3367" s="180">
        <v>45381</v>
      </c>
      <c r="I3367">
        <v>0</v>
      </c>
      <c r="J3367">
        <v>1</v>
      </c>
      <c r="K3367">
        <v>0</v>
      </c>
      <c r="L3367">
        <v>30</v>
      </c>
      <c r="M3367">
        <v>2</v>
      </c>
      <c r="N3367" s="170">
        <v>22490513</v>
      </c>
      <c r="O3367" s="170">
        <v>24960000</v>
      </c>
      <c r="P3367" s="178">
        <v>21593</v>
      </c>
      <c r="Q3367" s="178">
        <v>830</v>
      </c>
      <c r="R3367" s="178">
        <v>21206</v>
      </c>
      <c r="S3367">
        <v>0</v>
      </c>
      <c r="T3367">
        <v>0</v>
      </c>
      <c r="U3367">
        <v>0</v>
      </c>
      <c r="W3367">
        <v>0</v>
      </c>
      <c r="X3367">
        <v>0</v>
      </c>
      <c r="Y3367">
        <v>0</v>
      </c>
      <c r="AB3367" s="180">
        <v>44285</v>
      </c>
      <c r="AC3367">
        <v>1</v>
      </c>
      <c r="AD3367" t="s">
        <v>1922</v>
      </c>
      <c r="AE3367">
        <v>1</v>
      </c>
      <c r="AF3367">
        <v>30</v>
      </c>
      <c r="AG3367">
        <v>0</v>
      </c>
      <c r="AN3367">
        <v>1</v>
      </c>
      <c r="AO3367">
        <v>1</v>
      </c>
      <c r="AR3367" s="178">
        <v>3358</v>
      </c>
      <c r="AS3367" t="s">
        <v>1921</v>
      </c>
      <c r="AT3367">
        <v>0</v>
      </c>
      <c r="AU3367">
        <v>0</v>
      </c>
      <c r="AV3367">
        <v>890480123</v>
      </c>
      <c r="AW3367" t="s">
        <v>1920</v>
      </c>
      <c r="AX3367">
        <v>5</v>
      </c>
      <c r="BC3367">
        <v>2</v>
      </c>
      <c r="BD3367">
        <v>7</v>
      </c>
      <c r="BE3367">
        <v>2</v>
      </c>
    </row>
    <row r="3368" spans="1:57" x14ac:dyDescent="0.25">
      <c r="A3368" s="179">
        <f t="shared" si="52"/>
        <v>17176</v>
      </c>
      <c r="B3368" t="s">
        <v>1923</v>
      </c>
      <c r="C3368">
        <v>73091729</v>
      </c>
      <c r="D3368">
        <v>144105</v>
      </c>
      <c r="E3368">
        <v>4</v>
      </c>
      <c r="F3368">
        <v>550008038</v>
      </c>
      <c r="G3368" s="180">
        <v>42361</v>
      </c>
      <c r="H3368" s="180">
        <v>45381</v>
      </c>
      <c r="I3368">
        <v>0</v>
      </c>
      <c r="J3368">
        <v>1</v>
      </c>
      <c r="K3368">
        <v>0</v>
      </c>
      <c r="L3368">
        <v>30</v>
      </c>
      <c r="M3368">
        <v>2</v>
      </c>
      <c r="N3368" s="170">
        <v>22490513</v>
      </c>
      <c r="O3368" s="170">
        <v>24960000</v>
      </c>
      <c r="P3368" s="178">
        <v>20764</v>
      </c>
      <c r="Q3368" s="178">
        <v>798</v>
      </c>
      <c r="R3368" s="178">
        <v>20408</v>
      </c>
      <c r="S3368">
        <v>0</v>
      </c>
      <c r="T3368">
        <v>0</v>
      </c>
      <c r="U3368">
        <v>0</v>
      </c>
      <c r="W3368">
        <v>0</v>
      </c>
      <c r="X3368">
        <v>0</v>
      </c>
      <c r="Y3368">
        <v>0</v>
      </c>
      <c r="AB3368" s="180">
        <v>44285</v>
      </c>
      <c r="AC3368">
        <v>1</v>
      </c>
      <c r="AD3368" t="s">
        <v>1922</v>
      </c>
      <c r="AE3368">
        <v>1</v>
      </c>
      <c r="AF3368">
        <v>30</v>
      </c>
      <c r="AG3368">
        <v>0</v>
      </c>
      <c r="AN3368">
        <v>1</v>
      </c>
      <c r="AO3368">
        <v>1</v>
      </c>
      <c r="AR3368" s="178">
        <v>3232</v>
      </c>
      <c r="AS3368" t="s">
        <v>1921</v>
      </c>
      <c r="AT3368">
        <v>0</v>
      </c>
      <c r="AU3368">
        <v>0</v>
      </c>
      <c r="AV3368">
        <v>890480123</v>
      </c>
      <c r="AW3368" t="s">
        <v>1920</v>
      </c>
      <c r="AX3368">
        <v>5</v>
      </c>
      <c r="BC3368">
        <v>2</v>
      </c>
      <c r="BD3368">
        <v>7</v>
      </c>
      <c r="BE3368">
        <v>2</v>
      </c>
    </row>
    <row r="3369" spans="1:57" x14ac:dyDescent="0.25">
      <c r="A3369" s="179">
        <f t="shared" si="52"/>
        <v>23516</v>
      </c>
      <c r="B3369" t="s">
        <v>1923</v>
      </c>
      <c r="C3369">
        <v>73091729</v>
      </c>
      <c r="D3369">
        <v>144105</v>
      </c>
      <c r="E3369">
        <v>4</v>
      </c>
      <c r="F3369">
        <v>550008691</v>
      </c>
      <c r="G3369" s="180">
        <v>42420</v>
      </c>
      <c r="H3369" s="180">
        <v>45381</v>
      </c>
      <c r="I3369">
        <v>0</v>
      </c>
      <c r="J3369">
        <v>1</v>
      </c>
      <c r="K3369">
        <v>0</v>
      </c>
      <c r="L3369">
        <v>30</v>
      </c>
      <c r="M3369">
        <v>2</v>
      </c>
      <c r="N3369" s="170">
        <v>22490513</v>
      </c>
      <c r="O3369" s="170">
        <v>24960000</v>
      </c>
      <c r="P3369" s="178">
        <v>27986</v>
      </c>
      <c r="Q3369" s="178">
        <v>1076</v>
      </c>
      <c r="R3369" s="178">
        <v>27941</v>
      </c>
      <c r="S3369">
        <v>0</v>
      </c>
      <c r="T3369">
        <v>0</v>
      </c>
      <c r="U3369">
        <v>0</v>
      </c>
      <c r="W3369">
        <v>0</v>
      </c>
      <c r="X3369">
        <v>0</v>
      </c>
      <c r="Y3369">
        <v>0</v>
      </c>
      <c r="AB3369" s="180">
        <v>44285</v>
      </c>
      <c r="AC3369">
        <v>1</v>
      </c>
      <c r="AD3369" t="s">
        <v>1922</v>
      </c>
      <c r="AE3369">
        <v>1</v>
      </c>
      <c r="AF3369">
        <v>30</v>
      </c>
      <c r="AG3369">
        <v>0</v>
      </c>
      <c r="AN3369">
        <v>1</v>
      </c>
      <c r="AO3369">
        <v>1</v>
      </c>
      <c r="AR3369" s="178">
        <v>4425</v>
      </c>
      <c r="AS3369" t="s">
        <v>1921</v>
      </c>
      <c r="AT3369">
        <v>0</v>
      </c>
      <c r="AU3369">
        <v>0</v>
      </c>
      <c r="AV3369">
        <v>890480123</v>
      </c>
      <c r="AW3369" t="s">
        <v>1920</v>
      </c>
      <c r="AX3369">
        <v>5</v>
      </c>
      <c r="BC3369">
        <v>2</v>
      </c>
      <c r="BD3369">
        <v>7</v>
      </c>
      <c r="BE3369">
        <v>2</v>
      </c>
    </row>
    <row r="3370" spans="1:57" x14ac:dyDescent="0.25">
      <c r="A3370" s="179">
        <f t="shared" si="52"/>
        <v>7461</v>
      </c>
      <c r="B3370" t="s">
        <v>1923</v>
      </c>
      <c r="C3370">
        <v>73091729</v>
      </c>
      <c r="D3370">
        <v>144105</v>
      </c>
      <c r="E3370">
        <v>4</v>
      </c>
      <c r="F3370">
        <v>550008692</v>
      </c>
      <c r="G3370" s="180">
        <v>42420</v>
      </c>
      <c r="H3370" s="180">
        <v>45381</v>
      </c>
      <c r="I3370">
        <v>0</v>
      </c>
      <c r="J3370">
        <v>1</v>
      </c>
      <c r="K3370">
        <v>0</v>
      </c>
      <c r="L3370">
        <v>30</v>
      </c>
      <c r="M3370">
        <v>2</v>
      </c>
      <c r="N3370" s="170">
        <v>22490513</v>
      </c>
      <c r="O3370" s="170">
        <v>24960000</v>
      </c>
      <c r="P3370" s="178">
        <v>9008</v>
      </c>
      <c r="Q3370" s="178">
        <v>346</v>
      </c>
      <c r="R3370" s="178">
        <v>8865</v>
      </c>
      <c r="S3370">
        <v>0</v>
      </c>
      <c r="T3370">
        <v>0</v>
      </c>
      <c r="U3370">
        <v>0</v>
      </c>
      <c r="W3370">
        <v>0</v>
      </c>
      <c r="X3370">
        <v>0</v>
      </c>
      <c r="Y3370">
        <v>0</v>
      </c>
      <c r="AB3370" s="180">
        <v>44285</v>
      </c>
      <c r="AC3370">
        <v>1</v>
      </c>
      <c r="AD3370" t="s">
        <v>1922</v>
      </c>
      <c r="AE3370">
        <v>1</v>
      </c>
      <c r="AF3370">
        <v>30</v>
      </c>
      <c r="AG3370">
        <v>0</v>
      </c>
      <c r="AN3370">
        <v>1</v>
      </c>
      <c r="AO3370">
        <v>1</v>
      </c>
      <c r="AR3370" s="178">
        <v>1404</v>
      </c>
      <c r="AS3370" t="s">
        <v>1921</v>
      </c>
      <c r="AT3370">
        <v>0</v>
      </c>
      <c r="AU3370">
        <v>0</v>
      </c>
      <c r="AV3370">
        <v>890480123</v>
      </c>
      <c r="AW3370" t="s">
        <v>1920</v>
      </c>
      <c r="AX3370">
        <v>5</v>
      </c>
      <c r="BC3370">
        <v>2</v>
      </c>
      <c r="BD3370">
        <v>7</v>
      </c>
      <c r="BE3370">
        <v>2</v>
      </c>
    </row>
    <row r="3371" spans="1:57" x14ac:dyDescent="0.25">
      <c r="A3371" s="179">
        <f t="shared" si="52"/>
        <v>59676</v>
      </c>
      <c r="B3371" t="s">
        <v>1923</v>
      </c>
      <c r="C3371">
        <v>73091729</v>
      </c>
      <c r="D3371">
        <v>144105</v>
      </c>
      <c r="E3371">
        <v>4</v>
      </c>
      <c r="F3371">
        <v>550009222</v>
      </c>
      <c r="G3371" s="180">
        <v>42464</v>
      </c>
      <c r="H3371" s="180">
        <v>45381</v>
      </c>
      <c r="I3371">
        <v>0</v>
      </c>
      <c r="J3371">
        <v>1</v>
      </c>
      <c r="K3371">
        <v>0</v>
      </c>
      <c r="L3371">
        <v>30</v>
      </c>
      <c r="M3371">
        <v>2</v>
      </c>
      <c r="N3371" s="170">
        <v>22490513</v>
      </c>
      <c r="O3371" s="170">
        <v>24960000</v>
      </c>
      <c r="P3371" s="178">
        <v>70994</v>
      </c>
      <c r="Q3371" s="178">
        <v>2729</v>
      </c>
      <c r="R3371" s="178">
        <v>70906</v>
      </c>
      <c r="S3371">
        <v>0</v>
      </c>
      <c r="T3371">
        <v>0</v>
      </c>
      <c r="U3371">
        <v>0</v>
      </c>
      <c r="W3371">
        <v>0</v>
      </c>
      <c r="X3371">
        <v>0</v>
      </c>
      <c r="Y3371">
        <v>0</v>
      </c>
      <c r="AB3371" s="180">
        <v>44285</v>
      </c>
      <c r="AC3371">
        <v>1</v>
      </c>
      <c r="AD3371" t="s">
        <v>1922</v>
      </c>
      <c r="AE3371">
        <v>1</v>
      </c>
      <c r="AF3371">
        <v>30</v>
      </c>
      <c r="AG3371">
        <v>0</v>
      </c>
      <c r="AN3371">
        <v>1</v>
      </c>
      <c r="AO3371">
        <v>1</v>
      </c>
      <c r="AR3371" s="178">
        <v>11230</v>
      </c>
      <c r="AS3371" t="s">
        <v>1921</v>
      </c>
      <c r="AT3371">
        <v>0</v>
      </c>
      <c r="AU3371">
        <v>0</v>
      </c>
      <c r="AV3371">
        <v>890480123</v>
      </c>
      <c r="AW3371" t="s">
        <v>1920</v>
      </c>
      <c r="AX3371">
        <v>5</v>
      </c>
      <c r="BC3371">
        <v>2</v>
      </c>
      <c r="BD3371">
        <v>7</v>
      </c>
      <c r="BE3371">
        <v>2</v>
      </c>
    </row>
    <row r="3372" spans="1:57" x14ac:dyDescent="0.25">
      <c r="A3372" s="179">
        <f t="shared" si="52"/>
        <v>31157</v>
      </c>
      <c r="B3372" t="s">
        <v>1923</v>
      </c>
      <c r="C3372">
        <v>73091729</v>
      </c>
      <c r="D3372">
        <v>144105</v>
      </c>
      <c r="E3372">
        <v>4</v>
      </c>
      <c r="F3372">
        <v>550009517</v>
      </c>
      <c r="G3372" s="180">
        <v>42496</v>
      </c>
      <c r="H3372" s="180">
        <v>45381</v>
      </c>
      <c r="I3372">
        <v>0</v>
      </c>
      <c r="J3372">
        <v>1</v>
      </c>
      <c r="K3372">
        <v>0</v>
      </c>
      <c r="L3372">
        <v>30</v>
      </c>
      <c r="M3372">
        <v>2</v>
      </c>
      <c r="N3372" s="170">
        <v>22490513</v>
      </c>
      <c r="O3372" s="170">
        <v>24960000</v>
      </c>
      <c r="P3372" s="178">
        <v>37055</v>
      </c>
      <c r="Q3372" s="178">
        <v>1425</v>
      </c>
      <c r="R3372" s="178">
        <v>37020</v>
      </c>
      <c r="S3372">
        <v>0</v>
      </c>
      <c r="T3372">
        <v>0</v>
      </c>
      <c r="U3372">
        <v>0</v>
      </c>
      <c r="W3372">
        <v>0</v>
      </c>
      <c r="X3372">
        <v>0</v>
      </c>
      <c r="Y3372">
        <v>0</v>
      </c>
      <c r="AB3372" s="180">
        <v>44285</v>
      </c>
      <c r="AC3372">
        <v>1</v>
      </c>
      <c r="AD3372" t="s">
        <v>1922</v>
      </c>
      <c r="AE3372">
        <v>1</v>
      </c>
      <c r="AF3372">
        <v>30</v>
      </c>
      <c r="AG3372">
        <v>0</v>
      </c>
      <c r="AN3372">
        <v>1</v>
      </c>
      <c r="AO3372">
        <v>1</v>
      </c>
      <c r="AR3372" s="178">
        <v>5863</v>
      </c>
      <c r="AS3372" t="s">
        <v>1921</v>
      </c>
      <c r="AT3372">
        <v>0</v>
      </c>
      <c r="AU3372">
        <v>0</v>
      </c>
      <c r="AV3372">
        <v>890480123</v>
      </c>
      <c r="AW3372" t="s">
        <v>1920</v>
      </c>
      <c r="AX3372">
        <v>5</v>
      </c>
      <c r="BC3372">
        <v>2</v>
      </c>
      <c r="BD3372">
        <v>7</v>
      </c>
      <c r="BE3372">
        <v>2</v>
      </c>
    </row>
    <row r="3373" spans="1:57" x14ac:dyDescent="0.25">
      <c r="A3373" s="179">
        <f t="shared" si="52"/>
        <v>15865</v>
      </c>
      <c r="B3373" t="s">
        <v>1923</v>
      </c>
      <c r="C3373">
        <v>73091729</v>
      </c>
      <c r="D3373">
        <v>144105</v>
      </c>
      <c r="E3373">
        <v>4</v>
      </c>
      <c r="F3373">
        <v>550010350</v>
      </c>
      <c r="G3373" s="180">
        <v>42550</v>
      </c>
      <c r="H3373" s="180">
        <v>45381</v>
      </c>
      <c r="I3373">
        <v>0</v>
      </c>
      <c r="J3373">
        <v>1</v>
      </c>
      <c r="K3373">
        <v>0</v>
      </c>
      <c r="L3373">
        <v>30</v>
      </c>
      <c r="M3373">
        <v>2</v>
      </c>
      <c r="N3373" s="170">
        <v>22490513</v>
      </c>
      <c r="O3373" s="170">
        <v>24960000</v>
      </c>
      <c r="P3373" s="178">
        <v>19180</v>
      </c>
      <c r="Q3373" s="178">
        <v>737</v>
      </c>
      <c r="R3373" s="178">
        <v>18851</v>
      </c>
      <c r="S3373">
        <v>0</v>
      </c>
      <c r="T3373">
        <v>0</v>
      </c>
      <c r="U3373">
        <v>0</v>
      </c>
      <c r="W3373">
        <v>0</v>
      </c>
      <c r="X3373">
        <v>0</v>
      </c>
      <c r="Y3373">
        <v>0</v>
      </c>
      <c r="AB3373" s="180">
        <v>44285</v>
      </c>
      <c r="AC3373">
        <v>1</v>
      </c>
      <c r="AD3373" t="s">
        <v>1922</v>
      </c>
      <c r="AE3373">
        <v>1</v>
      </c>
      <c r="AF3373">
        <v>30</v>
      </c>
      <c r="AG3373">
        <v>0</v>
      </c>
      <c r="AN3373">
        <v>1</v>
      </c>
      <c r="AO3373">
        <v>1</v>
      </c>
      <c r="AR3373" s="178">
        <v>2986</v>
      </c>
      <c r="AS3373" t="s">
        <v>1921</v>
      </c>
      <c r="AT3373">
        <v>0</v>
      </c>
      <c r="AU3373">
        <v>0</v>
      </c>
      <c r="AV3373">
        <v>890480123</v>
      </c>
      <c r="AW3373" t="s">
        <v>1920</v>
      </c>
      <c r="AX3373">
        <v>5</v>
      </c>
      <c r="BC3373">
        <v>2</v>
      </c>
      <c r="BD3373">
        <v>7</v>
      </c>
      <c r="BE3373">
        <v>2</v>
      </c>
    </row>
    <row r="3374" spans="1:57" x14ac:dyDescent="0.25">
      <c r="A3374" s="179">
        <f t="shared" si="52"/>
        <v>22781</v>
      </c>
      <c r="B3374" t="s">
        <v>1923</v>
      </c>
      <c r="C3374">
        <v>73091729</v>
      </c>
      <c r="D3374">
        <v>144105</v>
      </c>
      <c r="E3374">
        <v>4</v>
      </c>
      <c r="F3374">
        <v>550010538</v>
      </c>
      <c r="G3374" s="180">
        <v>42557</v>
      </c>
      <c r="H3374" s="180">
        <v>45381</v>
      </c>
      <c r="I3374">
        <v>0</v>
      </c>
      <c r="J3374">
        <v>1</v>
      </c>
      <c r="K3374">
        <v>0</v>
      </c>
      <c r="L3374">
        <v>30</v>
      </c>
      <c r="M3374">
        <v>2</v>
      </c>
      <c r="N3374" s="170">
        <v>22490513</v>
      </c>
      <c r="O3374" s="170">
        <v>24960000</v>
      </c>
      <c r="P3374" s="178">
        <v>27079</v>
      </c>
      <c r="Q3374" s="178">
        <v>1041</v>
      </c>
      <c r="R3374" s="178">
        <v>27068</v>
      </c>
      <c r="S3374">
        <v>0</v>
      </c>
      <c r="T3374">
        <v>0</v>
      </c>
      <c r="U3374">
        <v>0</v>
      </c>
      <c r="W3374">
        <v>0</v>
      </c>
      <c r="X3374">
        <v>0</v>
      </c>
      <c r="Y3374">
        <v>0</v>
      </c>
      <c r="AB3374" s="180">
        <v>44285</v>
      </c>
      <c r="AC3374">
        <v>1</v>
      </c>
      <c r="AD3374" t="s">
        <v>1922</v>
      </c>
      <c r="AE3374">
        <v>1</v>
      </c>
      <c r="AF3374">
        <v>30</v>
      </c>
      <c r="AG3374">
        <v>0</v>
      </c>
      <c r="AN3374">
        <v>1</v>
      </c>
      <c r="AO3374">
        <v>1</v>
      </c>
      <c r="AR3374" s="178">
        <v>4287</v>
      </c>
      <c r="AS3374" t="s">
        <v>1921</v>
      </c>
      <c r="AT3374">
        <v>0</v>
      </c>
      <c r="AU3374">
        <v>0</v>
      </c>
      <c r="AV3374">
        <v>890480123</v>
      </c>
      <c r="AW3374" t="s">
        <v>1920</v>
      </c>
      <c r="AX3374">
        <v>5</v>
      </c>
      <c r="BC3374">
        <v>2</v>
      </c>
      <c r="BD3374">
        <v>7</v>
      </c>
      <c r="BE3374">
        <v>2</v>
      </c>
    </row>
    <row r="3375" spans="1:57" x14ac:dyDescent="0.25">
      <c r="A3375" s="179">
        <f t="shared" si="52"/>
        <v>18618</v>
      </c>
      <c r="B3375" t="s">
        <v>1923</v>
      </c>
      <c r="C3375">
        <v>73091729</v>
      </c>
      <c r="D3375">
        <v>144105</v>
      </c>
      <c r="E3375">
        <v>4</v>
      </c>
      <c r="F3375">
        <v>550010785</v>
      </c>
      <c r="G3375" s="180">
        <v>42580</v>
      </c>
      <c r="H3375" s="180">
        <v>45381</v>
      </c>
      <c r="I3375">
        <v>0</v>
      </c>
      <c r="J3375">
        <v>1</v>
      </c>
      <c r="K3375">
        <v>0</v>
      </c>
      <c r="L3375">
        <v>30</v>
      </c>
      <c r="M3375">
        <v>2</v>
      </c>
      <c r="N3375" s="170">
        <v>22490513</v>
      </c>
      <c r="O3375" s="170">
        <v>24960000</v>
      </c>
      <c r="P3375" s="178">
        <v>22510</v>
      </c>
      <c r="Q3375" s="178">
        <v>865</v>
      </c>
      <c r="R3375" s="178">
        <v>22121</v>
      </c>
      <c r="S3375">
        <v>0</v>
      </c>
      <c r="T3375">
        <v>0</v>
      </c>
      <c r="U3375">
        <v>0</v>
      </c>
      <c r="W3375">
        <v>0</v>
      </c>
      <c r="X3375">
        <v>0</v>
      </c>
      <c r="Y3375">
        <v>0</v>
      </c>
      <c r="AB3375" s="180">
        <v>44285</v>
      </c>
      <c r="AC3375">
        <v>1</v>
      </c>
      <c r="AD3375" t="s">
        <v>1922</v>
      </c>
      <c r="AE3375">
        <v>1</v>
      </c>
      <c r="AF3375">
        <v>30</v>
      </c>
      <c r="AG3375">
        <v>0</v>
      </c>
      <c r="AN3375">
        <v>1</v>
      </c>
      <c r="AO3375">
        <v>1</v>
      </c>
      <c r="AR3375" s="178">
        <v>3503</v>
      </c>
      <c r="AS3375" t="s">
        <v>1921</v>
      </c>
      <c r="AT3375">
        <v>0</v>
      </c>
      <c r="AU3375">
        <v>0</v>
      </c>
      <c r="AV3375">
        <v>890480123</v>
      </c>
      <c r="AW3375" t="s">
        <v>1920</v>
      </c>
      <c r="AX3375">
        <v>5</v>
      </c>
      <c r="BC3375">
        <v>2</v>
      </c>
      <c r="BD3375">
        <v>7</v>
      </c>
      <c r="BE3375">
        <v>2</v>
      </c>
    </row>
    <row r="3376" spans="1:57" x14ac:dyDescent="0.25">
      <c r="A3376" s="179">
        <f t="shared" si="52"/>
        <v>18797</v>
      </c>
      <c r="B3376" t="s">
        <v>1923</v>
      </c>
      <c r="C3376">
        <v>73091729</v>
      </c>
      <c r="D3376">
        <v>144105</v>
      </c>
      <c r="E3376">
        <v>4</v>
      </c>
      <c r="F3376">
        <v>550011572</v>
      </c>
      <c r="G3376" s="180">
        <v>42621</v>
      </c>
      <c r="H3376" s="180">
        <v>45381</v>
      </c>
      <c r="I3376">
        <v>0</v>
      </c>
      <c r="J3376">
        <v>1</v>
      </c>
      <c r="K3376">
        <v>0</v>
      </c>
      <c r="L3376">
        <v>30</v>
      </c>
      <c r="M3376">
        <v>2</v>
      </c>
      <c r="N3376" s="170">
        <v>22490513</v>
      </c>
      <c r="O3376" s="170">
        <v>24960000</v>
      </c>
      <c r="P3376" s="178">
        <v>22731</v>
      </c>
      <c r="Q3376" s="178">
        <v>874</v>
      </c>
      <c r="R3376" s="178">
        <v>22334</v>
      </c>
      <c r="S3376">
        <v>0</v>
      </c>
      <c r="T3376">
        <v>0</v>
      </c>
      <c r="U3376">
        <v>0</v>
      </c>
      <c r="W3376">
        <v>0</v>
      </c>
      <c r="X3376">
        <v>0</v>
      </c>
      <c r="Y3376">
        <v>0</v>
      </c>
      <c r="AB3376" s="180">
        <v>44285</v>
      </c>
      <c r="AC3376">
        <v>1</v>
      </c>
      <c r="AD3376" t="s">
        <v>1922</v>
      </c>
      <c r="AE3376">
        <v>1</v>
      </c>
      <c r="AF3376">
        <v>30</v>
      </c>
      <c r="AG3376">
        <v>0</v>
      </c>
      <c r="AN3376">
        <v>1</v>
      </c>
      <c r="AO3376">
        <v>1</v>
      </c>
      <c r="AR3376" s="178">
        <v>3537</v>
      </c>
      <c r="AS3376" t="s">
        <v>1921</v>
      </c>
      <c r="AT3376">
        <v>0</v>
      </c>
      <c r="AU3376">
        <v>0</v>
      </c>
      <c r="AV3376">
        <v>890480123</v>
      </c>
      <c r="AW3376" t="s">
        <v>1920</v>
      </c>
      <c r="AX3376">
        <v>5</v>
      </c>
      <c r="BC3376">
        <v>2</v>
      </c>
      <c r="BD3376">
        <v>7</v>
      </c>
      <c r="BE3376">
        <v>2</v>
      </c>
    </row>
    <row r="3377" spans="1:57" x14ac:dyDescent="0.25">
      <c r="A3377" s="179">
        <f t="shared" si="52"/>
        <v>15319</v>
      </c>
      <c r="B3377" t="s">
        <v>1923</v>
      </c>
      <c r="C3377">
        <v>73091729</v>
      </c>
      <c r="D3377">
        <v>144105</v>
      </c>
      <c r="E3377">
        <v>4</v>
      </c>
      <c r="F3377">
        <v>550011848</v>
      </c>
      <c r="G3377" s="180">
        <v>42642</v>
      </c>
      <c r="H3377" s="180">
        <v>45381</v>
      </c>
      <c r="I3377">
        <v>0</v>
      </c>
      <c r="J3377">
        <v>1</v>
      </c>
      <c r="K3377">
        <v>0</v>
      </c>
      <c r="L3377">
        <v>30</v>
      </c>
      <c r="M3377">
        <v>2</v>
      </c>
      <c r="N3377" s="170">
        <v>22490513</v>
      </c>
      <c r="O3377" s="170">
        <v>24960000</v>
      </c>
      <c r="P3377" s="178">
        <v>18506</v>
      </c>
      <c r="Q3377" s="178">
        <v>711</v>
      </c>
      <c r="R3377" s="178">
        <v>18202</v>
      </c>
      <c r="S3377">
        <v>0</v>
      </c>
      <c r="T3377">
        <v>0</v>
      </c>
      <c r="U3377">
        <v>0</v>
      </c>
      <c r="W3377">
        <v>0</v>
      </c>
      <c r="X3377">
        <v>0</v>
      </c>
      <c r="Y3377">
        <v>0</v>
      </c>
      <c r="AB3377" s="180">
        <v>44285</v>
      </c>
      <c r="AC3377">
        <v>1</v>
      </c>
      <c r="AD3377" t="s">
        <v>1922</v>
      </c>
      <c r="AE3377">
        <v>1</v>
      </c>
      <c r="AF3377">
        <v>30</v>
      </c>
      <c r="AG3377">
        <v>0</v>
      </c>
      <c r="AN3377">
        <v>1</v>
      </c>
      <c r="AO3377">
        <v>1</v>
      </c>
      <c r="AR3377" s="178">
        <v>2883</v>
      </c>
      <c r="AS3377" t="s">
        <v>1921</v>
      </c>
      <c r="AT3377">
        <v>0</v>
      </c>
      <c r="AU3377">
        <v>0</v>
      </c>
      <c r="AV3377">
        <v>890480123</v>
      </c>
      <c r="AW3377" t="s">
        <v>1920</v>
      </c>
      <c r="AX3377">
        <v>5</v>
      </c>
      <c r="BC3377">
        <v>2</v>
      </c>
      <c r="BD3377">
        <v>7</v>
      </c>
      <c r="BE3377">
        <v>2</v>
      </c>
    </row>
    <row r="3378" spans="1:57" x14ac:dyDescent="0.25">
      <c r="A3378" s="179">
        <f t="shared" si="52"/>
        <v>29376</v>
      </c>
      <c r="B3378" t="s">
        <v>1923</v>
      </c>
      <c r="C3378">
        <v>73091729</v>
      </c>
      <c r="D3378">
        <v>144105</v>
      </c>
      <c r="E3378">
        <v>4</v>
      </c>
      <c r="F3378">
        <v>550012647</v>
      </c>
      <c r="G3378" s="180">
        <v>42687</v>
      </c>
      <c r="H3378" s="180">
        <v>45381</v>
      </c>
      <c r="I3378">
        <v>0</v>
      </c>
      <c r="J3378">
        <v>1</v>
      </c>
      <c r="K3378">
        <v>0</v>
      </c>
      <c r="L3378">
        <v>30</v>
      </c>
      <c r="M3378">
        <v>2</v>
      </c>
      <c r="N3378" s="170">
        <v>22490513</v>
      </c>
      <c r="O3378" s="170">
        <v>24960000</v>
      </c>
      <c r="P3378" s="178">
        <v>34928</v>
      </c>
      <c r="Q3378" s="178">
        <v>1343</v>
      </c>
      <c r="R3378" s="178">
        <v>34904</v>
      </c>
      <c r="S3378">
        <v>0</v>
      </c>
      <c r="T3378">
        <v>0</v>
      </c>
      <c r="U3378">
        <v>0</v>
      </c>
      <c r="W3378">
        <v>0</v>
      </c>
      <c r="X3378">
        <v>0</v>
      </c>
      <c r="Y3378">
        <v>0</v>
      </c>
      <c r="AB3378" s="180">
        <v>44285</v>
      </c>
      <c r="AC3378">
        <v>1</v>
      </c>
      <c r="AD3378" t="s">
        <v>1922</v>
      </c>
      <c r="AE3378">
        <v>1</v>
      </c>
      <c r="AF3378">
        <v>30</v>
      </c>
      <c r="AG3378">
        <v>0</v>
      </c>
      <c r="AN3378">
        <v>1</v>
      </c>
      <c r="AO3378">
        <v>1</v>
      </c>
      <c r="AR3378" s="178">
        <v>5528</v>
      </c>
      <c r="AS3378" t="s">
        <v>1921</v>
      </c>
      <c r="AT3378">
        <v>0</v>
      </c>
      <c r="AU3378">
        <v>0</v>
      </c>
      <c r="AV3378">
        <v>890480123</v>
      </c>
      <c r="AW3378" t="s">
        <v>1920</v>
      </c>
      <c r="AX3378">
        <v>5</v>
      </c>
      <c r="BC3378">
        <v>2</v>
      </c>
      <c r="BD3378">
        <v>7</v>
      </c>
      <c r="BE3378">
        <v>2</v>
      </c>
    </row>
    <row r="3379" spans="1:57" x14ac:dyDescent="0.25">
      <c r="A3379" s="179">
        <f t="shared" si="52"/>
        <v>49834</v>
      </c>
      <c r="B3379" t="s">
        <v>1923</v>
      </c>
      <c r="C3379">
        <v>73091729</v>
      </c>
      <c r="D3379">
        <v>144105</v>
      </c>
      <c r="E3379">
        <v>4</v>
      </c>
      <c r="F3379">
        <v>550013626</v>
      </c>
      <c r="G3379" s="180">
        <v>42754</v>
      </c>
      <c r="H3379" s="180">
        <v>45381</v>
      </c>
      <c r="I3379">
        <v>0</v>
      </c>
      <c r="J3379">
        <v>1</v>
      </c>
      <c r="K3379">
        <v>0</v>
      </c>
      <c r="L3379">
        <v>30</v>
      </c>
      <c r="M3379">
        <v>2</v>
      </c>
      <c r="N3379" s="170">
        <v>22490513</v>
      </c>
      <c r="O3379" s="170">
        <v>24960000</v>
      </c>
      <c r="P3379" s="178">
        <v>59271</v>
      </c>
      <c r="Q3379" s="178">
        <v>2279</v>
      </c>
      <c r="R3379" s="178">
        <v>59212</v>
      </c>
      <c r="S3379">
        <v>0</v>
      </c>
      <c r="T3379">
        <v>0</v>
      </c>
      <c r="U3379">
        <v>0</v>
      </c>
      <c r="W3379">
        <v>0</v>
      </c>
      <c r="X3379">
        <v>0</v>
      </c>
      <c r="Y3379">
        <v>0</v>
      </c>
      <c r="AB3379" s="180">
        <v>44285</v>
      </c>
      <c r="AC3379">
        <v>1</v>
      </c>
      <c r="AD3379" t="s">
        <v>1922</v>
      </c>
      <c r="AE3379">
        <v>1</v>
      </c>
      <c r="AF3379">
        <v>30</v>
      </c>
      <c r="AG3379">
        <v>0</v>
      </c>
      <c r="AN3379">
        <v>1</v>
      </c>
      <c r="AO3379">
        <v>1</v>
      </c>
      <c r="AR3379" s="178">
        <v>9378</v>
      </c>
      <c r="AS3379" t="s">
        <v>1921</v>
      </c>
      <c r="AT3379">
        <v>0</v>
      </c>
      <c r="AU3379">
        <v>0</v>
      </c>
      <c r="AV3379">
        <v>890480123</v>
      </c>
      <c r="AW3379" t="s">
        <v>1920</v>
      </c>
      <c r="AX3379">
        <v>5</v>
      </c>
      <c r="BC3379">
        <v>2</v>
      </c>
      <c r="BD3379">
        <v>7</v>
      </c>
      <c r="BE3379">
        <v>2</v>
      </c>
    </row>
    <row r="3380" spans="1:57" x14ac:dyDescent="0.25">
      <c r="A3380" s="179">
        <f t="shared" si="52"/>
        <v>41287</v>
      </c>
      <c r="B3380" t="s">
        <v>1923</v>
      </c>
      <c r="C3380">
        <v>73091729</v>
      </c>
      <c r="D3380">
        <v>144105</v>
      </c>
      <c r="E3380">
        <v>4</v>
      </c>
      <c r="F3380">
        <v>550013967</v>
      </c>
      <c r="G3380" s="180">
        <v>42775</v>
      </c>
      <c r="H3380" s="180">
        <v>45381</v>
      </c>
      <c r="I3380">
        <v>0</v>
      </c>
      <c r="J3380">
        <v>1</v>
      </c>
      <c r="K3380">
        <v>0</v>
      </c>
      <c r="L3380">
        <v>30</v>
      </c>
      <c r="M3380">
        <v>2</v>
      </c>
      <c r="N3380" s="170">
        <v>22490513</v>
      </c>
      <c r="O3380" s="170">
        <v>24960000</v>
      </c>
      <c r="P3380" s="178">
        <v>49084</v>
      </c>
      <c r="Q3380" s="178">
        <v>1887</v>
      </c>
      <c r="R3380" s="178">
        <v>49056</v>
      </c>
      <c r="S3380">
        <v>0</v>
      </c>
      <c r="T3380">
        <v>0</v>
      </c>
      <c r="U3380">
        <v>0</v>
      </c>
      <c r="W3380">
        <v>0</v>
      </c>
      <c r="X3380">
        <v>0</v>
      </c>
      <c r="Y3380">
        <v>0</v>
      </c>
      <c r="AB3380" s="180">
        <v>44285</v>
      </c>
      <c r="AC3380">
        <v>1</v>
      </c>
      <c r="AD3380" t="s">
        <v>1922</v>
      </c>
      <c r="AE3380">
        <v>1</v>
      </c>
      <c r="AF3380">
        <v>30</v>
      </c>
      <c r="AG3380">
        <v>0</v>
      </c>
      <c r="AN3380">
        <v>1</v>
      </c>
      <c r="AO3380">
        <v>1</v>
      </c>
      <c r="AR3380" s="178">
        <v>7769</v>
      </c>
      <c r="AS3380" t="s">
        <v>1921</v>
      </c>
      <c r="AT3380">
        <v>0</v>
      </c>
      <c r="AU3380">
        <v>0</v>
      </c>
      <c r="AV3380">
        <v>890480123</v>
      </c>
      <c r="AW3380" t="s">
        <v>1920</v>
      </c>
      <c r="AX3380">
        <v>5</v>
      </c>
      <c r="BC3380">
        <v>2</v>
      </c>
      <c r="BD3380">
        <v>7</v>
      </c>
      <c r="BE3380">
        <v>2</v>
      </c>
    </row>
    <row r="3381" spans="1:57" x14ac:dyDescent="0.25">
      <c r="A3381" s="179">
        <f t="shared" si="52"/>
        <v>17825</v>
      </c>
      <c r="B3381" t="s">
        <v>1923</v>
      </c>
      <c r="C3381">
        <v>73091729</v>
      </c>
      <c r="D3381">
        <v>144105</v>
      </c>
      <c r="E3381">
        <v>4</v>
      </c>
      <c r="F3381">
        <v>550013987</v>
      </c>
      <c r="G3381" s="180">
        <v>42777</v>
      </c>
      <c r="H3381" s="180">
        <v>45381</v>
      </c>
      <c r="I3381">
        <v>0</v>
      </c>
      <c r="J3381">
        <v>1</v>
      </c>
      <c r="K3381">
        <v>0</v>
      </c>
      <c r="L3381">
        <v>30</v>
      </c>
      <c r="M3381">
        <v>2</v>
      </c>
      <c r="N3381" s="170">
        <v>22490513</v>
      </c>
      <c r="O3381" s="170">
        <v>24960000</v>
      </c>
      <c r="P3381" s="178">
        <v>21565</v>
      </c>
      <c r="Q3381" s="178">
        <v>829</v>
      </c>
      <c r="R3381" s="178">
        <v>21179</v>
      </c>
      <c r="S3381">
        <v>0</v>
      </c>
      <c r="T3381">
        <v>0</v>
      </c>
      <c r="U3381">
        <v>0</v>
      </c>
      <c r="W3381">
        <v>0</v>
      </c>
      <c r="X3381">
        <v>0</v>
      </c>
      <c r="Y3381">
        <v>0</v>
      </c>
      <c r="AB3381" s="180">
        <v>44285</v>
      </c>
      <c r="AC3381">
        <v>1</v>
      </c>
      <c r="AD3381" t="s">
        <v>1922</v>
      </c>
      <c r="AE3381">
        <v>1</v>
      </c>
      <c r="AF3381">
        <v>30</v>
      </c>
      <c r="AG3381">
        <v>0</v>
      </c>
      <c r="AN3381">
        <v>1</v>
      </c>
      <c r="AO3381">
        <v>1</v>
      </c>
      <c r="AR3381" s="178">
        <v>3354</v>
      </c>
      <c r="AS3381" t="s">
        <v>1921</v>
      </c>
      <c r="AT3381">
        <v>0</v>
      </c>
      <c r="AU3381">
        <v>0</v>
      </c>
      <c r="AV3381">
        <v>890480123</v>
      </c>
      <c r="AW3381" t="s">
        <v>1920</v>
      </c>
      <c r="AX3381">
        <v>5</v>
      </c>
      <c r="BC3381">
        <v>2</v>
      </c>
      <c r="BD3381">
        <v>7</v>
      </c>
      <c r="BE3381">
        <v>2</v>
      </c>
    </row>
    <row r="3382" spans="1:57" x14ac:dyDescent="0.25">
      <c r="A3382" s="179">
        <f t="shared" si="52"/>
        <v>64174</v>
      </c>
      <c r="B3382" t="s">
        <v>1923</v>
      </c>
      <c r="C3382">
        <v>73091729</v>
      </c>
      <c r="D3382">
        <v>144105</v>
      </c>
      <c r="E3382">
        <v>4</v>
      </c>
      <c r="F3382">
        <v>550014657</v>
      </c>
      <c r="G3382" s="180">
        <v>42827</v>
      </c>
      <c r="H3382" s="180">
        <v>45381</v>
      </c>
      <c r="I3382">
        <v>0</v>
      </c>
      <c r="J3382">
        <v>1</v>
      </c>
      <c r="K3382">
        <v>0</v>
      </c>
      <c r="L3382">
        <v>30</v>
      </c>
      <c r="M3382">
        <v>2</v>
      </c>
      <c r="N3382" s="170">
        <v>22490513</v>
      </c>
      <c r="O3382" s="170">
        <v>24960000</v>
      </c>
      <c r="P3382" s="178">
        <v>76306</v>
      </c>
      <c r="Q3382" s="178">
        <v>2934</v>
      </c>
      <c r="R3382" s="178">
        <v>76251</v>
      </c>
      <c r="S3382">
        <v>0</v>
      </c>
      <c r="T3382">
        <v>0</v>
      </c>
      <c r="U3382">
        <v>0</v>
      </c>
      <c r="W3382">
        <v>0</v>
      </c>
      <c r="X3382">
        <v>0</v>
      </c>
      <c r="Y3382">
        <v>0</v>
      </c>
      <c r="AB3382" s="180">
        <v>44285</v>
      </c>
      <c r="AC3382">
        <v>1</v>
      </c>
      <c r="AD3382" t="s">
        <v>1922</v>
      </c>
      <c r="AE3382">
        <v>1</v>
      </c>
      <c r="AF3382">
        <v>30</v>
      </c>
      <c r="AG3382">
        <v>0</v>
      </c>
      <c r="AN3382">
        <v>1</v>
      </c>
      <c r="AO3382">
        <v>1</v>
      </c>
      <c r="AR3382" s="178">
        <v>12077</v>
      </c>
      <c r="AS3382" t="s">
        <v>1921</v>
      </c>
      <c r="AT3382">
        <v>0</v>
      </c>
      <c r="AU3382">
        <v>0</v>
      </c>
      <c r="AV3382">
        <v>890480123</v>
      </c>
      <c r="AW3382" t="s">
        <v>1920</v>
      </c>
      <c r="AX3382">
        <v>5</v>
      </c>
      <c r="BC3382">
        <v>2</v>
      </c>
      <c r="BD3382">
        <v>7</v>
      </c>
      <c r="BE3382">
        <v>2</v>
      </c>
    </row>
    <row r="3383" spans="1:57" x14ac:dyDescent="0.25">
      <c r="A3383" s="179">
        <f t="shared" si="52"/>
        <v>23649</v>
      </c>
      <c r="B3383" t="s">
        <v>1923</v>
      </c>
      <c r="C3383">
        <v>73091729</v>
      </c>
      <c r="D3383">
        <v>144105</v>
      </c>
      <c r="E3383">
        <v>4</v>
      </c>
      <c r="F3383">
        <v>550015345</v>
      </c>
      <c r="G3383" s="180">
        <v>42881</v>
      </c>
      <c r="H3383" s="180">
        <v>45381</v>
      </c>
      <c r="I3383">
        <v>0</v>
      </c>
      <c r="J3383">
        <v>1</v>
      </c>
      <c r="K3383">
        <v>0</v>
      </c>
      <c r="L3383">
        <v>30</v>
      </c>
      <c r="M3383">
        <v>2</v>
      </c>
      <c r="N3383" s="170">
        <v>22490513</v>
      </c>
      <c r="O3383" s="170">
        <v>24960000</v>
      </c>
      <c r="P3383" s="178">
        <v>28100</v>
      </c>
      <c r="Q3383" s="178">
        <v>1080</v>
      </c>
      <c r="R3383" s="178">
        <v>28099</v>
      </c>
      <c r="S3383">
        <v>0</v>
      </c>
      <c r="T3383">
        <v>0</v>
      </c>
      <c r="U3383">
        <v>0</v>
      </c>
      <c r="W3383">
        <v>0</v>
      </c>
      <c r="X3383">
        <v>0</v>
      </c>
      <c r="Y3383">
        <v>0</v>
      </c>
      <c r="AB3383" s="180">
        <v>44285</v>
      </c>
      <c r="AC3383">
        <v>1</v>
      </c>
      <c r="AD3383" t="s">
        <v>1922</v>
      </c>
      <c r="AE3383">
        <v>1</v>
      </c>
      <c r="AF3383">
        <v>30</v>
      </c>
      <c r="AG3383">
        <v>0</v>
      </c>
      <c r="AN3383">
        <v>1</v>
      </c>
      <c r="AO3383">
        <v>1</v>
      </c>
      <c r="AR3383" s="178">
        <v>4450</v>
      </c>
      <c r="AS3383" t="s">
        <v>1921</v>
      </c>
      <c r="AT3383">
        <v>0</v>
      </c>
      <c r="AU3383">
        <v>0</v>
      </c>
      <c r="AV3383">
        <v>890480123</v>
      </c>
      <c r="AW3383" t="s">
        <v>1920</v>
      </c>
      <c r="AX3383">
        <v>5</v>
      </c>
      <c r="BC3383">
        <v>2</v>
      </c>
      <c r="BD3383">
        <v>7</v>
      </c>
      <c r="BE3383">
        <v>2</v>
      </c>
    </row>
    <row r="3384" spans="1:57" x14ac:dyDescent="0.25">
      <c r="A3384" s="179">
        <f t="shared" si="52"/>
        <v>33057</v>
      </c>
      <c r="B3384" t="s">
        <v>1923</v>
      </c>
      <c r="C3384">
        <v>73091729</v>
      </c>
      <c r="D3384">
        <v>144105</v>
      </c>
      <c r="E3384">
        <v>4</v>
      </c>
      <c r="F3384">
        <v>550015596</v>
      </c>
      <c r="G3384" s="180">
        <v>42892</v>
      </c>
      <c r="H3384" s="180">
        <v>45381</v>
      </c>
      <c r="I3384">
        <v>0</v>
      </c>
      <c r="J3384">
        <v>1</v>
      </c>
      <c r="K3384">
        <v>0</v>
      </c>
      <c r="L3384">
        <v>30</v>
      </c>
      <c r="M3384">
        <v>2</v>
      </c>
      <c r="N3384" s="170">
        <v>22490513</v>
      </c>
      <c r="O3384" s="170">
        <v>24960000</v>
      </c>
      <c r="P3384" s="178">
        <v>39289</v>
      </c>
      <c r="Q3384" s="178">
        <v>1510</v>
      </c>
      <c r="R3384" s="178">
        <v>39278</v>
      </c>
      <c r="S3384">
        <v>0</v>
      </c>
      <c r="T3384">
        <v>0</v>
      </c>
      <c r="U3384">
        <v>0</v>
      </c>
      <c r="W3384">
        <v>0</v>
      </c>
      <c r="X3384">
        <v>0</v>
      </c>
      <c r="Y3384">
        <v>0</v>
      </c>
      <c r="AB3384" s="180">
        <v>44285</v>
      </c>
      <c r="AC3384">
        <v>1</v>
      </c>
      <c r="AD3384" t="s">
        <v>1922</v>
      </c>
      <c r="AE3384">
        <v>1</v>
      </c>
      <c r="AF3384">
        <v>30</v>
      </c>
      <c r="AG3384">
        <v>0</v>
      </c>
      <c r="AN3384">
        <v>1</v>
      </c>
      <c r="AO3384">
        <v>1</v>
      </c>
      <c r="AR3384" s="178">
        <v>6221</v>
      </c>
      <c r="AS3384" t="s">
        <v>1921</v>
      </c>
      <c r="AT3384">
        <v>0</v>
      </c>
      <c r="AU3384">
        <v>0</v>
      </c>
      <c r="AV3384">
        <v>890480123</v>
      </c>
      <c r="AW3384" t="s">
        <v>1920</v>
      </c>
      <c r="AX3384">
        <v>5</v>
      </c>
      <c r="BC3384">
        <v>2</v>
      </c>
      <c r="BD3384">
        <v>7</v>
      </c>
      <c r="BE3384">
        <v>2</v>
      </c>
    </row>
    <row r="3385" spans="1:57" x14ac:dyDescent="0.25">
      <c r="A3385" s="179">
        <f t="shared" si="52"/>
        <v>44772</v>
      </c>
      <c r="B3385" t="s">
        <v>1923</v>
      </c>
      <c r="C3385">
        <v>73091729</v>
      </c>
      <c r="D3385">
        <v>144105</v>
      </c>
      <c r="E3385">
        <v>4</v>
      </c>
      <c r="F3385">
        <v>550015615</v>
      </c>
      <c r="G3385" s="180">
        <v>42894</v>
      </c>
      <c r="H3385" s="180">
        <v>45381</v>
      </c>
      <c r="I3385">
        <v>0</v>
      </c>
      <c r="J3385">
        <v>1</v>
      </c>
      <c r="K3385">
        <v>0</v>
      </c>
      <c r="L3385">
        <v>30</v>
      </c>
      <c r="M3385">
        <v>2</v>
      </c>
      <c r="N3385" s="170">
        <v>22490513</v>
      </c>
      <c r="O3385" s="170">
        <v>24960000</v>
      </c>
      <c r="P3385" s="178">
        <v>53264</v>
      </c>
      <c r="Q3385" s="178">
        <v>2048</v>
      </c>
      <c r="R3385" s="178">
        <v>53197</v>
      </c>
      <c r="S3385">
        <v>0</v>
      </c>
      <c r="T3385">
        <v>0</v>
      </c>
      <c r="U3385">
        <v>0</v>
      </c>
      <c r="W3385">
        <v>0</v>
      </c>
      <c r="X3385">
        <v>0</v>
      </c>
      <c r="Y3385">
        <v>0</v>
      </c>
      <c r="AB3385" s="180">
        <v>44285</v>
      </c>
      <c r="AC3385">
        <v>1</v>
      </c>
      <c r="AD3385" t="s">
        <v>1922</v>
      </c>
      <c r="AE3385">
        <v>1</v>
      </c>
      <c r="AF3385">
        <v>30</v>
      </c>
      <c r="AG3385">
        <v>0</v>
      </c>
      <c r="AN3385">
        <v>1</v>
      </c>
      <c r="AO3385">
        <v>1</v>
      </c>
      <c r="AR3385" s="178">
        <v>8425</v>
      </c>
      <c r="AS3385" t="s">
        <v>1921</v>
      </c>
      <c r="AT3385">
        <v>0</v>
      </c>
      <c r="AU3385">
        <v>0</v>
      </c>
      <c r="AV3385">
        <v>890480123</v>
      </c>
      <c r="AW3385" t="s">
        <v>1920</v>
      </c>
      <c r="AX3385">
        <v>5</v>
      </c>
      <c r="BC3385">
        <v>2</v>
      </c>
      <c r="BD3385">
        <v>7</v>
      </c>
      <c r="BE3385">
        <v>2</v>
      </c>
    </row>
    <row r="3386" spans="1:57" x14ac:dyDescent="0.25">
      <c r="A3386" s="179">
        <f t="shared" si="52"/>
        <v>84784</v>
      </c>
      <c r="B3386" t="s">
        <v>1923</v>
      </c>
      <c r="C3386">
        <v>73091729</v>
      </c>
      <c r="D3386">
        <v>144105</v>
      </c>
      <c r="E3386">
        <v>4</v>
      </c>
      <c r="F3386">
        <v>550016769</v>
      </c>
      <c r="G3386" s="180">
        <v>42983</v>
      </c>
      <c r="H3386" s="180">
        <v>45381</v>
      </c>
      <c r="I3386">
        <v>0</v>
      </c>
      <c r="J3386">
        <v>1</v>
      </c>
      <c r="K3386">
        <v>0</v>
      </c>
      <c r="L3386">
        <v>30</v>
      </c>
      <c r="M3386">
        <v>2</v>
      </c>
      <c r="N3386" s="170">
        <v>22490513</v>
      </c>
      <c r="O3386" s="170">
        <v>24960000</v>
      </c>
      <c r="P3386" s="178">
        <v>100836</v>
      </c>
      <c r="Q3386" s="178">
        <v>3877</v>
      </c>
      <c r="R3386" s="178">
        <v>100739</v>
      </c>
      <c r="S3386">
        <v>0</v>
      </c>
      <c r="T3386">
        <v>0</v>
      </c>
      <c r="U3386">
        <v>0</v>
      </c>
      <c r="W3386">
        <v>0</v>
      </c>
      <c r="X3386">
        <v>0</v>
      </c>
      <c r="Y3386">
        <v>0</v>
      </c>
      <c r="AB3386" s="180">
        <v>44285</v>
      </c>
      <c r="AC3386">
        <v>1</v>
      </c>
      <c r="AD3386" t="s">
        <v>1922</v>
      </c>
      <c r="AE3386">
        <v>1</v>
      </c>
      <c r="AF3386">
        <v>30</v>
      </c>
      <c r="AG3386">
        <v>0</v>
      </c>
      <c r="AN3386">
        <v>1</v>
      </c>
      <c r="AO3386">
        <v>1</v>
      </c>
      <c r="AR3386" s="178">
        <v>15955</v>
      </c>
      <c r="AS3386" t="s">
        <v>1921</v>
      </c>
      <c r="AT3386">
        <v>0</v>
      </c>
      <c r="AU3386">
        <v>0</v>
      </c>
      <c r="AV3386">
        <v>890480123</v>
      </c>
      <c r="AW3386" t="s">
        <v>1920</v>
      </c>
      <c r="AX3386">
        <v>5</v>
      </c>
      <c r="BC3386">
        <v>2</v>
      </c>
      <c r="BD3386">
        <v>7</v>
      </c>
      <c r="BE3386">
        <v>2</v>
      </c>
    </row>
    <row r="3387" spans="1:57" x14ac:dyDescent="0.25">
      <c r="A3387" s="179">
        <f t="shared" si="52"/>
        <v>59507</v>
      </c>
      <c r="B3387" t="s">
        <v>1923</v>
      </c>
      <c r="C3387">
        <v>73091729</v>
      </c>
      <c r="D3387">
        <v>144105</v>
      </c>
      <c r="E3387">
        <v>4</v>
      </c>
      <c r="F3387">
        <v>550016770</v>
      </c>
      <c r="G3387" s="180">
        <v>42983</v>
      </c>
      <c r="H3387" s="180">
        <v>45381</v>
      </c>
      <c r="I3387">
        <v>0</v>
      </c>
      <c r="J3387">
        <v>1</v>
      </c>
      <c r="K3387">
        <v>0</v>
      </c>
      <c r="L3387">
        <v>30</v>
      </c>
      <c r="M3387">
        <v>2</v>
      </c>
      <c r="N3387" s="170">
        <v>22490513</v>
      </c>
      <c r="O3387" s="170">
        <v>24960000</v>
      </c>
      <c r="P3387" s="178">
        <v>70785</v>
      </c>
      <c r="Q3387" s="178">
        <v>2721</v>
      </c>
      <c r="R3387" s="178">
        <v>70705</v>
      </c>
      <c r="S3387">
        <v>0</v>
      </c>
      <c r="T3387">
        <v>0</v>
      </c>
      <c r="U3387">
        <v>0</v>
      </c>
      <c r="W3387">
        <v>0</v>
      </c>
      <c r="X3387">
        <v>0</v>
      </c>
      <c r="Y3387">
        <v>0</v>
      </c>
      <c r="AB3387" s="180">
        <v>44285</v>
      </c>
      <c r="AC3387">
        <v>1</v>
      </c>
      <c r="AD3387" t="s">
        <v>1922</v>
      </c>
      <c r="AE3387">
        <v>1</v>
      </c>
      <c r="AF3387">
        <v>30</v>
      </c>
      <c r="AG3387">
        <v>0</v>
      </c>
      <c r="AN3387">
        <v>1</v>
      </c>
      <c r="AO3387">
        <v>1</v>
      </c>
      <c r="AR3387" s="178">
        <v>11198</v>
      </c>
      <c r="AS3387" t="s">
        <v>1921</v>
      </c>
      <c r="AT3387">
        <v>0</v>
      </c>
      <c r="AU3387">
        <v>0</v>
      </c>
      <c r="AV3387">
        <v>890480123</v>
      </c>
      <c r="AW3387" t="s">
        <v>1920</v>
      </c>
      <c r="AX3387">
        <v>5</v>
      </c>
      <c r="BC3387">
        <v>2</v>
      </c>
      <c r="BD3387">
        <v>7</v>
      </c>
      <c r="BE3387">
        <v>2</v>
      </c>
    </row>
    <row r="3388" spans="1:57" x14ac:dyDescent="0.25">
      <c r="A3388" s="179">
        <f t="shared" si="52"/>
        <v>44442</v>
      </c>
      <c r="B3388" t="s">
        <v>1923</v>
      </c>
      <c r="C3388">
        <v>73091729</v>
      </c>
      <c r="D3388">
        <v>144105</v>
      </c>
      <c r="E3388">
        <v>4</v>
      </c>
      <c r="F3388">
        <v>550017169</v>
      </c>
      <c r="G3388" s="180">
        <v>43020</v>
      </c>
      <c r="H3388" s="180">
        <v>45381</v>
      </c>
      <c r="I3388">
        <v>0</v>
      </c>
      <c r="J3388">
        <v>1</v>
      </c>
      <c r="K3388">
        <v>0</v>
      </c>
      <c r="L3388">
        <v>30</v>
      </c>
      <c r="M3388">
        <v>2</v>
      </c>
      <c r="N3388" s="170">
        <v>22490513</v>
      </c>
      <c r="O3388" s="170">
        <v>24960000</v>
      </c>
      <c r="P3388" s="178">
        <v>52857</v>
      </c>
      <c r="Q3388" s="178">
        <v>2032</v>
      </c>
      <c r="R3388" s="178">
        <v>52805</v>
      </c>
      <c r="S3388">
        <v>0</v>
      </c>
      <c r="T3388">
        <v>0</v>
      </c>
      <c r="U3388">
        <v>0</v>
      </c>
      <c r="W3388">
        <v>0</v>
      </c>
      <c r="X3388">
        <v>0</v>
      </c>
      <c r="Y3388">
        <v>0</v>
      </c>
      <c r="AB3388" s="180">
        <v>44285</v>
      </c>
      <c r="AC3388">
        <v>1</v>
      </c>
      <c r="AD3388" t="s">
        <v>1922</v>
      </c>
      <c r="AE3388">
        <v>1</v>
      </c>
      <c r="AF3388">
        <v>30</v>
      </c>
      <c r="AG3388">
        <v>0</v>
      </c>
      <c r="AN3388">
        <v>1</v>
      </c>
      <c r="AO3388">
        <v>1</v>
      </c>
      <c r="AR3388" s="178">
        <v>8363</v>
      </c>
      <c r="AS3388" t="s">
        <v>1921</v>
      </c>
      <c r="AT3388">
        <v>0</v>
      </c>
      <c r="AU3388">
        <v>0</v>
      </c>
      <c r="AV3388">
        <v>890480123</v>
      </c>
      <c r="AW3388" t="s">
        <v>1920</v>
      </c>
      <c r="AX3388">
        <v>5</v>
      </c>
      <c r="BC3388">
        <v>2</v>
      </c>
      <c r="BD3388">
        <v>7</v>
      </c>
      <c r="BE3388">
        <v>2</v>
      </c>
    </row>
    <row r="3389" spans="1:57" x14ac:dyDescent="0.25">
      <c r="A3389" s="179">
        <f t="shared" si="52"/>
        <v>24208</v>
      </c>
      <c r="B3389" t="s">
        <v>1923</v>
      </c>
      <c r="C3389">
        <v>73091729</v>
      </c>
      <c r="D3389">
        <v>144105</v>
      </c>
      <c r="E3389">
        <v>4</v>
      </c>
      <c r="F3389">
        <v>550017425</v>
      </c>
      <c r="G3389" s="180">
        <v>43040</v>
      </c>
      <c r="H3389" s="180">
        <v>45381</v>
      </c>
      <c r="I3389">
        <v>0</v>
      </c>
      <c r="J3389">
        <v>1</v>
      </c>
      <c r="K3389">
        <v>0</v>
      </c>
      <c r="L3389">
        <v>30</v>
      </c>
      <c r="M3389">
        <v>2</v>
      </c>
      <c r="N3389" s="170">
        <v>22490513</v>
      </c>
      <c r="O3389" s="170">
        <v>24960000</v>
      </c>
      <c r="P3389" s="178">
        <v>28780</v>
      </c>
      <c r="Q3389" s="178">
        <v>1106</v>
      </c>
      <c r="R3389" s="178">
        <v>28764</v>
      </c>
      <c r="S3389">
        <v>0</v>
      </c>
      <c r="T3389">
        <v>0</v>
      </c>
      <c r="U3389">
        <v>0</v>
      </c>
      <c r="W3389">
        <v>0</v>
      </c>
      <c r="X3389">
        <v>0</v>
      </c>
      <c r="Y3389">
        <v>0</v>
      </c>
      <c r="AB3389" s="180">
        <v>44285</v>
      </c>
      <c r="AC3389">
        <v>1</v>
      </c>
      <c r="AD3389" t="s">
        <v>1922</v>
      </c>
      <c r="AE3389">
        <v>1</v>
      </c>
      <c r="AF3389">
        <v>30</v>
      </c>
      <c r="AG3389">
        <v>0</v>
      </c>
      <c r="AN3389">
        <v>1</v>
      </c>
      <c r="AO3389">
        <v>1</v>
      </c>
      <c r="AR3389" s="178">
        <v>4556</v>
      </c>
      <c r="AS3389" t="s">
        <v>1921</v>
      </c>
      <c r="AT3389">
        <v>0</v>
      </c>
      <c r="AU3389">
        <v>0</v>
      </c>
      <c r="AV3389">
        <v>890480123</v>
      </c>
      <c r="AW3389" t="s">
        <v>1920</v>
      </c>
      <c r="AX3389">
        <v>5</v>
      </c>
      <c r="BC3389">
        <v>2</v>
      </c>
      <c r="BD3389">
        <v>7</v>
      </c>
      <c r="BE3389">
        <v>2</v>
      </c>
    </row>
    <row r="3390" spans="1:57" x14ac:dyDescent="0.25">
      <c r="A3390" s="179">
        <f t="shared" si="52"/>
        <v>63577</v>
      </c>
      <c r="B3390" t="s">
        <v>1923</v>
      </c>
      <c r="C3390">
        <v>73091729</v>
      </c>
      <c r="D3390">
        <v>144105</v>
      </c>
      <c r="E3390">
        <v>4</v>
      </c>
      <c r="F3390">
        <v>550017780</v>
      </c>
      <c r="G3390" s="180">
        <v>43074</v>
      </c>
      <c r="H3390" s="180">
        <v>45381</v>
      </c>
      <c r="I3390">
        <v>0</v>
      </c>
      <c r="J3390">
        <v>1</v>
      </c>
      <c r="K3390">
        <v>0</v>
      </c>
      <c r="L3390">
        <v>30</v>
      </c>
      <c r="M3390">
        <v>2</v>
      </c>
      <c r="N3390" s="170">
        <v>22490513</v>
      </c>
      <c r="O3390" s="170">
        <v>24960000</v>
      </c>
      <c r="P3390" s="178">
        <v>75627</v>
      </c>
      <c r="Q3390" s="178">
        <v>2907</v>
      </c>
      <c r="R3390" s="178">
        <v>75541</v>
      </c>
      <c r="S3390">
        <v>0</v>
      </c>
      <c r="T3390">
        <v>0</v>
      </c>
      <c r="U3390">
        <v>0</v>
      </c>
      <c r="W3390">
        <v>0</v>
      </c>
      <c r="X3390">
        <v>0</v>
      </c>
      <c r="Y3390">
        <v>0</v>
      </c>
      <c r="AB3390" s="180">
        <v>44285</v>
      </c>
      <c r="AC3390">
        <v>1</v>
      </c>
      <c r="AD3390" t="s">
        <v>1922</v>
      </c>
      <c r="AE3390">
        <v>1</v>
      </c>
      <c r="AF3390">
        <v>30</v>
      </c>
      <c r="AG3390">
        <v>0</v>
      </c>
      <c r="AN3390">
        <v>1</v>
      </c>
      <c r="AO3390">
        <v>1</v>
      </c>
      <c r="AR3390" s="178">
        <v>11964</v>
      </c>
      <c r="AS3390" t="s">
        <v>1921</v>
      </c>
      <c r="AT3390">
        <v>0</v>
      </c>
      <c r="AU3390">
        <v>0</v>
      </c>
      <c r="AV3390">
        <v>890480123</v>
      </c>
      <c r="AW3390" t="s">
        <v>1920</v>
      </c>
      <c r="AX3390">
        <v>5</v>
      </c>
      <c r="BC3390">
        <v>2</v>
      </c>
      <c r="BD3390">
        <v>7</v>
      </c>
      <c r="BE3390">
        <v>2</v>
      </c>
    </row>
    <row r="3391" spans="1:57" x14ac:dyDescent="0.25">
      <c r="A3391" s="179">
        <f t="shared" si="52"/>
        <v>22674</v>
      </c>
      <c r="B3391" t="s">
        <v>1923</v>
      </c>
      <c r="C3391">
        <v>73091729</v>
      </c>
      <c r="D3391">
        <v>144105</v>
      </c>
      <c r="E3391">
        <v>4</v>
      </c>
      <c r="F3391">
        <v>550018060</v>
      </c>
      <c r="G3391" s="180">
        <v>43121</v>
      </c>
      <c r="H3391" s="180">
        <v>45381</v>
      </c>
      <c r="I3391">
        <v>0</v>
      </c>
      <c r="J3391">
        <v>1</v>
      </c>
      <c r="K3391">
        <v>0</v>
      </c>
      <c r="L3391">
        <v>30</v>
      </c>
      <c r="M3391">
        <v>2</v>
      </c>
      <c r="N3391" s="170">
        <v>22490513</v>
      </c>
      <c r="O3391" s="170">
        <v>24960000</v>
      </c>
      <c r="P3391" s="178">
        <v>26957</v>
      </c>
      <c r="Q3391" s="178">
        <v>1036</v>
      </c>
      <c r="R3391" s="178">
        <v>26941</v>
      </c>
      <c r="S3391">
        <v>0</v>
      </c>
      <c r="T3391">
        <v>0</v>
      </c>
      <c r="U3391">
        <v>0</v>
      </c>
      <c r="W3391">
        <v>0</v>
      </c>
      <c r="X3391">
        <v>0</v>
      </c>
      <c r="Y3391">
        <v>0</v>
      </c>
      <c r="AB3391" s="180">
        <v>44285</v>
      </c>
      <c r="AC3391">
        <v>1</v>
      </c>
      <c r="AD3391" t="s">
        <v>1922</v>
      </c>
      <c r="AE3391">
        <v>1</v>
      </c>
      <c r="AF3391">
        <v>30</v>
      </c>
      <c r="AG3391">
        <v>0</v>
      </c>
      <c r="AN3391">
        <v>1</v>
      </c>
      <c r="AO3391">
        <v>1</v>
      </c>
      <c r="AR3391" s="178">
        <v>4267</v>
      </c>
      <c r="AS3391" t="s">
        <v>1921</v>
      </c>
      <c r="AT3391">
        <v>0</v>
      </c>
      <c r="AU3391">
        <v>0</v>
      </c>
      <c r="AV3391">
        <v>890480123</v>
      </c>
      <c r="AW3391" t="s">
        <v>1920</v>
      </c>
      <c r="AX3391">
        <v>5</v>
      </c>
      <c r="BC3391">
        <v>2</v>
      </c>
      <c r="BD3391">
        <v>7</v>
      </c>
      <c r="BE3391">
        <v>2</v>
      </c>
    </row>
    <row r="3392" spans="1:57" x14ac:dyDescent="0.25">
      <c r="A3392" s="179">
        <f t="shared" si="52"/>
        <v>14036</v>
      </c>
      <c r="B3392" t="s">
        <v>1923</v>
      </c>
      <c r="C3392">
        <v>73091729</v>
      </c>
      <c r="D3392">
        <v>144105</v>
      </c>
      <c r="E3392">
        <v>4</v>
      </c>
      <c r="F3392">
        <v>550018266</v>
      </c>
      <c r="G3392" s="180">
        <v>43146</v>
      </c>
      <c r="H3392" s="180">
        <v>45381</v>
      </c>
      <c r="I3392">
        <v>0</v>
      </c>
      <c r="J3392">
        <v>1</v>
      </c>
      <c r="K3392">
        <v>0</v>
      </c>
      <c r="L3392">
        <v>30</v>
      </c>
      <c r="M3392">
        <v>2</v>
      </c>
      <c r="N3392" s="170">
        <v>22490513</v>
      </c>
      <c r="O3392" s="170">
        <v>24960000</v>
      </c>
      <c r="P3392" s="178">
        <v>16708</v>
      </c>
      <c r="Q3392" s="178">
        <v>642</v>
      </c>
      <c r="R3392" s="178">
        <v>16677</v>
      </c>
      <c r="S3392">
        <v>0</v>
      </c>
      <c r="T3392">
        <v>0</v>
      </c>
      <c r="U3392">
        <v>0</v>
      </c>
      <c r="W3392">
        <v>0</v>
      </c>
      <c r="X3392">
        <v>0</v>
      </c>
      <c r="Y3392">
        <v>0</v>
      </c>
      <c r="AB3392" s="180">
        <v>44285</v>
      </c>
      <c r="AC3392">
        <v>1</v>
      </c>
      <c r="AD3392" t="s">
        <v>1922</v>
      </c>
      <c r="AE3392">
        <v>1</v>
      </c>
      <c r="AF3392">
        <v>30</v>
      </c>
      <c r="AG3392">
        <v>0</v>
      </c>
      <c r="AN3392">
        <v>1</v>
      </c>
      <c r="AO3392">
        <v>1</v>
      </c>
      <c r="AR3392" s="178">
        <v>2641</v>
      </c>
      <c r="AS3392" t="s">
        <v>1921</v>
      </c>
      <c r="AT3392">
        <v>0</v>
      </c>
      <c r="AU3392">
        <v>0</v>
      </c>
      <c r="AV3392">
        <v>890480123</v>
      </c>
      <c r="AW3392" t="s">
        <v>1920</v>
      </c>
      <c r="AX3392">
        <v>5</v>
      </c>
      <c r="BC3392">
        <v>2</v>
      </c>
      <c r="BD3392">
        <v>7</v>
      </c>
      <c r="BE3392">
        <v>2</v>
      </c>
    </row>
    <row r="3393" spans="1:57" x14ac:dyDescent="0.25">
      <c r="A3393" s="179">
        <f t="shared" si="52"/>
        <v>11773</v>
      </c>
      <c r="B3393" t="s">
        <v>1923</v>
      </c>
      <c r="C3393">
        <v>73091729</v>
      </c>
      <c r="D3393">
        <v>144105</v>
      </c>
      <c r="E3393">
        <v>4</v>
      </c>
      <c r="F3393">
        <v>550018284</v>
      </c>
      <c r="G3393" s="180">
        <v>43147</v>
      </c>
      <c r="H3393" s="180">
        <v>45381</v>
      </c>
      <c r="I3393">
        <v>0</v>
      </c>
      <c r="J3393">
        <v>1</v>
      </c>
      <c r="K3393">
        <v>0</v>
      </c>
      <c r="L3393">
        <v>30</v>
      </c>
      <c r="M3393">
        <v>2</v>
      </c>
      <c r="N3393" s="170">
        <v>22490513</v>
      </c>
      <c r="O3393" s="170">
        <v>24960000</v>
      </c>
      <c r="P3393" s="178">
        <v>13989</v>
      </c>
      <c r="Q3393" s="178">
        <v>538</v>
      </c>
      <c r="R3393" s="178">
        <v>13989</v>
      </c>
      <c r="S3393">
        <v>1</v>
      </c>
      <c r="T3393">
        <v>0</v>
      </c>
      <c r="U3393">
        <v>0</v>
      </c>
      <c r="W3393">
        <v>0</v>
      </c>
      <c r="X3393">
        <v>0</v>
      </c>
      <c r="Y3393">
        <v>0</v>
      </c>
      <c r="AB3393" s="180">
        <v>44285</v>
      </c>
      <c r="AC3393">
        <v>1</v>
      </c>
      <c r="AD3393" t="s">
        <v>1922</v>
      </c>
      <c r="AE3393">
        <v>1</v>
      </c>
      <c r="AF3393">
        <v>30</v>
      </c>
      <c r="AG3393">
        <v>0</v>
      </c>
      <c r="AN3393">
        <v>1</v>
      </c>
      <c r="AO3393">
        <v>1</v>
      </c>
      <c r="AR3393" s="178">
        <v>2216</v>
      </c>
      <c r="AS3393" t="s">
        <v>1921</v>
      </c>
      <c r="AT3393">
        <v>0</v>
      </c>
      <c r="AU3393">
        <v>0</v>
      </c>
      <c r="AV3393">
        <v>890480123</v>
      </c>
      <c r="AW3393" t="s">
        <v>1920</v>
      </c>
      <c r="AX3393">
        <v>5</v>
      </c>
      <c r="BC3393">
        <v>2</v>
      </c>
      <c r="BD3393">
        <v>7</v>
      </c>
      <c r="BE3393">
        <v>2</v>
      </c>
    </row>
    <row r="3394" spans="1:57" x14ac:dyDescent="0.25">
      <c r="A3394" s="179">
        <f t="shared" ref="A3394:A3457" si="53">IF(+R3394&gt;AR3394,R3394-AR3394,0)</f>
        <v>39788</v>
      </c>
      <c r="B3394" t="s">
        <v>1923</v>
      </c>
      <c r="C3394">
        <v>73091729</v>
      </c>
      <c r="D3394">
        <v>144105</v>
      </c>
      <c r="E3394">
        <v>4</v>
      </c>
      <c r="F3394">
        <v>550018938</v>
      </c>
      <c r="G3394" s="180">
        <v>43240</v>
      </c>
      <c r="H3394" s="180">
        <v>45381</v>
      </c>
      <c r="I3394">
        <v>0</v>
      </c>
      <c r="J3394">
        <v>1</v>
      </c>
      <c r="K3394">
        <v>0</v>
      </c>
      <c r="L3394">
        <v>30</v>
      </c>
      <c r="M3394">
        <v>2</v>
      </c>
      <c r="N3394" s="170">
        <v>22490513</v>
      </c>
      <c r="O3394" s="170">
        <v>24960000</v>
      </c>
      <c r="P3394" s="178">
        <v>47294</v>
      </c>
      <c r="Q3394" s="178">
        <v>1818</v>
      </c>
      <c r="R3394" s="178">
        <v>47275</v>
      </c>
      <c r="S3394">
        <v>0</v>
      </c>
      <c r="T3394">
        <v>0</v>
      </c>
      <c r="U3394">
        <v>0</v>
      </c>
      <c r="W3394">
        <v>0</v>
      </c>
      <c r="X3394">
        <v>0</v>
      </c>
      <c r="Y3394">
        <v>0</v>
      </c>
      <c r="AB3394" s="180">
        <v>44285</v>
      </c>
      <c r="AC3394">
        <v>1</v>
      </c>
      <c r="AD3394" t="s">
        <v>1922</v>
      </c>
      <c r="AE3394">
        <v>1</v>
      </c>
      <c r="AF3394">
        <v>30</v>
      </c>
      <c r="AG3394">
        <v>0</v>
      </c>
      <c r="AN3394">
        <v>1</v>
      </c>
      <c r="AO3394">
        <v>1</v>
      </c>
      <c r="AR3394" s="178">
        <v>7487</v>
      </c>
      <c r="AS3394" t="s">
        <v>1921</v>
      </c>
      <c r="AT3394">
        <v>0</v>
      </c>
      <c r="AU3394">
        <v>0</v>
      </c>
      <c r="AV3394">
        <v>890480123</v>
      </c>
      <c r="AW3394" t="s">
        <v>1920</v>
      </c>
      <c r="AX3394">
        <v>5</v>
      </c>
      <c r="BC3394">
        <v>2</v>
      </c>
      <c r="BD3394">
        <v>7</v>
      </c>
      <c r="BE3394">
        <v>2</v>
      </c>
    </row>
    <row r="3395" spans="1:57" x14ac:dyDescent="0.25">
      <c r="A3395" s="179">
        <f t="shared" si="53"/>
        <v>44197</v>
      </c>
      <c r="B3395" t="s">
        <v>1923</v>
      </c>
      <c r="C3395">
        <v>73091729</v>
      </c>
      <c r="D3395">
        <v>144105</v>
      </c>
      <c r="E3395">
        <v>4</v>
      </c>
      <c r="F3395">
        <v>550019862</v>
      </c>
      <c r="G3395" s="180">
        <v>43382</v>
      </c>
      <c r="H3395" s="180">
        <v>45381</v>
      </c>
      <c r="I3395">
        <v>0</v>
      </c>
      <c r="J3395">
        <v>1</v>
      </c>
      <c r="K3395">
        <v>0</v>
      </c>
      <c r="L3395">
        <v>30</v>
      </c>
      <c r="M3395">
        <v>2</v>
      </c>
      <c r="N3395" s="170">
        <v>22490513</v>
      </c>
      <c r="O3395" s="170">
        <v>24960000</v>
      </c>
      <c r="P3395" s="178">
        <v>52554</v>
      </c>
      <c r="Q3395" s="178">
        <v>2020</v>
      </c>
      <c r="R3395" s="178">
        <v>52514</v>
      </c>
      <c r="S3395">
        <v>0</v>
      </c>
      <c r="T3395">
        <v>0</v>
      </c>
      <c r="U3395">
        <v>0</v>
      </c>
      <c r="W3395">
        <v>0</v>
      </c>
      <c r="X3395">
        <v>0</v>
      </c>
      <c r="Y3395">
        <v>0</v>
      </c>
      <c r="AB3395" s="180">
        <v>44285</v>
      </c>
      <c r="AC3395">
        <v>1</v>
      </c>
      <c r="AD3395" t="s">
        <v>1922</v>
      </c>
      <c r="AE3395">
        <v>1</v>
      </c>
      <c r="AF3395">
        <v>30</v>
      </c>
      <c r="AG3395">
        <v>0</v>
      </c>
      <c r="AN3395">
        <v>1</v>
      </c>
      <c r="AO3395">
        <v>1</v>
      </c>
      <c r="AR3395" s="178">
        <v>8317</v>
      </c>
      <c r="AS3395" t="s">
        <v>1921</v>
      </c>
      <c r="AT3395">
        <v>0</v>
      </c>
      <c r="AU3395">
        <v>0</v>
      </c>
      <c r="AV3395">
        <v>890480123</v>
      </c>
      <c r="AW3395" t="s">
        <v>1920</v>
      </c>
      <c r="AX3395">
        <v>5</v>
      </c>
      <c r="BC3395">
        <v>2</v>
      </c>
      <c r="BD3395">
        <v>7</v>
      </c>
      <c r="BE3395">
        <v>2</v>
      </c>
    </row>
    <row r="3396" spans="1:57" x14ac:dyDescent="0.25">
      <c r="A3396" s="179">
        <f t="shared" si="53"/>
        <v>208607</v>
      </c>
      <c r="B3396" t="s">
        <v>1923</v>
      </c>
      <c r="C3396">
        <v>73091729</v>
      </c>
      <c r="D3396">
        <v>144105</v>
      </c>
      <c r="E3396">
        <v>4</v>
      </c>
      <c r="F3396">
        <v>550020158</v>
      </c>
      <c r="G3396" s="180">
        <v>43427</v>
      </c>
      <c r="H3396" s="180">
        <v>45381</v>
      </c>
      <c r="I3396">
        <v>0</v>
      </c>
      <c r="J3396">
        <v>1</v>
      </c>
      <c r="K3396">
        <v>0</v>
      </c>
      <c r="L3396">
        <v>30</v>
      </c>
      <c r="M3396">
        <v>2</v>
      </c>
      <c r="N3396" s="170">
        <v>22490513</v>
      </c>
      <c r="O3396" s="170">
        <v>24960000</v>
      </c>
      <c r="P3396" s="178">
        <v>250010</v>
      </c>
      <c r="Q3396" s="178">
        <v>9612</v>
      </c>
      <c r="R3396" s="178">
        <v>247863</v>
      </c>
      <c r="S3396">
        <v>0</v>
      </c>
      <c r="T3396">
        <v>0</v>
      </c>
      <c r="U3396">
        <v>0</v>
      </c>
      <c r="W3396">
        <v>0</v>
      </c>
      <c r="X3396">
        <v>0</v>
      </c>
      <c r="Y3396">
        <v>0</v>
      </c>
      <c r="AB3396" s="180">
        <v>44285</v>
      </c>
      <c r="AC3396">
        <v>1</v>
      </c>
      <c r="AD3396" t="s">
        <v>1922</v>
      </c>
      <c r="AE3396">
        <v>1</v>
      </c>
      <c r="AF3396">
        <v>30</v>
      </c>
      <c r="AG3396">
        <v>0</v>
      </c>
      <c r="AN3396">
        <v>1</v>
      </c>
      <c r="AO3396">
        <v>1</v>
      </c>
      <c r="AR3396" s="178">
        <v>39256</v>
      </c>
      <c r="AS3396" t="s">
        <v>1921</v>
      </c>
      <c r="AT3396">
        <v>0</v>
      </c>
      <c r="AU3396">
        <v>0</v>
      </c>
      <c r="AV3396">
        <v>890480123</v>
      </c>
      <c r="AW3396" t="s">
        <v>1920</v>
      </c>
      <c r="AX3396">
        <v>5</v>
      </c>
      <c r="BC3396">
        <v>2</v>
      </c>
      <c r="BD3396">
        <v>7</v>
      </c>
      <c r="BE3396">
        <v>2</v>
      </c>
    </row>
    <row r="3397" spans="1:57" x14ac:dyDescent="0.25">
      <c r="A3397" s="179">
        <f t="shared" si="53"/>
        <v>221886</v>
      </c>
      <c r="B3397" t="s">
        <v>1923</v>
      </c>
      <c r="C3397">
        <v>73091729</v>
      </c>
      <c r="D3397">
        <v>144105</v>
      </c>
      <c r="E3397">
        <v>4</v>
      </c>
      <c r="F3397">
        <v>550020159</v>
      </c>
      <c r="G3397" s="180">
        <v>43427</v>
      </c>
      <c r="H3397" s="180">
        <v>45381</v>
      </c>
      <c r="I3397">
        <v>0</v>
      </c>
      <c r="J3397">
        <v>1</v>
      </c>
      <c r="K3397">
        <v>0</v>
      </c>
      <c r="L3397">
        <v>30</v>
      </c>
      <c r="M3397">
        <v>2</v>
      </c>
      <c r="N3397" s="170">
        <v>22490513</v>
      </c>
      <c r="O3397" s="170">
        <v>24960000</v>
      </c>
      <c r="P3397" s="178">
        <v>268243</v>
      </c>
      <c r="Q3397" s="178">
        <v>10313</v>
      </c>
      <c r="R3397" s="178">
        <v>263641</v>
      </c>
      <c r="S3397">
        <v>0</v>
      </c>
      <c r="T3397">
        <v>0</v>
      </c>
      <c r="U3397">
        <v>0</v>
      </c>
      <c r="W3397">
        <v>0</v>
      </c>
      <c r="X3397">
        <v>0</v>
      </c>
      <c r="Y3397">
        <v>0</v>
      </c>
      <c r="AB3397" s="180">
        <v>44285</v>
      </c>
      <c r="AC3397">
        <v>1</v>
      </c>
      <c r="AD3397" t="s">
        <v>1922</v>
      </c>
      <c r="AE3397">
        <v>1</v>
      </c>
      <c r="AF3397">
        <v>30</v>
      </c>
      <c r="AG3397">
        <v>0</v>
      </c>
      <c r="AN3397">
        <v>1</v>
      </c>
      <c r="AO3397">
        <v>1</v>
      </c>
      <c r="AR3397" s="178">
        <v>41755</v>
      </c>
      <c r="AS3397" t="s">
        <v>1921</v>
      </c>
      <c r="AT3397">
        <v>0</v>
      </c>
      <c r="AU3397">
        <v>0</v>
      </c>
      <c r="AV3397">
        <v>890480123</v>
      </c>
      <c r="AW3397" t="s">
        <v>1920</v>
      </c>
      <c r="AX3397">
        <v>5</v>
      </c>
      <c r="BC3397">
        <v>2</v>
      </c>
      <c r="BD3397">
        <v>7</v>
      </c>
      <c r="BE3397">
        <v>2</v>
      </c>
    </row>
    <row r="3398" spans="1:57" x14ac:dyDescent="0.25">
      <c r="A3398" s="179">
        <f t="shared" si="53"/>
        <v>38621</v>
      </c>
      <c r="B3398" t="s">
        <v>1923</v>
      </c>
      <c r="C3398">
        <v>73091729</v>
      </c>
      <c r="D3398">
        <v>144105</v>
      </c>
      <c r="E3398">
        <v>4</v>
      </c>
      <c r="F3398">
        <v>550020184</v>
      </c>
      <c r="G3398" s="180">
        <v>43431</v>
      </c>
      <c r="H3398" s="180">
        <v>45381</v>
      </c>
      <c r="I3398">
        <v>0</v>
      </c>
      <c r="J3398">
        <v>1</v>
      </c>
      <c r="K3398">
        <v>0</v>
      </c>
      <c r="L3398">
        <v>30</v>
      </c>
      <c r="M3398">
        <v>2</v>
      </c>
      <c r="N3398" s="170">
        <v>22490513</v>
      </c>
      <c r="O3398" s="170">
        <v>24960000</v>
      </c>
      <c r="P3398" s="178">
        <v>45915</v>
      </c>
      <c r="Q3398" s="178">
        <v>1765</v>
      </c>
      <c r="R3398" s="178">
        <v>45889</v>
      </c>
      <c r="S3398">
        <v>0</v>
      </c>
      <c r="T3398">
        <v>0</v>
      </c>
      <c r="U3398">
        <v>0</v>
      </c>
      <c r="W3398">
        <v>0</v>
      </c>
      <c r="X3398">
        <v>0</v>
      </c>
      <c r="Y3398">
        <v>0</v>
      </c>
      <c r="AB3398" s="180">
        <v>44285</v>
      </c>
      <c r="AC3398">
        <v>1</v>
      </c>
      <c r="AD3398" t="s">
        <v>1922</v>
      </c>
      <c r="AE3398">
        <v>1</v>
      </c>
      <c r="AF3398">
        <v>30</v>
      </c>
      <c r="AG3398">
        <v>0</v>
      </c>
      <c r="AN3398">
        <v>1</v>
      </c>
      <c r="AO3398">
        <v>1</v>
      </c>
      <c r="AR3398" s="178">
        <v>7268</v>
      </c>
      <c r="AS3398" t="s">
        <v>1921</v>
      </c>
      <c r="AT3398">
        <v>0</v>
      </c>
      <c r="AU3398">
        <v>0</v>
      </c>
      <c r="AV3398">
        <v>890480123</v>
      </c>
      <c r="AW3398" t="s">
        <v>1920</v>
      </c>
      <c r="AX3398">
        <v>5</v>
      </c>
      <c r="BC3398">
        <v>2</v>
      </c>
      <c r="BD3398">
        <v>7</v>
      </c>
      <c r="BE3398">
        <v>2</v>
      </c>
    </row>
    <row r="3399" spans="1:57" x14ac:dyDescent="0.25">
      <c r="A3399" s="179">
        <f t="shared" si="53"/>
        <v>116808</v>
      </c>
      <c r="B3399" t="s">
        <v>1923</v>
      </c>
      <c r="C3399">
        <v>73091729</v>
      </c>
      <c r="D3399">
        <v>144105</v>
      </c>
      <c r="E3399">
        <v>4</v>
      </c>
      <c r="F3399">
        <v>550020526</v>
      </c>
      <c r="G3399" s="180">
        <v>43486</v>
      </c>
      <c r="H3399" s="180">
        <v>45381</v>
      </c>
      <c r="I3399">
        <v>0</v>
      </c>
      <c r="J3399">
        <v>1</v>
      </c>
      <c r="K3399">
        <v>0</v>
      </c>
      <c r="L3399">
        <v>30</v>
      </c>
      <c r="M3399">
        <v>2</v>
      </c>
      <c r="N3399" s="170">
        <v>22490513</v>
      </c>
      <c r="O3399" s="170">
        <v>24960000</v>
      </c>
      <c r="P3399" s="178">
        <v>138910</v>
      </c>
      <c r="Q3399" s="178">
        <v>5340</v>
      </c>
      <c r="R3399" s="178">
        <v>138789</v>
      </c>
      <c r="S3399">
        <v>0</v>
      </c>
      <c r="T3399">
        <v>0</v>
      </c>
      <c r="U3399">
        <v>0</v>
      </c>
      <c r="W3399">
        <v>0</v>
      </c>
      <c r="X3399">
        <v>0</v>
      </c>
      <c r="Y3399">
        <v>0</v>
      </c>
      <c r="AB3399" s="180">
        <v>44285</v>
      </c>
      <c r="AC3399">
        <v>1</v>
      </c>
      <c r="AD3399" t="s">
        <v>1922</v>
      </c>
      <c r="AE3399">
        <v>1</v>
      </c>
      <c r="AF3399">
        <v>30</v>
      </c>
      <c r="AG3399">
        <v>0</v>
      </c>
      <c r="AN3399">
        <v>1</v>
      </c>
      <c r="AO3399">
        <v>1</v>
      </c>
      <c r="AR3399" s="178">
        <v>21981</v>
      </c>
      <c r="AS3399" t="s">
        <v>1921</v>
      </c>
      <c r="AT3399">
        <v>0</v>
      </c>
      <c r="AU3399">
        <v>0</v>
      </c>
      <c r="AV3399">
        <v>890480123</v>
      </c>
      <c r="AW3399" t="s">
        <v>1920</v>
      </c>
      <c r="AX3399">
        <v>5</v>
      </c>
      <c r="BC3399">
        <v>2</v>
      </c>
      <c r="BD3399">
        <v>7</v>
      </c>
      <c r="BE3399">
        <v>2</v>
      </c>
    </row>
    <row r="3400" spans="1:57" x14ac:dyDescent="0.25">
      <c r="A3400" s="179">
        <f t="shared" si="53"/>
        <v>123478</v>
      </c>
      <c r="B3400" t="s">
        <v>1923</v>
      </c>
      <c r="C3400">
        <v>73091729</v>
      </c>
      <c r="D3400">
        <v>144105</v>
      </c>
      <c r="E3400">
        <v>4</v>
      </c>
      <c r="F3400">
        <v>550020596</v>
      </c>
      <c r="G3400" s="180">
        <v>43497</v>
      </c>
      <c r="H3400" s="180">
        <v>45381</v>
      </c>
      <c r="I3400">
        <v>0</v>
      </c>
      <c r="J3400">
        <v>1</v>
      </c>
      <c r="K3400">
        <v>0</v>
      </c>
      <c r="L3400">
        <v>30</v>
      </c>
      <c r="M3400">
        <v>2</v>
      </c>
      <c r="N3400" s="170">
        <v>22490513</v>
      </c>
      <c r="O3400" s="170">
        <v>24960000</v>
      </c>
      <c r="P3400" s="178">
        <v>149291</v>
      </c>
      <c r="Q3400" s="178">
        <v>5739</v>
      </c>
      <c r="R3400" s="178">
        <v>146715</v>
      </c>
      <c r="S3400">
        <v>0</v>
      </c>
      <c r="T3400">
        <v>0</v>
      </c>
      <c r="U3400">
        <v>0</v>
      </c>
      <c r="W3400">
        <v>0</v>
      </c>
      <c r="X3400">
        <v>0</v>
      </c>
      <c r="Y3400">
        <v>0</v>
      </c>
      <c r="AB3400" s="180">
        <v>44285</v>
      </c>
      <c r="AC3400">
        <v>1</v>
      </c>
      <c r="AD3400" t="s">
        <v>1922</v>
      </c>
      <c r="AE3400">
        <v>1</v>
      </c>
      <c r="AF3400">
        <v>30</v>
      </c>
      <c r="AG3400">
        <v>0</v>
      </c>
      <c r="AN3400">
        <v>1</v>
      </c>
      <c r="AO3400">
        <v>1</v>
      </c>
      <c r="AR3400" s="178">
        <v>23237</v>
      </c>
      <c r="AS3400" t="s">
        <v>1921</v>
      </c>
      <c r="AT3400">
        <v>0</v>
      </c>
      <c r="AU3400">
        <v>0</v>
      </c>
      <c r="AV3400">
        <v>890480123</v>
      </c>
      <c r="AW3400" t="s">
        <v>1920</v>
      </c>
      <c r="AX3400">
        <v>5</v>
      </c>
      <c r="BC3400">
        <v>2</v>
      </c>
      <c r="BD3400">
        <v>7</v>
      </c>
      <c r="BE3400">
        <v>2</v>
      </c>
    </row>
    <row r="3401" spans="1:57" x14ac:dyDescent="0.25">
      <c r="A3401" s="179">
        <f t="shared" si="53"/>
        <v>129840</v>
      </c>
      <c r="B3401" t="s">
        <v>1923</v>
      </c>
      <c r="C3401">
        <v>73091729</v>
      </c>
      <c r="D3401">
        <v>144105</v>
      </c>
      <c r="E3401">
        <v>4</v>
      </c>
      <c r="F3401">
        <v>550020908</v>
      </c>
      <c r="G3401" s="180">
        <v>43548</v>
      </c>
      <c r="H3401" s="180">
        <v>45381</v>
      </c>
      <c r="I3401">
        <v>0</v>
      </c>
      <c r="J3401">
        <v>1</v>
      </c>
      <c r="K3401">
        <v>0</v>
      </c>
      <c r="L3401">
        <v>30</v>
      </c>
      <c r="M3401">
        <v>2</v>
      </c>
      <c r="N3401" s="170">
        <v>22490513</v>
      </c>
      <c r="O3401" s="170">
        <v>24960000</v>
      </c>
      <c r="P3401" s="178">
        <v>154451</v>
      </c>
      <c r="Q3401" s="178">
        <v>5938</v>
      </c>
      <c r="R3401" s="178">
        <v>154274</v>
      </c>
      <c r="S3401">
        <v>0</v>
      </c>
      <c r="T3401">
        <v>0</v>
      </c>
      <c r="U3401">
        <v>0</v>
      </c>
      <c r="W3401">
        <v>0</v>
      </c>
      <c r="X3401">
        <v>0</v>
      </c>
      <c r="Y3401">
        <v>0</v>
      </c>
      <c r="AB3401" s="180">
        <v>44285</v>
      </c>
      <c r="AC3401">
        <v>1</v>
      </c>
      <c r="AD3401" t="s">
        <v>1922</v>
      </c>
      <c r="AE3401">
        <v>1</v>
      </c>
      <c r="AF3401">
        <v>30</v>
      </c>
      <c r="AG3401">
        <v>0</v>
      </c>
      <c r="AN3401">
        <v>1</v>
      </c>
      <c r="AO3401">
        <v>1</v>
      </c>
      <c r="AR3401" s="178">
        <v>24434</v>
      </c>
      <c r="AS3401" t="s">
        <v>1921</v>
      </c>
      <c r="AT3401">
        <v>0</v>
      </c>
      <c r="AU3401">
        <v>0</v>
      </c>
      <c r="AV3401">
        <v>890480123</v>
      </c>
      <c r="AW3401" t="s">
        <v>1920</v>
      </c>
      <c r="AX3401">
        <v>5</v>
      </c>
      <c r="BC3401">
        <v>2</v>
      </c>
      <c r="BD3401">
        <v>7</v>
      </c>
      <c r="BE3401">
        <v>2</v>
      </c>
    </row>
    <row r="3402" spans="1:57" x14ac:dyDescent="0.25">
      <c r="A3402" s="179">
        <f t="shared" si="53"/>
        <v>76749</v>
      </c>
      <c r="B3402" t="s">
        <v>1923</v>
      </c>
      <c r="C3402">
        <v>73091729</v>
      </c>
      <c r="D3402">
        <v>144105</v>
      </c>
      <c r="E3402">
        <v>4</v>
      </c>
      <c r="F3402">
        <v>550021573</v>
      </c>
      <c r="G3402" s="180">
        <v>43621</v>
      </c>
      <c r="H3402" s="180">
        <v>45381</v>
      </c>
      <c r="I3402">
        <v>0</v>
      </c>
      <c r="J3402">
        <v>1</v>
      </c>
      <c r="K3402">
        <v>0</v>
      </c>
      <c r="L3402">
        <v>30</v>
      </c>
      <c r="M3402">
        <v>2</v>
      </c>
      <c r="N3402" s="170">
        <v>22490513</v>
      </c>
      <c r="O3402" s="170">
        <v>24960000</v>
      </c>
      <c r="P3402" s="178">
        <v>91281</v>
      </c>
      <c r="Q3402" s="178">
        <v>3509</v>
      </c>
      <c r="R3402" s="178">
        <v>91192</v>
      </c>
      <c r="S3402">
        <v>0</v>
      </c>
      <c r="T3402">
        <v>0</v>
      </c>
      <c r="U3402">
        <v>0</v>
      </c>
      <c r="W3402">
        <v>0</v>
      </c>
      <c r="X3402">
        <v>0</v>
      </c>
      <c r="Y3402">
        <v>0</v>
      </c>
      <c r="AB3402" s="180">
        <v>44285</v>
      </c>
      <c r="AC3402">
        <v>1</v>
      </c>
      <c r="AD3402" t="s">
        <v>1922</v>
      </c>
      <c r="AE3402">
        <v>1</v>
      </c>
      <c r="AF3402">
        <v>30</v>
      </c>
      <c r="AG3402">
        <v>0</v>
      </c>
      <c r="AN3402">
        <v>1</v>
      </c>
      <c r="AO3402">
        <v>1</v>
      </c>
      <c r="AR3402" s="178">
        <v>14443</v>
      </c>
      <c r="AS3402" t="s">
        <v>1921</v>
      </c>
      <c r="AT3402">
        <v>0</v>
      </c>
      <c r="AU3402">
        <v>0</v>
      </c>
      <c r="AV3402">
        <v>890480123</v>
      </c>
      <c r="AW3402" t="s">
        <v>1920</v>
      </c>
      <c r="AX3402">
        <v>5</v>
      </c>
      <c r="BC3402">
        <v>2</v>
      </c>
      <c r="BD3402">
        <v>7</v>
      </c>
      <c r="BE3402">
        <v>2</v>
      </c>
    </row>
    <row r="3403" spans="1:57" x14ac:dyDescent="0.25">
      <c r="A3403" s="179">
        <f t="shared" si="53"/>
        <v>147109</v>
      </c>
      <c r="B3403" t="s">
        <v>1923</v>
      </c>
      <c r="C3403">
        <v>73091729</v>
      </c>
      <c r="D3403">
        <v>144105</v>
      </c>
      <c r="E3403">
        <v>4</v>
      </c>
      <c r="F3403">
        <v>550021605</v>
      </c>
      <c r="G3403" s="180">
        <v>43625</v>
      </c>
      <c r="H3403" s="180">
        <v>45381</v>
      </c>
      <c r="I3403">
        <v>0</v>
      </c>
      <c r="J3403">
        <v>1</v>
      </c>
      <c r="K3403">
        <v>0</v>
      </c>
      <c r="L3403">
        <v>30</v>
      </c>
      <c r="M3403">
        <v>2</v>
      </c>
      <c r="N3403" s="170">
        <v>22490513</v>
      </c>
      <c r="O3403" s="170">
        <v>24960000</v>
      </c>
      <c r="P3403" s="178">
        <v>177857</v>
      </c>
      <c r="Q3403" s="178">
        <v>6838</v>
      </c>
      <c r="R3403" s="178">
        <v>174793</v>
      </c>
      <c r="S3403">
        <v>0</v>
      </c>
      <c r="T3403">
        <v>0</v>
      </c>
      <c r="U3403">
        <v>0</v>
      </c>
      <c r="W3403">
        <v>0</v>
      </c>
      <c r="X3403">
        <v>0</v>
      </c>
      <c r="Y3403">
        <v>0</v>
      </c>
      <c r="AB3403" s="180">
        <v>44285</v>
      </c>
      <c r="AC3403">
        <v>1</v>
      </c>
      <c r="AD3403" t="s">
        <v>1922</v>
      </c>
      <c r="AE3403">
        <v>1</v>
      </c>
      <c r="AF3403">
        <v>30</v>
      </c>
      <c r="AG3403">
        <v>0</v>
      </c>
      <c r="AN3403">
        <v>1</v>
      </c>
      <c r="AO3403">
        <v>1</v>
      </c>
      <c r="AR3403" s="178">
        <v>27684</v>
      </c>
      <c r="AS3403" t="s">
        <v>1921</v>
      </c>
      <c r="AT3403">
        <v>0</v>
      </c>
      <c r="AU3403">
        <v>0</v>
      </c>
      <c r="AV3403">
        <v>890480123</v>
      </c>
      <c r="AW3403" t="s">
        <v>1920</v>
      </c>
      <c r="AX3403">
        <v>5</v>
      </c>
      <c r="BC3403">
        <v>2</v>
      </c>
      <c r="BD3403">
        <v>7</v>
      </c>
      <c r="BE3403">
        <v>2</v>
      </c>
    </row>
    <row r="3404" spans="1:57" x14ac:dyDescent="0.25">
      <c r="A3404" s="179">
        <f t="shared" si="53"/>
        <v>163833</v>
      </c>
      <c r="B3404" t="s">
        <v>1923</v>
      </c>
      <c r="C3404">
        <v>73091729</v>
      </c>
      <c r="D3404">
        <v>144105</v>
      </c>
      <c r="E3404">
        <v>4</v>
      </c>
      <c r="F3404">
        <v>550022227</v>
      </c>
      <c r="G3404" s="180">
        <v>43696</v>
      </c>
      <c r="H3404" s="180">
        <v>45381</v>
      </c>
      <c r="I3404">
        <v>0</v>
      </c>
      <c r="J3404">
        <v>1</v>
      </c>
      <c r="K3404">
        <v>0</v>
      </c>
      <c r="L3404">
        <v>30</v>
      </c>
      <c r="M3404">
        <v>2</v>
      </c>
      <c r="N3404" s="170">
        <v>22490513</v>
      </c>
      <c r="O3404" s="170">
        <v>24960000</v>
      </c>
      <c r="P3404" s="178">
        <v>198063</v>
      </c>
      <c r="Q3404" s="178">
        <v>7614</v>
      </c>
      <c r="R3404" s="178">
        <v>194664</v>
      </c>
      <c r="S3404">
        <v>0</v>
      </c>
      <c r="T3404">
        <v>0</v>
      </c>
      <c r="U3404">
        <v>0</v>
      </c>
      <c r="W3404">
        <v>0</v>
      </c>
      <c r="X3404">
        <v>0</v>
      </c>
      <c r="Y3404">
        <v>0</v>
      </c>
      <c r="AB3404" s="180">
        <v>44285</v>
      </c>
      <c r="AC3404">
        <v>1</v>
      </c>
      <c r="AD3404" t="s">
        <v>1922</v>
      </c>
      <c r="AE3404">
        <v>1</v>
      </c>
      <c r="AF3404">
        <v>30</v>
      </c>
      <c r="AG3404">
        <v>0</v>
      </c>
      <c r="AN3404">
        <v>1</v>
      </c>
      <c r="AO3404">
        <v>1</v>
      </c>
      <c r="AR3404" s="178">
        <v>30831</v>
      </c>
      <c r="AS3404" t="s">
        <v>1921</v>
      </c>
      <c r="AT3404">
        <v>0</v>
      </c>
      <c r="AU3404">
        <v>0</v>
      </c>
      <c r="AV3404">
        <v>890480123</v>
      </c>
      <c r="AW3404" t="s">
        <v>1920</v>
      </c>
      <c r="AX3404">
        <v>5</v>
      </c>
      <c r="BC3404">
        <v>2</v>
      </c>
      <c r="BD3404">
        <v>7</v>
      </c>
      <c r="BE3404">
        <v>2</v>
      </c>
    </row>
    <row r="3405" spans="1:57" x14ac:dyDescent="0.25">
      <c r="A3405" s="179">
        <f t="shared" si="53"/>
        <v>56966</v>
      </c>
      <c r="B3405" t="s">
        <v>1923</v>
      </c>
      <c r="C3405">
        <v>73091729</v>
      </c>
      <c r="D3405">
        <v>144105</v>
      </c>
      <c r="E3405">
        <v>4</v>
      </c>
      <c r="F3405">
        <v>550022250</v>
      </c>
      <c r="G3405" s="180">
        <v>43700</v>
      </c>
      <c r="H3405" s="180">
        <v>45381</v>
      </c>
      <c r="I3405">
        <v>0</v>
      </c>
      <c r="J3405">
        <v>1</v>
      </c>
      <c r="K3405">
        <v>0</v>
      </c>
      <c r="L3405">
        <v>30</v>
      </c>
      <c r="M3405">
        <v>2</v>
      </c>
      <c r="N3405" s="170">
        <v>22490513</v>
      </c>
      <c r="O3405" s="170">
        <v>24960000</v>
      </c>
      <c r="P3405" s="178">
        <v>67770</v>
      </c>
      <c r="Q3405" s="178">
        <v>2605</v>
      </c>
      <c r="R3405" s="178">
        <v>67686</v>
      </c>
      <c r="S3405">
        <v>0</v>
      </c>
      <c r="T3405">
        <v>0</v>
      </c>
      <c r="U3405">
        <v>0</v>
      </c>
      <c r="W3405">
        <v>0</v>
      </c>
      <c r="X3405">
        <v>0</v>
      </c>
      <c r="Y3405">
        <v>0</v>
      </c>
      <c r="AB3405" s="180">
        <v>44285</v>
      </c>
      <c r="AC3405">
        <v>1</v>
      </c>
      <c r="AD3405" t="s">
        <v>1922</v>
      </c>
      <c r="AE3405">
        <v>1</v>
      </c>
      <c r="AF3405">
        <v>30</v>
      </c>
      <c r="AG3405">
        <v>0</v>
      </c>
      <c r="AN3405">
        <v>1</v>
      </c>
      <c r="AO3405">
        <v>1</v>
      </c>
      <c r="AR3405" s="178">
        <v>10720</v>
      </c>
      <c r="AS3405" t="s">
        <v>1921</v>
      </c>
      <c r="AT3405">
        <v>0</v>
      </c>
      <c r="AU3405">
        <v>0</v>
      </c>
      <c r="AV3405">
        <v>890480123</v>
      </c>
      <c r="AW3405" t="s">
        <v>1920</v>
      </c>
      <c r="AX3405">
        <v>5</v>
      </c>
      <c r="BC3405">
        <v>2</v>
      </c>
      <c r="BD3405">
        <v>7</v>
      </c>
      <c r="BE3405">
        <v>2</v>
      </c>
    </row>
    <row r="3406" spans="1:57" x14ac:dyDescent="0.25">
      <c r="A3406" s="179">
        <f t="shared" si="53"/>
        <v>45902</v>
      </c>
      <c r="B3406" t="s">
        <v>1923</v>
      </c>
      <c r="C3406">
        <v>73091729</v>
      </c>
      <c r="D3406">
        <v>144105</v>
      </c>
      <c r="E3406">
        <v>4</v>
      </c>
      <c r="F3406">
        <v>550022251</v>
      </c>
      <c r="G3406" s="180">
        <v>43700</v>
      </c>
      <c r="H3406" s="180">
        <v>45381</v>
      </c>
      <c r="I3406">
        <v>0</v>
      </c>
      <c r="J3406">
        <v>1</v>
      </c>
      <c r="K3406">
        <v>0</v>
      </c>
      <c r="L3406">
        <v>30</v>
      </c>
      <c r="M3406">
        <v>2</v>
      </c>
      <c r="N3406" s="170">
        <v>22490513</v>
      </c>
      <c r="O3406" s="170">
        <v>24960000</v>
      </c>
      <c r="P3406" s="178">
        <v>54599</v>
      </c>
      <c r="Q3406" s="178">
        <v>2099</v>
      </c>
      <c r="R3406" s="178">
        <v>54540</v>
      </c>
      <c r="S3406">
        <v>0</v>
      </c>
      <c r="T3406">
        <v>0</v>
      </c>
      <c r="U3406">
        <v>0</v>
      </c>
      <c r="W3406">
        <v>0</v>
      </c>
      <c r="X3406">
        <v>0</v>
      </c>
      <c r="Y3406">
        <v>0</v>
      </c>
      <c r="AB3406" s="180">
        <v>44285</v>
      </c>
      <c r="AC3406">
        <v>1</v>
      </c>
      <c r="AD3406" t="s">
        <v>1922</v>
      </c>
      <c r="AE3406">
        <v>1</v>
      </c>
      <c r="AF3406">
        <v>30</v>
      </c>
      <c r="AG3406">
        <v>0</v>
      </c>
      <c r="AN3406">
        <v>1</v>
      </c>
      <c r="AO3406">
        <v>1</v>
      </c>
      <c r="AR3406" s="178">
        <v>8638</v>
      </c>
      <c r="AS3406" t="s">
        <v>1921</v>
      </c>
      <c r="AT3406">
        <v>0</v>
      </c>
      <c r="AU3406">
        <v>0</v>
      </c>
      <c r="AV3406">
        <v>890480123</v>
      </c>
      <c r="AW3406" t="s">
        <v>1920</v>
      </c>
      <c r="AX3406">
        <v>5</v>
      </c>
      <c r="BC3406">
        <v>2</v>
      </c>
      <c r="BD3406">
        <v>7</v>
      </c>
      <c r="BE3406">
        <v>2</v>
      </c>
    </row>
    <row r="3407" spans="1:57" x14ac:dyDescent="0.25">
      <c r="A3407" s="179">
        <f t="shared" si="53"/>
        <v>443874</v>
      </c>
      <c r="B3407" t="s">
        <v>1923</v>
      </c>
      <c r="C3407">
        <v>73091729</v>
      </c>
      <c r="D3407">
        <v>144105</v>
      </c>
      <c r="E3407">
        <v>4</v>
      </c>
      <c r="F3407">
        <v>550023990</v>
      </c>
      <c r="G3407" s="180">
        <v>44033</v>
      </c>
      <c r="H3407" s="180">
        <v>45381</v>
      </c>
      <c r="I3407">
        <v>0</v>
      </c>
      <c r="J3407">
        <v>1</v>
      </c>
      <c r="K3407">
        <v>0</v>
      </c>
      <c r="L3407">
        <v>30</v>
      </c>
      <c r="M3407">
        <v>2</v>
      </c>
      <c r="N3407" s="170">
        <v>22490513</v>
      </c>
      <c r="O3407" s="170">
        <v>24960000</v>
      </c>
      <c r="P3407" s="178">
        <v>527910</v>
      </c>
      <c r="Q3407" s="178">
        <v>20295</v>
      </c>
      <c r="R3407" s="178">
        <v>527404</v>
      </c>
      <c r="S3407">
        <v>0</v>
      </c>
      <c r="T3407">
        <v>0</v>
      </c>
      <c r="U3407">
        <v>0</v>
      </c>
      <c r="W3407">
        <v>0</v>
      </c>
      <c r="X3407">
        <v>0</v>
      </c>
      <c r="Y3407">
        <v>0</v>
      </c>
      <c r="AB3407" s="180">
        <v>44285</v>
      </c>
      <c r="AC3407">
        <v>1</v>
      </c>
      <c r="AD3407" t="s">
        <v>1922</v>
      </c>
      <c r="AE3407">
        <v>1</v>
      </c>
      <c r="AF3407">
        <v>30</v>
      </c>
      <c r="AG3407">
        <v>0</v>
      </c>
      <c r="AN3407">
        <v>1</v>
      </c>
      <c r="AO3407">
        <v>1</v>
      </c>
      <c r="AR3407" s="178">
        <v>83530</v>
      </c>
      <c r="AS3407" t="s">
        <v>1921</v>
      </c>
      <c r="AT3407">
        <v>0</v>
      </c>
      <c r="AU3407">
        <v>0</v>
      </c>
      <c r="AV3407">
        <v>890480123</v>
      </c>
      <c r="AW3407" t="s">
        <v>1920</v>
      </c>
      <c r="AX3407">
        <v>5</v>
      </c>
      <c r="BC3407">
        <v>2</v>
      </c>
      <c r="BD3407">
        <v>7</v>
      </c>
      <c r="BE3407">
        <v>2</v>
      </c>
    </row>
    <row r="3408" spans="1:57" x14ac:dyDescent="0.25">
      <c r="A3408" s="179">
        <f t="shared" si="53"/>
        <v>443874</v>
      </c>
      <c r="B3408" t="s">
        <v>1923</v>
      </c>
      <c r="C3408">
        <v>73091729</v>
      </c>
      <c r="D3408">
        <v>144105</v>
      </c>
      <c r="E3408">
        <v>4</v>
      </c>
      <c r="F3408">
        <v>550023991</v>
      </c>
      <c r="G3408" s="180">
        <v>44033</v>
      </c>
      <c r="H3408" s="180">
        <v>45381</v>
      </c>
      <c r="I3408">
        <v>0</v>
      </c>
      <c r="J3408">
        <v>1</v>
      </c>
      <c r="K3408">
        <v>0</v>
      </c>
      <c r="L3408">
        <v>30</v>
      </c>
      <c r="M3408">
        <v>2</v>
      </c>
      <c r="N3408" s="170">
        <v>22490513</v>
      </c>
      <c r="O3408" s="170">
        <v>24960000</v>
      </c>
      <c r="P3408" s="178">
        <v>527910</v>
      </c>
      <c r="Q3408" s="178">
        <v>20295</v>
      </c>
      <c r="R3408" s="178">
        <v>527404</v>
      </c>
      <c r="S3408">
        <v>0</v>
      </c>
      <c r="T3408">
        <v>0</v>
      </c>
      <c r="U3408">
        <v>0</v>
      </c>
      <c r="W3408">
        <v>0</v>
      </c>
      <c r="X3408">
        <v>0</v>
      </c>
      <c r="Y3408">
        <v>0</v>
      </c>
      <c r="AB3408" s="180">
        <v>44285</v>
      </c>
      <c r="AC3408">
        <v>1</v>
      </c>
      <c r="AD3408" t="s">
        <v>1922</v>
      </c>
      <c r="AE3408">
        <v>1</v>
      </c>
      <c r="AF3408">
        <v>30</v>
      </c>
      <c r="AG3408">
        <v>0</v>
      </c>
      <c r="AN3408">
        <v>1</v>
      </c>
      <c r="AO3408">
        <v>1</v>
      </c>
      <c r="AR3408" s="178">
        <v>83530</v>
      </c>
      <c r="AS3408" t="s">
        <v>1921</v>
      </c>
      <c r="AT3408">
        <v>0</v>
      </c>
      <c r="AU3408">
        <v>0</v>
      </c>
      <c r="AV3408">
        <v>890480123</v>
      </c>
      <c r="AW3408" t="s">
        <v>1920</v>
      </c>
      <c r="AX3408">
        <v>5</v>
      </c>
      <c r="BC3408">
        <v>2</v>
      </c>
      <c r="BD3408">
        <v>7</v>
      </c>
      <c r="BE3408">
        <v>2</v>
      </c>
    </row>
    <row r="3409" spans="1:57" x14ac:dyDescent="0.25">
      <c r="A3409" s="179">
        <f t="shared" si="53"/>
        <v>455295</v>
      </c>
      <c r="B3409" t="s">
        <v>1923</v>
      </c>
      <c r="C3409">
        <v>73091729</v>
      </c>
      <c r="D3409">
        <v>144105</v>
      </c>
      <c r="E3409">
        <v>4</v>
      </c>
      <c r="F3409">
        <v>550024394</v>
      </c>
      <c r="G3409" s="180">
        <v>44090</v>
      </c>
      <c r="H3409" s="180">
        <v>45381</v>
      </c>
      <c r="I3409">
        <v>0</v>
      </c>
      <c r="J3409">
        <v>1</v>
      </c>
      <c r="K3409">
        <v>0</v>
      </c>
      <c r="L3409">
        <v>30</v>
      </c>
      <c r="M3409">
        <v>2</v>
      </c>
      <c r="N3409" s="170">
        <v>22490513</v>
      </c>
      <c r="O3409" s="170">
        <v>24960000</v>
      </c>
      <c r="P3409" s="178">
        <v>550439</v>
      </c>
      <c r="Q3409" s="178">
        <v>21161</v>
      </c>
      <c r="R3409" s="178">
        <v>540974</v>
      </c>
      <c r="S3409">
        <v>0</v>
      </c>
      <c r="T3409">
        <v>0</v>
      </c>
      <c r="U3409">
        <v>0</v>
      </c>
      <c r="W3409">
        <v>0</v>
      </c>
      <c r="X3409">
        <v>0</v>
      </c>
      <c r="Y3409">
        <v>0</v>
      </c>
      <c r="AB3409" s="180">
        <v>44285</v>
      </c>
      <c r="AC3409">
        <v>1</v>
      </c>
      <c r="AD3409" t="s">
        <v>1922</v>
      </c>
      <c r="AE3409">
        <v>1</v>
      </c>
      <c r="AF3409">
        <v>30</v>
      </c>
      <c r="AG3409">
        <v>0</v>
      </c>
      <c r="AN3409">
        <v>1</v>
      </c>
      <c r="AO3409">
        <v>1</v>
      </c>
      <c r="AR3409" s="178">
        <v>85679</v>
      </c>
      <c r="AS3409" t="s">
        <v>1921</v>
      </c>
      <c r="AT3409">
        <v>0</v>
      </c>
      <c r="AU3409">
        <v>0</v>
      </c>
      <c r="AV3409">
        <v>890480123</v>
      </c>
      <c r="AW3409" t="s">
        <v>1920</v>
      </c>
      <c r="AX3409">
        <v>5</v>
      </c>
      <c r="BC3409">
        <v>2</v>
      </c>
      <c r="BD3409">
        <v>7</v>
      </c>
      <c r="BE3409">
        <v>2</v>
      </c>
    </row>
    <row r="3410" spans="1:57" x14ac:dyDescent="0.25">
      <c r="A3410" s="179">
        <f t="shared" si="53"/>
        <v>197315</v>
      </c>
      <c r="B3410" t="s">
        <v>1923</v>
      </c>
      <c r="C3410">
        <v>73091729</v>
      </c>
      <c r="D3410">
        <v>144105</v>
      </c>
      <c r="E3410">
        <v>4</v>
      </c>
      <c r="F3410">
        <v>550024395</v>
      </c>
      <c r="G3410" s="180">
        <v>44090</v>
      </c>
      <c r="H3410" s="180">
        <v>45381</v>
      </c>
      <c r="I3410">
        <v>0</v>
      </c>
      <c r="J3410">
        <v>1</v>
      </c>
      <c r="K3410">
        <v>0</v>
      </c>
      <c r="L3410">
        <v>30</v>
      </c>
      <c r="M3410">
        <v>2</v>
      </c>
      <c r="N3410" s="170">
        <v>22490513</v>
      </c>
      <c r="O3410" s="170">
        <v>24960000</v>
      </c>
      <c r="P3410" s="178">
        <v>238551</v>
      </c>
      <c r="Q3410" s="178">
        <v>9171</v>
      </c>
      <c r="R3410" s="178">
        <v>234446</v>
      </c>
      <c r="S3410">
        <v>0</v>
      </c>
      <c r="T3410">
        <v>0</v>
      </c>
      <c r="U3410">
        <v>0</v>
      </c>
      <c r="W3410">
        <v>0</v>
      </c>
      <c r="X3410">
        <v>0</v>
      </c>
      <c r="Y3410">
        <v>0</v>
      </c>
      <c r="AB3410" s="180">
        <v>44285</v>
      </c>
      <c r="AC3410">
        <v>1</v>
      </c>
      <c r="AD3410" t="s">
        <v>1922</v>
      </c>
      <c r="AE3410">
        <v>1</v>
      </c>
      <c r="AF3410">
        <v>30</v>
      </c>
      <c r="AG3410">
        <v>0</v>
      </c>
      <c r="AN3410">
        <v>1</v>
      </c>
      <c r="AO3410">
        <v>1</v>
      </c>
      <c r="AR3410" s="178">
        <v>37131</v>
      </c>
      <c r="AS3410" t="s">
        <v>1921</v>
      </c>
      <c r="AT3410">
        <v>0</v>
      </c>
      <c r="AU3410">
        <v>0</v>
      </c>
      <c r="AV3410">
        <v>890480123</v>
      </c>
      <c r="AW3410" t="s">
        <v>1920</v>
      </c>
      <c r="AX3410">
        <v>5</v>
      </c>
      <c r="BC3410">
        <v>2</v>
      </c>
      <c r="BD3410">
        <v>7</v>
      </c>
      <c r="BE3410">
        <v>2</v>
      </c>
    </row>
    <row r="3411" spans="1:57" x14ac:dyDescent="0.25">
      <c r="A3411" s="179">
        <f t="shared" si="53"/>
        <v>310283</v>
      </c>
      <c r="B3411" t="s">
        <v>1923</v>
      </c>
      <c r="C3411">
        <v>73091729</v>
      </c>
      <c r="D3411">
        <v>144105</v>
      </c>
      <c r="E3411">
        <v>4</v>
      </c>
      <c r="F3411">
        <v>550024780</v>
      </c>
      <c r="G3411" s="180">
        <v>44142</v>
      </c>
      <c r="H3411" s="180">
        <v>45381</v>
      </c>
      <c r="I3411">
        <v>0</v>
      </c>
      <c r="J3411">
        <v>1</v>
      </c>
      <c r="K3411">
        <v>0</v>
      </c>
      <c r="L3411">
        <v>30</v>
      </c>
      <c r="M3411">
        <v>2</v>
      </c>
      <c r="N3411" s="170">
        <v>22490513</v>
      </c>
      <c r="O3411" s="170">
        <v>24960000</v>
      </c>
      <c r="P3411" s="178">
        <v>375138</v>
      </c>
      <c r="Q3411" s="178">
        <v>14422</v>
      </c>
      <c r="R3411" s="178">
        <v>368673</v>
      </c>
      <c r="S3411">
        <v>0</v>
      </c>
      <c r="T3411">
        <v>0</v>
      </c>
      <c r="U3411">
        <v>0</v>
      </c>
      <c r="W3411">
        <v>0</v>
      </c>
      <c r="X3411">
        <v>0</v>
      </c>
      <c r="Y3411">
        <v>0</v>
      </c>
      <c r="AB3411" s="180">
        <v>44285</v>
      </c>
      <c r="AC3411">
        <v>1</v>
      </c>
      <c r="AD3411" t="s">
        <v>1922</v>
      </c>
      <c r="AE3411">
        <v>1</v>
      </c>
      <c r="AF3411">
        <v>30</v>
      </c>
      <c r="AG3411">
        <v>0</v>
      </c>
      <c r="AN3411">
        <v>1</v>
      </c>
      <c r="AO3411">
        <v>1</v>
      </c>
      <c r="AR3411" s="178">
        <v>58390</v>
      </c>
      <c r="AS3411" t="s">
        <v>1921</v>
      </c>
      <c r="AT3411">
        <v>0</v>
      </c>
      <c r="AU3411">
        <v>0</v>
      </c>
      <c r="AV3411">
        <v>890480123</v>
      </c>
      <c r="AW3411" t="s">
        <v>1920</v>
      </c>
      <c r="AX3411">
        <v>5</v>
      </c>
      <c r="BC3411">
        <v>2</v>
      </c>
      <c r="BD3411">
        <v>7</v>
      </c>
      <c r="BE3411">
        <v>2</v>
      </c>
    </row>
    <row r="3412" spans="1:57" x14ac:dyDescent="0.25">
      <c r="A3412" s="179">
        <f t="shared" si="53"/>
        <v>161853</v>
      </c>
      <c r="B3412" t="s">
        <v>1923</v>
      </c>
      <c r="C3412">
        <v>73091729</v>
      </c>
      <c r="D3412">
        <v>144105</v>
      </c>
      <c r="E3412">
        <v>4</v>
      </c>
      <c r="F3412">
        <v>550025580</v>
      </c>
      <c r="G3412" s="180">
        <v>44265</v>
      </c>
      <c r="H3412" s="180">
        <v>45381</v>
      </c>
      <c r="I3412">
        <v>0</v>
      </c>
      <c r="J3412">
        <v>1</v>
      </c>
      <c r="K3412">
        <v>1</v>
      </c>
      <c r="L3412">
        <v>30</v>
      </c>
      <c r="M3412">
        <v>2</v>
      </c>
      <c r="N3412" s="170">
        <v>22490513</v>
      </c>
      <c r="O3412" s="170">
        <v>24960000</v>
      </c>
      <c r="P3412" s="178">
        <v>200000</v>
      </c>
      <c r="Q3412" s="178">
        <v>7689</v>
      </c>
      <c r="R3412" s="178">
        <v>192311</v>
      </c>
      <c r="S3412">
        <v>0</v>
      </c>
      <c r="T3412">
        <v>0</v>
      </c>
      <c r="U3412">
        <v>0</v>
      </c>
      <c r="W3412">
        <v>0</v>
      </c>
      <c r="X3412">
        <v>0</v>
      </c>
      <c r="Y3412">
        <v>0</v>
      </c>
      <c r="AB3412" s="180">
        <v>44285</v>
      </c>
      <c r="AC3412">
        <v>1</v>
      </c>
      <c r="AD3412" t="s">
        <v>1922</v>
      </c>
      <c r="AE3412">
        <v>1</v>
      </c>
      <c r="AF3412">
        <v>30</v>
      </c>
      <c r="AG3412">
        <v>0</v>
      </c>
      <c r="AN3412">
        <v>1</v>
      </c>
      <c r="AO3412">
        <v>1</v>
      </c>
      <c r="AR3412" s="178">
        <v>30458</v>
      </c>
      <c r="AS3412" t="s">
        <v>1921</v>
      </c>
      <c r="AT3412">
        <v>0</v>
      </c>
      <c r="AU3412">
        <v>0</v>
      </c>
      <c r="AV3412">
        <v>890480123</v>
      </c>
      <c r="AW3412" t="s">
        <v>1920</v>
      </c>
      <c r="AX3412">
        <v>5</v>
      </c>
      <c r="BC3412">
        <v>2</v>
      </c>
      <c r="BD3412">
        <v>7</v>
      </c>
      <c r="BE3412">
        <v>2</v>
      </c>
    </row>
    <row r="3413" spans="1:57" x14ac:dyDescent="0.25">
      <c r="A3413" s="179">
        <f t="shared" si="53"/>
        <v>5050</v>
      </c>
      <c r="B3413" t="s">
        <v>1923</v>
      </c>
      <c r="C3413">
        <v>73091729</v>
      </c>
      <c r="D3413">
        <v>144105</v>
      </c>
      <c r="E3413">
        <v>4</v>
      </c>
      <c r="F3413">
        <v>550025736</v>
      </c>
      <c r="G3413" s="180">
        <v>44286</v>
      </c>
      <c r="H3413" s="180">
        <v>44346</v>
      </c>
      <c r="I3413">
        <v>0</v>
      </c>
      <c r="J3413">
        <v>1</v>
      </c>
      <c r="K3413">
        <v>0</v>
      </c>
      <c r="L3413">
        <v>30</v>
      </c>
      <c r="M3413">
        <v>2</v>
      </c>
      <c r="N3413">
        <v>0</v>
      </c>
      <c r="O3413">
        <v>0</v>
      </c>
      <c r="P3413" s="178">
        <v>6000</v>
      </c>
      <c r="Q3413" s="178">
        <v>6000</v>
      </c>
      <c r="R3413" s="178">
        <v>6000</v>
      </c>
      <c r="S3413">
        <v>0</v>
      </c>
      <c r="T3413">
        <v>0</v>
      </c>
      <c r="U3413">
        <v>0</v>
      </c>
      <c r="W3413">
        <v>0</v>
      </c>
      <c r="X3413">
        <v>0</v>
      </c>
      <c r="Y3413">
        <v>0</v>
      </c>
      <c r="AB3413" s="180">
        <v>44286</v>
      </c>
      <c r="AC3413">
        <v>1</v>
      </c>
      <c r="AD3413" t="s">
        <v>1922</v>
      </c>
      <c r="AE3413">
        <v>1</v>
      </c>
      <c r="AF3413">
        <v>30</v>
      </c>
      <c r="AG3413">
        <v>0</v>
      </c>
      <c r="AN3413">
        <v>1</v>
      </c>
      <c r="AO3413">
        <v>1</v>
      </c>
      <c r="AR3413" s="178">
        <v>950</v>
      </c>
      <c r="AS3413" t="s">
        <v>1921</v>
      </c>
      <c r="AT3413">
        <v>0</v>
      </c>
      <c r="AU3413">
        <v>0</v>
      </c>
      <c r="AV3413">
        <v>890480123</v>
      </c>
      <c r="AW3413" t="s">
        <v>1920</v>
      </c>
      <c r="AX3413">
        <v>5</v>
      </c>
      <c r="BC3413">
        <v>2</v>
      </c>
      <c r="BD3413">
        <v>7</v>
      </c>
      <c r="BE3413">
        <v>2</v>
      </c>
    </row>
    <row r="3414" spans="1:57" x14ac:dyDescent="0.25">
      <c r="A3414" s="179">
        <f t="shared" si="53"/>
        <v>0</v>
      </c>
      <c r="B3414" t="s">
        <v>1923</v>
      </c>
      <c r="C3414">
        <v>73093077</v>
      </c>
      <c r="D3414">
        <v>144105</v>
      </c>
      <c r="E3414">
        <v>4</v>
      </c>
      <c r="F3414">
        <v>550025722</v>
      </c>
      <c r="G3414" s="180">
        <v>44286</v>
      </c>
      <c r="H3414" s="180">
        <v>44346</v>
      </c>
      <c r="I3414">
        <v>0</v>
      </c>
      <c r="J3414">
        <v>1</v>
      </c>
      <c r="K3414">
        <v>0</v>
      </c>
      <c r="L3414">
        <v>30</v>
      </c>
      <c r="M3414">
        <v>2</v>
      </c>
      <c r="N3414">
        <v>0</v>
      </c>
      <c r="O3414">
        <v>0</v>
      </c>
      <c r="P3414" s="178">
        <v>6000</v>
      </c>
      <c r="Q3414" s="178">
        <v>6000</v>
      </c>
      <c r="R3414" s="178">
        <v>6000</v>
      </c>
      <c r="S3414">
        <v>0</v>
      </c>
      <c r="T3414">
        <v>0</v>
      </c>
      <c r="U3414">
        <v>0</v>
      </c>
      <c r="W3414">
        <v>0</v>
      </c>
      <c r="X3414">
        <v>0</v>
      </c>
      <c r="Y3414">
        <v>0</v>
      </c>
      <c r="AB3414" s="180">
        <v>44286</v>
      </c>
      <c r="AC3414">
        <v>1</v>
      </c>
      <c r="AD3414" t="s">
        <v>1922</v>
      </c>
      <c r="AE3414">
        <v>1</v>
      </c>
      <c r="AF3414">
        <v>30</v>
      </c>
      <c r="AG3414">
        <v>0</v>
      </c>
      <c r="AN3414">
        <v>1</v>
      </c>
      <c r="AO3414">
        <v>1</v>
      </c>
      <c r="AR3414" s="178">
        <v>28595864</v>
      </c>
      <c r="AS3414" t="s">
        <v>1921</v>
      </c>
      <c r="AT3414">
        <v>0</v>
      </c>
      <c r="AU3414">
        <v>0</v>
      </c>
      <c r="AV3414">
        <v>890480123</v>
      </c>
      <c r="AW3414" t="s">
        <v>1920</v>
      </c>
      <c r="AX3414">
        <v>5</v>
      </c>
      <c r="BC3414">
        <v>2</v>
      </c>
      <c r="BD3414">
        <v>7</v>
      </c>
      <c r="BE3414">
        <v>2</v>
      </c>
    </row>
    <row r="3415" spans="1:57" x14ac:dyDescent="0.25">
      <c r="A3415" s="179">
        <f t="shared" si="53"/>
        <v>1018237</v>
      </c>
      <c r="B3415" t="s">
        <v>1923</v>
      </c>
      <c r="C3415">
        <v>73093137</v>
      </c>
      <c r="D3415">
        <v>144105</v>
      </c>
      <c r="E3415">
        <v>4</v>
      </c>
      <c r="F3415">
        <v>16028</v>
      </c>
      <c r="G3415" s="180">
        <v>43669</v>
      </c>
      <c r="H3415" s="180">
        <v>45496</v>
      </c>
      <c r="I3415">
        <v>7</v>
      </c>
      <c r="J3415">
        <v>1</v>
      </c>
      <c r="K3415">
        <v>19</v>
      </c>
      <c r="L3415">
        <v>30</v>
      </c>
      <c r="M3415">
        <v>2</v>
      </c>
      <c r="N3415" s="170">
        <v>12185828</v>
      </c>
      <c r="O3415" s="170">
        <v>12890000</v>
      </c>
      <c r="P3415" s="178">
        <v>5022660</v>
      </c>
      <c r="Q3415" s="178">
        <v>112199</v>
      </c>
      <c r="R3415" s="178">
        <v>3675707</v>
      </c>
      <c r="S3415">
        <v>8701</v>
      </c>
      <c r="T3415">
        <v>0</v>
      </c>
      <c r="U3415">
        <v>0</v>
      </c>
      <c r="W3415">
        <v>0</v>
      </c>
      <c r="X3415">
        <v>0</v>
      </c>
      <c r="Y3415">
        <v>0</v>
      </c>
      <c r="AB3415" s="180">
        <v>44285</v>
      </c>
      <c r="AC3415">
        <v>1</v>
      </c>
      <c r="AD3415" t="s">
        <v>1922</v>
      </c>
      <c r="AE3415">
        <v>1</v>
      </c>
      <c r="AF3415">
        <v>30</v>
      </c>
      <c r="AG3415">
        <v>2498</v>
      </c>
      <c r="AN3415">
        <v>1</v>
      </c>
      <c r="AO3415">
        <v>1</v>
      </c>
      <c r="AR3415" s="178">
        <v>2657470</v>
      </c>
      <c r="AS3415" t="s">
        <v>1921</v>
      </c>
      <c r="AT3415">
        <v>0</v>
      </c>
      <c r="AU3415">
        <v>0</v>
      </c>
      <c r="AV3415">
        <v>890480123</v>
      </c>
      <c r="AW3415" t="s">
        <v>1920</v>
      </c>
      <c r="AX3415">
        <v>5</v>
      </c>
      <c r="BC3415">
        <v>1</v>
      </c>
      <c r="BD3415">
        <v>7</v>
      </c>
      <c r="BE3415">
        <v>2</v>
      </c>
    </row>
    <row r="3416" spans="1:57" x14ac:dyDescent="0.25">
      <c r="A3416" s="179">
        <f t="shared" si="53"/>
        <v>677619</v>
      </c>
      <c r="B3416" t="s">
        <v>1923</v>
      </c>
      <c r="C3416">
        <v>73093137</v>
      </c>
      <c r="D3416">
        <v>144105</v>
      </c>
      <c r="E3416">
        <v>4</v>
      </c>
      <c r="F3416">
        <v>16306</v>
      </c>
      <c r="G3416" s="180">
        <v>43728</v>
      </c>
      <c r="H3416" s="180">
        <v>44824</v>
      </c>
      <c r="I3416">
        <v>10</v>
      </c>
      <c r="J3416">
        <v>1</v>
      </c>
      <c r="K3416">
        <v>17</v>
      </c>
      <c r="L3416">
        <v>30</v>
      </c>
      <c r="M3416">
        <v>2</v>
      </c>
      <c r="N3416" s="170">
        <v>12185828</v>
      </c>
      <c r="O3416" s="170">
        <v>12890000</v>
      </c>
      <c r="P3416" s="178">
        <v>4475676</v>
      </c>
      <c r="Q3416" s="178">
        <v>149054</v>
      </c>
      <c r="R3416" s="178">
        <v>2446121</v>
      </c>
      <c r="S3416">
        <v>8260</v>
      </c>
      <c r="T3416">
        <v>0</v>
      </c>
      <c r="U3416">
        <v>0</v>
      </c>
      <c r="W3416">
        <v>0</v>
      </c>
      <c r="X3416">
        <v>0</v>
      </c>
      <c r="Y3416">
        <v>0</v>
      </c>
      <c r="AB3416" s="180">
        <v>44285</v>
      </c>
      <c r="AC3416">
        <v>1</v>
      </c>
      <c r="AD3416" t="s">
        <v>1922</v>
      </c>
      <c r="AE3416">
        <v>1</v>
      </c>
      <c r="AF3416">
        <v>30</v>
      </c>
      <c r="AG3416">
        <v>5350</v>
      </c>
      <c r="AN3416">
        <v>1</v>
      </c>
      <c r="AO3416">
        <v>1</v>
      </c>
      <c r="AR3416" s="178">
        <v>1768502</v>
      </c>
      <c r="AS3416" t="s">
        <v>1921</v>
      </c>
      <c r="AT3416">
        <v>0</v>
      </c>
      <c r="AU3416">
        <v>0</v>
      </c>
      <c r="AV3416">
        <v>890480123</v>
      </c>
      <c r="AW3416" t="s">
        <v>1920</v>
      </c>
      <c r="AX3416">
        <v>5</v>
      </c>
      <c r="BC3416">
        <v>1</v>
      </c>
      <c r="BD3416">
        <v>7</v>
      </c>
      <c r="BE3416">
        <v>2</v>
      </c>
    </row>
    <row r="3417" spans="1:57" x14ac:dyDescent="0.25">
      <c r="A3417" s="179">
        <f t="shared" si="53"/>
        <v>775827</v>
      </c>
      <c r="B3417" t="s">
        <v>1923</v>
      </c>
      <c r="C3417">
        <v>73093137</v>
      </c>
      <c r="D3417">
        <v>144105</v>
      </c>
      <c r="E3417">
        <v>4</v>
      </c>
      <c r="F3417">
        <v>17603</v>
      </c>
      <c r="G3417" s="180">
        <v>44092</v>
      </c>
      <c r="H3417" s="180">
        <v>45199</v>
      </c>
      <c r="I3417">
        <v>0</v>
      </c>
      <c r="J3417">
        <v>1</v>
      </c>
      <c r="K3417">
        <v>6</v>
      </c>
      <c r="L3417">
        <v>30</v>
      </c>
      <c r="M3417">
        <v>2</v>
      </c>
      <c r="N3417" s="170">
        <v>13121400</v>
      </c>
      <c r="O3417" s="170">
        <v>13940000</v>
      </c>
      <c r="P3417" s="178">
        <v>3259521</v>
      </c>
      <c r="Q3417" s="178">
        <v>110017</v>
      </c>
      <c r="R3417" s="178">
        <v>2800636</v>
      </c>
      <c r="S3417">
        <v>0</v>
      </c>
      <c r="T3417">
        <v>0</v>
      </c>
      <c r="U3417">
        <v>0</v>
      </c>
      <c r="W3417">
        <v>0</v>
      </c>
      <c r="X3417">
        <v>0</v>
      </c>
      <c r="Y3417">
        <v>0</v>
      </c>
      <c r="AB3417" s="180">
        <v>44285</v>
      </c>
      <c r="AC3417">
        <v>1</v>
      </c>
      <c r="AD3417" t="s">
        <v>1922</v>
      </c>
      <c r="AE3417">
        <v>1</v>
      </c>
      <c r="AF3417">
        <v>30</v>
      </c>
      <c r="AG3417">
        <v>0</v>
      </c>
      <c r="AN3417">
        <v>1</v>
      </c>
      <c r="AO3417">
        <v>1</v>
      </c>
      <c r="AR3417" s="178">
        <v>2024809</v>
      </c>
      <c r="AS3417" t="s">
        <v>1921</v>
      </c>
      <c r="AT3417">
        <v>0</v>
      </c>
      <c r="AU3417">
        <v>0</v>
      </c>
      <c r="AV3417">
        <v>890480123</v>
      </c>
      <c r="AW3417" t="s">
        <v>1920</v>
      </c>
      <c r="AX3417">
        <v>5</v>
      </c>
      <c r="BC3417">
        <v>1</v>
      </c>
      <c r="BD3417">
        <v>7</v>
      </c>
      <c r="BE3417">
        <v>2</v>
      </c>
    </row>
    <row r="3418" spans="1:57" x14ac:dyDescent="0.25">
      <c r="A3418" s="179">
        <f t="shared" si="53"/>
        <v>3274075</v>
      </c>
      <c r="B3418" t="s">
        <v>1923</v>
      </c>
      <c r="C3418">
        <v>73093137</v>
      </c>
      <c r="D3418">
        <v>144105</v>
      </c>
      <c r="E3418">
        <v>4</v>
      </c>
      <c r="F3418">
        <v>17760</v>
      </c>
      <c r="G3418" s="180">
        <v>44134</v>
      </c>
      <c r="H3418" s="180">
        <v>45595</v>
      </c>
      <c r="I3418">
        <v>0</v>
      </c>
      <c r="J3418">
        <v>1</v>
      </c>
      <c r="K3418">
        <v>5</v>
      </c>
      <c r="L3418">
        <v>30</v>
      </c>
      <c r="M3418">
        <v>2</v>
      </c>
      <c r="N3418" s="170">
        <v>8648788</v>
      </c>
      <c r="O3418" s="170">
        <v>9000000</v>
      </c>
      <c r="P3418" s="178">
        <v>12971751</v>
      </c>
      <c r="Q3418" s="178">
        <v>320644</v>
      </c>
      <c r="R3418" s="178">
        <v>11818997</v>
      </c>
      <c r="S3418">
        <v>0</v>
      </c>
      <c r="T3418">
        <v>0</v>
      </c>
      <c r="U3418">
        <v>0</v>
      </c>
      <c r="W3418">
        <v>0</v>
      </c>
      <c r="X3418">
        <v>0</v>
      </c>
      <c r="Y3418">
        <v>0</v>
      </c>
      <c r="AB3418" s="180">
        <v>44285</v>
      </c>
      <c r="AC3418">
        <v>1</v>
      </c>
      <c r="AD3418" t="s">
        <v>1922</v>
      </c>
      <c r="AE3418">
        <v>1</v>
      </c>
      <c r="AF3418">
        <v>30</v>
      </c>
      <c r="AG3418">
        <v>0</v>
      </c>
      <c r="AN3418">
        <v>1</v>
      </c>
      <c r="AO3418">
        <v>1</v>
      </c>
      <c r="AR3418" s="178">
        <v>8544922</v>
      </c>
      <c r="AS3418" t="s">
        <v>1921</v>
      </c>
      <c r="AT3418">
        <v>0</v>
      </c>
      <c r="AU3418">
        <v>0</v>
      </c>
      <c r="AV3418">
        <v>890480123</v>
      </c>
      <c r="AW3418" t="s">
        <v>1920</v>
      </c>
      <c r="AX3418">
        <v>5</v>
      </c>
      <c r="BC3418">
        <v>1</v>
      </c>
      <c r="BD3418">
        <v>7</v>
      </c>
      <c r="BE3418">
        <v>2</v>
      </c>
    </row>
    <row r="3419" spans="1:57" x14ac:dyDescent="0.25">
      <c r="A3419" s="179">
        <f t="shared" si="53"/>
        <v>9774416</v>
      </c>
      <c r="B3419" t="s">
        <v>1923</v>
      </c>
      <c r="C3419">
        <v>73093137</v>
      </c>
      <c r="D3419">
        <v>141105</v>
      </c>
      <c r="E3419">
        <v>4</v>
      </c>
      <c r="F3419">
        <v>17887</v>
      </c>
      <c r="G3419" s="180">
        <v>44180</v>
      </c>
      <c r="H3419" s="180">
        <v>46751</v>
      </c>
      <c r="I3419">
        <v>0</v>
      </c>
      <c r="J3419">
        <v>1</v>
      </c>
      <c r="K3419">
        <v>3</v>
      </c>
      <c r="L3419">
        <v>30</v>
      </c>
      <c r="M3419">
        <v>2</v>
      </c>
      <c r="N3419" s="170">
        <v>16011168</v>
      </c>
      <c r="O3419" s="170">
        <v>17240000</v>
      </c>
      <c r="P3419" s="178">
        <v>36000000</v>
      </c>
      <c r="Q3419" s="178">
        <v>715263</v>
      </c>
      <c r="R3419" s="178">
        <v>35284404</v>
      </c>
      <c r="S3419">
        <v>0</v>
      </c>
      <c r="T3419">
        <v>0</v>
      </c>
      <c r="U3419">
        <v>22330000</v>
      </c>
      <c r="V3419" t="s">
        <v>1927</v>
      </c>
      <c r="W3419">
        <v>0</v>
      </c>
      <c r="X3419">
        <v>0</v>
      </c>
      <c r="Y3419">
        <v>0</v>
      </c>
      <c r="AB3419" s="180">
        <v>44285</v>
      </c>
      <c r="AC3419">
        <v>3</v>
      </c>
      <c r="AD3419" t="s">
        <v>1922</v>
      </c>
      <c r="AE3419">
        <v>1</v>
      </c>
      <c r="AF3419">
        <v>30</v>
      </c>
      <c r="AG3419">
        <v>0</v>
      </c>
      <c r="AN3419">
        <v>1</v>
      </c>
      <c r="AO3419">
        <v>1</v>
      </c>
      <c r="AR3419" s="178">
        <v>25509988</v>
      </c>
      <c r="AS3419" t="s">
        <v>1921</v>
      </c>
      <c r="AT3419">
        <v>0</v>
      </c>
      <c r="AU3419">
        <v>0</v>
      </c>
      <c r="AV3419">
        <v>890480123</v>
      </c>
      <c r="AW3419" t="s">
        <v>1920</v>
      </c>
      <c r="AX3419">
        <v>5</v>
      </c>
      <c r="BC3419">
        <v>1</v>
      </c>
      <c r="BD3419">
        <v>7</v>
      </c>
      <c r="BE3419">
        <v>2</v>
      </c>
    </row>
    <row r="3420" spans="1:57" x14ac:dyDescent="0.25">
      <c r="A3420" s="179">
        <f t="shared" si="53"/>
        <v>334231</v>
      </c>
      <c r="B3420" t="s">
        <v>1923</v>
      </c>
      <c r="C3420">
        <v>73094330</v>
      </c>
      <c r="D3420">
        <v>144105</v>
      </c>
      <c r="E3420">
        <v>4</v>
      </c>
      <c r="F3420">
        <v>11907</v>
      </c>
      <c r="G3420" s="180">
        <v>42725</v>
      </c>
      <c r="H3420" s="180">
        <v>44551</v>
      </c>
      <c r="I3420">
        <v>9</v>
      </c>
      <c r="J3420">
        <v>1</v>
      </c>
      <c r="K3420">
        <v>50</v>
      </c>
      <c r="L3420">
        <v>30</v>
      </c>
      <c r="M3420">
        <v>2</v>
      </c>
      <c r="N3420" s="170">
        <v>12185828</v>
      </c>
      <c r="O3420" s="170">
        <v>12890000</v>
      </c>
      <c r="P3420" s="178">
        <v>5967123</v>
      </c>
      <c r="Q3420" s="178">
        <v>133296</v>
      </c>
      <c r="R3420" s="178">
        <v>1166663</v>
      </c>
      <c r="S3420">
        <v>3474</v>
      </c>
      <c r="T3420">
        <v>0</v>
      </c>
      <c r="U3420">
        <v>0</v>
      </c>
      <c r="W3420">
        <v>0</v>
      </c>
      <c r="X3420">
        <v>0</v>
      </c>
      <c r="Y3420">
        <v>0</v>
      </c>
      <c r="AB3420" s="180">
        <v>44285</v>
      </c>
      <c r="AC3420">
        <v>1</v>
      </c>
      <c r="AD3420" t="s">
        <v>1922</v>
      </c>
      <c r="AE3420">
        <v>1</v>
      </c>
      <c r="AF3420">
        <v>30</v>
      </c>
      <c r="AG3420">
        <v>25710</v>
      </c>
      <c r="AN3420">
        <v>1</v>
      </c>
      <c r="AO3420">
        <v>1</v>
      </c>
      <c r="AR3420" s="178">
        <v>832432</v>
      </c>
      <c r="AS3420" t="s">
        <v>1921</v>
      </c>
      <c r="AT3420">
        <v>0</v>
      </c>
      <c r="AU3420">
        <v>0</v>
      </c>
      <c r="AV3420">
        <v>890480123</v>
      </c>
      <c r="AW3420" t="s">
        <v>1920</v>
      </c>
      <c r="AX3420">
        <v>5</v>
      </c>
      <c r="BC3420">
        <v>1</v>
      </c>
      <c r="BD3420">
        <v>7</v>
      </c>
      <c r="BE3420">
        <v>2</v>
      </c>
    </row>
    <row r="3421" spans="1:57" x14ac:dyDescent="0.25">
      <c r="A3421" s="179">
        <f t="shared" si="53"/>
        <v>44383</v>
      </c>
      <c r="B3421" t="s">
        <v>1923</v>
      </c>
      <c r="C3421">
        <v>73094330</v>
      </c>
      <c r="D3421">
        <v>144105</v>
      </c>
      <c r="E3421">
        <v>4</v>
      </c>
      <c r="F3421">
        <v>14420</v>
      </c>
      <c r="G3421" s="180">
        <v>43320</v>
      </c>
      <c r="H3421" s="180">
        <v>44416</v>
      </c>
      <c r="I3421">
        <v>0</v>
      </c>
      <c r="J3421">
        <v>1</v>
      </c>
      <c r="K3421">
        <v>32</v>
      </c>
      <c r="L3421">
        <v>30</v>
      </c>
      <c r="M3421">
        <v>2</v>
      </c>
      <c r="N3421" s="170">
        <v>9752084</v>
      </c>
      <c r="O3421" s="170">
        <v>10200000</v>
      </c>
      <c r="P3421" s="178">
        <v>1261000</v>
      </c>
      <c r="Q3421" s="178">
        <v>40542</v>
      </c>
      <c r="R3421" s="178">
        <v>154923</v>
      </c>
      <c r="S3421">
        <v>0</v>
      </c>
      <c r="T3421">
        <v>0</v>
      </c>
      <c r="U3421">
        <v>0</v>
      </c>
      <c r="W3421">
        <v>0</v>
      </c>
      <c r="X3421">
        <v>0</v>
      </c>
      <c r="Y3421">
        <v>0</v>
      </c>
      <c r="AB3421" s="180">
        <v>44285</v>
      </c>
      <c r="AC3421">
        <v>1</v>
      </c>
      <c r="AD3421" t="s">
        <v>1922</v>
      </c>
      <c r="AE3421">
        <v>1</v>
      </c>
      <c r="AF3421">
        <v>30</v>
      </c>
      <c r="AG3421">
        <v>0</v>
      </c>
      <c r="AN3421">
        <v>1</v>
      </c>
      <c r="AO3421">
        <v>1</v>
      </c>
      <c r="AR3421" s="178">
        <v>110540</v>
      </c>
      <c r="AS3421" t="s">
        <v>1921</v>
      </c>
      <c r="AT3421">
        <v>0</v>
      </c>
      <c r="AU3421">
        <v>0</v>
      </c>
      <c r="AV3421">
        <v>890480123</v>
      </c>
      <c r="AW3421" t="s">
        <v>1920</v>
      </c>
      <c r="AX3421">
        <v>5</v>
      </c>
      <c r="BC3421">
        <v>1</v>
      </c>
      <c r="BD3421">
        <v>7</v>
      </c>
      <c r="BE3421">
        <v>2</v>
      </c>
    </row>
    <row r="3422" spans="1:57" x14ac:dyDescent="0.25">
      <c r="A3422" s="179">
        <f t="shared" si="53"/>
        <v>13809009</v>
      </c>
      <c r="B3422" t="s">
        <v>1923</v>
      </c>
      <c r="C3422">
        <v>73094330</v>
      </c>
      <c r="D3422">
        <v>144105</v>
      </c>
      <c r="E3422">
        <v>4</v>
      </c>
      <c r="F3422">
        <v>15242</v>
      </c>
      <c r="G3422" s="180">
        <v>43503</v>
      </c>
      <c r="H3422" s="180">
        <v>46060</v>
      </c>
      <c r="I3422">
        <v>0</v>
      </c>
      <c r="J3422">
        <v>1</v>
      </c>
      <c r="K3422">
        <v>26</v>
      </c>
      <c r="L3422">
        <v>30</v>
      </c>
      <c r="M3422">
        <v>2</v>
      </c>
      <c r="N3422" s="170">
        <v>17726461</v>
      </c>
      <c r="O3422" s="170">
        <v>19240000</v>
      </c>
      <c r="P3422" s="178">
        <v>60000000</v>
      </c>
      <c r="Q3422" s="178">
        <v>1251469</v>
      </c>
      <c r="R3422" s="178">
        <v>48201657</v>
      </c>
      <c r="S3422">
        <v>0</v>
      </c>
      <c r="T3422">
        <v>0</v>
      </c>
      <c r="U3422">
        <v>0</v>
      </c>
      <c r="W3422">
        <v>0</v>
      </c>
      <c r="X3422">
        <v>0</v>
      </c>
      <c r="Y3422">
        <v>0</v>
      </c>
      <c r="AB3422" s="180">
        <v>44285</v>
      </c>
      <c r="AC3422">
        <v>1</v>
      </c>
      <c r="AD3422" t="s">
        <v>1922</v>
      </c>
      <c r="AE3422">
        <v>1</v>
      </c>
      <c r="AF3422">
        <v>30</v>
      </c>
      <c r="AG3422">
        <v>0</v>
      </c>
      <c r="AN3422">
        <v>1</v>
      </c>
      <c r="AO3422">
        <v>1</v>
      </c>
      <c r="AR3422" s="178">
        <v>34392648</v>
      </c>
      <c r="AS3422" t="s">
        <v>1921</v>
      </c>
      <c r="AT3422">
        <v>0</v>
      </c>
      <c r="AU3422">
        <v>0</v>
      </c>
      <c r="AV3422">
        <v>890480123</v>
      </c>
      <c r="AW3422" t="s">
        <v>1920</v>
      </c>
      <c r="AX3422">
        <v>5</v>
      </c>
      <c r="BC3422">
        <v>1</v>
      </c>
      <c r="BD3422">
        <v>7</v>
      </c>
      <c r="BE3422">
        <v>2</v>
      </c>
    </row>
    <row r="3423" spans="1:57" x14ac:dyDescent="0.25">
      <c r="A3423" s="179">
        <f t="shared" si="53"/>
        <v>675760</v>
      </c>
      <c r="B3423" t="s">
        <v>1923</v>
      </c>
      <c r="C3423">
        <v>73094330</v>
      </c>
      <c r="D3423">
        <v>144105</v>
      </c>
      <c r="E3423">
        <v>4</v>
      </c>
      <c r="F3423">
        <v>17666</v>
      </c>
      <c r="G3423" s="180">
        <v>44106</v>
      </c>
      <c r="H3423" s="180">
        <v>45201</v>
      </c>
      <c r="I3423">
        <v>0</v>
      </c>
      <c r="J3423">
        <v>1</v>
      </c>
      <c r="K3423">
        <v>6</v>
      </c>
      <c r="L3423">
        <v>30</v>
      </c>
      <c r="M3423">
        <v>2</v>
      </c>
      <c r="N3423" s="170">
        <v>12185828</v>
      </c>
      <c r="O3423" s="170">
        <v>12890000</v>
      </c>
      <c r="P3423" s="178">
        <v>2753236</v>
      </c>
      <c r="Q3423" s="178">
        <v>91691</v>
      </c>
      <c r="R3423" s="178">
        <v>2358803</v>
      </c>
      <c r="S3423">
        <v>0</v>
      </c>
      <c r="T3423">
        <v>0</v>
      </c>
      <c r="U3423">
        <v>0</v>
      </c>
      <c r="W3423">
        <v>0</v>
      </c>
      <c r="X3423">
        <v>0</v>
      </c>
      <c r="Y3423">
        <v>0</v>
      </c>
      <c r="AB3423" s="180">
        <v>44285</v>
      </c>
      <c r="AC3423">
        <v>1</v>
      </c>
      <c r="AD3423" t="s">
        <v>1922</v>
      </c>
      <c r="AE3423">
        <v>1</v>
      </c>
      <c r="AF3423">
        <v>30</v>
      </c>
      <c r="AG3423">
        <v>0</v>
      </c>
      <c r="AN3423">
        <v>1</v>
      </c>
      <c r="AO3423">
        <v>1</v>
      </c>
      <c r="AR3423" s="178">
        <v>1683043</v>
      </c>
      <c r="AS3423" t="s">
        <v>1921</v>
      </c>
      <c r="AT3423">
        <v>0</v>
      </c>
      <c r="AU3423">
        <v>0</v>
      </c>
      <c r="AV3423">
        <v>890480123</v>
      </c>
      <c r="AW3423" t="s">
        <v>1920</v>
      </c>
      <c r="AX3423">
        <v>5</v>
      </c>
      <c r="BC3423">
        <v>1</v>
      </c>
      <c r="BD3423">
        <v>7</v>
      </c>
      <c r="BE3423">
        <v>2</v>
      </c>
    </row>
    <row r="3424" spans="1:57" x14ac:dyDescent="0.25">
      <c r="A3424" s="179">
        <f t="shared" si="53"/>
        <v>3010077</v>
      </c>
      <c r="B3424" t="s">
        <v>1923</v>
      </c>
      <c r="C3424">
        <v>73094330</v>
      </c>
      <c r="D3424">
        <v>144105</v>
      </c>
      <c r="E3424">
        <v>4</v>
      </c>
      <c r="F3424">
        <v>17696</v>
      </c>
      <c r="G3424" s="180">
        <v>44112</v>
      </c>
      <c r="H3424" s="180">
        <v>45229</v>
      </c>
      <c r="I3424">
        <v>0</v>
      </c>
      <c r="J3424">
        <v>1</v>
      </c>
      <c r="K3424">
        <v>6</v>
      </c>
      <c r="L3424">
        <v>30</v>
      </c>
      <c r="M3424">
        <v>2</v>
      </c>
      <c r="N3424" s="170">
        <v>8648788</v>
      </c>
      <c r="O3424" s="170">
        <v>9000000</v>
      </c>
      <c r="P3424" s="178">
        <v>12460160</v>
      </c>
      <c r="Q3424" s="178">
        <v>394196</v>
      </c>
      <c r="R3424" s="178">
        <v>10506961</v>
      </c>
      <c r="S3424">
        <v>0</v>
      </c>
      <c r="T3424">
        <v>0</v>
      </c>
      <c r="U3424">
        <v>0</v>
      </c>
      <c r="W3424">
        <v>0</v>
      </c>
      <c r="X3424">
        <v>0</v>
      </c>
      <c r="Y3424">
        <v>0</v>
      </c>
      <c r="AB3424" s="180">
        <v>44285</v>
      </c>
      <c r="AC3424">
        <v>1</v>
      </c>
      <c r="AD3424" t="s">
        <v>1922</v>
      </c>
      <c r="AE3424">
        <v>1</v>
      </c>
      <c r="AF3424">
        <v>30</v>
      </c>
      <c r="AG3424">
        <v>0</v>
      </c>
      <c r="AN3424">
        <v>1</v>
      </c>
      <c r="AO3424">
        <v>1</v>
      </c>
      <c r="AR3424" s="178">
        <v>7496884</v>
      </c>
      <c r="AS3424" t="s">
        <v>1921</v>
      </c>
      <c r="AT3424">
        <v>0</v>
      </c>
      <c r="AU3424">
        <v>0</v>
      </c>
      <c r="AV3424">
        <v>890480123</v>
      </c>
      <c r="AW3424" t="s">
        <v>1920</v>
      </c>
      <c r="AX3424">
        <v>5</v>
      </c>
      <c r="BC3424">
        <v>1</v>
      </c>
      <c r="BD3424">
        <v>7</v>
      </c>
      <c r="BE3424">
        <v>2</v>
      </c>
    </row>
    <row r="3425" spans="1:57" x14ac:dyDescent="0.25">
      <c r="A3425" s="179">
        <f t="shared" si="53"/>
        <v>666892</v>
      </c>
      <c r="B3425" t="s">
        <v>1923</v>
      </c>
      <c r="C3425">
        <v>73094330</v>
      </c>
      <c r="D3425">
        <v>144105</v>
      </c>
      <c r="E3425">
        <v>4</v>
      </c>
      <c r="F3425">
        <v>18199</v>
      </c>
      <c r="G3425" s="180">
        <v>44245</v>
      </c>
      <c r="H3425" s="180">
        <v>44620</v>
      </c>
      <c r="I3425">
        <v>0</v>
      </c>
      <c r="J3425">
        <v>1</v>
      </c>
      <c r="K3425">
        <v>2</v>
      </c>
      <c r="L3425">
        <v>30</v>
      </c>
      <c r="M3425">
        <v>2</v>
      </c>
      <c r="N3425" s="170">
        <v>12185828</v>
      </c>
      <c r="O3425" s="170">
        <v>12890000</v>
      </c>
      <c r="P3425" s="178">
        <v>2800000</v>
      </c>
      <c r="Q3425" s="178">
        <v>249020</v>
      </c>
      <c r="R3425" s="178">
        <v>2327850</v>
      </c>
      <c r="S3425">
        <v>0</v>
      </c>
      <c r="T3425">
        <v>0</v>
      </c>
      <c r="U3425">
        <v>0</v>
      </c>
      <c r="W3425">
        <v>0</v>
      </c>
      <c r="X3425">
        <v>0</v>
      </c>
      <c r="Y3425">
        <v>0</v>
      </c>
      <c r="AB3425" s="180">
        <v>44285</v>
      </c>
      <c r="AC3425">
        <v>1</v>
      </c>
      <c r="AD3425" t="s">
        <v>1922</v>
      </c>
      <c r="AE3425">
        <v>1</v>
      </c>
      <c r="AF3425">
        <v>30</v>
      </c>
      <c r="AG3425">
        <v>0</v>
      </c>
      <c r="AN3425">
        <v>1</v>
      </c>
      <c r="AO3425">
        <v>1</v>
      </c>
      <c r="AR3425" s="178">
        <v>1660958</v>
      </c>
      <c r="AS3425" t="s">
        <v>1921</v>
      </c>
      <c r="AT3425">
        <v>0</v>
      </c>
      <c r="AU3425">
        <v>0</v>
      </c>
      <c r="AV3425">
        <v>890480123</v>
      </c>
      <c r="AW3425" t="s">
        <v>1920</v>
      </c>
      <c r="AX3425">
        <v>5</v>
      </c>
      <c r="BC3425">
        <v>1</v>
      </c>
      <c r="BD3425">
        <v>7</v>
      </c>
      <c r="BE3425">
        <v>2</v>
      </c>
    </row>
    <row r="3426" spans="1:57" x14ac:dyDescent="0.25">
      <c r="A3426" s="179">
        <f t="shared" si="53"/>
        <v>479937</v>
      </c>
      <c r="B3426" t="s">
        <v>1923</v>
      </c>
      <c r="C3426">
        <v>73094330</v>
      </c>
      <c r="D3426">
        <v>144105</v>
      </c>
      <c r="E3426">
        <v>4</v>
      </c>
      <c r="F3426">
        <v>18200</v>
      </c>
      <c r="G3426" s="180">
        <v>44245</v>
      </c>
      <c r="H3426" s="180">
        <v>44558</v>
      </c>
      <c r="I3426">
        <v>0</v>
      </c>
      <c r="J3426">
        <v>1</v>
      </c>
      <c r="K3426">
        <v>2</v>
      </c>
      <c r="L3426">
        <v>30</v>
      </c>
      <c r="M3426">
        <v>2</v>
      </c>
      <c r="N3426" s="170">
        <v>12185828</v>
      </c>
      <c r="O3426" s="170">
        <v>12890000</v>
      </c>
      <c r="P3426" s="178">
        <v>2100000</v>
      </c>
      <c r="Q3426" s="178">
        <v>221907</v>
      </c>
      <c r="R3426" s="178">
        <v>1675266</v>
      </c>
      <c r="S3426">
        <v>0</v>
      </c>
      <c r="T3426">
        <v>0</v>
      </c>
      <c r="U3426">
        <v>0</v>
      </c>
      <c r="W3426">
        <v>0</v>
      </c>
      <c r="X3426">
        <v>0</v>
      </c>
      <c r="Y3426">
        <v>0</v>
      </c>
      <c r="AB3426" s="180">
        <v>44285</v>
      </c>
      <c r="AC3426">
        <v>1</v>
      </c>
      <c r="AD3426" t="s">
        <v>1922</v>
      </c>
      <c r="AE3426">
        <v>1</v>
      </c>
      <c r="AF3426">
        <v>30</v>
      </c>
      <c r="AG3426">
        <v>0</v>
      </c>
      <c r="AN3426">
        <v>1</v>
      </c>
      <c r="AO3426">
        <v>1</v>
      </c>
      <c r="AR3426" s="178">
        <v>1195329</v>
      </c>
      <c r="AS3426" t="s">
        <v>1921</v>
      </c>
      <c r="AT3426">
        <v>0</v>
      </c>
      <c r="AU3426">
        <v>0</v>
      </c>
      <c r="AV3426">
        <v>890480123</v>
      </c>
      <c r="AW3426" t="s">
        <v>1920</v>
      </c>
      <c r="AX3426">
        <v>5</v>
      </c>
      <c r="BC3426">
        <v>1</v>
      </c>
      <c r="BD3426">
        <v>7</v>
      </c>
      <c r="BE3426">
        <v>2</v>
      </c>
    </row>
    <row r="3427" spans="1:57" x14ac:dyDescent="0.25">
      <c r="A3427" s="179">
        <f t="shared" si="53"/>
        <v>859452</v>
      </c>
      <c r="B3427" t="s">
        <v>1923</v>
      </c>
      <c r="C3427">
        <v>73094330</v>
      </c>
      <c r="D3427">
        <v>144105</v>
      </c>
      <c r="E3427">
        <v>4</v>
      </c>
      <c r="F3427">
        <v>18280</v>
      </c>
      <c r="G3427" s="180">
        <v>44274</v>
      </c>
      <c r="H3427" s="180">
        <v>44377</v>
      </c>
      <c r="I3427">
        <v>0</v>
      </c>
      <c r="J3427">
        <v>1</v>
      </c>
      <c r="K3427">
        <v>1</v>
      </c>
      <c r="L3427">
        <v>30</v>
      </c>
      <c r="M3427">
        <v>2</v>
      </c>
      <c r="N3427" s="170">
        <v>13121400</v>
      </c>
      <c r="O3427" s="170">
        <v>13940000</v>
      </c>
      <c r="P3427" s="178">
        <v>3000000</v>
      </c>
      <c r="Q3427" s="178">
        <v>32804</v>
      </c>
      <c r="R3427" s="178">
        <v>3000000</v>
      </c>
      <c r="S3427">
        <v>0</v>
      </c>
      <c r="T3427">
        <v>0</v>
      </c>
      <c r="U3427">
        <v>0</v>
      </c>
      <c r="W3427">
        <v>0</v>
      </c>
      <c r="X3427">
        <v>0</v>
      </c>
      <c r="Y3427">
        <v>0</v>
      </c>
      <c r="Z3427">
        <v>3000000</v>
      </c>
      <c r="AA3427">
        <v>6</v>
      </c>
      <c r="AB3427" s="180">
        <v>44285</v>
      </c>
      <c r="AC3427">
        <v>1</v>
      </c>
      <c r="AD3427" t="s">
        <v>1922</v>
      </c>
      <c r="AE3427">
        <v>1</v>
      </c>
      <c r="AF3427">
        <v>30</v>
      </c>
      <c r="AG3427">
        <v>0</v>
      </c>
      <c r="AN3427">
        <v>1</v>
      </c>
      <c r="AO3427">
        <v>1</v>
      </c>
      <c r="AR3427" s="178">
        <v>2140548</v>
      </c>
      <c r="AS3427" t="s">
        <v>1921</v>
      </c>
      <c r="AT3427">
        <v>0</v>
      </c>
      <c r="AU3427">
        <v>0</v>
      </c>
      <c r="AV3427">
        <v>890480123</v>
      </c>
      <c r="AW3427" t="s">
        <v>1920</v>
      </c>
      <c r="AX3427">
        <v>5</v>
      </c>
      <c r="BC3427">
        <v>1</v>
      </c>
      <c r="BD3427">
        <v>7</v>
      </c>
      <c r="BE3427">
        <v>2</v>
      </c>
    </row>
    <row r="3428" spans="1:57" x14ac:dyDescent="0.25">
      <c r="A3428" s="179">
        <f t="shared" si="53"/>
        <v>0</v>
      </c>
      <c r="B3428" t="s">
        <v>1923</v>
      </c>
      <c r="C3428">
        <v>73095967</v>
      </c>
      <c r="D3428">
        <v>144105</v>
      </c>
      <c r="E3428">
        <v>4</v>
      </c>
      <c r="F3428">
        <v>17543</v>
      </c>
      <c r="G3428" s="180">
        <v>44074</v>
      </c>
      <c r="H3428" s="180">
        <v>44530</v>
      </c>
      <c r="I3428">
        <v>0</v>
      </c>
      <c r="J3428">
        <v>1</v>
      </c>
      <c r="K3428">
        <v>7</v>
      </c>
      <c r="L3428">
        <v>30</v>
      </c>
      <c r="M3428">
        <v>2</v>
      </c>
      <c r="N3428" s="170">
        <v>12185828</v>
      </c>
      <c r="O3428" s="170">
        <v>12890000</v>
      </c>
      <c r="P3428" s="178">
        <v>1350000</v>
      </c>
      <c r="Q3428" s="178">
        <v>97484</v>
      </c>
      <c r="R3428" s="178">
        <v>745263</v>
      </c>
      <c r="S3428">
        <v>0</v>
      </c>
      <c r="T3428">
        <v>0</v>
      </c>
      <c r="U3428">
        <v>0</v>
      </c>
      <c r="W3428">
        <v>0</v>
      </c>
      <c r="X3428">
        <v>0</v>
      </c>
      <c r="Y3428">
        <v>0</v>
      </c>
      <c r="AB3428" s="180">
        <v>44285</v>
      </c>
      <c r="AC3428">
        <v>1</v>
      </c>
      <c r="AD3428" t="s">
        <v>1922</v>
      </c>
      <c r="AE3428">
        <v>1</v>
      </c>
      <c r="AF3428">
        <v>30</v>
      </c>
      <c r="AG3428">
        <v>0</v>
      </c>
      <c r="AN3428">
        <v>1</v>
      </c>
      <c r="AO3428">
        <v>1</v>
      </c>
      <c r="AR3428" s="178">
        <v>9450681</v>
      </c>
      <c r="AS3428" t="s">
        <v>1921</v>
      </c>
      <c r="AT3428">
        <v>0</v>
      </c>
      <c r="AU3428">
        <v>0</v>
      </c>
      <c r="AV3428">
        <v>890480123</v>
      </c>
      <c r="AW3428" t="s">
        <v>1920</v>
      </c>
      <c r="AX3428">
        <v>5</v>
      </c>
      <c r="BC3428">
        <v>1</v>
      </c>
      <c r="BD3428">
        <v>7</v>
      </c>
      <c r="BE3428">
        <v>2</v>
      </c>
    </row>
    <row r="3429" spans="1:57" x14ac:dyDescent="0.25">
      <c r="A3429" s="179">
        <f t="shared" si="53"/>
        <v>0</v>
      </c>
      <c r="B3429" t="s">
        <v>1923</v>
      </c>
      <c r="C3429">
        <v>73095967</v>
      </c>
      <c r="D3429">
        <v>144105</v>
      </c>
      <c r="E3429">
        <v>4</v>
      </c>
      <c r="F3429">
        <v>17827</v>
      </c>
      <c r="G3429" s="180">
        <v>44158</v>
      </c>
      <c r="H3429" s="180">
        <v>44469</v>
      </c>
      <c r="I3429">
        <v>0</v>
      </c>
      <c r="J3429">
        <v>1</v>
      </c>
      <c r="K3429">
        <v>4</v>
      </c>
      <c r="L3429">
        <v>30</v>
      </c>
      <c r="M3429">
        <v>2</v>
      </c>
      <c r="N3429" s="170">
        <v>13121400</v>
      </c>
      <c r="O3429" s="170">
        <v>13940000</v>
      </c>
      <c r="P3429" s="178">
        <v>1069190</v>
      </c>
      <c r="Q3429" s="178">
        <v>113454</v>
      </c>
      <c r="R3429" s="178">
        <v>655250</v>
      </c>
      <c r="S3429">
        <v>0</v>
      </c>
      <c r="T3429">
        <v>0</v>
      </c>
      <c r="U3429">
        <v>0</v>
      </c>
      <c r="W3429">
        <v>0</v>
      </c>
      <c r="X3429">
        <v>0</v>
      </c>
      <c r="Y3429">
        <v>0</v>
      </c>
      <c r="AB3429" s="180">
        <v>44285</v>
      </c>
      <c r="AC3429">
        <v>1</v>
      </c>
      <c r="AD3429" t="s">
        <v>1922</v>
      </c>
      <c r="AE3429">
        <v>1</v>
      </c>
      <c r="AF3429">
        <v>30</v>
      </c>
      <c r="AG3429">
        <v>0</v>
      </c>
      <c r="AN3429">
        <v>1</v>
      </c>
      <c r="AO3429">
        <v>1</v>
      </c>
      <c r="AR3429" s="178">
        <v>8309226</v>
      </c>
      <c r="AS3429" t="s">
        <v>1921</v>
      </c>
      <c r="AT3429">
        <v>0</v>
      </c>
      <c r="AU3429">
        <v>0</v>
      </c>
      <c r="AV3429">
        <v>890480123</v>
      </c>
      <c r="AW3429" t="s">
        <v>1920</v>
      </c>
      <c r="AX3429">
        <v>5</v>
      </c>
      <c r="BC3429">
        <v>1</v>
      </c>
      <c r="BD3429">
        <v>7</v>
      </c>
      <c r="BE3429">
        <v>2</v>
      </c>
    </row>
    <row r="3430" spans="1:57" x14ac:dyDescent="0.25">
      <c r="A3430" s="179">
        <f t="shared" si="53"/>
        <v>4847816</v>
      </c>
      <c r="B3430" t="s">
        <v>1923</v>
      </c>
      <c r="C3430">
        <v>73096083</v>
      </c>
      <c r="D3430">
        <v>144105</v>
      </c>
      <c r="E3430">
        <v>4</v>
      </c>
      <c r="F3430">
        <v>15785</v>
      </c>
      <c r="G3430" s="180">
        <v>43616</v>
      </c>
      <c r="H3430" s="180">
        <v>45443</v>
      </c>
      <c r="I3430">
        <v>0</v>
      </c>
      <c r="J3430">
        <v>1</v>
      </c>
      <c r="K3430">
        <v>22</v>
      </c>
      <c r="L3430">
        <v>30</v>
      </c>
      <c r="M3430">
        <v>2</v>
      </c>
      <c r="N3430" s="170">
        <v>17726461</v>
      </c>
      <c r="O3430" s="170">
        <v>19240000</v>
      </c>
      <c r="P3430" s="178">
        <v>45000000</v>
      </c>
      <c r="Q3430" s="178">
        <v>1136019</v>
      </c>
      <c r="R3430" s="178">
        <v>32835122</v>
      </c>
      <c r="S3430">
        <v>0</v>
      </c>
      <c r="T3430">
        <v>0</v>
      </c>
      <c r="U3430">
        <v>0</v>
      </c>
      <c r="W3430">
        <v>0</v>
      </c>
      <c r="X3430">
        <v>0</v>
      </c>
      <c r="Y3430">
        <v>0</v>
      </c>
      <c r="AB3430" s="180">
        <v>44285</v>
      </c>
      <c r="AC3430">
        <v>1</v>
      </c>
      <c r="AD3430" t="s">
        <v>1922</v>
      </c>
      <c r="AE3430">
        <v>1</v>
      </c>
      <c r="AF3430">
        <v>30</v>
      </c>
      <c r="AG3430">
        <v>0</v>
      </c>
      <c r="AN3430">
        <v>1</v>
      </c>
      <c r="AO3430">
        <v>1</v>
      </c>
      <c r="AR3430" s="178">
        <v>27987306</v>
      </c>
      <c r="AS3430" t="s">
        <v>1921</v>
      </c>
      <c r="AT3430">
        <v>0</v>
      </c>
      <c r="AU3430">
        <v>0</v>
      </c>
      <c r="AV3430">
        <v>890480123</v>
      </c>
      <c r="AW3430" t="s">
        <v>1920</v>
      </c>
      <c r="AX3430">
        <v>5</v>
      </c>
      <c r="BC3430">
        <v>1</v>
      </c>
      <c r="BD3430">
        <v>7</v>
      </c>
      <c r="BE3430">
        <v>2</v>
      </c>
    </row>
    <row r="3431" spans="1:57" x14ac:dyDescent="0.25">
      <c r="A3431" s="179">
        <f t="shared" si="53"/>
        <v>496734</v>
      </c>
      <c r="B3431" t="s">
        <v>1923</v>
      </c>
      <c r="C3431">
        <v>73096083</v>
      </c>
      <c r="D3431">
        <v>144105</v>
      </c>
      <c r="E3431">
        <v>4</v>
      </c>
      <c r="F3431">
        <v>15831</v>
      </c>
      <c r="G3431" s="180">
        <v>43635</v>
      </c>
      <c r="H3431" s="180">
        <v>44742</v>
      </c>
      <c r="I3431">
        <v>0</v>
      </c>
      <c r="J3431">
        <v>1</v>
      </c>
      <c r="K3431">
        <v>21</v>
      </c>
      <c r="L3431">
        <v>30</v>
      </c>
      <c r="M3431">
        <v>2</v>
      </c>
      <c r="N3431" s="170">
        <v>12185828</v>
      </c>
      <c r="O3431" s="170">
        <v>12890000</v>
      </c>
      <c r="P3431" s="178">
        <v>7300000</v>
      </c>
      <c r="Q3431" s="178">
        <v>243113</v>
      </c>
      <c r="R3431" s="178">
        <v>3364467</v>
      </c>
      <c r="S3431">
        <v>0</v>
      </c>
      <c r="T3431">
        <v>0</v>
      </c>
      <c r="U3431">
        <v>0</v>
      </c>
      <c r="W3431">
        <v>0</v>
      </c>
      <c r="X3431">
        <v>0</v>
      </c>
      <c r="Y3431">
        <v>0</v>
      </c>
      <c r="AB3431" s="180">
        <v>44285</v>
      </c>
      <c r="AC3431">
        <v>1</v>
      </c>
      <c r="AD3431" t="s">
        <v>1922</v>
      </c>
      <c r="AE3431">
        <v>1</v>
      </c>
      <c r="AF3431">
        <v>30</v>
      </c>
      <c r="AG3431">
        <v>0</v>
      </c>
      <c r="AN3431">
        <v>1</v>
      </c>
      <c r="AO3431">
        <v>1</v>
      </c>
      <c r="AR3431" s="178">
        <v>2867733</v>
      </c>
      <c r="AS3431" t="s">
        <v>1921</v>
      </c>
      <c r="AT3431">
        <v>0</v>
      </c>
      <c r="AU3431">
        <v>0</v>
      </c>
      <c r="AV3431">
        <v>890480123</v>
      </c>
      <c r="AW3431" t="s">
        <v>1920</v>
      </c>
      <c r="AX3431">
        <v>5</v>
      </c>
      <c r="BC3431">
        <v>1</v>
      </c>
      <c r="BD3431">
        <v>7</v>
      </c>
      <c r="BE3431">
        <v>2</v>
      </c>
    </row>
    <row r="3432" spans="1:57" x14ac:dyDescent="0.25">
      <c r="A3432" s="179">
        <f t="shared" si="53"/>
        <v>4709132</v>
      </c>
      <c r="B3432" t="s">
        <v>1923</v>
      </c>
      <c r="C3432">
        <v>73097489</v>
      </c>
      <c r="D3432">
        <v>144105</v>
      </c>
      <c r="E3432">
        <v>4</v>
      </c>
      <c r="F3432">
        <v>18029</v>
      </c>
      <c r="G3432" s="180">
        <v>44196</v>
      </c>
      <c r="H3432" s="180">
        <v>45107</v>
      </c>
      <c r="I3432">
        <v>0</v>
      </c>
      <c r="J3432">
        <v>1</v>
      </c>
      <c r="K3432">
        <v>3</v>
      </c>
      <c r="L3432">
        <v>30</v>
      </c>
      <c r="M3432">
        <v>2</v>
      </c>
      <c r="N3432" s="170">
        <v>16011168</v>
      </c>
      <c r="O3432" s="170">
        <v>17240000</v>
      </c>
      <c r="P3432" s="178">
        <v>5791095</v>
      </c>
      <c r="Q3432" s="178">
        <v>235509</v>
      </c>
      <c r="R3432" s="178">
        <v>5309565</v>
      </c>
      <c r="S3432">
        <v>0</v>
      </c>
      <c r="T3432">
        <v>0</v>
      </c>
      <c r="U3432">
        <v>0</v>
      </c>
      <c r="W3432">
        <v>0</v>
      </c>
      <c r="X3432">
        <v>0</v>
      </c>
      <c r="Y3432">
        <v>0</v>
      </c>
      <c r="AB3432" s="180">
        <v>44285</v>
      </c>
      <c r="AC3432">
        <v>1</v>
      </c>
      <c r="AD3432" t="s">
        <v>1922</v>
      </c>
      <c r="AE3432">
        <v>1</v>
      </c>
      <c r="AF3432">
        <v>30</v>
      </c>
      <c r="AG3432">
        <v>0</v>
      </c>
      <c r="AN3432">
        <v>1</v>
      </c>
      <c r="AO3432">
        <v>1</v>
      </c>
      <c r="AR3432" s="178">
        <v>600433</v>
      </c>
      <c r="AS3432" t="s">
        <v>1921</v>
      </c>
      <c r="AT3432">
        <v>0</v>
      </c>
      <c r="AU3432">
        <v>0</v>
      </c>
      <c r="AV3432">
        <v>890480123</v>
      </c>
      <c r="AW3432" t="s">
        <v>1920</v>
      </c>
      <c r="AX3432">
        <v>5</v>
      </c>
      <c r="BC3432">
        <v>1</v>
      </c>
      <c r="BD3432">
        <v>7</v>
      </c>
      <c r="BE3432">
        <v>2</v>
      </c>
    </row>
    <row r="3433" spans="1:57" x14ac:dyDescent="0.25">
      <c r="A3433" s="179">
        <f t="shared" si="53"/>
        <v>5367364</v>
      </c>
      <c r="B3433" t="s">
        <v>1923</v>
      </c>
      <c r="C3433">
        <v>73097489</v>
      </c>
      <c r="D3433">
        <v>144205</v>
      </c>
      <c r="E3433">
        <v>4</v>
      </c>
      <c r="F3433">
        <v>18030</v>
      </c>
      <c r="G3433" s="180">
        <v>44196</v>
      </c>
      <c r="H3433" s="180">
        <v>44681</v>
      </c>
      <c r="I3433">
        <v>0</v>
      </c>
      <c r="J3433">
        <v>1</v>
      </c>
      <c r="K3433">
        <v>3</v>
      </c>
      <c r="L3433">
        <v>30</v>
      </c>
      <c r="M3433">
        <v>2</v>
      </c>
      <c r="N3433" s="170">
        <v>16011168</v>
      </c>
      <c r="O3433" s="170">
        <v>17240000</v>
      </c>
      <c r="P3433" s="178">
        <v>7306305</v>
      </c>
      <c r="Q3433" s="178">
        <v>510148</v>
      </c>
      <c r="R3433" s="178">
        <v>6051725</v>
      </c>
      <c r="S3433">
        <v>0</v>
      </c>
      <c r="T3433">
        <v>0</v>
      </c>
      <c r="U3433">
        <v>0</v>
      </c>
      <c r="W3433">
        <v>0</v>
      </c>
      <c r="X3433">
        <v>0</v>
      </c>
      <c r="Y3433">
        <v>0</v>
      </c>
      <c r="AB3433" s="180">
        <v>44286</v>
      </c>
      <c r="AC3433">
        <v>1</v>
      </c>
      <c r="AD3433" t="s">
        <v>1922</v>
      </c>
      <c r="AE3433">
        <v>1</v>
      </c>
      <c r="AF3433">
        <v>30</v>
      </c>
      <c r="AG3433">
        <v>0</v>
      </c>
      <c r="AN3433">
        <v>1</v>
      </c>
      <c r="AO3433">
        <v>1</v>
      </c>
      <c r="AR3433" s="178">
        <v>684361</v>
      </c>
      <c r="AS3433" t="s">
        <v>1921</v>
      </c>
      <c r="AT3433">
        <v>0</v>
      </c>
      <c r="AU3433">
        <v>0</v>
      </c>
      <c r="AX3433">
        <v>5</v>
      </c>
      <c r="BC3433">
        <v>1</v>
      </c>
      <c r="BD3433">
        <v>7</v>
      </c>
      <c r="BE3433">
        <v>2</v>
      </c>
    </row>
    <row r="3434" spans="1:57" x14ac:dyDescent="0.25">
      <c r="A3434" s="179">
        <f t="shared" si="53"/>
        <v>80247220</v>
      </c>
      <c r="B3434" t="s">
        <v>1923</v>
      </c>
      <c r="C3434">
        <v>73097489</v>
      </c>
      <c r="D3434">
        <v>144205</v>
      </c>
      <c r="E3434">
        <v>4</v>
      </c>
      <c r="F3434">
        <v>18031</v>
      </c>
      <c r="G3434" s="180">
        <v>44196</v>
      </c>
      <c r="H3434" s="180">
        <v>46203</v>
      </c>
      <c r="I3434">
        <v>0</v>
      </c>
      <c r="J3434">
        <v>1</v>
      </c>
      <c r="K3434">
        <v>3</v>
      </c>
      <c r="L3434">
        <v>30</v>
      </c>
      <c r="M3434">
        <v>2</v>
      </c>
      <c r="N3434" s="170">
        <v>9568969</v>
      </c>
      <c r="O3434" s="170">
        <v>10000000</v>
      </c>
      <c r="P3434" s="178">
        <v>93759927</v>
      </c>
      <c r="Q3434" s="178">
        <v>1832601</v>
      </c>
      <c r="R3434" s="178">
        <v>90479065</v>
      </c>
      <c r="S3434">
        <v>0</v>
      </c>
      <c r="T3434">
        <v>0</v>
      </c>
      <c r="U3434">
        <v>0</v>
      </c>
      <c r="W3434">
        <v>0</v>
      </c>
      <c r="X3434">
        <v>0</v>
      </c>
      <c r="Y3434">
        <v>0</v>
      </c>
      <c r="AB3434" s="180">
        <v>44286</v>
      </c>
      <c r="AC3434">
        <v>1</v>
      </c>
      <c r="AD3434" t="s">
        <v>1922</v>
      </c>
      <c r="AE3434">
        <v>1</v>
      </c>
      <c r="AF3434">
        <v>30</v>
      </c>
      <c r="AG3434">
        <v>0</v>
      </c>
      <c r="AN3434">
        <v>1</v>
      </c>
      <c r="AO3434">
        <v>1</v>
      </c>
      <c r="AR3434" s="178">
        <v>10231845</v>
      </c>
      <c r="AS3434" t="s">
        <v>1921</v>
      </c>
      <c r="AT3434">
        <v>0</v>
      </c>
      <c r="AU3434">
        <v>0</v>
      </c>
      <c r="AX3434">
        <v>5</v>
      </c>
      <c r="BC3434">
        <v>1</v>
      </c>
      <c r="BD3434">
        <v>7</v>
      </c>
      <c r="BE3434">
        <v>2</v>
      </c>
    </row>
    <row r="3435" spans="1:57" x14ac:dyDescent="0.25">
      <c r="A3435" s="179">
        <f t="shared" si="53"/>
        <v>6310247</v>
      </c>
      <c r="B3435" t="s">
        <v>1923</v>
      </c>
      <c r="C3435">
        <v>73097489</v>
      </c>
      <c r="D3435">
        <v>144105</v>
      </c>
      <c r="E3435">
        <v>4</v>
      </c>
      <c r="F3435">
        <v>18318</v>
      </c>
      <c r="G3435" s="180">
        <v>44286</v>
      </c>
      <c r="H3435" s="180">
        <v>44316</v>
      </c>
      <c r="I3435">
        <v>0</v>
      </c>
      <c r="J3435">
        <v>1</v>
      </c>
      <c r="K3435">
        <v>0</v>
      </c>
      <c r="L3435">
        <v>30</v>
      </c>
      <c r="M3435">
        <v>2</v>
      </c>
      <c r="N3435" s="170">
        <v>23318977</v>
      </c>
      <c r="O3435" s="170">
        <v>25980000</v>
      </c>
      <c r="P3435" s="178">
        <v>7114829</v>
      </c>
      <c r="Q3435" s="178">
        <v>7253088</v>
      </c>
      <c r="R3435" s="178">
        <v>7114829</v>
      </c>
      <c r="S3435">
        <v>0</v>
      </c>
      <c r="T3435">
        <v>0</v>
      </c>
      <c r="U3435">
        <v>0</v>
      </c>
      <c r="W3435">
        <v>0</v>
      </c>
      <c r="X3435">
        <v>0</v>
      </c>
      <c r="Y3435">
        <v>0</v>
      </c>
      <c r="AB3435" s="180">
        <v>44286</v>
      </c>
      <c r="AC3435">
        <v>1</v>
      </c>
      <c r="AD3435" t="s">
        <v>1922</v>
      </c>
      <c r="AE3435">
        <v>1</v>
      </c>
      <c r="AF3435">
        <v>30</v>
      </c>
      <c r="AG3435">
        <v>0</v>
      </c>
      <c r="AN3435">
        <v>1</v>
      </c>
      <c r="AO3435">
        <v>1</v>
      </c>
      <c r="AR3435" s="178">
        <v>804582</v>
      </c>
      <c r="AS3435" t="s">
        <v>1921</v>
      </c>
      <c r="AT3435">
        <v>0</v>
      </c>
      <c r="AU3435">
        <v>0</v>
      </c>
      <c r="AV3435">
        <v>890480123</v>
      </c>
      <c r="AW3435" t="s">
        <v>1920</v>
      </c>
      <c r="AX3435">
        <v>5</v>
      </c>
      <c r="BC3435">
        <v>1</v>
      </c>
      <c r="BD3435">
        <v>7</v>
      </c>
      <c r="BE3435">
        <v>2</v>
      </c>
    </row>
    <row r="3436" spans="1:57" x14ac:dyDescent="0.25">
      <c r="A3436" s="179">
        <f t="shared" si="53"/>
        <v>15449201</v>
      </c>
      <c r="B3436" t="s">
        <v>1923</v>
      </c>
      <c r="C3436">
        <v>73097989</v>
      </c>
      <c r="D3436">
        <v>144105</v>
      </c>
      <c r="E3436">
        <v>4</v>
      </c>
      <c r="F3436">
        <v>12462</v>
      </c>
      <c r="G3436" s="180">
        <v>42865</v>
      </c>
      <c r="H3436" s="180">
        <v>45422</v>
      </c>
      <c r="I3436">
        <v>0</v>
      </c>
      <c r="J3436">
        <v>1</v>
      </c>
      <c r="K3436">
        <v>47</v>
      </c>
      <c r="L3436">
        <v>30</v>
      </c>
      <c r="M3436">
        <v>2</v>
      </c>
      <c r="N3436" s="170">
        <v>17726461</v>
      </c>
      <c r="O3436" s="170">
        <v>19240000</v>
      </c>
      <c r="P3436" s="178">
        <v>82730000</v>
      </c>
      <c r="Q3436" s="178">
        <v>1725567</v>
      </c>
      <c r="R3436" s="178">
        <v>48024563</v>
      </c>
      <c r="S3436">
        <v>0</v>
      </c>
      <c r="T3436">
        <v>0</v>
      </c>
      <c r="U3436">
        <v>0</v>
      </c>
      <c r="W3436">
        <v>0</v>
      </c>
      <c r="X3436">
        <v>0</v>
      </c>
      <c r="Y3436">
        <v>0</v>
      </c>
      <c r="AB3436" s="180">
        <v>44285</v>
      </c>
      <c r="AC3436">
        <v>1</v>
      </c>
      <c r="AD3436" t="s">
        <v>1922</v>
      </c>
      <c r="AE3436">
        <v>1</v>
      </c>
      <c r="AF3436">
        <v>30</v>
      </c>
      <c r="AG3436">
        <v>0</v>
      </c>
      <c r="AN3436">
        <v>1</v>
      </c>
      <c r="AO3436">
        <v>1</v>
      </c>
      <c r="AR3436" s="178">
        <v>32575362</v>
      </c>
      <c r="AS3436" t="s">
        <v>1921</v>
      </c>
      <c r="AT3436">
        <v>0</v>
      </c>
      <c r="AU3436">
        <v>0</v>
      </c>
      <c r="AV3436">
        <v>890480123</v>
      </c>
      <c r="AW3436" t="s">
        <v>1920</v>
      </c>
      <c r="AX3436">
        <v>5</v>
      </c>
      <c r="BC3436">
        <v>1</v>
      </c>
      <c r="BD3436">
        <v>7</v>
      </c>
      <c r="BE3436">
        <v>2</v>
      </c>
    </row>
    <row r="3437" spans="1:57" x14ac:dyDescent="0.25">
      <c r="A3437" s="179">
        <f t="shared" si="53"/>
        <v>297554</v>
      </c>
      <c r="B3437" t="s">
        <v>1923</v>
      </c>
      <c r="C3437">
        <v>73097989</v>
      </c>
      <c r="D3437">
        <v>144105</v>
      </c>
      <c r="E3437">
        <v>4</v>
      </c>
      <c r="F3437">
        <v>14418</v>
      </c>
      <c r="G3437" s="180">
        <v>43320</v>
      </c>
      <c r="H3437" s="180">
        <v>44416</v>
      </c>
      <c r="I3437">
        <v>0</v>
      </c>
      <c r="J3437">
        <v>1</v>
      </c>
      <c r="K3437">
        <v>32</v>
      </c>
      <c r="L3437">
        <v>30</v>
      </c>
      <c r="M3437">
        <v>2</v>
      </c>
      <c r="N3437" s="170">
        <v>13121400</v>
      </c>
      <c r="O3437" s="170">
        <v>13940000</v>
      </c>
      <c r="P3437" s="178">
        <v>7299980</v>
      </c>
      <c r="Q3437" s="178">
        <v>246392</v>
      </c>
      <c r="R3437" s="178">
        <v>924959</v>
      </c>
      <c r="S3437">
        <v>0</v>
      </c>
      <c r="T3437">
        <v>0</v>
      </c>
      <c r="U3437">
        <v>0</v>
      </c>
      <c r="W3437">
        <v>0</v>
      </c>
      <c r="X3437">
        <v>0</v>
      </c>
      <c r="Y3437">
        <v>0</v>
      </c>
      <c r="AB3437" s="180">
        <v>44285</v>
      </c>
      <c r="AC3437">
        <v>1</v>
      </c>
      <c r="AD3437" t="s">
        <v>1922</v>
      </c>
      <c r="AE3437">
        <v>1</v>
      </c>
      <c r="AF3437">
        <v>30</v>
      </c>
      <c r="AG3437">
        <v>0</v>
      </c>
      <c r="AN3437">
        <v>1</v>
      </c>
      <c r="AO3437">
        <v>1</v>
      </c>
      <c r="AR3437" s="178">
        <v>627405</v>
      </c>
      <c r="AS3437" t="s">
        <v>1921</v>
      </c>
      <c r="AT3437">
        <v>0</v>
      </c>
      <c r="AU3437">
        <v>0</v>
      </c>
      <c r="AV3437">
        <v>890480123</v>
      </c>
      <c r="AW3437" t="s">
        <v>1920</v>
      </c>
      <c r="AX3437">
        <v>5</v>
      </c>
      <c r="BC3437">
        <v>1</v>
      </c>
      <c r="BD3437">
        <v>7</v>
      </c>
      <c r="BE3437">
        <v>2</v>
      </c>
    </row>
    <row r="3438" spans="1:57" x14ac:dyDescent="0.25">
      <c r="A3438" s="179">
        <f t="shared" si="53"/>
        <v>797687</v>
      </c>
      <c r="B3438" t="s">
        <v>1923</v>
      </c>
      <c r="C3438">
        <v>73097989</v>
      </c>
      <c r="D3438">
        <v>144105</v>
      </c>
      <c r="E3438">
        <v>4</v>
      </c>
      <c r="F3438">
        <v>16627</v>
      </c>
      <c r="G3438" s="180">
        <v>43797</v>
      </c>
      <c r="H3438" s="180">
        <v>44893</v>
      </c>
      <c r="I3438">
        <v>2</v>
      </c>
      <c r="J3438">
        <v>1</v>
      </c>
      <c r="K3438">
        <v>15</v>
      </c>
      <c r="L3438">
        <v>30</v>
      </c>
      <c r="M3438">
        <v>2</v>
      </c>
      <c r="N3438" s="170">
        <v>17726461</v>
      </c>
      <c r="O3438" s="170">
        <v>19240000</v>
      </c>
      <c r="P3438" s="178">
        <v>4000000</v>
      </c>
      <c r="Q3438" s="178">
        <v>144061</v>
      </c>
      <c r="R3438" s="178">
        <v>2479647</v>
      </c>
      <c r="S3438">
        <v>2442</v>
      </c>
      <c r="T3438">
        <v>0</v>
      </c>
      <c r="U3438">
        <v>0</v>
      </c>
      <c r="W3438">
        <v>0</v>
      </c>
      <c r="X3438">
        <v>0</v>
      </c>
      <c r="Y3438">
        <v>0</v>
      </c>
      <c r="AB3438" s="180">
        <v>44285</v>
      </c>
      <c r="AC3438">
        <v>1</v>
      </c>
      <c r="AD3438" t="s">
        <v>1922</v>
      </c>
      <c r="AE3438">
        <v>1</v>
      </c>
      <c r="AF3438">
        <v>30</v>
      </c>
      <c r="AG3438">
        <v>749</v>
      </c>
      <c r="AN3438">
        <v>1</v>
      </c>
      <c r="AO3438">
        <v>1</v>
      </c>
      <c r="AR3438" s="178">
        <v>1681960</v>
      </c>
      <c r="AS3438" t="s">
        <v>1921</v>
      </c>
      <c r="AT3438">
        <v>0</v>
      </c>
      <c r="AU3438">
        <v>0</v>
      </c>
      <c r="AV3438">
        <v>890480123</v>
      </c>
      <c r="AW3438" t="s">
        <v>1920</v>
      </c>
      <c r="AX3438">
        <v>5</v>
      </c>
      <c r="BC3438">
        <v>1</v>
      </c>
      <c r="BD3438">
        <v>7</v>
      </c>
      <c r="BE3438">
        <v>2</v>
      </c>
    </row>
    <row r="3439" spans="1:57" x14ac:dyDescent="0.25">
      <c r="A3439" s="179">
        <f t="shared" si="53"/>
        <v>433726</v>
      </c>
      <c r="B3439" t="s">
        <v>1923</v>
      </c>
      <c r="C3439">
        <v>73097989</v>
      </c>
      <c r="D3439">
        <v>144105</v>
      </c>
      <c r="E3439">
        <v>4</v>
      </c>
      <c r="F3439">
        <v>17003</v>
      </c>
      <c r="G3439" s="180">
        <v>43881</v>
      </c>
      <c r="H3439" s="180">
        <v>44620</v>
      </c>
      <c r="I3439">
        <v>0</v>
      </c>
      <c r="J3439">
        <v>1</v>
      </c>
      <c r="K3439">
        <v>13</v>
      </c>
      <c r="L3439">
        <v>30</v>
      </c>
      <c r="M3439">
        <v>2</v>
      </c>
      <c r="N3439" s="170">
        <v>12185828</v>
      </c>
      <c r="O3439" s="170">
        <v>12890000</v>
      </c>
      <c r="P3439" s="178">
        <v>2761312</v>
      </c>
      <c r="Q3439" s="178">
        <v>130224</v>
      </c>
      <c r="R3439" s="178">
        <v>1348257</v>
      </c>
      <c r="S3439">
        <v>0</v>
      </c>
      <c r="T3439">
        <v>0</v>
      </c>
      <c r="U3439">
        <v>0</v>
      </c>
      <c r="W3439">
        <v>0</v>
      </c>
      <c r="X3439">
        <v>0</v>
      </c>
      <c r="Y3439">
        <v>0</v>
      </c>
      <c r="AB3439" s="180">
        <v>44285</v>
      </c>
      <c r="AC3439">
        <v>1</v>
      </c>
      <c r="AD3439" t="s">
        <v>1922</v>
      </c>
      <c r="AE3439">
        <v>1</v>
      </c>
      <c r="AF3439">
        <v>30</v>
      </c>
      <c r="AG3439">
        <v>0</v>
      </c>
      <c r="AN3439">
        <v>1</v>
      </c>
      <c r="AO3439">
        <v>1</v>
      </c>
      <c r="AR3439" s="178">
        <v>914531</v>
      </c>
      <c r="AS3439" t="s">
        <v>1921</v>
      </c>
      <c r="AT3439">
        <v>0</v>
      </c>
      <c r="AU3439">
        <v>0</v>
      </c>
      <c r="AV3439">
        <v>890480123</v>
      </c>
      <c r="AW3439" t="s">
        <v>1920</v>
      </c>
      <c r="AX3439">
        <v>5</v>
      </c>
      <c r="BC3439">
        <v>1</v>
      </c>
      <c r="BD3439">
        <v>7</v>
      </c>
      <c r="BE3439">
        <v>2</v>
      </c>
    </row>
    <row r="3440" spans="1:57" x14ac:dyDescent="0.25">
      <c r="A3440" s="179">
        <f t="shared" si="53"/>
        <v>14137046</v>
      </c>
      <c r="B3440" t="s">
        <v>1923</v>
      </c>
      <c r="C3440">
        <v>73097989</v>
      </c>
      <c r="D3440">
        <v>141105</v>
      </c>
      <c r="E3440">
        <v>4</v>
      </c>
      <c r="F3440">
        <v>17756</v>
      </c>
      <c r="G3440" s="180">
        <v>44133</v>
      </c>
      <c r="H3440" s="180">
        <v>46690</v>
      </c>
      <c r="I3440">
        <v>0</v>
      </c>
      <c r="J3440">
        <v>1</v>
      </c>
      <c r="K3440">
        <v>5</v>
      </c>
      <c r="L3440">
        <v>30</v>
      </c>
      <c r="M3440">
        <v>2</v>
      </c>
      <c r="N3440" s="170">
        <v>10971158</v>
      </c>
      <c r="O3440" s="170">
        <v>11540000</v>
      </c>
      <c r="P3440" s="178">
        <v>45990000</v>
      </c>
      <c r="Q3440" s="178">
        <v>617826</v>
      </c>
      <c r="R3440" s="178">
        <v>43945670</v>
      </c>
      <c r="S3440">
        <v>0</v>
      </c>
      <c r="T3440">
        <v>0</v>
      </c>
      <c r="U3440">
        <v>63990000</v>
      </c>
      <c r="V3440" t="s">
        <v>1927</v>
      </c>
      <c r="W3440">
        <v>0</v>
      </c>
      <c r="X3440">
        <v>0</v>
      </c>
      <c r="Y3440">
        <v>0</v>
      </c>
      <c r="Z3440" t="s">
        <v>1933</v>
      </c>
      <c r="AA3440" s="181">
        <v>44536</v>
      </c>
      <c r="AB3440" s="180">
        <v>44285</v>
      </c>
      <c r="AC3440">
        <v>3</v>
      </c>
      <c r="AD3440" t="s">
        <v>1922</v>
      </c>
      <c r="AE3440">
        <v>1</v>
      </c>
      <c r="AF3440">
        <v>30</v>
      </c>
      <c r="AG3440">
        <v>0</v>
      </c>
      <c r="AN3440">
        <v>1</v>
      </c>
      <c r="AO3440">
        <v>1</v>
      </c>
      <c r="AR3440" s="178">
        <v>29808624</v>
      </c>
      <c r="AS3440" t="s">
        <v>1921</v>
      </c>
      <c r="AT3440">
        <v>0</v>
      </c>
      <c r="AU3440">
        <v>0</v>
      </c>
      <c r="AV3440">
        <v>890480123</v>
      </c>
      <c r="AW3440" t="s">
        <v>1920</v>
      </c>
      <c r="AX3440">
        <v>5</v>
      </c>
      <c r="BC3440">
        <v>1</v>
      </c>
      <c r="BD3440">
        <v>7</v>
      </c>
      <c r="BE3440">
        <v>2</v>
      </c>
    </row>
    <row r="3441" spans="1:57" x14ac:dyDescent="0.25">
      <c r="A3441" s="179">
        <f t="shared" si="53"/>
        <v>1510182</v>
      </c>
      <c r="B3441" t="s">
        <v>1923</v>
      </c>
      <c r="C3441">
        <v>73097989</v>
      </c>
      <c r="D3441">
        <v>144105</v>
      </c>
      <c r="E3441">
        <v>4</v>
      </c>
      <c r="F3441">
        <v>17937</v>
      </c>
      <c r="G3441" s="180">
        <v>44194</v>
      </c>
      <c r="H3441" s="180">
        <v>44925</v>
      </c>
      <c r="I3441">
        <v>0</v>
      </c>
      <c r="J3441">
        <v>1</v>
      </c>
      <c r="K3441">
        <v>3</v>
      </c>
      <c r="L3441">
        <v>30</v>
      </c>
      <c r="M3441">
        <v>2</v>
      </c>
      <c r="N3441" s="170">
        <v>15881442</v>
      </c>
      <c r="O3441" s="170">
        <v>17090000</v>
      </c>
      <c r="P3441" s="178">
        <v>5266000</v>
      </c>
      <c r="Q3441" s="178">
        <v>257542</v>
      </c>
      <c r="R3441" s="178">
        <v>4694473</v>
      </c>
      <c r="S3441">
        <v>0</v>
      </c>
      <c r="T3441">
        <v>0</v>
      </c>
      <c r="U3441">
        <v>0</v>
      </c>
      <c r="W3441">
        <v>0</v>
      </c>
      <c r="X3441">
        <v>0</v>
      </c>
      <c r="Y3441">
        <v>0</v>
      </c>
      <c r="AB3441" s="180">
        <v>44285</v>
      </c>
      <c r="AC3441">
        <v>1</v>
      </c>
      <c r="AD3441" t="s">
        <v>1922</v>
      </c>
      <c r="AE3441">
        <v>1</v>
      </c>
      <c r="AF3441">
        <v>30</v>
      </c>
      <c r="AG3441">
        <v>0</v>
      </c>
      <c r="AN3441">
        <v>1</v>
      </c>
      <c r="AO3441">
        <v>1</v>
      </c>
      <c r="AR3441" s="178">
        <v>3184291</v>
      </c>
      <c r="AS3441" t="s">
        <v>1921</v>
      </c>
      <c r="AT3441">
        <v>0</v>
      </c>
      <c r="AU3441">
        <v>0</v>
      </c>
      <c r="AV3441">
        <v>890480123</v>
      </c>
      <c r="AW3441" t="s">
        <v>1920</v>
      </c>
      <c r="AX3441">
        <v>5</v>
      </c>
      <c r="BC3441">
        <v>1</v>
      </c>
      <c r="BD3441">
        <v>7</v>
      </c>
      <c r="BE3441">
        <v>2</v>
      </c>
    </row>
    <row r="3442" spans="1:57" x14ac:dyDescent="0.25">
      <c r="A3442" s="179">
        <f t="shared" si="53"/>
        <v>1930163</v>
      </c>
      <c r="B3442" t="s">
        <v>1923</v>
      </c>
      <c r="C3442">
        <v>73097989</v>
      </c>
      <c r="D3442">
        <v>144105</v>
      </c>
      <c r="E3442">
        <v>4</v>
      </c>
      <c r="F3442">
        <v>18210</v>
      </c>
      <c r="G3442" s="180">
        <v>44252</v>
      </c>
      <c r="H3442" s="180">
        <v>44375</v>
      </c>
      <c r="I3442">
        <v>0</v>
      </c>
      <c r="J3442">
        <v>1</v>
      </c>
      <c r="K3442">
        <v>1</v>
      </c>
      <c r="L3442">
        <v>30</v>
      </c>
      <c r="M3442">
        <v>2</v>
      </c>
      <c r="N3442" s="170">
        <v>13121400</v>
      </c>
      <c r="O3442" s="170">
        <v>13940000</v>
      </c>
      <c r="P3442" s="178">
        <v>6000000</v>
      </c>
      <c r="Q3442" s="178">
        <v>65607</v>
      </c>
      <c r="R3442" s="178">
        <v>6000000</v>
      </c>
      <c r="S3442">
        <v>3</v>
      </c>
      <c r="T3442">
        <v>0</v>
      </c>
      <c r="U3442">
        <v>0</v>
      </c>
      <c r="W3442">
        <v>0</v>
      </c>
      <c r="X3442">
        <v>0</v>
      </c>
      <c r="Y3442">
        <v>0</v>
      </c>
      <c r="Z3442">
        <v>6000000</v>
      </c>
      <c r="AA3442">
        <v>6</v>
      </c>
      <c r="AB3442" s="180">
        <v>44285</v>
      </c>
      <c r="AC3442">
        <v>1</v>
      </c>
      <c r="AD3442" t="s">
        <v>1922</v>
      </c>
      <c r="AE3442">
        <v>1</v>
      </c>
      <c r="AF3442">
        <v>30</v>
      </c>
      <c r="AG3442">
        <v>0</v>
      </c>
      <c r="AN3442">
        <v>1</v>
      </c>
      <c r="AO3442">
        <v>1</v>
      </c>
      <c r="AR3442" s="178">
        <v>4069837</v>
      </c>
      <c r="AS3442" t="s">
        <v>1921</v>
      </c>
      <c r="AT3442">
        <v>0</v>
      </c>
      <c r="AU3442">
        <v>0</v>
      </c>
      <c r="AV3442">
        <v>890480123</v>
      </c>
      <c r="AW3442" t="s">
        <v>1920</v>
      </c>
      <c r="AX3442">
        <v>5</v>
      </c>
      <c r="BC3442">
        <v>1</v>
      </c>
      <c r="BD3442">
        <v>7</v>
      </c>
      <c r="BE3442">
        <v>2</v>
      </c>
    </row>
    <row r="3443" spans="1:57" x14ac:dyDescent="0.25">
      <c r="A3443" s="179">
        <f t="shared" si="53"/>
        <v>13302302</v>
      </c>
      <c r="B3443" t="s">
        <v>1923</v>
      </c>
      <c r="C3443">
        <v>73098077</v>
      </c>
      <c r="D3443">
        <v>144105</v>
      </c>
      <c r="E3443">
        <v>4</v>
      </c>
      <c r="F3443">
        <v>18260</v>
      </c>
      <c r="G3443" s="180">
        <v>44267</v>
      </c>
      <c r="H3443" s="180">
        <v>46842</v>
      </c>
      <c r="I3443">
        <v>0</v>
      </c>
      <c r="J3443">
        <v>1</v>
      </c>
      <c r="K3443">
        <v>3</v>
      </c>
      <c r="L3443">
        <v>30</v>
      </c>
      <c r="M3443">
        <v>2</v>
      </c>
      <c r="N3443" s="170">
        <v>16011168</v>
      </c>
      <c r="O3443" s="170">
        <v>17240000</v>
      </c>
      <c r="P3443" s="178">
        <v>35000000</v>
      </c>
      <c r="Q3443" s="178">
        <v>695395</v>
      </c>
      <c r="R3443" s="178">
        <v>34304605</v>
      </c>
      <c r="S3443">
        <v>0</v>
      </c>
      <c r="T3443">
        <v>0</v>
      </c>
      <c r="U3443">
        <v>0</v>
      </c>
      <c r="W3443">
        <v>0</v>
      </c>
      <c r="X3443">
        <v>0</v>
      </c>
      <c r="Y3443">
        <v>0</v>
      </c>
      <c r="AB3443" s="180">
        <v>44285</v>
      </c>
      <c r="AC3443">
        <v>1</v>
      </c>
      <c r="AD3443" t="s">
        <v>1922</v>
      </c>
      <c r="AE3443">
        <v>1</v>
      </c>
      <c r="AF3443">
        <v>30</v>
      </c>
      <c r="AG3443">
        <v>0</v>
      </c>
      <c r="AN3443">
        <v>1</v>
      </c>
      <c r="AO3443">
        <v>1</v>
      </c>
      <c r="AR3443" s="178">
        <v>21002303</v>
      </c>
      <c r="AS3443" t="s">
        <v>1921</v>
      </c>
      <c r="AT3443">
        <v>0</v>
      </c>
      <c r="AU3443">
        <v>0</v>
      </c>
      <c r="AV3443">
        <v>890480123</v>
      </c>
      <c r="AW3443" t="s">
        <v>1920</v>
      </c>
      <c r="AX3443">
        <v>5</v>
      </c>
      <c r="BC3443">
        <v>1</v>
      </c>
      <c r="BD3443">
        <v>7</v>
      </c>
      <c r="BE3443">
        <v>2</v>
      </c>
    </row>
    <row r="3444" spans="1:57" x14ac:dyDescent="0.25">
      <c r="A3444" s="179">
        <f t="shared" si="53"/>
        <v>4617209</v>
      </c>
      <c r="B3444" t="s">
        <v>1923</v>
      </c>
      <c r="C3444">
        <v>73100494</v>
      </c>
      <c r="D3444">
        <v>144105</v>
      </c>
      <c r="E3444">
        <v>4</v>
      </c>
      <c r="F3444">
        <v>15012</v>
      </c>
      <c r="G3444" s="180">
        <v>43447</v>
      </c>
      <c r="H3444" s="180">
        <v>44908</v>
      </c>
      <c r="I3444">
        <v>17</v>
      </c>
      <c r="J3444">
        <v>1</v>
      </c>
      <c r="K3444">
        <v>26</v>
      </c>
      <c r="L3444">
        <v>30</v>
      </c>
      <c r="M3444">
        <v>2</v>
      </c>
      <c r="N3444" s="170">
        <v>12185828</v>
      </c>
      <c r="O3444" s="170">
        <v>12890000</v>
      </c>
      <c r="P3444" s="178">
        <v>20000000</v>
      </c>
      <c r="Q3444" s="178">
        <v>528503</v>
      </c>
      <c r="R3444" s="178">
        <v>10103348</v>
      </c>
      <c r="S3444">
        <v>57256</v>
      </c>
      <c r="T3444">
        <v>0</v>
      </c>
      <c r="U3444">
        <v>0</v>
      </c>
      <c r="W3444">
        <v>0</v>
      </c>
      <c r="X3444">
        <v>0</v>
      </c>
      <c r="Y3444">
        <v>0</v>
      </c>
      <c r="AB3444" s="180">
        <v>44285</v>
      </c>
      <c r="AC3444">
        <v>1</v>
      </c>
      <c r="AD3444" t="s">
        <v>1922</v>
      </c>
      <c r="AE3444">
        <v>1</v>
      </c>
      <c r="AF3444">
        <v>30</v>
      </c>
      <c r="AG3444">
        <v>153608</v>
      </c>
      <c r="AN3444">
        <v>1</v>
      </c>
      <c r="AO3444">
        <v>1</v>
      </c>
      <c r="AR3444" s="178">
        <v>5486139</v>
      </c>
      <c r="AS3444" t="s">
        <v>1921</v>
      </c>
      <c r="AT3444">
        <v>0</v>
      </c>
      <c r="AU3444">
        <v>0</v>
      </c>
      <c r="AV3444">
        <v>890480123</v>
      </c>
      <c r="AW3444" t="s">
        <v>1920</v>
      </c>
      <c r="AX3444">
        <v>5</v>
      </c>
      <c r="BC3444">
        <v>1</v>
      </c>
      <c r="BD3444">
        <v>7</v>
      </c>
      <c r="BE3444">
        <v>2</v>
      </c>
    </row>
    <row r="3445" spans="1:57" x14ac:dyDescent="0.25">
      <c r="A3445" s="179">
        <f t="shared" si="53"/>
        <v>2691864</v>
      </c>
      <c r="B3445" t="s">
        <v>1923</v>
      </c>
      <c r="C3445">
        <v>73100494</v>
      </c>
      <c r="D3445">
        <v>144105</v>
      </c>
      <c r="E3445">
        <v>4</v>
      </c>
      <c r="F3445">
        <v>16439</v>
      </c>
      <c r="G3445" s="180">
        <v>43749</v>
      </c>
      <c r="H3445" s="180">
        <v>45595</v>
      </c>
      <c r="I3445">
        <v>0</v>
      </c>
      <c r="J3445">
        <v>1</v>
      </c>
      <c r="K3445">
        <v>17</v>
      </c>
      <c r="L3445">
        <v>30</v>
      </c>
      <c r="M3445">
        <v>2</v>
      </c>
      <c r="N3445" s="170">
        <v>12185828</v>
      </c>
      <c r="O3445" s="170">
        <v>12890000</v>
      </c>
      <c r="P3445" s="178">
        <v>7600806</v>
      </c>
      <c r="Q3445" s="178">
        <v>169790</v>
      </c>
      <c r="R3445" s="178">
        <v>5890321</v>
      </c>
      <c r="S3445">
        <v>0</v>
      </c>
      <c r="T3445">
        <v>0</v>
      </c>
      <c r="U3445">
        <v>0</v>
      </c>
      <c r="W3445">
        <v>0</v>
      </c>
      <c r="X3445">
        <v>0</v>
      </c>
      <c r="Y3445">
        <v>0</v>
      </c>
      <c r="AB3445" s="180">
        <v>44285</v>
      </c>
      <c r="AC3445">
        <v>1</v>
      </c>
      <c r="AD3445" t="s">
        <v>1922</v>
      </c>
      <c r="AE3445">
        <v>1</v>
      </c>
      <c r="AF3445">
        <v>30</v>
      </c>
      <c r="AG3445">
        <v>0</v>
      </c>
      <c r="AN3445">
        <v>1</v>
      </c>
      <c r="AO3445">
        <v>1</v>
      </c>
      <c r="AR3445" s="178">
        <v>3198457</v>
      </c>
      <c r="AS3445" t="s">
        <v>1921</v>
      </c>
      <c r="AT3445">
        <v>0</v>
      </c>
      <c r="AU3445">
        <v>0</v>
      </c>
      <c r="AV3445">
        <v>890480123</v>
      </c>
      <c r="AW3445" t="s">
        <v>1920</v>
      </c>
      <c r="AX3445">
        <v>5</v>
      </c>
      <c r="BC3445">
        <v>1</v>
      </c>
      <c r="BD3445">
        <v>7</v>
      </c>
      <c r="BE3445">
        <v>2</v>
      </c>
    </row>
    <row r="3446" spans="1:57" x14ac:dyDescent="0.25">
      <c r="A3446" s="179">
        <f t="shared" si="53"/>
        <v>21780733</v>
      </c>
      <c r="B3446" t="s">
        <v>1923</v>
      </c>
      <c r="C3446">
        <v>73100494</v>
      </c>
      <c r="D3446">
        <v>141105</v>
      </c>
      <c r="E3446">
        <v>4</v>
      </c>
      <c r="F3446">
        <v>18255</v>
      </c>
      <c r="G3446" s="180">
        <v>44266</v>
      </c>
      <c r="H3446" s="180">
        <v>46842</v>
      </c>
      <c r="I3446">
        <v>0</v>
      </c>
      <c r="J3446">
        <v>1</v>
      </c>
      <c r="K3446">
        <v>2</v>
      </c>
      <c r="L3446">
        <v>30</v>
      </c>
      <c r="M3446">
        <v>2</v>
      </c>
      <c r="N3446" s="170">
        <v>10971158</v>
      </c>
      <c r="O3446" s="170">
        <v>11540000</v>
      </c>
      <c r="P3446" s="178">
        <v>48490000</v>
      </c>
      <c r="Q3446" s="178">
        <v>829532</v>
      </c>
      <c r="R3446" s="178">
        <v>47660468</v>
      </c>
      <c r="S3446">
        <v>0</v>
      </c>
      <c r="T3446">
        <v>0</v>
      </c>
      <c r="U3446">
        <v>59490000</v>
      </c>
      <c r="V3446" t="s">
        <v>1927</v>
      </c>
      <c r="W3446">
        <v>0</v>
      </c>
      <c r="X3446">
        <v>0</v>
      </c>
      <c r="Y3446">
        <v>0</v>
      </c>
      <c r="AB3446" s="180">
        <v>44285</v>
      </c>
      <c r="AC3446">
        <v>3</v>
      </c>
      <c r="AD3446" t="s">
        <v>1922</v>
      </c>
      <c r="AE3446">
        <v>1</v>
      </c>
      <c r="AF3446">
        <v>30</v>
      </c>
      <c r="AG3446">
        <v>0</v>
      </c>
      <c r="AN3446">
        <v>1</v>
      </c>
      <c r="AO3446">
        <v>1</v>
      </c>
      <c r="AR3446" s="178">
        <v>25879735</v>
      </c>
      <c r="AS3446" t="s">
        <v>1921</v>
      </c>
      <c r="AT3446">
        <v>0</v>
      </c>
      <c r="AU3446">
        <v>0</v>
      </c>
      <c r="AV3446">
        <v>890480123</v>
      </c>
      <c r="AW3446" t="s">
        <v>1920</v>
      </c>
      <c r="AX3446">
        <v>5</v>
      </c>
      <c r="BC3446">
        <v>1</v>
      </c>
      <c r="BD3446">
        <v>7</v>
      </c>
      <c r="BE3446">
        <v>2</v>
      </c>
    </row>
    <row r="3447" spans="1:57" x14ac:dyDescent="0.25">
      <c r="A3447" s="179">
        <f t="shared" si="53"/>
        <v>195499</v>
      </c>
      <c r="B3447" t="s">
        <v>1923</v>
      </c>
      <c r="C3447">
        <v>73100494</v>
      </c>
      <c r="D3447">
        <v>144105</v>
      </c>
      <c r="E3447">
        <v>4</v>
      </c>
      <c r="F3447">
        <v>550023511</v>
      </c>
      <c r="G3447" s="180">
        <v>43869</v>
      </c>
      <c r="H3447" s="180">
        <v>44985</v>
      </c>
      <c r="I3447">
        <v>0</v>
      </c>
      <c r="J3447">
        <v>1</v>
      </c>
      <c r="K3447">
        <v>13</v>
      </c>
      <c r="L3447">
        <v>30</v>
      </c>
      <c r="M3447">
        <v>2</v>
      </c>
      <c r="N3447" s="170">
        <v>22490513</v>
      </c>
      <c r="O3447" s="170">
        <v>24960000</v>
      </c>
      <c r="P3447" s="178">
        <v>600000</v>
      </c>
      <c r="Q3447" s="178">
        <v>23067</v>
      </c>
      <c r="R3447" s="178">
        <v>427790</v>
      </c>
      <c r="S3447">
        <v>0</v>
      </c>
      <c r="T3447">
        <v>0</v>
      </c>
      <c r="U3447">
        <v>0</v>
      </c>
      <c r="W3447">
        <v>0</v>
      </c>
      <c r="X3447">
        <v>0</v>
      </c>
      <c r="Y3447">
        <v>0</v>
      </c>
      <c r="AB3447" s="180">
        <v>44285</v>
      </c>
      <c r="AC3447">
        <v>1</v>
      </c>
      <c r="AD3447" t="s">
        <v>1922</v>
      </c>
      <c r="AE3447">
        <v>1</v>
      </c>
      <c r="AF3447">
        <v>30</v>
      </c>
      <c r="AG3447">
        <v>0</v>
      </c>
      <c r="AN3447">
        <v>1</v>
      </c>
      <c r="AO3447">
        <v>1</v>
      </c>
      <c r="AR3447" s="178">
        <v>232291</v>
      </c>
      <c r="AS3447" t="s">
        <v>1921</v>
      </c>
      <c r="AT3447">
        <v>0</v>
      </c>
      <c r="AU3447">
        <v>0</v>
      </c>
      <c r="AV3447">
        <v>890480123</v>
      </c>
      <c r="AW3447" t="s">
        <v>1920</v>
      </c>
      <c r="AX3447">
        <v>5</v>
      </c>
      <c r="BC3447">
        <v>2</v>
      </c>
      <c r="BD3447">
        <v>7</v>
      </c>
      <c r="BE3447">
        <v>2</v>
      </c>
    </row>
    <row r="3448" spans="1:57" x14ac:dyDescent="0.25">
      <c r="A3448" s="179">
        <f t="shared" si="53"/>
        <v>195499</v>
      </c>
      <c r="B3448" t="s">
        <v>1923</v>
      </c>
      <c r="C3448">
        <v>73100494</v>
      </c>
      <c r="D3448">
        <v>144105</v>
      </c>
      <c r="E3448">
        <v>4</v>
      </c>
      <c r="F3448">
        <v>550023512</v>
      </c>
      <c r="G3448" s="180">
        <v>43869</v>
      </c>
      <c r="H3448" s="180">
        <v>44985</v>
      </c>
      <c r="I3448">
        <v>0</v>
      </c>
      <c r="J3448">
        <v>1</v>
      </c>
      <c r="K3448">
        <v>13</v>
      </c>
      <c r="L3448">
        <v>30</v>
      </c>
      <c r="M3448">
        <v>2</v>
      </c>
      <c r="N3448" s="170">
        <v>22490513</v>
      </c>
      <c r="O3448" s="170">
        <v>24960000</v>
      </c>
      <c r="P3448" s="178">
        <v>600000</v>
      </c>
      <c r="Q3448" s="178">
        <v>23067</v>
      </c>
      <c r="R3448" s="178">
        <v>427790</v>
      </c>
      <c r="S3448">
        <v>0</v>
      </c>
      <c r="T3448">
        <v>0</v>
      </c>
      <c r="U3448">
        <v>0</v>
      </c>
      <c r="W3448">
        <v>0</v>
      </c>
      <c r="X3448">
        <v>0</v>
      </c>
      <c r="Y3448">
        <v>0</v>
      </c>
      <c r="AB3448" s="180">
        <v>44285</v>
      </c>
      <c r="AC3448">
        <v>1</v>
      </c>
      <c r="AD3448" t="s">
        <v>1922</v>
      </c>
      <c r="AE3448">
        <v>1</v>
      </c>
      <c r="AF3448">
        <v>30</v>
      </c>
      <c r="AG3448">
        <v>0</v>
      </c>
      <c r="AN3448">
        <v>1</v>
      </c>
      <c r="AO3448">
        <v>1</v>
      </c>
      <c r="AR3448" s="178">
        <v>232291</v>
      </c>
      <c r="AS3448" t="s">
        <v>1921</v>
      </c>
      <c r="AT3448">
        <v>0</v>
      </c>
      <c r="AU3448">
        <v>0</v>
      </c>
      <c r="AV3448">
        <v>890480123</v>
      </c>
      <c r="AW3448" t="s">
        <v>1920</v>
      </c>
      <c r="AX3448">
        <v>5</v>
      </c>
      <c r="BC3448">
        <v>2</v>
      </c>
      <c r="BD3448">
        <v>7</v>
      </c>
      <c r="BE3448">
        <v>2</v>
      </c>
    </row>
    <row r="3449" spans="1:57" x14ac:dyDescent="0.25">
      <c r="A3449" s="179">
        <f t="shared" si="53"/>
        <v>195499</v>
      </c>
      <c r="B3449" t="s">
        <v>1923</v>
      </c>
      <c r="C3449">
        <v>73100494</v>
      </c>
      <c r="D3449">
        <v>144105</v>
      </c>
      <c r="E3449">
        <v>4</v>
      </c>
      <c r="F3449">
        <v>550023513</v>
      </c>
      <c r="G3449" s="180">
        <v>43869</v>
      </c>
      <c r="H3449" s="180">
        <v>44985</v>
      </c>
      <c r="I3449">
        <v>0</v>
      </c>
      <c r="J3449">
        <v>1</v>
      </c>
      <c r="K3449">
        <v>13</v>
      </c>
      <c r="L3449">
        <v>30</v>
      </c>
      <c r="M3449">
        <v>2</v>
      </c>
      <c r="N3449" s="170">
        <v>22490513</v>
      </c>
      <c r="O3449" s="170">
        <v>24960000</v>
      </c>
      <c r="P3449" s="178">
        <v>600000</v>
      </c>
      <c r="Q3449" s="178">
        <v>23067</v>
      </c>
      <c r="R3449" s="178">
        <v>427790</v>
      </c>
      <c r="S3449">
        <v>0</v>
      </c>
      <c r="T3449">
        <v>0</v>
      </c>
      <c r="U3449">
        <v>0</v>
      </c>
      <c r="W3449">
        <v>0</v>
      </c>
      <c r="X3449">
        <v>0</v>
      </c>
      <c r="Y3449">
        <v>0</v>
      </c>
      <c r="AB3449" s="180">
        <v>44285</v>
      </c>
      <c r="AC3449">
        <v>1</v>
      </c>
      <c r="AD3449" t="s">
        <v>1922</v>
      </c>
      <c r="AE3449">
        <v>1</v>
      </c>
      <c r="AF3449">
        <v>30</v>
      </c>
      <c r="AG3449">
        <v>0</v>
      </c>
      <c r="AN3449">
        <v>1</v>
      </c>
      <c r="AO3449">
        <v>1</v>
      </c>
      <c r="AR3449" s="178">
        <v>232291</v>
      </c>
      <c r="AS3449" t="s">
        <v>1921</v>
      </c>
      <c r="AT3449">
        <v>0</v>
      </c>
      <c r="AU3449">
        <v>0</v>
      </c>
      <c r="AV3449">
        <v>890480123</v>
      </c>
      <c r="AW3449" t="s">
        <v>1920</v>
      </c>
      <c r="AX3449">
        <v>5</v>
      </c>
      <c r="BC3449">
        <v>2</v>
      </c>
      <c r="BD3449">
        <v>7</v>
      </c>
      <c r="BE3449">
        <v>2</v>
      </c>
    </row>
    <row r="3450" spans="1:57" x14ac:dyDescent="0.25">
      <c r="A3450" s="179">
        <f t="shared" si="53"/>
        <v>195499</v>
      </c>
      <c r="B3450" t="s">
        <v>1923</v>
      </c>
      <c r="C3450">
        <v>73100494</v>
      </c>
      <c r="D3450">
        <v>144105</v>
      </c>
      <c r="E3450">
        <v>4</v>
      </c>
      <c r="F3450">
        <v>550023514</v>
      </c>
      <c r="G3450" s="180">
        <v>43869</v>
      </c>
      <c r="H3450" s="180">
        <v>44985</v>
      </c>
      <c r="I3450">
        <v>0</v>
      </c>
      <c r="J3450">
        <v>1</v>
      </c>
      <c r="K3450">
        <v>13</v>
      </c>
      <c r="L3450">
        <v>30</v>
      </c>
      <c r="M3450">
        <v>2</v>
      </c>
      <c r="N3450" s="170">
        <v>22490513</v>
      </c>
      <c r="O3450" s="170">
        <v>24960000</v>
      </c>
      <c r="P3450" s="178">
        <v>600000</v>
      </c>
      <c r="Q3450" s="178">
        <v>23067</v>
      </c>
      <c r="R3450" s="178">
        <v>427790</v>
      </c>
      <c r="S3450">
        <v>0</v>
      </c>
      <c r="T3450">
        <v>0</v>
      </c>
      <c r="U3450">
        <v>0</v>
      </c>
      <c r="W3450">
        <v>0</v>
      </c>
      <c r="X3450">
        <v>0</v>
      </c>
      <c r="Y3450">
        <v>0</v>
      </c>
      <c r="AB3450" s="180">
        <v>44285</v>
      </c>
      <c r="AC3450">
        <v>1</v>
      </c>
      <c r="AD3450" t="s">
        <v>1922</v>
      </c>
      <c r="AE3450">
        <v>1</v>
      </c>
      <c r="AF3450">
        <v>30</v>
      </c>
      <c r="AG3450">
        <v>0</v>
      </c>
      <c r="AN3450">
        <v>1</v>
      </c>
      <c r="AO3450">
        <v>1</v>
      </c>
      <c r="AR3450" s="178">
        <v>232291</v>
      </c>
      <c r="AS3450" t="s">
        <v>1921</v>
      </c>
      <c r="AT3450">
        <v>0</v>
      </c>
      <c r="AU3450">
        <v>0</v>
      </c>
      <c r="AV3450">
        <v>890480123</v>
      </c>
      <c r="AW3450" t="s">
        <v>1920</v>
      </c>
      <c r="AX3450">
        <v>5</v>
      </c>
      <c r="BC3450">
        <v>2</v>
      </c>
      <c r="BD3450">
        <v>7</v>
      </c>
      <c r="BE3450">
        <v>2</v>
      </c>
    </row>
    <row r="3451" spans="1:57" x14ac:dyDescent="0.25">
      <c r="A3451" s="179">
        <f t="shared" si="53"/>
        <v>202250</v>
      </c>
      <c r="B3451" t="s">
        <v>1923</v>
      </c>
      <c r="C3451">
        <v>73100494</v>
      </c>
      <c r="D3451">
        <v>144105</v>
      </c>
      <c r="E3451">
        <v>4</v>
      </c>
      <c r="F3451">
        <v>550023638</v>
      </c>
      <c r="G3451" s="180">
        <v>43890</v>
      </c>
      <c r="H3451" s="180">
        <v>45015</v>
      </c>
      <c r="I3451">
        <v>0</v>
      </c>
      <c r="J3451">
        <v>1</v>
      </c>
      <c r="K3451">
        <v>12</v>
      </c>
      <c r="L3451">
        <v>30</v>
      </c>
      <c r="M3451">
        <v>2</v>
      </c>
      <c r="N3451" s="170">
        <v>22490513</v>
      </c>
      <c r="O3451" s="170">
        <v>24960000</v>
      </c>
      <c r="P3451" s="178">
        <v>600000</v>
      </c>
      <c r="Q3451" s="178">
        <v>23067</v>
      </c>
      <c r="R3451" s="178">
        <v>442562</v>
      </c>
      <c r="S3451">
        <v>0</v>
      </c>
      <c r="T3451">
        <v>0</v>
      </c>
      <c r="U3451">
        <v>0</v>
      </c>
      <c r="W3451">
        <v>0</v>
      </c>
      <c r="X3451">
        <v>0</v>
      </c>
      <c r="Y3451">
        <v>0</v>
      </c>
      <c r="AB3451" s="180">
        <v>44285</v>
      </c>
      <c r="AC3451">
        <v>1</v>
      </c>
      <c r="AD3451" t="s">
        <v>1922</v>
      </c>
      <c r="AE3451">
        <v>1</v>
      </c>
      <c r="AF3451">
        <v>30</v>
      </c>
      <c r="AG3451">
        <v>0</v>
      </c>
      <c r="AN3451">
        <v>1</v>
      </c>
      <c r="AO3451">
        <v>1</v>
      </c>
      <c r="AR3451" s="178">
        <v>240312</v>
      </c>
      <c r="AS3451" t="s">
        <v>1921</v>
      </c>
      <c r="AT3451">
        <v>0</v>
      </c>
      <c r="AU3451">
        <v>0</v>
      </c>
      <c r="AV3451">
        <v>890480123</v>
      </c>
      <c r="AW3451" t="s">
        <v>1920</v>
      </c>
      <c r="AX3451">
        <v>5</v>
      </c>
      <c r="BC3451">
        <v>2</v>
      </c>
      <c r="BD3451">
        <v>7</v>
      </c>
      <c r="BE3451">
        <v>2</v>
      </c>
    </row>
    <row r="3452" spans="1:57" x14ac:dyDescent="0.25">
      <c r="A3452" s="179">
        <f t="shared" si="53"/>
        <v>202250</v>
      </c>
      <c r="B3452" t="s">
        <v>1923</v>
      </c>
      <c r="C3452">
        <v>73100494</v>
      </c>
      <c r="D3452">
        <v>144105</v>
      </c>
      <c r="E3452">
        <v>4</v>
      </c>
      <c r="F3452">
        <v>550023639</v>
      </c>
      <c r="G3452" s="180">
        <v>43890</v>
      </c>
      <c r="H3452" s="180">
        <v>45015</v>
      </c>
      <c r="I3452">
        <v>0</v>
      </c>
      <c r="J3452">
        <v>1</v>
      </c>
      <c r="K3452">
        <v>12</v>
      </c>
      <c r="L3452">
        <v>30</v>
      </c>
      <c r="M3452">
        <v>2</v>
      </c>
      <c r="N3452" s="170">
        <v>22490513</v>
      </c>
      <c r="O3452" s="170">
        <v>24960000</v>
      </c>
      <c r="P3452" s="178">
        <v>600000</v>
      </c>
      <c r="Q3452" s="178">
        <v>23067</v>
      </c>
      <c r="R3452" s="178">
        <v>442562</v>
      </c>
      <c r="S3452">
        <v>0</v>
      </c>
      <c r="T3452">
        <v>0</v>
      </c>
      <c r="U3452">
        <v>0</v>
      </c>
      <c r="W3452">
        <v>0</v>
      </c>
      <c r="X3452">
        <v>0</v>
      </c>
      <c r="Y3452">
        <v>0</v>
      </c>
      <c r="AB3452" s="180">
        <v>44285</v>
      </c>
      <c r="AC3452">
        <v>1</v>
      </c>
      <c r="AD3452" t="s">
        <v>1922</v>
      </c>
      <c r="AE3452">
        <v>1</v>
      </c>
      <c r="AF3452">
        <v>30</v>
      </c>
      <c r="AG3452">
        <v>0</v>
      </c>
      <c r="AN3452">
        <v>1</v>
      </c>
      <c r="AO3452">
        <v>1</v>
      </c>
      <c r="AR3452" s="178">
        <v>240312</v>
      </c>
      <c r="AS3452" t="s">
        <v>1921</v>
      </c>
      <c r="AT3452">
        <v>0</v>
      </c>
      <c r="AU3452">
        <v>0</v>
      </c>
      <c r="AV3452">
        <v>890480123</v>
      </c>
      <c r="AW3452" t="s">
        <v>1920</v>
      </c>
      <c r="AX3452">
        <v>5</v>
      </c>
      <c r="BC3452">
        <v>2</v>
      </c>
      <c r="BD3452">
        <v>7</v>
      </c>
      <c r="BE3452">
        <v>2</v>
      </c>
    </row>
    <row r="3453" spans="1:57" x14ac:dyDescent="0.25">
      <c r="A3453" s="179">
        <f t="shared" si="53"/>
        <v>202250</v>
      </c>
      <c r="B3453" t="s">
        <v>1923</v>
      </c>
      <c r="C3453">
        <v>73100494</v>
      </c>
      <c r="D3453">
        <v>144105</v>
      </c>
      <c r="E3453">
        <v>4</v>
      </c>
      <c r="F3453">
        <v>550023640</v>
      </c>
      <c r="G3453" s="180">
        <v>43890</v>
      </c>
      <c r="H3453" s="180">
        <v>45015</v>
      </c>
      <c r="I3453">
        <v>0</v>
      </c>
      <c r="J3453">
        <v>1</v>
      </c>
      <c r="K3453">
        <v>12</v>
      </c>
      <c r="L3453">
        <v>30</v>
      </c>
      <c r="M3453">
        <v>2</v>
      </c>
      <c r="N3453" s="170">
        <v>22490513</v>
      </c>
      <c r="O3453" s="170">
        <v>24960000</v>
      </c>
      <c r="P3453" s="178">
        <v>600000</v>
      </c>
      <c r="Q3453" s="178">
        <v>23067</v>
      </c>
      <c r="R3453" s="178">
        <v>442562</v>
      </c>
      <c r="S3453">
        <v>0</v>
      </c>
      <c r="T3453">
        <v>0</v>
      </c>
      <c r="U3453">
        <v>0</v>
      </c>
      <c r="W3453">
        <v>0</v>
      </c>
      <c r="X3453">
        <v>0</v>
      </c>
      <c r="Y3453">
        <v>0</v>
      </c>
      <c r="AB3453" s="180">
        <v>44285</v>
      </c>
      <c r="AC3453">
        <v>1</v>
      </c>
      <c r="AD3453" t="s">
        <v>1922</v>
      </c>
      <c r="AE3453">
        <v>1</v>
      </c>
      <c r="AF3453">
        <v>30</v>
      </c>
      <c r="AG3453">
        <v>0</v>
      </c>
      <c r="AN3453">
        <v>1</v>
      </c>
      <c r="AO3453">
        <v>1</v>
      </c>
      <c r="AR3453" s="178">
        <v>240312</v>
      </c>
      <c r="AS3453" t="s">
        <v>1921</v>
      </c>
      <c r="AT3453">
        <v>0</v>
      </c>
      <c r="AU3453">
        <v>0</v>
      </c>
      <c r="AV3453">
        <v>890480123</v>
      </c>
      <c r="AW3453" t="s">
        <v>1920</v>
      </c>
      <c r="AX3453">
        <v>5</v>
      </c>
      <c r="BC3453">
        <v>2</v>
      </c>
      <c r="BD3453">
        <v>7</v>
      </c>
      <c r="BE3453">
        <v>2</v>
      </c>
    </row>
    <row r="3454" spans="1:57" x14ac:dyDescent="0.25">
      <c r="A3454" s="179">
        <f t="shared" si="53"/>
        <v>202250</v>
      </c>
      <c r="B3454" t="s">
        <v>1923</v>
      </c>
      <c r="C3454">
        <v>73100494</v>
      </c>
      <c r="D3454">
        <v>144105</v>
      </c>
      <c r="E3454">
        <v>4</v>
      </c>
      <c r="F3454">
        <v>550023641</v>
      </c>
      <c r="G3454" s="180">
        <v>43890</v>
      </c>
      <c r="H3454" s="180">
        <v>45015</v>
      </c>
      <c r="I3454">
        <v>0</v>
      </c>
      <c r="J3454">
        <v>1</v>
      </c>
      <c r="K3454">
        <v>12</v>
      </c>
      <c r="L3454">
        <v>30</v>
      </c>
      <c r="M3454">
        <v>2</v>
      </c>
      <c r="N3454" s="170">
        <v>22490513</v>
      </c>
      <c r="O3454" s="170">
        <v>24960000</v>
      </c>
      <c r="P3454" s="178">
        <v>600000</v>
      </c>
      <c r="Q3454" s="178">
        <v>23067</v>
      </c>
      <c r="R3454" s="178">
        <v>442562</v>
      </c>
      <c r="S3454">
        <v>0</v>
      </c>
      <c r="T3454">
        <v>0</v>
      </c>
      <c r="U3454">
        <v>0</v>
      </c>
      <c r="W3454">
        <v>0</v>
      </c>
      <c r="X3454">
        <v>0</v>
      </c>
      <c r="Y3454">
        <v>0</v>
      </c>
      <c r="AB3454" s="180">
        <v>44285</v>
      </c>
      <c r="AC3454">
        <v>1</v>
      </c>
      <c r="AD3454" t="s">
        <v>1922</v>
      </c>
      <c r="AE3454">
        <v>1</v>
      </c>
      <c r="AF3454">
        <v>30</v>
      </c>
      <c r="AG3454">
        <v>0</v>
      </c>
      <c r="AN3454">
        <v>1</v>
      </c>
      <c r="AO3454">
        <v>1</v>
      </c>
      <c r="AR3454" s="178">
        <v>240312</v>
      </c>
      <c r="AS3454" t="s">
        <v>1921</v>
      </c>
      <c r="AT3454">
        <v>0</v>
      </c>
      <c r="AU3454">
        <v>0</v>
      </c>
      <c r="AV3454">
        <v>890480123</v>
      </c>
      <c r="AW3454" t="s">
        <v>1920</v>
      </c>
      <c r="AX3454">
        <v>5</v>
      </c>
      <c r="BC3454">
        <v>2</v>
      </c>
      <c r="BD3454">
        <v>7</v>
      </c>
      <c r="BE3454">
        <v>2</v>
      </c>
    </row>
    <row r="3455" spans="1:57" x14ac:dyDescent="0.25">
      <c r="A3455" s="179">
        <f t="shared" si="53"/>
        <v>208493</v>
      </c>
      <c r="B3455" t="s">
        <v>1923</v>
      </c>
      <c r="C3455">
        <v>73100494</v>
      </c>
      <c r="D3455">
        <v>144105</v>
      </c>
      <c r="E3455">
        <v>4</v>
      </c>
      <c r="F3455">
        <v>550023642</v>
      </c>
      <c r="G3455" s="180">
        <v>43890</v>
      </c>
      <c r="H3455" s="180">
        <v>45015</v>
      </c>
      <c r="I3455">
        <v>0</v>
      </c>
      <c r="J3455">
        <v>1</v>
      </c>
      <c r="K3455">
        <v>11</v>
      </c>
      <c r="L3455">
        <v>30</v>
      </c>
      <c r="M3455">
        <v>2</v>
      </c>
      <c r="N3455" s="170">
        <v>22490513</v>
      </c>
      <c r="O3455" s="170">
        <v>24960000</v>
      </c>
      <c r="P3455" s="178">
        <v>600000</v>
      </c>
      <c r="Q3455" s="178">
        <v>23067</v>
      </c>
      <c r="R3455" s="178">
        <v>456223</v>
      </c>
      <c r="S3455">
        <v>158</v>
      </c>
      <c r="T3455">
        <v>0</v>
      </c>
      <c r="U3455">
        <v>0</v>
      </c>
      <c r="W3455">
        <v>0</v>
      </c>
      <c r="X3455">
        <v>0</v>
      </c>
      <c r="Y3455">
        <v>0</v>
      </c>
      <c r="AB3455" s="180">
        <v>44285</v>
      </c>
      <c r="AC3455">
        <v>1</v>
      </c>
      <c r="AD3455" t="s">
        <v>1922</v>
      </c>
      <c r="AE3455">
        <v>1</v>
      </c>
      <c r="AF3455">
        <v>30</v>
      </c>
      <c r="AG3455">
        <v>0</v>
      </c>
      <c r="AN3455">
        <v>1</v>
      </c>
      <c r="AO3455">
        <v>1</v>
      </c>
      <c r="AR3455" s="178">
        <v>247730</v>
      </c>
      <c r="AS3455" t="s">
        <v>1921</v>
      </c>
      <c r="AT3455">
        <v>0</v>
      </c>
      <c r="AU3455">
        <v>0</v>
      </c>
      <c r="AV3455">
        <v>890480123</v>
      </c>
      <c r="AW3455" t="s">
        <v>1920</v>
      </c>
      <c r="AX3455">
        <v>5</v>
      </c>
      <c r="BC3455">
        <v>2</v>
      </c>
      <c r="BD3455">
        <v>7</v>
      </c>
      <c r="BE3455">
        <v>2</v>
      </c>
    </row>
    <row r="3456" spans="1:57" x14ac:dyDescent="0.25">
      <c r="A3456" s="179">
        <f t="shared" si="53"/>
        <v>356568</v>
      </c>
      <c r="B3456" t="s">
        <v>1923</v>
      </c>
      <c r="C3456">
        <v>73100494</v>
      </c>
      <c r="D3456">
        <v>144105</v>
      </c>
      <c r="E3456">
        <v>4</v>
      </c>
      <c r="F3456">
        <v>550024619</v>
      </c>
      <c r="G3456" s="180">
        <v>44123</v>
      </c>
      <c r="H3456" s="180">
        <v>45260</v>
      </c>
      <c r="I3456">
        <v>0</v>
      </c>
      <c r="J3456">
        <v>1</v>
      </c>
      <c r="K3456">
        <v>3</v>
      </c>
      <c r="L3456">
        <v>30</v>
      </c>
      <c r="M3456">
        <v>2</v>
      </c>
      <c r="N3456" s="170">
        <v>22490513</v>
      </c>
      <c r="O3456" s="170">
        <v>24960000</v>
      </c>
      <c r="P3456" s="178">
        <v>831700</v>
      </c>
      <c r="Q3456" s="178">
        <v>31974</v>
      </c>
      <c r="R3456" s="178">
        <v>780239</v>
      </c>
      <c r="S3456">
        <v>16559</v>
      </c>
      <c r="T3456">
        <v>0</v>
      </c>
      <c r="U3456">
        <v>0</v>
      </c>
      <c r="W3456">
        <v>0</v>
      </c>
      <c r="X3456">
        <v>0</v>
      </c>
      <c r="Y3456">
        <v>0</v>
      </c>
      <c r="AB3456" s="180">
        <v>44253</v>
      </c>
      <c r="AC3456">
        <v>1</v>
      </c>
      <c r="AD3456" t="s">
        <v>1922</v>
      </c>
      <c r="AE3456">
        <v>1</v>
      </c>
      <c r="AF3456">
        <v>30</v>
      </c>
      <c r="AG3456">
        <v>0</v>
      </c>
      <c r="AN3456">
        <v>1</v>
      </c>
      <c r="AO3456">
        <v>1</v>
      </c>
      <c r="AR3456" s="178">
        <v>423671</v>
      </c>
      <c r="AS3456" t="s">
        <v>1921</v>
      </c>
      <c r="AT3456">
        <v>0</v>
      </c>
      <c r="AU3456">
        <v>0</v>
      </c>
      <c r="AV3456">
        <v>890480123</v>
      </c>
      <c r="AW3456" t="s">
        <v>1920</v>
      </c>
      <c r="AX3456">
        <v>5</v>
      </c>
      <c r="BC3456">
        <v>2</v>
      </c>
      <c r="BD3456">
        <v>7</v>
      </c>
      <c r="BE3456">
        <v>2</v>
      </c>
    </row>
    <row r="3457" spans="1:57" x14ac:dyDescent="0.25">
      <c r="A3457" s="179">
        <f t="shared" si="53"/>
        <v>167982</v>
      </c>
      <c r="B3457" t="s">
        <v>1923</v>
      </c>
      <c r="C3457">
        <v>73100494</v>
      </c>
      <c r="D3457">
        <v>144105</v>
      </c>
      <c r="E3457">
        <v>4</v>
      </c>
      <c r="F3457">
        <v>550024620</v>
      </c>
      <c r="G3457" s="180">
        <v>44123</v>
      </c>
      <c r="H3457" s="180">
        <v>45260</v>
      </c>
      <c r="I3457">
        <v>0</v>
      </c>
      <c r="J3457">
        <v>1</v>
      </c>
      <c r="K3457">
        <v>4</v>
      </c>
      <c r="L3457">
        <v>30</v>
      </c>
      <c r="M3457">
        <v>2</v>
      </c>
      <c r="N3457" s="170">
        <v>22490513</v>
      </c>
      <c r="O3457" s="170">
        <v>24960000</v>
      </c>
      <c r="P3457" s="178">
        <v>400000</v>
      </c>
      <c r="Q3457" s="178">
        <v>15378</v>
      </c>
      <c r="R3457" s="178">
        <v>367578</v>
      </c>
      <c r="S3457">
        <v>0</v>
      </c>
      <c r="T3457">
        <v>0</v>
      </c>
      <c r="U3457">
        <v>0</v>
      </c>
      <c r="W3457">
        <v>0</v>
      </c>
      <c r="X3457">
        <v>0</v>
      </c>
      <c r="Y3457">
        <v>0</v>
      </c>
      <c r="AB3457" s="180">
        <v>44285</v>
      </c>
      <c r="AC3457">
        <v>1</v>
      </c>
      <c r="AD3457" t="s">
        <v>1922</v>
      </c>
      <c r="AE3457">
        <v>1</v>
      </c>
      <c r="AF3457">
        <v>30</v>
      </c>
      <c r="AG3457">
        <v>0</v>
      </c>
      <c r="AN3457">
        <v>1</v>
      </c>
      <c r="AO3457">
        <v>1</v>
      </c>
      <c r="AR3457" s="178">
        <v>199596</v>
      </c>
      <c r="AS3457" t="s">
        <v>1921</v>
      </c>
      <c r="AT3457">
        <v>0</v>
      </c>
      <c r="AU3457">
        <v>0</v>
      </c>
      <c r="AV3457">
        <v>890480123</v>
      </c>
      <c r="AW3457" t="s">
        <v>1920</v>
      </c>
      <c r="AX3457">
        <v>5</v>
      </c>
      <c r="BC3457">
        <v>2</v>
      </c>
      <c r="BD3457">
        <v>7</v>
      </c>
      <c r="BE3457">
        <v>2</v>
      </c>
    </row>
    <row r="3458" spans="1:57" x14ac:dyDescent="0.25">
      <c r="A3458" s="179">
        <f t="shared" ref="A3458:A3521" si="54">IF(+R3458&gt;AR3458,R3458-AR3458,0)</f>
        <v>251975</v>
      </c>
      <c r="B3458" t="s">
        <v>1923</v>
      </c>
      <c r="C3458">
        <v>73100494</v>
      </c>
      <c r="D3458">
        <v>144105</v>
      </c>
      <c r="E3458">
        <v>4</v>
      </c>
      <c r="F3458">
        <v>550024628</v>
      </c>
      <c r="G3458" s="180">
        <v>44127</v>
      </c>
      <c r="H3458" s="180">
        <v>45260</v>
      </c>
      <c r="I3458">
        <v>0</v>
      </c>
      <c r="J3458">
        <v>1</v>
      </c>
      <c r="K3458">
        <v>4</v>
      </c>
      <c r="L3458">
        <v>30</v>
      </c>
      <c r="M3458">
        <v>2</v>
      </c>
      <c r="N3458" s="170">
        <v>22490513</v>
      </c>
      <c r="O3458" s="170">
        <v>24960000</v>
      </c>
      <c r="P3458" s="178">
        <v>600000</v>
      </c>
      <c r="Q3458" s="178">
        <v>23066</v>
      </c>
      <c r="R3458" s="178">
        <v>551371</v>
      </c>
      <c r="S3458">
        <v>0</v>
      </c>
      <c r="T3458">
        <v>0</v>
      </c>
      <c r="U3458">
        <v>0</v>
      </c>
      <c r="W3458">
        <v>0</v>
      </c>
      <c r="X3458">
        <v>0</v>
      </c>
      <c r="Y3458">
        <v>0</v>
      </c>
      <c r="AB3458" s="180">
        <v>44285</v>
      </c>
      <c r="AC3458">
        <v>1</v>
      </c>
      <c r="AD3458" t="s">
        <v>1922</v>
      </c>
      <c r="AE3458">
        <v>1</v>
      </c>
      <c r="AF3458">
        <v>30</v>
      </c>
      <c r="AG3458">
        <v>0</v>
      </c>
      <c r="AN3458">
        <v>1</v>
      </c>
      <c r="AO3458">
        <v>1</v>
      </c>
      <c r="AR3458" s="178">
        <v>299396</v>
      </c>
      <c r="AS3458" t="s">
        <v>1921</v>
      </c>
      <c r="AT3458">
        <v>0</v>
      </c>
      <c r="AU3458">
        <v>0</v>
      </c>
      <c r="AV3458">
        <v>890480123</v>
      </c>
      <c r="AW3458" t="s">
        <v>1920</v>
      </c>
      <c r="AX3458">
        <v>5</v>
      </c>
      <c r="BC3458">
        <v>2</v>
      </c>
      <c r="BD3458">
        <v>7</v>
      </c>
      <c r="BE3458">
        <v>2</v>
      </c>
    </row>
    <row r="3459" spans="1:57" x14ac:dyDescent="0.25">
      <c r="A3459" s="179">
        <f t="shared" si="54"/>
        <v>82229</v>
      </c>
      <c r="B3459" t="s">
        <v>1923</v>
      </c>
      <c r="C3459">
        <v>73100494</v>
      </c>
      <c r="D3459">
        <v>144105</v>
      </c>
      <c r="E3459">
        <v>4</v>
      </c>
      <c r="F3459">
        <v>550024631</v>
      </c>
      <c r="G3459" s="180">
        <v>44127</v>
      </c>
      <c r="H3459" s="180">
        <v>45260</v>
      </c>
      <c r="I3459">
        <v>0</v>
      </c>
      <c r="J3459">
        <v>1</v>
      </c>
      <c r="K3459">
        <v>4</v>
      </c>
      <c r="L3459">
        <v>30</v>
      </c>
      <c r="M3459">
        <v>2</v>
      </c>
      <c r="N3459" s="170">
        <v>22490513</v>
      </c>
      <c r="O3459" s="170">
        <v>24960000</v>
      </c>
      <c r="P3459" s="178">
        <v>195800</v>
      </c>
      <c r="Q3459" s="178">
        <v>7527</v>
      </c>
      <c r="R3459" s="178">
        <v>179932</v>
      </c>
      <c r="S3459">
        <v>0</v>
      </c>
      <c r="T3459">
        <v>0</v>
      </c>
      <c r="U3459">
        <v>0</v>
      </c>
      <c r="W3459">
        <v>0</v>
      </c>
      <c r="X3459">
        <v>0</v>
      </c>
      <c r="Y3459">
        <v>0</v>
      </c>
      <c r="AB3459" s="180">
        <v>44285</v>
      </c>
      <c r="AC3459">
        <v>1</v>
      </c>
      <c r="AD3459" t="s">
        <v>1922</v>
      </c>
      <c r="AE3459">
        <v>1</v>
      </c>
      <c r="AF3459">
        <v>30</v>
      </c>
      <c r="AG3459">
        <v>0</v>
      </c>
      <c r="AN3459">
        <v>1</v>
      </c>
      <c r="AO3459">
        <v>1</v>
      </c>
      <c r="AR3459" s="178">
        <v>97703</v>
      </c>
      <c r="AS3459" t="s">
        <v>1921</v>
      </c>
      <c r="AT3459">
        <v>0</v>
      </c>
      <c r="AU3459">
        <v>0</v>
      </c>
      <c r="AV3459">
        <v>890480123</v>
      </c>
      <c r="AW3459" t="s">
        <v>1920</v>
      </c>
      <c r="AX3459">
        <v>5</v>
      </c>
      <c r="BC3459">
        <v>2</v>
      </c>
      <c r="BD3459">
        <v>7</v>
      </c>
      <c r="BE3459">
        <v>2</v>
      </c>
    </row>
    <row r="3460" spans="1:57" x14ac:dyDescent="0.25">
      <c r="A3460" s="179">
        <f t="shared" si="54"/>
        <v>167982</v>
      </c>
      <c r="B3460" t="s">
        <v>1923</v>
      </c>
      <c r="C3460">
        <v>73100494</v>
      </c>
      <c r="D3460">
        <v>144105</v>
      </c>
      <c r="E3460">
        <v>4</v>
      </c>
      <c r="F3460">
        <v>550024651</v>
      </c>
      <c r="G3460" s="180">
        <v>44131</v>
      </c>
      <c r="H3460" s="180">
        <v>45260</v>
      </c>
      <c r="I3460">
        <v>0</v>
      </c>
      <c r="J3460">
        <v>1</v>
      </c>
      <c r="K3460">
        <v>4</v>
      </c>
      <c r="L3460">
        <v>30</v>
      </c>
      <c r="M3460">
        <v>2</v>
      </c>
      <c r="N3460" s="170">
        <v>22490513</v>
      </c>
      <c r="O3460" s="170">
        <v>24960000</v>
      </c>
      <c r="P3460" s="178">
        <v>400000</v>
      </c>
      <c r="Q3460" s="178">
        <v>15378</v>
      </c>
      <c r="R3460" s="178">
        <v>367578</v>
      </c>
      <c r="S3460">
        <v>0</v>
      </c>
      <c r="T3460">
        <v>0</v>
      </c>
      <c r="U3460">
        <v>0</v>
      </c>
      <c r="W3460">
        <v>0</v>
      </c>
      <c r="X3460">
        <v>0</v>
      </c>
      <c r="Y3460">
        <v>0</v>
      </c>
      <c r="AB3460" s="180">
        <v>44285</v>
      </c>
      <c r="AC3460">
        <v>1</v>
      </c>
      <c r="AD3460" t="s">
        <v>1922</v>
      </c>
      <c r="AE3460">
        <v>1</v>
      </c>
      <c r="AF3460">
        <v>30</v>
      </c>
      <c r="AG3460">
        <v>0</v>
      </c>
      <c r="AN3460">
        <v>1</v>
      </c>
      <c r="AO3460">
        <v>1</v>
      </c>
      <c r="AR3460" s="178">
        <v>199596</v>
      </c>
      <c r="AS3460" t="s">
        <v>1921</v>
      </c>
      <c r="AT3460">
        <v>0</v>
      </c>
      <c r="AU3460">
        <v>0</v>
      </c>
      <c r="AV3460">
        <v>890480123</v>
      </c>
      <c r="AW3460" t="s">
        <v>1920</v>
      </c>
      <c r="AX3460">
        <v>5</v>
      </c>
      <c r="BC3460">
        <v>2</v>
      </c>
      <c r="BD3460">
        <v>7</v>
      </c>
      <c r="BE3460">
        <v>2</v>
      </c>
    </row>
    <row r="3461" spans="1:57" x14ac:dyDescent="0.25">
      <c r="A3461" s="179">
        <f t="shared" si="54"/>
        <v>257687</v>
      </c>
      <c r="B3461" t="s">
        <v>1923</v>
      </c>
      <c r="C3461">
        <v>73100494</v>
      </c>
      <c r="D3461">
        <v>144105</v>
      </c>
      <c r="E3461">
        <v>4</v>
      </c>
      <c r="F3461">
        <v>550024842</v>
      </c>
      <c r="G3461" s="180">
        <v>44153</v>
      </c>
      <c r="H3461" s="180">
        <v>45290</v>
      </c>
      <c r="I3461">
        <v>0</v>
      </c>
      <c r="J3461">
        <v>1</v>
      </c>
      <c r="K3461">
        <v>3</v>
      </c>
      <c r="L3461">
        <v>30</v>
      </c>
      <c r="M3461">
        <v>2</v>
      </c>
      <c r="N3461" s="170">
        <v>22490513</v>
      </c>
      <c r="O3461" s="170">
        <v>24960000</v>
      </c>
      <c r="P3461" s="178">
        <v>600000</v>
      </c>
      <c r="Q3461" s="178">
        <v>23066</v>
      </c>
      <c r="R3461" s="178">
        <v>563869</v>
      </c>
      <c r="S3461">
        <v>0</v>
      </c>
      <c r="T3461">
        <v>0</v>
      </c>
      <c r="U3461">
        <v>0</v>
      </c>
      <c r="W3461">
        <v>0</v>
      </c>
      <c r="X3461">
        <v>0</v>
      </c>
      <c r="Y3461">
        <v>0</v>
      </c>
      <c r="AB3461" s="180">
        <v>44285</v>
      </c>
      <c r="AC3461">
        <v>1</v>
      </c>
      <c r="AD3461" t="s">
        <v>1922</v>
      </c>
      <c r="AE3461">
        <v>1</v>
      </c>
      <c r="AF3461">
        <v>30</v>
      </c>
      <c r="AG3461">
        <v>0</v>
      </c>
      <c r="AN3461">
        <v>1</v>
      </c>
      <c r="AO3461">
        <v>1</v>
      </c>
      <c r="AR3461" s="178">
        <v>306182</v>
      </c>
      <c r="AS3461" t="s">
        <v>1921</v>
      </c>
      <c r="AT3461">
        <v>0</v>
      </c>
      <c r="AU3461">
        <v>0</v>
      </c>
      <c r="AV3461">
        <v>890480123</v>
      </c>
      <c r="AW3461" t="s">
        <v>1920</v>
      </c>
      <c r="AX3461">
        <v>5</v>
      </c>
      <c r="BC3461">
        <v>2</v>
      </c>
      <c r="BD3461">
        <v>7</v>
      </c>
      <c r="BE3461">
        <v>2</v>
      </c>
    </row>
    <row r="3462" spans="1:57" x14ac:dyDescent="0.25">
      <c r="A3462" s="179">
        <f t="shared" si="54"/>
        <v>257687</v>
      </c>
      <c r="B3462" t="s">
        <v>1923</v>
      </c>
      <c r="C3462">
        <v>73100494</v>
      </c>
      <c r="D3462">
        <v>144105</v>
      </c>
      <c r="E3462">
        <v>4</v>
      </c>
      <c r="F3462">
        <v>550024849</v>
      </c>
      <c r="G3462" s="180">
        <v>44154</v>
      </c>
      <c r="H3462" s="180">
        <v>45290</v>
      </c>
      <c r="I3462">
        <v>0</v>
      </c>
      <c r="J3462">
        <v>1</v>
      </c>
      <c r="K3462">
        <v>3</v>
      </c>
      <c r="L3462">
        <v>30</v>
      </c>
      <c r="M3462">
        <v>2</v>
      </c>
      <c r="N3462" s="170">
        <v>22490513</v>
      </c>
      <c r="O3462" s="170">
        <v>24960000</v>
      </c>
      <c r="P3462" s="178">
        <v>600000</v>
      </c>
      <c r="Q3462" s="178">
        <v>23066</v>
      </c>
      <c r="R3462" s="178">
        <v>563869</v>
      </c>
      <c r="S3462">
        <v>0</v>
      </c>
      <c r="T3462">
        <v>0</v>
      </c>
      <c r="U3462">
        <v>0</v>
      </c>
      <c r="W3462">
        <v>0</v>
      </c>
      <c r="X3462">
        <v>0</v>
      </c>
      <c r="Y3462">
        <v>0</v>
      </c>
      <c r="AB3462" s="180">
        <v>44285</v>
      </c>
      <c r="AC3462">
        <v>1</v>
      </c>
      <c r="AD3462" t="s">
        <v>1922</v>
      </c>
      <c r="AE3462">
        <v>1</v>
      </c>
      <c r="AF3462">
        <v>30</v>
      </c>
      <c r="AG3462">
        <v>0</v>
      </c>
      <c r="AN3462">
        <v>1</v>
      </c>
      <c r="AO3462">
        <v>1</v>
      </c>
      <c r="AR3462" s="178">
        <v>306182</v>
      </c>
      <c r="AS3462" t="s">
        <v>1921</v>
      </c>
      <c r="AT3462">
        <v>0</v>
      </c>
      <c r="AU3462">
        <v>0</v>
      </c>
      <c r="AV3462">
        <v>890480123</v>
      </c>
      <c r="AW3462" t="s">
        <v>1920</v>
      </c>
      <c r="AX3462">
        <v>5</v>
      </c>
      <c r="BC3462">
        <v>2</v>
      </c>
      <c r="BD3462">
        <v>7</v>
      </c>
      <c r="BE3462">
        <v>2</v>
      </c>
    </row>
    <row r="3463" spans="1:57" x14ac:dyDescent="0.25">
      <c r="A3463" s="179">
        <f t="shared" si="54"/>
        <v>257687</v>
      </c>
      <c r="B3463" t="s">
        <v>1923</v>
      </c>
      <c r="C3463">
        <v>73100494</v>
      </c>
      <c r="D3463">
        <v>144105</v>
      </c>
      <c r="E3463">
        <v>4</v>
      </c>
      <c r="F3463">
        <v>550024850</v>
      </c>
      <c r="G3463" s="180">
        <v>44154</v>
      </c>
      <c r="H3463" s="180">
        <v>45290</v>
      </c>
      <c r="I3463">
        <v>0</v>
      </c>
      <c r="J3463">
        <v>1</v>
      </c>
      <c r="K3463">
        <v>3</v>
      </c>
      <c r="L3463">
        <v>30</v>
      </c>
      <c r="M3463">
        <v>2</v>
      </c>
      <c r="N3463" s="170">
        <v>22490513</v>
      </c>
      <c r="O3463" s="170">
        <v>24960000</v>
      </c>
      <c r="P3463" s="178">
        <v>600000</v>
      </c>
      <c r="Q3463" s="178">
        <v>23066</v>
      </c>
      <c r="R3463" s="178">
        <v>563869</v>
      </c>
      <c r="S3463">
        <v>0</v>
      </c>
      <c r="T3463">
        <v>0</v>
      </c>
      <c r="U3463">
        <v>0</v>
      </c>
      <c r="W3463">
        <v>0</v>
      </c>
      <c r="X3463">
        <v>0</v>
      </c>
      <c r="Y3463">
        <v>0</v>
      </c>
      <c r="AB3463" s="180">
        <v>44285</v>
      </c>
      <c r="AC3463">
        <v>1</v>
      </c>
      <c r="AD3463" t="s">
        <v>1922</v>
      </c>
      <c r="AE3463">
        <v>1</v>
      </c>
      <c r="AF3463">
        <v>30</v>
      </c>
      <c r="AG3463">
        <v>0</v>
      </c>
      <c r="AN3463">
        <v>1</v>
      </c>
      <c r="AO3463">
        <v>1</v>
      </c>
      <c r="AR3463" s="178">
        <v>306182</v>
      </c>
      <c r="AS3463" t="s">
        <v>1921</v>
      </c>
      <c r="AT3463">
        <v>0</v>
      </c>
      <c r="AU3463">
        <v>0</v>
      </c>
      <c r="AV3463">
        <v>890480123</v>
      </c>
      <c r="AW3463" t="s">
        <v>1920</v>
      </c>
      <c r="AX3463">
        <v>5</v>
      </c>
      <c r="BC3463">
        <v>2</v>
      </c>
      <c r="BD3463">
        <v>7</v>
      </c>
      <c r="BE3463">
        <v>2</v>
      </c>
    </row>
    <row r="3464" spans="1:57" x14ac:dyDescent="0.25">
      <c r="A3464" s="179">
        <f t="shared" si="54"/>
        <v>268113</v>
      </c>
      <c r="B3464" t="s">
        <v>1923</v>
      </c>
      <c r="C3464">
        <v>73100494</v>
      </c>
      <c r="D3464">
        <v>144105</v>
      </c>
      <c r="E3464">
        <v>4</v>
      </c>
      <c r="F3464">
        <v>550025075</v>
      </c>
      <c r="G3464" s="180">
        <v>44196</v>
      </c>
      <c r="H3464" s="180">
        <v>45321</v>
      </c>
      <c r="I3464">
        <v>0</v>
      </c>
      <c r="J3464">
        <v>1</v>
      </c>
      <c r="K3464">
        <v>1</v>
      </c>
      <c r="L3464">
        <v>30</v>
      </c>
      <c r="M3464">
        <v>2</v>
      </c>
      <c r="N3464" s="170">
        <v>22490513</v>
      </c>
      <c r="O3464" s="170">
        <v>24960000</v>
      </c>
      <c r="P3464" s="178">
        <v>600000</v>
      </c>
      <c r="Q3464" s="178">
        <v>23066</v>
      </c>
      <c r="R3464" s="178">
        <v>586684</v>
      </c>
      <c r="S3464">
        <v>12477</v>
      </c>
      <c r="T3464">
        <v>0</v>
      </c>
      <c r="U3464">
        <v>0</v>
      </c>
      <c r="W3464">
        <v>0</v>
      </c>
      <c r="X3464">
        <v>0</v>
      </c>
      <c r="Y3464">
        <v>0</v>
      </c>
      <c r="AB3464" s="180">
        <v>44253</v>
      </c>
      <c r="AC3464">
        <v>1</v>
      </c>
      <c r="AD3464" t="s">
        <v>1922</v>
      </c>
      <c r="AE3464">
        <v>1</v>
      </c>
      <c r="AF3464">
        <v>30</v>
      </c>
      <c r="AG3464">
        <v>0</v>
      </c>
      <c r="AN3464">
        <v>1</v>
      </c>
      <c r="AO3464">
        <v>1</v>
      </c>
      <c r="AR3464" s="178">
        <v>318571</v>
      </c>
      <c r="AS3464" t="s">
        <v>1921</v>
      </c>
      <c r="AT3464">
        <v>0</v>
      </c>
      <c r="AU3464">
        <v>0</v>
      </c>
      <c r="AV3464">
        <v>890480123</v>
      </c>
      <c r="AW3464" t="s">
        <v>1920</v>
      </c>
      <c r="AX3464">
        <v>5</v>
      </c>
      <c r="BC3464">
        <v>2</v>
      </c>
      <c r="BD3464">
        <v>7</v>
      </c>
      <c r="BE3464">
        <v>2</v>
      </c>
    </row>
    <row r="3465" spans="1:57" x14ac:dyDescent="0.25">
      <c r="A3465" s="179">
        <f t="shared" si="54"/>
        <v>268113</v>
      </c>
      <c r="B3465" t="s">
        <v>1923</v>
      </c>
      <c r="C3465">
        <v>73100494</v>
      </c>
      <c r="D3465">
        <v>144105</v>
      </c>
      <c r="E3465">
        <v>4</v>
      </c>
      <c r="F3465">
        <v>550025172</v>
      </c>
      <c r="G3465" s="180">
        <v>44200</v>
      </c>
      <c r="H3465" s="180">
        <v>45321</v>
      </c>
      <c r="I3465">
        <v>0</v>
      </c>
      <c r="J3465">
        <v>1</v>
      </c>
      <c r="K3465">
        <v>1</v>
      </c>
      <c r="L3465">
        <v>30</v>
      </c>
      <c r="M3465">
        <v>2</v>
      </c>
      <c r="N3465" s="170">
        <v>22490513</v>
      </c>
      <c r="O3465" s="170">
        <v>24960000</v>
      </c>
      <c r="P3465" s="178">
        <v>600000</v>
      </c>
      <c r="Q3465" s="178">
        <v>23066</v>
      </c>
      <c r="R3465" s="178">
        <v>586684</v>
      </c>
      <c r="S3465">
        <v>12477</v>
      </c>
      <c r="T3465">
        <v>0</v>
      </c>
      <c r="U3465">
        <v>0</v>
      </c>
      <c r="W3465">
        <v>0</v>
      </c>
      <c r="X3465">
        <v>0</v>
      </c>
      <c r="Y3465">
        <v>0</v>
      </c>
      <c r="AB3465" s="180">
        <v>44253</v>
      </c>
      <c r="AC3465">
        <v>1</v>
      </c>
      <c r="AD3465" t="s">
        <v>1922</v>
      </c>
      <c r="AE3465">
        <v>1</v>
      </c>
      <c r="AF3465">
        <v>30</v>
      </c>
      <c r="AG3465">
        <v>0</v>
      </c>
      <c r="AN3465">
        <v>1</v>
      </c>
      <c r="AO3465">
        <v>1</v>
      </c>
      <c r="AR3465" s="178">
        <v>318571</v>
      </c>
      <c r="AS3465" t="s">
        <v>1921</v>
      </c>
      <c r="AT3465">
        <v>0</v>
      </c>
      <c r="AU3465">
        <v>0</v>
      </c>
      <c r="AV3465">
        <v>890480123</v>
      </c>
      <c r="AW3465" t="s">
        <v>1920</v>
      </c>
      <c r="AX3465">
        <v>5</v>
      </c>
      <c r="BC3465">
        <v>2</v>
      </c>
      <c r="BD3465">
        <v>7</v>
      </c>
      <c r="BE3465">
        <v>2</v>
      </c>
    </row>
    <row r="3466" spans="1:57" x14ac:dyDescent="0.25">
      <c r="A3466" s="179">
        <f t="shared" si="54"/>
        <v>58738</v>
      </c>
      <c r="B3466" t="s">
        <v>1923</v>
      </c>
      <c r="C3466">
        <v>73100494</v>
      </c>
      <c r="D3466">
        <v>144105</v>
      </c>
      <c r="E3466">
        <v>4</v>
      </c>
      <c r="F3466">
        <v>550025174</v>
      </c>
      <c r="G3466" s="180">
        <v>44200</v>
      </c>
      <c r="H3466" s="180">
        <v>45321</v>
      </c>
      <c r="I3466">
        <v>0</v>
      </c>
      <c r="J3466">
        <v>1</v>
      </c>
      <c r="K3466">
        <v>1</v>
      </c>
      <c r="L3466">
        <v>30</v>
      </c>
      <c r="M3466">
        <v>2</v>
      </c>
      <c r="N3466" s="170">
        <v>22490513</v>
      </c>
      <c r="O3466" s="170">
        <v>24960000</v>
      </c>
      <c r="P3466" s="178">
        <v>131450</v>
      </c>
      <c r="Q3466" s="178">
        <v>5053</v>
      </c>
      <c r="R3466" s="178">
        <v>128529</v>
      </c>
      <c r="S3466">
        <v>2721</v>
      </c>
      <c r="T3466">
        <v>0</v>
      </c>
      <c r="U3466">
        <v>0</v>
      </c>
      <c r="W3466">
        <v>0</v>
      </c>
      <c r="X3466">
        <v>0</v>
      </c>
      <c r="Y3466">
        <v>0</v>
      </c>
      <c r="AB3466" s="180">
        <v>44253</v>
      </c>
      <c r="AC3466">
        <v>1</v>
      </c>
      <c r="AD3466" t="s">
        <v>1922</v>
      </c>
      <c r="AE3466">
        <v>1</v>
      </c>
      <c r="AF3466">
        <v>30</v>
      </c>
      <c r="AG3466">
        <v>0</v>
      </c>
      <c r="AN3466">
        <v>1</v>
      </c>
      <c r="AO3466">
        <v>1</v>
      </c>
      <c r="AR3466" s="178">
        <v>69791</v>
      </c>
      <c r="AS3466" t="s">
        <v>1921</v>
      </c>
      <c r="AT3466">
        <v>0</v>
      </c>
      <c r="AU3466">
        <v>0</v>
      </c>
      <c r="AV3466">
        <v>890480123</v>
      </c>
      <c r="AW3466" t="s">
        <v>1920</v>
      </c>
      <c r="AX3466">
        <v>5</v>
      </c>
      <c r="BC3466">
        <v>2</v>
      </c>
      <c r="BD3466">
        <v>7</v>
      </c>
      <c r="BE3466">
        <v>2</v>
      </c>
    </row>
    <row r="3467" spans="1:57" x14ac:dyDescent="0.25">
      <c r="A3467" s="179">
        <f t="shared" si="54"/>
        <v>274199</v>
      </c>
      <c r="B3467" t="s">
        <v>1923</v>
      </c>
      <c r="C3467">
        <v>73100494</v>
      </c>
      <c r="D3467">
        <v>144105</v>
      </c>
      <c r="E3467">
        <v>4</v>
      </c>
      <c r="F3467">
        <v>550025211</v>
      </c>
      <c r="G3467" s="180">
        <v>44217</v>
      </c>
      <c r="H3467" s="180">
        <v>45350</v>
      </c>
      <c r="I3467">
        <v>0</v>
      </c>
      <c r="J3467">
        <v>1</v>
      </c>
      <c r="K3467">
        <v>0</v>
      </c>
      <c r="L3467">
        <v>30</v>
      </c>
      <c r="M3467">
        <v>2</v>
      </c>
      <c r="N3467" s="170">
        <v>22490513</v>
      </c>
      <c r="O3467" s="170">
        <v>24960000</v>
      </c>
      <c r="P3467" s="178">
        <v>600000</v>
      </c>
      <c r="Q3467" s="178">
        <v>23066</v>
      </c>
      <c r="R3467" s="178">
        <v>600000</v>
      </c>
      <c r="S3467">
        <v>11250</v>
      </c>
      <c r="T3467">
        <v>0</v>
      </c>
      <c r="U3467">
        <v>0</v>
      </c>
      <c r="W3467">
        <v>0</v>
      </c>
      <c r="X3467">
        <v>0</v>
      </c>
      <c r="Y3467">
        <v>0</v>
      </c>
      <c r="AB3467" s="180">
        <v>44255</v>
      </c>
      <c r="AC3467">
        <v>1</v>
      </c>
      <c r="AD3467" t="s">
        <v>1922</v>
      </c>
      <c r="AE3467">
        <v>1</v>
      </c>
      <c r="AF3467">
        <v>30</v>
      </c>
      <c r="AG3467">
        <v>0</v>
      </c>
      <c r="AN3467">
        <v>1</v>
      </c>
      <c r="AO3467">
        <v>1</v>
      </c>
      <c r="AR3467" s="178">
        <v>325801</v>
      </c>
      <c r="AS3467" t="s">
        <v>1921</v>
      </c>
      <c r="AT3467">
        <v>0</v>
      </c>
      <c r="AU3467">
        <v>0</v>
      </c>
      <c r="AV3467">
        <v>890480123</v>
      </c>
      <c r="AW3467" t="s">
        <v>1920</v>
      </c>
      <c r="AX3467">
        <v>5</v>
      </c>
      <c r="BC3467">
        <v>2</v>
      </c>
      <c r="BD3467">
        <v>7</v>
      </c>
      <c r="BE3467">
        <v>2</v>
      </c>
    </row>
    <row r="3468" spans="1:57" x14ac:dyDescent="0.25">
      <c r="A3468" s="179">
        <f t="shared" si="54"/>
        <v>137099</v>
      </c>
      <c r="B3468" t="s">
        <v>1923</v>
      </c>
      <c r="C3468">
        <v>73100494</v>
      </c>
      <c r="D3468">
        <v>144105</v>
      </c>
      <c r="E3468">
        <v>4</v>
      </c>
      <c r="F3468">
        <v>550025212</v>
      </c>
      <c r="G3468" s="180">
        <v>44217</v>
      </c>
      <c r="H3468" s="180">
        <v>45350</v>
      </c>
      <c r="I3468">
        <v>0</v>
      </c>
      <c r="J3468">
        <v>1</v>
      </c>
      <c r="K3468">
        <v>0</v>
      </c>
      <c r="L3468">
        <v>30</v>
      </c>
      <c r="M3468">
        <v>2</v>
      </c>
      <c r="N3468" s="170">
        <v>22490513</v>
      </c>
      <c r="O3468" s="170">
        <v>24960000</v>
      </c>
      <c r="P3468" s="178">
        <v>300000</v>
      </c>
      <c r="Q3468" s="178">
        <v>11533</v>
      </c>
      <c r="R3468" s="178">
        <v>300000</v>
      </c>
      <c r="S3468">
        <v>5610</v>
      </c>
      <c r="T3468">
        <v>0</v>
      </c>
      <c r="U3468">
        <v>0</v>
      </c>
      <c r="W3468">
        <v>0</v>
      </c>
      <c r="X3468">
        <v>0</v>
      </c>
      <c r="Y3468">
        <v>0</v>
      </c>
      <c r="AB3468" s="180">
        <v>44255</v>
      </c>
      <c r="AC3468">
        <v>1</v>
      </c>
      <c r="AD3468" t="s">
        <v>1922</v>
      </c>
      <c r="AE3468">
        <v>1</v>
      </c>
      <c r="AF3468">
        <v>30</v>
      </c>
      <c r="AG3468">
        <v>0</v>
      </c>
      <c r="AN3468">
        <v>1</v>
      </c>
      <c r="AO3468">
        <v>1</v>
      </c>
      <c r="AR3468" s="178">
        <v>162901</v>
      </c>
      <c r="AS3468" t="s">
        <v>1921</v>
      </c>
      <c r="AT3468">
        <v>0</v>
      </c>
      <c r="AU3468">
        <v>0</v>
      </c>
      <c r="AV3468">
        <v>890480123</v>
      </c>
      <c r="AW3468" t="s">
        <v>1920</v>
      </c>
      <c r="AX3468">
        <v>5</v>
      </c>
      <c r="BC3468">
        <v>2</v>
      </c>
      <c r="BD3468">
        <v>7</v>
      </c>
      <c r="BE3468">
        <v>2</v>
      </c>
    </row>
    <row r="3469" spans="1:57" x14ac:dyDescent="0.25">
      <c r="A3469" s="179">
        <f t="shared" si="54"/>
        <v>74182</v>
      </c>
      <c r="B3469" t="s">
        <v>1923</v>
      </c>
      <c r="C3469">
        <v>73100494</v>
      </c>
      <c r="D3469">
        <v>144105</v>
      </c>
      <c r="E3469">
        <v>4</v>
      </c>
      <c r="F3469">
        <v>550025248</v>
      </c>
      <c r="G3469" s="180">
        <v>44226</v>
      </c>
      <c r="H3469" s="180">
        <v>45321</v>
      </c>
      <c r="I3469">
        <v>0</v>
      </c>
      <c r="J3469">
        <v>1</v>
      </c>
      <c r="K3469">
        <v>2</v>
      </c>
      <c r="L3469">
        <v>30</v>
      </c>
      <c r="M3469">
        <v>2</v>
      </c>
      <c r="N3469" s="170">
        <v>22490513</v>
      </c>
      <c r="O3469" s="170">
        <v>24960000</v>
      </c>
      <c r="P3469" s="178">
        <v>169050</v>
      </c>
      <c r="Q3469" s="178">
        <v>6499</v>
      </c>
      <c r="R3469" s="178">
        <v>162326</v>
      </c>
      <c r="S3469">
        <v>0</v>
      </c>
      <c r="T3469">
        <v>0</v>
      </c>
      <c r="U3469">
        <v>0</v>
      </c>
      <c r="W3469">
        <v>0</v>
      </c>
      <c r="X3469">
        <v>0</v>
      </c>
      <c r="Y3469">
        <v>0</v>
      </c>
      <c r="AB3469" s="180">
        <v>44285</v>
      </c>
      <c r="AC3469">
        <v>1</v>
      </c>
      <c r="AD3469" t="s">
        <v>1922</v>
      </c>
      <c r="AE3469">
        <v>1</v>
      </c>
      <c r="AF3469">
        <v>30</v>
      </c>
      <c r="AG3469">
        <v>0</v>
      </c>
      <c r="AN3469">
        <v>1</v>
      </c>
      <c r="AO3469">
        <v>1</v>
      </c>
      <c r="AR3469" s="178">
        <v>88144</v>
      </c>
      <c r="AS3469" t="s">
        <v>1921</v>
      </c>
      <c r="AT3469">
        <v>0</v>
      </c>
      <c r="AU3469">
        <v>0</v>
      </c>
      <c r="AV3469">
        <v>890480123</v>
      </c>
      <c r="AW3469" t="s">
        <v>1920</v>
      </c>
      <c r="AX3469">
        <v>5</v>
      </c>
      <c r="BC3469">
        <v>2</v>
      </c>
      <c r="BD3469">
        <v>7</v>
      </c>
      <c r="BE3469">
        <v>2</v>
      </c>
    </row>
    <row r="3470" spans="1:57" x14ac:dyDescent="0.25">
      <c r="A3470" s="179">
        <f t="shared" si="54"/>
        <v>87764</v>
      </c>
      <c r="B3470" t="s">
        <v>1923</v>
      </c>
      <c r="C3470">
        <v>73100494</v>
      </c>
      <c r="D3470">
        <v>144105</v>
      </c>
      <c r="E3470">
        <v>4</v>
      </c>
      <c r="F3470">
        <v>550025249</v>
      </c>
      <c r="G3470" s="180">
        <v>44226</v>
      </c>
      <c r="H3470" s="180">
        <v>45321</v>
      </c>
      <c r="I3470">
        <v>0</v>
      </c>
      <c r="J3470">
        <v>1</v>
      </c>
      <c r="K3470">
        <v>2</v>
      </c>
      <c r="L3470">
        <v>30</v>
      </c>
      <c r="M3470">
        <v>2</v>
      </c>
      <c r="N3470" s="170">
        <v>22490513</v>
      </c>
      <c r="O3470" s="170">
        <v>24960000</v>
      </c>
      <c r="P3470" s="178">
        <v>200000</v>
      </c>
      <c r="Q3470" s="178">
        <v>7689</v>
      </c>
      <c r="R3470" s="178">
        <v>192045</v>
      </c>
      <c r="S3470">
        <v>0</v>
      </c>
      <c r="T3470">
        <v>0</v>
      </c>
      <c r="U3470">
        <v>0</v>
      </c>
      <c r="W3470">
        <v>0</v>
      </c>
      <c r="X3470">
        <v>0</v>
      </c>
      <c r="Y3470">
        <v>0</v>
      </c>
      <c r="AB3470" s="180">
        <v>44285</v>
      </c>
      <c r="AC3470">
        <v>1</v>
      </c>
      <c r="AD3470" t="s">
        <v>1922</v>
      </c>
      <c r="AE3470">
        <v>1</v>
      </c>
      <c r="AF3470">
        <v>30</v>
      </c>
      <c r="AG3470">
        <v>0</v>
      </c>
      <c r="AN3470">
        <v>1</v>
      </c>
      <c r="AO3470">
        <v>1</v>
      </c>
      <c r="AR3470" s="178">
        <v>104281</v>
      </c>
      <c r="AS3470" t="s">
        <v>1921</v>
      </c>
      <c r="AT3470">
        <v>0</v>
      </c>
      <c r="AU3470">
        <v>0</v>
      </c>
      <c r="AV3470">
        <v>890480123</v>
      </c>
      <c r="AW3470" t="s">
        <v>1920</v>
      </c>
      <c r="AX3470">
        <v>5</v>
      </c>
      <c r="BC3470">
        <v>2</v>
      </c>
      <c r="BD3470">
        <v>7</v>
      </c>
      <c r="BE3470">
        <v>2</v>
      </c>
    </row>
    <row r="3471" spans="1:57" x14ac:dyDescent="0.25">
      <c r="A3471" s="179">
        <f t="shared" si="54"/>
        <v>2742</v>
      </c>
      <c r="B3471" t="s">
        <v>1923</v>
      </c>
      <c r="C3471">
        <v>73100494</v>
      </c>
      <c r="D3471">
        <v>144105</v>
      </c>
      <c r="E3471">
        <v>4</v>
      </c>
      <c r="F3471">
        <v>550025340</v>
      </c>
      <c r="G3471" s="180">
        <v>44227</v>
      </c>
      <c r="H3471" s="180">
        <v>44283</v>
      </c>
      <c r="I3471">
        <v>0</v>
      </c>
      <c r="J3471">
        <v>1</v>
      </c>
      <c r="K3471">
        <v>0</v>
      </c>
      <c r="L3471">
        <v>30</v>
      </c>
      <c r="M3471">
        <v>2</v>
      </c>
      <c r="N3471">
        <v>0</v>
      </c>
      <c r="O3471">
        <v>0</v>
      </c>
      <c r="P3471" s="178">
        <v>6000</v>
      </c>
      <c r="Q3471" s="178">
        <v>6000</v>
      </c>
      <c r="R3471" s="178">
        <v>6000</v>
      </c>
      <c r="S3471">
        <v>0</v>
      </c>
      <c r="T3471">
        <v>0</v>
      </c>
      <c r="U3471">
        <v>0</v>
      </c>
      <c r="W3471">
        <v>0</v>
      </c>
      <c r="X3471">
        <v>0</v>
      </c>
      <c r="Y3471">
        <v>0</v>
      </c>
      <c r="AB3471" s="180">
        <v>44255</v>
      </c>
      <c r="AC3471">
        <v>1</v>
      </c>
      <c r="AD3471" t="s">
        <v>1922</v>
      </c>
      <c r="AE3471">
        <v>1</v>
      </c>
      <c r="AF3471">
        <v>30</v>
      </c>
      <c r="AG3471">
        <v>0</v>
      </c>
      <c r="AN3471">
        <v>1</v>
      </c>
      <c r="AO3471">
        <v>1</v>
      </c>
      <c r="AR3471" s="178">
        <v>3258</v>
      </c>
      <c r="AS3471" t="s">
        <v>1921</v>
      </c>
      <c r="AT3471">
        <v>0</v>
      </c>
      <c r="AU3471">
        <v>0</v>
      </c>
      <c r="AV3471">
        <v>890480123</v>
      </c>
      <c r="AW3471" t="s">
        <v>1920</v>
      </c>
      <c r="AX3471">
        <v>5</v>
      </c>
      <c r="BC3471">
        <v>2</v>
      </c>
      <c r="BD3471">
        <v>7</v>
      </c>
      <c r="BE3471">
        <v>2</v>
      </c>
    </row>
    <row r="3472" spans="1:57" x14ac:dyDescent="0.25">
      <c r="A3472" s="179">
        <f t="shared" si="54"/>
        <v>2742</v>
      </c>
      <c r="B3472" t="s">
        <v>1923</v>
      </c>
      <c r="C3472">
        <v>73100494</v>
      </c>
      <c r="D3472">
        <v>144105</v>
      </c>
      <c r="E3472">
        <v>4</v>
      </c>
      <c r="F3472">
        <v>550025536</v>
      </c>
      <c r="G3472" s="180">
        <v>44255</v>
      </c>
      <c r="H3472" s="180">
        <v>44316</v>
      </c>
      <c r="I3472">
        <v>0</v>
      </c>
      <c r="J3472">
        <v>1</v>
      </c>
      <c r="K3472">
        <v>0</v>
      </c>
      <c r="L3472">
        <v>30</v>
      </c>
      <c r="M3472">
        <v>2</v>
      </c>
      <c r="N3472">
        <v>0</v>
      </c>
      <c r="O3472">
        <v>0</v>
      </c>
      <c r="P3472" s="178">
        <v>6000</v>
      </c>
      <c r="Q3472" s="178">
        <v>6000</v>
      </c>
      <c r="R3472" s="178">
        <v>6000</v>
      </c>
      <c r="S3472">
        <v>0</v>
      </c>
      <c r="T3472">
        <v>0</v>
      </c>
      <c r="U3472">
        <v>0</v>
      </c>
      <c r="W3472">
        <v>0</v>
      </c>
      <c r="X3472">
        <v>0</v>
      </c>
      <c r="Y3472">
        <v>0</v>
      </c>
      <c r="AB3472" s="180">
        <v>44285</v>
      </c>
      <c r="AC3472">
        <v>1</v>
      </c>
      <c r="AD3472" t="s">
        <v>1922</v>
      </c>
      <c r="AE3472">
        <v>1</v>
      </c>
      <c r="AF3472">
        <v>30</v>
      </c>
      <c r="AG3472">
        <v>0</v>
      </c>
      <c r="AN3472">
        <v>1</v>
      </c>
      <c r="AO3472">
        <v>1</v>
      </c>
      <c r="AR3472" s="178">
        <v>3258</v>
      </c>
      <c r="AS3472" t="s">
        <v>1921</v>
      </c>
      <c r="AT3472">
        <v>0</v>
      </c>
      <c r="AU3472">
        <v>0</v>
      </c>
      <c r="AV3472">
        <v>890480123</v>
      </c>
      <c r="AW3472" t="s">
        <v>1920</v>
      </c>
      <c r="AX3472">
        <v>5</v>
      </c>
      <c r="BC3472">
        <v>2</v>
      </c>
      <c r="BD3472">
        <v>7</v>
      </c>
      <c r="BE3472">
        <v>2</v>
      </c>
    </row>
    <row r="3473" spans="1:57" x14ac:dyDescent="0.25">
      <c r="A3473" s="179">
        <f t="shared" si="54"/>
        <v>2742</v>
      </c>
      <c r="B3473" t="s">
        <v>1923</v>
      </c>
      <c r="C3473">
        <v>73100494</v>
      </c>
      <c r="D3473">
        <v>144105</v>
      </c>
      <c r="E3473">
        <v>4</v>
      </c>
      <c r="F3473">
        <v>550025723</v>
      </c>
      <c r="G3473" s="180">
        <v>44286</v>
      </c>
      <c r="H3473" s="180">
        <v>44346</v>
      </c>
      <c r="I3473">
        <v>0</v>
      </c>
      <c r="J3473">
        <v>1</v>
      </c>
      <c r="K3473">
        <v>0</v>
      </c>
      <c r="L3473">
        <v>30</v>
      </c>
      <c r="M3473">
        <v>2</v>
      </c>
      <c r="N3473">
        <v>0</v>
      </c>
      <c r="O3473">
        <v>0</v>
      </c>
      <c r="P3473" s="178">
        <v>6000</v>
      </c>
      <c r="Q3473" s="178">
        <v>6000</v>
      </c>
      <c r="R3473" s="178">
        <v>6000</v>
      </c>
      <c r="S3473">
        <v>0</v>
      </c>
      <c r="T3473">
        <v>0</v>
      </c>
      <c r="U3473">
        <v>0</v>
      </c>
      <c r="W3473">
        <v>0</v>
      </c>
      <c r="X3473">
        <v>0</v>
      </c>
      <c r="Y3473">
        <v>0</v>
      </c>
      <c r="AB3473" s="180">
        <v>44286</v>
      </c>
      <c r="AC3473">
        <v>1</v>
      </c>
      <c r="AD3473" t="s">
        <v>1922</v>
      </c>
      <c r="AE3473">
        <v>1</v>
      </c>
      <c r="AF3473">
        <v>30</v>
      </c>
      <c r="AG3473">
        <v>0</v>
      </c>
      <c r="AN3473">
        <v>1</v>
      </c>
      <c r="AO3473">
        <v>1</v>
      </c>
      <c r="AR3473" s="178">
        <v>3258</v>
      </c>
      <c r="AS3473" t="s">
        <v>1921</v>
      </c>
      <c r="AT3473">
        <v>0</v>
      </c>
      <c r="AU3473">
        <v>0</v>
      </c>
      <c r="AV3473">
        <v>890480123</v>
      </c>
      <c r="AW3473" t="s">
        <v>1920</v>
      </c>
      <c r="AX3473">
        <v>5</v>
      </c>
      <c r="BC3473">
        <v>2</v>
      </c>
      <c r="BD3473">
        <v>7</v>
      </c>
      <c r="BE3473">
        <v>2</v>
      </c>
    </row>
    <row r="3474" spans="1:57" x14ac:dyDescent="0.25">
      <c r="A3474" s="179">
        <f t="shared" si="54"/>
        <v>0</v>
      </c>
      <c r="B3474" t="s">
        <v>1923</v>
      </c>
      <c r="C3474">
        <v>73103336</v>
      </c>
      <c r="D3474">
        <v>144105</v>
      </c>
      <c r="E3474">
        <v>4</v>
      </c>
      <c r="F3474">
        <v>15306</v>
      </c>
      <c r="G3474" s="180">
        <v>44133</v>
      </c>
      <c r="H3474" s="180">
        <v>44530</v>
      </c>
      <c r="I3474">
        <v>0</v>
      </c>
      <c r="J3474">
        <v>1</v>
      </c>
      <c r="K3474">
        <v>5</v>
      </c>
      <c r="L3474">
        <v>30</v>
      </c>
      <c r="M3474">
        <v>2</v>
      </c>
      <c r="N3474" s="170">
        <v>12185828</v>
      </c>
      <c r="O3474" s="170">
        <v>12890000</v>
      </c>
      <c r="P3474" s="178">
        <v>390101</v>
      </c>
      <c r="Q3474" s="178">
        <v>32184</v>
      </c>
      <c r="R3474" s="178">
        <v>246011</v>
      </c>
      <c r="S3474">
        <v>0</v>
      </c>
      <c r="T3474">
        <v>0</v>
      </c>
      <c r="U3474">
        <v>0</v>
      </c>
      <c r="W3474">
        <v>0</v>
      </c>
      <c r="X3474">
        <v>0</v>
      </c>
      <c r="Y3474">
        <v>0</v>
      </c>
      <c r="AB3474" s="180">
        <v>44285</v>
      </c>
      <c r="AC3474">
        <v>1</v>
      </c>
      <c r="AD3474" t="s">
        <v>1922</v>
      </c>
      <c r="AE3474">
        <v>1</v>
      </c>
      <c r="AF3474">
        <v>30</v>
      </c>
      <c r="AG3474">
        <v>0</v>
      </c>
      <c r="AN3474">
        <v>1</v>
      </c>
      <c r="AO3474">
        <v>1</v>
      </c>
      <c r="AR3474" s="178">
        <v>1165028</v>
      </c>
      <c r="AS3474" t="s">
        <v>1921</v>
      </c>
      <c r="AT3474">
        <v>0</v>
      </c>
      <c r="AU3474">
        <v>0</v>
      </c>
      <c r="AV3474">
        <v>890480123</v>
      </c>
      <c r="AW3474" t="s">
        <v>1920</v>
      </c>
      <c r="AX3474">
        <v>5</v>
      </c>
      <c r="BC3474">
        <v>1</v>
      </c>
      <c r="BD3474">
        <v>7</v>
      </c>
      <c r="BE3474">
        <v>1</v>
      </c>
    </row>
    <row r="3475" spans="1:57" x14ac:dyDescent="0.25">
      <c r="A3475" s="179">
        <f t="shared" si="54"/>
        <v>0</v>
      </c>
      <c r="B3475" t="s">
        <v>1923</v>
      </c>
      <c r="C3475">
        <v>73103336</v>
      </c>
      <c r="D3475">
        <v>144105</v>
      </c>
      <c r="E3475">
        <v>4</v>
      </c>
      <c r="F3475">
        <v>17115</v>
      </c>
      <c r="G3475" s="180">
        <v>43914</v>
      </c>
      <c r="H3475" s="180">
        <v>45015</v>
      </c>
      <c r="I3475">
        <v>0</v>
      </c>
      <c r="J3475">
        <v>1</v>
      </c>
      <c r="K3475">
        <v>12</v>
      </c>
      <c r="L3475">
        <v>30</v>
      </c>
      <c r="M3475">
        <v>2</v>
      </c>
      <c r="N3475" s="170">
        <v>9752084</v>
      </c>
      <c r="O3475" s="170">
        <v>10200000</v>
      </c>
      <c r="P3475" s="178">
        <v>2200000</v>
      </c>
      <c r="Q3475" s="178">
        <v>70732</v>
      </c>
      <c r="R3475" s="178">
        <v>1536528</v>
      </c>
      <c r="S3475">
        <v>0</v>
      </c>
      <c r="T3475">
        <v>0</v>
      </c>
      <c r="U3475">
        <v>0</v>
      </c>
      <c r="W3475">
        <v>0</v>
      </c>
      <c r="X3475">
        <v>0</v>
      </c>
      <c r="Y3475">
        <v>0</v>
      </c>
      <c r="AB3475" s="180">
        <v>44285</v>
      </c>
      <c r="AC3475">
        <v>1</v>
      </c>
      <c r="AD3475" t="s">
        <v>1922</v>
      </c>
      <c r="AE3475">
        <v>1</v>
      </c>
      <c r="AF3475">
        <v>30</v>
      </c>
      <c r="AG3475">
        <v>0</v>
      </c>
      <c r="AN3475">
        <v>1</v>
      </c>
      <c r="AO3475">
        <v>1</v>
      </c>
      <c r="AR3475" s="178">
        <v>7276497</v>
      </c>
      <c r="AS3475" t="s">
        <v>1921</v>
      </c>
      <c r="AT3475">
        <v>0</v>
      </c>
      <c r="AU3475">
        <v>0</v>
      </c>
      <c r="AV3475">
        <v>890480123</v>
      </c>
      <c r="AW3475" t="s">
        <v>1920</v>
      </c>
      <c r="AX3475">
        <v>5</v>
      </c>
      <c r="BC3475">
        <v>1</v>
      </c>
      <c r="BD3475">
        <v>7</v>
      </c>
      <c r="BE3475">
        <v>2</v>
      </c>
    </row>
    <row r="3476" spans="1:57" x14ac:dyDescent="0.25">
      <c r="A3476" s="179">
        <f t="shared" si="54"/>
        <v>14687083</v>
      </c>
      <c r="B3476" t="s">
        <v>1923</v>
      </c>
      <c r="C3476">
        <v>73103447</v>
      </c>
      <c r="D3476">
        <v>144105</v>
      </c>
      <c r="E3476">
        <v>4</v>
      </c>
      <c r="F3476">
        <v>16166</v>
      </c>
      <c r="G3476" s="180">
        <v>43700</v>
      </c>
      <c r="H3476" s="180">
        <v>46257</v>
      </c>
      <c r="I3476">
        <v>7</v>
      </c>
      <c r="J3476">
        <v>1</v>
      </c>
      <c r="K3476">
        <v>18</v>
      </c>
      <c r="L3476">
        <v>30</v>
      </c>
      <c r="M3476">
        <v>2</v>
      </c>
      <c r="N3476" s="170">
        <v>17726461</v>
      </c>
      <c r="O3476" s="170">
        <v>19240000</v>
      </c>
      <c r="P3476" s="178">
        <v>19000000</v>
      </c>
      <c r="Q3476" s="178">
        <v>396298</v>
      </c>
      <c r="R3476" s="178">
        <v>16497429</v>
      </c>
      <c r="S3476">
        <v>56819</v>
      </c>
      <c r="T3476">
        <v>0</v>
      </c>
      <c r="U3476">
        <v>0</v>
      </c>
      <c r="W3476">
        <v>0</v>
      </c>
      <c r="X3476">
        <v>0</v>
      </c>
      <c r="Y3476">
        <v>0</v>
      </c>
      <c r="AB3476" s="180">
        <v>44285</v>
      </c>
      <c r="AC3476">
        <v>1</v>
      </c>
      <c r="AD3476" t="s">
        <v>1922</v>
      </c>
      <c r="AE3476">
        <v>1</v>
      </c>
      <c r="AF3476">
        <v>30</v>
      </c>
      <c r="AG3476">
        <v>12452</v>
      </c>
      <c r="AN3476">
        <v>1</v>
      </c>
      <c r="AO3476">
        <v>1</v>
      </c>
      <c r="AR3476" s="178">
        <v>1810346</v>
      </c>
      <c r="AS3476" t="s">
        <v>1921</v>
      </c>
      <c r="AT3476">
        <v>0</v>
      </c>
      <c r="AU3476">
        <v>0</v>
      </c>
      <c r="AV3476">
        <v>890480123</v>
      </c>
      <c r="AW3476" t="s">
        <v>1920</v>
      </c>
      <c r="AX3476">
        <v>5</v>
      </c>
      <c r="BC3476">
        <v>1</v>
      </c>
      <c r="BD3476">
        <v>7</v>
      </c>
      <c r="BE3476">
        <v>2</v>
      </c>
    </row>
    <row r="3477" spans="1:57" x14ac:dyDescent="0.25">
      <c r="A3477" s="179">
        <f t="shared" si="54"/>
        <v>0</v>
      </c>
      <c r="B3477" t="s">
        <v>1923</v>
      </c>
      <c r="C3477">
        <v>73104283</v>
      </c>
      <c r="D3477">
        <v>144105</v>
      </c>
      <c r="E3477">
        <v>4</v>
      </c>
      <c r="F3477">
        <v>10477</v>
      </c>
      <c r="G3477" s="180">
        <v>42317</v>
      </c>
      <c r="H3477" s="180">
        <v>44509</v>
      </c>
      <c r="I3477">
        <v>0</v>
      </c>
      <c r="J3477">
        <v>1</v>
      </c>
      <c r="K3477">
        <v>65</v>
      </c>
      <c r="L3477">
        <v>30</v>
      </c>
      <c r="M3477">
        <v>2</v>
      </c>
      <c r="N3477" s="170">
        <v>17794523</v>
      </c>
      <c r="O3477" s="170">
        <v>19320000</v>
      </c>
      <c r="P3477" s="178">
        <v>39000000</v>
      </c>
      <c r="Q3477" s="178">
        <v>884980</v>
      </c>
      <c r="R3477" s="178">
        <v>5326134</v>
      </c>
      <c r="S3477">
        <v>0</v>
      </c>
      <c r="T3477">
        <v>0</v>
      </c>
      <c r="U3477">
        <v>0</v>
      </c>
      <c r="W3477">
        <v>0</v>
      </c>
      <c r="X3477">
        <v>0</v>
      </c>
      <c r="Y3477">
        <v>0</v>
      </c>
      <c r="AB3477" s="180">
        <v>44285</v>
      </c>
      <c r="AC3477">
        <v>1</v>
      </c>
      <c r="AD3477" t="s">
        <v>1922</v>
      </c>
      <c r="AE3477">
        <v>1</v>
      </c>
      <c r="AF3477">
        <v>30</v>
      </c>
      <c r="AG3477">
        <v>0</v>
      </c>
      <c r="AN3477">
        <v>1</v>
      </c>
      <c r="AO3477">
        <v>1</v>
      </c>
      <c r="AR3477" s="178">
        <v>11619238</v>
      </c>
      <c r="AS3477" t="s">
        <v>1921</v>
      </c>
      <c r="AT3477">
        <v>0</v>
      </c>
      <c r="AU3477">
        <v>0</v>
      </c>
      <c r="AV3477">
        <v>890480123</v>
      </c>
      <c r="AW3477" t="s">
        <v>1920</v>
      </c>
      <c r="AX3477">
        <v>5</v>
      </c>
      <c r="BC3477">
        <v>1</v>
      </c>
      <c r="BD3477">
        <v>7</v>
      </c>
      <c r="BE3477">
        <v>2</v>
      </c>
    </row>
    <row r="3478" spans="1:57" x14ac:dyDescent="0.25">
      <c r="A3478" s="179">
        <f t="shared" si="54"/>
        <v>0</v>
      </c>
      <c r="B3478" t="s">
        <v>1923</v>
      </c>
      <c r="C3478">
        <v>73104283</v>
      </c>
      <c r="D3478">
        <v>144105</v>
      </c>
      <c r="E3478">
        <v>4</v>
      </c>
      <c r="F3478">
        <v>18201</v>
      </c>
      <c r="G3478" s="180">
        <v>44246</v>
      </c>
      <c r="H3478" s="180">
        <v>44801</v>
      </c>
      <c r="I3478">
        <v>0</v>
      </c>
      <c r="J3478">
        <v>1</v>
      </c>
      <c r="K3478">
        <v>2</v>
      </c>
      <c r="L3478">
        <v>30</v>
      </c>
      <c r="M3478">
        <v>2</v>
      </c>
      <c r="N3478" s="170">
        <v>9568969</v>
      </c>
      <c r="O3478" s="170">
        <v>10000000</v>
      </c>
      <c r="P3478" s="178">
        <v>11984577</v>
      </c>
      <c r="Q3478" s="178">
        <v>717382</v>
      </c>
      <c r="R3478" s="178">
        <v>10639663</v>
      </c>
      <c r="S3478">
        <v>0</v>
      </c>
      <c r="T3478">
        <v>0</v>
      </c>
      <c r="U3478">
        <v>0</v>
      </c>
      <c r="W3478">
        <v>0</v>
      </c>
      <c r="X3478">
        <v>0</v>
      </c>
      <c r="Y3478">
        <v>0</v>
      </c>
      <c r="AB3478" s="180">
        <v>44285</v>
      </c>
      <c r="AC3478">
        <v>1</v>
      </c>
      <c r="AD3478" t="s">
        <v>1922</v>
      </c>
      <c r="AE3478">
        <v>1</v>
      </c>
      <c r="AF3478">
        <v>30</v>
      </c>
      <c r="AG3478">
        <v>0</v>
      </c>
      <c r="AN3478">
        <v>1</v>
      </c>
      <c r="AO3478">
        <v>1</v>
      </c>
      <c r="AR3478" s="178">
        <v>23210977</v>
      </c>
      <c r="AS3478" t="s">
        <v>1921</v>
      </c>
      <c r="AT3478">
        <v>0</v>
      </c>
      <c r="AU3478">
        <v>0</v>
      </c>
      <c r="AV3478">
        <v>890480123</v>
      </c>
      <c r="AW3478" t="s">
        <v>1920</v>
      </c>
      <c r="AX3478">
        <v>5</v>
      </c>
      <c r="BC3478">
        <v>1</v>
      </c>
      <c r="BD3478">
        <v>7</v>
      </c>
      <c r="BE3478">
        <v>2</v>
      </c>
    </row>
    <row r="3479" spans="1:57" x14ac:dyDescent="0.25">
      <c r="A3479" s="179">
        <f t="shared" si="54"/>
        <v>0</v>
      </c>
      <c r="B3479" t="s">
        <v>1923</v>
      </c>
      <c r="C3479">
        <v>73104283</v>
      </c>
      <c r="D3479">
        <v>144105</v>
      </c>
      <c r="E3479">
        <v>4</v>
      </c>
      <c r="F3479">
        <v>18237</v>
      </c>
      <c r="G3479" s="180">
        <v>44258</v>
      </c>
      <c r="H3479" s="180">
        <v>44380</v>
      </c>
      <c r="I3479">
        <v>0</v>
      </c>
      <c r="J3479">
        <v>1</v>
      </c>
      <c r="K3479">
        <v>1</v>
      </c>
      <c r="L3479">
        <v>30</v>
      </c>
      <c r="M3479">
        <v>2</v>
      </c>
      <c r="N3479" s="170">
        <v>15881442</v>
      </c>
      <c r="O3479" s="170">
        <v>17090000</v>
      </c>
      <c r="P3479" s="178">
        <v>2481226</v>
      </c>
      <c r="Q3479" s="178">
        <v>640965</v>
      </c>
      <c r="R3479" s="178">
        <v>1869826</v>
      </c>
      <c r="S3479">
        <v>0</v>
      </c>
      <c r="T3479">
        <v>0</v>
      </c>
      <c r="U3479">
        <v>0</v>
      </c>
      <c r="W3479">
        <v>0</v>
      </c>
      <c r="X3479">
        <v>0</v>
      </c>
      <c r="Y3479">
        <v>0</v>
      </c>
      <c r="AB3479" s="180">
        <v>44285</v>
      </c>
      <c r="AC3479">
        <v>1</v>
      </c>
      <c r="AD3479" t="s">
        <v>1922</v>
      </c>
      <c r="AE3479">
        <v>1</v>
      </c>
      <c r="AF3479">
        <v>30</v>
      </c>
      <c r="AG3479">
        <v>0</v>
      </c>
      <c r="AN3479">
        <v>1</v>
      </c>
      <c r="AO3479">
        <v>1</v>
      </c>
      <c r="AR3479" s="178">
        <v>4079123</v>
      </c>
      <c r="AS3479" t="s">
        <v>1921</v>
      </c>
      <c r="AT3479">
        <v>0</v>
      </c>
      <c r="AU3479">
        <v>0</v>
      </c>
      <c r="AV3479">
        <v>890480123</v>
      </c>
      <c r="AW3479" t="s">
        <v>1920</v>
      </c>
      <c r="AX3479">
        <v>5</v>
      </c>
      <c r="BC3479">
        <v>1</v>
      </c>
      <c r="BD3479">
        <v>7</v>
      </c>
      <c r="BE3479">
        <v>2</v>
      </c>
    </row>
    <row r="3480" spans="1:57" x14ac:dyDescent="0.25">
      <c r="A3480" s="179">
        <f t="shared" si="54"/>
        <v>607653</v>
      </c>
      <c r="B3480" t="s">
        <v>1923</v>
      </c>
      <c r="C3480">
        <v>73104856</v>
      </c>
      <c r="D3480">
        <v>144105</v>
      </c>
      <c r="E3480">
        <v>4</v>
      </c>
      <c r="F3480">
        <v>15199</v>
      </c>
      <c r="G3480" s="180">
        <v>44133</v>
      </c>
      <c r="H3480" s="180">
        <v>44620</v>
      </c>
      <c r="I3480">
        <v>0</v>
      </c>
      <c r="J3480">
        <v>1</v>
      </c>
      <c r="K3480">
        <v>5</v>
      </c>
      <c r="L3480">
        <v>30</v>
      </c>
      <c r="M3480">
        <v>2</v>
      </c>
      <c r="N3480" s="170">
        <v>12185828</v>
      </c>
      <c r="O3480" s="170">
        <v>12890000</v>
      </c>
      <c r="P3480" s="178">
        <v>1612425</v>
      </c>
      <c r="Q3480" s="178">
        <v>109695</v>
      </c>
      <c r="R3480" s="178">
        <v>1136024</v>
      </c>
      <c r="S3480">
        <v>0</v>
      </c>
      <c r="T3480">
        <v>0</v>
      </c>
      <c r="U3480">
        <v>0</v>
      </c>
      <c r="W3480">
        <v>0</v>
      </c>
      <c r="X3480">
        <v>0</v>
      </c>
      <c r="Y3480">
        <v>0</v>
      </c>
      <c r="AB3480" s="180">
        <v>44285</v>
      </c>
      <c r="AC3480">
        <v>1</v>
      </c>
      <c r="AD3480" t="s">
        <v>1922</v>
      </c>
      <c r="AE3480">
        <v>1</v>
      </c>
      <c r="AF3480">
        <v>30</v>
      </c>
      <c r="AG3480">
        <v>0</v>
      </c>
      <c r="AN3480">
        <v>1</v>
      </c>
      <c r="AO3480">
        <v>1</v>
      </c>
      <c r="AR3480" s="178">
        <v>528371</v>
      </c>
      <c r="AS3480" t="s">
        <v>1921</v>
      </c>
      <c r="AT3480">
        <v>0</v>
      </c>
      <c r="AU3480">
        <v>0</v>
      </c>
      <c r="AV3480">
        <v>890480123</v>
      </c>
      <c r="AW3480" t="s">
        <v>1920</v>
      </c>
      <c r="AX3480">
        <v>5</v>
      </c>
      <c r="BC3480">
        <v>1</v>
      </c>
      <c r="BD3480">
        <v>7</v>
      </c>
      <c r="BE3480">
        <v>1</v>
      </c>
    </row>
    <row r="3481" spans="1:57" x14ac:dyDescent="0.25">
      <c r="A3481" s="179">
        <f t="shared" si="54"/>
        <v>24016766</v>
      </c>
      <c r="B3481" t="s">
        <v>1923</v>
      </c>
      <c r="C3481">
        <v>73104856</v>
      </c>
      <c r="D3481">
        <v>144105</v>
      </c>
      <c r="E3481">
        <v>4</v>
      </c>
      <c r="F3481">
        <v>18263</v>
      </c>
      <c r="G3481" s="180">
        <v>44270</v>
      </c>
      <c r="H3481" s="180">
        <v>45746</v>
      </c>
      <c r="I3481">
        <v>0</v>
      </c>
      <c r="J3481">
        <v>1</v>
      </c>
      <c r="K3481">
        <v>0</v>
      </c>
      <c r="L3481">
        <v>30</v>
      </c>
      <c r="M3481">
        <v>2</v>
      </c>
      <c r="N3481" s="170">
        <v>16011168</v>
      </c>
      <c r="O3481" s="170">
        <v>17240000</v>
      </c>
      <c r="P3481" s="178">
        <v>44900000</v>
      </c>
      <c r="Q3481" s="178">
        <v>1272735</v>
      </c>
      <c r="R3481" s="178">
        <v>44900000</v>
      </c>
      <c r="S3481">
        <v>0</v>
      </c>
      <c r="T3481">
        <v>0</v>
      </c>
      <c r="U3481">
        <v>0</v>
      </c>
      <c r="W3481">
        <v>0</v>
      </c>
      <c r="X3481">
        <v>0</v>
      </c>
      <c r="Y3481">
        <v>0</v>
      </c>
      <c r="AB3481" s="180">
        <v>44285</v>
      </c>
      <c r="AC3481">
        <v>9</v>
      </c>
      <c r="AD3481" t="s">
        <v>1922</v>
      </c>
      <c r="AE3481">
        <v>1</v>
      </c>
      <c r="AF3481">
        <v>30</v>
      </c>
      <c r="AG3481">
        <v>0</v>
      </c>
      <c r="AN3481">
        <v>1</v>
      </c>
      <c r="AO3481">
        <v>1</v>
      </c>
      <c r="AR3481" s="178">
        <v>20883234</v>
      </c>
      <c r="AS3481" t="s">
        <v>1921</v>
      </c>
      <c r="AT3481">
        <v>0</v>
      </c>
      <c r="AU3481">
        <v>0</v>
      </c>
      <c r="AV3481">
        <v>890480123</v>
      </c>
      <c r="AW3481" t="s">
        <v>1920</v>
      </c>
      <c r="AX3481">
        <v>5</v>
      </c>
      <c r="BC3481">
        <v>1</v>
      </c>
      <c r="BD3481">
        <v>7</v>
      </c>
      <c r="BE3481">
        <v>2</v>
      </c>
    </row>
    <row r="3482" spans="1:57" x14ac:dyDescent="0.25">
      <c r="A3482" s="179">
        <f t="shared" si="54"/>
        <v>15877122</v>
      </c>
      <c r="B3482" t="s">
        <v>1923</v>
      </c>
      <c r="C3482">
        <v>73105726</v>
      </c>
      <c r="D3482">
        <v>141105</v>
      </c>
      <c r="E3482">
        <v>4</v>
      </c>
      <c r="F3482">
        <v>17146</v>
      </c>
      <c r="G3482" s="180">
        <v>43929</v>
      </c>
      <c r="H3482" s="180">
        <v>45960</v>
      </c>
      <c r="I3482">
        <v>0</v>
      </c>
      <c r="J3482">
        <v>1</v>
      </c>
      <c r="K3482">
        <v>11</v>
      </c>
      <c r="L3482">
        <v>30</v>
      </c>
      <c r="M3482">
        <v>2</v>
      </c>
      <c r="N3482" s="170">
        <v>13121400</v>
      </c>
      <c r="O3482" s="170">
        <v>13940000</v>
      </c>
      <c r="P3482" s="178">
        <v>29164737</v>
      </c>
      <c r="Q3482" s="178">
        <v>622665</v>
      </c>
      <c r="R3482" s="178">
        <v>25402492</v>
      </c>
      <c r="S3482">
        <v>0</v>
      </c>
      <c r="T3482">
        <v>0</v>
      </c>
      <c r="U3482">
        <v>69000000</v>
      </c>
      <c r="V3482" t="s">
        <v>1927</v>
      </c>
      <c r="W3482">
        <v>0</v>
      </c>
      <c r="X3482">
        <v>0</v>
      </c>
      <c r="Y3482">
        <v>0</v>
      </c>
      <c r="AB3482" s="180">
        <v>44285</v>
      </c>
      <c r="AC3482">
        <v>3</v>
      </c>
      <c r="AD3482" t="s">
        <v>1922</v>
      </c>
      <c r="AE3482">
        <v>1</v>
      </c>
      <c r="AF3482">
        <v>30</v>
      </c>
      <c r="AG3482">
        <v>0</v>
      </c>
      <c r="AN3482">
        <v>1</v>
      </c>
      <c r="AO3482">
        <v>1</v>
      </c>
      <c r="AR3482" s="178">
        <v>9525370</v>
      </c>
      <c r="AS3482" t="s">
        <v>1921</v>
      </c>
      <c r="AT3482">
        <v>0</v>
      </c>
      <c r="AU3482">
        <v>0</v>
      </c>
      <c r="AV3482">
        <v>890480123</v>
      </c>
      <c r="AW3482" t="s">
        <v>1920</v>
      </c>
      <c r="AX3482">
        <v>5</v>
      </c>
      <c r="BC3482">
        <v>1</v>
      </c>
      <c r="BD3482">
        <v>7</v>
      </c>
      <c r="BE3482">
        <v>2</v>
      </c>
    </row>
    <row r="3483" spans="1:57" x14ac:dyDescent="0.25">
      <c r="A3483" s="179">
        <f t="shared" si="54"/>
        <v>2928862</v>
      </c>
      <c r="B3483" t="s">
        <v>1923</v>
      </c>
      <c r="C3483">
        <v>73105726</v>
      </c>
      <c r="D3483">
        <v>144105</v>
      </c>
      <c r="E3483">
        <v>4</v>
      </c>
      <c r="F3483">
        <v>17147</v>
      </c>
      <c r="G3483" s="180">
        <v>43929</v>
      </c>
      <c r="H3483" s="180">
        <v>45960</v>
      </c>
      <c r="I3483">
        <v>0</v>
      </c>
      <c r="J3483">
        <v>1</v>
      </c>
      <c r="K3483">
        <v>11</v>
      </c>
      <c r="L3483">
        <v>30</v>
      </c>
      <c r="M3483">
        <v>2</v>
      </c>
      <c r="N3483" s="170">
        <v>17726461</v>
      </c>
      <c r="O3483" s="170">
        <v>19240000</v>
      </c>
      <c r="P3483" s="178">
        <v>5262792</v>
      </c>
      <c r="Q3483" s="178">
        <v>125372</v>
      </c>
      <c r="R3483" s="178">
        <v>4686012</v>
      </c>
      <c r="S3483">
        <v>0</v>
      </c>
      <c r="T3483">
        <v>0</v>
      </c>
      <c r="U3483">
        <v>0</v>
      </c>
      <c r="W3483">
        <v>0</v>
      </c>
      <c r="X3483">
        <v>0</v>
      </c>
      <c r="Y3483">
        <v>0</v>
      </c>
      <c r="AB3483" s="180">
        <v>44285</v>
      </c>
      <c r="AC3483">
        <v>1</v>
      </c>
      <c r="AD3483" t="s">
        <v>1922</v>
      </c>
      <c r="AE3483">
        <v>1</v>
      </c>
      <c r="AF3483">
        <v>30</v>
      </c>
      <c r="AG3483">
        <v>0</v>
      </c>
      <c r="AN3483">
        <v>1</v>
      </c>
      <c r="AO3483">
        <v>1</v>
      </c>
      <c r="AR3483" s="178">
        <v>1757150</v>
      </c>
      <c r="AS3483" t="s">
        <v>1921</v>
      </c>
      <c r="AT3483">
        <v>0</v>
      </c>
      <c r="AU3483">
        <v>0</v>
      </c>
      <c r="AV3483">
        <v>890480123</v>
      </c>
      <c r="AW3483" t="s">
        <v>1920</v>
      </c>
      <c r="AX3483">
        <v>5</v>
      </c>
      <c r="BC3483">
        <v>1</v>
      </c>
      <c r="BD3483">
        <v>7</v>
      </c>
      <c r="BE3483">
        <v>2</v>
      </c>
    </row>
    <row r="3484" spans="1:57" x14ac:dyDescent="0.25">
      <c r="A3484" s="179">
        <f t="shared" si="54"/>
        <v>8591225</v>
      </c>
      <c r="B3484" t="s">
        <v>1923</v>
      </c>
      <c r="C3484">
        <v>73105726</v>
      </c>
      <c r="D3484">
        <v>144105</v>
      </c>
      <c r="E3484">
        <v>4</v>
      </c>
      <c r="F3484">
        <v>17370</v>
      </c>
      <c r="G3484" s="180">
        <v>44029</v>
      </c>
      <c r="H3484" s="180">
        <v>45137</v>
      </c>
      <c r="I3484">
        <v>30</v>
      </c>
      <c r="J3484">
        <v>1</v>
      </c>
      <c r="K3484">
        <v>6</v>
      </c>
      <c r="L3484">
        <v>30</v>
      </c>
      <c r="M3484">
        <v>2</v>
      </c>
      <c r="N3484" s="170">
        <v>12185828</v>
      </c>
      <c r="O3484" s="170">
        <v>12890000</v>
      </c>
      <c r="P3484" s="178">
        <v>16450000</v>
      </c>
      <c r="Q3484" s="178">
        <v>547837</v>
      </c>
      <c r="R3484" s="178">
        <v>13745471</v>
      </c>
      <c r="S3484">
        <v>139140</v>
      </c>
      <c r="T3484">
        <v>0</v>
      </c>
      <c r="U3484">
        <v>0</v>
      </c>
      <c r="W3484">
        <v>0</v>
      </c>
      <c r="X3484">
        <v>0</v>
      </c>
      <c r="Y3484">
        <v>0</v>
      </c>
      <c r="AB3484" s="180">
        <v>44285</v>
      </c>
      <c r="AC3484">
        <v>1</v>
      </c>
      <c r="AD3484" t="s">
        <v>1922</v>
      </c>
      <c r="AE3484">
        <v>1</v>
      </c>
      <c r="AF3484">
        <v>30</v>
      </c>
      <c r="AG3484">
        <v>452273</v>
      </c>
      <c r="AN3484">
        <v>1</v>
      </c>
      <c r="AO3484">
        <v>1</v>
      </c>
      <c r="AR3484" s="178">
        <v>5154246</v>
      </c>
      <c r="AS3484" t="s">
        <v>1921</v>
      </c>
      <c r="AT3484">
        <v>0</v>
      </c>
      <c r="AU3484">
        <v>0</v>
      </c>
      <c r="AV3484">
        <v>890480123</v>
      </c>
      <c r="AW3484" t="s">
        <v>1920</v>
      </c>
      <c r="AX3484">
        <v>5</v>
      </c>
      <c r="BC3484">
        <v>1</v>
      </c>
      <c r="BD3484">
        <v>7</v>
      </c>
      <c r="BE3484">
        <v>2</v>
      </c>
    </row>
    <row r="3485" spans="1:57" x14ac:dyDescent="0.25">
      <c r="A3485" s="179">
        <f t="shared" si="54"/>
        <v>0</v>
      </c>
      <c r="B3485" t="s">
        <v>1923</v>
      </c>
      <c r="C3485">
        <v>73105766</v>
      </c>
      <c r="D3485">
        <v>144105</v>
      </c>
      <c r="E3485">
        <v>4</v>
      </c>
      <c r="F3485">
        <v>17346</v>
      </c>
      <c r="G3485" s="180">
        <v>44021</v>
      </c>
      <c r="H3485" s="180">
        <v>45321</v>
      </c>
      <c r="I3485">
        <v>0</v>
      </c>
      <c r="J3485">
        <v>1</v>
      </c>
      <c r="K3485">
        <v>9</v>
      </c>
      <c r="L3485">
        <v>30</v>
      </c>
      <c r="M3485">
        <v>2</v>
      </c>
      <c r="N3485" s="170">
        <v>17726461</v>
      </c>
      <c r="O3485" s="170">
        <v>19240000</v>
      </c>
      <c r="P3485" s="178">
        <v>40000000</v>
      </c>
      <c r="Q3485" s="178">
        <v>1284976</v>
      </c>
      <c r="R3485" s="178">
        <v>32683290</v>
      </c>
      <c r="S3485">
        <v>0</v>
      </c>
      <c r="T3485">
        <v>0</v>
      </c>
      <c r="U3485">
        <v>0</v>
      </c>
      <c r="W3485">
        <v>0</v>
      </c>
      <c r="X3485">
        <v>0</v>
      </c>
      <c r="Y3485">
        <v>0</v>
      </c>
      <c r="AB3485" s="180">
        <v>44285</v>
      </c>
      <c r="AC3485">
        <v>1</v>
      </c>
      <c r="AD3485" t="s">
        <v>1922</v>
      </c>
      <c r="AE3485">
        <v>1</v>
      </c>
      <c r="AF3485">
        <v>30</v>
      </c>
      <c r="AG3485">
        <v>0</v>
      </c>
      <c r="AN3485">
        <v>1</v>
      </c>
      <c r="AO3485">
        <v>1</v>
      </c>
      <c r="AR3485" s="178">
        <v>68740183</v>
      </c>
      <c r="AS3485" t="s">
        <v>1921</v>
      </c>
      <c r="AT3485">
        <v>0</v>
      </c>
      <c r="AU3485">
        <v>0</v>
      </c>
      <c r="AV3485">
        <v>890480123</v>
      </c>
      <c r="AW3485" t="s">
        <v>1920</v>
      </c>
      <c r="AX3485">
        <v>5</v>
      </c>
      <c r="BC3485">
        <v>1</v>
      </c>
      <c r="BD3485">
        <v>7</v>
      </c>
      <c r="BE3485">
        <v>2</v>
      </c>
    </row>
    <row r="3486" spans="1:57" x14ac:dyDescent="0.25">
      <c r="A3486" s="179">
        <f t="shared" si="54"/>
        <v>0</v>
      </c>
      <c r="B3486" t="s">
        <v>1923</v>
      </c>
      <c r="C3486">
        <v>73106461</v>
      </c>
      <c r="D3486">
        <v>144105</v>
      </c>
      <c r="E3486">
        <v>4</v>
      </c>
      <c r="F3486">
        <v>550025490</v>
      </c>
      <c r="G3486" s="180">
        <v>44255</v>
      </c>
      <c r="H3486" s="180">
        <v>44316</v>
      </c>
      <c r="I3486">
        <v>0</v>
      </c>
      <c r="J3486">
        <v>1</v>
      </c>
      <c r="K3486">
        <v>0</v>
      </c>
      <c r="L3486">
        <v>30</v>
      </c>
      <c r="M3486">
        <v>2</v>
      </c>
      <c r="N3486">
        <v>0</v>
      </c>
      <c r="O3486">
        <v>0</v>
      </c>
      <c r="P3486" s="178">
        <v>6000</v>
      </c>
      <c r="Q3486" s="178">
        <v>6000</v>
      </c>
      <c r="R3486" s="178">
        <v>6000</v>
      </c>
      <c r="S3486">
        <v>0</v>
      </c>
      <c r="T3486">
        <v>0</v>
      </c>
      <c r="U3486">
        <v>0</v>
      </c>
      <c r="W3486">
        <v>0</v>
      </c>
      <c r="X3486">
        <v>0</v>
      </c>
      <c r="Y3486">
        <v>0</v>
      </c>
      <c r="AB3486" s="180">
        <v>44285</v>
      </c>
      <c r="AC3486">
        <v>1</v>
      </c>
      <c r="AD3486" t="s">
        <v>1922</v>
      </c>
      <c r="AE3486">
        <v>1</v>
      </c>
      <c r="AF3486">
        <v>30</v>
      </c>
      <c r="AG3486">
        <v>0</v>
      </c>
      <c r="AN3486">
        <v>1</v>
      </c>
      <c r="AO3486">
        <v>1</v>
      </c>
      <c r="AR3486" s="178">
        <v>9277456</v>
      </c>
      <c r="AS3486" t="s">
        <v>1921</v>
      </c>
      <c r="AT3486">
        <v>0</v>
      </c>
      <c r="AU3486">
        <v>0</v>
      </c>
      <c r="AV3486">
        <v>890480123</v>
      </c>
      <c r="AW3486" t="s">
        <v>1920</v>
      </c>
      <c r="AX3486">
        <v>5</v>
      </c>
      <c r="BC3486">
        <v>2</v>
      </c>
      <c r="BD3486">
        <v>7</v>
      </c>
      <c r="BE3486">
        <v>2</v>
      </c>
    </row>
    <row r="3487" spans="1:57" x14ac:dyDescent="0.25">
      <c r="A3487" s="179">
        <f t="shared" si="54"/>
        <v>0</v>
      </c>
      <c r="B3487" t="s">
        <v>1923</v>
      </c>
      <c r="C3487">
        <v>73106461</v>
      </c>
      <c r="D3487">
        <v>144105</v>
      </c>
      <c r="E3487">
        <v>4</v>
      </c>
      <c r="F3487">
        <v>550025676</v>
      </c>
      <c r="G3487" s="180">
        <v>44286</v>
      </c>
      <c r="H3487" s="180">
        <v>44346</v>
      </c>
      <c r="I3487">
        <v>0</v>
      </c>
      <c r="J3487">
        <v>1</v>
      </c>
      <c r="K3487">
        <v>0</v>
      </c>
      <c r="L3487">
        <v>30</v>
      </c>
      <c r="M3487">
        <v>2</v>
      </c>
      <c r="N3487">
        <v>0</v>
      </c>
      <c r="O3487">
        <v>0</v>
      </c>
      <c r="P3487" s="178">
        <v>6000</v>
      </c>
      <c r="Q3487" s="178">
        <v>6000</v>
      </c>
      <c r="R3487" s="178">
        <v>6000</v>
      </c>
      <c r="S3487">
        <v>0</v>
      </c>
      <c r="T3487">
        <v>0</v>
      </c>
      <c r="U3487">
        <v>0</v>
      </c>
      <c r="W3487">
        <v>0</v>
      </c>
      <c r="X3487">
        <v>0</v>
      </c>
      <c r="Y3487">
        <v>0</v>
      </c>
      <c r="AB3487" s="180">
        <v>44286</v>
      </c>
      <c r="AC3487">
        <v>1</v>
      </c>
      <c r="AD3487" t="s">
        <v>1922</v>
      </c>
      <c r="AE3487">
        <v>1</v>
      </c>
      <c r="AF3487">
        <v>30</v>
      </c>
      <c r="AG3487">
        <v>0</v>
      </c>
      <c r="AN3487">
        <v>1</v>
      </c>
      <c r="AO3487">
        <v>1</v>
      </c>
      <c r="AR3487" s="178">
        <v>9277456</v>
      </c>
      <c r="AS3487" t="s">
        <v>1921</v>
      </c>
      <c r="AT3487">
        <v>0</v>
      </c>
      <c r="AU3487">
        <v>0</v>
      </c>
      <c r="AV3487">
        <v>890480123</v>
      </c>
      <c r="AW3487" t="s">
        <v>1920</v>
      </c>
      <c r="AX3487">
        <v>5</v>
      </c>
      <c r="BC3487">
        <v>2</v>
      </c>
      <c r="BD3487">
        <v>7</v>
      </c>
      <c r="BE3487">
        <v>2</v>
      </c>
    </row>
    <row r="3488" spans="1:57" x14ac:dyDescent="0.25">
      <c r="A3488" s="179">
        <f t="shared" si="54"/>
        <v>974469</v>
      </c>
      <c r="B3488" t="s">
        <v>1923</v>
      </c>
      <c r="C3488">
        <v>73107200</v>
      </c>
      <c r="D3488">
        <v>144205</v>
      </c>
      <c r="E3488">
        <v>4</v>
      </c>
      <c r="F3488">
        <v>16075</v>
      </c>
      <c r="G3488" s="180">
        <v>43677</v>
      </c>
      <c r="H3488" s="180">
        <v>44408</v>
      </c>
      <c r="I3488">
        <v>30</v>
      </c>
      <c r="J3488">
        <v>1</v>
      </c>
      <c r="K3488">
        <v>18</v>
      </c>
      <c r="L3488">
        <v>30</v>
      </c>
      <c r="M3488">
        <v>2</v>
      </c>
      <c r="N3488" s="170">
        <v>9752084</v>
      </c>
      <c r="O3488" s="170">
        <v>10200000</v>
      </c>
      <c r="P3488" s="178">
        <v>21400500</v>
      </c>
      <c r="Q3488" s="178">
        <v>985078</v>
      </c>
      <c r="R3488" s="178">
        <v>4810952</v>
      </c>
      <c r="S3488">
        <v>39060</v>
      </c>
      <c r="T3488">
        <v>0</v>
      </c>
      <c r="U3488">
        <v>0</v>
      </c>
      <c r="W3488">
        <v>0</v>
      </c>
      <c r="X3488">
        <v>0</v>
      </c>
      <c r="Y3488">
        <v>0</v>
      </c>
      <c r="AB3488" s="180">
        <v>44285</v>
      </c>
      <c r="AC3488">
        <v>1</v>
      </c>
      <c r="AD3488" t="s">
        <v>1922</v>
      </c>
      <c r="AE3488">
        <v>1</v>
      </c>
      <c r="AF3488">
        <v>30</v>
      </c>
      <c r="AG3488">
        <v>949412</v>
      </c>
      <c r="AN3488">
        <v>1</v>
      </c>
      <c r="AO3488">
        <v>1</v>
      </c>
      <c r="AR3488" s="178">
        <v>3836483</v>
      </c>
      <c r="AS3488" t="s">
        <v>1921</v>
      </c>
      <c r="AT3488">
        <v>0</v>
      </c>
      <c r="AU3488">
        <v>0</v>
      </c>
      <c r="AX3488">
        <v>5</v>
      </c>
      <c r="BC3488">
        <v>1</v>
      </c>
      <c r="BD3488">
        <v>7</v>
      </c>
      <c r="BE3488">
        <v>2</v>
      </c>
    </row>
    <row r="3489" spans="1:57" x14ac:dyDescent="0.25">
      <c r="A3489" s="179">
        <f t="shared" si="54"/>
        <v>3527127</v>
      </c>
      <c r="B3489" t="s">
        <v>1923</v>
      </c>
      <c r="C3489">
        <v>73107200</v>
      </c>
      <c r="D3489">
        <v>144105</v>
      </c>
      <c r="E3489">
        <v>4</v>
      </c>
      <c r="F3489">
        <v>16869</v>
      </c>
      <c r="G3489" s="180">
        <v>43852</v>
      </c>
      <c r="H3489" s="180">
        <v>44772</v>
      </c>
      <c r="I3489">
        <v>0</v>
      </c>
      <c r="J3489">
        <v>1</v>
      </c>
      <c r="K3489">
        <v>14</v>
      </c>
      <c r="L3489">
        <v>30</v>
      </c>
      <c r="M3489">
        <v>2</v>
      </c>
      <c r="N3489" s="170">
        <v>9119963</v>
      </c>
      <c r="O3489" s="170">
        <v>9511000</v>
      </c>
      <c r="P3489" s="178">
        <v>31016758</v>
      </c>
      <c r="Q3489" s="178">
        <v>1160137</v>
      </c>
      <c r="R3489" s="178">
        <v>17413426</v>
      </c>
      <c r="S3489">
        <v>0</v>
      </c>
      <c r="T3489">
        <v>0</v>
      </c>
      <c r="U3489">
        <v>0</v>
      </c>
      <c r="W3489">
        <v>0</v>
      </c>
      <c r="X3489">
        <v>0</v>
      </c>
      <c r="Y3489">
        <v>0</v>
      </c>
      <c r="AB3489" s="180">
        <v>44285</v>
      </c>
      <c r="AC3489">
        <v>1</v>
      </c>
      <c r="AD3489" t="s">
        <v>1922</v>
      </c>
      <c r="AE3489">
        <v>1</v>
      </c>
      <c r="AF3489">
        <v>30</v>
      </c>
      <c r="AG3489">
        <v>0</v>
      </c>
      <c r="AN3489">
        <v>1</v>
      </c>
      <c r="AO3489">
        <v>1</v>
      </c>
      <c r="AR3489" s="178">
        <v>13886299</v>
      </c>
      <c r="AS3489" t="s">
        <v>1921</v>
      </c>
      <c r="AT3489">
        <v>0</v>
      </c>
      <c r="AU3489">
        <v>0</v>
      </c>
      <c r="AV3489">
        <v>890480123</v>
      </c>
      <c r="AW3489" t="s">
        <v>1920</v>
      </c>
      <c r="AX3489">
        <v>5</v>
      </c>
      <c r="BC3489">
        <v>1</v>
      </c>
      <c r="BD3489">
        <v>7</v>
      </c>
      <c r="BE3489">
        <v>2</v>
      </c>
    </row>
    <row r="3490" spans="1:57" x14ac:dyDescent="0.25">
      <c r="A3490" s="179">
        <f t="shared" si="54"/>
        <v>2471930</v>
      </c>
      <c r="B3490" t="s">
        <v>1923</v>
      </c>
      <c r="C3490">
        <v>73107200</v>
      </c>
      <c r="D3490">
        <v>144105</v>
      </c>
      <c r="E3490">
        <v>4</v>
      </c>
      <c r="F3490">
        <v>18206</v>
      </c>
      <c r="G3490" s="180">
        <v>44250</v>
      </c>
      <c r="H3490" s="180">
        <v>44620</v>
      </c>
      <c r="I3490">
        <v>0</v>
      </c>
      <c r="J3490">
        <v>1</v>
      </c>
      <c r="K3490">
        <v>1</v>
      </c>
      <c r="L3490">
        <v>30</v>
      </c>
      <c r="M3490">
        <v>2</v>
      </c>
      <c r="N3490" s="170">
        <v>8648788</v>
      </c>
      <c r="O3490" s="170">
        <v>9000000</v>
      </c>
      <c r="P3490" s="178">
        <v>13266310</v>
      </c>
      <c r="Q3490" s="178">
        <v>1157999</v>
      </c>
      <c r="R3490" s="178">
        <v>12203921</v>
      </c>
      <c r="S3490">
        <v>0</v>
      </c>
      <c r="T3490">
        <v>0</v>
      </c>
      <c r="U3490">
        <v>0</v>
      </c>
      <c r="W3490">
        <v>0</v>
      </c>
      <c r="X3490">
        <v>0</v>
      </c>
      <c r="Y3490">
        <v>0</v>
      </c>
      <c r="AB3490" s="180">
        <v>44285</v>
      </c>
      <c r="AC3490">
        <v>1</v>
      </c>
      <c r="AD3490" t="s">
        <v>1922</v>
      </c>
      <c r="AE3490">
        <v>1</v>
      </c>
      <c r="AF3490">
        <v>30</v>
      </c>
      <c r="AG3490">
        <v>0</v>
      </c>
      <c r="AN3490">
        <v>1</v>
      </c>
      <c r="AO3490">
        <v>1</v>
      </c>
      <c r="AR3490" s="178">
        <v>9731991</v>
      </c>
      <c r="AS3490" t="s">
        <v>1921</v>
      </c>
      <c r="AT3490">
        <v>0</v>
      </c>
      <c r="AU3490">
        <v>0</v>
      </c>
      <c r="AV3490">
        <v>890480123</v>
      </c>
      <c r="AW3490" t="s">
        <v>1920</v>
      </c>
      <c r="AX3490">
        <v>5</v>
      </c>
      <c r="BC3490">
        <v>1</v>
      </c>
      <c r="BD3490">
        <v>7</v>
      </c>
      <c r="BE3490">
        <v>2</v>
      </c>
    </row>
    <row r="3491" spans="1:57" x14ac:dyDescent="0.25">
      <c r="A3491" s="179">
        <f t="shared" si="54"/>
        <v>17970414</v>
      </c>
      <c r="B3491" t="s">
        <v>1923</v>
      </c>
      <c r="C3491">
        <v>73107475</v>
      </c>
      <c r="D3491">
        <v>144105</v>
      </c>
      <c r="E3491">
        <v>4</v>
      </c>
      <c r="F3491">
        <v>11933</v>
      </c>
      <c r="G3491" s="180">
        <v>42733</v>
      </c>
      <c r="H3491" s="180">
        <v>45289</v>
      </c>
      <c r="I3491">
        <v>0</v>
      </c>
      <c r="J3491">
        <v>1</v>
      </c>
      <c r="K3491">
        <v>52</v>
      </c>
      <c r="L3491">
        <v>30</v>
      </c>
      <c r="M3491">
        <v>2</v>
      </c>
      <c r="N3491" s="170">
        <v>12185828</v>
      </c>
      <c r="O3491" s="170">
        <v>12890000</v>
      </c>
      <c r="P3491" s="178">
        <v>62658779</v>
      </c>
      <c r="Q3491" s="178">
        <v>1112335</v>
      </c>
      <c r="R3491" s="178">
        <v>29579150</v>
      </c>
      <c r="S3491">
        <v>0</v>
      </c>
      <c r="T3491">
        <v>0</v>
      </c>
      <c r="U3491">
        <v>0</v>
      </c>
      <c r="W3491">
        <v>0</v>
      </c>
      <c r="X3491">
        <v>0</v>
      </c>
      <c r="Y3491">
        <v>0</v>
      </c>
      <c r="AB3491" s="180">
        <v>44285</v>
      </c>
      <c r="AC3491">
        <v>1</v>
      </c>
      <c r="AD3491" t="s">
        <v>1922</v>
      </c>
      <c r="AE3491">
        <v>1</v>
      </c>
      <c r="AF3491">
        <v>30</v>
      </c>
      <c r="AG3491">
        <v>0</v>
      </c>
      <c r="AN3491">
        <v>1</v>
      </c>
      <c r="AO3491">
        <v>1</v>
      </c>
      <c r="AR3491" s="178">
        <v>11608736</v>
      </c>
      <c r="AS3491" t="s">
        <v>1921</v>
      </c>
      <c r="AT3491">
        <v>0</v>
      </c>
      <c r="AU3491">
        <v>0</v>
      </c>
      <c r="AV3491">
        <v>890480123</v>
      </c>
      <c r="AW3491" t="s">
        <v>1920</v>
      </c>
      <c r="AX3491">
        <v>5</v>
      </c>
      <c r="BC3491">
        <v>1</v>
      </c>
      <c r="BD3491">
        <v>7</v>
      </c>
      <c r="BE3491">
        <v>2</v>
      </c>
    </row>
    <row r="3492" spans="1:57" x14ac:dyDescent="0.25">
      <c r="A3492" s="179">
        <f t="shared" si="54"/>
        <v>1639303</v>
      </c>
      <c r="B3492" t="s">
        <v>1923</v>
      </c>
      <c r="C3492">
        <v>73107475</v>
      </c>
      <c r="D3492">
        <v>144105</v>
      </c>
      <c r="E3492">
        <v>4</v>
      </c>
      <c r="F3492">
        <v>12651</v>
      </c>
      <c r="G3492" s="180">
        <v>42916</v>
      </c>
      <c r="H3492" s="180">
        <v>44377</v>
      </c>
      <c r="I3492">
        <v>0</v>
      </c>
      <c r="J3492">
        <v>1</v>
      </c>
      <c r="K3492">
        <v>45</v>
      </c>
      <c r="L3492">
        <v>30</v>
      </c>
      <c r="M3492">
        <v>2</v>
      </c>
      <c r="N3492" s="170">
        <v>9752084</v>
      </c>
      <c r="O3492" s="170">
        <v>10200000</v>
      </c>
      <c r="P3492" s="178">
        <v>22000000</v>
      </c>
      <c r="Q3492" s="178">
        <v>276830</v>
      </c>
      <c r="R3492" s="178">
        <v>2698280</v>
      </c>
      <c r="S3492">
        <v>0</v>
      </c>
      <c r="T3492">
        <v>0</v>
      </c>
      <c r="U3492">
        <v>0</v>
      </c>
      <c r="W3492">
        <v>0</v>
      </c>
      <c r="X3492">
        <v>0</v>
      </c>
      <c r="Y3492">
        <v>0</v>
      </c>
      <c r="Z3492">
        <v>2000000</v>
      </c>
      <c r="AA3492">
        <v>6</v>
      </c>
      <c r="AB3492" s="180">
        <v>44285</v>
      </c>
      <c r="AC3492">
        <v>1</v>
      </c>
      <c r="AD3492" t="s">
        <v>1922</v>
      </c>
      <c r="AE3492">
        <v>1</v>
      </c>
      <c r="AF3492">
        <v>30</v>
      </c>
      <c r="AG3492">
        <v>0</v>
      </c>
      <c r="AN3492">
        <v>1</v>
      </c>
      <c r="AO3492">
        <v>1</v>
      </c>
      <c r="AR3492" s="178">
        <v>1058977</v>
      </c>
      <c r="AS3492" t="s">
        <v>1921</v>
      </c>
      <c r="AT3492">
        <v>0</v>
      </c>
      <c r="AU3492">
        <v>0</v>
      </c>
      <c r="AV3492">
        <v>890480123</v>
      </c>
      <c r="AW3492" t="s">
        <v>1920</v>
      </c>
      <c r="AX3492">
        <v>5</v>
      </c>
      <c r="BC3492">
        <v>1</v>
      </c>
      <c r="BD3492">
        <v>7</v>
      </c>
      <c r="BE3492">
        <v>2</v>
      </c>
    </row>
    <row r="3493" spans="1:57" x14ac:dyDescent="0.25">
      <c r="A3493" s="179">
        <f t="shared" si="54"/>
        <v>30113830</v>
      </c>
      <c r="B3493" t="s">
        <v>1923</v>
      </c>
      <c r="C3493">
        <v>73107475</v>
      </c>
      <c r="D3493">
        <v>144105</v>
      </c>
      <c r="E3493">
        <v>4</v>
      </c>
      <c r="F3493">
        <v>14154</v>
      </c>
      <c r="G3493" s="180">
        <v>43272</v>
      </c>
      <c r="H3493" s="180">
        <v>45829</v>
      </c>
      <c r="I3493">
        <v>0</v>
      </c>
      <c r="J3493">
        <v>1</v>
      </c>
      <c r="K3493">
        <v>35</v>
      </c>
      <c r="L3493">
        <v>30</v>
      </c>
      <c r="M3493">
        <v>2</v>
      </c>
      <c r="N3493" s="170">
        <v>17726461</v>
      </c>
      <c r="O3493" s="170">
        <v>19240000</v>
      </c>
      <c r="P3493" s="178">
        <v>69200000</v>
      </c>
      <c r="Q3493" s="178">
        <v>1443361</v>
      </c>
      <c r="R3493" s="178">
        <v>49567110</v>
      </c>
      <c r="S3493">
        <v>0</v>
      </c>
      <c r="T3493">
        <v>0</v>
      </c>
      <c r="U3493">
        <v>0</v>
      </c>
      <c r="W3493">
        <v>0</v>
      </c>
      <c r="X3493">
        <v>0</v>
      </c>
      <c r="Y3493">
        <v>0</v>
      </c>
      <c r="AB3493" s="180">
        <v>44285</v>
      </c>
      <c r="AC3493">
        <v>1</v>
      </c>
      <c r="AD3493" t="s">
        <v>1922</v>
      </c>
      <c r="AE3493">
        <v>1</v>
      </c>
      <c r="AF3493">
        <v>30</v>
      </c>
      <c r="AG3493">
        <v>0</v>
      </c>
      <c r="AN3493">
        <v>1</v>
      </c>
      <c r="AO3493">
        <v>1</v>
      </c>
      <c r="AR3493" s="178">
        <v>19453280</v>
      </c>
      <c r="AS3493" t="s">
        <v>1921</v>
      </c>
      <c r="AT3493">
        <v>0</v>
      </c>
      <c r="AU3493">
        <v>0</v>
      </c>
      <c r="AV3493">
        <v>890480123</v>
      </c>
      <c r="AW3493" t="s">
        <v>1920</v>
      </c>
      <c r="AX3493">
        <v>5</v>
      </c>
      <c r="BC3493">
        <v>1</v>
      </c>
      <c r="BD3493">
        <v>7</v>
      </c>
      <c r="BE3493">
        <v>2</v>
      </c>
    </row>
    <row r="3494" spans="1:57" x14ac:dyDescent="0.25">
      <c r="A3494" s="179">
        <f t="shared" si="54"/>
        <v>634739</v>
      </c>
      <c r="B3494" t="s">
        <v>1923</v>
      </c>
      <c r="C3494">
        <v>73107475</v>
      </c>
      <c r="D3494">
        <v>144105</v>
      </c>
      <c r="E3494">
        <v>4</v>
      </c>
      <c r="F3494">
        <v>17264</v>
      </c>
      <c r="G3494" s="180">
        <v>44002</v>
      </c>
      <c r="H3494" s="180">
        <v>44742</v>
      </c>
      <c r="I3494">
        <v>0</v>
      </c>
      <c r="J3494">
        <v>1</v>
      </c>
      <c r="K3494">
        <v>9</v>
      </c>
      <c r="L3494">
        <v>30</v>
      </c>
      <c r="M3494">
        <v>2</v>
      </c>
      <c r="N3494" s="170">
        <v>12185828</v>
      </c>
      <c r="O3494" s="170">
        <v>12890000</v>
      </c>
      <c r="P3494" s="178">
        <v>1600000</v>
      </c>
      <c r="Q3494" s="178">
        <v>75456</v>
      </c>
      <c r="R3494" s="178">
        <v>1044775</v>
      </c>
      <c r="S3494">
        <v>0</v>
      </c>
      <c r="T3494">
        <v>0</v>
      </c>
      <c r="U3494">
        <v>0</v>
      </c>
      <c r="W3494">
        <v>0</v>
      </c>
      <c r="X3494">
        <v>0</v>
      </c>
      <c r="Y3494">
        <v>0</v>
      </c>
      <c r="AB3494" s="180">
        <v>44285</v>
      </c>
      <c r="AC3494">
        <v>1</v>
      </c>
      <c r="AD3494" t="s">
        <v>1922</v>
      </c>
      <c r="AE3494">
        <v>1</v>
      </c>
      <c r="AF3494">
        <v>30</v>
      </c>
      <c r="AG3494">
        <v>0</v>
      </c>
      <c r="AN3494">
        <v>1</v>
      </c>
      <c r="AO3494">
        <v>1</v>
      </c>
      <c r="AR3494" s="178">
        <v>410036</v>
      </c>
      <c r="AS3494" t="s">
        <v>1921</v>
      </c>
      <c r="AT3494">
        <v>0</v>
      </c>
      <c r="AU3494">
        <v>0</v>
      </c>
      <c r="AV3494">
        <v>890480123</v>
      </c>
      <c r="AW3494" t="s">
        <v>1920</v>
      </c>
      <c r="AX3494">
        <v>5</v>
      </c>
      <c r="BC3494">
        <v>1</v>
      </c>
      <c r="BD3494">
        <v>7</v>
      </c>
      <c r="BE3494">
        <v>2</v>
      </c>
    </row>
    <row r="3495" spans="1:57" x14ac:dyDescent="0.25">
      <c r="A3495" s="179">
        <f t="shared" si="54"/>
        <v>10099356</v>
      </c>
      <c r="B3495" t="s">
        <v>1923</v>
      </c>
      <c r="C3495">
        <v>73107475</v>
      </c>
      <c r="D3495">
        <v>144105</v>
      </c>
      <c r="E3495">
        <v>4</v>
      </c>
      <c r="F3495">
        <v>17628</v>
      </c>
      <c r="G3495" s="180">
        <v>44102</v>
      </c>
      <c r="H3495" s="180">
        <v>45199</v>
      </c>
      <c r="I3495">
        <v>0</v>
      </c>
      <c r="J3495">
        <v>1</v>
      </c>
      <c r="K3495">
        <v>6</v>
      </c>
      <c r="L3495">
        <v>30</v>
      </c>
      <c r="M3495">
        <v>2</v>
      </c>
      <c r="N3495" s="170">
        <v>12185828</v>
      </c>
      <c r="O3495" s="170">
        <v>12890000</v>
      </c>
      <c r="P3495" s="178">
        <v>19387000</v>
      </c>
      <c r="Q3495" s="178">
        <v>645648</v>
      </c>
      <c r="R3495" s="178">
        <v>16623454</v>
      </c>
      <c r="S3495">
        <v>0</v>
      </c>
      <c r="T3495">
        <v>0</v>
      </c>
      <c r="U3495">
        <v>0</v>
      </c>
      <c r="W3495">
        <v>0</v>
      </c>
      <c r="X3495">
        <v>0</v>
      </c>
      <c r="Y3495">
        <v>0</v>
      </c>
      <c r="AB3495" s="180">
        <v>44285</v>
      </c>
      <c r="AC3495">
        <v>1</v>
      </c>
      <c r="AD3495" t="s">
        <v>1922</v>
      </c>
      <c r="AE3495">
        <v>1</v>
      </c>
      <c r="AF3495">
        <v>30</v>
      </c>
      <c r="AG3495">
        <v>0</v>
      </c>
      <c r="AN3495">
        <v>1</v>
      </c>
      <c r="AO3495">
        <v>1</v>
      </c>
      <c r="AR3495" s="178">
        <v>6524098</v>
      </c>
      <c r="AS3495" t="s">
        <v>1921</v>
      </c>
      <c r="AT3495">
        <v>0</v>
      </c>
      <c r="AU3495">
        <v>0</v>
      </c>
      <c r="AV3495">
        <v>890480123</v>
      </c>
      <c r="AW3495" t="s">
        <v>1920</v>
      </c>
      <c r="AX3495">
        <v>5</v>
      </c>
      <c r="BC3495">
        <v>1</v>
      </c>
      <c r="BD3495">
        <v>7</v>
      </c>
      <c r="BE3495">
        <v>2</v>
      </c>
    </row>
    <row r="3496" spans="1:57" x14ac:dyDescent="0.25">
      <c r="A3496" s="179">
        <f t="shared" si="54"/>
        <v>1091627</v>
      </c>
      <c r="B3496" t="s">
        <v>1923</v>
      </c>
      <c r="C3496">
        <v>73107475</v>
      </c>
      <c r="D3496">
        <v>144105</v>
      </c>
      <c r="E3496">
        <v>4</v>
      </c>
      <c r="F3496">
        <v>17747</v>
      </c>
      <c r="G3496" s="180">
        <v>44130</v>
      </c>
      <c r="H3496" s="180">
        <v>44864</v>
      </c>
      <c r="I3496">
        <v>0</v>
      </c>
      <c r="J3496">
        <v>1</v>
      </c>
      <c r="K3496">
        <v>5</v>
      </c>
      <c r="L3496">
        <v>30</v>
      </c>
      <c r="M3496">
        <v>2</v>
      </c>
      <c r="N3496" s="170">
        <v>15881442</v>
      </c>
      <c r="O3496" s="170">
        <v>17090000</v>
      </c>
      <c r="P3496" s="178">
        <v>2200000</v>
      </c>
      <c r="Q3496" s="178">
        <v>107594</v>
      </c>
      <c r="R3496" s="178">
        <v>1796809</v>
      </c>
      <c r="S3496">
        <v>0</v>
      </c>
      <c r="T3496">
        <v>0</v>
      </c>
      <c r="U3496">
        <v>0</v>
      </c>
      <c r="W3496">
        <v>0</v>
      </c>
      <c r="X3496">
        <v>0</v>
      </c>
      <c r="Y3496">
        <v>0</v>
      </c>
      <c r="AB3496" s="180">
        <v>44285</v>
      </c>
      <c r="AC3496">
        <v>1</v>
      </c>
      <c r="AD3496" t="s">
        <v>1922</v>
      </c>
      <c r="AE3496">
        <v>1</v>
      </c>
      <c r="AF3496">
        <v>30</v>
      </c>
      <c r="AG3496">
        <v>0</v>
      </c>
      <c r="AN3496">
        <v>1</v>
      </c>
      <c r="AO3496">
        <v>1</v>
      </c>
      <c r="AR3496" s="178">
        <v>705182</v>
      </c>
      <c r="AS3496" t="s">
        <v>1921</v>
      </c>
      <c r="AT3496">
        <v>0</v>
      </c>
      <c r="AU3496">
        <v>0</v>
      </c>
      <c r="AV3496">
        <v>890480123</v>
      </c>
      <c r="AW3496" t="s">
        <v>1920</v>
      </c>
      <c r="AX3496">
        <v>5</v>
      </c>
      <c r="BC3496">
        <v>1</v>
      </c>
      <c r="BD3496">
        <v>7</v>
      </c>
      <c r="BE3496">
        <v>2</v>
      </c>
    </row>
    <row r="3497" spans="1:57" x14ac:dyDescent="0.25">
      <c r="A3497" s="179">
        <f t="shared" si="54"/>
        <v>2238239</v>
      </c>
      <c r="B3497" t="s">
        <v>1923</v>
      </c>
      <c r="C3497">
        <v>73107475</v>
      </c>
      <c r="D3497">
        <v>144105</v>
      </c>
      <c r="E3497">
        <v>4</v>
      </c>
      <c r="F3497">
        <v>18212</v>
      </c>
      <c r="G3497" s="180">
        <v>44253</v>
      </c>
      <c r="H3497" s="180">
        <v>44620</v>
      </c>
      <c r="I3497">
        <v>0</v>
      </c>
      <c r="J3497">
        <v>1</v>
      </c>
      <c r="K3497">
        <v>1</v>
      </c>
      <c r="L3497">
        <v>30</v>
      </c>
      <c r="M3497">
        <v>2</v>
      </c>
      <c r="N3497" s="170">
        <v>7720836</v>
      </c>
      <c r="O3497" s="170">
        <v>8000000</v>
      </c>
      <c r="P3497" s="178">
        <v>4006340</v>
      </c>
      <c r="Q3497" s="178">
        <v>347988</v>
      </c>
      <c r="R3497" s="178">
        <v>3684122</v>
      </c>
      <c r="S3497">
        <v>0</v>
      </c>
      <c r="T3497">
        <v>0</v>
      </c>
      <c r="U3497">
        <v>0</v>
      </c>
      <c r="W3497">
        <v>0</v>
      </c>
      <c r="X3497">
        <v>0</v>
      </c>
      <c r="Y3497">
        <v>0</v>
      </c>
      <c r="AB3497" s="180">
        <v>44285</v>
      </c>
      <c r="AC3497">
        <v>1</v>
      </c>
      <c r="AD3497" t="s">
        <v>1922</v>
      </c>
      <c r="AE3497">
        <v>1</v>
      </c>
      <c r="AF3497">
        <v>30</v>
      </c>
      <c r="AG3497">
        <v>0</v>
      </c>
      <c r="AN3497">
        <v>1</v>
      </c>
      <c r="AO3497">
        <v>1</v>
      </c>
      <c r="AR3497" s="178">
        <v>1445883</v>
      </c>
      <c r="AS3497" t="s">
        <v>1921</v>
      </c>
      <c r="AT3497">
        <v>0</v>
      </c>
      <c r="AU3497">
        <v>0</v>
      </c>
      <c r="AV3497">
        <v>890480123</v>
      </c>
      <c r="AW3497" t="s">
        <v>1920</v>
      </c>
      <c r="AX3497">
        <v>5</v>
      </c>
      <c r="BC3497">
        <v>1</v>
      </c>
      <c r="BD3497">
        <v>7</v>
      </c>
      <c r="BE3497">
        <v>2</v>
      </c>
    </row>
    <row r="3498" spans="1:57" x14ac:dyDescent="0.25">
      <c r="A3498" s="179">
        <f t="shared" si="54"/>
        <v>7351</v>
      </c>
      <c r="B3498" t="s">
        <v>1923</v>
      </c>
      <c r="C3498">
        <v>73107475</v>
      </c>
      <c r="D3498">
        <v>144105</v>
      </c>
      <c r="E3498">
        <v>4</v>
      </c>
      <c r="F3498">
        <v>550018326</v>
      </c>
      <c r="G3498" s="180">
        <v>43157</v>
      </c>
      <c r="H3498" s="180">
        <v>45290</v>
      </c>
      <c r="I3498">
        <v>0</v>
      </c>
      <c r="J3498">
        <v>1</v>
      </c>
      <c r="K3498">
        <v>1</v>
      </c>
      <c r="L3498">
        <v>30</v>
      </c>
      <c r="M3498">
        <v>2</v>
      </c>
      <c r="N3498" s="170">
        <v>22490513</v>
      </c>
      <c r="O3498" s="170">
        <v>24960000</v>
      </c>
      <c r="P3498" s="178">
        <v>12595</v>
      </c>
      <c r="Q3498" s="178">
        <v>484</v>
      </c>
      <c r="R3498" s="178">
        <v>12099</v>
      </c>
      <c r="S3498">
        <v>271</v>
      </c>
      <c r="T3498">
        <v>0</v>
      </c>
      <c r="U3498">
        <v>0</v>
      </c>
      <c r="W3498">
        <v>0</v>
      </c>
      <c r="X3498">
        <v>0</v>
      </c>
      <c r="Y3498">
        <v>0</v>
      </c>
      <c r="AB3498" s="180">
        <v>44253</v>
      </c>
      <c r="AC3498">
        <v>1</v>
      </c>
      <c r="AD3498" t="s">
        <v>1922</v>
      </c>
      <c r="AE3498">
        <v>1</v>
      </c>
      <c r="AF3498">
        <v>30</v>
      </c>
      <c r="AG3498">
        <v>0</v>
      </c>
      <c r="AN3498">
        <v>1</v>
      </c>
      <c r="AO3498">
        <v>1</v>
      </c>
      <c r="AR3498" s="178">
        <v>4748</v>
      </c>
      <c r="AS3498" t="s">
        <v>1921</v>
      </c>
      <c r="AT3498">
        <v>0</v>
      </c>
      <c r="AU3498">
        <v>0</v>
      </c>
      <c r="AV3498">
        <v>890480123</v>
      </c>
      <c r="AW3498" t="s">
        <v>1920</v>
      </c>
      <c r="AX3498">
        <v>5</v>
      </c>
      <c r="BC3498">
        <v>2</v>
      </c>
      <c r="BD3498">
        <v>7</v>
      </c>
      <c r="BE3498">
        <v>2</v>
      </c>
    </row>
    <row r="3499" spans="1:57" x14ac:dyDescent="0.25">
      <c r="A3499" s="179">
        <f t="shared" si="54"/>
        <v>24752</v>
      </c>
      <c r="B3499" t="s">
        <v>1923</v>
      </c>
      <c r="C3499">
        <v>73107475</v>
      </c>
      <c r="D3499">
        <v>144105</v>
      </c>
      <c r="E3499">
        <v>4</v>
      </c>
      <c r="F3499">
        <v>550018333</v>
      </c>
      <c r="G3499" s="180">
        <v>43158</v>
      </c>
      <c r="H3499" s="180">
        <v>45321</v>
      </c>
      <c r="I3499">
        <v>30</v>
      </c>
      <c r="J3499">
        <v>1</v>
      </c>
      <c r="K3499">
        <v>0</v>
      </c>
      <c r="L3499">
        <v>30</v>
      </c>
      <c r="M3499">
        <v>2</v>
      </c>
      <c r="N3499" s="170">
        <v>22490513</v>
      </c>
      <c r="O3499" s="170">
        <v>24960000</v>
      </c>
      <c r="P3499" s="178">
        <v>40839</v>
      </c>
      <c r="Q3499" s="178">
        <v>1570</v>
      </c>
      <c r="R3499" s="178">
        <v>40741</v>
      </c>
      <c r="S3499">
        <v>881</v>
      </c>
      <c r="T3499">
        <v>0</v>
      </c>
      <c r="U3499">
        <v>0</v>
      </c>
      <c r="W3499">
        <v>0</v>
      </c>
      <c r="X3499">
        <v>0</v>
      </c>
      <c r="Y3499">
        <v>0</v>
      </c>
      <c r="AB3499" s="180">
        <v>44253</v>
      </c>
      <c r="AC3499">
        <v>1</v>
      </c>
      <c r="AD3499" t="s">
        <v>1922</v>
      </c>
      <c r="AE3499">
        <v>1</v>
      </c>
      <c r="AF3499">
        <v>30</v>
      </c>
      <c r="AG3499">
        <v>1527</v>
      </c>
      <c r="AN3499">
        <v>1</v>
      </c>
      <c r="AO3499">
        <v>1</v>
      </c>
      <c r="AR3499" s="178">
        <v>15989</v>
      </c>
      <c r="AS3499" t="s">
        <v>1921</v>
      </c>
      <c r="AT3499">
        <v>0</v>
      </c>
      <c r="AU3499">
        <v>0</v>
      </c>
      <c r="AV3499">
        <v>890480123</v>
      </c>
      <c r="AW3499" t="s">
        <v>1920</v>
      </c>
      <c r="AX3499">
        <v>5</v>
      </c>
      <c r="BC3499">
        <v>2</v>
      </c>
      <c r="BD3499">
        <v>7</v>
      </c>
      <c r="BE3499">
        <v>2</v>
      </c>
    </row>
    <row r="3500" spans="1:57" x14ac:dyDescent="0.25">
      <c r="A3500" s="179">
        <f t="shared" si="54"/>
        <v>179376</v>
      </c>
      <c r="B3500" t="s">
        <v>1923</v>
      </c>
      <c r="C3500">
        <v>73107475</v>
      </c>
      <c r="D3500">
        <v>144105</v>
      </c>
      <c r="E3500">
        <v>4</v>
      </c>
      <c r="F3500">
        <v>550018365</v>
      </c>
      <c r="G3500" s="180">
        <v>43161</v>
      </c>
      <c r="H3500" s="180">
        <v>45321</v>
      </c>
      <c r="I3500">
        <v>0</v>
      </c>
      <c r="J3500">
        <v>1</v>
      </c>
      <c r="K3500">
        <v>2</v>
      </c>
      <c r="L3500">
        <v>30</v>
      </c>
      <c r="M3500">
        <v>2</v>
      </c>
      <c r="N3500" s="170">
        <v>22490513</v>
      </c>
      <c r="O3500" s="170">
        <v>24960000</v>
      </c>
      <c r="P3500" s="178">
        <v>307482</v>
      </c>
      <c r="Q3500" s="178">
        <v>11821</v>
      </c>
      <c r="R3500" s="178">
        <v>295252</v>
      </c>
      <c r="S3500">
        <v>0</v>
      </c>
      <c r="T3500">
        <v>0</v>
      </c>
      <c r="U3500">
        <v>0</v>
      </c>
      <c r="W3500">
        <v>0</v>
      </c>
      <c r="X3500">
        <v>0</v>
      </c>
      <c r="Y3500">
        <v>0</v>
      </c>
      <c r="AB3500" s="180">
        <v>44285</v>
      </c>
      <c r="AC3500">
        <v>1</v>
      </c>
      <c r="AD3500" t="s">
        <v>1922</v>
      </c>
      <c r="AE3500">
        <v>1</v>
      </c>
      <c r="AF3500">
        <v>30</v>
      </c>
      <c r="AG3500">
        <v>0</v>
      </c>
      <c r="AN3500">
        <v>1</v>
      </c>
      <c r="AO3500">
        <v>1</v>
      </c>
      <c r="AR3500" s="178">
        <v>115876</v>
      </c>
      <c r="AS3500" t="s">
        <v>1921</v>
      </c>
      <c r="AT3500">
        <v>0</v>
      </c>
      <c r="AU3500">
        <v>0</v>
      </c>
      <c r="AV3500">
        <v>890480123</v>
      </c>
      <c r="AW3500" t="s">
        <v>1920</v>
      </c>
      <c r="AX3500">
        <v>5</v>
      </c>
      <c r="BC3500">
        <v>2</v>
      </c>
      <c r="BD3500">
        <v>7</v>
      </c>
      <c r="BE3500">
        <v>2</v>
      </c>
    </row>
    <row r="3501" spans="1:57" x14ac:dyDescent="0.25">
      <c r="A3501" s="179">
        <f t="shared" si="54"/>
        <v>179587</v>
      </c>
      <c r="B3501" t="s">
        <v>1923</v>
      </c>
      <c r="C3501">
        <v>73107475</v>
      </c>
      <c r="D3501">
        <v>144105</v>
      </c>
      <c r="E3501">
        <v>4</v>
      </c>
      <c r="F3501">
        <v>550018373</v>
      </c>
      <c r="G3501" s="180">
        <v>43162</v>
      </c>
      <c r="H3501" s="180">
        <v>45321</v>
      </c>
      <c r="I3501">
        <v>0</v>
      </c>
      <c r="J3501">
        <v>1</v>
      </c>
      <c r="K3501">
        <v>2</v>
      </c>
      <c r="L3501">
        <v>30</v>
      </c>
      <c r="M3501">
        <v>2</v>
      </c>
      <c r="N3501" s="170">
        <v>22490513</v>
      </c>
      <c r="O3501" s="170">
        <v>24960000</v>
      </c>
      <c r="P3501" s="178">
        <v>307843</v>
      </c>
      <c r="Q3501" s="178">
        <v>11835</v>
      </c>
      <c r="R3501" s="178">
        <v>295599</v>
      </c>
      <c r="S3501">
        <v>0</v>
      </c>
      <c r="T3501">
        <v>0</v>
      </c>
      <c r="U3501">
        <v>0</v>
      </c>
      <c r="W3501">
        <v>0</v>
      </c>
      <c r="X3501">
        <v>0</v>
      </c>
      <c r="Y3501">
        <v>0</v>
      </c>
      <c r="AB3501" s="180">
        <v>44285</v>
      </c>
      <c r="AC3501">
        <v>1</v>
      </c>
      <c r="AD3501" t="s">
        <v>1922</v>
      </c>
      <c r="AE3501">
        <v>1</v>
      </c>
      <c r="AF3501">
        <v>30</v>
      </c>
      <c r="AG3501">
        <v>0</v>
      </c>
      <c r="AN3501">
        <v>1</v>
      </c>
      <c r="AO3501">
        <v>1</v>
      </c>
      <c r="AR3501" s="178">
        <v>116012</v>
      </c>
      <c r="AS3501" t="s">
        <v>1921</v>
      </c>
      <c r="AT3501">
        <v>0</v>
      </c>
      <c r="AU3501">
        <v>0</v>
      </c>
      <c r="AV3501">
        <v>890480123</v>
      </c>
      <c r="AW3501" t="s">
        <v>1920</v>
      </c>
      <c r="AX3501">
        <v>5</v>
      </c>
      <c r="BC3501">
        <v>2</v>
      </c>
      <c r="BD3501">
        <v>7</v>
      </c>
      <c r="BE3501">
        <v>2</v>
      </c>
    </row>
    <row r="3502" spans="1:57" x14ac:dyDescent="0.25">
      <c r="A3502" s="179">
        <f t="shared" si="54"/>
        <v>176018</v>
      </c>
      <c r="B3502" t="s">
        <v>1923</v>
      </c>
      <c r="C3502">
        <v>73107475</v>
      </c>
      <c r="D3502">
        <v>144105</v>
      </c>
      <c r="E3502">
        <v>4</v>
      </c>
      <c r="F3502">
        <v>550018385</v>
      </c>
      <c r="G3502" s="180">
        <v>43163</v>
      </c>
      <c r="H3502" s="180">
        <v>45321</v>
      </c>
      <c r="I3502">
        <v>0</v>
      </c>
      <c r="J3502">
        <v>1</v>
      </c>
      <c r="K3502">
        <v>2</v>
      </c>
      <c r="L3502">
        <v>30</v>
      </c>
      <c r="M3502">
        <v>2</v>
      </c>
      <c r="N3502" s="170">
        <v>22490513</v>
      </c>
      <c r="O3502" s="170">
        <v>24960000</v>
      </c>
      <c r="P3502" s="178">
        <v>301725</v>
      </c>
      <c r="Q3502" s="178">
        <v>11600</v>
      </c>
      <c r="R3502" s="178">
        <v>289724</v>
      </c>
      <c r="S3502">
        <v>0</v>
      </c>
      <c r="T3502">
        <v>0</v>
      </c>
      <c r="U3502">
        <v>0</v>
      </c>
      <c r="W3502">
        <v>0</v>
      </c>
      <c r="X3502">
        <v>0</v>
      </c>
      <c r="Y3502">
        <v>0</v>
      </c>
      <c r="AB3502" s="180">
        <v>44285</v>
      </c>
      <c r="AC3502">
        <v>1</v>
      </c>
      <c r="AD3502" t="s">
        <v>1922</v>
      </c>
      <c r="AE3502">
        <v>1</v>
      </c>
      <c r="AF3502">
        <v>30</v>
      </c>
      <c r="AG3502">
        <v>0</v>
      </c>
      <c r="AN3502">
        <v>1</v>
      </c>
      <c r="AO3502">
        <v>1</v>
      </c>
      <c r="AR3502" s="178">
        <v>113706</v>
      </c>
      <c r="AS3502" t="s">
        <v>1921</v>
      </c>
      <c r="AT3502">
        <v>0</v>
      </c>
      <c r="AU3502">
        <v>0</v>
      </c>
      <c r="AV3502">
        <v>890480123</v>
      </c>
      <c r="AW3502" t="s">
        <v>1920</v>
      </c>
      <c r="AX3502">
        <v>5</v>
      </c>
      <c r="BC3502">
        <v>2</v>
      </c>
      <c r="BD3502">
        <v>7</v>
      </c>
      <c r="BE3502">
        <v>2</v>
      </c>
    </row>
    <row r="3503" spans="1:57" x14ac:dyDescent="0.25">
      <c r="A3503" s="179">
        <f t="shared" si="54"/>
        <v>176007</v>
      </c>
      <c r="B3503" t="s">
        <v>1923</v>
      </c>
      <c r="C3503">
        <v>73107475</v>
      </c>
      <c r="D3503">
        <v>144105</v>
      </c>
      <c r="E3503">
        <v>4</v>
      </c>
      <c r="F3503">
        <v>550018386</v>
      </c>
      <c r="G3503" s="180">
        <v>43163</v>
      </c>
      <c r="H3503" s="180">
        <v>45321</v>
      </c>
      <c r="I3503">
        <v>0</v>
      </c>
      <c r="J3503">
        <v>1</v>
      </c>
      <c r="K3503">
        <v>2</v>
      </c>
      <c r="L3503">
        <v>30</v>
      </c>
      <c r="M3503">
        <v>2</v>
      </c>
      <c r="N3503" s="170">
        <v>22490513</v>
      </c>
      <c r="O3503" s="170">
        <v>24960000</v>
      </c>
      <c r="P3503" s="178">
        <v>301706</v>
      </c>
      <c r="Q3503" s="178">
        <v>11599</v>
      </c>
      <c r="R3503" s="178">
        <v>289706</v>
      </c>
      <c r="S3503">
        <v>0</v>
      </c>
      <c r="T3503">
        <v>0</v>
      </c>
      <c r="U3503">
        <v>0</v>
      </c>
      <c r="W3503">
        <v>0</v>
      </c>
      <c r="X3503">
        <v>0</v>
      </c>
      <c r="Y3503">
        <v>0</v>
      </c>
      <c r="AB3503" s="180">
        <v>44285</v>
      </c>
      <c r="AC3503">
        <v>1</v>
      </c>
      <c r="AD3503" t="s">
        <v>1922</v>
      </c>
      <c r="AE3503">
        <v>1</v>
      </c>
      <c r="AF3503">
        <v>30</v>
      </c>
      <c r="AG3503">
        <v>0</v>
      </c>
      <c r="AN3503">
        <v>1</v>
      </c>
      <c r="AO3503">
        <v>1</v>
      </c>
      <c r="AR3503" s="178">
        <v>113699</v>
      </c>
      <c r="AS3503" t="s">
        <v>1921</v>
      </c>
      <c r="AT3503">
        <v>0</v>
      </c>
      <c r="AU3503">
        <v>0</v>
      </c>
      <c r="AV3503">
        <v>890480123</v>
      </c>
      <c r="AW3503" t="s">
        <v>1920</v>
      </c>
      <c r="AX3503">
        <v>5</v>
      </c>
      <c r="BC3503">
        <v>2</v>
      </c>
      <c r="BD3503">
        <v>7</v>
      </c>
      <c r="BE3503">
        <v>2</v>
      </c>
    </row>
    <row r="3504" spans="1:57" x14ac:dyDescent="0.25">
      <c r="A3504" s="179">
        <f t="shared" si="54"/>
        <v>176007</v>
      </c>
      <c r="B3504" t="s">
        <v>1923</v>
      </c>
      <c r="C3504">
        <v>73107475</v>
      </c>
      <c r="D3504">
        <v>144105</v>
      </c>
      <c r="E3504">
        <v>4</v>
      </c>
      <c r="F3504">
        <v>550018387</v>
      </c>
      <c r="G3504" s="180">
        <v>43163</v>
      </c>
      <c r="H3504" s="180">
        <v>45321</v>
      </c>
      <c r="I3504">
        <v>0</v>
      </c>
      <c r="J3504">
        <v>1</v>
      </c>
      <c r="K3504">
        <v>2</v>
      </c>
      <c r="L3504">
        <v>30</v>
      </c>
      <c r="M3504">
        <v>2</v>
      </c>
      <c r="N3504" s="170">
        <v>22490513</v>
      </c>
      <c r="O3504" s="170">
        <v>24960000</v>
      </c>
      <c r="P3504" s="178">
        <v>301706</v>
      </c>
      <c r="Q3504" s="178">
        <v>11599</v>
      </c>
      <c r="R3504" s="178">
        <v>289706</v>
      </c>
      <c r="S3504">
        <v>0</v>
      </c>
      <c r="T3504">
        <v>0</v>
      </c>
      <c r="U3504">
        <v>0</v>
      </c>
      <c r="W3504">
        <v>0</v>
      </c>
      <c r="X3504">
        <v>0</v>
      </c>
      <c r="Y3504">
        <v>0</v>
      </c>
      <c r="AB3504" s="180">
        <v>44285</v>
      </c>
      <c r="AC3504">
        <v>1</v>
      </c>
      <c r="AD3504" t="s">
        <v>1922</v>
      </c>
      <c r="AE3504">
        <v>1</v>
      </c>
      <c r="AF3504">
        <v>30</v>
      </c>
      <c r="AG3504">
        <v>0</v>
      </c>
      <c r="AN3504">
        <v>1</v>
      </c>
      <c r="AO3504">
        <v>1</v>
      </c>
      <c r="AR3504" s="178">
        <v>113699</v>
      </c>
      <c r="AS3504" t="s">
        <v>1921</v>
      </c>
      <c r="AT3504">
        <v>0</v>
      </c>
      <c r="AU3504">
        <v>0</v>
      </c>
      <c r="AV3504">
        <v>890480123</v>
      </c>
      <c r="AW3504" t="s">
        <v>1920</v>
      </c>
      <c r="AX3504">
        <v>5</v>
      </c>
      <c r="BC3504">
        <v>2</v>
      </c>
      <c r="BD3504">
        <v>7</v>
      </c>
      <c r="BE3504">
        <v>2</v>
      </c>
    </row>
    <row r="3505" spans="1:57" x14ac:dyDescent="0.25">
      <c r="A3505" s="179">
        <f t="shared" si="54"/>
        <v>162386</v>
      </c>
      <c r="B3505" t="s">
        <v>1923</v>
      </c>
      <c r="C3505">
        <v>73107475</v>
      </c>
      <c r="D3505">
        <v>144105</v>
      </c>
      <c r="E3505">
        <v>4</v>
      </c>
      <c r="F3505">
        <v>550018396</v>
      </c>
      <c r="G3505" s="180">
        <v>43164</v>
      </c>
      <c r="H3505" s="180">
        <v>45321</v>
      </c>
      <c r="I3505">
        <v>0</v>
      </c>
      <c r="J3505">
        <v>1</v>
      </c>
      <c r="K3505">
        <v>2</v>
      </c>
      <c r="L3505">
        <v>30</v>
      </c>
      <c r="M3505">
        <v>2</v>
      </c>
      <c r="N3505" s="170">
        <v>22490513</v>
      </c>
      <c r="O3505" s="170">
        <v>24960000</v>
      </c>
      <c r="P3505" s="178">
        <v>278357</v>
      </c>
      <c r="Q3505" s="178">
        <v>10701</v>
      </c>
      <c r="R3505" s="178">
        <v>267286</v>
      </c>
      <c r="S3505">
        <v>0</v>
      </c>
      <c r="T3505">
        <v>0</v>
      </c>
      <c r="U3505">
        <v>0</v>
      </c>
      <c r="W3505">
        <v>0</v>
      </c>
      <c r="X3505">
        <v>0</v>
      </c>
      <c r="Y3505">
        <v>0</v>
      </c>
      <c r="AB3505" s="180">
        <v>44285</v>
      </c>
      <c r="AC3505">
        <v>1</v>
      </c>
      <c r="AD3505" t="s">
        <v>1922</v>
      </c>
      <c r="AE3505">
        <v>1</v>
      </c>
      <c r="AF3505">
        <v>30</v>
      </c>
      <c r="AG3505">
        <v>0</v>
      </c>
      <c r="AN3505">
        <v>1</v>
      </c>
      <c r="AO3505">
        <v>1</v>
      </c>
      <c r="AR3505" s="178">
        <v>104900</v>
      </c>
      <c r="AS3505" t="s">
        <v>1921</v>
      </c>
      <c r="AT3505">
        <v>0</v>
      </c>
      <c r="AU3505">
        <v>0</v>
      </c>
      <c r="AV3505">
        <v>890480123</v>
      </c>
      <c r="AW3505" t="s">
        <v>1920</v>
      </c>
      <c r="AX3505">
        <v>5</v>
      </c>
      <c r="BC3505">
        <v>2</v>
      </c>
      <c r="BD3505">
        <v>7</v>
      </c>
      <c r="BE3505">
        <v>2</v>
      </c>
    </row>
    <row r="3506" spans="1:57" x14ac:dyDescent="0.25">
      <c r="A3506" s="179">
        <f t="shared" si="54"/>
        <v>42020</v>
      </c>
      <c r="B3506" t="s">
        <v>1923</v>
      </c>
      <c r="C3506">
        <v>73107475</v>
      </c>
      <c r="D3506">
        <v>144105</v>
      </c>
      <c r="E3506">
        <v>4</v>
      </c>
      <c r="F3506">
        <v>550018397</v>
      </c>
      <c r="G3506" s="180">
        <v>43164</v>
      </c>
      <c r="H3506" s="180">
        <v>45321</v>
      </c>
      <c r="I3506">
        <v>30</v>
      </c>
      <c r="J3506">
        <v>1</v>
      </c>
      <c r="K3506">
        <v>0</v>
      </c>
      <c r="L3506">
        <v>30</v>
      </c>
      <c r="M3506">
        <v>2</v>
      </c>
      <c r="N3506" s="170">
        <v>22490513</v>
      </c>
      <c r="O3506" s="170">
        <v>24960000</v>
      </c>
      <c r="P3506" s="178">
        <v>69465</v>
      </c>
      <c r="Q3506" s="178">
        <v>2671</v>
      </c>
      <c r="R3506" s="178">
        <v>69164</v>
      </c>
      <c r="S3506">
        <v>1493</v>
      </c>
      <c r="T3506">
        <v>0</v>
      </c>
      <c r="U3506">
        <v>0</v>
      </c>
      <c r="W3506">
        <v>0</v>
      </c>
      <c r="X3506">
        <v>0</v>
      </c>
      <c r="Y3506">
        <v>0</v>
      </c>
      <c r="AB3506" s="180">
        <v>44253</v>
      </c>
      <c r="AC3506">
        <v>1</v>
      </c>
      <c r="AD3506" t="s">
        <v>1922</v>
      </c>
      <c r="AE3506">
        <v>1</v>
      </c>
      <c r="AF3506">
        <v>30</v>
      </c>
      <c r="AG3506">
        <v>2451</v>
      </c>
      <c r="AN3506">
        <v>1</v>
      </c>
      <c r="AO3506">
        <v>1</v>
      </c>
      <c r="AR3506" s="178">
        <v>27144</v>
      </c>
      <c r="AS3506" t="s">
        <v>1921</v>
      </c>
      <c r="AT3506">
        <v>0</v>
      </c>
      <c r="AU3506">
        <v>0</v>
      </c>
      <c r="AV3506">
        <v>890480123</v>
      </c>
      <c r="AW3506" t="s">
        <v>1920</v>
      </c>
      <c r="AX3506">
        <v>5</v>
      </c>
      <c r="BC3506">
        <v>2</v>
      </c>
      <c r="BD3506">
        <v>7</v>
      </c>
      <c r="BE3506">
        <v>2</v>
      </c>
    </row>
    <row r="3507" spans="1:57" x14ac:dyDescent="0.25">
      <c r="A3507" s="179">
        <f t="shared" si="54"/>
        <v>115996</v>
      </c>
      <c r="B3507" t="s">
        <v>1923</v>
      </c>
      <c r="C3507">
        <v>73107475</v>
      </c>
      <c r="D3507">
        <v>144105</v>
      </c>
      <c r="E3507">
        <v>4</v>
      </c>
      <c r="F3507">
        <v>550018402</v>
      </c>
      <c r="G3507" s="180">
        <v>43164</v>
      </c>
      <c r="H3507" s="180">
        <v>45321</v>
      </c>
      <c r="I3507">
        <v>0</v>
      </c>
      <c r="J3507">
        <v>1</v>
      </c>
      <c r="K3507">
        <v>2</v>
      </c>
      <c r="L3507">
        <v>30</v>
      </c>
      <c r="M3507">
        <v>2</v>
      </c>
      <c r="N3507" s="170">
        <v>22490513</v>
      </c>
      <c r="O3507" s="170">
        <v>24960000</v>
      </c>
      <c r="P3507" s="178">
        <v>198837</v>
      </c>
      <c r="Q3507" s="178">
        <v>7644</v>
      </c>
      <c r="R3507" s="178">
        <v>190929</v>
      </c>
      <c r="S3507">
        <v>0</v>
      </c>
      <c r="T3507">
        <v>0</v>
      </c>
      <c r="U3507">
        <v>0</v>
      </c>
      <c r="W3507">
        <v>0</v>
      </c>
      <c r="X3507">
        <v>0</v>
      </c>
      <c r="Y3507">
        <v>0</v>
      </c>
      <c r="AB3507" s="180">
        <v>44285</v>
      </c>
      <c r="AC3507">
        <v>1</v>
      </c>
      <c r="AD3507" t="s">
        <v>1922</v>
      </c>
      <c r="AE3507">
        <v>1</v>
      </c>
      <c r="AF3507">
        <v>30</v>
      </c>
      <c r="AG3507">
        <v>0</v>
      </c>
      <c r="AN3507">
        <v>1</v>
      </c>
      <c r="AO3507">
        <v>1</v>
      </c>
      <c r="AR3507" s="178">
        <v>74933</v>
      </c>
      <c r="AS3507" t="s">
        <v>1921</v>
      </c>
      <c r="AT3507">
        <v>0</v>
      </c>
      <c r="AU3507">
        <v>0</v>
      </c>
      <c r="AV3507">
        <v>890480123</v>
      </c>
      <c r="AW3507" t="s">
        <v>1920</v>
      </c>
      <c r="AX3507">
        <v>5</v>
      </c>
      <c r="BC3507">
        <v>2</v>
      </c>
      <c r="BD3507">
        <v>7</v>
      </c>
      <c r="BE3507">
        <v>2</v>
      </c>
    </row>
    <row r="3508" spans="1:57" x14ac:dyDescent="0.25">
      <c r="A3508" s="179">
        <f t="shared" si="54"/>
        <v>143663</v>
      </c>
      <c r="B3508" t="s">
        <v>1923</v>
      </c>
      <c r="C3508">
        <v>73107475</v>
      </c>
      <c r="D3508">
        <v>144105</v>
      </c>
      <c r="E3508">
        <v>4</v>
      </c>
      <c r="F3508">
        <v>550018414</v>
      </c>
      <c r="G3508" s="180">
        <v>43166</v>
      </c>
      <c r="H3508" s="180">
        <v>45321</v>
      </c>
      <c r="I3508">
        <v>0</v>
      </c>
      <c r="J3508">
        <v>1</v>
      </c>
      <c r="K3508">
        <v>2</v>
      </c>
      <c r="L3508">
        <v>30</v>
      </c>
      <c r="M3508">
        <v>2</v>
      </c>
      <c r="N3508" s="170">
        <v>22490513</v>
      </c>
      <c r="O3508" s="170">
        <v>24960000</v>
      </c>
      <c r="P3508" s="178">
        <v>246262</v>
      </c>
      <c r="Q3508" s="178">
        <v>9467</v>
      </c>
      <c r="R3508" s="178">
        <v>236468</v>
      </c>
      <c r="S3508">
        <v>0</v>
      </c>
      <c r="T3508">
        <v>0</v>
      </c>
      <c r="U3508">
        <v>0</v>
      </c>
      <c r="W3508">
        <v>0</v>
      </c>
      <c r="X3508">
        <v>0</v>
      </c>
      <c r="Y3508">
        <v>0</v>
      </c>
      <c r="AB3508" s="180">
        <v>44285</v>
      </c>
      <c r="AC3508">
        <v>1</v>
      </c>
      <c r="AD3508" t="s">
        <v>1922</v>
      </c>
      <c r="AE3508">
        <v>1</v>
      </c>
      <c r="AF3508">
        <v>30</v>
      </c>
      <c r="AG3508">
        <v>0</v>
      </c>
      <c r="AN3508">
        <v>1</v>
      </c>
      <c r="AO3508">
        <v>1</v>
      </c>
      <c r="AR3508" s="178">
        <v>92805</v>
      </c>
      <c r="AS3508" t="s">
        <v>1921</v>
      </c>
      <c r="AT3508">
        <v>0</v>
      </c>
      <c r="AU3508">
        <v>0</v>
      </c>
      <c r="AV3508">
        <v>890480123</v>
      </c>
      <c r="AW3508" t="s">
        <v>1920</v>
      </c>
      <c r="AX3508">
        <v>5</v>
      </c>
      <c r="BC3508">
        <v>2</v>
      </c>
      <c r="BD3508">
        <v>7</v>
      </c>
      <c r="BE3508">
        <v>2</v>
      </c>
    </row>
    <row r="3509" spans="1:57" x14ac:dyDescent="0.25">
      <c r="A3509" s="179">
        <f t="shared" si="54"/>
        <v>170560</v>
      </c>
      <c r="B3509" t="s">
        <v>1923</v>
      </c>
      <c r="C3509">
        <v>73107475</v>
      </c>
      <c r="D3509">
        <v>144105</v>
      </c>
      <c r="E3509">
        <v>4</v>
      </c>
      <c r="F3509">
        <v>550018426</v>
      </c>
      <c r="G3509" s="180">
        <v>43168</v>
      </c>
      <c r="H3509" s="180">
        <v>45321</v>
      </c>
      <c r="I3509">
        <v>0</v>
      </c>
      <c r="J3509">
        <v>1</v>
      </c>
      <c r="K3509">
        <v>2</v>
      </c>
      <c r="L3509">
        <v>30</v>
      </c>
      <c r="M3509">
        <v>2</v>
      </c>
      <c r="N3509" s="170">
        <v>22490513</v>
      </c>
      <c r="O3509" s="170">
        <v>24960000</v>
      </c>
      <c r="P3509" s="178">
        <v>292369</v>
      </c>
      <c r="Q3509" s="178">
        <v>11240</v>
      </c>
      <c r="R3509" s="178">
        <v>280741</v>
      </c>
      <c r="S3509">
        <v>0</v>
      </c>
      <c r="T3509">
        <v>0</v>
      </c>
      <c r="U3509">
        <v>0</v>
      </c>
      <c r="W3509">
        <v>0</v>
      </c>
      <c r="X3509">
        <v>0</v>
      </c>
      <c r="Y3509">
        <v>0</v>
      </c>
      <c r="AB3509" s="180">
        <v>44285</v>
      </c>
      <c r="AC3509">
        <v>1</v>
      </c>
      <c r="AD3509" t="s">
        <v>1922</v>
      </c>
      <c r="AE3509">
        <v>1</v>
      </c>
      <c r="AF3509">
        <v>30</v>
      </c>
      <c r="AG3509">
        <v>0</v>
      </c>
      <c r="AN3509">
        <v>1</v>
      </c>
      <c r="AO3509">
        <v>1</v>
      </c>
      <c r="AR3509" s="178">
        <v>110181</v>
      </c>
      <c r="AS3509" t="s">
        <v>1921</v>
      </c>
      <c r="AT3509">
        <v>0</v>
      </c>
      <c r="AU3509">
        <v>0</v>
      </c>
      <c r="AV3509">
        <v>890480123</v>
      </c>
      <c r="AW3509" t="s">
        <v>1920</v>
      </c>
      <c r="AX3509">
        <v>5</v>
      </c>
      <c r="BC3509">
        <v>2</v>
      </c>
      <c r="BD3509">
        <v>7</v>
      </c>
      <c r="BE3509">
        <v>2</v>
      </c>
    </row>
    <row r="3510" spans="1:57" x14ac:dyDescent="0.25">
      <c r="A3510" s="179">
        <f t="shared" si="54"/>
        <v>170560</v>
      </c>
      <c r="B3510" t="s">
        <v>1923</v>
      </c>
      <c r="C3510">
        <v>73107475</v>
      </c>
      <c r="D3510">
        <v>144105</v>
      </c>
      <c r="E3510">
        <v>4</v>
      </c>
      <c r="F3510">
        <v>550018427</v>
      </c>
      <c r="G3510" s="180">
        <v>43168</v>
      </c>
      <c r="H3510" s="180">
        <v>45321</v>
      </c>
      <c r="I3510">
        <v>0</v>
      </c>
      <c r="J3510">
        <v>1</v>
      </c>
      <c r="K3510">
        <v>2</v>
      </c>
      <c r="L3510">
        <v>30</v>
      </c>
      <c r="M3510">
        <v>2</v>
      </c>
      <c r="N3510" s="170">
        <v>22490513</v>
      </c>
      <c r="O3510" s="170">
        <v>24960000</v>
      </c>
      <c r="P3510" s="178">
        <v>292369</v>
      </c>
      <c r="Q3510" s="178">
        <v>11240</v>
      </c>
      <c r="R3510" s="178">
        <v>280741</v>
      </c>
      <c r="S3510">
        <v>0</v>
      </c>
      <c r="T3510">
        <v>0</v>
      </c>
      <c r="U3510">
        <v>0</v>
      </c>
      <c r="W3510">
        <v>0</v>
      </c>
      <c r="X3510">
        <v>0</v>
      </c>
      <c r="Y3510">
        <v>0</v>
      </c>
      <c r="AB3510" s="180">
        <v>44285</v>
      </c>
      <c r="AC3510">
        <v>1</v>
      </c>
      <c r="AD3510" t="s">
        <v>1922</v>
      </c>
      <c r="AE3510">
        <v>1</v>
      </c>
      <c r="AF3510">
        <v>30</v>
      </c>
      <c r="AG3510">
        <v>0</v>
      </c>
      <c r="AN3510">
        <v>1</v>
      </c>
      <c r="AO3510">
        <v>1</v>
      </c>
      <c r="AR3510" s="178">
        <v>110181</v>
      </c>
      <c r="AS3510" t="s">
        <v>1921</v>
      </c>
      <c r="AT3510">
        <v>0</v>
      </c>
      <c r="AU3510">
        <v>0</v>
      </c>
      <c r="AV3510">
        <v>890480123</v>
      </c>
      <c r="AW3510" t="s">
        <v>1920</v>
      </c>
      <c r="AX3510">
        <v>5</v>
      </c>
      <c r="BC3510">
        <v>2</v>
      </c>
      <c r="BD3510">
        <v>7</v>
      </c>
      <c r="BE3510">
        <v>2</v>
      </c>
    </row>
    <row r="3511" spans="1:57" x14ac:dyDescent="0.25">
      <c r="A3511" s="179">
        <f t="shared" si="54"/>
        <v>170560</v>
      </c>
      <c r="B3511" t="s">
        <v>1923</v>
      </c>
      <c r="C3511">
        <v>73107475</v>
      </c>
      <c r="D3511">
        <v>144105</v>
      </c>
      <c r="E3511">
        <v>4</v>
      </c>
      <c r="F3511">
        <v>550018428</v>
      </c>
      <c r="G3511" s="180">
        <v>43168</v>
      </c>
      <c r="H3511" s="180">
        <v>45321</v>
      </c>
      <c r="I3511">
        <v>0</v>
      </c>
      <c r="J3511">
        <v>1</v>
      </c>
      <c r="K3511">
        <v>2</v>
      </c>
      <c r="L3511">
        <v>30</v>
      </c>
      <c r="M3511">
        <v>2</v>
      </c>
      <c r="N3511" s="170">
        <v>22490513</v>
      </c>
      <c r="O3511" s="170">
        <v>24960000</v>
      </c>
      <c r="P3511" s="178">
        <v>292369</v>
      </c>
      <c r="Q3511" s="178">
        <v>11240</v>
      </c>
      <c r="R3511" s="178">
        <v>280741</v>
      </c>
      <c r="S3511">
        <v>0</v>
      </c>
      <c r="T3511">
        <v>0</v>
      </c>
      <c r="U3511">
        <v>0</v>
      </c>
      <c r="W3511">
        <v>0</v>
      </c>
      <c r="X3511">
        <v>0</v>
      </c>
      <c r="Y3511">
        <v>0</v>
      </c>
      <c r="AB3511" s="180">
        <v>44285</v>
      </c>
      <c r="AC3511">
        <v>1</v>
      </c>
      <c r="AD3511" t="s">
        <v>1922</v>
      </c>
      <c r="AE3511">
        <v>1</v>
      </c>
      <c r="AF3511">
        <v>30</v>
      </c>
      <c r="AG3511">
        <v>0</v>
      </c>
      <c r="AN3511">
        <v>1</v>
      </c>
      <c r="AO3511">
        <v>1</v>
      </c>
      <c r="AR3511" s="178">
        <v>110181</v>
      </c>
      <c r="AS3511" t="s">
        <v>1921</v>
      </c>
      <c r="AT3511">
        <v>0</v>
      </c>
      <c r="AU3511">
        <v>0</v>
      </c>
      <c r="AV3511">
        <v>890480123</v>
      </c>
      <c r="AW3511" t="s">
        <v>1920</v>
      </c>
      <c r="AX3511">
        <v>5</v>
      </c>
      <c r="BC3511">
        <v>2</v>
      </c>
      <c r="BD3511">
        <v>7</v>
      </c>
      <c r="BE3511">
        <v>2</v>
      </c>
    </row>
    <row r="3512" spans="1:57" x14ac:dyDescent="0.25">
      <c r="A3512" s="179">
        <f t="shared" si="54"/>
        <v>29483</v>
      </c>
      <c r="B3512" t="s">
        <v>1923</v>
      </c>
      <c r="C3512">
        <v>73107475</v>
      </c>
      <c r="D3512">
        <v>144105</v>
      </c>
      <c r="E3512">
        <v>4</v>
      </c>
      <c r="F3512">
        <v>550018443</v>
      </c>
      <c r="G3512" s="180">
        <v>43169</v>
      </c>
      <c r="H3512" s="180">
        <v>45321</v>
      </c>
      <c r="I3512">
        <v>30</v>
      </c>
      <c r="J3512">
        <v>1</v>
      </c>
      <c r="K3512">
        <v>0</v>
      </c>
      <c r="L3512">
        <v>30</v>
      </c>
      <c r="M3512">
        <v>2</v>
      </c>
      <c r="N3512" s="170">
        <v>22490513</v>
      </c>
      <c r="O3512" s="170">
        <v>24960000</v>
      </c>
      <c r="P3512" s="178">
        <v>48759</v>
      </c>
      <c r="Q3512" s="178">
        <v>1875</v>
      </c>
      <c r="R3512" s="178">
        <v>48529</v>
      </c>
      <c r="S3512">
        <v>1051</v>
      </c>
      <c r="T3512">
        <v>0</v>
      </c>
      <c r="U3512">
        <v>0</v>
      </c>
      <c r="W3512">
        <v>0</v>
      </c>
      <c r="X3512">
        <v>0</v>
      </c>
      <c r="Y3512">
        <v>0</v>
      </c>
      <c r="AB3512" s="180">
        <v>44253</v>
      </c>
      <c r="AC3512">
        <v>1</v>
      </c>
      <c r="AD3512" t="s">
        <v>1922</v>
      </c>
      <c r="AE3512">
        <v>1</v>
      </c>
      <c r="AF3512">
        <v>30</v>
      </c>
      <c r="AG3512">
        <v>1697</v>
      </c>
      <c r="AN3512">
        <v>1</v>
      </c>
      <c r="AO3512">
        <v>1</v>
      </c>
      <c r="AR3512" s="178">
        <v>19046</v>
      </c>
      <c r="AS3512" t="s">
        <v>1921</v>
      </c>
      <c r="AT3512">
        <v>0</v>
      </c>
      <c r="AU3512">
        <v>0</v>
      </c>
      <c r="AV3512">
        <v>890480123</v>
      </c>
      <c r="AW3512" t="s">
        <v>1920</v>
      </c>
      <c r="AX3512">
        <v>5</v>
      </c>
      <c r="BC3512">
        <v>2</v>
      </c>
      <c r="BD3512">
        <v>7</v>
      </c>
      <c r="BE3512">
        <v>2</v>
      </c>
    </row>
    <row r="3513" spans="1:57" x14ac:dyDescent="0.25">
      <c r="A3513" s="179">
        <f t="shared" si="54"/>
        <v>170560</v>
      </c>
      <c r="B3513" t="s">
        <v>1923</v>
      </c>
      <c r="C3513">
        <v>73107475</v>
      </c>
      <c r="D3513">
        <v>144105</v>
      </c>
      <c r="E3513">
        <v>4</v>
      </c>
      <c r="F3513">
        <v>550018444</v>
      </c>
      <c r="G3513" s="180">
        <v>43169</v>
      </c>
      <c r="H3513" s="180">
        <v>45321</v>
      </c>
      <c r="I3513">
        <v>0</v>
      </c>
      <c r="J3513">
        <v>1</v>
      </c>
      <c r="K3513">
        <v>2</v>
      </c>
      <c r="L3513">
        <v>30</v>
      </c>
      <c r="M3513">
        <v>2</v>
      </c>
      <c r="N3513" s="170">
        <v>22490513</v>
      </c>
      <c r="O3513" s="170">
        <v>24960000</v>
      </c>
      <c r="P3513" s="178">
        <v>292369</v>
      </c>
      <c r="Q3513" s="178">
        <v>11240</v>
      </c>
      <c r="R3513" s="178">
        <v>280741</v>
      </c>
      <c r="S3513">
        <v>0</v>
      </c>
      <c r="T3513">
        <v>0</v>
      </c>
      <c r="U3513">
        <v>0</v>
      </c>
      <c r="W3513">
        <v>0</v>
      </c>
      <c r="X3513">
        <v>0</v>
      </c>
      <c r="Y3513">
        <v>0</v>
      </c>
      <c r="AB3513" s="180">
        <v>44285</v>
      </c>
      <c r="AC3513">
        <v>1</v>
      </c>
      <c r="AD3513" t="s">
        <v>1922</v>
      </c>
      <c r="AE3513">
        <v>1</v>
      </c>
      <c r="AF3513">
        <v>30</v>
      </c>
      <c r="AG3513">
        <v>0</v>
      </c>
      <c r="AN3513">
        <v>1</v>
      </c>
      <c r="AO3513">
        <v>1</v>
      </c>
      <c r="AR3513" s="178">
        <v>110181</v>
      </c>
      <c r="AS3513" t="s">
        <v>1921</v>
      </c>
      <c r="AT3513">
        <v>0</v>
      </c>
      <c r="AU3513">
        <v>0</v>
      </c>
      <c r="AV3513">
        <v>890480123</v>
      </c>
      <c r="AW3513" t="s">
        <v>1920</v>
      </c>
      <c r="AX3513">
        <v>5</v>
      </c>
      <c r="BC3513">
        <v>2</v>
      </c>
      <c r="BD3513">
        <v>7</v>
      </c>
      <c r="BE3513">
        <v>2</v>
      </c>
    </row>
    <row r="3514" spans="1:57" x14ac:dyDescent="0.25">
      <c r="A3514" s="179">
        <f t="shared" si="54"/>
        <v>166758</v>
      </c>
      <c r="B3514" t="s">
        <v>1923</v>
      </c>
      <c r="C3514">
        <v>73107475</v>
      </c>
      <c r="D3514">
        <v>144105</v>
      </c>
      <c r="E3514">
        <v>4</v>
      </c>
      <c r="F3514">
        <v>550018453</v>
      </c>
      <c r="G3514" s="180">
        <v>43171</v>
      </c>
      <c r="H3514" s="180">
        <v>45321</v>
      </c>
      <c r="I3514">
        <v>0</v>
      </c>
      <c r="J3514">
        <v>1</v>
      </c>
      <c r="K3514">
        <v>2</v>
      </c>
      <c r="L3514">
        <v>30</v>
      </c>
      <c r="M3514">
        <v>2</v>
      </c>
      <c r="N3514" s="170">
        <v>22490513</v>
      </c>
      <c r="O3514" s="170">
        <v>24960000</v>
      </c>
      <c r="P3514" s="178">
        <v>285853</v>
      </c>
      <c r="Q3514" s="178">
        <v>10990</v>
      </c>
      <c r="R3514" s="178">
        <v>274482</v>
      </c>
      <c r="S3514">
        <v>0</v>
      </c>
      <c r="T3514">
        <v>0</v>
      </c>
      <c r="U3514">
        <v>0</v>
      </c>
      <c r="W3514">
        <v>0</v>
      </c>
      <c r="X3514">
        <v>0</v>
      </c>
      <c r="Y3514">
        <v>0</v>
      </c>
      <c r="AB3514" s="180">
        <v>44285</v>
      </c>
      <c r="AC3514">
        <v>1</v>
      </c>
      <c r="AD3514" t="s">
        <v>1922</v>
      </c>
      <c r="AE3514">
        <v>1</v>
      </c>
      <c r="AF3514">
        <v>30</v>
      </c>
      <c r="AG3514">
        <v>0</v>
      </c>
      <c r="AN3514">
        <v>1</v>
      </c>
      <c r="AO3514">
        <v>1</v>
      </c>
      <c r="AR3514" s="178">
        <v>107724</v>
      </c>
      <c r="AS3514" t="s">
        <v>1921</v>
      </c>
      <c r="AT3514">
        <v>0</v>
      </c>
      <c r="AU3514">
        <v>0</v>
      </c>
      <c r="AV3514">
        <v>890480123</v>
      </c>
      <c r="AW3514" t="s">
        <v>1920</v>
      </c>
      <c r="AX3514">
        <v>5</v>
      </c>
      <c r="BC3514">
        <v>2</v>
      </c>
      <c r="BD3514">
        <v>7</v>
      </c>
      <c r="BE3514">
        <v>2</v>
      </c>
    </row>
    <row r="3515" spans="1:57" x14ac:dyDescent="0.25">
      <c r="A3515" s="179">
        <f t="shared" si="54"/>
        <v>166789</v>
      </c>
      <c r="B3515" t="s">
        <v>1923</v>
      </c>
      <c r="C3515">
        <v>73107475</v>
      </c>
      <c r="D3515">
        <v>144105</v>
      </c>
      <c r="E3515">
        <v>4</v>
      </c>
      <c r="F3515">
        <v>550018454</v>
      </c>
      <c r="G3515" s="180">
        <v>43171</v>
      </c>
      <c r="H3515" s="180">
        <v>45321</v>
      </c>
      <c r="I3515">
        <v>0</v>
      </c>
      <c r="J3515">
        <v>1</v>
      </c>
      <c r="K3515">
        <v>2</v>
      </c>
      <c r="L3515">
        <v>30</v>
      </c>
      <c r="M3515">
        <v>2</v>
      </c>
      <c r="N3515" s="170">
        <v>22490513</v>
      </c>
      <c r="O3515" s="170">
        <v>24960000</v>
      </c>
      <c r="P3515" s="178">
        <v>285906</v>
      </c>
      <c r="Q3515" s="178">
        <v>10992</v>
      </c>
      <c r="R3515" s="178">
        <v>274533</v>
      </c>
      <c r="S3515">
        <v>0</v>
      </c>
      <c r="T3515">
        <v>0</v>
      </c>
      <c r="U3515">
        <v>0</v>
      </c>
      <c r="W3515">
        <v>0</v>
      </c>
      <c r="X3515">
        <v>0</v>
      </c>
      <c r="Y3515">
        <v>0</v>
      </c>
      <c r="AB3515" s="180">
        <v>44285</v>
      </c>
      <c r="AC3515">
        <v>1</v>
      </c>
      <c r="AD3515" t="s">
        <v>1922</v>
      </c>
      <c r="AE3515">
        <v>1</v>
      </c>
      <c r="AF3515">
        <v>30</v>
      </c>
      <c r="AG3515">
        <v>0</v>
      </c>
      <c r="AN3515">
        <v>1</v>
      </c>
      <c r="AO3515">
        <v>1</v>
      </c>
      <c r="AR3515" s="178">
        <v>107744</v>
      </c>
      <c r="AS3515" t="s">
        <v>1921</v>
      </c>
      <c r="AT3515">
        <v>0</v>
      </c>
      <c r="AU3515">
        <v>0</v>
      </c>
      <c r="AV3515">
        <v>890480123</v>
      </c>
      <c r="AW3515" t="s">
        <v>1920</v>
      </c>
      <c r="AX3515">
        <v>5</v>
      </c>
      <c r="BC3515">
        <v>2</v>
      </c>
      <c r="BD3515">
        <v>7</v>
      </c>
      <c r="BE3515">
        <v>2</v>
      </c>
    </row>
    <row r="3516" spans="1:57" x14ac:dyDescent="0.25">
      <c r="A3516" s="179">
        <f t="shared" si="54"/>
        <v>17304</v>
      </c>
      <c r="B3516" t="s">
        <v>1923</v>
      </c>
      <c r="C3516">
        <v>73107475</v>
      </c>
      <c r="D3516">
        <v>144105</v>
      </c>
      <c r="E3516">
        <v>4</v>
      </c>
      <c r="F3516">
        <v>550018455</v>
      </c>
      <c r="G3516" s="180">
        <v>43171</v>
      </c>
      <c r="H3516" s="180">
        <v>45321</v>
      </c>
      <c r="I3516">
        <v>30</v>
      </c>
      <c r="J3516">
        <v>1</v>
      </c>
      <c r="K3516">
        <v>0</v>
      </c>
      <c r="L3516">
        <v>30</v>
      </c>
      <c r="M3516">
        <v>2</v>
      </c>
      <c r="N3516" s="170">
        <v>22490513</v>
      </c>
      <c r="O3516" s="170">
        <v>24960000</v>
      </c>
      <c r="P3516" s="178">
        <v>28572</v>
      </c>
      <c r="Q3516" s="178">
        <v>1098</v>
      </c>
      <c r="R3516" s="178">
        <v>28482</v>
      </c>
      <c r="S3516">
        <v>611</v>
      </c>
      <c r="T3516">
        <v>0</v>
      </c>
      <c r="U3516">
        <v>0</v>
      </c>
      <c r="W3516">
        <v>0</v>
      </c>
      <c r="X3516">
        <v>0</v>
      </c>
      <c r="Y3516">
        <v>0</v>
      </c>
      <c r="AB3516" s="180">
        <v>44253</v>
      </c>
      <c r="AC3516">
        <v>1</v>
      </c>
      <c r="AD3516" t="s">
        <v>1922</v>
      </c>
      <c r="AE3516">
        <v>1</v>
      </c>
      <c r="AF3516">
        <v>30</v>
      </c>
      <c r="AG3516">
        <v>1057</v>
      </c>
      <c r="AN3516">
        <v>1</v>
      </c>
      <c r="AO3516">
        <v>1</v>
      </c>
      <c r="AR3516" s="178">
        <v>11178</v>
      </c>
      <c r="AS3516" t="s">
        <v>1921</v>
      </c>
      <c r="AT3516">
        <v>0</v>
      </c>
      <c r="AU3516">
        <v>0</v>
      </c>
      <c r="AV3516">
        <v>890480123</v>
      </c>
      <c r="AW3516" t="s">
        <v>1920</v>
      </c>
      <c r="AX3516">
        <v>5</v>
      </c>
      <c r="BC3516">
        <v>2</v>
      </c>
      <c r="BD3516">
        <v>7</v>
      </c>
      <c r="BE3516">
        <v>2</v>
      </c>
    </row>
    <row r="3517" spans="1:57" x14ac:dyDescent="0.25">
      <c r="A3517" s="179">
        <f t="shared" si="54"/>
        <v>21144</v>
      </c>
      <c r="B3517" t="s">
        <v>1923</v>
      </c>
      <c r="C3517">
        <v>73107475</v>
      </c>
      <c r="D3517">
        <v>144105</v>
      </c>
      <c r="E3517">
        <v>4</v>
      </c>
      <c r="F3517">
        <v>550018662</v>
      </c>
      <c r="G3517" s="180">
        <v>43204</v>
      </c>
      <c r="H3517" s="180">
        <v>45321</v>
      </c>
      <c r="I3517">
        <v>30</v>
      </c>
      <c r="J3517">
        <v>1</v>
      </c>
      <c r="K3517">
        <v>0</v>
      </c>
      <c r="L3517">
        <v>30</v>
      </c>
      <c r="M3517">
        <v>2</v>
      </c>
      <c r="N3517" s="170">
        <v>22490513</v>
      </c>
      <c r="O3517" s="170">
        <v>24960000</v>
      </c>
      <c r="P3517" s="178">
        <v>34913</v>
      </c>
      <c r="Q3517" s="178">
        <v>1342</v>
      </c>
      <c r="R3517" s="178">
        <v>34803</v>
      </c>
      <c r="S3517">
        <v>747</v>
      </c>
      <c r="T3517">
        <v>0</v>
      </c>
      <c r="U3517">
        <v>0</v>
      </c>
      <c r="W3517">
        <v>0</v>
      </c>
      <c r="X3517">
        <v>0</v>
      </c>
      <c r="Y3517">
        <v>0</v>
      </c>
      <c r="AB3517" s="180">
        <v>44253</v>
      </c>
      <c r="AC3517">
        <v>1</v>
      </c>
      <c r="AD3517" t="s">
        <v>1922</v>
      </c>
      <c r="AE3517">
        <v>1</v>
      </c>
      <c r="AF3517">
        <v>30</v>
      </c>
      <c r="AG3517">
        <v>1284</v>
      </c>
      <c r="AN3517">
        <v>1</v>
      </c>
      <c r="AO3517">
        <v>1</v>
      </c>
      <c r="AR3517" s="178">
        <v>13659</v>
      </c>
      <c r="AS3517" t="s">
        <v>1921</v>
      </c>
      <c r="AT3517">
        <v>0</v>
      </c>
      <c r="AU3517">
        <v>0</v>
      </c>
      <c r="AV3517">
        <v>890480123</v>
      </c>
      <c r="AW3517" t="s">
        <v>1920</v>
      </c>
      <c r="AX3517">
        <v>5</v>
      </c>
      <c r="BC3517">
        <v>2</v>
      </c>
      <c r="BD3517">
        <v>7</v>
      </c>
      <c r="BE3517">
        <v>2</v>
      </c>
    </row>
    <row r="3518" spans="1:57" x14ac:dyDescent="0.25">
      <c r="A3518" s="179">
        <f t="shared" si="54"/>
        <v>81295</v>
      </c>
      <c r="B3518" t="s">
        <v>1923</v>
      </c>
      <c r="C3518">
        <v>73107475</v>
      </c>
      <c r="D3518">
        <v>144105</v>
      </c>
      <c r="E3518">
        <v>4</v>
      </c>
      <c r="F3518">
        <v>550018664</v>
      </c>
      <c r="G3518" s="180">
        <v>43205</v>
      </c>
      <c r="H3518" s="180">
        <v>45321</v>
      </c>
      <c r="I3518">
        <v>30</v>
      </c>
      <c r="J3518">
        <v>1</v>
      </c>
      <c r="K3518">
        <v>0</v>
      </c>
      <c r="L3518">
        <v>30</v>
      </c>
      <c r="M3518">
        <v>2</v>
      </c>
      <c r="N3518" s="170">
        <v>22490513</v>
      </c>
      <c r="O3518" s="170">
        <v>24960000</v>
      </c>
      <c r="P3518" s="178">
        <v>134309</v>
      </c>
      <c r="Q3518" s="178">
        <v>5163</v>
      </c>
      <c r="R3518" s="178">
        <v>133811</v>
      </c>
      <c r="S3518">
        <v>2825</v>
      </c>
      <c r="T3518">
        <v>0</v>
      </c>
      <c r="U3518">
        <v>0</v>
      </c>
      <c r="W3518">
        <v>0</v>
      </c>
      <c r="X3518">
        <v>0</v>
      </c>
      <c r="Y3518">
        <v>0</v>
      </c>
      <c r="AB3518" s="180">
        <v>44253</v>
      </c>
      <c r="AC3518">
        <v>1</v>
      </c>
      <c r="AD3518" t="s">
        <v>1922</v>
      </c>
      <c r="AE3518">
        <v>1</v>
      </c>
      <c r="AF3518">
        <v>30</v>
      </c>
      <c r="AG3518">
        <v>4856</v>
      </c>
      <c r="AN3518">
        <v>1</v>
      </c>
      <c r="AO3518">
        <v>1</v>
      </c>
      <c r="AR3518" s="178">
        <v>52516</v>
      </c>
      <c r="AS3518" t="s">
        <v>1921</v>
      </c>
      <c r="AT3518">
        <v>0</v>
      </c>
      <c r="AU3518">
        <v>0</v>
      </c>
      <c r="AV3518">
        <v>890480123</v>
      </c>
      <c r="AW3518" t="s">
        <v>1920</v>
      </c>
      <c r="AX3518">
        <v>5</v>
      </c>
      <c r="BC3518">
        <v>2</v>
      </c>
      <c r="BD3518">
        <v>7</v>
      </c>
      <c r="BE3518">
        <v>2</v>
      </c>
    </row>
    <row r="3519" spans="1:57" x14ac:dyDescent="0.25">
      <c r="A3519" s="179">
        <f t="shared" si="54"/>
        <v>60048</v>
      </c>
      <c r="B3519" t="s">
        <v>1923</v>
      </c>
      <c r="C3519">
        <v>73107475</v>
      </c>
      <c r="D3519">
        <v>144105</v>
      </c>
      <c r="E3519">
        <v>4</v>
      </c>
      <c r="F3519">
        <v>550018881</v>
      </c>
      <c r="G3519" s="180">
        <v>43232</v>
      </c>
      <c r="H3519" s="180">
        <v>45321</v>
      </c>
      <c r="I3519">
        <v>30</v>
      </c>
      <c r="J3519">
        <v>1</v>
      </c>
      <c r="K3519">
        <v>0</v>
      </c>
      <c r="L3519">
        <v>30</v>
      </c>
      <c r="M3519">
        <v>2</v>
      </c>
      <c r="N3519" s="170">
        <v>22490513</v>
      </c>
      <c r="O3519" s="170">
        <v>24960000</v>
      </c>
      <c r="P3519" s="178">
        <v>99212</v>
      </c>
      <c r="Q3519" s="178">
        <v>3814</v>
      </c>
      <c r="R3519" s="178">
        <v>98838</v>
      </c>
      <c r="S3519">
        <v>2107</v>
      </c>
      <c r="T3519">
        <v>0</v>
      </c>
      <c r="U3519">
        <v>0</v>
      </c>
      <c r="W3519">
        <v>0</v>
      </c>
      <c r="X3519">
        <v>0</v>
      </c>
      <c r="Y3519">
        <v>0</v>
      </c>
      <c r="AB3519" s="180">
        <v>44253</v>
      </c>
      <c r="AC3519">
        <v>1</v>
      </c>
      <c r="AD3519" t="s">
        <v>1922</v>
      </c>
      <c r="AE3519">
        <v>1</v>
      </c>
      <c r="AF3519">
        <v>30</v>
      </c>
      <c r="AG3519">
        <v>3576</v>
      </c>
      <c r="AN3519">
        <v>1</v>
      </c>
      <c r="AO3519">
        <v>1</v>
      </c>
      <c r="AR3519" s="178">
        <v>38790</v>
      </c>
      <c r="AS3519" t="s">
        <v>1921</v>
      </c>
      <c r="AT3519">
        <v>0</v>
      </c>
      <c r="AU3519">
        <v>0</v>
      </c>
      <c r="AV3519">
        <v>890480123</v>
      </c>
      <c r="AW3519" t="s">
        <v>1920</v>
      </c>
      <c r="AX3519">
        <v>5</v>
      </c>
      <c r="BC3519">
        <v>2</v>
      </c>
      <c r="BD3519">
        <v>7</v>
      </c>
      <c r="BE3519">
        <v>2</v>
      </c>
    </row>
    <row r="3520" spans="1:57" x14ac:dyDescent="0.25">
      <c r="A3520" s="179">
        <f t="shared" si="54"/>
        <v>40979</v>
      </c>
      <c r="B3520" t="s">
        <v>1923</v>
      </c>
      <c r="C3520">
        <v>73107475</v>
      </c>
      <c r="D3520">
        <v>144105</v>
      </c>
      <c r="E3520">
        <v>4</v>
      </c>
      <c r="F3520">
        <v>550019010</v>
      </c>
      <c r="G3520" s="180">
        <v>43253</v>
      </c>
      <c r="H3520" s="180">
        <v>45321</v>
      </c>
      <c r="I3520">
        <v>30</v>
      </c>
      <c r="J3520">
        <v>1</v>
      </c>
      <c r="K3520">
        <v>0</v>
      </c>
      <c r="L3520">
        <v>30</v>
      </c>
      <c r="M3520">
        <v>2</v>
      </c>
      <c r="N3520" s="170">
        <v>22490513</v>
      </c>
      <c r="O3520" s="170">
        <v>24960000</v>
      </c>
      <c r="P3520" s="178">
        <v>67745</v>
      </c>
      <c r="Q3520" s="178">
        <v>2604</v>
      </c>
      <c r="R3520" s="178">
        <v>67451</v>
      </c>
      <c r="S3520">
        <v>1428</v>
      </c>
      <c r="T3520">
        <v>0</v>
      </c>
      <c r="U3520">
        <v>0</v>
      </c>
      <c r="W3520">
        <v>0</v>
      </c>
      <c r="X3520">
        <v>0</v>
      </c>
      <c r="Y3520">
        <v>0</v>
      </c>
      <c r="AB3520" s="180">
        <v>44253</v>
      </c>
      <c r="AC3520">
        <v>1</v>
      </c>
      <c r="AD3520" t="s">
        <v>1922</v>
      </c>
      <c r="AE3520">
        <v>1</v>
      </c>
      <c r="AF3520">
        <v>30</v>
      </c>
      <c r="AG3520">
        <v>2411</v>
      </c>
      <c r="AN3520">
        <v>1</v>
      </c>
      <c r="AO3520">
        <v>1</v>
      </c>
      <c r="AR3520" s="178">
        <v>26472</v>
      </c>
      <c r="AS3520" t="s">
        <v>1921</v>
      </c>
      <c r="AT3520">
        <v>0</v>
      </c>
      <c r="AU3520">
        <v>0</v>
      </c>
      <c r="AV3520">
        <v>890480123</v>
      </c>
      <c r="AW3520" t="s">
        <v>1920</v>
      </c>
      <c r="AX3520">
        <v>5</v>
      </c>
      <c r="BC3520">
        <v>2</v>
      </c>
      <c r="BD3520">
        <v>7</v>
      </c>
      <c r="BE3520">
        <v>2</v>
      </c>
    </row>
    <row r="3521" spans="1:57" x14ac:dyDescent="0.25">
      <c r="A3521" s="179">
        <f t="shared" si="54"/>
        <v>14170</v>
      </c>
      <c r="B3521" t="s">
        <v>1923</v>
      </c>
      <c r="C3521">
        <v>73107475</v>
      </c>
      <c r="D3521">
        <v>144105</v>
      </c>
      <c r="E3521">
        <v>4</v>
      </c>
      <c r="F3521">
        <v>550019011</v>
      </c>
      <c r="G3521" s="180">
        <v>43253</v>
      </c>
      <c r="H3521" s="180">
        <v>45321</v>
      </c>
      <c r="I3521">
        <v>30</v>
      </c>
      <c r="J3521">
        <v>1</v>
      </c>
      <c r="K3521">
        <v>0</v>
      </c>
      <c r="L3521">
        <v>30</v>
      </c>
      <c r="M3521">
        <v>2</v>
      </c>
      <c r="N3521" s="170">
        <v>22490513</v>
      </c>
      <c r="O3521" s="170">
        <v>24960000</v>
      </c>
      <c r="P3521" s="178">
        <v>23364</v>
      </c>
      <c r="Q3521" s="178">
        <v>898</v>
      </c>
      <c r="R3521" s="178">
        <v>23323</v>
      </c>
      <c r="S3521">
        <v>509</v>
      </c>
      <c r="T3521">
        <v>0</v>
      </c>
      <c r="U3521">
        <v>0</v>
      </c>
      <c r="W3521">
        <v>0</v>
      </c>
      <c r="X3521">
        <v>0</v>
      </c>
      <c r="Y3521">
        <v>0</v>
      </c>
      <c r="AB3521" s="180">
        <v>44253</v>
      </c>
      <c r="AC3521">
        <v>1</v>
      </c>
      <c r="AD3521" t="s">
        <v>1922</v>
      </c>
      <c r="AE3521">
        <v>1</v>
      </c>
      <c r="AF3521">
        <v>30</v>
      </c>
      <c r="AG3521">
        <v>894</v>
      </c>
      <c r="AN3521">
        <v>1</v>
      </c>
      <c r="AO3521">
        <v>1</v>
      </c>
      <c r="AR3521" s="178">
        <v>9153</v>
      </c>
      <c r="AS3521" t="s">
        <v>1921</v>
      </c>
      <c r="AT3521">
        <v>0</v>
      </c>
      <c r="AU3521">
        <v>0</v>
      </c>
      <c r="AV3521">
        <v>890480123</v>
      </c>
      <c r="AW3521" t="s">
        <v>1920</v>
      </c>
      <c r="AX3521">
        <v>5</v>
      </c>
      <c r="BC3521">
        <v>2</v>
      </c>
      <c r="BD3521">
        <v>7</v>
      </c>
      <c r="BE3521">
        <v>2</v>
      </c>
    </row>
    <row r="3522" spans="1:57" x14ac:dyDescent="0.25">
      <c r="A3522" s="179">
        <f t="shared" ref="A3522:A3585" si="55">IF(+R3522&gt;AR3522,R3522-AR3522,0)</f>
        <v>64109</v>
      </c>
      <c r="B3522" t="s">
        <v>1923</v>
      </c>
      <c r="C3522">
        <v>73107475</v>
      </c>
      <c r="D3522">
        <v>144105</v>
      </c>
      <c r="E3522">
        <v>4</v>
      </c>
      <c r="F3522">
        <v>550019204</v>
      </c>
      <c r="G3522" s="180">
        <v>43284</v>
      </c>
      <c r="H3522" s="180">
        <v>45321</v>
      </c>
      <c r="I3522">
        <v>30</v>
      </c>
      <c r="J3522">
        <v>1</v>
      </c>
      <c r="K3522">
        <v>0</v>
      </c>
      <c r="L3522">
        <v>30</v>
      </c>
      <c r="M3522">
        <v>2</v>
      </c>
      <c r="N3522" s="170">
        <v>22490513</v>
      </c>
      <c r="O3522" s="170">
        <v>24960000</v>
      </c>
      <c r="P3522" s="178">
        <v>105947</v>
      </c>
      <c r="Q3522" s="178">
        <v>4073</v>
      </c>
      <c r="R3522" s="178">
        <v>105523</v>
      </c>
      <c r="S3522">
        <v>2244</v>
      </c>
      <c r="T3522">
        <v>0</v>
      </c>
      <c r="U3522">
        <v>0</v>
      </c>
      <c r="W3522">
        <v>0</v>
      </c>
      <c r="X3522">
        <v>0</v>
      </c>
      <c r="Y3522">
        <v>0</v>
      </c>
      <c r="AB3522" s="180">
        <v>44253</v>
      </c>
      <c r="AC3522">
        <v>1</v>
      </c>
      <c r="AD3522" t="s">
        <v>1922</v>
      </c>
      <c r="AE3522">
        <v>1</v>
      </c>
      <c r="AF3522">
        <v>30</v>
      </c>
      <c r="AG3522">
        <v>3792</v>
      </c>
      <c r="AN3522">
        <v>1</v>
      </c>
      <c r="AO3522">
        <v>1</v>
      </c>
      <c r="AR3522" s="178">
        <v>41414</v>
      </c>
      <c r="AS3522" t="s">
        <v>1921</v>
      </c>
      <c r="AT3522">
        <v>0</v>
      </c>
      <c r="AU3522">
        <v>0</v>
      </c>
      <c r="AV3522">
        <v>890480123</v>
      </c>
      <c r="AW3522" t="s">
        <v>1920</v>
      </c>
      <c r="AX3522">
        <v>5</v>
      </c>
      <c r="BC3522">
        <v>2</v>
      </c>
      <c r="BD3522">
        <v>7</v>
      </c>
      <c r="BE3522">
        <v>2</v>
      </c>
    </row>
    <row r="3523" spans="1:57" x14ac:dyDescent="0.25">
      <c r="A3523" s="179">
        <f t="shared" si="55"/>
        <v>197548</v>
      </c>
      <c r="B3523" t="s">
        <v>1923</v>
      </c>
      <c r="C3523">
        <v>73107475</v>
      </c>
      <c r="D3523">
        <v>144105</v>
      </c>
      <c r="E3523">
        <v>4</v>
      </c>
      <c r="F3523">
        <v>550019483</v>
      </c>
      <c r="G3523" s="180">
        <v>43327</v>
      </c>
      <c r="H3523" s="180">
        <v>45321</v>
      </c>
      <c r="I3523">
        <v>0</v>
      </c>
      <c r="J3523">
        <v>1</v>
      </c>
      <c r="K3523">
        <v>2</v>
      </c>
      <c r="L3523">
        <v>30</v>
      </c>
      <c r="M3523">
        <v>2</v>
      </c>
      <c r="N3523" s="170">
        <v>22490513</v>
      </c>
      <c r="O3523" s="170">
        <v>24960000</v>
      </c>
      <c r="P3523" s="178">
        <v>338629</v>
      </c>
      <c r="Q3523" s="178">
        <v>13018</v>
      </c>
      <c r="R3523" s="178">
        <v>325162</v>
      </c>
      <c r="S3523">
        <v>0</v>
      </c>
      <c r="T3523">
        <v>0</v>
      </c>
      <c r="U3523">
        <v>0</v>
      </c>
      <c r="W3523">
        <v>0</v>
      </c>
      <c r="X3523">
        <v>0</v>
      </c>
      <c r="Y3523">
        <v>0</v>
      </c>
      <c r="AB3523" s="180">
        <v>44285</v>
      </c>
      <c r="AC3523">
        <v>1</v>
      </c>
      <c r="AD3523" t="s">
        <v>1922</v>
      </c>
      <c r="AE3523">
        <v>1</v>
      </c>
      <c r="AF3523">
        <v>30</v>
      </c>
      <c r="AG3523">
        <v>0</v>
      </c>
      <c r="AN3523">
        <v>1</v>
      </c>
      <c r="AO3523">
        <v>1</v>
      </c>
      <c r="AR3523" s="178">
        <v>127614</v>
      </c>
      <c r="AS3523" t="s">
        <v>1921</v>
      </c>
      <c r="AT3523">
        <v>0</v>
      </c>
      <c r="AU3523">
        <v>0</v>
      </c>
      <c r="AV3523">
        <v>890480123</v>
      </c>
      <c r="AW3523" t="s">
        <v>1920</v>
      </c>
      <c r="AX3523">
        <v>5</v>
      </c>
      <c r="BC3523">
        <v>2</v>
      </c>
      <c r="BD3523">
        <v>7</v>
      </c>
      <c r="BE3523">
        <v>2</v>
      </c>
    </row>
    <row r="3524" spans="1:57" x14ac:dyDescent="0.25">
      <c r="A3524" s="179">
        <f t="shared" si="55"/>
        <v>197511</v>
      </c>
      <c r="B3524" t="s">
        <v>1923</v>
      </c>
      <c r="C3524">
        <v>73107475</v>
      </c>
      <c r="D3524">
        <v>144105</v>
      </c>
      <c r="E3524">
        <v>4</v>
      </c>
      <c r="F3524">
        <v>550019484</v>
      </c>
      <c r="G3524" s="180">
        <v>43327</v>
      </c>
      <c r="H3524" s="180">
        <v>45321</v>
      </c>
      <c r="I3524">
        <v>0</v>
      </c>
      <c r="J3524">
        <v>1</v>
      </c>
      <c r="K3524">
        <v>2</v>
      </c>
      <c r="L3524">
        <v>30</v>
      </c>
      <c r="M3524">
        <v>2</v>
      </c>
      <c r="N3524" s="170">
        <v>22490513</v>
      </c>
      <c r="O3524" s="170">
        <v>24960000</v>
      </c>
      <c r="P3524" s="178">
        <v>338569</v>
      </c>
      <c r="Q3524" s="178">
        <v>13016</v>
      </c>
      <c r="R3524" s="178">
        <v>325102</v>
      </c>
      <c r="S3524">
        <v>0</v>
      </c>
      <c r="T3524">
        <v>0</v>
      </c>
      <c r="U3524">
        <v>0</v>
      </c>
      <c r="W3524">
        <v>0</v>
      </c>
      <c r="X3524">
        <v>0</v>
      </c>
      <c r="Y3524">
        <v>0</v>
      </c>
      <c r="AB3524" s="180">
        <v>44285</v>
      </c>
      <c r="AC3524">
        <v>1</v>
      </c>
      <c r="AD3524" t="s">
        <v>1922</v>
      </c>
      <c r="AE3524">
        <v>1</v>
      </c>
      <c r="AF3524">
        <v>30</v>
      </c>
      <c r="AG3524">
        <v>0</v>
      </c>
      <c r="AN3524">
        <v>1</v>
      </c>
      <c r="AO3524">
        <v>1</v>
      </c>
      <c r="AR3524" s="178">
        <v>127591</v>
      </c>
      <c r="AS3524" t="s">
        <v>1921</v>
      </c>
      <c r="AT3524">
        <v>0</v>
      </c>
      <c r="AU3524">
        <v>0</v>
      </c>
      <c r="AV3524">
        <v>890480123</v>
      </c>
      <c r="AW3524" t="s">
        <v>1920</v>
      </c>
      <c r="AX3524">
        <v>5</v>
      </c>
      <c r="BC3524">
        <v>2</v>
      </c>
      <c r="BD3524">
        <v>7</v>
      </c>
      <c r="BE3524">
        <v>2</v>
      </c>
    </row>
    <row r="3525" spans="1:57" x14ac:dyDescent="0.25">
      <c r="A3525" s="179">
        <f t="shared" si="55"/>
        <v>640518</v>
      </c>
      <c r="B3525" t="s">
        <v>1923</v>
      </c>
      <c r="C3525">
        <v>73107475</v>
      </c>
      <c r="D3525">
        <v>144105</v>
      </c>
      <c r="E3525">
        <v>4</v>
      </c>
      <c r="F3525">
        <v>550019509</v>
      </c>
      <c r="G3525" s="180">
        <v>43329</v>
      </c>
      <c r="H3525" s="180">
        <v>45321</v>
      </c>
      <c r="I3525">
        <v>0</v>
      </c>
      <c r="J3525">
        <v>1</v>
      </c>
      <c r="K3525">
        <v>2</v>
      </c>
      <c r="L3525">
        <v>30</v>
      </c>
      <c r="M3525">
        <v>2</v>
      </c>
      <c r="N3525" s="170">
        <v>22490513</v>
      </c>
      <c r="O3525" s="170">
        <v>24960000</v>
      </c>
      <c r="P3525" s="178">
        <v>1097959</v>
      </c>
      <c r="Q3525" s="178">
        <v>42211</v>
      </c>
      <c r="R3525" s="178">
        <v>1054288</v>
      </c>
      <c r="S3525">
        <v>0</v>
      </c>
      <c r="T3525">
        <v>0</v>
      </c>
      <c r="U3525">
        <v>0</v>
      </c>
      <c r="W3525">
        <v>0</v>
      </c>
      <c r="X3525">
        <v>0</v>
      </c>
      <c r="Y3525">
        <v>0</v>
      </c>
      <c r="AB3525" s="180">
        <v>44285</v>
      </c>
      <c r="AC3525">
        <v>1</v>
      </c>
      <c r="AD3525" t="s">
        <v>1922</v>
      </c>
      <c r="AE3525">
        <v>1</v>
      </c>
      <c r="AF3525">
        <v>30</v>
      </c>
      <c r="AG3525">
        <v>0</v>
      </c>
      <c r="AN3525">
        <v>1</v>
      </c>
      <c r="AO3525">
        <v>1</v>
      </c>
      <c r="AR3525" s="178">
        <v>413770</v>
      </c>
      <c r="AS3525" t="s">
        <v>1921</v>
      </c>
      <c r="AT3525">
        <v>0</v>
      </c>
      <c r="AU3525">
        <v>0</v>
      </c>
      <c r="AV3525">
        <v>890480123</v>
      </c>
      <c r="AW3525" t="s">
        <v>1920</v>
      </c>
      <c r="AX3525">
        <v>5</v>
      </c>
      <c r="BC3525">
        <v>2</v>
      </c>
      <c r="BD3525">
        <v>7</v>
      </c>
      <c r="BE3525">
        <v>2</v>
      </c>
    </row>
    <row r="3526" spans="1:57" x14ac:dyDescent="0.25">
      <c r="A3526" s="179">
        <f t="shared" si="55"/>
        <v>55764</v>
      </c>
      <c r="B3526" t="s">
        <v>1923</v>
      </c>
      <c r="C3526">
        <v>73107475</v>
      </c>
      <c r="D3526">
        <v>144105</v>
      </c>
      <c r="E3526">
        <v>4</v>
      </c>
      <c r="F3526">
        <v>550019612</v>
      </c>
      <c r="G3526" s="180">
        <v>43343</v>
      </c>
      <c r="H3526" s="180">
        <v>45321</v>
      </c>
      <c r="I3526">
        <v>30</v>
      </c>
      <c r="J3526">
        <v>1</v>
      </c>
      <c r="K3526">
        <v>0</v>
      </c>
      <c r="L3526">
        <v>30</v>
      </c>
      <c r="M3526">
        <v>2</v>
      </c>
      <c r="N3526" s="170">
        <v>22490513</v>
      </c>
      <c r="O3526" s="170">
        <v>24960000</v>
      </c>
      <c r="P3526" s="178">
        <v>92091</v>
      </c>
      <c r="Q3526" s="178">
        <v>3540</v>
      </c>
      <c r="R3526" s="178">
        <v>91787</v>
      </c>
      <c r="S3526">
        <v>1939</v>
      </c>
      <c r="T3526">
        <v>0</v>
      </c>
      <c r="U3526">
        <v>0</v>
      </c>
      <c r="W3526">
        <v>0</v>
      </c>
      <c r="X3526">
        <v>0</v>
      </c>
      <c r="Y3526">
        <v>0</v>
      </c>
      <c r="AB3526" s="180">
        <v>44253</v>
      </c>
      <c r="AC3526">
        <v>1</v>
      </c>
      <c r="AD3526" t="s">
        <v>1922</v>
      </c>
      <c r="AE3526">
        <v>1</v>
      </c>
      <c r="AF3526">
        <v>30</v>
      </c>
      <c r="AG3526">
        <v>3369</v>
      </c>
      <c r="AN3526">
        <v>1</v>
      </c>
      <c r="AO3526">
        <v>1</v>
      </c>
      <c r="AR3526" s="178">
        <v>36023</v>
      </c>
      <c r="AS3526" t="s">
        <v>1921</v>
      </c>
      <c r="AT3526">
        <v>0</v>
      </c>
      <c r="AU3526">
        <v>0</v>
      </c>
      <c r="AV3526">
        <v>890480123</v>
      </c>
      <c r="AW3526" t="s">
        <v>1920</v>
      </c>
      <c r="AX3526">
        <v>5</v>
      </c>
      <c r="BC3526">
        <v>2</v>
      </c>
      <c r="BD3526">
        <v>7</v>
      </c>
      <c r="BE3526">
        <v>2</v>
      </c>
    </row>
    <row r="3527" spans="1:57" x14ac:dyDescent="0.25">
      <c r="A3527" s="179">
        <f t="shared" si="55"/>
        <v>63024</v>
      </c>
      <c r="B3527" t="s">
        <v>1923</v>
      </c>
      <c r="C3527">
        <v>73107475</v>
      </c>
      <c r="D3527">
        <v>144105</v>
      </c>
      <c r="E3527">
        <v>4</v>
      </c>
      <c r="F3527">
        <v>550019869</v>
      </c>
      <c r="G3527" s="180">
        <v>43383</v>
      </c>
      <c r="H3527" s="180">
        <v>45321</v>
      </c>
      <c r="I3527">
        <v>30</v>
      </c>
      <c r="J3527">
        <v>1</v>
      </c>
      <c r="K3527">
        <v>0</v>
      </c>
      <c r="L3527">
        <v>30</v>
      </c>
      <c r="M3527">
        <v>2</v>
      </c>
      <c r="N3527" s="170">
        <v>22490513</v>
      </c>
      <c r="O3527" s="170">
        <v>24960000</v>
      </c>
      <c r="P3527" s="178">
        <v>104139</v>
      </c>
      <c r="Q3527" s="178">
        <v>4004</v>
      </c>
      <c r="R3527" s="178">
        <v>103736</v>
      </c>
      <c r="S3527">
        <v>2209</v>
      </c>
      <c r="T3527">
        <v>0</v>
      </c>
      <c r="U3527">
        <v>0</v>
      </c>
      <c r="W3527">
        <v>0</v>
      </c>
      <c r="X3527">
        <v>0</v>
      </c>
      <c r="Y3527">
        <v>0</v>
      </c>
      <c r="AB3527" s="180">
        <v>44253</v>
      </c>
      <c r="AC3527">
        <v>1</v>
      </c>
      <c r="AD3527" t="s">
        <v>1922</v>
      </c>
      <c r="AE3527">
        <v>1</v>
      </c>
      <c r="AF3527">
        <v>30</v>
      </c>
      <c r="AG3527">
        <v>3729</v>
      </c>
      <c r="AN3527">
        <v>1</v>
      </c>
      <c r="AO3527">
        <v>1</v>
      </c>
      <c r="AR3527" s="178">
        <v>40712</v>
      </c>
      <c r="AS3527" t="s">
        <v>1921</v>
      </c>
      <c r="AT3527">
        <v>0</v>
      </c>
      <c r="AU3527">
        <v>0</v>
      </c>
      <c r="AV3527">
        <v>890480123</v>
      </c>
      <c r="AW3527" t="s">
        <v>1920</v>
      </c>
      <c r="AX3527">
        <v>5</v>
      </c>
      <c r="BC3527">
        <v>2</v>
      </c>
      <c r="BD3527">
        <v>7</v>
      </c>
      <c r="BE3527">
        <v>2</v>
      </c>
    </row>
    <row r="3528" spans="1:57" x14ac:dyDescent="0.25">
      <c r="A3528" s="179">
        <f t="shared" si="55"/>
        <v>50913</v>
      </c>
      <c r="B3528" t="s">
        <v>1923</v>
      </c>
      <c r="C3528">
        <v>73107475</v>
      </c>
      <c r="D3528">
        <v>144105</v>
      </c>
      <c r="E3528">
        <v>4</v>
      </c>
      <c r="F3528">
        <v>550020023</v>
      </c>
      <c r="G3528" s="180">
        <v>43408</v>
      </c>
      <c r="H3528" s="180">
        <v>45321</v>
      </c>
      <c r="I3528">
        <v>30</v>
      </c>
      <c r="J3528">
        <v>1</v>
      </c>
      <c r="K3528">
        <v>0</v>
      </c>
      <c r="L3528">
        <v>30</v>
      </c>
      <c r="M3528">
        <v>2</v>
      </c>
      <c r="N3528" s="170">
        <v>22490513</v>
      </c>
      <c r="O3528" s="170">
        <v>24960000</v>
      </c>
      <c r="P3528" s="178">
        <v>84075</v>
      </c>
      <c r="Q3528" s="178">
        <v>3232</v>
      </c>
      <c r="R3528" s="178">
        <v>83802</v>
      </c>
      <c r="S3528">
        <v>1769</v>
      </c>
      <c r="T3528">
        <v>0</v>
      </c>
      <c r="U3528">
        <v>0</v>
      </c>
      <c r="W3528">
        <v>0</v>
      </c>
      <c r="X3528">
        <v>0</v>
      </c>
      <c r="Y3528">
        <v>0</v>
      </c>
      <c r="AB3528" s="180">
        <v>44253</v>
      </c>
      <c r="AC3528">
        <v>1</v>
      </c>
      <c r="AD3528" t="s">
        <v>1922</v>
      </c>
      <c r="AE3528">
        <v>1</v>
      </c>
      <c r="AF3528">
        <v>30</v>
      </c>
      <c r="AG3528">
        <v>3077</v>
      </c>
      <c r="AN3528">
        <v>1</v>
      </c>
      <c r="AO3528">
        <v>1</v>
      </c>
      <c r="AR3528" s="178">
        <v>32889</v>
      </c>
      <c r="AS3528" t="s">
        <v>1921</v>
      </c>
      <c r="AT3528">
        <v>0</v>
      </c>
      <c r="AU3528">
        <v>0</v>
      </c>
      <c r="AV3528">
        <v>890480123</v>
      </c>
      <c r="AW3528" t="s">
        <v>1920</v>
      </c>
      <c r="AX3528">
        <v>5</v>
      </c>
      <c r="BC3528">
        <v>2</v>
      </c>
      <c r="BD3528">
        <v>7</v>
      </c>
      <c r="BE3528">
        <v>2</v>
      </c>
    </row>
    <row r="3529" spans="1:57" x14ac:dyDescent="0.25">
      <c r="A3529" s="179">
        <f t="shared" si="55"/>
        <v>180667</v>
      </c>
      <c r="B3529" t="s">
        <v>1923</v>
      </c>
      <c r="C3529">
        <v>73107475</v>
      </c>
      <c r="D3529">
        <v>144105</v>
      </c>
      <c r="E3529">
        <v>4</v>
      </c>
      <c r="F3529">
        <v>550020205</v>
      </c>
      <c r="G3529" s="180">
        <v>43433</v>
      </c>
      <c r="H3529" s="180">
        <v>45321</v>
      </c>
      <c r="I3529">
        <v>0</v>
      </c>
      <c r="J3529">
        <v>1</v>
      </c>
      <c r="K3529">
        <v>2</v>
      </c>
      <c r="L3529">
        <v>30</v>
      </c>
      <c r="M3529">
        <v>2</v>
      </c>
      <c r="N3529" s="170">
        <v>22490513</v>
      </c>
      <c r="O3529" s="170">
        <v>24960000</v>
      </c>
      <c r="P3529" s="178">
        <v>309695</v>
      </c>
      <c r="Q3529" s="178">
        <v>11906</v>
      </c>
      <c r="R3529" s="178">
        <v>297377</v>
      </c>
      <c r="S3529">
        <v>0</v>
      </c>
      <c r="T3529">
        <v>0</v>
      </c>
      <c r="U3529">
        <v>0</v>
      </c>
      <c r="W3529">
        <v>0</v>
      </c>
      <c r="X3529">
        <v>0</v>
      </c>
      <c r="Y3529">
        <v>0</v>
      </c>
      <c r="AB3529" s="180">
        <v>44285</v>
      </c>
      <c r="AC3529">
        <v>1</v>
      </c>
      <c r="AD3529" t="s">
        <v>1922</v>
      </c>
      <c r="AE3529">
        <v>1</v>
      </c>
      <c r="AF3529">
        <v>30</v>
      </c>
      <c r="AG3529">
        <v>0</v>
      </c>
      <c r="AN3529">
        <v>1</v>
      </c>
      <c r="AO3529">
        <v>1</v>
      </c>
      <c r="AR3529" s="178">
        <v>116710</v>
      </c>
      <c r="AS3529" t="s">
        <v>1921</v>
      </c>
      <c r="AT3529">
        <v>0</v>
      </c>
      <c r="AU3529">
        <v>0</v>
      </c>
      <c r="AV3529">
        <v>890480123</v>
      </c>
      <c r="AW3529" t="s">
        <v>1920</v>
      </c>
      <c r="AX3529">
        <v>5</v>
      </c>
      <c r="BC3529">
        <v>2</v>
      </c>
      <c r="BD3529">
        <v>7</v>
      </c>
      <c r="BE3529">
        <v>2</v>
      </c>
    </row>
    <row r="3530" spans="1:57" x14ac:dyDescent="0.25">
      <c r="A3530" s="179">
        <f t="shared" si="55"/>
        <v>28364</v>
      </c>
      <c r="B3530" t="s">
        <v>1923</v>
      </c>
      <c r="C3530">
        <v>73107475</v>
      </c>
      <c r="D3530">
        <v>144105</v>
      </c>
      <c r="E3530">
        <v>4</v>
      </c>
      <c r="F3530">
        <v>550020414</v>
      </c>
      <c r="G3530" s="180">
        <v>43469</v>
      </c>
      <c r="H3530" s="180">
        <v>45321</v>
      </c>
      <c r="I3530">
        <v>30</v>
      </c>
      <c r="J3530">
        <v>1</v>
      </c>
      <c r="K3530">
        <v>0</v>
      </c>
      <c r="L3530">
        <v>30</v>
      </c>
      <c r="M3530">
        <v>2</v>
      </c>
      <c r="N3530" s="170">
        <v>22490513</v>
      </c>
      <c r="O3530" s="170">
        <v>24960000</v>
      </c>
      <c r="P3530" s="178">
        <v>46889</v>
      </c>
      <c r="Q3530" s="178">
        <v>1803</v>
      </c>
      <c r="R3530" s="178">
        <v>46686</v>
      </c>
      <c r="S3530">
        <v>1017</v>
      </c>
      <c r="T3530">
        <v>0</v>
      </c>
      <c r="U3530">
        <v>0</v>
      </c>
      <c r="W3530">
        <v>0</v>
      </c>
      <c r="X3530">
        <v>0</v>
      </c>
      <c r="Y3530">
        <v>0</v>
      </c>
      <c r="AB3530" s="180">
        <v>44253</v>
      </c>
      <c r="AC3530">
        <v>1</v>
      </c>
      <c r="AD3530" t="s">
        <v>1922</v>
      </c>
      <c r="AE3530">
        <v>1</v>
      </c>
      <c r="AF3530">
        <v>30</v>
      </c>
      <c r="AG3530">
        <v>1653</v>
      </c>
      <c r="AN3530">
        <v>1</v>
      </c>
      <c r="AO3530">
        <v>1</v>
      </c>
      <c r="AR3530" s="178">
        <v>18322</v>
      </c>
      <c r="AS3530" t="s">
        <v>1921</v>
      </c>
      <c r="AT3530">
        <v>0</v>
      </c>
      <c r="AU3530">
        <v>0</v>
      </c>
      <c r="AV3530">
        <v>890480123</v>
      </c>
      <c r="AW3530" t="s">
        <v>1920</v>
      </c>
      <c r="AX3530">
        <v>5</v>
      </c>
      <c r="BC3530">
        <v>2</v>
      </c>
      <c r="BD3530">
        <v>7</v>
      </c>
      <c r="BE3530">
        <v>2</v>
      </c>
    </row>
    <row r="3531" spans="1:57" x14ac:dyDescent="0.25">
      <c r="A3531" s="179">
        <f t="shared" si="55"/>
        <v>13854</v>
      </c>
      <c r="B3531" t="s">
        <v>1923</v>
      </c>
      <c r="C3531">
        <v>73107475</v>
      </c>
      <c r="D3531">
        <v>144105</v>
      </c>
      <c r="E3531">
        <v>4</v>
      </c>
      <c r="F3531">
        <v>550020417</v>
      </c>
      <c r="G3531" s="180">
        <v>43469</v>
      </c>
      <c r="H3531" s="180">
        <v>45321</v>
      </c>
      <c r="I3531">
        <v>30</v>
      </c>
      <c r="J3531">
        <v>1</v>
      </c>
      <c r="K3531">
        <v>0</v>
      </c>
      <c r="L3531">
        <v>30</v>
      </c>
      <c r="M3531">
        <v>2</v>
      </c>
      <c r="N3531" s="170">
        <v>22490513</v>
      </c>
      <c r="O3531" s="170">
        <v>24960000</v>
      </c>
      <c r="P3531" s="178">
        <v>22917</v>
      </c>
      <c r="Q3531" s="178">
        <v>881</v>
      </c>
      <c r="R3531" s="178">
        <v>22803</v>
      </c>
      <c r="S3531">
        <v>507</v>
      </c>
      <c r="T3531">
        <v>0</v>
      </c>
      <c r="U3531">
        <v>0</v>
      </c>
      <c r="W3531">
        <v>0</v>
      </c>
      <c r="X3531">
        <v>0</v>
      </c>
      <c r="Y3531">
        <v>0</v>
      </c>
      <c r="AB3531" s="180">
        <v>44253</v>
      </c>
      <c r="AC3531">
        <v>1</v>
      </c>
      <c r="AD3531" t="s">
        <v>1922</v>
      </c>
      <c r="AE3531">
        <v>1</v>
      </c>
      <c r="AF3531">
        <v>30</v>
      </c>
      <c r="AG3531">
        <v>798</v>
      </c>
      <c r="AN3531">
        <v>1</v>
      </c>
      <c r="AO3531">
        <v>1</v>
      </c>
      <c r="AR3531" s="178">
        <v>8949</v>
      </c>
      <c r="AS3531" t="s">
        <v>1921</v>
      </c>
      <c r="AT3531">
        <v>0</v>
      </c>
      <c r="AU3531">
        <v>0</v>
      </c>
      <c r="AV3531">
        <v>890480123</v>
      </c>
      <c r="AW3531" t="s">
        <v>1920</v>
      </c>
      <c r="AX3531">
        <v>5</v>
      </c>
      <c r="BC3531">
        <v>2</v>
      </c>
      <c r="BD3531">
        <v>7</v>
      </c>
      <c r="BE3531">
        <v>2</v>
      </c>
    </row>
    <row r="3532" spans="1:57" x14ac:dyDescent="0.25">
      <c r="A3532" s="179">
        <f t="shared" si="55"/>
        <v>13862</v>
      </c>
      <c r="B3532" t="s">
        <v>1923</v>
      </c>
      <c r="C3532">
        <v>73107475</v>
      </c>
      <c r="D3532">
        <v>144105</v>
      </c>
      <c r="E3532">
        <v>4</v>
      </c>
      <c r="F3532">
        <v>550020420</v>
      </c>
      <c r="G3532" s="180">
        <v>43469</v>
      </c>
      <c r="H3532" s="180">
        <v>45321</v>
      </c>
      <c r="I3532">
        <v>30</v>
      </c>
      <c r="J3532">
        <v>1</v>
      </c>
      <c r="K3532">
        <v>0</v>
      </c>
      <c r="L3532">
        <v>30</v>
      </c>
      <c r="M3532">
        <v>2</v>
      </c>
      <c r="N3532" s="170">
        <v>22490513</v>
      </c>
      <c r="O3532" s="170">
        <v>24960000</v>
      </c>
      <c r="P3532" s="178">
        <v>22933</v>
      </c>
      <c r="Q3532" s="178">
        <v>882</v>
      </c>
      <c r="R3532" s="178">
        <v>22817</v>
      </c>
      <c r="S3532">
        <v>507</v>
      </c>
      <c r="T3532">
        <v>0</v>
      </c>
      <c r="U3532">
        <v>0</v>
      </c>
      <c r="W3532">
        <v>0</v>
      </c>
      <c r="X3532">
        <v>0</v>
      </c>
      <c r="Y3532">
        <v>0</v>
      </c>
      <c r="AB3532" s="180">
        <v>44253</v>
      </c>
      <c r="AC3532">
        <v>1</v>
      </c>
      <c r="AD3532" t="s">
        <v>1922</v>
      </c>
      <c r="AE3532">
        <v>1</v>
      </c>
      <c r="AF3532">
        <v>30</v>
      </c>
      <c r="AG3532">
        <v>787</v>
      </c>
      <c r="AN3532">
        <v>1</v>
      </c>
      <c r="AO3532">
        <v>1</v>
      </c>
      <c r="AR3532" s="178">
        <v>8955</v>
      </c>
      <c r="AS3532" t="s">
        <v>1921</v>
      </c>
      <c r="AT3532">
        <v>0</v>
      </c>
      <c r="AU3532">
        <v>0</v>
      </c>
      <c r="AV3532">
        <v>890480123</v>
      </c>
      <c r="AW3532" t="s">
        <v>1920</v>
      </c>
      <c r="AX3532">
        <v>5</v>
      </c>
      <c r="BC3532">
        <v>2</v>
      </c>
      <c r="BD3532">
        <v>7</v>
      </c>
      <c r="BE3532">
        <v>2</v>
      </c>
    </row>
    <row r="3533" spans="1:57" x14ac:dyDescent="0.25">
      <c r="A3533" s="179">
        <f t="shared" si="55"/>
        <v>36022</v>
      </c>
      <c r="B3533" t="s">
        <v>1923</v>
      </c>
      <c r="C3533">
        <v>73107475</v>
      </c>
      <c r="D3533">
        <v>144105</v>
      </c>
      <c r="E3533">
        <v>4</v>
      </c>
      <c r="F3533">
        <v>550020424</v>
      </c>
      <c r="G3533" s="180">
        <v>43470</v>
      </c>
      <c r="H3533" s="180">
        <v>45321</v>
      </c>
      <c r="I3533">
        <v>30</v>
      </c>
      <c r="J3533">
        <v>1</v>
      </c>
      <c r="K3533">
        <v>0</v>
      </c>
      <c r="L3533">
        <v>30</v>
      </c>
      <c r="M3533">
        <v>2</v>
      </c>
      <c r="N3533" s="170">
        <v>22490513</v>
      </c>
      <c r="O3533" s="170">
        <v>24960000</v>
      </c>
      <c r="P3533" s="178">
        <v>59541</v>
      </c>
      <c r="Q3533" s="178">
        <v>2289</v>
      </c>
      <c r="R3533" s="178">
        <v>59292</v>
      </c>
      <c r="S3533">
        <v>1258</v>
      </c>
      <c r="T3533">
        <v>0</v>
      </c>
      <c r="U3533">
        <v>0</v>
      </c>
      <c r="W3533">
        <v>0</v>
      </c>
      <c r="X3533">
        <v>0</v>
      </c>
      <c r="Y3533">
        <v>0</v>
      </c>
      <c r="AB3533" s="180">
        <v>44253</v>
      </c>
      <c r="AC3533">
        <v>1</v>
      </c>
      <c r="AD3533" t="s">
        <v>1922</v>
      </c>
      <c r="AE3533">
        <v>1</v>
      </c>
      <c r="AF3533">
        <v>30</v>
      </c>
      <c r="AG3533">
        <v>2120</v>
      </c>
      <c r="AN3533">
        <v>1</v>
      </c>
      <c r="AO3533">
        <v>1</v>
      </c>
      <c r="AR3533" s="178">
        <v>23270</v>
      </c>
      <c r="AS3533" t="s">
        <v>1921</v>
      </c>
      <c r="AT3533">
        <v>0</v>
      </c>
      <c r="AU3533">
        <v>0</v>
      </c>
      <c r="AV3533">
        <v>890480123</v>
      </c>
      <c r="AW3533" t="s">
        <v>1920</v>
      </c>
      <c r="AX3533">
        <v>5</v>
      </c>
      <c r="BC3533">
        <v>2</v>
      </c>
      <c r="BD3533">
        <v>7</v>
      </c>
      <c r="BE3533">
        <v>2</v>
      </c>
    </row>
    <row r="3534" spans="1:57" x14ac:dyDescent="0.25">
      <c r="A3534" s="179">
        <f t="shared" si="55"/>
        <v>41284</v>
      </c>
      <c r="B3534" t="s">
        <v>1923</v>
      </c>
      <c r="C3534">
        <v>73107475</v>
      </c>
      <c r="D3534">
        <v>144105</v>
      </c>
      <c r="E3534">
        <v>4</v>
      </c>
      <c r="F3534">
        <v>550020599</v>
      </c>
      <c r="G3534" s="180">
        <v>43498</v>
      </c>
      <c r="H3534" s="180">
        <v>45321</v>
      </c>
      <c r="I3534">
        <v>30</v>
      </c>
      <c r="J3534">
        <v>1</v>
      </c>
      <c r="K3534">
        <v>0</v>
      </c>
      <c r="L3534">
        <v>30</v>
      </c>
      <c r="M3534">
        <v>2</v>
      </c>
      <c r="N3534" s="170">
        <v>22490513</v>
      </c>
      <c r="O3534" s="170">
        <v>24960000</v>
      </c>
      <c r="P3534" s="178">
        <v>68164</v>
      </c>
      <c r="Q3534" s="178">
        <v>2621</v>
      </c>
      <c r="R3534" s="178">
        <v>67953</v>
      </c>
      <c r="S3534">
        <v>1459</v>
      </c>
      <c r="T3534">
        <v>0</v>
      </c>
      <c r="U3534">
        <v>0</v>
      </c>
      <c r="W3534">
        <v>0</v>
      </c>
      <c r="X3534">
        <v>0</v>
      </c>
      <c r="Y3534">
        <v>0</v>
      </c>
      <c r="AB3534" s="180">
        <v>44253</v>
      </c>
      <c r="AC3534">
        <v>1</v>
      </c>
      <c r="AD3534" t="s">
        <v>1922</v>
      </c>
      <c r="AE3534">
        <v>1</v>
      </c>
      <c r="AF3534">
        <v>30</v>
      </c>
      <c r="AG3534">
        <v>2489</v>
      </c>
      <c r="AN3534">
        <v>1</v>
      </c>
      <c r="AO3534">
        <v>1</v>
      </c>
      <c r="AR3534" s="178">
        <v>26669</v>
      </c>
      <c r="AS3534" t="s">
        <v>1921</v>
      </c>
      <c r="AT3534">
        <v>0</v>
      </c>
      <c r="AU3534">
        <v>0</v>
      </c>
      <c r="AV3534">
        <v>890480123</v>
      </c>
      <c r="AW3534" t="s">
        <v>1920</v>
      </c>
      <c r="AX3534">
        <v>5</v>
      </c>
      <c r="BC3534">
        <v>2</v>
      </c>
      <c r="BD3534">
        <v>7</v>
      </c>
      <c r="BE3534">
        <v>2</v>
      </c>
    </row>
    <row r="3535" spans="1:57" x14ac:dyDescent="0.25">
      <c r="A3535" s="179">
        <f t="shared" si="55"/>
        <v>46726</v>
      </c>
      <c r="B3535" t="s">
        <v>1923</v>
      </c>
      <c r="C3535">
        <v>73107475</v>
      </c>
      <c r="D3535">
        <v>144105</v>
      </c>
      <c r="E3535">
        <v>4</v>
      </c>
      <c r="F3535">
        <v>550020602</v>
      </c>
      <c r="G3535" s="180">
        <v>43499</v>
      </c>
      <c r="H3535" s="180">
        <v>45321</v>
      </c>
      <c r="I3535">
        <v>30</v>
      </c>
      <c r="J3535">
        <v>1</v>
      </c>
      <c r="K3535">
        <v>0</v>
      </c>
      <c r="L3535">
        <v>30</v>
      </c>
      <c r="M3535">
        <v>2</v>
      </c>
      <c r="N3535" s="170">
        <v>22490513</v>
      </c>
      <c r="O3535" s="170">
        <v>24960000</v>
      </c>
      <c r="P3535" s="178">
        <v>77232</v>
      </c>
      <c r="Q3535" s="178">
        <v>2969</v>
      </c>
      <c r="R3535" s="178">
        <v>76910</v>
      </c>
      <c r="S3535">
        <v>1632</v>
      </c>
      <c r="T3535">
        <v>0</v>
      </c>
      <c r="U3535">
        <v>0</v>
      </c>
      <c r="W3535">
        <v>0</v>
      </c>
      <c r="X3535">
        <v>0</v>
      </c>
      <c r="Y3535">
        <v>0</v>
      </c>
      <c r="AB3535" s="180">
        <v>44253</v>
      </c>
      <c r="AC3535">
        <v>1</v>
      </c>
      <c r="AD3535" t="s">
        <v>1922</v>
      </c>
      <c r="AE3535">
        <v>1</v>
      </c>
      <c r="AF3535">
        <v>30</v>
      </c>
      <c r="AG3535">
        <v>2754</v>
      </c>
      <c r="AN3535">
        <v>1</v>
      </c>
      <c r="AO3535">
        <v>1</v>
      </c>
      <c r="AR3535" s="178">
        <v>30184</v>
      </c>
      <c r="AS3535" t="s">
        <v>1921</v>
      </c>
      <c r="AT3535">
        <v>0</v>
      </c>
      <c r="AU3535">
        <v>0</v>
      </c>
      <c r="AV3535">
        <v>890480123</v>
      </c>
      <c r="AW3535" t="s">
        <v>1920</v>
      </c>
      <c r="AX3535">
        <v>5</v>
      </c>
      <c r="BC3535">
        <v>2</v>
      </c>
      <c r="BD3535">
        <v>7</v>
      </c>
      <c r="BE3535">
        <v>2</v>
      </c>
    </row>
    <row r="3536" spans="1:57" x14ac:dyDescent="0.25">
      <c r="A3536" s="179">
        <f t="shared" si="55"/>
        <v>94081</v>
      </c>
      <c r="B3536" t="s">
        <v>1923</v>
      </c>
      <c r="C3536">
        <v>73107475</v>
      </c>
      <c r="D3536">
        <v>144105</v>
      </c>
      <c r="E3536">
        <v>4</v>
      </c>
      <c r="F3536">
        <v>550020769</v>
      </c>
      <c r="G3536" s="180">
        <v>43526</v>
      </c>
      <c r="H3536" s="180">
        <v>45321</v>
      </c>
      <c r="I3536">
        <v>30</v>
      </c>
      <c r="J3536">
        <v>1</v>
      </c>
      <c r="K3536">
        <v>0</v>
      </c>
      <c r="L3536">
        <v>30</v>
      </c>
      <c r="M3536">
        <v>2</v>
      </c>
      <c r="N3536" s="170">
        <v>22490513</v>
      </c>
      <c r="O3536" s="170">
        <v>24960000</v>
      </c>
      <c r="P3536" s="178">
        <v>155462</v>
      </c>
      <c r="Q3536" s="178">
        <v>5977</v>
      </c>
      <c r="R3536" s="178">
        <v>154857</v>
      </c>
      <c r="S3536">
        <v>3297</v>
      </c>
      <c r="T3536">
        <v>0</v>
      </c>
      <c r="U3536">
        <v>0</v>
      </c>
      <c r="W3536">
        <v>0</v>
      </c>
      <c r="X3536">
        <v>0</v>
      </c>
      <c r="Y3536">
        <v>0</v>
      </c>
      <c r="AB3536" s="180">
        <v>44253</v>
      </c>
      <c r="AC3536">
        <v>1</v>
      </c>
      <c r="AD3536" t="s">
        <v>1922</v>
      </c>
      <c r="AE3536">
        <v>1</v>
      </c>
      <c r="AF3536">
        <v>30</v>
      </c>
      <c r="AG3536">
        <v>5571</v>
      </c>
      <c r="AN3536">
        <v>1</v>
      </c>
      <c r="AO3536">
        <v>1</v>
      </c>
      <c r="AR3536" s="178">
        <v>60776</v>
      </c>
      <c r="AS3536" t="s">
        <v>1921</v>
      </c>
      <c r="AT3536">
        <v>0</v>
      </c>
      <c r="AU3536">
        <v>0</v>
      </c>
      <c r="AV3536">
        <v>890480123</v>
      </c>
      <c r="AW3536" t="s">
        <v>1920</v>
      </c>
      <c r="AX3536">
        <v>5</v>
      </c>
      <c r="BC3536">
        <v>2</v>
      </c>
      <c r="BD3536">
        <v>7</v>
      </c>
      <c r="BE3536">
        <v>2</v>
      </c>
    </row>
    <row r="3537" spans="1:57" x14ac:dyDescent="0.25">
      <c r="A3537" s="179">
        <f t="shared" si="55"/>
        <v>76191</v>
      </c>
      <c r="B3537" t="s">
        <v>1923</v>
      </c>
      <c r="C3537">
        <v>73107475</v>
      </c>
      <c r="D3537">
        <v>144105</v>
      </c>
      <c r="E3537">
        <v>4</v>
      </c>
      <c r="F3537">
        <v>550020984</v>
      </c>
      <c r="G3537" s="180">
        <v>43561</v>
      </c>
      <c r="H3537" s="180">
        <v>45321</v>
      </c>
      <c r="I3537">
        <v>30</v>
      </c>
      <c r="J3537">
        <v>1</v>
      </c>
      <c r="K3537">
        <v>0</v>
      </c>
      <c r="L3537">
        <v>30</v>
      </c>
      <c r="M3537">
        <v>2</v>
      </c>
      <c r="N3537" s="170">
        <v>22490513</v>
      </c>
      <c r="O3537" s="170">
        <v>24960000</v>
      </c>
      <c r="P3537" s="178">
        <v>125842</v>
      </c>
      <c r="Q3537" s="178">
        <v>4838</v>
      </c>
      <c r="R3537" s="178">
        <v>125409</v>
      </c>
      <c r="S3537">
        <v>2653</v>
      </c>
      <c r="T3537">
        <v>0</v>
      </c>
      <c r="U3537">
        <v>0</v>
      </c>
      <c r="W3537">
        <v>0</v>
      </c>
      <c r="X3537">
        <v>0</v>
      </c>
      <c r="Y3537">
        <v>0</v>
      </c>
      <c r="AB3537" s="180">
        <v>44253</v>
      </c>
      <c r="AC3537">
        <v>1</v>
      </c>
      <c r="AD3537" t="s">
        <v>1922</v>
      </c>
      <c r="AE3537">
        <v>1</v>
      </c>
      <c r="AF3537">
        <v>30</v>
      </c>
      <c r="AG3537">
        <v>4571</v>
      </c>
      <c r="AN3537">
        <v>1</v>
      </c>
      <c r="AO3537">
        <v>1</v>
      </c>
      <c r="AR3537" s="178">
        <v>49218</v>
      </c>
      <c r="AS3537" t="s">
        <v>1921</v>
      </c>
      <c r="AT3537">
        <v>0</v>
      </c>
      <c r="AU3537">
        <v>0</v>
      </c>
      <c r="AV3537">
        <v>890480123</v>
      </c>
      <c r="AW3537" t="s">
        <v>1920</v>
      </c>
      <c r="AX3537">
        <v>5</v>
      </c>
      <c r="BC3537">
        <v>2</v>
      </c>
      <c r="BD3537">
        <v>7</v>
      </c>
      <c r="BE3537">
        <v>2</v>
      </c>
    </row>
    <row r="3538" spans="1:57" x14ac:dyDescent="0.25">
      <c r="A3538" s="179">
        <f t="shared" si="55"/>
        <v>14888</v>
      </c>
      <c r="B3538" t="s">
        <v>1923</v>
      </c>
      <c r="C3538">
        <v>73107475</v>
      </c>
      <c r="D3538">
        <v>144105</v>
      </c>
      <c r="E3538">
        <v>4</v>
      </c>
      <c r="F3538">
        <v>550020985</v>
      </c>
      <c r="G3538" s="180">
        <v>43561</v>
      </c>
      <c r="H3538" s="180">
        <v>45321</v>
      </c>
      <c r="I3538">
        <v>30</v>
      </c>
      <c r="J3538">
        <v>1</v>
      </c>
      <c r="K3538">
        <v>0</v>
      </c>
      <c r="L3538">
        <v>30</v>
      </c>
      <c r="M3538">
        <v>2</v>
      </c>
      <c r="N3538" s="170">
        <v>22490513</v>
      </c>
      <c r="O3538" s="170">
        <v>24960000</v>
      </c>
      <c r="P3538" s="178">
        <v>24634</v>
      </c>
      <c r="Q3538" s="178">
        <v>947</v>
      </c>
      <c r="R3538" s="178">
        <v>24505</v>
      </c>
      <c r="S3538">
        <v>541</v>
      </c>
      <c r="T3538">
        <v>0</v>
      </c>
      <c r="U3538">
        <v>0</v>
      </c>
      <c r="W3538">
        <v>0</v>
      </c>
      <c r="X3538">
        <v>0</v>
      </c>
      <c r="Y3538">
        <v>0</v>
      </c>
      <c r="AB3538" s="180">
        <v>44253</v>
      </c>
      <c r="AC3538">
        <v>1</v>
      </c>
      <c r="AD3538" t="s">
        <v>1922</v>
      </c>
      <c r="AE3538">
        <v>1</v>
      </c>
      <c r="AF3538">
        <v>30</v>
      </c>
      <c r="AG3538">
        <v>852</v>
      </c>
      <c r="AN3538">
        <v>1</v>
      </c>
      <c r="AO3538">
        <v>1</v>
      </c>
      <c r="AR3538" s="178">
        <v>9617</v>
      </c>
      <c r="AS3538" t="s">
        <v>1921</v>
      </c>
      <c r="AT3538">
        <v>0</v>
      </c>
      <c r="AU3538">
        <v>0</v>
      </c>
      <c r="AV3538">
        <v>890480123</v>
      </c>
      <c r="AW3538" t="s">
        <v>1920</v>
      </c>
      <c r="AX3538">
        <v>5</v>
      </c>
      <c r="BC3538">
        <v>2</v>
      </c>
      <c r="BD3538">
        <v>7</v>
      </c>
      <c r="BE3538">
        <v>2</v>
      </c>
    </row>
    <row r="3539" spans="1:57" x14ac:dyDescent="0.25">
      <c r="A3539" s="179">
        <f t="shared" si="55"/>
        <v>71598</v>
      </c>
      <c r="B3539" t="s">
        <v>1923</v>
      </c>
      <c r="C3539">
        <v>73107475</v>
      </c>
      <c r="D3539">
        <v>144105</v>
      </c>
      <c r="E3539">
        <v>4</v>
      </c>
      <c r="F3539">
        <v>550021247</v>
      </c>
      <c r="G3539" s="180">
        <v>43596</v>
      </c>
      <c r="H3539" s="180">
        <v>45321</v>
      </c>
      <c r="I3539">
        <v>30</v>
      </c>
      <c r="J3539">
        <v>1</v>
      </c>
      <c r="K3539">
        <v>0</v>
      </c>
      <c r="L3539">
        <v>30</v>
      </c>
      <c r="M3539">
        <v>2</v>
      </c>
      <c r="N3539" s="170">
        <v>22490513</v>
      </c>
      <c r="O3539" s="170">
        <v>24960000</v>
      </c>
      <c r="P3539" s="178">
        <v>118286</v>
      </c>
      <c r="Q3539" s="178">
        <v>4547</v>
      </c>
      <c r="R3539" s="178">
        <v>117850</v>
      </c>
      <c r="S3539">
        <v>2485</v>
      </c>
      <c r="T3539">
        <v>0</v>
      </c>
      <c r="U3539">
        <v>0</v>
      </c>
      <c r="W3539">
        <v>0</v>
      </c>
      <c r="X3539">
        <v>0</v>
      </c>
      <c r="Y3539">
        <v>0</v>
      </c>
      <c r="AB3539" s="180">
        <v>44253</v>
      </c>
      <c r="AC3539">
        <v>1</v>
      </c>
      <c r="AD3539" t="s">
        <v>1922</v>
      </c>
      <c r="AE3539">
        <v>1</v>
      </c>
      <c r="AF3539">
        <v>30</v>
      </c>
      <c r="AG3539">
        <v>4280</v>
      </c>
      <c r="AN3539">
        <v>1</v>
      </c>
      <c r="AO3539">
        <v>1</v>
      </c>
      <c r="AR3539" s="178">
        <v>46252</v>
      </c>
      <c r="AS3539" t="s">
        <v>1921</v>
      </c>
      <c r="AT3539">
        <v>0</v>
      </c>
      <c r="AU3539">
        <v>0</v>
      </c>
      <c r="AV3539">
        <v>890480123</v>
      </c>
      <c r="AW3539" t="s">
        <v>1920</v>
      </c>
      <c r="AX3539">
        <v>5</v>
      </c>
      <c r="BC3539">
        <v>2</v>
      </c>
      <c r="BD3539">
        <v>7</v>
      </c>
      <c r="BE3539">
        <v>2</v>
      </c>
    </row>
    <row r="3540" spans="1:57" x14ac:dyDescent="0.25">
      <c r="A3540" s="179">
        <f t="shared" si="55"/>
        <v>23357</v>
      </c>
      <c r="B3540" t="s">
        <v>1923</v>
      </c>
      <c r="C3540">
        <v>73107475</v>
      </c>
      <c r="D3540">
        <v>144105</v>
      </c>
      <c r="E3540">
        <v>4</v>
      </c>
      <c r="F3540">
        <v>550021248</v>
      </c>
      <c r="G3540" s="180">
        <v>43596</v>
      </c>
      <c r="H3540" s="180">
        <v>45321</v>
      </c>
      <c r="I3540">
        <v>30</v>
      </c>
      <c r="J3540">
        <v>1</v>
      </c>
      <c r="K3540">
        <v>0</v>
      </c>
      <c r="L3540">
        <v>30</v>
      </c>
      <c r="M3540">
        <v>2</v>
      </c>
      <c r="N3540" s="170">
        <v>22490513</v>
      </c>
      <c r="O3540" s="170">
        <v>24960000</v>
      </c>
      <c r="P3540" s="178">
        <v>38596</v>
      </c>
      <c r="Q3540" s="178">
        <v>1484</v>
      </c>
      <c r="R3540" s="178">
        <v>38446</v>
      </c>
      <c r="S3540">
        <v>846</v>
      </c>
      <c r="T3540">
        <v>0</v>
      </c>
      <c r="U3540">
        <v>0</v>
      </c>
      <c r="W3540">
        <v>0</v>
      </c>
      <c r="X3540">
        <v>0</v>
      </c>
      <c r="Y3540">
        <v>0</v>
      </c>
      <c r="AB3540" s="180">
        <v>44253</v>
      </c>
      <c r="AC3540">
        <v>1</v>
      </c>
      <c r="AD3540" t="s">
        <v>1922</v>
      </c>
      <c r="AE3540">
        <v>1</v>
      </c>
      <c r="AF3540">
        <v>30</v>
      </c>
      <c r="AG3540">
        <v>1380</v>
      </c>
      <c r="AN3540">
        <v>1</v>
      </c>
      <c r="AO3540">
        <v>1</v>
      </c>
      <c r="AR3540" s="178">
        <v>15089</v>
      </c>
      <c r="AS3540" t="s">
        <v>1921</v>
      </c>
      <c r="AT3540">
        <v>0</v>
      </c>
      <c r="AU3540">
        <v>0</v>
      </c>
      <c r="AV3540">
        <v>890480123</v>
      </c>
      <c r="AW3540" t="s">
        <v>1920</v>
      </c>
      <c r="AX3540">
        <v>5</v>
      </c>
      <c r="BC3540">
        <v>2</v>
      </c>
      <c r="BD3540">
        <v>7</v>
      </c>
      <c r="BE3540">
        <v>2</v>
      </c>
    </row>
    <row r="3541" spans="1:57" x14ac:dyDescent="0.25">
      <c r="A3541" s="179">
        <f t="shared" si="55"/>
        <v>62285</v>
      </c>
      <c r="B3541" t="s">
        <v>1923</v>
      </c>
      <c r="C3541">
        <v>73107475</v>
      </c>
      <c r="D3541">
        <v>144105</v>
      </c>
      <c r="E3541">
        <v>4</v>
      </c>
      <c r="F3541">
        <v>550021398</v>
      </c>
      <c r="G3541" s="180">
        <v>43613</v>
      </c>
      <c r="H3541" s="180">
        <v>45321</v>
      </c>
      <c r="I3541">
        <v>30</v>
      </c>
      <c r="J3541">
        <v>1</v>
      </c>
      <c r="K3541">
        <v>0</v>
      </c>
      <c r="L3541">
        <v>30</v>
      </c>
      <c r="M3541">
        <v>2</v>
      </c>
      <c r="N3541" s="170">
        <v>22490513</v>
      </c>
      <c r="O3541" s="170">
        <v>24960000</v>
      </c>
      <c r="P3541" s="178">
        <v>102949</v>
      </c>
      <c r="Q3541" s="178">
        <v>3958</v>
      </c>
      <c r="R3541" s="178">
        <v>102521</v>
      </c>
      <c r="S3541">
        <v>2176</v>
      </c>
      <c r="T3541">
        <v>0</v>
      </c>
      <c r="U3541">
        <v>0</v>
      </c>
      <c r="W3541">
        <v>0</v>
      </c>
      <c r="X3541">
        <v>0</v>
      </c>
      <c r="Y3541">
        <v>0</v>
      </c>
      <c r="AB3541" s="180">
        <v>44253</v>
      </c>
      <c r="AC3541">
        <v>1</v>
      </c>
      <c r="AD3541" t="s">
        <v>1922</v>
      </c>
      <c r="AE3541">
        <v>1</v>
      </c>
      <c r="AF3541">
        <v>30</v>
      </c>
      <c r="AG3541">
        <v>3663</v>
      </c>
      <c r="AN3541">
        <v>1</v>
      </c>
      <c r="AO3541">
        <v>1</v>
      </c>
      <c r="AR3541" s="178">
        <v>40236</v>
      </c>
      <c r="AS3541" t="s">
        <v>1921</v>
      </c>
      <c r="AT3541">
        <v>0</v>
      </c>
      <c r="AU3541">
        <v>0</v>
      </c>
      <c r="AV3541">
        <v>890480123</v>
      </c>
      <c r="AW3541" t="s">
        <v>1920</v>
      </c>
      <c r="AX3541">
        <v>5</v>
      </c>
      <c r="BC3541">
        <v>2</v>
      </c>
      <c r="BD3541">
        <v>7</v>
      </c>
      <c r="BE3541">
        <v>2</v>
      </c>
    </row>
    <row r="3542" spans="1:57" x14ac:dyDescent="0.25">
      <c r="A3542" s="179">
        <f t="shared" si="55"/>
        <v>49734</v>
      </c>
      <c r="B3542" t="s">
        <v>1923</v>
      </c>
      <c r="C3542">
        <v>73107475</v>
      </c>
      <c r="D3542">
        <v>144105</v>
      </c>
      <c r="E3542">
        <v>4</v>
      </c>
      <c r="F3542">
        <v>550021560</v>
      </c>
      <c r="G3542" s="180">
        <v>43618</v>
      </c>
      <c r="H3542" s="180">
        <v>45321</v>
      </c>
      <c r="I3542">
        <v>30</v>
      </c>
      <c r="J3542">
        <v>1</v>
      </c>
      <c r="K3542">
        <v>0</v>
      </c>
      <c r="L3542">
        <v>30</v>
      </c>
      <c r="M3542">
        <v>2</v>
      </c>
      <c r="N3542" s="170">
        <v>22490513</v>
      </c>
      <c r="O3542" s="170">
        <v>24960000</v>
      </c>
      <c r="P3542" s="178">
        <v>82217</v>
      </c>
      <c r="Q3542" s="178">
        <v>3161</v>
      </c>
      <c r="R3542" s="178">
        <v>81862</v>
      </c>
      <c r="S3542">
        <v>1734</v>
      </c>
      <c r="T3542">
        <v>0</v>
      </c>
      <c r="U3542">
        <v>0</v>
      </c>
      <c r="W3542">
        <v>0</v>
      </c>
      <c r="X3542">
        <v>0</v>
      </c>
      <c r="Y3542">
        <v>0</v>
      </c>
      <c r="AB3542" s="180">
        <v>44253</v>
      </c>
      <c r="AC3542">
        <v>1</v>
      </c>
      <c r="AD3542" t="s">
        <v>1922</v>
      </c>
      <c r="AE3542">
        <v>1</v>
      </c>
      <c r="AF3542">
        <v>30</v>
      </c>
      <c r="AG3542">
        <v>2910</v>
      </c>
      <c r="AN3542">
        <v>1</v>
      </c>
      <c r="AO3542">
        <v>1</v>
      </c>
      <c r="AR3542" s="178">
        <v>32128</v>
      </c>
      <c r="AS3542" t="s">
        <v>1921</v>
      </c>
      <c r="AT3542">
        <v>0</v>
      </c>
      <c r="AU3542">
        <v>0</v>
      </c>
      <c r="AV3542">
        <v>890480123</v>
      </c>
      <c r="AW3542" t="s">
        <v>1920</v>
      </c>
      <c r="AX3542">
        <v>5</v>
      </c>
      <c r="BC3542">
        <v>2</v>
      </c>
      <c r="BD3542">
        <v>7</v>
      </c>
      <c r="BE3542">
        <v>2</v>
      </c>
    </row>
    <row r="3543" spans="1:57" x14ac:dyDescent="0.25">
      <c r="A3543" s="179">
        <f t="shared" si="55"/>
        <v>39026</v>
      </c>
      <c r="B3543" t="s">
        <v>1923</v>
      </c>
      <c r="C3543">
        <v>73107475</v>
      </c>
      <c r="D3543">
        <v>144105</v>
      </c>
      <c r="E3543">
        <v>4</v>
      </c>
      <c r="F3543">
        <v>550021873</v>
      </c>
      <c r="G3543" s="180">
        <v>43657</v>
      </c>
      <c r="H3543" s="180">
        <v>45321</v>
      </c>
      <c r="I3543">
        <v>30</v>
      </c>
      <c r="J3543">
        <v>1</v>
      </c>
      <c r="K3543">
        <v>0</v>
      </c>
      <c r="L3543">
        <v>30</v>
      </c>
      <c r="M3543">
        <v>2</v>
      </c>
      <c r="N3543" s="170">
        <v>22490513</v>
      </c>
      <c r="O3543" s="170">
        <v>24960000</v>
      </c>
      <c r="P3543" s="178">
        <v>64517</v>
      </c>
      <c r="Q3543" s="178">
        <v>2480</v>
      </c>
      <c r="R3543" s="178">
        <v>64237</v>
      </c>
      <c r="S3543">
        <v>1390</v>
      </c>
      <c r="T3543">
        <v>0</v>
      </c>
      <c r="U3543">
        <v>0</v>
      </c>
      <c r="W3543">
        <v>0</v>
      </c>
      <c r="X3543">
        <v>0</v>
      </c>
      <c r="Y3543">
        <v>0</v>
      </c>
      <c r="AB3543" s="180">
        <v>44253</v>
      </c>
      <c r="AC3543">
        <v>1</v>
      </c>
      <c r="AD3543" t="s">
        <v>1922</v>
      </c>
      <c r="AE3543">
        <v>1</v>
      </c>
      <c r="AF3543">
        <v>30</v>
      </c>
      <c r="AG3543">
        <v>2295</v>
      </c>
      <c r="AN3543">
        <v>1</v>
      </c>
      <c r="AO3543">
        <v>1</v>
      </c>
      <c r="AR3543" s="178">
        <v>25211</v>
      </c>
      <c r="AS3543" t="s">
        <v>1921</v>
      </c>
      <c r="AT3543">
        <v>0</v>
      </c>
      <c r="AU3543">
        <v>0</v>
      </c>
      <c r="AV3543">
        <v>890480123</v>
      </c>
      <c r="AW3543" t="s">
        <v>1920</v>
      </c>
      <c r="AX3543">
        <v>5</v>
      </c>
      <c r="BC3543">
        <v>2</v>
      </c>
      <c r="BD3543">
        <v>7</v>
      </c>
      <c r="BE3543">
        <v>2</v>
      </c>
    </row>
    <row r="3544" spans="1:57" x14ac:dyDescent="0.25">
      <c r="A3544" s="179">
        <f t="shared" si="55"/>
        <v>19480</v>
      </c>
      <c r="B3544" t="s">
        <v>1923</v>
      </c>
      <c r="C3544">
        <v>73107475</v>
      </c>
      <c r="D3544">
        <v>144105</v>
      </c>
      <c r="E3544">
        <v>4</v>
      </c>
      <c r="F3544">
        <v>550021908</v>
      </c>
      <c r="G3544" s="180">
        <v>43665</v>
      </c>
      <c r="H3544" s="180">
        <v>45321</v>
      </c>
      <c r="I3544">
        <v>30</v>
      </c>
      <c r="J3544">
        <v>1</v>
      </c>
      <c r="K3544">
        <v>0</v>
      </c>
      <c r="L3544">
        <v>30</v>
      </c>
      <c r="M3544">
        <v>2</v>
      </c>
      <c r="N3544" s="170">
        <v>22490513</v>
      </c>
      <c r="O3544" s="170">
        <v>24960000</v>
      </c>
      <c r="P3544" s="178">
        <v>32190</v>
      </c>
      <c r="Q3544" s="178">
        <v>1238</v>
      </c>
      <c r="R3544" s="178">
        <v>32064</v>
      </c>
      <c r="S3544">
        <v>710</v>
      </c>
      <c r="T3544">
        <v>0</v>
      </c>
      <c r="U3544">
        <v>0</v>
      </c>
      <c r="W3544">
        <v>0</v>
      </c>
      <c r="X3544">
        <v>0</v>
      </c>
      <c r="Y3544">
        <v>0</v>
      </c>
      <c r="AB3544" s="180">
        <v>44253</v>
      </c>
      <c r="AC3544">
        <v>1</v>
      </c>
      <c r="AD3544" t="s">
        <v>1922</v>
      </c>
      <c r="AE3544">
        <v>1</v>
      </c>
      <c r="AF3544">
        <v>30</v>
      </c>
      <c r="AG3544">
        <v>1143</v>
      </c>
      <c r="AN3544">
        <v>1</v>
      </c>
      <c r="AO3544">
        <v>1</v>
      </c>
      <c r="AR3544" s="178">
        <v>12584</v>
      </c>
      <c r="AS3544" t="s">
        <v>1921</v>
      </c>
      <c r="AT3544">
        <v>0</v>
      </c>
      <c r="AU3544">
        <v>0</v>
      </c>
      <c r="AV3544">
        <v>890480123</v>
      </c>
      <c r="AW3544" t="s">
        <v>1920</v>
      </c>
      <c r="AX3544">
        <v>5</v>
      </c>
      <c r="BC3544">
        <v>2</v>
      </c>
      <c r="BD3544">
        <v>7</v>
      </c>
      <c r="BE3544">
        <v>2</v>
      </c>
    </row>
    <row r="3545" spans="1:57" x14ac:dyDescent="0.25">
      <c r="A3545" s="179">
        <f t="shared" si="55"/>
        <v>36607</v>
      </c>
      <c r="B3545" t="s">
        <v>1923</v>
      </c>
      <c r="C3545">
        <v>73107475</v>
      </c>
      <c r="D3545">
        <v>144105</v>
      </c>
      <c r="E3545">
        <v>4</v>
      </c>
      <c r="F3545">
        <v>550021923</v>
      </c>
      <c r="G3545" s="180">
        <v>43667</v>
      </c>
      <c r="H3545" s="180">
        <v>45321</v>
      </c>
      <c r="I3545">
        <v>30</v>
      </c>
      <c r="J3545">
        <v>1</v>
      </c>
      <c r="K3545">
        <v>0</v>
      </c>
      <c r="L3545">
        <v>30</v>
      </c>
      <c r="M3545">
        <v>2</v>
      </c>
      <c r="N3545" s="170">
        <v>22490513</v>
      </c>
      <c r="O3545" s="170">
        <v>24960000</v>
      </c>
      <c r="P3545" s="178">
        <v>60456</v>
      </c>
      <c r="Q3545" s="178">
        <v>2324</v>
      </c>
      <c r="R3545" s="178">
        <v>60254</v>
      </c>
      <c r="S3545">
        <v>1291</v>
      </c>
      <c r="T3545">
        <v>0</v>
      </c>
      <c r="U3545">
        <v>0</v>
      </c>
      <c r="W3545">
        <v>0</v>
      </c>
      <c r="X3545">
        <v>0</v>
      </c>
      <c r="Y3545">
        <v>0</v>
      </c>
      <c r="AB3545" s="180">
        <v>44253</v>
      </c>
      <c r="AC3545">
        <v>1</v>
      </c>
      <c r="AD3545" t="s">
        <v>1922</v>
      </c>
      <c r="AE3545">
        <v>1</v>
      </c>
      <c r="AF3545">
        <v>30</v>
      </c>
      <c r="AG3545">
        <v>2208</v>
      </c>
      <c r="AN3545">
        <v>1</v>
      </c>
      <c r="AO3545">
        <v>1</v>
      </c>
      <c r="AR3545" s="178">
        <v>23647</v>
      </c>
      <c r="AS3545" t="s">
        <v>1921</v>
      </c>
      <c r="AT3545">
        <v>0</v>
      </c>
      <c r="AU3545">
        <v>0</v>
      </c>
      <c r="AV3545">
        <v>890480123</v>
      </c>
      <c r="AW3545" t="s">
        <v>1920</v>
      </c>
      <c r="AX3545">
        <v>5</v>
      </c>
      <c r="BC3545">
        <v>2</v>
      </c>
      <c r="BD3545">
        <v>7</v>
      </c>
      <c r="BE3545">
        <v>2</v>
      </c>
    </row>
    <row r="3546" spans="1:57" x14ac:dyDescent="0.25">
      <c r="A3546" s="179">
        <f t="shared" si="55"/>
        <v>81748</v>
      </c>
      <c r="B3546" t="s">
        <v>1923</v>
      </c>
      <c r="C3546">
        <v>73107475</v>
      </c>
      <c r="D3546">
        <v>144105</v>
      </c>
      <c r="E3546">
        <v>4</v>
      </c>
      <c r="F3546">
        <v>550022121</v>
      </c>
      <c r="G3546" s="180">
        <v>43681</v>
      </c>
      <c r="H3546" s="180">
        <v>45321</v>
      </c>
      <c r="I3546">
        <v>30</v>
      </c>
      <c r="J3546">
        <v>1</v>
      </c>
      <c r="K3546">
        <v>0</v>
      </c>
      <c r="L3546">
        <v>30</v>
      </c>
      <c r="M3546">
        <v>2</v>
      </c>
      <c r="N3546" s="170">
        <v>22490513</v>
      </c>
      <c r="O3546" s="170">
        <v>24960000</v>
      </c>
      <c r="P3546" s="178">
        <v>135107</v>
      </c>
      <c r="Q3546" s="178">
        <v>5194</v>
      </c>
      <c r="R3546" s="178">
        <v>134557</v>
      </c>
      <c r="S3546">
        <v>2856</v>
      </c>
      <c r="T3546">
        <v>0</v>
      </c>
      <c r="U3546">
        <v>0</v>
      </c>
      <c r="W3546">
        <v>0</v>
      </c>
      <c r="X3546">
        <v>0</v>
      </c>
      <c r="Y3546">
        <v>0</v>
      </c>
      <c r="AB3546" s="180">
        <v>44253</v>
      </c>
      <c r="AC3546">
        <v>1</v>
      </c>
      <c r="AD3546" t="s">
        <v>1922</v>
      </c>
      <c r="AE3546">
        <v>1</v>
      </c>
      <c r="AF3546">
        <v>30</v>
      </c>
      <c r="AG3546">
        <v>4827</v>
      </c>
      <c r="AN3546">
        <v>1</v>
      </c>
      <c r="AO3546">
        <v>1</v>
      </c>
      <c r="AR3546" s="178">
        <v>52809</v>
      </c>
      <c r="AS3546" t="s">
        <v>1921</v>
      </c>
      <c r="AT3546">
        <v>0</v>
      </c>
      <c r="AU3546">
        <v>0</v>
      </c>
      <c r="AV3546">
        <v>890480123</v>
      </c>
      <c r="AW3546" t="s">
        <v>1920</v>
      </c>
      <c r="AX3546">
        <v>5</v>
      </c>
      <c r="BC3546">
        <v>2</v>
      </c>
      <c r="BD3546">
        <v>7</v>
      </c>
      <c r="BE3546">
        <v>2</v>
      </c>
    </row>
    <row r="3547" spans="1:57" x14ac:dyDescent="0.25">
      <c r="A3547" s="179">
        <f t="shared" si="55"/>
        <v>121446</v>
      </c>
      <c r="B3547" t="s">
        <v>1923</v>
      </c>
      <c r="C3547">
        <v>73107475</v>
      </c>
      <c r="D3547">
        <v>144105</v>
      </c>
      <c r="E3547">
        <v>4</v>
      </c>
      <c r="F3547">
        <v>550022595</v>
      </c>
      <c r="G3547" s="180">
        <v>43733</v>
      </c>
      <c r="H3547" s="180">
        <v>45321</v>
      </c>
      <c r="I3547">
        <v>0</v>
      </c>
      <c r="J3547">
        <v>1</v>
      </c>
      <c r="K3547">
        <v>2</v>
      </c>
      <c r="L3547">
        <v>30</v>
      </c>
      <c r="M3547">
        <v>2</v>
      </c>
      <c r="N3547" s="170">
        <v>22490513</v>
      </c>
      <c r="O3547" s="170">
        <v>24960000</v>
      </c>
      <c r="P3547" s="178">
        <v>208177</v>
      </c>
      <c r="Q3547" s="178">
        <v>8003</v>
      </c>
      <c r="R3547" s="178">
        <v>199898</v>
      </c>
      <c r="S3547">
        <v>0</v>
      </c>
      <c r="T3547">
        <v>0</v>
      </c>
      <c r="U3547">
        <v>0</v>
      </c>
      <c r="W3547">
        <v>0</v>
      </c>
      <c r="X3547">
        <v>0</v>
      </c>
      <c r="Y3547">
        <v>0</v>
      </c>
      <c r="AB3547" s="180">
        <v>44285</v>
      </c>
      <c r="AC3547">
        <v>1</v>
      </c>
      <c r="AD3547" t="s">
        <v>1922</v>
      </c>
      <c r="AE3547">
        <v>1</v>
      </c>
      <c r="AF3547">
        <v>30</v>
      </c>
      <c r="AG3547">
        <v>0</v>
      </c>
      <c r="AN3547">
        <v>1</v>
      </c>
      <c r="AO3547">
        <v>1</v>
      </c>
      <c r="AR3547" s="178">
        <v>78452</v>
      </c>
      <c r="AS3547" t="s">
        <v>1921</v>
      </c>
      <c r="AT3547">
        <v>0</v>
      </c>
      <c r="AU3547">
        <v>0</v>
      </c>
      <c r="AV3547">
        <v>890480123</v>
      </c>
      <c r="AW3547" t="s">
        <v>1920</v>
      </c>
      <c r="AX3547">
        <v>5</v>
      </c>
      <c r="BC3547">
        <v>2</v>
      </c>
      <c r="BD3547">
        <v>7</v>
      </c>
      <c r="BE3547">
        <v>2</v>
      </c>
    </row>
    <row r="3548" spans="1:57" x14ac:dyDescent="0.25">
      <c r="A3548" s="179">
        <f t="shared" si="55"/>
        <v>113103</v>
      </c>
      <c r="B3548" t="s">
        <v>1923</v>
      </c>
      <c r="C3548">
        <v>73107475</v>
      </c>
      <c r="D3548">
        <v>144105</v>
      </c>
      <c r="E3548">
        <v>4</v>
      </c>
      <c r="F3548">
        <v>550022764</v>
      </c>
      <c r="G3548" s="180">
        <v>43743</v>
      </c>
      <c r="H3548" s="180">
        <v>45321</v>
      </c>
      <c r="I3548">
        <v>0</v>
      </c>
      <c r="J3548">
        <v>1</v>
      </c>
      <c r="K3548">
        <v>1</v>
      </c>
      <c r="L3548">
        <v>30</v>
      </c>
      <c r="M3548">
        <v>2</v>
      </c>
      <c r="N3548" s="170">
        <v>22490513</v>
      </c>
      <c r="O3548" s="170">
        <v>24960000</v>
      </c>
      <c r="P3548" s="178">
        <v>193808</v>
      </c>
      <c r="Q3548" s="178">
        <v>7451</v>
      </c>
      <c r="R3548" s="178">
        <v>186166</v>
      </c>
      <c r="S3548">
        <v>0</v>
      </c>
      <c r="T3548">
        <v>0</v>
      </c>
      <c r="U3548">
        <v>0</v>
      </c>
      <c r="W3548">
        <v>0</v>
      </c>
      <c r="X3548">
        <v>0</v>
      </c>
      <c r="Y3548">
        <v>0</v>
      </c>
      <c r="AB3548" s="180">
        <v>44285</v>
      </c>
      <c r="AC3548">
        <v>1</v>
      </c>
      <c r="AD3548" t="s">
        <v>1922</v>
      </c>
      <c r="AE3548">
        <v>1</v>
      </c>
      <c r="AF3548">
        <v>30</v>
      </c>
      <c r="AG3548">
        <v>0</v>
      </c>
      <c r="AN3548">
        <v>1</v>
      </c>
      <c r="AO3548">
        <v>1</v>
      </c>
      <c r="AR3548" s="178">
        <v>73063</v>
      </c>
      <c r="AS3548" t="s">
        <v>1921</v>
      </c>
      <c r="AT3548">
        <v>0</v>
      </c>
      <c r="AU3548">
        <v>0</v>
      </c>
      <c r="AV3548">
        <v>890480123</v>
      </c>
      <c r="AW3548" t="s">
        <v>1920</v>
      </c>
      <c r="AX3548">
        <v>5</v>
      </c>
      <c r="BC3548">
        <v>2</v>
      </c>
      <c r="BD3548">
        <v>7</v>
      </c>
      <c r="BE3548">
        <v>2</v>
      </c>
    </row>
    <row r="3549" spans="1:57" x14ac:dyDescent="0.25">
      <c r="A3549" s="179">
        <f t="shared" si="55"/>
        <v>137108</v>
      </c>
      <c r="B3549" t="s">
        <v>1923</v>
      </c>
      <c r="C3549">
        <v>73107475</v>
      </c>
      <c r="D3549">
        <v>144105</v>
      </c>
      <c r="E3549">
        <v>4</v>
      </c>
      <c r="F3549">
        <v>550023307</v>
      </c>
      <c r="G3549" s="180">
        <v>43825</v>
      </c>
      <c r="H3549" s="180">
        <v>45321</v>
      </c>
      <c r="I3549">
        <v>0</v>
      </c>
      <c r="J3549">
        <v>1</v>
      </c>
      <c r="K3549">
        <v>2</v>
      </c>
      <c r="L3549">
        <v>30</v>
      </c>
      <c r="M3549">
        <v>2</v>
      </c>
      <c r="N3549" s="170">
        <v>22490513</v>
      </c>
      <c r="O3549" s="170">
        <v>24960000</v>
      </c>
      <c r="P3549" s="178">
        <v>235027</v>
      </c>
      <c r="Q3549" s="178">
        <v>9036</v>
      </c>
      <c r="R3549" s="178">
        <v>225678</v>
      </c>
      <c r="S3549">
        <v>0</v>
      </c>
      <c r="T3549">
        <v>0</v>
      </c>
      <c r="U3549">
        <v>0</v>
      </c>
      <c r="W3549">
        <v>0</v>
      </c>
      <c r="X3549">
        <v>0</v>
      </c>
      <c r="Y3549">
        <v>0</v>
      </c>
      <c r="AB3549" s="180">
        <v>44285</v>
      </c>
      <c r="AC3549">
        <v>1</v>
      </c>
      <c r="AD3549" t="s">
        <v>1922</v>
      </c>
      <c r="AE3549">
        <v>1</v>
      </c>
      <c r="AF3549">
        <v>30</v>
      </c>
      <c r="AG3549">
        <v>0</v>
      </c>
      <c r="AN3549">
        <v>1</v>
      </c>
      <c r="AO3549">
        <v>1</v>
      </c>
      <c r="AR3549" s="178">
        <v>88570</v>
      </c>
      <c r="AS3549" t="s">
        <v>1921</v>
      </c>
      <c r="AT3549">
        <v>0</v>
      </c>
      <c r="AU3549">
        <v>0</v>
      </c>
      <c r="AV3549">
        <v>890480123</v>
      </c>
      <c r="AW3549" t="s">
        <v>1920</v>
      </c>
      <c r="AX3549">
        <v>5</v>
      </c>
      <c r="BC3549">
        <v>2</v>
      </c>
      <c r="BD3549">
        <v>7</v>
      </c>
      <c r="BE3549">
        <v>2</v>
      </c>
    </row>
    <row r="3550" spans="1:57" x14ac:dyDescent="0.25">
      <c r="A3550" s="179">
        <f t="shared" si="55"/>
        <v>251399</v>
      </c>
      <c r="B3550" t="s">
        <v>1923</v>
      </c>
      <c r="C3550">
        <v>73107475</v>
      </c>
      <c r="D3550">
        <v>144105</v>
      </c>
      <c r="E3550">
        <v>4</v>
      </c>
      <c r="F3550">
        <v>550023308</v>
      </c>
      <c r="G3550" s="180">
        <v>43825</v>
      </c>
      <c r="H3550" s="180">
        <v>45321</v>
      </c>
      <c r="I3550">
        <v>0</v>
      </c>
      <c r="J3550">
        <v>1</v>
      </c>
      <c r="K3550">
        <v>2</v>
      </c>
      <c r="L3550">
        <v>30</v>
      </c>
      <c r="M3550">
        <v>2</v>
      </c>
      <c r="N3550" s="170">
        <v>22490513</v>
      </c>
      <c r="O3550" s="170">
        <v>24960000</v>
      </c>
      <c r="P3550" s="178">
        <v>430940</v>
      </c>
      <c r="Q3550" s="178">
        <v>16567</v>
      </c>
      <c r="R3550" s="178">
        <v>413801</v>
      </c>
      <c r="S3550">
        <v>0</v>
      </c>
      <c r="T3550">
        <v>0</v>
      </c>
      <c r="U3550">
        <v>0</v>
      </c>
      <c r="W3550">
        <v>0</v>
      </c>
      <c r="X3550">
        <v>0</v>
      </c>
      <c r="Y3550">
        <v>0</v>
      </c>
      <c r="AB3550" s="180">
        <v>44285</v>
      </c>
      <c r="AC3550">
        <v>1</v>
      </c>
      <c r="AD3550" t="s">
        <v>1922</v>
      </c>
      <c r="AE3550">
        <v>1</v>
      </c>
      <c r="AF3550">
        <v>30</v>
      </c>
      <c r="AG3550">
        <v>0</v>
      </c>
      <c r="AN3550">
        <v>1</v>
      </c>
      <c r="AO3550">
        <v>1</v>
      </c>
      <c r="AR3550" s="178">
        <v>162402</v>
      </c>
      <c r="AS3550" t="s">
        <v>1921</v>
      </c>
      <c r="AT3550">
        <v>0</v>
      </c>
      <c r="AU3550">
        <v>0</v>
      </c>
      <c r="AV3550">
        <v>890480123</v>
      </c>
      <c r="AW3550" t="s">
        <v>1920</v>
      </c>
      <c r="AX3550">
        <v>5</v>
      </c>
      <c r="BC3550">
        <v>2</v>
      </c>
      <c r="BD3550">
        <v>7</v>
      </c>
      <c r="BE3550">
        <v>2</v>
      </c>
    </row>
    <row r="3551" spans="1:57" x14ac:dyDescent="0.25">
      <c r="A3551" s="179">
        <f t="shared" si="55"/>
        <v>89127</v>
      </c>
      <c r="B3551" t="s">
        <v>1923</v>
      </c>
      <c r="C3551">
        <v>73107475</v>
      </c>
      <c r="D3551">
        <v>144105</v>
      </c>
      <c r="E3551">
        <v>4</v>
      </c>
      <c r="F3551">
        <v>550023551</v>
      </c>
      <c r="G3551" s="180">
        <v>43874</v>
      </c>
      <c r="H3551" s="180">
        <v>45321</v>
      </c>
      <c r="I3551">
        <v>30</v>
      </c>
      <c r="J3551">
        <v>1</v>
      </c>
      <c r="K3551">
        <v>0</v>
      </c>
      <c r="L3551">
        <v>30</v>
      </c>
      <c r="M3551">
        <v>2</v>
      </c>
      <c r="N3551" s="170">
        <v>22490513</v>
      </c>
      <c r="O3551" s="170">
        <v>24960000</v>
      </c>
      <c r="P3551" s="178">
        <v>147260</v>
      </c>
      <c r="Q3551" s="178">
        <v>5661</v>
      </c>
      <c r="R3551" s="178">
        <v>146702</v>
      </c>
      <c r="S3551">
        <v>3127</v>
      </c>
      <c r="T3551">
        <v>0</v>
      </c>
      <c r="U3551">
        <v>0</v>
      </c>
      <c r="W3551">
        <v>0</v>
      </c>
      <c r="X3551">
        <v>0</v>
      </c>
      <c r="Y3551">
        <v>0</v>
      </c>
      <c r="AB3551" s="180">
        <v>44253</v>
      </c>
      <c r="AC3551">
        <v>1</v>
      </c>
      <c r="AD3551" t="s">
        <v>1922</v>
      </c>
      <c r="AE3551">
        <v>1</v>
      </c>
      <c r="AF3551">
        <v>30</v>
      </c>
      <c r="AG3551">
        <v>5308</v>
      </c>
      <c r="AN3551">
        <v>1</v>
      </c>
      <c r="AO3551">
        <v>1</v>
      </c>
      <c r="AR3551" s="178">
        <v>57575</v>
      </c>
      <c r="AS3551" t="s">
        <v>1921</v>
      </c>
      <c r="AT3551">
        <v>0</v>
      </c>
      <c r="AU3551">
        <v>0</v>
      </c>
      <c r="AV3551">
        <v>890480123</v>
      </c>
      <c r="AW3551" t="s">
        <v>1920</v>
      </c>
      <c r="AX3551">
        <v>5</v>
      </c>
      <c r="BC3551">
        <v>2</v>
      </c>
      <c r="BD3551">
        <v>7</v>
      </c>
      <c r="BE3551">
        <v>2</v>
      </c>
    </row>
    <row r="3552" spans="1:57" x14ac:dyDescent="0.25">
      <c r="A3552" s="179">
        <f t="shared" si="55"/>
        <v>120388</v>
      </c>
      <c r="B3552" t="s">
        <v>1923</v>
      </c>
      <c r="C3552">
        <v>73107475</v>
      </c>
      <c r="D3552">
        <v>144105</v>
      </c>
      <c r="E3552">
        <v>4</v>
      </c>
      <c r="F3552">
        <v>550023693</v>
      </c>
      <c r="G3552" s="180">
        <v>43899</v>
      </c>
      <c r="H3552" s="180">
        <v>45321</v>
      </c>
      <c r="I3552">
        <v>0</v>
      </c>
      <c r="J3552">
        <v>1</v>
      </c>
      <c r="K3552">
        <v>2</v>
      </c>
      <c r="L3552">
        <v>30</v>
      </c>
      <c r="M3552">
        <v>2</v>
      </c>
      <c r="N3552" s="170">
        <v>22490513</v>
      </c>
      <c r="O3552" s="170">
        <v>24960000</v>
      </c>
      <c r="P3552" s="178">
        <v>206365</v>
      </c>
      <c r="Q3552" s="178">
        <v>7934</v>
      </c>
      <c r="R3552" s="178">
        <v>198157</v>
      </c>
      <c r="S3552">
        <v>0</v>
      </c>
      <c r="T3552">
        <v>0</v>
      </c>
      <c r="U3552">
        <v>0</v>
      </c>
      <c r="W3552">
        <v>0</v>
      </c>
      <c r="X3552">
        <v>0</v>
      </c>
      <c r="Y3552">
        <v>0</v>
      </c>
      <c r="AB3552" s="180">
        <v>44285</v>
      </c>
      <c r="AC3552">
        <v>1</v>
      </c>
      <c r="AD3552" t="s">
        <v>1922</v>
      </c>
      <c r="AE3552">
        <v>1</v>
      </c>
      <c r="AF3552">
        <v>30</v>
      </c>
      <c r="AG3552">
        <v>0</v>
      </c>
      <c r="AN3552">
        <v>1</v>
      </c>
      <c r="AO3552">
        <v>1</v>
      </c>
      <c r="AR3552" s="178">
        <v>77769</v>
      </c>
      <c r="AS3552" t="s">
        <v>1921</v>
      </c>
      <c r="AT3552">
        <v>0</v>
      </c>
      <c r="AU3552">
        <v>0</v>
      </c>
      <c r="AV3552">
        <v>890480123</v>
      </c>
      <c r="AW3552" t="s">
        <v>1920</v>
      </c>
      <c r="AX3552">
        <v>5</v>
      </c>
      <c r="BC3552">
        <v>2</v>
      </c>
      <c r="BD3552">
        <v>7</v>
      </c>
      <c r="BE3552">
        <v>2</v>
      </c>
    </row>
    <row r="3553" spans="1:57" x14ac:dyDescent="0.25">
      <c r="A3553" s="179">
        <f t="shared" si="55"/>
        <v>104736</v>
      </c>
      <c r="B3553" t="s">
        <v>1923</v>
      </c>
      <c r="C3553">
        <v>73107475</v>
      </c>
      <c r="D3553">
        <v>144105</v>
      </c>
      <c r="E3553">
        <v>4</v>
      </c>
      <c r="F3553">
        <v>550023809</v>
      </c>
      <c r="G3553" s="180">
        <v>43936</v>
      </c>
      <c r="H3553" s="180">
        <v>45321</v>
      </c>
      <c r="I3553">
        <v>30</v>
      </c>
      <c r="J3553">
        <v>1</v>
      </c>
      <c r="K3553">
        <v>0</v>
      </c>
      <c r="L3553">
        <v>30</v>
      </c>
      <c r="M3553">
        <v>2</v>
      </c>
      <c r="N3553" s="170">
        <v>22490513</v>
      </c>
      <c r="O3553" s="170">
        <v>24960000</v>
      </c>
      <c r="P3553" s="178">
        <v>173064</v>
      </c>
      <c r="Q3553" s="178">
        <v>6653</v>
      </c>
      <c r="R3553" s="178">
        <v>172394</v>
      </c>
      <c r="S3553">
        <v>3671</v>
      </c>
      <c r="T3553">
        <v>0</v>
      </c>
      <c r="U3553">
        <v>0</v>
      </c>
      <c r="W3553">
        <v>0</v>
      </c>
      <c r="X3553">
        <v>0</v>
      </c>
      <c r="Y3553">
        <v>0</v>
      </c>
      <c r="AB3553" s="180">
        <v>44253</v>
      </c>
      <c r="AC3553">
        <v>1</v>
      </c>
      <c r="AD3553" t="s">
        <v>1922</v>
      </c>
      <c r="AE3553">
        <v>1</v>
      </c>
      <c r="AF3553">
        <v>30</v>
      </c>
      <c r="AG3553">
        <v>6223</v>
      </c>
      <c r="AN3553">
        <v>1</v>
      </c>
      <c r="AO3553">
        <v>1</v>
      </c>
      <c r="AR3553" s="178">
        <v>67658</v>
      </c>
      <c r="AS3553" t="s">
        <v>1921</v>
      </c>
      <c r="AT3553">
        <v>0</v>
      </c>
      <c r="AU3553">
        <v>0</v>
      </c>
      <c r="AV3553">
        <v>890480123</v>
      </c>
      <c r="AW3553" t="s">
        <v>1920</v>
      </c>
      <c r="AX3553">
        <v>5</v>
      </c>
      <c r="BC3553">
        <v>2</v>
      </c>
      <c r="BD3553">
        <v>7</v>
      </c>
      <c r="BE3553">
        <v>2</v>
      </c>
    </row>
    <row r="3554" spans="1:57" x14ac:dyDescent="0.25">
      <c r="A3554" s="179">
        <f t="shared" si="55"/>
        <v>17104</v>
      </c>
      <c r="B3554" t="s">
        <v>1923</v>
      </c>
      <c r="C3554">
        <v>73107475</v>
      </c>
      <c r="D3554">
        <v>144105</v>
      </c>
      <c r="E3554">
        <v>4</v>
      </c>
      <c r="F3554">
        <v>550023810</v>
      </c>
      <c r="G3554" s="180">
        <v>43936</v>
      </c>
      <c r="H3554" s="180">
        <v>45321</v>
      </c>
      <c r="I3554">
        <v>30</v>
      </c>
      <c r="J3554">
        <v>1</v>
      </c>
      <c r="K3554">
        <v>0</v>
      </c>
      <c r="L3554">
        <v>30</v>
      </c>
      <c r="M3554">
        <v>2</v>
      </c>
      <c r="N3554" s="170">
        <v>22490513</v>
      </c>
      <c r="O3554" s="170">
        <v>24960000</v>
      </c>
      <c r="P3554" s="178">
        <v>28217</v>
      </c>
      <c r="Q3554" s="178">
        <v>1085</v>
      </c>
      <c r="R3554" s="178">
        <v>28153</v>
      </c>
      <c r="S3554">
        <v>611</v>
      </c>
      <c r="T3554">
        <v>0</v>
      </c>
      <c r="U3554">
        <v>0</v>
      </c>
      <c r="W3554">
        <v>0</v>
      </c>
      <c r="X3554">
        <v>0</v>
      </c>
      <c r="Y3554">
        <v>0</v>
      </c>
      <c r="AB3554" s="180">
        <v>44253</v>
      </c>
      <c r="AC3554">
        <v>1</v>
      </c>
      <c r="AD3554" t="s">
        <v>1922</v>
      </c>
      <c r="AE3554">
        <v>1</v>
      </c>
      <c r="AF3554">
        <v>30</v>
      </c>
      <c r="AG3554">
        <v>1053</v>
      </c>
      <c r="AN3554">
        <v>1</v>
      </c>
      <c r="AO3554">
        <v>1</v>
      </c>
      <c r="AR3554" s="178">
        <v>11049</v>
      </c>
      <c r="AS3554" t="s">
        <v>1921</v>
      </c>
      <c r="AT3554">
        <v>0</v>
      </c>
      <c r="AU3554">
        <v>0</v>
      </c>
      <c r="AV3554">
        <v>890480123</v>
      </c>
      <c r="AW3554" t="s">
        <v>1920</v>
      </c>
      <c r="AX3554">
        <v>5</v>
      </c>
      <c r="BC3554">
        <v>2</v>
      </c>
      <c r="BD3554">
        <v>7</v>
      </c>
      <c r="BE3554">
        <v>2</v>
      </c>
    </row>
    <row r="3555" spans="1:57" x14ac:dyDescent="0.25">
      <c r="A3555" s="179">
        <f t="shared" si="55"/>
        <v>147438</v>
      </c>
      <c r="B3555" t="s">
        <v>1923</v>
      </c>
      <c r="C3555">
        <v>73107475</v>
      </c>
      <c r="D3555">
        <v>144105</v>
      </c>
      <c r="E3555">
        <v>4</v>
      </c>
      <c r="F3555">
        <v>550023856</v>
      </c>
      <c r="G3555" s="180">
        <v>43962</v>
      </c>
      <c r="H3555" s="180">
        <v>45321</v>
      </c>
      <c r="I3555">
        <v>0</v>
      </c>
      <c r="J3555">
        <v>1</v>
      </c>
      <c r="K3555">
        <v>2</v>
      </c>
      <c r="L3555">
        <v>30</v>
      </c>
      <c r="M3555">
        <v>2</v>
      </c>
      <c r="N3555" s="170">
        <v>22490513</v>
      </c>
      <c r="O3555" s="170">
        <v>24960000</v>
      </c>
      <c r="P3555" s="178">
        <v>252734</v>
      </c>
      <c r="Q3555" s="178">
        <v>9716</v>
      </c>
      <c r="R3555" s="178">
        <v>242682</v>
      </c>
      <c r="S3555">
        <v>0</v>
      </c>
      <c r="T3555">
        <v>0</v>
      </c>
      <c r="U3555">
        <v>0</v>
      </c>
      <c r="W3555">
        <v>0</v>
      </c>
      <c r="X3555">
        <v>0</v>
      </c>
      <c r="Y3555">
        <v>0</v>
      </c>
      <c r="AB3555" s="180">
        <v>44285</v>
      </c>
      <c r="AC3555">
        <v>1</v>
      </c>
      <c r="AD3555" t="s">
        <v>1922</v>
      </c>
      <c r="AE3555">
        <v>1</v>
      </c>
      <c r="AF3555">
        <v>30</v>
      </c>
      <c r="AG3555">
        <v>0</v>
      </c>
      <c r="AN3555">
        <v>1</v>
      </c>
      <c r="AO3555">
        <v>1</v>
      </c>
      <c r="AR3555" s="178">
        <v>95244</v>
      </c>
      <c r="AS3555" t="s">
        <v>1921</v>
      </c>
      <c r="AT3555">
        <v>0</v>
      </c>
      <c r="AU3555">
        <v>0</v>
      </c>
      <c r="AV3555">
        <v>890480123</v>
      </c>
      <c r="AW3555" t="s">
        <v>1920</v>
      </c>
      <c r="AX3555">
        <v>5</v>
      </c>
      <c r="BC3555">
        <v>2</v>
      </c>
      <c r="BD3555">
        <v>7</v>
      </c>
      <c r="BE3555">
        <v>2</v>
      </c>
    </row>
    <row r="3556" spans="1:57" x14ac:dyDescent="0.25">
      <c r="A3556" s="179">
        <f t="shared" si="55"/>
        <v>107190</v>
      </c>
      <c r="B3556" t="s">
        <v>1923</v>
      </c>
      <c r="C3556">
        <v>73107475</v>
      </c>
      <c r="D3556">
        <v>144105</v>
      </c>
      <c r="E3556">
        <v>4</v>
      </c>
      <c r="F3556">
        <v>550023926</v>
      </c>
      <c r="G3556" s="180">
        <v>43993</v>
      </c>
      <c r="H3556" s="180">
        <v>45321</v>
      </c>
      <c r="I3556">
        <v>30</v>
      </c>
      <c r="J3556">
        <v>1</v>
      </c>
      <c r="K3556">
        <v>0</v>
      </c>
      <c r="L3556">
        <v>30</v>
      </c>
      <c r="M3556">
        <v>2</v>
      </c>
      <c r="N3556" s="170">
        <v>22490513</v>
      </c>
      <c r="O3556" s="170">
        <v>24960000</v>
      </c>
      <c r="P3556" s="178">
        <v>177071</v>
      </c>
      <c r="Q3556" s="178">
        <v>6807</v>
      </c>
      <c r="R3556" s="178">
        <v>176434</v>
      </c>
      <c r="S3556">
        <v>3741</v>
      </c>
      <c r="T3556">
        <v>0</v>
      </c>
      <c r="U3556">
        <v>0</v>
      </c>
      <c r="W3556">
        <v>0</v>
      </c>
      <c r="X3556">
        <v>0</v>
      </c>
      <c r="Y3556">
        <v>0</v>
      </c>
      <c r="AB3556" s="180">
        <v>44253</v>
      </c>
      <c r="AC3556">
        <v>1</v>
      </c>
      <c r="AD3556" t="s">
        <v>1922</v>
      </c>
      <c r="AE3556">
        <v>1</v>
      </c>
      <c r="AF3556">
        <v>30</v>
      </c>
      <c r="AG3556">
        <v>6417</v>
      </c>
      <c r="AN3556">
        <v>1</v>
      </c>
      <c r="AO3556">
        <v>1</v>
      </c>
      <c r="AR3556" s="178">
        <v>69244</v>
      </c>
      <c r="AS3556" t="s">
        <v>1921</v>
      </c>
      <c r="AT3556">
        <v>0</v>
      </c>
      <c r="AU3556">
        <v>0</v>
      </c>
      <c r="AV3556">
        <v>890480123</v>
      </c>
      <c r="AW3556" t="s">
        <v>1920</v>
      </c>
      <c r="AX3556">
        <v>5</v>
      </c>
      <c r="BC3556">
        <v>2</v>
      </c>
      <c r="BD3556">
        <v>7</v>
      </c>
      <c r="BE3556">
        <v>2</v>
      </c>
    </row>
    <row r="3557" spans="1:57" x14ac:dyDescent="0.25">
      <c r="A3557" s="179">
        <f t="shared" si="55"/>
        <v>32147</v>
      </c>
      <c r="B3557" t="s">
        <v>1923</v>
      </c>
      <c r="C3557">
        <v>73107475</v>
      </c>
      <c r="D3557">
        <v>144105</v>
      </c>
      <c r="E3557">
        <v>4</v>
      </c>
      <c r="F3557">
        <v>550023927</v>
      </c>
      <c r="G3557" s="180">
        <v>43993</v>
      </c>
      <c r="H3557" s="180">
        <v>45321</v>
      </c>
      <c r="I3557">
        <v>30</v>
      </c>
      <c r="J3557">
        <v>1</v>
      </c>
      <c r="K3557">
        <v>0</v>
      </c>
      <c r="L3557">
        <v>30</v>
      </c>
      <c r="M3557">
        <v>2</v>
      </c>
      <c r="N3557" s="170">
        <v>22490513</v>
      </c>
      <c r="O3557" s="170">
        <v>24960000</v>
      </c>
      <c r="P3557" s="178">
        <v>53126</v>
      </c>
      <c r="Q3557" s="178">
        <v>2042</v>
      </c>
      <c r="R3557" s="178">
        <v>52913</v>
      </c>
      <c r="S3557">
        <v>1152</v>
      </c>
      <c r="T3557">
        <v>0</v>
      </c>
      <c r="U3557">
        <v>0</v>
      </c>
      <c r="W3557">
        <v>0</v>
      </c>
      <c r="X3557">
        <v>0</v>
      </c>
      <c r="Y3557">
        <v>0</v>
      </c>
      <c r="AB3557" s="180">
        <v>44253</v>
      </c>
      <c r="AC3557">
        <v>1</v>
      </c>
      <c r="AD3557" t="s">
        <v>1922</v>
      </c>
      <c r="AE3557">
        <v>1</v>
      </c>
      <c r="AF3557">
        <v>30</v>
      </c>
      <c r="AG3557">
        <v>1910</v>
      </c>
      <c r="AN3557">
        <v>1</v>
      </c>
      <c r="AO3557">
        <v>1</v>
      </c>
      <c r="AR3557" s="178">
        <v>20766</v>
      </c>
      <c r="AS3557" t="s">
        <v>1921</v>
      </c>
      <c r="AT3557">
        <v>0</v>
      </c>
      <c r="AU3557">
        <v>0</v>
      </c>
      <c r="AV3557">
        <v>890480123</v>
      </c>
      <c r="AW3557" t="s">
        <v>1920</v>
      </c>
      <c r="AX3557">
        <v>5</v>
      </c>
      <c r="BC3557">
        <v>2</v>
      </c>
      <c r="BD3557">
        <v>7</v>
      </c>
      <c r="BE3557">
        <v>2</v>
      </c>
    </row>
    <row r="3558" spans="1:57" x14ac:dyDescent="0.25">
      <c r="A3558" s="179">
        <f t="shared" si="55"/>
        <v>161354</v>
      </c>
      <c r="B3558" t="s">
        <v>1923</v>
      </c>
      <c r="C3558">
        <v>73107475</v>
      </c>
      <c r="D3558">
        <v>144105</v>
      </c>
      <c r="E3558">
        <v>4</v>
      </c>
      <c r="F3558">
        <v>550024173</v>
      </c>
      <c r="G3558" s="180">
        <v>44056</v>
      </c>
      <c r="H3558" s="180">
        <v>45321</v>
      </c>
      <c r="I3558">
        <v>0</v>
      </c>
      <c r="J3558">
        <v>1</v>
      </c>
      <c r="K3558">
        <v>2</v>
      </c>
      <c r="L3558">
        <v>30</v>
      </c>
      <c r="M3558">
        <v>2</v>
      </c>
      <c r="N3558" s="170">
        <v>22490513</v>
      </c>
      <c r="O3558" s="170">
        <v>24960000</v>
      </c>
      <c r="P3558" s="178">
        <v>276587</v>
      </c>
      <c r="Q3558" s="178">
        <v>10633</v>
      </c>
      <c r="R3558" s="178">
        <v>265587</v>
      </c>
      <c r="S3558">
        <v>0</v>
      </c>
      <c r="T3558">
        <v>0</v>
      </c>
      <c r="U3558">
        <v>0</v>
      </c>
      <c r="W3558">
        <v>0</v>
      </c>
      <c r="X3558">
        <v>0</v>
      </c>
      <c r="Y3558">
        <v>0</v>
      </c>
      <c r="AB3558" s="180">
        <v>44285</v>
      </c>
      <c r="AC3558">
        <v>1</v>
      </c>
      <c r="AD3558" t="s">
        <v>1922</v>
      </c>
      <c r="AE3558">
        <v>1</v>
      </c>
      <c r="AF3558">
        <v>30</v>
      </c>
      <c r="AG3558">
        <v>0</v>
      </c>
      <c r="AN3558">
        <v>1</v>
      </c>
      <c r="AO3558">
        <v>1</v>
      </c>
      <c r="AR3558" s="178">
        <v>104233</v>
      </c>
      <c r="AS3558" t="s">
        <v>1921</v>
      </c>
      <c r="AT3558">
        <v>0</v>
      </c>
      <c r="AU3558">
        <v>0</v>
      </c>
      <c r="AV3558">
        <v>890480123</v>
      </c>
      <c r="AW3558" t="s">
        <v>1920</v>
      </c>
      <c r="AX3558">
        <v>5</v>
      </c>
      <c r="BC3558">
        <v>2</v>
      </c>
      <c r="BD3558">
        <v>7</v>
      </c>
      <c r="BE3558">
        <v>2</v>
      </c>
    </row>
    <row r="3559" spans="1:57" x14ac:dyDescent="0.25">
      <c r="A3559" s="179">
        <f t="shared" si="55"/>
        <v>94870</v>
      </c>
      <c r="B3559" t="s">
        <v>1923</v>
      </c>
      <c r="C3559">
        <v>73107475</v>
      </c>
      <c r="D3559">
        <v>144105</v>
      </c>
      <c r="E3559">
        <v>4</v>
      </c>
      <c r="F3559">
        <v>550024174</v>
      </c>
      <c r="G3559" s="180">
        <v>44056</v>
      </c>
      <c r="H3559" s="180">
        <v>45321</v>
      </c>
      <c r="I3559">
        <v>30</v>
      </c>
      <c r="J3559">
        <v>1</v>
      </c>
      <c r="K3559">
        <v>0</v>
      </c>
      <c r="L3559">
        <v>30</v>
      </c>
      <c r="M3559">
        <v>2</v>
      </c>
      <c r="N3559" s="170">
        <v>22490513</v>
      </c>
      <c r="O3559" s="170">
        <v>24960000</v>
      </c>
      <c r="P3559" s="178">
        <v>156741</v>
      </c>
      <c r="Q3559" s="178">
        <v>6026</v>
      </c>
      <c r="R3559" s="178">
        <v>156155</v>
      </c>
      <c r="S3559">
        <v>3331</v>
      </c>
      <c r="T3559">
        <v>0</v>
      </c>
      <c r="U3559">
        <v>0</v>
      </c>
      <c r="W3559">
        <v>0</v>
      </c>
      <c r="X3559">
        <v>0</v>
      </c>
      <c r="Y3559">
        <v>0</v>
      </c>
      <c r="AB3559" s="180">
        <v>44253</v>
      </c>
      <c r="AC3559">
        <v>1</v>
      </c>
      <c r="AD3559" t="s">
        <v>1922</v>
      </c>
      <c r="AE3559">
        <v>1</v>
      </c>
      <c r="AF3559">
        <v>30</v>
      </c>
      <c r="AG3559">
        <v>5645</v>
      </c>
      <c r="AN3559">
        <v>1</v>
      </c>
      <c r="AO3559">
        <v>1</v>
      </c>
      <c r="AR3559" s="178">
        <v>61285</v>
      </c>
      <c r="AS3559" t="s">
        <v>1921</v>
      </c>
      <c r="AT3559">
        <v>0</v>
      </c>
      <c r="AU3559">
        <v>0</v>
      </c>
      <c r="AV3559">
        <v>890480123</v>
      </c>
      <c r="AW3559" t="s">
        <v>1920</v>
      </c>
      <c r="AX3559">
        <v>5</v>
      </c>
      <c r="BC3559">
        <v>2</v>
      </c>
      <c r="BD3559">
        <v>7</v>
      </c>
      <c r="BE3559">
        <v>2</v>
      </c>
    </row>
    <row r="3560" spans="1:57" x14ac:dyDescent="0.25">
      <c r="A3560" s="179">
        <f t="shared" si="55"/>
        <v>114045</v>
      </c>
      <c r="B3560" t="s">
        <v>1923</v>
      </c>
      <c r="C3560">
        <v>73107475</v>
      </c>
      <c r="D3560">
        <v>144105</v>
      </c>
      <c r="E3560">
        <v>4</v>
      </c>
      <c r="F3560">
        <v>550024338</v>
      </c>
      <c r="G3560" s="180">
        <v>44076</v>
      </c>
      <c r="H3560" s="180">
        <v>45321</v>
      </c>
      <c r="I3560">
        <v>30</v>
      </c>
      <c r="J3560">
        <v>1</v>
      </c>
      <c r="K3560">
        <v>0</v>
      </c>
      <c r="L3560">
        <v>30</v>
      </c>
      <c r="M3560">
        <v>2</v>
      </c>
      <c r="N3560" s="170">
        <v>22490513</v>
      </c>
      <c r="O3560" s="170">
        <v>24960000</v>
      </c>
      <c r="P3560" s="178">
        <v>188398</v>
      </c>
      <c r="Q3560" s="178">
        <v>7243</v>
      </c>
      <c r="R3560" s="178">
        <v>187718</v>
      </c>
      <c r="S3560">
        <v>3979</v>
      </c>
      <c r="T3560">
        <v>0</v>
      </c>
      <c r="U3560">
        <v>0</v>
      </c>
      <c r="W3560">
        <v>0</v>
      </c>
      <c r="X3560">
        <v>0</v>
      </c>
      <c r="Y3560">
        <v>0</v>
      </c>
      <c r="AB3560" s="180">
        <v>44253</v>
      </c>
      <c r="AC3560">
        <v>1</v>
      </c>
      <c r="AD3560" t="s">
        <v>1922</v>
      </c>
      <c r="AE3560">
        <v>1</v>
      </c>
      <c r="AF3560">
        <v>30</v>
      </c>
      <c r="AG3560">
        <v>6811</v>
      </c>
      <c r="AN3560">
        <v>1</v>
      </c>
      <c r="AO3560">
        <v>1</v>
      </c>
      <c r="AR3560" s="178">
        <v>73673</v>
      </c>
      <c r="AS3560" t="s">
        <v>1921</v>
      </c>
      <c r="AT3560">
        <v>0</v>
      </c>
      <c r="AU3560">
        <v>0</v>
      </c>
      <c r="AV3560">
        <v>890480123</v>
      </c>
      <c r="AW3560" t="s">
        <v>1920</v>
      </c>
      <c r="AX3560">
        <v>5</v>
      </c>
      <c r="BC3560">
        <v>2</v>
      </c>
      <c r="BD3560">
        <v>7</v>
      </c>
      <c r="BE3560">
        <v>2</v>
      </c>
    </row>
    <row r="3561" spans="1:57" x14ac:dyDescent="0.25">
      <c r="A3561" s="179">
        <f t="shared" si="55"/>
        <v>28482</v>
      </c>
      <c r="B3561" t="s">
        <v>1923</v>
      </c>
      <c r="C3561">
        <v>73107475</v>
      </c>
      <c r="D3561">
        <v>144105</v>
      </c>
      <c r="E3561">
        <v>4</v>
      </c>
      <c r="F3561">
        <v>550024339</v>
      </c>
      <c r="G3561" s="180">
        <v>44076</v>
      </c>
      <c r="H3561" s="180">
        <v>45321</v>
      </c>
      <c r="I3561">
        <v>30</v>
      </c>
      <c r="J3561">
        <v>1</v>
      </c>
      <c r="K3561">
        <v>0</v>
      </c>
      <c r="L3561">
        <v>30</v>
      </c>
      <c r="M3561">
        <v>2</v>
      </c>
      <c r="N3561" s="170">
        <v>22490513</v>
      </c>
      <c r="O3561" s="170">
        <v>24960000</v>
      </c>
      <c r="P3561" s="178">
        <v>47100</v>
      </c>
      <c r="Q3561" s="178">
        <v>1811</v>
      </c>
      <c r="R3561" s="178">
        <v>46881</v>
      </c>
      <c r="S3561">
        <v>1017</v>
      </c>
      <c r="T3561">
        <v>0</v>
      </c>
      <c r="U3561">
        <v>0</v>
      </c>
      <c r="W3561">
        <v>0</v>
      </c>
      <c r="X3561">
        <v>0</v>
      </c>
      <c r="Y3561">
        <v>0</v>
      </c>
      <c r="AB3561" s="180">
        <v>44253</v>
      </c>
      <c r="AC3561">
        <v>1</v>
      </c>
      <c r="AD3561" t="s">
        <v>1922</v>
      </c>
      <c r="AE3561">
        <v>1</v>
      </c>
      <c r="AF3561">
        <v>30</v>
      </c>
      <c r="AG3561">
        <v>1648</v>
      </c>
      <c r="AN3561">
        <v>1</v>
      </c>
      <c r="AO3561">
        <v>1</v>
      </c>
      <c r="AR3561" s="178">
        <v>18399</v>
      </c>
      <c r="AS3561" t="s">
        <v>1921</v>
      </c>
      <c r="AT3561">
        <v>0</v>
      </c>
      <c r="AU3561">
        <v>0</v>
      </c>
      <c r="AV3561">
        <v>890480123</v>
      </c>
      <c r="AW3561" t="s">
        <v>1920</v>
      </c>
      <c r="AX3561">
        <v>5</v>
      </c>
      <c r="BC3561">
        <v>2</v>
      </c>
      <c r="BD3561">
        <v>7</v>
      </c>
      <c r="BE3561">
        <v>2</v>
      </c>
    </row>
    <row r="3562" spans="1:57" x14ac:dyDescent="0.25">
      <c r="A3562" s="179">
        <f t="shared" si="55"/>
        <v>19798</v>
      </c>
      <c r="B3562" t="s">
        <v>1923</v>
      </c>
      <c r="C3562">
        <v>73107475</v>
      </c>
      <c r="D3562">
        <v>144105</v>
      </c>
      <c r="E3562">
        <v>4</v>
      </c>
      <c r="F3562">
        <v>550024562</v>
      </c>
      <c r="G3562" s="180">
        <v>44108</v>
      </c>
      <c r="H3562" s="180">
        <v>45321</v>
      </c>
      <c r="I3562">
        <v>30</v>
      </c>
      <c r="J3562">
        <v>1</v>
      </c>
      <c r="K3562">
        <v>0</v>
      </c>
      <c r="L3562">
        <v>30</v>
      </c>
      <c r="M3562">
        <v>2</v>
      </c>
      <c r="N3562" s="170">
        <v>22490513</v>
      </c>
      <c r="O3562" s="170">
        <v>24960000</v>
      </c>
      <c r="P3562" s="178">
        <v>32789</v>
      </c>
      <c r="Q3562" s="178">
        <v>1261</v>
      </c>
      <c r="R3562" s="178">
        <v>32587</v>
      </c>
      <c r="S3562">
        <v>711</v>
      </c>
      <c r="T3562">
        <v>0</v>
      </c>
      <c r="U3562">
        <v>0</v>
      </c>
      <c r="W3562">
        <v>0</v>
      </c>
      <c r="X3562">
        <v>0</v>
      </c>
      <c r="Y3562">
        <v>0</v>
      </c>
      <c r="AB3562" s="180">
        <v>44253</v>
      </c>
      <c r="AC3562">
        <v>1</v>
      </c>
      <c r="AD3562" t="s">
        <v>1922</v>
      </c>
      <c r="AE3562">
        <v>1</v>
      </c>
      <c r="AF3562">
        <v>30</v>
      </c>
      <c r="AG3562">
        <v>1091</v>
      </c>
      <c r="AN3562">
        <v>1</v>
      </c>
      <c r="AO3562">
        <v>1</v>
      </c>
      <c r="AR3562" s="178">
        <v>12789</v>
      </c>
      <c r="AS3562" t="s">
        <v>1921</v>
      </c>
      <c r="AT3562">
        <v>0</v>
      </c>
      <c r="AU3562">
        <v>0</v>
      </c>
      <c r="AV3562">
        <v>890480123</v>
      </c>
      <c r="AW3562" t="s">
        <v>1920</v>
      </c>
      <c r="AX3562">
        <v>5</v>
      </c>
      <c r="BC3562">
        <v>2</v>
      </c>
      <c r="BD3562">
        <v>7</v>
      </c>
      <c r="BE3562">
        <v>2</v>
      </c>
    </row>
    <row r="3563" spans="1:57" x14ac:dyDescent="0.25">
      <c r="A3563" s="179">
        <f t="shared" si="55"/>
        <v>95073</v>
      </c>
      <c r="B3563" t="s">
        <v>1923</v>
      </c>
      <c r="C3563">
        <v>73107475</v>
      </c>
      <c r="D3563">
        <v>144105</v>
      </c>
      <c r="E3563">
        <v>4</v>
      </c>
      <c r="F3563">
        <v>550024578</v>
      </c>
      <c r="G3563" s="180">
        <v>44114</v>
      </c>
      <c r="H3563" s="180">
        <v>45321</v>
      </c>
      <c r="I3563">
        <v>30</v>
      </c>
      <c r="J3563">
        <v>1</v>
      </c>
      <c r="K3563">
        <v>0</v>
      </c>
      <c r="L3563">
        <v>30</v>
      </c>
      <c r="M3563">
        <v>2</v>
      </c>
      <c r="N3563" s="170">
        <v>22490513</v>
      </c>
      <c r="O3563" s="170">
        <v>24960000</v>
      </c>
      <c r="P3563" s="178">
        <v>157200</v>
      </c>
      <c r="Q3563" s="178">
        <v>6044</v>
      </c>
      <c r="R3563" s="178">
        <v>156490</v>
      </c>
      <c r="S3563">
        <v>3331</v>
      </c>
      <c r="T3563">
        <v>0</v>
      </c>
      <c r="U3563">
        <v>0</v>
      </c>
      <c r="W3563">
        <v>0</v>
      </c>
      <c r="X3563">
        <v>0</v>
      </c>
      <c r="Y3563">
        <v>0</v>
      </c>
      <c r="AB3563" s="180">
        <v>44253</v>
      </c>
      <c r="AC3563">
        <v>1</v>
      </c>
      <c r="AD3563" t="s">
        <v>1922</v>
      </c>
      <c r="AE3563">
        <v>1</v>
      </c>
      <c r="AF3563">
        <v>30</v>
      </c>
      <c r="AG3563">
        <v>5530</v>
      </c>
      <c r="AN3563">
        <v>1</v>
      </c>
      <c r="AO3563">
        <v>1</v>
      </c>
      <c r="AR3563" s="178">
        <v>61417</v>
      </c>
      <c r="AS3563" t="s">
        <v>1921</v>
      </c>
      <c r="AT3563">
        <v>0</v>
      </c>
      <c r="AU3563">
        <v>0</v>
      </c>
      <c r="AV3563">
        <v>890480123</v>
      </c>
      <c r="AW3563" t="s">
        <v>1920</v>
      </c>
      <c r="AX3563">
        <v>5</v>
      </c>
      <c r="BC3563">
        <v>2</v>
      </c>
      <c r="BD3563">
        <v>7</v>
      </c>
      <c r="BE3563">
        <v>2</v>
      </c>
    </row>
    <row r="3564" spans="1:57" x14ac:dyDescent="0.25">
      <c r="A3564" s="179">
        <f t="shared" si="55"/>
        <v>19923</v>
      </c>
      <c r="B3564" t="s">
        <v>1923</v>
      </c>
      <c r="C3564">
        <v>73107475</v>
      </c>
      <c r="D3564">
        <v>144105</v>
      </c>
      <c r="E3564">
        <v>4</v>
      </c>
      <c r="F3564">
        <v>550024586</v>
      </c>
      <c r="G3564" s="180">
        <v>44115</v>
      </c>
      <c r="H3564" s="180">
        <v>45321</v>
      </c>
      <c r="I3564">
        <v>30</v>
      </c>
      <c r="J3564">
        <v>1</v>
      </c>
      <c r="K3564">
        <v>0</v>
      </c>
      <c r="L3564">
        <v>30</v>
      </c>
      <c r="M3564">
        <v>2</v>
      </c>
      <c r="N3564" s="170">
        <v>22490513</v>
      </c>
      <c r="O3564" s="170">
        <v>24960000</v>
      </c>
      <c r="P3564" s="178">
        <v>32885</v>
      </c>
      <c r="Q3564" s="178">
        <v>1264</v>
      </c>
      <c r="R3564" s="178">
        <v>32793</v>
      </c>
      <c r="S3564">
        <v>711</v>
      </c>
      <c r="T3564">
        <v>0</v>
      </c>
      <c r="U3564">
        <v>0</v>
      </c>
      <c r="W3564">
        <v>0</v>
      </c>
      <c r="X3564">
        <v>0</v>
      </c>
      <c r="Y3564">
        <v>0</v>
      </c>
      <c r="AB3564" s="180">
        <v>44253</v>
      </c>
      <c r="AC3564">
        <v>1</v>
      </c>
      <c r="AD3564" t="s">
        <v>1922</v>
      </c>
      <c r="AE3564">
        <v>1</v>
      </c>
      <c r="AF3564">
        <v>30</v>
      </c>
      <c r="AG3564">
        <v>1222</v>
      </c>
      <c r="AN3564">
        <v>1</v>
      </c>
      <c r="AO3564">
        <v>1</v>
      </c>
      <c r="AR3564" s="178">
        <v>12870</v>
      </c>
      <c r="AS3564" t="s">
        <v>1921</v>
      </c>
      <c r="AT3564">
        <v>0</v>
      </c>
      <c r="AU3564">
        <v>0</v>
      </c>
      <c r="AV3564">
        <v>890480123</v>
      </c>
      <c r="AW3564" t="s">
        <v>1920</v>
      </c>
      <c r="AX3564">
        <v>5</v>
      </c>
      <c r="BC3564">
        <v>2</v>
      </c>
      <c r="BD3564">
        <v>7</v>
      </c>
      <c r="BE3564">
        <v>2</v>
      </c>
    </row>
    <row r="3565" spans="1:57" x14ac:dyDescent="0.25">
      <c r="A3565" s="179">
        <f t="shared" si="55"/>
        <v>113007</v>
      </c>
      <c r="B3565" t="s">
        <v>1923</v>
      </c>
      <c r="C3565">
        <v>73107475</v>
      </c>
      <c r="D3565">
        <v>144105</v>
      </c>
      <c r="E3565">
        <v>4</v>
      </c>
      <c r="F3565">
        <v>550024782</v>
      </c>
      <c r="G3565" s="180">
        <v>44142</v>
      </c>
      <c r="H3565" s="180">
        <v>45260</v>
      </c>
      <c r="I3565">
        <v>0</v>
      </c>
      <c r="J3565">
        <v>1</v>
      </c>
      <c r="K3565">
        <v>3</v>
      </c>
      <c r="L3565">
        <v>30</v>
      </c>
      <c r="M3565">
        <v>2</v>
      </c>
      <c r="N3565" s="170">
        <v>22490513</v>
      </c>
      <c r="O3565" s="170">
        <v>24960000</v>
      </c>
      <c r="P3565" s="178">
        <v>198349</v>
      </c>
      <c r="Q3565" s="178">
        <v>7625</v>
      </c>
      <c r="R3565" s="178">
        <v>186008</v>
      </c>
      <c r="S3565">
        <v>3945</v>
      </c>
      <c r="T3565">
        <v>0</v>
      </c>
      <c r="U3565">
        <v>0</v>
      </c>
      <c r="W3565">
        <v>0</v>
      </c>
      <c r="X3565">
        <v>0</v>
      </c>
      <c r="Y3565">
        <v>0</v>
      </c>
      <c r="AB3565" s="180">
        <v>44253</v>
      </c>
      <c r="AC3565">
        <v>1</v>
      </c>
      <c r="AD3565" t="s">
        <v>1922</v>
      </c>
      <c r="AE3565">
        <v>1</v>
      </c>
      <c r="AF3565">
        <v>30</v>
      </c>
      <c r="AG3565">
        <v>0</v>
      </c>
      <c r="AN3565">
        <v>1</v>
      </c>
      <c r="AO3565">
        <v>1</v>
      </c>
      <c r="AR3565" s="178">
        <v>73001</v>
      </c>
      <c r="AS3565" t="s">
        <v>1921</v>
      </c>
      <c r="AT3565">
        <v>0</v>
      </c>
      <c r="AU3565">
        <v>0</v>
      </c>
      <c r="AV3565">
        <v>890480123</v>
      </c>
      <c r="AW3565" t="s">
        <v>1920</v>
      </c>
      <c r="AX3565">
        <v>5</v>
      </c>
      <c r="BC3565">
        <v>2</v>
      </c>
      <c r="BD3565">
        <v>7</v>
      </c>
      <c r="BE3565">
        <v>2</v>
      </c>
    </row>
    <row r="3566" spans="1:57" x14ac:dyDescent="0.25">
      <c r="A3566" s="179">
        <f t="shared" si="55"/>
        <v>11832</v>
      </c>
      <c r="B3566" t="s">
        <v>1923</v>
      </c>
      <c r="C3566">
        <v>73107475</v>
      </c>
      <c r="D3566">
        <v>144105</v>
      </c>
      <c r="E3566">
        <v>4</v>
      </c>
      <c r="F3566">
        <v>550024819</v>
      </c>
      <c r="G3566" s="180">
        <v>44152</v>
      </c>
      <c r="H3566" s="180">
        <v>45290</v>
      </c>
      <c r="I3566">
        <v>0</v>
      </c>
      <c r="J3566">
        <v>1</v>
      </c>
      <c r="K3566">
        <v>2</v>
      </c>
      <c r="L3566">
        <v>30</v>
      </c>
      <c r="M3566">
        <v>2</v>
      </c>
      <c r="N3566" s="170">
        <v>22490513</v>
      </c>
      <c r="O3566" s="170">
        <v>24960000</v>
      </c>
      <c r="P3566" s="178">
        <v>20346</v>
      </c>
      <c r="Q3566" s="178">
        <v>782</v>
      </c>
      <c r="R3566" s="178">
        <v>19475</v>
      </c>
      <c r="S3566">
        <v>409</v>
      </c>
      <c r="T3566">
        <v>0</v>
      </c>
      <c r="U3566">
        <v>0</v>
      </c>
      <c r="W3566">
        <v>0</v>
      </c>
      <c r="X3566">
        <v>0</v>
      </c>
      <c r="Y3566">
        <v>0</v>
      </c>
      <c r="AB3566" s="180">
        <v>44253</v>
      </c>
      <c r="AC3566">
        <v>1</v>
      </c>
      <c r="AD3566" t="s">
        <v>1922</v>
      </c>
      <c r="AE3566">
        <v>1</v>
      </c>
      <c r="AF3566">
        <v>30</v>
      </c>
      <c r="AG3566">
        <v>0</v>
      </c>
      <c r="AN3566">
        <v>1</v>
      </c>
      <c r="AO3566">
        <v>1</v>
      </c>
      <c r="AR3566" s="178">
        <v>7643</v>
      </c>
      <c r="AS3566" t="s">
        <v>1921</v>
      </c>
      <c r="AT3566">
        <v>0</v>
      </c>
      <c r="AU3566">
        <v>0</v>
      </c>
      <c r="AV3566">
        <v>890480123</v>
      </c>
      <c r="AW3566" t="s">
        <v>1920</v>
      </c>
      <c r="AX3566">
        <v>5</v>
      </c>
      <c r="BC3566">
        <v>2</v>
      </c>
      <c r="BD3566">
        <v>7</v>
      </c>
      <c r="BE3566">
        <v>2</v>
      </c>
    </row>
    <row r="3567" spans="1:57" x14ac:dyDescent="0.25">
      <c r="A3567" s="179">
        <f t="shared" si="55"/>
        <v>15773</v>
      </c>
      <c r="B3567" t="s">
        <v>1923</v>
      </c>
      <c r="C3567">
        <v>73107475</v>
      </c>
      <c r="D3567">
        <v>144105</v>
      </c>
      <c r="E3567">
        <v>4</v>
      </c>
      <c r="F3567">
        <v>550025392</v>
      </c>
      <c r="G3567" s="180">
        <v>44239</v>
      </c>
      <c r="H3567" s="180">
        <v>45350</v>
      </c>
      <c r="I3567">
        <v>0</v>
      </c>
      <c r="J3567">
        <v>1</v>
      </c>
      <c r="K3567">
        <v>1</v>
      </c>
      <c r="L3567">
        <v>30</v>
      </c>
      <c r="M3567">
        <v>2</v>
      </c>
      <c r="N3567" s="170">
        <v>22490513</v>
      </c>
      <c r="O3567" s="170">
        <v>24960000</v>
      </c>
      <c r="P3567" s="178">
        <v>27000</v>
      </c>
      <c r="Q3567" s="178">
        <v>1038</v>
      </c>
      <c r="R3567" s="178">
        <v>25962</v>
      </c>
      <c r="S3567">
        <v>480</v>
      </c>
      <c r="T3567">
        <v>0</v>
      </c>
      <c r="U3567">
        <v>0</v>
      </c>
      <c r="W3567">
        <v>0</v>
      </c>
      <c r="X3567">
        <v>0</v>
      </c>
      <c r="Y3567">
        <v>0</v>
      </c>
      <c r="AB3567" s="180">
        <v>44253</v>
      </c>
      <c r="AC3567">
        <v>1</v>
      </c>
      <c r="AD3567" t="s">
        <v>1922</v>
      </c>
      <c r="AE3567">
        <v>1</v>
      </c>
      <c r="AF3567">
        <v>30</v>
      </c>
      <c r="AG3567">
        <v>0</v>
      </c>
      <c r="AN3567">
        <v>1</v>
      </c>
      <c r="AO3567">
        <v>1</v>
      </c>
      <c r="AR3567" s="178">
        <v>10189</v>
      </c>
      <c r="AS3567" t="s">
        <v>1921</v>
      </c>
      <c r="AT3567">
        <v>0</v>
      </c>
      <c r="AU3567">
        <v>0</v>
      </c>
      <c r="AV3567">
        <v>890480123</v>
      </c>
      <c r="AW3567" t="s">
        <v>1920</v>
      </c>
      <c r="AX3567">
        <v>5</v>
      </c>
      <c r="BC3567">
        <v>2</v>
      </c>
      <c r="BD3567">
        <v>7</v>
      </c>
      <c r="BE3567">
        <v>2</v>
      </c>
    </row>
    <row r="3568" spans="1:57" x14ac:dyDescent="0.25">
      <c r="A3568" s="179">
        <f t="shared" si="55"/>
        <v>3645</v>
      </c>
      <c r="B3568" t="s">
        <v>1923</v>
      </c>
      <c r="C3568">
        <v>73107475</v>
      </c>
      <c r="D3568">
        <v>144105</v>
      </c>
      <c r="E3568">
        <v>4</v>
      </c>
      <c r="F3568">
        <v>550025503</v>
      </c>
      <c r="G3568" s="180">
        <v>44255</v>
      </c>
      <c r="H3568" s="180">
        <v>44316</v>
      </c>
      <c r="I3568">
        <v>0</v>
      </c>
      <c r="J3568">
        <v>1</v>
      </c>
      <c r="K3568">
        <v>0</v>
      </c>
      <c r="L3568">
        <v>30</v>
      </c>
      <c r="M3568">
        <v>2</v>
      </c>
      <c r="N3568">
        <v>0</v>
      </c>
      <c r="O3568">
        <v>0</v>
      </c>
      <c r="P3568" s="178">
        <v>6000</v>
      </c>
      <c r="Q3568" s="178">
        <v>6000</v>
      </c>
      <c r="R3568" s="178">
        <v>6000</v>
      </c>
      <c r="S3568">
        <v>0</v>
      </c>
      <c r="T3568">
        <v>0</v>
      </c>
      <c r="U3568">
        <v>0</v>
      </c>
      <c r="W3568">
        <v>0</v>
      </c>
      <c r="X3568">
        <v>0</v>
      </c>
      <c r="Y3568">
        <v>0</v>
      </c>
      <c r="AB3568" s="180">
        <v>44285</v>
      </c>
      <c r="AC3568">
        <v>1</v>
      </c>
      <c r="AD3568" t="s">
        <v>1922</v>
      </c>
      <c r="AE3568">
        <v>1</v>
      </c>
      <c r="AF3568">
        <v>30</v>
      </c>
      <c r="AG3568">
        <v>0</v>
      </c>
      <c r="AN3568">
        <v>1</v>
      </c>
      <c r="AO3568">
        <v>1</v>
      </c>
      <c r="AR3568" s="178">
        <v>2355</v>
      </c>
      <c r="AS3568" t="s">
        <v>1921</v>
      </c>
      <c r="AT3568">
        <v>0</v>
      </c>
      <c r="AU3568">
        <v>0</v>
      </c>
      <c r="AV3568">
        <v>890480123</v>
      </c>
      <c r="AW3568" t="s">
        <v>1920</v>
      </c>
      <c r="AX3568">
        <v>5</v>
      </c>
      <c r="BC3568">
        <v>2</v>
      </c>
      <c r="BD3568">
        <v>7</v>
      </c>
      <c r="BE3568">
        <v>2</v>
      </c>
    </row>
    <row r="3569" spans="1:57" x14ac:dyDescent="0.25">
      <c r="A3569" s="179">
        <f t="shared" si="55"/>
        <v>30377</v>
      </c>
      <c r="B3569" t="s">
        <v>1923</v>
      </c>
      <c r="C3569">
        <v>73107475</v>
      </c>
      <c r="D3569">
        <v>144105</v>
      </c>
      <c r="E3569">
        <v>4</v>
      </c>
      <c r="F3569">
        <v>550025635</v>
      </c>
      <c r="G3569" s="180">
        <v>44279</v>
      </c>
      <c r="H3569" s="180">
        <v>45412</v>
      </c>
      <c r="I3569">
        <v>0</v>
      </c>
      <c r="J3569">
        <v>1</v>
      </c>
      <c r="K3569">
        <v>0</v>
      </c>
      <c r="L3569">
        <v>30</v>
      </c>
      <c r="M3569">
        <v>2</v>
      </c>
      <c r="N3569" s="170">
        <v>22490513</v>
      </c>
      <c r="O3569" s="170">
        <v>24960000</v>
      </c>
      <c r="P3569" s="178">
        <v>50000</v>
      </c>
      <c r="Q3569" s="178">
        <v>1922</v>
      </c>
      <c r="R3569" s="178">
        <v>50000</v>
      </c>
      <c r="S3569">
        <v>0</v>
      </c>
      <c r="T3569">
        <v>0</v>
      </c>
      <c r="U3569">
        <v>0</v>
      </c>
      <c r="W3569">
        <v>0</v>
      </c>
      <c r="X3569">
        <v>0</v>
      </c>
      <c r="Y3569">
        <v>0</v>
      </c>
      <c r="AB3569" s="180">
        <v>44286</v>
      </c>
      <c r="AC3569">
        <v>1</v>
      </c>
      <c r="AD3569" t="s">
        <v>1922</v>
      </c>
      <c r="AE3569">
        <v>1</v>
      </c>
      <c r="AF3569">
        <v>30</v>
      </c>
      <c r="AG3569">
        <v>0</v>
      </c>
      <c r="AN3569">
        <v>1</v>
      </c>
      <c r="AO3569">
        <v>1</v>
      </c>
      <c r="AR3569" s="178">
        <v>19623</v>
      </c>
      <c r="AS3569" t="s">
        <v>1921</v>
      </c>
      <c r="AT3569">
        <v>0</v>
      </c>
      <c r="AU3569">
        <v>0</v>
      </c>
      <c r="AV3569">
        <v>890480123</v>
      </c>
      <c r="AW3569" t="s">
        <v>1920</v>
      </c>
      <c r="AX3569">
        <v>5</v>
      </c>
      <c r="BC3569">
        <v>2</v>
      </c>
      <c r="BD3569">
        <v>7</v>
      </c>
      <c r="BE3569">
        <v>2</v>
      </c>
    </row>
    <row r="3570" spans="1:57" x14ac:dyDescent="0.25">
      <c r="A3570" s="179">
        <f t="shared" si="55"/>
        <v>3645</v>
      </c>
      <c r="B3570" t="s">
        <v>1923</v>
      </c>
      <c r="C3570">
        <v>73107475</v>
      </c>
      <c r="D3570">
        <v>144105</v>
      </c>
      <c r="E3570">
        <v>4</v>
      </c>
      <c r="F3570">
        <v>550025689</v>
      </c>
      <c r="G3570" s="180">
        <v>44286</v>
      </c>
      <c r="H3570" s="180">
        <v>44346</v>
      </c>
      <c r="I3570">
        <v>0</v>
      </c>
      <c r="J3570">
        <v>1</v>
      </c>
      <c r="K3570">
        <v>0</v>
      </c>
      <c r="L3570">
        <v>30</v>
      </c>
      <c r="M3570">
        <v>2</v>
      </c>
      <c r="N3570">
        <v>0</v>
      </c>
      <c r="O3570">
        <v>0</v>
      </c>
      <c r="P3570" s="178">
        <v>6000</v>
      </c>
      <c r="Q3570" s="178">
        <v>6000</v>
      </c>
      <c r="R3570" s="178">
        <v>6000</v>
      </c>
      <c r="S3570">
        <v>0</v>
      </c>
      <c r="T3570">
        <v>0</v>
      </c>
      <c r="U3570">
        <v>0</v>
      </c>
      <c r="W3570">
        <v>0</v>
      </c>
      <c r="X3570">
        <v>0</v>
      </c>
      <c r="Y3570">
        <v>0</v>
      </c>
      <c r="AB3570" s="180">
        <v>44286</v>
      </c>
      <c r="AC3570">
        <v>1</v>
      </c>
      <c r="AD3570" t="s">
        <v>1922</v>
      </c>
      <c r="AE3570">
        <v>1</v>
      </c>
      <c r="AF3570">
        <v>30</v>
      </c>
      <c r="AG3570">
        <v>0</v>
      </c>
      <c r="AN3570">
        <v>1</v>
      </c>
      <c r="AO3570">
        <v>1</v>
      </c>
      <c r="AR3570" s="178">
        <v>2355</v>
      </c>
      <c r="AS3570" t="s">
        <v>1921</v>
      </c>
      <c r="AT3570">
        <v>0</v>
      </c>
      <c r="AU3570">
        <v>0</v>
      </c>
      <c r="AV3570">
        <v>890480123</v>
      </c>
      <c r="AW3570" t="s">
        <v>1920</v>
      </c>
      <c r="AX3570">
        <v>5</v>
      </c>
      <c r="BC3570">
        <v>2</v>
      </c>
      <c r="BD3570">
        <v>7</v>
      </c>
      <c r="BE3570">
        <v>2</v>
      </c>
    </row>
    <row r="3571" spans="1:57" x14ac:dyDescent="0.25">
      <c r="A3571" s="179">
        <f t="shared" si="55"/>
        <v>25718599</v>
      </c>
      <c r="B3571" t="s">
        <v>1923</v>
      </c>
      <c r="C3571">
        <v>73108042</v>
      </c>
      <c r="D3571">
        <v>144105</v>
      </c>
      <c r="E3571">
        <v>4</v>
      </c>
      <c r="F3571">
        <v>15547</v>
      </c>
      <c r="G3571" s="180">
        <v>43560</v>
      </c>
      <c r="H3571" s="180">
        <v>45996</v>
      </c>
      <c r="I3571">
        <v>25</v>
      </c>
      <c r="J3571">
        <v>1</v>
      </c>
      <c r="K3571">
        <v>22</v>
      </c>
      <c r="L3571">
        <v>30</v>
      </c>
      <c r="M3571">
        <v>2</v>
      </c>
      <c r="N3571" s="170">
        <v>17726461</v>
      </c>
      <c r="O3571" s="170">
        <v>19240000</v>
      </c>
      <c r="P3571" s="178">
        <v>52723339</v>
      </c>
      <c r="Q3571" s="178">
        <v>1127761</v>
      </c>
      <c r="R3571" s="178">
        <v>43412511</v>
      </c>
      <c r="S3571">
        <v>532400</v>
      </c>
      <c r="T3571">
        <v>0</v>
      </c>
      <c r="U3571">
        <v>0</v>
      </c>
      <c r="W3571">
        <v>0</v>
      </c>
      <c r="X3571">
        <v>0</v>
      </c>
      <c r="Y3571">
        <v>0</v>
      </c>
      <c r="AB3571" s="180">
        <v>44285</v>
      </c>
      <c r="AC3571">
        <v>1</v>
      </c>
      <c r="AD3571" t="s">
        <v>1922</v>
      </c>
      <c r="AE3571">
        <v>1</v>
      </c>
      <c r="AF3571">
        <v>30</v>
      </c>
      <c r="AG3571">
        <v>163998</v>
      </c>
      <c r="AN3571">
        <v>1</v>
      </c>
      <c r="AO3571">
        <v>1</v>
      </c>
      <c r="AR3571" s="178">
        <v>17693912</v>
      </c>
      <c r="AS3571" t="s">
        <v>1921</v>
      </c>
      <c r="AT3571">
        <v>0</v>
      </c>
      <c r="AU3571">
        <v>0</v>
      </c>
      <c r="AV3571">
        <v>890480123</v>
      </c>
      <c r="AW3571" t="s">
        <v>1920</v>
      </c>
      <c r="AX3571">
        <v>5</v>
      </c>
      <c r="BC3571">
        <v>1</v>
      </c>
      <c r="BD3571">
        <v>7</v>
      </c>
      <c r="BE3571">
        <v>2</v>
      </c>
    </row>
    <row r="3572" spans="1:57" x14ac:dyDescent="0.25">
      <c r="A3572" s="179">
        <f t="shared" si="55"/>
        <v>3078728</v>
      </c>
      <c r="B3572" t="s">
        <v>1923</v>
      </c>
      <c r="C3572">
        <v>73108042</v>
      </c>
      <c r="D3572">
        <v>144105</v>
      </c>
      <c r="E3572">
        <v>4</v>
      </c>
      <c r="F3572">
        <v>15572</v>
      </c>
      <c r="G3572" s="180">
        <v>43565</v>
      </c>
      <c r="H3572" s="180">
        <v>46122</v>
      </c>
      <c r="I3572">
        <v>20</v>
      </c>
      <c r="J3572">
        <v>1</v>
      </c>
      <c r="K3572">
        <v>22</v>
      </c>
      <c r="L3572">
        <v>30</v>
      </c>
      <c r="M3572">
        <v>2</v>
      </c>
      <c r="N3572" s="170">
        <v>12185828</v>
      </c>
      <c r="O3572" s="170">
        <v>12890000</v>
      </c>
      <c r="P3572" s="178">
        <v>6439206</v>
      </c>
      <c r="Q3572" s="178">
        <v>114310</v>
      </c>
      <c r="R3572" s="178">
        <v>5196835</v>
      </c>
      <c r="S3572">
        <v>35060</v>
      </c>
      <c r="T3572">
        <v>0</v>
      </c>
      <c r="U3572">
        <v>0</v>
      </c>
      <c r="W3572">
        <v>0</v>
      </c>
      <c r="X3572">
        <v>0</v>
      </c>
      <c r="Y3572">
        <v>0</v>
      </c>
      <c r="AB3572" s="180">
        <v>44285</v>
      </c>
      <c r="AC3572">
        <v>1</v>
      </c>
      <c r="AD3572" t="s">
        <v>1922</v>
      </c>
      <c r="AE3572">
        <v>1</v>
      </c>
      <c r="AF3572">
        <v>30</v>
      </c>
      <c r="AG3572">
        <v>17934</v>
      </c>
      <c r="AN3572">
        <v>1</v>
      </c>
      <c r="AO3572">
        <v>1</v>
      </c>
      <c r="AR3572" s="178">
        <v>2118107</v>
      </c>
      <c r="AS3572" t="s">
        <v>1921</v>
      </c>
      <c r="AT3572">
        <v>0</v>
      </c>
      <c r="AU3572">
        <v>0</v>
      </c>
      <c r="AV3572">
        <v>890480123</v>
      </c>
      <c r="AW3572" t="s">
        <v>1920</v>
      </c>
      <c r="AX3572">
        <v>5</v>
      </c>
      <c r="BC3572">
        <v>1</v>
      </c>
      <c r="BD3572">
        <v>7</v>
      </c>
      <c r="BE3572">
        <v>2</v>
      </c>
    </row>
    <row r="3573" spans="1:57" x14ac:dyDescent="0.25">
      <c r="A3573" s="179">
        <f t="shared" si="55"/>
        <v>1632275</v>
      </c>
      <c r="B3573" t="s">
        <v>1923</v>
      </c>
      <c r="C3573">
        <v>73108042</v>
      </c>
      <c r="D3573">
        <v>144105</v>
      </c>
      <c r="E3573">
        <v>4</v>
      </c>
      <c r="F3573">
        <v>16935</v>
      </c>
      <c r="G3573" s="180">
        <v>43865</v>
      </c>
      <c r="H3573" s="180">
        <v>44961</v>
      </c>
      <c r="I3573">
        <v>0</v>
      </c>
      <c r="J3573">
        <v>1</v>
      </c>
      <c r="K3573">
        <v>14</v>
      </c>
      <c r="L3573">
        <v>30</v>
      </c>
      <c r="M3573">
        <v>2</v>
      </c>
      <c r="N3573" s="170">
        <v>9119043</v>
      </c>
      <c r="O3573" s="170">
        <v>9510000</v>
      </c>
      <c r="P3573" s="178">
        <v>4292623</v>
      </c>
      <c r="Q3573" s="178">
        <v>136742</v>
      </c>
      <c r="R3573" s="178">
        <v>2755249</v>
      </c>
      <c r="S3573">
        <v>0</v>
      </c>
      <c r="T3573">
        <v>0</v>
      </c>
      <c r="U3573">
        <v>0</v>
      </c>
      <c r="W3573">
        <v>0</v>
      </c>
      <c r="X3573">
        <v>0</v>
      </c>
      <c r="Y3573">
        <v>0</v>
      </c>
      <c r="AB3573" s="180">
        <v>44285</v>
      </c>
      <c r="AC3573">
        <v>1</v>
      </c>
      <c r="AD3573" t="s">
        <v>1922</v>
      </c>
      <c r="AE3573">
        <v>1</v>
      </c>
      <c r="AF3573">
        <v>30</v>
      </c>
      <c r="AG3573">
        <v>0</v>
      </c>
      <c r="AN3573">
        <v>1</v>
      </c>
      <c r="AO3573">
        <v>1</v>
      </c>
      <c r="AR3573" s="178">
        <v>1122974</v>
      </c>
      <c r="AS3573" t="s">
        <v>1921</v>
      </c>
      <c r="AT3573">
        <v>0</v>
      </c>
      <c r="AU3573">
        <v>0</v>
      </c>
      <c r="AV3573">
        <v>890480123</v>
      </c>
      <c r="AW3573" t="s">
        <v>1920</v>
      </c>
      <c r="AX3573">
        <v>5</v>
      </c>
      <c r="BC3573">
        <v>1</v>
      </c>
      <c r="BD3573">
        <v>7</v>
      </c>
      <c r="BE3573">
        <v>2</v>
      </c>
    </row>
    <row r="3574" spans="1:57" x14ac:dyDescent="0.25">
      <c r="A3574" s="179">
        <f t="shared" si="55"/>
        <v>313548</v>
      </c>
      <c r="B3574" t="s">
        <v>1923</v>
      </c>
      <c r="C3574">
        <v>73108042</v>
      </c>
      <c r="D3574">
        <v>144105</v>
      </c>
      <c r="E3574">
        <v>4</v>
      </c>
      <c r="F3574">
        <v>17254</v>
      </c>
      <c r="G3574" s="180">
        <v>43998</v>
      </c>
      <c r="H3574" s="180">
        <v>44377</v>
      </c>
      <c r="I3574">
        <v>0</v>
      </c>
      <c r="J3574">
        <v>1</v>
      </c>
      <c r="K3574">
        <v>9</v>
      </c>
      <c r="L3574">
        <v>30</v>
      </c>
      <c r="M3574">
        <v>2</v>
      </c>
      <c r="N3574" s="170">
        <v>15881442</v>
      </c>
      <c r="O3574" s="170">
        <v>17090000</v>
      </c>
      <c r="P3574" s="178">
        <v>2000000</v>
      </c>
      <c r="Q3574" s="178">
        <v>181350</v>
      </c>
      <c r="R3574" s="178">
        <v>529264</v>
      </c>
      <c r="S3574">
        <v>0</v>
      </c>
      <c r="T3574">
        <v>0</v>
      </c>
      <c r="U3574">
        <v>0</v>
      </c>
      <c r="W3574">
        <v>0</v>
      </c>
      <c r="X3574">
        <v>0</v>
      </c>
      <c r="Y3574">
        <v>0</v>
      </c>
      <c r="AB3574" s="180">
        <v>44285</v>
      </c>
      <c r="AC3574">
        <v>1</v>
      </c>
      <c r="AD3574" t="s">
        <v>1922</v>
      </c>
      <c r="AE3574">
        <v>1</v>
      </c>
      <c r="AF3574">
        <v>30</v>
      </c>
      <c r="AG3574">
        <v>0</v>
      </c>
      <c r="AN3574">
        <v>1</v>
      </c>
      <c r="AO3574">
        <v>1</v>
      </c>
      <c r="AR3574" s="178">
        <v>215716</v>
      </c>
      <c r="AS3574" t="s">
        <v>1921</v>
      </c>
      <c r="AT3574">
        <v>0</v>
      </c>
      <c r="AU3574">
        <v>0</v>
      </c>
      <c r="AV3574">
        <v>890480123</v>
      </c>
      <c r="AW3574" t="s">
        <v>1920</v>
      </c>
      <c r="AX3574">
        <v>5</v>
      </c>
      <c r="BC3574">
        <v>1</v>
      </c>
      <c r="BD3574">
        <v>7</v>
      </c>
      <c r="BE3574">
        <v>2</v>
      </c>
    </row>
    <row r="3575" spans="1:57" x14ac:dyDescent="0.25">
      <c r="A3575" s="179">
        <f t="shared" si="55"/>
        <v>42845</v>
      </c>
      <c r="B3575" t="s">
        <v>1923</v>
      </c>
      <c r="C3575">
        <v>73108042</v>
      </c>
      <c r="D3575">
        <v>144105</v>
      </c>
      <c r="E3575">
        <v>4</v>
      </c>
      <c r="F3575">
        <v>550024793</v>
      </c>
      <c r="G3575" s="180">
        <v>44143</v>
      </c>
      <c r="H3575" s="180">
        <v>45260</v>
      </c>
      <c r="I3575">
        <v>0</v>
      </c>
      <c r="J3575">
        <v>1</v>
      </c>
      <c r="K3575">
        <v>29</v>
      </c>
      <c r="L3575">
        <v>30</v>
      </c>
      <c r="M3575">
        <v>2</v>
      </c>
      <c r="N3575" s="170">
        <v>22490513</v>
      </c>
      <c r="O3575" s="170">
        <v>24960000</v>
      </c>
      <c r="P3575" s="178">
        <v>300000</v>
      </c>
      <c r="Q3575" s="178">
        <v>11533</v>
      </c>
      <c r="R3575" s="178">
        <v>72321</v>
      </c>
      <c r="S3575">
        <v>0</v>
      </c>
      <c r="T3575">
        <v>0</v>
      </c>
      <c r="U3575">
        <v>0</v>
      </c>
      <c r="W3575">
        <v>0</v>
      </c>
      <c r="X3575">
        <v>0</v>
      </c>
      <c r="Y3575">
        <v>0</v>
      </c>
      <c r="AB3575" s="180">
        <v>44285</v>
      </c>
      <c r="AC3575">
        <v>1</v>
      </c>
      <c r="AD3575" t="s">
        <v>1922</v>
      </c>
      <c r="AE3575">
        <v>1</v>
      </c>
      <c r="AF3575">
        <v>30</v>
      </c>
      <c r="AG3575">
        <v>0</v>
      </c>
      <c r="AN3575">
        <v>1</v>
      </c>
      <c r="AO3575">
        <v>1</v>
      </c>
      <c r="AR3575" s="178">
        <v>29476</v>
      </c>
      <c r="AS3575" t="s">
        <v>1921</v>
      </c>
      <c r="AT3575">
        <v>0</v>
      </c>
      <c r="AU3575">
        <v>0</v>
      </c>
      <c r="AV3575">
        <v>890480123</v>
      </c>
      <c r="AW3575" t="s">
        <v>1920</v>
      </c>
      <c r="AX3575">
        <v>5</v>
      </c>
      <c r="BC3575">
        <v>2</v>
      </c>
      <c r="BD3575">
        <v>7</v>
      </c>
      <c r="BE3575">
        <v>2</v>
      </c>
    </row>
    <row r="3576" spans="1:57" x14ac:dyDescent="0.25">
      <c r="A3576" s="179">
        <f t="shared" si="55"/>
        <v>16697</v>
      </c>
      <c r="B3576" t="s">
        <v>1923</v>
      </c>
      <c r="C3576">
        <v>73108042</v>
      </c>
      <c r="D3576">
        <v>144105</v>
      </c>
      <c r="E3576">
        <v>4</v>
      </c>
      <c r="F3576">
        <v>550024801</v>
      </c>
      <c r="G3576" s="180">
        <v>44145</v>
      </c>
      <c r="H3576" s="180">
        <v>45260</v>
      </c>
      <c r="I3576">
        <v>0</v>
      </c>
      <c r="J3576">
        <v>1</v>
      </c>
      <c r="K3576">
        <v>28</v>
      </c>
      <c r="L3576">
        <v>30</v>
      </c>
      <c r="M3576">
        <v>2</v>
      </c>
      <c r="N3576" s="170">
        <v>22490513</v>
      </c>
      <c r="O3576" s="170">
        <v>24960000</v>
      </c>
      <c r="P3576" s="178">
        <v>100000</v>
      </c>
      <c r="Q3576" s="178">
        <v>3844</v>
      </c>
      <c r="R3576" s="178">
        <v>28184</v>
      </c>
      <c r="S3576">
        <v>0</v>
      </c>
      <c r="T3576">
        <v>0</v>
      </c>
      <c r="U3576">
        <v>0</v>
      </c>
      <c r="W3576">
        <v>0</v>
      </c>
      <c r="X3576">
        <v>0</v>
      </c>
      <c r="Y3576">
        <v>0</v>
      </c>
      <c r="AB3576" s="180">
        <v>44285</v>
      </c>
      <c r="AC3576">
        <v>1</v>
      </c>
      <c r="AD3576" t="s">
        <v>1922</v>
      </c>
      <c r="AE3576">
        <v>1</v>
      </c>
      <c r="AF3576">
        <v>30</v>
      </c>
      <c r="AG3576">
        <v>0</v>
      </c>
      <c r="AN3576">
        <v>1</v>
      </c>
      <c r="AO3576">
        <v>1</v>
      </c>
      <c r="AR3576" s="178">
        <v>11487</v>
      </c>
      <c r="AS3576" t="s">
        <v>1921</v>
      </c>
      <c r="AT3576">
        <v>0</v>
      </c>
      <c r="AU3576">
        <v>0</v>
      </c>
      <c r="AV3576">
        <v>890480123</v>
      </c>
      <c r="AW3576" t="s">
        <v>1920</v>
      </c>
      <c r="AX3576">
        <v>5</v>
      </c>
      <c r="BC3576">
        <v>2</v>
      </c>
      <c r="BD3576">
        <v>7</v>
      </c>
      <c r="BE3576">
        <v>2</v>
      </c>
    </row>
    <row r="3577" spans="1:57" x14ac:dyDescent="0.25">
      <c r="A3577" s="179">
        <f t="shared" si="55"/>
        <v>31298</v>
      </c>
      <c r="B3577" t="s">
        <v>1923</v>
      </c>
      <c r="C3577">
        <v>73108042</v>
      </c>
      <c r="D3577">
        <v>144105</v>
      </c>
      <c r="E3577">
        <v>4</v>
      </c>
      <c r="F3577">
        <v>550024804</v>
      </c>
      <c r="G3577" s="180">
        <v>44146</v>
      </c>
      <c r="H3577" s="180">
        <v>45260</v>
      </c>
      <c r="I3577">
        <v>0</v>
      </c>
      <c r="J3577">
        <v>1</v>
      </c>
      <c r="K3577">
        <v>28</v>
      </c>
      <c r="L3577">
        <v>30</v>
      </c>
      <c r="M3577">
        <v>2</v>
      </c>
      <c r="N3577" s="170">
        <v>22490513</v>
      </c>
      <c r="O3577" s="170">
        <v>24960000</v>
      </c>
      <c r="P3577" s="178">
        <v>200000</v>
      </c>
      <c r="Q3577" s="178">
        <v>7689</v>
      </c>
      <c r="R3577" s="178">
        <v>52830</v>
      </c>
      <c r="S3577">
        <v>0</v>
      </c>
      <c r="T3577">
        <v>0</v>
      </c>
      <c r="U3577">
        <v>0</v>
      </c>
      <c r="W3577">
        <v>0</v>
      </c>
      <c r="X3577">
        <v>0</v>
      </c>
      <c r="Y3577">
        <v>0</v>
      </c>
      <c r="AB3577" s="180">
        <v>44285</v>
      </c>
      <c r="AC3577">
        <v>1</v>
      </c>
      <c r="AD3577" t="s">
        <v>1922</v>
      </c>
      <c r="AE3577">
        <v>1</v>
      </c>
      <c r="AF3577">
        <v>30</v>
      </c>
      <c r="AG3577">
        <v>0</v>
      </c>
      <c r="AN3577">
        <v>1</v>
      </c>
      <c r="AO3577">
        <v>1</v>
      </c>
      <c r="AR3577" s="178">
        <v>21532</v>
      </c>
      <c r="AS3577" t="s">
        <v>1921</v>
      </c>
      <c r="AT3577">
        <v>0</v>
      </c>
      <c r="AU3577">
        <v>0</v>
      </c>
      <c r="AV3577">
        <v>890480123</v>
      </c>
      <c r="AW3577" t="s">
        <v>1920</v>
      </c>
      <c r="AX3577">
        <v>5</v>
      </c>
      <c r="BC3577">
        <v>2</v>
      </c>
      <c r="BD3577">
        <v>7</v>
      </c>
      <c r="BE3577">
        <v>2</v>
      </c>
    </row>
    <row r="3578" spans="1:57" x14ac:dyDescent="0.25">
      <c r="A3578" s="179">
        <f t="shared" si="55"/>
        <v>16744</v>
      </c>
      <c r="B3578" t="s">
        <v>1923</v>
      </c>
      <c r="C3578">
        <v>73108042</v>
      </c>
      <c r="D3578">
        <v>144105</v>
      </c>
      <c r="E3578">
        <v>4</v>
      </c>
      <c r="F3578">
        <v>550024816</v>
      </c>
      <c r="G3578" s="180">
        <v>44148</v>
      </c>
      <c r="H3578" s="180">
        <v>45260</v>
      </c>
      <c r="I3578">
        <v>0</v>
      </c>
      <c r="J3578">
        <v>1</v>
      </c>
      <c r="K3578">
        <v>28</v>
      </c>
      <c r="L3578">
        <v>30</v>
      </c>
      <c r="M3578">
        <v>2</v>
      </c>
      <c r="N3578" s="170">
        <v>22490513</v>
      </c>
      <c r="O3578" s="170">
        <v>24960000</v>
      </c>
      <c r="P3578" s="178">
        <v>100000</v>
      </c>
      <c r="Q3578" s="178">
        <v>3844</v>
      </c>
      <c r="R3578" s="178">
        <v>28264</v>
      </c>
      <c r="S3578">
        <v>0</v>
      </c>
      <c r="T3578">
        <v>0</v>
      </c>
      <c r="U3578">
        <v>0</v>
      </c>
      <c r="W3578">
        <v>0</v>
      </c>
      <c r="X3578">
        <v>0</v>
      </c>
      <c r="Y3578">
        <v>0</v>
      </c>
      <c r="AB3578" s="180">
        <v>44285</v>
      </c>
      <c r="AC3578">
        <v>1</v>
      </c>
      <c r="AD3578" t="s">
        <v>1922</v>
      </c>
      <c r="AE3578">
        <v>1</v>
      </c>
      <c r="AF3578">
        <v>30</v>
      </c>
      <c r="AG3578">
        <v>0</v>
      </c>
      <c r="AN3578">
        <v>1</v>
      </c>
      <c r="AO3578">
        <v>1</v>
      </c>
      <c r="AR3578" s="178">
        <v>11520</v>
      </c>
      <c r="AS3578" t="s">
        <v>1921</v>
      </c>
      <c r="AT3578">
        <v>0</v>
      </c>
      <c r="AU3578">
        <v>0</v>
      </c>
      <c r="AV3578">
        <v>890480123</v>
      </c>
      <c r="AW3578" t="s">
        <v>1920</v>
      </c>
      <c r="AX3578">
        <v>5</v>
      </c>
      <c r="BC3578">
        <v>2</v>
      </c>
      <c r="BD3578">
        <v>7</v>
      </c>
      <c r="BE3578">
        <v>2</v>
      </c>
    </row>
    <row r="3579" spans="1:57" x14ac:dyDescent="0.25">
      <c r="A3579" s="179">
        <f t="shared" si="55"/>
        <v>15145</v>
      </c>
      <c r="B3579" t="s">
        <v>1923</v>
      </c>
      <c r="C3579">
        <v>73108042</v>
      </c>
      <c r="D3579">
        <v>144105</v>
      </c>
      <c r="E3579">
        <v>4</v>
      </c>
      <c r="F3579">
        <v>550024824</v>
      </c>
      <c r="G3579" s="180">
        <v>44152</v>
      </c>
      <c r="H3579" s="180">
        <v>45290</v>
      </c>
      <c r="I3579">
        <v>0</v>
      </c>
      <c r="J3579">
        <v>1</v>
      </c>
      <c r="K3579">
        <v>28</v>
      </c>
      <c r="L3579">
        <v>30</v>
      </c>
      <c r="M3579">
        <v>2</v>
      </c>
      <c r="N3579" s="170">
        <v>22490513</v>
      </c>
      <c r="O3579" s="170">
        <v>24960000</v>
      </c>
      <c r="P3579" s="178">
        <v>100000</v>
      </c>
      <c r="Q3579" s="178">
        <v>3844</v>
      </c>
      <c r="R3579" s="178">
        <v>25565</v>
      </c>
      <c r="S3579">
        <v>0</v>
      </c>
      <c r="T3579">
        <v>0</v>
      </c>
      <c r="U3579">
        <v>0</v>
      </c>
      <c r="W3579">
        <v>0</v>
      </c>
      <c r="X3579">
        <v>0</v>
      </c>
      <c r="Y3579">
        <v>0</v>
      </c>
      <c r="AB3579" s="180">
        <v>44285</v>
      </c>
      <c r="AC3579">
        <v>1</v>
      </c>
      <c r="AD3579" t="s">
        <v>1922</v>
      </c>
      <c r="AE3579">
        <v>1</v>
      </c>
      <c r="AF3579">
        <v>30</v>
      </c>
      <c r="AG3579">
        <v>0</v>
      </c>
      <c r="AN3579">
        <v>1</v>
      </c>
      <c r="AO3579">
        <v>1</v>
      </c>
      <c r="AR3579" s="178">
        <v>10420</v>
      </c>
      <c r="AS3579" t="s">
        <v>1921</v>
      </c>
      <c r="AT3579">
        <v>0</v>
      </c>
      <c r="AU3579">
        <v>0</v>
      </c>
      <c r="AV3579">
        <v>890480123</v>
      </c>
      <c r="AW3579" t="s">
        <v>1920</v>
      </c>
      <c r="AX3579">
        <v>5</v>
      </c>
      <c r="BC3579">
        <v>2</v>
      </c>
      <c r="BD3579">
        <v>7</v>
      </c>
      <c r="BE3579">
        <v>2</v>
      </c>
    </row>
    <row r="3580" spans="1:57" x14ac:dyDescent="0.25">
      <c r="A3580" s="179">
        <f t="shared" si="55"/>
        <v>15165</v>
      </c>
      <c r="B3580" t="s">
        <v>1923</v>
      </c>
      <c r="C3580">
        <v>73108042</v>
      </c>
      <c r="D3580">
        <v>144105</v>
      </c>
      <c r="E3580">
        <v>4</v>
      </c>
      <c r="F3580">
        <v>550024841</v>
      </c>
      <c r="G3580" s="180">
        <v>44153</v>
      </c>
      <c r="H3580" s="180">
        <v>45290</v>
      </c>
      <c r="I3580">
        <v>0</v>
      </c>
      <c r="J3580">
        <v>1</v>
      </c>
      <c r="K3580">
        <v>28</v>
      </c>
      <c r="L3580">
        <v>30</v>
      </c>
      <c r="M3580">
        <v>2</v>
      </c>
      <c r="N3580" s="170">
        <v>22490513</v>
      </c>
      <c r="O3580" s="170">
        <v>24960000</v>
      </c>
      <c r="P3580" s="178">
        <v>100000</v>
      </c>
      <c r="Q3580" s="178">
        <v>3844</v>
      </c>
      <c r="R3580" s="178">
        <v>25599</v>
      </c>
      <c r="S3580">
        <v>0</v>
      </c>
      <c r="T3580">
        <v>0</v>
      </c>
      <c r="U3580">
        <v>0</v>
      </c>
      <c r="W3580">
        <v>0</v>
      </c>
      <c r="X3580">
        <v>0</v>
      </c>
      <c r="Y3580">
        <v>0</v>
      </c>
      <c r="AB3580" s="180">
        <v>44285</v>
      </c>
      <c r="AC3580">
        <v>1</v>
      </c>
      <c r="AD3580" t="s">
        <v>1922</v>
      </c>
      <c r="AE3580">
        <v>1</v>
      </c>
      <c r="AF3580">
        <v>30</v>
      </c>
      <c r="AG3580">
        <v>0</v>
      </c>
      <c r="AN3580">
        <v>1</v>
      </c>
      <c r="AO3580">
        <v>1</v>
      </c>
      <c r="AR3580" s="178">
        <v>10434</v>
      </c>
      <c r="AS3580" t="s">
        <v>1921</v>
      </c>
      <c r="AT3580">
        <v>0</v>
      </c>
      <c r="AU3580">
        <v>0</v>
      </c>
      <c r="AV3580">
        <v>890480123</v>
      </c>
      <c r="AW3580" t="s">
        <v>1920</v>
      </c>
      <c r="AX3580">
        <v>5</v>
      </c>
      <c r="BC3580">
        <v>2</v>
      </c>
      <c r="BD3580">
        <v>7</v>
      </c>
      <c r="BE3580">
        <v>2</v>
      </c>
    </row>
    <row r="3581" spans="1:57" x14ac:dyDescent="0.25">
      <c r="A3581" s="179">
        <f t="shared" si="55"/>
        <v>26408</v>
      </c>
      <c r="B3581" t="s">
        <v>1923</v>
      </c>
      <c r="C3581">
        <v>73108042</v>
      </c>
      <c r="D3581">
        <v>144105</v>
      </c>
      <c r="E3581">
        <v>4</v>
      </c>
      <c r="F3581">
        <v>550024863</v>
      </c>
      <c r="G3581" s="180">
        <v>44157</v>
      </c>
      <c r="H3581" s="180">
        <v>45290</v>
      </c>
      <c r="I3581">
        <v>0</v>
      </c>
      <c r="J3581">
        <v>1</v>
      </c>
      <c r="K3581">
        <v>27</v>
      </c>
      <c r="L3581">
        <v>30</v>
      </c>
      <c r="M3581">
        <v>2</v>
      </c>
      <c r="N3581" s="170">
        <v>22490513</v>
      </c>
      <c r="O3581" s="170">
        <v>24960000</v>
      </c>
      <c r="P3581" s="178">
        <v>150000</v>
      </c>
      <c r="Q3581" s="178">
        <v>5767</v>
      </c>
      <c r="R3581" s="178">
        <v>44577</v>
      </c>
      <c r="S3581">
        <v>0</v>
      </c>
      <c r="T3581">
        <v>0</v>
      </c>
      <c r="U3581">
        <v>0</v>
      </c>
      <c r="W3581">
        <v>0</v>
      </c>
      <c r="X3581">
        <v>0</v>
      </c>
      <c r="Y3581">
        <v>0</v>
      </c>
      <c r="AB3581" s="180">
        <v>44285</v>
      </c>
      <c r="AC3581">
        <v>1</v>
      </c>
      <c r="AD3581" t="s">
        <v>1922</v>
      </c>
      <c r="AE3581">
        <v>1</v>
      </c>
      <c r="AF3581">
        <v>30</v>
      </c>
      <c r="AG3581">
        <v>0</v>
      </c>
      <c r="AN3581">
        <v>1</v>
      </c>
      <c r="AO3581">
        <v>1</v>
      </c>
      <c r="AR3581" s="178">
        <v>18169</v>
      </c>
      <c r="AS3581" t="s">
        <v>1921</v>
      </c>
      <c r="AT3581">
        <v>0</v>
      </c>
      <c r="AU3581">
        <v>0</v>
      </c>
      <c r="AV3581">
        <v>890480123</v>
      </c>
      <c r="AW3581" t="s">
        <v>1920</v>
      </c>
      <c r="AX3581">
        <v>5</v>
      </c>
      <c r="BC3581">
        <v>2</v>
      </c>
      <c r="BD3581">
        <v>7</v>
      </c>
      <c r="BE3581">
        <v>2</v>
      </c>
    </row>
    <row r="3582" spans="1:57" x14ac:dyDescent="0.25">
      <c r="A3582" s="179">
        <f t="shared" si="55"/>
        <v>24624</v>
      </c>
      <c r="B3582" t="s">
        <v>1923</v>
      </c>
      <c r="C3582">
        <v>73108042</v>
      </c>
      <c r="D3582">
        <v>144105</v>
      </c>
      <c r="E3582">
        <v>4</v>
      </c>
      <c r="F3582">
        <v>550025034</v>
      </c>
      <c r="G3582" s="180">
        <v>44186</v>
      </c>
      <c r="H3582" s="180">
        <v>45321</v>
      </c>
      <c r="I3582">
        <v>0</v>
      </c>
      <c r="J3582">
        <v>1</v>
      </c>
      <c r="K3582">
        <v>28</v>
      </c>
      <c r="L3582">
        <v>30</v>
      </c>
      <c r="M3582">
        <v>2</v>
      </c>
      <c r="N3582" s="170">
        <v>22490513</v>
      </c>
      <c r="O3582" s="170">
        <v>24960000</v>
      </c>
      <c r="P3582" s="178">
        <v>150000</v>
      </c>
      <c r="Q3582" s="178">
        <v>5767</v>
      </c>
      <c r="R3582" s="178">
        <v>41565</v>
      </c>
      <c r="S3582">
        <v>0</v>
      </c>
      <c r="T3582">
        <v>0</v>
      </c>
      <c r="U3582">
        <v>0</v>
      </c>
      <c r="W3582">
        <v>0</v>
      </c>
      <c r="X3582">
        <v>0</v>
      </c>
      <c r="Y3582">
        <v>0</v>
      </c>
      <c r="AB3582" s="180">
        <v>44285</v>
      </c>
      <c r="AC3582">
        <v>1</v>
      </c>
      <c r="AD3582" t="s">
        <v>1922</v>
      </c>
      <c r="AE3582">
        <v>1</v>
      </c>
      <c r="AF3582">
        <v>30</v>
      </c>
      <c r="AG3582">
        <v>0</v>
      </c>
      <c r="AN3582">
        <v>1</v>
      </c>
      <c r="AO3582">
        <v>1</v>
      </c>
      <c r="AR3582" s="178">
        <v>16941</v>
      </c>
      <c r="AS3582" t="s">
        <v>1921</v>
      </c>
      <c r="AT3582">
        <v>0</v>
      </c>
      <c r="AU3582">
        <v>0</v>
      </c>
      <c r="AV3582">
        <v>890480123</v>
      </c>
      <c r="AW3582" t="s">
        <v>1920</v>
      </c>
      <c r="AX3582">
        <v>5</v>
      </c>
      <c r="BC3582">
        <v>2</v>
      </c>
      <c r="BD3582">
        <v>7</v>
      </c>
      <c r="BE3582">
        <v>2</v>
      </c>
    </row>
    <row r="3583" spans="1:57" x14ac:dyDescent="0.25">
      <c r="A3583" s="179">
        <f t="shared" si="55"/>
        <v>100357</v>
      </c>
      <c r="B3583" t="s">
        <v>1923</v>
      </c>
      <c r="C3583">
        <v>73108042</v>
      </c>
      <c r="D3583">
        <v>144105</v>
      </c>
      <c r="E3583">
        <v>4</v>
      </c>
      <c r="F3583">
        <v>550025219</v>
      </c>
      <c r="G3583" s="180">
        <v>44220</v>
      </c>
      <c r="H3583" s="180">
        <v>45350</v>
      </c>
      <c r="I3583">
        <v>0</v>
      </c>
      <c r="J3583">
        <v>1</v>
      </c>
      <c r="K3583">
        <v>2</v>
      </c>
      <c r="L3583">
        <v>30</v>
      </c>
      <c r="M3583">
        <v>2</v>
      </c>
      <c r="N3583" s="170">
        <v>22490513</v>
      </c>
      <c r="O3583" s="170">
        <v>24960000</v>
      </c>
      <c r="P3583" s="178">
        <v>180000</v>
      </c>
      <c r="Q3583" s="178">
        <v>6920</v>
      </c>
      <c r="R3583" s="178">
        <v>169400</v>
      </c>
      <c r="S3583">
        <v>0</v>
      </c>
      <c r="T3583">
        <v>0</v>
      </c>
      <c r="U3583">
        <v>0</v>
      </c>
      <c r="W3583">
        <v>0</v>
      </c>
      <c r="X3583">
        <v>0</v>
      </c>
      <c r="Y3583">
        <v>0</v>
      </c>
      <c r="AB3583" s="180">
        <v>44285</v>
      </c>
      <c r="AC3583">
        <v>1</v>
      </c>
      <c r="AD3583" t="s">
        <v>1922</v>
      </c>
      <c r="AE3583">
        <v>1</v>
      </c>
      <c r="AF3583">
        <v>30</v>
      </c>
      <c r="AG3583">
        <v>0</v>
      </c>
      <c r="AN3583">
        <v>1</v>
      </c>
      <c r="AO3583">
        <v>1</v>
      </c>
      <c r="AR3583" s="178">
        <v>69043</v>
      </c>
      <c r="AS3583" t="s">
        <v>1921</v>
      </c>
      <c r="AT3583">
        <v>0</v>
      </c>
      <c r="AU3583">
        <v>0</v>
      </c>
      <c r="AV3583">
        <v>890480123</v>
      </c>
      <c r="AW3583" t="s">
        <v>1920</v>
      </c>
      <c r="AX3583">
        <v>5</v>
      </c>
      <c r="BC3583">
        <v>2</v>
      </c>
      <c r="BD3583">
        <v>7</v>
      </c>
      <c r="BE3583">
        <v>2</v>
      </c>
    </row>
    <row r="3584" spans="1:57" x14ac:dyDescent="0.25">
      <c r="A3584" s="179">
        <f t="shared" si="55"/>
        <v>111507</v>
      </c>
      <c r="B3584" t="s">
        <v>1923</v>
      </c>
      <c r="C3584">
        <v>73108042</v>
      </c>
      <c r="D3584">
        <v>144105</v>
      </c>
      <c r="E3584">
        <v>4</v>
      </c>
      <c r="F3584">
        <v>550025223</v>
      </c>
      <c r="G3584" s="180">
        <v>44221</v>
      </c>
      <c r="H3584" s="180">
        <v>45350</v>
      </c>
      <c r="I3584">
        <v>0</v>
      </c>
      <c r="J3584">
        <v>1</v>
      </c>
      <c r="K3584">
        <v>2</v>
      </c>
      <c r="L3584">
        <v>30</v>
      </c>
      <c r="M3584">
        <v>2</v>
      </c>
      <c r="N3584" s="170">
        <v>22490513</v>
      </c>
      <c r="O3584" s="170">
        <v>24960000</v>
      </c>
      <c r="P3584" s="178">
        <v>200000</v>
      </c>
      <c r="Q3584" s="178">
        <v>7689</v>
      </c>
      <c r="R3584" s="178">
        <v>188222</v>
      </c>
      <c r="S3584">
        <v>0</v>
      </c>
      <c r="T3584">
        <v>0</v>
      </c>
      <c r="U3584">
        <v>0</v>
      </c>
      <c r="W3584">
        <v>0</v>
      </c>
      <c r="X3584">
        <v>0</v>
      </c>
      <c r="Y3584">
        <v>0</v>
      </c>
      <c r="AB3584" s="180">
        <v>44285</v>
      </c>
      <c r="AC3584">
        <v>1</v>
      </c>
      <c r="AD3584" t="s">
        <v>1922</v>
      </c>
      <c r="AE3584">
        <v>1</v>
      </c>
      <c r="AF3584">
        <v>30</v>
      </c>
      <c r="AG3584">
        <v>0</v>
      </c>
      <c r="AN3584">
        <v>1</v>
      </c>
      <c r="AO3584">
        <v>1</v>
      </c>
      <c r="AR3584" s="178">
        <v>76715</v>
      </c>
      <c r="AS3584" t="s">
        <v>1921</v>
      </c>
      <c r="AT3584">
        <v>0</v>
      </c>
      <c r="AU3584">
        <v>0</v>
      </c>
      <c r="AV3584">
        <v>890480123</v>
      </c>
      <c r="AW3584" t="s">
        <v>1920</v>
      </c>
      <c r="AX3584">
        <v>5</v>
      </c>
      <c r="BC3584">
        <v>2</v>
      </c>
      <c r="BD3584">
        <v>7</v>
      </c>
      <c r="BE3584">
        <v>2</v>
      </c>
    </row>
    <row r="3585" spans="1:57" x14ac:dyDescent="0.25">
      <c r="A3585" s="179">
        <f t="shared" si="55"/>
        <v>27877</v>
      </c>
      <c r="B3585" t="s">
        <v>1923</v>
      </c>
      <c r="C3585">
        <v>73108042</v>
      </c>
      <c r="D3585">
        <v>144105</v>
      </c>
      <c r="E3585">
        <v>4</v>
      </c>
      <c r="F3585">
        <v>550025242</v>
      </c>
      <c r="G3585" s="180">
        <v>44225</v>
      </c>
      <c r="H3585" s="180">
        <v>45350</v>
      </c>
      <c r="I3585">
        <v>0</v>
      </c>
      <c r="J3585">
        <v>1</v>
      </c>
      <c r="K3585">
        <v>2</v>
      </c>
      <c r="L3585">
        <v>30</v>
      </c>
      <c r="M3585">
        <v>2</v>
      </c>
      <c r="N3585" s="170">
        <v>22490513</v>
      </c>
      <c r="O3585" s="170">
        <v>24960000</v>
      </c>
      <c r="P3585" s="178">
        <v>50000</v>
      </c>
      <c r="Q3585" s="178">
        <v>1922</v>
      </c>
      <c r="R3585" s="178">
        <v>47056</v>
      </c>
      <c r="S3585">
        <v>0</v>
      </c>
      <c r="T3585">
        <v>0</v>
      </c>
      <c r="U3585">
        <v>0</v>
      </c>
      <c r="W3585">
        <v>0</v>
      </c>
      <c r="X3585">
        <v>0</v>
      </c>
      <c r="Y3585">
        <v>0</v>
      </c>
      <c r="AB3585" s="180">
        <v>44285</v>
      </c>
      <c r="AC3585">
        <v>1</v>
      </c>
      <c r="AD3585" t="s">
        <v>1922</v>
      </c>
      <c r="AE3585">
        <v>1</v>
      </c>
      <c r="AF3585">
        <v>30</v>
      </c>
      <c r="AG3585">
        <v>0</v>
      </c>
      <c r="AN3585">
        <v>1</v>
      </c>
      <c r="AO3585">
        <v>1</v>
      </c>
      <c r="AR3585" s="178">
        <v>19179</v>
      </c>
      <c r="AS3585" t="s">
        <v>1921</v>
      </c>
      <c r="AT3585">
        <v>0</v>
      </c>
      <c r="AU3585">
        <v>0</v>
      </c>
      <c r="AV3585">
        <v>890480123</v>
      </c>
      <c r="AW3585" t="s">
        <v>1920</v>
      </c>
      <c r="AX3585">
        <v>5</v>
      </c>
      <c r="BC3585">
        <v>2</v>
      </c>
      <c r="BD3585">
        <v>7</v>
      </c>
      <c r="BE3585">
        <v>2</v>
      </c>
    </row>
    <row r="3586" spans="1:57" x14ac:dyDescent="0.25">
      <c r="A3586" s="179">
        <f t="shared" ref="A3586:A3649" si="56">IF(+R3586&gt;AR3586,R3586-AR3586,0)</f>
        <v>51360</v>
      </c>
      <c r="B3586" t="s">
        <v>1923</v>
      </c>
      <c r="C3586">
        <v>73108042</v>
      </c>
      <c r="D3586">
        <v>144105</v>
      </c>
      <c r="E3586">
        <v>4</v>
      </c>
      <c r="F3586">
        <v>550025247</v>
      </c>
      <c r="G3586" s="180">
        <v>44226</v>
      </c>
      <c r="H3586" s="180">
        <v>45321</v>
      </c>
      <c r="I3586">
        <v>0</v>
      </c>
      <c r="J3586">
        <v>1</v>
      </c>
      <c r="K3586">
        <v>27</v>
      </c>
      <c r="L3586">
        <v>30</v>
      </c>
      <c r="M3586">
        <v>2</v>
      </c>
      <c r="N3586" s="170">
        <v>22490513</v>
      </c>
      <c r="O3586" s="170">
        <v>24960000</v>
      </c>
      <c r="P3586" s="178">
        <v>300000</v>
      </c>
      <c r="Q3586" s="178">
        <v>11533</v>
      </c>
      <c r="R3586" s="178">
        <v>86695</v>
      </c>
      <c r="S3586">
        <v>0</v>
      </c>
      <c r="T3586">
        <v>0</v>
      </c>
      <c r="U3586">
        <v>0</v>
      </c>
      <c r="W3586">
        <v>0</v>
      </c>
      <c r="X3586">
        <v>0</v>
      </c>
      <c r="Y3586">
        <v>0</v>
      </c>
      <c r="AB3586" s="180">
        <v>44285</v>
      </c>
      <c r="AC3586">
        <v>1</v>
      </c>
      <c r="AD3586" t="s">
        <v>1922</v>
      </c>
      <c r="AE3586">
        <v>1</v>
      </c>
      <c r="AF3586">
        <v>30</v>
      </c>
      <c r="AG3586">
        <v>0</v>
      </c>
      <c r="AN3586">
        <v>1</v>
      </c>
      <c r="AO3586">
        <v>1</v>
      </c>
      <c r="AR3586" s="178">
        <v>35335</v>
      </c>
      <c r="AS3586" t="s">
        <v>1921</v>
      </c>
      <c r="AT3586">
        <v>0</v>
      </c>
      <c r="AU3586">
        <v>0</v>
      </c>
      <c r="AV3586">
        <v>890480123</v>
      </c>
      <c r="AW3586" t="s">
        <v>1920</v>
      </c>
      <c r="AX3586">
        <v>5</v>
      </c>
      <c r="BC3586">
        <v>2</v>
      </c>
      <c r="BD3586">
        <v>7</v>
      </c>
      <c r="BE3586">
        <v>2</v>
      </c>
    </row>
    <row r="3587" spans="1:57" x14ac:dyDescent="0.25">
      <c r="A3587" s="179">
        <f t="shared" si="56"/>
        <v>3554</v>
      </c>
      <c r="B3587" t="s">
        <v>1923</v>
      </c>
      <c r="C3587">
        <v>73108042</v>
      </c>
      <c r="D3587">
        <v>144105</v>
      </c>
      <c r="E3587">
        <v>4</v>
      </c>
      <c r="F3587">
        <v>550025554</v>
      </c>
      <c r="G3587" s="180">
        <v>44255</v>
      </c>
      <c r="H3587" s="180">
        <v>44316</v>
      </c>
      <c r="I3587">
        <v>0</v>
      </c>
      <c r="J3587">
        <v>1</v>
      </c>
      <c r="K3587">
        <v>0</v>
      </c>
      <c r="L3587">
        <v>30</v>
      </c>
      <c r="M3587">
        <v>2</v>
      </c>
      <c r="N3587">
        <v>0</v>
      </c>
      <c r="O3587">
        <v>0</v>
      </c>
      <c r="P3587" s="178">
        <v>6000</v>
      </c>
      <c r="Q3587" s="178">
        <v>6000</v>
      </c>
      <c r="R3587" s="178">
        <v>6000</v>
      </c>
      <c r="S3587">
        <v>0</v>
      </c>
      <c r="T3587">
        <v>0</v>
      </c>
      <c r="U3587">
        <v>0</v>
      </c>
      <c r="W3587">
        <v>0</v>
      </c>
      <c r="X3587">
        <v>0</v>
      </c>
      <c r="Y3587">
        <v>0</v>
      </c>
      <c r="AB3587" s="180">
        <v>44285</v>
      </c>
      <c r="AC3587">
        <v>1</v>
      </c>
      <c r="AD3587" t="s">
        <v>1922</v>
      </c>
      <c r="AE3587">
        <v>1</v>
      </c>
      <c r="AF3587">
        <v>30</v>
      </c>
      <c r="AG3587">
        <v>0</v>
      </c>
      <c r="AN3587">
        <v>1</v>
      </c>
      <c r="AO3587">
        <v>1</v>
      </c>
      <c r="AR3587" s="178">
        <v>2446</v>
      </c>
      <c r="AS3587" t="s">
        <v>1921</v>
      </c>
      <c r="AT3587">
        <v>0</v>
      </c>
      <c r="AU3587">
        <v>0</v>
      </c>
      <c r="AV3587">
        <v>890480123</v>
      </c>
      <c r="AW3587" t="s">
        <v>1920</v>
      </c>
      <c r="AX3587">
        <v>5</v>
      </c>
      <c r="BC3587">
        <v>2</v>
      </c>
      <c r="BD3587">
        <v>7</v>
      </c>
      <c r="BE3587">
        <v>2</v>
      </c>
    </row>
    <row r="3588" spans="1:57" x14ac:dyDescent="0.25">
      <c r="A3588" s="179">
        <f t="shared" si="56"/>
        <v>351999</v>
      </c>
      <c r="B3588" t="s">
        <v>1923</v>
      </c>
      <c r="C3588">
        <v>73108042</v>
      </c>
      <c r="D3588">
        <v>144105</v>
      </c>
      <c r="E3588">
        <v>4</v>
      </c>
      <c r="F3588">
        <v>550025594</v>
      </c>
      <c r="G3588" s="180">
        <v>44269</v>
      </c>
      <c r="H3588" s="180">
        <v>45381</v>
      </c>
      <c r="I3588">
        <v>0</v>
      </c>
      <c r="J3588">
        <v>1</v>
      </c>
      <c r="K3588">
        <v>0</v>
      </c>
      <c r="L3588">
        <v>30</v>
      </c>
      <c r="M3588">
        <v>2</v>
      </c>
      <c r="N3588" s="170">
        <v>22490513</v>
      </c>
      <c r="O3588" s="170">
        <v>24960000</v>
      </c>
      <c r="P3588" s="178">
        <v>600000</v>
      </c>
      <c r="Q3588" s="178">
        <v>23066</v>
      </c>
      <c r="R3588" s="178">
        <v>594167</v>
      </c>
      <c r="S3588">
        <v>0</v>
      </c>
      <c r="T3588">
        <v>0</v>
      </c>
      <c r="U3588">
        <v>0</v>
      </c>
      <c r="W3588">
        <v>0</v>
      </c>
      <c r="X3588">
        <v>0</v>
      </c>
      <c r="Y3588">
        <v>0</v>
      </c>
      <c r="AB3588" s="180">
        <v>44285</v>
      </c>
      <c r="AC3588">
        <v>1</v>
      </c>
      <c r="AD3588" t="s">
        <v>1922</v>
      </c>
      <c r="AE3588">
        <v>1</v>
      </c>
      <c r="AF3588">
        <v>30</v>
      </c>
      <c r="AG3588">
        <v>0</v>
      </c>
      <c r="AN3588">
        <v>1</v>
      </c>
      <c r="AO3588">
        <v>1</v>
      </c>
      <c r="AR3588" s="178">
        <v>242168</v>
      </c>
      <c r="AS3588" t="s">
        <v>1921</v>
      </c>
      <c r="AT3588">
        <v>0</v>
      </c>
      <c r="AU3588">
        <v>0</v>
      </c>
      <c r="AV3588">
        <v>890480123</v>
      </c>
      <c r="AW3588" t="s">
        <v>1920</v>
      </c>
      <c r="AX3588">
        <v>5</v>
      </c>
      <c r="BC3588">
        <v>2</v>
      </c>
      <c r="BD3588">
        <v>7</v>
      </c>
      <c r="BE3588">
        <v>2</v>
      </c>
    </row>
    <row r="3589" spans="1:57" x14ac:dyDescent="0.25">
      <c r="A3589" s="179">
        <f t="shared" si="56"/>
        <v>355454</v>
      </c>
      <c r="B3589" t="s">
        <v>1923</v>
      </c>
      <c r="C3589">
        <v>73108042</v>
      </c>
      <c r="D3589">
        <v>144105</v>
      </c>
      <c r="E3589">
        <v>4</v>
      </c>
      <c r="F3589">
        <v>550025595</v>
      </c>
      <c r="G3589" s="180">
        <v>44269</v>
      </c>
      <c r="H3589" s="180">
        <v>45381</v>
      </c>
      <c r="I3589">
        <v>0</v>
      </c>
      <c r="J3589">
        <v>1</v>
      </c>
      <c r="K3589">
        <v>0</v>
      </c>
      <c r="L3589">
        <v>30</v>
      </c>
      <c r="M3589">
        <v>2</v>
      </c>
      <c r="N3589" s="170">
        <v>22490513</v>
      </c>
      <c r="O3589" s="170">
        <v>24960000</v>
      </c>
      <c r="P3589" s="178">
        <v>600000</v>
      </c>
      <c r="Q3589" s="178">
        <v>23066</v>
      </c>
      <c r="R3589" s="178">
        <v>600000</v>
      </c>
      <c r="S3589">
        <v>0</v>
      </c>
      <c r="T3589">
        <v>0</v>
      </c>
      <c r="U3589">
        <v>0</v>
      </c>
      <c r="W3589">
        <v>0</v>
      </c>
      <c r="X3589">
        <v>0</v>
      </c>
      <c r="Y3589">
        <v>0</v>
      </c>
      <c r="AB3589" s="180">
        <v>44285</v>
      </c>
      <c r="AC3589">
        <v>1</v>
      </c>
      <c r="AD3589" t="s">
        <v>1922</v>
      </c>
      <c r="AE3589">
        <v>1</v>
      </c>
      <c r="AF3589">
        <v>30</v>
      </c>
      <c r="AG3589">
        <v>0</v>
      </c>
      <c r="AN3589">
        <v>1</v>
      </c>
      <c r="AO3589">
        <v>1</v>
      </c>
      <c r="AR3589" s="178">
        <v>244546</v>
      </c>
      <c r="AS3589" t="s">
        <v>1921</v>
      </c>
      <c r="AT3589">
        <v>0</v>
      </c>
      <c r="AU3589">
        <v>0</v>
      </c>
      <c r="AV3589">
        <v>890480123</v>
      </c>
      <c r="AW3589" t="s">
        <v>1920</v>
      </c>
      <c r="AX3589">
        <v>5</v>
      </c>
      <c r="BC3589">
        <v>2</v>
      </c>
      <c r="BD3589">
        <v>7</v>
      </c>
      <c r="BE3589">
        <v>2</v>
      </c>
    </row>
    <row r="3590" spans="1:57" x14ac:dyDescent="0.25">
      <c r="A3590" s="179">
        <f t="shared" si="56"/>
        <v>207348</v>
      </c>
      <c r="B3590" t="s">
        <v>1923</v>
      </c>
      <c r="C3590">
        <v>73108042</v>
      </c>
      <c r="D3590">
        <v>144105</v>
      </c>
      <c r="E3590">
        <v>4</v>
      </c>
      <c r="F3590">
        <v>550025596</v>
      </c>
      <c r="G3590" s="180">
        <v>44269</v>
      </c>
      <c r="H3590" s="180">
        <v>45381</v>
      </c>
      <c r="I3590">
        <v>0</v>
      </c>
      <c r="J3590">
        <v>1</v>
      </c>
      <c r="K3590">
        <v>0</v>
      </c>
      <c r="L3590">
        <v>30</v>
      </c>
      <c r="M3590">
        <v>2</v>
      </c>
      <c r="N3590" s="170">
        <v>22490513</v>
      </c>
      <c r="O3590" s="170">
        <v>24960000</v>
      </c>
      <c r="P3590" s="178">
        <v>350000</v>
      </c>
      <c r="Q3590" s="178">
        <v>13455</v>
      </c>
      <c r="R3590" s="178">
        <v>350000</v>
      </c>
      <c r="S3590">
        <v>0</v>
      </c>
      <c r="T3590">
        <v>0</v>
      </c>
      <c r="U3590">
        <v>0</v>
      </c>
      <c r="W3590">
        <v>0</v>
      </c>
      <c r="X3590">
        <v>0</v>
      </c>
      <c r="Y3590">
        <v>0</v>
      </c>
      <c r="AB3590" s="180">
        <v>44285</v>
      </c>
      <c r="AC3590">
        <v>1</v>
      </c>
      <c r="AD3590" t="s">
        <v>1922</v>
      </c>
      <c r="AE3590">
        <v>1</v>
      </c>
      <c r="AF3590">
        <v>30</v>
      </c>
      <c r="AG3590">
        <v>0</v>
      </c>
      <c r="AN3590">
        <v>1</v>
      </c>
      <c r="AO3590">
        <v>1</v>
      </c>
      <c r="AR3590" s="178">
        <v>142652</v>
      </c>
      <c r="AS3590" t="s">
        <v>1921</v>
      </c>
      <c r="AT3590">
        <v>0</v>
      </c>
      <c r="AU3590">
        <v>0</v>
      </c>
      <c r="AV3590">
        <v>890480123</v>
      </c>
      <c r="AW3590" t="s">
        <v>1920</v>
      </c>
      <c r="AX3590">
        <v>5</v>
      </c>
      <c r="BC3590">
        <v>2</v>
      </c>
      <c r="BD3590">
        <v>7</v>
      </c>
      <c r="BE3590">
        <v>2</v>
      </c>
    </row>
    <row r="3591" spans="1:57" x14ac:dyDescent="0.25">
      <c r="A3591" s="179">
        <f t="shared" si="56"/>
        <v>3554</v>
      </c>
      <c r="B3591" t="s">
        <v>1923</v>
      </c>
      <c r="C3591">
        <v>73108042</v>
      </c>
      <c r="D3591">
        <v>144105</v>
      </c>
      <c r="E3591">
        <v>4</v>
      </c>
      <c r="F3591">
        <v>550025740</v>
      </c>
      <c r="G3591" s="180">
        <v>44286</v>
      </c>
      <c r="H3591" s="180">
        <v>44346</v>
      </c>
      <c r="I3591">
        <v>0</v>
      </c>
      <c r="J3591">
        <v>1</v>
      </c>
      <c r="K3591">
        <v>0</v>
      </c>
      <c r="L3591">
        <v>30</v>
      </c>
      <c r="M3591">
        <v>2</v>
      </c>
      <c r="N3591">
        <v>0</v>
      </c>
      <c r="O3591">
        <v>0</v>
      </c>
      <c r="P3591" s="178">
        <v>6000</v>
      </c>
      <c r="Q3591" s="178">
        <v>6000</v>
      </c>
      <c r="R3591" s="178">
        <v>6000</v>
      </c>
      <c r="S3591">
        <v>0</v>
      </c>
      <c r="T3591">
        <v>0</v>
      </c>
      <c r="U3591">
        <v>0</v>
      </c>
      <c r="W3591">
        <v>0</v>
      </c>
      <c r="X3591">
        <v>0</v>
      </c>
      <c r="Y3591">
        <v>0</v>
      </c>
      <c r="AB3591" s="180">
        <v>44286</v>
      </c>
      <c r="AC3591">
        <v>1</v>
      </c>
      <c r="AD3591" t="s">
        <v>1922</v>
      </c>
      <c r="AE3591">
        <v>1</v>
      </c>
      <c r="AF3591">
        <v>30</v>
      </c>
      <c r="AG3591">
        <v>0</v>
      </c>
      <c r="AN3591">
        <v>1</v>
      </c>
      <c r="AO3591">
        <v>1</v>
      </c>
      <c r="AR3591" s="178">
        <v>2446</v>
      </c>
      <c r="AS3591" t="s">
        <v>1921</v>
      </c>
      <c r="AT3591">
        <v>0</v>
      </c>
      <c r="AU3591">
        <v>0</v>
      </c>
      <c r="AV3591">
        <v>890480123</v>
      </c>
      <c r="AW3591" t="s">
        <v>1920</v>
      </c>
      <c r="AX3591">
        <v>5</v>
      </c>
      <c r="BC3591">
        <v>2</v>
      </c>
      <c r="BD3591">
        <v>7</v>
      </c>
      <c r="BE3591">
        <v>2</v>
      </c>
    </row>
    <row r="3592" spans="1:57" x14ac:dyDescent="0.25">
      <c r="A3592" s="179">
        <f t="shared" si="56"/>
        <v>0</v>
      </c>
      <c r="B3592" t="s">
        <v>1923</v>
      </c>
      <c r="C3592">
        <v>73110028</v>
      </c>
      <c r="D3592">
        <v>144105</v>
      </c>
      <c r="E3592">
        <v>4</v>
      </c>
      <c r="F3592">
        <v>15354</v>
      </c>
      <c r="G3592" s="180">
        <v>43529</v>
      </c>
      <c r="H3592" s="180">
        <v>44625</v>
      </c>
      <c r="I3592">
        <v>0</v>
      </c>
      <c r="J3592">
        <v>1</v>
      </c>
      <c r="K3592">
        <v>25</v>
      </c>
      <c r="L3592">
        <v>30</v>
      </c>
      <c r="M3592">
        <v>2</v>
      </c>
      <c r="N3592" s="170">
        <v>17726461</v>
      </c>
      <c r="O3592" s="170">
        <v>19240000</v>
      </c>
      <c r="P3592" s="178">
        <v>30000000</v>
      </c>
      <c r="Q3592" s="178">
        <v>1080460</v>
      </c>
      <c r="R3592" s="178">
        <v>10703387</v>
      </c>
      <c r="S3592">
        <v>0</v>
      </c>
      <c r="T3592">
        <v>0</v>
      </c>
      <c r="U3592">
        <v>0</v>
      </c>
      <c r="W3592">
        <v>0</v>
      </c>
      <c r="X3592">
        <v>0</v>
      </c>
      <c r="Y3592">
        <v>0</v>
      </c>
      <c r="AB3592" s="180">
        <v>44285</v>
      </c>
      <c r="AC3592">
        <v>1</v>
      </c>
      <c r="AD3592" t="s">
        <v>1922</v>
      </c>
      <c r="AE3592">
        <v>1</v>
      </c>
      <c r="AF3592">
        <v>30</v>
      </c>
      <c r="AG3592">
        <v>0</v>
      </c>
      <c r="AN3592">
        <v>1</v>
      </c>
      <c r="AO3592">
        <v>1</v>
      </c>
      <c r="AR3592" s="178">
        <v>21177470</v>
      </c>
      <c r="AS3592" t="s">
        <v>1921</v>
      </c>
      <c r="AT3592">
        <v>0</v>
      </c>
      <c r="AU3592">
        <v>0</v>
      </c>
      <c r="AV3592">
        <v>890480123</v>
      </c>
      <c r="AW3592" t="s">
        <v>1920</v>
      </c>
      <c r="AX3592">
        <v>5</v>
      </c>
      <c r="BC3592">
        <v>1</v>
      </c>
      <c r="BD3592">
        <v>7</v>
      </c>
      <c r="BE3592">
        <v>2</v>
      </c>
    </row>
    <row r="3593" spans="1:57" x14ac:dyDescent="0.25">
      <c r="A3593" s="179">
        <f t="shared" si="56"/>
        <v>0</v>
      </c>
      <c r="B3593" t="s">
        <v>1923</v>
      </c>
      <c r="C3593">
        <v>73110028</v>
      </c>
      <c r="D3593">
        <v>144105</v>
      </c>
      <c r="E3593">
        <v>4</v>
      </c>
      <c r="F3593">
        <v>18225</v>
      </c>
      <c r="G3593" s="180">
        <v>44257</v>
      </c>
      <c r="H3593" s="180">
        <v>44377</v>
      </c>
      <c r="I3593">
        <v>0</v>
      </c>
      <c r="J3593">
        <v>1</v>
      </c>
      <c r="K3593">
        <v>1</v>
      </c>
      <c r="L3593">
        <v>30</v>
      </c>
      <c r="M3593">
        <v>2</v>
      </c>
      <c r="N3593" s="170">
        <v>13121400</v>
      </c>
      <c r="O3593" s="170">
        <v>13940000</v>
      </c>
      <c r="P3593" s="178">
        <v>1500000</v>
      </c>
      <c r="Q3593" s="178">
        <v>16402</v>
      </c>
      <c r="R3593" s="178">
        <v>1483598</v>
      </c>
      <c r="S3593">
        <v>0</v>
      </c>
      <c r="T3593">
        <v>0</v>
      </c>
      <c r="U3593">
        <v>0</v>
      </c>
      <c r="W3593">
        <v>0</v>
      </c>
      <c r="X3593">
        <v>0</v>
      </c>
      <c r="Y3593">
        <v>0</v>
      </c>
      <c r="Z3593">
        <v>1500000</v>
      </c>
      <c r="AA3593">
        <v>6</v>
      </c>
      <c r="AB3593" s="180">
        <v>44285</v>
      </c>
      <c r="AC3593">
        <v>1</v>
      </c>
      <c r="AD3593" t="s">
        <v>1922</v>
      </c>
      <c r="AE3593">
        <v>1</v>
      </c>
      <c r="AF3593">
        <v>30</v>
      </c>
      <c r="AG3593">
        <v>0</v>
      </c>
      <c r="AN3593">
        <v>1</v>
      </c>
      <c r="AO3593">
        <v>1</v>
      </c>
      <c r="AR3593" s="178">
        <v>2935412</v>
      </c>
      <c r="AS3593" t="s">
        <v>1921</v>
      </c>
      <c r="AT3593">
        <v>0</v>
      </c>
      <c r="AU3593">
        <v>0</v>
      </c>
      <c r="AV3593">
        <v>890480123</v>
      </c>
      <c r="AW3593" t="s">
        <v>1920</v>
      </c>
      <c r="AX3593">
        <v>5</v>
      </c>
      <c r="BC3593">
        <v>1</v>
      </c>
      <c r="BD3593">
        <v>7</v>
      </c>
      <c r="BE3593">
        <v>2</v>
      </c>
    </row>
    <row r="3594" spans="1:57" x14ac:dyDescent="0.25">
      <c r="A3594" s="179">
        <f t="shared" si="56"/>
        <v>0</v>
      </c>
      <c r="B3594" t="s">
        <v>1923</v>
      </c>
      <c r="C3594">
        <v>73110028</v>
      </c>
      <c r="D3594">
        <v>144105</v>
      </c>
      <c r="E3594">
        <v>4</v>
      </c>
      <c r="F3594">
        <v>550000618</v>
      </c>
      <c r="G3594" s="180">
        <v>41867</v>
      </c>
      <c r="H3594" s="180">
        <v>45290</v>
      </c>
      <c r="I3594">
        <v>0</v>
      </c>
      <c r="J3594">
        <v>1</v>
      </c>
      <c r="K3594">
        <v>3</v>
      </c>
      <c r="L3594">
        <v>30</v>
      </c>
      <c r="M3594">
        <v>2</v>
      </c>
      <c r="N3594" s="170">
        <v>21474970</v>
      </c>
      <c r="O3594" s="170">
        <v>23720000</v>
      </c>
      <c r="P3594" s="178">
        <v>3323</v>
      </c>
      <c r="Q3594" s="178">
        <v>126</v>
      </c>
      <c r="R3594" s="178">
        <v>3119</v>
      </c>
      <c r="S3594">
        <v>0</v>
      </c>
      <c r="T3594">
        <v>0</v>
      </c>
      <c r="U3594">
        <v>0</v>
      </c>
      <c r="W3594">
        <v>0</v>
      </c>
      <c r="X3594">
        <v>0</v>
      </c>
      <c r="Y3594">
        <v>0</v>
      </c>
      <c r="AB3594" s="180">
        <v>44285</v>
      </c>
      <c r="AC3594">
        <v>1</v>
      </c>
      <c r="AD3594" t="s">
        <v>1922</v>
      </c>
      <c r="AE3594">
        <v>1</v>
      </c>
      <c r="AF3594">
        <v>30</v>
      </c>
      <c r="AG3594">
        <v>0</v>
      </c>
      <c r="AN3594">
        <v>1</v>
      </c>
      <c r="AO3594">
        <v>1</v>
      </c>
      <c r="AR3594" s="178">
        <v>6171</v>
      </c>
      <c r="AS3594" t="s">
        <v>1921</v>
      </c>
      <c r="AT3594">
        <v>0</v>
      </c>
      <c r="AU3594">
        <v>0</v>
      </c>
      <c r="AV3594">
        <v>890480123</v>
      </c>
      <c r="AW3594" t="s">
        <v>1920</v>
      </c>
      <c r="AX3594">
        <v>5</v>
      </c>
      <c r="BC3594">
        <v>2</v>
      </c>
      <c r="BD3594">
        <v>7</v>
      </c>
      <c r="BE3594">
        <v>2</v>
      </c>
    </row>
    <row r="3595" spans="1:57" x14ac:dyDescent="0.25">
      <c r="A3595" s="179">
        <f t="shared" si="56"/>
        <v>0</v>
      </c>
      <c r="B3595" t="s">
        <v>1923</v>
      </c>
      <c r="C3595">
        <v>73110028</v>
      </c>
      <c r="D3595">
        <v>144105</v>
      </c>
      <c r="E3595">
        <v>4</v>
      </c>
      <c r="F3595">
        <v>550000664</v>
      </c>
      <c r="G3595" s="180">
        <v>41872</v>
      </c>
      <c r="H3595" s="180">
        <v>45260</v>
      </c>
      <c r="I3595">
        <v>0</v>
      </c>
      <c r="J3595">
        <v>1</v>
      </c>
      <c r="K3595">
        <v>4</v>
      </c>
      <c r="L3595">
        <v>30</v>
      </c>
      <c r="M3595">
        <v>2</v>
      </c>
      <c r="N3595" s="170">
        <v>21474970</v>
      </c>
      <c r="O3595" s="170">
        <v>23720000</v>
      </c>
      <c r="P3595" s="178">
        <v>34387</v>
      </c>
      <c r="Q3595" s="178">
        <v>1304</v>
      </c>
      <c r="R3595" s="178">
        <v>31549</v>
      </c>
      <c r="S3595">
        <v>0</v>
      </c>
      <c r="T3595">
        <v>0</v>
      </c>
      <c r="U3595">
        <v>0</v>
      </c>
      <c r="W3595">
        <v>0</v>
      </c>
      <c r="X3595">
        <v>0</v>
      </c>
      <c r="Y3595">
        <v>0</v>
      </c>
      <c r="AB3595" s="180">
        <v>44285</v>
      </c>
      <c r="AC3595">
        <v>1</v>
      </c>
      <c r="AD3595" t="s">
        <v>1922</v>
      </c>
      <c r="AE3595">
        <v>1</v>
      </c>
      <c r="AF3595">
        <v>30</v>
      </c>
      <c r="AG3595">
        <v>0</v>
      </c>
      <c r="AN3595">
        <v>1</v>
      </c>
      <c r="AO3595">
        <v>1</v>
      </c>
      <c r="AR3595" s="178">
        <v>62422</v>
      </c>
      <c r="AS3595" t="s">
        <v>1921</v>
      </c>
      <c r="AT3595">
        <v>0</v>
      </c>
      <c r="AU3595">
        <v>0</v>
      </c>
      <c r="AV3595">
        <v>890480123</v>
      </c>
      <c r="AW3595" t="s">
        <v>1920</v>
      </c>
      <c r="AX3595">
        <v>5</v>
      </c>
      <c r="BC3595">
        <v>2</v>
      </c>
      <c r="BD3595">
        <v>7</v>
      </c>
      <c r="BE3595">
        <v>2</v>
      </c>
    </row>
    <row r="3596" spans="1:57" x14ac:dyDescent="0.25">
      <c r="A3596" s="179">
        <f t="shared" si="56"/>
        <v>0</v>
      </c>
      <c r="B3596" t="s">
        <v>1923</v>
      </c>
      <c r="C3596">
        <v>73110028</v>
      </c>
      <c r="D3596">
        <v>144105</v>
      </c>
      <c r="E3596">
        <v>4</v>
      </c>
      <c r="F3596">
        <v>550000706</v>
      </c>
      <c r="G3596" s="180">
        <v>41877</v>
      </c>
      <c r="H3596" s="180">
        <v>45260</v>
      </c>
      <c r="I3596">
        <v>0</v>
      </c>
      <c r="J3596">
        <v>1</v>
      </c>
      <c r="K3596">
        <v>4</v>
      </c>
      <c r="L3596">
        <v>30</v>
      </c>
      <c r="M3596">
        <v>2</v>
      </c>
      <c r="N3596" s="170">
        <v>21474970</v>
      </c>
      <c r="O3596" s="170">
        <v>23720000</v>
      </c>
      <c r="P3596" s="178">
        <v>5129</v>
      </c>
      <c r="Q3596" s="178">
        <v>194</v>
      </c>
      <c r="R3596" s="178">
        <v>4709</v>
      </c>
      <c r="S3596">
        <v>0</v>
      </c>
      <c r="T3596">
        <v>0</v>
      </c>
      <c r="U3596">
        <v>0</v>
      </c>
      <c r="W3596">
        <v>0</v>
      </c>
      <c r="X3596">
        <v>0</v>
      </c>
      <c r="Y3596">
        <v>0</v>
      </c>
      <c r="AB3596" s="180">
        <v>44285</v>
      </c>
      <c r="AC3596">
        <v>1</v>
      </c>
      <c r="AD3596" t="s">
        <v>1922</v>
      </c>
      <c r="AE3596">
        <v>1</v>
      </c>
      <c r="AF3596">
        <v>30</v>
      </c>
      <c r="AG3596">
        <v>0</v>
      </c>
      <c r="AN3596">
        <v>1</v>
      </c>
      <c r="AO3596">
        <v>1</v>
      </c>
      <c r="AR3596" s="178">
        <v>9317</v>
      </c>
      <c r="AS3596" t="s">
        <v>1921</v>
      </c>
      <c r="AT3596">
        <v>0</v>
      </c>
      <c r="AU3596">
        <v>0</v>
      </c>
      <c r="AV3596">
        <v>890480123</v>
      </c>
      <c r="AW3596" t="s">
        <v>1920</v>
      </c>
      <c r="AX3596">
        <v>5</v>
      </c>
      <c r="BC3596">
        <v>2</v>
      </c>
      <c r="BD3596">
        <v>7</v>
      </c>
      <c r="BE3596">
        <v>2</v>
      </c>
    </row>
    <row r="3597" spans="1:57" x14ac:dyDescent="0.25">
      <c r="A3597" s="179">
        <f t="shared" si="56"/>
        <v>0</v>
      </c>
      <c r="B3597" t="s">
        <v>1923</v>
      </c>
      <c r="C3597">
        <v>73110028</v>
      </c>
      <c r="D3597">
        <v>144105</v>
      </c>
      <c r="E3597">
        <v>4</v>
      </c>
      <c r="F3597">
        <v>550000708</v>
      </c>
      <c r="G3597" s="180">
        <v>41877</v>
      </c>
      <c r="H3597" s="180">
        <v>45260</v>
      </c>
      <c r="I3597">
        <v>0</v>
      </c>
      <c r="J3597">
        <v>1</v>
      </c>
      <c r="K3597">
        <v>4</v>
      </c>
      <c r="L3597">
        <v>30</v>
      </c>
      <c r="M3597">
        <v>2</v>
      </c>
      <c r="N3597" s="170">
        <v>21474970</v>
      </c>
      <c r="O3597" s="170">
        <v>23720000</v>
      </c>
      <c r="P3597" s="178">
        <v>11945</v>
      </c>
      <c r="Q3597" s="178">
        <v>453</v>
      </c>
      <c r="R3597" s="178">
        <v>10962</v>
      </c>
      <c r="S3597">
        <v>0</v>
      </c>
      <c r="T3597">
        <v>0</v>
      </c>
      <c r="U3597">
        <v>0</v>
      </c>
      <c r="W3597">
        <v>0</v>
      </c>
      <c r="X3597">
        <v>0</v>
      </c>
      <c r="Y3597">
        <v>0</v>
      </c>
      <c r="AB3597" s="180">
        <v>44285</v>
      </c>
      <c r="AC3597">
        <v>1</v>
      </c>
      <c r="AD3597" t="s">
        <v>1922</v>
      </c>
      <c r="AE3597">
        <v>1</v>
      </c>
      <c r="AF3597">
        <v>30</v>
      </c>
      <c r="AG3597">
        <v>0</v>
      </c>
      <c r="AN3597">
        <v>1</v>
      </c>
      <c r="AO3597">
        <v>1</v>
      </c>
      <c r="AR3597" s="178">
        <v>21689</v>
      </c>
      <c r="AS3597" t="s">
        <v>1921</v>
      </c>
      <c r="AT3597">
        <v>0</v>
      </c>
      <c r="AU3597">
        <v>0</v>
      </c>
      <c r="AV3597">
        <v>890480123</v>
      </c>
      <c r="AW3597" t="s">
        <v>1920</v>
      </c>
      <c r="AX3597">
        <v>5</v>
      </c>
      <c r="BC3597">
        <v>2</v>
      </c>
      <c r="BD3597">
        <v>7</v>
      </c>
      <c r="BE3597">
        <v>2</v>
      </c>
    </row>
    <row r="3598" spans="1:57" x14ac:dyDescent="0.25">
      <c r="A3598" s="179">
        <f t="shared" si="56"/>
        <v>0</v>
      </c>
      <c r="B3598" t="s">
        <v>1923</v>
      </c>
      <c r="C3598">
        <v>73110028</v>
      </c>
      <c r="D3598">
        <v>144105</v>
      </c>
      <c r="E3598">
        <v>4</v>
      </c>
      <c r="F3598">
        <v>550000712</v>
      </c>
      <c r="G3598" s="180">
        <v>41877</v>
      </c>
      <c r="H3598" s="180">
        <v>45260</v>
      </c>
      <c r="I3598">
        <v>0</v>
      </c>
      <c r="J3598">
        <v>1</v>
      </c>
      <c r="K3598">
        <v>4</v>
      </c>
      <c r="L3598">
        <v>30</v>
      </c>
      <c r="M3598">
        <v>2</v>
      </c>
      <c r="N3598" s="170">
        <v>21474970</v>
      </c>
      <c r="O3598" s="170">
        <v>23720000</v>
      </c>
      <c r="P3598" s="178">
        <v>7413</v>
      </c>
      <c r="Q3598" s="178">
        <v>281</v>
      </c>
      <c r="R3598" s="178">
        <v>6797</v>
      </c>
      <c r="S3598">
        <v>0</v>
      </c>
      <c r="T3598">
        <v>0</v>
      </c>
      <c r="U3598">
        <v>0</v>
      </c>
      <c r="W3598">
        <v>0</v>
      </c>
      <c r="X3598">
        <v>0</v>
      </c>
      <c r="Y3598">
        <v>0</v>
      </c>
      <c r="AB3598" s="180">
        <v>44285</v>
      </c>
      <c r="AC3598">
        <v>1</v>
      </c>
      <c r="AD3598" t="s">
        <v>1922</v>
      </c>
      <c r="AE3598">
        <v>1</v>
      </c>
      <c r="AF3598">
        <v>30</v>
      </c>
      <c r="AG3598">
        <v>0</v>
      </c>
      <c r="AN3598">
        <v>1</v>
      </c>
      <c r="AO3598">
        <v>1</v>
      </c>
      <c r="AR3598" s="178">
        <v>13448</v>
      </c>
      <c r="AS3598" t="s">
        <v>1921</v>
      </c>
      <c r="AT3598">
        <v>0</v>
      </c>
      <c r="AU3598">
        <v>0</v>
      </c>
      <c r="AV3598">
        <v>890480123</v>
      </c>
      <c r="AW3598" t="s">
        <v>1920</v>
      </c>
      <c r="AX3598">
        <v>5</v>
      </c>
      <c r="BC3598">
        <v>2</v>
      </c>
      <c r="BD3598">
        <v>7</v>
      </c>
      <c r="BE3598">
        <v>2</v>
      </c>
    </row>
    <row r="3599" spans="1:57" x14ac:dyDescent="0.25">
      <c r="A3599" s="179">
        <f t="shared" si="56"/>
        <v>0</v>
      </c>
      <c r="B3599" t="s">
        <v>1923</v>
      </c>
      <c r="C3599">
        <v>73110028</v>
      </c>
      <c r="D3599">
        <v>144105</v>
      </c>
      <c r="E3599">
        <v>4</v>
      </c>
      <c r="F3599">
        <v>550000783</v>
      </c>
      <c r="G3599" s="180">
        <v>41887</v>
      </c>
      <c r="H3599" s="180">
        <v>45260</v>
      </c>
      <c r="I3599">
        <v>0</v>
      </c>
      <c r="J3599">
        <v>1</v>
      </c>
      <c r="K3599">
        <v>4</v>
      </c>
      <c r="L3599">
        <v>30</v>
      </c>
      <c r="M3599">
        <v>2</v>
      </c>
      <c r="N3599" s="170">
        <v>21474970</v>
      </c>
      <c r="O3599" s="170">
        <v>23720000</v>
      </c>
      <c r="P3599" s="178">
        <v>9755</v>
      </c>
      <c r="Q3599" s="178">
        <v>370</v>
      </c>
      <c r="R3599" s="178">
        <v>8937</v>
      </c>
      <c r="S3599">
        <v>0</v>
      </c>
      <c r="T3599">
        <v>0</v>
      </c>
      <c r="U3599">
        <v>0</v>
      </c>
      <c r="W3599">
        <v>0</v>
      </c>
      <c r="X3599">
        <v>0</v>
      </c>
      <c r="Y3599">
        <v>0</v>
      </c>
      <c r="AB3599" s="180">
        <v>44285</v>
      </c>
      <c r="AC3599">
        <v>1</v>
      </c>
      <c r="AD3599" t="s">
        <v>1922</v>
      </c>
      <c r="AE3599">
        <v>1</v>
      </c>
      <c r="AF3599">
        <v>30</v>
      </c>
      <c r="AG3599">
        <v>0</v>
      </c>
      <c r="AN3599">
        <v>1</v>
      </c>
      <c r="AO3599">
        <v>1</v>
      </c>
      <c r="AR3599" s="178">
        <v>17682</v>
      </c>
      <c r="AS3599" t="s">
        <v>1921</v>
      </c>
      <c r="AT3599">
        <v>0</v>
      </c>
      <c r="AU3599">
        <v>0</v>
      </c>
      <c r="AV3599">
        <v>890480123</v>
      </c>
      <c r="AW3599" t="s">
        <v>1920</v>
      </c>
      <c r="AX3599">
        <v>5</v>
      </c>
      <c r="BC3599">
        <v>2</v>
      </c>
      <c r="BD3599">
        <v>7</v>
      </c>
      <c r="BE3599">
        <v>2</v>
      </c>
    </row>
    <row r="3600" spans="1:57" x14ac:dyDescent="0.25">
      <c r="A3600" s="179">
        <f t="shared" si="56"/>
        <v>0</v>
      </c>
      <c r="B3600" t="s">
        <v>1923</v>
      </c>
      <c r="C3600">
        <v>73110028</v>
      </c>
      <c r="D3600">
        <v>144105</v>
      </c>
      <c r="E3600">
        <v>4</v>
      </c>
      <c r="F3600">
        <v>550000833</v>
      </c>
      <c r="G3600" s="180">
        <v>41892</v>
      </c>
      <c r="H3600" s="180">
        <v>45260</v>
      </c>
      <c r="I3600">
        <v>0</v>
      </c>
      <c r="J3600">
        <v>1</v>
      </c>
      <c r="K3600">
        <v>4</v>
      </c>
      <c r="L3600">
        <v>30</v>
      </c>
      <c r="M3600">
        <v>2</v>
      </c>
      <c r="N3600" s="170">
        <v>21474970</v>
      </c>
      <c r="O3600" s="170">
        <v>23720000</v>
      </c>
      <c r="P3600" s="178">
        <v>5638</v>
      </c>
      <c r="Q3600" s="178">
        <v>214</v>
      </c>
      <c r="R3600" s="178">
        <v>5167</v>
      </c>
      <c r="S3600">
        <v>0</v>
      </c>
      <c r="T3600">
        <v>0</v>
      </c>
      <c r="U3600">
        <v>0</v>
      </c>
      <c r="W3600">
        <v>0</v>
      </c>
      <c r="X3600">
        <v>0</v>
      </c>
      <c r="Y3600">
        <v>0</v>
      </c>
      <c r="AB3600" s="180">
        <v>44285</v>
      </c>
      <c r="AC3600">
        <v>1</v>
      </c>
      <c r="AD3600" t="s">
        <v>1922</v>
      </c>
      <c r="AE3600">
        <v>1</v>
      </c>
      <c r="AF3600">
        <v>30</v>
      </c>
      <c r="AG3600">
        <v>0</v>
      </c>
      <c r="AN3600">
        <v>1</v>
      </c>
      <c r="AO3600">
        <v>1</v>
      </c>
      <c r="AR3600" s="178">
        <v>10223</v>
      </c>
      <c r="AS3600" t="s">
        <v>1921</v>
      </c>
      <c r="AT3600">
        <v>0</v>
      </c>
      <c r="AU3600">
        <v>0</v>
      </c>
      <c r="AV3600">
        <v>890480123</v>
      </c>
      <c r="AW3600" t="s">
        <v>1920</v>
      </c>
      <c r="AX3600">
        <v>5</v>
      </c>
      <c r="BC3600">
        <v>2</v>
      </c>
      <c r="BD3600">
        <v>7</v>
      </c>
      <c r="BE3600">
        <v>2</v>
      </c>
    </row>
    <row r="3601" spans="1:57" x14ac:dyDescent="0.25">
      <c r="A3601" s="179">
        <f t="shared" si="56"/>
        <v>0</v>
      </c>
      <c r="B3601" t="s">
        <v>1923</v>
      </c>
      <c r="C3601">
        <v>73110028</v>
      </c>
      <c r="D3601">
        <v>144105</v>
      </c>
      <c r="E3601">
        <v>4</v>
      </c>
      <c r="F3601">
        <v>550000861</v>
      </c>
      <c r="G3601" s="180">
        <v>41895</v>
      </c>
      <c r="H3601" s="180">
        <v>45321</v>
      </c>
      <c r="I3601">
        <v>0</v>
      </c>
      <c r="J3601">
        <v>1</v>
      </c>
      <c r="K3601">
        <v>2</v>
      </c>
      <c r="L3601">
        <v>30</v>
      </c>
      <c r="M3601">
        <v>2</v>
      </c>
      <c r="N3601" s="170">
        <v>21474970</v>
      </c>
      <c r="O3601" s="170">
        <v>23720000</v>
      </c>
      <c r="P3601" s="178">
        <v>3262</v>
      </c>
      <c r="Q3601" s="178">
        <v>124</v>
      </c>
      <c r="R3601" s="178">
        <v>3129</v>
      </c>
      <c r="S3601">
        <v>0</v>
      </c>
      <c r="T3601">
        <v>0</v>
      </c>
      <c r="U3601">
        <v>0</v>
      </c>
      <c r="W3601">
        <v>0</v>
      </c>
      <c r="X3601">
        <v>0</v>
      </c>
      <c r="Y3601">
        <v>0</v>
      </c>
      <c r="AB3601" s="180">
        <v>44285</v>
      </c>
      <c r="AC3601">
        <v>1</v>
      </c>
      <c r="AD3601" t="s">
        <v>1922</v>
      </c>
      <c r="AE3601">
        <v>1</v>
      </c>
      <c r="AF3601">
        <v>30</v>
      </c>
      <c r="AG3601">
        <v>0</v>
      </c>
      <c r="AN3601">
        <v>1</v>
      </c>
      <c r="AO3601">
        <v>1</v>
      </c>
      <c r="AR3601" s="178">
        <v>6191</v>
      </c>
      <c r="AS3601" t="s">
        <v>1921</v>
      </c>
      <c r="AT3601">
        <v>0</v>
      </c>
      <c r="AU3601">
        <v>0</v>
      </c>
      <c r="AV3601">
        <v>890480123</v>
      </c>
      <c r="AW3601" t="s">
        <v>1920</v>
      </c>
      <c r="AX3601">
        <v>5</v>
      </c>
      <c r="BC3601">
        <v>2</v>
      </c>
      <c r="BD3601">
        <v>7</v>
      </c>
      <c r="BE3601">
        <v>2</v>
      </c>
    </row>
    <row r="3602" spans="1:57" x14ac:dyDescent="0.25">
      <c r="A3602" s="179">
        <f t="shared" si="56"/>
        <v>0</v>
      </c>
      <c r="B3602" t="s">
        <v>1923</v>
      </c>
      <c r="C3602">
        <v>73110028</v>
      </c>
      <c r="D3602">
        <v>144105</v>
      </c>
      <c r="E3602">
        <v>4</v>
      </c>
      <c r="F3602">
        <v>550000864</v>
      </c>
      <c r="G3602" s="180">
        <v>41895</v>
      </c>
      <c r="H3602" s="180">
        <v>45260</v>
      </c>
      <c r="I3602">
        <v>0</v>
      </c>
      <c r="J3602">
        <v>1</v>
      </c>
      <c r="K3602">
        <v>4</v>
      </c>
      <c r="L3602">
        <v>30</v>
      </c>
      <c r="M3602">
        <v>2</v>
      </c>
      <c r="N3602" s="170">
        <v>21474970</v>
      </c>
      <c r="O3602" s="170">
        <v>23720000</v>
      </c>
      <c r="P3602" s="178">
        <v>5638</v>
      </c>
      <c r="Q3602" s="178">
        <v>214</v>
      </c>
      <c r="R3602" s="178">
        <v>5167</v>
      </c>
      <c r="S3602">
        <v>0</v>
      </c>
      <c r="T3602">
        <v>0</v>
      </c>
      <c r="U3602">
        <v>0</v>
      </c>
      <c r="W3602">
        <v>0</v>
      </c>
      <c r="X3602">
        <v>0</v>
      </c>
      <c r="Y3602">
        <v>0</v>
      </c>
      <c r="AB3602" s="180">
        <v>44285</v>
      </c>
      <c r="AC3602">
        <v>1</v>
      </c>
      <c r="AD3602" t="s">
        <v>1922</v>
      </c>
      <c r="AE3602">
        <v>1</v>
      </c>
      <c r="AF3602">
        <v>30</v>
      </c>
      <c r="AG3602">
        <v>0</v>
      </c>
      <c r="AN3602">
        <v>1</v>
      </c>
      <c r="AO3602">
        <v>1</v>
      </c>
      <c r="AR3602" s="178">
        <v>10223</v>
      </c>
      <c r="AS3602" t="s">
        <v>1921</v>
      </c>
      <c r="AT3602">
        <v>0</v>
      </c>
      <c r="AU3602">
        <v>0</v>
      </c>
      <c r="AV3602">
        <v>890480123</v>
      </c>
      <c r="AW3602" t="s">
        <v>1920</v>
      </c>
      <c r="AX3602">
        <v>5</v>
      </c>
      <c r="BC3602">
        <v>2</v>
      </c>
      <c r="BD3602">
        <v>7</v>
      </c>
      <c r="BE3602">
        <v>2</v>
      </c>
    </row>
    <row r="3603" spans="1:57" x14ac:dyDescent="0.25">
      <c r="A3603" s="179">
        <f t="shared" si="56"/>
        <v>0</v>
      </c>
      <c r="B3603" t="s">
        <v>1923</v>
      </c>
      <c r="C3603">
        <v>73110028</v>
      </c>
      <c r="D3603">
        <v>144105</v>
      </c>
      <c r="E3603">
        <v>4</v>
      </c>
      <c r="F3603">
        <v>550001060</v>
      </c>
      <c r="G3603" s="180">
        <v>41909</v>
      </c>
      <c r="H3603" s="180">
        <v>45350</v>
      </c>
      <c r="I3603">
        <v>0</v>
      </c>
      <c r="J3603">
        <v>1</v>
      </c>
      <c r="K3603">
        <v>0</v>
      </c>
      <c r="L3603">
        <v>30</v>
      </c>
      <c r="M3603">
        <v>2</v>
      </c>
      <c r="N3603" s="170">
        <v>21474970</v>
      </c>
      <c r="O3603" s="170">
        <v>23720000</v>
      </c>
      <c r="P3603" s="178">
        <v>2793</v>
      </c>
      <c r="Q3603" s="178">
        <v>106</v>
      </c>
      <c r="R3603" s="178">
        <v>2793</v>
      </c>
      <c r="S3603">
        <v>301</v>
      </c>
      <c r="T3603">
        <v>0</v>
      </c>
      <c r="U3603">
        <v>0</v>
      </c>
      <c r="W3603">
        <v>0</v>
      </c>
      <c r="X3603">
        <v>0</v>
      </c>
      <c r="Y3603">
        <v>0</v>
      </c>
      <c r="AB3603" s="180">
        <v>44255</v>
      </c>
      <c r="AC3603">
        <v>1</v>
      </c>
      <c r="AD3603" t="s">
        <v>1922</v>
      </c>
      <c r="AE3603">
        <v>1</v>
      </c>
      <c r="AF3603">
        <v>30</v>
      </c>
      <c r="AG3603">
        <v>0</v>
      </c>
      <c r="AN3603">
        <v>1</v>
      </c>
      <c r="AO3603">
        <v>1</v>
      </c>
      <c r="AR3603" s="178">
        <v>5526</v>
      </c>
      <c r="AS3603" t="s">
        <v>1921</v>
      </c>
      <c r="AT3603">
        <v>0</v>
      </c>
      <c r="AU3603">
        <v>0</v>
      </c>
      <c r="AV3603">
        <v>890480123</v>
      </c>
      <c r="AW3603" t="s">
        <v>1920</v>
      </c>
      <c r="AX3603">
        <v>5</v>
      </c>
      <c r="BC3603">
        <v>2</v>
      </c>
      <c r="BD3603">
        <v>7</v>
      </c>
      <c r="BE3603">
        <v>2</v>
      </c>
    </row>
    <row r="3604" spans="1:57" x14ac:dyDescent="0.25">
      <c r="A3604" s="179">
        <f t="shared" si="56"/>
        <v>0</v>
      </c>
      <c r="B3604" t="s">
        <v>1923</v>
      </c>
      <c r="C3604">
        <v>73110028</v>
      </c>
      <c r="D3604">
        <v>144105</v>
      </c>
      <c r="E3604">
        <v>4</v>
      </c>
      <c r="F3604">
        <v>550001061</v>
      </c>
      <c r="G3604" s="180">
        <v>41909</v>
      </c>
      <c r="H3604" s="180">
        <v>45260</v>
      </c>
      <c r="I3604">
        <v>0</v>
      </c>
      <c r="J3604">
        <v>1</v>
      </c>
      <c r="K3604">
        <v>4</v>
      </c>
      <c r="L3604">
        <v>30</v>
      </c>
      <c r="M3604">
        <v>2</v>
      </c>
      <c r="N3604" s="170">
        <v>21474970</v>
      </c>
      <c r="O3604" s="170">
        <v>23720000</v>
      </c>
      <c r="P3604" s="178">
        <v>9571</v>
      </c>
      <c r="Q3604" s="178">
        <v>363</v>
      </c>
      <c r="R3604" s="178">
        <v>8771</v>
      </c>
      <c r="S3604">
        <v>0</v>
      </c>
      <c r="T3604">
        <v>0</v>
      </c>
      <c r="U3604">
        <v>0</v>
      </c>
      <c r="W3604">
        <v>0</v>
      </c>
      <c r="X3604">
        <v>0</v>
      </c>
      <c r="Y3604">
        <v>0</v>
      </c>
      <c r="AB3604" s="180">
        <v>44285</v>
      </c>
      <c r="AC3604">
        <v>1</v>
      </c>
      <c r="AD3604" t="s">
        <v>1922</v>
      </c>
      <c r="AE3604">
        <v>1</v>
      </c>
      <c r="AF3604">
        <v>30</v>
      </c>
      <c r="AG3604">
        <v>0</v>
      </c>
      <c r="AN3604">
        <v>1</v>
      </c>
      <c r="AO3604">
        <v>1</v>
      </c>
      <c r="AR3604" s="178">
        <v>17354</v>
      </c>
      <c r="AS3604" t="s">
        <v>1921</v>
      </c>
      <c r="AT3604">
        <v>0</v>
      </c>
      <c r="AU3604">
        <v>0</v>
      </c>
      <c r="AV3604">
        <v>890480123</v>
      </c>
      <c r="AW3604" t="s">
        <v>1920</v>
      </c>
      <c r="AX3604">
        <v>5</v>
      </c>
      <c r="BC3604">
        <v>2</v>
      </c>
      <c r="BD3604">
        <v>7</v>
      </c>
      <c r="BE3604">
        <v>2</v>
      </c>
    </row>
    <row r="3605" spans="1:57" x14ac:dyDescent="0.25">
      <c r="A3605" s="179">
        <f t="shared" si="56"/>
        <v>0</v>
      </c>
      <c r="B3605" t="s">
        <v>1923</v>
      </c>
      <c r="C3605">
        <v>73110028</v>
      </c>
      <c r="D3605">
        <v>144105</v>
      </c>
      <c r="E3605">
        <v>4</v>
      </c>
      <c r="F3605">
        <v>550001107</v>
      </c>
      <c r="G3605" s="180">
        <v>41913</v>
      </c>
      <c r="H3605" s="180">
        <v>45260</v>
      </c>
      <c r="I3605">
        <v>0</v>
      </c>
      <c r="J3605">
        <v>1</v>
      </c>
      <c r="K3605">
        <v>4</v>
      </c>
      <c r="L3605">
        <v>30</v>
      </c>
      <c r="M3605">
        <v>2</v>
      </c>
      <c r="N3605" s="170">
        <v>21474970</v>
      </c>
      <c r="O3605" s="170">
        <v>23720000</v>
      </c>
      <c r="P3605" s="178">
        <v>7463</v>
      </c>
      <c r="Q3605" s="178">
        <v>283</v>
      </c>
      <c r="R3605" s="178">
        <v>6843</v>
      </c>
      <c r="S3605">
        <v>0</v>
      </c>
      <c r="T3605">
        <v>0</v>
      </c>
      <c r="U3605">
        <v>0</v>
      </c>
      <c r="W3605">
        <v>0</v>
      </c>
      <c r="X3605">
        <v>0</v>
      </c>
      <c r="Y3605">
        <v>0</v>
      </c>
      <c r="AB3605" s="180">
        <v>44285</v>
      </c>
      <c r="AC3605">
        <v>1</v>
      </c>
      <c r="AD3605" t="s">
        <v>1922</v>
      </c>
      <c r="AE3605">
        <v>1</v>
      </c>
      <c r="AF3605">
        <v>30</v>
      </c>
      <c r="AG3605">
        <v>0</v>
      </c>
      <c r="AN3605">
        <v>1</v>
      </c>
      <c r="AO3605">
        <v>1</v>
      </c>
      <c r="AR3605" s="178">
        <v>13539</v>
      </c>
      <c r="AS3605" t="s">
        <v>1921</v>
      </c>
      <c r="AT3605">
        <v>0</v>
      </c>
      <c r="AU3605">
        <v>0</v>
      </c>
      <c r="AV3605">
        <v>890480123</v>
      </c>
      <c r="AW3605" t="s">
        <v>1920</v>
      </c>
      <c r="AX3605">
        <v>5</v>
      </c>
      <c r="BC3605">
        <v>2</v>
      </c>
      <c r="BD3605">
        <v>7</v>
      </c>
      <c r="BE3605">
        <v>2</v>
      </c>
    </row>
    <row r="3606" spans="1:57" x14ac:dyDescent="0.25">
      <c r="A3606" s="179">
        <f t="shared" si="56"/>
        <v>0</v>
      </c>
      <c r="B3606" t="s">
        <v>1923</v>
      </c>
      <c r="C3606">
        <v>73110028</v>
      </c>
      <c r="D3606">
        <v>144105</v>
      </c>
      <c r="E3606">
        <v>4</v>
      </c>
      <c r="F3606">
        <v>550001117</v>
      </c>
      <c r="G3606" s="180">
        <v>41915</v>
      </c>
      <c r="H3606" s="180">
        <v>45260</v>
      </c>
      <c r="I3606">
        <v>0</v>
      </c>
      <c r="J3606">
        <v>1</v>
      </c>
      <c r="K3606">
        <v>4</v>
      </c>
      <c r="L3606">
        <v>30</v>
      </c>
      <c r="M3606">
        <v>2</v>
      </c>
      <c r="N3606" s="170">
        <v>21474970</v>
      </c>
      <c r="O3606" s="170">
        <v>23720000</v>
      </c>
      <c r="P3606" s="178">
        <v>30005</v>
      </c>
      <c r="Q3606" s="178">
        <v>1138</v>
      </c>
      <c r="R3606" s="178">
        <v>27535</v>
      </c>
      <c r="S3606">
        <v>0</v>
      </c>
      <c r="T3606">
        <v>0</v>
      </c>
      <c r="U3606">
        <v>0</v>
      </c>
      <c r="W3606">
        <v>0</v>
      </c>
      <c r="X3606">
        <v>0</v>
      </c>
      <c r="Y3606">
        <v>0</v>
      </c>
      <c r="AB3606" s="180">
        <v>44285</v>
      </c>
      <c r="AC3606">
        <v>1</v>
      </c>
      <c r="AD3606" t="s">
        <v>1922</v>
      </c>
      <c r="AE3606">
        <v>1</v>
      </c>
      <c r="AF3606">
        <v>30</v>
      </c>
      <c r="AG3606">
        <v>0</v>
      </c>
      <c r="AN3606">
        <v>1</v>
      </c>
      <c r="AO3606">
        <v>1</v>
      </c>
      <c r="AR3606" s="178">
        <v>54480</v>
      </c>
      <c r="AS3606" t="s">
        <v>1921</v>
      </c>
      <c r="AT3606">
        <v>0</v>
      </c>
      <c r="AU3606">
        <v>0</v>
      </c>
      <c r="AV3606">
        <v>890480123</v>
      </c>
      <c r="AW3606" t="s">
        <v>1920</v>
      </c>
      <c r="AX3606">
        <v>5</v>
      </c>
      <c r="BC3606">
        <v>2</v>
      </c>
      <c r="BD3606">
        <v>7</v>
      </c>
      <c r="BE3606">
        <v>2</v>
      </c>
    </row>
    <row r="3607" spans="1:57" x14ac:dyDescent="0.25">
      <c r="A3607" s="179">
        <f t="shared" si="56"/>
        <v>0</v>
      </c>
      <c r="B3607" t="s">
        <v>1923</v>
      </c>
      <c r="C3607">
        <v>73110028</v>
      </c>
      <c r="D3607">
        <v>144105</v>
      </c>
      <c r="E3607">
        <v>4</v>
      </c>
      <c r="F3607">
        <v>550001129</v>
      </c>
      <c r="G3607" s="180">
        <v>41916</v>
      </c>
      <c r="H3607" s="180">
        <v>45107</v>
      </c>
      <c r="I3607">
        <v>0</v>
      </c>
      <c r="J3607">
        <v>1</v>
      </c>
      <c r="K3607">
        <v>9</v>
      </c>
      <c r="L3607">
        <v>30</v>
      </c>
      <c r="M3607">
        <v>2</v>
      </c>
      <c r="N3607" s="170">
        <v>21474970</v>
      </c>
      <c r="O3607" s="170">
        <v>23720000</v>
      </c>
      <c r="P3607" s="178">
        <v>3317</v>
      </c>
      <c r="Q3607" s="178">
        <v>126</v>
      </c>
      <c r="R3607" s="178">
        <v>2672</v>
      </c>
      <c r="S3607">
        <v>0</v>
      </c>
      <c r="T3607">
        <v>0</v>
      </c>
      <c r="U3607">
        <v>0</v>
      </c>
      <c r="W3607">
        <v>0</v>
      </c>
      <c r="X3607">
        <v>0</v>
      </c>
      <c r="Y3607">
        <v>0</v>
      </c>
      <c r="AB3607" s="180">
        <v>44285</v>
      </c>
      <c r="AC3607">
        <v>1</v>
      </c>
      <c r="AD3607" t="s">
        <v>1922</v>
      </c>
      <c r="AE3607">
        <v>1</v>
      </c>
      <c r="AF3607">
        <v>30</v>
      </c>
      <c r="AG3607">
        <v>0</v>
      </c>
      <c r="AN3607">
        <v>1</v>
      </c>
      <c r="AO3607">
        <v>1</v>
      </c>
      <c r="AR3607" s="178">
        <v>5287</v>
      </c>
      <c r="AS3607" t="s">
        <v>1921</v>
      </c>
      <c r="AT3607">
        <v>0</v>
      </c>
      <c r="AU3607">
        <v>0</v>
      </c>
      <c r="AV3607">
        <v>890480123</v>
      </c>
      <c r="AW3607" t="s">
        <v>1920</v>
      </c>
      <c r="AX3607">
        <v>5</v>
      </c>
      <c r="BC3607">
        <v>2</v>
      </c>
      <c r="BD3607">
        <v>7</v>
      </c>
      <c r="BE3607">
        <v>2</v>
      </c>
    </row>
    <row r="3608" spans="1:57" x14ac:dyDescent="0.25">
      <c r="A3608" s="179">
        <f t="shared" si="56"/>
        <v>0</v>
      </c>
      <c r="B3608" t="s">
        <v>1923</v>
      </c>
      <c r="C3608">
        <v>73110028</v>
      </c>
      <c r="D3608">
        <v>144105</v>
      </c>
      <c r="E3608">
        <v>4</v>
      </c>
      <c r="F3608">
        <v>550001169</v>
      </c>
      <c r="G3608" s="180">
        <v>41920</v>
      </c>
      <c r="H3608" s="180">
        <v>45260</v>
      </c>
      <c r="I3608">
        <v>0</v>
      </c>
      <c r="J3608">
        <v>1</v>
      </c>
      <c r="K3608">
        <v>4</v>
      </c>
      <c r="L3608">
        <v>30</v>
      </c>
      <c r="M3608">
        <v>2</v>
      </c>
      <c r="N3608" s="170">
        <v>21474970</v>
      </c>
      <c r="O3608" s="170">
        <v>23720000</v>
      </c>
      <c r="P3608" s="178">
        <v>9911</v>
      </c>
      <c r="Q3608" s="178">
        <v>376</v>
      </c>
      <c r="R3608" s="178">
        <v>9095</v>
      </c>
      <c r="S3608">
        <v>0</v>
      </c>
      <c r="T3608">
        <v>0</v>
      </c>
      <c r="U3608">
        <v>0</v>
      </c>
      <c r="W3608">
        <v>0</v>
      </c>
      <c r="X3608">
        <v>0</v>
      </c>
      <c r="Y3608">
        <v>0</v>
      </c>
      <c r="AB3608" s="180">
        <v>44285</v>
      </c>
      <c r="AC3608">
        <v>1</v>
      </c>
      <c r="AD3608" t="s">
        <v>1922</v>
      </c>
      <c r="AE3608">
        <v>1</v>
      </c>
      <c r="AF3608">
        <v>30</v>
      </c>
      <c r="AG3608">
        <v>0</v>
      </c>
      <c r="AN3608">
        <v>1</v>
      </c>
      <c r="AO3608">
        <v>1</v>
      </c>
      <c r="AR3608" s="178">
        <v>17995</v>
      </c>
      <c r="AS3608" t="s">
        <v>1921</v>
      </c>
      <c r="AT3608">
        <v>0</v>
      </c>
      <c r="AU3608">
        <v>0</v>
      </c>
      <c r="AV3608">
        <v>890480123</v>
      </c>
      <c r="AW3608" t="s">
        <v>1920</v>
      </c>
      <c r="AX3608">
        <v>5</v>
      </c>
      <c r="BC3608">
        <v>2</v>
      </c>
      <c r="BD3608">
        <v>7</v>
      </c>
      <c r="BE3608">
        <v>2</v>
      </c>
    </row>
    <row r="3609" spans="1:57" x14ac:dyDescent="0.25">
      <c r="A3609" s="179">
        <f t="shared" si="56"/>
        <v>0</v>
      </c>
      <c r="B3609" t="s">
        <v>1923</v>
      </c>
      <c r="C3609">
        <v>73110028</v>
      </c>
      <c r="D3609">
        <v>144105</v>
      </c>
      <c r="E3609">
        <v>4</v>
      </c>
      <c r="F3609">
        <v>550001267</v>
      </c>
      <c r="G3609" s="180">
        <v>41927</v>
      </c>
      <c r="H3609" s="180">
        <v>45260</v>
      </c>
      <c r="I3609">
        <v>0</v>
      </c>
      <c r="J3609">
        <v>1</v>
      </c>
      <c r="K3609">
        <v>4</v>
      </c>
      <c r="L3609">
        <v>30</v>
      </c>
      <c r="M3609">
        <v>2</v>
      </c>
      <c r="N3609" s="170">
        <v>21474970</v>
      </c>
      <c r="O3609" s="170">
        <v>23720000</v>
      </c>
      <c r="P3609" s="178">
        <v>8427</v>
      </c>
      <c r="Q3609" s="178">
        <v>320</v>
      </c>
      <c r="R3609" s="178">
        <v>7733</v>
      </c>
      <c r="S3609">
        <v>0</v>
      </c>
      <c r="T3609">
        <v>0</v>
      </c>
      <c r="U3609">
        <v>0</v>
      </c>
      <c r="W3609">
        <v>0</v>
      </c>
      <c r="X3609">
        <v>0</v>
      </c>
      <c r="Y3609">
        <v>0</v>
      </c>
      <c r="AB3609" s="180">
        <v>44285</v>
      </c>
      <c r="AC3609">
        <v>1</v>
      </c>
      <c r="AD3609" t="s">
        <v>1922</v>
      </c>
      <c r="AE3609">
        <v>1</v>
      </c>
      <c r="AF3609">
        <v>30</v>
      </c>
      <c r="AG3609">
        <v>0</v>
      </c>
      <c r="AN3609">
        <v>1</v>
      </c>
      <c r="AO3609">
        <v>1</v>
      </c>
      <c r="AR3609" s="178">
        <v>15300</v>
      </c>
      <c r="AS3609" t="s">
        <v>1921</v>
      </c>
      <c r="AT3609">
        <v>0</v>
      </c>
      <c r="AU3609">
        <v>0</v>
      </c>
      <c r="AV3609">
        <v>890480123</v>
      </c>
      <c r="AW3609" t="s">
        <v>1920</v>
      </c>
      <c r="AX3609">
        <v>5</v>
      </c>
      <c r="BC3609">
        <v>2</v>
      </c>
      <c r="BD3609">
        <v>7</v>
      </c>
      <c r="BE3609">
        <v>2</v>
      </c>
    </row>
    <row r="3610" spans="1:57" x14ac:dyDescent="0.25">
      <c r="A3610" s="179">
        <f t="shared" si="56"/>
        <v>0</v>
      </c>
      <c r="B3610" t="s">
        <v>1923</v>
      </c>
      <c r="C3610">
        <v>73110028</v>
      </c>
      <c r="D3610">
        <v>144105</v>
      </c>
      <c r="E3610">
        <v>4</v>
      </c>
      <c r="F3610">
        <v>550001379</v>
      </c>
      <c r="G3610" s="180">
        <v>41935</v>
      </c>
      <c r="H3610" s="180">
        <v>45260</v>
      </c>
      <c r="I3610">
        <v>0</v>
      </c>
      <c r="J3610">
        <v>1</v>
      </c>
      <c r="K3610">
        <v>4</v>
      </c>
      <c r="L3610">
        <v>30</v>
      </c>
      <c r="M3610">
        <v>2</v>
      </c>
      <c r="N3610" s="170">
        <v>21474970</v>
      </c>
      <c r="O3610" s="170">
        <v>23720000</v>
      </c>
      <c r="P3610" s="178">
        <v>10093</v>
      </c>
      <c r="Q3610" s="178">
        <v>383</v>
      </c>
      <c r="R3610" s="178">
        <v>9262</v>
      </c>
      <c r="S3610">
        <v>0</v>
      </c>
      <c r="T3610">
        <v>0</v>
      </c>
      <c r="U3610">
        <v>0</v>
      </c>
      <c r="W3610">
        <v>0</v>
      </c>
      <c r="X3610">
        <v>0</v>
      </c>
      <c r="Y3610">
        <v>0</v>
      </c>
      <c r="AB3610" s="180">
        <v>44285</v>
      </c>
      <c r="AC3610">
        <v>1</v>
      </c>
      <c r="AD3610" t="s">
        <v>1922</v>
      </c>
      <c r="AE3610">
        <v>1</v>
      </c>
      <c r="AF3610">
        <v>30</v>
      </c>
      <c r="AG3610">
        <v>0</v>
      </c>
      <c r="AN3610">
        <v>1</v>
      </c>
      <c r="AO3610">
        <v>1</v>
      </c>
      <c r="AR3610" s="178">
        <v>18325</v>
      </c>
      <c r="AS3610" t="s">
        <v>1921</v>
      </c>
      <c r="AT3610">
        <v>0</v>
      </c>
      <c r="AU3610">
        <v>0</v>
      </c>
      <c r="AV3610">
        <v>890480123</v>
      </c>
      <c r="AW3610" t="s">
        <v>1920</v>
      </c>
      <c r="AX3610">
        <v>5</v>
      </c>
      <c r="BC3610">
        <v>2</v>
      </c>
      <c r="BD3610">
        <v>7</v>
      </c>
      <c r="BE3610">
        <v>2</v>
      </c>
    </row>
    <row r="3611" spans="1:57" x14ac:dyDescent="0.25">
      <c r="A3611" s="179">
        <f t="shared" si="56"/>
        <v>0</v>
      </c>
      <c r="B3611" t="s">
        <v>1923</v>
      </c>
      <c r="C3611">
        <v>73110028</v>
      </c>
      <c r="D3611">
        <v>144105</v>
      </c>
      <c r="E3611">
        <v>4</v>
      </c>
      <c r="F3611">
        <v>550001777</v>
      </c>
      <c r="G3611" s="180">
        <v>41944</v>
      </c>
      <c r="H3611" s="180">
        <v>45260</v>
      </c>
      <c r="I3611">
        <v>0</v>
      </c>
      <c r="J3611">
        <v>1</v>
      </c>
      <c r="K3611">
        <v>4</v>
      </c>
      <c r="L3611">
        <v>30</v>
      </c>
      <c r="M3611">
        <v>2</v>
      </c>
      <c r="N3611" s="170">
        <v>21474970</v>
      </c>
      <c r="O3611" s="170">
        <v>23720000</v>
      </c>
      <c r="P3611" s="178">
        <v>8079</v>
      </c>
      <c r="Q3611" s="178">
        <v>306</v>
      </c>
      <c r="R3611" s="178">
        <v>7417</v>
      </c>
      <c r="S3611">
        <v>0</v>
      </c>
      <c r="T3611">
        <v>0</v>
      </c>
      <c r="U3611">
        <v>0</v>
      </c>
      <c r="W3611">
        <v>0</v>
      </c>
      <c r="X3611">
        <v>0</v>
      </c>
      <c r="Y3611">
        <v>0</v>
      </c>
      <c r="AB3611" s="180">
        <v>44285</v>
      </c>
      <c r="AC3611">
        <v>1</v>
      </c>
      <c r="AD3611" t="s">
        <v>1922</v>
      </c>
      <c r="AE3611">
        <v>1</v>
      </c>
      <c r="AF3611">
        <v>30</v>
      </c>
      <c r="AG3611">
        <v>0</v>
      </c>
      <c r="AN3611">
        <v>1</v>
      </c>
      <c r="AO3611">
        <v>1</v>
      </c>
      <c r="AR3611" s="178">
        <v>14675</v>
      </c>
      <c r="AS3611" t="s">
        <v>1921</v>
      </c>
      <c r="AT3611">
        <v>0</v>
      </c>
      <c r="AU3611">
        <v>0</v>
      </c>
      <c r="AV3611">
        <v>890480123</v>
      </c>
      <c r="AW3611" t="s">
        <v>1920</v>
      </c>
      <c r="AX3611">
        <v>5</v>
      </c>
      <c r="BC3611">
        <v>2</v>
      </c>
      <c r="BD3611">
        <v>7</v>
      </c>
      <c r="BE3611">
        <v>2</v>
      </c>
    </row>
    <row r="3612" spans="1:57" x14ac:dyDescent="0.25">
      <c r="A3612" s="179">
        <f t="shared" si="56"/>
        <v>0</v>
      </c>
      <c r="B3612" t="s">
        <v>1923</v>
      </c>
      <c r="C3612">
        <v>73110028</v>
      </c>
      <c r="D3612">
        <v>144105</v>
      </c>
      <c r="E3612">
        <v>4</v>
      </c>
      <c r="F3612">
        <v>550001829</v>
      </c>
      <c r="G3612" s="180">
        <v>41951</v>
      </c>
      <c r="H3612" s="180">
        <v>45260</v>
      </c>
      <c r="I3612">
        <v>0</v>
      </c>
      <c r="J3612">
        <v>1</v>
      </c>
      <c r="K3612">
        <v>4</v>
      </c>
      <c r="L3612">
        <v>30</v>
      </c>
      <c r="M3612">
        <v>2</v>
      </c>
      <c r="N3612" s="170">
        <v>21474970</v>
      </c>
      <c r="O3612" s="170">
        <v>23720000</v>
      </c>
      <c r="P3612" s="178">
        <v>9250</v>
      </c>
      <c r="Q3612" s="178">
        <v>351</v>
      </c>
      <c r="R3612" s="178">
        <v>8482</v>
      </c>
      <c r="S3612">
        <v>0</v>
      </c>
      <c r="T3612">
        <v>0</v>
      </c>
      <c r="U3612">
        <v>0</v>
      </c>
      <c r="W3612">
        <v>0</v>
      </c>
      <c r="X3612">
        <v>0</v>
      </c>
      <c r="Y3612">
        <v>0</v>
      </c>
      <c r="AB3612" s="180">
        <v>44285</v>
      </c>
      <c r="AC3612">
        <v>1</v>
      </c>
      <c r="AD3612" t="s">
        <v>1922</v>
      </c>
      <c r="AE3612">
        <v>1</v>
      </c>
      <c r="AF3612">
        <v>30</v>
      </c>
      <c r="AG3612">
        <v>0</v>
      </c>
      <c r="AN3612">
        <v>1</v>
      </c>
      <c r="AO3612">
        <v>1</v>
      </c>
      <c r="AR3612" s="178">
        <v>16782</v>
      </c>
      <c r="AS3612" t="s">
        <v>1921</v>
      </c>
      <c r="AT3612">
        <v>0</v>
      </c>
      <c r="AU3612">
        <v>0</v>
      </c>
      <c r="AV3612">
        <v>890480123</v>
      </c>
      <c r="AW3612" t="s">
        <v>1920</v>
      </c>
      <c r="AX3612">
        <v>5</v>
      </c>
      <c r="BC3612">
        <v>2</v>
      </c>
      <c r="BD3612">
        <v>7</v>
      </c>
      <c r="BE3612">
        <v>2</v>
      </c>
    </row>
    <row r="3613" spans="1:57" x14ac:dyDescent="0.25">
      <c r="A3613" s="179">
        <f t="shared" si="56"/>
        <v>0</v>
      </c>
      <c r="B3613" t="s">
        <v>1923</v>
      </c>
      <c r="C3613">
        <v>73110028</v>
      </c>
      <c r="D3613">
        <v>144105</v>
      </c>
      <c r="E3613">
        <v>4</v>
      </c>
      <c r="F3613">
        <v>550001839</v>
      </c>
      <c r="G3613" s="180">
        <v>41952</v>
      </c>
      <c r="H3613" s="180">
        <v>45260</v>
      </c>
      <c r="I3613">
        <v>0</v>
      </c>
      <c r="J3613">
        <v>1</v>
      </c>
      <c r="K3613">
        <v>4</v>
      </c>
      <c r="L3613">
        <v>30</v>
      </c>
      <c r="M3613">
        <v>2</v>
      </c>
      <c r="N3613" s="170">
        <v>21474970</v>
      </c>
      <c r="O3613" s="170">
        <v>23720000</v>
      </c>
      <c r="P3613" s="178">
        <v>14120</v>
      </c>
      <c r="Q3613" s="178">
        <v>535</v>
      </c>
      <c r="R3613" s="178">
        <v>12961</v>
      </c>
      <c r="S3613">
        <v>0</v>
      </c>
      <c r="T3613">
        <v>0</v>
      </c>
      <c r="U3613">
        <v>0</v>
      </c>
      <c r="W3613">
        <v>0</v>
      </c>
      <c r="X3613">
        <v>0</v>
      </c>
      <c r="Y3613">
        <v>0</v>
      </c>
      <c r="AB3613" s="180">
        <v>44285</v>
      </c>
      <c r="AC3613">
        <v>1</v>
      </c>
      <c r="AD3613" t="s">
        <v>1922</v>
      </c>
      <c r="AE3613">
        <v>1</v>
      </c>
      <c r="AF3613">
        <v>30</v>
      </c>
      <c r="AG3613">
        <v>0</v>
      </c>
      <c r="AN3613">
        <v>1</v>
      </c>
      <c r="AO3613">
        <v>1</v>
      </c>
      <c r="AR3613" s="178">
        <v>25644</v>
      </c>
      <c r="AS3613" t="s">
        <v>1921</v>
      </c>
      <c r="AT3613">
        <v>0</v>
      </c>
      <c r="AU3613">
        <v>0</v>
      </c>
      <c r="AV3613">
        <v>890480123</v>
      </c>
      <c r="AW3613" t="s">
        <v>1920</v>
      </c>
      <c r="AX3613">
        <v>5</v>
      </c>
      <c r="BC3613">
        <v>2</v>
      </c>
      <c r="BD3613">
        <v>7</v>
      </c>
      <c r="BE3613">
        <v>2</v>
      </c>
    </row>
    <row r="3614" spans="1:57" x14ac:dyDescent="0.25">
      <c r="A3614" s="179">
        <f t="shared" si="56"/>
        <v>0</v>
      </c>
      <c r="B3614" t="s">
        <v>1923</v>
      </c>
      <c r="C3614">
        <v>73110028</v>
      </c>
      <c r="D3614">
        <v>144105</v>
      </c>
      <c r="E3614">
        <v>4</v>
      </c>
      <c r="F3614">
        <v>550001910</v>
      </c>
      <c r="G3614" s="180">
        <v>41955</v>
      </c>
      <c r="H3614" s="180">
        <v>45260</v>
      </c>
      <c r="I3614">
        <v>0</v>
      </c>
      <c r="J3614">
        <v>1</v>
      </c>
      <c r="K3614">
        <v>4</v>
      </c>
      <c r="L3614">
        <v>30</v>
      </c>
      <c r="M3614">
        <v>2</v>
      </c>
      <c r="N3614" s="170">
        <v>21474970</v>
      </c>
      <c r="O3614" s="170">
        <v>23720000</v>
      </c>
      <c r="P3614" s="178">
        <v>9735</v>
      </c>
      <c r="Q3614" s="178">
        <v>369</v>
      </c>
      <c r="R3614" s="178">
        <v>8919</v>
      </c>
      <c r="S3614">
        <v>0</v>
      </c>
      <c r="T3614">
        <v>0</v>
      </c>
      <c r="U3614">
        <v>0</v>
      </c>
      <c r="W3614">
        <v>0</v>
      </c>
      <c r="X3614">
        <v>0</v>
      </c>
      <c r="Y3614">
        <v>0</v>
      </c>
      <c r="AB3614" s="180">
        <v>44285</v>
      </c>
      <c r="AC3614">
        <v>1</v>
      </c>
      <c r="AD3614" t="s">
        <v>1922</v>
      </c>
      <c r="AE3614">
        <v>1</v>
      </c>
      <c r="AF3614">
        <v>30</v>
      </c>
      <c r="AG3614">
        <v>0</v>
      </c>
      <c r="AN3614">
        <v>1</v>
      </c>
      <c r="AO3614">
        <v>1</v>
      </c>
      <c r="AR3614" s="178">
        <v>17647</v>
      </c>
      <c r="AS3614" t="s">
        <v>1921</v>
      </c>
      <c r="AT3614">
        <v>0</v>
      </c>
      <c r="AU3614">
        <v>0</v>
      </c>
      <c r="AV3614">
        <v>890480123</v>
      </c>
      <c r="AW3614" t="s">
        <v>1920</v>
      </c>
      <c r="AX3614">
        <v>5</v>
      </c>
      <c r="BC3614">
        <v>2</v>
      </c>
      <c r="BD3614">
        <v>7</v>
      </c>
      <c r="BE3614">
        <v>2</v>
      </c>
    </row>
    <row r="3615" spans="1:57" x14ac:dyDescent="0.25">
      <c r="A3615" s="179">
        <f t="shared" si="56"/>
        <v>0</v>
      </c>
      <c r="B3615" t="s">
        <v>1923</v>
      </c>
      <c r="C3615">
        <v>73110028</v>
      </c>
      <c r="D3615">
        <v>144105</v>
      </c>
      <c r="E3615">
        <v>4</v>
      </c>
      <c r="F3615">
        <v>550001987</v>
      </c>
      <c r="G3615" s="180">
        <v>41961</v>
      </c>
      <c r="H3615" s="180">
        <v>45260</v>
      </c>
      <c r="I3615">
        <v>0</v>
      </c>
      <c r="J3615">
        <v>1</v>
      </c>
      <c r="K3615">
        <v>4</v>
      </c>
      <c r="L3615">
        <v>30</v>
      </c>
      <c r="M3615">
        <v>2</v>
      </c>
      <c r="N3615" s="170">
        <v>21474970</v>
      </c>
      <c r="O3615" s="170">
        <v>23720000</v>
      </c>
      <c r="P3615" s="178">
        <v>15616</v>
      </c>
      <c r="Q3615" s="178">
        <v>592</v>
      </c>
      <c r="R3615" s="178">
        <v>14331</v>
      </c>
      <c r="S3615">
        <v>0</v>
      </c>
      <c r="T3615">
        <v>0</v>
      </c>
      <c r="U3615">
        <v>0</v>
      </c>
      <c r="W3615">
        <v>0</v>
      </c>
      <c r="X3615">
        <v>0</v>
      </c>
      <c r="Y3615">
        <v>0</v>
      </c>
      <c r="AB3615" s="180">
        <v>44285</v>
      </c>
      <c r="AC3615">
        <v>1</v>
      </c>
      <c r="AD3615" t="s">
        <v>1922</v>
      </c>
      <c r="AE3615">
        <v>1</v>
      </c>
      <c r="AF3615">
        <v>30</v>
      </c>
      <c r="AG3615">
        <v>0</v>
      </c>
      <c r="AN3615">
        <v>1</v>
      </c>
      <c r="AO3615">
        <v>1</v>
      </c>
      <c r="AR3615" s="178">
        <v>28355</v>
      </c>
      <c r="AS3615" t="s">
        <v>1921</v>
      </c>
      <c r="AT3615">
        <v>0</v>
      </c>
      <c r="AU3615">
        <v>0</v>
      </c>
      <c r="AV3615">
        <v>890480123</v>
      </c>
      <c r="AW3615" t="s">
        <v>1920</v>
      </c>
      <c r="AX3615">
        <v>5</v>
      </c>
      <c r="BC3615">
        <v>2</v>
      </c>
      <c r="BD3615">
        <v>7</v>
      </c>
      <c r="BE3615">
        <v>2</v>
      </c>
    </row>
    <row r="3616" spans="1:57" x14ac:dyDescent="0.25">
      <c r="A3616" s="179">
        <f t="shared" si="56"/>
        <v>0</v>
      </c>
      <c r="B3616" t="s">
        <v>1923</v>
      </c>
      <c r="C3616">
        <v>73110028</v>
      </c>
      <c r="D3616">
        <v>144105</v>
      </c>
      <c r="E3616">
        <v>4</v>
      </c>
      <c r="F3616">
        <v>550002060</v>
      </c>
      <c r="G3616" s="180">
        <v>41965</v>
      </c>
      <c r="H3616" s="180">
        <v>45260</v>
      </c>
      <c r="I3616">
        <v>0</v>
      </c>
      <c r="J3616">
        <v>1</v>
      </c>
      <c r="K3616">
        <v>4</v>
      </c>
      <c r="L3616">
        <v>30</v>
      </c>
      <c r="M3616">
        <v>2</v>
      </c>
      <c r="N3616" s="170">
        <v>21474970</v>
      </c>
      <c r="O3616" s="170">
        <v>23720000</v>
      </c>
      <c r="P3616" s="178">
        <v>8086</v>
      </c>
      <c r="Q3616" s="178">
        <v>307</v>
      </c>
      <c r="R3616" s="178">
        <v>7420</v>
      </c>
      <c r="S3616">
        <v>0</v>
      </c>
      <c r="T3616">
        <v>0</v>
      </c>
      <c r="U3616">
        <v>0</v>
      </c>
      <c r="W3616">
        <v>0</v>
      </c>
      <c r="X3616">
        <v>0</v>
      </c>
      <c r="Y3616">
        <v>0</v>
      </c>
      <c r="AB3616" s="180">
        <v>44285</v>
      </c>
      <c r="AC3616">
        <v>1</v>
      </c>
      <c r="AD3616" t="s">
        <v>1922</v>
      </c>
      <c r="AE3616">
        <v>1</v>
      </c>
      <c r="AF3616">
        <v>30</v>
      </c>
      <c r="AG3616">
        <v>0</v>
      </c>
      <c r="AN3616">
        <v>1</v>
      </c>
      <c r="AO3616">
        <v>1</v>
      </c>
      <c r="AR3616" s="178">
        <v>14681</v>
      </c>
      <c r="AS3616" t="s">
        <v>1921</v>
      </c>
      <c r="AT3616">
        <v>0</v>
      </c>
      <c r="AU3616">
        <v>0</v>
      </c>
      <c r="AV3616">
        <v>890480123</v>
      </c>
      <c r="AW3616" t="s">
        <v>1920</v>
      </c>
      <c r="AX3616">
        <v>5</v>
      </c>
      <c r="BC3616">
        <v>2</v>
      </c>
      <c r="BD3616">
        <v>7</v>
      </c>
      <c r="BE3616">
        <v>2</v>
      </c>
    </row>
    <row r="3617" spans="1:57" x14ac:dyDescent="0.25">
      <c r="A3617" s="179">
        <f t="shared" si="56"/>
        <v>0</v>
      </c>
      <c r="B3617" t="s">
        <v>1923</v>
      </c>
      <c r="C3617">
        <v>73110028</v>
      </c>
      <c r="D3617">
        <v>144105</v>
      </c>
      <c r="E3617">
        <v>4</v>
      </c>
      <c r="F3617">
        <v>550002087</v>
      </c>
      <c r="G3617" s="180">
        <v>41967</v>
      </c>
      <c r="H3617" s="180">
        <v>45260</v>
      </c>
      <c r="I3617">
        <v>0</v>
      </c>
      <c r="J3617">
        <v>1</v>
      </c>
      <c r="K3617">
        <v>4</v>
      </c>
      <c r="L3617">
        <v>30</v>
      </c>
      <c r="M3617">
        <v>2</v>
      </c>
      <c r="N3617" s="170">
        <v>21474970</v>
      </c>
      <c r="O3617" s="170">
        <v>23720000</v>
      </c>
      <c r="P3617" s="178">
        <v>5991</v>
      </c>
      <c r="Q3617" s="178">
        <v>227</v>
      </c>
      <c r="R3617" s="178">
        <v>5487</v>
      </c>
      <c r="S3617">
        <v>0</v>
      </c>
      <c r="T3617">
        <v>0</v>
      </c>
      <c r="U3617">
        <v>0</v>
      </c>
      <c r="W3617">
        <v>0</v>
      </c>
      <c r="X3617">
        <v>0</v>
      </c>
      <c r="Y3617">
        <v>0</v>
      </c>
      <c r="AB3617" s="180">
        <v>44285</v>
      </c>
      <c r="AC3617">
        <v>1</v>
      </c>
      <c r="AD3617" t="s">
        <v>1922</v>
      </c>
      <c r="AE3617">
        <v>1</v>
      </c>
      <c r="AF3617">
        <v>30</v>
      </c>
      <c r="AG3617">
        <v>0</v>
      </c>
      <c r="AN3617">
        <v>1</v>
      </c>
      <c r="AO3617">
        <v>1</v>
      </c>
      <c r="AR3617" s="178">
        <v>10856</v>
      </c>
      <c r="AS3617" t="s">
        <v>1921</v>
      </c>
      <c r="AT3617">
        <v>0</v>
      </c>
      <c r="AU3617">
        <v>0</v>
      </c>
      <c r="AV3617">
        <v>890480123</v>
      </c>
      <c r="AW3617" t="s">
        <v>1920</v>
      </c>
      <c r="AX3617">
        <v>5</v>
      </c>
      <c r="BC3617">
        <v>2</v>
      </c>
      <c r="BD3617">
        <v>7</v>
      </c>
      <c r="BE3617">
        <v>2</v>
      </c>
    </row>
    <row r="3618" spans="1:57" x14ac:dyDescent="0.25">
      <c r="A3618" s="179">
        <f t="shared" si="56"/>
        <v>0</v>
      </c>
      <c r="B3618" t="s">
        <v>1923</v>
      </c>
      <c r="C3618">
        <v>73110028</v>
      </c>
      <c r="D3618">
        <v>144105</v>
      </c>
      <c r="E3618">
        <v>4</v>
      </c>
      <c r="F3618">
        <v>550002158</v>
      </c>
      <c r="G3618" s="180">
        <v>41970</v>
      </c>
      <c r="H3618" s="180">
        <v>45260</v>
      </c>
      <c r="I3618">
        <v>0</v>
      </c>
      <c r="J3618">
        <v>1</v>
      </c>
      <c r="K3618">
        <v>4</v>
      </c>
      <c r="L3618">
        <v>30</v>
      </c>
      <c r="M3618">
        <v>2</v>
      </c>
      <c r="N3618" s="170">
        <v>21474970</v>
      </c>
      <c r="O3618" s="170">
        <v>23720000</v>
      </c>
      <c r="P3618" s="178">
        <v>8358</v>
      </c>
      <c r="Q3618" s="178">
        <v>317</v>
      </c>
      <c r="R3618" s="178">
        <v>7671</v>
      </c>
      <c r="S3618">
        <v>0</v>
      </c>
      <c r="T3618">
        <v>0</v>
      </c>
      <c r="U3618">
        <v>0</v>
      </c>
      <c r="W3618">
        <v>0</v>
      </c>
      <c r="X3618">
        <v>0</v>
      </c>
      <c r="Y3618">
        <v>0</v>
      </c>
      <c r="AB3618" s="180">
        <v>44285</v>
      </c>
      <c r="AC3618">
        <v>1</v>
      </c>
      <c r="AD3618" t="s">
        <v>1922</v>
      </c>
      <c r="AE3618">
        <v>1</v>
      </c>
      <c r="AF3618">
        <v>30</v>
      </c>
      <c r="AG3618">
        <v>0</v>
      </c>
      <c r="AN3618">
        <v>1</v>
      </c>
      <c r="AO3618">
        <v>1</v>
      </c>
      <c r="AR3618" s="178">
        <v>15178</v>
      </c>
      <c r="AS3618" t="s">
        <v>1921</v>
      </c>
      <c r="AT3618">
        <v>0</v>
      </c>
      <c r="AU3618">
        <v>0</v>
      </c>
      <c r="AV3618">
        <v>890480123</v>
      </c>
      <c r="AW3618" t="s">
        <v>1920</v>
      </c>
      <c r="AX3618">
        <v>5</v>
      </c>
      <c r="BC3618">
        <v>2</v>
      </c>
      <c r="BD3618">
        <v>7</v>
      </c>
      <c r="BE3618">
        <v>2</v>
      </c>
    </row>
    <row r="3619" spans="1:57" x14ac:dyDescent="0.25">
      <c r="A3619" s="179">
        <f t="shared" si="56"/>
        <v>0</v>
      </c>
      <c r="B3619" t="s">
        <v>1923</v>
      </c>
      <c r="C3619">
        <v>73110028</v>
      </c>
      <c r="D3619">
        <v>144105</v>
      </c>
      <c r="E3619">
        <v>4</v>
      </c>
      <c r="F3619">
        <v>550002209</v>
      </c>
      <c r="G3619" s="180">
        <v>41972</v>
      </c>
      <c r="H3619" s="180">
        <v>45350</v>
      </c>
      <c r="I3619">
        <v>0</v>
      </c>
      <c r="J3619">
        <v>1</v>
      </c>
      <c r="K3619">
        <v>0</v>
      </c>
      <c r="L3619">
        <v>30</v>
      </c>
      <c r="M3619">
        <v>2</v>
      </c>
      <c r="N3619" s="170">
        <v>21474970</v>
      </c>
      <c r="O3619" s="170">
        <v>23720000</v>
      </c>
      <c r="P3619" s="178">
        <v>49543</v>
      </c>
      <c r="Q3619" s="178">
        <v>1879</v>
      </c>
      <c r="R3619" s="178">
        <v>49543</v>
      </c>
      <c r="S3619">
        <v>1799</v>
      </c>
      <c r="T3619">
        <v>0</v>
      </c>
      <c r="U3619">
        <v>0</v>
      </c>
      <c r="W3619">
        <v>0</v>
      </c>
      <c r="X3619">
        <v>0</v>
      </c>
      <c r="Y3619">
        <v>0</v>
      </c>
      <c r="AB3619" s="180">
        <v>44255</v>
      </c>
      <c r="AC3619">
        <v>1</v>
      </c>
      <c r="AD3619" t="s">
        <v>1922</v>
      </c>
      <c r="AE3619">
        <v>1</v>
      </c>
      <c r="AF3619">
        <v>30</v>
      </c>
      <c r="AG3619">
        <v>0</v>
      </c>
      <c r="AN3619">
        <v>1</v>
      </c>
      <c r="AO3619">
        <v>1</v>
      </c>
      <c r="AR3619" s="178">
        <v>98024</v>
      </c>
      <c r="AS3619" t="s">
        <v>1921</v>
      </c>
      <c r="AT3619">
        <v>0</v>
      </c>
      <c r="AU3619">
        <v>0</v>
      </c>
      <c r="AV3619">
        <v>890480123</v>
      </c>
      <c r="AW3619" t="s">
        <v>1920</v>
      </c>
      <c r="AX3619">
        <v>5</v>
      </c>
      <c r="BC3619">
        <v>2</v>
      </c>
      <c r="BD3619">
        <v>7</v>
      </c>
      <c r="BE3619">
        <v>2</v>
      </c>
    </row>
    <row r="3620" spans="1:57" x14ac:dyDescent="0.25">
      <c r="A3620" s="179">
        <f t="shared" si="56"/>
        <v>0</v>
      </c>
      <c r="B3620" t="s">
        <v>1923</v>
      </c>
      <c r="C3620">
        <v>73110028</v>
      </c>
      <c r="D3620">
        <v>144105</v>
      </c>
      <c r="E3620">
        <v>4</v>
      </c>
      <c r="F3620">
        <v>550002413</v>
      </c>
      <c r="G3620" s="180">
        <v>41979</v>
      </c>
      <c r="H3620" s="180">
        <v>45260</v>
      </c>
      <c r="I3620">
        <v>0</v>
      </c>
      <c r="J3620">
        <v>1</v>
      </c>
      <c r="K3620">
        <v>4</v>
      </c>
      <c r="L3620">
        <v>30</v>
      </c>
      <c r="M3620">
        <v>2</v>
      </c>
      <c r="N3620" s="170">
        <v>21474970</v>
      </c>
      <c r="O3620" s="170">
        <v>23720000</v>
      </c>
      <c r="P3620" s="178">
        <v>6882</v>
      </c>
      <c r="Q3620" s="178">
        <v>261</v>
      </c>
      <c r="R3620" s="178">
        <v>6316</v>
      </c>
      <c r="S3620">
        <v>0</v>
      </c>
      <c r="T3620">
        <v>0</v>
      </c>
      <c r="U3620">
        <v>0</v>
      </c>
      <c r="W3620">
        <v>0</v>
      </c>
      <c r="X3620">
        <v>0</v>
      </c>
      <c r="Y3620">
        <v>0</v>
      </c>
      <c r="AB3620" s="180">
        <v>44285</v>
      </c>
      <c r="AC3620">
        <v>1</v>
      </c>
      <c r="AD3620" t="s">
        <v>1922</v>
      </c>
      <c r="AE3620">
        <v>1</v>
      </c>
      <c r="AF3620">
        <v>30</v>
      </c>
      <c r="AG3620">
        <v>0</v>
      </c>
      <c r="AN3620">
        <v>1</v>
      </c>
      <c r="AO3620">
        <v>1</v>
      </c>
      <c r="AR3620" s="178">
        <v>12497</v>
      </c>
      <c r="AS3620" t="s">
        <v>1921</v>
      </c>
      <c r="AT3620">
        <v>0</v>
      </c>
      <c r="AU3620">
        <v>0</v>
      </c>
      <c r="AV3620">
        <v>890480123</v>
      </c>
      <c r="AW3620" t="s">
        <v>1920</v>
      </c>
      <c r="AX3620">
        <v>5</v>
      </c>
      <c r="BC3620">
        <v>2</v>
      </c>
      <c r="BD3620">
        <v>7</v>
      </c>
      <c r="BE3620">
        <v>2</v>
      </c>
    </row>
    <row r="3621" spans="1:57" x14ac:dyDescent="0.25">
      <c r="A3621" s="179">
        <f t="shared" si="56"/>
        <v>0</v>
      </c>
      <c r="B3621" t="s">
        <v>1923</v>
      </c>
      <c r="C3621">
        <v>73110028</v>
      </c>
      <c r="D3621">
        <v>144105</v>
      </c>
      <c r="E3621">
        <v>4</v>
      </c>
      <c r="F3621">
        <v>550002481</v>
      </c>
      <c r="G3621" s="180">
        <v>41986</v>
      </c>
      <c r="H3621" s="180">
        <v>45260</v>
      </c>
      <c r="I3621">
        <v>0</v>
      </c>
      <c r="J3621">
        <v>1</v>
      </c>
      <c r="K3621">
        <v>4</v>
      </c>
      <c r="L3621">
        <v>30</v>
      </c>
      <c r="M3621">
        <v>2</v>
      </c>
      <c r="N3621" s="170">
        <v>21474970</v>
      </c>
      <c r="O3621" s="170">
        <v>23720000</v>
      </c>
      <c r="P3621" s="178">
        <v>9386</v>
      </c>
      <c r="Q3621" s="178">
        <v>356</v>
      </c>
      <c r="R3621" s="178">
        <v>8605</v>
      </c>
      <c r="S3621">
        <v>0</v>
      </c>
      <c r="T3621">
        <v>0</v>
      </c>
      <c r="U3621">
        <v>0</v>
      </c>
      <c r="W3621">
        <v>0</v>
      </c>
      <c r="X3621">
        <v>0</v>
      </c>
      <c r="Y3621">
        <v>0</v>
      </c>
      <c r="AB3621" s="180">
        <v>44285</v>
      </c>
      <c r="AC3621">
        <v>1</v>
      </c>
      <c r="AD3621" t="s">
        <v>1922</v>
      </c>
      <c r="AE3621">
        <v>1</v>
      </c>
      <c r="AF3621">
        <v>30</v>
      </c>
      <c r="AG3621">
        <v>0</v>
      </c>
      <c r="AN3621">
        <v>1</v>
      </c>
      <c r="AO3621">
        <v>1</v>
      </c>
      <c r="AR3621" s="178">
        <v>17026</v>
      </c>
      <c r="AS3621" t="s">
        <v>1921</v>
      </c>
      <c r="AT3621">
        <v>0</v>
      </c>
      <c r="AU3621">
        <v>0</v>
      </c>
      <c r="AV3621">
        <v>890480123</v>
      </c>
      <c r="AW3621" t="s">
        <v>1920</v>
      </c>
      <c r="AX3621">
        <v>5</v>
      </c>
      <c r="BC3621">
        <v>2</v>
      </c>
      <c r="BD3621">
        <v>7</v>
      </c>
      <c r="BE3621">
        <v>2</v>
      </c>
    </row>
    <row r="3622" spans="1:57" x14ac:dyDescent="0.25">
      <c r="A3622" s="179">
        <f t="shared" si="56"/>
        <v>0</v>
      </c>
      <c r="B3622" t="s">
        <v>1923</v>
      </c>
      <c r="C3622">
        <v>73110028</v>
      </c>
      <c r="D3622">
        <v>144105</v>
      </c>
      <c r="E3622">
        <v>4</v>
      </c>
      <c r="F3622">
        <v>550002496</v>
      </c>
      <c r="G3622" s="180">
        <v>41987</v>
      </c>
      <c r="H3622" s="180">
        <v>45260</v>
      </c>
      <c r="I3622">
        <v>0</v>
      </c>
      <c r="J3622">
        <v>1</v>
      </c>
      <c r="K3622">
        <v>4</v>
      </c>
      <c r="L3622">
        <v>30</v>
      </c>
      <c r="M3622">
        <v>2</v>
      </c>
      <c r="N3622" s="170">
        <v>21474970</v>
      </c>
      <c r="O3622" s="170">
        <v>23720000</v>
      </c>
      <c r="P3622" s="178">
        <v>28866</v>
      </c>
      <c r="Q3622" s="178">
        <v>1095</v>
      </c>
      <c r="R3622" s="178">
        <v>26483</v>
      </c>
      <c r="S3622">
        <v>0</v>
      </c>
      <c r="T3622">
        <v>0</v>
      </c>
      <c r="U3622">
        <v>0</v>
      </c>
      <c r="W3622">
        <v>0</v>
      </c>
      <c r="X3622">
        <v>0</v>
      </c>
      <c r="Y3622">
        <v>0</v>
      </c>
      <c r="AB3622" s="180">
        <v>44285</v>
      </c>
      <c r="AC3622">
        <v>1</v>
      </c>
      <c r="AD3622" t="s">
        <v>1922</v>
      </c>
      <c r="AE3622">
        <v>1</v>
      </c>
      <c r="AF3622">
        <v>30</v>
      </c>
      <c r="AG3622">
        <v>0</v>
      </c>
      <c r="AN3622">
        <v>1</v>
      </c>
      <c r="AO3622">
        <v>1</v>
      </c>
      <c r="AR3622" s="178">
        <v>52399</v>
      </c>
      <c r="AS3622" t="s">
        <v>1921</v>
      </c>
      <c r="AT3622">
        <v>0</v>
      </c>
      <c r="AU3622">
        <v>0</v>
      </c>
      <c r="AV3622">
        <v>890480123</v>
      </c>
      <c r="AW3622" t="s">
        <v>1920</v>
      </c>
      <c r="AX3622">
        <v>5</v>
      </c>
      <c r="BC3622">
        <v>2</v>
      </c>
      <c r="BD3622">
        <v>7</v>
      </c>
      <c r="BE3622">
        <v>2</v>
      </c>
    </row>
    <row r="3623" spans="1:57" x14ac:dyDescent="0.25">
      <c r="A3623" s="179">
        <f t="shared" si="56"/>
        <v>0</v>
      </c>
      <c r="B3623" t="s">
        <v>1923</v>
      </c>
      <c r="C3623">
        <v>73110028</v>
      </c>
      <c r="D3623">
        <v>144105</v>
      </c>
      <c r="E3623">
        <v>4</v>
      </c>
      <c r="F3623">
        <v>550003032</v>
      </c>
      <c r="G3623" s="180">
        <v>42021</v>
      </c>
      <c r="H3623" s="180">
        <v>45350</v>
      </c>
      <c r="I3623">
        <v>0</v>
      </c>
      <c r="J3623">
        <v>1</v>
      </c>
      <c r="K3623">
        <v>1</v>
      </c>
      <c r="L3623">
        <v>30</v>
      </c>
      <c r="M3623">
        <v>2</v>
      </c>
      <c r="N3623" s="170">
        <v>21474970</v>
      </c>
      <c r="O3623" s="170">
        <v>23720000</v>
      </c>
      <c r="P3623" s="178">
        <v>159523</v>
      </c>
      <c r="Q3623" s="178">
        <v>6049</v>
      </c>
      <c r="R3623" s="178">
        <v>156329</v>
      </c>
      <c r="S3623">
        <v>0</v>
      </c>
      <c r="T3623">
        <v>0</v>
      </c>
      <c r="U3623">
        <v>0</v>
      </c>
      <c r="W3623">
        <v>0</v>
      </c>
      <c r="X3623">
        <v>0</v>
      </c>
      <c r="Y3623">
        <v>0</v>
      </c>
      <c r="AB3623" s="180">
        <v>44285</v>
      </c>
      <c r="AC3623">
        <v>1</v>
      </c>
      <c r="AD3623" t="s">
        <v>1922</v>
      </c>
      <c r="AE3623">
        <v>1</v>
      </c>
      <c r="AF3623">
        <v>30</v>
      </c>
      <c r="AG3623">
        <v>0</v>
      </c>
      <c r="AN3623">
        <v>1</v>
      </c>
      <c r="AO3623">
        <v>1</v>
      </c>
      <c r="AR3623" s="178">
        <v>309309</v>
      </c>
      <c r="AS3623" t="s">
        <v>1921</v>
      </c>
      <c r="AT3623">
        <v>0</v>
      </c>
      <c r="AU3623">
        <v>0</v>
      </c>
      <c r="AV3623">
        <v>890480123</v>
      </c>
      <c r="AW3623" t="s">
        <v>1920</v>
      </c>
      <c r="AX3623">
        <v>5</v>
      </c>
      <c r="BC3623">
        <v>2</v>
      </c>
      <c r="BD3623">
        <v>7</v>
      </c>
      <c r="BE3623">
        <v>2</v>
      </c>
    </row>
    <row r="3624" spans="1:57" x14ac:dyDescent="0.25">
      <c r="A3624" s="179">
        <f t="shared" si="56"/>
        <v>0</v>
      </c>
      <c r="B3624" t="s">
        <v>1923</v>
      </c>
      <c r="C3624">
        <v>73110028</v>
      </c>
      <c r="D3624">
        <v>144105</v>
      </c>
      <c r="E3624">
        <v>4</v>
      </c>
      <c r="F3624">
        <v>550003067</v>
      </c>
      <c r="G3624" s="180">
        <v>42024</v>
      </c>
      <c r="H3624" s="180">
        <v>45260</v>
      </c>
      <c r="I3624">
        <v>0</v>
      </c>
      <c r="J3624">
        <v>1</v>
      </c>
      <c r="K3624">
        <v>4</v>
      </c>
      <c r="L3624">
        <v>30</v>
      </c>
      <c r="M3624">
        <v>2</v>
      </c>
      <c r="N3624" s="170">
        <v>21474970</v>
      </c>
      <c r="O3624" s="170">
        <v>23720000</v>
      </c>
      <c r="P3624" s="178">
        <v>6609</v>
      </c>
      <c r="Q3624" s="178">
        <v>251</v>
      </c>
      <c r="R3624" s="178">
        <v>6063</v>
      </c>
      <c r="S3624">
        <v>0</v>
      </c>
      <c r="T3624">
        <v>0</v>
      </c>
      <c r="U3624">
        <v>0</v>
      </c>
      <c r="W3624">
        <v>0</v>
      </c>
      <c r="X3624">
        <v>0</v>
      </c>
      <c r="Y3624">
        <v>0</v>
      </c>
      <c r="AB3624" s="180">
        <v>44285</v>
      </c>
      <c r="AC3624">
        <v>1</v>
      </c>
      <c r="AD3624" t="s">
        <v>1922</v>
      </c>
      <c r="AE3624">
        <v>1</v>
      </c>
      <c r="AF3624">
        <v>30</v>
      </c>
      <c r="AG3624">
        <v>0</v>
      </c>
      <c r="AN3624">
        <v>1</v>
      </c>
      <c r="AO3624">
        <v>1</v>
      </c>
      <c r="AR3624" s="178">
        <v>11996</v>
      </c>
      <c r="AS3624" t="s">
        <v>1921</v>
      </c>
      <c r="AT3624">
        <v>0</v>
      </c>
      <c r="AU3624">
        <v>0</v>
      </c>
      <c r="AV3624">
        <v>890480123</v>
      </c>
      <c r="AW3624" t="s">
        <v>1920</v>
      </c>
      <c r="AX3624">
        <v>5</v>
      </c>
      <c r="BC3624">
        <v>2</v>
      </c>
      <c r="BD3624">
        <v>7</v>
      </c>
      <c r="BE3624">
        <v>2</v>
      </c>
    </row>
    <row r="3625" spans="1:57" x14ac:dyDescent="0.25">
      <c r="A3625" s="179">
        <f t="shared" si="56"/>
        <v>0</v>
      </c>
      <c r="B3625" t="s">
        <v>1923</v>
      </c>
      <c r="C3625">
        <v>73110028</v>
      </c>
      <c r="D3625">
        <v>144105</v>
      </c>
      <c r="E3625">
        <v>4</v>
      </c>
      <c r="F3625">
        <v>550003073</v>
      </c>
      <c r="G3625" s="180">
        <v>42025</v>
      </c>
      <c r="H3625" s="180">
        <v>45260</v>
      </c>
      <c r="I3625">
        <v>0</v>
      </c>
      <c r="J3625">
        <v>1</v>
      </c>
      <c r="K3625">
        <v>4</v>
      </c>
      <c r="L3625">
        <v>30</v>
      </c>
      <c r="M3625">
        <v>2</v>
      </c>
      <c r="N3625" s="170">
        <v>21474970</v>
      </c>
      <c r="O3625" s="170">
        <v>23720000</v>
      </c>
      <c r="P3625" s="178">
        <v>43372</v>
      </c>
      <c r="Q3625" s="178">
        <v>1645</v>
      </c>
      <c r="R3625" s="178">
        <v>39793</v>
      </c>
      <c r="S3625">
        <v>0</v>
      </c>
      <c r="T3625">
        <v>0</v>
      </c>
      <c r="U3625">
        <v>0</v>
      </c>
      <c r="W3625">
        <v>0</v>
      </c>
      <c r="X3625">
        <v>0</v>
      </c>
      <c r="Y3625">
        <v>0</v>
      </c>
      <c r="AB3625" s="180">
        <v>44285</v>
      </c>
      <c r="AC3625">
        <v>1</v>
      </c>
      <c r="AD3625" t="s">
        <v>1922</v>
      </c>
      <c r="AE3625">
        <v>1</v>
      </c>
      <c r="AF3625">
        <v>30</v>
      </c>
      <c r="AG3625">
        <v>0</v>
      </c>
      <c r="AN3625">
        <v>1</v>
      </c>
      <c r="AO3625">
        <v>1</v>
      </c>
      <c r="AR3625" s="178">
        <v>78733</v>
      </c>
      <c r="AS3625" t="s">
        <v>1921</v>
      </c>
      <c r="AT3625">
        <v>0</v>
      </c>
      <c r="AU3625">
        <v>0</v>
      </c>
      <c r="AV3625">
        <v>890480123</v>
      </c>
      <c r="AW3625" t="s">
        <v>1920</v>
      </c>
      <c r="AX3625">
        <v>5</v>
      </c>
      <c r="BC3625">
        <v>2</v>
      </c>
      <c r="BD3625">
        <v>7</v>
      </c>
      <c r="BE3625">
        <v>2</v>
      </c>
    </row>
    <row r="3626" spans="1:57" x14ac:dyDescent="0.25">
      <c r="A3626" s="179">
        <f t="shared" si="56"/>
        <v>0</v>
      </c>
      <c r="B3626" t="s">
        <v>1923</v>
      </c>
      <c r="C3626">
        <v>73110028</v>
      </c>
      <c r="D3626">
        <v>144105</v>
      </c>
      <c r="E3626">
        <v>4</v>
      </c>
      <c r="F3626">
        <v>550003074</v>
      </c>
      <c r="G3626" s="180">
        <v>42025</v>
      </c>
      <c r="H3626" s="180">
        <v>45260</v>
      </c>
      <c r="I3626">
        <v>0</v>
      </c>
      <c r="J3626">
        <v>1</v>
      </c>
      <c r="K3626">
        <v>4</v>
      </c>
      <c r="L3626">
        <v>30</v>
      </c>
      <c r="M3626">
        <v>2</v>
      </c>
      <c r="N3626" s="170">
        <v>21474970</v>
      </c>
      <c r="O3626" s="170">
        <v>23720000</v>
      </c>
      <c r="P3626" s="178">
        <v>22253</v>
      </c>
      <c r="Q3626" s="178">
        <v>844</v>
      </c>
      <c r="R3626" s="178">
        <v>20406</v>
      </c>
      <c r="S3626">
        <v>0</v>
      </c>
      <c r="T3626">
        <v>0</v>
      </c>
      <c r="U3626">
        <v>0</v>
      </c>
      <c r="W3626">
        <v>0</v>
      </c>
      <c r="X3626">
        <v>0</v>
      </c>
      <c r="Y3626">
        <v>0</v>
      </c>
      <c r="AB3626" s="180">
        <v>44285</v>
      </c>
      <c r="AC3626">
        <v>1</v>
      </c>
      <c r="AD3626" t="s">
        <v>1922</v>
      </c>
      <c r="AE3626">
        <v>1</v>
      </c>
      <c r="AF3626">
        <v>30</v>
      </c>
      <c r="AG3626">
        <v>0</v>
      </c>
      <c r="AN3626">
        <v>1</v>
      </c>
      <c r="AO3626">
        <v>1</v>
      </c>
      <c r="AR3626" s="178">
        <v>40375</v>
      </c>
      <c r="AS3626" t="s">
        <v>1921</v>
      </c>
      <c r="AT3626">
        <v>0</v>
      </c>
      <c r="AU3626">
        <v>0</v>
      </c>
      <c r="AV3626">
        <v>890480123</v>
      </c>
      <c r="AW3626" t="s">
        <v>1920</v>
      </c>
      <c r="AX3626">
        <v>5</v>
      </c>
      <c r="BC3626">
        <v>2</v>
      </c>
      <c r="BD3626">
        <v>7</v>
      </c>
      <c r="BE3626">
        <v>2</v>
      </c>
    </row>
    <row r="3627" spans="1:57" x14ac:dyDescent="0.25">
      <c r="A3627" s="179">
        <f t="shared" si="56"/>
        <v>0</v>
      </c>
      <c r="B3627" t="s">
        <v>1923</v>
      </c>
      <c r="C3627">
        <v>73110028</v>
      </c>
      <c r="D3627">
        <v>144105</v>
      </c>
      <c r="E3627">
        <v>4</v>
      </c>
      <c r="F3627">
        <v>550003099</v>
      </c>
      <c r="G3627" s="180">
        <v>42028</v>
      </c>
      <c r="H3627" s="180">
        <v>45260</v>
      </c>
      <c r="I3627">
        <v>0</v>
      </c>
      <c r="J3627">
        <v>1</v>
      </c>
      <c r="K3627">
        <v>4</v>
      </c>
      <c r="L3627">
        <v>30</v>
      </c>
      <c r="M3627">
        <v>2</v>
      </c>
      <c r="N3627" s="170">
        <v>21474970</v>
      </c>
      <c r="O3627" s="170">
        <v>23720000</v>
      </c>
      <c r="P3627" s="178">
        <v>19878</v>
      </c>
      <c r="Q3627" s="178">
        <v>754</v>
      </c>
      <c r="R3627" s="178">
        <v>18237</v>
      </c>
      <c r="S3627">
        <v>0</v>
      </c>
      <c r="T3627">
        <v>0</v>
      </c>
      <c r="U3627">
        <v>0</v>
      </c>
      <c r="W3627">
        <v>0</v>
      </c>
      <c r="X3627">
        <v>0</v>
      </c>
      <c r="Y3627">
        <v>0</v>
      </c>
      <c r="AB3627" s="180">
        <v>44285</v>
      </c>
      <c r="AC3627">
        <v>1</v>
      </c>
      <c r="AD3627" t="s">
        <v>1922</v>
      </c>
      <c r="AE3627">
        <v>1</v>
      </c>
      <c r="AF3627">
        <v>30</v>
      </c>
      <c r="AG3627">
        <v>0</v>
      </c>
      <c r="AN3627">
        <v>1</v>
      </c>
      <c r="AO3627">
        <v>1</v>
      </c>
      <c r="AR3627" s="178">
        <v>36083</v>
      </c>
      <c r="AS3627" t="s">
        <v>1921</v>
      </c>
      <c r="AT3627">
        <v>0</v>
      </c>
      <c r="AU3627">
        <v>0</v>
      </c>
      <c r="AV3627">
        <v>890480123</v>
      </c>
      <c r="AW3627" t="s">
        <v>1920</v>
      </c>
      <c r="AX3627">
        <v>5</v>
      </c>
      <c r="BC3627">
        <v>2</v>
      </c>
      <c r="BD3627">
        <v>7</v>
      </c>
      <c r="BE3627">
        <v>2</v>
      </c>
    </row>
    <row r="3628" spans="1:57" x14ac:dyDescent="0.25">
      <c r="A3628" s="179">
        <f t="shared" si="56"/>
        <v>0</v>
      </c>
      <c r="B3628" t="s">
        <v>1923</v>
      </c>
      <c r="C3628">
        <v>73110028</v>
      </c>
      <c r="D3628">
        <v>144105</v>
      </c>
      <c r="E3628">
        <v>4</v>
      </c>
      <c r="F3628">
        <v>550003101</v>
      </c>
      <c r="G3628" s="180">
        <v>42028</v>
      </c>
      <c r="H3628" s="180">
        <v>45260</v>
      </c>
      <c r="I3628">
        <v>0</v>
      </c>
      <c r="J3628">
        <v>1</v>
      </c>
      <c r="K3628">
        <v>4</v>
      </c>
      <c r="L3628">
        <v>30</v>
      </c>
      <c r="M3628">
        <v>2</v>
      </c>
      <c r="N3628" s="170">
        <v>21474970</v>
      </c>
      <c r="O3628" s="170">
        <v>23720000</v>
      </c>
      <c r="P3628" s="178">
        <v>5084</v>
      </c>
      <c r="Q3628" s="178">
        <v>193</v>
      </c>
      <c r="R3628" s="178">
        <v>4664</v>
      </c>
      <c r="S3628">
        <v>0</v>
      </c>
      <c r="T3628">
        <v>0</v>
      </c>
      <c r="U3628">
        <v>0</v>
      </c>
      <c r="W3628">
        <v>0</v>
      </c>
      <c r="X3628">
        <v>0</v>
      </c>
      <c r="Y3628">
        <v>0</v>
      </c>
      <c r="AB3628" s="180">
        <v>44285</v>
      </c>
      <c r="AC3628">
        <v>1</v>
      </c>
      <c r="AD3628" t="s">
        <v>1922</v>
      </c>
      <c r="AE3628">
        <v>1</v>
      </c>
      <c r="AF3628">
        <v>30</v>
      </c>
      <c r="AG3628">
        <v>0</v>
      </c>
      <c r="AN3628">
        <v>1</v>
      </c>
      <c r="AO3628">
        <v>1</v>
      </c>
      <c r="AR3628" s="178">
        <v>9228</v>
      </c>
      <c r="AS3628" t="s">
        <v>1921</v>
      </c>
      <c r="AT3628">
        <v>0</v>
      </c>
      <c r="AU3628">
        <v>0</v>
      </c>
      <c r="AV3628">
        <v>890480123</v>
      </c>
      <c r="AW3628" t="s">
        <v>1920</v>
      </c>
      <c r="AX3628">
        <v>5</v>
      </c>
      <c r="BC3628">
        <v>2</v>
      </c>
      <c r="BD3628">
        <v>7</v>
      </c>
      <c r="BE3628">
        <v>2</v>
      </c>
    </row>
    <row r="3629" spans="1:57" x14ac:dyDescent="0.25">
      <c r="A3629" s="179">
        <f t="shared" si="56"/>
        <v>0</v>
      </c>
      <c r="B3629" t="s">
        <v>1923</v>
      </c>
      <c r="C3629">
        <v>73110028</v>
      </c>
      <c r="D3629">
        <v>144105</v>
      </c>
      <c r="E3629">
        <v>4</v>
      </c>
      <c r="F3629">
        <v>550003130</v>
      </c>
      <c r="G3629" s="180">
        <v>42030</v>
      </c>
      <c r="H3629" s="180">
        <v>45260</v>
      </c>
      <c r="I3629">
        <v>0</v>
      </c>
      <c r="J3629">
        <v>1</v>
      </c>
      <c r="K3629">
        <v>4</v>
      </c>
      <c r="L3629">
        <v>30</v>
      </c>
      <c r="M3629">
        <v>2</v>
      </c>
      <c r="N3629" s="170">
        <v>21474970</v>
      </c>
      <c r="O3629" s="170">
        <v>23720000</v>
      </c>
      <c r="P3629" s="178">
        <v>18004</v>
      </c>
      <c r="Q3629" s="178">
        <v>683</v>
      </c>
      <c r="R3629" s="178">
        <v>16518</v>
      </c>
      <c r="S3629">
        <v>0</v>
      </c>
      <c r="T3629">
        <v>0</v>
      </c>
      <c r="U3629">
        <v>0</v>
      </c>
      <c r="W3629">
        <v>0</v>
      </c>
      <c r="X3629">
        <v>0</v>
      </c>
      <c r="Y3629">
        <v>0</v>
      </c>
      <c r="AB3629" s="180">
        <v>44285</v>
      </c>
      <c r="AC3629">
        <v>1</v>
      </c>
      <c r="AD3629" t="s">
        <v>1922</v>
      </c>
      <c r="AE3629">
        <v>1</v>
      </c>
      <c r="AF3629">
        <v>30</v>
      </c>
      <c r="AG3629">
        <v>0</v>
      </c>
      <c r="AN3629">
        <v>1</v>
      </c>
      <c r="AO3629">
        <v>1</v>
      </c>
      <c r="AR3629" s="178">
        <v>32682</v>
      </c>
      <c r="AS3629" t="s">
        <v>1921</v>
      </c>
      <c r="AT3629">
        <v>0</v>
      </c>
      <c r="AU3629">
        <v>0</v>
      </c>
      <c r="AV3629">
        <v>890480123</v>
      </c>
      <c r="AW3629" t="s">
        <v>1920</v>
      </c>
      <c r="AX3629">
        <v>5</v>
      </c>
      <c r="BC3629">
        <v>2</v>
      </c>
      <c r="BD3629">
        <v>7</v>
      </c>
      <c r="BE3629">
        <v>2</v>
      </c>
    </row>
    <row r="3630" spans="1:57" x14ac:dyDescent="0.25">
      <c r="A3630" s="179">
        <f t="shared" si="56"/>
        <v>0</v>
      </c>
      <c r="B3630" t="s">
        <v>1923</v>
      </c>
      <c r="C3630">
        <v>73110028</v>
      </c>
      <c r="D3630">
        <v>144105</v>
      </c>
      <c r="E3630">
        <v>4</v>
      </c>
      <c r="F3630">
        <v>550003133</v>
      </c>
      <c r="G3630" s="180">
        <v>42030</v>
      </c>
      <c r="H3630" s="180">
        <v>45107</v>
      </c>
      <c r="I3630">
        <v>0</v>
      </c>
      <c r="J3630">
        <v>1</v>
      </c>
      <c r="K3630">
        <v>9</v>
      </c>
      <c r="L3630">
        <v>30</v>
      </c>
      <c r="M3630">
        <v>2</v>
      </c>
      <c r="N3630" s="170">
        <v>21474970</v>
      </c>
      <c r="O3630" s="170">
        <v>23720000</v>
      </c>
      <c r="P3630" s="178">
        <v>2966</v>
      </c>
      <c r="Q3630" s="178">
        <v>112</v>
      </c>
      <c r="R3630" s="178">
        <v>2381</v>
      </c>
      <c r="S3630">
        <v>0</v>
      </c>
      <c r="T3630">
        <v>0</v>
      </c>
      <c r="U3630">
        <v>0</v>
      </c>
      <c r="W3630">
        <v>0</v>
      </c>
      <c r="X3630">
        <v>0</v>
      </c>
      <c r="Y3630">
        <v>0</v>
      </c>
      <c r="AB3630" s="180">
        <v>44285</v>
      </c>
      <c r="AC3630">
        <v>1</v>
      </c>
      <c r="AD3630" t="s">
        <v>1922</v>
      </c>
      <c r="AE3630">
        <v>1</v>
      </c>
      <c r="AF3630">
        <v>30</v>
      </c>
      <c r="AG3630">
        <v>0</v>
      </c>
      <c r="AN3630">
        <v>1</v>
      </c>
      <c r="AO3630">
        <v>1</v>
      </c>
      <c r="AR3630" s="178">
        <v>4711</v>
      </c>
      <c r="AS3630" t="s">
        <v>1921</v>
      </c>
      <c r="AT3630">
        <v>0</v>
      </c>
      <c r="AU3630">
        <v>0</v>
      </c>
      <c r="AV3630">
        <v>890480123</v>
      </c>
      <c r="AW3630" t="s">
        <v>1920</v>
      </c>
      <c r="AX3630">
        <v>5</v>
      </c>
      <c r="BC3630">
        <v>2</v>
      </c>
      <c r="BD3630">
        <v>7</v>
      </c>
      <c r="BE3630">
        <v>2</v>
      </c>
    </row>
    <row r="3631" spans="1:57" x14ac:dyDescent="0.25">
      <c r="A3631" s="179">
        <f t="shared" si="56"/>
        <v>0</v>
      </c>
      <c r="B3631" t="s">
        <v>1923</v>
      </c>
      <c r="C3631">
        <v>73110028</v>
      </c>
      <c r="D3631">
        <v>144105</v>
      </c>
      <c r="E3631">
        <v>4</v>
      </c>
      <c r="F3631">
        <v>550003138</v>
      </c>
      <c r="G3631" s="180">
        <v>42030</v>
      </c>
      <c r="H3631" s="180">
        <v>45350</v>
      </c>
      <c r="I3631">
        <v>0</v>
      </c>
      <c r="J3631">
        <v>1</v>
      </c>
      <c r="K3631">
        <v>1</v>
      </c>
      <c r="L3631">
        <v>30</v>
      </c>
      <c r="M3631">
        <v>2</v>
      </c>
      <c r="N3631" s="170">
        <v>21474970</v>
      </c>
      <c r="O3631" s="170">
        <v>23720000</v>
      </c>
      <c r="P3631" s="178">
        <v>75770</v>
      </c>
      <c r="Q3631" s="178">
        <v>2873</v>
      </c>
      <c r="R3631" s="178">
        <v>74253</v>
      </c>
      <c r="S3631">
        <v>0</v>
      </c>
      <c r="T3631">
        <v>0</v>
      </c>
      <c r="U3631">
        <v>0</v>
      </c>
      <c r="W3631">
        <v>0</v>
      </c>
      <c r="X3631">
        <v>0</v>
      </c>
      <c r="Y3631">
        <v>0</v>
      </c>
      <c r="AB3631" s="180">
        <v>44285</v>
      </c>
      <c r="AC3631">
        <v>1</v>
      </c>
      <c r="AD3631" t="s">
        <v>1922</v>
      </c>
      <c r="AE3631">
        <v>1</v>
      </c>
      <c r="AF3631">
        <v>30</v>
      </c>
      <c r="AG3631">
        <v>0</v>
      </c>
      <c r="AN3631">
        <v>1</v>
      </c>
      <c r="AO3631">
        <v>1</v>
      </c>
      <c r="AR3631" s="178">
        <v>146915</v>
      </c>
      <c r="AS3631" t="s">
        <v>1921</v>
      </c>
      <c r="AT3631">
        <v>0</v>
      </c>
      <c r="AU3631">
        <v>0</v>
      </c>
      <c r="AV3631">
        <v>890480123</v>
      </c>
      <c r="AW3631" t="s">
        <v>1920</v>
      </c>
      <c r="AX3631">
        <v>5</v>
      </c>
      <c r="BC3631">
        <v>2</v>
      </c>
      <c r="BD3631">
        <v>7</v>
      </c>
      <c r="BE3631">
        <v>2</v>
      </c>
    </row>
    <row r="3632" spans="1:57" x14ac:dyDescent="0.25">
      <c r="A3632" s="179">
        <f t="shared" si="56"/>
        <v>0</v>
      </c>
      <c r="B3632" t="s">
        <v>1923</v>
      </c>
      <c r="C3632">
        <v>73110028</v>
      </c>
      <c r="D3632">
        <v>144105</v>
      </c>
      <c r="E3632">
        <v>4</v>
      </c>
      <c r="F3632">
        <v>550003147</v>
      </c>
      <c r="G3632" s="180">
        <v>42031</v>
      </c>
      <c r="H3632" s="180">
        <v>45260</v>
      </c>
      <c r="I3632">
        <v>0</v>
      </c>
      <c r="J3632">
        <v>1</v>
      </c>
      <c r="K3632">
        <v>4</v>
      </c>
      <c r="L3632">
        <v>30</v>
      </c>
      <c r="M3632">
        <v>2</v>
      </c>
      <c r="N3632" s="170">
        <v>21474970</v>
      </c>
      <c r="O3632" s="170">
        <v>23720000</v>
      </c>
      <c r="P3632" s="178">
        <v>6554</v>
      </c>
      <c r="Q3632" s="178">
        <v>249</v>
      </c>
      <c r="R3632" s="178">
        <v>6013</v>
      </c>
      <c r="S3632">
        <v>0</v>
      </c>
      <c r="T3632">
        <v>0</v>
      </c>
      <c r="U3632">
        <v>0</v>
      </c>
      <c r="W3632">
        <v>0</v>
      </c>
      <c r="X3632">
        <v>0</v>
      </c>
      <c r="Y3632">
        <v>0</v>
      </c>
      <c r="AB3632" s="180">
        <v>44285</v>
      </c>
      <c r="AC3632">
        <v>1</v>
      </c>
      <c r="AD3632" t="s">
        <v>1922</v>
      </c>
      <c r="AE3632">
        <v>1</v>
      </c>
      <c r="AF3632">
        <v>30</v>
      </c>
      <c r="AG3632">
        <v>0</v>
      </c>
      <c r="AN3632">
        <v>1</v>
      </c>
      <c r="AO3632">
        <v>1</v>
      </c>
      <c r="AR3632" s="178">
        <v>11897</v>
      </c>
      <c r="AS3632" t="s">
        <v>1921</v>
      </c>
      <c r="AT3632">
        <v>0</v>
      </c>
      <c r="AU3632">
        <v>0</v>
      </c>
      <c r="AV3632">
        <v>890480123</v>
      </c>
      <c r="AW3632" t="s">
        <v>1920</v>
      </c>
      <c r="AX3632">
        <v>5</v>
      </c>
      <c r="BC3632">
        <v>2</v>
      </c>
      <c r="BD3632">
        <v>7</v>
      </c>
      <c r="BE3632">
        <v>2</v>
      </c>
    </row>
    <row r="3633" spans="1:57" x14ac:dyDescent="0.25">
      <c r="A3633" s="179">
        <f t="shared" si="56"/>
        <v>0</v>
      </c>
      <c r="B3633" t="s">
        <v>1923</v>
      </c>
      <c r="C3633">
        <v>73110028</v>
      </c>
      <c r="D3633">
        <v>144105</v>
      </c>
      <c r="E3633">
        <v>4</v>
      </c>
      <c r="F3633">
        <v>550003169</v>
      </c>
      <c r="G3633" s="180">
        <v>42032</v>
      </c>
      <c r="H3633" s="180">
        <v>45260</v>
      </c>
      <c r="I3633">
        <v>0</v>
      </c>
      <c r="J3633">
        <v>1</v>
      </c>
      <c r="K3633">
        <v>4</v>
      </c>
      <c r="L3633">
        <v>30</v>
      </c>
      <c r="M3633">
        <v>2</v>
      </c>
      <c r="N3633" s="170">
        <v>21474970</v>
      </c>
      <c r="O3633" s="170">
        <v>23720000</v>
      </c>
      <c r="P3633" s="178">
        <v>8592</v>
      </c>
      <c r="Q3633" s="178">
        <v>326</v>
      </c>
      <c r="R3633" s="178">
        <v>7885</v>
      </c>
      <c r="S3633">
        <v>0</v>
      </c>
      <c r="T3633">
        <v>0</v>
      </c>
      <c r="U3633">
        <v>0</v>
      </c>
      <c r="W3633">
        <v>0</v>
      </c>
      <c r="X3633">
        <v>0</v>
      </c>
      <c r="Y3633">
        <v>0</v>
      </c>
      <c r="AB3633" s="180">
        <v>44285</v>
      </c>
      <c r="AC3633">
        <v>1</v>
      </c>
      <c r="AD3633" t="s">
        <v>1922</v>
      </c>
      <c r="AE3633">
        <v>1</v>
      </c>
      <c r="AF3633">
        <v>30</v>
      </c>
      <c r="AG3633">
        <v>0</v>
      </c>
      <c r="AN3633">
        <v>1</v>
      </c>
      <c r="AO3633">
        <v>1</v>
      </c>
      <c r="AR3633" s="178">
        <v>15601</v>
      </c>
      <c r="AS3633" t="s">
        <v>1921</v>
      </c>
      <c r="AT3633">
        <v>0</v>
      </c>
      <c r="AU3633">
        <v>0</v>
      </c>
      <c r="AV3633">
        <v>890480123</v>
      </c>
      <c r="AW3633" t="s">
        <v>1920</v>
      </c>
      <c r="AX3633">
        <v>5</v>
      </c>
      <c r="BC3633">
        <v>2</v>
      </c>
      <c r="BD3633">
        <v>7</v>
      </c>
      <c r="BE3633">
        <v>2</v>
      </c>
    </row>
    <row r="3634" spans="1:57" x14ac:dyDescent="0.25">
      <c r="A3634" s="179">
        <f t="shared" si="56"/>
        <v>0</v>
      </c>
      <c r="B3634" t="s">
        <v>1923</v>
      </c>
      <c r="C3634">
        <v>73110028</v>
      </c>
      <c r="D3634">
        <v>144105</v>
      </c>
      <c r="E3634">
        <v>4</v>
      </c>
      <c r="F3634">
        <v>550003337</v>
      </c>
      <c r="G3634" s="180">
        <v>42037</v>
      </c>
      <c r="H3634" s="180">
        <v>45260</v>
      </c>
      <c r="I3634">
        <v>0</v>
      </c>
      <c r="J3634">
        <v>1</v>
      </c>
      <c r="K3634">
        <v>4</v>
      </c>
      <c r="L3634">
        <v>30</v>
      </c>
      <c r="M3634">
        <v>2</v>
      </c>
      <c r="N3634" s="170">
        <v>21474970</v>
      </c>
      <c r="O3634" s="170">
        <v>23720000</v>
      </c>
      <c r="P3634" s="178">
        <v>17672</v>
      </c>
      <c r="Q3634" s="178">
        <v>670</v>
      </c>
      <c r="R3634" s="178">
        <v>16218</v>
      </c>
      <c r="S3634">
        <v>0</v>
      </c>
      <c r="T3634">
        <v>0</v>
      </c>
      <c r="U3634">
        <v>0</v>
      </c>
      <c r="W3634">
        <v>0</v>
      </c>
      <c r="X3634">
        <v>0</v>
      </c>
      <c r="Y3634">
        <v>0</v>
      </c>
      <c r="AB3634" s="180">
        <v>44285</v>
      </c>
      <c r="AC3634">
        <v>1</v>
      </c>
      <c r="AD3634" t="s">
        <v>1922</v>
      </c>
      <c r="AE3634">
        <v>1</v>
      </c>
      <c r="AF3634">
        <v>30</v>
      </c>
      <c r="AG3634">
        <v>0</v>
      </c>
      <c r="AN3634">
        <v>1</v>
      </c>
      <c r="AO3634">
        <v>1</v>
      </c>
      <c r="AR3634" s="178">
        <v>32088</v>
      </c>
      <c r="AS3634" t="s">
        <v>1921</v>
      </c>
      <c r="AT3634">
        <v>0</v>
      </c>
      <c r="AU3634">
        <v>0</v>
      </c>
      <c r="AV3634">
        <v>890480123</v>
      </c>
      <c r="AW3634" t="s">
        <v>1920</v>
      </c>
      <c r="AX3634">
        <v>5</v>
      </c>
      <c r="BC3634">
        <v>2</v>
      </c>
      <c r="BD3634">
        <v>7</v>
      </c>
      <c r="BE3634">
        <v>2</v>
      </c>
    </row>
    <row r="3635" spans="1:57" x14ac:dyDescent="0.25">
      <c r="A3635" s="179">
        <f t="shared" si="56"/>
        <v>0</v>
      </c>
      <c r="B3635" t="s">
        <v>1923</v>
      </c>
      <c r="C3635">
        <v>73110028</v>
      </c>
      <c r="D3635">
        <v>144105</v>
      </c>
      <c r="E3635">
        <v>4</v>
      </c>
      <c r="F3635">
        <v>550003345</v>
      </c>
      <c r="G3635" s="180">
        <v>42038</v>
      </c>
      <c r="H3635" s="180">
        <v>45260</v>
      </c>
      <c r="I3635">
        <v>0</v>
      </c>
      <c r="J3635">
        <v>1</v>
      </c>
      <c r="K3635">
        <v>4</v>
      </c>
      <c r="L3635">
        <v>30</v>
      </c>
      <c r="M3635">
        <v>2</v>
      </c>
      <c r="N3635" s="170">
        <v>21474970</v>
      </c>
      <c r="O3635" s="170">
        <v>23720000</v>
      </c>
      <c r="P3635" s="178">
        <v>36085</v>
      </c>
      <c r="Q3635" s="178">
        <v>1368</v>
      </c>
      <c r="R3635" s="178">
        <v>33111</v>
      </c>
      <c r="S3635">
        <v>0</v>
      </c>
      <c r="T3635">
        <v>0</v>
      </c>
      <c r="U3635">
        <v>0</v>
      </c>
      <c r="W3635">
        <v>0</v>
      </c>
      <c r="X3635">
        <v>0</v>
      </c>
      <c r="Y3635">
        <v>0</v>
      </c>
      <c r="AB3635" s="180">
        <v>44285</v>
      </c>
      <c r="AC3635">
        <v>1</v>
      </c>
      <c r="AD3635" t="s">
        <v>1922</v>
      </c>
      <c r="AE3635">
        <v>1</v>
      </c>
      <c r="AF3635">
        <v>30</v>
      </c>
      <c r="AG3635">
        <v>0</v>
      </c>
      <c r="AN3635">
        <v>1</v>
      </c>
      <c r="AO3635">
        <v>1</v>
      </c>
      <c r="AR3635" s="178">
        <v>65512</v>
      </c>
      <c r="AS3635" t="s">
        <v>1921</v>
      </c>
      <c r="AT3635">
        <v>0</v>
      </c>
      <c r="AU3635">
        <v>0</v>
      </c>
      <c r="AV3635">
        <v>890480123</v>
      </c>
      <c r="AW3635" t="s">
        <v>1920</v>
      </c>
      <c r="AX3635">
        <v>5</v>
      </c>
      <c r="BC3635">
        <v>2</v>
      </c>
      <c r="BD3635">
        <v>7</v>
      </c>
      <c r="BE3635">
        <v>2</v>
      </c>
    </row>
    <row r="3636" spans="1:57" x14ac:dyDescent="0.25">
      <c r="A3636" s="179">
        <f t="shared" si="56"/>
        <v>0</v>
      </c>
      <c r="B3636" t="s">
        <v>1923</v>
      </c>
      <c r="C3636">
        <v>73110028</v>
      </c>
      <c r="D3636">
        <v>144105</v>
      </c>
      <c r="E3636">
        <v>4</v>
      </c>
      <c r="F3636">
        <v>550003370</v>
      </c>
      <c r="G3636" s="180">
        <v>42041</v>
      </c>
      <c r="H3636" s="180">
        <v>45260</v>
      </c>
      <c r="I3636">
        <v>0</v>
      </c>
      <c r="J3636">
        <v>1</v>
      </c>
      <c r="K3636">
        <v>4</v>
      </c>
      <c r="L3636">
        <v>30</v>
      </c>
      <c r="M3636">
        <v>2</v>
      </c>
      <c r="N3636" s="170">
        <v>21474970</v>
      </c>
      <c r="O3636" s="170">
        <v>23720000</v>
      </c>
      <c r="P3636" s="178">
        <v>43183</v>
      </c>
      <c r="Q3636" s="178">
        <v>1637</v>
      </c>
      <c r="R3636" s="178">
        <v>39625</v>
      </c>
      <c r="S3636">
        <v>0</v>
      </c>
      <c r="T3636">
        <v>0</v>
      </c>
      <c r="U3636">
        <v>0</v>
      </c>
      <c r="W3636">
        <v>0</v>
      </c>
      <c r="X3636">
        <v>0</v>
      </c>
      <c r="Y3636">
        <v>0</v>
      </c>
      <c r="AB3636" s="180">
        <v>44285</v>
      </c>
      <c r="AC3636">
        <v>1</v>
      </c>
      <c r="AD3636" t="s">
        <v>1922</v>
      </c>
      <c r="AE3636">
        <v>1</v>
      </c>
      <c r="AF3636">
        <v>30</v>
      </c>
      <c r="AG3636">
        <v>0</v>
      </c>
      <c r="AN3636">
        <v>1</v>
      </c>
      <c r="AO3636">
        <v>1</v>
      </c>
      <c r="AR3636" s="178">
        <v>78401</v>
      </c>
      <c r="AS3636" t="s">
        <v>1921</v>
      </c>
      <c r="AT3636">
        <v>0</v>
      </c>
      <c r="AU3636">
        <v>0</v>
      </c>
      <c r="AV3636">
        <v>890480123</v>
      </c>
      <c r="AW3636" t="s">
        <v>1920</v>
      </c>
      <c r="AX3636">
        <v>5</v>
      </c>
      <c r="BC3636">
        <v>2</v>
      </c>
      <c r="BD3636">
        <v>7</v>
      </c>
      <c r="BE3636">
        <v>2</v>
      </c>
    </row>
    <row r="3637" spans="1:57" x14ac:dyDescent="0.25">
      <c r="A3637" s="179">
        <f t="shared" si="56"/>
        <v>0</v>
      </c>
      <c r="B3637" t="s">
        <v>1923</v>
      </c>
      <c r="C3637">
        <v>73110028</v>
      </c>
      <c r="D3637">
        <v>144105</v>
      </c>
      <c r="E3637">
        <v>4</v>
      </c>
      <c r="F3637">
        <v>550003410</v>
      </c>
      <c r="G3637" s="180">
        <v>42045</v>
      </c>
      <c r="H3637" s="180">
        <v>45350</v>
      </c>
      <c r="I3637">
        <v>0</v>
      </c>
      <c r="J3637">
        <v>1</v>
      </c>
      <c r="K3637">
        <v>1</v>
      </c>
      <c r="L3637">
        <v>30</v>
      </c>
      <c r="M3637">
        <v>2</v>
      </c>
      <c r="N3637" s="170">
        <v>21474970</v>
      </c>
      <c r="O3637" s="170">
        <v>23720000</v>
      </c>
      <c r="P3637" s="178">
        <v>96774</v>
      </c>
      <c r="Q3637" s="178">
        <v>3670</v>
      </c>
      <c r="R3637" s="178">
        <v>94836</v>
      </c>
      <c r="S3637">
        <v>0</v>
      </c>
      <c r="T3637">
        <v>0</v>
      </c>
      <c r="U3637">
        <v>0</v>
      </c>
      <c r="W3637">
        <v>0</v>
      </c>
      <c r="X3637">
        <v>0</v>
      </c>
      <c r="Y3637">
        <v>0</v>
      </c>
      <c r="AB3637" s="180">
        <v>44285</v>
      </c>
      <c r="AC3637">
        <v>1</v>
      </c>
      <c r="AD3637" t="s">
        <v>1922</v>
      </c>
      <c r="AE3637">
        <v>1</v>
      </c>
      <c r="AF3637">
        <v>30</v>
      </c>
      <c r="AG3637">
        <v>0</v>
      </c>
      <c r="AN3637">
        <v>1</v>
      </c>
      <c r="AO3637">
        <v>1</v>
      </c>
      <c r="AR3637" s="178">
        <v>187640</v>
      </c>
      <c r="AS3637" t="s">
        <v>1921</v>
      </c>
      <c r="AT3637">
        <v>0</v>
      </c>
      <c r="AU3637">
        <v>0</v>
      </c>
      <c r="AV3637">
        <v>890480123</v>
      </c>
      <c r="AW3637" t="s">
        <v>1920</v>
      </c>
      <c r="AX3637">
        <v>5</v>
      </c>
      <c r="BC3637">
        <v>2</v>
      </c>
      <c r="BD3637">
        <v>7</v>
      </c>
      <c r="BE3637">
        <v>2</v>
      </c>
    </row>
    <row r="3638" spans="1:57" x14ac:dyDescent="0.25">
      <c r="A3638" s="179">
        <f t="shared" si="56"/>
        <v>0</v>
      </c>
      <c r="B3638" t="s">
        <v>1923</v>
      </c>
      <c r="C3638">
        <v>73110028</v>
      </c>
      <c r="D3638">
        <v>144105</v>
      </c>
      <c r="E3638">
        <v>4</v>
      </c>
      <c r="F3638">
        <v>550003411</v>
      </c>
      <c r="G3638" s="180">
        <v>42045</v>
      </c>
      <c r="H3638" s="180">
        <v>45260</v>
      </c>
      <c r="I3638">
        <v>0</v>
      </c>
      <c r="J3638">
        <v>1</v>
      </c>
      <c r="K3638">
        <v>4</v>
      </c>
      <c r="L3638">
        <v>30</v>
      </c>
      <c r="M3638">
        <v>2</v>
      </c>
      <c r="N3638" s="170">
        <v>21474970</v>
      </c>
      <c r="O3638" s="170">
        <v>23720000</v>
      </c>
      <c r="P3638" s="178">
        <v>7346</v>
      </c>
      <c r="Q3638" s="178">
        <v>279</v>
      </c>
      <c r="R3638" s="178">
        <v>6734</v>
      </c>
      <c r="S3638">
        <v>0</v>
      </c>
      <c r="T3638">
        <v>0</v>
      </c>
      <c r="U3638">
        <v>0</v>
      </c>
      <c r="W3638">
        <v>0</v>
      </c>
      <c r="X3638">
        <v>0</v>
      </c>
      <c r="Y3638">
        <v>0</v>
      </c>
      <c r="AB3638" s="180">
        <v>44285</v>
      </c>
      <c r="AC3638">
        <v>1</v>
      </c>
      <c r="AD3638" t="s">
        <v>1922</v>
      </c>
      <c r="AE3638">
        <v>1</v>
      </c>
      <c r="AF3638">
        <v>30</v>
      </c>
      <c r="AG3638">
        <v>0</v>
      </c>
      <c r="AN3638">
        <v>1</v>
      </c>
      <c r="AO3638">
        <v>1</v>
      </c>
      <c r="AR3638" s="178">
        <v>13324</v>
      </c>
      <c r="AS3638" t="s">
        <v>1921</v>
      </c>
      <c r="AT3638">
        <v>0</v>
      </c>
      <c r="AU3638">
        <v>0</v>
      </c>
      <c r="AV3638">
        <v>890480123</v>
      </c>
      <c r="AW3638" t="s">
        <v>1920</v>
      </c>
      <c r="AX3638">
        <v>5</v>
      </c>
      <c r="BC3638">
        <v>2</v>
      </c>
      <c r="BD3638">
        <v>7</v>
      </c>
      <c r="BE3638">
        <v>2</v>
      </c>
    </row>
    <row r="3639" spans="1:57" x14ac:dyDescent="0.25">
      <c r="A3639" s="179">
        <f t="shared" si="56"/>
        <v>0</v>
      </c>
      <c r="B3639" t="s">
        <v>1923</v>
      </c>
      <c r="C3639">
        <v>73110028</v>
      </c>
      <c r="D3639">
        <v>144105</v>
      </c>
      <c r="E3639">
        <v>4</v>
      </c>
      <c r="F3639">
        <v>550003442</v>
      </c>
      <c r="G3639" s="180">
        <v>42047</v>
      </c>
      <c r="H3639" s="180">
        <v>45260</v>
      </c>
      <c r="I3639">
        <v>0</v>
      </c>
      <c r="J3639">
        <v>1</v>
      </c>
      <c r="K3639">
        <v>4</v>
      </c>
      <c r="L3639">
        <v>30</v>
      </c>
      <c r="M3639">
        <v>2</v>
      </c>
      <c r="N3639" s="170">
        <v>21474970</v>
      </c>
      <c r="O3639" s="170">
        <v>23720000</v>
      </c>
      <c r="P3639" s="178">
        <v>26791</v>
      </c>
      <c r="Q3639" s="178">
        <v>1016</v>
      </c>
      <c r="R3639" s="178">
        <v>24585</v>
      </c>
      <c r="S3639">
        <v>0</v>
      </c>
      <c r="T3639">
        <v>0</v>
      </c>
      <c r="U3639">
        <v>0</v>
      </c>
      <c r="W3639">
        <v>0</v>
      </c>
      <c r="X3639">
        <v>0</v>
      </c>
      <c r="Y3639">
        <v>0</v>
      </c>
      <c r="AB3639" s="180">
        <v>44285</v>
      </c>
      <c r="AC3639">
        <v>1</v>
      </c>
      <c r="AD3639" t="s">
        <v>1922</v>
      </c>
      <c r="AE3639">
        <v>1</v>
      </c>
      <c r="AF3639">
        <v>30</v>
      </c>
      <c r="AG3639">
        <v>0</v>
      </c>
      <c r="AN3639">
        <v>1</v>
      </c>
      <c r="AO3639">
        <v>1</v>
      </c>
      <c r="AR3639" s="178">
        <v>48643</v>
      </c>
      <c r="AS3639" t="s">
        <v>1921</v>
      </c>
      <c r="AT3639">
        <v>0</v>
      </c>
      <c r="AU3639">
        <v>0</v>
      </c>
      <c r="AV3639">
        <v>890480123</v>
      </c>
      <c r="AW3639" t="s">
        <v>1920</v>
      </c>
      <c r="AX3639">
        <v>5</v>
      </c>
      <c r="BC3639">
        <v>2</v>
      </c>
      <c r="BD3639">
        <v>7</v>
      </c>
      <c r="BE3639">
        <v>2</v>
      </c>
    </row>
    <row r="3640" spans="1:57" x14ac:dyDescent="0.25">
      <c r="A3640" s="179">
        <f t="shared" si="56"/>
        <v>0</v>
      </c>
      <c r="B3640" t="s">
        <v>1923</v>
      </c>
      <c r="C3640">
        <v>73110028</v>
      </c>
      <c r="D3640">
        <v>144105</v>
      </c>
      <c r="E3640">
        <v>4</v>
      </c>
      <c r="F3640">
        <v>550003477</v>
      </c>
      <c r="G3640" s="180">
        <v>42052</v>
      </c>
      <c r="H3640" s="180">
        <v>45260</v>
      </c>
      <c r="I3640">
        <v>0</v>
      </c>
      <c r="J3640">
        <v>1</v>
      </c>
      <c r="K3640">
        <v>4</v>
      </c>
      <c r="L3640">
        <v>30</v>
      </c>
      <c r="M3640">
        <v>2</v>
      </c>
      <c r="N3640" s="170">
        <v>21474970</v>
      </c>
      <c r="O3640" s="170">
        <v>23720000</v>
      </c>
      <c r="P3640" s="178">
        <v>21514</v>
      </c>
      <c r="Q3640" s="178">
        <v>816</v>
      </c>
      <c r="R3640" s="178">
        <v>19740</v>
      </c>
      <c r="S3640">
        <v>0</v>
      </c>
      <c r="T3640">
        <v>0</v>
      </c>
      <c r="U3640">
        <v>0</v>
      </c>
      <c r="W3640">
        <v>0</v>
      </c>
      <c r="X3640">
        <v>0</v>
      </c>
      <c r="Y3640">
        <v>0</v>
      </c>
      <c r="AB3640" s="180">
        <v>44285</v>
      </c>
      <c r="AC3640">
        <v>1</v>
      </c>
      <c r="AD3640" t="s">
        <v>1922</v>
      </c>
      <c r="AE3640">
        <v>1</v>
      </c>
      <c r="AF3640">
        <v>30</v>
      </c>
      <c r="AG3640">
        <v>0</v>
      </c>
      <c r="AN3640">
        <v>1</v>
      </c>
      <c r="AO3640">
        <v>1</v>
      </c>
      <c r="AR3640" s="178">
        <v>39057</v>
      </c>
      <c r="AS3640" t="s">
        <v>1921</v>
      </c>
      <c r="AT3640">
        <v>0</v>
      </c>
      <c r="AU3640">
        <v>0</v>
      </c>
      <c r="AV3640">
        <v>890480123</v>
      </c>
      <c r="AW3640" t="s">
        <v>1920</v>
      </c>
      <c r="AX3640">
        <v>5</v>
      </c>
      <c r="BC3640">
        <v>2</v>
      </c>
      <c r="BD3640">
        <v>7</v>
      </c>
      <c r="BE3640">
        <v>2</v>
      </c>
    </row>
    <row r="3641" spans="1:57" x14ac:dyDescent="0.25">
      <c r="A3641" s="179">
        <f t="shared" si="56"/>
        <v>0</v>
      </c>
      <c r="B3641" t="s">
        <v>1923</v>
      </c>
      <c r="C3641">
        <v>73110028</v>
      </c>
      <c r="D3641">
        <v>144105</v>
      </c>
      <c r="E3641">
        <v>4</v>
      </c>
      <c r="F3641">
        <v>550003497</v>
      </c>
      <c r="G3641" s="180">
        <v>42053</v>
      </c>
      <c r="H3641" s="180">
        <v>45260</v>
      </c>
      <c r="I3641">
        <v>0</v>
      </c>
      <c r="J3641">
        <v>1</v>
      </c>
      <c r="K3641">
        <v>4</v>
      </c>
      <c r="L3641">
        <v>30</v>
      </c>
      <c r="M3641">
        <v>2</v>
      </c>
      <c r="N3641" s="170">
        <v>21474970</v>
      </c>
      <c r="O3641" s="170">
        <v>23720000</v>
      </c>
      <c r="P3641" s="178">
        <v>23747</v>
      </c>
      <c r="Q3641" s="178">
        <v>900</v>
      </c>
      <c r="R3641" s="178">
        <v>21785</v>
      </c>
      <c r="S3641">
        <v>0</v>
      </c>
      <c r="T3641">
        <v>0</v>
      </c>
      <c r="U3641">
        <v>0</v>
      </c>
      <c r="W3641">
        <v>0</v>
      </c>
      <c r="X3641">
        <v>0</v>
      </c>
      <c r="Y3641">
        <v>0</v>
      </c>
      <c r="AB3641" s="180">
        <v>44285</v>
      </c>
      <c r="AC3641">
        <v>1</v>
      </c>
      <c r="AD3641" t="s">
        <v>1922</v>
      </c>
      <c r="AE3641">
        <v>1</v>
      </c>
      <c r="AF3641">
        <v>30</v>
      </c>
      <c r="AG3641">
        <v>0</v>
      </c>
      <c r="AN3641">
        <v>1</v>
      </c>
      <c r="AO3641">
        <v>1</v>
      </c>
      <c r="AR3641" s="178">
        <v>43103</v>
      </c>
      <c r="AS3641" t="s">
        <v>1921</v>
      </c>
      <c r="AT3641">
        <v>0</v>
      </c>
      <c r="AU3641">
        <v>0</v>
      </c>
      <c r="AV3641">
        <v>890480123</v>
      </c>
      <c r="AW3641" t="s">
        <v>1920</v>
      </c>
      <c r="AX3641">
        <v>5</v>
      </c>
      <c r="BC3641">
        <v>2</v>
      </c>
      <c r="BD3641">
        <v>7</v>
      </c>
      <c r="BE3641">
        <v>2</v>
      </c>
    </row>
    <row r="3642" spans="1:57" x14ac:dyDescent="0.25">
      <c r="A3642" s="179">
        <f t="shared" si="56"/>
        <v>0</v>
      </c>
      <c r="B3642" t="s">
        <v>1923</v>
      </c>
      <c r="C3642">
        <v>73110028</v>
      </c>
      <c r="D3642">
        <v>144105</v>
      </c>
      <c r="E3642">
        <v>4</v>
      </c>
      <c r="F3642">
        <v>550003533</v>
      </c>
      <c r="G3642" s="180">
        <v>42056</v>
      </c>
      <c r="H3642" s="180">
        <v>45260</v>
      </c>
      <c r="I3642">
        <v>0</v>
      </c>
      <c r="J3642">
        <v>1</v>
      </c>
      <c r="K3642">
        <v>4</v>
      </c>
      <c r="L3642">
        <v>30</v>
      </c>
      <c r="M3642">
        <v>2</v>
      </c>
      <c r="N3642" s="170">
        <v>21474970</v>
      </c>
      <c r="O3642" s="170">
        <v>23720000</v>
      </c>
      <c r="P3642" s="178">
        <v>32141</v>
      </c>
      <c r="Q3642" s="178">
        <v>1219</v>
      </c>
      <c r="R3642" s="178">
        <v>29495</v>
      </c>
      <c r="S3642">
        <v>0</v>
      </c>
      <c r="T3642">
        <v>0</v>
      </c>
      <c r="U3642">
        <v>0</v>
      </c>
      <c r="W3642">
        <v>0</v>
      </c>
      <c r="X3642">
        <v>0</v>
      </c>
      <c r="Y3642">
        <v>0</v>
      </c>
      <c r="AB3642" s="180">
        <v>44285</v>
      </c>
      <c r="AC3642">
        <v>1</v>
      </c>
      <c r="AD3642" t="s">
        <v>1922</v>
      </c>
      <c r="AE3642">
        <v>1</v>
      </c>
      <c r="AF3642">
        <v>30</v>
      </c>
      <c r="AG3642">
        <v>0</v>
      </c>
      <c r="AN3642">
        <v>1</v>
      </c>
      <c r="AO3642">
        <v>1</v>
      </c>
      <c r="AR3642" s="178">
        <v>58358</v>
      </c>
      <c r="AS3642" t="s">
        <v>1921</v>
      </c>
      <c r="AT3642">
        <v>0</v>
      </c>
      <c r="AU3642">
        <v>0</v>
      </c>
      <c r="AV3642">
        <v>890480123</v>
      </c>
      <c r="AW3642" t="s">
        <v>1920</v>
      </c>
      <c r="AX3642">
        <v>5</v>
      </c>
      <c r="BC3642">
        <v>2</v>
      </c>
      <c r="BD3642">
        <v>7</v>
      </c>
      <c r="BE3642">
        <v>2</v>
      </c>
    </row>
    <row r="3643" spans="1:57" x14ac:dyDescent="0.25">
      <c r="A3643" s="179">
        <f t="shared" si="56"/>
        <v>0</v>
      </c>
      <c r="B3643" t="s">
        <v>1923</v>
      </c>
      <c r="C3643">
        <v>73110028</v>
      </c>
      <c r="D3643">
        <v>144105</v>
      </c>
      <c r="E3643">
        <v>4</v>
      </c>
      <c r="F3643">
        <v>550003545</v>
      </c>
      <c r="G3643" s="180">
        <v>42057</v>
      </c>
      <c r="H3643" s="180">
        <v>45260</v>
      </c>
      <c r="I3643">
        <v>0</v>
      </c>
      <c r="J3643">
        <v>1</v>
      </c>
      <c r="K3643">
        <v>4</v>
      </c>
      <c r="L3643">
        <v>30</v>
      </c>
      <c r="M3643">
        <v>2</v>
      </c>
      <c r="N3643" s="170">
        <v>21474970</v>
      </c>
      <c r="O3643" s="170">
        <v>23720000</v>
      </c>
      <c r="P3643" s="178">
        <v>42177</v>
      </c>
      <c r="Q3643" s="178">
        <v>1599</v>
      </c>
      <c r="R3643" s="178">
        <v>38709</v>
      </c>
      <c r="S3643">
        <v>0</v>
      </c>
      <c r="T3643">
        <v>0</v>
      </c>
      <c r="U3643">
        <v>0</v>
      </c>
      <c r="W3643">
        <v>0</v>
      </c>
      <c r="X3643">
        <v>0</v>
      </c>
      <c r="Y3643">
        <v>0</v>
      </c>
      <c r="AB3643" s="180">
        <v>44285</v>
      </c>
      <c r="AC3643">
        <v>1</v>
      </c>
      <c r="AD3643" t="s">
        <v>1922</v>
      </c>
      <c r="AE3643">
        <v>1</v>
      </c>
      <c r="AF3643">
        <v>30</v>
      </c>
      <c r="AG3643">
        <v>0</v>
      </c>
      <c r="AN3643">
        <v>1</v>
      </c>
      <c r="AO3643">
        <v>1</v>
      </c>
      <c r="AR3643" s="178">
        <v>76589</v>
      </c>
      <c r="AS3643" t="s">
        <v>1921</v>
      </c>
      <c r="AT3643">
        <v>0</v>
      </c>
      <c r="AU3643">
        <v>0</v>
      </c>
      <c r="AV3643">
        <v>890480123</v>
      </c>
      <c r="AW3643" t="s">
        <v>1920</v>
      </c>
      <c r="AX3643">
        <v>5</v>
      </c>
      <c r="BC3643">
        <v>2</v>
      </c>
      <c r="BD3643">
        <v>7</v>
      </c>
      <c r="BE3643">
        <v>2</v>
      </c>
    </row>
    <row r="3644" spans="1:57" x14ac:dyDescent="0.25">
      <c r="A3644" s="179">
        <f t="shared" si="56"/>
        <v>0</v>
      </c>
      <c r="B3644" t="s">
        <v>1923</v>
      </c>
      <c r="C3644">
        <v>73110028</v>
      </c>
      <c r="D3644">
        <v>144105</v>
      </c>
      <c r="E3644">
        <v>4</v>
      </c>
      <c r="F3644">
        <v>550003554</v>
      </c>
      <c r="G3644" s="180">
        <v>42058</v>
      </c>
      <c r="H3644" s="180">
        <v>45260</v>
      </c>
      <c r="I3644">
        <v>0</v>
      </c>
      <c r="J3644">
        <v>1</v>
      </c>
      <c r="K3644">
        <v>4</v>
      </c>
      <c r="L3644">
        <v>30</v>
      </c>
      <c r="M3644">
        <v>2</v>
      </c>
      <c r="N3644" s="170">
        <v>21474970</v>
      </c>
      <c r="O3644" s="170">
        <v>23720000</v>
      </c>
      <c r="P3644" s="178">
        <v>34724</v>
      </c>
      <c r="Q3644" s="178">
        <v>1317</v>
      </c>
      <c r="R3644" s="178">
        <v>31850</v>
      </c>
      <c r="S3644">
        <v>0</v>
      </c>
      <c r="T3644">
        <v>0</v>
      </c>
      <c r="U3644">
        <v>0</v>
      </c>
      <c r="W3644">
        <v>0</v>
      </c>
      <c r="X3644">
        <v>0</v>
      </c>
      <c r="Y3644">
        <v>0</v>
      </c>
      <c r="AB3644" s="180">
        <v>44285</v>
      </c>
      <c r="AC3644">
        <v>1</v>
      </c>
      <c r="AD3644" t="s">
        <v>1922</v>
      </c>
      <c r="AE3644">
        <v>1</v>
      </c>
      <c r="AF3644">
        <v>30</v>
      </c>
      <c r="AG3644">
        <v>0</v>
      </c>
      <c r="AN3644">
        <v>1</v>
      </c>
      <c r="AO3644">
        <v>1</v>
      </c>
      <c r="AR3644" s="178">
        <v>63018</v>
      </c>
      <c r="AS3644" t="s">
        <v>1921</v>
      </c>
      <c r="AT3644">
        <v>0</v>
      </c>
      <c r="AU3644">
        <v>0</v>
      </c>
      <c r="AV3644">
        <v>890480123</v>
      </c>
      <c r="AW3644" t="s">
        <v>1920</v>
      </c>
      <c r="AX3644">
        <v>5</v>
      </c>
      <c r="BC3644">
        <v>2</v>
      </c>
      <c r="BD3644">
        <v>7</v>
      </c>
      <c r="BE3644">
        <v>2</v>
      </c>
    </row>
    <row r="3645" spans="1:57" x14ac:dyDescent="0.25">
      <c r="A3645" s="179">
        <f t="shared" si="56"/>
        <v>0</v>
      </c>
      <c r="B3645" t="s">
        <v>1923</v>
      </c>
      <c r="C3645">
        <v>73110028</v>
      </c>
      <c r="D3645">
        <v>144105</v>
      </c>
      <c r="E3645">
        <v>4</v>
      </c>
      <c r="F3645">
        <v>550003557</v>
      </c>
      <c r="G3645" s="180">
        <v>42059</v>
      </c>
      <c r="H3645" s="180">
        <v>45260</v>
      </c>
      <c r="I3645">
        <v>0</v>
      </c>
      <c r="J3645">
        <v>1</v>
      </c>
      <c r="K3645">
        <v>4</v>
      </c>
      <c r="L3645">
        <v>30</v>
      </c>
      <c r="M3645">
        <v>2</v>
      </c>
      <c r="N3645" s="170">
        <v>21474970</v>
      </c>
      <c r="O3645" s="170">
        <v>23720000</v>
      </c>
      <c r="P3645" s="178">
        <v>11868</v>
      </c>
      <c r="Q3645" s="178">
        <v>450</v>
      </c>
      <c r="R3645" s="178">
        <v>10891</v>
      </c>
      <c r="S3645">
        <v>0</v>
      </c>
      <c r="T3645">
        <v>0</v>
      </c>
      <c r="U3645">
        <v>0</v>
      </c>
      <c r="W3645">
        <v>0</v>
      </c>
      <c r="X3645">
        <v>0</v>
      </c>
      <c r="Y3645">
        <v>0</v>
      </c>
      <c r="AB3645" s="180">
        <v>44285</v>
      </c>
      <c r="AC3645">
        <v>1</v>
      </c>
      <c r="AD3645" t="s">
        <v>1922</v>
      </c>
      <c r="AE3645">
        <v>1</v>
      </c>
      <c r="AF3645">
        <v>30</v>
      </c>
      <c r="AG3645">
        <v>0</v>
      </c>
      <c r="AN3645">
        <v>1</v>
      </c>
      <c r="AO3645">
        <v>1</v>
      </c>
      <c r="AR3645" s="178">
        <v>21549</v>
      </c>
      <c r="AS3645" t="s">
        <v>1921</v>
      </c>
      <c r="AT3645">
        <v>0</v>
      </c>
      <c r="AU3645">
        <v>0</v>
      </c>
      <c r="AV3645">
        <v>890480123</v>
      </c>
      <c r="AW3645" t="s">
        <v>1920</v>
      </c>
      <c r="AX3645">
        <v>5</v>
      </c>
      <c r="BC3645">
        <v>2</v>
      </c>
      <c r="BD3645">
        <v>7</v>
      </c>
      <c r="BE3645">
        <v>2</v>
      </c>
    </row>
    <row r="3646" spans="1:57" x14ac:dyDescent="0.25">
      <c r="A3646" s="179">
        <f t="shared" si="56"/>
        <v>0</v>
      </c>
      <c r="B3646" t="s">
        <v>1923</v>
      </c>
      <c r="C3646">
        <v>73110028</v>
      </c>
      <c r="D3646">
        <v>144105</v>
      </c>
      <c r="E3646">
        <v>4</v>
      </c>
      <c r="F3646">
        <v>550003566</v>
      </c>
      <c r="G3646" s="180">
        <v>42060</v>
      </c>
      <c r="H3646" s="180">
        <v>45260</v>
      </c>
      <c r="I3646">
        <v>0</v>
      </c>
      <c r="J3646">
        <v>1</v>
      </c>
      <c r="K3646">
        <v>4</v>
      </c>
      <c r="L3646">
        <v>30</v>
      </c>
      <c r="M3646">
        <v>2</v>
      </c>
      <c r="N3646" s="170">
        <v>21474970</v>
      </c>
      <c r="O3646" s="170">
        <v>23720000</v>
      </c>
      <c r="P3646" s="178">
        <v>7466</v>
      </c>
      <c r="Q3646" s="178">
        <v>283</v>
      </c>
      <c r="R3646" s="178">
        <v>6846</v>
      </c>
      <c r="S3646">
        <v>0</v>
      </c>
      <c r="T3646">
        <v>0</v>
      </c>
      <c r="U3646">
        <v>0</v>
      </c>
      <c r="W3646">
        <v>0</v>
      </c>
      <c r="X3646">
        <v>0</v>
      </c>
      <c r="Y3646">
        <v>0</v>
      </c>
      <c r="AB3646" s="180">
        <v>44285</v>
      </c>
      <c r="AC3646">
        <v>1</v>
      </c>
      <c r="AD3646" t="s">
        <v>1922</v>
      </c>
      <c r="AE3646">
        <v>1</v>
      </c>
      <c r="AF3646">
        <v>30</v>
      </c>
      <c r="AG3646">
        <v>0</v>
      </c>
      <c r="AN3646">
        <v>1</v>
      </c>
      <c r="AO3646">
        <v>1</v>
      </c>
      <c r="AR3646" s="178">
        <v>13545</v>
      </c>
      <c r="AS3646" t="s">
        <v>1921</v>
      </c>
      <c r="AT3646">
        <v>0</v>
      </c>
      <c r="AU3646">
        <v>0</v>
      </c>
      <c r="AV3646">
        <v>890480123</v>
      </c>
      <c r="AW3646" t="s">
        <v>1920</v>
      </c>
      <c r="AX3646">
        <v>5</v>
      </c>
      <c r="BC3646">
        <v>2</v>
      </c>
      <c r="BD3646">
        <v>7</v>
      </c>
      <c r="BE3646">
        <v>2</v>
      </c>
    </row>
    <row r="3647" spans="1:57" x14ac:dyDescent="0.25">
      <c r="A3647" s="179">
        <f t="shared" si="56"/>
        <v>0</v>
      </c>
      <c r="B3647" t="s">
        <v>1923</v>
      </c>
      <c r="C3647">
        <v>73110028</v>
      </c>
      <c r="D3647">
        <v>144105</v>
      </c>
      <c r="E3647">
        <v>4</v>
      </c>
      <c r="F3647">
        <v>550003578</v>
      </c>
      <c r="G3647" s="180">
        <v>42061</v>
      </c>
      <c r="H3647" s="180">
        <v>45260</v>
      </c>
      <c r="I3647">
        <v>0</v>
      </c>
      <c r="J3647">
        <v>1</v>
      </c>
      <c r="K3647">
        <v>4</v>
      </c>
      <c r="L3647">
        <v>30</v>
      </c>
      <c r="M3647">
        <v>2</v>
      </c>
      <c r="N3647" s="170">
        <v>21474970</v>
      </c>
      <c r="O3647" s="170">
        <v>23720000</v>
      </c>
      <c r="P3647" s="178">
        <v>5863</v>
      </c>
      <c r="Q3647" s="178">
        <v>222</v>
      </c>
      <c r="R3647" s="178">
        <v>5373</v>
      </c>
      <c r="S3647">
        <v>0</v>
      </c>
      <c r="T3647">
        <v>0</v>
      </c>
      <c r="U3647">
        <v>0</v>
      </c>
      <c r="W3647">
        <v>0</v>
      </c>
      <c r="X3647">
        <v>0</v>
      </c>
      <c r="Y3647">
        <v>0</v>
      </c>
      <c r="AB3647" s="180">
        <v>44285</v>
      </c>
      <c r="AC3647">
        <v>1</v>
      </c>
      <c r="AD3647" t="s">
        <v>1922</v>
      </c>
      <c r="AE3647">
        <v>1</v>
      </c>
      <c r="AF3647">
        <v>30</v>
      </c>
      <c r="AG3647">
        <v>0</v>
      </c>
      <c r="AN3647">
        <v>1</v>
      </c>
      <c r="AO3647">
        <v>1</v>
      </c>
      <c r="AR3647" s="178">
        <v>10631</v>
      </c>
      <c r="AS3647" t="s">
        <v>1921</v>
      </c>
      <c r="AT3647">
        <v>0</v>
      </c>
      <c r="AU3647">
        <v>0</v>
      </c>
      <c r="AV3647">
        <v>890480123</v>
      </c>
      <c r="AW3647" t="s">
        <v>1920</v>
      </c>
      <c r="AX3647">
        <v>5</v>
      </c>
      <c r="BC3647">
        <v>2</v>
      </c>
      <c r="BD3647">
        <v>7</v>
      </c>
      <c r="BE3647">
        <v>2</v>
      </c>
    </row>
    <row r="3648" spans="1:57" x14ac:dyDescent="0.25">
      <c r="A3648" s="179">
        <f t="shared" si="56"/>
        <v>0</v>
      </c>
      <c r="B3648" t="s">
        <v>1923</v>
      </c>
      <c r="C3648">
        <v>73110028</v>
      </c>
      <c r="D3648">
        <v>144105</v>
      </c>
      <c r="E3648">
        <v>4</v>
      </c>
      <c r="F3648">
        <v>550003607</v>
      </c>
      <c r="G3648" s="180">
        <v>42063</v>
      </c>
      <c r="H3648" s="180">
        <v>45260</v>
      </c>
      <c r="I3648">
        <v>0</v>
      </c>
      <c r="J3648">
        <v>1</v>
      </c>
      <c r="K3648">
        <v>4</v>
      </c>
      <c r="L3648">
        <v>30</v>
      </c>
      <c r="M3648">
        <v>2</v>
      </c>
      <c r="N3648" s="170">
        <v>21474970</v>
      </c>
      <c r="O3648" s="170">
        <v>23720000</v>
      </c>
      <c r="P3648" s="178">
        <v>6266</v>
      </c>
      <c r="Q3648" s="178">
        <v>238</v>
      </c>
      <c r="R3648" s="178">
        <v>5749</v>
      </c>
      <c r="S3648">
        <v>0</v>
      </c>
      <c r="T3648">
        <v>0</v>
      </c>
      <c r="U3648">
        <v>0</v>
      </c>
      <c r="W3648">
        <v>0</v>
      </c>
      <c r="X3648">
        <v>0</v>
      </c>
      <c r="Y3648">
        <v>0</v>
      </c>
      <c r="AB3648" s="180">
        <v>44285</v>
      </c>
      <c r="AC3648">
        <v>1</v>
      </c>
      <c r="AD3648" t="s">
        <v>1922</v>
      </c>
      <c r="AE3648">
        <v>1</v>
      </c>
      <c r="AF3648">
        <v>30</v>
      </c>
      <c r="AG3648">
        <v>0</v>
      </c>
      <c r="AN3648">
        <v>1</v>
      </c>
      <c r="AO3648">
        <v>1</v>
      </c>
      <c r="AR3648" s="178">
        <v>11375</v>
      </c>
      <c r="AS3648" t="s">
        <v>1921</v>
      </c>
      <c r="AT3648">
        <v>0</v>
      </c>
      <c r="AU3648">
        <v>0</v>
      </c>
      <c r="AV3648">
        <v>890480123</v>
      </c>
      <c r="AW3648" t="s">
        <v>1920</v>
      </c>
      <c r="AX3648">
        <v>5</v>
      </c>
      <c r="BC3648">
        <v>2</v>
      </c>
      <c r="BD3648">
        <v>7</v>
      </c>
      <c r="BE3648">
        <v>2</v>
      </c>
    </row>
    <row r="3649" spans="1:57" x14ac:dyDescent="0.25">
      <c r="A3649" s="179">
        <f t="shared" si="56"/>
        <v>0</v>
      </c>
      <c r="B3649" t="s">
        <v>1923</v>
      </c>
      <c r="C3649">
        <v>73110028</v>
      </c>
      <c r="D3649">
        <v>144105</v>
      </c>
      <c r="E3649">
        <v>4</v>
      </c>
      <c r="F3649">
        <v>550003608</v>
      </c>
      <c r="G3649" s="180">
        <v>42063</v>
      </c>
      <c r="H3649" s="180">
        <v>45260</v>
      </c>
      <c r="I3649">
        <v>0</v>
      </c>
      <c r="J3649">
        <v>1</v>
      </c>
      <c r="K3649">
        <v>4</v>
      </c>
      <c r="L3649">
        <v>30</v>
      </c>
      <c r="M3649">
        <v>2</v>
      </c>
      <c r="N3649" s="170">
        <v>21474970</v>
      </c>
      <c r="O3649" s="170">
        <v>23720000</v>
      </c>
      <c r="P3649" s="178">
        <v>5676</v>
      </c>
      <c r="Q3649" s="178">
        <v>215</v>
      </c>
      <c r="R3649" s="178">
        <v>5204</v>
      </c>
      <c r="S3649">
        <v>0</v>
      </c>
      <c r="T3649">
        <v>0</v>
      </c>
      <c r="U3649">
        <v>0</v>
      </c>
      <c r="W3649">
        <v>0</v>
      </c>
      <c r="X3649">
        <v>0</v>
      </c>
      <c r="Y3649">
        <v>0</v>
      </c>
      <c r="AB3649" s="180">
        <v>44285</v>
      </c>
      <c r="AC3649">
        <v>1</v>
      </c>
      <c r="AD3649" t="s">
        <v>1922</v>
      </c>
      <c r="AE3649">
        <v>1</v>
      </c>
      <c r="AF3649">
        <v>30</v>
      </c>
      <c r="AG3649">
        <v>0</v>
      </c>
      <c r="AN3649">
        <v>1</v>
      </c>
      <c r="AO3649">
        <v>1</v>
      </c>
      <c r="AR3649" s="178">
        <v>10296</v>
      </c>
      <c r="AS3649" t="s">
        <v>1921</v>
      </c>
      <c r="AT3649">
        <v>0</v>
      </c>
      <c r="AU3649">
        <v>0</v>
      </c>
      <c r="AV3649">
        <v>890480123</v>
      </c>
      <c r="AW3649" t="s">
        <v>1920</v>
      </c>
      <c r="AX3649">
        <v>5</v>
      </c>
      <c r="BC3649">
        <v>2</v>
      </c>
      <c r="BD3649">
        <v>7</v>
      </c>
      <c r="BE3649">
        <v>2</v>
      </c>
    </row>
    <row r="3650" spans="1:57" x14ac:dyDescent="0.25">
      <c r="A3650" s="179">
        <f t="shared" ref="A3650:A3713" si="57">IF(+R3650&gt;AR3650,R3650-AR3650,0)</f>
        <v>0</v>
      </c>
      <c r="B3650" t="s">
        <v>1923</v>
      </c>
      <c r="C3650">
        <v>73110028</v>
      </c>
      <c r="D3650">
        <v>144105</v>
      </c>
      <c r="E3650">
        <v>4</v>
      </c>
      <c r="F3650">
        <v>550003703</v>
      </c>
      <c r="G3650" s="180">
        <v>42064</v>
      </c>
      <c r="H3650" s="180">
        <v>45260</v>
      </c>
      <c r="I3650">
        <v>0</v>
      </c>
      <c r="J3650">
        <v>1</v>
      </c>
      <c r="K3650">
        <v>4</v>
      </c>
      <c r="L3650">
        <v>30</v>
      </c>
      <c r="M3650">
        <v>2</v>
      </c>
      <c r="N3650" s="170">
        <v>21474970</v>
      </c>
      <c r="O3650" s="170">
        <v>23720000</v>
      </c>
      <c r="P3650" s="178">
        <v>9124</v>
      </c>
      <c r="Q3650" s="178">
        <v>346</v>
      </c>
      <c r="R3650" s="178">
        <v>8368</v>
      </c>
      <c r="S3650">
        <v>0</v>
      </c>
      <c r="T3650">
        <v>0</v>
      </c>
      <c r="U3650">
        <v>0</v>
      </c>
      <c r="W3650">
        <v>0</v>
      </c>
      <c r="X3650">
        <v>0</v>
      </c>
      <c r="Y3650">
        <v>0</v>
      </c>
      <c r="AB3650" s="180">
        <v>44285</v>
      </c>
      <c r="AC3650">
        <v>1</v>
      </c>
      <c r="AD3650" t="s">
        <v>1922</v>
      </c>
      <c r="AE3650">
        <v>1</v>
      </c>
      <c r="AF3650">
        <v>30</v>
      </c>
      <c r="AG3650">
        <v>0</v>
      </c>
      <c r="AN3650">
        <v>1</v>
      </c>
      <c r="AO3650">
        <v>1</v>
      </c>
      <c r="AR3650" s="178">
        <v>16557</v>
      </c>
      <c r="AS3650" t="s">
        <v>1921</v>
      </c>
      <c r="AT3650">
        <v>0</v>
      </c>
      <c r="AU3650">
        <v>0</v>
      </c>
      <c r="AV3650">
        <v>890480123</v>
      </c>
      <c r="AW3650" t="s">
        <v>1920</v>
      </c>
      <c r="AX3650">
        <v>5</v>
      </c>
      <c r="BC3650">
        <v>2</v>
      </c>
      <c r="BD3650">
        <v>7</v>
      </c>
      <c r="BE3650">
        <v>2</v>
      </c>
    </row>
    <row r="3651" spans="1:57" x14ac:dyDescent="0.25">
      <c r="A3651" s="179">
        <f t="shared" si="57"/>
        <v>0</v>
      </c>
      <c r="B3651" t="s">
        <v>1923</v>
      </c>
      <c r="C3651">
        <v>73110028</v>
      </c>
      <c r="D3651">
        <v>144105</v>
      </c>
      <c r="E3651">
        <v>4</v>
      </c>
      <c r="F3651">
        <v>550003705</v>
      </c>
      <c r="G3651" s="180">
        <v>42064</v>
      </c>
      <c r="H3651" s="180">
        <v>45260</v>
      </c>
      <c r="I3651">
        <v>0</v>
      </c>
      <c r="J3651">
        <v>1</v>
      </c>
      <c r="K3651">
        <v>4</v>
      </c>
      <c r="L3651">
        <v>30</v>
      </c>
      <c r="M3651">
        <v>2</v>
      </c>
      <c r="N3651" s="170">
        <v>21474970</v>
      </c>
      <c r="O3651" s="170">
        <v>23720000</v>
      </c>
      <c r="P3651" s="178">
        <v>7624</v>
      </c>
      <c r="Q3651" s="178">
        <v>289</v>
      </c>
      <c r="R3651" s="178">
        <v>6988</v>
      </c>
      <c r="S3651">
        <v>0</v>
      </c>
      <c r="T3651">
        <v>0</v>
      </c>
      <c r="U3651">
        <v>0</v>
      </c>
      <c r="W3651">
        <v>0</v>
      </c>
      <c r="X3651">
        <v>0</v>
      </c>
      <c r="Y3651">
        <v>0</v>
      </c>
      <c r="AB3651" s="180">
        <v>44285</v>
      </c>
      <c r="AC3651">
        <v>1</v>
      </c>
      <c r="AD3651" t="s">
        <v>1922</v>
      </c>
      <c r="AE3651">
        <v>1</v>
      </c>
      <c r="AF3651">
        <v>30</v>
      </c>
      <c r="AG3651">
        <v>0</v>
      </c>
      <c r="AN3651">
        <v>1</v>
      </c>
      <c r="AO3651">
        <v>1</v>
      </c>
      <c r="AR3651" s="178">
        <v>13826</v>
      </c>
      <c r="AS3651" t="s">
        <v>1921</v>
      </c>
      <c r="AT3651">
        <v>0</v>
      </c>
      <c r="AU3651">
        <v>0</v>
      </c>
      <c r="AV3651">
        <v>890480123</v>
      </c>
      <c r="AW3651" t="s">
        <v>1920</v>
      </c>
      <c r="AX3651">
        <v>5</v>
      </c>
      <c r="BC3651">
        <v>2</v>
      </c>
      <c r="BD3651">
        <v>7</v>
      </c>
      <c r="BE3651">
        <v>2</v>
      </c>
    </row>
    <row r="3652" spans="1:57" x14ac:dyDescent="0.25">
      <c r="A3652" s="179">
        <f t="shared" si="57"/>
        <v>0</v>
      </c>
      <c r="B3652" t="s">
        <v>1923</v>
      </c>
      <c r="C3652">
        <v>73110028</v>
      </c>
      <c r="D3652">
        <v>144105</v>
      </c>
      <c r="E3652">
        <v>4</v>
      </c>
      <c r="F3652">
        <v>550003706</v>
      </c>
      <c r="G3652" s="180">
        <v>42064</v>
      </c>
      <c r="H3652" s="180">
        <v>45260</v>
      </c>
      <c r="I3652">
        <v>0</v>
      </c>
      <c r="J3652">
        <v>1</v>
      </c>
      <c r="K3652">
        <v>4</v>
      </c>
      <c r="L3652">
        <v>30</v>
      </c>
      <c r="M3652">
        <v>2</v>
      </c>
      <c r="N3652" s="170">
        <v>21474970</v>
      </c>
      <c r="O3652" s="170">
        <v>23720000</v>
      </c>
      <c r="P3652" s="178">
        <v>13675</v>
      </c>
      <c r="Q3652" s="178">
        <v>519</v>
      </c>
      <c r="R3652" s="178">
        <v>12549</v>
      </c>
      <c r="S3652">
        <v>0</v>
      </c>
      <c r="T3652">
        <v>0</v>
      </c>
      <c r="U3652">
        <v>0</v>
      </c>
      <c r="W3652">
        <v>0</v>
      </c>
      <c r="X3652">
        <v>0</v>
      </c>
      <c r="Y3652">
        <v>0</v>
      </c>
      <c r="AB3652" s="180">
        <v>44285</v>
      </c>
      <c r="AC3652">
        <v>1</v>
      </c>
      <c r="AD3652" t="s">
        <v>1922</v>
      </c>
      <c r="AE3652">
        <v>1</v>
      </c>
      <c r="AF3652">
        <v>30</v>
      </c>
      <c r="AG3652">
        <v>0</v>
      </c>
      <c r="AN3652">
        <v>1</v>
      </c>
      <c r="AO3652">
        <v>1</v>
      </c>
      <c r="AR3652" s="178">
        <v>24829</v>
      </c>
      <c r="AS3652" t="s">
        <v>1921</v>
      </c>
      <c r="AT3652">
        <v>0</v>
      </c>
      <c r="AU3652">
        <v>0</v>
      </c>
      <c r="AV3652">
        <v>890480123</v>
      </c>
      <c r="AW3652" t="s">
        <v>1920</v>
      </c>
      <c r="AX3652">
        <v>5</v>
      </c>
      <c r="BC3652">
        <v>2</v>
      </c>
      <c r="BD3652">
        <v>7</v>
      </c>
      <c r="BE3652">
        <v>2</v>
      </c>
    </row>
    <row r="3653" spans="1:57" x14ac:dyDescent="0.25">
      <c r="A3653" s="179">
        <f t="shared" si="57"/>
        <v>0</v>
      </c>
      <c r="B3653" t="s">
        <v>1923</v>
      </c>
      <c r="C3653">
        <v>73110028</v>
      </c>
      <c r="D3653">
        <v>144105</v>
      </c>
      <c r="E3653">
        <v>4</v>
      </c>
      <c r="F3653">
        <v>550003775</v>
      </c>
      <c r="G3653" s="180">
        <v>42074</v>
      </c>
      <c r="H3653" s="180">
        <v>45350</v>
      </c>
      <c r="I3653">
        <v>0</v>
      </c>
      <c r="J3653">
        <v>1</v>
      </c>
      <c r="K3653">
        <v>0</v>
      </c>
      <c r="L3653">
        <v>30</v>
      </c>
      <c r="M3653">
        <v>2</v>
      </c>
      <c r="N3653" s="170">
        <v>21474970</v>
      </c>
      <c r="O3653" s="170">
        <v>23720000</v>
      </c>
      <c r="P3653" s="178">
        <v>49750</v>
      </c>
      <c r="Q3653" s="178">
        <v>1886</v>
      </c>
      <c r="R3653" s="178">
        <v>49750</v>
      </c>
      <c r="S3653">
        <v>1799</v>
      </c>
      <c r="T3653">
        <v>0</v>
      </c>
      <c r="U3653">
        <v>0</v>
      </c>
      <c r="W3653">
        <v>0</v>
      </c>
      <c r="X3653">
        <v>0</v>
      </c>
      <c r="Y3653">
        <v>0</v>
      </c>
      <c r="AB3653" s="180">
        <v>44255</v>
      </c>
      <c r="AC3653">
        <v>1</v>
      </c>
      <c r="AD3653" t="s">
        <v>1922</v>
      </c>
      <c r="AE3653">
        <v>1</v>
      </c>
      <c r="AF3653">
        <v>30</v>
      </c>
      <c r="AG3653">
        <v>0</v>
      </c>
      <c r="AN3653">
        <v>1</v>
      </c>
      <c r="AO3653">
        <v>1</v>
      </c>
      <c r="AR3653" s="178">
        <v>98434</v>
      </c>
      <c r="AS3653" t="s">
        <v>1921</v>
      </c>
      <c r="AT3653">
        <v>0</v>
      </c>
      <c r="AU3653">
        <v>0</v>
      </c>
      <c r="AV3653">
        <v>890480123</v>
      </c>
      <c r="AW3653" t="s">
        <v>1920</v>
      </c>
      <c r="AX3653">
        <v>5</v>
      </c>
      <c r="BC3653">
        <v>2</v>
      </c>
      <c r="BD3653">
        <v>7</v>
      </c>
      <c r="BE3653">
        <v>2</v>
      </c>
    </row>
    <row r="3654" spans="1:57" x14ac:dyDescent="0.25">
      <c r="A3654" s="179">
        <f t="shared" si="57"/>
        <v>0</v>
      </c>
      <c r="B3654" t="s">
        <v>1923</v>
      </c>
      <c r="C3654">
        <v>73110028</v>
      </c>
      <c r="D3654">
        <v>144105</v>
      </c>
      <c r="E3654">
        <v>4</v>
      </c>
      <c r="F3654">
        <v>550003906</v>
      </c>
      <c r="G3654" s="180">
        <v>42091</v>
      </c>
      <c r="H3654" s="180">
        <v>45260</v>
      </c>
      <c r="I3654">
        <v>0</v>
      </c>
      <c r="J3654">
        <v>1</v>
      </c>
      <c r="K3654">
        <v>4</v>
      </c>
      <c r="L3654">
        <v>30</v>
      </c>
      <c r="M3654">
        <v>2</v>
      </c>
      <c r="N3654" s="170">
        <v>21474970</v>
      </c>
      <c r="O3654" s="170">
        <v>23720000</v>
      </c>
      <c r="P3654" s="178">
        <v>20969</v>
      </c>
      <c r="Q3654" s="178">
        <v>795</v>
      </c>
      <c r="R3654" s="178">
        <v>19244</v>
      </c>
      <c r="S3654">
        <v>0</v>
      </c>
      <c r="T3654">
        <v>0</v>
      </c>
      <c r="U3654">
        <v>0</v>
      </c>
      <c r="W3654">
        <v>0</v>
      </c>
      <c r="X3654">
        <v>0</v>
      </c>
      <c r="Y3654">
        <v>0</v>
      </c>
      <c r="AB3654" s="180">
        <v>44285</v>
      </c>
      <c r="AC3654">
        <v>1</v>
      </c>
      <c r="AD3654" t="s">
        <v>1922</v>
      </c>
      <c r="AE3654">
        <v>1</v>
      </c>
      <c r="AF3654">
        <v>30</v>
      </c>
      <c r="AG3654">
        <v>0</v>
      </c>
      <c r="AN3654">
        <v>1</v>
      </c>
      <c r="AO3654">
        <v>1</v>
      </c>
      <c r="AR3654" s="178">
        <v>38076</v>
      </c>
      <c r="AS3654" t="s">
        <v>1921</v>
      </c>
      <c r="AT3654">
        <v>0</v>
      </c>
      <c r="AU3654">
        <v>0</v>
      </c>
      <c r="AV3654">
        <v>890480123</v>
      </c>
      <c r="AW3654" t="s">
        <v>1920</v>
      </c>
      <c r="AX3654">
        <v>5</v>
      </c>
      <c r="BC3654">
        <v>2</v>
      </c>
      <c r="BD3654">
        <v>7</v>
      </c>
      <c r="BE3654">
        <v>2</v>
      </c>
    </row>
    <row r="3655" spans="1:57" x14ac:dyDescent="0.25">
      <c r="A3655" s="179">
        <f t="shared" si="57"/>
        <v>0</v>
      </c>
      <c r="B3655" t="s">
        <v>1923</v>
      </c>
      <c r="C3655">
        <v>73110028</v>
      </c>
      <c r="D3655">
        <v>144105</v>
      </c>
      <c r="E3655">
        <v>4</v>
      </c>
      <c r="F3655">
        <v>550003912</v>
      </c>
      <c r="G3655" s="180">
        <v>42092</v>
      </c>
      <c r="H3655" s="180">
        <v>45260</v>
      </c>
      <c r="I3655">
        <v>0</v>
      </c>
      <c r="J3655">
        <v>1</v>
      </c>
      <c r="K3655">
        <v>4</v>
      </c>
      <c r="L3655">
        <v>30</v>
      </c>
      <c r="M3655">
        <v>2</v>
      </c>
      <c r="N3655" s="170">
        <v>21474970</v>
      </c>
      <c r="O3655" s="170">
        <v>23720000</v>
      </c>
      <c r="P3655" s="178">
        <v>6824</v>
      </c>
      <c r="Q3655" s="178">
        <v>259</v>
      </c>
      <c r="R3655" s="178">
        <v>6262</v>
      </c>
      <c r="S3655">
        <v>0</v>
      </c>
      <c r="T3655">
        <v>0</v>
      </c>
      <c r="U3655">
        <v>0</v>
      </c>
      <c r="W3655">
        <v>0</v>
      </c>
      <c r="X3655">
        <v>0</v>
      </c>
      <c r="Y3655">
        <v>0</v>
      </c>
      <c r="AB3655" s="180">
        <v>44285</v>
      </c>
      <c r="AC3655">
        <v>1</v>
      </c>
      <c r="AD3655" t="s">
        <v>1922</v>
      </c>
      <c r="AE3655">
        <v>1</v>
      </c>
      <c r="AF3655">
        <v>30</v>
      </c>
      <c r="AG3655">
        <v>0</v>
      </c>
      <c r="AN3655">
        <v>1</v>
      </c>
      <c r="AO3655">
        <v>1</v>
      </c>
      <c r="AR3655" s="178">
        <v>12390</v>
      </c>
      <c r="AS3655" t="s">
        <v>1921</v>
      </c>
      <c r="AT3655">
        <v>0</v>
      </c>
      <c r="AU3655">
        <v>0</v>
      </c>
      <c r="AV3655">
        <v>890480123</v>
      </c>
      <c r="AW3655" t="s">
        <v>1920</v>
      </c>
      <c r="AX3655">
        <v>5</v>
      </c>
      <c r="BC3655">
        <v>2</v>
      </c>
      <c r="BD3655">
        <v>7</v>
      </c>
      <c r="BE3655">
        <v>2</v>
      </c>
    </row>
    <row r="3656" spans="1:57" x14ac:dyDescent="0.25">
      <c r="A3656" s="179">
        <f t="shared" si="57"/>
        <v>0</v>
      </c>
      <c r="B3656" t="s">
        <v>1923</v>
      </c>
      <c r="C3656">
        <v>73110028</v>
      </c>
      <c r="D3656">
        <v>144105</v>
      </c>
      <c r="E3656">
        <v>4</v>
      </c>
      <c r="F3656">
        <v>550004059</v>
      </c>
      <c r="G3656" s="180">
        <v>42096</v>
      </c>
      <c r="H3656" s="180">
        <v>45260</v>
      </c>
      <c r="I3656">
        <v>0</v>
      </c>
      <c r="J3656">
        <v>1</v>
      </c>
      <c r="K3656">
        <v>4</v>
      </c>
      <c r="L3656">
        <v>30</v>
      </c>
      <c r="M3656">
        <v>2</v>
      </c>
      <c r="N3656" s="170">
        <v>21474970</v>
      </c>
      <c r="O3656" s="170">
        <v>23720000</v>
      </c>
      <c r="P3656" s="178">
        <v>22531</v>
      </c>
      <c r="Q3656" s="178">
        <v>854</v>
      </c>
      <c r="R3656" s="178">
        <v>20679</v>
      </c>
      <c r="S3656">
        <v>0</v>
      </c>
      <c r="T3656">
        <v>0</v>
      </c>
      <c r="U3656">
        <v>0</v>
      </c>
      <c r="W3656">
        <v>0</v>
      </c>
      <c r="X3656">
        <v>0</v>
      </c>
      <c r="Y3656">
        <v>0</v>
      </c>
      <c r="AB3656" s="180">
        <v>44285</v>
      </c>
      <c r="AC3656">
        <v>1</v>
      </c>
      <c r="AD3656" t="s">
        <v>1922</v>
      </c>
      <c r="AE3656">
        <v>1</v>
      </c>
      <c r="AF3656">
        <v>30</v>
      </c>
      <c r="AG3656">
        <v>0</v>
      </c>
      <c r="AN3656">
        <v>1</v>
      </c>
      <c r="AO3656">
        <v>1</v>
      </c>
      <c r="AR3656" s="178">
        <v>40915</v>
      </c>
      <c r="AS3656" t="s">
        <v>1921</v>
      </c>
      <c r="AT3656">
        <v>0</v>
      </c>
      <c r="AU3656">
        <v>0</v>
      </c>
      <c r="AV3656">
        <v>890480123</v>
      </c>
      <c r="AW3656" t="s">
        <v>1920</v>
      </c>
      <c r="AX3656">
        <v>5</v>
      </c>
      <c r="BC3656">
        <v>2</v>
      </c>
      <c r="BD3656">
        <v>7</v>
      </c>
      <c r="BE3656">
        <v>2</v>
      </c>
    </row>
    <row r="3657" spans="1:57" x14ac:dyDescent="0.25">
      <c r="A3657" s="179">
        <f t="shared" si="57"/>
        <v>0</v>
      </c>
      <c r="B3657" t="s">
        <v>1923</v>
      </c>
      <c r="C3657">
        <v>73110028</v>
      </c>
      <c r="D3657">
        <v>144105</v>
      </c>
      <c r="E3657">
        <v>4</v>
      </c>
      <c r="F3657">
        <v>550004138</v>
      </c>
      <c r="G3657" s="180">
        <v>42102</v>
      </c>
      <c r="H3657" s="180">
        <v>45260</v>
      </c>
      <c r="I3657">
        <v>0</v>
      </c>
      <c r="J3657">
        <v>1</v>
      </c>
      <c r="K3657">
        <v>4</v>
      </c>
      <c r="L3657">
        <v>30</v>
      </c>
      <c r="M3657">
        <v>2</v>
      </c>
      <c r="N3657" s="170">
        <v>21474970</v>
      </c>
      <c r="O3657" s="170">
        <v>23720000</v>
      </c>
      <c r="P3657" s="178">
        <v>42567</v>
      </c>
      <c r="Q3657" s="178">
        <v>1614</v>
      </c>
      <c r="R3657" s="178">
        <v>39066</v>
      </c>
      <c r="S3657">
        <v>0</v>
      </c>
      <c r="T3657">
        <v>0</v>
      </c>
      <c r="U3657">
        <v>0</v>
      </c>
      <c r="W3657">
        <v>0</v>
      </c>
      <c r="X3657">
        <v>0</v>
      </c>
      <c r="Y3657">
        <v>0</v>
      </c>
      <c r="AB3657" s="180">
        <v>44285</v>
      </c>
      <c r="AC3657">
        <v>1</v>
      </c>
      <c r="AD3657" t="s">
        <v>1922</v>
      </c>
      <c r="AE3657">
        <v>1</v>
      </c>
      <c r="AF3657">
        <v>30</v>
      </c>
      <c r="AG3657">
        <v>0</v>
      </c>
      <c r="AN3657">
        <v>1</v>
      </c>
      <c r="AO3657">
        <v>1</v>
      </c>
      <c r="AR3657" s="178">
        <v>77295</v>
      </c>
      <c r="AS3657" t="s">
        <v>1921</v>
      </c>
      <c r="AT3657">
        <v>0</v>
      </c>
      <c r="AU3657">
        <v>0</v>
      </c>
      <c r="AV3657">
        <v>890480123</v>
      </c>
      <c r="AW3657" t="s">
        <v>1920</v>
      </c>
      <c r="AX3657">
        <v>5</v>
      </c>
      <c r="BC3657">
        <v>2</v>
      </c>
      <c r="BD3657">
        <v>7</v>
      </c>
      <c r="BE3657">
        <v>2</v>
      </c>
    </row>
    <row r="3658" spans="1:57" x14ac:dyDescent="0.25">
      <c r="A3658" s="179">
        <f t="shared" si="57"/>
        <v>0</v>
      </c>
      <c r="B3658" t="s">
        <v>1923</v>
      </c>
      <c r="C3658">
        <v>73110028</v>
      </c>
      <c r="D3658">
        <v>144105</v>
      </c>
      <c r="E3658">
        <v>4</v>
      </c>
      <c r="F3658">
        <v>550004213</v>
      </c>
      <c r="G3658" s="180">
        <v>42109</v>
      </c>
      <c r="H3658" s="180">
        <v>45260</v>
      </c>
      <c r="I3658">
        <v>0</v>
      </c>
      <c r="J3658">
        <v>1</v>
      </c>
      <c r="K3658">
        <v>4</v>
      </c>
      <c r="L3658">
        <v>30</v>
      </c>
      <c r="M3658">
        <v>2</v>
      </c>
      <c r="N3658" s="170">
        <v>21474970</v>
      </c>
      <c r="O3658" s="170">
        <v>23720000</v>
      </c>
      <c r="P3658" s="178">
        <v>6073</v>
      </c>
      <c r="Q3658" s="178">
        <v>230</v>
      </c>
      <c r="R3658" s="178">
        <v>5562</v>
      </c>
      <c r="S3658">
        <v>0</v>
      </c>
      <c r="T3658">
        <v>0</v>
      </c>
      <c r="U3658">
        <v>0</v>
      </c>
      <c r="W3658">
        <v>0</v>
      </c>
      <c r="X3658">
        <v>0</v>
      </c>
      <c r="Y3658">
        <v>0</v>
      </c>
      <c r="AB3658" s="180">
        <v>44285</v>
      </c>
      <c r="AC3658">
        <v>1</v>
      </c>
      <c r="AD3658" t="s">
        <v>1922</v>
      </c>
      <c r="AE3658">
        <v>1</v>
      </c>
      <c r="AF3658">
        <v>30</v>
      </c>
      <c r="AG3658">
        <v>0</v>
      </c>
      <c r="AN3658">
        <v>1</v>
      </c>
      <c r="AO3658">
        <v>1</v>
      </c>
      <c r="AR3658" s="178">
        <v>11005</v>
      </c>
      <c r="AS3658" t="s">
        <v>1921</v>
      </c>
      <c r="AT3658">
        <v>0</v>
      </c>
      <c r="AU3658">
        <v>0</v>
      </c>
      <c r="AV3658">
        <v>890480123</v>
      </c>
      <c r="AW3658" t="s">
        <v>1920</v>
      </c>
      <c r="AX3658">
        <v>5</v>
      </c>
      <c r="BC3658">
        <v>2</v>
      </c>
      <c r="BD3658">
        <v>7</v>
      </c>
      <c r="BE3658">
        <v>2</v>
      </c>
    </row>
    <row r="3659" spans="1:57" x14ac:dyDescent="0.25">
      <c r="A3659" s="179">
        <f t="shared" si="57"/>
        <v>0</v>
      </c>
      <c r="B3659" t="s">
        <v>1923</v>
      </c>
      <c r="C3659">
        <v>73110028</v>
      </c>
      <c r="D3659">
        <v>144105</v>
      </c>
      <c r="E3659">
        <v>4</v>
      </c>
      <c r="F3659">
        <v>550004233</v>
      </c>
      <c r="G3659" s="180">
        <v>42112</v>
      </c>
      <c r="H3659" s="180">
        <v>45260</v>
      </c>
      <c r="I3659">
        <v>0</v>
      </c>
      <c r="J3659">
        <v>1</v>
      </c>
      <c r="K3659">
        <v>4</v>
      </c>
      <c r="L3659">
        <v>30</v>
      </c>
      <c r="M3659">
        <v>2</v>
      </c>
      <c r="N3659" s="170">
        <v>21474970</v>
      </c>
      <c r="O3659" s="170">
        <v>23720000</v>
      </c>
      <c r="P3659" s="178">
        <v>6950</v>
      </c>
      <c r="Q3659" s="178">
        <v>264</v>
      </c>
      <c r="R3659" s="178">
        <v>6376</v>
      </c>
      <c r="S3659">
        <v>0</v>
      </c>
      <c r="T3659">
        <v>0</v>
      </c>
      <c r="U3659">
        <v>0</v>
      </c>
      <c r="W3659">
        <v>0</v>
      </c>
      <c r="X3659">
        <v>0</v>
      </c>
      <c r="Y3659">
        <v>0</v>
      </c>
      <c r="AB3659" s="180">
        <v>44285</v>
      </c>
      <c r="AC3659">
        <v>1</v>
      </c>
      <c r="AD3659" t="s">
        <v>1922</v>
      </c>
      <c r="AE3659">
        <v>1</v>
      </c>
      <c r="AF3659">
        <v>30</v>
      </c>
      <c r="AG3659">
        <v>0</v>
      </c>
      <c r="AN3659">
        <v>1</v>
      </c>
      <c r="AO3659">
        <v>1</v>
      </c>
      <c r="AR3659" s="178">
        <v>12615</v>
      </c>
      <c r="AS3659" t="s">
        <v>1921</v>
      </c>
      <c r="AT3659">
        <v>0</v>
      </c>
      <c r="AU3659">
        <v>0</v>
      </c>
      <c r="AV3659">
        <v>890480123</v>
      </c>
      <c r="AW3659" t="s">
        <v>1920</v>
      </c>
      <c r="AX3659">
        <v>5</v>
      </c>
      <c r="BC3659">
        <v>2</v>
      </c>
      <c r="BD3659">
        <v>7</v>
      </c>
      <c r="BE3659">
        <v>2</v>
      </c>
    </row>
    <row r="3660" spans="1:57" x14ac:dyDescent="0.25">
      <c r="A3660" s="179">
        <f t="shared" si="57"/>
        <v>0</v>
      </c>
      <c r="B3660" t="s">
        <v>1923</v>
      </c>
      <c r="C3660">
        <v>73110028</v>
      </c>
      <c r="D3660">
        <v>144105</v>
      </c>
      <c r="E3660">
        <v>4</v>
      </c>
      <c r="F3660">
        <v>550004234</v>
      </c>
      <c r="G3660" s="180">
        <v>42112</v>
      </c>
      <c r="H3660" s="180">
        <v>45260</v>
      </c>
      <c r="I3660">
        <v>0</v>
      </c>
      <c r="J3660">
        <v>1</v>
      </c>
      <c r="K3660">
        <v>4</v>
      </c>
      <c r="L3660">
        <v>30</v>
      </c>
      <c r="M3660">
        <v>2</v>
      </c>
      <c r="N3660" s="170">
        <v>21474970</v>
      </c>
      <c r="O3660" s="170">
        <v>23720000</v>
      </c>
      <c r="P3660" s="178">
        <v>14118</v>
      </c>
      <c r="Q3660" s="178">
        <v>535</v>
      </c>
      <c r="R3660" s="178">
        <v>12958</v>
      </c>
      <c r="S3660">
        <v>0</v>
      </c>
      <c r="T3660">
        <v>0</v>
      </c>
      <c r="U3660">
        <v>0</v>
      </c>
      <c r="W3660">
        <v>0</v>
      </c>
      <c r="X3660">
        <v>0</v>
      </c>
      <c r="Y3660">
        <v>0</v>
      </c>
      <c r="AB3660" s="180">
        <v>44285</v>
      </c>
      <c r="AC3660">
        <v>1</v>
      </c>
      <c r="AD3660" t="s">
        <v>1922</v>
      </c>
      <c r="AE3660">
        <v>1</v>
      </c>
      <c r="AF3660">
        <v>30</v>
      </c>
      <c r="AG3660">
        <v>0</v>
      </c>
      <c r="AN3660">
        <v>1</v>
      </c>
      <c r="AO3660">
        <v>1</v>
      </c>
      <c r="AR3660" s="178">
        <v>25638</v>
      </c>
      <c r="AS3660" t="s">
        <v>1921</v>
      </c>
      <c r="AT3660">
        <v>0</v>
      </c>
      <c r="AU3660">
        <v>0</v>
      </c>
      <c r="AV3660">
        <v>890480123</v>
      </c>
      <c r="AW3660" t="s">
        <v>1920</v>
      </c>
      <c r="AX3660">
        <v>5</v>
      </c>
      <c r="BC3660">
        <v>2</v>
      </c>
      <c r="BD3660">
        <v>7</v>
      </c>
      <c r="BE3660">
        <v>2</v>
      </c>
    </row>
    <row r="3661" spans="1:57" x14ac:dyDescent="0.25">
      <c r="A3661" s="179">
        <f t="shared" si="57"/>
        <v>0</v>
      </c>
      <c r="B3661" t="s">
        <v>1923</v>
      </c>
      <c r="C3661">
        <v>73110028</v>
      </c>
      <c r="D3661">
        <v>144105</v>
      </c>
      <c r="E3661">
        <v>4</v>
      </c>
      <c r="F3661">
        <v>550004235</v>
      </c>
      <c r="G3661" s="180">
        <v>42112</v>
      </c>
      <c r="H3661" s="180">
        <v>45260</v>
      </c>
      <c r="I3661">
        <v>0</v>
      </c>
      <c r="J3661">
        <v>1</v>
      </c>
      <c r="K3661">
        <v>4</v>
      </c>
      <c r="L3661">
        <v>30</v>
      </c>
      <c r="M3661">
        <v>2</v>
      </c>
      <c r="N3661" s="170">
        <v>21474970</v>
      </c>
      <c r="O3661" s="170">
        <v>23720000</v>
      </c>
      <c r="P3661" s="178">
        <v>22131</v>
      </c>
      <c r="Q3661" s="178">
        <v>839</v>
      </c>
      <c r="R3661" s="178">
        <v>20298</v>
      </c>
      <c r="S3661">
        <v>0</v>
      </c>
      <c r="T3661">
        <v>0</v>
      </c>
      <c r="U3661">
        <v>0</v>
      </c>
      <c r="W3661">
        <v>0</v>
      </c>
      <c r="X3661">
        <v>0</v>
      </c>
      <c r="Y3661">
        <v>0</v>
      </c>
      <c r="AB3661" s="180">
        <v>44285</v>
      </c>
      <c r="AC3661">
        <v>1</v>
      </c>
      <c r="AD3661" t="s">
        <v>1922</v>
      </c>
      <c r="AE3661">
        <v>1</v>
      </c>
      <c r="AF3661">
        <v>30</v>
      </c>
      <c r="AG3661">
        <v>0</v>
      </c>
      <c r="AN3661">
        <v>1</v>
      </c>
      <c r="AO3661">
        <v>1</v>
      </c>
      <c r="AR3661" s="178">
        <v>40161</v>
      </c>
      <c r="AS3661" t="s">
        <v>1921</v>
      </c>
      <c r="AT3661">
        <v>0</v>
      </c>
      <c r="AU3661">
        <v>0</v>
      </c>
      <c r="AV3661">
        <v>890480123</v>
      </c>
      <c r="AW3661" t="s">
        <v>1920</v>
      </c>
      <c r="AX3661">
        <v>5</v>
      </c>
      <c r="BC3661">
        <v>2</v>
      </c>
      <c r="BD3661">
        <v>7</v>
      </c>
      <c r="BE3661">
        <v>2</v>
      </c>
    </row>
    <row r="3662" spans="1:57" x14ac:dyDescent="0.25">
      <c r="A3662" s="179">
        <f t="shared" si="57"/>
        <v>0</v>
      </c>
      <c r="B3662" t="s">
        <v>1923</v>
      </c>
      <c r="C3662">
        <v>73110028</v>
      </c>
      <c r="D3662">
        <v>144105</v>
      </c>
      <c r="E3662">
        <v>4</v>
      </c>
      <c r="F3662">
        <v>550004245</v>
      </c>
      <c r="G3662" s="180">
        <v>42114</v>
      </c>
      <c r="H3662" s="180">
        <v>45260</v>
      </c>
      <c r="I3662">
        <v>0</v>
      </c>
      <c r="J3662">
        <v>1</v>
      </c>
      <c r="K3662">
        <v>4</v>
      </c>
      <c r="L3662">
        <v>30</v>
      </c>
      <c r="M3662">
        <v>2</v>
      </c>
      <c r="N3662" s="170">
        <v>21474970</v>
      </c>
      <c r="O3662" s="170">
        <v>23720000</v>
      </c>
      <c r="P3662" s="178">
        <v>22937</v>
      </c>
      <c r="Q3662" s="178">
        <v>870</v>
      </c>
      <c r="R3662" s="178">
        <v>21048</v>
      </c>
      <c r="S3662">
        <v>0</v>
      </c>
      <c r="T3662">
        <v>0</v>
      </c>
      <c r="U3662">
        <v>0</v>
      </c>
      <c r="W3662">
        <v>0</v>
      </c>
      <c r="X3662">
        <v>0</v>
      </c>
      <c r="Y3662">
        <v>0</v>
      </c>
      <c r="AB3662" s="180">
        <v>44285</v>
      </c>
      <c r="AC3662">
        <v>1</v>
      </c>
      <c r="AD3662" t="s">
        <v>1922</v>
      </c>
      <c r="AE3662">
        <v>1</v>
      </c>
      <c r="AF3662">
        <v>30</v>
      </c>
      <c r="AG3662">
        <v>0</v>
      </c>
      <c r="AN3662">
        <v>1</v>
      </c>
      <c r="AO3662">
        <v>1</v>
      </c>
      <c r="AR3662" s="178">
        <v>41645</v>
      </c>
      <c r="AS3662" t="s">
        <v>1921</v>
      </c>
      <c r="AT3662">
        <v>0</v>
      </c>
      <c r="AU3662">
        <v>0</v>
      </c>
      <c r="AV3662">
        <v>890480123</v>
      </c>
      <c r="AW3662" t="s">
        <v>1920</v>
      </c>
      <c r="AX3662">
        <v>5</v>
      </c>
      <c r="BC3662">
        <v>2</v>
      </c>
      <c r="BD3662">
        <v>7</v>
      </c>
      <c r="BE3662">
        <v>2</v>
      </c>
    </row>
    <row r="3663" spans="1:57" x14ac:dyDescent="0.25">
      <c r="A3663" s="179">
        <f t="shared" si="57"/>
        <v>0</v>
      </c>
      <c r="B3663" t="s">
        <v>1923</v>
      </c>
      <c r="C3663">
        <v>73110028</v>
      </c>
      <c r="D3663">
        <v>144105</v>
      </c>
      <c r="E3663">
        <v>4</v>
      </c>
      <c r="F3663">
        <v>550004252</v>
      </c>
      <c r="G3663" s="180">
        <v>42115</v>
      </c>
      <c r="H3663" s="180">
        <v>45260</v>
      </c>
      <c r="I3663">
        <v>0</v>
      </c>
      <c r="J3663">
        <v>1</v>
      </c>
      <c r="K3663">
        <v>4</v>
      </c>
      <c r="L3663">
        <v>30</v>
      </c>
      <c r="M3663">
        <v>2</v>
      </c>
      <c r="N3663" s="170">
        <v>21474970</v>
      </c>
      <c r="O3663" s="170">
        <v>23720000</v>
      </c>
      <c r="P3663" s="178">
        <v>13691</v>
      </c>
      <c r="Q3663" s="178">
        <v>519</v>
      </c>
      <c r="R3663" s="178">
        <v>12565</v>
      </c>
      <c r="S3663">
        <v>0</v>
      </c>
      <c r="T3663">
        <v>0</v>
      </c>
      <c r="U3663">
        <v>0</v>
      </c>
      <c r="W3663">
        <v>0</v>
      </c>
      <c r="X3663">
        <v>0</v>
      </c>
      <c r="Y3663">
        <v>0</v>
      </c>
      <c r="AB3663" s="180">
        <v>44285</v>
      </c>
      <c r="AC3663">
        <v>1</v>
      </c>
      <c r="AD3663" t="s">
        <v>1922</v>
      </c>
      <c r="AE3663">
        <v>1</v>
      </c>
      <c r="AF3663">
        <v>30</v>
      </c>
      <c r="AG3663">
        <v>0</v>
      </c>
      <c r="AN3663">
        <v>1</v>
      </c>
      <c r="AO3663">
        <v>1</v>
      </c>
      <c r="AR3663" s="178">
        <v>24861</v>
      </c>
      <c r="AS3663" t="s">
        <v>1921</v>
      </c>
      <c r="AT3663">
        <v>0</v>
      </c>
      <c r="AU3663">
        <v>0</v>
      </c>
      <c r="AV3663">
        <v>890480123</v>
      </c>
      <c r="AW3663" t="s">
        <v>1920</v>
      </c>
      <c r="AX3663">
        <v>5</v>
      </c>
      <c r="BC3663">
        <v>2</v>
      </c>
      <c r="BD3663">
        <v>7</v>
      </c>
      <c r="BE3663">
        <v>2</v>
      </c>
    </row>
    <row r="3664" spans="1:57" x14ac:dyDescent="0.25">
      <c r="A3664" s="179">
        <f t="shared" si="57"/>
        <v>0</v>
      </c>
      <c r="B3664" t="s">
        <v>1923</v>
      </c>
      <c r="C3664">
        <v>73110028</v>
      </c>
      <c r="D3664">
        <v>144105</v>
      </c>
      <c r="E3664">
        <v>4</v>
      </c>
      <c r="F3664">
        <v>550004283</v>
      </c>
      <c r="G3664" s="180">
        <v>42118</v>
      </c>
      <c r="H3664" s="180">
        <v>45260</v>
      </c>
      <c r="I3664">
        <v>0</v>
      </c>
      <c r="J3664">
        <v>1</v>
      </c>
      <c r="K3664">
        <v>4</v>
      </c>
      <c r="L3664">
        <v>30</v>
      </c>
      <c r="M3664">
        <v>2</v>
      </c>
      <c r="N3664" s="170">
        <v>21474970</v>
      </c>
      <c r="O3664" s="170">
        <v>23720000</v>
      </c>
      <c r="P3664" s="178">
        <v>6936</v>
      </c>
      <c r="Q3664" s="178">
        <v>263</v>
      </c>
      <c r="R3664" s="178">
        <v>6366</v>
      </c>
      <c r="S3664">
        <v>0</v>
      </c>
      <c r="T3664">
        <v>0</v>
      </c>
      <c r="U3664">
        <v>0</v>
      </c>
      <c r="W3664">
        <v>0</v>
      </c>
      <c r="X3664">
        <v>0</v>
      </c>
      <c r="Y3664">
        <v>0</v>
      </c>
      <c r="AB3664" s="180">
        <v>44285</v>
      </c>
      <c r="AC3664">
        <v>1</v>
      </c>
      <c r="AD3664" t="s">
        <v>1922</v>
      </c>
      <c r="AE3664">
        <v>1</v>
      </c>
      <c r="AF3664">
        <v>30</v>
      </c>
      <c r="AG3664">
        <v>0</v>
      </c>
      <c r="AN3664">
        <v>1</v>
      </c>
      <c r="AO3664">
        <v>1</v>
      </c>
      <c r="AR3664" s="178">
        <v>12596</v>
      </c>
      <c r="AS3664" t="s">
        <v>1921</v>
      </c>
      <c r="AT3664">
        <v>0</v>
      </c>
      <c r="AU3664">
        <v>0</v>
      </c>
      <c r="AV3664">
        <v>890480123</v>
      </c>
      <c r="AW3664" t="s">
        <v>1920</v>
      </c>
      <c r="AX3664">
        <v>5</v>
      </c>
      <c r="BC3664">
        <v>2</v>
      </c>
      <c r="BD3664">
        <v>7</v>
      </c>
      <c r="BE3664">
        <v>2</v>
      </c>
    </row>
    <row r="3665" spans="1:57" x14ac:dyDescent="0.25">
      <c r="A3665" s="179">
        <f t="shared" si="57"/>
        <v>0</v>
      </c>
      <c r="B3665" t="s">
        <v>1923</v>
      </c>
      <c r="C3665">
        <v>73110028</v>
      </c>
      <c r="D3665">
        <v>144105</v>
      </c>
      <c r="E3665">
        <v>4</v>
      </c>
      <c r="F3665">
        <v>550004287</v>
      </c>
      <c r="G3665" s="180">
        <v>42118</v>
      </c>
      <c r="H3665" s="180">
        <v>45260</v>
      </c>
      <c r="I3665">
        <v>0</v>
      </c>
      <c r="J3665">
        <v>1</v>
      </c>
      <c r="K3665">
        <v>4</v>
      </c>
      <c r="L3665">
        <v>30</v>
      </c>
      <c r="M3665">
        <v>2</v>
      </c>
      <c r="N3665" s="170">
        <v>21474970</v>
      </c>
      <c r="O3665" s="170">
        <v>23720000</v>
      </c>
      <c r="P3665" s="178">
        <v>20564</v>
      </c>
      <c r="Q3665" s="178">
        <v>780</v>
      </c>
      <c r="R3665" s="178">
        <v>18871</v>
      </c>
      <c r="S3665">
        <v>0</v>
      </c>
      <c r="T3665">
        <v>0</v>
      </c>
      <c r="U3665">
        <v>0</v>
      </c>
      <c r="W3665">
        <v>0</v>
      </c>
      <c r="X3665">
        <v>0</v>
      </c>
      <c r="Y3665">
        <v>0</v>
      </c>
      <c r="AB3665" s="180">
        <v>44285</v>
      </c>
      <c r="AC3665">
        <v>1</v>
      </c>
      <c r="AD3665" t="s">
        <v>1922</v>
      </c>
      <c r="AE3665">
        <v>1</v>
      </c>
      <c r="AF3665">
        <v>30</v>
      </c>
      <c r="AG3665">
        <v>0</v>
      </c>
      <c r="AN3665">
        <v>1</v>
      </c>
      <c r="AO3665">
        <v>1</v>
      </c>
      <c r="AR3665" s="178">
        <v>37338</v>
      </c>
      <c r="AS3665" t="s">
        <v>1921</v>
      </c>
      <c r="AT3665">
        <v>0</v>
      </c>
      <c r="AU3665">
        <v>0</v>
      </c>
      <c r="AV3665">
        <v>890480123</v>
      </c>
      <c r="AW3665" t="s">
        <v>1920</v>
      </c>
      <c r="AX3665">
        <v>5</v>
      </c>
      <c r="BC3665">
        <v>2</v>
      </c>
      <c r="BD3665">
        <v>7</v>
      </c>
      <c r="BE3665">
        <v>2</v>
      </c>
    </row>
    <row r="3666" spans="1:57" x14ac:dyDescent="0.25">
      <c r="A3666" s="179">
        <f t="shared" si="57"/>
        <v>0</v>
      </c>
      <c r="B3666" t="s">
        <v>1923</v>
      </c>
      <c r="C3666">
        <v>73110028</v>
      </c>
      <c r="D3666">
        <v>144105</v>
      </c>
      <c r="E3666">
        <v>4</v>
      </c>
      <c r="F3666">
        <v>550004323</v>
      </c>
      <c r="G3666" s="180">
        <v>42122</v>
      </c>
      <c r="H3666" s="180">
        <v>45260</v>
      </c>
      <c r="I3666">
        <v>0</v>
      </c>
      <c r="J3666">
        <v>1</v>
      </c>
      <c r="K3666">
        <v>4</v>
      </c>
      <c r="L3666">
        <v>30</v>
      </c>
      <c r="M3666">
        <v>2</v>
      </c>
      <c r="N3666" s="170">
        <v>21474970</v>
      </c>
      <c r="O3666" s="170">
        <v>23720000</v>
      </c>
      <c r="P3666" s="178">
        <v>7599</v>
      </c>
      <c r="Q3666" s="178">
        <v>288</v>
      </c>
      <c r="R3666" s="178">
        <v>6965</v>
      </c>
      <c r="S3666">
        <v>0</v>
      </c>
      <c r="T3666">
        <v>0</v>
      </c>
      <c r="U3666">
        <v>0</v>
      </c>
      <c r="W3666">
        <v>0</v>
      </c>
      <c r="X3666">
        <v>0</v>
      </c>
      <c r="Y3666">
        <v>0</v>
      </c>
      <c r="AB3666" s="180">
        <v>44285</v>
      </c>
      <c r="AC3666">
        <v>1</v>
      </c>
      <c r="AD3666" t="s">
        <v>1922</v>
      </c>
      <c r="AE3666">
        <v>1</v>
      </c>
      <c r="AF3666">
        <v>30</v>
      </c>
      <c r="AG3666">
        <v>0</v>
      </c>
      <c r="AN3666">
        <v>1</v>
      </c>
      <c r="AO3666">
        <v>1</v>
      </c>
      <c r="AR3666" s="178">
        <v>13781</v>
      </c>
      <c r="AS3666" t="s">
        <v>1921</v>
      </c>
      <c r="AT3666">
        <v>0</v>
      </c>
      <c r="AU3666">
        <v>0</v>
      </c>
      <c r="AV3666">
        <v>890480123</v>
      </c>
      <c r="AW3666" t="s">
        <v>1920</v>
      </c>
      <c r="AX3666">
        <v>5</v>
      </c>
      <c r="BC3666">
        <v>2</v>
      </c>
      <c r="BD3666">
        <v>7</v>
      </c>
      <c r="BE3666">
        <v>2</v>
      </c>
    </row>
    <row r="3667" spans="1:57" x14ac:dyDescent="0.25">
      <c r="A3667" s="179">
        <f t="shared" si="57"/>
        <v>0</v>
      </c>
      <c r="B3667" t="s">
        <v>1923</v>
      </c>
      <c r="C3667">
        <v>73110028</v>
      </c>
      <c r="D3667">
        <v>144105</v>
      </c>
      <c r="E3667">
        <v>4</v>
      </c>
      <c r="F3667">
        <v>550004453</v>
      </c>
      <c r="G3667" s="180">
        <v>42125</v>
      </c>
      <c r="H3667" s="180">
        <v>45260</v>
      </c>
      <c r="I3667">
        <v>0</v>
      </c>
      <c r="J3667">
        <v>1</v>
      </c>
      <c r="K3667">
        <v>4</v>
      </c>
      <c r="L3667">
        <v>30</v>
      </c>
      <c r="M3667">
        <v>2</v>
      </c>
      <c r="N3667" s="170">
        <v>21474970</v>
      </c>
      <c r="O3667" s="170">
        <v>23720000</v>
      </c>
      <c r="P3667" s="178">
        <v>15394</v>
      </c>
      <c r="Q3667" s="178">
        <v>584</v>
      </c>
      <c r="R3667" s="178">
        <v>14126</v>
      </c>
      <c r="S3667">
        <v>0</v>
      </c>
      <c r="T3667">
        <v>0</v>
      </c>
      <c r="U3667">
        <v>0</v>
      </c>
      <c r="W3667">
        <v>0</v>
      </c>
      <c r="X3667">
        <v>0</v>
      </c>
      <c r="Y3667">
        <v>0</v>
      </c>
      <c r="AB3667" s="180">
        <v>44285</v>
      </c>
      <c r="AC3667">
        <v>1</v>
      </c>
      <c r="AD3667" t="s">
        <v>1922</v>
      </c>
      <c r="AE3667">
        <v>1</v>
      </c>
      <c r="AF3667">
        <v>30</v>
      </c>
      <c r="AG3667">
        <v>0</v>
      </c>
      <c r="AN3667">
        <v>1</v>
      </c>
      <c r="AO3667">
        <v>1</v>
      </c>
      <c r="AR3667" s="178">
        <v>27950</v>
      </c>
      <c r="AS3667" t="s">
        <v>1921</v>
      </c>
      <c r="AT3667">
        <v>0</v>
      </c>
      <c r="AU3667">
        <v>0</v>
      </c>
      <c r="AV3667">
        <v>890480123</v>
      </c>
      <c r="AW3667" t="s">
        <v>1920</v>
      </c>
      <c r="AX3667">
        <v>5</v>
      </c>
      <c r="BC3667">
        <v>2</v>
      </c>
      <c r="BD3667">
        <v>7</v>
      </c>
      <c r="BE3667">
        <v>2</v>
      </c>
    </row>
    <row r="3668" spans="1:57" x14ac:dyDescent="0.25">
      <c r="A3668" s="179">
        <f t="shared" si="57"/>
        <v>0</v>
      </c>
      <c r="B3668" t="s">
        <v>1923</v>
      </c>
      <c r="C3668">
        <v>73110028</v>
      </c>
      <c r="D3668">
        <v>144105</v>
      </c>
      <c r="E3668">
        <v>4</v>
      </c>
      <c r="F3668">
        <v>550004473</v>
      </c>
      <c r="G3668" s="180">
        <v>42126</v>
      </c>
      <c r="H3668" s="180">
        <v>45260</v>
      </c>
      <c r="I3668">
        <v>0</v>
      </c>
      <c r="J3668">
        <v>1</v>
      </c>
      <c r="K3668">
        <v>4</v>
      </c>
      <c r="L3668">
        <v>30</v>
      </c>
      <c r="M3668">
        <v>2</v>
      </c>
      <c r="N3668" s="170">
        <v>21474970</v>
      </c>
      <c r="O3668" s="170">
        <v>23720000</v>
      </c>
      <c r="P3668" s="178">
        <v>11171</v>
      </c>
      <c r="Q3668" s="178">
        <v>424</v>
      </c>
      <c r="R3668" s="178">
        <v>10242</v>
      </c>
      <c r="S3668">
        <v>0</v>
      </c>
      <c r="T3668">
        <v>0</v>
      </c>
      <c r="U3668">
        <v>0</v>
      </c>
      <c r="W3668">
        <v>0</v>
      </c>
      <c r="X3668">
        <v>0</v>
      </c>
      <c r="Y3668">
        <v>0</v>
      </c>
      <c r="AB3668" s="180">
        <v>44285</v>
      </c>
      <c r="AC3668">
        <v>1</v>
      </c>
      <c r="AD3668" t="s">
        <v>1922</v>
      </c>
      <c r="AE3668">
        <v>1</v>
      </c>
      <c r="AF3668">
        <v>30</v>
      </c>
      <c r="AG3668">
        <v>0</v>
      </c>
      <c r="AN3668">
        <v>1</v>
      </c>
      <c r="AO3668">
        <v>1</v>
      </c>
      <c r="AR3668" s="178">
        <v>20264</v>
      </c>
      <c r="AS3668" t="s">
        <v>1921</v>
      </c>
      <c r="AT3668">
        <v>0</v>
      </c>
      <c r="AU3668">
        <v>0</v>
      </c>
      <c r="AV3668">
        <v>890480123</v>
      </c>
      <c r="AW3668" t="s">
        <v>1920</v>
      </c>
      <c r="AX3668">
        <v>5</v>
      </c>
      <c r="BC3668">
        <v>2</v>
      </c>
      <c r="BD3668">
        <v>7</v>
      </c>
      <c r="BE3668">
        <v>2</v>
      </c>
    </row>
    <row r="3669" spans="1:57" x14ac:dyDescent="0.25">
      <c r="A3669" s="179">
        <f t="shared" si="57"/>
        <v>0</v>
      </c>
      <c r="B3669" t="s">
        <v>1923</v>
      </c>
      <c r="C3669">
        <v>73110028</v>
      </c>
      <c r="D3669">
        <v>144105</v>
      </c>
      <c r="E3669">
        <v>4</v>
      </c>
      <c r="F3669">
        <v>550004513</v>
      </c>
      <c r="G3669" s="180">
        <v>42130</v>
      </c>
      <c r="H3669" s="180">
        <v>45107</v>
      </c>
      <c r="I3669">
        <v>0</v>
      </c>
      <c r="J3669">
        <v>1</v>
      </c>
      <c r="K3669">
        <v>9</v>
      </c>
      <c r="L3669">
        <v>30</v>
      </c>
      <c r="M3669">
        <v>2</v>
      </c>
      <c r="N3669" s="170">
        <v>21474970</v>
      </c>
      <c r="O3669" s="170">
        <v>23720000</v>
      </c>
      <c r="P3669" s="178">
        <v>3070</v>
      </c>
      <c r="Q3669" s="178">
        <v>116</v>
      </c>
      <c r="R3669" s="178">
        <v>2480</v>
      </c>
      <c r="S3669">
        <v>0</v>
      </c>
      <c r="T3669">
        <v>0</v>
      </c>
      <c r="U3669">
        <v>0</v>
      </c>
      <c r="W3669">
        <v>0</v>
      </c>
      <c r="X3669">
        <v>0</v>
      </c>
      <c r="Y3669">
        <v>0</v>
      </c>
      <c r="AB3669" s="180">
        <v>44285</v>
      </c>
      <c r="AC3669">
        <v>1</v>
      </c>
      <c r="AD3669" t="s">
        <v>1922</v>
      </c>
      <c r="AE3669">
        <v>1</v>
      </c>
      <c r="AF3669">
        <v>30</v>
      </c>
      <c r="AG3669">
        <v>0</v>
      </c>
      <c r="AN3669">
        <v>1</v>
      </c>
      <c r="AO3669">
        <v>1</v>
      </c>
      <c r="AR3669" s="178">
        <v>4907</v>
      </c>
      <c r="AS3669" t="s">
        <v>1921</v>
      </c>
      <c r="AT3669">
        <v>0</v>
      </c>
      <c r="AU3669">
        <v>0</v>
      </c>
      <c r="AV3669">
        <v>890480123</v>
      </c>
      <c r="AW3669" t="s">
        <v>1920</v>
      </c>
      <c r="AX3669">
        <v>5</v>
      </c>
      <c r="BC3669">
        <v>2</v>
      </c>
      <c r="BD3669">
        <v>7</v>
      </c>
      <c r="BE3669">
        <v>2</v>
      </c>
    </row>
    <row r="3670" spans="1:57" x14ac:dyDescent="0.25">
      <c r="A3670" s="179">
        <f t="shared" si="57"/>
        <v>0</v>
      </c>
      <c r="B3670" t="s">
        <v>1923</v>
      </c>
      <c r="C3670">
        <v>73110028</v>
      </c>
      <c r="D3670">
        <v>144105</v>
      </c>
      <c r="E3670">
        <v>4</v>
      </c>
      <c r="F3670">
        <v>550004559</v>
      </c>
      <c r="G3670" s="180">
        <v>42132</v>
      </c>
      <c r="H3670" s="180">
        <v>45260</v>
      </c>
      <c r="I3670">
        <v>0</v>
      </c>
      <c r="J3670">
        <v>1</v>
      </c>
      <c r="K3670">
        <v>4</v>
      </c>
      <c r="L3670">
        <v>30</v>
      </c>
      <c r="M3670">
        <v>2</v>
      </c>
      <c r="N3670" s="170">
        <v>21474970</v>
      </c>
      <c r="O3670" s="170">
        <v>23720000</v>
      </c>
      <c r="P3670" s="178">
        <v>13435</v>
      </c>
      <c r="Q3670" s="178">
        <v>509</v>
      </c>
      <c r="R3670" s="178">
        <v>12332</v>
      </c>
      <c r="S3670">
        <v>0</v>
      </c>
      <c r="T3670">
        <v>0</v>
      </c>
      <c r="U3670">
        <v>0</v>
      </c>
      <c r="W3670">
        <v>0</v>
      </c>
      <c r="X3670">
        <v>0</v>
      </c>
      <c r="Y3670">
        <v>0</v>
      </c>
      <c r="AB3670" s="180">
        <v>44285</v>
      </c>
      <c r="AC3670">
        <v>1</v>
      </c>
      <c r="AD3670" t="s">
        <v>1922</v>
      </c>
      <c r="AE3670">
        <v>1</v>
      </c>
      <c r="AF3670">
        <v>30</v>
      </c>
      <c r="AG3670">
        <v>0</v>
      </c>
      <c r="AN3670">
        <v>1</v>
      </c>
      <c r="AO3670">
        <v>1</v>
      </c>
      <c r="AR3670" s="178">
        <v>24400</v>
      </c>
      <c r="AS3670" t="s">
        <v>1921</v>
      </c>
      <c r="AT3670">
        <v>0</v>
      </c>
      <c r="AU3670">
        <v>0</v>
      </c>
      <c r="AV3670">
        <v>890480123</v>
      </c>
      <c r="AW3670" t="s">
        <v>1920</v>
      </c>
      <c r="AX3670">
        <v>5</v>
      </c>
      <c r="BC3670">
        <v>2</v>
      </c>
      <c r="BD3670">
        <v>7</v>
      </c>
      <c r="BE3670">
        <v>2</v>
      </c>
    </row>
    <row r="3671" spans="1:57" x14ac:dyDescent="0.25">
      <c r="A3671" s="179">
        <f t="shared" si="57"/>
        <v>0</v>
      </c>
      <c r="B3671" t="s">
        <v>1923</v>
      </c>
      <c r="C3671">
        <v>73110028</v>
      </c>
      <c r="D3671">
        <v>144105</v>
      </c>
      <c r="E3671">
        <v>4</v>
      </c>
      <c r="F3671">
        <v>550004582</v>
      </c>
      <c r="G3671" s="180">
        <v>42133</v>
      </c>
      <c r="H3671" s="180">
        <v>45260</v>
      </c>
      <c r="I3671">
        <v>0</v>
      </c>
      <c r="J3671">
        <v>1</v>
      </c>
      <c r="K3671">
        <v>4</v>
      </c>
      <c r="L3671">
        <v>30</v>
      </c>
      <c r="M3671">
        <v>2</v>
      </c>
      <c r="N3671" s="170">
        <v>21474970</v>
      </c>
      <c r="O3671" s="170">
        <v>23720000</v>
      </c>
      <c r="P3671" s="178">
        <v>6866</v>
      </c>
      <c r="Q3671" s="178">
        <v>260</v>
      </c>
      <c r="R3671" s="178">
        <v>6302</v>
      </c>
      <c r="S3671">
        <v>0</v>
      </c>
      <c r="T3671">
        <v>0</v>
      </c>
      <c r="U3671">
        <v>0</v>
      </c>
      <c r="W3671">
        <v>0</v>
      </c>
      <c r="X3671">
        <v>0</v>
      </c>
      <c r="Y3671">
        <v>0</v>
      </c>
      <c r="AB3671" s="180">
        <v>44285</v>
      </c>
      <c r="AC3671">
        <v>1</v>
      </c>
      <c r="AD3671" t="s">
        <v>1922</v>
      </c>
      <c r="AE3671">
        <v>1</v>
      </c>
      <c r="AF3671">
        <v>30</v>
      </c>
      <c r="AG3671">
        <v>0</v>
      </c>
      <c r="AN3671">
        <v>1</v>
      </c>
      <c r="AO3671">
        <v>1</v>
      </c>
      <c r="AR3671" s="178">
        <v>12469</v>
      </c>
      <c r="AS3671" t="s">
        <v>1921</v>
      </c>
      <c r="AT3671">
        <v>0</v>
      </c>
      <c r="AU3671">
        <v>0</v>
      </c>
      <c r="AV3671">
        <v>890480123</v>
      </c>
      <c r="AW3671" t="s">
        <v>1920</v>
      </c>
      <c r="AX3671">
        <v>5</v>
      </c>
      <c r="BC3671">
        <v>2</v>
      </c>
      <c r="BD3671">
        <v>7</v>
      </c>
      <c r="BE3671">
        <v>2</v>
      </c>
    </row>
    <row r="3672" spans="1:57" x14ac:dyDescent="0.25">
      <c r="A3672" s="179">
        <f t="shared" si="57"/>
        <v>0</v>
      </c>
      <c r="B3672" t="s">
        <v>1923</v>
      </c>
      <c r="C3672">
        <v>73110028</v>
      </c>
      <c r="D3672">
        <v>144105</v>
      </c>
      <c r="E3672">
        <v>4</v>
      </c>
      <c r="F3672">
        <v>550004639</v>
      </c>
      <c r="G3672" s="180">
        <v>42137</v>
      </c>
      <c r="H3672" s="180">
        <v>45260</v>
      </c>
      <c r="I3672">
        <v>0</v>
      </c>
      <c r="J3672">
        <v>1</v>
      </c>
      <c r="K3672">
        <v>4</v>
      </c>
      <c r="L3672">
        <v>30</v>
      </c>
      <c r="M3672">
        <v>2</v>
      </c>
      <c r="N3672" s="170">
        <v>21474970</v>
      </c>
      <c r="O3672" s="170">
        <v>23720000</v>
      </c>
      <c r="P3672" s="178">
        <v>15725</v>
      </c>
      <c r="Q3672" s="178">
        <v>596</v>
      </c>
      <c r="R3672" s="178">
        <v>14432</v>
      </c>
      <c r="S3672">
        <v>0</v>
      </c>
      <c r="T3672">
        <v>0</v>
      </c>
      <c r="U3672">
        <v>0</v>
      </c>
      <c r="W3672">
        <v>0</v>
      </c>
      <c r="X3672">
        <v>0</v>
      </c>
      <c r="Y3672">
        <v>0</v>
      </c>
      <c r="AB3672" s="180">
        <v>44285</v>
      </c>
      <c r="AC3672">
        <v>1</v>
      </c>
      <c r="AD3672" t="s">
        <v>1922</v>
      </c>
      <c r="AE3672">
        <v>1</v>
      </c>
      <c r="AF3672">
        <v>30</v>
      </c>
      <c r="AG3672">
        <v>0</v>
      </c>
      <c r="AN3672">
        <v>1</v>
      </c>
      <c r="AO3672">
        <v>1</v>
      </c>
      <c r="AR3672" s="178">
        <v>28555</v>
      </c>
      <c r="AS3672" t="s">
        <v>1921</v>
      </c>
      <c r="AT3672">
        <v>0</v>
      </c>
      <c r="AU3672">
        <v>0</v>
      </c>
      <c r="AV3672">
        <v>890480123</v>
      </c>
      <c r="AW3672" t="s">
        <v>1920</v>
      </c>
      <c r="AX3672">
        <v>5</v>
      </c>
      <c r="BC3672">
        <v>2</v>
      </c>
      <c r="BD3672">
        <v>7</v>
      </c>
      <c r="BE3672">
        <v>2</v>
      </c>
    </row>
    <row r="3673" spans="1:57" x14ac:dyDescent="0.25">
      <c r="A3673" s="179">
        <f t="shared" si="57"/>
        <v>0</v>
      </c>
      <c r="B3673" t="s">
        <v>1923</v>
      </c>
      <c r="C3673">
        <v>73110028</v>
      </c>
      <c r="D3673">
        <v>144105</v>
      </c>
      <c r="E3673">
        <v>4</v>
      </c>
      <c r="F3673">
        <v>550004663</v>
      </c>
      <c r="G3673" s="180">
        <v>42138</v>
      </c>
      <c r="H3673" s="180">
        <v>45260</v>
      </c>
      <c r="I3673">
        <v>0</v>
      </c>
      <c r="J3673">
        <v>1</v>
      </c>
      <c r="K3673">
        <v>4</v>
      </c>
      <c r="L3673">
        <v>30</v>
      </c>
      <c r="M3673">
        <v>2</v>
      </c>
      <c r="N3673" s="170">
        <v>21474970</v>
      </c>
      <c r="O3673" s="170">
        <v>23720000</v>
      </c>
      <c r="P3673" s="178">
        <v>6671</v>
      </c>
      <c r="Q3673" s="178">
        <v>253</v>
      </c>
      <c r="R3673" s="178">
        <v>6122</v>
      </c>
      <c r="S3673">
        <v>0</v>
      </c>
      <c r="T3673">
        <v>0</v>
      </c>
      <c r="U3673">
        <v>0</v>
      </c>
      <c r="W3673">
        <v>0</v>
      </c>
      <c r="X3673">
        <v>0</v>
      </c>
      <c r="Y3673">
        <v>0</v>
      </c>
      <c r="AB3673" s="180">
        <v>44285</v>
      </c>
      <c r="AC3673">
        <v>1</v>
      </c>
      <c r="AD3673" t="s">
        <v>1922</v>
      </c>
      <c r="AE3673">
        <v>1</v>
      </c>
      <c r="AF3673">
        <v>30</v>
      </c>
      <c r="AG3673">
        <v>0</v>
      </c>
      <c r="AN3673">
        <v>1</v>
      </c>
      <c r="AO3673">
        <v>1</v>
      </c>
      <c r="AR3673" s="178">
        <v>12113</v>
      </c>
      <c r="AS3673" t="s">
        <v>1921</v>
      </c>
      <c r="AT3673">
        <v>0</v>
      </c>
      <c r="AU3673">
        <v>0</v>
      </c>
      <c r="AV3673">
        <v>890480123</v>
      </c>
      <c r="AW3673" t="s">
        <v>1920</v>
      </c>
      <c r="AX3673">
        <v>5</v>
      </c>
      <c r="BC3673">
        <v>2</v>
      </c>
      <c r="BD3673">
        <v>7</v>
      </c>
      <c r="BE3673">
        <v>2</v>
      </c>
    </row>
    <row r="3674" spans="1:57" x14ac:dyDescent="0.25">
      <c r="A3674" s="179">
        <f t="shared" si="57"/>
        <v>0</v>
      </c>
      <c r="B3674" t="s">
        <v>1923</v>
      </c>
      <c r="C3674">
        <v>73110028</v>
      </c>
      <c r="D3674">
        <v>144105</v>
      </c>
      <c r="E3674">
        <v>4</v>
      </c>
      <c r="F3674">
        <v>550004670</v>
      </c>
      <c r="G3674" s="180">
        <v>42139</v>
      </c>
      <c r="H3674" s="180">
        <v>45260</v>
      </c>
      <c r="I3674">
        <v>0</v>
      </c>
      <c r="J3674">
        <v>1</v>
      </c>
      <c r="K3674">
        <v>4</v>
      </c>
      <c r="L3674">
        <v>30</v>
      </c>
      <c r="M3674">
        <v>2</v>
      </c>
      <c r="N3674" s="170">
        <v>21474970</v>
      </c>
      <c r="O3674" s="170">
        <v>23720000</v>
      </c>
      <c r="P3674" s="178">
        <v>5830</v>
      </c>
      <c r="Q3674" s="178">
        <v>221</v>
      </c>
      <c r="R3674" s="178">
        <v>5341</v>
      </c>
      <c r="S3674">
        <v>0</v>
      </c>
      <c r="T3674">
        <v>0</v>
      </c>
      <c r="U3674">
        <v>0</v>
      </c>
      <c r="W3674">
        <v>0</v>
      </c>
      <c r="X3674">
        <v>0</v>
      </c>
      <c r="Y3674">
        <v>0</v>
      </c>
      <c r="AB3674" s="180">
        <v>44285</v>
      </c>
      <c r="AC3674">
        <v>1</v>
      </c>
      <c r="AD3674" t="s">
        <v>1922</v>
      </c>
      <c r="AE3674">
        <v>1</v>
      </c>
      <c r="AF3674">
        <v>30</v>
      </c>
      <c r="AG3674">
        <v>0</v>
      </c>
      <c r="AN3674">
        <v>1</v>
      </c>
      <c r="AO3674">
        <v>1</v>
      </c>
      <c r="AR3674" s="178">
        <v>10568</v>
      </c>
      <c r="AS3674" t="s">
        <v>1921</v>
      </c>
      <c r="AT3674">
        <v>0</v>
      </c>
      <c r="AU3674">
        <v>0</v>
      </c>
      <c r="AV3674">
        <v>890480123</v>
      </c>
      <c r="AW3674" t="s">
        <v>1920</v>
      </c>
      <c r="AX3674">
        <v>5</v>
      </c>
      <c r="BC3674">
        <v>2</v>
      </c>
      <c r="BD3674">
        <v>7</v>
      </c>
      <c r="BE3674">
        <v>2</v>
      </c>
    </row>
    <row r="3675" spans="1:57" x14ac:dyDescent="0.25">
      <c r="A3675" s="179">
        <f t="shared" si="57"/>
        <v>0</v>
      </c>
      <c r="B3675" t="s">
        <v>1923</v>
      </c>
      <c r="C3675">
        <v>73110028</v>
      </c>
      <c r="D3675">
        <v>144105</v>
      </c>
      <c r="E3675">
        <v>4</v>
      </c>
      <c r="F3675">
        <v>550004681</v>
      </c>
      <c r="G3675" s="180">
        <v>42140</v>
      </c>
      <c r="H3675" s="180">
        <v>45260</v>
      </c>
      <c r="I3675">
        <v>0</v>
      </c>
      <c r="J3675">
        <v>1</v>
      </c>
      <c r="K3675">
        <v>4</v>
      </c>
      <c r="L3675">
        <v>30</v>
      </c>
      <c r="M3675">
        <v>2</v>
      </c>
      <c r="N3675" s="170">
        <v>21474970</v>
      </c>
      <c r="O3675" s="170">
        <v>23720000</v>
      </c>
      <c r="P3675" s="178">
        <v>22418</v>
      </c>
      <c r="Q3675" s="178">
        <v>850</v>
      </c>
      <c r="R3675" s="178">
        <v>20574</v>
      </c>
      <c r="S3675">
        <v>0</v>
      </c>
      <c r="T3675">
        <v>0</v>
      </c>
      <c r="U3675">
        <v>0</v>
      </c>
      <c r="W3675">
        <v>0</v>
      </c>
      <c r="X3675">
        <v>0</v>
      </c>
      <c r="Y3675">
        <v>0</v>
      </c>
      <c r="AB3675" s="180">
        <v>44285</v>
      </c>
      <c r="AC3675">
        <v>1</v>
      </c>
      <c r="AD3675" t="s">
        <v>1922</v>
      </c>
      <c r="AE3675">
        <v>1</v>
      </c>
      <c r="AF3675">
        <v>30</v>
      </c>
      <c r="AG3675">
        <v>0</v>
      </c>
      <c r="AN3675">
        <v>1</v>
      </c>
      <c r="AO3675">
        <v>1</v>
      </c>
      <c r="AR3675" s="178">
        <v>40707</v>
      </c>
      <c r="AS3675" t="s">
        <v>1921</v>
      </c>
      <c r="AT3675">
        <v>0</v>
      </c>
      <c r="AU3675">
        <v>0</v>
      </c>
      <c r="AV3675">
        <v>890480123</v>
      </c>
      <c r="AW3675" t="s">
        <v>1920</v>
      </c>
      <c r="AX3675">
        <v>5</v>
      </c>
      <c r="BC3675">
        <v>2</v>
      </c>
      <c r="BD3675">
        <v>7</v>
      </c>
      <c r="BE3675">
        <v>2</v>
      </c>
    </row>
    <row r="3676" spans="1:57" x14ac:dyDescent="0.25">
      <c r="A3676" s="179">
        <f t="shared" si="57"/>
        <v>0</v>
      </c>
      <c r="B3676" t="s">
        <v>1923</v>
      </c>
      <c r="C3676">
        <v>73110028</v>
      </c>
      <c r="D3676">
        <v>144105</v>
      </c>
      <c r="E3676">
        <v>4</v>
      </c>
      <c r="F3676">
        <v>550004722</v>
      </c>
      <c r="G3676" s="180">
        <v>42143</v>
      </c>
      <c r="H3676" s="180">
        <v>45260</v>
      </c>
      <c r="I3676">
        <v>0</v>
      </c>
      <c r="J3676">
        <v>1</v>
      </c>
      <c r="K3676">
        <v>4</v>
      </c>
      <c r="L3676">
        <v>30</v>
      </c>
      <c r="M3676">
        <v>2</v>
      </c>
      <c r="N3676" s="170">
        <v>21474970</v>
      </c>
      <c r="O3676" s="170">
        <v>23720000</v>
      </c>
      <c r="P3676" s="178">
        <v>7010</v>
      </c>
      <c r="Q3676" s="178">
        <v>266</v>
      </c>
      <c r="R3676" s="178">
        <v>6432</v>
      </c>
      <c r="S3676">
        <v>0</v>
      </c>
      <c r="T3676">
        <v>0</v>
      </c>
      <c r="U3676">
        <v>0</v>
      </c>
      <c r="W3676">
        <v>0</v>
      </c>
      <c r="X3676">
        <v>0</v>
      </c>
      <c r="Y3676">
        <v>0</v>
      </c>
      <c r="AB3676" s="180">
        <v>44285</v>
      </c>
      <c r="AC3676">
        <v>1</v>
      </c>
      <c r="AD3676" t="s">
        <v>1922</v>
      </c>
      <c r="AE3676">
        <v>1</v>
      </c>
      <c r="AF3676">
        <v>30</v>
      </c>
      <c r="AG3676">
        <v>0</v>
      </c>
      <c r="AN3676">
        <v>1</v>
      </c>
      <c r="AO3676">
        <v>1</v>
      </c>
      <c r="AR3676" s="178">
        <v>12726</v>
      </c>
      <c r="AS3676" t="s">
        <v>1921</v>
      </c>
      <c r="AT3676">
        <v>0</v>
      </c>
      <c r="AU3676">
        <v>0</v>
      </c>
      <c r="AV3676">
        <v>890480123</v>
      </c>
      <c r="AW3676" t="s">
        <v>1920</v>
      </c>
      <c r="AX3676">
        <v>5</v>
      </c>
      <c r="BC3676">
        <v>2</v>
      </c>
      <c r="BD3676">
        <v>7</v>
      </c>
      <c r="BE3676">
        <v>2</v>
      </c>
    </row>
    <row r="3677" spans="1:57" x14ac:dyDescent="0.25">
      <c r="A3677" s="179">
        <f t="shared" si="57"/>
        <v>0</v>
      </c>
      <c r="B3677" t="s">
        <v>1923</v>
      </c>
      <c r="C3677">
        <v>73110028</v>
      </c>
      <c r="D3677">
        <v>144105</v>
      </c>
      <c r="E3677">
        <v>4</v>
      </c>
      <c r="F3677">
        <v>550004780</v>
      </c>
      <c r="G3677" s="180">
        <v>42146</v>
      </c>
      <c r="H3677" s="180">
        <v>45260</v>
      </c>
      <c r="I3677">
        <v>0</v>
      </c>
      <c r="J3677">
        <v>1</v>
      </c>
      <c r="K3677">
        <v>4</v>
      </c>
      <c r="L3677">
        <v>30</v>
      </c>
      <c r="M3677">
        <v>2</v>
      </c>
      <c r="N3677" s="170">
        <v>21474970</v>
      </c>
      <c r="O3677" s="170">
        <v>23720000</v>
      </c>
      <c r="P3677" s="178">
        <v>12184</v>
      </c>
      <c r="Q3677" s="178">
        <v>462</v>
      </c>
      <c r="R3677" s="178">
        <v>11182</v>
      </c>
      <c r="S3677">
        <v>0</v>
      </c>
      <c r="T3677">
        <v>0</v>
      </c>
      <c r="U3677">
        <v>0</v>
      </c>
      <c r="W3677">
        <v>0</v>
      </c>
      <c r="X3677">
        <v>0</v>
      </c>
      <c r="Y3677">
        <v>0</v>
      </c>
      <c r="AB3677" s="180">
        <v>44285</v>
      </c>
      <c r="AC3677">
        <v>1</v>
      </c>
      <c r="AD3677" t="s">
        <v>1922</v>
      </c>
      <c r="AE3677">
        <v>1</v>
      </c>
      <c r="AF3677">
        <v>30</v>
      </c>
      <c r="AG3677">
        <v>0</v>
      </c>
      <c r="AN3677">
        <v>1</v>
      </c>
      <c r="AO3677">
        <v>1</v>
      </c>
      <c r="AR3677" s="178">
        <v>22124</v>
      </c>
      <c r="AS3677" t="s">
        <v>1921</v>
      </c>
      <c r="AT3677">
        <v>0</v>
      </c>
      <c r="AU3677">
        <v>0</v>
      </c>
      <c r="AV3677">
        <v>890480123</v>
      </c>
      <c r="AW3677" t="s">
        <v>1920</v>
      </c>
      <c r="AX3677">
        <v>5</v>
      </c>
      <c r="BC3677">
        <v>2</v>
      </c>
      <c r="BD3677">
        <v>7</v>
      </c>
      <c r="BE3677">
        <v>2</v>
      </c>
    </row>
    <row r="3678" spans="1:57" x14ac:dyDescent="0.25">
      <c r="A3678" s="179">
        <f t="shared" si="57"/>
        <v>0</v>
      </c>
      <c r="B3678" t="s">
        <v>1923</v>
      </c>
      <c r="C3678">
        <v>73110028</v>
      </c>
      <c r="D3678">
        <v>144105</v>
      </c>
      <c r="E3678">
        <v>4</v>
      </c>
      <c r="F3678">
        <v>550005060</v>
      </c>
      <c r="G3678" s="180">
        <v>42159</v>
      </c>
      <c r="H3678" s="180">
        <v>45260</v>
      </c>
      <c r="I3678">
        <v>0</v>
      </c>
      <c r="J3678">
        <v>1</v>
      </c>
      <c r="K3678">
        <v>4</v>
      </c>
      <c r="L3678">
        <v>30</v>
      </c>
      <c r="M3678">
        <v>2</v>
      </c>
      <c r="N3678" s="170">
        <v>21474970</v>
      </c>
      <c r="O3678" s="170">
        <v>23720000</v>
      </c>
      <c r="P3678" s="178">
        <v>9342</v>
      </c>
      <c r="Q3678" s="178">
        <v>354</v>
      </c>
      <c r="R3678" s="178">
        <v>8566</v>
      </c>
      <c r="S3678">
        <v>0</v>
      </c>
      <c r="T3678">
        <v>0</v>
      </c>
      <c r="U3678">
        <v>0</v>
      </c>
      <c r="W3678">
        <v>0</v>
      </c>
      <c r="X3678">
        <v>0</v>
      </c>
      <c r="Y3678">
        <v>0</v>
      </c>
      <c r="AB3678" s="180">
        <v>44285</v>
      </c>
      <c r="AC3678">
        <v>1</v>
      </c>
      <c r="AD3678" t="s">
        <v>1922</v>
      </c>
      <c r="AE3678">
        <v>1</v>
      </c>
      <c r="AF3678">
        <v>30</v>
      </c>
      <c r="AG3678">
        <v>0</v>
      </c>
      <c r="AN3678">
        <v>1</v>
      </c>
      <c r="AO3678">
        <v>1</v>
      </c>
      <c r="AR3678" s="178">
        <v>16948</v>
      </c>
      <c r="AS3678" t="s">
        <v>1921</v>
      </c>
      <c r="AT3678">
        <v>0</v>
      </c>
      <c r="AU3678">
        <v>0</v>
      </c>
      <c r="AV3678">
        <v>890480123</v>
      </c>
      <c r="AW3678" t="s">
        <v>1920</v>
      </c>
      <c r="AX3678">
        <v>5</v>
      </c>
      <c r="BC3678">
        <v>2</v>
      </c>
      <c r="BD3678">
        <v>7</v>
      </c>
      <c r="BE3678">
        <v>2</v>
      </c>
    </row>
    <row r="3679" spans="1:57" x14ac:dyDescent="0.25">
      <c r="A3679" s="179">
        <f t="shared" si="57"/>
        <v>0</v>
      </c>
      <c r="B3679" t="s">
        <v>1923</v>
      </c>
      <c r="C3679">
        <v>73110028</v>
      </c>
      <c r="D3679">
        <v>144105</v>
      </c>
      <c r="E3679">
        <v>4</v>
      </c>
      <c r="F3679">
        <v>550005213</v>
      </c>
      <c r="G3679" s="180">
        <v>42175</v>
      </c>
      <c r="H3679" s="180">
        <v>45260</v>
      </c>
      <c r="I3679">
        <v>0</v>
      </c>
      <c r="J3679">
        <v>1</v>
      </c>
      <c r="K3679">
        <v>4</v>
      </c>
      <c r="L3679">
        <v>30</v>
      </c>
      <c r="M3679">
        <v>2</v>
      </c>
      <c r="N3679" s="170">
        <v>21474970</v>
      </c>
      <c r="O3679" s="170">
        <v>23720000</v>
      </c>
      <c r="P3679" s="178">
        <v>8063</v>
      </c>
      <c r="Q3679" s="178">
        <v>306</v>
      </c>
      <c r="R3679" s="178">
        <v>7397</v>
      </c>
      <c r="S3679">
        <v>0</v>
      </c>
      <c r="T3679">
        <v>0</v>
      </c>
      <c r="U3679">
        <v>0</v>
      </c>
      <c r="W3679">
        <v>0</v>
      </c>
      <c r="X3679">
        <v>0</v>
      </c>
      <c r="Y3679">
        <v>0</v>
      </c>
      <c r="AB3679" s="180">
        <v>44285</v>
      </c>
      <c r="AC3679">
        <v>1</v>
      </c>
      <c r="AD3679" t="s">
        <v>1922</v>
      </c>
      <c r="AE3679">
        <v>1</v>
      </c>
      <c r="AF3679">
        <v>30</v>
      </c>
      <c r="AG3679">
        <v>0</v>
      </c>
      <c r="AN3679">
        <v>1</v>
      </c>
      <c r="AO3679">
        <v>1</v>
      </c>
      <c r="AR3679" s="178">
        <v>14635</v>
      </c>
      <c r="AS3679" t="s">
        <v>1921</v>
      </c>
      <c r="AT3679">
        <v>0</v>
      </c>
      <c r="AU3679">
        <v>0</v>
      </c>
      <c r="AV3679">
        <v>890480123</v>
      </c>
      <c r="AW3679" t="s">
        <v>1920</v>
      </c>
      <c r="AX3679">
        <v>5</v>
      </c>
      <c r="BC3679">
        <v>2</v>
      </c>
      <c r="BD3679">
        <v>7</v>
      </c>
      <c r="BE3679">
        <v>2</v>
      </c>
    </row>
    <row r="3680" spans="1:57" x14ac:dyDescent="0.25">
      <c r="A3680" s="179">
        <f t="shared" si="57"/>
        <v>0</v>
      </c>
      <c r="B3680" t="s">
        <v>1923</v>
      </c>
      <c r="C3680">
        <v>73110028</v>
      </c>
      <c r="D3680">
        <v>144105</v>
      </c>
      <c r="E3680">
        <v>4</v>
      </c>
      <c r="F3680">
        <v>550005265</v>
      </c>
      <c r="G3680" s="180">
        <v>42178</v>
      </c>
      <c r="H3680" s="180">
        <v>45260</v>
      </c>
      <c r="I3680">
        <v>0</v>
      </c>
      <c r="J3680">
        <v>1</v>
      </c>
      <c r="K3680">
        <v>4</v>
      </c>
      <c r="L3680">
        <v>30</v>
      </c>
      <c r="M3680">
        <v>2</v>
      </c>
      <c r="N3680" s="170">
        <v>21474970</v>
      </c>
      <c r="O3680" s="170">
        <v>23720000</v>
      </c>
      <c r="P3680" s="178">
        <v>5202</v>
      </c>
      <c r="Q3680" s="178">
        <v>197</v>
      </c>
      <c r="R3680" s="178">
        <v>4774</v>
      </c>
      <c r="S3680">
        <v>0</v>
      </c>
      <c r="T3680">
        <v>0</v>
      </c>
      <c r="U3680">
        <v>0</v>
      </c>
      <c r="W3680">
        <v>0</v>
      </c>
      <c r="X3680">
        <v>0</v>
      </c>
      <c r="Y3680">
        <v>0</v>
      </c>
      <c r="AB3680" s="180">
        <v>44285</v>
      </c>
      <c r="AC3680">
        <v>1</v>
      </c>
      <c r="AD3680" t="s">
        <v>1922</v>
      </c>
      <c r="AE3680">
        <v>1</v>
      </c>
      <c r="AF3680">
        <v>30</v>
      </c>
      <c r="AG3680">
        <v>0</v>
      </c>
      <c r="AN3680">
        <v>1</v>
      </c>
      <c r="AO3680">
        <v>1</v>
      </c>
      <c r="AR3680" s="178">
        <v>9446</v>
      </c>
      <c r="AS3680" t="s">
        <v>1921</v>
      </c>
      <c r="AT3680">
        <v>0</v>
      </c>
      <c r="AU3680">
        <v>0</v>
      </c>
      <c r="AV3680">
        <v>890480123</v>
      </c>
      <c r="AW3680" t="s">
        <v>1920</v>
      </c>
      <c r="AX3680">
        <v>5</v>
      </c>
      <c r="BC3680">
        <v>2</v>
      </c>
      <c r="BD3680">
        <v>7</v>
      </c>
      <c r="BE3680">
        <v>2</v>
      </c>
    </row>
    <row r="3681" spans="1:57" x14ac:dyDescent="0.25">
      <c r="A3681" s="179">
        <f t="shared" si="57"/>
        <v>0</v>
      </c>
      <c r="B3681" t="s">
        <v>1923</v>
      </c>
      <c r="C3681">
        <v>73110028</v>
      </c>
      <c r="D3681">
        <v>144105</v>
      </c>
      <c r="E3681">
        <v>4</v>
      </c>
      <c r="F3681">
        <v>550005331</v>
      </c>
      <c r="G3681" s="180">
        <v>42182</v>
      </c>
      <c r="H3681" s="180">
        <v>45260</v>
      </c>
      <c r="I3681">
        <v>0</v>
      </c>
      <c r="J3681">
        <v>1</v>
      </c>
      <c r="K3681">
        <v>4</v>
      </c>
      <c r="L3681">
        <v>30</v>
      </c>
      <c r="M3681">
        <v>2</v>
      </c>
      <c r="N3681" s="170">
        <v>21474970</v>
      </c>
      <c r="O3681" s="170">
        <v>23720000</v>
      </c>
      <c r="P3681" s="178">
        <v>14769</v>
      </c>
      <c r="Q3681" s="178">
        <v>560</v>
      </c>
      <c r="R3681" s="178">
        <v>13546</v>
      </c>
      <c r="S3681">
        <v>0</v>
      </c>
      <c r="T3681">
        <v>0</v>
      </c>
      <c r="U3681">
        <v>0</v>
      </c>
      <c r="W3681">
        <v>0</v>
      </c>
      <c r="X3681">
        <v>0</v>
      </c>
      <c r="Y3681">
        <v>0</v>
      </c>
      <c r="AB3681" s="180">
        <v>44285</v>
      </c>
      <c r="AC3681">
        <v>1</v>
      </c>
      <c r="AD3681" t="s">
        <v>1922</v>
      </c>
      <c r="AE3681">
        <v>1</v>
      </c>
      <c r="AF3681">
        <v>30</v>
      </c>
      <c r="AG3681">
        <v>0</v>
      </c>
      <c r="AN3681">
        <v>1</v>
      </c>
      <c r="AO3681">
        <v>1</v>
      </c>
      <c r="AR3681" s="178">
        <v>26802</v>
      </c>
      <c r="AS3681" t="s">
        <v>1921</v>
      </c>
      <c r="AT3681">
        <v>0</v>
      </c>
      <c r="AU3681">
        <v>0</v>
      </c>
      <c r="AV3681">
        <v>890480123</v>
      </c>
      <c r="AW3681" t="s">
        <v>1920</v>
      </c>
      <c r="AX3681">
        <v>5</v>
      </c>
      <c r="BC3681">
        <v>2</v>
      </c>
      <c r="BD3681">
        <v>7</v>
      </c>
      <c r="BE3681">
        <v>2</v>
      </c>
    </row>
    <row r="3682" spans="1:57" x14ac:dyDescent="0.25">
      <c r="A3682" s="179">
        <f t="shared" si="57"/>
        <v>0</v>
      </c>
      <c r="B3682" t="s">
        <v>1923</v>
      </c>
      <c r="C3682">
        <v>73110028</v>
      </c>
      <c r="D3682">
        <v>144105</v>
      </c>
      <c r="E3682">
        <v>4</v>
      </c>
      <c r="F3682">
        <v>550005332</v>
      </c>
      <c r="G3682" s="180">
        <v>42182</v>
      </c>
      <c r="H3682" s="180">
        <v>45260</v>
      </c>
      <c r="I3682">
        <v>0</v>
      </c>
      <c r="J3682">
        <v>1</v>
      </c>
      <c r="K3682">
        <v>4</v>
      </c>
      <c r="L3682">
        <v>30</v>
      </c>
      <c r="M3682">
        <v>2</v>
      </c>
      <c r="N3682" s="170">
        <v>21474970</v>
      </c>
      <c r="O3682" s="170">
        <v>23720000</v>
      </c>
      <c r="P3682" s="178">
        <v>6835</v>
      </c>
      <c r="Q3682" s="178">
        <v>259</v>
      </c>
      <c r="R3682" s="178">
        <v>6273</v>
      </c>
      <c r="S3682">
        <v>0</v>
      </c>
      <c r="T3682">
        <v>0</v>
      </c>
      <c r="U3682">
        <v>0</v>
      </c>
      <c r="W3682">
        <v>0</v>
      </c>
      <c r="X3682">
        <v>0</v>
      </c>
      <c r="Y3682">
        <v>0</v>
      </c>
      <c r="AB3682" s="180">
        <v>44285</v>
      </c>
      <c r="AC3682">
        <v>1</v>
      </c>
      <c r="AD3682" t="s">
        <v>1922</v>
      </c>
      <c r="AE3682">
        <v>1</v>
      </c>
      <c r="AF3682">
        <v>30</v>
      </c>
      <c r="AG3682">
        <v>0</v>
      </c>
      <c r="AN3682">
        <v>1</v>
      </c>
      <c r="AO3682">
        <v>1</v>
      </c>
      <c r="AR3682" s="178">
        <v>12412</v>
      </c>
      <c r="AS3682" t="s">
        <v>1921</v>
      </c>
      <c r="AT3682">
        <v>0</v>
      </c>
      <c r="AU3682">
        <v>0</v>
      </c>
      <c r="AV3682">
        <v>890480123</v>
      </c>
      <c r="AW3682" t="s">
        <v>1920</v>
      </c>
      <c r="AX3682">
        <v>5</v>
      </c>
      <c r="BC3682">
        <v>2</v>
      </c>
      <c r="BD3682">
        <v>7</v>
      </c>
      <c r="BE3682">
        <v>2</v>
      </c>
    </row>
    <row r="3683" spans="1:57" x14ac:dyDescent="0.25">
      <c r="A3683" s="179">
        <f t="shared" si="57"/>
        <v>0</v>
      </c>
      <c r="B3683" t="s">
        <v>1923</v>
      </c>
      <c r="C3683">
        <v>73110028</v>
      </c>
      <c r="D3683">
        <v>144105</v>
      </c>
      <c r="E3683">
        <v>4</v>
      </c>
      <c r="F3683">
        <v>550005707</v>
      </c>
      <c r="G3683" s="180">
        <v>42210</v>
      </c>
      <c r="H3683" s="180">
        <v>45260</v>
      </c>
      <c r="I3683">
        <v>0</v>
      </c>
      <c r="J3683">
        <v>1</v>
      </c>
      <c r="K3683">
        <v>4</v>
      </c>
      <c r="L3683">
        <v>30</v>
      </c>
      <c r="M3683">
        <v>2</v>
      </c>
      <c r="N3683" s="170">
        <v>21474970</v>
      </c>
      <c r="O3683" s="170">
        <v>23720000</v>
      </c>
      <c r="P3683" s="178">
        <v>20637</v>
      </c>
      <c r="Q3683" s="178">
        <v>783</v>
      </c>
      <c r="R3683" s="178">
        <v>18937</v>
      </c>
      <c r="S3683">
        <v>0</v>
      </c>
      <c r="T3683">
        <v>0</v>
      </c>
      <c r="U3683">
        <v>0</v>
      </c>
      <c r="W3683">
        <v>0</v>
      </c>
      <c r="X3683">
        <v>0</v>
      </c>
      <c r="Y3683">
        <v>0</v>
      </c>
      <c r="AB3683" s="180">
        <v>44285</v>
      </c>
      <c r="AC3683">
        <v>1</v>
      </c>
      <c r="AD3683" t="s">
        <v>1922</v>
      </c>
      <c r="AE3683">
        <v>1</v>
      </c>
      <c r="AF3683">
        <v>30</v>
      </c>
      <c r="AG3683">
        <v>0</v>
      </c>
      <c r="AN3683">
        <v>1</v>
      </c>
      <c r="AO3683">
        <v>1</v>
      </c>
      <c r="AR3683" s="178">
        <v>37468</v>
      </c>
      <c r="AS3683" t="s">
        <v>1921</v>
      </c>
      <c r="AT3683">
        <v>0</v>
      </c>
      <c r="AU3683">
        <v>0</v>
      </c>
      <c r="AV3683">
        <v>890480123</v>
      </c>
      <c r="AW3683" t="s">
        <v>1920</v>
      </c>
      <c r="AX3683">
        <v>5</v>
      </c>
      <c r="BC3683">
        <v>2</v>
      </c>
      <c r="BD3683">
        <v>7</v>
      </c>
      <c r="BE3683">
        <v>2</v>
      </c>
    </row>
    <row r="3684" spans="1:57" x14ac:dyDescent="0.25">
      <c r="A3684" s="179">
        <f t="shared" si="57"/>
        <v>0</v>
      </c>
      <c r="B3684" t="s">
        <v>1923</v>
      </c>
      <c r="C3684">
        <v>73110028</v>
      </c>
      <c r="D3684">
        <v>144105</v>
      </c>
      <c r="E3684">
        <v>4</v>
      </c>
      <c r="F3684">
        <v>550005716</v>
      </c>
      <c r="G3684" s="180">
        <v>42211</v>
      </c>
      <c r="H3684" s="180">
        <v>45260</v>
      </c>
      <c r="I3684">
        <v>0</v>
      </c>
      <c r="J3684">
        <v>1</v>
      </c>
      <c r="K3684">
        <v>4</v>
      </c>
      <c r="L3684">
        <v>30</v>
      </c>
      <c r="M3684">
        <v>2</v>
      </c>
      <c r="N3684" s="170">
        <v>21474970</v>
      </c>
      <c r="O3684" s="170">
        <v>23720000</v>
      </c>
      <c r="P3684" s="178">
        <v>12460</v>
      </c>
      <c r="Q3684" s="178">
        <v>472</v>
      </c>
      <c r="R3684" s="178">
        <v>11437</v>
      </c>
      <c r="S3684">
        <v>0</v>
      </c>
      <c r="T3684">
        <v>0</v>
      </c>
      <c r="U3684">
        <v>0</v>
      </c>
      <c r="W3684">
        <v>0</v>
      </c>
      <c r="X3684">
        <v>0</v>
      </c>
      <c r="Y3684">
        <v>0</v>
      </c>
      <c r="AB3684" s="180">
        <v>44285</v>
      </c>
      <c r="AC3684">
        <v>1</v>
      </c>
      <c r="AD3684" t="s">
        <v>1922</v>
      </c>
      <c r="AE3684">
        <v>1</v>
      </c>
      <c r="AF3684">
        <v>30</v>
      </c>
      <c r="AG3684">
        <v>0</v>
      </c>
      <c r="AN3684">
        <v>1</v>
      </c>
      <c r="AO3684">
        <v>1</v>
      </c>
      <c r="AR3684" s="178">
        <v>22629</v>
      </c>
      <c r="AS3684" t="s">
        <v>1921</v>
      </c>
      <c r="AT3684">
        <v>0</v>
      </c>
      <c r="AU3684">
        <v>0</v>
      </c>
      <c r="AV3684">
        <v>890480123</v>
      </c>
      <c r="AW3684" t="s">
        <v>1920</v>
      </c>
      <c r="AX3684">
        <v>5</v>
      </c>
      <c r="BC3684">
        <v>2</v>
      </c>
      <c r="BD3684">
        <v>7</v>
      </c>
      <c r="BE3684">
        <v>2</v>
      </c>
    </row>
    <row r="3685" spans="1:57" x14ac:dyDescent="0.25">
      <c r="A3685" s="179">
        <f t="shared" si="57"/>
        <v>0</v>
      </c>
      <c r="B3685" t="s">
        <v>1923</v>
      </c>
      <c r="C3685">
        <v>73110028</v>
      </c>
      <c r="D3685">
        <v>144105</v>
      </c>
      <c r="E3685">
        <v>4</v>
      </c>
      <c r="F3685">
        <v>550005738</v>
      </c>
      <c r="G3685" s="180">
        <v>42212</v>
      </c>
      <c r="H3685" s="180">
        <v>45260</v>
      </c>
      <c r="I3685">
        <v>0</v>
      </c>
      <c r="J3685">
        <v>1</v>
      </c>
      <c r="K3685">
        <v>4</v>
      </c>
      <c r="L3685">
        <v>30</v>
      </c>
      <c r="M3685">
        <v>2</v>
      </c>
      <c r="N3685" s="170">
        <v>21474970</v>
      </c>
      <c r="O3685" s="170">
        <v>23720000</v>
      </c>
      <c r="P3685" s="178">
        <v>10770</v>
      </c>
      <c r="Q3685" s="178">
        <v>408</v>
      </c>
      <c r="R3685" s="178">
        <v>9883</v>
      </c>
      <c r="S3685">
        <v>0</v>
      </c>
      <c r="T3685">
        <v>0</v>
      </c>
      <c r="U3685">
        <v>0</v>
      </c>
      <c r="W3685">
        <v>0</v>
      </c>
      <c r="X3685">
        <v>0</v>
      </c>
      <c r="Y3685">
        <v>0</v>
      </c>
      <c r="AB3685" s="180">
        <v>44285</v>
      </c>
      <c r="AC3685">
        <v>1</v>
      </c>
      <c r="AD3685" t="s">
        <v>1922</v>
      </c>
      <c r="AE3685">
        <v>1</v>
      </c>
      <c r="AF3685">
        <v>30</v>
      </c>
      <c r="AG3685">
        <v>0</v>
      </c>
      <c r="AN3685">
        <v>1</v>
      </c>
      <c r="AO3685">
        <v>1</v>
      </c>
      <c r="AR3685" s="178">
        <v>19554</v>
      </c>
      <c r="AS3685" t="s">
        <v>1921</v>
      </c>
      <c r="AT3685">
        <v>0</v>
      </c>
      <c r="AU3685">
        <v>0</v>
      </c>
      <c r="AV3685">
        <v>890480123</v>
      </c>
      <c r="AW3685" t="s">
        <v>1920</v>
      </c>
      <c r="AX3685">
        <v>5</v>
      </c>
      <c r="BC3685">
        <v>2</v>
      </c>
      <c r="BD3685">
        <v>7</v>
      </c>
      <c r="BE3685">
        <v>2</v>
      </c>
    </row>
    <row r="3686" spans="1:57" x14ac:dyDescent="0.25">
      <c r="A3686" s="179">
        <f t="shared" si="57"/>
        <v>0</v>
      </c>
      <c r="B3686" t="s">
        <v>1923</v>
      </c>
      <c r="C3686">
        <v>73110028</v>
      </c>
      <c r="D3686">
        <v>144105</v>
      </c>
      <c r="E3686">
        <v>4</v>
      </c>
      <c r="F3686">
        <v>550005774</v>
      </c>
      <c r="G3686" s="180">
        <v>42215</v>
      </c>
      <c r="H3686" s="180">
        <v>45260</v>
      </c>
      <c r="I3686">
        <v>0</v>
      </c>
      <c r="J3686">
        <v>1</v>
      </c>
      <c r="K3686">
        <v>4</v>
      </c>
      <c r="L3686">
        <v>30</v>
      </c>
      <c r="M3686">
        <v>2</v>
      </c>
      <c r="N3686" s="170">
        <v>21474970</v>
      </c>
      <c r="O3686" s="170">
        <v>23720000</v>
      </c>
      <c r="P3686" s="178">
        <v>17492</v>
      </c>
      <c r="Q3686" s="178">
        <v>663</v>
      </c>
      <c r="R3686" s="178">
        <v>16054</v>
      </c>
      <c r="S3686">
        <v>0</v>
      </c>
      <c r="T3686">
        <v>0</v>
      </c>
      <c r="U3686">
        <v>0</v>
      </c>
      <c r="W3686">
        <v>0</v>
      </c>
      <c r="X3686">
        <v>0</v>
      </c>
      <c r="Y3686">
        <v>0</v>
      </c>
      <c r="AB3686" s="180">
        <v>44285</v>
      </c>
      <c r="AC3686">
        <v>1</v>
      </c>
      <c r="AD3686" t="s">
        <v>1922</v>
      </c>
      <c r="AE3686">
        <v>1</v>
      </c>
      <c r="AF3686">
        <v>30</v>
      </c>
      <c r="AG3686">
        <v>0</v>
      </c>
      <c r="AN3686">
        <v>1</v>
      </c>
      <c r="AO3686">
        <v>1</v>
      </c>
      <c r="AR3686" s="178">
        <v>31764</v>
      </c>
      <c r="AS3686" t="s">
        <v>1921</v>
      </c>
      <c r="AT3686">
        <v>0</v>
      </c>
      <c r="AU3686">
        <v>0</v>
      </c>
      <c r="AV3686">
        <v>890480123</v>
      </c>
      <c r="AW3686" t="s">
        <v>1920</v>
      </c>
      <c r="AX3686">
        <v>5</v>
      </c>
      <c r="BC3686">
        <v>2</v>
      </c>
      <c r="BD3686">
        <v>7</v>
      </c>
      <c r="BE3686">
        <v>2</v>
      </c>
    </row>
    <row r="3687" spans="1:57" x14ac:dyDescent="0.25">
      <c r="A3687" s="179">
        <f t="shared" si="57"/>
        <v>0</v>
      </c>
      <c r="B3687" t="s">
        <v>1923</v>
      </c>
      <c r="C3687">
        <v>73110028</v>
      </c>
      <c r="D3687">
        <v>144105</v>
      </c>
      <c r="E3687">
        <v>4</v>
      </c>
      <c r="F3687">
        <v>550005961</v>
      </c>
      <c r="G3687" s="180">
        <v>42224</v>
      </c>
      <c r="H3687" s="180">
        <v>45260</v>
      </c>
      <c r="I3687">
        <v>0</v>
      </c>
      <c r="J3687">
        <v>1</v>
      </c>
      <c r="K3687">
        <v>4</v>
      </c>
      <c r="L3687">
        <v>30</v>
      </c>
      <c r="M3687">
        <v>2</v>
      </c>
      <c r="N3687" s="170">
        <v>21474970</v>
      </c>
      <c r="O3687" s="170">
        <v>23720000</v>
      </c>
      <c r="P3687" s="178">
        <v>18774</v>
      </c>
      <c r="Q3687" s="178">
        <v>712</v>
      </c>
      <c r="R3687" s="178">
        <v>17212</v>
      </c>
      <c r="S3687">
        <v>0</v>
      </c>
      <c r="T3687">
        <v>0</v>
      </c>
      <c r="U3687">
        <v>0</v>
      </c>
      <c r="W3687">
        <v>0</v>
      </c>
      <c r="X3687">
        <v>0</v>
      </c>
      <c r="Y3687">
        <v>0</v>
      </c>
      <c r="AB3687" s="180">
        <v>44285</v>
      </c>
      <c r="AC3687">
        <v>1</v>
      </c>
      <c r="AD3687" t="s">
        <v>1922</v>
      </c>
      <c r="AE3687">
        <v>1</v>
      </c>
      <c r="AF3687">
        <v>30</v>
      </c>
      <c r="AG3687">
        <v>0</v>
      </c>
      <c r="AN3687">
        <v>1</v>
      </c>
      <c r="AO3687">
        <v>1</v>
      </c>
      <c r="AR3687" s="178">
        <v>34055</v>
      </c>
      <c r="AS3687" t="s">
        <v>1921</v>
      </c>
      <c r="AT3687">
        <v>0</v>
      </c>
      <c r="AU3687">
        <v>0</v>
      </c>
      <c r="AV3687">
        <v>890480123</v>
      </c>
      <c r="AW3687" t="s">
        <v>1920</v>
      </c>
      <c r="AX3687">
        <v>5</v>
      </c>
      <c r="BC3687">
        <v>2</v>
      </c>
      <c r="BD3687">
        <v>7</v>
      </c>
      <c r="BE3687">
        <v>2</v>
      </c>
    </row>
    <row r="3688" spans="1:57" x14ac:dyDescent="0.25">
      <c r="A3688" s="179">
        <f t="shared" si="57"/>
        <v>0</v>
      </c>
      <c r="B3688" t="s">
        <v>1923</v>
      </c>
      <c r="C3688">
        <v>73110028</v>
      </c>
      <c r="D3688">
        <v>144105</v>
      </c>
      <c r="E3688">
        <v>4</v>
      </c>
      <c r="F3688">
        <v>550006011</v>
      </c>
      <c r="G3688" s="180">
        <v>42231</v>
      </c>
      <c r="H3688" s="180">
        <v>45260</v>
      </c>
      <c r="I3688">
        <v>0</v>
      </c>
      <c r="J3688">
        <v>1</v>
      </c>
      <c r="K3688">
        <v>4</v>
      </c>
      <c r="L3688">
        <v>30</v>
      </c>
      <c r="M3688">
        <v>2</v>
      </c>
      <c r="N3688" s="170">
        <v>21474970</v>
      </c>
      <c r="O3688" s="170">
        <v>23720000</v>
      </c>
      <c r="P3688" s="178">
        <v>12623</v>
      </c>
      <c r="Q3688" s="178">
        <v>479</v>
      </c>
      <c r="R3688" s="178">
        <v>11583</v>
      </c>
      <c r="S3688">
        <v>0</v>
      </c>
      <c r="T3688">
        <v>0</v>
      </c>
      <c r="U3688">
        <v>0</v>
      </c>
      <c r="W3688">
        <v>0</v>
      </c>
      <c r="X3688">
        <v>0</v>
      </c>
      <c r="Y3688">
        <v>0</v>
      </c>
      <c r="AB3688" s="180">
        <v>44285</v>
      </c>
      <c r="AC3688">
        <v>1</v>
      </c>
      <c r="AD3688" t="s">
        <v>1922</v>
      </c>
      <c r="AE3688">
        <v>1</v>
      </c>
      <c r="AF3688">
        <v>30</v>
      </c>
      <c r="AG3688">
        <v>0</v>
      </c>
      <c r="AN3688">
        <v>1</v>
      </c>
      <c r="AO3688">
        <v>1</v>
      </c>
      <c r="AR3688" s="178">
        <v>22918</v>
      </c>
      <c r="AS3688" t="s">
        <v>1921</v>
      </c>
      <c r="AT3688">
        <v>0</v>
      </c>
      <c r="AU3688">
        <v>0</v>
      </c>
      <c r="AV3688">
        <v>890480123</v>
      </c>
      <c r="AW3688" t="s">
        <v>1920</v>
      </c>
      <c r="AX3688">
        <v>5</v>
      </c>
      <c r="BC3688">
        <v>2</v>
      </c>
      <c r="BD3688">
        <v>7</v>
      </c>
      <c r="BE3688">
        <v>2</v>
      </c>
    </row>
    <row r="3689" spans="1:57" x14ac:dyDescent="0.25">
      <c r="A3689" s="179">
        <f t="shared" si="57"/>
        <v>0</v>
      </c>
      <c r="B3689" t="s">
        <v>1923</v>
      </c>
      <c r="C3689">
        <v>73110028</v>
      </c>
      <c r="D3689">
        <v>144105</v>
      </c>
      <c r="E3689">
        <v>4</v>
      </c>
      <c r="F3689">
        <v>550006161</v>
      </c>
      <c r="G3689" s="180">
        <v>42242</v>
      </c>
      <c r="H3689" s="180">
        <v>45260</v>
      </c>
      <c r="I3689">
        <v>0</v>
      </c>
      <c r="J3689">
        <v>1</v>
      </c>
      <c r="K3689">
        <v>4</v>
      </c>
      <c r="L3689">
        <v>30</v>
      </c>
      <c r="M3689">
        <v>2</v>
      </c>
      <c r="N3689" s="170">
        <v>21474970</v>
      </c>
      <c r="O3689" s="170">
        <v>23720000</v>
      </c>
      <c r="P3689" s="178">
        <v>25845</v>
      </c>
      <c r="Q3689" s="178">
        <v>980</v>
      </c>
      <c r="R3689" s="178">
        <v>23704</v>
      </c>
      <c r="S3689">
        <v>0</v>
      </c>
      <c r="T3689">
        <v>0</v>
      </c>
      <c r="U3689">
        <v>0</v>
      </c>
      <c r="W3689">
        <v>0</v>
      </c>
      <c r="X3689">
        <v>0</v>
      </c>
      <c r="Y3689">
        <v>0</v>
      </c>
      <c r="AB3689" s="180">
        <v>44285</v>
      </c>
      <c r="AC3689">
        <v>1</v>
      </c>
      <c r="AD3689" t="s">
        <v>1922</v>
      </c>
      <c r="AE3689">
        <v>1</v>
      </c>
      <c r="AF3689">
        <v>30</v>
      </c>
      <c r="AG3689">
        <v>0</v>
      </c>
      <c r="AN3689">
        <v>1</v>
      </c>
      <c r="AO3689">
        <v>1</v>
      </c>
      <c r="AR3689" s="178">
        <v>46900</v>
      </c>
      <c r="AS3689" t="s">
        <v>1921</v>
      </c>
      <c r="AT3689">
        <v>0</v>
      </c>
      <c r="AU3689">
        <v>0</v>
      </c>
      <c r="AV3689">
        <v>890480123</v>
      </c>
      <c r="AW3689" t="s">
        <v>1920</v>
      </c>
      <c r="AX3689">
        <v>5</v>
      </c>
      <c r="BC3689">
        <v>2</v>
      </c>
      <c r="BD3689">
        <v>7</v>
      </c>
      <c r="BE3689">
        <v>2</v>
      </c>
    </row>
    <row r="3690" spans="1:57" x14ac:dyDescent="0.25">
      <c r="A3690" s="179">
        <f t="shared" si="57"/>
        <v>0</v>
      </c>
      <c r="B3690" t="s">
        <v>1923</v>
      </c>
      <c r="C3690">
        <v>73110028</v>
      </c>
      <c r="D3690">
        <v>144105</v>
      </c>
      <c r="E3690">
        <v>4</v>
      </c>
      <c r="F3690">
        <v>550006173</v>
      </c>
      <c r="G3690" s="180">
        <v>42243</v>
      </c>
      <c r="H3690" s="180">
        <v>45260</v>
      </c>
      <c r="I3690">
        <v>0</v>
      </c>
      <c r="J3690">
        <v>1</v>
      </c>
      <c r="K3690">
        <v>4</v>
      </c>
      <c r="L3690">
        <v>30</v>
      </c>
      <c r="M3690">
        <v>2</v>
      </c>
      <c r="N3690" s="170">
        <v>21474970</v>
      </c>
      <c r="O3690" s="170">
        <v>23720000</v>
      </c>
      <c r="P3690" s="178">
        <v>10506</v>
      </c>
      <c r="Q3690" s="178">
        <v>398</v>
      </c>
      <c r="R3690" s="178">
        <v>9643</v>
      </c>
      <c r="S3690">
        <v>0</v>
      </c>
      <c r="T3690">
        <v>0</v>
      </c>
      <c r="U3690">
        <v>0</v>
      </c>
      <c r="W3690">
        <v>0</v>
      </c>
      <c r="X3690">
        <v>0</v>
      </c>
      <c r="Y3690">
        <v>0</v>
      </c>
      <c r="AB3690" s="180">
        <v>44285</v>
      </c>
      <c r="AC3690">
        <v>1</v>
      </c>
      <c r="AD3690" t="s">
        <v>1922</v>
      </c>
      <c r="AE3690">
        <v>1</v>
      </c>
      <c r="AF3690">
        <v>30</v>
      </c>
      <c r="AG3690">
        <v>0</v>
      </c>
      <c r="AN3690">
        <v>1</v>
      </c>
      <c r="AO3690">
        <v>1</v>
      </c>
      <c r="AR3690" s="178">
        <v>19080</v>
      </c>
      <c r="AS3690" t="s">
        <v>1921</v>
      </c>
      <c r="AT3690">
        <v>0</v>
      </c>
      <c r="AU3690">
        <v>0</v>
      </c>
      <c r="AV3690">
        <v>890480123</v>
      </c>
      <c r="AW3690" t="s">
        <v>1920</v>
      </c>
      <c r="AX3690">
        <v>5</v>
      </c>
      <c r="BC3690">
        <v>2</v>
      </c>
      <c r="BD3690">
        <v>7</v>
      </c>
      <c r="BE3690">
        <v>2</v>
      </c>
    </row>
    <row r="3691" spans="1:57" x14ac:dyDescent="0.25">
      <c r="A3691" s="179">
        <f t="shared" si="57"/>
        <v>0</v>
      </c>
      <c r="B3691" t="s">
        <v>1923</v>
      </c>
      <c r="C3691">
        <v>73110028</v>
      </c>
      <c r="D3691">
        <v>144105</v>
      </c>
      <c r="E3691">
        <v>4</v>
      </c>
      <c r="F3691">
        <v>550006220</v>
      </c>
      <c r="G3691" s="180">
        <v>42246</v>
      </c>
      <c r="H3691" s="180">
        <v>45260</v>
      </c>
      <c r="I3691">
        <v>0</v>
      </c>
      <c r="J3691">
        <v>1</v>
      </c>
      <c r="K3691">
        <v>4</v>
      </c>
      <c r="L3691">
        <v>30</v>
      </c>
      <c r="M3691">
        <v>2</v>
      </c>
      <c r="N3691" s="170">
        <v>21474970</v>
      </c>
      <c r="O3691" s="170">
        <v>23720000</v>
      </c>
      <c r="P3691" s="178">
        <v>23593</v>
      </c>
      <c r="Q3691" s="178">
        <v>895</v>
      </c>
      <c r="R3691" s="178">
        <v>21643</v>
      </c>
      <c r="S3691">
        <v>0</v>
      </c>
      <c r="T3691">
        <v>0</v>
      </c>
      <c r="U3691">
        <v>0</v>
      </c>
      <c r="W3691">
        <v>0</v>
      </c>
      <c r="X3691">
        <v>0</v>
      </c>
      <c r="Y3691">
        <v>0</v>
      </c>
      <c r="AB3691" s="180">
        <v>44285</v>
      </c>
      <c r="AC3691">
        <v>1</v>
      </c>
      <c r="AD3691" t="s">
        <v>1922</v>
      </c>
      <c r="AE3691">
        <v>1</v>
      </c>
      <c r="AF3691">
        <v>30</v>
      </c>
      <c r="AG3691">
        <v>0</v>
      </c>
      <c r="AN3691">
        <v>1</v>
      </c>
      <c r="AO3691">
        <v>1</v>
      </c>
      <c r="AR3691" s="178">
        <v>42822</v>
      </c>
      <c r="AS3691" t="s">
        <v>1921</v>
      </c>
      <c r="AT3691">
        <v>0</v>
      </c>
      <c r="AU3691">
        <v>0</v>
      </c>
      <c r="AV3691">
        <v>890480123</v>
      </c>
      <c r="AW3691" t="s">
        <v>1920</v>
      </c>
      <c r="AX3691">
        <v>5</v>
      </c>
      <c r="BC3691">
        <v>2</v>
      </c>
      <c r="BD3691">
        <v>7</v>
      </c>
      <c r="BE3691">
        <v>2</v>
      </c>
    </row>
    <row r="3692" spans="1:57" x14ac:dyDescent="0.25">
      <c r="A3692" s="179">
        <f t="shared" si="57"/>
        <v>0</v>
      </c>
      <c r="B3692" t="s">
        <v>1923</v>
      </c>
      <c r="C3692">
        <v>73110028</v>
      </c>
      <c r="D3692">
        <v>144105</v>
      </c>
      <c r="E3692">
        <v>4</v>
      </c>
      <c r="F3692">
        <v>550006230</v>
      </c>
      <c r="G3692" s="180">
        <v>42247</v>
      </c>
      <c r="H3692" s="180">
        <v>45350</v>
      </c>
      <c r="I3692">
        <v>0</v>
      </c>
      <c r="J3692">
        <v>1</v>
      </c>
      <c r="K3692">
        <v>0</v>
      </c>
      <c r="L3692">
        <v>30</v>
      </c>
      <c r="M3692">
        <v>2</v>
      </c>
      <c r="N3692" s="170">
        <v>21474970</v>
      </c>
      <c r="O3692" s="170">
        <v>23720000</v>
      </c>
      <c r="P3692" s="178">
        <v>52979</v>
      </c>
      <c r="Q3692" s="178">
        <v>2009</v>
      </c>
      <c r="R3692" s="178">
        <v>52979</v>
      </c>
      <c r="S3692">
        <v>1919</v>
      </c>
      <c r="T3692">
        <v>0</v>
      </c>
      <c r="U3692">
        <v>0</v>
      </c>
      <c r="W3692">
        <v>0</v>
      </c>
      <c r="X3692">
        <v>0</v>
      </c>
      <c r="Y3692">
        <v>0</v>
      </c>
      <c r="AB3692" s="180">
        <v>44255</v>
      </c>
      <c r="AC3692">
        <v>1</v>
      </c>
      <c r="AD3692" t="s">
        <v>1922</v>
      </c>
      <c r="AE3692">
        <v>1</v>
      </c>
      <c r="AF3692">
        <v>30</v>
      </c>
      <c r="AG3692">
        <v>0</v>
      </c>
      <c r="AN3692">
        <v>1</v>
      </c>
      <c r="AO3692">
        <v>1</v>
      </c>
      <c r="AR3692" s="178">
        <v>104823</v>
      </c>
      <c r="AS3692" t="s">
        <v>1921</v>
      </c>
      <c r="AT3692">
        <v>0</v>
      </c>
      <c r="AU3692">
        <v>0</v>
      </c>
      <c r="AV3692">
        <v>890480123</v>
      </c>
      <c r="AW3692" t="s">
        <v>1920</v>
      </c>
      <c r="AX3692">
        <v>5</v>
      </c>
      <c r="BC3692">
        <v>2</v>
      </c>
      <c r="BD3692">
        <v>7</v>
      </c>
      <c r="BE3692">
        <v>2</v>
      </c>
    </row>
    <row r="3693" spans="1:57" x14ac:dyDescent="0.25">
      <c r="A3693" s="179">
        <f t="shared" si="57"/>
        <v>0</v>
      </c>
      <c r="B3693" t="s">
        <v>1923</v>
      </c>
      <c r="C3693">
        <v>73110028</v>
      </c>
      <c r="D3693">
        <v>144105</v>
      </c>
      <c r="E3693">
        <v>4</v>
      </c>
      <c r="F3693">
        <v>550007999</v>
      </c>
      <c r="G3693" s="180">
        <v>42359</v>
      </c>
      <c r="H3693" s="180">
        <v>45076</v>
      </c>
      <c r="I3693">
        <v>0</v>
      </c>
      <c r="J3693">
        <v>1</v>
      </c>
      <c r="K3693">
        <v>9</v>
      </c>
      <c r="L3693">
        <v>30</v>
      </c>
      <c r="M3693">
        <v>2</v>
      </c>
      <c r="N3693" s="170">
        <v>22490513</v>
      </c>
      <c r="O3693" s="170">
        <v>24960000</v>
      </c>
      <c r="P3693" s="178">
        <v>3374</v>
      </c>
      <c r="Q3693" s="178">
        <v>132</v>
      </c>
      <c r="R3693" s="178">
        <v>2707</v>
      </c>
      <c r="S3693">
        <v>0</v>
      </c>
      <c r="T3693">
        <v>0</v>
      </c>
      <c r="U3693">
        <v>0</v>
      </c>
      <c r="W3693">
        <v>0</v>
      </c>
      <c r="X3693">
        <v>0</v>
      </c>
      <c r="Y3693">
        <v>0</v>
      </c>
      <c r="AB3693" s="180">
        <v>44285</v>
      </c>
      <c r="AC3693">
        <v>1</v>
      </c>
      <c r="AD3693" t="s">
        <v>1922</v>
      </c>
      <c r="AE3693">
        <v>1</v>
      </c>
      <c r="AF3693">
        <v>30</v>
      </c>
      <c r="AG3693">
        <v>0</v>
      </c>
      <c r="AN3693">
        <v>1</v>
      </c>
      <c r="AO3693">
        <v>1</v>
      </c>
      <c r="AR3693" s="178">
        <v>5356</v>
      </c>
      <c r="AS3693" t="s">
        <v>1921</v>
      </c>
      <c r="AT3693">
        <v>0</v>
      </c>
      <c r="AU3693">
        <v>0</v>
      </c>
      <c r="AV3693">
        <v>890480123</v>
      </c>
      <c r="AW3693" t="s">
        <v>1920</v>
      </c>
      <c r="AX3693">
        <v>5</v>
      </c>
      <c r="BC3693">
        <v>2</v>
      </c>
      <c r="BD3693">
        <v>7</v>
      </c>
      <c r="BE3693">
        <v>2</v>
      </c>
    </row>
    <row r="3694" spans="1:57" x14ac:dyDescent="0.25">
      <c r="A3694" s="179">
        <f t="shared" si="57"/>
        <v>0</v>
      </c>
      <c r="B3694" t="s">
        <v>1923</v>
      </c>
      <c r="C3694">
        <v>73110028</v>
      </c>
      <c r="D3694">
        <v>144105</v>
      </c>
      <c r="E3694">
        <v>4</v>
      </c>
      <c r="F3694">
        <v>550008046</v>
      </c>
      <c r="G3694" s="180">
        <v>42361</v>
      </c>
      <c r="H3694" s="180">
        <v>45260</v>
      </c>
      <c r="I3694">
        <v>0</v>
      </c>
      <c r="J3694">
        <v>1</v>
      </c>
      <c r="K3694">
        <v>4</v>
      </c>
      <c r="L3694">
        <v>30</v>
      </c>
      <c r="M3694">
        <v>2</v>
      </c>
      <c r="N3694" s="170">
        <v>22490513</v>
      </c>
      <c r="O3694" s="170">
        <v>24960000</v>
      </c>
      <c r="P3694" s="178">
        <v>16686</v>
      </c>
      <c r="Q3694" s="178">
        <v>641</v>
      </c>
      <c r="R3694" s="178">
        <v>15336</v>
      </c>
      <c r="S3694">
        <v>0</v>
      </c>
      <c r="T3694">
        <v>0</v>
      </c>
      <c r="U3694">
        <v>0</v>
      </c>
      <c r="W3694">
        <v>0</v>
      </c>
      <c r="X3694">
        <v>0</v>
      </c>
      <c r="Y3694">
        <v>0</v>
      </c>
      <c r="AB3694" s="180">
        <v>44285</v>
      </c>
      <c r="AC3694">
        <v>1</v>
      </c>
      <c r="AD3694" t="s">
        <v>1922</v>
      </c>
      <c r="AE3694">
        <v>1</v>
      </c>
      <c r="AF3694">
        <v>30</v>
      </c>
      <c r="AG3694">
        <v>0</v>
      </c>
      <c r="AN3694">
        <v>1</v>
      </c>
      <c r="AO3694">
        <v>1</v>
      </c>
      <c r="AR3694" s="178">
        <v>30344</v>
      </c>
      <c r="AS3694" t="s">
        <v>1921</v>
      </c>
      <c r="AT3694">
        <v>0</v>
      </c>
      <c r="AU3694">
        <v>0</v>
      </c>
      <c r="AV3694">
        <v>890480123</v>
      </c>
      <c r="AW3694" t="s">
        <v>1920</v>
      </c>
      <c r="AX3694">
        <v>5</v>
      </c>
      <c r="BC3694">
        <v>2</v>
      </c>
      <c r="BD3694">
        <v>7</v>
      </c>
      <c r="BE3694">
        <v>2</v>
      </c>
    </row>
    <row r="3695" spans="1:57" x14ac:dyDescent="0.25">
      <c r="A3695" s="179">
        <f t="shared" si="57"/>
        <v>0</v>
      </c>
      <c r="B3695" t="s">
        <v>1923</v>
      </c>
      <c r="C3695">
        <v>73110028</v>
      </c>
      <c r="D3695">
        <v>144105</v>
      </c>
      <c r="E3695">
        <v>4</v>
      </c>
      <c r="F3695">
        <v>550008081</v>
      </c>
      <c r="G3695" s="180">
        <v>42363</v>
      </c>
      <c r="H3695" s="180">
        <v>45260</v>
      </c>
      <c r="I3695">
        <v>0</v>
      </c>
      <c r="J3695">
        <v>1</v>
      </c>
      <c r="K3695">
        <v>4</v>
      </c>
      <c r="L3695">
        <v>30</v>
      </c>
      <c r="M3695">
        <v>2</v>
      </c>
      <c r="N3695" s="170">
        <v>22490513</v>
      </c>
      <c r="O3695" s="170">
        <v>24960000</v>
      </c>
      <c r="P3695" s="178">
        <v>14118</v>
      </c>
      <c r="Q3695" s="178">
        <v>543</v>
      </c>
      <c r="R3695" s="178">
        <v>12964</v>
      </c>
      <c r="S3695">
        <v>0</v>
      </c>
      <c r="T3695">
        <v>0</v>
      </c>
      <c r="U3695">
        <v>0</v>
      </c>
      <c r="W3695">
        <v>0</v>
      </c>
      <c r="X3695">
        <v>0</v>
      </c>
      <c r="Y3695">
        <v>0</v>
      </c>
      <c r="AB3695" s="180">
        <v>44285</v>
      </c>
      <c r="AC3695">
        <v>1</v>
      </c>
      <c r="AD3695" t="s">
        <v>1922</v>
      </c>
      <c r="AE3695">
        <v>1</v>
      </c>
      <c r="AF3695">
        <v>30</v>
      </c>
      <c r="AG3695">
        <v>0</v>
      </c>
      <c r="AN3695">
        <v>1</v>
      </c>
      <c r="AO3695">
        <v>1</v>
      </c>
      <c r="AR3695" s="178">
        <v>25650</v>
      </c>
      <c r="AS3695" t="s">
        <v>1921</v>
      </c>
      <c r="AT3695">
        <v>0</v>
      </c>
      <c r="AU3695">
        <v>0</v>
      </c>
      <c r="AV3695">
        <v>890480123</v>
      </c>
      <c r="AW3695" t="s">
        <v>1920</v>
      </c>
      <c r="AX3695">
        <v>5</v>
      </c>
      <c r="BC3695">
        <v>2</v>
      </c>
      <c r="BD3695">
        <v>7</v>
      </c>
      <c r="BE3695">
        <v>2</v>
      </c>
    </row>
    <row r="3696" spans="1:57" x14ac:dyDescent="0.25">
      <c r="A3696" s="179">
        <f t="shared" si="57"/>
        <v>0</v>
      </c>
      <c r="B3696" t="s">
        <v>1923</v>
      </c>
      <c r="C3696">
        <v>73110028</v>
      </c>
      <c r="D3696">
        <v>144105</v>
      </c>
      <c r="E3696">
        <v>4</v>
      </c>
      <c r="F3696">
        <v>550008084</v>
      </c>
      <c r="G3696" s="180">
        <v>42364</v>
      </c>
      <c r="H3696" s="180">
        <v>45076</v>
      </c>
      <c r="I3696">
        <v>0</v>
      </c>
      <c r="J3696">
        <v>1</v>
      </c>
      <c r="K3696">
        <v>9</v>
      </c>
      <c r="L3696">
        <v>30</v>
      </c>
      <c r="M3696">
        <v>2</v>
      </c>
      <c r="N3696" s="170">
        <v>22490513</v>
      </c>
      <c r="O3696" s="170">
        <v>24960000</v>
      </c>
      <c r="P3696" s="178">
        <v>3748</v>
      </c>
      <c r="Q3696" s="178">
        <v>147</v>
      </c>
      <c r="R3696" s="178">
        <v>3003</v>
      </c>
      <c r="S3696">
        <v>0</v>
      </c>
      <c r="T3696">
        <v>0</v>
      </c>
      <c r="U3696">
        <v>0</v>
      </c>
      <c r="W3696">
        <v>0</v>
      </c>
      <c r="X3696">
        <v>0</v>
      </c>
      <c r="Y3696">
        <v>0</v>
      </c>
      <c r="AB3696" s="180">
        <v>44285</v>
      </c>
      <c r="AC3696">
        <v>1</v>
      </c>
      <c r="AD3696" t="s">
        <v>1922</v>
      </c>
      <c r="AE3696">
        <v>1</v>
      </c>
      <c r="AF3696">
        <v>30</v>
      </c>
      <c r="AG3696">
        <v>0</v>
      </c>
      <c r="AN3696">
        <v>1</v>
      </c>
      <c r="AO3696">
        <v>1</v>
      </c>
      <c r="AR3696" s="178">
        <v>5942</v>
      </c>
      <c r="AS3696" t="s">
        <v>1921</v>
      </c>
      <c r="AT3696">
        <v>0</v>
      </c>
      <c r="AU3696">
        <v>0</v>
      </c>
      <c r="AV3696">
        <v>890480123</v>
      </c>
      <c r="AW3696" t="s">
        <v>1920</v>
      </c>
      <c r="AX3696">
        <v>5</v>
      </c>
      <c r="BC3696">
        <v>2</v>
      </c>
      <c r="BD3696">
        <v>7</v>
      </c>
      <c r="BE3696">
        <v>2</v>
      </c>
    </row>
    <row r="3697" spans="1:57" x14ac:dyDescent="0.25">
      <c r="A3697" s="179">
        <f t="shared" si="57"/>
        <v>0</v>
      </c>
      <c r="B3697" t="s">
        <v>1923</v>
      </c>
      <c r="C3697">
        <v>73110028</v>
      </c>
      <c r="D3697">
        <v>144105</v>
      </c>
      <c r="E3697">
        <v>4</v>
      </c>
      <c r="F3697">
        <v>550008087</v>
      </c>
      <c r="G3697" s="180">
        <v>42364</v>
      </c>
      <c r="H3697" s="180">
        <v>45260</v>
      </c>
      <c r="I3697">
        <v>0</v>
      </c>
      <c r="J3697">
        <v>1</v>
      </c>
      <c r="K3697">
        <v>4</v>
      </c>
      <c r="L3697">
        <v>30</v>
      </c>
      <c r="M3697">
        <v>2</v>
      </c>
      <c r="N3697" s="170">
        <v>22490513</v>
      </c>
      <c r="O3697" s="170">
        <v>24960000</v>
      </c>
      <c r="P3697" s="178">
        <v>5646</v>
      </c>
      <c r="Q3697" s="178">
        <v>217</v>
      </c>
      <c r="R3697" s="178">
        <v>5179</v>
      </c>
      <c r="S3697">
        <v>0</v>
      </c>
      <c r="T3697">
        <v>0</v>
      </c>
      <c r="U3697">
        <v>0</v>
      </c>
      <c r="W3697">
        <v>0</v>
      </c>
      <c r="X3697">
        <v>0</v>
      </c>
      <c r="Y3697">
        <v>0</v>
      </c>
      <c r="AB3697" s="180">
        <v>44285</v>
      </c>
      <c r="AC3697">
        <v>1</v>
      </c>
      <c r="AD3697" t="s">
        <v>1922</v>
      </c>
      <c r="AE3697">
        <v>1</v>
      </c>
      <c r="AF3697">
        <v>30</v>
      </c>
      <c r="AG3697">
        <v>0</v>
      </c>
      <c r="AN3697">
        <v>1</v>
      </c>
      <c r="AO3697">
        <v>1</v>
      </c>
      <c r="AR3697" s="178">
        <v>10247</v>
      </c>
      <c r="AS3697" t="s">
        <v>1921</v>
      </c>
      <c r="AT3697">
        <v>0</v>
      </c>
      <c r="AU3697">
        <v>0</v>
      </c>
      <c r="AV3697">
        <v>890480123</v>
      </c>
      <c r="AW3697" t="s">
        <v>1920</v>
      </c>
      <c r="AX3697">
        <v>5</v>
      </c>
      <c r="BC3697">
        <v>2</v>
      </c>
      <c r="BD3697">
        <v>7</v>
      </c>
      <c r="BE3697">
        <v>2</v>
      </c>
    </row>
    <row r="3698" spans="1:57" x14ac:dyDescent="0.25">
      <c r="A3698" s="179">
        <f t="shared" si="57"/>
        <v>0</v>
      </c>
      <c r="B3698" t="s">
        <v>1923</v>
      </c>
      <c r="C3698">
        <v>73110028</v>
      </c>
      <c r="D3698">
        <v>144105</v>
      </c>
      <c r="E3698">
        <v>4</v>
      </c>
      <c r="F3698">
        <v>550008095</v>
      </c>
      <c r="G3698" s="180">
        <v>42365</v>
      </c>
      <c r="H3698" s="180">
        <v>45260</v>
      </c>
      <c r="I3698">
        <v>0</v>
      </c>
      <c r="J3698">
        <v>1</v>
      </c>
      <c r="K3698">
        <v>4</v>
      </c>
      <c r="L3698">
        <v>30</v>
      </c>
      <c r="M3698">
        <v>2</v>
      </c>
      <c r="N3698" s="170">
        <v>22490513</v>
      </c>
      <c r="O3698" s="170">
        <v>24960000</v>
      </c>
      <c r="P3698" s="178">
        <v>10288</v>
      </c>
      <c r="Q3698" s="178">
        <v>396</v>
      </c>
      <c r="R3698" s="178">
        <v>9449</v>
      </c>
      <c r="S3698">
        <v>0</v>
      </c>
      <c r="T3698">
        <v>0</v>
      </c>
      <c r="U3698">
        <v>0</v>
      </c>
      <c r="W3698">
        <v>0</v>
      </c>
      <c r="X3698">
        <v>0</v>
      </c>
      <c r="Y3698">
        <v>0</v>
      </c>
      <c r="AB3698" s="180">
        <v>44285</v>
      </c>
      <c r="AC3698">
        <v>1</v>
      </c>
      <c r="AD3698" t="s">
        <v>1922</v>
      </c>
      <c r="AE3698">
        <v>1</v>
      </c>
      <c r="AF3698">
        <v>30</v>
      </c>
      <c r="AG3698">
        <v>0</v>
      </c>
      <c r="AN3698">
        <v>1</v>
      </c>
      <c r="AO3698">
        <v>1</v>
      </c>
      <c r="AR3698" s="178">
        <v>18696</v>
      </c>
      <c r="AS3698" t="s">
        <v>1921</v>
      </c>
      <c r="AT3698">
        <v>0</v>
      </c>
      <c r="AU3698">
        <v>0</v>
      </c>
      <c r="AV3698">
        <v>890480123</v>
      </c>
      <c r="AW3698" t="s">
        <v>1920</v>
      </c>
      <c r="AX3698">
        <v>5</v>
      </c>
      <c r="BC3698">
        <v>2</v>
      </c>
      <c r="BD3698">
        <v>7</v>
      </c>
      <c r="BE3698">
        <v>2</v>
      </c>
    </row>
    <row r="3699" spans="1:57" x14ac:dyDescent="0.25">
      <c r="A3699" s="179">
        <f t="shared" si="57"/>
        <v>0</v>
      </c>
      <c r="B3699" t="s">
        <v>1923</v>
      </c>
      <c r="C3699">
        <v>73110028</v>
      </c>
      <c r="D3699">
        <v>144105</v>
      </c>
      <c r="E3699">
        <v>4</v>
      </c>
      <c r="F3699">
        <v>550008373</v>
      </c>
      <c r="G3699" s="180">
        <v>42392</v>
      </c>
      <c r="H3699" s="180">
        <v>45260</v>
      </c>
      <c r="I3699">
        <v>0</v>
      </c>
      <c r="J3699">
        <v>1</v>
      </c>
      <c r="K3699">
        <v>4</v>
      </c>
      <c r="L3699">
        <v>30</v>
      </c>
      <c r="M3699">
        <v>2</v>
      </c>
      <c r="N3699" s="170">
        <v>22490513</v>
      </c>
      <c r="O3699" s="170">
        <v>24960000</v>
      </c>
      <c r="P3699" s="178">
        <v>14484</v>
      </c>
      <c r="Q3699" s="178">
        <v>557</v>
      </c>
      <c r="R3699" s="178">
        <v>13293</v>
      </c>
      <c r="S3699">
        <v>0</v>
      </c>
      <c r="T3699">
        <v>0</v>
      </c>
      <c r="U3699">
        <v>0</v>
      </c>
      <c r="W3699">
        <v>0</v>
      </c>
      <c r="X3699">
        <v>0</v>
      </c>
      <c r="Y3699">
        <v>0</v>
      </c>
      <c r="AB3699" s="180">
        <v>44285</v>
      </c>
      <c r="AC3699">
        <v>1</v>
      </c>
      <c r="AD3699" t="s">
        <v>1922</v>
      </c>
      <c r="AE3699">
        <v>1</v>
      </c>
      <c r="AF3699">
        <v>30</v>
      </c>
      <c r="AG3699">
        <v>0</v>
      </c>
      <c r="AN3699">
        <v>1</v>
      </c>
      <c r="AO3699">
        <v>1</v>
      </c>
      <c r="AR3699" s="178">
        <v>26301</v>
      </c>
      <c r="AS3699" t="s">
        <v>1921</v>
      </c>
      <c r="AT3699">
        <v>0</v>
      </c>
      <c r="AU3699">
        <v>0</v>
      </c>
      <c r="AV3699">
        <v>890480123</v>
      </c>
      <c r="AW3699" t="s">
        <v>1920</v>
      </c>
      <c r="AX3699">
        <v>5</v>
      </c>
      <c r="BC3699">
        <v>2</v>
      </c>
      <c r="BD3699">
        <v>7</v>
      </c>
      <c r="BE3699">
        <v>2</v>
      </c>
    </row>
    <row r="3700" spans="1:57" x14ac:dyDescent="0.25">
      <c r="A3700" s="179">
        <f t="shared" si="57"/>
        <v>0</v>
      </c>
      <c r="B3700" t="s">
        <v>1923</v>
      </c>
      <c r="C3700">
        <v>73110028</v>
      </c>
      <c r="D3700">
        <v>144105</v>
      </c>
      <c r="E3700">
        <v>4</v>
      </c>
      <c r="F3700">
        <v>550008374</v>
      </c>
      <c r="G3700" s="180">
        <v>42392</v>
      </c>
      <c r="H3700" s="180">
        <v>45260</v>
      </c>
      <c r="I3700">
        <v>0</v>
      </c>
      <c r="J3700">
        <v>1</v>
      </c>
      <c r="K3700">
        <v>4</v>
      </c>
      <c r="L3700">
        <v>30</v>
      </c>
      <c r="M3700">
        <v>2</v>
      </c>
      <c r="N3700" s="170">
        <v>22490513</v>
      </c>
      <c r="O3700" s="170">
        <v>24960000</v>
      </c>
      <c r="P3700" s="178">
        <v>7365</v>
      </c>
      <c r="Q3700" s="178">
        <v>283</v>
      </c>
      <c r="R3700" s="178">
        <v>6758</v>
      </c>
      <c r="S3700">
        <v>0</v>
      </c>
      <c r="T3700">
        <v>0</v>
      </c>
      <c r="U3700">
        <v>0</v>
      </c>
      <c r="W3700">
        <v>0</v>
      </c>
      <c r="X3700">
        <v>0</v>
      </c>
      <c r="Y3700">
        <v>0</v>
      </c>
      <c r="AB3700" s="180">
        <v>44285</v>
      </c>
      <c r="AC3700">
        <v>1</v>
      </c>
      <c r="AD3700" t="s">
        <v>1922</v>
      </c>
      <c r="AE3700">
        <v>1</v>
      </c>
      <c r="AF3700">
        <v>30</v>
      </c>
      <c r="AG3700">
        <v>0</v>
      </c>
      <c r="AN3700">
        <v>1</v>
      </c>
      <c r="AO3700">
        <v>1</v>
      </c>
      <c r="AR3700" s="178">
        <v>13371</v>
      </c>
      <c r="AS3700" t="s">
        <v>1921</v>
      </c>
      <c r="AT3700">
        <v>0</v>
      </c>
      <c r="AU3700">
        <v>0</v>
      </c>
      <c r="AV3700">
        <v>890480123</v>
      </c>
      <c r="AW3700" t="s">
        <v>1920</v>
      </c>
      <c r="AX3700">
        <v>5</v>
      </c>
      <c r="BC3700">
        <v>2</v>
      </c>
      <c r="BD3700">
        <v>7</v>
      </c>
      <c r="BE3700">
        <v>2</v>
      </c>
    </row>
    <row r="3701" spans="1:57" x14ac:dyDescent="0.25">
      <c r="A3701" s="179">
        <f t="shared" si="57"/>
        <v>0</v>
      </c>
      <c r="B3701" t="s">
        <v>1923</v>
      </c>
      <c r="C3701">
        <v>73110028</v>
      </c>
      <c r="D3701">
        <v>144105</v>
      </c>
      <c r="E3701">
        <v>4</v>
      </c>
      <c r="F3701">
        <v>550008376</v>
      </c>
      <c r="G3701" s="180">
        <v>42392</v>
      </c>
      <c r="H3701" s="180">
        <v>45076</v>
      </c>
      <c r="I3701">
        <v>0</v>
      </c>
      <c r="J3701">
        <v>1</v>
      </c>
      <c r="K3701">
        <v>9</v>
      </c>
      <c r="L3701">
        <v>30</v>
      </c>
      <c r="M3701">
        <v>2</v>
      </c>
      <c r="N3701" s="170">
        <v>22490513</v>
      </c>
      <c r="O3701" s="170">
        <v>24960000</v>
      </c>
      <c r="P3701" s="178">
        <v>3836</v>
      </c>
      <c r="Q3701" s="178">
        <v>150</v>
      </c>
      <c r="R3701" s="178">
        <v>3077</v>
      </c>
      <c r="S3701">
        <v>0</v>
      </c>
      <c r="T3701">
        <v>0</v>
      </c>
      <c r="U3701">
        <v>0</v>
      </c>
      <c r="W3701">
        <v>0</v>
      </c>
      <c r="X3701">
        <v>0</v>
      </c>
      <c r="Y3701">
        <v>0</v>
      </c>
      <c r="AB3701" s="180">
        <v>44285</v>
      </c>
      <c r="AC3701">
        <v>1</v>
      </c>
      <c r="AD3701" t="s">
        <v>1922</v>
      </c>
      <c r="AE3701">
        <v>1</v>
      </c>
      <c r="AF3701">
        <v>30</v>
      </c>
      <c r="AG3701">
        <v>0</v>
      </c>
      <c r="AN3701">
        <v>1</v>
      </c>
      <c r="AO3701">
        <v>1</v>
      </c>
      <c r="AR3701" s="178">
        <v>6088</v>
      </c>
      <c r="AS3701" t="s">
        <v>1921</v>
      </c>
      <c r="AT3701">
        <v>0</v>
      </c>
      <c r="AU3701">
        <v>0</v>
      </c>
      <c r="AV3701">
        <v>890480123</v>
      </c>
      <c r="AW3701" t="s">
        <v>1920</v>
      </c>
      <c r="AX3701">
        <v>5</v>
      </c>
      <c r="BC3701">
        <v>2</v>
      </c>
      <c r="BD3701">
        <v>7</v>
      </c>
      <c r="BE3701">
        <v>2</v>
      </c>
    </row>
    <row r="3702" spans="1:57" x14ac:dyDescent="0.25">
      <c r="A3702" s="179">
        <f t="shared" si="57"/>
        <v>0</v>
      </c>
      <c r="B3702" t="s">
        <v>1923</v>
      </c>
      <c r="C3702">
        <v>73110028</v>
      </c>
      <c r="D3702">
        <v>144105</v>
      </c>
      <c r="E3702">
        <v>4</v>
      </c>
      <c r="F3702">
        <v>550008377</v>
      </c>
      <c r="G3702" s="180">
        <v>42392</v>
      </c>
      <c r="H3702" s="180">
        <v>45260</v>
      </c>
      <c r="I3702">
        <v>0</v>
      </c>
      <c r="J3702">
        <v>1</v>
      </c>
      <c r="K3702">
        <v>4</v>
      </c>
      <c r="L3702">
        <v>30</v>
      </c>
      <c r="M3702">
        <v>2</v>
      </c>
      <c r="N3702" s="170">
        <v>22490513</v>
      </c>
      <c r="O3702" s="170">
        <v>24960000</v>
      </c>
      <c r="P3702" s="178">
        <v>11577</v>
      </c>
      <c r="Q3702" s="178">
        <v>445</v>
      </c>
      <c r="R3702" s="178">
        <v>10639</v>
      </c>
      <c r="S3702">
        <v>0</v>
      </c>
      <c r="T3702">
        <v>0</v>
      </c>
      <c r="U3702">
        <v>0</v>
      </c>
      <c r="W3702">
        <v>0</v>
      </c>
      <c r="X3702">
        <v>0</v>
      </c>
      <c r="Y3702">
        <v>0</v>
      </c>
      <c r="AB3702" s="180">
        <v>44285</v>
      </c>
      <c r="AC3702">
        <v>1</v>
      </c>
      <c r="AD3702" t="s">
        <v>1922</v>
      </c>
      <c r="AE3702">
        <v>1</v>
      </c>
      <c r="AF3702">
        <v>30</v>
      </c>
      <c r="AG3702">
        <v>0</v>
      </c>
      <c r="AN3702">
        <v>1</v>
      </c>
      <c r="AO3702">
        <v>1</v>
      </c>
      <c r="AR3702" s="178">
        <v>21050</v>
      </c>
      <c r="AS3702" t="s">
        <v>1921</v>
      </c>
      <c r="AT3702">
        <v>0</v>
      </c>
      <c r="AU3702">
        <v>0</v>
      </c>
      <c r="AV3702">
        <v>890480123</v>
      </c>
      <c r="AW3702" t="s">
        <v>1920</v>
      </c>
      <c r="AX3702">
        <v>5</v>
      </c>
      <c r="BC3702">
        <v>2</v>
      </c>
      <c r="BD3702">
        <v>7</v>
      </c>
      <c r="BE3702">
        <v>2</v>
      </c>
    </row>
    <row r="3703" spans="1:57" x14ac:dyDescent="0.25">
      <c r="A3703" s="179">
        <f t="shared" si="57"/>
        <v>0</v>
      </c>
      <c r="B3703" t="s">
        <v>1923</v>
      </c>
      <c r="C3703">
        <v>73110028</v>
      </c>
      <c r="D3703">
        <v>144105</v>
      </c>
      <c r="E3703">
        <v>4</v>
      </c>
      <c r="F3703">
        <v>550008393</v>
      </c>
      <c r="G3703" s="180">
        <v>42395</v>
      </c>
      <c r="H3703" s="180">
        <v>45260</v>
      </c>
      <c r="I3703">
        <v>0</v>
      </c>
      <c r="J3703">
        <v>1</v>
      </c>
      <c r="K3703">
        <v>4</v>
      </c>
      <c r="L3703">
        <v>30</v>
      </c>
      <c r="M3703">
        <v>2</v>
      </c>
      <c r="N3703" s="170">
        <v>22490513</v>
      </c>
      <c r="O3703" s="170">
        <v>24960000</v>
      </c>
      <c r="P3703" s="178">
        <v>11849</v>
      </c>
      <c r="Q3703" s="178">
        <v>456</v>
      </c>
      <c r="R3703" s="178">
        <v>10887</v>
      </c>
      <c r="S3703">
        <v>0</v>
      </c>
      <c r="T3703">
        <v>0</v>
      </c>
      <c r="U3703">
        <v>0</v>
      </c>
      <c r="W3703">
        <v>0</v>
      </c>
      <c r="X3703">
        <v>0</v>
      </c>
      <c r="Y3703">
        <v>0</v>
      </c>
      <c r="AB3703" s="180">
        <v>44285</v>
      </c>
      <c r="AC3703">
        <v>1</v>
      </c>
      <c r="AD3703" t="s">
        <v>1922</v>
      </c>
      <c r="AE3703">
        <v>1</v>
      </c>
      <c r="AF3703">
        <v>30</v>
      </c>
      <c r="AG3703">
        <v>0</v>
      </c>
      <c r="AN3703">
        <v>1</v>
      </c>
      <c r="AO3703">
        <v>1</v>
      </c>
      <c r="AR3703" s="178">
        <v>21541</v>
      </c>
      <c r="AS3703" t="s">
        <v>1921</v>
      </c>
      <c r="AT3703">
        <v>0</v>
      </c>
      <c r="AU3703">
        <v>0</v>
      </c>
      <c r="AV3703">
        <v>890480123</v>
      </c>
      <c r="AW3703" t="s">
        <v>1920</v>
      </c>
      <c r="AX3703">
        <v>5</v>
      </c>
      <c r="BC3703">
        <v>2</v>
      </c>
      <c r="BD3703">
        <v>7</v>
      </c>
      <c r="BE3703">
        <v>2</v>
      </c>
    </row>
    <row r="3704" spans="1:57" x14ac:dyDescent="0.25">
      <c r="A3704" s="179">
        <f t="shared" si="57"/>
        <v>0</v>
      </c>
      <c r="B3704" t="s">
        <v>1923</v>
      </c>
      <c r="C3704">
        <v>73110028</v>
      </c>
      <c r="D3704">
        <v>144105</v>
      </c>
      <c r="E3704">
        <v>4</v>
      </c>
      <c r="F3704">
        <v>550008407</v>
      </c>
      <c r="G3704" s="180">
        <v>42397</v>
      </c>
      <c r="H3704" s="180">
        <v>45260</v>
      </c>
      <c r="I3704">
        <v>0</v>
      </c>
      <c r="J3704">
        <v>1</v>
      </c>
      <c r="K3704">
        <v>4</v>
      </c>
      <c r="L3704">
        <v>30</v>
      </c>
      <c r="M3704">
        <v>2</v>
      </c>
      <c r="N3704" s="170">
        <v>22490513</v>
      </c>
      <c r="O3704" s="170">
        <v>24960000</v>
      </c>
      <c r="P3704" s="178">
        <v>6354</v>
      </c>
      <c r="Q3704" s="178">
        <v>244</v>
      </c>
      <c r="R3704" s="178">
        <v>5840</v>
      </c>
      <c r="S3704">
        <v>0</v>
      </c>
      <c r="T3704">
        <v>0</v>
      </c>
      <c r="U3704">
        <v>0</v>
      </c>
      <c r="W3704">
        <v>0</v>
      </c>
      <c r="X3704">
        <v>0</v>
      </c>
      <c r="Y3704">
        <v>0</v>
      </c>
      <c r="AB3704" s="180">
        <v>44285</v>
      </c>
      <c r="AC3704">
        <v>1</v>
      </c>
      <c r="AD3704" t="s">
        <v>1922</v>
      </c>
      <c r="AE3704">
        <v>1</v>
      </c>
      <c r="AF3704">
        <v>30</v>
      </c>
      <c r="AG3704">
        <v>0</v>
      </c>
      <c r="AN3704">
        <v>1</v>
      </c>
      <c r="AO3704">
        <v>1</v>
      </c>
      <c r="AR3704" s="178">
        <v>11555</v>
      </c>
      <c r="AS3704" t="s">
        <v>1921</v>
      </c>
      <c r="AT3704">
        <v>0</v>
      </c>
      <c r="AU3704">
        <v>0</v>
      </c>
      <c r="AV3704">
        <v>890480123</v>
      </c>
      <c r="AW3704" t="s">
        <v>1920</v>
      </c>
      <c r="AX3704">
        <v>5</v>
      </c>
      <c r="BC3704">
        <v>2</v>
      </c>
      <c r="BD3704">
        <v>7</v>
      </c>
      <c r="BE3704">
        <v>2</v>
      </c>
    </row>
    <row r="3705" spans="1:57" x14ac:dyDescent="0.25">
      <c r="A3705" s="179">
        <f t="shared" si="57"/>
        <v>0</v>
      </c>
      <c r="B3705" t="s">
        <v>1923</v>
      </c>
      <c r="C3705">
        <v>73110028</v>
      </c>
      <c r="D3705">
        <v>144105</v>
      </c>
      <c r="E3705">
        <v>4</v>
      </c>
      <c r="F3705">
        <v>550008408</v>
      </c>
      <c r="G3705" s="180">
        <v>42397</v>
      </c>
      <c r="H3705" s="180">
        <v>45076</v>
      </c>
      <c r="I3705">
        <v>0</v>
      </c>
      <c r="J3705">
        <v>1</v>
      </c>
      <c r="K3705">
        <v>9</v>
      </c>
      <c r="L3705">
        <v>30</v>
      </c>
      <c r="M3705">
        <v>2</v>
      </c>
      <c r="N3705" s="170">
        <v>22490513</v>
      </c>
      <c r="O3705" s="170">
        <v>24960000</v>
      </c>
      <c r="P3705" s="178">
        <v>2380</v>
      </c>
      <c r="Q3705" s="178">
        <v>93</v>
      </c>
      <c r="R3705" s="178">
        <v>1905</v>
      </c>
      <c r="S3705">
        <v>0</v>
      </c>
      <c r="T3705">
        <v>0</v>
      </c>
      <c r="U3705">
        <v>0</v>
      </c>
      <c r="W3705">
        <v>0</v>
      </c>
      <c r="X3705">
        <v>0</v>
      </c>
      <c r="Y3705">
        <v>0</v>
      </c>
      <c r="AB3705" s="180">
        <v>44285</v>
      </c>
      <c r="AC3705">
        <v>1</v>
      </c>
      <c r="AD3705" t="s">
        <v>1922</v>
      </c>
      <c r="AE3705">
        <v>1</v>
      </c>
      <c r="AF3705">
        <v>30</v>
      </c>
      <c r="AG3705">
        <v>0</v>
      </c>
      <c r="AN3705">
        <v>1</v>
      </c>
      <c r="AO3705">
        <v>1</v>
      </c>
      <c r="AR3705" s="178">
        <v>3769</v>
      </c>
      <c r="AS3705" t="s">
        <v>1921</v>
      </c>
      <c r="AT3705">
        <v>0</v>
      </c>
      <c r="AU3705">
        <v>0</v>
      </c>
      <c r="AV3705">
        <v>890480123</v>
      </c>
      <c r="AW3705" t="s">
        <v>1920</v>
      </c>
      <c r="AX3705">
        <v>5</v>
      </c>
      <c r="BC3705">
        <v>2</v>
      </c>
      <c r="BD3705">
        <v>7</v>
      </c>
      <c r="BE3705">
        <v>2</v>
      </c>
    </row>
    <row r="3706" spans="1:57" x14ac:dyDescent="0.25">
      <c r="A3706" s="179">
        <f t="shared" si="57"/>
        <v>0</v>
      </c>
      <c r="B3706" t="s">
        <v>1923</v>
      </c>
      <c r="C3706">
        <v>73110028</v>
      </c>
      <c r="D3706">
        <v>144105</v>
      </c>
      <c r="E3706">
        <v>4</v>
      </c>
      <c r="F3706">
        <v>550008409</v>
      </c>
      <c r="G3706" s="180">
        <v>42397</v>
      </c>
      <c r="H3706" s="180">
        <v>45260</v>
      </c>
      <c r="I3706">
        <v>0</v>
      </c>
      <c r="J3706">
        <v>1</v>
      </c>
      <c r="K3706">
        <v>4</v>
      </c>
      <c r="L3706">
        <v>30</v>
      </c>
      <c r="M3706">
        <v>2</v>
      </c>
      <c r="N3706" s="170">
        <v>22490513</v>
      </c>
      <c r="O3706" s="170">
        <v>24960000</v>
      </c>
      <c r="P3706" s="178">
        <v>10097</v>
      </c>
      <c r="Q3706" s="178">
        <v>388</v>
      </c>
      <c r="R3706" s="178">
        <v>9280</v>
      </c>
      <c r="S3706">
        <v>0</v>
      </c>
      <c r="T3706">
        <v>0</v>
      </c>
      <c r="U3706">
        <v>0</v>
      </c>
      <c r="W3706">
        <v>0</v>
      </c>
      <c r="X3706">
        <v>0</v>
      </c>
      <c r="Y3706">
        <v>0</v>
      </c>
      <c r="AB3706" s="180">
        <v>44285</v>
      </c>
      <c r="AC3706">
        <v>1</v>
      </c>
      <c r="AD3706" t="s">
        <v>1922</v>
      </c>
      <c r="AE3706">
        <v>1</v>
      </c>
      <c r="AF3706">
        <v>30</v>
      </c>
      <c r="AG3706">
        <v>0</v>
      </c>
      <c r="AN3706">
        <v>1</v>
      </c>
      <c r="AO3706">
        <v>1</v>
      </c>
      <c r="AR3706" s="178">
        <v>18361</v>
      </c>
      <c r="AS3706" t="s">
        <v>1921</v>
      </c>
      <c r="AT3706">
        <v>0</v>
      </c>
      <c r="AU3706">
        <v>0</v>
      </c>
      <c r="AV3706">
        <v>890480123</v>
      </c>
      <c r="AW3706" t="s">
        <v>1920</v>
      </c>
      <c r="AX3706">
        <v>5</v>
      </c>
      <c r="BC3706">
        <v>2</v>
      </c>
      <c r="BD3706">
        <v>7</v>
      </c>
      <c r="BE3706">
        <v>2</v>
      </c>
    </row>
    <row r="3707" spans="1:57" x14ac:dyDescent="0.25">
      <c r="A3707" s="179">
        <f t="shared" si="57"/>
        <v>0</v>
      </c>
      <c r="B3707" t="s">
        <v>1923</v>
      </c>
      <c r="C3707">
        <v>73110028</v>
      </c>
      <c r="D3707">
        <v>144105</v>
      </c>
      <c r="E3707">
        <v>4</v>
      </c>
      <c r="F3707">
        <v>550008426</v>
      </c>
      <c r="G3707" s="180">
        <v>42399</v>
      </c>
      <c r="H3707" s="180">
        <v>45260</v>
      </c>
      <c r="I3707">
        <v>0</v>
      </c>
      <c r="J3707">
        <v>1</v>
      </c>
      <c r="K3707">
        <v>4</v>
      </c>
      <c r="L3707">
        <v>30</v>
      </c>
      <c r="M3707">
        <v>2</v>
      </c>
      <c r="N3707" s="170">
        <v>22490513</v>
      </c>
      <c r="O3707" s="170">
        <v>24960000</v>
      </c>
      <c r="P3707" s="178">
        <v>41153</v>
      </c>
      <c r="Q3707" s="178">
        <v>1582</v>
      </c>
      <c r="R3707" s="178">
        <v>37811</v>
      </c>
      <c r="S3707">
        <v>0</v>
      </c>
      <c r="T3707">
        <v>0</v>
      </c>
      <c r="U3707">
        <v>0</v>
      </c>
      <c r="W3707">
        <v>0</v>
      </c>
      <c r="X3707">
        <v>0</v>
      </c>
      <c r="Y3707">
        <v>0</v>
      </c>
      <c r="AB3707" s="180">
        <v>44285</v>
      </c>
      <c r="AC3707">
        <v>1</v>
      </c>
      <c r="AD3707" t="s">
        <v>1922</v>
      </c>
      <c r="AE3707">
        <v>1</v>
      </c>
      <c r="AF3707">
        <v>30</v>
      </c>
      <c r="AG3707">
        <v>0</v>
      </c>
      <c r="AN3707">
        <v>1</v>
      </c>
      <c r="AO3707">
        <v>1</v>
      </c>
      <c r="AR3707" s="178">
        <v>74812</v>
      </c>
      <c r="AS3707" t="s">
        <v>1921</v>
      </c>
      <c r="AT3707">
        <v>0</v>
      </c>
      <c r="AU3707">
        <v>0</v>
      </c>
      <c r="AV3707">
        <v>890480123</v>
      </c>
      <c r="AW3707" t="s">
        <v>1920</v>
      </c>
      <c r="AX3707">
        <v>5</v>
      </c>
      <c r="BC3707">
        <v>2</v>
      </c>
      <c r="BD3707">
        <v>7</v>
      </c>
      <c r="BE3707">
        <v>2</v>
      </c>
    </row>
    <row r="3708" spans="1:57" x14ac:dyDescent="0.25">
      <c r="A3708" s="179">
        <f t="shared" si="57"/>
        <v>0</v>
      </c>
      <c r="B3708" t="s">
        <v>1923</v>
      </c>
      <c r="C3708">
        <v>73110028</v>
      </c>
      <c r="D3708">
        <v>144105</v>
      </c>
      <c r="E3708">
        <v>4</v>
      </c>
      <c r="F3708">
        <v>550008437</v>
      </c>
      <c r="G3708" s="180">
        <v>42399</v>
      </c>
      <c r="H3708" s="180">
        <v>45260</v>
      </c>
      <c r="I3708">
        <v>0</v>
      </c>
      <c r="J3708">
        <v>1</v>
      </c>
      <c r="K3708">
        <v>4</v>
      </c>
      <c r="L3708">
        <v>30</v>
      </c>
      <c r="M3708">
        <v>2</v>
      </c>
      <c r="N3708" s="170">
        <v>22490513</v>
      </c>
      <c r="O3708" s="170">
        <v>24960000</v>
      </c>
      <c r="P3708" s="178">
        <v>7829</v>
      </c>
      <c r="Q3708" s="178">
        <v>301</v>
      </c>
      <c r="R3708" s="178">
        <v>7195</v>
      </c>
      <c r="S3708">
        <v>0</v>
      </c>
      <c r="T3708">
        <v>0</v>
      </c>
      <c r="U3708">
        <v>0</v>
      </c>
      <c r="W3708">
        <v>0</v>
      </c>
      <c r="X3708">
        <v>0</v>
      </c>
      <c r="Y3708">
        <v>0</v>
      </c>
      <c r="AB3708" s="180">
        <v>44285</v>
      </c>
      <c r="AC3708">
        <v>1</v>
      </c>
      <c r="AD3708" t="s">
        <v>1922</v>
      </c>
      <c r="AE3708">
        <v>1</v>
      </c>
      <c r="AF3708">
        <v>30</v>
      </c>
      <c r="AG3708">
        <v>0</v>
      </c>
      <c r="AN3708">
        <v>1</v>
      </c>
      <c r="AO3708">
        <v>1</v>
      </c>
      <c r="AR3708" s="178">
        <v>14236</v>
      </c>
      <c r="AS3708" t="s">
        <v>1921</v>
      </c>
      <c r="AT3708">
        <v>0</v>
      </c>
      <c r="AU3708">
        <v>0</v>
      </c>
      <c r="AV3708">
        <v>890480123</v>
      </c>
      <c r="AW3708" t="s">
        <v>1920</v>
      </c>
      <c r="AX3708">
        <v>5</v>
      </c>
      <c r="BC3708">
        <v>2</v>
      </c>
      <c r="BD3708">
        <v>7</v>
      </c>
      <c r="BE3708">
        <v>2</v>
      </c>
    </row>
    <row r="3709" spans="1:57" x14ac:dyDescent="0.25">
      <c r="A3709" s="179">
        <f t="shared" si="57"/>
        <v>0</v>
      </c>
      <c r="B3709" t="s">
        <v>1923</v>
      </c>
      <c r="C3709">
        <v>73110028</v>
      </c>
      <c r="D3709">
        <v>144105</v>
      </c>
      <c r="E3709">
        <v>4</v>
      </c>
      <c r="F3709">
        <v>550008445</v>
      </c>
      <c r="G3709" s="180">
        <v>42400</v>
      </c>
      <c r="H3709" s="180">
        <v>45260</v>
      </c>
      <c r="I3709">
        <v>0</v>
      </c>
      <c r="J3709">
        <v>1</v>
      </c>
      <c r="K3709">
        <v>4</v>
      </c>
      <c r="L3709">
        <v>30</v>
      </c>
      <c r="M3709">
        <v>2</v>
      </c>
      <c r="N3709" s="170">
        <v>22490513</v>
      </c>
      <c r="O3709" s="170">
        <v>24960000</v>
      </c>
      <c r="P3709" s="178">
        <v>8174</v>
      </c>
      <c r="Q3709" s="178">
        <v>314</v>
      </c>
      <c r="R3709" s="178">
        <v>7512</v>
      </c>
      <c r="S3709">
        <v>0</v>
      </c>
      <c r="T3709">
        <v>0</v>
      </c>
      <c r="U3709">
        <v>0</v>
      </c>
      <c r="W3709">
        <v>0</v>
      </c>
      <c r="X3709">
        <v>0</v>
      </c>
      <c r="Y3709">
        <v>0</v>
      </c>
      <c r="AB3709" s="180">
        <v>44285</v>
      </c>
      <c r="AC3709">
        <v>1</v>
      </c>
      <c r="AD3709" t="s">
        <v>1922</v>
      </c>
      <c r="AE3709">
        <v>1</v>
      </c>
      <c r="AF3709">
        <v>30</v>
      </c>
      <c r="AG3709">
        <v>0</v>
      </c>
      <c r="AN3709">
        <v>1</v>
      </c>
      <c r="AO3709">
        <v>1</v>
      </c>
      <c r="AR3709" s="178">
        <v>14863</v>
      </c>
      <c r="AS3709" t="s">
        <v>1921</v>
      </c>
      <c r="AT3709">
        <v>0</v>
      </c>
      <c r="AU3709">
        <v>0</v>
      </c>
      <c r="AV3709">
        <v>890480123</v>
      </c>
      <c r="AW3709" t="s">
        <v>1920</v>
      </c>
      <c r="AX3709">
        <v>5</v>
      </c>
      <c r="BC3709">
        <v>2</v>
      </c>
      <c r="BD3709">
        <v>7</v>
      </c>
      <c r="BE3709">
        <v>2</v>
      </c>
    </row>
    <row r="3710" spans="1:57" x14ac:dyDescent="0.25">
      <c r="A3710" s="179">
        <f t="shared" si="57"/>
        <v>0</v>
      </c>
      <c r="B3710" t="s">
        <v>1923</v>
      </c>
      <c r="C3710">
        <v>73110028</v>
      </c>
      <c r="D3710">
        <v>144105</v>
      </c>
      <c r="E3710">
        <v>4</v>
      </c>
      <c r="F3710">
        <v>550008571</v>
      </c>
      <c r="G3710" s="180">
        <v>42401</v>
      </c>
      <c r="H3710" s="180">
        <v>45350</v>
      </c>
      <c r="I3710">
        <v>0</v>
      </c>
      <c r="J3710">
        <v>1</v>
      </c>
      <c r="K3710">
        <v>1</v>
      </c>
      <c r="L3710">
        <v>30</v>
      </c>
      <c r="M3710">
        <v>2</v>
      </c>
      <c r="N3710" s="170">
        <v>22490513</v>
      </c>
      <c r="O3710" s="170">
        <v>24960000</v>
      </c>
      <c r="P3710" s="178">
        <v>60456</v>
      </c>
      <c r="Q3710" s="178">
        <v>2324</v>
      </c>
      <c r="R3710" s="178">
        <v>59265</v>
      </c>
      <c r="S3710">
        <v>0</v>
      </c>
      <c r="T3710">
        <v>0</v>
      </c>
      <c r="U3710">
        <v>0</v>
      </c>
      <c r="W3710">
        <v>0</v>
      </c>
      <c r="X3710">
        <v>0</v>
      </c>
      <c r="Y3710">
        <v>0</v>
      </c>
      <c r="AB3710" s="180">
        <v>44285</v>
      </c>
      <c r="AC3710">
        <v>1</v>
      </c>
      <c r="AD3710" t="s">
        <v>1922</v>
      </c>
      <c r="AE3710">
        <v>1</v>
      </c>
      <c r="AF3710">
        <v>30</v>
      </c>
      <c r="AG3710">
        <v>0</v>
      </c>
      <c r="AN3710">
        <v>1</v>
      </c>
      <c r="AO3710">
        <v>1</v>
      </c>
      <c r="AR3710" s="178">
        <v>117260</v>
      </c>
      <c r="AS3710" t="s">
        <v>1921</v>
      </c>
      <c r="AT3710">
        <v>0</v>
      </c>
      <c r="AU3710">
        <v>0</v>
      </c>
      <c r="AV3710">
        <v>890480123</v>
      </c>
      <c r="AW3710" t="s">
        <v>1920</v>
      </c>
      <c r="AX3710">
        <v>5</v>
      </c>
      <c r="BC3710">
        <v>2</v>
      </c>
      <c r="BD3710">
        <v>7</v>
      </c>
      <c r="BE3710">
        <v>2</v>
      </c>
    </row>
    <row r="3711" spans="1:57" x14ac:dyDescent="0.25">
      <c r="A3711" s="179">
        <f t="shared" si="57"/>
        <v>0</v>
      </c>
      <c r="B3711" t="s">
        <v>1923</v>
      </c>
      <c r="C3711">
        <v>73110028</v>
      </c>
      <c r="D3711">
        <v>144105</v>
      </c>
      <c r="E3711">
        <v>4</v>
      </c>
      <c r="F3711">
        <v>550008591</v>
      </c>
      <c r="G3711" s="180">
        <v>42404</v>
      </c>
      <c r="H3711" s="180">
        <v>45076</v>
      </c>
      <c r="I3711">
        <v>0</v>
      </c>
      <c r="J3711">
        <v>1</v>
      </c>
      <c r="K3711">
        <v>9</v>
      </c>
      <c r="L3711">
        <v>30</v>
      </c>
      <c r="M3711">
        <v>2</v>
      </c>
      <c r="N3711" s="170">
        <v>22490513</v>
      </c>
      <c r="O3711" s="170">
        <v>24960000</v>
      </c>
      <c r="P3711" s="178">
        <v>3420</v>
      </c>
      <c r="Q3711" s="178">
        <v>134</v>
      </c>
      <c r="R3711" s="178">
        <v>2741</v>
      </c>
      <c r="S3711">
        <v>0</v>
      </c>
      <c r="T3711">
        <v>0</v>
      </c>
      <c r="U3711">
        <v>0</v>
      </c>
      <c r="W3711">
        <v>0</v>
      </c>
      <c r="X3711">
        <v>0</v>
      </c>
      <c r="Y3711">
        <v>0</v>
      </c>
      <c r="AB3711" s="180">
        <v>44285</v>
      </c>
      <c r="AC3711">
        <v>1</v>
      </c>
      <c r="AD3711" t="s">
        <v>1922</v>
      </c>
      <c r="AE3711">
        <v>1</v>
      </c>
      <c r="AF3711">
        <v>30</v>
      </c>
      <c r="AG3711">
        <v>0</v>
      </c>
      <c r="AN3711">
        <v>1</v>
      </c>
      <c r="AO3711">
        <v>1</v>
      </c>
      <c r="AR3711" s="178">
        <v>5423</v>
      </c>
      <c r="AS3711" t="s">
        <v>1921</v>
      </c>
      <c r="AT3711">
        <v>0</v>
      </c>
      <c r="AU3711">
        <v>0</v>
      </c>
      <c r="AV3711">
        <v>890480123</v>
      </c>
      <c r="AW3711" t="s">
        <v>1920</v>
      </c>
      <c r="AX3711">
        <v>5</v>
      </c>
      <c r="BC3711">
        <v>2</v>
      </c>
      <c r="BD3711">
        <v>7</v>
      </c>
      <c r="BE3711">
        <v>2</v>
      </c>
    </row>
    <row r="3712" spans="1:57" x14ac:dyDescent="0.25">
      <c r="A3712" s="179">
        <f t="shared" si="57"/>
        <v>0</v>
      </c>
      <c r="B3712" t="s">
        <v>1923</v>
      </c>
      <c r="C3712">
        <v>73110028</v>
      </c>
      <c r="D3712">
        <v>144105</v>
      </c>
      <c r="E3712">
        <v>4</v>
      </c>
      <c r="F3712">
        <v>550008610</v>
      </c>
      <c r="G3712" s="180">
        <v>42409</v>
      </c>
      <c r="H3712" s="180">
        <v>45260</v>
      </c>
      <c r="I3712">
        <v>0</v>
      </c>
      <c r="J3712">
        <v>1</v>
      </c>
      <c r="K3712">
        <v>4</v>
      </c>
      <c r="L3712">
        <v>30</v>
      </c>
      <c r="M3712">
        <v>2</v>
      </c>
      <c r="N3712" s="170">
        <v>22490513</v>
      </c>
      <c r="O3712" s="170">
        <v>24960000</v>
      </c>
      <c r="P3712" s="178">
        <v>17264</v>
      </c>
      <c r="Q3712" s="178">
        <v>664</v>
      </c>
      <c r="R3712" s="178">
        <v>15859</v>
      </c>
      <c r="S3712">
        <v>0</v>
      </c>
      <c r="T3712">
        <v>0</v>
      </c>
      <c r="U3712">
        <v>0</v>
      </c>
      <c r="W3712">
        <v>0</v>
      </c>
      <c r="X3712">
        <v>0</v>
      </c>
      <c r="Y3712">
        <v>0</v>
      </c>
      <c r="AB3712" s="180">
        <v>44285</v>
      </c>
      <c r="AC3712">
        <v>1</v>
      </c>
      <c r="AD3712" t="s">
        <v>1922</v>
      </c>
      <c r="AE3712">
        <v>1</v>
      </c>
      <c r="AF3712">
        <v>30</v>
      </c>
      <c r="AG3712">
        <v>0</v>
      </c>
      <c r="AN3712">
        <v>1</v>
      </c>
      <c r="AO3712">
        <v>1</v>
      </c>
      <c r="AR3712" s="178">
        <v>31378</v>
      </c>
      <c r="AS3712" t="s">
        <v>1921</v>
      </c>
      <c r="AT3712">
        <v>0</v>
      </c>
      <c r="AU3712">
        <v>0</v>
      </c>
      <c r="AV3712">
        <v>890480123</v>
      </c>
      <c r="AW3712" t="s">
        <v>1920</v>
      </c>
      <c r="AX3712">
        <v>5</v>
      </c>
      <c r="BC3712">
        <v>2</v>
      </c>
      <c r="BD3712">
        <v>7</v>
      </c>
      <c r="BE3712">
        <v>2</v>
      </c>
    </row>
    <row r="3713" spans="1:57" x14ac:dyDescent="0.25">
      <c r="A3713" s="179">
        <f t="shared" si="57"/>
        <v>0</v>
      </c>
      <c r="B3713" t="s">
        <v>1923</v>
      </c>
      <c r="C3713">
        <v>73110028</v>
      </c>
      <c r="D3713">
        <v>144105</v>
      </c>
      <c r="E3713">
        <v>4</v>
      </c>
      <c r="F3713">
        <v>550008617</v>
      </c>
      <c r="G3713" s="180">
        <v>42410</v>
      </c>
      <c r="H3713" s="180">
        <v>45260</v>
      </c>
      <c r="I3713">
        <v>0</v>
      </c>
      <c r="J3713">
        <v>1</v>
      </c>
      <c r="K3713">
        <v>4</v>
      </c>
      <c r="L3713">
        <v>30</v>
      </c>
      <c r="M3713">
        <v>2</v>
      </c>
      <c r="N3713" s="170">
        <v>22490513</v>
      </c>
      <c r="O3713" s="170">
        <v>24960000</v>
      </c>
      <c r="P3713" s="178">
        <v>42891</v>
      </c>
      <c r="Q3713" s="178">
        <v>1649</v>
      </c>
      <c r="R3713" s="178">
        <v>39407</v>
      </c>
      <c r="S3713">
        <v>0</v>
      </c>
      <c r="T3713">
        <v>0</v>
      </c>
      <c r="U3713">
        <v>0</v>
      </c>
      <c r="W3713">
        <v>0</v>
      </c>
      <c r="X3713">
        <v>0</v>
      </c>
      <c r="Y3713">
        <v>0</v>
      </c>
      <c r="AB3713" s="180">
        <v>44285</v>
      </c>
      <c r="AC3713">
        <v>1</v>
      </c>
      <c r="AD3713" t="s">
        <v>1922</v>
      </c>
      <c r="AE3713">
        <v>1</v>
      </c>
      <c r="AF3713">
        <v>30</v>
      </c>
      <c r="AG3713">
        <v>0</v>
      </c>
      <c r="AN3713">
        <v>1</v>
      </c>
      <c r="AO3713">
        <v>1</v>
      </c>
      <c r="AR3713" s="178">
        <v>77970</v>
      </c>
      <c r="AS3713" t="s">
        <v>1921</v>
      </c>
      <c r="AT3713">
        <v>0</v>
      </c>
      <c r="AU3713">
        <v>0</v>
      </c>
      <c r="AV3713">
        <v>890480123</v>
      </c>
      <c r="AW3713" t="s">
        <v>1920</v>
      </c>
      <c r="AX3713">
        <v>5</v>
      </c>
      <c r="BC3713">
        <v>2</v>
      </c>
      <c r="BD3713">
        <v>7</v>
      </c>
      <c r="BE3713">
        <v>2</v>
      </c>
    </row>
    <row r="3714" spans="1:57" x14ac:dyDescent="0.25">
      <c r="A3714" s="179">
        <f t="shared" ref="A3714:A3777" si="58">IF(+R3714&gt;AR3714,R3714-AR3714,0)</f>
        <v>0</v>
      </c>
      <c r="B3714" t="s">
        <v>1923</v>
      </c>
      <c r="C3714">
        <v>73110028</v>
      </c>
      <c r="D3714">
        <v>144105</v>
      </c>
      <c r="E3714">
        <v>4</v>
      </c>
      <c r="F3714">
        <v>550008643</v>
      </c>
      <c r="G3714" s="180">
        <v>42415</v>
      </c>
      <c r="H3714" s="180">
        <v>45260</v>
      </c>
      <c r="I3714">
        <v>0</v>
      </c>
      <c r="J3714">
        <v>1</v>
      </c>
      <c r="K3714">
        <v>4</v>
      </c>
      <c r="L3714">
        <v>30</v>
      </c>
      <c r="M3714">
        <v>2</v>
      </c>
      <c r="N3714" s="170">
        <v>22490513</v>
      </c>
      <c r="O3714" s="170">
        <v>24960000</v>
      </c>
      <c r="P3714" s="178">
        <v>8988</v>
      </c>
      <c r="Q3714" s="178">
        <v>346</v>
      </c>
      <c r="R3714" s="178">
        <v>8248</v>
      </c>
      <c r="S3714">
        <v>0</v>
      </c>
      <c r="T3714">
        <v>0</v>
      </c>
      <c r="U3714">
        <v>0</v>
      </c>
      <c r="W3714">
        <v>0</v>
      </c>
      <c r="X3714">
        <v>0</v>
      </c>
      <c r="Y3714">
        <v>0</v>
      </c>
      <c r="AB3714" s="180">
        <v>44285</v>
      </c>
      <c r="AC3714">
        <v>1</v>
      </c>
      <c r="AD3714" t="s">
        <v>1922</v>
      </c>
      <c r="AE3714">
        <v>1</v>
      </c>
      <c r="AF3714">
        <v>30</v>
      </c>
      <c r="AG3714">
        <v>0</v>
      </c>
      <c r="AN3714">
        <v>1</v>
      </c>
      <c r="AO3714">
        <v>1</v>
      </c>
      <c r="AR3714" s="178">
        <v>16319</v>
      </c>
      <c r="AS3714" t="s">
        <v>1921</v>
      </c>
      <c r="AT3714">
        <v>0</v>
      </c>
      <c r="AU3714">
        <v>0</v>
      </c>
      <c r="AV3714">
        <v>890480123</v>
      </c>
      <c r="AW3714" t="s">
        <v>1920</v>
      </c>
      <c r="AX3714">
        <v>5</v>
      </c>
      <c r="BC3714">
        <v>2</v>
      </c>
      <c r="BD3714">
        <v>7</v>
      </c>
      <c r="BE3714">
        <v>2</v>
      </c>
    </row>
    <row r="3715" spans="1:57" x14ac:dyDescent="0.25">
      <c r="A3715" s="179">
        <f t="shared" si="58"/>
        <v>0</v>
      </c>
      <c r="B3715" t="s">
        <v>1923</v>
      </c>
      <c r="C3715">
        <v>73110028</v>
      </c>
      <c r="D3715">
        <v>144105</v>
      </c>
      <c r="E3715">
        <v>4</v>
      </c>
      <c r="F3715">
        <v>550008656</v>
      </c>
      <c r="G3715" s="180">
        <v>42417</v>
      </c>
      <c r="H3715" s="180">
        <v>45260</v>
      </c>
      <c r="I3715">
        <v>0</v>
      </c>
      <c r="J3715">
        <v>1</v>
      </c>
      <c r="K3715">
        <v>4</v>
      </c>
      <c r="L3715">
        <v>30</v>
      </c>
      <c r="M3715">
        <v>2</v>
      </c>
      <c r="N3715" s="170">
        <v>22490513</v>
      </c>
      <c r="O3715" s="170">
        <v>24960000</v>
      </c>
      <c r="P3715" s="178">
        <v>7852</v>
      </c>
      <c r="Q3715" s="178">
        <v>302</v>
      </c>
      <c r="R3715" s="178">
        <v>7214</v>
      </c>
      <c r="S3715">
        <v>0</v>
      </c>
      <c r="T3715">
        <v>0</v>
      </c>
      <c r="U3715">
        <v>0</v>
      </c>
      <c r="W3715">
        <v>0</v>
      </c>
      <c r="X3715">
        <v>0</v>
      </c>
      <c r="Y3715">
        <v>0</v>
      </c>
      <c r="AB3715" s="180">
        <v>44285</v>
      </c>
      <c r="AC3715">
        <v>1</v>
      </c>
      <c r="AD3715" t="s">
        <v>1922</v>
      </c>
      <c r="AE3715">
        <v>1</v>
      </c>
      <c r="AF3715">
        <v>30</v>
      </c>
      <c r="AG3715">
        <v>0</v>
      </c>
      <c r="AN3715">
        <v>1</v>
      </c>
      <c r="AO3715">
        <v>1</v>
      </c>
      <c r="AR3715" s="178">
        <v>14274</v>
      </c>
      <c r="AS3715" t="s">
        <v>1921</v>
      </c>
      <c r="AT3715">
        <v>0</v>
      </c>
      <c r="AU3715">
        <v>0</v>
      </c>
      <c r="AV3715">
        <v>890480123</v>
      </c>
      <c r="AW3715" t="s">
        <v>1920</v>
      </c>
      <c r="AX3715">
        <v>5</v>
      </c>
      <c r="BC3715">
        <v>2</v>
      </c>
      <c r="BD3715">
        <v>7</v>
      </c>
      <c r="BE3715">
        <v>2</v>
      </c>
    </row>
    <row r="3716" spans="1:57" x14ac:dyDescent="0.25">
      <c r="A3716" s="179">
        <f t="shared" si="58"/>
        <v>0</v>
      </c>
      <c r="B3716" t="s">
        <v>1923</v>
      </c>
      <c r="C3716">
        <v>73110028</v>
      </c>
      <c r="D3716">
        <v>144105</v>
      </c>
      <c r="E3716">
        <v>4</v>
      </c>
      <c r="F3716">
        <v>550008666</v>
      </c>
      <c r="G3716" s="180">
        <v>42413</v>
      </c>
      <c r="H3716" s="180">
        <v>45260</v>
      </c>
      <c r="I3716">
        <v>0</v>
      </c>
      <c r="J3716">
        <v>1</v>
      </c>
      <c r="K3716">
        <v>4</v>
      </c>
      <c r="L3716">
        <v>30</v>
      </c>
      <c r="M3716">
        <v>2</v>
      </c>
      <c r="N3716" s="170">
        <v>22490513</v>
      </c>
      <c r="O3716" s="170">
        <v>24960000</v>
      </c>
      <c r="P3716" s="178">
        <v>14418</v>
      </c>
      <c r="Q3716" s="178">
        <v>554</v>
      </c>
      <c r="R3716" s="178">
        <v>13235</v>
      </c>
      <c r="S3716">
        <v>0</v>
      </c>
      <c r="T3716">
        <v>0</v>
      </c>
      <c r="U3716">
        <v>0</v>
      </c>
      <c r="W3716">
        <v>0</v>
      </c>
      <c r="X3716">
        <v>0</v>
      </c>
      <c r="Y3716">
        <v>0</v>
      </c>
      <c r="AB3716" s="180">
        <v>44285</v>
      </c>
      <c r="AC3716">
        <v>1</v>
      </c>
      <c r="AD3716" t="s">
        <v>1922</v>
      </c>
      <c r="AE3716">
        <v>1</v>
      </c>
      <c r="AF3716">
        <v>30</v>
      </c>
      <c r="AG3716">
        <v>0</v>
      </c>
      <c r="AN3716">
        <v>1</v>
      </c>
      <c r="AO3716">
        <v>1</v>
      </c>
      <c r="AR3716" s="178">
        <v>26186</v>
      </c>
      <c r="AS3716" t="s">
        <v>1921</v>
      </c>
      <c r="AT3716">
        <v>0</v>
      </c>
      <c r="AU3716">
        <v>0</v>
      </c>
      <c r="AV3716">
        <v>890480123</v>
      </c>
      <c r="AW3716" t="s">
        <v>1920</v>
      </c>
      <c r="AX3716">
        <v>5</v>
      </c>
      <c r="BC3716">
        <v>2</v>
      </c>
      <c r="BD3716">
        <v>7</v>
      </c>
      <c r="BE3716">
        <v>2</v>
      </c>
    </row>
    <row r="3717" spans="1:57" x14ac:dyDescent="0.25">
      <c r="A3717" s="179">
        <f t="shared" si="58"/>
        <v>0</v>
      </c>
      <c r="B3717" t="s">
        <v>1923</v>
      </c>
      <c r="C3717">
        <v>73110028</v>
      </c>
      <c r="D3717">
        <v>144105</v>
      </c>
      <c r="E3717">
        <v>4</v>
      </c>
      <c r="F3717">
        <v>550008667</v>
      </c>
      <c r="G3717" s="180">
        <v>42413</v>
      </c>
      <c r="H3717" s="180">
        <v>45260</v>
      </c>
      <c r="I3717">
        <v>0</v>
      </c>
      <c r="J3717">
        <v>1</v>
      </c>
      <c r="K3717">
        <v>4</v>
      </c>
      <c r="L3717">
        <v>30</v>
      </c>
      <c r="M3717">
        <v>2</v>
      </c>
      <c r="N3717" s="170">
        <v>22490513</v>
      </c>
      <c r="O3717" s="170">
        <v>24960000</v>
      </c>
      <c r="P3717" s="178">
        <v>9455</v>
      </c>
      <c r="Q3717" s="178">
        <v>363</v>
      </c>
      <c r="R3717" s="178">
        <v>8691</v>
      </c>
      <c r="S3717">
        <v>0</v>
      </c>
      <c r="T3717">
        <v>0</v>
      </c>
      <c r="U3717">
        <v>0</v>
      </c>
      <c r="W3717">
        <v>0</v>
      </c>
      <c r="X3717">
        <v>0</v>
      </c>
      <c r="Y3717">
        <v>0</v>
      </c>
      <c r="AB3717" s="180">
        <v>44285</v>
      </c>
      <c r="AC3717">
        <v>1</v>
      </c>
      <c r="AD3717" t="s">
        <v>1922</v>
      </c>
      <c r="AE3717">
        <v>1</v>
      </c>
      <c r="AF3717">
        <v>30</v>
      </c>
      <c r="AG3717">
        <v>0</v>
      </c>
      <c r="AN3717">
        <v>1</v>
      </c>
      <c r="AO3717">
        <v>1</v>
      </c>
      <c r="AR3717" s="178">
        <v>17196</v>
      </c>
      <c r="AS3717" t="s">
        <v>1921</v>
      </c>
      <c r="AT3717">
        <v>0</v>
      </c>
      <c r="AU3717">
        <v>0</v>
      </c>
      <c r="AV3717">
        <v>890480123</v>
      </c>
      <c r="AW3717" t="s">
        <v>1920</v>
      </c>
      <c r="AX3717">
        <v>5</v>
      </c>
      <c r="BC3717">
        <v>2</v>
      </c>
      <c r="BD3717">
        <v>7</v>
      </c>
      <c r="BE3717">
        <v>2</v>
      </c>
    </row>
    <row r="3718" spans="1:57" x14ac:dyDescent="0.25">
      <c r="A3718" s="179">
        <f t="shared" si="58"/>
        <v>0</v>
      </c>
      <c r="B3718" t="s">
        <v>1923</v>
      </c>
      <c r="C3718">
        <v>73110028</v>
      </c>
      <c r="D3718">
        <v>144105</v>
      </c>
      <c r="E3718">
        <v>4</v>
      </c>
      <c r="F3718">
        <v>550008669</v>
      </c>
      <c r="G3718" s="180">
        <v>42413</v>
      </c>
      <c r="H3718" s="180">
        <v>45260</v>
      </c>
      <c r="I3718">
        <v>0</v>
      </c>
      <c r="J3718">
        <v>1</v>
      </c>
      <c r="K3718">
        <v>4</v>
      </c>
      <c r="L3718">
        <v>30</v>
      </c>
      <c r="M3718">
        <v>2</v>
      </c>
      <c r="N3718" s="170">
        <v>22490513</v>
      </c>
      <c r="O3718" s="170">
        <v>24960000</v>
      </c>
      <c r="P3718" s="178">
        <v>7876</v>
      </c>
      <c r="Q3718" s="178">
        <v>303</v>
      </c>
      <c r="R3718" s="178">
        <v>7238</v>
      </c>
      <c r="S3718">
        <v>0</v>
      </c>
      <c r="T3718">
        <v>0</v>
      </c>
      <c r="U3718">
        <v>0</v>
      </c>
      <c r="W3718">
        <v>0</v>
      </c>
      <c r="X3718">
        <v>0</v>
      </c>
      <c r="Y3718">
        <v>0</v>
      </c>
      <c r="AB3718" s="180">
        <v>44285</v>
      </c>
      <c r="AC3718">
        <v>1</v>
      </c>
      <c r="AD3718" t="s">
        <v>1922</v>
      </c>
      <c r="AE3718">
        <v>1</v>
      </c>
      <c r="AF3718">
        <v>30</v>
      </c>
      <c r="AG3718">
        <v>0</v>
      </c>
      <c r="AN3718">
        <v>1</v>
      </c>
      <c r="AO3718">
        <v>1</v>
      </c>
      <c r="AR3718" s="178">
        <v>14321</v>
      </c>
      <c r="AS3718" t="s">
        <v>1921</v>
      </c>
      <c r="AT3718">
        <v>0</v>
      </c>
      <c r="AU3718">
        <v>0</v>
      </c>
      <c r="AV3718">
        <v>890480123</v>
      </c>
      <c r="AW3718" t="s">
        <v>1920</v>
      </c>
      <c r="AX3718">
        <v>5</v>
      </c>
      <c r="BC3718">
        <v>2</v>
      </c>
      <c r="BD3718">
        <v>7</v>
      </c>
      <c r="BE3718">
        <v>2</v>
      </c>
    </row>
    <row r="3719" spans="1:57" x14ac:dyDescent="0.25">
      <c r="A3719" s="179">
        <f t="shared" si="58"/>
        <v>0</v>
      </c>
      <c r="B3719" t="s">
        <v>1923</v>
      </c>
      <c r="C3719">
        <v>73110028</v>
      </c>
      <c r="D3719">
        <v>144105</v>
      </c>
      <c r="E3719">
        <v>4</v>
      </c>
      <c r="F3719">
        <v>550008680</v>
      </c>
      <c r="G3719" s="180">
        <v>42419</v>
      </c>
      <c r="H3719" s="180">
        <v>45260</v>
      </c>
      <c r="I3719">
        <v>0</v>
      </c>
      <c r="J3719">
        <v>1</v>
      </c>
      <c r="K3719">
        <v>4</v>
      </c>
      <c r="L3719">
        <v>30</v>
      </c>
      <c r="M3719">
        <v>2</v>
      </c>
      <c r="N3719" s="170">
        <v>22490513</v>
      </c>
      <c r="O3719" s="170">
        <v>24960000</v>
      </c>
      <c r="P3719" s="178">
        <v>13601</v>
      </c>
      <c r="Q3719" s="178">
        <v>523</v>
      </c>
      <c r="R3719" s="178">
        <v>12499</v>
      </c>
      <c r="S3719">
        <v>0</v>
      </c>
      <c r="T3719">
        <v>0</v>
      </c>
      <c r="U3719">
        <v>0</v>
      </c>
      <c r="W3719">
        <v>0</v>
      </c>
      <c r="X3719">
        <v>0</v>
      </c>
      <c r="Y3719">
        <v>0</v>
      </c>
      <c r="AB3719" s="180">
        <v>44285</v>
      </c>
      <c r="AC3719">
        <v>1</v>
      </c>
      <c r="AD3719" t="s">
        <v>1922</v>
      </c>
      <c r="AE3719">
        <v>1</v>
      </c>
      <c r="AF3719">
        <v>30</v>
      </c>
      <c r="AG3719">
        <v>0</v>
      </c>
      <c r="AN3719">
        <v>1</v>
      </c>
      <c r="AO3719">
        <v>1</v>
      </c>
      <c r="AR3719" s="178">
        <v>24730</v>
      </c>
      <c r="AS3719" t="s">
        <v>1921</v>
      </c>
      <c r="AT3719">
        <v>0</v>
      </c>
      <c r="AU3719">
        <v>0</v>
      </c>
      <c r="AV3719">
        <v>890480123</v>
      </c>
      <c r="AW3719" t="s">
        <v>1920</v>
      </c>
      <c r="AX3719">
        <v>5</v>
      </c>
      <c r="BC3719">
        <v>2</v>
      </c>
      <c r="BD3719">
        <v>7</v>
      </c>
      <c r="BE3719">
        <v>2</v>
      </c>
    </row>
    <row r="3720" spans="1:57" x14ac:dyDescent="0.25">
      <c r="A3720" s="179">
        <f t="shared" si="58"/>
        <v>0</v>
      </c>
      <c r="B3720" t="s">
        <v>1923</v>
      </c>
      <c r="C3720">
        <v>73110028</v>
      </c>
      <c r="D3720">
        <v>144105</v>
      </c>
      <c r="E3720">
        <v>4</v>
      </c>
      <c r="F3720">
        <v>550008690</v>
      </c>
      <c r="G3720" s="180">
        <v>42420</v>
      </c>
      <c r="H3720" s="180">
        <v>45260</v>
      </c>
      <c r="I3720">
        <v>0</v>
      </c>
      <c r="J3720">
        <v>1</v>
      </c>
      <c r="K3720">
        <v>4</v>
      </c>
      <c r="L3720">
        <v>30</v>
      </c>
      <c r="M3720">
        <v>2</v>
      </c>
      <c r="N3720" s="170">
        <v>22490513</v>
      </c>
      <c r="O3720" s="170">
        <v>24960000</v>
      </c>
      <c r="P3720" s="178">
        <v>9662</v>
      </c>
      <c r="Q3720" s="178">
        <v>371</v>
      </c>
      <c r="R3720" s="178">
        <v>8881</v>
      </c>
      <c r="S3720">
        <v>0</v>
      </c>
      <c r="T3720">
        <v>0</v>
      </c>
      <c r="U3720">
        <v>0</v>
      </c>
      <c r="W3720">
        <v>0</v>
      </c>
      <c r="X3720">
        <v>0</v>
      </c>
      <c r="Y3720">
        <v>0</v>
      </c>
      <c r="AB3720" s="180">
        <v>44285</v>
      </c>
      <c r="AC3720">
        <v>1</v>
      </c>
      <c r="AD3720" t="s">
        <v>1922</v>
      </c>
      <c r="AE3720">
        <v>1</v>
      </c>
      <c r="AF3720">
        <v>30</v>
      </c>
      <c r="AG3720">
        <v>0</v>
      </c>
      <c r="AN3720">
        <v>1</v>
      </c>
      <c r="AO3720">
        <v>1</v>
      </c>
      <c r="AR3720" s="178">
        <v>17572</v>
      </c>
      <c r="AS3720" t="s">
        <v>1921</v>
      </c>
      <c r="AT3720">
        <v>0</v>
      </c>
      <c r="AU3720">
        <v>0</v>
      </c>
      <c r="AV3720">
        <v>890480123</v>
      </c>
      <c r="AW3720" t="s">
        <v>1920</v>
      </c>
      <c r="AX3720">
        <v>5</v>
      </c>
      <c r="BC3720">
        <v>2</v>
      </c>
      <c r="BD3720">
        <v>7</v>
      </c>
      <c r="BE3720">
        <v>2</v>
      </c>
    </row>
    <row r="3721" spans="1:57" x14ac:dyDescent="0.25">
      <c r="A3721" s="179">
        <f t="shared" si="58"/>
        <v>0</v>
      </c>
      <c r="B3721" t="s">
        <v>1923</v>
      </c>
      <c r="C3721">
        <v>73110028</v>
      </c>
      <c r="D3721">
        <v>144105</v>
      </c>
      <c r="E3721">
        <v>4</v>
      </c>
      <c r="F3721">
        <v>550008980</v>
      </c>
      <c r="G3721" s="180">
        <v>42448</v>
      </c>
      <c r="H3721" s="180">
        <v>45260</v>
      </c>
      <c r="I3721">
        <v>0</v>
      </c>
      <c r="J3721">
        <v>1</v>
      </c>
      <c r="K3721">
        <v>4</v>
      </c>
      <c r="L3721">
        <v>30</v>
      </c>
      <c r="M3721">
        <v>2</v>
      </c>
      <c r="N3721" s="170">
        <v>22490513</v>
      </c>
      <c r="O3721" s="170">
        <v>24960000</v>
      </c>
      <c r="P3721" s="178">
        <v>13094</v>
      </c>
      <c r="Q3721" s="178">
        <v>503</v>
      </c>
      <c r="R3721" s="178">
        <v>12035</v>
      </c>
      <c r="S3721">
        <v>0</v>
      </c>
      <c r="T3721">
        <v>0</v>
      </c>
      <c r="U3721">
        <v>0</v>
      </c>
      <c r="W3721">
        <v>0</v>
      </c>
      <c r="X3721">
        <v>0</v>
      </c>
      <c r="Y3721">
        <v>0</v>
      </c>
      <c r="AB3721" s="180">
        <v>44285</v>
      </c>
      <c r="AC3721">
        <v>1</v>
      </c>
      <c r="AD3721" t="s">
        <v>1922</v>
      </c>
      <c r="AE3721">
        <v>1</v>
      </c>
      <c r="AF3721">
        <v>30</v>
      </c>
      <c r="AG3721">
        <v>0</v>
      </c>
      <c r="AN3721">
        <v>1</v>
      </c>
      <c r="AO3721">
        <v>1</v>
      </c>
      <c r="AR3721" s="178">
        <v>23812</v>
      </c>
      <c r="AS3721" t="s">
        <v>1921</v>
      </c>
      <c r="AT3721">
        <v>0</v>
      </c>
      <c r="AU3721">
        <v>0</v>
      </c>
      <c r="AV3721">
        <v>890480123</v>
      </c>
      <c r="AW3721" t="s">
        <v>1920</v>
      </c>
      <c r="AX3721">
        <v>5</v>
      </c>
      <c r="BC3721">
        <v>2</v>
      </c>
      <c r="BD3721">
        <v>7</v>
      </c>
      <c r="BE3721">
        <v>2</v>
      </c>
    </row>
    <row r="3722" spans="1:57" x14ac:dyDescent="0.25">
      <c r="A3722" s="179">
        <f t="shared" si="58"/>
        <v>0</v>
      </c>
      <c r="B3722" t="s">
        <v>1923</v>
      </c>
      <c r="C3722">
        <v>73110028</v>
      </c>
      <c r="D3722">
        <v>144105</v>
      </c>
      <c r="E3722">
        <v>4</v>
      </c>
      <c r="F3722">
        <v>550009003</v>
      </c>
      <c r="G3722" s="180">
        <v>42452</v>
      </c>
      <c r="H3722" s="180">
        <v>45260</v>
      </c>
      <c r="I3722">
        <v>0</v>
      </c>
      <c r="J3722">
        <v>1</v>
      </c>
      <c r="K3722">
        <v>4</v>
      </c>
      <c r="L3722">
        <v>30</v>
      </c>
      <c r="M3722">
        <v>2</v>
      </c>
      <c r="N3722" s="170">
        <v>22490513</v>
      </c>
      <c r="O3722" s="170">
        <v>24960000</v>
      </c>
      <c r="P3722" s="178">
        <v>5658</v>
      </c>
      <c r="Q3722" s="178">
        <v>218</v>
      </c>
      <c r="R3722" s="178">
        <v>5187</v>
      </c>
      <c r="S3722">
        <v>0</v>
      </c>
      <c r="T3722">
        <v>0</v>
      </c>
      <c r="U3722">
        <v>0</v>
      </c>
      <c r="W3722">
        <v>0</v>
      </c>
      <c r="X3722">
        <v>0</v>
      </c>
      <c r="Y3722">
        <v>0</v>
      </c>
      <c r="AB3722" s="180">
        <v>44285</v>
      </c>
      <c r="AC3722">
        <v>1</v>
      </c>
      <c r="AD3722" t="s">
        <v>1922</v>
      </c>
      <c r="AE3722">
        <v>1</v>
      </c>
      <c r="AF3722">
        <v>30</v>
      </c>
      <c r="AG3722">
        <v>0</v>
      </c>
      <c r="AN3722">
        <v>1</v>
      </c>
      <c r="AO3722">
        <v>1</v>
      </c>
      <c r="AR3722" s="178">
        <v>10263</v>
      </c>
      <c r="AS3722" t="s">
        <v>1921</v>
      </c>
      <c r="AT3722">
        <v>0</v>
      </c>
      <c r="AU3722">
        <v>0</v>
      </c>
      <c r="AV3722">
        <v>890480123</v>
      </c>
      <c r="AW3722" t="s">
        <v>1920</v>
      </c>
      <c r="AX3722">
        <v>5</v>
      </c>
      <c r="BC3722">
        <v>2</v>
      </c>
      <c r="BD3722">
        <v>7</v>
      </c>
      <c r="BE3722">
        <v>2</v>
      </c>
    </row>
    <row r="3723" spans="1:57" x14ac:dyDescent="0.25">
      <c r="A3723" s="179">
        <f t="shared" si="58"/>
        <v>0</v>
      </c>
      <c r="B3723" t="s">
        <v>1923</v>
      </c>
      <c r="C3723">
        <v>73110028</v>
      </c>
      <c r="D3723">
        <v>144105</v>
      </c>
      <c r="E3723">
        <v>4</v>
      </c>
      <c r="F3723">
        <v>550009008</v>
      </c>
      <c r="G3723" s="180">
        <v>42453</v>
      </c>
      <c r="H3723" s="180">
        <v>45260</v>
      </c>
      <c r="I3723">
        <v>0</v>
      </c>
      <c r="J3723">
        <v>1</v>
      </c>
      <c r="K3723">
        <v>4</v>
      </c>
      <c r="L3723">
        <v>30</v>
      </c>
      <c r="M3723">
        <v>2</v>
      </c>
      <c r="N3723" s="170">
        <v>22490513</v>
      </c>
      <c r="O3723" s="170">
        <v>24960000</v>
      </c>
      <c r="P3723" s="178">
        <v>6696</v>
      </c>
      <c r="Q3723" s="178">
        <v>257</v>
      </c>
      <c r="R3723" s="178">
        <v>6155</v>
      </c>
      <c r="S3723">
        <v>0</v>
      </c>
      <c r="T3723">
        <v>0</v>
      </c>
      <c r="U3723">
        <v>0</v>
      </c>
      <c r="W3723">
        <v>0</v>
      </c>
      <c r="X3723">
        <v>0</v>
      </c>
      <c r="Y3723">
        <v>0</v>
      </c>
      <c r="AB3723" s="180">
        <v>44285</v>
      </c>
      <c r="AC3723">
        <v>1</v>
      </c>
      <c r="AD3723" t="s">
        <v>1922</v>
      </c>
      <c r="AE3723">
        <v>1</v>
      </c>
      <c r="AF3723">
        <v>30</v>
      </c>
      <c r="AG3723">
        <v>0</v>
      </c>
      <c r="AN3723">
        <v>1</v>
      </c>
      <c r="AO3723">
        <v>1</v>
      </c>
      <c r="AR3723" s="178">
        <v>12178</v>
      </c>
      <c r="AS3723" t="s">
        <v>1921</v>
      </c>
      <c r="AT3723">
        <v>0</v>
      </c>
      <c r="AU3723">
        <v>0</v>
      </c>
      <c r="AV3723">
        <v>890480123</v>
      </c>
      <c r="AW3723" t="s">
        <v>1920</v>
      </c>
      <c r="AX3723">
        <v>5</v>
      </c>
      <c r="BC3723">
        <v>2</v>
      </c>
      <c r="BD3723">
        <v>7</v>
      </c>
      <c r="BE3723">
        <v>2</v>
      </c>
    </row>
    <row r="3724" spans="1:57" x14ac:dyDescent="0.25">
      <c r="A3724" s="179">
        <f t="shared" si="58"/>
        <v>0</v>
      </c>
      <c r="B3724" t="s">
        <v>1923</v>
      </c>
      <c r="C3724">
        <v>73110028</v>
      </c>
      <c r="D3724">
        <v>144105</v>
      </c>
      <c r="E3724">
        <v>4</v>
      </c>
      <c r="F3724">
        <v>550009010</v>
      </c>
      <c r="G3724" s="180">
        <v>42453</v>
      </c>
      <c r="H3724" s="180">
        <v>45260</v>
      </c>
      <c r="I3724">
        <v>0</v>
      </c>
      <c r="J3724">
        <v>1</v>
      </c>
      <c r="K3724">
        <v>4</v>
      </c>
      <c r="L3724">
        <v>30</v>
      </c>
      <c r="M3724">
        <v>2</v>
      </c>
      <c r="N3724" s="170">
        <v>22490513</v>
      </c>
      <c r="O3724" s="170">
        <v>24960000</v>
      </c>
      <c r="P3724" s="178">
        <v>15846</v>
      </c>
      <c r="Q3724" s="178">
        <v>609</v>
      </c>
      <c r="R3724" s="178">
        <v>14552</v>
      </c>
      <c r="S3724">
        <v>0</v>
      </c>
      <c r="T3724">
        <v>0</v>
      </c>
      <c r="U3724">
        <v>0</v>
      </c>
      <c r="W3724">
        <v>0</v>
      </c>
      <c r="X3724">
        <v>0</v>
      </c>
      <c r="Y3724">
        <v>0</v>
      </c>
      <c r="AB3724" s="180">
        <v>44285</v>
      </c>
      <c r="AC3724">
        <v>1</v>
      </c>
      <c r="AD3724" t="s">
        <v>1922</v>
      </c>
      <c r="AE3724">
        <v>1</v>
      </c>
      <c r="AF3724">
        <v>30</v>
      </c>
      <c r="AG3724">
        <v>0</v>
      </c>
      <c r="AN3724">
        <v>1</v>
      </c>
      <c r="AO3724">
        <v>1</v>
      </c>
      <c r="AR3724" s="178">
        <v>28792</v>
      </c>
      <c r="AS3724" t="s">
        <v>1921</v>
      </c>
      <c r="AT3724">
        <v>0</v>
      </c>
      <c r="AU3724">
        <v>0</v>
      </c>
      <c r="AV3724">
        <v>890480123</v>
      </c>
      <c r="AW3724" t="s">
        <v>1920</v>
      </c>
      <c r="AX3724">
        <v>5</v>
      </c>
      <c r="BC3724">
        <v>2</v>
      </c>
      <c r="BD3724">
        <v>7</v>
      </c>
      <c r="BE3724">
        <v>2</v>
      </c>
    </row>
    <row r="3725" spans="1:57" x14ac:dyDescent="0.25">
      <c r="A3725" s="179">
        <f t="shared" si="58"/>
        <v>0</v>
      </c>
      <c r="B3725" t="s">
        <v>1923</v>
      </c>
      <c r="C3725">
        <v>73110028</v>
      </c>
      <c r="D3725">
        <v>144105</v>
      </c>
      <c r="E3725">
        <v>4</v>
      </c>
      <c r="F3725">
        <v>550009012</v>
      </c>
      <c r="G3725" s="180">
        <v>42453</v>
      </c>
      <c r="H3725" s="180">
        <v>45260</v>
      </c>
      <c r="I3725">
        <v>0</v>
      </c>
      <c r="J3725">
        <v>1</v>
      </c>
      <c r="K3725">
        <v>4</v>
      </c>
      <c r="L3725">
        <v>30</v>
      </c>
      <c r="M3725">
        <v>2</v>
      </c>
      <c r="N3725" s="170">
        <v>22490513</v>
      </c>
      <c r="O3725" s="170">
        <v>24960000</v>
      </c>
      <c r="P3725" s="178">
        <v>15019</v>
      </c>
      <c r="Q3725" s="178">
        <v>577</v>
      </c>
      <c r="R3725" s="178">
        <v>13803</v>
      </c>
      <c r="S3725">
        <v>0</v>
      </c>
      <c r="T3725">
        <v>0</v>
      </c>
      <c r="U3725">
        <v>0</v>
      </c>
      <c r="W3725">
        <v>0</v>
      </c>
      <c r="X3725">
        <v>0</v>
      </c>
      <c r="Y3725">
        <v>0</v>
      </c>
      <c r="AB3725" s="180">
        <v>44285</v>
      </c>
      <c r="AC3725">
        <v>1</v>
      </c>
      <c r="AD3725" t="s">
        <v>1922</v>
      </c>
      <c r="AE3725">
        <v>1</v>
      </c>
      <c r="AF3725">
        <v>30</v>
      </c>
      <c r="AG3725">
        <v>0</v>
      </c>
      <c r="AN3725">
        <v>1</v>
      </c>
      <c r="AO3725">
        <v>1</v>
      </c>
      <c r="AR3725" s="178">
        <v>27310</v>
      </c>
      <c r="AS3725" t="s">
        <v>1921</v>
      </c>
      <c r="AT3725">
        <v>0</v>
      </c>
      <c r="AU3725">
        <v>0</v>
      </c>
      <c r="AV3725">
        <v>890480123</v>
      </c>
      <c r="AW3725" t="s">
        <v>1920</v>
      </c>
      <c r="AX3725">
        <v>5</v>
      </c>
      <c r="BC3725">
        <v>2</v>
      </c>
      <c r="BD3725">
        <v>7</v>
      </c>
      <c r="BE3725">
        <v>2</v>
      </c>
    </row>
    <row r="3726" spans="1:57" x14ac:dyDescent="0.25">
      <c r="A3726" s="179">
        <f t="shared" si="58"/>
        <v>0</v>
      </c>
      <c r="B3726" t="s">
        <v>1923</v>
      </c>
      <c r="C3726">
        <v>73110028</v>
      </c>
      <c r="D3726">
        <v>144105</v>
      </c>
      <c r="E3726">
        <v>4</v>
      </c>
      <c r="F3726">
        <v>550009018</v>
      </c>
      <c r="G3726" s="180">
        <v>42455</v>
      </c>
      <c r="H3726" s="180">
        <v>45260</v>
      </c>
      <c r="I3726">
        <v>0</v>
      </c>
      <c r="J3726">
        <v>1</v>
      </c>
      <c r="K3726">
        <v>4</v>
      </c>
      <c r="L3726">
        <v>30</v>
      </c>
      <c r="M3726">
        <v>2</v>
      </c>
      <c r="N3726" s="170">
        <v>22490513</v>
      </c>
      <c r="O3726" s="170">
        <v>24960000</v>
      </c>
      <c r="P3726" s="178">
        <v>9053</v>
      </c>
      <c r="Q3726" s="178">
        <v>348</v>
      </c>
      <c r="R3726" s="178">
        <v>8309</v>
      </c>
      <c r="S3726">
        <v>0</v>
      </c>
      <c r="T3726">
        <v>0</v>
      </c>
      <c r="U3726">
        <v>0</v>
      </c>
      <c r="W3726">
        <v>0</v>
      </c>
      <c r="X3726">
        <v>0</v>
      </c>
      <c r="Y3726">
        <v>0</v>
      </c>
      <c r="AB3726" s="180">
        <v>44285</v>
      </c>
      <c r="AC3726">
        <v>1</v>
      </c>
      <c r="AD3726" t="s">
        <v>1922</v>
      </c>
      <c r="AE3726">
        <v>1</v>
      </c>
      <c r="AF3726">
        <v>30</v>
      </c>
      <c r="AG3726">
        <v>0</v>
      </c>
      <c r="AN3726">
        <v>1</v>
      </c>
      <c r="AO3726">
        <v>1</v>
      </c>
      <c r="AR3726" s="178">
        <v>16440</v>
      </c>
      <c r="AS3726" t="s">
        <v>1921</v>
      </c>
      <c r="AT3726">
        <v>0</v>
      </c>
      <c r="AU3726">
        <v>0</v>
      </c>
      <c r="AV3726">
        <v>890480123</v>
      </c>
      <c r="AW3726" t="s">
        <v>1920</v>
      </c>
      <c r="AX3726">
        <v>5</v>
      </c>
      <c r="BC3726">
        <v>2</v>
      </c>
      <c r="BD3726">
        <v>7</v>
      </c>
      <c r="BE3726">
        <v>2</v>
      </c>
    </row>
    <row r="3727" spans="1:57" x14ac:dyDescent="0.25">
      <c r="A3727" s="179">
        <f t="shared" si="58"/>
        <v>0</v>
      </c>
      <c r="B3727" t="s">
        <v>1923</v>
      </c>
      <c r="C3727">
        <v>73110028</v>
      </c>
      <c r="D3727">
        <v>144105</v>
      </c>
      <c r="E3727">
        <v>4</v>
      </c>
      <c r="F3727">
        <v>550009316</v>
      </c>
      <c r="G3727" s="180">
        <v>42473</v>
      </c>
      <c r="H3727" s="180">
        <v>45260</v>
      </c>
      <c r="I3727">
        <v>0</v>
      </c>
      <c r="J3727">
        <v>1</v>
      </c>
      <c r="K3727">
        <v>4</v>
      </c>
      <c r="L3727">
        <v>30</v>
      </c>
      <c r="M3727">
        <v>2</v>
      </c>
      <c r="N3727" s="170">
        <v>22490513</v>
      </c>
      <c r="O3727" s="170">
        <v>24960000</v>
      </c>
      <c r="P3727" s="178">
        <v>22598</v>
      </c>
      <c r="Q3727" s="178">
        <v>869</v>
      </c>
      <c r="R3727" s="178">
        <v>20757</v>
      </c>
      <c r="S3727">
        <v>0</v>
      </c>
      <c r="T3727">
        <v>0</v>
      </c>
      <c r="U3727">
        <v>0</v>
      </c>
      <c r="W3727">
        <v>0</v>
      </c>
      <c r="X3727">
        <v>0</v>
      </c>
      <c r="Y3727">
        <v>0</v>
      </c>
      <c r="AB3727" s="180">
        <v>44285</v>
      </c>
      <c r="AC3727">
        <v>1</v>
      </c>
      <c r="AD3727" t="s">
        <v>1922</v>
      </c>
      <c r="AE3727">
        <v>1</v>
      </c>
      <c r="AF3727">
        <v>30</v>
      </c>
      <c r="AG3727">
        <v>0</v>
      </c>
      <c r="AN3727">
        <v>1</v>
      </c>
      <c r="AO3727">
        <v>1</v>
      </c>
      <c r="AR3727" s="178">
        <v>41069</v>
      </c>
      <c r="AS3727" t="s">
        <v>1921</v>
      </c>
      <c r="AT3727">
        <v>0</v>
      </c>
      <c r="AU3727">
        <v>0</v>
      </c>
      <c r="AV3727">
        <v>890480123</v>
      </c>
      <c r="AW3727" t="s">
        <v>1920</v>
      </c>
      <c r="AX3727">
        <v>5</v>
      </c>
      <c r="BC3727">
        <v>2</v>
      </c>
      <c r="BD3727">
        <v>7</v>
      </c>
      <c r="BE3727">
        <v>2</v>
      </c>
    </row>
    <row r="3728" spans="1:57" x14ac:dyDescent="0.25">
      <c r="A3728" s="179">
        <f t="shared" si="58"/>
        <v>0</v>
      </c>
      <c r="B3728" t="s">
        <v>1923</v>
      </c>
      <c r="C3728">
        <v>73110028</v>
      </c>
      <c r="D3728">
        <v>144105</v>
      </c>
      <c r="E3728">
        <v>4</v>
      </c>
      <c r="F3728">
        <v>550009399</v>
      </c>
      <c r="G3728" s="180">
        <v>42482</v>
      </c>
      <c r="H3728" s="180">
        <v>45260</v>
      </c>
      <c r="I3728">
        <v>0</v>
      </c>
      <c r="J3728">
        <v>1</v>
      </c>
      <c r="K3728">
        <v>4</v>
      </c>
      <c r="L3728">
        <v>30</v>
      </c>
      <c r="M3728">
        <v>2</v>
      </c>
      <c r="N3728" s="170">
        <v>22490513</v>
      </c>
      <c r="O3728" s="170">
        <v>24960000</v>
      </c>
      <c r="P3728" s="178">
        <v>21755</v>
      </c>
      <c r="Q3728" s="178">
        <v>836</v>
      </c>
      <c r="R3728" s="178">
        <v>19994</v>
      </c>
      <c r="S3728">
        <v>0</v>
      </c>
      <c r="T3728">
        <v>0</v>
      </c>
      <c r="U3728">
        <v>0</v>
      </c>
      <c r="W3728">
        <v>0</v>
      </c>
      <c r="X3728">
        <v>0</v>
      </c>
      <c r="Y3728">
        <v>0</v>
      </c>
      <c r="AB3728" s="180">
        <v>44285</v>
      </c>
      <c r="AC3728">
        <v>1</v>
      </c>
      <c r="AD3728" t="s">
        <v>1922</v>
      </c>
      <c r="AE3728">
        <v>1</v>
      </c>
      <c r="AF3728">
        <v>30</v>
      </c>
      <c r="AG3728">
        <v>0</v>
      </c>
      <c r="AN3728">
        <v>1</v>
      </c>
      <c r="AO3728">
        <v>1</v>
      </c>
      <c r="AR3728" s="178">
        <v>39560</v>
      </c>
      <c r="AS3728" t="s">
        <v>1921</v>
      </c>
      <c r="AT3728">
        <v>0</v>
      </c>
      <c r="AU3728">
        <v>0</v>
      </c>
      <c r="AV3728">
        <v>890480123</v>
      </c>
      <c r="AW3728" t="s">
        <v>1920</v>
      </c>
      <c r="AX3728">
        <v>5</v>
      </c>
      <c r="BC3728">
        <v>2</v>
      </c>
      <c r="BD3728">
        <v>7</v>
      </c>
      <c r="BE3728">
        <v>2</v>
      </c>
    </row>
    <row r="3729" spans="1:57" x14ac:dyDescent="0.25">
      <c r="A3729" s="179">
        <f t="shared" si="58"/>
        <v>0</v>
      </c>
      <c r="B3729" t="s">
        <v>1923</v>
      </c>
      <c r="C3729">
        <v>73110028</v>
      </c>
      <c r="D3729">
        <v>144105</v>
      </c>
      <c r="E3729">
        <v>4</v>
      </c>
      <c r="F3729">
        <v>550009509</v>
      </c>
      <c r="G3729" s="180">
        <v>42495</v>
      </c>
      <c r="H3729" s="180">
        <v>45260</v>
      </c>
      <c r="I3729">
        <v>0</v>
      </c>
      <c r="J3729">
        <v>1</v>
      </c>
      <c r="K3729">
        <v>4</v>
      </c>
      <c r="L3729">
        <v>30</v>
      </c>
      <c r="M3729">
        <v>2</v>
      </c>
      <c r="N3729" s="170">
        <v>22490513</v>
      </c>
      <c r="O3729" s="170">
        <v>24960000</v>
      </c>
      <c r="P3729" s="178">
        <v>16404</v>
      </c>
      <c r="Q3729" s="178">
        <v>631</v>
      </c>
      <c r="R3729" s="178">
        <v>15072</v>
      </c>
      <c r="S3729">
        <v>0</v>
      </c>
      <c r="T3729">
        <v>0</v>
      </c>
      <c r="U3729">
        <v>0</v>
      </c>
      <c r="W3729">
        <v>0</v>
      </c>
      <c r="X3729">
        <v>0</v>
      </c>
      <c r="Y3729">
        <v>0</v>
      </c>
      <c r="AB3729" s="180">
        <v>44285</v>
      </c>
      <c r="AC3729">
        <v>1</v>
      </c>
      <c r="AD3729" t="s">
        <v>1922</v>
      </c>
      <c r="AE3729">
        <v>1</v>
      </c>
      <c r="AF3729">
        <v>30</v>
      </c>
      <c r="AG3729">
        <v>0</v>
      </c>
      <c r="AN3729">
        <v>1</v>
      </c>
      <c r="AO3729">
        <v>1</v>
      </c>
      <c r="AR3729" s="178">
        <v>29821</v>
      </c>
      <c r="AS3729" t="s">
        <v>1921</v>
      </c>
      <c r="AT3729">
        <v>0</v>
      </c>
      <c r="AU3729">
        <v>0</v>
      </c>
      <c r="AV3729">
        <v>890480123</v>
      </c>
      <c r="AW3729" t="s">
        <v>1920</v>
      </c>
      <c r="AX3729">
        <v>5</v>
      </c>
      <c r="BC3729">
        <v>2</v>
      </c>
      <c r="BD3729">
        <v>7</v>
      </c>
      <c r="BE3729">
        <v>2</v>
      </c>
    </row>
    <row r="3730" spans="1:57" x14ac:dyDescent="0.25">
      <c r="A3730" s="179">
        <f t="shared" si="58"/>
        <v>0</v>
      </c>
      <c r="B3730" t="s">
        <v>1923</v>
      </c>
      <c r="C3730">
        <v>73110028</v>
      </c>
      <c r="D3730">
        <v>144105</v>
      </c>
      <c r="E3730">
        <v>4</v>
      </c>
      <c r="F3730">
        <v>550009603</v>
      </c>
      <c r="G3730" s="180">
        <v>42503</v>
      </c>
      <c r="H3730" s="180">
        <v>45260</v>
      </c>
      <c r="I3730">
        <v>0</v>
      </c>
      <c r="J3730">
        <v>1</v>
      </c>
      <c r="K3730">
        <v>4</v>
      </c>
      <c r="L3730">
        <v>30</v>
      </c>
      <c r="M3730">
        <v>2</v>
      </c>
      <c r="N3730" s="170">
        <v>22490513</v>
      </c>
      <c r="O3730" s="170">
        <v>24960000</v>
      </c>
      <c r="P3730" s="178">
        <v>24227</v>
      </c>
      <c r="Q3730" s="178">
        <v>931</v>
      </c>
      <c r="R3730" s="178">
        <v>22257</v>
      </c>
      <c r="S3730">
        <v>0</v>
      </c>
      <c r="T3730">
        <v>0</v>
      </c>
      <c r="U3730">
        <v>0</v>
      </c>
      <c r="W3730">
        <v>0</v>
      </c>
      <c r="X3730">
        <v>0</v>
      </c>
      <c r="Y3730">
        <v>0</v>
      </c>
      <c r="AB3730" s="180">
        <v>44285</v>
      </c>
      <c r="AC3730">
        <v>1</v>
      </c>
      <c r="AD3730" t="s">
        <v>1922</v>
      </c>
      <c r="AE3730">
        <v>1</v>
      </c>
      <c r="AF3730">
        <v>30</v>
      </c>
      <c r="AG3730">
        <v>0</v>
      </c>
      <c r="AN3730">
        <v>1</v>
      </c>
      <c r="AO3730">
        <v>1</v>
      </c>
      <c r="AR3730" s="178">
        <v>44037</v>
      </c>
      <c r="AS3730" t="s">
        <v>1921</v>
      </c>
      <c r="AT3730">
        <v>0</v>
      </c>
      <c r="AU3730">
        <v>0</v>
      </c>
      <c r="AV3730">
        <v>890480123</v>
      </c>
      <c r="AW3730" t="s">
        <v>1920</v>
      </c>
      <c r="AX3730">
        <v>5</v>
      </c>
      <c r="BC3730">
        <v>2</v>
      </c>
      <c r="BD3730">
        <v>7</v>
      </c>
      <c r="BE3730">
        <v>2</v>
      </c>
    </row>
    <row r="3731" spans="1:57" x14ac:dyDescent="0.25">
      <c r="A3731" s="179">
        <f t="shared" si="58"/>
        <v>0</v>
      </c>
      <c r="B3731" t="s">
        <v>1923</v>
      </c>
      <c r="C3731">
        <v>73110028</v>
      </c>
      <c r="D3731">
        <v>144105</v>
      </c>
      <c r="E3731">
        <v>4</v>
      </c>
      <c r="F3731">
        <v>550010641</v>
      </c>
      <c r="G3731" s="180">
        <v>42570</v>
      </c>
      <c r="H3731" s="180">
        <v>45260</v>
      </c>
      <c r="I3731">
        <v>0</v>
      </c>
      <c r="J3731">
        <v>1</v>
      </c>
      <c r="K3731">
        <v>4</v>
      </c>
      <c r="L3731">
        <v>30</v>
      </c>
      <c r="M3731">
        <v>2</v>
      </c>
      <c r="N3731" s="170">
        <v>22490513</v>
      </c>
      <c r="O3731" s="170">
        <v>24960000</v>
      </c>
      <c r="P3731" s="178">
        <v>20964</v>
      </c>
      <c r="Q3731" s="178">
        <v>806</v>
      </c>
      <c r="R3731" s="178">
        <v>19254</v>
      </c>
      <c r="S3731">
        <v>0</v>
      </c>
      <c r="T3731">
        <v>0</v>
      </c>
      <c r="U3731">
        <v>0</v>
      </c>
      <c r="W3731">
        <v>0</v>
      </c>
      <c r="X3731">
        <v>0</v>
      </c>
      <c r="Y3731">
        <v>0</v>
      </c>
      <c r="AB3731" s="180">
        <v>44285</v>
      </c>
      <c r="AC3731">
        <v>1</v>
      </c>
      <c r="AD3731" t="s">
        <v>1922</v>
      </c>
      <c r="AE3731">
        <v>1</v>
      </c>
      <c r="AF3731">
        <v>30</v>
      </c>
      <c r="AG3731">
        <v>0</v>
      </c>
      <c r="AN3731">
        <v>1</v>
      </c>
      <c r="AO3731">
        <v>1</v>
      </c>
      <c r="AR3731" s="178">
        <v>38096</v>
      </c>
      <c r="AS3731" t="s">
        <v>1921</v>
      </c>
      <c r="AT3731">
        <v>0</v>
      </c>
      <c r="AU3731">
        <v>0</v>
      </c>
      <c r="AV3731">
        <v>890480123</v>
      </c>
      <c r="AW3731" t="s">
        <v>1920</v>
      </c>
      <c r="AX3731">
        <v>5</v>
      </c>
      <c r="BC3731">
        <v>2</v>
      </c>
      <c r="BD3731">
        <v>7</v>
      </c>
      <c r="BE3731">
        <v>2</v>
      </c>
    </row>
    <row r="3732" spans="1:57" x14ac:dyDescent="0.25">
      <c r="A3732" s="179">
        <f t="shared" si="58"/>
        <v>0</v>
      </c>
      <c r="B3732" t="s">
        <v>1923</v>
      </c>
      <c r="C3732">
        <v>73110028</v>
      </c>
      <c r="D3732">
        <v>144105</v>
      </c>
      <c r="E3732">
        <v>4</v>
      </c>
      <c r="F3732">
        <v>550010660</v>
      </c>
      <c r="G3732" s="180">
        <v>42571</v>
      </c>
      <c r="H3732" s="180">
        <v>45260</v>
      </c>
      <c r="I3732">
        <v>0</v>
      </c>
      <c r="J3732">
        <v>1</v>
      </c>
      <c r="K3732">
        <v>4</v>
      </c>
      <c r="L3732">
        <v>30</v>
      </c>
      <c r="M3732">
        <v>2</v>
      </c>
      <c r="N3732" s="170">
        <v>22490513</v>
      </c>
      <c r="O3732" s="170">
        <v>24960000</v>
      </c>
      <c r="P3732" s="178">
        <v>6169</v>
      </c>
      <c r="Q3732" s="178">
        <v>237</v>
      </c>
      <c r="R3732" s="178">
        <v>5670</v>
      </c>
      <c r="S3732">
        <v>0</v>
      </c>
      <c r="T3732">
        <v>0</v>
      </c>
      <c r="U3732">
        <v>0</v>
      </c>
      <c r="W3732">
        <v>0</v>
      </c>
      <c r="X3732">
        <v>0</v>
      </c>
      <c r="Y3732">
        <v>0</v>
      </c>
      <c r="AB3732" s="180">
        <v>44285</v>
      </c>
      <c r="AC3732">
        <v>1</v>
      </c>
      <c r="AD3732" t="s">
        <v>1922</v>
      </c>
      <c r="AE3732">
        <v>1</v>
      </c>
      <c r="AF3732">
        <v>30</v>
      </c>
      <c r="AG3732">
        <v>0</v>
      </c>
      <c r="AN3732">
        <v>1</v>
      </c>
      <c r="AO3732">
        <v>1</v>
      </c>
      <c r="AR3732" s="178">
        <v>11219</v>
      </c>
      <c r="AS3732" t="s">
        <v>1921</v>
      </c>
      <c r="AT3732">
        <v>0</v>
      </c>
      <c r="AU3732">
        <v>0</v>
      </c>
      <c r="AV3732">
        <v>890480123</v>
      </c>
      <c r="AW3732" t="s">
        <v>1920</v>
      </c>
      <c r="AX3732">
        <v>5</v>
      </c>
      <c r="BC3732">
        <v>2</v>
      </c>
      <c r="BD3732">
        <v>7</v>
      </c>
      <c r="BE3732">
        <v>2</v>
      </c>
    </row>
    <row r="3733" spans="1:57" x14ac:dyDescent="0.25">
      <c r="A3733" s="179">
        <f t="shared" si="58"/>
        <v>0</v>
      </c>
      <c r="B3733" t="s">
        <v>1923</v>
      </c>
      <c r="C3733">
        <v>73110028</v>
      </c>
      <c r="D3733">
        <v>144105</v>
      </c>
      <c r="E3733">
        <v>4</v>
      </c>
      <c r="F3733">
        <v>550010989</v>
      </c>
      <c r="G3733" s="180">
        <v>42585</v>
      </c>
      <c r="H3733" s="180">
        <v>45260</v>
      </c>
      <c r="I3733">
        <v>0</v>
      </c>
      <c r="J3733">
        <v>1</v>
      </c>
      <c r="K3733">
        <v>4</v>
      </c>
      <c r="L3733">
        <v>30</v>
      </c>
      <c r="M3733">
        <v>2</v>
      </c>
      <c r="N3733" s="170">
        <v>22490513</v>
      </c>
      <c r="O3733" s="170">
        <v>24960000</v>
      </c>
      <c r="P3733" s="178">
        <v>22075</v>
      </c>
      <c r="Q3733" s="178">
        <v>849</v>
      </c>
      <c r="R3733" s="178">
        <v>20285</v>
      </c>
      <c r="S3733">
        <v>0</v>
      </c>
      <c r="T3733">
        <v>0</v>
      </c>
      <c r="U3733">
        <v>0</v>
      </c>
      <c r="W3733">
        <v>0</v>
      </c>
      <c r="X3733">
        <v>0</v>
      </c>
      <c r="Y3733">
        <v>0</v>
      </c>
      <c r="AB3733" s="180">
        <v>44285</v>
      </c>
      <c r="AC3733">
        <v>1</v>
      </c>
      <c r="AD3733" t="s">
        <v>1922</v>
      </c>
      <c r="AE3733">
        <v>1</v>
      </c>
      <c r="AF3733">
        <v>30</v>
      </c>
      <c r="AG3733">
        <v>0</v>
      </c>
      <c r="AN3733">
        <v>1</v>
      </c>
      <c r="AO3733">
        <v>1</v>
      </c>
      <c r="AR3733" s="178">
        <v>40135</v>
      </c>
      <c r="AS3733" t="s">
        <v>1921</v>
      </c>
      <c r="AT3733">
        <v>0</v>
      </c>
      <c r="AU3733">
        <v>0</v>
      </c>
      <c r="AV3733">
        <v>890480123</v>
      </c>
      <c r="AW3733" t="s">
        <v>1920</v>
      </c>
      <c r="AX3733">
        <v>5</v>
      </c>
      <c r="BC3733">
        <v>2</v>
      </c>
      <c r="BD3733">
        <v>7</v>
      </c>
      <c r="BE3733">
        <v>2</v>
      </c>
    </row>
    <row r="3734" spans="1:57" x14ac:dyDescent="0.25">
      <c r="A3734" s="179">
        <f t="shared" si="58"/>
        <v>0</v>
      </c>
      <c r="B3734" t="s">
        <v>1923</v>
      </c>
      <c r="C3734">
        <v>73110028</v>
      </c>
      <c r="D3734">
        <v>144105</v>
      </c>
      <c r="E3734">
        <v>4</v>
      </c>
      <c r="F3734">
        <v>550011105</v>
      </c>
      <c r="G3734" s="180">
        <v>42593</v>
      </c>
      <c r="H3734" s="180">
        <v>45260</v>
      </c>
      <c r="I3734">
        <v>0</v>
      </c>
      <c r="J3734">
        <v>1</v>
      </c>
      <c r="K3734">
        <v>4</v>
      </c>
      <c r="L3734">
        <v>30</v>
      </c>
      <c r="M3734">
        <v>2</v>
      </c>
      <c r="N3734" s="170">
        <v>22490513</v>
      </c>
      <c r="O3734" s="170">
        <v>24960000</v>
      </c>
      <c r="P3734" s="178">
        <v>5116</v>
      </c>
      <c r="Q3734" s="178">
        <v>197</v>
      </c>
      <c r="R3734" s="178">
        <v>4699</v>
      </c>
      <c r="S3734">
        <v>0</v>
      </c>
      <c r="T3734">
        <v>0</v>
      </c>
      <c r="U3734">
        <v>0</v>
      </c>
      <c r="W3734">
        <v>0</v>
      </c>
      <c r="X3734">
        <v>0</v>
      </c>
      <c r="Y3734">
        <v>0</v>
      </c>
      <c r="AB3734" s="180">
        <v>44285</v>
      </c>
      <c r="AC3734">
        <v>1</v>
      </c>
      <c r="AD3734" t="s">
        <v>1922</v>
      </c>
      <c r="AE3734">
        <v>1</v>
      </c>
      <c r="AF3734">
        <v>30</v>
      </c>
      <c r="AG3734">
        <v>0</v>
      </c>
      <c r="AN3734">
        <v>1</v>
      </c>
      <c r="AO3734">
        <v>1</v>
      </c>
      <c r="AR3734" s="178">
        <v>9297</v>
      </c>
      <c r="AS3734" t="s">
        <v>1921</v>
      </c>
      <c r="AT3734">
        <v>0</v>
      </c>
      <c r="AU3734">
        <v>0</v>
      </c>
      <c r="AV3734">
        <v>890480123</v>
      </c>
      <c r="AW3734" t="s">
        <v>1920</v>
      </c>
      <c r="AX3734">
        <v>5</v>
      </c>
      <c r="BC3734">
        <v>2</v>
      </c>
      <c r="BD3734">
        <v>7</v>
      </c>
      <c r="BE3734">
        <v>2</v>
      </c>
    </row>
    <row r="3735" spans="1:57" x14ac:dyDescent="0.25">
      <c r="A3735" s="179">
        <f t="shared" si="58"/>
        <v>0</v>
      </c>
      <c r="B3735" t="s">
        <v>1923</v>
      </c>
      <c r="C3735">
        <v>73110028</v>
      </c>
      <c r="D3735">
        <v>144105</v>
      </c>
      <c r="E3735">
        <v>4</v>
      </c>
      <c r="F3735">
        <v>550011229</v>
      </c>
      <c r="G3735" s="180">
        <v>42602</v>
      </c>
      <c r="H3735" s="180">
        <v>45260</v>
      </c>
      <c r="I3735">
        <v>0</v>
      </c>
      <c r="J3735">
        <v>1</v>
      </c>
      <c r="K3735">
        <v>4</v>
      </c>
      <c r="L3735">
        <v>30</v>
      </c>
      <c r="M3735">
        <v>2</v>
      </c>
      <c r="N3735" s="170">
        <v>22490513</v>
      </c>
      <c r="O3735" s="170">
        <v>24960000</v>
      </c>
      <c r="P3735" s="178">
        <v>13800</v>
      </c>
      <c r="Q3735" s="178">
        <v>531</v>
      </c>
      <c r="R3735" s="178">
        <v>12676</v>
      </c>
      <c r="S3735">
        <v>0</v>
      </c>
      <c r="T3735">
        <v>0</v>
      </c>
      <c r="U3735">
        <v>0</v>
      </c>
      <c r="W3735">
        <v>0</v>
      </c>
      <c r="X3735">
        <v>0</v>
      </c>
      <c r="Y3735">
        <v>0</v>
      </c>
      <c r="AB3735" s="180">
        <v>44285</v>
      </c>
      <c r="AC3735">
        <v>1</v>
      </c>
      <c r="AD3735" t="s">
        <v>1922</v>
      </c>
      <c r="AE3735">
        <v>1</v>
      </c>
      <c r="AF3735">
        <v>30</v>
      </c>
      <c r="AG3735">
        <v>0</v>
      </c>
      <c r="AN3735">
        <v>1</v>
      </c>
      <c r="AO3735">
        <v>1</v>
      </c>
      <c r="AR3735" s="178">
        <v>25080</v>
      </c>
      <c r="AS3735" t="s">
        <v>1921</v>
      </c>
      <c r="AT3735">
        <v>0</v>
      </c>
      <c r="AU3735">
        <v>0</v>
      </c>
      <c r="AV3735">
        <v>890480123</v>
      </c>
      <c r="AW3735" t="s">
        <v>1920</v>
      </c>
      <c r="AX3735">
        <v>5</v>
      </c>
      <c r="BC3735">
        <v>2</v>
      </c>
      <c r="BD3735">
        <v>7</v>
      </c>
      <c r="BE3735">
        <v>2</v>
      </c>
    </row>
    <row r="3736" spans="1:57" x14ac:dyDescent="0.25">
      <c r="A3736" s="179">
        <f t="shared" si="58"/>
        <v>0</v>
      </c>
      <c r="B3736" t="s">
        <v>1923</v>
      </c>
      <c r="C3736">
        <v>73110028</v>
      </c>
      <c r="D3736">
        <v>144105</v>
      </c>
      <c r="E3736">
        <v>4</v>
      </c>
      <c r="F3736">
        <v>550011343</v>
      </c>
      <c r="G3736" s="180">
        <v>42613</v>
      </c>
      <c r="H3736" s="180">
        <v>45260</v>
      </c>
      <c r="I3736">
        <v>0</v>
      </c>
      <c r="J3736">
        <v>1</v>
      </c>
      <c r="K3736">
        <v>4</v>
      </c>
      <c r="L3736">
        <v>30</v>
      </c>
      <c r="M3736">
        <v>2</v>
      </c>
      <c r="N3736" s="170">
        <v>22490513</v>
      </c>
      <c r="O3736" s="170">
        <v>24960000</v>
      </c>
      <c r="P3736" s="178">
        <v>40312</v>
      </c>
      <c r="Q3736" s="178">
        <v>1550</v>
      </c>
      <c r="R3736" s="178">
        <v>37044</v>
      </c>
      <c r="S3736">
        <v>0</v>
      </c>
      <c r="T3736">
        <v>0</v>
      </c>
      <c r="U3736">
        <v>0</v>
      </c>
      <c r="W3736">
        <v>0</v>
      </c>
      <c r="X3736">
        <v>0</v>
      </c>
      <c r="Y3736">
        <v>0</v>
      </c>
      <c r="AB3736" s="180">
        <v>44285</v>
      </c>
      <c r="AC3736">
        <v>1</v>
      </c>
      <c r="AD3736" t="s">
        <v>1922</v>
      </c>
      <c r="AE3736">
        <v>1</v>
      </c>
      <c r="AF3736">
        <v>30</v>
      </c>
      <c r="AG3736">
        <v>0</v>
      </c>
      <c r="AN3736">
        <v>1</v>
      </c>
      <c r="AO3736">
        <v>1</v>
      </c>
      <c r="AR3736" s="178">
        <v>73294</v>
      </c>
      <c r="AS3736" t="s">
        <v>1921</v>
      </c>
      <c r="AT3736">
        <v>0</v>
      </c>
      <c r="AU3736">
        <v>0</v>
      </c>
      <c r="AV3736">
        <v>890480123</v>
      </c>
      <c r="AW3736" t="s">
        <v>1920</v>
      </c>
      <c r="AX3736">
        <v>5</v>
      </c>
      <c r="BC3736">
        <v>2</v>
      </c>
      <c r="BD3736">
        <v>7</v>
      </c>
      <c r="BE3736">
        <v>2</v>
      </c>
    </row>
    <row r="3737" spans="1:57" x14ac:dyDescent="0.25">
      <c r="A3737" s="179">
        <f t="shared" si="58"/>
        <v>0</v>
      </c>
      <c r="B3737" t="s">
        <v>1923</v>
      </c>
      <c r="C3737">
        <v>73110028</v>
      </c>
      <c r="D3737">
        <v>144105</v>
      </c>
      <c r="E3737">
        <v>4</v>
      </c>
      <c r="F3737">
        <v>550011697</v>
      </c>
      <c r="G3737" s="180">
        <v>42630</v>
      </c>
      <c r="H3737" s="180">
        <v>45260</v>
      </c>
      <c r="I3737">
        <v>0</v>
      </c>
      <c r="J3737">
        <v>1</v>
      </c>
      <c r="K3737">
        <v>4</v>
      </c>
      <c r="L3737">
        <v>30</v>
      </c>
      <c r="M3737">
        <v>2</v>
      </c>
      <c r="N3737" s="170">
        <v>22490513</v>
      </c>
      <c r="O3737" s="170">
        <v>24960000</v>
      </c>
      <c r="P3737" s="178">
        <v>10132</v>
      </c>
      <c r="Q3737" s="178">
        <v>390</v>
      </c>
      <c r="R3737" s="178">
        <v>9308</v>
      </c>
      <c r="S3737">
        <v>0</v>
      </c>
      <c r="T3737">
        <v>0</v>
      </c>
      <c r="U3737">
        <v>0</v>
      </c>
      <c r="W3737">
        <v>0</v>
      </c>
      <c r="X3737">
        <v>0</v>
      </c>
      <c r="Y3737">
        <v>0</v>
      </c>
      <c r="AB3737" s="180">
        <v>44285</v>
      </c>
      <c r="AC3737">
        <v>1</v>
      </c>
      <c r="AD3737" t="s">
        <v>1922</v>
      </c>
      <c r="AE3737">
        <v>1</v>
      </c>
      <c r="AF3737">
        <v>30</v>
      </c>
      <c r="AG3737">
        <v>0</v>
      </c>
      <c r="AN3737">
        <v>1</v>
      </c>
      <c r="AO3737">
        <v>1</v>
      </c>
      <c r="AR3737" s="178">
        <v>18417</v>
      </c>
      <c r="AS3737" t="s">
        <v>1921</v>
      </c>
      <c r="AT3737">
        <v>0</v>
      </c>
      <c r="AU3737">
        <v>0</v>
      </c>
      <c r="AV3737">
        <v>890480123</v>
      </c>
      <c r="AW3737" t="s">
        <v>1920</v>
      </c>
      <c r="AX3737">
        <v>5</v>
      </c>
      <c r="BC3737">
        <v>2</v>
      </c>
      <c r="BD3737">
        <v>7</v>
      </c>
      <c r="BE3737">
        <v>2</v>
      </c>
    </row>
    <row r="3738" spans="1:57" x14ac:dyDescent="0.25">
      <c r="A3738" s="179">
        <f t="shared" si="58"/>
        <v>0</v>
      </c>
      <c r="B3738" t="s">
        <v>1923</v>
      </c>
      <c r="C3738">
        <v>73110028</v>
      </c>
      <c r="D3738">
        <v>144105</v>
      </c>
      <c r="E3738">
        <v>4</v>
      </c>
      <c r="F3738">
        <v>550011755</v>
      </c>
      <c r="G3738" s="180">
        <v>42635</v>
      </c>
      <c r="H3738" s="180">
        <v>45260</v>
      </c>
      <c r="I3738">
        <v>0</v>
      </c>
      <c r="J3738">
        <v>1</v>
      </c>
      <c r="K3738">
        <v>4</v>
      </c>
      <c r="L3738">
        <v>30</v>
      </c>
      <c r="M3738">
        <v>2</v>
      </c>
      <c r="N3738" s="170">
        <v>22490513</v>
      </c>
      <c r="O3738" s="170">
        <v>24960000</v>
      </c>
      <c r="P3738" s="178">
        <v>12615</v>
      </c>
      <c r="Q3738" s="178">
        <v>485</v>
      </c>
      <c r="R3738" s="178">
        <v>11579</v>
      </c>
      <c r="S3738">
        <v>0</v>
      </c>
      <c r="T3738">
        <v>0</v>
      </c>
      <c r="U3738">
        <v>0</v>
      </c>
      <c r="W3738">
        <v>0</v>
      </c>
      <c r="X3738">
        <v>0</v>
      </c>
      <c r="Y3738">
        <v>0</v>
      </c>
      <c r="AB3738" s="180">
        <v>44285</v>
      </c>
      <c r="AC3738">
        <v>1</v>
      </c>
      <c r="AD3738" t="s">
        <v>1922</v>
      </c>
      <c r="AE3738">
        <v>1</v>
      </c>
      <c r="AF3738">
        <v>30</v>
      </c>
      <c r="AG3738">
        <v>0</v>
      </c>
      <c r="AN3738">
        <v>1</v>
      </c>
      <c r="AO3738">
        <v>1</v>
      </c>
      <c r="AR3738" s="178">
        <v>22910</v>
      </c>
      <c r="AS3738" t="s">
        <v>1921</v>
      </c>
      <c r="AT3738">
        <v>0</v>
      </c>
      <c r="AU3738">
        <v>0</v>
      </c>
      <c r="AV3738">
        <v>890480123</v>
      </c>
      <c r="AW3738" t="s">
        <v>1920</v>
      </c>
      <c r="AX3738">
        <v>5</v>
      </c>
      <c r="BC3738">
        <v>2</v>
      </c>
      <c r="BD3738">
        <v>7</v>
      </c>
      <c r="BE3738">
        <v>2</v>
      </c>
    </row>
    <row r="3739" spans="1:57" x14ac:dyDescent="0.25">
      <c r="A3739" s="179">
        <f t="shared" si="58"/>
        <v>0</v>
      </c>
      <c r="B3739" t="s">
        <v>1923</v>
      </c>
      <c r="C3739">
        <v>73110028</v>
      </c>
      <c r="D3739">
        <v>144105</v>
      </c>
      <c r="E3739">
        <v>4</v>
      </c>
      <c r="F3739">
        <v>550011758</v>
      </c>
      <c r="G3739" s="180">
        <v>42635</v>
      </c>
      <c r="H3739" s="180">
        <v>45260</v>
      </c>
      <c r="I3739">
        <v>0</v>
      </c>
      <c r="J3739">
        <v>1</v>
      </c>
      <c r="K3739">
        <v>4</v>
      </c>
      <c r="L3739">
        <v>30</v>
      </c>
      <c r="M3739">
        <v>2</v>
      </c>
      <c r="N3739" s="170">
        <v>22490513</v>
      </c>
      <c r="O3739" s="170">
        <v>24960000</v>
      </c>
      <c r="P3739" s="178">
        <v>7303</v>
      </c>
      <c r="Q3739" s="178">
        <v>281</v>
      </c>
      <c r="R3739" s="178">
        <v>6700</v>
      </c>
      <c r="S3739">
        <v>0</v>
      </c>
      <c r="T3739">
        <v>0</v>
      </c>
      <c r="U3739">
        <v>0</v>
      </c>
      <c r="W3739">
        <v>0</v>
      </c>
      <c r="X3739">
        <v>0</v>
      </c>
      <c r="Y3739">
        <v>0</v>
      </c>
      <c r="AB3739" s="180">
        <v>44285</v>
      </c>
      <c r="AC3739">
        <v>1</v>
      </c>
      <c r="AD3739" t="s">
        <v>1922</v>
      </c>
      <c r="AE3739">
        <v>1</v>
      </c>
      <c r="AF3739">
        <v>30</v>
      </c>
      <c r="AG3739">
        <v>0</v>
      </c>
      <c r="AN3739">
        <v>1</v>
      </c>
      <c r="AO3739">
        <v>1</v>
      </c>
      <c r="AR3739" s="178">
        <v>13257</v>
      </c>
      <c r="AS3739" t="s">
        <v>1921</v>
      </c>
      <c r="AT3739">
        <v>0</v>
      </c>
      <c r="AU3739">
        <v>0</v>
      </c>
      <c r="AV3739">
        <v>890480123</v>
      </c>
      <c r="AW3739" t="s">
        <v>1920</v>
      </c>
      <c r="AX3739">
        <v>5</v>
      </c>
      <c r="BC3739">
        <v>2</v>
      </c>
      <c r="BD3739">
        <v>7</v>
      </c>
      <c r="BE3739">
        <v>2</v>
      </c>
    </row>
    <row r="3740" spans="1:57" x14ac:dyDescent="0.25">
      <c r="A3740" s="179">
        <f t="shared" si="58"/>
        <v>0</v>
      </c>
      <c r="B3740" t="s">
        <v>1923</v>
      </c>
      <c r="C3740">
        <v>73110028</v>
      </c>
      <c r="D3740">
        <v>144105</v>
      </c>
      <c r="E3740">
        <v>4</v>
      </c>
      <c r="F3740">
        <v>550011776</v>
      </c>
      <c r="G3740" s="180">
        <v>42636</v>
      </c>
      <c r="H3740" s="180">
        <v>45260</v>
      </c>
      <c r="I3740">
        <v>0</v>
      </c>
      <c r="J3740">
        <v>1</v>
      </c>
      <c r="K3740">
        <v>4</v>
      </c>
      <c r="L3740">
        <v>30</v>
      </c>
      <c r="M3740">
        <v>2</v>
      </c>
      <c r="N3740" s="170">
        <v>22490513</v>
      </c>
      <c r="O3740" s="170">
        <v>24960000</v>
      </c>
      <c r="P3740" s="178">
        <v>18375</v>
      </c>
      <c r="Q3740" s="178">
        <v>706</v>
      </c>
      <c r="R3740" s="178">
        <v>16888</v>
      </c>
      <c r="S3740">
        <v>0</v>
      </c>
      <c r="T3740">
        <v>0</v>
      </c>
      <c r="U3740">
        <v>0</v>
      </c>
      <c r="W3740">
        <v>0</v>
      </c>
      <c r="X3740">
        <v>0</v>
      </c>
      <c r="Y3740">
        <v>0</v>
      </c>
      <c r="AB3740" s="180">
        <v>44285</v>
      </c>
      <c r="AC3740">
        <v>1</v>
      </c>
      <c r="AD3740" t="s">
        <v>1922</v>
      </c>
      <c r="AE3740">
        <v>1</v>
      </c>
      <c r="AF3740">
        <v>30</v>
      </c>
      <c r="AG3740">
        <v>0</v>
      </c>
      <c r="AN3740">
        <v>1</v>
      </c>
      <c r="AO3740">
        <v>1</v>
      </c>
      <c r="AR3740" s="178">
        <v>33414</v>
      </c>
      <c r="AS3740" t="s">
        <v>1921</v>
      </c>
      <c r="AT3740">
        <v>0</v>
      </c>
      <c r="AU3740">
        <v>0</v>
      </c>
      <c r="AV3740">
        <v>890480123</v>
      </c>
      <c r="AW3740" t="s">
        <v>1920</v>
      </c>
      <c r="AX3740">
        <v>5</v>
      </c>
      <c r="BC3740">
        <v>2</v>
      </c>
      <c r="BD3740">
        <v>7</v>
      </c>
      <c r="BE3740">
        <v>2</v>
      </c>
    </row>
    <row r="3741" spans="1:57" x14ac:dyDescent="0.25">
      <c r="A3741" s="179">
        <f t="shared" si="58"/>
        <v>0</v>
      </c>
      <c r="B3741" t="s">
        <v>1923</v>
      </c>
      <c r="C3741">
        <v>73110028</v>
      </c>
      <c r="D3741">
        <v>144105</v>
      </c>
      <c r="E3741">
        <v>4</v>
      </c>
      <c r="F3741">
        <v>550011788</v>
      </c>
      <c r="G3741" s="180">
        <v>42637</v>
      </c>
      <c r="H3741" s="180">
        <v>45260</v>
      </c>
      <c r="I3741">
        <v>0</v>
      </c>
      <c r="J3741">
        <v>1</v>
      </c>
      <c r="K3741">
        <v>4</v>
      </c>
      <c r="L3741">
        <v>30</v>
      </c>
      <c r="M3741">
        <v>2</v>
      </c>
      <c r="N3741" s="170">
        <v>22490513</v>
      </c>
      <c r="O3741" s="170">
        <v>24960000</v>
      </c>
      <c r="P3741" s="178">
        <v>10736</v>
      </c>
      <c r="Q3741" s="178">
        <v>413</v>
      </c>
      <c r="R3741" s="178">
        <v>9854</v>
      </c>
      <c r="S3741">
        <v>0</v>
      </c>
      <c r="T3741">
        <v>0</v>
      </c>
      <c r="U3741">
        <v>0</v>
      </c>
      <c r="W3741">
        <v>0</v>
      </c>
      <c r="X3741">
        <v>0</v>
      </c>
      <c r="Y3741">
        <v>0</v>
      </c>
      <c r="AB3741" s="180">
        <v>44285</v>
      </c>
      <c r="AC3741">
        <v>1</v>
      </c>
      <c r="AD3741" t="s">
        <v>1922</v>
      </c>
      <c r="AE3741">
        <v>1</v>
      </c>
      <c r="AF3741">
        <v>30</v>
      </c>
      <c r="AG3741">
        <v>0</v>
      </c>
      <c r="AN3741">
        <v>1</v>
      </c>
      <c r="AO3741">
        <v>1</v>
      </c>
      <c r="AR3741" s="178">
        <v>19497</v>
      </c>
      <c r="AS3741" t="s">
        <v>1921</v>
      </c>
      <c r="AT3741">
        <v>0</v>
      </c>
      <c r="AU3741">
        <v>0</v>
      </c>
      <c r="AV3741">
        <v>890480123</v>
      </c>
      <c r="AW3741" t="s">
        <v>1920</v>
      </c>
      <c r="AX3741">
        <v>5</v>
      </c>
      <c r="BC3741">
        <v>2</v>
      </c>
      <c r="BD3741">
        <v>7</v>
      </c>
      <c r="BE3741">
        <v>2</v>
      </c>
    </row>
    <row r="3742" spans="1:57" x14ac:dyDescent="0.25">
      <c r="A3742" s="179">
        <f t="shared" si="58"/>
        <v>0</v>
      </c>
      <c r="B3742" t="s">
        <v>1923</v>
      </c>
      <c r="C3742">
        <v>73110028</v>
      </c>
      <c r="D3742">
        <v>144105</v>
      </c>
      <c r="E3742">
        <v>4</v>
      </c>
      <c r="F3742">
        <v>550011805</v>
      </c>
      <c r="G3742" s="180">
        <v>42638</v>
      </c>
      <c r="H3742" s="180">
        <v>45260</v>
      </c>
      <c r="I3742">
        <v>0</v>
      </c>
      <c r="J3742">
        <v>1</v>
      </c>
      <c r="K3742">
        <v>4</v>
      </c>
      <c r="L3742">
        <v>30</v>
      </c>
      <c r="M3742">
        <v>2</v>
      </c>
      <c r="N3742" s="170">
        <v>22490513</v>
      </c>
      <c r="O3742" s="170">
        <v>24960000</v>
      </c>
      <c r="P3742" s="178">
        <v>24707</v>
      </c>
      <c r="Q3742" s="178">
        <v>950</v>
      </c>
      <c r="R3742" s="178">
        <v>22688</v>
      </c>
      <c r="S3742">
        <v>0</v>
      </c>
      <c r="T3742">
        <v>0</v>
      </c>
      <c r="U3742">
        <v>0</v>
      </c>
      <c r="W3742">
        <v>0</v>
      </c>
      <c r="X3742">
        <v>0</v>
      </c>
      <c r="Y3742">
        <v>0</v>
      </c>
      <c r="AB3742" s="180">
        <v>44285</v>
      </c>
      <c r="AC3742">
        <v>1</v>
      </c>
      <c r="AD3742" t="s">
        <v>1922</v>
      </c>
      <c r="AE3742">
        <v>1</v>
      </c>
      <c r="AF3742">
        <v>30</v>
      </c>
      <c r="AG3742">
        <v>0</v>
      </c>
      <c r="AN3742">
        <v>1</v>
      </c>
      <c r="AO3742">
        <v>1</v>
      </c>
      <c r="AR3742" s="178">
        <v>44890</v>
      </c>
      <c r="AS3742" t="s">
        <v>1921</v>
      </c>
      <c r="AT3742">
        <v>0</v>
      </c>
      <c r="AU3742">
        <v>0</v>
      </c>
      <c r="AV3742">
        <v>890480123</v>
      </c>
      <c r="AW3742" t="s">
        <v>1920</v>
      </c>
      <c r="AX3742">
        <v>5</v>
      </c>
      <c r="BC3742">
        <v>2</v>
      </c>
      <c r="BD3742">
        <v>7</v>
      </c>
      <c r="BE3742">
        <v>2</v>
      </c>
    </row>
    <row r="3743" spans="1:57" x14ac:dyDescent="0.25">
      <c r="A3743" s="179">
        <f t="shared" si="58"/>
        <v>0</v>
      </c>
      <c r="B3743" t="s">
        <v>1923</v>
      </c>
      <c r="C3743">
        <v>73110028</v>
      </c>
      <c r="D3743">
        <v>144105</v>
      </c>
      <c r="E3743">
        <v>4</v>
      </c>
      <c r="F3743">
        <v>550012066</v>
      </c>
      <c r="G3743" s="180">
        <v>42651</v>
      </c>
      <c r="H3743" s="180">
        <v>45260</v>
      </c>
      <c r="I3743">
        <v>0</v>
      </c>
      <c r="J3743">
        <v>1</v>
      </c>
      <c r="K3743">
        <v>4</v>
      </c>
      <c r="L3743">
        <v>30</v>
      </c>
      <c r="M3743">
        <v>2</v>
      </c>
      <c r="N3743" s="170">
        <v>22490513</v>
      </c>
      <c r="O3743" s="170">
        <v>24960000</v>
      </c>
      <c r="P3743" s="178">
        <v>10734</v>
      </c>
      <c r="Q3743" s="178">
        <v>413</v>
      </c>
      <c r="R3743" s="178">
        <v>9852</v>
      </c>
      <c r="S3743">
        <v>0</v>
      </c>
      <c r="T3743">
        <v>0</v>
      </c>
      <c r="U3743">
        <v>0</v>
      </c>
      <c r="W3743">
        <v>0</v>
      </c>
      <c r="X3743">
        <v>0</v>
      </c>
      <c r="Y3743">
        <v>0</v>
      </c>
      <c r="AB3743" s="180">
        <v>44285</v>
      </c>
      <c r="AC3743">
        <v>1</v>
      </c>
      <c r="AD3743" t="s">
        <v>1922</v>
      </c>
      <c r="AE3743">
        <v>1</v>
      </c>
      <c r="AF3743">
        <v>30</v>
      </c>
      <c r="AG3743">
        <v>0</v>
      </c>
      <c r="AN3743">
        <v>1</v>
      </c>
      <c r="AO3743">
        <v>1</v>
      </c>
      <c r="AR3743" s="178">
        <v>19493</v>
      </c>
      <c r="AS3743" t="s">
        <v>1921</v>
      </c>
      <c r="AT3743">
        <v>0</v>
      </c>
      <c r="AU3743">
        <v>0</v>
      </c>
      <c r="AV3743">
        <v>890480123</v>
      </c>
      <c r="AW3743" t="s">
        <v>1920</v>
      </c>
      <c r="AX3743">
        <v>5</v>
      </c>
      <c r="BC3743">
        <v>2</v>
      </c>
      <c r="BD3743">
        <v>7</v>
      </c>
      <c r="BE3743">
        <v>2</v>
      </c>
    </row>
    <row r="3744" spans="1:57" x14ac:dyDescent="0.25">
      <c r="A3744" s="179">
        <f t="shared" si="58"/>
        <v>0</v>
      </c>
      <c r="B3744" t="s">
        <v>1923</v>
      </c>
      <c r="C3744">
        <v>73110028</v>
      </c>
      <c r="D3744">
        <v>144105</v>
      </c>
      <c r="E3744">
        <v>4</v>
      </c>
      <c r="F3744">
        <v>550012085</v>
      </c>
      <c r="G3744" s="180">
        <v>42653</v>
      </c>
      <c r="H3744" s="180">
        <v>45260</v>
      </c>
      <c r="I3744">
        <v>0</v>
      </c>
      <c r="J3744">
        <v>1</v>
      </c>
      <c r="K3744">
        <v>4</v>
      </c>
      <c r="L3744">
        <v>30</v>
      </c>
      <c r="M3744">
        <v>2</v>
      </c>
      <c r="N3744" s="170">
        <v>22490513</v>
      </c>
      <c r="O3744" s="170">
        <v>24960000</v>
      </c>
      <c r="P3744" s="178">
        <v>15276</v>
      </c>
      <c r="Q3744" s="178">
        <v>587</v>
      </c>
      <c r="R3744" s="178">
        <v>14039</v>
      </c>
      <c r="S3744">
        <v>0</v>
      </c>
      <c r="T3744">
        <v>0</v>
      </c>
      <c r="U3744">
        <v>0</v>
      </c>
      <c r="W3744">
        <v>0</v>
      </c>
      <c r="X3744">
        <v>0</v>
      </c>
      <c r="Y3744">
        <v>0</v>
      </c>
      <c r="AB3744" s="180">
        <v>44285</v>
      </c>
      <c r="AC3744">
        <v>1</v>
      </c>
      <c r="AD3744" t="s">
        <v>1922</v>
      </c>
      <c r="AE3744">
        <v>1</v>
      </c>
      <c r="AF3744">
        <v>30</v>
      </c>
      <c r="AG3744">
        <v>0</v>
      </c>
      <c r="AN3744">
        <v>1</v>
      </c>
      <c r="AO3744">
        <v>1</v>
      </c>
      <c r="AR3744" s="178">
        <v>27777</v>
      </c>
      <c r="AS3744" t="s">
        <v>1921</v>
      </c>
      <c r="AT3744">
        <v>0</v>
      </c>
      <c r="AU3744">
        <v>0</v>
      </c>
      <c r="AV3744">
        <v>890480123</v>
      </c>
      <c r="AW3744" t="s">
        <v>1920</v>
      </c>
      <c r="AX3744">
        <v>5</v>
      </c>
      <c r="BC3744">
        <v>2</v>
      </c>
      <c r="BD3744">
        <v>7</v>
      </c>
      <c r="BE3744">
        <v>2</v>
      </c>
    </row>
    <row r="3745" spans="1:57" x14ac:dyDescent="0.25">
      <c r="A3745" s="179">
        <f t="shared" si="58"/>
        <v>0</v>
      </c>
      <c r="B3745" t="s">
        <v>1923</v>
      </c>
      <c r="C3745">
        <v>73110028</v>
      </c>
      <c r="D3745">
        <v>144105</v>
      </c>
      <c r="E3745">
        <v>4</v>
      </c>
      <c r="F3745">
        <v>550012102</v>
      </c>
      <c r="G3745" s="180">
        <v>42654</v>
      </c>
      <c r="H3745" s="180">
        <v>45260</v>
      </c>
      <c r="I3745">
        <v>0</v>
      </c>
      <c r="J3745">
        <v>1</v>
      </c>
      <c r="K3745">
        <v>4</v>
      </c>
      <c r="L3745">
        <v>30</v>
      </c>
      <c r="M3745">
        <v>2</v>
      </c>
      <c r="N3745" s="170">
        <v>22490513</v>
      </c>
      <c r="O3745" s="170">
        <v>24960000</v>
      </c>
      <c r="P3745" s="178">
        <v>18399</v>
      </c>
      <c r="Q3745" s="178">
        <v>707</v>
      </c>
      <c r="R3745" s="178">
        <v>16909</v>
      </c>
      <c r="S3745">
        <v>0</v>
      </c>
      <c r="T3745">
        <v>0</v>
      </c>
      <c r="U3745">
        <v>0</v>
      </c>
      <c r="W3745">
        <v>0</v>
      </c>
      <c r="X3745">
        <v>0</v>
      </c>
      <c r="Y3745">
        <v>0</v>
      </c>
      <c r="AB3745" s="180">
        <v>44285</v>
      </c>
      <c r="AC3745">
        <v>1</v>
      </c>
      <c r="AD3745" t="s">
        <v>1922</v>
      </c>
      <c r="AE3745">
        <v>1</v>
      </c>
      <c r="AF3745">
        <v>30</v>
      </c>
      <c r="AG3745">
        <v>0</v>
      </c>
      <c r="AN3745">
        <v>1</v>
      </c>
      <c r="AO3745">
        <v>1</v>
      </c>
      <c r="AR3745" s="178">
        <v>33456</v>
      </c>
      <c r="AS3745" t="s">
        <v>1921</v>
      </c>
      <c r="AT3745">
        <v>0</v>
      </c>
      <c r="AU3745">
        <v>0</v>
      </c>
      <c r="AV3745">
        <v>890480123</v>
      </c>
      <c r="AW3745" t="s">
        <v>1920</v>
      </c>
      <c r="AX3745">
        <v>5</v>
      </c>
      <c r="BC3745">
        <v>2</v>
      </c>
      <c r="BD3745">
        <v>7</v>
      </c>
      <c r="BE3745">
        <v>2</v>
      </c>
    </row>
    <row r="3746" spans="1:57" x14ac:dyDescent="0.25">
      <c r="A3746" s="179">
        <f t="shared" si="58"/>
        <v>0</v>
      </c>
      <c r="B3746" t="s">
        <v>1923</v>
      </c>
      <c r="C3746">
        <v>73110028</v>
      </c>
      <c r="D3746">
        <v>144105</v>
      </c>
      <c r="E3746">
        <v>4</v>
      </c>
      <c r="F3746">
        <v>550012529</v>
      </c>
      <c r="G3746" s="180">
        <v>42677</v>
      </c>
      <c r="H3746" s="180">
        <v>45350</v>
      </c>
      <c r="I3746">
        <v>0</v>
      </c>
      <c r="J3746">
        <v>1</v>
      </c>
      <c r="K3746">
        <v>0</v>
      </c>
      <c r="L3746">
        <v>30</v>
      </c>
      <c r="M3746">
        <v>2</v>
      </c>
      <c r="N3746" s="170">
        <v>22490513</v>
      </c>
      <c r="O3746" s="170">
        <v>24960000</v>
      </c>
      <c r="P3746" s="178">
        <v>48869</v>
      </c>
      <c r="Q3746" s="178">
        <v>1879</v>
      </c>
      <c r="R3746" s="178">
        <v>48869</v>
      </c>
      <c r="S3746">
        <v>1859</v>
      </c>
      <c r="T3746">
        <v>0</v>
      </c>
      <c r="U3746">
        <v>0</v>
      </c>
      <c r="W3746">
        <v>0</v>
      </c>
      <c r="X3746">
        <v>0</v>
      </c>
      <c r="Y3746">
        <v>0</v>
      </c>
      <c r="AB3746" s="180">
        <v>44255</v>
      </c>
      <c r="AC3746">
        <v>1</v>
      </c>
      <c r="AD3746" t="s">
        <v>1922</v>
      </c>
      <c r="AE3746">
        <v>1</v>
      </c>
      <c r="AF3746">
        <v>30</v>
      </c>
      <c r="AG3746">
        <v>0</v>
      </c>
      <c r="AN3746">
        <v>1</v>
      </c>
      <c r="AO3746">
        <v>1</v>
      </c>
      <c r="AR3746" s="178">
        <v>96691</v>
      </c>
      <c r="AS3746" t="s">
        <v>1921</v>
      </c>
      <c r="AT3746">
        <v>0</v>
      </c>
      <c r="AU3746">
        <v>0</v>
      </c>
      <c r="AV3746">
        <v>890480123</v>
      </c>
      <c r="AW3746" t="s">
        <v>1920</v>
      </c>
      <c r="AX3746">
        <v>5</v>
      </c>
      <c r="BC3746">
        <v>2</v>
      </c>
      <c r="BD3746">
        <v>7</v>
      </c>
      <c r="BE3746">
        <v>2</v>
      </c>
    </row>
    <row r="3747" spans="1:57" x14ac:dyDescent="0.25">
      <c r="A3747" s="179">
        <f t="shared" si="58"/>
        <v>0</v>
      </c>
      <c r="B3747" t="s">
        <v>1923</v>
      </c>
      <c r="C3747">
        <v>73110028</v>
      </c>
      <c r="D3747">
        <v>144105</v>
      </c>
      <c r="E3747">
        <v>4</v>
      </c>
      <c r="F3747">
        <v>550012609</v>
      </c>
      <c r="G3747" s="180">
        <v>42684</v>
      </c>
      <c r="H3747" s="180">
        <v>45260</v>
      </c>
      <c r="I3747">
        <v>0</v>
      </c>
      <c r="J3747">
        <v>1</v>
      </c>
      <c r="K3747">
        <v>4</v>
      </c>
      <c r="L3747">
        <v>30</v>
      </c>
      <c r="M3747">
        <v>2</v>
      </c>
      <c r="N3747" s="170">
        <v>22490513</v>
      </c>
      <c r="O3747" s="170">
        <v>24960000</v>
      </c>
      <c r="P3747" s="178">
        <v>5645</v>
      </c>
      <c r="Q3747" s="178">
        <v>217</v>
      </c>
      <c r="R3747" s="178">
        <v>5178</v>
      </c>
      <c r="S3747">
        <v>0</v>
      </c>
      <c r="T3747">
        <v>0</v>
      </c>
      <c r="U3747">
        <v>0</v>
      </c>
      <c r="W3747">
        <v>0</v>
      </c>
      <c r="X3747">
        <v>0</v>
      </c>
      <c r="Y3747">
        <v>0</v>
      </c>
      <c r="AB3747" s="180">
        <v>44285</v>
      </c>
      <c r="AC3747">
        <v>1</v>
      </c>
      <c r="AD3747" t="s">
        <v>1922</v>
      </c>
      <c r="AE3747">
        <v>1</v>
      </c>
      <c r="AF3747">
        <v>30</v>
      </c>
      <c r="AG3747">
        <v>0</v>
      </c>
      <c r="AN3747">
        <v>1</v>
      </c>
      <c r="AO3747">
        <v>1</v>
      </c>
      <c r="AR3747" s="178">
        <v>10245</v>
      </c>
      <c r="AS3747" t="s">
        <v>1921</v>
      </c>
      <c r="AT3747">
        <v>0</v>
      </c>
      <c r="AU3747">
        <v>0</v>
      </c>
      <c r="AV3747">
        <v>890480123</v>
      </c>
      <c r="AW3747" t="s">
        <v>1920</v>
      </c>
      <c r="AX3747">
        <v>5</v>
      </c>
      <c r="BC3747">
        <v>2</v>
      </c>
      <c r="BD3747">
        <v>7</v>
      </c>
      <c r="BE3747">
        <v>2</v>
      </c>
    </row>
    <row r="3748" spans="1:57" x14ac:dyDescent="0.25">
      <c r="A3748" s="179">
        <f t="shared" si="58"/>
        <v>0</v>
      </c>
      <c r="B3748" t="s">
        <v>1923</v>
      </c>
      <c r="C3748">
        <v>73110028</v>
      </c>
      <c r="D3748">
        <v>144105</v>
      </c>
      <c r="E3748">
        <v>4</v>
      </c>
      <c r="F3748">
        <v>550013075</v>
      </c>
      <c r="G3748" s="180">
        <v>42717</v>
      </c>
      <c r="H3748" s="180">
        <v>45260</v>
      </c>
      <c r="I3748">
        <v>0</v>
      </c>
      <c r="J3748">
        <v>1</v>
      </c>
      <c r="K3748">
        <v>4</v>
      </c>
      <c r="L3748">
        <v>30</v>
      </c>
      <c r="M3748">
        <v>2</v>
      </c>
      <c r="N3748" s="170">
        <v>22490513</v>
      </c>
      <c r="O3748" s="170">
        <v>24960000</v>
      </c>
      <c r="P3748" s="178">
        <v>27051</v>
      </c>
      <c r="Q3748" s="178">
        <v>1040</v>
      </c>
      <c r="R3748" s="178">
        <v>24858</v>
      </c>
      <c r="S3748">
        <v>0</v>
      </c>
      <c r="T3748">
        <v>0</v>
      </c>
      <c r="U3748">
        <v>0</v>
      </c>
      <c r="W3748">
        <v>0</v>
      </c>
      <c r="X3748">
        <v>0</v>
      </c>
      <c r="Y3748">
        <v>0</v>
      </c>
      <c r="AB3748" s="180">
        <v>44285</v>
      </c>
      <c r="AC3748">
        <v>1</v>
      </c>
      <c r="AD3748" t="s">
        <v>1922</v>
      </c>
      <c r="AE3748">
        <v>1</v>
      </c>
      <c r="AF3748">
        <v>30</v>
      </c>
      <c r="AG3748">
        <v>0</v>
      </c>
      <c r="AN3748">
        <v>1</v>
      </c>
      <c r="AO3748">
        <v>1</v>
      </c>
      <c r="AR3748" s="178">
        <v>49183</v>
      </c>
      <c r="AS3748" t="s">
        <v>1921</v>
      </c>
      <c r="AT3748">
        <v>0</v>
      </c>
      <c r="AU3748">
        <v>0</v>
      </c>
      <c r="AV3748">
        <v>890480123</v>
      </c>
      <c r="AW3748" t="s">
        <v>1920</v>
      </c>
      <c r="AX3748">
        <v>5</v>
      </c>
      <c r="BC3748">
        <v>2</v>
      </c>
      <c r="BD3748">
        <v>7</v>
      </c>
      <c r="BE3748">
        <v>2</v>
      </c>
    </row>
    <row r="3749" spans="1:57" x14ac:dyDescent="0.25">
      <c r="A3749" s="179">
        <f t="shared" si="58"/>
        <v>0</v>
      </c>
      <c r="B3749" t="s">
        <v>1923</v>
      </c>
      <c r="C3749">
        <v>73110028</v>
      </c>
      <c r="D3749">
        <v>144105</v>
      </c>
      <c r="E3749">
        <v>4</v>
      </c>
      <c r="F3749">
        <v>550013093</v>
      </c>
      <c r="G3749" s="180">
        <v>42719</v>
      </c>
      <c r="H3749" s="180">
        <v>45076</v>
      </c>
      <c r="I3749">
        <v>0</v>
      </c>
      <c r="J3749">
        <v>1</v>
      </c>
      <c r="K3749">
        <v>9</v>
      </c>
      <c r="L3749">
        <v>30</v>
      </c>
      <c r="M3749">
        <v>2</v>
      </c>
      <c r="N3749" s="170">
        <v>22490513</v>
      </c>
      <c r="O3749" s="170">
        <v>24960000</v>
      </c>
      <c r="P3749" s="178">
        <v>3694</v>
      </c>
      <c r="Q3749" s="178">
        <v>145</v>
      </c>
      <c r="R3749" s="178">
        <v>2958</v>
      </c>
      <c r="S3749">
        <v>0</v>
      </c>
      <c r="T3749">
        <v>0</v>
      </c>
      <c r="U3749">
        <v>0</v>
      </c>
      <c r="W3749">
        <v>0</v>
      </c>
      <c r="X3749">
        <v>0</v>
      </c>
      <c r="Y3749">
        <v>0</v>
      </c>
      <c r="AB3749" s="180">
        <v>44285</v>
      </c>
      <c r="AC3749">
        <v>1</v>
      </c>
      <c r="AD3749" t="s">
        <v>1922</v>
      </c>
      <c r="AE3749">
        <v>1</v>
      </c>
      <c r="AF3749">
        <v>30</v>
      </c>
      <c r="AG3749">
        <v>0</v>
      </c>
      <c r="AN3749">
        <v>1</v>
      </c>
      <c r="AO3749">
        <v>1</v>
      </c>
      <c r="AR3749" s="178">
        <v>5853</v>
      </c>
      <c r="AS3749" t="s">
        <v>1921</v>
      </c>
      <c r="AT3749">
        <v>0</v>
      </c>
      <c r="AU3749">
        <v>0</v>
      </c>
      <c r="AV3749">
        <v>890480123</v>
      </c>
      <c r="AW3749" t="s">
        <v>1920</v>
      </c>
      <c r="AX3749">
        <v>5</v>
      </c>
      <c r="BC3749">
        <v>2</v>
      </c>
      <c r="BD3749">
        <v>7</v>
      </c>
      <c r="BE3749">
        <v>2</v>
      </c>
    </row>
    <row r="3750" spans="1:57" x14ac:dyDescent="0.25">
      <c r="A3750" s="179">
        <f t="shared" si="58"/>
        <v>0</v>
      </c>
      <c r="B3750" t="s">
        <v>1923</v>
      </c>
      <c r="C3750">
        <v>73110028</v>
      </c>
      <c r="D3750">
        <v>144105</v>
      </c>
      <c r="E3750">
        <v>4</v>
      </c>
      <c r="F3750">
        <v>550013147</v>
      </c>
      <c r="G3750" s="180">
        <v>42724</v>
      </c>
      <c r="H3750" s="180">
        <v>45260</v>
      </c>
      <c r="I3750">
        <v>0</v>
      </c>
      <c r="J3750">
        <v>1</v>
      </c>
      <c r="K3750">
        <v>4</v>
      </c>
      <c r="L3750">
        <v>30</v>
      </c>
      <c r="M3750">
        <v>2</v>
      </c>
      <c r="N3750" s="170">
        <v>22490513</v>
      </c>
      <c r="O3750" s="170">
        <v>24960000</v>
      </c>
      <c r="P3750" s="178">
        <v>15457</v>
      </c>
      <c r="Q3750" s="178">
        <v>594</v>
      </c>
      <c r="R3750" s="178">
        <v>14202</v>
      </c>
      <c r="S3750">
        <v>0</v>
      </c>
      <c r="T3750">
        <v>0</v>
      </c>
      <c r="U3750">
        <v>0</v>
      </c>
      <c r="W3750">
        <v>0</v>
      </c>
      <c r="X3750">
        <v>0</v>
      </c>
      <c r="Y3750">
        <v>0</v>
      </c>
      <c r="AB3750" s="180">
        <v>44285</v>
      </c>
      <c r="AC3750">
        <v>1</v>
      </c>
      <c r="AD3750" t="s">
        <v>1922</v>
      </c>
      <c r="AE3750">
        <v>1</v>
      </c>
      <c r="AF3750">
        <v>30</v>
      </c>
      <c r="AG3750">
        <v>0</v>
      </c>
      <c r="AN3750">
        <v>1</v>
      </c>
      <c r="AO3750">
        <v>1</v>
      </c>
      <c r="AR3750" s="178">
        <v>28100</v>
      </c>
      <c r="AS3750" t="s">
        <v>1921</v>
      </c>
      <c r="AT3750">
        <v>0</v>
      </c>
      <c r="AU3750">
        <v>0</v>
      </c>
      <c r="AV3750">
        <v>890480123</v>
      </c>
      <c r="AW3750" t="s">
        <v>1920</v>
      </c>
      <c r="AX3750">
        <v>5</v>
      </c>
      <c r="BC3750">
        <v>2</v>
      </c>
      <c r="BD3750">
        <v>7</v>
      </c>
      <c r="BE3750">
        <v>2</v>
      </c>
    </row>
    <row r="3751" spans="1:57" x14ac:dyDescent="0.25">
      <c r="A3751" s="179">
        <f t="shared" si="58"/>
        <v>0</v>
      </c>
      <c r="B3751" t="s">
        <v>1923</v>
      </c>
      <c r="C3751">
        <v>73110028</v>
      </c>
      <c r="D3751">
        <v>144105</v>
      </c>
      <c r="E3751">
        <v>4</v>
      </c>
      <c r="F3751">
        <v>550013232</v>
      </c>
      <c r="G3751" s="180">
        <v>42728</v>
      </c>
      <c r="H3751" s="180">
        <v>45260</v>
      </c>
      <c r="I3751">
        <v>0</v>
      </c>
      <c r="J3751">
        <v>1</v>
      </c>
      <c r="K3751">
        <v>4</v>
      </c>
      <c r="L3751">
        <v>30</v>
      </c>
      <c r="M3751">
        <v>2</v>
      </c>
      <c r="N3751" s="170">
        <v>22490513</v>
      </c>
      <c r="O3751" s="170">
        <v>24960000</v>
      </c>
      <c r="P3751" s="178">
        <v>12958</v>
      </c>
      <c r="Q3751" s="178">
        <v>498</v>
      </c>
      <c r="R3751" s="178">
        <v>11908</v>
      </c>
      <c r="S3751">
        <v>0</v>
      </c>
      <c r="T3751">
        <v>0</v>
      </c>
      <c r="U3751">
        <v>0</v>
      </c>
      <c r="W3751">
        <v>0</v>
      </c>
      <c r="X3751">
        <v>0</v>
      </c>
      <c r="Y3751">
        <v>0</v>
      </c>
      <c r="AB3751" s="180">
        <v>44285</v>
      </c>
      <c r="AC3751">
        <v>1</v>
      </c>
      <c r="AD3751" t="s">
        <v>1922</v>
      </c>
      <c r="AE3751">
        <v>1</v>
      </c>
      <c r="AF3751">
        <v>30</v>
      </c>
      <c r="AG3751">
        <v>0</v>
      </c>
      <c r="AN3751">
        <v>1</v>
      </c>
      <c r="AO3751">
        <v>1</v>
      </c>
      <c r="AR3751" s="178">
        <v>23561</v>
      </c>
      <c r="AS3751" t="s">
        <v>1921</v>
      </c>
      <c r="AT3751">
        <v>0</v>
      </c>
      <c r="AU3751">
        <v>0</v>
      </c>
      <c r="AV3751">
        <v>890480123</v>
      </c>
      <c r="AW3751" t="s">
        <v>1920</v>
      </c>
      <c r="AX3751">
        <v>5</v>
      </c>
      <c r="BC3751">
        <v>2</v>
      </c>
      <c r="BD3751">
        <v>7</v>
      </c>
      <c r="BE3751">
        <v>2</v>
      </c>
    </row>
    <row r="3752" spans="1:57" x14ac:dyDescent="0.25">
      <c r="A3752" s="179">
        <f t="shared" si="58"/>
        <v>0</v>
      </c>
      <c r="B3752" t="s">
        <v>1923</v>
      </c>
      <c r="C3752">
        <v>73110028</v>
      </c>
      <c r="D3752">
        <v>144105</v>
      </c>
      <c r="E3752">
        <v>4</v>
      </c>
      <c r="F3752">
        <v>550013263</v>
      </c>
      <c r="G3752" s="180">
        <v>42730</v>
      </c>
      <c r="H3752" s="180">
        <v>45260</v>
      </c>
      <c r="I3752">
        <v>0</v>
      </c>
      <c r="J3752">
        <v>1</v>
      </c>
      <c r="K3752">
        <v>4</v>
      </c>
      <c r="L3752">
        <v>30</v>
      </c>
      <c r="M3752">
        <v>2</v>
      </c>
      <c r="N3752" s="170">
        <v>22490513</v>
      </c>
      <c r="O3752" s="170">
        <v>24960000</v>
      </c>
      <c r="P3752" s="178">
        <v>10806</v>
      </c>
      <c r="Q3752" s="178">
        <v>415</v>
      </c>
      <c r="R3752" s="178">
        <v>9922</v>
      </c>
      <c r="S3752">
        <v>0</v>
      </c>
      <c r="T3752">
        <v>0</v>
      </c>
      <c r="U3752">
        <v>0</v>
      </c>
      <c r="W3752">
        <v>0</v>
      </c>
      <c r="X3752">
        <v>0</v>
      </c>
      <c r="Y3752">
        <v>0</v>
      </c>
      <c r="AB3752" s="180">
        <v>44285</v>
      </c>
      <c r="AC3752">
        <v>1</v>
      </c>
      <c r="AD3752" t="s">
        <v>1922</v>
      </c>
      <c r="AE3752">
        <v>1</v>
      </c>
      <c r="AF3752">
        <v>30</v>
      </c>
      <c r="AG3752">
        <v>0</v>
      </c>
      <c r="AN3752">
        <v>1</v>
      </c>
      <c r="AO3752">
        <v>1</v>
      </c>
      <c r="AR3752" s="178">
        <v>19631</v>
      </c>
      <c r="AS3752" t="s">
        <v>1921</v>
      </c>
      <c r="AT3752">
        <v>0</v>
      </c>
      <c r="AU3752">
        <v>0</v>
      </c>
      <c r="AV3752">
        <v>890480123</v>
      </c>
      <c r="AW3752" t="s">
        <v>1920</v>
      </c>
      <c r="AX3752">
        <v>5</v>
      </c>
      <c r="BC3752">
        <v>2</v>
      </c>
      <c r="BD3752">
        <v>7</v>
      </c>
      <c r="BE3752">
        <v>2</v>
      </c>
    </row>
    <row r="3753" spans="1:57" x14ac:dyDescent="0.25">
      <c r="A3753" s="179">
        <f t="shared" si="58"/>
        <v>0</v>
      </c>
      <c r="B3753" t="s">
        <v>1923</v>
      </c>
      <c r="C3753">
        <v>73110028</v>
      </c>
      <c r="D3753">
        <v>144105</v>
      </c>
      <c r="E3753">
        <v>4</v>
      </c>
      <c r="F3753">
        <v>550013470</v>
      </c>
      <c r="G3753" s="180">
        <v>42735</v>
      </c>
      <c r="H3753" s="180">
        <v>45260</v>
      </c>
      <c r="I3753">
        <v>0</v>
      </c>
      <c r="J3753">
        <v>1</v>
      </c>
      <c r="K3753">
        <v>4</v>
      </c>
      <c r="L3753">
        <v>30</v>
      </c>
      <c r="M3753">
        <v>2</v>
      </c>
      <c r="N3753" s="170">
        <v>22490513</v>
      </c>
      <c r="O3753" s="170">
        <v>24960000</v>
      </c>
      <c r="P3753" s="178">
        <v>17139</v>
      </c>
      <c r="Q3753" s="178">
        <v>659</v>
      </c>
      <c r="R3753" s="178">
        <v>15746</v>
      </c>
      <c r="S3753">
        <v>0</v>
      </c>
      <c r="T3753">
        <v>0</v>
      </c>
      <c r="U3753">
        <v>0</v>
      </c>
      <c r="W3753">
        <v>0</v>
      </c>
      <c r="X3753">
        <v>0</v>
      </c>
      <c r="Y3753">
        <v>0</v>
      </c>
      <c r="AB3753" s="180">
        <v>44285</v>
      </c>
      <c r="AC3753">
        <v>1</v>
      </c>
      <c r="AD3753" t="s">
        <v>1922</v>
      </c>
      <c r="AE3753">
        <v>1</v>
      </c>
      <c r="AF3753">
        <v>30</v>
      </c>
      <c r="AG3753">
        <v>0</v>
      </c>
      <c r="AN3753">
        <v>1</v>
      </c>
      <c r="AO3753">
        <v>1</v>
      </c>
      <c r="AR3753" s="178">
        <v>31155</v>
      </c>
      <c r="AS3753" t="s">
        <v>1921</v>
      </c>
      <c r="AT3753">
        <v>0</v>
      </c>
      <c r="AU3753">
        <v>0</v>
      </c>
      <c r="AV3753">
        <v>890480123</v>
      </c>
      <c r="AW3753" t="s">
        <v>1920</v>
      </c>
      <c r="AX3753">
        <v>5</v>
      </c>
      <c r="BC3753">
        <v>2</v>
      </c>
      <c r="BD3753">
        <v>7</v>
      </c>
      <c r="BE3753">
        <v>2</v>
      </c>
    </row>
    <row r="3754" spans="1:57" x14ac:dyDescent="0.25">
      <c r="A3754" s="179">
        <f t="shared" si="58"/>
        <v>0</v>
      </c>
      <c r="B3754" t="s">
        <v>1923</v>
      </c>
      <c r="C3754">
        <v>73110028</v>
      </c>
      <c r="D3754">
        <v>144105</v>
      </c>
      <c r="E3754">
        <v>4</v>
      </c>
      <c r="F3754">
        <v>550013494</v>
      </c>
      <c r="G3754" s="180">
        <v>42739</v>
      </c>
      <c r="H3754" s="180">
        <v>45260</v>
      </c>
      <c r="I3754">
        <v>0</v>
      </c>
      <c r="J3754">
        <v>1</v>
      </c>
      <c r="K3754">
        <v>4</v>
      </c>
      <c r="L3754">
        <v>30</v>
      </c>
      <c r="M3754">
        <v>2</v>
      </c>
      <c r="N3754" s="170">
        <v>22490513</v>
      </c>
      <c r="O3754" s="170">
        <v>24960000</v>
      </c>
      <c r="P3754" s="178">
        <v>5779</v>
      </c>
      <c r="Q3754" s="178">
        <v>222</v>
      </c>
      <c r="R3754" s="178">
        <v>5298</v>
      </c>
      <c r="S3754">
        <v>0</v>
      </c>
      <c r="T3754">
        <v>0</v>
      </c>
      <c r="U3754">
        <v>0</v>
      </c>
      <c r="W3754">
        <v>0</v>
      </c>
      <c r="X3754">
        <v>0</v>
      </c>
      <c r="Y3754">
        <v>0</v>
      </c>
      <c r="AB3754" s="180">
        <v>44285</v>
      </c>
      <c r="AC3754">
        <v>1</v>
      </c>
      <c r="AD3754" t="s">
        <v>1922</v>
      </c>
      <c r="AE3754">
        <v>1</v>
      </c>
      <c r="AF3754">
        <v>30</v>
      </c>
      <c r="AG3754">
        <v>0</v>
      </c>
      <c r="AN3754">
        <v>1</v>
      </c>
      <c r="AO3754">
        <v>1</v>
      </c>
      <c r="AR3754" s="178">
        <v>10482</v>
      </c>
      <c r="AS3754" t="s">
        <v>1921</v>
      </c>
      <c r="AT3754">
        <v>0</v>
      </c>
      <c r="AU3754">
        <v>0</v>
      </c>
      <c r="AV3754">
        <v>890480123</v>
      </c>
      <c r="AW3754" t="s">
        <v>1920</v>
      </c>
      <c r="AX3754">
        <v>5</v>
      </c>
      <c r="BC3754">
        <v>2</v>
      </c>
      <c r="BD3754">
        <v>7</v>
      </c>
      <c r="BE3754">
        <v>2</v>
      </c>
    </row>
    <row r="3755" spans="1:57" x14ac:dyDescent="0.25">
      <c r="A3755" s="179">
        <f t="shared" si="58"/>
        <v>0</v>
      </c>
      <c r="B3755" t="s">
        <v>1923</v>
      </c>
      <c r="C3755">
        <v>73110028</v>
      </c>
      <c r="D3755">
        <v>144105</v>
      </c>
      <c r="E3755">
        <v>4</v>
      </c>
      <c r="F3755">
        <v>550013731</v>
      </c>
      <c r="G3755" s="180">
        <v>42766</v>
      </c>
      <c r="H3755" s="180">
        <v>45260</v>
      </c>
      <c r="I3755">
        <v>0</v>
      </c>
      <c r="J3755">
        <v>1</v>
      </c>
      <c r="K3755">
        <v>4</v>
      </c>
      <c r="L3755">
        <v>30</v>
      </c>
      <c r="M3755">
        <v>2</v>
      </c>
      <c r="N3755" s="170">
        <v>22490513</v>
      </c>
      <c r="O3755" s="170">
        <v>24960000</v>
      </c>
      <c r="P3755" s="178">
        <v>11725</v>
      </c>
      <c r="Q3755" s="178">
        <v>451</v>
      </c>
      <c r="R3755" s="178">
        <v>10774</v>
      </c>
      <c r="S3755">
        <v>0</v>
      </c>
      <c r="T3755">
        <v>0</v>
      </c>
      <c r="U3755">
        <v>0</v>
      </c>
      <c r="W3755">
        <v>0</v>
      </c>
      <c r="X3755">
        <v>0</v>
      </c>
      <c r="Y3755">
        <v>0</v>
      </c>
      <c r="AB3755" s="180">
        <v>44285</v>
      </c>
      <c r="AC3755">
        <v>1</v>
      </c>
      <c r="AD3755" t="s">
        <v>1922</v>
      </c>
      <c r="AE3755">
        <v>1</v>
      </c>
      <c r="AF3755">
        <v>30</v>
      </c>
      <c r="AG3755">
        <v>0</v>
      </c>
      <c r="AN3755">
        <v>1</v>
      </c>
      <c r="AO3755">
        <v>1</v>
      </c>
      <c r="AR3755" s="178">
        <v>21317</v>
      </c>
      <c r="AS3755" t="s">
        <v>1921</v>
      </c>
      <c r="AT3755">
        <v>0</v>
      </c>
      <c r="AU3755">
        <v>0</v>
      </c>
      <c r="AV3755">
        <v>890480123</v>
      </c>
      <c r="AW3755" t="s">
        <v>1920</v>
      </c>
      <c r="AX3755">
        <v>5</v>
      </c>
      <c r="BC3755">
        <v>2</v>
      </c>
      <c r="BD3755">
        <v>7</v>
      </c>
      <c r="BE3755">
        <v>2</v>
      </c>
    </row>
    <row r="3756" spans="1:57" x14ac:dyDescent="0.25">
      <c r="A3756" s="179">
        <f t="shared" si="58"/>
        <v>0</v>
      </c>
      <c r="B3756" t="s">
        <v>1923</v>
      </c>
      <c r="C3756">
        <v>73110028</v>
      </c>
      <c r="D3756">
        <v>144105</v>
      </c>
      <c r="E3756">
        <v>4</v>
      </c>
      <c r="F3756">
        <v>550013884</v>
      </c>
      <c r="G3756" s="180">
        <v>42768</v>
      </c>
      <c r="H3756" s="180">
        <v>45260</v>
      </c>
      <c r="I3756">
        <v>0</v>
      </c>
      <c r="J3756">
        <v>1</v>
      </c>
      <c r="K3756">
        <v>4</v>
      </c>
      <c r="L3756">
        <v>30</v>
      </c>
      <c r="M3756">
        <v>2</v>
      </c>
      <c r="N3756" s="170">
        <v>22490513</v>
      </c>
      <c r="O3756" s="170">
        <v>24960000</v>
      </c>
      <c r="P3756" s="178">
        <v>5507</v>
      </c>
      <c r="Q3756" s="178">
        <v>212</v>
      </c>
      <c r="R3756" s="178">
        <v>5051</v>
      </c>
      <c r="S3756">
        <v>0</v>
      </c>
      <c r="T3756">
        <v>0</v>
      </c>
      <c r="U3756">
        <v>0</v>
      </c>
      <c r="W3756">
        <v>0</v>
      </c>
      <c r="X3756">
        <v>0</v>
      </c>
      <c r="Y3756">
        <v>0</v>
      </c>
      <c r="AB3756" s="180">
        <v>44285</v>
      </c>
      <c r="AC3756">
        <v>1</v>
      </c>
      <c r="AD3756" t="s">
        <v>1922</v>
      </c>
      <c r="AE3756">
        <v>1</v>
      </c>
      <c r="AF3756">
        <v>30</v>
      </c>
      <c r="AG3756">
        <v>0</v>
      </c>
      <c r="AN3756">
        <v>1</v>
      </c>
      <c r="AO3756">
        <v>1</v>
      </c>
      <c r="AR3756" s="178">
        <v>9994</v>
      </c>
      <c r="AS3756" t="s">
        <v>1921</v>
      </c>
      <c r="AT3756">
        <v>0</v>
      </c>
      <c r="AU3756">
        <v>0</v>
      </c>
      <c r="AV3756">
        <v>890480123</v>
      </c>
      <c r="AW3756" t="s">
        <v>1920</v>
      </c>
      <c r="AX3756">
        <v>5</v>
      </c>
      <c r="BC3756">
        <v>2</v>
      </c>
      <c r="BD3756">
        <v>7</v>
      </c>
      <c r="BE3756">
        <v>2</v>
      </c>
    </row>
    <row r="3757" spans="1:57" x14ac:dyDescent="0.25">
      <c r="A3757" s="179">
        <f t="shared" si="58"/>
        <v>0</v>
      </c>
      <c r="B3757" t="s">
        <v>1923</v>
      </c>
      <c r="C3757">
        <v>73110028</v>
      </c>
      <c r="D3757">
        <v>144105</v>
      </c>
      <c r="E3757">
        <v>4</v>
      </c>
      <c r="F3757">
        <v>550013909</v>
      </c>
      <c r="G3757" s="180">
        <v>42770</v>
      </c>
      <c r="H3757" s="180">
        <v>45260</v>
      </c>
      <c r="I3757">
        <v>0</v>
      </c>
      <c r="J3757">
        <v>1</v>
      </c>
      <c r="K3757">
        <v>4</v>
      </c>
      <c r="L3757">
        <v>30</v>
      </c>
      <c r="M3757">
        <v>2</v>
      </c>
      <c r="N3757" s="170">
        <v>22490513</v>
      </c>
      <c r="O3757" s="170">
        <v>24960000</v>
      </c>
      <c r="P3757" s="178">
        <v>11724</v>
      </c>
      <c r="Q3757" s="178">
        <v>451</v>
      </c>
      <c r="R3757" s="178">
        <v>10772</v>
      </c>
      <c r="S3757">
        <v>0</v>
      </c>
      <c r="T3757">
        <v>0</v>
      </c>
      <c r="U3757">
        <v>0</v>
      </c>
      <c r="W3757">
        <v>0</v>
      </c>
      <c r="X3757">
        <v>0</v>
      </c>
      <c r="Y3757">
        <v>0</v>
      </c>
      <c r="AB3757" s="180">
        <v>44285</v>
      </c>
      <c r="AC3757">
        <v>1</v>
      </c>
      <c r="AD3757" t="s">
        <v>1922</v>
      </c>
      <c r="AE3757">
        <v>1</v>
      </c>
      <c r="AF3757">
        <v>30</v>
      </c>
      <c r="AG3757">
        <v>0</v>
      </c>
      <c r="AN3757">
        <v>1</v>
      </c>
      <c r="AO3757">
        <v>1</v>
      </c>
      <c r="AR3757" s="178">
        <v>21313</v>
      </c>
      <c r="AS3757" t="s">
        <v>1921</v>
      </c>
      <c r="AT3757">
        <v>0</v>
      </c>
      <c r="AU3757">
        <v>0</v>
      </c>
      <c r="AV3757">
        <v>890480123</v>
      </c>
      <c r="AW3757" t="s">
        <v>1920</v>
      </c>
      <c r="AX3757">
        <v>5</v>
      </c>
      <c r="BC3757">
        <v>2</v>
      </c>
      <c r="BD3757">
        <v>7</v>
      </c>
      <c r="BE3757">
        <v>2</v>
      </c>
    </row>
    <row r="3758" spans="1:57" x14ac:dyDescent="0.25">
      <c r="A3758" s="179">
        <f t="shared" si="58"/>
        <v>0</v>
      </c>
      <c r="B3758" t="s">
        <v>1923</v>
      </c>
      <c r="C3758">
        <v>73110028</v>
      </c>
      <c r="D3758">
        <v>144105</v>
      </c>
      <c r="E3758">
        <v>4</v>
      </c>
      <c r="F3758">
        <v>550014036</v>
      </c>
      <c r="G3758" s="180">
        <v>42783</v>
      </c>
      <c r="H3758" s="180">
        <v>45260</v>
      </c>
      <c r="I3758">
        <v>0</v>
      </c>
      <c r="J3758">
        <v>1</v>
      </c>
      <c r="K3758">
        <v>4</v>
      </c>
      <c r="L3758">
        <v>30</v>
      </c>
      <c r="M3758">
        <v>2</v>
      </c>
      <c r="N3758" s="170">
        <v>22490513</v>
      </c>
      <c r="O3758" s="170">
        <v>24960000</v>
      </c>
      <c r="P3758" s="178">
        <v>14654</v>
      </c>
      <c r="Q3758" s="178">
        <v>563</v>
      </c>
      <c r="R3758" s="178">
        <v>13468</v>
      </c>
      <c r="S3758">
        <v>0</v>
      </c>
      <c r="T3758">
        <v>0</v>
      </c>
      <c r="U3758">
        <v>0</v>
      </c>
      <c r="W3758">
        <v>0</v>
      </c>
      <c r="X3758">
        <v>0</v>
      </c>
      <c r="Y3758">
        <v>0</v>
      </c>
      <c r="AB3758" s="180">
        <v>44285</v>
      </c>
      <c r="AC3758">
        <v>1</v>
      </c>
      <c r="AD3758" t="s">
        <v>1922</v>
      </c>
      <c r="AE3758">
        <v>1</v>
      </c>
      <c r="AF3758">
        <v>30</v>
      </c>
      <c r="AG3758">
        <v>0</v>
      </c>
      <c r="AN3758">
        <v>1</v>
      </c>
      <c r="AO3758">
        <v>1</v>
      </c>
      <c r="AR3758" s="178">
        <v>26647</v>
      </c>
      <c r="AS3758" t="s">
        <v>1921</v>
      </c>
      <c r="AT3758">
        <v>0</v>
      </c>
      <c r="AU3758">
        <v>0</v>
      </c>
      <c r="AV3758">
        <v>890480123</v>
      </c>
      <c r="AW3758" t="s">
        <v>1920</v>
      </c>
      <c r="AX3758">
        <v>5</v>
      </c>
      <c r="BC3758">
        <v>2</v>
      </c>
      <c r="BD3758">
        <v>7</v>
      </c>
      <c r="BE3758">
        <v>2</v>
      </c>
    </row>
    <row r="3759" spans="1:57" x14ac:dyDescent="0.25">
      <c r="A3759" s="179">
        <f t="shared" si="58"/>
        <v>0</v>
      </c>
      <c r="B3759" t="s">
        <v>1923</v>
      </c>
      <c r="C3759">
        <v>73110028</v>
      </c>
      <c r="D3759">
        <v>144105</v>
      </c>
      <c r="E3759">
        <v>4</v>
      </c>
      <c r="F3759">
        <v>550014290</v>
      </c>
      <c r="G3759" s="180">
        <v>42798</v>
      </c>
      <c r="H3759" s="180">
        <v>45260</v>
      </c>
      <c r="I3759">
        <v>0</v>
      </c>
      <c r="J3759">
        <v>1</v>
      </c>
      <c r="K3759">
        <v>4</v>
      </c>
      <c r="L3759">
        <v>30</v>
      </c>
      <c r="M3759">
        <v>2</v>
      </c>
      <c r="N3759" s="170">
        <v>22490513</v>
      </c>
      <c r="O3759" s="170">
        <v>24960000</v>
      </c>
      <c r="P3759" s="178">
        <v>35828</v>
      </c>
      <c r="Q3759" s="178">
        <v>1377</v>
      </c>
      <c r="R3759" s="178">
        <v>32923</v>
      </c>
      <c r="S3759">
        <v>0</v>
      </c>
      <c r="T3759">
        <v>0</v>
      </c>
      <c r="U3759">
        <v>0</v>
      </c>
      <c r="W3759">
        <v>0</v>
      </c>
      <c r="X3759">
        <v>0</v>
      </c>
      <c r="Y3759">
        <v>0</v>
      </c>
      <c r="AB3759" s="180">
        <v>44285</v>
      </c>
      <c r="AC3759">
        <v>1</v>
      </c>
      <c r="AD3759" t="s">
        <v>1922</v>
      </c>
      <c r="AE3759">
        <v>1</v>
      </c>
      <c r="AF3759">
        <v>30</v>
      </c>
      <c r="AG3759">
        <v>0</v>
      </c>
      <c r="AN3759">
        <v>1</v>
      </c>
      <c r="AO3759">
        <v>1</v>
      </c>
      <c r="AR3759" s="178">
        <v>65141</v>
      </c>
      <c r="AS3759" t="s">
        <v>1921</v>
      </c>
      <c r="AT3759">
        <v>0</v>
      </c>
      <c r="AU3759">
        <v>0</v>
      </c>
      <c r="AV3759">
        <v>890480123</v>
      </c>
      <c r="AW3759" t="s">
        <v>1920</v>
      </c>
      <c r="AX3759">
        <v>5</v>
      </c>
      <c r="BC3759">
        <v>2</v>
      </c>
      <c r="BD3759">
        <v>7</v>
      </c>
      <c r="BE3759">
        <v>2</v>
      </c>
    </row>
    <row r="3760" spans="1:57" x14ac:dyDescent="0.25">
      <c r="A3760" s="179">
        <f t="shared" si="58"/>
        <v>0</v>
      </c>
      <c r="B3760" t="s">
        <v>1923</v>
      </c>
      <c r="C3760">
        <v>73110028</v>
      </c>
      <c r="D3760">
        <v>144105</v>
      </c>
      <c r="E3760">
        <v>4</v>
      </c>
      <c r="F3760">
        <v>550014470</v>
      </c>
      <c r="G3760" s="180">
        <v>42821</v>
      </c>
      <c r="H3760" s="180">
        <v>45260</v>
      </c>
      <c r="I3760">
        <v>0</v>
      </c>
      <c r="J3760">
        <v>1</v>
      </c>
      <c r="K3760">
        <v>4</v>
      </c>
      <c r="L3760">
        <v>30</v>
      </c>
      <c r="M3760">
        <v>2</v>
      </c>
      <c r="N3760" s="170">
        <v>22490513</v>
      </c>
      <c r="O3760" s="170">
        <v>24960000</v>
      </c>
      <c r="P3760" s="178">
        <v>12687</v>
      </c>
      <c r="Q3760" s="178">
        <v>488</v>
      </c>
      <c r="R3760" s="178">
        <v>11643</v>
      </c>
      <c r="S3760">
        <v>0</v>
      </c>
      <c r="T3760">
        <v>0</v>
      </c>
      <c r="U3760">
        <v>0</v>
      </c>
      <c r="W3760">
        <v>0</v>
      </c>
      <c r="X3760">
        <v>0</v>
      </c>
      <c r="Y3760">
        <v>0</v>
      </c>
      <c r="AB3760" s="180">
        <v>44285</v>
      </c>
      <c r="AC3760">
        <v>1</v>
      </c>
      <c r="AD3760" t="s">
        <v>1922</v>
      </c>
      <c r="AE3760">
        <v>1</v>
      </c>
      <c r="AF3760">
        <v>30</v>
      </c>
      <c r="AG3760">
        <v>0</v>
      </c>
      <c r="AN3760">
        <v>1</v>
      </c>
      <c r="AO3760">
        <v>1</v>
      </c>
      <c r="AR3760" s="178">
        <v>23037</v>
      </c>
      <c r="AS3760" t="s">
        <v>1921</v>
      </c>
      <c r="AT3760">
        <v>0</v>
      </c>
      <c r="AU3760">
        <v>0</v>
      </c>
      <c r="AV3760">
        <v>890480123</v>
      </c>
      <c r="AW3760" t="s">
        <v>1920</v>
      </c>
      <c r="AX3760">
        <v>5</v>
      </c>
      <c r="BC3760">
        <v>2</v>
      </c>
      <c r="BD3760">
        <v>7</v>
      </c>
      <c r="BE3760">
        <v>2</v>
      </c>
    </row>
    <row r="3761" spans="1:57" x14ac:dyDescent="0.25">
      <c r="A3761" s="179">
        <f t="shared" si="58"/>
        <v>0</v>
      </c>
      <c r="B3761" t="s">
        <v>1923</v>
      </c>
      <c r="C3761">
        <v>73110028</v>
      </c>
      <c r="D3761">
        <v>144105</v>
      </c>
      <c r="E3761">
        <v>4</v>
      </c>
      <c r="F3761">
        <v>550014501</v>
      </c>
      <c r="G3761" s="180">
        <v>42825</v>
      </c>
      <c r="H3761" s="180">
        <v>45260</v>
      </c>
      <c r="I3761">
        <v>0</v>
      </c>
      <c r="J3761">
        <v>1</v>
      </c>
      <c r="K3761">
        <v>4</v>
      </c>
      <c r="L3761">
        <v>30</v>
      </c>
      <c r="M3761">
        <v>2</v>
      </c>
      <c r="N3761" s="170">
        <v>22490513</v>
      </c>
      <c r="O3761" s="170">
        <v>24960000</v>
      </c>
      <c r="P3761" s="178">
        <v>12684</v>
      </c>
      <c r="Q3761" s="178">
        <v>488</v>
      </c>
      <c r="R3761" s="178">
        <v>11640</v>
      </c>
      <c r="S3761">
        <v>0</v>
      </c>
      <c r="T3761">
        <v>0</v>
      </c>
      <c r="U3761">
        <v>0</v>
      </c>
      <c r="W3761">
        <v>0</v>
      </c>
      <c r="X3761">
        <v>0</v>
      </c>
      <c r="Y3761">
        <v>0</v>
      </c>
      <c r="AB3761" s="180">
        <v>44285</v>
      </c>
      <c r="AC3761">
        <v>1</v>
      </c>
      <c r="AD3761" t="s">
        <v>1922</v>
      </c>
      <c r="AE3761">
        <v>1</v>
      </c>
      <c r="AF3761">
        <v>30</v>
      </c>
      <c r="AG3761">
        <v>0</v>
      </c>
      <c r="AN3761">
        <v>1</v>
      </c>
      <c r="AO3761">
        <v>1</v>
      </c>
      <c r="AR3761" s="178">
        <v>23031</v>
      </c>
      <c r="AS3761" t="s">
        <v>1921</v>
      </c>
      <c r="AT3761">
        <v>0</v>
      </c>
      <c r="AU3761">
        <v>0</v>
      </c>
      <c r="AV3761">
        <v>890480123</v>
      </c>
      <c r="AW3761" t="s">
        <v>1920</v>
      </c>
      <c r="AX3761">
        <v>5</v>
      </c>
      <c r="BC3761">
        <v>2</v>
      </c>
      <c r="BD3761">
        <v>7</v>
      </c>
      <c r="BE3761">
        <v>2</v>
      </c>
    </row>
    <row r="3762" spans="1:57" x14ac:dyDescent="0.25">
      <c r="A3762" s="179">
        <f t="shared" si="58"/>
        <v>0</v>
      </c>
      <c r="B3762" t="s">
        <v>1923</v>
      </c>
      <c r="C3762">
        <v>73110028</v>
      </c>
      <c r="D3762">
        <v>144105</v>
      </c>
      <c r="E3762">
        <v>4</v>
      </c>
      <c r="F3762">
        <v>550014651</v>
      </c>
      <c r="G3762" s="180">
        <v>42826</v>
      </c>
      <c r="H3762" s="180">
        <v>45260</v>
      </c>
      <c r="I3762">
        <v>0</v>
      </c>
      <c r="J3762">
        <v>1</v>
      </c>
      <c r="K3762">
        <v>4</v>
      </c>
      <c r="L3762">
        <v>30</v>
      </c>
      <c r="M3762">
        <v>2</v>
      </c>
      <c r="N3762" s="170">
        <v>22490513</v>
      </c>
      <c r="O3762" s="170">
        <v>24960000</v>
      </c>
      <c r="P3762" s="178">
        <v>15828</v>
      </c>
      <c r="Q3762" s="178">
        <v>609</v>
      </c>
      <c r="R3762" s="178">
        <v>14535</v>
      </c>
      <c r="S3762">
        <v>0</v>
      </c>
      <c r="T3762">
        <v>0</v>
      </c>
      <c r="U3762">
        <v>0</v>
      </c>
      <c r="W3762">
        <v>0</v>
      </c>
      <c r="X3762">
        <v>0</v>
      </c>
      <c r="Y3762">
        <v>0</v>
      </c>
      <c r="AB3762" s="180">
        <v>44285</v>
      </c>
      <c r="AC3762">
        <v>1</v>
      </c>
      <c r="AD3762" t="s">
        <v>1922</v>
      </c>
      <c r="AE3762">
        <v>1</v>
      </c>
      <c r="AF3762">
        <v>30</v>
      </c>
      <c r="AG3762">
        <v>0</v>
      </c>
      <c r="AN3762">
        <v>1</v>
      </c>
      <c r="AO3762">
        <v>1</v>
      </c>
      <c r="AR3762" s="178">
        <v>28758</v>
      </c>
      <c r="AS3762" t="s">
        <v>1921</v>
      </c>
      <c r="AT3762">
        <v>0</v>
      </c>
      <c r="AU3762">
        <v>0</v>
      </c>
      <c r="AV3762">
        <v>890480123</v>
      </c>
      <c r="AW3762" t="s">
        <v>1920</v>
      </c>
      <c r="AX3762">
        <v>5</v>
      </c>
      <c r="BC3762">
        <v>2</v>
      </c>
      <c r="BD3762">
        <v>7</v>
      </c>
      <c r="BE3762">
        <v>2</v>
      </c>
    </row>
    <row r="3763" spans="1:57" x14ac:dyDescent="0.25">
      <c r="A3763" s="179">
        <f t="shared" si="58"/>
        <v>0</v>
      </c>
      <c r="B3763" t="s">
        <v>1923</v>
      </c>
      <c r="C3763">
        <v>73110028</v>
      </c>
      <c r="D3763">
        <v>144105</v>
      </c>
      <c r="E3763">
        <v>4</v>
      </c>
      <c r="F3763">
        <v>550014772</v>
      </c>
      <c r="G3763" s="180">
        <v>42837</v>
      </c>
      <c r="H3763" s="180">
        <v>45260</v>
      </c>
      <c r="I3763">
        <v>0</v>
      </c>
      <c r="J3763">
        <v>1</v>
      </c>
      <c r="K3763">
        <v>4</v>
      </c>
      <c r="L3763">
        <v>30</v>
      </c>
      <c r="M3763">
        <v>2</v>
      </c>
      <c r="N3763" s="170">
        <v>22490513</v>
      </c>
      <c r="O3763" s="170">
        <v>24960000</v>
      </c>
      <c r="P3763" s="178">
        <v>12680</v>
      </c>
      <c r="Q3763" s="178">
        <v>487</v>
      </c>
      <c r="R3763" s="178">
        <v>11640</v>
      </c>
      <c r="S3763">
        <v>0</v>
      </c>
      <c r="T3763">
        <v>0</v>
      </c>
      <c r="U3763">
        <v>0</v>
      </c>
      <c r="W3763">
        <v>0</v>
      </c>
      <c r="X3763">
        <v>0</v>
      </c>
      <c r="Y3763">
        <v>0</v>
      </c>
      <c r="AB3763" s="180">
        <v>44285</v>
      </c>
      <c r="AC3763">
        <v>1</v>
      </c>
      <c r="AD3763" t="s">
        <v>1922</v>
      </c>
      <c r="AE3763">
        <v>1</v>
      </c>
      <c r="AF3763">
        <v>30</v>
      </c>
      <c r="AG3763">
        <v>0</v>
      </c>
      <c r="AN3763">
        <v>1</v>
      </c>
      <c r="AO3763">
        <v>1</v>
      </c>
      <c r="AR3763" s="178">
        <v>23031</v>
      </c>
      <c r="AS3763" t="s">
        <v>1921</v>
      </c>
      <c r="AT3763">
        <v>0</v>
      </c>
      <c r="AU3763">
        <v>0</v>
      </c>
      <c r="AV3763">
        <v>890480123</v>
      </c>
      <c r="AW3763" t="s">
        <v>1920</v>
      </c>
      <c r="AX3763">
        <v>5</v>
      </c>
      <c r="BC3763">
        <v>2</v>
      </c>
      <c r="BD3763">
        <v>7</v>
      </c>
      <c r="BE3763">
        <v>2</v>
      </c>
    </row>
    <row r="3764" spans="1:57" x14ac:dyDescent="0.25">
      <c r="A3764" s="179">
        <f t="shared" si="58"/>
        <v>0</v>
      </c>
      <c r="B3764" t="s">
        <v>1923</v>
      </c>
      <c r="C3764">
        <v>73110028</v>
      </c>
      <c r="D3764">
        <v>144105</v>
      </c>
      <c r="E3764">
        <v>4</v>
      </c>
      <c r="F3764">
        <v>550014838</v>
      </c>
      <c r="G3764" s="180">
        <v>42847</v>
      </c>
      <c r="H3764" s="180">
        <v>45260</v>
      </c>
      <c r="I3764">
        <v>0</v>
      </c>
      <c r="J3764">
        <v>1</v>
      </c>
      <c r="K3764">
        <v>4</v>
      </c>
      <c r="L3764">
        <v>30</v>
      </c>
      <c r="M3764">
        <v>2</v>
      </c>
      <c r="N3764" s="170">
        <v>22490513</v>
      </c>
      <c r="O3764" s="170">
        <v>24960000</v>
      </c>
      <c r="P3764" s="178">
        <v>12606</v>
      </c>
      <c r="Q3764" s="178">
        <v>485</v>
      </c>
      <c r="R3764" s="178">
        <v>11570</v>
      </c>
      <c r="S3764">
        <v>0</v>
      </c>
      <c r="T3764">
        <v>0</v>
      </c>
      <c r="U3764">
        <v>0</v>
      </c>
      <c r="W3764">
        <v>0</v>
      </c>
      <c r="X3764">
        <v>0</v>
      </c>
      <c r="Y3764">
        <v>0</v>
      </c>
      <c r="AB3764" s="180">
        <v>44285</v>
      </c>
      <c r="AC3764">
        <v>1</v>
      </c>
      <c r="AD3764" t="s">
        <v>1922</v>
      </c>
      <c r="AE3764">
        <v>1</v>
      </c>
      <c r="AF3764">
        <v>30</v>
      </c>
      <c r="AG3764">
        <v>0</v>
      </c>
      <c r="AN3764">
        <v>1</v>
      </c>
      <c r="AO3764">
        <v>1</v>
      </c>
      <c r="AR3764" s="178">
        <v>22892</v>
      </c>
      <c r="AS3764" t="s">
        <v>1921</v>
      </c>
      <c r="AT3764">
        <v>0</v>
      </c>
      <c r="AU3764">
        <v>0</v>
      </c>
      <c r="AV3764">
        <v>890480123</v>
      </c>
      <c r="AW3764" t="s">
        <v>1920</v>
      </c>
      <c r="AX3764">
        <v>5</v>
      </c>
      <c r="BC3764">
        <v>2</v>
      </c>
      <c r="BD3764">
        <v>7</v>
      </c>
      <c r="BE3764">
        <v>2</v>
      </c>
    </row>
    <row r="3765" spans="1:57" x14ac:dyDescent="0.25">
      <c r="A3765" s="179">
        <f t="shared" si="58"/>
        <v>0</v>
      </c>
      <c r="B3765" t="s">
        <v>1923</v>
      </c>
      <c r="C3765">
        <v>73110028</v>
      </c>
      <c r="D3765">
        <v>144105</v>
      </c>
      <c r="E3765">
        <v>4</v>
      </c>
      <c r="F3765">
        <v>550014877</v>
      </c>
      <c r="G3765" s="180">
        <v>42849</v>
      </c>
      <c r="H3765" s="180">
        <v>45260</v>
      </c>
      <c r="I3765">
        <v>0</v>
      </c>
      <c r="J3765">
        <v>1</v>
      </c>
      <c r="K3765">
        <v>4</v>
      </c>
      <c r="L3765">
        <v>30</v>
      </c>
      <c r="M3765">
        <v>2</v>
      </c>
      <c r="N3765" s="170">
        <v>22490513</v>
      </c>
      <c r="O3765" s="170">
        <v>24960000</v>
      </c>
      <c r="P3765" s="178">
        <v>7005</v>
      </c>
      <c r="Q3765" s="178">
        <v>269</v>
      </c>
      <c r="R3765" s="178">
        <v>6433</v>
      </c>
      <c r="S3765">
        <v>0</v>
      </c>
      <c r="T3765">
        <v>0</v>
      </c>
      <c r="U3765">
        <v>0</v>
      </c>
      <c r="W3765">
        <v>0</v>
      </c>
      <c r="X3765">
        <v>0</v>
      </c>
      <c r="Y3765">
        <v>0</v>
      </c>
      <c r="AB3765" s="180">
        <v>44285</v>
      </c>
      <c r="AC3765">
        <v>1</v>
      </c>
      <c r="AD3765" t="s">
        <v>1922</v>
      </c>
      <c r="AE3765">
        <v>1</v>
      </c>
      <c r="AF3765">
        <v>30</v>
      </c>
      <c r="AG3765">
        <v>0</v>
      </c>
      <c r="AN3765">
        <v>1</v>
      </c>
      <c r="AO3765">
        <v>1</v>
      </c>
      <c r="AR3765" s="178">
        <v>12728</v>
      </c>
      <c r="AS3765" t="s">
        <v>1921</v>
      </c>
      <c r="AT3765">
        <v>0</v>
      </c>
      <c r="AU3765">
        <v>0</v>
      </c>
      <c r="AV3765">
        <v>890480123</v>
      </c>
      <c r="AW3765" t="s">
        <v>1920</v>
      </c>
      <c r="AX3765">
        <v>5</v>
      </c>
      <c r="BC3765">
        <v>2</v>
      </c>
      <c r="BD3765">
        <v>7</v>
      </c>
      <c r="BE3765">
        <v>2</v>
      </c>
    </row>
    <row r="3766" spans="1:57" x14ac:dyDescent="0.25">
      <c r="A3766" s="179">
        <f t="shared" si="58"/>
        <v>0</v>
      </c>
      <c r="B3766" t="s">
        <v>1923</v>
      </c>
      <c r="C3766">
        <v>73110028</v>
      </c>
      <c r="D3766">
        <v>144105</v>
      </c>
      <c r="E3766">
        <v>4</v>
      </c>
      <c r="F3766">
        <v>550014912</v>
      </c>
      <c r="G3766" s="180">
        <v>42854</v>
      </c>
      <c r="H3766" s="180">
        <v>45260</v>
      </c>
      <c r="I3766">
        <v>0</v>
      </c>
      <c r="J3766">
        <v>1</v>
      </c>
      <c r="K3766">
        <v>4</v>
      </c>
      <c r="L3766">
        <v>30</v>
      </c>
      <c r="M3766">
        <v>2</v>
      </c>
      <c r="N3766" s="170">
        <v>22490513</v>
      </c>
      <c r="O3766" s="170">
        <v>24960000</v>
      </c>
      <c r="P3766" s="178">
        <v>7301</v>
      </c>
      <c r="Q3766" s="178">
        <v>281</v>
      </c>
      <c r="R3766" s="178">
        <v>6698</v>
      </c>
      <c r="S3766">
        <v>0</v>
      </c>
      <c r="T3766">
        <v>0</v>
      </c>
      <c r="U3766">
        <v>0</v>
      </c>
      <c r="W3766">
        <v>0</v>
      </c>
      <c r="X3766">
        <v>0</v>
      </c>
      <c r="Y3766">
        <v>0</v>
      </c>
      <c r="AB3766" s="180">
        <v>44285</v>
      </c>
      <c r="AC3766">
        <v>1</v>
      </c>
      <c r="AD3766" t="s">
        <v>1922</v>
      </c>
      <c r="AE3766">
        <v>1</v>
      </c>
      <c r="AF3766">
        <v>30</v>
      </c>
      <c r="AG3766">
        <v>0</v>
      </c>
      <c r="AN3766">
        <v>1</v>
      </c>
      <c r="AO3766">
        <v>1</v>
      </c>
      <c r="AR3766" s="178">
        <v>13252</v>
      </c>
      <c r="AS3766" t="s">
        <v>1921</v>
      </c>
      <c r="AT3766">
        <v>0</v>
      </c>
      <c r="AU3766">
        <v>0</v>
      </c>
      <c r="AV3766">
        <v>890480123</v>
      </c>
      <c r="AW3766" t="s">
        <v>1920</v>
      </c>
      <c r="AX3766">
        <v>5</v>
      </c>
      <c r="BC3766">
        <v>2</v>
      </c>
      <c r="BD3766">
        <v>7</v>
      </c>
      <c r="BE3766">
        <v>2</v>
      </c>
    </row>
    <row r="3767" spans="1:57" x14ac:dyDescent="0.25">
      <c r="A3767" s="179">
        <f t="shared" si="58"/>
        <v>0</v>
      </c>
      <c r="B3767" t="s">
        <v>1923</v>
      </c>
      <c r="C3767">
        <v>73110028</v>
      </c>
      <c r="D3767">
        <v>144105</v>
      </c>
      <c r="E3767">
        <v>4</v>
      </c>
      <c r="F3767">
        <v>550015103</v>
      </c>
      <c r="G3767" s="180">
        <v>42860</v>
      </c>
      <c r="H3767" s="180">
        <v>45260</v>
      </c>
      <c r="I3767">
        <v>0</v>
      </c>
      <c r="J3767">
        <v>1</v>
      </c>
      <c r="K3767">
        <v>4</v>
      </c>
      <c r="L3767">
        <v>30</v>
      </c>
      <c r="M3767">
        <v>2</v>
      </c>
      <c r="N3767" s="170">
        <v>22490513</v>
      </c>
      <c r="O3767" s="170">
        <v>24960000</v>
      </c>
      <c r="P3767" s="178">
        <v>11670</v>
      </c>
      <c r="Q3767" s="178">
        <v>449</v>
      </c>
      <c r="R3767" s="178">
        <v>10723</v>
      </c>
      <c r="S3767">
        <v>0</v>
      </c>
      <c r="T3767">
        <v>0</v>
      </c>
      <c r="U3767">
        <v>0</v>
      </c>
      <c r="W3767">
        <v>0</v>
      </c>
      <c r="X3767">
        <v>0</v>
      </c>
      <c r="Y3767">
        <v>0</v>
      </c>
      <c r="AB3767" s="180">
        <v>44285</v>
      </c>
      <c r="AC3767">
        <v>1</v>
      </c>
      <c r="AD3767" t="s">
        <v>1922</v>
      </c>
      <c r="AE3767">
        <v>1</v>
      </c>
      <c r="AF3767">
        <v>30</v>
      </c>
      <c r="AG3767">
        <v>0</v>
      </c>
      <c r="AN3767">
        <v>1</v>
      </c>
      <c r="AO3767">
        <v>1</v>
      </c>
      <c r="AR3767" s="178">
        <v>21216</v>
      </c>
      <c r="AS3767" t="s">
        <v>1921</v>
      </c>
      <c r="AT3767">
        <v>0</v>
      </c>
      <c r="AU3767">
        <v>0</v>
      </c>
      <c r="AV3767">
        <v>890480123</v>
      </c>
      <c r="AW3767" t="s">
        <v>1920</v>
      </c>
      <c r="AX3767">
        <v>5</v>
      </c>
      <c r="BC3767">
        <v>2</v>
      </c>
      <c r="BD3767">
        <v>7</v>
      </c>
      <c r="BE3767">
        <v>2</v>
      </c>
    </row>
    <row r="3768" spans="1:57" x14ac:dyDescent="0.25">
      <c r="A3768" s="179">
        <f t="shared" si="58"/>
        <v>0</v>
      </c>
      <c r="B3768" t="s">
        <v>1923</v>
      </c>
      <c r="C3768">
        <v>73110028</v>
      </c>
      <c r="D3768">
        <v>144105</v>
      </c>
      <c r="E3768">
        <v>4</v>
      </c>
      <c r="F3768">
        <v>550015130</v>
      </c>
      <c r="G3768" s="180">
        <v>42863</v>
      </c>
      <c r="H3768" s="180">
        <v>45260</v>
      </c>
      <c r="I3768">
        <v>0</v>
      </c>
      <c r="J3768">
        <v>1</v>
      </c>
      <c r="K3768">
        <v>4</v>
      </c>
      <c r="L3768">
        <v>30</v>
      </c>
      <c r="M3768">
        <v>2</v>
      </c>
      <c r="N3768" s="170">
        <v>22490513</v>
      </c>
      <c r="O3768" s="170">
        <v>24960000</v>
      </c>
      <c r="P3768" s="178">
        <v>11658</v>
      </c>
      <c r="Q3768" s="178">
        <v>448</v>
      </c>
      <c r="R3768" s="178">
        <v>10713</v>
      </c>
      <c r="S3768">
        <v>0</v>
      </c>
      <c r="T3768">
        <v>0</v>
      </c>
      <c r="U3768">
        <v>0</v>
      </c>
      <c r="W3768">
        <v>0</v>
      </c>
      <c r="X3768">
        <v>0</v>
      </c>
      <c r="Y3768">
        <v>0</v>
      </c>
      <c r="AB3768" s="180">
        <v>44285</v>
      </c>
      <c r="AC3768">
        <v>1</v>
      </c>
      <c r="AD3768" t="s">
        <v>1922</v>
      </c>
      <c r="AE3768">
        <v>1</v>
      </c>
      <c r="AF3768">
        <v>30</v>
      </c>
      <c r="AG3768">
        <v>0</v>
      </c>
      <c r="AN3768">
        <v>1</v>
      </c>
      <c r="AO3768">
        <v>1</v>
      </c>
      <c r="AR3768" s="178">
        <v>21197</v>
      </c>
      <c r="AS3768" t="s">
        <v>1921</v>
      </c>
      <c r="AT3768">
        <v>0</v>
      </c>
      <c r="AU3768">
        <v>0</v>
      </c>
      <c r="AV3768">
        <v>890480123</v>
      </c>
      <c r="AW3768" t="s">
        <v>1920</v>
      </c>
      <c r="AX3768">
        <v>5</v>
      </c>
      <c r="BC3768">
        <v>2</v>
      </c>
      <c r="BD3768">
        <v>7</v>
      </c>
      <c r="BE3768">
        <v>2</v>
      </c>
    </row>
    <row r="3769" spans="1:57" x14ac:dyDescent="0.25">
      <c r="A3769" s="179">
        <f t="shared" si="58"/>
        <v>0</v>
      </c>
      <c r="B3769" t="s">
        <v>1923</v>
      </c>
      <c r="C3769">
        <v>73110028</v>
      </c>
      <c r="D3769">
        <v>144105</v>
      </c>
      <c r="E3769">
        <v>4</v>
      </c>
      <c r="F3769">
        <v>550015131</v>
      </c>
      <c r="G3769" s="180">
        <v>42863</v>
      </c>
      <c r="H3769" s="180">
        <v>45260</v>
      </c>
      <c r="I3769">
        <v>0</v>
      </c>
      <c r="J3769">
        <v>1</v>
      </c>
      <c r="K3769">
        <v>4</v>
      </c>
      <c r="L3769">
        <v>30</v>
      </c>
      <c r="M3769">
        <v>2</v>
      </c>
      <c r="N3769" s="170">
        <v>22490513</v>
      </c>
      <c r="O3769" s="170">
        <v>24960000</v>
      </c>
      <c r="P3769" s="178">
        <v>7377</v>
      </c>
      <c r="Q3769" s="178">
        <v>284</v>
      </c>
      <c r="R3769" s="178">
        <v>6767</v>
      </c>
      <c r="S3769">
        <v>0</v>
      </c>
      <c r="T3769">
        <v>0</v>
      </c>
      <c r="U3769">
        <v>0</v>
      </c>
      <c r="W3769">
        <v>0</v>
      </c>
      <c r="X3769">
        <v>0</v>
      </c>
      <c r="Y3769">
        <v>0</v>
      </c>
      <c r="AB3769" s="180">
        <v>44285</v>
      </c>
      <c r="AC3769">
        <v>1</v>
      </c>
      <c r="AD3769" t="s">
        <v>1922</v>
      </c>
      <c r="AE3769">
        <v>1</v>
      </c>
      <c r="AF3769">
        <v>30</v>
      </c>
      <c r="AG3769">
        <v>0</v>
      </c>
      <c r="AN3769">
        <v>1</v>
      </c>
      <c r="AO3769">
        <v>1</v>
      </c>
      <c r="AR3769" s="178">
        <v>13389</v>
      </c>
      <c r="AS3769" t="s">
        <v>1921</v>
      </c>
      <c r="AT3769">
        <v>0</v>
      </c>
      <c r="AU3769">
        <v>0</v>
      </c>
      <c r="AV3769">
        <v>890480123</v>
      </c>
      <c r="AW3769" t="s">
        <v>1920</v>
      </c>
      <c r="AX3769">
        <v>5</v>
      </c>
      <c r="BC3769">
        <v>2</v>
      </c>
      <c r="BD3769">
        <v>7</v>
      </c>
      <c r="BE3769">
        <v>2</v>
      </c>
    </row>
    <row r="3770" spans="1:57" x14ac:dyDescent="0.25">
      <c r="A3770" s="179">
        <f t="shared" si="58"/>
        <v>0</v>
      </c>
      <c r="B3770" t="s">
        <v>1923</v>
      </c>
      <c r="C3770">
        <v>73110028</v>
      </c>
      <c r="D3770">
        <v>144105</v>
      </c>
      <c r="E3770">
        <v>4</v>
      </c>
      <c r="F3770">
        <v>550015143</v>
      </c>
      <c r="G3770" s="180">
        <v>42865</v>
      </c>
      <c r="H3770" s="180">
        <v>45260</v>
      </c>
      <c r="I3770">
        <v>0</v>
      </c>
      <c r="J3770">
        <v>1</v>
      </c>
      <c r="K3770">
        <v>4</v>
      </c>
      <c r="L3770">
        <v>30</v>
      </c>
      <c r="M3770">
        <v>2</v>
      </c>
      <c r="N3770" s="170">
        <v>22490513</v>
      </c>
      <c r="O3770" s="170">
        <v>24960000</v>
      </c>
      <c r="P3770" s="178">
        <v>10909</v>
      </c>
      <c r="Q3770" s="178">
        <v>419</v>
      </c>
      <c r="R3770" s="178">
        <v>10011</v>
      </c>
      <c r="S3770">
        <v>0</v>
      </c>
      <c r="T3770">
        <v>0</v>
      </c>
      <c r="U3770">
        <v>0</v>
      </c>
      <c r="W3770">
        <v>0</v>
      </c>
      <c r="X3770">
        <v>0</v>
      </c>
      <c r="Y3770">
        <v>0</v>
      </c>
      <c r="AB3770" s="180">
        <v>44285</v>
      </c>
      <c r="AC3770">
        <v>1</v>
      </c>
      <c r="AD3770" t="s">
        <v>1922</v>
      </c>
      <c r="AE3770">
        <v>1</v>
      </c>
      <c r="AF3770">
        <v>30</v>
      </c>
      <c r="AG3770">
        <v>0</v>
      </c>
      <c r="AN3770">
        <v>1</v>
      </c>
      <c r="AO3770">
        <v>1</v>
      </c>
      <c r="AR3770" s="178">
        <v>19807</v>
      </c>
      <c r="AS3770" t="s">
        <v>1921</v>
      </c>
      <c r="AT3770">
        <v>0</v>
      </c>
      <c r="AU3770">
        <v>0</v>
      </c>
      <c r="AV3770">
        <v>890480123</v>
      </c>
      <c r="AW3770" t="s">
        <v>1920</v>
      </c>
      <c r="AX3770">
        <v>5</v>
      </c>
      <c r="BC3770">
        <v>2</v>
      </c>
      <c r="BD3770">
        <v>7</v>
      </c>
      <c r="BE3770">
        <v>2</v>
      </c>
    </row>
    <row r="3771" spans="1:57" x14ac:dyDescent="0.25">
      <c r="A3771" s="179">
        <f t="shared" si="58"/>
        <v>0</v>
      </c>
      <c r="B3771" t="s">
        <v>1923</v>
      </c>
      <c r="C3771">
        <v>73110028</v>
      </c>
      <c r="D3771">
        <v>144105</v>
      </c>
      <c r="E3771">
        <v>4</v>
      </c>
      <c r="F3771">
        <v>550015664</v>
      </c>
      <c r="G3771" s="180">
        <v>42901</v>
      </c>
      <c r="H3771" s="180">
        <v>45350</v>
      </c>
      <c r="I3771">
        <v>0</v>
      </c>
      <c r="J3771">
        <v>1</v>
      </c>
      <c r="K3771">
        <v>0</v>
      </c>
      <c r="L3771">
        <v>30</v>
      </c>
      <c r="M3771">
        <v>2</v>
      </c>
      <c r="N3771" s="170">
        <v>22490513</v>
      </c>
      <c r="O3771" s="170">
        <v>24960000</v>
      </c>
      <c r="P3771" s="178">
        <v>50866</v>
      </c>
      <c r="Q3771" s="178">
        <v>1956</v>
      </c>
      <c r="R3771" s="178">
        <v>50866</v>
      </c>
      <c r="S3771">
        <v>1919</v>
      </c>
      <c r="T3771">
        <v>0</v>
      </c>
      <c r="U3771">
        <v>0</v>
      </c>
      <c r="W3771">
        <v>0</v>
      </c>
      <c r="X3771">
        <v>0</v>
      </c>
      <c r="Y3771">
        <v>0</v>
      </c>
      <c r="AB3771" s="180">
        <v>44255</v>
      </c>
      <c r="AC3771">
        <v>1</v>
      </c>
      <c r="AD3771" t="s">
        <v>1922</v>
      </c>
      <c r="AE3771">
        <v>1</v>
      </c>
      <c r="AF3771">
        <v>30</v>
      </c>
      <c r="AG3771">
        <v>0</v>
      </c>
      <c r="AN3771">
        <v>1</v>
      </c>
      <c r="AO3771">
        <v>1</v>
      </c>
      <c r="AR3771" s="178">
        <v>100642</v>
      </c>
      <c r="AS3771" t="s">
        <v>1921</v>
      </c>
      <c r="AT3771">
        <v>0</v>
      </c>
      <c r="AU3771">
        <v>0</v>
      </c>
      <c r="AV3771">
        <v>890480123</v>
      </c>
      <c r="AW3771" t="s">
        <v>1920</v>
      </c>
      <c r="AX3771">
        <v>5</v>
      </c>
      <c r="BC3771">
        <v>2</v>
      </c>
      <c r="BD3771">
        <v>7</v>
      </c>
      <c r="BE3771">
        <v>2</v>
      </c>
    </row>
    <row r="3772" spans="1:57" x14ac:dyDescent="0.25">
      <c r="A3772" s="179">
        <f t="shared" si="58"/>
        <v>0</v>
      </c>
      <c r="B3772" t="s">
        <v>1923</v>
      </c>
      <c r="C3772">
        <v>73110028</v>
      </c>
      <c r="D3772">
        <v>144105</v>
      </c>
      <c r="E3772">
        <v>4</v>
      </c>
      <c r="F3772">
        <v>550015680</v>
      </c>
      <c r="G3772" s="180">
        <v>42905</v>
      </c>
      <c r="H3772" s="180">
        <v>45260</v>
      </c>
      <c r="I3772">
        <v>0</v>
      </c>
      <c r="J3772">
        <v>1</v>
      </c>
      <c r="K3772">
        <v>4</v>
      </c>
      <c r="L3772">
        <v>30</v>
      </c>
      <c r="M3772">
        <v>2</v>
      </c>
      <c r="N3772" s="170">
        <v>22490513</v>
      </c>
      <c r="O3772" s="170">
        <v>24960000</v>
      </c>
      <c r="P3772" s="178">
        <v>18256</v>
      </c>
      <c r="Q3772" s="178">
        <v>702</v>
      </c>
      <c r="R3772" s="178">
        <v>16776</v>
      </c>
      <c r="S3772">
        <v>0</v>
      </c>
      <c r="T3772">
        <v>0</v>
      </c>
      <c r="U3772">
        <v>0</v>
      </c>
      <c r="W3772">
        <v>0</v>
      </c>
      <c r="X3772">
        <v>0</v>
      </c>
      <c r="Y3772">
        <v>0</v>
      </c>
      <c r="AB3772" s="180">
        <v>44285</v>
      </c>
      <c r="AC3772">
        <v>1</v>
      </c>
      <c r="AD3772" t="s">
        <v>1922</v>
      </c>
      <c r="AE3772">
        <v>1</v>
      </c>
      <c r="AF3772">
        <v>30</v>
      </c>
      <c r="AG3772">
        <v>0</v>
      </c>
      <c r="AN3772">
        <v>1</v>
      </c>
      <c r="AO3772">
        <v>1</v>
      </c>
      <c r="AR3772" s="178">
        <v>33193</v>
      </c>
      <c r="AS3772" t="s">
        <v>1921</v>
      </c>
      <c r="AT3772">
        <v>0</v>
      </c>
      <c r="AU3772">
        <v>0</v>
      </c>
      <c r="AV3772">
        <v>890480123</v>
      </c>
      <c r="AW3772" t="s">
        <v>1920</v>
      </c>
      <c r="AX3772">
        <v>5</v>
      </c>
      <c r="BC3772">
        <v>2</v>
      </c>
      <c r="BD3772">
        <v>7</v>
      </c>
      <c r="BE3772">
        <v>2</v>
      </c>
    </row>
    <row r="3773" spans="1:57" x14ac:dyDescent="0.25">
      <c r="A3773" s="179">
        <f t="shared" si="58"/>
        <v>0</v>
      </c>
      <c r="B3773" t="s">
        <v>1923</v>
      </c>
      <c r="C3773">
        <v>73110028</v>
      </c>
      <c r="D3773">
        <v>144105</v>
      </c>
      <c r="E3773">
        <v>4</v>
      </c>
      <c r="F3773">
        <v>550015929</v>
      </c>
      <c r="G3773" s="180">
        <v>42919</v>
      </c>
      <c r="H3773" s="180">
        <v>45260</v>
      </c>
      <c r="I3773">
        <v>0</v>
      </c>
      <c r="J3773">
        <v>1</v>
      </c>
      <c r="K3773">
        <v>4</v>
      </c>
      <c r="L3773">
        <v>30</v>
      </c>
      <c r="M3773">
        <v>2</v>
      </c>
      <c r="N3773" s="170">
        <v>22490513</v>
      </c>
      <c r="O3773" s="170">
        <v>24960000</v>
      </c>
      <c r="P3773" s="178">
        <v>19035</v>
      </c>
      <c r="Q3773" s="178">
        <v>732</v>
      </c>
      <c r="R3773" s="178">
        <v>17486</v>
      </c>
      <c r="S3773">
        <v>0</v>
      </c>
      <c r="T3773">
        <v>0</v>
      </c>
      <c r="U3773">
        <v>0</v>
      </c>
      <c r="W3773">
        <v>0</v>
      </c>
      <c r="X3773">
        <v>0</v>
      </c>
      <c r="Y3773">
        <v>0</v>
      </c>
      <c r="AB3773" s="180">
        <v>44285</v>
      </c>
      <c r="AC3773">
        <v>1</v>
      </c>
      <c r="AD3773" t="s">
        <v>1922</v>
      </c>
      <c r="AE3773">
        <v>1</v>
      </c>
      <c r="AF3773">
        <v>30</v>
      </c>
      <c r="AG3773">
        <v>0</v>
      </c>
      <c r="AN3773">
        <v>1</v>
      </c>
      <c r="AO3773">
        <v>1</v>
      </c>
      <c r="AR3773" s="178">
        <v>34597</v>
      </c>
      <c r="AS3773" t="s">
        <v>1921</v>
      </c>
      <c r="AT3773">
        <v>0</v>
      </c>
      <c r="AU3773">
        <v>0</v>
      </c>
      <c r="AV3773">
        <v>890480123</v>
      </c>
      <c r="AW3773" t="s">
        <v>1920</v>
      </c>
      <c r="AX3773">
        <v>5</v>
      </c>
      <c r="BC3773">
        <v>2</v>
      </c>
      <c r="BD3773">
        <v>7</v>
      </c>
      <c r="BE3773">
        <v>2</v>
      </c>
    </row>
    <row r="3774" spans="1:57" x14ac:dyDescent="0.25">
      <c r="A3774" s="179">
        <f t="shared" si="58"/>
        <v>0</v>
      </c>
      <c r="B3774" t="s">
        <v>1923</v>
      </c>
      <c r="C3774">
        <v>73110028</v>
      </c>
      <c r="D3774">
        <v>144105</v>
      </c>
      <c r="E3774">
        <v>4</v>
      </c>
      <c r="F3774">
        <v>550015931</v>
      </c>
      <c r="G3774" s="180">
        <v>42919</v>
      </c>
      <c r="H3774" s="180">
        <v>45260</v>
      </c>
      <c r="I3774">
        <v>0</v>
      </c>
      <c r="J3774">
        <v>1</v>
      </c>
      <c r="K3774">
        <v>4</v>
      </c>
      <c r="L3774">
        <v>30</v>
      </c>
      <c r="M3774">
        <v>2</v>
      </c>
      <c r="N3774" s="170">
        <v>22490513</v>
      </c>
      <c r="O3774" s="170">
        <v>24960000</v>
      </c>
      <c r="P3774" s="178">
        <v>13129</v>
      </c>
      <c r="Q3774" s="178">
        <v>505</v>
      </c>
      <c r="R3774" s="178">
        <v>12063</v>
      </c>
      <c r="S3774">
        <v>0</v>
      </c>
      <c r="T3774">
        <v>0</v>
      </c>
      <c r="U3774">
        <v>0</v>
      </c>
      <c r="W3774">
        <v>0</v>
      </c>
      <c r="X3774">
        <v>0</v>
      </c>
      <c r="Y3774">
        <v>0</v>
      </c>
      <c r="AB3774" s="180">
        <v>44285</v>
      </c>
      <c r="AC3774">
        <v>1</v>
      </c>
      <c r="AD3774" t="s">
        <v>1922</v>
      </c>
      <c r="AE3774">
        <v>1</v>
      </c>
      <c r="AF3774">
        <v>30</v>
      </c>
      <c r="AG3774">
        <v>0</v>
      </c>
      <c r="AN3774">
        <v>1</v>
      </c>
      <c r="AO3774">
        <v>1</v>
      </c>
      <c r="AR3774" s="178">
        <v>23868</v>
      </c>
      <c r="AS3774" t="s">
        <v>1921</v>
      </c>
      <c r="AT3774">
        <v>0</v>
      </c>
      <c r="AU3774">
        <v>0</v>
      </c>
      <c r="AV3774">
        <v>890480123</v>
      </c>
      <c r="AW3774" t="s">
        <v>1920</v>
      </c>
      <c r="AX3774">
        <v>5</v>
      </c>
      <c r="BC3774">
        <v>2</v>
      </c>
      <c r="BD3774">
        <v>7</v>
      </c>
      <c r="BE3774">
        <v>2</v>
      </c>
    </row>
    <row r="3775" spans="1:57" x14ac:dyDescent="0.25">
      <c r="A3775" s="179">
        <f t="shared" si="58"/>
        <v>0</v>
      </c>
      <c r="B3775" t="s">
        <v>1923</v>
      </c>
      <c r="C3775">
        <v>73110028</v>
      </c>
      <c r="D3775">
        <v>144105</v>
      </c>
      <c r="E3775">
        <v>4</v>
      </c>
      <c r="F3775">
        <v>550015932</v>
      </c>
      <c r="G3775" s="180">
        <v>42919</v>
      </c>
      <c r="H3775" s="180">
        <v>45260</v>
      </c>
      <c r="I3775">
        <v>0</v>
      </c>
      <c r="J3775">
        <v>1</v>
      </c>
      <c r="K3775">
        <v>4</v>
      </c>
      <c r="L3775">
        <v>30</v>
      </c>
      <c r="M3775">
        <v>2</v>
      </c>
      <c r="N3775" s="170">
        <v>22490513</v>
      </c>
      <c r="O3775" s="170">
        <v>24960000</v>
      </c>
      <c r="P3775" s="178">
        <v>15832</v>
      </c>
      <c r="Q3775" s="178">
        <v>609</v>
      </c>
      <c r="R3775" s="178">
        <v>14539</v>
      </c>
      <c r="S3775">
        <v>0</v>
      </c>
      <c r="T3775">
        <v>0</v>
      </c>
      <c r="U3775">
        <v>0</v>
      </c>
      <c r="W3775">
        <v>0</v>
      </c>
      <c r="X3775">
        <v>0</v>
      </c>
      <c r="Y3775">
        <v>0</v>
      </c>
      <c r="AB3775" s="180">
        <v>44285</v>
      </c>
      <c r="AC3775">
        <v>1</v>
      </c>
      <c r="AD3775" t="s">
        <v>1922</v>
      </c>
      <c r="AE3775">
        <v>1</v>
      </c>
      <c r="AF3775">
        <v>30</v>
      </c>
      <c r="AG3775">
        <v>0</v>
      </c>
      <c r="AN3775">
        <v>1</v>
      </c>
      <c r="AO3775">
        <v>1</v>
      </c>
      <c r="AR3775" s="178">
        <v>28766</v>
      </c>
      <c r="AS3775" t="s">
        <v>1921</v>
      </c>
      <c r="AT3775">
        <v>0</v>
      </c>
      <c r="AU3775">
        <v>0</v>
      </c>
      <c r="AV3775">
        <v>890480123</v>
      </c>
      <c r="AW3775" t="s">
        <v>1920</v>
      </c>
      <c r="AX3775">
        <v>5</v>
      </c>
      <c r="BC3775">
        <v>2</v>
      </c>
      <c r="BD3775">
        <v>7</v>
      </c>
      <c r="BE3775">
        <v>2</v>
      </c>
    </row>
    <row r="3776" spans="1:57" x14ac:dyDescent="0.25">
      <c r="A3776" s="179">
        <f t="shared" si="58"/>
        <v>0</v>
      </c>
      <c r="B3776" t="s">
        <v>1923</v>
      </c>
      <c r="C3776">
        <v>73110028</v>
      </c>
      <c r="D3776">
        <v>144105</v>
      </c>
      <c r="E3776">
        <v>4</v>
      </c>
      <c r="F3776">
        <v>550016030</v>
      </c>
      <c r="G3776" s="180">
        <v>42927</v>
      </c>
      <c r="H3776" s="180">
        <v>45260</v>
      </c>
      <c r="I3776">
        <v>0</v>
      </c>
      <c r="J3776">
        <v>1</v>
      </c>
      <c r="K3776">
        <v>4</v>
      </c>
      <c r="L3776">
        <v>30</v>
      </c>
      <c r="M3776">
        <v>2</v>
      </c>
      <c r="N3776" s="170">
        <v>22490513</v>
      </c>
      <c r="O3776" s="170">
        <v>24960000</v>
      </c>
      <c r="P3776" s="178">
        <v>7843</v>
      </c>
      <c r="Q3776" s="178">
        <v>302</v>
      </c>
      <c r="R3776" s="178">
        <v>7205</v>
      </c>
      <c r="S3776">
        <v>0</v>
      </c>
      <c r="T3776">
        <v>0</v>
      </c>
      <c r="U3776">
        <v>0</v>
      </c>
      <c r="W3776">
        <v>0</v>
      </c>
      <c r="X3776">
        <v>0</v>
      </c>
      <c r="Y3776">
        <v>0</v>
      </c>
      <c r="AB3776" s="180">
        <v>44285</v>
      </c>
      <c r="AC3776">
        <v>1</v>
      </c>
      <c r="AD3776" t="s">
        <v>1922</v>
      </c>
      <c r="AE3776">
        <v>1</v>
      </c>
      <c r="AF3776">
        <v>30</v>
      </c>
      <c r="AG3776">
        <v>0</v>
      </c>
      <c r="AN3776">
        <v>1</v>
      </c>
      <c r="AO3776">
        <v>1</v>
      </c>
      <c r="AR3776" s="178">
        <v>14256</v>
      </c>
      <c r="AS3776" t="s">
        <v>1921</v>
      </c>
      <c r="AT3776">
        <v>0</v>
      </c>
      <c r="AU3776">
        <v>0</v>
      </c>
      <c r="AV3776">
        <v>890480123</v>
      </c>
      <c r="AW3776" t="s">
        <v>1920</v>
      </c>
      <c r="AX3776">
        <v>5</v>
      </c>
      <c r="BC3776">
        <v>2</v>
      </c>
      <c r="BD3776">
        <v>7</v>
      </c>
      <c r="BE3776">
        <v>2</v>
      </c>
    </row>
    <row r="3777" spans="1:57" x14ac:dyDescent="0.25">
      <c r="A3777" s="179">
        <f t="shared" si="58"/>
        <v>0</v>
      </c>
      <c r="B3777" t="s">
        <v>1923</v>
      </c>
      <c r="C3777">
        <v>73110028</v>
      </c>
      <c r="D3777">
        <v>144105</v>
      </c>
      <c r="E3777">
        <v>4</v>
      </c>
      <c r="F3777">
        <v>550016366</v>
      </c>
      <c r="G3777" s="180">
        <v>42948</v>
      </c>
      <c r="H3777" s="180">
        <v>45260</v>
      </c>
      <c r="I3777">
        <v>0</v>
      </c>
      <c r="J3777">
        <v>1</v>
      </c>
      <c r="K3777">
        <v>4</v>
      </c>
      <c r="L3777">
        <v>30</v>
      </c>
      <c r="M3777">
        <v>2</v>
      </c>
      <c r="N3777" s="170">
        <v>22490513</v>
      </c>
      <c r="O3777" s="170">
        <v>24960000</v>
      </c>
      <c r="P3777" s="178">
        <v>14155</v>
      </c>
      <c r="Q3777" s="178">
        <v>544</v>
      </c>
      <c r="R3777" s="178">
        <v>12999</v>
      </c>
      <c r="S3777">
        <v>0</v>
      </c>
      <c r="T3777">
        <v>0</v>
      </c>
      <c r="U3777">
        <v>0</v>
      </c>
      <c r="W3777">
        <v>0</v>
      </c>
      <c r="X3777">
        <v>0</v>
      </c>
      <c r="Y3777">
        <v>0</v>
      </c>
      <c r="AB3777" s="180">
        <v>44285</v>
      </c>
      <c r="AC3777">
        <v>1</v>
      </c>
      <c r="AD3777" t="s">
        <v>1922</v>
      </c>
      <c r="AE3777">
        <v>1</v>
      </c>
      <c r="AF3777">
        <v>30</v>
      </c>
      <c r="AG3777">
        <v>0</v>
      </c>
      <c r="AN3777">
        <v>1</v>
      </c>
      <c r="AO3777">
        <v>1</v>
      </c>
      <c r="AR3777" s="178">
        <v>25719</v>
      </c>
      <c r="AS3777" t="s">
        <v>1921</v>
      </c>
      <c r="AT3777">
        <v>0</v>
      </c>
      <c r="AU3777">
        <v>0</v>
      </c>
      <c r="AV3777">
        <v>890480123</v>
      </c>
      <c r="AW3777" t="s">
        <v>1920</v>
      </c>
      <c r="AX3777">
        <v>5</v>
      </c>
      <c r="BC3777">
        <v>2</v>
      </c>
      <c r="BD3777">
        <v>7</v>
      </c>
      <c r="BE3777">
        <v>2</v>
      </c>
    </row>
    <row r="3778" spans="1:57" x14ac:dyDescent="0.25">
      <c r="A3778" s="179">
        <f t="shared" ref="A3778:A3841" si="59">IF(+R3778&gt;AR3778,R3778-AR3778,0)</f>
        <v>0</v>
      </c>
      <c r="B3778" t="s">
        <v>1923</v>
      </c>
      <c r="C3778">
        <v>73110028</v>
      </c>
      <c r="D3778">
        <v>144105</v>
      </c>
      <c r="E3778">
        <v>4</v>
      </c>
      <c r="F3778">
        <v>550016380</v>
      </c>
      <c r="G3778" s="180">
        <v>42949</v>
      </c>
      <c r="H3778" s="180">
        <v>45260</v>
      </c>
      <c r="I3778">
        <v>0</v>
      </c>
      <c r="J3778">
        <v>1</v>
      </c>
      <c r="K3778">
        <v>4</v>
      </c>
      <c r="L3778">
        <v>30</v>
      </c>
      <c r="M3778">
        <v>2</v>
      </c>
      <c r="N3778" s="170">
        <v>22490513</v>
      </c>
      <c r="O3778" s="170">
        <v>24960000</v>
      </c>
      <c r="P3778" s="178">
        <v>24172</v>
      </c>
      <c r="Q3778" s="178">
        <v>929</v>
      </c>
      <c r="R3778" s="178">
        <v>22206</v>
      </c>
      <c r="S3778">
        <v>0</v>
      </c>
      <c r="T3778">
        <v>0</v>
      </c>
      <c r="U3778">
        <v>0</v>
      </c>
      <c r="W3778">
        <v>0</v>
      </c>
      <c r="X3778">
        <v>0</v>
      </c>
      <c r="Y3778">
        <v>0</v>
      </c>
      <c r="AB3778" s="180">
        <v>44285</v>
      </c>
      <c r="AC3778">
        <v>1</v>
      </c>
      <c r="AD3778" t="s">
        <v>1922</v>
      </c>
      <c r="AE3778">
        <v>1</v>
      </c>
      <c r="AF3778">
        <v>30</v>
      </c>
      <c r="AG3778">
        <v>0</v>
      </c>
      <c r="AN3778">
        <v>1</v>
      </c>
      <c r="AO3778">
        <v>1</v>
      </c>
      <c r="AR3778" s="178">
        <v>43936</v>
      </c>
      <c r="AS3778" t="s">
        <v>1921</v>
      </c>
      <c r="AT3778">
        <v>0</v>
      </c>
      <c r="AU3778">
        <v>0</v>
      </c>
      <c r="AV3778">
        <v>890480123</v>
      </c>
      <c r="AW3778" t="s">
        <v>1920</v>
      </c>
      <c r="AX3778">
        <v>5</v>
      </c>
      <c r="BC3778">
        <v>2</v>
      </c>
      <c r="BD3778">
        <v>7</v>
      </c>
      <c r="BE3778">
        <v>2</v>
      </c>
    </row>
    <row r="3779" spans="1:57" x14ac:dyDescent="0.25">
      <c r="A3779" s="179">
        <f t="shared" si="59"/>
        <v>0</v>
      </c>
      <c r="B3779" t="s">
        <v>1923</v>
      </c>
      <c r="C3779">
        <v>73110028</v>
      </c>
      <c r="D3779">
        <v>144105</v>
      </c>
      <c r="E3779">
        <v>4</v>
      </c>
      <c r="F3779">
        <v>550016502</v>
      </c>
      <c r="G3779" s="180">
        <v>42966</v>
      </c>
      <c r="H3779" s="180">
        <v>45260</v>
      </c>
      <c r="I3779">
        <v>0</v>
      </c>
      <c r="J3779">
        <v>1</v>
      </c>
      <c r="K3779">
        <v>4</v>
      </c>
      <c r="L3779">
        <v>30</v>
      </c>
      <c r="M3779">
        <v>2</v>
      </c>
      <c r="N3779" s="170">
        <v>22490513</v>
      </c>
      <c r="O3779" s="170">
        <v>24960000</v>
      </c>
      <c r="P3779" s="178">
        <v>14119</v>
      </c>
      <c r="Q3779" s="178">
        <v>543</v>
      </c>
      <c r="R3779" s="178">
        <v>12965</v>
      </c>
      <c r="S3779">
        <v>0</v>
      </c>
      <c r="T3779">
        <v>0</v>
      </c>
      <c r="U3779">
        <v>0</v>
      </c>
      <c r="W3779">
        <v>0</v>
      </c>
      <c r="X3779">
        <v>0</v>
      </c>
      <c r="Y3779">
        <v>0</v>
      </c>
      <c r="AB3779" s="180">
        <v>44285</v>
      </c>
      <c r="AC3779">
        <v>1</v>
      </c>
      <c r="AD3779" t="s">
        <v>1922</v>
      </c>
      <c r="AE3779">
        <v>1</v>
      </c>
      <c r="AF3779">
        <v>30</v>
      </c>
      <c r="AG3779">
        <v>0</v>
      </c>
      <c r="AN3779">
        <v>1</v>
      </c>
      <c r="AO3779">
        <v>1</v>
      </c>
      <c r="AR3779" s="178">
        <v>25652</v>
      </c>
      <c r="AS3779" t="s">
        <v>1921</v>
      </c>
      <c r="AT3779">
        <v>0</v>
      </c>
      <c r="AU3779">
        <v>0</v>
      </c>
      <c r="AV3779">
        <v>890480123</v>
      </c>
      <c r="AW3779" t="s">
        <v>1920</v>
      </c>
      <c r="AX3779">
        <v>5</v>
      </c>
      <c r="BC3779">
        <v>2</v>
      </c>
      <c r="BD3779">
        <v>7</v>
      </c>
      <c r="BE3779">
        <v>2</v>
      </c>
    </row>
    <row r="3780" spans="1:57" x14ac:dyDescent="0.25">
      <c r="A3780" s="179">
        <f t="shared" si="59"/>
        <v>0</v>
      </c>
      <c r="B3780" t="s">
        <v>1923</v>
      </c>
      <c r="C3780">
        <v>73110028</v>
      </c>
      <c r="D3780">
        <v>144105</v>
      </c>
      <c r="E3780">
        <v>4</v>
      </c>
      <c r="F3780">
        <v>550016822</v>
      </c>
      <c r="G3780" s="180">
        <v>42987</v>
      </c>
      <c r="H3780" s="180">
        <v>45260</v>
      </c>
      <c r="I3780">
        <v>0</v>
      </c>
      <c r="J3780">
        <v>1</v>
      </c>
      <c r="K3780">
        <v>4</v>
      </c>
      <c r="L3780">
        <v>30</v>
      </c>
      <c r="M3780">
        <v>2</v>
      </c>
      <c r="N3780" s="170">
        <v>22490513</v>
      </c>
      <c r="O3780" s="170">
        <v>24960000</v>
      </c>
      <c r="P3780" s="178">
        <v>28302</v>
      </c>
      <c r="Q3780" s="178">
        <v>1088</v>
      </c>
      <c r="R3780" s="178">
        <v>26007</v>
      </c>
      <c r="S3780">
        <v>0</v>
      </c>
      <c r="T3780">
        <v>0</v>
      </c>
      <c r="U3780">
        <v>0</v>
      </c>
      <c r="W3780">
        <v>0</v>
      </c>
      <c r="X3780">
        <v>0</v>
      </c>
      <c r="Y3780">
        <v>0</v>
      </c>
      <c r="AB3780" s="180">
        <v>44285</v>
      </c>
      <c r="AC3780">
        <v>1</v>
      </c>
      <c r="AD3780" t="s">
        <v>1922</v>
      </c>
      <c r="AE3780">
        <v>1</v>
      </c>
      <c r="AF3780">
        <v>30</v>
      </c>
      <c r="AG3780">
        <v>0</v>
      </c>
      <c r="AN3780">
        <v>1</v>
      </c>
      <c r="AO3780">
        <v>1</v>
      </c>
      <c r="AR3780" s="178">
        <v>51457</v>
      </c>
      <c r="AS3780" t="s">
        <v>1921</v>
      </c>
      <c r="AT3780">
        <v>0</v>
      </c>
      <c r="AU3780">
        <v>0</v>
      </c>
      <c r="AV3780">
        <v>890480123</v>
      </c>
      <c r="AW3780" t="s">
        <v>1920</v>
      </c>
      <c r="AX3780">
        <v>5</v>
      </c>
      <c r="BC3780">
        <v>2</v>
      </c>
      <c r="BD3780">
        <v>7</v>
      </c>
      <c r="BE3780">
        <v>2</v>
      </c>
    </row>
    <row r="3781" spans="1:57" x14ac:dyDescent="0.25">
      <c r="A3781" s="179">
        <f t="shared" si="59"/>
        <v>0</v>
      </c>
      <c r="B3781" t="s">
        <v>1923</v>
      </c>
      <c r="C3781">
        <v>73110028</v>
      </c>
      <c r="D3781">
        <v>144105</v>
      </c>
      <c r="E3781">
        <v>4</v>
      </c>
      <c r="F3781">
        <v>550017122</v>
      </c>
      <c r="G3781" s="180">
        <v>43016</v>
      </c>
      <c r="H3781" s="180">
        <v>45260</v>
      </c>
      <c r="I3781">
        <v>0</v>
      </c>
      <c r="J3781">
        <v>1</v>
      </c>
      <c r="K3781">
        <v>4</v>
      </c>
      <c r="L3781">
        <v>30</v>
      </c>
      <c r="M3781">
        <v>2</v>
      </c>
      <c r="N3781" s="170">
        <v>22490513</v>
      </c>
      <c r="O3781" s="170">
        <v>24960000</v>
      </c>
      <c r="P3781" s="178">
        <v>18563</v>
      </c>
      <c r="Q3781" s="178">
        <v>714</v>
      </c>
      <c r="R3781" s="178">
        <v>17057</v>
      </c>
      <c r="S3781">
        <v>0</v>
      </c>
      <c r="T3781">
        <v>0</v>
      </c>
      <c r="U3781">
        <v>0</v>
      </c>
      <c r="W3781">
        <v>0</v>
      </c>
      <c r="X3781">
        <v>0</v>
      </c>
      <c r="Y3781">
        <v>0</v>
      </c>
      <c r="AB3781" s="180">
        <v>44285</v>
      </c>
      <c r="AC3781">
        <v>1</v>
      </c>
      <c r="AD3781" t="s">
        <v>1922</v>
      </c>
      <c r="AE3781">
        <v>1</v>
      </c>
      <c r="AF3781">
        <v>30</v>
      </c>
      <c r="AG3781">
        <v>0</v>
      </c>
      <c r="AN3781">
        <v>1</v>
      </c>
      <c r="AO3781">
        <v>1</v>
      </c>
      <c r="AR3781" s="178">
        <v>33749</v>
      </c>
      <c r="AS3781" t="s">
        <v>1921</v>
      </c>
      <c r="AT3781">
        <v>0</v>
      </c>
      <c r="AU3781">
        <v>0</v>
      </c>
      <c r="AV3781">
        <v>890480123</v>
      </c>
      <c r="AW3781" t="s">
        <v>1920</v>
      </c>
      <c r="AX3781">
        <v>5</v>
      </c>
      <c r="BC3781">
        <v>2</v>
      </c>
      <c r="BD3781">
        <v>7</v>
      </c>
      <c r="BE3781">
        <v>2</v>
      </c>
    </row>
    <row r="3782" spans="1:57" x14ac:dyDescent="0.25">
      <c r="A3782" s="179">
        <f t="shared" si="59"/>
        <v>0</v>
      </c>
      <c r="B3782" t="s">
        <v>1923</v>
      </c>
      <c r="C3782">
        <v>73110028</v>
      </c>
      <c r="D3782">
        <v>144105</v>
      </c>
      <c r="E3782">
        <v>4</v>
      </c>
      <c r="F3782">
        <v>550017507</v>
      </c>
      <c r="G3782" s="180">
        <v>43051</v>
      </c>
      <c r="H3782" s="180">
        <v>45260</v>
      </c>
      <c r="I3782">
        <v>0</v>
      </c>
      <c r="J3782">
        <v>1</v>
      </c>
      <c r="K3782">
        <v>4</v>
      </c>
      <c r="L3782">
        <v>30</v>
      </c>
      <c r="M3782">
        <v>2</v>
      </c>
      <c r="N3782" s="170">
        <v>22490513</v>
      </c>
      <c r="O3782" s="170">
        <v>24960000</v>
      </c>
      <c r="P3782" s="178">
        <v>18338</v>
      </c>
      <c r="Q3782" s="178">
        <v>705</v>
      </c>
      <c r="R3782" s="178">
        <v>16852</v>
      </c>
      <c r="S3782">
        <v>0</v>
      </c>
      <c r="T3782">
        <v>0</v>
      </c>
      <c r="U3782">
        <v>0</v>
      </c>
      <c r="W3782">
        <v>0</v>
      </c>
      <c r="X3782">
        <v>0</v>
      </c>
      <c r="Y3782">
        <v>0</v>
      </c>
      <c r="AB3782" s="180">
        <v>44285</v>
      </c>
      <c r="AC3782">
        <v>1</v>
      </c>
      <c r="AD3782" t="s">
        <v>1922</v>
      </c>
      <c r="AE3782">
        <v>1</v>
      </c>
      <c r="AF3782">
        <v>30</v>
      </c>
      <c r="AG3782">
        <v>0</v>
      </c>
      <c r="AN3782">
        <v>1</v>
      </c>
      <c r="AO3782">
        <v>1</v>
      </c>
      <c r="AR3782" s="178">
        <v>33343</v>
      </c>
      <c r="AS3782" t="s">
        <v>1921</v>
      </c>
      <c r="AT3782">
        <v>0</v>
      </c>
      <c r="AU3782">
        <v>0</v>
      </c>
      <c r="AV3782">
        <v>890480123</v>
      </c>
      <c r="AW3782" t="s">
        <v>1920</v>
      </c>
      <c r="AX3782">
        <v>5</v>
      </c>
      <c r="BC3782">
        <v>2</v>
      </c>
      <c r="BD3782">
        <v>7</v>
      </c>
      <c r="BE3782">
        <v>2</v>
      </c>
    </row>
    <row r="3783" spans="1:57" x14ac:dyDescent="0.25">
      <c r="A3783" s="179">
        <f t="shared" si="59"/>
        <v>0</v>
      </c>
      <c r="B3783" t="s">
        <v>1923</v>
      </c>
      <c r="C3783">
        <v>73110028</v>
      </c>
      <c r="D3783">
        <v>144105</v>
      </c>
      <c r="E3783">
        <v>4</v>
      </c>
      <c r="F3783">
        <v>550017551</v>
      </c>
      <c r="G3783" s="180">
        <v>43057</v>
      </c>
      <c r="H3783" s="180">
        <v>45260</v>
      </c>
      <c r="I3783">
        <v>0</v>
      </c>
      <c r="J3783">
        <v>1</v>
      </c>
      <c r="K3783">
        <v>4</v>
      </c>
      <c r="L3783">
        <v>30</v>
      </c>
      <c r="M3783">
        <v>2</v>
      </c>
      <c r="N3783" s="170">
        <v>22490513</v>
      </c>
      <c r="O3783" s="170">
        <v>24960000</v>
      </c>
      <c r="P3783" s="178">
        <v>38571</v>
      </c>
      <c r="Q3783" s="178">
        <v>1483</v>
      </c>
      <c r="R3783" s="178">
        <v>35444</v>
      </c>
      <c r="S3783">
        <v>0</v>
      </c>
      <c r="T3783">
        <v>0</v>
      </c>
      <c r="U3783">
        <v>0</v>
      </c>
      <c r="W3783">
        <v>0</v>
      </c>
      <c r="X3783">
        <v>0</v>
      </c>
      <c r="Y3783">
        <v>0</v>
      </c>
      <c r="AB3783" s="180">
        <v>44285</v>
      </c>
      <c r="AC3783">
        <v>1</v>
      </c>
      <c r="AD3783" t="s">
        <v>1922</v>
      </c>
      <c r="AE3783">
        <v>1</v>
      </c>
      <c r="AF3783">
        <v>30</v>
      </c>
      <c r="AG3783">
        <v>0</v>
      </c>
      <c r="AN3783">
        <v>1</v>
      </c>
      <c r="AO3783">
        <v>1</v>
      </c>
      <c r="AR3783" s="178">
        <v>70129</v>
      </c>
      <c r="AS3783" t="s">
        <v>1921</v>
      </c>
      <c r="AT3783">
        <v>0</v>
      </c>
      <c r="AU3783">
        <v>0</v>
      </c>
      <c r="AV3783">
        <v>890480123</v>
      </c>
      <c r="AW3783" t="s">
        <v>1920</v>
      </c>
      <c r="AX3783">
        <v>5</v>
      </c>
      <c r="BC3783">
        <v>2</v>
      </c>
      <c r="BD3783">
        <v>7</v>
      </c>
      <c r="BE3783">
        <v>2</v>
      </c>
    </row>
    <row r="3784" spans="1:57" x14ac:dyDescent="0.25">
      <c r="A3784" s="179">
        <f t="shared" si="59"/>
        <v>0</v>
      </c>
      <c r="B3784" t="s">
        <v>1923</v>
      </c>
      <c r="C3784">
        <v>73110028</v>
      </c>
      <c r="D3784">
        <v>144105</v>
      </c>
      <c r="E3784">
        <v>4</v>
      </c>
      <c r="F3784">
        <v>550017554</v>
      </c>
      <c r="G3784" s="180">
        <v>43058</v>
      </c>
      <c r="H3784" s="180">
        <v>45260</v>
      </c>
      <c r="I3784">
        <v>0</v>
      </c>
      <c r="J3784">
        <v>1</v>
      </c>
      <c r="K3784">
        <v>4</v>
      </c>
      <c r="L3784">
        <v>30</v>
      </c>
      <c r="M3784">
        <v>2</v>
      </c>
      <c r="N3784" s="170">
        <v>22490513</v>
      </c>
      <c r="O3784" s="170">
        <v>24960000</v>
      </c>
      <c r="P3784" s="178">
        <v>20779</v>
      </c>
      <c r="Q3784" s="178">
        <v>799</v>
      </c>
      <c r="R3784" s="178">
        <v>19088</v>
      </c>
      <c r="S3784">
        <v>0</v>
      </c>
      <c r="T3784">
        <v>0</v>
      </c>
      <c r="U3784">
        <v>0</v>
      </c>
      <c r="W3784">
        <v>0</v>
      </c>
      <c r="X3784">
        <v>0</v>
      </c>
      <c r="Y3784">
        <v>0</v>
      </c>
      <c r="AB3784" s="180">
        <v>44285</v>
      </c>
      <c r="AC3784">
        <v>1</v>
      </c>
      <c r="AD3784" t="s">
        <v>1922</v>
      </c>
      <c r="AE3784">
        <v>1</v>
      </c>
      <c r="AF3784">
        <v>30</v>
      </c>
      <c r="AG3784">
        <v>0</v>
      </c>
      <c r="AN3784">
        <v>1</v>
      </c>
      <c r="AO3784">
        <v>1</v>
      </c>
      <c r="AR3784" s="178">
        <v>37767</v>
      </c>
      <c r="AS3784" t="s">
        <v>1921</v>
      </c>
      <c r="AT3784">
        <v>0</v>
      </c>
      <c r="AU3784">
        <v>0</v>
      </c>
      <c r="AV3784">
        <v>890480123</v>
      </c>
      <c r="AW3784" t="s">
        <v>1920</v>
      </c>
      <c r="AX3784">
        <v>5</v>
      </c>
      <c r="BC3784">
        <v>2</v>
      </c>
      <c r="BD3784">
        <v>7</v>
      </c>
      <c r="BE3784">
        <v>2</v>
      </c>
    </row>
    <row r="3785" spans="1:57" x14ac:dyDescent="0.25">
      <c r="A3785" s="179">
        <f t="shared" si="59"/>
        <v>0</v>
      </c>
      <c r="B3785" t="s">
        <v>1923</v>
      </c>
      <c r="C3785">
        <v>73110028</v>
      </c>
      <c r="D3785">
        <v>144105</v>
      </c>
      <c r="E3785">
        <v>4</v>
      </c>
      <c r="F3785">
        <v>550017569</v>
      </c>
      <c r="G3785" s="180">
        <v>43061</v>
      </c>
      <c r="H3785" s="180">
        <v>45260</v>
      </c>
      <c r="I3785">
        <v>0</v>
      </c>
      <c r="J3785">
        <v>1</v>
      </c>
      <c r="K3785">
        <v>4</v>
      </c>
      <c r="L3785">
        <v>30</v>
      </c>
      <c r="M3785">
        <v>2</v>
      </c>
      <c r="N3785" s="170">
        <v>22490513</v>
      </c>
      <c r="O3785" s="170">
        <v>24960000</v>
      </c>
      <c r="P3785" s="178">
        <v>19280</v>
      </c>
      <c r="Q3785" s="178">
        <v>741</v>
      </c>
      <c r="R3785" s="178">
        <v>17707</v>
      </c>
      <c r="S3785">
        <v>0</v>
      </c>
      <c r="T3785">
        <v>0</v>
      </c>
      <c r="U3785">
        <v>0</v>
      </c>
      <c r="W3785">
        <v>0</v>
      </c>
      <c r="X3785">
        <v>0</v>
      </c>
      <c r="Y3785">
        <v>0</v>
      </c>
      <c r="AB3785" s="180">
        <v>44285</v>
      </c>
      <c r="AC3785">
        <v>1</v>
      </c>
      <c r="AD3785" t="s">
        <v>1922</v>
      </c>
      <c r="AE3785">
        <v>1</v>
      </c>
      <c r="AF3785">
        <v>30</v>
      </c>
      <c r="AG3785">
        <v>0</v>
      </c>
      <c r="AN3785">
        <v>1</v>
      </c>
      <c r="AO3785">
        <v>1</v>
      </c>
      <c r="AR3785" s="178">
        <v>35035</v>
      </c>
      <c r="AS3785" t="s">
        <v>1921</v>
      </c>
      <c r="AT3785">
        <v>0</v>
      </c>
      <c r="AU3785">
        <v>0</v>
      </c>
      <c r="AV3785">
        <v>890480123</v>
      </c>
      <c r="AW3785" t="s">
        <v>1920</v>
      </c>
      <c r="AX3785">
        <v>5</v>
      </c>
      <c r="BC3785">
        <v>2</v>
      </c>
      <c r="BD3785">
        <v>7</v>
      </c>
      <c r="BE3785">
        <v>2</v>
      </c>
    </row>
    <row r="3786" spans="1:57" x14ac:dyDescent="0.25">
      <c r="A3786" s="179">
        <f t="shared" si="59"/>
        <v>0</v>
      </c>
      <c r="B3786" t="s">
        <v>1923</v>
      </c>
      <c r="C3786">
        <v>73110028</v>
      </c>
      <c r="D3786">
        <v>144105</v>
      </c>
      <c r="E3786">
        <v>4</v>
      </c>
      <c r="F3786">
        <v>550017573</v>
      </c>
      <c r="G3786" s="180">
        <v>43062</v>
      </c>
      <c r="H3786" s="180">
        <v>45260</v>
      </c>
      <c r="I3786">
        <v>0</v>
      </c>
      <c r="J3786">
        <v>1</v>
      </c>
      <c r="K3786">
        <v>4</v>
      </c>
      <c r="L3786">
        <v>30</v>
      </c>
      <c r="M3786">
        <v>2</v>
      </c>
      <c r="N3786" s="170">
        <v>22490513</v>
      </c>
      <c r="O3786" s="170">
        <v>24960000</v>
      </c>
      <c r="P3786" s="178">
        <v>13080</v>
      </c>
      <c r="Q3786" s="178">
        <v>503</v>
      </c>
      <c r="R3786" s="178">
        <v>12018</v>
      </c>
      <c r="S3786">
        <v>0</v>
      </c>
      <c r="T3786">
        <v>0</v>
      </c>
      <c r="U3786">
        <v>0</v>
      </c>
      <c r="W3786">
        <v>0</v>
      </c>
      <c r="X3786">
        <v>0</v>
      </c>
      <c r="Y3786">
        <v>0</v>
      </c>
      <c r="AB3786" s="180">
        <v>44285</v>
      </c>
      <c r="AC3786">
        <v>1</v>
      </c>
      <c r="AD3786" t="s">
        <v>1922</v>
      </c>
      <c r="AE3786">
        <v>1</v>
      </c>
      <c r="AF3786">
        <v>30</v>
      </c>
      <c r="AG3786">
        <v>0</v>
      </c>
      <c r="AN3786">
        <v>1</v>
      </c>
      <c r="AO3786">
        <v>1</v>
      </c>
      <c r="AR3786" s="178">
        <v>23779</v>
      </c>
      <c r="AS3786" t="s">
        <v>1921</v>
      </c>
      <c r="AT3786">
        <v>0</v>
      </c>
      <c r="AU3786">
        <v>0</v>
      </c>
      <c r="AV3786">
        <v>890480123</v>
      </c>
      <c r="AW3786" t="s">
        <v>1920</v>
      </c>
      <c r="AX3786">
        <v>5</v>
      </c>
      <c r="BC3786">
        <v>2</v>
      </c>
      <c r="BD3786">
        <v>7</v>
      </c>
      <c r="BE3786">
        <v>2</v>
      </c>
    </row>
    <row r="3787" spans="1:57" x14ac:dyDescent="0.25">
      <c r="A3787" s="179">
        <f t="shared" si="59"/>
        <v>0</v>
      </c>
      <c r="B3787" t="s">
        <v>1923</v>
      </c>
      <c r="C3787">
        <v>73110028</v>
      </c>
      <c r="D3787">
        <v>144105</v>
      </c>
      <c r="E3787">
        <v>4</v>
      </c>
      <c r="F3787">
        <v>550017575</v>
      </c>
      <c r="G3787" s="180">
        <v>43062</v>
      </c>
      <c r="H3787" s="180">
        <v>45260</v>
      </c>
      <c r="I3787">
        <v>0</v>
      </c>
      <c r="J3787">
        <v>1</v>
      </c>
      <c r="K3787">
        <v>4</v>
      </c>
      <c r="L3787">
        <v>30</v>
      </c>
      <c r="M3787">
        <v>2</v>
      </c>
      <c r="N3787" s="170">
        <v>22490513</v>
      </c>
      <c r="O3787" s="170">
        <v>24960000</v>
      </c>
      <c r="P3787" s="178">
        <v>19280</v>
      </c>
      <c r="Q3787" s="178">
        <v>741</v>
      </c>
      <c r="R3787" s="178">
        <v>17707</v>
      </c>
      <c r="S3787">
        <v>0</v>
      </c>
      <c r="T3787">
        <v>0</v>
      </c>
      <c r="U3787">
        <v>0</v>
      </c>
      <c r="W3787">
        <v>0</v>
      </c>
      <c r="X3787">
        <v>0</v>
      </c>
      <c r="Y3787">
        <v>0</v>
      </c>
      <c r="AB3787" s="180">
        <v>44285</v>
      </c>
      <c r="AC3787">
        <v>1</v>
      </c>
      <c r="AD3787" t="s">
        <v>1922</v>
      </c>
      <c r="AE3787">
        <v>1</v>
      </c>
      <c r="AF3787">
        <v>30</v>
      </c>
      <c r="AG3787">
        <v>0</v>
      </c>
      <c r="AN3787">
        <v>1</v>
      </c>
      <c r="AO3787">
        <v>1</v>
      </c>
      <c r="AR3787" s="178">
        <v>35035</v>
      </c>
      <c r="AS3787" t="s">
        <v>1921</v>
      </c>
      <c r="AT3787">
        <v>0</v>
      </c>
      <c r="AU3787">
        <v>0</v>
      </c>
      <c r="AV3787">
        <v>890480123</v>
      </c>
      <c r="AW3787" t="s">
        <v>1920</v>
      </c>
      <c r="AX3787">
        <v>5</v>
      </c>
      <c r="BC3787">
        <v>2</v>
      </c>
      <c r="BD3787">
        <v>7</v>
      </c>
      <c r="BE3787">
        <v>2</v>
      </c>
    </row>
    <row r="3788" spans="1:57" x14ac:dyDescent="0.25">
      <c r="A3788" s="179">
        <f t="shared" si="59"/>
        <v>0</v>
      </c>
      <c r="B3788" t="s">
        <v>1923</v>
      </c>
      <c r="C3788">
        <v>73110028</v>
      </c>
      <c r="D3788">
        <v>144105</v>
      </c>
      <c r="E3788">
        <v>4</v>
      </c>
      <c r="F3788">
        <v>550017593</v>
      </c>
      <c r="G3788" s="180">
        <v>43065</v>
      </c>
      <c r="H3788" s="180">
        <v>45260</v>
      </c>
      <c r="I3788">
        <v>0</v>
      </c>
      <c r="J3788">
        <v>1</v>
      </c>
      <c r="K3788">
        <v>4</v>
      </c>
      <c r="L3788">
        <v>30</v>
      </c>
      <c r="M3788">
        <v>2</v>
      </c>
      <c r="N3788" s="170">
        <v>22490513</v>
      </c>
      <c r="O3788" s="170">
        <v>24960000</v>
      </c>
      <c r="P3788" s="178">
        <v>15404</v>
      </c>
      <c r="Q3788" s="178">
        <v>592</v>
      </c>
      <c r="R3788" s="178">
        <v>14154</v>
      </c>
      <c r="S3788">
        <v>0</v>
      </c>
      <c r="T3788">
        <v>0</v>
      </c>
      <c r="U3788">
        <v>0</v>
      </c>
      <c r="W3788">
        <v>0</v>
      </c>
      <c r="X3788">
        <v>0</v>
      </c>
      <c r="Y3788">
        <v>0</v>
      </c>
      <c r="AB3788" s="180">
        <v>44285</v>
      </c>
      <c r="AC3788">
        <v>1</v>
      </c>
      <c r="AD3788" t="s">
        <v>1922</v>
      </c>
      <c r="AE3788">
        <v>1</v>
      </c>
      <c r="AF3788">
        <v>30</v>
      </c>
      <c r="AG3788">
        <v>0</v>
      </c>
      <c r="AN3788">
        <v>1</v>
      </c>
      <c r="AO3788">
        <v>1</v>
      </c>
      <c r="AR3788" s="178">
        <v>28005</v>
      </c>
      <c r="AS3788" t="s">
        <v>1921</v>
      </c>
      <c r="AT3788">
        <v>0</v>
      </c>
      <c r="AU3788">
        <v>0</v>
      </c>
      <c r="AV3788">
        <v>890480123</v>
      </c>
      <c r="AW3788" t="s">
        <v>1920</v>
      </c>
      <c r="AX3788">
        <v>5</v>
      </c>
      <c r="BC3788">
        <v>2</v>
      </c>
      <c r="BD3788">
        <v>7</v>
      </c>
      <c r="BE3788">
        <v>2</v>
      </c>
    </row>
    <row r="3789" spans="1:57" x14ac:dyDescent="0.25">
      <c r="A3789" s="179">
        <f t="shared" si="59"/>
        <v>0</v>
      </c>
      <c r="B3789" t="s">
        <v>1923</v>
      </c>
      <c r="C3789">
        <v>73110028</v>
      </c>
      <c r="D3789">
        <v>144105</v>
      </c>
      <c r="E3789">
        <v>4</v>
      </c>
      <c r="F3789">
        <v>550017995</v>
      </c>
      <c r="G3789" s="180">
        <v>43105</v>
      </c>
      <c r="H3789" s="180">
        <v>45260</v>
      </c>
      <c r="I3789">
        <v>0</v>
      </c>
      <c r="J3789">
        <v>1</v>
      </c>
      <c r="K3789">
        <v>4</v>
      </c>
      <c r="L3789">
        <v>30</v>
      </c>
      <c r="M3789">
        <v>2</v>
      </c>
      <c r="N3789" s="170">
        <v>22490513</v>
      </c>
      <c r="O3789" s="170">
        <v>24960000</v>
      </c>
      <c r="P3789" s="178">
        <v>14146</v>
      </c>
      <c r="Q3789" s="178">
        <v>544</v>
      </c>
      <c r="R3789" s="178">
        <v>12990</v>
      </c>
      <c r="S3789">
        <v>0</v>
      </c>
      <c r="T3789">
        <v>0</v>
      </c>
      <c r="U3789">
        <v>0</v>
      </c>
      <c r="W3789">
        <v>0</v>
      </c>
      <c r="X3789">
        <v>0</v>
      </c>
      <c r="Y3789">
        <v>0</v>
      </c>
      <c r="AB3789" s="180">
        <v>44285</v>
      </c>
      <c r="AC3789">
        <v>1</v>
      </c>
      <c r="AD3789" t="s">
        <v>1922</v>
      </c>
      <c r="AE3789">
        <v>1</v>
      </c>
      <c r="AF3789">
        <v>30</v>
      </c>
      <c r="AG3789">
        <v>0</v>
      </c>
      <c r="AN3789">
        <v>1</v>
      </c>
      <c r="AO3789">
        <v>1</v>
      </c>
      <c r="AR3789" s="178">
        <v>25702</v>
      </c>
      <c r="AS3789" t="s">
        <v>1921</v>
      </c>
      <c r="AT3789">
        <v>0</v>
      </c>
      <c r="AU3789">
        <v>0</v>
      </c>
      <c r="AV3789">
        <v>890480123</v>
      </c>
      <c r="AW3789" t="s">
        <v>1920</v>
      </c>
      <c r="AX3789">
        <v>5</v>
      </c>
      <c r="BC3789">
        <v>2</v>
      </c>
      <c r="BD3789">
        <v>7</v>
      </c>
      <c r="BE3789">
        <v>2</v>
      </c>
    </row>
    <row r="3790" spans="1:57" x14ac:dyDescent="0.25">
      <c r="A3790" s="179">
        <f t="shared" si="59"/>
        <v>0</v>
      </c>
      <c r="B3790" t="s">
        <v>1923</v>
      </c>
      <c r="C3790">
        <v>73110028</v>
      </c>
      <c r="D3790">
        <v>144105</v>
      </c>
      <c r="E3790">
        <v>4</v>
      </c>
      <c r="F3790">
        <v>550017999</v>
      </c>
      <c r="G3790" s="180">
        <v>43107</v>
      </c>
      <c r="H3790" s="180">
        <v>45260</v>
      </c>
      <c r="I3790">
        <v>0</v>
      </c>
      <c r="J3790">
        <v>1</v>
      </c>
      <c r="K3790">
        <v>4</v>
      </c>
      <c r="L3790">
        <v>30</v>
      </c>
      <c r="M3790">
        <v>2</v>
      </c>
      <c r="N3790" s="170">
        <v>22490513</v>
      </c>
      <c r="O3790" s="170">
        <v>24960000</v>
      </c>
      <c r="P3790" s="178">
        <v>20194</v>
      </c>
      <c r="Q3790" s="178">
        <v>776</v>
      </c>
      <c r="R3790" s="178">
        <v>18558</v>
      </c>
      <c r="S3790">
        <v>0</v>
      </c>
      <c r="T3790">
        <v>0</v>
      </c>
      <c r="U3790">
        <v>0</v>
      </c>
      <c r="W3790">
        <v>0</v>
      </c>
      <c r="X3790">
        <v>0</v>
      </c>
      <c r="Y3790">
        <v>0</v>
      </c>
      <c r="AB3790" s="180">
        <v>44285</v>
      </c>
      <c r="AC3790">
        <v>1</v>
      </c>
      <c r="AD3790" t="s">
        <v>1922</v>
      </c>
      <c r="AE3790">
        <v>1</v>
      </c>
      <c r="AF3790">
        <v>30</v>
      </c>
      <c r="AG3790">
        <v>0</v>
      </c>
      <c r="AN3790">
        <v>1</v>
      </c>
      <c r="AO3790">
        <v>1</v>
      </c>
      <c r="AR3790" s="178">
        <v>36718</v>
      </c>
      <c r="AS3790" t="s">
        <v>1921</v>
      </c>
      <c r="AT3790">
        <v>0</v>
      </c>
      <c r="AU3790">
        <v>0</v>
      </c>
      <c r="AV3790">
        <v>890480123</v>
      </c>
      <c r="AW3790" t="s">
        <v>1920</v>
      </c>
      <c r="AX3790">
        <v>5</v>
      </c>
      <c r="BC3790">
        <v>2</v>
      </c>
      <c r="BD3790">
        <v>7</v>
      </c>
      <c r="BE3790">
        <v>2</v>
      </c>
    </row>
    <row r="3791" spans="1:57" x14ac:dyDescent="0.25">
      <c r="A3791" s="179">
        <f t="shared" si="59"/>
        <v>0</v>
      </c>
      <c r="B3791" t="s">
        <v>1923</v>
      </c>
      <c r="C3791">
        <v>73110028</v>
      </c>
      <c r="D3791">
        <v>144105</v>
      </c>
      <c r="E3791">
        <v>4</v>
      </c>
      <c r="F3791">
        <v>550018000</v>
      </c>
      <c r="G3791" s="180">
        <v>43107</v>
      </c>
      <c r="H3791" s="180">
        <v>45260</v>
      </c>
      <c r="I3791">
        <v>0</v>
      </c>
      <c r="J3791">
        <v>1</v>
      </c>
      <c r="K3791">
        <v>4</v>
      </c>
      <c r="L3791">
        <v>30</v>
      </c>
      <c r="M3791">
        <v>2</v>
      </c>
      <c r="N3791" s="170">
        <v>22490513</v>
      </c>
      <c r="O3791" s="170">
        <v>24960000</v>
      </c>
      <c r="P3791" s="178">
        <v>25466</v>
      </c>
      <c r="Q3791" s="178">
        <v>979</v>
      </c>
      <c r="R3791" s="178">
        <v>23402</v>
      </c>
      <c r="S3791">
        <v>0</v>
      </c>
      <c r="T3791">
        <v>0</v>
      </c>
      <c r="U3791">
        <v>0</v>
      </c>
      <c r="W3791">
        <v>0</v>
      </c>
      <c r="X3791">
        <v>0</v>
      </c>
      <c r="Y3791">
        <v>0</v>
      </c>
      <c r="AB3791" s="180">
        <v>44285</v>
      </c>
      <c r="AC3791">
        <v>1</v>
      </c>
      <c r="AD3791" t="s">
        <v>1922</v>
      </c>
      <c r="AE3791">
        <v>1</v>
      </c>
      <c r="AF3791">
        <v>30</v>
      </c>
      <c r="AG3791">
        <v>0</v>
      </c>
      <c r="AN3791">
        <v>1</v>
      </c>
      <c r="AO3791">
        <v>1</v>
      </c>
      <c r="AR3791" s="178">
        <v>46303</v>
      </c>
      <c r="AS3791" t="s">
        <v>1921</v>
      </c>
      <c r="AT3791">
        <v>0</v>
      </c>
      <c r="AU3791">
        <v>0</v>
      </c>
      <c r="AV3791">
        <v>890480123</v>
      </c>
      <c r="AW3791" t="s">
        <v>1920</v>
      </c>
      <c r="AX3791">
        <v>5</v>
      </c>
      <c r="BC3791">
        <v>2</v>
      </c>
      <c r="BD3791">
        <v>7</v>
      </c>
      <c r="BE3791">
        <v>2</v>
      </c>
    </row>
    <row r="3792" spans="1:57" x14ac:dyDescent="0.25">
      <c r="A3792" s="179">
        <f t="shared" si="59"/>
        <v>0</v>
      </c>
      <c r="B3792" t="s">
        <v>1923</v>
      </c>
      <c r="C3792">
        <v>73110028</v>
      </c>
      <c r="D3792">
        <v>144105</v>
      </c>
      <c r="E3792">
        <v>4</v>
      </c>
      <c r="F3792">
        <v>550018013</v>
      </c>
      <c r="G3792" s="180">
        <v>43112</v>
      </c>
      <c r="H3792" s="180">
        <v>45260</v>
      </c>
      <c r="I3792">
        <v>0</v>
      </c>
      <c r="J3792">
        <v>1</v>
      </c>
      <c r="K3792">
        <v>4</v>
      </c>
      <c r="L3792">
        <v>30</v>
      </c>
      <c r="M3792">
        <v>2</v>
      </c>
      <c r="N3792" s="170">
        <v>22490513</v>
      </c>
      <c r="O3792" s="170">
        <v>24960000</v>
      </c>
      <c r="P3792" s="178">
        <v>16182</v>
      </c>
      <c r="Q3792" s="178">
        <v>622</v>
      </c>
      <c r="R3792" s="178">
        <v>14854</v>
      </c>
      <c r="S3792">
        <v>0</v>
      </c>
      <c r="T3792">
        <v>0</v>
      </c>
      <c r="U3792">
        <v>0</v>
      </c>
      <c r="W3792">
        <v>0</v>
      </c>
      <c r="X3792">
        <v>0</v>
      </c>
      <c r="Y3792">
        <v>0</v>
      </c>
      <c r="AB3792" s="180">
        <v>44285</v>
      </c>
      <c r="AC3792">
        <v>1</v>
      </c>
      <c r="AD3792" t="s">
        <v>1922</v>
      </c>
      <c r="AE3792">
        <v>1</v>
      </c>
      <c r="AF3792">
        <v>30</v>
      </c>
      <c r="AG3792">
        <v>0</v>
      </c>
      <c r="AN3792">
        <v>1</v>
      </c>
      <c r="AO3792">
        <v>1</v>
      </c>
      <c r="AR3792" s="178">
        <v>29390</v>
      </c>
      <c r="AS3792" t="s">
        <v>1921</v>
      </c>
      <c r="AT3792">
        <v>0</v>
      </c>
      <c r="AU3792">
        <v>0</v>
      </c>
      <c r="AV3792">
        <v>890480123</v>
      </c>
      <c r="AW3792" t="s">
        <v>1920</v>
      </c>
      <c r="AX3792">
        <v>5</v>
      </c>
      <c r="BC3792">
        <v>2</v>
      </c>
      <c r="BD3792">
        <v>7</v>
      </c>
      <c r="BE3792">
        <v>2</v>
      </c>
    </row>
    <row r="3793" spans="1:57" x14ac:dyDescent="0.25">
      <c r="A3793" s="179">
        <f t="shared" si="59"/>
        <v>0</v>
      </c>
      <c r="B3793" t="s">
        <v>1923</v>
      </c>
      <c r="C3793">
        <v>73110028</v>
      </c>
      <c r="D3793">
        <v>144105</v>
      </c>
      <c r="E3793">
        <v>4</v>
      </c>
      <c r="F3793">
        <v>550018019</v>
      </c>
      <c r="G3793" s="180">
        <v>43115</v>
      </c>
      <c r="H3793" s="180">
        <v>45350</v>
      </c>
      <c r="I3793">
        <v>0</v>
      </c>
      <c r="J3793">
        <v>1</v>
      </c>
      <c r="K3793">
        <v>0</v>
      </c>
      <c r="L3793">
        <v>30</v>
      </c>
      <c r="M3793">
        <v>2</v>
      </c>
      <c r="N3793" s="170">
        <v>22490513</v>
      </c>
      <c r="O3793" s="170">
        <v>24960000</v>
      </c>
      <c r="P3793" s="178">
        <v>52893</v>
      </c>
      <c r="Q3793" s="178">
        <v>2033</v>
      </c>
      <c r="R3793" s="178">
        <v>52893</v>
      </c>
      <c r="S3793">
        <v>1980</v>
      </c>
      <c r="T3793">
        <v>0</v>
      </c>
      <c r="U3793">
        <v>0</v>
      </c>
      <c r="W3793">
        <v>0</v>
      </c>
      <c r="X3793">
        <v>0</v>
      </c>
      <c r="Y3793">
        <v>0</v>
      </c>
      <c r="AB3793" s="180">
        <v>44255</v>
      </c>
      <c r="AC3793">
        <v>1</v>
      </c>
      <c r="AD3793" t="s">
        <v>1922</v>
      </c>
      <c r="AE3793">
        <v>1</v>
      </c>
      <c r="AF3793">
        <v>30</v>
      </c>
      <c r="AG3793">
        <v>0</v>
      </c>
      <c r="AN3793">
        <v>1</v>
      </c>
      <c r="AO3793">
        <v>1</v>
      </c>
      <c r="AR3793" s="178">
        <v>104653</v>
      </c>
      <c r="AS3793" t="s">
        <v>1921</v>
      </c>
      <c r="AT3793">
        <v>0</v>
      </c>
      <c r="AU3793">
        <v>0</v>
      </c>
      <c r="AV3793">
        <v>890480123</v>
      </c>
      <c r="AW3793" t="s">
        <v>1920</v>
      </c>
      <c r="AX3793">
        <v>5</v>
      </c>
      <c r="BC3793">
        <v>2</v>
      </c>
      <c r="BD3793">
        <v>7</v>
      </c>
      <c r="BE3793">
        <v>2</v>
      </c>
    </row>
    <row r="3794" spans="1:57" x14ac:dyDescent="0.25">
      <c r="A3794" s="179">
        <f t="shared" si="59"/>
        <v>0</v>
      </c>
      <c r="B3794" t="s">
        <v>1923</v>
      </c>
      <c r="C3794">
        <v>73110028</v>
      </c>
      <c r="D3794">
        <v>144105</v>
      </c>
      <c r="E3794">
        <v>4</v>
      </c>
      <c r="F3794">
        <v>550018021</v>
      </c>
      <c r="G3794" s="180">
        <v>43115</v>
      </c>
      <c r="H3794" s="180">
        <v>45260</v>
      </c>
      <c r="I3794">
        <v>0</v>
      </c>
      <c r="J3794">
        <v>1</v>
      </c>
      <c r="K3794">
        <v>4</v>
      </c>
      <c r="L3794">
        <v>30</v>
      </c>
      <c r="M3794">
        <v>2</v>
      </c>
      <c r="N3794" s="170">
        <v>22490513</v>
      </c>
      <c r="O3794" s="170">
        <v>24960000</v>
      </c>
      <c r="P3794" s="178">
        <v>17717</v>
      </c>
      <c r="Q3794" s="178">
        <v>681</v>
      </c>
      <c r="R3794" s="178">
        <v>16269</v>
      </c>
      <c r="S3794">
        <v>0</v>
      </c>
      <c r="T3794">
        <v>0</v>
      </c>
      <c r="U3794">
        <v>0</v>
      </c>
      <c r="W3794">
        <v>0</v>
      </c>
      <c r="X3794">
        <v>0</v>
      </c>
      <c r="Y3794">
        <v>0</v>
      </c>
      <c r="AB3794" s="180">
        <v>44285</v>
      </c>
      <c r="AC3794">
        <v>1</v>
      </c>
      <c r="AD3794" t="s">
        <v>1922</v>
      </c>
      <c r="AE3794">
        <v>1</v>
      </c>
      <c r="AF3794">
        <v>30</v>
      </c>
      <c r="AG3794">
        <v>0</v>
      </c>
      <c r="AN3794">
        <v>1</v>
      </c>
      <c r="AO3794">
        <v>1</v>
      </c>
      <c r="AR3794" s="178">
        <v>32189</v>
      </c>
      <c r="AS3794" t="s">
        <v>1921</v>
      </c>
      <c r="AT3794">
        <v>0</v>
      </c>
      <c r="AU3794">
        <v>0</v>
      </c>
      <c r="AV3794">
        <v>890480123</v>
      </c>
      <c r="AW3794" t="s">
        <v>1920</v>
      </c>
      <c r="AX3794">
        <v>5</v>
      </c>
      <c r="BC3794">
        <v>2</v>
      </c>
      <c r="BD3794">
        <v>7</v>
      </c>
      <c r="BE3794">
        <v>2</v>
      </c>
    </row>
    <row r="3795" spans="1:57" x14ac:dyDescent="0.25">
      <c r="A3795" s="179">
        <f t="shared" si="59"/>
        <v>0</v>
      </c>
      <c r="B3795" t="s">
        <v>1923</v>
      </c>
      <c r="C3795">
        <v>73110028</v>
      </c>
      <c r="D3795">
        <v>144105</v>
      </c>
      <c r="E3795">
        <v>4</v>
      </c>
      <c r="F3795">
        <v>550018038</v>
      </c>
      <c r="G3795" s="180">
        <v>43118</v>
      </c>
      <c r="H3795" s="180">
        <v>45260</v>
      </c>
      <c r="I3795">
        <v>0</v>
      </c>
      <c r="J3795">
        <v>1</v>
      </c>
      <c r="K3795">
        <v>4</v>
      </c>
      <c r="L3795">
        <v>30</v>
      </c>
      <c r="M3795">
        <v>2</v>
      </c>
      <c r="N3795" s="170">
        <v>22490513</v>
      </c>
      <c r="O3795" s="170">
        <v>24960000</v>
      </c>
      <c r="P3795" s="178">
        <v>16055</v>
      </c>
      <c r="Q3795" s="178">
        <v>617</v>
      </c>
      <c r="R3795" s="178">
        <v>14741</v>
      </c>
      <c r="S3795">
        <v>0</v>
      </c>
      <c r="T3795">
        <v>0</v>
      </c>
      <c r="U3795">
        <v>0</v>
      </c>
      <c r="W3795">
        <v>0</v>
      </c>
      <c r="X3795">
        <v>0</v>
      </c>
      <c r="Y3795">
        <v>0</v>
      </c>
      <c r="AB3795" s="180">
        <v>44285</v>
      </c>
      <c r="AC3795">
        <v>1</v>
      </c>
      <c r="AD3795" t="s">
        <v>1922</v>
      </c>
      <c r="AE3795">
        <v>1</v>
      </c>
      <c r="AF3795">
        <v>30</v>
      </c>
      <c r="AG3795">
        <v>0</v>
      </c>
      <c r="AN3795">
        <v>1</v>
      </c>
      <c r="AO3795">
        <v>1</v>
      </c>
      <c r="AR3795" s="178">
        <v>29166</v>
      </c>
      <c r="AS3795" t="s">
        <v>1921</v>
      </c>
      <c r="AT3795">
        <v>0</v>
      </c>
      <c r="AU3795">
        <v>0</v>
      </c>
      <c r="AV3795">
        <v>890480123</v>
      </c>
      <c r="AW3795" t="s">
        <v>1920</v>
      </c>
      <c r="AX3795">
        <v>5</v>
      </c>
      <c r="BC3795">
        <v>2</v>
      </c>
      <c r="BD3795">
        <v>7</v>
      </c>
      <c r="BE3795">
        <v>2</v>
      </c>
    </row>
    <row r="3796" spans="1:57" x14ac:dyDescent="0.25">
      <c r="A3796" s="179">
        <f t="shared" si="59"/>
        <v>0</v>
      </c>
      <c r="B3796" t="s">
        <v>1923</v>
      </c>
      <c r="C3796">
        <v>73110028</v>
      </c>
      <c r="D3796">
        <v>144105</v>
      </c>
      <c r="E3796">
        <v>4</v>
      </c>
      <c r="F3796">
        <v>550018334</v>
      </c>
      <c r="G3796" s="180">
        <v>43158</v>
      </c>
      <c r="H3796" s="180">
        <v>45260</v>
      </c>
      <c r="I3796">
        <v>0</v>
      </c>
      <c r="J3796">
        <v>1</v>
      </c>
      <c r="K3796">
        <v>4</v>
      </c>
      <c r="L3796">
        <v>30</v>
      </c>
      <c r="M3796">
        <v>2</v>
      </c>
      <c r="N3796" s="170">
        <v>22490513</v>
      </c>
      <c r="O3796" s="170">
        <v>24960000</v>
      </c>
      <c r="P3796" s="178">
        <v>19362</v>
      </c>
      <c r="Q3796" s="178">
        <v>744</v>
      </c>
      <c r="R3796" s="178">
        <v>17782</v>
      </c>
      <c r="S3796">
        <v>0</v>
      </c>
      <c r="T3796">
        <v>0</v>
      </c>
      <c r="U3796">
        <v>0</v>
      </c>
      <c r="W3796">
        <v>0</v>
      </c>
      <c r="X3796">
        <v>0</v>
      </c>
      <c r="Y3796">
        <v>0</v>
      </c>
      <c r="AB3796" s="180">
        <v>44285</v>
      </c>
      <c r="AC3796">
        <v>1</v>
      </c>
      <c r="AD3796" t="s">
        <v>1922</v>
      </c>
      <c r="AE3796">
        <v>1</v>
      </c>
      <c r="AF3796">
        <v>30</v>
      </c>
      <c r="AG3796">
        <v>0</v>
      </c>
      <c r="AN3796">
        <v>1</v>
      </c>
      <c r="AO3796">
        <v>1</v>
      </c>
      <c r="AR3796" s="178">
        <v>35183</v>
      </c>
      <c r="AS3796" t="s">
        <v>1921</v>
      </c>
      <c r="AT3796">
        <v>0</v>
      </c>
      <c r="AU3796">
        <v>0</v>
      </c>
      <c r="AV3796">
        <v>890480123</v>
      </c>
      <c r="AW3796" t="s">
        <v>1920</v>
      </c>
      <c r="AX3796">
        <v>5</v>
      </c>
      <c r="BC3796">
        <v>2</v>
      </c>
      <c r="BD3796">
        <v>7</v>
      </c>
      <c r="BE3796">
        <v>2</v>
      </c>
    </row>
    <row r="3797" spans="1:57" x14ac:dyDescent="0.25">
      <c r="A3797" s="179">
        <f t="shared" si="59"/>
        <v>0</v>
      </c>
      <c r="B3797" t="s">
        <v>1923</v>
      </c>
      <c r="C3797">
        <v>73110028</v>
      </c>
      <c r="D3797">
        <v>144105</v>
      </c>
      <c r="E3797">
        <v>4</v>
      </c>
      <c r="F3797">
        <v>550018518</v>
      </c>
      <c r="G3797" s="180">
        <v>43184</v>
      </c>
      <c r="H3797" s="180">
        <v>45260</v>
      </c>
      <c r="I3797">
        <v>0</v>
      </c>
      <c r="J3797">
        <v>1</v>
      </c>
      <c r="K3797">
        <v>4</v>
      </c>
      <c r="L3797">
        <v>30</v>
      </c>
      <c r="M3797">
        <v>2</v>
      </c>
      <c r="N3797" s="170">
        <v>22490513</v>
      </c>
      <c r="O3797" s="170">
        <v>24960000</v>
      </c>
      <c r="P3797" s="178">
        <v>22853</v>
      </c>
      <c r="Q3797" s="178">
        <v>879</v>
      </c>
      <c r="R3797" s="178">
        <v>20985</v>
      </c>
      <c r="S3797">
        <v>0</v>
      </c>
      <c r="T3797">
        <v>0</v>
      </c>
      <c r="U3797">
        <v>0</v>
      </c>
      <c r="W3797">
        <v>0</v>
      </c>
      <c r="X3797">
        <v>0</v>
      </c>
      <c r="Y3797">
        <v>0</v>
      </c>
      <c r="AB3797" s="180">
        <v>44285</v>
      </c>
      <c r="AC3797">
        <v>1</v>
      </c>
      <c r="AD3797" t="s">
        <v>1922</v>
      </c>
      <c r="AE3797">
        <v>1</v>
      </c>
      <c r="AF3797">
        <v>30</v>
      </c>
      <c r="AG3797">
        <v>0</v>
      </c>
      <c r="AN3797">
        <v>1</v>
      </c>
      <c r="AO3797">
        <v>1</v>
      </c>
      <c r="AR3797" s="178">
        <v>41520</v>
      </c>
      <c r="AS3797" t="s">
        <v>1921</v>
      </c>
      <c r="AT3797">
        <v>0</v>
      </c>
      <c r="AU3797">
        <v>0</v>
      </c>
      <c r="AV3797">
        <v>890480123</v>
      </c>
      <c r="AW3797" t="s">
        <v>1920</v>
      </c>
      <c r="AX3797">
        <v>5</v>
      </c>
      <c r="BC3797">
        <v>2</v>
      </c>
      <c r="BD3797">
        <v>7</v>
      </c>
      <c r="BE3797">
        <v>2</v>
      </c>
    </row>
    <row r="3798" spans="1:57" x14ac:dyDescent="0.25">
      <c r="A3798" s="179">
        <f t="shared" si="59"/>
        <v>0</v>
      </c>
      <c r="B3798" t="s">
        <v>1923</v>
      </c>
      <c r="C3798">
        <v>73110028</v>
      </c>
      <c r="D3798">
        <v>144105</v>
      </c>
      <c r="E3798">
        <v>4</v>
      </c>
      <c r="F3798">
        <v>550018530</v>
      </c>
      <c r="G3798" s="180">
        <v>43186</v>
      </c>
      <c r="H3798" s="180">
        <v>45260</v>
      </c>
      <c r="I3798">
        <v>0</v>
      </c>
      <c r="J3798">
        <v>1</v>
      </c>
      <c r="K3798">
        <v>4</v>
      </c>
      <c r="L3798">
        <v>30</v>
      </c>
      <c r="M3798">
        <v>2</v>
      </c>
      <c r="N3798" s="170">
        <v>22490513</v>
      </c>
      <c r="O3798" s="170">
        <v>24960000</v>
      </c>
      <c r="P3798" s="178">
        <v>20011</v>
      </c>
      <c r="Q3798" s="178">
        <v>769</v>
      </c>
      <c r="R3798" s="178">
        <v>18390</v>
      </c>
      <c r="S3798">
        <v>0</v>
      </c>
      <c r="T3798">
        <v>0</v>
      </c>
      <c r="U3798">
        <v>0</v>
      </c>
      <c r="W3798">
        <v>0</v>
      </c>
      <c r="X3798">
        <v>0</v>
      </c>
      <c r="Y3798">
        <v>0</v>
      </c>
      <c r="AB3798" s="180">
        <v>44285</v>
      </c>
      <c r="AC3798">
        <v>1</v>
      </c>
      <c r="AD3798" t="s">
        <v>1922</v>
      </c>
      <c r="AE3798">
        <v>1</v>
      </c>
      <c r="AF3798">
        <v>30</v>
      </c>
      <c r="AG3798">
        <v>0</v>
      </c>
      <c r="AN3798">
        <v>1</v>
      </c>
      <c r="AO3798">
        <v>1</v>
      </c>
      <c r="AR3798" s="178">
        <v>36386</v>
      </c>
      <c r="AS3798" t="s">
        <v>1921</v>
      </c>
      <c r="AT3798">
        <v>0</v>
      </c>
      <c r="AU3798">
        <v>0</v>
      </c>
      <c r="AV3798">
        <v>890480123</v>
      </c>
      <c r="AW3798" t="s">
        <v>1920</v>
      </c>
      <c r="AX3798">
        <v>5</v>
      </c>
      <c r="BC3798">
        <v>2</v>
      </c>
      <c r="BD3798">
        <v>7</v>
      </c>
      <c r="BE3798">
        <v>2</v>
      </c>
    </row>
    <row r="3799" spans="1:57" x14ac:dyDescent="0.25">
      <c r="A3799" s="179">
        <f t="shared" si="59"/>
        <v>0</v>
      </c>
      <c r="B3799" t="s">
        <v>1923</v>
      </c>
      <c r="C3799">
        <v>73110028</v>
      </c>
      <c r="D3799">
        <v>144105</v>
      </c>
      <c r="E3799">
        <v>4</v>
      </c>
      <c r="F3799">
        <v>550018588</v>
      </c>
      <c r="G3799" s="180">
        <v>43195</v>
      </c>
      <c r="H3799" s="180">
        <v>45260</v>
      </c>
      <c r="I3799">
        <v>0</v>
      </c>
      <c r="J3799">
        <v>1</v>
      </c>
      <c r="K3799">
        <v>4</v>
      </c>
      <c r="L3799">
        <v>30</v>
      </c>
      <c r="M3799">
        <v>2</v>
      </c>
      <c r="N3799" s="170">
        <v>22490513</v>
      </c>
      <c r="O3799" s="170">
        <v>24960000</v>
      </c>
      <c r="P3799" s="178">
        <v>17151</v>
      </c>
      <c r="Q3799" s="178">
        <v>659</v>
      </c>
      <c r="R3799" s="178">
        <v>15759</v>
      </c>
      <c r="S3799">
        <v>0</v>
      </c>
      <c r="T3799">
        <v>0</v>
      </c>
      <c r="U3799">
        <v>0</v>
      </c>
      <c r="W3799">
        <v>0</v>
      </c>
      <c r="X3799">
        <v>0</v>
      </c>
      <c r="Y3799">
        <v>0</v>
      </c>
      <c r="AB3799" s="180">
        <v>44285</v>
      </c>
      <c r="AC3799">
        <v>1</v>
      </c>
      <c r="AD3799" t="s">
        <v>1922</v>
      </c>
      <c r="AE3799">
        <v>1</v>
      </c>
      <c r="AF3799">
        <v>30</v>
      </c>
      <c r="AG3799">
        <v>0</v>
      </c>
      <c r="AN3799">
        <v>1</v>
      </c>
      <c r="AO3799">
        <v>1</v>
      </c>
      <c r="AR3799" s="178">
        <v>31180</v>
      </c>
      <c r="AS3799" t="s">
        <v>1921</v>
      </c>
      <c r="AT3799">
        <v>0</v>
      </c>
      <c r="AU3799">
        <v>0</v>
      </c>
      <c r="AV3799">
        <v>890480123</v>
      </c>
      <c r="AW3799" t="s">
        <v>1920</v>
      </c>
      <c r="AX3799">
        <v>5</v>
      </c>
      <c r="BC3799">
        <v>2</v>
      </c>
      <c r="BD3799">
        <v>7</v>
      </c>
      <c r="BE3799">
        <v>2</v>
      </c>
    </row>
    <row r="3800" spans="1:57" x14ac:dyDescent="0.25">
      <c r="A3800" s="179">
        <f t="shared" si="59"/>
        <v>0</v>
      </c>
      <c r="B3800" t="s">
        <v>1923</v>
      </c>
      <c r="C3800">
        <v>73110028</v>
      </c>
      <c r="D3800">
        <v>144105</v>
      </c>
      <c r="E3800">
        <v>4</v>
      </c>
      <c r="F3800">
        <v>550018591</v>
      </c>
      <c r="G3800" s="180">
        <v>43196</v>
      </c>
      <c r="H3800" s="180">
        <v>45260</v>
      </c>
      <c r="I3800">
        <v>0</v>
      </c>
      <c r="J3800">
        <v>1</v>
      </c>
      <c r="K3800">
        <v>4</v>
      </c>
      <c r="L3800">
        <v>30</v>
      </c>
      <c r="M3800">
        <v>2</v>
      </c>
      <c r="N3800" s="170">
        <v>22490513</v>
      </c>
      <c r="O3800" s="170">
        <v>24960000</v>
      </c>
      <c r="P3800" s="178">
        <v>22024</v>
      </c>
      <c r="Q3800" s="178">
        <v>847</v>
      </c>
      <c r="R3800" s="178">
        <v>20238</v>
      </c>
      <c r="S3800">
        <v>0</v>
      </c>
      <c r="T3800">
        <v>0</v>
      </c>
      <c r="U3800">
        <v>0</v>
      </c>
      <c r="W3800">
        <v>0</v>
      </c>
      <c r="X3800">
        <v>0</v>
      </c>
      <c r="Y3800">
        <v>0</v>
      </c>
      <c r="AB3800" s="180">
        <v>44285</v>
      </c>
      <c r="AC3800">
        <v>1</v>
      </c>
      <c r="AD3800" t="s">
        <v>1922</v>
      </c>
      <c r="AE3800">
        <v>1</v>
      </c>
      <c r="AF3800">
        <v>30</v>
      </c>
      <c r="AG3800">
        <v>0</v>
      </c>
      <c r="AN3800">
        <v>1</v>
      </c>
      <c r="AO3800">
        <v>1</v>
      </c>
      <c r="AR3800" s="178">
        <v>40043</v>
      </c>
      <c r="AS3800" t="s">
        <v>1921</v>
      </c>
      <c r="AT3800">
        <v>0</v>
      </c>
      <c r="AU3800">
        <v>0</v>
      </c>
      <c r="AV3800">
        <v>890480123</v>
      </c>
      <c r="AW3800" t="s">
        <v>1920</v>
      </c>
      <c r="AX3800">
        <v>5</v>
      </c>
      <c r="BC3800">
        <v>2</v>
      </c>
      <c r="BD3800">
        <v>7</v>
      </c>
      <c r="BE3800">
        <v>2</v>
      </c>
    </row>
    <row r="3801" spans="1:57" x14ac:dyDescent="0.25">
      <c r="A3801" s="179">
        <f t="shared" si="59"/>
        <v>0</v>
      </c>
      <c r="B3801" t="s">
        <v>1923</v>
      </c>
      <c r="C3801">
        <v>73110028</v>
      </c>
      <c r="D3801">
        <v>144105</v>
      </c>
      <c r="E3801">
        <v>4</v>
      </c>
      <c r="F3801">
        <v>550018603</v>
      </c>
      <c r="G3801" s="180">
        <v>43198</v>
      </c>
      <c r="H3801" s="180">
        <v>45260</v>
      </c>
      <c r="I3801">
        <v>0</v>
      </c>
      <c r="J3801">
        <v>1</v>
      </c>
      <c r="K3801">
        <v>4</v>
      </c>
      <c r="L3801">
        <v>30</v>
      </c>
      <c r="M3801">
        <v>2</v>
      </c>
      <c r="N3801" s="170">
        <v>22490513</v>
      </c>
      <c r="O3801" s="170">
        <v>24960000</v>
      </c>
      <c r="P3801" s="178">
        <v>13708</v>
      </c>
      <c r="Q3801" s="178">
        <v>527</v>
      </c>
      <c r="R3801" s="178">
        <v>12595</v>
      </c>
      <c r="S3801">
        <v>0</v>
      </c>
      <c r="T3801">
        <v>0</v>
      </c>
      <c r="U3801">
        <v>0</v>
      </c>
      <c r="W3801">
        <v>0</v>
      </c>
      <c r="X3801">
        <v>0</v>
      </c>
      <c r="Y3801">
        <v>0</v>
      </c>
      <c r="AB3801" s="180">
        <v>44285</v>
      </c>
      <c r="AC3801">
        <v>1</v>
      </c>
      <c r="AD3801" t="s">
        <v>1922</v>
      </c>
      <c r="AE3801">
        <v>1</v>
      </c>
      <c r="AF3801">
        <v>30</v>
      </c>
      <c r="AG3801">
        <v>0</v>
      </c>
      <c r="AN3801">
        <v>1</v>
      </c>
      <c r="AO3801">
        <v>1</v>
      </c>
      <c r="AR3801" s="178">
        <v>24920</v>
      </c>
      <c r="AS3801" t="s">
        <v>1921</v>
      </c>
      <c r="AT3801">
        <v>0</v>
      </c>
      <c r="AU3801">
        <v>0</v>
      </c>
      <c r="AV3801">
        <v>890480123</v>
      </c>
      <c r="AW3801" t="s">
        <v>1920</v>
      </c>
      <c r="AX3801">
        <v>5</v>
      </c>
      <c r="BC3801">
        <v>2</v>
      </c>
      <c r="BD3801">
        <v>7</v>
      </c>
      <c r="BE3801">
        <v>2</v>
      </c>
    </row>
    <row r="3802" spans="1:57" x14ac:dyDescent="0.25">
      <c r="A3802" s="179">
        <f t="shared" si="59"/>
        <v>0</v>
      </c>
      <c r="B3802" t="s">
        <v>1923</v>
      </c>
      <c r="C3802">
        <v>73110028</v>
      </c>
      <c r="D3802">
        <v>144105</v>
      </c>
      <c r="E3802">
        <v>4</v>
      </c>
      <c r="F3802">
        <v>550018635</v>
      </c>
      <c r="G3802" s="180">
        <v>43202</v>
      </c>
      <c r="H3802" s="180">
        <v>45350</v>
      </c>
      <c r="I3802">
        <v>0</v>
      </c>
      <c r="J3802">
        <v>1</v>
      </c>
      <c r="K3802">
        <v>0</v>
      </c>
      <c r="L3802">
        <v>30</v>
      </c>
      <c r="M3802">
        <v>2</v>
      </c>
      <c r="N3802" s="170">
        <v>22490513</v>
      </c>
      <c r="O3802" s="170">
        <v>24960000</v>
      </c>
      <c r="P3802" s="178">
        <v>46368</v>
      </c>
      <c r="Q3802" s="178">
        <v>1783</v>
      </c>
      <c r="R3802" s="178">
        <v>46368</v>
      </c>
      <c r="S3802">
        <v>1740</v>
      </c>
      <c r="T3802">
        <v>0</v>
      </c>
      <c r="U3802">
        <v>0</v>
      </c>
      <c r="W3802">
        <v>0</v>
      </c>
      <c r="X3802">
        <v>0</v>
      </c>
      <c r="Y3802">
        <v>0</v>
      </c>
      <c r="AB3802" s="180">
        <v>44255</v>
      </c>
      <c r="AC3802">
        <v>1</v>
      </c>
      <c r="AD3802" t="s">
        <v>1922</v>
      </c>
      <c r="AE3802">
        <v>1</v>
      </c>
      <c r="AF3802">
        <v>30</v>
      </c>
      <c r="AG3802">
        <v>0</v>
      </c>
      <c r="AN3802">
        <v>1</v>
      </c>
      <c r="AO3802">
        <v>1</v>
      </c>
      <c r="AR3802" s="178">
        <v>91743</v>
      </c>
      <c r="AS3802" t="s">
        <v>1921</v>
      </c>
      <c r="AT3802">
        <v>0</v>
      </c>
      <c r="AU3802">
        <v>0</v>
      </c>
      <c r="AV3802">
        <v>890480123</v>
      </c>
      <c r="AW3802" t="s">
        <v>1920</v>
      </c>
      <c r="AX3802">
        <v>5</v>
      </c>
      <c r="BC3802">
        <v>2</v>
      </c>
      <c r="BD3802">
        <v>7</v>
      </c>
      <c r="BE3802">
        <v>2</v>
      </c>
    </row>
    <row r="3803" spans="1:57" x14ac:dyDescent="0.25">
      <c r="A3803" s="179">
        <f t="shared" si="59"/>
        <v>0</v>
      </c>
      <c r="B3803" t="s">
        <v>1923</v>
      </c>
      <c r="C3803">
        <v>73110028</v>
      </c>
      <c r="D3803">
        <v>144105</v>
      </c>
      <c r="E3803">
        <v>4</v>
      </c>
      <c r="F3803">
        <v>550018750</v>
      </c>
      <c r="G3803" s="180">
        <v>43219</v>
      </c>
      <c r="H3803" s="180">
        <v>45260</v>
      </c>
      <c r="I3803">
        <v>0</v>
      </c>
      <c r="J3803">
        <v>1</v>
      </c>
      <c r="K3803">
        <v>4</v>
      </c>
      <c r="L3803">
        <v>30</v>
      </c>
      <c r="M3803">
        <v>2</v>
      </c>
      <c r="N3803" s="170">
        <v>22490513</v>
      </c>
      <c r="O3803" s="170">
        <v>24960000</v>
      </c>
      <c r="P3803" s="178">
        <v>8203</v>
      </c>
      <c r="Q3803" s="178">
        <v>315</v>
      </c>
      <c r="R3803" s="178">
        <v>7535</v>
      </c>
      <c r="S3803">
        <v>0</v>
      </c>
      <c r="T3803">
        <v>0</v>
      </c>
      <c r="U3803">
        <v>0</v>
      </c>
      <c r="W3803">
        <v>0</v>
      </c>
      <c r="X3803">
        <v>0</v>
      </c>
      <c r="Y3803">
        <v>0</v>
      </c>
      <c r="AB3803" s="180">
        <v>44285</v>
      </c>
      <c r="AC3803">
        <v>1</v>
      </c>
      <c r="AD3803" t="s">
        <v>1922</v>
      </c>
      <c r="AE3803">
        <v>1</v>
      </c>
      <c r="AF3803">
        <v>30</v>
      </c>
      <c r="AG3803">
        <v>0</v>
      </c>
      <c r="AN3803">
        <v>1</v>
      </c>
      <c r="AO3803">
        <v>1</v>
      </c>
      <c r="AR3803" s="178">
        <v>14909</v>
      </c>
      <c r="AS3803" t="s">
        <v>1921</v>
      </c>
      <c r="AT3803">
        <v>0</v>
      </c>
      <c r="AU3803">
        <v>0</v>
      </c>
      <c r="AV3803">
        <v>890480123</v>
      </c>
      <c r="AW3803" t="s">
        <v>1920</v>
      </c>
      <c r="AX3803">
        <v>5</v>
      </c>
      <c r="BC3803">
        <v>2</v>
      </c>
      <c r="BD3803">
        <v>7</v>
      </c>
      <c r="BE3803">
        <v>2</v>
      </c>
    </row>
    <row r="3804" spans="1:57" x14ac:dyDescent="0.25">
      <c r="A3804" s="179">
        <f t="shared" si="59"/>
        <v>0</v>
      </c>
      <c r="B3804" t="s">
        <v>1923</v>
      </c>
      <c r="C3804">
        <v>73110028</v>
      </c>
      <c r="D3804">
        <v>144105</v>
      </c>
      <c r="E3804">
        <v>4</v>
      </c>
      <c r="F3804">
        <v>550018767</v>
      </c>
      <c r="G3804" s="180">
        <v>43222</v>
      </c>
      <c r="H3804" s="180">
        <v>45350</v>
      </c>
      <c r="I3804">
        <v>0</v>
      </c>
      <c r="J3804">
        <v>1</v>
      </c>
      <c r="K3804">
        <v>0</v>
      </c>
      <c r="L3804">
        <v>30</v>
      </c>
      <c r="M3804">
        <v>2</v>
      </c>
      <c r="N3804" s="170">
        <v>22490513</v>
      </c>
      <c r="O3804" s="170">
        <v>24960000</v>
      </c>
      <c r="P3804" s="178">
        <v>46799</v>
      </c>
      <c r="Q3804" s="178">
        <v>1799</v>
      </c>
      <c r="R3804" s="178">
        <v>46799</v>
      </c>
      <c r="S3804">
        <v>1741</v>
      </c>
      <c r="T3804">
        <v>0</v>
      </c>
      <c r="U3804">
        <v>0</v>
      </c>
      <c r="W3804">
        <v>0</v>
      </c>
      <c r="X3804">
        <v>0</v>
      </c>
      <c r="Y3804">
        <v>0</v>
      </c>
      <c r="AB3804" s="180">
        <v>44255</v>
      </c>
      <c r="AC3804">
        <v>1</v>
      </c>
      <c r="AD3804" t="s">
        <v>1922</v>
      </c>
      <c r="AE3804">
        <v>1</v>
      </c>
      <c r="AF3804">
        <v>30</v>
      </c>
      <c r="AG3804">
        <v>0</v>
      </c>
      <c r="AN3804">
        <v>1</v>
      </c>
      <c r="AO3804">
        <v>1</v>
      </c>
      <c r="AR3804" s="178">
        <v>92595</v>
      </c>
      <c r="AS3804" t="s">
        <v>1921</v>
      </c>
      <c r="AT3804">
        <v>0</v>
      </c>
      <c r="AU3804">
        <v>0</v>
      </c>
      <c r="AV3804">
        <v>890480123</v>
      </c>
      <c r="AW3804" t="s">
        <v>1920</v>
      </c>
      <c r="AX3804">
        <v>5</v>
      </c>
      <c r="BC3804">
        <v>2</v>
      </c>
      <c r="BD3804">
        <v>7</v>
      </c>
      <c r="BE3804">
        <v>2</v>
      </c>
    </row>
    <row r="3805" spans="1:57" x14ac:dyDescent="0.25">
      <c r="A3805" s="179">
        <f t="shared" si="59"/>
        <v>0</v>
      </c>
      <c r="B3805" t="s">
        <v>1923</v>
      </c>
      <c r="C3805">
        <v>73110028</v>
      </c>
      <c r="D3805">
        <v>144105</v>
      </c>
      <c r="E3805">
        <v>4</v>
      </c>
      <c r="F3805">
        <v>550019018</v>
      </c>
      <c r="G3805" s="180">
        <v>43253</v>
      </c>
      <c r="H3805" s="180">
        <v>45260</v>
      </c>
      <c r="I3805">
        <v>0</v>
      </c>
      <c r="J3805">
        <v>1</v>
      </c>
      <c r="K3805">
        <v>4</v>
      </c>
      <c r="L3805">
        <v>30</v>
      </c>
      <c r="M3805">
        <v>2</v>
      </c>
      <c r="N3805" s="170">
        <v>22490513</v>
      </c>
      <c r="O3805" s="170">
        <v>24960000</v>
      </c>
      <c r="P3805" s="178">
        <v>21310</v>
      </c>
      <c r="Q3805" s="178">
        <v>819</v>
      </c>
      <c r="R3805" s="178">
        <v>19568</v>
      </c>
      <c r="S3805">
        <v>0</v>
      </c>
      <c r="T3805">
        <v>0</v>
      </c>
      <c r="U3805">
        <v>0</v>
      </c>
      <c r="W3805">
        <v>0</v>
      </c>
      <c r="X3805">
        <v>0</v>
      </c>
      <c r="Y3805">
        <v>0</v>
      </c>
      <c r="AB3805" s="180">
        <v>44285</v>
      </c>
      <c r="AC3805">
        <v>1</v>
      </c>
      <c r="AD3805" t="s">
        <v>1922</v>
      </c>
      <c r="AE3805">
        <v>1</v>
      </c>
      <c r="AF3805">
        <v>30</v>
      </c>
      <c r="AG3805">
        <v>0</v>
      </c>
      <c r="AN3805">
        <v>1</v>
      </c>
      <c r="AO3805">
        <v>1</v>
      </c>
      <c r="AR3805" s="178">
        <v>38717</v>
      </c>
      <c r="AS3805" t="s">
        <v>1921</v>
      </c>
      <c r="AT3805">
        <v>0</v>
      </c>
      <c r="AU3805">
        <v>0</v>
      </c>
      <c r="AV3805">
        <v>890480123</v>
      </c>
      <c r="AW3805" t="s">
        <v>1920</v>
      </c>
      <c r="AX3805">
        <v>5</v>
      </c>
      <c r="BC3805">
        <v>2</v>
      </c>
      <c r="BD3805">
        <v>7</v>
      </c>
      <c r="BE3805">
        <v>2</v>
      </c>
    </row>
    <row r="3806" spans="1:57" x14ac:dyDescent="0.25">
      <c r="A3806" s="179">
        <f t="shared" si="59"/>
        <v>0</v>
      </c>
      <c r="B3806" t="s">
        <v>1923</v>
      </c>
      <c r="C3806">
        <v>73110028</v>
      </c>
      <c r="D3806">
        <v>144105</v>
      </c>
      <c r="E3806">
        <v>4</v>
      </c>
      <c r="F3806">
        <v>550019199</v>
      </c>
      <c r="G3806" s="180">
        <v>43283</v>
      </c>
      <c r="H3806" s="180">
        <v>45350</v>
      </c>
      <c r="I3806">
        <v>0</v>
      </c>
      <c r="J3806">
        <v>1</v>
      </c>
      <c r="K3806">
        <v>1</v>
      </c>
      <c r="L3806">
        <v>30</v>
      </c>
      <c r="M3806">
        <v>2</v>
      </c>
      <c r="N3806" s="170">
        <v>22490513</v>
      </c>
      <c r="O3806" s="170">
        <v>24960000</v>
      </c>
      <c r="P3806" s="178">
        <v>91628</v>
      </c>
      <c r="Q3806" s="178">
        <v>3523</v>
      </c>
      <c r="R3806" s="178">
        <v>89822</v>
      </c>
      <c r="S3806">
        <v>0</v>
      </c>
      <c r="T3806">
        <v>0</v>
      </c>
      <c r="U3806">
        <v>0</v>
      </c>
      <c r="W3806">
        <v>0</v>
      </c>
      <c r="X3806">
        <v>0</v>
      </c>
      <c r="Y3806">
        <v>0</v>
      </c>
      <c r="AB3806" s="180">
        <v>44285</v>
      </c>
      <c r="AC3806">
        <v>1</v>
      </c>
      <c r="AD3806" t="s">
        <v>1922</v>
      </c>
      <c r="AE3806">
        <v>1</v>
      </c>
      <c r="AF3806">
        <v>30</v>
      </c>
      <c r="AG3806">
        <v>0</v>
      </c>
      <c r="AN3806">
        <v>1</v>
      </c>
      <c r="AO3806">
        <v>1</v>
      </c>
      <c r="AR3806" s="178">
        <v>177720</v>
      </c>
      <c r="AS3806" t="s">
        <v>1921</v>
      </c>
      <c r="AT3806">
        <v>0</v>
      </c>
      <c r="AU3806">
        <v>0</v>
      </c>
      <c r="AV3806">
        <v>890480123</v>
      </c>
      <c r="AW3806" t="s">
        <v>1920</v>
      </c>
      <c r="AX3806">
        <v>5</v>
      </c>
      <c r="BC3806">
        <v>2</v>
      </c>
      <c r="BD3806">
        <v>7</v>
      </c>
      <c r="BE3806">
        <v>2</v>
      </c>
    </row>
    <row r="3807" spans="1:57" x14ac:dyDescent="0.25">
      <c r="A3807" s="179">
        <f t="shared" si="59"/>
        <v>0</v>
      </c>
      <c r="B3807" t="s">
        <v>1923</v>
      </c>
      <c r="C3807">
        <v>73110028</v>
      </c>
      <c r="D3807">
        <v>144105</v>
      </c>
      <c r="E3807">
        <v>4</v>
      </c>
      <c r="F3807">
        <v>550019201</v>
      </c>
      <c r="G3807" s="180">
        <v>43283</v>
      </c>
      <c r="H3807" s="180">
        <v>45260</v>
      </c>
      <c r="I3807">
        <v>0</v>
      </c>
      <c r="J3807">
        <v>1</v>
      </c>
      <c r="K3807">
        <v>4</v>
      </c>
      <c r="L3807">
        <v>30</v>
      </c>
      <c r="M3807">
        <v>2</v>
      </c>
      <c r="N3807" s="170">
        <v>22490513</v>
      </c>
      <c r="O3807" s="170">
        <v>24960000</v>
      </c>
      <c r="P3807" s="178">
        <v>7726</v>
      </c>
      <c r="Q3807" s="178">
        <v>297</v>
      </c>
      <c r="R3807" s="178">
        <v>7100</v>
      </c>
      <c r="S3807">
        <v>0</v>
      </c>
      <c r="T3807">
        <v>0</v>
      </c>
      <c r="U3807">
        <v>0</v>
      </c>
      <c r="W3807">
        <v>0</v>
      </c>
      <c r="X3807">
        <v>0</v>
      </c>
      <c r="Y3807">
        <v>0</v>
      </c>
      <c r="AB3807" s="180">
        <v>44285</v>
      </c>
      <c r="AC3807">
        <v>1</v>
      </c>
      <c r="AD3807" t="s">
        <v>1922</v>
      </c>
      <c r="AE3807">
        <v>1</v>
      </c>
      <c r="AF3807">
        <v>30</v>
      </c>
      <c r="AG3807">
        <v>0</v>
      </c>
      <c r="AN3807">
        <v>1</v>
      </c>
      <c r="AO3807">
        <v>1</v>
      </c>
      <c r="AR3807" s="178">
        <v>14048</v>
      </c>
      <c r="AS3807" t="s">
        <v>1921</v>
      </c>
      <c r="AT3807">
        <v>0</v>
      </c>
      <c r="AU3807">
        <v>0</v>
      </c>
      <c r="AV3807">
        <v>890480123</v>
      </c>
      <c r="AW3807" t="s">
        <v>1920</v>
      </c>
      <c r="AX3807">
        <v>5</v>
      </c>
      <c r="BC3807">
        <v>2</v>
      </c>
      <c r="BD3807">
        <v>7</v>
      </c>
      <c r="BE3807">
        <v>2</v>
      </c>
    </row>
    <row r="3808" spans="1:57" x14ac:dyDescent="0.25">
      <c r="A3808" s="179">
        <f t="shared" si="59"/>
        <v>0</v>
      </c>
      <c r="B3808" t="s">
        <v>1923</v>
      </c>
      <c r="C3808">
        <v>73110028</v>
      </c>
      <c r="D3808">
        <v>144105</v>
      </c>
      <c r="E3808">
        <v>4</v>
      </c>
      <c r="F3808">
        <v>550019230</v>
      </c>
      <c r="G3808" s="180">
        <v>43287</v>
      </c>
      <c r="H3808" s="180">
        <v>45260</v>
      </c>
      <c r="I3808">
        <v>0</v>
      </c>
      <c r="J3808">
        <v>1</v>
      </c>
      <c r="K3808">
        <v>4</v>
      </c>
      <c r="L3808">
        <v>30</v>
      </c>
      <c r="M3808">
        <v>2</v>
      </c>
      <c r="N3808" s="170">
        <v>22490513</v>
      </c>
      <c r="O3808" s="170">
        <v>24960000</v>
      </c>
      <c r="P3808" s="178">
        <v>23848</v>
      </c>
      <c r="Q3808" s="178">
        <v>917</v>
      </c>
      <c r="R3808" s="178">
        <v>21913</v>
      </c>
      <c r="S3808">
        <v>0</v>
      </c>
      <c r="T3808">
        <v>0</v>
      </c>
      <c r="U3808">
        <v>0</v>
      </c>
      <c r="W3808">
        <v>0</v>
      </c>
      <c r="X3808">
        <v>0</v>
      </c>
      <c r="Y3808">
        <v>0</v>
      </c>
      <c r="AB3808" s="180">
        <v>44285</v>
      </c>
      <c r="AC3808">
        <v>1</v>
      </c>
      <c r="AD3808" t="s">
        <v>1922</v>
      </c>
      <c r="AE3808">
        <v>1</v>
      </c>
      <c r="AF3808">
        <v>30</v>
      </c>
      <c r="AG3808">
        <v>0</v>
      </c>
      <c r="AN3808">
        <v>1</v>
      </c>
      <c r="AO3808">
        <v>1</v>
      </c>
      <c r="AR3808" s="178">
        <v>43357</v>
      </c>
      <c r="AS3808" t="s">
        <v>1921</v>
      </c>
      <c r="AT3808">
        <v>0</v>
      </c>
      <c r="AU3808">
        <v>0</v>
      </c>
      <c r="AV3808">
        <v>890480123</v>
      </c>
      <c r="AW3808" t="s">
        <v>1920</v>
      </c>
      <c r="AX3808">
        <v>5</v>
      </c>
      <c r="BC3808">
        <v>2</v>
      </c>
      <c r="BD3808">
        <v>7</v>
      </c>
      <c r="BE3808">
        <v>2</v>
      </c>
    </row>
    <row r="3809" spans="1:57" x14ac:dyDescent="0.25">
      <c r="A3809" s="179">
        <f t="shared" si="59"/>
        <v>0</v>
      </c>
      <c r="B3809" t="s">
        <v>1923</v>
      </c>
      <c r="C3809">
        <v>73110028</v>
      </c>
      <c r="D3809">
        <v>144105</v>
      </c>
      <c r="E3809">
        <v>4</v>
      </c>
      <c r="F3809">
        <v>550019264</v>
      </c>
      <c r="G3809" s="180">
        <v>43292</v>
      </c>
      <c r="H3809" s="180">
        <v>45260</v>
      </c>
      <c r="I3809">
        <v>0</v>
      </c>
      <c r="J3809">
        <v>1</v>
      </c>
      <c r="K3809">
        <v>4</v>
      </c>
      <c r="L3809">
        <v>30</v>
      </c>
      <c r="M3809">
        <v>2</v>
      </c>
      <c r="N3809" s="170">
        <v>22490513</v>
      </c>
      <c r="O3809" s="170">
        <v>24960000</v>
      </c>
      <c r="P3809" s="178">
        <v>20085</v>
      </c>
      <c r="Q3809" s="178">
        <v>772</v>
      </c>
      <c r="R3809" s="178">
        <v>18457</v>
      </c>
      <c r="S3809">
        <v>0</v>
      </c>
      <c r="T3809">
        <v>0</v>
      </c>
      <c r="U3809">
        <v>0</v>
      </c>
      <c r="W3809">
        <v>0</v>
      </c>
      <c r="X3809">
        <v>0</v>
      </c>
      <c r="Y3809">
        <v>0</v>
      </c>
      <c r="AB3809" s="180">
        <v>44285</v>
      </c>
      <c r="AC3809">
        <v>1</v>
      </c>
      <c r="AD3809" t="s">
        <v>1922</v>
      </c>
      <c r="AE3809">
        <v>1</v>
      </c>
      <c r="AF3809">
        <v>30</v>
      </c>
      <c r="AG3809">
        <v>0</v>
      </c>
      <c r="AN3809">
        <v>1</v>
      </c>
      <c r="AO3809">
        <v>1</v>
      </c>
      <c r="AR3809" s="178">
        <v>36519</v>
      </c>
      <c r="AS3809" t="s">
        <v>1921</v>
      </c>
      <c r="AT3809">
        <v>0</v>
      </c>
      <c r="AU3809">
        <v>0</v>
      </c>
      <c r="AV3809">
        <v>890480123</v>
      </c>
      <c r="AW3809" t="s">
        <v>1920</v>
      </c>
      <c r="AX3809">
        <v>5</v>
      </c>
      <c r="BC3809">
        <v>2</v>
      </c>
      <c r="BD3809">
        <v>7</v>
      </c>
      <c r="BE3809">
        <v>2</v>
      </c>
    </row>
    <row r="3810" spans="1:57" x14ac:dyDescent="0.25">
      <c r="A3810" s="179">
        <f t="shared" si="59"/>
        <v>0</v>
      </c>
      <c r="B3810" t="s">
        <v>1923</v>
      </c>
      <c r="C3810">
        <v>73110028</v>
      </c>
      <c r="D3810">
        <v>144105</v>
      </c>
      <c r="E3810">
        <v>4</v>
      </c>
      <c r="F3810">
        <v>550019267</v>
      </c>
      <c r="G3810" s="180">
        <v>43293</v>
      </c>
      <c r="H3810" s="180">
        <v>45350</v>
      </c>
      <c r="I3810">
        <v>0</v>
      </c>
      <c r="J3810">
        <v>1</v>
      </c>
      <c r="K3810">
        <v>0</v>
      </c>
      <c r="L3810">
        <v>30</v>
      </c>
      <c r="M3810">
        <v>2</v>
      </c>
      <c r="N3810" s="170">
        <v>22490513</v>
      </c>
      <c r="O3810" s="170">
        <v>24960000</v>
      </c>
      <c r="P3810" s="178">
        <v>59425</v>
      </c>
      <c r="Q3810" s="178">
        <v>2285</v>
      </c>
      <c r="R3810" s="178">
        <v>59425</v>
      </c>
      <c r="S3810">
        <v>188</v>
      </c>
      <c r="T3810">
        <v>0</v>
      </c>
      <c r="U3810">
        <v>0</v>
      </c>
      <c r="W3810">
        <v>0</v>
      </c>
      <c r="X3810">
        <v>0</v>
      </c>
      <c r="Y3810">
        <v>0</v>
      </c>
      <c r="AB3810" s="180">
        <v>44285</v>
      </c>
      <c r="AC3810">
        <v>1</v>
      </c>
      <c r="AD3810" t="s">
        <v>1922</v>
      </c>
      <c r="AE3810">
        <v>1</v>
      </c>
      <c r="AF3810">
        <v>30</v>
      </c>
      <c r="AG3810">
        <v>0</v>
      </c>
      <c r="AN3810">
        <v>1</v>
      </c>
      <c r="AO3810">
        <v>1</v>
      </c>
      <c r="AR3810" s="178">
        <v>117577</v>
      </c>
      <c r="AS3810" t="s">
        <v>1921</v>
      </c>
      <c r="AT3810">
        <v>0</v>
      </c>
      <c r="AU3810">
        <v>0</v>
      </c>
      <c r="AV3810">
        <v>890480123</v>
      </c>
      <c r="AW3810" t="s">
        <v>1920</v>
      </c>
      <c r="AX3810">
        <v>5</v>
      </c>
      <c r="BC3810">
        <v>2</v>
      </c>
      <c r="BD3810">
        <v>7</v>
      </c>
      <c r="BE3810">
        <v>2</v>
      </c>
    </row>
    <row r="3811" spans="1:57" x14ac:dyDescent="0.25">
      <c r="A3811" s="179">
        <f t="shared" si="59"/>
        <v>0</v>
      </c>
      <c r="B3811" t="s">
        <v>1923</v>
      </c>
      <c r="C3811">
        <v>73110028</v>
      </c>
      <c r="D3811">
        <v>144105</v>
      </c>
      <c r="E3811">
        <v>4</v>
      </c>
      <c r="F3811">
        <v>550019297</v>
      </c>
      <c r="G3811" s="180">
        <v>43296</v>
      </c>
      <c r="H3811" s="180">
        <v>45260</v>
      </c>
      <c r="I3811">
        <v>0</v>
      </c>
      <c r="J3811">
        <v>1</v>
      </c>
      <c r="K3811">
        <v>4</v>
      </c>
      <c r="L3811">
        <v>30</v>
      </c>
      <c r="M3811">
        <v>2</v>
      </c>
      <c r="N3811" s="170">
        <v>22490513</v>
      </c>
      <c r="O3811" s="170">
        <v>24960000</v>
      </c>
      <c r="P3811" s="178">
        <v>18218</v>
      </c>
      <c r="Q3811" s="178">
        <v>700</v>
      </c>
      <c r="R3811" s="178">
        <v>16743</v>
      </c>
      <c r="S3811">
        <v>0</v>
      </c>
      <c r="T3811">
        <v>0</v>
      </c>
      <c r="U3811">
        <v>0</v>
      </c>
      <c r="W3811">
        <v>0</v>
      </c>
      <c r="X3811">
        <v>0</v>
      </c>
      <c r="Y3811">
        <v>0</v>
      </c>
      <c r="AB3811" s="180">
        <v>44285</v>
      </c>
      <c r="AC3811">
        <v>1</v>
      </c>
      <c r="AD3811" t="s">
        <v>1922</v>
      </c>
      <c r="AE3811">
        <v>1</v>
      </c>
      <c r="AF3811">
        <v>30</v>
      </c>
      <c r="AG3811">
        <v>0</v>
      </c>
      <c r="AN3811">
        <v>1</v>
      </c>
      <c r="AO3811">
        <v>1</v>
      </c>
      <c r="AR3811" s="178">
        <v>33127</v>
      </c>
      <c r="AS3811" t="s">
        <v>1921</v>
      </c>
      <c r="AT3811">
        <v>0</v>
      </c>
      <c r="AU3811">
        <v>0</v>
      </c>
      <c r="AV3811">
        <v>890480123</v>
      </c>
      <c r="AW3811" t="s">
        <v>1920</v>
      </c>
      <c r="AX3811">
        <v>5</v>
      </c>
      <c r="BC3811">
        <v>2</v>
      </c>
      <c r="BD3811">
        <v>7</v>
      </c>
      <c r="BE3811">
        <v>2</v>
      </c>
    </row>
    <row r="3812" spans="1:57" x14ac:dyDescent="0.25">
      <c r="A3812" s="179">
        <f t="shared" si="59"/>
        <v>0</v>
      </c>
      <c r="B3812" t="s">
        <v>1923</v>
      </c>
      <c r="C3812">
        <v>73110028</v>
      </c>
      <c r="D3812">
        <v>144105</v>
      </c>
      <c r="E3812">
        <v>4</v>
      </c>
      <c r="F3812">
        <v>550019304</v>
      </c>
      <c r="G3812" s="180">
        <v>43297</v>
      </c>
      <c r="H3812" s="180">
        <v>45260</v>
      </c>
      <c r="I3812">
        <v>0</v>
      </c>
      <c r="J3812">
        <v>1</v>
      </c>
      <c r="K3812">
        <v>4</v>
      </c>
      <c r="L3812">
        <v>30</v>
      </c>
      <c r="M3812">
        <v>2</v>
      </c>
      <c r="N3812" s="170">
        <v>22490513</v>
      </c>
      <c r="O3812" s="170">
        <v>24960000</v>
      </c>
      <c r="P3812" s="178">
        <v>26485</v>
      </c>
      <c r="Q3812" s="178">
        <v>1018</v>
      </c>
      <c r="R3812" s="178">
        <v>24340</v>
      </c>
      <c r="S3812">
        <v>0</v>
      </c>
      <c r="T3812">
        <v>0</v>
      </c>
      <c r="U3812">
        <v>0</v>
      </c>
      <c r="W3812">
        <v>0</v>
      </c>
      <c r="X3812">
        <v>0</v>
      </c>
      <c r="Y3812">
        <v>0</v>
      </c>
      <c r="AB3812" s="180">
        <v>44285</v>
      </c>
      <c r="AC3812">
        <v>1</v>
      </c>
      <c r="AD3812" t="s">
        <v>1922</v>
      </c>
      <c r="AE3812">
        <v>1</v>
      </c>
      <c r="AF3812">
        <v>30</v>
      </c>
      <c r="AG3812">
        <v>0</v>
      </c>
      <c r="AN3812">
        <v>1</v>
      </c>
      <c r="AO3812">
        <v>1</v>
      </c>
      <c r="AR3812" s="178">
        <v>48158</v>
      </c>
      <c r="AS3812" t="s">
        <v>1921</v>
      </c>
      <c r="AT3812">
        <v>0</v>
      </c>
      <c r="AU3812">
        <v>0</v>
      </c>
      <c r="AV3812">
        <v>890480123</v>
      </c>
      <c r="AW3812" t="s">
        <v>1920</v>
      </c>
      <c r="AX3812">
        <v>5</v>
      </c>
      <c r="BC3812">
        <v>2</v>
      </c>
      <c r="BD3812">
        <v>7</v>
      </c>
      <c r="BE3812">
        <v>2</v>
      </c>
    </row>
    <row r="3813" spans="1:57" x14ac:dyDescent="0.25">
      <c r="A3813" s="179">
        <f t="shared" si="59"/>
        <v>0</v>
      </c>
      <c r="B3813" t="s">
        <v>1923</v>
      </c>
      <c r="C3813">
        <v>73110028</v>
      </c>
      <c r="D3813">
        <v>144105</v>
      </c>
      <c r="E3813">
        <v>4</v>
      </c>
      <c r="F3813">
        <v>550019309</v>
      </c>
      <c r="G3813" s="180">
        <v>43298</v>
      </c>
      <c r="H3813" s="180">
        <v>45260</v>
      </c>
      <c r="I3813">
        <v>0</v>
      </c>
      <c r="J3813">
        <v>1</v>
      </c>
      <c r="K3813">
        <v>4</v>
      </c>
      <c r="L3813">
        <v>30</v>
      </c>
      <c r="M3813">
        <v>2</v>
      </c>
      <c r="N3813" s="170">
        <v>22490513</v>
      </c>
      <c r="O3813" s="170">
        <v>24960000</v>
      </c>
      <c r="P3813" s="178">
        <v>26307</v>
      </c>
      <c r="Q3813" s="178">
        <v>1011</v>
      </c>
      <c r="R3813" s="178">
        <v>24161</v>
      </c>
      <c r="S3813">
        <v>0</v>
      </c>
      <c r="T3813">
        <v>0</v>
      </c>
      <c r="U3813">
        <v>0</v>
      </c>
      <c r="W3813">
        <v>0</v>
      </c>
      <c r="X3813">
        <v>0</v>
      </c>
      <c r="Y3813">
        <v>0</v>
      </c>
      <c r="AB3813" s="180">
        <v>44285</v>
      </c>
      <c r="AC3813">
        <v>1</v>
      </c>
      <c r="AD3813" t="s">
        <v>1922</v>
      </c>
      <c r="AE3813">
        <v>1</v>
      </c>
      <c r="AF3813">
        <v>30</v>
      </c>
      <c r="AG3813">
        <v>0</v>
      </c>
      <c r="AN3813">
        <v>1</v>
      </c>
      <c r="AO3813">
        <v>1</v>
      </c>
      <c r="AR3813" s="178">
        <v>47805</v>
      </c>
      <c r="AS3813" t="s">
        <v>1921</v>
      </c>
      <c r="AT3813">
        <v>0</v>
      </c>
      <c r="AU3813">
        <v>0</v>
      </c>
      <c r="AV3813">
        <v>890480123</v>
      </c>
      <c r="AW3813" t="s">
        <v>1920</v>
      </c>
      <c r="AX3813">
        <v>5</v>
      </c>
      <c r="BC3813">
        <v>2</v>
      </c>
      <c r="BD3813">
        <v>7</v>
      </c>
      <c r="BE3813">
        <v>2</v>
      </c>
    </row>
    <row r="3814" spans="1:57" x14ac:dyDescent="0.25">
      <c r="A3814" s="179">
        <f t="shared" si="59"/>
        <v>0</v>
      </c>
      <c r="B3814" t="s">
        <v>1923</v>
      </c>
      <c r="C3814">
        <v>73110028</v>
      </c>
      <c r="D3814">
        <v>144105</v>
      </c>
      <c r="E3814">
        <v>4</v>
      </c>
      <c r="F3814">
        <v>550019324</v>
      </c>
      <c r="G3814" s="180">
        <v>43300</v>
      </c>
      <c r="H3814" s="180">
        <v>45350</v>
      </c>
      <c r="I3814">
        <v>0</v>
      </c>
      <c r="J3814">
        <v>1</v>
      </c>
      <c r="K3814">
        <v>1</v>
      </c>
      <c r="L3814">
        <v>30</v>
      </c>
      <c r="M3814">
        <v>2</v>
      </c>
      <c r="N3814" s="170">
        <v>22490513</v>
      </c>
      <c r="O3814" s="170">
        <v>24960000</v>
      </c>
      <c r="P3814" s="178">
        <v>76011</v>
      </c>
      <c r="Q3814" s="178">
        <v>2922</v>
      </c>
      <c r="R3814" s="178">
        <v>74514</v>
      </c>
      <c r="S3814">
        <v>0</v>
      </c>
      <c r="T3814">
        <v>0</v>
      </c>
      <c r="U3814">
        <v>0</v>
      </c>
      <c r="W3814">
        <v>0</v>
      </c>
      <c r="X3814">
        <v>0</v>
      </c>
      <c r="Y3814">
        <v>0</v>
      </c>
      <c r="AB3814" s="180">
        <v>44285</v>
      </c>
      <c r="AC3814">
        <v>1</v>
      </c>
      <c r="AD3814" t="s">
        <v>1922</v>
      </c>
      <c r="AE3814">
        <v>1</v>
      </c>
      <c r="AF3814">
        <v>30</v>
      </c>
      <c r="AG3814">
        <v>0</v>
      </c>
      <c r="AN3814">
        <v>1</v>
      </c>
      <c r="AO3814">
        <v>1</v>
      </c>
      <c r="AR3814" s="178">
        <v>147432</v>
      </c>
      <c r="AS3814" t="s">
        <v>1921</v>
      </c>
      <c r="AT3814">
        <v>0</v>
      </c>
      <c r="AU3814">
        <v>0</v>
      </c>
      <c r="AV3814">
        <v>890480123</v>
      </c>
      <c r="AW3814" t="s">
        <v>1920</v>
      </c>
      <c r="AX3814">
        <v>5</v>
      </c>
      <c r="BC3814">
        <v>2</v>
      </c>
      <c r="BD3814">
        <v>7</v>
      </c>
      <c r="BE3814">
        <v>2</v>
      </c>
    </row>
    <row r="3815" spans="1:57" x14ac:dyDescent="0.25">
      <c r="A3815" s="179">
        <f t="shared" si="59"/>
        <v>0</v>
      </c>
      <c r="B3815" t="s">
        <v>1923</v>
      </c>
      <c r="C3815">
        <v>73110028</v>
      </c>
      <c r="D3815">
        <v>144105</v>
      </c>
      <c r="E3815">
        <v>4</v>
      </c>
      <c r="F3815">
        <v>550019379</v>
      </c>
      <c r="G3815" s="180">
        <v>43310</v>
      </c>
      <c r="H3815" s="180">
        <v>45260</v>
      </c>
      <c r="I3815">
        <v>0</v>
      </c>
      <c r="J3815">
        <v>1</v>
      </c>
      <c r="K3815">
        <v>4</v>
      </c>
      <c r="L3815">
        <v>30</v>
      </c>
      <c r="M3815">
        <v>2</v>
      </c>
      <c r="N3815" s="170">
        <v>22490513</v>
      </c>
      <c r="O3815" s="170">
        <v>24960000</v>
      </c>
      <c r="P3815" s="178">
        <v>26339</v>
      </c>
      <c r="Q3815" s="178">
        <v>1013</v>
      </c>
      <c r="R3815" s="178">
        <v>24188</v>
      </c>
      <c r="S3815">
        <v>0</v>
      </c>
      <c r="T3815">
        <v>0</v>
      </c>
      <c r="U3815">
        <v>0</v>
      </c>
      <c r="W3815">
        <v>0</v>
      </c>
      <c r="X3815">
        <v>0</v>
      </c>
      <c r="Y3815">
        <v>0</v>
      </c>
      <c r="AB3815" s="180">
        <v>44285</v>
      </c>
      <c r="AC3815">
        <v>1</v>
      </c>
      <c r="AD3815" t="s">
        <v>1922</v>
      </c>
      <c r="AE3815">
        <v>1</v>
      </c>
      <c r="AF3815">
        <v>30</v>
      </c>
      <c r="AG3815">
        <v>0</v>
      </c>
      <c r="AN3815">
        <v>1</v>
      </c>
      <c r="AO3815">
        <v>1</v>
      </c>
      <c r="AR3815" s="178">
        <v>47858</v>
      </c>
      <c r="AS3815" t="s">
        <v>1921</v>
      </c>
      <c r="AT3815">
        <v>0</v>
      </c>
      <c r="AU3815">
        <v>0</v>
      </c>
      <c r="AV3815">
        <v>890480123</v>
      </c>
      <c r="AW3815" t="s">
        <v>1920</v>
      </c>
      <c r="AX3815">
        <v>5</v>
      </c>
      <c r="BC3815">
        <v>2</v>
      </c>
      <c r="BD3815">
        <v>7</v>
      </c>
      <c r="BE3815">
        <v>2</v>
      </c>
    </row>
    <row r="3816" spans="1:57" x14ac:dyDescent="0.25">
      <c r="A3816" s="179">
        <f t="shared" si="59"/>
        <v>0</v>
      </c>
      <c r="B3816" t="s">
        <v>1923</v>
      </c>
      <c r="C3816">
        <v>73110028</v>
      </c>
      <c r="D3816">
        <v>144105</v>
      </c>
      <c r="E3816">
        <v>4</v>
      </c>
      <c r="F3816">
        <v>550019624</v>
      </c>
      <c r="G3816" s="180">
        <v>43344</v>
      </c>
      <c r="H3816" s="180">
        <v>45260</v>
      </c>
      <c r="I3816">
        <v>0</v>
      </c>
      <c r="J3816">
        <v>1</v>
      </c>
      <c r="K3816">
        <v>4</v>
      </c>
      <c r="L3816">
        <v>30</v>
      </c>
      <c r="M3816">
        <v>2</v>
      </c>
      <c r="N3816" s="170">
        <v>22490513</v>
      </c>
      <c r="O3816" s="170">
        <v>24960000</v>
      </c>
      <c r="P3816" s="178">
        <v>19069</v>
      </c>
      <c r="Q3816" s="178">
        <v>733</v>
      </c>
      <c r="R3816" s="178">
        <v>17517</v>
      </c>
      <c r="S3816">
        <v>0</v>
      </c>
      <c r="T3816">
        <v>0</v>
      </c>
      <c r="U3816">
        <v>0</v>
      </c>
      <c r="W3816">
        <v>0</v>
      </c>
      <c r="X3816">
        <v>0</v>
      </c>
      <c r="Y3816">
        <v>0</v>
      </c>
      <c r="AB3816" s="180">
        <v>44285</v>
      </c>
      <c r="AC3816">
        <v>1</v>
      </c>
      <c r="AD3816" t="s">
        <v>1922</v>
      </c>
      <c r="AE3816">
        <v>1</v>
      </c>
      <c r="AF3816">
        <v>30</v>
      </c>
      <c r="AG3816">
        <v>0</v>
      </c>
      <c r="AN3816">
        <v>1</v>
      </c>
      <c r="AO3816">
        <v>1</v>
      </c>
      <c r="AR3816" s="178">
        <v>34659</v>
      </c>
      <c r="AS3816" t="s">
        <v>1921</v>
      </c>
      <c r="AT3816">
        <v>0</v>
      </c>
      <c r="AU3816">
        <v>0</v>
      </c>
      <c r="AV3816">
        <v>890480123</v>
      </c>
      <c r="AW3816" t="s">
        <v>1920</v>
      </c>
      <c r="AX3816">
        <v>5</v>
      </c>
      <c r="BC3816">
        <v>2</v>
      </c>
      <c r="BD3816">
        <v>7</v>
      </c>
      <c r="BE3816">
        <v>2</v>
      </c>
    </row>
    <row r="3817" spans="1:57" x14ac:dyDescent="0.25">
      <c r="A3817" s="179">
        <f t="shared" si="59"/>
        <v>0</v>
      </c>
      <c r="B3817" t="s">
        <v>1923</v>
      </c>
      <c r="C3817">
        <v>73110028</v>
      </c>
      <c r="D3817">
        <v>144105</v>
      </c>
      <c r="E3817">
        <v>4</v>
      </c>
      <c r="F3817">
        <v>550019661</v>
      </c>
      <c r="G3817" s="180">
        <v>43349</v>
      </c>
      <c r="H3817" s="180">
        <v>45260</v>
      </c>
      <c r="I3817">
        <v>0</v>
      </c>
      <c r="J3817">
        <v>1</v>
      </c>
      <c r="K3817">
        <v>4</v>
      </c>
      <c r="L3817">
        <v>30</v>
      </c>
      <c r="M3817">
        <v>2</v>
      </c>
      <c r="N3817" s="170">
        <v>22490513</v>
      </c>
      <c r="O3817" s="170">
        <v>24960000</v>
      </c>
      <c r="P3817" s="178">
        <v>22992</v>
      </c>
      <c r="Q3817" s="178">
        <v>884</v>
      </c>
      <c r="R3817" s="178">
        <v>21112</v>
      </c>
      <c r="S3817">
        <v>0</v>
      </c>
      <c r="T3817">
        <v>0</v>
      </c>
      <c r="U3817">
        <v>0</v>
      </c>
      <c r="W3817">
        <v>0</v>
      </c>
      <c r="X3817">
        <v>0</v>
      </c>
      <c r="Y3817">
        <v>0</v>
      </c>
      <c r="AB3817" s="180">
        <v>44285</v>
      </c>
      <c r="AC3817">
        <v>1</v>
      </c>
      <c r="AD3817" t="s">
        <v>1922</v>
      </c>
      <c r="AE3817">
        <v>1</v>
      </c>
      <c r="AF3817">
        <v>30</v>
      </c>
      <c r="AG3817">
        <v>0</v>
      </c>
      <c r="AN3817">
        <v>1</v>
      </c>
      <c r="AO3817">
        <v>1</v>
      </c>
      <c r="AR3817" s="178">
        <v>41772</v>
      </c>
      <c r="AS3817" t="s">
        <v>1921</v>
      </c>
      <c r="AT3817">
        <v>0</v>
      </c>
      <c r="AU3817">
        <v>0</v>
      </c>
      <c r="AV3817">
        <v>890480123</v>
      </c>
      <c r="AW3817" t="s">
        <v>1920</v>
      </c>
      <c r="AX3817">
        <v>5</v>
      </c>
      <c r="BC3817">
        <v>2</v>
      </c>
      <c r="BD3817">
        <v>7</v>
      </c>
      <c r="BE3817">
        <v>2</v>
      </c>
    </row>
    <row r="3818" spans="1:57" x14ac:dyDescent="0.25">
      <c r="A3818" s="179">
        <f t="shared" si="59"/>
        <v>0</v>
      </c>
      <c r="B3818" t="s">
        <v>1923</v>
      </c>
      <c r="C3818">
        <v>73110028</v>
      </c>
      <c r="D3818">
        <v>144105</v>
      </c>
      <c r="E3818">
        <v>4</v>
      </c>
      <c r="F3818">
        <v>550019680</v>
      </c>
      <c r="G3818" s="180">
        <v>43351</v>
      </c>
      <c r="H3818" s="180">
        <v>45260</v>
      </c>
      <c r="I3818">
        <v>0</v>
      </c>
      <c r="J3818">
        <v>1</v>
      </c>
      <c r="K3818">
        <v>4</v>
      </c>
      <c r="L3818">
        <v>30</v>
      </c>
      <c r="M3818">
        <v>2</v>
      </c>
      <c r="N3818" s="170">
        <v>22490513</v>
      </c>
      <c r="O3818" s="170">
        <v>24960000</v>
      </c>
      <c r="P3818" s="178">
        <v>27269</v>
      </c>
      <c r="Q3818" s="178">
        <v>1048</v>
      </c>
      <c r="R3818" s="178">
        <v>25059</v>
      </c>
      <c r="S3818">
        <v>0</v>
      </c>
      <c r="T3818">
        <v>0</v>
      </c>
      <c r="U3818">
        <v>0</v>
      </c>
      <c r="W3818">
        <v>0</v>
      </c>
      <c r="X3818">
        <v>0</v>
      </c>
      <c r="Y3818">
        <v>0</v>
      </c>
      <c r="AB3818" s="180">
        <v>44285</v>
      </c>
      <c r="AC3818">
        <v>1</v>
      </c>
      <c r="AD3818" t="s">
        <v>1922</v>
      </c>
      <c r="AE3818">
        <v>1</v>
      </c>
      <c r="AF3818">
        <v>30</v>
      </c>
      <c r="AG3818">
        <v>0</v>
      </c>
      <c r="AN3818">
        <v>1</v>
      </c>
      <c r="AO3818">
        <v>1</v>
      </c>
      <c r="AR3818" s="178">
        <v>49581</v>
      </c>
      <c r="AS3818" t="s">
        <v>1921</v>
      </c>
      <c r="AT3818">
        <v>0</v>
      </c>
      <c r="AU3818">
        <v>0</v>
      </c>
      <c r="AV3818">
        <v>890480123</v>
      </c>
      <c r="AW3818" t="s">
        <v>1920</v>
      </c>
      <c r="AX3818">
        <v>5</v>
      </c>
      <c r="BC3818">
        <v>2</v>
      </c>
      <c r="BD3818">
        <v>7</v>
      </c>
      <c r="BE3818">
        <v>2</v>
      </c>
    </row>
    <row r="3819" spans="1:57" x14ac:dyDescent="0.25">
      <c r="A3819" s="179">
        <f t="shared" si="59"/>
        <v>0</v>
      </c>
      <c r="B3819" t="s">
        <v>1923</v>
      </c>
      <c r="C3819">
        <v>73110028</v>
      </c>
      <c r="D3819">
        <v>144105</v>
      </c>
      <c r="E3819">
        <v>4</v>
      </c>
      <c r="F3819">
        <v>550019688</v>
      </c>
      <c r="G3819" s="180">
        <v>43352</v>
      </c>
      <c r="H3819" s="180">
        <v>45260</v>
      </c>
      <c r="I3819">
        <v>0</v>
      </c>
      <c r="J3819">
        <v>1</v>
      </c>
      <c r="K3819">
        <v>4</v>
      </c>
      <c r="L3819">
        <v>30</v>
      </c>
      <c r="M3819">
        <v>2</v>
      </c>
      <c r="N3819" s="170">
        <v>22490513</v>
      </c>
      <c r="O3819" s="170">
        <v>24960000</v>
      </c>
      <c r="P3819" s="178">
        <v>19026</v>
      </c>
      <c r="Q3819" s="178">
        <v>731</v>
      </c>
      <c r="R3819" s="178">
        <v>17480</v>
      </c>
      <c r="S3819">
        <v>0</v>
      </c>
      <c r="T3819">
        <v>0</v>
      </c>
      <c r="U3819">
        <v>0</v>
      </c>
      <c r="W3819">
        <v>0</v>
      </c>
      <c r="X3819">
        <v>0</v>
      </c>
      <c r="Y3819">
        <v>0</v>
      </c>
      <c r="AB3819" s="180">
        <v>44285</v>
      </c>
      <c r="AC3819">
        <v>1</v>
      </c>
      <c r="AD3819" t="s">
        <v>1922</v>
      </c>
      <c r="AE3819">
        <v>1</v>
      </c>
      <c r="AF3819">
        <v>30</v>
      </c>
      <c r="AG3819">
        <v>0</v>
      </c>
      <c r="AN3819">
        <v>1</v>
      </c>
      <c r="AO3819">
        <v>1</v>
      </c>
      <c r="AR3819" s="178">
        <v>34586</v>
      </c>
      <c r="AS3819" t="s">
        <v>1921</v>
      </c>
      <c r="AT3819">
        <v>0</v>
      </c>
      <c r="AU3819">
        <v>0</v>
      </c>
      <c r="AV3819">
        <v>890480123</v>
      </c>
      <c r="AW3819" t="s">
        <v>1920</v>
      </c>
      <c r="AX3819">
        <v>5</v>
      </c>
      <c r="BC3819">
        <v>2</v>
      </c>
      <c r="BD3819">
        <v>7</v>
      </c>
      <c r="BE3819">
        <v>2</v>
      </c>
    </row>
    <row r="3820" spans="1:57" x14ac:dyDescent="0.25">
      <c r="A3820" s="179">
        <f t="shared" si="59"/>
        <v>0</v>
      </c>
      <c r="B3820" t="s">
        <v>1923</v>
      </c>
      <c r="C3820">
        <v>73110028</v>
      </c>
      <c r="D3820">
        <v>144105</v>
      </c>
      <c r="E3820">
        <v>4</v>
      </c>
      <c r="F3820">
        <v>550019781</v>
      </c>
      <c r="G3820" s="180">
        <v>43372</v>
      </c>
      <c r="H3820" s="180">
        <v>45260</v>
      </c>
      <c r="I3820">
        <v>0</v>
      </c>
      <c r="J3820">
        <v>1</v>
      </c>
      <c r="K3820">
        <v>4</v>
      </c>
      <c r="L3820">
        <v>30</v>
      </c>
      <c r="M3820">
        <v>2</v>
      </c>
      <c r="N3820" s="170">
        <v>22490513</v>
      </c>
      <c r="O3820" s="170">
        <v>24960000</v>
      </c>
      <c r="P3820" s="178">
        <v>10516</v>
      </c>
      <c r="Q3820" s="178">
        <v>404</v>
      </c>
      <c r="R3820" s="178">
        <v>9646</v>
      </c>
      <c r="S3820">
        <v>0</v>
      </c>
      <c r="T3820">
        <v>0</v>
      </c>
      <c r="U3820">
        <v>0</v>
      </c>
      <c r="W3820">
        <v>0</v>
      </c>
      <c r="X3820">
        <v>0</v>
      </c>
      <c r="Y3820">
        <v>0</v>
      </c>
      <c r="AB3820" s="180">
        <v>44285</v>
      </c>
      <c r="AC3820">
        <v>1</v>
      </c>
      <c r="AD3820" t="s">
        <v>1922</v>
      </c>
      <c r="AE3820">
        <v>1</v>
      </c>
      <c r="AF3820">
        <v>30</v>
      </c>
      <c r="AG3820">
        <v>0</v>
      </c>
      <c r="AN3820">
        <v>1</v>
      </c>
      <c r="AO3820">
        <v>1</v>
      </c>
      <c r="AR3820" s="178">
        <v>19085</v>
      </c>
      <c r="AS3820" t="s">
        <v>1921</v>
      </c>
      <c r="AT3820">
        <v>0</v>
      </c>
      <c r="AU3820">
        <v>0</v>
      </c>
      <c r="AV3820">
        <v>890480123</v>
      </c>
      <c r="AW3820" t="s">
        <v>1920</v>
      </c>
      <c r="AX3820">
        <v>5</v>
      </c>
      <c r="BC3820">
        <v>2</v>
      </c>
      <c r="BD3820">
        <v>7</v>
      </c>
      <c r="BE3820">
        <v>2</v>
      </c>
    </row>
    <row r="3821" spans="1:57" x14ac:dyDescent="0.25">
      <c r="A3821" s="179">
        <f t="shared" si="59"/>
        <v>0</v>
      </c>
      <c r="B3821" t="s">
        <v>1923</v>
      </c>
      <c r="C3821">
        <v>73110028</v>
      </c>
      <c r="D3821">
        <v>144105</v>
      </c>
      <c r="E3821">
        <v>4</v>
      </c>
      <c r="F3821">
        <v>550019782</v>
      </c>
      <c r="G3821" s="180">
        <v>43372</v>
      </c>
      <c r="H3821" s="180">
        <v>45260</v>
      </c>
      <c r="I3821">
        <v>0</v>
      </c>
      <c r="J3821">
        <v>1</v>
      </c>
      <c r="K3821">
        <v>4</v>
      </c>
      <c r="L3821">
        <v>30</v>
      </c>
      <c r="M3821">
        <v>2</v>
      </c>
      <c r="N3821" s="170">
        <v>22490513</v>
      </c>
      <c r="O3821" s="170">
        <v>24960000</v>
      </c>
      <c r="P3821" s="178">
        <v>19588</v>
      </c>
      <c r="Q3821" s="178">
        <v>753</v>
      </c>
      <c r="R3821" s="178">
        <v>17985</v>
      </c>
      <c r="S3821">
        <v>0</v>
      </c>
      <c r="T3821">
        <v>0</v>
      </c>
      <c r="U3821">
        <v>0</v>
      </c>
      <c r="W3821">
        <v>0</v>
      </c>
      <c r="X3821">
        <v>0</v>
      </c>
      <c r="Y3821">
        <v>0</v>
      </c>
      <c r="AB3821" s="180">
        <v>44285</v>
      </c>
      <c r="AC3821">
        <v>1</v>
      </c>
      <c r="AD3821" t="s">
        <v>1922</v>
      </c>
      <c r="AE3821">
        <v>1</v>
      </c>
      <c r="AF3821">
        <v>30</v>
      </c>
      <c r="AG3821">
        <v>0</v>
      </c>
      <c r="AN3821">
        <v>1</v>
      </c>
      <c r="AO3821">
        <v>1</v>
      </c>
      <c r="AR3821" s="178">
        <v>35585</v>
      </c>
      <c r="AS3821" t="s">
        <v>1921</v>
      </c>
      <c r="AT3821">
        <v>0</v>
      </c>
      <c r="AU3821">
        <v>0</v>
      </c>
      <c r="AV3821">
        <v>890480123</v>
      </c>
      <c r="AW3821" t="s">
        <v>1920</v>
      </c>
      <c r="AX3821">
        <v>5</v>
      </c>
      <c r="BC3821">
        <v>2</v>
      </c>
      <c r="BD3821">
        <v>7</v>
      </c>
      <c r="BE3821">
        <v>2</v>
      </c>
    </row>
    <row r="3822" spans="1:57" x14ac:dyDescent="0.25">
      <c r="A3822" s="179">
        <f t="shared" si="59"/>
        <v>0</v>
      </c>
      <c r="B3822" t="s">
        <v>1923</v>
      </c>
      <c r="C3822">
        <v>73110028</v>
      </c>
      <c r="D3822">
        <v>144105</v>
      </c>
      <c r="E3822">
        <v>4</v>
      </c>
      <c r="F3822">
        <v>550019785</v>
      </c>
      <c r="G3822" s="180">
        <v>43372</v>
      </c>
      <c r="H3822" s="180">
        <v>45260</v>
      </c>
      <c r="I3822">
        <v>0</v>
      </c>
      <c r="J3822">
        <v>1</v>
      </c>
      <c r="K3822">
        <v>4</v>
      </c>
      <c r="L3822">
        <v>30</v>
      </c>
      <c r="M3822">
        <v>2</v>
      </c>
      <c r="N3822" s="170">
        <v>22490513</v>
      </c>
      <c r="O3822" s="170">
        <v>24960000</v>
      </c>
      <c r="P3822" s="178">
        <v>19636</v>
      </c>
      <c r="Q3822" s="178">
        <v>755</v>
      </c>
      <c r="R3822" s="178">
        <v>18044</v>
      </c>
      <c r="S3822">
        <v>0</v>
      </c>
      <c r="T3822">
        <v>0</v>
      </c>
      <c r="U3822">
        <v>0</v>
      </c>
      <c r="W3822">
        <v>0</v>
      </c>
      <c r="X3822">
        <v>0</v>
      </c>
      <c r="Y3822">
        <v>0</v>
      </c>
      <c r="AB3822" s="180">
        <v>44285</v>
      </c>
      <c r="AC3822">
        <v>1</v>
      </c>
      <c r="AD3822" t="s">
        <v>1922</v>
      </c>
      <c r="AE3822">
        <v>1</v>
      </c>
      <c r="AF3822">
        <v>30</v>
      </c>
      <c r="AG3822">
        <v>0</v>
      </c>
      <c r="AN3822">
        <v>1</v>
      </c>
      <c r="AO3822">
        <v>1</v>
      </c>
      <c r="AR3822" s="178">
        <v>35702</v>
      </c>
      <c r="AS3822" t="s">
        <v>1921</v>
      </c>
      <c r="AT3822">
        <v>0</v>
      </c>
      <c r="AU3822">
        <v>0</v>
      </c>
      <c r="AV3822">
        <v>890480123</v>
      </c>
      <c r="AW3822" t="s">
        <v>1920</v>
      </c>
      <c r="AX3822">
        <v>5</v>
      </c>
      <c r="BC3822">
        <v>2</v>
      </c>
      <c r="BD3822">
        <v>7</v>
      </c>
      <c r="BE3822">
        <v>2</v>
      </c>
    </row>
    <row r="3823" spans="1:57" x14ac:dyDescent="0.25">
      <c r="A3823" s="179">
        <f t="shared" si="59"/>
        <v>0</v>
      </c>
      <c r="B3823" t="s">
        <v>1923</v>
      </c>
      <c r="C3823">
        <v>73110028</v>
      </c>
      <c r="D3823">
        <v>144105</v>
      </c>
      <c r="E3823">
        <v>4</v>
      </c>
      <c r="F3823">
        <v>550019786</v>
      </c>
      <c r="G3823" s="180">
        <v>43372</v>
      </c>
      <c r="H3823" s="180">
        <v>45260</v>
      </c>
      <c r="I3823">
        <v>0</v>
      </c>
      <c r="J3823">
        <v>1</v>
      </c>
      <c r="K3823">
        <v>4</v>
      </c>
      <c r="L3823">
        <v>30</v>
      </c>
      <c r="M3823">
        <v>2</v>
      </c>
      <c r="N3823" s="170">
        <v>22490513</v>
      </c>
      <c r="O3823" s="170">
        <v>24960000</v>
      </c>
      <c r="P3823" s="178">
        <v>9793</v>
      </c>
      <c r="Q3823" s="178">
        <v>376</v>
      </c>
      <c r="R3823" s="178">
        <v>8998</v>
      </c>
      <c r="S3823">
        <v>0</v>
      </c>
      <c r="T3823">
        <v>0</v>
      </c>
      <c r="U3823">
        <v>0</v>
      </c>
      <c r="W3823">
        <v>0</v>
      </c>
      <c r="X3823">
        <v>0</v>
      </c>
      <c r="Y3823">
        <v>0</v>
      </c>
      <c r="AB3823" s="180">
        <v>44285</v>
      </c>
      <c r="AC3823">
        <v>1</v>
      </c>
      <c r="AD3823" t="s">
        <v>1922</v>
      </c>
      <c r="AE3823">
        <v>1</v>
      </c>
      <c r="AF3823">
        <v>30</v>
      </c>
      <c r="AG3823">
        <v>0</v>
      </c>
      <c r="AN3823">
        <v>1</v>
      </c>
      <c r="AO3823">
        <v>1</v>
      </c>
      <c r="AR3823" s="178">
        <v>17803</v>
      </c>
      <c r="AS3823" t="s">
        <v>1921</v>
      </c>
      <c r="AT3823">
        <v>0</v>
      </c>
      <c r="AU3823">
        <v>0</v>
      </c>
      <c r="AV3823">
        <v>890480123</v>
      </c>
      <c r="AW3823" t="s">
        <v>1920</v>
      </c>
      <c r="AX3823">
        <v>5</v>
      </c>
      <c r="BC3823">
        <v>2</v>
      </c>
      <c r="BD3823">
        <v>7</v>
      </c>
      <c r="BE3823">
        <v>2</v>
      </c>
    </row>
    <row r="3824" spans="1:57" x14ac:dyDescent="0.25">
      <c r="A3824" s="179">
        <f t="shared" si="59"/>
        <v>0</v>
      </c>
      <c r="B3824" t="s">
        <v>1923</v>
      </c>
      <c r="C3824">
        <v>73110028</v>
      </c>
      <c r="D3824">
        <v>144105</v>
      </c>
      <c r="E3824">
        <v>4</v>
      </c>
      <c r="F3824">
        <v>550019800</v>
      </c>
      <c r="G3824" s="180">
        <v>43373</v>
      </c>
      <c r="H3824" s="180">
        <v>45260</v>
      </c>
      <c r="I3824">
        <v>0</v>
      </c>
      <c r="J3824">
        <v>1</v>
      </c>
      <c r="K3824">
        <v>4</v>
      </c>
      <c r="L3824">
        <v>30</v>
      </c>
      <c r="M3824">
        <v>2</v>
      </c>
      <c r="N3824" s="170">
        <v>22490513</v>
      </c>
      <c r="O3824" s="170">
        <v>24960000</v>
      </c>
      <c r="P3824" s="178">
        <v>5990</v>
      </c>
      <c r="Q3824" s="178">
        <v>230</v>
      </c>
      <c r="R3824" s="178">
        <v>5506</v>
      </c>
      <c r="S3824">
        <v>0</v>
      </c>
      <c r="T3824">
        <v>0</v>
      </c>
      <c r="U3824">
        <v>0</v>
      </c>
      <c r="W3824">
        <v>0</v>
      </c>
      <c r="X3824">
        <v>0</v>
      </c>
      <c r="Y3824">
        <v>0</v>
      </c>
      <c r="AB3824" s="180">
        <v>44285</v>
      </c>
      <c r="AC3824">
        <v>1</v>
      </c>
      <c r="AD3824" t="s">
        <v>1922</v>
      </c>
      <c r="AE3824">
        <v>1</v>
      </c>
      <c r="AF3824">
        <v>30</v>
      </c>
      <c r="AG3824">
        <v>0</v>
      </c>
      <c r="AN3824">
        <v>1</v>
      </c>
      <c r="AO3824">
        <v>1</v>
      </c>
      <c r="AR3824" s="178">
        <v>10894</v>
      </c>
      <c r="AS3824" t="s">
        <v>1921</v>
      </c>
      <c r="AT3824">
        <v>0</v>
      </c>
      <c r="AU3824">
        <v>0</v>
      </c>
      <c r="AV3824">
        <v>890480123</v>
      </c>
      <c r="AW3824" t="s">
        <v>1920</v>
      </c>
      <c r="AX3824">
        <v>5</v>
      </c>
      <c r="BC3824">
        <v>2</v>
      </c>
      <c r="BD3824">
        <v>7</v>
      </c>
      <c r="BE3824">
        <v>2</v>
      </c>
    </row>
    <row r="3825" spans="1:57" x14ac:dyDescent="0.25">
      <c r="A3825" s="179">
        <f t="shared" si="59"/>
        <v>0</v>
      </c>
      <c r="B3825" t="s">
        <v>1923</v>
      </c>
      <c r="C3825">
        <v>73110028</v>
      </c>
      <c r="D3825">
        <v>144105</v>
      </c>
      <c r="E3825">
        <v>4</v>
      </c>
      <c r="F3825">
        <v>550019817</v>
      </c>
      <c r="G3825" s="180">
        <v>43375</v>
      </c>
      <c r="H3825" s="180">
        <v>45260</v>
      </c>
      <c r="I3825">
        <v>0</v>
      </c>
      <c r="J3825">
        <v>1</v>
      </c>
      <c r="K3825">
        <v>4</v>
      </c>
      <c r="L3825">
        <v>30</v>
      </c>
      <c r="M3825">
        <v>2</v>
      </c>
      <c r="N3825" s="170">
        <v>22490513</v>
      </c>
      <c r="O3825" s="170">
        <v>24960000</v>
      </c>
      <c r="P3825" s="178">
        <v>6799</v>
      </c>
      <c r="Q3825" s="178">
        <v>261</v>
      </c>
      <c r="R3825" s="178">
        <v>6242</v>
      </c>
      <c r="S3825">
        <v>0</v>
      </c>
      <c r="T3825">
        <v>0</v>
      </c>
      <c r="U3825">
        <v>0</v>
      </c>
      <c r="W3825">
        <v>0</v>
      </c>
      <c r="X3825">
        <v>0</v>
      </c>
      <c r="Y3825">
        <v>0</v>
      </c>
      <c r="AB3825" s="180">
        <v>44285</v>
      </c>
      <c r="AC3825">
        <v>1</v>
      </c>
      <c r="AD3825" t="s">
        <v>1922</v>
      </c>
      <c r="AE3825">
        <v>1</v>
      </c>
      <c r="AF3825">
        <v>30</v>
      </c>
      <c r="AG3825">
        <v>0</v>
      </c>
      <c r="AN3825">
        <v>1</v>
      </c>
      <c r="AO3825">
        <v>1</v>
      </c>
      <c r="AR3825" s="178">
        <v>12350</v>
      </c>
      <c r="AS3825" t="s">
        <v>1921</v>
      </c>
      <c r="AT3825">
        <v>0</v>
      </c>
      <c r="AU3825">
        <v>0</v>
      </c>
      <c r="AV3825">
        <v>890480123</v>
      </c>
      <c r="AW3825" t="s">
        <v>1920</v>
      </c>
      <c r="AX3825">
        <v>5</v>
      </c>
      <c r="BC3825">
        <v>2</v>
      </c>
      <c r="BD3825">
        <v>7</v>
      </c>
      <c r="BE3825">
        <v>2</v>
      </c>
    </row>
    <row r="3826" spans="1:57" x14ac:dyDescent="0.25">
      <c r="A3826" s="179">
        <f t="shared" si="59"/>
        <v>0</v>
      </c>
      <c r="B3826" t="s">
        <v>1923</v>
      </c>
      <c r="C3826">
        <v>73110028</v>
      </c>
      <c r="D3826">
        <v>144105</v>
      </c>
      <c r="E3826">
        <v>4</v>
      </c>
      <c r="F3826">
        <v>550019832</v>
      </c>
      <c r="G3826" s="180">
        <v>43376</v>
      </c>
      <c r="H3826" s="180">
        <v>45260</v>
      </c>
      <c r="I3826">
        <v>0</v>
      </c>
      <c r="J3826">
        <v>1</v>
      </c>
      <c r="K3826">
        <v>4</v>
      </c>
      <c r="L3826">
        <v>30</v>
      </c>
      <c r="M3826">
        <v>2</v>
      </c>
      <c r="N3826" s="170">
        <v>22490513</v>
      </c>
      <c r="O3826" s="170">
        <v>24960000</v>
      </c>
      <c r="P3826" s="178">
        <v>11567</v>
      </c>
      <c r="Q3826" s="178">
        <v>445</v>
      </c>
      <c r="R3826" s="178">
        <v>10623</v>
      </c>
      <c r="S3826">
        <v>0</v>
      </c>
      <c r="T3826">
        <v>0</v>
      </c>
      <c r="U3826">
        <v>0</v>
      </c>
      <c r="W3826">
        <v>0</v>
      </c>
      <c r="X3826">
        <v>0</v>
      </c>
      <c r="Y3826">
        <v>0</v>
      </c>
      <c r="AB3826" s="180">
        <v>44285</v>
      </c>
      <c r="AC3826">
        <v>1</v>
      </c>
      <c r="AD3826" t="s">
        <v>1922</v>
      </c>
      <c r="AE3826">
        <v>1</v>
      </c>
      <c r="AF3826">
        <v>30</v>
      </c>
      <c r="AG3826">
        <v>0</v>
      </c>
      <c r="AN3826">
        <v>1</v>
      </c>
      <c r="AO3826">
        <v>1</v>
      </c>
      <c r="AR3826" s="178">
        <v>21019</v>
      </c>
      <c r="AS3826" t="s">
        <v>1921</v>
      </c>
      <c r="AT3826">
        <v>0</v>
      </c>
      <c r="AU3826">
        <v>0</v>
      </c>
      <c r="AV3826">
        <v>890480123</v>
      </c>
      <c r="AW3826" t="s">
        <v>1920</v>
      </c>
      <c r="AX3826">
        <v>5</v>
      </c>
      <c r="BC3826">
        <v>2</v>
      </c>
      <c r="BD3826">
        <v>7</v>
      </c>
      <c r="BE3826">
        <v>2</v>
      </c>
    </row>
    <row r="3827" spans="1:57" x14ac:dyDescent="0.25">
      <c r="A3827" s="179">
        <f t="shared" si="59"/>
        <v>0</v>
      </c>
      <c r="B3827" t="s">
        <v>1923</v>
      </c>
      <c r="C3827">
        <v>73110028</v>
      </c>
      <c r="D3827">
        <v>144105</v>
      </c>
      <c r="E3827">
        <v>4</v>
      </c>
      <c r="F3827">
        <v>550019844</v>
      </c>
      <c r="G3827" s="180">
        <v>43378</v>
      </c>
      <c r="H3827" s="180">
        <v>45260</v>
      </c>
      <c r="I3827">
        <v>0</v>
      </c>
      <c r="J3827">
        <v>1</v>
      </c>
      <c r="K3827">
        <v>4</v>
      </c>
      <c r="L3827">
        <v>30</v>
      </c>
      <c r="M3827">
        <v>2</v>
      </c>
      <c r="N3827" s="170">
        <v>22490513</v>
      </c>
      <c r="O3827" s="170">
        <v>24960000</v>
      </c>
      <c r="P3827" s="178">
        <v>11302</v>
      </c>
      <c r="Q3827" s="178">
        <v>435</v>
      </c>
      <c r="R3827" s="178">
        <v>10384</v>
      </c>
      <c r="S3827">
        <v>0</v>
      </c>
      <c r="T3827">
        <v>0</v>
      </c>
      <c r="U3827">
        <v>0</v>
      </c>
      <c r="W3827">
        <v>0</v>
      </c>
      <c r="X3827">
        <v>0</v>
      </c>
      <c r="Y3827">
        <v>0</v>
      </c>
      <c r="AB3827" s="180">
        <v>44285</v>
      </c>
      <c r="AC3827">
        <v>1</v>
      </c>
      <c r="AD3827" t="s">
        <v>1922</v>
      </c>
      <c r="AE3827">
        <v>1</v>
      </c>
      <c r="AF3827">
        <v>30</v>
      </c>
      <c r="AG3827">
        <v>0</v>
      </c>
      <c r="AN3827">
        <v>1</v>
      </c>
      <c r="AO3827">
        <v>1</v>
      </c>
      <c r="AR3827" s="178">
        <v>20546</v>
      </c>
      <c r="AS3827" t="s">
        <v>1921</v>
      </c>
      <c r="AT3827">
        <v>0</v>
      </c>
      <c r="AU3827">
        <v>0</v>
      </c>
      <c r="AV3827">
        <v>890480123</v>
      </c>
      <c r="AW3827" t="s">
        <v>1920</v>
      </c>
      <c r="AX3827">
        <v>5</v>
      </c>
      <c r="BC3827">
        <v>2</v>
      </c>
      <c r="BD3827">
        <v>7</v>
      </c>
      <c r="BE3827">
        <v>2</v>
      </c>
    </row>
    <row r="3828" spans="1:57" x14ac:dyDescent="0.25">
      <c r="A3828" s="179">
        <f t="shared" si="59"/>
        <v>0</v>
      </c>
      <c r="B3828" t="s">
        <v>1923</v>
      </c>
      <c r="C3828">
        <v>73110028</v>
      </c>
      <c r="D3828">
        <v>144105</v>
      </c>
      <c r="E3828">
        <v>4</v>
      </c>
      <c r="F3828">
        <v>550019845</v>
      </c>
      <c r="G3828" s="180">
        <v>43378</v>
      </c>
      <c r="H3828" s="180">
        <v>45260</v>
      </c>
      <c r="I3828">
        <v>0</v>
      </c>
      <c r="J3828">
        <v>1</v>
      </c>
      <c r="K3828">
        <v>4</v>
      </c>
      <c r="L3828">
        <v>30</v>
      </c>
      <c r="M3828">
        <v>2</v>
      </c>
      <c r="N3828" s="170">
        <v>22490513</v>
      </c>
      <c r="O3828" s="170">
        <v>24960000</v>
      </c>
      <c r="P3828" s="178">
        <v>5661</v>
      </c>
      <c r="Q3828" s="178">
        <v>218</v>
      </c>
      <c r="R3828" s="178">
        <v>5186</v>
      </c>
      <c r="S3828">
        <v>0</v>
      </c>
      <c r="T3828">
        <v>0</v>
      </c>
      <c r="U3828">
        <v>0</v>
      </c>
      <c r="W3828">
        <v>0</v>
      </c>
      <c r="X3828">
        <v>0</v>
      </c>
      <c r="Y3828">
        <v>0</v>
      </c>
      <c r="AB3828" s="180">
        <v>44285</v>
      </c>
      <c r="AC3828">
        <v>1</v>
      </c>
      <c r="AD3828" t="s">
        <v>1922</v>
      </c>
      <c r="AE3828">
        <v>1</v>
      </c>
      <c r="AF3828">
        <v>30</v>
      </c>
      <c r="AG3828">
        <v>0</v>
      </c>
      <c r="AN3828">
        <v>1</v>
      </c>
      <c r="AO3828">
        <v>1</v>
      </c>
      <c r="AR3828" s="178">
        <v>10261</v>
      </c>
      <c r="AS3828" t="s">
        <v>1921</v>
      </c>
      <c r="AT3828">
        <v>0</v>
      </c>
      <c r="AU3828">
        <v>0</v>
      </c>
      <c r="AV3828">
        <v>890480123</v>
      </c>
      <c r="AW3828" t="s">
        <v>1920</v>
      </c>
      <c r="AX3828">
        <v>5</v>
      </c>
      <c r="BC3828">
        <v>2</v>
      </c>
      <c r="BD3828">
        <v>7</v>
      </c>
      <c r="BE3828">
        <v>2</v>
      </c>
    </row>
    <row r="3829" spans="1:57" x14ac:dyDescent="0.25">
      <c r="A3829" s="179">
        <f t="shared" si="59"/>
        <v>0</v>
      </c>
      <c r="B3829" t="s">
        <v>1923</v>
      </c>
      <c r="C3829">
        <v>73110028</v>
      </c>
      <c r="D3829">
        <v>144105</v>
      </c>
      <c r="E3829">
        <v>4</v>
      </c>
      <c r="F3829">
        <v>550019993</v>
      </c>
      <c r="G3829" s="180">
        <v>43404</v>
      </c>
      <c r="H3829" s="180">
        <v>45260</v>
      </c>
      <c r="I3829">
        <v>0</v>
      </c>
      <c r="J3829">
        <v>1</v>
      </c>
      <c r="K3829">
        <v>4</v>
      </c>
      <c r="L3829">
        <v>30</v>
      </c>
      <c r="M3829">
        <v>2</v>
      </c>
      <c r="N3829" s="170">
        <v>22490513</v>
      </c>
      <c r="O3829" s="170">
        <v>24960000</v>
      </c>
      <c r="P3829" s="178">
        <v>29210</v>
      </c>
      <c r="Q3829" s="178">
        <v>1123</v>
      </c>
      <c r="R3829" s="178">
        <v>26836</v>
      </c>
      <c r="S3829">
        <v>0</v>
      </c>
      <c r="T3829">
        <v>0</v>
      </c>
      <c r="U3829">
        <v>0</v>
      </c>
      <c r="W3829">
        <v>0</v>
      </c>
      <c r="X3829">
        <v>0</v>
      </c>
      <c r="Y3829">
        <v>0</v>
      </c>
      <c r="AB3829" s="180">
        <v>44285</v>
      </c>
      <c r="AC3829">
        <v>1</v>
      </c>
      <c r="AD3829" t="s">
        <v>1922</v>
      </c>
      <c r="AE3829">
        <v>1</v>
      </c>
      <c r="AF3829">
        <v>30</v>
      </c>
      <c r="AG3829">
        <v>0</v>
      </c>
      <c r="AN3829">
        <v>1</v>
      </c>
      <c r="AO3829">
        <v>1</v>
      </c>
      <c r="AR3829" s="178">
        <v>53097</v>
      </c>
      <c r="AS3829" t="s">
        <v>1921</v>
      </c>
      <c r="AT3829">
        <v>0</v>
      </c>
      <c r="AU3829">
        <v>0</v>
      </c>
      <c r="AV3829">
        <v>890480123</v>
      </c>
      <c r="AW3829" t="s">
        <v>1920</v>
      </c>
      <c r="AX3829">
        <v>5</v>
      </c>
      <c r="BC3829">
        <v>2</v>
      </c>
      <c r="BD3829">
        <v>7</v>
      </c>
      <c r="BE3829">
        <v>2</v>
      </c>
    </row>
    <row r="3830" spans="1:57" x14ac:dyDescent="0.25">
      <c r="A3830" s="179">
        <f t="shared" si="59"/>
        <v>0</v>
      </c>
      <c r="B3830" t="s">
        <v>1923</v>
      </c>
      <c r="C3830">
        <v>73110028</v>
      </c>
      <c r="D3830">
        <v>144105</v>
      </c>
      <c r="E3830">
        <v>4</v>
      </c>
      <c r="F3830">
        <v>550020033</v>
      </c>
      <c r="G3830" s="180">
        <v>43410</v>
      </c>
      <c r="H3830" s="180">
        <v>45350</v>
      </c>
      <c r="I3830">
        <v>0</v>
      </c>
      <c r="J3830">
        <v>1</v>
      </c>
      <c r="K3830">
        <v>0</v>
      </c>
      <c r="L3830">
        <v>30</v>
      </c>
      <c r="M3830">
        <v>2</v>
      </c>
      <c r="N3830" s="170">
        <v>22490513</v>
      </c>
      <c r="O3830" s="170">
        <v>24960000</v>
      </c>
      <c r="P3830" s="178">
        <v>56206</v>
      </c>
      <c r="Q3830" s="178">
        <v>2161</v>
      </c>
      <c r="R3830" s="178">
        <v>56206</v>
      </c>
      <c r="S3830">
        <v>2100</v>
      </c>
      <c r="T3830">
        <v>0</v>
      </c>
      <c r="U3830">
        <v>0</v>
      </c>
      <c r="W3830">
        <v>0</v>
      </c>
      <c r="X3830">
        <v>0</v>
      </c>
      <c r="Y3830">
        <v>0</v>
      </c>
      <c r="AB3830" s="180">
        <v>44255</v>
      </c>
      <c r="AC3830">
        <v>1</v>
      </c>
      <c r="AD3830" t="s">
        <v>1922</v>
      </c>
      <c r="AE3830">
        <v>1</v>
      </c>
      <c r="AF3830">
        <v>30</v>
      </c>
      <c r="AG3830">
        <v>0</v>
      </c>
      <c r="AN3830">
        <v>1</v>
      </c>
      <c r="AO3830">
        <v>1</v>
      </c>
      <c r="AR3830" s="178">
        <v>111208</v>
      </c>
      <c r="AS3830" t="s">
        <v>1921</v>
      </c>
      <c r="AT3830">
        <v>0</v>
      </c>
      <c r="AU3830">
        <v>0</v>
      </c>
      <c r="AV3830">
        <v>890480123</v>
      </c>
      <c r="AW3830" t="s">
        <v>1920</v>
      </c>
      <c r="AX3830">
        <v>5</v>
      </c>
      <c r="BC3830">
        <v>2</v>
      </c>
      <c r="BD3830">
        <v>7</v>
      </c>
      <c r="BE3830">
        <v>2</v>
      </c>
    </row>
    <row r="3831" spans="1:57" x14ac:dyDescent="0.25">
      <c r="A3831" s="179">
        <f t="shared" si="59"/>
        <v>0</v>
      </c>
      <c r="B3831" t="s">
        <v>1923</v>
      </c>
      <c r="C3831">
        <v>73110028</v>
      </c>
      <c r="D3831">
        <v>144105</v>
      </c>
      <c r="E3831">
        <v>4</v>
      </c>
      <c r="F3831">
        <v>550020196</v>
      </c>
      <c r="G3831" s="180">
        <v>43433</v>
      </c>
      <c r="H3831" s="180">
        <v>45260</v>
      </c>
      <c r="I3831">
        <v>0</v>
      </c>
      <c r="J3831">
        <v>1</v>
      </c>
      <c r="K3831">
        <v>4</v>
      </c>
      <c r="L3831">
        <v>30</v>
      </c>
      <c r="M3831">
        <v>2</v>
      </c>
      <c r="N3831" s="170">
        <v>22490513</v>
      </c>
      <c r="O3831" s="170">
        <v>24960000</v>
      </c>
      <c r="P3831" s="178">
        <v>23943</v>
      </c>
      <c r="Q3831" s="178">
        <v>920</v>
      </c>
      <c r="R3831" s="178">
        <v>22002</v>
      </c>
      <c r="S3831">
        <v>0</v>
      </c>
      <c r="T3831">
        <v>0</v>
      </c>
      <c r="U3831">
        <v>0</v>
      </c>
      <c r="W3831">
        <v>0</v>
      </c>
      <c r="X3831">
        <v>0</v>
      </c>
      <c r="Y3831">
        <v>0</v>
      </c>
      <c r="AB3831" s="180">
        <v>44285</v>
      </c>
      <c r="AC3831">
        <v>1</v>
      </c>
      <c r="AD3831" t="s">
        <v>1922</v>
      </c>
      <c r="AE3831">
        <v>1</v>
      </c>
      <c r="AF3831">
        <v>30</v>
      </c>
      <c r="AG3831">
        <v>0</v>
      </c>
      <c r="AN3831">
        <v>1</v>
      </c>
      <c r="AO3831">
        <v>1</v>
      </c>
      <c r="AR3831" s="178">
        <v>43533</v>
      </c>
      <c r="AS3831" t="s">
        <v>1921</v>
      </c>
      <c r="AT3831">
        <v>0</v>
      </c>
      <c r="AU3831">
        <v>0</v>
      </c>
      <c r="AV3831">
        <v>890480123</v>
      </c>
      <c r="AW3831" t="s">
        <v>1920</v>
      </c>
      <c r="AX3831">
        <v>5</v>
      </c>
      <c r="BC3831">
        <v>2</v>
      </c>
      <c r="BD3831">
        <v>7</v>
      </c>
      <c r="BE3831">
        <v>2</v>
      </c>
    </row>
    <row r="3832" spans="1:57" x14ac:dyDescent="0.25">
      <c r="A3832" s="179">
        <f t="shared" si="59"/>
        <v>0</v>
      </c>
      <c r="B3832" t="s">
        <v>1923</v>
      </c>
      <c r="C3832">
        <v>73110028</v>
      </c>
      <c r="D3832">
        <v>144105</v>
      </c>
      <c r="E3832">
        <v>4</v>
      </c>
      <c r="F3832">
        <v>550020307</v>
      </c>
      <c r="G3832" s="180">
        <v>43446</v>
      </c>
      <c r="H3832" s="180">
        <v>45260</v>
      </c>
      <c r="I3832">
        <v>0</v>
      </c>
      <c r="J3832">
        <v>1</v>
      </c>
      <c r="K3832">
        <v>4</v>
      </c>
      <c r="L3832">
        <v>30</v>
      </c>
      <c r="M3832">
        <v>2</v>
      </c>
      <c r="N3832" s="170">
        <v>22490513</v>
      </c>
      <c r="O3832" s="170">
        <v>24960000</v>
      </c>
      <c r="P3832" s="178">
        <v>29934</v>
      </c>
      <c r="Q3832" s="178">
        <v>1151</v>
      </c>
      <c r="R3832" s="178">
        <v>27507</v>
      </c>
      <c r="S3832">
        <v>0</v>
      </c>
      <c r="T3832">
        <v>0</v>
      </c>
      <c r="U3832">
        <v>0</v>
      </c>
      <c r="W3832">
        <v>0</v>
      </c>
      <c r="X3832">
        <v>0</v>
      </c>
      <c r="Y3832">
        <v>0</v>
      </c>
      <c r="AB3832" s="180">
        <v>44285</v>
      </c>
      <c r="AC3832">
        <v>1</v>
      </c>
      <c r="AD3832" t="s">
        <v>1922</v>
      </c>
      <c r="AE3832">
        <v>1</v>
      </c>
      <c r="AF3832">
        <v>30</v>
      </c>
      <c r="AG3832">
        <v>0</v>
      </c>
      <c r="AN3832">
        <v>1</v>
      </c>
      <c r="AO3832">
        <v>1</v>
      </c>
      <c r="AR3832" s="178">
        <v>54425</v>
      </c>
      <c r="AS3832" t="s">
        <v>1921</v>
      </c>
      <c r="AT3832">
        <v>0</v>
      </c>
      <c r="AU3832">
        <v>0</v>
      </c>
      <c r="AV3832">
        <v>890480123</v>
      </c>
      <c r="AW3832" t="s">
        <v>1920</v>
      </c>
      <c r="AX3832">
        <v>5</v>
      </c>
      <c r="BC3832">
        <v>2</v>
      </c>
      <c r="BD3832">
        <v>7</v>
      </c>
      <c r="BE3832">
        <v>2</v>
      </c>
    </row>
    <row r="3833" spans="1:57" x14ac:dyDescent="0.25">
      <c r="A3833" s="179">
        <f t="shared" si="59"/>
        <v>0</v>
      </c>
      <c r="B3833" t="s">
        <v>1923</v>
      </c>
      <c r="C3833">
        <v>73110028</v>
      </c>
      <c r="D3833">
        <v>144105</v>
      </c>
      <c r="E3833">
        <v>4</v>
      </c>
      <c r="F3833">
        <v>550020331</v>
      </c>
      <c r="G3833" s="180">
        <v>43452</v>
      </c>
      <c r="H3833" s="180">
        <v>45260</v>
      </c>
      <c r="I3833">
        <v>0</v>
      </c>
      <c r="J3833">
        <v>1</v>
      </c>
      <c r="K3833">
        <v>4</v>
      </c>
      <c r="L3833">
        <v>30</v>
      </c>
      <c r="M3833">
        <v>2</v>
      </c>
      <c r="N3833" s="170">
        <v>22490513</v>
      </c>
      <c r="O3833" s="170">
        <v>24960000</v>
      </c>
      <c r="P3833" s="178">
        <v>11623</v>
      </c>
      <c r="Q3833" s="178">
        <v>447</v>
      </c>
      <c r="R3833" s="178">
        <v>10669</v>
      </c>
      <c r="S3833">
        <v>0</v>
      </c>
      <c r="T3833">
        <v>0</v>
      </c>
      <c r="U3833">
        <v>0</v>
      </c>
      <c r="W3833">
        <v>0</v>
      </c>
      <c r="X3833">
        <v>0</v>
      </c>
      <c r="Y3833">
        <v>0</v>
      </c>
      <c r="AB3833" s="180">
        <v>44285</v>
      </c>
      <c r="AC3833">
        <v>1</v>
      </c>
      <c r="AD3833" t="s">
        <v>1922</v>
      </c>
      <c r="AE3833">
        <v>1</v>
      </c>
      <c r="AF3833">
        <v>30</v>
      </c>
      <c r="AG3833">
        <v>0</v>
      </c>
      <c r="AN3833">
        <v>1</v>
      </c>
      <c r="AO3833">
        <v>1</v>
      </c>
      <c r="AR3833" s="178">
        <v>21109</v>
      </c>
      <c r="AS3833" t="s">
        <v>1921</v>
      </c>
      <c r="AT3833">
        <v>0</v>
      </c>
      <c r="AU3833">
        <v>0</v>
      </c>
      <c r="AV3833">
        <v>890480123</v>
      </c>
      <c r="AW3833" t="s">
        <v>1920</v>
      </c>
      <c r="AX3833">
        <v>5</v>
      </c>
      <c r="BC3833">
        <v>2</v>
      </c>
      <c r="BD3833">
        <v>7</v>
      </c>
      <c r="BE3833">
        <v>2</v>
      </c>
    </row>
    <row r="3834" spans="1:57" x14ac:dyDescent="0.25">
      <c r="A3834" s="179">
        <f t="shared" si="59"/>
        <v>0</v>
      </c>
      <c r="B3834" t="s">
        <v>1923</v>
      </c>
      <c r="C3834">
        <v>73110028</v>
      </c>
      <c r="D3834">
        <v>144105</v>
      </c>
      <c r="E3834">
        <v>4</v>
      </c>
      <c r="F3834">
        <v>550020356</v>
      </c>
      <c r="G3834" s="180">
        <v>43458</v>
      </c>
      <c r="H3834" s="180">
        <v>45350</v>
      </c>
      <c r="I3834">
        <v>0</v>
      </c>
      <c r="J3834">
        <v>1</v>
      </c>
      <c r="K3834">
        <v>0</v>
      </c>
      <c r="L3834">
        <v>30</v>
      </c>
      <c r="M3834">
        <v>2</v>
      </c>
      <c r="N3834" s="170">
        <v>22490513</v>
      </c>
      <c r="O3834" s="170">
        <v>24960000</v>
      </c>
      <c r="P3834" s="178">
        <v>44012</v>
      </c>
      <c r="Q3834" s="178">
        <v>1692</v>
      </c>
      <c r="R3834" s="178">
        <v>44012</v>
      </c>
      <c r="S3834">
        <v>1678</v>
      </c>
      <c r="T3834">
        <v>0</v>
      </c>
      <c r="U3834">
        <v>0</v>
      </c>
      <c r="W3834">
        <v>0</v>
      </c>
      <c r="X3834">
        <v>0</v>
      </c>
      <c r="Y3834">
        <v>0</v>
      </c>
      <c r="AB3834" s="180">
        <v>44255</v>
      </c>
      <c r="AC3834">
        <v>1</v>
      </c>
      <c r="AD3834" t="s">
        <v>1922</v>
      </c>
      <c r="AE3834">
        <v>1</v>
      </c>
      <c r="AF3834">
        <v>30</v>
      </c>
      <c r="AG3834">
        <v>0</v>
      </c>
      <c r="AN3834">
        <v>1</v>
      </c>
      <c r="AO3834">
        <v>1</v>
      </c>
      <c r="AR3834" s="178">
        <v>87081</v>
      </c>
      <c r="AS3834" t="s">
        <v>1921</v>
      </c>
      <c r="AT3834">
        <v>0</v>
      </c>
      <c r="AU3834">
        <v>0</v>
      </c>
      <c r="AV3834">
        <v>890480123</v>
      </c>
      <c r="AW3834" t="s">
        <v>1920</v>
      </c>
      <c r="AX3834">
        <v>5</v>
      </c>
      <c r="BC3834">
        <v>2</v>
      </c>
      <c r="BD3834">
        <v>7</v>
      </c>
      <c r="BE3834">
        <v>2</v>
      </c>
    </row>
    <row r="3835" spans="1:57" x14ac:dyDescent="0.25">
      <c r="A3835" s="179">
        <f t="shared" si="59"/>
        <v>0</v>
      </c>
      <c r="B3835" t="s">
        <v>1923</v>
      </c>
      <c r="C3835">
        <v>73110028</v>
      </c>
      <c r="D3835">
        <v>144105</v>
      </c>
      <c r="E3835">
        <v>4</v>
      </c>
      <c r="F3835">
        <v>550020401</v>
      </c>
      <c r="G3835" s="180">
        <v>43467</v>
      </c>
      <c r="H3835" s="180">
        <v>45260</v>
      </c>
      <c r="I3835">
        <v>0</v>
      </c>
      <c r="J3835">
        <v>1</v>
      </c>
      <c r="K3835">
        <v>4</v>
      </c>
      <c r="L3835">
        <v>30</v>
      </c>
      <c r="M3835">
        <v>2</v>
      </c>
      <c r="N3835" s="170">
        <v>22490513</v>
      </c>
      <c r="O3835" s="170">
        <v>24960000</v>
      </c>
      <c r="P3835" s="178">
        <v>29129</v>
      </c>
      <c r="Q3835" s="178">
        <v>1120</v>
      </c>
      <c r="R3835" s="178">
        <v>26763</v>
      </c>
      <c r="S3835">
        <v>0</v>
      </c>
      <c r="T3835">
        <v>0</v>
      </c>
      <c r="U3835">
        <v>0</v>
      </c>
      <c r="W3835">
        <v>0</v>
      </c>
      <c r="X3835">
        <v>0</v>
      </c>
      <c r="Y3835">
        <v>0</v>
      </c>
      <c r="AB3835" s="180">
        <v>44285</v>
      </c>
      <c r="AC3835">
        <v>1</v>
      </c>
      <c r="AD3835" t="s">
        <v>1922</v>
      </c>
      <c r="AE3835">
        <v>1</v>
      </c>
      <c r="AF3835">
        <v>30</v>
      </c>
      <c r="AG3835">
        <v>0</v>
      </c>
      <c r="AN3835">
        <v>1</v>
      </c>
      <c r="AO3835">
        <v>1</v>
      </c>
      <c r="AR3835" s="178">
        <v>52953</v>
      </c>
      <c r="AS3835" t="s">
        <v>1921</v>
      </c>
      <c r="AT3835">
        <v>0</v>
      </c>
      <c r="AU3835">
        <v>0</v>
      </c>
      <c r="AV3835">
        <v>890480123</v>
      </c>
      <c r="AW3835" t="s">
        <v>1920</v>
      </c>
      <c r="AX3835">
        <v>5</v>
      </c>
      <c r="BC3835">
        <v>2</v>
      </c>
      <c r="BD3835">
        <v>7</v>
      </c>
      <c r="BE3835">
        <v>2</v>
      </c>
    </row>
    <row r="3836" spans="1:57" x14ac:dyDescent="0.25">
      <c r="A3836" s="179">
        <f t="shared" si="59"/>
        <v>0</v>
      </c>
      <c r="B3836" t="s">
        <v>1923</v>
      </c>
      <c r="C3836">
        <v>73110028</v>
      </c>
      <c r="D3836">
        <v>144105</v>
      </c>
      <c r="E3836">
        <v>4</v>
      </c>
      <c r="F3836">
        <v>550020415</v>
      </c>
      <c r="G3836" s="180">
        <v>43469</v>
      </c>
      <c r="H3836" s="180">
        <v>45260</v>
      </c>
      <c r="I3836">
        <v>0</v>
      </c>
      <c r="J3836">
        <v>1</v>
      </c>
      <c r="K3836">
        <v>4</v>
      </c>
      <c r="L3836">
        <v>30</v>
      </c>
      <c r="M3836">
        <v>2</v>
      </c>
      <c r="N3836" s="170">
        <v>22490513</v>
      </c>
      <c r="O3836" s="170">
        <v>24960000</v>
      </c>
      <c r="P3836" s="178">
        <v>22246</v>
      </c>
      <c r="Q3836" s="178">
        <v>855</v>
      </c>
      <c r="R3836" s="178">
        <v>20441</v>
      </c>
      <c r="S3836">
        <v>0</v>
      </c>
      <c r="T3836">
        <v>0</v>
      </c>
      <c r="U3836">
        <v>0</v>
      </c>
      <c r="W3836">
        <v>0</v>
      </c>
      <c r="X3836">
        <v>0</v>
      </c>
      <c r="Y3836">
        <v>0</v>
      </c>
      <c r="AB3836" s="180">
        <v>44285</v>
      </c>
      <c r="AC3836">
        <v>1</v>
      </c>
      <c r="AD3836" t="s">
        <v>1922</v>
      </c>
      <c r="AE3836">
        <v>1</v>
      </c>
      <c r="AF3836">
        <v>30</v>
      </c>
      <c r="AG3836">
        <v>0</v>
      </c>
      <c r="AN3836">
        <v>1</v>
      </c>
      <c r="AO3836">
        <v>1</v>
      </c>
      <c r="AR3836" s="178">
        <v>40444</v>
      </c>
      <c r="AS3836" t="s">
        <v>1921</v>
      </c>
      <c r="AT3836">
        <v>0</v>
      </c>
      <c r="AU3836">
        <v>0</v>
      </c>
      <c r="AV3836">
        <v>890480123</v>
      </c>
      <c r="AW3836" t="s">
        <v>1920</v>
      </c>
      <c r="AX3836">
        <v>5</v>
      </c>
      <c r="BC3836">
        <v>2</v>
      </c>
      <c r="BD3836">
        <v>7</v>
      </c>
      <c r="BE3836">
        <v>2</v>
      </c>
    </row>
    <row r="3837" spans="1:57" x14ac:dyDescent="0.25">
      <c r="A3837" s="179">
        <f t="shared" si="59"/>
        <v>0</v>
      </c>
      <c r="B3837" t="s">
        <v>1923</v>
      </c>
      <c r="C3837">
        <v>73110028</v>
      </c>
      <c r="D3837">
        <v>144105</v>
      </c>
      <c r="E3837">
        <v>4</v>
      </c>
      <c r="F3837">
        <v>550020416</v>
      </c>
      <c r="G3837" s="180">
        <v>43469</v>
      </c>
      <c r="H3837" s="180">
        <v>45260</v>
      </c>
      <c r="I3837">
        <v>0</v>
      </c>
      <c r="J3837">
        <v>1</v>
      </c>
      <c r="K3837">
        <v>4</v>
      </c>
      <c r="L3837">
        <v>30</v>
      </c>
      <c r="M3837">
        <v>2</v>
      </c>
      <c r="N3837" s="170">
        <v>22490513</v>
      </c>
      <c r="O3837" s="170">
        <v>24960000</v>
      </c>
      <c r="P3837" s="178">
        <v>29129</v>
      </c>
      <c r="Q3837" s="178">
        <v>1120</v>
      </c>
      <c r="R3837" s="178">
        <v>26763</v>
      </c>
      <c r="S3837">
        <v>0</v>
      </c>
      <c r="T3837">
        <v>0</v>
      </c>
      <c r="U3837">
        <v>0</v>
      </c>
      <c r="W3837">
        <v>0</v>
      </c>
      <c r="X3837">
        <v>0</v>
      </c>
      <c r="Y3837">
        <v>0</v>
      </c>
      <c r="AB3837" s="180">
        <v>44285</v>
      </c>
      <c r="AC3837">
        <v>1</v>
      </c>
      <c r="AD3837" t="s">
        <v>1922</v>
      </c>
      <c r="AE3837">
        <v>1</v>
      </c>
      <c r="AF3837">
        <v>30</v>
      </c>
      <c r="AG3837">
        <v>0</v>
      </c>
      <c r="AN3837">
        <v>1</v>
      </c>
      <c r="AO3837">
        <v>1</v>
      </c>
      <c r="AR3837" s="178">
        <v>52953</v>
      </c>
      <c r="AS3837" t="s">
        <v>1921</v>
      </c>
      <c r="AT3837">
        <v>0</v>
      </c>
      <c r="AU3837">
        <v>0</v>
      </c>
      <c r="AV3837">
        <v>890480123</v>
      </c>
      <c r="AW3837" t="s">
        <v>1920</v>
      </c>
      <c r="AX3837">
        <v>5</v>
      </c>
      <c r="BC3837">
        <v>2</v>
      </c>
      <c r="BD3837">
        <v>7</v>
      </c>
      <c r="BE3837">
        <v>2</v>
      </c>
    </row>
    <row r="3838" spans="1:57" x14ac:dyDescent="0.25">
      <c r="A3838" s="179">
        <f t="shared" si="59"/>
        <v>0</v>
      </c>
      <c r="B3838" t="s">
        <v>1923</v>
      </c>
      <c r="C3838">
        <v>73110028</v>
      </c>
      <c r="D3838">
        <v>144105</v>
      </c>
      <c r="E3838">
        <v>4</v>
      </c>
      <c r="F3838">
        <v>550020442</v>
      </c>
      <c r="G3838" s="180">
        <v>43473</v>
      </c>
      <c r="H3838" s="180">
        <v>45260</v>
      </c>
      <c r="I3838">
        <v>0</v>
      </c>
      <c r="J3838">
        <v>1</v>
      </c>
      <c r="K3838">
        <v>4</v>
      </c>
      <c r="L3838">
        <v>30</v>
      </c>
      <c r="M3838">
        <v>2</v>
      </c>
      <c r="N3838" s="170">
        <v>22490513</v>
      </c>
      <c r="O3838" s="170">
        <v>24960000</v>
      </c>
      <c r="P3838" s="178">
        <v>11623</v>
      </c>
      <c r="Q3838" s="178">
        <v>447</v>
      </c>
      <c r="R3838" s="178">
        <v>10676</v>
      </c>
      <c r="S3838">
        <v>0</v>
      </c>
      <c r="T3838">
        <v>0</v>
      </c>
      <c r="U3838">
        <v>0</v>
      </c>
      <c r="W3838">
        <v>0</v>
      </c>
      <c r="X3838">
        <v>0</v>
      </c>
      <c r="Y3838">
        <v>0</v>
      </c>
      <c r="AB3838" s="180">
        <v>44285</v>
      </c>
      <c r="AC3838">
        <v>1</v>
      </c>
      <c r="AD3838" t="s">
        <v>1922</v>
      </c>
      <c r="AE3838">
        <v>1</v>
      </c>
      <c r="AF3838">
        <v>30</v>
      </c>
      <c r="AG3838">
        <v>0</v>
      </c>
      <c r="AN3838">
        <v>1</v>
      </c>
      <c r="AO3838">
        <v>1</v>
      </c>
      <c r="AR3838" s="178">
        <v>21123</v>
      </c>
      <c r="AS3838" t="s">
        <v>1921</v>
      </c>
      <c r="AT3838">
        <v>0</v>
      </c>
      <c r="AU3838">
        <v>0</v>
      </c>
      <c r="AV3838">
        <v>890480123</v>
      </c>
      <c r="AW3838" t="s">
        <v>1920</v>
      </c>
      <c r="AX3838">
        <v>5</v>
      </c>
      <c r="BC3838">
        <v>2</v>
      </c>
      <c r="BD3838">
        <v>7</v>
      </c>
      <c r="BE3838">
        <v>2</v>
      </c>
    </row>
    <row r="3839" spans="1:57" x14ac:dyDescent="0.25">
      <c r="A3839" s="179">
        <f t="shared" si="59"/>
        <v>0</v>
      </c>
      <c r="B3839" t="s">
        <v>1923</v>
      </c>
      <c r="C3839">
        <v>73110028</v>
      </c>
      <c r="D3839">
        <v>144105</v>
      </c>
      <c r="E3839">
        <v>4</v>
      </c>
      <c r="F3839">
        <v>550020639</v>
      </c>
      <c r="G3839" s="180">
        <v>43507</v>
      </c>
      <c r="H3839" s="180">
        <v>45260</v>
      </c>
      <c r="I3839">
        <v>0</v>
      </c>
      <c r="J3839">
        <v>1</v>
      </c>
      <c r="K3839">
        <v>4</v>
      </c>
      <c r="L3839">
        <v>30</v>
      </c>
      <c r="M3839">
        <v>2</v>
      </c>
      <c r="N3839" s="170">
        <v>22490513</v>
      </c>
      <c r="O3839" s="170">
        <v>24960000</v>
      </c>
      <c r="P3839" s="178">
        <v>24057</v>
      </c>
      <c r="Q3839" s="178">
        <v>925</v>
      </c>
      <c r="R3839" s="178">
        <v>22102</v>
      </c>
      <c r="S3839">
        <v>0</v>
      </c>
      <c r="T3839">
        <v>0</v>
      </c>
      <c r="U3839">
        <v>0</v>
      </c>
      <c r="W3839">
        <v>0</v>
      </c>
      <c r="X3839">
        <v>0</v>
      </c>
      <c r="Y3839">
        <v>0</v>
      </c>
      <c r="AB3839" s="180">
        <v>44285</v>
      </c>
      <c r="AC3839">
        <v>1</v>
      </c>
      <c r="AD3839" t="s">
        <v>1922</v>
      </c>
      <c r="AE3839">
        <v>1</v>
      </c>
      <c r="AF3839">
        <v>30</v>
      </c>
      <c r="AG3839">
        <v>0</v>
      </c>
      <c r="AN3839">
        <v>1</v>
      </c>
      <c r="AO3839">
        <v>1</v>
      </c>
      <c r="AR3839" s="178">
        <v>43731</v>
      </c>
      <c r="AS3839" t="s">
        <v>1921</v>
      </c>
      <c r="AT3839">
        <v>0</v>
      </c>
      <c r="AU3839">
        <v>0</v>
      </c>
      <c r="AV3839">
        <v>890480123</v>
      </c>
      <c r="AW3839" t="s">
        <v>1920</v>
      </c>
      <c r="AX3839">
        <v>5</v>
      </c>
      <c r="BC3839">
        <v>2</v>
      </c>
      <c r="BD3839">
        <v>7</v>
      </c>
      <c r="BE3839">
        <v>2</v>
      </c>
    </row>
    <row r="3840" spans="1:57" x14ac:dyDescent="0.25">
      <c r="A3840" s="179">
        <f t="shared" si="59"/>
        <v>0</v>
      </c>
      <c r="B3840" t="s">
        <v>1923</v>
      </c>
      <c r="C3840">
        <v>73110028</v>
      </c>
      <c r="D3840">
        <v>144105</v>
      </c>
      <c r="E3840">
        <v>4</v>
      </c>
      <c r="F3840">
        <v>550020821</v>
      </c>
      <c r="G3840" s="180">
        <v>43536</v>
      </c>
      <c r="H3840" s="180">
        <v>45350</v>
      </c>
      <c r="I3840">
        <v>0</v>
      </c>
      <c r="J3840">
        <v>1</v>
      </c>
      <c r="K3840">
        <v>1</v>
      </c>
      <c r="L3840">
        <v>30</v>
      </c>
      <c r="M3840">
        <v>2</v>
      </c>
      <c r="N3840" s="170">
        <v>22490513</v>
      </c>
      <c r="O3840" s="170">
        <v>24960000</v>
      </c>
      <c r="P3840" s="178">
        <v>59491</v>
      </c>
      <c r="Q3840" s="178">
        <v>2287</v>
      </c>
      <c r="R3840" s="178">
        <v>58319</v>
      </c>
      <c r="S3840">
        <v>0</v>
      </c>
      <c r="T3840">
        <v>0</v>
      </c>
      <c r="U3840">
        <v>0</v>
      </c>
      <c r="W3840">
        <v>0</v>
      </c>
      <c r="X3840">
        <v>0</v>
      </c>
      <c r="Y3840">
        <v>0</v>
      </c>
      <c r="AB3840" s="180">
        <v>44285</v>
      </c>
      <c r="AC3840">
        <v>1</v>
      </c>
      <c r="AD3840" t="s">
        <v>1922</v>
      </c>
      <c r="AE3840">
        <v>1</v>
      </c>
      <c r="AF3840">
        <v>30</v>
      </c>
      <c r="AG3840">
        <v>0</v>
      </c>
      <c r="AN3840">
        <v>1</v>
      </c>
      <c r="AO3840">
        <v>1</v>
      </c>
      <c r="AR3840" s="178">
        <v>115389</v>
      </c>
      <c r="AS3840" t="s">
        <v>1921</v>
      </c>
      <c r="AT3840">
        <v>0</v>
      </c>
      <c r="AU3840">
        <v>0</v>
      </c>
      <c r="AV3840">
        <v>890480123</v>
      </c>
      <c r="AW3840" t="s">
        <v>1920</v>
      </c>
      <c r="AX3840">
        <v>5</v>
      </c>
      <c r="BC3840">
        <v>2</v>
      </c>
      <c r="BD3840">
        <v>7</v>
      </c>
      <c r="BE3840">
        <v>2</v>
      </c>
    </row>
    <row r="3841" spans="1:57" x14ac:dyDescent="0.25">
      <c r="A3841" s="179">
        <f t="shared" si="59"/>
        <v>0</v>
      </c>
      <c r="B3841" t="s">
        <v>1923</v>
      </c>
      <c r="C3841">
        <v>73110028</v>
      </c>
      <c r="D3841">
        <v>144105</v>
      </c>
      <c r="E3841">
        <v>4</v>
      </c>
      <c r="F3841">
        <v>550020823</v>
      </c>
      <c r="G3841" s="180">
        <v>43536</v>
      </c>
      <c r="H3841" s="180">
        <v>45260</v>
      </c>
      <c r="I3841">
        <v>0</v>
      </c>
      <c r="J3841">
        <v>1</v>
      </c>
      <c r="K3841">
        <v>4</v>
      </c>
      <c r="L3841">
        <v>30</v>
      </c>
      <c r="M3841">
        <v>2</v>
      </c>
      <c r="N3841" s="170">
        <v>22490513</v>
      </c>
      <c r="O3841" s="170">
        <v>24960000</v>
      </c>
      <c r="P3841" s="178">
        <v>13593</v>
      </c>
      <c r="Q3841" s="178">
        <v>523</v>
      </c>
      <c r="R3841" s="178">
        <v>12490</v>
      </c>
      <c r="S3841">
        <v>0</v>
      </c>
      <c r="T3841">
        <v>0</v>
      </c>
      <c r="U3841">
        <v>0</v>
      </c>
      <c r="W3841">
        <v>0</v>
      </c>
      <c r="X3841">
        <v>0</v>
      </c>
      <c r="Y3841">
        <v>0</v>
      </c>
      <c r="AB3841" s="180">
        <v>44285</v>
      </c>
      <c r="AC3841">
        <v>1</v>
      </c>
      <c r="AD3841" t="s">
        <v>1922</v>
      </c>
      <c r="AE3841">
        <v>1</v>
      </c>
      <c r="AF3841">
        <v>30</v>
      </c>
      <c r="AG3841">
        <v>0</v>
      </c>
      <c r="AN3841">
        <v>1</v>
      </c>
      <c r="AO3841">
        <v>1</v>
      </c>
      <c r="AR3841" s="178">
        <v>24712</v>
      </c>
      <c r="AS3841" t="s">
        <v>1921</v>
      </c>
      <c r="AT3841">
        <v>0</v>
      </c>
      <c r="AU3841">
        <v>0</v>
      </c>
      <c r="AV3841">
        <v>890480123</v>
      </c>
      <c r="AW3841" t="s">
        <v>1920</v>
      </c>
      <c r="AX3841">
        <v>5</v>
      </c>
      <c r="BC3841">
        <v>2</v>
      </c>
      <c r="BD3841">
        <v>7</v>
      </c>
      <c r="BE3841">
        <v>2</v>
      </c>
    </row>
    <row r="3842" spans="1:57" x14ac:dyDescent="0.25">
      <c r="A3842" s="179">
        <f t="shared" ref="A3842:A3905" si="60">IF(+R3842&gt;AR3842,R3842-AR3842,0)</f>
        <v>0</v>
      </c>
      <c r="B3842" t="s">
        <v>1923</v>
      </c>
      <c r="C3842">
        <v>73110028</v>
      </c>
      <c r="D3842">
        <v>144105</v>
      </c>
      <c r="E3842">
        <v>4</v>
      </c>
      <c r="F3842">
        <v>550020847</v>
      </c>
      <c r="G3842" s="180">
        <v>43539</v>
      </c>
      <c r="H3842" s="180">
        <v>45260</v>
      </c>
      <c r="I3842">
        <v>0</v>
      </c>
      <c r="J3842">
        <v>1</v>
      </c>
      <c r="K3842">
        <v>4</v>
      </c>
      <c r="L3842">
        <v>30</v>
      </c>
      <c r="M3842">
        <v>2</v>
      </c>
      <c r="N3842" s="170">
        <v>22490513</v>
      </c>
      <c r="O3842" s="170">
        <v>24960000</v>
      </c>
      <c r="P3842" s="178">
        <v>11545</v>
      </c>
      <c r="Q3842" s="178">
        <v>444</v>
      </c>
      <c r="R3842" s="178">
        <v>10608</v>
      </c>
      <c r="S3842">
        <v>0</v>
      </c>
      <c r="T3842">
        <v>0</v>
      </c>
      <c r="U3842">
        <v>0</v>
      </c>
      <c r="W3842">
        <v>0</v>
      </c>
      <c r="X3842">
        <v>0</v>
      </c>
      <c r="Y3842">
        <v>0</v>
      </c>
      <c r="AB3842" s="180">
        <v>44285</v>
      </c>
      <c r="AC3842">
        <v>1</v>
      </c>
      <c r="AD3842" t="s">
        <v>1922</v>
      </c>
      <c r="AE3842">
        <v>1</v>
      </c>
      <c r="AF3842">
        <v>30</v>
      </c>
      <c r="AG3842">
        <v>0</v>
      </c>
      <c r="AN3842">
        <v>1</v>
      </c>
      <c r="AO3842">
        <v>1</v>
      </c>
      <c r="AR3842" s="178">
        <v>20989</v>
      </c>
      <c r="AS3842" t="s">
        <v>1921</v>
      </c>
      <c r="AT3842">
        <v>0</v>
      </c>
      <c r="AU3842">
        <v>0</v>
      </c>
      <c r="AV3842">
        <v>890480123</v>
      </c>
      <c r="AW3842" t="s">
        <v>1920</v>
      </c>
      <c r="AX3842">
        <v>5</v>
      </c>
      <c r="BC3842">
        <v>2</v>
      </c>
      <c r="BD3842">
        <v>7</v>
      </c>
      <c r="BE3842">
        <v>2</v>
      </c>
    </row>
    <row r="3843" spans="1:57" x14ac:dyDescent="0.25">
      <c r="A3843" s="179">
        <f t="shared" si="60"/>
        <v>0</v>
      </c>
      <c r="B3843" t="s">
        <v>1923</v>
      </c>
      <c r="C3843">
        <v>73110028</v>
      </c>
      <c r="D3843">
        <v>144105</v>
      </c>
      <c r="E3843">
        <v>4</v>
      </c>
      <c r="F3843">
        <v>550020850</v>
      </c>
      <c r="G3843" s="180">
        <v>43539</v>
      </c>
      <c r="H3843" s="180">
        <v>45260</v>
      </c>
      <c r="I3843">
        <v>0</v>
      </c>
      <c r="J3843">
        <v>1</v>
      </c>
      <c r="K3843">
        <v>4</v>
      </c>
      <c r="L3843">
        <v>30</v>
      </c>
      <c r="M3843">
        <v>2</v>
      </c>
      <c r="N3843" s="170">
        <v>22490513</v>
      </c>
      <c r="O3843" s="170">
        <v>24960000</v>
      </c>
      <c r="P3843" s="178">
        <v>13888</v>
      </c>
      <c r="Q3843" s="178">
        <v>534</v>
      </c>
      <c r="R3843" s="178">
        <v>12756</v>
      </c>
      <c r="S3843">
        <v>0</v>
      </c>
      <c r="T3843">
        <v>0</v>
      </c>
      <c r="U3843">
        <v>0</v>
      </c>
      <c r="W3843">
        <v>0</v>
      </c>
      <c r="X3843">
        <v>0</v>
      </c>
      <c r="Y3843">
        <v>0</v>
      </c>
      <c r="AB3843" s="180">
        <v>44285</v>
      </c>
      <c r="AC3843">
        <v>1</v>
      </c>
      <c r="AD3843" t="s">
        <v>1922</v>
      </c>
      <c r="AE3843">
        <v>1</v>
      </c>
      <c r="AF3843">
        <v>30</v>
      </c>
      <c r="AG3843">
        <v>0</v>
      </c>
      <c r="AN3843">
        <v>1</v>
      </c>
      <c r="AO3843">
        <v>1</v>
      </c>
      <c r="AR3843" s="178">
        <v>25239</v>
      </c>
      <c r="AS3843" t="s">
        <v>1921</v>
      </c>
      <c r="AT3843">
        <v>0</v>
      </c>
      <c r="AU3843">
        <v>0</v>
      </c>
      <c r="AV3843">
        <v>890480123</v>
      </c>
      <c r="AW3843" t="s">
        <v>1920</v>
      </c>
      <c r="AX3843">
        <v>5</v>
      </c>
      <c r="BC3843">
        <v>2</v>
      </c>
      <c r="BD3843">
        <v>7</v>
      </c>
      <c r="BE3843">
        <v>2</v>
      </c>
    </row>
    <row r="3844" spans="1:57" x14ac:dyDescent="0.25">
      <c r="A3844" s="179">
        <f t="shared" si="60"/>
        <v>0</v>
      </c>
      <c r="B3844" t="s">
        <v>1923</v>
      </c>
      <c r="C3844">
        <v>73110028</v>
      </c>
      <c r="D3844">
        <v>144105</v>
      </c>
      <c r="E3844">
        <v>4</v>
      </c>
      <c r="F3844">
        <v>550020852</v>
      </c>
      <c r="G3844" s="180">
        <v>43539</v>
      </c>
      <c r="H3844" s="180">
        <v>45260</v>
      </c>
      <c r="I3844">
        <v>0</v>
      </c>
      <c r="J3844">
        <v>1</v>
      </c>
      <c r="K3844">
        <v>4</v>
      </c>
      <c r="L3844">
        <v>30</v>
      </c>
      <c r="M3844">
        <v>2</v>
      </c>
      <c r="N3844" s="170">
        <v>22490513</v>
      </c>
      <c r="O3844" s="170">
        <v>24960000</v>
      </c>
      <c r="P3844" s="178">
        <v>28670</v>
      </c>
      <c r="Q3844" s="178">
        <v>1102</v>
      </c>
      <c r="R3844" s="178">
        <v>26347</v>
      </c>
      <c r="S3844">
        <v>0</v>
      </c>
      <c r="T3844">
        <v>0</v>
      </c>
      <c r="U3844">
        <v>0</v>
      </c>
      <c r="W3844">
        <v>0</v>
      </c>
      <c r="X3844">
        <v>0</v>
      </c>
      <c r="Y3844">
        <v>0</v>
      </c>
      <c r="AB3844" s="180">
        <v>44285</v>
      </c>
      <c r="AC3844">
        <v>1</v>
      </c>
      <c r="AD3844" t="s">
        <v>1922</v>
      </c>
      <c r="AE3844">
        <v>1</v>
      </c>
      <c r="AF3844">
        <v>30</v>
      </c>
      <c r="AG3844">
        <v>0</v>
      </c>
      <c r="AN3844">
        <v>1</v>
      </c>
      <c r="AO3844">
        <v>1</v>
      </c>
      <c r="AR3844" s="178">
        <v>52130</v>
      </c>
      <c r="AS3844" t="s">
        <v>1921</v>
      </c>
      <c r="AT3844">
        <v>0</v>
      </c>
      <c r="AU3844">
        <v>0</v>
      </c>
      <c r="AV3844">
        <v>890480123</v>
      </c>
      <c r="AW3844" t="s">
        <v>1920</v>
      </c>
      <c r="AX3844">
        <v>5</v>
      </c>
      <c r="BC3844">
        <v>2</v>
      </c>
      <c r="BD3844">
        <v>7</v>
      </c>
      <c r="BE3844">
        <v>2</v>
      </c>
    </row>
    <row r="3845" spans="1:57" x14ac:dyDescent="0.25">
      <c r="A3845" s="179">
        <f t="shared" si="60"/>
        <v>0</v>
      </c>
      <c r="B3845" t="s">
        <v>1923</v>
      </c>
      <c r="C3845">
        <v>73110028</v>
      </c>
      <c r="D3845">
        <v>144105</v>
      </c>
      <c r="E3845">
        <v>4</v>
      </c>
      <c r="F3845">
        <v>550020858</v>
      </c>
      <c r="G3845" s="180">
        <v>43541</v>
      </c>
      <c r="H3845" s="180">
        <v>45260</v>
      </c>
      <c r="I3845">
        <v>0</v>
      </c>
      <c r="J3845">
        <v>1</v>
      </c>
      <c r="K3845">
        <v>4</v>
      </c>
      <c r="L3845">
        <v>30</v>
      </c>
      <c r="M3845">
        <v>2</v>
      </c>
      <c r="N3845" s="170">
        <v>22490513</v>
      </c>
      <c r="O3845" s="170">
        <v>24960000</v>
      </c>
      <c r="P3845" s="178">
        <v>24638</v>
      </c>
      <c r="Q3845" s="178">
        <v>947</v>
      </c>
      <c r="R3845" s="178">
        <v>22627</v>
      </c>
      <c r="S3845">
        <v>0</v>
      </c>
      <c r="T3845">
        <v>0</v>
      </c>
      <c r="U3845">
        <v>0</v>
      </c>
      <c r="W3845">
        <v>0</v>
      </c>
      <c r="X3845">
        <v>0</v>
      </c>
      <c r="Y3845">
        <v>0</v>
      </c>
      <c r="AB3845" s="180">
        <v>44285</v>
      </c>
      <c r="AC3845">
        <v>1</v>
      </c>
      <c r="AD3845" t="s">
        <v>1922</v>
      </c>
      <c r="AE3845">
        <v>1</v>
      </c>
      <c r="AF3845">
        <v>30</v>
      </c>
      <c r="AG3845">
        <v>0</v>
      </c>
      <c r="AN3845">
        <v>1</v>
      </c>
      <c r="AO3845">
        <v>1</v>
      </c>
      <c r="AR3845" s="178">
        <v>44769</v>
      </c>
      <c r="AS3845" t="s">
        <v>1921</v>
      </c>
      <c r="AT3845">
        <v>0</v>
      </c>
      <c r="AU3845">
        <v>0</v>
      </c>
      <c r="AV3845">
        <v>890480123</v>
      </c>
      <c r="AW3845" t="s">
        <v>1920</v>
      </c>
      <c r="AX3845">
        <v>5</v>
      </c>
      <c r="BC3845">
        <v>2</v>
      </c>
      <c r="BD3845">
        <v>7</v>
      </c>
      <c r="BE3845">
        <v>2</v>
      </c>
    </row>
    <row r="3846" spans="1:57" x14ac:dyDescent="0.25">
      <c r="A3846" s="179">
        <f t="shared" si="60"/>
        <v>0</v>
      </c>
      <c r="B3846" t="s">
        <v>1923</v>
      </c>
      <c r="C3846">
        <v>73110028</v>
      </c>
      <c r="D3846">
        <v>144105</v>
      </c>
      <c r="E3846">
        <v>4</v>
      </c>
      <c r="F3846">
        <v>550020859</v>
      </c>
      <c r="G3846" s="180">
        <v>43541</v>
      </c>
      <c r="H3846" s="180">
        <v>45350</v>
      </c>
      <c r="I3846">
        <v>0</v>
      </c>
      <c r="J3846">
        <v>1</v>
      </c>
      <c r="K3846">
        <v>1</v>
      </c>
      <c r="L3846">
        <v>30</v>
      </c>
      <c r="M3846">
        <v>2</v>
      </c>
      <c r="N3846" s="170">
        <v>22490513</v>
      </c>
      <c r="O3846" s="170">
        <v>24960000</v>
      </c>
      <c r="P3846" s="178">
        <v>59481</v>
      </c>
      <c r="Q3846" s="178">
        <v>2287</v>
      </c>
      <c r="R3846" s="178">
        <v>58309</v>
      </c>
      <c r="S3846">
        <v>0</v>
      </c>
      <c r="T3846">
        <v>0</v>
      </c>
      <c r="U3846">
        <v>0</v>
      </c>
      <c r="W3846">
        <v>0</v>
      </c>
      <c r="X3846">
        <v>0</v>
      </c>
      <c r="Y3846">
        <v>0</v>
      </c>
      <c r="AB3846" s="180">
        <v>44285</v>
      </c>
      <c r="AC3846">
        <v>1</v>
      </c>
      <c r="AD3846" t="s">
        <v>1922</v>
      </c>
      <c r="AE3846">
        <v>1</v>
      </c>
      <c r="AF3846">
        <v>30</v>
      </c>
      <c r="AG3846">
        <v>0</v>
      </c>
      <c r="AN3846">
        <v>1</v>
      </c>
      <c r="AO3846">
        <v>1</v>
      </c>
      <c r="AR3846" s="178">
        <v>115369</v>
      </c>
      <c r="AS3846" t="s">
        <v>1921</v>
      </c>
      <c r="AT3846">
        <v>0</v>
      </c>
      <c r="AU3846">
        <v>0</v>
      </c>
      <c r="AV3846">
        <v>890480123</v>
      </c>
      <c r="AW3846" t="s">
        <v>1920</v>
      </c>
      <c r="AX3846">
        <v>5</v>
      </c>
      <c r="BC3846">
        <v>2</v>
      </c>
      <c r="BD3846">
        <v>7</v>
      </c>
      <c r="BE3846">
        <v>2</v>
      </c>
    </row>
    <row r="3847" spans="1:57" x14ac:dyDescent="0.25">
      <c r="A3847" s="179">
        <f t="shared" si="60"/>
        <v>0</v>
      </c>
      <c r="B3847" t="s">
        <v>1923</v>
      </c>
      <c r="C3847">
        <v>73110028</v>
      </c>
      <c r="D3847">
        <v>144105</v>
      </c>
      <c r="E3847">
        <v>4</v>
      </c>
      <c r="F3847">
        <v>550020938</v>
      </c>
      <c r="G3847" s="180">
        <v>43553</v>
      </c>
      <c r="H3847" s="180">
        <v>45260</v>
      </c>
      <c r="I3847">
        <v>0</v>
      </c>
      <c r="J3847">
        <v>1</v>
      </c>
      <c r="K3847">
        <v>4</v>
      </c>
      <c r="L3847">
        <v>30</v>
      </c>
      <c r="M3847">
        <v>2</v>
      </c>
      <c r="N3847" s="170">
        <v>22490513</v>
      </c>
      <c r="O3847" s="170">
        <v>24960000</v>
      </c>
      <c r="P3847" s="178">
        <v>23494</v>
      </c>
      <c r="Q3847" s="178">
        <v>903</v>
      </c>
      <c r="R3847" s="178">
        <v>21591</v>
      </c>
      <c r="S3847">
        <v>0</v>
      </c>
      <c r="T3847">
        <v>0</v>
      </c>
      <c r="U3847">
        <v>0</v>
      </c>
      <c r="W3847">
        <v>0</v>
      </c>
      <c r="X3847">
        <v>0</v>
      </c>
      <c r="Y3847">
        <v>0</v>
      </c>
      <c r="AB3847" s="180">
        <v>44285</v>
      </c>
      <c r="AC3847">
        <v>1</v>
      </c>
      <c r="AD3847" t="s">
        <v>1922</v>
      </c>
      <c r="AE3847">
        <v>1</v>
      </c>
      <c r="AF3847">
        <v>30</v>
      </c>
      <c r="AG3847">
        <v>0</v>
      </c>
      <c r="AN3847">
        <v>1</v>
      </c>
      <c r="AO3847">
        <v>1</v>
      </c>
      <c r="AR3847" s="178">
        <v>42719</v>
      </c>
      <c r="AS3847" t="s">
        <v>1921</v>
      </c>
      <c r="AT3847">
        <v>0</v>
      </c>
      <c r="AU3847">
        <v>0</v>
      </c>
      <c r="AV3847">
        <v>890480123</v>
      </c>
      <c r="AW3847" t="s">
        <v>1920</v>
      </c>
      <c r="AX3847">
        <v>5</v>
      </c>
      <c r="BC3847">
        <v>2</v>
      </c>
      <c r="BD3847">
        <v>7</v>
      </c>
      <c r="BE3847">
        <v>2</v>
      </c>
    </row>
    <row r="3848" spans="1:57" x14ac:dyDescent="0.25">
      <c r="A3848" s="179">
        <f t="shared" si="60"/>
        <v>0</v>
      </c>
      <c r="B3848" t="s">
        <v>1923</v>
      </c>
      <c r="C3848">
        <v>73110028</v>
      </c>
      <c r="D3848">
        <v>144105</v>
      </c>
      <c r="E3848">
        <v>4</v>
      </c>
      <c r="F3848">
        <v>550020947</v>
      </c>
      <c r="G3848" s="180">
        <v>43555</v>
      </c>
      <c r="H3848" s="180">
        <v>45260</v>
      </c>
      <c r="I3848">
        <v>0</v>
      </c>
      <c r="J3848">
        <v>1</v>
      </c>
      <c r="K3848">
        <v>4</v>
      </c>
      <c r="L3848">
        <v>30</v>
      </c>
      <c r="M3848">
        <v>2</v>
      </c>
      <c r="N3848" s="170">
        <v>22490513</v>
      </c>
      <c r="O3848" s="170">
        <v>24960000</v>
      </c>
      <c r="P3848" s="178">
        <v>15055</v>
      </c>
      <c r="Q3848" s="178">
        <v>579</v>
      </c>
      <c r="R3848" s="178">
        <v>13834</v>
      </c>
      <c r="S3848">
        <v>0</v>
      </c>
      <c r="T3848">
        <v>0</v>
      </c>
      <c r="U3848">
        <v>0</v>
      </c>
      <c r="W3848">
        <v>0</v>
      </c>
      <c r="X3848">
        <v>0</v>
      </c>
      <c r="Y3848">
        <v>0</v>
      </c>
      <c r="AB3848" s="180">
        <v>44285</v>
      </c>
      <c r="AC3848">
        <v>1</v>
      </c>
      <c r="AD3848" t="s">
        <v>1922</v>
      </c>
      <c r="AE3848">
        <v>1</v>
      </c>
      <c r="AF3848">
        <v>30</v>
      </c>
      <c r="AG3848">
        <v>0</v>
      </c>
      <c r="AN3848">
        <v>1</v>
      </c>
      <c r="AO3848">
        <v>1</v>
      </c>
      <c r="AR3848" s="178">
        <v>27372</v>
      </c>
      <c r="AS3848" t="s">
        <v>1921</v>
      </c>
      <c r="AT3848">
        <v>0</v>
      </c>
      <c r="AU3848">
        <v>0</v>
      </c>
      <c r="AV3848">
        <v>890480123</v>
      </c>
      <c r="AW3848" t="s">
        <v>1920</v>
      </c>
      <c r="AX3848">
        <v>5</v>
      </c>
      <c r="BC3848">
        <v>2</v>
      </c>
      <c r="BD3848">
        <v>7</v>
      </c>
      <c r="BE3848">
        <v>2</v>
      </c>
    </row>
    <row r="3849" spans="1:57" x14ac:dyDescent="0.25">
      <c r="A3849" s="179">
        <f t="shared" si="60"/>
        <v>0</v>
      </c>
      <c r="B3849" t="s">
        <v>1923</v>
      </c>
      <c r="C3849">
        <v>73110028</v>
      </c>
      <c r="D3849">
        <v>144105</v>
      </c>
      <c r="E3849">
        <v>4</v>
      </c>
      <c r="F3849">
        <v>550020957</v>
      </c>
      <c r="G3849" s="180">
        <v>43557</v>
      </c>
      <c r="H3849" s="180">
        <v>45260</v>
      </c>
      <c r="I3849">
        <v>0</v>
      </c>
      <c r="J3849">
        <v>1</v>
      </c>
      <c r="K3849">
        <v>4</v>
      </c>
      <c r="L3849">
        <v>30</v>
      </c>
      <c r="M3849">
        <v>2</v>
      </c>
      <c r="N3849" s="170">
        <v>22490513</v>
      </c>
      <c r="O3849" s="170">
        <v>24960000</v>
      </c>
      <c r="P3849" s="178">
        <v>33573</v>
      </c>
      <c r="Q3849" s="178">
        <v>1291</v>
      </c>
      <c r="R3849" s="178">
        <v>30850</v>
      </c>
      <c r="S3849">
        <v>0</v>
      </c>
      <c r="T3849">
        <v>0</v>
      </c>
      <c r="U3849">
        <v>0</v>
      </c>
      <c r="W3849">
        <v>0</v>
      </c>
      <c r="X3849">
        <v>0</v>
      </c>
      <c r="Y3849">
        <v>0</v>
      </c>
      <c r="AB3849" s="180">
        <v>44285</v>
      </c>
      <c r="AC3849">
        <v>1</v>
      </c>
      <c r="AD3849" t="s">
        <v>1922</v>
      </c>
      <c r="AE3849">
        <v>1</v>
      </c>
      <c r="AF3849">
        <v>30</v>
      </c>
      <c r="AG3849">
        <v>0</v>
      </c>
      <c r="AN3849">
        <v>1</v>
      </c>
      <c r="AO3849">
        <v>1</v>
      </c>
      <c r="AR3849" s="178">
        <v>61039</v>
      </c>
      <c r="AS3849" t="s">
        <v>1921</v>
      </c>
      <c r="AT3849">
        <v>0</v>
      </c>
      <c r="AU3849">
        <v>0</v>
      </c>
      <c r="AV3849">
        <v>890480123</v>
      </c>
      <c r="AW3849" t="s">
        <v>1920</v>
      </c>
      <c r="AX3849">
        <v>5</v>
      </c>
      <c r="BC3849">
        <v>2</v>
      </c>
      <c r="BD3849">
        <v>7</v>
      </c>
      <c r="BE3849">
        <v>2</v>
      </c>
    </row>
    <row r="3850" spans="1:57" x14ac:dyDescent="0.25">
      <c r="A3850" s="179">
        <f t="shared" si="60"/>
        <v>0</v>
      </c>
      <c r="B3850" t="s">
        <v>1923</v>
      </c>
      <c r="C3850">
        <v>73110028</v>
      </c>
      <c r="D3850">
        <v>144105</v>
      </c>
      <c r="E3850">
        <v>4</v>
      </c>
      <c r="F3850">
        <v>550021048</v>
      </c>
      <c r="G3850" s="180">
        <v>43568</v>
      </c>
      <c r="H3850" s="180">
        <v>45260</v>
      </c>
      <c r="I3850">
        <v>0</v>
      </c>
      <c r="J3850">
        <v>1</v>
      </c>
      <c r="K3850">
        <v>4</v>
      </c>
      <c r="L3850">
        <v>30</v>
      </c>
      <c r="M3850">
        <v>2</v>
      </c>
      <c r="N3850" s="170">
        <v>22490513</v>
      </c>
      <c r="O3850" s="170">
        <v>24960000</v>
      </c>
      <c r="P3850" s="178">
        <v>23494</v>
      </c>
      <c r="Q3850" s="178">
        <v>903</v>
      </c>
      <c r="R3850" s="178">
        <v>21591</v>
      </c>
      <c r="S3850">
        <v>0</v>
      </c>
      <c r="T3850">
        <v>0</v>
      </c>
      <c r="U3850">
        <v>0</v>
      </c>
      <c r="W3850">
        <v>0</v>
      </c>
      <c r="X3850">
        <v>0</v>
      </c>
      <c r="Y3850">
        <v>0</v>
      </c>
      <c r="AB3850" s="180">
        <v>44285</v>
      </c>
      <c r="AC3850">
        <v>1</v>
      </c>
      <c r="AD3850" t="s">
        <v>1922</v>
      </c>
      <c r="AE3850">
        <v>1</v>
      </c>
      <c r="AF3850">
        <v>30</v>
      </c>
      <c r="AG3850">
        <v>0</v>
      </c>
      <c r="AN3850">
        <v>1</v>
      </c>
      <c r="AO3850">
        <v>1</v>
      </c>
      <c r="AR3850" s="178">
        <v>42719</v>
      </c>
      <c r="AS3850" t="s">
        <v>1921</v>
      </c>
      <c r="AT3850">
        <v>0</v>
      </c>
      <c r="AU3850">
        <v>0</v>
      </c>
      <c r="AV3850">
        <v>890480123</v>
      </c>
      <c r="AW3850" t="s">
        <v>1920</v>
      </c>
      <c r="AX3850">
        <v>5</v>
      </c>
      <c r="BC3850">
        <v>2</v>
      </c>
      <c r="BD3850">
        <v>7</v>
      </c>
      <c r="BE3850">
        <v>2</v>
      </c>
    </row>
    <row r="3851" spans="1:57" x14ac:dyDescent="0.25">
      <c r="A3851" s="179">
        <f t="shared" si="60"/>
        <v>0</v>
      </c>
      <c r="B3851" t="s">
        <v>1923</v>
      </c>
      <c r="C3851">
        <v>73110028</v>
      </c>
      <c r="D3851">
        <v>144105</v>
      </c>
      <c r="E3851">
        <v>4</v>
      </c>
      <c r="F3851">
        <v>550021107</v>
      </c>
      <c r="G3851" s="180">
        <v>43578</v>
      </c>
      <c r="H3851" s="180">
        <v>45260</v>
      </c>
      <c r="I3851">
        <v>0</v>
      </c>
      <c r="J3851">
        <v>1</v>
      </c>
      <c r="K3851">
        <v>4</v>
      </c>
      <c r="L3851">
        <v>30</v>
      </c>
      <c r="M3851">
        <v>2</v>
      </c>
      <c r="N3851" s="170">
        <v>22490513</v>
      </c>
      <c r="O3851" s="170">
        <v>24960000</v>
      </c>
      <c r="P3851" s="178">
        <v>19391</v>
      </c>
      <c r="Q3851" s="178">
        <v>745</v>
      </c>
      <c r="R3851" s="178">
        <v>17808</v>
      </c>
      <c r="S3851">
        <v>0</v>
      </c>
      <c r="T3851">
        <v>0</v>
      </c>
      <c r="U3851">
        <v>0</v>
      </c>
      <c r="W3851">
        <v>0</v>
      </c>
      <c r="X3851">
        <v>0</v>
      </c>
      <c r="Y3851">
        <v>0</v>
      </c>
      <c r="AB3851" s="180">
        <v>44285</v>
      </c>
      <c r="AC3851">
        <v>1</v>
      </c>
      <c r="AD3851" t="s">
        <v>1922</v>
      </c>
      <c r="AE3851">
        <v>1</v>
      </c>
      <c r="AF3851">
        <v>30</v>
      </c>
      <c r="AG3851">
        <v>0</v>
      </c>
      <c r="AN3851">
        <v>1</v>
      </c>
      <c r="AO3851">
        <v>1</v>
      </c>
      <c r="AR3851" s="178">
        <v>35234</v>
      </c>
      <c r="AS3851" t="s">
        <v>1921</v>
      </c>
      <c r="AT3851">
        <v>0</v>
      </c>
      <c r="AU3851">
        <v>0</v>
      </c>
      <c r="AV3851">
        <v>890480123</v>
      </c>
      <c r="AW3851" t="s">
        <v>1920</v>
      </c>
      <c r="AX3851">
        <v>5</v>
      </c>
      <c r="BC3851">
        <v>2</v>
      </c>
      <c r="BD3851">
        <v>7</v>
      </c>
      <c r="BE3851">
        <v>2</v>
      </c>
    </row>
    <row r="3852" spans="1:57" x14ac:dyDescent="0.25">
      <c r="A3852" s="179">
        <f t="shared" si="60"/>
        <v>0</v>
      </c>
      <c r="B3852" t="s">
        <v>1923</v>
      </c>
      <c r="C3852">
        <v>73110028</v>
      </c>
      <c r="D3852">
        <v>144105</v>
      </c>
      <c r="E3852">
        <v>4</v>
      </c>
      <c r="F3852">
        <v>550021165</v>
      </c>
      <c r="G3852" s="180">
        <v>43586</v>
      </c>
      <c r="H3852" s="180">
        <v>45350</v>
      </c>
      <c r="I3852">
        <v>0</v>
      </c>
      <c r="J3852">
        <v>1</v>
      </c>
      <c r="K3852">
        <v>1</v>
      </c>
      <c r="L3852">
        <v>30</v>
      </c>
      <c r="M3852">
        <v>2</v>
      </c>
      <c r="N3852" s="170">
        <v>22490513</v>
      </c>
      <c r="O3852" s="170">
        <v>24960000</v>
      </c>
      <c r="P3852" s="178">
        <v>71854</v>
      </c>
      <c r="Q3852" s="178">
        <v>2762</v>
      </c>
      <c r="R3852" s="178">
        <v>70439</v>
      </c>
      <c r="S3852">
        <v>0</v>
      </c>
      <c r="T3852">
        <v>0</v>
      </c>
      <c r="U3852">
        <v>0</v>
      </c>
      <c r="W3852">
        <v>0</v>
      </c>
      <c r="X3852">
        <v>0</v>
      </c>
      <c r="Y3852">
        <v>0</v>
      </c>
      <c r="AB3852" s="180">
        <v>44285</v>
      </c>
      <c r="AC3852">
        <v>1</v>
      </c>
      <c r="AD3852" t="s">
        <v>1922</v>
      </c>
      <c r="AE3852">
        <v>1</v>
      </c>
      <c r="AF3852">
        <v>30</v>
      </c>
      <c r="AG3852">
        <v>0</v>
      </c>
      <c r="AN3852">
        <v>1</v>
      </c>
      <c r="AO3852">
        <v>1</v>
      </c>
      <c r="AR3852" s="178">
        <v>139369</v>
      </c>
      <c r="AS3852" t="s">
        <v>1921</v>
      </c>
      <c r="AT3852">
        <v>0</v>
      </c>
      <c r="AU3852">
        <v>0</v>
      </c>
      <c r="AV3852">
        <v>890480123</v>
      </c>
      <c r="AW3852" t="s">
        <v>1920</v>
      </c>
      <c r="AX3852">
        <v>5</v>
      </c>
      <c r="BC3852">
        <v>2</v>
      </c>
      <c r="BD3852">
        <v>7</v>
      </c>
      <c r="BE3852">
        <v>2</v>
      </c>
    </row>
    <row r="3853" spans="1:57" x14ac:dyDescent="0.25">
      <c r="A3853" s="179">
        <f t="shared" si="60"/>
        <v>0</v>
      </c>
      <c r="B3853" t="s">
        <v>1923</v>
      </c>
      <c r="C3853">
        <v>73110028</v>
      </c>
      <c r="D3853">
        <v>144105</v>
      </c>
      <c r="E3853">
        <v>4</v>
      </c>
      <c r="F3853">
        <v>550021189</v>
      </c>
      <c r="G3853" s="180">
        <v>43589</v>
      </c>
      <c r="H3853" s="180">
        <v>45260</v>
      </c>
      <c r="I3853">
        <v>0</v>
      </c>
      <c r="J3853">
        <v>1</v>
      </c>
      <c r="K3853">
        <v>4</v>
      </c>
      <c r="L3853">
        <v>30</v>
      </c>
      <c r="M3853">
        <v>2</v>
      </c>
      <c r="N3853" s="170">
        <v>22490513</v>
      </c>
      <c r="O3853" s="170">
        <v>24960000</v>
      </c>
      <c r="P3853" s="178">
        <v>24899</v>
      </c>
      <c r="Q3853" s="178">
        <v>957</v>
      </c>
      <c r="R3853" s="178">
        <v>22882</v>
      </c>
      <c r="S3853">
        <v>0</v>
      </c>
      <c r="T3853">
        <v>0</v>
      </c>
      <c r="U3853">
        <v>0</v>
      </c>
      <c r="W3853">
        <v>0</v>
      </c>
      <c r="X3853">
        <v>0</v>
      </c>
      <c r="Y3853">
        <v>0</v>
      </c>
      <c r="AB3853" s="180">
        <v>44285</v>
      </c>
      <c r="AC3853">
        <v>1</v>
      </c>
      <c r="AD3853" t="s">
        <v>1922</v>
      </c>
      <c r="AE3853">
        <v>1</v>
      </c>
      <c r="AF3853">
        <v>30</v>
      </c>
      <c r="AG3853">
        <v>0</v>
      </c>
      <c r="AN3853">
        <v>1</v>
      </c>
      <c r="AO3853">
        <v>1</v>
      </c>
      <c r="AR3853" s="178">
        <v>45274</v>
      </c>
      <c r="AS3853" t="s">
        <v>1921</v>
      </c>
      <c r="AT3853">
        <v>0</v>
      </c>
      <c r="AU3853">
        <v>0</v>
      </c>
      <c r="AV3853">
        <v>890480123</v>
      </c>
      <c r="AW3853" t="s">
        <v>1920</v>
      </c>
      <c r="AX3853">
        <v>5</v>
      </c>
      <c r="BC3853">
        <v>2</v>
      </c>
      <c r="BD3853">
        <v>7</v>
      </c>
      <c r="BE3853">
        <v>2</v>
      </c>
    </row>
    <row r="3854" spans="1:57" x14ac:dyDescent="0.25">
      <c r="A3854" s="179">
        <f t="shared" si="60"/>
        <v>0</v>
      </c>
      <c r="B3854" t="s">
        <v>1923</v>
      </c>
      <c r="C3854">
        <v>73110028</v>
      </c>
      <c r="D3854">
        <v>144105</v>
      </c>
      <c r="E3854">
        <v>4</v>
      </c>
      <c r="F3854">
        <v>550021566</v>
      </c>
      <c r="G3854" s="180">
        <v>43619</v>
      </c>
      <c r="H3854" s="180">
        <v>45350</v>
      </c>
      <c r="I3854">
        <v>0</v>
      </c>
      <c r="J3854">
        <v>1</v>
      </c>
      <c r="K3854">
        <v>0</v>
      </c>
      <c r="L3854">
        <v>30</v>
      </c>
      <c r="M3854">
        <v>2</v>
      </c>
      <c r="N3854" s="170">
        <v>22490513</v>
      </c>
      <c r="O3854" s="170">
        <v>24960000</v>
      </c>
      <c r="P3854" s="178">
        <v>52190</v>
      </c>
      <c r="Q3854" s="178">
        <v>2006</v>
      </c>
      <c r="R3854" s="178">
        <v>52190</v>
      </c>
      <c r="S3854">
        <v>1979</v>
      </c>
      <c r="T3854">
        <v>0</v>
      </c>
      <c r="U3854">
        <v>0</v>
      </c>
      <c r="W3854">
        <v>0</v>
      </c>
      <c r="X3854">
        <v>0</v>
      </c>
      <c r="Y3854">
        <v>0</v>
      </c>
      <c r="AB3854" s="180">
        <v>44255</v>
      </c>
      <c r="AC3854">
        <v>1</v>
      </c>
      <c r="AD3854" t="s">
        <v>1922</v>
      </c>
      <c r="AE3854">
        <v>1</v>
      </c>
      <c r="AF3854">
        <v>30</v>
      </c>
      <c r="AG3854">
        <v>0</v>
      </c>
      <c r="AN3854">
        <v>1</v>
      </c>
      <c r="AO3854">
        <v>1</v>
      </c>
      <c r="AR3854" s="178">
        <v>103262</v>
      </c>
      <c r="AS3854" t="s">
        <v>1921</v>
      </c>
      <c r="AT3854">
        <v>0</v>
      </c>
      <c r="AU3854">
        <v>0</v>
      </c>
      <c r="AV3854">
        <v>890480123</v>
      </c>
      <c r="AW3854" t="s">
        <v>1920</v>
      </c>
      <c r="AX3854">
        <v>5</v>
      </c>
      <c r="BC3854">
        <v>2</v>
      </c>
      <c r="BD3854">
        <v>7</v>
      </c>
      <c r="BE3854">
        <v>2</v>
      </c>
    </row>
    <row r="3855" spans="1:57" x14ac:dyDescent="0.25">
      <c r="A3855" s="179">
        <f t="shared" si="60"/>
        <v>0</v>
      </c>
      <c r="B3855" t="s">
        <v>1923</v>
      </c>
      <c r="C3855">
        <v>73110028</v>
      </c>
      <c r="D3855">
        <v>144105</v>
      </c>
      <c r="E3855">
        <v>4</v>
      </c>
      <c r="F3855">
        <v>550021567</v>
      </c>
      <c r="G3855" s="180">
        <v>43619</v>
      </c>
      <c r="H3855" s="180">
        <v>45260</v>
      </c>
      <c r="I3855">
        <v>0</v>
      </c>
      <c r="J3855">
        <v>1</v>
      </c>
      <c r="K3855">
        <v>4</v>
      </c>
      <c r="L3855">
        <v>30</v>
      </c>
      <c r="M3855">
        <v>2</v>
      </c>
      <c r="N3855" s="170">
        <v>22490513</v>
      </c>
      <c r="O3855" s="170">
        <v>24960000</v>
      </c>
      <c r="P3855" s="178">
        <v>20203</v>
      </c>
      <c r="Q3855" s="178">
        <v>777</v>
      </c>
      <c r="R3855" s="178">
        <v>18565</v>
      </c>
      <c r="S3855">
        <v>0</v>
      </c>
      <c r="T3855">
        <v>0</v>
      </c>
      <c r="U3855">
        <v>0</v>
      </c>
      <c r="W3855">
        <v>0</v>
      </c>
      <c r="X3855">
        <v>0</v>
      </c>
      <c r="Y3855">
        <v>0</v>
      </c>
      <c r="AB3855" s="180">
        <v>44285</v>
      </c>
      <c r="AC3855">
        <v>1</v>
      </c>
      <c r="AD3855" t="s">
        <v>1922</v>
      </c>
      <c r="AE3855">
        <v>1</v>
      </c>
      <c r="AF3855">
        <v>30</v>
      </c>
      <c r="AG3855">
        <v>0</v>
      </c>
      <c r="AN3855">
        <v>1</v>
      </c>
      <c r="AO3855">
        <v>1</v>
      </c>
      <c r="AR3855" s="178">
        <v>36732</v>
      </c>
      <c r="AS3855" t="s">
        <v>1921</v>
      </c>
      <c r="AT3855">
        <v>0</v>
      </c>
      <c r="AU3855">
        <v>0</v>
      </c>
      <c r="AV3855">
        <v>890480123</v>
      </c>
      <c r="AW3855" t="s">
        <v>1920</v>
      </c>
      <c r="AX3855">
        <v>5</v>
      </c>
      <c r="BC3855">
        <v>2</v>
      </c>
      <c r="BD3855">
        <v>7</v>
      </c>
      <c r="BE3855">
        <v>2</v>
      </c>
    </row>
    <row r="3856" spans="1:57" x14ac:dyDescent="0.25">
      <c r="A3856" s="179">
        <f t="shared" si="60"/>
        <v>0</v>
      </c>
      <c r="B3856" t="s">
        <v>1923</v>
      </c>
      <c r="C3856">
        <v>73110028</v>
      </c>
      <c r="D3856">
        <v>144105</v>
      </c>
      <c r="E3856">
        <v>4</v>
      </c>
      <c r="F3856">
        <v>550021637</v>
      </c>
      <c r="G3856" s="180">
        <v>43631</v>
      </c>
      <c r="H3856" s="180">
        <v>45260</v>
      </c>
      <c r="I3856">
        <v>0</v>
      </c>
      <c r="J3856">
        <v>1</v>
      </c>
      <c r="K3856">
        <v>4</v>
      </c>
      <c r="L3856">
        <v>30</v>
      </c>
      <c r="M3856">
        <v>2</v>
      </c>
      <c r="N3856" s="170">
        <v>22490513</v>
      </c>
      <c r="O3856" s="170">
        <v>24960000</v>
      </c>
      <c r="P3856" s="178">
        <v>34374</v>
      </c>
      <c r="Q3856" s="178">
        <v>1321</v>
      </c>
      <c r="R3856" s="178">
        <v>31583</v>
      </c>
      <c r="S3856">
        <v>0</v>
      </c>
      <c r="T3856">
        <v>0</v>
      </c>
      <c r="U3856">
        <v>0</v>
      </c>
      <c r="W3856">
        <v>0</v>
      </c>
      <c r="X3856">
        <v>0</v>
      </c>
      <c r="Y3856">
        <v>0</v>
      </c>
      <c r="AB3856" s="180">
        <v>44285</v>
      </c>
      <c r="AC3856">
        <v>1</v>
      </c>
      <c r="AD3856" t="s">
        <v>1922</v>
      </c>
      <c r="AE3856">
        <v>1</v>
      </c>
      <c r="AF3856">
        <v>30</v>
      </c>
      <c r="AG3856">
        <v>0</v>
      </c>
      <c r="AN3856">
        <v>1</v>
      </c>
      <c r="AO3856">
        <v>1</v>
      </c>
      <c r="AR3856" s="178">
        <v>62489</v>
      </c>
      <c r="AS3856" t="s">
        <v>1921</v>
      </c>
      <c r="AT3856">
        <v>0</v>
      </c>
      <c r="AU3856">
        <v>0</v>
      </c>
      <c r="AV3856">
        <v>890480123</v>
      </c>
      <c r="AW3856" t="s">
        <v>1920</v>
      </c>
      <c r="AX3856">
        <v>5</v>
      </c>
      <c r="BC3856">
        <v>2</v>
      </c>
      <c r="BD3856">
        <v>7</v>
      </c>
      <c r="BE3856">
        <v>2</v>
      </c>
    </row>
    <row r="3857" spans="1:57" x14ac:dyDescent="0.25">
      <c r="A3857" s="179">
        <f t="shared" si="60"/>
        <v>0</v>
      </c>
      <c r="B3857" t="s">
        <v>1923</v>
      </c>
      <c r="C3857">
        <v>73110028</v>
      </c>
      <c r="D3857">
        <v>144105</v>
      </c>
      <c r="E3857">
        <v>4</v>
      </c>
      <c r="F3857">
        <v>550021698</v>
      </c>
      <c r="G3857" s="180">
        <v>43646</v>
      </c>
      <c r="H3857" s="180">
        <v>45260</v>
      </c>
      <c r="I3857">
        <v>0</v>
      </c>
      <c r="J3857">
        <v>1</v>
      </c>
      <c r="K3857">
        <v>4</v>
      </c>
      <c r="L3857">
        <v>30</v>
      </c>
      <c r="M3857">
        <v>2</v>
      </c>
      <c r="N3857" s="170">
        <v>22490513</v>
      </c>
      <c r="O3857" s="170">
        <v>24960000</v>
      </c>
      <c r="P3857" s="178">
        <v>27737</v>
      </c>
      <c r="Q3857" s="178">
        <v>1066</v>
      </c>
      <c r="R3857" s="178">
        <v>25481</v>
      </c>
      <c r="S3857">
        <v>0</v>
      </c>
      <c r="T3857">
        <v>0</v>
      </c>
      <c r="U3857">
        <v>0</v>
      </c>
      <c r="W3857">
        <v>0</v>
      </c>
      <c r="X3857">
        <v>0</v>
      </c>
      <c r="Y3857">
        <v>0</v>
      </c>
      <c r="AB3857" s="180">
        <v>44285</v>
      </c>
      <c r="AC3857">
        <v>1</v>
      </c>
      <c r="AD3857" t="s">
        <v>1922</v>
      </c>
      <c r="AE3857">
        <v>1</v>
      </c>
      <c r="AF3857">
        <v>30</v>
      </c>
      <c r="AG3857">
        <v>0</v>
      </c>
      <c r="AN3857">
        <v>1</v>
      </c>
      <c r="AO3857">
        <v>1</v>
      </c>
      <c r="AR3857" s="178">
        <v>50416</v>
      </c>
      <c r="AS3857" t="s">
        <v>1921</v>
      </c>
      <c r="AT3857">
        <v>0</v>
      </c>
      <c r="AU3857">
        <v>0</v>
      </c>
      <c r="AV3857">
        <v>890480123</v>
      </c>
      <c r="AW3857" t="s">
        <v>1920</v>
      </c>
      <c r="AX3857">
        <v>5</v>
      </c>
      <c r="BC3857">
        <v>2</v>
      </c>
      <c r="BD3857">
        <v>7</v>
      </c>
      <c r="BE3857">
        <v>2</v>
      </c>
    </row>
    <row r="3858" spans="1:57" x14ac:dyDescent="0.25">
      <c r="A3858" s="179">
        <f t="shared" si="60"/>
        <v>0</v>
      </c>
      <c r="B3858" t="s">
        <v>1923</v>
      </c>
      <c r="C3858">
        <v>73110028</v>
      </c>
      <c r="D3858">
        <v>144105</v>
      </c>
      <c r="E3858">
        <v>4</v>
      </c>
      <c r="F3858">
        <v>550021928</v>
      </c>
      <c r="G3858" s="180">
        <v>43667</v>
      </c>
      <c r="H3858" s="180">
        <v>45260</v>
      </c>
      <c r="I3858">
        <v>0</v>
      </c>
      <c r="J3858">
        <v>1</v>
      </c>
      <c r="K3858">
        <v>4</v>
      </c>
      <c r="L3858">
        <v>30</v>
      </c>
      <c r="M3858">
        <v>2</v>
      </c>
      <c r="N3858" s="170">
        <v>22490513</v>
      </c>
      <c r="O3858" s="170">
        <v>24960000</v>
      </c>
      <c r="P3858" s="178">
        <v>35808</v>
      </c>
      <c r="Q3858" s="178">
        <v>1377</v>
      </c>
      <c r="R3858" s="178">
        <v>32902</v>
      </c>
      <c r="S3858">
        <v>0</v>
      </c>
      <c r="T3858">
        <v>0</v>
      </c>
      <c r="U3858">
        <v>0</v>
      </c>
      <c r="W3858">
        <v>0</v>
      </c>
      <c r="X3858">
        <v>0</v>
      </c>
      <c r="Y3858">
        <v>0</v>
      </c>
      <c r="AB3858" s="180">
        <v>44285</v>
      </c>
      <c r="AC3858">
        <v>1</v>
      </c>
      <c r="AD3858" t="s">
        <v>1922</v>
      </c>
      <c r="AE3858">
        <v>1</v>
      </c>
      <c r="AF3858">
        <v>30</v>
      </c>
      <c r="AG3858">
        <v>0</v>
      </c>
      <c r="AN3858">
        <v>1</v>
      </c>
      <c r="AO3858">
        <v>1</v>
      </c>
      <c r="AR3858" s="178">
        <v>65099</v>
      </c>
      <c r="AS3858" t="s">
        <v>1921</v>
      </c>
      <c r="AT3858">
        <v>0</v>
      </c>
      <c r="AU3858">
        <v>0</v>
      </c>
      <c r="AV3858">
        <v>890480123</v>
      </c>
      <c r="AW3858" t="s">
        <v>1920</v>
      </c>
      <c r="AX3858">
        <v>5</v>
      </c>
      <c r="BC3858">
        <v>2</v>
      </c>
      <c r="BD3858">
        <v>7</v>
      </c>
      <c r="BE3858">
        <v>2</v>
      </c>
    </row>
    <row r="3859" spans="1:57" x14ac:dyDescent="0.25">
      <c r="A3859" s="179">
        <f t="shared" si="60"/>
        <v>0</v>
      </c>
      <c r="B3859" t="s">
        <v>1923</v>
      </c>
      <c r="C3859">
        <v>73110028</v>
      </c>
      <c r="D3859">
        <v>144105</v>
      </c>
      <c r="E3859">
        <v>4</v>
      </c>
      <c r="F3859">
        <v>550021929</v>
      </c>
      <c r="G3859" s="180">
        <v>43667</v>
      </c>
      <c r="H3859" s="180">
        <v>45260</v>
      </c>
      <c r="I3859">
        <v>0</v>
      </c>
      <c r="J3859">
        <v>1</v>
      </c>
      <c r="K3859">
        <v>4</v>
      </c>
      <c r="L3859">
        <v>30</v>
      </c>
      <c r="M3859">
        <v>2</v>
      </c>
      <c r="N3859" s="170">
        <v>22490513</v>
      </c>
      <c r="O3859" s="170">
        <v>24960000</v>
      </c>
      <c r="P3859" s="178">
        <v>27117</v>
      </c>
      <c r="Q3859" s="178">
        <v>1043</v>
      </c>
      <c r="R3859" s="178">
        <v>24917</v>
      </c>
      <c r="S3859">
        <v>0</v>
      </c>
      <c r="T3859">
        <v>0</v>
      </c>
      <c r="U3859">
        <v>0</v>
      </c>
      <c r="W3859">
        <v>0</v>
      </c>
      <c r="X3859">
        <v>0</v>
      </c>
      <c r="Y3859">
        <v>0</v>
      </c>
      <c r="AB3859" s="180">
        <v>44285</v>
      </c>
      <c r="AC3859">
        <v>1</v>
      </c>
      <c r="AD3859" t="s">
        <v>1922</v>
      </c>
      <c r="AE3859">
        <v>1</v>
      </c>
      <c r="AF3859">
        <v>30</v>
      </c>
      <c r="AG3859">
        <v>0</v>
      </c>
      <c r="AN3859">
        <v>1</v>
      </c>
      <c r="AO3859">
        <v>1</v>
      </c>
      <c r="AR3859" s="178">
        <v>49300</v>
      </c>
      <c r="AS3859" t="s">
        <v>1921</v>
      </c>
      <c r="AT3859">
        <v>0</v>
      </c>
      <c r="AU3859">
        <v>0</v>
      </c>
      <c r="AV3859">
        <v>890480123</v>
      </c>
      <c r="AW3859" t="s">
        <v>1920</v>
      </c>
      <c r="AX3859">
        <v>5</v>
      </c>
      <c r="BC3859">
        <v>2</v>
      </c>
      <c r="BD3859">
        <v>7</v>
      </c>
      <c r="BE3859">
        <v>2</v>
      </c>
    </row>
    <row r="3860" spans="1:57" x14ac:dyDescent="0.25">
      <c r="A3860" s="179">
        <f t="shared" si="60"/>
        <v>0</v>
      </c>
      <c r="B3860" t="s">
        <v>1923</v>
      </c>
      <c r="C3860">
        <v>73110028</v>
      </c>
      <c r="D3860">
        <v>144105</v>
      </c>
      <c r="E3860">
        <v>4</v>
      </c>
      <c r="F3860">
        <v>550021940</v>
      </c>
      <c r="G3860" s="180">
        <v>43669</v>
      </c>
      <c r="H3860" s="180">
        <v>45260</v>
      </c>
      <c r="I3860">
        <v>0</v>
      </c>
      <c r="J3860">
        <v>1</v>
      </c>
      <c r="K3860">
        <v>4</v>
      </c>
      <c r="L3860">
        <v>30</v>
      </c>
      <c r="M3860">
        <v>2</v>
      </c>
      <c r="N3860" s="170">
        <v>22490513</v>
      </c>
      <c r="O3860" s="170">
        <v>24960000</v>
      </c>
      <c r="P3860" s="178">
        <v>21511</v>
      </c>
      <c r="Q3860" s="178">
        <v>827</v>
      </c>
      <c r="R3860" s="178">
        <v>19767</v>
      </c>
      <c r="S3860">
        <v>0</v>
      </c>
      <c r="T3860">
        <v>0</v>
      </c>
      <c r="U3860">
        <v>0</v>
      </c>
      <c r="W3860">
        <v>0</v>
      </c>
      <c r="X3860">
        <v>0</v>
      </c>
      <c r="Y3860">
        <v>0</v>
      </c>
      <c r="AB3860" s="180">
        <v>44285</v>
      </c>
      <c r="AC3860">
        <v>1</v>
      </c>
      <c r="AD3860" t="s">
        <v>1922</v>
      </c>
      <c r="AE3860">
        <v>1</v>
      </c>
      <c r="AF3860">
        <v>30</v>
      </c>
      <c r="AG3860">
        <v>0</v>
      </c>
      <c r="AN3860">
        <v>1</v>
      </c>
      <c r="AO3860">
        <v>1</v>
      </c>
      <c r="AR3860" s="178">
        <v>39110</v>
      </c>
      <c r="AS3860" t="s">
        <v>1921</v>
      </c>
      <c r="AT3860">
        <v>0</v>
      </c>
      <c r="AU3860">
        <v>0</v>
      </c>
      <c r="AV3860">
        <v>890480123</v>
      </c>
      <c r="AW3860" t="s">
        <v>1920</v>
      </c>
      <c r="AX3860">
        <v>5</v>
      </c>
      <c r="BC3860">
        <v>2</v>
      </c>
      <c r="BD3860">
        <v>7</v>
      </c>
      <c r="BE3860">
        <v>2</v>
      </c>
    </row>
    <row r="3861" spans="1:57" x14ac:dyDescent="0.25">
      <c r="A3861" s="179">
        <f t="shared" si="60"/>
        <v>0</v>
      </c>
      <c r="B3861" t="s">
        <v>1923</v>
      </c>
      <c r="C3861">
        <v>73110028</v>
      </c>
      <c r="D3861">
        <v>144105</v>
      </c>
      <c r="E3861">
        <v>4</v>
      </c>
      <c r="F3861">
        <v>550022165</v>
      </c>
      <c r="G3861" s="180">
        <v>43687</v>
      </c>
      <c r="H3861" s="180">
        <v>45350</v>
      </c>
      <c r="I3861">
        <v>0</v>
      </c>
      <c r="J3861">
        <v>1</v>
      </c>
      <c r="K3861">
        <v>1</v>
      </c>
      <c r="L3861">
        <v>30</v>
      </c>
      <c r="M3861">
        <v>2</v>
      </c>
      <c r="N3861" s="170">
        <v>22490513</v>
      </c>
      <c r="O3861" s="170">
        <v>24960000</v>
      </c>
      <c r="P3861" s="178">
        <v>68926</v>
      </c>
      <c r="Q3861" s="178">
        <v>2650</v>
      </c>
      <c r="R3861" s="178">
        <v>67568</v>
      </c>
      <c r="S3861">
        <v>0</v>
      </c>
      <c r="T3861">
        <v>0</v>
      </c>
      <c r="U3861">
        <v>0</v>
      </c>
      <c r="W3861">
        <v>0</v>
      </c>
      <c r="X3861">
        <v>0</v>
      </c>
      <c r="Y3861">
        <v>0</v>
      </c>
      <c r="AB3861" s="180">
        <v>44285</v>
      </c>
      <c r="AC3861">
        <v>1</v>
      </c>
      <c r="AD3861" t="s">
        <v>1922</v>
      </c>
      <c r="AE3861">
        <v>1</v>
      </c>
      <c r="AF3861">
        <v>30</v>
      </c>
      <c r="AG3861">
        <v>0</v>
      </c>
      <c r="AN3861">
        <v>1</v>
      </c>
      <c r="AO3861">
        <v>1</v>
      </c>
      <c r="AR3861" s="178">
        <v>133688</v>
      </c>
      <c r="AS3861" t="s">
        <v>1921</v>
      </c>
      <c r="AT3861">
        <v>0</v>
      </c>
      <c r="AU3861">
        <v>0</v>
      </c>
      <c r="AV3861">
        <v>890480123</v>
      </c>
      <c r="AW3861" t="s">
        <v>1920</v>
      </c>
      <c r="AX3861">
        <v>5</v>
      </c>
      <c r="BC3861">
        <v>2</v>
      </c>
      <c r="BD3861">
        <v>7</v>
      </c>
      <c r="BE3861">
        <v>2</v>
      </c>
    </row>
    <row r="3862" spans="1:57" x14ac:dyDescent="0.25">
      <c r="A3862" s="179">
        <f t="shared" si="60"/>
        <v>0</v>
      </c>
      <c r="B3862" t="s">
        <v>1923</v>
      </c>
      <c r="C3862">
        <v>73110028</v>
      </c>
      <c r="D3862">
        <v>144105</v>
      </c>
      <c r="E3862">
        <v>4</v>
      </c>
      <c r="F3862">
        <v>550022225</v>
      </c>
      <c r="G3862" s="180">
        <v>43695</v>
      </c>
      <c r="H3862" s="180">
        <v>45260</v>
      </c>
      <c r="I3862">
        <v>0</v>
      </c>
      <c r="J3862">
        <v>1</v>
      </c>
      <c r="K3862">
        <v>4</v>
      </c>
      <c r="L3862">
        <v>30</v>
      </c>
      <c r="M3862">
        <v>2</v>
      </c>
      <c r="N3862" s="170">
        <v>22490513</v>
      </c>
      <c r="O3862" s="170">
        <v>24960000</v>
      </c>
      <c r="P3862" s="178">
        <v>29562</v>
      </c>
      <c r="Q3862" s="178">
        <v>1137</v>
      </c>
      <c r="R3862" s="178">
        <v>27152</v>
      </c>
      <c r="S3862">
        <v>0</v>
      </c>
      <c r="T3862">
        <v>0</v>
      </c>
      <c r="U3862">
        <v>0</v>
      </c>
      <c r="W3862">
        <v>0</v>
      </c>
      <c r="X3862">
        <v>0</v>
      </c>
      <c r="Y3862">
        <v>0</v>
      </c>
      <c r="AB3862" s="180">
        <v>44285</v>
      </c>
      <c r="AC3862">
        <v>1</v>
      </c>
      <c r="AD3862" t="s">
        <v>1922</v>
      </c>
      <c r="AE3862">
        <v>1</v>
      </c>
      <c r="AF3862">
        <v>30</v>
      </c>
      <c r="AG3862">
        <v>0</v>
      </c>
      <c r="AN3862">
        <v>1</v>
      </c>
      <c r="AO3862">
        <v>1</v>
      </c>
      <c r="AR3862" s="178">
        <v>53722</v>
      </c>
      <c r="AS3862" t="s">
        <v>1921</v>
      </c>
      <c r="AT3862">
        <v>0</v>
      </c>
      <c r="AU3862">
        <v>0</v>
      </c>
      <c r="AV3862">
        <v>890480123</v>
      </c>
      <c r="AW3862" t="s">
        <v>1920</v>
      </c>
      <c r="AX3862">
        <v>5</v>
      </c>
      <c r="BC3862">
        <v>2</v>
      </c>
      <c r="BD3862">
        <v>7</v>
      </c>
      <c r="BE3862">
        <v>2</v>
      </c>
    </row>
    <row r="3863" spans="1:57" x14ac:dyDescent="0.25">
      <c r="A3863" s="179">
        <f t="shared" si="60"/>
        <v>0</v>
      </c>
      <c r="B3863" t="s">
        <v>1923</v>
      </c>
      <c r="C3863">
        <v>73110028</v>
      </c>
      <c r="D3863">
        <v>144105</v>
      </c>
      <c r="E3863">
        <v>4</v>
      </c>
      <c r="F3863">
        <v>550022511</v>
      </c>
      <c r="G3863" s="180">
        <v>43722</v>
      </c>
      <c r="H3863" s="180">
        <v>45260</v>
      </c>
      <c r="I3863">
        <v>0</v>
      </c>
      <c r="J3863">
        <v>1</v>
      </c>
      <c r="K3863">
        <v>4</v>
      </c>
      <c r="L3863">
        <v>30</v>
      </c>
      <c r="M3863">
        <v>2</v>
      </c>
      <c r="N3863" s="170">
        <v>22490513</v>
      </c>
      <c r="O3863" s="170">
        <v>24960000</v>
      </c>
      <c r="P3863" s="178">
        <v>33266</v>
      </c>
      <c r="Q3863" s="178">
        <v>1279</v>
      </c>
      <c r="R3863" s="178">
        <v>30551</v>
      </c>
      <c r="S3863">
        <v>0</v>
      </c>
      <c r="T3863">
        <v>0</v>
      </c>
      <c r="U3863">
        <v>0</v>
      </c>
      <c r="W3863">
        <v>0</v>
      </c>
      <c r="X3863">
        <v>0</v>
      </c>
      <c r="Y3863">
        <v>0</v>
      </c>
      <c r="AB3863" s="180">
        <v>44285</v>
      </c>
      <c r="AC3863">
        <v>1</v>
      </c>
      <c r="AD3863" t="s">
        <v>1922</v>
      </c>
      <c r="AE3863">
        <v>1</v>
      </c>
      <c r="AF3863">
        <v>30</v>
      </c>
      <c r="AG3863">
        <v>0</v>
      </c>
      <c r="AN3863">
        <v>1</v>
      </c>
      <c r="AO3863">
        <v>1</v>
      </c>
      <c r="AR3863" s="178">
        <v>60447</v>
      </c>
      <c r="AS3863" t="s">
        <v>1921</v>
      </c>
      <c r="AT3863">
        <v>0</v>
      </c>
      <c r="AU3863">
        <v>0</v>
      </c>
      <c r="AV3863">
        <v>890480123</v>
      </c>
      <c r="AW3863" t="s">
        <v>1920</v>
      </c>
      <c r="AX3863">
        <v>5</v>
      </c>
      <c r="BC3863">
        <v>2</v>
      </c>
      <c r="BD3863">
        <v>7</v>
      </c>
      <c r="BE3863">
        <v>2</v>
      </c>
    </row>
    <row r="3864" spans="1:57" x14ac:dyDescent="0.25">
      <c r="A3864" s="179">
        <f t="shared" si="60"/>
        <v>0</v>
      </c>
      <c r="B3864" t="s">
        <v>1923</v>
      </c>
      <c r="C3864">
        <v>73110028</v>
      </c>
      <c r="D3864">
        <v>144105</v>
      </c>
      <c r="E3864">
        <v>4</v>
      </c>
      <c r="F3864">
        <v>550022549</v>
      </c>
      <c r="G3864" s="180">
        <v>43728</v>
      </c>
      <c r="H3864" s="180">
        <v>45350</v>
      </c>
      <c r="I3864">
        <v>0</v>
      </c>
      <c r="J3864">
        <v>1</v>
      </c>
      <c r="K3864">
        <v>0</v>
      </c>
      <c r="L3864">
        <v>30</v>
      </c>
      <c r="M3864">
        <v>2</v>
      </c>
      <c r="N3864" s="170">
        <v>22490513</v>
      </c>
      <c r="O3864" s="170">
        <v>24960000</v>
      </c>
      <c r="P3864" s="178">
        <v>49719</v>
      </c>
      <c r="Q3864" s="178">
        <v>1911</v>
      </c>
      <c r="R3864" s="178">
        <v>49719</v>
      </c>
      <c r="S3864">
        <v>1860</v>
      </c>
      <c r="T3864">
        <v>0</v>
      </c>
      <c r="U3864">
        <v>0</v>
      </c>
      <c r="W3864">
        <v>0</v>
      </c>
      <c r="X3864">
        <v>0</v>
      </c>
      <c r="Y3864">
        <v>0</v>
      </c>
      <c r="AB3864" s="180">
        <v>44255</v>
      </c>
      <c r="AC3864">
        <v>1</v>
      </c>
      <c r="AD3864" t="s">
        <v>1922</v>
      </c>
      <c r="AE3864">
        <v>1</v>
      </c>
      <c r="AF3864">
        <v>30</v>
      </c>
      <c r="AG3864">
        <v>0</v>
      </c>
      <c r="AN3864">
        <v>1</v>
      </c>
      <c r="AO3864">
        <v>1</v>
      </c>
      <c r="AR3864" s="178">
        <v>98373</v>
      </c>
      <c r="AS3864" t="s">
        <v>1921</v>
      </c>
      <c r="AT3864">
        <v>0</v>
      </c>
      <c r="AU3864">
        <v>0</v>
      </c>
      <c r="AV3864">
        <v>890480123</v>
      </c>
      <c r="AW3864" t="s">
        <v>1920</v>
      </c>
      <c r="AX3864">
        <v>5</v>
      </c>
      <c r="BC3864">
        <v>2</v>
      </c>
      <c r="BD3864">
        <v>7</v>
      </c>
      <c r="BE3864">
        <v>2</v>
      </c>
    </row>
    <row r="3865" spans="1:57" x14ac:dyDescent="0.25">
      <c r="A3865" s="179">
        <f t="shared" si="60"/>
        <v>0</v>
      </c>
      <c r="B3865" t="s">
        <v>1923</v>
      </c>
      <c r="C3865">
        <v>73110028</v>
      </c>
      <c r="D3865">
        <v>144105</v>
      </c>
      <c r="E3865">
        <v>4</v>
      </c>
      <c r="F3865">
        <v>550022768</v>
      </c>
      <c r="G3865" s="180">
        <v>43743</v>
      </c>
      <c r="H3865" s="180">
        <v>45350</v>
      </c>
      <c r="I3865">
        <v>0</v>
      </c>
      <c r="J3865">
        <v>1</v>
      </c>
      <c r="K3865">
        <v>0</v>
      </c>
      <c r="L3865">
        <v>30</v>
      </c>
      <c r="M3865">
        <v>2</v>
      </c>
      <c r="N3865" s="170">
        <v>22490513</v>
      </c>
      <c r="O3865" s="170">
        <v>24960000</v>
      </c>
      <c r="P3865" s="178">
        <v>55273</v>
      </c>
      <c r="Q3865" s="178">
        <v>2125</v>
      </c>
      <c r="R3865" s="178">
        <v>55273</v>
      </c>
      <c r="S3865">
        <v>2099</v>
      </c>
      <c r="T3865">
        <v>0</v>
      </c>
      <c r="U3865">
        <v>0</v>
      </c>
      <c r="W3865">
        <v>0</v>
      </c>
      <c r="X3865">
        <v>0</v>
      </c>
      <c r="Y3865">
        <v>0</v>
      </c>
      <c r="AB3865" s="180">
        <v>44255</v>
      </c>
      <c r="AC3865">
        <v>1</v>
      </c>
      <c r="AD3865" t="s">
        <v>1922</v>
      </c>
      <c r="AE3865">
        <v>1</v>
      </c>
      <c r="AF3865">
        <v>30</v>
      </c>
      <c r="AG3865">
        <v>0</v>
      </c>
      <c r="AN3865">
        <v>1</v>
      </c>
      <c r="AO3865">
        <v>1</v>
      </c>
      <c r="AR3865" s="178">
        <v>109362</v>
      </c>
      <c r="AS3865" t="s">
        <v>1921</v>
      </c>
      <c r="AT3865">
        <v>0</v>
      </c>
      <c r="AU3865">
        <v>0</v>
      </c>
      <c r="AV3865">
        <v>890480123</v>
      </c>
      <c r="AW3865" t="s">
        <v>1920</v>
      </c>
      <c r="AX3865">
        <v>5</v>
      </c>
      <c r="BC3865">
        <v>2</v>
      </c>
      <c r="BD3865">
        <v>7</v>
      </c>
      <c r="BE3865">
        <v>2</v>
      </c>
    </row>
    <row r="3866" spans="1:57" x14ac:dyDescent="0.25">
      <c r="A3866" s="179">
        <f t="shared" si="60"/>
        <v>0</v>
      </c>
      <c r="B3866" t="s">
        <v>1923</v>
      </c>
      <c r="C3866">
        <v>73110028</v>
      </c>
      <c r="D3866">
        <v>144105</v>
      </c>
      <c r="E3866">
        <v>4</v>
      </c>
      <c r="F3866">
        <v>550022807</v>
      </c>
      <c r="G3866" s="180">
        <v>43748</v>
      </c>
      <c r="H3866" s="180">
        <v>45260</v>
      </c>
      <c r="I3866">
        <v>0</v>
      </c>
      <c r="J3866">
        <v>1</v>
      </c>
      <c r="K3866">
        <v>4</v>
      </c>
      <c r="L3866">
        <v>30</v>
      </c>
      <c r="M3866">
        <v>2</v>
      </c>
      <c r="N3866" s="170">
        <v>22490513</v>
      </c>
      <c r="O3866" s="170">
        <v>24960000</v>
      </c>
      <c r="P3866" s="178">
        <v>20280</v>
      </c>
      <c r="Q3866" s="178">
        <v>780</v>
      </c>
      <c r="R3866" s="178">
        <v>18635</v>
      </c>
      <c r="S3866">
        <v>0</v>
      </c>
      <c r="T3866">
        <v>0</v>
      </c>
      <c r="U3866">
        <v>0</v>
      </c>
      <c r="W3866">
        <v>0</v>
      </c>
      <c r="X3866">
        <v>0</v>
      </c>
      <c r="Y3866">
        <v>0</v>
      </c>
      <c r="AB3866" s="180">
        <v>44285</v>
      </c>
      <c r="AC3866">
        <v>1</v>
      </c>
      <c r="AD3866" t="s">
        <v>1922</v>
      </c>
      <c r="AE3866">
        <v>1</v>
      </c>
      <c r="AF3866">
        <v>30</v>
      </c>
      <c r="AG3866">
        <v>0</v>
      </c>
      <c r="AN3866">
        <v>1</v>
      </c>
      <c r="AO3866">
        <v>1</v>
      </c>
      <c r="AR3866" s="178">
        <v>36871</v>
      </c>
      <c r="AS3866" t="s">
        <v>1921</v>
      </c>
      <c r="AT3866">
        <v>0</v>
      </c>
      <c r="AU3866">
        <v>0</v>
      </c>
      <c r="AV3866">
        <v>890480123</v>
      </c>
      <c r="AW3866" t="s">
        <v>1920</v>
      </c>
      <c r="AX3866">
        <v>5</v>
      </c>
      <c r="BC3866">
        <v>2</v>
      </c>
      <c r="BD3866">
        <v>7</v>
      </c>
      <c r="BE3866">
        <v>2</v>
      </c>
    </row>
    <row r="3867" spans="1:57" x14ac:dyDescent="0.25">
      <c r="A3867" s="179">
        <f t="shared" si="60"/>
        <v>0</v>
      </c>
      <c r="B3867" t="s">
        <v>1923</v>
      </c>
      <c r="C3867">
        <v>73110028</v>
      </c>
      <c r="D3867">
        <v>144105</v>
      </c>
      <c r="E3867">
        <v>4</v>
      </c>
      <c r="F3867">
        <v>550022813</v>
      </c>
      <c r="G3867" s="180">
        <v>43749</v>
      </c>
      <c r="H3867" s="180">
        <v>45260</v>
      </c>
      <c r="I3867">
        <v>0</v>
      </c>
      <c r="J3867">
        <v>1</v>
      </c>
      <c r="K3867">
        <v>4</v>
      </c>
      <c r="L3867">
        <v>30</v>
      </c>
      <c r="M3867">
        <v>2</v>
      </c>
      <c r="N3867" s="170">
        <v>22490513</v>
      </c>
      <c r="O3867" s="170">
        <v>24960000</v>
      </c>
      <c r="P3867" s="178">
        <v>17896</v>
      </c>
      <c r="Q3867" s="178">
        <v>688</v>
      </c>
      <c r="R3867" s="178">
        <v>16429</v>
      </c>
      <c r="S3867">
        <v>0</v>
      </c>
      <c r="T3867">
        <v>0</v>
      </c>
      <c r="U3867">
        <v>0</v>
      </c>
      <c r="W3867">
        <v>0</v>
      </c>
      <c r="X3867">
        <v>0</v>
      </c>
      <c r="Y3867">
        <v>0</v>
      </c>
      <c r="AB3867" s="180">
        <v>44285</v>
      </c>
      <c r="AC3867">
        <v>1</v>
      </c>
      <c r="AD3867" t="s">
        <v>1922</v>
      </c>
      <c r="AE3867">
        <v>1</v>
      </c>
      <c r="AF3867">
        <v>30</v>
      </c>
      <c r="AG3867">
        <v>0</v>
      </c>
      <c r="AN3867">
        <v>1</v>
      </c>
      <c r="AO3867">
        <v>1</v>
      </c>
      <c r="AR3867" s="178">
        <v>32506</v>
      </c>
      <c r="AS3867" t="s">
        <v>1921</v>
      </c>
      <c r="AT3867">
        <v>0</v>
      </c>
      <c r="AU3867">
        <v>0</v>
      </c>
      <c r="AV3867">
        <v>890480123</v>
      </c>
      <c r="AW3867" t="s">
        <v>1920</v>
      </c>
      <c r="AX3867">
        <v>5</v>
      </c>
      <c r="BC3867">
        <v>2</v>
      </c>
      <c r="BD3867">
        <v>7</v>
      </c>
      <c r="BE3867">
        <v>2</v>
      </c>
    </row>
    <row r="3868" spans="1:57" x14ac:dyDescent="0.25">
      <c r="A3868" s="179">
        <f t="shared" si="60"/>
        <v>0</v>
      </c>
      <c r="B3868" t="s">
        <v>1923</v>
      </c>
      <c r="C3868">
        <v>73110028</v>
      </c>
      <c r="D3868">
        <v>144105</v>
      </c>
      <c r="E3868">
        <v>4</v>
      </c>
      <c r="F3868">
        <v>550023057</v>
      </c>
      <c r="G3868" s="180">
        <v>43781</v>
      </c>
      <c r="H3868" s="180">
        <v>45350</v>
      </c>
      <c r="I3868">
        <v>0</v>
      </c>
      <c r="J3868">
        <v>1</v>
      </c>
      <c r="K3868">
        <v>1</v>
      </c>
      <c r="L3868">
        <v>30</v>
      </c>
      <c r="M3868">
        <v>2</v>
      </c>
      <c r="N3868" s="170">
        <v>22490513</v>
      </c>
      <c r="O3868" s="170">
        <v>24960000</v>
      </c>
      <c r="P3868" s="178">
        <v>121152</v>
      </c>
      <c r="Q3868" s="178">
        <v>4658</v>
      </c>
      <c r="R3868" s="178">
        <v>118765</v>
      </c>
      <c r="S3868">
        <v>0</v>
      </c>
      <c r="T3868">
        <v>0</v>
      </c>
      <c r="U3868">
        <v>0</v>
      </c>
      <c r="W3868">
        <v>0</v>
      </c>
      <c r="X3868">
        <v>0</v>
      </c>
      <c r="Y3868">
        <v>0</v>
      </c>
      <c r="AB3868" s="180">
        <v>44285</v>
      </c>
      <c r="AC3868">
        <v>1</v>
      </c>
      <c r="AD3868" t="s">
        <v>1922</v>
      </c>
      <c r="AE3868">
        <v>1</v>
      </c>
      <c r="AF3868">
        <v>30</v>
      </c>
      <c r="AG3868">
        <v>0</v>
      </c>
      <c r="AN3868">
        <v>1</v>
      </c>
      <c r="AO3868">
        <v>1</v>
      </c>
      <c r="AR3868" s="178">
        <v>234986</v>
      </c>
      <c r="AS3868" t="s">
        <v>1921</v>
      </c>
      <c r="AT3868">
        <v>0</v>
      </c>
      <c r="AU3868">
        <v>0</v>
      </c>
      <c r="AV3868">
        <v>890480123</v>
      </c>
      <c r="AW3868" t="s">
        <v>1920</v>
      </c>
      <c r="AX3868">
        <v>5</v>
      </c>
      <c r="BC3868">
        <v>2</v>
      </c>
      <c r="BD3868">
        <v>7</v>
      </c>
      <c r="BE3868">
        <v>2</v>
      </c>
    </row>
    <row r="3869" spans="1:57" x14ac:dyDescent="0.25">
      <c r="A3869" s="179">
        <f t="shared" si="60"/>
        <v>0</v>
      </c>
      <c r="B3869" t="s">
        <v>1923</v>
      </c>
      <c r="C3869">
        <v>73110028</v>
      </c>
      <c r="D3869">
        <v>144105</v>
      </c>
      <c r="E3869">
        <v>4</v>
      </c>
      <c r="F3869">
        <v>550023282</v>
      </c>
      <c r="G3869" s="180">
        <v>43818</v>
      </c>
      <c r="H3869" s="180">
        <v>45350</v>
      </c>
      <c r="I3869">
        <v>0</v>
      </c>
      <c r="J3869">
        <v>1</v>
      </c>
      <c r="K3869">
        <v>1</v>
      </c>
      <c r="L3869">
        <v>30</v>
      </c>
      <c r="M3869">
        <v>2</v>
      </c>
      <c r="N3869" s="170">
        <v>22490513</v>
      </c>
      <c r="O3869" s="170">
        <v>24960000</v>
      </c>
      <c r="P3869" s="178">
        <v>75422</v>
      </c>
      <c r="Q3869" s="178">
        <v>2900</v>
      </c>
      <c r="R3869" s="178">
        <v>73936</v>
      </c>
      <c r="S3869">
        <v>0</v>
      </c>
      <c r="T3869">
        <v>0</v>
      </c>
      <c r="U3869">
        <v>0</v>
      </c>
      <c r="W3869">
        <v>0</v>
      </c>
      <c r="X3869">
        <v>0</v>
      </c>
      <c r="Y3869">
        <v>0</v>
      </c>
      <c r="AB3869" s="180">
        <v>44285</v>
      </c>
      <c r="AC3869">
        <v>1</v>
      </c>
      <c r="AD3869" t="s">
        <v>1922</v>
      </c>
      <c r="AE3869">
        <v>1</v>
      </c>
      <c r="AF3869">
        <v>30</v>
      </c>
      <c r="AG3869">
        <v>0</v>
      </c>
      <c r="AN3869">
        <v>1</v>
      </c>
      <c r="AO3869">
        <v>1</v>
      </c>
      <c r="AR3869" s="178">
        <v>146288</v>
      </c>
      <c r="AS3869" t="s">
        <v>1921</v>
      </c>
      <c r="AT3869">
        <v>0</v>
      </c>
      <c r="AU3869">
        <v>0</v>
      </c>
      <c r="AV3869">
        <v>890480123</v>
      </c>
      <c r="AW3869" t="s">
        <v>1920</v>
      </c>
      <c r="AX3869">
        <v>5</v>
      </c>
      <c r="BC3869">
        <v>2</v>
      </c>
      <c r="BD3869">
        <v>7</v>
      </c>
      <c r="BE3869">
        <v>2</v>
      </c>
    </row>
    <row r="3870" spans="1:57" x14ac:dyDescent="0.25">
      <c r="A3870" s="179">
        <f t="shared" si="60"/>
        <v>0</v>
      </c>
      <c r="B3870" t="s">
        <v>1923</v>
      </c>
      <c r="C3870">
        <v>73110028</v>
      </c>
      <c r="D3870">
        <v>144105</v>
      </c>
      <c r="E3870">
        <v>4</v>
      </c>
      <c r="F3870">
        <v>550023283</v>
      </c>
      <c r="G3870" s="180">
        <v>43818</v>
      </c>
      <c r="H3870" s="180">
        <v>45260</v>
      </c>
      <c r="I3870">
        <v>0</v>
      </c>
      <c r="J3870">
        <v>1</v>
      </c>
      <c r="K3870">
        <v>4</v>
      </c>
      <c r="L3870">
        <v>30</v>
      </c>
      <c r="M3870">
        <v>2</v>
      </c>
      <c r="N3870" s="170">
        <v>22490513</v>
      </c>
      <c r="O3870" s="170">
        <v>24960000</v>
      </c>
      <c r="P3870" s="178">
        <v>32213</v>
      </c>
      <c r="Q3870" s="178">
        <v>1238</v>
      </c>
      <c r="R3870" s="178">
        <v>29604</v>
      </c>
      <c r="S3870">
        <v>0</v>
      </c>
      <c r="T3870">
        <v>0</v>
      </c>
      <c r="U3870">
        <v>0</v>
      </c>
      <c r="W3870">
        <v>0</v>
      </c>
      <c r="X3870">
        <v>0</v>
      </c>
      <c r="Y3870">
        <v>0</v>
      </c>
      <c r="AB3870" s="180">
        <v>44285</v>
      </c>
      <c r="AC3870">
        <v>1</v>
      </c>
      <c r="AD3870" t="s">
        <v>1922</v>
      </c>
      <c r="AE3870">
        <v>1</v>
      </c>
      <c r="AF3870">
        <v>30</v>
      </c>
      <c r="AG3870">
        <v>0</v>
      </c>
      <c r="AN3870">
        <v>1</v>
      </c>
      <c r="AO3870">
        <v>1</v>
      </c>
      <c r="AR3870" s="178">
        <v>58574</v>
      </c>
      <c r="AS3870" t="s">
        <v>1921</v>
      </c>
      <c r="AT3870">
        <v>0</v>
      </c>
      <c r="AU3870">
        <v>0</v>
      </c>
      <c r="AV3870">
        <v>890480123</v>
      </c>
      <c r="AW3870" t="s">
        <v>1920</v>
      </c>
      <c r="AX3870">
        <v>5</v>
      </c>
      <c r="BC3870">
        <v>2</v>
      </c>
      <c r="BD3870">
        <v>7</v>
      </c>
      <c r="BE3870">
        <v>2</v>
      </c>
    </row>
    <row r="3871" spans="1:57" x14ac:dyDescent="0.25">
      <c r="A3871" s="179">
        <f t="shared" si="60"/>
        <v>0</v>
      </c>
      <c r="B3871" t="s">
        <v>1923</v>
      </c>
      <c r="C3871">
        <v>73110028</v>
      </c>
      <c r="D3871">
        <v>144105</v>
      </c>
      <c r="E3871">
        <v>4</v>
      </c>
      <c r="F3871">
        <v>550023309</v>
      </c>
      <c r="G3871" s="180">
        <v>43825</v>
      </c>
      <c r="H3871" s="180">
        <v>45350</v>
      </c>
      <c r="I3871">
        <v>0</v>
      </c>
      <c r="J3871">
        <v>1</v>
      </c>
      <c r="K3871">
        <v>1</v>
      </c>
      <c r="L3871">
        <v>30</v>
      </c>
      <c r="M3871">
        <v>2</v>
      </c>
      <c r="N3871" s="170">
        <v>22490513</v>
      </c>
      <c r="O3871" s="170">
        <v>24960000</v>
      </c>
      <c r="P3871" s="178">
        <v>75410</v>
      </c>
      <c r="Q3871" s="178">
        <v>2899</v>
      </c>
      <c r="R3871" s="178">
        <v>73924</v>
      </c>
      <c r="S3871">
        <v>0</v>
      </c>
      <c r="T3871">
        <v>0</v>
      </c>
      <c r="U3871">
        <v>0</v>
      </c>
      <c r="W3871">
        <v>0</v>
      </c>
      <c r="X3871">
        <v>0</v>
      </c>
      <c r="Y3871">
        <v>0</v>
      </c>
      <c r="AB3871" s="180">
        <v>44285</v>
      </c>
      <c r="AC3871">
        <v>1</v>
      </c>
      <c r="AD3871" t="s">
        <v>1922</v>
      </c>
      <c r="AE3871">
        <v>1</v>
      </c>
      <c r="AF3871">
        <v>30</v>
      </c>
      <c r="AG3871">
        <v>0</v>
      </c>
      <c r="AN3871">
        <v>1</v>
      </c>
      <c r="AO3871">
        <v>1</v>
      </c>
      <c r="AR3871" s="178">
        <v>146264</v>
      </c>
      <c r="AS3871" t="s">
        <v>1921</v>
      </c>
      <c r="AT3871">
        <v>0</v>
      </c>
      <c r="AU3871">
        <v>0</v>
      </c>
      <c r="AV3871">
        <v>890480123</v>
      </c>
      <c r="AW3871" t="s">
        <v>1920</v>
      </c>
      <c r="AX3871">
        <v>5</v>
      </c>
      <c r="BC3871">
        <v>2</v>
      </c>
      <c r="BD3871">
        <v>7</v>
      </c>
      <c r="BE3871">
        <v>2</v>
      </c>
    </row>
    <row r="3872" spans="1:57" x14ac:dyDescent="0.25">
      <c r="A3872" s="179">
        <f t="shared" si="60"/>
        <v>0</v>
      </c>
      <c r="B3872" t="s">
        <v>1923</v>
      </c>
      <c r="C3872">
        <v>73110028</v>
      </c>
      <c r="D3872">
        <v>144105</v>
      </c>
      <c r="E3872">
        <v>4</v>
      </c>
      <c r="F3872">
        <v>550023337</v>
      </c>
      <c r="G3872" s="180">
        <v>43832</v>
      </c>
      <c r="H3872" s="180">
        <v>45260</v>
      </c>
      <c r="I3872">
        <v>0</v>
      </c>
      <c r="J3872">
        <v>1</v>
      </c>
      <c r="K3872">
        <v>4</v>
      </c>
      <c r="L3872">
        <v>30</v>
      </c>
      <c r="M3872">
        <v>2</v>
      </c>
      <c r="N3872" s="170">
        <v>22490513</v>
      </c>
      <c r="O3872" s="170">
        <v>24960000</v>
      </c>
      <c r="P3872" s="178">
        <v>39266</v>
      </c>
      <c r="Q3872" s="178">
        <v>1510</v>
      </c>
      <c r="R3872" s="178">
        <v>36078</v>
      </c>
      <c r="S3872">
        <v>0</v>
      </c>
      <c r="T3872">
        <v>0</v>
      </c>
      <c r="U3872">
        <v>0</v>
      </c>
      <c r="W3872">
        <v>0</v>
      </c>
      <c r="X3872">
        <v>0</v>
      </c>
      <c r="Y3872">
        <v>0</v>
      </c>
      <c r="AB3872" s="180">
        <v>44285</v>
      </c>
      <c r="AC3872">
        <v>1</v>
      </c>
      <c r="AD3872" t="s">
        <v>1922</v>
      </c>
      <c r="AE3872">
        <v>1</v>
      </c>
      <c r="AF3872">
        <v>30</v>
      </c>
      <c r="AG3872">
        <v>0</v>
      </c>
      <c r="AN3872">
        <v>1</v>
      </c>
      <c r="AO3872">
        <v>1</v>
      </c>
      <c r="AR3872" s="178">
        <v>71383</v>
      </c>
      <c r="AS3872" t="s">
        <v>1921</v>
      </c>
      <c r="AT3872">
        <v>0</v>
      </c>
      <c r="AU3872">
        <v>0</v>
      </c>
      <c r="AV3872">
        <v>890480123</v>
      </c>
      <c r="AW3872" t="s">
        <v>1920</v>
      </c>
      <c r="AX3872">
        <v>5</v>
      </c>
      <c r="BC3872">
        <v>2</v>
      </c>
      <c r="BD3872">
        <v>7</v>
      </c>
      <c r="BE3872">
        <v>2</v>
      </c>
    </row>
    <row r="3873" spans="1:57" x14ac:dyDescent="0.25">
      <c r="A3873" s="179">
        <f t="shared" si="60"/>
        <v>0</v>
      </c>
      <c r="B3873" t="s">
        <v>1923</v>
      </c>
      <c r="C3873">
        <v>73110028</v>
      </c>
      <c r="D3873">
        <v>144105</v>
      </c>
      <c r="E3873">
        <v>4</v>
      </c>
      <c r="F3873">
        <v>550023341</v>
      </c>
      <c r="G3873" s="180">
        <v>43832</v>
      </c>
      <c r="H3873" s="180">
        <v>45350</v>
      </c>
      <c r="I3873">
        <v>0</v>
      </c>
      <c r="J3873">
        <v>1</v>
      </c>
      <c r="K3873">
        <v>1</v>
      </c>
      <c r="L3873">
        <v>30</v>
      </c>
      <c r="M3873">
        <v>2</v>
      </c>
      <c r="N3873" s="170">
        <v>22490513</v>
      </c>
      <c r="O3873" s="170">
        <v>24960000</v>
      </c>
      <c r="P3873" s="178">
        <v>75399</v>
      </c>
      <c r="Q3873" s="178">
        <v>2899</v>
      </c>
      <c r="R3873" s="178">
        <v>73913</v>
      </c>
      <c r="S3873">
        <v>0</v>
      </c>
      <c r="T3873">
        <v>0</v>
      </c>
      <c r="U3873">
        <v>0</v>
      </c>
      <c r="W3873">
        <v>0</v>
      </c>
      <c r="X3873">
        <v>0</v>
      </c>
      <c r="Y3873">
        <v>0</v>
      </c>
      <c r="AB3873" s="180">
        <v>44285</v>
      </c>
      <c r="AC3873">
        <v>1</v>
      </c>
      <c r="AD3873" t="s">
        <v>1922</v>
      </c>
      <c r="AE3873">
        <v>1</v>
      </c>
      <c r="AF3873">
        <v>30</v>
      </c>
      <c r="AG3873">
        <v>0</v>
      </c>
      <c r="AN3873">
        <v>1</v>
      </c>
      <c r="AO3873">
        <v>1</v>
      </c>
      <c r="AR3873" s="178">
        <v>146243</v>
      </c>
      <c r="AS3873" t="s">
        <v>1921</v>
      </c>
      <c r="AT3873">
        <v>0</v>
      </c>
      <c r="AU3873">
        <v>0</v>
      </c>
      <c r="AV3873">
        <v>890480123</v>
      </c>
      <c r="AW3873" t="s">
        <v>1920</v>
      </c>
      <c r="AX3873">
        <v>5</v>
      </c>
      <c r="BC3873">
        <v>2</v>
      </c>
      <c r="BD3873">
        <v>7</v>
      </c>
      <c r="BE3873">
        <v>2</v>
      </c>
    </row>
    <row r="3874" spans="1:57" x14ac:dyDescent="0.25">
      <c r="A3874" s="179">
        <f t="shared" si="60"/>
        <v>0</v>
      </c>
      <c r="B3874" t="s">
        <v>1923</v>
      </c>
      <c r="C3874">
        <v>73110028</v>
      </c>
      <c r="D3874">
        <v>144105</v>
      </c>
      <c r="E3874">
        <v>4</v>
      </c>
      <c r="F3874">
        <v>550023385</v>
      </c>
      <c r="G3874" s="180">
        <v>43841</v>
      </c>
      <c r="H3874" s="180">
        <v>45260</v>
      </c>
      <c r="I3874">
        <v>0</v>
      </c>
      <c r="J3874">
        <v>1</v>
      </c>
      <c r="K3874">
        <v>4</v>
      </c>
      <c r="L3874">
        <v>30</v>
      </c>
      <c r="M3874">
        <v>2</v>
      </c>
      <c r="N3874" s="170">
        <v>22490513</v>
      </c>
      <c r="O3874" s="170">
        <v>24960000</v>
      </c>
      <c r="P3874" s="178">
        <v>15683</v>
      </c>
      <c r="Q3874" s="178">
        <v>603</v>
      </c>
      <c r="R3874" s="178">
        <v>14405</v>
      </c>
      <c r="S3874">
        <v>0</v>
      </c>
      <c r="T3874">
        <v>0</v>
      </c>
      <c r="U3874">
        <v>0</v>
      </c>
      <c r="W3874">
        <v>0</v>
      </c>
      <c r="X3874">
        <v>0</v>
      </c>
      <c r="Y3874">
        <v>0</v>
      </c>
      <c r="AB3874" s="180">
        <v>44285</v>
      </c>
      <c r="AC3874">
        <v>1</v>
      </c>
      <c r="AD3874" t="s">
        <v>1922</v>
      </c>
      <c r="AE3874">
        <v>1</v>
      </c>
      <c r="AF3874">
        <v>30</v>
      </c>
      <c r="AG3874">
        <v>0</v>
      </c>
      <c r="AN3874">
        <v>1</v>
      </c>
      <c r="AO3874">
        <v>1</v>
      </c>
      <c r="AR3874" s="178">
        <v>28501</v>
      </c>
      <c r="AS3874" t="s">
        <v>1921</v>
      </c>
      <c r="AT3874">
        <v>0</v>
      </c>
      <c r="AU3874">
        <v>0</v>
      </c>
      <c r="AV3874">
        <v>890480123</v>
      </c>
      <c r="AW3874" t="s">
        <v>1920</v>
      </c>
      <c r="AX3874">
        <v>5</v>
      </c>
      <c r="BC3874">
        <v>2</v>
      </c>
      <c r="BD3874">
        <v>7</v>
      </c>
      <c r="BE3874">
        <v>2</v>
      </c>
    </row>
    <row r="3875" spans="1:57" x14ac:dyDescent="0.25">
      <c r="A3875" s="179">
        <f t="shared" si="60"/>
        <v>0</v>
      </c>
      <c r="B3875" t="s">
        <v>1923</v>
      </c>
      <c r="C3875">
        <v>73110028</v>
      </c>
      <c r="D3875">
        <v>144105</v>
      </c>
      <c r="E3875">
        <v>4</v>
      </c>
      <c r="F3875">
        <v>550023517</v>
      </c>
      <c r="G3875" s="180">
        <v>43870</v>
      </c>
      <c r="H3875" s="180">
        <v>45260</v>
      </c>
      <c r="I3875">
        <v>0</v>
      </c>
      <c r="J3875">
        <v>1</v>
      </c>
      <c r="K3875">
        <v>4</v>
      </c>
      <c r="L3875">
        <v>30</v>
      </c>
      <c r="M3875">
        <v>2</v>
      </c>
      <c r="N3875" s="170">
        <v>22490513</v>
      </c>
      <c r="O3875" s="170">
        <v>24960000</v>
      </c>
      <c r="P3875" s="178">
        <v>32228</v>
      </c>
      <c r="Q3875" s="178">
        <v>1239</v>
      </c>
      <c r="R3875" s="178">
        <v>29616</v>
      </c>
      <c r="S3875">
        <v>0</v>
      </c>
      <c r="T3875">
        <v>0</v>
      </c>
      <c r="U3875">
        <v>0</v>
      </c>
      <c r="W3875">
        <v>0</v>
      </c>
      <c r="X3875">
        <v>0</v>
      </c>
      <c r="Y3875">
        <v>0</v>
      </c>
      <c r="AB3875" s="180">
        <v>44285</v>
      </c>
      <c r="AC3875">
        <v>1</v>
      </c>
      <c r="AD3875" t="s">
        <v>1922</v>
      </c>
      <c r="AE3875">
        <v>1</v>
      </c>
      <c r="AF3875">
        <v>30</v>
      </c>
      <c r="AG3875">
        <v>0</v>
      </c>
      <c r="AN3875">
        <v>1</v>
      </c>
      <c r="AO3875">
        <v>1</v>
      </c>
      <c r="AR3875" s="178">
        <v>58597</v>
      </c>
      <c r="AS3875" t="s">
        <v>1921</v>
      </c>
      <c r="AT3875">
        <v>0</v>
      </c>
      <c r="AU3875">
        <v>0</v>
      </c>
      <c r="AV3875">
        <v>890480123</v>
      </c>
      <c r="AW3875" t="s">
        <v>1920</v>
      </c>
      <c r="AX3875">
        <v>5</v>
      </c>
      <c r="BC3875">
        <v>2</v>
      </c>
      <c r="BD3875">
        <v>7</v>
      </c>
      <c r="BE3875">
        <v>2</v>
      </c>
    </row>
    <row r="3876" spans="1:57" x14ac:dyDescent="0.25">
      <c r="A3876" s="179">
        <f t="shared" si="60"/>
        <v>0</v>
      </c>
      <c r="B3876" t="s">
        <v>1923</v>
      </c>
      <c r="C3876">
        <v>73110028</v>
      </c>
      <c r="D3876">
        <v>144105</v>
      </c>
      <c r="E3876">
        <v>4</v>
      </c>
      <c r="F3876">
        <v>550023518</v>
      </c>
      <c r="G3876" s="180">
        <v>43870</v>
      </c>
      <c r="H3876" s="180">
        <v>45260</v>
      </c>
      <c r="I3876">
        <v>0</v>
      </c>
      <c r="J3876">
        <v>1</v>
      </c>
      <c r="K3876">
        <v>4</v>
      </c>
      <c r="L3876">
        <v>30</v>
      </c>
      <c r="M3876">
        <v>2</v>
      </c>
      <c r="N3876" s="170">
        <v>22490513</v>
      </c>
      <c r="O3876" s="170">
        <v>24960000</v>
      </c>
      <c r="P3876" s="178">
        <v>36586</v>
      </c>
      <c r="Q3876" s="178">
        <v>1407</v>
      </c>
      <c r="R3876" s="178">
        <v>33602</v>
      </c>
      <c r="S3876">
        <v>0</v>
      </c>
      <c r="T3876">
        <v>0</v>
      </c>
      <c r="U3876">
        <v>0</v>
      </c>
      <c r="W3876">
        <v>0</v>
      </c>
      <c r="X3876">
        <v>0</v>
      </c>
      <c r="Y3876">
        <v>0</v>
      </c>
      <c r="AB3876" s="180">
        <v>44285</v>
      </c>
      <c r="AC3876">
        <v>1</v>
      </c>
      <c r="AD3876" t="s">
        <v>1922</v>
      </c>
      <c r="AE3876">
        <v>1</v>
      </c>
      <c r="AF3876">
        <v>30</v>
      </c>
      <c r="AG3876">
        <v>0</v>
      </c>
      <c r="AN3876">
        <v>1</v>
      </c>
      <c r="AO3876">
        <v>1</v>
      </c>
      <c r="AR3876" s="178">
        <v>66484</v>
      </c>
      <c r="AS3876" t="s">
        <v>1921</v>
      </c>
      <c r="AT3876">
        <v>0</v>
      </c>
      <c r="AU3876">
        <v>0</v>
      </c>
      <c r="AV3876">
        <v>890480123</v>
      </c>
      <c r="AW3876" t="s">
        <v>1920</v>
      </c>
      <c r="AX3876">
        <v>5</v>
      </c>
      <c r="BC3876">
        <v>2</v>
      </c>
      <c r="BD3876">
        <v>7</v>
      </c>
      <c r="BE3876">
        <v>2</v>
      </c>
    </row>
    <row r="3877" spans="1:57" x14ac:dyDescent="0.25">
      <c r="A3877" s="179">
        <f t="shared" si="60"/>
        <v>0</v>
      </c>
      <c r="B3877" t="s">
        <v>1923</v>
      </c>
      <c r="C3877">
        <v>73110028</v>
      </c>
      <c r="D3877">
        <v>144105</v>
      </c>
      <c r="E3877">
        <v>4</v>
      </c>
      <c r="F3877">
        <v>550023613</v>
      </c>
      <c r="G3877" s="180">
        <v>43886</v>
      </c>
      <c r="H3877" s="180">
        <v>45260</v>
      </c>
      <c r="I3877">
        <v>0</v>
      </c>
      <c r="J3877">
        <v>1</v>
      </c>
      <c r="K3877">
        <v>4</v>
      </c>
      <c r="L3877">
        <v>30</v>
      </c>
      <c r="M3877">
        <v>2</v>
      </c>
      <c r="N3877" s="170">
        <v>22490513</v>
      </c>
      <c r="O3877" s="170">
        <v>24960000</v>
      </c>
      <c r="P3877" s="178">
        <v>31535</v>
      </c>
      <c r="Q3877" s="178">
        <v>1212</v>
      </c>
      <c r="R3877" s="178">
        <v>28963</v>
      </c>
      <c r="S3877">
        <v>0</v>
      </c>
      <c r="T3877">
        <v>0</v>
      </c>
      <c r="U3877">
        <v>0</v>
      </c>
      <c r="W3877">
        <v>0</v>
      </c>
      <c r="X3877">
        <v>0</v>
      </c>
      <c r="Y3877">
        <v>0</v>
      </c>
      <c r="AB3877" s="180">
        <v>44285</v>
      </c>
      <c r="AC3877">
        <v>1</v>
      </c>
      <c r="AD3877" t="s">
        <v>1922</v>
      </c>
      <c r="AE3877">
        <v>1</v>
      </c>
      <c r="AF3877">
        <v>30</v>
      </c>
      <c r="AG3877">
        <v>0</v>
      </c>
      <c r="AN3877">
        <v>1</v>
      </c>
      <c r="AO3877">
        <v>1</v>
      </c>
      <c r="AR3877" s="178">
        <v>57305</v>
      </c>
      <c r="AS3877" t="s">
        <v>1921</v>
      </c>
      <c r="AT3877">
        <v>0</v>
      </c>
      <c r="AU3877">
        <v>0</v>
      </c>
      <c r="AV3877">
        <v>890480123</v>
      </c>
      <c r="AW3877" t="s">
        <v>1920</v>
      </c>
      <c r="AX3877">
        <v>5</v>
      </c>
      <c r="BC3877">
        <v>2</v>
      </c>
      <c r="BD3877">
        <v>7</v>
      </c>
      <c r="BE3877">
        <v>2</v>
      </c>
    </row>
    <row r="3878" spans="1:57" x14ac:dyDescent="0.25">
      <c r="A3878" s="179">
        <f t="shared" si="60"/>
        <v>0</v>
      </c>
      <c r="B3878" t="s">
        <v>1923</v>
      </c>
      <c r="C3878">
        <v>73110028</v>
      </c>
      <c r="D3878">
        <v>144105</v>
      </c>
      <c r="E3878">
        <v>4</v>
      </c>
      <c r="F3878">
        <v>550023660</v>
      </c>
      <c r="G3878" s="180">
        <v>43892</v>
      </c>
      <c r="H3878" s="180">
        <v>45260</v>
      </c>
      <c r="I3878">
        <v>0</v>
      </c>
      <c r="J3878">
        <v>1</v>
      </c>
      <c r="K3878">
        <v>4</v>
      </c>
      <c r="L3878">
        <v>30</v>
      </c>
      <c r="M3878">
        <v>2</v>
      </c>
      <c r="N3878" s="170">
        <v>22490513</v>
      </c>
      <c r="O3878" s="170">
        <v>24960000</v>
      </c>
      <c r="P3878" s="178">
        <v>33478</v>
      </c>
      <c r="Q3878" s="178">
        <v>1287</v>
      </c>
      <c r="R3878" s="178">
        <v>30764</v>
      </c>
      <c r="S3878">
        <v>0</v>
      </c>
      <c r="T3878">
        <v>0</v>
      </c>
      <c r="U3878">
        <v>0</v>
      </c>
      <c r="W3878">
        <v>0</v>
      </c>
      <c r="X3878">
        <v>0</v>
      </c>
      <c r="Y3878">
        <v>0</v>
      </c>
      <c r="AB3878" s="180">
        <v>44285</v>
      </c>
      <c r="AC3878">
        <v>1</v>
      </c>
      <c r="AD3878" t="s">
        <v>1922</v>
      </c>
      <c r="AE3878">
        <v>1</v>
      </c>
      <c r="AF3878">
        <v>30</v>
      </c>
      <c r="AG3878">
        <v>0</v>
      </c>
      <c r="AN3878">
        <v>1</v>
      </c>
      <c r="AO3878">
        <v>1</v>
      </c>
      <c r="AR3878" s="178">
        <v>60869</v>
      </c>
      <c r="AS3878" t="s">
        <v>1921</v>
      </c>
      <c r="AT3878">
        <v>0</v>
      </c>
      <c r="AU3878">
        <v>0</v>
      </c>
      <c r="AV3878">
        <v>890480123</v>
      </c>
      <c r="AW3878" t="s">
        <v>1920</v>
      </c>
      <c r="AX3878">
        <v>5</v>
      </c>
      <c r="BC3878">
        <v>2</v>
      </c>
      <c r="BD3878">
        <v>7</v>
      </c>
      <c r="BE3878">
        <v>2</v>
      </c>
    </row>
    <row r="3879" spans="1:57" x14ac:dyDescent="0.25">
      <c r="A3879" s="179">
        <f t="shared" si="60"/>
        <v>0</v>
      </c>
      <c r="B3879" t="s">
        <v>1923</v>
      </c>
      <c r="C3879">
        <v>73110028</v>
      </c>
      <c r="D3879">
        <v>144105</v>
      </c>
      <c r="E3879">
        <v>4</v>
      </c>
      <c r="F3879">
        <v>550023662</v>
      </c>
      <c r="G3879" s="180">
        <v>43892</v>
      </c>
      <c r="H3879" s="180">
        <v>45260</v>
      </c>
      <c r="I3879">
        <v>0</v>
      </c>
      <c r="J3879">
        <v>1</v>
      </c>
      <c r="K3879">
        <v>4</v>
      </c>
      <c r="L3879">
        <v>30</v>
      </c>
      <c r="M3879">
        <v>2</v>
      </c>
      <c r="N3879" s="170">
        <v>22490513</v>
      </c>
      <c r="O3879" s="170">
        <v>24960000</v>
      </c>
      <c r="P3879" s="178">
        <v>20041</v>
      </c>
      <c r="Q3879" s="178">
        <v>770</v>
      </c>
      <c r="R3879" s="178">
        <v>18419</v>
      </c>
      <c r="S3879">
        <v>0</v>
      </c>
      <c r="T3879">
        <v>0</v>
      </c>
      <c r="U3879">
        <v>0</v>
      </c>
      <c r="W3879">
        <v>0</v>
      </c>
      <c r="X3879">
        <v>0</v>
      </c>
      <c r="Y3879">
        <v>0</v>
      </c>
      <c r="AB3879" s="180">
        <v>44285</v>
      </c>
      <c r="AC3879">
        <v>1</v>
      </c>
      <c r="AD3879" t="s">
        <v>1922</v>
      </c>
      <c r="AE3879">
        <v>1</v>
      </c>
      <c r="AF3879">
        <v>30</v>
      </c>
      <c r="AG3879">
        <v>0</v>
      </c>
      <c r="AN3879">
        <v>1</v>
      </c>
      <c r="AO3879">
        <v>1</v>
      </c>
      <c r="AR3879" s="178">
        <v>36444</v>
      </c>
      <c r="AS3879" t="s">
        <v>1921</v>
      </c>
      <c r="AT3879">
        <v>0</v>
      </c>
      <c r="AU3879">
        <v>0</v>
      </c>
      <c r="AV3879">
        <v>890480123</v>
      </c>
      <c r="AW3879" t="s">
        <v>1920</v>
      </c>
      <c r="AX3879">
        <v>5</v>
      </c>
      <c r="BC3879">
        <v>2</v>
      </c>
      <c r="BD3879">
        <v>7</v>
      </c>
      <c r="BE3879">
        <v>2</v>
      </c>
    </row>
    <row r="3880" spans="1:57" x14ac:dyDescent="0.25">
      <c r="A3880" s="179">
        <f t="shared" si="60"/>
        <v>0</v>
      </c>
      <c r="B3880" t="s">
        <v>1923</v>
      </c>
      <c r="C3880">
        <v>73110028</v>
      </c>
      <c r="D3880">
        <v>144105</v>
      </c>
      <c r="E3880">
        <v>4</v>
      </c>
      <c r="F3880">
        <v>550023677</v>
      </c>
      <c r="G3880" s="180">
        <v>43895</v>
      </c>
      <c r="H3880" s="180">
        <v>45350</v>
      </c>
      <c r="I3880">
        <v>0</v>
      </c>
      <c r="J3880">
        <v>1</v>
      </c>
      <c r="K3880">
        <v>0</v>
      </c>
      <c r="L3880">
        <v>30</v>
      </c>
      <c r="M3880">
        <v>2</v>
      </c>
      <c r="N3880" s="170">
        <v>22490513</v>
      </c>
      <c r="O3880" s="170">
        <v>24960000</v>
      </c>
      <c r="P3880" s="178">
        <v>43877</v>
      </c>
      <c r="Q3880" s="178">
        <v>1687</v>
      </c>
      <c r="R3880" s="178">
        <v>43877</v>
      </c>
      <c r="S3880">
        <v>1621</v>
      </c>
      <c r="T3880">
        <v>0</v>
      </c>
      <c r="U3880">
        <v>0</v>
      </c>
      <c r="W3880">
        <v>0</v>
      </c>
      <c r="X3880">
        <v>0</v>
      </c>
      <c r="Y3880">
        <v>0</v>
      </c>
      <c r="AB3880" s="180">
        <v>44255</v>
      </c>
      <c r="AC3880">
        <v>1</v>
      </c>
      <c r="AD3880" t="s">
        <v>1922</v>
      </c>
      <c r="AE3880">
        <v>1</v>
      </c>
      <c r="AF3880">
        <v>30</v>
      </c>
      <c r="AG3880">
        <v>0</v>
      </c>
      <c r="AN3880">
        <v>1</v>
      </c>
      <c r="AO3880">
        <v>1</v>
      </c>
      <c r="AR3880" s="178">
        <v>86814</v>
      </c>
      <c r="AS3880" t="s">
        <v>1921</v>
      </c>
      <c r="AT3880">
        <v>0</v>
      </c>
      <c r="AU3880">
        <v>0</v>
      </c>
      <c r="AV3880">
        <v>890480123</v>
      </c>
      <c r="AW3880" t="s">
        <v>1920</v>
      </c>
      <c r="AX3880">
        <v>5</v>
      </c>
      <c r="BC3880">
        <v>2</v>
      </c>
      <c r="BD3880">
        <v>7</v>
      </c>
      <c r="BE3880">
        <v>2</v>
      </c>
    </row>
    <row r="3881" spans="1:57" x14ac:dyDescent="0.25">
      <c r="A3881" s="179">
        <f t="shared" si="60"/>
        <v>0</v>
      </c>
      <c r="B3881" t="s">
        <v>1923</v>
      </c>
      <c r="C3881">
        <v>73110028</v>
      </c>
      <c r="D3881">
        <v>144105</v>
      </c>
      <c r="E3881">
        <v>4</v>
      </c>
      <c r="F3881">
        <v>550023697</v>
      </c>
      <c r="G3881" s="180">
        <v>43900</v>
      </c>
      <c r="H3881" s="180">
        <v>45260</v>
      </c>
      <c r="I3881">
        <v>0</v>
      </c>
      <c r="J3881">
        <v>1</v>
      </c>
      <c r="K3881">
        <v>4</v>
      </c>
      <c r="L3881">
        <v>30</v>
      </c>
      <c r="M3881">
        <v>2</v>
      </c>
      <c r="N3881" s="170">
        <v>22490513</v>
      </c>
      <c r="O3881" s="170">
        <v>24960000</v>
      </c>
      <c r="P3881" s="178">
        <v>33065</v>
      </c>
      <c r="Q3881" s="178">
        <v>1271</v>
      </c>
      <c r="R3881" s="178">
        <v>30372</v>
      </c>
      <c r="S3881">
        <v>0</v>
      </c>
      <c r="T3881">
        <v>0</v>
      </c>
      <c r="U3881">
        <v>0</v>
      </c>
      <c r="W3881">
        <v>0</v>
      </c>
      <c r="X3881">
        <v>0</v>
      </c>
      <c r="Y3881">
        <v>0</v>
      </c>
      <c r="AB3881" s="180">
        <v>44285</v>
      </c>
      <c r="AC3881">
        <v>1</v>
      </c>
      <c r="AD3881" t="s">
        <v>1922</v>
      </c>
      <c r="AE3881">
        <v>1</v>
      </c>
      <c r="AF3881">
        <v>30</v>
      </c>
      <c r="AG3881">
        <v>0</v>
      </c>
      <c r="AN3881">
        <v>1</v>
      </c>
      <c r="AO3881">
        <v>1</v>
      </c>
      <c r="AR3881" s="178">
        <v>60093</v>
      </c>
      <c r="AS3881" t="s">
        <v>1921</v>
      </c>
      <c r="AT3881">
        <v>0</v>
      </c>
      <c r="AU3881">
        <v>0</v>
      </c>
      <c r="AV3881">
        <v>890480123</v>
      </c>
      <c r="AW3881" t="s">
        <v>1920</v>
      </c>
      <c r="AX3881">
        <v>5</v>
      </c>
      <c r="BC3881">
        <v>2</v>
      </c>
      <c r="BD3881">
        <v>7</v>
      </c>
      <c r="BE3881">
        <v>2</v>
      </c>
    </row>
    <row r="3882" spans="1:57" x14ac:dyDescent="0.25">
      <c r="A3882" s="179">
        <f t="shared" si="60"/>
        <v>0</v>
      </c>
      <c r="B3882" t="s">
        <v>1923</v>
      </c>
      <c r="C3882">
        <v>73110028</v>
      </c>
      <c r="D3882">
        <v>144105</v>
      </c>
      <c r="E3882">
        <v>4</v>
      </c>
      <c r="F3882">
        <v>550023823</v>
      </c>
      <c r="G3882" s="180">
        <v>43944</v>
      </c>
      <c r="H3882" s="180">
        <v>45350</v>
      </c>
      <c r="I3882">
        <v>0</v>
      </c>
      <c r="J3882">
        <v>1</v>
      </c>
      <c r="K3882">
        <v>1</v>
      </c>
      <c r="L3882">
        <v>30</v>
      </c>
      <c r="M3882">
        <v>2</v>
      </c>
      <c r="N3882" s="170">
        <v>22490513</v>
      </c>
      <c r="O3882" s="170">
        <v>24960000</v>
      </c>
      <c r="P3882" s="178">
        <v>79727</v>
      </c>
      <c r="Q3882" s="178">
        <v>3065</v>
      </c>
      <c r="R3882" s="178">
        <v>78156</v>
      </c>
      <c r="S3882">
        <v>0</v>
      </c>
      <c r="T3882">
        <v>0</v>
      </c>
      <c r="U3882">
        <v>0</v>
      </c>
      <c r="W3882">
        <v>0</v>
      </c>
      <c r="X3882">
        <v>0</v>
      </c>
      <c r="Y3882">
        <v>0</v>
      </c>
      <c r="AB3882" s="180">
        <v>44285</v>
      </c>
      <c r="AC3882">
        <v>1</v>
      </c>
      <c r="AD3882" t="s">
        <v>1922</v>
      </c>
      <c r="AE3882">
        <v>1</v>
      </c>
      <c r="AF3882">
        <v>30</v>
      </c>
      <c r="AG3882">
        <v>0</v>
      </c>
      <c r="AN3882">
        <v>1</v>
      </c>
      <c r="AO3882">
        <v>1</v>
      </c>
      <c r="AR3882" s="178">
        <v>154638</v>
      </c>
      <c r="AS3882" t="s">
        <v>1921</v>
      </c>
      <c r="AT3882">
        <v>0</v>
      </c>
      <c r="AU3882">
        <v>0</v>
      </c>
      <c r="AV3882">
        <v>890480123</v>
      </c>
      <c r="AW3882" t="s">
        <v>1920</v>
      </c>
      <c r="AX3882">
        <v>5</v>
      </c>
      <c r="BC3882">
        <v>2</v>
      </c>
      <c r="BD3882">
        <v>7</v>
      </c>
      <c r="BE3882">
        <v>2</v>
      </c>
    </row>
    <row r="3883" spans="1:57" x14ac:dyDescent="0.25">
      <c r="A3883" s="179">
        <f t="shared" si="60"/>
        <v>0</v>
      </c>
      <c r="B3883" t="s">
        <v>1923</v>
      </c>
      <c r="C3883">
        <v>73110028</v>
      </c>
      <c r="D3883">
        <v>144105</v>
      </c>
      <c r="E3883">
        <v>4</v>
      </c>
      <c r="F3883">
        <v>550023872</v>
      </c>
      <c r="G3883" s="180">
        <v>43969</v>
      </c>
      <c r="H3883" s="180">
        <v>45350</v>
      </c>
      <c r="I3883">
        <v>0</v>
      </c>
      <c r="J3883">
        <v>1</v>
      </c>
      <c r="K3883">
        <v>1</v>
      </c>
      <c r="L3883">
        <v>30</v>
      </c>
      <c r="M3883">
        <v>2</v>
      </c>
      <c r="N3883" s="170">
        <v>22490513</v>
      </c>
      <c r="O3883" s="170">
        <v>24960000</v>
      </c>
      <c r="P3883" s="178">
        <v>97996</v>
      </c>
      <c r="Q3883" s="178">
        <v>3767</v>
      </c>
      <c r="R3883" s="178">
        <v>96066</v>
      </c>
      <c r="S3883">
        <v>0</v>
      </c>
      <c r="T3883">
        <v>0</v>
      </c>
      <c r="U3883">
        <v>0</v>
      </c>
      <c r="W3883">
        <v>0</v>
      </c>
      <c r="X3883">
        <v>0</v>
      </c>
      <c r="Y3883">
        <v>0</v>
      </c>
      <c r="AB3883" s="180">
        <v>44285</v>
      </c>
      <c r="AC3883">
        <v>1</v>
      </c>
      <c r="AD3883" t="s">
        <v>1922</v>
      </c>
      <c r="AE3883">
        <v>1</v>
      </c>
      <c r="AF3883">
        <v>30</v>
      </c>
      <c r="AG3883">
        <v>0</v>
      </c>
      <c r="AN3883">
        <v>1</v>
      </c>
      <c r="AO3883">
        <v>1</v>
      </c>
      <c r="AR3883" s="178">
        <v>190074</v>
      </c>
      <c r="AS3883" t="s">
        <v>1921</v>
      </c>
      <c r="AT3883">
        <v>0</v>
      </c>
      <c r="AU3883">
        <v>0</v>
      </c>
      <c r="AV3883">
        <v>890480123</v>
      </c>
      <c r="AW3883" t="s">
        <v>1920</v>
      </c>
      <c r="AX3883">
        <v>5</v>
      </c>
      <c r="BC3883">
        <v>2</v>
      </c>
      <c r="BD3883">
        <v>7</v>
      </c>
      <c r="BE3883">
        <v>2</v>
      </c>
    </row>
    <row r="3884" spans="1:57" x14ac:dyDescent="0.25">
      <c r="A3884" s="179">
        <f t="shared" si="60"/>
        <v>0</v>
      </c>
      <c r="B3884" t="s">
        <v>1923</v>
      </c>
      <c r="C3884">
        <v>73110028</v>
      </c>
      <c r="D3884">
        <v>144105</v>
      </c>
      <c r="E3884">
        <v>4</v>
      </c>
      <c r="F3884">
        <v>550023880</v>
      </c>
      <c r="G3884" s="180">
        <v>43971</v>
      </c>
      <c r="H3884" s="180">
        <v>45350</v>
      </c>
      <c r="I3884">
        <v>0</v>
      </c>
      <c r="J3884">
        <v>1</v>
      </c>
      <c r="K3884">
        <v>1</v>
      </c>
      <c r="L3884">
        <v>30</v>
      </c>
      <c r="M3884">
        <v>2</v>
      </c>
      <c r="N3884" s="170">
        <v>22490513</v>
      </c>
      <c r="O3884" s="170">
        <v>24960000</v>
      </c>
      <c r="P3884" s="178">
        <v>65313</v>
      </c>
      <c r="Q3884" s="178">
        <v>2511</v>
      </c>
      <c r="R3884" s="178">
        <v>64026</v>
      </c>
      <c r="S3884">
        <v>0</v>
      </c>
      <c r="T3884">
        <v>0</v>
      </c>
      <c r="U3884">
        <v>0</v>
      </c>
      <c r="W3884">
        <v>0</v>
      </c>
      <c r="X3884">
        <v>0</v>
      </c>
      <c r="Y3884">
        <v>0</v>
      </c>
      <c r="AB3884" s="180">
        <v>44285</v>
      </c>
      <c r="AC3884">
        <v>1</v>
      </c>
      <c r="AD3884" t="s">
        <v>1922</v>
      </c>
      <c r="AE3884">
        <v>1</v>
      </c>
      <c r="AF3884">
        <v>30</v>
      </c>
      <c r="AG3884">
        <v>0</v>
      </c>
      <c r="AN3884">
        <v>1</v>
      </c>
      <c r="AO3884">
        <v>1</v>
      </c>
      <c r="AR3884" s="178">
        <v>126680</v>
      </c>
      <c r="AS3884" t="s">
        <v>1921</v>
      </c>
      <c r="AT3884">
        <v>0</v>
      </c>
      <c r="AU3884">
        <v>0</v>
      </c>
      <c r="AV3884">
        <v>890480123</v>
      </c>
      <c r="AW3884" t="s">
        <v>1920</v>
      </c>
      <c r="AX3884">
        <v>5</v>
      </c>
      <c r="BC3884">
        <v>2</v>
      </c>
      <c r="BD3884">
        <v>7</v>
      </c>
      <c r="BE3884">
        <v>2</v>
      </c>
    </row>
    <row r="3885" spans="1:57" x14ac:dyDescent="0.25">
      <c r="A3885" s="179">
        <f t="shared" si="60"/>
        <v>0</v>
      </c>
      <c r="B3885" t="s">
        <v>1923</v>
      </c>
      <c r="C3885">
        <v>73110028</v>
      </c>
      <c r="D3885">
        <v>144105</v>
      </c>
      <c r="E3885">
        <v>4</v>
      </c>
      <c r="F3885">
        <v>550023885</v>
      </c>
      <c r="G3885" s="180">
        <v>43972</v>
      </c>
      <c r="H3885" s="180">
        <v>45260</v>
      </c>
      <c r="I3885">
        <v>0</v>
      </c>
      <c r="J3885">
        <v>1</v>
      </c>
      <c r="K3885">
        <v>4</v>
      </c>
      <c r="L3885">
        <v>30</v>
      </c>
      <c r="M3885">
        <v>2</v>
      </c>
      <c r="N3885" s="170">
        <v>22490513</v>
      </c>
      <c r="O3885" s="170">
        <v>24960000</v>
      </c>
      <c r="P3885" s="178">
        <v>11211</v>
      </c>
      <c r="Q3885" s="178">
        <v>431</v>
      </c>
      <c r="R3885" s="178">
        <v>10302</v>
      </c>
      <c r="S3885">
        <v>0</v>
      </c>
      <c r="T3885">
        <v>0</v>
      </c>
      <c r="U3885">
        <v>0</v>
      </c>
      <c r="W3885">
        <v>0</v>
      </c>
      <c r="X3885">
        <v>0</v>
      </c>
      <c r="Y3885">
        <v>0</v>
      </c>
      <c r="AB3885" s="180">
        <v>44285</v>
      </c>
      <c r="AC3885">
        <v>1</v>
      </c>
      <c r="AD3885" t="s">
        <v>1922</v>
      </c>
      <c r="AE3885">
        <v>1</v>
      </c>
      <c r="AF3885">
        <v>30</v>
      </c>
      <c r="AG3885">
        <v>0</v>
      </c>
      <c r="AN3885">
        <v>1</v>
      </c>
      <c r="AO3885">
        <v>1</v>
      </c>
      <c r="AR3885" s="178">
        <v>20383</v>
      </c>
      <c r="AS3885" t="s">
        <v>1921</v>
      </c>
      <c r="AT3885">
        <v>0</v>
      </c>
      <c r="AU3885">
        <v>0</v>
      </c>
      <c r="AV3885">
        <v>890480123</v>
      </c>
      <c r="AW3885" t="s">
        <v>1920</v>
      </c>
      <c r="AX3885">
        <v>5</v>
      </c>
      <c r="BC3885">
        <v>2</v>
      </c>
      <c r="BD3885">
        <v>7</v>
      </c>
      <c r="BE3885">
        <v>2</v>
      </c>
    </row>
    <row r="3886" spans="1:57" x14ac:dyDescent="0.25">
      <c r="A3886" s="179">
        <f t="shared" si="60"/>
        <v>0</v>
      </c>
      <c r="B3886" t="s">
        <v>1923</v>
      </c>
      <c r="C3886">
        <v>73110028</v>
      </c>
      <c r="D3886">
        <v>144105</v>
      </c>
      <c r="E3886">
        <v>4</v>
      </c>
      <c r="F3886">
        <v>550023934</v>
      </c>
      <c r="G3886" s="180">
        <v>43997</v>
      </c>
      <c r="H3886" s="180">
        <v>45350</v>
      </c>
      <c r="I3886">
        <v>0</v>
      </c>
      <c r="J3886">
        <v>1</v>
      </c>
      <c r="K3886">
        <v>0</v>
      </c>
      <c r="L3886">
        <v>30</v>
      </c>
      <c r="M3886">
        <v>2</v>
      </c>
      <c r="N3886" s="170">
        <v>22490513</v>
      </c>
      <c r="O3886" s="170">
        <v>24960000</v>
      </c>
      <c r="P3886" s="178">
        <v>44849</v>
      </c>
      <c r="Q3886" s="178">
        <v>1724</v>
      </c>
      <c r="R3886" s="178">
        <v>44849</v>
      </c>
      <c r="S3886">
        <v>1680</v>
      </c>
      <c r="T3886">
        <v>0</v>
      </c>
      <c r="U3886">
        <v>0</v>
      </c>
      <c r="W3886">
        <v>0</v>
      </c>
      <c r="X3886">
        <v>0</v>
      </c>
      <c r="Y3886">
        <v>0</v>
      </c>
      <c r="AB3886" s="180">
        <v>44255</v>
      </c>
      <c r="AC3886">
        <v>1</v>
      </c>
      <c r="AD3886" t="s">
        <v>1922</v>
      </c>
      <c r="AE3886">
        <v>1</v>
      </c>
      <c r="AF3886">
        <v>30</v>
      </c>
      <c r="AG3886">
        <v>0</v>
      </c>
      <c r="AN3886">
        <v>1</v>
      </c>
      <c r="AO3886">
        <v>1</v>
      </c>
      <c r="AR3886" s="178">
        <v>88737</v>
      </c>
      <c r="AS3886" t="s">
        <v>1921</v>
      </c>
      <c r="AT3886">
        <v>0</v>
      </c>
      <c r="AU3886">
        <v>0</v>
      </c>
      <c r="AV3886">
        <v>890480123</v>
      </c>
      <c r="AW3886" t="s">
        <v>1920</v>
      </c>
      <c r="AX3886">
        <v>5</v>
      </c>
      <c r="BC3886">
        <v>2</v>
      </c>
      <c r="BD3886">
        <v>7</v>
      </c>
      <c r="BE3886">
        <v>2</v>
      </c>
    </row>
    <row r="3887" spans="1:57" x14ac:dyDescent="0.25">
      <c r="A3887" s="179">
        <f t="shared" si="60"/>
        <v>0</v>
      </c>
      <c r="B3887" t="s">
        <v>1923</v>
      </c>
      <c r="C3887">
        <v>73110028</v>
      </c>
      <c r="D3887">
        <v>144105</v>
      </c>
      <c r="E3887">
        <v>4</v>
      </c>
      <c r="F3887">
        <v>550023992</v>
      </c>
      <c r="G3887" s="180">
        <v>44033</v>
      </c>
      <c r="H3887" s="180">
        <v>45350</v>
      </c>
      <c r="I3887">
        <v>0</v>
      </c>
      <c r="J3887">
        <v>1</v>
      </c>
      <c r="K3887">
        <v>1</v>
      </c>
      <c r="L3887">
        <v>30</v>
      </c>
      <c r="M3887">
        <v>2</v>
      </c>
      <c r="N3887" s="170">
        <v>22490513</v>
      </c>
      <c r="O3887" s="170">
        <v>24960000</v>
      </c>
      <c r="P3887" s="178">
        <v>88743</v>
      </c>
      <c r="Q3887" s="178">
        <v>3412</v>
      </c>
      <c r="R3887" s="178">
        <v>86994</v>
      </c>
      <c r="S3887">
        <v>0</v>
      </c>
      <c r="T3887">
        <v>0</v>
      </c>
      <c r="U3887">
        <v>0</v>
      </c>
      <c r="W3887">
        <v>0</v>
      </c>
      <c r="X3887">
        <v>0</v>
      </c>
      <c r="Y3887">
        <v>0</v>
      </c>
      <c r="AB3887" s="180">
        <v>44285</v>
      </c>
      <c r="AC3887">
        <v>1</v>
      </c>
      <c r="AD3887" t="s">
        <v>1922</v>
      </c>
      <c r="AE3887">
        <v>1</v>
      </c>
      <c r="AF3887">
        <v>30</v>
      </c>
      <c r="AG3887">
        <v>0</v>
      </c>
      <c r="AN3887">
        <v>1</v>
      </c>
      <c r="AO3887">
        <v>1</v>
      </c>
      <c r="AR3887" s="178">
        <v>172124</v>
      </c>
      <c r="AS3887" t="s">
        <v>1921</v>
      </c>
      <c r="AT3887">
        <v>0</v>
      </c>
      <c r="AU3887">
        <v>0</v>
      </c>
      <c r="AV3887">
        <v>890480123</v>
      </c>
      <c r="AW3887" t="s">
        <v>1920</v>
      </c>
      <c r="AX3887">
        <v>5</v>
      </c>
      <c r="BC3887">
        <v>2</v>
      </c>
      <c r="BD3887">
        <v>7</v>
      </c>
      <c r="BE3887">
        <v>2</v>
      </c>
    </row>
    <row r="3888" spans="1:57" x14ac:dyDescent="0.25">
      <c r="A3888" s="179">
        <f t="shared" si="60"/>
        <v>0</v>
      </c>
      <c r="B3888" t="s">
        <v>1923</v>
      </c>
      <c r="C3888">
        <v>73110028</v>
      </c>
      <c r="D3888">
        <v>144105</v>
      </c>
      <c r="E3888">
        <v>4</v>
      </c>
      <c r="F3888">
        <v>550023993</v>
      </c>
      <c r="G3888" s="180">
        <v>44033</v>
      </c>
      <c r="H3888" s="180">
        <v>45350</v>
      </c>
      <c r="I3888">
        <v>0</v>
      </c>
      <c r="J3888">
        <v>1</v>
      </c>
      <c r="K3888">
        <v>1</v>
      </c>
      <c r="L3888">
        <v>30</v>
      </c>
      <c r="M3888">
        <v>2</v>
      </c>
      <c r="N3888" s="170">
        <v>22490513</v>
      </c>
      <c r="O3888" s="170">
        <v>24960000</v>
      </c>
      <c r="P3888" s="178">
        <v>88743</v>
      </c>
      <c r="Q3888" s="178">
        <v>3412</v>
      </c>
      <c r="R3888" s="178">
        <v>86994</v>
      </c>
      <c r="S3888">
        <v>0</v>
      </c>
      <c r="T3888">
        <v>0</v>
      </c>
      <c r="U3888">
        <v>0</v>
      </c>
      <c r="W3888">
        <v>0</v>
      </c>
      <c r="X3888">
        <v>0</v>
      </c>
      <c r="Y3888">
        <v>0</v>
      </c>
      <c r="AB3888" s="180">
        <v>44285</v>
      </c>
      <c r="AC3888">
        <v>1</v>
      </c>
      <c r="AD3888" t="s">
        <v>1922</v>
      </c>
      <c r="AE3888">
        <v>1</v>
      </c>
      <c r="AF3888">
        <v>30</v>
      </c>
      <c r="AG3888">
        <v>0</v>
      </c>
      <c r="AN3888">
        <v>1</v>
      </c>
      <c r="AO3888">
        <v>1</v>
      </c>
      <c r="AR3888" s="178">
        <v>172124</v>
      </c>
      <c r="AS3888" t="s">
        <v>1921</v>
      </c>
      <c r="AT3888">
        <v>0</v>
      </c>
      <c r="AU3888">
        <v>0</v>
      </c>
      <c r="AV3888">
        <v>890480123</v>
      </c>
      <c r="AW3888" t="s">
        <v>1920</v>
      </c>
      <c r="AX3888">
        <v>5</v>
      </c>
      <c r="BC3888">
        <v>2</v>
      </c>
      <c r="BD3888">
        <v>7</v>
      </c>
      <c r="BE3888">
        <v>2</v>
      </c>
    </row>
    <row r="3889" spans="1:57" x14ac:dyDescent="0.25">
      <c r="A3889" s="179">
        <f t="shared" si="60"/>
        <v>0</v>
      </c>
      <c r="B3889" t="s">
        <v>1923</v>
      </c>
      <c r="C3889">
        <v>73110028</v>
      </c>
      <c r="D3889">
        <v>144105</v>
      </c>
      <c r="E3889">
        <v>4</v>
      </c>
      <c r="F3889">
        <v>550024147</v>
      </c>
      <c r="G3889" s="180">
        <v>44047</v>
      </c>
      <c r="H3889" s="180">
        <v>45350</v>
      </c>
      <c r="I3889">
        <v>0</v>
      </c>
      <c r="J3889">
        <v>1</v>
      </c>
      <c r="K3889">
        <v>1</v>
      </c>
      <c r="L3889">
        <v>30</v>
      </c>
      <c r="M3889">
        <v>2</v>
      </c>
      <c r="N3889" s="170">
        <v>22490513</v>
      </c>
      <c r="O3889" s="170">
        <v>24960000</v>
      </c>
      <c r="P3889" s="178">
        <v>88721</v>
      </c>
      <c r="Q3889" s="178">
        <v>3411</v>
      </c>
      <c r="R3889" s="178">
        <v>86973</v>
      </c>
      <c r="S3889">
        <v>0</v>
      </c>
      <c r="T3889">
        <v>0</v>
      </c>
      <c r="U3889">
        <v>0</v>
      </c>
      <c r="W3889">
        <v>0</v>
      </c>
      <c r="X3889">
        <v>0</v>
      </c>
      <c r="Y3889">
        <v>0</v>
      </c>
      <c r="AB3889" s="180">
        <v>44285</v>
      </c>
      <c r="AC3889">
        <v>1</v>
      </c>
      <c r="AD3889" t="s">
        <v>1922</v>
      </c>
      <c r="AE3889">
        <v>1</v>
      </c>
      <c r="AF3889">
        <v>30</v>
      </c>
      <c r="AG3889">
        <v>0</v>
      </c>
      <c r="AN3889">
        <v>1</v>
      </c>
      <c r="AO3889">
        <v>1</v>
      </c>
      <c r="AR3889" s="178">
        <v>172083</v>
      </c>
      <c r="AS3889" t="s">
        <v>1921</v>
      </c>
      <c r="AT3889">
        <v>0</v>
      </c>
      <c r="AU3889">
        <v>0</v>
      </c>
      <c r="AV3889">
        <v>890480123</v>
      </c>
      <c r="AW3889" t="s">
        <v>1920</v>
      </c>
      <c r="AX3889">
        <v>5</v>
      </c>
      <c r="BC3889">
        <v>2</v>
      </c>
      <c r="BD3889">
        <v>7</v>
      </c>
      <c r="BE3889">
        <v>2</v>
      </c>
    </row>
    <row r="3890" spans="1:57" x14ac:dyDescent="0.25">
      <c r="A3890" s="179">
        <f t="shared" si="60"/>
        <v>0</v>
      </c>
      <c r="B3890" t="s">
        <v>1923</v>
      </c>
      <c r="C3890">
        <v>73110028</v>
      </c>
      <c r="D3890">
        <v>144105</v>
      </c>
      <c r="E3890">
        <v>4</v>
      </c>
      <c r="F3890">
        <v>550024337</v>
      </c>
      <c r="G3890" s="180">
        <v>44075</v>
      </c>
      <c r="H3890" s="180">
        <v>45260</v>
      </c>
      <c r="I3890">
        <v>0</v>
      </c>
      <c r="J3890">
        <v>1</v>
      </c>
      <c r="K3890">
        <v>4</v>
      </c>
      <c r="L3890">
        <v>30</v>
      </c>
      <c r="M3890">
        <v>2</v>
      </c>
      <c r="N3890" s="170">
        <v>22490513</v>
      </c>
      <c r="O3890" s="170">
        <v>24960000</v>
      </c>
      <c r="P3890" s="178">
        <v>25336</v>
      </c>
      <c r="Q3890" s="178">
        <v>974</v>
      </c>
      <c r="R3890" s="178">
        <v>23282</v>
      </c>
      <c r="S3890">
        <v>0</v>
      </c>
      <c r="T3890">
        <v>0</v>
      </c>
      <c r="U3890">
        <v>0</v>
      </c>
      <c r="W3890">
        <v>0</v>
      </c>
      <c r="X3890">
        <v>0</v>
      </c>
      <c r="Y3890">
        <v>0</v>
      </c>
      <c r="AB3890" s="180">
        <v>44285</v>
      </c>
      <c r="AC3890">
        <v>1</v>
      </c>
      <c r="AD3890" t="s">
        <v>1922</v>
      </c>
      <c r="AE3890">
        <v>1</v>
      </c>
      <c r="AF3890">
        <v>30</v>
      </c>
      <c r="AG3890">
        <v>0</v>
      </c>
      <c r="AN3890">
        <v>1</v>
      </c>
      <c r="AO3890">
        <v>1</v>
      </c>
      <c r="AR3890" s="178">
        <v>46065</v>
      </c>
      <c r="AS3890" t="s">
        <v>1921</v>
      </c>
      <c r="AT3890">
        <v>0</v>
      </c>
      <c r="AU3890">
        <v>0</v>
      </c>
      <c r="AV3890">
        <v>890480123</v>
      </c>
      <c r="AW3890" t="s">
        <v>1920</v>
      </c>
      <c r="AX3890">
        <v>5</v>
      </c>
      <c r="BC3890">
        <v>2</v>
      </c>
      <c r="BD3890">
        <v>7</v>
      </c>
      <c r="BE3890">
        <v>2</v>
      </c>
    </row>
    <row r="3891" spans="1:57" x14ac:dyDescent="0.25">
      <c r="A3891" s="179">
        <f t="shared" si="60"/>
        <v>0</v>
      </c>
      <c r="B3891" t="s">
        <v>1923</v>
      </c>
      <c r="C3891">
        <v>73110028</v>
      </c>
      <c r="D3891">
        <v>144105</v>
      </c>
      <c r="E3891">
        <v>4</v>
      </c>
      <c r="F3891">
        <v>550024341</v>
      </c>
      <c r="G3891" s="180">
        <v>44077</v>
      </c>
      <c r="H3891" s="180">
        <v>45350</v>
      </c>
      <c r="I3891">
        <v>0</v>
      </c>
      <c r="J3891">
        <v>1</v>
      </c>
      <c r="K3891">
        <v>1</v>
      </c>
      <c r="L3891">
        <v>30</v>
      </c>
      <c r="M3891">
        <v>2</v>
      </c>
      <c r="N3891" s="170">
        <v>22490513</v>
      </c>
      <c r="O3891" s="170">
        <v>24960000</v>
      </c>
      <c r="P3891" s="178">
        <v>90500</v>
      </c>
      <c r="Q3891" s="178">
        <v>3479</v>
      </c>
      <c r="R3891" s="178">
        <v>88717</v>
      </c>
      <c r="S3891">
        <v>0</v>
      </c>
      <c r="T3891">
        <v>0</v>
      </c>
      <c r="U3891">
        <v>0</v>
      </c>
      <c r="W3891">
        <v>0</v>
      </c>
      <c r="X3891">
        <v>0</v>
      </c>
      <c r="Y3891">
        <v>0</v>
      </c>
      <c r="AB3891" s="180">
        <v>44285</v>
      </c>
      <c r="AC3891">
        <v>1</v>
      </c>
      <c r="AD3891" t="s">
        <v>1922</v>
      </c>
      <c r="AE3891">
        <v>1</v>
      </c>
      <c r="AF3891">
        <v>30</v>
      </c>
      <c r="AG3891">
        <v>0</v>
      </c>
      <c r="AN3891">
        <v>1</v>
      </c>
      <c r="AO3891">
        <v>1</v>
      </c>
      <c r="AR3891" s="178">
        <v>175533</v>
      </c>
      <c r="AS3891" t="s">
        <v>1921</v>
      </c>
      <c r="AT3891">
        <v>0</v>
      </c>
      <c r="AU3891">
        <v>0</v>
      </c>
      <c r="AV3891">
        <v>890480123</v>
      </c>
      <c r="AW3891" t="s">
        <v>1920</v>
      </c>
      <c r="AX3891">
        <v>5</v>
      </c>
      <c r="BC3891">
        <v>2</v>
      </c>
      <c r="BD3891">
        <v>7</v>
      </c>
      <c r="BE3891">
        <v>2</v>
      </c>
    </row>
    <row r="3892" spans="1:57" x14ac:dyDescent="0.25">
      <c r="A3892" s="179">
        <f t="shared" si="60"/>
        <v>0</v>
      </c>
      <c r="B3892" t="s">
        <v>1923</v>
      </c>
      <c r="C3892">
        <v>73110028</v>
      </c>
      <c r="D3892">
        <v>144105</v>
      </c>
      <c r="E3892">
        <v>4</v>
      </c>
      <c r="F3892">
        <v>550024403</v>
      </c>
      <c r="G3892" s="180">
        <v>44095</v>
      </c>
      <c r="H3892" s="180">
        <v>45350</v>
      </c>
      <c r="I3892">
        <v>0</v>
      </c>
      <c r="J3892">
        <v>1</v>
      </c>
      <c r="K3892">
        <v>0</v>
      </c>
      <c r="L3892">
        <v>30</v>
      </c>
      <c r="M3892">
        <v>2</v>
      </c>
      <c r="N3892" s="170">
        <v>22490513</v>
      </c>
      <c r="O3892" s="170">
        <v>24960000</v>
      </c>
      <c r="P3892" s="178">
        <v>46166</v>
      </c>
      <c r="Q3892" s="178">
        <v>1775</v>
      </c>
      <c r="R3892" s="178">
        <v>46166</v>
      </c>
      <c r="S3892">
        <v>1740</v>
      </c>
      <c r="T3892">
        <v>0</v>
      </c>
      <c r="U3892">
        <v>0</v>
      </c>
      <c r="W3892">
        <v>0</v>
      </c>
      <c r="X3892">
        <v>0</v>
      </c>
      <c r="Y3892">
        <v>0</v>
      </c>
      <c r="AB3892" s="180">
        <v>44255</v>
      </c>
      <c r="AC3892">
        <v>1</v>
      </c>
      <c r="AD3892" t="s">
        <v>1922</v>
      </c>
      <c r="AE3892">
        <v>1</v>
      </c>
      <c r="AF3892">
        <v>30</v>
      </c>
      <c r="AG3892">
        <v>0</v>
      </c>
      <c r="AN3892">
        <v>1</v>
      </c>
      <c r="AO3892">
        <v>1</v>
      </c>
      <c r="AR3892" s="178">
        <v>91343</v>
      </c>
      <c r="AS3892" t="s">
        <v>1921</v>
      </c>
      <c r="AT3892">
        <v>0</v>
      </c>
      <c r="AU3892">
        <v>0</v>
      </c>
      <c r="AV3892">
        <v>890480123</v>
      </c>
      <c r="AW3892" t="s">
        <v>1920</v>
      </c>
      <c r="AX3892">
        <v>5</v>
      </c>
      <c r="BC3892">
        <v>2</v>
      </c>
      <c r="BD3892">
        <v>7</v>
      </c>
      <c r="BE3892">
        <v>2</v>
      </c>
    </row>
    <row r="3893" spans="1:57" x14ac:dyDescent="0.25">
      <c r="A3893" s="179">
        <f t="shared" si="60"/>
        <v>0</v>
      </c>
      <c r="B3893" t="s">
        <v>1923</v>
      </c>
      <c r="C3893">
        <v>73110028</v>
      </c>
      <c r="D3893">
        <v>144105</v>
      </c>
      <c r="E3893">
        <v>4</v>
      </c>
      <c r="F3893">
        <v>550024429</v>
      </c>
      <c r="G3893" s="180">
        <v>44098</v>
      </c>
      <c r="H3893" s="180">
        <v>45350</v>
      </c>
      <c r="I3893">
        <v>0</v>
      </c>
      <c r="J3893">
        <v>1</v>
      </c>
      <c r="K3893">
        <v>0</v>
      </c>
      <c r="L3893">
        <v>30</v>
      </c>
      <c r="M3893">
        <v>2</v>
      </c>
      <c r="N3893" s="170">
        <v>22490513</v>
      </c>
      <c r="O3893" s="170">
        <v>24960000</v>
      </c>
      <c r="P3893" s="178">
        <v>47779</v>
      </c>
      <c r="Q3893" s="178">
        <v>1837</v>
      </c>
      <c r="R3893" s="178">
        <v>47779</v>
      </c>
      <c r="S3893">
        <v>1800</v>
      </c>
      <c r="T3893">
        <v>0</v>
      </c>
      <c r="U3893">
        <v>0</v>
      </c>
      <c r="W3893">
        <v>0</v>
      </c>
      <c r="X3893">
        <v>0</v>
      </c>
      <c r="Y3893">
        <v>0</v>
      </c>
      <c r="AB3893" s="180">
        <v>44255</v>
      </c>
      <c r="AC3893">
        <v>1</v>
      </c>
      <c r="AD3893" t="s">
        <v>1922</v>
      </c>
      <c r="AE3893">
        <v>1</v>
      </c>
      <c r="AF3893">
        <v>30</v>
      </c>
      <c r="AG3893">
        <v>0</v>
      </c>
      <c r="AN3893">
        <v>1</v>
      </c>
      <c r="AO3893">
        <v>1</v>
      </c>
      <c r="AR3893" s="178">
        <v>94534</v>
      </c>
      <c r="AS3893" t="s">
        <v>1921</v>
      </c>
      <c r="AT3893">
        <v>0</v>
      </c>
      <c r="AU3893">
        <v>0</v>
      </c>
      <c r="AV3893">
        <v>890480123</v>
      </c>
      <c r="AW3893" t="s">
        <v>1920</v>
      </c>
      <c r="AX3893">
        <v>5</v>
      </c>
      <c r="BC3893">
        <v>2</v>
      </c>
      <c r="BD3893">
        <v>7</v>
      </c>
      <c r="BE3893">
        <v>2</v>
      </c>
    </row>
    <row r="3894" spans="1:57" x14ac:dyDescent="0.25">
      <c r="A3894" s="179">
        <f t="shared" si="60"/>
        <v>0</v>
      </c>
      <c r="B3894" t="s">
        <v>1923</v>
      </c>
      <c r="C3894">
        <v>73110028</v>
      </c>
      <c r="D3894">
        <v>144105</v>
      </c>
      <c r="E3894">
        <v>4</v>
      </c>
      <c r="F3894">
        <v>550024571</v>
      </c>
      <c r="G3894" s="180">
        <v>44112</v>
      </c>
      <c r="H3894" s="180">
        <v>45350</v>
      </c>
      <c r="I3894">
        <v>0</v>
      </c>
      <c r="J3894">
        <v>1</v>
      </c>
      <c r="K3894">
        <v>0</v>
      </c>
      <c r="L3894">
        <v>30</v>
      </c>
      <c r="M3894">
        <v>2</v>
      </c>
      <c r="N3894" s="170">
        <v>22490513</v>
      </c>
      <c r="O3894" s="170">
        <v>24960000</v>
      </c>
      <c r="P3894" s="178">
        <v>46185</v>
      </c>
      <c r="Q3894" s="178">
        <v>1776</v>
      </c>
      <c r="R3894" s="178">
        <v>46185</v>
      </c>
      <c r="S3894">
        <v>1740</v>
      </c>
      <c r="T3894">
        <v>0</v>
      </c>
      <c r="U3894">
        <v>0</v>
      </c>
      <c r="W3894">
        <v>0</v>
      </c>
      <c r="X3894">
        <v>0</v>
      </c>
      <c r="Y3894">
        <v>0</v>
      </c>
      <c r="AB3894" s="180">
        <v>44255</v>
      </c>
      <c r="AC3894">
        <v>1</v>
      </c>
      <c r="AD3894" t="s">
        <v>1922</v>
      </c>
      <c r="AE3894">
        <v>1</v>
      </c>
      <c r="AF3894">
        <v>30</v>
      </c>
      <c r="AG3894">
        <v>0</v>
      </c>
      <c r="AN3894">
        <v>1</v>
      </c>
      <c r="AO3894">
        <v>1</v>
      </c>
      <c r="AR3894" s="178">
        <v>91381</v>
      </c>
      <c r="AS3894" t="s">
        <v>1921</v>
      </c>
      <c r="AT3894">
        <v>0</v>
      </c>
      <c r="AU3894">
        <v>0</v>
      </c>
      <c r="AV3894">
        <v>890480123</v>
      </c>
      <c r="AW3894" t="s">
        <v>1920</v>
      </c>
      <c r="AX3894">
        <v>5</v>
      </c>
      <c r="BC3894">
        <v>2</v>
      </c>
      <c r="BD3894">
        <v>7</v>
      </c>
      <c r="BE3894">
        <v>2</v>
      </c>
    </row>
    <row r="3895" spans="1:57" x14ac:dyDescent="0.25">
      <c r="A3895" s="179">
        <f t="shared" si="60"/>
        <v>0</v>
      </c>
      <c r="B3895" t="s">
        <v>1923</v>
      </c>
      <c r="C3895">
        <v>73110028</v>
      </c>
      <c r="D3895">
        <v>144105</v>
      </c>
      <c r="E3895">
        <v>4</v>
      </c>
      <c r="F3895">
        <v>550024576</v>
      </c>
      <c r="G3895" s="180">
        <v>44113</v>
      </c>
      <c r="H3895" s="180">
        <v>45350</v>
      </c>
      <c r="I3895">
        <v>0</v>
      </c>
      <c r="J3895">
        <v>1</v>
      </c>
      <c r="K3895">
        <v>1</v>
      </c>
      <c r="L3895">
        <v>30</v>
      </c>
      <c r="M3895">
        <v>2</v>
      </c>
      <c r="N3895" s="170">
        <v>22490513</v>
      </c>
      <c r="O3895" s="170">
        <v>24960000</v>
      </c>
      <c r="P3895" s="178">
        <v>64658</v>
      </c>
      <c r="Q3895" s="178">
        <v>2486</v>
      </c>
      <c r="R3895" s="178">
        <v>63384</v>
      </c>
      <c r="S3895">
        <v>0</v>
      </c>
      <c r="T3895">
        <v>0</v>
      </c>
      <c r="U3895">
        <v>0</v>
      </c>
      <c r="W3895">
        <v>0</v>
      </c>
      <c r="X3895">
        <v>0</v>
      </c>
      <c r="Y3895">
        <v>0</v>
      </c>
      <c r="AB3895" s="180">
        <v>44285</v>
      </c>
      <c r="AC3895">
        <v>1</v>
      </c>
      <c r="AD3895" t="s">
        <v>1922</v>
      </c>
      <c r="AE3895">
        <v>1</v>
      </c>
      <c r="AF3895">
        <v>30</v>
      </c>
      <c r="AG3895">
        <v>0</v>
      </c>
      <c r="AN3895">
        <v>1</v>
      </c>
      <c r="AO3895">
        <v>1</v>
      </c>
      <c r="AR3895" s="178">
        <v>125410</v>
      </c>
      <c r="AS3895" t="s">
        <v>1921</v>
      </c>
      <c r="AT3895">
        <v>0</v>
      </c>
      <c r="AU3895">
        <v>0</v>
      </c>
      <c r="AV3895">
        <v>890480123</v>
      </c>
      <c r="AW3895" t="s">
        <v>1920</v>
      </c>
      <c r="AX3895">
        <v>5</v>
      </c>
      <c r="BC3895">
        <v>2</v>
      </c>
      <c r="BD3895">
        <v>7</v>
      </c>
      <c r="BE3895">
        <v>2</v>
      </c>
    </row>
    <row r="3896" spans="1:57" x14ac:dyDescent="0.25">
      <c r="A3896" s="179">
        <f t="shared" si="60"/>
        <v>0</v>
      </c>
      <c r="B3896" t="s">
        <v>1923</v>
      </c>
      <c r="C3896">
        <v>73110028</v>
      </c>
      <c r="D3896">
        <v>144105</v>
      </c>
      <c r="E3896">
        <v>4</v>
      </c>
      <c r="F3896">
        <v>550024773</v>
      </c>
      <c r="G3896" s="180">
        <v>44140</v>
      </c>
      <c r="H3896" s="180">
        <v>45350</v>
      </c>
      <c r="I3896">
        <v>0</v>
      </c>
      <c r="J3896">
        <v>1</v>
      </c>
      <c r="K3896">
        <v>1</v>
      </c>
      <c r="L3896">
        <v>30</v>
      </c>
      <c r="M3896">
        <v>2</v>
      </c>
      <c r="N3896" s="170">
        <v>22490513</v>
      </c>
      <c r="O3896" s="170">
        <v>24960000</v>
      </c>
      <c r="P3896" s="178">
        <v>144098</v>
      </c>
      <c r="Q3896" s="178">
        <v>5540</v>
      </c>
      <c r="R3896" s="178">
        <v>141259</v>
      </c>
      <c r="S3896">
        <v>0</v>
      </c>
      <c r="T3896">
        <v>0</v>
      </c>
      <c r="U3896">
        <v>0</v>
      </c>
      <c r="W3896">
        <v>0</v>
      </c>
      <c r="X3896">
        <v>0</v>
      </c>
      <c r="Y3896">
        <v>0</v>
      </c>
      <c r="AB3896" s="180">
        <v>44285</v>
      </c>
      <c r="AC3896">
        <v>1</v>
      </c>
      <c r="AD3896" t="s">
        <v>1922</v>
      </c>
      <c r="AE3896">
        <v>1</v>
      </c>
      <c r="AF3896">
        <v>30</v>
      </c>
      <c r="AG3896">
        <v>0</v>
      </c>
      <c r="AN3896">
        <v>1</v>
      </c>
      <c r="AO3896">
        <v>1</v>
      </c>
      <c r="AR3896" s="178">
        <v>279492</v>
      </c>
      <c r="AS3896" t="s">
        <v>1921</v>
      </c>
      <c r="AT3896">
        <v>0</v>
      </c>
      <c r="AU3896">
        <v>0</v>
      </c>
      <c r="AV3896">
        <v>890480123</v>
      </c>
      <c r="AW3896" t="s">
        <v>1920</v>
      </c>
      <c r="AX3896">
        <v>5</v>
      </c>
      <c r="BC3896">
        <v>2</v>
      </c>
      <c r="BD3896">
        <v>7</v>
      </c>
      <c r="BE3896">
        <v>2</v>
      </c>
    </row>
    <row r="3897" spans="1:57" x14ac:dyDescent="0.25">
      <c r="A3897" s="179">
        <f t="shared" si="60"/>
        <v>0</v>
      </c>
      <c r="B3897" t="s">
        <v>1923</v>
      </c>
      <c r="C3897">
        <v>73110028</v>
      </c>
      <c r="D3897">
        <v>144105</v>
      </c>
      <c r="E3897">
        <v>4</v>
      </c>
      <c r="F3897">
        <v>550024783</v>
      </c>
      <c r="G3897" s="180">
        <v>44142</v>
      </c>
      <c r="H3897" s="180">
        <v>45350</v>
      </c>
      <c r="I3897">
        <v>0</v>
      </c>
      <c r="J3897">
        <v>1</v>
      </c>
      <c r="K3897">
        <v>1</v>
      </c>
      <c r="L3897">
        <v>30</v>
      </c>
      <c r="M3897">
        <v>2</v>
      </c>
      <c r="N3897" s="170">
        <v>22490513</v>
      </c>
      <c r="O3897" s="170">
        <v>24960000</v>
      </c>
      <c r="P3897" s="178">
        <v>144093</v>
      </c>
      <c r="Q3897" s="178">
        <v>5540</v>
      </c>
      <c r="R3897" s="178">
        <v>141254</v>
      </c>
      <c r="S3897">
        <v>0</v>
      </c>
      <c r="T3897">
        <v>0</v>
      </c>
      <c r="U3897">
        <v>0</v>
      </c>
      <c r="W3897">
        <v>0</v>
      </c>
      <c r="X3897">
        <v>0</v>
      </c>
      <c r="Y3897">
        <v>0</v>
      </c>
      <c r="AB3897" s="180">
        <v>44285</v>
      </c>
      <c r="AC3897">
        <v>1</v>
      </c>
      <c r="AD3897" t="s">
        <v>1922</v>
      </c>
      <c r="AE3897">
        <v>1</v>
      </c>
      <c r="AF3897">
        <v>30</v>
      </c>
      <c r="AG3897">
        <v>0</v>
      </c>
      <c r="AN3897">
        <v>1</v>
      </c>
      <c r="AO3897">
        <v>1</v>
      </c>
      <c r="AR3897" s="178">
        <v>279482</v>
      </c>
      <c r="AS3897" t="s">
        <v>1921</v>
      </c>
      <c r="AT3897">
        <v>0</v>
      </c>
      <c r="AU3897">
        <v>0</v>
      </c>
      <c r="AV3897">
        <v>890480123</v>
      </c>
      <c r="AW3897" t="s">
        <v>1920</v>
      </c>
      <c r="AX3897">
        <v>5</v>
      </c>
      <c r="BC3897">
        <v>2</v>
      </c>
      <c r="BD3897">
        <v>7</v>
      </c>
      <c r="BE3897">
        <v>2</v>
      </c>
    </row>
    <row r="3898" spans="1:57" x14ac:dyDescent="0.25">
      <c r="A3898" s="179">
        <f t="shared" si="60"/>
        <v>0</v>
      </c>
      <c r="B3898" t="s">
        <v>1923</v>
      </c>
      <c r="C3898">
        <v>73110028</v>
      </c>
      <c r="D3898">
        <v>144105</v>
      </c>
      <c r="E3898">
        <v>4</v>
      </c>
      <c r="F3898">
        <v>550025368</v>
      </c>
      <c r="G3898" s="180">
        <v>44232</v>
      </c>
      <c r="H3898" s="180">
        <v>45350</v>
      </c>
      <c r="I3898">
        <v>0</v>
      </c>
      <c r="J3898">
        <v>1</v>
      </c>
      <c r="K3898">
        <v>0</v>
      </c>
      <c r="L3898">
        <v>30</v>
      </c>
      <c r="M3898">
        <v>2</v>
      </c>
      <c r="N3898" s="170">
        <v>22490513</v>
      </c>
      <c r="O3898" s="170">
        <v>24960000</v>
      </c>
      <c r="P3898" s="178">
        <v>40000</v>
      </c>
      <c r="Q3898" s="178">
        <v>1538</v>
      </c>
      <c r="R3898" s="178">
        <v>40000</v>
      </c>
      <c r="S3898">
        <v>750</v>
      </c>
      <c r="T3898">
        <v>0</v>
      </c>
      <c r="U3898">
        <v>0</v>
      </c>
      <c r="W3898">
        <v>0</v>
      </c>
      <c r="X3898">
        <v>0</v>
      </c>
      <c r="Y3898">
        <v>0</v>
      </c>
      <c r="AB3898" s="180">
        <v>44255</v>
      </c>
      <c r="AC3898">
        <v>1</v>
      </c>
      <c r="AD3898" t="s">
        <v>1922</v>
      </c>
      <c r="AE3898">
        <v>1</v>
      </c>
      <c r="AF3898">
        <v>30</v>
      </c>
      <c r="AG3898">
        <v>0</v>
      </c>
      <c r="AN3898">
        <v>1</v>
      </c>
      <c r="AO3898">
        <v>1</v>
      </c>
      <c r="AR3898" s="178">
        <v>79143</v>
      </c>
      <c r="AS3898" t="s">
        <v>1921</v>
      </c>
      <c r="AT3898">
        <v>0</v>
      </c>
      <c r="AU3898">
        <v>0</v>
      </c>
      <c r="AV3898">
        <v>890480123</v>
      </c>
      <c r="AW3898" t="s">
        <v>1920</v>
      </c>
      <c r="AX3898">
        <v>5</v>
      </c>
      <c r="BC3898">
        <v>2</v>
      </c>
      <c r="BD3898">
        <v>7</v>
      </c>
      <c r="BE3898">
        <v>2</v>
      </c>
    </row>
    <row r="3899" spans="1:57" x14ac:dyDescent="0.25">
      <c r="A3899" s="179">
        <f t="shared" si="60"/>
        <v>0</v>
      </c>
      <c r="B3899" t="s">
        <v>1923</v>
      </c>
      <c r="C3899">
        <v>73110028</v>
      </c>
      <c r="D3899">
        <v>144105</v>
      </c>
      <c r="E3899">
        <v>4</v>
      </c>
      <c r="F3899">
        <v>550025372</v>
      </c>
      <c r="G3899" s="180">
        <v>44235</v>
      </c>
      <c r="H3899" s="180">
        <v>45350</v>
      </c>
      <c r="I3899">
        <v>0</v>
      </c>
      <c r="J3899">
        <v>1</v>
      </c>
      <c r="K3899">
        <v>0</v>
      </c>
      <c r="L3899">
        <v>30</v>
      </c>
      <c r="M3899">
        <v>2</v>
      </c>
      <c r="N3899" s="170">
        <v>22490513</v>
      </c>
      <c r="O3899" s="170">
        <v>24960000</v>
      </c>
      <c r="P3899" s="178">
        <v>50000</v>
      </c>
      <c r="Q3899" s="178">
        <v>1922</v>
      </c>
      <c r="R3899" s="178">
        <v>50000</v>
      </c>
      <c r="S3899">
        <v>930</v>
      </c>
      <c r="T3899">
        <v>0</v>
      </c>
      <c r="U3899">
        <v>0</v>
      </c>
      <c r="W3899">
        <v>0</v>
      </c>
      <c r="X3899">
        <v>0</v>
      </c>
      <c r="Y3899">
        <v>0</v>
      </c>
      <c r="AB3899" s="180">
        <v>44255</v>
      </c>
      <c r="AC3899">
        <v>1</v>
      </c>
      <c r="AD3899" t="s">
        <v>1922</v>
      </c>
      <c r="AE3899">
        <v>1</v>
      </c>
      <c r="AF3899">
        <v>30</v>
      </c>
      <c r="AG3899">
        <v>0</v>
      </c>
      <c r="AN3899">
        <v>1</v>
      </c>
      <c r="AO3899">
        <v>1</v>
      </c>
      <c r="AR3899" s="178">
        <v>98929</v>
      </c>
      <c r="AS3899" t="s">
        <v>1921</v>
      </c>
      <c r="AT3899">
        <v>0</v>
      </c>
      <c r="AU3899">
        <v>0</v>
      </c>
      <c r="AV3899">
        <v>890480123</v>
      </c>
      <c r="AW3899" t="s">
        <v>1920</v>
      </c>
      <c r="AX3899">
        <v>5</v>
      </c>
      <c r="BC3899">
        <v>2</v>
      </c>
      <c r="BD3899">
        <v>7</v>
      </c>
      <c r="BE3899">
        <v>2</v>
      </c>
    </row>
    <row r="3900" spans="1:57" x14ac:dyDescent="0.25">
      <c r="A3900" s="179">
        <f t="shared" si="60"/>
        <v>0</v>
      </c>
      <c r="B3900" t="s">
        <v>1923</v>
      </c>
      <c r="C3900">
        <v>73110028</v>
      </c>
      <c r="D3900">
        <v>144105</v>
      </c>
      <c r="E3900">
        <v>4</v>
      </c>
      <c r="F3900">
        <v>550025388</v>
      </c>
      <c r="G3900" s="180">
        <v>44238</v>
      </c>
      <c r="H3900" s="180">
        <v>45350</v>
      </c>
      <c r="I3900">
        <v>0</v>
      </c>
      <c r="J3900">
        <v>1</v>
      </c>
      <c r="K3900">
        <v>0</v>
      </c>
      <c r="L3900">
        <v>30</v>
      </c>
      <c r="M3900">
        <v>2</v>
      </c>
      <c r="N3900" s="170">
        <v>22490513</v>
      </c>
      <c r="O3900" s="170">
        <v>24960000</v>
      </c>
      <c r="P3900" s="178">
        <v>11900</v>
      </c>
      <c r="Q3900" s="178">
        <v>457</v>
      </c>
      <c r="R3900" s="178">
        <v>11900</v>
      </c>
      <c r="S3900">
        <v>210</v>
      </c>
      <c r="T3900">
        <v>0</v>
      </c>
      <c r="U3900">
        <v>0</v>
      </c>
      <c r="W3900">
        <v>0</v>
      </c>
      <c r="X3900">
        <v>0</v>
      </c>
      <c r="Y3900">
        <v>0</v>
      </c>
      <c r="AB3900" s="180">
        <v>44255</v>
      </c>
      <c r="AC3900">
        <v>1</v>
      </c>
      <c r="AD3900" t="s">
        <v>1922</v>
      </c>
      <c r="AE3900">
        <v>1</v>
      </c>
      <c r="AF3900">
        <v>30</v>
      </c>
      <c r="AG3900">
        <v>0</v>
      </c>
      <c r="AN3900">
        <v>1</v>
      </c>
      <c r="AO3900">
        <v>1</v>
      </c>
      <c r="AR3900" s="178">
        <v>23545</v>
      </c>
      <c r="AS3900" t="s">
        <v>1921</v>
      </c>
      <c r="AT3900">
        <v>0</v>
      </c>
      <c r="AU3900">
        <v>0</v>
      </c>
      <c r="AV3900">
        <v>890480123</v>
      </c>
      <c r="AW3900" t="s">
        <v>1920</v>
      </c>
      <c r="AX3900">
        <v>5</v>
      </c>
      <c r="BC3900">
        <v>2</v>
      </c>
      <c r="BD3900">
        <v>7</v>
      </c>
      <c r="BE3900">
        <v>2</v>
      </c>
    </row>
    <row r="3901" spans="1:57" x14ac:dyDescent="0.25">
      <c r="A3901" s="179">
        <f t="shared" si="60"/>
        <v>0</v>
      </c>
      <c r="B3901" t="s">
        <v>1923</v>
      </c>
      <c r="C3901">
        <v>73110028</v>
      </c>
      <c r="D3901">
        <v>144105</v>
      </c>
      <c r="E3901">
        <v>4</v>
      </c>
      <c r="F3901">
        <v>550025389</v>
      </c>
      <c r="G3901" s="180">
        <v>44238</v>
      </c>
      <c r="H3901" s="180">
        <v>45350</v>
      </c>
      <c r="I3901">
        <v>0</v>
      </c>
      <c r="J3901">
        <v>1</v>
      </c>
      <c r="K3901">
        <v>0</v>
      </c>
      <c r="L3901">
        <v>30</v>
      </c>
      <c r="M3901">
        <v>2</v>
      </c>
      <c r="N3901" s="170">
        <v>22490513</v>
      </c>
      <c r="O3901" s="170">
        <v>24960000</v>
      </c>
      <c r="P3901" s="178">
        <v>26170</v>
      </c>
      <c r="Q3901" s="178">
        <v>1006</v>
      </c>
      <c r="R3901" s="178">
        <v>26170</v>
      </c>
      <c r="S3901">
        <v>480</v>
      </c>
      <c r="T3901">
        <v>0</v>
      </c>
      <c r="U3901">
        <v>0</v>
      </c>
      <c r="W3901">
        <v>0</v>
      </c>
      <c r="X3901">
        <v>0</v>
      </c>
      <c r="Y3901">
        <v>0</v>
      </c>
      <c r="AB3901" s="180">
        <v>44255</v>
      </c>
      <c r="AC3901">
        <v>1</v>
      </c>
      <c r="AD3901" t="s">
        <v>1922</v>
      </c>
      <c r="AE3901">
        <v>1</v>
      </c>
      <c r="AF3901">
        <v>30</v>
      </c>
      <c r="AG3901">
        <v>0</v>
      </c>
      <c r="AN3901">
        <v>1</v>
      </c>
      <c r="AO3901">
        <v>1</v>
      </c>
      <c r="AR3901" s="178">
        <v>51780</v>
      </c>
      <c r="AS3901" t="s">
        <v>1921</v>
      </c>
      <c r="AT3901">
        <v>0</v>
      </c>
      <c r="AU3901">
        <v>0</v>
      </c>
      <c r="AV3901">
        <v>890480123</v>
      </c>
      <c r="AW3901" t="s">
        <v>1920</v>
      </c>
      <c r="AX3901">
        <v>5</v>
      </c>
      <c r="BC3901">
        <v>2</v>
      </c>
      <c r="BD3901">
        <v>7</v>
      </c>
      <c r="BE3901">
        <v>2</v>
      </c>
    </row>
    <row r="3902" spans="1:57" x14ac:dyDescent="0.25">
      <c r="A3902" s="179">
        <f t="shared" si="60"/>
        <v>0</v>
      </c>
      <c r="B3902" t="s">
        <v>1923</v>
      </c>
      <c r="C3902">
        <v>73110802</v>
      </c>
      <c r="D3902">
        <v>144105</v>
      </c>
      <c r="E3902">
        <v>4</v>
      </c>
      <c r="F3902">
        <v>16762</v>
      </c>
      <c r="G3902" s="180">
        <v>43829</v>
      </c>
      <c r="H3902" s="180">
        <v>45656</v>
      </c>
      <c r="I3902">
        <v>0</v>
      </c>
      <c r="J3902">
        <v>1</v>
      </c>
      <c r="K3902">
        <v>15</v>
      </c>
      <c r="L3902">
        <v>30</v>
      </c>
      <c r="M3902">
        <v>2</v>
      </c>
      <c r="N3902" s="170">
        <v>9119963</v>
      </c>
      <c r="O3902" s="170">
        <v>9511000</v>
      </c>
      <c r="P3902" s="178">
        <v>7000000</v>
      </c>
      <c r="Q3902" s="178">
        <v>145716</v>
      </c>
      <c r="R3902" s="178">
        <v>5535266</v>
      </c>
      <c r="S3902">
        <v>0</v>
      </c>
      <c r="T3902">
        <v>0</v>
      </c>
      <c r="U3902">
        <v>0</v>
      </c>
      <c r="W3902">
        <v>0</v>
      </c>
      <c r="X3902">
        <v>0</v>
      </c>
      <c r="Y3902">
        <v>0</v>
      </c>
      <c r="AB3902" s="180">
        <v>44285</v>
      </c>
      <c r="AC3902">
        <v>1</v>
      </c>
      <c r="AD3902" t="s">
        <v>1922</v>
      </c>
      <c r="AE3902">
        <v>1</v>
      </c>
      <c r="AF3902">
        <v>30</v>
      </c>
      <c r="AG3902">
        <v>0</v>
      </c>
      <c r="AN3902">
        <v>1</v>
      </c>
      <c r="AO3902">
        <v>1</v>
      </c>
      <c r="AR3902" s="178">
        <v>9699160</v>
      </c>
      <c r="AS3902" t="s">
        <v>1921</v>
      </c>
      <c r="AT3902">
        <v>0</v>
      </c>
      <c r="AU3902">
        <v>0</v>
      </c>
      <c r="AV3902">
        <v>890480123</v>
      </c>
      <c r="AW3902" t="s">
        <v>1920</v>
      </c>
      <c r="AX3902">
        <v>5</v>
      </c>
      <c r="BC3902">
        <v>1</v>
      </c>
      <c r="BD3902">
        <v>7</v>
      </c>
      <c r="BE3902">
        <v>2</v>
      </c>
    </row>
    <row r="3903" spans="1:57" x14ac:dyDescent="0.25">
      <c r="A3903" s="179">
        <f t="shared" si="60"/>
        <v>0</v>
      </c>
      <c r="B3903" t="s">
        <v>1923</v>
      </c>
      <c r="C3903">
        <v>73111072</v>
      </c>
      <c r="D3903">
        <v>144105</v>
      </c>
      <c r="E3903">
        <v>4</v>
      </c>
      <c r="F3903">
        <v>17388</v>
      </c>
      <c r="G3903" s="180">
        <v>44041</v>
      </c>
      <c r="H3903" s="180">
        <v>45503</v>
      </c>
      <c r="I3903">
        <v>0</v>
      </c>
      <c r="J3903">
        <v>1</v>
      </c>
      <c r="K3903">
        <v>8</v>
      </c>
      <c r="L3903">
        <v>30</v>
      </c>
      <c r="M3903">
        <v>2</v>
      </c>
      <c r="N3903" s="170">
        <v>9752084</v>
      </c>
      <c r="O3903" s="170">
        <v>10200000</v>
      </c>
      <c r="P3903" s="178">
        <v>11183210</v>
      </c>
      <c r="Q3903" s="178">
        <v>282305</v>
      </c>
      <c r="R3903" s="178">
        <v>9606945</v>
      </c>
      <c r="S3903">
        <v>0</v>
      </c>
      <c r="T3903">
        <v>0</v>
      </c>
      <c r="U3903">
        <v>0</v>
      </c>
      <c r="W3903">
        <v>0</v>
      </c>
      <c r="X3903">
        <v>0</v>
      </c>
      <c r="Y3903">
        <v>0</v>
      </c>
      <c r="AB3903" s="180">
        <v>44285</v>
      </c>
      <c r="AC3903">
        <v>1</v>
      </c>
      <c r="AD3903" t="s">
        <v>1922</v>
      </c>
      <c r="AE3903">
        <v>1</v>
      </c>
      <c r="AF3903">
        <v>30</v>
      </c>
      <c r="AG3903">
        <v>0</v>
      </c>
      <c r="AN3903">
        <v>1</v>
      </c>
      <c r="AO3903">
        <v>1</v>
      </c>
      <c r="AR3903" s="178">
        <v>12411436</v>
      </c>
      <c r="AS3903" t="s">
        <v>1921</v>
      </c>
      <c r="AT3903">
        <v>0</v>
      </c>
      <c r="AU3903">
        <v>0</v>
      </c>
      <c r="AV3903">
        <v>890480123</v>
      </c>
      <c r="AW3903" t="s">
        <v>1920</v>
      </c>
      <c r="AX3903">
        <v>5</v>
      </c>
      <c r="BC3903">
        <v>1</v>
      </c>
      <c r="BD3903">
        <v>7</v>
      </c>
      <c r="BE3903">
        <v>2</v>
      </c>
    </row>
    <row r="3904" spans="1:57" x14ac:dyDescent="0.25">
      <c r="A3904" s="179">
        <f t="shared" si="60"/>
        <v>7562</v>
      </c>
      <c r="B3904" t="s">
        <v>1923</v>
      </c>
      <c r="C3904">
        <v>73111666</v>
      </c>
      <c r="D3904">
        <v>144105</v>
      </c>
      <c r="E3904">
        <v>4</v>
      </c>
      <c r="F3904">
        <v>550016444</v>
      </c>
      <c r="G3904" s="180">
        <v>44133</v>
      </c>
      <c r="H3904" s="180">
        <v>45412</v>
      </c>
      <c r="I3904">
        <v>0</v>
      </c>
      <c r="J3904">
        <v>1</v>
      </c>
      <c r="K3904">
        <v>0</v>
      </c>
      <c r="L3904">
        <v>30</v>
      </c>
      <c r="M3904">
        <v>2</v>
      </c>
      <c r="N3904" s="170">
        <v>22490513</v>
      </c>
      <c r="O3904" s="170">
        <v>24960000</v>
      </c>
      <c r="P3904" s="178">
        <v>21177</v>
      </c>
      <c r="Q3904" s="178">
        <v>814</v>
      </c>
      <c r="R3904" s="178">
        <v>21177</v>
      </c>
      <c r="S3904">
        <v>0</v>
      </c>
      <c r="T3904">
        <v>0</v>
      </c>
      <c r="U3904">
        <v>0</v>
      </c>
      <c r="W3904">
        <v>0</v>
      </c>
      <c r="X3904">
        <v>0</v>
      </c>
      <c r="Y3904">
        <v>0</v>
      </c>
      <c r="AB3904" s="180">
        <v>44286</v>
      </c>
      <c r="AC3904">
        <v>1</v>
      </c>
      <c r="AD3904" t="s">
        <v>1922</v>
      </c>
      <c r="AE3904">
        <v>1</v>
      </c>
      <c r="AF3904">
        <v>30</v>
      </c>
      <c r="AG3904">
        <v>0</v>
      </c>
      <c r="AN3904">
        <v>1</v>
      </c>
      <c r="AO3904">
        <v>1</v>
      </c>
      <c r="AR3904" s="178">
        <v>13615</v>
      </c>
      <c r="AS3904" t="s">
        <v>1921</v>
      </c>
      <c r="AT3904">
        <v>0</v>
      </c>
      <c r="AU3904">
        <v>0</v>
      </c>
      <c r="AV3904">
        <v>890480123</v>
      </c>
      <c r="AW3904" t="s">
        <v>1920</v>
      </c>
      <c r="AX3904">
        <v>5</v>
      </c>
      <c r="BC3904">
        <v>2</v>
      </c>
      <c r="BD3904">
        <v>7</v>
      </c>
      <c r="BE3904">
        <v>1</v>
      </c>
    </row>
    <row r="3905" spans="1:57" x14ac:dyDescent="0.25">
      <c r="A3905" s="179">
        <f t="shared" si="60"/>
        <v>3384</v>
      </c>
      <c r="B3905" t="s">
        <v>1923</v>
      </c>
      <c r="C3905">
        <v>73111666</v>
      </c>
      <c r="D3905">
        <v>144105</v>
      </c>
      <c r="E3905">
        <v>4</v>
      </c>
      <c r="F3905">
        <v>550016451</v>
      </c>
      <c r="G3905" s="180">
        <v>44133</v>
      </c>
      <c r="H3905" s="180">
        <v>45412</v>
      </c>
      <c r="I3905">
        <v>0</v>
      </c>
      <c r="J3905">
        <v>1</v>
      </c>
      <c r="K3905">
        <v>0</v>
      </c>
      <c r="L3905">
        <v>30</v>
      </c>
      <c r="M3905">
        <v>2</v>
      </c>
      <c r="N3905" s="170">
        <v>22490513</v>
      </c>
      <c r="O3905" s="170">
        <v>24960000</v>
      </c>
      <c r="P3905" s="178">
        <v>9477</v>
      </c>
      <c r="Q3905" s="178">
        <v>364</v>
      </c>
      <c r="R3905" s="178">
        <v>9477</v>
      </c>
      <c r="S3905">
        <v>0</v>
      </c>
      <c r="T3905">
        <v>0</v>
      </c>
      <c r="U3905">
        <v>0</v>
      </c>
      <c r="W3905">
        <v>0</v>
      </c>
      <c r="X3905">
        <v>0</v>
      </c>
      <c r="Y3905">
        <v>0</v>
      </c>
      <c r="AB3905" s="180">
        <v>44286</v>
      </c>
      <c r="AC3905">
        <v>1</v>
      </c>
      <c r="AD3905" t="s">
        <v>1922</v>
      </c>
      <c r="AE3905">
        <v>1</v>
      </c>
      <c r="AF3905">
        <v>30</v>
      </c>
      <c r="AG3905">
        <v>0</v>
      </c>
      <c r="AN3905">
        <v>1</v>
      </c>
      <c r="AO3905">
        <v>1</v>
      </c>
      <c r="AR3905" s="178">
        <v>6093</v>
      </c>
      <c r="AS3905" t="s">
        <v>1921</v>
      </c>
      <c r="AT3905">
        <v>0</v>
      </c>
      <c r="AU3905">
        <v>0</v>
      </c>
      <c r="AV3905">
        <v>890480123</v>
      </c>
      <c r="AW3905" t="s">
        <v>1920</v>
      </c>
      <c r="AX3905">
        <v>5</v>
      </c>
      <c r="BC3905">
        <v>2</v>
      </c>
      <c r="BD3905">
        <v>7</v>
      </c>
      <c r="BE3905">
        <v>1</v>
      </c>
    </row>
    <row r="3906" spans="1:57" x14ac:dyDescent="0.25">
      <c r="A3906" s="179">
        <f t="shared" ref="A3906:A3969" si="61">IF(+R3906&gt;AR3906,R3906-AR3906,0)</f>
        <v>860</v>
      </c>
      <c r="B3906" t="s">
        <v>1923</v>
      </c>
      <c r="C3906">
        <v>73111666</v>
      </c>
      <c r="D3906">
        <v>144105</v>
      </c>
      <c r="E3906">
        <v>4</v>
      </c>
      <c r="F3906">
        <v>550016456</v>
      </c>
      <c r="G3906" s="180">
        <v>44133</v>
      </c>
      <c r="H3906" s="180">
        <v>45412</v>
      </c>
      <c r="I3906">
        <v>0</v>
      </c>
      <c r="J3906">
        <v>1</v>
      </c>
      <c r="K3906">
        <v>0</v>
      </c>
      <c r="L3906">
        <v>30</v>
      </c>
      <c r="M3906">
        <v>2</v>
      </c>
      <c r="N3906" s="170">
        <v>22490513</v>
      </c>
      <c r="O3906" s="170">
        <v>24960000</v>
      </c>
      <c r="P3906" s="178">
        <v>2409</v>
      </c>
      <c r="Q3906" s="178">
        <v>93</v>
      </c>
      <c r="R3906" s="178">
        <v>2409</v>
      </c>
      <c r="S3906">
        <v>0</v>
      </c>
      <c r="T3906">
        <v>0</v>
      </c>
      <c r="U3906">
        <v>0</v>
      </c>
      <c r="W3906">
        <v>0</v>
      </c>
      <c r="X3906">
        <v>0</v>
      </c>
      <c r="Y3906">
        <v>0</v>
      </c>
      <c r="AB3906" s="180">
        <v>44286</v>
      </c>
      <c r="AC3906">
        <v>1</v>
      </c>
      <c r="AD3906" t="s">
        <v>1922</v>
      </c>
      <c r="AE3906">
        <v>1</v>
      </c>
      <c r="AF3906">
        <v>30</v>
      </c>
      <c r="AG3906">
        <v>0</v>
      </c>
      <c r="AN3906">
        <v>1</v>
      </c>
      <c r="AO3906">
        <v>1</v>
      </c>
      <c r="AR3906" s="178">
        <v>1549</v>
      </c>
      <c r="AS3906" t="s">
        <v>1921</v>
      </c>
      <c r="AT3906">
        <v>0</v>
      </c>
      <c r="AU3906">
        <v>0</v>
      </c>
      <c r="AV3906">
        <v>890480123</v>
      </c>
      <c r="AW3906" t="s">
        <v>1920</v>
      </c>
      <c r="AX3906">
        <v>5</v>
      </c>
      <c r="BC3906">
        <v>2</v>
      </c>
      <c r="BD3906">
        <v>7</v>
      </c>
      <c r="BE3906">
        <v>1</v>
      </c>
    </row>
    <row r="3907" spans="1:57" x14ac:dyDescent="0.25">
      <c r="A3907" s="179">
        <f t="shared" si="61"/>
        <v>21734</v>
      </c>
      <c r="B3907" t="s">
        <v>1923</v>
      </c>
      <c r="C3907">
        <v>73111666</v>
      </c>
      <c r="D3907">
        <v>144105</v>
      </c>
      <c r="E3907">
        <v>4</v>
      </c>
      <c r="F3907">
        <v>550016494</v>
      </c>
      <c r="G3907" s="180">
        <v>44133</v>
      </c>
      <c r="H3907" s="180">
        <v>45412</v>
      </c>
      <c r="I3907">
        <v>0</v>
      </c>
      <c r="J3907">
        <v>1</v>
      </c>
      <c r="K3907">
        <v>0</v>
      </c>
      <c r="L3907">
        <v>30</v>
      </c>
      <c r="M3907">
        <v>2</v>
      </c>
      <c r="N3907" s="170">
        <v>22490513</v>
      </c>
      <c r="O3907" s="170">
        <v>24960000</v>
      </c>
      <c r="P3907" s="178">
        <v>60867</v>
      </c>
      <c r="Q3907" s="178">
        <v>2340</v>
      </c>
      <c r="R3907" s="178">
        <v>60867</v>
      </c>
      <c r="S3907">
        <v>0</v>
      </c>
      <c r="T3907">
        <v>0</v>
      </c>
      <c r="U3907">
        <v>0</v>
      </c>
      <c r="W3907">
        <v>0</v>
      </c>
      <c r="X3907">
        <v>0</v>
      </c>
      <c r="Y3907">
        <v>0</v>
      </c>
      <c r="AB3907" s="180">
        <v>44286</v>
      </c>
      <c r="AC3907">
        <v>1</v>
      </c>
      <c r="AD3907" t="s">
        <v>1922</v>
      </c>
      <c r="AE3907">
        <v>1</v>
      </c>
      <c r="AF3907">
        <v>30</v>
      </c>
      <c r="AG3907">
        <v>0</v>
      </c>
      <c r="AN3907">
        <v>1</v>
      </c>
      <c r="AO3907">
        <v>1</v>
      </c>
      <c r="AR3907" s="178">
        <v>39133</v>
      </c>
      <c r="AS3907" t="s">
        <v>1921</v>
      </c>
      <c r="AT3907">
        <v>0</v>
      </c>
      <c r="AU3907">
        <v>0</v>
      </c>
      <c r="AV3907">
        <v>890480123</v>
      </c>
      <c r="AW3907" t="s">
        <v>1920</v>
      </c>
      <c r="AX3907">
        <v>5</v>
      </c>
      <c r="BC3907">
        <v>2</v>
      </c>
      <c r="BD3907">
        <v>7</v>
      </c>
      <c r="BE3907">
        <v>1</v>
      </c>
    </row>
    <row r="3908" spans="1:57" x14ac:dyDescent="0.25">
      <c r="A3908" s="179">
        <f t="shared" si="61"/>
        <v>13384</v>
      </c>
      <c r="B3908" t="s">
        <v>1923</v>
      </c>
      <c r="C3908">
        <v>73111666</v>
      </c>
      <c r="D3908">
        <v>144105</v>
      </c>
      <c r="E3908">
        <v>4</v>
      </c>
      <c r="F3908">
        <v>550016528</v>
      </c>
      <c r="G3908" s="180">
        <v>44133</v>
      </c>
      <c r="H3908" s="180">
        <v>45412</v>
      </c>
      <c r="I3908">
        <v>0</v>
      </c>
      <c r="J3908">
        <v>1</v>
      </c>
      <c r="K3908">
        <v>0</v>
      </c>
      <c r="L3908">
        <v>30</v>
      </c>
      <c r="M3908">
        <v>2</v>
      </c>
      <c r="N3908" s="170">
        <v>22490513</v>
      </c>
      <c r="O3908" s="170">
        <v>24960000</v>
      </c>
      <c r="P3908" s="178">
        <v>37482</v>
      </c>
      <c r="Q3908" s="178">
        <v>1441</v>
      </c>
      <c r="R3908" s="178">
        <v>37482</v>
      </c>
      <c r="S3908">
        <v>0</v>
      </c>
      <c r="T3908">
        <v>0</v>
      </c>
      <c r="U3908">
        <v>0</v>
      </c>
      <c r="W3908">
        <v>0</v>
      </c>
      <c r="X3908">
        <v>0</v>
      </c>
      <c r="Y3908">
        <v>0</v>
      </c>
      <c r="AB3908" s="180">
        <v>44286</v>
      </c>
      <c r="AC3908">
        <v>1</v>
      </c>
      <c r="AD3908" t="s">
        <v>1922</v>
      </c>
      <c r="AE3908">
        <v>1</v>
      </c>
      <c r="AF3908">
        <v>30</v>
      </c>
      <c r="AG3908">
        <v>0</v>
      </c>
      <c r="AN3908">
        <v>1</v>
      </c>
      <c r="AO3908">
        <v>1</v>
      </c>
      <c r="AR3908" s="178">
        <v>24098</v>
      </c>
      <c r="AS3908" t="s">
        <v>1921</v>
      </c>
      <c r="AT3908">
        <v>0</v>
      </c>
      <c r="AU3908">
        <v>0</v>
      </c>
      <c r="AV3908">
        <v>890480123</v>
      </c>
      <c r="AW3908" t="s">
        <v>1920</v>
      </c>
      <c r="AX3908">
        <v>5</v>
      </c>
      <c r="BC3908">
        <v>2</v>
      </c>
      <c r="BD3908">
        <v>7</v>
      </c>
      <c r="BE3908">
        <v>1</v>
      </c>
    </row>
    <row r="3909" spans="1:57" x14ac:dyDescent="0.25">
      <c r="A3909" s="179">
        <f t="shared" si="61"/>
        <v>15616</v>
      </c>
      <c r="B3909" t="s">
        <v>1923</v>
      </c>
      <c r="C3909">
        <v>73111666</v>
      </c>
      <c r="D3909">
        <v>144105</v>
      </c>
      <c r="E3909">
        <v>4</v>
      </c>
      <c r="F3909">
        <v>550016529</v>
      </c>
      <c r="G3909" s="180">
        <v>44133</v>
      </c>
      <c r="H3909" s="180">
        <v>45412</v>
      </c>
      <c r="I3909">
        <v>0</v>
      </c>
      <c r="J3909">
        <v>1</v>
      </c>
      <c r="K3909">
        <v>0</v>
      </c>
      <c r="L3909">
        <v>30</v>
      </c>
      <c r="M3909">
        <v>2</v>
      </c>
      <c r="N3909" s="170">
        <v>22490513</v>
      </c>
      <c r="O3909" s="170">
        <v>24960000</v>
      </c>
      <c r="P3909" s="178">
        <v>43734</v>
      </c>
      <c r="Q3909" s="178">
        <v>1681</v>
      </c>
      <c r="R3909" s="178">
        <v>43734</v>
      </c>
      <c r="S3909">
        <v>0</v>
      </c>
      <c r="T3909">
        <v>0</v>
      </c>
      <c r="U3909">
        <v>0</v>
      </c>
      <c r="W3909">
        <v>0</v>
      </c>
      <c r="X3909">
        <v>0</v>
      </c>
      <c r="Y3909">
        <v>0</v>
      </c>
      <c r="AB3909" s="180">
        <v>44286</v>
      </c>
      <c r="AC3909">
        <v>1</v>
      </c>
      <c r="AD3909" t="s">
        <v>1922</v>
      </c>
      <c r="AE3909">
        <v>1</v>
      </c>
      <c r="AF3909">
        <v>30</v>
      </c>
      <c r="AG3909">
        <v>0</v>
      </c>
      <c r="AN3909">
        <v>1</v>
      </c>
      <c r="AO3909">
        <v>1</v>
      </c>
      <c r="AR3909" s="178">
        <v>28118</v>
      </c>
      <c r="AS3909" t="s">
        <v>1921</v>
      </c>
      <c r="AT3909">
        <v>0</v>
      </c>
      <c r="AU3909">
        <v>0</v>
      </c>
      <c r="AV3909">
        <v>890480123</v>
      </c>
      <c r="AW3909" t="s">
        <v>1920</v>
      </c>
      <c r="AX3909">
        <v>5</v>
      </c>
      <c r="BC3909">
        <v>2</v>
      </c>
      <c r="BD3909">
        <v>7</v>
      </c>
      <c r="BE3909">
        <v>1</v>
      </c>
    </row>
    <row r="3910" spans="1:57" x14ac:dyDescent="0.25">
      <c r="A3910" s="179">
        <f t="shared" si="61"/>
        <v>1932</v>
      </c>
      <c r="B3910" t="s">
        <v>1923</v>
      </c>
      <c r="C3910">
        <v>73111666</v>
      </c>
      <c r="D3910">
        <v>144105</v>
      </c>
      <c r="E3910">
        <v>4</v>
      </c>
      <c r="F3910">
        <v>550016530</v>
      </c>
      <c r="G3910" s="180">
        <v>44133</v>
      </c>
      <c r="H3910" s="180">
        <v>45412</v>
      </c>
      <c r="I3910">
        <v>0</v>
      </c>
      <c r="J3910">
        <v>1</v>
      </c>
      <c r="K3910">
        <v>0</v>
      </c>
      <c r="L3910">
        <v>30</v>
      </c>
      <c r="M3910">
        <v>2</v>
      </c>
      <c r="N3910" s="170">
        <v>22490513</v>
      </c>
      <c r="O3910" s="170">
        <v>24960000</v>
      </c>
      <c r="P3910" s="178">
        <v>5410</v>
      </c>
      <c r="Q3910" s="178">
        <v>208</v>
      </c>
      <c r="R3910" s="178">
        <v>5410</v>
      </c>
      <c r="S3910">
        <v>0</v>
      </c>
      <c r="T3910">
        <v>0</v>
      </c>
      <c r="U3910">
        <v>0</v>
      </c>
      <c r="W3910">
        <v>0</v>
      </c>
      <c r="X3910">
        <v>0</v>
      </c>
      <c r="Y3910">
        <v>0</v>
      </c>
      <c r="AB3910" s="180">
        <v>44286</v>
      </c>
      <c r="AC3910">
        <v>1</v>
      </c>
      <c r="AD3910" t="s">
        <v>1922</v>
      </c>
      <c r="AE3910">
        <v>1</v>
      </c>
      <c r="AF3910">
        <v>30</v>
      </c>
      <c r="AG3910">
        <v>0</v>
      </c>
      <c r="AN3910">
        <v>1</v>
      </c>
      <c r="AO3910">
        <v>1</v>
      </c>
      <c r="AR3910" s="178">
        <v>3478</v>
      </c>
      <c r="AS3910" t="s">
        <v>1921</v>
      </c>
      <c r="AT3910">
        <v>0</v>
      </c>
      <c r="AU3910">
        <v>0</v>
      </c>
      <c r="AV3910">
        <v>890480123</v>
      </c>
      <c r="AW3910" t="s">
        <v>1920</v>
      </c>
      <c r="AX3910">
        <v>5</v>
      </c>
      <c r="BC3910">
        <v>2</v>
      </c>
      <c r="BD3910">
        <v>7</v>
      </c>
      <c r="BE3910">
        <v>1</v>
      </c>
    </row>
    <row r="3911" spans="1:57" x14ac:dyDescent="0.25">
      <c r="A3911" s="179">
        <f t="shared" si="61"/>
        <v>202890</v>
      </c>
      <c r="B3911" t="s">
        <v>1923</v>
      </c>
      <c r="C3911">
        <v>73111666</v>
      </c>
      <c r="D3911">
        <v>144105</v>
      </c>
      <c r="E3911">
        <v>4</v>
      </c>
      <c r="F3911">
        <v>550023886</v>
      </c>
      <c r="G3911" s="180">
        <v>43973</v>
      </c>
      <c r="H3911" s="180">
        <v>45412</v>
      </c>
      <c r="I3911">
        <v>0</v>
      </c>
      <c r="J3911">
        <v>1</v>
      </c>
      <c r="K3911">
        <v>0</v>
      </c>
      <c r="L3911">
        <v>30</v>
      </c>
      <c r="M3911">
        <v>2</v>
      </c>
      <c r="N3911" s="170">
        <v>22490513</v>
      </c>
      <c r="O3911" s="170">
        <v>24960000</v>
      </c>
      <c r="P3911" s="178">
        <v>568201</v>
      </c>
      <c r="Q3911" s="178">
        <v>21844</v>
      </c>
      <c r="R3911" s="178">
        <v>568201</v>
      </c>
      <c r="S3911">
        <v>0</v>
      </c>
      <c r="T3911">
        <v>0</v>
      </c>
      <c r="U3911">
        <v>0</v>
      </c>
      <c r="W3911">
        <v>0</v>
      </c>
      <c r="X3911">
        <v>0</v>
      </c>
      <c r="Y3911">
        <v>0</v>
      </c>
      <c r="AB3911" s="180">
        <v>44286</v>
      </c>
      <c r="AC3911">
        <v>1</v>
      </c>
      <c r="AD3911" t="s">
        <v>1922</v>
      </c>
      <c r="AE3911">
        <v>1</v>
      </c>
      <c r="AF3911">
        <v>30</v>
      </c>
      <c r="AG3911">
        <v>0</v>
      </c>
      <c r="AN3911">
        <v>1</v>
      </c>
      <c r="AO3911">
        <v>1</v>
      </c>
      <c r="AR3911" s="178">
        <v>365311</v>
      </c>
      <c r="AS3911" t="s">
        <v>1921</v>
      </c>
      <c r="AT3911">
        <v>0</v>
      </c>
      <c r="AU3911">
        <v>0</v>
      </c>
      <c r="AV3911">
        <v>890480123</v>
      </c>
      <c r="AW3911" t="s">
        <v>1920</v>
      </c>
      <c r="AX3911">
        <v>5</v>
      </c>
      <c r="BC3911">
        <v>2</v>
      </c>
      <c r="BD3911">
        <v>7</v>
      </c>
      <c r="BE3911">
        <v>2</v>
      </c>
    </row>
    <row r="3912" spans="1:57" x14ac:dyDescent="0.25">
      <c r="A3912" s="179">
        <f t="shared" si="61"/>
        <v>292119</v>
      </c>
      <c r="B3912" t="s">
        <v>1923</v>
      </c>
      <c r="C3912">
        <v>73111666</v>
      </c>
      <c r="D3912">
        <v>144105</v>
      </c>
      <c r="E3912">
        <v>4</v>
      </c>
      <c r="F3912">
        <v>550023924</v>
      </c>
      <c r="G3912" s="180">
        <v>43991</v>
      </c>
      <c r="H3912" s="180">
        <v>45412</v>
      </c>
      <c r="I3912">
        <v>0</v>
      </c>
      <c r="J3912">
        <v>1</v>
      </c>
      <c r="K3912">
        <v>0</v>
      </c>
      <c r="L3912">
        <v>30</v>
      </c>
      <c r="M3912">
        <v>2</v>
      </c>
      <c r="N3912" s="170">
        <v>22490513</v>
      </c>
      <c r="O3912" s="170">
        <v>24960000</v>
      </c>
      <c r="P3912" s="178">
        <v>818087</v>
      </c>
      <c r="Q3912" s="178">
        <v>31451</v>
      </c>
      <c r="R3912" s="178">
        <v>818087</v>
      </c>
      <c r="S3912">
        <v>0</v>
      </c>
      <c r="T3912">
        <v>0</v>
      </c>
      <c r="U3912">
        <v>0</v>
      </c>
      <c r="W3912">
        <v>0</v>
      </c>
      <c r="X3912">
        <v>0</v>
      </c>
      <c r="Y3912">
        <v>0</v>
      </c>
      <c r="AB3912" s="180">
        <v>44286</v>
      </c>
      <c r="AC3912">
        <v>1</v>
      </c>
      <c r="AD3912" t="s">
        <v>1922</v>
      </c>
      <c r="AE3912">
        <v>1</v>
      </c>
      <c r="AF3912">
        <v>30</v>
      </c>
      <c r="AG3912">
        <v>0</v>
      </c>
      <c r="AN3912">
        <v>1</v>
      </c>
      <c r="AO3912">
        <v>1</v>
      </c>
      <c r="AR3912" s="178">
        <v>525968</v>
      </c>
      <c r="AS3912" t="s">
        <v>1921</v>
      </c>
      <c r="AT3912">
        <v>0</v>
      </c>
      <c r="AU3912">
        <v>0</v>
      </c>
      <c r="AV3912">
        <v>890480123</v>
      </c>
      <c r="AW3912" t="s">
        <v>1920</v>
      </c>
      <c r="AX3912">
        <v>5</v>
      </c>
      <c r="BC3912">
        <v>2</v>
      </c>
      <c r="BD3912">
        <v>7</v>
      </c>
      <c r="BE3912">
        <v>2</v>
      </c>
    </row>
    <row r="3913" spans="1:57" x14ac:dyDescent="0.25">
      <c r="A3913" s="179">
        <f t="shared" si="61"/>
        <v>178785</v>
      </c>
      <c r="B3913" t="s">
        <v>1923</v>
      </c>
      <c r="C3913">
        <v>73111666</v>
      </c>
      <c r="D3913">
        <v>144105</v>
      </c>
      <c r="E3913">
        <v>4</v>
      </c>
      <c r="F3913">
        <v>550023962</v>
      </c>
      <c r="G3913" s="180">
        <v>44021</v>
      </c>
      <c r="H3913" s="180">
        <v>45412</v>
      </c>
      <c r="I3913">
        <v>0</v>
      </c>
      <c r="J3913">
        <v>1</v>
      </c>
      <c r="K3913">
        <v>0</v>
      </c>
      <c r="L3913">
        <v>30</v>
      </c>
      <c r="M3913">
        <v>2</v>
      </c>
      <c r="N3913" s="170">
        <v>22490513</v>
      </c>
      <c r="O3913" s="170">
        <v>24960000</v>
      </c>
      <c r="P3913" s="178">
        <v>500694</v>
      </c>
      <c r="Q3913" s="178">
        <v>19249</v>
      </c>
      <c r="R3913" s="178">
        <v>500694</v>
      </c>
      <c r="S3913">
        <v>0</v>
      </c>
      <c r="T3913">
        <v>0</v>
      </c>
      <c r="U3913">
        <v>0</v>
      </c>
      <c r="W3913">
        <v>0</v>
      </c>
      <c r="X3913">
        <v>0</v>
      </c>
      <c r="Y3913">
        <v>0</v>
      </c>
      <c r="AB3913" s="180">
        <v>44286</v>
      </c>
      <c r="AC3913">
        <v>1</v>
      </c>
      <c r="AD3913" t="s">
        <v>1922</v>
      </c>
      <c r="AE3913">
        <v>1</v>
      </c>
      <c r="AF3913">
        <v>30</v>
      </c>
      <c r="AG3913">
        <v>0</v>
      </c>
      <c r="AN3913">
        <v>1</v>
      </c>
      <c r="AO3913">
        <v>1</v>
      </c>
      <c r="AR3913" s="178">
        <v>321909</v>
      </c>
      <c r="AS3913" t="s">
        <v>1921</v>
      </c>
      <c r="AT3913">
        <v>0</v>
      </c>
      <c r="AU3913">
        <v>0</v>
      </c>
      <c r="AV3913">
        <v>890480123</v>
      </c>
      <c r="AW3913" t="s">
        <v>1920</v>
      </c>
      <c r="AX3913">
        <v>5</v>
      </c>
      <c r="BC3913">
        <v>2</v>
      </c>
      <c r="BD3913">
        <v>7</v>
      </c>
      <c r="BE3913">
        <v>2</v>
      </c>
    </row>
    <row r="3914" spans="1:57" x14ac:dyDescent="0.25">
      <c r="A3914" s="179">
        <f t="shared" si="61"/>
        <v>178785</v>
      </c>
      <c r="B3914" t="s">
        <v>1923</v>
      </c>
      <c r="C3914">
        <v>73111666</v>
      </c>
      <c r="D3914">
        <v>144105</v>
      </c>
      <c r="E3914">
        <v>4</v>
      </c>
      <c r="F3914">
        <v>550023963</v>
      </c>
      <c r="G3914" s="180">
        <v>44021</v>
      </c>
      <c r="H3914" s="180">
        <v>45412</v>
      </c>
      <c r="I3914">
        <v>0</v>
      </c>
      <c r="J3914">
        <v>1</v>
      </c>
      <c r="K3914">
        <v>0</v>
      </c>
      <c r="L3914">
        <v>30</v>
      </c>
      <c r="M3914">
        <v>2</v>
      </c>
      <c r="N3914" s="170">
        <v>22490513</v>
      </c>
      <c r="O3914" s="170">
        <v>24960000</v>
      </c>
      <c r="P3914" s="178">
        <v>500694</v>
      </c>
      <c r="Q3914" s="178">
        <v>19249</v>
      </c>
      <c r="R3914" s="178">
        <v>500694</v>
      </c>
      <c r="S3914">
        <v>0</v>
      </c>
      <c r="T3914">
        <v>0</v>
      </c>
      <c r="U3914">
        <v>0</v>
      </c>
      <c r="W3914">
        <v>0</v>
      </c>
      <c r="X3914">
        <v>0</v>
      </c>
      <c r="Y3914">
        <v>0</v>
      </c>
      <c r="AB3914" s="180">
        <v>44286</v>
      </c>
      <c r="AC3914">
        <v>1</v>
      </c>
      <c r="AD3914" t="s">
        <v>1922</v>
      </c>
      <c r="AE3914">
        <v>1</v>
      </c>
      <c r="AF3914">
        <v>30</v>
      </c>
      <c r="AG3914">
        <v>0</v>
      </c>
      <c r="AN3914">
        <v>1</v>
      </c>
      <c r="AO3914">
        <v>1</v>
      </c>
      <c r="AR3914" s="178">
        <v>321909</v>
      </c>
      <c r="AS3914" t="s">
        <v>1921</v>
      </c>
      <c r="AT3914">
        <v>0</v>
      </c>
      <c r="AU3914">
        <v>0</v>
      </c>
      <c r="AV3914">
        <v>890480123</v>
      </c>
      <c r="AW3914" t="s">
        <v>1920</v>
      </c>
      <c r="AX3914">
        <v>5</v>
      </c>
      <c r="BC3914">
        <v>2</v>
      </c>
      <c r="BD3914">
        <v>7</v>
      </c>
      <c r="BE3914">
        <v>2</v>
      </c>
    </row>
    <row r="3915" spans="1:57" x14ac:dyDescent="0.25">
      <c r="A3915" s="179">
        <f t="shared" si="61"/>
        <v>185938</v>
      </c>
      <c r="B3915" t="s">
        <v>1923</v>
      </c>
      <c r="C3915">
        <v>73111666</v>
      </c>
      <c r="D3915">
        <v>144105</v>
      </c>
      <c r="E3915">
        <v>4</v>
      </c>
      <c r="F3915">
        <v>550023969</v>
      </c>
      <c r="G3915" s="180">
        <v>44026</v>
      </c>
      <c r="H3915" s="180">
        <v>45412</v>
      </c>
      <c r="I3915">
        <v>0</v>
      </c>
      <c r="J3915">
        <v>1</v>
      </c>
      <c r="K3915">
        <v>0</v>
      </c>
      <c r="L3915">
        <v>30</v>
      </c>
      <c r="M3915">
        <v>2</v>
      </c>
      <c r="N3915" s="170">
        <v>22490513</v>
      </c>
      <c r="O3915" s="170">
        <v>24960000</v>
      </c>
      <c r="P3915" s="178">
        <v>520724</v>
      </c>
      <c r="Q3915" s="178">
        <v>20019</v>
      </c>
      <c r="R3915" s="178">
        <v>520724</v>
      </c>
      <c r="S3915">
        <v>0</v>
      </c>
      <c r="T3915">
        <v>0</v>
      </c>
      <c r="U3915">
        <v>0</v>
      </c>
      <c r="W3915">
        <v>0</v>
      </c>
      <c r="X3915">
        <v>0</v>
      </c>
      <c r="Y3915">
        <v>0</v>
      </c>
      <c r="AB3915" s="180">
        <v>44286</v>
      </c>
      <c r="AC3915">
        <v>1</v>
      </c>
      <c r="AD3915" t="s">
        <v>1922</v>
      </c>
      <c r="AE3915">
        <v>1</v>
      </c>
      <c r="AF3915">
        <v>30</v>
      </c>
      <c r="AG3915">
        <v>0</v>
      </c>
      <c r="AN3915">
        <v>1</v>
      </c>
      <c r="AO3915">
        <v>1</v>
      </c>
      <c r="AR3915" s="178">
        <v>334786</v>
      </c>
      <c r="AS3915" t="s">
        <v>1921</v>
      </c>
      <c r="AT3915">
        <v>0</v>
      </c>
      <c r="AU3915">
        <v>0</v>
      </c>
      <c r="AV3915">
        <v>890480123</v>
      </c>
      <c r="AW3915" t="s">
        <v>1920</v>
      </c>
      <c r="AX3915">
        <v>5</v>
      </c>
      <c r="BC3915">
        <v>2</v>
      </c>
      <c r="BD3915">
        <v>7</v>
      </c>
      <c r="BE3915">
        <v>2</v>
      </c>
    </row>
    <row r="3916" spans="1:57" x14ac:dyDescent="0.25">
      <c r="A3916" s="179">
        <f t="shared" si="61"/>
        <v>185938</v>
      </c>
      <c r="B3916" t="s">
        <v>1923</v>
      </c>
      <c r="C3916">
        <v>73111666</v>
      </c>
      <c r="D3916">
        <v>144105</v>
      </c>
      <c r="E3916">
        <v>4</v>
      </c>
      <c r="F3916">
        <v>550023970</v>
      </c>
      <c r="G3916" s="180">
        <v>44026</v>
      </c>
      <c r="H3916" s="180">
        <v>45412</v>
      </c>
      <c r="I3916">
        <v>0</v>
      </c>
      <c r="J3916">
        <v>1</v>
      </c>
      <c r="K3916">
        <v>0</v>
      </c>
      <c r="L3916">
        <v>30</v>
      </c>
      <c r="M3916">
        <v>2</v>
      </c>
      <c r="N3916" s="170">
        <v>22490513</v>
      </c>
      <c r="O3916" s="170">
        <v>24960000</v>
      </c>
      <c r="P3916" s="178">
        <v>520724</v>
      </c>
      <c r="Q3916" s="178">
        <v>20019</v>
      </c>
      <c r="R3916" s="178">
        <v>520724</v>
      </c>
      <c r="S3916">
        <v>0</v>
      </c>
      <c r="T3916">
        <v>0</v>
      </c>
      <c r="U3916">
        <v>0</v>
      </c>
      <c r="W3916">
        <v>0</v>
      </c>
      <c r="X3916">
        <v>0</v>
      </c>
      <c r="Y3916">
        <v>0</v>
      </c>
      <c r="AB3916" s="180">
        <v>44286</v>
      </c>
      <c r="AC3916">
        <v>1</v>
      </c>
      <c r="AD3916" t="s">
        <v>1922</v>
      </c>
      <c r="AE3916">
        <v>1</v>
      </c>
      <c r="AF3916">
        <v>30</v>
      </c>
      <c r="AG3916">
        <v>0</v>
      </c>
      <c r="AN3916">
        <v>1</v>
      </c>
      <c r="AO3916">
        <v>1</v>
      </c>
      <c r="AR3916" s="178">
        <v>334786</v>
      </c>
      <c r="AS3916" t="s">
        <v>1921</v>
      </c>
      <c r="AT3916">
        <v>0</v>
      </c>
      <c r="AU3916">
        <v>0</v>
      </c>
      <c r="AV3916">
        <v>890480123</v>
      </c>
      <c r="AW3916" t="s">
        <v>1920</v>
      </c>
      <c r="AX3916">
        <v>5</v>
      </c>
      <c r="BC3916">
        <v>2</v>
      </c>
      <c r="BD3916">
        <v>7</v>
      </c>
      <c r="BE3916">
        <v>2</v>
      </c>
    </row>
    <row r="3917" spans="1:57" x14ac:dyDescent="0.25">
      <c r="A3917" s="179">
        <f t="shared" si="61"/>
        <v>185938</v>
      </c>
      <c r="B3917" t="s">
        <v>1923</v>
      </c>
      <c r="C3917">
        <v>73111666</v>
      </c>
      <c r="D3917">
        <v>144105</v>
      </c>
      <c r="E3917">
        <v>4</v>
      </c>
      <c r="F3917">
        <v>550023971</v>
      </c>
      <c r="G3917" s="180">
        <v>44026</v>
      </c>
      <c r="H3917" s="180">
        <v>45412</v>
      </c>
      <c r="I3917">
        <v>0</v>
      </c>
      <c r="J3917">
        <v>1</v>
      </c>
      <c r="K3917">
        <v>0</v>
      </c>
      <c r="L3917">
        <v>30</v>
      </c>
      <c r="M3917">
        <v>2</v>
      </c>
      <c r="N3917" s="170">
        <v>22490513</v>
      </c>
      <c r="O3917" s="170">
        <v>24960000</v>
      </c>
      <c r="P3917" s="178">
        <v>520724</v>
      </c>
      <c r="Q3917" s="178">
        <v>20019</v>
      </c>
      <c r="R3917" s="178">
        <v>520724</v>
      </c>
      <c r="S3917">
        <v>0</v>
      </c>
      <c r="T3917">
        <v>0</v>
      </c>
      <c r="U3917">
        <v>0</v>
      </c>
      <c r="W3917">
        <v>0</v>
      </c>
      <c r="X3917">
        <v>0</v>
      </c>
      <c r="Y3917">
        <v>0</v>
      </c>
      <c r="AB3917" s="180">
        <v>44286</v>
      </c>
      <c r="AC3917">
        <v>1</v>
      </c>
      <c r="AD3917" t="s">
        <v>1922</v>
      </c>
      <c r="AE3917">
        <v>1</v>
      </c>
      <c r="AF3917">
        <v>30</v>
      </c>
      <c r="AG3917">
        <v>0</v>
      </c>
      <c r="AN3917">
        <v>1</v>
      </c>
      <c r="AO3917">
        <v>1</v>
      </c>
      <c r="AR3917" s="178">
        <v>334786</v>
      </c>
      <c r="AS3917" t="s">
        <v>1921</v>
      </c>
      <c r="AT3917">
        <v>0</v>
      </c>
      <c r="AU3917">
        <v>0</v>
      </c>
      <c r="AV3917">
        <v>890480123</v>
      </c>
      <c r="AW3917" t="s">
        <v>1920</v>
      </c>
      <c r="AX3917">
        <v>5</v>
      </c>
      <c r="BC3917">
        <v>2</v>
      </c>
      <c r="BD3917">
        <v>7</v>
      </c>
      <c r="BE3917">
        <v>2</v>
      </c>
    </row>
    <row r="3918" spans="1:57" x14ac:dyDescent="0.25">
      <c r="A3918" s="179">
        <f t="shared" si="61"/>
        <v>182388</v>
      </c>
      <c r="B3918" t="s">
        <v>1923</v>
      </c>
      <c r="C3918">
        <v>73111666</v>
      </c>
      <c r="D3918">
        <v>144105</v>
      </c>
      <c r="E3918">
        <v>4</v>
      </c>
      <c r="F3918">
        <v>550023977</v>
      </c>
      <c r="G3918" s="180">
        <v>44028</v>
      </c>
      <c r="H3918" s="180">
        <v>45412</v>
      </c>
      <c r="I3918">
        <v>0</v>
      </c>
      <c r="J3918">
        <v>1</v>
      </c>
      <c r="K3918">
        <v>0</v>
      </c>
      <c r="L3918">
        <v>30</v>
      </c>
      <c r="M3918">
        <v>2</v>
      </c>
      <c r="N3918" s="170">
        <v>22490513</v>
      </c>
      <c r="O3918" s="170">
        <v>24960000</v>
      </c>
      <c r="P3918" s="178">
        <v>510783</v>
      </c>
      <c r="Q3918" s="178">
        <v>19637</v>
      </c>
      <c r="R3918" s="178">
        <v>510783</v>
      </c>
      <c r="S3918">
        <v>0</v>
      </c>
      <c r="T3918">
        <v>0</v>
      </c>
      <c r="U3918">
        <v>0</v>
      </c>
      <c r="W3918">
        <v>0</v>
      </c>
      <c r="X3918">
        <v>0</v>
      </c>
      <c r="Y3918">
        <v>0</v>
      </c>
      <c r="AB3918" s="180">
        <v>44286</v>
      </c>
      <c r="AC3918">
        <v>1</v>
      </c>
      <c r="AD3918" t="s">
        <v>1922</v>
      </c>
      <c r="AE3918">
        <v>1</v>
      </c>
      <c r="AF3918">
        <v>30</v>
      </c>
      <c r="AG3918">
        <v>0</v>
      </c>
      <c r="AN3918">
        <v>1</v>
      </c>
      <c r="AO3918">
        <v>1</v>
      </c>
      <c r="AR3918" s="178">
        <v>328395</v>
      </c>
      <c r="AS3918" t="s">
        <v>1921</v>
      </c>
      <c r="AT3918">
        <v>0</v>
      </c>
      <c r="AU3918">
        <v>0</v>
      </c>
      <c r="AV3918">
        <v>890480123</v>
      </c>
      <c r="AW3918" t="s">
        <v>1920</v>
      </c>
      <c r="AX3918">
        <v>5</v>
      </c>
      <c r="BC3918">
        <v>2</v>
      </c>
      <c r="BD3918">
        <v>7</v>
      </c>
      <c r="BE3918">
        <v>2</v>
      </c>
    </row>
    <row r="3919" spans="1:57" x14ac:dyDescent="0.25">
      <c r="A3919" s="179">
        <f t="shared" si="61"/>
        <v>182388</v>
      </c>
      <c r="B3919" t="s">
        <v>1923</v>
      </c>
      <c r="C3919">
        <v>73111666</v>
      </c>
      <c r="D3919">
        <v>144105</v>
      </c>
      <c r="E3919">
        <v>4</v>
      </c>
      <c r="F3919">
        <v>550023978</v>
      </c>
      <c r="G3919" s="180">
        <v>44028</v>
      </c>
      <c r="H3919" s="180">
        <v>45412</v>
      </c>
      <c r="I3919">
        <v>0</v>
      </c>
      <c r="J3919">
        <v>1</v>
      </c>
      <c r="K3919">
        <v>0</v>
      </c>
      <c r="L3919">
        <v>30</v>
      </c>
      <c r="M3919">
        <v>2</v>
      </c>
      <c r="N3919" s="170">
        <v>22490513</v>
      </c>
      <c r="O3919" s="170">
        <v>24960000</v>
      </c>
      <c r="P3919" s="178">
        <v>510783</v>
      </c>
      <c r="Q3919" s="178">
        <v>19637</v>
      </c>
      <c r="R3919" s="178">
        <v>510783</v>
      </c>
      <c r="S3919">
        <v>0</v>
      </c>
      <c r="T3919">
        <v>0</v>
      </c>
      <c r="U3919">
        <v>0</v>
      </c>
      <c r="W3919">
        <v>0</v>
      </c>
      <c r="X3919">
        <v>0</v>
      </c>
      <c r="Y3919">
        <v>0</v>
      </c>
      <c r="AB3919" s="180">
        <v>44286</v>
      </c>
      <c r="AC3919">
        <v>1</v>
      </c>
      <c r="AD3919" t="s">
        <v>1922</v>
      </c>
      <c r="AE3919">
        <v>1</v>
      </c>
      <c r="AF3919">
        <v>30</v>
      </c>
      <c r="AG3919">
        <v>0</v>
      </c>
      <c r="AN3919">
        <v>1</v>
      </c>
      <c r="AO3919">
        <v>1</v>
      </c>
      <c r="AR3919" s="178">
        <v>328395</v>
      </c>
      <c r="AS3919" t="s">
        <v>1921</v>
      </c>
      <c r="AT3919">
        <v>0</v>
      </c>
      <c r="AU3919">
        <v>0</v>
      </c>
      <c r="AV3919">
        <v>890480123</v>
      </c>
      <c r="AW3919" t="s">
        <v>1920</v>
      </c>
      <c r="AX3919">
        <v>5</v>
      </c>
      <c r="BC3919">
        <v>2</v>
      </c>
      <c r="BD3919">
        <v>7</v>
      </c>
      <c r="BE3919">
        <v>2</v>
      </c>
    </row>
    <row r="3920" spans="1:57" x14ac:dyDescent="0.25">
      <c r="A3920" s="179">
        <f t="shared" si="61"/>
        <v>182388</v>
      </c>
      <c r="B3920" t="s">
        <v>1923</v>
      </c>
      <c r="C3920">
        <v>73111666</v>
      </c>
      <c r="D3920">
        <v>144105</v>
      </c>
      <c r="E3920">
        <v>4</v>
      </c>
      <c r="F3920">
        <v>550024002</v>
      </c>
      <c r="G3920" s="180">
        <v>44038</v>
      </c>
      <c r="H3920" s="180">
        <v>45412</v>
      </c>
      <c r="I3920">
        <v>0</v>
      </c>
      <c r="J3920">
        <v>1</v>
      </c>
      <c r="K3920">
        <v>0</v>
      </c>
      <c r="L3920">
        <v>30</v>
      </c>
      <c r="M3920">
        <v>2</v>
      </c>
      <c r="N3920" s="170">
        <v>22490513</v>
      </c>
      <c r="O3920" s="170">
        <v>24960000</v>
      </c>
      <c r="P3920" s="178">
        <v>510783</v>
      </c>
      <c r="Q3920" s="178">
        <v>19637</v>
      </c>
      <c r="R3920" s="178">
        <v>510783</v>
      </c>
      <c r="S3920">
        <v>0</v>
      </c>
      <c r="T3920">
        <v>0</v>
      </c>
      <c r="U3920">
        <v>0</v>
      </c>
      <c r="W3920">
        <v>0</v>
      </c>
      <c r="X3920">
        <v>0</v>
      </c>
      <c r="Y3920">
        <v>0</v>
      </c>
      <c r="AB3920" s="180">
        <v>44286</v>
      </c>
      <c r="AC3920">
        <v>1</v>
      </c>
      <c r="AD3920" t="s">
        <v>1922</v>
      </c>
      <c r="AE3920">
        <v>1</v>
      </c>
      <c r="AF3920">
        <v>30</v>
      </c>
      <c r="AG3920">
        <v>0</v>
      </c>
      <c r="AN3920">
        <v>1</v>
      </c>
      <c r="AO3920">
        <v>1</v>
      </c>
      <c r="AR3920" s="178">
        <v>328395</v>
      </c>
      <c r="AS3920" t="s">
        <v>1921</v>
      </c>
      <c r="AT3920">
        <v>0</v>
      </c>
      <c r="AU3920">
        <v>0</v>
      </c>
      <c r="AV3920">
        <v>890480123</v>
      </c>
      <c r="AW3920" t="s">
        <v>1920</v>
      </c>
      <c r="AX3920">
        <v>5</v>
      </c>
      <c r="BC3920">
        <v>2</v>
      </c>
      <c r="BD3920">
        <v>7</v>
      </c>
      <c r="BE3920">
        <v>2</v>
      </c>
    </row>
    <row r="3921" spans="1:57" x14ac:dyDescent="0.25">
      <c r="A3921" s="179">
        <f t="shared" si="61"/>
        <v>182388</v>
      </c>
      <c r="B3921" t="s">
        <v>1923</v>
      </c>
      <c r="C3921">
        <v>73111666</v>
      </c>
      <c r="D3921">
        <v>144105</v>
      </c>
      <c r="E3921">
        <v>4</v>
      </c>
      <c r="F3921">
        <v>550024003</v>
      </c>
      <c r="G3921" s="180">
        <v>44038</v>
      </c>
      <c r="H3921" s="180">
        <v>45412</v>
      </c>
      <c r="I3921">
        <v>0</v>
      </c>
      <c r="J3921">
        <v>1</v>
      </c>
      <c r="K3921">
        <v>0</v>
      </c>
      <c r="L3921">
        <v>30</v>
      </c>
      <c r="M3921">
        <v>2</v>
      </c>
      <c r="N3921" s="170">
        <v>22490513</v>
      </c>
      <c r="O3921" s="170">
        <v>24960000</v>
      </c>
      <c r="P3921" s="178">
        <v>510783</v>
      </c>
      <c r="Q3921" s="178">
        <v>19637</v>
      </c>
      <c r="R3921" s="178">
        <v>510783</v>
      </c>
      <c r="S3921">
        <v>0</v>
      </c>
      <c r="T3921">
        <v>0</v>
      </c>
      <c r="U3921">
        <v>0</v>
      </c>
      <c r="W3921">
        <v>0</v>
      </c>
      <c r="X3921">
        <v>0</v>
      </c>
      <c r="Y3921">
        <v>0</v>
      </c>
      <c r="AB3921" s="180">
        <v>44286</v>
      </c>
      <c r="AC3921">
        <v>1</v>
      </c>
      <c r="AD3921" t="s">
        <v>1922</v>
      </c>
      <c r="AE3921">
        <v>1</v>
      </c>
      <c r="AF3921">
        <v>30</v>
      </c>
      <c r="AG3921">
        <v>0</v>
      </c>
      <c r="AN3921">
        <v>1</v>
      </c>
      <c r="AO3921">
        <v>1</v>
      </c>
      <c r="AR3921" s="178">
        <v>328395</v>
      </c>
      <c r="AS3921" t="s">
        <v>1921</v>
      </c>
      <c r="AT3921">
        <v>0</v>
      </c>
      <c r="AU3921">
        <v>0</v>
      </c>
      <c r="AV3921">
        <v>890480123</v>
      </c>
      <c r="AW3921" t="s">
        <v>1920</v>
      </c>
      <c r="AX3921">
        <v>5</v>
      </c>
      <c r="BC3921">
        <v>2</v>
      </c>
      <c r="BD3921">
        <v>7</v>
      </c>
      <c r="BE3921">
        <v>2</v>
      </c>
    </row>
    <row r="3922" spans="1:57" x14ac:dyDescent="0.25">
      <c r="A3922" s="179">
        <f t="shared" si="61"/>
        <v>31973</v>
      </c>
      <c r="B3922" t="s">
        <v>1923</v>
      </c>
      <c r="C3922">
        <v>73111666</v>
      </c>
      <c r="D3922">
        <v>144105</v>
      </c>
      <c r="E3922">
        <v>4</v>
      </c>
      <c r="F3922">
        <v>550024787</v>
      </c>
      <c r="G3922" s="180">
        <v>44142</v>
      </c>
      <c r="H3922" s="180">
        <v>45412</v>
      </c>
      <c r="I3922">
        <v>0</v>
      </c>
      <c r="J3922">
        <v>1</v>
      </c>
      <c r="K3922">
        <v>0</v>
      </c>
      <c r="L3922">
        <v>30</v>
      </c>
      <c r="M3922">
        <v>2</v>
      </c>
      <c r="N3922" s="170">
        <v>22490513</v>
      </c>
      <c r="O3922" s="170">
        <v>24960000</v>
      </c>
      <c r="P3922" s="178">
        <v>89542</v>
      </c>
      <c r="Q3922" s="178">
        <v>3442</v>
      </c>
      <c r="R3922" s="178">
        <v>89542</v>
      </c>
      <c r="S3922">
        <v>0</v>
      </c>
      <c r="T3922">
        <v>0</v>
      </c>
      <c r="U3922">
        <v>0</v>
      </c>
      <c r="W3922">
        <v>0</v>
      </c>
      <c r="X3922">
        <v>0</v>
      </c>
      <c r="Y3922">
        <v>0</v>
      </c>
      <c r="AB3922" s="180">
        <v>44286</v>
      </c>
      <c r="AC3922">
        <v>1</v>
      </c>
      <c r="AD3922" t="s">
        <v>1922</v>
      </c>
      <c r="AE3922">
        <v>1</v>
      </c>
      <c r="AF3922">
        <v>30</v>
      </c>
      <c r="AG3922">
        <v>0</v>
      </c>
      <c r="AN3922">
        <v>1</v>
      </c>
      <c r="AO3922">
        <v>1</v>
      </c>
      <c r="AR3922" s="178">
        <v>57569</v>
      </c>
      <c r="AS3922" t="s">
        <v>1921</v>
      </c>
      <c r="AT3922">
        <v>0</v>
      </c>
      <c r="AU3922">
        <v>0</v>
      </c>
      <c r="AV3922">
        <v>890480123</v>
      </c>
      <c r="AW3922" t="s">
        <v>1920</v>
      </c>
      <c r="AX3922">
        <v>5</v>
      </c>
      <c r="BC3922">
        <v>2</v>
      </c>
      <c r="BD3922">
        <v>7</v>
      </c>
      <c r="BE3922">
        <v>2</v>
      </c>
    </row>
    <row r="3923" spans="1:57" x14ac:dyDescent="0.25">
      <c r="A3923" s="179">
        <f t="shared" si="61"/>
        <v>201821</v>
      </c>
      <c r="B3923" t="s">
        <v>1923</v>
      </c>
      <c r="C3923">
        <v>73111666</v>
      </c>
      <c r="D3923">
        <v>144105</v>
      </c>
      <c r="E3923">
        <v>4</v>
      </c>
      <c r="F3923">
        <v>550024844</v>
      </c>
      <c r="G3923" s="180">
        <v>44153</v>
      </c>
      <c r="H3923" s="180">
        <v>45412</v>
      </c>
      <c r="I3923">
        <v>0</v>
      </c>
      <c r="J3923">
        <v>1</v>
      </c>
      <c r="K3923">
        <v>0</v>
      </c>
      <c r="L3923">
        <v>30</v>
      </c>
      <c r="M3923">
        <v>2</v>
      </c>
      <c r="N3923" s="170">
        <v>22490513</v>
      </c>
      <c r="O3923" s="170">
        <v>24960000</v>
      </c>
      <c r="P3923" s="178">
        <v>565206</v>
      </c>
      <c r="Q3923" s="178">
        <v>21729</v>
      </c>
      <c r="R3923" s="178">
        <v>565206</v>
      </c>
      <c r="S3923">
        <v>0</v>
      </c>
      <c r="T3923">
        <v>0</v>
      </c>
      <c r="U3923">
        <v>0</v>
      </c>
      <c r="W3923">
        <v>0</v>
      </c>
      <c r="X3923">
        <v>0</v>
      </c>
      <c r="Y3923">
        <v>0</v>
      </c>
      <c r="AB3923" s="180">
        <v>44286</v>
      </c>
      <c r="AC3923">
        <v>1</v>
      </c>
      <c r="AD3923" t="s">
        <v>1922</v>
      </c>
      <c r="AE3923">
        <v>1</v>
      </c>
      <c r="AF3923">
        <v>30</v>
      </c>
      <c r="AG3923">
        <v>0</v>
      </c>
      <c r="AN3923">
        <v>1</v>
      </c>
      <c r="AO3923">
        <v>1</v>
      </c>
      <c r="AR3923" s="178">
        <v>363385</v>
      </c>
      <c r="AS3923" t="s">
        <v>1921</v>
      </c>
      <c r="AT3923">
        <v>0</v>
      </c>
      <c r="AU3923">
        <v>0</v>
      </c>
      <c r="AV3923">
        <v>890480123</v>
      </c>
      <c r="AW3923" t="s">
        <v>1920</v>
      </c>
      <c r="AX3923">
        <v>5</v>
      </c>
      <c r="BC3923">
        <v>2</v>
      </c>
      <c r="BD3923">
        <v>7</v>
      </c>
      <c r="BE3923">
        <v>2</v>
      </c>
    </row>
    <row r="3924" spans="1:57" x14ac:dyDescent="0.25">
      <c r="A3924" s="179">
        <f t="shared" si="61"/>
        <v>201821</v>
      </c>
      <c r="B3924" t="s">
        <v>1923</v>
      </c>
      <c r="C3924">
        <v>73111666</v>
      </c>
      <c r="D3924">
        <v>144105</v>
      </c>
      <c r="E3924">
        <v>4</v>
      </c>
      <c r="F3924">
        <v>550024845</v>
      </c>
      <c r="G3924" s="180">
        <v>44153</v>
      </c>
      <c r="H3924" s="180">
        <v>45412</v>
      </c>
      <c r="I3924">
        <v>0</v>
      </c>
      <c r="J3924">
        <v>1</v>
      </c>
      <c r="K3924">
        <v>0</v>
      </c>
      <c r="L3924">
        <v>30</v>
      </c>
      <c r="M3924">
        <v>2</v>
      </c>
      <c r="N3924" s="170">
        <v>22490513</v>
      </c>
      <c r="O3924" s="170">
        <v>24960000</v>
      </c>
      <c r="P3924" s="178">
        <v>565206</v>
      </c>
      <c r="Q3924" s="178">
        <v>21729</v>
      </c>
      <c r="R3924" s="178">
        <v>565206</v>
      </c>
      <c r="S3924">
        <v>0</v>
      </c>
      <c r="T3924">
        <v>0</v>
      </c>
      <c r="U3924">
        <v>0</v>
      </c>
      <c r="W3924">
        <v>0</v>
      </c>
      <c r="X3924">
        <v>0</v>
      </c>
      <c r="Y3924">
        <v>0</v>
      </c>
      <c r="AB3924" s="180">
        <v>44286</v>
      </c>
      <c r="AC3924">
        <v>1</v>
      </c>
      <c r="AD3924" t="s">
        <v>1922</v>
      </c>
      <c r="AE3924">
        <v>1</v>
      </c>
      <c r="AF3924">
        <v>30</v>
      </c>
      <c r="AG3924">
        <v>0</v>
      </c>
      <c r="AN3924">
        <v>1</v>
      </c>
      <c r="AO3924">
        <v>1</v>
      </c>
      <c r="AR3924" s="178">
        <v>363385</v>
      </c>
      <c r="AS3924" t="s">
        <v>1921</v>
      </c>
      <c r="AT3924">
        <v>0</v>
      </c>
      <c r="AU3924">
        <v>0</v>
      </c>
      <c r="AV3924">
        <v>890480123</v>
      </c>
      <c r="AW3924" t="s">
        <v>1920</v>
      </c>
      <c r="AX3924">
        <v>5</v>
      </c>
      <c r="BC3924">
        <v>2</v>
      </c>
      <c r="BD3924">
        <v>7</v>
      </c>
      <c r="BE3924">
        <v>2</v>
      </c>
    </row>
    <row r="3925" spans="1:57" x14ac:dyDescent="0.25">
      <c r="A3925" s="179">
        <f t="shared" si="61"/>
        <v>333994</v>
      </c>
      <c r="B3925" t="s">
        <v>1923</v>
      </c>
      <c r="C3925">
        <v>73111666</v>
      </c>
      <c r="D3925">
        <v>144105</v>
      </c>
      <c r="E3925">
        <v>4</v>
      </c>
      <c r="F3925">
        <v>550024859</v>
      </c>
      <c r="G3925" s="180">
        <v>44157</v>
      </c>
      <c r="H3925" s="180">
        <v>45412</v>
      </c>
      <c r="I3925">
        <v>0</v>
      </c>
      <c r="J3925">
        <v>1</v>
      </c>
      <c r="K3925">
        <v>0</v>
      </c>
      <c r="L3925">
        <v>30</v>
      </c>
      <c r="M3925">
        <v>2</v>
      </c>
      <c r="N3925" s="170">
        <v>22490513</v>
      </c>
      <c r="O3925" s="170">
        <v>24960000</v>
      </c>
      <c r="P3925" s="178">
        <v>935359</v>
      </c>
      <c r="Q3925" s="178">
        <v>35960</v>
      </c>
      <c r="R3925" s="178">
        <v>935359</v>
      </c>
      <c r="S3925">
        <v>0</v>
      </c>
      <c r="T3925">
        <v>0</v>
      </c>
      <c r="U3925">
        <v>0</v>
      </c>
      <c r="W3925">
        <v>0</v>
      </c>
      <c r="X3925">
        <v>0</v>
      </c>
      <c r="Y3925">
        <v>0</v>
      </c>
      <c r="AB3925" s="180">
        <v>44286</v>
      </c>
      <c r="AC3925">
        <v>1</v>
      </c>
      <c r="AD3925" t="s">
        <v>1922</v>
      </c>
      <c r="AE3925">
        <v>1</v>
      </c>
      <c r="AF3925">
        <v>30</v>
      </c>
      <c r="AG3925">
        <v>0</v>
      </c>
      <c r="AN3925">
        <v>1</v>
      </c>
      <c r="AO3925">
        <v>1</v>
      </c>
      <c r="AR3925" s="178">
        <v>601365</v>
      </c>
      <c r="AS3925" t="s">
        <v>1921</v>
      </c>
      <c r="AT3925">
        <v>0</v>
      </c>
      <c r="AU3925">
        <v>0</v>
      </c>
      <c r="AV3925">
        <v>890480123</v>
      </c>
      <c r="AW3925" t="s">
        <v>1920</v>
      </c>
      <c r="AX3925">
        <v>5</v>
      </c>
      <c r="BC3925">
        <v>2</v>
      </c>
      <c r="BD3925">
        <v>7</v>
      </c>
      <c r="BE3925">
        <v>2</v>
      </c>
    </row>
    <row r="3926" spans="1:57" x14ac:dyDescent="0.25">
      <c r="A3926" s="179">
        <f t="shared" si="61"/>
        <v>121578</v>
      </c>
      <c r="B3926" t="s">
        <v>1923</v>
      </c>
      <c r="C3926">
        <v>73111666</v>
      </c>
      <c r="D3926">
        <v>144105</v>
      </c>
      <c r="E3926">
        <v>4</v>
      </c>
      <c r="F3926">
        <v>550024991</v>
      </c>
      <c r="G3926" s="180">
        <v>44171</v>
      </c>
      <c r="H3926" s="180">
        <v>45412</v>
      </c>
      <c r="I3926">
        <v>0</v>
      </c>
      <c r="J3926">
        <v>1</v>
      </c>
      <c r="K3926">
        <v>0</v>
      </c>
      <c r="L3926">
        <v>30</v>
      </c>
      <c r="M3926">
        <v>2</v>
      </c>
      <c r="N3926" s="170">
        <v>22490513</v>
      </c>
      <c r="O3926" s="170">
        <v>24960000</v>
      </c>
      <c r="P3926" s="178">
        <v>340484</v>
      </c>
      <c r="Q3926" s="178">
        <v>13090</v>
      </c>
      <c r="R3926" s="178">
        <v>340484</v>
      </c>
      <c r="S3926">
        <v>0</v>
      </c>
      <c r="T3926">
        <v>0</v>
      </c>
      <c r="U3926">
        <v>0</v>
      </c>
      <c r="W3926">
        <v>0</v>
      </c>
      <c r="X3926">
        <v>0</v>
      </c>
      <c r="Y3926">
        <v>0</v>
      </c>
      <c r="AB3926" s="180">
        <v>44286</v>
      </c>
      <c r="AC3926">
        <v>1</v>
      </c>
      <c r="AD3926" t="s">
        <v>1922</v>
      </c>
      <c r="AE3926">
        <v>1</v>
      </c>
      <c r="AF3926">
        <v>30</v>
      </c>
      <c r="AG3926">
        <v>0</v>
      </c>
      <c r="AN3926">
        <v>1</v>
      </c>
      <c r="AO3926">
        <v>1</v>
      </c>
      <c r="AR3926" s="178">
        <v>218906</v>
      </c>
      <c r="AS3926" t="s">
        <v>1921</v>
      </c>
      <c r="AT3926">
        <v>0</v>
      </c>
      <c r="AU3926">
        <v>0</v>
      </c>
      <c r="AV3926">
        <v>890480123</v>
      </c>
      <c r="AW3926" t="s">
        <v>1920</v>
      </c>
      <c r="AX3926">
        <v>5</v>
      </c>
      <c r="BC3926">
        <v>2</v>
      </c>
      <c r="BD3926">
        <v>7</v>
      </c>
      <c r="BE3926">
        <v>2</v>
      </c>
    </row>
    <row r="3927" spans="1:57" x14ac:dyDescent="0.25">
      <c r="A3927" s="179">
        <f t="shared" si="61"/>
        <v>67274</v>
      </c>
      <c r="B3927" t="s">
        <v>1923</v>
      </c>
      <c r="C3927">
        <v>73111666</v>
      </c>
      <c r="D3927">
        <v>144105</v>
      </c>
      <c r="E3927">
        <v>4</v>
      </c>
      <c r="F3927">
        <v>550025018</v>
      </c>
      <c r="G3927" s="180">
        <v>44178</v>
      </c>
      <c r="H3927" s="180">
        <v>45412</v>
      </c>
      <c r="I3927">
        <v>0</v>
      </c>
      <c r="J3927">
        <v>1</v>
      </c>
      <c r="K3927">
        <v>0</v>
      </c>
      <c r="L3927">
        <v>30</v>
      </c>
      <c r="M3927">
        <v>2</v>
      </c>
      <c r="N3927" s="170">
        <v>22490513</v>
      </c>
      <c r="O3927" s="170">
        <v>24960000</v>
      </c>
      <c r="P3927" s="178">
        <v>188403</v>
      </c>
      <c r="Q3927" s="178">
        <v>7243</v>
      </c>
      <c r="R3927" s="178">
        <v>188403</v>
      </c>
      <c r="S3927">
        <v>0</v>
      </c>
      <c r="T3927">
        <v>0</v>
      </c>
      <c r="U3927">
        <v>0</v>
      </c>
      <c r="W3927">
        <v>0</v>
      </c>
      <c r="X3927">
        <v>0</v>
      </c>
      <c r="Y3927">
        <v>0</v>
      </c>
      <c r="AB3927" s="180">
        <v>44286</v>
      </c>
      <c r="AC3927">
        <v>1</v>
      </c>
      <c r="AD3927" t="s">
        <v>1922</v>
      </c>
      <c r="AE3927">
        <v>1</v>
      </c>
      <c r="AF3927">
        <v>30</v>
      </c>
      <c r="AG3927">
        <v>0</v>
      </c>
      <c r="AN3927">
        <v>1</v>
      </c>
      <c r="AO3927">
        <v>1</v>
      </c>
      <c r="AR3927" s="178">
        <v>121129</v>
      </c>
      <c r="AS3927" t="s">
        <v>1921</v>
      </c>
      <c r="AT3927">
        <v>0</v>
      </c>
      <c r="AU3927">
        <v>0</v>
      </c>
      <c r="AV3927">
        <v>890480123</v>
      </c>
      <c r="AW3927" t="s">
        <v>1920</v>
      </c>
      <c r="AX3927">
        <v>5</v>
      </c>
      <c r="BC3927">
        <v>2</v>
      </c>
      <c r="BD3927">
        <v>7</v>
      </c>
      <c r="BE3927">
        <v>2</v>
      </c>
    </row>
    <row r="3928" spans="1:57" x14ac:dyDescent="0.25">
      <c r="A3928" s="179">
        <f t="shared" si="61"/>
        <v>2142</v>
      </c>
      <c r="B3928" t="s">
        <v>1923</v>
      </c>
      <c r="C3928">
        <v>73111666</v>
      </c>
      <c r="D3928">
        <v>144105</v>
      </c>
      <c r="E3928">
        <v>4</v>
      </c>
      <c r="F3928">
        <v>550025730</v>
      </c>
      <c r="G3928" s="180">
        <v>44286</v>
      </c>
      <c r="H3928" s="180">
        <v>44346</v>
      </c>
      <c r="I3928">
        <v>0</v>
      </c>
      <c r="J3928">
        <v>1</v>
      </c>
      <c r="K3928">
        <v>0</v>
      </c>
      <c r="L3928">
        <v>30</v>
      </c>
      <c r="M3928">
        <v>2</v>
      </c>
      <c r="N3928">
        <v>0</v>
      </c>
      <c r="O3928">
        <v>0</v>
      </c>
      <c r="P3928" s="178">
        <v>6000</v>
      </c>
      <c r="Q3928" s="178">
        <v>6000</v>
      </c>
      <c r="R3928" s="178">
        <v>6000</v>
      </c>
      <c r="S3928">
        <v>0</v>
      </c>
      <c r="T3928">
        <v>0</v>
      </c>
      <c r="U3928">
        <v>0</v>
      </c>
      <c r="W3928">
        <v>0</v>
      </c>
      <c r="X3928">
        <v>0</v>
      </c>
      <c r="Y3928">
        <v>0</v>
      </c>
      <c r="AB3928" s="180">
        <v>44286</v>
      </c>
      <c r="AC3928">
        <v>1</v>
      </c>
      <c r="AD3928" t="s">
        <v>1922</v>
      </c>
      <c r="AE3928">
        <v>1</v>
      </c>
      <c r="AF3928">
        <v>30</v>
      </c>
      <c r="AG3928">
        <v>0</v>
      </c>
      <c r="AN3928">
        <v>1</v>
      </c>
      <c r="AO3928">
        <v>1</v>
      </c>
      <c r="AR3928" s="178">
        <v>3858</v>
      </c>
      <c r="AS3928" t="s">
        <v>1921</v>
      </c>
      <c r="AT3928">
        <v>0</v>
      </c>
      <c r="AU3928">
        <v>0</v>
      </c>
      <c r="AV3928">
        <v>890480123</v>
      </c>
      <c r="AW3928" t="s">
        <v>1920</v>
      </c>
      <c r="AX3928">
        <v>5</v>
      </c>
      <c r="BC3928">
        <v>2</v>
      </c>
      <c r="BD3928">
        <v>7</v>
      </c>
      <c r="BE3928">
        <v>2</v>
      </c>
    </row>
    <row r="3929" spans="1:57" x14ac:dyDescent="0.25">
      <c r="A3929" s="179">
        <f t="shared" si="61"/>
        <v>2829754</v>
      </c>
      <c r="B3929" t="s">
        <v>1923</v>
      </c>
      <c r="C3929">
        <v>73111999</v>
      </c>
      <c r="D3929">
        <v>144105</v>
      </c>
      <c r="E3929">
        <v>4</v>
      </c>
      <c r="F3929">
        <v>17933</v>
      </c>
      <c r="G3929" s="180">
        <v>44194</v>
      </c>
      <c r="H3929" s="180">
        <v>45625</v>
      </c>
      <c r="I3929">
        <v>0</v>
      </c>
      <c r="J3929">
        <v>1</v>
      </c>
      <c r="K3929">
        <v>3</v>
      </c>
      <c r="L3929">
        <v>30</v>
      </c>
      <c r="M3929">
        <v>2</v>
      </c>
      <c r="N3929" s="170">
        <v>16011168</v>
      </c>
      <c r="O3929" s="170">
        <v>17240000</v>
      </c>
      <c r="P3929" s="178">
        <v>4566848</v>
      </c>
      <c r="Q3929" s="178">
        <v>131424</v>
      </c>
      <c r="R3929" s="178">
        <v>4352543</v>
      </c>
      <c r="S3929">
        <v>1835</v>
      </c>
      <c r="T3929">
        <v>0</v>
      </c>
      <c r="U3929">
        <v>0</v>
      </c>
      <c r="W3929">
        <v>0</v>
      </c>
      <c r="X3929">
        <v>0</v>
      </c>
      <c r="Y3929">
        <v>0</v>
      </c>
      <c r="AB3929" s="180">
        <v>44285</v>
      </c>
      <c r="AC3929">
        <v>1</v>
      </c>
      <c r="AD3929" t="s">
        <v>1922</v>
      </c>
      <c r="AE3929">
        <v>1</v>
      </c>
      <c r="AF3929">
        <v>30</v>
      </c>
      <c r="AG3929">
        <v>0</v>
      </c>
      <c r="AN3929">
        <v>1</v>
      </c>
      <c r="AO3929">
        <v>1</v>
      </c>
      <c r="AR3929" s="178">
        <v>1522789</v>
      </c>
      <c r="AS3929" t="s">
        <v>1921</v>
      </c>
      <c r="AT3929">
        <v>0</v>
      </c>
      <c r="AU3929">
        <v>0</v>
      </c>
      <c r="AV3929">
        <v>890480123</v>
      </c>
      <c r="AW3929" t="s">
        <v>1920</v>
      </c>
      <c r="AX3929">
        <v>5</v>
      </c>
      <c r="BC3929">
        <v>1</v>
      </c>
      <c r="BD3929">
        <v>7</v>
      </c>
      <c r="BE3929">
        <v>2</v>
      </c>
    </row>
    <row r="3930" spans="1:57" x14ac:dyDescent="0.25">
      <c r="A3930" s="179">
        <f t="shared" si="61"/>
        <v>5748567</v>
      </c>
      <c r="B3930" t="s">
        <v>1923</v>
      </c>
      <c r="C3930">
        <v>73111999</v>
      </c>
      <c r="D3930">
        <v>144105</v>
      </c>
      <c r="E3930">
        <v>4</v>
      </c>
      <c r="F3930">
        <v>18045</v>
      </c>
      <c r="G3930" s="180">
        <v>44203</v>
      </c>
      <c r="H3930" s="180">
        <v>44591</v>
      </c>
      <c r="I3930">
        <v>0</v>
      </c>
      <c r="J3930">
        <v>1</v>
      </c>
      <c r="K3930">
        <v>3</v>
      </c>
      <c r="L3930">
        <v>30</v>
      </c>
      <c r="M3930">
        <v>2</v>
      </c>
      <c r="N3930" s="170">
        <v>7720836</v>
      </c>
      <c r="O3930" s="170">
        <v>8000000</v>
      </c>
      <c r="P3930" s="178">
        <v>11272661</v>
      </c>
      <c r="Q3930" s="178">
        <v>852959</v>
      </c>
      <c r="R3930" s="178">
        <v>8842071</v>
      </c>
      <c r="S3930">
        <v>0</v>
      </c>
      <c r="T3930">
        <v>0</v>
      </c>
      <c r="U3930">
        <v>0</v>
      </c>
      <c r="W3930">
        <v>0</v>
      </c>
      <c r="X3930">
        <v>0</v>
      </c>
      <c r="Y3930">
        <v>0</v>
      </c>
      <c r="Z3930">
        <v>1500000</v>
      </c>
      <c r="AA3930">
        <v>6</v>
      </c>
      <c r="AB3930" s="180">
        <v>44285</v>
      </c>
      <c r="AC3930">
        <v>1</v>
      </c>
      <c r="AD3930" t="s">
        <v>1922</v>
      </c>
      <c r="AE3930">
        <v>1</v>
      </c>
      <c r="AF3930">
        <v>30</v>
      </c>
      <c r="AG3930">
        <v>0</v>
      </c>
      <c r="AN3930">
        <v>1</v>
      </c>
      <c r="AO3930">
        <v>1</v>
      </c>
      <c r="AR3930" s="178">
        <v>3093504</v>
      </c>
      <c r="AS3930" t="s">
        <v>1921</v>
      </c>
      <c r="AT3930">
        <v>0</v>
      </c>
      <c r="AU3930">
        <v>0</v>
      </c>
      <c r="AV3930">
        <v>890480123</v>
      </c>
      <c r="AW3930" t="s">
        <v>1920</v>
      </c>
      <c r="AX3930">
        <v>5</v>
      </c>
      <c r="BC3930">
        <v>1</v>
      </c>
      <c r="BD3930">
        <v>7</v>
      </c>
      <c r="BE3930">
        <v>2</v>
      </c>
    </row>
    <row r="3931" spans="1:57" x14ac:dyDescent="0.25">
      <c r="A3931" s="179">
        <f t="shared" si="61"/>
        <v>0</v>
      </c>
      <c r="B3931" t="s">
        <v>1923</v>
      </c>
      <c r="C3931">
        <v>73112178</v>
      </c>
      <c r="D3931">
        <v>144105</v>
      </c>
      <c r="E3931">
        <v>4</v>
      </c>
      <c r="F3931">
        <v>16657</v>
      </c>
      <c r="G3931" s="180">
        <v>44133</v>
      </c>
      <c r="H3931" s="180">
        <v>44597</v>
      </c>
      <c r="I3931">
        <v>0</v>
      </c>
      <c r="J3931">
        <v>1</v>
      </c>
      <c r="K3931">
        <v>5</v>
      </c>
      <c r="L3931">
        <v>30</v>
      </c>
      <c r="M3931">
        <v>2</v>
      </c>
      <c r="N3931" s="170">
        <v>17726461</v>
      </c>
      <c r="O3931" s="170">
        <v>19240000</v>
      </c>
      <c r="P3931" s="178">
        <v>2020334</v>
      </c>
      <c r="Q3931" s="178">
        <v>151150</v>
      </c>
      <c r="R3931" s="178">
        <v>1389878</v>
      </c>
      <c r="S3931">
        <v>0</v>
      </c>
      <c r="T3931">
        <v>0</v>
      </c>
      <c r="U3931">
        <v>0</v>
      </c>
      <c r="W3931">
        <v>0</v>
      </c>
      <c r="X3931">
        <v>0</v>
      </c>
      <c r="Y3931">
        <v>0</v>
      </c>
      <c r="AB3931" s="180">
        <v>44285</v>
      </c>
      <c r="AC3931">
        <v>1</v>
      </c>
      <c r="AD3931" t="s">
        <v>1922</v>
      </c>
      <c r="AE3931">
        <v>1</v>
      </c>
      <c r="AF3931">
        <v>30</v>
      </c>
      <c r="AG3931">
        <v>0</v>
      </c>
      <c r="AN3931">
        <v>1</v>
      </c>
      <c r="AO3931">
        <v>1</v>
      </c>
      <c r="AR3931" s="178">
        <v>9823893</v>
      </c>
      <c r="AS3931" t="s">
        <v>1921</v>
      </c>
      <c r="AT3931">
        <v>0</v>
      </c>
      <c r="AU3931">
        <v>0</v>
      </c>
      <c r="AV3931">
        <v>890480123</v>
      </c>
      <c r="AW3931" t="s">
        <v>1920</v>
      </c>
      <c r="AX3931">
        <v>5</v>
      </c>
      <c r="BC3931">
        <v>1</v>
      </c>
      <c r="BD3931">
        <v>7</v>
      </c>
      <c r="BE3931">
        <v>1</v>
      </c>
    </row>
    <row r="3932" spans="1:57" x14ac:dyDescent="0.25">
      <c r="A3932" s="179">
        <f t="shared" si="61"/>
        <v>0</v>
      </c>
      <c r="B3932" t="s">
        <v>1923</v>
      </c>
      <c r="C3932">
        <v>73112716</v>
      </c>
      <c r="D3932">
        <v>144105</v>
      </c>
      <c r="E3932">
        <v>4</v>
      </c>
      <c r="F3932">
        <v>15579</v>
      </c>
      <c r="G3932" s="180">
        <v>43566</v>
      </c>
      <c r="H3932" s="180">
        <v>44662</v>
      </c>
      <c r="I3932">
        <v>0</v>
      </c>
      <c r="J3932">
        <v>1</v>
      </c>
      <c r="K3932">
        <v>24</v>
      </c>
      <c r="L3932">
        <v>30</v>
      </c>
      <c r="M3932">
        <v>2</v>
      </c>
      <c r="N3932" s="170">
        <v>12185828</v>
      </c>
      <c r="O3932" s="170">
        <v>12890000</v>
      </c>
      <c r="P3932" s="178">
        <v>17850000</v>
      </c>
      <c r="Q3932" s="178">
        <v>594461</v>
      </c>
      <c r="R3932" s="178">
        <v>6593730</v>
      </c>
      <c r="S3932">
        <v>0</v>
      </c>
      <c r="T3932">
        <v>0</v>
      </c>
      <c r="U3932">
        <v>0</v>
      </c>
      <c r="W3932">
        <v>0</v>
      </c>
      <c r="X3932">
        <v>0</v>
      </c>
      <c r="Y3932">
        <v>0</v>
      </c>
      <c r="AB3932" s="180">
        <v>44285</v>
      </c>
      <c r="AC3932">
        <v>1</v>
      </c>
      <c r="AD3932" t="s">
        <v>1922</v>
      </c>
      <c r="AE3932">
        <v>1</v>
      </c>
      <c r="AF3932">
        <v>30</v>
      </c>
      <c r="AG3932">
        <v>0</v>
      </c>
      <c r="AN3932">
        <v>1</v>
      </c>
      <c r="AO3932">
        <v>1</v>
      </c>
      <c r="AR3932" s="178">
        <v>9199435</v>
      </c>
      <c r="AS3932" t="s">
        <v>1921</v>
      </c>
      <c r="AT3932">
        <v>0</v>
      </c>
      <c r="AU3932">
        <v>0</v>
      </c>
      <c r="AV3932">
        <v>890480123</v>
      </c>
      <c r="AW3932" t="s">
        <v>1920</v>
      </c>
      <c r="AX3932">
        <v>5</v>
      </c>
      <c r="BC3932">
        <v>1</v>
      </c>
      <c r="BD3932">
        <v>7</v>
      </c>
      <c r="BE3932">
        <v>2</v>
      </c>
    </row>
    <row r="3933" spans="1:57" x14ac:dyDescent="0.25">
      <c r="A3933" s="179">
        <f t="shared" si="61"/>
        <v>66725460</v>
      </c>
      <c r="B3933" t="s">
        <v>1923</v>
      </c>
      <c r="C3933">
        <v>73118690</v>
      </c>
      <c r="D3933">
        <v>144105</v>
      </c>
      <c r="E3933">
        <v>4</v>
      </c>
      <c r="F3933">
        <v>16868</v>
      </c>
      <c r="G3933" s="180">
        <v>43852</v>
      </c>
      <c r="H3933" s="180">
        <v>46409</v>
      </c>
      <c r="I3933">
        <v>8</v>
      </c>
      <c r="J3933">
        <v>1</v>
      </c>
      <c r="K3933">
        <v>13</v>
      </c>
      <c r="L3933">
        <v>30</v>
      </c>
      <c r="M3933">
        <v>2</v>
      </c>
      <c r="N3933" s="170">
        <v>9119963</v>
      </c>
      <c r="O3933" s="170">
        <v>9511000</v>
      </c>
      <c r="P3933" s="178">
        <v>103120119</v>
      </c>
      <c r="Q3933" s="178">
        <v>1665393</v>
      </c>
      <c r="R3933" s="178">
        <v>90185163</v>
      </c>
      <c r="S3933">
        <v>182696</v>
      </c>
      <c r="T3933">
        <v>0</v>
      </c>
      <c r="U3933">
        <v>0</v>
      </c>
      <c r="W3933">
        <v>0</v>
      </c>
      <c r="X3933">
        <v>0</v>
      </c>
      <c r="Y3933">
        <v>0</v>
      </c>
      <c r="AB3933" s="180">
        <v>44285</v>
      </c>
      <c r="AC3933">
        <v>1</v>
      </c>
      <c r="AD3933" t="s">
        <v>1922</v>
      </c>
      <c r="AE3933">
        <v>1</v>
      </c>
      <c r="AF3933">
        <v>30</v>
      </c>
      <c r="AG3933">
        <v>37281</v>
      </c>
      <c r="AN3933">
        <v>1</v>
      </c>
      <c r="AO3933">
        <v>1</v>
      </c>
      <c r="AR3933" s="178">
        <v>23459703</v>
      </c>
      <c r="AS3933" t="s">
        <v>1921</v>
      </c>
      <c r="AT3933">
        <v>0</v>
      </c>
      <c r="AU3933">
        <v>0</v>
      </c>
      <c r="AV3933">
        <v>890480123</v>
      </c>
      <c r="AW3933" t="s">
        <v>1920</v>
      </c>
      <c r="AX3933">
        <v>5</v>
      </c>
      <c r="BC3933">
        <v>1</v>
      </c>
      <c r="BD3933">
        <v>7</v>
      </c>
      <c r="BE3933">
        <v>2</v>
      </c>
    </row>
    <row r="3934" spans="1:57" x14ac:dyDescent="0.25">
      <c r="A3934" s="179">
        <f t="shared" si="61"/>
        <v>873908</v>
      </c>
      <c r="B3934" t="s">
        <v>1923</v>
      </c>
      <c r="C3934">
        <v>73118690</v>
      </c>
      <c r="D3934">
        <v>144105</v>
      </c>
      <c r="E3934">
        <v>4</v>
      </c>
      <c r="F3934">
        <v>18068</v>
      </c>
      <c r="G3934" s="180">
        <v>44211</v>
      </c>
      <c r="H3934" s="180">
        <v>44956</v>
      </c>
      <c r="I3934">
        <v>0</v>
      </c>
      <c r="J3934">
        <v>1</v>
      </c>
      <c r="K3934">
        <v>13</v>
      </c>
      <c r="L3934">
        <v>30</v>
      </c>
      <c r="M3934">
        <v>2</v>
      </c>
      <c r="N3934" s="170">
        <v>15881442</v>
      </c>
      <c r="O3934" s="170">
        <v>17090000</v>
      </c>
      <c r="P3934" s="178">
        <v>2500000</v>
      </c>
      <c r="Q3934" s="178">
        <v>122266</v>
      </c>
      <c r="R3934" s="178">
        <v>1181162</v>
      </c>
      <c r="S3934">
        <v>0</v>
      </c>
      <c r="T3934">
        <v>0</v>
      </c>
      <c r="U3934">
        <v>0</v>
      </c>
      <c r="W3934">
        <v>0</v>
      </c>
      <c r="X3934">
        <v>0</v>
      </c>
      <c r="Y3934">
        <v>0</v>
      </c>
      <c r="AB3934" s="180">
        <v>44285</v>
      </c>
      <c r="AC3934">
        <v>1</v>
      </c>
      <c r="AD3934" t="s">
        <v>1922</v>
      </c>
      <c r="AE3934">
        <v>1</v>
      </c>
      <c r="AF3934">
        <v>30</v>
      </c>
      <c r="AG3934">
        <v>0</v>
      </c>
      <c r="AN3934">
        <v>1</v>
      </c>
      <c r="AO3934">
        <v>1</v>
      </c>
      <c r="AR3934" s="178">
        <v>307254</v>
      </c>
      <c r="AS3934" t="s">
        <v>1921</v>
      </c>
      <c r="AT3934">
        <v>0</v>
      </c>
      <c r="AU3934">
        <v>0</v>
      </c>
      <c r="AV3934">
        <v>890480123</v>
      </c>
      <c r="AW3934" t="s">
        <v>1920</v>
      </c>
      <c r="AX3934">
        <v>5</v>
      </c>
      <c r="BC3934">
        <v>1</v>
      </c>
      <c r="BD3934">
        <v>7</v>
      </c>
      <c r="BE3934">
        <v>2</v>
      </c>
    </row>
    <row r="3935" spans="1:57" x14ac:dyDescent="0.25">
      <c r="A3935" s="179">
        <f t="shared" si="61"/>
        <v>1849680</v>
      </c>
      <c r="B3935" t="s">
        <v>1923</v>
      </c>
      <c r="C3935">
        <v>73118690</v>
      </c>
      <c r="D3935">
        <v>144105</v>
      </c>
      <c r="E3935">
        <v>4</v>
      </c>
      <c r="F3935">
        <v>18268</v>
      </c>
      <c r="G3935" s="180">
        <v>44272</v>
      </c>
      <c r="H3935" s="180">
        <v>44377</v>
      </c>
      <c r="I3935">
        <v>0</v>
      </c>
      <c r="J3935">
        <v>1</v>
      </c>
      <c r="K3935">
        <v>1</v>
      </c>
      <c r="L3935">
        <v>30</v>
      </c>
      <c r="M3935">
        <v>2</v>
      </c>
      <c r="N3935" s="170">
        <v>13121400</v>
      </c>
      <c r="O3935" s="170">
        <v>13940000</v>
      </c>
      <c r="P3935" s="178">
        <v>2500000</v>
      </c>
      <c r="Q3935" s="178">
        <v>27336</v>
      </c>
      <c r="R3935" s="178">
        <v>2500000</v>
      </c>
      <c r="S3935">
        <v>0</v>
      </c>
      <c r="T3935">
        <v>0</v>
      </c>
      <c r="U3935">
        <v>0</v>
      </c>
      <c r="W3935">
        <v>0</v>
      </c>
      <c r="X3935">
        <v>0</v>
      </c>
      <c r="Y3935">
        <v>0</v>
      </c>
      <c r="Z3935">
        <v>2500000</v>
      </c>
      <c r="AA3935">
        <v>6</v>
      </c>
      <c r="AB3935" s="180">
        <v>44285</v>
      </c>
      <c r="AC3935">
        <v>1</v>
      </c>
      <c r="AD3935" t="s">
        <v>1922</v>
      </c>
      <c r="AE3935">
        <v>1</v>
      </c>
      <c r="AF3935">
        <v>30</v>
      </c>
      <c r="AG3935">
        <v>0</v>
      </c>
      <c r="AN3935">
        <v>1</v>
      </c>
      <c r="AO3935">
        <v>1</v>
      </c>
      <c r="AR3935" s="178">
        <v>650320</v>
      </c>
      <c r="AS3935" t="s">
        <v>1921</v>
      </c>
      <c r="AT3935">
        <v>0</v>
      </c>
      <c r="AU3935">
        <v>0</v>
      </c>
      <c r="AV3935">
        <v>890480123</v>
      </c>
      <c r="AW3935" t="s">
        <v>1920</v>
      </c>
      <c r="AX3935">
        <v>5</v>
      </c>
      <c r="BC3935">
        <v>1</v>
      </c>
      <c r="BD3935">
        <v>7</v>
      </c>
      <c r="BE3935">
        <v>2</v>
      </c>
    </row>
    <row r="3936" spans="1:57" x14ac:dyDescent="0.25">
      <c r="A3936" s="179">
        <f t="shared" si="61"/>
        <v>1050346</v>
      </c>
      <c r="B3936" t="s">
        <v>1923</v>
      </c>
      <c r="C3936">
        <v>73120158</v>
      </c>
      <c r="D3936">
        <v>144105</v>
      </c>
      <c r="E3936">
        <v>4</v>
      </c>
      <c r="F3936">
        <v>11808</v>
      </c>
      <c r="G3936" s="180">
        <v>42696</v>
      </c>
      <c r="H3936" s="180">
        <v>45252</v>
      </c>
      <c r="I3936">
        <v>0</v>
      </c>
      <c r="J3936">
        <v>1</v>
      </c>
      <c r="K3936">
        <v>54</v>
      </c>
      <c r="L3936">
        <v>30</v>
      </c>
      <c r="M3936">
        <v>2</v>
      </c>
      <c r="N3936" s="170">
        <v>12185828</v>
      </c>
      <c r="O3936" s="170">
        <v>12890000</v>
      </c>
      <c r="P3936" s="178">
        <v>28125615</v>
      </c>
      <c r="Q3936" s="178">
        <v>499293</v>
      </c>
      <c r="R3936" s="178">
        <v>12848238</v>
      </c>
      <c r="S3936">
        <v>0</v>
      </c>
      <c r="T3936">
        <v>0</v>
      </c>
      <c r="U3936">
        <v>0</v>
      </c>
      <c r="W3936">
        <v>0</v>
      </c>
      <c r="X3936">
        <v>0</v>
      </c>
      <c r="Y3936">
        <v>0</v>
      </c>
      <c r="AB3936" s="180">
        <v>44285</v>
      </c>
      <c r="AC3936">
        <v>1</v>
      </c>
      <c r="AD3936" t="s">
        <v>1922</v>
      </c>
      <c r="AE3936">
        <v>1</v>
      </c>
      <c r="AF3936">
        <v>30</v>
      </c>
      <c r="AG3936">
        <v>0</v>
      </c>
      <c r="AN3936">
        <v>1</v>
      </c>
      <c r="AO3936">
        <v>1</v>
      </c>
      <c r="AR3936" s="178">
        <v>11797892</v>
      </c>
      <c r="AS3936" t="s">
        <v>1921</v>
      </c>
      <c r="AT3936">
        <v>0</v>
      </c>
      <c r="AU3936">
        <v>0</v>
      </c>
      <c r="AV3936">
        <v>890480123</v>
      </c>
      <c r="AW3936" t="s">
        <v>1920</v>
      </c>
      <c r="AX3936">
        <v>5</v>
      </c>
      <c r="BC3936">
        <v>1</v>
      </c>
      <c r="BD3936">
        <v>7</v>
      </c>
      <c r="BE3936">
        <v>2</v>
      </c>
    </row>
    <row r="3937" spans="1:57" x14ac:dyDescent="0.25">
      <c r="A3937" s="179">
        <f t="shared" si="61"/>
        <v>852959</v>
      </c>
      <c r="B3937" t="s">
        <v>1923</v>
      </c>
      <c r="C3937">
        <v>73120158</v>
      </c>
      <c r="D3937">
        <v>144105</v>
      </c>
      <c r="E3937">
        <v>4</v>
      </c>
      <c r="F3937">
        <v>14325</v>
      </c>
      <c r="G3937" s="180">
        <v>43300</v>
      </c>
      <c r="H3937" s="180">
        <v>45126</v>
      </c>
      <c r="I3937">
        <v>11</v>
      </c>
      <c r="J3937">
        <v>1</v>
      </c>
      <c r="K3937">
        <v>31</v>
      </c>
      <c r="L3937">
        <v>30</v>
      </c>
      <c r="M3937">
        <v>2</v>
      </c>
      <c r="N3937" s="170">
        <v>17726461</v>
      </c>
      <c r="O3937" s="170">
        <v>19240000</v>
      </c>
      <c r="P3937" s="178">
        <v>18000000</v>
      </c>
      <c r="Q3937" s="178">
        <v>454407</v>
      </c>
      <c r="R3937" s="178">
        <v>10433729</v>
      </c>
      <c r="S3937">
        <v>56111</v>
      </c>
      <c r="T3937">
        <v>0</v>
      </c>
      <c r="U3937">
        <v>0</v>
      </c>
      <c r="W3937">
        <v>0</v>
      </c>
      <c r="X3937">
        <v>0</v>
      </c>
      <c r="Y3937">
        <v>0</v>
      </c>
      <c r="AB3937" s="180">
        <v>44285</v>
      </c>
      <c r="AC3937">
        <v>1</v>
      </c>
      <c r="AD3937" t="s">
        <v>1922</v>
      </c>
      <c r="AE3937">
        <v>1</v>
      </c>
      <c r="AF3937">
        <v>30</v>
      </c>
      <c r="AG3937">
        <v>75099</v>
      </c>
      <c r="AN3937">
        <v>1</v>
      </c>
      <c r="AO3937">
        <v>1</v>
      </c>
      <c r="AR3937" s="178">
        <v>9580770</v>
      </c>
      <c r="AS3937" t="s">
        <v>1921</v>
      </c>
      <c r="AT3937">
        <v>0</v>
      </c>
      <c r="AU3937">
        <v>0</v>
      </c>
      <c r="AV3937">
        <v>890480123</v>
      </c>
      <c r="AW3937" t="s">
        <v>1920</v>
      </c>
      <c r="AX3937">
        <v>5</v>
      </c>
      <c r="BC3937">
        <v>1</v>
      </c>
      <c r="BD3937">
        <v>7</v>
      </c>
      <c r="BE3937">
        <v>2</v>
      </c>
    </row>
    <row r="3938" spans="1:57" x14ac:dyDescent="0.25">
      <c r="A3938" s="179">
        <f t="shared" si="61"/>
        <v>1653639</v>
      </c>
      <c r="B3938" t="s">
        <v>1923</v>
      </c>
      <c r="C3938">
        <v>73120158</v>
      </c>
      <c r="D3938">
        <v>144105</v>
      </c>
      <c r="E3938">
        <v>4</v>
      </c>
      <c r="F3938">
        <v>14374</v>
      </c>
      <c r="G3938" s="180">
        <v>43312</v>
      </c>
      <c r="H3938" s="180">
        <v>45138</v>
      </c>
      <c r="I3938">
        <v>0</v>
      </c>
      <c r="J3938">
        <v>1</v>
      </c>
      <c r="K3938">
        <v>32</v>
      </c>
      <c r="L3938">
        <v>30</v>
      </c>
      <c r="M3938">
        <v>2</v>
      </c>
      <c r="N3938" s="170">
        <v>12185828</v>
      </c>
      <c r="O3938" s="170">
        <v>12890000</v>
      </c>
      <c r="P3938" s="178">
        <v>37344462</v>
      </c>
      <c r="Q3938" s="178">
        <v>834218</v>
      </c>
      <c r="R3938" s="178">
        <v>20227951</v>
      </c>
      <c r="S3938">
        <v>0</v>
      </c>
      <c r="T3938">
        <v>0</v>
      </c>
      <c r="U3938">
        <v>0</v>
      </c>
      <c r="W3938">
        <v>0</v>
      </c>
      <c r="X3938">
        <v>0</v>
      </c>
      <c r="Y3938">
        <v>0</v>
      </c>
      <c r="AB3938" s="180">
        <v>44285</v>
      </c>
      <c r="AC3938">
        <v>1</v>
      </c>
      <c r="AD3938" t="s">
        <v>1922</v>
      </c>
      <c r="AE3938">
        <v>1</v>
      </c>
      <c r="AF3938">
        <v>30</v>
      </c>
      <c r="AG3938">
        <v>0</v>
      </c>
      <c r="AN3938">
        <v>1</v>
      </c>
      <c r="AO3938">
        <v>1</v>
      </c>
      <c r="AR3938" s="178">
        <v>18574312</v>
      </c>
      <c r="AS3938" t="s">
        <v>1921</v>
      </c>
      <c r="AT3938">
        <v>0</v>
      </c>
      <c r="AU3938">
        <v>0</v>
      </c>
      <c r="AV3938">
        <v>890480123</v>
      </c>
      <c r="AW3938" t="s">
        <v>1920</v>
      </c>
      <c r="AX3938">
        <v>5</v>
      </c>
      <c r="BC3938">
        <v>1</v>
      </c>
      <c r="BD3938">
        <v>7</v>
      </c>
      <c r="BE3938">
        <v>2</v>
      </c>
    </row>
    <row r="3939" spans="1:57" x14ac:dyDescent="0.25">
      <c r="A3939" s="179">
        <f t="shared" si="61"/>
        <v>0</v>
      </c>
      <c r="B3939" t="s">
        <v>1923</v>
      </c>
      <c r="C3939">
        <v>73120247</v>
      </c>
      <c r="D3939">
        <v>144105</v>
      </c>
      <c r="E3939">
        <v>4</v>
      </c>
      <c r="F3939">
        <v>17797</v>
      </c>
      <c r="G3939" s="180">
        <v>44144</v>
      </c>
      <c r="H3939" s="180">
        <v>45239</v>
      </c>
      <c r="I3939">
        <v>0</v>
      </c>
      <c r="J3939">
        <v>1</v>
      </c>
      <c r="K3939">
        <v>5</v>
      </c>
      <c r="L3939">
        <v>30</v>
      </c>
      <c r="M3939">
        <v>2</v>
      </c>
      <c r="N3939" s="170">
        <v>9568969</v>
      </c>
      <c r="O3939" s="170">
        <v>10000000</v>
      </c>
      <c r="P3939" s="178">
        <v>3060000</v>
      </c>
      <c r="Q3939" s="178">
        <v>98120</v>
      </c>
      <c r="R3939" s="178">
        <v>2677726</v>
      </c>
      <c r="S3939">
        <v>0</v>
      </c>
      <c r="T3939">
        <v>0</v>
      </c>
      <c r="U3939">
        <v>0</v>
      </c>
      <c r="W3939">
        <v>0</v>
      </c>
      <c r="X3939">
        <v>0</v>
      </c>
      <c r="Y3939">
        <v>0</v>
      </c>
      <c r="AB3939" s="180">
        <v>44285</v>
      </c>
      <c r="AC3939">
        <v>1</v>
      </c>
      <c r="AD3939" t="s">
        <v>1922</v>
      </c>
      <c r="AE3939">
        <v>1</v>
      </c>
      <c r="AF3939">
        <v>30</v>
      </c>
      <c r="AG3939">
        <v>0</v>
      </c>
      <c r="AN3939">
        <v>1</v>
      </c>
      <c r="AO3939">
        <v>1</v>
      </c>
      <c r="AR3939" s="178">
        <v>20637362</v>
      </c>
      <c r="AS3939" t="s">
        <v>1921</v>
      </c>
      <c r="AT3939">
        <v>0</v>
      </c>
      <c r="AU3939">
        <v>0</v>
      </c>
      <c r="AV3939">
        <v>890480123</v>
      </c>
      <c r="AW3939" t="s">
        <v>1920</v>
      </c>
      <c r="AX3939">
        <v>5</v>
      </c>
      <c r="BC3939">
        <v>1</v>
      </c>
      <c r="BD3939">
        <v>7</v>
      </c>
      <c r="BE3939">
        <v>2</v>
      </c>
    </row>
    <row r="3940" spans="1:57" x14ac:dyDescent="0.25">
      <c r="A3940" s="179">
        <f t="shared" si="61"/>
        <v>0</v>
      </c>
      <c r="B3940" t="s">
        <v>1923</v>
      </c>
      <c r="C3940">
        <v>73121717</v>
      </c>
      <c r="D3940">
        <v>144105</v>
      </c>
      <c r="E3940">
        <v>4</v>
      </c>
      <c r="F3940">
        <v>13873</v>
      </c>
      <c r="G3940" s="180">
        <v>44133</v>
      </c>
      <c r="H3940" s="180">
        <v>44782</v>
      </c>
      <c r="I3940">
        <v>0</v>
      </c>
      <c r="J3940">
        <v>1</v>
      </c>
      <c r="K3940">
        <v>5</v>
      </c>
      <c r="L3940">
        <v>30</v>
      </c>
      <c r="M3940">
        <v>2</v>
      </c>
      <c r="N3940" s="170">
        <v>12185828</v>
      </c>
      <c r="O3940" s="170">
        <v>12890000</v>
      </c>
      <c r="P3940" s="178">
        <v>753561</v>
      </c>
      <c r="Q3940" s="178">
        <v>40027</v>
      </c>
      <c r="R3940" s="178">
        <v>585860</v>
      </c>
      <c r="S3940">
        <v>0</v>
      </c>
      <c r="T3940">
        <v>0</v>
      </c>
      <c r="U3940">
        <v>0</v>
      </c>
      <c r="W3940">
        <v>0</v>
      </c>
      <c r="X3940">
        <v>0</v>
      </c>
      <c r="Y3940">
        <v>0</v>
      </c>
      <c r="AB3940" s="180">
        <v>44285</v>
      </c>
      <c r="AC3940">
        <v>1</v>
      </c>
      <c r="AD3940" t="s">
        <v>1922</v>
      </c>
      <c r="AE3940">
        <v>1</v>
      </c>
      <c r="AF3940">
        <v>30</v>
      </c>
      <c r="AG3940">
        <v>0</v>
      </c>
      <c r="AN3940">
        <v>1</v>
      </c>
      <c r="AO3940">
        <v>1</v>
      </c>
      <c r="AR3940" s="178">
        <v>855305</v>
      </c>
      <c r="AS3940" t="s">
        <v>1921</v>
      </c>
      <c r="AT3940">
        <v>0</v>
      </c>
      <c r="AU3940">
        <v>0</v>
      </c>
      <c r="AV3940">
        <v>890480123</v>
      </c>
      <c r="AW3940" t="s">
        <v>1920</v>
      </c>
      <c r="AX3940">
        <v>5</v>
      </c>
      <c r="BC3940">
        <v>1</v>
      </c>
      <c r="BD3940">
        <v>7</v>
      </c>
      <c r="BE3940">
        <v>1</v>
      </c>
    </row>
    <row r="3941" spans="1:57" x14ac:dyDescent="0.25">
      <c r="A3941" s="179">
        <f t="shared" si="61"/>
        <v>0</v>
      </c>
      <c r="B3941" t="s">
        <v>1923</v>
      </c>
      <c r="C3941">
        <v>73121717</v>
      </c>
      <c r="D3941">
        <v>144105</v>
      </c>
      <c r="E3941">
        <v>4</v>
      </c>
      <c r="F3941">
        <v>17592</v>
      </c>
      <c r="G3941" s="180">
        <v>44089</v>
      </c>
      <c r="H3941" s="180">
        <v>44499</v>
      </c>
      <c r="I3941">
        <v>0</v>
      </c>
      <c r="J3941">
        <v>1</v>
      </c>
      <c r="K3941">
        <v>6</v>
      </c>
      <c r="L3941">
        <v>30</v>
      </c>
      <c r="M3941">
        <v>2</v>
      </c>
      <c r="N3941" s="170">
        <v>9752084</v>
      </c>
      <c r="O3941" s="170">
        <v>10200000</v>
      </c>
      <c r="P3941" s="178">
        <v>1128190</v>
      </c>
      <c r="Q3941" s="178">
        <v>99056</v>
      </c>
      <c r="R3941" s="178">
        <v>568054</v>
      </c>
      <c r="S3941">
        <v>0</v>
      </c>
      <c r="T3941">
        <v>0</v>
      </c>
      <c r="U3941">
        <v>0</v>
      </c>
      <c r="W3941">
        <v>0</v>
      </c>
      <c r="X3941">
        <v>0</v>
      </c>
      <c r="Y3941">
        <v>0</v>
      </c>
      <c r="AB3941" s="180">
        <v>44285</v>
      </c>
      <c r="AC3941">
        <v>1</v>
      </c>
      <c r="AD3941" t="s">
        <v>1922</v>
      </c>
      <c r="AE3941">
        <v>1</v>
      </c>
      <c r="AF3941">
        <v>30</v>
      </c>
      <c r="AG3941">
        <v>0</v>
      </c>
      <c r="AN3941">
        <v>1</v>
      </c>
      <c r="AO3941">
        <v>1</v>
      </c>
      <c r="AR3941" s="178">
        <v>829310</v>
      </c>
      <c r="AS3941" t="s">
        <v>1921</v>
      </c>
      <c r="AT3941">
        <v>0</v>
      </c>
      <c r="AU3941">
        <v>0</v>
      </c>
      <c r="AV3941">
        <v>890480123</v>
      </c>
      <c r="AW3941" t="s">
        <v>1920</v>
      </c>
      <c r="AX3941">
        <v>5</v>
      </c>
      <c r="BC3941">
        <v>1</v>
      </c>
      <c r="BD3941">
        <v>7</v>
      </c>
      <c r="BE3941">
        <v>2</v>
      </c>
    </row>
    <row r="3942" spans="1:57" x14ac:dyDescent="0.25">
      <c r="A3942" s="179">
        <f t="shared" si="61"/>
        <v>0</v>
      </c>
      <c r="B3942" t="s">
        <v>1923</v>
      </c>
      <c r="C3942">
        <v>73124586</v>
      </c>
      <c r="D3942">
        <v>144105</v>
      </c>
      <c r="E3942">
        <v>4</v>
      </c>
      <c r="F3942">
        <v>550018097</v>
      </c>
      <c r="G3942" s="180">
        <v>43127</v>
      </c>
      <c r="H3942" s="180">
        <v>45290</v>
      </c>
      <c r="I3942">
        <v>0</v>
      </c>
      <c r="J3942">
        <v>1</v>
      </c>
      <c r="K3942">
        <v>3</v>
      </c>
      <c r="L3942">
        <v>30</v>
      </c>
      <c r="M3942">
        <v>2</v>
      </c>
      <c r="N3942" s="170">
        <v>22490513</v>
      </c>
      <c r="O3942" s="170">
        <v>24960000</v>
      </c>
      <c r="P3942" s="178">
        <v>97176</v>
      </c>
      <c r="Q3942" s="178">
        <v>3736</v>
      </c>
      <c r="R3942" s="178">
        <v>91321</v>
      </c>
      <c r="S3942">
        <v>0</v>
      </c>
      <c r="T3942">
        <v>0</v>
      </c>
      <c r="U3942">
        <v>0</v>
      </c>
      <c r="W3942">
        <v>0</v>
      </c>
      <c r="X3942">
        <v>0</v>
      </c>
      <c r="Y3942">
        <v>0</v>
      </c>
      <c r="AB3942" s="180">
        <v>44285</v>
      </c>
      <c r="AC3942">
        <v>1</v>
      </c>
      <c r="AD3942" t="s">
        <v>1922</v>
      </c>
      <c r="AE3942">
        <v>1</v>
      </c>
      <c r="AF3942">
        <v>30</v>
      </c>
      <c r="AG3942">
        <v>0</v>
      </c>
      <c r="AN3942">
        <v>1</v>
      </c>
      <c r="AO3942">
        <v>1</v>
      </c>
      <c r="AR3942" s="178">
        <v>688386</v>
      </c>
      <c r="AS3942" t="s">
        <v>1921</v>
      </c>
      <c r="AT3942">
        <v>0</v>
      </c>
      <c r="AU3942">
        <v>0</v>
      </c>
      <c r="AV3942">
        <v>890480123</v>
      </c>
      <c r="AW3942" t="s">
        <v>1920</v>
      </c>
      <c r="AX3942">
        <v>5</v>
      </c>
      <c r="BC3942">
        <v>2</v>
      </c>
      <c r="BD3942">
        <v>7</v>
      </c>
      <c r="BE3942">
        <v>2</v>
      </c>
    </row>
    <row r="3943" spans="1:57" x14ac:dyDescent="0.25">
      <c r="A3943" s="179">
        <f t="shared" si="61"/>
        <v>0</v>
      </c>
      <c r="B3943" t="s">
        <v>1923</v>
      </c>
      <c r="C3943">
        <v>73124586</v>
      </c>
      <c r="D3943">
        <v>144105</v>
      </c>
      <c r="E3943">
        <v>4</v>
      </c>
      <c r="F3943">
        <v>550018124</v>
      </c>
      <c r="G3943" s="180">
        <v>43130</v>
      </c>
      <c r="H3943" s="180">
        <v>45321</v>
      </c>
      <c r="I3943">
        <v>0</v>
      </c>
      <c r="J3943">
        <v>1</v>
      </c>
      <c r="K3943">
        <v>2</v>
      </c>
      <c r="L3943">
        <v>30</v>
      </c>
      <c r="M3943">
        <v>2</v>
      </c>
      <c r="N3943" s="170">
        <v>22490513</v>
      </c>
      <c r="O3943" s="170">
        <v>24960000</v>
      </c>
      <c r="P3943" s="178">
        <v>279432</v>
      </c>
      <c r="Q3943" s="178">
        <v>10743</v>
      </c>
      <c r="R3943" s="178">
        <v>268317</v>
      </c>
      <c r="S3943">
        <v>0</v>
      </c>
      <c r="T3943">
        <v>0</v>
      </c>
      <c r="U3943">
        <v>0</v>
      </c>
      <c r="W3943">
        <v>0</v>
      </c>
      <c r="X3943">
        <v>0</v>
      </c>
      <c r="Y3943">
        <v>0</v>
      </c>
      <c r="AB3943" s="180">
        <v>44285</v>
      </c>
      <c r="AC3943">
        <v>1</v>
      </c>
      <c r="AD3943" t="s">
        <v>1922</v>
      </c>
      <c r="AE3943">
        <v>1</v>
      </c>
      <c r="AF3943">
        <v>30</v>
      </c>
      <c r="AG3943">
        <v>0</v>
      </c>
      <c r="AN3943">
        <v>1</v>
      </c>
      <c r="AO3943">
        <v>1</v>
      </c>
      <c r="AR3943" s="178">
        <v>2022597</v>
      </c>
      <c r="AS3943" t="s">
        <v>1921</v>
      </c>
      <c r="AT3943">
        <v>0</v>
      </c>
      <c r="AU3943">
        <v>0</v>
      </c>
      <c r="AV3943">
        <v>890480123</v>
      </c>
      <c r="AW3943" t="s">
        <v>1920</v>
      </c>
      <c r="AX3943">
        <v>5</v>
      </c>
      <c r="BC3943">
        <v>2</v>
      </c>
      <c r="BD3943">
        <v>7</v>
      </c>
      <c r="BE3943">
        <v>2</v>
      </c>
    </row>
    <row r="3944" spans="1:57" x14ac:dyDescent="0.25">
      <c r="A3944" s="179">
        <f t="shared" si="61"/>
        <v>0</v>
      </c>
      <c r="B3944" t="s">
        <v>1923</v>
      </c>
      <c r="C3944">
        <v>73124586</v>
      </c>
      <c r="D3944">
        <v>144105</v>
      </c>
      <c r="E3944">
        <v>4</v>
      </c>
      <c r="F3944">
        <v>550018125</v>
      </c>
      <c r="G3944" s="180">
        <v>43130</v>
      </c>
      <c r="H3944" s="180">
        <v>45350</v>
      </c>
      <c r="I3944">
        <v>0</v>
      </c>
      <c r="J3944">
        <v>1</v>
      </c>
      <c r="K3944">
        <v>0</v>
      </c>
      <c r="L3944">
        <v>30</v>
      </c>
      <c r="M3944">
        <v>2</v>
      </c>
      <c r="N3944" s="170">
        <v>22490513</v>
      </c>
      <c r="O3944" s="170">
        <v>24960000</v>
      </c>
      <c r="P3944" s="178">
        <v>233205</v>
      </c>
      <c r="Q3944" s="178">
        <v>8965</v>
      </c>
      <c r="R3944" s="178">
        <v>233205</v>
      </c>
      <c r="S3944">
        <v>4101</v>
      </c>
      <c r="T3944">
        <v>0</v>
      </c>
      <c r="U3944">
        <v>0</v>
      </c>
      <c r="W3944">
        <v>0</v>
      </c>
      <c r="X3944">
        <v>0</v>
      </c>
      <c r="Y3944">
        <v>0</v>
      </c>
      <c r="AB3944" s="180">
        <v>44285</v>
      </c>
      <c r="AC3944">
        <v>1</v>
      </c>
      <c r="AD3944" t="s">
        <v>1922</v>
      </c>
      <c r="AE3944">
        <v>1</v>
      </c>
      <c r="AF3944">
        <v>30</v>
      </c>
      <c r="AG3944">
        <v>0</v>
      </c>
      <c r="AN3944">
        <v>1</v>
      </c>
      <c r="AO3944">
        <v>1</v>
      </c>
      <c r="AR3944" s="178">
        <v>1757920</v>
      </c>
      <c r="AS3944" t="s">
        <v>1921</v>
      </c>
      <c r="AT3944">
        <v>0</v>
      </c>
      <c r="AU3944">
        <v>0</v>
      </c>
      <c r="AV3944">
        <v>890480123</v>
      </c>
      <c r="AW3944" t="s">
        <v>1920</v>
      </c>
      <c r="AX3944">
        <v>5</v>
      </c>
      <c r="BC3944">
        <v>2</v>
      </c>
      <c r="BD3944">
        <v>7</v>
      </c>
      <c r="BE3944">
        <v>2</v>
      </c>
    </row>
    <row r="3945" spans="1:57" x14ac:dyDescent="0.25">
      <c r="A3945" s="179">
        <f t="shared" si="61"/>
        <v>0</v>
      </c>
      <c r="B3945" t="s">
        <v>1923</v>
      </c>
      <c r="C3945">
        <v>73124586</v>
      </c>
      <c r="D3945">
        <v>144105</v>
      </c>
      <c r="E3945">
        <v>4</v>
      </c>
      <c r="F3945">
        <v>550018493</v>
      </c>
      <c r="G3945" s="180">
        <v>43179</v>
      </c>
      <c r="H3945" s="180">
        <v>44316</v>
      </c>
      <c r="I3945">
        <v>0</v>
      </c>
      <c r="J3945">
        <v>1</v>
      </c>
      <c r="K3945">
        <v>35</v>
      </c>
      <c r="L3945">
        <v>30</v>
      </c>
      <c r="M3945">
        <v>2</v>
      </c>
      <c r="N3945" s="170">
        <v>22490513</v>
      </c>
      <c r="O3945" s="170">
        <v>24960000</v>
      </c>
      <c r="P3945" s="178">
        <v>40000</v>
      </c>
      <c r="Q3945" s="178">
        <v>1538</v>
      </c>
      <c r="R3945" s="178">
        <v>1499</v>
      </c>
      <c r="S3945">
        <v>0</v>
      </c>
      <c r="T3945">
        <v>0</v>
      </c>
      <c r="U3945">
        <v>0</v>
      </c>
      <c r="W3945">
        <v>0</v>
      </c>
      <c r="X3945">
        <v>0</v>
      </c>
      <c r="Y3945">
        <v>0</v>
      </c>
      <c r="AB3945" s="180">
        <v>44285</v>
      </c>
      <c r="AC3945">
        <v>1</v>
      </c>
      <c r="AD3945" t="s">
        <v>1922</v>
      </c>
      <c r="AE3945">
        <v>1</v>
      </c>
      <c r="AF3945">
        <v>30</v>
      </c>
      <c r="AG3945">
        <v>0</v>
      </c>
      <c r="AN3945">
        <v>1</v>
      </c>
      <c r="AO3945">
        <v>1</v>
      </c>
      <c r="AR3945" s="178">
        <v>11300</v>
      </c>
      <c r="AS3945" t="s">
        <v>1921</v>
      </c>
      <c r="AT3945">
        <v>0</v>
      </c>
      <c r="AU3945">
        <v>0</v>
      </c>
      <c r="AV3945">
        <v>890480123</v>
      </c>
      <c r="AW3945" t="s">
        <v>1920</v>
      </c>
      <c r="AX3945">
        <v>5</v>
      </c>
      <c r="BC3945">
        <v>2</v>
      </c>
      <c r="BD3945">
        <v>7</v>
      </c>
      <c r="BE3945">
        <v>2</v>
      </c>
    </row>
    <row r="3946" spans="1:57" x14ac:dyDescent="0.25">
      <c r="A3946" s="179">
        <f t="shared" si="61"/>
        <v>0</v>
      </c>
      <c r="B3946" t="s">
        <v>1923</v>
      </c>
      <c r="C3946">
        <v>73124586</v>
      </c>
      <c r="D3946">
        <v>144105</v>
      </c>
      <c r="E3946">
        <v>4</v>
      </c>
      <c r="F3946">
        <v>550018604</v>
      </c>
      <c r="G3946" s="180">
        <v>43198</v>
      </c>
      <c r="H3946" s="180">
        <v>44316</v>
      </c>
      <c r="I3946">
        <v>0</v>
      </c>
      <c r="J3946">
        <v>1</v>
      </c>
      <c r="K3946">
        <v>35</v>
      </c>
      <c r="L3946">
        <v>30</v>
      </c>
      <c r="M3946">
        <v>2</v>
      </c>
      <c r="N3946" s="170">
        <v>22490513</v>
      </c>
      <c r="O3946" s="170">
        <v>24960000</v>
      </c>
      <c r="P3946" s="178">
        <v>9271</v>
      </c>
      <c r="Q3946" s="178">
        <v>356</v>
      </c>
      <c r="R3946" s="178">
        <v>356</v>
      </c>
      <c r="S3946">
        <v>0</v>
      </c>
      <c r="T3946">
        <v>0</v>
      </c>
      <c r="U3946">
        <v>0</v>
      </c>
      <c r="W3946">
        <v>0</v>
      </c>
      <c r="X3946">
        <v>0</v>
      </c>
      <c r="Y3946">
        <v>0</v>
      </c>
      <c r="AB3946" s="180">
        <v>44285</v>
      </c>
      <c r="AC3946">
        <v>1</v>
      </c>
      <c r="AD3946" t="s">
        <v>1922</v>
      </c>
      <c r="AE3946">
        <v>1</v>
      </c>
      <c r="AF3946">
        <v>30</v>
      </c>
      <c r="AG3946">
        <v>0</v>
      </c>
      <c r="AN3946">
        <v>1</v>
      </c>
      <c r="AO3946">
        <v>1</v>
      </c>
      <c r="AR3946" s="178">
        <v>2684</v>
      </c>
      <c r="AS3946" t="s">
        <v>1921</v>
      </c>
      <c r="AT3946">
        <v>0</v>
      </c>
      <c r="AU3946">
        <v>0</v>
      </c>
      <c r="AV3946">
        <v>890480123</v>
      </c>
      <c r="AW3946" t="s">
        <v>1920</v>
      </c>
      <c r="AX3946">
        <v>5</v>
      </c>
      <c r="BC3946">
        <v>2</v>
      </c>
      <c r="BD3946">
        <v>7</v>
      </c>
      <c r="BE3946">
        <v>2</v>
      </c>
    </row>
    <row r="3947" spans="1:57" x14ac:dyDescent="0.25">
      <c r="A3947" s="179">
        <f t="shared" si="61"/>
        <v>0</v>
      </c>
      <c r="B3947" t="s">
        <v>1923</v>
      </c>
      <c r="C3947">
        <v>73124586</v>
      </c>
      <c r="D3947">
        <v>144105</v>
      </c>
      <c r="E3947">
        <v>4</v>
      </c>
      <c r="F3947">
        <v>550018614</v>
      </c>
      <c r="G3947" s="180">
        <v>43199</v>
      </c>
      <c r="H3947" s="180">
        <v>44316</v>
      </c>
      <c r="I3947">
        <v>0</v>
      </c>
      <c r="J3947">
        <v>1</v>
      </c>
      <c r="K3947">
        <v>35</v>
      </c>
      <c r="L3947">
        <v>30</v>
      </c>
      <c r="M3947">
        <v>2</v>
      </c>
      <c r="N3947" s="170">
        <v>22490513</v>
      </c>
      <c r="O3947" s="170">
        <v>24960000</v>
      </c>
      <c r="P3947" s="178">
        <v>30000</v>
      </c>
      <c r="Q3947" s="178">
        <v>1153</v>
      </c>
      <c r="R3947" s="178">
        <v>1134</v>
      </c>
      <c r="S3947">
        <v>0</v>
      </c>
      <c r="T3947">
        <v>0</v>
      </c>
      <c r="U3947">
        <v>0</v>
      </c>
      <c r="W3947">
        <v>0</v>
      </c>
      <c r="X3947">
        <v>0</v>
      </c>
      <c r="Y3947">
        <v>0</v>
      </c>
      <c r="AB3947" s="180">
        <v>44285</v>
      </c>
      <c r="AC3947">
        <v>1</v>
      </c>
      <c r="AD3947" t="s">
        <v>1922</v>
      </c>
      <c r="AE3947">
        <v>1</v>
      </c>
      <c r="AF3947">
        <v>30</v>
      </c>
      <c r="AG3947">
        <v>0</v>
      </c>
      <c r="AN3947">
        <v>1</v>
      </c>
      <c r="AO3947">
        <v>1</v>
      </c>
      <c r="AR3947" s="178">
        <v>8548</v>
      </c>
      <c r="AS3947" t="s">
        <v>1921</v>
      </c>
      <c r="AT3947">
        <v>0</v>
      </c>
      <c r="AU3947">
        <v>0</v>
      </c>
      <c r="AV3947">
        <v>890480123</v>
      </c>
      <c r="AW3947" t="s">
        <v>1920</v>
      </c>
      <c r="AX3947">
        <v>5</v>
      </c>
      <c r="BC3947">
        <v>2</v>
      </c>
      <c r="BD3947">
        <v>7</v>
      </c>
      <c r="BE3947">
        <v>2</v>
      </c>
    </row>
    <row r="3948" spans="1:57" x14ac:dyDescent="0.25">
      <c r="A3948" s="179">
        <f t="shared" si="61"/>
        <v>0</v>
      </c>
      <c r="B3948" t="s">
        <v>1923</v>
      </c>
      <c r="C3948">
        <v>73124586</v>
      </c>
      <c r="D3948">
        <v>144105</v>
      </c>
      <c r="E3948">
        <v>4</v>
      </c>
      <c r="F3948">
        <v>550018953</v>
      </c>
      <c r="G3948" s="180">
        <v>43242</v>
      </c>
      <c r="H3948" s="180">
        <v>44377</v>
      </c>
      <c r="I3948">
        <v>0</v>
      </c>
      <c r="J3948">
        <v>1</v>
      </c>
      <c r="K3948">
        <v>33</v>
      </c>
      <c r="L3948">
        <v>30</v>
      </c>
      <c r="M3948">
        <v>2</v>
      </c>
      <c r="N3948" s="170">
        <v>22490513</v>
      </c>
      <c r="O3948" s="170">
        <v>24960000</v>
      </c>
      <c r="P3948" s="178">
        <v>30000</v>
      </c>
      <c r="Q3948" s="178">
        <v>1153</v>
      </c>
      <c r="R3948" s="178">
        <v>3346</v>
      </c>
      <c r="S3948">
        <v>0</v>
      </c>
      <c r="T3948">
        <v>0</v>
      </c>
      <c r="U3948">
        <v>0</v>
      </c>
      <c r="W3948">
        <v>0</v>
      </c>
      <c r="X3948">
        <v>0</v>
      </c>
      <c r="Y3948">
        <v>0</v>
      </c>
      <c r="AB3948" s="180">
        <v>44285</v>
      </c>
      <c r="AC3948">
        <v>1</v>
      </c>
      <c r="AD3948" t="s">
        <v>1922</v>
      </c>
      <c r="AE3948">
        <v>1</v>
      </c>
      <c r="AF3948">
        <v>30</v>
      </c>
      <c r="AG3948">
        <v>0</v>
      </c>
      <c r="AN3948">
        <v>1</v>
      </c>
      <c r="AO3948">
        <v>1</v>
      </c>
      <c r="AR3948" s="178">
        <v>25222</v>
      </c>
      <c r="AS3948" t="s">
        <v>1921</v>
      </c>
      <c r="AT3948">
        <v>0</v>
      </c>
      <c r="AU3948">
        <v>0</v>
      </c>
      <c r="AV3948">
        <v>890480123</v>
      </c>
      <c r="AW3948" t="s">
        <v>1920</v>
      </c>
      <c r="AX3948">
        <v>5</v>
      </c>
      <c r="BC3948">
        <v>2</v>
      </c>
      <c r="BD3948">
        <v>7</v>
      </c>
      <c r="BE3948">
        <v>2</v>
      </c>
    </row>
    <row r="3949" spans="1:57" x14ac:dyDescent="0.25">
      <c r="A3949" s="179">
        <f t="shared" si="61"/>
        <v>0</v>
      </c>
      <c r="B3949" t="s">
        <v>1923</v>
      </c>
      <c r="C3949">
        <v>73124586</v>
      </c>
      <c r="D3949">
        <v>144105</v>
      </c>
      <c r="E3949">
        <v>4</v>
      </c>
      <c r="F3949">
        <v>550019180</v>
      </c>
      <c r="G3949" s="180">
        <v>43278</v>
      </c>
      <c r="H3949" s="180">
        <v>44407</v>
      </c>
      <c r="I3949">
        <v>0</v>
      </c>
      <c r="J3949">
        <v>1</v>
      </c>
      <c r="K3949">
        <v>32</v>
      </c>
      <c r="L3949">
        <v>30</v>
      </c>
      <c r="M3949">
        <v>2</v>
      </c>
      <c r="N3949" s="170">
        <v>22490513</v>
      </c>
      <c r="O3949" s="170">
        <v>24960000</v>
      </c>
      <c r="P3949" s="178">
        <v>60000</v>
      </c>
      <c r="Q3949" s="178">
        <v>2307</v>
      </c>
      <c r="R3949" s="178">
        <v>8794</v>
      </c>
      <c r="S3949">
        <v>0</v>
      </c>
      <c r="T3949">
        <v>0</v>
      </c>
      <c r="U3949">
        <v>0</v>
      </c>
      <c r="W3949">
        <v>0</v>
      </c>
      <c r="X3949">
        <v>0</v>
      </c>
      <c r="Y3949">
        <v>0</v>
      </c>
      <c r="AB3949" s="180">
        <v>44285</v>
      </c>
      <c r="AC3949">
        <v>1</v>
      </c>
      <c r="AD3949" t="s">
        <v>1922</v>
      </c>
      <c r="AE3949">
        <v>1</v>
      </c>
      <c r="AF3949">
        <v>30</v>
      </c>
      <c r="AG3949">
        <v>0</v>
      </c>
      <c r="AN3949">
        <v>1</v>
      </c>
      <c r="AO3949">
        <v>1</v>
      </c>
      <c r="AR3949" s="178">
        <v>66290</v>
      </c>
      <c r="AS3949" t="s">
        <v>1921</v>
      </c>
      <c r="AT3949">
        <v>0</v>
      </c>
      <c r="AU3949">
        <v>0</v>
      </c>
      <c r="AV3949">
        <v>890480123</v>
      </c>
      <c r="AW3949" t="s">
        <v>1920</v>
      </c>
      <c r="AX3949">
        <v>5</v>
      </c>
      <c r="BC3949">
        <v>2</v>
      </c>
      <c r="BD3949">
        <v>7</v>
      </c>
      <c r="BE3949">
        <v>2</v>
      </c>
    </row>
    <row r="3950" spans="1:57" x14ac:dyDescent="0.25">
      <c r="A3950" s="179">
        <f t="shared" si="61"/>
        <v>0</v>
      </c>
      <c r="B3950" t="s">
        <v>1923</v>
      </c>
      <c r="C3950">
        <v>73124586</v>
      </c>
      <c r="D3950">
        <v>144105</v>
      </c>
      <c r="E3950">
        <v>4</v>
      </c>
      <c r="F3950">
        <v>550019533</v>
      </c>
      <c r="G3950" s="180">
        <v>43333</v>
      </c>
      <c r="H3950" s="180">
        <v>44469</v>
      </c>
      <c r="I3950">
        <v>0</v>
      </c>
      <c r="J3950">
        <v>1</v>
      </c>
      <c r="K3950">
        <v>30</v>
      </c>
      <c r="L3950">
        <v>30</v>
      </c>
      <c r="M3950">
        <v>2</v>
      </c>
      <c r="N3950" s="170">
        <v>22490513</v>
      </c>
      <c r="O3950" s="170">
        <v>24960000</v>
      </c>
      <c r="P3950" s="178">
        <v>100000</v>
      </c>
      <c r="Q3950" s="178">
        <v>3844</v>
      </c>
      <c r="R3950" s="178">
        <v>21645</v>
      </c>
      <c r="S3950">
        <v>0</v>
      </c>
      <c r="T3950">
        <v>0</v>
      </c>
      <c r="U3950">
        <v>0</v>
      </c>
      <c r="W3950">
        <v>0</v>
      </c>
      <c r="X3950">
        <v>0</v>
      </c>
      <c r="Y3950">
        <v>0</v>
      </c>
      <c r="AB3950" s="180">
        <v>44285</v>
      </c>
      <c r="AC3950">
        <v>1</v>
      </c>
      <c r="AD3950" t="s">
        <v>1922</v>
      </c>
      <c r="AE3950">
        <v>1</v>
      </c>
      <c r="AF3950">
        <v>30</v>
      </c>
      <c r="AG3950">
        <v>0</v>
      </c>
      <c r="AN3950">
        <v>1</v>
      </c>
      <c r="AO3950">
        <v>1</v>
      </c>
      <c r="AR3950" s="178">
        <v>163162</v>
      </c>
      <c r="AS3950" t="s">
        <v>1921</v>
      </c>
      <c r="AT3950">
        <v>0</v>
      </c>
      <c r="AU3950">
        <v>0</v>
      </c>
      <c r="AV3950">
        <v>890480123</v>
      </c>
      <c r="AW3950" t="s">
        <v>1920</v>
      </c>
      <c r="AX3950">
        <v>5</v>
      </c>
      <c r="BC3950">
        <v>2</v>
      </c>
      <c r="BD3950">
        <v>7</v>
      </c>
      <c r="BE3950">
        <v>2</v>
      </c>
    </row>
    <row r="3951" spans="1:57" x14ac:dyDescent="0.25">
      <c r="A3951" s="179">
        <f t="shared" si="61"/>
        <v>0</v>
      </c>
      <c r="B3951" t="s">
        <v>1923</v>
      </c>
      <c r="C3951">
        <v>73124586</v>
      </c>
      <c r="D3951">
        <v>144105</v>
      </c>
      <c r="E3951">
        <v>4</v>
      </c>
      <c r="F3951">
        <v>550019927</v>
      </c>
      <c r="G3951" s="180">
        <v>43393</v>
      </c>
      <c r="H3951" s="180">
        <v>44530</v>
      </c>
      <c r="I3951">
        <v>0</v>
      </c>
      <c r="J3951">
        <v>1</v>
      </c>
      <c r="K3951">
        <v>28</v>
      </c>
      <c r="L3951">
        <v>30</v>
      </c>
      <c r="M3951">
        <v>2</v>
      </c>
      <c r="N3951" s="170">
        <v>22490513</v>
      </c>
      <c r="O3951" s="170">
        <v>24960000</v>
      </c>
      <c r="P3951" s="178">
        <v>50000</v>
      </c>
      <c r="Q3951" s="178">
        <v>1922</v>
      </c>
      <c r="R3951" s="178">
        <v>14164</v>
      </c>
      <c r="S3951">
        <v>0</v>
      </c>
      <c r="T3951">
        <v>0</v>
      </c>
      <c r="U3951">
        <v>0</v>
      </c>
      <c r="W3951">
        <v>0</v>
      </c>
      <c r="X3951">
        <v>0</v>
      </c>
      <c r="Y3951">
        <v>0</v>
      </c>
      <c r="AB3951" s="180">
        <v>44285</v>
      </c>
      <c r="AC3951">
        <v>1</v>
      </c>
      <c r="AD3951" t="s">
        <v>1922</v>
      </c>
      <c r="AE3951">
        <v>1</v>
      </c>
      <c r="AF3951">
        <v>30</v>
      </c>
      <c r="AG3951">
        <v>0</v>
      </c>
      <c r="AN3951">
        <v>1</v>
      </c>
      <c r="AO3951">
        <v>1</v>
      </c>
      <c r="AR3951" s="178">
        <v>106769</v>
      </c>
      <c r="AS3951" t="s">
        <v>1921</v>
      </c>
      <c r="AT3951">
        <v>0</v>
      </c>
      <c r="AU3951">
        <v>0</v>
      </c>
      <c r="AV3951">
        <v>890480123</v>
      </c>
      <c r="AW3951" t="s">
        <v>1920</v>
      </c>
      <c r="AX3951">
        <v>5</v>
      </c>
      <c r="BC3951">
        <v>2</v>
      </c>
      <c r="BD3951">
        <v>7</v>
      </c>
      <c r="BE3951">
        <v>2</v>
      </c>
    </row>
    <row r="3952" spans="1:57" x14ac:dyDescent="0.25">
      <c r="A3952" s="179">
        <f t="shared" si="61"/>
        <v>0</v>
      </c>
      <c r="B3952" t="s">
        <v>1923</v>
      </c>
      <c r="C3952">
        <v>73124586</v>
      </c>
      <c r="D3952">
        <v>144105</v>
      </c>
      <c r="E3952">
        <v>4</v>
      </c>
      <c r="F3952">
        <v>550019929</v>
      </c>
      <c r="G3952" s="180">
        <v>43393</v>
      </c>
      <c r="H3952" s="180">
        <v>44530</v>
      </c>
      <c r="I3952">
        <v>0</v>
      </c>
      <c r="J3952">
        <v>1</v>
      </c>
      <c r="K3952">
        <v>28</v>
      </c>
      <c r="L3952">
        <v>30</v>
      </c>
      <c r="M3952">
        <v>2</v>
      </c>
      <c r="N3952" s="170">
        <v>22490513</v>
      </c>
      <c r="O3952" s="170">
        <v>24960000</v>
      </c>
      <c r="P3952" s="178">
        <v>30000</v>
      </c>
      <c r="Q3952" s="178">
        <v>1153</v>
      </c>
      <c r="R3952" s="178">
        <v>8510</v>
      </c>
      <c r="S3952">
        <v>0</v>
      </c>
      <c r="T3952">
        <v>0</v>
      </c>
      <c r="U3952">
        <v>0</v>
      </c>
      <c r="W3952">
        <v>0</v>
      </c>
      <c r="X3952">
        <v>0</v>
      </c>
      <c r="Y3952">
        <v>0</v>
      </c>
      <c r="AB3952" s="180">
        <v>44285</v>
      </c>
      <c r="AC3952">
        <v>1</v>
      </c>
      <c r="AD3952" t="s">
        <v>1922</v>
      </c>
      <c r="AE3952">
        <v>1</v>
      </c>
      <c r="AF3952">
        <v>30</v>
      </c>
      <c r="AG3952">
        <v>0</v>
      </c>
      <c r="AN3952">
        <v>1</v>
      </c>
      <c r="AO3952">
        <v>1</v>
      </c>
      <c r="AR3952" s="178">
        <v>64149</v>
      </c>
      <c r="AS3952" t="s">
        <v>1921</v>
      </c>
      <c r="AT3952">
        <v>0</v>
      </c>
      <c r="AU3952">
        <v>0</v>
      </c>
      <c r="AV3952">
        <v>890480123</v>
      </c>
      <c r="AW3952" t="s">
        <v>1920</v>
      </c>
      <c r="AX3952">
        <v>5</v>
      </c>
      <c r="BC3952">
        <v>2</v>
      </c>
      <c r="BD3952">
        <v>7</v>
      </c>
      <c r="BE3952">
        <v>2</v>
      </c>
    </row>
    <row r="3953" spans="1:57" x14ac:dyDescent="0.25">
      <c r="A3953" s="179">
        <f t="shared" si="61"/>
        <v>0</v>
      </c>
      <c r="B3953" t="s">
        <v>1923</v>
      </c>
      <c r="C3953">
        <v>73124586</v>
      </c>
      <c r="D3953">
        <v>144105</v>
      </c>
      <c r="E3953">
        <v>4</v>
      </c>
      <c r="F3953">
        <v>550019954</v>
      </c>
      <c r="G3953" s="180">
        <v>43396</v>
      </c>
      <c r="H3953" s="180">
        <v>44530</v>
      </c>
      <c r="I3953">
        <v>0</v>
      </c>
      <c r="J3953">
        <v>1</v>
      </c>
      <c r="K3953">
        <v>28</v>
      </c>
      <c r="L3953">
        <v>30</v>
      </c>
      <c r="M3953">
        <v>2</v>
      </c>
      <c r="N3953" s="170">
        <v>22490513</v>
      </c>
      <c r="O3953" s="170">
        <v>24960000</v>
      </c>
      <c r="P3953" s="178">
        <v>30000</v>
      </c>
      <c r="Q3953" s="178">
        <v>1153</v>
      </c>
      <c r="R3953" s="178">
        <v>8510</v>
      </c>
      <c r="S3953">
        <v>0</v>
      </c>
      <c r="T3953">
        <v>0</v>
      </c>
      <c r="U3953">
        <v>0</v>
      </c>
      <c r="W3953">
        <v>0</v>
      </c>
      <c r="X3953">
        <v>0</v>
      </c>
      <c r="Y3953">
        <v>0</v>
      </c>
      <c r="AB3953" s="180">
        <v>44285</v>
      </c>
      <c r="AC3953">
        <v>1</v>
      </c>
      <c r="AD3953" t="s">
        <v>1922</v>
      </c>
      <c r="AE3953">
        <v>1</v>
      </c>
      <c r="AF3953">
        <v>30</v>
      </c>
      <c r="AG3953">
        <v>0</v>
      </c>
      <c r="AN3953">
        <v>1</v>
      </c>
      <c r="AO3953">
        <v>1</v>
      </c>
      <c r="AR3953" s="178">
        <v>64149</v>
      </c>
      <c r="AS3953" t="s">
        <v>1921</v>
      </c>
      <c r="AT3953">
        <v>0</v>
      </c>
      <c r="AU3953">
        <v>0</v>
      </c>
      <c r="AV3953">
        <v>890480123</v>
      </c>
      <c r="AW3953" t="s">
        <v>1920</v>
      </c>
      <c r="AX3953">
        <v>5</v>
      </c>
      <c r="BC3953">
        <v>2</v>
      </c>
      <c r="BD3953">
        <v>7</v>
      </c>
      <c r="BE3953">
        <v>2</v>
      </c>
    </row>
    <row r="3954" spans="1:57" x14ac:dyDescent="0.25">
      <c r="A3954" s="179">
        <f t="shared" si="61"/>
        <v>0</v>
      </c>
      <c r="B3954" t="s">
        <v>1923</v>
      </c>
      <c r="C3954">
        <v>73124586</v>
      </c>
      <c r="D3954">
        <v>144105</v>
      </c>
      <c r="E3954">
        <v>4</v>
      </c>
      <c r="F3954">
        <v>550020071</v>
      </c>
      <c r="G3954" s="180">
        <v>43416</v>
      </c>
      <c r="H3954" s="180">
        <v>44530</v>
      </c>
      <c r="I3954">
        <v>0</v>
      </c>
      <c r="J3954">
        <v>1</v>
      </c>
      <c r="K3954">
        <v>28</v>
      </c>
      <c r="L3954">
        <v>30</v>
      </c>
      <c r="M3954">
        <v>2</v>
      </c>
      <c r="N3954" s="170">
        <v>22490513</v>
      </c>
      <c r="O3954" s="170">
        <v>24960000</v>
      </c>
      <c r="P3954" s="178">
        <v>50000</v>
      </c>
      <c r="Q3954" s="178">
        <v>1922</v>
      </c>
      <c r="R3954" s="178">
        <v>14164</v>
      </c>
      <c r="S3954">
        <v>0</v>
      </c>
      <c r="T3954">
        <v>0</v>
      </c>
      <c r="U3954">
        <v>0</v>
      </c>
      <c r="W3954">
        <v>0</v>
      </c>
      <c r="X3954">
        <v>0</v>
      </c>
      <c r="Y3954">
        <v>0</v>
      </c>
      <c r="AB3954" s="180">
        <v>44285</v>
      </c>
      <c r="AC3954">
        <v>1</v>
      </c>
      <c r="AD3954" t="s">
        <v>1922</v>
      </c>
      <c r="AE3954">
        <v>1</v>
      </c>
      <c r="AF3954">
        <v>30</v>
      </c>
      <c r="AG3954">
        <v>0</v>
      </c>
      <c r="AN3954">
        <v>1</v>
      </c>
      <c r="AO3954">
        <v>1</v>
      </c>
      <c r="AR3954" s="178">
        <v>106769</v>
      </c>
      <c r="AS3954" t="s">
        <v>1921</v>
      </c>
      <c r="AT3954">
        <v>0</v>
      </c>
      <c r="AU3954">
        <v>0</v>
      </c>
      <c r="AV3954">
        <v>890480123</v>
      </c>
      <c r="AW3954" t="s">
        <v>1920</v>
      </c>
      <c r="AX3954">
        <v>5</v>
      </c>
      <c r="BC3954">
        <v>2</v>
      </c>
      <c r="BD3954">
        <v>7</v>
      </c>
      <c r="BE3954">
        <v>2</v>
      </c>
    </row>
    <row r="3955" spans="1:57" x14ac:dyDescent="0.25">
      <c r="A3955" s="179">
        <f t="shared" si="61"/>
        <v>0</v>
      </c>
      <c r="B3955" t="s">
        <v>1923</v>
      </c>
      <c r="C3955">
        <v>73124586</v>
      </c>
      <c r="D3955">
        <v>144105</v>
      </c>
      <c r="E3955">
        <v>4</v>
      </c>
      <c r="F3955">
        <v>550020650</v>
      </c>
      <c r="G3955" s="180">
        <v>43508</v>
      </c>
      <c r="H3955" s="180">
        <v>44620</v>
      </c>
      <c r="I3955">
        <v>0</v>
      </c>
      <c r="J3955">
        <v>1</v>
      </c>
      <c r="K3955">
        <v>25</v>
      </c>
      <c r="L3955">
        <v>30</v>
      </c>
      <c r="M3955">
        <v>2</v>
      </c>
      <c r="N3955" s="170">
        <v>22490513</v>
      </c>
      <c r="O3955" s="170">
        <v>24960000</v>
      </c>
      <c r="P3955" s="178">
        <v>50000</v>
      </c>
      <c r="Q3955" s="178">
        <v>1922</v>
      </c>
      <c r="R3955" s="178">
        <v>18953</v>
      </c>
      <c r="S3955">
        <v>0</v>
      </c>
      <c r="T3955">
        <v>0</v>
      </c>
      <c r="U3955">
        <v>0</v>
      </c>
      <c r="W3955">
        <v>0</v>
      </c>
      <c r="X3955">
        <v>0</v>
      </c>
      <c r="Y3955">
        <v>0</v>
      </c>
      <c r="AB3955" s="180">
        <v>44285</v>
      </c>
      <c r="AC3955">
        <v>1</v>
      </c>
      <c r="AD3955" t="s">
        <v>1922</v>
      </c>
      <c r="AE3955">
        <v>1</v>
      </c>
      <c r="AF3955">
        <v>30</v>
      </c>
      <c r="AG3955">
        <v>0</v>
      </c>
      <c r="AN3955">
        <v>1</v>
      </c>
      <c r="AO3955">
        <v>1</v>
      </c>
      <c r="AR3955" s="178">
        <v>142869</v>
      </c>
      <c r="AS3955" t="s">
        <v>1921</v>
      </c>
      <c r="AT3955">
        <v>0</v>
      </c>
      <c r="AU3955">
        <v>0</v>
      </c>
      <c r="AV3955">
        <v>890480123</v>
      </c>
      <c r="AW3955" t="s">
        <v>1920</v>
      </c>
      <c r="AX3955">
        <v>5</v>
      </c>
      <c r="BC3955">
        <v>2</v>
      </c>
      <c r="BD3955">
        <v>7</v>
      </c>
      <c r="BE3955">
        <v>2</v>
      </c>
    </row>
    <row r="3956" spans="1:57" x14ac:dyDescent="0.25">
      <c r="A3956" s="179">
        <f t="shared" si="61"/>
        <v>0</v>
      </c>
      <c r="B3956" t="s">
        <v>1923</v>
      </c>
      <c r="C3956">
        <v>73124586</v>
      </c>
      <c r="D3956">
        <v>144105</v>
      </c>
      <c r="E3956">
        <v>4</v>
      </c>
      <c r="F3956">
        <v>550020855</v>
      </c>
      <c r="G3956" s="180">
        <v>43540</v>
      </c>
      <c r="H3956" s="180">
        <v>44681</v>
      </c>
      <c r="I3956">
        <v>0</v>
      </c>
      <c r="J3956">
        <v>1</v>
      </c>
      <c r="K3956">
        <v>23</v>
      </c>
      <c r="L3956">
        <v>30</v>
      </c>
      <c r="M3956">
        <v>2</v>
      </c>
      <c r="N3956" s="170">
        <v>22490513</v>
      </c>
      <c r="O3956" s="170">
        <v>24960000</v>
      </c>
      <c r="P3956" s="178">
        <v>46304</v>
      </c>
      <c r="Q3956" s="178">
        <v>1780</v>
      </c>
      <c r="R3956" s="178">
        <v>20374</v>
      </c>
      <c r="S3956">
        <v>0</v>
      </c>
      <c r="T3956">
        <v>0</v>
      </c>
      <c r="U3956">
        <v>0</v>
      </c>
      <c r="W3956">
        <v>0</v>
      </c>
      <c r="X3956">
        <v>0</v>
      </c>
      <c r="Y3956">
        <v>0</v>
      </c>
      <c r="AB3956" s="180">
        <v>44285</v>
      </c>
      <c r="AC3956">
        <v>1</v>
      </c>
      <c r="AD3956" t="s">
        <v>1922</v>
      </c>
      <c r="AE3956">
        <v>1</v>
      </c>
      <c r="AF3956">
        <v>30</v>
      </c>
      <c r="AG3956">
        <v>0</v>
      </c>
      <c r="AN3956">
        <v>1</v>
      </c>
      <c r="AO3956">
        <v>1</v>
      </c>
      <c r="AR3956" s="178">
        <v>153581</v>
      </c>
      <c r="AS3956" t="s">
        <v>1921</v>
      </c>
      <c r="AT3956">
        <v>0</v>
      </c>
      <c r="AU3956">
        <v>0</v>
      </c>
      <c r="AV3956">
        <v>890480123</v>
      </c>
      <c r="AW3956" t="s">
        <v>1920</v>
      </c>
      <c r="AX3956">
        <v>5</v>
      </c>
      <c r="BC3956">
        <v>2</v>
      </c>
      <c r="BD3956">
        <v>7</v>
      </c>
      <c r="BE3956">
        <v>2</v>
      </c>
    </row>
    <row r="3957" spans="1:57" x14ac:dyDescent="0.25">
      <c r="A3957" s="179">
        <f t="shared" si="61"/>
        <v>0</v>
      </c>
      <c r="B3957" t="s">
        <v>1923</v>
      </c>
      <c r="C3957">
        <v>73124586</v>
      </c>
      <c r="D3957">
        <v>144105</v>
      </c>
      <c r="E3957">
        <v>4</v>
      </c>
      <c r="F3957">
        <v>550020869</v>
      </c>
      <c r="G3957" s="180">
        <v>43542</v>
      </c>
      <c r="H3957" s="180">
        <v>44681</v>
      </c>
      <c r="I3957">
        <v>0</v>
      </c>
      <c r="J3957">
        <v>1</v>
      </c>
      <c r="K3957">
        <v>23</v>
      </c>
      <c r="L3957">
        <v>30</v>
      </c>
      <c r="M3957">
        <v>2</v>
      </c>
      <c r="N3957" s="170">
        <v>22490513</v>
      </c>
      <c r="O3957" s="170">
        <v>24960000</v>
      </c>
      <c r="P3957" s="178">
        <v>5900</v>
      </c>
      <c r="Q3957" s="178">
        <v>227</v>
      </c>
      <c r="R3957" s="178">
        <v>2589</v>
      </c>
      <c r="S3957">
        <v>0</v>
      </c>
      <c r="T3957">
        <v>0</v>
      </c>
      <c r="U3957">
        <v>0</v>
      </c>
      <c r="W3957">
        <v>0</v>
      </c>
      <c r="X3957">
        <v>0</v>
      </c>
      <c r="Y3957">
        <v>0</v>
      </c>
      <c r="AB3957" s="180">
        <v>44285</v>
      </c>
      <c r="AC3957">
        <v>1</v>
      </c>
      <c r="AD3957" t="s">
        <v>1922</v>
      </c>
      <c r="AE3957">
        <v>1</v>
      </c>
      <c r="AF3957">
        <v>30</v>
      </c>
      <c r="AG3957">
        <v>0</v>
      </c>
      <c r="AN3957">
        <v>1</v>
      </c>
      <c r="AO3957">
        <v>1</v>
      </c>
      <c r="AR3957" s="178">
        <v>19516</v>
      </c>
      <c r="AS3957" t="s">
        <v>1921</v>
      </c>
      <c r="AT3957">
        <v>0</v>
      </c>
      <c r="AU3957">
        <v>0</v>
      </c>
      <c r="AV3957">
        <v>890480123</v>
      </c>
      <c r="AW3957" t="s">
        <v>1920</v>
      </c>
      <c r="AX3957">
        <v>5</v>
      </c>
      <c r="BC3957">
        <v>2</v>
      </c>
      <c r="BD3957">
        <v>7</v>
      </c>
      <c r="BE3957">
        <v>2</v>
      </c>
    </row>
    <row r="3958" spans="1:57" x14ac:dyDescent="0.25">
      <c r="A3958" s="179">
        <f t="shared" si="61"/>
        <v>0</v>
      </c>
      <c r="B3958" t="s">
        <v>1923</v>
      </c>
      <c r="C3958">
        <v>73124586</v>
      </c>
      <c r="D3958">
        <v>144105</v>
      </c>
      <c r="E3958">
        <v>4</v>
      </c>
      <c r="F3958">
        <v>550021329</v>
      </c>
      <c r="G3958" s="180">
        <v>43606</v>
      </c>
      <c r="H3958" s="180">
        <v>44742</v>
      </c>
      <c r="I3958">
        <v>0</v>
      </c>
      <c r="J3958">
        <v>1</v>
      </c>
      <c r="K3958">
        <v>21</v>
      </c>
      <c r="L3958">
        <v>30</v>
      </c>
      <c r="M3958">
        <v>2</v>
      </c>
      <c r="N3958" s="170">
        <v>22490513</v>
      </c>
      <c r="O3958" s="170">
        <v>24960000</v>
      </c>
      <c r="P3958" s="178">
        <v>50000</v>
      </c>
      <c r="Q3958" s="178">
        <v>1922</v>
      </c>
      <c r="R3958" s="178">
        <v>24911</v>
      </c>
      <c r="S3958">
        <v>0</v>
      </c>
      <c r="T3958">
        <v>0</v>
      </c>
      <c r="U3958">
        <v>0</v>
      </c>
      <c r="W3958">
        <v>0</v>
      </c>
      <c r="X3958">
        <v>0</v>
      </c>
      <c r="Y3958">
        <v>0</v>
      </c>
      <c r="AB3958" s="180">
        <v>44285</v>
      </c>
      <c r="AC3958">
        <v>1</v>
      </c>
      <c r="AD3958" t="s">
        <v>1922</v>
      </c>
      <c r="AE3958">
        <v>1</v>
      </c>
      <c r="AF3958">
        <v>30</v>
      </c>
      <c r="AG3958">
        <v>0</v>
      </c>
      <c r="AN3958">
        <v>1</v>
      </c>
      <c r="AO3958">
        <v>1</v>
      </c>
      <c r="AR3958" s="178">
        <v>187781</v>
      </c>
      <c r="AS3958" t="s">
        <v>1921</v>
      </c>
      <c r="AT3958">
        <v>0</v>
      </c>
      <c r="AU3958">
        <v>0</v>
      </c>
      <c r="AV3958">
        <v>890480123</v>
      </c>
      <c r="AW3958" t="s">
        <v>1920</v>
      </c>
      <c r="AX3958">
        <v>5</v>
      </c>
      <c r="BC3958">
        <v>2</v>
      </c>
      <c r="BD3958">
        <v>7</v>
      </c>
      <c r="BE3958">
        <v>2</v>
      </c>
    </row>
    <row r="3959" spans="1:57" x14ac:dyDescent="0.25">
      <c r="A3959" s="179">
        <f t="shared" si="61"/>
        <v>0</v>
      </c>
      <c r="B3959" t="s">
        <v>1923</v>
      </c>
      <c r="C3959">
        <v>73124586</v>
      </c>
      <c r="D3959">
        <v>144105</v>
      </c>
      <c r="E3959">
        <v>4</v>
      </c>
      <c r="F3959">
        <v>550021350</v>
      </c>
      <c r="G3959" s="180">
        <v>43609</v>
      </c>
      <c r="H3959" s="180">
        <v>44742</v>
      </c>
      <c r="I3959">
        <v>0</v>
      </c>
      <c r="J3959">
        <v>1</v>
      </c>
      <c r="K3959">
        <v>21</v>
      </c>
      <c r="L3959">
        <v>30</v>
      </c>
      <c r="M3959">
        <v>2</v>
      </c>
      <c r="N3959" s="170">
        <v>22490513</v>
      </c>
      <c r="O3959" s="170">
        <v>24960000</v>
      </c>
      <c r="P3959" s="178">
        <v>50000</v>
      </c>
      <c r="Q3959" s="178">
        <v>1922</v>
      </c>
      <c r="R3959" s="178">
        <v>24911</v>
      </c>
      <c r="S3959">
        <v>0</v>
      </c>
      <c r="T3959">
        <v>0</v>
      </c>
      <c r="U3959">
        <v>0</v>
      </c>
      <c r="W3959">
        <v>0</v>
      </c>
      <c r="X3959">
        <v>0</v>
      </c>
      <c r="Y3959">
        <v>0</v>
      </c>
      <c r="AB3959" s="180">
        <v>44285</v>
      </c>
      <c r="AC3959">
        <v>1</v>
      </c>
      <c r="AD3959" t="s">
        <v>1922</v>
      </c>
      <c r="AE3959">
        <v>1</v>
      </c>
      <c r="AF3959">
        <v>30</v>
      </c>
      <c r="AG3959">
        <v>0</v>
      </c>
      <c r="AN3959">
        <v>1</v>
      </c>
      <c r="AO3959">
        <v>1</v>
      </c>
      <c r="AR3959" s="178">
        <v>187781</v>
      </c>
      <c r="AS3959" t="s">
        <v>1921</v>
      </c>
      <c r="AT3959">
        <v>0</v>
      </c>
      <c r="AU3959">
        <v>0</v>
      </c>
      <c r="AV3959">
        <v>890480123</v>
      </c>
      <c r="AW3959" t="s">
        <v>1920</v>
      </c>
      <c r="AX3959">
        <v>5</v>
      </c>
      <c r="BC3959">
        <v>2</v>
      </c>
      <c r="BD3959">
        <v>7</v>
      </c>
      <c r="BE3959">
        <v>2</v>
      </c>
    </row>
    <row r="3960" spans="1:57" x14ac:dyDescent="0.25">
      <c r="A3960" s="179">
        <f t="shared" si="61"/>
        <v>0</v>
      </c>
      <c r="B3960" t="s">
        <v>1923</v>
      </c>
      <c r="C3960">
        <v>73124586</v>
      </c>
      <c r="D3960">
        <v>144105</v>
      </c>
      <c r="E3960">
        <v>4</v>
      </c>
      <c r="F3960">
        <v>550021609</v>
      </c>
      <c r="G3960" s="180">
        <v>43626</v>
      </c>
      <c r="H3960" s="180">
        <v>44742</v>
      </c>
      <c r="I3960">
        <v>0</v>
      </c>
      <c r="J3960">
        <v>1</v>
      </c>
      <c r="K3960">
        <v>21</v>
      </c>
      <c r="L3960">
        <v>30</v>
      </c>
      <c r="M3960">
        <v>2</v>
      </c>
      <c r="N3960" s="170">
        <v>22490513</v>
      </c>
      <c r="O3960" s="170">
        <v>24960000</v>
      </c>
      <c r="P3960" s="178">
        <v>67000</v>
      </c>
      <c r="Q3960" s="178">
        <v>2576</v>
      </c>
      <c r="R3960" s="178">
        <v>33393</v>
      </c>
      <c r="S3960">
        <v>0</v>
      </c>
      <c r="T3960">
        <v>0</v>
      </c>
      <c r="U3960">
        <v>0</v>
      </c>
      <c r="W3960">
        <v>0</v>
      </c>
      <c r="X3960">
        <v>0</v>
      </c>
      <c r="Y3960">
        <v>0</v>
      </c>
      <c r="AB3960" s="180">
        <v>44285</v>
      </c>
      <c r="AC3960">
        <v>1</v>
      </c>
      <c r="AD3960" t="s">
        <v>1922</v>
      </c>
      <c r="AE3960">
        <v>1</v>
      </c>
      <c r="AF3960">
        <v>30</v>
      </c>
      <c r="AG3960">
        <v>0</v>
      </c>
      <c r="AN3960">
        <v>1</v>
      </c>
      <c r="AO3960">
        <v>1</v>
      </c>
      <c r="AR3960" s="178">
        <v>251719</v>
      </c>
      <c r="AS3960" t="s">
        <v>1921</v>
      </c>
      <c r="AT3960">
        <v>0</v>
      </c>
      <c r="AU3960">
        <v>0</v>
      </c>
      <c r="AV3960">
        <v>890480123</v>
      </c>
      <c r="AW3960" t="s">
        <v>1920</v>
      </c>
      <c r="AX3960">
        <v>5</v>
      </c>
      <c r="BC3960">
        <v>2</v>
      </c>
      <c r="BD3960">
        <v>7</v>
      </c>
      <c r="BE3960">
        <v>2</v>
      </c>
    </row>
    <row r="3961" spans="1:57" x14ac:dyDescent="0.25">
      <c r="A3961" s="179">
        <f t="shared" si="61"/>
        <v>0</v>
      </c>
      <c r="B3961" t="s">
        <v>1923</v>
      </c>
      <c r="C3961">
        <v>73124586</v>
      </c>
      <c r="D3961">
        <v>144105</v>
      </c>
      <c r="E3961">
        <v>4</v>
      </c>
      <c r="F3961">
        <v>550021610</v>
      </c>
      <c r="G3961" s="180">
        <v>43626</v>
      </c>
      <c r="H3961" s="180">
        <v>44742</v>
      </c>
      <c r="I3961">
        <v>0</v>
      </c>
      <c r="J3961">
        <v>1</v>
      </c>
      <c r="K3961">
        <v>21</v>
      </c>
      <c r="L3961">
        <v>30</v>
      </c>
      <c r="M3961">
        <v>2</v>
      </c>
      <c r="N3961" s="170">
        <v>22490513</v>
      </c>
      <c r="O3961" s="170">
        <v>24960000</v>
      </c>
      <c r="P3961" s="178">
        <v>33500</v>
      </c>
      <c r="Q3961" s="178">
        <v>1288</v>
      </c>
      <c r="R3961" s="178">
        <v>16703</v>
      </c>
      <c r="S3961">
        <v>0</v>
      </c>
      <c r="T3961">
        <v>0</v>
      </c>
      <c r="U3961">
        <v>0</v>
      </c>
      <c r="W3961">
        <v>0</v>
      </c>
      <c r="X3961">
        <v>0</v>
      </c>
      <c r="Y3961">
        <v>0</v>
      </c>
      <c r="AB3961" s="180">
        <v>44285</v>
      </c>
      <c r="AC3961">
        <v>1</v>
      </c>
      <c r="AD3961" t="s">
        <v>1922</v>
      </c>
      <c r="AE3961">
        <v>1</v>
      </c>
      <c r="AF3961">
        <v>30</v>
      </c>
      <c r="AG3961">
        <v>0</v>
      </c>
      <c r="AN3961">
        <v>1</v>
      </c>
      <c r="AO3961">
        <v>1</v>
      </c>
      <c r="AR3961" s="178">
        <v>125909</v>
      </c>
      <c r="AS3961" t="s">
        <v>1921</v>
      </c>
      <c r="AT3961">
        <v>0</v>
      </c>
      <c r="AU3961">
        <v>0</v>
      </c>
      <c r="AV3961">
        <v>890480123</v>
      </c>
      <c r="AW3961" t="s">
        <v>1920</v>
      </c>
      <c r="AX3961">
        <v>5</v>
      </c>
      <c r="BC3961">
        <v>2</v>
      </c>
      <c r="BD3961">
        <v>7</v>
      </c>
      <c r="BE3961">
        <v>2</v>
      </c>
    </row>
    <row r="3962" spans="1:57" x14ac:dyDescent="0.25">
      <c r="A3962" s="179">
        <f t="shared" si="61"/>
        <v>0</v>
      </c>
      <c r="B3962" t="s">
        <v>1923</v>
      </c>
      <c r="C3962">
        <v>73124586</v>
      </c>
      <c r="D3962">
        <v>144105</v>
      </c>
      <c r="E3962">
        <v>4</v>
      </c>
      <c r="F3962">
        <v>550022558</v>
      </c>
      <c r="G3962" s="180">
        <v>43729</v>
      </c>
      <c r="H3962" s="180">
        <v>44864</v>
      </c>
      <c r="I3962">
        <v>0</v>
      </c>
      <c r="J3962">
        <v>1</v>
      </c>
      <c r="K3962">
        <v>17</v>
      </c>
      <c r="L3962">
        <v>30</v>
      </c>
      <c r="M3962">
        <v>2</v>
      </c>
      <c r="N3962" s="170">
        <v>22490513</v>
      </c>
      <c r="O3962" s="170">
        <v>24960000</v>
      </c>
      <c r="P3962" s="178">
        <v>39961</v>
      </c>
      <c r="Q3962" s="178">
        <v>1536</v>
      </c>
      <c r="R3962" s="178">
        <v>24373</v>
      </c>
      <c r="S3962">
        <v>0</v>
      </c>
      <c r="T3962">
        <v>0</v>
      </c>
      <c r="U3962">
        <v>0</v>
      </c>
      <c r="W3962">
        <v>0</v>
      </c>
      <c r="X3962">
        <v>0</v>
      </c>
      <c r="Y3962">
        <v>0</v>
      </c>
      <c r="AB3962" s="180">
        <v>44285</v>
      </c>
      <c r="AC3962">
        <v>1</v>
      </c>
      <c r="AD3962" t="s">
        <v>1922</v>
      </c>
      <c r="AE3962">
        <v>1</v>
      </c>
      <c r="AF3962">
        <v>30</v>
      </c>
      <c r="AG3962">
        <v>0</v>
      </c>
      <c r="AN3962">
        <v>1</v>
      </c>
      <c r="AO3962">
        <v>1</v>
      </c>
      <c r="AR3962" s="178">
        <v>183726</v>
      </c>
      <c r="AS3962" t="s">
        <v>1921</v>
      </c>
      <c r="AT3962">
        <v>0</v>
      </c>
      <c r="AU3962">
        <v>0</v>
      </c>
      <c r="AV3962">
        <v>890480123</v>
      </c>
      <c r="AW3962" t="s">
        <v>1920</v>
      </c>
      <c r="AX3962">
        <v>5</v>
      </c>
      <c r="BC3962">
        <v>2</v>
      </c>
      <c r="BD3962">
        <v>7</v>
      </c>
      <c r="BE3962">
        <v>2</v>
      </c>
    </row>
    <row r="3963" spans="1:57" x14ac:dyDescent="0.25">
      <c r="A3963" s="179">
        <f t="shared" si="61"/>
        <v>0</v>
      </c>
      <c r="B3963" t="s">
        <v>1923</v>
      </c>
      <c r="C3963">
        <v>73124586</v>
      </c>
      <c r="D3963">
        <v>144105</v>
      </c>
      <c r="E3963">
        <v>4</v>
      </c>
      <c r="F3963">
        <v>550022585</v>
      </c>
      <c r="G3963" s="180">
        <v>43731</v>
      </c>
      <c r="H3963" s="180">
        <v>44864</v>
      </c>
      <c r="I3963">
        <v>0</v>
      </c>
      <c r="J3963">
        <v>1</v>
      </c>
      <c r="K3963">
        <v>17</v>
      </c>
      <c r="L3963">
        <v>30</v>
      </c>
      <c r="M3963">
        <v>2</v>
      </c>
      <c r="N3963" s="170">
        <v>22490513</v>
      </c>
      <c r="O3963" s="170">
        <v>24960000</v>
      </c>
      <c r="P3963" s="178">
        <v>50000</v>
      </c>
      <c r="Q3963" s="178">
        <v>1922</v>
      </c>
      <c r="R3963" s="178">
        <v>30494</v>
      </c>
      <c r="S3963">
        <v>0</v>
      </c>
      <c r="T3963">
        <v>0</v>
      </c>
      <c r="U3963">
        <v>0</v>
      </c>
      <c r="W3963">
        <v>0</v>
      </c>
      <c r="X3963">
        <v>0</v>
      </c>
      <c r="Y3963">
        <v>0</v>
      </c>
      <c r="AB3963" s="180">
        <v>44285</v>
      </c>
      <c r="AC3963">
        <v>1</v>
      </c>
      <c r="AD3963" t="s">
        <v>1922</v>
      </c>
      <c r="AE3963">
        <v>1</v>
      </c>
      <c r="AF3963">
        <v>30</v>
      </c>
      <c r="AG3963">
        <v>0</v>
      </c>
      <c r="AN3963">
        <v>1</v>
      </c>
      <c r="AO3963">
        <v>1</v>
      </c>
      <c r="AR3963" s="178">
        <v>229866</v>
      </c>
      <c r="AS3963" t="s">
        <v>1921</v>
      </c>
      <c r="AT3963">
        <v>0</v>
      </c>
      <c r="AU3963">
        <v>0</v>
      </c>
      <c r="AV3963">
        <v>890480123</v>
      </c>
      <c r="AW3963" t="s">
        <v>1920</v>
      </c>
      <c r="AX3963">
        <v>5</v>
      </c>
      <c r="BC3963">
        <v>2</v>
      </c>
      <c r="BD3963">
        <v>7</v>
      </c>
      <c r="BE3963">
        <v>2</v>
      </c>
    </row>
    <row r="3964" spans="1:57" x14ac:dyDescent="0.25">
      <c r="A3964" s="179">
        <f t="shared" si="61"/>
        <v>0</v>
      </c>
      <c r="B3964" t="s">
        <v>1923</v>
      </c>
      <c r="C3964">
        <v>73124586</v>
      </c>
      <c r="D3964">
        <v>144105</v>
      </c>
      <c r="E3964">
        <v>4</v>
      </c>
      <c r="F3964">
        <v>550022887</v>
      </c>
      <c r="G3964" s="180">
        <v>43757</v>
      </c>
      <c r="H3964" s="180">
        <v>44895</v>
      </c>
      <c r="I3964">
        <v>0</v>
      </c>
      <c r="J3964">
        <v>1</v>
      </c>
      <c r="K3964">
        <v>16</v>
      </c>
      <c r="L3964">
        <v>30</v>
      </c>
      <c r="M3964">
        <v>2</v>
      </c>
      <c r="N3964" s="170">
        <v>22490513</v>
      </c>
      <c r="O3964" s="170">
        <v>24960000</v>
      </c>
      <c r="P3964" s="178">
        <v>42928</v>
      </c>
      <c r="Q3964" s="178">
        <v>1650</v>
      </c>
      <c r="R3964" s="178">
        <v>27316</v>
      </c>
      <c r="S3964">
        <v>0</v>
      </c>
      <c r="T3964">
        <v>0</v>
      </c>
      <c r="U3964">
        <v>0</v>
      </c>
      <c r="W3964">
        <v>0</v>
      </c>
      <c r="X3964">
        <v>0</v>
      </c>
      <c r="Y3964">
        <v>0</v>
      </c>
      <c r="AB3964" s="180">
        <v>44285</v>
      </c>
      <c r="AC3964">
        <v>1</v>
      </c>
      <c r="AD3964" t="s">
        <v>1922</v>
      </c>
      <c r="AE3964">
        <v>1</v>
      </c>
      <c r="AF3964">
        <v>30</v>
      </c>
      <c r="AG3964">
        <v>0</v>
      </c>
      <c r="AN3964">
        <v>1</v>
      </c>
      <c r="AO3964">
        <v>1</v>
      </c>
      <c r="AR3964" s="178">
        <v>205910</v>
      </c>
      <c r="AS3964" t="s">
        <v>1921</v>
      </c>
      <c r="AT3964">
        <v>0</v>
      </c>
      <c r="AU3964">
        <v>0</v>
      </c>
      <c r="AV3964">
        <v>890480123</v>
      </c>
      <c r="AW3964" t="s">
        <v>1920</v>
      </c>
      <c r="AX3964">
        <v>5</v>
      </c>
      <c r="BC3964">
        <v>2</v>
      </c>
      <c r="BD3964">
        <v>7</v>
      </c>
      <c r="BE3964">
        <v>2</v>
      </c>
    </row>
    <row r="3965" spans="1:57" x14ac:dyDescent="0.25">
      <c r="A3965" s="179">
        <f t="shared" si="61"/>
        <v>0</v>
      </c>
      <c r="B3965" t="s">
        <v>1923</v>
      </c>
      <c r="C3965">
        <v>73124586</v>
      </c>
      <c r="D3965">
        <v>144105</v>
      </c>
      <c r="E3965">
        <v>4</v>
      </c>
      <c r="F3965">
        <v>550023102</v>
      </c>
      <c r="G3965" s="180">
        <v>43788</v>
      </c>
      <c r="H3965" s="180">
        <v>44925</v>
      </c>
      <c r="I3965">
        <v>0</v>
      </c>
      <c r="J3965">
        <v>1</v>
      </c>
      <c r="K3965">
        <v>15</v>
      </c>
      <c r="L3965">
        <v>30</v>
      </c>
      <c r="M3965">
        <v>2</v>
      </c>
      <c r="N3965" s="170">
        <v>22490513</v>
      </c>
      <c r="O3965" s="170">
        <v>24960000</v>
      </c>
      <c r="P3965" s="178">
        <v>150000</v>
      </c>
      <c r="Q3965" s="178">
        <v>5767</v>
      </c>
      <c r="R3965" s="178">
        <v>99329</v>
      </c>
      <c r="S3965">
        <v>0</v>
      </c>
      <c r="T3965">
        <v>0</v>
      </c>
      <c r="U3965">
        <v>0</v>
      </c>
      <c r="W3965">
        <v>0</v>
      </c>
      <c r="X3965">
        <v>0</v>
      </c>
      <c r="Y3965">
        <v>0</v>
      </c>
      <c r="AB3965" s="180">
        <v>44285</v>
      </c>
      <c r="AC3965">
        <v>1</v>
      </c>
      <c r="AD3965" t="s">
        <v>1922</v>
      </c>
      <c r="AE3965">
        <v>1</v>
      </c>
      <c r="AF3965">
        <v>30</v>
      </c>
      <c r="AG3965">
        <v>0</v>
      </c>
      <c r="AN3965">
        <v>1</v>
      </c>
      <c r="AO3965">
        <v>1</v>
      </c>
      <c r="AR3965" s="178">
        <v>748751</v>
      </c>
      <c r="AS3965" t="s">
        <v>1921</v>
      </c>
      <c r="AT3965">
        <v>0</v>
      </c>
      <c r="AU3965">
        <v>0</v>
      </c>
      <c r="AV3965">
        <v>890480123</v>
      </c>
      <c r="AW3965" t="s">
        <v>1920</v>
      </c>
      <c r="AX3965">
        <v>5</v>
      </c>
      <c r="BC3965">
        <v>2</v>
      </c>
      <c r="BD3965">
        <v>7</v>
      </c>
      <c r="BE3965">
        <v>2</v>
      </c>
    </row>
    <row r="3966" spans="1:57" x14ac:dyDescent="0.25">
      <c r="A3966" s="179">
        <f t="shared" si="61"/>
        <v>0</v>
      </c>
      <c r="B3966" t="s">
        <v>1923</v>
      </c>
      <c r="C3966">
        <v>73124586</v>
      </c>
      <c r="D3966">
        <v>144105</v>
      </c>
      <c r="E3966">
        <v>4</v>
      </c>
      <c r="F3966">
        <v>550023134</v>
      </c>
      <c r="G3966" s="180">
        <v>43792</v>
      </c>
      <c r="H3966" s="180">
        <v>44925</v>
      </c>
      <c r="I3966">
        <v>0</v>
      </c>
      <c r="J3966">
        <v>1</v>
      </c>
      <c r="K3966">
        <v>15</v>
      </c>
      <c r="L3966">
        <v>30</v>
      </c>
      <c r="M3966">
        <v>2</v>
      </c>
      <c r="N3966" s="170">
        <v>22490513</v>
      </c>
      <c r="O3966" s="170">
        <v>24960000</v>
      </c>
      <c r="P3966" s="178">
        <v>30000</v>
      </c>
      <c r="Q3966" s="178">
        <v>1153</v>
      </c>
      <c r="R3966" s="178">
        <v>19869</v>
      </c>
      <c r="S3966">
        <v>0</v>
      </c>
      <c r="T3966">
        <v>0</v>
      </c>
      <c r="U3966">
        <v>0</v>
      </c>
      <c r="W3966">
        <v>0</v>
      </c>
      <c r="X3966">
        <v>0</v>
      </c>
      <c r="Y3966">
        <v>0</v>
      </c>
      <c r="AB3966" s="180">
        <v>44285</v>
      </c>
      <c r="AC3966">
        <v>1</v>
      </c>
      <c r="AD3966" t="s">
        <v>1922</v>
      </c>
      <c r="AE3966">
        <v>1</v>
      </c>
      <c r="AF3966">
        <v>30</v>
      </c>
      <c r="AG3966">
        <v>0</v>
      </c>
      <c r="AN3966">
        <v>1</v>
      </c>
      <c r="AO3966">
        <v>1</v>
      </c>
      <c r="AR3966" s="178">
        <v>149774</v>
      </c>
      <c r="AS3966" t="s">
        <v>1921</v>
      </c>
      <c r="AT3966">
        <v>0</v>
      </c>
      <c r="AU3966">
        <v>0</v>
      </c>
      <c r="AV3966">
        <v>890480123</v>
      </c>
      <c r="AW3966" t="s">
        <v>1920</v>
      </c>
      <c r="AX3966">
        <v>5</v>
      </c>
      <c r="BC3966">
        <v>2</v>
      </c>
      <c r="BD3966">
        <v>7</v>
      </c>
      <c r="BE3966">
        <v>2</v>
      </c>
    </row>
    <row r="3967" spans="1:57" x14ac:dyDescent="0.25">
      <c r="A3967" s="179">
        <f t="shared" si="61"/>
        <v>0</v>
      </c>
      <c r="B3967" t="s">
        <v>1923</v>
      </c>
      <c r="C3967">
        <v>73124586</v>
      </c>
      <c r="D3967">
        <v>144105</v>
      </c>
      <c r="E3967">
        <v>4</v>
      </c>
      <c r="F3967">
        <v>550023589</v>
      </c>
      <c r="G3967" s="180">
        <v>43882</v>
      </c>
      <c r="H3967" s="180">
        <v>45015</v>
      </c>
      <c r="I3967">
        <v>0</v>
      </c>
      <c r="J3967">
        <v>1</v>
      </c>
      <c r="K3967">
        <v>12</v>
      </c>
      <c r="L3967">
        <v>30</v>
      </c>
      <c r="M3967">
        <v>2</v>
      </c>
      <c r="N3967" s="170">
        <v>22490513</v>
      </c>
      <c r="O3967" s="170">
        <v>24960000</v>
      </c>
      <c r="P3967" s="178">
        <v>100000</v>
      </c>
      <c r="Q3967" s="178">
        <v>3844</v>
      </c>
      <c r="R3967" s="178">
        <v>73740</v>
      </c>
      <c r="S3967">
        <v>0</v>
      </c>
      <c r="T3967">
        <v>0</v>
      </c>
      <c r="U3967">
        <v>0</v>
      </c>
      <c r="W3967">
        <v>0</v>
      </c>
      <c r="X3967">
        <v>0</v>
      </c>
      <c r="Y3967">
        <v>0</v>
      </c>
      <c r="AB3967" s="180">
        <v>44285</v>
      </c>
      <c r="AC3967">
        <v>1</v>
      </c>
      <c r="AD3967" t="s">
        <v>1922</v>
      </c>
      <c r="AE3967">
        <v>1</v>
      </c>
      <c r="AF3967">
        <v>30</v>
      </c>
      <c r="AG3967">
        <v>0</v>
      </c>
      <c r="AN3967">
        <v>1</v>
      </c>
      <c r="AO3967">
        <v>1</v>
      </c>
      <c r="AR3967" s="178">
        <v>555859</v>
      </c>
      <c r="AS3967" t="s">
        <v>1921</v>
      </c>
      <c r="AT3967">
        <v>0</v>
      </c>
      <c r="AU3967">
        <v>0</v>
      </c>
      <c r="AV3967">
        <v>890480123</v>
      </c>
      <c r="AW3967" t="s">
        <v>1920</v>
      </c>
      <c r="AX3967">
        <v>5</v>
      </c>
      <c r="BC3967">
        <v>2</v>
      </c>
      <c r="BD3967">
        <v>7</v>
      </c>
      <c r="BE3967">
        <v>2</v>
      </c>
    </row>
    <row r="3968" spans="1:57" x14ac:dyDescent="0.25">
      <c r="A3968" s="179">
        <f t="shared" si="61"/>
        <v>0</v>
      </c>
      <c r="B3968" t="s">
        <v>1923</v>
      </c>
      <c r="C3968">
        <v>73124586</v>
      </c>
      <c r="D3968">
        <v>144105</v>
      </c>
      <c r="E3968">
        <v>4</v>
      </c>
      <c r="F3968">
        <v>550023631</v>
      </c>
      <c r="G3968" s="180">
        <v>43889</v>
      </c>
      <c r="H3968" s="180">
        <v>45015</v>
      </c>
      <c r="I3968">
        <v>0</v>
      </c>
      <c r="J3968">
        <v>1</v>
      </c>
      <c r="K3968">
        <v>12</v>
      </c>
      <c r="L3968">
        <v>30</v>
      </c>
      <c r="M3968">
        <v>2</v>
      </c>
      <c r="N3968" s="170">
        <v>22490513</v>
      </c>
      <c r="O3968" s="170">
        <v>24960000</v>
      </c>
      <c r="P3968" s="178">
        <v>20000</v>
      </c>
      <c r="Q3968" s="178">
        <v>769</v>
      </c>
      <c r="R3968" s="178">
        <v>14736</v>
      </c>
      <c r="S3968">
        <v>0</v>
      </c>
      <c r="T3968">
        <v>0</v>
      </c>
      <c r="U3968">
        <v>0</v>
      </c>
      <c r="W3968">
        <v>0</v>
      </c>
      <c r="X3968">
        <v>0</v>
      </c>
      <c r="Y3968">
        <v>0</v>
      </c>
      <c r="AB3968" s="180">
        <v>44285</v>
      </c>
      <c r="AC3968">
        <v>1</v>
      </c>
      <c r="AD3968" t="s">
        <v>1922</v>
      </c>
      <c r="AE3968">
        <v>1</v>
      </c>
      <c r="AF3968">
        <v>30</v>
      </c>
      <c r="AG3968">
        <v>0</v>
      </c>
      <c r="AN3968">
        <v>1</v>
      </c>
      <c r="AO3968">
        <v>1</v>
      </c>
      <c r="AR3968" s="178">
        <v>111081</v>
      </c>
      <c r="AS3968" t="s">
        <v>1921</v>
      </c>
      <c r="AT3968">
        <v>0</v>
      </c>
      <c r="AU3968">
        <v>0</v>
      </c>
      <c r="AV3968">
        <v>890480123</v>
      </c>
      <c r="AW3968" t="s">
        <v>1920</v>
      </c>
      <c r="AX3968">
        <v>5</v>
      </c>
      <c r="BC3968">
        <v>2</v>
      </c>
      <c r="BD3968">
        <v>7</v>
      </c>
      <c r="BE3968">
        <v>2</v>
      </c>
    </row>
    <row r="3969" spans="1:57" x14ac:dyDescent="0.25">
      <c r="A3969" s="179">
        <f t="shared" si="61"/>
        <v>0</v>
      </c>
      <c r="B3969" t="s">
        <v>1923</v>
      </c>
      <c r="C3969">
        <v>73124586</v>
      </c>
      <c r="D3969">
        <v>144105</v>
      </c>
      <c r="E3969">
        <v>4</v>
      </c>
      <c r="F3969">
        <v>550023751</v>
      </c>
      <c r="G3969" s="180">
        <v>43908</v>
      </c>
      <c r="H3969" s="180">
        <v>45046</v>
      </c>
      <c r="I3969">
        <v>0</v>
      </c>
      <c r="J3969">
        <v>1</v>
      </c>
      <c r="K3969">
        <v>11</v>
      </c>
      <c r="L3969">
        <v>30</v>
      </c>
      <c r="M3969">
        <v>2</v>
      </c>
      <c r="N3969" s="170">
        <v>22490513</v>
      </c>
      <c r="O3969" s="170">
        <v>24960000</v>
      </c>
      <c r="P3969" s="178">
        <v>50000</v>
      </c>
      <c r="Q3969" s="178">
        <v>1922</v>
      </c>
      <c r="R3969" s="178">
        <v>38064</v>
      </c>
      <c r="S3969">
        <v>0</v>
      </c>
      <c r="T3969">
        <v>0</v>
      </c>
      <c r="U3969">
        <v>0</v>
      </c>
      <c r="W3969">
        <v>0</v>
      </c>
      <c r="X3969">
        <v>0</v>
      </c>
      <c r="Y3969">
        <v>0</v>
      </c>
      <c r="AB3969" s="180">
        <v>44285</v>
      </c>
      <c r="AC3969">
        <v>1</v>
      </c>
      <c r="AD3969" t="s">
        <v>1922</v>
      </c>
      <c r="AE3969">
        <v>1</v>
      </c>
      <c r="AF3969">
        <v>30</v>
      </c>
      <c r="AG3969">
        <v>0</v>
      </c>
      <c r="AN3969">
        <v>1</v>
      </c>
      <c r="AO3969">
        <v>1</v>
      </c>
      <c r="AR3969" s="178">
        <v>286930</v>
      </c>
      <c r="AS3969" t="s">
        <v>1921</v>
      </c>
      <c r="AT3969">
        <v>0</v>
      </c>
      <c r="AU3969">
        <v>0</v>
      </c>
      <c r="AV3969">
        <v>890480123</v>
      </c>
      <c r="AW3969" t="s">
        <v>1920</v>
      </c>
      <c r="AX3969">
        <v>5</v>
      </c>
      <c r="BC3969">
        <v>2</v>
      </c>
      <c r="BD3969">
        <v>7</v>
      </c>
      <c r="BE3969">
        <v>2</v>
      </c>
    </row>
    <row r="3970" spans="1:57" x14ac:dyDescent="0.25">
      <c r="A3970" s="179">
        <f t="shared" ref="A3970:A4033" si="62">IF(+R3970&gt;AR3970,R3970-AR3970,0)</f>
        <v>0</v>
      </c>
      <c r="B3970" t="s">
        <v>1923</v>
      </c>
      <c r="C3970">
        <v>73124586</v>
      </c>
      <c r="D3970">
        <v>144105</v>
      </c>
      <c r="E3970">
        <v>4</v>
      </c>
      <c r="F3970">
        <v>550023769</v>
      </c>
      <c r="G3970" s="180">
        <v>43913</v>
      </c>
      <c r="H3970" s="180">
        <v>45046</v>
      </c>
      <c r="I3970">
        <v>0</v>
      </c>
      <c r="J3970">
        <v>1</v>
      </c>
      <c r="K3970">
        <v>11</v>
      </c>
      <c r="L3970">
        <v>30</v>
      </c>
      <c r="M3970">
        <v>2</v>
      </c>
      <c r="N3970" s="170">
        <v>22490513</v>
      </c>
      <c r="O3970" s="170">
        <v>24960000</v>
      </c>
      <c r="P3970" s="178">
        <v>50000</v>
      </c>
      <c r="Q3970" s="178">
        <v>1922</v>
      </c>
      <c r="R3970" s="178">
        <v>38064</v>
      </c>
      <c r="S3970">
        <v>0</v>
      </c>
      <c r="T3970">
        <v>0</v>
      </c>
      <c r="U3970">
        <v>0</v>
      </c>
      <c r="W3970">
        <v>0</v>
      </c>
      <c r="X3970">
        <v>0</v>
      </c>
      <c r="Y3970">
        <v>0</v>
      </c>
      <c r="AB3970" s="180">
        <v>44285</v>
      </c>
      <c r="AC3970">
        <v>1</v>
      </c>
      <c r="AD3970" t="s">
        <v>1922</v>
      </c>
      <c r="AE3970">
        <v>1</v>
      </c>
      <c r="AF3970">
        <v>30</v>
      </c>
      <c r="AG3970">
        <v>0</v>
      </c>
      <c r="AN3970">
        <v>1</v>
      </c>
      <c r="AO3970">
        <v>1</v>
      </c>
      <c r="AR3970" s="178">
        <v>286930</v>
      </c>
      <c r="AS3970" t="s">
        <v>1921</v>
      </c>
      <c r="AT3970">
        <v>0</v>
      </c>
      <c r="AU3970">
        <v>0</v>
      </c>
      <c r="AV3970">
        <v>890480123</v>
      </c>
      <c r="AW3970" t="s">
        <v>1920</v>
      </c>
      <c r="AX3970">
        <v>5</v>
      </c>
      <c r="BC3970">
        <v>2</v>
      </c>
      <c r="BD3970">
        <v>7</v>
      </c>
      <c r="BE3970">
        <v>2</v>
      </c>
    </row>
    <row r="3971" spans="1:57" x14ac:dyDescent="0.25">
      <c r="A3971" s="179">
        <f t="shared" si="62"/>
        <v>0</v>
      </c>
      <c r="B3971" t="s">
        <v>1923</v>
      </c>
      <c r="C3971">
        <v>73124586</v>
      </c>
      <c r="D3971">
        <v>144105</v>
      </c>
      <c r="E3971">
        <v>4</v>
      </c>
      <c r="F3971">
        <v>550025504</v>
      </c>
      <c r="G3971" s="180">
        <v>44255</v>
      </c>
      <c r="H3971" s="180">
        <v>44316</v>
      </c>
      <c r="I3971">
        <v>0</v>
      </c>
      <c r="J3971">
        <v>1</v>
      </c>
      <c r="K3971">
        <v>0</v>
      </c>
      <c r="L3971">
        <v>30</v>
      </c>
      <c r="M3971">
        <v>2</v>
      </c>
      <c r="N3971">
        <v>0</v>
      </c>
      <c r="O3971">
        <v>0</v>
      </c>
      <c r="P3971" s="178">
        <v>6000</v>
      </c>
      <c r="Q3971" s="178">
        <v>6000</v>
      </c>
      <c r="R3971" s="178">
        <v>6000</v>
      </c>
      <c r="S3971">
        <v>0</v>
      </c>
      <c r="T3971">
        <v>0</v>
      </c>
      <c r="U3971">
        <v>0</v>
      </c>
      <c r="W3971">
        <v>0</v>
      </c>
      <c r="X3971">
        <v>0</v>
      </c>
      <c r="Y3971">
        <v>0</v>
      </c>
      <c r="AB3971" s="180">
        <v>44285</v>
      </c>
      <c r="AC3971">
        <v>1</v>
      </c>
      <c r="AD3971" t="s">
        <v>1922</v>
      </c>
      <c r="AE3971">
        <v>1</v>
      </c>
      <c r="AF3971">
        <v>30</v>
      </c>
      <c r="AG3971">
        <v>0</v>
      </c>
      <c r="AN3971">
        <v>1</v>
      </c>
      <c r="AO3971">
        <v>1</v>
      </c>
      <c r="AR3971" s="178">
        <v>45229</v>
      </c>
      <c r="AS3971" t="s">
        <v>1921</v>
      </c>
      <c r="AT3971">
        <v>0</v>
      </c>
      <c r="AU3971">
        <v>0</v>
      </c>
      <c r="AV3971">
        <v>890480123</v>
      </c>
      <c r="AW3971" t="s">
        <v>1920</v>
      </c>
      <c r="AX3971">
        <v>5</v>
      </c>
      <c r="BC3971">
        <v>2</v>
      </c>
      <c r="BD3971">
        <v>7</v>
      </c>
      <c r="BE3971">
        <v>2</v>
      </c>
    </row>
    <row r="3972" spans="1:57" x14ac:dyDescent="0.25">
      <c r="A3972" s="179">
        <f t="shared" si="62"/>
        <v>0</v>
      </c>
      <c r="B3972" t="s">
        <v>1923</v>
      </c>
      <c r="C3972">
        <v>73124586</v>
      </c>
      <c r="D3972">
        <v>144105</v>
      </c>
      <c r="E3972">
        <v>4</v>
      </c>
      <c r="F3972">
        <v>550025690</v>
      </c>
      <c r="G3972" s="180">
        <v>44286</v>
      </c>
      <c r="H3972" s="180">
        <v>44346</v>
      </c>
      <c r="I3972">
        <v>0</v>
      </c>
      <c r="J3972">
        <v>1</v>
      </c>
      <c r="K3972">
        <v>0</v>
      </c>
      <c r="L3972">
        <v>30</v>
      </c>
      <c r="M3972">
        <v>2</v>
      </c>
      <c r="N3972">
        <v>0</v>
      </c>
      <c r="O3972">
        <v>0</v>
      </c>
      <c r="P3972" s="178">
        <v>6000</v>
      </c>
      <c r="Q3972" s="178">
        <v>6000</v>
      </c>
      <c r="R3972" s="178">
        <v>6000</v>
      </c>
      <c r="S3972">
        <v>0</v>
      </c>
      <c r="T3972">
        <v>0</v>
      </c>
      <c r="U3972">
        <v>0</v>
      </c>
      <c r="W3972">
        <v>0</v>
      </c>
      <c r="X3972">
        <v>0</v>
      </c>
      <c r="Y3972">
        <v>0</v>
      </c>
      <c r="AB3972" s="180">
        <v>44286</v>
      </c>
      <c r="AC3972">
        <v>1</v>
      </c>
      <c r="AD3972" t="s">
        <v>1922</v>
      </c>
      <c r="AE3972">
        <v>1</v>
      </c>
      <c r="AF3972">
        <v>30</v>
      </c>
      <c r="AG3972">
        <v>0</v>
      </c>
      <c r="AN3972">
        <v>1</v>
      </c>
      <c r="AO3972">
        <v>1</v>
      </c>
      <c r="AR3972" s="178">
        <v>45229</v>
      </c>
      <c r="AS3972" t="s">
        <v>1921</v>
      </c>
      <c r="AT3972">
        <v>0</v>
      </c>
      <c r="AU3972">
        <v>0</v>
      </c>
      <c r="AV3972">
        <v>890480123</v>
      </c>
      <c r="AW3972" t="s">
        <v>1920</v>
      </c>
      <c r="AX3972">
        <v>5</v>
      </c>
      <c r="BC3972">
        <v>2</v>
      </c>
      <c r="BD3972">
        <v>7</v>
      </c>
      <c r="BE3972">
        <v>2</v>
      </c>
    </row>
    <row r="3973" spans="1:57" x14ac:dyDescent="0.25">
      <c r="A3973" s="179">
        <f t="shared" si="62"/>
        <v>15244311</v>
      </c>
      <c r="B3973" t="s">
        <v>1923</v>
      </c>
      <c r="C3973">
        <v>73125965</v>
      </c>
      <c r="D3973">
        <v>144105</v>
      </c>
      <c r="E3973">
        <v>4</v>
      </c>
      <c r="F3973">
        <v>17939</v>
      </c>
      <c r="G3973" s="180">
        <v>44194</v>
      </c>
      <c r="H3973" s="180">
        <v>46751</v>
      </c>
      <c r="I3973">
        <v>0</v>
      </c>
      <c r="J3973">
        <v>1</v>
      </c>
      <c r="K3973">
        <v>3</v>
      </c>
      <c r="L3973">
        <v>30</v>
      </c>
      <c r="M3973">
        <v>2</v>
      </c>
      <c r="N3973" s="170">
        <v>16011168</v>
      </c>
      <c r="O3973" s="170">
        <v>17240000</v>
      </c>
      <c r="P3973" s="178">
        <v>27054509</v>
      </c>
      <c r="Q3973" s="178">
        <v>537530</v>
      </c>
      <c r="R3973" s="178">
        <v>26516716</v>
      </c>
      <c r="S3973">
        <v>0</v>
      </c>
      <c r="T3973">
        <v>0</v>
      </c>
      <c r="U3973">
        <v>0</v>
      </c>
      <c r="W3973">
        <v>0</v>
      </c>
      <c r="X3973">
        <v>0</v>
      </c>
      <c r="Y3973">
        <v>0</v>
      </c>
      <c r="AB3973" s="180">
        <v>44285</v>
      </c>
      <c r="AC3973">
        <v>1</v>
      </c>
      <c r="AD3973" t="s">
        <v>1922</v>
      </c>
      <c r="AE3973">
        <v>1</v>
      </c>
      <c r="AF3973">
        <v>30</v>
      </c>
      <c r="AG3973">
        <v>0</v>
      </c>
      <c r="AN3973">
        <v>1</v>
      </c>
      <c r="AO3973">
        <v>1</v>
      </c>
      <c r="AR3973" s="178">
        <v>11272405</v>
      </c>
      <c r="AS3973" t="s">
        <v>1921</v>
      </c>
      <c r="AT3973">
        <v>0</v>
      </c>
      <c r="AU3973">
        <v>0</v>
      </c>
      <c r="AV3973">
        <v>890480123</v>
      </c>
      <c r="AW3973" t="s">
        <v>1920</v>
      </c>
      <c r="AX3973">
        <v>5</v>
      </c>
      <c r="BC3973">
        <v>1</v>
      </c>
      <c r="BD3973">
        <v>7</v>
      </c>
      <c r="BE3973">
        <v>2</v>
      </c>
    </row>
    <row r="3974" spans="1:57" x14ac:dyDescent="0.25">
      <c r="A3974" s="179">
        <f t="shared" si="62"/>
        <v>7518498</v>
      </c>
      <c r="B3974" t="s">
        <v>1923</v>
      </c>
      <c r="C3974">
        <v>73125965</v>
      </c>
      <c r="D3974">
        <v>144105</v>
      </c>
      <c r="E3974">
        <v>4</v>
      </c>
      <c r="F3974">
        <v>17940</v>
      </c>
      <c r="G3974" s="180">
        <v>44194</v>
      </c>
      <c r="H3974" s="180">
        <v>45290</v>
      </c>
      <c r="I3974">
        <v>0</v>
      </c>
      <c r="J3974">
        <v>1</v>
      </c>
      <c r="K3974">
        <v>2</v>
      </c>
      <c r="L3974">
        <v>30</v>
      </c>
      <c r="M3974">
        <v>2</v>
      </c>
      <c r="N3974" s="170">
        <v>12185828</v>
      </c>
      <c r="O3974" s="170">
        <v>12890000</v>
      </c>
      <c r="P3974" s="178">
        <v>13908145</v>
      </c>
      <c r="Q3974" s="178">
        <v>463185</v>
      </c>
      <c r="R3974" s="178">
        <v>13078051</v>
      </c>
      <c r="S3974">
        <v>0</v>
      </c>
      <c r="T3974">
        <v>0</v>
      </c>
      <c r="U3974">
        <v>0</v>
      </c>
      <c r="W3974">
        <v>0</v>
      </c>
      <c r="X3974">
        <v>0</v>
      </c>
      <c r="Y3974">
        <v>0</v>
      </c>
      <c r="AB3974" s="180">
        <v>44286</v>
      </c>
      <c r="AC3974">
        <v>9</v>
      </c>
      <c r="AD3974" t="s">
        <v>1922</v>
      </c>
      <c r="AE3974">
        <v>1</v>
      </c>
      <c r="AF3974">
        <v>30</v>
      </c>
      <c r="AG3974">
        <v>0</v>
      </c>
      <c r="AN3974">
        <v>1</v>
      </c>
      <c r="AO3974">
        <v>1</v>
      </c>
      <c r="AR3974" s="178">
        <v>5559553</v>
      </c>
      <c r="AS3974" t="s">
        <v>1921</v>
      </c>
      <c r="AT3974">
        <v>0</v>
      </c>
      <c r="AU3974">
        <v>0</v>
      </c>
      <c r="AV3974">
        <v>890480123</v>
      </c>
      <c r="AW3974" t="s">
        <v>1920</v>
      </c>
      <c r="AX3974">
        <v>5</v>
      </c>
      <c r="BC3974">
        <v>1</v>
      </c>
      <c r="BD3974">
        <v>7</v>
      </c>
      <c r="BE3974">
        <v>2</v>
      </c>
    </row>
    <row r="3975" spans="1:57" x14ac:dyDescent="0.25">
      <c r="A3975" s="179">
        <f t="shared" si="62"/>
        <v>2315501</v>
      </c>
      <c r="B3975" t="s">
        <v>1923</v>
      </c>
      <c r="C3975">
        <v>73126134</v>
      </c>
      <c r="D3975">
        <v>144105</v>
      </c>
      <c r="E3975">
        <v>4</v>
      </c>
      <c r="F3975">
        <v>17490</v>
      </c>
      <c r="G3975" s="180">
        <v>44068</v>
      </c>
      <c r="H3975" s="180">
        <v>44803</v>
      </c>
      <c r="I3975">
        <v>0</v>
      </c>
      <c r="J3975">
        <v>1</v>
      </c>
      <c r="K3975">
        <v>7</v>
      </c>
      <c r="L3975">
        <v>30</v>
      </c>
      <c r="M3975">
        <v>2</v>
      </c>
      <c r="N3975" s="170">
        <v>15881442</v>
      </c>
      <c r="O3975" s="170">
        <v>17090000</v>
      </c>
      <c r="P3975" s="178">
        <v>4680000</v>
      </c>
      <c r="Q3975" s="178">
        <v>228882</v>
      </c>
      <c r="R3975" s="178">
        <v>3463119</v>
      </c>
      <c r="S3975">
        <v>0</v>
      </c>
      <c r="T3975">
        <v>0</v>
      </c>
      <c r="U3975">
        <v>0</v>
      </c>
      <c r="W3975">
        <v>0</v>
      </c>
      <c r="X3975">
        <v>0</v>
      </c>
      <c r="Y3975">
        <v>0</v>
      </c>
      <c r="AB3975" s="180">
        <v>44285</v>
      </c>
      <c r="AC3975">
        <v>1</v>
      </c>
      <c r="AD3975" t="s">
        <v>1922</v>
      </c>
      <c r="AE3975">
        <v>1</v>
      </c>
      <c r="AF3975">
        <v>30</v>
      </c>
      <c r="AG3975">
        <v>0</v>
      </c>
      <c r="AN3975">
        <v>1</v>
      </c>
      <c r="AO3975">
        <v>1</v>
      </c>
      <c r="AR3975" s="178">
        <v>1147618</v>
      </c>
      <c r="AS3975" t="s">
        <v>1921</v>
      </c>
      <c r="AT3975">
        <v>0</v>
      </c>
      <c r="AU3975">
        <v>0</v>
      </c>
      <c r="AV3975">
        <v>890480123</v>
      </c>
      <c r="AW3975" t="s">
        <v>1920</v>
      </c>
      <c r="AX3975">
        <v>5</v>
      </c>
      <c r="BC3975">
        <v>1</v>
      </c>
      <c r="BD3975">
        <v>7</v>
      </c>
      <c r="BE3975">
        <v>2</v>
      </c>
    </row>
    <row r="3976" spans="1:57" x14ac:dyDescent="0.25">
      <c r="A3976" s="179">
        <f t="shared" si="62"/>
        <v>50750921</v>
      </c>
      <c r="B3976" t="s">
        <v>1923</v>
      </c>
      <c r="C3976">
        <v>73126134</v>
      </c>
      <c r="D3976">
        <v>144105</v>
      </c>
      <c r="E3976">
        <v>4</v>
      </c>
      <c r="F3976">
        <v>17605</v>
      </c>
      <c r="G3976" s="180">
        <v>44092</v>
      </c>
      <c r="H3976" s="180">
        <v>46660</v>
      </c>
      <c r="I3976">
        <v>0</v>
      </c>
      <c r="J3976">
        <v>1</v>
      </c>
      <c r="K3976">
        <v>6</v>
      </c>
      <c r="L3976">
        <v>30</v>
      </c>
      <c r="M3976">
        <v>2</v>
      </c>
      <c r="N3976" s="170">
        <v>17726461</v>
      </c>
      <c r="O3976" s="170">
        <v>19240000</v>
      </c>
      <c r="P3976" s="178">
        <v>78900000</v>
      </c>
      <c r="Q3976" s="178">
        <v>1645681</v>
      </c>
      <c r="R3976" s="178">
        <v>75904311</v>
      </c>
      <c r="S3976">
        <v>0</v>
      </c>
      <c r="T3976">
        <v>0</v>
      </c>
      <c r="U3976">
        <v>0</v>
      </c>
      <c r="W3976">
        <v>0</v>
      </c>
      <c r="X3976">
        <v>0</v>
      </c>
      <c r="Y3976">
        <v>0</v>
      </c>
      <c r="AB3976" s="180">
        <v>44285</v>
      </c>
      <c r="AC3976">
        <v>1</v>
      </c>
      <c r="AD3976" t="s">
        <v>1922</v>
      </c>
      <c r="AE3976">
        <v>1</v>
      </c>
      <c r="AF3976">
        <v>30</v>
      </c>
      <c r="AG3976">
        <v>0</v>
      </c>
      <c r="AN3976">
        <v>1</v>
      </c>
      <c r="AO3976">
        <v>1</v>
      </c>
      <c r="AR3976" s="178">
        <v>25153390</v>
      </c>
      <c r="AS3976" t="s">
        <v>1921</v>
      </c>
      <c r="AT3976">
        <v>0</v>
      </c>
      <c r="AU3976">
        <v>0</v>
      </c>
      <c r="AV3976">
        <v>890480123</v>
      </c>
      <c r="AW3976" t="s">
        <v>1920</v>
      </c>
      <c r="AX3976">
        <v>5</v>
      </c>
      <c r="BC3976">
        <v>1</v>
      </c>
      <c r="BD3976">
        <v>7</v>
      </c>
      <c r="BE3976">
        <v>2</v>
      </c>
    </row>
    <row r="3977" spans="1:57" x14ac:dyDescent="0.25">
      <c r="A3977" s="179">
        <f t="shared" si="62"/>
        <v>33487641</v>
      </c>
      <c r="B3977" t="s">
        <v>1923</v>
      </c>
      <c r="C3977">
        <v>73126134</v>
      </c>
      <c r="D3977">
        <v>144105</v>
      </c>
      <c r="E3977">
        <v>4</v>
      </c>
      <c r="F3977">
        <v>18162</v>
      </c>
      <c r="G3977" s="180">
        <v>44236</v>
      </c>
      <c r="H3977" s="180">
        <v>46811</v>
      </c>
      <c r="I3977">
        <v>0</v>
      </c>
      <c r="J3977">
        <v>1</v>
      </c>
      <c r="K3977">
        <v>2</v>
      </c>
      <c r="L3977">
        <v>30</v>
      </c>
      <c r="M3977">
        <v>2</v>
      </c>
      <c r="N3977" s="170">
        <v>9568969</v>
      </c>
      <c r="O3977" s="170">
        <v>10000000</v>
      </c>
      <c r="P3977" s="178">
        <v>51364697</v>
      </c>
      <c r="Q3977" s="178">
        <v>841319</v>
      </c>
      <c r="R3977" s="178">
        <v>50084929</v>
      </c>
      <c r="S3977">
        <v>0</v>
      </c>
      <c r="T3977">
        <v>0</v>
      </c>
      <c r="U3977">
        <v>0</v>
      </c>
      <c r="W3977">
        <v>0</v>
      </c>
      <c r="X3977">
        <v>0</v>
      </c>
      <c r="Y3977">
        <v>0</v>
      </c>
      <c r="AB3977" s="180">
        <v>44285</v>
      </c>
      <c r="AC3977">
        <v>1</v>
      </c>
      <c r="AD3977" t="s">
        <v>1922</v>
      </c>
      <c r="AE3977">
        <v>1</v>
      </c>
      <c r="AF3977">
        <v>30</v>
      </c>
      <c r="AG3977">
        <v>0</v>
      </c>
      <c r="AN3977">
        <v>1</v>
      </c>
      <c r="AO3977">
        <v>1</v>
      </c>
      <c r="AR3977" s="178">
        <v>16597288</v>
      </c>
      <c r="AS3977" t="s">
        <v>1921</v>
      </c>
      <c r="AT3977">
        <v>0</v>
      </c>
      <c r="AU3977">
        <v>0</v>
      </c>
      <c r="AV3977">
        <v>890480123</v>
      </c>
      <c r="AW3977" t="s">
        <v>1920</v>
      </c>
      <c r="AX3977">
        <v>5</v>
      </c>
      <c r="BC3977">
        <v>1</v>
      </c>
      <c r="BD3977">
        <v>7</v>
      </c>
      <c r="BE3977">
        <v>2</v>
      </c>
    </row>
    <row r="3978" spans="1:57" x14ac:dyDescent="0.25">
      <c r="A3978" s="179">
        <f t="shared" si="62"/>
        <v>6451069</v>
      </c>
      <c r="B3978" t="s">
        <v>1923</v>
      </c>
      <c r="C3978">
        <v>73126134</v>
      </c>
      <c r="D3978">
        <v>144105</v>
      </c>
      <c r="E3978">
        <v>4</v>
      </c>
      <c r="F3978">
        <v>18250</v>
      </c>
      <c r="G3978" s="180">
        <v>44264</v>
      </c>
      <c r="H3978" s="180">
        <v>45381</v>
      </c>
      <c r="I3978">
        <v>0</v>
      </c>
      <c r="J3978">
        <v>1</v>
      </c>
      <c r="K3978">
        <v>1</v>
      </c>
      <c r="L3978">
        <v>30</v>
      </c>
      <c r="M3978">
        <v>2</v>
      </c>
      <c r="N3978" s="170">
        <v>16011168</v>
      </c>
      <c r="O3978" s="170">
        <v>17240000</v>
      </c>
      <c r="P3978" s="178">
        <v>10000000</v>
      </c>
      <c r="Q3978" s="178">
        <v>351625</v>
      </c>
      <c r="R3978" s="178">
        <v>9648375</v>
      </c>
      <c r="S3978">
        <v>0</v>
      </c>
      <c r="T3978">
        <v>0</v>
      </c>
      <c r="U3978">
        <v>0</v>
      </c>
      <c r="W3978">
        <v>0</v>
      </c>
      <c r="X3978">
        <v>0</v>
      </c>
      <c r="Y3978">
        <v>0</v>
      </c>
      <c r="AB3978" s="180">
        <v>44285</v>
      </c>
      <c r="AC3978">
        <v>1</v>
      </c>
      <c r="AD3978" t="s">
        <v>1922</v>
      </c>
      <c r="AE3978">
        <v>1</v>
      </c>
      <c r="AF3978">
        <v>30</v>
      </c>
      <c r="AG3978">
        <v>0</v>
      </c>
      <c r="AN3978">
        <v>1</v>
      </c>
      <c r="AO3978">
        <v>1</v>
      </c>
      <c r="AR3978" s="178">
        <v>3197306</v>
      </c>
      <c r="AS3978" t="s">
        <v>1921</v>
      </c>
      <c r="AT3978">
        <v>0</v>
      </c>
      <c r="AU3978">
        <v>0</v>
      </c>
      <c r="AV3978">
        <v>890480123</v>
      </c>
      <c r="AW3978" t="s">
        <v>1920</v>
      </c>
      <c r="AX3978">
        <v>5</v>
      </c>
      <c r="BC3978">
        <v>1</v>
      </c>
      <c r="BD3978">
        <v>7</v>
      </c>
      <c r="BE3978">
        <v>2</v>
      </c>
    </row>
    <row r="3979" spans="1:57" x14ac:dyDescent="0.25">
      <c r="A3979" s="179">
        <f t="shared" si="62"/>
        <v>2005851</v>
      </c>
      <c r="B3979" t="s">
        <v>1923</v>
      </c>
      <c r="C3979">
        <v>73126134</v>
      </c>
      <c r="D3979">
        <v>144205</v>
      </c>
      <c r="E3979">
        <v>4</v>
      </c>
      <c r="F3979">
        <v>18301</v>
      </c>
      <c r="G3979" s="180">
        <v>44285</v>
      </c>
      <c r="H3979" s="180">
        <v>44377</v>
      </c>
      <c r="I3979">
        <v>0</v>
      </c>
      <c r="J3979">
        <v>1</v>
      </c>
      <c r="K3979">
        <v>0</v>
      </c>
      <c r="L3979">
        <v>30</v>
      </c>
      <c r="M3979">
        <v>2</v>
      </c>
      <c r="N3979" s="170">
        <v>13121400</v>
      </c>
      <c r="O3979" s="170">
        <v>13940000</v>
      </c>
      <c r="P3979" s="178">
        <v>3000000</v>
      </c>
      <c r="Q3979" s="178">
        <v>3032804</v>
      </c>
      <c r="R3979" s="178">
        <v>3000000</v>
      </c>
      <c r="S3979">
        <v>0</v>
      </c>
      <c r="T3979">
        <v>0</v>
      </c>
      <c r="U3979">
        <v>0</v>
      </c>
      <c r="W3979">
        <v>0</v>
      </c>
      <c r="X3979">
        <v>0</v>
      </c>
      <c r="Y3979">
        <v>0</v>
      </c>
      <c r="AB3979" s="180">
        <v>44286</v>
      </c>
      <c r="AC3979">
        <v>1</v>
      </c>
      <c r="AD3979" t="s">
        <v>1922</v>
      </c>
      <c r="AE3979">
        <v>1</v>
      </c>
      <c r="AF3979">
        <v>30</v>
      </c>
      <c r="AG3979">
        <v>0</v>
      </c>
      <c r="AN3979">
        <v>1</v>
      </c>
      <c r="AO3979">
        <v>1</v>
      </c>
      <c r="AR3979" s="178">
        <v>994149</v>
      </c>
      <c r="AS3979" t="s">
        <v>1921</v>
      </c>
      <c r="AT3979">
        <v>0</v>
      </c>
      <c r="AU3979">
        <v>0</v>
      </c>
      <c r="AX3979">
        <v>5</v>
      </c>
      <c r="BC3979">
        <v>1</v>
      </c>
      <c r="BD3979">
        <v>7</v>
      </c>
      <c r="BE3979">
        <v>2</v>
      </c>
    </row>
    <row r="3980" spans="1:57" x14ac:dyDescent="0.25">
      <c r="A3980" s="179">
        <f t="shared" si="62"/>
        <v>2005851</v>
      </c>
      <c r="B3980" t="s">
        <v>1923</v>
      </c>
      <c r="C3980">
        <v>73126134</v>
      </c>
      <c r="D3980">
        <v>144105</v>
      </c>
      <c r="E3980">
        <v>4</v>
      </c>
      <c r="F3980">
        <v>18302</v>
      </c>
      <c r="G3980" s="180">
        <v>44285</v>
      </c>
      <c r="H3980" s="180">
        <v>44377</v>
      </c>
      <c r="I3980">
        <v>0</v>
      </c>
      <c r="J3980">
        <v>1</v>
      </c>
      <c r="K3980">
        <v>1</v>
      </c>
      <c r="L3980">
        <v>30</v>
      </c>
      <c r="M3980">
        <v>2</v>
      </c>
      <c r="N3980" s="170">
        <v>13121400</v>
      </c>
      <c r="O3980" s="170">
        <v>13940000</v>
      </c>
      <c r="P3980" s="178">
        <v>3000000</v>
      </c>
      <c r="Q3980" s="178">
        <v>32804</v>
      </c>
      <c r="R3980" s="178">
        <v>3000000</v>
      </c>
      <c r="S3980">
        <v>0</v>
      </c>
      <c r="T3980">
        <v>0</v>
      </c>
      <c r="U3980">
        <v>0</v>
      </c>
      <c r="W3980">
        <v>0</v>
      </c>
      <c r="X3980">
        <v>0</v>
      </c>
      <c r="Y3980">
        <v>0</v>
      </c>
      <c r="Z3980">
        <v>3000000</v>
      </c>
      <c r="AA3980">
        <v>6</v>
      </c>
      <c r="AB3980" s="180">
        <v>44285</v>
      </c>
      <c r="AC3980">
        <v>1</v>
      </c>
      <c r="AD3980" t="s">
        <v>1922</v>
      </c>
      <c r="AE3980">
        <v>1</v>
      </c>
      <c r="AF3980">
        <v>30</v>
      </c>
      <c r="AG3980">
        <v>0</v>
      </c>
      <c r="AN3980">
        <v>1</v>
      </c>
      <c r="AO3980">
        <v>1</v>
      </c>
      <c r="AR3980" s="178">
        <v>994149</v>
      </c>
      <c r="AS3980" t="s">
        <v>1921</v>
      </c>
      <c r="AT3980">
        <v>0</v>
      </c>
      <c r="AU3980">
        <v>0</v>
      </c>
      <c r="AV3980">
        <v>890480123</v>
      </c>
      <c r="AW3980" t="s">
        <v>1920</v>
      </c>
      <c r="AX3980">
        <v>5</v>
      </c>
      <c r="BC3980">
        <v>1</v>
      </c>
      <c r="BD3980">
        <v>7</v>
      </c>
      <c r="BE3980">
        <v>2</v>
      </c>
    </row>
    <row r="3981" spans="1:57" x14ac:dyDescent="0.25">
      <c r="A3981" s="179">
        <f t="shared" si="62"/>
        <v>12761</v>
      </c>
      <c r="B3981" t="s">
        <v>1923</v>
      </c>
      <c r="C3981">
        <v>73126134</v>
      </c>
      <c r="D3981">
        <v>144105</v>
      </c>
      <c r="E3981">
        <v>4</v>
      </c>
      <c r="F3981">
        <v>550000028</v>
      </c>
      <c r="G3981" s="180">
        <v>41796</v>
      </c>
      <c r="H3981" s="180">
        <v>45321</v>
      </c>
      <c r="I3981">
        <v>0</v>
      </c>
      <c r="J3981">
        <v>1</v>
      </c>
      <c r="K3981">
        <v>2</v>
      </c>
      <c r="L3981">
        <v>30</v>
      </c>
      <c r="M3981">
        <v>2</v>
      </c>
      <c r="N3981" s="170">
        <v>21474970</v>
      </c>
      <c r="O3981" s="170">
        <v>23720000</v>
      </c>
      <c r="P3981" s="178">
        <v>19889</v>
      </c>
      <c r="Q3981" s="178">
        <v>754</v>
      </c>
      <c r="R3981" s="178">
        <v>19086</v>
      </c>
      <c r="S3981">
        <v>0</v>
      </c>
      <c r="T3981">
        <v>0</v>
      </c>
      <c r="U3981">
        <v>0</v>
      </c>
      <c r="W3981">
        <v>0</v>
      </c>
      <c r="X3981">
        <v>0</v>
      </c>
      <c r="Y3981">
        <v>0</v>
      </c>
      <c r="AB3981" s="180">
        <v>44285</v>
      </c>
      <c r="AC3981">
        <v>1</v>
      </c>
      <c r="AD3981" t="s">
        <v>1922</v>
      </c>
      <c r="AE3981">
        <v>1</v>
      </c>
      <c r="AF3981">
        <v>30</v>
      </c>
      <c r="AG3981">
        <v>0</v>
      </c>
      <c r="AN3981">
        <v>1</v>
      </c>
      <c r="AO3981">
        <v>1</v>
      </c>
      <c r="AR3981" s="178">
        <v>6325</v>
      </c>
      <c r="AS3981" t="s">
        <v>1921</v>
      </c>
      <c r="AT3981">
        <v>0</v>
      </c>
      <c r="AU3981">
        <v>0</v>
      </c>
      <c r="AV3981">
        <v>890480123</v>
      </c>
      <c r="AW3981" t="s">
        <v>1920</v>
      </c>
      <c r="AX3981">
        <v>5</v>
      </c>
      <c r="BC3981">
        <v>2</v>
      </c>
      <c r="BD3981">
        <v>7</v>
      </c>
      <c r="BE3981">
        <v>2</v>
      </c>
    </row>
    <row r="3982" spans="1:57" x14ac:dyDescent="0.25">
      <c r="A3982" s="179">
        <f t="shared" si="62"/>
        <v>12375</v>
      </c>
      <c r="B3982" t="s">
        <v>1923</v>
      </c>
      <c r="C3982">
        <v>73126134</v>
      </c>
      <c r="D3982">
        <v>144105</v>
      </c>
      <c r="E3982">
        <v>4</v>
      </c>
      <c r="F3982">
        <v>550000029</v>
      </c>
      <c r="G3982" s="180">
        <v>41796</v>
      </c>
      <c r="H3982" s="180">
        <v>45321</v>
      </c>
      <c r="I3982">
        <v>0</v>
      </c>
      <c r="J3982">
        <v>1</v>
      </c>
      <c r="K3982">
        <v>2</v>
      </c>
      <c r="L3982">
        <v>30</v>
      </c>
      <c r="M3982">
        <v>2</v>
      </c>
      <c r="N3982" s="170">
        <v>21474970</v>
      </c>
      <c r="O3982" s="170">
        <v>23720000</v>
      </c>
      <c r="P3982" s="178">
        <v>19287</v>
      </c>
      <c r="Q3982" s="178">
        <v>731</v>
      </c>
      <c r="R3982" s="178">
        <v>18508</v>
      </c>
      <c r="S3982">
        <v>0</v>
      </c>
      <c r="T3982">
        <v>0</v>
      </c>
      <c r="U3982">
        <v>0</v>
      </c>
      <c r="W3982">
        <v>0</v>
      </c>
      <c r="X3982">
        <v>0</v>
      </c>
      <c r="Y3982">
        <v>0</v>
      </c>
      <c r="AB3982" s="180">
        <v>44285</v>
      </c>
      <c r="AC3982">
        <v>1</v>
      </c>
      <c r="AD3982" t="s">
        <v>1922</v>
      </c>
      <c r="AE3982">
        <v>1</v>
      </c>
      <c r="AF3982">
        <v>30</v>
      </c>
      <c r="AG3982">
        <v>0</v>
      </c>
      <c r="AN3982">
        <v>1</v>
      </c>
      <c r="AO3982">
        <v>1</v>
      </c>
      <c r="AR3982" s="178">
        <v>6133</v>
      </c>
      <c r="AS3982" t="s">
        <v>1921</v>
      </c>
      <c r="AT3982">
        <v>0</v>
      </c>
      <c r="AU3982">
        <v>0</v>
      </c>
      <c r="AV3982">
        <v>890480123</v>
      </c>
      <c r="AW3982" t="s">
        <v>1920</v>
      </c>
      <c r="AX3982">
        <v>5</v>
      </c>
      <c r="BC3982">
        <v>2</v>
      </c>
      <c r="BD3982">
        <v>7</v>
      </c>
      <c r="BE3982">
        <v>2</v>
      </c>
    </row>
    <row r="3983" spans="1:57" x14ac:dyDescent="0.25">
      <c r="A3983" s="179">
        <f t="shared" si="62"/>
        <v>12367</v>
      </c>
      <c r="B3983" t="s">
        <v>1923</v>
      </c>
      <c r="C3983">
        <v>73126134</v>
      </c>
      <c r="D3983">
        <v>144105</v>
      </c>
      <c r="E3983">
        <v>4</v>
      </c>
      <c r="F3983">
        <v>550000030</v>
      </c>
      <c r="G3983" s="180">
        <v>41796</v>
      </c>
      <c r="H3983" s="180">
        <v>45321</v>
      </c>
      <c r="I3983">
        <v>0</v>
      </c>
      <c r="J3983">
        <v>1</v>
      </c>
      <c r="K3983">
        <v>2</v>
      </c>
      <c r="L3983">
        <v>30</v>
      </c>
      <c r="M3983">
        <v>2</v>
      </c>
      <c r="N3983" s="170">
        <v>21474970</v>
      </c>
      <c r="O3983" s="170">
        <v>23720000</v>
      </c>
      <c r="P3983" s="178">
        <v>19275</v>
      </c>
      <c r="Q3983" s="178">
        <v>731</v>
      </c>
      <c r="R3983" s="178">
        <v>18496</v>
      </c>
      <c r="S3983">
        <v>0</v>
      </c>
      <c r="T3983">
        <v>0</v>
      </c>
      <c r="U3983">
        <v>0</v>
      </c>
      <c r="W3983">
        <v>0</v>
      </c>
      <c r="X3983">
        <v>0</v>
      </c>
      <c r="Y3983">
        <v>0</v>
      </c>
      <c r="AB3983" s="180">
        <v>44285</v>
      </c>
      <c r="AC3983">
        <v>1</v>
      </c>
      <c r="AD3983" t="s">
        <v>1922</v>
      </c>
      <c r="AE3983">
        <v>1</v>
      </c>
      <c r="AF3983">
        <v>30</v>
      </c>
      <c r="AG3983">
        <v>0</v>
      </c>
      <c r="AN3983">
        <v>1</v>
      </c>
      <c r="AO3983">
        <v>1</v>
      </c>
      <c r="AR3983" s="178">
        <v>6129</v>
      </c>
      <c r="AS3983" t="s">
        <v>1921</v>
      </c>
      <c r="AT3983">
        <v>0</v>
      </c>
      <c r="AU3983">
        <v>0</v>
      </c>
      <c r="AV3983">
        <v>890480123</v>
      </c>
      <c r="AW3983" t="s">
        <v>1920</v>
      </c>
      <c r="AX3983">
        <v>5</v>
      </c>
      <c r="BC3983">
        <v>2</v>
      </c>
      <c r="BD3983">
        <v>7</v>
      </c>
      <c r="BE3983">
        <v>2</v>
      </c>
    </row>
    <row r="3984" spans="1:57" x14ac:dyDescent="0.25">
      <c r="A3984" s="179">
        <f t="shared" si="62"/>
        <v>12482</v>
      </c>
      <c r="B3984" t="s">
        <v>1923</v>
      </c>
      <c r="C3984">
        <v>73126134</v>
      </c>
      <c r="D3984">
        <v>144105</v>
      </c>
      <c r="E3984">
        <v>4</v>
      </c>
      <c r="F3984">
        <v>550000031</v>
      </c>
      <c r="G3984" s="180">
        <v>41796</v>
      </c>
      <c r="H3984" s="180">
        <v>45321</v>
      </c>
      <c r="I3984">
        <v>0</v>
      </c>
      <c r="J3984">
        <v>1</v>
      </c>
      <c r="K3984">
        <v>2</v>
      </c>
      <c r="L3984">
        <v>30</v>
      </c>
      <c r="M3984">
        <v>2</v>
      </c>
      <c r="N3984" s="170">
        <v>21474970</v>
      </c>
      <c r="O3984" s="170">
        <v>23720000</v>
      </c>
      <c r="P3984" s="178">
        <v>19455</v>
      </c>
      <c r="Q3984" s="178">
        <v>738</v>
      </c>
      <c r="R3984" s="178">
        <v>18668</v>
      </c>
      <c r="S3984">
        <v>0</v>
      </c>
      <c r="T3984">
        <v>0</v>
      </c>
      <c r="U3984">
        <v>0</v>
      </c>
      <c r="W3984">
        <v>0</v>
      </c>
      <c r="X3984">
        <v>0</v>
      </c>
      <c r="Y3984">
        <v>0</v>
      </c>
      <c r="AB3984" s="180">
        <v>44285</v>
      </c>
      <c r="AC3984">
        <v>1</v>
      </c>
      <c r="AD3984" t="s">
        <v>1922</v>
      </c>
      <c r="AE3984">
        <v>1</v>
      </c>
      <c r="AF3984">
        <v>30</v>
      </c>
      <c r="AG3984">
        <v>0</v>
      </c>
      <c r="AN3984">
        <v>1</v>
      </c>
      <c r="AO3984">
        <v>1</v>
      </c>
      <c r="AR3984" s="178">
        <v>6186</v>
      </c>
      <c r="AS3984" t="s">
        <v>1921</v>
      </c>
      <c r="AT3984">
        <v>0</v>
      </c>
      <c r="AU3984">
        <v>0</v>
      </c>
      <c r="AV3984">
        <v>890480123</v>
      </c>
      <c r="AW3984" t="s">
        <v>1920</v>
      </c>
      <c r="AX3984">
        <v>5</v>
      </c>
      <c r="BC3984">
        <v>2</v>
      </c>
      <c r="BD3984">
        <v>7</v>
      </c>
      <c r="BE3984">
        <v>2</v>
      </c>
    </row>
    <row r="3985" spans="1:57" x14ac:dyDescent="0.25">
      <c r="A3985" s="179">
        <f t="shared" si="62"/>
        <v>13018</v>
      </c>
      <c r="B3985" t="s">
        <v>1923</v>
      </c>
      <c r="C3985">
        <v>73126134</v>
      </c>
      <c r="D3985">
        <v>144105</v>
      </c>
      <c r="E3985">
        <v>4</v>
      </c>
      <c r="F3985">
        <v>550000037</v>
      </c>
      <c r="G3985" s="180">
        <v>41797</v>
      </c>
      <c r="H3985" s="180">
        <v>45321</v>
      </c>
      <c r="I3985">
        <v>0</v>
      </c>
      <c r="J3985">
        <v>1</v>
      </c>
      <c r="K3985">
        <v>2</v>
      </c>
      <c r="L3985">
        <v>30</v>
      </c>
      <c r="M3985">
        <v>2</v>
      </c>
      <c r="N3985" s="170">
        <v>21474970</v>
      </c>
      <c r="O3985" s="170">
        <v>23720000</v>
      </c>
      <c r="P3985" s="178">
        <v>20288</v>
      </c>
      <c r="Q3985" s="178">
        <v>769</v>
      </c>
      <c r="R3985" s="178">
        <v>19469</v>
      </c>
      <c r="S3985">
        <v>0</v>
      </c>
      <c r="T3985">
        <v>0</v>
      </c>
      <c r="U3985">
        <v>0</v>
      </c>
      <c r="W3985">
        <v>0</v>
      </c>
      <c r="X3985">
        <v>0</v>
      </c>
      <c r="Y3985">
        <v>0</v>
      </c>
      <c r="AB3985" s="180">
        <v>44285</v>
      </c>
      <c r="AC3985">
        <v>1</v>
      </c>
      <c r="AD3985" t="s">
        <v>1922</v>
      </c>
      <c r="AE3985">
        <v>1</v>
      </c>
      <c r="AF3985">
        <v>30</v>
      </c>
      <c r="AG3985">
        <v>0</v>
      </c>
      <c r="AN3985">
        <v>1</v>
      </c>
      <c r="AO3985">
        <v>1</v>
      </c>
      <c r="AR3985" s="178">
        <v>6451</v>
      </c>
      <c r="AS3985" t="s">
        <v>1921</v>
      </c>
      <c r="AT3985">
        <v>0</v>
      </c>
      <c r="AU3985">
        <v>0</v>
      </c>
      <c r="AV3985">
        <v>890480123</v>
      </c>
      <c r="AW3985" t="s">
        <v>1920</v>
      </c>
      <c r="AX3985">
        <v>5</v>
      </c>
      <c r="BC3985">
        <v>2</v>
      </c>
      <c r="BD3985">
        <v>7</v>
      </c>
      <c r="BE3985">
        <v>2</v>
      </c>
    </row>
    <row r="3986" spans="1:57" x14ac:dyDescent="0.25">
      <c r="A3986" s="179">
        <f t="shared" si="62"/>
        <v>12993</v>
      </c>
      <c r="B3986" t="s">
        <v>1923</v>
      </c>
      <c r="C3986">
        <v>73126134</v>
      </c>
      <c r="D3986">
        <v>144105</v>
      </c>
      <c r="E3986">
        <v>4</v>
      </c>
      <c r="F3986">
        <v>550000038</v>
      </c>
      <c r="G3986" s="180">
        <v>41797</v>
      </c>
      <c r="H3986" s="180">
        <v>45321</v>
      </c>
      <c r="I3986">
        <v>0</v>
      </c>
      <c r="J3986">
        <v>1</v>
      </c>
      <c r="K3986">
        <v>2</v>
      </c>
      <c r="L3986">
        <v>30</v>
      </c>
      <c r="M3986">
        <v>2</v>
      </c>
      <c r="N3986" s="170">
        <v>21474970</v>
      </c>
      <c r="O3986" s="170">
        <v>23720000</v>
      </c>
      <c r="P3986" s="178">
        <v>20251</v>
      </c>
      <c r="Q3986" s="178">
        <v>768</v>
      </c>
      <c r="R3986" s="178">
        <v>19432</v>
      </c>
      <c r="S3986">
        <v>0</v>
      </c>
      <c r="T3986">
        <v>0</v>
      </c>
      <c r="U3986">
        <v>0</v>
      </c>
      <c r="W3986">
        <v>0</v>
      </c>
      <c r="X3986">
        <v>0</v>
      </c>
      <c r="Y3986">
        <v>0</v>
      </c>
      <c r="AB3986" s="180">
        <v>44285</v>
      </c>
      <c r="AC3986">
        <v>1</v>
      </c>
      <c r="AD3986" t="s">
        <v>1922</v>
      </c>
      <c r="AE3986">
        <v>1</v>
      </c>
      <c r="AF3986">
        <v>30</v>
      </c>
      <c r="AG3986">
        <v>0</v>
      </c>
      <c r="AN3986">
        <v>1</v>
      </c>
      <c r="AO3986">
        <v>1</v>
      </c>
      <c r="AR3986" s="178">
        <v>6439</v>
      </c>
      <c r="AS3986" t="s">
        <v>1921</v>
      </c>
      <c r="AT3986">
        <v>0</v>
      </c>
      <c r="AU3986">
        <v>0</v>
      </c>
      <c r="AV3986">
        <v>890480123</v>
      </c>
      <c r="AW3986" t="s">
        <v>1920</v>
      </c>
      <c r="AX3986">
        <v>5</v>
      </c>
      <c r="BC3986">
        <v>2</v>
      </c>
      <c r="BD3986">
        <v>7</v>
      </c>
      <c r="BE3986">
        <v>2</v>
      </c>
    </row>
    <row r="3987" spans="1:57" x14ac:dyDescent="0.25">
      <c r="A3987" s="179">
        <f t="shared" si="62"/>
        <v>13017</v>
      </c>
      <c r="B3987" t="s">
        <v>1923</v>
      </c>
      <c r="C3987">
        <v>73126134</v>
      </c>
      <c r="D3987">
        <v>144105</v>
      </c>
      <c r="E3987">
        <v>4</v>
      </c>
      <c r="F3987">
        <v>550000039</v>
      </c>
      <c r="G3987" s="180">
        <v>41797</v>
      </c>
      <c r="H3987" s="180">
        <v>45321</v>
      </c>
      <c r="I3987">
        <v>0</v>
      </c>
      <c r="J3987">
        <v>1</v>
      </c>
      <c r="K3987">
        <v>2</v>
      </c>
      <c r="L3987">
        <v>30</v>
      </c>
      <c r="M3987">
        <v>2</v>
      </c>
      <c r="N3987" s="170">
        <v>21474970</v>
      </c>
      <c r="O3987" s="170">
        <v>23720000</v>
      </c>
      <c r="P3987" s="178">
        <v>20287</v>
      </c>
      <c r="Q3987" s="178">
        <v>769</v>
      </c>
      <c r="R3987" s="178">
        <v>19468</v>
      </c>
      <c r="S3987">
        <v>0</v>
      </c>
      <c r="T3987">
        <v>0</v>
      </c>
      <c r="U3987">
        <v>0</v>
      </c>
      <c r="W3987">
        <v>0</v>
      </c>
      <c r="X3987">
        <v>0</v>
      </c>
      <c r="Y3987">
        <v>0</v>
      </c>
      <c r="AB3987" s="180">
        <v>44285</v>
      </c>
      <c r="AC3987">
        <v>1</v>
      </c>
      <c r="AD3987" t="s">
        <v>1922</v>
      </c>
      <c r="AE3987">
        <v>1</v>
      </c>
      <c r="AF3987">
        <v>30</v>
      </c>
      <c r="AG3987">
        <v>0</v>
      </c>
      <c r="AN3987">
        <v>1</v>
      </c>
      <c r="AO3987">
        <v>1</v>
      </c>
      <c r="AR3987" s="178">
        <v>6451</v>
      </c>
      <c r="AS3987" t="s">
        <v>1921</v>
      </c>
      <c r="AT3987">
        <v>0</v>
      </c>
      <c r="AU3987">
        <v>0</v>
      </c>
      <c r="AV3987">
        <v>890480123</v>
      </c>
      <c r="AW3987" t="s">
        <v>1920</v>
      </c>
      <c r="AX3987">
        <v>5</v>
      </c>
      <c r="BC3987">
        <v>2</v>
      </c>
      <c r="BD3987">
        <v>7</v>
      </c>
      <c r="BE3987">
        <v>2</v>
      </c>
    </row>
    <row r="3988" spans="1:57" x14ac:dyDescent="0.25">
      <c r="A3988" s="179">
        <f t="shared" si="62"/>
        <v>13269</v>
      </c>
      <c r="B3988" t="s">
        <v>1923</v>
      </c>
      <c r="C3988">
        <v>73126134</v>
      </c>
      <c r="D3988">
        <v>144105</v>
      </c>
      <c r="E3988">
        <v>4</v>
      </c>
      <c r="F3988">
        <v>550000040</v>
      </c>
      <c r="G3988" s="180">
        <v>41797</v>
      </c>
      <c r="H3988" s="180">
        <v>45321</v>
      </c>
      <c r="I3988">
        <v>0</v>
      </c>
      <c r="J3988">
        <v>1</v>
      </c>
      <c r="K3988">
        <v>2</v>
      </c>
      <c r="L3988">
        <v>30</v>
      </c>
      <c r="M3988">
        <v>2</v>
      </c>
      <c r="N3988" s="170">
        <v>21474970</v>
      </c>
      <c r="O3988" s="170">
        <v>23720000</v>
      </c>
      <c r="P3988" s="178">
        <v>20680</v>
      </c>
      <c r="Q3988" s="178">
        <v>784</v>
      </c>
      <c r="R3988" s="178">
        <v>19845</v>
      </c>
      <c r="S3988">
        <v>0</v>
      </c>
      <c r="T3988">
        <v>0</v>
      </c>
      <c r="U3988">
        <v>0</v>
      </c>
      <c r="W3988">
        <v>0</v>
      </c>
      <c r="X3988">
        <v>0</v>
      </c>
      <c r="Y3988">
        <v>0</v>
      </c>
      <c r="AB3988" s="180">
        <v>44285</v>
      </c>
      <c r="AC3988">
        <v>1</v>
      </c>
      <c r="AD3988" t="s">
        <v>1922</v>
      </c>
      <c r="AE3988">
        <v>1</v>
      </c>
      <c r="AF3988">
        <v>30</v>
      </c>
      <c r="AG3988">
        <v>0</v>
      </c>
      <c r="AN3988">
        <v>1</v>
      </c>
      <c r="AO3988">
        <v>1</v>
      </c>
      <c r="AR3988" s="178">
        <v>6576</v>
      </c>
      <c r="AS3988" t="s">
        <v>1921</v>
      </c>
      <c r="AT3988">
        <v>0</v>
      </c>
      <c r="AU3988">
        <v>0</v>
      </c>
      <c r="AV3988">
        <v>890480123</v>
      </c>
      <c r="AW3988" t="s">
        <v>1920</v>
      </c>
      <c r="AX3988">
        <v>5</v>
      </c>
      <c r="BC3988">
        <v>2</v>
      </c>
      <c r="BD3988">
        <v>7</v>
      </c>
      <c r="BE3988">
        <v>2</v>
      </c>
    </row>
    <row r="3989" spans="1:57" x14ac:dyDescent="0.25">
      <c r="A3989" s="179">
        <f t="shared" si="62"/>
        <v>13269</v>
      </c>
      <c r="B3989" t="s">
        <v>1923</v>
      </c>
      <c r="C3989">
        <v>73126134</v>
      </c>
      <c r="D3989">
        <v>144105</v>
      </c>
      <c r="E3989">
        <v>4</v>
      </c>
      <c r="F3989">
        <v>550000041</v>
      </c>
      <c r="G3989" s="180">
        <v>41797</v>
      </c>
      <c r="H3989" s="180">
        <v>45321</v>
      </c>
      <c r="I3989">
        <v>0</v>
      </c>
      <c r="J3989">
        <v>1</v>
      </c>
      <c r="K3989">
        <v>2</v>
      </c>
      <c r="L3989">
        <v>30</v>
      </c>
      <c r="M3989">
        <v>2</v>
      </c>
      <c r="N3989" s="170">
        <v>21474970</v>
      </c>
      <c r="O3989" s="170">
        <v>23720000</v>
      </c>
      <c r="P3989" s="178">
        <v>20680</v>
      </c>
      <c r="Q3989" s="178">
        <v>784</v>
      </c>
      <c r="R3989" s="178">
        <v>19845</v>
      </c>
      <c r="S3989">
        <v>0</v>
      </c>
      <c r="T3989">
        <v>0</v>
      </c>
      <c r="U3989">
        <v>0</v>
      </c>
      <c r="W3989">
        <v>0</v>
      </c>
      <c r="X3989">
        <v>0</v>
      </c>
      <c r="Y3989">
        <v>0</v>
      </c>
      <c r="AB3989" s="180">
        <v>44285</v>
      </c>
      <c r="AC3989">
        <v>1</v>
      </c>
      <c r="AD3989" t="s">
        <v>1922</v>
      </c>
      <c r="AE3989">
        <v>1</v>
      </c>
      <c r="AF3989">
        <v>30</v>
      </c>
      <c r="AG3989">
        <v>0</v>
      </c>
      <c r="AN3989">
        <v>1</v>
      </c>
      <c r="AO3989">
        <v>1</v>
      </c>
      <c r="AR3989" s="178">
        <v>6576</v>
      </c>
      <c r="AS3989" t="s">
        <v>1921</v>
      </c>
      <c r="AT3989">
        <v>0</v>
      </c>
      <c r="AU3989">
        <v>0</v>
      </c>
      <c r="AV3989">
        <v>890480123</v>
      </c>
      <c r="AW3989" t="s">
        <v>1920</v>
      </c>
      <c r="AX3989">
        <v>5</v>
      </c>
      <c r="BC3989">
        <v>2</v>
      </c>
      <c r="BD3989">
        <v>7</v>
      </c>
      <c r="BE3989">
        <v>2</v>
      </c>
    </row>
    <row r="3990" spans="1:57" x14ac:dyDescent="0.25">
      <c r="A3990" s="179">
        <f t="shared" si="62"/>
        <v>13269</v>
      </c>
      <c r="B3990" t="s">
        <v>1923</v>
      </c>
      <c r="C3990">
        <v>73126134</v>
      </c>
      <c r="D3990">
        <v>144105</v>
      </c>
      <c r="E3990">
        <v>4</v>
      </c>
      <c r="F3990">
        <v>550000042</v>
      </c>
      <c r="G3990" s="180">
        <v>41797</v>
      </c>
      <c r="H3990" s="180">
        <v>45321</v>
      </c>
      <c r="I3990">
        <v>0</v>
      </c>
      <c r="J3990">
        <v>1</v>
      </c>
      <c r="K3990">
        <v>2</v>
      </c>
      <c r="L3990">
        <v>30</v>
      </c>
      <c r="M3990">
        <v>2</v>
      </c>
      <c r="N3990" s="170">
        <v>21474970</v>
      </c>
      <c r="O3990" s="170">
        <v>23720000</v>
      </c>
      <c r="P3990" s="178">
        <v>20680</v>
      </c>
      <c r="Q3990" s="178">
        <v>784</v>
      </c>
      <c r="R3990" s="178">
        <v>19845</v>
      </c>
      <c r="S3990">
        <v>0</v>
      </c>
      <c r="T3990">
        <v>0</v>
      </c>
      <c r="U3990">
        <v>0</v>
      </c>
      <c r="W3990">
        <v>0</v>
      </c>
      <c r="X3990">
        <v>0</v>
      </c>
      <c r="Y3990">
        <v>0</v>
      </c>
      <c r="AB3990" s="180">
        <v>44285</v>
      </c>
      <c r="AC3990">
        <v>1</v>
      </c>
      <c r="AD3990" t="s">
        <v>1922</v>
      </c>
      <c r="AE3990">
        <v>1</v>
      </c>
      <c r="AF3990">
        <v>30</v>
      </c>
      <c r="AG3990">
        <v>0</v>
      </c>
      <c r="AN3990">
        <v>1</v>
      </c>
      <c r="AO3990">
        <v>1</v>
      </c>
      <c r="AR3990" s="178">
        <v>6576</v>
      </c>
      <c r="AS3990" t="s">
        <v>1921</v>
      </c>
      <c r="AT3990">
        <v>0</v>
      </c>
      <c r="AU3990">
        <v>0</v>
      </c>
      <c r="AV3990">
        <v>890480123</v>
      </c>
      <c r="AW3990" t="s">
        <v>1920</v>
      </c>
      <c r="AX3990">
        <v>5</v>
      </c>
      <c r="BC3990">
        <v>2</v>
      </c>
      <c r="BD3990">
        <v>7</v>
      </c>
      <c r="BE3990">
        <v>2</v>
      </c>
    </row>
    <row r="3991" spans="1:57" x14ac:dyDescent="0.25">
      <c r="A3991" s="179">
        <f t="shared" si="62"/>
        <v>13301</v>
      </c>
      <c r="B3991" t="s">
        <v>1923</v>
      </c>
      <c r="C3991">
        <v>73126134</v>
      </c>
      <c r="D3991">
        <v>144105</v>
      </c>
      <c r="E3991">
        <v>4</v>
      </c>
      <c r="F3991">
        <v>550000053</v>
      </c>
      <c r="G3991" s="180">
        <v>41799</v>
      </c>
      <c r="H3991" s="180">
        <v>45321</v>
      </c>
      <c r="I3991">
        <v>0</v>
      </c>
      <c r="J3991">
        <v>1</v>
      </c>
      <c r="K3991">
        <v>2</v>
      </c>
      <c r="L3991">
        <v>30</v>
      </c>
      <c r="M3991">
        <v>2</v>
      </c>
      <c r="N3991" s="170">
        <v>21474970</v>
      </c>
      <c r="O3991" s="170">
        <v>23720000</v>
      </c>
      <c r="P3991" s="178">
        <v>20731</v>
      </c>
      <c r="Q3991" s="178">
        <v>786</v>
      </c>
      <c r="R3991" s="178">
        <v>19894</v>
      </c>
      <c r="S3991">
        <v>0</v>
      </c>
      <c r="T3991">
        <v>0</v>
      </c>
      <c r="U3991">
        <v>0</v>
      </c>
      <c r="W3991">
        <v>0</v>
      </c>
      <c r="X3991">
        <v>0</v>
      </c>
      <c r="Y3991">
        <v>0</v>
      </c>
      <c r="AB3991" s="180">
        <v>44285</v>
      </c>
      <c r="AC3991">
        <v>1</v>
      </c>
      <c r="AD3991" t="s">
        <v>1922</v>
      </c>
      <c r="AE3991">
        <v>1</v>
      </c>
      <c r="AF3991">
        <v>30</v>
      </c>
      <c r="AG3991">
        <v>0</v>
      </c>
      <c r="AN3991">
        <v>1</v>
      </c>
      <c r="AO3991">
        <v>1</v>
      </c>
      <c r="AR3991" s="178">
        <v>6593</v>
      </c>
      <c r="AS3991" t="s">
        <v>1921</v>
      </c>
      <c r="AT3991">
        <v>0</v>
      </c>
      <c r="AU3991">
        <v>0</v>
      </c>
      <c r="AV3991">
        <v>890480123</v>
      </c>
      <c r="AW3991" t="s">
        <v>1920</v>
      </c>
      <c r="AX3991">
        <v>5</v>
      </c>
      <c r="BC3991">
        <v>2</v>
      </c>
      <c r="BD3991">
        <v>7</v>
      </c>
      <c r="BE3991">
        <v>2</v>
      </c>
    </row>
    <row r="3992" spans="1:57" x14ac:dyDescent="0.25">
      <c r="A3992" s="179">
        <f t="shared" si="62"/>
        <v>13567</v>
      </c>
      <c r="B3992" t="s">
        <v>1923</v>
      </c>
      <c r="C3992">
        <v>73126134</v>
      </c>
      <c r="D3992">
        <v>144105</v>
      </c>
      <c r="E3992">
        <v>4</v>
      </c>
      <c r="F3992">
        <v>550000054</v>
      </c>
      <c r="G3992" s="180">
        <v>41799</v>
      </c>
      <c r="H3992" s="180">
        <v>45321</v>
      </c>
      <c r="I3992">
        <v>0</v>
      </c>
      <c r="J3992">
        <v>1</v>
      </c>
      <c r="K3992">
        <v>2</v>
      </c>
      <c r="L3992">
        <v>30</v>
      </c>
      <c r="M3992">
        <v>2</v>
      </c>
      <c r="N3992" s="170">
        <v>21474970</v>
      </c>
      <c r="O3992" s="170">
        <v>23720000</v>
      </c>
      <c r="P3992" s="178">
        <v>21146</v>
      </c>
      <c r="Q3992" s="178">
        <v>802</v>
      </c>
      <c r="R3992" s="178">
        <v>20291</v>
      </c>
      <c r="S3992">
        <v>0</v>
      </c>
      <c r="T3992">
        <v>0</v>
      </c>
      <c r="U3992">
        <v>0</v>
      </c>
      <c r="W3992">
        <v>0</v>
      </c>
      <c r="X3992">
        <v>0</v>
      </c>
      <c r="Y3992">
        <v>0</v>
      </c>
      <c r="AB3992" s="180">
        <v>44285</v>
      </c>
      <c r="AC3992">
        <v>1</v>
      </c>
      <c r="AD3992" t="s">
        <v>1922</v>
      </c>
      <c r="AE3992">
        <v>1</v>
      </c>
      <c r="AF3992">
        <v>30</v>
      </c>
      <c r="AG3992">
        <v>0</v>
      </c>
      <c r="AN3992">
        <v>1</v>
      </c>
      <c r="AO3992">
        <v>1</v>
      </c>
      <c r="AR3992" s="178">
        <v>6724</v>
      </c>
      <c r="AS3992" t="s">
        <v>1921</v>
      </c>
      <c r="AT3992">
        <v>0</v>
      </c>
      <c r="AU3992">
        <v>0</v>
      </c>
      <c r="AV3992">
        <v>890480123</v>
      </c>
      <c r="AW3992" t="s">
        <v>1920</v>
      </c>
      <c r="AX3992">
        <v>5</v>
      </c>
      <c r="BC3992">
        <v>2</v>
      </c>
      <c r="BD3992">
        <v>7</v>
      </c>
      <c r="BE3992">
        <v>2</v>
      </c>
    </row>
    <row r="3993" spans="1:57" x14ac:dyDescent="0.25">
      <c r="A3993" s="179">
        <f t="shared" si="62"/>
        <v>12831</v>
      </c>
      <c r="B3993" t="s">
        <v>1923</v>
      </c>
      <c r="C3993">
        <v>73126134</v>
      </c>
      <c r="D3993">
        <v>144105</v>
      </c>
      <c r="E3993">
        <v>4</v>
      </c>
      <c r="F3993">
        <v>550000055</v>
      </c>
      <c r="G3993" s="180">
        <v>41799</v>
      </c>
      <c r="H3993" s="180">
        <v>45321</v>
      </c>
      <c r="I3993">
        <v>0</v>
      </c>
      <c r="J3993">
        <v>1</v>
      </c>
      <c r="K3993">
        <v>2</v>
      </c>
      <c r="L3993">
        <v>30</v>
      </c>
      <c r="M3993">
        <v>2</v>
      </c>
      <c r="N3993" s="170">
        <v>21474970</v>
      </c>
      <c r="O3993" s="170">
        <v>23720000</v>
      </c>
      <c r="P3993" s="178">
        <v>19997</v>
      </c>
      <c r="Q3993" s="178">
        <v>758</v>
      </c>
      <c r="R3993" s="178">
        <v>19190</v>
      </c>
      <c r="S3993">
        <v>0</v>
      </c>
      <c r="T3993">
        <v>0</v>
      </c>
      <c r="U3993">
        <v>0</v>
      </c>
      <c r="W3993">
        <v>0</v>
      </c>
      <c r="X3993">
        <v>0</v>
      </c>
      <c r="Y3993">
        <v>0</v>
      </c>
      <c r="AB3993" s="180">
        <v>44285</v>
      </c>
      <c r="AC3993">
        <v>1</v>
      </c>
      <c r="AD3993" t="s">
        <v>1922</v>
      </c>
      <c r="AE3993">
        <v>1</v>
      </c>
      <c r="AF3993">
        <v>30</v>
      </c>
      <c r="AG3993">
        <v>0</v>
      </c>
      <c r="AN3993">
        <v>1</v>
      </c>
      <c r="AO3993">
        <v>1</v>
      </c>
      <c r="AR3993" s="178">
        <v>6359</v>
      </c>
      <c r="AS3993" t="s">
        <v>1921</v>
      </c>
      <c r="AT3993">
        <v>0</v>
      </c>
      <c r="AU3993">
        <v>0</v>
      </c>
      <c r="AV3993">
        <v>890480123</v>
      </c>
      <c r="AW3993" t="s">
        <v>1920</v>
      </c>
      <c r="AX3993">
        <v>5</v>
      </c>
      <c r="BC3993">
        <v>2</v>
      </c>
      <c r="BD3993">
        <v>7</v>
      </c>
      <c r="BE3993">
        <v>2</v>
      </c>
    </row>
    <row r="3994" spans="1:57" x14ac:dyDescent="0.25">
      <c r="A3994" s="179">
        <f t="shared" si="62"/>
        <v>13085</v>
      </c>
      <c r="B3994" t="s">
        <v>1923</v>
      </c>
      <c r="C3994">
        <v>73126134</v>
      </c>
      <c r="D3994">
        <v>144105</v>
      </c>
      <c r="E3994">
        <v>4</v>
      </c>
      <c r="F3994">
        <v>550000056</v>
      </c>
      <c r="G3994" s="180">
        <v>41799</v>
      </c>
      <c r="H3994" s="180">
        <v>45321</v>
      </c>
      <c r="I3994">
        <v>0</v>
      </c>
      <c r="J3994">
        <v>1</v>
      </c>
      <c r="K3994">
        <v>2</v>
      </c>
      <c r="L3994">
        <v>30</v>
      </c>
      <c r="M3994">
        <v>2</v>
      </c>
      <c r="N3994" s="170">
        <v>21474970</v>
      </c>
      <c r="O3994" s="170">
        <v>23720000</v>
      </c>
      <c r="P3994" s="178">
        <v>20393</v>
      </c>
      <c r="Q3994" s="178">
        <v>773</v>
      </c>
      <c r="R3994" s="178">
        <v>19570</v>
      </c>
      <c r="S3994">
        <v>0</v>
      </c>
      <c r="T3994">
        <v>0</v>
      </c>
      <c r="U3994">
        <v>0</v>
      </c>
      <c r="W3994">
        <v>0</v>
      </c>
      <c r="X3994">
        <v>0</v>
      </c>
      <c r="Y3994">
        <v>0</v>
      </c>
      <c r="AB3994" s="180">
        <v>44285</v>
      </c>
      <c r="AC3994">
        <v>1</v>
      </c>
      <c r="AD3994" t="s">
        <v>1922</v>
      </c>
      <c r="AE3994">
        <v>1</v>
      </c>
      <c r="AF3994">
        <v>30</v>
      </c>
      <c r="AG3994">
        <v>0</v>
      </c>
      <c r="AN3994">
        <v>1</v>
      </c>
      <c r="AO3994">
        <v>1</v>
      </c>
      <c r="AR3994" s="178">
        <v>6485</v>
      </c>
      <c r="AS3994" t="s">
        <v>1921</v>
      </c>
      <c r="AT3994">
        <v>0</v>
      </c>
      <c r="AU3994">
        <v>0</v>
      </c>
      <c r="AV3994">
        <v>890480123</v>
      </c>
      <c r="AW3994" t="s">
        <v>1920</v>
      </c>
      <c r="AX3994">
        <v>5</v>
      </c>
      <c r="BC3994">
        <v>2</v>
      </c>
      <c r="BD3994">
        <v>7</v>
      </c>
      <c r="BE3994">
        <v>2</v>
      </c>
    </row>
    <row r="3995" spans="1:57" x14ac:dyDescent="0.25">
      <c r="A3995" s="179">
        <f t="shared" si="62"/>
        <v>14125</v>
      </c>
      <c r="B3995" t="s">
        <v>1923</v>
      </c>
      <c r="C3995">
        <v>73126134</v>
      </c>
      <c r="D3995">
        <v>144105</v>
      </c>
      <c r="E3995">
        <v>4</v>
      </c>
      <c r="F3995">
        <v>550000057</v>
      </c>
      <c r="G3995" s="180">
        <v>41799</v>
      </c>
      <c r="H3995" s="180">
        <v>45321</v>
      </c>
      <c r="I3995">
        <v>0</v>
      </c>
      <c r="J3995">
        <v>1</v>
      </c>
      <c r="K3995">
        <v>2</v>
      </c>
      <c r="L3995">
        <v>30</v>
      </c>
      <c r="M3995">
        <v>2</v>
      </c>
      <c r="N3995" s="170">
        <v>21474970</v>
      </c>
      <c r="O3995" s="170">
        <v>23720000</v>
      </c>
      <c r="P3995" s="178">
        <v>22016</v>
      </c>
      <c r="Q3995" s="178">
        <v>835</v>
      </c>
      <c r="R3995" s="178">
        <v>21126</v>
      </c>
      <c r="S3995">
        <v>0</v>
      </c>
      <c r="T3995">
        <v>0</v>
      </c>
      <c r="U3995">
        <v>0</v>
      </c>
      <c r="W3995">
        <v>0</v>
      </c>
      <c r="X3995">
        <v>0</v>
      </c>
      <c r="Y3995">
        <v>0</v>
      </c>
      <c r="AB3995" s="180">
        <v>44285</v>
      </c>
      <c r="AC3995">
        <v>1</v>
      </c>
      <c r="AD3995" t="s">
        <v>1922</v>
      </c>
      <c r="AE3995">
        <v>1</v>
      </c>
      <c r="AF3995">
        <v>30</v>
      </c>
      <c r="AG3995">
        <v>0</v>
      </c>
      <c r="AN3995">
        <v>1</v>
      </c>
      <c r="AO3995">
        <v>1</v>
      </c>
      <c r="AR3995" s="178">
        <v>7001</v>
      </c>
      <c r="AS3995" t="s">
        <v>1921</v>
      </c>
      <c r="AT3995">
        <v>0</v>
      </c>
      <c r="AU3995">
        <v>0</v>
      </c>
      <c r="AV3995">
        <v>890480123</v>
      </c>
      <c r="AW3995" t="s">
        <v>1920</v>
      </c>
      <c r="AX3995">
        <v>5</v>
      </c>
      <c r="BC3995">
        <v>2</v>
      </c>
      <c r="BD3995">
        <v>7</v>
      </c>
      <c r="BE3995">
        <v>2</v>
      </c>
    </row>
    <row r="3996" spans="1:57" x14ac:dyDescent="0.25">
      <c r="A3996" s="179">
        <f t="shared" si="62"/>
        <v>14366</v>
      </c>
      <c r="B3996" t="s">
        <v>1923</v>
      </c>
      <c r="C3996">
        <v>73126134</v>
      </c>
      <c r="D3996">
        <v>144105</v>
      </c>
      <c r="E3996">
        <v>4</v>
      </c>
      <c r="F3996">
        <v>550000058</v>
      </c>
      <c r="G3996" s="180">
        <v>41799</v>
      </c>
      <c r="H3996" s="180">
        <v>45321</v>
      </c>
      <c r="I3996">
        <v>0</v>
      </c>
      <c r="J3996">
        <v>1</v>
      </c>
      <c r="K3996">
        <v>2</v>
      </c>
      <c r="L3996">
        <v>30</v>
      </c>
      <c r="M3996">
        <v>2</v>
      </c>
      <c r="N3996" s="170">
        <v>21474970</v>
      </c>
      <c r="O3996" s="170">
        <v>23720000</v>
      </c>
      <c r="P3996" s="178">
        <v>22390</v>
      </c>
      <c r="Q3996" s="178">
        <v>849</v>
      </c>
      <c r="R3996" s="178">
        <v>21486</v>
      </c>
      <c r="S3996">
        <v>0</v>
      </c>
      <c r="T3996">
        <v>0</v>
      </c>
      <c r="U3996">
        <v>0</v>
      </c>
      <c r="W3996">
        <v>0</v>
      </c>
      <c r="X3996">
        <v>0</v>
      </c>
      <c r="Y3996">
        <v>0</v>
      </c>
      <c r="AB3996" s="180">
        <v>44285</v>
      </c>
      <c r="AC3996">
        <v>1</v>
      </c>
      <c r="AD3996" t="s">
        <v>1922</v>
      </c>
      <c r="AE3996">
        <v>1</v>
      </c>
      <c r="AF3996">
        <v>30</v>
      </c>
      <c r="AG3996">
        <v>0</v>
      </c>
      <c r="AN3996">
        <v>1</v>
      </c>
      <c r="AO3996">
        <v>1</v>
      </c>
      <c r="AR3996" s="178">
        <v>7120</v>
      </c>
      <c r="AS3996" t="s">
        <v>1921</v>
      </c>
      <c r="AT3996">
        <v>0</v>
      </c>
      <c r="AU3996">
        <v>0</v>
      </c>
      <c r="AV3996">
        <v>890480123</v>
      </c>
      <c r="AW3996" t="s">
        <v>1920</v>
      </c>
      <c r="AX3996">
        <v>5</v>
      </c>
      <c r="BC3996">
        <v>2</v>
      </c>
      <c r="BD3996">
        <v>7</v>
      </c>
      <c r="BE3996">
        <v>2</v>
      </c>
    </row>
    <row r="3997" spans="1:57" x14ac:dyDescent="0.25">
      <c r="A3997" s="179">
        <f t="shared" si="62"/>
        <v>14537</v>
      </c>
      <c r="B3997" t="s">
        <v>1923</v>
      </c>
      <c r="C3997">
        <v>73126134</v>
      </c>
      <c r="D3997">
        <v>144105</v>
      </c>
      <c r="E3997">
        <v>4</v>
      </c>
      <c r="F3997">
        <v>550000066</v>
      </c>
      <c r="G3997" s="180">
        <v>41800</v>
      </c>
      <c r="H3997" s="180">
        <v>45321</v>
      </c>
      <c r="I3997">
        <v>0</v>
      </c>
      <c r="J3997">
        <v>1</v>
      </c>
      <c r="K3997">
        <v>2</v>
      </c>
      <c r="L3997">
        <v>30</v>
      </c>
      <c r="M3997">
        <v>2</v>
      </c>
      <c r="N3997" s="170">
        <v>21474970</v>
      </c>
      <c r="O3997" s="170">
        <v>23720000</v>
      </c>
      <c r="P3997" s="178">
        <v>22657</v>
      </c>
      <c r="Q3997" s="178">
        <v>859</v>
      </c>
      <c r="R3997" s="178">
        <v>21741</v>
      </c>
      <c r="S3997">
        <v>0</v>
      </c>
      <c r="T3997">
        <v>0</v>
      </c>
      <c r="U3997">
        <v>0</v>
      </c>
      <c r="W3997">
        <v>0</v>
      </c>
      <c r="X3997">
        <v>0</v>
      </c>
      <c r="Y3997">
        <v>0</v>
      </c>
      <c r="AB3997" s="180">
        <v>44285</v>
      </c>
      <c r="AC3997">
        <v>1</v>
      </c>
      <c r="AD3997" t="s">
        <v>1922</v>
      </c>
      <c r="AE3997">
        <v>1</v>
      </c>
      <c r="AF3997">
        <v>30</v>
      </c>
      <c r="AG3997">
        <v>0</v>
      </c>
      <c r="AN3997">
        <v>1</v>
      </c>
      <c r="AO3997">
        <v>1</v>
      </c>
      <c r="AR3997" s="178">
        <v>7204</v>
      </c>
      <c r="AS3997" t="s">
        <v>1921</v>
      </c>
      <c r="AT3997">
        <v>0</v>
      </c>
      <c r="AU3997">
        <v>0</v>
      </c>
      <c r="AV3997">
        <v>890480123</v>
      </c>
      <c r="AW3997" t="s">
        <v>1920</v>
      </c>
      <c r="AX3997">
        <v>5</v>
      </c>
      <c r="BC3997">
        <v>2</v>
      </c>
      <c r="BD3997">
        <v>7</v>
      </c>
      <c r="BE3997">
        <v>2</v>
      </c>
    </row>
    <row r="3998" spans="1:57" x14ac:dyDescent="0.25">
      <c r="A3998" s="179">
        <f t="shared" si="62"/>
        <v>7671</v>
      </c>
      <c r="B3998" t="s">
        <v>1923</v>
      </c>
      <c r="C3998">
        <v>73126134</v>
      </c>
      <c r="D3998">
        <v>144105</v>
      </c>
      <c r="E3998">
        <v>4</v>
      </c>
      <c r="F3998">
        <v>550000067</v>
      </c>
      <c r="G3998" s="180">
        <v>41800</v>
      </c>
      <c r="H3998" s="180">
        <v>45321</v>
      </c>
      <c r="I3998">
        <v>0</v>
      </c>
      <c r="J3998">
        <v>1</v>
      </c>
      <c r="K3998">
        <v>2</v>
      </c>
      <c r="L3998">
        <v>30</v>
      </c>
      <c r="M3998">
        <v>2</v>
      </c>
      <c r="N3998" s="170">
        <v>21474970</v>
      </c>
      <c r="O3998" s="170">
        <v>23720000</v>
      </c>
      <c r="P3998" s="178">
        <v>11955</v>
      </c>
      <c r="Q3998" s="178">
        <v>453</v>
      </c>
      <c r="R3998" s="178">
        <v>11473</v>
      </c>
      <c r="S3998">
        <v>0</v>
      </c>
      <c r="T3998">
        <v>0</v>
      </c>
      <c r="U3998">
        <v>0</v>
      </c>
      <c r="W3998">
        <v>0</v>
      </c>
      <c r="X3998">
        <v>0</v>
      </c>
      <c r="Y3998">
        <v>0</v>
      </c>
      <c r="AB3998" s="180">
        <v>44285</v>
      </c>
      <c r="AC3998">
        <v>1</v>
      </c>
      <c r="AD3998" t="s">
        <v>1922</v>
      </c>
      <c r="AE3998">
        <v>1</v>
      </c>
      <c r="AF3998">
        <v>30</v>
      </c>
      <c r="AG3998">
        <v>0</v>
      </c>
      <c r="AN3998">
        <v>1</v>
      </c>
      <c r="AO3998">
        <v>1</v>
      </c>
      <c r="AR3998" s="178">
        <v>3802</v>
      </c>
      <c r="AS3998" t="s">
        <v>1921</v>
      </c>
      <c r="AT3998">
        <v>0</v>
      </c>
      <c r="AU3998">
        <v>0</v>
      </c>
      <c r="AV3998">
        <v>890480123</v>
      </c>
      <c r="AW3998" t="s">
        <v>1920</v>
      </c>
      <c r="AX3998">
        <v>5</v>
      </c>
      <c r="BC3998">
        <v>2</v>
      </c>
      <c r="BD3998">
        <v>7</v>
      </c>
      <c r="BE3998">
        <v>2</v>
      </c>
    </row>
    <row r="3999" spans="1:57" x14ac:dyDescent="0.25">
      <c r="A3999" s="179">
        <f t="shared" si="62"/>
        <v>11526</v>
      </c>
      <c r="B3999" t="s">
        <v>1923</v>
      </c>
      <c r="C3999">
        <v>73126134</v>
      </c>
      <c r="D3999">
        <v>144105</v>
      </c>
      <c r="E3999">
        <v>4</v>
      </c>
      <c r="F3999">
        <v>550000134</v>
      </c>
      <c r="G3999" s="180">
        <v>41818</v>
      </c>
      <c r="H3999" s="180">
        <v>45321</v>
      </c>
      <c r="I3999">
        <v>0</v>
      </c>
      <c r="J3999">
        <v>1</v>
      </c>
      <c r="K3999">
        <v>2</v>
      </c>
      <c r="L3999">
        <v>30</v>
      </c>
      <c r="M3999">
        <v>2</v>
      </c>
      <c r="N3999" s="170">
        <v>21474970</v>
      </c>
      <c r="O3999" s="170">
        <v>23720000</v>
      </c>
      <c r="P3999" s="178">
        <v>17965</v>
      </c>
      <c r="Q3999" s="178">
        <v>681</v>
      </c>
      <c r="R3999" s="178">
        <v>17239</v>
      </c>
      <c r="S3999">
        <v>0</v>
      </c>
      <c r="T3999">
        <v>0</v>
      </c>
      <c r="U3999">
        <v>0</v>
      </c>
      <c r="W3999">
        <v>0</v>
      </c>
      <c r="X3999">
        <v>0</v>
      </c>
      <c r="Y3999">
        <v>0</v>
      </c>
      <c r="AB3999" s="180">
        <v>44285</v>
      </c>
      <c r="AC3999">
        <v>1</v>
      </c>
      <c r="AD3999" t="s">
        <v>1922</v>
      </c>
      <c r="AE3999">
        <v>1</v>
      </c>
      <c r="AF3999">
        <v>30</v>
      </c>
      <c r="AG3999">
        <v>0</v>
      </c>
      <c r="AN3999">
        <v>1</v>
      </c>
      <c r="AO3999">
        <v>1</v>
      </c>
      <c r="AR3999" s="178">
        <v>5713</v>
      </c>
      <c r="AS3999" t="s">
        <v>1921</v>
      </c>
      <c r="AT3999">
        <v>0</v>
      </c>
      <c r="AU3999">
        <v>0</v>
      </c>
      <c r="AV3999">
        <v>890480123</v>
      </c>
      <c r="AW3999" t="s">
        <v>1920</v>
      </c>
      <c r="AX3999">
        <v>5</v>
      </c>
      <c r="BC3999">
        <v>2</v>
      </c>
      <c r="BD3999">
        <v>7</v>
      </c>
      <c r="BE3999">
        <v>2</v>
      </c>
    </row>
    <row r="4000" spans="1:57" x14ac:dyDescent="0.25">
      <c r="A4000" s="179">
        <f t="shared" si="62"/>
        <v>7144</v>
      </c>
      <c r="B4000" t="s">
        <v>1923</v>
      </c>
      <c r="C4000">
        <v>73126134</v>
      </c>
      <c r="D4000">
        <v>144105</v>
      </c>
      <c r="E4000">
        <v>4</v>
      </c>
      <c r="F4000">
        <v>550000504</v>
      </c>
      <c r="G4000" s="180">
        <v>41855</v>
      </c>
      <c r="H4000" s="180">
        <v>45321</v>
      </c>
      <c r="I4000">
        <v>0</v>
      </c>
      <c r="J4000">
        <v>1</v>
      </c>
      <c r="K4000">
        <v>0</v>
      </c>
      <c r="L4000">
        <v>30</v>
      </c>
      <c r="M4000">
        <v>2</v>
      </c>
      <c r="N4000" s="170">
        <v>21474970</v>
      </c>
      <c r="O4000" s="170">
        <v>23720000</v>
      </c>
      <c r="P4000" s="178">
        <v>10803</v>
      </c>
      <c r="Q4000" s="178">
        <v>410</v>
      </c>
      <c r="R4000" s="178">
        <v>10685</v>
      </c>
      <c r="S4000">
        <v>205</v>
      </c>
      <c r="T4000">
        <v>0</v>
      </c>
      <c r="U4000">
        <v>0</v>
      </c>
      <c r="W4000">
        <v>0</v>
      </c>
      <c r="X4000">
        <v>0</v>
      </c>
      <c r="Y4000">
        <v>0</v>
      </c>
      <c r="AB4000" s="180">
        <v>44253</v>
      </c>
      <c r="AC4000">
        <v>1</v>
      </c>
      <c r="AD4000" t="s">
        <v>1922</v>
      </c>
      <c r="AE4000">
        <v>1</v>
      </c>
      <c r="AF4000">
        <v>30</v>
      </c>
      <c r="AG4000">
        <v>0</v>
      </c>
      <c r="AN4000">
        <v>1</v>
      </c>
      <c r="AO4000">
        <v>1</v>
      </c>
      <c r="AR4000" s="178">
        <v>3541</v>
      </c>
      <c r="AS4000" t="s">
        <v>1921</v>
      </c>
      <c r="AT4000">
        <v>0</v>
      </c>
      <c r="AU4000">
        <v>0</v>
      </c>
      <c r="AV4000">
        <v>890480123</v>
      </c>
      <c r="AW4000" t="s">
        <v>1920</v>
      </c>
      <c r="AX4000">
        <v>5</v>
      </c>
      <c r="BC4000">
        <v>2</v>
      </c>
      <c r="BD4000">
        <v>7</v>
      </c>
      <c r="BE4000">
        <v>2</v>
      </c>
    </row>
    <row r="4001" spans="1:57" x14ac:dyDescent="0.25">
      <c r="A4001" s="179">
        <f t="shared" si="62"/>
        <v>7029</v>
      </c>
      <c r="B4001" t="s">
        <v>1923</v>
      </c>
      <c r="C4001">
        <v>73126134</v>
      </c>
      <c r="D4001">
        <v>144105</v>
      </c>
      <c r="E4001">
        <v>4</v>
      </c>
      <c r="F4001">
        <v>550000758</v>
      </c>
      <c r="G4001" s="180">
        <v>41882</v>
      </c>
      <c r="H4001" s="180">
        <v>45321</v>
      </c>
      <c r="I4001">
        <v>0</v>
      </c>
      <c r="J4001">
        <v>1</v>
      </c>
      <c r="K4001">
        <v>2</v>
      </c>
      <c r="L4001">
        <v>30</v>
      </c>
      <c r="M4001">
        <v>2</v>
      </c>
      <c r="N4001" s="170">
        <v>21474970</v>
      </c>
      <c r="O4001" s="170">
        <v>23720000</v>
      </c>
      <c r="P4001" s="178">
        <v>10954</v>
      </c>
      <c r="Q4001" s="178">
        <v>415</v>
      </c>
      <c r="R4001" s="178">
        <v>10512</v>
      </c>
      <c r="S4001">
        <v>0</v>
      </c>
      <c r="T4001">
        <v>0</v>
      </c>
      <c r="U4001">
        <v>0</v>
      </c>
      <c r="W4001">
        <v>0</v>
      </c>
      <c r="X4001">
        <v>0</v>
      </c>
      <c r="Y4001">
        <v>0</v>
      </c>
      <c r="AB4001" s="180">
        <v>44285</v>
      </c>
      <c r="AC4001">
        <v>1</v>
      </c>
      <c r="AD4001" t="s">
        <v>1922</v>
      </c>
      <c r="AE4001">
        <v>1</v>
      </c>
      <c r="AF4001">
        <v>30</v>
      </c>
      <c r="AG4001">
        <v>0</v>
      </c>
      <c r="AN4001">
        <v>1</v>
      </c>
      <c r="AO4001">
        <v>1</v>
      </c>
      <c r="AR4001" s="178">
        <v>3483</v>
      </c>
      <c r="AS4001" t="s">
        <v>1921</v>
      </c>
      <c r="AT4001">
        <v>0</v>
      </c>
      <c r="AU4001">
        <v>0</v>
      </c>
      <c r="AV4001">
        <v>890480123</v>
      </c>
      <c r="AW4001" t="s">
        <v>1920</v>
      </c>
      <c r="AX4001">
        <v>5</v>
      </c>
      <c r="BC4001">
        <v>2</v>
      </c>
      <c r="BD4001">
        <v>7</v>
      </c>
      <c r="BE4001">
        <v>2</v>
      </c>
    </row>
    <row r="4002" spans="1:57" x14ac:dyDescent="0.25">
      <c r="A4002" s="179">
        <f t="shared" si="62"/>
        <v>17328</v>
      </c>
      <c r="B4002" t="s">
        <v>1923</v>
      </c>
      <c r="C4002">
        <v>73126134</v>
      </c>
      <c r="D4002">
        <v>144105</v>
      </c>
      <c r="E4002">
        <v>4</v>
      </c>
      <c r="F4002">
        <v>550004037</v>
      </c>
      <c r="G4002" s="180">
        <v>42095</v>
      </c>
      <c r="H4002" s="180">
        <v>45321</v>
      </c>
      <c r="I4002">
        <v>0</v>
      </c>
      <c r="J4002">
        <v>1</v>
      </c>
      <c r="K4002">
        <v>2</v>
      </c>
      <c r="L4002">
        <v>30</v>
      </c>
      <c r="M4002">
        <v>2</v>
      </c>
      <c r="N4002" s="170">
        <v>21474970</v>
      </c>
      <c r="O4002" s="170">
        <v>23720000</v>
      </c>
      <c r="P4002" s="178">
        <v>27007</v>
      </c>
      <c r="Q4002" s="178">
        <v>1024</v>
      </c>
      <c r="R4002" s="178">
        <v>25916</v>
      </c>
      <c r="S4002">
        <v>0</v>
      </c>
      <c r="T4002">
        <v>0</v>
      </c>
      <c r="U4002">
        <v>0</v>
      </c>
      <c r="W4002">
        <v>0</v>
      </c>
      <c r="X4002">
        <v>0</v>
      </c>
      <c r="Y4002">
        <v>0</v>
      </c>
      <c r="AB4002" s="180">
        <v>44285</v>
      </c>
      <c r="AC4002">
        <v>1</v>
      </c>
      <c r="AD4002" t="s">
        <v>1922</v>
      </c>
      <c r="AE4002">
        <v>1</v>
      </c>
      <c r="AF4002">
        <v>30</v>
      </c>
      <c r="AG4002">
        <v>0</v>
      </c>
      <c r="AN4002">
        <v>1</v>
      </c>
      <c r="AO4002">
        <v>1</v>
      </c>
      <c r="AR4002" s="178">
        <v>8588</v>
      </c>
      <c r="AS4002" t="s">
        <v>1921</v>
      </c>
      <c r="AT4002">
        <v>0</v>
      </c>
      <c r="AU4002">
        <v>0</v>
      </c>
      <c r="AV4002">
        <v>890480123</v>
      </c>
      <c r="AW4002" t="s">
        <v>1920</v>
      </c>
      <c r="AX4002">
        <v>5</v>
      </c>
      <c r="BC4002">
        <v>2</v>
      </c>
      <c r="BD4002">
        <v>7</v>
      </c>
      <c r="BE4002">
        <v>2</v>
      </c>
    </row>
    <row r="4003" spans="1:57" x14ac:dyDescent="0.25">
      <c r="A4003" s="179">
        <f t="shared" si="62"/>
        <v>16490</v>
      </c>
      <c r="B4003" t="s">
        <v>1923</v>
      </c>
      <c r="C4003">
        <v>73126134</v>
      </c>
      <c r="D4003">
        <v>144105</v>
      </c>
      <c r="E4003">
        <v>4</v>
      </c>
      <c r="F4003">
        <v>550004038</v>
      </c>
      <c r="G4003" s="180">
        <v>42095</v>
      </c>
      <c r="H4003" s="180">
        <v>45321</v>
      </c>
      <c r="I4003">
        <v>0</v>
      </c>
      <c r="J4003">
        <v>1</v>
      </c>
      <c r="K4003">
        <v>2</v>
      </c>
      <c r="L4003">
        <v>30</v>
      </c>
      <c r="M4003">
        <v>2</v>
      </c>
      <c r="N4003" s="170">
        <v>21474970</v>
      </c>
      <c r="O4003" s="170">
        <v>23720000</v>
      </c>
      <c r="P4003" s="178">
        <v>25702</v>
      </c>
      <c r="Q4003" s="178">
        <v>975</v>
      </c>
      <c r="R4003" s="178">
        <v>24663</v>
      </c>
      <c r="S4003">
        <v>0</v>
      </c>
      <c r="T4003">
        <v>0</v>
      </c>
      <c r="U4003">
        <v>0</v>
      </c>
      <c r="W4003">
        <v>0</v>
      </c>
      <c r="X4003">
        <v>0</v>
      </c>
      <c r="Y4003">
        <v>0</v>
      </c>
      <c r="AB4003" s="180">
        <v>44285</v>
      </c>
      <c r="AC4003">
        <v>1</v>
      </c>
      <c r="AD4003" t="s">
        <v>1922</v>
      </c>
      <c r="AE4003">
        <v>1</v>
      </c>
      <c r="AF4003">
        <v>30</v>
      </c>
      <c r="AG4003">
        <v>0</v>
      </c>
      <c r="AN4003">
        <v>1</v>
      </c>
      <c r="AO4003">
        <v>1</v>
      </c>
      <c r="AR4003" s="178">
        <v>8173</v>
      </c>
      <c r="AS4003" t="s">
        <v>1921</v>
      </c>
      <c r="AT4003">
        <v>0</v>
      </c>
      <c r="AU4003">
        <v>0</v>
      </c>
      <c r="AV4003">
        <v>890480123</v>
      </c>
      <c r="AW4003" t="s">
        <v>1920</v>
      </c>
      <c r="AX4003">
        <v>5</v>
      </c>
      <c r="BC4003">
        <v>2</v>
      </c>
      <c r="BD4003">
        <v>7</v>
      </c>
      <c r="BE4003">
        <v>2</v>
      </c>
    </row>
    <row r="4004" spans="1:57" x14ac:dyDescent="0.25">
      <c r="A4004" s="179">
        <f t="shared" si="62"/>
        <v>14720</v>
      </c>
      <c r="B4004" t="s">
        <v>1923</v>
      </c>
      <c r="C4004">
        <v>73126134</v>
      </c>
      <c r="D4004">
        <v>144105</v>
      </c>
      <c r="E4004">
        <v>4</v>
      </c>
      <c r="F4004">
        <v>550004039</v>
      </c>
      <c r="G4004" s="180">
        <v>42095</v>
      </c>
      <c r="H4004" s="180">
        <v>45321</v>
      </c>
      <c r="I4004">
        <v>0</v>
      </c>
      <c r="J4004">
        <v>1</v>
      </c>
      <c r="K4004">
        <v>2</v>
      </c>
      <c r="L4004">
        <v>30</v>
      </c>
      <c r="M4004">
        <v>2</v>
      </c>
      <c r="N4004" s="170">
        <v>21474970</v>
      </c>
      <c r="O4004" s="170">
        <v>23720000</v>
      </c>
      <c r="P4004" s="178">
        <v>22942</v>
      </c>
      <c r="Q4004" s="178">
        <v>870</v>
      </c>
      <c r="R4004" s="178">
        <v>22015</v>
      </c>
      <c r="S4004">
        <v>0</v>
      </c>
      <c r="T4004">
        <v>0</v>
      </c>
      <c r="U4004">
        <v>0</v>
      </c>
      <c r="W4004">
        <v>0</v>
      </c>
      <c r="X4004">
        <v>0</v>
      </c>
      <c r="Y4004">
        <v>0</v>
      </c>
      <c r="AB4004" s="180">
        <v>44285</v>
      </c>
      <c r="AC4004">
        <v>1</v>
      </c>
      <c r="AD4004" t="s">
        <v>1922</v>
      </c>
      <c r="AE4004">
        <v>1</v>
      </c>
      <c r="AF4004">
        <v>30</v>
      </c>
      <c r="AG4004">
        <v>0</v>
      </c>
      <c r="AN4004">
        <v>1</v>
      </c>
      <c r="AO4004">
        <v>1</v>
      </c>
      <c r="AR4004" s="178">
        <v>7295</v>
      </c>
      <c r="AS4004" t="s">
        <v>1921</v>
      </c>
      <c r="AT4004">
        <v>0</v>
      </c>
      <c r="AU4004">
        <v>0</v>
      </c>
      <c r="AV4004">
        <v>890480123</v>
      </c>
      <c r="AW4004" t="s">
        <v>1920</v>
      </c>
      <c r="AX4004">
        <v>5</v>
      </c>
      <c r="BC4004">
        <v>2</v>
      </c>
      <c r="BD4004">
        <v>7</v>
      </c>
      <c r="BE4004">
        <v>2</v>
      </c>
    </row>
    <row r="4005" spans="1:57" x14ac:dyDescent="0.25">
      <c r="A4005" s="179">
        <f t="shared" si="62"/>
        <v>14750</v>
      </c>
      <c r="B4005" t="s">
        <v>1923</v>
      </c>
      <c r="C4005">
        <v>73126134</v>
      </c>
      <c r="D4005">
        <v>144105</v>
      </c>
      <c r="E4005">
        <v>4</v>
      </c>
      <c r="F4005">
        <v>550004040</v>
      </c>
      <c r="G4005" s="180">
        <v>42095</v>
      </c>
      <c r="H4005" s="180">
        <v>45321</v>
      </c>
      <c r="I4005">
        <v>0</v>
      </c>
      <c r="J4005">
        <v>1</v>
      </c>
      <c r="K4005">
        <v>2</v>
      </c>
      <c r="L4005">
        <v>30</v>
      </c>
      <c r="M4005">
        <v>2</v>
      </c>
      <c r="N4005" s="170">
        <v>21474970</v>
      </c>
      <c r="O4005" s="170">
        <v>23720000</v>
      </c>
      <c r="P4005" s="178">
        <v>22990</v>
      </c>
      <c r="Q4005" s="178">
        <v>872</v>
      </c>
      <c r="R4005" s="178">
        <v>22060</v>
      </c>
      <c r="S4005">
        <v>0</v>
      </c>
      <c r="T4005">
        <v>0</v>
      </c>
      <c r="U4005">
        <v>0</v>
      </c>
      <c r="W4005">
        <v>0</v>
      </c>
      <c r="X4005">
        <v>0</v>
      </c>
      <c r="Y4005">
        <v>0</v>
      </c>
      <c r="AB4005" s="180">
        <v>44285</v>
      </c>
      <c r="AC4005">
        <v>1</v>
      </c>
      <c r="AD4005" t="s">
        <v>1922</v>
      </c>
      <c r="AE4005">
        <v>1</v>
      </c>
      <c r="AF4005">
        <v>30</v>
      </c>
      <c r="AG4005">
        <v>0</v>
      </c>
      <c r="AN4005">
        <v>1</v>
      </c>
      <c r="AO4005">
        <v>1</v>
      </c>
      <c r="AR4005" s="178">
        <v>7310</v>
      </c>
      <c r="AS4005" t="s">
        <v>1921</v>
      </c>
      <c r="AT4005">
        <v>0</v>
      </c>
      <c r="AU4005">
        <v>0</v>
      </c>
      <c r="AV4005">
        <v>890480123</v>
      </c>
      <c r="AW4005" t="s">
        <v>1920</v>
      </c>
      <c r="AX4005">
        <v>5</v>
      </c>
      <c r="BC4005">
        <v>2</v>
      </c>
      <c r="BD4005">
        <v>7</v>
      </c>
      <c r="BE4005">
        <v>2</v>
      </c>
    </row>
    <row r="4006" spans="1:57" x14ac:dyDescent="0.25">
      <c r="A4006" s="179">
        <f t="shared" si="62"/>
        <v>14609</v>
      </c>
      <c r="B4006" t="s">
        <v>1923</v>
      </c>
      <c r="C4006">
        <v>73126134</v>
      </c>
      <c r="D4006">
        <v>144105</v>
      </c>
      <c r="E4006">
        <v>4</v>
      </c>
      <c r="F4006">
        <v>550004041</v>
      </c>
      <c r="G4006" s="180">
        <v>42095</v>
      </c>
      <c r="H4006" s="180">
        <v>45321</v>
      </c>
      <c r="I4006">
        <v>0</v>
      </c>
      <c r="J4006">
        <v>1</v>
      </c>
      <c r="K4006">
        <v>2</v>
      </c>
      <c r="L4006">
        <v>30</v>
      </c>
      <c r="M4006">
        <v>2</v>
      </c>
      <c r="N4006" s="170">
        <v>21474970</v>
      </c>
      <c r="O4006" s="170">
        <v>23720000</v>
      </c>
      <c r="P4006" s="178">
        <v>22770</v>
      </c>
      <c r="Q4006" s="178">
        <v>863</v>
      </c>
      <c r="R4006" s="178">
        <v>21850</v>
      </c>
      <c r="S4006">
        <v>0</v>
      </c>
      <c r="T4006">
        <v>0</v>
      </c>
      <c r="U4006">
        <v>0</v>
      </c>
      <c r="W4006">
        <v>0</v>
      </c>
      <c r="X4006">
        <v>0</v>
      </c>
      <c r="Y4006">
        <v>0</v>
      </c>
      <c r="AB4006" s="180">
        <v>44285</v>
      </c>
      <c r="AC4006">
        <v>1</v>
      </c>
      <c r="AD4006" t="s">
        <v>1922</v>
      </c>
      <c r="AE4006">
        <v>1</v>
      </c>
      <c r="AF4006">
        <v>30</v>
      </c>
      <c r="AG4006">
        <v>0</v>
      </c>
      <c r="AN4006">
        <v>1</v>
      </c>
      <c r="AO4006">
        <v>1</v>
      </c>
      <c r="AR4006" s="178">
        <v>7241</v>
      </c>
      <c r="AS4006" t="s">
        <v>1921</v>
      </c>
      <c r="AT4006">
        <v>0</v>
      </c>
      <c r="AU4006">
        <v>0</v>
      </c>
      <c r="AV4006">
        <v>890480123</v>
      </c>
      <c r="AW4006" t="s">
        <v>1920</v>
      </c>
      <c r="AX4006">
        <v>5</v>
      </c>
      <c r="BC4006">
        <v>2</v>
      </c>
      <c r="BD4006">
        <v>7</v>
      </c>
      <c r="BE4006">
        <v>2</v>
      </c>
    </row>
    <row r="4007" spans="1:57" x14ac:dyDescent="0.25">
      <c r="A4007" s="179">
        <f t="shared" si="62"/>
        <v>9670</v>
      </c>
      <c r="B4007" t="s">
        <v>1923</v>
      </c>
      <c r="C4007">
        <v>73126134</v>
      </c>
      <c r="D4007">
        <v>144105</v>
      </c>
      <c r="E4007">
        <v>4</v>
      </c>
      <c r="F4007">
        <v>550004042</v>
      </c>
      <c r="G4007" s="180">
        <v>42095</v>
      </c>
      <c r="H4007" s="180">
        <v>45321</v>
      </c>
      <c r="I4007">
        <v>0</v>
      </c>
      <c r="J4007">
        <v>1</v>
      </c>
      <c r="K4007">
        <v>2</v>
      </c>
      <c r="L4007">
        <v>30</v>
      </c>
      <c r="M4007">
        <v>2</v>
      </c>
      <c r="N4007" s="170">
        <v>21474970</v>
      </c>
      <c r="O4007" s="170">
        <v>23720000</v>
      </c>
      <c r="P4007" s="178">
        <v>15071</v>
      </c>
      <c r="Q4007" s="178">
        <v>571</v>
      </c>
      <c r="R4007" s="178">
        <v>14463</v>
      </c>
      <c r="S4007">
        <v>0</v>
      </c>
      <c r="T4007">
        <v>0</v>
      </c>
      <c r="U4007">
        <v>0</v>
      </c>
      <c r="W4007">
        <v>0</v>
      </c>
      <c r="X4007">
        <v>0</v>
      </c>
      <c r="Y4007">
        <v>0</v>
      </c>
      <c r="AB4007" s="180">
        <v>44285</v>
      </c>
      <c r="AC4007">
        <v>1</v>
      </c>
      <c r="AD4007" t="s">
        <v>1922</v>
      </c>
      <c r="AE4007">
        <v>1</v>
      </c>
      <c r="AF4007">
        <v>30</v>
      </c>
      <c r="AG4007">
        <v>0</v>
      </c>
      <c r="AN4007">
        <v>1</v>
      </c>
      <c r="AO4007">
        <v>1</v>
      </c>
      <c r="AR4007" s="178">
        <v>4793</v>
      </c>
      <c r="AS4007" t="s">
        <v>1921</v>
      </c>
      <c r="AT4007">
        <v>0</v>
      </c>
      <c r="AU4007">
        <v>0</v>
      </c>
      <c r="AV4007">
        <v>890480123</v>
      </c>
      <c r="AW4007" t="s">
        <v>1920</v>
      </c>
      <c r="AX4007">
        <v>5</v>
      </c>
      <c r="BC4007">
        <v>2</v>
      </c>
      <c r="BD4007">
        <v>7</v>
      </c>
      <c r="BE4007">
        <v>2</v>
      </c>
    </row>
    <row r="4008" spans="1:57" x14ac:dyDescent="0.25">
      <c r="A4008" s="179">
        <f t="shared" si="62"/>
        <v>10188</v>
      </c>
      <c r="B4008" t="s">
        <v>1923</v>
      </c>
      <c r="C4008">
        <v>73126134</v>
      </c>
      <c r="D4008">
        <v>144105</v>
      </c>
      <c r="E4008">
        <v>4</v>
      </c>
      <c r="F4008">
        <v>550004478</v>
      </c>
      <c r="G4008" s="180">
        <v>42127</v>
      </c>
      <c r="H4008" s="180">
        <v>45321</v>
      </c>
      <c r="I4008">
        <v>0</v>
      </c>
      <c r="J4008">
        <v>1</v>
      </c>
      <c r="K4008">
        <v>2</v>
      </c>
      <c r="L4008">
        <v>30</v>
      </c>
      <c r="M4008">
        <v>2</v>
      </c>
      <c r="N4008" s="170">
        <v>21474970</v>
      </c>
      <c r="O4008" s="170">
        <v>23720000</v>
      </c>
      <c r="P4008" s="178">
        <v>15880</v>
      </c>
      <c r="Q4008" s="178">
        <v>602</v>
      </c>
      <c r="R4008" s="178">
        <v>15238</v>
      </c>
      <c r="S4008">
        <v>0</v>
      </c>
      <c r="T4008">
        <v>0</v>
      </c>
      <c r="U4008">
        <v>0</v>
      </c>
      <c r="W4008">
        <v>0</v>
      </c>
      <c r="X4008">
        <v>0</v>
      </c>
      <c r="Y4008">
        <v>0</v>
      </c>
      <c r="AB4008" s="180">
        <v>44285</v>
      </c>
      <c r="AC4008">
        <v>1</v>
      </c>
      <c r="AD4008" t="s">
        <v>1922</v>
      </c>
      <c r="AE4008">
        <v>1</v>
      </c>
      <c r="AF4008">
        <v>30</v>
      </c>
      <c r="AG4008">
        <v>0</v>
      </c>
      <c r="AN4008">
        <v>1</v>
      </c>
      <c r="AO4008">
        <v>1</v>
      </c>
      <c r="AR4008" s="178">
        <v>5050</v>
      </c>
      <c r="AS4008" t="s">
        <v>1921</v>
      </c>
      <c r="AT4008">
        <v>0</v>
      </c>
      <c r="AU4008">
        <v>0</v>
      </c>
      <c r="AV4008">
        <v>890480123</v>
      </c>
      <c r="AW4008" t="s">
        <v>1920</v>
      </c>
      <c r="AX4008">
        <v>5</v>
      </c>
      <c r="BC4008">
        <v>2</v>
      </c>
      <c r="BD4008">
        <v>7</v>
      </c>
      <c r="BE4008">
        <v>2</v>
      </c>
    </row>
    <row r="4009" spans="1:57" x14ac:dyDescent="0.25">
      <c r="A4009" s="179">
        <f t="shared" si="62"/>
        <v>22347</v>
      </c>
      <c r="B4009" t="s">
        <v>1923</v>
      </c>
      <c r="C4009">
        <v>73126134</v>
      </c>
      <c r="D4009">
        <v>144105</v>
      </c>
      <c r="E4009">
        <v>4</v>
      </c>
      <c r="F4009">
        <v>550004531</v>
      </c>
      <c r="G4009" s="180">
        <v>42131</v>
      </c>
      <c r="H4009" s="180">
        <v>45321</v>
      </c>
      <c r="I4009">
        <v>0</v>
      </c>
      <c r="J4009">
        <v>1</v>
      </c>
      <c r="K4009">
        <v>2</v>
      </c>
      <c r="L4009">
        <v>30</v>
      </c>
      <c r="M4009">
        <v>2</v>
      </c>
      <c r="N4009" s="170">
        <v>21474970</v>
      </c>
      <c r="O4009" s="170">
        <v>23720000</v>
      </c>
      <c r="P4009" s="178">
        <v>34831</v>
      </c>
      <c r="Q4009" s="178">
        <v>1321</v>
      </c>
      <c r="R4009" s="178">
        <v>33423</v>
      </c>
      <c r="S4009">
        <v>0</v>
      </c>
      <c r="T4009">
        <v>0</v>
      </c>
      <c r="U4009">
        <v>0</v>
      </c>
      <c r="W4009">
        <v>0</v>
      </c>
      <c r="X4009">
        <v>0</v>
      </c>
      <c r="Y4009">
        <v>0</v>
      </c>
      <c r="AB4009" s="180">
        <v>44285</v>
      </c>
      <c r="AC4009">
        <v>1</v>
      </c>
      <c r="AD4009" t="s">
        <v>1922</v>
      </c>
      <c r="AE4009">
        <v>1</v>
      </c>
      <c r="AF4009">
        <v>30</v>
      </c>
      <c r="AG4009">
        <v>0</v>
      </c>
      <c r="AN4009">
        <v>1</v>
      </c>
      <c r="AO4009">
        <v>1</v>
      </c>
      <c r="AR4009" s="178">
        <v>11076</v>
      </c>
      <c r="AS4009" t="s">
        <v>1921</v>
      </c>
      <c r="AT4009">
        <v>0</v>
      </c>
      <c r="AU4009">
        <v>0</v>
      </c>
      <c r="AV4009">
        <v>890480123</v>
      </c>
      <c r="AW4009" t="s">
        <v>1920</v>
      </c>
      <c r="AX4009">
        <v>5</v>
      </c>
      <c r="BC4009">
        <v>2</v>
      </c>
      <c r="BD4009">
        <v>7</v>
      </c>
      <c r="BE4009">
        <v>2</v>
      </c>
    </row>
    <row r="4010" spans="1:57" x14ac:dyDescent="0.25">
      <c r="A4010" s="179">
        <f t="shared" si="62"/>
        <v>21952</v>
      </c>
      <c r="B4010" t="s">
        <v>1923</v>
      </c>
      <c r="C4010">
        <v>73126134</v>
      </c>
      <c r="D4010">
        <v>144105</v>
      </c>
      <c r="E4010">
        <v>4</v>
      </c>
      <c r="F4010">
        <v>550004532</v>
      </c>
      <c r="G4010" s="180">
        <v>42131</v>
      </c>
      <c r="H4010" s="180">
        <v>45321</v>
      </c>
      <c r="I4010">
        <v>0</v>
      </c>
      <c r="J4010">
        <v>1</v>
      </c>
      <c r="K4010">
        <v>2</v>
      </c>
      <c r="L4010">
        <v>30</v>
      </c>
      <c r="M4010">
        <v>2</v>
      </c>
      <c r="N4010" s="170">
        <v>21474970</v>
      </c>
      <c r="O4010" s="170">
        <v>23720000</v>
      </c>
      <c r="P4010" s="178">
        <v>34214</v>
      </c>
      <c r="Q4010" s="178">
        <v>1297</v>
      </c>
      <c r="R4010" s="178">
        <v>32832</v>
      </c>
      <c r="S4010">
        <v>0</v>
      </c>
      <c r="T4010">
        <v>0</v>
      </c>
      <c r="U4010">
        <v>0</v>
      </c>
      <c r="W4010">
        <v>0</v>
      </c>
      <c r="X4010">
        <v>0</v>
      </c>
      <c r="Y4010">
        <v>0</v>
      </c>
      <c r="AB4010" s="180">
        <v>44285</v>
      </c>
      <c r="AC4010">
        <v>1</v>
      </c>
      <c r="AD4010" t="s">
        <v>1922</v>
      </c>
      <c r="AE4010">
        <v>1</v>
      </c>
      <c r="AF4010">
        <v>30</v>
      </c>
      <c r="AG4010">
        <v>0</v>
      </c>
      <c r="AN4010">
        <v>1</v>
      </c>
      <c r="AO4010">
        <v>1</v>
      </c>
      <c r="AR4010" s="178">
        <v>10880</v>
      </c>
      <c r="AS4010" t="s">
        <v>1921</v>
      </c>
      <c r="AT4010">
        <v>0</v>
      </c>
      <c r="AU4010">
        <v>0</v>
      </c>
      <c r="AV4010">
        <v>890480123</v>
      </c>
      <c r="AW4010" t="s">
        <v>1920</v>
      </c>
      <c r="AX4010">
        <v>5</v>
      </c>
      <c r="BC4010">
        <v>2</v>
      </c>
      <c r="BD4010">
        <v>7</v>
      </c>
      <c r="BE4010">
        <v>2</v>
      </c>
    </row>
    <row r="4011" spans="1:57" x14ac:dyDescent="0.25">
      <c r="A4011" s="179">
        <f t="shared" si="62"/>
        <v>22092</v>
      </c>
      <c r="B4011" t="s">
        <v>1923</v>
      </c>
      <c r="C4011">
        <v>73126134</v>
      </c>
      <c r="D4011">
        <v>144105</v>
      </c>
      <c r="E4011">
        <v>4</v>
      </c>
      <c r="F4011">
        <v>550004533</v>
      </c>
      <c r="G4011" s="180">
        <v>42131</v>
      </c>
      <c r="H4011" s="180">
        <v>45321</v>
      </c>
      <c r="I4011">
        <v>0</v>
      </c>
      <c r="J4011">
        <v>1</v>
      </c>
      <c r="K4011">
        <v>2</v>
      </c>
      <c r="L4011">
        <v>30</v>
      </c>
      <c r="M4011">
        <v>2</v>
      </c>
      <c r="N4011" s="170">
        <v>21474970</v>
      </c>
      <c r="O4011" s="170">
        <v>23720000</v>
      </c>
      <c r="P4011" s="178">
        <v>34433</v>
      </c>
      <c r="Q4011" s="178">
        <v>1306</v>
      </c>
      <c r="R4011" s="178">
        <v>33041</v>
      </c>
      <c r="S4011">
        <v>0</v>
      </c>
      <c r="T4011">
        <v>0</v>
      </c>
      <c r="U4011">
        <v>0</v>
      </c>
      <c r="W4011">
        <v>0</v>
      </c>
      <c r="X4011">
        <v>0</v>
      </c>
      <c r="Y4011">
        <v>0</v>
      </c>
      <c r="AB4011" s="180">
        <v>44285</v>
      </c>
      <c r="AC4011">
        <v>1</v>
      </c>
      <c r="AD4011" t="s">
        <v>1922</v>
      </c>
      <c r="AE4011">
        <v>1</v>
      </c>
      <c r="AF4011">
        <v>30</v>
      </c>
      <c r="AG4011">
        <v>0</v>
      </c>
      <c r="AN4011">
        <v>1</v>
      </c>
      <c r="AO4011">
        <v>1</v>
      </c>
      <c r="AR4011" s="178">
        <v>10949</v>
      </c>
      <c r="AS4011" t="s">
        <v>1921</v>
      </c>
      <c r="AT4011">
        <v>0</v>
      </c>
      <c r="AU4011">
        <v>0</v>
      </c>
      <c r="AV4011">
        <v>890480123</v>
      </c>
      <c r="AW4011" t="s">
        <v>1920</v>
      </c>
      <c r="AX4011">
        <v>5</v>
      </c>
      <c r="BC4011">
        <v>2</v>
      </c>
      <c r="BD4011">
        <v>7</v>
      </c>
      <c r="BE4011">
        <v>2</v>
      </c>
    </row>
    <row r="4012" spans="1:57" x14ac:dyDescent="0.25">
      <c r="A4012" s="179">
        <f t="shared" si="62"/>
        <v>25026</v>
      </c>
      <c r="B4012" t="s">
        <v>1923</v>
      </c>
      <c r="C4012">
        <v>73126134</v>
      </c>
      <c r="D4012">
        <v>144105</v>
      </c>
      <c r="E4012">
        <v>4</v>
      </c>
      <c r="F4012">
        <v>550004534</v>
      </c>
      <c r="G4012" s="180">
        <v>42131</v>
      </c>
      <c r="H4012" s="180">
        <v>45321</v>
      </c>
      <c r="I4012">
        <v>0</v>
      </c>
      <c r="J4012">
        <v>1</v>
      </c>
      <c r="K4012">
        <v>2</v>
      </c>
      <c r="L4012">
        <v>30</v>
      </c>
      <c r="M4012">
        <v>2</v>
      </c>
      <c r="N4012" s="170">
        <v>21474970</v>
      </c>
      <c r="O4012" s="170">
        <v>23720000</v>
      </c>
      <c r="P4012" s="178">
        <v>39006</v>
      </c>
      <c r="Q4012" s="178">
        <v>1479</v>
      </c>
      <c r="R4012" s="178">
        <v>37430</v>
      </c>
      <c r="S4012">
        <v>0</v>
      </c>
      <c r="T4012">
        <v>0</v>
      </c>
      <c r="U4012">
        <v>0</v>
      </c>
      <c r="W4012">
        <v>0</v>
      </c>
      <c r="X4012">
        <v>0</v>
      </c>
      <c r="Y4012">
        <v>0</v>
      </c>
      <c r="AB4012" s="180">
        <v>44285</v>
      </c>
      <c r="AC4012">
        <v>1</v>
      </c>
      <c r="AD4012" t="s">
        <v>1922</v>
      </c>
      <c r="AE4012">
        <v>1</v>
      </c>
      <c r="AF4012">
        <v>30</v>
      </c>
      <c r="AG4012">
        <v>0</v>
      </c>
      <c r="AN4012">
        <v>1</v>
      </c>
      <c r="AO4012">
        <v>1</v>
      </c>
      <c r="AR4012" s="178">
        <v>12404</v>
      </c>
      <c r="AS4012" t="s">
        <v>1921</v>
      </c>
      <c r="AT4012">
        <v>0</v>
      </c>
      <c r="AU4012">
        <v>0</v>
      </c>
      <c r="AV4012">
        <v>890480123</v>
      </c>
      <c r="AW4012" t="s">
        <v>1920</v>
      </c>
      <c r="AX4012">
        <v>5</v>
      </c>
      <c r="BC4012">
        <v>2</v>
      </c>
      <c r="BD4012">
        <v>7</v>
      </c>
      <c r="BE4012">
        <v>2</v>
      </c>
    </row>
    <row r="4013" spans="1:57" x14ac:dyDescent="0.25">
      <c r="A4013" s="179">
        <f t="shared" si="62"/>
        <v>1425</v>
      </c>
      <c r="B4013" t="s">
        <v>1923</v>
      </c>
      <c r="C4013">
        <v>73126134</v>
      </c>
      <c r="D4013">
        <v>144105</v>
      </c>
      <c r="E4013">
        <v>4</v>
      </c>
      <c r="F4013">
        <v>550004540</v>
      </c>
      <c r="G4013" s="180">
        <v>42131</v>
      </c>
      <c r="H4013" s="180">
        <v>45076</v>
      </c>
      <c r="I4013">
        <v>0</v>
      </c>
      <c r="J4013">
        <v>1</v>
      </c>
      <c r="K4013">
        <v>9</v>
      </c>
      <c r="L4013">
        <v>30</v>
      </c>
      <c r="M4013">
        <v>2</v>
      </c>
      <c r="N4013" s="170">
        <v>21474970</v>
      </c>
      <c r="O4013" s="170">
        <v>23720000</v>
      </c>
      <c r="P4013" s="178">
        <v>2691</v>
      </c>
      <c r="Q4013" s="178">
        <v>104</v>
      </c>
      <c r="R4013" s="178">
        <v>2131</v>
      </c>
      <c r="S4013">
        <v>0</v>
      </c>
      <c r="T4013">
        <v>0</v>
      </c>
      <c r="U4013">
        <v>0</v>
      </c>
      <c r="W4013">
        <v>0</v>
      </c>
      <c r="X4013">
        <v>0</v>
      </c>
      <c r="Y4013">
        <v>0</v>
      </c>
      <c r="AB4013" s="180">
        <v>44285</v>
      </c>
      <c r="AC4013">
        <v>1</v>
      </c>
      <c r="AD4013" t="s">
        <v>1922</v>
      </c>
      <c r="AE4013">
        <v>1</v>
      </c>
      <c r="AF4013">
        <v>30</v>
      </c>
      <c r="AG4013">
        <v>0</v>
      </c>
      <c r="AN4013">
        <v>1</v>
      </c>
      <c r="AO4013">
        <v>1</v>
      </c>
      <c r="AR4013" s="178">
        <v>706</v>
      </c>
      <c r="AS4013" t="s">
        <v>1921</v>
      </c>
      <c r="AT4013">
        <v>0</v>
      </c>
      <c r="AU4013">
        <v>0</v>
      </c>
      <c r="AV4013">
        <v>890480123</v>
      </c>
      <c r="AW4013" t="s">
        <v>1920</v>
      </c>
      <c r="AX4013">
        <v>5</v>
      </c>
      <c r="BC4013">
        <v>2</v>
      </c>
      <c r="BD4013">
        <v>7</v>
      </c>
      <c r="BE4013">
        <v>2</v>
      </c>
    </row>
    <row r="4014" spans="1:57" x14ac:dyDescent="0.25">
      <c r="A4014" s="179">
        <f t="shared" si="62"/>
        <v>25650</v>
      </c>
      <c r="B4014" t="s">
        <v>1923</v>
      </c>
      <c r="C4014">
        <v>73126134</v>
      </c>
      <c r="D4014">
        <v>144105</v>
      </c>
      <c r="E4014">
        <v>4</v>
      </c>
      <c r="F4014">
        <v>550004555</v>
      </c>
      <c r="G4014" s="180">
        <v>42132</v>
      </c>
      <c r="H4014" s="180">
        <v>45321</v>
      </c>
      <c r="I4014">
        <v>0</v>
      </c>
      <c r="J4014">
        <v>1</v>
      </c>
      <c r="K4014">
        <v>2</v>
      </c>
      <c r="L4014">
        <v>30</v>
      </c>
      <c r="M4014">
        <v>2</v>
      </c>
      <c r="N4014" s="170">
        <v>21474970</v>
      </c>
      <c r="O4014" s="170">
        <v>23720000</v>
      </c>
      <c r="P4014" s="178">
        <v>39978</v>
      </c>
      <c r="Q4014" s="178">
        <v>1516</v>
      </c>
      <c r="R4014" s="178">
        <v>38362</v>
      </c>
      <c r="S4014">
        <v>0</v>
      </c>
      <c r="T4014">
        <v>0</v>
      </c>
      <c r="U4014">
        <v>0</v>
      </c>
      <c r="W4014">
        <v>0</v>
      </c>
      <c r="X4014">
        <v>0</v>
      </c>
      <c r="Y4014">
        <v>0</v>
      </c>
      <c r="AB4014" s="180">
        <v>44285</v>
      </c>
      <c r="AC4014">
        <v>1</v>
      </c>
      <c r="AD4014" t="s">
        <v>1922</v>
      </c>
      <c r="AE4014">
        <v>1</v>
      </c>
      <c r="AF4014">
        <v>30</v>
      </c>
      <c r="AG4014">
        <v>0</v>
      </c>
      <c r="AN4014">
        <v>1</v>
      </c>
      <c r="AO4014">
        <v>1</v>
      </c>
      <c r="AR4014" s="178">
        <v>12712</v>
      </c>
      <c r="AS4014" t="s">
        <v>1921</v>
      </c>
      <c r="AT4014">
        <v>0</v>
      </c>
      <c r="AU4014">
        <v>0</v>
      </c>
      <c r="AV4014">
        <v>890480123</v>
      </c>
      <c r="AW4014" t="s">
        <v>1920</v>
      </c>
      <c r="AX4014">
        <v>5</v>
      </c>
      <c r="BC4014">
        <v>2</v>
      </c>
      <c r="BD4014">
        <v>7</v>
      </c>
      <c r="BE4014">
        <v>2</v>
      </c>
    </row>
    <row r="4015" spans="1:57" x14ac:dyDescent="0.25">
      <c r="A4015" s="179">
        <f t="shared" si="62"/>
        <v>26426</v>
      </c>
      <c r="B4015" t="s">
        <v>1923</v>
      </c>
      <c r="C4015">
        <v>73126134</v>
      </c>
      <c r="D4015">
        <v>144105</v>
      </c>
      <c r="E4015">
        <v>4</v>
      </c>
      <c r="F4015">
        <v>550004556</v>
      </c>
      <c r="G4015" s="180">
        <v>42132</v>
      </c>
      <c r="H4015" s="180">
        <v>45321</v>
      </c>
      <c r="I4015">
        <v>0</v>
      </c>
      <c r="J4015">
        <v>1</v>
      </c>
      <c r="K4015">
        <v>2</v>
      </c>
      <c r="L4015">
        <v>30</v>
      </c>
      <c r="M4015">
        <v>2</v>
      </c>
      <c r="N4015" s="170">
        <v>21474970</v>
      </c>
      <c r="O4015" s="170">
        <v>23720000</v>
      </c>
      <c r="P4015" s="178">
        <v>41189</v>
      </c>
      <c r="Q4015" s="178">
        <v>1562</v>
      </c>
      <c r="R4015" s="178">
        <v>39524</v>
      </c>
      <c r="S4015">
        <v>0</v>
      </c>
      <c r="T4015">
        <v>0</v>
      </c>
      <c r="U4015">
        <v>0</v>
      </c>
      <c r="W4015">
        <v>0</v>
      </c>
      <c r="X4015">
        <v>0</v>
      </c>
      <c r="Y4015">
        <v>0</v>
      </c>
      <c r="AB4015" s="180">
        <v>44285</v>
      </c>
      <c r="AC4015">
        <v>1</v>
      </c>
      <c r="AD4015" t="s">
        <v>1922</v>
      </c>
      <c r="AE4015">
        <v>1</v>
      </c>
      <c r="AF4015">
        <v>30</v>
      </c>
      <c r="AG4015">
        <v>0</v>
      </c>
      <c r="AN4015">
        <v>1</v>
      </c>
      <c r="AO4015">
        <v>1</v>
      </c>
      <c r="AR4015" s="178">
        <v>13098</v>
      </c>
      <c r="AS4015" t="s">
        <v>1921</v>
      </c>
      <c r="AT4015">
        <v>0</v>
      </c>
      <c r="AU4015">
        <v>0</v>
      </c>
      <c r="AV4015">
        <v>890480123</v>
      </c>
      <c r="AW4015" t="s">
        <v>1920</v>
      </c>
      <c r="AX4015">
        <v>5</v>
      </c>
      <c r="BC4015">
        <v>2</v>
      </c>
      <c r="BD4015">
        <v>7</v>
      </c>
      <c r="BE4015">
        <v>2</v>
      </c>
    </row>
    <row r="4016" spans="1:57" x14ac:dyDescent="0.25">
      <c r="A4016" s="179">
        <f t="shared" si="62"/>
        <v>26398</v>
      </c>
      <c r="B4016" t="s">
        <v>1923</v>
      </c>
      <c r="C4016">
        <v>73126134</v>
      </c>
      <c r="D4016">
        <v>144105</v>
      </c>
      <c r="E4016">
        <v>4</v>
      </c>
      <c r="F4016">
        <v>550004557</v>
      </c>
      <c r="G4016" s="180">
        <v>42132</v>
      </c>
      <c r="H4016" s="180">
        <v>45321</v>
      </c>
      <c r="I4016">
        <v>0</v>
      </c>
      <c r="J4016">
        <v>1</v>
      </c>
      <c r="K4016">
        <v>2</v>
      </c>
      <c r="L4016">
        <v>30</v>
      </c>
      <c r="M4016">
        <v>2</v>
      </c>
      <c r="N4016" s="170">
        <v>21474970</v>
      </c>
      <c r="O4016" s="170">
        <v>23720000</v>
      </c>
      <c r="P4016" s="178">
        <v>41144</v>
      </c>
      <c r="Q4016" s="178">
        <v>1560</v>
      </c>
      <c r="R4016" s="178">
        <v>39482</v>
      </c>
      <c r="S4016">
        <v>0</v>
      </c>
      <c r="T4016">
        <v>0</v>
      </c>
      <c r="U4016">
        <v>0</v>
      </c>
      <c r="W4016">
        <v>0</v>
      </c>
      <c r="X4016">
        <v>0</v>
      </c>
      <c r="Y4016">
        <v>0</v>
      </c>
      <c r="AB4016" s="180">
        <v>44285</v>
      </c>
      <c r="AC4016">
        <v>1</v>
      </c>
      <c r="AD4016" t="s">
        <v>1922</v>
      </c>
      <c r="AE4016">
        <v>1</v>
      </c>
      <c r="AF4016">
        <v>30</v>
      </c>
      <c r="AG4016">
        <v>0</v>
      </c>
      <c r="AN4016">
        <v>1</v>
      </c>
      <c r="AO4016">
        <v>1</v>
      </c>
      <c r="AR4016" s="178">
        <v>13084</v>
      </c>
      <c r="AS4016" t="s">
        <v>1921</v>
      </c>
      <c r="AT4016">
        <v>0</v>
      </c>
      <c r="AU4016">
        <v>0</v>
      </c>
      <c r="AV4016">
        <v>890480123</v>
      </c>
      <c r="AW4016" t="s">
        <v>1920</v>
      </c>
      <c r="AX4016">
        <v>5</v>
      </c>
      <c r="BC4016">
        <v>2</v>
      </c>
      <c r="BD4016">
        <v>7</v>
      </c>
      <c r="BE4016">
        <v>2</v>
      </c>
    </row>
    <row r="4017" spans="1:57" x14ac:dyDescent="0.25">
      <c r="A4017" s="179">
        <f t="shared" si="62"/>
        <v>26762</v>
      </c>
      <c r="B4017" t="s">
        <v>1923</v>
      </c>
      <c r="C4017">
        <v>73126134</v>
      </c>
      <c r="D4017">
        <v>144105</v>
      </c>
      <c r="E4017">
        <v>4</v>
      </c>
      <c r="F4017">
        <v>550004558</v>
      </c>
      <c r="G4017" s="180">
        <v>42132</v>
      </c>
      <c r="H4017" s="180">
        <v>45321</v>
      </c>
      <c r="I4017">
        <v>0</v>
      </c>
      <c r="J4017">
        <v>1</v>
      </c>
      <c r="K4017">
        <v>2</v>
      </c>
      <c r="L4017">
        <v>30</v>
      </c>
      <c r="M4017">
        <v>2</v>
      </c>
      <c r="N4017" s="170">
        <v>21474970</v>
      </c>
      <c r="O4017" s="170">
        <v>23720000</v>
      </c>
      <c r="P4017" s="178">
        <v>41712</v>
      </c>
      <c r="Q4017" s="178">
        <v>1582</v>
      </c>
      <c r="R4017" s="178">
        <v>40026</v>
      </c>
      <c r="S4017">
        <v>0</v>
      </c>
      <c r="T4017">
        <v>0</v>
      </c>
      <c r="U4017">
        <v>0</v>
      </c>
      <c r="W4017">
        <v>0</v>
      </c>
      <c r="X4017">
        <v>0</v>
      </c>
      <c r="Y4017">
        <v>0</v>
      </c>
      <c r="AB4017" s="180">
        <v>44285</v>
      </c>
      <c r="AC4017">
        <v>1</v>
      </c>
      <c r="AD4017" t="s">
        <v>1922</v>
      </c>
      <c r="AE4017">
        <v>1</v>
      </c>
      <c r="AF4017">
        <v>30</v>
      </c>
      <c r="AG4017">
        <v>0</v>
      </c>
      <c r="AN4017">
        <v>1</v>
      </c>
      <c r="AO4017">
        <v>1</v>
      </c>
      <c r="AR4017" s="178">
        <v>13264</v>
      </c>
      <c r="AS4017" t="s">
        <v>1921</v>
      </c>
      <c r="AT4017">
        <v>0</v>
      </c>
      <c r="AU4017">
        <v>0</v>
      </c>
      <c r="AV4017">
        <v>890480123</v>
      </c>
      <c r="AW4017" t="s">
        <v>1920</v>
      </c>
      <c r="AX4017">
        <v>5</v>
      </c>
      <c r="BC4017">
        <v>2</v>
      </c>
      <c r="BD4017">
        <v>7</v>
      </c>
      <c r="BE4017">
        <v>2</v>
      </c>
    </row>
    <row r="4018" spans="1:57" x14ac:dyDescent="0.25">
      <c r="A4018" s="179">
        <f t="shared" si="62"/>
        <v>26288</v>
      </c>
      <c r="B4018" t="s">
        <v>1923</v>
      </c>
      <c r="C4018">
        <v>73126134</v>
      </c>
      <c r="D4018">
        <v>144105</v>
      </c>
      <c r="E4018">
        <v>4</v>
      </c>
      <c r="F4018">
        <v>550004587</v>
      </c>
      <c r="G4018" s="180">
        <v>42133</v>
      </c>
      <c r="H4018" s="180">
        <v>45321</v>
      </c>
      <c r="I4018">
        <v>0</v>
      </c>
      <c r="J4018">
        <v>1</v>
      </c>
      <c r="K4018">
        <v>2</v>
      </c>
      <c r="L4018">
        <v>30</v>
      </c>
      <c r="M4018">
        <v>2</v>
      </c>
      <c r="N4018" s="170">
        <v>21474970</v>
      </c>
      <c r="O4018" s="170">
        <v>23720000</v>
      </c>
      <c r="P4018" s="178">
        <v>40974</v>
      </c>
      <c r="Q4018" s="178">
        <v>1554</v>
      </c>
      <c r="R4018" s="178">
        <v>39318</v>
      </c>
      <c r="S4018">
        <v>0</v>
      </c>
      <c r="T4018">
        <v>0</v>
      </c>
      <c r="U4018">
        <v>0</v>
      </c>
      <c r="W4018">
        <v>0</v>
      </c>
      <c r="X4018">
        <v>0</v>
      </c>
      <c r="Y4018">
        <v>0</v>
      </c>
      <c r="AB4018" s="180">
        <v>44285</v>
      </c>
      <c r="AC4018">
        <v>1</v>
      </c>
      <c r="AD4018" t="s">
        <v>1922</v>
      </c>
      <c r="AE4018">
        <v>1</v>
      </c>
      <c r="AF4018">
        <v>30</v>
      </c>
      <c r="AG4018">
        <v>0</v>
      </c>
      <c r="AN4018">
        <v>1</v>
      </c>
      <c r="AO4018">
        <v>1</v>
      </c>
      <c r="AR4018" s="178">
        <v>13030</v>
      </c>
      <c r="AS4018" t="s">
        <v>1921</v>
      </c>
      <c r="AT4018">
        <v>0</v>
      </c>
      <c r="AU4018">
        <v>0</v>
      </c>
      <c r="AV4018">
        <v>890480123</v>
      </c>
      <c r="AW4018" t="s">
        <v>1920</v>
      </c>
      <c r="AX4018">
        <v>5</v>
      </c>
      <c r="BC4018">
        <v>2</v>
      </c>
      <c r="BD4018">
        <v>7</v>
      </c>
      <c r="BE4018">
        <v>2</v>
      </c>
    </row>
    <row r="4019" spans="1:57" x14ac:dyDescent="0.25">
      <c r="A4019" s="179">
        <f t="shared" si="62"/>
        <v>26288</v>
      </c>
      <c r="B4019" t="s">
        <v>1923</v>
      </c>
      <c r="C4019">
        <v>73126134</v>
      </c>
      <c r="D4019">
        <v>144105</v>
      </c>
      <c r="E4019">
        <v>4</v>
      </c>
      <c r="F4019">
        <v>550004588</v>
      </c>
      <c r="G4019" s="180">
        <v>42133</v>
      </c>
      <c r="H4019" s="180">
        <v>45321</v>
      </c>
      <c r="I4019">
        <v>0</v>
      </c>
      <c r="J4019">
        <v>1</v>
      </c>
      <c r="K4019">
        <v>2</v>
      </c>
      <c r="L4019">
        <v>30</v>
      </c>
      <c r="M4019">
        <v>2</v>
      </c>
      <c r="N4019" s="170">
        <v>21474970</v>
      </c>
      <c r="O4019" s="170">
        <v>23720000</v>
      </c>
      <c r="P4019" s="178">
        <v>40974</v>
      </c>
      <c r="Q4019" s="178">
        <v>1554</v>
      </c>
      <c r="R4019" s="178">
        <v>39318</v>
      </c>
      <c r="S4019">
        <v>0</v>
      </c>
      <c r="T4019">
        <v>0</v>
      </c>
      <c r="U4019">
        <v>0</v>
      </c>
      <c r="W4019">
        <v>0</v>
      </c>
      <c r="X4019">
        <v>0</v>
      </c>
      <c r="Y4019">
        <v>0</v>
      </c>
      <c r="AB4019" s="180">
        <v>44285</v>
      </c>
      <c r="AC4019">
        <v>1</v>
      </c>
      <c r="AD4019" t="s">
        <v>1922</v>
      </c>
      <c r="AE4019">
        <v>1</v>
      </c>
      <c r="AF4019">
        <v>30</v>
      </c>
      <c r="AG4019">
        <v>0</v>
      </c>
      <c r="AN4019">
        <v>1</v>
      </c>
      <c r="AO4019">
        <v>1</v>
      </c>
      <c r="AR4019" s="178">
        <v>13030</v>
      </c>
      <c r="AS4019" t="s">
        <v>1921</v>
      </c>
      <c r="AT4019">
        <v>0</v>
      </c>
      <c r="AU4019">
        <v>0</v>
      </c>
      <c r="AV4019">
        <v>890480123</v>
      </c>
      <c r="AW4019" t="s">
        <v>1920</v>
      </c>
      <c r="AX4019">
        <v>5</v>
      </c>
      <c r="BC4019">
        <v>2</v>
      </c>
      <c r="BD4019">
        <v>7</v>
      </c>
      <c r="BE4019">
        <v>2</v>
      </c>
    </row>
    <row r="4020" spans="1:57" x14ac:dyDescent="0.25">
      <c r="A4020" s="179">
        <f t="shared" si="62"/>
        <v>26288</v>
      </c>
      <c r="B4020" t="s">
        <v>1923</v>
      </c>
      <c r="C4020">
        <v>73126134</v>
      </c>
      <c r="D4020">
        <v>144105</v>
      </c>
      <c r="E4020">
        <v>4</v>
      </c>
      <c r="F4020">
        <v>550004589</v>
      </c>
      <c r="G4020" s="180">
        <v>42133</v>
      </c>
      <c r="H4020" s="180">
        <v>45321</v>
      </c>
      <c r="I4020">
        <v>0</v>
      </c>
      <c r="J4020">
        <v>1</v>
      </c>
      <c r="K4020">
        <v>2</v>
      </c>
      <c r="L4020">
        <v>30</v>
      </c>
      <c r="M4020">
        <v>2</v>
      </c>
      <c r="N4020" s="170">
        <v>21474970</v>
      </c>
      <c r="O4020" s="170">
        <v>23720000</v>
      </c>
      <c r="P4020" s="178">
        <v>40974</v>
      </c>
      <c r="Q4020" s="178">
        <v>1554</v>
      </c>
      <c r="R4020" s="178">
        <v>39318</v>
      </c>
      <c r="S4020">
        <v>0</v>
      </c>
      <c r="T4020">
        <v>0</v>
      </c>
      <c r="U4020">
        <v>0</v>
      </c>
      <c r="W4020">
        <v>0</v>
      </c>
      <c r="X4020">
        <v>0</v>
      </c>
      <c r="Y4020">
        <v>0</v>
      </c>
      <c r="AB4020" s="180">
        <v>44285</v>
      </c>
      <c r="AC4020">
        <v>1</v>
      </c>
      <c r="AD4020" t="s">
        <v>1922</v>
      </c>
      <c r="AE4020">
        <v>1</v>
      </c>
      <c r="AF4020">
        <v>30</v>
      </c>
      <c r="AG4020">
        <v>0</v>
      </c>
      <c r="AN4020">
        <v>1</v>
      </c>
      <c r="AO4020">
        <v>1</v>
      </c>
      <c r="AR4020" s="178">
        <v>13030</v>
      </c>
      <c r="AS4020" t="s">
        <v>1921</v>
      </c>
      <c r="AT4020">
        <v>0</v>
      </c>
      <c r="AU4020">
        <v>0</v>
      </c>
      <c r="AV4020">
        <v>890480123</v>
      </c>
      <c r="AW4020" t="s">
        <v>1920</v>
      </c>
      <c r="AX4020">
        <v>5</v>
      </c>
      <c r="BC4020">
        <v>2</v>
      </c>
      <c r="BD4020">
        <v>7</v>
      </c>
      <c r="BE4020">
        <v>2</v>
      </c>
    </row>
    <row r="4021" spans="1:57" x14ac:dyDescent="0.25">
      <c r="A4021" s="179">
        <f t="shared" si="62"/>
        <v>35398</v>
      </c>
      <c r="B4021" t="s">
        <v>1923</v>
      </c>
      <c r="C4021">
        <v>73126134</v>
      </c>
      <c r="D4021">
        <v>144105</v>
      </c>
      <c r="E4021">
        <v>4</v>
      </c>
      <c r="F4021">
        <v>550004590</v>
      </c>
      <c r="G4021" s="180">
        <v>42133</v>
      </c>
      <c r="H4021" s="180">
        <v>45321</v>
      </c>
      <c r="I4021">
        <v>0</v>
      </c>
      <c r="J4021">
        <v>1</v>
      </c>
      <c r="K4021">
        <v>2</v>
      </c>
      <c r="L4021">
        <v>30</v>
      </c>
      <c r="M4021">
        <v>2</v>
      </c>
      <c r="N4021" s="170">
        <v>21474970</v>
      </c>
      <c r="O4021" s="170">
        <v>23720000</v>
      </c>
      <c r="P4021" s="178">
        <v>55170</v>
      </c>
      <c r="Q4021" s="178">
        <v>2092</v>
      </c>
      <c r="R4021" s="178">
        <v>52941</v>
      </c>
      <c r="S4021">
        <v>0</v>
      </c>
      <c r="T4021">
        <v>0</v>
      </c>
      <c r="U4021">
        <v>0</v>
      </c>
      <c r="W4021">
        <v>0</v>
      </c>
      <c r="X4021">
        <v>0</v>
      </c>
      <c r="Y4021">
        <v>0</v>
      </c>
      <c r="AB4021" s="180">
        <v>44285</v>
      </c>
      <c r="AC4021">
        <v>1</v>
      </c>
      <c r="AD4021" t="s">
        <v>1922</v>
      </c>
      <c r="AE4021">
        <v>1</v>
      </c>
      <c r="AF4021">
        <v>30</v>
      </c>
      <c r="AG4021">
        <v>0</v>
      </c>
      <c r="AN4021">
        <v>1</v>
      </c>
      <c r="AO4021">
        <v>1</v>
      </c>
      <c r="AR4021" s="178">
        <v>17543</v>
      </c>
      <c r="AS4021" t="s">
        <v>1921</v>
      </c>
      <c r="AT4021">
        <v>0</v>
      </c>
      <c r="AU4021">
        <v>0</v>
      </c>
      <c r="AV4021">
        <v>890480123</v>
      </c>
      <c r="AW4021" t="s">
        <v>1920</v>
      </c>
      <c r="AX4021">
        <v>5</v>
      </c>
      <c r="BC4021">
        <v>2</v>
      </c>
      <c r="BD4021">
        <v>7</v>
      </c>
      <c r="BE4021">
        <v>2</v>
      </c>
    </row>
    <row r="4022" spans="1:57" x14ac:dyDescent="0.25">
      <c r="A4022" s="179">
        <f t="shared" si="62"/>
        <v>256</v>
      </c>
      <c r="B4022" t="s">
        <v>1923</v>
      </c>
      <c r="C4022">
        <v>73126134</v>
      </c>
      <c r="D4022">
        <v>144105</v>
      </c>
      <c r="E4022">
        <v>4</v>
      </c>
      <c r="F4022">
        <v>550005163</v>
      </c>
      <c r="G4022" s="180">
        <v>42168</v>
      </c>
      <c r="H4022" s="180">
        <v>45076</v>
      </c>
      <c r="I4022">
        <v>0</v>
      </c>
      <c r="J4022">
        <v>1</v>
      </c>
      <c r="K4022">
        <v>10</v>
      </c>
      <c r="L4022">
        <v>30</v>
      </c>
      <c r="M4022">
        <v>2</v>
      </c>
      <c r="N4022" s="170">
        <v>21474970</v>
      </c>
      <c r="O4022" s="170">
        <v>23720000</v>
      </c>
      <c r="P4022" s="178">
        <v>484</v>
      </c>
      <c r="Q4022" s="178">
        <v>18</v>
      </c>
      <c r="R4022" s="178">
        <v>383</v>
      </c>
      <c r="S4022">
        <v>0</v>
      </c>
      <c r="T4022">
        <v>0</v>
      </c>
      <c r="U4022">
        <v>0</v>
      </c>
      <c r="W4022">
        <v>0</v>
      </c>
      <c r="X4022">
        <v>0</v>
      </c>
      <c r="Y4022">
        <v>0</v>
      </c>
      <c r="AB4022" s="180">
        <v>44285</v>
      </c>
      <c r="AC4022">
        <v>1</v>
      </c>
      <c r="AD4022" t="s">
        <v>1922</v>
      </c>
      <c r="AE4022">
        <v>1</v>
      </c>
      <c r="AF4022">
        <v>30</v>
      </c>
      <c r="AG4022">
        <v>0</v>
      </c>
      <c r="AN4022">
        <v>1</v>
      </c>
      <c r="AO4022">
        <v>1</v>
      </c>
      <c r="AR4022" s="178">
        <v>127</v>
      </c>
      <c r="AS4022" t="s">
        <v>1921</v>
      </c>
      <c r="AT4022">
        <v>0</v>
      </c>
      <c r="AU4022">
        <v>0</v>
      </c>
      <c r="AV4022">
        <v>890480123</v>
      </c>
      <c r="AW4022" t="s">
        <v>1920</v>
      </c>
      <c r="AX4022">
        <v>5</v>
      </c>
      <c r="BC4022">
        <v>2</v>
      </c>
      <c r="BD4022">
        <v>7</v>
      </c>
      <c r="BE4022">
        <v>2</v>
      </c>
    </row>
    <row r="4023" spans="1:57" x14ac:dyDescent="0.25">
      <c r="A4023" s="179">
        <f t="shared" si="62"/>
        <v>77</v>
      </c>
      <c r="B4023" t="s">
        <v>1923</v>
      </c>
      <c r="C4023">
        <v>73126134</v>
      </c>
      <c r="D4023">
        <v>144105</v>
      </c>
      <c r="E4023">
        <v>4</v>
      </c>
      <c r="F4023">
        <v>550005164</v>
      </c>
      <c r="G4023" s="180">
        <v>42168</v>
      </c>
      <c r="H4023" s="180">
        <v>45076</v>
      </c>
      <c r="I4023">
        <v>0</v>
      </c>
      <c r="J4023">
        <v>1</v>
      </c>
      <c r="K4023">
        <v>10</v>
      </c>
      <c r="L4023">
        <v>30</v>
      </c>
      <c r="M4023">
        <v>2</v>
      </c>
      <c r="N4023" s="170">
        <v>21474970</v>
      </c>
      <c r="O4023" s="170">
        <v>23720000</v>
      </c>
      <c r="P4023" s="178">
        <v>151</v>
      </c>
      <c r="Q4023" s="178">
        <v>6</v>
      </c>
      <c r="R4023" s="178">
        <v>115</v>
      </c>
      <c r="S4023">
        <v>0</v>
      </c>
      <c r="T4023">
        <v>0</v>
      </c>
      <c r="U4023">
        <v>0</v>
      </c>
      <c r="W4023">
        <v>0</v>
      </c>
      <c r="X4023">
        <v>0</v>
      </c>
      <c r="Y4023">
        <v>0</v>
      </c>
      <c r="AB4023" s="180">
        <v>44285</v>
      </c>
      <c r="AC4023">
        <v>1</v>
      </c>
      <c r="AD4023" t="s">
        <v>1922</v>
      </c>
      <c r="AE4023">
        <v>1</v>
      </c>
      <c r="AF4023">
        <v>30</v>
      </c>
      <c r="AG4023">
        <v>0</v>
      </c>
      <c r="AN4023">
        <v>1</v>
      </c>
      <c r="AO4023">
        <v>1</v>
      </c>
      <c r="AR4023" s="178">
        <v>38</v>
      </c>
      <c r="AS4023" t="s">
        <v>1921</v>
      </c>
      <c r="AT4023">
        <v>0</v>
      </c>
      <c r="AU4023">
        <v>0</v>
      </c>
      <c r="AV4023">
        <v>890480123</v>
      </c>
      <c r="AW4023" t="s">
        <v>1920</v>
      </c>
      <c r="AX4023">
        <v>5</v>
      </c>
      <c r="BC4023">
        <v>2</v>
      </c>
      <c r="BD4023">
        <v>7</v>
      </c>
      <c r="BE4023">
        <v>2</v>
      </c>
    </row>
    <row r="4024" spans="1:57" x14ac:dyDescent="0.25">
      <c r="A4024" s="179">
        <f t="shared" si="62"/>
        <v>565</v>
      </c>
      <c r="B4024" t="s">
        <v>1923</v>
      </c>
      <c r="C4024">
        <v>73126134</v>
      </c>
      <c r="D4024">
        <v>144105</v>
      </c>
      <c r="E4024">
        <v>4</v>
      </c>
      <c r="F4024">
        <v>550005165</v>
      </c>
      <c r="G4024" s="180">
        <v>42168</v>
      </c>
      <c r="H4024" s="180">
        <v>45107</v>
      </c>
      <c r="I4024">
        <v>0</v>
      </c>
      <c r="J4024">
        <v>1</v>
      </c>
      <c r="K4024">
        <v>9</v>
      </c>
      <c r="L4024">
        <v>30</v>
      </c>
      <c r="M4024">
        <v>2</v>
      </c>
      <c r="N4024" s="170">
        <v>21474970</v>
      </c>
      <c r="O4024" s="170">
        <v>23720000</v>
      </c>
      <c r="P4024" s="178">
        <v>1050</v>
      </c>
      <c r="Q4024" s="178">
        <v>40</v>
      </c>
      <c r="R4024" s="178">
        <v>845</v>
      </c>
      <c r="S4024">
        <v>0</v>
      </c>
      <c r="T4024">
        <v>0</v>
      </c>
      <c r="U4024">
        <v>0</v>
      </c>
      <c r="W4024">
        <v>0</v>
      </c>
      <c r="X4024">
        <v>0</v>
      </c>
      <c r="Y4024">
        <v>0</v>
      </c>
      <c r="AB4024" s="180">
        <v>44285</v>
      </c>
      <c r="AC4024">
        <v>1</v>
      </c>
      <c r="AD4024" t="s">
        <v>1922</v>
      </c>
      <c r="AE4024">
        <v>1</v>
      </c>
      <c r="AF4024">
        <v>30</v>
      </c>
      <c r="AG4024">
        <v>0</v>
      </c>
      <c r="AN4024">
        <v>1</v>
      </c>
      <c r="AO4024">
        <v>1</v>
      </c>
      <c r="AR4024" s="178">
        <v>280</v>
      </c>
      <c r="AS4024" t="s">
        <v>1921</v>
      </c>
      <c r="AT4024">
        <v>0</v>
      </c>
      <c r="AU4024">
        <v>0</v>
      </c>
      <c r="AV4024">
        <v>890480123</v>
      </c>
      <c r="AW4024" t="s">
        <v>1920</v>
      </c>
      <c r="AX4024">
        <v>5</v>
      </c>
      <c r="BC4024">
        <v>2</v>
      </c>
      <c r="BD4024">
        <v>7</v>
      </c>
      <c r="BE4024">
        <v>2</v>
      </c>
    </row>
    <row r="4025" spans="1:57" x14ac:dyDescent="0.25">
      <c r="A4025" s="179">
        <f t="shared" si="62"/>
        <v>699</v>
      </c>
      <c r="B4025" t="s">
        <v>1923</v>
      </c>
      <c r="C4025">
        <v>73126134</v>
      </c>
      <c r="D4025">
        <v>144105</v>
      </c>
      <c r="E4025">
        <v>4</v>
      </c>
      <c r="F4025">
        <v>550005178</v>
      </c>
      <c r="G4025" s="180">
        <v>42169</v>
      </c>
      <c r="H4025" s="180">
        <v>45107</v>
      </c>
      <c r="I4025">
        <v>0</v>
      </c>
      <c r="J4025">
        <v>1</v>
      </c>
      <c r="K4025">
        <v>9</v>
      </c>
      <c r="L4025">
        <v>30</v>
      </c>
      <c r="M4025">
        <v>2</v>
      </c>
      <c r="N4025" s="170">
        <v>21474970</v>
      </c>
      <c r="O4025" s="170">
        <v>23720000</v>
      </c>
      <c r="P4025" s="178">
        <v>1295</v>
      </c>
      <c r="Q4025" s="178">
        <v>49</v>
      </c>
      <c r="R4025" s="178">
        <v>1045</v>
      </c>
      <c r="S4025">
        <v>0</v>
      </c>
      <c r="T4025">
        <v>0</v>
      </c>
      <c r="U4025">
        <v>0</v>
      </c>
      <c r="W4025">
        <v>0</v>
      </c>
      <c r="X4025">
        <v>0</v>
      </c>
      <c r="Y4025">
        <v>0</v>
      </c>
      <c r="AB4025" s="180">
        <v>44285</v>
      </c>
      <c r="AC4025">
        <v>1</v>
      </c>
      <c r="AD4025" t="s">
        <v>1922</v>
      </c>
      <c r="AE4025">
        <v>1</v>
      </c>
      <c r="AF4025">
        <v>30</v>
      </c>
      <c r="AG4025">
        <v>0</v>
      </c>
      <c r="AN4025">
        <v>1</v>
      </c>
      <c r="AO4025">
        <v>1</v>
      </c>
      <c r="AR4025" s="178">
        <v>346</v>
      </c>
      <c r="AS4025" t="s">
        <v>1921</v>
      </c>
      <c r="AT4025">
        <v>0</v>
      </c>
      <c r="AU4025">
        <v>0</v>
      </c>
      <c r="AV4025">
        <v>890480123</v>
      </c>
      <c r="AW4025" t="s">
        <v>1920</v>
      </c>
      <c r="AX4025">
        <v>5</v>
      </c>
      <c r="BC4025">
        <v>2</v>
      </c>
      <c r="BD4025">
        <v>7</v>
      </c>
      <c r="BE4025">
        <v>2</v>
      </c>
    </row>
    <row r="4026" spans="1:57" x14ac:dyDescent="0.25">
      <c r="A4026" s="179">
        <f t="shared" si="62"/>
        <v>1750</v>
      </c>
      <c r="B4026" t="s">
        <v>1923</v>
      </c>
      <c r="C4026">
        <v>73126134</v>
      </c>
      <c r="D4026">
        <v>144105</v>
      </c>
      <c r="E4026">
        <v>4</v>
      </c>
      <c r="F4026">
        <v>550005479</v>
      </c>
      <c r="G4026" s="180">
        <v>42187</v>
      </c>
      <c r="H4026" s="180">
        <v>45107</v>
      </c>
      <c r="I4026">
        <v>0</v>
      </c>
      <c r="J4026">
        <v>1</v>
      </c>
      <c r="K4026">
        <v>9</v>
      </c>
      <c r="L4026">
        <v>30</v>
      </c>
      <c r="M4026">
        <v>2</v>
      </c>
      <c r="N4026" s="170">
        <v>21474970</v>
      </c>
      <c r="O4026" s="170">
        <v>23720000</v>
      </c>
      <c r="P4026" s="178">
        <v>3245</v>
      </c>
      <c r="Q4026" s="178">
        <v>123</v>
      </c>
      <c r="R4026" s="178">
        <v>2617</v>
      </c>
      <c r="S4026">
        <v>0</v>
      </c>
      <c r="T4026">
        <v>0</v>
      </c>
      <c r="U4026">
        <v>0</v>
      </c>
      <c r="W4026">
        <v>0</v>
      </c>
      <c r="X4026">
        <v>0</v>
      </c>
      <c r="Y4026">
        <v>0</v>
      </c>
      <c r="AB4026" s="180">
        <v>44285</v>
      </c>
      <c r="AC4026">
        <v>1</v>
      </c>
      <c r="AD4026" t="s">
        <v>1922</v>
      </c>
      <c r="AE4026">
        <v>1</v>
      </c>
      <c r="AF4026">
        <v>30</v>
      </c>
      <c r="AG4026">
        <v>0</v>
      </c>
      <c r="AN4026">
        <v>1</v>
      </c>
      <c r="AO4026">
        <v>1</v>
      </c>
      <c r="AR4026" s="178">
        <v>867</v>
      </c>
      <c r="AS4026" t="s">
        <v>1921</v>
      </c>
      <c r="AT4026">
        <v>0</v>
      </c>
      <c r="AU4026">
        <v>0</v>
      </c>
      <c r="AV4026">
        <v>890480123</v>
      </c>
      <c r="AW4026" t="s">
        <v>1920</v>
      </c>
      <c r="AX4026">
        <v>5</v>
      </c>
      <c r="BC4026">
        <v>2</v>
      </c>
      <c r="BD4026">
        <v>7</v>
      </c>
      <c r="BE4026">
        <v>2</v>
      </c>
    </row>
    <row r="4027" spans="1:57" x14ac:dyDescent="0.25">
      <c r="A4027" s="179">
        <f t="shared" si="62"/>
        <v>1828</v>
      </c>
      <c r="B4027" t="s">
        <v>1923</v>
      </c>
      <c r="C4027">
        <v>73126134</v>
      </c>
      <c r="D4027">
        <v>144105</v>
      </c>
      <c r="E4027">
        <v>4</v>
      </c>
      <c r="F4027">
        <v>550005491</v>
      </c>
      <c r="G4027" s="180">
        <v>42188</v>
      </c>
      <c r="H4027" s="180">
        <v>45107</v>
      </c>
      <c r="I4027">
        <v>0</v>
      </c>
      <c r="J4027">
        <v>1</v>
      </c>
      <c r="K4027">
        <v>9</v>
      </c>
      <c r="L4027">
        <v>30</v>
      </c>
      <c r="M4027">
        <v>2</v>
      </c>
      <c r="N4027" s="170">
        <v>21474970</v>
      </c>
      <c r="O4027" s="170">
        <v>23720000</v>
      </c>
      <c r="P4027" s="178">
        <v>3385</v>
      </c>
      <c r="Q4027" s="178">
        <v>128</v>
      </c>
      <c r="R4027" s="178">
        <v>2733</v>
      </c>
      <c r="S4027">
        <v>0</v>
      </c>
      <c r="T4027">
        <v>0</v>
      </c>
      <c r="U4027">
        <v>0</v>
      </c>
      <c r="W4027">
        <v>0</v>
      </c>
      <c r="X4027">
        <v>0</v>
      </c>
      <c r="Y4027">
        <v>0</v>
      </c>
      <c r="AB4027" s="180">
        <v>44285</v>
      </c>
      <c r="AC4027">
        <v>1</v>
      </c>
      <c r="AD4027" t="s">
        <v>1922</v>
      </c>
      <c r="AE4027">
        <v>1</v>
      </c>
      <c r="AF4027">
        <v>30</v>
      </c>
      <c r="AG4027">
        <v>0</v>
      </c>
      <c r="AN4027">
        <v>1</v>
      </c>
      <c r="AO4027">
        <v>1</v>
      </c>
      <c r="AR4027" s="178">
        <v>905</v>
      </c>
      <c r="AS4027" t="s">
        <v>1921</v>
      </c>
      <c r="AT4027">
        <v>0</v>
      </c>
      <c r="AU4027">
        <v>0</v>
      </c>
      <c r="AV4027">
        <v>890480123</v>
      </c>
      <c r="AW4027" t="s">
        <v>1920</v>
      </c>
      <c r="AX4027">
        <v>5</v>
      </c>
      <c r="BC4027">
        <v>2</v>
      </c>
      <c r="BD4027">
        <v>7</v>
      </c>
      <c r="BE4027">
        <v>2</v>
      </c>
    </row>
    <row r="4028" spans="1:57" x14ac:dyDescent="0.25">
      <c r="A4028" s="179">
        <f t="shared" si="62"/>
        <v>595</v>
      </c>
      <c r="B4028" t="s">
        <v>1923</v>
      </c>
      <c r="C4028">
        <v>73126134</v>
      </c>
      <c r="D4028">
        <v>144105</v>
      </c>
      <c r="E4028">
        <v>4</v>
      </c>
      <c r="F4028">
        <v>550005494</v>
      </c>
      <c r="G4028" s="180">
        <v>42188</v>
      </c>
      <c r="H4028" s="180">
        <v>45107</v>
      </c>
      <c r="I4028">
        <v>0</v>
      </c>
      <c r="J4028">
        <v>1</v>
      </c>
      <c r="K4028">
        <v>9</v>
      </c>
      <c r="L4028">
        <v>30</v>
      </c>
      <c r="M4028">
        <v>2</v>
      </c>
      <c r="N4028" s="170">
        <v>21474970</v>
      </c>
      <c r="O4028" s="170">
        <v>23720000</v>
      </c>
      <c r="P4028" s="178">
        <v>1105</v>
      </c>
      <c r="Q4028" s="178">
        <v>42</v>
      </c>
      <c r="R4028" s="178">
        <v>890</v>
      </c>
      <c r="S4028">
        <v>0</v>
      </c>
      <c r="T4028">
        <v>0</v>
      </c>
      <c r="U4028">
        <v>0</v>
      </c>
      <c r="W4028">
        <v>0</v>
      </c>
      <c r="X4028">
        <v>0</v>
      </c>
      <c r="Y4028">
        <v>0</v>
      </c>
      <c r="AB4028" s="180">
        <v>44285</v>
      </c>
      <c r="AC4028">
        <v>1</v>
      </c>
      <c r="AD4028" t="s">
        <v>1922</v>
      </c>
      <c r="AE4028">
        <v>1</v>
      </c>
      <c r="AF4028">
        <v>30</v>
      </c>
      <c r="AG4028">
        <v>0</v>
      </c>
      <c r="AN4028">
        <v>1</v>
      </c>
      <c r="AO4028">
        <v>1</v>
      </c>
      <c r="AR4028" s="178">
        <v>295</v>
      </c>
      <c r="AS4028" t="s">
        <v>1921</v>
      </c>
      <c r="AT4028">
        <v>0</v>
      </c>
      <c r="AU4028">
        <v>0</v>
      </c>
      <c r="AV4028">
        <v>890480123</v>
      </c>
      <c r="AW4028" t="s">
        <v>1920</v>
      </c>
      <c r="AX4028">
        <v>5</v>
      </c>
      <c r="BC4028">
        <v>2</v>
      </c>
      <c r="BD4028">
        <v>7</v>
      </c>
      <c r="BE4028">
        <v>2</v>
      </c>
    </row>
    <row r="4029" spans="1:57" x14ac:dyDescent="0.25">
      <c r="A4029" s="179">
        <f t="shared" si="62"/>
        <v>6173</v>
      </c>
      <c r="B4029" t="s">
        <v>1923</v>
      </c>
      <c r="C4029">
        <v>73126134</v>
      </c>
      <c r="D4029">
        <v>144105</v>
      </c>
      <c r="E4029">
        <v>4</v>
      </c>
      <c r="F4029">
        <v>550005771</v>
      </c>
      <c r="G4029" s="180">
        <v>42214</v>
      </c>
      <c r="H4029" s="180">
        <v>45321</v>
      </c>
      <c r="I4029">
        <v>0</v>
      </c>
      <c r="J4029">
        <v>1</v>
      </c>
      <c r="K4029">
        <v>2</v>
      </c>
      <c r="L4029">
        <v>30</v>
      </c>
      <c r="M4029">
        <v>2</v>
      </c>
      <c r="N4029" s="170">
        <v>21474970</v>
      </c>
      <c r="O4029" s="170">
        <v>23720000</v>
      </c>
      <c r="P4029" s="178">
        <v>9621</v>
      </c>
      <c r="Q4029" s="178">
        <v>365</v>
      </c>
      <c r="R4029" s="178">
        <v>9232</v>
      </c>
      <c r="S4029">
        <v>0</v>
      </c>
      <c r="T4029">
        <v>0</v>
      </c>
      <c r="U4029">
        <v>0</v>
      </c>
      <c r="W4029">
        <v>0</v>
      </c>
      <c r="X4029">
        <v>0</v>
      </c>
      <c r="Y4029">
        <v>0</v>
      </c>
      <c r="AB4029" s="180">
        <v>44285</v>
      </c>
      <c r="AC4029">
        <v>1</v>
      </c>
      <c r="AD4029" t="s">
        <v>1922</v>
      </c>
      <c r="AE4029">
        <v>1</v>
      </c>
      <c r="AF4029">
        <v>30</v>
      </c>
      <c r="AG4029">
        <v>0</v>
      </c>
      <c r="AN4029">
        <v>1</v>
      </c>
      <c r="AO4029">
        <v>1</v>
      </c>
      <c r="AR4029" s="178">
        <v>3059</v>
      </c>
      <c r="AS4029" t="s">
        <v>1921</v>
      </c>
      <c r="AT4029">
        <v>0</v>
      </c>
      <c r="AU4029">
        <v>0</v>
      </c>
      <c r="AV4029">
        <v>890480123</v>
      </c>
      <c r="AW4029" t="s">
        <v>1920</v>
      </c>
      <c r="AX4029">
        <v>5</v>
      </c>
      <c r="BC4029">
        <v>2</v>
      </c>
      <c r="BD4029">
        <v>7</v>
      </c>
      <c r="BE4029">
        <v>2</v>
      </c>
    </row>
    <row r="4030" spans="1:57" x14ac:dyDescent="0.25">
      <c r="A4030" s="179">
        <f t="shared" si="62"/>
        <v>6337</v>
      </c>
      <c r="B4030" t="s">
        <v>1923</v>
      </c>
      <c r="C4030">
        <v>73126134</v>
      </c>
      <c r="D4030">
        <v>144105</v>
      </c>
      <c r="E4030">
        <v>4</v>
      </c>
      <c r="F4030">
        <v>550006371</v>
      </c>
      <c r="G4030" s="180">
        <v>42249</v>
      </c>
      <c r="H4030" s="180">
        <v>45321</v>
      </c>
      <c r="I4030">
        <v>0</v>
      </c>
      <c r="J4030">
        <v>1</v>
      </c>
      <c r="K4030">
        <v>2</v>
      </c>
      <c r="L4030">
        <v>30</v>
      </c>
      <c r="M4030">
        <v>2</v>
      </c>
      <c r="N4030" s="170">
        <v>21474970</v>
      </c>
      <c r="O4030" s="170">
        <v>23720000</v>
      </c>
      <c r="P4030" s="178">
        <v>9878</v>
      </c>
      <c r="Q4030" s="178">
        <v>375</v>
      </c>
      <c r="R4030" s="178">
        <v>9478</v>
      </c>
      <c r="S4030">
        <v>0</v>
      </c>
      <c r="T4030">
        <v>0</v>
      </c>
      <c r="U4030">
        <v>0</v>
      </c>
      <c r="W4030">
        <v>0</v>
      </c>
      <c r="X4030">
        <v>0</v>
      </c>
      <c r="Y4030">
        <v>0</v>
      </c>
      <c r="AB4030" s="180">
        <v>44285</v>
      </c>
      <c r="AC4030">
        <v>1</v>
      </c>
      <c r="AD4030" t="s">
        <v>1922</v>
      </c>
      <c r="AE4030">
        <v>1</v>
      </c>
      <c r="AF4030">
        <v>30</v>
      </c>
      <c r="AG4030">
        <v>0</v>
      </c>
      <c r="AN4030">
        <v>1</v>
      </c>
      <c r="AO4030">
        <v>1</v>
      </c>
      <c r="AR4030" s="178">
        <v>3141</v>
      </c>
      <c r="AS4030" t="s">
        <v>1921</v>
      </c>
      <c r="AT4030">
        <v>0</v>
      </c>
      <c r="AU4030">
        <v>0</v>
      </c>
      <c r="AV4030">
        <v>890480123</v>
      </c>
      <c r="AW4030" t="s">
        <v>1920</v>
      </c>
      <c r="AX4030">
        <v>5</v>
      </c>
      <c r="BC4030">
        <v>2</v>
      </c>
      <c r="BD4030">
        <v>7</v>
      </c>
      <c r="BE4030">
        <v>2</v>
      </c>
    </row>
    <row r="4031" spans="1:57" x14ac:dyDescent="0.25">
      <c r="A4031" s="179">
        <f t="shared" si="62"/>
        <v>1431</v>
      </c>
      <c r="B4031" t="s">
        <v>1923</v>
      </c>
      <c r="C4031">
        <v>73126134</v>
      </c>
      <c r="D4031">
        <v>144105</v>
      </c>
      <c r="E4031">
        <v>4</v>
      </c>
      <c r="F4031">
        <v>550006372</v>
      </c>
      <c r="G4031" s="180">
        <v>42249</v>
      </c>
      <c r="H4031" s="180">
        <v>45107</v>
      </c>
      <c r="I4031">
        <v>0</v>
      </c>
      <c r="J4031">
        <v>1</v>
      </c>
      <c r="K4031">
        <v>9</v>
      </c>
      <c r="L4031">
        <v>30</v>
      </c>
      <c r="M4031">
        <v>2</v>
      </c>
      <c r="N4031" s="170">
        <v>21474970</v>
      </c>
      <c r="O4031" s="170">
        <v>23720000</v>
      </c>
      <c r="P4031" s="178">
        <v>2682</v>
      </c>
      <c r="Q4031" s="178">
        <v>102</v>
      </c>
      <c r="R4031" s="178">
        <v>2140</v>
      </c>
      <c r="S4031">
        <v>0</v>
      </c>
      <c r="T4031">
        <v>0</v>
      </c>
      <c r="U4031">
        <v>0</v>
      </c>
      <c r="W4031">
        <v>0</v>
      </c>
      <c r="X4031">
        <v>0</v>
      </c>
      <c r="Y4031">
        <v>0</v>
      </c>
      <c r="AB4031" s="180">
        <v>44285</v>
      </c>
      <c r="AC4031">
        <v>1</v>
      </c>
      <c r="AD4031" t="s">
        <v>1922</v>
      </c>
      <c r="AE4031">
        <v>1</v>
      </c>
      <c r="AF4031">
        <v>30</v>
      </c>
      <c r="AG4031">
        <v>0</v>
      </c>
      <c r="AN4031">
        <v>1</v>
      </c>
      <c r="AO4031">
        <v>1</v>
      </c>
      <c r="AR4031" s="178">
        <v>709</v>
      </c>
      <c r="AS4031" t="s">
        <v>1921</v>
      </c>
      <c r="AT4031">
        <v>0</v>
      </c>
      <c r="AU4031">
        <v>0</v>
      </c>
      <c r="AV4031">
        <v>890480123</v>
      </c>
      <c r="AW4031" t="s">
        <v>1920</v>
      </c>
      <c r="AX4031">
        <v>5</v>
      </c>
      <c r="BC4031">
        <v>2</v>
      </c>
      <c r="BD4031">
        <v>7</v>
      </c>
      <c r="BE4031">
        <v>2</v>
      </c>
    </row>
    <row r="4032" spans="1:57" x14ac:dyDescent="0.25">
      <c r="A4032" s="179">
        <f t="shared" si="62"/>
        <v>7217</v>
      </c>
      <c r="B4032" t="s">
        <v>1923</v>
      </c>
      <c r="C4032">
        <v>73126134</v>
      </c>
      <c r="D4032">
        <v>144105</v>
      </c>
      <c r="E4032">
        <v>4</v>
      </c>
      <c r="F4032">
        <v>550006957</v>
      </c>
      <c r="G4032" s="180">
        <v>42284</v>
      </c>
      <c r="H4032" s="180">
        <v>45321</v>
      </c>
      <c r="I4032">
        <v>0</v>
      </c>
      <c r="J4032">
        <v>1</v>
      </c>
      <c r="K4032">
        <v>2</v>
      </c>
      <c r="L4032">
        <v>30</v>
      </c>
      <c r="M4032">
        <v>2</v>
      </c>
      <c r="N4032" s="170">
        <v>21474970</v>
      </c>
      <c r="O4032" s="170">
        <v>23720000</v>
      </c>
      <c r="P4032" s="178">
        <v>11249</v>
      </c>
      <c r="Q4032" s="178">
        <v>427</v>
      </c>
      <c r="R4032" s="178">
        <v>10793</v>
      </c>
      <c r="S4032">
        <v>0</v>
      </c>
      <c r="T4032">
        <v>0</v>
      </c>
      <c r="U4032">
        <v>0</v>
      </c>
      <c r="W4032">
        <v>0</v>
      </c>
      <c r="X4032">
        <v>0</v>
      </c>
      <c r="Y4032">
        <v>0</v>
      </c>
      <c r="AB4032" s="180">
        <v>44285</v>
      </c>
      <c r="AC4032">
        <v>1</v>
      </c>
      <c r="AD4032" t="s">
        <v>1922</v>
      </c>
      <c r="AE4032">
        <v>1</v>
      </c>
      <c r="AF4032">
        <v>30</v>
      </c>
      <c r="AG4032">
        <v>0</v>
      </c>
      <c r="AN4032">
        <v>1</v>
      </c>
      <c r="AO4032">
        <v>1</v>
      </c>
      <c r="AR4032" s="178">
        <v>3576</v>
      </c>
      <c r="AS4032" t="s">
        <v>1921</v>
      </c>
      <c r="AT4032">
        <v>0</v>
      </c>
      <c r="AU4032">
        <v>0</v>
      </c>
      <c r="AV4032">
        <v>890480123</v>
      </c>
      <c r="AW4032" t="s">
        <v>1920</v>
      </c>
      <c r="AX4032">
        <v>5</v>
      </c>
      <c r="BC4032">
        <v>2</v>
      </c>
      <c r="BD4032">
        <v>7</v>
      </c>
      <c r="BE4032">
        <v>2</v>
      </c>
    </row>
    <row r="4033" spans="1:57" x14ac:dyDescent="0.25">
      <c r="A4033" s="179">
        <f t="shared" si="62"/>
        <v>11967</v>
      </c>
      <c r="B4033" t="s">
        <v>1923</v>
      </c>
      <c r="C4033">
        <v>73126134</v>
      </c>
      <c r="D4033">
        <v>144105</v>
      </c>
      <c r="E4033">
        <v>4</v>
      </c>
      <c r="F4033">
        <v>550007199</v>
      </c>
      <c r="G4033" s="180">
        <v>42306</v>
      </c>
      <c r="H4033" s="180">
        <v>45321</v>
      </c>
      <c r="I4033">
        <v>0</v>
      </c>
      <c r="J4033">
        <v>1</v>
      </c>
      <c r="K4033">
        <v>2</v>
      </c>
      <c r="L4033">
        <v>30</v>
      </c>
      <c r="M4033">
        <v>2</v>
      </c>
      <c r="N4033" s="170">
        <v>21474970</v>
      </c>
      <c r="O4033" s="170">
        <v>23720000</v>
      </c>
      <c r="P4033" s="178">
        <v>18651</v>
      </c>
      <c r="Q4033" s="178">
        <v>707</v>
      </c>
      <c r="R4033" s="178">
        <v>17898</v>
      </c>
      <c r="S4033">
        <v>0</v>
      </c>
      <c r="T4033">
        <v>0</v>
      </c>
      <c r="U4033">
        <v>0</v>
      </c>
      <c r="W4033">
        <v>0</v>
      </c>
      <c r="X4033">
        <v>0</v>
      </c>
      <c r="Y4033">
        <v>0</v>
      </c>
      <c r="AB4033" s="180">
        <v>44285</v>
      </c>
      <c r="AC4033">
        <v>1</v>
      </c>
      <c r="AD4033" t="s">
        <v>1922</v>
      </c>
      <c r="AE4033">
        <v>1</v>
      </c>
      <c r="AF4033">
        <v>30</v>
      </c>
      <c r="AG4033">
        <v>0</v>
      </c>
      <c r="AN4033">
        <v>1</v>
      </c>
      <c r="AO4033">
        <v>1</v>
      </c>
      <c r="AR4033" s="178">
        <v>5931</v>
      </c>
      <c r="AS4033" t="s">
        <v>1921</v>
      </c>
      <c r="AT4033">
        <v>0</v>
      </c>
      <c r="AU4033">
        <v>0</v>
      </c>
      <c r="AV4033">
        <v>890480123</v>
      </c>
      <c r="AW4033" t="s">
        <v>1920</v>
      </c>
      <c r="AX4033">
        <v>5</v>
      </c>
      <c r="BC4033">
        <v>2</v>
      </c>
      <c r="BD4033">
        <v>7</v>
      </c>
      <c r="BE4033">
        <v>2</v>
      </c>
    </row>
    <row r="4034" spans="1:57" x14ac:dyDescent="0.25">
      <c r="A4034" s="179">
        <f t="shared" ref="A4034:A4097" si="63">IF(+R4034&gt;AR4034,R4034-AR4034,0)</f>
        <v>10822</v>
      </c>
      <c r="B4034" t="s">
        <v>1923</v>
      </c>
      <c r="C4034">
        <v>73126134</v>
      </c>
      <c r="D4034">
        <v>144105</v>
      </c>
      <c r="E4034">
        <v>4</v>
      </c>
      <c r="F4034">
        <v>550007811</v>
      </c>
      <c r="G4034" s="180">
        <v>42340</v>
      </c>
      <c r="H4034" s="180">
        <v>45321</v>
      </c>
      <c r="I4034">
        <v>0</v>
      </c>
      <c r="J4034">
        <v>1</v>
      </c>
      <c r="K4034">
        <v>2</v>
      </c>
      <c r="L4034">
        <v>30</v>
      </c>
      <c r="M4034">
        <v>2</v>
      </c>
      <c r="N4034" s="170">
        <v>21474970</v>
      </c>
      <c r="O4034" s="170">
        <v>23720000</v>
      </c>
      <c r="P4034" s="178">
        <v>16868</v>
      </c>
      <c r="Q4034" s="178">
        <v>640</v>
      </c>
      <c r="R4034" s="178">
        <v>16186</v>
      </c>
      <c r="S4034">
        <v>0</v>
      </c>
      <c r="T4034">
        <v>0</v>
      </c>
      <c r="U4034">
        <v>0</v>
      </c>
      <c r="W4034">
        <v>0</v>
      </c>
      <c r="X4034">
        <v>0</v>
      </c>
      <c r="Y4034">
        <v>0</v>
      </c>
      <c r="AB4034" s="180">
        <v>44285</v>
      </c>
      <c r="AC4034">
        <v>1</v>
      </c>
      <c r="AD4034" t="s">
        <v>1922</v>
      </c>
      <c r="AE4034">
        <v>1</v>
      </c>
      <c r="AF4034">
        <v>30</v>
      </c>
      <c r="AG4034">
        <v>0</v>
      </c>
      <c r="AN4034">
        <v>1</v>
      </c>
      <c r="AO4034">
        <v>1</v>
      </c>
      <c r="AR4034" s="178">
        <v>5364</v>
      </c>
      <c r="AS4034" t="s">
        <v>1921</v>
      </c>
      <c r="AT4034">
        <v>0</v>
      </c>
      <c r="AU4034">
        <v>0</v>
      </c>
      <c r="AV4034">
        <v>890480123</v>
      </c>
      <c r="AW4034" t="s">
        <v>1920</v>
      </c>
      <c r="AX4034">
        <v>5</v>
      </c>
      <c r="BC4034">
        <v>2</v>
      </c>
      <c r="BD4034">
        <v>7</v>
      </c>
      <c r="BE4034">
        <v>2</v>
      </c>
    </row>
    <row r="4035" spans="1:57" x14ac:dyDescent="0.25">
      <c r="A4035" s="179">
        <f t="shared" si="63"/>
        <v>3715</v>
      </c>
      <c r="B4035" t="s">
        <v>1923</v>
      </c>
      <c r="C4035">
        <v>73126134</v>
      </c>
      <c r="D4035">
        <v>144105</v>
      </c>
      <c r="E4035">
        <v>4</v>
      </c>
      <c r="F4035">
        <v>550008096</v>
      </c>
      <c r="G4035" s="180">
        <v>42365</v>
      </c>
      <c r="H4035" s="180">
        <v>45321</v>
      </c>
      <c r="I4035">
        <v>0</v>
      </c>
      <c r="J4035">
        <v>1</v>
      </c>
      <c r="K4035">
        <v>2</v>
      </c>
      <c r="L4035">
        <v>30</v>
      </c>
      <c r="M4035">
        <v>2</v>
      </c>
      <c r="N4035" s="170">
        <v>22490513</v>
      </c>
      <c r="O4035" s="170">
        <v>24960000</v>
      </c>
      <c r="P4035" s="178">
        <v>5788</v>
      </c>
      <c r="Q4035" s="178">
        <v>223</v>
      </c>
      <c r="R4035" s="178">
        <v>5556</v>
      </c>
      <c r="S4035">
        <v>0</v>
      </c>
      <c r="T4035">
        <v>0</v>
      </c>
      <c r="U4035">
        <v>0</v>
      </c>
      <c r="W4035">
        <v>0</v>
      </c>
      <c r="X4035">
        <v>0</v>
      </c>
      <c r="Y4035">
        <v>0</v>
      </c>
      <c r="AB4035" s="180">
        <v>44285</v>
      </c>
      <c r="AC4035">
        <v>1</v>
      </c>
      <c r="AD4035" t="s">
        <v>1922</v>
      </c>
      <c r="AE4035">
        <v>1</v>
      </c>
      <c r="AF4035">
        <v>30</v>
      </c>
      <c r="AG4035">
        <v>0</v>
      </c>
      <c r="AN4035">
        <v>1</v>
      </c>
      <c r="AO4035">
        <v>1</v>
      </c>
      <c r="AR4035" s="178">
        <v>1841</v>
      </c>
      <c r="AS4035" t="s">
        <v>1921</v>
      </c>
      <c r="AT4035">
        <v>0</v>
      </c>
      <c r="AU4035">
        <v>0</v>
      </c>
      <c r="AV4035">
        <v>890480123</v>
      </c>
      <c r="AW4035" t="s">
        <v>1920</v>
      </c>
      <c r="AX4035">
        <v>5</v>
      </c>
      <c r="BC4035">
        <v>2</v>
      </c>
      <c r="BD4035">
        <v>7</v>
      </c>
      <c r="BE4035">
        <v>2</v>
      </c>
    </row>
    <row r="4036" spans="1:57" x14ac:dyDescent="0.25">
      <c r="A4036" s="179">
        <f t="shared" si="63"/>
        <v>481</v>
      </c>
      <c r="B4036" t="s">
        <v>1923</v>
      </c>
      <c r="C4036">
        <v>73126134</v>
      </c>
      <c r="D4036">
        <v>144105</v>
      </c>
      <c r="E4036">
        <v>4</v>
      </c>
      <c r="F4036">
        <v>550008101</v>
      </c>
      <c r="G4036" s="180">
        <v>42365</v>
      </c>
      <c r="H4036" s="180">
        <v>45076</v>
      </c>
      <c r="I4036">
        <v>0</v>
      </c>
      <c r="J4036">
        <v>1</v>
      </c>
      <c r="K4036">
        <v>9</v>
      </c>
      <c r="L4036">
        <v>30</v>
      </c>
      <c r="M4036">
        <v>2</v>
      </c>
      <c r="N4036" s="170">
        <v>22490513</v>
      </c>
      <c r="O4036" s="170">
        <v>24960000</v>
      </c>
      <c r="P4036" s="178">
        <v>896</v>
      </c>
      <c r="Q4036" s="178">
        <v>35</v>
      </c>
      <c r="R4036" s="178">
        <v>719</v>
      </c>
      <c r="S4036">
        <v>0</v>
      </c>
      <c r="T4036">
        <v>0</v>
      </c>
      <c r="U4036">
        <v>0</v>
      </c>
      <c r="W4036">
        <v>0</v>
      </c>
      <c r="X4036">
        <v>0</v>
      </c>
      <c r="Y4036">
        <v>0</v>
      </c>
      <c r="AB4036" s="180">
        <v>44285</v>
      </c>
      <c r="AC4036">
        <v>1</v>
      </c>
      <c r="AD4036" t="s">
        <v>1922</v>
      </c>
      <c r="AE4036">
        <v>1</v>
      </c>
      <c r="AF4036">
        <v>30</v>
      </c>
      <c r="AG4036">
        <v>0</v>
      </c>
      <c r="AN4036">
        <v>1</v>
      </c>
      <c r="AO4036">
        <v>1</v>
      </c>
      <c r="AR4036" s="178">
        <v>238</v>
      </c>
      <c r="AS4036" t="s">
        <v>1921</v>
      </c>
      <c r="AT4036">
        <v>0</v>
      </c>
      <c r="AU4036">
        <v>0</v>
      </c>
      <c r="AV4036">
        <v>890480123</v>
      </c>
      <c r="AW4036" t="s">
        <v>1920</v>
      </c>
      <c r="AX4036">
        <v>5</v>
      </c>
      <c r="BC4036">
        <v>2</v>
      </c>
      <c r="BD4036">
        <v>7</v>
      </c>
      <c r="BE4036">
        <v>2</v>
      </c>
    </row>
    <row r="4037" spans="1:57" x14ac:dyDescent="0.25">
      <c r="A4037" s="179">
        <f t="shared" si="63"/>
        <v>9812</v>
      </c>
      <c r="B4037" t="s">
        <v>1923</v>
      </c>
      <c r="C4037">
        <v>73126134</v>
      </c>
      <c r="D4037">
        <v>144105</v>
      </c>
      <c r="E4037">
        <v>4</v>
      </c>
      <c r="F4037">
        <v>550008109</v>
      </c>
      <c r="G4037" s="180">
        <v>42366</v>
      </c>
      <c r="H4037" s="180">
        <v>45321</v>
      </c>
      <c r="I4037">
        <v>0</v>
      </c>
      <c r="J4037">
        <v>1</v>
      </c>
      <c r="K4037">
        <v>2</v>
      </c>
      <c r="L4037">
        <v>30</v>
      </c>
      <c r="M4037">
        <v>2</v>
      </c>
      <c r="N4037" s="170">
        <v>22490513</v>
      </c>
      <c r="O4037" s="170">
        <v>24960000</v>
      </c>
      <c r="P4037" s="178">
        <v>15284</v>
      </c>
      <c r="Q4037" s="178">
        <v>588</v>
      </c>
      <c r="R4037" s="178">
        <v>14675</v>
      </c>
      <c r="S4037">
        <v>0</v>
      </c>
      <c r="T4037">
        <v>0</v>
      </c>
      <c r="U4037">
        <v>0</v>
      </c>
      <c r="W4037">
        <v>0</v>
      </c>
      <c r="X4037">
        <v>0</v>
      </c>
      <c r="Y4037">
        <v>0</v>
      </c>
      <c r="AB4037" s="180">
        <v>44285</v>
      </c>
      <c r="AC4037">
        <v>1</v>
      </c>
      <c r="AD4037" t="s">
        <v>1922</v>
      </c>
      <c r="AE4037">
        <v>1</v>
      </c>
      <c r="AF4037">
        <v>30</v>
      </c>
      <c r="AG4037">
        <v>0</v>
      </c>
      <c r="AN4037">
        <v>1</v>
      </c>
      <c r="AO4037">
        <v>1</v>
      </c>
      <c r="AR4037" s="178">
        <v>4863</v>
      </c>
      <c r="AS4037" t="s">
        <v>1921</v>
      </c>
      <c r="AT4037">
        <v>0</v>
      </c>
      <c r="AU4037">
        <v>0</v>
      </c>
      <c r="AV4037">
        <v>890480123</v>
      </c>
      <c r="AW4037" t="s">
        <v>1920</v>
      </c>
      <c r="AX4037">
        <v>5</v>
      </c>
      <c r="BC4037">
        <v>2</v>
      </c>
      <c r="BD4037">
        <v>7</v>
      </c>
      <c r="BE4037">
        <v>2</v>
      </c>
    </row>
    <row r="4038" spans="1:57" x14ac:dyDescent="0.25">
      <c r="A4038" s="179">
        <f t="shared" si="63"/>
        <v>12388</v>
      </c>
      <c r="B4038" t="s">
        <v>1923</v>
      </c>
      <c r="C4038">
        <v>73126134</v>
      </c>
      <c r="D4038">
        <v>144105</v>
      </c>
      <c r="E4038">
        <v>4</v>
      </c>
      <c r="F4038">
        <v>550008567</v>
      </c>
      <c r="G4038" s="180">
        <v>42401</v>
      </c>
      <c r="H4038" s="180">
        <v>45321</v>
      </c>
      <c r="I4038">
        <v>0</v>
      </c>
      <c r="J4038">
        <v>1</v>
      </c>
      <c r="K4038">
        <v>2</v>
      </c>
      <c r="L4038">
        <v>30</v>
      </c>
      <c r="M4038">
        <v>2</v>
      </c>
      <c r="N4038" s="170">
        <v>22490513</v>
      </c>
      <c r="O4038" s="170">
        <v>24960000</v>
      </c>
      <c r="P4038" s="178">
        <v>19295</v>
      </c>
      <c r="Q4038" s="178">
        <v>742</v>
      </c>
      <c r="R4038" s="178">
        <v>18528</v>
      </c>
      <c r="S4038">
        <v>0</v>
      </c>
      <c r="T4038">
        <v>0</v>
      </c>
      <c r="U4038">
        <v>0</v>
      </c>
      <c r="W4038">
        <v>0</v>
      </c>
      <c r="X4038">
        <v>0</v>
      </c>
      <c r="Y4038">
        <v>0</v>
      </c>
      <c r="AB4038" s="180">
        <v>44285</v>
      </c>
      <c r="AC4038">
        <v>1</v>
      </c>
      <c r="AD4038" t="s">
        <v>1922</v>
      </c>
      <c r="AE4038">
        <v>1</v>
      </c>
      <c r="AF4038">
        <v>30</v>
      </c>
      <c r="AG4038">
        <v>0</v>
      </c>
      <c r="AN4038">
        <v>1</v>
      </c>
      <c r="AO4038">
        <v>1</v>
      </c>
      <c r="AR4038" s="178">
        <v>6140</v>
      </c>
      <c r="AS4038" t="s">
        <v>1921</v>
      </c>
      <c r="AT4038">
        <v>0</v>
      </c>
      <c r="AU4038">
        <v>0</v>
      </c>
      <c r="AV4038">
        <v>890480123</v>
      </c>
      <c r="AW4038" t="s">
        <v>1920</v>
      </c>
      <c r="AX4038">
        <v>5</v>
      </c>
      <c r="BC4038">
        <v>2</v>
      </c>
      <c r="BD4038">
        <v>7</v>
      </c>
      <c r="BE4038">
        <v>2</v>
      </c>
    </row>
    <row r="4039" spans="1:57" x14ac:dyDescent="0.25">
      <c r="A4039" s="179">
        <f t="shared" si="63"/>
        <v>19845</v>
      </c>
      <c r="B4039" t="s">
        <v>1923</v>
      </c>
      <c r="C4039">
        <v>73126134</v>
      </c>
      <c r="D4039">
        <v>144105</v>
      </c>
      <c r="E4039">
        <v>4</v>
      </c>
      <c r="F4039">
        <v>550008878</v>
      </c>
      <c r="G4039" s="180">
        <v>42432</v>
      </c>
      <c r="H4039" s="180">
        <v>45321</v>
      </c>
      <c r="I4039">
        <v>0</v>
      </c>
      <c r="J4039">
        <v>1</v>
      </c>
      <c r="K4039">
        <v>2</v>
      </c>
      <c r="L4039">
        <v>30</v>
      </c>
      <c r="M4039">
        <v>2</v>
      </c>
      <c r="N4039" s="170">
        <v>22490513</v>
      </c>
      <c r="O4039" s="170">
        <v>24960000</v>
      </c>
      <c r="P4039" s="178">
        <v>30909</v>
      </c>
      <c r="Q4039" s="178">
        <v>1188</v>
      </c>
      <c r="R4039" s="178">
        <v>29680</v>
      </c>
      <c r="S4039">
        <v>0</v>
      </c>
      <c r="T4039">
        <v>0</v>
      </c>
      <c r="U4039">
        <v>0</v>
      </c>
      <c r="W4039">
        <v>0</v>
      </c>
      <c r="X4039">
        <v>0</v>
      </c>
      <c r="Y4039">
        <v>0</v>
      </c>
      <c r="AB4039" s="180">
        <v>44285</v>
      </c>
      <c r="AC4039">
        <v>1</v>
      </c>
      <c r="AD4039" t="s">
        <v>1922</v>
      </c>
      <c r="AE4039">
        <v>1</v>
      </c>
      <c r="AF4039">
        <v>30</v>
      </c>
      <c r="AG4039">
        <v>0</v>
      </c>
      <c r="AN4039">
        <v>1</v>
      </c>
      <c r="AO4039">
        <v>1</v>
      </c>
      <c r="AR4039" s="178">
        <v>9835</v>
      </c>
      <c r="AS4039" t="s">
        <v>1921</v>
      </c>
      <c r="AT4039">
        <v>0</v>
      </c>
      <c r="AU4039">
        <v>0</v>
      </c>
      <c r="AV4039">
        <v>890480123</v>
      </c>
      <c r="AW4039" t="s">
        <v>1920</v>
      </c>
      <c r="AX4039">
        <v>5</v>
      </c>
      <c r="BC4039">
        <v>2</v>
      </c>
      <c r="BD4039">
        <v>7</v>
      </c>
      <c r="BE4039">
        <v>2</v>
      </c>
    </row>
    <row r="4040" spans="1:57" x14ac:dyDescent="0.25">
      <c r="A4040" s="179">
        <f t="shared" si="63"/>
        <v>17928</v>
      </c>
      <c r="B4040" t="s">
        <v>1923</v>
      </c>
      <c r="C4040">
        <v>73126134</v>
      </c>
      <c r="D4040">
        <v>144105</v>
      </c>
      <c r="E4040">
        <v>4</v>
      </c>
      <c r="F4040">
        <v>550009203</v>
      </c>
      <c r="G4040" s="180">
        <v>42462</v>
      </c>
      <c r="H4040" s="180">
        <v>45321</v>
      </c>
      <c r="I4040">
        <v>0</v>
      </c>
      <c r="J4040">
        <v>1</v>
      </c>
      <c r="K4040">
        <v>2</v>
      </c>
      <c r="L4040">
        <v>30</v>
      </c>
      <c r="M4040">
        <v>2</v>
      </c>
      <c r="N4040" s="170">
        <v>22490513</v>
      </c>
      <c r="O4040" s="170">
        <v>24960000</v>
      </c>
      <c r="P4040" s="178">
        <v>27926</v>
      </c>
      <c r="Q4040" s="178">
        <v>1074</v>
      </c>
      <c r="R4040" s="178">
        <v>26814</v>
      </c>
      <c r="S4040">
        <v>0</v>
      </c>
      <c r="T4040">
        <v>0</v>
      </c>
      <c r="U4040">
        <v>0</v>
      </c>
      <c r="W4040">
        <v>0</v>
      </c>
      <c r="X4040">
        <v>0</v>
      </c>
      <c r="Y4040">
        <v>0</v>
      </c>
      <c r="AB4040" s="180">
        <v>44285</v>
      </c>
      <c r="AC4040">
        <v>1</v>
      </c>
      <c r="AD4040" t="s">
        <v>1922</v>
      </c>
      <c r="AE4040">
        <v>1</v>
      </c>
      <c r="AF4040">
        <v>30</v>
      </c>
      <c r="AG4040">
        <v>0</v>
      </c>
      <c r="AN4040">
        <v>1</v>
      </c>
      <c r="AO4040">
        <v>1</v>
      </c>
      <c r="AR4040" s="178">
        <v>8886</v>
      </c>
      <c r="AS4040" t="s">
        <v>1921</v>
      </c>
      <c r="AT4040">
        <v>0</v>
      </c>
      <c r="AU4040">
        <v>0</v>
      </c>
      <c r="AV4040">
        <v>890480123</v>
      </c>
      <c r="AW4040" t="s">
        <v>1920</v>
      </c>
      <c r="AX4040">
        <v>5</v>
      </c>
      <c r="BC4040">
        <v>2</v>
      </c>
      <c r="BD4040">
        <v>7</v>
      </c>
      <c r="BE4040">
        <v>2</v>
      </c>
    </row>
    <row r="4041" spans="1:57" x14ac:dyDescent="0.25">
      <c r="A4041" s="179">
        <f t="shared" si="63"/>
        <v>22382</v>
      </c>
      <c r="B4041" t="s">
        <v>1923</v>
      </c>
      <c r="C4041">
        <v>73126134</v>
      </c>
      <c r="D4041">
        <v>144105</v>
      </c>
      <c r="E4041">
        <v>4</v>
      </c>
      <c r="F4041">
        <v>550009468</v>
      </c>
      <c r="G4041" s="180">
        <v>42491</v>
      </c>
      <c r="H4041" s="180">
        <v>45321</v>
      </c>
      <c r="I4041">
        <v>0</v>
      </c>
      <c r="J4041">
        <v>1</v>
      </c>
      <c r="K4041">
        <v>2</v>
      </c>
      <c r="L4041">
        <v>30</v>
      </c>
      <c r="M4041">
        <v>2</v>
      </c>
      <c r="N4041" s="170">
        <v>22490513</v>
      </c>
      <c r="O4041" s="170">
        <v>24960000</v>
      </c>
      <c r="P4041" s="178">
        <v>34862</v>
      </c>
      <c r="Q4041" s="178">
        <v>1340</v>
      </c>
      <c r="R4041" s="178">
        <v>33476</v>
      </c>
      <c r="S4041">
        <v>0</v>
      </c>
      <c r="T4041">
        <v>0</v>
      </c>
      <c r="U4041">
        <v>0</v>
      </c>
      <c r="W4041">
        <v>0</v>
      </c>
      <c r="X4041">
        <v>0</v>
      </c>
      <c r="Y4041">
        <v>0</v>
      </c>
      <c r="AB4041" s="180">
        <v>44285</v>
      </c>
      <c r="AC4041">
        <v>1</v>
      </c>
      <c r="AD4041" t="s">
        <v>1922</v>
      </c>
      <c r="AE4041">
        <v>1</v>
      </c>
      <c r="AF4041">
        <v>30</v>
      </c>
      <c r="AG4041">
        <v>0</v>
      </c>
      <c r="AN4041">
        <v>1</v>
      </c>
      <c r="AO4041">
        <v>1</v>
      </c>
      <c r="AR4041" s="178">
        <v>11094</v>
      </c>
      <c r="AS4041" t="s">
        <v>1921</v>
      </c>
      <c r="AT4041">
        <v>0</v>
      </c>
      <c r="AU4041">
        <v>0</v>
      </c>
      <c r="AV4041">
        <v>890480123</v>
      </c>
      <c r="AW4041" t="s">
        <v>1920</v>
      </c>
      <c r="AX4041">
        <v>5</v>
      </c>
      <c r="BC4041">
        <v>2</v>
      </c>
      <c r="BD4041">
        <v>7</v>
      </c>
      <c r="BE4041">
        <v>2</v>
      </c>
    </row>
    <row r="4042" spans="1:57" x14ac:dyDescent="0.25">
      <c r="A4042" s="179">
        <f t="shared" si="63"/>
        <v>24364</v>
      </c>
      <c r="B4042" t="s">
        <v>1923</v>
      </c>
      <c r="C4042">
        <v>73126134</v>
      </c>
      <c r="D4042">
        <v>144105</v>
      </c>
      <c r="E4042">
        <v>4</v>
      </c>
      <c r="F4042">
        <v>550009874</v>
      </c>
      <c r="G4042" s="180">
        <v>42522</v>
      </c>
      <c r="H4042" s="180">
        <v>45321</v>
      </c>
      <c r="I4042">
        <v>0</v>
      </c>
      <c r="J4042">
        <v>1</v>
      </c>
      <c r="K4042">
        <v>2</v>
      </c>
      <c r="L4042">
        <v>30</v>
      </c>
      <c r="M4042">
        <v>2</v>
      </c>
      <c r="N4042" s="170">
        <v>22490513</v>
      </c>
      <c r="O4042" s="170">
        <v>24960000</v>
      </c>
      <c r="P4042" s="178">
        <v>37949</v>
      </c>
      <c r="Q4042" s="178">
        <v>1459</v>
      </c>
      <c r="R4042" s="178">
        <v>36439</v>
      </c>
      <c r="S4042">
        <v>0</v>
      </c>
      <c r="T4042">
        <v>0</v>
      </c>
      <c r="U4042">
        <v>0</v>
      </c>
      <c r="W4042">
        <v>0</v>
      </c>
      <c r="X4042">
        <v>0</v>
      </c>
      <c r="Y4042">
        <v>0</v>
      </c>
      <c r="AB4042" s="180">
        <v>44285</v>
      </c>
      <c r="AC4042">
        <v>1</v>
      </c>
      <c r="AD4042" t="s">
        <v>1922</v>
      </c>
      <c r="AE4042">
        <v>1</v>
      </c>
      <c r="AF4042">
        <v>30</v>
      </c>
      <c r="AG4042">
        <v>0</v>
      </c>
      <c r="AN4042">
        <v>1</v>
      </c>
      <c r="AO4042">
        <v>1</v>
      </c>
      <c r="AR4042" s="178">
        <v>12075</v>
      </c>
      <c r="AS4042" t="s">
        <v>1921</v>
      </c>
      <c r="AT4042">
        <v>0</v>
      </c>
      <c r="AU4042">
        <v>0</v>
      </c>
      <c r="AV4042">
        <v>890480123</v>
      </c>
      <c r="AW4042" t="s">
        <v>1920</v>
      </c>
      <c r="AX4042">
        <v>5</v>
      </c>
      <c r="BC4042">
        <v>2</v>
      </c>
      <c r="BD4042">
        <v>7</v>
      </c>
      <c r="BE4042">
        <v>2</v>
      </c>
    </row>
    <row r="4043" spans="1:57" x14ac:dyDescent="0.25">
      <c r="A4043" s="179">
        <f t="shared" si="63"/>
        <v>1171</v>
      </c>
      <c r="B4043" t="s">
        <v>1923</v>
      </c>
      <c r="C4043">
        <v>73126134</v>
      </c>
      <c r="D4043">
        <v>144105</v>
      </c>
      <c r="E4043">
        <v>4</v>
      </c>
      <c r="F4043">
        <v>550009875</v>
      </c>
      <c r="G4043" s="180">
        <v>42522</v>
      </c>
      <c r="H4043" s="180">
        <v>45076</v>
      </c>
      <c r="I4043">
        <v>0</v>
      </c>
      <c r="J4043">
        <v>1</v>
      </c>
      <c r="K4043">
        <v>9</v>
      </c>
      <c r="L4043">
        <v>30</v>
      </c>
      <c r="M4043">
        <v>2</v>
      </c>
      <c r="N4043" s="170">
        <v>22490513</v>
      </c>
      <c r="O4043" s="170">
        <v>24960000</v>
      </c>
      <c r="P4043" s="178">
        <v>2196</v>
      </c>
      <c r="Q4043" s="178">
        <v>86</v>
      </c>
      <c r="R4043" s="178">
        <v>1752</v>
      </c>
      <c r="S4043">
        <v>0</v>
      </c>
      <c r="T4043">
        <v>0</v>
      </c>
      <c r="U4043">
        <v>0</v>
      </c>
      <c r="W4043">
        <v>0</v>
      </c>
      <c r="X4043">
        <v>0</v>
      </c>
      <c r="Y4043">
        <v>0</v>
      </c>
      <c r="AB4043" s="180">
        <v>44285</v>
      </c>
      <c r="AC4043">
        <v>1</v>
      </c>
      <c r="AD4043" t="s">
        <v>1922</v>
      </c>
      <c r="AE4043">
        <v>1</v>
      </c>
      <c r="AF4043">
        <v>30</v>
      </c>
      <c r="AG4043">
        <v>0</v>
      </c>
      <c r="AN4043">
        <v>1</v>
      </c>
      <c r="AO4043">
        <v>1</v>
      </c>
      <c r="AR4043" s="178">
        <v>581</v>
      </c>
      <c r="AS4043" t="s">
        <v>1921</v>
      </c>
      <c r="AT4043">
        <v>0</v>
      </c>
      <c r="AU4043">
        <v>0</v>
      </c>
      <c r="AV4043">
        <v>890480123</v>
      </c>
      <c r="AW4043" t="s">
        <v>1920</v>
      </c>
      <c r="AX4043">
        <v>5</v>
      </c>
      <c r="BC4043">
        <v>2</v>
      </c>
      <c r="BD4043">
        <v>7</v>
      </c>
      <c r="BE4043">
        <v>2</v>
      </c>
    </row>
    <row r="4044" spans="1:57" x14ac:dyDescent="0.25">
      <c r="A4044" s="179">
        <f t="shared" si="63"/>
        <v>10903</v>
      </c>
      <c r="B4044" t="s">
        <v>1923</v>
      </c>
      <c r="C4044">
        <v>73126134</v>
      </c>
      <c r="D4044">
        <v>144105</v>
      </c>
      <c r="E4044">
        <v>4</v>
      </c>
      <c r="F4044">
        <v>550010526</v>
      </c>
      <c r="G4044" s="180">
        <v>42556</v>
      </c>
      <c r="H4044" s="180">
        <v>45321</v>
      </c>
      <c r="I4044">
        <v>0</v>
      </c>
      <c r="J4044">
        <v>1</v>
      </c>
      <c r="K4044">
        <v>2</v>
      </c>
      <c r="L4044">
        <v>30</v>
      </c>
      <c r="M4044">
        <v>2</v>
      </c>
      <c r="N4044" s="170">
        <v>22490513</v>
      </c>
      <c r="O4044" s="170">
        <v>24960000</v>
      </c>
      <c r="P4044" s="178">
        <v>16982</v>
      </c>
      <c r="Q4044" s="178">
        <v>653</v>
      </c>
      <c r="R4044" s="178">
        <v>16306</v>
      </c>
      <c r="S4044">
        <v>0</v>
      </c>
      <c r="T4044">
        <v>0</v>
      </c>
      <c r="U4044">
        <v>0</v>
      </c>
      <c r="W4044">
        <v>0</v>
      </c>
      <c r="X4044">
        <v>0</v>
      </c>
      <c r="Y4044">
        <v>0</v>
      </c>
      <c r="AB4044" s="180">
        <v>44285</v>
      </c>
      <c r="AC4044">
        <v>1</v>
      </c>
      <c r="AD4044" t="s">
        <v>1922</v>
      </c>
      <c r="AE4044">
        <v>1</v>
      </c>
      <c r="AF4044">
        <v>30</v>
      </c>
      <c r="AG4044">
        <v>0</v>
      </c>
      <c r="AN4044">
        <v>1</v>
      </c>
      <c r="AO4044">
        <v>1</v>
      </c>
      <c r="AR4044" s="178">
        <v>5403</v>
      </c>
      <c r="AS4044" t="s">
        <v>1921</v>
      </c>
      <c r="AT4044">
        <v>0</v>
      </c>
      <c r="AU4044">
        <v>0</v>
      </c>
      <c r="AV4044">
        <v>890480123</v>
      </c>
      <c r="AW4044" t="s">
        <v>1920</v>
      </c>
      <c r="AX4044">
        <v>5</v>
      </c>
      <c r="BC4044">
        <v>2</v>
      </c>
      <c r="BD4044">
        <v>7</v>
      </c>
      <c r="BE4044">
        <v>2</v>
      </c>
    </row>
    <row r="4045" spans="1:57" x14ac:dyDescent="0.25">
      <c r="A4045" s="179">
        <f t="shared" si="63"/>
        <v>27459</v>
      </c>
      <c r="B4045" t="s">
        <v>1923</v>
      </c>
      <c r="C4045">
        <v>73126134</v>
      </c>
      <c r="D4045">
        <v>144105</v>
      </c>
      <c r="E4045">
        <v>4</v>
      </c>
      <c r="F4045">
        <v>550010789</v>
      </c>
      <c r="G4045" s="180">
        <v>42580</v>
      </c>
      <c r="H4045" s="180">
        <v>45321</v>
      </c>
      <c r="I4045">
        <v>0</v>
      </c>
      <c r="J4045">
        <v>1</v>
      </c>
      <c r="K4045">
        <v>2</v>
      </c>
      <c r="L4045">
        <v>30</v>
      </c>
      <c r="M4045">
        <v>2</v>
      </c>
      <c r="N4045" s="170">
        <v>22490513</v>
      </c>
      <c r="O4045" s="170">
        <v>24960000</v>
      </c>
      <c r="P4045" s="178">
        <v>42768</v>
      </c>
      <c r="Q4045" s="178">
        <v>1644</v>
      </c>
      <c r="R4045" s="178">
        <v>41068</v>
      </c>
      <c r="S4045">
        <v>0</v>
      </c>
      <c r="T4045">
        <v>0</v>
      </c>
      <c r="U4045">
        <v>0</v>
      </c>
      <c r="W4045">
        <v>0</v>
      </c>
      <c r="X4045">
        <v>0</v>
      </c>
      <c r="Y4045">
        <v>0</v>
      </c>
      <c r="AB4045" s="180">
        <v>44285</v>
      </c>
      <c r="AC4045">
        <v>1</v>
      </c>
      <c r="AD4045" t="s">
        <v>1922</v>
      </c>
      <c r="AE4045">
        <v>1</v>
      </c>
      <c r="AF4045">
        <v>30</v>
      </c>
      <c r="AG4045">
        <v>0</v>
      </c>
      <c r="AN4045">
        <v>1</v>
      </c>
      <c r="AO4045">
        <v>1</v>
      </c>
      <c r="AR4045" s="178">
        <v>13609</v>
      </c>
      <c r="AS4045" t="s">
        <v>1921</v>
      </c>
      <c r="AT4045">
        <v>0</v>
      </c>
      <c r="AU4045">
        <v>0</v>
      </c>
      <c r="AV4045">
        <v>890480123</v>
      </c>
      <c r="AW4045" t="s">
        <v>1920</v>
      </c>
      <c r="AX4045">
        <v>5</v>
      </c>
      <c r="BC4045">
        <v>2</v>
      </c>
      <c r="BD4045">
        <v>7</v>
      </c>
      <c r="BE4045">
        <v>2</v>
      </c>
    </row>
    <row r="4046" spans="1:57" x14ac:dyDescent="0.25">
      <c r="A4046" s="179">
        <f t="shared" si="63"/>
        <v>1470</v>
      </c>
      <c r="B4046" t="s">
        <v>1923</v>
      </c>
      <c r="C4046">
        <v>73126134</v>
      </c>
      <c r="D4046">
        <v>144105</v>
      </c>
      <c r="E4046">
        <v>4</v>
      </c>
      <c r="F4046">
        <v>550010964</v>
      </c>
      <c r="G4046" s="180">
        <v>42583</v>
      </c>
      <c r="H4046" s="180">
        <v>45076</v>
      </c>
      <c r="I4046">
        <v>0</v>
      </c>
      <c r="J4046">
        <v>1</v>
      </c>
      <c r="K4046">
        <v>9</v>
      </c>
      <c r="L4046">
        <v>30</v>
      </c>
      <c r="M4046">
        <v>2</v>
      </c>
      <c r="N4046" s="170">
        <v>22490513</v>
      </c>
      <c r="O4046" s="170">
        <v>24960000</v>
      </c>
      <c r="P4046" s="178">
        <v>2777</v>
      </c>
      <c r="Q4046" s="178">
        <v>109</v>
      </c>
      <c r="R4046" s="178">
        <v>2199</v>
      </c>
      <c r="S4046">
        <v>0</v>
      </c>
      <c r="T4046">
        <v>0</v>
      </c>
      <c r="U4046">
        <v>0</v>
      </c>
      <c r="W4046">
        <v>0</v>
      </c>
      <c r="X4046">
        <v>0</v>
      </c>
      <c r="Y4046">
        <v>0</v>
      </c>
      <c r="AB4046" s="180">
        <v>44285</v>
      </c>
      <c r="AC4046">
        <v>1</v>
      </c>
      <c r="AD4046" t="s">
        <v>1922</v>
      </c>
      <c r="AE4046">
        <v>1</v>
      </c>
      <c r="AF4046">
        <v>30</v>
      </c>
      <c r="AG4046">
        <v>0</v>
      </c>
      <c r="AN4046">
        <v>1</v>
      </c>
      <c r="AO4046">
        <v>1</v>
      </c>
      <c r="AR4046" s="178">
        <v>729</v>
      </c>
      <c r="AS4046" t="s">
        <v>1921</v>
      </c>
      <c r="AT4046">
        <v>0</v>
      </c>
      <c r="AU4046">
        <v>0</v>
      </c>
      <c r="AV4046">
        <v>890480123</v>
      </c>
      <c r="AW4046" t="s">
        <v>1920</v>
      </c>
      <c r="AX4046">
        <v>5</v>
      </c>
      <c r="BC4046">
        <v>2</v>
      </c>
      <c r="BD4046">
        <v>7</v>
      </c>
      <c r="BE4046">
        <v>2</v>
      </c>
    </row>
    <row r="4047" spans="1:57" x14ac:dyDescent="0.25">
      <c r="A4047" s="179">
        <f t="shared" si="63"/>
        <v>49100</v>
      </c>
      <c r="B4047" t="s">
        <v>1923</v>
      </c>
      <c r="C4047">
        <v>73126134</v>
      </c>
      <c r="D4047">
        <v>144105</v>
      </c>
      <c r="E4047">
        <v>4</v>
      </c>
      <c r="F4047">
        <v>550011192</v>
      </c>
      <c r="G4047" s="180">
        <v>42600</v>
      </c>
      <c r="H4047" s="180">
        <v>45321</v>
      </c>
      <c r="I4047">
        <v>0</v>
      </c>
      <c r="J4047">
        <v>1</v>
      </c>
      <c r="K4047">
        <v>1</v>
      </c>
      <c r="L4047">
        <v>30</v>
      </c>
      <c r="M4047">
        <v>2</v>
      </c>
      <c r="N4047" s="170">
        <v>22490513</v>
      </c>
      <c r="O4047" s="170">
        <v>24960000</v>
      </c>
      <c r="P4047" s="178">
        <v>75174</v>
      </c>
      <c r="Q4047" s="178">
        <v>2890</v>
      </c>
      <c r="R4047" s="178">
        <v>73436</v>
      </c>
      <c r="S4047">
        <v>1564</v>
      </c>
      <c r="T4047">
        <v>0</v>
      </c>
      <c r="U4047">
        <v>0</v>
      </c>
      <c r="W4047">
        <v>0</v>
      </c>
      <c r="X4047">
        <v>0</v>
      </c>
      <c r="Y4047">
        <v>0</v>
      </c>
      <c r="AB4047" s="180">
        <v>44253</v>
      </c>
      <c r="AC4047">
        <v>1</v>
      </c>
      <c r="AD4047" t="s">
        <v>1922</v>
      </c>
      <c r="AE4047">
        <v>1</v>
      </c>
      <c r="AF4047">
        <v>30</v>
      </c>
      <c r="AG4047">
        <v>0</v>
      </c>
      <c r="AN4047">
        <v>1</v>
      </c>
      <c r="AO4047">
        <v>1</v>
      </c>
      <c r="AR4047" s="178">
        <v>24336</v>
      </c>
      <c r="AS4047" t="s">
        <v>1921</v>
      </c>
      <c r="AT4047">
        <v>0</v>
      </c>
      <c r="AU4047">
        <v>0</v>
      </c>
      <c r="AV4047">
        <v>890480123</v>
      </c>
      <c r="AW4047" t="s">
        <v>1920</v>
      </c>
      <c r="AX4047">
        <v>5</v>
      </c>
      <c r="BC4047">
        <v>2</v>
      </c>
      <c r="BD4047">
        <v>7</v>
      </c>
      <c r="BE4047">
        <v>2</v>
      </c>
    </row>
    <row r="4048" spans="1:57" x14ac:dyDescent="0.25">
      <c r="A4048" s="179">
        <f t="shared" si="63"/>
        <v>49100</v>
      </c>
      <c r="B4048" t="s">
        <v>1923</v>
      </c>
      <c r="C4048">
        <v>73126134</v>
      </c>
      <c r="D4048">
        <v>144105</v>
      </c>
      <c r="E4048">
        <v>4</v>
      </c>
      <c r="F4048">
        <v>550011193</v>
      </c>
      <c r="G4048" s="180">
        <v>42600</v>
      </c>
      <c r="H4048" s="180">
        <v>45321</v>
      </c>
      <c r="I4048">
        <v>0</v>
      </c>
      <c r="J4048">
        <v>1</v>
      </c>
      <c r="K4048">
        <v>1</v>
      </c>
      <c r="L4048">
        <v>30</v>
      </c>
      <c r="M4048">
        <v>2</v>
      </c>
      <c r="N4048" s="170">
        <v>22490513</v>
      </c>
      <c r="O4048" s="170">
        <v>24960000</v>
      </c>
      <c r="P4048" s="178">
        <v>75174</v>
      </c>
      <c r="Q4048" s="178">
        <v>2890</v>
      </c>
      <c r="R4048" s="178">
        <v>73436</v>
      </c>
      <c r="S4048">
        <v>1564</v>
      </c>
      <c r="T4048">
        <v>0</v>
      </c>
      <c r="U4048">
        <v>0</v>
      </c>
      <c r="W4048">
        <v>0</v>
      </c>
      <c r="X4048">
        <v>0</v>
      </c>
      <c r="Y4048">
        <v>0</v>
      </c>
      <c r="AB4048" s="180">
        <v>44253</v>
      </c>
      <c r="AC4048">
        <v>1</v>
      </c>
      <c r="AD4048" t="s">
        <v>1922</v>
      </c>
      <c r="AE4048">
        <v>1</v>
      </c>
      <c r="AF4048">
        <v>30</v>
      </c>
      <c r="AG4048">
        <v>0</v>
      </c>
      <c r="AN4048">
        <v>1</v>
      </c>
      <c r="AO4048">
        <v>1</v>
      </c>
      <c r="AR4048" s="178">
        <v>24336</v>
      </c>
      <c r="AS4048" t="s">
        <v>1921</v>
      </c>
      <c r="AT4048">
        <v>0</v>
      </c>
      <c r="AU4048">
        <v>0</v>
      </c>
      <c r="AV4048">
        <v>890480123</v>
      </c>
      <c r="AW4048" t="s">
        <v>1920</v>
      </c>
      <c r="AX4048">
        <v>5</v>
      </c>
      <c r="BC4048">
        <v>2</v>
      </c>
      <c r="BD4048">
        <v>7</v>
      </c>
      <c r="BE4048">
        <v>2</v>
      </c>
    </row>
    <row r="4049" spans="1:57" x14ac:dyDescent="0.25">
      <c r="A4049" s="179">
        <f t="shared" si="63"/>
        <v>49163</v>
      </c>
      <c r="B4049" t="s">
        <v>1923</v>
      </c>
      <c r="C4049">
        <v>73126134</v>
      </c>
      <c r="D4049">
        <v>144105</v>
      </c>
      <c r="E4049">
        <v>4</v>
      </c>
      <c r="F4049">
        <v>550011194</v>
      </c>
      <c r="G4049" s="180">
        <v>42600</v>
      </c>
      <c r="H4049" s="180">
        <v>45321</v>
      </c>
      <c r="I4049">
        <v>0</v>
      </c>
      <c r="J4049">
        <v>1</v>
      </c>
      <c r="K4049">
        <v>2</v>
      </c>
      <c r="L4049">
        <v>30</v>
      </c>
      <c r="M4049">
        <v>2</v>
      </c>
      <c r="N4049" s="170">
        <v>22490513</v>
      </c>
      <c r="O4049" s="170">
        <v>24960000</v>
      </c>
      <c r="P4049" s="178">
        <v>76646</v>
      </c>
      <c r="Q4049" s="178">
        <v>2947</v>
      </c>
      <c r="R4049" s="178">
        <v>73530</v>
      </c>
      <c r="S4049">
        <v>0</v>
      </c>
      <c r="T4049">
        <v>0</v>
      </c>
      <c r="U4049">
        <v>0</v>
      </c>
      <c r="W4049">
        <v>0</v>
      </c>
      <c r="X4049">
        <v>0</v>
      </c>
      <c r="Y4049">
        <v>0</v>
      </c>
      <c r="AB4049" s="180">
        <v>44285</v>
      </c>
      <c r="AC4049">
        <v>1</v>
      </c>
      <c r="AD4049" t="s">
        <v>1922</v>
      </c>
      <c r="AE4049">
        <v>1</v>
      </c>
      <c r="AF4049">
        <v>30</v>
      </c>
      <c r="AG4049">
        <v>0</v>
      </c>
      <c r="AN4049">
        <v>1</v>
      </c>
      <c r="AO4049">
        <v>1</v>
      </c>
      <c r="AR4049" s="178">
        <v>24367</v>
      </c>
      <c r="AS4049" t="s">
        <v>1921</v>
      </c>
      <c r="AT4049">
        <v>0</v>
      </c>
      <c r="AU4049">
        <v>0</v>
      </c>
      <c r="AV4049">
        <v>890480123</v>
      </c>
      <c r="AW4049" t="s">
        <v>1920</v>
      </c>
      <c r="AX4049">
        <v>5</v>
      </c>
      <c r="BC4049">
        <v>2</v>
      </c>
      <c r="BD4049">
        <v>7</v>
      </c>
      <c r="BE4049">
        <v>2</v>
      </c>
    </row>
    <row r="4050" spans="1:57" x14ac:dyDescent="0.25">
      <c r="A4050" s="179">
        <f t="shared" si="63"/>
        <v>48971</v>
      </c>
      <c r="B4050" t="s">
        <v>1923</v>
      </c>
      <c r="C4050">
        <v>73126134</v>
      </c>
      <c r="D4050">
        <v>144105</v>
      </c>
      <c r="E4050">
        <v>4</v>
      </c>
      <c r="F4050">
        <v>550011195</v>
      </c>
      <c r="G4050" s="180">
        <v>42600</v>
      </c>
      <c r="H4050" s="180">
        <v>45321</v>
      </c>
      <c r="I4050">
        <v>0</v>
      </c>
      <c r="J4050">
        <v>1</v>
      </c>
      <c r="K4050">
        <v>1</v>
      </c>
      <c r="L4050">
        <v>30</v>
      </c>
      <c r="M4050">
        <v>2</v>
      </c>
      <c r="N4050" s="170">
        <v>22490513</v>
      </c>
      <c r="O4050" s="170">
        <v>24960000</v>
      </c>
      <c r="P4050" s="178">
        <v>74965</v>
      </c>
      <c r="Q4050" s="178">
        <v>2882</v>
      </c>
      <c r="R4050" s="178">
        <v>73243</v>
      </c>
      <c r="S4050">
        <v>202</v>
      </c>
      <c r="T4050">
        <v>0</v>
      </c>
      <c r="U4050">
        <v>0</v>
      </c>
      <c r="W4050">
        <v>0</v>
      </c>
      <c r="X4050">
        <v>0</v>
      </c>
      <c r="Y4050">
        <v>0</v>
      </c>
      <c r="AB4050" s="180">
        <v>44285</v>
      </c>
      <c r="AC4050">
        <v>1</v>
      </c>
      <c r="AD4050" t="s">
        <v>1922</v>
      </c>
      <c r="AE4050">
        <v>1</v>
      </c>
      <c r="AF4050">
        <v>30</v>
      </c>
      <c r="AG4050">
        <v>0</v>
      </c>
      <c r="AN4050">
        <v>1</v>
      </c>
      <c r="AO4050">
        <v>1</v>
      </c>
      <c r="AR4050" s="178">
        <v>24272</v>
      </c>
      <c r="AS4050" t="s">
        <v>1921</v>
      </c>
      <c r="AT4050">
        <v>0</v>
      </c>
      <c r="AU4050">
        <v>0</v>
      </c>
      <c r="AV4050">
        <v>890480123</v>
      </c>
      <c r="AW4050" t="s">
        <v>1920</v>
      </c>
      <c r="AX4050">
        <v>5</v>
      </c>
      <c r="BC4050">
        <v>2</v>
      </c>
      <c r="BD4050">
        <v>7</v>
      </c>
      <c r="BE4050">
        <v>2</v>
      </c>
    </row>
    <row r="4051" spans="1:57" x14ac:dyDescent="0.25">
      <c r="A4051" s="179">
        <f t="shared" si="63"/>
        <v>52413</v>
      </c>
      <c r="B4051" t="s">
        <v>1923</v>
      </c>
      <c r="C4051">
        <v>73126134</v>
      </c>
      <c r="D4051">
        <v>144105</v>
      </c>
      <c r="E4051">
        <v>4</v>
      </c>
      <c r="F4051">
        <v>550011204</v>
      </c>
      <c r="G4051" s="180">
        <v>42601</v>
      </c>
      <c r="H4051" s="180">
        <v>45321</v>
      </c>
      <c r="I4051">
        <v>0</v>
      </c>
      <c r="J4051">
        <v>1</v>
      </c>
      <c r="K4051">
        <v>2</v>
      </c>
      <c r="L4051">
        <v>30</v>
      </c>
      <c r="M4051">
        <v>2</v>
      </c>
      <c r="N4051" s="170">
        <v>22490513</v>
      </c>
      <c r="O4051" s="170">
        <v>24960000</v>
      </c>
      <c r="P4051" s="178">
        <v>81731</v>
      </c>
      <c r="Q4051" s="178">
        <v>3142</v>
      </c>
      <c r="R4051" s="178">
        <v>78391</v>
      </c>
      <c r="S4051">
        <v>0</v>
      </c>
      <c r="T4051">
        <v>0</v>
      </c>
      <c r="U4051">
        <v>0</v>
      </c>
      <c r="W4051">
        <v>0</v>
      </c>
      <c r="X4051">
        <v>0</v>
      </c>
      <c r="Y4051">
        <v>0</v>
      </c>
      <c r="AB4051" s="180">
        <v>44285</v>
      </c>
      <c r="AC4051">
        <v>1</v>
      </c>
      <c r="AD4051" t="s">
        <v>1922</v>
      </c>
      <c r="AE4051">
        <v>1</v>
      </c>
      <c r="AF4051">
        <v>30</v>
      </c>
      <c r="AG4051">
        <v>0</v>
      </c>
      <c r="AN4051">
        <v>1</v>
      </c>
      <c r="AO4051">
        <v>1</v>
      </c>
      <c r="AR4051" s="178">
        <v>25978</v>
      </c>
      <c r="AS4051" t="s">
        <v>1921</v>
      </c>
      <c r="AT4051">
        <v>0</v>
      </c>
      <c r="AU4051">
        <v>0</v>
      </c>
      <c r="AV4051">
        <v>890480123</v>
      </c>
      <c r="AW4051" t="s">
        <v>1920</v>
      </c>
      <c r="AX4051">
        <v>5</v>
      </c>
      <c r="BC4051">
        <v>2</v>
      </c>
      <c r="BD4051">
        <v>7</v>
      </c>
      <c r="BE4051">
        <v>2</v>
      </c>
    </row>
    <row r="4052" spans="1:57" x14ac:dyDescent="0.25">
      <c r="A4052" s="179">
        <f t="shared" si="63"/>
        <v>52413</v>
      </c>
      <c r="B4052" t="s">
        <v>1923</v>
      </c>
      <c r="C4052">
        <v>73126134</v>
      </c>
      <c r="D4052">
        <v>144105</v>
      </c>
      <c r="E4052">
        <v>4</v>
      </c>
      <c r="F4052">
        <v>550011205</v>
      </c>
      <c r="G4052" s="180">
        <v>42601</v>
      </c>
      <c r="H4052" s="180">
        <v>45321</v>
      </c>
      <c r="I4052">
        <v>0</v>
      </c>
      <c r="J4052">
        <v>1</v>
      </c>
      <c r="K4052">
        <v>2</v>
      </c>
      <c r="L4052">
        <v>30</v>
      </c>
      <c r="M4052">
        <v>2</v>
      </c>
      <c r="N4052" s="170">
        <v>22490513</v>
      </c>
      <c r="O4052" s="170">
        <v>24960000</v>
      </c>
      <c r="P4052" s="178">
        <v>81731</v>
      </c>
      <c r="Q4052" s="178">
        <v>3142</v>
      </c>
      <c r="R4052" s="178">
        <v>78391</v>
      </c>
      <c r="S4052">
        <v>0</v>
      </c>
      <c r="T4052">
        <v>0</v>
      </c>
      <c r="U4052">
        <v>0</v>
      </c>
      <c r="W4052">
        <v>0</v>
      </c>
      <c r="X4052">
        <v>0</v>
      </c>
      <c r="Y4052">
        <v>0</v>
      </c>
      <c r="AB4052" s="180">
        <v>44285</v>
      </c>
      <c r="AC4052">
        <v>1</v>
      </c>
      <c r="AD4052" t="s">
        <v>1922</v>
      </c>
      <c r="AE4052">
        <v>1</v>
      </c>
      <c r="AF4052">
        <v>30</v>
      </c>
      <c r="AG4052">
        <v>0</v>
      </c>
      <c r="AN4052">
        <v>1</v>
      </c>
      <c r="AO4052">
        <v>1</v>
      </c>
      <c r="AR4052" s="178">
        <v>25978</v>
      </c>
      <c r="AS4052" t="s">
        <v>1921</v>
      </c>
      <c r="AT4052">
        <v>0</v>
      </c>
      <c r="AU4052">
        <v>0</v>
      </c>
      <c r="AV4052">
        <v>890480123</v>
      </c>
      <c r="AW4052" t="s">
        <v>1920</v>
      </c>
      <c r="AX4052">
        <v>5</v>
      </c>
      <c r="BC4052">
        <v>2</v>
      </c>
      <c r="BD4052">
        <v>7</v>
      </c>
      <c r="BE4052">
        <v>2</v>
      </c>
    </row>
    <row r="4053" spans="1:57" x14ac:dyDescent="0.25">
      <c r="A4053" s="179">
        <f t="shared" si="63"/>
        <v>31797</v>
      </c>
      <c r="B4053" t="s">
        <v>1923</v>
      </c>
      <c r="C4053">
        <v>73126134</v>
      </c>
      <c r="D4053">
        <v>144105</v>
      </c>
      <c r="E4053">
        <v>4</v>
      </c>
      <c r="F4053">
        <v>550011206</v>
      </c>
      <c r="G4053" s="180">
        <v>42601</v>
      </c>
      <c r="H4053" s="180">
        <v>45321</v>
      </c>
      <c r="I4053">
        <v>0</v>
      </c>
      <c r="J4053">
        <v>1</v>
      </c>
      <c r="K4053">
        <v>2</v>
      </c>
      <c r="L4053">
        <v>30</v>
      </c>
      <c r="M4053">
        <v>2</v>
      </c>
      <c r="N4053" s="170">
        <v>22490513</v>
      </c>
      <c r="O4053" s="170">
        <v>24960000</v>
      </c>
      <c r="P4053" s="178">
        <v>49526</v>
      </c>
      <c r="Q4053" s="178">
        <v>1904</v>
      </c>
      <c r="R4053" s="178">
        <v>47556</v>
      </c>
      <c r="S4053">
        <v>0</v>
      </c>
      <c r="T4053">
        <v>0</v>
      </c>
      <c r="U4053">
        <v>0</v>
      </c>
      <c r="W4053">
        <v>0</v>
      </c>
      <c r="X4053">
        <v>0</v>
      </c>
      <c r="Y4053">
        <v>0</v>
      </c>
      <c r="AB4053" s="180">
        <v>44285</v>
      </c>
      <c r="AC4053">
        <v>1</v>
      </c>
      <c r="AD4053" t="s">
        <v>1922</v>
      </c>
      <c r="AE4053">
        <v>1</v>
      </c>
      <c r="AF4053">
        <v>30</v>
      </c>
      <c r="AG4053">
        <v>0</v>
      </c>
      <c r="AN4053">
        <v>1</v>
      </c>
      <c r="AO4053">
        <v>1</v>
      </c>
      <c r="AR4053" s="178">
        <v>15759</v>
      </c>
      <c r="AS4053" t="s">
        <v>1921</v>
      </c>
      <c r="AT4053">
        <v>0</v>
      </c>
      <c r="AU4053">
        <v>0</v>
      </c>
      <c r="AV4053">
        <v>890480123</v>
      </c>
      <c r="AW4053" t="s">
        <v>1920</v>
      </c>
      <c r="AX4053">
        <v>5</v>
      </c>
      <c r="BC4053">
        <v>2</v>
      </c>
      <c r="BD4053">
        <v>7</v>
      </c>
      <c r="BE4053">
        <v>2</v>
      </c>
    </row>
    <row r="4054" spans="1:57" x14ac:dyDescent="0.25">
      <c r="A4054" s="179">
        <f t="shared" si="63"/>
        <v>27451</v>
      </c>
      <c r="B4054" t="s">
        <v>1923</v>
      </c>
      <c r="C4054">
        <v>73126134</v>
      </c>
      <c r="D4054">
        <v>144105</v>
      </c>
      <c r="E4054">
        <v>4</v>
      </c>
      <c r="F4054">
        <v>550011349</v>
      </c>
      <c r="G4054" s="180">
        <v>42613</v>
      </c>
      <c r="H4054" s="180">
        <v>45321</v>
      </c>
      <c r="I4054">
        <v>0</v>
      </c>
      <c r="J4054">
        <v>1</v>
      </c>
      <c r="K4054">
        <v>2</v>
      </c>
      <c r="L4054">
        <v>30</v>
      </c>
      <c r="M4054">
        <v>2</v>
      </c>
      <c r="N4054" s="170">
        <v>22490513</v>
      </c>
      <c r="O4054" s="170">
        <v>24960000</v>
      </c>
      <c r="P4054" s="178">
        <v>42757</v>
      </c>
      <c r="Q4054" s="178">
        <v>1644</v>
      </c>
      <c r="R4054" s="178">
        <v>41056</v>
      </c>
      <c r="S4054">
        <v>0</v>
      </c>
      <c r="T4054">
        <v>0</v>
      </c>
      <c r="U4054">
        <v>0</v>
      </c>
      <c r="W4054">
        <v>0</v>
      </c>
      <c r="X4054">
        <v>0</v>
      </c>
      <c r="Y4054">
        <v>0</v>
      </c>
      <c r="AB4054" s="180">
        <v>44285</v>
      </c>
      <c r="AC4054">
        <v>1</v>
      </c>
      <c r="AD4054" t="s">
        <v>1922</v>
      </c>
      <c r="AE4054">
        <v>1</v>
      </c>
      <c r="AF4054">
        <v>30</v>
      </c>
      <c r="AG4054">
        <v>0</v>
      </c>
      <c r="AN4054">
        <v>1</v>
      </c>
      <c r="AO4054">
        <v>1</v>
      </c>
      <c r="AR4054" s="178">
        <v>13605</v>
      </c>
      <c r="AS4054" t="s">
        <v>1921</v>
      </c>
      <c r="AT4054">
        <v>0</v>
      </c>
      <c r="AU4054">
        <v>0</v>
      </c>
      <c r="AV4054">
        <v>890480123</v>
      </c>
      <c r="AW4054" t="s">
        <v>1920</v>
      </c>
      <c r="AX4054">
        <v>5</v>
      </c>
      <c r="BC4054">
        <v>2</v>
      </c>
      <c r="BD4054">
        <v>7</v>
      </c>
      <c r="BE4054">
        <v>2</v>
      </c>
    </row>
    <row r="4055" spans="1:57" x14ac:dyDescent="0.25">
      <c r="A4055" s="179">
        <f t="shared" si="63"/>
        <v>1442</v>
      </c>
      <c r="B4055" t="s">
        <v>1923</v>
      </c>
      <c r="C4055">
        <v>73126134</v>
      </c>
      <c r="D4055">
        <v>144105</v>
      </c>
      <c r="E4055">
        <v>4</v>
      </c>
      <c r="F4055">
        <v>550011857</v>
      </c>
      <c r="G4055" s="180">
        <v>42643</v>
      </c>
      <c r="H4055" s="180">
        <v>45107</v>
      </c>
      <c r="I4055">
        <v>0</v>
      </c>
      <c r="J4055">
        <v>1</v>
      </c>
      <c r="K4055">
        <v>9</v>
      </c>
      <c r="L4055">
        <v>30</v>
      </c>
      <c r="M4055">
        <v>2</v>
      </c>
      <c r="N4055" s="170">
        <v>22490513</v>
      </c>
      <c r="O4055" s="170">
        <v>24960000</v>
      </c>
      <c r="P4055" s="178">
        <v>2699</v>
      </c>
      <c r="Q4055" s="178">
        <v>104</v>
      </c>
      <c r="R4055" s="178">
        <v>2157</v>
      </c>
      <c r="S4055">
        <v>0</v>
      </c>
      <c r="T4055">
        <v>0</v>
      </c>
      <c r="U4055">
        <v>0</v>
      </c>
      <c r="W4055">
        <v>0</v>
      </c>
      <c r="X4055">
        <v>0</v>
      </c>
      <c r="Y4055">
        <v>0</v>
      </c>
      <c r="AB4055" s="180">
        <v>44285</v>
      </c>
      <c r="AC4055">
        <v>1</v>
      </c>
      <c r="AD4055" t="s">
        <v>1922</v>
      </c>
      <c r="AE4055">
        <v>1</v>
      </c>
      <c r="AF4055">
        <v>30</v>
      </c>
      <c r="AG4055">
        <v>0</v>
      </c>
      <c r="AN4055">
        <v>1</v>
      </c>
      <c r="AO4055">
        <v>1</v>
      </c>
      <c r="AR4055" s="178">
        <v>715</v>
      </c>
      <c r="AS4055" t="s">
        <v>1921</v>
      </c>
      <c r="AT4055">
        <v>0</v>
      </c>
      <c r="AU4055">
        <v>0</v>
      </c>
      <c r="AV4055">
        <v>890480123</v>
      </c>
      <c r="AW4055" t="s">
        <v>1920</v>
      </c>
      <c r="AX4055">
        <v>5</v>
      </c>
      <c r="BC4055">
        <v>2</v>
      </c>
      <c r="BD4055">
        <v>7</v>
      </c>
      <c r="BE4055">
        <v>2</v>
      </c>
    </row>
    <row r="4056" spans="1:57" x14ac:dyDescent="0.25">
      <c r="A4056" s="179">
        <f t="shared" si="63"/>
        <v>45274</v>
      </c>
      <c r="B4056" t="s">
        <v>1923</v>
      </c>
      <c r="C4056">
        <v>73126134</v>
      </c>
      <c r="D4056">
        <v>144105</v>
      </c>
      <c r="E4056">
        <v>4</v>
      </c>
      <c r="F4056">
        <v>550012063</v>
      </c>
      <c r="G4056" s="180">
        <v>42651</v>
      </c>
      <c r="H4056" s="180">
        <v>45321</v>
      </c>
      <c r="I4056">
        <v>0</v>
      </c>
      <c r="J4056">
        <v>1</v>
      </c>
      <c r="K4056">
        <v>1</v>
      </c>
      <c r="L4056">
        <v>30</v>
      </c>
      <c r="M4056">
        <v>2</v>
      </c>
      <c r="N4056" s="170">
        <v>22490513</v>
      </c>
      <c r="O4056" s="170">
        <v>24960000</v>
      </c>
      <c r="P4056" s="178">
        <v>69347</v>
      </c>
      <c r="Q4056" s="178">
        <v>2666</v>
      </c>
      <c r="R4056" s="178">
        <v>67713</v>
      </c>
      <c r="S4056">
        <v>1429</v>
      </c>
      <c r="T4056">
        <v>0</v>
      </c>
      <c r="U4056">
        <v>0</v>
      </c>
      <c r="W4056">
        <v>0</v>
      </c>
      <c r="X4056">
        <v>0</v>
      </c>
      <c r="Y4056">
        <v>0</v>
      </c>
      <c r="AB4056" s="180">
        <v>44253</v>
      </c>
      <c r="AC4056">
        <v>1</v>
      </c>
      <c r="AD4056" t="s">
        <v>1922</v>
      </c>
      <c r="AE4056">
        <v>1</v>
      </c>
      <c r="AF4056">
        <v>30</v>
      </c>
      <c r="AG4056">
        <v>0</v>
      </c>
      <c r="AN4056">
        <v>1</v>
      </c>
      <c r="AO4056">
        <v>1</v>
      </c>
      <c r="AR4056" s="178">
        <v>22439</v>
      </c>
      <c r="AS4056" t="s">
        <v>1921</v>
      </c>
      <c r="AT4056">
        <v>0</v>
      </c>
      <c r="AU4056">
        <v>0</v>
      </c>
      <c r="AV4056">
        <v>890480123</v>
      </c>
      <c r="AW4056" t="s">
        <v>1920</v>
      </c>
      <c r="AX4056">
        <v>5</v>
      </c>
      <c r="BC4056">
        <v>2</v>
      </c>
      <c r="BD4056">
        <v>7</v>
      </c>
      <c r="BE4056">
        <v>2</v>
      </c>
    </row>
    <row r="4057" spans="1:57" x14ac:dyDescent="0.25">
      <c r="A4057" s="179">
        <f t="shared" si="63"/>
        <v>31445</v>
      </c>
      <c r="B4057" t="s">
        <v>1923</v>
      </c>
      <c r="C4057">
        <v>73126134</v>
      </c>
      <c r="D4057">
        <v>144105</v>
      </c>
      <c r="E4057">
        <v>4</v>
      </c>
      <c r="F4057">
        <v>550012370</v>
      </c>
      <c r="G4057" s="180">
        <v>42674</v>
      </c>
      <c r="H4057" s="180">
        <v>45321</v>
      </c>
      <c r="I4057">
        <v>0</v>
      </c>
      <c r="J4057">
        <v>1</v>
      </c>
      <c r="K4057">
        <v>2</v>
      </c>
      <c r="L4057">
        <v>30</v>
      </c>
      <c r="M4057">
        <v>2</v>
      </c>
      <c r="N4057" s="170">
        <v>22490513</v>
      </c>
      <c r="O4057" s="170">
        <v>24960000</v>
      </c>
      <c r="P4057" s="178">
        <v>48978</v>
      </c>
      <c r="Q4057" s="178">
        <v>1883</v>
      </c>
      <c r="R4057" s="178">
        <v>47030</v>
      </c>
      <c r="S4057">
        <v>0</v>
      </c>
      <c r="T4057">
        <v>0</v>
      </c>
      <c r="U4057">
        <v>0</v>
      </c>
      <c r="W4057">
        <v>0</v>
      </c>
      <c r="X4057">
        <v>0</v>
      </c>
      <c r="Y4057">
        <v>0</v>
      </c>
      <c r="AB4057" s="180">
        <v>44285</v>
      </c>
      <c r="AC4057">
        <v>1</v>
      </c>
      <c r="AD4057" t="s">
        <v>1922</v>
      </c>
      <c r="AE4057">
        <v>1</v>
      </c>
      <c r="AF4057">
        <v>30</v>
      </c>
      <c r="AG4057">
        <v>0</v>
      </c>
      <c r="AN4057">
        <v>1</v>
      </c>
      <c r="AO4057">
        <v>1</v>
      </c>
      <c r="AR4057" s="178">
        <v>15585</v>
      </c>
      <c r="AS4057" t="s">
        <v>1921</v>
      </c>
      <c r="AT4057">
        <v>0</v>
      </c>
      <c r="AU4057">
        <v>0</v>
      </c>
      <c r="AV4057">
        <v>890480123</v>
      </c>
      <c r="AW4057" t="s">
        <v>1920</v>
      </c>
      <c r="AX4057">
        <v>5</v>
      </c>
      <c r="BC4057">
        <v>2</v>
      </c>
      <c r="BD4057">
        <v>7</v>
      </c>
      <c r="BE4057">
        <v>2</v>
      </c>
    </row>
    <row r="4058" spans="1:57" x14ac:dyDescent="0.25">
      <c r="A4058" s="179">
        <f t="shared" si="63"/>
        <v>7476</v>
      </c>
      <c r="B4058" t="s">
        <v>1923</v>
      </c>
      <c r="C4058">
        <v>73126134</v>
      </c>
      <c r="D4058">
        <v>144105</v>
      </c>
      <c r="E4058">
        <v>4</v>
      </c>
      <c r="F4058">
        <v>550012987</v>
      </c>
      <c r="G4058" s="180">
        <v>42708</v>
      </c>
      <c r="H4058" s="180">
        <v>45321</v>
      </c>
      <c r="I4058">
        <v>0</v>
      </c>
      <c r="J4058">
        <v>1</v>
      </c>
      <c r="K4058">
        <v>2</v>
      </c>
      <c r="L4058">
        <v>30</v>
      </c>
      <c r="M4058">
        <v>2</v>
      </c>
      <c r="N4058" s="170">
        <v>22490513</v>
      </c>
      <c r="O4058" s="170">
        <v>24960000</v>
      </c>
      <c r="P4058" s="178">
        <v>11646</v>
      </c>
      <c r="Q4058" s="178">
        <v>448</v>
      </c>
      <c r="R4058" s="178">
        <v>11182</v>
      </c>
      <c r="S4058">
        <v>0</v>
      </c>
      <c r="T4058">
        <v>0</v>
      </c>
      <c r="U4058">
        <v>0</v>
      </c>
      <c r="W4058">
        <v>0</v>
      </c>
      <c r="X4058">
        <v>0</v>
      </c>
      <c r="Y4058">
        <v>0</v>
      </c>
      <c r="AB4058" s="180">
        <v>44285</v>
      </c>
      <c r="AC4058">
        <v>1</v>
      </c>
      <c r="AD4058" t="s">
        <v>1922</v>
      </c>
      <c r="AE4058">
        <v>1</v>
      </c>
      <c r="AF4058">
        <v>30</v>
      </c>
      <c r="AG4058">
        <v>0</v>
      </c>
      <c r="AN4058">
        <v>1</v>
      </c>
      <c r="AO4058">
        <v>1</v>
      </c>
      <c r="AR4058" s="178">
        <v>3706</v>
      </c>
      <c r="AS4058" t="s">
        <v>1921</v>
      </c>
      <c r="AT4058">
        <v>0</v>
      </c>
      <c r="AU4058">
        <v>0</v>
      </c>
      <c r="AV4058">
        <v>890480123</v>
      </c>
      <c r="AW4058" t="s">
        <v>1920</v>
      </c>
      <c r="AX4058">
        <v>5</v>
      </c>
      <c r="BC4058">
        <v>2</v>
      </c>
      <c r="BD4058">
        <v>7</v>
      </c>
      <c r="BE4058">
        <v>2</v>
      </c>
    </row>
    <row r="4059" spans="1:57" x14ac:dyDescent="0.25">
      <c r="A4059" s="179">
        <f t="shared" si="63"/>
        <v>8513</v>
      </c>
      <c r="B4059" t="s">
        <v>1923</v>
      </c>
      <c r="C4059">
        <v>73126134</v>
      </c>
      <c r="D4059">
        <v>144105</v>
      </c>
      <c r="E4059">
        <v>4</v>
      </c>
      <c r="F4059">
        <v>550012988</v>
      </c>
      <c r="G4059" s="180">
        <v>42708</v>
      </c>
      <c r="H4059" s="180">
        <v>45321</v>
      </c>
      <c r="I4059">
        <v>0</v>
      </c>
      <c r="J4059">
        <v>1</v>
      </c>
      <c r="K4059">
        <v>2</v>
      </c>
      <c r="L4059">
        <v>30</v>
      </c>
      <c r="M4059">
        <v>2</v>
      </c>
      <c r="N4059" s="170">
        <v>22490513</v>
      </c>
      <c r="O4059" s="170">
        <v>24960000</v>
      </c>
      <c r="P4059" s="178">
        <v>13259</v>
      </c>
      <c r="Q4059" s="178">
        <v>510</v>
      </c>
      <c r="R4059" s="178">
        <v>12732</v>
      </c>
      <c r="S4059">
        <v>0</v>
      </c>
      <c r="T4059">
        <v>0</v>
      </c>
      <c r="U4059">
        <v>0</v>
      </c>
      <c r="W4059">
        <v>0</v>
      </c>
      <c r="X4059">
        <v>0</v>
      </c>
      <c r="Y4059">
        <v>0</v>
      </c>
      <c r="AB4059" s="180">
        <v>44285</v>
      </c>
      <c r="AC4059">
        <v>1</v>
      </c>
      <c r="AD4059" t="s">
        <v>1922</v>
      </c>
      <c r="AE4059">
        <v>1</v>
      </c>
      <c r="AF4059">
        <v>30</v>
      </c>
      <c r="AG4059">
        <v>0</v>
      </c>
      <c r="AN4059">
        <v>1</v>
      </c>
      <c r="AO4059">
        <v>1</v>
      </c>
      <c r="AR4059" s="178">
        <v>4219</v>
      </c>
      <c r="AS4059" t="s">
        <v>1921</v>
      </c>
      <c r="AT4059">
        <v>0</v>
      </c>
      <c r="AU4059">
        <v>0</v>
      </c>
      <c r="AV4059">
        <v>890480123</v>
      </c>
      <c r="AW4059" t="s">
        <v>1920</v>
      </c>
      <c r="AX4059">
        <v>5</v>
      </c>
      <c r="BC4059">
        <v>2</v>
      </c>
      <c r="BD4059">
        <v>7</v>
      </c>
      <c r="BE4059">
        <v>2</v>
      </c>
    </row>
    <row r="4060" spans="1:57" x14ac:dyDescent="0.25">
      <c r="A4060" s="179">
        <f t="shared" si="63"/>
        <v>811</v>
      </c>
      <c r="B4060" t="s">
        <v>1923</v>
      </c>
      <c r="C4060">
        <v>73126134</v>
      </c>
      <c r="D4060">
        <v>144105</v>
      </c>
      <c r="E4060">
        <v>4</v>
      </c>
      <c r="F4060">
        <v>550012989</v>
      </c>
      <c r="G4060" s="180">
        <v>42708</v>
      </c>
      <c r="H4060" s="180">
        <v>45076</v>
      </c>
      <c r="I4060">
        <v>0</v>
      </c>
      <c r="J4060">
        <v>1</v>
      </c>
      <c r="K4060">
        <v>10</v>
      </c>
      <c r="L4060">
        <v>30</v>
      </c>
      <c r="M4060">
        <v>2</v>
      </c>
      <c r="N4060" s="170">
        <v>22490513</v>
      </c>
      <c r="O4060" s="170">
        <v>24960000</v>
      </c>
      <c r="P4060" s="178">
        <v>1541</v>
      </c>
      <c r="Q4060" s="178">
        <v>59</v>
      </c>
      <c r="R4060" s="178">
        <v>1213</v>
      </c>
      <c r="S4060">
        <v>0</v>
      </c>
      <c r="T4060">
        <v>0</v>
      </c>
      <c r="U4060">
        <v>0</v>
      </c>
      <c r="W4060">
        <v>0</v>
      </c>
      <c r="X4060">
        <v>0</v>
      </c>
      <c r="Y4060">
        <v>0</v>
      </c>
      <c r="AB4060" s="180">
        <v>44285</v>
      </c>
      <c r="AC4060">
        <v>1</v>
      </c>
      <c r="AD4060" t="s">
        <v>1922</v>
      </c>
      <c r="AE4060">
        <v>1</v>
      </c>
      <c r="AF4060">
        <v>30</v>
      </c>
      <c r="AG4060">
        <v>0</v>
      </c>
      <c r="AN4060">
        <v>1</v>
      </c>
      <c r="AO4060">
        <v>1</v>
      </c>
      <c r="AR4060" s="178">
        <v>402</v>
      </c>
      <c r="AS4060" t="s">
        <v>1921</v>
      </c>
      <c r="AT4060">
        <v>0</v>
      </c>
      <c r="AU4060">
        <v>0</v>
      </c>
      <c r="AV4060">
        <v>890480123</v>
      </c>
      <c r="AW4060" t="s">
        <v>1920</v>
      </c>
      <c r="AX4060">
        <v>5</v>
      </c>
      <c r="BC4060">
        <v>2</v>
      </c>
      <c r="BD4060">
        <v>7</v>
      </c>
      <c r="BE4060">
        <v>2</v>
      </c>
    </row>
    <row r="4061" spans="1:57" x14ac:dyDescent="0.25">
      <c r="A4061" s="179">
        <f t="shared" si="63"/>
        <v>9064</v>
      </c>
      <c r="B4061" t="s">
        <v>1923</v>
      </c>
      <c r="C4061">
        <v>73126134</v>
      </c>
      <c r="D4061">
        <v>144105</v>
      </c>
      <c r="E4061">
        <v>4</v>
      </c>
      <c r="F4061">
        <v>550013221</v>
      </c>
      <c r="G4061" s="180">
        <v>42728</v>
      </c>
      <c r="H4061" s="180">
        <v>45321</v>
      </c>
      <c r="I4061">
        <v>0</v>
      </c>
      <c r="J4061">
        <v>1</v>
      </c>
      <c r="K4061">
        <v>2</v>
      </c>
      <c r="L4061">
        <v>30</v>
      </c>
      <c r="M4061">
        <v>2</v>
      </c>
      <c r="N4061" s="170">
        <v>22490513</v>
      </c>
      <c r="O4061" s="170">
        <v>24960000</v>
      </c>
      <c r="P4061" s="178">
        <v>14118</v>
      </c>
      <c r="Q4061" s="178">
        <v>543</v>
      </c>
      <c r="R4061" s="178">
        <v>13556</v>
      </c>
      <c r="S4061">
        <v>0</v>
      </c>
      <c r="T4061">
        <v>0</v>
      </c>
      <c r="U4061">
        <v>0</v>
      </c>
      <c r="W4061">
        <v>0</v>
      </c>
      <c r="X4061">
        <v>0</v>
      </c>
      <c r="Y4061">
        <v>0</v>
      </c>
      <c r="AB4061" s="180">
        <v>44285</v>
      </c>
      <c r="AC4061">
        <v>1</v>
      </c>
      <c r="AD4061" t="s">
        <v>1922</v>
      </c>
      <c r="AE4061">
        <v>1</v>
      </c>
      <c r="AF4061">
        <v>30</v>
      </c>
      <c r="AG4061">
        <v>0</v>
      </c>
      <c r="AN4061">
        <v>1</v>
      </c>
      <c r="AO4061">
        <v>1</v>
      </c>
      <c r="AR4061" s="178">
        <v>4492</v>
      </c>
      <c r="AS4061" t="s">
        <v>1921</v>
      </c>
      <c r="AT4061">
        <v>0</v>
      </c>
      <c r="AU4061">
        <v>0</v>
      </c>
      <c r="AV4061">
        <v>890480123</v>
      </c>
      <c r="AW4061" t="s">
        <v>1920</v>
      </c>
      <c r="AX4061">
        <v>5</v>
      </c>
      <c r="BC4061">
        <v>2</v>
      </c>
      <c r="BD4061">
        <v>7</v>
      </c>
      <c r="BE4061">
        <v>2</v>
      </c>
    </row>
    <row r="4062" spans="1:57" x14ac:dyDescent="0.25">
      <c r="A4062" s="179">
        <f t="shared" si="63"/>
        <v>9645</v>
      </c>
      <c r="B4062" t="s">
        <v>1923</v>
      </c>
      <c r="C4062">
        <v>73126134</v>
      </c>
      <c r="D4062">
        <v>144105</v>
      </c>
      <c r="E4062">
        <v>4</v>
      </c>
      <c r="F4062">
        <v>550013888</v>
      </c>
      <c r="G4062" s="180">
        <v>42768</v>
      </c>
      <c r="H4062" s="180">
        <v>45321</v>
      </c>
      <c r="I4062">
        <v>0</v>
      </c>
      <c r="J4062">
        <v>1</v>
      </c>
      <c r="K4062">
        <v>2</v>
      </c>
      <c r="L4062">
        <v>30</v>
      </c>
      <c r="M4062">
        <v>2</v>
      </c>
      <c r="N4062" s="170">
        <v>22490513</v>
      </c>
      <c r="O4062" s="170">
        <v>24960000</v>
      </c>
      <c r="P4062" s="178">
        <v>15023</v>
      </c>
      <c r="Q4062" s="178">
        <v>578</v>
      </c>
      <c r="R4062" s="178">
        <v>14425</v>
      </c>
      <c r="S4062">
        <v>0</v>
      </c>
      <c r="T4062">
        <v>0</v>
      </c>
      <c r="U4062">
        <v>0</v>
      </c>
      <c r="W4062">
        <v>0</v>
      </c>
      <c r="X4062">
        <v>0</v>
      </c>
      <c r="Y4062">
        <v>0</v>
      </c>
      <c r="AB4062" s="180">
        <v>44285</v>
      </c>
      <c r="AC4062">
        <v>1</v>
      </c>
      <c r="AD4062" t="s">
        <v>1922</v>
      </c>
      <c r="AE4062">
        <v>1</v>
      </c>
      <c r="AF4062">
        <v>30</v>
      </c>
      <c r="AG4062">
        <v>0</v>
      </c>
      <c r="AN4062">
        <v>1</v>
      </c>
      <c r="AO4062">
        <v>1</v>
      </c>
      <c r="AR4062" s="178">
        <v>4780</v>
      </c>
      <c r="AS4062" t="s">
        <v>1921</v>
      </c>
      <c r="AT4062">
        <v>0</v>
      </c>
      <c r="AU4062">
        <v>0</v>
      </c>
      <c r="AV4062">
        <v>890480123</v>
      </c>
      <c r="AW4062" t="s">
        <v>1920</v>
      </c>
      <c r="AX4062">
        <v>5</v>
      </c>
      <c r="BC4062">
        <v>2</v>
      </c>
      <c r="BD4062">
        <v>7</v>
      </c>
      <c r="BE4062">
        <v>2</v>
      </c>
    </row>
    <row r="4063" spans="1:57" x14ac:dyDescent="0.25">
      <c r="A4063" s="179">
        <f t="shared" si="63"/>
        <v>3854</v>
      </c>
      <c r="B4063" t="s">
        <v>1923</v>
      </c>
      <c r="C4063">
        <v>73126134</v>
      </c>
      <c r="D4063">
        <v>144105</v>
      </c>
      <c r="E4063">
        <v>4</v>
      </c>
      <c r="F4063">
        <v>550013907</v>
      </c>
      <c r="G4063" s="180">
        <v>42770</v>
      </c>
      <c r="H4063" s="180">
        <v>45321</v>
      </c>
      <c r="I4063">
        <v>0</v>
      </c>
      <c r="J4063">
        <v>1</v>
      </c>
      <c r="K4063">
        <v>2</v>
      </c>
      <c r="L4063">
        <v>30</v>
      </c>
      <c r="M4063">
        <v>2</v>
      </c>
      <c r="N4063" s="170">
        <v>22490513</v>
      </c>
      <c r="O4063" s="170">
        <v>24960000</v>
      </c>
      <c r="P4063" s="178">
        <v>6004</v>
      </c>
      <c r="Q4063" s="178">
        <v>231</v>
      </c>
      <c r="R4063" s="178">
        <v>5765</v>
      </c>
      <c r="S4063">
        <v>0</v>
      </c>
      <c r="T4063">
        <v>0</v>
      </c>
      <c r="U4063">
        <v>0</v>
      </c>
      <c r="W4063">
        <v>0</v>
      </c>
      <c r="X4063">
        <v>0</v>
      </c>
      <c r="Y4063">
        <v>0</v>
      </c>
      <c r="AB4063" s="180">
        <v>44285</v>
      </c>
      <c r="AC4063">
        <v>1</v>
      </c>
      <c r="AD4063" t="s">
        <v>1922</v>
      </c>
      <c r="AE4063">
        <v>1</v>
      </c>
      <c r="AF4063">
        <v>30</v>
      </c>
      <c r="AG4063">
        <v>0</v>
      </c>
      <c r="AN4063">
        <v>1</v>
      </c>
      <c r="AO4063">
        <v>1</v>
      </c>
      <c r="AR4063" s="178">
        <v>1911</v>
      </c>
      <c r="AS4063" t="s">
        <v>1921</v>
      </c>
      <c r="AT4063">
        <v>0</v>
      </c>
      <c r="AU4063">
        <v>0</v>
      </c>
      <c r="AV4063">
        <v>890480123</v>
      </c>
      <c r="AW4063" t="s">
        <v>1920</v>
      </c>
      <c r="AX4063">
        <v>5</v>
      </c>
      <c r="BC4063">
        <v>2</v>
      </c>
      <c r="BD4063">
        <v>7</v>
      </c>
      <c r="BE4063">
        <v>2</v>
      </c>
    </row>
    <row r="4064" spans="1:57" x14ac:dyDescent="0.25">
      <c r="A4064" s="179">
        <f t="shared" si="63"/>
        <v>38826</v>
      </c>
      <c r="B4064" t="s">
        <v>1923</v>
      </c>
      <c r="C4064">
        <v>73126134</v>
      </c>
      <c r="D4064">
        <v>144105</v>
      </c>
      <c r="E4064">
        <v>4</v>
      </c>
      <c r="F4064">
        <v>550013908</v>
      </c>
      <c r="G4064" s="180">
        <v>42770</v>
      </c>
      <c r="H4064" s="180">
        <v>45321</v>
      </c>
      <c r="I4064">
        <v>0</v>
      </c>
      <c r="J4064">
        <v>1</v>
      </c>
      <c r="K4064">
        <v>1</v>
      </c>
      <c r="L4064">
        <v>30</v>
      </c>
      <c r="M4064">
        <v>2</v>
      </c>
      <c r="N4064" s="170">
        <v>22490513</v>
      </c>
      <c r="O4064" s="170">
        <v>24960000</v>
      </c>
      <c r="P4064" s="178">
        <v>59459</v>
      </c>
      <c r="Q4064" s="178">
        <v>2286</v>
      </c>
      <c r="R4064" s="178">
        <v>58069</v>
      </c>
      <c r="S4064">
        <v>1225</v>
      </c>
      <c r="T4064">
        <v>0</v>
      </c>
      <c r="U4064">
        <v>0</v>
      </c>
      <c r="W4064">
        <v>0</v>
      </c>
      <c r="X4064">
        <v>0</v>
      </c>
      <c r="Y4064">
        <v>0</v>
      </c>
      <c r="AB4064" s="180">
        <v>44253</v>
      </c>
      <c r="AC4064">
        <v>1</v>
      </c>
      <c r="AD4064" t="s">
        <v>1922</v>
      </c>
      <c r="AE4064">
        <v>1</v>
      </c>
      <c r="AF4064">
        <v>30</v>
      </c>
      <c r="AG4064">
        <v>0</v>
      </c>
      <c r="AN4064">
        <v>1</v>
      </c>
      <c r="AO4064">
        <v>1</v>
      </c>
      <c r="AR4064" s="178">
        <v>19243</v>
      </c>
      <c r="AS4064" t="s">
        <v>1921</v>
      </c>
      <c r="AT4064">
        <v>0</v>
      </c>
      <c r="AU4064">
        <v>0</v>
      </c>
      <c r="AV4064">
        <v>890480123</v>
      </c>
      <c r="AW4064" t="s">
        <v>1920</v>
      </c>
      <c r="AX4064">
        <v>5</v>
      </c>
      <c r="BC4064">
        <v>2</v>
      </c>
      <c r="BD4064">
        <v>7</v>
      </c>
      <c r="BE4064">
        <v>2</v>
      </c>
    </row>
    <row r="4065" spans="1:57" x14ac:dyDescent="0.25">
      <c r="A4065" s="179">
        <f t="shared" si="63"/>
        <v>13733</v>
      </c>
      <c r="B4065" t="s">
        <v>1923</v>
      </c>
      <c r="C4065">
        <v>73126134</v>
      </c>
      <c r="D4065">
        <v>144105</v>
      </c>
      <c r="E4065">
        <v>4</v>
      </c>
      <c r="F4065">
        <v>550014268</v>
      </c>
      <c r="G4065" s="180">
        <v>42795</v>
      </c>
      <c r="H4065" s="180">
        <v>45321</v>
      </c>
      <c r="I4065">
        <v>0</v>
      </c>
      <c r="J4065">
        <v>1</v>
      </c>
      <c r="K4065">
        <v>2</v>
      </c>
      <c r="L4065">
        <v>30</v>
      </c>
      <c r="M4065">
        <v>2</v>
      </c>
      <c r="N4065" s="170">
        <v>22490513</v>
      </c>
      <c r="O4065" s="170">
        <v>24960000</v>
      </c>
      <c r="P4065" s="178">
        <v>21390</v>
      </c>
      <c r="Q4065" s="178">
        <v>822</v>
      </c>
      <c r="R4065" s="178">
        <v>20540</v>
      </c>
      <c r="S4065">
        <v>0</v>
      </c>
      <c r="T4065">
        <v>0</v>
      </c>
      <c r="U4065">
        <v>0</v>
      </c>
      <c r="W4065">
        <v>0</v>
      </c>
      <c r="X4065">
        <v>0</v>
      </c>
      <c r="Y4065">
        <v>0</v>
      </c>
      <c r="AB4065" s="180">
        <v>44285</v>
      </c>
      <c r="AC4065">
        <v>1</v>
      </c>
      <c r="AD4065" t="s">
        <v>1922</v>
      </c>
      <c r="AE4065">
        <v>1</v>
      </c>
      <c r="AF4065">
        <v>30</v>
      </c>
      <c r="AG4065">
        <v>0</v>
      </c>
      <c r="AN4065">
        <v>1</v>
      </c>
      <c r="AO4065">
        <v>1</v>
      </c>
      <c r="AR4065" s="178">
        <v>6807</v>
      </c>
      <c r="AS4065" t="s">
        <v>1921</v>
      </c>
      <c r="AT4065">
        <v>0</v>
      </c>
      <c r="AU4065">
        <v>0</v>
      </c>
      <c r="AV4065">
        <v>890480123</v>
      </c>
      <c r="AW4065" t="s">
        <v>1920</v>
      </c>
      <c r="AX4065">
        <v>5</v>
      </c>
      <c r="BC4065">
        <v>2</v>
      </c>
      <c r="BD4065">
        <v>7</v>
      </c>
      <c r="BE4065">
        <v>2</v>
      </c>
    </row>
    <row r="4066" spans="1:57" x14ac:dyDescent="0.25">
      <c r="A4066" s="179">
        <f t="shared" si="63"/>
        <v>44931</v>
      </c>
      <c r="B4066" t="s">
        <v>1923</v>
      </c>
      <c r="C4066">
        <v>73126134</v>
      </c>
      <c r="D4066">
        <v>144105</v>
      </c>
      <c r="E4066">
        <v>4</v>
      </c>
      <c r="F4066">
        <v>550014500</v>
      </c>
      <c r="G4066" s="180">
        <v>42825</v>
      </c>
      <c r="H4066" s="180">
        <v>45321</v>
      </c>
      <c r="I4066">
        <v>0</v>
      </c>
      <c r="J4066">
        <v>1</v>
      </c>
      <c r="K4066">
        <v>1</v>
      </c>
      <c r="L4066">
        <v>30</v>
      </c>
      <c r="M4066">
        <v>2</v>
      </c>
      <c r="N4066" s="170">
        <v>22490513</v>
      </c>
      <c r="O4066" s="170">
        <v>24960000</v>
      </c>
      <c r="P4066" s="178">
        <v>68792</v>
      </c>
      <c r="Q4066" s="178">
        <v>2645</v>
      </c>
      <c r="R4066" s="178">
        <v>67200</v>
      </c>
      <c r="S4066">
        <v>1428</v>
      </c>
      <c r="T4066">
        <v>0</v>
      </c>
      <c r="U4066">
        <v>0</v>
      </c>
      <c r="W4066">
        <v>0</v>
      </c>
      <c r="X4066">
        <v>0</v>
      </c>
      <c r="Y4066">
        <v>0</v>
      </c>
      <c r="AB4066" s="180">
        <v>44253</v>
      </c>
      <c r="AC4066">
        <v>1</v>
      </c>
      <c r="AD4066" t="s">
        <v>1922</v>
      </c>
      <c r="AE4066">
        <v>1</v>
      </c>
      <c r="AF4066">
        <v>30</v>
      </c>
      <c r="AG4066">
        <v>0</v>
      </c>
      <c r="AN4066">
        <v>1</v>
      </c>
      <c r="AO4066">
        <v>1</v>
      </c>
      <c r="AR4066" s="178">
        <v>22269</v>
      </c>
      <c r="AS4066" t="s">
        <v>1921</v>
      </c>
      <c r="AT4066">
        <v>0</v>
      </c>
      <c r="AU4066">
        <v>0</v>
      </c>
      <c r="AV4066">
        <v>890480123</v>
      </c>
      <c r="AW4066" t="s">
        <v>1920</v>
      </c>
      <c r="AX4066">
        <v>5</v>
      </c>
      <c r="BC4066">
        <v>2</v>
      </c>
      <c r="BD4066">
        <v>7</v>
      </c>
      <c r="BE4066">
        <v>2</v>
      </c>
    </row>
    <row r="4067" spans="1:57" x14ac:dyDescent="0.25">
      <c r="A4067" s="179">
        <f t="shared" si="63"/>
        <v>29437</v>
      </c>
      <c r="B4067" t="s">
        <v>1923</v>
      </c>
      <c r="C4067">
        <v>73126134</v>
      </c>
      <c r="D4067">
        <v>144105</v>
      </c>
      <c r="E4067">
        <v>4</v>
      </c>
      <c r="F4067">
        <v>550014899</v>
      </c>
      <c r="G4067" s="180">
        <v>42853</v>
      </c>
      <c r="H4067" s="180">
        <v>45321</v>
      </c>
      <c r="I4067">
        <v>0</v>
      </c>
      <c r="J4067">
        <v>1</v>
      </c>
      <c r="K4067">
        <v>2</v>
      </c>
      <c r="L4067">
        <v>30</v>
      </c>
      <c r="M4067">
        <v>2</v>
      </c>
      <c r="N4067" s="170">
        <v>22490513</v>
      </c>
      <c r="O4067" s="170">
        <v>24960000</v>
      </c>
      <c r="P4067" s="178">
        <v>45852</v>
      </c>
      <c r="Q4067" s="178">
        <v>1763</v>
      </c>
      <c r="R4067" s="178">
        <v>44027</v>
      </c>
      <c r="S4067">
        <v>0</v>
      </c>
      <c r="T4067">
        <v>0</v>
      </c>
      <c r="U4067">
        <v>0</v>
      </c>
      <c r="W4067">
        <v>0</v>
      </c>
      <c r="X4067">
        <v>0</v>
      </c>
      <c r="Y4067">
        <v>0</v>
      </c>
      <c r="AB4067" s="180">
        <v>44285</v>
      </c>
      <c r="AC4067">
        <v>1</v>
      </c>
      <c r="AD4067" t="s">
        <v>1922</v>
      </c>
      <c r="AE4067">
        <v>1</v>
      </c>
      <c r="AF4067">
        <v>30</v>
      </c>
      <c r="AG4067">
        <v>0</v>
      </c>
      <c r="AN4067">
        <v>1</v>
      </c>
      <c r="AO4067">
        <v>1</v>
      </c>
      <c r="AR4067" s="178">
        <v>14590</v>
      </c>
      <c r="AS4067" t="s">
        <v>1921</v>
      </c>
      <c r="AT4067">
        <v>0</v>
      </c>
      <c r="AU4067">
        <v>0</v>
      </c>
      <c r="AV4067">
        <v>890480123</v>
      </c>
      <c r="AW4067" t="s">
        <v>1920</v>
      </c>
      <c r="AX4067">
        <v>5</v>
      </c>
      <c r="BC4067">
        <v>2</v>
      </c>
      <c r="BD4067">
        <v>7</v>
      </c>
      <c r="BE4067">
        <v>2</v>
      </c>
    </row>
    <row r="4068" spans="1:57" x14ac:dyDescent="0.25">
      <c r="A4068" s="179">
        <f t="shared" si="63"/>
        <v>33056</v>
      </c>
      <c r="B4068" t="s">
        <v>1923</v>
      </c>
      <c r="C4068">
        <v>73126134</v>
      </c>
      <c r="D4068">
        <v>144105</v>
      </c>
      <c r="E4068">
        <v>4</v>
      </c>
      <c r="F4068">
        <v>550015768</v>
      </c>
      <c r="G4068" s="180">
        <v>42916</v>
      </c>
      <c r="H4068" s="180">
        <v>45321</v>
      </c>
      <c r="I4068">
        <v>0</v>
      </c>
      <c r="J4068">
        <v>1</v>
      </c>
      <c r="K4068">
        <v>2</v>
      </c>
      <c r="L4068">
        <v>30</v>
      </c>
      <c r="M4068">
        <v>2</v>
      </c>
      <c r="N4068" s="170">
        <v>22490513</v>
      </c>
      <c r="O4068" s="170">
        <v>24960000</v>
      </c>
      <c r="P4068" s="178">
        <v>51486</v>
      </c>
      <c r="Q4068" s="178">
        <v>1979</v>
      </c>
      <c r="R4068" s="178">
        <v>49439</v>
      </c>
      <c r="S4068">
        <v>0</v>
      </c>
      <c r="T4068">
        <v>0</v>
      </c>
      <c r="U4068">
        <v>0</v>
      </c>
      <c r="W4068">
        <v>0</v>
      </c>
      <c r="X4068">
        <v>0</v>
      </c>
      <c r="Y4068">
        <v>0</v>
      </c>
      <c r="AB4068" s="180">
        <v>44285</v>
      </c>
      <c r="AC4068">
        <v>1</v>
      </c>
      <c r="AD4068" t="s">
        <v>1922</v>
      </c>
      <c r="AE4068">
        <v>1</v>
      </c>
      <c r="AF4068">
        <v>30</v>
      </c>
      <c r="AG4068">
        <v>0</v>
      </c>
      <c r="AN4068">
        <v>1</v>
      </c>
      <c r="AO4068">
        <v>1</v>
      </c>
      <c r="AR4068" s="178">
        <v>16383</v>
      </c>
      <c r="AS4068" t="s">
        <v>1921</v>
      </c>
      <c r="AT4068">
        <v>0</v>
      </c>
      <c r="AU4068">
        <v>0</v>
      </c>
      <c r="AV4068">
        <v>890480123</v>
      </c>
      <c r="AW4068" t="s">
        <v>1920</v>
      </c>
      <c r="AX4068">
        <v>5</v>
      </c>
      <c r="BC4068">
        <v>2</v>
      </c>
      <c r="BD4068">
        <v>7</v>
      </c>
      <c r="BE4068">
        <v>2</v>
      </c>
    </row>
    <row r="4069" spans="1:57" x14ac:dyDescent="0.25">
      <c r="A4069" s="179">
        <f t="shared" si="63"/>
        <v>26481</v>
      </c>
      <c r="B4069" t="s">
        <v>1923</v>
      </c>
      <c r="C4069">
        <v>73126134</v>
      </c>
      <c r="D4069">
        <v>144105</v>
      </c>
      <c r="E4069">
        <v>4</v>
      </c>
      <c r="F4069">
        <v>550015769</v>
      </c>
      <c r="G4069" s="180">
        <v>42916</v>
      </c>
      <c r="H4069" s="180">
        <v>45321</v>
      </c>
      <c r="I4069">
        <v>0</v>
      </c>
      <c r="J4069">
        <v>1</v>
      </c>
      <c r="K4069">
        <v>2</v>
      </c>
      <c r="L4069">
        <v>30</v>
      </c>
      <c r="M4069">
        <v>2</v>
      </c>
      <c r="N4069" s="170">
        <v>22490513</v>
      </c>
      <c r="O4069" s="170">
        <v>24960000</v>
      </c>
      <c r="P4069" s="178">
        <v>41247</v>
      </c>
      <c r="Q4069" s="178">
        <v>1586</v>
      </c>
      <c r="R4069" s="178">
        <v>39606</v>
      </c>
      <c r="S4069">
        <v>0</v>
      </c>
      <c r="T4069">
        <v>0</v>
      </c>
      <c r="U4069">
        <v>0</v>
      </c>
      <c r="W4069">
        <v>0</v>
      </c>
      <c r="X4069">
        <v>0</v>
      </c>
      <c r="Y4069">
        <v>0</v>
      </c>
      <c r="AB4069" s="180">
        <v>44285</v>
      </c>
      <c r="AC4069">
        <v>1</v>
      </c>
      <c r="AD4069" t="s">
        <v>1922</v>
      </c>
      <c r="AE4069">
        <v>1</v>
      </c>
      <c r="AF4069">
        <v>30</v>
      </c>
      <c r="AG4069">
        <v>0</v>
      </c>
      <c r="AN4069">
        <v>1</v>
      </c>
      <c r="AO4069">
        <v>1</v>
      </c>
      <c r="AR4069" s="178">
        <v>13125</v>
      </c>
      <c r="AS4069" t="s">
        <v>1921</v>
      </c>
      <c r="AT4069">
        <v>0</v>
      </c>
      <c r="AU4069">
        <v>0</v>
      </c>
      <c r="AV4069">
        <v>890480123</v>
      </c>
      <c r="AW4069" t="s">
        <v>1920</v>
      </c>
      <c r="AX4069">
        <v>5</v>
      </c>
      <c r="BC4069">
        <v>2</v>
      </c>
      <c r="BD4069">
        <v>7</v>
      </c>
      <c r="BE4069">
        <v>2</v>
      </c>
    </row>
    <row r="4070" spans="1:57" x14ac:dyDescent="0.25">
      <c r="A4070" s="179">
        <f t="shared" si="63"/>
        <v>34048</v>
      </c>
      <c r="B4070" t="s">
        <v>1923</v>
      </c>
      <c r="C4070">
        <v>73126134</v>
      </c>
      <c r="D4070">
        <v>144105</v>
      </c>
      <c r="E4070">
        <v>4</v>
      </c>
      <c r="F4070">
        <v>550016409</v>
      </c>
      <c r="G4070" s="180">
        <v>42953</v>
      </c>
      <c r="H4070" s="180">
        <v>45321</v>
      </c>
      <c r="I4070">
        <v>0</v>
      </c>
      <c r="J4070">
        <v>1</v>
      </c>
      <c r="K4070">
        <v>2</v>
      </c>
      <c r="L4070">
        <v>30</v>
      </c>
      <c r="M4070">
        <v>2</v>
      </c>
      <c r="N4070" s="170">
        <v>22490513</v>
      </c>
      <c r="O4070" s="170">
        <v>24960000</v>
      </c>
      <c r="P4070" s="178">
        <v>53033</v>
      </c>
      <c r="Q4070" s="178">
        <v>2039</v>
      </c>
      <c r="R4070" s="178">
        <v>50923</v>
      </c>
      <c r="S4070">
        <v>0</v>
      </c>
      <c r="T4070">
        <v>0</v>
      </c>
      <c r="U4070">
        <v>0</v>
      </c>
      <c r="W4070">
        <v>0</v>
      </c>
      <c r="X4070">
        <v>0</v>
      </c>
      <c r="Y4070">
        <v>0</v>
      </c>
      <c r="AB4070" s="180">
        <v>44285</v>
      </c>
      <c r="AC4070">
        <v>1</v>
      </c>
      <c r="AD4070" t="s">
        <v>1922</v>
      </c>
      <c r="AE4070">
        <v>1</v>
      </c>
      <c r="AF4070">
        <v>30</v>
      </c>
      <c r="AG4070">
        <v>0</v>
      </c>
      <c r="AN4070">
        <v>1</v>
      </c>
      <c r="AO4070">
        <v>1</v>
      </c>
      <c r="AR4070" s="178">
        <v>16875</v>
      </c>
      <c r="AS4070" t="s">
        <v>1921</v>
      </c>
      <c r="AT4070">
        <v>0</v>
      </c>
      <c r="AU4070">
        <v>0</v>
      </c>
      <c r="AV4070">
        <v>890480123</v>
      </c>
      <c r="AW4070" t="s">
        <v>1920</v>
      </c>
      <c r="AX4070">
        <v>5</v>
      </c>
      <c r="BC4070">
        <v>2</v>
      </c>
      <c r="BD4070">
        <v>7</v>
      </c>
      <c r="BE4070">
        <v>2</v>
      </c>
    </row>
    <row r="4071" spans="1:57" x14ac:dyDescent="0.25">
      <c r="A4071" s="179">
        <f t="shared" si="63"/>
        <v>12825</v>
      </c>
      <c r="B4071" t="s">
        <v>1923</v>
      </c>
      <c r="C4071">
        <v>73126134</v>
      </c>
      <c r="D4071">
        <v>144105</v>
      </c>
      <c r="E4071">
        <v>4</v>
      </c>
      <c r="F4071">
        <v>550016743</v>
      </c>
      <c r="G4071" s="180">
        <v>42979</v>
      </c>
      <c r="H4071" s="180">
        <v>45321</v>
      </c>
      <c r="I4071">
        <v>0</v>
      </c>
      <c r="J4071">
        <v>1</v>
      </c>
      <c r="K4071">
        <v>2</v>
      </c>
      <c r="L4071">
        <v>30</v>
      </c>
      <c r="M4071">
        <v>2</v>
      </c>
      <c r="N4071" s="170">
        <v>22490513</v>
      </c>
      <c r="O4071" s="170">
        <v>24960000</v>
      </c>
      <c r="P4071" s="178">
        <v>19976</v>
      </c>
      <c r="Q4071" s="178">
        <v>768</v>
      </c>
      <c r="R4071" s="178">
        <v>19181</v>
      </c>
      <c r="S4071">
        <v>0</v>
      </c>
      <c r="T4071">
        <v>0</v>
      </c>
      <c r="U4071">
        <v>0</v>
      </c>
      <c r="W4071">
        <v>0</v>
      </c>
      <c r="X4071">
        <v>0</v>
      </c>
      <c r="Y4071">
        <v>0</v>
      </c>
      <c r="AB4071" s="180">
        <v>44285</v>
      </c>
      <c r="AC4071">
        <v>1</v>
      </c>
      <c r="AD4071" t="s">
        <v>1922</v>
      </c>
      <c r="AE4071">
        <v>1</v>
      </c>
      <c r="AF4071">
        <v>30</v>
      </c>
      <c r="AG4071">
        <v>0</v>
      </c>
      <c r="AN4071">
        <v>1</v>
      </c>
      <c r="AO4071">
        <v>1</v>
      </c>
      <c r="AR4071" s="178">
        <v>6356</v>
      </c>
      <c r="AS4071" t="s">
        <v>1921</v>
      </c>
      <c r="AT4071">
        <v>0</v>
      </c>
      <c r="AU4071">
        <v>0</v>
      </c>
      <c r="AV4071">
        <v>890480123</v>
      </c>
      <c r="AW4071" t="s">
        <v>1920</v>
      </c>
      <c r="AX4071">
        <v>5</v>
      </c>
      <c r="BC4071">
        <v>2</v>
      </c>
      <c r="BD4071">
        <v>7</v>
      </c>
      <c r="BE4071">
        <v>2</v>
      </c>
    </row>
    <row r="4072" spans="1:57" x14ac:dyDescent="0.25">
      <c r="A4072" s="179">
        <f t="shared" si="63"/>
        <v>17076</v>
      </c>
      <c r="B4072" t="s">
        <v>1923</v>
      </c>
      <c r="C4072">
        <v>73126134</v>
      </c>
      <c r="D4072">
        <v>144105</v>
      </c>
      <c r="E4072">
        <v>4</v>
      </c>
      <c r="F4072">
        <v>550016754</v>
      </c>
      <c r="G4072" s="180">
        <v>42980</v>
      </c>
      <c r="H4072" s="180">
        <v>45321</v>
      </c>
      <c r="I4072">
        <v>0</v>
      </c>
      <c r="J4072">
        <v>1</v>
      </c>
      <c r="K4072">
        <v>2</v>
      </c>
      <c r="L4072">
        <v>30</v>
      </c>
      <c r="M4072">
        <v>2</v>
      </c>
      <c r="N4072" s="170">
        <v>22490513</v>
      </c>
      <c r="O4072" s="170">
        <v>24960000</v>
      </c>
      <c r="P4072" s="178">
        <v>26598</v>
      </c>
      <c r="Q4072" s="178">
        <v>1023</v>
      </c>
      <c r="R4072" s="178">
        <v>25540</v>
      </c>
      <c r="S4072">
        <v>0</v>
      </c>
      <c r="T4072">
        <v>0</v>
      </c>
      <c r="U4072">
        <v>0</v>
      </c>
      <c r="W4072">
        <v>0</v>
      </c>
      <c r="X4072">
        <v>0</v>
      </c>
      <c r="Y4072">
        <v>0</v>
      </c>
      <c r="AB4072" s="180">
        <v>44285</v>
      </c>
      <c r="AC4072">
        <v>1</v>
      </c>
      <c r="AD4072" t="s">
        <v>1922</v>
      </c>
      <c r="AE4072">
        <v>1</v>
      </c>
      <c r="AF4072">
        <v>30</v>
      </c>
      <c r="AG4072">
        <v>0</v>
      </c>
      <c r="AN4072">
        <v>1</v>
      </c>
      <c r="AO4072">
        <v>1</v>
      </c>
      <c r="AR4072" s="178">
        <v>8464</v>
      </c>
      <c r="AS4072" t="s">
        <v>1921</v>
      </c>
      <c r="AT4072">
        <v>0</v>
      </c>
      <c r="AU4072">
        <v>0</v>
      </c>
      <c r="AV4072">
        <v>890480123</v>
      </c>
      <c r="AW4072" t="s">
        <v>1920</v>
      </c>
      <c r="AX4072">
        <v>5</v>
      </c>
      <c r="BC4072">
        <v>2</v>
      </c>
      <c r="BD4072">
        <v>7</v>
      </c>
      <c r="BE4072">
        <v>2</v>
      </c>
    </row>
    <row r="4073" spans="1:57" x14ac:dyDescent="0.25">
      <c r="A4073" s="179">
        <f t="shared" si="63"/>
        <v>11342</v>
      </c>
      <c r="B4073" t="s">
        <v>1923</v>
      </c>
      <c r="C4073">
        <v>73126134</v>
      </c>
      <c r="D4073">
        <v>144105</v>
      </c>
      <c r="E4073">
        <v>4</v>
      </c>
      <c r="F4073">
        <v>550017119</v>
      </c>
      <c r="G4073" s="180">
        <v>43015</v>
      </c>
      <c r="H4073" s="180">
        <v>45321</v>
      </c>
      <c r="I4073">
        <v>0</v>
      </c>
      <c r="J4073">
        <v>1</v>
      </c>
      <c r="K4073">
        <v>2</v>
      </c>
      <c r="L4073">
        <v>30</v>
      </c>
      <c r="M4073">
        <v>2</v>
      </c>
      <c r="N4073" s="170">
        <v>22490513</v>
      </c>
      <c r="O4073" s="170">
        <v>24960000</v>
      </c>
      <c r="P4073" s="178">
        <v>17666</v>
      </c>
      <c r="Q4073" s="178">
        <v>679</v>
      </c>
      <c r="R4073" s="178">
        <v>16964</v>
      </c>
      <c r="S4073">
        <v>0</v>
      </c>
      <c r="T4073">
        <v>0</v>
      </c>
      <c r="U4073">
        <v>0</v>
      </c>
      <c r="W4073">
        <v>0</v>
      </c>
      <c r="X4073">
        <v>0</v>
      </c>
      <c r="Y4073">
        <v>0</v>
      </c>
      <c r="AB4073" s="180">
        <v>44285</v>
      </c>
      <c r="AC4073">
        <v>1</v>
      </c>
      <c r="AD4073" t="s">
        <v>1922</v>
      </c>
      <c r="AE4073">
        <v>1</v>
      </c>
      <c r="AF4073">
        <v>30</v>
      </c>
      <c r="AG4073">
        <v>0</v>
      </c>
      <c r="AN4073">
        <v>1</v>
      </c>
      <c r="AO4073">
        <v>1</v>
      </c>
      <c r="AR4073" s="178">
        <v>5622</v>
      </c>
      <c r="AS4073" t="s">
        <v>1921</v>
      </c>
      <c r="AT4073">
        <v>0</v>
      </c>
      <c r="AU4073">
        <v>0</v>
      </c>
      <c r="AV4073">
        <v>890480123</v>
      </c>
      <c r="AW4073" t="s">
        <v>1920</v>
      </c>
      <c r="AX4073">
        <v>5</v>
      </c>
      <c r="BC4073">
        <v>2</v>
      </c>
      <c r="BD4073">
        <v>7</v>
      </c>
      <c r="BE4073">
        <v>2</v>
      </c>
    </row>
    <row r="4074" spans="1:57" x14ac:dyDescent="0.25">
      <c r="A4074" s="179">
        <f t="shared" si="63"/>
        <v>9059</v>
      </c>
      <c r="B4074" t="s">
        <v>1923</v>
      </c>
      <c r="C4074">
        <v>73126134</v>
      </c>
      <c r="D4074">
        <v>144105</v>
      </c>
      <c r="E4074">
        <v>4</v>
      </c>
      <c r="F4074">
        <v>550017123</v>
      </c>
      <c r="G4074" s="180">
        <v>43016</v>
      </c>
      <c r="H4074" s="180">
        <v>45321</v>
      </c>
      <c r="I4074">
        <v>0</v>
      </c>
      <c r="J4074">
        <v>1</v>
      </c>
      <c r="K4074">
        <v>2</v>
      </c>
      <c r="L4074">
        <v>30</v>
      </c>
      <c r="M4074">
        <v>2</v>
      </c>
      <c r="N4074" s="170">
        <v>22490513</v>
      </c>
      <c r="O4074" s="170">
        <v>24960000</v>
      </c>
      <c r="P4074" s="178">
        <v>14109</v>
      </c>
      <c r="Q4074" s="178">
        <v>542</v>
      </c>
      <c r="R4074" s="178">
        <v>13548</v>
      </c>
      <c r="S4074">
        <v>0</v>
      </c>
      <c r="T4074">
        <v>0</v>
      </c>
      <c r="U4074">
        <v>0</v>
      </c>
      <c r="W4074">
        <v>0</v>
      </c>
      <c r="X4074">
        <v>0</v>
      </c>
      <c r="Y4074">
        <v>0</v>
      </c>
      <c r="AB4074" s="180">
        <v>44285</v>
      </c>
      <c r="AC4074">
        <v>1</v>
      </c>
      <c r="AD4074" t="s">
        <v>1922</v>
      </c>
      <c r="AE4074">
        <v>1</v>
      </c>
      <c r="AF4074">
        <v>30</v>
      </c>
      <c r="AG4074">
        <v>0</v>
      </c>
      <c r="AN4074">
        <v>1</v>
      </c>
      <c r="AO4074">
        <v>1</v>
      </c>
      <c r="AR4074" s="178">
        <v>4489</v>
      </c>
      <c r="AS4074" t="s">
        <v>1921</v>
      </c>
      <c r="AT4074">
        <v>0</v>
      </c>
      <c r="AU4074">
        <v>0</v>
      </c>
      <c r="AV4074">
        <v>890480123</v>
      </c>
      <c r="AW4074" t="s">
        <v>1920</v>
      </c>
      <c r="AX4074">
        <v>5</v>
      </c>
      <c r="BC4074">
        <v>2</v>
      </c>
      <c r="BD4074">
        <v>7</v>
      </c>
      <c r="BE4074">
        <v>2</v>
      </c>
    </row>
    <row r="4075" spans="1:57" x14ac:dyDescent="0.25">
      <c r="A4075" s="179">
        <f t="shared" si="63"/>
        <v>11386</v>
      </c>
      <c r="B4075" t="s">
        <v>1923</v>
      </c>
      <c r="C4075">
        <v>73126134</v>
      </c>
      <c r="D4075">
        <v>144105</v>
      </c>
      <c r="E4075">
        <v>4</v>
      </c>
      <c r="F4075">
        <v>550017124</v>
      </c>
      <c r="G4075" s="180">
        <v>43016</v>
      </c>
      <c r="H4075" s="180">
        <v>45321</v>
      </c>
      <c r="I4075">
        <v>0</v>
      </c>
      <c r="J4075">
        <v>1</v>
      </c>
      <c r="K4075">
        <v>2</v>
      </c>
      <c r="L4075">
        <v>30</v>
      </c>
      <c r="M4075">
        <v>2</v>
      </c>
      <c r="N4075" s="170">
        <v>22490513</v>
      </c>
      <c r="O4075" s="170">
        <v>24960000</v>
      </c>
      <c r="P4075" s="178">
        <v>17736</v>
      </c>
      <c r="Q4075" s="178">
        <v>682</v>
      </c>
      <c r="R4075" s="178">
        <v>17030</v>
      </c>
      <c r="S4075">
        <v>0</v>
      </c>
      <c r="T4075">
        <v>0</v>
      </c>
      <c r="U4075">
        <v>0</v>
      </c>
      <c r="W4075">
        <v>0</v>
      </c>
      <c r="X4075">
        <v>0</v>
      </c>
      <c r="Y4075">
        <v>0</v>
      </c>
      <c r="AB4075" s="180">
        <v>44285</v>
      </c>
      <c r="AC4075">
        <v>1</v>
      </c>
      <c r="AD4075" t="s">
        <v>1922</v>
      </c>
      <c r="AE4075">
        <v>1</v>
      </c>
      <c r="AF4075">
        <v>30</v>
      </c>
      <c r="AG4075">
        <v>0</v>
      </c>
      <c r="AN4075">
        <v>1</v>
      </c>
      <c r="AO4075">
        <v>1</v>
      </c>
      <c r="AR4075" s="178">
        <v>5644</v>
      </c>
      <c r="AS4075" t="s">
        <v>1921</v>
      </c>
      <c r="AT4075">
        <v>0</v>
      </c>
      <c r="AU4075">
        <v>0</v>
      </c>
      <c r="AV4075">
        <v>890480123</v>
      </c>
      <c r="AW4075" t="s">
        <v>1920</v>
      </c>
      <c r="AX4075">
        <v>5</v>
      </c>
      <c r="BC4075">
        <v>2</v>
      </c>
      <c r="BD4075">
        <v>7</v>
      </c>
      <c r="BE4075">
        <v>2</v>
      </c>
    </row>
    <row r="4076" spans="1:57" x14ac:dyDescent="0.25">
      <c r="A4076" s="179">
        <f t="shared" si="63"/>
        <v>5066</v>
      </c>
      <c r="B4076" t="s">
        <v>1923</v>
      </c>
      <c r="C4076">
        <v>73126134</v>
      </c>
      <c r="D4076">
        <v>144105</v>
      </c>
      <c r="E4076">
        <v>4</v>
      </c>
      <c r="F4076">
        <v>550017772</v>
      </c>
      <c r="G4076" s="180">
        <v>43073</v>
      </c>
      <c r="H4076" s="180">
        <v>45321</v>
      </c>
      <c r="I4076">
        <v>0</v>
      </c>
      <c r="J4076">
        <v>1</v>
      </c>
      <c r="K4076">
        <v>2</v>
      </c>
      <c r="L4076">
        <v>30</v>
      </c>
      <c r="M4076">
        <v>2</v>
      </c>
      <c r="N4076" s="170">
        <v>22490513</v>
      </c>
      <c r="O4076" s="170">
        <v>24960000</v>
      </c>
      <c r="P4076" s="178">
        <v>7890</v>
      </c>
      <c r="Q4076" s="178">
        <v>303</v>
      </c>
      <c r="R4076" s="178">
        <v>7577</v>
      </c>
      <c r="S4076">
        <v>0</v>
      </c>
      <c r="T4076">
        <v>0</v>
      </c>
      <c r="U4076">
        <v>0</v>
      </c>
      <c r="W4076">
        <v>0</v>
      </c>
      <c r="X4076">
        <v>0</v>
      </c>
      <c r="Y4076">
        <v>0</v>
      </c>
      <c r="AB4076" s="180">
        <v>44285</v>
      </c>
      <c r="AC4076">
        <v>1</v>
      </c>
      <c r="AD4076" t="s">
        <v>1922</v>
      </c>
      <c r="AE4076">
        <v>1</v>
      </c>
      <c r="AF4076">
        <v>30</v>
      </c>
      <c r="AG4076">
        <v>0</v>
      </c>
      <c r="AN4076">
        <v>1</v>
      </c>
      <c r="AO4076">
        <v>1</v>
      </c>
      <c r="AR4076" s="178">
        <v>2511</v>
      </c>
      <c r="AS4076" t="s">
        <v>1921</v>
      </c>
      <c r="AT4076">
        <v>0</v>
      </c>
      <c r="AU4076">
        <v>0</v>
      </c>
      <c r="AV4076">
        <v>890480123</v>
      </c>
      <c r="AW4076" t="s">
        <v>1920</v>
      </c>
      <c r="AX4076">
        <v>5</v>
      </c>
      <c r="BC4076">
        <v>2</v>
      </c>
      <c r="BD4076">
        <v>7</v>
      </c>
      <c r="BE4076">
        <v>2</v>
      </c>
    </row>
    <row r="4077" spans="1:57" x14ac:dyDescent="0.25">
      <c r="A4077" s="179">
        <f t="shared" si="63"/>
        <v>62357</v>
      </c>
      <c r="B4077" t="s">
        <v>1923</v>
      </c>
      <c r="C4077">
        <v>73126134</v>
      </c>
      <c r="D4077">
        <v>144105</v>
      </c>
      <c r="E4077">
        <v>4</v>
      </c>
      <c r="F4077">
        <v>550017808</v>
      </c>
      <c r="G4077" s="180">
        <v>43085</v>
      </c>
      <c r="H4077" s="180">
        <v>45321</v>
      </c>
      <c r="I4077">
        <v>0</v>
      </c>
      <c r="J4077">
        <v>1</v>
      </c>
      <c r="K4077">
        <v>2</v>
      </c>
      <c r="L4077">
        <v>30</v>
      </c>
      <c r="M4077">
        <v>2</v>
      </c>
      <c r="N4077" s="170">
        <v>22490513</v>
      </c>
      <c r="O4077" s="170">
        <v>24960000</v>
      </c>
      <c r="P4077" s="178">
        <v>97223</v>
      </c>
      <c r="Q4077" s="178">
        <v>3738</v>
      </c>
      <c r="R4077" s="178">
        <v>93262</v>
      </c>
      <c r="S4077">
        <v>0</v>
      </c>
      <c r="T4077">
        <v>0</v>
      </c>
      <c r="U4077">
        <v>0</v>
      </c>
      <c r="W4077">
        <v>0</v>
      </c>
      <c r="X4077">
        <v>0</v>
      </c>
      <c r="Y4077">
        <v>0</v>
      </c>
      <c r="AB4077" s="180">
        <v>44285</v>
      </c>
      <c r="AC4077">
        <v>1</v>
      </c>
      <c r="AD4077" t="s">
        <v>1922</v>
      </c>
      <c r="AE4077">
        <v>1</v>
      </c>
      <c r="AF4077">
        <v>30</v>
      </c>
      <c r="AG4077">
        <v>0</v>
      </c>
      <c r="AN4077">
        <v>1</v>
      </c>
      <c r="AO4077">
        <v>1</v>
      </c>
      <c r="AR4077" s="178">
        <v>30905</v>
      </c>
      <c r="AS4077" t="s">
        <v>1921</v>
      </c>
      <c r="AT4077">
        <v>0</v>
      </c>
      <c r="AU4077">
        <v>0</v>
      </c>
      <c r="AV4077">
        <v>890480123</v>
      </c>
      <c r="AW4077" t="s">
        <v>1920</v>
      </c>
      <c r="AX4077">
        <v>5</v>
      </c>
      <c r="BC4077">
        <v>2</v>
      </c>
      <c r="BD4077">
        <v>7</v>
      </c>
      <c r="BE4077">
        <v>2</v>
      </c>
    </row>
    <row r="4078" spans="1:57" x14ac:dyDescent="0.25">
      <c r="A4078" s="179">
        <f t="shared" si="63"/>
        <v>48309</v>
      </c>
      <c r="B4078" t="s">
        <v>1923</v>
      </c>
      <c r="C4078">
        <v>73126134</v>
      </c>
      <c r="D4078">
        <v>144105</v>
      </c>
      <c r="E4078">
        <v>4</v>
      </c>
      <c r="F4078">
        <v>550017840</v>
      </c>
      <c r="G4078" s="180">
        <v>43091</v>
      </c>
      <c r="H4078" s="180">
        <v>45321</v>
      </c>
      <c r="I4078">
        <v>0</v>
      </c>
      <c r="J4078">
        <v>1</v>
      </c>
      <c r="K4078">
        <v>1</v>
      </c>
      <c r="L4078">
        <v>30</v>
      </c>
      <c r="M4078">
        <v>2</v>
      </c>
      <c r="N4078" s="170">
        <v>22490513</v>
      </c>
      <c r="O4078" s="170">
        <v>24960000</v>
      </c>
      <c r="P4078" s="178">
        <v>73984</v>
      </c>
      <c r="Q4078" s="178">
        <v>2844</v>
      </c>
      <c r="R4078" s="178">
        <v>72252</v>
      </c>
      <c r="S4078">
        <v>1530</v>
      </c>
      <c r="T4078">
        <v>0</v>
      </c>
      <c r="U4078">
        <v>0</v>
      </c>
      <c r="W4078">
        <v>0</v>
      </c>
      <c r="X4078">
        <v>0</v>
      </c>
      <c r="Y4078">
        <v>0</v>
      </c>
      <c r="AB4078" s="180">
        <v>44253</v>
      </c>
      <c r="AC4078">
        <v>1</v>
      </c>
      <c r="AD4078" t="s">
        <v>1922</v>
      </c>
      <c r="AE4078">
        <v>1</v>
      </c>
      <c r="AF4078">
        <v>30</v>
      </c>
      <c r="AG4078">
        <v>0</v>
      </c>
      <c r="AN4078">
        <v>1</v>
      </c>
      <c r="AO4078">
        <v>1</v>
      </c>
      <c r="AR4078" s="178">
        <v>23943</v>
      </c>
      <c r="AS4078" t="s">
        <v>1921</v>
      </c>
      <c r="AT4078">
        <v>0</v>
      </c>
      <c r="AU4078">
        <v>0</v>
      </c>
      <c r="AV4078">
        <v>890480123</v>
      </c>
      <c r="AW4078" t="s">
        <v>1920</v>
      </c>
      <c r="AX4078">
        <v>5</v>
      </c>
      <c r="BC4078">
        <v>2</v>
      </c>
      <c r="BD4078">
        <v>7</v>
      </c>
      <c r="BE4078">
        <v>2</v>
      </c>
    </row>
    <row r="4079" spans="1:57" x14ac:dyDescent="0.25">
      <c r="A4079" s="179">
        <f t="shared" si="63"/>
        <v>71660</v>
      </c>
      <c r="B4079" t="s">
        <v>1923</v>
      </c>
      <c r="C4079">
        <v>73126134</v>
      </c>
      <c r="D4079">
        <v>144105</v>
      </c>
      <c r="E4079">
        <v>4</v>
      </c>
      <c r="F4079">
        <v>550018378</v>
      </c>
      <c r="G4079" s="180">
        <v>43162</v>
      </c>
      <c r="H4079" s="180">
        <v>45321</v>
      </c>
      <c r="I4079">
        <v>0</v>
      </c>
      <c r="J4079">
        <v>1</v>
      </c>
      <c r="K4079">
        <v>2</v>
      </c>
      <c r="L4079">
        <v>30</v>
      </c>
      <c r="M4079">
        <v>2</v>
      </c>
      <c r="N4079" s="170">
        <v>22490513</v>
      </c>
      <c r="O4079" s="170">
        <v>24960000</v>
      </c>
      <c r="P4079" s="178">
        <v>111728</v>
      </c>
      <c r="Q4079" s="178">
        <v>4295</v>
      </c>
      <c r="R4079" s="178">
        <v>107176</v>
      </c>
      <c r="S4079">
        <v>0</v>
      </c>
      <c r="T4079">
        <v>0</v>
      </c>
      <c r="U4079">
        <v>0</v>
      </c>
      <c r="W4079">
        <v>0</v>
      </c>
      <c r="X4079">
        <v>0</v>
      </c>
      <c r="Y4079">
        <v>0</v>
      </c>
      <c r="AB4079" s="180">
        <v>44285</v>
      </c>
      <c r="AC4079">
        <v>1</v>
      </c>
      <c r="AD4079" t="s">
        <v>1922</v>
      </c>
      <c r="AE4079">
        <v>1</v>
      </c>
      <c r="AF4079">
        <v>30</v>
      </c>
      <c r="AG4079">
        <v>0</v>
      </c>
      <c r="AN4079">
        <v>1</v>
      </c>
      <c r="AO4079">
        <v>1</v>
      </c>
      <c r="AR4079" s="178">
        <v>35516</v>
      </c>
      <c r="AS4079" t="s">
        <v>1921</v>
      </c>
      <c r="AT4079">
        <v>0</v>
      </c>
      <c r="AU4079">
        <v>0</v>
      </c>
      <c r="AV4079">
        <v>890480123</v>
      </c>
      <c r="AW4079" t="s">
        <v>1920</v>
      </c>
      <c r="AX4079">
        <v>5</v>
      </c>
      <c r="BC4079">
        <v>2</v>
      </c>
      <c r="BD4079">
        <v>7</v>
      </c>
      <c r="BE4079">
        <v>2</v>
      </c>
    </row>
    <row r="4080" spans="1:57" x14ac:dyDescent="0.25">
      <c r="A4080" s="179">
        <f t="shared" si="63"/>
        <v>5047</v>
      </c>
      <c r="B4080" t="s">
        <v>1923</v>
      </c>
      <c r="C4080">
        <v>73126134</v>
      </c>
      <c r="D4080">
        <v>144105</v>
      </c>
      <c r="E4080">
        <v>4</v>
      </c>
      <c r="F4080">
        <v>550018407</v>
      </c>
      <c r="G4080" s="180">
        <v>43165</v>
      </c>
      <c r="H4080" s="180">
        <v>45321</v>
      </c>
      <c r="I4080">
        <v>0</v>
      </c>
      <c r="J4080">
        <v>1</v>
      </c>
      <c r="K4080">
        <v>2</v>
      </c>
      <c r="L4080">
        <v>30</v>
      </c>
      <c r="M4080">
        <v>2</v>
      </c>
      <c r="N4080" s="170">
        <v>22490513</v>
      </c>
      <c r="O4080" s="170">
        <v>24960000</v>
      </c>
      <c r="P4080" s="178">
        <v>7861</v>
      </c>
      <c r="Q4080" s="178">
        <v>302</v>
      </c>
      <c r="R4080" s="178">
        <v>7548</v>
      </c>
      <c r="S4080">
        <v>0</v>
      </c>
      <c r="T4080">
        <v>0</v>
      </c>
      <c r="U4080">
        <v>0</v>
      </c>
      <c r="W4080">
        <v>0</v>
      </c>
      <c r="X4080">
        <v>0</v>
      </c>
      <c r="Y4080">
        <v>0</v>
      </c>
      <c r="AB4080" s="180">
        <v>44285</v>
      </c>
      <c r="AC4080">
        <v>1</v>
      </c>
      <c r="AD4080" t="s">
        <v>1922</v>
      </c>
      <c r="AE4080">
        <v>1</v>
      </c>
      <c r="AF4080">
        <v>30</v>
      </c>
      <c r="AG4080">
        <v>0</v>
      </c>
      <c r="AN4080">
        <v>1</v>
      </c>
      <c r="AO4080">
        <v>1</v>
      </c>
      <c r="AR4080" s="178">
        <v>2501</v>
      </c>
      <c r="AS4080" t="s">
        <v>1921</v>
      </c>
      <c r="AT4080">
        <v>0</v>
      </c>
      <c r="AU4080">
        <v>0</v>
      </c>
      <c r="AV4080">
        <v>890480123</v>
      </c>
      <c r="AW4080" t="s">
        <v>1920</v>
      </c>
      <c r="AX4080">
        <v>5</v>
      </c>
      <c r="BC4080">
        <v>2</v>
      </c>
      <c r="BD4080">
        <v>7</v>
      </c>
      <c r="BE4080">
        <v>2</v>
      </c>
    </row>
    <row r="4081" spans="1:57" x14ac:dyDescent="0.25">
      <c r="A4081" s="179">
        <f t="shared" si="63"/>
        <v>15969</v>
      </c>
      <c r="B4081" t="s">
        <v>1923</v>
      </c>
      <c r="C4081">
        <v>73126134</v>
      </c>
      <c r="D4081">
        <v>144105</v>
      </c>
      <c r="E4081">
        <v>4</v>
      </c>
      <c r="F4081">
        <v>550018532</v>
      </c>
      <c r="G4081" s="180">
        <v>43186</v>
      </c>
      <c r="H4081" s="180">
        <v>45321</v>
      </c>
      <c r="I4081">
        <v>0</v>
      </c>
      <c r="J4081">
        <v>1</v>
      </c>
      <c r="K4081">
        <v>2</v>
      </c>
      <c r="L4081">
        <v>30</v>
      </c>
      <c r="M4081">
        <v>2</v>
      </c>
      <c r="N4081" s="170">
        <v>22490513</v>
      </c>
      <c r="O4081" s="170">
        <v>24960000</v>
      </c>
      <c r="P4081" s="178">
        <v>24872</v>
      </c>
      <c r="Q4081" s="178">
        <v>956</v>
      </c>
      <c r="R4081" s="178">
        <v>23883</v>
      </c>
      <c r="S4081">
        <v>0</v>
      </c>
      <c r="T4081">
        <v>0</v>
      </c>
      <c r="U4081">
        <v>0</v>
      </c>
      <c r="W4081">
        <v>0</v>
      </c>
      <c r="X4081">
        <v>0</v>
      </c>
      <c r="Y4081">
        <v>0</v>
      </c>
      <c r="AB4081" s="180">
        <v>44285</v>
      </c>
      <c r="AC4081">
        <v>1</v>
      </c>
      <c r="AD4081" t="s">
        <v>1922</v>
      </c>
      <c r="AE4081">
        <v>1</v>
      </c>
      <c r="AF4081">
        <v>30</v>
      </c>
      <c r="AG4081">
        <v>0</v>
      </c>
      <c r="AN4081">
        <v>1</v>
      </c>
      <c r="AO4081">
        <v>1</v>
      </c>
      <c r="AR4081" s="178">
        <v>7914</v>
      </c>
      <c r="AS4081" t="s">
        <v>1921</v>
      </c>
      <c r="AT4081">
        <v>0</v>
      </c>
      <c r="AU4081">
        <v>0</v>
      </c>
      <c r="AV4081">
        <v>890480123</v>
      </c>
      <c r="AW4081" t="s">
        <v>1920</v>
      </c>
      <c r="AX4081">
        <v>5</v>
      </c>
      <c r="BC4081">
        <v>2</v>
      </c>
      <c r="BD4081">
        <v>7</v>
      </c>
      <c r="BE4081">
        <v>2</v>
      </c>
    </row>
    <row r="4082" spans="1:57" x14ac:dyDescent="0.25">
      <c r="A4082" s="179">
        <f t="shared" si="63"/>
        <v>32526</v>
      </c>
      <c r="B4082" t="s">
        <v>1923</v>
      </c>
      <c r="C4082">
        <v>73126134</v>
      </c>
      <c r="D4082">
        <v>144105</v>
      </c>
      <c r="E4082">
        <v>4</v>
      </c>
      <c r="F4082">
        <v>550018533</v>
      </c>
      <c r="G4082" s="180">
        <v>43186</v>
      </c>
      <c r="H4082" s="180">
        <v>45321</v>
      </c>
      <c r="I4082">
        <v>0</v>
      </c>
      <c r="J4082">
        <v>1</v>
      </c>
      <c r="K4082">
        <v>1</v>
      </c>
      <c r="L4082">
        <v>30</v>
      </c>
      <c r="M4082">
        <v>2</v>
      </c>
      <c r="N4082" s="170">
        <v>22490513</v>
      </c>
      <c r="O4082" s="170">
        <v>24960000</v>
      </c>
      <c r="P4082" s="178">
        <v>49719</v>
      </c>
      <c r="Q4082" s="178">
        <v>1911</v>
      </c>
      <c r="R4082" s="178">
        <v>48647</v>
      </c>
      <c r="S4082">
        <v>1021</v>
      </c>
      <c r="T4082">
        <v>0</v>
      </c>
      <c r="U4082">
        <v>0</v>
      </c>
      <c r="W4082">
        <v>0</v>
      </c>
      <c r="X4082">
        <v>0</v>
      </c>
      <c r="Y4082">
        <v>0</v>
      </c>
      <c r="AB4082" s="180">
        <v>44253</v>
      </c>
      <c r="AC4082">
        <v>1</v>
      </c>
      <c r="AD4082" t="s">
        <v>1922</v>
      </c>
      <c r="AE4082">
        <v>1</v>
      </c>
      <c r="AF4082">
        <v>30</v>
      </c>
      <c r="AG4082">
        <v>0</v>
      </c>
      <c r="AN4082">
        <v>1</v>
      </c>
      <c r="AO4082">
        <v>1</v>
      </c>
      <c r="AR4082" s="178">
        <v>16121</v>
      </c>
      <c r="AS4082" t="s">
        <v>1921</v>
      </c>
      <c r="AT4082">
        <v>0</v>
      </c>
      <c r="AU4082">
        <v>0</v>
      </c>
      <c r="AV4082">
        <v>890480123</v>
      </c>
      <c r="AW4082" t="s">
        <v>1920</v>
      </c>
      <c r="AX4082">
        <v>5</v>
      </c>
      <c r="BC4082">
        <v>2</v>
      </c>
      <c r="BD4082">
        <v>7</v>
      </c>
      <c r="BE4082">
        <v>2</v>
      </c>
    </row>
    <row r="4083" spans="1:57" x14ac:dyDescent="0.25">
      <c r="A4083" s="179">
        <f t="shared" si="63"/>
        <v>17918</v>
      </c>
      <c r="B4083" t="s">
        <v>1923</v>
      </c>
      <c r="C4083">
        <v>73126134</v>
      </c>
      <c r="D4083">
        <v>144105</v>
      </c>
      <c r="E4083">
        <v>4</v>
      </c>
      <c r="F4083">
        <v>550018777</v>
      </c>
      <c r="G4083" s="180">
        <v>43223</v>
      </c>
      <c r="H4083" s="180">
        <v>45321</v>
      </c>
      <c r="I4083">
        <v>0</v>
      </c>
      <c r="J4083">
        <v>1</v>
      </c>
      <c r="K4083">
        <v>2</v>
      </c>
      <c r="L4083">
        <v>30</v>
      </c>
      <c r="M4083">
        <v>2</v>
      </c>
      <c r="N4083" s="170">
        <v>22490513</v>
      </c>
      <c r="O4083" s="170">
        <v>24960000</v>
      </c>
      <c r="P4083" s="178">
        <v>27909</v>
      </c>
      <c r="Q4083" s="178">
        <v>1073</v>
      </c>
      <c r="R4083" s="178">
        <v>26799</v>
      </c>
      <c r="S4083">
        <v>0</v>
      </c>
      <c r="T4083">
        <v>0</v>
      </c>
      <c r="U4083">
        <v>0</v>
      </c>
      <c r="W4083">
        <v>0</v>
      </c>
      <c r="X4083">
        <v>0</v>
      </c>
      <c r="Y4083">
        <v>0</v>
      </c>
      <c r="AB4083" s="180">
        <v>44285</v>
      </c>
      <c r="AC4083">
        <v>1</v>
      </c>
      <c r="AD4083" t="s">
        <v>1922</v>
      </c>
      <c r="AE4083">
        <v>1</v>
      </c>
      <c r="AF4083">
        <v>30</v>
      </c>
      <c r="AG4083">
        <v>0</v>
      </c>
      <c r="AN4083">
        <v>1</v>
      </c>
      <c r="AO4083">
        <v>1</v>
      </c>
      <c r="AR4083" s="178">
        <v>8881</v>
      </c>
      <c r="AS4083" t="s">
        <v>1921</v>
      </c>
      <c r="AT4083">
        <v>0</v>
      </c>
      <c r="AU4083">
        <v>0</v>
      </c>
      <c r="AV4083">
        <v>890480123</v>
      </c>
      <c r="AW4083" t="s">
        <v>1920</v>
      </c>
      <c r="AX4083">
        <v>5</v>
      </c>
      <c r="BC4083">
        <v>2</v>
      </c>
      <c r="BD4083">
        <v>7</v>
      </c>
      <c r="BE4083">
        <v>2</v>
      </c>
    </row>
    <row r="4084" spans="1:57" x14ac:dyDescent="0.25">
      <c r="A4084" s="179">
        <f t="shared" si="63"/>
        <v>24904</v>
      </c>
      <c r="B4084" t="s">
        <v>1923</v>
      </c>
      <c r="C4084">
        <v>73126134</v>
      </c>
      <c r="D4084">
        <v>144105</v>
      </c>
      <c r="E4084">
        <v>4</v>
      </c>
      <c r="F4084">
        <v>550018981</v>
      </c>
      <c r="G4084" s="180">
        <v>43247</v>
      </c>
      <c r="H4084" s="180">
        <v>45321</v>
      </c>
      <c r="I4084">
        <v>0</v>
      </c>
      <c r="J4084">
        <v>1</v>
      </c>
      <c r="K4084">
        <v>2</v>
      </c>
      <c r="L4084">
        <v>30</v>
      </c>
      <c r="M4084">
        <v>2</v>
      </c>
      <c r="N4084" s="170">
        <v>22490513</v>
      </c>
      <c r="O4084" s="170">
        <v>24960000</v>
      </c>
      <c r="P4084" s="178">
        <v>38789</v>
      </c>
      <c r="Q4084" s="178">
        <v>1491</v>
      </c>
      <c r="R4084" s="178">
        <v>37247</v>
      </c>
      <c r="S4084">
        <v>0</v>
      </c>
      <c r="T4084">
        <v>0</v>
      </c>
      <c r="U4084">
        <v>0</v>
      </c>
      <c r="W4084">
        <v>0</v>
      </c>
      <c r="X4084">
        <v>0</v>
      </c>
      <c r="Y4084">
        <v>0</v>
      </c>
      <c r="AB4084" s="180">
        <v>44285</v>
      </c>
      <c r="AC4084">
        <v>1</v>
      </c>
      <c r="AD4084" t="s">
        <v>1922</v>
      </c>
      <c r="AE4084">
        <v>1</v>
      </c>
      <c r="AF4084">
        <v>30</v>
      </c>
      <c r="AG4084">
        <v>0</v>
      </c>
      <c r="AN4084">
        <v>1</v>
      </c>
      <c r="AO4084">
        <v>1</v>
      </c>
      <c r="AR4084" s="178">
        <v>12343</v>
      </c>
      <c r="AS4084" t="s">
        <v>1921</v>
      </c>
      <c r="AT4084">
        <v>0</v>
      </c>
      <c r="AU4084">
        <v>0</v>
      </c>
      <c r="AV4084">
        <v>890480123</v>
      </c>
      <c r="AW4084" t="s">
        <v>1920</v>
      </c>
      <c r="AX4084">
        <v>5</v>
      </c>
      <c r="BC4084">
        <v>2</v>
      </c>
      <c r="BD4084">
        <v>7</v>
      </c>
      <c r="BE4084">
        <v>2</v>
      </c>
    </row>
    <row r="4085" spans="1:57" x14ac:dyDescent="0.25">
      <c r="A4085" s="179">
        <f t="shared" si="63"/>
        <v>22051</v>
      </c>
      <c r="B4085" t="s">
        <v>1923</v>
      </c>
      <c r="C4085">
        <v>73126134</v>
      </c>
      <c r="D4085">
        <v>144105</v>
      </c>
      <c r="E4085">
        <v>4</v>
      </c>
      <c r="F4085">
        <v>550019014</v>
      </c>
      <c r="G4085" s="180">
        <v>43253</v>
      </c>
      <c r="H4085" s="180">
        <v>45321</v>
      </c>
      <c r="I4085">
        <v>0</v>
      </c>
      <c r="J4085">
        <v>1</v>
      </c>
      <c r="K4085">
        <v>2</v>
      </c>
      <c r="L4085">
        <v>30</v>
      </c>
      <c r="M4085">
        <v>2</v>
      </c>
      <c r="N4085" s="170">
        <v>22490513</v>
      </c>
      <c r="O4085" s="170">
        <v>24960000</v>
      </c>
      <c r="P4085" s="178">
        <v>34345</v>
      </c>
      <c r="Q4085" s="178">
        <v>1320</v>
      </c>
      <c r="R4085" s="178">
        <v>32980</v>
      </c>
      <c r="S4085">
        <v>0</v>
      </c>
      <c r="T4085">
        <v>0</v>
      </c>
      <c r="U4085">
        <v>0</v>
      </c>
      <c r="W4085">
        <v>0</v>
      </c>
      <c r="X4085">
        <v>0</v>
      </c>
      <c r="Y4085">
        <v>0</v>
      </c>
      <c r="AB4085" s="180">
        <v>44285</v>
      </c>
      <c r="AC4085">
        <v>1</v>
      </c>
      <c r="AD4085" t="s">
        <v>1922</v>
      </c>
      <c r="AE4085">
        <v>1</v>
      </c>
      <c r="AF4085">
        <v>30</v>
      </c>
      <c r="AG4085">
        <v>0</v>
      </c>
      <c r="AN4085">
        <v>1</v>
      </c>
      <c r="AO4085">
        <v>1</v>
      </c>
      <c r="AR4085" s="178">
        <v>10929</v>
      </c>
      <c r="AS4085" t="s">
        <v>1921</v>
      </c>
      <c r="AT4085">
        <v>0</v>
      </c>
      <c r="AU4085">
        <v>0</v>
      </c>
      <c r="AV4085">
        <v>890480123</v>
      </c>
      <c r="AW4085" t="s">
        <v>1920</v>
      </c>
      <c r="AX4085">
        <v>5</v>
      </c>
      <c r="BC4085">
        <v>2</v>
      </c>
      <c r="BD4085">
        <v>7</v>
      </c>
      <c r="BE4085">
        <v>2</v>
      </c>
    </row>
    <row r="4086" spans="1:57" x14ac:dyDescent="0.25">
      <c r="A4086" s="179">
        <f t="shared" si="63"/>
        <v>13764</v>
      </c>
      <c r="B4086" t="s">
        <v>1923</v>
      </c>
      <c r="C4086">
        <v>73126134</v>
      </c>
      <c r="D4086">
        <v>144105</v>
      </c>
      <c r="E4086">
        <v>4</v>
      </c>
      <c r="F4086">
        <v>550019070</v>
      </c>
      <c r="G4086" s="180">
        <v>43259</v>
      </c>
      <c r="H4086" s="180">
        <v>45321</v>
      </c>
      <c r="I4086">
        <v>0</v>
      </c>
      <c r="J4086">
        <v>1</v>
      </c>
      <c r="K4086">
        <v>2</v>
      </c>
      <c r="L4086">
        <v>30</v>
      </c>
      <c r="M4086">
        <v>2</v>
      </c>
      <c r="N4086" s="170">
        <v>22490513</v>
      </c>
      <c r="O4086" s="170">
        <v>24960000</v>
      </c>
      <c r="P4086" s="178">
        <v>21438</v>
      </c>
      <c r="Q4086" s="178">
        <v>824</v>
      </c>
      <c r="R4086" s="178">
        <v>20586</v>
      </c>
      <c r="S4086">
        <v>0</v>
      </c>
      <c r="T4086">
        <v>0</v>
      </c>
      <c r="U4086">
        <v>0</v>
      </c>
      <c r="W4086">
        <v>0</v>
      </c>
      <c r="X4086">
        <v>0</v>
      </c>
      <c r="Y4086">
        <v>0</v>
      </c>
      <c r="AB4086" s="180">
        <v>44285</v>
      </c>
      <c r="AC4086">
        <v>1</v>
      </c>
      <c r="AD4086" t="s">
        <v>1922</v>
      </c>
      <c r="AE4086">
        <v>1</v>
      </c>
      <c r="AF4086">
        <v>30</v>
      </c>
      <c r="AG4086">
        <v>0</v>
      </c>
      <c r="AN4086">
        <v>1</v>
      </c>
      <c r="AO4086">
        <v>1</v>
      </c>
      <c r="AR4086" s="178">
        <v>6822</v>
      </c>
      <c r="AS4086" t="s">
        <v>1921</v>
      </c>
      <c r="AT4086">
        <v>0</v>
      </c>
      <c r="AU4086">
        <v>0</v>
      </c>
      <c r="AV4086">
        <v>890480123</v>
      </c>
      <c r="AW4086" t="s">
        <v>1920</v>
      </c>
      <c r="AX4086">
        <v>5</v>
      </c>
      <c r="BC4086">
        <v>2</v>
      </c>
      <c r="BD4086">
        <v>7</v>
      </c>
      <c r="BE4086">
        <v>2</v>
      </c>
    </row>
    <row r="4087" spans="1:57" x14ac:dyDescent="0.25">
      <c r="A4087" s="179">
        <f t="shared" si="63"/>
        <v>47234</v>
      </c>
      <c r="B4087" t="s">
        <v>1923</v>
      </c>
      <c r="C4087">
        <v>73126134</v>
      </c>
      <c r="D4087">
        <v>144105</v>
      </c>
      <c r="E4087">
        <v>4</v>
      </c>
      <c r="F4087">
        <v>550019221</v>
      </c>
      <c r="G4087" s="180">
        <v>43286</v>
      </c>
      <c r="H4087" s="180">
        <v>45321</v>
      </c>
      <c r="I4087">
        <v>0</v>
      </c>
      <c r="J4087">
        <v>1</v>
      </c>
      <c r="K4087">
        <v>1</v>
      </c>
      <c r="L4087">
        <v>30</v>
      </c>
      <c r="M4087">
        <v>2</v>
      </c>
      <c r="N4087" s="170">
        <v>22490513</v>
      </c>
      <c r="O4087" s="170">
        <v>24960000</v>
      </c>
      <c r="P4087" s="178">
        <v>72336</v>
      </c>
      <c r="Q4087" s="178">
        <v>2781</v>
      </c>
      <c r="R4087" s="178">
        <v>70644</v>
      </c>
      <c r="S4087">
        <v>1496</v>
      </c>
      <c r="T4087">
        <v>0</v>
      </c>
      <c r="U4087">
        <v>0</v>
      </c>
      <c r="W4087">
        <v>0</v>
      </c>
      <c r="X4087">
        <v>0</v>
      </c>
      <c r="Y4087">
        <v>0</v>
      </c>
      <c r="AB4087" s="180">
        <v>44253</v>
      </c>
      <c r="AC4087">
        <v>1</v>
      </c>
      <c r="AD4087" t="s">
        <v>1922</v>
      </c>
      <c r="AE4087">
        <v>1</v>
      </c>
      <c r="AF4087">
        <v>30</v>
      </c>
      <c r="AG4087">
        <v>0</v>
      </c>
      <c r="AN4087">
        <v>1</v>
      </c>
      <c r="AO4087">
        <v>1</v>
      </c>
      <c r="AR4087" s="178">
        <v>23410</v>
      </c>
      <c r="AS4087" t="s">
        <v>1921</v>
      </c>
      <c r="AT4087">
        <v>0</v>
      </c>
      <c r="AU4087">
        <v>0</v>
      </c>
      <c r="AV4087">
        <v>890480123</v>
      </c>
      <c r="AW4087" t="s">
        <v>1920</v>
      </c>
      <c r="AX4087">
        <v>5</v>
      </c>
      <c r="BC4087">
        <v>2</v>
      </c>
      <c r="BD4087">
        <v>7</v>
      </c>
      <c r="BE4087">
        <v>2</v>
      </c>
    </row>
    <row r="4088" spans="1:57" x14ac:dyDescent="0.25">
      <c r="A4088" s="179">
        <f t="shared" si="63"/>
        <v>49439</v>
      </c>
      <c r="B4088" t="s">
        <v>1923</v>
      </c>
      <c r="C4088">
        <v>73126134</v>
      </c>
      <c r="D4088">
        <v>144105</v>
      </c>
      <c r="E4088">
        <v>4</v>
      </c>
      <c r="F4088">
        <v>550019403</v>
      </c>
      <c r="G4088" s="180">
        <v>43314</v>
      </c>
      <c r="H4088" s="180">
        <v>45321</v>
      </c>
      <c r="I4088">
        <v>0</v>
      </c>
      <c r="J4088">
        <v>1</v>
      </c>
      <c r="K4088">
        <v>2</v>
      </c>
      <c r="L4088">
        <v>30</v>
      </c>
      <c r="M4088">
        <v>2</v>
      </c>
      <c r="N4088" s="170">
        <v>22490513</v>
      </c>
      <c r="O4088" s="170">
        <v>24960000</v>
      </c>
      <c r="P4088" s="178">
        <v>77108</v>
      </c>
      <c r="Q4088" s="178">
        <v>2964</v>
      </c>
      <c r="R4088" s="178">
        <v>73942</v>
      </c>
      <c r="S4088">
        <v>0</v>
      </c>
      <c r="T4088">
        <v>0</v>
      </c>
      <c r="U4088">
        <v>0</v>
      </c>
      <c r="W4088">
        <v>0</v>
      </c>
      <c r="X4088">
        <v>0</v>
      </c>
      <c r="Y4088">
        <v>0</v>
      </c>
      <c r="AB4088" s="180">
        <v>44285</v>
      </c>
      <c r="AC4088">
        <v>1</v>
      </c>
      <c r="AD4088" t="s">
        <v>1922</v>
      </c>
      <c r="AE4088">
        <v>1</v>
      </c>
      <c r="AF4088">
        <v>30</v>
      </c>
      <c r="AG4088">
        <v>0</v>
      </c>
      <c r="AN4088">
        <v>1</v>
      </c>
      <c r="AO4088">
        <v>1</v>
      </c>
      <c r="AR4088" s="178">
        <v>24503</v>
      </c>
      <c r="AS4088" t="s">
        <v>1921</v>
      </c>
      <c r="AT4088">
        <v>0</v>
      </c>
      <c r="AU4088">
        <v>0</v>
      </c>
      <c r="AV4088">
        <v>890480123</v>
      </c>
      <c r="AW4088" t="s">
        <v>1920</v>
      </c>
      <c r="AX4088">
        <v>5</v>
      </c>
      <c r="BC4088">
        <v>2</v>
      </c>
      <c r="BD4088">
        <v>7</v>
      </c>
      <c r="BE4088">
        <v>2</v>
      </c>
    </row>
    <row r="4089" spans="1:57" x14ac:dyDescent="0.25">
      <c r="A4089" s="179">
        <f t="shared" si="63"/>
        <v>40419</v>
      </c>
      <c r="B4089" t="s">
        <v>1923</v>
      </c>
      <c r="C4089">
        <v>73126134</v>
      </c>
      <c r="D4089">
        <v>144105</v>
      </c>
      <c r="E4089">
        <v>4</v>
      </c>
      <c r="F4089">
        <v>550019664</v>
      </c>
      <c r="G4089" s="180">
        <v>43349</v>
      </c>
      <c r="H4089" s="180">
        <v>45321</v>
      </c>
      <c r="I4089">
        <v>0</v>
      </c>
      <c r="J4089">
        <v>1</v>
      </c>
      <c r="K4089">
        <v>1</v>
      </c>
      <c r="L4089">
        <v>30</v>
      </c>
      <c r="M4089">
        <v>2</v>
      </c>
      <c r="N4089" s="170">
        <v>22490513</v>
      </c>
      <c r="O4089" s="170">
        <v>24960000</v>
      </c>
      <c r="P4089" s="178">
        <v>61854</v>
      </c>
      <c r="Q4089" s="178">
        <v>2378</v>
      </c>
      <c r="R4089" s="178">
        <v>60452</v>
      </c>
      <c r="S4089">
        <v>1291</v>
      </c>
      <c r="T4089">
        <v>0</v>
      </c>
      <c r="U4089">
        <v>0</v>
      </c>
      <c r="W4089">
        <v>0</v>
      </c>
      <c r="X4089">
        <v>0</v>
      </c>
      <c r="Y4089">
        <v>0</v>
      </c>
      <c r="AB4089" s="180">
        <v>44253</v>
      </c>
      <c r="AC4089">
        <v>1</v>
      </c>
      <c r="AD4089" t="s">
        <v>1922</v>
      </c>
      <c r="AE4089">
        <v>1</v>
      </c>
      <c r="AF4089">
        <v>30</v>
      </c>
      <c r="AG4089">
        <v>0</v>
      </c>
      <c r="AN4089">
        <v>1</v>
      </c>
      <c r="AO4089">
        <v>1</v>
      </c>
      <c r="AR4089" s="178">
        <v>20033</v>
      </c>
      <c r="AS4089" t="s">
        <v>1921</v>
      </c>
      <c r="AT4089">
        <v>0</v>
      </c>
      <c r="AU4089">
        <v>0</v>
      </c>
      <c r="AV4089">
        <v>890480123</v>
      </c>
      <c r="AW4089" t="s">
        <v>1920</v>
      </c>
      <c r="AX4089">
        <v>5</v>
      </c>
      <c r="BC4089">
        <v>2</v>
      </c>
      <c r="BD4089">
        <v>7</v>
      </c>
      <c r="BE4089">
        <v>2</v>
      </c>
    </row>
    <row r="4090" spans="1:57" x14ac:dyDescent="0.25">
      <c r="A4090" s="179">
        <f t="shared" si="63"/>
        <v>47081</v>
      </c>
      <c r="B4090" t="s">
        <v>1923</v>
      </c>
      <c r="C4090">
        <v>73126134</v>
      </c>
      <c r="D4090">
        <v>144105</v>
      </c>
      <c r="E4090">
        <v>4</v>
      </c>
      <c r="F4090">
        <v>550019882</v>
      </c>
      <c r="G4090" s="180">
        <v>43384</v>
      </c>
      <c r="H4090" s="180">
        <v>45321</v>
      </c>
      <c r="I4090">
        <v>0</v>
      </c>
      <c r="J4090">
        <v>1</v>
      </c>
      <c r="K4090">
        <v>1</v>
      </c>
      <c r="L4090">
        <v>30</v>
      </c>
      <c r="M4090">
        <v>2</v>
      </c>
      <c r="N4090" s="170">
        <v>22490513</v>
      </c>
      <c r="O4090" s="170">
        <v>24960000</v>
      </c>
      <c r="P4090" s="178">
        <v>72087</v>
      </c>
      <c r="Q4090" s="178">
        <v>2771</v>
      </c>
      <c r="R4090" s="178">
        <v>70415</v>
      </c>
      <c r="S4090">
        <v>1496</v>
      </c>
      <c r="T4090">
        <v>0</v>
      </c>
      <c r="U4090">
        <v>0</v>
      </c>
      <c r="W4090">
        <v>0</v>
      </c>
      <c r="X4090">
        <v>0</v>
      </c>
      <c r="Y4090">
        <v>0</v>
      </c>
      <c r="AB4090" s="180">
        <v>44253</v>
      </c>
      <c r="AC4090">
        <v>1</v>
      </c>
      <c r="AD4090" t="s">
        <v>1922</v>
      </c>
      <c r="AE4090">
        <v>1</v>
      </c>
      <c r="AF4090">
        <v>30</v>
      </c>
      <c r="AG4090">
        <v>0</v>
      </c>
      <c r="AN4090">
        <v>1</v>
      </c>
      <c r="AO4090">
        <v>1</v>
      </c>
      <c r="AR4090" s="178">
        <v>23334</v>
      </c>
      <c r="AS4090" t="s">
        <v>1921</v>
      </c>
      <c r="AT4090">
        <v>0</v>
      </c>
      <c r="AU4090">
        <v>0</v>
      </c>
      <c r="AV4090">
        <v>890480123</v>
      </c>
      <c r="AW4090" t="s">
        <v>1920</v>
      </c>
      <c r="AX4090">
        <v>5</v>
      </c>
      <c r="BC4090">
        <v>2</v>
      </c>
      <c r="BD4090">
        <v>7</v>
      </c>
      <c r="BE4090">
        <v>2</v>
      </c>
    </row>
    <row r="4091" spans="1:57" x14ac:dyDescent="0.25">
      <c r="A4091" s="179">
        <f t="shared" si="63"/>
        <v>48040</v>
      </c>
      <c r="B4091" t="s">
        <v>1923</v>
      </c>
      <c r="C4091">
        <v>73126134</v>
      </c>
      <c r="D4091">
        <v>144105</v>
      </c>
      <c r="E4091">
        <v>4</v>
      </c>
      <c r="F4091">
        <v>550020003</v>
      </c>
      <c r="G4091" s="180">
        <v>43405</v>
      </c>
      <c r="H4091" s="180">
        <v>45321</v>
      </c>
      <c r="I4091">
        <v>0</v>
      </c>
      <c r="J4091">
        <v>1</v>
      </c>
      <c r="K4091">
        <v>1</v>
      </c>
      <c r="L4091">
        <v>30</v>
      </c>
      <c r="M4091">
        <v>2</v>
      </c>
      <c r="N4091" s="170">
        <v>22490513</v>
      </c>
      <c r="O4091" s="170">
        <v>24960000</v>
      </c>
      <c r="P4091" s="178">
        <v>73550</v>
      </c>
      <c r="Q4091" s="178">
        <v>2828</v>
      </c>
      <c r="R4091" s="178">
        <v>71850</v>
      </c>
      <c r="S4091">
        <v>1530</v>
      </c>
      <c r="T4091">
        <v>0</v>
      </c>
      <c r="U4091">
        <v>0</v>
      </c>
      <c r="W4091">
        <v>0</v>
      </c>
      <c r="X4091">
        <v>0</v>
      </c>
      <c r="Y4091">
        <v>0</v>
      </c>
      <c r="AB4091" s="180">
        <v>44253</v>
      </c>
      <c r="AC4091">
        <v>1</v>
      </c>
      <c r="AD4091" t="s">
        <v>1922</v>
      </c>
      <c r="AE4091">
        <v>1</v>
      </c>
      <c r="AF4091">
        <v>30</v>
      </c>
      <c r="AG4091">
        <v>0</v>
      </c>
      <c r="AN4091">
        <v>1</v>
      </c>
      <c r="AO4091">
        <v>1</v>
      </c>
      <c r="AR4091" s="178">
        <v>23810</v>
      </c>
      <c r="AS4091" t="s">
        <v>1921</v>
      </c>
      <c r="AT4091">
        <v>0</v>
      </c>
      <c r="AU4091">
        <v>0</v>
      </c>
      <c r="AV4091">
        <v>890480123</v>
      </c>
      <c r="AW4091" t="s">
        <v>1920</v>
      </c>
      <c r="AX4091">
        <v>5</v>
      </c>
      <c r="BC4091">
        <v>2</v>
      </c>
      <c r="BD4091">
        <v>7</v>
      </c>
      <c r="BE4091">
        <v>2</v>
      </c>
    </row>
    <row r="4092" spans="1:57" x14ac:dyDescent="0.25">
      <c r="A4092" s="179">
        <f t="shared" si="63"/>
        <v>17657</v>
      </c>
      <c r="B4092" t="s">
        <v>1923</v>
      </c>
      <c r="C4092">
        <v>73126134</v>
      </c>
      <c r="D4092">
        <v>144105</v>
      </c>
      <c r="E4092">
        <v>4</v>
      </c>
      <c r="F4092">
        <v>550020294</v>
      </c>
      <c r="G4092" s="180">
        <v>43445</v>
      </c>
      <c r="H4092" s="180">
        <v>45321</v>
      </c>
      <c r="I4092">
        <v>0</v>
      </c>
      <c r="J4092">
        <v>1</v>
      </c>
      <c r="K4092">
        <v>2</v>
      </c>
      <c r="L4092">
        <v>30</v>
      </c>
      <c r="M4092">
        <v>2</v>
      </c>
      <c r="N4092" s="170">
        <v>22490513</v>
      </c>
      <c r="O4092" s="170">
        <v>24960000</v>
      </c>
      <c r="P4092" s="178">
        <v>27502</v>
      </c>
      <c r="Q4092" s="178">
        <v>1057</v>
      </c>
      <c r="R4092" s="178">
        <v>26408</v>
      </c>
      <c r="S4092">
        <v>0</v>
      </c>
      <c r="T4092">
        <v>0</v>
      </c>
      <c r="U4092">
        <v>0</v>
      </c>
      <c r="W4092">
        <v>0</v>
      </c>
      <c r="X4092">
        <v>0</v>
      </c>
      <c r="Y4092">
        <v>0</v>
      </c>
      <c r="AB4092" s="180">
        <v>44285</v>
      </c>
      <c r="AC4092">
        <v>1</v>
      </c>
      <c r="AD4092" t="s">
        <v>1922</v>
      </c>
      <c r="AE4092">
        <v>1</v>
      </c>
      <c r="AF4092">
        <v>30</v>
      </c>
      <c r="AG4092">
        <v>0</v>
      </c>
      <c r="AN4092">
        <v>1</v>
      </c>
      <c r="AO4092">
        <v>1</v>
      </c>
      <c r="AR4092" s="178">
        <v>8751</v>
      </c>
      <c r="AS4092" t="s">
        <v>1921</v>
      </c>
      <c r="AT4092">
        <v>0</v>
      </c>
      <c r="AU4092">
        <v>0</v>
      </c>
      <c r="AV4092">
        <v>890480123</v>
      </c>
      <c r="AW4092" t="s">
        <v>1920</v>
      </c>
      <c r="AX4092">
        <v>5</v>
      </c>
      <c r="BC4092">
        <v>2</v>
      </c>
      <c r="BD4092">
        <v>7</v>
      </c>
      <c r="BE4092">
        <v>2</v>
      </c>
    </row>
    <row r="4093" spans="1:57" x14ac:dyDescent="0.25">
      <c r="A4093" s="179">
        <f t="shared" si="63"/>
        <v>34060</v>
      </c>
      <c r="B4093" t="s">
        <v>1923</v>
      </c>
      <c r="C4093">
        <v>73126134</v>
      </c>
      <c r="D4093">
        <v>144105</v>
      </c>
      <c r="E4093">
        <v>4</v>
      </c>
      <c r="F4093">
        <v>550020298</v>
      </c>
      <c r="G4093" s="180">
        <v>43445</v>
      </c>
      <c r="H4093" s="180">
        <v>45321</v>
      </c>
      <c r="I4093">
        <v>0</v>
      </c>
      <c r="J4093">
        <v>1</v>
      </c>
      <c r="K4093">
        <v>1</v>
      </c>
      <c r="L4093">
        <v>30</v>
      </c>
      <c r="M4093">
        <v>2</v>
      </c>
      <c r="N4093" s="170">
        <v>22490513</v>
      </c>
      <c r="O4093" s="170">
        <v>24960000</v>
      </c>
      <c r="P4093" s="178">
        <v>52109</v>
      </c>
      <c r="Q4093" s="178">
        <v>2003</v>
      </c>
      <c r="R4093" s="178">
        <v>50941</v>
      </c>
      <c r="S4093">
        <v>1087</v>
      </c>
      <c r="T4093">
        <v>0</v>
      </c>
      <c r="U4093">
        <v>0</v>
      </c>
      <c r="W4093">
        <v>0</v>
      </c>
      <c r="X4093">
        <v>0</v>
      </c>
      <c r="Y4093">
        <v>0</v>
      </c>
      <c r="AB4093" s="180">
        <v>44253</v>
      </c>
      <c r="AC4093">
        <v>1</v>
      </c>
      <c r="AD4093" t="s">
        <v>1922</v>
      </c>
      <c r="AE4093">
        <v>1</v>
      </c>
      <c r="AF4093">
        <v>30</v>
      </c>
      <c r="AG4093">
        <v>0</v>
      </c>
      <c r="AN4093">
        <v>1</v>
      </c>
      <c r="AO4093">
        <v>1</v>
      </c>
      <c r="AR4093" s="178">
        <v>16881</v>
      </c>
      <c r="AS4093" t="s">
        <v>1921</v>
      </c>
      <c r="AT4093">
        <v>0</v>
      </c>
      <c r="AU4093">
        <v>0</v>
      </c>
      <c r="AV4093">
        <v>890480123</v>
      </c>
      <c r="AW4093" t="s">
        <v>1920</v>
      </c>
      <c r="AX4093">
        <v>5</v>
      </c>
      <c r="BC4093">
        <v>2</v>
      </c>
      <c r="BD4093">
        <v>7</v>
      </c>
      <c r="BE4093">
        <v>2</v>
      </c>
    </row>
    <row r="4094" spans="1:57" x14ac:dyDescent="0.25">
      <c r="A4094" s="179">
        <f t="shared" si="63"/>
        <v>29920</v>
      </c>
      <c r="B4094" t="s">
        <v>1923</v>
      </c>
      <c r="C4094">
        <v>73126134</v>
      </c>
      <c r="D4094">
        <v>144105</v>
      </c>
      <c r="E4094">
        <v>4</v>
      </c>
      <c r="F4094">
        <v>550020391</v>
      </c>
      <c r="G4094" s="180">
        <v>43465</v>
      </c>
      <c r="H4094" s="180">
        <v>45321</v>
      </c>
      <c r="I4094">
        <v>0</v>
      </c>
      <c r="J4094">
        <v>1</v>
      </c>
      <c r="K4094">
        <v>2</v>
      </c>
      <c r="L4094">
        <v>30</v>
      </c>
      <c r="M4094">
        <v>2</v>
      </c>
      <c r="N4094" s="170">
        <v>22490513</v>
      </c>
      <c r="O4094" s="170">
        <v>24960000</v>
      </c>
      <c r="P4094" s="178">
        <v>46604</v>
      </c>
      <c r="Q4094" s="178">
        <v>1792</v>
      </c>
      <c r="R4094" s="178">
        <v>44749</v>
      </c>
      <c r="S4094">
        <v>0</v>
      </c>
      <c r="T4094">
        <v>0</v>
      </c>
      <c r="U4094">
        <v>0</v>
      </c>
      <c r="W4094">
        <v>0</v>
      </c>
      <c r="X4094">
        <v>0</v>
      </c>
      <c r="Y4094">
        <v>0</v>
      </c>
      <c r="AB4094" s="180">
        <v>44285</v>
      </c>
      <c r="AC4094">
        <v>1</v>
      </c>
      <c r="AD4094" t="s">
        <v>1922</v>
      </c>
      <c r="AE4094">
        <v>1</v>
      </c>
      <c r="AF4094">
        <v>30</v>
      </c>
      <c r="AG4094">
        <v>0</v>
      </c>
      <c r="AN4094">
        <v>1</v>
      </c>
      <c r="AO4094">
        <v>1</v>
      </c>
      <c r="AR4094" s="178">
        <v>14829</v>
      </c>
      <c r="AS4094" t="s">
        <v>1921</v>
      </c>
      <c r="AT4094">
        <v>0</v>
      </c>
      <c r="AU4094">
        <v>0</v>
      </c>
      <c r="AV4094">
        <v>890480123</v>
      </c>
      <c r="AW4094" t="s">
        <v>1920</v>
      </c>
      <c r="AX4094">
        <v>5</v>
      </c>
      <c r="BC4094">
        <v>2</v>
      </c>
      <c r="BD4094">
        <v>7</v>
      </c>
      <c r="BE4094">
        <v>2</v>
      </c>
    </row>
    <row r="4095" spans="1:57" x14ac:dyDescent="0.25">
      <c r="A4095" s="179">
        <f t="shared" si="63"/>
        <v>20538</v>
      </c>
      <c r="B4095" t="s">
        <v>1923</v>
      </c>
      <c r="C4095">
        <v>73126134</v>
      </c>
      <c r="D4095">
        <v>144105</v>
      </c>
      <c r="E4095">
        <v>4</v>
      </c>
      <c r="F4095">
        <v>550020436</v>
      </c>
      <c r="G4095" s="180">
        <v>43472</v>
      </c>
      <c r="H4095" s="180">
        <v>45321</v>
      </c>
      <c r="I4095">
        <v>0</v>
      </c>
      <c r="J4095">
        <v>1</v>
      </c>
      <c r="K4095">
        <v>2</v>
      </c>
      <c r="L4095">
        <v>30</v>
      </c>
      <c r="M4095">
        <v>2</v>
      </c>
      <c r="N4095" s="170">
        <v>22490513</v>
      </c>
      <c r="O4095" s="170">
        <v>24960000</v>
      </c>
      <c r="P4095" s="178">
        <v>31990</v>
      </c>
      <c r="Q4095" s="178">
        <v>1230</v>
      </c>
      <c r="R4095" s="178">
        <v>30718</v>
      </c>
      <c r="S4095">
        <v>0</v>
      </c>
      <c r="T4095">
        <v>0</v>
      </c>
      <c r="U4095">
        <v>0</v>
      </c>
      <c r="W4095">
        <v>0</v>
      </c>
      <c r="X4095">
        <v>0</v>
      </c>
      <c r="Y4095">
        <v>0</v>
      </c>
      <c r="AB4095" s="180">
        <v>44285</v>
      </c>
      <c r="AC4095">
        <v>1</v>
      </c>
      <c r="AD4095" t="s">
        <v>1922</v>
      </c>
      <c r="AE4095">
        <v>1</v>
      </c>
      <c r="AF4095">
        <v>30</v>
      </c>
      <c r="AG4095">
        <v>0</v>
      </c>
      <c r="AN4095">
        <v>1</v>
      </c>
      <c r="AO4095">
        <v>1</v>
      </c>
      <c r="AR4095" s="178">
        <v>10180</v>
      </c>
      <c r="AS4095" t="s">
        <v>1921</v>
      </c>
      <c r="AT4095">
        <v>0</v>
      </c>
      <c r="AU4095">
        <v>0</v>
      </c>
      <c r="AV4095">
        <v>890480123</v>
      </c>
      <c r="AW4095" t="s">
        <v>1920</v>
      </c>
      <c r="AX4095">
        <v>5</v>
      </c>
      <c r="BC4095">
        <v>2</v>
      </c>
      <c r="BD4095">
        <v>7</v>
      </c>
      <c r="BE4095">
        <v>2</v>
      </c>
    </row>
    <row r="4096" spans="1:57" x14ac:dyDescent="0.25">
      <c r="A4096" s="179">
        <f t="shared" si="63"/>
        <v>6415</v>
      </c>
      <c r="B4096" t="s">
        <v>1923</v>
      </c>
      <c r="C4096">
        <v>73126134</v>
      </c>
      <c r="D4096">
        <v>144105</v>
      </c>
      <c r="E4096">
        <v>4</v>
      </c>
      <c r="F4096">
        <v>550020598</v>
      </c>
      <c r="G4096" s="180">
        <v>43498</v>
      </c>
      <c r="H4096" s="180">
        <v>45321</v>
      </c>
      <c r="I4096">
        <v>0</v>
      </c>
      <c r="J4096">
        <v>1</v>
      </c>
      <c r="K4096">
        <v>2</v>
      </c>
      <c r="L4096">
        <v>30</v>
      </c>
      <c r="M4096">
        <v>2</v>
      </c>
      <c r="N4096" s="170">
        <v>22490513</v>
      </c>
      <c r="O4096" s="170">
        <v>24960000</v>
      </c>
      <c r="P4096" s="178">
        <v>9991</v>
      </c>
      <c r="Q4096" s="178">
        <v>384</v>
      </c>
      <c r="R4096" s="178">
        <v>9594</v>
      </c>
      <c r="S4096">
        <v>0</v>
      </c>
      <c r="T4096">
        <v>0</v>
      </c>
      <c r="U4096">
        <v>0</v>
      </c>
      <c r="W4096">
        <v>0</v>
      </c>
      <c r="X4096">
        <v>0</v>
      </c>
      <c r="Y4096">
        <v>0</v>
      </c>
      <c r="AB4096" s="180">
        <v>44285</v>
      </c>
      <c r="AC4096">
        <v>1</v>
      </c>
      <c r="AD4096" t="s">
        <v>1922</v>
      </c>
      <c r="AE4096">
        <v>1</v>
      </c>
      <c r="AF4096">
        <v>30</v>
      </c>
      <c r="AG4096">
        <v>0</v>
      </c>
      <c r="AN4096">
        <v>1</v>
      </c>
      <c r="AO4096">
        <v>1</v>
      </c>
      <c r="AR4096" s="178">
        <v>3179</v>
      </c>
      <c r="AS4096" t="s">
        <v>1921</v>
      </c>
      <c r="AT4096">
        <v>0</v>
      </c>
      <c r="AU4096">
        <v>0</v>
      </c>
      <c r="AV4096">
        <v>890480123</v>
      </c>
      <c r="AW4096" t="s">
        <v>1920</v>
      </c>
      <c r="AX4096">
        <v>5</v>
      </c>
      <c r="BC4096">
        <v>2</v>
      </c>
      <c r="BD4096">
        <v>7</v>
      </c>
      <c r="BE4096">
        <v>2</v>
      </c>
    </row>
    <row r="4097" spans="1:57" x14ac:dyDescent="0.25">
      <c r="A4097" s="179">
        <f t="shared" si="63"/>
        <v>45773</v>
      </c>
      <c r="B4097" t="s">
        <v>1923</v>
      </c>
      <c r="C4097">
        <v>73126134</v>
      </c>
      <c r="D4097">
        <v>144105</v>
      </c>
      <c r="E4097">
        <v>4</v>
      </c>
      <c r="F4097">
        <v>550020696</v>
      </c>
      <c r="G4097" s="180">
        <v>43513</v>
      </c>
      <c r="H4097" s="180">
        <v>45321</v>
      </c>
      <c r="I4097">
        <v>0</v>
      </c>
      <c r="J4097">
        <v>1</v>
      </c>
      <c r="K4097">
        <v>1</v>
      </c>
      <c r="L4097">
        <v>30</v>
      </c>
      <c r="M4097">
        <v>2</v>
      </c>
      <c r="N4097" s="170">
        <v>22490513</v>
      </c>
      <c r="O4097" s="170">
        <v>24960000</v>
      </c>
      <c r="P4097" s="178">
        <v>70063</v>
      </c>
      <c r="Q4097" s="178">
        <v>2694</v>
      </c>
      <c r="R4097" s="178">
        <v>68459</v>
      </c>
      <c r="S4097">
        <v>1461</v>
      </c>
      <c r="T4097">
        <v>0</v>
      </c>
      <c r="U4097">
        <v>0</v>
      </c>
      <c r="W4097">
        <v>0</v>
      </c>
      <c r="X4097">
        <v>0</v>
      </c>
      <c r="Y4097">
        <v>0</v>
      </c>
      <c r="AB4097" s="180">
        <v>44253</v>
      </c>
      <c r="AC4097">
        <v>1</v>
      </c>
      <c r="AD4097" t="s">
        <v>1922</v>
      </c>
      <c r="AE4097">
        <v>1</v>
      </c>
      <c r="AF4097">
        <v>30</v>
      </c>
      <c r="AG4097">
        <v>0</v>
      </c>
      <c r="AN4097">
        <v>1</v>
      </c>
      <c r="AO4097">
        <v>1</v>
      </c>
      <c r="AR4097" s="178">
        <v>22686</v>
      </c>
      <c r="AS4097" t="s">
        <v>1921</v>
      </c>
      <c r="AT4097">
        <v>0</v>
      </c>
      <c r="AU4097">
        <v>0</v>
      </c>
      <c r="AV4097">
        <v>890480123</v>
      </c>
      <c r="AW4097" t="s">
        <v>1920</v>
      </c>
      <c r="AX4097">
        <v>5</v>
      </c>
      <c r="BC4097">
        <v>2</v>
      </c>
      <c r="BD4097">
        <v>7</v>
      </c>
      <c r="BE4097">
        <v>2</v>
      </c>
    </row>
    <row r="4098" spans="1:57" x14ac:dyDescent="0.25">
      <c r="A4098" s="179">
        <f t="shared" ref="A4098:A4161" si="64">IF(+R4098&gt;AR4098,R4098-AR4098,0)</f>
        <v>110527</v>
      </c>
      <c r="B4098" t="s">
        <v>1923</v>
      </c>
      <c r="C4098">
        <v>73126134</v>
      </c>
      <c r="D4098">
        <v>144105</v>
      </c>
      <c r="E4098">
        <v>4</v>
      </c>
      <c r="F4098">
        <v>550020944</v>
      </c>
      <c r="G4098" s="180">
        <v>43554</v>
      </c>
      <c r="H4098" s="180">
        <v>45321</v>
      </c>
      <c r="I4098">
        <v>0</v>
      </c>
      <c r="J4098">
        <v>1</v>
      </c>
      <c r="K4098">
        <v>2</v>
      </c>
      <c r="L4098">
        <v>30</v>
      </c>
      <c r="M4098">
        <v>2</v>
      </c>
      <c r="N4098" s="170">
        <v>22490513</v>
      </c>
      <c r="O4098" s="170">
        <v>24960000</v>
      </c>
      <c r="P4098" s="178">
        <v>172323</v>
      </c>
      <c r="Q4098" s="178">
        <v>6625</v>
      </c>
      <c r="R4098" s="178">
        <v>165307</v>
      </c>
      <c r="S4098">
        <v>0</v>
      </c>
      <c r="T4098">
        <v>0</v>
      </c>
      <c r="U4098">
        <v>0</v>
      </c>
      <c r="W4098">
        <v>0</v>
      </c>
      <c r="X4098">
        <v>0</v>
      </c>
      <c r="Y4098">
        <v>0</v>
      </c>
      <c r="AB4098" s="180">
        <v>44285</v>
      </c>
      <c r="AC4098">
        <v>1</v>
      </c>
      <c r="AD4098" t="s">
        <v>1922</v>
      </c>
      <c r="AE4098">
        <v>1</v>
      </c>
      <c r="AF4098">
        <v>30</v>
      </c>
      <c r="AG4098">
        <v>0</v>
      </c>
      <c r="AN4098">
        <v>1</v>
      </c>
      <c r="AO4098">
        <v>1</v>
      </c>
      <c r="AR4098" s="178">
        <v>54780</v>
      </c>
      <c r="AS4098" t="s">
        <v>1921</v>
      </c>
      <c r="AT4098">
        <v>0</v>
      </c>
      <c r="AU4098">
        <v>0</v>
      </c>
      <c r="AV4098">
        <v>890480123</v>
      </c>
      <c r="AW4098" t="s">
        <v>1920</v>
      </c>
      <c r="AX4098">
        <v>5</v>
      </c>
      <c r="BC4098">
        <v>2</v>
      </c>
      <c r="BD4098">
        <v>7</v>
      </c>
      <c r="BE4098">
        <v>2</v>
      </c>
    </row>
    <row r="4099" spans="1:57" x14ac:dyDescent="0.25">
      <c r="A4099" s="179">
        <f t="shared" si="64"/>
        <v>24561</v>
      </c>
      <c r="B4099" t="s">
        <v>1923</v>
      </c>
      <c r="C4099">
        <v>73126134</v>
      </c>
      <c r="D4099">
        <v>144105</v>
      </c>
      <c r="E4099">
        <v>4</v>
      </c>
      <c r="F4099">
        <v>550021168</v>
      </c>
      <c r="G4099" s="180">
        <v>43586</v>
      </c>
      <c r="H4099" s="180">
        <v>45321</v>
      </c>
      <c r="I4099">
        <v>0</v>
      </c>
      <c r="J4099">
        <v>1</v>
      </c>
      <c r="K4099">
        <v>2</v>
      </c>
      <c r="L4099">
        <v>30</v>
      </c>
      <c r="M4099">
        <v>2</v>
      </c>
      <c r="N4099" s="170">
        <v>22490513</v>
      </c>
      <c r="O4099" s="170">
        <v>24960000</v>
      </c>
      <c r="P4099" s="178">
        <v>38256</v>
      </c>
      <c r="Q4099" s="178">
        <v>1471</v>
      </c>
      <c r="R4099" s="178">
        <v>36734</v>
      </c>
      <c r="S4099">
        <v>0</v>
      </c>
      <c r="T4099">
        <v>0</v>
      </c>
      <c r="U4099">
        <v>0</v>
      </c>
      <c r="W4099">
        <v>0</v>
      </c>
      <c r="X4099">
        <v>0</v>
      </c>
      <c r="Y4099">
        <v>0</v>
      </c>
      <c r="AB4099" s="180">
        <v>44285</v>
      </c>
      <c r="AC4099">
        <v>1</v>
      </c>
      <c r="AD4099" t="s">
        <v>1922</v>
      </c>
      <c r="AE4099">
        <v>1</v>
      </c>
      <c r="AF4099">
        <v>30</v>
      </c>
      <c r="AG4099">
        <v>0</v>
      </c>
      <c r="AN4099">
        <v>1</v>
      </c>
      <c r="AO4099">
        <v>1</v>
      </c>
      <c r="AR4099" s="178">
        <v>12173</v>
      </c>
      <c r="AS4099" t="s">
        <v>1921</v>
      </c>
      <c r="AT4099">
        <v>0</v>
      </c>
      <c r="AU4099">
        <v>0</v>
      </c>
      <c r="AV4099">
        <v>890480123</v>
      </c>
      <c r="AW4099" t="s">
        <v>1920</v>
      </c>
      <c r="AX4099">
        <v>5</v>
      </c>
      <c r="BC4099">
        <v>2</v>
      </c>
      <c r="BD4099">
        <v>7</v>
      </c>
      <c r="BE4099">
        <v>2</v>
      </c>
    </row>
    <row r="4100" spans="1:57" x14ac:dyDescent="0.25">
      <c r="A4100" s="179">
        <f t="shared" si="64"/>
        <v>30767</v>
      </c>
      <c r="B4100" t="s">
        <v>1923</v>
      </c>
      <c r="C4100">
        <v>73126134</v>
      </c>
      <c r="D4100">
        <v>144105</v>
      </c>
      <c r="E4100">
        <v>4</v>
      </c>
      <c r="F4100">
        <v>550021196</v>
      </c>
      <c r="G4100" s="180">
        <v>43591</v>
      </c>
      <c r="H4100" s="180">
        <v>45321</v>
      </c>
      <c r="I4100">
        <v>0</v>
      </c>
      <c r="J4100">
        <v>1</v>
      </c>
      <c r="K4100">
        <v>2</v>
      </c>
      <c r="L4100">
        <v>30</v>
      </c>
      <c r="M4100">
        <v>2</v>
      </c>
      <c r="N4100" s="170">
        <v>22490513</v>
      </c>
      <c r="O4100" s="170">
        <v>24960000</v>
      </c>
      <c r="P4100" s="178">
        <v>47922</v>
      </c>
      <c r="Q4100" s="178">
        <v>1842</v>
      </c>
      <c r="R4100" s="178">
        <v>46016</v>
      </c>
      <c r="S4100">
        <v>0</v>
      </c>
      <c r="T4100">
        <v>0</v>
      </c>
      <c r="U4100">
        <v>0</v>
      </c>
      <c r="W4100">
        <v>0</v>
      </c>
      <c r="X4100">
        <v>0</v>
      </c>
      <c r="Y4100">
        <v>0</v>
      </c>
      <c r="AB4100" s="180">
        <v>44285</v>
      </c>
      <c r="AC4100">
        <v>1</v>
      </c>
      <c r="AD4100" t="s">
        <v>1922</v>
      </c>
      <c r="AE4100">
        <v>1</v>
      </c>
      <c r="AF4100">
        <v>30</v>
      </c>
      <c r="AG4100">
        <v>0</v>
      </c>
      <c r="AN4100">
        <v>1</v>
      </c>
      <c r="AO4100">
        <v>1</v>
      </c>
      <c r="AR4100" s="178">
        <v>15249</v>
      </c>
      <c r="AS4100" t="s">
        <v>1921</v>
      </c>
      <c r="AT4100">
        <v>0</v>
      </c>
      <c r="AU4100">
        <v>0</v>
      </c>
      <c r="AV4100">
        <v>890480123</v>
      </c>
      <c r="AW4100" t="s">
        <v>1920</v>
      </c>
      <c r="AX4100">
        <v>5</v>
      </c>
      <c r="BC4100">
        <v>2</v>
      </c>
      <c r="BD4100">
        <v>7</v>
      </c>
      <c r="BE4100">
        <v>2</v>
      </c>
    </row>
    <row r="4101" spans="1:57" x14ac:dyDescent="0.25">
      <c r="A4101" s="179">
        <f t="shared" si="64"/>
        <v>67915</v>
      </c>
      <c r="B4101" t="s">
        <v>1923</v>
      </c>
      <c r="C4101">
        <v>73126134</v>
      </c>
      <c r="D4101">
        <v>144105</v>
      </c>
      <c r="E4101">
        <v>4</v>
      </c>
      <c r="F4101">
        <v>550021404</v>
      </c>
      <c r="G4101" s="180">
        <v>43615</v>
      </c>
      <c r="H4101" s="180">
        <v>45321</v>
      </c>
      <c r="I4101">
        <v>0</v>
      </c>
      <c r="J4101">
        <v>1</v>
      </c>
      <c r="K4101">
        <v>2</v>
      </c>
      <c r="L4101">
        <v>30</v>
      </c>
      <c r="M4101">
        <v>2</v>
      </c>
      <c r="N4101" s="170">
        <v>22490513</v>
      </c>
      <c r="O4101" s="170">
        <v>24960000</v>
      </c>
      <c r="P4101" s="178">
        <v>105907</v>
      </c>
      <c r="Q4101" s="178">
        <v>4072</v>
      </c>
      <c r="R4101" s="178">
        <v>101576</v>
      </c>
      <c r="S4101">
        <v>0</v>
      </c>
      <c r="T4101">
        <v>0</v>
      </c>
      <c r="U4101">
        <v>0</v>
      </c>
      <c r="W4101">
        <v>0</v>
      </c>
      <c r="X4101">
        <v>0</v>
      </c>
      <c r="Y4101">
        <v>0</v>
      </c>
      <c r="AB4101" s="180">
        <v>44285</v>
      </c>
      <c r="AC4101">
        <v>1</v>
      </c>
      <c r="AD4101" t="s">
        <v>1922</v>
      </c>
      <c r="AE4101">
        <v>1</v>
      </c>
      <c r="AF4101">
        <v>30</v>
      </c>
      <c r="AG4101">
        <v>0</v>
      </c>
      <c r="AN4101">
        <v>1</v>
      </c>
      <c r="AO4101">
        <v>1</v>
      </c>
      <c r="AR4101" s="178">
        <v>33661</v>
      </c>
      <c r="AS4101" t="s">
        <v>1921</v>
      </c>
      <c r="AT4101">
        <v>0</v>
      </c>
      <c r="AU4101">
        <v>0</v>
      </c>
      <c r="AV4101">
        <v>890480123</v>
      </c>
      <c r="AW4101" t="s">
        <v>1920</v>
      </c>
      <c r="AX4101">
        <v>5</v>
      </c>
      <c r="BC4101">
        <v>2</v>
      </c>
      <c r="BD4101">
        <v>7</v>
      </c>
      <c r="BE4101">
        <v>2</v>
      </c>
    </row>
    <row r="4102" spans="1:57" x14ac:dyDescent="0.25">
      <c r="A4102" s="179">
        <f t="shared" si="64"/>
        <v>12499</v>
      </c>
      <c r="B4102" t="s">
        <v>1923</v>
      </c>
      <c r="C4102">
        <v>73126134</v>
      </c>
      <c r="D4102">
        <v>144105</v>
      </c>
      <c r="E4102">
        <v>4</v>
      </c>
      <c r="F4102">
        <v>550021694</v>
      </c>
      <c r="G4102" s="180">
        <v>43644</v>
      </c>
      <c r="H4102" s="180">
        <v>45321</v>
      </c>
      <c r="I4102">
        <v>0</v>
      </c>
      <c r="J4102">
        <v>1</v>
      </c>
      <c r="K4102">
        <v>2</v>
      </c>
      <c r="L4102">
        <v>30</v>
      </c>
      <c r="M4102">
        <v>2</v>
      </c>
      <c r="N4102" s="170">
        <v>22490513</v>
      </c>
      <c r="O4102" s="170">
        <v>24960000</v>
      </c>
      <c r="P4102" s="178">
        <v>19466</v>
      </c>
      <c r="Q4102" s="178">
        <v>748</v>
      </c>
      <c r="R4102" s="178">
        <v>18693</v>
      </c>
      <c r="S4102">
        <v>0</v>
      </c>
      <c r="T4102">
        <v>0</v>
      </c>
      <c r="U4102">
        <v>0</v>
      </c>
      <c r="W4102">
        <v>0</v>
      </c>
      <c r="X4102">
        <v>0</v>
      </c>
      <c r="Y4102">
        <v>0</v>
      </c>
      <c r="AB4102" s="180">
        <v>44285</v>
      </c>
      <c r="AC4102">
        <v>1</v>
      </c>
      <c r="AD4102" t="s">
        <v>1922</v>
      </c>
      <c r="AE4102">
        <v>1</v>
      </c>
      <c r="AF4102">
        <v>30</v>
      </c>
      <c r="AG4102">
        <v>0</v>
      </c>
      <c r="AN4102">
        <v>1</v>
      </c>
      <c r="AO4102">
        <v>1</v>
      </c>
      <c r="AR4102" s="178">
        <v>6194</v>
      </c>
      <c r="AS4102" t="s">
        <v>1921</v>
      </c>
      <c r="AT4102">
        <v>0</v>
      </c>
      <c r="AU4102">
        <v>0</v>
      </c>
      <c r="AV4102">
        <v>890480123</v>
      </c>
      <c r="AW4102" t="s">
        <v>1920</v>
      </c>
      <c r="AX4102">
        <v>5</v>
      </c>
      <c r="BC4102">
        <v>2</v>
      </c>
      <c r="BD4102">
        <v>7</v>
      </c>
      <c r="BE4102">
        <v>2</v>
      </c>
    </row>
    <row r="4103" spans="1:57" x14ac:dyDescent="0.25">
      <c r="A4103" s="179">
        <f t="shared" si="64"/>
        <v>26570</v>
      </c>
      <c r="B4103" t="s">
        <v>1923</v>
      </c>
      <c r="C4103">
        <v>73126134</v>
      </c>
      <c r="D4103">
        <v>144105</v>
      </c>
      <c r="E4103">
        <v>4</v>
      </c>
      <c r="F4103">
        <v>550021840</v>
      </c>
      <c r="G4103" s="180">
        <v>43653</v>
      </c>
      <c r="H4103" s="180">
        <v>45321</v>
      </c>
      <c r="I4103">
        <v>0</v>
      </c>
      <c r="J4103">
        <v>1</v>
      </c>
      <c r="K4103">
        <v>2</v>
      </c>
      <c r="L4103">
        <v>30</v>
      </c>
      <c r="M4103">
        <v>2</v>
      </c>
      <c r="N4103" s="170">
        <v>22490513</v>
      </c>
      <c r="O4103" s="170">
        <v>24960000</v>
      </c>
      <c r="P4103" s="178">
        <v>41385</v>
      </c>
      <c r="Q4103" s="178">
        <v>1591</v>
      </c>
      <c r="R4103" s="178">
        <v>39739</v>
      </c>
      <c r="S4103">
        <v>0</v>
      </c>
      <c r="T4103">
        <v>0</v>
      </c>
      <c r="U4103">
        <v>0</v>
      </c>
      <c r="W4103">
        <v>0</v>
      </c>
      <c r="X4103">
        <v>0</v>
      </c>
      <c r="Y4103">
        <v>0</v>
      </c>
      <c r="AB4103" s="180">
        <v>44285</v>
      </c>
      <c r="AC4103">
        <v>1</v>
      </c>
      <c r="AD4103" t="s">
        <v>1922</v>
      </c>
      <c r="AE4103">
        <v>1</v>
      </c>
      <c r="AF4103">
        <v>30</v>
      </c>
      <c r="AG4103">
        <v>0</v>
      </c>
      <c r="AN4103">
        <v>1</v>
      </c>
      <c r="AO4103">
        <v>1</v>
      </c>
      <c r="AR4103" s="178">
        <v>13169</v>
      </c>
      <c r="AS4103" t="s">
        <v>1921</v>
      </c>
      <c r="AT4103">
        <v>0</v>
      </c>
      <c r="AU4103">
        <v>0</v>
      </c>
      <c r="AV4103">
        <v>890480123</v>
      </c>
      <c r="AW4103" t="s">
        <v>1920</v>
      </c>
      <c r="AX4103">
        <v>5</v>
      </c>
      <c r="BC4103">
        <v>2</v>
      </c>
      <c r="BD4103">
        <v>7</v>
      </c>
      <c r="BE4103">
        <v>2</v>
      </c>
    </row>
    <row r="4104" spans="1:57" x14ac:dyDescent="0.25">
      <c r="A4104" s="179">
        <f t="shared" si="64"/>
        <v>16714</v>
      </c>
      <c r="B4104" t="s">
        <v>1923</v>
      </c>
      <c r="C4104">
        <v>73126134</v>
      </c>
      <c r="D4104">
        <v>144105</v>
      </c>
      <c r="E4104">
        <v>4</v>
      </c>
      <c r="F4104">
        <v>550021842</v>
      </c>
      <c r="G4104" s="180">
        <v>43653</v>
      </c>
      <c r="H4104" s="180">
        <v>45321</v>
      </c>
      <c r="I4104">
        <v>0</v>
      </c>
      <c r="J4104">
        <v>1</v>
      </c>
      <c r="K4104">
        <v>2</v>
      </c>
      <c r="L4104">
        <v>30</v>
      </c>
      <c r="M4104">
        <v>2</v>
      </c>
      <c r="N4104" s="170">
        <v>22490513</v>
      </c>
      <c r="O4104" s="170">
        <v>24960000</v>
      </c>
      <c r="P4104" s="178">
        <v>26033</v>
      </c>
      <c r="Q4104" s="178">
        <v>1001</v>
      </c>
      <c r="R4104" s="178">
        <v>24997</v>
      </c>
      <c r="S4104">
        <v>0</v>
      </c>
      <c r="T4104">
        <v>0</v>
      </c>
      <c r="U4104">
        <v>0</v>
      </c>
      <c r="W4104">
        <v>0</v>
      </c>
      <c r="X4104">
        <v>0</v>
      </c>
      <c r="Y4104">
        <v>0</v>
      </c>
      <c r="AB4104" s="180">
        <v>44285</v>
      </c>
      <c r="AC4104">
        <v>1</v>
      </c>
      <c r="AD4104" t="s">
        <v>1922</v>
      </c>
      <c r="AE4104">
        <v>1</v>
      </c>
      <c r="AF4104">
        <v>30</v>
      </c>
      <c r="AG4104">
        <v>0</v>
      </c>
      <c r="AN4104">
        <v>1</v>
      </c>
      <c r="AO4104">
        <v>1</v>
      </c>
      <c r="AR4104" s="178">
        <v>8283</v>
      </c>
      <c r="AS4104" t="s">
        <v>1921</v>
      </c>
      <c r="AT4104">
        <v>0</v>
      </c>
      <c r="AU4104">
        <v>0</v>
      </c>
      <c r="AV4104">
        <v>890480123</v>
      </c>
      <c r="AW4104" t="s">
        <v>1920</v>
      </c>
      <c r="AX4104">
        <v>5</v>
      </c>
      <c r="BC4104">
        <v>2</v>
      </c>
      <c r="BD4104">
        <v>7</v>
      </c>
      <c r="BE4104">
        <v>2</v>
      </c>
    </row>
    <row r="4105" spans="1:57" x14ac:dyDescent="0.25">
      <c r="A4105" s="179">
        <f t="shared" si="64"/>
        <v>27229</v>
      </c>
      <c r="B4105" t="s">
        <v>1923</v>
      </c>
      <c r="C4105">
        <v>73126134</v>
      </c>
      <c r="D4105">
        <v>144105</v>
      </c>
      <c r="E4105">
        <v>4</v>
      </c>
      <c r="F4105">
        <v>550022119</v>
      </c>
      <c r="G4105" s="180">
        <v>43681</v>
      </c>
      <c r="H4105" s="180">
        <v>45321</v>
      </c>
      <c r="I4105">
        <v>0</v>
      </c>
      <c r="J4105">
        <v>1</v>
      </c>
      <c r="K4105">
        <v>2</v>
      </c>
      <c r="L4105">
        <v>30</v>
      </c>
      <c r="M4105">
        <v>2</v>
      </c>
      <c r="N4105" s="170">
        <v>22490513</v>
      </c>
      <c r="O4105" s="170">
        <v>24960000</v>
      </c>
      <c r="P4105" s="178">
        <v>42410</v>
      </c>
      <c r="Q4105" s="178">
        <v>1630</v>
      </c>
      <c r="R4105" s="178">
        <v>40724</v>
      </c>
      <c r="S4105">
        <v>0</v>
      </c>
      <c r="T4105">
        <v>0</v>
      </c>
      <c r="U4105">
        <v>0</v>
      </c>
      <c r="W4105">
        <v>0</v>
      </c>
      <c r="X4105">
        <v>0</v>
      </c>
      <c r="Y4105">
        <v>0</v>
      </c>
      <c r="AB4105" s="180">
        <v>44285</v>
      </c>
      <c r="AC4105">
        <v>1</v>
      </c>
      <c r="AD4105" t="s">
        <v>1922</v>
      </c>
      <c r="AE4105">
        <v>1</v>
      </c>
      <c r="AF4105">
        <v>30</v>
      </c>
      <c r="AG4105">
        <v>0</v>
      </c>
      <c r="AN4105">
        <v>1</v>
      </c>
      <c r="AO4105">
        <v>1</v>
      </c>
      <c r="AR4105" s="178">
        <v>13495</v>
      </c>
      <c r="AS4105" t="s">
        <v>1921</v>
      </c>
      <c r="AT4105">
        <v>0</v>
      </c>
      <c r="AU4105">
        <v>0</v>
      </c>
      <c r="AV4105">
        <v>890480123</v>
      </c>
      <c r="AW4105" t="s">
        <v>1920</v>
      </c>
      <c r="AX4105">
        <v>5</v>
      </c>
      <c r="BC4105">
        <v>2</v>
      </c>
      <c r="BD4105">
        <v>7</v>
      </c>
      <c r="BE4105">
        <v>2</v>
      </c>
    </row>
    <row r="4106" spans="1:57" x14ac:dyDescent="0.25">
      <c r="A4106" s="179">
        <f t="shared" si="64"/>
        <v>47749</v>
      </c>
      <c r="B4106" t="s">
        <v>1923</v>
      </c>
      <c r="C4106">
        <v>73126134</v>
      </c>
      <c r="D4106">
        <v>144105</v>
      </c>
      <c r="E4106">
        <v>4</v>
      </c>
      <c r="F4106">
        <v>550022449</v>
      </c>
      <c r="G4106" s="180">
        <v>43715</v>
      </c>
      <c r="H4106" s="180">
        <v>45321</v>
      </c>
      <c r="I4106">
        <v>0</v>
      </c>
      <c r="J4106">
        <v>1</v>
      </c>
      <c r="K4106">
        <v>1</v>
      </c>
      <c r="L4106">
        <v>30</v>
      </c>
      <c r="M4106">
        <v>2</v>
      </c>
      <c r="N4106" s="170">
        <v>22490513</v>
      </c>
      <c r="O4106" s="170">
        <v>24960000</v>
      </c>
      <c r="P4106" s="178">
        <v>73076</v>
      </c>
      <c r="Q4106" s="178">
        <v>2809</v>
      </c>
      <c r="R4106" s="178">
        <v>71414</v>
      </c>
      <c r="S4106">
        <v>1529</v>
      </c>
      <c r="T4106">
        <v>0</v>
      </c>
      <c r="U4106">
        <v>0</v>
      </c>
      <c r="W4106">
        <v>0</v>
      </c>
      <c r="X4106">
        <v>0</v>
      </c>
      <c r="Y4106">
        <v>0</v>
      </c>
      <c r="AB4106" s="180">
        <v>44253</v>
      </c>
      <c r="AC4106">
        <v>1</v>
      </c>
      <c r="AD4106" t="s">
        <v>1922</v>
      </c>
      <c r="AE4106">
        <v>1</v>
      </c>
      <c r="AF4106">
        <v>30</v>
      </c>
      <c r="AG4106">
        <v>0</v>
      </c>
      <c r="AN4106">
        <v>1</v>
      </c>
      <c r="AO4106">
        <v>1</v>
      </c>
      <c r="AR4106" s="178">
        <v>23665</v>
      </c>
      <c r="AS4106" t="s">
        <v>1921</v>
      </c>
      <c r="AT4106">
        <v>0</v>
      </c>
      <c r="AU4106">
        <v>0</v>
      </c>
      <c r="AV4106">
        <v>890480123</v>
      </c>
      <c r="AW4106" t="s">
        <v>1920</v>
      </c>
      <c r="AX4106">
        <v>5</v>
      </c>
      <c r="BC4106">
        <v>2</v>
      </c>
      <c r="BD4106">
        <v>7</v>
      </c>
      <c r="BE4106">
        <v>2</v>
      </c>
    </row>
    <row r="4107" spans="1:57" x14ac:dyDescent="0.25">
      <c r="A4107" s="179">
        <f t="shared" si="64"/>
        <v>48121</v>
      </c>
      <c r="B4107" t="s">
        <v>1923</v>
      </c>
      <c r="C4107">
        <v>73126134</v>
      </c>
      <c r="D4107">
        <v>144105</v>
      </c>
      <c r="E4107">
        <v>4</v>
      </c>
      <c r="F4107">
        <v>550022470</v>
      </c>
      <c r="G4107" s="180">
        <v>43718</v>
      </c>
      <c r="H4107" s="180">
        <v>45321</v>
      </c>
      <c r="I4107">
        <v>0</v>
      </c>
      <c r="J4107">
        <v>1</v>
      </c>
      <c r="K4107">
        <v>1</v>
      </c>
      <c r="L4107">
        <v>30</v>
      </c>
      <c r="M4107">
        <v>2</v>
      </c>
      <c r="N4107" s="170">
        <v>22490513</v>
      </c>
      <c r="O4107" s="170">
        <v>24960000</v>
      </c>
      <c r="P4107" s="178">
        <v>73680</v>
      </c>
      <c r="Q4107" s="178">
        <v>2833</v>
      </c>
      <c r="R4107" s="178">
        <v>71970</v>
      </c>
      <c r="S4107">
        <v>1530</v>
      </c>
      <c r="T4107">
        <v>0</v>
      </c>
      <c r="U4107">
        <v>0</v>
      </c>
      <c r="W4107">
        <v>0</v>
      </c>
      <c r="X4107">
        <v>0</v>
      </c>
      <c r="Y4107">
        <v>0</v>
      </c>
      <c r="AB4107" s="180">
        <v>44253</v>
      </c>
      <c r="AC4107">
        <v>1</v>
      </c>
      <c r="AD4107" t="s">
        <v>1922</v>
      </c>
      <c r="AE4107">
        <v>1</v>
      </c>
      <c r="AF4107">
        <v>30</v>
      </c>
      <c r="AG4107">
        <v>0</v>
      </c>
      <c r="AN4107">
        <v>1</v>
      </c>
      <c r="AO4107">
        <v>1</v>
      </c>
      <c r="AR4107" s="178">
        <v>23849</v>
      </c>
      <c r="AS4107" t="s">
        <v>1921</v>
      </c>
      <c r="AT4107">
        <v>0</v>
      </c>
      <c r="AU4107">
        <v>0</v>
      </c>
      <c r="AV4107">
        <v>890480123</v>
      </c>
      <c r="AW4107" t="s">
        <v>1920</v>
      </c>
      <c r="AX4107">
        <v>5</v>
      </c>
      <c r="BC4107">
        <v>2</v>
      </c>
      <c r="BD4107">
        <v>7</v>
      </c>
      <c r="BE4107">
        <v>2</v>
      </c>
    </row>
    <row r="4108" spans="1:57" x14ac:dyDescent="0.25">
      <c r="A4108" s="179">
        <f t="shared" si="64"/>
        <v>9451</v>
      </c>
      <c r="B4108" t="s">
        <v>1923</v>
      </c>
      <c r="C4108">
        <v>73126134</v>
      </c>
      <c r="D4108">
        <v>144105</v>
      </c>
      <c r="E4108">
        <v>4</v>
      </c>
      <c r="F4108">
        <v>550022475</v>
      </c>
      <c r="G4108" s="180">
        <v>43719</v>
      </c>
      <c r="H4108" s="180">
        <v>45321</v>
      </c>
      <c r="I4108">
        <v>0</v>
      </c>
      <c r="J4108">
        <v>1</v>
      </c>
      <c r="K4108">
        <v>2</v>
      </c>
      <c r="L4108">
        <v>30</v>
      </c>
      <c r="M4108">
        <v>2</v>
      </c>
      <c r="N4108" s="170">
        <v>22490513</v>
      </c>
      <c r="O4108" s="170">
        <v>24960000</v>
      </c>
      <c r="P4108" s="178">
        <v>14722</v>
      </c>
      <c r="Q4108" s="178">
        <v>566</v>
      </c>
      <c r="R4108" s="178">
        <v>14136</v>
      </c>
      <c r="S4108">
        <v>0</v>
      </c>
      <c r="T4108">
        <v>0</v>
      </c>
      <c r="U4108">
        <v>0</v>
      </c>
      <c r="W4108">
        <v>0</v>
      </c>
      <c r="X4108">
        <v>0</v>
      </c>
      <c r="Y4108">
        <v>0</v>
      </c>
      <c r="AB4108" s="180">
        <v>44285</v>
      </c>
      <c r="AC4108">
        <v>1</v>
      </c>
      <c r="AD4108" t="s">
        <v>1922</v>
      </c>
      <c r="AE4108">
        <v>1</v>
      </c>
      <c r="AF4108">
        <v>30</v>
      </c>
      <c r="AG4108">
        <v>0</v>
      </c>
      <c r="AN4108">
        <v>1</v>
      </c>
      <c r="AO4108">
        <v>1</v>
      </c>
      <c r="AR4108" s="178">
        <v>4685</v>
      </c>
      <c r="AS4108" t="s">
        <v>1921</v>
      </c>
      <c r="AT4108">
        <v>0</v>
      </c>
      <c r="AU4108">
        <v>0</v>
      </c>
      <c r="AV4108">
        <v>890480123</v>
      </c>
      <c r="AW4108" t="s">
        <v>1920</v>
      </c>
      <c r="AX4108">
        <v>5</v>
      </c>
      <c r="BC4108">
        <v>2</v>
      </c>
      <c r="BD4108">
        <v>7</v>
      </c>
      <c r="BE4108">
        <v>2</v>
      </c>
    </row>
    <row r="4109" spans="1:57" x14ac:dyDescent="0.25">
      <c r="A4109" s="179">
        <f t="shared" si="64"/>
        <v>28030</v>
      </c>
      <c r="B4109" t="s">
        <v>1923</v>
      </c>
      <c r="C4109">
        <v>73126134</v>
      </c>
      <c r="D4109">
        <v>144105</v>
      </c>
      <c r="E4109">
        <v>4</v>
      </c>
      <c r="F4109">
        <v>550022780</v>
      </c>
      <c r="G4109" s="180">
        <v>43745</v>
      </c>
      <c r="H4109" s="180">
        <v>45321</v>
      </c>
      <c r="I4109">
        <v>0</v>
      </c>
      <c r="J4109">
        <v>1</v>
      </c>
      <c r="K4109">
        <v>2</v>
      </c>
      <c r="L4109">
        <v>30</v>
      </c>
      <c r="M4109">
        <v>2</v>
      </c>
      <c r="N4109" s="170">
        <v>22490513</v>
      </c>
      <c r="O4109" s="170">
        <v>24960000</v>
      </c>
      <c r="P4109" s="178">
        <v>43661</v>
      </c>
      <c r="Q4109" s="178">
        <v>1679</v>
      </c>
      <c r="R4109" s="178">
        <v>41923</v>
      </c>
      <c r="S4109">
        <v>0</v>
      </c>
      <c r="T4109">
        <v>0</v>
      </c>
      <c r="U4109">
        <v>0</v>
      </c>
      <c r="W4109">
        <v>0</v>
      </c>
      <c r="X4109">
        <v>0</v>
      </c>
      <c r="Y4109">
        <v>0</v>
      </c>
      <c r="AB4109" s="180">
        <v>44285</v>
      </c>
      <c r="AC4109">
        <v>1</v>
      </c>
      <c r="AD4109" t="s">
        <v>1922</v>
      </c>
      <c r="AE4109">
        <v>1</v>
      </c>
      <c r="AF4109">
        <v>30</v>
      </c>
      <c r="AG4109">
        <v>0</v>
      </c>
      <c r="AN4109">
        <v>1</v>
      </c>
      <c r="AO4109">
        <v>1</v>
      </c>
      <c r="AR4109" s="178">
        <v>13893</v>
      </c>
      <c r="AS4109" t="s">
        <v>1921</v>
      </c>
      <c r="AT4109">
        <v>0</v>
      </c>
      <c r="AU4109">
        <v>0</v>
      </c>
      <c r="AV4109">
        <v>890480123</v>
      </c>
      <c r="AW4109" t="s">
        <v>1920</v>
      </c>
      <c r="AX4109">
        <v>5</v>
      </c>
      <c r="BC4109">
        <v>2</v>
      </c>
      <c r="BD4109">
        <v>7</v>
      </c>
      <c r="BE4109">
        <v>2</v>
      </c>
    </row>
    <row r="4110" spans="1:57" x14ac:dyDescent="0.25">
      <c r="A4110" s="179">
        <f t="shared" si="64"/>
        <v>44654</v>
      </c>
      <c r="B4110" t="s">
        <v>1923</v>
      </c>
      <c r="C4110">
        <v>73126134</v>
      </c>
      <c r="D4110">
        <v>144105</v>
      </c>
      <c r="E4110">
        <v>4</v>
      </c>
      <c r="F4110">
        <v>550022785</v>
      </c>
      <c r="G4110" s="180">
        <v>43746</v>
      </c>
      <c r="H4110" s="180">
        <v>45321</v>
      </c>
      <c r="I4110">
        <v>0</v>
      </c>
      <c r="J4110">
        <v>1</v>
      </c>
      <c r="K4110">
        <v>1</v>
      </c>
      <c r="L4110">
        <v>30</v>
      </c>
      <c r="M4110">
        <v>2</v>
      </c>
      <c r="N4110" s="170">
        <v>22490513</v>
      </c>
      <c r="O4110" s="170">
        <v>24960000</v>
      </c>
      <c r="P4110" s="178">
        <v>68342</v>
      </c>
      <c r="Q4110" s="178">
        <v>2627</v>
      </c>
      <c r="R4110" s="178">
        <v>66786</v>
      </c>
      <c r="S4110">
        <v>1427</v>
      </c>
      <c r="T4110">
        <v>0</v>
      </c>
      <c r="U4110">
        <v>0</v>
      </c>
      <c r="W4110">
        <v>0</v>
      </c>
      <c r="X4110">
        <v>0</v>
      </c>
      <c r="Y4110">
        <v>0</v>
      </c>
      <c r="AB4110" s="180">
        <v>44253</v>
      </c>
      <c r="AC4110">
        <v>1</v>
      </c>
      <c r="AD4110" t="s">
        <v>1922</v>
      </c>
      <c r="AE4110">
        <v>1</v>
      </c>
      <c r="AF4110">
        <v>30</v>
      </c>
      <c r="AG4110">
        <v>0</v>
      </c>
      <c r="AN4110">
        <v>1</v>
      </c>
      <c r="AO4110">
        <v>1</v>
      </c>
      <c r="AR4110" s="178">
        <v>22132</v>
      </c>
      <c r="AS4110" t="s">
        <v>1921</v>
      </c>
      <c r="AT4110">
        <v>0</v>
      </c>
      <c r="AU4110">
        <v>0</v>
      </c>
      <c r="AV4110">
        <v>890480123</v>
      </c>
      <c r="AW4110" t="s">
        <v>1920</v>
      </c>
      <c r="AX4110">
        <v>5</v>
      </c>
      <c r="BC4110">
        <v>2</v>
      </c>
      <c r="BD4110">
        <v>7</v>
      </c>
      <c r="BE4110">
        <v>2</v>
      </c>
    </row>
    <row r="4111" spans="1:57" x14ac:dyDescent="0.25">
      <c r="A4111" s="179">
        <f t="shared" si="64"/>
        <v>71062</v>
      </c>
      <c r="B4111" t="s">
        <v>1923</v>
      </c>
      <c r="C4111">
        <v>73126134</v>
      </c>
      <c r="D4111">
        <v>144105</v>
      </c>
      <c r="E4111">
        <v>4</v>
      </c>
      <c r="F4111">
        <v>550022994</v>
      </c>
      <c r="G4111" s="180">
        <v>43772</v>
      </c>
      <c r="H4111" s="180">
        <v>45321</v>
      </c>
      <c r="I4111">
        <v>0</v>
      </c>
      <c r="J4111">
        <v>1</v>
      </c>
      <c r="K4111">
        <v>2</v>
      </c>
      <c r="L4111">
        <v>30</v>
      </c>
      <c r="M4111">
        <v>2</v>
      </c>
      <c r="N4111" s="170">
        <v>22490513</v>
      </c>
      <c r="O4111" s="170">
        <v>24960000</v>
      </c>
      <c r="P4111" s="178">
        <v>110817</v>
      </c>
      <c r="Q4111" s="178">
        <v>4260</v>
      </c>
      <c r="R4111" s="178">
        <v>106282</v>
      </c>
      <c r="S4111">
        <v>0</v>
      </c>
      <c r="T4111">
        <v>0</v>
      </c>
      <c r="U4111">
        <v>0</v>
      </c>
      <c r="W4111">
        <v>0</v>
      </c>
      <c r="X4111">
        <v>0</v>
      </c>
      <c r="Y4111">
        <v>0</v>
      </c>
      <c r="AB4111" s="180">
        <v>44285</v>
      </c>
      <c r="AC4111">
        <v>1</v>
      </c>
      <c r="AD4111" t="s">
        <v>1922</v>
      </c>
      <c r="AE4111">
        <v>1</v>
      </c>
      <c r="AF4111">
        <v>30</v>
      </c>
      <c r="AG4111">
        <v>0</v>
      </c>
      <c r="AN4111">
        <v>1</v>
      </c>
      <c r="AO4111">
        <v>1</v>
      </c>
      <c r="AR4111" s="178">
        <v>35220</v>
      </c>
      <c r="AS4111" t="s">
        <v>1921</v>
      </c>
      <c r="AT4111">
        <v>0</v>
      </c>
      <c r="AU4111">
        <v>0</v>
      </c>
      <c r="AV4111">
        <v>890480123</v>
      </c>
      <c r="AW4111" t="s">
        <v>1920</v>
      </c>
      <c r="AX4111">
        <v>5</v>
      </c>
      <c r="BC4111">
        <v>2</v>
      </c>
      <c r="BD4111">
        <v>7</v>
      </c>
      <c r="BE4111">
        <v>2</v>
      </c>
    </row>
    <row r="4112" spans="1:57" x14ac:dyDescent="0.25">
      <c r="A4112" s="179">
        <f t="shared" si="64"/>
        <v>68757</v>
      </c>
      <c r="B4112" t="s">
        <v>1923</v>
      </c>
      <c r="C4112">
        <v>73126134</v>
      </c>
      <c r="D4112">
        <v>144105</v>
      </c>
      <c r="E4112">
        <v>4</v>
      </c>
      <c r="F4112">
        <v>550023177</v>
      </c>
      <c r="G4112" s="180">
        <v>43801</v>
      </c>
      <c r="H4112" s="180">
        <v>45321</v>
      </c>
      <c r="I4112">
        <v>0</v>
      </c>
      <c r="J4112">
        <v>1</v>
      </c>
      <c r="K4112">
        <v>2</v>
      </c>
      <c r="L4112">
        <v>30</v>
      </c>
      <c r="M4112">
        <v>2</v>
      </c>
      <c r="N4112" s="170">
        <v>22490513</v>
      </c>
      <c r="O4112" s="170">
        <v>24960000</v>
      </c>
      <c r="P4112" s="178">
        <v>107228</v>
      </c>
      <c r="Q4112" s="178">
        <v>4122</v>
      </c>
      <c r="R4112" s="178">
        <v>102835</v>
      </c>
      <c r="S4112">
        <v>0</v>
      </c>
      <c r="T4112">
        <v>0</v>
      </c>
      <c r="U4112">
        <v>0</v>
      </c>
      <c r="W4112">
        <v>0</v>
      </c>
      <c r="X4112">
        <v>0</v>
      </c>
      <c r="Y4112">
        <v>0</v>
      </c>
      <c r="AB4112" s="180">
        <v>44285</v>
      </c>
      <c r="AC4112">
        <v>1</v>
      </c>
      <c r="AD4112" t="s">
        <v>1922</v>
      </c>
      <c r="AE4112">
        <v>1</v>
      </c>
      <c r="AF4112">
        <v>30</v>
      </c>
      <c r="AG4112">
        <v>0</v>
      </c>
      <c r="AN4112">
        <v>1</v>
      </c>
      <c r="AO4112">
        <v>1</v>
      </c>
      <c r="AR4112" s="178">
        <v>34078</v>
      </c>
      <c r="AS4112" t="s">
        <v>1921</v>
      </c>
      <c r="AT4112">
        <v>0</v>
      </c>
      <c r="AU4112">
        <v>0</v>
      </c>
      <c r="AV4112">
        <v>890480123</v>
      </c>
      <c r="AW4112" t="s">
        <v>1920</v>
      </c>
      <c r="AX4112">
        <v>5</v>
      </c>
      <c r="BC4112">
        <v>2</v>
      </c>
      <c r="BD4112">
        <v>7</v>
      </c>
      <c r="BE4112">
        <v>2</v>
      </c>
    </row>
    <row r="4113" spans="1:57" x14ac:dyDescent="0.25">
      <c r="A4113" s="179">
        <f t="shared" si="64"/>
        <v>15066</v>
      </c>
      <c r="B4113" t="s">
        <v>1923</v>
      </c>
      <c r="C4113">
        <v>73126134</v>
      </c>
      <c r="D4113">
        <v>144105</v>
      </c>
      <c r="E4113">
        <v>4</v>
      </c>
      <c r="F4113">
        <v>550023304</v>
      </c>
      <c r="G4113" s="180">
        <v>43824</v>
      </c>
      <c r="H4113" s="180">
        <v>45321</v>
      </c>
      <c r="I4113">
        <v>0</v>
      </c>
      <c r="J4113">
        <v>1</v>
      </c>
      <c r="K4113">
        <v>2</v>
      </c>
      <c r="L4113">
        <v>30</v>
      </c>
      <c r="M4113">
        <v>2</v>
      </c>
      <c r="N4113" s="170">
        <v>22490513</v>
      </c>
      <c r="O4113" s="170">
        <v>24960000</v>
      </c>
      <c r="P4113" s="178">
        <v>23467</v>
      </c>
      <c r="Q4113" s="178">
        <v>902</v>
      </c>
      <c r="R4113" s="178">
        <v>22534</v>
      </c>
      <c r="S4113">
        <v>0</v>
      </c>
      <c r="T4113">
        <v>0</v>
      </c>
      <c r="U4113">
        <v>0</v>
      </c>
      <c r="W4113">
        <v>0</v>
      </c>
      <c r="X4113">
        <v>0</v>
      </c>
      <c r="Y4113">
        <v>0</v>
      </c>
      <c r="AB4113" s="180">
        <v>44285</v>
      </c>
      <c r="AC4113">
        <v>1</v>
      </c>
      <c r="AD4113" t="s">
        <v>1922</v>
      </c>
      <c r="AE4113">
        <v>1</v>
      </c>
      <c r="AF4113">
        <v>30</v>
      </c>
      <c r="AG4113">
        <v>0</v>
      </c>
      <c r="AN4113">
        <v>1</v>
      </c>
      <c r="AO4113">
        <v>1</v>
      </c>
      <c r="AR4113" s="178">
        <v>7468</v>
      </c>
      <c r="AS4113" t="s">
        <v>1921</v>
      </c>
      <c r="AT4113">
        <v>0</v>
      </c>
      <c r="AU4113">
        <v>0</v>
      </c>
      <c r="AV4113">
        <v>890480123</v>
      </c>
      <c r="AW4113" t="s">
        <v>1920</v>
      </c>
      <c r="AX4113">
        <v>5</v>
      </c>
      <c r="BC4113">
        <v>2</v>
      </c>
      <c r="BD4113">
        <v>7</v>
      </c>
      <c r="BE4113">
        <v>2</v>
      </c>
    </row>
    <row r="4114" spans="1:57" x14ac:dyDescent="0.25">
      <c r="A4114" s="179">
        <f t="shared" si="64"/>
        <v>65217</v>
      </c>
      <c r="B4114" t="s">
        <v>1923</v>
      </c>
      <c r="C4114">
        <v>73126134</v>
      </c>
      <c r="D4114">
        <v>144105</v>
      </c>
      <c r="E4114">
        <v>4</v>
      </c>
      <c r="F4114">
        <v>550023327</v>
      </c>
      <c r="G4114" s="180">
        <v>43827</v>
      </c>
      <c r="H4114" s="180">
        <v>45321</v>
      </c>
      <c r="I4114">
        <v>0</v>
      </c>
      <c r="J4114">
        <v>1</v>
      </c>
      <c r="K4114">
        <v>2</v>
      </c>
      <c r="L4114">
        <v>30</v>
      </c>
      <c r="M4114">
        <v>2</v>
      </c>
      <c r="N4114" s="170">
        <v>22490513</v>
      </c>
      <c r="O4114" s="170">
        <v>24960000</v>
      </c>
      <c r="P4114" s="178">
        <v>101681</v>
      </c>
      <c r="Q4114" s="178">
        <v>3909</v>
      </c>
      <c r="R4114" s="178">
        <v>97540</v>
      </c>
      <c r="S4114">
        <v>0</v>
      </c>
      <c r="T4114">
        <v>0</v>
      </c>
      <c r="U4114">
        <v>0</v>
      </c>
      <c r="W4114">
        <v>0</v>
      </c>
      <c r="X4114">
        <v>0</v>
      </c>
      <c r="Y4114">
        <v>0</v>
      </c>
      <c r="AB4114" s="180">
        <v>44285</v>
      </c>
      <c r="AC4114">
        <v>1</v>
      </c>
      <c r="AD4114" t="s">
        <v>1922</v>
      </c>
      <c r="AE4114">
        <v>1</v>
      </c>
      <c r="AF4114">
        <v>30</v>
      </c>
      <c r="AG4114">
        <v>0</v>
      </c>
      <c r="AN4114">
        <v>1</v>
      </c>
      <c r="AO4114">
        <v>1</v>
      </c>
      <c r="AR4114" s="178">
        <v>32323</v>
      </c>
      <c r="AS4114" t="s">
        <v>1921</v>
      </c>
      <c r="AT4114">
        <v>0</v>
      </c>
      <c r="AU4114">
        <v>0</v>
      </c>
      <c r="AV4114">
        <v>890480123</v>
      </c>
      <c r="AW4114" t="s">
        <v>1920</v>
      </c>
      <c r="AX4114">
        <v>5</v>
      </c>
      <c r="BC4114">
        <v>2</v>
      </c>
      <c r="BD4114">
        <v>7</v>
      </c>
      <c r="BE4114">
        <v>2</v>
      </c>
    </row>
    <row r="4115" spans="1:57" x14ac:dyDescent="0.25">
      <c r="A4115" s="179">
        <f t="shared" si="64"/>
        <v>63418</v>
      </c>
      <c r="B4115" t="s">
        <v>1923</v>
      </c>
      <c r="C4115">
        <v>73126134</v>
      </c>
      <c r="D4115">
        <v>144105</v>
      </c>
      <c r="E4115">
        <v>4</v>
      </c>
      <c r="F4115">
        <v>550023566</v>
      </c>
      <c r="G4115" s="180">
        <v>43878</v>
      </c>
      <c r="H4115" s="180">
        <v>45321</v>
      </c>
      <c r="I4115">
        <v>0</v>
      </c>
      <c r="J4115">
        <v>1</v>
      </c>
      <c r="K4115">
        <v>2</v>
      </c>
      <c r="L4115">
        <v>30</v>
      </c>
      <c r="M4115">
        <v>2</v>
      </c>
      <c r="N4115" s="170">
        <v>22490513</v>
      </c>
      <c r="O4115" s="170">
        <v>24960000</v>
      </c>
      <c r="P4115" s="178">
        <v>98883</v>
      </c>
      <c r="Q4115" s="178">
        <v>3802</v>
      </c>
      <c r="R4115" s="178">
        <v>94850</v>
      </c>
      <c r="S4115">
        <v>0</v>
      </c>
      <c r="T4115">
        <v>0</v>
      </c>
      <c r="U4115">
        <v>0</v>
      </c>
      <c r="W4115">
        <v>0</v>
      </c>
      <c r="X4115">
        <v>0</v>
      </c>
      <c r="Y4115">
        <v>0</v>
      </c>
      <c r="AB4115" s="180">
        <v>44285</v>
      </c>
      <c r="AC4115">
        <v>1</v>
      </c>
      <c r="AD4115" t="s">
        <v>1922</v>
      </c>
      <c r="AE4115">
        <v>1</v>
      </c>
      <c r="AF4115">
        <v>30</v>
      </c>
      <c r="AG4115">
        <v>0</v>
      </c>
      <c r="AN4115">
        <v>1</v>
      </c>
      <c r="AO4115">
        <v>1</v>
      </c>
      <c r="AR4115" s="178">
        <v>31432</v>
      </c>
      <c r="AS4115" t="s">
        <v>1921</v>
      </c>
      <c r="AT4115">
        <v>0</v>
      </c>
      <c r="AU4115">
        <v>0</v>
      </c>
      <c r="AV4115">
        <v>890480123</v>
      </c>
      <c r="AW4115" t="s">
        <v>1920</v>
      </c>
      <c r="AX4115">
        <v>5</v>
      </c>
      <c r="BC4115">
        <v>2</v>
      </c>
      <c r="BD4115">
        <v>7</v>
      </c>
      <c r="BE4115">
        <v>2</v>
      </c>
    </row>
    <row r="4116" spans="1:57" x14ac:dyDescent="0.25">
      <c r="A4116" s="179">
        <f t="shared" si="64"/>
        <v>79245</v>
      </c>
      <c r="B4116" t="s">
        <v>1923</v>
      </c>
      <c r="C4116">
        <v>73126134</v>
      </c>
      <c r="D4116">
        <v>144105</v>
      </c>
      <c r="E4116">
        <v>4</v>
      </c>
      <c r="F4116">
        <v>550023722</v>
      </c>
      <c r="G4116" s="180">
        <v>43904</v>
      </c>
      <c r="H4116" s="180">
        <v>45321</v>
      </c>
      <c r="I4116">
        <v>0</v>
      </c>
      <c r="J4116">
        <v>1</v>
      </c>
      <c r="K4116">
        <v>2</v>
      </c>
      <c r="L4116">
        <v>30</v>
      </c>
      <c r="M4116">
        <v>2</v>
      </c>
      <c r="N4116" s="170">
        <v>22490513</v>
      </c>
      <c r="O4116" s="170">
        <v>24960000</v>
      </c>
      <c r="P4116" s="178">
        <v>123603</v>
      </c>
      <c r="Q4116" s="178">
        <v>4752</v>
      </c>
      <c r="R4116" s="178">
        <v>118520</v>
      </c>
      <c r="S4116">
        <v>0</v>
      </c>
      <c r="T4116">
        <v>0</v>
      </c>
      <c r="U4116">
        <v>0</v>
      </c>
      <c r="W4116">
        <v>0</v>
      </c>
      <c r="X4116">
        <v>0</v>
      </c>
      <c r="Y4116">
        <v>0</v>
      </c>
      <c r="AB4116" s="180">
        <v>44285</v>
      </c>
      <c r="AC4116">
        <v>1</v>
      </c>
      <c r="AD4116" t="s">
        <v>1922</v>
      </c>
      <c r="AE4116">
        <v>1</v>
      </c>
      <c r="AF4116">
        <v>30</v>
      </c>
      <c r="AG4116">
        <v>0</v>
      </c>
      <c r="AN4116">
        <v>1</v>
      </c>
      <c r="AO4116">
        <v>1</v>
      </c>
      <c r="AR4116" s="178">
        <v>39275</v>
      </c>
      <c r="AS4116" t="s">
        <v>1921</v>
      </c>
      <c r="AT4116">
        <v>0</v>
      </c>
      <c r="AU4116">
        <v>0</v>
      </c>
      <c r="AV4116">
        <v>890480123</v>
      </c>
      <c r="AW4116" t="s">
        <v>1920</v>
      </c>
      <c r="AX4116">
        <v>5</v>
      </c>
      <c r="BC4116">
        <v>2</v>
      </c>
      <c r="BD4116">
        <v>7</v>
      </c>
      <c r="BE4116">
        <v>2</v>
      </c>
    </row>
    <row r="4117" spans="1:57" x14ac:dyDescent="0.25">
      <c r="A4117" s="179">
        <f t="shared" si="64"/>
        <v>112221</v>
      </c>
      <c r="B4117" t="s">
        <v>1923</v>
      </c>
      <c r="C4117">
        <v>73126134</v>
      </c>
      <c r="D4117">
        <v>144105</v>
      </c>
      <c r="E4117">
        <v>4</v>
      </c>
      <c r="F4117">
        <v>550023854</v>
      </c>
      <c r="G4117" s="180">
        <v>43960</v>
      </c>
      <c r="H4117" s="180">
        <v>45321</v>
      </c>
      <c r="I4117">
        <v>0</v>
      </c>
      <c r="J4117">
        <v>1</v>
      </c>
      <c r="K4117">
        <v>2</v>
      </c>
      <c r="L4117">
        <v>30</v>
      </c>
      <c r="M4117">
        <v>2</v>
      </c>
      <c r="N4117" s="170">
        <v>22490513</v>
      </c>
      <c r="O4117" s="170">
        <v>24960000</v>
      </c>
      <c r="P4117" s="178">
        <v>175013</v>
      </c>
      <c r="Q4117" s="178">
        <v>6728</v>
      </c>
      <c r="R4117" s="178">
        <v>167840</v>
      </c>
      <c r="S4117">
        <v>0</v>
      </c>
      <c r="T4117">
        <v>0</v>
      </c>
      <c r="U4117">
        <v>0</v>
      </c>
      <c r="W4117">
        <v>0</v>
      </c>
      <c r="X4117">
        <v>0</v>
      </c>
      <c r="Y4117">
        <v>0</v>
      </c>
      <c r="AB4117" s="180">
        <v>44285</v>
      </c>
      <c r="AC4117">
        <v>1</v>
      </c>
      <c r="AD4117" t="s">
        <v>1922</v>
      </c>
      <c r="AE4117">
        <v>1</v>
      </c>
      <c r="AF4117">
        <v>30</v>
      </c>
      <c r="AG4117">
        <v>0</v>
      </c>
      <c r="AN4117">
        <v>1</v>
      </c>
      <c r="AO4117">
        <v>1</v>
      </c>
      <c r="AR4117" s="178">
        <v>55619</v>
      </c>
      <c r="AS4117" t="s">
        <v>1921</v>
      </c>
      <c r="AT4117">
        <v>0</v>
      </c>
      <c r="AU4117">
        <v>0</v>
      </c>
      <c r="AV4117">
        <v>890480123</v>
      </c>
      <c r="AW4117" t="s">
        <v>1920</v>
      </c>
      <c r="AX4117">
        <v>5</v>
      </c>
      <c r="BC4117">
        <v>2</v>
      </c>
      <c r="BD4117">
        <v>7</v>
      </c>
      <c r="BE4117">
        <v>2</v>
      </c>
    </row>
    <row r="4118" spans="1:57" x14ac:dyDescent="0.25">
      <c r="A4118" s="179">
        <f t="shared" si="64"/>
        <v>20112</v>
      </c>
      <c r="B4118" t="s">
        <v>1923</v>
      </c>
      <c r="C4118">
        <v>73126134</v>
      </c>
      <c r="D4118">
        <v>144105</v>
      </c>
      <c r="E4118">
        <v>4</v>
      </c>
      <c r="F4118">
        <v>550023876</v>
      </c>
      <c r="G4118" s="180">
        <v>43971</v>
      </c>
      <c r="H4118" s="180">
        <v>45321</v>
      </c>
      <c r="I4118">
        <v>0</v>
      </c>
      <c r="J4118">
        <v>1</v>
      </c>
      <c r="K4118">
        <v>2</v>
      </c>
      <c r="L4118">
        <v>30</v>
      </c>
      <c r="M4118">
        <v>2</v>
      </c>
      <c r="N4118" s="170">
        <v>22490513</v>
      </c>
      <c r="O4118" s="170">
        <v>24960000</v>
      </c>
      <c r="P4118" s="178">
        <v>31325</v>
      </c>
      <c r="Q4118" s="178">
        <v>1204</v>
      </c>
      <c r="R4118" s="178">
        <v>30080</v>
      </c>
      <c r="S4118">
        <v>0</v>
      </c>
      <c r="T4118">
        <v>0</v>
      </c>
      <c r="U4118">
        <v>0</v>
      </c>
      <c r="W4118">
        <v>0</v>
      </c>
      <c r="X4118">
        <v>0</v>
      </c>
      <c r="Y4118">
        <v>0</v>
      </c>
      <c r="AB4118" s="180">
        <v>44285</v>
      </c>
      <c r="AC4118">
        <v>1</v>
      </c>
      <c r="AD4118" t="s">
        <v>1922</v>
      </c>
      <c r="AE4118">
        <v>1</v>
      </c>
      <c r="AF4118">
        <v>30</v>
      </c>
      <c r="AG4118">
        <v>0</v>
      </c>
      <c r="AN4118">
        <v>1</v>
      </c>
      <c r="AO4118">
        <v>1</v>
      </c>
      <c r="AR4118" s="178">
        <v>9968</v>
      </c>
      <c r="AS4118" t="s">
        <v>1921</v>
      </c>
      <c r="AT4118">
        <v>0</v>
      </c>
      <c r="AU4118">
        <v>0</v>
      </c>
      <c r="AV4118">
        <v>890480123</v>
      </c>
      <c r="AW4118" t="s">
        <v>1920</v>
      </c>
      <c r="AX4118">
        <v>5</v>
      </c>
      <c r="BC4118">
        <v>2</v>
      </c>
      <c r="BD4118">
        <v>7</v>
      </c>
      <c r="BE4118">
        <v>2</v>
      </c>
    </row>
    <row r="4119" spans="1:57" x14ac:dyDescent="0.25">
      <c r="A4119" s="179">
        <f t="shared" si="64"/>
        <v>14407</v>
      </c>
      <c r="B4119" t="s">
        <v>1923</v>
      </c>
      <c r="C4119">
        <v>73126134</v>
      </c>
      <c r="D4119">
        <v>144105</v>
      </c>
      <c r="E4119">
        <v>4</v>
      </c>
      <c r="F4119">
        <v>550023879</v>
      </c>
      <c r="G4119" s="180">
        <v>43971</v>
      </c>
      <c r="H4119" s="180">
        <v>45321</v>
      </c>
      <c r="I4119">
        <v>0</v>
      </c>
      <c r="J4119">
        <v>1</v>
      </c>
      <c r="K4119">
        <v>2</v>
      </c>
      <c r="L4119">
        <v>30</v>
      </c>
      <c r="M4119">
        <v>2</v>
      </c>
      <c r="N4119" s="170">
        <v>22490513</v>
      </c>
      <c r="O4119" s="170">
        <v>24960000</v>
      </c>
      <c r="P4119" s="178">
        <v>22441</v>
      </c>
      <c r="Q4119" s="178">
        <v>863</v>
      </c>
      <c r="R4119" s="178">
        <v>21548</v>
      </c>
      <c r="S4119">
        <v>0</v>
      </c>
      <c r="T4119">
        <v>0</v>
      </c>
      <c r="U4119">
        <v>0</v>
      </c>
      <c r="W4119">
        <v>0</v>
      </c>
      <c r="X4119">
        <v>0</v>
      </c>
      <c r="Y4119">
        <v>0</v>
      </c>
      <c r="AB4119" s="180">
        <v>44285</v>
      </c>
      <c r="AC4119">
        <v>1</v>
      </c>
      <c r="AD4119" t="s">
        <v>1922</v>
      </c>
      <c r="AE4119">
        <v>1</v>
      </c>
      <c r="AF4119">
        <v>30</v>
      </c>
      <c r="AG4119">
        <v>0</v>
      </c>
      <c r="AN4119">
        <v>1</v>
      </c>
      <c r="AO4119">
        <v>1</v>
      </c>
      <c r="AR4119" s="178">
        <v>7141</v>
      </c>
      <c r="AS4119" t="s">
        <v>1921</v>
      </c>
      <c r="AT4119">
        <v>0</v>
      </c>
      <c r="AU4119">
        <v>0</v>
      </c>
      <c r="AV4119">
        <v>890480123</v>
      </c>
      <c r="AW4119" t="s">
        <v>1920</v>
      </c>
      <c r="AX4119">
        <v>5</v>
      </c>
      <c r="BC4119">
        <v>2</v>
      </c>
      <c r="BD4119">
        <v>7</v>
      </c>
      <c r="BE4119">
        <v>2</v>
      </c>
    </row>
    <row r="4120" spans="1:57" x14ac:dyDescent="0.25">
      <c r="A4120" s="179">
        <f t="shared" si="64"/>
        <v>16316</v>
      </c>
      <c r="B4120" t="s">
        <v>1923</v>
      </c>
      <c r="C4120">
        <v>73126134</v>
      </c>
      <c r="D4120">
        <v>144105</v>
      </c>
      <c r="E4120">
        <v>4</v>
      </c>
      <c r="F4120">
        <v>550023884</v>
      </c>
      <c r="G4120" s="180">
        <v>43972</v>
      </c>
      <c r="H4120" s="180">
        <v>45321</v>
      </c>
      <c r="I4120">
        <v>0</v>
      </c>
      <c r="J4120">
        <v>1</v>
      </c>
      <c r="K4120">
        <v>2</v>
      </c>
      <c r="L4120">
        <v>30</v>
      </c>
      <c r="M4120">
        <v>2</v>
      </c>
      <c r="N4120" s="170">
        <v>22490513</v>
      </c>
      <c r="O4120" s="170">
        <v>24960000</v>
      </c>
      <c r="P4120" s="178">
        <v>25414</v>
      </c>
      <c r="Q4120" s="178">
        <v>977</v>
      </c>
      <c r="R4120" s="178">
        <v>24403</v>
      </c>
      <c r="S4120">
        <v>0</v>
      </c>
      <c r="T4120">
        <v>0</v>
      </c>
      <c r="U4120">
        <v>0</v>
      </c>
      <c r="W4120">
        <v>0</v>
      </c>
      <c r="X4120">
        <v>0</v>
      </c>
      <c r="Y4120">
        <v>0</v>
      </c>
      <c r="AB4120" s="180">
        <v>44285</v>
      </c>
      <c r="AC4120">
        <v>1</v>
      </c>
      <c r="AD4120" t="s">
        <v>1922</v>
      </c>
      <c r="AE4120">
        <v>1</v>
      </c>
      <c r="AF4120">
        <v>30</v>
      </c>
      <c r="AG4120">
        <v>0</v>
      </c>
      <c r="AN4120">
        <v>1</v>
      </c>
      <c r="AO4120">
        <v>1</v>
      </c>
      <c r="AR4120" s="178">
        <v>8087</v>
      </c>
      <c r="AS4120" t="s">
        <v>1921</v>
      </c>
      <c r="AT4120">
        <v>0</v>
      </c>
      <c r="AU4120">
        <v>0</v>
      </c>
      <c r="AV4120">
        <v>890480123</v>
      </c>
      <c r="AW4120" t="s">
        <v>1920</v>
      </c>
      <c r="AX4120">
        <v>5</v>
      </c>
      <c r="BC4120">
        <v>2</v>
      </c>
      <c r="BD4120">
        <v>7</v>
      </c>
      <c r="BE4120">
        <v>2</v>
      </c>
    </row>
    <row r="4121" spans="1:57" x14ac:dyDescent="0.25">
      <c r="A4121" s="179">
        <f t="shared" si="64"/>
        <v>85028</v>
      </c>
      <c r="B4121" t="s">
        <v>1923</v>
      </c>
      <c r="C4121">
        <v>73126134</v>
      </c>
      <c r="D4121">
        <v>144105</v>
      </c>
      <c r="E4121">
        <v>4</v>
      </c>
      <c r="F4121">
        <v>550023911</v>
      </c>
      <c r="G4121" s="180">
        <v>43987</v>
      </c>
      <c r="H4121" s="180">
        <v>45321</v>
      </c>
      <c r="I4121">
        <v>0</v>
      </c>
      <c r="J4121">
        <v>1</v>
      </c>
      <c r="K4121">
        <v>2</v>
      </c>
      <c r="L4121">
        <v>30</v>
      </c>
      <c r="M4121">
        <v>2</v>
      </c>
      <c r="N4121" s="170">
        <v>22490513</v>
      </c>
      <c r="O4121" s="170">
        <v>24960000</v>
      </c>
      <c r="P4121" s="178">
        <v>132569</v>
      </c>
      <c r="Q4121" s="178">
        <v>5097</v>
      </c>
      <c r="R4121" s="178">
        <v>127170</v>
      </c>
      <c r="S4121">
        <v>0</v>
      </c>
      <c r="T4121">
        <v>0</v>
      </c>
      <c r="U4121">
        <v>0</v>
      </c>
      <c r="W4121">
        <v>0</v>
      </c>
      <c r="X4121">
        <v>0</v>
      </c>
      <c r="Y4121">
        <v>0</v>
      </c>
      <c r="AB4121" s="180">
        <v>44285</v>
      </c>
      <c r="AC4121">
        <v>1</v>
      </c>
      <c r="AD4121" t="s">
        <v>1922</v>
      </c>
      <c r="AE4121">
        <v>1</v>
      </c>
      <c r="AF4121">
        <v>30</v>
      </c>
      <c r="AG4121">
        <v>0</v>
      </c>
      <c r="AN4121">
        <v>1</v>
      </c>
      <c r="AO4121">
        <v>1</v>
      </c>
      <c r="AR4121" s="178">
        <v>42142</v>
      </c>
      <c r="AS4121" t="s">
        <v>1921</v>
      </c>
      <c r="AT4121">
        <v>0</v>
      </c>
      <c r="AU4121">
        <v>0</v>
      </c>
      <c r="AV4121">
        <v>890480123</v>
      </c>
      <c r="AW4121" t="s">
        <v>1920</v>
      </c>
      <c r="AX4121">
        <v>5</v>
      </c>
      <c r="BC4121">
        <v>2</v>
      </c>
      <c r="BD4121">
        <v>7</v>
      </c>
      <c r="BE4121">
        <v>2</v>
      </c>
    </row>
    <row r="4122" spans="1:57" x14ac:dyDescent="0.25">
      <c r="A4122" s="179">
        <f t="shared" si="64"/>
        <v>49106</v>
      </c>
      <c r="B4122" t="s">
        <v>1923</v>
      </c>
      <c r="C4122">
        <v>73126134</v>
      </c>
      <c r="D4122">
        <v>144105</v>
      </c>
      <c r="E4122">
        <v>4</v>
      </c>
      <c r="F4122">
        <v>550024160</v>
      </c>
      <c r="G4122" s="180">
        <v>44052</v>
      </c>
      <c r="H4122" s="180">
        <v>45321</v>
      </c>
      <c r="I4122">
        <v>0</v>
      </c>
      <c r="J4122">
        <v>1</v>
      </c>
      <c r="K4122">
        <v>1</v>
      </c>
      <c r="L4122">
        <v>30</v>
      </c>
      <c r="M4122">
        <v>2</v>
      </c>
      <c r="N4122" s="170">
        <v>22490513</v>
      </c>
      <c r="O4122" s="170">
        <v>24960000</v>
      </c>
      <c r="P4122" s="178">
        <v>75182</v>
      </c>
      <c r="Q4122" s="178">
        <v>2890</v>
      </c>
      <c r="R4122" s="178">
        <v>73444</v>
      </c>
      <c r="S4122">
        <v>1564</v>
      </c>
      <c r="T4122">
        <v>0</v>
      </c>
      <c r="U4122">
        <v>0</v>
      </c>
      <c r="W4122">
        <v>0</v>
      </c>
      <c r="X4122">
        <v>0</v>
      </c>
      <c r="Y4122">
        <v>0</v>
      </c>
      <c r="AB4122" s="180">
        <v>44253</v>
      </c>
      <c r="AC4122">
        <v>1</v>
      </c>
      <c r="AD4122" t="s">
        <v>1922</v>
      </c>
      <c r="AE4122">
        <v>1</v>
      </c>
      <c r="AF4122">
        <v>30</v>
      </c>
      <c r="AG4122">
        <v>0</v>
      </c>
      <c r="AN4122">
        <v>1</v>
      </c>
      <c r="AO4122">
        <v>1</v>
      </c>
      <c r="AR4122" s="178">
        <v>24338</v>
      </c>
      <c r="AS4122" t="s">
        <v>1921</v>
      </c>
      <c r="AT4122">
        <v>0</v>
      </c>
      <c r="AU4122">
        <v>0</v>
      </c>
      <c r="AV4122">
        <v>890480123</v>
      </c>
      <c r="AW4122" t="s">
        <v>1920</v>
      </c>
      <c r="AX4122">
        <v>5</v>
      </c>
      <c r="BC4122">
        <v>2</v>
      </c>
      <c r="BD4122">
        <v>7</v>
      </c>
      <c r="BE4122">
        <v>2</v>
      </c>
    </row>
    <row r="4123" spans="1:57" x14ac:dyDescent="0.25">
      <c r="A4123" s="179">
        <f t="shared" si="64"/>
        <v>29518</v>
      </c>
      <c r="B4123" t="s">
        <v>1923</v>
      </c>
      <c r="C4123">
        <v>73126134</v>
      </c>
      <c r="D4123">
        <v>144105</v>
      </c>
      <c r="E4123">
        <v>4</v>
      </c>
      <c r="F4123">
        <v>550024182</v>
      </c>
      <c r="G4123" s="180">
        <v>44057</v>
      </c>
      <c r="H4123" s="180">
        <v>45321</v>
      </c>
      <c r="I4123">
        <v>0</v>
      </c>
      <c r="J4123">
        <v>1</v>
      </c>
      <c r="K4123">
        <v>2</v>
      </c>
      <c r="L4123">
        <v>30</v>
      </c>
      <c r="M4123">
        <v>2</v>
      </c>
      <c r="N4123" s="170">
        <v>22490513</v>
      </c>
      <c r="O4123" s="170">
        <v>24960000</v>
      </c>
      <c r="P4123" s="178">
        <v>45974</v>
      </c>
      <c r="Q4123" s="178">
        <v>1767</v>
      </c>
      <c r="R4123" s="178">
        <v>44147</v>
      </c>
      <c r="S4123">
        <v>0</v>
      </c>
      <c r="T4123">
        <v>0</v>
      </c>
      <c r="U4123">
        <v>0</v>
      </c>
      <c r="W4123">
        <v>0</v>
      </c>
      <c r="X4123">
        <v>0</v>
      </c>
      <c r="Y4123">
        <v>0</v>
      </c>
      <c r="AB4123" s="180">
        <v>44285</v>
      </c>
      <c r="AC4123">
        <v>1</v>
      </c>
      <c r="AD4123" t="s">
        <v>1922</v>
      </c>
      <c r="AE4123">
        <v>1</v>
      </c>
      <c r="AF4123">
        <v>30</v>
      </c>
      <c r="AG4123">
        <v>0</v>
      </c>
      <c r="AN4123">
        <v>1</v>
      </c>
      <c r="AO4123">
        <v>1</v>
      </c>
      <c r="AR4123" s="178">
        <v>14629</v>
      </c>
      <c r="AS4123" t="s">
        <v>1921</v>
      </c>
      <c r="AT4123">
        <v>0</v>
      </c>
      <c r="AU4123">
        <v>0</v>
      </c>
      <c r="AV4123">
        <v>890480123</v>
      </c>
      <c r="AW4123" t="s">
        <v>1920</v>
      </c>
      <c r="AX4123">
        <v>5</v>
      </c>
      <c r="BC4123">
        <v>2</v>
      </c>
      <c r="BD4123">
        <v>7</v>
      </c>
      <c r="BE4123">
        <v>2</v>
      </c>
    </row>
    <row r="4124" spans="1:57" x14ac:dyDescent="0.25">
      <c r="A4124" s="179">
        <f t="shared" si="64"/>
        <v>90574</v>
      </c>
      <c r="B4124" t="s">
        <v>1923</v>
      </c>
      <c r="C4124">
        <v>73126134</v>
      </c>
      <c r="D4124">
        <v>144105</v>
      </c>
      <c r="E4124">
        <v>4</v>
      </c>
      <c r="F4124">
        <v>550024187</v>
      </c>
      <c r="G4124" s="180">
        <v>44059</v>
      </c>
      <c r="H4124" s="180">
        <v>45321</v>
      </c>
      <c r="I4124">
        <v>0</v>
      </c>
      <c r="J4124">
        <v>1</v>
      </c>
      <c r="K4124">
        <v>2</v>
      </c>
      <c r="L4124">
        <v>30</v>
      </c>
      <c r="M4124">
        <v>2</v>
      </c>
      <c r="N4124" s="170">
        <v>22490513</v>
      </c>
      <c r="O4124" s="170">
        <v>24960000</v>
      </c>
      <c r="P4124" s="178">
        <v>141076</v>
      </c>
      <c r="Q4124" s="178">
        <v>5424</v>
      </c>
      <c r="R4124" s="178">
        <v>135464</v>
      </c>
      <c r="S4124">
        <v>0</v>
      </c>
      <c r="T4124">
        <v>0</v>
      </c>
      <c r="U4124">
        <v>0</v>
      </c>
      <c r="W4124">
        <v>0</v>
      </c>
      <c r="X4124">
        <v>0</v>
      </c>
      <c r="Y4124">
        <v>0</v>
      </c>
      <c r="AB4124" s="180">
        <v>44285</v>
      </c>
      <c r="AC4124">
        <v>1</v>
      </c>
      <c r="AD4124" t="s">
        <v>1922</v>
      </c>
      <c r="AE4124">
        <v>1</v>
      </c>
      <c r="AF4124">
        <v>30</v>
      </c>
      <c r="AG4124">
        <v>0</v>
      </c>
      <c r="AN4124">
        <v>1</v>
      </c>
      <c r="AO4124">
        <v>1</v>
      </c>
      <c r="AR4124" s="178">
        <v>44890</v>
      </c>
      <c r="AS4124" t="s">
        <v>1921</v>
      </c>
      <c r="AT4124">
        <v>0</v>
      </c>
      <c r="AU4124">
        <v>0</v>
      </c>
      <c r="AV4124">
        <v>890480123</v>
      </c>
      <c r="AW4124" t="s">
        <v>1920</v>
      </c>
      <c r="AX4124">
        <v>5</v>
      </c>
      <c r="BC4124">
        <v>2</v>
      </c>
      <c r="BD4124">
        <v>7</v>
      </c>
      <c r="BE4124">
        <v>2</v>
      </c>
    </row>
    <row r="4125" spans="1:57" x14ac:dyDescent="0.25">
      <c r="A4125" s="179">
        <f t="shared" si="64"/>
        <v>78498</v>
      </c>
      <c r="B4125" t="s">
        <v>1923</v>
      </c>
      <c r="C4125">
        <v>73126134</v>
      </c>
      <c r="D4125">
        <v>144105</v>
      </c>
      <c r="E4125">
        <v>4</v>
      </c>
      <c r="F4125">
        <v>550024344</v>
      </c>
      <c r="G4125" s="180">
        <v>44078</v>
      </c>
      <c r="H4125" s="180">
        <v>45321</v>
      </c>
      <c r="I4125">
        <v>0</v>
      </c>
      <c r="J4125">
        <v>1</v>
      </c>
      <c r="K4125">
        <v>2</v>
      </c>
      <c r="L4125">
        <v>30</v>
      </c>
      <c r="M4125">
        <v>2</v>
      </c>
      <c r="N4125" s="170">
        <v>22490513</v>
      </c>
      <c r="O4125" s="170">
        <v>24960000</v>
      </c>
      <c r="P4125" s="178">
        <v>122266</v>
      </c>
      <c r="Q4125" s="178">
        <v>4700</v>
      </c>
      <c r="R4125" s="178">
        <v>117404</v>
      </c>
      <c r="S4125">
        <v>0</v>
      </c>
      <c r="T4125">
        <v>0</v>
      </c>
      <c r="U4125">
        <v>0</v>
      </c>
      <c r="W4125">
        <v>0</v>
      </c>
      <c r="X4125">
        <v>0</v>
      </c>
      <c r="Y4125">
        <v>0</v>
      </c>
      <c r="AB4125" s="180">
        <v>44285</v>
      </c>
      <c r="AC4125">
        <v>1</v>
      </c>
      <c r="AD4125" t="s">
        <v>1922</v>
      </c>
      <c r="AE4125">
        <v>1</v>
      </c>
      <c r="AF4125">
        <v>30</v>
      </c>
      <c r="AG4125">
        <v>0</v>
      </c>
      <c r="AN4125">
        <v>1</v>
      </c>
      <c r="AO4125">
        <v>1</v>
      </c>
      <c r="AR4125" s="178">
        <v>38906</v>
      </c>
      <c r="AS4125" t="s">
        <v>1921</v>
      </c>
      <c r="AT4125">
        <v>0</v>
      </c>
      <c r="AU4125">
        <v>0</v>
      </c>
      <c r="AV4125">
        <v>890480123</v>
      </c>
      <c r="AW4125" t="s">
        <v>1920</v>
      </c>
      <c r="AX4125">
        <v>5</v>
      </c>
      <c r="BC4125">
        <v>2</v>
      </c>
      <c r="BD4125">
        <v>7</v>
      </c>
      <c r="BE4125">
        <v>2</v>
      </c>
    </row>
    <row r="4126" spans="1:57" x14ac:dyDescent="0.25">
      <c r="A4126" s="179">
        <f t="shared" si="64"/>
        <v>159752</v>
      </c>
      <c r="B4126" t="s">
        <v>1923</v>
      </c>
      <c r="C4126">
        <v>73126134</v>
      </c>
      <c r="D4126">
        <v>144105</v>
      </c>
      <c r="E4126">
        <v>4</v>
      </c>
      <c r="F4126">
        <v>550024798</v>
      </c>
      <c r="G4126" s="180">
        <v>44144</v>
      </c>
      <c r="H4126" s="180">
        <v>45260</v>
      </c>
      <c r="I4126">
        <v>0</v>
      </c>
      <c r="J4126">
        <v>1</v>
      </c>
      <c r="K4126">
        <v>4</v>
      </c>
      <c r="L4126">
        <v>30</v>
      </c>
      <c r="M4126">
        <v>2</v>
      </c>
      <c r="N4126" s="170">
        <v>22490513</v>
      </c>
      <c r="O4126" s="170">
        <v>24960000</v>
      </c>
      <c r="P4126" s="178">
        <v>260000</v>
      </c>
      <c r="Q4126" s="178">
        <v>9995</v>
      </c>
      <c r="R4126" s="178">
        <v>238929</v>
      </c>
      <c r="S4126">
        <v>0</v>
      </c>
      <c r="T4126">
        <v>0</v>
      </c>
      <c r="U4126">
        <v>0</v>
      </c>
      <c r="W4126">
        <v>0</v>
      </c>
      <c r="X4126">
        <v>0</v>
      </c>
      <c r="Y4126">
        <v>0</v>
      </c>
      <c r="AB4126" s="180">
        <v>44285</v>
      </c>
      <c r="AC4126">
        <v>1</v>
      </c>
      <c r="AD4126" t="s">
        <v>1922</v>
      </c>
      <c r="AE4126">
        <v>1</v>
      </c>
      <c r="AF4126">
        <v>30</v>
      </c>
      <c r="AG4126">
        <v>0</v>
      </c>
      <c r="AN4126">
        <v>1</v>
      </c>
      <c r="AO4126">
        <v>1</v>
      </c>
      <c r="AR4126" s="178">
        <v>79177</v>
      </c>
      <c r="AS4126" t="s">
        <v>1921</v>
      </c>
      <c r="AT4126">
        <v>0</v>
      </c>
      <c r="AU4126">
        <v>0</v>
      </c>
      <c r="AV4126">
        <v>890480123</v>
      </c>
      <c r="AW4126" t="s">
        <v>1920</v>
      </c>
      <c r="AX4126">
        <v>5</v>
      </c>
      <c r="BC4126">
        <v>2</v>
      </c>
      <c r="BD4126">
        <v>7</v>
      </c>
      <c r="BE4126">
        <v>2</v>
      </c>
    </row>
    <row r="4127" spans="1:57" x14ac:dyDescent="0.25">
      <c r="A4127" s="179">
        <f t="shared" si="64"/>
        <v>4012</v>
      </c>
      <c r="B4127" t="s">
        <v>1923</v>
      </c>
      <c r="C4127">
        <v>73126134</v>
      </c>
      <c r="D4127">
        <v>144105</v>
      </c>
      <c r="E4127">
        <v>4</v>
      </c>
      <c r="F4127">
        <v>550025547</v>
      </c>
      <c r="G4127" s="180">
        <v>44255</v>
      </c>
      <c r="H4127" s="180">
        <v>44316</v>
      </c>
      <c r="I4127">
        <v>0</v>
      </c>
      <c r="J4127">
        <v>1</v>
      </c>
      <c r="K4127">
        <v>0</v>
      </c>
      <c r="L4127">
        <v>30</v>
      </c>
      <c r="M4127">
        <v>2</v>
      </c>
      <c r="N4127">
        <v>0</v>
      </c>
      <c r="O4127">
        <v>0</v>
      </c>
      <c r="P4127" s="178">
        <v>6000</v>
      </c>
      <c r="Q4127" s="178">
        <v>6000</v>
      </c>
      <c r="R4127" s="178">
        <v>6000</v>
      </c>
      <c r="S4127">
        <v>0</v>
      </c>
      <c r="T4127">
        <v>0</v>
      </c>
      <c r="U4127">
        <v>0</v>
      </c>
      <c r="W4127">
        <v>0</v>
      </c>
      <c r="X4127">
        <v>0</v>
      </c>
      <c r="Y4127">
        <v>0</v>
      </c>
      <c r="AB4127" s="180">
        <v>44285</v>
      </c>
      <c r="AC4127">
        <v>1</v>
      </c>
      <c r="AD4127" t="s">
        <v>1922</v>
      </c>
      <c r="AE4127">
        <v>1</v>
      </c>
      <c r="AF4127">
        <v>30</v>
      </c>
      <c r="AG4127">
        <v>0</v>
      </c>
      <c r="AN4127">
        <v>1</v>
      </c>
      <c r="AO4127">
        <v>1</v>
      </c>
      <c r="AR4127" s="178">
        <v>1988</v>
      </c>
      <c r="AS4127" t="s">
        <v>1921</v>
      </c>
      <c r="AT4127">
        <v>0</v>
      </c>
      <c r="AU4127">
        <v>0</v>
      </c>
      <c r="AV4127">
        <v>890480123</v>
      </c>
      <c r="AW4127" t="s">
        <v>1920</v>
      </c>
      <c r="AX4127">
        <v>5</v>
      </c>
      <c r="BC4127">
        <v>2</v>
      </c>
      <c r="BD4127">
        <v>7</v>
      </c>
      <c r="BE4127">
        <v>2</v>
      </c>
    </row>
    <row r="4128" spans="1:57" x14ac:dyDescent="0.25">
      <c r="A4128" s="179">
        <f t="shared" si="64"/>
        <v>1404</v>
      </c>
      <c r="B4128" t="s">
        <v>1923</v>
      </c>
      <c r="C4128">
        <v>73126134</v>
      </c>
      <c r="D4128">
        <v>144105</v>
      </c>
      <c r="E4128">
        <v>4</v>
      </c>
      <c r="F4128">
        <v>550025574</v>
      </c>
      <c r="G4128" s="180">
        <v>44260</v>
      </c>
      <c r="H4128" s="180">
        <v>44316</v>
      </c>
      <c r="I4128">
        <v>0</v>
      </c>
      <c r="J4128">
        <v>1</v>
      </c>
      <c r="K4128">
        <v>0</v>
      </c>
      <c r="L4128">
        <v>30</v>
      </c>
      <c r="M4128">
        <v>2</v>
      </c>
      <c r="N4128">
        <v>0</v>
      </c>
      <c r="O4128">
        <v>0</v>
      </c>
      <c r="P4128" s="178">
        <v>2100</v>
      </c>
      <c r="Q4128" s="178">
        <v>2100</v>
      </c>
      <c r="R4128" s="178">
        <v>2100</v>
      </c>
      <c r="S4128">
        <v>0</v>
      </c>
      <c r="T4128">
        <v>0</v>
      </c>
      <c r="U4128">
        <v>0</v>
      </c>
      <c r="W4128">
        <v>0</v>
      </c>
      <c r="X4128">
        <v>0</v>
      </c>
      <c r="Y4128">
        <v>0</v>
      </c>
      <c r="AB4128" s="180">
        <v>44285</v>
      </c>
      <c r="AC4128">
        <v>1</v>
      </c>
      <c r="AD4128" t="s">
        <v>1922</v>
      </c>
      <c r="AE4128">
        <v>1</v>
      </c>
      <c r="AF4128">
        <v>30</v>
      </c>
      <c r="AG4128">
        <v>0</v>
      </c>
      <c r="AN4128">
        <v>1</v>
      </c>
      <c r="AO4128">
        <v>1</v>
      </c>
      <c r="AR4128" s="178">
        <v>696</v>
      </c>
      <c r="AS4128" t="s">
        <v>1921</v>
      </c>
      <c r="AT4128">
        <v>0</v>
      </c>
      <c r="AU4128">
        <v>0</v>
      </c>
      <c r="AV4128">
        <v>890480123</v>
      </c>
      <c r="AW4128" t="s">
        <v>1920</v>
      </c>
      <c r="AX4128">
        <v>5</v>
      </c>
      <c r="BC4128">
        <v>2</v>
      </c>
      <c r="BD4128">
        <v>7</v>
      </c>
      <c r="BE4128">
        <v>2</v>
      </c>
    </row>
    <row r="4129" spans="1:57" x14ac:dyDescent="0.25">
      <c r="A4129" s="179">
        <f t="shared" si="64"/>
        <v>1404</v>
      </c>
      <c r="B4129" t="s">
        <v>1923</v>
      </c>
      <c r="C4129">
        <v>73126134</v>
      </c>
      <c r="D4129">
        <v>144105</v>
      </c>
      <c r="E4129">
        <v>4</v>
      </c>
      <c r="F4129">
        <v>550025632</v>
      </c>
      <c r="G4129" s="180">
        <v>44278</v>
      </c>
      <c r="H4129" s="180">
        <v>44346</v>
      </c>
      <c r="I4129">
        <v>0</v>
      </c>
      <c r="J4129">
        <v>1</v>
      </c>
      <c r="K4129">
        <v>0</v>
      </c>
      <c r="L4129">
        <v>30</v>
      </c>
      <c r="M4129">
        <v>2</v>
      </c>
      <c r="N4129">
        <v>0</v>
      </c>
      <c r="O4129">
        <v>0</v>
      </c>
      <c r="P4129" s="178">
        <v>2100</v>
      </c>
      <c r="Q4129" s="178">
        <v>2100</v>
      </c>
      <c r="R4129" s="178">
        <v>2100</v>
      </c>
      <c r="S4129">
        <v>0</v>
      </c>
      <c r="T4129">
        <v>0</v>
      </c>
      <c r="U4129">
        <v>0</v>
      </c>
      <c r="W4129">
        <v>0</v>
      </c>
      <c r="X4129">
        <v>0</v>
      </c>
      <c r="Y4129">
        <v>0</v>
      </c>
      <c r="AB4129" s="180">
        <v>44286</v>
      </c>
      <c r="AC4129">
        <v>1</v>
      </c>
      <c r="AD4129" t="s">
        <v>1922</v>
      </c>
      <c r="AE4129">
        <v>1</v>
      </c>
      <c r="AF4129">
        <v>30</v>
      </c>
      <c r="AG4129">
        <v>0</v>
      </c>
      <c r="AN4129">
        <v>1</v>
      </c>
      <c r="AO4129">
        <v>1</v>
      </c>
      <c r="AR4129" s="178">
        <v>696</v>
      </c>
      <c r="AS4129" t="s">
        <v>1921</v>
      </c>
      <c r="AT4129">
        <v>0</v>
      </c>
      <c r="AU4129">
        <v>0</v>
      </c>
      <c r="AV4129">
        <v>890480123</v>
      </c>
      <c r="AW4129" t="s">
        <v>1920</v>
      </c>
      <c r="AX4129">
        <v>5</v>
      </c>
      <c r="BC4129">
        <v>2</v>
      </c>
      <c r="BD4129">
        <v>7</v>
      </c>
      <c r="BE4129">
        <v>2</v>
      </c>
    </row>
    <row r="4130" spans="1:57" x14ac:dyDescent="0.25">
      <c r="A4130" s="179">
        <f t="shared" si="64"/>
        <v>19223</v>
      </c>
      <c r="B4130" t="s">
        <v>1923</v>
      </c>
      <c r="C4130">
        <v>73126134</v>
      </c>
      <c r="D4130">
        <v>144105</v>
      </c>
      <c r="E4130">
        <v>4</v>
      </c>
      <c r="F4130">
        <v>550025637</v>
      </c>
      <c r="G4130" s="180">
        <v>44280</v>
      </c>
      <c r="H4130" s="180">
        <v>45412</v>
      </c>
      <c r="I4130">
        <v>0</v>
      </c>
      <c r="J4130">
        <v>1</v>
      </c>
      <c r="K4130">
        <v>0</v>
      </c>
      <c r="L4130">
        <v>30</v>
      </c>
      <c r="M4130">
        <v>2</v>
      </c>
      <c r="N4130" s="170">
        <v>22490513</v>
      </c>
      <c r="O4130" s="170">
        <v>24960000</v>
      </c>
      <c r="P4130" s="178">
        <v>28751</v>
      </c>
      <c r="Q4130" s="178">
        <v>1105</v>
      </c>
      <c r="R4130" s="178">
        <v>28751</v>
      </c>
      <c r="S4130">
        <v>0</v>
      </c>
      <c r="T4130">
        <v>0</v>
      </c>
      <c r="U4130">
        <v>0</v>
      </c>
      <c r="W4130">
        <v>0</v>
      </c>
      <c r="X4130">
        <v>0</v>
      </c>
      <c r="Y4130">
        <v>0</v>
      </c>
      <c r="AB4130" s="180">
        <v>44286</v>
      </c>
      <c r="AC4130">
        <v>1</v>
      </c>
      <c r="AD4130" t="s">
        <v>1922</v>
      </c>
      <c r="AE4130">
        <v>1</v>
      </c>
      <c r="AF4130">
        <v>30</v>
      </c>
      <c r="AG4130">
        <v>0</v>
      </c>
      <c r="AN4130">
        <v>1</v>
      </c>
      <c r="AO4130">
        <v>1</v>
      </c>
      <c r="AR4130" s="178">
        <v>9528</v>
      </c>
      <c r="AS4130" t="s">
        <v>1921</v>
      </c>
      <c r="AT4130">
        <v>0</v>
      </c>
      <c r="AU4130">
        <v>0</v>
      </c>
      <c r="AV4130">
        <v>890480123</v>
      </c>
      <c r="AW4130" t="s">
        <v>1920</v>
      </c>
      <c r="AX4130">
        <v>5</v>
      </c>
      <c r="BC4130">
        <v>2</v>
      </c>
      <c r="BD4130">
        <v>7</v>
      </c>
      <c r="BE4130">
        <v>2</v>
      </c>
    </row>
    <row r="4131" spans="1:57" x14ac:dyDescent="0.25">
      <c r="A4131" s="179">
        <f t="shared" si="64"/>
        <v>40117</v>
      </c>
      <c r="B4131" t="s">
        <v>1923</v>
      </c>
      <c r="C4131">
        <v>73126134</v>
      </c>
      <c r="D4131">
        <v>144105</v>
      </c>
      <c r="E4131">
        <v>4</v>
      </c>
      <c r="F4131">
        <v>550025639</v>
      </c>
      <c r="G4131" s="180">
        <v>44281</v>
      </c>
      <c r="H4131" s="180">
        <v>45412</v>
      </c>
      <c r="I4131">
        <v>0</v>
      </c>
      <c r="J4131">
        <v>1</v>
      </c>
      <c r="K4131">
        <v>0</v>
      </c>
      <c r="L4131">
        <v>30</v>
      </c>
      <c r="M4131">
        <v>2</v>
      </c>
      <c r="N4131" s="170">
        <v>22490513</v>
      </c>
      <c r="O4131" s="170">
        <v>24960000</v>
      </c>
      <c r="P4131" s="178">
        <v>60000</v>
      </c>
      <c r="Q4131" s="178">
        <v>2307</v>
      </c>
      <c r="R4131" s="178">
        <v>60000</v>
      </c>
      <c r="S4131">
        <v>0</v>
      </c>
      <c r="T4131">
        <v>0</v>
      </c>
      <c r="U4131">
        <v>0</v>
      </c>
      <c r="W4131">
        <v>0</v>
      </c>
      <c r="X4131">
        <v>0</v>
      </c>
      <c r="Y4131">
        <v>0</v>
      </c>
      <c r="AB4131" s="180">
        <v>44286</v>
      </c>
      <c r="AC4131">
        <v>1</v>
      </c>
      <c r="AD4131" t="s">
        <v>1922</v>
      </c>
      <c r="AE4131">
        <v>1</v>
      </c>
      <c r="AF4131">
        <v>30</v>
      </c>
      <c r="AG4131">
        <v>0</v>
      </c>
      <c r="AN4131">
        <v>1</v>
      </c>
      <c r="AO4131">
        <v>1</v>
      </c>
      <c r="AR4131" s="178">
        <v>19883</v>
      </c>
      <c r="AS4131" t="s">
        <v>1921</v>
      </c>
      <c r="AT4131">
        <v>0</v>
      </c>
      <c r="AU4131">
        <v>0</v>
      </c>
      <c r="AV4131">
        <v>890480123</v>
      </c>
      <c r="AW4131" t="s">
        <v>1920</v>
      </c>
      <c r="AX4131">
        <v>5</v>
      </c>
      <c r="BC4131">
        <v>2</v>
      </c>
      <c r="BD4131">
        <v>7</v>
      </c>
      <c r="BE4131">
        <v>2</v>
      </c>
    </row>
    <row r="4132" spans="1:57" x14ac:dyDescent="0.25">
      <c r="A4132" s="179">
        <f t="shared" si="64"/>
        <v>1404</v>
      </c>
      <c r="B4132" t="s">
        <v>1923</v>
      </c>
      <c r="C4132">
        <v>73126134</v>
      </c>
      <c r="D4132">
        <v>144105</v>
      </c>
      <c r="E4132">
        <v>4</v>
      </c>
      <c r="F4132">
        <v>550025643</v>
      </c>
      <c r="G4132" s="180">
        <v>44281</v>
      </c>
      <c r="H4132" s="180">
        <v>44346</v>
      </c>
      <c r="I4132">
        <v>0</v>
      </c>
      <c r="J4132">
        <v>1</v>
      </c>
      <c r="K4132">
        <v>0</v>
      </c>
      <c r="L4132">
        <v>30</v>
      </c>
      <c r="M4132">
        <v>2</v>
      </c>
      <c r="N4132">
        <v>0</v>
      </c>
      <c r="O4132">
        <v>0</v>
      </c>
      <c r="P4132" s="178">
        <v>2100</v>
      </c>
      <c r="Q4132" s="178">
        <v>2100</v>
      </c>
      <c r="R4132" s="178">
        <v>2100</v>
      </c>
      <c r="S4132">
        <v>0</v>
      </c>
      <c r="T4132">
        <v>0</v>
      </c>
      <c r="U4132">
        <v>0</v>
      </c>
      <c r="W4132">
        <v>0</v>
      </c>
      <c r="X4132">
        <v>0</v>
      </c>
      <c r="Y4132">
        <v>0</v>
      </c>
      <c r="AB4132" s="180">
        <v>44286</v>
      </c>
      <c r="AC4132">
        <v>1</v>
      </c>
      <c r="AD4132" t="s">
        <v>1922</v>
      </c>
      <c r="AE4132">
        <v>1</v>
      </c>
      <c r="AF4132">
        <v>30</v>
      </c>
      <c r="AG4132">
        <v>0</v>
      </c>
      <c r="AN4132">
        <v>1</v>
      </c>
      <c r="AO4132">
        <v>1</v>
      </c>
      <c r="AR4132" s="178">
        <v>696</v>
      </c>
      <c r="AS4132" t="s">
        <v>1921</v>
      </c>
      <c r="AT4132">
        <v>0</v>
      </c>
      <c r="AU4132">
        <v>0</v>
      </c>
      <c r="AV4132">
        <v>890480123</v>
      </c>
      <c r="AW4132" t="s">
        <v>1920</v>
      </c>
      <c r="AX4132">
        <v>5</v>
      </c>
      <c r="BC4132">
        <v>2</v>
      </c>
      <c r="BD4132">
        <v>7</v>
      </c>
      <c r="BE4132">
        <v>2</v>
      </c>
    </row>
    <row r="4133" spans="1:57" x14ac:dyDescent="0.25">
      <c r="A4133" s="179">
        <f t="shared" si="64"/>
        <v>4012</v>
      </c>
      <c r="B4133" t="s">
        <v>1923</v>
      </c>
      <c r="C4133">
        <v>73126134</v>
      </c>
      <c r="D4133">
        <v>144105</v>
      </c>
      <c r="E4133">
        <v>4</v>
      </c>
      <c r="F4133">
        <v>550025733</v>
      </c>
      <c r="G4133" s="180">
        <v>44286</v>
      </c>
      <c r="H4133" s="180">
        <v>44346</v>
      </c>
      <c r="I4133">
        <v>0</v>
      </c>
      <c r="J4133">
        <v>1</v>
      </c>
      <c r="K4133">
        <v>0</v>
      </c>
      <c r="L4133">
        <v>30</v>
      </c>
      <c r="M4133">
        <v>2</v>
      </c>
      <c r="N4133">
        <v>0</v>
      </c>
      <c r="O4133">
        <v>0</v>
      </c>
      <c r="P4133" s="178">
        <v>6000</v>
      </c>
      <c r="Q4133" s="178">
        <v>6000</v>
      </c>
      <c r="R4133" s="178">
        <v>6000</v>
      </c>
      <c r="S4133">
        <v>0</v>
      </c>
      <c r="T4133">
        <v>0</v>
      </c>
      <c r="U4133">
        <v>0</v>
      </c>
      <c r="W4133">
        <v>0</v>
      </c>
      <c r="X4133">
        <v>0</v>
      </c>
      <c r="Y4133">
        <v>0</v>
      </c>
      <c r="AB4133" s="180">
        <v>44286</v>
      </c>
      <c r="AC4133">
        <v>1</v>
      </c>
      <c r="AD4133" t="s">
        <v>1922</v>
      </c>
      <c r="AE4133">
        <v>1</v>
      </c>
      <c r="AF4133">
        <v>30</v>
      </c>
      <c r="AG4133">
        <v>0</v>
      </c>
      <c r="AN4133">
        <v>1</v>
      </c>
      <c r="AO4133">
        <v>1</v>
      </c>
      <c r="AR4133" s="178">
        <v>1988</v>
      </c>
      <c r="AS4133" t="s">
        <v>1921</v>
      </c>
      <c r="AT4133">
        <v>0</v>
      </c>
      <c r="AU4133">
        <v>0</v>
      </c>
      <c r="AV4133">
        <v>890480123</v>
      </c>
      <c r="AW4133" t="s">
        <v>1920</v>
      </c>
      <c r="AX4133">
        <v>5</v>
      </c>
      <c r="BC4133">
        <v>2</v>
      </c>
      <c r="BD4133">
        <v>7</v>
      </c>
      <c r="BE4133">
        <v>2</v>
      </c>
    </row>
    <row r="4134" spans="1:57" x14ac:dyDescent="0.25">
      <c r="A4134" s="179">
        <f t="shared" si="64"/>
        <v>7941809</v>
      </c>
      <c r="B4134" t="s">
        <v>1923</v>
      </c>
      <c r="C4134">
        <v>73126526</v>
      </c>
      <c r="D4134">
        <v>144105</v>
      </c>
      <c r="E4134">
        <v>4</v>
      </c>
      <c r="F4134">
        <v>17795</v>
      </c>
      <c r="G4134" s="180">
        <v>44142</v>
      </c>
      <c r="H4134" s="180">
        <v>45176</v>
      </c>
      <c r="I4134">
        <v>0</v>
      </c>
      <c r="J4134">
        <v>1</v>
      </c>
      <c r="K4134">
        <v>5</v>
      </c>
      <c r="L4134">
        <v>30</v>
      </c>
      <c r="M4134">
        <v>2</v>
      </c>
      <c r="N4134" s="170">
        <v>16011168</v>
      </c>
      <c r="O4134" s="170">
        <v>17240000</v>
      </c>
      <c r="P4134" s="178">
        <v>12763005</v>
      </c>
      <c r="Q4134" s="178">
        <v>469401</v>
      </c>
      <c r="R4134" s="178">
        <v>11183775</v>
      </c>
      <c r="S4134">
        <v>0</v>
      </c>
      <c r="T4134">
        <v>0</v>
      </c>
      <c r="U4134">
        <v>0</v>
      </c>
      <c r="W4134">
        <v>0</v>
      </c>
      <c r="X4134">
        <v>0</v>
      </c>
      <c r="Y4134">
        <v>0</v>
      </c>
      <c r="AB4134" s="180">
        <v>44285</v>
      </c>
      <c r="AC4134">
        <v>9</v>
      </c>
      <c r="AD4134" t="s">
        <v>1922</v>
      </c>
      <c r="AE4134">
        <v>1</v>
      </c>
      <c r="AF4134">
        <v>30</v>
      </c>
      <c r="AG4134">
        <v>0</v>
      </c>
      <c r="AN4134">
        <v>1</v>
      </c>
      <c r="AO4134">
        <v>1</v>
      </c>
      <c r="AR4134" s="178">
        <v>3241966</v>
      </c>
      <c r="AS4134" t="s">
        <v>1921</v>
      </c>
      <c r="AT4134">
        <v>0</v>
      </c>
      <c r="AU4134">
        <v>0</v>
      </c>
      <c r="AV4134">
        <v>890480123</v>
      </c>
      <c r="AW4134" t="s">
        <v>1920</v>
      </c>
      <c r="AX4134">
        <v>5</v>
      </c>
      <c r="BC4134">
        <v>1</v>
      </c>
      <c r="BD4134">
        <v>7</v>
      </c>
      <c r="BE4134">
        <v>2</v>
      </c>
    </row>
    <row r="4135" spans="1:57" x14ac:dyDescent="0.25">
      <c r="A4135" s="179">
        <f t="shared" si="64"/>
        <v>7418720.7400000002</v>
      </c>
      <c r="B4135" t="s">
        <v>1923</v>
      </c>
      <c r="C4135">
        <v>73127549</v>
      </c>
      <c r="D4135">
        <v>144105</v>
      </c>
      <c r="E4135">
        <v>4</v>
      </c>
      <c r="F4135">
        <v>15593</v>
      </c>
      <c r="G4135" s="180">
        <v>44133</v>
      </c>
      <c r="H4135" s="180">
        <v>45534</v>
      </c>
      <c r="I4135">
        <v>0</v>
      </c>
      <c r="J4135">
        <v>1</v>
      </c>
      <c r="K4135">
        <v>25</v>
      </c>
      <c r="L4135">
        <v>30</v>
      </c>
      <c r="M4135">
        <v>2</v>
      </c>
      <c r="N4135" s="170">
        <v>17726461</v>
      </c>
      <c r="O4135" s="170">
        <v>19240000</v>
      </c>
      <c r="P4135" s="178">
        <v>14919938</v>
      </c>
      <c r="Q4135" s="178">
        <v>449231</v>
      </c>
      <c r="R4135" s="178">
        <v>7804463.7400000002</v>
      </c>
      <c r="S4135">
        <v>0</v>
      </c>
      <c r="T4135">
        <v>0</v>
      </c>
      <c r="U4135">
        <v>0</v>
      </c>
      <c r="W4135">
        <v>0</v>
      </c>
      <c r="X4135">
        <v>0</v>
      </c>
      <c r="Y4135">
        <v>0</v>
      </c>
      <c r="AB4135" s="180">
        <v>44285</v>
      </c>
      <c r="AC4135">
        <v>1</v>
      </c>
      <c r="AD4135" t="s">
        <v>1922</v>
      </c>
      <c r="AE4135">
        <v>1</v>
      </c>
      <c r="AF4135">
        <v>30</v>
      </c>
      <c r="AG4135">
        <v>0</v>
      </c>
      <c r="AN4135">
        <v>1</v>
      </c>
      <c r="AO4135">
        <v>1</v>
      </c>
      <c r="AR4135" s="178">
        <v>385743</v>
      </c>
      <c r="AS4135" t="s">
        <v>1921</v>
      </c>
      <c r="AT4135">
        <v>0</v>
      </c>
      <c r="AU4135">
        <v>0</v>
      </c>
      <c r="AV4135">
        <v>890480123</v>
      </c>
      <c r="AW4135" t="s">
        <v>1920</v>
      </c>
      <c r="AX4135">
        <v>5</v>
      </c>
      <c r="BC4135">
        <v>1</v>
      </c>
      <c r="BD4135">
        <v>7</v>
      </c>
      <c r="BE4135">
        <v>1</v>
      </c>
    </row>
    <row r="4136" spans="1:57" x14ac:dyDescent="0.25">
      <c r="A4136" s="179">
        <f t="shared" si="64"/>
        <v>20154299</v>
      </c>
      <c r="B4136" t="s">
        <v>1923</v>
      </c>
      <c r="C4136">
        <v>73127729</v>
      </c>
      <c r="D4136">
        <v>144105</v>
      </c>
      <c r="E4136">
        <v>4</v>
      </c>
      <c r="F4136">
        <v>16186</v>
      </c>
      <c r="G4136" s="180">
        <v>43707</v>
      </c>
      <c r="H4136" s="180">
        <v>45229</v>
      </c>
      <c r="I4136">
        <v>0</v>
      </c>
      <c r="J4136">
        <v>1</v>
      </c>
      <c r="K4136">
        <v>19</v>
      </c>
      <c r="L4136">
        <v>30</v>
      </c>
      <c r="M4136">
        <v>2</v>
      </c>
      <c r="N4136" s="170">
        <v>17726461</v>
      </c>
      <c r="O4136" s="170">
        <v>19240000</v>
      </c>
      <c r="P4136" s="178">
        <v>66000000</v>
      </c>
      <c r="Q4136" s="178">
        <v>1876246</v>
      </c>
      <c r="R4136" s="178">
        <v>46368751</v>
      </c>
      <c r="S4136">
        <v>0</v>
      </c>
      <c r="T4136">
        <v>0</v>
      </c>
      <c r="U4136">
        <v>0</v>
      </c>
      <c r="W4136">
        <v>0</v>
      </c>
      <c r="X4136">
        <v>0</v>
      </c>
      <c r="Y4136">
        <v>0</v>
      </c>
      <c r="AB4136" s="180">
        <v>44285</v>
      </c>
      <c r="AC4136">
        <v>1</v>
      </c>
      <c r="AD4136" t="s">
        <v>1922</v>
      </c>
      <c r="AE4136">
        <v>1</v>
      </c>
      <c r="AF4136">
        <v>30</v>
      </c>
      <c r="AG4136">
        <v>0</v>
      </c>
      <c r="AN4136">
        <v>1</v>
      </c>
      <c r="AO4136">
        <v>1</v>
      </c>
      <c r="AR4136" s="178">
        <v>26214452</v>
      </c>
      <c r="AS4136" t="s">
        <v>1921</v>
      </c>
      <c r="AT4136">
        <v>0</v>
      </c>
      <c r="AU4136">
        <v>0</v>
      </c>
      <c r="AV4136">
        <v>890480123</v>
      </c>
      <c r="AW4136" t="s">
        <v>1920</v>
      </c>
      <c r="AX4136">
        <v>5</v>
      </c>
      <c r="BC4136">
        <v>1</v>
      </c>
      <c r="BD4136">
        <v>7</v>
      </c>
      <c r="BE4136">
        <v>2</v>
      </c>
    </row>
    <row r="4137" spans="1:57" x14ac:dyDescent="0.25">
      <c r="A4137" s="179">
        <f t="shared" si="64"/>
        <v>29821682</v>
      </c>
      <c r="B4137" t="s">
        <v>1923</v>
      </c>
      <c r="C4137">
        <v>73127729</v>
      </c>
      <c r="D4137">
        <v>141105</v>
      </c>
      <c r="E4137">
        <v>4</v>
      </c>
      <c r="F4137">
        <v>17918</v>
      </c>
      <c r="G4137" s="180">
        <v>44193</v>
      </c>
      <c r="H4137" s="180">
        <v>46751</v>
      </c>
      <c r="I4137">
        <v>0</v>
      </c>
      <c r="J4137">
        <v>1</v>
      </c>
      <c r="K4137">
        <v>3</v>
      </c>
      <c r="L4137">
        <v>30</v>
      </c>
      <c r="M4137">
        <v>2</v>
      </c>
      <c r="N4137" s="170">
        <v>10971158</v>
      </c>
      <c r="O4137" s="170">
        <v>11540000</v>
      </c>
      <c r="P4137" s="178">
        <v>70307272</v>
      </c>
      <c r="Q4137" s="178">
        <v>1202766</v>
      </c>
      <c r="R4137" s="178">
        <v>68610381</v>
      </c>
      <c r="S4137">
        <v>0</v>
      </c>
      <c r="T4137">
        <v>0</v>
      </c>
      <c r="U4137">
        <v>140053999</v>
      </c>
      <c r="V4137" t="s">
        <v>1927</v>
      </c>
      <c r="W4137">
        <v>0</v>
      </c>
      <c r="X4137">
        <v>0</v>
      </c>
      <c r="Y4137">
        <v>0</v>
      </c>
      <c r="AB4137" s="180">
        <v>44285</v>
      </c>
      <c r="AC4137">
        <v>3</v>
      </c>
      <c r="AD4137" t="s">
        <v>1922</v>
      </c>
      <c r="AE4137">
        <v>1</v>
      </c>
      <c r="AF4137">
        <v>30</v>
      </c>
      <c r="AG4137">
        <v>0</v>
      </c>
      <c r="AN4137">
        <v>1</v>
      </c>
      <c r="AO4137">
        <v>1</v>
      </c>
      <c r="AR4137" s="178">
        <v>38788699</v>
      </c>
      <c r="AS4137" t="s">
        <v>1921</v>
      </c>
      <c r="AT4137">
        <v>0</v>
      </c>
      <c r="AU4137">
        <v>0</v>
      </c>
      <c r="AV4137">
        <v>890480123</v>
      </c>
      <c r="AW4137" t="s">
        <v>1920</v>
      </c>
      <c r="AX4137">
        <v>5</v>
      </c>
      <c r="BC4137">
        <v>1</v>
      </c>
      <c r="BD4137">
        <v>7</v>
      </c>
      <c r="BE4137">
        <v>2</v>
      </c>
    </row>
    <row r="4138" spans="1:57" x14ac:dyDescent="0.25">
      <c r="A4138" s="179">
        <f t="shared" si="64"/>
        <v>2608</v>
      </c>
      <c r="B4138" t="s">
        <v>1923</v>
      </c>
      <c r="C4138">
        <v>73127729</v>
      </c>
      <c r="D4138">
        <v>144105</v>
      </c>
      <c r="E4138">
        <v>4</v>
      </c>
      <c r="F4138">
        <v>550025668</v>
      </c>
      <c r="G4138" s="180">
        <v>44286</v>
      </c>
      <c r="H4138" s="180">
        <v>44346</v>
      </c>
      <c r="I4138">
        <v>0</v>
      </c>
      <c r="J4138">
        <v>1</v>
      </c>
      <c r="K4138">
        <v>0</v>
      </c>
      <c r="L4138">
        <v>30</v>
      </c>
      <c r="M4138">
        <v>2</v>
      </c>
      <c r="N4138">
        <v>0</v>
      </c>
      <c r="O4138">
        <v>0</v>
      </c>
      <c r="P4138" s="178">
        <v>6000</v>
      </c>
      <c r="Q4138" s="178">
        <v>6000</v>
      </c>
      <c r="R4138" s="178">
        <v>6000</v>
      </c>
      <c r="S4138">
        <v>0</v>
      </c>
      <c r="T4138">
        <v>0</v>
      </c>
      <c r="U4138">
        <v>0</v>
      </c>
      <c r="W4138">
        <v>0</v>
      </c>
      <c r="X4138">
        <v>0</v>
      </c>
      <c r="Y4138">
        <v>0</v>
      </c>
      <c r="AB4138" s="180">
        <v>44286</v>
      </c>
      <c r="AC4138">
        <v>1</v>
      </c>
      <c r="AD4138" t="s">
        <v>1922</v>
      </c>
      <c r="AE4138">
        <v>1</v>
      </c>
      <c r="AF4138">
        <v>30</v>
      </c>
      <c r="AG4138">
        <v>0</v>
      </c>
      <c r="AN4138">
        <v>1</v>
      </c>
      <c r="AO4138">
        <v>1</v>
      </c>
      <c r="AR4138" s="178">
        <v>3392</v>
      </c>
      <c r="AS4138" t="s">
        <v>1921</v>
      </c>
      <c r="AT4138">
        <v>0</v>
      </c>
      <c r="AU4138">
        <v>0</v>
      </c>
      <c r="AV4138">
        <v>890480123</v>
      </c>
      <c r="AW4138" t="s">
        <v>1920</v>
      </c>
      <c r="AX4138">
        <v>5</v>
      </c>
      <c r="BC4138">
        <v>2</v>
      </c>
      <c r="BD4138">
        <v>7</v>
      </c>
      <c r="BE4138">
        <v>2</v>
      </c>
    </row>
    <row r="4139" spans="1:57" x14ac:dyDescent="0.25">
      <c r="A4139" s="179">
        <f t="shared" si="64"/>
        <v>21359751</v>
      </c>
      <c r="B4139" t="s">
        <v>1923</v>
      </c>
      <c r="C4139">
        <v>73129092</v>
      </c>
      <c r="D4139">
        <v>144120</v>
      </c>
      <c r="E4139">
        <v>4</v>
      </c>
      <c r="F4139">
        <v>13303</v>
      </c>
      <c r="G4139" s="180">
        <v>43047</v>
      </c>
      <c r="H4139" s="180">
        <v>45604</v>
      </c>
      <c r="I4139">
        <v>112</v>
      </c>
      <c r="J4139">
        <v>1</v>
      </c>
      <c r="K4139">
        <v>36</v>
      </c>
      <c r="L4139">
        <v>30</v>
      </c>
      <c r="M4139">
        <v>2</v>
      </c>
      <c r="N4139" s="170">
        <v>17726461</v>
      </c>
      <c r="O4139" s="170">
        <v>19240000</v>
      </c>
      <c r="P4139" s="178">
        <v>29969080</v>
      </c>
      <c r="Q4139" s="178">
        <v>625089</v>
      </c>
      <c r="R4139" s="178">
        <v>21361253</v>
      </c>
      <c r="S4139">
        <v>928692</v>
      </c>
      <c r="T4139">
        <v>0</v>
      </c>
      <c r="U4139">
        <v>0</v>
      </c>
      <c r="W4139">
        <v>4272251</v>
      </c>
      <c r="X4139">
        <v>928692</v>
      </c>
      <c r="Y4139">
        <v>284007</v>
      </c>
      <c r="AB4139" s="180">
        <v>44285</v>
      </c>
      <c r="AC4139">
        <v>1</v>
      </c>
      <c r="AD4139" t="s">
        <v>1922</v>
      </c>
      <c r="AE4139">
        <v>1</v>
      </c>
      <c r="AF4139">
        <v>30</v>
      </c>
      <c r="AG4139">
        <v>1242236</v>
      </c>
      <c r="AN4139">
        <v>1</v>
      </c>
      <c r="AO4139">
        <v>1</v>
      </c>
      <c r="AR4139" s="178">
        <v>1502</v>
      </c>
      <c r="AS4139" t="s">
        <v>1921</v>
      </c>
      <c r="AT4139">
        <v>0</v>
      </c>
      <c r="AU4139">
        <v>0</v>
      </c>
      <c r="AV4139">
        <v>890480123</v>
      </c>
      <c r="AW4139" t="s">
        <v>1920</v>
      </c>
      <c r="AX4139">
        <v>5</v>
      </c>
      <c r="BC4139">
        <v>1</v>
      </c>
      <c r="BD4139">
        <v>7</v>
      </c>
      <c r="BE4139">
        <v>2</v>
      </c>
    </row>
    <row r="4140" spans="1:57" x14ac:dyDescent="0.25">
      <c r="A4140" s="179">
        <f t="shared" si="64"/>
        <v>6474445</v>
      </c>
      <c r="B4140" t="s">
        <v>1923</v>
      </c>
      <c r="C4140">
        <v>73129092</v>
      </c>
      <c r="D4140">
        <v>144120</v>
      </c>
      <c r="E4140">
        <v>4</v>
      </c>
      <c r="F4140">
        <v>13304</v>
      </c>
      <c r="G4140" s="180">
        <v>43047</v>
      </c>
      <c r="H4140" s="180">
        <v>45604</v>
      </c>
      <c r="I4140">
        <v>112</v>
      </c>
      <c r="J4140">
        <v>1</v>
      </c>
      <c r="K4140">
        <v>36</v>
      </c>
      <c r="L4140">
        <v>30</v>
      </c>
      <c r="M4140">
        <v>2</v>
      </c>
      <c r="N4140" s="170">
        <v>17726461</v>
      </c>
      <c r="O4140" s="170">
        <v>19240000</v>
      </c>
      <c r="P4140" s="178">
        <v>9074611</v>
      </c>
      <c r="Q4140" s="178">
        <v>189277</v>
      </c>
      <c r="R4140" s="178">
        <v>6474900</v>
      </c>
      <c r="S4140">
        <v>280465</v>
      </c>
      <c r="T4140">
        <v>0</v>
      </c>
      <c r="U4140">
        <v>0</v>
      </c>
      <c r="W4140">
        <v>1294980</v>
      </c>
      <c r="X4140">
        <v>280465</v>
      </c>
      <c r="Y4140">
        <v>160452</v>
      </c>
      <c r="AB4140" s="180">
        <v>44285</v>
      </c>
      <c r="AC4140">
        <v>1</v>
      </c>
      <c r="AD4140" t="s">
        <v>1922</v>
      </c>
      <c r="AE4140">
        <v>1</v>
      </c>
      <c r="AF4140">
        <v>30</v>
      </c>
      <c r="AG4140">
        <v>382860</v>
      </c>
      <c r="AN4140">
        <v>1</v>
      </c>
      <c r="AO4140">
        <v>1</v>
      </c>
      <c r="AR4140" s="178">
        <v>455</v>
      </c>
      <c r="AS4140" t="s">
        <v>1921</v>
      </c>
      <c r="AT4140">
        <v>0</v>
      </c>
      <c r="AU4140">
        <v>0</v>
      </c>
      <c r="AV4140">
        <v>890480123</v>
      </c>
      <c r="AW4140" t="s">
        <v>1920</v>
      </c>
      <c r="AX4140">
        <v>5</v>
      </c>
      <c r="BC4140">
        <v>1</v>
      </c>
      <c r="BD4140">
        <v>7</v>
      </c>
      <c r="BE4140">
        <v>2</v>
      </c>
    </row>
    <row r="4141" spans="1:57" x14ac:dyDescent="0.25">
      <c r="A4141" s="179">
        <f t="shared" si="64"/>
        <v>3935074</v>
      </c>
      <c r="B4141" t="s">
        <v>1923</v>
      </c>
      <c r="C4141">
        <v>73129493</v>
      </c>
      <c r="D4141">
        <v>144105</v>
      </c>
      <c r="E4141">
        <v>4</v>
      </c>
      <c r="F4141">
        <v>18071</v>
      </c>
      <c r="G4141" s="180">
        <v>44214</v>
      </c>
      <c r="H4141" s="180">
        <v>44956</v>
      </c>
      <c r="I4141">
        <v>0</v>
      </c>
      <c r="J4141">
        <v>1</v>
      </c>
      <c r="K4141">
        <v>2</v>
      </c>
      <c r="L4141">
        <v>30</v>
      </c>
      <c r="M4141">
        <v>2</v>
      </c>
      <c r="N4141" s="170">
        <v>15881442</v>
      </c>
      <c r="O4141" s="170">
        <v>17090000</v>
      </c>
      <c r="P4141" s="178">
        <v>5000000</v>
      </c>
      <c r="Q4141" s="178">
        <v>244532</v>
      </c>
      <c r="R4141" s="178">
        <v>4640475</v>
      </c>
      <c r="S4141">
        <v>0</v>
      </c>
      <c r="T4141">
        <v>0</v>
      </c>
      <c r="U4141">
        <v>0</v>
      </c>
      <c r="W4141">
        <v>0</v>
      </c>
      <c r="X4141">
        <v>0</v>
      </c>
      <c r="Y4141">
        <v>0</v>
      </c>
      <c r="AB4141" s="180">
        <v>44285</v>
      </c>
      <c r="AC4141">
        <v>9</v>
      </c>
      <c r="AD4141" t="s">
        <v>1922</v>
      </c>
      <c r="AE4141">
        <v>1</v>
      </c>
      <c r="AF4141">
        <v>30</v>
      </c>
      <c r="AG4141">
        <v>0</v>
      </c>
      <c r="AN4141">
        <v>1</v>
      </c>
      <c r="AO4141">
        <v>1</v>
      </c>
      <c r="AR4141" s="178">
        <v>705401</v>
      </c>
      <c r="AS4141" t="s">
        <v>1921</v>
      </c>
      <c r="AT4141">
        <v>0</v>
      </c>
      <c r="AU4141">
        <v>0</v>
      </c>
      <c r="AV4141">
        <v>890480123</v>
      </c>
      <c r="AW4141" t="s">
        <v>1920</v>
      </c>
      <c r="AX4141">
        <v>5</v>
      </c>
      <c r="BC4141">
        <v>1</v>
      </c>
      <c r="BD4141">
        <v>7</v>
      </c>
      <c r="BE4141">
        <v>2</v>
      </c>
    </row>
    <row r="4142" spans="1:57" x14ac:dyDescent="0.25">
      <c r="A4142" s="179">
        <f t="shared" si="64"/>
        <v>0</v>
      </c>
      <c r="B4142" t="s">
        <v>1923</v>
      </c>
      <c r="C4142">
        <v>73129605</v>
      </c>
      <c r="D4142">
        <v>144105</v>
      </c>
      <c r="E4142">
        <v>4</v>
      </c>
      <c r="F4142">
        <v>17676</v>
      </c>
      <c r="G4142" s="180">
        <v>44106</v>
      </c>
      <c r="H4142" s="180">
        <v>45229</v>
      </c>
      <c r="I4142">
        <v>0</v>
      </c>
      <c r="J4142">
        <v>1</v>
      </c>
      <c r="K4142">
        <v>6</v>
      </c>
      <c r="L4142">
        <v>30</v>
      </c>
      <c r="M4142">
        <v>2</v>
      </c>
      <c r="N4142" s="170">
        <v>16011168</v>
      </c>
      <c r="O4142" s="170">
        <v>17240000</v>
      </c>
      <c r="P4142" s="178">
        <v>10000000</v>
      </c>
      <c r="Q4142" s="178">
        <v>351625</v>
      </c>
      <c r="R4142" s="178">
        <v>8438946</v>
      </c>
      <c r="S4142">
        <v>0</v>
      </c>
      <c r="T4142">
        <v>0</v>
      </c>
      <c r="U4142">
        <v>0</v>
      </c>
      <c r="W4142">
        <v>0</v>
      </c>
      <c r="X4142">
        <v>0</v>
      </c>
      <c r="Y4142">
        <v>0</v>
      </c>
      <c r="AB4142" s="180">
        <v>44285</v>
      </c>
      <c r="AC4142">
        <v>1</v>
      </c>
      <c r="AD4142" t="s">
        <v>1922</v>
      </c>
      <c r="AE4142">
        <v>1</v>
      </c>
      <c r="AF4142">
        <v>30</v>
      </c>
      <c r="AG4142">
        <v>0</v>
      </c>
      <c r="AN4142">
        <v>1</v>
      </c>
      <c r="AO4142">
        <v>1</v>
      </c>
      <c r="AR4142" s="178">
        <v>25161209</v>
      </c>
      <c r="AS4142" t="s">
        <v>1921</v>
      </c>
      <c r="AT4142">
        <v>0</v>
      </c>
      <c r="AU4142">
        <v>0</v>
      </c>
      <c r="AV4142">
        <v>890480123</v>
      </c>
      <c r="AW4142" t="s">
        <v>1920</v>
      </c>
      <c r="AX4142">
        <v>5</v>
      </c>
      <c r="BC4142">
        <v>1</v>
      </c>
      <c r="BD4142">
        <v>7</v>
      </c>
      <c r="BE4142">
        <v>2</v>
      </c>
    </row>
    <row r="4143" spans="1:57" x14ac:dyDescent="0.25">
      <c r="A4143" s="179">
        <f t="shared" si="64"/>
        <v>78480725</v>
      </c>
      <c r="B4143" t="s">
        <v>1923</v>
      </c>
      <c r="C4143">
        <v>73129770</v>
      </c>
      <c r="D4143">
        <v>141105</v>
      </c>
      <c r="E4143">
        <v>4</v>
      </c>
      <c r="F4143">
        <v>17537</v>
      </c>
      <c r="G4143" s="180">
        <v>44074</v>
      </c>
      <c r="H4143" s="180">
        <v>46691</v>
      </c>
      <c r="I4143">
        <v>0</v>
      </c>
      <c r="J4143">
        <v>1</v>
      </c>
      <c r="K4143">
        <v>5</v>
      </c>
      <c r="L4143">
        <v>30</v>
      </c>
      <c r="M4143">
        <v>2</v>
      </c>
      <c r="N4143" s="170">
        <v>17726461</v>
      </c>
      <c r="O4143" s="170">
        <v>19240000</v>
      </c>
      <c r="P4143" s="178">
        <v>99536000</v>
      </c>
      <c r="Q4143" s="178">
        <v>2076103</v>
      </c>
      <c r="R4143" s="178">
        <v>96304134</v>
      </c>
      <c r="S4143">
        <v>732737</v>
      </c>
      <c r="T4143">
        <v>0</v>
      </c>
      <c r="U4143">
        <v>65000000</v>
      </c>
      <c r="V4143" t="s">
        <v>1927</v>
      </c>
      <c r="W4143">
        <v>0</v>
      </c>
      <c r="X4143">
        <v>0</v>
      </c>
      <c r="Y4143">
        <v>0</v>
      </c>
      <c r="AB4143" s="180">
        <v>44285</v>
      </c>
      <c r="AC4143">
        <v>3</v>
      </c>
      <c r="AD4143" t="s">
        <v>1922</v>
      </c>
      <c r="AE4143">
        <v>1</v>
      </c>
      <c r="AF4143">
        <v>30</v>
      </c>
      <c r="AG4143">
        <v>0</v>
      </c>
      <c r="AN4143">
        <v>1</v>
      </c>
      <c r="AO4143">
        <v>1</v>
      </c>
      <c r="AR4143" s="178">
        <v>17823409</v>
      </c>
      <c r="AS4143" t="s">
        <v>1921</v>
      </c>
      <c r="AT4143">
        <v>0</v>
      </c>
      <c r="AU4143">
        <v>0</v>
      </c>
      <c r="AV4143">
        <v>890480123</v>
      </c>
      <c r="AW4143" t="s">
        <v>1920</v>
      </c>
      <c r="AX4143">
        <v>5</v>
      </c>
      <c r="BC4143">
        <v>1</v>
      </c>
      <c r="BD4143">
        <v>7</v>
      </c>
      <c r="BE4143">
        <v>2</v>
      </c>
    </row>
    <row r="4144" spans="1:57" x14ac:dyDescent="0.25">
      <c r="A4144" s="179">
        <f t="shared" si="64"/>
        <v>14630</v>
      </c>
      <c r="B4144" t="s">
        <v>1923</v>
      </c>
      <c r="C4144">
        <v>73129770</v>
      </c>
      <c r="D4144">
        <v>144205</v>
      </c>
      <c r="E4144">
        <v>4</v>
      </c>
      <c r="F4144">
        <v>550024375</v>
      </c>
      <c r="G4144" s="180">
        <v>44084</v>
      </c>
      <c r="H4144" s="180">
        <v>45199</v>
      </c>
      <c r="I4144">
        <v>0</v>
      </c>
      <c r="J4144">
        <v>1</v>
      </c>
      <c r="K4144">
        <v>5</v>
      </c>
      <c r="L4144">
        <v>30</v>
      </c>
      <c r="M4144">
        <v>2</v>
      </c>
      <c r="N4144" s="170">
        <v>22490513</v>
      </c>
      <c r="O4144" s="170">
        <v>24960000</v>
      </c>
      <c r="P4144" s="178">
        <v>20000</v>
      </c>
      <c r="Q4144" s="178">
        <v>769</v>
      </c>
      <c r="R4144" s="178">
        <v>17953</v>
      </c>
      <c r="S4144">
        <v>330</v>
      </c>
      <c r="T4144">
        <v>0</v>
      </c>
      <c r="U4144">
        <v>0</v>
      </c>
      <c r="W4144">
        <v>0</v>
      </c>
      <c r="X4144">
        <v>0</v>
      </c>
      <c r="Y4144">
        <v>0</v>
      </c>
      <c r="AB4144" s="180">
        <v>44278</v>
      </c>
      <c r="AC4144">
        <v>1</v>
      </c>
      <c r="AD4144" t="s">
        <v>1922</v>
      </c>
      <c r="AE4144">
        <v>1</v>
      </c>
      <c r="AF4144">
        <v>30</v>
      </c>
      <c r="AG4144">
        <v>0</v>
      </c>
      <c r="AN4144">
        <v>1</v>
      </c>
      <c r="AO4144">
        <v>1</v>
      </c>
      <c r="AR4144" s="178">
        <v>3323</v>
      </c>
      <c r="AS4144" t="s">
        <v>1921</v>
      </c>
      <c r="AT4144">
        <v>0</v>
      </c>
      <c r="AU4144">
        <v>0</v>
      </c>
      <c r="AX4144">
        <v>5</v>
      </c>
      <c r="BC4144">
        <v>2</v>
      </c>
      <c r="BD4144">
        <v>7</v>
      </c>
      <c r="BE4144">
        <v>2</v>
      </c>
    </row>
    <row r="4145" spans="1:57" x14ac:dyDescent="0.25">
      <c r="A4145" s="179">
        <f t="shared" si="64"/>
        <v>438951</v>
      </c>
      <c r="B4145" t="s">
        <v>1923</v>
      </c>
      <c r="C4145">
        <v>73129770</v>
      </c>
      <c r="D4145">
        <v>144205</v>
      </c>
      <c r="E4145">
        <v>4</v>
      </c>
      <c r="F4145">
        <v>550024376</v>
      </c>
      <c r="G4145" s="180">
        <v>44084</v>
      </c>
      <c r="H4145" s="180">
        <v>45199</v>
      </c>
      <c r="I4145">
        <v>0</v>
      </c>
      <c r="J4145">
        <v>1</v>
      </c>
      <c r="K4145">
        <v>5</v>
      </c>
      <c r="L4145">
        <v>30</v>
      </c>
      <c r="M4145">
        <v>2</v>
      </c>
      <c r="N4145" s="170">
        <v>22490513</v>
      </c>
      <c r="O4145" s="170">
        <v>24960000</v>
      </c>
      <c r="P4145" s="178">
        <v>600000</v>
      </c>
      <c r="Q4145" s="178">
        <v>23066</v>
      </c>
      <c r="R4145" s="178">
        <v>538639</v>
      </c>
      <c r="S4145">
        <v>10110</v>
      </c>
      <c r="T4145">
        <v>0</v>
      </c>
      <c r="U4145">
        <v>0</v>
      </c>
      <c r="W4145">
        <v>0</v>
      </c>
      <c r="X4145">
        <v>0</v>
      </c>
      <c r="Y4145">
        <v>0</v>
      </c>
      <c r="AB4145" s="180">
        <v>44278</v>
      </c>
      <c r="AC4145">
        <v>1</v>
      </c>
      <c r="AD4145" t="s">
        <v>1922</v>
      </c>
      <c r="AE4145">
        <v>1</v>
      </c>
      <c r="AF4145">
        <v>30</v>
      </c>
      <c r="AG4145">
        <v>0</v>
      </c>
      <c r="AN4145">
        <v>1</v>
      </c>
      <c r="AO4145">
        <v>1</v>
      </c>
      <c r="AR4145" s="178">
        <v>99688</v>
      </c>
      <c r="AS4145" t="s">
        <v>1921</v>
      </c>
      <c r="AT4145">
        <v>0</v>
      </c>
      <c r="AU4145">
        <v>0</v>
      </c>
      <c r="AX4145">
        <v>5</v>
      </c>
      <c r="BC4145">
        <v>2</v>
      </c>
      <c r="BD4145">
        <v>7</v>
      </c>
      <c r="BE4145">
        <v>2</v>
      </c>
    </row>
    <row r="4146" spans="1:57" x14ac:dyDescent="0.25">
      <c r="A4146" s="179">
        <f t="shared" si="64"/>
        <v>438951</v>
      </c>
      <c r="B4146" t="s">
        <v>1923</v>
      </c>
      <c r="C4146">
        <v>73129770</v>
      </c>
      <c r="D4146">
        <v>144205</v>
      </c>
      <c r="E4146">
        <v>4</v>
      </c>
      <c r="F4146">
        <v>550024377</v>
      </c>
      <c r="G4146" s="180">
        <v>44084</v>
      </c>
      <c r="H4146" s="180">
        <v>45199</v>
      </c>
      <c r="I4146">
        <v>0</v>
      </c>
      <c r="J4146">
        <v>1</v>
      </c>
      <c r="K4146">
        <v>5</v>
      </c>
      <c r="L4146">
        <v>30</v>
      </c>
      <c r="M4146">
        <v>2</v>
      </c>
      <c r="N4146" s="170">
        <v>22490513</v>
      </c>
      <c r="O4146" s="170">
        <v>24960000</v>
      </c>
      <c r="P4146" s="178">
        <v>600000</v>
      </c>
      <c r="Q4146" s="178">
        <v>23066</v>
      </c>
      <c r="R4146" s="178">
        <v>538639</v>
      </c>
      <c r="S4146">
        <v>10110</v>
      </c>
      <c r="T4146">
        <v>0</v>
      </c>
      <c r="U4146">
        <v>0</v>
      </c>
      <c r="W4146">
        <v>0</v>
      </c>
      <c r="X4146">
        <v>0</v>
      </c>
      <c r="Y4146">
        <v>0</v>
      </c>
      <c r="AB4146" s="180">
        <v>44278</v>
      </c>
      <c r="AC4146">
        <v>1</v>
      </c>
      <c r="AD4146" t="s">
        <v>1922</v>
      </c>
      <c r="AE4146">
        <v>1</v>
      </c>
      <c r="AF4146">
        <v>30</v>
      </c>
      <c r="AG4146">
        <v>0</v>
      </c>
      <c r="AN4146">
        <v>1</v>
      </c>
      <c r="AO4146">
        <v>1</v>
      </c>
      <c r="AR4146" s="178">
        <v>99688</v>
      </c>
      <c r="AS4146" t="s">
        <v>1921</v>
      </c>
      <c r="AT4146">
        <v>0</v>
      </c>
      <c r="AU4146">
        <v>0</v>
      </c>
      <c r="AX4146">
        <v>5</v>
      </c>
      <c r="BC4146">
        <v>2</v>
      </c>
      <c r="BD4146">
        <v>7</v>
      </c>
      <c r="BE4146">
        <v>2</v>
      </c>
    </row>
    <row r="4147" spans="1:57" x14ac:dyDescent="0.25">
      <c r="A4147" s="179">
        <f t="shared" si="64"/>
        <v>438951</v>
      </c>
      <c r="B4147" t="s">
        <v>1923</v>
      </c>
      <c r="C4147">
        <v>73129770</v>
      </c>
      <c r="D4147">
        <v>144205</v>
      </c>
      <c r="E4147">
        <v>4</v>
      </c>
      <c r="F4147">
        <v>550024378</v>
      </c>
      <c r="G4147" s="180">
        <v>44084</v>
      </c>
      <c r="H4147" s="180">
        <v>45199</v>
      </c>
      <c r="I4147">
        <v>0</v>
      </c>
      <c r="J4147">
        <v>1</v>
      </c>
      <c r="K4147">
        <v>5</v>
      </c>
      <c r="L4147">
        <v>30</v>
      </c>
      <c r="M4147">
        <v>2</v>
      </c>
      <c r="N4147" s="170">
        <v>22490513</v>
      </c>
      <c r="O4147" s="170">
        <v>24960000</v>
      </c>
      <c r="P4147" s="178">
        <v>600000</v>
      </c>
      <c r="Q4147" s="178">
        <v>23066</v>
      </c>
      <c r="R4147" s="178">
        <v>538639</v>
      </c>
      <c r="S4147">
        <v>10110</v>
      </c>
      <c r="T4147">
        <v>0</v>
      </c>
      <c r="U4147">
        <v>0</v>
      </c>
      <c r="W4147">
        <v>0</v>
      </c>
      <c r="X4147">
        <v>0</v>
      </c>
      <c r="Y4147">
        <v>0</v>
      </c>
      <c r="AB4147" s="180">
        <v>44278</v>
      </c>
      <c r="AC4147">
        <v>1</v>
      </c>
      <c r="AD4147" t="s">
        <v>1922</v>
      </c>
      <c r="AE4147">
        <v>1</v>
      </c>
      <c r="AF4147">
        <v>30</v>
      </c>
      <c r="AG4147">
        <v>0</v>
      </c>
      <c r="AN4147">
        <v>1</v>
      </c>
      <c r="AO4147">
        <v>1</v>
      </c>
      <c r="AR4147" s="178">
        <v>99688</v>
      </c>
      <c r="AS4147" t="s">
        <v>1921</v>
      </c>
      <c r="AT4147">
        <v>0</v>
      </c>
      <c r="AU4147">
        <v>0</v>
      </c>
      <c r="AX4147">
        <v>5</v>
      </c>
      <c r="BC4147">
        <v>2</v>
      </c>
      <c r="BD4147">
        <v>7</v>
      </c>
      <c r="BE4147">
        <v>2</v>
      </c>
    </row>
    <row r="4148" spans="1:57" x14ac:dyDescent="0.25">
      <c r="A4148" s="179">
        <f t="shared" si="64"/>
        <v>438951</v>
      </c>
      <c r="B4148" t="s">
        <v>1923</v>
      </c>
      <c r="C4148">
        <v>73129770</v>
      </c>
      <c r="D4148">
        <v>144205</v>
      </c>
      <c r="E4148">
        <v>4</v>
      </c>
      <c r="F4148">
        <v>550024382</v>
      </c>
      <c r="G4148" s="180">
        <v>44085</v>
      </c>
      <c r="H4148" s="180">
        <v>45199</v>
      </c>
      <c r="I4148">
        <v>0</v>
      </c>
      <c r="J4148">
        <v>1</v>
      </c>
      <c r="K4148">
        <v>5</v>
      </c>
      <c r="L4148">
        <v>30</v>
      </c>
      <c r="M4148">
        <v>2</v>
      </c>
      <c r="N4148" s="170">
        <v>22490513</v>
      </c>
      <c r="O4148" s="170">
        <v>24960000</v>
      </c>
      <c r="P4148" s="178">
        <v>600000</v>
      </c>
      <c r="Q4148" s="178">
        <v>23066</v>
      </c>
      <c r="R4148" s="178">
        <v>538639</v>
      </c>
      <c r="S4148">
        <v>10110</v>
      </c>
      <c r="T4148">
        <v>0</v>
      </c>
      <c r="U4148">
        <v>0</v>
      </c>
      <c r="W4148">
        <v>0</v>
      </c>
      <c r="X4148">
        <v>0</v>
      </c>
      <c r="Y4148">
        <v>0</v>
      </c>
      <c r="AB4148" s="180">
        <v>44278</v>
      </c>
      <c r="AC4148">
        <v>1</v>
      </c>
      <c r="AD4148" t="s">
        <v>1922</v>
      </c>
      <c r="AE4148">
        <v>1</v>
      </c>
      <c r="AF4148">
        <v>30</v>
      </c>
      <c r="AG4148">
        <v>0</v>
      </c>
      <c r="AN4148">
        <v>1</v>
      </c>
      <c r="AO4148">
        <v>1</v>
      </c>
      <c r="AR4148" s="178">
        <v>99688</v>
      </c>
      <c r="AS4148" t="s">
        <v>1921</v>
      </c>
      <c r="AT4148">
        <v>0</v>
      </c>
      <c r="AU4148">
        <v>0</v>
      </c>
      <c r="AX4148">
        <v>5</v>
      </c>
      <c r="BC4148">
        <v>2</v>
      </c>
      <c r="BD4148">
        <v>7</v>
      </c>
      <c r="BE4148">
        <v>2</v>
      </c>
    </row>
    <row r="4149" spans="1:57" x14ac:dyDescent="0.25">
      <c r="A4149" s="179">
        <f t="shared" si="64"/>
        <v>449326</v>
      </c>
      <c r="B4149" t="s">
        <v>1923</v>
      </c>
      <c r="C4149">
        <v>73129770</v>
      </c>
      <c r="D4149">
        <v>144205</v>
      </c>
      <c r="E4149">
        <v>4</v>
      </c>
      <c r="F4149">
        <v>550024567</v>
      </c>
      <c r="G4149" s="180">
        <v>44112</v>
      </c>
      <c r="H4149" s="180">
        <v>45229</v>
      </c>
      <c r="I4149">
        <v>0</v>
      </c>
      <c r="J4149">
        <v>1</v>
      </c>
      <c r="K4149">
        <v>4</v>
      </c>
      <c r="L4149">
        <v>30</v>
      </c>
      <c r="M4149">
        <v>2</v>
      </c>
      <c r="N4149" s="170">
        <v>22490513</v>
      </c>
      <c r="O4149" s="170">
        <v>24960000</v>
      </c>
      <c r="P4149" s="178">
        <v>600000</v>
      </c>
      <c r="Q4149" s="178">
        <v>23066</v>
      </c>
      <c r="R4149" s="178">
        <v>551371</v>
      </c>
      <c r="S4149">
        <v>10320</v>
      </c>
      <c r="T4149">
        <v>0</v>
      </c>
      <c r="U4149">
        <v>0</v>
      </c>
      <c r="W4149">
        <v>0</v>
      </c>
      <c r="X4149">
        <v>0</v>
      </c>
      <c r="Y4149">
        <v>0</v>
      </c>
      <c r="AB4149" s="180">
        <v>44278</v>
      </c>
      <c r="AC4149">
        <v>1</v>
      </c>
      <c r="AD4149" t="s">
        <v>1922</v>
      </c>
      <c r="AE4149">
        <v>1</v>
      </c>
      <c r="AF4149">
        <v>30</v>
      </c>
      <c r="AG4149">
        <v>0</v>
      </c>
      <c r="AN4149">
        <v>1</v>
      </c>
      <c r="AO4149">
        <v>1</v>
      </c>
      <c r="AR4149" s="178">
        <v>102045</v>
      </c>
      <c r="AS4149" t="s">
        <v>1921</v>
      </c>
      <c r="AT4149">
        <v>0</v>
      </c>
      <c r="AU4149">
        <v>0</v>
      </c>
      <c r="AX4149">
        <v>5</v>
      </c>
      <c r="BC4149">
        <v>2</v>
      </c>
      <c r="BD4149">
        <v>7</v>
      </c>
      <c r="BE4149">
        <v>2</v>
      </c>
    </row>
    <row r="4150" spans="1:57" x14ac:dyDescent="0.25">
      <c r="A4150" s="179">
        <f t="shared" si="64"/>
        <v>449326</v>
      </c>
      <c r="B4150" t="s">
        <v>1923</v>
      </c>
      <c r="C4150">
        <v>73129770</v>
      </c>
      <c r="D4150">
        <v>144205</v>
      </c>
      <c r="E4150">
        <v>4</v>
      </c>
      <c r="F4150">
        <v>550024568</v>
      </c>
      <c r="G4150" s="180">
        <v>44112</v>
      </c>
      <c r="H4150" s="180">
        <v>45229</v>
      </c>
      <c r="I4150">
        <v>0</v>
      </c>
      <c r="J4150">
        <v>1</v>
      </c>
      <c r="K4150">
        <v>4</v>
      </c>
      <c r="L4150">
        <v>30</v>
      </c>
      <c r="M4150">
        <v>2</v>
      </c>
      <c r="N4150" s="170">
        <v>22490513</v>
      </c>
      <c r="O4150" s="170">
        <v>24960000</v>
      </c>
      <c r="P4150" s="178">
        <v>600000</v>
      </c>
      <c r="Q4150" s="178">
        <v>23066</v>
      </c>
      <c r="R4150" s="178">
        <v>551371</v>
      </c>
      <c r="S4150">
        <v>10320</v>
      </c>
      <c r="T4150">
        <v>0</v>
      </c>
      <c r="U4150">
        <v>0</v>
      </c>
      <c r="W4150">
        <v>0</v>
      </c>
      <c r="X4150">
        <v>0</v>
      </c>
      <c r="Y4150">
        <v>0</v>
      </c>
      <c r="AB4150" s="180">
        <v>44278</v>
      </c>
      <c r="AC4150">
        <v>1</v>
      </c>
      <c r="AD4150" t="s">
        <v>1922</v>
      </c>
      <c r="AE4150">
        <v>1</v>
      </c>
      <c r="AF4150">
        <v>30</v>
      </c>
      <c r="AG4150">
        <v>0</v>
      </c>
      <c r="AN4150">
        <v>1</v>
      </c>
      <c r="AO4150">
        <v>1</v>
      </c>
      <c r="AR4150" s="178">
        <v>102045</v>
      </c>
      <c r="AS4150" t="s">
        <v>1921</v>
      </c>
      <c r="AT4150">
        <v>0</v>
      </c>
      <c r="AU4150">
        <v>0</v>
      </c>
      <c r="AX4150">
        <v>5</v>
      </c>
      <c r="BC4150">
        <v>2</v>
      </c>
      <c r="BD4150">
        <v>7</v>
      </c>
      <c r="BE4150">
        <v>2</v>
      </c>
    </row>
    <row r="4151" spans="1:57" x14ac:dyDescent="0.25">
      <c r="A4151" s="179">
        <f t="shared" si="64"/>
        <v>449326</v>
      </c>
      <c r="B4151" t="s">
        <v>1923</v>
      </c>
      <c r="C4151">
        <v>73129770</v>
      </c>
      <c r="D4151">
        <v>144205</v>
      </c>
      <c r="E4151">
        <v>4</v>
      </c>
      <c r="F4151">
        <v>550024569</v>
      </c>
      <c r="G4151" s="180">
        <v>44112</v>
      </c>
      <c r="H4151" s="180">
        <v>45229</v>
      </c>
      <c r="I4151">
        <v>0</v>
      </c>
      <c r="J4151">
        <v>1</v>
      </c>
      <c r="K4151">
        <v>4</v>
      </c>
      <c r="L4151">
        <v>30</v>
      </c>
      <c r="M4151">
        <v>2</v>
      </c>
      <c r="N4151" s="170">
        <v>22490513</v>
      </c>
      <c r="O4151" s="170">
        <v>24960000</v>
      </c>
      <c r="P4151" s="178">
        <v>600000</v>
      </c>
      <c r="Q4151" s="178">
        <v>23066</v>
      </c>
      <c r="R4151" s="178">
        <v>551371</v>
      </c>
      <c r="S4151">
        <v>10320</v>
      </c>
      <c r="T4151">
        <v>0</v>
      </c>
      <c r="U4151">
        <v>0</v>
      </c>
      <c r="W4151">
        <v>0</v>
      </c>
      <c r="X4151">
        <v>0</v>
      </c>
      <c r="Y4151">
        <v>0</v>
      </c>
      <c r="AB4151" s="180">
        <v>44278</v>
      </c>
      <c r="AC4151">
        <v>1</v>
      </c>
      <c r="AD4151" t="s">
        <v>1922</v>
      </c>
      <c r="AE4151">
        <v>1</v>
      </c>
      <c r="AF4151">
        <v>30</v>
      </c>
      <c r="AG4151">
        <v>0</v>
      </c>
      <c r="AN4151">
        <v>1</v>
      </c>
      <c r="AO4151">
        <v>1</v>
      </c>
      <c r="AR4151" s="178">
        <v>102045</v>
      </c>
      <c r="AS4151" t="s">
        <v>1921</v>
      </c>
      <c r="AT4151">
        <v>0</v>
      </c>
      <c r="AU4151">
        <v>0</v>
      </c>
      <c r="AX4151">
        <v>5</v>
      </c>
      <c r="BC4151">
        <v>2</v>
      </c>
      <c r="BD4151">
        <v>7</v>
      </c>
      <c r="BE4151">
        <v>2</v>
      </c>
    </row>
    <row r="4152" spans="1:57" x14ac:dyDescent="0.25">
      <c r="A4152" s="179">
        <f t="shared" si="64"/>
        <v>449326</v>
      </c>
      <c r="B4152" t="s">
        <v>1923</v>
      </c>
      <c r="C4152">
        <v>73129770</v>
      </c>
      <c r="D4152">
        <v>144205</v>
      </c>
      <c r="E4152">
        <v>4</v>
      </c>
      <c r="F4152">
        <v>550024588</v>
      </c>
      <c r="G4152" s="180">
        <v>44117</v>
      </c>
      <c r="H4152" s="180">
        <v>45229</v>
      </c>
      <c r="I4152">
        <v>0</v>
      </c>
      <c r="J4152">
        <v>1</v>
      </c>
      <c r="K4152">
        <v>4</v>
      </c>
      <c r="L4152">
        <v>30</v>
      </c>
      <c r="M4152">
        <v>2</v>
      </c>
      <c r="N4152" s="170">
        <v>22490513</v>
      </c>
      <c r="O4152" s="170">
        <v>24960000</v>
      </c>
      <c r="P4152" s="178">
        <v>600000</v>
      </c>
      <c r="Q4152" s="178">
        <v>23066</v>
      </c>
      <c r="R4152" s="178">
        <v>551371</v>
      </c>
      <c r="S4152">
        <v>10320</v>
      </c>
      <c r="T4152">
        <v>0</v>
      </c>
      <c r="U4152">
        <v>0</v>
      </c>
      <c r="W4152">
        <v>0</v>
      </c>
      <c r="X4152">
        <v>0</v>
      </c>
      <c r="Y4152">
        <v>0</v>
      </c>
      <c r="AB4152" s="180">
        <v>44278</v>
      </c>
      <c r="AC4152">
        <v>1</v>
      </c>
      <c r="AD4152" t="s">
        <v>1922</v>
      </c>
      <c r="AE4152">
        <v>1</v>
      </c>
      <c r="AF4152">
        <v>30</v>
      </c>
      <c r="AG4152">
        <v>0</v>
      </c>
      <c r="AN4152">
        <v>1</v>
      </c>
      <c r="AO4152">
        <v>1</v>
      </c>
      <c r="AR4152" s="178">
        <v>102045</v>
      </c>
      <c r="AS4152" t="s">
        <v>1921</v>
      </c>
      <c r="AT4152">
        <v>0</v>
      </c>
      <c r="AU4152">
        <v>0</v>
      </c>
      <c r="AX4152">
        <v>5</v>
      </c>
      <c r="BC4152">
        <v>2</v>
      </c>
      <c r="BD4152">
        <v>7</v>
      </c>
      <c r="BE4152">
        <v>2</v>
      </c>
    </row>
    <row r="4153" spans="1:57" x14ac:dyDescent="0.25">
      <c r="A4153" s="179">
        <f t="shared" si="64"/>
        <v>449326</v>
      </c>
      <c r="B4153" t="s">
        <v>1923</v>
      </c>
      <c r="C4153">
        <v>73129770</v>
      </c>
      <c r="D4153">
        <v>144205</v>
      </c>
      <c r="E4153">
        <v>4</v>
      </c>
      <c r="F4153">
        <v>550024589</v>
      </c>
      <c r="G4153" s="180">
        <v>44117</v>
      </c>
      <c r="H4153" s="180">
        <v>45229</v>
      </c>
      <c r="I4153">
        <v>0</v>
      </c>
      <c r="J4153">
        <v>1</v>
      </c>
      <c r="K4153">
        <v>4</v>
      </c>
      <c r="L4153">
        <v>30</v>
      </c>
      <c r="M4153">
        <v>2</v>
      </c>
      <c r="N4153" s="170">
        <v>22490513</v>
      </c>
      <c r="O4153" s="170">
        <v>24960000</v>
      </c>
      <c r="P4153" s="178">
        <v>600000</v>
      </c>
      <c r="Q4153" s="178">
        <v>23066</v>
      </c>
      <c r="R4153" s="178">
        <v>551371</v>
      </c>
      <c r="S4153">
        <v>10320</v>
      </c>
      <c r="T4153">
        <v>0</v>
      </c>
      <c r="U4153">
        <v>0</v>
      </c>
      <c r="W4153">
        <v>0</v>
      </c>
      <c r="X4153">
        <v>0</v>
      </c>
      <c r="Y4153">
        <v>0</v>
      </c>
      <c r="AB4153" s="180">
        <v>44278</v>
      </c>
      <c r="AC4153">
        <v>1</v>
      </c>
      <c r="AD4153" t="s">
        <v>1922</v>
      </c>
      <c r="AE4153">
        <v>1</v>
      </c>
      <c r="AF4153">
        <v>30</v>
      </c>
      <c r="AG4153">
        <v>0</v>
      </c>
      <c r="AN4153">
        <v>1</v>
      </c>
      <c r="AO4153">
        <v>1</v>
      </c>
      <c r="AR4153" s="178">
        <v>102045</v>
      </c>
      <c r="AS4153" t="s">
        <v>1921</v>
      </c>
      <c r="AT4153">
        <v>0</v>
      </c>
      <c r="AU4153">
        <v>0</v>
      </c>
      <c r="AX4153">
        <v>5</v>
      </c>
      <c r="BC4153">
        <v>2</v>
      </c>
      <c r="BD4153">
        <v>7</v>
      </c>
      <c r="BE4153">
        <v>2</v>
      </c>
    </row>
    <row r="4154" spans="1:57" x14ac:dyDescent="0.25">
      <c r="A4154" s="179">
        <f t="shared" si="64"/>
        <v>449326</v>
      </c>
      <c r="B4154" t="s">
        <v>1923</v>
      </c>
      <c r="C4154">
        <v>73129770</v>
      </c>
      <c r="D4154">
        <v>144205</v>
      </c>
      <c r="E4154">
        <v>4</v>
      </c>
      <c r="F4154">
        <v>550024590</v>
      </c>
      <c r="G4154" s="180">
        <v>44117</v>
      </c>
      <c r="H4154" s="180">
        <v>45229</v>
      </c>
      <c r="I4154">
        <v>0</v>
      </c>
      <c r="J4154">
        <v>1</v>
      </c>
      <c r="K4154">
        <v>4</v>
      </c>
      <c r="L4154">
        <v>30</v>
      </c>
      <c r="M4154">
        <v>2</v>
      </c>
      <c r="N4154" s="170">
        <v>22490513</v>
      </c>
      <c r="O4154" s="170">
        <v>24960000</v>
      </c>
      <c r="P4154" s="178">
        <v>600000</v>
      </c>
      <c r="Q4154" s="178">
        <v>23066</v>
      </c>
      <c r="R4154" s="178">
        <v>551371</v>
      </c>
      <c r="S4154">
        <v>10320</v>
      </c>
      <c r="T4154">
        <v>0</v>
      </c>
      <c r="U4154">
        <v>0</v>
      </c>
      <c r="W4154">
        <v>0</v>
      </c>
      <c r="X4154">
        <v>0</v>
      </c>
      <c r="Y4154">
        <v>0</v>
      </c>
      <c r="AB4154" s="180">
        <v>44278</v>
      </c>
      <c r="AC4154">
        <v>1</v>
      </c>
      <c r="AD4154" t="s">
        <v>1922</v>
      </c>
      <c r="AE4154">
        <v>1</v>
      </c>
      <c r="AF4154">
        <v>30</v>
      </c>
      <c r="AG4154">
        <v>0</v>
      </c>
      <c r="AN4154">
        <v>1</v>
      </c>
      <c r="AO4154">
        <v>1</v>
      </c>
      <c r="AR4154" s="178">
        <v>102045</v>
      </c>
      <c r="AS4154" t="s">
        <v>1921</v>
      </c>
      <c r="AT4154">
        <v>0</v>
      </c>
      <c r="AU4154">
        <v>0</v>
      </c>
      <c r="AX4154">
        <v>5</v>
      </c>
      <c r="BC4154">
        <v>2</v>
      </c>
      <c r="BD4154">
        <v>7</v>
      </c>
      <c r="BE4154">
        <v>2</v>
      </c>
    </row>
    <row r="4155" spans="1:57" x14ac:dyDescent="0.25">
      <c r="A4155" s="179">
        <f t="shared" si="64"/>
        <v>449326</v>
      </c>
      <c r="B4155" t="s">
        <v>1923</v>
      </c>
      <c r="C4155">
        <v>73129770</v>
      </c>
      <c r="D4155">
        <v>144205</v>
      </c>
      <c r="E4155">
        <v>4</v>
      </c>
      <c r="F4155">
        <v>550024591</v>
      </c>
      <c r="G4155" s="180">
        <v>44117</v>
      </c>
      <c r="H4155" s="180">
        <v>45229</v>
      </c>
      <c r="I4155">
        <v>0</v>
      </c>
      <c r="J4155">
        <v>1</v>
      </c>
      <c r="K4155">
        <v>4</v>
      </c>
      <c r="L4155">
        <v>30</v>
      </c>
      <c r="M4155">
        <v>2</v>
      </c>
      <c r="N4155" s="170">
        <v>22490513</v>
      </c>
      <c r="O4155" s="170">
        <v>24960000</v>
      </c>
      <c r="P4155" s="178">
        <v>600000</v>
      </c>
      <c r="Q4155" s="178">
        <v>23066</v>
      </c>
      <c r="R4155" s="178">
        <v>551371</v>
      </c>
      <c r="S4155">
        <v>10320</v>
      </c>
      <c r="T4155">
        <v>0</v>
      </c>
      <c r="U4155">
        <v>0</v>
      </c>
      <c r="W4155">
        <v>0</v>
      </c>
      <c r="X4155">
        <v>0</v>
      </c>
      <c r="Y4155">
        <v>0</v>
      </c>
      <c r="AB4155" s="180">
        <v>44278</v>
      </c>
      <c r="AC4155">
        <v>1</v>
      </c>
      <c r="AD4155" t="s">
        <v>1922</v>
      </c>
      <c r="AE4155">
        <v>1</v>
      </c>
      <c r="AF4155">
        <v>30</v>
      </c>
      <c r="AG4155">
        <v>0</v>
      </c>
      <c r="AN4155">
        <v>1</v>
      </c>
      <c r="AO4155">
        <v>1</v>
      </c>
      <c r="AR4155" s="178">
        <v>102045</v>
      </c>
      <c r="AS4155" t="s">
        <v>1921</v>
      </c>
      <c r="AT4155">
        <v>0</v>
      </c>
      <c r="AU4155">
        <v>0</v>
      </c>
      <c r="AX4155">
        <v>5</v>
      </c>
      <c r="BC4155">
        <v>2</v>
      </c>
      <c r="BD4155">
        <v>7</v>
      </c>
      <c r="BE4155">
        <v>2</v>
      </c>
    </row>
    <row r="4156" spans="1:57" x14ac:dyDescent="0.25">
      <c r="A4156" s="179">
        <f t="shared" si="64"/>
        <v>20070</v>
      </c>
      <c r="B4156" t="s">
        <v>1923</v>
      </c>
      <c r="C4156">
        <v>73129770</v>
      </c>
      <c r="D4156">
        <v>144205</v>
      </c>
      <c r="E4156">
        <v>4</v>
      </c>
      <c r="F4156">
        <v>550024592</v>
      </c>
      <c r="G4156" s="180">
        <v>44117</v>
      </c>
      <c r="H4156" s="180">
        <v>45229</v>
      </c>
      <c r="I4156">
        <v>0</v>
      </c>
      <c r="J4156">
        <v>1</v>
      </c>
      <c r="K4156">
        <v>4</v>
      </c>
      <c r="L4156">
        <v>30</v>
      </c>
      <c r="M4156">
        <v>2</v>
      </c>
      <c r="N4156" s="170">
        <v>22490513</v>
      </c>
      <c r="O4156" s="170">
        <v>24960000</v>
      </c>
      <c r="P4156" s="178">
        <v>26800</v>
      </c>
      <c r="Q4156" s="178">
        <v>1030</v>
      </c>
      <c r="R4156" s="178">
        <v>24628</v>
      </c>
      <c r="S4156">
        <v>450</v>
      </c>
      <c r="T4156">
        <v>0</v>
      </c>
      <c r="U4156">
        <v>0</v>
      </c>
      <c r="W4156">
        <v>0</v>
      </c>
      <c r="X4156">
        <v>0</v>
      </c>
      <c r="Y4156">
        <v>0</v>
      </c>
      <c r="AB4156" s="180">
        <v>44278</v>
      </c>
      <c r="AC4156">
        <v>1</v>
      </c>
      <c r="AD4156" t="s">
        <v>1922</v>
      </c>
      <c r="AE4156">
        <v>1</v>
      </c>
      <c r="AF4156">
        <v>30</v>
      </c>
      <c r="AG4156">
        <v>0</v>
      </c>
      <c r="AN4156">
        <v>1</v>
      </c>
      <c r="AO4156">
        <v>1</v>
      </c>
      <c r="AR4156" s="178">
        <v>4558</v>
      </c>
      <c r="AS4156" t="s">
        <v>1921</v>
      </c>
      <c r="AT4156">
        <v>0</v>
      </c>
      <c r="AU4156">
        <v>0</v>
      </c>
      <c r="AX4156">
        <v>5</v>
      </c>
      <c r="BC4156">
        <v>2</v>
      </c>
      <c r="BD4156">
        <v>7</v>
      </c>
      <c r="BE4156">
        <v>2</v>
      </c>
    </row>
    <row r="4157" spans="1:57" x14ac:dyDescent="0.25">
      <c r="A4157" s="179">
        <f t="shared" si="64"/>
        <v>224664</v>
      </c>
      <c r="B4157" t="s">
        <v>1923</v>
      </c>
      <c r="C4157">
        <v>73129770</v>
      </c>
      <c r="D4157">
        <v>144205</v>
      </c>
      <c r="E4157">
        <v>4</v>
      </c>
      <c r="F4157">
        <v>550024594</v>
      </c>
      <c r="G4157" s="180">
        <v>44117</v>
      </c>
      <c r="H4157" s="180">
        <v>45229</v>
      </c>
      <c r="I4157">
        <v>0</v>
      </c>
      <c r="J4157">
        <v>1</v>
      </c>
      <c r="K4157">
        <v>4</v>
      </c>
      <c r="L4157">
        <v>30</v>
      </c>
      <c r="M4157">
        <v>2</v>
      </c>
      <c r="N4157" s="170">
        <v>22490513</v>
      </c>
      <c r="O4157" s="170">
        <v>24960000</v>
      </c>
      <c r="P4157" s="178">
        <v>300000</v>
      </c>
      <c r="Q4157" s="178">
        <v>11533</v>
      </c>
      <c r="R4157" s="178">
        <v>275686</v>
      </c>
      <c r="S4157">
        <v>5160</v>
      </c>
      <c r="T4157">
        <v>0</v>
      </c>
      <c r="U4157">
        <v>0</v>
      </c>
      <c r="W4157">
        <v>0</v>
      </c>
      <c r="X4157">
        <v>0</v>
      </c>
      <c r="Y4157">
        <v>0</v>
      </c>
      <c r="AB4157" s="180">
        <v>44278</v>
      </c>
      <c r="AC4157">
        <v>1</v>
      </c>
      <c r="AD4157" t="s">
        <v>1922</v>
      </c>
      <c r="AE4157">
        <v>1</v>
      </c>
      <c r="AF4157">
        <v>30</v>
      </c>
      <c r="AG4157">
        <v>0</v>
      </c>
      <c r="AN4157">
        <v>1</v>
      </c>
      <c r="AO4157">
        <v>1</v>
      </c>
      <c r="AR4157" s="178">
        <v>51022</v>
      </c>
      <c r="AS4157" t="s">
        <v>1921</v>
      </c>
      <c r="AT4157">
        <v>0</v>
      </c>
      <c r="AU4157">
        <v>0</v>
      </c>
      <c r="AX4157">
        <v>5</v>
      </c>
      <c r="BC4157">
        <v>2</v>
      </c>
      <c r="BD4157">
        <v>7</v>
      </c>
      <c r="BE4157">
        <v>2</v>
      </c>
    </row>
    <row r="4158" spans="1:57" x14ac:dyDescent="0.25">
      <c r="A4158" s="179">
        <f t="shared" si="64"/>
        <v>256852</v>
      </c>
      <c r="B4158" t="s">
        <v>1923</v>
      </c>
      <c r="C4158">
        <v>73129770</v>
      </c>
      <c r="D4158">
        <v>144205</v>
      </c>
      <c r="E4158">
        <v>4</v>
      </c>
      <c r="F4158">
        <v>550024603</v>
      </c>
      <c r="G4158" s="180">
        <v>44119</v>
      </c>
      <c r="H4158" s="180">
        <v>45229</v>
      </c>
      <c r="I4158">
        <v>0</v>
      </c>
      <c r="J4158">
        <v>1</v>
      </c>
      <c r="K4158">
        <v>4</v>
      </c>
      <c r="L4158">
        <v>30</v>
      </c>
      <c r="M4158">
        <v>2</v>
      </c>
      <c r="N4158" s="170">
        <v>22490513</v>
      </c>
      <c r="O4158" s="170">
        <v>24960000</v>
      </c>
      <c r="P4158" s="178">
        <v>342984</v>
      </c>
      <c r="Q4158" s="178">
        <v>13186</v>
      </c>
      <c r="R4158" s="178">
        <v>315184</v>
      </c>
      <c r="S4158">
        <v>5910</v>
      </c>
      <c r="T4158">
        <v>0</v>
      </c>
      <c r="U4158">
        <v>0</v>
      </c>
      <c r="W4158">
        <v>0</v>
      </c>
      <c r="X4158">
        <v>0</v>
      </c>
      <c r="Y4158">
        <v>0</v>
      </c>
      <c r="AB4158" s="180">
        <v>44278</v>
      </c>
      <c r="AC4158">
        <v>1</v>
      </c>
      <c r="AD4158" t="s">
        <v>1922</v>
      </c>
      <c r="AE4158">
        <v>1</v>
      </c>
      <c r="AF4158">
        <v>30</v>
      </c>
      <c r="AG4158">
        <v>0</v>
      </c>
      <c r="AN4158">
        <v>1</v>
      </c>
      <c r="AO4158">
        <v>1</v>
      </c>
      <c r="AR4158" s="178">
        <v>58332</v>
      </c>
      <c r="AS4158" t="s">
        <v>1921</v>
      </c>
      <c r="AT4158">
        <v>0</v>
      </c>
      <c r="AU4158">
        <v>0</v>
      </c>
      <c r="AX4158">
        <v>5</v>
      </c>
      <c r="BC4158">
        <v>2</v>
      </c>
      <c r="BD4158">
        <v>7</v>
      </c>
      <c r="BE4158">
        <v>2</v>
      </c>
    </row>
    <row r="4159" spans="1:57" x14ac:dyDescent="0.25">
      <c r="A4159" s="179">
        <f t="shared" si="64"/>
        <v>229756</v>
      </c>
      <c r="B4159" t="s">
        <v>1923</v>
      </c>
      <c r="C4159">
        <v>73129770</v>
      </c>
      <c r="D4159">
        <v>144205</v>
      </c>
      <c r="E4159">
        <v>4</v>
      </c>
      <c r="F4159">
        <v>550024629</v>
      </c>
      <c r="G4159" s="180">
        <v>44127</v>
      </c>
      <c r="H4159" s="180">
        <v>45260</v>
      </c>
      <c r="I4159">
        <v>0</v>
      </c>
      <c r="J4159">
        <v>1</v>
      </c>
      <c r="K4159">
        <v>3</v>
      </c>
      <c r="L4159">
        <v>30</v>
      </c>
      <c r="M4159">
        <v>2</v>
      </c>
      <c r="N4159" s="170">
        <v>22490513</v>
      </c>
      <c r="O4159" s="170">
        <v>24960000</v>
      </c>
      <c r="P4159" s="178">
        <v>300000</v>
      </c>
      <c r="Q4159" s="178">
        <v>11533</v>
      </c>
      <c r="R4159" s="178">
        <v>281935</v>
      </c>
      <c r="S4159">
        <v>5280</v>
      </c>
      <c r="T4159">
        <v>0</v>
      </c>
      <c r="U4159">
        <v>0</v>
      </c>
      <c r="W4159">
        <v>0</v>
      </c>
      <c r="X4159">
        <v>0</v>
      </c>
      <c r="Y4159">
        <v>0</v>
      </c>
      <c r="AB4159" s="180">
        <v>44278</v>
      </c>
      <c r="AC4159">
        <v>1</v>
      </c>
      <c r="AD4159" t="s">
        <v>1922</v>
      </c>
      <c r="AE4159">
        <v>1</v>
      </c>
      <c r="AF4159">
        <v>30</v>
      </c>
      <c r="AG4159">
        <v>0</v>
      </c>
      <c r="AN4159">
        <v>1</v>
      </c>
      <c r="AO4159">
        <v>1</v>
      </c>
      <c r="AR4159" s="178">
        <v>52179</v>
      </c>
      <c r="AS4159" t="s">
        <v>1921</v>
      </c>
      <c r="AT4159">
        <v>0</v>
      </c>
      <c r="AU4159">
        <v>0</v>
      </c>
      <c r="AX4159">
        <v>5</v>
      </c>
      <c r="BC4159">
        <v>2</v>
      </c>
      <c r="BD4159">
        <v>7</v>
      </c>
      <c r="BE4159">
        <v>2</v>
      </c>
    </row>
    <row r="4160" spans="1:57" x14ac:dyDescent="0.25">
      <c r="A4160" s="179">
        <f t="shared" si="64"/>
        <v>229756</v>
      </c>
      <c r="B4160" t="s">
        <v>1923</v>
      </c>
      <c r="C4160">
        <v>73129770</v>
      </c>
      <c r="D4160">
        <v>144205</v>
      </c>
      <c r="E4160">
        <v>4</v>
      </c>
      <c r="F4160">
        <v>550024633</v>
      </c>
      <c r="G4160" s="180">
        <v>44127</v>
      </c>
      <c r="H4160" s="180">
        <v>45260</v>
      </c>
      <c r="I4160">
        <v>0</v>
      </c>
      <c r="J4160">
        <v>1</v>
      </c>
      <c r="K4160">
        <v>3</v>
      </c>
      <c r="L4160">
        <v>30</v>
      </c>
      <c r="M4160">
        <v>2</v>
      </c>
      <c r="N4160" s="170">
        <v>22490513</v>
      </c>
      <c r="O4160" s="170">
        <v>24960000</v>
      </c>
      <c r="P4160" s="178">
        <v>300000</v>
      </c>
      <c r="Q4160" s="178">
        <v>11533</v>
      </c>
      <c r="R4160" s="178">
        <v>281935</v>
      </c>
      <c r="S4160">
        <v>5280</v>
      </c>
      <c r="T4160">
        <v>0</v>
      </c>
      <c r="U4160">
        <v>0</v>
      </c>
      <c r="W4160">
        <v>0</v>
      </c>
      <c r="X4160">
        <v>0</v>
      </c>
      <c r="Y4160">
        <v>0</v>
      </c>
      <c r="AB4160" s="180">
        <v>44278</v>
      </c>
      <c r="AC4160">
        <v>1</v>
      </c>
      <c r="AD4160" t="s">
        <v>1922</v>
      </c>
      <c r="AE4160">
        <v>1</v>
      </c>
      <c r="AF4160">
        <v>30</v>
      </c>
      <c r="AG4160">
        <v>0</v>
      </c>
      <c r="AN4160">
        <v>1</v>
      </c>
      <c r="AO4160">
        <v>1</v>
      </c>
      <c r="AR4160" s="178">
        <v>52179</v>
      </c>
      <c r="AS4160" t="s">
        <v>1921</v>
      </c>
      <c r="AT4160">
        <v>0</v>
      </c>
      <c r="AU4160">
        <v>0</v>
      </c>
      <c r="AX4160">
        <v>5</v>
      </c>
      <c r="BC4160">
        <v>2</v>
      </c>
      <c r="BD4160">
        <v>7</v>
      </c>
      <c r="BE4160">
        <v>2</v>
      </c>
    </row>
    <row r="4161" spans="1:57" x14ac:dyDescent="0.25">
      <c r="A4161" s="179">
        <f t="shared" si="64"/>
        <v>229756</v>
      </c>
      <c r="B4161" t="s">
        <v>1923</v>
      </c>
      <c r="C4161">
        <v>73129770</v>
      </c>
      <c r="D4161">
        <v>144205</v>
      </c>
      <c r="E4161">
        <v>4</v>
      </c>
      <c r="F4161">
        <v>550024641</v>
      </c>
      <c r="G4161" s="180">
        <v>44130</v>
      </c>
      <c r="H4161" s="180">
        <v>45260</v>
      </c>
      <c r="I4161">
        <v>0</v>
      </c>
      <c r="J4161">
        <v>1</v>
      </c>
      <c r="K4161">
        <v>3</v>
      </c>
      <c r="L4161">
        <v>30</v>
      </c>
      <c r="M4161">
        <v>2</v>
      </c>
      <c r="N4161" s="170">
        <v>22490513</v>
      </c>
      <c r="O4161" s="170">
        <v>24960000</v>
      </c>
      <c r="P4161" s="178">
        <v>300000</v>
      </c>
      <c r="Q4161" s="178">
        <v>11533</v>
      </c>
      <c r="R4161" s="178">
        <v>281935</v>
      </c>
      <c r="S4161">
        <v>5280</v>
      </c>
      <c r="T4161">
        <v>0</v>
      </c>
      <c r="U4161">
        <v>0</v>
      </c>
      <c r="W4161">
        <v>0</v>
      </c>
      <c r="X4161">
        <v>0</v>
      </c>
      <c r="Y4161">
        <v>0</v>
      </c>
      <c r="AB4161" s="180">
        <v>44278</v>
      </c>
      <c r="AC4161">
        <v>1</v>
      </c>
      <c r="AD4161" t="s">
        <v>1922</v>
      </c>
      <c r="AE4161">
        <v>1</v>
      </c>
      <c r="AF4161">
        <v>30</v>
      </c>
      <c r="AG4161">
        <v>0</v>
      </c>
      <c r="AN4161">
        <v>1</v>
      </c>
      <c r="AO4161">
        <v>1</v>
      </c>
      <c r="AR4161" s="178">
        <v>52179</v>
      </c>
      <c r="AS4161" t="s">
        <v>1921</v>
      </c>
      <c r="AT4161">
        <v>0</v>
      </c>
      <c r="AU4161">
        <v>0</v>
      </c>
      <c r="AX4161">
        <v>5</v>
      </c>
      <c r="BC4161">
        <v>2</v>
      </c>
      <c r="BD4161">
        <v>7</v>
      </c>
      <c r="BE4161">
        <v>2</v>
      </c>
    </row>
    <row r="4162" spans="1:57" x14ac:dyDescent="0.25">
      <c r="A4162" s="179">
        <f t="shared" ref="A4162:A4225" si="65">IF(+R4162&gt;AR4162,R4162-AR4162,0)</f>
        <v>15316</v>
      </c>
      <c r="B4162" t="s">
        <v>1923</v>
      </c>
      <c r="C4162">
        <v>73129770</v>
      </c>
      <c r="D4162">
        <v>144205</v>
      </c>
      <c r="E4162">
        <v>4</v>
      </c>
      <c r="F4162">
        <v>550024803</v>
      </c>
      <c r="G4162" s="180">
        <v>44145</v>
      </c>
      <c r="H4162" s="180">
        <v>45260</v>
      </c>
      <c r="I4162">
        <v>0</v>
      </c>
      <c r="J4162">
        <v>1</v>
      </c>
      <c r="K4162">
        <v>3</v>
      </c>
      <c r="L4162">
        <v>30</v>
      </c>
      <c r="M4162">
        <v>2</v>
      </c>
      <c r="N4162" s="170">
        <v>22490513</v>
      </c>
      <c r="O4162" s="170">
        <v>24960000</v>
      </c>
      <c r="P4162" s="178">
        <v>20000</v>
      </c>
      <c r="Q4162" s="178">
        <v>769</v>
      </c>
      <c r="R4162" s="178">
        <v>18795</v>
      </c>
      <c r="S4162">
        <v>360</v>
      </c>
      <c r="T4162">
        <v>0</v>
      </c>
      <c r="U4162">
        <v>0</v>
      </c>
      <c r="W4162">
        <v>0</v>
      </c>
      <c r="X4162">
        <v>0</v>
      </c>
      <c r="Y4162">
        <v>0</v>
      </c>
      <c r="AB4162" s="180">
        <v>44278</v>
      </c>
      <c r="AC4162">
        <v>1</v>
      </c>
      <c r="AD4162" t="s">
        <v>1922</v>
      </c>
      <c r="AE4162">
        <v>1</v>
      </c>
      <c r="AF4162">
        <v>30</v>
      </c>
      <c r="AG4162">
        <v>0</v>
      </c>
      <c r="AN4162">
        <v>1</v>
      </c>
      <c r="AO4162">
        <v>1</v>
      </c>
      <c r="AR4162" s="178">
        <v>3479</v>
      </c>
      <c r="AS4162" t="s">
        <v>1921</v>
      </c>
      <c r="AT4162">
        <v>0</v>
      </c>
      <c r="AU4162">
        <v>0</v>
      </c>
      <c r="AX4162">
        <v>5</v>
      </c>
      <c r="BC4162">
        <v>2</v>
      </c>
      <c r="BD4162">
        <v>7</v>
      </c>
      <c r="BE4162">
        <v>2</v>
      </c>
    </row>
    <row r="4163" spans="1:57" x14ac:dyDescent="0.25">
      <c r="A4163" s="179">
        <f t="shared" si="65"/>
        <v>22976</v>
      </c>
      <c r="B4163" t="s">
        <v>1923</v>
      </c>
      <c r="C4163">
        <v>73129770</v>
      </c>
      <c r="D4163">
        <v>144205</v>
      </c>
      <c r="E4163">
        <v>4</v>
      </c>
      <c r="F4163">
        <v>550024810</v>
      </c>
      <c r="G4163" s="180">
        <v>44147</v>
      </c>
      <c r="H4163" s="180">
        <v>45260</v>
      </c>
      <c r="I4163">
        <v>0</v>
      </c>
      <c r="J4163">
        <v>1</v>
      </c>
      <c r="K4163">
        <v>3</v>
      </c>
      <c r="L4163">
        <v>30</v>
      </c>
      <c r="M4163">
        <v>2</v>
      </c>
      <c r="N4163" s="170">
        <v>22490513</v>
      </c>
      <c r="O4163" s="170">
        <v>24960000</v>
      </c>
      <c r="P4163" s="178">
        <v>30000</v>
      </c>
      <c r="Q4163" s="178">
        <v>1153</v>
      </c>
      <c r="R4163" s="178">
        <v>28194</v>
      </c>
      <c r="S4163">
        <v>540</v>
      </c>
      <c r="T4163">
        <v>0</v>
      </c>
      <c r="U4163">
        <v>0</v>
      </c>
      <c r="W4163">
        <v>0</v>
      </c>
      <c r="X4163">
        <v>0</v>
      </c>
      <c r="Y4163">
        <v>0</v>
      </c>
      <c r="AB4163" s="180">
        <v>44278</v>
      </c>
      <c r="AC4163">
        <v>1</v>
      </c>
      <c r="AD4163" t="s">
        <v>1922</v>
      </c>
      <c r="AE4163">
        <v>1</v>
      </c>
      <c r="AF4163">
        <v>30</v>
      </c>
      <c r="AG4163">
        <v>0</v>
      </c>
      <c r="AN4163">
        <v>1</v>
      </c>
      <c r="AO4163">
        <v>1</v>
      </c>
      <c r="AR4163" s="178">
        <v>5218</v>
      </c>
      <c r="AS4163" t="s">
        <v>1921</v>
      </c>
      <c r="AT4163">
        <v>0</v>
      </c>
      <c r="AU4163">
        <v>0</v>
      </c>
      <c r="AX4163">
        <v>5</v>
      </c>
      <c r="BC4163">
        <v>2</v>
      </c>
      <c r="BD4163">
        <v>7</v>
      </c>
      <c r="BE4163">
        <v>2</v>
      </c>
    </row>
    <row r="4164" spans="1:57" x14ac:dyDescent="0.25">
      <c r="A4164" s="179">
        <f t="shared" si="65"/>
        <v>79887</v>
      </c>
      <c r="B4164" t="s">
        <v>1923</v>
      </c>
      <c r="C4164">
        <v>73129770</v>
      </c>
      <c r="D4164">
        <v>144205</v>
      </c>
      <c r="E4164">
        <v>4</v>
      </c>
      <c r="F4164">
        <v>550025182</v>
      </c>
      <c r="G4164" s="180">
        <v>44207</v>
      </c>
      <c r="H4164" s="180">
        <v>45321</v>
      </c>
      <c r="I4164">
        <v>0</v>
      </c>
      <c r="J4164">
        <v>1</v>
      </c>
      <c r="K4164">
        <v>1</v>
      </c>
      <c r="L4164">
        <v>30</v>
      </c>
      <c r="M4164">
        <v>2</v>
      </c>
      <c r="N4164" s="170">
        <v>22490513</v>
      </c>
      <c r="O4164" s="170">
        <v>24960000</v>
      </c>
      <c r="P4164" s="178">
        <v>100000</v>
      </c>
      <c r="Q4164" s="178">
        <v>3844</v>
      </c>
      <c r="R4164" s="178">
        <v>98030</v>
      </c>
      <c r="S4164">
        <v>1830</v>
      </c>
      <c r="T4164">
        <v>0</v>
      </c>
      <c r="U4164">
        <v>0</v>
      </c>
      <c r="W4164">
        <v>0</v>
      </c>
      <c r="X4164">
        <v>0</v>
      </c>
      <c r="Y4164">
        <v>0</v>
      </c>
      <c r="AB4164" s="180">
        <v>44278</v>
      </c>
      <c r="AC4164">
        <v>1</v>
      </c>
      <c r="AD4164" t="s">
        <v>1922</v>
      </c>
      <c r="AE4164">
        <v>1</v>
      </c>
      <c r="AF4164">
        <v>30</v>
      </c>
      <c r="AG4164">
        <v>0</v>
      </c>
      <c r="AN4164">
        <v>1</v>
      </c>
      <c r="AO4164">
        <v>1</v>
      </c>
      <c r="AR4164" s="178">
        <v>18143</v>
      </c>
      <c r="AS4164" t="s">
        <v>1921</v>
      </c>
      <c r="AT4164">
        <v>0</v>
      </c>
      <c r="AU4164">
        <v>0</v>
      </c>
      <c r="AX4164">
        <v>5</v>
      </c>
      <c r="BC4164">
        <v>2</v>
      </c>
      <c r="BD4164">
        <v>7</v>
      </c>
      <c r="BE4164">
        <v>2</v>
      </c>
    </row>
    <row r="4165" spans="1:57" x14ac:dyDescent="0.25">
      <c r="A4165" s="179">
        <f t="shared" si="65"/>
        <v>325970</v>
      </c>
      <c r="B4165" t="s">
        <v>1923</v>
      </c>
      <c r="C4165">
        <v>73129770</v>
      </c>
      <c r="D4165">
        <v>144205</v>
      </c>
      <c r="E4165">
        <v>4</v>
      </c>
      <c r="F4165">
        <v>550025196</v>
      </c>
      <c r="G4165" s="180">
        <v>44212</v>
      </c>
      <c r="H4165" s="180">
        <v>45350</v>
      </c>
      <c r="I4165">
        <v>0</v>
      </c>
      <c r="J4165">
        <v>1</v>
      </c>
      <c r="K4165">
        <v>0</v>
      </c>
      <c r="L4165">
        <v>30</v>
      </c>
      <c r="M4165">
        <v>2</v>
      </c>
      <c r="N4165" s="170">
        <v>22490513</v>
      </c>
      <c r="O4165" s="170">
        <v>24960000</v>
      </c>
      <c r="P4165" s="178">
        <v>400000</v>
      </c>
      <c r="Q4165" s="178">
        <v>15378</v>
      </c>
      <c r="R4165" s="178">
        <v>400000</v>
      </c>
      <c r="S4165">
        <v>7500</v>
      </c>
      <c r="T4165">
        <v>0</v>
      </c>
      <c r="U4165">
        <v>0</v>
      </c>
      <c r="W4165">
        <v>0</v>
      </c>
      <c r="X4165">
        <v>0</v>
      </c>
      <c r="Y4165">
        <v>0</v>
      </c>
      <c r="AB4165" s="180">
        <v>44278</v>
      </c>
      <c r="AC4165">
        <v>1</v>
      </c>
      <c r="AD4165" t="s">
        <v>1922</v>
      </c>
      <c r="AE4165">
        <v>1</v>
      </c>
      <c r="AF4165">
        <v>30</v>
      </c>
      <c r="AG4165">
        <v>0</v>
      </c>
      <c r="AN4165">
        <v>1</v>
      </c>
      <c r="AO4165">
        <v>1</v>
      </c>
      <c r="AR4165" s="178">
        <v>74030</v>
      </c>
      <c r="AS4165" t="s">
        <v>1921</v>
      </c>
      <c r="AT4165">
        <v>0</v>
      </c>
      <c r="AU4165">
        <v>0</v>
      </c>
      <c r="AX4165">
        <v>5</v>
      </c>
      <c r="BC4165">
        <v>2</v>
      </c>
      <c r="BD4165">
        <v>7</v>
      </c>
      <c r="BE4165">
        <v>2</v>
      </c>
    </row>
    <row r="4166" spans="1:57" x14ac:dyDescent="0.25">
      <c r="A4166" s="179">
        <f t="shared" si="65"/>
        <v>4890</v>
      </c>
      <c r="B4166" t="s">
        <v>1923</v>
      </c>
      <c r="C4166">
        <v>73129770</v>
      </c>
      <c r="D4166">
        <v>144205</v>
      </c>
      <c r="E4166">
        <v>4</v>
      </c>
      <c r="F4166">
        <v>550025285</v>
      </c>
      <c r="G4166" s="180">
        <v>44227</v>
      </c>
      <c r="H4166" s="180">
        <v>44283</v>
      </c>
      <c r="I4166">
        <v>0</v>
      </c>
      <c r="J4166">
        <v>1</v>
      </c>
      <c r="K4166">
        <v>0</v>
      </c>
      <c r="L4166">
        <v>30</v>
      </c>
      <c r="M4166">
        <v>2</v>
      </c>
      <c r="N4166">
        <v>0</v>
      </c>
      <c r="O4166">
        <v>0</v>
      </c>
      <c r="P4166" s="178">
        <v>6000</v>
      </c>
      <c r="Q4166" s="178">
        <v>6000</v>
      </c>
      <c r="R4166" s="178">
        <v>6000</v>
      </c>
      <c r="S4166">
        <v>0</v>
      </c>
      <c r="T4166">
        <v>0</v>
      </c>
      <c r="U4166">
        <v>0</v>
      </c>
      <c r="W4166">
        <v>0</v>
      </c>
      <c r="X4166">
        <v>0</v>
      </c>
      <c r="Y4166">
        <v>0</v>
      </c>
      <c r="AB4166" s="180">
        <v>44255</v>
      </c>
      <c r="AC4166">
        <v>1</v>
      </c>
      <c r="AD4166" t="s">
        <v>1922</v>
      </c>
      <c r="AE4166">
        <v>1</v>
      </c>
      <c r="AF4166">
        <v>30</v>
      </c>
      <c r="AG4166">
        <v>0</v>
      </c>
      <c r="AN4166">
        <v>1</v>
      </c>
      <c r="AO4166">
        <v>1</v>
      </c>
      <c r="AR4166" s="178">
        <v>1110</v>
      </c>
      <c r="AS4166" t="s">
        <v>1921</v>
      </c>
      <c r="AT4166">
        <v>0</v>
      </c>
      <c r="AU4166">
        <v>0</v>
      </c>
      <c r="AX4166">
        <v>5</v>
      </c>
      <c r="BC4166">
        <v>2</v>
      </c>
      <c r="BD4166">
        <v>7</v>
      </c>
      <c r="BE4166">
        <v>2</v>
      </c>
    </row>
    <row r="4167" spans="1:57" x14ac:dyDescent="0.25">
      <c r="A4167" s="179">
        <f t="shared" si="65"/>
        <v>4890</v>
      </c>
      <c r="B4167" t="s">
        <v>1923</v>
      </c>
      <c r="C4167">
        <v>73129770</v>
      </c>
      <c r="D4167">
        <v>144205</v>
      </c>
      <c r="E4167">
        <v>4</v>
      </c>
      <c r="F4167">
        <v>550025486</v>
      </c>
      <c r="G4167" s="180">
        <v>44255</v>
      </c>
      <c r="H4167" s="180">
        <v>44316</v>
      </c>
      <c r="I4167">
        <v>0</v>
      </c>
      <c r="J4167">
        <v>1</v>
      </c>
      <c r="K4167">
        <v>0</v>
      </c>
      <c r="L4167">
        <v>30</v>
      </c>
      <c r="M4167">
        <v>2</v>
      </c>
      <c r="N4167">
        <v>0</v>
      </c>
      <c r="O4167">
        <v>0</v>
      </c>
      <c r="P4167" s="178">
        <v>6000</v>
      </c>
      <c r="Q4167" s="178">
        <v>6000</v>
      </c>
      <c r="R4167" s="178">
        <v>6000</v>
      </c>
      <c r="S4167">
        <v>0</v>
      </c>
      <c r="T4167">
        <v>0</v>
      </c>
      <c r="U4167">
        <v>0</v>
      </c>
      <c r="W4167">
        <v>0</v>
      </c>
      <c r="X4167">
        <v>0</v>
      </c>
      <c r="Y4167">
        <v>0</v>
      </c>
      <c r="AB4167" s="180">
        <v>44285</v>
      </c>
      <c r="AC4167">
        <v>1</v>
      </c>
      <c r="AD4167" t="s">
        <v>1922</v>
      </c>
      <c r="AE4167">
        <v>1</v>
      </c>
      <c r="AF4167">
        <v>30</v>
      </c>
      <c r="AG4167">
        <v>0</v>
      </c>
      <c r="AN4167">
        <v>1</v>
      </c>
      <c r="AO4167">
        <v>1</v>
      </c>
      <c r="AR4167" s="178">
        <v>1110</v>
      </c>
      <c r="AS4167" t="s">
        <v>1921</v>
      </c>
      <c r="AT4167">
        <v>0</v>
      </c>
      <c r="AU4167">
        <v>0</v>
      </c>
      <c r="AX4167">
        <v>5</v>
      </c>
      <c r="BC4167">
        <v>2</v>
      </c>
      <c r="BD4167">
        <v>7</v>
      </c>
      <c r="BE4167">
        <v>2</v>
      </c>
    </row>
    <row r="4168" spans="1:57" x14ac:dyDescent="0.25">
      <c r="A4168" s="179">
        <f t="shared" si="65"/>
        <v>4890</v>
      </c>
      <c r="B4168" t="s">
        <v>1923</v>
      </c>
      <c r="C4168">
        <v>73129770</v>
      </c>
      <c r="D4168">
        <v>144205</v>
      </c>
      <c r="E4168">
        <v>4</v>
      </c>
      <c r="F4168">
        <v>550025673</v>
      </c>
      <c r="G4168" s="180">
        <v>44286</v>
      </c>
      <c r="H4168" s="180">
        <v>44346</v>
      </c>
      <c r="I4168">
        <v>0</v>
      </c>
      <c r="J4168">
        <v>1</v>
      </c>
      <c r="K4168">
        <v>0</v>
      </c>
      <c r="L4168">
        <v>30</v>
      </c>
      <c r="M4168">
        <v>2</v>
      </c>
      <c r="N4168">
        <v>0</v>
      </c>
      <c r="O4168">
        <v>0</v>
      </c>
      <c r="P4168" s="178">
        <v>6000</v>
      </c>
      <c r="Q4168" s="178">
        <v>6000</v>
      </c>
      <c r="R4168" s="178">
        <v>6000</v>
      </c>
      <c r="S4168">
        <v>0</v>
      </c>
      <c r="T4168">
        <v>0</v>
      </c>
      <c r="U4168">
        <v>0</v>
      </c>
      <c r="W4168">
        <v>0</v>
      </c>
      <c r="X4168">
        <v>0</v>
      </c>
      <c r="Y4168">
        <v>0</v>
      </c>
      <c r="AB4168" s="180">
        <v>44286</v>
      </c>
      <c r="AC4168">
        <v>1</v>
      </c>
      <c r="AD4168" t="s">
        <v>1922</v>
      </c>
      <c r="AE4168">
        <v>1</v>
      </c>
      <c r="AF4168">
        <v>30</v>
      </c>
      <c r="AG4168">
        <v>0</v>
      </c>
      <c r="AN4168">
        <v>1</v>
      </c>
      <c r="AO4168">
        <v>1</v>
      </c>
      <c r="AR4168" s="178">
        <v>1110</v>
      </c>
      <c r="AS4168" t="s">
        <v>1921</v>
      </c>
      <c r="AT4168">
        <v>0</v>
      </c>
      <c r="AU4168">
        <v>0</v>
      </c>
      <c r="AX4168">
        <v>5</v>
      </c>
      <c r="BC4168">
        <v>2</v>
      </c>
      <c r="BD4168">
        <v>7</v>
      </c>
      <c r="BE4168">
        <v>2</v>
      </c>
    </row>
    <row r="4169" spans="1:57" x14ac:dyDescent="0.25">
      <c r="A4169" s="179">
        <f t="shared" si="65"/>
        <v>590722</v>
      </c>
      <c r="B4169" t="s">
        <v>1923</v>
      </c>
      <c r="C4169">
        <v>73130348</v>
      </c>
      <c r="D4169">
        <v>144105</v>
      </c>
      <c r="E4169">
        <v>4</v>
      </c>
      <c r="F4169">
        <v>16621</v>
      </c>
      <c r="G4169" s="180">
        <v>43797</v>
      </c>
      <c r="H4169" s="180">
        <v>44344</v>
      </c>
      <c r="I4169">
        <v>2</v>
      </c>
      <c r="J4169">
        <v>1</v>
      </c>
      <c r="K4169">
        <v>15</v>
      </c>
      <c r="L4169">
        <v>30</v>
      </c>
      <c r="M4169">
        <v>2</v>
      </c>
      <c r="N4169" s="170">
        <v>17726461</v>
      </c>
      <c r="O4169" s="170">
        <v>19240000</v>
      </c>
      <c r="P4169" s="178">
        <v>5500000</v>
      </c>
      <c r="Q4169" s="178">
        <v>350215</v>
      </c>
      <c r="R4169" s="178">
        <v>687709</v>
      </c>
      <c r="S4169">
        <v>674</v>
      </c>
      <c r="T4169">
        <v>0</v>
      </c>
      <c r="U4169">
        <v>0</v>
      </c>
      <c r="W4169">
        <v>0</v>
      </c>
      <c r="X4169">
        <v>0</v>
      </c>
      <c r="Y4169">
        <v>0</v>
      </c>
      <c r="AB4169" s="180">
        <v>44285</v>
      </c>
      <c r="AC4169">
        <v>1</v>
      </c>
      <c r="AD4169" t="s">
        <v>1922</v>
      </c>
      <c r="AE4169">
        <v>1</v>
      </c>
      <c r="AF4169">
        <v>30</v>
      </c>
      <c r="AG4169">
        <v>2499</v>
      </c>
      <c r="AN4169">
        <v>1</v>
      </c>
      <c r="AO4169">
        <v>1</v>
      </c>
      <c r="AR4169" s="178">
        <v>96987</v>
      </c>
      <c r="AS4169" t="s">
        <v>1921</v>
      </c>
      <c r="AT4169">
        <v>0</v>
      </c>
      <c r="AU4169">
        <v>0</v>
      </c>
      <c r="AV4169">
        <v>890480123</v>
      </c>
      <c r="AW4169" t="s">
        <v>1920</v>
      </c>
      <c r="AX4169">
        <v>5</v>
      </c>
      <c r="BC4169">
        <v>1</v>
      </c>
      <c r="BD4169">
        <v>7</v>
      </c>
      <c r="BE4169">
        <v>2</v>
      </c>
    </row>
    <row r="4170" spans="1:57" x14ac:dyDescent="0.25">
      <c r="A4170" s="179">
        <f t="shared" si="65"/>
        <v>45107573</v>
      </c>
      <c r="B4170" t="s">
        <v>1923</v>
      </c>
      <c r="C4170">
        <v>73130348</v>
      </c>
      <c r="D4170">
        <v>141105</v>
      </c>
      <c r="E4170">
        <v>4</v>
      </c>
      <c r="F4170">
        <v>17614</v>
      </c>
      <c r="G4170" s="180">
        <v>44097</v>
      </c>
      <c r="H4170" s="180">
        <v>46660</v>
      </c>
      <c r="I4170">
        <v>0</v>
      </c>
      <c r="J4170">
        <v>1</v>
      </c>
      <c r="K4170">
        <v>6</v>
      </c>
      <c r="L4170">
        <v>30</v>
      </c>
      <c r="M4170">
        <v>2</v>
      </c>
      <c r="N4170" s="170">
        <v>13121400</v>
      </c>
      <c r="O4170" s="170">
        <v>13940000</v>
      </c>
      <c r="P4170" s="178">
        <v>55000000</v>
      </c>
      <c r="Q4170" s="178">
        <v>1004192</v>
      </c>
      <c r="R4170" s="178">
        <v>52513478</v>
      </c>
      <c r="S4170">
        <v>0</v>
      </c>
      <c r="T4170">
        <v>0</v>
      </c>
      <c r="U4170">
        <v>72990000</v>
      </c>
      <c r="V4170" t="s">
        <v>1927</v>
      </c>
      <c r="W4170">
        <v>0</v>
      </c>
      <c r="X4170">
        <v>0</v>
      </c>
      <c r="Y4170">
        <v>0</v>
      </c>
      <c r="AB4170" s="180">
        <v>44285</v>
      </c>
      <c r="AC4170">
        <v>3</v>
      </c>
      <c r="AD4170" t="s">
        <v>1922</v>
      </c>
      <c r="AE4170">
        <v>1</v>
      </c>
      <c r="AF4170">
        <v>30</v>
      </c>
      <c r="AG4170">
        <v>0</v>
      </c>
      <c r="AN4170">
        <v>1</v>
      </c>
      <c r="AO4170">
        <v>1</v>
      </c>
      <c r="AR4170" s="178">
        <v>7405905</v>
      </c>
      <c r="AS4170" t="s">
        <v>1921</v>
      </c>
      <c r="AT4170">
        <v>0</v>
      </c>
      <c r="AU4170">
        <v>0</v>
      </c>
      <c r="AV4170">
        <v>890480123</v>
      </c>
      <c r="AW4170" t="s">
        <v>1920</v>
      </c>
      <c r="AX4170">
        <v>5</v>
      </c>
      <c r="BC4170">
        <v>1</v>
      </c>
      <c r="BD4170">
        <v>7</v>
      </c>
      <c r="BE4170">
        <v>2</v>
      </c>
    </row>
    <row r="4171" spans="1:57" x14ac:dyDescent="0.25">
      <c r="A4171" s="179">
        <f t="shared" si="65"/>
        <v>0</v>
      </c>
      <c r="B4171" t="s">
        <v>1923</v>
      </c>
      <c r="C4171">
        <v>73131174</v>
      </c>
      <c r="D4171">
        <v>144105</v>
      </c>
      <c r="E4171">
        <v>4</v>
      </c>
      <c r="F4171">
        <v>15180</v>
      </c>
      <c r="G4171" s="180">
        <v>44133</v>
      </c>
      <c r="H4171" s="180">
        <v>46232</v>
      </c>
      <c r="I4171">
        <v>0</v>
      </c>
      <c r="J4171">
        <v>1</v>
      </c>
      <c r="K4171">
        <v>5</v>
      </c>
      <c r="L4171">
        <v>30</v>
      </c>
      <c r="M4171">
        <v>2</v>
      </c>
      <c r="N4171" s="170">
        <v>12185828</v>
      </c>
      <c r="O4171" s="170">
        <v>12890000</v>
      </c>
      <c r="P4171" s="178">
        <v>18190852</v>
      </c>
      <c r="Q4171" s="178">
        <v>367980</v>
      </c>
      <c r="R4171" s="178">
        <v>17255781</v>
      </c>
      <c r="S4171">
        <v>5437</v>
      </c>
      <c r="T4171">
        <v>0</v>
      </c>
      <c r="U4171">
        <v>0</v>
      </c>
      <c r="W4171">
        <v>0</v>
      </c>
      <c r="X4171">
        <v>0</v>
      </c>
      <c r="Y4171">
        <v>0</v>
      </c>
      <c r="AB4171" s="180">
        <v>44285</v>
      </c>
      <c r="AC4171">
        <v>1</v>
      </c>
      <c r="AD4171" t="s">
        <v>1922</v>
      </c>
      <c r="AE4171">
        <v>1</v>
      </c>
      <c r="AF4171">
        <v>30</v>
      </c>
      <c r="AG4171">
        <v>0</v>
      </c>
      <c r="AN4171">
        <v>1</v>
      </c>
      <c r="AO4171">
        <v>1</v>
      </c>
      <c r="AR4171" s="178">
        <v>20262239</v>
      </c>
      <c r="AS4171" t="s">
        <v>1921</v>
      </c>
      <c r="AT4171">
        <v>0</v>
      </c>
      <c r="AU4171">
        <v>0</v>
      </c>
      <c r="AV4171">
        <v>890480123</v>
      </c>
      <c r="AW4171" t="s">
        <v>1920</v>
      </c>
      <c r="AX4171">
        <v>3</v>
      </c>
      <c r="AY4171">
        <v>6</v>
      </c>
      <c r="AZ4171" s="180">
        <v>43929</v>
      </c>
      <c r="BA4171" t="s">
        <v>1928</v>
      </c>
      <c r="BB4171">
        <v>4</v>
      </c>
      <c r="BC4171">
        <v>1</v>
      </c>
      <c r="BD4171">
        <v>7</v>
      </c>
      <c r="BE4171">
        <v>1</v>
      </c>
    </row>
    <row r="4172" spans="1:57" x14ac:dyDescent="0.25">
      <c r="A4172" s="179">
        <f t="shared" si="65"/>
        <v>0</v>
      </c>
      <c r="B4172" t="s">
        <v>1923</v>
      </c>
      <c r="C4172">
        <v>73131174</v>
      </c>
      <c r="D4172">
        <v>144105</v>
      </c>
      <c r="E4172">
        <v>4</v>
      </c>
      <c r="F4172">
        <v>18035</v>
      </c>
      <c r="G4172" s="180">
        <v>44196</v>
      </c>
      <c r="H4172" s="180">
        <v>44347</v>
      </c>
      <c r="I4172">
        <v>0</v>
      </c>
      <c r="J4172">
        <v>1</v>
      </c>
      <c r="K4172">
        <v>3</v>
      </c>
      <c r="L4172">
        <v>30</v>
      </c>
      <c r="M4172">
        <v>2</v>
      </c>
      <c r="N4172" s="170">
        <v>16011168</v>
      </c>
      <c r="O4172" s="170">
        <v>17240000</v>
      </c>
      <c r="P4172" s="178">
        <v>2431690</v>
      </c>
      <c r="Q4172" s="178">
        <v>505977</v>
      </c>
      <c r="R4172" s="178">
        <v>991169</v>
      </c>
      <c r="S4172">
        <v>0</v>
      </c>
      <c r="T4172">
        <v>0</v>
      </c>
      <c r="U4172">
        <v>0</v>
      </c>
      <c r="W4172">
        <v>0</v>
      </c>
      <c r="X4172">
        <v>0</v>
      </c>
      <c r="Y4172">
        <v>0</v>
      </c>
      <c r="AB4172" s="180">
        <v>44285</v>
      </c>
      <c r="AC4172">
        <v>1</v>
      </c>
      <c r="AD4172" t="s">
        <v>1922</v>
      </c>
      <c r="AE4172">
        <v>1</v>
      </c>
      <c r="AF4172">
        <v>30</v>
      </c>
      <c r="AG4172">
        <v>0</v>
      </c>
      <c r="AN4172">
        <v>1</v>
      </c>
      <c r="AO4172">
        <v>1</v>
      </c>
      <c r="AR4172" s="178">
        <v>1163859</v>
      </c>
      <c r="AS4172" t="s">
        <v>1921</v>
      </c>
      <c r="AT4172">
        <v>0</v>
      </c>
      <c r="AU4172">
        <v>0</v>
      </c>
      <c r="AV4172">
        <v>890480123</v>
      </c>
      <c r="AW4172" t="s">
        <v>1920</v>
      </c>
      <c r="AX4172">
        <v>5</v>
      </c>
      <c r="BC4172">
        <v>1</v>
      </c>
      <c r="BD4172">
        <v>7</v>
      </c>
      <c r="BE4172">
        <v>2</v>
      </c>
    </row>
    <row r="4173" spans="1:57" x14ac:dyDescent="0.25">
      <c r="A4173" s="179">
        <f t="shared" si="65"/>
        <v>0</v>
      </c>
      <c r="B4173" t="s">
        <v>1923</v>
      </c>
      <c r="C4173">
        <v>73131174</v>
      </c>
      <c r="D4173">
        <v>144105</v>
      </c>
      <c r="E4173">
        <v>4</v>
      </c>
      <c r="F4173">
        <v>18106</v>
      </c>
      <c r="G4173" s="180">
        <v>44225</v>
      </c>
      <c r="H4173" s="180">
        <v>45321</v>
      </c>
      <c r="I4173">
        <v>0</v>
      </c>
      <c r="J4173">
        <v>1</v>
      </c>
      <c r="K4173">
        <v>2</v>
      </c>
      <c r="L4173">
        <v>30</v>
      </c>
      <c r="M4173">
        <v>2</v>
      </c>
      <c r="N4173" s="170">
        <v>12185828</v>
      </c>
      <c r="O4173" s="170">
        <v>12890000</v>
      </c>
      <c r="P4173" s="178">
        <v>7244356</v>
      </c>
      <c r="Q4173" s="178">
        <v>241260</v>
      </c>
      <c r="R4173" s="178">
        <v>6886747</v>
      </c>
      <c r="S4173">
        <v>0</v>
      </c>
      <c r="T4173">
        <v>0</v>
      </c>
      <c r="U4173">
        <v>0</v>
      </c>
      <c r="W4173">
        <v>0</v>
      </c>
      <c r="X4173">
        <v>0</v>
      </c>
      <c r="Y4173">
        <v>0</v>
      </c>
      <c r="AB4173" s="180">
        <v>44285</v>
      </c>
      <c r="AC4173">
        <v>1</v>
      </c>
      <c r="AD4173" t="s">
        <v>1922</v>
      </c>
      <c r="AE4173">
        <v>1</v>
      </c>
      <c r="AF4173">
        <v>30</v>
      </c>
      <c r="AG4173">
        <v>0</v>
      </c>
      <c r="AN4173">
        <v>1</v>
      </c>
      <c r="AO4173">
        <v>1</v>
      </c>
      <c r="AR4173" s="178">
        <v>8086618</v>
      </c>
      <c r="AS4173" t="s">
        <v>1921</v>
      </c>
      <c r="AT4173">
        <v>0</v>
      </c>
      <c r="AU4173">
        <v>0</v>
      </c>
      <c r="AV4173">
        <v>890480123</v>
      </c>
      <c r="AW4173" t="s">
        <v>1920</v>
      </c>
      <c r="AX4173">
        <v>5</v>
      </c>
      <c r="BC4173">
        <v>1</v>
      </c>
      <c r="BD4173">
        <v>7</v>
      </c>
      <c r="BE4173">
        <v>2</v>
      </c>
    </row>
    <row r="4174" spans="1:57" x14ac:dyDescent="0.25">
      <c r="A4174" s="179">
        <f t="shared" si="65"/>
        <v>0</v>
      </c>
      <c r="B4174" t="s">
        <v>1923</v>
      </c>
      <c r="C4174">
        <v>73131174</v>
      </c>
      <c r="D4174">
        <v>144105</v>
      </c>
      <c r="E4174">
        <v>4</v>
      </c>
      <c r="F4174">
        <v>18215</v>
      </c>
      <c r="G4174" s="180">
        <v>44254</v>
      </c>
      <c r="H4174" s="180">
        <v>44282</v>
      </c>
      <c r="I4174">
        <v>0</v>
      </c>
      <c r="J4174">
        <v>1</v>
      </c>
      <c r="K4174">
        <v>0</v>
      </c>
      <c r="L4174">
        <v>30</v>
      </c>
      <c r="M4174">
        <v>2</v>
      </c>
      <c r="N4174" s="170">
        <v>23318977</v>
      </c>
      <c r="O4174" s="170">
        <v>25980000</v>
      </c>
      <c r="P4174" s="178">
        <v>24336</v>
      </c>
      <c r="Q4174" s="178">
        <v>24809</v>
      </c>
      <c r="R4174" s="178">
        <v>54</v>
      </c>
      <c r="S4174">
        <v>0</v>
      </c>
      <c r="T4174">
        <v>0</v>
      </c>
      <c r="U4174">
        <v>0</v>
      </c>
      <c r="W4174">
        <v>0</v>
      </c>
      <c r="X4174">
        <v>0</v>
      </c>
      <c r="Y4174">
        <v>0</v>
      </c>
      <c r="AB4174" s="180">
        <v>44285</v>
      </c>
      <c r="AC4174">
        <v>1</v>
      </c>
      <c r="AD4174" t="s">
        <v>1922</v>
      </c>
      <c r="AE4174">
        <v>1</v>
      </c>
      <c r="AF4174">
        <v>30</v>
      </c>
      <c r="AG4174">
        <v>0</v>
      </c>
      <c r="AN4174">
        <v>1</v>
      </c>
      <c r="AO4174">
        <v>1</v>
      </c>
      <c r="AR4174" s="178">
        <v>63</v>
      </c>
      <c r="AS4174" t="s">
        <v>1921</v>
      </c>
      <c r="AT4174">
        <v>0</v>
      </c>
      <c r="AU4174">
        <v>0</v>
      </c>
      <c r="AV4174">
        <v>890480123</v>
      </c>
      <c r="AW4174" t="s">
        <v>1920</v>
      </c>
      <c r="AX4174">
        <v>5</v>
      </c>
      <c r="BC4174">
        <v>1</v>
      </c>
      <c r="BD4174">
        <v>7</v>
      </c>
      <c r="BE4174">
        <v>2</v>
      </c>
    </row>
    <row r="4175" spans="1:57" x14ac:dyDescent="0.25">
      <c r="A4175" s="179">
        <f t="shared" si="65"/>
        <v>0</v>
      </c>
      <c r="B4175" t="s">
        <v>1923</v>
      </c>
      <c r="C4175">
        <v>73131174</v>
      </c>
      <c r="D4175">
        <v>144205</v>
      </c>
      <c r="E4175">
        <v>4</v>
      </c>
      <c r="F4175">
        <v>550025461</v>
      </c>
      <c r="G4175" s="180">
        <v>44255</v>
      </c>
      <c r="H4175" s="180">
        <v>44316</v>
      </c>
      <c r="I4175">
        <v>0</v>
      </c>
      <c r="J4175">
        <v>1</v>
      </c>
      <c r="K4175">
        <v>0</v>
      </c>
      <c r="L4175">
        <v>30</v>
      </c>
      <c r="M4175">
        <v>2</v>
      </c>
      <c r="N4175">
        <v>0</v>
      </c>
      <c r="O4175">
        <v>0</v>
      </c>
      <c r="P4175" s="178">
        <v>6000</v>
      </c>
      <c r="Q4175" s="178">
        <v>6000</v>
      </c>
      <c r="R4175" s="178">
        <v>6000</v>
      </c>
      <c r="S4175">
        <v>0</v>
      </c>
      <c r="T4175">
        <v>0</v>
      </c>
      <c r="U4175">
        <v>0</v>
      </c>
      <c r="W4175">
        <v>0</v>
      </c>
      <c r="X4175">
        <v>0</v>
      </c>
      <c r="Y4175">
        <v>0</v>
      </c>
      <c r="AB4175" s="180">
        <v>44285</v>
      </c>
      <c r="AC4175">
        <v>1</v>
      </c>
      <c r="AD4175" t="s">
        <v>1922</v>
      </c>
      <c r="AE4175">
        <v>1</v>
      </c>
      <c r="AF4175">
        <v>30</v>
      </c>
      <c r="AG4175">
        <v>0</v>
      </c>
      <c r="AN4175">
        <v>1</v>
      </c>
      <c r="AO4175">
        <v>1</v>
      </c>
      <c r="AR4175" s="178">
        <v>7045</v>
      </c>
      <c r="AS4175" t="s">
        <v>1921</v>
      </c>
      <c r="AT4175">
        <v>0</v>
      </c>
      <c r="AU4175">
        <v>0</v>
      </c>
      <c r="AX4175">
        <v>5</v>
      </c>
      <c r="BC4175">
        <v>2</v>
      </c>
      <c r="BD4175">
        <v>7</v>
      </c>
      <c r="BE4175">
        <v>2</v>
      </c>
    </row>
    <row r="4176" spans="1:57" x14ac:dyDescent="0.25">
      <c r="A4176" s="179">
        <f t="shared" si="65"/>
        <v>0</v>
      </c>
      <c r="B4176" t="s">
        <v>1923</v>
      </c>
      <c r="C4176">
        <v>73131174</v>
      </c>
      <c r="D4176">
        <v>144205</v>
      </c>
      <c r="E4176">
        <v>4</v>
      </c>
      <c r="F4176">
        <v>550025650</v>
      </c>
      <c r="G4176" s="180">
        <v>44286</v>
      </c>
      <c r="H4176" s="180">
        <v>44346</v>
      </c>
      <c r="I4176">
        <v>0</v>
      </c>
      <c r="J4176">
        <v>1</v>
      </c>
      <c r="K4176">
        <v>0</v>
      </c>
      <c r="L4176">
        <v>30</v>
      </c>
      <c r="M4176">
        <v>2</v>
      </c>
      <c r="N4176">
        <v>0</v>
      </c>
      <c r="O4176">
        <v>0</v>
      </c>
      <c r="P4176" s="178">
        <v>6000</v>
      </c>
      <c r="Q4176" s="178">
        <v>6000</v>
      </c>
      <c r="R4176" s="178">
        <v>6000</v>
      </c>
      <c r="S4176">
        <v>0</v>
      </c>
      <c r="T4176">
        <v>0</v>
      </c>
      <c r="U4176">
        <v>0</v>
      </c>
      <c r="W4176">
        <v>0</v>
      </c>
      <c r="X4176">
        <v>0</v>
      </c>
      <c r="Y4176">
        <v>0</v>
      </c>
      <c r="AB4176" s="180">
        <v>44286</v>
      </c>
      <c r="AC4176">
        <v>1</v>
      </c>
      <c r="AD4176" t="s">
        <v>1922</v>
      </c>
      <c r="AE4176">
        <v>1</v>
      </c>
      <c r="AF4176">
        <v>30</v>
      </c>
      <c r="AG4176">
        <v>0</v>
      </c>
      <c r="AN4176">
        <v>1</v>
      </c>
      <c r="AO4176">
        <v>1</v>
      </c>
      <c r="AR4176" s="178">
        <v>7045</v>
      </c>
      <c r="AS4176" t="s">
        <v>1921</v>
      </c>
      <c r="AT4176">
        <v>0</v>
      </c>
      <c r="AU4176">
        <v>0</v>
      </c>
      <c r="AX4176">
        <v>5</v>
      </c>
      <c r="BC4176">
        <v>2</v>
      </c>
      <c r="BD4176">
        <v>7</v>
      </c>
      <c r="BE4176">
        <v>2</v>
      </c>
    </row>
    <row r="4177" spans="1:57" x14ac:dyDescent="0.25">
      <c r="A4177" s="179">
        <f t="shared" si="65"/>
        <v>17562226.329999998</v>
      </c>
      <c r="B4177" t="s">
        <v>1923</v>
      </c>
      <c r="C4177">
        <v>73132518</v>
      </c>
      <c r="D4177">
        <v>141205</v>
      </c>
      <c r="E4177">
        <v>4</v>
      </c>
      <c r="F4177">
        <v>14063</v>
      </c>
      <c r="G4177" s="180">
        <v>44133</v>
      </c>
      <c r="H4177" s="180">
        <v>44591</v>
      </c>
      <c r="I4177">
        <v>0</v>
      </c>
      <c r="J4177">
        <v>1</v>
      </c>
      <c r="K4177">
        <v>5</v>
      </c>
      <c r="L4177">
        <v>30</v>
      </c>
      <c r="M4177">
        <v>2</v>
      </c>
      <c r="N4177" s="170">
        <v>12185828</v>
      </c>
      <c r="O4177" s="170">
        <v>12890000</v>
      </c>
      <c r="P4177" s="178">
        <v>27586890.329999998</v>
      </c>
      <c r="Q4177" s="178">
        <v>1992055</v>
      </c>
      <c r="R4177" s="178">
        <v>18352382.329999998</v>
      </c>
      <c r="S4177">
        <v>155300</v>
      </c>
      <c r="T4177">
        <v>0</v>
      </c>
      <c r="U4177">
        <v>85000000</v>
      </c>
      <c r="V4177" t="s">
        <v>1927</v>
      </c>
      <c r="W4177">
        <v>0</v>
      </c>
      <c r="X4177">
        <v>0</v>
      </c>
      <c r="Y4177">
        <v>0</v>
      </c>
      <c r="AB4177" s="180">
        <v>44260</v>
      </c>
      <c r="AC4177">
        <v>2</v>
      </c>
      <c r="AD4177" t="s">
        <v>1922</v>
      </c>
      <c r="AE4177">
        <v>1</v>
      </c>
      <c r="AF4177">
        <v>30</v>
      </c>
      <c r="AG4177">
        <v>0</v>
      </c>
      <c r="AN4177">
        <v>1</v>
      </c>
      <c r="AO4177">
        <v>1</v>
      </c>
      <c r="AR4177" s="178">
        <v>790156</v>
      </c>
      <c r="AS4177" t="s">
        <v>1921</v>
      </c>
      <c r="AT4177">
        <v>0</v>
      </c>
      <c r="AU4177">
        <v>0</v>
      </c>
      <c r="AX4177">
        <v>5</v>
      </c>
      <c r="BC4177">
        <v>1</v>
      </c>
      <c r="BD4177">
        <v>7</v>
      </c>
      <c r="BE4177">
        <v>1</v>
      </c>
    </row>
    <row r="4178" spans="1:57" x14ac:dyDescent="0.25">
      <c r="A4178" s="179">
        <f t="shared" si="65"/>
        <v>4109903</v>
      </c>
      <c r="B4178" t="s">
        <v>1923</v>
      </c>
      <c r="C4178">
        <v>73132518</v>
      </c>
      <c r="D4178">
        <v>144205</v>
      </c>
      <c r="E4178">
        <v>4</v>
      </c>
      <c r="F4178">
        <v>18072</v>
      </c>
      <c r="G4178" s="180">
        <v>44214</v>
      </c>
      <c r="H4178" s="180">
        <v>44956</v>
      </c>
      <c r="I4178">
        <v>0</v>
      </c>
      <c r="J4178">
        <v>1</v>
      </c>
      <c r="K4178">
        <v>15</v>
      </c>
      <c r="L4178">
        <v>30</v>
      </c>
      <c r="M4178">
        <v>2</v>
      </c>
      <c r="N4178" s="170">
        <v>16011168</v>
      </c>
      <c r="O4178" s="170">
        <v>17240000</v>
      </c>
      <c r="P4178" s="178">
        <v>10728109</v>
      </c>
      <c r="Q4178" s="178">
        <v>525339</v>
      </c>
      <c r="R4178" s="178">
        <v>4294815</v>
      </c>
      <c r="S4178">
        <v>0</v>
      </c>
      <c r="T4178">
        <v>0</v>
      </c>
      <c r="U4178">
        <v>0</v>
      </c>
      <c r="W4178">
        <v>0</v>
      </c>
      <c r="X4178">
        <v>0</v>
      </c>
      <c r="Y4178">
        <v>0</v>
      </c>
      <c r="AB4178" s="180">
        <v>44285</v>
      </c>
      <c r="AC4178">
        <v>1</v>
      </c>
      <c r="AD4178" t="s">
        <v>1922</v>
      </c>
      <c r="AE4178">
        <v>1</v>
      </c>
      <c r="AF4178">
        <v>30</v>
      </c>
      <c r="AG4178">
        <v>0</v>
      </c>
      <c r="AN4178">
        <v>1</v>
      </c>
      <c r="AO4178">
        <v>1</v>
      </c>
      <c r="AR4178" s="178">
        <v>184912</v>
      </c>
      <c r="AS4178" t="s">
        <v>1921</v>
      </c>
      <c r="AT4178">
        <v>0</v>
      </c>
      <c r="AU4178">
        <v>0</v>
      </c>
      <c r="AX4178">
        <v>5</v>
      </c>
      <c r="BC4178">
        <v>1</v>
      </c>
      <c r="BD4178">
        <v>7</v>
      </c>
      <c r="BE4178">
        <v>2</v>
      </c>
    </row>
    <row r="4179" spans="1:57" x14ac:dyDescent="0.25">
      <c r="A4179" s="179">
        <f t="shared" si="65"/>
        <v>12549332</v>
      </c>
      <c r="B4179" t="s">
        <v>1923</v>
      </c>
      <c r="C4179">
        <v>73132670</v>
      </c>
      <c r="D4179">
        <v>144105</v>
      </c>
      <c r="E4179">
        <v>4</v>
      </c>
      <c r="F4179">
        <v>15654</v>
      </c>
      <c r="G4179" s="180">
        <v>44133</v>
      </c>
      <c r="H4179" s="180">
        <v>46145</v>
      </c>
      <c r="I4179">
        <v>0</v>
      </c>
      <c r="J4179">
        <v>1</v>
      </c>
      <c r="K4179">
        <v>5</v>
      </c>
      <c r="L4179">
        <v>30</v>
      </c>
      <c r="M4179">
        <v>2</v>
      </c>
      <c r="N4179" s="170">
        <v>17726461</v>
      </c>
      <c r="O4179" s="170">
        <v>19240000</v>
      </c>
      <c r="P4179" s="178">
        <v>20121985</v>
      </c>
      <c r="Q4179" s="178">
        <v>479354</v>
      </c>
      <c r="R4179" s="178">
        <v>19151041</v>
      </c>
      <c r="S4179">
        <v>0</v>
      </c>
      <c r="T4179">
        <v>0</v>
      </c>
      <c r="U4179">
        <v>0</v>
      </c>
      <c r="W4179">
        <v>0</v>
      </c>
      <c r="X4179">
        <v>0</v>
      </c>
      <c r="Y4179">
        <v>0</v>
      </c>
      <c r="AB4179" s="180">
        <v>44285</v>
      </c>
      <c r="AC4179">
        <v>1</v>
      </c>
      <c r="AD4179" t="s">
        <v>1922</v>
      </c>
      <c r="AE4179">
        <v>1</v>
      </c>
      <c r="AF4179">
        <v>30</v>
      </c>
      <c r="AG4179">
        <v>0</v>
      </c>
      <c r="AN4179">
        <v>1</v>
      </c>
      <c r="AO4179">
        <v>1</v>
      </c>
      <c r="AR4179" s="178">
        <v>6601709</v>
      </c>
      <c r="AS4179" t="s">
        <v>1921</v>
      </c>
      <c r="AT4179">
        <v>0</v>
      </c>
      <c r="AU4179">
        <v>0</v>
      </c>
      <c r="AV4179">
        <v>890480123</v>
      </c>
      <c r="AW4179" t="s">
        <v>1920</v>
      </c>
      <c r="AX4179">
        <v>5</v>
      </c>
      <c r="BC4179">
        <v>1</v>
      </c>
      <c r="BD4179">
        <v>7</v>
      </c>
      <c r="BE4179">
        <v>1</v>
      </c>
    </row>
    <row r="4180" spans="1:57" x14ac:dyDescent="0.25">
      <c r="A4180" s="179">
        <f t="shared" si="65"/>
        <v>44043093</v>
      </c>
      <c r="B4180" t="s">
        <v>1923</v>
      </c>
      <c r="C4180">
        <v>73133732</v>
      </c>
      <c r="D4180">
        <v>144105</v>
      </c>
      <c r="E4180">
        <v>4</v>
      </c>
      <c r="F4180">
        <v>14978</v>
      </c>
      <c r="G4180" s="180">
        <v>43439</v>
      </c>
      <c r="H4180" s="180">
        <v>45996</v>
      </c>
      <c r="I4180">
        <v>0</v>
      </c>
      <c r="J4180">
        <v>1</v>
      </c>
      <c r="K4180">
        <v>28</v>
      </c>
      <c r="L4180">
        <v>30</v>
      </c>
      <c r="M4180">
        <v>2</v>
      </c>
      <c r="N4180" s="170">
        <v>12185828</v>
      </c>
      <c r="O4180" s="170">
        <v>12890000</v>
      </c>
      <c r="P4180" s="178">
        <v>69140549</v>
      </c>
      <c r="Q4180" s="178">
        <v>1227401</v>
      </c>
      <c r="R4180" s="178">
        <v>52054063</v>
      </c>
      <c r="S4180">
        <v>0</v>
      </c>
      <c r="T4180">
        <v>0</v>
      </c>
      <c r="U4180">
        <v>0</v>
      </c>
      <c r="W4180">
        <v>0</v>
      </c>
      <c r="X4180">
        <v>0</v>
      </c>
      <c r="Y4180">
        <v>0</v>
      </c>
      <c r="AB4180" s="180">
        <v>44285</v>
      </c>
      <c r="AC4180">
        <v>1</v>
      </c>
      <c r="AD4180" t="s">
        <v>1922</v>
      </c>
      <c r="AE4180">
        <v>1</v>
      </c>
      <c r="AF4180">
        <v>30</v>
      </c>
      <c r="AG4180">
        <v>0</v>
      </c>
      <c r="AN4180">
        <v>1</v>
      </c>
      <c r="AO4180">
        <v>1</v>
      </c>
      <c r="AR4180" s="178">
        <v>8010970</v>
      </c>
      <c r="AS4180" t="s">
        <v>1921</v>
      </c>
      <c r="AT4180">
        <v>0</v>
      </c>
      <c r="AU4180">
        <v>0</v>
      </c>
      <c r="AV4180">
        <v>890480123</v>
      </c>
      <c r="AW4180" t="s">
        <v>1920</v>
      </c>
      <c r="AX4180">
        <v>5</v>
      </c>
      <c r="BC4180">
        <v>1</v>
      </c>
      <c r="BD4180">
        <v>7</v>
      </c>
      <c r="BE4180">
        <v>2</v>
      </c>
    </row>
    <row r="4181" spans="1:57" x14ac:dyDescent="0.25">
      <c r="A4181" s="179">
        <f t="shared" si="65"/>
        <v>4260025</v>
      </c>
      <c r="B4181" t="s">
        <v>1923</v>
      </c>
      <c r="C4181">
        <v>73133732</v>
      </c>
      <c r="D4181">
        <v>144105</v>
      </c>
      <c r="E4181">
        <v>4</v>
      </c>
      <c r="F4181">
        <v>16511</v>
      </c>
      <c r="G4181" s="180">
        <v>43768</v>
      </c>
      <c r="H4181" s="180">
        <v>44864</v>
      </c>
      <c r="I4181">
        <v>0</v>
      </c>
      <c r="J4181">
        <v>1</v>
      </c>
      <c r="K4181">
        <v>17</v>
      </c>
      <c r="L4181">
        <v>30</v>
      </c>
      <c r="M4181">
        <v>2</v>
      </c>
      <c r="N4181" s="170">
        <v>17726461</v>
      </c>
      <c r="O4181" s="170">
        <v>19240000</v>
      </c>
      <c r="P4181" s="178">
        <v>8500000</v>
      </c>
      <c r="Q4181" s="178">
        <v>306130</v>
      </c>
      <c r="R4181" s="178">
        <v>5034878</v>
      </c>
      <c r="S4181">
        <v>0</v>
      </c>
      <c r="T4181">
        <v>0</v>
      </c>
      <c r="U4181">
        <v>0</v>
      </c>
      <c r="W4181">
        <v>0</v>
      </c>
      <c r="X4181">
        <v>0</v>
      </c>
      <c r="Y4181">
        <v>0</v>
      </c>
      <c r="AB4181" s="180">
        <v>44285</v>
      </c>
      <c r="AC4181">
        <v>1</v>
      </c>
      <c r="AD4181" t="s">
        <v>1922</v>
      </c>
      <c r="AE4181">
        <v>1</v>
      </c>
      <c r="AF4181">
        <v>30</v>
      </c>
      <c r="AG4181">
        <v>0</v>
      </c>
      <c r="AN4181">
        <v>1</v>
      </c>
      <c r="AO4181">
        <v>1</v>
      </c>
      <c r="AR4181" s="178">
        <v>774853</v>
      </c>
      <c r="AS4181" t="s">
        <v>1921</v>
      </c>
      <c r="AT4181">
        <v>0</v>
      </c>
      <c r="AU4181">
        <v>0</v>
      </c>
      <c r="AV4181">
        <v>890480123</v>
      </c>
      <c r="AW4181" t="s">
        <v>1920</v>
      </c>
      <c r="AX4181">
        <v>5</v>
      </c>
      <c r="BC4181">
        <v>1</v>
      </c>
      <c r="BD4181">
        <v>7</v>
      </c>
      <c r="BE4181">
        <v>2</v>
      </c>
    </row>
    <row r="4182" spans="1:57" x14ac:dyDescent="0.25">
      <c r="A4182" s="179">
        <f t="shared" si="65"/>
        <v>855112</v>
      </c>
      <c r="B4182" t="s">
        <v>1923</v>
      </c>
      <c r="C4182">
        <v>73133732</v>
      </c>
      <c r="D4182">
        <v>144105</v>
      </c>
      <c r="E4182">
        <v>4</v>
      </c>
      <c r="F4182">
        <v>17700</v>
      </c>
      <c r="G4182" s="180">
        <v>44112</v>
      </c>
      <c r="H4182" s="180">
        <v>44499</v>
      </c>
      <c r="I4182">
        <v>0</v>
      </c>
      <c r="J4182">
        <v>1</v>
      </c>
      <c r="K4182">
        <v>6</v>
      </c>
      <c r="L4182">
        <v>30</v>
      </c>
      <c r="M4182">
        <v>2</v>
      </c>
      <c r="N4182" s="170">
        <v>15881442</v>
      </c>
      <c r="O4182" s="170">
        <v>17090000</v>
      </c>
      <c r="P4182" s="178">
        <v>2000000</v>
      </c>
      <c r="Q4182" s="178">
        <v>181350</v>
      </c>
      <c r="R4182" s="178">
        <v>1010648</v>
      </c>
      <c r="S4182">
        <v>0</v>
      </c>
      <c r="T4182">
        <v>0</v>
      </c>
      <c r="U4182">
        <v>0</v>
      </c>
      <c r="W4182">
        <v>0</v>
      </c>
      <c r="X4182">
        <v>0</v>
      </c>
      <c r="Y4182">
        <v>0</v>
      </c>
      <c r="AB4182" s="180">
        <v>44285</v>
      </c>
      <c r="AC4182">
        <v>1</v>
      </c>
      <c r="AD4182" t="s">
        <v>1922</v>
      </c>
      <c r="AE4182">
        <v>1</v>
      </c>
      <c r="AF4182">
        <v>30</v>
      </c>
      <c r="AG4182">
        <v>0</v>
      </c>
      <c r="AN4182">
        <v>1</v>
      </c>
      <c r="AO4182">
        <v>1</v>
      </c>
      <c r="AR4182" s="178">
        <v>155536</v>
      </c>
      <c r="AS4182" t="s">
        <v>1921</v>
      </c>
      <c r="AT4182">
        <v>0</v>
      </c>
      <c r="AU4182">
        <v>0</v>
      </c>
      <c r="AV4182">
        <v>890480123</v>
      </c>
      <c r="AW4182" t="s">
        <v>1920</v>
      </c>
      <c r="AX4182">
        <v>5</v>
      </c>
      <c r="BC4182">
        <v>1</v>
      </c>
      <c r="BD4182">
        <v>7</v>
      </c>
      <c r="BE4182">
        <v>2</v>
      </c>
    </row>
    <row r="4183" spans="1:57" x14ac:dyDescent="0.25">
      <c r="A4183" s="179">
        <f t="shared" si="65"/>
        <v>9316907</v>
      </c>
      <c r="B4183" t="s">
        <v>1923</v>
      </c>
      <c r="C4183">
        <v>73133878</v>
      </c>
      <c r="D4183">
        <v>144105</v>
      </c>
      <c r="E4183">
        <v>4</v>
      </c>
      <c r="F4183">
        <v>14544</v>
      </c>
      <c r="G4183" s="180">
        <v>43347</v>
      </c>
      <c r="H4183" s="180">
        <v>45904</v>
      </c>
      <c r="I4183">
        <v>0</v>
      </c>
      <c r="J4183">
        <v>1</v>
      </c>
      <c r="K4183">
        <v>31</v>
      </c>
      <c r="L4183">
        <v>30</v>
      </c>
      <c r="M4183">
        <v>2</v>
      </c>
      <c r="N4183" s="170">
        <v>17726461</v>
      </c>
      <c r="O4183" s="170">
        <v>19240000</v>
      </c>
      <c r="P4183" s="178">
        <v>20000000</v>
      </c>
      <c r="Q4183" s="178">
        <v>417156</v>
      </c>
      <c r="R4183" s="178">
        <v>15185412</v>
      </c>
      <c r="S4183">
        <v>0</v>
      </c>
      <c r="T4183">
        <v>0</v>
      </c>
      <c r="U4183">
        <v>0</v>
      </c>
      <c r="W4183">
        <v>0</v>
      </c>
      <c r="X4183">
        <v>0</v>
      </c>
      <c r="Y4183">
        <v>0</v>
      </c>
      <c r="AB4183" s="180">
        <v>44285</v>
      </c>
      <c r="AC4183">
        <v>1</v>
      </c>
      <c r="AD4183" t="s">
        <v>1922</v>
      </c>
      <c r="AE4183">
        <v>1</v>
      </c>
      <c r="AF4183">
        <v>30</v>
      </c>
      <c r="AG4183">
        <v>0</v>
      </c>
      <c r="AN4183">
        <v>1</v>
      </c>
      <c r="AO4183">
        <v>1</v>
      </c>
      <c r="AR4183" s="178">
        <v>5868505</v>
      </c>
      <c r="AS4183" t="s">
        <v>1921</v>
      </c>
      <c r="AT4183">
        <v>0</v>
      </c>
      <c r="AU4183">
        <v>0</v>
      </c>
      <c r="AV4183">
        <v>890480123</v>
      </c>
      <c r="AW4183" t="s">
        <v>1920</v>
      </c>
      <c r="AX4183">
        <v>5</v>
      </c>
      <c r="BC4183">
        <v>1</v>
      </c>
      <c r="BD4183">
        <v>7</v>
      </c>
      <c r="BE4183">
        <v>2</v>
      </c>
    </row>
    <row r="4184" spans="1:57" x14ac:dyDescent="0.25">
      <c r="A4184" s="179">
        <f t="shared" si="65"/>
        <v>4300834</v>
      </c>
      <c r="B4184" t="s">
        <v>1923</v>
      </c>
      <c r="C4184">
        <v>73133878</v>
      </c>
      <c r="D4184">
        <v>144105</v>
      </c>
      <c r="E4184">
        <v>4</v>
      </c>
      <c r="F4184">
        <v>15845</v>
      </c>
      <c r="G4184" s="180">
        <v>43642</v>
      </c>
      <c r="H4184" s="180">
        <v>45838</v>
      </c>
      <c r="I4184">
        <v>0</v>
      </c>
      <c r="J4184">
        <v>1</v>
      </c>
      <c r="K4184">
        <v>21</v>
      </c>
      <c r="L4184">
        <v>30</v>
      </c>
      <c r="M4184">
        <v>2</v>
      </c>
      <c r="N4184" s="170">
        <v>12185828</v>
      </c>
      <c r="O4184" s="170">
        <v>12890000</v>
      </c>
      <c r="P4184" s="178">
        <v>9000000</v>
      </c>
      <c r="Q4184" s="178">
        <v>176823</v>
      </c>
      <c r="R4184" s="178">
        <v>7009830</v>
      </c>
      <c r="S4184">
        <v>0</v>
      </c>
      <c r="T4184">
        <v>0</v>
      </c>
      <c r="U4184">
        <v>0</v>
      </c>
      <c r="W4184">
        <v>0</v>
      </c>
      <c r="X4184">
        <v>0</v>
      </c>
      <c r="Y4184">
        <v>0</v>
      </c>
      <c r="AB4184" s="180">
        <v>44285</v>
      </c>
      <c r="AC4184">
        <v>1</v>
      </c>
      <c r="AD4184" t="s">
        <v>1922</v>
      </c>
      <c r="AE4184">
        <v>1</v>
      </c>
      <c r="AF4184">
        <v>30</v>
      </c>
      <c r="AG4184">
        <v>0</v>
      </c>
      <c r="AN4184">
        <v>1</v>
      </c>
      <c r="AO4184">
        <v>1</v>
      </c>
      <c r="AR4184" s="178">
        <v>2708996</v>
      </c>
      <c r="AS4184" t="s">
        <v>1921</v>
      </c>
      <c r="AT4184">
        <v>0</v>
      </c>
      <c r="AU4184">
        <v>0</v>
      </c>
      <c r="AV4184">
        <v>890480123</v>
      </c>
      <c r="AW4184" t="s">
        <v>1920</v>
      </c>
      <c r="AX4184">
        <v>5</v>
      </c>
      <c r="BC4184">
        <v>1</v>
      </c>
      <c r="BD4184">
        <v>7</v>
      </c>
      <c r="BE4184">
        <v>2</v>
      </c>
    </row>
    <row r="4185" spans="1:57" x14ac:dyDescent="0.25">
      <c r="A4185" s="179">
        <f t="shared" si="65"/>
        <v>949660</v>
      </c>
      <c r="B4185" t="s">
        <v>1923</v>
      </c>
      <c r="C4185">
        <v>73134230</v>
      </c>
      <c r="D4185">
        <v>144105</v>
      </c>
      <c r="E4185">
        <v>4</v>
      </c>
      <c r="F4185">
        <v>18108</v>
      </c>
      <c r="G4185" s="180">
        <v>44225</v>
      </c>
      <c r="H4185" s="180">
        <v>44956</v>
      </c>
      <c r="I4185">
        <v>0</v>
      </c>
      <c r="J4185">
        <v>1</v>
      </c>
      <c r="K4185">
        <v>2</v>
      </c>
      <c r="L4185">
        <v>30</v>
      </c>
      <c r="M4185">
        <v>2</v>
      </c>
      <c r="N4185" s="170">
        <v>15881442</v>
      </c>
      <c r="O4185" s="170">
        <v>17090000</v>
      </c>
      <c r="P4185" s="178">
        <v>2000000</v>
      </c>
      <c r="Q4185" s="178">
        <v>97813</v>
      </c>
      <c r="R4185" s="178">
        <v>1856173</v>
      </c>
      <c r="S4185">
        <v>0</v>
      </c>
      <c r="T4185">
        <v>0</v>
      </c>
      <c r="U4185">
        <v>0</v>
      </c>
      <c r="W4185">
        <v>0</v>
      </c>
      <c r="X4185">
        <v>0</v>
      </c>
      <c r="Y4185">
        <v>0</v>
      </c>
      <c r="AB4185" s="180">
        <v>44285</v>
      </c>
      <c r="AC4185">
        <v>1</v>
      </c>
      <c r="AD4185" t="s">
        <v>1922</v>
      </c>
      <c r="AE4185">
        <v>1</v>
      </c>
      <c r="AF4185">
        <v>30</v>
      </c>
      <c r="AG4185">
        <v>0</v>
      </c>
      <c r="AN4185">
        <v>1</v>
      </c>
      <c r="AO4185">
        <v>1</v>
      </c>
      <c r="AR4185" s="178">
        <v>906513</v>
      </c>
      <c r="AS4185" t="s">
        <v>1921</v>
      </c>
      <c r="AT4185">
        <v>0</v>
      </c>
      <c r="AU4185">
        <v>0</v>
      </c>
      <c r="AV4185">
        <v>890480123</v>
      </c>
      <c r="AW4185" t="s">
        <v>1920</v>
      </c>
      <c r="AX4185">
        <v>5</v>
      </c>
      <c r="BC4185">
        <v>1</v>
      </c>
      <c r="BD4185">
        <v>7</v>
      </c>
      <c r="BE4185">
        <v>2</v>
      </c>
    </row>
    <row r="4186" spans="1:57" x14ac:dyDescent="0.25">
      <c r="A4186" s="179">
        <f t="shared" si="65"/>
        <v>1709392</v>
      </c>
      <c r="B4186" t="s">
        <v>1923</v>
      </c>
      <c r="C4186">
        <v>73135751</v>
      </c>
      <c r="D4186">
        <v>144105</v>
      </c>
      <c r="E4186">
        <v>4</v>
      </c>
      <c r="F4186">
        <v>15783</v>
      </c>
      <c r="G4186" s="180">
        <v>43616</v>
      </c>
      <c r="H4186" s="180">
        <v>46173</v>
      </c>
      <c r="I4186">
        <v>0</v>
      </c>
      <c r="J4186">
        <v>1</v>
      </c>
      <c r="K4186">
        <v>22</v>
      </c>
      <c r="L4186">
        <v>30</v>
      </c>
      <c r="M4186">
        <v>2</v>
      </c>
      <c r="N4186" s="170">
        <v>17726461</v>
      </c>
      <c r="O4186" s="170">
        <v>19240000</v>
      </c>
      <c r="P4186" s="178">
        <v>7900000</v>
      </c>
      <c r="Q4186" s="178">
        <v>164777</v>
      </c>
      <c r="R4186" s="178">
        <v>6660184</v>
      </c>
      <c r="S4186">
        <v>0</v>
      </c>
      <c r="T4186">
        <v>0</v>
      </c>
      <c r="U4186">
        <v>0</v>
      </c>
      <c r="W4186">
        <v>0</v>
      </c>
      <c r="X4186">
        <v>0</v>
      </c>
      <c r="Y4186">
        <v>0</v>
      </c>
      <c r="AB4186" s="180">
        <v>44285</v>
      </c>
      <c r="AC4186">
        <v>1</v>
      </c>
      <c r="AD4186" t="s">
        <v>1922</v>
      </c>
      <c r="AE4186">
        <v>1</v>
      </c>
      <c r="AF4186">
        <v>30</v>
      </c>
      <c r="AG4186">
        <v>0</v>
      </c>
      <c r="AN4186">
        <v>1</v>
      </c>
      <c r="AO4186">
        <v>1</v>
      </c>
      <c r="AR4186" s="178">
        <v>4950792</v>
      </c>
      <c r="AS4186" t="s">
        <v>1921</v>
      </c>
      <c r="AT4186">
        <v>0</v>
      </c>
      <c r="AU4186">
        <v>0</v>
      </c>
      <c r="AV4186">
        <v>890480123</v>
      </c>
      <c r="AW4186" t="s">
        <v>1920</v>
      </c>
      <c r="AX4186">
        <v>5</v>
      </c>
      <c r="BC4186">
        <v>1</v>
      </c>
      <c r="BD4186">
        <v>7</v>
      </c>
      <c r="BE4186">
        <v>2</v>
      </c>
    </row>
    <row r="4187" spans="1:57" x14ac:dyDescent="0.25">
      <c r="A4187" s="179">
        <f t="shared" si="65"/>
        <v>81905</v>
      </c>
      <c r="B4187" t="s">
        <v>1923</v>
      </c>
      <c r="C4187">
        <v>73135751</v>
      </c>
      <c r="D4187">
        <v>144105</v>
      </c>
      <c r="E4187">
        <v>4</v>
      </c>
      <c r="F4187">
        <v>17801</v>
      </c>
      <c r="G4187" s="180">
        <v>44145</v>
      </c>
      <c r="H4187" s="180">
        <v>44346</v>
      </c>
      <c r="I4187">
        <v>0</v>
      </c>
      <c r="J4187">
        <v>1</v>
      </c>
      <c r="K4187">
        <v>5</v>
      </c>
      <c r="L4187">
        <v>30</v>
      </c>
      <c r="M4187">
        <v>2</v>
      </c>
      <c r="N4187" s="170">
        <v>13121400</v>
      </c>
      <c r="O4187" s="170">
        <v>13940000</v>
      </c>
      <c r="P4187" s="178">
        <v>2000000</v>
      </c>
      <c r="Q4187" s="178">
        <v>346206</v>
      </c>
      <c r="R4187" s="178">
        <v>319121</v>
      </c>
      <c r="S4187">
        <v>0</v>
      </c>
      <c r="T4187">
        <v>0</v>
      </c>
      <c r="U4187">
        <v>0</v>
      </c>
      <c r="W4187">
        <v>0</v>
      </c>
      <c r="X4187">
        <v>0</v>
      </c>
      <c r="Y4187">
        <v>0</v>
      </c>
      <c r="AB4187" s="180">
        <v>44285</v>
      </c>
      <c r="AC4187">
        <v>1</v>
      </c>
      <c r="AD4187" t="s">
        <v>1922</v>
      </c>
      <c r="AE4187">
        <v>1</v>
      </c>
      <c r="AF4187">
        <v>30</v>
      </c>
      <c r="AG4187">
        <v>0</v>
      </c>
      <c r="AN4187">
        <v>1</v>
      </c>
      <c r="AO4187">
        <v>1</v>
      </c>
      <c r="AR4187" s="178">
        <v>237216</v>
      </c>
      <c r="AS4187" t="s">
        <v>1921</v>
      </c>
      <c r="AT4187">
        <v>0</v>
      </c>
      <c r="AU4187">
        <v>0</v>
      </c>
      <c r="AV4187">
        <v>890480123</v>
      </c>
      <c r="AW4187" t="s">
        <v>1920</v>
      </c>
      <c r="AX4187">
        <v>5</v>
      </c>
      <c r="BC4187">
        <v>1</v>
      </c>
      <c r="BD4187">
        <v>7</v>
      </c>
      <c r="BE4187">
        <v>2</v>
      </c>
    </row>
    <row r="4188" spans="1:57" x14ac:dyDescent="0.25">
      <c r="A4188" s="179">
        <f t="shared" si="65"/>
        <v>721615</v>
      </c>
      <c r="B4188" t="s">
        <v>1923</v>
      </c>
      <c r="C4188">
        <v>73135751</v>
      </c>
      <c r="D4188">
        <v>144105</v>
      </c>
      <c r="E4188">
        <v>4</v>
      </c>
      <c r="F4188">
        <v>18144</v>
      </c>
      <c r="G4188" s="180">
        <v>44231</v>
      </c>
      <c r="H4188" s="180">
        <v>44375</v>
      </c>
      <c r="I4188">
        <v>0</v>
      </c>
      <c r="J4188">
        <v>1</v>
      </c>
      <c r="K4188">
        <v>1</v>
      </c>
      <c r="L4188">
        <v>30</v>
      </c>
      <c r="M4188">
        <v>2</v>
      </c>
      <c r="N4188" s="170">
        <v>13121400</v>
      </c>
      <c r="O4188" s="170">
        <v>13940000</v>
      </c>
      <c r="P4188" s="178">
        <v>2843000</v>
      </c>
      <c r="Q4188" s="178">
        <v>31087</v>
      </c>
      <c r="R4188" s="178">
        <v>2811576</v>
      </c>
      <c r="S4188">
        <v>0</v>
      </c>
      <c r="T4188">
        <v>0</v>
      </c>
      <c r="U4188">
        <v>0</v>
      </c>
      <c r="W4188">
        <v>0</v>
      </c>
      <c r="X4188">
        <v>0</v>
      </c>
      <c r="Y4188">
        <v>0</v>
      </c>
      <c r="Z4188">
        <v>2843000</v>
      </c>
      <c r="AA4188">
        <v>6</v>
      </c>
      <c r="AB4188" s="180">
        <v>44285</v>
      </c>
      <c r="AC4188">
        <v>1</v>
      </c>
      <c r="AD4188" t="s">
        <v>1922</v>
      </c>
      <c r="AE4188">
        <v>1</v>
      </c>
      <c r="AF4188">
        <v>30</v>
      </c>
      <c r="AG4188">
        <v>0</v>
      </c>
      <c r="AN4188">
        <v>1</v>
      </c>
      <c r="AO4188">
        <v>1</v>
      </c>
      <c r="AR4188" s="178">
        <v>2089961</v>
      </c>
      <c r="AS4188" t="s">
        <v>1921</v>
      </c>
      <c r="AT4188">
        <v>0</v>
      </c>
      <c r="AU4188">
        <v>0</v>
      </c>
      <c r="AV4188">
        <v>890480123</v>
      </c>
      <c r="AW4188" t="s">
        <v>1920</v>
      </c>
      <c r="AX4188">
        <v>5</v>
      </c>
      <c r="BC4188">
        <v>1</v>
      </c>
      <c r="BD4188">
        <v>7</v>
      </c>
      <c r="BE4188">
        <v>2</v>
      </c>
    </row>
    <row r="4189" spans="1:57" x14ac:dyDescent="0.25">
      <c r="A4189" s="179">
        <f t="shared" si="65"/>
        <v>4037878</v>
      </c>
      <c r="B4189" t="s">
        <v>1923</v>
      </c>
      <c r="C4189">
        <v>73138473</v>
      </c>
      <c r="D4189">
        <v>144105</v>
      </c>
      <c r="E4189">
        <v>4</v>
      </c>
      <c r="F4189">
        <v>17242</v>
      </c>
      <c r="G4189" s="180">
        <v>43991</v>
      </c>
      <c r="H4189" s="180">
        <v>45473</v>
      </c>
      <c r="I4189">
        <v>0</v>
      </c>
      <c r="J4189">
        <v>1</v>
      </c>
      <c r="K4189">
        <v>9</v>
      </c>
      <c r="L4189">
        <v>30</v>
      </c>
      <c r="M4189">
        <v>2</v>
      </c>
      <c r="N4189" s="170">
        <v>17726461</v>
      </c>
      <c r="O4189" s="170">
        <v>19240000</v>
      </c>
      <c r="P4189" s="178">
        <v>6720000</v>
      </c>
      <c r="Q4189" s="178">
        <v>196441</v>
      </c>
      <c r="R4189" s="178">
        <v>5768114</v>
      </c>
      <c r="S4189">
        <v>0</v>
      </c>
      <c r="T4189">
        <v>0</v>
      </c>
      <c r="U4189">
        <v>0</v>
      </c>
      <c r="W4189">
        <v>0</v>
      </c>
      <c r="X4189">
        <v>0</v>
      </c>
      <c r="Y4189">
        <v>0</v>
      </c>
      <c r="AB4189" s="180">
        <v>44285</v>
      </c>
      <c r="AC4189">
        <v>9</v>
      </c>
      <c r="AD4189" t="s">
        <v>1922</v>
      </c>
      <c r="AE4189">
        <v>1</v>
      </c>
      <c r="AF4189">
        <v>30</v>
      </c>
      <c r="AG4189">
        <v>0</v>
      </c>
      <c r="AN4189">
        <v>1</v>
      </c>
      <c r="AO4189">
        <v>1</v>
      </c>
      <c r="AR4189" s="178">
        <v>1730236</v>
      </c>
      <c r="AS4189" t="s">
        <v>1921</v>
      </c>
      <c r="AT4189">
        <v>0</v>
      </c>
      <c r="AU4189">
        <v>0</v>
      </c>
      <c r="AV4189">
        <v>890480123</v>
      </c>
      <c r="AW4189" t="s">
        <v>1920</v>
      </c>
      <c r="AX4189">
        <v>5</v>
      </c>
      <c r="BC4189">
        <v>1</v>
      </c>
      <c r="BD4189">
        <v>7</v>
      </c>
      <c r="BE4189">
        <v>2</v>
      </c>
    </row>
    <row r="4190" spans="1:57" x14ac:dyDescent="0.25">
      <c r="A4190" s="179">
        <f t="shared" si="65"/>
        <v>1126978</v>
      </c>
      <c r="B4190" t="s">
        <v>1923</v>
      </c>
      <c r="C4190">
        <v>73138473</v>
      </c>
      <c r="D4190">
        <v>144105</v>
      </c>
      <c r="E4190">
        <v>4</v>
      </c>
      <c r="F4190">
        <v>17323</v>
      </c>
      <c r="G4190" s="180">
        <v>44012</v>
      </c>
      <c r="H4190" s="180">
        <v>45107</v>
      </c>
      <c r="I4190">
        <v>30</v>
      </c>
      <c r="J4190">
        <v>1</v>
      </c>
      <c r="K4190">
        <v>7</v>
      </c>
      <c r="L4190">
        <v>30</v>
      </c>
      <c r="M4190">
        <v>2</v>
      </c>
      <c r="N4190" s="170">
        <v>12185828</v>
      </c>
      <c r="O4190" s="170">
        <v>12890000</v>
      </c>
      <c r="P4190" s="178">
        <v>1990000</v>
      </c>
      <c r="Q4190" s="178">
        <v>66273</v>
      </c>
      <c r="R4190" s="178">
        <v>1609890</v>
      </c>
      <c r="S4190">
        <v>16320</v>
      </c>
      <c r="T4190">
        <v>0</v>
      </c>
      <c r="U4190">
        <v>0</v>
      </c>
      <c r="W4190">
        <v>0</v>
      </c>
      <c r="X4190">
        <v>0</v>
      </c>
      <c r="Y4190">
        <v>0</v>
      </c>
      <c r="AB4190" s="180">
        <v>44285</v>
      </c>
      <c r="AC4190">
        <v>1</v>
      </c>
      <c r="AD4190" t="s">
        <v>1922</v>
      </c>
      <c r="AE4190">
        <v>1</v>
      </c>
      <c r="AF4190">
        <v>30</v>
      </c>
      <c r="AG4190">
        <v>51727</v>
      </c>
      <c r="AN4190">
        <v>1</v>
      </c>
      <c r="AO4190">
        <v>1</v>
      </c>
      <c r="AR4190" s="178">
        <v>482912</v>
      </c>
      <c r="AS4190" t="s">
        <v>1921</v>
      </c>
      <c r="AT4190">
        <v>0</v>
      </c>
      <c r="AU4190">
        <v>0</v>
      </c>
      <c r="AV4190">
        <v>890480123</v>
      </c>
      <c r="AW4190" t="s">
        <v>1920</v>
      </c>
      <c r="AX4190">
        <v>5</v>
      </c>
      <c r="BC4190">
        <v>1</v>
      </c>
      <c r="BD4190">
        <v>7</v>
      </c>
      <c r="BE4190">
        <v>2</v>
      </c>
    </row>
    <row r="4191" spans="1:57" x14ac:dyDescent="0.25">
      <c r="A4191" s="179">
        <f t="shared" si="65"/>
        <v>925793</v>
      </c>
      <c r="B4191" t="s">
        <v>1923</v>
      </c>
      <c r="C4191">
        <v>73140577</v>
      </c>
      <c r="D4191">
        <v>144105</v>
      </c>
      <c r="E4191">
        <v>4</v>
      </c>
      <c r="F4191">
        <v>16664</v>
      </c>
      <c r="G4191" s="180">
        <v>44133</v>
      </c>
      <c r="H4191" s="180">
        <v>44962</v>
      </c>
      <c r="I4191">
        <v>0</v>
      </c>
      <c r="J4191">
        <v>1</v>
      </c>
      <c r="K4191">
        <v>5</v>
      </c>
      <c r="L4191">
        <v>30</v>
      </c>
      <c r="M4191">
        <v>2</v>
      </c>
      <c r="N4191" s="170">
        <v>9752084</v>
      </c>
      <c r="O4191" s="170">
        <v>10200000</v>
      </c>
      <c r="P4191" s="178">
        <v>1228243</v>
      </c>
      <c r="Q4191" s="178">
        <v>50848</v>
      </c>
      <c r="R4191" s="178">
        <v>1018766</v>
      </c>
      <c r="S4191">
        <v>0</v>
      </c>
      <c r="T4191">
        <v>0</v>
      </c>
      <c r="U4191">
        <v>0</v>
      </c>
      <c r="W4191">
        <v>0</v>
      </c>
      <c r="X4191">
        <v>0</v>
      </c>
      <c r="Y4191">
        <v>0</v>
      </c>
      <c r="AB4191" s="180">
        <v>44285</v>
      </c>
      <c r="AC4191">
        <v>1</v>
      </c>
      <c r="AD4191" t="s">
        <v>1922</v>
      </c>
      <c r="AE4191">
        <v>1</v>
      </c>
      <c r="AF4191">
        <v>30</v>
      </c>
      <c r="AG4191">
        <v>0</v>
      </c>
      <c r="AN4191">
        <v>1</v>
      </c>
      <c r="AO4191">
        <v>1</v>
      </c>
      <c r="AR4191" s="178">
        <v>92973</v>
      </c>
      <c r="AS4191" t="s">
        <v>1921</v>
      </c>
      <c r="AT4191">
        <v>0</v>
      </c>
      <c r="AU4191">
        <v>0</v>
      </c>
      <c r="AV4191">
        <v>890480123</v>
      </c>
      <c r="AW4191" t="s">
        <v>1920</v>
      </c>
      <c r="AX4191">
        <v>5</v>
      </c>
      <c r="BC4191">
        <v>1</v>
      </c>
      <c r="BD4191">
        <v>7</v>
      </c>
      <c r="BE4191">
        <v>1</v>
      </c>
    </row>
    <row r="4192" spans="1:57" x14ac:dyDescent="0.25">
      <c r="A4192" s="179">
        <f t="shared" si="65"/>
        <v>86816185</v>
      </c>
      <c r="B4192" t="s">
        <v>1923</v>
      </c>
      <c r="C4192">
        <v>73140577</v>
      </c>
      <c r="D4192">
        <v>144205</v>
      </c>
      <c r="E4192">
        <v>4</v>
      </c>
      <c r="F4192">
        <v>16718</v>
      </c>
      <c r="G4192" s="180">
        <v>44133</v>
      </c>
      <c r="H4192" s="180">
        <v>46446</v>
      </c>
      <c r="I4192">
        <v>30</v>
      </c>
      <c r="J4192">
        <v>1</v>
      </c>
      <c r="K4192">
        <v>3</v>
      </c>
      <c r="L4192">
        <v>30</v>
      </c>
      <c r="M4192">
        <v>2</v>
      </c>
      <c r="N4192" s="170">
        <v>9119963</v>
      </c>
      <c r="O4192" s="170">
        <v>9511000</v>
      </c>
      <c r="P4192" s="178">
        <v>98442119</v>
      </c>
      <c r="Q4192" s="178">
        <v>1709964</v>
      </c>
      <c r="R4192" s="178">
        <v>95534713</v>
      </c>
      <c r="S4192">
        <v>1463760</v>
      </c>
      <c r="T4192">
        <v>0</v>
      </c>
      <c r="U4192">
        <v>0</v>
      </c>
      <c r="W4192">
        <v>0</v>
      </c>
      <c r="X4192">
        <v>0</v>
      </c>
      <c r="Y4192">
        <v>0</v>
      </c>
      <c r="AB4192" s="180">
        <v>44254</v>
      </c>
      <c r="AC4192">
        <v>1</v>
      </c>
      <c r="AD4192" t="s">
        <v>1922</v>
      </c>
      <c r="AE4192">
        <v>1</v>
      </c>
      <c r="AF4192">
        <v>30</v>
      </c>
      <c r="AG4192">
        <v>1975284</v>
      </c>
      <c r="AN4192">
        <v>1</v>
      </c>
      <c r="AO4192">
        <v>1</v>
      </c>
      <c r="AR4192" s="178">
        <v>8718528</v>
      </c>
      <c r="AS4192" t="s">
        <v>1921</v>
      </c>
      <c r="AT4192">
        <v>0</v>
      </c>
      <c r="AU4192">
        <v>0</v>
      </c>
      <c r="AX4192">
        <v>5</v>
      </c>
      <c r="BC4192">
        <v>1</v>
      </c>
      <c r="BD4192">
        <v>7</v>
      </c>
      <c r="BE4192">
        <v>1</v>
      </c>
    </row>
    <row r="4193" spans="1:57" x14ac:dyDescent="0.25">
      <c r="A4193" s="179">
        <f t="shared" si="65"/>
        <v>16215501</v>
      </c>
      <c r="B4193" t="s">
        <v>1923</v>
      </c>
      <c r="C4193">
        <v>73140577</v>
      </c>
      <c r="D4193">
        <v>144105</v>
      </c>
      <c r="E4193">
        <v>4</v>
      </c>
      <c r="F4193">
        <v>18032</v>
      </c>
      <c r="G4193" s="180">
        <v>44196</v>
      </c>
      <c r="H4193" s="180">
        <v>46326</v>
      </c>
      <c r="I4193">
        <v>0</v>
      </c>
      <c r="J4193">
        <v>1</v>
      </c>
      <c r="K4193">
        <v>3</v>
      </c>
      <c r="L4193">
        <v>30</v>
      </c>
      <c r="M4193">
        <v>2</v>
      </c>
      <c r="N4193" s="170">
        <v>16011168</v>
      </c>
      <c r="O4193" s="170">
        <v>17240000</v>
      </c>
      <c r="P4193" s="178">
        <v>18331048</v>
      </c>
      <c r="Q4193" s="178">
        <v>404552</v>
      </c>
      <c r="R4193" s="178">
        <v>17843945</v>
      </c>
      <c r="S4193">
        <v>0</v>
      </c>
      <c r="T4193">
        <v>0</v>
      </c>
      <c r="U4193">
        <v>0</v>
      </c>
      <c r="W4193">
        <v>0</v>
      </c>
      <c r="X4193">
        <v>0</v>
      </c>
      <c r="Y4193">
        <v>0</v>
      </c>
      <c r="AB4193" s="180">
        <v>44285</v>
      </c>
      <c r="AC4193">
        <v>1</v>
      </c>
      <c r="AD4193" t="s">
        <v>1922</v>
      </c>
      <c r="AE4193">
        <v>1</v>
      </c>
      <c r="AF4193">
        <v>30</v>
      </c>
      <c r="AG4193">
        <v>0</v>
      </c>
      <c r="AN4193">
        <v>1</v>
      </c>
      <c r="AO4193">
        <v>1</v>
      </c>
      <c r="AR4193" s="178">
        <v>1628444</v>
      </c>
      <c r="AS4193" t="s">
        <v>1921</v>
      </c>
      <c r="AT4193">
        <v>0</v>
      </c>
      <c r="AU4193">
        <v>0</v>
      </c>
      <c r="AV4193">
        <v>890480123</v>
      </c>
      <c r="AW4193" t="s">
        <v>1920</v>
      </c>
      <c r="AX4193">
        <v>5</v>
      </c>
      <c r="BC4193">
        <v>1</v>
      </c>
      <c r="BD4193">
        <v>7</v>
      </c>
      <c r="BE4193">
        <v>2</v>
      </c>
    </row>
    <row r="4194" spans="1:57" x14ac:dyDescent="0.25">
      <c r="A4194" s="179">
        <f t="shared" si="65"/>
        <v>15913190</v>
      </c>
      <c r="B4194" t="s">
        <v>1923</v>
      </c>
      <c r="C4194">
        <v>73140577</v>
      </c>
      <c r="D4194">
        <v>144105</v>
      </c>
      <c r="E4194">
        <v>4</v>
      </c>
      <c r="F4194">
        <v>18214</v>
      </c>
      <c r="G4194" s="180">
        <v>44254</v>
      </c>
      <c r="H4194" s="180">
        <v>44282</v>
      </c>
      <c r="I4194">
        <v>3</v>
      </c>
      <c r="J4194">
        <v>1</v>
      </c>
      <c r="K4194">
        <v>0</v>
      </c>
      <c r="L4194">
        <v>30</v>
      </c>
      <c r="M4194">
        <v>2</v>
      </c>
      <c r="N4194" s="170">
        <v>23318977</v>
      </c>
      <c r="O4194" s="170">
        <v>25980000</v>
      </c>
      <c r="P4194" s="178">
        <v>17511274</v>
      </c>
      <c r="Q4194" s="178">
        <v>17851562</v>
      </c>
      <c r="R4194" s="178">
        <v>17511274</v>
      </c>
      <c r="S4194">
        <v>374319</v>
      </c>
      <c r="T4194">
        <v>0</v>
      </c>
      <c r="U4194">
        <v>0</v>
      </c>
      <c r="W4194">
        <v>0</v>
      </c>
      <c r="X4194">
        <v>0</v>
      </c>
      <c r="Y4194">
        <v>0</v>
      </c>
      <c r="AB4194" s="180">
        <v>44254</v>
      </c>
      <c r="AC4194">
        <v>1</v>
      </c>
      <c r="AD4194" t="s">
        <v>1922</v>
      </c>
      <c r="AE4194">
        <v>1</v>
      </c>
      <c r="AF4194">
        <v>30</v>
      </c>
      <c r="AG4194">
        <v>17511274</v>
      </c>
      <c r="AN4194">
        <v>1</v>
      </c>
      <c r="AO4194">
        <v>1</v>
      </c>
      <c r="AR4194" s="178">
        <v>1598084</v>
      </c>
      <c r="AS4194" t="s">
        <v>1921</v>
      </c>
      <c r="AT4194">
        <v>0</v>
      </c>
      <c r="AU4194">
        <v>0</v>
      </c>
      <c r="AV4194">
        <v>890480123</v>
      </c>
      <c r="AW4194" t="s">
        <v>1920</v>
      </c>
      <c r="AX4194">
        <v>5</v>
      </c>
      <c r="BC4194">
        <v>1</v>
      </c>
      <c r="BD4194">
        <v>7</v>
      </c>
      <c r="BE4194">
        <v>2</v>
      </c>
    </row>
    <row r="4195" spans="1:57" x14ac:dyDescent="0.25">
      <c r="A4195" s="179">
        <f t="shared" si="65"/>
        <v>8898532</v>
      </c>
      <c r="B4195" t="s">
        <v>1923</v>
      </c>
      <c r="C4195">
        <v>73140803</v>
      </c>
      <c r="D4195">
        <v>144105</v>
      </c>
      <c r="E4195">
        <v>4</v>
      </c>
      <c r="F4195">
        <v>16713</v>
      </c>
      <c r="G4195" s="180">
        <v>44133</v>
      </c>
      <c r="H4195" s="180">
        <v>45381</v>
      </c>
      <c r="I4195">
        <v>0</v>
      </c>
      <c r="J4195">
        <v>1</v>
      </c>
      <c r="K4195">
        <v>5</v>
      </c>
      <c r="L4195">
        <v>30</v>
      </c>
      <c r="M4195">
        <v>2</v>
      </c>
      <c r="N4195" s="170">
        <v>9119963</v>
      </c>
      <c r="O4195" s="170">
        <v>9511000</v>
      </c>
      <c r="P4195" s="178">
        <v>10014309</v>
      </c>
      <c r="Q4195" s="178">
        <v>285198</v>
      </c>
      <c r="R4195" s="178">
        <v>8952424</v>
      </c>
      <c r="S4195">
        <v>0</v>
      </c>
      <c r="T4195">
        <v>0</v>
      </c>
      <c r="U4195">
        <v>0</v>
      </c>
      <c r="W4195">
        <v>0</v>
      </c>
      <c r="X4195">
        <v>0</v>
      </c>
      <c r="Y4195">
        <v>0</v>
      </c>
      <c r="AB4195" s="180">
        <v>44285</v>
      </c>
      <c r="AC4195">
        <v>1</v>
      </c>
      <c r="AD4195" t="s">
        <v>1922</v>
      </c>
      <c r="AE4195">
        <v>1</v>
      </c>
      <c r="AF4195">
        <v>30</v>
      </c>
      <c r="AG4195">
        <v>0</v>
      </c>
      <c r="AN4195">
        <v>1</v>
      </c>
      <c r="AO4195">
        <v>1</v>
      </c>
      <c r="AR4195" s="178">
        <v>53892</v>
      </c>
      <c r="AS4195" t="s">
        <v>1921</v>
      </c>
      <c r="AT4195">
        <v>0</v>
      </c>
      <c r="AU4195">
        <v>0</v>
      </c>
      <c r="AV4195">
        <v>890480123</v>
      </c>
      <c r="AW4195" t="s">
        <v>1920</v>
      </c>
      <c r="AX4195">
        <v>5</v>
      </c>
      <c r="BC4195">
        <v>1</v>
      </c>
      <c r="BD4195">
        <v>7</v>
      </c>
      <c r="BE4195">
        <v>1</v>
      </c>
    </row>
    <row r="4196" spans="1:57" x14ac:dyDescent="0.25">
      <c r="A4196" s="179">
        <f t="shared" si="65"/>
        <v>1137090</v>
      </c>
      <c r="B4196" t="s">
        <v>1923</v>
      </c>
      <c r="C4196">
        <v>73142000</v>
      </c>
      <c r="D4196">
        <v>144105</v>
      </c>
      <c r="E4196">
        <v>4</v>
      </c>
      <c r="F4196">
        <v>17955</v>
      </c>
      <c r="G4196" s="180">
        <v>44195</v>
      </c>
      <c r="H4196" s="180">
        <v>45777</v>
      </c>
      <c r="I4196">
        <v>0</v>
      </c>
      <c r="J4196">
        <v>1</v>
      </c>
      <c r="K4196">
        <v>3</v>
      </c>
      <c r="L4196">
        <v>30</v>
      </c>
      <c r="M4196">
        <v>2</v>
      </c>
      <c r="N4196" s="170">
        <v>16011168</v>
      </c>
      <c r="O4196" s="170">
        <v>17240000</v>
      </c>
      <c r="P4196" s="178">
        <v>2381526</v>
      </c>
      <c r="Q4196" s="178">
        <v>63802</v>
      </c>
      <c r="R4196" s="178">
        <v>2284045</v>
      </c>
      <c r="S4196">
        <v>0</v>
      </c>
      <c r="T4196">
        <v>0</v>
      </c>
      <c r="U4196">
        <v>0</v>
      </c>
      <c r="W4196">
        <v>0</v>
      </c>
      <c r="X4196">
        <v>0</v>
      </c>
      <c r="Y4196">
        <v>0</v>
      </c>
      <c r="AB4196" s="180">
        <v>44285</v>
      </c>
      <c r="AC4196">
        <v>1</v>
      </c>
      <c r="AD4196" t="s">
        <v>1922</v>
      </c>
      <c r="AE4196">
        <v>1</v>
      </c>
      <c r="AF4196">
        <v>30</v>
      </c>
      <c r="AG4196">
        <v>0</v>
      </c>
      <c r="AN4196">
        <v>1</v>
      </c>
      <c r="AO4196">
        <v>1</v>
      </c>
      <c r="AR4196" s="178">
        <v>1146955</v>
      </c>
      <c r="AS4196" t="s">
        <v>1921</v>
      </c>
      <c r="AT4196">
        <v>0</v>
      </c>
      <c r="AU4196">
        <v>0</v>
      </c>
      <c r="AV4196">
        <v>890480123</v>
      </c>
      <c r="AW4196" t="s">
        <v>1920</v>
      </c>
      <c r="AX4196">
        <v>5</v>
      </c>
      <c r="BC4196">
        <v>1</v>
      </c>
      <c r="BD4196">
        <v>7</v>
      </c>
      <c r="BE4196">
        <v>2</v>
      </c>
    </row>
    <row r="4197" spans="1:57" x14ac:dyDescent="0.25">
      <c r="A4197" s="179">
        <f t="shared" si="65"/>
        <v>10379334</v>
      </c>
      <c r="B4197" t="s">
        <v>1923</v>
      </c>
      <c r="C4197">
        <v>73142000</v>
      </c>
      <c r="D4197">
        <v>144105</v>
      </c>
      <c r="E4197">
        <v>4</v>
      </c>
      <c r="F4197">
        <v>17956</v>
      </c>
      <c r="G4197" s="180">
        <v>44195</v>
      </c>
      <c r="H4197" s="180">
        <v>46325</v>
      </c>
      <c r="I4197">
        <v>0</v>
      </c>
      <c r="J4197">
        <v>1</v>
      </c>
      <c r="K4197">
        <v>3</v>
      </c>
      <c r="L4197">
        <v>30</v>
      </c>
      <c r="M4197">
        <v>2</v>
      </c>
      <c r="N4197" s="170">
        <v>16011168</v>
      </c>
      <c r="O4197" s="170">
        <v>17240000</v>
      </c>
      <c r="P4197" s="178">
        <v>21417816</v>
      </c>
      <c r="Q4197" s="178">
        <v>472675</v>
      </c>
      <c r="R4197" s="178">
        <v>20848716</v>
      </c>
      <c r="S4197">
        <v>0</v>
      </c>
      <c r="T4197">
        <v>0</v>
      </c>
      <c r="U4197">
        <v>0</v>
      </c>
      <c r="W4197">
        <v>0</v>
      </c>
      <c r="X4197">
        <v>0</v>
      </c>
      <c r="Y4197">
        <v>0</v>
      </c>
      <c r="AB4197" s="180">
        <v>44285</v>
      </c>
      <c r="AC4197">
        <v>1</v>
      </c>
      <c r="AD4197" t="s">
        <v>1922</v>
      </c>
      <c r="AE4197">
        <v>1</v>
      </c>
      <c r="AF4197">
        <v>30</v>
      </c>
      <c r="AG4197">
        <v>0</v>
      </c>
      <c r="AN4197">
        <v>1</v>
      </c>
      <c r="AO4197">
        <v>1</v>
      </c>
      <c r="AR4197" s="178">
        <v>10469382</v>
      </c>
      <c r="AS4197" t="s">
        <v>1921</v>
      </c>
      <c r="AT4197">
        <v>0</v>
      </c>
      <c r="AU4197">
        <v>0</v>
      </c>
      <c r="AV4197">
        <v>890480123</v>
      </c>
      <c r="AW4197" t="s">
        <v>1920</v>
      </c>
      <c r="AX4197">
        <v>5</v>
      </c>
      <c r="BC4197">
        <v>1</v>
      </c>
      <c r="BD4197">
        <v>7</v>
      </c>
      <c r="BE4197">
        <v>2</v>
      </c>
    </row>
    <row r="4198" spans="1:57" x14ac:dyDescent="0.25">
      <c r="A4198" s="179">
        <f t="shared" si="65"/>
        <v>5499152</v>
      </c>
      <c r="B4198" t="s">
        <v>1923</v>
      </c>
      <c r="C4198">
        <v>73142000</v>
      </c>
      <c r="D4198">
        <v>144105</v>
      </c>
      <c r="E4198">
        <v>4</v>
      </c>
      <c r="F4198">
        <v>17957</v>
      </c>
      <c r="G4198" s="180">
        <v>44195</v>
      </c>
      <c r="H4198" s="180">
        <v>45442</v>
      </c>
      <c r="I4198">
        <v>0</v>
      </c>
      <c r="J4198">
        <v>1</v>
      </c>
      <c r="K4198">
        <v>3</v>
      </c>
      <c r="L4198">
        <v>30</v>
      </c>
      <c r="M4198">
        <v>2</v>
      </c>
      <c r="N4198" s="170">
        <v>8648788</v>
      </c>
      <c r="O4198" s="170">
        <v>9000000</v>
      </c>
      <c r="P4198" s="178">
        <v>11796727</v>
      </c>
      <c r="Q4198" s="178">
        <v>333355</v>
      </c>
      <c r="R4198" s="178">
        <v>11046013</v>
      </c>
      <c r="S4198">
        <v>0</v>
      </c>
      <c r="T4198">
        <v>0</v>
      </c>
      <c r="U4198">
        <v>0</v>
      </c>
      <c r="W4198">
        <v>0</v>
      </c>
      <c r="X4198">
        <v>0</v>
      </c>
      <c r="Y4198">
        <v>0</v>
      </c>
      <c r="AB4198" s="180">
        <v>44285</v>
      </c>
      <c r="AC4198">
        <v>1</v>
      </c>
      <c r="AD4198" t="s">
        <v>1922</v>
      </c>
      <c r="AE4198">
        <v>1</v>
      </c>
      <c r="AF4198">
        <v>30</v>
      </c>
      <c r="AG4198">
        <v>0</v>
      </c>
      <c r="AN4198">
        <v>1</v>
      </c>
      <c r="AO4198">
        <v>1</v>
      </c>
      <c r="AR4198" s="178">
        <v>5546861</v>
      </c>
      <c r="AS4198" t="s">
        <v>1921</v>
      </c>
      <c r="AT4198">
        <v>0</v>
      </c>
      <c r="AU4198">
        <v>0</v>
      </c>
      <c r="AV4198">
        <v>890480123</v>
      </c>
      <c r="AW4198" t="s">
        <v>1920</v>
      </c>
      <c r="AX4198">
        <v>5</v>
      </c>
      <c r="BC4198">
        <v>1</v>
      </c>
      <c r="BD4198">
        <v>7</v>
      </c>
      <c r="BE4198">
        <v>2</v>
      </c>
    </row>
    <row r="4199" spans="1:57" x14ac:dyDescent="0.25">
      <c r="A4199" s="179">
        <f t="shared" si="65"/>
        <v>28716618</v>
      </c>
      <c r="B4199" t="s">
        <v>1923</v>
      </c>
      <c r="C4199">
        <v>73143801</v>
      </c>
      <c r="D4199">
        <v>144105</v>
      </c>
      <c r="E4199">
        <v>4</v>
      </c>
      <c r="F4199">
        <v>14996</v>
      </c>
      <c r="G4199" s="180">
        <v>44133</v>
      </c>
      <c r="H4199" s="180">
        <v>45392</v>
      </c>
      <c r="I4199">
        <v>0</v>
      </c>
      <c r="J4199">
        <v>1</v>
      </c>
      <c r="K4199">
        <v>5</v>
      </c>
      <c r="L4199">
        <v>30</v>
      </c>
      <c r="M4199">
        <v>2</v>
      </c>
      <c r="N4199" s="170">
        <v>12185828</v>
      </c>
      <c r="O4199" s="170">
        <v>12890000</v>
      </c>
      <c r="P4199" s="178">
        <v>36349762</v>
      </c>
      <c r="Q4199" s="178">
        <v>1088343</v>
      </c>
      <c r="R4199" s="178">
        <v>32549392</v>
      </c>
      <c r="S4199">
        <v>0</v>
      </c>
      <c r="T4199">
        <v>0</v>
      </c>
      <c r="U4199">
        <v>0</v>
      </c>
      <c r="W4199">
        <v>0</v>
      </c>
      <c r="X4199">
        <v>0</v>
      </c>
      <c r="Y4199">
        <v>0</v>
      </c>
      <c r="AB4199" s="180">
        <v>44285</v>
      </c>
      <c r="AC4199">
        <v>1</v>
      </c>
      <c r="AD4199" t="s">
        <v>1922</v>
      </c>
      <c r="AE4199">
        <v>1</v>
      </c>
      <c r="AF4199">
        <v>30</v>
      </c>
      <c r="AG4199">
        <v>0</v>
      </c>
      <c r="AN4199">
        <v>1</v>
      </c>
      <c r="AO4199">
        <v>1</v>
      </c>
      <c r="AR4199" s="178">
        <v>3832774</v>
      </c>
      <c r="AS4199" t="s">
        <v>1921</v>
      </c>
      <c r="AT4199">
        <v>0</v>
      </c>
      <c r="AU4199">
        <v>0</v>
      </c>
      <c r="AV4199">
        <v>890480123</v>
      </c>
      <c r="AW4199" t="s">
        <v>1920</v>
      </c>
      <c r="AX4199">
        <v>5</v>
      </c>
      <c r="BC4199">
        <v>1</v>
      </c>
      <c r="BD4199">
        <v>7</v>
      </c>
      <c r="BE4199">
        <v>1</v>
      </c>
    </row>
    <row r="4200" spans="1:57" x14ac:dyDescent="0.25">
      <c r="A4200" s="179">
        <f t="shared" si="65"/>
        <v>799591</v>
      </c>
      <c r="B4200" t="s">
        <v>1923</v>
      </c>
      <c r="C4200">
        <v>73144363</v>
      </c>
      <c r="D4200">
        <v>144105</v>
      </c>
      <c r="E4200">
        <v>4</v>
      </c>
      <c r="F4200">
        <v>15096</v>
      </c>
      <c r="G4200" s="180">
        <v>44133</v>
      </c>
      <c r="H4200" s="180">
        <v>44330</v>
      </c>
      <c r="I4200">
        <v>0</v>
      </c>
      <c r="J4200">
        <v>1</v>
      </c>
      <c r="K4200">
        <v>4</v>
      </c>
      <c r="L4200">
        <v>30</v>
      </c>
      <c r="M4200">
        <v>2</v>
      </c>
      <c r="N4200" s="170">
        <v>9752084</v>
      </c>
      <c r="O4200" s="170">
        <v>10200000</v>
      </c>
      <c r="P4200" s="178">
        <v>2603891</v>
      </c>
      <c r="Q4200" s="178">
        <v>446409</v>
      </c>
      <c r="R4200" s="178">
        <v>873001</v>
      </c>
      <c r="S4200">
        <v>0</v>
      </c>
      <c r="T4200">
        <v>0</v>
      </c>
      <c r="U4200">
        <v>0</v>
      </c>
      <c r="W4200">
        <v>0</v>
      </c>
      <c r="X4200">
        <v>0</v>
      </c>
      <c r="Y4200">
        <v>0</v>
      </c>
      <c r="AB4200" s="180">
        <v>44286</v>
      </c>
      <c r="AC4200">
        <v>1</v>
      </c>
      <c r="AD4200" t="s">
        <v>1922</v>
      </c>
      <c r="AE4200">
        <v>1</v>
      </c>
      <c r="AF4200">
        <v>30</v>
      </c>
      <c r="AG4200">
        <v>0</v>
      </c>
      <c r="AN4200">
        <v>1</v>
      </c>
      <c r="AO4200">
        <v>1</v>
      </c>
      <c r="AR4200" s="178">
        <v>73410</v>
      </c>
      <c r="AS4200" t="s">
        <v>1921</v>
      </c>
      <c r="AT4200">
        <v>0</v>
      </c>
      <c r="AU4200">
        <v>0</v>
      </c>
      <c r="AV4200">
        <v>890480123</v>
      </c>
      <c r="AW4200" t="s">
        <v>1920</v>
      </c>
      <c r="AX4200">
        <v>5</v>
      </c>
      <c r="BC4200">
        <v>1</v>
      </c>
      <c r="BD4200">
        <v>7</v>
      </c>
      <c r="BE4200">
        <v>1</v>
      </c>
    </row>
    <row r="4201" spans="1:57" x14ac:dyDescent="0.25">
      <c r="A4201" s="179">
        <f t="shared" si="65"/>
        <v>78334350</v>
      </c>
      <c r="B4201" t="s">
        <v>1923</v>
      </c>
      <c r="C4201">
        <v>73144363</v>
      </c>
      <c r="D4201">
        <v>144205</v>
      </c>
      <c r="E4201">
        <v>4</v>
      </c>
      <c r="F4201">
        <v>16717</v>
      </c>
      <c r="G4201" s="180">
        <v>44133</v>
      </c>
      <c r="H4201" s="180">
        <v>46438</v>
      </c>
      <c r="I4201">
        <v>0</v>
      </c>
      <c r="J4201">
        <v>1</v>
      </c>
      <c r="K4201">
        <v>5</v>
      </c>
      <c r="L4201">
        <v>30</v>
      </c>
      <c r="M4201">
        <v>2</v>
      </c>
      <c r="N4201" s="170">
        <v>9119963</v>
      </c>
      <c r="O4201" s="170">
        <v>9511000</v>
      </c>
      <c r="P4201" s="178">
        <v>90288300</v>
      </c>
      <c r="Q4201" s="178">
        <v>1583804</v>
      </c>
      <c r="R4201" s="178">
        <v>85526193</v>
      </c>
      <c r="S4201">
        <v>0</v>
      </c>
      <c r="T4201">
        <v>0</v>
      </c>
      <c r="U4201">
        <v>0</v>
      </c>
      <c r="W4201">
        <v>0</v>
      </c>
      <c r="X4201">
        <v>0</v>
      </c>
      <c r="Y4201">
        <v>0</v>
      </c>
      <c r="AB4201" s="180">
        <v>44285</v>
      </c>
      <c r="AC4201">
        <v>1</v>
      </c>
      <c r="AD4201" t="s">
        <v>1922</v>
      </c>
      <c r="AE4201">
        <v>1</v>
      </c>
      <c r="AF4201">
        <v>30</v>
      </c>
      <c r="AG4201">
        <v>0</v>
      </c>
      <c r="AN4201">
        <v>1</v>
      </c>
      <c r="AO4201">
        <v>1</v>
      </c>
      <c r="AR4201" s="178">
        <v>7191843</v>
      </c>
      <c r="AS4201" t="s">
        <v>1921</v>
      </c>
      <c r="AT4201">
        <v>0</v>
      </c>
      <c r="AU4201">
        <v>0</v>
      </c>
      <c r="AX4201">
        <v>5</v>
      </c>
      <c r="BC4201">
        <v>1</v>
      </c>
      <c r="BD4201">
        <v>7</v>
      </c>
      <c r="BE4201">
        <v>1</v>
      </c>
    </row>
    <row r="4202" spans="1:57" x14ac:dyDescent="0.25">
      <c r="A4202" s="179">
        <f t="shared" si="65"/>
        <v>2452094</v>
      </c>
      <c r="B4202" t="s">
        <v>1923</v>
      </c>
      <c r="C4202">
        <v>73144363</v>
      </c>
      <c r="D4202">
        <v>144105</v>
      </c>
      <c r="E4202">
        <v>4</v>
      </c>
      <c r="F4202">
        <v>17275</v>
      </c>
      <c r="G4202" s="180">
        <v>44002</v>
      </c>
      <c r="H4202" s="180">
        <v>44742</v>
      </c>
      <c r="I4202">
        <v>0</v>
      </c>
      <c r="J4202">
        <v>1</v>
      </c>
      <c r="K4202">
        <v>9</v>
      </c>
      <c r="L4202">
        <v>30</v>
      </c>
      <c r="M4202">
        <v>2</v>
      </c>
      <c r="N4202" s="170">
        <v>12185828</v>
      </c>
      <c r="O4202" s="170">
        <v>12890000</v>
      </c>
      <c r="P4202" s="178">
        <v>4100000</v>
      </c>
      <c r="Q4202" s="178">
        <v>193357</v>
      </c>
      <c r="R4202" s="178">
        <v>2677220</v>
      </c>
      <c r="S4202">
        <v>0</v>
      </c>
      <c r="T4202">
        <v>0</v>
      </c>
      <c r="U4202">
        <v>0</v>
      </c>
      <c r="W4202">
        <v>0</v>
      </c>
      <c r="X4202">
        <v>0</v>
      </c>
      <c r="Y4202">
        <v>0</v>
      </c>
      <c r="AB4202" s="180">
        <v>44285</v>
      </c>
      <c r="AC4202">
        <v>1</v>
      </c>
      <c r="AD4202" t="s">
        <v>1922</v>
      </c>
      <c r="AE4202">
        <v>1</v>
      </c>
      <c r="AF4202">
        <v>30</v>
      </c>
      <c r="AG4202">
        <v>0</v>
      </c>
      <c r="AN4202">
        <v>1</v>
      </c>
      <c r="AO4202">
        <v>1</v>
      </c>
      <c r="AR4202" s="178">
        <v>225126</v>
      </c>
      <c r="AS4202" t="s">
        <v>1921</v>
      </c>
      <c r="AT4202">
        <v>0</v>
      </c>
      <c r="AU4202">
        <v>0</v>
      </c>
      <c r="AV4202">
        <v>890480123</v>
      </c>
      <c r="AW4202" t="s">
        <v>1920</v>
      </c>
      <c r="AX4202">
        <v>5</v>
      </c>
      <c r="BC4202">
        <v>1</v>
      </c>
      <c r="BD4202">
        <v>7</v>
      </c>
      <c r="BE4202">
        <v>2</v>
      </c>
    </row>
    <row r="4203" spans="1:57" x14ac:dyDescent="0.25">
      <c r="A4203" s="179">
        <f t="shared" si="65"/>
        <v>1901195</v>
      </c>
      <c r="B4203" t="s">
        <v>1923</v>
      </c>
      <c r="C4203">
        <v>73144363</v>
      </c>
      <c r="D4203">
        <v>144105</v>
      </c>
      <c r="E4203">
        <v>4</v>
      </c>
      <c r="F4203">
        <v>17489</v>
      </c>
      <c r="G4203" s="180">
        <v>44068</v>
      </c>
      <c r="H4203" s="180">
        <v>44650</v>
      </c>
      <c r="I4203">
        <v>0</v>
      </c>
      <c r="J4203">
        <v>1</v>
      </c>
      <c r="K4203">
        <v>6</v>
      </c>
      <c r="L4203">
        <v>30</v>
      </c>
      <c r="M4203">
        <v>2</v>
      </c>
      <c r="N4203" s="170">
        <v>15881442</v>
      </c>
      <c r="O4203" s="170">
        <v>17090000</v>
      </c>
      <c r="P4203" s="178">
        <v>3000000</v>
      </c>
      <c r="Q4203" s="178">
        <v>188401</v>
      </c>
      <c r="R4203" s="178">
        <v>2075743</v>
      </c>
      <c r="S4203">
        <v>0</v>
      </c>
      <c r="T4203">
        <v>0</v>
      </c>
      <c r="U4203">
        <v>0</v>
      </c>
      <c r="W4203">
        <v>0</v>
      </c>
      <c r="X4203">
        <v>0</v>
      </c>
      <c r="Y4203">
        <v>0</v>
      </c>
      <c r="AB4203" s="180">
        <v>44285</v>
      </c>
      <c r="AC4203">
        <v>9</v>
      </c>
      <c r="AD4203" t="s">
        <v>1922</v>
      </c>
      <c r="AE4203">
        <v>1</v>
      </c>
      <c r="AF4203">
        <v>30</v>
      </c>
      <c r="AG4203">
        <v>0</v>
      </c>
      <c r="AN4203">
        <v>1</v>
      </c>
      <c r="AO4203">
        <v>1</v>
      </c>
      <c r="AR4203" s="178">
        <v>174548</v>
      </c>
      <c r="AS4203" t="s">
        <v>1921</v>
      </c>
      <c r="AT4203">
        <v>0</v>
      </c>
      <c r="AU4203">
        <v>0</v>
      </c>
      <c r="AV4203">
        <v>890480123</v>
      </c>
      <c r="AW4203" t="s">
        <v>1920</v>
      </c>
      <c r="AX4203">
        <v>5</v>
      </c>
      <c r="BC4203">
        <v>1</v>
      </c>
      <c r="BD4203">
        <v>7</v>
      </c>
      <c r="BE4203">
        <v>2</v>
      </c>
    </row>
    <row r="4204" spans="1:57" x14ac:dyDescent="0.25">
      <c r="A4204" s="179">
        <f t="shared" si="65"/>
        <v>4155</v>
      </c>
      <c r="B4204" t="s">
        <v>1923</v>
      </c>
      <c r="C4204">
        <v>73144363</v>
      </c>
      <c r="D4204">
        <v>144105</v>
      </c>
      <c r="E4204">
        <v>4</v>
      </c>
      <c r="F4204">
        <v>550023713</v>
      </c>
      <c r="G4204" s="180">
        <v>43902</v>
      </c>
      <c r="H4204" s="180">
        <v>45229</v>
      </c>
      <c r="I4204">
        <v>0</v>
      </c>
      <c r="J4204">
        <v>1</v>
      </c>
      <c r="K4204">
        <v>5</v>
      </c>
      <c r="L4204">
        <v>30</v>
      </c>
      <c r="M4204">
        <v>2</v>
      </c>
      <c r="N4204" s="170">
        <v>22490513</v>
      </c>
      <c r="O4204" s="170">
        <v>24960000</v>
      </c>
      <c r="P4204" s="178">
        <v>5081</v>
      </c>
      <c r="Q4204" s="178">
        <v>195</v>
      </c>
      <c r="R4204" s="178">
        <v>4536</v>
      </c>
      <c r="S4204">
        <v>0</v>
      </c>
      <c r="T4204">
        <v>0</v>
      </c>
      <c r="U4204">
        <v>0</v>
      </c>
      <c r="W4204">
        <v>0</v>
      </c>
      <c r="X4204">
        <v>0</v>
      </c>
      <c r="Y4204">
        <v>0</v>
      </c>
      <c r="AB4204" s="180">
        <v>44285</v>
      </c>
      <c r="AC4204">
        <v>1</v>
      </c>
      <c r="AD4204" t="s">
        <v>1922</v>
      </c>
      <c r="AE4204">
        <v>1</v>
      </c>
      <c r="AF4204">
        <v>30</v>
      </c>
      <c r="AG4204">
        <v>0</v>
      </c>
      <c r="AN4204">
        <v>1</v>
      </c>
      <c r="AO4204">
        <v>1</v>
      </c>
      <c r="AR4204" s="178">
        <v>381</v>
      </c>
      <c r="AS4204" t="s">
        <v>1921</v>
      </c>
      <c r="AT4204">
        <v>0</v>
      </c>
      <c r="AU4204">
        <v>0</v>
      </c>
      <c r="AV4204">
        <v>890480123</v>
      </c>
      <c r="AW4204" t="s">
        <v>1920</v>
      </c>
      <c r="AX4204">
        <v>5</v>
      </c>
      <c r="BC4204">
        <v>2</v>
      </c>
      <c r="BD4204">
        <v>7</v>
      </c>
      <c r="BE4204">
        <v>2</v>
      </c>
    </row>
    <row r="4205" spans="1:57" x14ac:dyDescent="0.25">
      <c r="A4205" s="179">
        <f t="shared" si="65"/>
        <v>6061</v>
      </c>
      <c r="B4205" t="s">
        <v>1923</v>
      </c>
      <c r="C4205">
        <v>73144363</v>
      </c>
      <c r="D4205">
        <v>144105</v>
      </c>
      <c r="E4205">
        <v>4</v>
      </c>
      <c r="F4205">
        <v>550023716</v>
      </c>
      <c r="G4205" s="180">
        <v>43903</v>
      </c>
      <c r="H4205" s="180">
        <v>45229</v>
      </c>
      <c r="I4205">
        <v>0</v>
      </c>
      <c r="J4205">
        <v>1</v>
      </c>
      <c r="K4205">
        <v>5</v>
      </c>
      <c r="L4205">
        <v>30</v>
      </c>
      <c r="M4205">
        <v>2</v>
      </c>
      <c r="N4205" s="170">
        <v>22490513</v>
      </c>
      <c r="O4205" s="170">
        <v>24960000</v>
      </c>
      <c r="P4205" s="178">
        <v>7495</v>
      </c>
      <c r="Q4205" s="178">
        <v>288</v>
      </c>
      <c r="R4205" s="178">
        <v>6617</v>
      </c>
      <c r="S4205">
        <v>0</v>
      </c>
      <c r="T4205">
        <v>0</v>
      </c>
      <c r="U4205">
        <v>0</v>
      </c>
      <c r="W4205">
        <v>0</v>
      </c>
      <c r="X4205">
        <v>0</v>
      </c>
      <c r="Y4205">
        <v>0</v>
      </c>
      <c r="AB4205" s="180">
        <v>44285</v>
      </c>
      <c r="AC4205">
        <v>1</v>
      </c>
      <c r="AD4205" t="s">
        <v>1922</v>
      </c>
      <c r="AE4205">
        <v>1</v>
      </c>
      <c r="AF4205">
        <v>30</v>
      </c>
      <c r="AG4205">
        <v>0</v>
      </c>
      <c r="AN4205">
        <v>1</v>
      </c>
      <c r="AO4205">
        <v>1</v>
      </c>
      <c r="AR4205" s="178">
        <v>556</v>
      </c>
      <c r="AS4205" t="s">
        <v>1921</v>
      </c>
      <c r="AT4205">
        <v>0</v>
      </c>
      <c r="AU4205">
        <v>0</v>
      </c>
      <c r="AV4205">
        <v>890480123</v>
      </c>
      <c r="AW4205" t="s">
        <v>1920</v>
      </c>
      <c r="AX4205">
        <v>5</v>
      </c>
      <c r="BC4205">
        <v>2</v>
      </c>
      <c r="BD4205">
        <v>7</v>
      </c>
      <c r="BE4205">
        <v>2</v>
      </c>
    </row>
    <row r="4206" spans="1:57" x14ac:dyDescent="0.25">
      <c r="A4206" s="179">
        <f t="shared" si="65"/>
        <v>6859</v>
      </c>
      <c r="B4206" t="s">
        <v>1923</v>
      </c>
      <c r="C4206">
        <v>73144363</v>
      </c>
      <c r="D4206">
        <v>144105</v>
      </c>
      <c r="E4206">
        <v>4</v>
      </c>
      <c r="F4206">
        <v>550023719</v>
      </c>
      <c r="G4206" s="180">
        <v>43903</v>
      </c>
      <c r="H4206" s="180">
        <v>45229</v>
      </c>
      <c r="I4206">
        <v>0</v>
      </c>
      <c r="J4206">
        <v>1</v>
      </c>
      <c r="K4206">
        <v>5</v>
      </c>
      <c r="L4206">
        <v>30</v>
      </c>
      <c r="M4206">
        <v>2</v>
      </c>
      <c r="N4206" s="170">
        <v>22490513</v>
      </c>
      <c r="O4206" s="170">
        <v>24960000</v>
      </c>
      <c r="P4206" s="178">
        <v>8381</v>
      </c>
      <c r="Q4206" s="178">
        <v>322</v>
      </c>
      <c r="R4206" s="178">
        <v>7489</v>
      </c>
      <c r="S4206">
        <v>0</v>
      </c>
      <c r="T4206">
        <v>0</v>
      </c>
      <c r="U4206">
        <v>0</v>
      </c>
      <c r="W4206">
        <v>0</v>
      </c>
      <c r="X4206">
        <v>0</v>
      </c>
      <c r="Y4206">
        <v>0</v>
      </c>
      <c r="AB4206" s="180">
        <v>44285</v>
      </c>
      <c r="AC4206">
        <v>1</v>
      </c>
      <c r="AD4206" t="s">
        <v>1922</v>
      </c>
      <c r="AE4206">
        <v>1</v>
      </c>
      <c r="AF4206">
        <v>30</v>
      </c>
      <c r="AG4206">
        <v>0</v>
      </c>
      <c r="AN4206">
        <v>1</v>
      </c>
      <c r="AO4206">
        <v>1</v>
      </c>
      <c r="AR4206" s="178">
        <v>630</v>
      </c>
      <c r="AS4206" t="s">
        <v>1921</v>
      </c>
      <c r="AT4206">
        <v>0</v>
      </c>
      <c r="AU4206">
        <v>0</v>
      </c>
      <c r="AV4206">
        <v>890480123</v>
      </c>
      <c r="AW4206" t="s">
        <v>1920</v>
      </c>
      <c r="AX4206">
        <v>5</v>
      </c>
      <c r="BC4206">
        <v>2</v>
      </c>
      <c r="BD4206">
        <v>7</v>
      </c>
      <c r="BE4206">
        <v>2</v>
      </c>
    </row>
    <row r="4207" spans="1:57" x14ac:dyDescent="0.25">
      <c r="A4207" s="179">
        <f t="shared" si="65"/>
        <v>102117</v>
      </c>
      <c r="B4207" t="s">
        <v>1923</v>
      </c>
      <c r="C4207">
        <v>73144363</v>
      </c>
      <c r="D4207">
        <v>144105</v>
      </c>
      <c r="E4207">
        <v>4</v>
      </c>
      <c r="F4207">
        <v>550023947</v>
      </c>
      <c r="G4207" s="180">
        <v>44005</v>
      </c>
      <c r="H4207" s="180">
        <v>45229</v>
      </c>
      <c r="I4207">
        <v>0</v>
      </c>
      <c r="J4207">
        <v>1</v>
      </c>
      <c r="K4207">
        <v>5</v>
      </c>
      <c r="L4207">
        <v>30</v>
      </c>
      <c r="M4207">
        <v>2</v>
      </c>
      <c r="N4207" s="170">
        <v>22490513</v>
      </c>
      <c r="O4207" s="170">
        <v>24960000</v>
      </c>
      <c r="P4207" s="178">
        <v>124486</v>
      </c>
      <c r="Q4207" s="178">
        <v>4786</v>
      </c>
      <c r="R4207" s="178">
        <v>111492</v>
      </c>
      <c r="S4207">
        <v>0</v>
      </c>
      <c r="T4207">
        <v>0</v>
      </c>
      <c r="U4207">
        <v>0</v>
      </c>
      <c r="W4207">
        <v>0</v>
      </c>
      <c r="X4207">
        <v>0</v>
      </c>
      <c r="Y4207">
        <v>0</v>
      </c>
      <c r="AB4207" s="180">
        <v>44285</v>
      </c>
      <c r="AC4207">
        <v>1</v>
      </c>
      <c r="AD4207" t="s">
        <v>1922</v>
      </c>
      <c r="AE4207">
        <v>1</v>
      </c>
      <c r="AF4207">
        <v>30</v>
      </c>
      <c r="AG4207">
        <v>0</v>
      </c>
      <c r="AN4207">
        <v>1</v>
      </c>
      <c r="AO4207">
        <v>1</v>
      </c>
      <c r="AR4207" s="178">
        <v>9375</v>
      </c>
      <c r="AS4207" t="s">
        <v>1921</v>
      </c>
      <c r="AT4207">
        <v>0</v>
      </c>
      <c r="AU4207">
        <v>0</v>
      </c>
      <c r="AV4207">
        <v>890480123</v>
      </c>
      <c r="AW4207" t="s">
        <v>1920</v>
      </c>
      <c r="AX4207">
        <v>5</v>
      </c>
      <c r="BC4207">
        <v>2</v>
      </c>
      <c r="BD4207">
        <v>7</v>
      </c>
      <c r="BE4207">
        <v>2</v>
      </c>
    </row>
    <row r="4208" spans="1:57" x14ac:dyDescent="0.25">
      <c r="A4208" s="179">
        <f t="shared" si="65"/>
        <v>147830</v>
      </c>
      <c r="B4208" t="s">
        <v>1923</v>
      </c>
      <c r="C4208">
        <v>73144363</v>
      </c>
      <c r="D4208">
        <v>144105</v>
      </c>
      <c r="E4208">
        <v>4</v>
      </c>
      <c r="F4208">
        <v>550024159</v>
      </c>
      <c r="G4208" s="180">
        <v>44052</v>
      </c>
      <c r="H4208" s="180">
        <v>45229</v>
      </c>
      <c r="I4208">
        <v>0</v>
      </c>
      <c r="J4208">
        <v>1</v>
      </c>
      <c r="K4208">
        <v>6</v>
      </c>
      <c r="L4208">
        <v>30</v>
      </c>
      <c r="M4208">
        <v>2</v>
      </c>
      <c r="N4208" s="170">
        <v>22490513</v>
      </c>
      <c r="O4208" s="170">
        <v>24960000</v>
      </c>
      <c r="P4208" s="178">
        <v>188910</v>
      </c>
      <c r="Q4208" s="178">
        <v>7263</v>
      </c>
      <c r="R4208" s="178">
        <v>161402</v>
      </c>
      <c r="S4208">
        <v>0</v>
      </c>
      <c r="T4208">
        <v>0</v>
      </c>
      <c r="U4208">
        <v>0</v>
      </c>
      <c r="W4208">
        <v>0</v>
      </c>
      <c r="X4208">
        <v>0</v>
      </c>
      <c r="Y4208">
        <v>0</v>
      </c>
      <c r="AB4208" s="180">
        <v>44285</v>
      </c>
      <c r="AC4208">
        <v>1</v>
      </c>
      <c r="AD4208" t="s">
        <v>1922</v>
      </c>
      <c r="AE4208">
        <v>1</v>
      </c>
      <c r="AF4208">
        <v>30</v>
      </c>
      <c r="AG4208">
        <v>0</v>
      </c>
      <c r="AN4208">
        <v>1</v>
      </c>
      <c r="AO4208">
        <v>1</v>
      </c>
      <c r="AR4208" s="178">
        <v>13572</v>
      </c>
      <c r="AS4208" t="s">
        <v>1921</v>
      </c>
      <c r="AT4208">
        <v>0</v>
      </c>
      <c r="AU4208">
        <v>0</v>
      </c>
      <c r="AV4208">
        <v>890480123</v>
      </c>
      <c r="AW4208" t="s">
        <v>1920</v>
      </c>
      <c r="AX4208">
        <v>5</v>
      </c>
      <c r="BC4208">
        <v>2</v>
      </c>
      <c r="BD4208">
        <v>7</v>
      </c>
      <c r="BE4208">
        <v>2</v>
      </c>
    </row>
    <row r="4209" spans="1:57" x14ac:dyDescent="0.25">
      <c r="A4209" s="179">
        <f t="shared" si="65"/>
        <v>410975</v>
      </c>
      <c r="B4209" t="s">
        <v>1923</v>
      </c>
      <c r="C4209">
        <v>73144363</v>
      </c>
      <c r="D4209">
        <v>144105</v>
      </c>
      <c r="E4209">
        <v>4</v>
      </c>
      <c r="F4209">
        <v>550024177</v>
      </c>
      <c r="G4209" s="180">
        <v>44057</v>
      </c>
      <c r="H4209" s="180">
        <v>45229</v>
      </c>
      <c r="I4209">
        <v>0</v>
      </c>
      <c r="J4209">
        <v>1</v>
      </c>
      <c r="K4209">
        <v>8</v>
      </c>
      <c r="L4209">
        <v>30</v>
      </c>
      <c r="M4209">
        <v>2</v>
      </c>
      <c r="N4209" s="170">
        <v>22490513</v>
      </c>
      <c r="O4209" s="170">
        <v>24960000</v>
      </c>
      <c r="P4209" s="178">
        <v>550105</v>
      </c>
      <c r="Q4209" s="178">
        <v>21149</v>
      </c>
      <c r="R4209" s="178">
        <v>448706</v>
      </c>
      <c r="S4209">
        <v>0</v>
      </c>
      <c r="T4209">
        <v>0</v>
      </c>
      <c r="U4209">
        <v>0</v>
      </c>
      <c r="W4209">
        <v>0</v>
      </c>
      <c r="X4209">
        <v>0</v>
      </c>
      <c r="Y4209">
        <v>0</v>
      </c>
      <c r="AB4209" s="180">
        <v>44285</v>
      </c>
      <c r="AC4209">
        <v>1</v>
      </c>
      <c r="AD4209" t="s">
        <v>1922</v>
      </c>
      <c r="AE4209">
        <v>1</v>
      </c>
      <c r="AF4209">
        <v>30</v>
      </c>
      <c r="AG4209">
        <v>0</v>
      </c>
      <c r="AN4209">
        <v>1</v>
      </c>
      <c r="AO4209">
        <v>1</v>
      </c>
      <c r="AR4209" s="178">
        <v>37731</v>
      </c>
      <c r="AS4209" t="s">
        <v>1921</v>
      </c>
      <c r="AT4209">
        <v>0</v>
      </c>
      <c r="AU4209">
        <v>0</v>
      </c>
      <c r="AV4209">
        <v>890480123</v>
      </c>
      <c r="AW4209" t="s">
        <v>1920</v>
      </c>
      <c r="AX4209">
        <v>5</v>
      </c>
      <c r="BC4209">
        <v>2</v>
      </c>
      <c r="BD4209">
        <v>7</v>
      </c>
      <c r="BE4209">
        <v>2</v>
      </c>
    </row>
    <row r="4210" spans="1:57" x14ac:dyDescent="0.25">
      <c r="A4210" s="179">
        <f t="shared" si="65"/>
        <v>413666</v>
      </c>
      <c r="B4210" t="s">
        <v>1923</v>
      </c>
      <c r="C4210">
        <v>73144363</v>
      </c>
      <c r="D4210">
        <v>144105</v>
      </c>
      <c r="E4210">
        <v>4</v>
      </c>
      <c r="F4210">
        <v>550024178</v>
      </c>
      <c r="G4210" s="180">
        <v>44057</v>
      </c>
      <c r="H4210" s="180">
        <v>45229</v>
      </c>
      <c r="I4210">
        <v>0</v>
      </c>
      <c r="J4210">
        <v>1</v>
      </c>
      <c r="K4210">
        <v>8</v>
      </c>
      <c r="L4210">
        <v>30</v>
      </c>
      <c r="M4210">
        <v>2</v>
      </c>
      <c r="N4210" s="170">
        <v>22490513</v>
      </c>
      <c r="O4210" s="170">
        <v>24960000</v>
      </c>
      <c r="P4210" s="178">
        <v>553701</v>
      </c>
      <c r="Q4210" s="178">
        <v>21287</v>
      </c>
      <c r="R4210" s="178">
        <v>451644</v>
      </c>
      <c r="S4210">
        <v>0</v>
      </c>
      <c r="T4210">
        <v>0</v>
      </c>
      <c r="U4210">
        <v>0</v>
      </c>
      <c r="W4210">
        <v>0</v>
      </c>
      <c r="X4210">
        <v>0</v>
      </c>
      <c r="Y4210">
        <v>0</v>
      </c>
      <c r="AB4210" s="180">
        <v>44285</v>
      </c>
      <c r="AC4210">
        <v>1</v>
      </c>
      <c r="AD4210" t="s">
        <v>1922</v>
      </c>
      <c r="AE4210">
        <v>1</v>
      </c>
      <c r="AF4210">
        <v>30</v>
      </c>
      <c r="AG4210">
        <v>0</v>
      </c>
      <c r="AN4210">
        <v>1</v>
      </c>
      <c r="AO4210">
        <v>1</v>
      </c>
      <c r="AR4210" s="178">
        <v>37978</v>
      </c>
      <c r="AS4210" t="s">
        <v>1921</v>
      </c>
      <c r="AT4210">
        <v>0</v>
      </c>
      <c r="AU4210">
        <v>0</v>
      </c>
      <c r="AV4210">
        <v>890480123</v>
      </c>
      <c r="AW4210" t="s">
        <v>1920</v>
      </c>
      <c r="AX4210">
        <v>5</v>
      </c>
      <c r="BC4210">
        <v>2</v>
      </c>
      <c r="BD4210">
        <v>7</v>
      </c>
      <c r="BE4210">
        <v>2</v>
      </c>
    </row>
    <row r="4211" spans="1:57" x14ac:dyDescent="0.25">
      <c r="A4211" s="179">
        <f t="shared" si="65"/>
        <v>413666</v>
      </c>
      <c r="B4211" t="s">
        <v>1923</v>
      </c>
      <c r="C4211">
        <v>73144363</v>
      </c>
      <c r="D4211">
        <v>144105</v>
      </c>
      <c r="E4211">
        <v>4</v>
      </c>
      <c r="F4211">
        <v>550024179</v>
      </c>
      <c r="G4211" s="180">
        <v>44057</v>
      </c>
      <c r="H4211" s="180">
        <v>45229</v>
      </c>
      <c r="I4211">
        <v>0</v>
      </c>
      <c r="J4211">
        <v>1</v>
      </c>
      <c r="K4211">
        <v>8</v>
      </c>
      <c r="L4211">
        <v>30</v>
      </c>
      <c r="M4211">
        <v>2</v>
      </c>
      <c r="N4211" s="170">
        <v>22490513</v>
      </c>
      <c r="O4211" s="170">
        <v>24960000</v>
      </c>
      <c r="P4211" s="178">
        <v>553701</v>
      </c>
      <c r="Q4211" s="178">
        <v>21287</v>
      </c>
      <c r="R4211" s="178">
        <v>451644</v>
      </c>
      <c r="S4211">
        <v>0</v>
      </c>
      <c r="T4211">
        <v>0</v>
      </c>
      <c r="U4211">
        <v>0</v>
      </c>
      <c r="W4211">
        <v>0</v>
      </c>
      <c r="X4211">
        <v>0</v>
      </c>
      <c r="Y4211">
        <v>0</v>
      </c>
      <c r="AB4211" s="180">
        <v>44285</v>
      </c>
      <c r="AC4211">
        <v>1</v>
      </c>
      <c r="AD4211" t="s">
        <v>1922</v>
      </c>
      <c r="AE4211">
        <v>1</v>
      </c>
      <c r="AF4211">
        <v>30</v>
      </c>
      <c r="AG4211">
        <v>0</v>
      </c>
      <c r="AN4211">
        <v>1</v>
      </c>
      <c r="AO4211">
        <v>1</v>
      </c>
      <c r="AR4211" s="178">
        <v>37978</v>
      </c>
      <c r="AS4211" t="s">
        <v>1921</v>
      </c>
      <c r="AT4211">
        <v>0</v>
      </c>
      <c r="AU4211">
        <v>0</v>
      </c>
      <c r="AV4211">
        <v>890480123</v>
      </c>
      <c r="AW4211" t="s">
        <v>1920</v>
      </c>
      <c r="AX4211">
        <v>5</v>
      </c>
      <c r="BC4211">
        <v>2</v>
      </c>
      <c r="BD4211">
        <v>7</v>
      </c>
      <c r="BE4211">
        <v>2</v>
      </c>
    </row>
    <row r="4212" spans="1:57" x14ac:dyDescent="0.25">
      <c r="A4212" s="179">
        <f t="shared" si="65"/>
        <v>413666</v>
      </c>
      <c r="B4212" t="s">
        <v>1923</v>
      </c>
      <c r="C4212">
        <v>73144363</v>
      </c>
      <c r="D4212">
        <v>144105</v>
      </c>
      <c r="E4212">
        <v>4</v>
      </c>
      <c r="F4212">
        <v>550024180</v>
      </c>
      <c r="G4212" s="180">
        <v>44057</v>
      </c>
      <c r="H4212" s="180">
        <v>45229</v>
      </c>
      <c r="I4212">
        <v>0</v>
      </c>
      <c r="J4212">
        <v>1</v>
      </c>
      <c r="K4212">
        <v>8</v>
      </c>
      <c r="L4212">
        <v>30</v>
      </c>
      <c r="M4212">
        <v>2</v>
      </c>
      <c r="N4212" s="170">
        <v>22490513</v>
      </c>
      <c r="O4212" s="170">
        <v>24960000</v>
      </c>
      <c r="P4212" s="178">
        <v>553701</v>
      </c>
      <c r="Q4212" s="178">
        <v>21287</v>
      </c>
      <c r="R4212" s="178">
        <v>451644</v>
      </c>
      <c r="S4212">
        <v>0</v>
      </c>
      <c r="T4212">
        <v>0</v>
      </c>
      <c r="U4212">
        <v>0</v>
      </c>
      <c r="W4212">
        <v>0</v>
      </c>
      <c r="X4212">
        <v>0</v>
      </c>
      <c r="Y4212">
        <v>0</v>
      </c>
      <c r="AB4212" s="180">
        <v>44285</v>
      </c>
      <c r="AC4212">
        <v>1</v>
      </c>
      <c r="AD4212" t="s">
        <v>1922</v>
      </c>
      <c r="AE4212">
        <v>1</v>
      </c>
      <c r="AF4212">
        <v>30</v>
      </c>
      <c r="AG4212">
        <v>0</v>
      </c>
      <c r="AN4212">
        <v>1</v>
      </c>
      <c r="AO4212">
        <v>1</v>
      </c>
      <c r="AR4212" s="178">
        <v>37978</v>
      </c>
      <c r="AS4212" t="s">
        <v>1921</v>
      </c>
      <c r="AT4212">
        <v>0</v>
      </c>
      <c r="AU4212">
        <v>0</v>
      </c>
      <c r="AV4212">
        <v>890480123</v>
      </c>
      <c r="AW4212" t="s">
        <v>1920</v>
      </c>
      <c r="AX4212">
        <v>5</v>
      </c>
      <c r="BC4212">
        <v>2</v>
      </c>
      <c r="BD4212">
        <v>7</v>
      </c>
      <c r="BE4212">
        <v>2</v>
      </c>
    </row>
    <row r="4213" spans="1:57" x14ac:dyDescent="0.25">
      <c r="A4213" s="179">
        <f t="shared" si="65"/>
        <v>355680</v>
      </c>
      <c r="B4213" t="s">
        <v>1923</v>
      </c>
      <c r="C4213">
        <v>73144363</v>
      </c>
      <c r="D4213">
        <v>144105</v>
      </c>
      <c r="E4213">
        <v>4</v>
      </c>
      <c r="F4213">
        <v>550024181</v>
      </c>
      <c r="G4213" s="180">
        <v>44057</v>
      </c>
      <c r="H4213" s="180">
        <v>45229</v>
      </c>
      <c r="I4213">
        <v>0</v>
      </c>
      <c r="J4213">
        <v>1</v>
      </c>
      <c r="K4213">
        <v>8</v>
      </c>
      <c r="L4213">
        <v>30</v>
      </c>
      <c r="M4213">
        <v>2</v>
      </c>
      <c r="N4213" s="170">
        <v>22490513</v>
      </c>
      <c r="O4213" s="170">
        <v>24960000</v>
      </c>
      <c r="P4213" s="178">
        <v>467157</v>
      </c>
      <c r="Q4213" s="178">
        <v>17960</v>
      </c>
      <c r="R4213" s="178">
        <v>388335</v>
      </c>
      <c r="S4213">
        <v>0</v>
      </c>
      <c r="T4213">
        <v>0</v>
      </c>
      <c r="U4213">
        <v>0</v>
      </c>
      <c r="W4213">
        <v>0</v>
      </c>
      <c r="X4213">
        <v>0</v>
      </c>
      <c r="Y4213">
        <v>0</v>
      </c>
      <c r="AB4213" s="180">
        <v>44285</v>
      </c>
      <c r="AC4213">
        <v>1</v>
      </c>
      <c r="AD4213" t="s">
        <v>1922</v>
      </c>
      <c r="AE4213">
        <v>1</v>
      </c>
      <c r="AF4213">
        <v>30</v>
      </c>
      <c r="AG4213">
        <v>0</v>
      </c>
      <c r="AN4213">
        <v>1</v>
      </c>
      <c r="AO4213">
        <v>1</v>
      </c>
      <c r="AR4213" s="178">
        <v>32655</v>
      </c>
      <c r="AS4213" t="s">
        <v>1921</v>
      </c>
      <c r="AT4213">
        <v>0</v>
      </c>
      <c r="AU4213">
        <v>0</v>
      </c>
      <c r="AV4213">
        <v>890480123</v>
      </c>
      <c r="AW4213" t="s">
        <v>1920</v>
      </c>
      <c r="AX4213">
        <v>5</v>
      </c>
      <c r="BC4213">
        <v>2</v>
      </c>
      <c r="BD4213">
        <v>7</v>
      </c>
      <c r="BE4213">
        <v>2</v>
      </c>
    </row>
    <row r="4214" spans="1:57" x14ac:dyDescent="0.25">
      <c r="A4214" s="179">
        <f t="shared" si="65"/>
        <v>91180</v>
      </c>
      <c r="B4214" t="s">
        <v>1923</v>
      </c>
      <c r="C4214">
        <v>73144363</v>
      </c>
      <c r="D4214">
        <v>144105</v>
      </c>
      <c r="E4214">
        <v>4</v>
      </c>
      <c r="F4214">
        <v>550024189</v>
      </c>
      <c r="G4214" s="180">
        <v>44059</v>
      </c>
      <c r="H4214" s="180">
        <v>45229</v>
      </c>
      <c r="I4214">
        <v>0</v>
      </c>
      <c r="J4214">
        <v>1</v>
      </c>
      <c r="K4214">
        <v>5</v>
      </c>
      <c r="L4214">
        <v>30</v>
      </c>
      <c r="M4214">
        <v>2</v>
      </c>
      <c r="N4214" s="170">
        <v>22490513</v>
      </c>
      <c r="O4214" s="170">
        <v>24960000</v>
      </c>
      <c r="P4214" s="178">
        <v>111156</v>
      </c>
      <c r="Q4214" s="178">
        <v>4273</v>
      </c>
      <c r="R4214" s="178">
        <v>99551</v>
      </c>
      <c r="S4214">
        <v>0</v>
      </c>
      <c r="T4214">
        <v>0</v>
      </c>
      <c r="U4214">
        <v>0</v>
      </c>
      <c r="W4214">
        <v>0</v>
      </c>
      <c r="X4214">
        <v>0</v>
      </c>
      <c r="Y4214">
        <v>0</v>
      </c>
      <c r="AB4214" s="180">
        <v>44285</v>
      </c>
      <c r="AC4214">
        <v>1</v>
      </c>
      <c r="AD4214" t="s">
        <v>1922</v>
      </c>
      <c r="AE4214">
        <v>1</v>
      </c>
      <c r="AF4214">
        <v>30</v>
      </c>
      <c r="AG4214">
        <v>0</v>
      </c>
      <c r="AN4214">
        <v>1</v>
      </c>
      <c r="AO4214">
        <v>1</v>
      </c>
      <c r="AR4214" s="178">
        <v>8371</v>
      </c>
      <c r="AS4214" t="s">
        <v>1921</v>
      </c>
      <c r="AT4214">
        <v>0</v>
      </c>
      <c r="AU4214">
        <v>0</v>
      </c>
      <c r="AV4214">
        <v>890480123</v>
      </c>
      <c r="AW4214" t="s">
        <v>1920</v>
      </c>
      <c r="AX4214">
        <v>5</v>
      </c>
      <c r="BC4214">
        <v>2</v>
      </c>
      <c r="BD4214">
        <v>7</v>
      </c>
      <c r="BE4214">
        <v>2</v>
      </c>
    </row>
    <row r="4215" spans="1:57" x14ac:dyDescent="0.25">
      <c r="A4215" s="179">
        <f t="shared" si="65"/>
        <v>218840</v>
      </c>
      <c r="B4215" t="s">
        <v>1923</v>
      </c>
      <c r="C4215">
        <v>73144363</v>
      </c>
      <c r="D4215">
        <v>144105</v>
      </c>
      <c r="E4215">
        <v>4</v>
      </c>
      <c r="F4215">
        <v>550024212</v>
      </c>
      <c r="G4215" s="180">
        <v>44067</v>
      </c>
      <c r="H4215" s="180">
        <v>45199</v>
      </c>
      <c r="I4215">
        <v>0</v>
      </c>
      <c r="J4215">
        <v>1</v>
      </c>
      <c r="K4215">
        <v>9</v>
      </c>
      <c r="L4215">
        <v>30</v>
      </c>
      <c r="M4215">
        <v>2</v>
      </c>
      <c r="N4215" s="170">
        <v>22490513</v>
      </c>
      <c r="O4215" s="170">
        <v>24960000</v>
      </c>
      <c r="P4215" s="178">
        <v>300000</v>
      </c>
      <c r="Q4215" s="178">
        <v>11533</v>
      </c>
      <c r="R4215" s="178">
        <v>238932</v>
      </c>
      <c r="S4215">
        <v>0</v>
      </c>
      <c r="T4215">
        <v>0</v>
      </c>
      <c r="U4215">
        <v>0</v>
      </c>
      <c r="W4215">
        <v>0</v>
      </c>
      <c r="X4215">
        <v>0</v>
      </c>
      <c r="Y4215">
        <v>0</v>
      </c>
      <c r="AB4215" s="180">
        <v>44285</v>
      </c>
      <c r="AC4215">
        <v>1</v>
      </c>
      <c r="AD4215" t="s">
        <v>1922</v>
      </c>
      <c r="AE4215">
        <v>1</v>
      </c>
      <c r="AF4215">
        <v>30</v>
      </c>
      <c r="AG4215">
        <v>0</v>
      </c>
      <c r="AN4215">
        <v>1</v>
      </c>
      <c r="AO4215">
        <v>1</v>
      </c>
      <c r="AR4215" s="178">
        <v>20092</v>
      </c>
      <c r="AS4215" t="s">
        <v>1921</v>
      </c>
      <c r="AT4215">
        <v>0</v>
      </c>
      <c r="AU4215">
        <v>0</v>
      </c>
      <c r="AV4215">
        <v>890480123</v>
      </c>
      <c r="AW4215" t="s">
        <v>1920</v>
      </c>
      <c r="AX4215">
        <v>5</v>
      </c>
      <c r="BC4215">
        <v>2</v>
      </c>
      <c r="BD4215">
        <v>7</v>
      </c>
      <c r="BE4215">
        <v>2</v>
      </c>
    </row>
    <row r="4216" spans="1:57" x14ac:dyDescent="0.25">
      <c r="A4216" s="179">
        <f t="shared" si="65"/>
        <v>77130</v>
      </c>
      <c r="B4216" t="s">
        <v>1923</v>
      </c>
      <c r="C4216">
        <v>73144363</v>
      </c>
      <c r="D4216">
        <v>144105</v>
      </c>
      <c r="E4216">
        <v>4</v>
      </c>
      <c r="F4216">
        <v>550024368</v>
      </c>
      <c r="G4216" s="180">
        <v>44082</v>
      </c>
      <c r="H4216" s="180">
        <v>45199</v>
      </c>
      <c r="I4216">
        <v>0</v>
      </c>
      <c r="J4216">
        <v>1</v>
      </c>
      <c r="K4216">
        <v>7</v>
      </c>
      <c r="L4216">
        <v>30</v>
      </c>
      <c r="M4216">
        <v>2</v>
      </c>
      <c r="N4216" s="170">
        <v>22490513</v>
      </c>
      <c r="O4216" s="170">
        <v>24960000</v>
      </c>
      <c r="P4216" s="178">
        <v>100000</v>
      </c>
      <c r="Q4216" s="178">
        <v>3844</v>
      </c>
      <c r="R4216" s="178">
        <v>84211</v>
      </c>
      <c r="S4216">
        <v>0</v>
      </c>
      <c r="T4216">
        <v>0</v>
      </c>
      <c r="U4216">
        <v>0</v>
      </c>
      <c r="W4216">
        <v>0</v>
      </c>
      <c r="X4216">
        <v>0</v>
      </c>
      <c r="Y4216">
        <v>0</v>
      </c>
      <c r="AB4216" s="180">
        <v>44285</v>
      </c>
      <c r="AC4216">
        <v>1</v>
      </c>
      <c r="AD4216" t="s">
        <v>1922</v>
      </c>
      <c r="AE4216">
        <v>1</v>
      </c>
      <c r="AF4216">
        <v>30</v>
      </c>
      <c r="AG4216">
        <v>0</v>
      </c>
      <c r="AN4216">
        <v>1</v>
      </c>
      <c r="AO4216">
        <v>1</v>
      </c>
      <c r="AR4216" s="178">
        <v>7081</v>
      </c>
      <c r="AS4216" t="s">
        <v>1921</v>
      </c>
      <c r="AT4216">
        <v>0</v>
      </c>
      <c r="AU4216">
        <v>0</v>
      </c>
      <c r="AV4216">
        <v>890480123</v>
      </c>
      <c r="AW4216" t="s">
        <v>1920</v>
      </c>
      <c r="AX4216">
        <v>5</v>
      </c>
      <c r="BC4216">
        <v>2</v>
      </c>
      <c r="BD4216">
        <v>7</v>
      </c>
      <c r="BE4216">
        <v>2</v>
      </c>
    </row>
    <row r="4217" spans="1:57" x14ac:dyDescent="0.25">
      <c r="A4217" s="179">
        <f t="shared" si="65"/>
        <v>106955</v>
      </c>
      <c r="B4217" t="s">
        <v>1923</v>
      </c>
      <c r="C4217">
        <v>73144363</v>
      </c>
      <c r="D4217">
        <v>144105</v>
      </c>
      <c r="E4217">
        <v>4</v>
      </c>
      <c r="F4217">
        <v>550024369</v>
      </c>
      <c r="G4217" s="180">
        <v>44082</v>
      </c>
      <c r="H4217" s="180">
        <v>45199</v>
      </c>
      <c r="I4217">
        <v>0</v>
      </c>
      <c r="J4217">
        <v>1</v>
      </c>
      <c r="K4217">
        <v>6</v>
      </c>
      <c r="L4217">
        <v>30</v>
      </c>
      <c r="M4217">
        <v>2</v>
      </c>
      <c r="N4217" s="170">
        <v>22490513</v>
      </c>
      <c r="O4217" s="170">
        <v>24960000</v>
      </c>
      <c r="P4217" s="178">
        <v>136250</v>
      </c>
      <c r="Q4217" s="178">
        <v>5238</v>
      </c>
      <c r="R4217" s="178">
        <v>116775</v>
      </c>
      <c r="S4217">
        <v>0</v>
      </c>
      <c r="T4217">
        <v>0</v>
      </c>
      <c r="U4217">
        <v>0</v>
      </c>
      <c r="W4217">
        <v>0</v>
      </c>
      <c r="X4217">
        <v>0</v>
      </c>
      <c r="Y4217">
        <v>0</v>
      </c>
      <c r="AB4217" s="180">
        <v>44285</v>
      </c>
      <c r="AC4217">
        <v>1</v>
      </c>
      <c r="AD4217" t="s">
        <v>1922</v>
      </c>
      <c r="AE4217">
        <v>1</v>
      </c>
      <c r="AF4217">
        <v>30</v>
      </c>
      <c r="AG4217">
        <v>0</v>
      </c>
      <c r="AN4217">
        <v>1</v>
      </c>
      <c r="AO4217">
        <v>1</v>
      </c>
      <c r="AR4217" s="178">
        <v>9820</v>
      </c>
      <c r="AS4217" t="s">
        <v>1921</v>
      </c>
      <c r="AT4217">
        <v>0</v>
      </c>
      <c r="AU4217">
        <v>0</v>
      </c>
      <c r="AV4217">
        <v>890480123</v>
      </c>
      <c r="AW4217" t="s">
        <v>1920</v>
      </c>
      <c r="AX4217">
        <v>5</v>
      </c>
      <c r="BC4217">
        <v>2</v>
      </c>
      <c r="BD4217">
        <v>7</v>
      </c>
      <c r="BE4217">
        <v>2</v>
      </c>
    </row>
    <row r="4218" spans="1:57" x14ac:dyDescent="0.25">
      <c r="A4218" s="179">
        <f t="shared" si="65"/>
        <v>156641</v>
      </c>
      <c r="B4218" t="s">
        <v>1923</v>
      </c>
      <c r="C4218">
        <v>73144363</v>
      </c>
      <c r="D4218">
        <v>144105</v>
      </c>
      <c r="E4218">
        <v>4</v>
      </c>
      <c r="F4218">
        <v>550024410</v>
      </c>
      <c r="G4218" s="180">
        <v>44095</v>
      </c>
      <c r="H4218" s="180">
        <v>45229</v>
      </c>
      <c r="I4218">
        <v>0</v>
      </c>
      <c r="J4218">
        <v>1</v>
      </c>
      <c r="K4218">
        <v>6</v>
      </c>
      <c r="L4218">
        <v>30</v>
      </c>
      <c r="M4218">
        <v>2</v>
      </c>
      <c r="N4218" s="170">
        <v>22490513</v>
      </c>
      <c r="O4218" s="170">
        <v>24960000</v>
      </c>
      <c r="P4218" s="178">
        <v>200000</v>
      </c>
      <c r="Q4218" s="178">
        <v>7689</v>
      </c>
      <c r="R4218" s="178">
        <v>171022</v>
      </c>
      <c r="S4218">
        <v>0</v>
      </c>
      <c r="T4218">
        <v>0</v>
      </c>
      <c r="U4218">
        <v>0</v>
      </c>
      <c r="W4218">
        <v>0</v>
      </c>
      <c r="X4218">
        <v>0</v>
      </c>
      <c r="Y4218">
        <v>0</v>
      </c>
      <c r="AB4218" s="180">
        <v>44285</v>
      </c>
      <c r="AC4218">
        <v>1</v>
      </c>
      <c r="AD4218" t="s">
        <v>1922</v>
      </c>
      <c r="AE4218">
        <v>1</v>
      </c>
      <c r="AF4218">
        <v>30</v>
      </c>
      <c r="AG4218">
        <v>0</v>
      </c>
      <c r="AN4218">
        <v>1</v>
      </c>
      <c r="AO4218">
        <v>1</v>
      </c>
      <c r="AR4218" s="178">
        <v>14381</v>
      </c>
      <c r="AS4218" t="s">
        <v>1921</v>
      </c>
      <c r="AT4218">
        <v>0</v>
      </c>
      <c r="AU4218">
        <v>0</v>
      </c>
      <c r="AV4218">
        <v>890480123</v>
      </c>
      <c r="AW4218" t="s">
        <v>1920</v>
      </c>
      <c r="AX4218">
        <v>5</v>
      </c>
      <c r="BC4218">
        <v>2</v>
      </c>
      <c r="BD4218">
        <v>7</v>
      </c>
      <c r="BE4218">
        <v>2</v>
      </c>
    </row>
    <row r="4219" spans="1:57" x14ac:dyDescent="0.25">
      <c r="A4219" s="179">
        <f t="shared" si="65"/>
        <v>5495</v>
      </c>
      <c r="B4219" t="s">
        <v>1923</v>
      </c>
      <c r="C4219">
        <v>73144363</v>
      </c>
      <c r="D4219">
        <v>144105</v>
      </c>
      <c r="E4219">
        <v>4</v>
      </c>
      <c r="F4219">
        <v>550025679</v>
      </c>
      <c r="G4219" s="180">
        <v>44286</v>
      </c>
      <c r="H4219" s="180">
        <v>44346</v>
      </c>
      <c r="I4219">
        <v>0</v>
      </c>
      <c r="J4219">
        <v>1</v>
      </c>
      <c r="K4219">
        <v>0</v>
      </c>
      <c r="L4219">
        <v>30</v>
      </c>
      <c r="M4219">
        <v>2</v>
      </c>
      <c r="N4219">
        <v>0</v>
      </c>
      <c r="O4219">
        <v>0</v>
      </c>
      <c r="P4219" s="178">
        <v>6000</v>
      </c>
      <c r="Q4219" s="178">
        <v>6000</v>
      </c>
      <c r="R4219" s="178">
        <v>6000</v>
      </c>
      <c r="S4219">
        <v>0</v>
      </c>
      <c r="T4219">
        <v>0</v>
      </c>
      <c r="U4219">
        <v>0</v>
      </c>
      <c r="W4219">
        <v>0</v>
      </c>
      <c r="X4219">
        <v>0</v>
      </c>
      <c r="Y4219">
        <v>0</v>
      </c>
      <c r="AB4219" s="180">
        <v>44286</v>
      </c>
      <c r="AC4219">
        <v>1</v>
      </c>
      <c r="AD4219" t="s">
        <v>1922</v>
      </c>
      <c r="AE4219">
        <v>1</v>
      </c>
      <c r="AF4219">
        <v>30</v>
      </c>
      <c r="AG4219">
        <v>0</v>
      </c>
      <c r="AN4219">
        <v>1</v>
      </c>
      <c r="AO4219">
        <v>1</v>
      </c>
      <c r="AR4219" s="178">
        <v>505</v>
      </c>
      <c r="AS4219" t="s">
        <v>1921</v>
      </c>
      <c r="AT4219">
        <v>0</v>
      </c>
      <c r="AU4219">
        <v>0</v>
      </c>
      <c r="AV4219">
        <v>890480123</v>
      </c>
      <c r="AW4219" t="s">
        <v>1920</v>
      </c>
      <c r="AX4219">
        <v>5</v>
      </c>
      <c r="BC4219">
        <v>2</v>
      </c>
      <c r="BD4219">
        <v>7</v>
      </c>
      <c r="BE4219">
        <v>2</v>
      </c>
    </row>
    <row r="4220" spans="1:57" x14ac:dyDescent="0.25">
      <c r="A4220" s="179">
        <f t="shared" si="65"/>
        <v>0</v>
      </c>
      <c r="B4220" t="s">
        <v>1923</v>
      </c>
      <c r="C4220">
        <v>73145077</v>
      </c>
      <c r="D4220">
        <v>144105</v>
      </c>
      <c r="E4220">
        <v>4</v>
      </c>
      <c r="F4220">
        <v>17813</v>
      </c>
      <c r="G4220" s="180">
        <v>44154</v>
      </c>
      <c r="H4220" s="180">
        <v>45260</v>
      </c>
      <c r="I4220">
        <v>0</v>
      </c>
      <c r="J4220">
        <v>1</v>
      </c>
      <c r="K4220">
        <v>4</v>
      </c>
      <c r="L4220">
        <v>30</v>
      </c>
      <c r="M4220">
        <v>2</v>
      </c>
      <c r="N4220" s="170">
        <v>8648788</v>
      </c>
      <c r="O4220" s="170">
        <v>9000000</v>
      </c>
      <c r="P4220" s="178">
        <v>9310000</v>
      </c>
      <c r="Q4220" s="178">
        <v>294536</v>
      </c>
      <c r="R4220" s="178">
        <v>8390107</v>
      </c>
      <c r="S4220">
        <v>0</v>
      </c>
      <c r="T4220">
        <v>0</v>
      </c>
      <c r="U4220">
        <v>0</v>
      </c>
      <c r="W4220">
        <v>0</v>
      </c>
      <c r="X4220">
        <v>0</v>
      </c>
      <c r="Y4220">
        <v>0</v>
      </c>
      <c r="AB4220" s="180">
        <v>44285</v>
      </c>
      <c r="AC4220">
        <v>1</v>
      </c>
      <c r="AD4220" t="s">
        <v>1922</v>
      </c>
      <c r="AE4220">
        <v>1</v>
      </c>
      <c r="AF4220">
        <v>30</v>
      </c>
      <c r="AG4220">
        <v>0</v>
      </c>
      <c r="AN4220">
        <v>1</v>
      </c>
      <c r="AO4220">
        <v>1</v>
      </c>
      <c r="AR4220" s="178">
        <v>25688958</v>
      </c>
      <c r="AS4220" t="s">
        <v>1921</v>
      </c>
      <c r="AT4220">
        <v>0</v>
      </c>
      <c r="AU4220">
        <v>0</v>
      </c>
      <c r="AV4220">
        <v>890480123</v>
      </c>
      <c r="AW4220" t="s">
        <v>1920</v>
      </c>
      <c r="AX4220">
        <v>5</v>
      </c>
      <c r="BC4220">
        <v>1</v>
      </c>
      <c r="BD4220">
        <v>7</v>
      </c>
      <c r="BE4220">
        <v>2</v>
      </c>
    </row>
    <row r="4221" spans="1:57" x14ac:dyDescent="0.25">
      <c r="A4221" s="179">
        <f t="shared" si="65"/>
        <v>0</v>
      </c>
      <c r="B4221" t="s">
        <v>1923</v>
      </c>
      <c r="C4221">
        <v>73145587</v>
      </c>
      <c r="D4221">
        <v>144105</v>
      </c>
      <c r="E4221">
        <v>4</v>
      </c>
      <c r="F4221">
        <v>16897</v>
      </c>
      <c r="G4221" s="180">
        <v>43859</v>
      </c>
      <c r="H4221" s="180">
        <v>44591</v>
      </c>
      <c r="I4221">
        <v>0</v>
      </c>
      <c r="J4221">
        <v>1</v>
      </c>
      <c r="K4221">
        <v>14</v>
      </c>
      <c r="L4221">
        <v>30</v>
      </c>
      <c r="M4221">
        <v>2</v>
      </c>
      <c r="N4221" s="170">
        <v>9752084</v>
      </c>
      <c r="O4221" s="170">
        <v>10200000</v>
      </c>
      <c r="P4221" s="178">
        <v>4004318</v>
      </c>
      <c r="Q4221" s="178">
        <v>184321</v>
      </c>
      <c r="R4221" s="178">
        <v>1762637</v>
      </c>
      <c r="S4221">
        <v>0</v>
      </c>
      <c r="T4221">
        <v>0</v>
      </c>
      <c r="U4221">
        <v>0</v>
      </c>
      <c r="W4221">
        <v>0</v>
      </c>
      <c r="X4221">
        <v>0</v>
      </c>
      <c r="Y4221">
        <v>0</v>
      </c>
      <c r="AB4221" s="180">
        <v>44285</v>
      </c>
      <c r="AC4221">
        <v>1</v>
      </c>
      <c r="AD4221" t="s">
        <v>1922</v>
      </c>
      <c r="AE4221">
        <v>1</v>
      </c>
      <c r="AF4221">
        <v>30</v>
      </c>
      <c r="AG4221">
        <v>0</v>
      </c>
      <c r="AN4221">
        <v>1</v>
      </c>
      <c r="AO4221">
        <v>1</v>
      </c>
      <c r="AR4221" s="178">
        <v>3968847</v>
      </c>
      <c r="AS4221" t="s">
        <v>1921</v>
      </c>
      <c r="AT4221">
        <v>0</v>
      </c>
      <c r="AU4221">
        <v>0</v>
      </c>
      <c r="AV4221">
        <v>890480123</v>
      </c>
      <c r="AW4221" t="s">
        <v>1920</v>
      </c>
      <c r="AX4221">
        <v>5</v>
      </c>
      <c r="BC4221">
        <v>1</v>
      </c>
      <c r="BD4221">
        <v>7</v>
      </c>
      <c r="BE4221">
        <v>2</v>
      </c>
    </row>
    <row r="4222" spans="1:57" x14ac:dyDescent="0.25">
      <c r="A4222" s="179">
        <f t="shared" si="65"/>
        <v>232261</v>
      </c>
      <c r="B4222" t="s">
        <v>1923</v>
      </c>
      <c r="C4222">
        <v>73146027</v>
      </c>
      <c r="D4222">
        <v>144105</v>
      </c>
      <c r="E4222">
        <v>4</v>
      </c>
      <c r="F4222">
        <v>12557</v>
      </c>
      <c r="G4222" s="180">
        <v>42887</v>
      </c>
      <c r="H4222" s="180">
        <v>44713</v>
      </c>
      <c r="I4222">
        <v>0</v>
      </c>
      <c r="J4222">
        <v>1</v>
      </c>
      <c r="K4222">
        <v>46</v>
      </c>
      <c r="L4222">
        <v>30</v>
      </c>
      <c r="M4222">
        <v>2</v>
      </c>
      <c r="N4222" s="170">
        <v>12185828</v>
      </c>
      <c r="O4222" s="170">
        <v>12890000</v>
      </c>
      <c r="P4222" s="178">
        <v>16865878</v>
      </c>
      <c r="Q4222" s="178">
        <v>376758</v>
      </c>
      <c r="R4222" s="178">
        <v>4873091</v>
      </c>
      <c r="S4222">
        <v>0</v>
      </c>
      <c r="T4222">
        <v>0</v>
      </c>
      <c r="U4222">
        <v>0</v>
      </c>
      <c r="W4222">
        <v>0</v>
      </c>
      <c r="X4222">
        <v>0</v>
      </c>
      <c r="Y4222">
        <v>0</v>
      </c>
      <c r="AB4222" s="180">
        <v>44285</v>
      </c>
      <c r="AC4222">
        <v>1</v>
      </c>
      <c r="AD4222" t="s">
        <v>1922</v>
      </c>
      <c r="AE4222">
        <v>1</v>
      </c>
      <c r="AF4222">
        <v>30</v>
      </c>
      <c r="AG4222">
        <v>0</v>
      </c>
      <c r="AN4222">
        <v>1</v>
      </c>
      <c r="AO4222">
        <v>1</v>
      </c>
      <c r="AR4222" s="178">
        <v>4640830</v>
      </c>
      <c r="AS4222" t="s">
        <v>1921</v>
      </c>
      <c r="AT4222">
        <v>0</v>
      </c>
      <c r="AU4222">
        <v>0</v>
      </c>
      <c r="AV4222">
        <v>890480123</v>
      </c>
      <c r="AW4222" t="s">
        <v>1920</v>
      </c>
      <c r="AX4222">
        <v>5</v>
      </c>
      <c r="BC4222">
        <v>1</v>
      </c>
      <c r="BD4222">
        <v>7</v>
      </c>
      <c r="BE4222">
        <v>2</v>
      </c>
    </row>
    <row r="4223" spans="1:57" x14ac:dyDescent="0.25">
      <c r="A4223" s="179">
        <f t="shared" si="65"/>
        <v>449246</v>
      </c>
      <c r="B4223" t="s">
        <v>1923</v>
      </c>
      <c r="C4223">
        <v>73146027</v>
      </c>
      <c r="D4223">
        <v>144105</v>
      </c>
      <c r="E4223">
        <v>4</v>
      </c>
      <c r="F4223">
        <v>16329</v>
      </c>
      <c r="G4223" s="180">
        <v>43733</v>
      </c>
      <c r="H4223" s="180">
        <v>45565</v>
      </c>
      <c r="I4223">
        <v>0</v>
      </c>
      <c r="J4223">
        <v>1</v>
      </c>
      <c r="K4223">
        <v>18</v>
      </c>
      <c r="L4223">
        <v>30</v>
      </c>
      <c r="M4223">
        <v>2</v>
      </c>
      <c r="N4223" s="170">
        <v>17726461</v>
      </c>
      <c r="O4223" s="170">
        <v>19240000</v>
      </c>
      <c r="P4223" s="178">
        <v>12000000</v>
      </c>
      <c r="Q4223" s="178">
        <v>302938</v>
      </c>
      <c r="R4223" s="178">
        <v>9425682</v>
      </c>
      <c r="S4223">
        <v>0</v>
      </c>
      <c r="T4223">
        <v>0</v>
      </c>
      <c r="U4223">
        <v>0</v>
      </c>
      <c r="W4223">
        <v>0</v>
      </c>
      <c r="X4223">
        <v>0</v>
      </c>
      <c r="Y4223">
        <v>0</v>
      </c>
      <c r="AB4223" s="180">
        <v>44285</v>
      </c>
      <c r="AC4223">
        <v>1</v>
      </c>
      <c r="AD4223" t="s">
        <v>1922</v>
      </c>
      <c r="AE4223">
        <v>1</v>
      </c>
      <c r="AF4223">
        <v>30</v>
      </c>
      <c r="AG4223">
        <v>0</v>
      </c>
      <c r="AN4223">
        <v>1</v>
      </c>
      <c r="AO4223">
        <v>1</v>
      </c>
      <c r="AR4223" s="178">
        <v>8976436</v>
      </c>
      <c r="AS4223" t="s">
        <v>1921</v>
      </c>
      <c r="AT4223">
        <v>0</v>
      </c>
      <c r="AU4223">
        <v>0</v>
      </c>
      <c r="AV4223">
        <v>890480123</v>
      </c>
      <c r="AW4223" t="s">
        <v>1920</v>
      </c>
      <c r="AX4223">
        <v>5</v>
      </c>
      <c r="BC4223">
        <v>1</v>
      </c>
      <c r="BD4223">
        <v>7</v>
      </c>
      <c r="BE4223">
        <v>2</v>
      </c>
    </row>
    <row r="4224" spans="1:57" x14ac:dyDescent="0.25">
      <c r="A4224" s="179">
        <f t="shared" si="65"/>
        <v>122566</v>
      </c>
      <c r="B4224" t="s">
        <v>1923</v>
      </c>
      <c r="C4224">
        <v>73146027</v>
      </c>
      <c r="D4224">
        <v>144105</v>
      </c>
      <c r="E4224">
        <v>4</v>
      </c>
      <c r="F4224">
        <v>18253</v>
      </c>
      <c r="G4224" s="180">
        <v>44265</v>
      </c>
      <c r="H4224" s="180">
        <v>44377</v>
      </c>
      <c r="I4224">
        <v>0</v>
      </c>
      <c r="J4224">
        <v>1</v>
      </c>
      <c r="K4224">
        <v>1</v>
      </c>
      <c r="L4224">
        <v>30</v>
      </c>
      <c r="M4224">
        <v>2</v>
      </c>
      <c r="N4224" s="170">
        <v>13121400</v>
      </c>
      <c r="O4224" s="170">
        <v>13940000</v>
      </c>
      <c r="P4224" s="178">
        <v>2600000</v>
      </c>
      <c r="Q4224" s="178">
        <v>28430</v>
      </c>
      <c r="R4224" s="178">
        <v>2571570</v>
      </c>
      <c r="S4224">
        <v>0</v>
      </c>
      <c r="T4224">
        <v>0</v>
      </c>
      <c r="U4224">
        <v>0</v>
      </c>
      <c r="W4224">
        <v>0</v>
      </c>
      <c r="X4224">
        <v>0</v>
      </c>
      <c r="Y4224">
        <v>0</v>
      </c>
      <c r="Z4224">
        <v>2600000</v>
      </c>
      <c r="AA4224">
        <v>6</v>
      </c>
      <c r="AB4224" s="180">
        <v>44285</v>
      </c>
      <c r="AC4224">
        <v>1</v>
      </c>
      <c r="AD4224" t="s">
        <v>1922</v>
      </c>
      <c r="AE4224">
        <v>1</v>
      </c>
      <c r="AF4224">
        <v>30</v>
      </c>
      <c r="AG4224">
        <v>0</v>
      </c>
      <c r="AN4224">
        <v>1</v>
      </c>
      <c r="AO4224">
        <v>1</v>
      </c>
      <c r="AR4224" s="178">
        <v>2449004</v>
      </c>
      <c r="AS4224" t="s">
        <v>1921</v>
      </c>
      <c r="AT4224">
        <v>0</v>
      </c>
      <c r="AU4224">
        <v>0</v>
      </c>
      <c r="AV4224">
        <v>890480123</v>
      </c>
      <c r="AW4224" t="s">
        <v>1920</v>
      </c>
      <c r="AX4224">
        <v>5</v>
      </c>
      <c r="BC4224">
        <v>1</v>
      </c>
      <c r="BD4224">
        <v>7</v>
      </c>
      <c r="BE4224">
        <v>2</v>
      </c>
    </row>
    <row r="4225" spans="1:57" x14ac:dyDescent="0.25">
      <c r="A4225" s="179">
        <f t="shared" si="65"/>
        <v>0</v>
      </c>
      <c r="B4225" t="s">
        <v>1923</v>
      </c>
      <c r="C4225">
        <v>73147672</v>
      </c>
      <c r="D4225">
        <v>144105</v>
      </c>
      <c r="E4225">
        <v>4</v>
      </c>
      <c r="F4225">
        <v>15618</v>
      </c>
      <c r="G4225" s="180">
        <v>44133</v>
      </c>
      <c r="H4225" s="180">
        <v>44377</v>
      </c>
      <c r="I4225">
        <v>0</v>
      </c>
      <c r="J4225">
        <v>1</v>
      </c>
      <c r="K4225">
        <v>5</v>
      </c>
      <c r="L4225">
        <v>30</v>
      </c>
      <c r="M4225">
        <v>2</v>
      </c>
      <c r="N4225" s="170">
        <v>17726461</v>
      </c>
      <c r="O4225" s="170">
        <v>19240000</v>
      </c>
      <c r="P4225" s="178">
        <v>797597</v>
      </c>
      <c r="Q4225" s="178">
        <v>106440</v>
      </c>
      <c r="R4225" s="178">
        <v>309836</v>
      </c>
      <c r="S4225">
        <v>0</v>
      </c>
      <c r="T4225">
        <v>0</v>
      </c>
      <c r="U4225">
        <v>0</v>
      </c>
      <c r="W4225">
        <v>0</v>
      </c>
      <c r="X4225">
        <v>0</v>
      </c>
      <c r="Y4225">
        <v>0</v>
      </c>
      <c r="AB4225" s="180">
        <v>44285</v>
      </c>
      <c r="AC4225">
        <v>1</v>
      </c>
      <c r="AD4225" t="s">
        <v>1922</v>
      </c>
      <c r="AE4225">
        <v>1</v>
      </c>
      <c r="AF4225">
        <v>30</v>
      </c>
      <c r="AG4225">
        <v>0</v>
      </c>
      <c r="AN4225">
        <v>1</v>
      </c>
      <c r="AO4225">
        <v>1</v>
      </c>
      <c r="AR4225" s="178">
        <v>11666406</v>
      </c>
      <c r="AS4225" t="s">
        <v>1921</v>
      </c>
      <c r="AT4225">
        <v>0</v>
      </c>
      <c r="AU4225">
        <v>0</v>
      </c>
      <c r="AV4225">
        <v>890480123</v>
      </c>
      <c r="AW4225" t="s">
        <v>1920</v>
      </c>
      <c r="AX4225">
        <v>5</v>
      </c>
      <c r="BC4225">
        <v>1</v>
      </c>
      <c r="BD4225">
        <v>7</v>
      </c>
      <c r="BE4225">
        <v>1</v>
      </c>
    </row>
    <row r="4226" spans="1:57" x14ac:dyDescent="0.25">
      <c r="A4226" s="179">
        <f t="shared" ref="A4226:A4289" si="66">IF(+R4226&gt;AR4226,R4226-AR4226,0)</f>
        <v>0</v>
      </c>
      <c r="B4226" t="s">
        <v>1923</v>
      </c>
      <c r="C4226">
        <v>73147672</v>
      </c>
      <c r="D4226">
        <v>144105</v>
      </c>
      <c r="E4226">
        <v>4</v>
      </c>
      <c r="F4226">
        <v>550009214</v>
      </c>
      <c r="G4226" s="180">
        <v>44133</v>
      </c>
      <c r="H4226" s="180">
        <v>44772</v>
      </c>
      <c r="I4226">
        <v>0</v>
      </c>
      <c r="J4226">
        <v>1</v>
      </c>
      <c r="K4226">
        <v>5</v>
      </c>
      <c r="L4226">
        <v>30</v>
      </c>
      <c r="M4226">
        <v>2</v>
      </c>
      <c r="N4226" s="170">
        <v>23318977</v>
      </c>
      <c r="O4226" s="170">
        <v>25980000</v>
      </c>
      <c r="P4226" s="178">
        <v>139895</v>
      </c>
      <c r="Q4226" s="178">
        <v>8214</v>
      </c>
      <c r="R4226" s="178">
        <v>111548</v>
      </c>
      <c r="S4226">
        <v>0</v>
      </c>
      <c r="T4226">
        <v>0</v>
      </c>
      <c r="U4226">
        <v>0</v>
      </c>
      <c r="W4226">
        <v>0</v>
      </c>
      <c r="X4226">
        <v>0</v>
      </c>
      <c r="Y4226">
        <v>0</v>
      </c>
      <c r="AB4226" s="180">
        <v>44285</v>
      </c>
      <c r="AC4226">
        <v>1</v>
      </c>
      <c r="AD4226" t="s">
        <v>1922</v>
      </c>
      <c r="AE4226">
        <v>1</v>
      </c>
      <c r="AF4226">
        <v>30</v>
      </c>
      <c r="AG4226">
        <v>0</v>
      </c>
      <c r="AN4226">
        <v>1</v>
      </c>
      <c r="AO4226">
        <v>1</v>
      </c>
      <c r="AR4226" s="178">
        <v>4200171</v>
      </c>
      <c r="AS4226" t="s">
        <v>1921</v>
      </c>
      <c r="AT4226">
        <v>0</v>
      </c>
      <c r="AU4226">
        <v>0</v>
      </c>
      <c r="AV4226">
        <v>890480123</v>
      </c>
      <c r="AW4226" t="s">
        <v>1920</v>
      </c>
      <c r="AX4226">
        <v>5</v>
      </c>
      <c r="BC4226">
        <v>2</v>
      </c>
      <c r="BD4226">
        <v>7</v>
      </c>
      <c r="BE4226">
        <v>1</v>
      </c>
    </row>
    <row r="4227" spans="1:57" x14ac:dyDescent="0.25">
      <c r="A4227" s="179">
        <f t="shared" si="66"/>
        <v>0</v>
      </c>
      <c r="B4227" t="s">
        <v>1923</v>
      </c>
      <c r="C4227">
        <v>73147672</v>
      </c>
      <c r="D4227">
        <v>144105</v>
      </c>
      <c r="E4227">
        <v>4</v>
      </c>
      <c r="F4227">
        <v>550009215</v>
      </c>
      <c r="G4227" s="180">
        <v>44133</v>
      </c>
      <c r="H4227" s="180">
        <v>44834</v>
      </c>
      <c r="I4227">
        <v>0</v>
      </c>
      <c r="J4227">
        <v>1</v>
      </c>
      <c r="K4227">
        <v>5</v>
      </c>
      <c r="L4227">
        <v>30</v>
      </c>
      <c r="M4227">
        <v>2</v>
      </c>
      <c r="N4227" s="170">
        <v>23318977</v>
      </c>
      <c r="O4227" s="170">
        <v>25980000</v>
      </c>
      <c r="P4227" s="178">
        <v>98876</v>
      </c>
      <c r="Q4227" s="178">
        <v>5398</v>
      </c>
      <c r="R4227" s="178">
        <v>80967</v>
      </c>
      <c r="S4227">
        <v>0</v>
      </c>
      <c r="T4227">
        <v>0</v>
      </c>
      <c r="U4227">
        <v>0</v>
      </c>
      <c r="W4227">
        <v>0</v>
      </c>
      <c r="X4227">
        <v>0</v>
      </c>
      <c r="Y4227">
        <v>0</v>
      </c>
      <c r="AB4227" s="180">
        <v>44285</v>
      </c>
      <c r="AC4227">
        <v>1</v>
      </c>
      <c r="AD4227" t="s">
        <v>1922</v>
      </c>
      <c r="AE4227">
        <v>1</v>
      </c>
      <c r="AF4227">
        <v>30</v>
      </c>
      <c r="AG4227">
        <v>0</v>
      </c>
      <c r="AN4227">
        <v>1</v>
      </c>
      <c r="AO4227">
        <v>1</v>
      </c>
      <c r="AR4227" s="178">
        <v>3048690</v>
      </c>
      <c r="AS4227" t="s">
        <v>1921</v>
      </c>
      <c r="AT4227">
        <v>0</v>
      </c>
      <c r="AU4227">
        <v>0</v>
      </c>
      <c r="AV4227">
        <v>890480123</v>
      </c>
      <c r="AW4227" t="s">
        <v>1920</v>
      </c>
      <c r="AX4227">
        <v>5</v>
      </c>
      <c r="BC4227">
        <v>2</v>
      </c>
      <c r="BD4227">
        <v>7</v>
      </c>
      <c r="BE4227">
        <v>1</v>
      </c>
    </row>
    <row r="4228" spans="1:57" x14ac:dyDescent="0.25">
      <c r="A4228" s="179">
        <f t="shared" si="66"/>
        <v>0</v>
      </c>
      <c r="B4228" t="s">
        <v>1923</v>
      </c>
      <c r="C4228">
        <v>73147672</v>
      </c>
      <c r="D4228">
        <v>144105</v>
      </c>
      <c r="E4228">
        <v>4</v>
      </c>
      <c r="F4228">
        <v>550025653</v>
      </c>
      <c r="G4228" s="180">
        <v>44286</v>
      </c>
      <c r="H4228" s="180">
        <v>44346</v>
      </c>
      <c r="I4228">
        <v>0</v>
      </c>
      <c r="J4228">
        <v>1</v>
      </c>
      <c r="K4228">
        <v>0</v>
      </c>
      <c r="L4228">
        <v>30</v>
      </c>
      <c r="M4228">
        <v>2</v>
      </c>
      <c r="N4228">
        <v>0</v>
      </c>
      <c r="O4228">
        <v>0</v>
      </c>
      <c r="P4228" s="178">
        <v>6000</v>
      </c>
      <c r="Q4228" s="178">
        <v>6000</v>
      </c>
      <c r="R4228" s="178">
        <v>6000</v>
      </c>
      <c r="S4228">
        <v>0</v>
      </c>
      <c r="T4228">
        <v>0</v>
      </c>
      <c r="U4228">
        <v>0</v>
      </c>
      <c r="W4228">
        <v>0</v>
      </c>
      <c r="X4228">
        <v>0</v>
      </c>
      <c r="Y4228">
        <v>0</v>
      </c>
      <c r="AB4228" s="180">
        <v>44286</v>
      </c>
      <c r="AC4228">
        <v>1</v>
      </c>
      <c r="AD4228" t="s">
        <v>1922</v>
      </c>
      <c r="AE4228">
        <v>1</v>
      </c>
      <c r="AF4228">
        <v>30</v>
      </c>
      <c r="AG4228">
        <v>0</v>
      </c>
      <c r="AN4228">
        <v>1</v>
      </c>
      <c r="AO4228">
        <v>1</v>
      </c>
      <c r="AR4228" s="178">
        <v>225921</v>
      </c>
      <c r="AS4228" t="s">
        <v>1921</v>
      </c>
      <c r="AT4228">
        <v>0</v>
      </c>
      <c r="AU4228">
        <v>0</v>
      </c>
      <c r="AV4228">
        <v>890480123</v>
      </c>
      <c r="AW4228" t="s">
        <v>1920</v>
      </c>
      <c r="AX4228">
        <v>5</v>
      </c>
      <c r="BC4228">
        <v>2</v>
      </c>
      <c r="BD4228">
        <v>7</v>
      </c>
      <c r="BE4228">
        <v>2</v>
      </c>
    </row>
    <row r="4229" spans="1:57" x14ac:dyDescent="0.25">
      <c r="A4229" s="179">
        <f t="shared" si="66"/>
        <v>6411915</v>
      </c>
      <c r="B4229" t="s">
        <v>1923</v>
      </c>
      <c r="C4229">
        <v>73148779</v>
      </c>
      <c r="D4229">
        <v>144105</v>
      </c>
      <c r="E4229">
        <v>4</v>
      </c>
      <c r="F4229">
        <v>16269</v>
      </c>
      <c r="G4229" s="180">
        <v>44133</v>
      </c>
      <c r="H4229" s="180">
        <v>45670</v>
      </c>
      <c r="I4229">
        <v>0</v>
      </c>
      <c r="J4229">
        <v>1</v>
      </c>
      <c r="K4229">
        <v>5</v>
      </c>
      <c r="L4229">
        <v>30</v>
      </c>
      <c r="M4229">
        <v>2</v>
      </c>
      <c r="N4229" s="170">
        <v>17726461</v>
      </c>
      <c r="O4229" s="170">
        <v>19240000</v>
      </c>
      <c r="P4229" s="178">
        <v>8775308</v>
      </c>
      <c r="Q4229" s="178">
        <v>249464</v>
      </c>
      <c r="R4229" s="178">
        <v>8097782</v>
      </c>
      <c r="S4229">
        <v>0</v>
      </c>
      <c r="T4229">
        <v>0</v>
      </c>
      <c r="U4229">
        <v>0</v>
      </c>
      <c r="W4229">
        <v>0</v>
      </c>
      <c r="X4229">
        <v>0</v>
      </c>
      <c r="Y4229">
        <v>0</v>
      </c>
      <c r="AB4229" s="180">
        <v>44285</v>
      </c>
      <c r="AC4229">
        <v>9</v>
      </c>
      <c r="AD4229" t="s">
        <v>1922</v>
      </c>
      <c r="AE4229">
        <v>1</v>
      </c>
      <c r="AF4229">
        <v>30</v>
      </c>
      <c r="AG4229">
        <v>0</v>
      </c>
      <c r="AN4229">
        <v>1</v>
      </c>
      <c r="AO4229">
        <v>1</v>
      </c>
      <c r="AR4229" s="178">
        <v>1685867</v>
      </c>
      <c r="AS4229" t="s">
        <v>1921</v>
      </c>
      <c r="AT4229">
        <v>0</v>
      </c>
      <c r="AU4229">
        <v>0</v>
      </c>
      <c r="AV4229">
        <v>890480123</v>
      </c>
      <c r="AW4229" t="s">
        <v>1920</v>
      </c>
      <c r="AX4229">
        <v>5</v>
      </c>
      <c r="BC4229">
        <v>1</v>
      </c>
      <c r="BD4229">
        <v>7</v>
      </c>
      <c r="BE4229">
        <v>1</v>
      </c>
    </row>
    <row r="4230" spans="1:57" x14ac:dyDescent="0.25">
      <c r="A4230" s="179">
        <f t="shared" si="66"/>
        <v>3895696</v>
      </c>
      <c r="B4230" t="s">
        <v>1923</v>
      </c>
      <c r="C4230">
        <v>73148867</v>
      </c>
      <c r="D4230">
        <v>144105</v>
      </c>
      <c r="E4230">
        <v>4</v>
      </c>
      <c r="F4230">
        <v>18059</v>
      </c>
      <c r="G4230" s="180">
        <v>44210</v>
      </c>
      <c r="H4230" s="180">
        <v>44956</v>
      </c>
      <c r="I4230">
        <v>0</v>
      </c>
      <c r="J4230">
        <v>1</v>
      </c>
      <c r="K4230">
        <v>2</v>
      </c>
      <c r="L4230">
        <v>30</v>
      </c>
      <c r="M4230">
        <v>2</v>
      </c>
      <c r="N4230" s="170">
        <v>16011168</v>
      </c>
      <c r="O4230" s="170">
        <v>17240000</v>
      </c>
      <c r="P4230" s="178">
        <v>8000000</v>
      </c>
      <c r="Q4230" s="178">
        <v>391748</v>
      </c>
      <c r="R4230" s="178">
        <v>7425462</v>
      </c>
      <c r="S4230">
        <v>0</v>
      </c>
      <c r="T4230">
        <v>0</v>
      </c>
      <c r="U4230">
        <v>0</v>
      </c>
      <c r="W4230">
        <v>0</v>
      </c>
      <c r="X4230">
        <v>0</v>
      </c>
      <c r="Y4230">
        <v>0</v>
      </c>
      <c r="AB4230" s="180">
        <v>44285</v>
      </c>
      <c r="AC4230">
        <v>9</v>
      </c>
      <c r="AD4230" t="s">
        <v>1922</v>
      </c>
      <c r="AE4230">
        <v>1</v>
      </c>
      <c r="AF4230">
        <v>30</v>
      </c>
      <c r="AG4230">
        <v>0</v>
      </c>
      <c r="AN4230">
        <v>1</v>
      </c>
      <c r="AO4230">
        <v>1</v>
      </c>
      <c r="AR4230" s="178">
        <v>3529766</v>
      </c>
      <c r="AS4230" t="s">
        <v>1921</v>
      </c>
      <c r="AT4230">
        <v>0</v>
      </c>
      <c r="AU4230">
        <v>0</v>
      </c>
      <c r="AV4230">
        <v>890480123</v>
      </c>
      <c r="AW4230" t="s">
        <v>1920</v>
      </c>
      <c r="AX4230">
        <v>5</v>
      </c>
      <c r="BC4230">
        <v>1</v>
      </c>
      <c r="BD4230">
        <v>7</v>
      </c>
      <c r="BE4230">
        <v>2</v>
      </c>
    </row>
    <row r="4231" spans="1:57" x14ac:dyDescent="0.25">
      <c r="A4231" s="179">
        <f t="shared" si="66"/>
        <v>953294</v>
      </c>
      <c r="B4231" t="s">
        <v>1923</v>
      </c>
      <c r="C4231">
        <v>73149734</v>
      </c>
      <c r="D4231">
        <v>144105</v>
      </c>
      <c r="E4231">
        <v>4</v>
      </c>
      <c r="F4231">
        <v>17261</v>
      </c>
      <c r="G4231" s="180">
        <v>44002</v>
      </c>
      <c r="H4231" s="180">
        <v>45107</v>
      </c>
      <c r="I4231">
        <v>0</v>
      </c>
      <c r="J4231">
        <v>1</v>
      </c>
      <c r="K4231">
        <v>9</v>
      </c>
      <c r="L4231">
        <v>30</v>
      </c>
      <c r="M4231">
        <v>2</v>
      </c>
      <c r="N4231" s="170">
        <v>12185828</v>
      </c>
      <c r="O4231" s="170">
        <v>12890000</v>
      </c>
      <c r="P4231" s="178">
        <v>1600000</v>
      </c>
      <c r="Q4231" s="178">
        <v>53285</v>
      </c>
      <c r="R4231" s="178">
        <v>1252670</v>
      </c>
      <c r="S4231">
        <v>0</v>
      </c>
      <c r="T4231">
        <v>0</v>
      </c>
      <c r="U4231">
        <v>0</v>
      </c>
      <c r="W4231">
        <v>0</v>
      </c>
      <c r="X4231">
        <v>0</v>
      </c>
      <c r="Y4231">
        <v>0</v>
      </c>
      <c r="AB4231" s="180">
        <v>44285</v>
      </c>
      <c r="AC4231">
        <v>9</v>
      </c>
      <c r="AD4231" t="s">
        <v>1922</v>
      </c>
      <c r="AE4231">
        <v>1</v>
      </c>
      <c r="AF4231">
        <v>30</v>
      </c>
      <c r="AG4231">
        <v>0</v>
      </c>
      <c r="AN4231">
        <v>1</v>
      </c>
      <c r="AO4231">
        <v>1</v>
      </c>
      <c r="AR4231" s="178">
        <v>299376</v>
      </c>
      <c r="AS4231" t="s">
        <v>1921</v>
      </c>
      <c r="AT4231">
        <v>0</v>
      </c>
      <c r="AU4231">
        <v>0</v>
      </c>
      <c r="AV4231">
        <v>890480123</v>
      </c>
      <c r="AW4231" t="s">
        <v>1920</v>
      </c>
      <c r="AX4231">
        <v>5</v>
      </c>
      <c r="BC4231">
        <v>1</v>
      </c>
      <c r="BD4231">
        <v>7</v>
      </c>
      <c r="BE4231">
        <v>2</v>
      </c>
    </row>
    <row r="4232" spans="1:57" x14ac:dyDescent="0.25">
      <c r="A4232" s="179">
        <f t="shared" si="66"/>
        <v>1153499</v>
      </c>
      <c r="B4232" t="s">
        <v>1923</v>
      </c>
      <c r="C4232">
        <v>73149734</v>
      </c>
      <c r="D4232">
        <v>144105</v>
      </c>
      <c r="E4232">
        <v>4</v>
      </c>
      <c r="F4232">
        <v>17631</v>
      </c>
      <c r="G4232" s="180">
        <v>44104</v>
      </c>
      <c r="H4232" s="180">
        <v>45229</v>
      </c>
      <c r="I4232">
        <v>0</v>
      </c>
      <c r="J4232">
        <v>1</v>
      </c>
      <c r="K4232">
        <v>6</v>
      </c>
      <c r="L4232">
        <v>30</v>
      </c>
      <c r="M4232">
        <v>2</v>
      </c>
      <c r="N4232" s="170">
        <v>12185828</v>
      </c>
      <c r="O4232" s="170">
        <v>12890000</v>
      </c>
      <c r="P4232" s="178">
        <v>1790000</v>
      </c>
      <c r="Q4232" s="178">
        <v>59613</v>
      </c>
      <c r="R4232" s="178">
        <v>1515749</v>
      </c>
      <c r="S4232">
        <v>0</v>
      </c>
      <c r="T4232">
        <v>0</v>
      </c>
      <c r="U4232">
        <v>0</v>
      </c>
      <c r="W4232">
        <v>0</v>
      </c>
      <c r="X4232">
        <v>0</v>
      </c>
      <c r="Y4232">
        <v>0</v>
      </c>
      <c r="AB4232" s="180">
        <v>44285</v>
      </c>
      <c r="AC4232">
        <v>9</v>
      </c>
      <c r="AD4232" t="s">
        <v>1922</v>
      </c>
      <c r="AE4232">
        <v>1</v>
      </c>
      <c r="AF4232">
        <v>30</v>
      </c>
      <c r="AG4232">
        <v>0</v>
      </c>
      <c r="AN4232">
        <v>1</v>
      </c>
      <c r="AO4232">
        <v>1</v>
      </c>
      <c r="AR4232" s="178">
        <v>362250</v>
      </c>
      <c r="AS4232" t="s">
        <v>1921</v>
      </c>
      <c r="AT4232">
        <v>0</v>
      </c>
      <c r="AU4232">
        <v>0</v>
      </c>
      <c r="AV4232">
        <v>890480123</v>
      </c>
      <c r="AW4232" t="s">
        <v>1920</v>
      </c>
      <c r="AX4232">
        <v>5</v>
      </c>
      <c r="BC4232">
        <v>1</v>
      </c>
      <c r="BD4232">
        <v>7</v>
      </c>
      <c r="BE4232">
        <v>2</v>
      </c>
    </row>
    <row r="4233" spans="1:57" x14ac:dyDescent="0.25">
      <c r="A4233" s="179">
        <f t="shared" si="66"/>
        <v>2394775</v>
      </c>
      <c r="B4233" t="s">
        <v>1923</v>
      </c>
      <c r="C4233">
        <v>73149734</v>
      </c>
      <c r="D4233">
        <v>144105</v>
      </c>
      <c r="E4233">
        <v>4</v>
      </c>
      <c r="F4233">
        <v>17877</v>
      </c>
      <c r="G4233" s="180">
        <v>44176</v>
      </c>
      <c r="H4233" s="180">
        <v>44925</v>
      </c>
      <c r="I4233">
        <v>0</v>
      </c>
      <c r="J4233">
        <v>1</v>
      </c>
      <c r="K4233">
        <v>3</v>
      </c>
      <c r="L4233">
        <v>30</v>
      </c>
      <c r="M4233">
        <v>2</v>
      </c>
      <c r="N4233" s="170">
        <v>15881442</v>
      </c>
      <c r="O4233" s="170">
        <v>17090000</v>
      </c>
      <c r="P4233" s="178">
        <v>3529925</v>
      </c>
      <c r="Q4233" s="178">
        <v>172636</v>
      </c>
      <c r="R4233" s="178">
        <v>3146840</v>
      </c>
      <c r="S4233">
        <v>0</v>
      </c>
      <c r="T4233">
        <v>0</v>
      </c>
      <c r="U4233">
        <v>0</v>
      </c>
      <c r="W4233">
        <v>0</v>
      </c>
      <c r="X4233">
        <v>0</v>
      </c>
      <c r="Y4233">
        <v>0</v>
      </c>
      <c r="AB4233" s="180">
        <v>44285</v>
      </c>
      <c r="AC4233">
        <v>9</v>
      </c>
      <c r="AD4233" t="s">
        <v>1922</v>
      </c>
      <c r="AE4233">
        <v>1</v>
      </c>
      <c r="AF4233">
        <v>30</v>
      </c>
      <c r="AG4233">
        <v>0</v>
      </c>
      <c r="AN4233">
        <v>1</v>
      </c>
      <c r="AO4233">
        <v>1</v>
      </c>
      <c r="AR4233" s="178">
        <v>752065</v>
      </c>
      <c r="AS4233" t="s">
        <v>1921</v>
      </c>
      <c r="AT4233">
        <v>0</v>
      </c>
      <c r="AU4233">
        <v>0</v>
      </c>
      <c r="AV4233">
        <v>890480123</v>
      </c>
      <c r="AW4233" t="s">
        <v>1920</v>
      </c>
      <c r="AX4233">
        <v>5</v>
      </c>
      <c r="BC4233">
        <v>1</v>
      </c>
      <c r="BD4233">
        <v>7</v>
      </c>
      <c r="BE4233">
        <v>2</v>
      </c>
    </row>
    <row r="4234" spans="1:57" x14ac:dyDescent="0.25">
      <c r="A4234" s="179">
        <f t="shared" si="66"/>
        <v>1434571</v>
      </c>
      <c r="B4234" t="s">
        <v>1923</v>
      </c>
      <c r="C4234">
        <v>73149734</v>
      </c>
      <c r="D4234">
        <v>144105</v>
      </c>
      <c r="E4234">
        <v>4</v>
      </c>
      <c r="F4234">
        <v>18180</v>
      </c>
      <c r="G4234" s="180">
        <v>44239</v>
      </c>
      <c r="H4234" s="180">
        <v>45350</v>
      </c>
      <c r="I4234">
        <v>0</v>
      </c>
      <c r="J4234">
        <v>1</v>
      </c>
      <c r="K4234">
        <v>2</v>
      </c>
      <c r="L4234">
        <v>30</v>
      </c>
      <c r="M4234">
        <v>2</v>
      </c>
      <c r="N4234" s="170">
        <v>16011168</v>
      </c>
      <c r="O4234" s="170">
        <v>17240000</v>
      </c>
      <c r="P4234" s="178">
        <v>2000000</v>
      </c>
      <c r="Q4234" s="178">
        <v>70325</v>
      </c>
      <c r="R4234" s="178">
        <v>1885090</v>
      </c>
      <c r="S4234">
        <v>0</v>
      </c>
      <c r="T4234">
        <v>0</v>
      </c>
      <c r="U4234">
        <v>0</v>
      </c>
      <c r="W4234">
        <v>0</v>
      </c>
      <c r="X4234">
        <v>0</v>
      </c>
      <c r="Y4234">
        <v>0</v>
      </c>
      <c r="AB4234" s="180">
        <v>44285</v>
      </c>
      <c r="AC4234">
        <v>1</v>
      </c>
      <c r="AD4234" t="s">
        <v>1922</v>
      </c>
      <c r="AE4234">
        <v>1</v>
      </c>
      <c r="AF4234">
        <v>30</v>
      </c>
      <c r="AG4234">
        <v>0</v>
      </c>
      <c r="AN4234">
        <v>1</v>
      </c>
      <c r="AO4234">
        <v>1</v>
      </c>
      <c r="AR4234" s="178">
        <v>450519</v>
      </c>
      <c r="AS4234" t="s">
        <v>1921</v>
      </c>
      <c r="AT4234">
        <v>0</v>
      </c>
      <c r="AU4234">
        <v>0</v>
      </c>
      <c r="AV4234">
        <v>890480123</v>
      </c>
      <c r="AW4234" t="s">
        <v>1920</v>
      </c>
      <c r="AX4234">
        <v>5</v>
      </c>
      <c r="BC4234">
        <v>1</v>
      </c>
      <c r="BD4234">
        <v>7</v>
      </c>
      <c r="BE4234">
        <v>2</v>
      </c>
    </row>
    <row r="4235" spans="1:57" x14ac:dyDescent="0.25">
      <c r="A4235" s="179">
        <f t="shared" si="66"/>
        <v>1234688</v>
      </c>
      <c r="B4235" t="s">
        <v>1923</v>
      </c>
      <c r="C4235">
        <v>73149742</v>
      </c>
      <c r="D4235">
        <v>144105</v>
      </c>
      <c r="E4235">
        <v>4</v>
      </c>
      <c r="F4235">
        <v>17866</v>
      </c>
      <c r="G4235" s="180">
        <v>44168</v>
      </c>
      <c r="H4235" s="180">
        <v>44864</v>
      </c>
      <c r="I4235">
        <v>0</v>
      </c>
      <c r="J4235">
        <v>1</v>
      </c>
      <c r="K4235">
        <v>4</v>
      </c>
      <c r="L4235">
        <v>30</v>
      </c>
      <c r="M4235">
        <v>2</v>
      </c>
      <c r="N4235" s="170">
        <v>8648788</v>
      </c>
      <c r="O4235" s="170">
        <v>9000000</v>
      </c>
      <c r="P4235" s="178">
        <v>8929062</v>
      </c>
      <c r="Q4235" s="178">
        <v>440352</v>
      </c>
      <c r="R4235" s="178">
        <v>7342541</v>
      </c>
      <c r="S4235">
        <v>0</v>
      </c>
      <c r="T4235">
        <v>0</v>
      </c>
      <c r="U4235">
        <v>0</v>
      </c>
      <c r="W4235">
        <v>0</v>
      </c>
      <c r="X4235">
        <v>0</v>
      </c>
      <c r="Y4235">
        <v>0</v>
      </c>
      <c r="AB4235" s="180">
        <v>44285</v>
      </c>
      <c r="AC4235">
        <v>1</v>
      </c>
      <c r="AD4235" t="s">
        <v>1922</v>
      </c>
      <c r="AE4235">
        <v>1</v>
      </c>
      <c r="AF4235">
        <v>30</v>
      </c>
      <c r="AG4235">
        <v>0</v>
      </c>
      <c r="AN4235">
        <v>1</v>
      </c>
      <c r="AO4235">
        <v>1</v>
      </c>
      <c r="AR4235" s="178">
        <v>6107853</v>
      </c>
      <c r="AS4235" t="s">
        <v>1921</v>
      </c>
      <c r="AT4235">
        <v>0</v>
      </c>
      <c r="AU4235">
        <v>0</v>
      </c>
      <c r="AV4235">
        <v>890480123</v>
      </c>
      <c r="AW4235" t="s">
        <v>1920</v>
      </c>
      <c r="AX4235">
        <v>5</v>
      </c>
      <c r="BC4235">
        <v>1</v>
      </c>
      <c r="BD4235">
        <v>7</v>
      </c>
      <c r="BE4235">
        <v>2</v>
      </c>
    </row>
    <row r="4236" spans="1:57" x14ac:dyDescent="0.25">
      <c r="A4236" s="179">
        <f t="shared" si="66"/>
        <v>53447916</v>
      </c>
      <c r="B4236" t="s">
        <v>1923</v>
      </c>
      <c r="C4236">
        <v>73150459</v>
      </c>
      <c r="D4236">
        <v>144105</v>
      </c>
      <c r="E4236">
        <v>4</v>
      </c>
      <c r="F4236">
        <v>16156</v>
      </c>
      <c r="G4236" s="180">
        <v>43698</v>
      </c>
      <c r="H4236" s="180">
        <v>46255</v>
      </c>
      <c r="I4236">
        <v>9</v>
      </c>
      <c r="J4236">
        <v>1</v>
      </c>
      <c r="K4236">
        <v>18</v>
      </c>
      <c r="L4236">
        <v>30</v>
      </c>
      <c r="M4236">
        <v>2</v>
      </c>
      <c r="N4236" s="170">
        <v>12185828</v>
      </c>
      <c r="O4236" s="170">
        <v>12890000</v>
      </c>
      <c r="P4236" s="178">
        <v>84868628</v>
      </c>
      <c r="Q4236" s="178">
        <v>1506610</v>
      </c>
      <c r="R4236" s="178">
        <v>71494689</v>
      </c>
      <c r="S4236">
        <v>217611</v>
      </c>
      <c r="T4236">
        <v>0</v>
      </c>
      <c r="U4236">
        <v>0</v>
      </c>
      <c r="W4236">
        <v>0</v>
      </c>
      <c r="X4236">
        <v>0</v>
      </c>
      <c r="Y4236">
        <v>0</v>
      </c>
      <c r="AB4236" s="180">
        <v>44285</v>
      </c>
      <c r="AC4236">
        <v>1</v>
      </c>
      <c r="AD4236" t="s">
        <v>1922</v>
      </c>
      <c r="AE4236">
        <v>1</v>
      </c>
      <c r="AF4236">
        <v>30</v>
      </c>
      <c r="AG4236">
        <v>63705</v>
      </c>
      <c r="AN4236">
        <v>1</v>
      </c>
      <c r="AO4236">
        <v>1</v>
      </c>
      <c r="AR4236" s="178">
        <v>18046773</v>
      </c>
      <c r="AS4236" t="s">
        <v>1921</v>
      </c>
      <c r="AT4236">
        <v>0</v>
      </c>
      <c r="AU4236">
        <v>0</v>
      </c>
      <c r="AV4236">
        <v>890480123</v>
      </c>
      <c r="AW4236" t="s">
        <v>1920</v>
      </c>
      <c r="AX4236">
        <v>5</v>
      </c>
      <c r="BC4236">
        <v>1</v>
      </c>
      <c r="BD4236">
        <v>7</v>
      </c>
      <c r="BE4236">
        <v>2</v>
      </c>
    </row>
    <row r="4237" spans="1:57" x14ac:dyDescent="0.25">
      <c r="A4237" s="179">
        <f t="shared" si="66"/>
        <v>662462</v>
      </c>
      <c r="B4237" t="s">
        <v>1923</v>
      </c>
      <c r="C4237">
        <v>73150459</v>
      </c>
      <c r="D4237">
        <v>144105</v>
      </c>
      <c r="E4237">
        <v>4</v>
      </c>
      <c r="F4237">
        <v>17549</v>
      </c>
      <c r="G4237" s="180">
        <v>44074</v>
      </c>
      <c r="H4237" s="180">
        <v>44439</v>
      </c>
      <c r="I4237">
        <v>0</v>
      </c>
      <c r="J4237">
        <v>1</v>
      </c>
      <c r="K4237">
        <v>7</v>
      </c>
      <c r="L4237">
        <v>30</v>
      </c>
      <c r="M4237">
        <v>2</v>
      </c>
      <c r="N4237" s="170">
        <v>12185828</v>
      </c>
      <c r="O4237" s="170">
        <v>12890000</v>
      </c>
      <c r="P4237" s="178">
        <v>2055000</v>
      </c>
      <c r="Q4237" s="178">
        <v>182763</v>
      </c>
      <c r="R4237" s="178">
        <v>886143</v>
      </c>
      <c r="S4237">
        <v>0</v>
      </c>
      <c r="T4237">
        <v>0</v>
      </c>
      <c r="U4237">
        <v>0</v>
      </c>
      <c r="W4237">
        <v>0</v>
      </c>
      <c r="X4237">
        <v>0</v>
      </c>
      <c r="Y4237">
        <v>0</v>
      </c>
      <c r="AB4237" s="180">
        <v>44285</v>
      </c>
      <c r="AC4237">
        <v>1</v>
      </c>
      <c r="AD4237" t="s">
        <v>1922</v>
      </c>
      <c r="AE4237">
        <v>1</v>
      </c>
      <c r="AF4237">
        <v>30</v>
      </c>
      <c r="AG4237">
        <v>0</v>
      </c>
      <c r="AN4237">
        <v>1</v>
      </c>
      <c r="AO4237">
        <v>1</v>
      </c>
      <c r="AR4237" s="178">
        <v>223681</v>
      </c>
      <c r="AS4237" t="s">
        <v>1921</v>
      </c>
      <c r="AT4237">
        <v>0</v>
      </c>
      <c r="AU4237">
        <v>0</v>
      </c>
      <c r="AV4237">
        <v>890480123</v>
      </c>
      <c r="AW4237" t="s">
        <v>1920</v>
      </c>
      <c r="AX4237">
        <v>5</v>
      </c>
      <c r="BC4237">
        <v>1</v>
      </c>
      <c r="BD4237">
        <v>7</v>
      </c>
      <c r="BE4237">
        <v>2</v>
      </c>
    </row>
    <row r="4238" spans="1:57" x14ac:dyDescent="0.25">
      <c r="A4238" s="179">
        <f t="shared" si="66"/>
        <v>99580</v>
      </c>
      <c r="B4238" t="s">
        <v>1923</v>
      </c>
      <c r="C4238">
        <v>73150459</v>
      </c>
      <c r="D4238">
        <v>144105</v>
      </c>
      <c r="E4238">
        <v>4</v>
      </c>
      <c r="F4238">
        <v>550004238</v>
      </c>
      <c r="G4238" s="180">
        <v>42112</v>
      </c>
      <c r="H4238" s="180">
        <v>45168</v>
      </c>
      <c r="I4238">
        <v>0</v>
      </c>
      <c r="J4238">
        <v>1</v>
      </c>
      <c r="K4238">
        <v>6</v>
      </c>
      <c r="L4238">
        <v>30</v>
      </c>
      <c r="M4238">
        <v>2</v>
      </c>
      <c r="N4238" s="170">
        <v>21474970</v>
      </c>
      <c r="O4238" s="170">
        <v>23720000</v>
      </c>
      <c r="P4238" s="178">
        <v>152632</v>
      </c>
      <c r="Q4238" s="178">
        <v>5788</v>
      </c>
      <c r="R4238" s="178">
        <v>133204</v>
      </c>
      <c r="S4238">
        <v>2687</v>
      </c>
      <c r="T4238">
        <v>0</v>
      </c>
      <c r="U4238">
        <v>0</v>
      </c>
      <c r="W4238">
        <v>0</v>
      </c>
      <c r="X4238">
        <v>0</v>
      </c>
      <c r="Y4238">
        <v>0</v>
      </c>
      <c r="AB4238" s="180">
        <v>44253</v>
      </c>
      <c r="AC4238">
        <v>1</v>
      </c>
      <c r="AD4238" t="s">
        <v>1922</v>
      </c>
      <c r="AE4238">
        <v>1</v>
      </c>
      <c r="AF4238">
        <v>30</v>
      </c>
      <c r="AG4238">
        <v>0</v>
      </c>
      <c r="AN4238">
        <v>1</v>
      </c>
      <c r="AO4238">
        <v>1</v>
      </c>
      <c r="AR4238" s="178">
        <v>33624</v>
      </c>
      <c r="AS4238" t="s">
        <v>1921</v>
      </c>
      <c r="AT4238">
        <v>0</v>
      </c>
      <c r="AU4238">
        <v>0</v>
      </c>
      <c r="AV4238">
        <v>890480123</v>
      </c>
      <c r="AW4238" t="s">
        <v>1920</v>
      </c>
      <c r="AX4238">
        <v>5</v>
      </c>
      <c r="BC4238">
        <v>2</v>
      </c>
      <c r="BD4238">
        <v>7</v>
      </c>
      <c r="BE4238">
        <v>2</v>
      </c>
    </row>
    <row r="4239" spans="1:57" x14ac:dyDescent="0.25">
      <c r="A4239" s="179">
        <f t="shared" si="66"/>
        <v>93209</v>
      </c>
      <c r="B4239" t="s">
        <v>1923</v>
      </c>
      <c r="C4239">
        <v>73150459</v>
      </c>
      <c r="D4239">
        <v>144105</v>
      </c>
      <c r="E4239">
        <v>4</v>
      </c>
      <c r="F4239">
        <v>550004268</v>
      </c>
      <c r="G4239" s="180">
        <v>42117</v>
      </c>
      <c r="H4239" s="180">
        <v>45168</v>
      </c>
      <c r="I4239">
        <v>0</v>
      </c>
      <c r="J4239">
        <v>1</v>
      </c>
      <c r="K4239">
        <v>7</v>
      </c>
      <c r="L4239">
        <v>30</v>
      </c>
      <c r="M4239">
        <v>2</v>
      </c>
      <c r="N4239" s="170">
        <v>21474970</v>
      </c>
      <c r="O4239" s="170">
        <v>23720000</v>
      </c>
      <c r="P4239" s="178">
        <v>146321</v>
      </c>
      <c r="Q4239" s="178">
        <v>5548</v>
      </c>
      <c r="R4239" s="178">
        <v>124681</v>
      </c>
      <c r="S4239">
        <v>0</v>
      </c>
      <c r="T4239">
        <v>0</v>
      </c>
      <c r="U4239">
        <v>0</v>
      </c>
      <c r="W4239">
        <v>0</v>
      </c>
      <c r="X4239">
        <v>0</v>
      </c>
      <c r="Y4239">
        <v>0</v>
      </c>
      <c r="AB4239" s="180">
        <v>44285</v>
      </c>
      <c r="AC4239">
        <v>1</v>
      </c>
      <c r="AD4239" t="s">
        <v>1922</v>
      </c>
      <c r="AE4239">
        <v>1</v>
      </c>
      <c r="AF4239">
        <v>30</v>
      </c>
      <c r="AG4239">
        <v>0</v>
      </c>
      <c r="AN4239">
        <v>1</v>
      </c>
      <c r="AO4239">
        <v>1</v>
      </c>
      <c r="AR4239" s="178">
        <v>31472</v>
      </c>
      <c r="AS4239" t="s">
        <v>1921</v>
      </c>
      <c r="AT4239">
        <v>0</v>
      </c>
      <c r="AU4239">
        <v>0</v>
      </c>
      <c r="AV4239">
        <v>890480123</v>
      </c>
      <c r="AW4239" t="s">
        <v>1920</v>
      </c>
      <c r="AX4239">
        <v>5</v>
      </c>
      <c r="BC4239">
        <v>2</v>
      </c>
      <c r="BD4239">
        <v>7</v>
      </c>
      <c r="BE4239">
        <v>2</v>
      </c>
    </row>
    <row r="4240" spans="1:57" x14ac:dyDescent="0.25">
      <c r="A4240" s="179">
        <f t="shared" si="66"/>
        <v>87959</v>
      </c>
      <c r="B4240" t="s">
        <v>1923</v>
      </c>
      <c r="C4240">
        <v>73150459</v>
      </c>
      <c r="D4240">
        <v>144105</v>
      </c>
      <c r="E4240">
        <v>4</v>
      </c>
      <c r="F4240">
        <v>550004269</v>
      </c>
      <c r="G4240" s="180">
        <v>42117</v>
      </c>
      <c r="H4240" s="180">
        <v>45168</v>
      </c>
      <c r="I4240">
        <v>0</v>
      </c>
      <c r="J4240">
        <v>1</v>
      </c>
      <c r="K4240">
        <v>7</v>
      </c>
      <c r="L4240">
        <v>30</v>
      </c>
      <c r="M4240">
        <v>2</v>
      </c>
      <c r="N4240" s="170">
        <v>21474970</v>
      </c>
      <c r="O4240" s="170">
        <v>23720000</v>
      </c>
      <c r="P4240" s="178">
        <v>138083</v>
      </c>
      <c r="Q4240" s="178">
        <v>5236</v>
      </c>
      <c r="R4240" s="178">
        <v>117659</v>
      </c>
      <c r="S4240">
        <v>0</v>
      </c>
      <c r="T4240">
        <v>0</v>
      </c>
      <c r="U4240">
        <v>0</v>
      </c>
      <c r="W4240">
        <v>0</v>
      </c>
      <c r="X4240">
        <v>0</v>
      </c>
      <c r="Y4240">
        <v>0</v>
      </c>
      <c r="AB4240" s="180">
        <v>44285</v>
      </c>
      <c r="AC4240">
        <v>1</v>
      </c>
      <c r="AD4240" t="s">
        <v>1922</v>
      </c>
      <c r="AE4240">
        <v>1</v>
      </c>
      <c r="AF4240">
        <v>30</v>
      </c>
      <c r="AG4240">
        <v>0</v>
      </c>
      <c r="AN4240">
        <v>1</v>
      </c>
      <c r="AO4240">
        <v>1</v>
      </c>
      <c r="AR4240" s="178">
        <v>29700</v>
      </c>
      <c r="AS4240" t="s">
        <v>1921</v>
      </c>
      <c r="AT4240">
        <v>0</v>
      </c>
      <c r="AU4240">
        <v>0</v>
      </c>
      <c r="AV4240">
        <v>890480123</v>
      </c>
      <c r="AW4240" t="s">
        <v>1920</v>
      </c>
      <c r="AX4240">
        <v>5</v>
      </c>
      <c r="BC4240">
        <v>2</v>
      </c>
      <c r="BD4240">
        <v>7</v>
      </c>
      <c r="BE4240">
        <v>2</v>
      </c>
    </row>
    <row r="4241" spans="1:57" x14ac:dyDescent="0.25">
      <c r="A4241" s="179">
        <f t="shared" si="66"/>
        <v>89759</v>
      </c>
      <c r="B4241" t="s">
        <v>1923</v>
      </c>
      <c r="C4241">
        <v>73150459</v>
      </c>
      <c r="D4241">
        <v>144105</v>
      </c>
      <c r="E4241">
        <v>4</v>
      </c>
      <c r="F4241">
        <v>550004309</v>
      </c>
      <c r="G4241" s="180">
        <v>42121</v>
      </c>
      <c r="H4241" s="180">
        <v>45168</v>
      </c>
      <c r="I4241">
        <v>0</v>
      </c>
      <c r="J4241">
        <v>1</v>
      </c>
      <c r="K4241">
        <v>7</v>
      </c>
      <c r="L4241">
        <v>30</v>
      </c>
      <c r="M4241">
        <v>2</v>
      </c>
      <c r="N4241" s="170">
        <v>21474970</v>
      </c>
      <c r="O4241" s="170">
        <v>23720000</v>
      </c>
      <c r="P4241" s="178">
        <v>140908</v>
      </c>
      <c r="Q4241" s="178">
        <v>5343</v>
      </c>
      <c r="R4241" s="178">
        <v>120066</v>
      </c>
      <c r="S4241">
        <v>0</v>
      </c>
      <c r="T4241">
        <v>0</v>
      </c>
      <c r="U4241">
        <v>0</v>
      </c>
      <c r="W4241">
        <v>0</v>
      </c>
      <c r="X4241">
        <v>0</v>
      </c>
      <c r="Y4241">
        <v>0</v>
      </c>
      <c r="AB4241" s="180">
        <v>44285</v>
      </c>
      <c r="AC4241">
        <v>1</v>
      </c>
      <c r="AD4241" t="s">
        <v>1922</v>
      </c>
      <c r="AE4241">
        <v>1</v>
      </c>
      <c r="AF4241">
        <v>30</v>
      </c>
      <c r="AG4241">
        <v>0</v>
      </c>
      <c r="AN4241">
        <v>1</v>
      </c>
      <c r="AO4241">
        <v>1</v>
      </c>
      <c r="AR4241" s="178">
        <v>30307</v>
      </c>
      <c r="AS4241" t="s">
        <v>1921</v>
      </c>
      <c r="AT4241">
        <v>0</v>
      </c>
      <c r="AU4241">
        <v>0</v>
      </c>
      <c r="AV4241">
        <v>890480123</v>
      </c>
      <c r="AW4241" t="s">
        <v>1920</v>
      </c>
      <c r="AX4241">
        <v>5</v>
      </c>
      <c r="BC4241">
        <v>2</v>
      </c>
      <c r="BD4241">
        <v>7</v>
      </c>
      <c r="BE4241">
        <v>2</v>
      </c>
    </row>
    <row r="4242" spans="1:57" x14ac:dyDescent="0.25">
      <c r="A4242" s="179">
        <f t="shared" si="66"/>
        <v>60164</v>
      </c>
      <c r="B4242" t="s">
        <v>1923</v>
      </c>
      <c r="C4242">
        <v>73150459</v>
      </c>
      <c r="D4242">
        <v>144105</v>
      </c>
      <c r="E4242">
        <v>4</v>
      </c>
      <c r="F4242">
        <v>550004310</v>
      </c>
      <c r="G4242" s="180">
        <v>42121</v>
      </c>
      <c r="H4242" s="180">
        <v>45168</v>
      </c>
      <c r="I4242">
        <v>0</v>
      </c>
      <c r="J4242">
        <v>1</v>
      </c>
      <c r="K4242">
        <v>7</v>
      </c>
      <c r="L4242">
        <v>30</v>
      </c>
      <c r="M4242">
        <v>2</v>
      </c>
      <c r="N4242" s="170">
        <v>21474970</v>
      </c>
      <c r="O4242" s="170">
        <v>23720000</v>
      </c>
      <c r="P4242" s="178">
        <v>94447</v>
      </c>
      <c r="Q4242" s="178">
        <v>3581</v>
      </c>
      <c r="R4242" s="178">
        <v>80479</v>
      </c>
      <c r="S4242">
        <v>0</v>
      </c>
      <c r="T4242">
        <v>0</v>
      </c>
      <c r="U4242">
        <v>0</v>
      </c>
      <c r="W4242">
        <v>0</v>
      </c>
      <c r="X4242">
        <v>0</v>
      </c>
      <c r="Y4242">
        <v>0</v>
      </c>
      <c r="AB4242" s="180">
        <v>44285</v>
      </c>
      <c r="AC4242">
        <v>1</v>
      </c>
      <c r="AD4242" t="s">
        <v>1922</v>
      </c>
      <c r="AE4242">
        <v>1</v>
      </c>
      <c r="AF4242">
        <v>30</v>
      </c>
      <c r="AG4242">
        <v>0</v>
      </c>
      <c r="AN4242">
        <v>1</v>
      </c>
      <c r="AO4242">
        <v>1</v>
      </c>
      <c r="AR4242" s="178">
        <v>20315</v>
      </c>
      <c r="AS4242" t="s">
        <v>1921</v>
      </c>
      <c r="AT4242">
        <v>0</v>
      </c>
      <c r="AU4242">
        <v>0</v>
      </c>
      <c r="AV4242">
        <v>890480123</v>
      </c>
      <c r="AW4242" t="s">
        <v>1920</v>
      </c>
      <c r="AX4242">
        <v>5</v>
      </c>
      <c r="BC4242">
        <v>2</v>
      </c>
      <c r="BD4242">
        <v>7</v>
      </c>
      <c r="BE4242">
        <v>2</v>
      </c>
    </row>
    <row r="4243" spans="1:57" x14ac:dyDescent="0.25">
      <c r="A4243" s="179">
        <f t="shared" si="66"/>
        <v>89108</v>
      </c>
      <c r="B4243" t="s">
        <v>1923</v>
      </c>
      <c r="C4243">
        <v>73150459</v>
      </c>
      <c r="D4243">
        <v>144105</v>
      </c>
      <c r="E4243">
        <v>4</v>
      </c>
      <c r="F4243">
        <v>550004660</v>
      </c>
      <c r="G4243" s="180">
        <v>42138</v>
      </c>
      <c r="H4243" s="180">
        <v>45168</v>
      </c>
      <c r="I4243">
        <v>0</v>
      </c>
      <c r="J4243">
        <v>1</v>
      </c>
      <c r="K4243">
        <v>7</v>
      </c>
      <c r="L4243">
        <v>30</v>
      </c>
      <c r="M4243">
        <v>2</v>
      </c>
      <c r="N4243" s="170">
        <v>21474970</v>
      </c>
      <c r="O4243" s="170">
        <v>23720000</v>
      </c>
      <c r="P4243" s="178">
        <v>139892</v>
      </c>
      <c r="Q4243" s="178">
        <v>5305</v>
      </c>
      <c r="R4243" s="178">
        <v>119195</v>
      </c>
      <c r="S4243">
        <v>0</v>
      </c>
      <c r="T4243">
        <v>0</v>
      </c>
      <c r="U4243">
        <v>0</v>
      </c>
      <c r="W4243">
        <v>0</v>
      </c>
      <c r="X4243">
        <v>0</v>
      </c>
      <c r="Y4243">
        <v>0</v>
      </c>
      <c r="AB4243" s="180">
        <v>44285</v>
      </c>
      <c r="AC4243">
        <v>1</v>
      </c>
      <c r="AD4243" t="s">
        <v>1922</v>
      </c>
      <c r="AE4243">
        <v>1</v>
      </c>
      <c r="AF4243">
        <v>30</v>
      </c>
      <c r="AG4243">
        <v>0</v>
      </c>
      <c r="AN4243">
        <v>1</v>
      </c>
      <c r="AO4243">
        <v>1</v>
      </c>
      <c r="AR4243" s="178">
        <v>30087</v>
      </c>
      <c r="AS4243" t="s">
        <v>1921</v>
      </c>
      <c r="AT4243">
        <v>0</v>
      </c>
      <c r="AU4243">
        <v>0</v>
      </c>
      <c r="AV4243">
        <v>890480123</v>
      </c>
      <c r="AW4243" t="s">
        <v>1920</v>
      </c>
      <c r="AX4243">
        <v>5</v>
      </c>
      <c r="BC4243">
        <v>2</v>
      </c>
      <c r="BD4243">
        <v>7</v>
      </c>
      <c r="BE4243">
        <v>2</v>
      </c>
    </row>
    <row r="4244" spans="1:57" x14ac:dyDescent="0.25">
      <c r="A4244" s="179">
        <f t="shared" si="66"/>
        <v>51791</v>
      </c>
      <c r="B4244" t="s">
        <v>1923</v>
      </c>
      <c r="C4244">
        <v>73150459</v>
      </c>
      <c r="D4244">
        <v>144105</v>
      </c>
      <c r="E4244">
        <v>4</v>
      </c>
      <c r="F4244">
        <v>550004661</v>
      </c>
      <c r="G4244" s="180">
        <v>42138</v>
      </c>
      <c r="H4244" s="180">
        <v>45168</v>
      </c>
      <c r="I4244">
        <v>0</v>
      </c>
      <c r="J4244">
        <v>1</v>
      </c>
      <c r="K4244">
        <v>7</v>
      </c>
      <c r="L4244">
        <v>30</v>
      </c>
      <c r="M4244">
        <v>2</v>
      </c>
      <c r="N4244" s="170">
        <v>21474970</v>
      </c>
      <c r="O4244" s="170">
        <v>23720000</v>
      </c>
      <c r="P4244" s="178">
        <v>81305</v>
      </c>
      <c r="Q4244" s="178">
        <v>3083</v>
      </c>
      <c r="R4244" s="178">
        <v>69278</v>
      </c>
      <c r="S4244">
        <v>0</v>
      </c>
      <c r="T4244">
        <v>0</v>
      </c>
      <c r="U4244">
        <v>0</v>
      </c>
      <c r="W4244">
        <v>0</v>
      </c>
      <c r="X4244">
        <v>0</v>
      </c>
      <c r="Y4244">
        <v>0</v>
      </c>
      <c r="AB4244" s="180">
        <v>44285</v>
      </c>
      <c r="AC4244">
        <v>1</v>
      </c>
      <c r="AD4244" t="s">
        <v>1922</v>
      </c>
      <c r="AE4244">
        <v>1</v>
      </c>
      <c r="AF4244">
        <v>30</v>
      </c>
      <c r="AG4244">
        <v>0</v>
      </c>
      <c r="AN4244">
        <v>1</v>
      </c>
      <c r="AO4244">
        <v>1</v>
      </c>
      <c r="AR4244" s="178">
        <v>17487</v>
      </c>
      <c r="AS4244" t="s">
        <v>1921</v>
      </c>
      <c r="AT4244">
        <v>0</v>
      </c>
      <c r="AU4244">
        <v>0</v>
      </c>
      <c r="AV4244">
        <v>890480123</v>
      </c>
      <c r="AW4244" t="s">
        <v>1920</v>
      </c>
      <c r="AX4244">
        <v>5</v>
      </c>
      <c r="BC4244">
        <v>2</v>
      </c>
      <c r="BD4244">
        <v>7</v>
      </c>
      <c r="BE4244">
        <v>2</v>
      </c>
    </row>
    <row r="4245" spans="1:57" x14ac:dyDescent="0.25">
      <c r="A4245" s="179">
        <f t="shared" si="66"/>
        <v>38760</v>
      </c>
      <c r="B4245" t="s">
        <v>1923</v>
      </c>
      <c r="C4245">
        <v>73150459</v>
      </c>
      <c r="D4245">
        <v>144105</v>
      </c>
      <c r="E4245">
        <v>4</v>
      </c>
      <c r="F4245">
        <v>550006503</v>
      </c>
      <c r="G4245" s="180">
        <v>42260</v>
      </c>
      <c r="H4245" s="180">
        <v>45168</v>
      </c>
      <c r="I4245">
        <v>0</v>
      </c>
      <c r="J4245">
        <v>1</v>
      </c>
      <c r="K4245">
        <v>7</v>
      </c>
      <c r="L4245">
        <v>30</v>
      </c>
      <c r="M4245">
        <v>2</v>
      </c>
      <c r="N4245" s="170">
        <v>21474970</v>
      </c>
      <c r="O4245" s="170">
        <v>23720000</v>
      </c>
      <c r="P4245" s="178">
        <v>60854</v>
      </c>
      <c r="Q4245" s="178">
        <v>2308</v>
      </c>
      <c r="R4245" s="178">
        <v>51848</v>
      </c>
      <c r="S4245">
        <v>0</v>
      </c>
      <c r="T4245">
        <v>0</v>
      </c>
      <c r="U4245">
        <v>0</v>
      </c>
      <c r="W4245">
        <v>0</v>
      </c>
      <c r="X4245">
        <v>0</v>
      </c>
      <c r="Y4245">
        <v>0</v>
      </c>
      <c r="AB4245" s="180">
        <v>44285</v>
      </c>
      <c r="AC4245">
        <v>1</v>
      </c>
      <c r="AD4245" t="s">
        <v>1922</v>
      </c>
      <c r="AE4245">
        <v>1</v>
      </c>
      <c r="AF4245">
        <v>30</v>
      </c>
      <c r="AG4245">
        <v>0</v>
      </c>
      <c r="AN4245">
        <v>1</v>
      </c>
      <c r="AO4245">
        <v>1</v>
      </c>
      <c r="AR4245" s="178">
        <v>13088</v>
      </c>
      <c r="AS4245" t="s">
        <v>1921</v>
      </c>
      <c r="AT4245">
        <v>0</v>
      </c>
      <c r="AU4245">
        <v>0</v>
      </c>
      <c r="AV4245">
        <v>890480123</v>
      </c>
      <c r="AW4245" t="s">
        <v>1920</v>
      </c>
      <c r="AX4245">
        <v>5</v>
      </c>
      <c r="BC4245">
        <v>2</v>
      </c>
      <c r="BD4245">
        <v>7</v>
      </c>
      <c r="BE4245">
        <v>2</v>
      </c>
    </row>
    <row r="4246" spans="1:57" x14ac:dyDescent="0.25">
      <c r="A4246" s="179">
        <f t="shared" si="66"/>
        <v>29261</v>
      </c>
      <c r="B4246" t="s">
        <v>1923</v>
      </c>
      <c r="C4246">
        <v>73150459</v>
      </c>
      <c r="D4246">
        <v>144105</v>
      </c>
      <c r="E4246">
        <v>4</v>
      </c>
      <c r="F4246">
        <v>550006555</v>
      </c>
      <c r="G4246" s="180">
        <v>42263</v>
      </c>
      <c r="H4246" s="180">
        <v>45168</v>
      </c>
      <c r="I4246">
        <v>0</v>
      </c>
      <c r="J4246">
        <v>1</v>
      </c>
      <c r="K4246">
        <v>7</v>
      </c>
      <c r="L4246">
        <v>30</v>
      </c>
      <c r="M4246">
        <v>2</v>
      </c>
      <c r="N4246" s="170">
        <v>21474970</v>
      </c>
      <c r="O4246" s="170">
        <v>23720000</v>
      </c>
      <c r="P4246" s="178">
        <v>45936</v>
      </c>
      <c r="Q4246" s="178">
        <v>1742</v>
      </c>
      <c r="R4246" s="178">
        <v>39141</v>
      </c>
      <c r="S4246">
        <v>0</v>
      </c>
      <c r="T4246">
        <v>0</v>
      </c>
      <c r="U4246">
        <v>0</v>
      </c>
      <c r="W4246">
        <v>0</v>
      </c>
      <c r="X4246">
        <v>0</v>
      </c>
      <c r="Y4246">
        <v>0</v>
      </c>
      <c r="AB4246" s="180">
        <v>44285</v>
      </c>
      <c r="AC4246">
        <v>1</v>
      </c>
      <c r="AD4246" t="s">
        <v>1922</v>
      </c>
      <c r="AE4246">
        <v>1</v>
      </c>
      <c r="AF4246">
        <v>30</v>
      </c>
      <c r="AG4246">
        <v>0</v>
      </c>
      <c r="AN4246">
        <v>1</v>
      </c>
      <c r="AO4246">
        <v>1</v>
      </c>
      <c r="AR4246" s="178">
        <v>9880</v>
      </c>
      <c r="AS4246" t="s">
        <v>1921</v>
      </c>
      <c r="AT4246">
        <v>0</v>
      </c>
      <c r="AU4246">
        <v>0</v>
      </c>
      <c r="AV4246">
        <v>890480123</v>
      </c>
      <c r="AW4246" t="s">
        <v>1920</v>
      </c>
      <c r="AX4246">
        <v>5</v>
      </c>
      <c r="BC4246">
        <v>2</v>
      </c>
      <c r="BD4246">
        <v>7</v>
      </c>
      <c r="BE4246">
        <v>2</v>
      </c>
    </row>
    <row r="4247" spans="1:57" x14ac:dyDescent="0.25">
      <c r="A4247" s="179">
        <f t="shared" si="66"/>
        <v>13561</v>
      </c>
      <c r="B4247" t="s">
        <v>1923</v>
      </c>
      <c r="C4247">
        <v>73150459</v>
      </c>
      <c r="D4247">
        <v>144105</v>
      </c>
      <c r="E4247">
        <v>4</v>
      </c>
      <c r="F4247">
        <v>550007150</v>
      </c>
      <c r="G4247" s="180">
        <v>42301</v>
      </c>
      <c r="H4247" s="180">
        <v>45168</v>
      </c>
      <c r="I4247">
        <v>30</v>
      </c>
      <c r="J4247">
        <v>1</v>
      </c>
      <c r="K4247">
        <v>5</v>
      </c>
      <c r="L4247">
        <v>30</v>
      </c>
      <c r="M4247">
        <v>2</v>
      </c>
      <c r="N4247" s="170">
        <v>21474970</v>
      </c>
      <c r="O4247" s="170">
        <v>23720000</v>
      </c>
      <c r="P4247" s="178">
        <v>20243</v>
      </c>
      <c r="Q4247" s="178">
        <v>768</v>
      </c>
      <c r="R4247" s="178">
        <v>18140</v>
      </c>
      <c r="S4247">
        <v>689</v>
      </c>
      <c r="T4247">
        <v>0</v>
      </c>
      <c r="U4247">
        <v>0</v>
      </c>
      <c r="W4247">
        <v>0</v>
      </c>
      <c r="X4247">
        <v>0</v>
      </c>
      <c r="Y4247">
        <v>0</v>
      </c>
      <c r="AB4247" s="180">
        <v>44253</v>
      </c>
      <c r="AC4247">
        <v>1</v>
      </c>
      <c r="AD4247" t="s">
        <v>1922</v>
      </c>
      <c r="AE4247">
        <v>1</v>
      </c>
      <c r="AF4247">
        <v>30</v>
      </c>
      <c r="AG4247">
        <v>882</v>
      </c>
      <c r="AN4247">
        <v>1</v>
      </c>
      <c r="AO4247">
        <v>1</v>
      </c>
      <c r="AR4247" s="178">
        <v>4579</v>
      </c>
      <c r="AS4247" t="s">
        <v>1921</v>
      </c>
      <c r="AT4247">
        <v>0</v>
      </c>
      <c r="AU4247">
        <v>0</v>
      </c>
      <c r="AV4247">
        <v>890480123</v>
      </c>
      <c r="AW4247" t="s">
        <v>1920</v>
      </c>
      <c r="AX4247">
        <v>5</v>
      </c>
      <c r="BC4247">
        <v>2</v>
      </c>
      <c r="BD4247">
        <v>7</v>
      </c>
      <c r="BE4247">
        <v>2</v>
      </c>
    </row>
    <row r="4248" spans="1:57" x14ac:dyDescent="0.25">
      <c r="A4248" s="179">
        <f t="shared" si="66"/>
        <v>28688</v>
      </c>
      <c r="B4248" t="s">
        <v>1923</v>
      </c>
      <c r="C4248">
        <v>73150459</v>
      </c>
      <c r="D4248">
        <v>144105</v>
      </c>
      <c r="E4248">
        <v>4</v>
      </c>
      <c r="F4248">
        <v>550008074</v>
      </c>
      <c r="G4248" s="180">
        <v>42362</v>
      </c>
      <c r="H4248" s="180">
        <v>45168</v>
      </c>
      <c r="I4248">
        <v>0</v>
      </c>
      <c r="J4248">
        <v>1</v>
      </c>
      <c r="K4248">
        <v>7</v>
      </c>
      <c r="L4248">
        <v>30</v>
      </c>
      <c r="M4248">
        <v>2</v>
      </c>
      <c r="N4248" s="170">
        <v>22490513</v>
      </c>
      <c r="O4248" s="170">
        <v>24960000</v>
      </c>
      <c r="P4248" s="178">
        <v>44928</v>
      </c>
      <c r="Q4248" s="178">
        <v>1727</v>
      </c>
      <c r="R4248" s="178">
        <v>38374</v>
      </c>
      <c r="S4248">
        <v>0</v>
      </c>
      <c r="T4248">
        <v>0</v>
      </c>
      <c r="U4248">
        <v>0</v>
      </c>
      <c r="W4248">
        <v>0</v>
      </c>
      <c r="X4248">
        <v>0</v>
      </c>
      <c r="Y4248">
        <v>0</v>
      </c>
      <c r="AB4248" s="180">
        <v>44285</v>
      </c>
      <c r="AC4248">
        <v>1</v>
      </c>
      <c r="AD4248" t="s">
        <v>1922</v>
      </c>
      <c r="AE4248">
        <v>1</v>
      </c>
      <c r="AF4248">
        <v>30</v>
      </c>
      <c r="AG4248">
        <v>0</v>
      </c>
      <c r="AN4248">
        <v>1</v>
      </c>
      <c r="AO4248">
        <v>1</v>
      </c>
      <c r="AR4248" s="178">
        <v>9686</v>
      </c>
      <c r="AS4248" t="s">
        <v>1921</v>
      </c>
      <c r="AT4248">
        <v>0</v>
      </c>
      <c r="AU4248">
        <v>0</v>
      </c>
      <c r="AV4248">
        <v>890480123</v>
      </c>
      <c r="AW4248" t="s">
        <v>1920</v>
      </c>
      <c r="AX4248">
        <v>5</v>
      </c>
      <c r="BC4248">
        <v>2</v>
      </c>
      <c r="BD4248">
        <v>7</v>
      </c>
      <c r="BE4248">
        <v>2</v>
      </c>
    </row>
    <row r="4249" spans="1:57" x14ac:dyDescent="0.25">
      <c r="A4249" s="179">
        <f t="shared" si="66"/>
        <v>13103</v>
      </c>
      <c r="B4249" t="s">
        <v>1923</v>
      </c>
      <c r="C4249">
        <v>73150459</v>
      </c>
      <c r="D4249">
        <v>144105</v>
      </c>
      <c r="E4249">
        <v>4</v>
      </c>
      <c r="F4249">
        <v>550008265</v>
      </c>
      <c r="G4249" s="180">
        <v>42375</v>
      </c>
      <c r="H4249" s="180">
        <v>45168</v>
      </c>
      <c r="I4249">
        <v>30</v>
      </c>
      <c r="J4249">
        <v>1</v>
      </c>
      <c r="K4249">
        <v>5</v>
      </c>
      <c r="L4249">
        <v>30</v>
      </c>
      <c r="M4249">
        <v>2</v>
      </c>
      <c r="N4249" s="170">
        <v>22490513</v>
      </c>
      <c r="O4249" s="170">
        <v>24960000</v>
      </c>
      <c r="P4249" s="178">
        <v>19521</v>
      </c>
      <c r="Q4249" s="178">
        <v>750</v>
      </c>
      <c r="R4249" s="178">
        <v>17527</v>
      </c>
      <c r="S4249">
        <v>660</v>
      </c>
      <c r="T4249">
        <v>0</v>
      </c>
      <c r="U4249">
        <v>0</v>
      </c>
      <c r="W4249">
        <v>0</v>
      </c>
      <c r="X4249">
        <v>0</v>
      </c>
      <c r="Y4249">
        <v>0</v>
      </c>
      <c r="AB4249" s="180">
        <v>44253</v>
      </c>
      <c r="AC4249">
        <v>1</v>
      </c>
      <c r="AD4249" t="s">
        <v>1922</v>
      </c>
      <c r="AE4249">
        <v>1</v>
      </c>
      <c r="AF4249">
        <v>30</v>
      </c>
      <c r="AG4249">
        <v>865</v>
      </c>
      <c r="AN4249">
        <v>1</v>
      </c>
      <c r="AO4249">
        <v>1</v>
      </c>
      <c r="AR4249" s="178">
        <v>4424</v>
      </c>
      <c r="AS4249" t="s">
        <v>1921</v>
      </c>
      <c r="AT4249">
        <v>0</v>
      </c>
      <c r="AU4249">
        <v>0</v>
      </c>
      <c r="AV4249">
        <v>890480123</v>
      </c>
      <c r="AW4249" t="s">
        <v>1920</v>
      </c>
      <c r="AX4249">
        <v>5</v>
      </c>
      <c r="BC4249">
        <v>2</v>
      </c>
      <c r="BD4249">
        <v>7</v>
      </c>
      <c r="BE4249">
        <v>2</v>
      </c>
    </row>
    <row r="4250" spans="1:57" x14ac:dyDescent="0.25">
      <c r="A4250" s="179">
        <f t="shared" si="66"/>
        <v>12455</v>
      </c>
      <c r="B4250" t="s">
        <v>1923</v>
      </c>
      <c r="C4250">
        <v>73150459</v>
      </c>
      <c r="D4250">
        <v>144105</v>
      </c>
      <c r="E4250">
        <v>4</v>
      </c>
      <c r="F4250">
        <v>550008609</v>
      </c>
      <c r="G4250" s="180">
        <v>42409</v>
      </c>
      <c r="H4250" s="180">
        <v>45168</v>
      </c>
      <c r="I4250">
        <v>30</v>
      </c>
      <c r="J4250">
        <v>1</v>
      </c>
      <c r="K4250">
        <v>5</v>
      </c>
      <c r="L4250">
        <v>30</v>
      </c>
      <c r="M4250">
        <v>2</v>
      </c>
      <c r="N4250" s="170">
        <v>22490513</v>
      </c>
      <c r="O4250" s="170">
        <v>24960000</v>
      </c>
      <c r="P4250" s="178">
        <v>18560</v>
      </c>
      <c r="Q4250" s="178">
        <v>714</v>
      </c>
      <c r="R4250" s="178">
        <v>16660</v>
      </c>
      <c r="S4250">
        <v>631</v>
      </c>
      <c r="T4250">
        <v>0</v>
      </c>
      <c r="U4250">
        <v>0</v>
      </c>
      <c r="W4250">
        <v>0</v>
      </c>
      <c r="X4250">
        <v>0</v>
      </c>
      <c r="Y4250">
        <v>0</v>
      </c>
      <c r="AB4250" s="180">
        <v>44253</v>
      </c>
      <c r="AC4250">
        <v>1</v>
      </c>
      <c r="AD4250" t="s">
        <v>1922</v>
      </c>
      <c r="AE4250">
        <v>1</v>
      </c>
      <c r="AF4250">
        <v>30</v>
      </c>
      <c r="AG4250">
        <v>798</v>
      </c>
      <c r="AN4250">
        <v>1</v>
      </c>
      <c r="AO4250">
        <v>1</v>
      </c>
      <c r="AR4250" s="178">
        <v>4205</v>
      </c>
      <c r="AS4250" t="s">
        <v>1921</v>
      </c>
      <c r="AT4250">
        <v>0</v>
      </c>
      <c r="AU4250">
        <v>0</v>
      </c>
      <c r="AV4250">
        <v>890480123</v>
      </c>
      <c r="AW4250" t="s">
        <v>1920</v>
      </c>
      <c r="AX4250">
        <v>5</v>
      </c>
      <c r="BC4250">
        <v>2</v>
      </c>
      <c r="BD4250">
        <v>7</v>
      </c>
      <c r="BE4250">
        <v>2</v>
      </c>
    </row>
    <row r="4251" spans="1:57" x14ac:dyDescent="0.25">
      <c r="A4251" s="179">
        <f t="shared" si="66"/>
        <v>13702</v>
      </c>
      <c r="B4251" t="s">
        <v>1923</v>
      </c>
      <c r="C4251">
        <v>73150459</v>
      </c>
      <c r="D4251">
        <v>144105</v>
      </c>
      <c r="E4251">
        <v>4</v>
      </c>
      <c r="F4251">
        <v>550008914</v>
      </c>
      <c r="G4251" s="180">
        <v>42439</v>
      </c>
      <c r="H4251" s="180">
        <v>45168</v>
      </c>
      <c r="I4251">
        <v>30</v>
      </c>
      <c r="J4251">
        <v>1</v>
      </c>
      <c r="K4251">
        <v>5</v>
      </c>
      <c r="L4251">
        <v>30</v>
      </c>
      <c r="M4251">
        <v>2</v>
      </c>
      <c r="N4251" s="170">
        <v>22490513</v>
      </c>
      <c r="O4251" s="170">
        <v>24960000</v>
      </c>
      <c r="P4251" s="178">
        <v>20416</v>
      </c>
      <c r="Q4251" s="178">
        <v>785</v>
      </c>
      <c r="R4251" s="178">
        <v>18328</v>
      </c>
      <c r="S4251">
        <v>691</v>
      </c>
      <c r="T4251">
        <v>0</v>
      </c>
      <c r="U4251">
        <v>0</v>
      </c>
      <c r="W4251">
        <v>0</v>
      </c>
      <c r="X4251">
        <v>0</v>
      </c>
      <c r="Y4251">
        <v>0</v>
      </c>
      <c r="AB4251" s="180">
        <v>44253</v>
      </c>
      <c r="AC4251">
        <v>1</v>
      </c>
      <c r="AD4251" t="s">
        <v>1922</v>
      </c>
      <c r="AE4251">
        <v>1</v>
      </c>
      <c r="AF4251">
        <v>30</v>
      </c>
      <c r="AG4251">
        <v>889</v>
      </c>
      <c r="AN4251">
        <v>1</v>
      </c>
      <c r="AO4251">
        <v>1</v>
      </c>
      <c r="AR4251" s="178">
        <v>4626</v>
      </c>
      <c r="AS4251" t="s">
        <v>1921</v>
      </c>
      <c r="AT4251">
        <v>0</v>
      </c>
      <c r="AU4251">
        <v>0</v>
      </c>
      <c r="AV4251">
        <v>890480123</v>
      </c>
      <c r="AW4251" t="s">
        <v>1920</v>
      </c>
      <c r="AX4251">
        <v>5</v>
      </c>
      <c r="BC4251">
        <v>2</v>
      </c>
      <c r="BD4251">
        <v>7</v>
      </c>
      <c r="BE4251">
        <v>2</v>
      </c>
    </row>
    <row r="4252" spans="1:57" x14ac:dyDescent="0.25">
      <c r="A4252" s="179">
        <f t="shared" si="66"/>
        <v>5806</v>
      </c>
      <c r="B4252" t="s">
        <v>1923</v>
      </c>
      <c r="C4252">
        <v>73150459</v>
      </c>
      <c r="D4252">
        <v>144105</v>
      </c>
      <c r="E4252">
        <v>4</v>
      </c>
      <c r="F4252">
        <v>550008961</v>
      </c>
      <c r="G4252" s="180">
        <v>42446</v>
      </c>
      <c r="H4252" s="180">
        <v>45168</v>
      </c>
      <c r="I4252">
        <v>30</v>
      </c>
      <c r="J4252">
        <v>1</v>
      </c>
      <c r="K4252">
        <v>5</v>
      </c>
      <c r="L4252">
        <v>30</v>
      </c>
      <c r="M4252">
        <v>2</v>
      </c>
      <c r="N4252" s="170">
        <v>22490513</v>
      </c>
      <c r="O4252" s="170">
        <v>24960000</v>
      </c>
      <c r="P4252" s="178">
        <v>8654</v>
      </c>
      <c r="Q4252" s="178">
        <v>333</v>
      </c>
      <c r="R4252" s="178">
        <v>7767</v>
      </c>
      <c r="S4252">
        <v>300</v>
      </c>
      <c r="T4252">
        <v>0</v>
      </c>
      <c r="U4252">
        <v>0</v>
      </c>
      <c r="W4252">
        <v>0</v>
      </c>
      <c r="X4252">
        <v>0</v>
      </c>
      <c r="Y4252">
        <v>0</v>
      </c>
      <c r="AB4252" s="180">
        <v>44253</v>
      </c>
      <c r="AC4252">
        <v>1</v>
      </c>
      <c r="AD4252" t="s">
        <v>1922</v>
      </c>
      <c r="AE4252">
        <v>1</v>
      </c>
      <c r="AF4252">
        <v>30</v>
      </c>
      <c r="AG4252">
        <v>369</v>
      </c>
      <c r="AN4252">
        <v>1</v>
      </c>
      <c r="AO4252">
        <v>1</v>
      </c>
      <c r="AR4252" s="178">
        <v>1961</v>
      </c>
      <c r="AS4252" t="s">
        <v>1921</v>
      </c>
      <c r="AT4252">
        <v>0</v>
      </c>
      <c r="AU4252">
        <v>0</v>
      </c>
      <c r="AV4252">
        <v>890480123</v>
      </c>
      <c r="AW4252" t="s">
        <v>1920</v>
      </c>
      <c r="AX4252">
        <v>5</v>
      </c>
      <c r="BC4252">
        <v>2</v>
      </c>
      <c r="BD4252">
        <v>7</v>
      </c>
      <c r="BE4252">
        <v>2</v>
      </c>
    </row>
    <row r="4253" spans="1:57" x14ac:dyDescent="0.25">
      <c r="A4253" s="179">
        <f t="shared" si="66"/>
        <v>11522</v>
      </c>
      <c r="B4253" t="s">
        <v>1923</v>
      </c>
      <c r="C4253">
        <v>73150459</v>
      </c>
      <c r="D4253">
        <v>144105</v>
      </c>
      <c r="E4253">
        <v>4</v>
      </c>
      <c r="F4253">
        <v>550009239</v>
      </c>
      <c r="G4253" s="180">
        <v>42466</v>
      </c>
      <c r="H4253" s="180">
        <v>45168</v>
      </c>
      <c r="I4253">
        <v>30</v>
      </c>
      <c r="J4253">
        <v>1</v>
      </c>
      <c r="K4253">
        <v>5</v>
      </c>
      <c r="L4253">
        <v>30</v>
      </c>
      <c r="M4253">
        <v>2</v>
      </c>
      <c r="N4253" s="170">
        <v>22490513</v>
      </c>
      <c r="O4253" s="170">
        <v>24960000</v>
      </c>
      <c r="P4253" s="178">
        <v>17169</v>
      </c>
      <c r="Q4253" s="178">
        <v>660</v>
      </c>
      <c r="R4253" s="178">
        <v>15413</v>
      </c>
      <c r="S4253">
        <v>599</v>
      </c>
      <c r="T4253">
        <v>0</v>
      </c>
      <c r="U4253">
        <v>0</v>
      </c>
      <c r="W4253">
        <v>0</v>
      </c>
      <c r="X4253">
        <v>0</v>
      </c>
      <c r="Y4253">
        <v>0</v>
      </c>
      <c r="AB4253" s="180">
        <v>44253</v>
      </c>
      <c r="AC4253">
        <v>1</v>
      </c>
      <c r="AD4253" t="s">
        <v>1922</v>
      </c>
      <c r="AE4253">
        <v>1</v>
      </c>
      <c r="AF4253">
        <v>30</v>
      </c>
      <c r="AG4253">
        <v>751</v>
      </c>
      <c r="AN4253">
        <v>1</v>
      </c>
      <c r="AO4253">
        <v>1</v>
      </c>
      <c r="AR4253" s="178">
        <v>3891</v>
      </c>
      <c r="AS4253" t="s">
        <v>1921</v>
      </c>
      <c r="AT4253">
        <v>0</v>
      </c>
      <c r="AU4253">
        <v>0</v>
      </c>
      <c r="AV4253">
        <v>890480123</v>
      </c>
      <c r="AW4253" t="s">
        <v>1920</v>
      </c>
      <c r="AX4253">
        <v>5</v>
      </c>
      <c r="BC4253">
        <v>2</v>
      </c>
      <c r="BD4253">
        <v>7</v>
      </c>
      <c r="BE4253">
        <v>2</v>
      </c>
    </row>
    <row r="4254" spans="1:57" x14ac:dyDescent="0.25">
      <c r="A4254" s="179">
        <f t="shared" si="66"/>
        <v>12159</v>
      </c>
      <c r="B4254" t="s">
        <v>1923</v>
      </c>
      <c r="C4254">
        <v>73150459</v>
      </c>
      <c r="D4254">
        <v>144105</v>
      </c>
      <c r="E4254">
        <v>4</v>
      </c>
      <c r="F4254">
        <v>550009573</v>
      </c>
      <c r="G4254" s="180">
        <v>42500</v>
      </c>
      <c r="H4254" s="180">
        <v>45168</v>
      </c>
      <c r="I4254">
        <v>30</v>
      </c>
      <c r="J4254">
        <v>1</v>
      </c>
      <c r="K4254">
        <v>5</v>
      </c>
      <c r="L4254">
        <v>30</v>
      </c>
      <c r="M4254">
        <v>2</v>
      </c>
      <c r="N4254" s="170">
        <v>22490513</v>
      </c>
      <c r="O4254" s="170">
        <v>24960000</v>
      </c>
      <c r="P4254" s="178">
        <v>18120</v>
      </c>
      <c r="Q4254" s="178">
        <v>697</v>
      </c>
      <c r="R4254" s="178">
        <v>16265</v>
      </c>
      <c r="S4254">
        <v>630</v>
      </c>
      <c r="T4254">
        <v>0</v>
      </c>
      <c r="U4254">
        <v>0</v>
      </c>
      <c r="W4254">
        <v>0</v>
      </c>
      <c r="X4254">
        <v>0</v>
      </c>
      <c r="Y4254">
        <v>0</v>
      </c>
      <c r="AB4254" s="180">
        <v>44253</v>
      </c>
      <c r="AC4254">
        <v>1</v>
      </c>
      <c r="AD4254" t="s">
        <v>1922</v>
      </c>
      <c r="AE4254">
        <v>1</v>
      </c>
      <c r="AF4254">
        <v>30</v>
      </c>
      <c r="AG4254">
        <v>781</v>
      </c>
      <c r="AN4254">
        <v>1</v>
      </c>
      <c r="AO4254">
        <v>1</v>
      </c>
      <c r="AR4254" s="178">
        <v>4106</v>
      </c>
      <c r="AS4254" t="s">
        <v>1921</v>
      </c>
      <c r="AT4254">
        <v>0</v>
      </c>
      <c r="AU4254">
        <v>0</v>
      </c>
      <c r="AV4254">
        <v>890480123</v>
      </c>
      <c r="AW4254" t="s">
        <v>1920</v>
      </c>
      <c r="AX4254">
        <v>5</v>
      </c>
      <c r="BC4254">
        <v>2</v>
      </c>
      <c r="BD4254">
        <v>7</v>
      </c>
      <c r="BE4254">
        <v>2</v>
      </c>
    </row>
    <row r="4255" spans="1:57" x14ac:dyDescent="0.25">
      <c r="A4255" s="179">
        <f t="shared" si="66"/>
        <v>2255</v>
      </c>
      <c r="B4255" t="s">
        <v>1923</v>
      </c>
      <c r="C4255">
        <v>73150459</v>
      </c>
      <c r="D4255">
        <v>144105</v>
      </c>
      <c r="E4255">
        <v>4</v>
      </c>
      <c r="F4255">
        <v>550009768</v>
      </c>
      <c r="G4255" s="180">
        <v>42512</v>
      </c>
      <c r="H4255" s="180">
        <v>45076</v>
      </c>
      <c r="I4255">
        <v>0</v>
      </c>
      <c r="J4255">
        <v>1</v>
      </c>
      <c r="K4255">
        <v>8</v>
      </c>
      <c r="L4255">
        <v>30</v>
      </c>
      <c r="M4255">
        <v>2</v>
      </c>
      <c r="N4255" s="170">
        <v>22490513</v>
      </c>
      <c r="O4255" s="170">
        <v>24960000</v>
      </c>
      <c r="P4255" s="178">
        <v>3659</v>
      </c>
      <c r="Q4255" s="178">
        <v>143</v>
      </c>
      <c r="R4255" s="178">
        <v>3017</v>
      </c>
      <c r="S4255">
        <v>68</v>
      </c>
      <c r="T4255">
        <v>0</v>
      </c>
      <c r="U4255">
        <v>0</v>
      </c>
      <c r="W4255">
        <v>0</v>
      </c>
      <c r="X4255">
        <v>0</v>
      </c>
      <c r="Y4255">
        <v>0</v>
      </c>
      <c r="AB4255" s="180">
        <v>44253</v>
      </c>
      <c r="AC4255">
        <v>1</v>
      </c>
      <c r="AD4255" t="s">
        <v>1922</v>
      </c>
      <c r="AE4255">
        <v>1</v>
      </c>
      <c r="AF4255">
        <v>30</v>
      </c>
      <c r="AG4255">
        <v>0</v>
      </c>
      <c r="AN4255">
        <v>1</v>
      </c>
      <c r="AO4255">
        <v>1</v>
      </c>
      <c r="AR4255" s="178">
        <v>762</v>
      </c>
      <c r="AS4255" t="s">
        <v>1921</v>
      </c>
      <c r="AT4255">
        <v>0</v>
      </c>
      <c r="AU4255">
        <v>0</v>
      </c>
      <c r="AV4255">
        <v>890480123</v>
      </c>
      <c r="AW4255" t="s">
        <v>1920</v>
      </c>
      <c r="AX4255">
        <v>5</v>
      </c>
      <c r="BC4255">
        <v>2</v>
      </c>
      <c r="BD4255">
        <v>7</v>
      </c>
      <c r="BE4255">
        <v>2</v>
      </c>
    </row>
    <row r="4256" spans="1:57" x14ac:dyDescent="0.25">
      <c r="A4256" s="179">
        <f t="shared" si="66"/>
        <v>13249</v>
      </c>
      <c r="B4256" t="s">
        <v>1923</v>
      </c>
      <c r="C4256">
        <v>73150459</v>
      </c>
      <c r="D4256">
        <v>144105</v>
      </c>
      <c r="E4256">
        <v>4</v>
      </c>
      <c r="F4256">
        <v>550009958</v>
      </c>
      <c r="G4256" s="180">
        <v>42527</v>
      </c>
      <c r="H4256" s="180">
        <v>45168</v>
      </c>
      <c r="I4256">
        <v>30</v>
      </c>
      <c r="J4256">
        <v>1</v>
      </c>
      <c r="K4256">
        <v>5</v>
      </c>
      <c r="L4256">
        <v>30</v>
      </c>
      <c r="M4256">
        <v>2</v>
      </c>
      <c r="N4256" s="170">
        <v>22490513</v>
      </c>
      <c r="O4256" s="170">
        <v>24960000</v>
      </c>
      <c r="P4256" s="178">
        <v>19741</v>
      </c>
      <c r="Q4256" s="178">
        <v>759</v>
      </c>
      <c r="R4256" s="178">
        <v>17722</v>
      </c>
      <c r="S4256">
        <v>660</v>
      </c>
      <c r="T4256">
        <v>0</v>
      </c>
      <c r="U4256">
        <v>0</v>
      </c>
      <c r="W4256">
        <v>0</v>
      </c>
      <c r="X4256">
        <v>0</v>
      </c>
      <c r="Y4256">
        <v>0</v>
      </c>
      <c r="AB4256" s="180">
        <v>44253</v>
      </c>
      <c r="AC4256">
        <v>1</v>
      </c>
      <c r="AD4256" t="s">
        <v>1922</v>
      </c>
      <c r="AE4256">
        <v>1</v>
      </c>
      <c r="AF4256">
        <v>30</v>
      </c>
      <c r="AG4256">
        <v>860</v>
      </c>
      <c r="AN4256">
        <v>1</v>
      </c>
      <c r="AO4256">
        <v>1</v>
      </c>
      <c r="AR4256" s="178">
        <v>4473</v>
      </c>
      <c r="AS4256" t="s">
        <v>1921</v>
      </c>
      <c r="AT4256">
        <v>0</v>
      </c>
      <c r="AU4256">
        <v>0</v>
      </c>
      <c r="AV4256">
        <v>890480123</v>
      </c>
      <c r="AW4256" t="s">
        <v>1920</v>
      </c>
      <c r="AX4256">
        <v>5</v>
      </c>
      <c r="BC4256">
        <v>2</v>
      </c>
      <c r="BD4256">
        <v>7</v>
      </c>
      <c r="BE4256">
        <v>2</v>
      </c>
    </row>
    <row r="4257" spans="1:57" x14ac:dyDescent="0.25">
      <c r="A4257" s="179">
        <f t="shared" si="66"/>
        <v>13290</v>
      </c>
      <c r="B4257" t="s">
        <v>1923</v>
      </c>
      <c r="C4257">
        <v>73150459</v>
      </c>
      <c r="D4257">
        <v>144105</v>
      </c>
      <c r="E4257">
        <v>4</v>
      </c>
      <c r="F4257">
        <v>550010521</v>
      </c>
      <c r="G4257" s="180">
        <v>42556</v>
      </c>
      <c r="H4257" s="180">
        <v>45168</v>
      </c>
      <c r="I4257">
        <v>30</v>
      </c>
      <c r="J4257">
        <v>1</v>
      </c>
      <c r="K4257">
        <v>5</v>
      </c>
      <c r="L4257">
        <v>30</v>
      </c>
      <c r="M4257">
        <v>2</v>
      </c>
      <c r="N4257" s="170">
        <v>22490513</v>
      </c>
      <c r="O4257" s="170">
        <v>24960000</v>
      </c>
      <c r="P4257" s="178">
        <v>19802</v>
      </c>
      <c r="Q4257" s="178">
        <v>761</v>
      </c>
      <c r="R4257" s="178">
        <v>17778</v>
      </c>
      <c r="S4257">
        <v>690</v>
      </c>
      <c r="T4257">
        <v>0</v>
      </c>
      <c r="U4257">
        <v>0</v>
      </c>
      <c r="W4257">
        <v>0</v>
      </c>
      <c r="X4257">
        <v>0</v>
      </c>
      <c r="Y4257">
        <v>0</v>
      </c>
      <c r="AB4257" s="180">
        <v>44253</v>
      </c>
      <c r="AC4257">
        <v>1</v>
      </c>
      <c r="AD4257" t="s">
        <v>1922</v>
      </c>
      <c r="AE4257">
        <v>1</v>
      </c>
      <c r="AF4257">
        <v>30</v>
      </c>
      <c r="AG4257">
        <v>872</v>
      </c>
      <c r="AN4257">
        <v>1</v>
      </c>
      <c r="AO4257">
        <v>1</v>
      </c>
      <c r="AR4257" s="178">
        <v>4488</v>
      </c>
      <c r="AS4257" t="s">
        <v>1921</v>
      </c>
      <c r="AT4257">
        <v>0</v>
      </c>
      <c r="AU4257">
        <v>0</v>
      </c>
      <c r="AV4257">
        <v>890480123</v>
      </c>
      <c r="AW4257" t="s">
        <v>1920</v>
      </c>
      <c r="AX4257">
        <v>5</v>
      </c>
      <c r="BC4257">
        <v>2</v>
      </c>
      <c r="BD4257">
        <v>7</v>
      </c>
      <c r="BE4257">
        <v>2</v>
      </c>
    </row>
    <row r="4258" spans="1:57" x14ac:dyDescent="0.25">
      <c r="A4258" s="179">
        <f t="shared" si="66"/>
        <v>1182</v>
      </c>
      <c r="B4258" t="s">
        <v>1923</v>
      </c>
      <c r="C4258">
        <v>73150459</v>
      </c>
      <c r="D4258">
        <v>144105</v>
      </c>
      <c r="E4258">
        <v>4</v>
      </c>
      <c r="F4258">
        <v>550010728</v>
      </c>
      <c r="G4258" s="180">
        <v>42576</v>
      </c>
      <c r="H4258" s="180">
        <v>45046</v>
      </c>
      <c r="I4258">
        <v>0</v>
      </c>
      <c r="J4258">
        <v>1</v>
      </c>
      <c r="K4258">
        <v>9</v>
      </c>
      <c r="L4258">
        <v>30</v>
      </c>
      <c r="M4258">
        <v>2</v>
      </c>
      <c r="N4258" s="170">
        <v>22490513</v>
      </c>
      <c r="O4258" s="170">
        <v>24960000</v>
      </c>
      <c r="P4258" s="178">
        <v>1975</v>
      </c>
      <c r="Q4258" s="178">
        <v>77</v>
      </c>
      <c r="R4258" s="178">
        <v>1581</v>
      </c>
      <c r="S4258">
        <v>34</v>
      </c>
      <c r="T4258">
        <v>0</v>
      </c>
      <c r="U4258">
        <v>0</v>
      </c>
      <c r="W4258">
        <v>0</v>
      </c>
      <c r="X4258">
        <v>0</v>
      </c>
      <c r="Y4258">
        <v>0</v>
      </c>
      <c r="AB4258" s="180">
        <v>44253</v>
      </c>
      <c r="AC4258">
        <v>1</v>
      </c>
      <c r="AD4258" t="s">
        <v>1922</v>
      </c>
      <c r="AE4258">
        <v>1</v>
      </c>
      <c r="AF4258">
        <v>30</v>
      </c>
      <c r="AG4258">
        <v>0</v>
      </c>
      <c r="AN4258">
        <v>1</v>
      </c>
      <c r="AO4258">
        <v>1</v>
      </c>
      <c r="AR4258" s="178">
        <v>399</v>
      </c>
      <c r="AS4258" t="s">
        <v>1921</v>
      </c>
      <c r="AT4258">
        <v>0</v>
      </c>
      <c r="AU4258">
        <v>0</v>
      </c>
      <c r="AV4258">
        <v>890480123</v>
      </c>
      <c r="AW4258" t="s">
        <v>1920</v>
      </c>
      <c r="AX4258">
        <v>5</v>
      </c>
      <c r="BC4258">
        <v>2</v>
      </c>
      <c r="BD4258">
        <v>7</v>
      </c>
      <c r="BE4258">
        <v>2</v>
      </c>
    </row>
    <row r="4259" spans="1:57" x14ac:dyDescent="0.25">
      <c r="A4259" s="179">
        <f t="shared" si="66"/>
        <v>11250</v>
      </c>
      <c r="B4259" t="s">
        <v>1923</v>
      </c>
      <c r="C4259">
        <v>73150459</v>
      </c>
      <c r="D4259">
        <v>144105</v>
      </c>
      <c r="E4259">
        <v>4</v>
      </c>
      <c r="F4259">
        <v>550010783</v>
      </c>
      <c r="G4259" s="180">
        <v>42580</v>
      </c>
      <c r="H4259" s="180">
        <v>45168</v>
      </c>
      <c r="I4259">
        <v>30</v>
      </c>
      <c r="J4259">
        <v>1</v>
      </c>
      <c r="K4259">
        <v>5</v>
      </c>
      <c r="L4259">
        <v>30</v>
      </c>
      <c r="M4259">
        <v>2</v>
      </c>
      <c r="N4259" s="170">
        <v>22490513</v>
      </c>
      <c r="O4259" s="170">
        <v>24960000</v>
      </c>
      <c r="P4259" s="178">
        <v>16765</v>
      </c>
      <c r="Q4259" s="178">
        <v>645</v>
      </c>
      <c r="R4259" s="178">
        <v>15048</v>
      </c>
      <c r="S4259">
        <v>571</v>
      </c>
      <c r="T4259">
        <v>0</v>
      </c>
      <c r="U4259">
        <v>0</v>
      </c>
      <c r="W4259">
        <v>0</v>
      </c>
      <c r="X4259">
        <v>0</v>
      </c>
      <c r="Y4259">
        <v>0</v>
      </c>
      <c r="AB4259" s="180">
        <v>44253</v>
      </c>
      <c r="AC4259">
        <v>1</v>
      </c>
      <c r="AD4259" t="s">
        <v>1922</v>
      </c>
      <c r="AE4259">
        <v>1</v>
      </c>
      <c r="AF4259">
        <v>30</v>
      </c>
      <c r="AG4259">
        <v>719</v>
      </c>
      <c r="AN4259">
        <v>1</v>
      </c>
      <c r="AO4259">
        <v>1</v>
      </c>
      <c r="AR4259" s="178">
        <v>3798</v>
      </c>
      <c r="AS4259" t="s">
        <v>1921</v>
      </c>
      <c r="AT4259">
        <v>0</v>
      </c>
      <c r="AU4259">
        <v>0</v>
      </c>
      <c r="AV4259">
        <v>890480123</v>
      </c>
      <c r="AW4259" t="s">
        <v>1920</v>
      </c>
      <c r="AX4259">
        <v>5</v>
      </c>
      <c r="BC4259">
        <v>2</v>
      </c>
      <c r="BD4259">
        <v>7</v>
      </c>
      <c r="BE4259">
        <v>2</v>
      </c>
    </row>
    <row r="4260" spans="1:57" x14ac:dyDescent="0.25">
      <c r="A4260" s="179">
        <f t="shared" si="66"/>
        <v>3780</v>
      </c>
      <c r="B4260" t="s">
        <v>1923</v>
      </c>
      <c r="C4260">
        <v>73150459</v>
      </c>
      <c r="D4260">
        <v>144105</v>
      </c>
      <c r="E4260">
        <v>4</v>
      </c>
      <c r="F4260">
        <v>550010824</v>
      </c>
      <c r="G4260" s="180">
        <v>42582</v>
      </c>
      <c r="H4260" s="180">
        <v>45168</v>
      </c>
      <c r="I4260">
        <v>30</v>
      </c>
      <c r="J4260">
        <v>1</v>
      </c>
      <c r="K4260">
        <v>5</v>
      </c>
      <c r="L4260">
        <v>30</v>
      </c>
      <c r="M4260">
        <v>2</v>
      </c>
      <c r="N4260" s="170">
        <v>22490513</v>
      </c>
      <c r="O4260" s="170">
        <v>24960000</v>
      </c>
      <c r="P4260" s="178">
        <v>5634</v>
      </c>
      <c r="Q4260" s="178">
        <v>217</v>
      </c>
      <c r="R4260" s="178">
        <v>5056</v>
      </c>
      <c r="S4260">
        <v>180</v>
      </c>
      <c r="T4260">
        <v>0</v>
      </c>
      <c r="U4260">
        <v>0</v>
      </c>
      <c r="W4260">
        <v>0</v>
      </c>
      <c r="X4260">
        <v>0</v>
      </c>
      <c r="Y4260">
        <v>0</v>
      </c>
      <c r="AB4260" s="180">
        <v>44253</v>
      </c>
      <c r="AC4260">
        <v>1</v>
      </c>
      <c r="AD4260" t="s">
        <v>1922</v>
      </c>
      <c r="AE4260">
        <v>1</v>
      </c>
      <c r="AF4260">
        <v>30</v>
      </c>
      <c r="AG4260">
        <v>235</v>
      </c>
      <c r="AN4260">
        <v>1</v>
      </c>
      <c r="AO4260">
        <v>1</v>
      </c>
      <c r="AR4260" s="178">
        <v>1276</v>
      </c>
      <c r="AS4260" t="s">
        <v>1921</v>
      </c>
      <c r="AT4260">
        <v>0</v>
      </c>
      <c r="AU4260">
        <v>0</v>
      </c>
      <c r="AV4260">
        <v>890480123</v>
      </c>
      <c r="AW4260" t="s">
        <v>1920</v>
      </c>
      <c r="AX4260">
        <v>5</v>
      </c>
      <c r="BC4260">
        <v>2</v>
      </c>
      <c r="BD4260">
        <v>7</v>
      </c>
      <c r="BE4260">
        <v>2</v>
      </c>
    </row>
    <row r="4261" spans="1:57" x14ac:dyDescent="0.25">
      <c r="A4261" s="179">
        <f t="shared" si="66"/>
        <v>12729</v>
      </c>
      <c r="B4261" t="s">
        <v>1923</v>
      </c>
      <c r="C4261">
        <v>73150459</v>
      </c>
      <c r="D4261">
        <v>144105</v>
      </c>
      <c r="E4261">
        <v>4</v>
      </c>
      <c r="F4261">
        <v>550011623</v>
      </c>
      <c r="G4261" s="180">
        <v>42625</v>
      </c>
      <c r="H4261" s="180">
        <v>45168</v>
      </c>
      <c r="I4261">
        <v>30</v>
      </c>
      <c r="J4261">
        <v>1</v>
      </c>
      <c r="K4261">
        <v>5</v>
      </c>
      <c r="L4261">
        <v>30</v>
      </c>
      <c r="M4261">
        <v>2</v>
      </c>
      <c r="N4261" s="170">
        <v>22490513</v>
      </c>
      <c r="O4261" s="170">
        <v>24960000</v>
      </c>
      <c r="P4261" s="178">
        <v>18967</v>
      </c>
      <c r="Q4261" s="178">
        <v>729</v>
      </c>
      <c r="R4261" s="178">
        <v>17027</v>
      </c>
      <c r="S4261">
        <v>659</v>
      </c>
      <c r="T4261">
        <v>0</v>
      </c>
      <c r="U4261">
        <v>0</v>
      </c>
      <c r="W4261">
        <v>0</v>
      </c>
      <c r="X4261">
        <v>0</v>
      </c>
      <c r="Y4261">
        <v>0</v>
      </c>
      <c r="AB4261" s="180">
        <v>44253</v>
      </c>
      <c r="AC4261">
        <v>1</v>
      </c>
      <c r="AD4261" t="s">
        <v>1922</v>
      </c>
      <c r="AE4261">
        <v>1</v>
      </c>
      <c r="AF4261">
        <v>30</v>
      </c>
      <c r="AG4261">
        <v>832</v>
      </c>
      <c r="AN4261">
        <v>1</v>
      </c>
      <c r="AO4261">
        <v>1</v>
      </c>
      <c r="AR4261" s="178">
        <v>4298</v>
      </c>
      <c r="AS4261" t="s">
        <v>1921</v>
      </c>
      <c r="AT4261">
        <v>0</v>
      </c>
      <c r="AU4261">
        <v>0</v>
      </c>
      <c r="AV4261">
        <v>890480123</v>
      </c>
      <c r="AW4261" t="s">
        <v>1920</v>
      </c>
      <c r="AX4261">
        <v>5</v>
      </c>
      <c r="BC4261">
        <v>2</v>
      </c>
      <c r="BD4261">
        <v>7</v>
      </c>
      <c r="BE4261">
        <v>2</v>
      </c>
    </row>
    <row r="4262" spans="1:57" x14ac:dyDescent="0.25">
      <c r="A4262" s="179">
        <f t="shared" si="66"/>
        <v>29367</v>
      </c>
      <c r="B4262" t="s">
        <v>1923</v>
      </c>
      <c r="C4262">
        <v>73150459</v>
      </c>
      <c r="D4262">
        <v>144105</v>
      </c>
      <c r="E4262">
        <v>4</v>
      </c>
      <c r="F4262">
        <v>550012678</v>
      </c>
      <c r="G4262" s="180">
        <v>42690</v>
      </c>
      <c r="H4262" s="180">
        <v>45168</v>
      </c>
      <c r="I4262">
        <v>0</v>
      </c>
      <c r="J4262">
        <v>1</v>
      </c>
      <c r="K4262">
        <v>7</v>
      </c>
      <c r="L4262">
        <v>30</v>
      </c>
      <c r="M4262">
        <v>2</v>
      </c>
      <c r="N4262" s="170">
        <v>22490513</v>
      </c>
      <c r="O4262" s="170">
        <v>24960000</v>
      </c>
      <c r="P4262" s="178">
        <v>45993</v>
      </c>
      <c r="Q4262" s="178">
        <v>1768</v>
      </c>
      <c r="R4262" s="178">
        <v>39283</v>
      </c>
      <c r="S4262">
        <v>0</v>
      </c>
      <c r="T4262">
        <v>0</v>
      </c>
      <c r="U4262">
        <v>0</v>
      </c>
      <c r="W4262">
        <v>0</v>
      </c>
      <c r="X4262">
        <v>0</v>
      </c>
      <c r="Y4262">
        <v>0</v>
      </c>
      <c r="AB4262" s="180">
        <v>44285</v>
      </c>
      <c r="AC4262">
        <v>1</v>
      </c>
      <c r="AD4262" t="s">
        <v>1922</v>
      </c>
      <c r="AE4262">
        <v>1</v>
      </c>
      <c r="AF4262">
        <v>30</v>
      </c>
      <c r="AG4262">
        <v>0</v>
      </c>
      <c r="AN4262">
        <v>1</v>
      </c>
      <c r="AO4262">
        <v>1</v>
      </c>
      <c r="AR4262" s="178">
        <v>9916</v>
      </c>
      <c r="AS4262" t="s">
        <v>1921</v>
      </c>
      <c r="AT4262">
        <v>0</v>
      </c>
      <c r="AU4262">
        <v>0</v>
      </c>
      <c r="AV4262">
        <v>890480123</v>
      </c>
      <c r="AW4262" t="s">
        <v>1920</v>
      </c>
      <c r="AX4262">
        <v>5</v>
      </c>
      <c r="BC4262">
        <v>2</v>
      </c>
      <c r="BD4262">
        <v>7</v>
      </c>
      <c r="BE4262">
        <v>2</v>
      </c>
    </row>
    <row r="4263" spans="1:57" x14ac:dyDescent="0.25">
      <c r="A4263" s="179">
        <f t="shared" si="66"/>
        <v>16507</v>
      </c>
      <c r="B4263" t="s">
        <v>1923</v>
      </c>
      <c r="C4263">
        <v>73150459</v>
      </c>
      <c r="D4263">
        <v>144105</v>
      </c>
      <c r="E4263">
        <v>4</v>
      </c>
      <c r="F4263">
        <v>550013089</v>
      </c>
      <c r="G4263" s="180">
        <v>42719</v>
      </c>
      <c r="H4263" s="180">
        <v>45168</v>
      </c>
      <c r="I4263">
        <v>30</v>
      </c>
      <c r="J4263">
        <v>1</v>
      </c>
      <c r="K4263">
        <v>5</v>
      </c>
      <c r="L4263">
        <v>30</v>
      </c>
      <c r="M4263">
        <v>2</v>
      </c>
      <c r="N4263" s="170">
        <v>22490513</v>
      </c>
      <c r="O4263" s="170">
        <v>24960000</v>
      </c>
      <c r="P4263" s="178">
        <v>24593</v>
      </c>
      <c r="Q4263" s="178">
        <v>945</v>
      </c>
      <c r="R4263" s="178">
        <v>22081</v>
      </c>
      <c r="S4263">
        <v>839</v>
      </c>
      <c r="T4263">
        <v>0</v>
      </c>
      <c r="U4263">
        <v>0</v>
      </c>
      <c r="W4263">
        <v>0</v>
      </c>
      <c r="X4263">
        <v>0</v>
      </c>
      <c r="Y4263">
        <v>0</v>
      </c>
      <c r="AB4263" s="180">
        <v>44253</v>
      </c>
      <c r="AC4263">
        <v>1</v>
      </c>
      <c r="AD4263" t="s">
        <v>1922</v>
      </c>
      <c r="AE4263">
        <v>1</v>
      </c>
      <c r="AF4263">
        <v>30</v>
      </c>
      <c r="AG4263">
        <v>1087</v>
      </c>
      <c r="AN4263">
        <v>1</v>
      </c>
      <c r="AO4263">
        <v>1</v>
      </c>
      <c r="AR4263" s="178">
        <v>5574</v>
      </c>
      <c r="AS4263" t="s">
        <v>1921</v>
      </c>
      <c r="AT4263">
        <v>0</v>
      </c>
      <c r="AU4263">
        <v>0</v>
      </c>
      <c r="AV4263">
        <v>890480123</v>
      </c>
      <c r="AW4263" t="s">
        <v>1920</v>
      </c>
      <c r="AX4263">
        <v>5</v>
      </c>
      <c r="BC4263">
        <v>2</v>
      </c>
      <c r="BD4263">
        <v>7</v>
      </c>
      <c r="BE4263">
        <v>2</v>
      </c>
    </row>
    <row r="4264" spans="1:57" x14ac:dyDescent="0.25">
      <c r="A4264" s="179">
        <f t="shared" si="66"/>
        <v>6041</v>
      </c>
      <c r="B4264" t="s">
        <v>1923</v>
      </c>
      <c r="C4264">
        <v>73150459</v>
      </c>
      <c r="D4264">
        <v>144105</v>
      </c>
      <c r="E4264">
        <v>4</v>
      </c>
      <c r="F4264">
        <v>550013134</v>
      </c>
      <c r="G4264" s="180">
        <v>42723</v>
      </c>
      <c r="H4264" s="180">
        <v>45168</v>
      </c>
      <c r="I4264">
        <v>30</v>
      </c>
      <c r="J4264">
        <v>1</v>
      </c>
      <c r="K4264">
        <v>5</v>
      </c>
      <c r="L4264">
        <v>30</v>
      </c>
      <c r="M4264">
        <v>2</v>
      </c>
      <c r="N4264" s="170">
        <v>22490513</v>
      </c>
      <c r="O4264" s="170">
        <v>24960000</v>
      </c>
      <c r="P4264" s="178">
        <v>9001</v>
      </c>
      <c r="Q4264" s="178">
        <v>346</v>
      </c>
      <c r="R4264" s="178">
        <v>8081</v>
      </c>
      <c r="S4264">
        <v>300</v>
      </c>
      <c r="T4264">
        <v>0</v>
      </c>
      <c r="U4264">
        <v>0</v>
      </c>
      <c r="W4264">
        <v>0</v>
      </c>
      <c r="X4264">
        <v>0</v>
      </c>
      <c r="Y4264">
        <v>0</v>
      </c>
      <c r="AB4264" s="180">
        <v>44253</v>
      </c>
      <c r="AC4264">
        <v>1</v>
      </c>
      <c r="AD4264" t="s">
        <v>1922</v>
      </c>
      <c r="AE4264">
        <v>1</v>
      </c>
      <c r="AF4264">
        <v>30</v>
      </c>
      <c r="AG4264">
        <v>394</v>
      </c>
      <c r="AN4264">
        <v>1</v>
      </c>
      <c r="AO4264">
        <v>1</v>
      </c>
      <c r="AR4264" s="178">
        <v>2040</v>
      </c>
      <c r="AS4264" t="s">
        <v>1921</v>
      </c>
      <c r="AT4264">
        <v>0</v>
      </c>
      <c r="AU4264">
        <v>0</v>
      </c>
      <c r="AV4264">
        <v>890480123</v>
      </c>
      <c r="AW4264" t="s">
        <v>1920</v>
      </c>
      <c r="AX4264">
        <v>5</v>
      </c>
      <c r="BC4264">
        <v>2</v>
      </c>
      <c r="BD4264">
        <v>7</v>
      </c>
      <c r="BE4264">
        <v>2</v>
      </c>
    </row>
    <row r="4265" spans="1:57" x14ac:dyDescent="0.25">
      <c r="A4265" s="179">
        <f t="shared" si="66"/>
        <v>13907</v>
      </c>
      <c r="B4265" t="s">
        <v>1923</v>
      </c>
      <c r="C4265">
        <v>73150459</v>
      </c>
      <c r="D4265">
        <v>144105</v>
      </c>
      <c r="E4265">
        <v>4</v>
      </c>
      <c r="F4265">
        <v>550013201</v>
      </c>
      <c r="G4265" s="180">
        <v>42727</v>
      </c>
      <c r="H4265" s="180">
        <v>45168</v>
      </c>
      <c r="I4265">
        <v>30</v>
      </c>
      <c r="J4265">
        <v>1</v>
      </c>
      <c r="K4265">
        <v>5</v>
      </c>
      <c r="L4265">
        <v>30</v>
      </c>
      <c r="M4265">
        <v>2</v>
      </c>
      <c r="N4265" s="170">
        <v>22490513</v>
      </c>
      <c r="O4265" s="170">
        <v>24960000</v>
      </c>
      <c r="P4265" s="178">
        <v>20724</v>
      </c>
      <c r="Q4265" s="178">
        <v>797</v>
      </c>
      <c r="R4265" s="178">
        <v>18603</v>
      </c>
      <c r="S4265">
        <v>719</v>
      </c>
      <c r="T4265">
        <v>0</v>
      </c>
      <c r="U4265">
        <v>0</v>
      </c>
      <c r="W4265">
        <v>0</v>
      </c>
      <c r="X4265">
        <v>0</v>
      </c>
      <c r="Y4265">
        <v>0</v>
      </c>
      <c r="AB4265" s="180">
        <v>44253</v>
      </c>
      <c r="AC4265">
        <v>1</v>
      </c>
      <c r="AD4265" t="s">
        <v>1922</v>
      </c>
      <c r="AE4265">
        <v>1</v>
      </c>
      <c r="AF4265">
        <v>30</v>
      </c>
      <c r="AG4265">
        <v>897</v>
      </c>
      <c r="AN4265">
        <v>1</v>
      </c>
      <c r="AO4265">
        <v>1</v>
      </c>
      <c r="AR4265" s="178">
        <v>4696</v>
      </c>
      <c r="AS4265" t="s">
        <v>1921</v>
      </c>
      <c r="AT4265">
        <v>0</v>
      </c>
      <c r="AU4265">
        <v>0</v>
      </c>
      <c r="AV4265">
        <v>890480123</v>
      </c>
      <c r="AW4265" t="s">
        <v>1920</v>
      </c>
      <c r="AX4265">
        <v>5</v>
      </c>
      <c r="BC4265">
        <v>2</v>
      </c>
      <c r="BD4265">
        <v>7</v>
      </c>
      <c r="BE4265">
        <v>2</v>
      </c>
    </row>
    <row r="4266" spans="1:57" x14ac:dyDescent="0.25">
      <c r="A4266" s="179">
        <f t="shared" si="66"/>
        <v>15440</v>
      </c>
      <c r="B4266" t="s">
        <v>1923</v>
      </c>
      <c r="C4266">
        <v>73150459</v>
      </c>
      <c r="D4266">
        <v>144105</v>
      </c>
      <c r="E4266">
        <v>4</v>
      </c>
      <c r="F4266">
        <v>550013869</v>
      </c>
      <c r="G4266" s="180">
        <v>42767</v>
      </c>
      <c r="H4266" s="180">
        <v>45168</v>
      </c>
      <c r="I4266">
        <v>30</v>
      </c>
      <c r="J4266">
        <v>1</v>
      </c>
      <c r="K4266">
        <v>5</v>
      </c>
      <c r="L4266">
        <v>30</v>
      </c>
      <c r="M4266">
        <v>2</v>
      </c>
      <c r="N4266" s="170">
        <v>22490513</v>
      </c>
      <c r="O4266" s="170">
        <v>24960000</v>
      </c>
      <c r="P4266" s="178">
        <v>23005</v>
      </c>
      <c r="Q4266" s="178">
        <v>884</v>
      </c>
      <c r="R4266" s="178">
        <v>20654</v>
      </c>
      <c r="S4266">
        <v>780</v>
      </c>
      <c r="T4266">
        <v>0</v>
      </c>
      <c r="U4266">
        <v>0</v>
      </c>
      <c r="W4266">
        <v>0</v>
      </c>
      <c r="X4266">
        <v>0</v>
      </c>
      <c r="Y4266">
        <v>0</v>
      </c>
      <c r="AB4266" s="180">
        <v>44253</v>
      </c>
      <c r="AC4266">
        <v>1</v>
      </c>
      <c r="AD4266" t="s">
        <v>1922</v>
      </c>
      <c r="AE4266">
        <v>1</v>
      </c>
      <c r="AF4266">
        <v>30</v>
      </c>
      <c r="AG4266">
        <v>1015</v>
      </c>
      <c r="AN4266">
        <v>1</v>
      </c>
      <c r="AO4266">
        <v>1</v>
      </c>
      <c r="AR4266" s="178">
        <v>5214</v>
      </c>
      <c r="AS4266" t="s">
        <v>1921</v>
      </c>
      <c r="AT4266">
        <v>0</v>
      </c>
      <c r="AU4266">
        <v>0</v>
      </c>
      <c r="AV4266">
        <v>890480123</v>
      </c>
      <c r="AW4266" t="s">
        <v>1920</v>
      </c>
      <c r="AX4266">
        <v>5</v>
      </c>
      <c r="BC4266">
        <v>2</v>
      </c>
      <c r="BD4266">
        <v>7</v>
      </c>
      <c r="BE4266">
        <v>2</v>
      </c>
    </row>
    <row r="4267" spans="1:57" x14ac:dyDescent="0.25">
      <c r="A4267" s="179">
        <f t="shared" si="66"/>
        <v>17327</v>
      </c>
      <c r="B4267" t="s">
        <v>1923</v>
      </c>
      <c r="C4267">
        <v>73150459</v>
      </c>
      <c r="D4267">
        <v>144105</v>
      </c>
      <c r="E4267">
        <v>4</v>
      </c>
      <c r="F4267">
        <v>550014313</v>
      </c>
      <c r="G4267" s="180">
        <v>42800</v>
      </c>
      <c r="H4267" s="180">
        <v>45168</v>
      </c>
      <c r="I4267">
        <v>30</v>
      </c>
      <c r="J4267">
        <v>1</v>
      </c>
      <c r="K4267">
        <v>5</v>
      </c>
      <c r="L4267">
        <v>30</v>
      </c>
      <c r="M4267">
        <v>2</v>
      </c>
      <c r="N4267" s="170">
        <v>22490513</v>
      </c>
      <c r="O4267" s="170">
        <v>24960000</v>
      </c>
      <c r="P4267" s="178">
        <v>25814</v>
      </c>
      <c r="Q4267" s="178">
        <v>992</v>
      </c>
      <c r="R4267" s="178">
        <v>23177</v>
      </c>
      <c r="S4267">
        <v>871</v>
      </c>
      <c r="T4267">
        <v>0</v>
      </c>
      <c r="U4267">
        <v>0</v>
      </c>
      <c r="W4267">
        <v>0</v>
      </c>
      <c r="X4267">
        <v>0</v>
      </c>
      <c r="Y4267">
        <v>0</v>
      </c>
      <c r="AB4267" s="180">
        <v>44253</v>
      </c>
      <c r="AC4267">
        <v>1</v>
      </c>
      <c r="AD4267" t="s">
        <v>1922</v>
      </c>
      <c r="AE4267">
        <v>1</v>
      </c>
      <c r="AF4267">
        <v>30</v>
      </c>
      <c r="AG4267">
        <v>1139</v>
      </c>
      <c r="AN4267">
        <v>1</v>
      </c>
      <c r="AO4267">
        <v>1</v>
      </c>
      <c r="AR4267" s="178">
        <v>5850</v>
      </c>
      <c r="AS4267" t="s">
        <v>1921</v>
      </c>
      <c r="AT4267">
        <v>0</v>
      </c>
      <c r="AU4267">
        <v>0</v>
      </c>
      <c r="AV4267">
        <v>890480123</v>
      </c>
      <c r="AW4267" t="s">
        <v>1920</v>
      </c>
      <c r="AX4267">
        <v>5</v>
      </c>
      <c r="BC4267">
        <v>2</v>
      </c>
      <c r="BD4267">
        <v>7</v>
      </c>
      <c r="BE4267">
        <v>2</v>
      </c>
    </row>
    <row r="4268" spans="1:57" x14ac:dyDescent="0.25">
      <c r="A4268" s="179">
        <f t="shared" si="66"/>
        <v>17377</v>
      </c>
      <c r="B4268" t="s">
        <v>1923</v>
      </c>
      <c r="C4268">
        <v>73150459</v>
      </c>
      <c r="D4268">
        <v>144105</v>
      </c>
      <c r="E4268">
        <v>4</v>
      </c>
      <c r="F4268">
        <v>550014751</v>
      </c>
      <c r="G4268" s="180">
        <v>42835</v>
      </c>
      <c r="H4268" s="180">
        <v>45168</v>
      </c>
      <c r="I4268">
        <v>30</v>
      </c>
      <c r="J4268">
        <v>1</v>
      </c>
      <c r="K4268">
        <v>5</v>
      </c>
      <c r="L4268">
        <v>30</v>
      </c>
      <c r="M4268">
        <v>2</v>
      </c>
      <c r="N4268" s="170">
        <v>22490513</v>
      </c>
      <c r="O4268" s="170">
        <v>24960000</v>
      </c>
      <c r="P4268" s="178">
        <v>25891</v>
      </c>
      <c r="Q4268" s="178">
        <v>995</v>
      </c>
      <c r="R4268" s="178">
        <v>23245</v>
      </c>
      <c r="S4268">
        <v>899</v>
      </c>
      <c r="T4268">
        <v>0</v>
      </c>
      <c r="U4268">
        <v>0</v>
      </c>
      <c r="W4268">
        <v>0</v>
      </c>
      <c r="X4268">
        <v>0</v>
      </c>
      <c r="Y4268">
        <v>0</v>
      </c>
      <c r="AB4268" s="180">
        <v>44253</v>
      </c>
      <c r="AC4268">
        <v>1</v>
      </c>
      <c r="AD4268" t="s">
        <v>1922</v>
      </c>
      <c r="AE4268">
        <v>1</v>
      </c>
      <c r="AF4268">
        <v>30</v>
      </c>
      <c r="AG4268">
        <v>1140</v>
      </c>
      <c r="AN4268">
        <v>1</v>
      </c>
      <c r="AO4268">
        <v>1</v>
      </c>
      <c r="AR4268" s="178">
        <v>5868</v>
      </c>
      <c r="AS4268" t="s">
        <v>1921</v>
      </c>
      <c r="AT4268">
        <v>0</v>
      </c>
      <c r="AU4268">
        <v>0</v>
      </c>
      <c r="AV4268">
        <v>890480123</v>
      </c>
      <c r="AW4268" t="s">
        <v>1920</v>
      </c>
      <c r="AX4268">
        <v>5</v>
      </c>
      <c r="BC4268">
        <v>2</v>
      </c>
      <c r="BD4268">
        <v>7</v>
      </c>
      <c r="BE4268">
        <v>2</v>
      </c>
    </row>
    <row r="4269" spans="1:57" x14ac:dyDescent="0.25">
      <c r="A4269" s="179">
        <f t="shared" si="66"/>
        <v>3462</v>
      </c>
      <c r="B4269" t="s">
        <v>1923</v>
      </c>
      <c r="C4269">
        <v>73150459</v>
      </c>
      <c r="D4269">
        <v>144105</v>
      </c>
      <c r="E4269">
        <v>4</v>
      </c>
      <c r="F4269">
        <v>550014757</v>
      </c>
      <c r="G4269" s="180">
        <v>42836</v>
      </c>
      <c r="H4269" s="180">
        <v>45168</v>
      </c>
      <c r="I4269">
        <v>30</v>
      </c>
      <c r="J4269">
        <v>1</v>
      </c>
      <c r="K4269">
        <v>5</v>
      </c>
      <c r="L4269">
        <v>30</v>
      </c>
      <c r="M4269">
        <v>2</v>
      </c>
      <c r="N4269" s="170">
        <v>22490513</v>
      </c>
      <c r="O4269" s="170">
        <v>24960000</v>
      </c>
      <c r="P4269" s="178">
        <v>5156</v>
      </c>
      <c r="Q4269" s="178">
        <v>198</v>
      </c>
      <c r="R4269" s="178">
        <v>4631</v>
      </c>
      <c r="S4269">
        <v>180</v>
      </c>
      <c r="T4269">
        <v>0</v>
      </c>
      <c r="U4269">
        <v>0</v>
      </c>
      <c r="W4269">
        <v>0</v>
      </c>
      <c r="X4269">
        <v>0</v>
      </c>
      <c r="Y4269">
        <v>0</v>
      </c>
      <c r="AB4269" s="180">
        <v>44253</v>
      </c>
      <c r="AC4269">
        <v>1</v>
      </c>
      <c r="AD4269" t="s">
        <v>1922</v>
      </c>
      <c r="AE4269">
        <v>1</v>
      </c>
      <c r="AF4269">
        <v>30</v>
      </c>
      <c r="AG4269">
        <v>232</v>
      </c>
      <c r="AN4269">
        <v>1</v>
      </c>
      <c r="AO4269">
        <v>1</v>
      </c>
      <c r="AR4269" s="178">
        <v>1169</v>
      </c>
      <c r="AS4269" t="s">
        <v>1921</v>
      </c>
      <c r="AT4269">
        <v>0</v>
      </c>
      <c r="AU4269">
        <v>0</v>
      </c>
      <c r="AV4269">
        <v>890480123</v>
      </c>
      <c r="AW4269" t="s">
        <v>1920</v>
      </c>
      <c r="AX4269">
        <v>5</v>
      </c>
      <c r="BC4269">
        <v>2</v>
      </c>
      <c r="BD4269">
        <v>7</v>
      </c>
      <c r="BE4269">
        <v>2</v>
      </c>
    </row>
    <row r="4270" spans="1:57" x14ac:dyDescent="0.25">
      <c r="A4270" s="179">
        <f t="shared" si="66"/>
        <v>43592</v>
      </c>
      <c r="B4270" t="s">
        <v>1923</v>
      </c>
      <c r="C4270">
        <v>73150459</v>
      </c>
      <c r="D4270">
        <v>144105</v>
      </c>
      <c r="E4270">
        <v>4</v>
      </c>
      <c r="F4270">
        <v>550015540</v>
      </c>
      <c r="G4270" s="180">
        <v>42887</v>
      </c>
      <c r="H4270" s="180">
        <v>45168</v>
      </c>
      <c r="I4270">
        <v>0</v>
      </c>
      <c r="J4270">
        <v>1</v>
      </c>
      <c r="K4270">
        <v>7</v>
      </c>
      <c r="L4270">
        <v>30</v>
      </c>
      <c r="M4270">
        <v>2</v>
      </c>
      <c r="N4270" s="170">
        <v>22490513</v>
      </c>
      <c r="O4270" s="170">
        <v>24960000</v>
      </c>
      <c r="P4270" s="178">
        <v>68274</v>
      </c>
      <c r="Q4270" s="178">
        <v>2625</v>
      </c>
      <c r="R4270" s="178">
        <v>58311</v>
      </c>
      <c r="S4270">
        <v>0</v>
      </c>
      <c r="T4270">
        <v>0</v>
      </c>
      <c r="U4270">
        <v>0</v>
      </c>
      <c r="W4270">
        <v>0</v>
      </c>
      <c r="X4270">
        <v>0</v>
      </c>
      <c r="Y4270">
        <v>0</v>
      </c>
      <c r="AB4270" s="180">
        <v>44285</v>
      </c>
      <c r="AC4270">
        <v>1</v>
      </c>
      <c r="AD4270" t="s">
        <v>1922</v>
      </c>
      <c r="AE4270">
        <v>1</v>
      </c>
      <c r="AF4270">
        <v>30</v>
      </c>
      <c r="AG4270">
        <v>0</v>
      </c>
      <c r="AN4270">
        <v>1</v>
      </c>
      <c r="AO4270">
        <v>1</v>
      </c>
      <c r="AR4270" s="178">
        <v>14719</v>
      </c>
      <c r="AS4270" t="s">
        <v>1921</v>
      </c>
      <c r="AT4270">
        <v>0</v>
      </c>
      <c r="AU4270">
        <v>0</v>
      </c>
      <c r="AV4270">
        <v>890480123</v>
      </c>
      <c r="AW4270" t="s">
        <v>1920</v>
      </c>
      <c r="AX4270">
        <v>5</v>
      </c>
      <c r="BC4270">
        <v>2</v>
      </c>
      <c r="BD4270">
        <v>7</v>
      </c>
      <c r="BE4270">
        <v>2</v>
      </c>
    </row>
    <row r="4271" spans="1:57" x14ac:dyDescent="0.25">
      <c r="A4271" s="179">
        <f t="shared" si="66"/>
        <v>1832</v>
      </c>
      <c r="B4271" t="s">
        <v>1923</v>
      </c>
      <c r="C4271">
        <v>73150459</v>
      </c>
      <c r="D4271">
        <v>144105</v>
      </c>
      <c r="E4271">
        <v>4</v>
      </c>
      <c r="F4271">
        <v>550015563</v>
      </c>
      <c r="G4271" s="180">
        <v>42888</v>
      </c>
      <c r="H4271" s="180">
        <v>45046</v>
      </c>
      <c r="I4271">
        <v>0</v>
      </c>
      <c r="J4271">
        <v>1</v>
      </c>
      <c r="K4271">
        <v>8</v>
      </c>
      <c r="L4271">
        <v>30</v>
      </c>
      <c r="M4271">
        <v>2</v>
      </c>
      <c r="N4271" s="170">
        <v>22490513</v>
      </c>
      <c r="O4271" s="170">
        <v>24960000</v>
      </c>
      <c r="P4271" s="178">
        <v>3046</v>
      </c>
      <c r="Q4271" s="178">
        <v>119</v>
      </c>
      <c r="R4271" s="178">
        <v>2451</v>
      </c>
      <c r="S4271">
        <v>67</v>
      </c>
      <c r="T4271">
        <v>0</v>
      </c>
      <c r="U4271">
        <v>0</v>
      </c>
      <c r="W4271">
        <v>0</v>
      </c>
      <c r="X4271">
        <v>0</v>
      </c>
      <c r="Y4271">
        <v>0</v>
      </c>
      <c r="AB4271" s="180">
        <v>44253</v>
      </c>
      <c r="AC4271">
        <v>1</v>
      </c>
      <c r="AD4271" t="s">
        <v>1922</v>
      </c>
      <c r="AE4271">
        <v>1</v>
      </c>
      <c r="AF4271">
        <v>30</v>
      </c>
      <c r="AG4271">
        <v>0</v>
      </c>
      <c r="AN4271">
        <v>1</v>
      </c>
      <c r="AO4271">
        <v>1</v>
      </c>
      <c r="AR4271" s="178">
        <v>619</v>
      </c>
      <c r="AS4271" t="s">
        <v>1921</v>
      </c>
      <c r="AT4271">
        <v>0</v>
      </c>
      <c r="AU4271">
        <v>0</v>
      </c>
      <c r="AV4271">
        <v>890480123</v>
      </c>
      <c r="AW4271" t="s">
        <v>1920</v>
      </c>
      <c r="AX4271">
        <v>5</v>
      </c>
      <c r="BC4271">
        <v>2</v>
      </c>
      <c r="BD4271">
        <v>7</v>
      </c>
      <c r="BE4271">
        <v>2</v>
      </c>
    </row>
    <row r="4272" spans="1:57" x14ac:dyDescent="0.25">
      <c r="A4272" s="179">
        <f t="shared" si="66"/>
        <v>24373</v>
      </c>
      <c r="B4272" t="s">
        <v>1923</v>
      </c>
      <c r="C4272">
        <v>73150459</v>
      </c>
      <c r="D4272">
        <v>144105</v>
      </c>
      <c r="E4272">
        <v>4</v>
      </c>
      <c r="F4272">
        <v>550015920</v>
      </c>
      <c r="G4272" s="180">
        <v>42918</v>
      </c>
      <c r="H4272" s="180">
        <v>45168</v>
      </c>
      <c r="I4272">
        <v>0</v>
      </c>
      <c r="J4272">
        <v>1</v>
      </c>
      <c r="K4272">
        <v>7</v>
      </c>
      <c r="L4272">
        <v>30</v>
      </c>
      <c r="M4272">
        <v>2</v>
      </c>
      <c r="N4272" s="170">
        <v>22490513</v>
      </c>
      <c r="O4272" s="170">
        <v>24960000</v>
      </c>
      <c r="P4272" s="178">
        <v>38177</v>
      </c>
      <c r="Q4272" s="178">
        <v>1468</v>
      </c>
      <c r="R4272" s="178">
        <v>32603</v>
      </c>
      <c r="S4272">
        <v>0</v>
      </c>
      <c r="T4272">
        <v>0</v>
      </c>
      <c r="U4272">
        <v>0</v>
      </c>
      <c r="W4272">
        <v>0</v>
      </c>
      <c r="X4272">
        <v>0</v>
      </c>
      <c r="Y4272">
        <v>0</v>
      </c>
      <c r="AB4272" s="180">
        <v>44285</v>
      </c>
      <c r="AC4272">
        <v>1</v>
      </c>
      <c r="AD4272" t="s">
        <v>1922</v>
      </c>
      <c r="AE4272">
        <v>1</v>
      </c>
      <c r="AF4272">
        <v>30</v>
      </c>
      <c r="AG4272">
        <v>0</v>
      </c>
      <c r="AN4272">
        <v>1</v>
      </c>
      <c r="AO4272">
        <v>1</v>
      </c>
      <c r="AR4272" s="178">
        <v>8230</v>
      </c>
      <c r="AS4272" t="s">
        <v>1921</v>
      </c>
      <c r="AT4272">
        <v>0</v>
      </c>
      <c r="AU4272">
        <v>0</v>
      </c>
      <c r="AV4272">
        <v>890480123</v>
      </c>
      <c r="AW4272" t="s">
        <v>1920</v>
      </c>
      <c r="AX4272">
        <v>5</v>
      </c>
      <c r="BC4272">
        <v>2</v>
      </c>
      <c r="BD4272">
        <v>7</v>
      </c>
      <c r="BE4272">
        <v>2</v>
      </c>
    </row>
    <row r="4273" spans="1:57" x14ac:dyDescent="0.25">
      <c r="A4273" s="179">
        <f t="shared" si="66"/>
        <v>100906</v>
      </c>
      <c r="B4273" t="s">
        <v>1923</v>
      </c>
      <c r="C4273">
        <v>73150459</v>
      </c>
      <c r="D4273">
        <v>144105</v>
      </c>
      <c r="E4273">
        <v>4</v>
      </c>
      <c r="F4273">
        <v>550017778</v>
      </c>
      <c r="G4273" s="180">
        <v>43074</v>
      </c>
      <c r="H4273" s="180">
        <v>45168</v>
      </c>
      <c r="I4273">
        <v>0</v>
      </c>
      <c r="J4273">
        <v>1</v>
      </c>
      <c r="K4273">
        <v>7</v>
      </c>
      <c r="L4273">
        <v>30</v>
      </c>
      <c r="M4273">
        <v>2</v>
      </c>
      <c r="N4273" s="170">
        <v>22490513</v>
      </c>
      <c r="O4273" s="170">
        <v>24960000</v>
      </c>
      <c r="P4273" s="178">
        <v>158039</v>
      </c>
      <c r="Q4273" s="178">
        <v>6076</v>
      </c>
      <c r="R4273" s="178">
        <v>134977</v>
      </c>
      <c r="S4273">
        <v>0</v>
      </c>
      <c r="T4273">
        <v>0</v>
      </c>
      <c r="U4273">
        <v>0</v>
      </c>
      <c r="W4273">
        <v>0</v>
      </c>
      <c r="X4273">
        <v>0</v>
      </c>
      <c r="Y4273">
        <v>0</v>
      </c>
      <c r="AB4273" s="180">
        <v>44285</v>
      </c>
      <c r="AC4273">
        <v>1</v>
      </c>
      <c r="AD4273" t="s">
        <v>1922</v>
      </c>
      <c r="AE4273">
        <v>1</v>
      </c>
      <c r="AF4273">
        <v>30</v>
      </c>
      <c r="AG4273">
        <v>0</v>
      </c>
      <c r="AN4273">
        <v>1</v>
      </c>
      <c r="AO4273">
        <v>1</v>
      </c>
      <c r="AR4273" s="178">
        <v>34071</v>
      </c>
      <c r="AS4273" t="s">
        <v>1921</v>
      </c>
      <c r="AT4273">
        <v>0</v>
      </c>
      <c r="AU4273">
        <v>0</v>
      </c>
      <c r="AV4273">
        <v>890480123</v>
      </c>
      <c r="AW4273" t="s">
        <v>1920</v>
      </c>
      <c r="AX4273">
        <v>5</v>
      </c>
      <c r="BC4273">
        <v>2</v>
      </c>
      <c r="BD4273">
        <v>7</v>
      </c>
      <c r="BE4273">
        <v>2</v>
      </c>
    </row>
    <row r="4274" spans="1:57" x14ac:dyDescent="0.25">
      <c r="A4274" s="179">
        <f t="shared" si="66"/>
        <v>22154</v>
      </c>
      <c r="B4274" t="s">
        <v>1923</v>
      </c>
      <c r="C4274">
        <v>73150459</v>
      </c>
      <c r="D4274">
        <v>144105</v>
      </c>
      <c r="E4274">
        <v>4</v>
      </c>
      <c r="F4274">
        <v>550017779</v>
      </c>
      <c r="G4274" s="180">
        <v>43074</v>
      </c>
      <c r="H4274" s="180">
        <v>45168</v>
      </c>
      <c r="I4274">
        <v>0</v>
      </c>
      <c r="J4274">
        <v>1</v>
      </c>
      <c r="K4274">
        <v>7</v>
      </c>
      <c r="L4274">
        <v>30</v>
      </c>
      <c r="M4274">
        <v>2</v>
      </c>
      <c r="N4274" s="170">
        <v>22490513</v>
      </c>
      <c r="O4274" s="170">
        <v>24960000</v>
      </c>
      <c r="P4274" s="178">
        <v>34698</v>
      </c>
      <c r="Q4274" s="178">
        <v>1334</v>
      </c>
      <c r="R4274" s="178">
        <v>29634</v>
      </c>
      <c r="S4274">
        <v>0</v>
      </c>
      <c r="T4274">
        <v>0</v>
      </c>
      <c r="U4274">
        <v>0</v>
      </c>
      <c r="W4274">
        <v>0</v>
      </c>
      <c r="X4274">
        <v>0</v>
      </c>
      <c r="Y4274">
        <v>0</v>
      </c>
      <c r="AB4274" s="180">
        <v>44285</v>
      </c>
      <c r="AC4274">
        <v>1</v>
      </c>
      <c r="AD4274" t="s">
        <v>1922</v>
      </c>
      <c r="AE4274">
        <v>1</v>
      </c>
      <c r="AF4274">
        <v>30</v>
      </c>
      <c r="AG4274">
        <v>0</v>
      </c>
      <c r="AN4274">
        <v>1</v>
      </c>
      <c r="AO4274">
        <v>1</v>
      </c>
      <c r="AR4274" s="178">
        <v>7480</v>
      </c>
      <c r="AS4274" t="s">
        <v>1921</v>
      </c>
      <c r="AT4274">
        <v>0</v>
      </c>
      <c r="AU4274">
        <v>0</v>
      </c>
      <c r="AV4274">
        <v>890480123</v>
      </c>
      <c r="AW4274" t="s">
        <v>1920</v>
      </c>
      <c r="AX4274">
        <v>5</v>
      </c>
      <c r="BC4274">
        <v>2</v>
      </c>
      <c r="BD4274">
        <v>7</v>
      </c>
      <c r="BE4274">
        <v>2</v>
      </c>
    </row>
    <row r="4275" spans="1:57" x14ac:dyDescent="0.25">
      <c r="A4275" s="179">
        <f t="shared" si="66"/>
        <v>8450</v>
      </c>
      <c r="B4275" t="s">
        <v>1923</v>
      </c>
      <c r="C4275">
        <v>73150459</v>
      </c>
      <c r="D4275">
        <v>144105</v>
      </c>
      <c r="E4275">
        <v>4</v>
      </c>
      <c r="F4275">
        <v>550017810</v>
      </c>
      <c r="G4275" s="180">
        <v>43088</v>
      </c>
      <c r="H4275" s="180">
        <v>45168</v>
      </c>
      <c r="I4275">
        <v>30</v>
      </c>
      <c r="J4275">
        <v>1</v>
      </c>
      <c r="K4275">
        <v>5</v>
      </c>
      <c r="L4275">
        <v>30</v>
      </c>
      <c r="M4275">
        <v>2</v>
      </c>
      <c r="N4275" s="170">
        <v>22490513</v>
      </c>
      <c r="O4275" s="170">
        <v>24960000</v>
      </c>
      <c r="P4275" s="178">
        <v>12590</v>
      </c>
      <c r="Q4275" s="178">
        <v>484</v>
      </c>
      <c r="R4275" s="178">
        <v>11303</v>
      </c>
      <c r="S4275">
        <v>420</v>
      </c>
      <c r="T4275">
        <v>0</v>
      </c>
      <c r="U4275">
        <v>0</v>
      </c>
      <c r="W4275">
        <v>0</v>
      </c>
      <c r="X4275">
        <v>0</v>
      </c>
      <c r="Y4275">
        <v>0</v>
      </c>
      <c r="AB4275" s="180">
        <v>44253</v>
      </c>
      <c r="AC4275">
        <v>1</v>
      </c>
      <c r="AD4275" t="s">
        <v>1922</v>
      </c>
      <c r="AE4275">
        <v>1</v>
      </c>
      <c r="AF4275">
        <v>30</v>
      </c>
      <c r="AG4275">
        <v>551</v>
      </c>
      <c r="AN4275">
        <v>1</v>
      </c>
      <c r="AO4275">
        <v>1</v>
      </c>
      <c r="AR4275" s="178">
        <v>2853</v>
      </c>
      <c r="AS4275" t="s">
        <v>1921</v>
      </c>
      <c r="AT4275">
        <v>0</v>
      </c>
      <c r="AU4275">
        <v>0</v>
      </c>
      <c r="AV4275">
        <v>890480123</v>
      </c>
      <c r="AW4275" t="s">
        <v>1920</v>
      </c>
      <c r="AX4275">
        <v>5</v>
      </c>
      <c r="BC4275">
        <v>2</v>
      </c>
      <c r="BD4275">
        <v>7</v>
      </c>
      <c r="BE4275">
        <v>2</v>
      </c>
    </row>
    <row r="4276" spans="1:57" x14ac:dyDescent="0.25">
      <c r="A4276" s="179">
        <f t="shared" si="66"/>
        <v>7775</v>
      </c>
      <c r="B4276" t="s">
        <v>1923</v>
      </c>
      <c r="C4276">
        <v>73150459</v>
      </c>
      <c r="D4276">
        <v>144105</v>
      </c>
      <c r="E4276">
        <v>4</v>
      </c>
      <c r="F4276">
        <v>550017811</v>
      </c>
      <c r="G4276" s="180">
        <v>43088</v>
      </c>
      <c r="H4276" s="180">
        <v>45168</v>
      </c>
      <c r="I4276">
        <v>30</v>
      </c>
      <c r="J4276">
        <v>1</v>
      </c>
      <c r="K4276">
        <v>5</v>
      </c>
      <c r="L4276">
        <v>30</v>
      </c>
      <c r="M4276">
        <v>2</v>
      </c>
      <c r="N4276" s="170">
        <v>22490513</v>
      </c>
      <c r="O4276" s="170">
        <v>24960000</v>
      </c>
      <c r="P4276" s="178">
        <v>11583</v>
      </c>
      <c r="Q4276" s="178">
        <v>445</v>
      </c>
      <c r="R4276" s="178">
        <v>10400</v>
      </c>
      <c r="S4276">
        <v>418</v>
      </c>
      <c r="T4276">
        <v>0</v>
      </c>
      <c r="U4276">
        <v>0</v>
      </c>
      <c r="W4276">
        <v>0</v>
      </c>
      <c r="X4276">
        <v>0</v>
      </c>
      <c r="Y4276">
        <v>0</v>
      </c>
      <c r="AB4276" s="180">
        <v>44253</v>
      </c>
      <c r="AC4276">
        <v>1</v>
      </c>
      <c r="AD4276" t="s">
        <v>1922</v>
      </c>
      <c r="AE4276">
        <v>1</v>
      </c>
      <c r="AF4276">
        <v>30</v>
      </c>
      <c r="AG4276">
        <v>514</v>
      </c>
      <c r="AN4276">
        <v>1</v>
      </c>
      <c r="AO4276">
        <v>1</v>
      </c>
      <c r="AR4276" s="178">
        <v>2625</v>
      </c>
      <c r="AS4276" t="s">
        <v>1921</v>
      </c>
      <c r="AT4276">
        <v>0</v>
      </c>
      <c r="AU4276">
        <v>0</v>
      </c>
      <c r="AV4276">
        <v>890480123</v>
      </c>
      <c r="AW4276" t="s">
        <v>1920</v>
      </c>
      <c r="AX4276">
        <v>5</v>
      </c>
      <c r="BC4276">
        <v>2</v>
      </c>
      <c r="BD4276">
        <v>7</v>
      </c>
      <c r="BE4276">
        <v>2</v>
      </c>
    </row>
    <row r="4277" spans="1:57" x14ac:dyDescent="0.25">
      <c r="A4277" s="179">
        <f t="shared" si="66"/>
        <v>19431</v>
      </c>
      <c r="B4277" t="s">
        <v>1923</v>
      </c>
      <c r="C4277">
        <v>73150459</v>
      </c>
      <c r="D4277">
        <v>144105</v>
      </c>
      <c r="E4277">
        <v>4</v>
      </c>
      <c r="F4277">
        <v>550018083</v>
      </c>
      <c r="G4277" s="180">
        <v>43125</v>
      </c>
      <c r="H4277" s="180">
        <v>45168</v>
      </c>
      <c r="I4277">
        <v>30</v>
      </c>
      <c r="J4277">
        <v>1</v>
      </c>
      <c r="K4277">
        <v>5</v>
      </c>
      <c r="L4277">
        <v>30</v>
      </c>
      <c r="M4277">
        <v>2</v>
      </c>
      <c r="N4277" s="170">
        <v>22490513</v>
      </c>
      <c r="O4277" s="170">
        <v>24960000</v>
      </c>
      <c r="P4277" s="178">
        <v>28952</v>
      </c>
      <c r="Q4277" s="178">
        <v>1113</v>
      </c>
      <c r="R4277" s="178">
        <v>25992</v>
      </c>
      <c r="S4277">
        <v>620</v>
      </c>
      <c r="T4277">
        <v>0</v>
      </c>
      <c r="U4277">
        <v>0</v>
      </c>
      <c r="W4277">
        <v>0</v>
      </c>
      <c r="X4277">
        <v>0</v>
      </c>
      <c r="Y4277">
        <v>0</v>
      </c>
      <c r="AB4277" s="180">
        <v>44285</v>
      </c>
      <c r="AC4277">
        <v>1</v>
      </c>
      <c r="AD4277" t="s">
        <v>1922</v>
      </c>
      <c r="AE4277">
        <v>1</v>
      </c>
      <c r="AF4277">
        <v>30</v>
      </c>
      <c r="AG4277">
        <v>1266</v>
      </c>
      <c r="AN4277">
        <v>1</v>
      </c>
      <c r="AO4277">
        <v>1</v>
      </c>
      <c r="AR4277" s="178">
        <v>6561</v>
      </c>
      <c r="AS4277" t="s">
        <v>1921</v>
      </c>
      <c r="AT4277">
        <v>0</v>
      </c>
      <c r="AU4277">
        <v>0</v>
      </c>
      <c r="AV4277">
        <v>890480123</v>
      </c>
      <c r="AW4277" t="s">
        <v>1920</v>
      </c>
      <c r="AX4277">
        <v>5</v>
      </c>
      <c r="BC4277">
        <v>2</v>
      </c>
      <c r="BD4277">
        <v>7</v>
      </c>
      <c r="BE4277">
        <v>2</v>
      </c>
    </row>
    <row r="4278" spans="1:57" x14ac:dyDescent="0.25">
      <c r="A4278" s="179">
        <f t="shared" si="66"/>
        <v>11475</v>
      </c>
      <c r="B4278" t="s">
        <v>1923</v>
      </c>
      <c r="C4278">
        <v>73150459</v>
      </c>
      <c r="D4278">
        <v>144105</v>
      </c>
      <c r="E4278">
        <v>4</v>
      </c>
      <c r="F4278">
        <v>550018233</v>
      </c>
      <c r="G4278" s="180">
        <v>43141</v>
      </c>
      <c r="H4278" s="180">
        <v>45168</v>
      </c>
      <c r="I4278">
        <v>30</v>
      </c>
      <c r="J4278">
        <v>1</v>
      </c>
      <c r="K4278">
        <v>5</v>
      </c>
      <c r="L4278">
        <v>30</v>
      </c>
      <c r="M4278">
        <v>2</v>
      </c>
      <c r="N4278" s="170">
        <v>22490513</v>
      </c>
      <c r="O4278" s="170">
        <v>24960000</v>
      </c>
      <c r="P4278" s="178">
        <v>17098</v>
      </c>
      <c r="Q4278" s="178">
        <v>657</v>
      </c>
      <c r="R4278" s="178">
        <v>15350</v>
      </c>
      <c r="S4278">
        <v>599</v>
      </c>
      <c r="T4278">
        <v>0</v>
      </c>
      <c r="U4278">
        <v>0</v>
      </c>
      <c r="W4278">
        <v>0</v>
      </c>
      <c r="X4278">
        <v>0</v>
      </c>
      <c r="Y4278">
        <v>0</v>
      </c>
      <c r="AB4278" s="180">
        <v>44253</v>
      </c>
      <c r="AC4278">
        <v>1</v>
      </c>
      <c r="AD4278" t="s">
        <v>1922</v>
      </c>
      <c r="AE4278">
        <v>1</v>
      </c>
      <c r="AF4278">
        <v>30</v>
      </c>
      <c r="AG4278">
        <v>754</v>
      </c>
      <c r="AN4278">
        <v>1</v>
      </c>
      <c r="AO4278">
        <v>1</v>
      </c>
      <c r="AR4278" s="178">
        <v>3875</v>
      </c>
      <c r="AS4278" t="s">
        <v>1921</v>
      </c>
      <c r="AT4278">
        <v>0</v>
      </c>
      <c r="AU4278">
        <v>0</v>
      </c>
      <c r="AV4278">
        <v>890480123</v>
      </c>
      <c r="AW4278" t="s">
        <v>1920</v>
      </c>
      <c r="AX4278">
        <v>5</v>
      </c>
      <c r="BC4278">
        <v>2</v>
      </c>
      <c r="BD4278">
        <v>7</v>
      </c>
      <c r="BE4278">
        <v>2</v>
      </c>
    </row>
    <row r="4279" spans="1:57" x14ac:dyDescent="0.25">
      <c r="A4279" s="179">
        <f t="shared" si="66"/>
        <v>21828</v>
      </c>
      <c r="B4279" t="s">
        <v>1923</v>
      </c>
      <c r="C4279">
        <v>73150459</v>
      </c>
      <c r="D4279">
        <v>144105</v>
      </c>
      <c r="E4279">
        <v>4</v>
      </c>
      <c r="F4279">
        <v>550018238</v>
      </c>
      <c r="G4279" s="180">
        <v>43142</v>
      </c>
      <c r="H4279" s="180">
        <v>45168</v>
      </c>
      <c r="I4279">
        <v>0</v>
      </c>
      <c r="J4279">
        <v>1</v>
      </c>
      <c r="K4279">
        <v>7</v>
      </c>
      <c r="L4279">
        <v>30</v>
      </c>
      <c r="M4279">
        <v>2</v>
      </c>
      <c r="N4279" s="170">
        <v>22490513</v>
      </c>
      <c r="O4279" s="170">
        <v>24960000</v>
      </c>
      <c r="P4279" s="178">
        <v>34185</v>
      </c>
      <c r="Q4279" s="178">
        <v>1314</v>
      </c>
      <c r="R4279" s="178">
        <v>29198</v>
      </c>
      <c r="S4279">
        <v>0</v>
      </c>
      <c r="T4279">
        <v>0</v>
      </c>
      <c r="U4279">
        <v>0</v>
      </c>
      <c r="W4279">
        <v>0</v>
      </c>
      <c r="X4279">
        <v>0</v>
      </c>
      <c r="Y4279">
        <v>0</v>
      </c>
      <c r="AB4279" s="180">
        <v>44285</v>
      </c>
      <c r="AC4279">
        <v>1</v>
      </c>
      <c r="AD4279" t="s">
        <v>1922</v>
      </c>
      <c r="AE4279">
        <v>1</v>
      </c>
      <c r="AF4279">
        <v>30</v>
      </c>
      <c r="AG4279">
        <v>0</v>
      </c>
      <c r="AN4279">
        <v>1</v>
      </c>
      <c r="AO4279">
        <v>1</v>
      </c>
      <c r="AR4279" s="178">
        <v>7370</v>
      </c>
      <c r="AS4279" t="s">
        <v>1921</v>
      </c>
      <c r="AT4279">
        <v>0</v>
      </c>
      <c r="AU4279">
        <v>0</v>
      </c>
      <c r="AV4279">
        <v>890480123</v>
      </c>
      <c r="AW4279" t="s">
        <v>1920</v>
      </c>
      <c r="AX4279">
        <v>5</v>
      </c>
      <c r="BC4279">
        <v>2</v>
      </c>
      <c r="BD4279">
        <v>7</v>
      </c>
      <c r="BE4279">
        <v>2</v>
      </c>
    </row>
    <row r="4280" spans="1:57" x14ac:dyDescent="0.25">
      <c r="A4280" s="179">
        <f t="shared" si="66"/>
        <v>12396</v>
      </c>
      <c r="B4280" t="s">
        <v>1923</v>
      </c>
      <c r="C4280">
        <v>73150459</v>
      </c>
      <c r="D4280">
        <v>144105</v>
      </c>
      <c r="E4280">
        <v>4</v>
      </c>
      <c r="F4280">
        <v>550018413</v>
      </c>
      <c r="G4280" s="180">
        <v>43166</v>
      </c>
      <c r="H4280" s="180">
        <v>45168</v>
      </c>
      <c r="I4280">
        <v>30</v>
      </c>
      <c r="J4280">
        <v>1</v>
      </c>
      <c r="K4280">
        <v>5</v>
      </c>
      <c r="L4280">
        <v>30</v>
      </c>
      <c r="M4280">
        <v>2</v>
      </c>
      <c r="N4280" s="170">
        <v>22490513</v>
      </c>
      <c r="O4280" s="170">
        <v>24960000</v>
      </c>
      <c r="P4280" s="178">
        <v>18471</v>
      </c>
      <c r="Q4280" s="178">
        <v>710</v>
      </c>
      <c r="R4280" s="178">
        <v>16581</v>
      </c>
      <c r="S4280">
        <v>631</v>
      </c>
      <c r="T4280">
        <v>0</v>
      </c>
      <c r="U4280">
        <v>0</v>
      </c>
      <c r="W4280">
        <v>0</v>
      </c>
      <c r="X4280">
        <v>0</v>
      </c>
      <c r="Y4280">
        <v>0</v>
      </c>
      <c r="AB4280" s="180">
        <v>44253</v>
      </c>
      <c r="AC4280">
        <v>1</v>
      </c>
      <c r="AD4280" t="s">
        <v>1922</v>
      </c>
      <c r="AE4280">
        <v>1</v>
      </c>
      <c r="AF4280">
        <v>30</v>
      </c>
      <c r="AG4280">
        <v>808</v>
      </c>
      <c r="AN4280">
        <v>1</v>
      </c>
      <c r="AO4280">
        <v>1</v>
      </c>
      <c r="AR4280" s="178">
        <v>4185</v>
      </c>
      <c r="AS4280" t="s">
        <v>1921</v>
      </c>
      <c r="AT4280">
        <v>0</v>
      </c>
      <c r="AU4280">
        <v>0</v>
      </c>
      <c r="AV4280">
        <v>890480123</v>
      </c>
      <c r="AW4280" t="s">
        <v>1920</v>
      </c>
      <c r="AX4280">
        <v>5</v>
      </c>
      <c r="BC4280">
        <v>2</v>
      </c>
      <c r="BD4280">
        <v>7</v>
      </c>
      <c r="BE4280">
        <v>2</v>
      </c>
    </row>
    <row r="4281" spans="1:57" x14ac:dyDescent="0.25">
      <c r="A4281" s="179">
        <f t="shared" si="66"/>
        <v>12396</v>
      </c>
      <c r="B4281" t="s">
        <v>1923</v>
      </c>
      <c r="C4281">
        <v>73150459</v>
      </c>
      <c r="D4281">
        <v>144105</v>
      </c>
      <c r="E4281">
        <v>4</v>
      </c>
      <c r="F4281">
        <v>550018450</v>
      </c>
      <c r="G4281" s="180">
        <v>43170</v>
      </c>
      <c r="H4281" s="180">
        <v>45168</v>
      </c>
      <c r="I4281">
        <v>30</v>
      </c>
      <c r="J4281">
        <v>1</v>
      </c>
      <c r="K4281">
        <v>5</v>
      </c>
      <c r="L4281">
        <v>30</v>
      </c>
      <c r="M4281">
        <v>2</v>
      </c>
      <c r="N4281" s="170">
        <v>22490513</v>
      </c>
      <c r="O4281" s="170">
        <v>24960000</v>
      </c>
      <c r="P4281" s="178">
        <v>18471</v>
      </c>
      <c r="Q4281" s="178">
        <v>710</v>
      </c>
      <c r="R4281" s="178">
        <v>16581</v>
      </c>
      <c r="S4281">
        <v>631</v>
      </c>
      <c r="T4281">
        <v>0</v>
      </c>
      <c r="U4281">
        <v>0</v>
      </c>
      <c r="W4281">
        <v>0</v>
      </c>
      <c r="X4281">
        <v>0</v>
      </c>
      <c r="Y4281">
        <v>0</v>
      </c>
      <c r="AB4281" s="180">
        <v>44253</v>
      </c>
      <c r="AC4281">
        <v>1</v>
      </c>
      <c r="AD4281" t="s">
        <v>1922</v>
      </c>
      <c r="AE4281">
        <v>1</v>
      </c>
      <c r="AF4281">
        <v>30</v>
      </c>
      <c r="AG4281">
        <v>808</v>
      </c>
      <c r="AN4281">
        <v>1</v>
      </c>
      <c r="AO4281">
        <v>1</v>
      </c>
      <c r="AR4281" s="178">
        <v>4185</v>
      </c>
      <c r="AS4281" t="s">
        <v>1921</v>
      </c>
      <c r="AT4281">
        <v>0</v>
      </c>
      <c r="AU4281">
        <v>0</v>
      </c>
      <c r="AV4281">
        <v>890480123</v>
      </c>
      <c r="AW4281" t="s">
        <v>1920</v>
      </c>
      <c r="AX4281">
        <v>5</v>
      </c>
      <c r="BC4281">
        <v>2</v>
      </c>
      <c r="BD4281">
        <v>7</v>
      </c>
      <c r="BE4281">
        <v>2</v>
      </c>
    </row>
    <row r="4282" spans="1:57" x14ac:dyDescent="0.25">
      <c r="A4282" s="179">
        <f t="shared" si="66"/>
        <v>5086</v>
      </c>
      <c r="B4282" t="s">
        <v>1923</v>
      </c>
      <c r="C4282">
        <v>73150459</v>
      </c>
      <c r="D4282">
        <v>144105</v>
      </c>
      <c r="E4282">
        <v>4</v>
      </c>
      <c r="F4282">
        <v>550018475</v>
      </c>
      <c r="G4282" s="180">
        <v>43175</v>
      </c>
      <c r="H4282" s="180">
        <v>45168</v>
      </c>
      <c r="I4282">
        <v>30</v>
      </c>
      <c r="J4282">
        <v>1</v>
      </c>
      <c r="K4282">
        <v>5</v>
      </c>
      <c r="L4282">
        <v>30</v>
      </c>
      <c r="M4282">
        <v>2</v>
      </c>
      <c r="N4282" s="170">
        <v>22490513</v>
      </c>
      <c r="O4282" s="170">
        <v>24960000</v>
      </c>
      <c r="P4282" s="178">
        <v>7577</v>
      </c>
      <c r="Q4282" s="178">
        <v>291</v>
      </c>
      <c r="R4282" s="178">
        <v>6803</v>
      </c>
      <c r="S4282">
        <v>241</v>
      </c>
      <c r="T4282">
        <v>0</v>
      </c>
      <c r="U4282">
        <v>0</v>
      </c>
      <c r="W4282">
        <v>0</v>
      </c>
      <c r="X4282">
        <v>0</v>
      </c>
      <c r="Y4282">
        <v>0</v>
      </c>
      <c r="AB4282" s="180">
        <v>44253</v>
      </c>
      <c r="AC4282">
        <v>1</v>
      </c>
      <c r="AD4282" t="s">
        <v>1922</v>
      </c>
      <c r="AE4282">
        <v>1</v>
      </c>
      <c r="AF4282">
        <v>30</v>
      </c>
      <c r="AG4282">
        <v>338</v>
      </c>
      <c r="AN4282">
        <v>1</v>
      </c>
      <c r="AO4282">
        <v>1</v>
      </c>
      <c r="AR4282" s="178">
        <v>1717</v>
      </c>
      <c r="AS4282" t="s">
        <v>1921</v>
      </c>
      <c r="AT4282">
        <v>0</v>
      </c>
      <c r="AU4282">
        <v>0</v>
      </c>
      <c r="AV4282">
        <v>890480123</v>
      </c>
      <c r="AW4282" t="s">
        <v>1920</v>
      </c>
      <c r="AX4282">
        <v>5</v>
      </c>
      <c r="BC4282">
        <v>2</v>
      </c>
      <c r="BD4282">
        <v>7</v>
      </c>
      <c r="BE4282">
        <v>2</v>
      </c>
    </row>
    <row r="4283" spans="1:57" x14ac:dyDescent="0.25">
      <c r="A4283" s="179">
        <f t="shared" si="66"/>
        <v>34970</v>
      </c>
      <c r="B4283" t="s">
        <v>1923</v>
      </c>
      <c r="C4283">
        <v>73150459</v>
      </c>
      <c r="D4283">
        <v>144105</v>
      </c>
      <c r="E4283">
        <v>4</v>
      </c>
      <c r="F4283">
        <v>550018743</v>
      </c>
      <c r="G4283" s="180">
        <v>43218</v>
      </c>
      <c r="H4283" s="180">
        <v>45168</v>
      </c>
      <c r="I4283">
        <v>0</v>
      </c>
      <c r="J4283">
        <v>1</v>
      </c>
      <c r="K4283">
        <v>7</v>
      </c>
      <c r="L4283">
        <v>30</v>
      </c>
      <c r="M4283">
        <v>2</v>
      </c>
      <c r="N4283" s="170">
        <v>22490513</v>
      </c>
      <c r="O4283" s="170">
        <v>24960000</v>
      </c>
      <c r="P4283" s="178">
        <v>54772</v>
      </c>
      <c r="Q4283" s="178">
        <v>2106</v>
      </c>
      <c r="R4283" s="178">
        <v>46778</v>
      </c>
      <c r="S4283">
        <v>0</v>
      </c>
      <c r="T4283">
        <v>0</v>
      </c>
      <c r="U4283">
        <v>0</v>
      </c>
      <c r="W4283">
        <v>0</v>
      </c>
      <c r="X4283">
        <v>0</v>
      </c>
      <c r="Y4283">
        <v>0</v>
      </c>
      <c r="AB4283" s="180">
        <v>44285</v>
      </c>
      <c r="AC4283">
        <v>1</v>
      </c>
      <c r="AD4283" t="s">
        <v>1922</v>
      </c>
      <c r="AE4283">
        <v>1</v>
      </c>
      <c r="AF4283">
        <v>30</v>
      </c>
      <c r="AG4283">
        <v>0</v>
      </c>
      <c r="AN4283">
        <v>1</v>
      </c>
      <c r="AO4283">
        <v>1</v>
      </c>
      <c r="AR4283" s="178">
        <v>11808</v>
      </c>
      <c r="AS4283" t="s">
        <v>1921</v>
      </c>
      <c r="AT4283">
        <v>0</v>
      </c>
      <c r="AU4283">
        <v>0</v>
      </c>
      <c r="AV4283">
        <v>890480123</v>
      </c>
      <c r="AW4283" t="s">
        <v>1920</v>
      </c>
      <c r="AX4283">
        <v>5</v>
      </c>
      <c r="BC4283">
        <v>2</v>
      </c>
      <c r="BD4283">
        <v>7</v>
      </c>
      <c r="BE4283">
        <v>2</v>
      </c>
    </row>
    <row r="4284" spans="1:57" x14ac:dyDescent="0.25">
      <c r="A4284" s="179">
        <f t="shared" si="66"/>
        <v>15666</v>
      </c>
      <c r="B4284" t="s">
        <v>1923</v>
      </c>
      <c r="C4284">
        <v>73150459</v>
      </c>
      <c r="D4284">
        <v>144105</v>
      </c>
      <c r="E4284">
        <v>4</v>
      </c>
      <c r="F4284">
        <v>550018828</v>
      </c>
      <c r="G4284" s="180">
        <v>43229</v>
      </c>
      <c r="H4284" s="180">
        <v>45168</v>
      </c>
      <c r="I4284">
        <v>30</v>
      </c>
      <c r="J4284">
        <v>1</v>
      </c>
      <c r="K4284">
        <v>5</v>
      </c>
      <c r="L4284">
        <v>30</v>
      </c>
      <c r="M4284">
        <v>2</v>
      </c>
      <c r="N4284" s="170">
        <v>22490513</v>
      </c>
      <c r="O4284" s="170">
        <v>24960000</v>
      </c>
      <c r="P4284" s="178">
        <v>23341</v>
      </c>
      <c r="Q4284" s="178">
        <v>897</v>
      </c>
      <c r="R4284" s="178">
        <v>20955</v>
      </c>
      <c r="S4284">
        <v>810</v>
      </c>
      <c r="T4284">
        <v>0</v>
      </c>
      <c r="U4284">
        <v>0</v>
      </c>
      <c r="W4284">
        <v>0</v>
      </c>
      <c r="X4284">
        <v>0</v>
      </c>
      <c r="Y4284">
        <v>0</v>
      </c>
      <c r="AB4284" s="180">
        <v>44253</v>
      </c>
      <c r="AC4284">
        <v>1</v>
      </c>
      <c r="AD4284" t="s">
        <v>1922</v>
      </c>
      <c r="AE4284">
        <v>1</v>
      </c>
      <c r="AF4284">
        <v>30</v>
      </c>
      <c r="AG4284">
        <v>1027</v>
      </c>
      <c r="AN4284">
        <v>1</v>
      </c>
      <c r="AO4284">
        <v>1</v>
      </c>
      <c r="AR4284" s="178">
        <v>5289</v>
      </c>
      <c r="AS4284" t="s">
        <v>1921</v>
      </c>
      <c r="AT4284">
        <v>0</v>
      </c>
      <c r="AU4284">
        <v>0</v>
      </c>
      <c r="AV4284">
        <v>890480123</v>
      </c>
      <c r="AW4284" t="s">
        <v>1920</v>
      </c>
      <c r="AX4284">
        <v>5</v>
      </c>
      <c r="BC4284">
        <v>2</v>
      </c>
      <c r="BD4284">
        <v>7</v>
      </c>
      <c r="BE4284">
        <v>2</v>
      </c>
    </row>
    <row r="4285" spans="1:57" x14ac:dyDescent="0.25">
      <c r="A4285" s="179">
        <f t="shared" si="66"/>
        <v>10901</v>
      </c>
      <c r="B4285" t="s">
        <v>1923</v>
      </c>
      <c r="C4285">
        <v>73150459</v>
      </c>
      <c r="D4285">
        <v>144105</v>
      </c>
      <c r="E4285">
        <v>4</v>
      </c>
      <c r="F4285">
        <v>550019029</v>
      </c>
      <c r="G4285" s="180">
        <v>43255</v>
      </c>
      <c r="H4285" s="180">
        <v>45168</v>
      </c>
      <c r="I4285">
        <v>30</v>
      </c>
      <c r="J4285">
        <v>1</v>
      </c>
      <c r="K4285">
        <v>5</v>
      </c>
      <c r="L4285">
        <v>30</v>
      </c>
      <c r="M4285">
        <v>2</v>
      </c>
      <c r="N4285" s="170">
        <v>22490513</v>
      </c>
      <c r="O4285" s="170">
        <v>24960000</v>
      </c>
      <c r="P4285" s="178">
        <v>16242</v>
      </c>
      <c r="Q4285" s="178">
        <v>624</v>
      </c>
      <c r="R4285" s="178">
        <v>14582</v>
      </c>
      <c r="S4285">
        <v>540</v>
      </c>
      <c r="T4285">
        <v>0</v>
      </c>
      <c r="U4285">
        <v>0</v>
      </c>
      <c r="W4285">
        <v>0</v>
      </c>
      <c r="X4285">
        <v>0</v>
      </c>
      <c r="Y4285">
        <v>0</v>
      </c>
      <c r="AB4285" s="180">
        <v>44253</v>
      </c>
      <c r="AC4285">
        <v>1</v>
      </c>
      <c r="AD4285" t="s">
        <v>1922</v>
      </c>
      <c r="AE4285">
        <v>1</v>
      </c>
      <c r="AF4285">
        <v>30</v>
      </c>
      <c r="AG4285">
        <v>719</v>
      </c>
      <c r="AN4285">
        <v>1</v>
      </c>
      <c r="AO4285">
        <v>1</v>
      </c>
      <c r="AR4285" s="178">
        <v>3681</v>
      </c>
      <c r="AS4285" t="s">
        <v>1921</v>
      </c>
      <c r="AT4285">
        <v>0</v>
      </c>
      <c r="AU4285">
        <v>0</v>
      </c>
      <c r="AV4285">
        <v>890480123</v>
      </c>
      <c r="AW4285" t="s">
        <v>1920</v>
      </c>
      <c r="AX4285">
        <v>5</v>
      </c>
      <c r="BC4285">
        <v>2</v>
      </c>
      <c r="BD4285">
        <v>7</v>
      </c>
      <c r="BE4285">
        <v>2</v>
      </c>
    </row>
    <row r="4286" spans="1:57" x14ac:dyDescent="0.25">
      <c r="A4286" s="179">
        <f t="shared" si="66"/>
        <v>13005</v>
      </c>
      <c r="B4286" t="s">
        <v>1923</v>
      </c>
      <c r="C4286">
        <v>73150459</v>
      </c>
      <c r="D4286">
        <v>144105</v>
      </c>
      <c r="E4286">
        <v>4</v>
      </c>
      <c r="F4286">
        <v>550019041</v>
      </c>
      <c r="G4286" s="180">
        <v>43256</v>
      </c>
      <c r="H4286" s="180">
        <v>45168</v>
      </c>
      <c r="I4286">
        <v>30</v>
      </c>
      <c r="J4286">
        <v>1</v>
      </c>
      <c r="K4286">
        <v>5</v>
      </c>
      <c r="L4286">
        <v>30</v>
      </c>
      <c r="M4286">
        <v>2</v>
      </c>
      <c r="N4286" s="170">
        <v>22490513</v>
      </c>
      <c r="O4286" s="170">
        <v>24960000</v>
      </c>
      <c r="P4286" s="178">
        <v>19378</v>
      </c>
      <c r="Q4286" s="178">
        <v>745</v>
      </c>
      <c r="R4286" s="178">
        <v>17396</v>
      </c>
      <c r="S4286">
        <v>660</v>
      </c>
      <c r="T4286">
        <v>0</v>
      </c>
      <c r="U4286">
        <v>0</v>
      </c>
      <c r="W4286">
        <v>0</v>
      </c>
      <c r="X4286">
        <v>0</v>
      </c>
      <c r="Y4286">
        <v>0</v>
      </c>
      <c r="AB4286" s="180">
        <v>44253</v>
      </c>
      <c r="AC4286">
        <v>1</v>
      </c>
      <c r="AD4286" t="s">
        <v>1922</v>
      </c>
      <c r="AE4286">
        <v>1</v>
      </c>
      <c r="AF4286">
        <v>30</v>
      </c>
      <c r="AG4286">
        <v>845</v>
      </c>
      <c r="AN4286">
        <v>1</v>
      </c>
      <c r="AO4286">
        <v>1</v>
      </c>
      <c r="AR4286" s="178">
        <v>4391</v>
      </c>
      <c r="AS4286" t="s">
        <v>1921</v>
      </c>
      <c r="AT4286">
        <v>0</v>
      </c>
      <c r="AU4286">
        <v>0</v>
      </c>
      <c r="AV4286">
        <v>890480123</v>
      </c>
      <c r="AW4286" t="s">
        <v>1920</v>
      </c>
      <c r="AX4286">
        <v>5</v>
      </c>
      <c r="BC4286">
        <v>2</v>
      </c>
      <c r="BD4286">
        <v>7</v>
      </c>
      <c r="BE4286">
        <v>2</v>
      </c>
    </row>
    <row r="4287" spans="1:57" x14ac:dyDescent="0.25">
      <c r="A4287" s="179">
        <f t="shared" si="66"/>
        <v>14324</v>
      </c>
      <c r="B4287" t="s">
        <v>1923</v>
      </c>
      <c r="C4287">
        <v>73150459</v>
      </c>
      <c r="D4287">
        <v>144105</v>
      </c>
      <c r="E4287">
        <v>4</v>
      </c>
      <c r="F4287">
        <v>550019182</v>
      </c>
      <c r="G4287" s="180">
        <v>43281</v>
      </c>
      <c r="H4287" s="180">
        <v>45168</v>
      </c>
      <c r="I4287">
        <v>30</v>
      </c>
      <c r="J4287">
        <v>1</v>
      </c>
      <c r="K4287">
        <v>5</v>
      </c>
      <c r="L4287">
        <v>30</v>
      </c>
      <c r="M4287">
        <v>2</v>
      </c>
      <c r="N4287" s="170">
        <v>22490513</v>
      </c>
      <c r="O4287" s="170">
        <v>24960000</v>
      </c>
      <c r="P4287" s="178">
        <v>21345</v>
      </c>
      <c r="Q4287" s="178">
        <v>821</v>
      </c>
      <c r="R4287" s="178">
        <v>19160</v>
      </c>
      <c r="S4287">
        <v>720</v>
      </c>
      <c r="T4287">
        <v>0</v>
      </c>
      <c r="U4287">
        <v>0</v>
      </c>
      <c r="W4287">
        <v>0</v>
      </c>
      <c r="X4287">
        <v>0</v>
      </c>
      <c r="Y4287">
        <v>0</v>
      </c>
      <c r="AB4287" s="180">
        <v>44253</v>
      </c>
      <c r="AC4287">
        <v>1</v>
      </c>
      <c r="AD4287" t="s">
        <v>1922</v>
      </c>
      <c r="AE4287">
        <v>1</v>
      </c>
      <c r="AF4287">
        <v>30</v>
      </c>
      <c r="AG4287">
        <v>921</v>
      </c>
      <c r="AN4287">
        <v>1</v>
      </c>
      <c r="AO4287">
        <v>1</v>
      </c>
      <c r="AR4287" s="178">
        <v>4836</v>
      </c>
      <c r="AS4287" t="s">
        <v>1921</v>
      </c>
      <c r="AT4287">
        <v>0</v>
      </c>
      <c r="AU4287">
        <v>0</v>
      </c>
      <c r="AV4287">
        <v>890480123</v>
      </c>
      <c r="AW4287" t="s">
        <v>1920</v>
      </c>
      <c r="AX4287">
        <v>5</v>
      </c>
      <c r="BC4287">
        <v>2</v>
      </c>
      <c r="BD4287">
        <v>7</v>
      </c>
      <c r="BE4287">
        <v>2</v>
      </c>
    </row>
    <row r="4288" spans="1:57" x14ac:dyDescent="0.25">
      <c r="A4288" s="179">
        <f t="shared" si="66"/>
        <v>14324</v>
      </c>
      <c r="B4288" t="s">
        <v>1923</v>
      </c>
      <c r="C4288">
        <v>73150459</v>
      </c>
      <c r="D4288">
        <v>144105</v>
      </c>
      <c r="E4288">
        <v>4</v>
      </c>
      <c r="F4288">
        <v>550019217</v>
      </c>
      <c r="G4288" s="180">
        <v>43286</v>
      </c>
      <c r="H4288" s="180">
        <v>45168</v>
      </c>
      <c r="I4288">
        <v>30</v>
      </c>
      <c r="J4288">
        <v>1</v>
      </c>
      <c r="K4288">
        <v>5</v>
      </c>
      <c r="L4288">
        <v>30</v>
      </c>
      <c r="M4288">
        <v>2</v>
      </c>
      <c r="N4288" s="170">
        <v>22490513</v>
      </c>
      <c r="O4288" s="170">
        <v>24960000</v>
      </c>
      <c r="P4288" s="178">
        <v>21345</v>
      </c>
      <c r="Q4288" s="178">
        <v>821</v>
      </c>
      <c r="R4288" s="178">
        <v>19160</v>
      </c>
      <c r="S4288">
        <v>720</v>
      </c>
      <c r="T4288">
        <v>0</v>
      </c>
      <c r="U4288">
        <v>0</v>
      </c>
      <c r="W4288">
        <v>0</v>
      </c>
      <c r="X4288">
        <v>0</v>
      </c>
      <c r="Y4288">
        <v>0</v>
      </c>
      <c r="AB4288" s="180">
        <v>44253</v>
      </c>
      <c r="AC4288">
        <v>1</v>
      </c>
      <c r="AD4288" t="s">
        <v>1922</v>
      </c>
      <c r="AE4288">
        <v>1</v>
      </c>
      <c r="AF4288">
        <v>30</v>
      </c>
      <c r="AG4288">
        <v>921</v>
      </c>
      <c r="AN4288">
        <v>1</v>
      </c>
      <c r="AO4288">
        <v>1</v>
      </c>
      <c r="AR4288" s="178">
        <v>4836</v>
      </c>
      <c r="AS4288" t="s">
        <v>1921</v>
      </c>
      <c r="AT4288">
        <v>0</v>
      </c>
      <c r="AU4288">
        <v>0</v>
      </c>
      <c r="AV4288">
        <v>890480123</v>
      </c>
      <c r="AW4288" t="s">
        <v>1920</v>
      </c>
      <c r="AX4288">
        <v>5</v>
      </c>
      <c r="BC4288">
        <v>2</v>
      </c>
      <c r="BD4288">
        <v>7</v>
      </c>
      <c r="BE4288">
        <v>2</v>
      </c>
    </row>
    <row r="4289" spans="1:57" x14ac:dyDescent="0.25">
      <c r="A4289" s="179">
        <f t="shared" si="66"/>
        <v>14736</v>
      </c>
      <c r="B4289" t="s">
        <v>1923</v>
      </c>
      <c r="C4289">
        <v>73150459</v>
      </c>
      <c r="D4289">
        <v>144105</v>
      </c>
      <c r="E4289">
        <v>4</v>
      </c>
      <c r="F4289">
        <v>550019461</v>
      </c>
      <c r="G4289" s="180">
        <v>43323</v>
      </c>
      <c r="H4289" s="180">
        <v>45168</v>
      </c>
      <c r="I4289">
        <v>30</v>
      </c>
      <c r="J4289">
        <v>1</v>
      </c>
      <c r="K4289">
        <v>5</v>
      </c>
      <c r="L4289">
        <v>30</v>
      </c>
      <c r="M4289">
        <v>2</v>
      </c>
      <c r="N4289" s="170">
        <v>22490513</v>
      </c>
      <c r="O4289" s="170">
        <v>24960000</v>
      </c>
      <c r="P4289" s="178">
        <v>21956</v>
      </c>
      <c r="Q4289" s="178">
        <v>844</v>
      </c>
      <c r="R4289" s="178">
        <v>19711</v>
      </c>
      <c r="S4289">
        <v>751</v>
      </c>
      <c r="T4289">
        <v>0</v>
      </c>
      <c r="U4289">
        <v>0</v>
      </c>
      <c r="W4289">
        <v>0</v>
      </c>
      <c r="X4289">
        <v>0</v>
      </c>
      <c r="Y4289">
        <v>0</v>
      </c>
      <c r="AB4289" s="180">
        <v>44253</v>
      </c>
      <c r="AC4289">
        <v>1</v>
      </c>
      <c r="AD4289" t="s">
        <v>1922</v>
      </c>
      <c r="AE4289">
        <v>1</v>
      </c>
      <c r="AF4289">
        <v>30</v>
      </c>
      <c r="AG4289">
        <v>961</v>
      </c>
      <c r="AN4289">
        <v>1</v>
      </c>
      <c r="AO4289">
        <v>1</v>
      </c>
      <c r="AR4289" s="178">
        <v>4975</v>
      </c>
      <c r="AS4289" t="s">
        <v>1921</v>
      </c>
      <c r="AT4289">
        <v>0</v>
      </c>
      <c r="AU4289">
        <v>0</v>
      </c>
      <c r="AV4289">
        <v>890480123</v>
      </c>
      <c r="AW4289" t="s">
        <v>1920</v>
      </c>
      <c r="AX4289">
        <v>5</v>
      </c>
      <c r="BC4289">
        <v>2</v>
      </c>
      <c r="BD4289">
        <v>7</v>
      </c>
      <c r="BE4289">
        <v>2</v>
      </c>
    </row>
    <row r="4290" spans="1:57" x14ac:dyDescent="0.25">
      <c r="A4290" s="179">
        <f t="shared" ref="A4290:A4353" si="67">IF(+R4290&gt;AR4290,R4290-AR4290,0)</f>
        <v>20037</v>
      </c>
      <c r="B4290" t="s">
        <v>1923</v>
      </c>
      <c r="C4290">
        <v>73150459</v>
      </c>
      <c r="D4290">
        <v>144105</v>
      </c>
      <c r="E4290">
        <v>4</v>
      </c>
      <c r="F4290">
        <v>550019487</v>
      </c>
      <c r="G4290" s="180">
        <v>43327</v>
      </c>
      <c r="H4290" s="180">
        <v>45168</v>
      </c>
      <c r="I4290">
        <v>0</v>
      </c>
      <c r="J4290">
        <v>1</v>
      </c>
      <c r="K4290">
        <v>7</v>
      </c>
      <c r="L4290">
        <v>30</v>
      </c>
      <c r="M4290">
        <v>2</v>
      </c>
      <c r="N4290" s="170">
        <v>22490513</v>
      </c>
      <c r="O4290" s="170">
        <v>24960000</v>
      </c>
      <c r="P4290" s="178">
        <v>31379</v>
      </c>
      <c r="Q4290" s="178">
        <v>1206</v>
      </c>
      <c r="R4290" s="178">
        <v>26803</v>
      </c>
      <c r="S4290">
        <v>0</v>
      </c>
      <c r="T4290">
        <v>0</v>
      </c>
      <c r="U4290">
        <v>0</v>
      </c>
      <c r="W4290">
        <v>0</v>
      </c>
      <c r="X4290">
        <v>0</v>
      </c>
      <c r="Y4290">
        <v>0</v>
      </c>
      <c r="AB4290" s="180">
        <v>44285</v>
      </c>
      <c r="AC4290">
        <v>1</v>
      </c>
      <c r="AD4290" t="s">
        <v>1922</v>
      </c>
      <c r="AE4290">
        <v>1</v>
      </c>
      <c r="AF4290">
        <v>30</v>
      </c>
      <c r="AG4290">
        <v>0</v>
      </c>
      <c r="AN4290">
        <v>1</v>
      </c>
      <c r="AO4290">
        <v>1</v>
      </c>
      <c r="AR4290" s="178">
        <v>6766</v>
      </c>
      <c r="AS4290" t="s">
        <v>1921</v>
      </c>
      <c r="AT4290">
        <v>0</v>
      </c>
      <c r="AU4290">
        <v>0</v>
      </c>
      <c r="AV4290">
        <v>890480123</v>
      </c>
      <c r="AW4290" t="s">
        <v>1920</v>
      </c>
      <c r="AX4290">
        <v>5</v>
      </c>
      <c r="BC4290">
        <v>2</v>
      </c>
      <c r="BD4290">
        <v>7</v>
      </c>
      <c r="BE4290">
        <v>2</v>
      </c>
    </row>
    <row r="4291" spans="1:57" x14ac:dyDescent="0.25">
      <c r="A4291" s="179">
        <f t="shared" si="67"/>
        <v>26864</v>
      </c>
      <c r="B4291" t="s">
        <v>1923</v>
      </c>
      <c r="C4291">
        <v>73150459</v>
      </c>
      <c r="D4291">
        <v>144105</v>
      </c>
      <c r="E4291">
        <v>4</v>
      </c>
      <c r="F4291">
        <v>550019658</v>
      </c>
      <c r="G4291" s="180">
        <v>43349</v>
      </c>
      <c r="H4291" s="180">
        <v>45168</v>
      </c>
      <c r="I4291">
        <v>0</v>
      </c>
      <c r="J4291">
        <v>1</v>
      </c>
      <c r="K4291">
        <v>7</v>
      </c>
      <c r="L4291">
        <v>30</v>
      </c>
      <c r="M4291">
        <v>2</v>
      </c>
      <c r="N4291" s="170">
        <v>22490513</v>
      </c>
      <c r="O4291" s="170">
        <v>24960000</v>
      </c>
      <c r="P4291" s="178">
        <v>42070</v>
      </c>
      <c r="Q4291" s="178">
        <v>1617</v>
      </c>
      <c r="R4291" s="178">
        <v>35934</v>
      </c>
      <c r="S4291">
        <v>0</v>
      </c>
      <c r="T4291">
        <v>0</v>
      </c>
      <c r="U4291">
        <v>0</v>
      </c>
      <c r="W4291">
        <v>0</v>
      </c>
      <c r="X4291">
        <v>0</v>
      </c>
      <c r="Y4291">
        <v>0</v>
      </c>
      <c r="AB4291" s="180">
        <v>44285</v>
      </c>
      <c r="AC4291">
        <v>1</v>
      </c>
      <c r="AD4291" t="s">
        <v>1922</v>
      </c>
      <c r="AE4291">
        <v>1</v>
      </c>
      <c r="AF4291">
        <v>30</v>
      </c>
      <c r="AG4291">
        <v>0</v>
      </c>
      <c r="AN4291">
        <v>1</v>
      </c>
      <c r="AO4291">
        <v>1</v>
      </c>
      <c r="AR4291" s="178">
        <v>9070</v>
      </c>
      <c r="AS4291" t="s">
        <v>1921</v>
      </c>
      <c r="AT4291">
        <v>0</v>
      </c>
      <c r="AU4291">
        <v>0</v>
      </c>
      <c r="AV4291">
        <v>890480123</v>
      </c>
      <c r="AW4291" t="s">
        <v>1920</v>
      </c>
      <c r="AX4291">
        <v>5</v>
      </c>
      <c r="BC4291">
        <v>2</v>
      </c>
      <c r="BD4291">
        <v>7</v>
      </c>
      <c r="BE4291">
        <v>2</v>
      </c>
    </row>
    <row r="4292" spans="1:57" x14ac:dyDescent="0.25">
      <c r="A4292" s="179">
        <f t="shared" si="67"/>
        <v>28796</v>
      </c>
      <c r="B4292" t="s">
        <v>1923</v>
      </c>
      <c r="C4292">
        <v>73150459</v>
      </c>
      <c r="D4292">
        <v>144105</v>
      </c>
      <c r="E4292">
        <v>4</v>
      </c>
      <c r="F4292">
        <v>550019831</v>
      </c>
      <c r="G4292" s="180">
        <v>43376</v>
      </c>
      <c r="H4292" s="180">
        <v>45168</v>
      </c>
      <c r="I4292">
        <v>0</v>
      </c>
      <c r="J4292">
        <v>1</v>
      </c>
      <c r="K4292">
        <v>7</v>
      </c>
      <c r="L4292">
        <v>30</v>
      </c>
      <c r="M4292">
        <v>2</v>
      </c>
      <c r="N4292" s="170">
        <v>22490513</v>
      </c>
      <c r="O4292" s="170">
        <v>24960000</v>
      </c>
      <c r="P4292" s="178">
        <v>45100</v>
      </c>
      <c r="Q4292" s="178">
        <v>1734</v>
      </c>
      <c r="R4292" s="178">
        <v>38519</v>
      </c>
      <c r="S4292">
        <v>0</v>
      </c>
      <c r="T4292">
        <v>0</v>
      </c>
      <c r="U4292">
        <v>0</v>
      </c>
      <c r="W4292">
        <v>0</v>
      </c>
      <c r="X4292">
        <v>0</v>
      </c>
      <c r="Y4292">
        <v>0</v>
      </c>
      <c r="AB4292" s="180">
        <v>44285</v>
      </c>
      <c r="AC4292">
        <v>1</v>
      </c>
      <c r="AD4292" t="s">
        <v>1922</v>
      </c>
      <c r="AE4292">
        <v>1</v>
      </c>
      <c r="AF4292">
        <v>30</v>
      </c>
      <c r="AG4292">
        <v>0</v>
      </c>
      <c r="AN4292">
        <v>1</v>
      </c>
      <c r="AO4292">
        <v>1</v>
      </c>
      <c r="AR4292" s="178">
        <v>9723</v>
      </c>
      <c r="AS4292" t="s">
        <v>1921</v>
      </c>
      <c r="AT4292">
        <v>0</v>
      </c>
      <c r="AU4292">
        <v>0</v>
      </c>
      <c r="AV4292">
        <v>890480123</v>
      </c>
      <c r="AW4292" t="s">
        <v>1920</v>
      </c>
      <c r="AX4292">
        <v>5</v>
      </c>
      <c r="BC4292">
        <v>2</v>
      </c>
      <c r="BD4292">
        <v>7</v>
      </c>
      <c r="BE4292">
        <v>2</v>
      </c>
    </row>
    <row r="4293" spans="1:57" x14ac:dyDescent="0.25">
      <c r="A4293" s="179">
        <f t="shared" si="67"/>
        <v>9111</v>
      </c>
      <c r="B4293" t="s">
        <v>1923</v>
      </c>
      <c r="C4293">
        <v>73150459</v>
      </c>
      <c r="D4293">
        <v>144105</v>
      </c>
      <c r="E4293">
        <v>4</v>
      </c>
      <c r="F4293">
        <v>550019883</v>
      </c>
      <c r="G4293" s="180">
        <v>43384</v>
      </c>
      <c r="H4293" s="180">
        <v>45168</v>
      </c>
      <c r="I4293">
        <v>30</v>
      </c>
      <c r="J4293">
        <v>1</v>
      </c>
      <c r="K4293">
        <v>5</v>
      </c>
      <c r="L4293">
        <v>30</v>
      </c>
      <c r="M4293">
        <v>2</v>
      </c>
      <c r="N4293" s="170">
        <v>22490513</v>
      </c>
      <c r="O4293" s="170">
        <v>24960000</v>
      </c>
      <c r="P4293" s="178">
        <v>13577</v>
      </c>
      <c r="Q4293" s="178">
        <v>522</v>
      </c>
      <c r="R4293" s="178">
        <v>12187</v>
      </c>
      <c r="S4293">
        <v>479</v>
      </c>
      <c r="T4293">
        <v>0</v>
      </c>
      <c r="U4293">
        <v>0</v>
      </c>
      <c r="W4293">
        <v>0</v>
      </c>
      <c r="X4293">
        <v>0</v>
      </c>
      <c r="Y4293">
        <v>0</v>
      </c>
      <c r="AB4293" s="180">
        <v>44253</v>
      </c>
      <c r="AC4293">
        <v>1</v>
      </c>
      <c r="AD4293" t="s">
        <v>1922</v>
      </c>
      <c r="AE4293">
        <v>1</v>
      </c>
      <c r="AF4293">
        <v>30</v>
      </c>
      <c r="AG4293">
        <v>590</v>
      </c>
      <c r="AN4293">
        <v>1</v>
      </c>
      <c r="AO4293">
        <v>1</v>
      </c>
      <c r="AR4293" s="178">
        <v>3076</v>
      </c>
      <c r="AS4293" t="s">
        <v>1921</v>
      </c>
      <c r="AT4293">
        <v>0</v>
      </c>
      <c r="AU4293">
        <v>0</v>
      </c>
      <c r="AV4293">
        <v>890480123</v>
      </c>
      <c r="AW4293" t="s">
        <v>1920</v>
      </c>
      <c r="AX4293">
        <v>5</v>
      </c>
      <c r="BC4293">
        <v>2</v>
      </c>
      <c r="BD4293">
        <v>7</v>
      </c>
      <c r="BE4293">
        <v>2</v>
      </c>
    </row>
    <row r="4294" spans="1:57" x14ac:dyDescent="0.25">
      <c r="A4294" s="179">
        <f t="shared" si="67"/>
        <v>30751</v>
      </c>
      <c r="B4294" t="s">
        <v>1923</v>
      </c>
      <c r="C4294">
        <v>73150459</v>
      </c>
      <c r="D4294">
        <v>144105</v>
      </c>
      <c r="E4294">
        <v>4</v>
      </c>
      <c r="F4294">
        <v>550019981</v>
      </c>
      <c r="G4294" s="180">
        <v>43402</v>
      </c>
      <c r="H4294" s="180">
        <v>45168</v>
      </c>
      <c r="I4294">
        <v>0</v>
      </c>
      <c r="J4294">
        <v>1</v>
      </c>
      <c r="K4294">
        <v>7</v>
      </c>
      <c r="L4294">
        <v>30</v>
      </c>
      <c r="M4294">
        <v>2</v>
      </c>
      <c r="N4294" s="170">
        <v>22490513</v>
      </c>
      <c r="O4294" s="170">
        <v>24960000</v>
      </c>
      <c r="P4294" s="178">
        <v>48158</v>
      </c>
      <c r="Q4294" s="178">
        <v>1851</v>
      </c>
      <c r="R4294" s="178">
        <v>41134</v>
      </c>
      <c r="S4294">
        <v>0</v>
      </c>
      <c r="T4294">
        <v>0</v>
      </c>
      <c r="U4294">
        <v>0</v>
      </c>
      <c r="W4294">
        <v>0</v>
      </c>
      <c r="X4294">
        <v>0</v>
      </c>
      <c r="Y4294">
        <v>0</v>
      </c>
      <c r="AB4294" s="180">
        <v>44285</v>
      </c>
      <c r="AC4294">
        <v>1</v>
      </c>
      <c r="AD4294" t="s">
        <v>1922</v>
      </c>
      <c r="AE4294">
        <v>1</v>
      </c>
      <c r="AF4294">
        <v>30</v>
      </c>
      <c r="AG4294">
        <v>0</v>
      </c>
      <c r="AN4294">
        <v>1</v>
      </c>
      <c r="AO4294">
        <v>1</v>
      </c>
      <c r="AR4294" s="178">
        <v>10383</v>
      </c>
      <c r="AS4294" t="s">
        <v>1921</v>
      </c>
      <c r="AT4294">
        <v>0</v>
      </c>
      <c r="AU4294">
        <v>0</v>
      </c>
      <c r="AV4294">
        <v>890480123</v>
      </c>
      <c r="AW4294" t="s">
        <v>1920</v>
      </c>
      <c r="AX4294">
        <v>5</v>
      </c>
      <c r="BC4294">
        <v>2</v>
      </c>
      <c r="BD4294">
        <v>7</v>
      </c>
      <c r="BE4294">
        <v>2</v>
      </c>
    </row>
    <row r="4295" spans="1:57" x14ac:dyDescent="0.25">
      <c r="A4295" s="179">
        <f t="shared" si="67"/>
        <v>27026</v>
      </c>
      <c r="B4295" t="s">
        <v>1923</v>
      </c>
      <c r="C4295">
        <v>73150459</v>
      </c>
      <c r="D4295">
        <v>144105</v>
      </c>
      <c r="E4295">
        <v>4</v>
      </c>
      <c r="F4295">
        <v>550020255</v>
      </c>
      <c r="G4295" s="180">
        <v>43437</v>
      </c>
      <c r="H4295" s="180">
        <v>45168</v>
      </c>
      <c r="I4295">
        <v>0</v>
      </c>
      <c r="J4295">
        <v>1</v>
      </c>
      <c r="K4295">
        <v>7</v>
      </c>
      <c r="L4295">
        <v>30</v>
      </c>
      <c r="M4295">
        <v>2</v>
      </c>
      <c r="N4295" s="170">
        <v>22490513</v>
      </c>
      <c r="O4295" s="170">
        <v>24960000</v>
      </c>
      <c r="P4295" s="178">
        <v>42325</v>
      </c>
      <c r="Q4295" s="178">
        <v>1627</v>
      </c>
      <c r="R4295" s="178">
        <v>36151</v>
      </c>
      <c r="S4295">
        <v>0</v>
      </c>
      <c r="T4295">
        <v>0</v>
      </c>
      <c r="U4295">
        <v>0</v>
      </c>
      <c r="W4295">
        <v>0</v>
      </c>
      <c r="X4295">
        <v>0</v>
      </c>
      <c r="Y4295">
        <v>0</v>
      </c>
      <c r="AB4295" s="180">
        <v>44285</v>
      </c>
      <c r="AC4295">
        <v>1</v>
      </c>
      <c r="AD4295" t="s">
        <v>1922</v>
      </c>
      <c r="AE4295">
        <v>1</v>
      </c>
      <c r="AF4295">
        <v>30</v>
      </c>
      <c r="AG4295">
        <v>0</v>
      </c>
      <c r="AN4295">
        <v>1</v>
      </c>
      <c r="AO4295">
        <v>1</v>
      </c>
      <c r="AR4295" s="178">
        <v>9125</v>
      </c>
      <c r="AS4295" t="s">
        <v>1921</v>
      </c>
      <c r="AT4295">
        <v>0</v>
      </c>
      <c r="AU4295">
        <v>0</v>
      </c>
      <c r="AV4295">
        <v>890480123</v>
      </c>
      <c r="AW4295" t="s">
        <v>1920</v>
      </c>
      <c r="AX4295">
        <v>5</v>
      </c>
      <c r="BC4295">
        <v>2</v>
      </c>
      <c r="BD4295">
        <v>7</v>
      </c>
      <c r="BE4295">
        <v>2</v>
      </c>
    </row>
    <row r="4296" spans="1:57" x14ac:dyDescent="0.25">
      <c r="A4296" s="179">
        <f t="shared" si="67"/>
        <v>10900</v>
      </c>
      <c r="B4296" t="s">
        <v>1923</v>
      </c>
      <c r="C4296">
        <v>73150459</v>
      </c>
      <c r="D4296">
        <v>144105</v>
      </c>
      <c r="E4296">
        <v>4</v>
      </c>
      <c r="F4296">
        <v>550020363</v>
      </c>
      <c r="G4296" s="180">
        <v>43460</v>
      </c>
      <c r="H4296" s="180">
        <v>45168</v>
      </c>
      <c r="I4296">
        <v>30</v>
      </c>
      <c r="J4296">
        <v>1</v>
      </c>
      <c r="K4296">
        <v>5</v>
      </c>
      <c r="L4296">
        <v>30</v>
      </c>
      <c r="M4296">
        <v>2</v>
      </c>
      <c r="N4296" s="170">
        <v>22490513</v>
      </c>
      <c r="O4296" s="170">
        <v>24960000</v>
      </c>
      <c r="P4296" s="178">
        <v>16240</v>
      </c>
      <c r="Q4296" s="178">
        <v>624</v>
      </c>
      <c r="R4296" s="178">
        <v>14580</v>
      </c>
      <c r="S4296">
        <v>540</v>
      </c>
      <c r="T4296">
        <v>0</v>
      </c>
      <c r="U4296">
        <v>0</v>
      </c>
      <c r="W4296">
        <v>0</v>
      </c>
      <c r="X4296">
        <v>0</v>
      </c>
      <c r="Y4296">
        <v>0</v>
      </c>
      <c r="AB4296" s="180">
        <v>44253</v>
      </c>
      <c r="AC4296">
        <v>1</v>
      </c>
      <c r="AD4296" t="s">
        <v>1922</v>
      </c>
      <c r="AE4296">
        <v>1</v>
      </c>
      <c r="AF4296">
        <v>30</v>
      </c>
      <c r="AG4296">
        <v>717</v>
      </c>
      <c r="AN4296">
        <v>1</v>
      </c>
      <c r="AO4296">
        <v>1</v>
      </c>
      <c r="AR4296" s="178">
        <v>3680</v>
      </c>
      <c r="AS4296" t="s">
        <v>1921</v>
      </c>
      <c r="AT4296">
        <v>0</v>
      </c>
      <c r="AU4296">
        <v>0</v>
      </c>
      <c r="AV4296">
        <v>890480123</v>
      </c>
      <c r="AW4296" t="s">
        <v>1920</v>
      </c>
      <c r="AX4296">
        <v>5</v>
      </c>
      <c r="BC4296">
        <v>2</v>
      </c>
      <c r="BD4296">
        <v>7</v>
      </c>
      <c r="BE4296">
        <v>2</v>
      </c>
    </row>
    <row r="4297" spans="1:57" x14ac:dyDescent="0.25">
      <c r="A4297" s="179">
        <f t="shared" si="67"/>
        <v>10900</v>
      </c>
      <c r="B4297" t="s">
        <v>1923</v>
      </c>
      <c r="C4297">
        <v>73150459</v>
      </c>
      <c r="D4297">
        <v>144105</v>
      </c>
      <c r="E4297">
        <v>4</v>
      </c>
      <c r="F4297">
        <v>550020364</v>
      </c>
      <c r="G4297" s="180">
        <v>43460</v>
      </c>
      <c r="H4297" s="180">
        <v>45168</v>
      </c>
      <c r="I4297">
        <v>30</v>
      </c>
      <c r="J4297">
        <v>1</v>
      </c>
      <c r="K4297">
        <v>5</v>
      </c>
      <c r="L4297">
        <v>30</v>
      </c>
      <c r="M4297">
        <v>2</v>
      </c>
      <c r="N4297" s="170">
        <v>22490513</v>
      </c>
      <c r="O4297" s="170">
        <v>24960000</v>
      </c>
      <c r="P4297" s="178">
        <v>16240</v>
      </c>
      <c r="Q4297" s="178">
        <v>624</v>
      </c>
      <c r="R4297" s="178">
        <v>14580</v>
      </c>
      <c r="S4297">
        <v>540</v>
      </c>
      <c r="T4297">
        <v>0</v>
      </c>
      <c r="U4297">
        <v>0</v>
      </c>
      <c r="W4297">
        <v>0</v>
      </c>
      <c r="X4297">
        <v>0</v>
      </c>
      <c r="Y4297">
        <v>0</v>
      </c>
      <c r="AB4297" s="180">
        <v>44253</v>
      </c>
      <c r="AC4297">
        <v>1</v>
      </c>
      <c r="AD4297" t="s">
        <v>1922</v>
      </c>
      <c r="AE4297">
        <v>1</v>
      </c>
      <c r="AF4297">
        <v>30</v>
      </c>
      <c r="AG4297">
        <v>717</v>
      </c>
      <c r="AN4297">
        <v>1</v>
      </c>
      <c r="AO4297">
        <v>1</v>
      </c>
      <c r="AR4297" s="178">
        <v>3680</v>
      </c>
      <c r="AS4297" t="s">
        <v>1921</v>
      </c>
      <c r="AT4297">
        <v>0</v>
      </c>
      <c r="AU4297">
        <v>0</v>
      </c>
      <c r="AV4297">
        <v>890480123</v>
      </c>
      <c r="AW4297" t="s">
        <v>1920</v>
      </c>
      <c r="AX4297">
        <v>5</v>
      </c>
      <c r="BC4297">
        <v>2</v>
      </c>
      <c r="BD4297">
        <v>7</v>
      </c>
      <c r="BE4297">
        <v>2</v>
      </c>
    </row>
    <row r="4298" spans="1:57" x14ac:dyDescent="0.25">
      <c r="A4298" s="179">
        <f t="shared" si="67"/>
        <v>10900</v>
      </c>
      <c r="B4298" t="s">
        <v>1923</v>
      </c>
      <c r="C4298">
        <v>73150459</v>
      </c>
      <c r="D4298">
        <v>144105</v>
      </c>
      <c r="E4298">
        <v>4</v>
      </c>
      <c r="F4298">
        <v>550020365</v>
      </c>
      <c r="G4298" s="180">
        <v>43460</v>
      </c>
      <c r="H4298" s="180">
        <v>45168</v>
      </c>
      <c r="I4298">
        <v>30</v>
      </c>
      <c r="J4298">
        <v>1</v>
      </c>
      <c r="K4298">
        <v>5</v>
      </c>
      <c r="L4298">
        <v>30</v>
      </c>
      <c r="M4298">
        <v>2</v>
      </c>
      <c r="N4298" s="170">
        <v>22490513</v>
      </c>
      <c r="O4298" s="170">
        <v>24960000</v>
      </c>
      <c r="P4298" s="178">
        <v>16240</v>
      </c>
      <c r="Q4298" s="178">
        <v>624</v>
      </c>
      <c r="R4298" s="178">
        <v>14580</v>
      </c>
      <c r="S4298">
        <v>540</v>
      </c>
      <c r="T4298">
        <v>0</v>
      </c>
      <c r="U4298">
        <v>0</v>
      </c>
      <c r="W4298">
        <v>0</v>
      </c>
      <c r="X4298">
        <v>0</v>
      </c>
      <c r="Y4298">
        <v>0</v>
      </c>
      <c r="AB4298" s="180">
        <v>44253</v>
      </c>
      <c r="AC4298">
        <v>1</v>
      </c>
      <c r="AD4298" t="s">
        <v>1922</v>
      </c>
      <c r="AE4298">
        <v>1</v>
      </c>
      <c r="AF4298">
        <v>30</v>
      </c>
      <c r="AG4298">
        <v>717</v>
      </c>
      <c r="AN4298">
        <v>1</v>
      </c>
      <c r="AO4298">
        <v>1</v>
      </c>
      <c r="AR4298" s="178">
        <v>3680</v>
      </c>
      <c r="AS4298" t="s">
        <v>1921</v>
      </c>
      <c r="AT4298">
        <v>0</v>
      </c>
      <c r="AU4298">
        <v>0</v>
      </c>
      <c r="AV4298">
        <v>890480123</v>
      </c>
      <c r="AW4298" t="s">
        <v>1920</v>
      </c>
      <c r="AX4298">
        <v>5</v>
      </c>
      <c r="BC4298">
        <v>2</v>
      </c>
      <c r="BD4298">
        <v>7</v>
      </c>
      <c r="BE4298">
        <v>2</v>
      </c>
    </row>
    <row r="4299" spans="1:57" x14ac:dyDescent="0.25">
      <c r="A4299" s="179">
        <f t="shared" si="67"/>
        <v>36315</v>
      </c>
      <c r="B4299" t="s">
        <v>1923</v>
      </c>
      <c r="C4299">
        <v>73150459</v>
      </c>
      <c r="D4299">
        <v>144105</v>
      </c>
      <c r="E4299">
        <v>4</v>
      </c>
      <c r="F4299">
        <v>550020632</v>
      </c>
      <c r="G4299" s="180">
        <v>43504</v>
      </c>
      <c r="H4299" s="180">
        <v>45168</v>
      </c>
      <c r="I4299">
        <v>0</v>
      </c>
      <c r="J4299">
        <v>1</v>
      </c>
      <c r="K4299">
        <v>7</v>
      </c>
      <c r="L4299">
        <v>30</v>
      </c>
      <c r="M4299">
        <v>2</v>
      </c>
      <c r="N4299" s="170">
        <v>22490513</v>
      </c>
      <c r="O4299" s="170">
        <v>24960000</v>
      </c>
      <c r="P4299" s="178">
        <v>56871</v>
      </c>
      <c r="Q4299" s="178">
        <v>2186</v>
      </c>
      <c r="R4299" s="178">
        <v>48577</v>
      </c>
      <c r="S4299">
        <v>0</v>
      </c>
      <c r="T4299">
        <v>0</v>
      </c>
      <c r="U4299">
        <v>0</v>
      </c>
      <c r="W4299">
        <v>0</v>
      </c>
      <c r="X4299">
        <v>0</v>
      </c>
      <c r="Y4299">
        <v>0</v>
      </c>
      <c r="AB4299" s="180">
        <v>44285</v>
      </c>
      <c r="AC4299">
        <v>1</v>
      </c>
      <c r="AD4299" t="s">
        <v>1922</v>
      </c>
      <c r="AE4299">
        <v>1</v>
      </c>
      <c r="AF4299">
        <v>30</v>
      </c>
      <c r="AG4299">
        <v>0</v>
      </c>
      <c r="AN4299">
        <v>1</v>
      </c>
      <c r="AO4299">
        <v>1</v>
      </c>
      <c r="AR4299" s="178">
        <v>12262</v>
      </c>
      <c r="AS4299" t="s">
        <v>1921</v>
      </c>
      <c r="AT4299">
        <v>0</v>
      </c>
      <c r="AU4299">
        <v>0</v>
      </c>
      <c r="AV4299">
        <v>890480123</v>
      </c>
      <c r="AW4299" t="s">
        <v>1920</v>
      </c>
      <c r="AX4299">
        <v>5</v>
      </c>
      <c r="BC4299">
        <v>2</v>
      </c>
      <c r="BD4299">
        <v>7</v>
      </c>
      <c r="BE4299">
        <v>2</v>
      </c>
    </row>
    <row r="4300" spans="1:57" x14ac:dyDescent="0.25">
      <c r="A4300" s="179">
        <f t="shared" si="67"/>
        <v>29054</v>
      </c>
      <c r="B4300" t="s">
        <v>1923</v>
      </c>
      <c r="C4300">
        <v>73150459</v>
      </c>
      <c r="D4300">
        <v>144105</v>
      </c>
      <c r="E4300">
        <v>4</v>
      </c>
      <c r="F4300">
        <v>550020634</v>
      </c>
      <c r="G4300" s="180">
        <v>43505</v>
      </c>
      <c r="H4300" s="180">
        <v>45168</v>
      </c>
      <c r="I4300">
        <v>0</v>
      </c>
      <c r="J4300">
        <v>1</v>
      </c>
      <c r="K4300">
        <v>7</v>
      </c>
      <c r="L4300">
        <v>30</v>
      </c>
      <c r="M4300">
        <v>2</v>
      </c>
      <c r="N4300" s="170">
        <v>22490513</v>
      </c>
      <c r="O4300" s="170">
        <v>24960000</v>
      </c>
      <c r="P4300" s="178">
        <v>45507</v>
      </c>
      <c r="Q4300" s="178">
        <v>1750</v>
      </c>
      <c r="R4300" s="178">
        <v>38864</v>
      </c>
      <c r="S4300">
        <v>0</v>
      </c>
      <c r="T4300">
        <v>0</v>
      </c>
      <c r="U4300">
        <v>0</v>
      </c>
      <c r="W4300">
        <v>0</v>
      </c>
      <c r="X4300">
        <v>0</v>
      </c>
      <c r="Y4300">
        <v>0</v>
      </c>
      <c r="AB4300" s="180">
        <v>44285</v>
      </c>
      <c r="AC4300">
        <v>1</v>
      </c>
      <c r="AD4300" t="s">
        <v>1922</v>
      </c>
      <c r="AE4300">
        <v>1</v>
      </c>
      <c r="AF4300">
        <v>30</v>
      </c>
      <c r="AG4300">
        <v>0</v>
      </c>
      <c r="AN4300">
        <v>1</v>
      </c>
      <c r="AO4300">
        <v>1</v>
      </c>
      <c r="AR4300" s="178">
        <v>9810</v>
      </c>
      <c r="AS4300" t="s">
        <v>1921</v>
      </c>
      <c r="AT4300">
        <v>0</v>
      </c>
      <c r="AU4300">
        <v>0</v>
      </c>
      <c r="AV4300">
        <v>890480123</v>
      </c>
      <c r="AW4300" t="s">
        <v>1920</v>
      </c>
      <c r="AX4300">
        <v>5</v>
      </c>
      <c r="BC4300">
        <v>2</v>
      </c>
      <c r="BD4300">
        <v>7</v>
      </c>
      <c r="BE4300">
        <v>2</v>
      </c>
    </row>
    <row r="4301" spans="1:57" x14ac:dyDescent="0.25">
      <c r="A4301" s="179">
        <f t="shared" si="67"/>
        <v>19025</v>
      </c>
      <c r="B4301" t="s">
        <v>1923</v>
      </c>
      <c r="C4301">
        <v>73150459</v>
      </c>
      <c r="D4301">
        <v>144105</v>
      </c>
      <c r="E4301">
        <v>4</v>
      </c>
      <c r="F4301">
        <v>550020786</v>
      </c>
      <c r="G4301" s="180">
        <v>43531</v>
      </c>
      <c r="H4301" s="180">
        <v>45168</v>
      </c>
      <c r="I4301">
        <v>0</v>
      </c>
      <c r="J4301">
        <v>1</v>
      </c>
      <c r="K4301">
        <v>7</v>
      </c>
      <c r="L4301">
        <v>30</v>
      </c>
      <c r="M4301">
        <v>2</v>
      </c>
      <c r="N4301" s="170">
        <v>22490513</v>
      </c>
      <c r="O4301" s="170">
        <v>24960000</v>
      </c>
      <c r="P4301" s="178">
        <v>29795</v>
      </c>
      <c r="Q4301" s="178">
        <v>1145</v>
      </c>
      <c r="R4301" s="178">
        <v>25449</v>
      </c>
      <c r="S4301">
        <v>0</v>
      </c>
      <c r="T4301">
        <v>0</v>
      </c>
      <c r="U4301">
        <v>0</v>
      </c>
      <c r="W4301">
        <v>0</v>
      </c>
      <c r="X4301">
        <v>0</v>
      </c>
      <c r="Y4301">
        <v>0</v>
      </c>
      <c r="AB4301" s="180">
        <v>44285</v>
      </c>
      <c r="AC4301">
        <v>1</v>
      </c>
      <c r="AD4301" t="s">
        <v>1922</v>
      </c>
      <c r="AE4301">
        <v>1</v>
      </c>
      <c r="AF4301">
        <v>30</v>
      </c>
      <c r="AG4301">
        <v>0</v>
      </c>
      <c r="AN4301">
        <v>1</v>
      </c>
      <c r="AO4301">
        <v>1</v>
      </c>
      <c r="AR4301" s="178">
        <v>6424</v>
      </c>
      <c r="AS4301" t="s">
        <v>1921</v>
      </c>
      <c r="AT4301">
        <v>0</v>
      </c>
      <c r="AU4301">
        <v>0</v>
      </c>
      <c r="AV4301">
        <v>890480123</v>
      </c>
      <c r="AW4301" t="s">
        <v>1920</v>
      </c>
      <c r="AX4301">
        <v>5</v>
      </c>
      <c r="BC4301">
        <v>2</v>
      </c>
      <c r="BD4301">
        <v>7</v>
      </c>
      <c r="BE4301">
        <v>2</v>
      </c>
    </row>
    <row r="4302" spans="1:57" x14ac:dyDescent="0.25">
      <c r="A4302" s="179">
        <f t="shared" si="67"/>
        <v>30512</v>
      </c>
      <c r="B4302" t="s">
        <v>1923</v>
      </c>
      <c r="C4302">
        <v>73150459</v>
      </c>
      <c r="D4302">
        <v>144105</v>
      </c>
      <c r="E4302">
        <v>4</v>
      </c>
      <c r="F4302">
        <v>550020805</v>
      </c>
      <c r="G4302" s="180">
        <v>43533</v>
      </c>
      <c r="H4302" s="180">
        <v>45168</v>
      </c>
      <c r="I4302">
        <v>0</v>
      </c>
      <c r="J4302">
        <v>1</v>
      </c>
      <c r="K4302">
        <v>7</v>
      </c>
      <c r="L4302">
        <v>30</v>
      </c>
      <c r="M4302">
        <v>2</v>
      </c>
      <c r="N4302" s="170">
        <v>22490513</v>
      </c>
      <c r="O4302" s="170">
        <v>24960000</v>
      </c>
      <c r="P4302" s="178">
        <v>47785</v>
      </c>
      <c r="Q4302" s="178">
        <v>1837</v>
      </c>
      <c r="R4302" s="178">
        <v>40814</v>
      </c>
      <c r="S4302">
        <v>0</v>
      </c>
      <c r="T4302">
        <v>0</v>
      </c>
      <c r="U4302">
        <v>0</v>
      </c>
      <c r="W4302">
        <v>0</v>
      </c>
      <c r="X4302">
        <v>0</v>
      </c>
      <c r="Y4302">
        <v>0</v>
      </c>
      <c r="AB4302" s="180">
        <v>44285</v>
      </c>
      <c r="AC4302">
        <v>1</v>
      </c>
      <c r="AD4302" t="s">
        <v>1922</v>
      </c>
      <c r="AE4302">
        <v>1</v>
      </c>
      <c r="AF4302">
        <v>30</v>
      </c>
      <c r="AG4302">
        <v>0</v>
      </c>
      <c r="AN4302">
        <v>1</v>
      </c>
      <c r="AO4302">
        <v>1</v>
      </c>
      <c r="AR4302" s="178">
        <v>10302</v>
      </c>
      <c r="AS4302" t="s">
        <v>1921</v>
      </c>
      <c r="AT4302">
        <v>0</v>
      </c>
      <c r="AU4302">
        <v>0</v>
      </c>
      <c r="AV4302">
        <v>890480123</v>
      </c>
      <c r="AW4302" t="s">
        <v>1920</v>
      </c>
      <c r="AX4302">
        <v>5</v>
      </c>
      <c r="BC4302">
        <v>2</v>
      </c>
      <c r="BD4302">
        <v>7</v>
      </c>
      <c r="BE4302">
        <v>2</v>
      </c>
    </row>
    <row r="4303" spans="1:57" x14ac:dyDescent="0.25">
      <c r="A4303" s="179">
        <f t="shared" si="67"/>
        <v>40811</v>
      </c>
      <c r="B4303" t="s">
        <v>1923</v>
      </c>
      <c r="C4303">
        <v>73150459</v>
      </c>
      <c r="D4303">
        <v>144105</v>
      </c>
      <c r="E4303">
        <v>4</v>
      </c>
      <c r="F4303">
        <v>550021037</v>
      </c>
      <c r="G4303" s="180">
        <v>43567</v>
      </c>
      <c r="H4303" s="180">
        <v>45168</v>
      </c>
      <c r="I4303">
        <v>0</v>
      </c>
      <c r="J4303">
        <v>1</v>
      </c>
      <c r="K4303">
        <v>6</v>
      </c>
      <c r="L4303">
        <v>30</v>
      </c>
      <c r="M4303">
        <v>2</v>
      </c>
      <c r="N4303" s="170">
        <v>22490513</v>
      </c>
      <c r="O4303" s="170">
        <v>24960000</v>
      </c>
      <c r="P4303" s="178">
        <v>62433</v>
      </c>
      <c r="Q4303" s="178">
        <v>2400</v>
      </c>
      <c r="R4303" s="178">
        <v>54591</v>
      </c>
      <c r="S4303">
        <v>1156</v>
      </c>
      <c r="T4303">
        <v>0</v>
      </c>
      <c r="U4303">
        <v>0</v>
      </c>
      <c r="W4303">
        <v>0</v>
      </c>
      <c r="X4303">
        <v>0</v>
      </c>
      <c r="Y4303">
        <v>0</v>
      </c>
      <c r="AB4303" s="180">
        <v>44253</v>
      </c>
      <c r="AC4303">
        <v>1</v>
      </c>
      <c r="AD4303" t="s">
        <v>1922</v>
      </c>
      <c r="AE4303">
        <v>1</v>
      </c>
      <c r="AF4303">
        <v>30</v>
      </c>
      <c r="AG4303">
        <v>0</v>
      </c>
      <c r="AN4303">
        <v>1</v>
      </c>
      <c r="AO4303">
        <v>1</v>
      </c>
      <c r="AR4303" s="178">
        <v>13780</v>
      </c>
      <c r="AS4303" t="s">
        <v>1921</v>
      </c>
      <c r="AT4303">
        <v>0</v>
      </c>
      <c r="AU4303">
        <v>0</v>
      </c>
      <c r="AV4303">
        <v>890480123</v>
      </c>
      <c r="AW4303" t="s">
        <v>1920</v>
      </c>
      <c r="AX4303">
        <v>5</v>
      </c>
      <c r="BC4303">
        <v>2</v>
      </c>
      <c r="BD4303">
        <v>7</v>
      </c>
      <c r="BE4303">
        <v>2</v>
      </c>
    </row>
    <row r="4304" spans="1:57" x14ac:dyDescent="0.25">
      <c r="A4304" s="179">
        <f t="shared" si="67"/>
        <v>4033</v>
      </c>
      <c r="B4304" t="s">
        <v>1923</v>
      </c>
      <c r="C4304">
        <v>73150459</v>
      </c>
      <c r="D4304">
        <v>144105</v>
      </c>
      <c r="E4304">
        <v>4</v>
      </c>
      <c r="F4304">
        <v>550021076</v>
      </c>
      <c r="G4304" s="180">
        <v>43572</v>
      </c>
      <c r="H4304" s="180">
        <v>45168</v>
      </c>
      <c r="I4304">
        <v>30</v>
      </c>
      <c r="J4304">
        <v>1</v>
      </c>
      <c r="K4304">
        <v>5</v>
      </c>
      <c r="L4304">
        <v>30</v>
      </c>
      <c r="M4304">
        <v>2</v>
      </c>
      <c r="N4304" s="170">
        <v>22490513</v>
      </c>
      <c r="O4304" s="170">
        <v>24960000</v>
      </c>
      <c r="P4304" s="178">
        <v>6009</v>
      </c>
      <c r="Q4304" s="178">
        <v>231</v>
      </c>
      <c r="R4304" s="178">
        <v>5394</v>
      </c>
      <c r="S4304">
        <v>181</v>
      </c>
      <c r="T4304">
        <v>0</v>
      </c>
      <c r="U4304">
        <v>0</v>
      </c>
      <c r="W4304">
        <v>0</v>
      </c>
      <c r="X4304">
        <v>0</v>
      </c>
      <c r="Y4304">
        <v>0</v>
      </c>
      <c r="AB4304" s="180">
        <v>44253</v>
      </c>
      <c r="AC4304">
        <v>1</v>
      </c>
      <c r="AD4304" t="s">
        <v>1922</v>
      </c>
      <c r="AE4304">
        <v>1</v>
      </c>
      <c r="AF4304">
        <v>30</v>
      </c>
      <c r="AG4304">
        <v>262</v>
      </c>
      <c r="AN4304">
        <v>1</v>
      </c>
      <c r="AO4304">
        <v>1</v>
      </c>
      <c r="AR4304" s="178">
        <v>1361</v>
      </c>
      <c r="AS4304" t="s">
        <v>1921</v>
      </c>
      <c r="AT4304">
        <v>0</v>
      </c>
      <c r="AU4304">
        <v>0</v>
      </c>
      <c r="AV4304">
        <v>890480123</v>
      </c>
      <c r="AW4304" t="s">
        <v>1920</v>
      </c>
      <c r="AX4304">
        <v>5</v>
      </c>
      <c r="BC4304">
        <v>2</v>
      </c>
      <c r="BD4304">
        <v>7</v>
      </c>
      <c r="BE4304">
        <v>2</v>
      </c>
    </row>
    <row r="4305" spans="1:57" x14ac:dyDescent="0.25">
      <c r="A4305" s="179">
        <f t="shared" si="67"/>
        <v>46843</v>
      </c>
      <c r="B4305" t="s">
        <v>1923</v>
      </c>
      <c r="C4305">
        <v>73150459</v>
      </c>
      <c r="D4305">
        <v>144105</v>
      </c>
      <c r="E4305">
        <v>4</v>
      </c>
      <c r="F4305">
        <v>550021175</v>
      </c>
      <c r="G4305" s="180">
        <v>43587</v>
      </c>
      <c r="H4305" s="180">
        <v>45168</v>
      </c>
      <c r="I4305">
        <v>0</v>
      </c>
      <c r="J4305">
        <v>1</v>
      </c>
      <c r="K4305">
        <v>6</v>
      </c>
      <c r="L4305">
        <v>30</v>
      </c>
      <c r="M4305">
        <v>2</v>
      </c>
      <c r="N4305" s="170">
        <v>22490513</v>
      </c>
      <c r="O4305" s="170">
        <v>24960000</v>
      </c>
      <c r="P4305" s="178">
        <v>71650</v>
      </c>
      <c r="Q4305" s="178">
        <v>2755</v>
      </c>
      <c r="R4305" s="178">
        <v>62659</v>
      </c>
      <c r="S4305">
        <v>1326</v>
      </c>
      <c r="T4305">
        <v>0</v>
      </c>
      <c r="U4305">
        <v>0</v>
      </c>
      <c r="W4305">
        <v>0</v>
      </c>
      <c r="X4305">
        <v>0</v>
      </c>
      <c r="Y4305">
        <v>0</v>
      </c>
      <c r="AB4305" s="180">
        <v>44253</v>
      </c>
      <c r="AC4305">
        <v>1</v>
      </c>
      <c r="AD4305" t="s">
        <v>1922</v>
      </c>
      <c r="AE4305">
        <v>1</v>
      </c>
      <c r="AF4305">
        <v>30</v>
      </c>
      <c r="AG4305">
        <v>0</v>
      </c>
      <c r="AN4305">
        <v>1</v>
      </c>
      <c r="AO4305">
        <v>1</v>
      </c>
      <c r="AR4305" s="178">
        <v>15816</v>
      </c>
      <c r="AS4305" t="s">
        <v>1921</v>
      </c>
      <c r="AT4305">
        <v>0</v>
      </c>
      <c r="AU4305">
        <v>0</v>
      </c>
      <c r="AV4305">
        <v>890480123</v>
      </c>
      <c r="AW4305" t="s">
        <v>1920</v>
      </c>
      <c r="AX4305">
        <v>5</v>
      </c>
      <c r="BC4305">
        <v>2</v>
      </c>
      <c r="BD4305">
        <v>7</v>
      </c>
      <c r="BE4305">
        <v>2</v>
      </c>
    </row>
    <row r="4306" spans="1:57" x14ac:dyDescent="0.25">
      <c r="A4306" s="179">
        <f t="shared" si="67"/>
        <v>44328</v>
      </c>
      <c r="B4306" t="s">
        <v>1923</v>
      </c>
      <c r="C4306">
        <v>73150459</v>
      </c>
      <c r="D4306">
        <v>144105</v>
      </c>
      <c r="E4306">
        <v>4</v>
      </c>
      <c r="F4306">
        <v>550021426</v>
      </c>
      <c r="G4306" s="180">
        <v>43616</v>
      </c>
      <c r="H4306" s="180">
        <v>45168</v>
      </c>
      <c r="I4306">
        <v>0</v>
      </c>
      <c r="J4306">
        <v>1</v>
      </c>
      <c r="K4306">
        <v>6</v>
      </c>
      <c r="L4306">
        <v>30</v>
      </c>
      <c r="M4306">
        <v>2</v>
      </c>
      <c r="N4306" s="170">
        <v>22490513</v>
      </c>
      <c r="O4306" s="170">
        <v>24960000</v>
      </c>
      <c r="P4306" s="178">
        <v>67791</v>
      </c>
      <c r="Q4306" s="178">
        <v>2606</v>
      </c>
      <c r="R4306" s="178">
        <v>59296</v>
      </c>
      <c r="S4306">
        <v>1258</v>
      </c>
      <c r="T4306">
        <v>0</v>
      </c>
      <c r="U4306">
        <v>0</v>
      </c>
      <c r="W4306">
        <v>0</v>
      </c>
      <c r="X4306">
        <v>0</v>
      </c>
      <c r="Y4306">
        <v>0</v>
      </c>
      <c r="AB4306" s="180">
        <v>44253</v>
      </c>
      <c r="AC4306">
        <v>1</v>
      </c>
      <c r="AD4306" t="s">
        <v>1922</v>
      </c>
      <c r="AE4306">
        <v>1</v>
      </c>
      <c r="AF4306">
        <v>30</v>
      </c>
      <c r="AG4306">
        <v>0</v>
      </c>
      <c r="AN4306">
        <v>1</v>
      </c>
      <c r="AO4306">
        <v>1</v>
      </c>
      <c r="AR4306" s="178">
        <v>14968</v>
      </c>
      <c r="AS4306" t="s">
        <v>1921</v>
      </c>
      <c r="AT4306">
        <v>0</v>
      </c>
      <c r="AU4306">
        <v>0</v>
      </c>
      <c r="AV4306">
        <v>890480123</v>
      </c>
      <c r="AW4306" t="s">
        <v>1920</v>
      </c>
      <c r="AX4306">
        <v>5</v>
      </c>
      <c r="BC4306">
        <v>2</v>
      </c>
      <c r="BD4306">
        <v>7</v>
      </c>
      <c r="BE4306">
        <v>2</v>
      </c>
    </row>
    <row r="4307" spans="1:57" x14ac:dyDescent="0.25">
      <c r="A4307" s="179">
        <f t="shared" si="67"/>
        <v>4559</v>
      </c>
      <c r="B4307" t="s">
        <v>1923</v>
      </c>
      <c r="C4307">
        <v>73150459</v>
      </c>
      <c r="D4307">
        <v>144105</v>
      </c>
      <c r="E4307">
        <v>4</v>
      </c>
      <c r="F4307">
        <v>550021574</v>
      </c>
      <c r="G4307" s="180">
        <v>43621</v>
      </c>
      <c r="H4307" s="180">
        <v>45168</v>
      </c>
      <c r="I4307">
        <v>30</v>
      </c>
      <c r="J4307">
        <v>1</v>
      </c>
      <c r="K4307">
        <v>5</v>
      </c>
      <c r="L4307">
        <v>30</v>
      </c>
      <c r="M4307">
        <v>2</v>
      </c>
      <c r="N4307" s="170">
        <v>22490513</v>
      </c>
      <c r="O4307" s="170">
        <v>24960000</v>
      </c>
      <c r="P4307" s="178">
        <v>6792</v>
      </c>
      <c r="Q4307" s="178">
        <v>261</v>
      </c>
      <c r="R4307" s="178">
        <v>6098</v>
      </c>
      <c r="S4307">
        <v>239</v>
      </c>
      <c r="T4307">
        <v>0</v>
      </c>
      <c r="U4307">
        <v>0</v>
      </c>
      <c r="W4307">
        <v>0</v>
      </c>
      <c r="X4307">
        <v>0</v>
      </c>
      <c r="Y4307">
        <v>0</v>
      </c>
      <c r="AB4307" s="180">
        <v>44253</v>
      </c>
      <c r="AC4307">
        <v>1</v>
      </c>
      <c r="AD4307" t="s">
        <v>1922</v>
      </c>
      <c r="AE4307">
        <v>1</v>
      </c>
      <c r="AF4307">
        <v>30</v>
      </c>
      <c r="AG4307">
        <v>300</v>
      </c>
      <c r="AN4307">
        <v>1</v>
      </c>
      <c r="AO4307">
        <v>1</v>
      </c>
      <c r="AR4307" s="178">
        <v>1539</v>
      </c>
      <c r="AS4307" t="s">
        <v>1921</v>
      </c>
      <c r="AT4307">
        <v>0</v>
      </c>
      <c r="AU4307">
        <v>0</v>
      </c>
      <c r="AV4307">
        <v>890480123</v>
      </c>
      <c r="AW4307" t="s">
        <v>1920</v>
      </c>
      <c r="AX4307">
        <v>5</v>
      </c>
      <c r="BC4307">
        <v>2</v>
      </c>
      <c r="BD4307">
        <v>7</v>
      </c>
      <c r="BE4307">
        <v>2</v>
      </c>
    </row>
    <row r="4308" spans="1:57" x14ac:dyDescent="0.25">
      <c r="A4308" s="179">
        <f t="shared" si="67"/>
        <v>46055</v>
      </c>
      <c r="B4308" t="s">
        <v>1923</v>
      </c>
      <c r="C4308">
        <v>73150459</v>
      </c>
      <c r="D4308">
        <v>144105</v>
      </c>
      <c r="E4308">
        <v>4</v>
      </c>
      <c r="F4308">
        <v>550021816</v>
      </c>
      <c r="G4308" s="180">
        <v>43648</v>
      </c>
      <c r="H4308" s="180">
        <v>45168</v>
      </c>
      <c r="I4308">
        <v>0</v>
      </c>
      <c r="J4308">
        <v>1</v>
      </c>
      <c r="K4308">
        <v>6</v>
      </c>
      <c r="L4308">
        <v>30</v>
      </c>
      <c r="M4308">
        <v>2</v>
      </c>
      <c r="N4308" s="170">
        <v>22490513</v>
      </c>
      <c r="O4308" s="170">
        <v>24960000</v>
      </c>
      <c r="P4308" s="178">
        <v>70430</v>
      </c>
      <c r="Q4308" s="178">
        <v>2708</v>
      </c>
      <c r="R4308" s="178">
        <v>61606</v>
      </c>
      <c r="S4308">
        <v>1293</v>
      </c>
      <c r="T4308">
        <v>0</v>
      </c>
      <c r="U4308">
        <v>0</v>
      </c>
      <c r="W4308">
        <v>0</v>
      </c>
      <c r="X4308">
        <v>0</v>
      </c>
      <c r="Y4308">
        <v>0</v>
      </c>
      <c r="AB4308" s="180">
        <v>44253</v>
      </c>
      <c r="AC4308">
        <v>1</v>
      </c>
      <c r="AD4308" t="s">
        <v>1922</v>
      </c>
      <c r="AE4308">
        <v>1</v>
      </c>
      <c r="AF4308">
        <v>30</v>
      </c>
      <c r="AG4308">
        <v>0</v>
      </c>
      <c r="AN4308">
        <v>1</v>
      </c>
      <c r="AO4308">
        <v>1</v>
      </c>
      <c r="AR4308" s="178">
        <v>15551</v>
      </c>
      <c r="AS4308" t="s">
        <v>1921</v>
      </c>
      <c r="AT4308">
        <v>0</v>
      </c>
      <c r="AU4308">
        <v>0</v>
      </c>
      <c r="AV4308">
        <v>890480123</v>
      </c>
      <c r="AW4308" t="s">
        <v>1920</v>
      </c>
      <c r="AX4308">
        <v>5</v>
      </c>
      <c r="BC4308">
        <v>2</v>
      </c>
      <c r="BD4308">
        <v>7</v>
      </c>
      <c r="BE4308">
        <v>2</v>
      </c>
    </row>
    <row r="4309" spans="1:57" x14ac:dyDescent="0.25">
      <c r="A4309" s="179">
        <f t="shared" si="67"/>
        <v>5039</v>
      </c>
      <c r="B4309" t="s">
        <v>1923</v>
      </c>
      <c r="C4309">
        <v>73150459</v>
      </c>
      <c r="D4309">
        <v>144105</v>
      </c>
      <c r="E4309">
        <v>4</v>
      </c>
      <c r="F4309">
        <v>550021868</v>
      </c>
      <c r="G4309" s="180">
        <v>43656</v>
      </c>
      <c r="H4309" s="180">
        <v>45168</v>
      </c>
      <c r="I4309">
        <v>30</v>
      </c>
      <c r="J4309">
        <v>1</v>
      </c>
      <c r="K4309">
        <v>5</v>
      </c>
      <c r="L4309">
        <v>30</v>
      </c>
      <c r="M4309">
        <v>2</v>
      </c>
      <c r="N4309" s="170">
        <v>22490513</v>
      </c>
      <c r="O4309" s="170">
        <v>24960000</v>
      </c>
      <c r="P4309" s="178">
        <v>7510</v>
      </c>
      <c r="Q4309" s="178">
        <v>289</v>
      </c>
      <c r="R4309" s="178">
        <v>6740</v>
      </c>
      <c r="S4309">
        <v>241</v>
      </c>
      <c r="T4309">
        <v>0</v>
      </c>
      <c r="U4309">
        <v>0</v>
      </c>
      <c r="W4309">
        <v>0</v>
      </c>
      <c r="X4309">
        <v>0</v>
      </c>
      <c r="Y4309">
        <v>0</v>
      </c>
      <c r="AB4309" s="180">
        <v>44253</v>
      </c>
      <c r="AC4309">
        <v>1</v>
      </c>
      <c r="AD4309" t="s">
        <v>1922</v>
      </c>
      <c r="AE4309">
        <v>1</v>
      </c>
      <c r="AF4309">
        <v>30</v>
      </c>
      <c r="AG4309">
        <v>320</v>
      </c>
      <c r="AN4309">
        <v>1</v>
      </c>
      <c r="AO4309">
        <v>1</v>
      </c>
      <c r="AR4309" s="178">
        <v>1701</v>
      </c>
      <c r="AS4309" t="s">
        <v>1921</v>
      </c>
      <c r="AT4309">
        <v>0</v>
      </c>
      <c r="AU4309">
        <v>0</v>
      </c>
      <c r="AV4309">
        <v>890480123</v>
      </c>
      <c r="AW4309" t="s">
        <v>1920</v>
      </c>
      <c r="AX4309">
        <v>5</v>
      </c>
      <c r="BC4309">
        <v>2</v>
      </c>
      <c r="BD4309">
        <v>7</v>
      </c>
      <c r="BE4309">
        <v>2</v>
      </c>
    </row>
    <row r="4310" spans="1:57" x14ac:dyDescent="0.25">
      <c r="A4310" s="179">
        <f t="shared" si="67"/>
        <v>37266</v>
      </c>
      <c r="B4310" t="s">
        <v>1923</v>
      </c>
      <c r="C4310">
        <v>73150459</v>
      </c>
      <c r="D4310">
        <v>144105</v>
      </c>
      <c r="E4310">
        <v>4</v>
      </c>
      <c r="F4310">
        <v>550022145</v>
      </c>
      <c r="G4310" s="180">
        <v>43685</v>
      </c>
      <c r="H4310" s="180">
        <v>45168</v>
      </c>
      <c r="I4310">
        <v>0</v>
      </c>
      <c r="J4310">
        <v>1</v>
      </c>
      <c r="K4310">
        <v>7</v>
      </c>
      <c r="L4310">
        <v>30</v>
      </c>
      <c r="M4310">
        <v>2</v>
      </c>
      <c r="N4310" s="170">
        <v>22490513</v>
      </c>
      <c r="O4310" s="170">
        <v>24960000</v>
      </c>
      <c r="P4310" s="178">
        <v>58368</v>
      </c>
      <c r="Q4310" s="178">
        <v>2244</v>
      </c>
      <c r="R4310" s="178">
        <v>49849</v>
      </c>
      <c r="S4310">
        <v>0</v>
      </c>
      <c r="T4310">
        <v>0</v>
      </c>
      <c r="U4310">
        <v>0</v>
      </c>
      <c r="W4310">
        <v>0</v>
      </c>
      <c r="X4310">
        <v>0</v>
      </c>
      <c r="Y4310">
        <v>0</v>
      </c>
      <c r="AB4310" s="180">
        <v>44285</v>
      </c>
      <c r="AC4310">
        <v>1</v>
      </c>
      <c r="AD4310" t="s">
        <v>1922</v>
      </c>
      <c r="AE4310">
        <v>1</v>
      </c>
      <c r="AF4310">
        <v>30</v>
      </c>
      <c r="AG4310">
        <v>0</v>
      </c>
      <c r="AN4310">
        <v>1</v>
      </c>
      <c r="AO4310">
        <v>1</v>
      </c>
      <c r="AR4310" s="178">
        <v>12583</v>
      </c>
      <c r="AS4310" t="s">
        <v>1921</v>
      </c>
      <c r="AT4310">
        <v>0</v>
      </c>
      <c r="AU4310">
        <v>0</v>
      </c>
      <c r="AV4310">
        <v>890480123</v>
      </c>
      <c r="AW4310" t="s">
        <v>1920</v>
      </c>
      <c r="AX4310">
        <v>5</v>
      </c>
      <c r="BC4310">
        <v>2</v>
      </c>
      <c r="BD4310">
        <v>7</v>
      </c>
      <c r="BE4310">
        <v>2</v>
      </c>
    </row>
    <row r="4311" spans="1:57" x14ac:dyDescent="0.25">
      <c r="A4311" s="179">
        <f t="shared" si="67"/>
        <v>15529</v>
      </c>
      <c r="B4311" t="s">
        <v>1923</v>
      </c>
      <c r="C4311">
        <v>73150459</v>
      </c>
      <c r="D4311">
        <v>144105</v>
      </c>
      <c r="E4311">
        <v>4</v>
      </c>
      <c r="F4311">
        <v>550022178</v>
      </c>
      <c r="G4311" s="180">
        <v>43690</v>
      </c>
      <c r="H4311" s="180">
        <v>45168</v>
      </c>
      <c r="I4311">
        <v>30</v>
      </c>
      <c r="J4311">
        <v>1</v>
      </c>
      <c r="K4311">
        <v>5</v>
      </c>
      <c r="L4311">
        <v>30</v>
      </c>
      <c r="M4311">
        <v>2</v>
      </c>
      <c r="N4311" s="170">
        <v>22490513</v>
      </c>
      <c r="O4311" s="170">
        <v>24960000</v>
      </c>
      <c r="P4311" s="178">
        <v>23141</v>
      </c>
      <c r="Q4311" s="178">
        <v>890</v>
      </c>
      <c r="R4311" s="178">
        <v>20773</v>
      </c>
      <c r="S4311">
        <v>780</v>
      </c>
      <c r="T4311">
        <v>0</v>
      </c>
      <c r="U4311">
        <v>0</v>
      </c>
      <c r="W4311">
        <v>0</v>
      </c>
      <c r="X4311">
        <v>0</v>
      </c>
      <c r="Y4311">
        <v>0</v>
      </c>
      <c r="AB4311" s="180">
        <v>44253</v>
      </c>
      <c r="AC4311">
        <v>1</v>
      </c>
      <c r="AD4311" t="s">
        <v>1922</v>
      </c>
      <c r="AE4311">
        <v>1</v>
      </c>
      <c r="AF4311">
        <v>30</v>
      </c>
      <c r="AG4311">
        <v>1001</v>
      </c>
      <c r="AN4311">
        <v>1</v>
      </c>
      <c r="AO4311">
        <v>1</v>
      </c>
      <c r="AR4311" s="178">
        <v>5244</v>
      </c>
      <c r="AS4311" t="s">
        <v>1921</v>
      </c>
      <c r="AT4311">
        <v>0</v>
      </c>
      <c r="AU4311">
        <v>0</v>
      </c>
      <c r="AV4311">
        <v>890480123</v>
      </c>
      <c r="AW4311" t="s">
        <v>1920</v>
      </c>
      <c r="AX4311">
        <v>5</v>
      </c>
      <c r="BC4311">
        <v>2</v>
      </c>
      <c r="BD4311">
        <v>7</v>
      </c>
      <c r="BE4311">
        <v>2</v>
      </c>
    </row>
    <row r="4312" spans="1:57" x14ac:dyDescent="0.25">
      <c r="A4312" s="179">
        <f t="shared" si="67"/>
        <v>51907</v>
      </c>
      <c r="B4312" t="s">
        <v>1923</v>
      </c>
      <c r="C4312">
        <v>73150459</v>
      </c>
      <c r="D4312">
        <v>144105</v>
      </c>
      <c r="E4312">
        <v>4</v>
      </c>
      <c r="F4312">
        <v>550022572</v>
      </c>
      <c r="G4312" s="180">
        <v>43730</v>
      </c>
      <c r="H4312" s="180">
        <v>45168</v>
      </c>
      <c r="I4312">
        <v>0</v>
      </c>
      <c r="J4312">
        <v>1</v>
      </c>
      <c r="K4312">
        <v>6</v>
      </c>
      <c r="L4312">
        <v>30</v>
      </c>
      <c r="M4312">
        <v>2</v>
      </c>
      <c r="N4312" s="170">
        <v>22490513</v>
      </c>
      <c r="O4312" s="170">
        <v>24960000</v>
      </c>
      <c r="P4312" s="178">
        <v>79363</v>
      </c>
      <c r="Q4312" s="178">
        <v>3051</v>
      </c>
      <c r="R4312" s="178">
        <v>69433</v>
      </c>
      <c r="S4312">
        <v>1463</v>
      </c>
      <c r="T4312">
        <v>0</v>
      </c>
      <c r="U4312">
        <v>0</v>
      </c>
      <c r="W4312">
        <v>0</v>
      </c>
      <c r="X4312">
        <v>0</v>
      </c>
      <c r="Y4312">
        <v>0</v>
      </c>
      <c r="AB4312" s="180">
        <v>44253</v>
      </c>
      <c r="AC4312">
        <v>1</v>
      </c>
      <c r="AD4312" t="s">
        <v>1922</v>
      </c>
      <c r="AE4312">
        <v>1</v>
      </c>
      <c r="AF4312">
        <v>30</v>
      </c>
      <c r="AG4312">
        <v>0</v>
      </c>
      <c r="AN4312">
        <v>1</v>
      </c>
      <c r="AO4312">
        <v>1</v>
      </c>
      <c r="AR4312" s="178">
        <v>17526</v>
      </c>
      <c r="AS4312" t="s">
        <v>1921</v>
      </c>
      <c r="AT4312">
        <v>0</v>
      </c>
      <c r="AU4312">
        <v>0</v>
      </c>
      <c r="AV4312">
        <v>890480123</v>
      </c>
      <c r="AW4312" t="s">
        <v>1920</v>
      </c>
      <c r="AX4312">
        <v>5</v>
      </c>
      <c r="BC4312">
        <v>2</v>
      </c>
      <c r="BD4312">
        <v>7</v>
      </c>
      <c r="BE4312">
        <v>2</v>
      </c>
    </row>
    <row r="4313" spans="1:57" x14ac:dyDescent="0.25">
      <c r="A4313" s="179">
        <f t="shared" si="67"/>
        <v>26324</v>
      </c>
      <c r="B4313" t="s">
        <v>1923</v>
      </c>
      <c r="C4313">
        <v>73150459</v>
      </c>
      <c r="D4313">
        <v>144105</v>
      </c>
      <c r="E4313">
        <v>4</v>
      </c>
      <c r="F4313">
        <v>550022839</v>
      </c>
      <c r="G4313" s="180">
        <v>43751</v>
      </c>
      <c r="H4313" s="180">
        <v>45168</v>
      </c>
      <c r="I4313">
        <v>0</v>
      </c>
      <c r="J4313">
        <v>1</v>
      </c>
      <c r="K4313">
        <v>7</v>
      </c>
      <c r="L4313">
        <v>30</v>
      </c>
      <c r="M4313">
        <v>2</v>
      </c>
      <c r="N4313" s="170">
        <v>22490513</v>
      </c>
      <c r="O4313" s="170">
        <v>24960000</v>
      </c>
      <c r="P4313" s="178">
        <v>41228</v>
      </c>
      <c r="Q4313" s="178">
        <v>1585</v>
      </c>
      <c r="R4313" s="178">
        <v>35212</v>
      </c>
      <c r="S4313">
        <v>0</v>
      </c>
      <c r="T4313">
        <v>0</v>
      </c>
      <c r="U4313">
        <v>0</v>
      </c>
      <c r="W4313">
        <v>0</v>
      </c>
      <c r="X4313">
        <v>0</v>
      </c>
      <c r="Y4313">
        <v>0</v>
      </c>
      <c r="AB4313" s="180">
        <v>44285</v>
      </c>
      <c r="AC4313">
        <v>1</v>
      </c>
      <c r="AD4313" t="s">
        <v>1922</v>
      </c>
      <c r="AE4313">
        <v>1</v>
      </c>
      <c r="AF4313">
        <v>30</v>
      </c>
      <c r="AG4313">
        <v>0</v>
      </c>
      <c r="AN4313">
        <v>1</v>
      </c>
      <c r="AO4313">
        <v>1</v>
      </c>
      <c r="AR4313" s="178">
        <v>8888</v>
      </c>
      <c r="AS4313" t="s">
        <v>1921</v>
      </c>
      <c r="AT4313">
        <v>0</v>
      </c>
      <c r="AU4313">
        <v>0</v>
      </c>
      <c r="AV4313">
        <v>890480123</v>
      </c>
      <c r="AW4313" t="s">
        <v>1920</v>
      </c>
      <c r="AX4313">
        <v>5</v>
      </c>
      <c r="BC4313">
        <v>2</v>
      </c>
      <c r="BD4313">
        <v>7</v>
      </c>
      <c r="BE4313">
        <v>2</v>
      </c>
    </row>
    <row r="4314" spans="1:57" x14ac:dyDescent="0.25">
      <c r="A4314" s="179">
        <f t="shared" si="67"/>
        <v>31586</v>
      </c>
      <c r="B4314" t="s">
        <v>1923</v>
      </c>
      <c r="C4314">
        <v>73150459</v>
      </c>
      <c r="D4314">
        <v>144105</v>
      </c>
      <c r="E4314">
        <v>4</v>
      </c>
      <c r="F4314">
        <v>550022857</v>
      </c>
      <c r="G4314" s="180">
        <v>43753</v>
      </c>
      <c r="H4314" s="180">
        <v>45168</v>
      </c>
      <c r="I4314">
        <v>0</v>
      </c>
      <c r="J4314">
        <v>1</v>
      </c>
      <c r="K4314">
        <v>7</v>
      </c>
      <c r="L4314">
        <v>30</v>
      </c>
      <c r="M4314">
        <v>2</v>
      </c>
      <c r="N4314" s="170">
        <v>22490513</v>
      </c>
      <c r="O4314" s="170">
        <v>24960000</v>
      </c>
      <c r="P4314" s="178">
        <v>49472</v>
      </c>
      <c r="Q4314" s="178">
        <v>1902</v>
      </c>
      <c r="R4314" s="178">
        <v>42251</v>
      </c>
      <c r="S4314">
        <v>0</v>
      </c>
      <c r="T4314">
        <v>0</v>
      </c>
      <c r="U4314">
        <v>0</v>
      </c>
      <c r="W4314">
        <v>0</v>
      </c>
      <c r="X4314">
        <v>0</v>
      </c>
      <c r="Y4314">
        <v>0</v>
      </c>
      <c r="AB4314" s="180">
        <v>44285</v>
      </c>
      <c r="AC4314">
        <v>1</v>
      </c>
      <c r="AD4314" t="s">
        <v>1922</v>
      </c>
      <c r="AE4314">
        <v>1</v>
      </c>
      <c r="AF4314">
        <v>30</v>
      </c>
      <c r="AG4314">
        <v>0</v>
      </c>
      <c r="AN4314">
        <v>1</v>
      </c>
      <c r="AO4314">
        <v>1</v>
      </c>
      <c r="AR4314" s="178">
        <v>10665</v>
      </c>
      <c r="AS4314" t="s">
        <v>1921</v>
      </c>
      <c r="AT4314">
        <v>0</v>
      </c>
      <c r="AU4314">
        <v>0</v>
      </c>
      <c r="AV4314">
        <v>890480123</v>
      </c>
      <c r="AW4314" t="s">
        <v>1920</v>
      </c>
      <c r="AX4314">
        <v>5</v>
      </c>
      <c r="BC4314">
        <v>2</v>
      </c>
      <c r="BD4314">
        <v>7</v>
      </c>
      <c r="BE4314">
        <v>2</v>
      </c>
    </row>
    <row r="4315" spans="1:57" x14ac:dyDescent="0.25">
      <c r="A4315" s="179">
        <f t="shared" si="67"/>
        <v>26713</v>
      </c>
      <c r="B4315" t="s">
        <v>1923</v>
      </c>
      <c r="C4315">
        <v>73150459</v>
      </c>
      <c r="D4315">
        <v>144105</v>
      </c>
      <c r="E4315">
        <v>4</v>
      </c>
      <c r="F4315">
        <v>550023064</v>
      </c>
      <c r="G4315" s="180">
        <v>43782</v>
      </c>
      <c r="H4315" s="180">
        <v>45168</v>
      </c>
      <c r="I4315">
        <v>0</v>
      </c>
      <c r="J4315">
        <v>1</v>
      </c>
      <c r="K4315">
        <v>7</v>
      </c>
      <c r="L4315">
        <v>30</v>
      </c>
      <c r="M4315">
        <v>2</v>
      </c>
      <c r="N4315" s="170">
        <v>22490513</v>
      </c>
      <c r="O4315" s="170">
        <v>24960000</v>
      </c>
      <c r="P4315" s="178">
        <v>41841</v>
      </c>
      <c r="Q4315" s="178">
        <v>1609</v>
      </c>
      <c r="R4315" s="178">
        <v>35733</v>
      </c>
      <c r="S4315">
        <v>0</v>
      </c>
      <c r="T4315">
        <v>0</v>
      </c>
      <c r="U4315">
        <v>0</v>
      </c>
      <c r="W4315">
        <v>0</v>
      </c>
      <c r="X4315">
        <v>0</v>
      </c>
      <c r="Y4315">
        <v>0</v>
      </c>
      <c r="AB4315" s="180">
        <v>44285</v>
      </c>
      <c r="AC4315">
        <v>1</v>
      </c>
      <c r="AD4315" t="s">
        <v>1922</v>
      </c>
      <c r="AE4315">
        <v>1</v>
      </c>
      <c r="AF4315">
        <v>30</v>
      </c>
      <c r="AG4315">
        <v>0</v>
      </c>
      <c r="AN4315">
        <v>1</v>
      </c>
      <c r="AO4315">
        <v>1</v>
      </c>
      <c r="AR4315" s="178">
        <v>9020</v>
      </c>
      <c r="AS4315" t="s">
        <v>1921</v>
      </c>
      <c r="AT4315">
        <v>0</v>
      </c>
      <c r="AU4315">
        <v>0</v>
      </c>
      <c r="AV4315">
        <v>890480123</v>
      </c>
      <c r="AW4315" t="s">
        <v>1920</v>
      </c>
      <c r="AX4315">
        <v>5</v>
      </c>
      <c r="BC4315">
        <v>2</v>
      </c>
      <c r="BD4315">
        <v>7</v>
      </c>
      <c r="BE4315">
        <v>2</v>
      </c>
    </row>
    <row r="4316" spans="1:57" x14ac:dyDescent="0.25">
      <c r="A4316" s="179">
        <f t="shared" si="67"/>
        <v>27063</v>
      </c>
      <c r="B4316" t="s">
        <v>1923</v>
      </c>
      <c r="C4316">
        <v>73150459</v>
      </c>
      <c r="D4316">
        <v>144105</v>
      </c>
      <c r="E4316">
        <v>4</v>
      </c>
      <c r="F4316">
        <v>550023071</v>
      </c>
      <c r="G4316" s="180">
        <v>43783</v>
      </c>
      <c r="H4316" s="180">
        <v>45168</v>
      </c>
      <c r="I4316">
        <v>0</v>
      </c>
      <c r="J4316">
        <v>1</v>
      </c>
      <c r="K4316">
        <v>7</v>
      </c>
      <c r="L4316">
        <v>30</v>
      </c>
      <c r="M4316">
        <v>2</v>
      </c>
      <c r="N4316" s="170">
        <v>22490513</v>
      </c>
      <c r="O4316" s="170">
        <v>24960000</v>
      </c>
      <c r="P4316" s="178">
        <v>42382</v>
      </c>
      <c r="Q4316" s="178">
        <v>1629</v>
      </c>
      <c r="R4316" s="178">
        <v>36201</v>
      </c>
      <c r="S4316">
        <v>0</v>
      </c>
      <c r="T4316">
        <v>0</v>
      </c>
      <c r="U4316">
        <v>0</v>
      </c>
      <c r="W4316">
        <v>0</v>
      </c>
      <c r="X4316">
        <v>0</v>
      </c>
      <c r="Y4316">
        <v>0</v>
      </c>
      <c r="AB4316" s="180">
        <v>44285</v>
      </c>
      <c r="AC4316">
        <v>1</v>
      </c>
      <c r="AD4316" t="s">
        <v>1922</v>
      </c>
      <c r="AE4316">
        <v>1</v>
      </c>
      <c r="AF4316">
        <v>30</v>
      </c>
      <c r="AG4316">
        <v>0</v>
      </c>
      <c r="AN4316">
        <v>1</v>
      </c>
      <c r="AO4316">
        <v>1</v>
      </c>
      <c r="AR4316" s="178">
        <v>9138</v>
      </c>
      <c r="AS4316" t="s">
        <v>1921</v>
      </c>
      <c r="AT4316">
        <v>0</v>
      </c>
      <c r="AU4316">
        <v>0</v>
      </c>
      <c r="AV4316">
        <v>890480123</v>
      </c>
      <c r="AW4316" t="s">
        <v>1920</v>
      </c>
      <c r="AX4316">
        <v>5</v>
      </c>
      <c r="BC4316">
        <v>2</v>
      </c>
      <c r="BD4316">
        <v>7</v>
      </c>
      <c r="BE4316">
        <v>2</v>
      </c>
    </row>
    <row r="4317" spans="1:57" x14ac:dyDescent="0.25">
      <c r="A4317" s="179">
        <f t="shared" si="67"/>
        <v>25780</v>
      </c>
      <c r="B4317" t="s">
        <v>1923</v>
      </c>
      <c r="C4317">
        <v>73150459</v>
      </c>
      <c r="D4317">
        <v>144105</v>
      </c>
      <c r="E4317">
        <v>4</v>
      </c>
      <c r="F4317">
        <v>550023277</v>
      </c>
      <c r="G4317" s="180">
        <v>43817</v>
      </c>
      <c r="H4317" s="180">
        <v>45168</v>
      </c>
      <c r="I4317">
        <v>0</v>
      </c>
      <c r="J4317">
        <v>1</v>
      </c>
      <c r="K4317">
        <v>7</v>
      </c>
      <c r="L4317">
        <v>30</v>
      </c>
      <c r="M4317">
        <v>2</v>
      </c>
      <c r="N4317" s="170">
        <v>22490513</v>
      </c>
      <c r="O4317" s="170">
        <v>24960000</v>
      </c>
      <c r="P4317" s="178">
        <v>40375</v>
      </c>
      <c r="Q4317" s="178">
        <v>1552</v>
      </c>
      <c r="R4317" s="178">
        <v>34485</v>
      </c>
      <c r="S4317">
        <v>0</v>
      </c>
      <c r="T4317">
        <v>0</v>
      </c>
      <c r="U4317">
        <v>0</v>
      </c>
      <c r="W4317">
        <v>0</v>
      </c>
      <c r="X4317">
        <v>0</v>
      </c>
      <c r="Y4317">
        <v>0</v>
      </c>
      <c r="AB4317" s="180">
        <v>44285</v>
      </c>
      <c r="AC4317">
        <v>1</v>
      </c>
      <c r="AD4317" t="s">
        <v>1922</v>
      </c>
      <c r="AE4317">
        <v>1</v>
      </c>
      <c r="AF4317">
        <v>30</v>
      </c>
      <c r="AG4317">
        <v>0</v>
      </c>
      <c r="AN4317">
        <v>1</v>
      </c>
      <c r="AO4317">
        <v>1</v>
      </c>
      <c r="AR4317" s="178">
        <v>8705</v>
      </c>
      <c r="AS4317" t="s">
        <v>1921</v>
      </c>
      <c r="AT4317">
        <v>0</v>
      </c>
      <c r="AU4317">
        <v>0</v>
      </c>
      <c r="AV4317">
        <v>890480123</v>
      </c>
      <c r="AW4317" t="s">
        <v>1920</v>
      </c>
      <c r="AX4317">
        <v>5</v>
      </c>
      <c r="BC4317">
        <v>2</v>
      </c>
      <c r="BD4317">
        <v>7</v>
      </c>
      <c r="BE4317">
        <v>2</v>
      </c>
    </row>
    <row r="4318" spans="1:57" x14ac:dyDescent="0.25">
      <c r="A4318" s="179">
        <f t="shared" si="67"/>
        <v>63680</v>
      </c>
      <c r="B4318" t="s">
        <v>1923</v>
      </c>
      <c r="C4318">
        <v>73150459</v>
      </c>
      <c r="D4318">
        <v>144105</v>
      </c>
      <c r="E4318">
        <v>4</v>
      </c>
      <c r="F4318">
        <v>550023411</v>
      </c>
      <c r="G4318" s="180">
        <v>43847</v>
      </c>
      <c r="H4318" s="180">
        <v>45168</v>
      </c>
      <c r="I4318">
        <v>0</v>
      </c>
      <c r="J4318">
        <v>1</v>
      </c>
      <c r="K4318">
        <v>7</v>
      </c>
      <c r="L4318">
        <v>30</v>
      </c>
      <c r="M4318">
        <v>2</v>
      </c>
      <c r="N4318" s="170">
        <v>22490513</v>
      </c>
      <c r="O4318" s="170">
        <v>24960000</v>
      </c>
      <c r="P4318" s="178">
        <v>99732</v>
      </c>
      <c r="Q4318" s="178">
        <v>3834</v>
      </c>
      <c r="R4318" s="178">
        <v>85181</v>
      </c>
      <c r="S4318">
        <v>0</v>
      </c>
      <c r="T4318">
        <v>0</v>
      </c>
      <c r="U4318">
        <v>0</v>
      </c>
      <c r="W4318">
        <v>0</v>
      </c>
      <c r="X4318">
        <v>0</v>
      </c>
      <c r="Y4318">
        <v>0</v>
      </c>
      <c r="AB4318" s="180">
        <v>44285</v>
      </c>
      <c r="AC4318">
        <v>1</v>
      </c>
      <c r="AD4318" t="s">
        <v>1922</v>
      </c>
      <c r="AE4318">
        <v>1</v>
      </c>
      <c r="AF4318">
        <v>30</v>
      </c>
      <c r="AG4318">
        <v>0</v>
      </c>
      <c r="AN4318">
        <v>1</v>
      </c>
      <c r="AO4318">
        <v>1</v>
      </c>
      <c r="AR4318" s="178">
        <v>21501</v>
      </c>
      <c r="AS4318" t="s">
        <v>1921</v>
      </c>
      <c r="AT4318">
        <v>0</v>
      </c>
      <c r="AU4318">
        <v>0</v>
      </c>
      <c r="AV4318">
        <v>890480123</v>
      </c>
      <c r="AW4318" t="s">
        <v>1920</v>
      </c>
      <c r="AX4318">
        <v>5</v>
      </c>
      <c r="BC4318">
        <v>2</v>
      </c>
      <c r="BD4318">
        <v>7</v>
      </c>
      <c r="BE4318">
        <v>2</v>
      </c>
    </row>
    <row r="4319" spans="1:57" x14ac:dyDescent="0.25">
      <c r="A4319" s="179">
        <f t="shared" si="67"/>
        <v>37125</v>
      </c>
      <c r="B4319" t="s">
        <v>1923</v>
      </c>
      <c r="C4319">
        <v>73150459</v>
      </c>
      <c r="D4319">
        <v>144105</v>
      </c>
      <c r="E4319">
        <v>4</v>
      </c>
      <c r="F4319">
        <v>550023458</v>
      </c>
      <c r="G4319" s="180">
        <v>43853</v>
      </c>
      <c r="H4319" s="180">
        <v>45168</v>
      </c>
      <c r="I4319">
        <v>0</v>
      </c>
      <c r="J4319">
        <v>1</v>
      </c>
      <c r="K4319">
        <v>7</v>
      </c>
      <c r="L4319">
        <v>30</v>
      </c>
      <c r="M4319">
        <v>2</v>
      </c>
      <c r="N4319" s="170">
        <v>22490513</v>
      </c>
      <c r="O4319" s="170">
        <v>24960000</v>
      </c>
      <c r="P4319" s="178">
        <v>58144</v>
      </c>
      <c r="Q4319" s="178">
        <v>2235</v>
      </c>
      <c r="R4319" s="178">
        <v>49661</v>
      </c>
      <c r="S4319">
        <v>0</v>
      </c>
      <c r="T4319">
        <v>0</v>
      </c>
      <c r="U4319">
        <v>0</v>
      </c>
      <c r="W4319">
        <v>0</v>
      </c>
      <c r="X4319">
        <v>0</v>
      </c>
      <c r="Y4319">
        <v>0</v>
      </c>
      <c r="AB4319" s="180">
        <v>44285</v>
      </c>
      <c r="AC4319">
        <v>1</v>
      </c>
      <c r="AD4319" t="s">
        <v>1922</v>
      </c>
      <c r="AE4319">
        <v>1</v>
      </c>
      <c r="AF4319">
        <v>30</v>
      </c>
      <c r="AG4319">
        <v>0</v>
      </c>
      <c r="AN4319">
        <v>1</v>
      </c>
      <c r="AO4319">
        <v>1</v>
      </c>
      <c r="AR4319" s="178">
        <v>12536</v>
      </c>
      <c r="AS4319" t="s">
        <v>1921</v>
      </c>
      <c r="AT4319">
        <v>0</v>
      </c>
      <c r="AU4319">
        <v>0</v>
      </c>
      <c r="AV4319">
        <v>890480123</v>
      </c>
      <c r="AW4319" t="s">
        <v>1920</v>
      </c>
      <c r="AX4319">
        <v>5</v>
      </c>
      <c r="BC4319">
        <v>2</v>
      </c>
      <c r="BD4319">
        <v>7</v>
      </c>
      <c r="BE4319">
        <v>2</v>
      </c>
    </row>
    <row r="4320" spans="1:57" x14ac:dyDescent="0.25">
      <c r="A4320" s="179">
        <f t="shared" si="67"/>
        <v>184237</v>
      </c>
      <c r="B4320" t="s">
        <v>1923</v>
      </c>
      <c r="C4320">
        <v>73150459</v>
      </c>
      <c r="D4320">
        <v>144105</v>
      </c>
      <c r="E4320">
        <v>4</v>
      </c>
      <c r="F4320">
        <v>550023855</v>
      </c>
      <c r="G4320" s="180">
        <v>43962</v>
      </c>
      <c r="H4320" s="180">
        <v>45168</v>
      </c>
      <c r="I4320">
        <v>0</v>
      </c>
      <c r="J4320">
        <v>1</v>
      </c>
      <c r="K4320">
        <v>6</v>
      </c>
      <c r="L4320">
        <v>30</v>
      </c>
      <c r="M4320">
        <v>2</v>
      </c>
      <c r="N4320" s="170">
        <v>22490513</v>
      </c>
      <c r="O4320" s="170">
        <v>24960000</v>
      </c>
      <c r="P4320" s="178">
        <v>281870</v>
      </c>
      <c r="Q4320" s="178">
        <v>10836</v>
      </c>
      <c r="R4320" s="178">
        <v>246445</v>
      </c>
      <c r="S4320">
        <v>5236</v>
      </c>
      <c r="T4320">
        <v>0</v>
      </c>
      <c r="U4320">
        <v>0</v>
      </c>
      <c r="W4320">
        <v>0</v>
      </c>
      <c r="X4320">
        <v>0</v>
      </c>
      <c r="Y4320">
        <v>0</v>
      </c>
      <c r="AB4320" s="180">
        <v>44253</v>
      </c>
      <c r="AC4320">
        <v>1</v>
      </c>
      <c r="AD4320" t="s">
        <v>1922</v>
      </c>
      <c r="AE4320">
        <v>1</v>
      </c>
      <c r="AF4320">
        <v>30</v>
      </c>
      <c r="AG4320">
        <v>0</v>
      </c>
      <c r="AN4320">
        <v>1</v>
      </c>
      <c r="AO4320">
        <v>1</v>
      </c>
      <c r="AR4320" s="178">
        <v>62208</v>
      </c>
      <c r="AS4320" t="s">
        <v>1921</v>
      </c>
      <c r="AT4320">
        <v>0</v>
      </c>
      <c r="AU4320">
        <v>0</v>
      </c>
      <c r="AV4320">
        <v>890480123</v>
      </c>
      <c r="AW4320" t="s">
        <v>1920</v>
      </c>
      <c r="AX4320">
        <v>5</v>
      </c>
      <c r="BC4320">
        <v>2</v>
      </c>
      <c r="BD4320">
        <v>7</v>
      </c>
      <c r="BE4320">
        <v>2</v>
      </c>
    </row>
    <row r="4321" spans="1:57" x14ac:dyDescent="0.25">
      <c r="A4321" s="179">
        <f t="shared" si="67"/>
        <v>64712</v>
      </c>
      <c r="B4321" t="s">
        <v>1923</v>
      </c>
      <c r="C4321">
        <v>73150459</v>
      </c>
      <c r="D4321">
        <v>144105</v>
      </c>
      <c r="E4321">
        <v>4</v>
      </c>
      <c r="F4321">
        <v>550023932</v>
      </c>
      <c r="G4321" s="180">
        <v>43996</v>
      </c>
      <c r="H4321" s="180">
        <v>45168</v>
      </c>
      <c r="I4321">
        <v>0</v>
      </c>
      <c r="J4321">
        <v>1</v>
      </c>
      <c r="K4321">
        <v>6</v>
      </c>
      <c r="L4321">
        <v>30</v>
      </c>
      <c r="M4321">
        <v>2</v>
      </c>
      <c r="N4321" s="170">
        <v>22490513</v>
      </c>
      <c r="O4321" s="170">
        <v>24960000</v>
      </c>
      <c r="P4321" s="178">
        <v>99007</v>
      </c>
      <c r="Q4321" s="178">
        <v>3806</v>
      </c>
      <c r="R4321" s="178">
        <v>86562</v>
      </c>
      <c r="S4321">
        <v>1836</v>
      </c>
      <c r="T4321">
        <v>0</v>
      </c>
      <c r="U4321">
        <v>0</v>
      </c>
      <c r="W4321">
        <v>0</v>
      </c>
      <c r="X4321">
        <v>0</v>
      </c>
      <c r="Y4321">
        <v>0</v>
      </c>
      <c r="AB4321" s="180">
        <v>44253</v>
      </c>
      <c r="AC4321">
        <v>1</v>
      </c>
      <c r="AD4321" t="s">
        <v>1922</v>
      </c>
      <c r="AE4321">
        <v>1</v>
      </c>
      <c r="AF4321">
        <v>30</v>
      </c>
      <c r="AG4321">
        <v>0</v>
      </c>
      <c r="AN4321">
        <v>1</v>
      </c>
      <c r="AO4321">
        <v>1</v>
      </c>
      <c r="AR4321" s="178">
        <v>21850</v>
      </c>
      <c r="AS4321" t="s">
        <v>1921</v>
      </c>
      <c r="AT4321">
        <v>0</v>
      </c>
      <c r="AU4321">
        <v>0</v>
      </c>
      <c r="AV4321">
        <v>890480123</v>
      </c>
      <c r="AW4321" t="s">
        <v>1920</v>
      </c>
      <c r="AX4321">
        <v>5</v>
      </c>
      <c r="BC4321">
        <v>2</v>
      </c>
      <c r="BD4321">
        <v>7</v>
      </c>
      <c r="BE4321">
        <v>2</v>
      </c>
    </row>
    <row r="4322" spans="1:57" x14ac:dyDescent="0.25">
      <c r="A4322" s="179">
        <f t="shared" si="67"/>
        <v>31926</v>
      </c>
      <c r="B4322" t="s">
        <v>1923</v>
      </c>
      <c r="C4322">
        <v>73150459</v>
      </c>
      <c r="D4322">
        <v>144105</v>
      </c>
      <c r="E4322">
        <v>4</v>
      </c>
      <c r="F4322">
        <v>550024001</v>
      </c>
      <c r="G4322" s="180">
        <v>44038</v>
      </c>
      <c r="H4322" s="180">
        <v>45168</v>
      </c>
      <c r="I4322">
        <v>0</v>
      </c>
      <c r="J4322">
        <v>1</v>
      </c>
      <c r="K4322">
        <v>7</v>
      </c>
      <c r="L4322">
        <v>30</v>
      </c>
      <c r="M4322">
        <v>2</v>
      </c>
      <c r="N4322" s="170">
        <v>22490513</v>
      </c>
      <c r="O4322" s="170">
        <v>24960000</v>
      </c>
      <c r="P4322" s="178">
        <v>50000</v>
      </c>
      <c r="Q4322" s="178">
        <v>1922</v>
      </c>
      <c r="R4322" s="178">
        <v>42706</v>
      </c>
      <c r="S4322">
        <v>0</v>
      </c>
      <c r="T4322">
        <v>0</v>
      </c>
      <c r="U4322">
        <v>0</v>
      </c>
      <c r="W4322">
        <v>0</v>
      </c>
      <c r="X4322">
        <v>0</v>
      </c>
      <c r="Y4322">
        <v>0</v>
      </c>
      <c r="AB4322" s="180">
        <v>44285</v>
      </c>
      <c r="AC4322">
        <v>1</v>
      </c>
      <c r="AD4322" t="s">
        <v>1922</v>
      </c>
      <c r="AE4322">
        <v>1</v>
      </c>
      <c r="AF4322">
        <v>30</v>
      </c>
      <c r="AG4322">
        <v>0</v>
      </c>
      <c r="AN4322">
        <v>1</v>
      </c>
      <c r="AO4322">
        <v>1</v>
      </c>
      <c r="AR4322" s="178">
        <v>10780</v>
      </c>
      <c r="AS4322" t="s">
        <v>1921</v>
      </c>
      <c r="AT4322">
        <v>0</v>
      </c>
      <c r="AU4322">
        <v>0</v>
      </c>
      <c r="AV4322">
        <v>890480123</v>
      </c>
      <c r="AW4322" t="s">
        <v>1920</v>
      </c>
      <c r="AX4322">
        <v>5</v>
      </c>
      <c r="BC4322">
        <v>2</v>
      </c>
      <c r="BD4322">
        <v>7</v>
      </c>
      <c r="BE4322">
        <v>2</v>
      </c>
    </row>
    <row r="4323" spans="1:57" x14ac:dyDescent="0.25">
      <c r="A4323" s="179">
        <f t="shared" si="67"/>
        <v>31837</v>
      </c>
      <c r="B4323" t="s">
        <v>1923</v>
      </c>
      <c r="C4323">
        <v>73150459</v>
      </c>
      <c r="D4323">
        <v>144105</v>
      </c>
      <c r="E4323">
        <v>4</v>
      </c>
      <c r="F4323">
        <v>550024014</v>
      </c>
      <c r="G4323" s="180">
        <v>44042</v>
      </c>
      <c r="H4323" s="180">
        <v>45137</v>
      </c>
      <c r="I4323">
        <v>0</v>
      </c>
      <c r="J4323">
        <v>1</v>
      </c>
      <c r="K4323">
        <v>7</v>
      </c>
      <c r="L4323">
        <v>30</v>
      </c>
      <c r="M4323">
        <v>2</v>
      </c>
      <c r="N4323" s="170">
        <v>22490513</v>
      </c>
      <c r="O4323" s="170">
        <v>24960000</v>
      </c>
      <c r="P4323" s="178">
        <v>50000</v>
      </c>
      <c r="Q4323" s="178">
        <v>1922</v>
      </c>
      <c r="R4323" s="178">
        <v>42587</v>
      </c>
      <c r="S4323">
        <v>917</v>
      </c>
      <c r="T4323">
        <v>0</v>
      </c>
      <c r="U4323">
        <v>0</v>
      </c>
      <c r="W4323">
        <v>0</v>
      </c>
      <c r="X4323">
        <v>0</v>
      </c>
      <c r="Y4323">
        <v>0</v>
      </c>
      <c r="AB4323" s="180">
        <v>44253</v>
      </c>
      <c r="AC4323">
        <v>1</v>
      </c>
      <c r="AD4323" t="s">
        <v>1922</v>
      </c>
      <c r="AE4323">
        <v>1</v>
      </c>
      <c r="AF4323">
        <v>30</v>
      </c>
      <c r="AG4323">
        <v>0</v>
      </c>
      <c r="AN4323">
        <v>1</v>
      </c>
      <c r="AO4323">
        <v>1</v>
      </c>
      <c r="AR4323" s="178">
        <v>10750</v>
      </c>
      <c r="AS4323" t="s">
        <v>1921</v>
      </c>
      <c r="AT4323">
        <v>0</v>
      </c>
      <c r="AU4323">
        <v>0</v>
      </c>
      <c r="AV4323">
        <v>890480123</v>
      </c>
      <c r="AW4323" t="s">
        <v>1920</v>
      </c>
      <c r="AX4323">
        <v>5</v>
      </c>
      <c r="BC4323">
        <v>2</v>
      </c>
      <c r="BD4323">
        <v>7</v>
      </c>
      <c r="BE4323">
        <v>2</v>
      </c>
    </row>
    <row r="4324" spans="1:57" x14ac:dyDescent="0.25">
      <c r="A4324" s="179">
        <f t="shared" si="67"/>
        <v>134002</v>
      </c>
      <c r="B4324" t="s">
        <v>1923</v>
      </c>
      <c r="C4324">
        <v>73150459</v>
      </c>
      <c r="D4324">
        <v>144105</v>
      </c>
      <c r="E4324">
        <v>4</v>
      </c>
      <c r="F4324">
        <v>550024203</v>
      </c>
      <c r="G4324" s="180">
        <v>44065</v>
      </c>
      <c r="H4324" s="180">
        <v>45199</v>
      </c>
      <c r="I4324">
        <v>0</v>
      </c>
      <c r="J4324">
        <v>1</v>
      </c>
      <c r="K4324">
        <v>5</v>
      </c>
      <c r="L4324">
        <v>30</v>
      </c>
      <c r="M4324">
        <v>2</v>
      </c>
      <c r="N4324" s="170">
        <v>22490513</v>
      </c>
      <c r="O4324" s="170">
        <v>24960000</v>
      </c>
      <c r="P4324" s="178">
        <v>200000</v>
      </c>
      <c r="Q4324" s="178">
        <v>7689</v>
      </c>
      <c r="R4324" s="178">
        <v>179248</v>
      </c>
      <c r="S4324">
        <v>3808</v>
      </c>
      <c r="T4324">
        <v>0</v>
      </c>
      <c r="U4324">
        <v>0</v>
      </c>
      <c r="W4324">
        <v>0</v>
      </c>
      <c r="X4324">
        <v>0</v>
      </c>
      <c r="Y4324">
        <v>0</v>
      </c>
      <c r="AB4324" s="180">
        <v>44253</v>
      </c>
      <c r="AC4324">
        <v>1</v>
      </c>
      <c r="AD4324" t="s">
        <v>1922</v>
      </c>
      <c r="AE4324">
        <v>1</v>
      </c>
      <c r="AF4324">
        <v>30</v>
      </c>
      <c r="AG4324">
        <v>0</v>
      </c>
      <c r="AN4324">
        <v>1</v>
      </c>
      <c r="AO4324">
        <v>1</v>
      </c>
      <c r="AR4324" s="178">
        <v>45246</v>
      </c>
      <c r="AS4324" t="s">
        <v>1921</v>
      </c>
      <c r="AT4324">
        <v>0</v>
      </c>
      <c r="AU4324">
        <v>0</v>
      </c>
      <c r="AV4324">
        <v>890480123</v>
      </c>
      <c r="AW4324" t="s">
        <v>1920</v>
      </c>
      <c r="AX4324">
        <v>5</v>
      </c>
      <c r="BC4324">
        <v>2</v>
      </c>
      <c r="BD4324">
        <v>7</v>
      </c>
      <c r="BE4324">
        <v>2</v>
      </c>
    </row>
    <row r="4325" spans="1:57" x14ac:dyDescent="0.25">
      <c r="A4325" s="179">
        <f t="shared" si="67"/>
        <v>27480</v>
      </c>
      <c r="B4325" t="s">
        <v>1923</v>
      </c>
      <c r="C4325">
        <v>73150459</v>
      </c>
      <c r="D4325">
        <v>144105</v>
      </c>
      <c r="E4325">
        <v>4</v>
      </c>
      <c r="F4325">
        <v>550024208</v>
      </c>
      <c r="G4325" s="180">
        <v>44066</v>
      </c>
      <c r="H4325" s="180">
        <v>45199</v>
      </c>
      <c r="I4325">
        <v>30</v>
      </c>
      <c r="J4325">
        <v>1</v>
      </c>
      <c r="K4325">
        <v>4</v>
      </c>
      <c r="L4325">
        <v>30</v>
      </c>
      <c r="M4325">
        <v>2</v>
      </c>
      <c r="N4325" s="170">
        <v>22490513</v>
      </c>
      <c r="O4325" s="170">
        <v>24960000</v>
      </c>
      <c r="P4325" s="178">
        <v>40000</v>
      </c>
      <c r="Q4325" s="178">
        <v>1538</v>
      </c>
      <c r="R4325" s="178">
        <v>36758</v>
      </c>
      <c r="S4325">
        <v>1380</v>
      </c>
      <c r="T4325">
        <v>0</v>
      </c>
      <c r="U4325">
        <v>0</v>
      </c>
      <c r="W4325">
        <v>0</v>
      </c>
      <c r="X4325">
        <v>0</v>
      </c>
      <c r="Y4325">
        <v>0</v>
      </c>
      <c r="AB4325" s="180">
        <v>44253</v>
      </c>
      <c r="AC4325">
        <v>1</v>
      </c>
      <c r="AD4325" t="s">
        <v>1922</v>
      </c>
      <c r="AE4325">
        <v>1</v>
      </c>
      <c r="AF4325">
        <v>30</v>
      </c>
      <c r="AG4325">
        <v>1709</v>
      </c>
      <c r="AN4325">
        <v>1</v>
      </c>
      <c r="AO4325">
        <v>1</v>
      </c>
      <c r="AR4325" s="178">
        <v>9278</v>
      </c>
      <c r="AS4325" t="s">
        <v>1921</v>
      </c>
      <c r="AT4325">
        <v>0</v>
      </c>
      <c r="AU4325">
        <v>0</v>
      </c>
      <c r="AV4325">
        <v>890480123</v>
      </c>
      <c r="AW4325" t="s">
        <v>1920</v>
      </c>
      <c r="AX4325">
        <v>5</v>
      </c>
      <c r="BC4325">
        <v>2</v>
      </c>
      <c r="BD4325">
        <v>7</v>
      </c>
      <c r="BE4325">
        <v>2</v>
      </c>
    </row>
    <row r="4326" spans="1:57" x14ac:dyDescent="0.25">
      <c r="A4326" s="179">
        <f t="shared" si="67"/>
        <v>4486</v>
      </c>
      <c r="B4326" t="s">
        <v>1923</v>
      </c>
      <c r="C4326">
        <v>73150459</v>
      </c>
      <c r="D4326">
        <v>144105</v>
      </c>
      <c r="E4326">
        <v>4</v>
      </c>
      <c r="F4326">
        <v>550025280</v>
      </c>
      <c r="G4326" s="180">
        <v>44227</v>
      </c>
      <c r="H4326" s="180">
        <v>44283</v>
      </c>
      <c r="I4326">
        <v>0</v>
      </c>
      <c r="J4326">
        <v>1</v>
      </c>
      <c r="K4326">
        <v>0</v>
      </c>
      <c r="L4326">
        <v>30</v>
      </c>
      <c r="M4326">
        <v>2</v>
      </c>
      <c r="N4326">
        <v>0</v>
      </c>
      <c r="O4326">
        <v>0</v>
      </c>
      <c r="P4326" s="178">
        <v>6000</v>
      </c>
      <c r="Q4326" s="178">
        <v>6000</v>
      </c>
      <c r="R4326" s="178">
        <v>6000</v>
      </c>
      <c r="S4326">
        <v>0</v>
      </c>
      <c r="T4326">
        <v>0</v>
      </c>
      <c r="U4326">
        <v>0</v>
      </c>
      <c r="W4326">
        <v>0</v>
      </c>
      <c r="X4326">
        <v>0</v>
      </c>
      <c r="Y4326">
        <v>0</v>
      </c>
      <c r="AB4326" s="180">
        <v>44255</v>
      </c>
      <c r="AC4326">
        <v>1</v>
      </c>
      <c r="AD4326" t="s">
        <v>1922</v>
      </c>
      <c r="AE4326">
        <v>1</v>
      </c>
      <c r="AF4326">
        <v>30</v>
      </c>
      <c r="AG4326">
        <v>0</v>
      </c>
      <c r="AN4326">
        <v>1</v>
      </c>
      <c r="AO4326">
        <v>1</v>
      </c>
      <c r="AR4326" s="178">
        <v>1514</v>
      </c>
      <c r="AS4326" t="s">
        <v>1921</v>
      </c>
      <c r="AT4326">
        <v>0</v>
      </c>
      <c r="AU4326">
        <v>0</v>
      </c>
      <c r="AV4326">
        <v>890480123</v>
      </c>
      <c r="AW4326" t="s">
        <v>1920</v>
      </c>
      <c r="AX4326">
        <v>5</v>
      </c>
      <c r="BC4326">
        <v>2</v>
      </c>
      <c r="BD4326">
        <v>7</v>
      </c>
      <c r="BE4326">
        <v>2</v>
      </c>
    </row>
    <row r="4327" spans="1:57" x14ac:dyDescent="0.25">
      <c r="A4327" s="179">
        <f t="shared" si="67"/>
        <v>4486</v>
      </c>
      <c r="B4327" t="s">
        <v>1923</v>
      </c>
      <c r="C4327">
        <v>73150459</v>
      </c>
      <c r="D4327">
        <v>144105</v>
      </c>
      <c r="E4327">
        <v>4</v>
      </c>
      <c r="F4327">
        <v>550025481</v>
      </c>
      <c r="G4327" s="180">
        <v>44255</v>
      </c>
      <c r="H4327" s="180">
        <v>44316</v>
      </c>
      <c r="I4327">
        <v>0</v>
      </c>
      <c r="J4327">
        <v>1</v>
      </c>
      <c r="K4327">
        <v>0</v>
      </c>
      <c r="L4327">
        <v>30</v>
      </c>
      <c r="M4327">
        <v>2</v>
      </c>
      <c r="N4327">
        <v>0</v>
      </c>
      <c r="O4327">
        <v>0</v>
      </c>
      <c r="P4327" s="178">
        <v>6000</v>
      </c>
      <c r="Q4327" s="178">
        <v>6000</v>
      </c>
      <c r="R4327" s="178">
        <v>6000</v>
      </c>
      <c r="S4327">
        <v>0</v>
      </c>
      <c r="T4327">
        <v>0</v>
      </c>
      <c r="U4327">
        <v>0</v>
      </c>
      <c r="W4327">
        <v>0</v>
      </c>
      <c r="X4327">
        <v>0</v>
      </c>
      <c r="Y4327">
        <v>0</v>
      </c>
      <c r="AB4327" s="180">
        <v>44285</v>
      </c>
      <c r="AC4327">
        <v>1</v>
      </c>
      <c r="AD4327" t="s">
        <v>1922</v>
      </c>
      <c r="AE4327">
        <v>1</v>
      </c>
      <c r="AF4327">
        <v>30</v>
      </c>
      <c r="AG4327">
        <v>0</v>
      </c>
      <c r="AN4327">
        <v>1</v>
      </c>
      <c r="AO4327">
        <v>1</v>
      </c>
      <c r="AR4327" s="178">
        <v>1514</v>
      </c>
      <c r="AS4327" t="s">
        <v>1921</v>
      </c>
      <c r="AT4327">
        <v>0</v>
      </c>
      <c r="AU4327">
        <v>0</v>
      </c>
      <c r="AV4327">
        <v>890480123</v>
      </c>
      <c r="AW4327" t="s">
        <v>1920</v>
      </c>
      <c r="AX4327">
        <v>5</v>
      </c>
      <c r="BC4327">
        <v>2</v>
      </c>
      <c r="BD4327">
        <v>7</v>
      </c>
      <c r="BE4327">
        <v>2</v>
      </c>
    </row>
    <row r="4328" spans="1:57" x14ac:dyDescent="0.25">
      <c r="A4328" s="179">
        <f t="shared" si="67"/>
        <v>4486</v>
      </c>
      <c r="B4328" t="s">
        <v>1923</v>
      </c>
      <c r="C4328">
        <v>73150459</v>
      </c>
      <c r="D4328">
        <v>144105</v>
      </c>
      <c r="E4328">
        <v>4</v>
      </c>
      <c r="F4328">
        <v>550025669</v>
      </c>
      <c r="G4328" s="180">
        <v>44286</v>
      </c>
      <c r="H4328" s="180">
        <v>44346</v>
      </c>
      <c r="I4328">
        <v>0</v>
      </c>
      <c r="J4328">
        <v>1</v>
      </c>
      <c r="K4328">
        <v>0</v>
      </c>
      <c r="L4328">
        <v>30</v>
      </c>
      <c r="M4328">
        <v>2</v>
      </c>
      <c r="N4328">
        <v>0</v>
      </c>
      <c r="O4328">
        <v>0</v>
      </c>
      <c r="P4328" s="178">
        <v>6000</v>
      </c>
      <c r="Q4328" s="178">
        <v>6000</v>
      </c>
      <c r="R4328" s="178">
        <v>6000</v>
      </c>
      <c r="S4328">
        <v>0</v>
      </c>
      <c r="T4328">
        <v>0</v>
      </c>
      <c r="U4328">
        <v>0</v>
      </c>
      <c r="W4328">
        <v>0</v>
      </c>
      <c r="X4328">
        <v>0</v>
      </c>
      <c r="Y4328">
        <v>0</v>
      </c>
      <c r="AB4328" s="180">
        <v>44286</v>
      </c>
      <c r="AC4328">
        <v>1</v>
      </c>
      <c r="AD4328" t="s">
        <v>1922</v>
      </c>
      <c r="AE4328">
        <v>1</v>
      </c>
      <c r="AF4328">
        <v>30</v>
      </c>
      <c r="AG4328">
        <v>0</v>
      </c>
      <c r="AN4328">
        <v>1</v>
      </c>
      <c r="AO4328">
        <v>1</v>
      </c>
      <c r="AR4328" s="178">
        <v>1514</v>
      </c>
      <c r="AS4328" t="s">
        <v>1921</v>
      </c>
      <c r="AT4328">
        <v>0</v>
      </c>
      <c r="AU4328">
        <v>0</v>
      </c>
      <c r="AV4328">
        <v>890480123</v>
      </c>
      <c r="AW4328" t="s">
        <v>1920</v>
      </c>
      <c r="AX4328">
        <v>5</v>
      </c>
      <c r="BC4328">
        <v>2</v>
      </c>
      <c r="BD4328">
        <v>7</v>
      </c>
      <c r="BE4328">
        <v>2</v>
      </c>
    </row>
    <row r="4329" spans="1:57" x14ac:dyDescent="0.25">
      <c r="A4329" s="179">
        <f t="shared" si="67"/>
        <v>5053795</v>
      </c>
      <c r="B4329" t="s">
        <v>1923</v>
      </c>
      <c r="C4329">
        <v>73151389</v>
      </c>
      <c r="D4329">
        <v>144105</v>
      </c>
      <c r="E4329">
        <v>4</v>
      </c>
      <c r="F4329">
        <v>15752</v>
      </c>
      <c r="G4329" s="180">
        <v>43614</v>
      </c>
      <c r="H4329" s="180">
        <v>44711</v>
      </c>
      <c r="I4329">
        <v>0</v>
      </c>
      <c r="J4329">
        <v>1</v>
      </c>
      <c r="K4329">
        <v>22</v>
      </c>
      <c r="L4329">
        <v>30</v>
      </c>
      <c r="M4329">
        <v>2</v>
      </c>
      <c r="N4329" s="170">
        <v>17726461</v>
      </c>
      <c r="O4329" s="170">
        <v>19240000</v>
      </c>
      <c r="P4329" s="178">
        <v>31453430</v>
      </c>
      <c r="Q4329" s="178">
        <v>1002798</v>
      </c>
      <c r="R4329" s="178">
        <v>12595438</v>
      </c>
      <c r="S4329">
        <v>0</v>
      </c>
      <c r="T4329">
        <v>0</v>
      </c>
      <c r="U4329">
        <v>0</v>
      </c>
      <c r="W4329">
        <v>0</v>
      </c>
      <c r="X4329">
        <v>0</v>
      </c>
      <c r="Y4329">
        <v>0</v>
      </c>
      <c r="AB4329" s="180">
        <v>44285</v>
      </c>
      <c r="AC4329">
        <v>1</v>
      </c>
      <c r="AD4329" t="s">
        <v>1922</v>
      </c>
      <c r="AE4329">
        <v>1</v>
      </c>
      <c r="AF4329">
        <v>30</v>
      </c>
      <c r="AG4329">
        <v>0</v>
      </c>
      <c r="AN4329">
        <v>1</v>
      </c>
      <c r="AO4329">
        <v>1</v>
      </c>
      <c r="AR4329" s="178">
        <v>7541643</v>
      </c>
      <c r="AS4329" t="s">
        <v>1921</v>
      </c>
      <c r="AT4329">
        <v>0</v>
      </c>
      <c r="AU4329">
        <v>0</v>
      </c>
      <c r="AV4329">
        <v>890480123</v>
      </c>
      <c r="AW4329" t="s">
        <v>1920</v>
      </c>
      <c r="AX4329">
        <v>5</v>
      </c>
      <c r="BC4329">
        <v>1</v>
      </c>
      <c r="BD4329">
        <v>7</v>
      </c>
      <c r="BE4329">
        <v>2</v>
      </c>
    </row>
    <row r="4330" spans="1:57" x14ac:dyDescent="0.25">
      <c r="A4330" s="179">
        <f t="shared" si="67"/>
        <v>190442</v>
      </c>
      <c r="B4330" t="s">
        <v>1923</v>
      </c>
      <c r="C4330">
        <v>73151389</v>
      </c>
      <c r="D4330">
        <v>144105</v>
      </c>
      <c r="E4330">
        <v>4</v>
      </c>
      <c r="F4330">
        <v>550023786</v>
      </c>
      <c r="G4330" s="180">
        <v>43924</v>
      </c>
      <c r="H4330" s="180">
        <v>45350</v>
      </c>
      <c r="I4330">
        <v>0</v>
      </c>
      <c r="J4330">
        <v>1</v>
      </c>
      <c r="K4330">
        <v>0</v>
      </c>
      <c r="L4330">
        <v>30</v>
      </c>
      <c r="M4330">
        <v>2</v>
      </c>
      <c r="N4330" s="170">
        <v>21474970</v>
      </c>
      <c r="O4330" s="170">
        <v>23720000</v>
      </c>
      <c r="P4330" s="178">
        <v>484332</v>
      </c>
      <c r="Q4330" s="178">
        <v>18366</v>
      </c>
      <c r="R4330" s="178">
        <v>474634</v>
      </c>
      <c r="S4330">
        <v>0</v>
      </c>
      <c r="T4330">
        <v>0</v>
      </c>
      <c r="U4330">
        <v>0</v>
      </c>
      <c r="W4330">
        <v>0</v>
      </c>
      <c r="X4330">
        <v>0</v>
      </c>
      <c r="Y4330">
        <v>0</v>
      </c>
      <c r="AB4330" s="180">
        <v>44285</v>
      </c>
      <c r="AC4330">
        <v>1</v>
      </c>
      <c r="AD4330" t="s">
        <v>1922</v>
      </c>
      <c r="AE4330">
        <v>1</v>
      </c>
      <c r="AF4330">
        <v>30</v>
      </c>
      <c r="AG4330">
        <v>0</v>
      </c>
      <c r="AN4330">
        <v>1</v>
      </c>
      <c r="AO4330">
        <v>1</v>
      </c>
      <c r="AR4330" s="178">
        <v>284192</v>
      </c>
      <c r="AS4330" t="s">
        <v>1921</v>
      </c>
      <c r="AT4330">
        <v>0</v>
      </c>
      <c r="AU4330">
        <v>0</v>
      </c>
      <c r="AV4330">
        <v>890480123</v>
      </c>
      <c r="AW4330" t="s">
        <v>1920</v>
      </c>
      <c r="AX4330">
        <v>5</v>
      </c>
      <c r="BC4330">
        <v>2</v>
      </c>
      <c r="BD4330">
        <v>7</v>
      </c>
      <c r="BE4330">
        <v>2</v>
      </c>
    </row>
    <row r="4331" spans="1:57" x14ac:dyDescent="0.25">
      <c r="A4331" s="179">
        <f t="shared" si="67"/>
        <v>182693</v>
      </c>
      <c r="B4331" t="s">
        <v>1923</v>
      </c>
      <c r="C4331">
        <v>73151389</v>
      </c>
      <c r="D4331">
        <v>144105</v>
      </c>
      <c r="E4331">
        <v>4</v>
      </c>
      <c r="F4331">
        <v>550023787</v>
      </c>
      <c r="G4331" s="180">
        <v>43924</v>
      </c>
      <c r="H4331" s="180">
        <v>45046</v>
      </c>
      <c r="I4331">
        <v>0</v>
      </c>
      <c r="J4331">
        <v>1</v>
      </c>
      <c r="K4331">
        <v>0</v>
      </c>
      <c r="L4331">
        <v>30</v>
      </c>
      <c r="M4331">
        <v>2</v>
      </c>
      <c r="N4331" s="170">
        <v>21474970</v>
      </c>
      <c r="O4331" s="170">
        <v>23720000</v>
      </c>
      <c r="P4331" s="178">
        <v>600000</v>
      </c>
      <c r="Q4331" s="178">
        <v>22752</v>
      </c>
      <c r="R4331" s="178">
        <v>455322</v>
      </c>
      <c r="S4331">
        <v>0</v>
      </c>
      <c r="T4331">
        <v>0</v>
      </c>
      <c r="U4331">
        <v>0</v>
      </c>
      <c r="W4331">
        <v>0</v>
      </c>
      <c r="X4331">
        <v>0</v>
      </c>
      <c r="Y4331">
        <v>0</v>
      </c>
      <c r="AB4331" s="180">
        <v>44285</v>
      </c>
      <c r="AC4331">
        <v>1</v>
      </c>
      <c r="AD4331" t="s">
        <v>1922</v>
      </c>
      <c r="AE4331">
        <v>1</v>
      </c>
      <c r="AF4331">
        <v>30</v>
      </c>
      <c r="AG4331">
        <v>0</v>
      </c>
      <c r="AN4331">
        <v>1</v>
      </c>
      <c r="AO4331">
        <v>1</v>
      </c>
      <c r="AR4331" s="178">
        <v>272629</v>
      </c>
      <c r="AS4331" t="s">
        <v>1921</v>
      </c>
      <c r="AT4331">
        <v>0</v>
      </c>
      <c r="AU4331">
        <v>0</v>
      </c>
      <c r="AV4331">
        <v>890480123</v>
      </c>
      <c r="AW4331" t="s">
        <v>1920</v>
      </c>
      <c r="AX4331">
        <v>5</v>
      </c>
      <c r="BC4331">
        <v>2</v>
      </c>
      <c r="BD4331">
        <v>7</v>
      </c>
      <c r="BE4331">
        <v>2</v>
      </c>
    </row>
    <row r="4332" spans="1:57" x14ac:dyDescent="0.25">
      <c r="A4332" s="179">
        <f t="shared" si="67"/>
        <v>182697</v>
      </c>
      <c r="B4332" t="s">
        <v>1923</v>
      </c>
      <c r="C4332">
        <v>73151389</v>
      </c>
      <c r="D4332">
        <v>144105</v>
      </c>
      <c r="E4332">
        <v>4</v>
      </c>
      <c r="F4332">
        <v>550023788</v>
      </c>
      <c r="G4332" s="180">
        <v>43924</v>
      </c>
      <c r="H4332" s="180">
        <v>45046</v>
      </c>
      <c r="I4332">
        <v>0</v>
      </c>
      <c r="J4332">
        <v>1</v>
      </c>
      <c r="K4332">
        <v>0</v>
      </c>
      <c r="L4332">
        <v>30</v>
      </c>
      <c r="M4332">
        <v>2</v>
      </c>
      <c r="N4332" s="170">
        <v>21474970</v>
      </c>
      <c r="O4332" s="170">
        <v>23720000</v>
      </c>
      <c r="P4332" s="178">
        <v>600000</v>
      </c>
      <c r="Q4332" s="178">
        <v>22752</v>
      </c>
      <c r="R4332" s="178">
        <v>455331</v>
      </c>
      <c r="S4332">
        <v>0</v>
      </c>
      <c r="T4332">
        <v>0</v>
      </c>
      <c r="U4332">
        <v>0</v>
      </c>
      <c r="W4332">
        <v>0</v>
      </c>
      <c r="X4332">
        <v>0</v>
      </c>
      <c r="Y4332">
        <v>0</v>
      </c>
      <c r="AB4332" s="180">
        <v>44285</v>
      </c>
      <c r="AC4332">
        <v>1</v>
      </c>
      <c r="AD4332" t="s">
        <v>1922</v>
      </c>
      <c r="AE4332">
        <v>1</v>
      </c>
      <c r="AF4332">
        <v>30</v>
      </c>
      <c r="AG4332">
        <v>0</v>
      </c>
      <c r="AN4332">
        <v>1</v>
      </c>
      <c r="AO4332">
        <v>1</v>
      </c>
      <c r="AR4332" s="178">
        <v>272634</v>
      </c>
      <c r="AS4332" t="s">
        <v>1921</v>
      </c>
      <c r="AT4332">
        <v>0</v>
      </c>
      <c r="AU4332">
        <v>0</v>
      </c>
      <c r="AV4332">
        <v>890480123</v>
      </c>
      <c r="AW4332" t="s">
        <v>1920</v>
      </c>
      <c r="AX4332">
        <v>5</v>
      </c>
      <c r="BC4332">
        <v>2</v>
      </c>
      <c r="BD4332">
        <v>7</v>
      </c>
      <c r="BE4332">
        <v>2</v>
      </c>
    </row>
    <row r="4333" spans="1:57" x14ac:dyDescent="0.25">
      <c r="A4333" s="179">
        <f t="shared" si="67"/>
        <v>188445</v>
      </c>
      <c r="B4333" t="s">
        <v>1923</v>
      </c>
      <c r="C4333">
        <v>73151389</v>
      </c>
      <c r="D4333">
        <v>144105</v>
      </c>
      <c r="E4333">
        <v>4</v>
      </c>
      <c r="F4333">
        <v>550023832</v>
      </c>
      <c r="G4333" s="180">
        <v>43951</v>
      </c>
      <c r="H4333" s="180">
        <v>45076</v>
      </c>
      <c r="I4333">
        <v>0</v>
      </c>
      <c r="J4333">
        <v>1</v>
      </c>
      <c r="K4333">
        <v>0</v>
      </c>
      <c r="L4333">
        <v>30</v>
      </c>
      <c r="M4333">
        <v>2</v>
      </c>
      <c r="N4333" s="170">
        <v>21474970</v>
      </c>
      <c r="O4333" s="170">
        <v>23720000</v>
      </c>
      <c r="P4333" s="178">
        <v>600000</v>
      </c>
      <c r="Q4333" s="178">
        <v>22752</v>
      </c>
      <c r="R4333" s="178">
        <v>469657</v>
      </c>
      <c r="S4333">
        <v>0</v>
      </c>
      <c r="T4333">
        <v>0</v>
      </c>
      <c r="U4333">
        <v>0</v>
      </c>
      <c r="W4333">
        <v>0</v>
      </c>
      <c r="X4333">
        <v>0</v>
      </c>
      <c r="Y4333">
        <v>0</v>
      </c>
      <c r="AB4333" s="180">
        <v>44285</v>
      </c>
      <c r="AC4333">
        <v>1</v>
      </c>
      <c r="AD4333" t="s">
        <v>1922</v>
      </c>
      <c r="AE4333">
        <v>1</v>
      </c>
      <c r="AF4333">
        <v>30</v>
      </c>
      <c r="AG4333">
        <v>0</v>
      </c>
      <c r="AN4333">
        <v>1</v>
      </c>
      <c r="AO4333">
        <v>1</v>
      </c>
      <c r="AR4333" s="178">
        <v>281212</v>
      </c>
      <c r="AS4333" t="s">
        <v>1921</v>
      </c>
      <c r="AT4333">
        <v>0</v>
      </c>
      <c r="AU4333">
        <v>0</v>
      </c>
      <c r="AV4333">
        <v>890480123</v>
      </c>
      <c r="AW4333" t="s">
        <v>1920</v>
      </c>
      <c r="AX4333">
        <v>5</v>
      </c>
      <c r="BC4333">
        <v>2</v>
      </c>
      <c r="BD4333">
        <v>7</v>
      </c>
      <c r="BE4333">
        <v>2</v>
      </c>
    </row>
    <row r="4334" spans="1:57" x14ac:dyDescent="0.25">
      <c r="A4334" s="179">
        <f t="shared" si="67"/>
        <v>188436</v>
      </c>
      <c r="B4334" t="s">
        <v>1923</v>
      </c>
      <c r="C4334">
        <v>73151389</v>
      </c>
      <c r="D4334">
        <v>144105</v>
      </c>
      <c r="E4334">
        <v>4</v>
      </c>
      <c r="F4334">
        <v>550023846</v>
      </c>
      <c r="G4334" s="180">
        <v>43957</v>
      </c>
      <c r="H4334" s="180">
        <v>45076</v>
      </c>
      <c r="I4334">
        <v>0</v>
      </c>
      <c r="J4334">
        <v>1</v>
      </c>
      <c r="K4334">
        <v>0</v>
      </c>
      <c r="L4334">
        <v>30</v>
      </c>
      <c r="M4334">
        <v>2</v>
      </c>
      <c r="N4334" s="170">
        <v>21474970</v>
      </c>
      <c r="O4334" s="170">
        <v>23720000</v>
      </c>
      <c r="P4334" s="178">
        <v>600000</v>
      </c>
      <c r="Q4334" s="178">
        <v>22752</v>
      </c>
      <c r="R4334" s="178">
        <v>469633</v>
      </c>
      <c r="S4334">
        <v>0</v>
      </c>
      <c r="T4334">
        <v>0</v>
      </c>
      <c r="U4334">
        <v>0</v>
      </c>
      <c r="W4334">
        <v>0</v>
      </c>
      <c r="X4334">
        <v>0</v>
      </c>
      <c r="Y4334">
        <v>0</v>
      </c>
      <c r="AB4334" s="180">
        <v>44285</v>
      </c>
      <c r="AC4334">
        <v>1</v>
      </c>
      <c r="AD4334" t="s">
        <v>1922</v>
      </c>
      <c r="AE4334">
        <v>1</v>
      </c>
      <c r="AF4334">
        <v>30</v>
      </c>
      <c r="AG4334">
        <v>0</v>
      </c>
      <c r="AN4334">
        <v>1</v>
      </c>
      <c r="AO4334">
        <v>1</v>
      </c>
      <c r="AR4334" s="178">
        <v>281197</v>
      </c>
      <c r="AS4334" t="s">
        <v>1921</v>
      </c>
      <c r="AT4334">
        <v>0</v>
      </c>
      <c r="AU4334">
        <v>0</v>
      </c>
      <c r="AV4334">
        <v>890480123</v>
      </c>
      <c r="AW4334" t="s">
        <v>1920</v>
      </c>
      <c r="AX4334">
        <v>5</v>
      </c>
      <c r="BC4334">
        <v>2</v>
      </c>
      <c r="BD4334">
        <v>7</v>
      </c>
      <c r="BE4334">
        <v>2</v>
      </c>
    </row>
    <row r="4335" spans="1:57" x14ac:dyDescent="0.25">
      <c r="A4335" s="179">
        <f t="shared" si="67"/>
        <v>97211</v>
      </c>
      <c r="B4335" t="s">
        <v>1923</v>
      </c>
      <c r="C4335">
        <v>73151389</v>
      </c>
      <c r="D4335">
        <v>144105</v>
      </c>
      <c r="E4335">
        <v>4</v>
      </c>
      <c r="F4335">
        <v>550024582</v>
      </c>
      <c r="G4335" s="180">
        <v>44114</v>
      </c>
      <c r="H4335" s="180">
        <v>45229</v>
      </c>
      <c r="I4335">
        <v>0</v>
      </c>
      <c r="J4335">
        <v>1</v>
      </c>
      <c r="K4335">
        <v>0</v>
      </c>
      <c r="L4335">
        <v>30</v>
      </c>
      <c r="M4335">
        <v>2</v>
      </c>
      <c r="N4335" s="170">
        <v>22490513</v>
      </c>
      <c r="O4335" s="170">
        <v>24960000</v>
      </c>
      <c r="P4335" s="178">
        <v>270000</v>
      </c>
      <c r="Q4335" s="178">
        <v>10380</v>
      </c>
      <c r="R4335" s="178">
        <v>242276</v>
      </c>
      <c r="S4335">
        <v>0</v>
      </c>
      <c r="T4335">
        <v>0</v>
      </c>
      <c r="U4335">
        <v>0</v>
      </c>
      <c r="W4335">
        <v>0</v>
      </c>
      <c r="X4335">
        <v>0</v>
      </c>
      <c r="Y4335">
        <v>0</v>
      </c>
      <c r="AB4335" s="180">
        <v>44285</v>
      </c>
      <c r="AC4335">
        <v>1</v>
      </c>
      <c r="AD4335" t="s">
        <v>1922</v>
      </c>
      <c r="AE4335">
        <v>1</v>
      </c>
      <c r="AF4335">
        <v>30</v>
      </c>
      <c r="AG4335">
        <v>0</v>
      </c>
      <c r="AN4335">
        <v>1</v>
      </c>
      <c r="AO4335">
        <v>1</v>
      </c>
      <c r="AR4335" s="178">
        <v>145065</v>
      </c>
      <c r="AS4335" t="s">
        <v>1921</v>
      </c>
      <c r="AT4335">
        <v>0</v>
      </c>
      <c r="AU4335">
        <v>0</v>
      </c>
      <c r="AV4335">
        <v>890480123</v>
      </c>
      <c r="AW4335" t="s">
        <v>1920</v>
      </c>
      <c r="AX4335">
        <v>5</v>
      </c>
      <c r="BC4335">
        <v>2</v>
      </c>
      <c r="BD4335">
        <v>7</v>
      </c>
      <c r="BE4335">
        <v>2</v>
      </c>
    </row>
    <row r="4336" spans="1:57" x14ac:dyDescent="0.25">
      <c r="A4336" s="179">
        <f t="shared" si="67"/>
        <v>1072</v>
      </c>
      <c r="B4336" t="s">
        <v>1923</v>
      </c>
      <c r="C4336">
        <v>73151389</v>
      </c>
      <c r="D4336">
        <v>144105</v>
      </c>
      <c r="E4336">
        <v>4</v>
      </c>
      <c r="F4336">
        <v>550025272</v>
      </c>
      <c r="G4336" s="180">
        <v>44227</v>
      </c>
      <c r="H4336" s="180">
        <v>44283</v>
      </c>
      <c r="I4336">
        <v>0</v>
      </c>
      <c r="J4336">
        <v>1</v>
      </c>
      <c r="K4336">
        <v>0</v>
      </c>
      <c r="L4336">
        <v>30</v>
      </c>
      <c r="M4336">
        <v>2</v>
      </c>
      <c r="N4336">
        <v>0</v>
      </c>
      <c r="O4336">
        <v>0</v>
      </c>
      <c r="P4336" s="178">
        <v>6000</v>
      </c>
      <c r="Q4336" s="178">
        <v>6000</v>
      </c>
      <c r="R4336" s="178">
        <v>2672</v>
      </c>
      <c r="S4336">
        <v>0</v>
      </c>
      <c r="T4336">
        <v>0</v>
      </c>
      <c r="U4336">
        <v>0</v>
      </c>
      <c r="W4336">
        <v>0</v>
      </c>
      <c r="X4336">
        <v>0</v>
      </c>
      <c r="Y4336">
        <v>0</v>
      </c>
      <c r="AB4336" s="180">
        <v>44285</v>
      </c>
      <c r="AC4336">
        <v>1</v>
      </c>
      <c r="AD4336" t="s">
        <v>1922</v>
      </c>
      <c r="AE4336">
        <v>1</v>
      </c>
      <c r="AF4336">
        <v>30</v>
      </c>
      <c r="AG4336">
        <v>0</v>
      </c>
      <c r="AN4336">
        <v>1</v>
      </c>
      <c r="AO4336">
        <v>1</v>
      </c>
      <c r="AR4336" s="178">
        <v>1600</v>
      </c>
      <c r="AS4336" t="s">
        <v>1921</v>
      </c>
      <c r="AT4336">
        <v>0</v>
      </c>
      <c r="AU4336">
        <v>0</v>
      </c>
      <c r="AV4336">
        <v>890480123</v>
      </c>
      <c r="AW4336" t="s">
        <v>1920</v>
      </c>
      <c r="AX4336">
        <v>5</v>
      </c>
      <c r="BC4336">
        <v>2</v>
      </c>
      <c r="BD4336">
        <v>7</v>
      </c>
      <c r="BE4336">
        <v>2</v>
      </c>
    </row>
    <row r="4337" spans="1:57" x14ac:dyDescent="0.25">
      <c r="A4337" s="179">
        <f t="shared" si="67"/>
        <v>2407</v>
      </c>
      <c r="B4337" t="s">
        <v>1923</v>
      </c>
      <c r="C4337">
        <v>73151389</v>
      </c>
      <c r="D4337">
        <v>144105</v>
      </c>
      <c r="E4337">
        <v>4</v>
      </c>
      <c r="F4337">
        <v>550025473</v>
      </c>
      <c r="G4337" s="180">
        <v>44255</v>
      </c>
      <c r="H4337" s="180">
        <v>44316</v>
      </c>
      <c r="I4337">
        <v>0</v>
      </c>
      <c r="J4337">
        <v>1</v>
      </c>
      <c r="K4337">
        <v>0</v>
      </c>
      <c r="L4337">
        <v>30</v>
      </c>
      <c r="M4337">
        <v>2</v>
      </c>
      <c r="N4337">
        <v>0</v>
      </c>
      <c r="O4337">
        <v>0</v>
      </c>
      <c r="P4337" s="178">
        <v>6000</v>
      </c>
      <c r="Q4337" s="178">
        <v>6000</v>
      </c>
      <c r="R4337" s="178">
        <v>6000</v>
      </c>
      <c r="S4337">
        <v>0</v>
      </c>
      <c r="T4337">
        <v>0</v>
      </c>
      <c r="U4337">
        <v>0</v>
      </c>
      <c r="W4337">
        <v>0</v>
      </c>
      <c r="X4337">
        <v>0</v>
      </c>
      <c r="Y4337">
        <v>0</v>
      </c>
      <c r="AB4337" s="180">
        <v>44285</v>
      </c>
      <c r="AC4337">
        <v>1</v>
      </c>
      <c r="AD4337" t="s">
        <v>1922</v>
      </c>
      <c r="AE4337">
        <v>1</v>
      </c>
      <c r="AF4337">
        <v>30</v>
      </c>
      <c r="AG4337">
        <v>0</v>
      </c>
      <c r="AN4337">
        <v>1</v>
      </c>
      <c r="AO4337">
        <v>1</v>
      </c>
      <c r="AR4337" s="178">
        <v>3593</v>
      </c>
      <c r="AS4337" t="s">
        <v>1921</v>
      </c>
      <c r="AT4337">
        <v>0</v>
      </c>
      <c r="AU4337">
        <v>0</v>
      </c>
      <c r="AV4337">
        <v>890480123</v>
      </c>
      <c r="AW4337" t="s">
        <v>1920</v>
      </c>
      <c r="AX4337">
        <v>5</v>
      </c>
      <c r="BC4337">
        <v>2</v>
      </c>
      <c r="BD4337">
        <v>7</v>
      </c>
      <c r="BE4337">
        <v>2</v>
      </c>
    </row>
    <row r="4338" spans="1:57" x14ac:dyDescent="0.25">
      <c r="A4338" s="179">
        <f t="shared" si="67"/>
        <v>80248</v>
      </c>
      <c r="B4338" t="s">
        <v>1923</v>
      </c>
      <c r="C4338">
        <v>73151389</v>
      </c>
      <c r="D4338">
        <v>144105</v>
      </c>
      <c r="E4338">
        <v>4</v>
      </c>
      <c r="F4338">
        <v>550025606</v>
      </c>
      <c r="G4338" s="180">
        <v>44273</v>
      </c>
      <c r="H4338" s="180">
        <v>45412</v>
      </c>
      <c r="I4338">
        <v>0</v>
      </c>
      <c r="J4338">
        <v>1</v>
      </c>
      <c r="K4338">
        <v>0</v>
      </c>
      <c r="L4338">
        <v>30</v>
      </c>
      <c r="M4338">
        <v>2</v>
      </c>
      <c r="N4338" s="170">
        <v>22490513</v>
      </c>
      <c r="O4338" s="170">
        <v>24960000</v>
      </c>
      <c r="P4338" s="178">
        <v>200000</v>
      </c>
      <c r="Q4338" s="178">
        <v>7689</v>
      </c>
      <c r="R4338" s="178">
        <v>200000</v>
      </c>
      <c r="S4338">
        <v>0</v>
      </c>
      <c r="T4338">
        <v>0</v>
      </c>
      <c r="U4338">
        <v>0</v>
      </c>
      <c r="W4338">
        <v>0</v>
      </c>
      <c r="X4338">
        <v>0</v>
      </c>
      <c r="Y4338">
        <v>0</v>
      </c>
      <c r="AB4338" s="180">
        <v>44286</v>
      </c>
      <c r="AC4338">
        <v>1</v>
      </c>
      <c r="AD4338" t="s">
        <v>1922</v>
      </c>
      <c r="AE4338">
        <v>1</v>
      </c>
      <c r="AF4338">
        <v>30</v>
      </c>
      <c r="AG4338">
        <v>0</v>
      </c>
      <c r="AN4338">
        <v>1</v>
      </c>
      <c r="AO4338">
        <v>1</v>
      </c>
      <c r="AR4338" s="178">
        <v>119752</v>
      </c>
      <c r="AS4338" t="s">
        <v>1921</v>
      </c>
      <c r="AT4338">
        <v>0</v>
      </c>
      <c r="AU4338">
        <v>0</v>
      </c>
      <c r="AV4338">
        <v>890480123</v>
      </c>
      <c r="AW4338" t="s">
        <v>1920</v>
      </c>
      <c r="AX4338">
        <v>5</v>
      </c>
      <c r="BC4338">
        <v>2</v>
      </c>
      <c r="BD4338">
        <v>7</v>
      </c>
      <c r="BE4338">
        <v>2</v>
      </c>
    </row>
    <row r="4339" spans="1:57" x14ac:dyDescent="0.25">
      <c r="A4339" s="179">
        <f t="shared" si="67"/>
        <v>2407</v>
      </c>
      <c r="B4339" t="s">
        <v>1923</v>
      </c>
      <c r="C4339">
        <v>73151389</v>
      </c>
      <c r="D4339">
        <v>144105</v>
      </c>
      <c r="E4339">
        <v>4</v>
      </c>
      <c r="F4339">
        <v>550025662</v>
      </c>
      <c r="G4339" s="180">
        <v>44286</v>
      </c>
      <c r="H4339" s="180">
        <v>44346</v>
      </c>
      <c r="I4339">
        <v>0</v>
      </c>
      <c r="J4339">
        <v>1</v>
      </c>
      <c r="K4339">
        <v>0</v>
      </c>
      <c r="L4339">
        <v>30</v>
      </c>
      <c r="M4339">
        <v>2</v>
      </c>
      <c r="N4339">
        <v>0</v>
      </c>
      <c r="O4339">
        <v>0</v>
      </c>
      <c r="P4339" s="178">
        <v>6000</v>
      </c>
      <c r="Q4339" s="178">
        <v>6000</v>
      </c>
      <c r="R4339" s="178">
        <v>6000</v>
      </c>
      <c r="S4339">
        <v>0</v>
      </c>
      <c r="T4339">
        <v>0</v>
      </c>
      <c r="U4339">
        <v>0</v>
      </c>
      <c r="W4339">
        <v>0</v>
      </c>
      <c r="X4339">
        <v>0</v>
      </c>
      <c r="Y4339">
        <v>0</v>
      </c>
      <c r="AB4339" s="180">
        <v>44286</v>
      </c>
      <c r="AC4339">
        <v>1</v>
      </c>
      <c r="AD4339" t="s">
        <v>1922</v>
      </c>
      <c r="AE4339">
        <v>1</v>
      </c>
      <c r="AF4339">
        <v>30</v>
      </c>
      <c r="AG4339">
        <v>0</v>
      </c>
      <c r="AN4339">
        <v>1</v>
      </c>
      <c r="AO4339">
        <v>1</v>
      </c>
      <c r="AR4339" s="178">
        <v>3593</v>
      </c>
      <c r="AS4339" t="s">
        <v>1921</v>
      </c>
      <c r="AT4339">
        <v>0</v>
      </c>
      <c r="AU4339">
        <v>0</v>
      </c>
      <c r="AV4339">
        <v>890480123</v>
      </c>
      <c r="AW4339" t="s">
        <v>1920</v>
      </c>
      <c r="AX4339">
        <v>5</v>
      </c>
      <c r="BC4339">
        <v>2</v>
      </c>
      <c r="BD4339">
        <v>7</v>
      </c>
      <c r="BE4339">
        <v>2</v>
      </c>
    </row>
    <row r="4340" spans="1:57" x14ac:dyDescent="0.25">
      <c r="A4340" s="179">
        <f t="shared" si="67"/>
        <v>0</v>
      </c>
      <c r="B4340" t="s">
        <v>1923</v>
      </c>
      <c r="C4340">
        <v>73152910</v>
      </c>
      <c r="D4340">
        <v>144105</v>
      </c>
      <c r="E4340">
        <v>4</v>
      </c>
      <c r="F4340">
        <v>17913</v>
      </c>
      <c r="G4340" s="180">
        <v>44187</v>
      </c>
      <c r="H4340" s="180">
        <v>44469</v>
      </c>
      <c r="I4340">
        <v>0</v>
      </c>
      <c r="J4340">
        <v>1</v>
      </c>
      <c r="K4340">
        <v>3</v>
      </c>
      <c r="L4340">
        <v>30</v>
      </c>
      <c r="M4340">
        <v>2</v>
      </c>
      <c r="N4340" s="170">
        <v>7720836</v>
      </c>
      <c r="O4340" s="170">
        <v>8000000</v>
      </c>
      <c r="P4340" s="178">
        <v>3339200</v>
      </c>
      <c r="Q4340" s="178">
        <v>383060</v>
      </c>
      <c r="R4340" s="178">
        <v>2243279</v>
      </c>
      <c r="S4340">
        <v>0</v>
      </c>
      <c r="T4340">
        <v>0</v>
      </c>
      <c r="U4340">
        <v>0</v>
      </c>
      <c r="W4340">
        <v>0</v>
      </c>
      <c r="X4340">
        <v>0</v>
      </c>
      <c r="Y4340">
        <v>0</v>
      </c>
      <c r="AB4340" s="180">
        <v>44285</v>
      </c>
      <c r="AC4340">
        <v>1</v>
      </c>
      <c r="AD4340" t="s">
        <v>1922</v>
      </c>
      <c r="AE4340">
        <v>1</v>
      </c>
      <c r="AF4340">
        <v>30</v>
      </c>
      <c r="AG4340">
        <v>0</v>
      </c>
      <c r="AN4340">
        <v>1</v>
      </c>
      <c r="AO4340">
        <v>1</v>
      </c>
      <c r="AR4340" s="178">
        <v>13144668</v>
      </c>
      <c r="AS4340" t="s">
        <v>1921</v>
      </c>
      <c r="AT4340">
        <v>0</v>
      </c>
      <c r="AU4340">
        <v>0</v>
      </c>
      <c r="AV4340">
        <v>890480123</v>
      </c>
      <c r="AW4340" t="s">
        <v>1920</v>
      </c>
      <c r="AX4340">
        <v>5</v>
      </c>
      <c r="BC4340">
        <v>1</v>
      </c>
      <c r="BD4340">
        <v>7</v>
      </c>
      <c r="BE4340">
        <v>2</v>
      </c>
    </row>
    <row r="4341" spans="1:57" x14ac:dyDescent="0.25">
      <c r="A4341" s="179">
        <f t="shared" si="67"/>
        <v>3913999</v>
      </c>
      <c r="B4341" t="s">
        <v>1923</v>
      </c>
      <c r="C4341">
        <v>73153457</v>
      </c>
      <c r="D4341">
        <v>144105</v>
      </c>
      <c r="E4341">
        <v>4</v>
      </c>
      <c r="F4341">
        <v>17961</v>
      </c>
      <c r="G4341" s="180">
        <v>44195</v>
      </c>
      <c r="H4341" s="180">
        <v>45046</v>
      </c>
      <c r="I4341">
        <v>0</v>
      </c>
      <c r="J4341">
        <v>1</v>
      </c>
      <c r="K4341">
        <v>3</v>
      </c>
      <c r="L4341">
        <v>30</v>
      </c>
      <c r="M4341">
        <v>2</v>
      </c>
      <c r="N4341" s="170">
        <v>9568969</v>
      </c>
      <c r="O4341" s="170">
        <v>10000000</v>
      </c>
      <c r="P4341" s="178">
        <v>6273811</v>
      </c>
      <c r="Q4341" s="178">
        <v>250897</v>
      </c>
      <c r="R4341" s="178">
        <v>5666129</v>
      </c>
      <c r="S4341">
        <v>0</v>
      </c>
      <c r="T4341">
        <v>0</v>
      </c>
      <c r="U4341">
        <v>0</v>
      </c>
      <c r="W4341">
        <v>0</v>
      </c>
      <c r="X4341">
        <v>0</v>
      </c>
      <c r="Y4341">
        <v>0</v>
      </c>
      <c r="AB4341" s="180">
        <v>44285</v>
      </c>
      <c r="AC4341">
        <v>1</v>
      </c>
      <c r="AD4341" t="s">
        <v>1922</v>
      </c>
      <c r="AE4341">
        <v>1</v>
      </c>
      <c r="AF4341">
        <v>30</v>
      </c>
      <c r="AG4341">
        <v>0</v>
      </c>
      <c r="AN4341">
        <v>1</v>
      </c>
      <c r="AO4341">
        <v>1</v>
      </c>
      <c r="AR4341" s="178">
        <v>1752130</v>
      </c>
      <c r="AS4341" t="s">
        <v>1921</v>
      </c>
      <c r="AT4341">
        <v>0</v>
      </c>
      <c r="AU4341">
        <v>0</v>
      </c>
      <c r="AV4341">
        <v>890480123</v>
      </c>
      <c r="AW4341" t="s">
        <v>1920</v>
      </c>
      <c r="AX4341">
        <v>5</v>
      </c>
      <c r="BC4341">
        <v>1</v>
      </c>
      <c r="BD4341">
        <v>7</v>
      </c>
      <c r="BE4341">
        <v>2</v>
      </c>
    </row>
    <row r="4342" spans="1:57" x14ac:dyDescent="0.25">
      <c r="A4342" s="179">
        <f t="shared" si="67"/>
        <v>6322708</v>
      </c>
      <c r="B4342" t="s">
        <v>1923</v>
      </c>
      <c r="C4342">
        <v>73153457</v>
      </c>
      <c r="D4342">
        <v>144105</v>
      </c>
      <c r="E4342">
        <v>4</v>
      </c>
      <c r="F4342">
        <v>17962</v>
      </c>
      <c r="G4342" s="180">
        <v>44195</v>
      </c>
      <c r="H4342" s="180">
        <v>45777</v>
      </c>
      <c r="I4342">
        <v>0</v>
      </c>
      <c r="J4342">
        <v>1</v>
      </c>
      <c r="K4342">
        <v>3</v>
      </c>
      <c r="L4342">
        <v>30</v>
      </c>
      <c r="M4342">
        <v>2</v>
      </c>
      <c r="N4342" s="170">
        <v>16011168</v>
      </c>
      <c r="O4342" s="170">
        <v>17240000</v>
      </c>
      <c r="P4342" s="178">
        <v>9543772</v>
      </c>
      <c r="Q4342" s="178">
        <v>255682</v>
      </c>
      <c r="R4342" s="178">
        <v>9153113</v>
      </c>
      <c r="S4342">
        <v>0</v>
      </c>
      <c r="T4342">
        <v>0</v>
      </c>
      <c r="U4342">
        <v>0</v>
      </c>
      <c r="W4342">
        <v>0</v>
      </c>
      <c r="X4342">
        <v>0</v>
      </c>
      <c r="Y4342">
        <v>0</v>
      </c>
      <c r="AB4342" s="180">
        <v>44285</v>
      </c>
      <c r="AC4342">
        <v>1</v>
      </c>
      <c r="AD4342" t="s">
        <v>1922</v>
      </c>
      <c r="AE4342">
        <v>1</v>
      </c>
      <c r="AF4342">
        <v>30</v>
      </c>
      <c r="AG4342">
        <v>0</v>
      </c>
      <c r="AN4342">
        <v>1</v>
      </c>
      <c r="AO4342">
        <v>1</v>
      </c>
      <c r="AR4342" s="178">
        <v>2830405</v>
      </c>
      <c r="AS4342" t="s">
        <v>1921</v>
      </c>
      <c r="AT4342">
        <v>0</v>
      </c>
      <c r="AU4342">
        <v>0</v>
      </c>
      <c r="AV4342">
        <v>890480123</v>
      </c>
      <c r="AW4342" t="s">
        <v>1920</v>
      </c>
      <c r="AX4342">
        <v>5</v>
      </c>
      <c r="BC4342">
        <v>1</v>
      </c>
      <c r="BD4342">
        <v>7</v>
      </c>
      <c r="BE4342">
        <v>2</v>
      </c>
    </row>
    <row r="4343" spans="1:57" x14ac:dyDescent="0.25">
      <c r="A4343" s="179">
        <f t="shared" si="67"/>
        <v>10207746</v>
      </c>
      <c r="B4343" t="s">
        <v>1923</v>
      </c>
      <c r="C4343">
        <v>73153457</v>
      </c>
      <c r="D4343">
        <v>144105</v>
      </c>
      <c r="E4343">
        <v>4</v>
      </c>
      <c r="F4343">
        <v>17963</v>
      </c>
      <c r="G4343" s="180">
        <v>44195</v>
      </c>
      <c r="H4343" s="180">
        <v>46386</v>
      </c>
      <c r="I4343">
        <v>0</v>
      </c>
      <c r="J4343">
        <v>1</v>
      </c>
      <c r="K4343">
        <v>3</v>
      </c>
      <c r="L4343">
        <v>30</v>
      </c>
      <c r="M4343">
        <v>2</v>
      </c>
      <c r="N4343" s="170">
        <v>11287361</v>
      </c>
      <c r="O4343" s="170">
        <v>11890000</v>
      </c>
      <c r="P4343" s="178">
        <v>15228509</v>
      </c>
      <c r="Q4343" s="178">
        <v>292107</v>
      </c>
      <c r="R4343" s="178">
        <v>14777316</v>
      </c>
      <c r="S4343">
        <v>0</v>
      </c>
      <c r="T4343">
        <v>0</v>
      </c>
      <c r="U4343">
        <v>0</v>
      </c>
      <c r="W4343">
        <v>0</v>
      </c>
      <c r="X4343">
        <v>0</v>
      </c>
      <c r="Y4343">
        <v>0</v>
      </c>
      <c r="AB4343" s="180">
        <v>44285</v>
      </c>
      <c r="AC4343">
        <v>1</v>
      </c>
      <c r="AD4343" t="s">
        <v>1922</v>
      </c>
      <c r="AE4343">
        <v>1</v>
      </c>
      <c r="AF4343">
        <v>30</v>
      </c>
      <c r="AG4343">
        <v>0</v>
      </c>
      <c r="AN4343">
        <v>1</v>
      </c>
      <c r="AO4343">
        <v>1</v>
      </c>
      <c r="AR4343" s="178">
        <v>4569570</v>
      </c>
      <c r="AS4343" t="s">
        <v>1921</v>
      </c>
      <c r="AT4343">
        <v>0</v>
      </c>
      <c r="AU4343">
        <v>0</v>
      </c>
      <c r="AV4343">
        <v>890480123</v>
      </c>
      <c r="AW4343" t="s">
        <v>1920</v>
      </c>
      <c r="AX4343">
        <v>5</v>
      </c>
      <c r="BC4343">
        <v>1</v>
      </c>
      <c r="BD4343">
        <v>7</v>
      </c>
      <c r="BE4343">
        <v>2</v>
      </c>
    </row>
    <row r="4344" spans="1:57" x14ac:dyDescent="0.25">
      <c r="A4344" s="179">
        <f t="shared" si="67"/>
        <v>62103824</v>
      </c>
      <c r="B4344" t="s">
        <v>1923</v>
      </c>
      <c r="C4344">
        <v>73153825</v>
      </c>
      <c r="D4344">
        <v>144105</v>
      </c>
      <c r="E4344">
        <v>4</v>
      </c>
      <c r="F4344">
        <v>17740</v>
      </c>
      <c r="G4344" s="180">
        <v>44125</v>
      </c>
      <c r="H4344" s="180">
        <v>46325</v>
      </c>
      <c r="I4344">
        <v>0</v>
      </c>
      <c r="J4344">
        <v>1</v>
      </c>
      <c r="K4344">
        <v>5</v>
      </c>
      <c r="L4344">
        <v>30</v>
      </c>
      <c r="M4344">
        <v>2</v>
      </c>
      <c r="N4344" s="170">
        <v>11287361</v>
      </c>
      <c r="O4344" s="170">
        <v>11890000</v>
      </c>
      <c r="P4344" s="178">
        <v>80000000</v>
      </c>
      <c r="Q4344" s="178">
        <v>1534527</v>
      </c>
      <c r="R4344" s="178">
        <v>76012472</v>
      </c>
      <c r="S4344">
        <v>0</v>
      </c>
      <c r="T4344">
        <v>0</v>
      </c>
      <c r="U4344">
        <v>0</v>
      </c>
      <c r="W4344">
        <v>0</v>
      </c>
      <c r="X4344">
        <v>0</v>
      </c>
      <c r="Y4344">
        <v>0</v>
      </c>
      <c r="AB4344" s="180">
        <v>44285</v>
      </c>
      <c r="AC4344">
        <v>1</v>
      </c>
      <c r="AD4344" t="s">
        <v>1922</v>
      </c>
      <c r="AE4344">
        <v>1</v>
      </c>
      <c r="AF4344">
        <v>30</v>
      </c>
      <c r="AG4344">
        <v>0</v>
      </c>
      <c r="AN4344">
        <v>1</v>
      </c>
      <c r="AO4344">
        <v>1</v>
      </c>
      <c r="AR4344" s="178">
        <v>13908648</v>
      </c>
      <c r="AS4344" t="s">
        <v>1921</v>
      </c>
      <c r="AT4344">
        <v>0</v>
      </c>
      <c r="AU4344">
        <v>0</v>
      </c>
      <c r="AV4344">
        <v>890480123</v>
      </c>
      <c r="AW4344" t="s">
        <v>1920</v>
      </c>
      <c r="AX4344">
        <v>5</v>
      </c>
      <c r="BC4344">
        <v>1</v>
      </c>
      <c r="BD4344">
        <v>7</v>
      </c>
      <c r="BE4344">
        <v>2</v>
      </c>
    </row>
    <row r="4345" spans="1:57" x14ac:dyDescent="0.25">
      <c r="A4345" s="179">
        <f t="shared" si="67"/>
        <v>23822948</v>
      </c>
      <c r="B4345" t="s">
        <v>1923</v>
      </c>
      <c r="C4345">
        <v>73153825</v>
      </c>
      <c r="D4345">
        <v>144105</v>
      </c>
      <c r="E4345">
        <v>4</v>
      </c>
      <c r="F4345">
        <v>17865</v>
      </c>
      <c r="G4345" s="180">
        <v>44168</v>
      </c>
      <c r="H4345" s="180">
        <v>46724</v>
      </c>
      <c r="I4345">
        <v>0</v>
      </c>
      <c r="J4345">
        <v>1</v>
      </c>
      <c r="K4345">
        <v>4</v>
      </c>
      <c r="L4345">
        <v>30</v>
      </c>
      <c r="M4345">
        <v>2</v>
      </c>
      <c r="N4345" s="170">
        <v>16011168</v>
      </c>
      <c r="O4345" s="170">
        <v>17240000</v>
      </c>
      <c r="P4345" s="178">
        <v>30000000</v>
      </c>
      <c r="Q4345" s="178">
        <v>596053</v>
      </c>
      <c r="R4345" s="178">
        <v>29158288</v>
      </c>
      <c r="S4345">
        <v>0</v>
      </c>
      <c r="T4345">
        <v>0</v>
      </c>
      <c r="U4345">
        <v>0</v>
      </c>
      <c r="W4345">
        <v>0</v>
      </c>
      <c r="X4345">
        <v>0</v>
      </c>
      <c r="Y4345">
        <v>0</v>
      </c>
      <c r="AB4345" s="180">
        <v>44285</v>
      </c>
      <c r="AC4345">
        <v>1</v>
      </c>
      <c r="AD4345" t="s">
        <v>1922</v>
      </c>
      <c r="AE4345">
        <v>1</v>
      </c>
      <c r="AF4345">
        <v>30</v>
      </c>
      <c r="AG4345">
        <v>0</v>
      </c>
      <c r="AN4345">
        <v>1</v>
      </c>
      <c r="AO4345">
        <v>1</v>
      </c>
      <c r="AR4345" s="178">
        <v>5335340</v>
      </c>
      <c r="AS4345" t="s">
        <v>1921</v>
      </c>
      <c r="AT4345">
        <v>0</v>
      </c>
      <c r="AU4345">
        <v>0</v>
      </c>
      <c r="AV4345">
        <v>890480123</v>
      </c>
      <c r="AW4345" t="s">
        <v>1920</v>
      </c>
      <c r="AX4345">
        <v>5</v>
      </c>
      <c r="BC4345">
        <v>1</v>
      </c>
      <c r="BD4345">
        <v>7</v>
      </c>
      <c r="BE4345">
        <v>2</v>
      </c>
    </row>
    <row r="4346" spans="1:57" x14ac:dyDescent="0.25">
      <c r="A4346" s="179">
        <f t="shared" si="67"/>
        <v>4708333</v>
      </c>
      <c r="B4346" t="s">
        <v>1923</v>
      </c>
      <c r="C4346">
        <v>73153825</v>
      </c>
      <c r="D4346">
        <v>144105</v>
      </c>
      <c r="E4346">
        <v>4</v>
      </c>
      <c r="F4346">
        <v>17883</v>
      </c>
      <c r="G4346" s="180">
        <v>44179</v>
      </c>
      <c r="H4346" s="180">
        <v>44925</v>
      </c>
      <c r="I4346">
        <v>0</v>
      </c>
      <c r="J4346">
        <v>1</v>
      </c>
      <c r="K4346">
        <v>3</v>
      </c>
      <c r="L4346">
        <v>30</v>
      </c>
      <c r="M4346">
        <v>2</v>
      </c>
      <c r="N4346" s="170">
        <v>8648788</v>
      </c>
      <c r="O4346" s="170">
        <v>9000000</v>
      </c>
      <c r="P4346" s="178">
        <v>6517700</v>
      </c>
      <c r="Q4346" s="178">
        <v>296710</v>
      </c>
      <c r="R4346" s="178">
        <v>5762802</v>
      </c>
      <c r="S4346">
        <v>0</v>
      </c>
      <c r="T4346">
        <v>0</v>
      </c>
      <c r="U4346">
        <v>0</v>
      </c>
      <c r="W4346">
        <v>0</v>
      </c>
      <c r="X4346">
        <v>0</v>
      </c>
      <c r="Y4346">
        <v>0</v>
      </c>
      <c r="AB4346" s="180">
        <v>44285</v>
      </c>
      <c r="AC4346">
        <v>1</v>
      </c>
      <c r="AD4346" t="s">
        <v>1922</v>
      </c>
      <c r="AE4346">
        <v>1</v>
      </c>
      <c r="AF4346">
        <v>30</v>
      </c>
      <c r="AG4346">
        <v>0</v>
      </c>
      <c r="AN4346">
        <v>1</v>
      </c>
      <c r="AO4346">
        <v>1</v>
      </c>
      <c r="AR4346" s="178">
        <v>1054469</v>
      </c>
      <c r="AS4346" t="s">
        <v>1921</v>
      </c>
      <c r="AT4346">
        <v>0</v>
      </c>
      <c r="AU4346">
        <v>0</v>
      </c>
      <c r="AV4346">
        <v>890480123</v>
      </c>
      <c r="AW4346" t="s">
        <v>1920</v>
      </c>
      <c r="AX4346">
        <v>5</v>
      </c>
      <c r="BC4346">
        <v>1</v>
      </c>
      <c r="BD4346">
        <v>7</v>
      </c>
      <c r="BE4346">
        <v>2</v>
      </c>
    </row>
    <row r="4347" spans="1:57" x14ac:dyDescent="0.25">
      <c r="A4347" s="179">
        <f t="shared" si="67"/>
        <v>9286885</v>
      </c>
      <c r="B4347" t="s">
        <v>1923</v>
      </c>
      <c r="C4347">
        <v>73153825</v>
      </c>
      <c r="D4347">
        <v>144105</v>
      </c>
      <c r="E4347">
        <v>4</v>
      </c>
      <c r="F4347">
        <v>18143</v>
      </c>
      <c r="G4347" s="180">
        <v>44231</v>
      </c>
      <c r="H4347" s="180">
        <v>44381</v>
      </c>
      <c r="I4347">
        <v>0</v>
      </c>
      <c r="J4347">
        <v>1</v>
      </c>
      <c r="K4347">
        <v>1</v>
      </c>
      <c r="L4347">
        <v>30</v>
      </c>
      <c r="M4347">
        <v>2</v>
      </c>
      <c r="N4347" s="170">
        <v>13121400</v>
      </c>
      <c r="O4347" s="170">
        <v>13940000</v>
      </c>
      <c r="P4347" s="178">
        <v>11400000</v>
      </c>
      <c r="Q4347" s="178">
        <v>124653</v>
      </c>
      <c r="R4347" s="178">
        <v>11366757</v>
      </c>
      <c r="S4347">
        <v>16209</v>
      </c>
      <c r="T4347">
        <v>0</v>
      </c>
      <c r="U4347">
        <v>0</v>
      </c>
      <c r="W4347">
        <v>0</v>
      </c>
      <c r="X4347">
        <v>0</v>
      </c>
      <c r="Y4347">
        <v>0</v>
      </c>
      <c r="Z4347">
        <v>11400000</v>
      </c>
      <c r="AA4347">
        <v>7</v>
      </c>
      <c r="AB4347" s="180">
        <v>44285</v>
      </c>
      <c r="AC4347">
        <v>1</v>
      </c>
      <c r="AD4347" t="s">
        <v>1922</v>
      </c>
      <c r="AE4347">
        <v>1</v>
      </c>
      <c r="AF4347">
        <v>30</v>
      </c>
      <c r="AG4347">
        <v>0</v>
      </c>
      <c r="AN4347">
        <v>1</v>
      </c>
      <c r="AO4347">
        <v>1</v>
      </c>
      <c r="AR4347" s="178">
        <v>2079872</v>
      </c>
      <c r="AS4347" t="s">
        <v>1921</v>
      </c>
      <c r="AT4347">
        <v>0</v>
      </c>
      <c r="AU4347">
        <v>0</v>
      </c>
      <c r="AV4347">
        <v>890480123</v>
      </c>
      <c r="AW4347" t="s">
        <v>1920</v>
      </c>
      <c r="AX4347">
        <v>5</v>
      </c>
      <c r="BC4347">
        <v>1</v>
      </c>
      <c r="BD4347">
        <v>7</v>
      </c>
      <c r="BE4347">
        <v>2</v>
      </c>
    </row>
    <row r="4348" spans="1:57" x14ac:dyDescent="0.25">
      <c r="A4348" s="179">
        <f t="shared" si="67"/>
        <v>138362090</v>
      </c>
      <c r="B4348" t="s">
        <v>1923</v>
      </c>
      <c r="C4348">
        <v>73153825</v>
      </c>
      <c r="D4348">
        <v>140405</v>
      </c>
      <c r="E4348">
        <v>4</v>
      </c>
      <c r="F4348">
        <v>13359</v>
      </c>
      <c r="G4348" s="180">
        <v>44133</v>
      </c>
      <c r="H4348" s="180">
        <v>47657</v>
      </c>
      <c r="I4348">
        <v>0</v>
      </c>
      <c r="J4348">
        <v>1</v>
      </c>
      <c r="K4348">
        <v>6</v>
      </c>
      <c r="L4348">
        <v>30</v>
      </c>
      <c r="M4348">
        <v>2</v>
      </c>
      <c r="N4348" s="170">
        <v>12185828</v>
      </c>
      <c r="O4348" s="170">
        <v>12890000</v>
      </c>
      <c r="P4348" s="178">
        <v>174900652</v>
      </c>
      <c r="Q4348" s="178">
        <v>2584853</v>
      </c>
      <c r="R4348" s="178">
        <v>169349387</v>
      </c>
      <c r="S4348">
        <v>0</v>
      </c>
      <c r="T4348">
        <v>0</v>
      </c>
      <c r="U4348">
        <v>280050000</v>
      </c>
      <c r="V4348" t="s">
        <v>1927</v>
      </c>
      <c r="W4348">
        <v>0</v>
      </c>
      <c r="X4348">
        <v>0</v>
      </c>
      <c r="Y4348">
        <v>0</v>
      </c>
      <c r="AB4348" s="180">
        <v>44285</v>
      </c>
      <c r="AC4348">
        <v>2</v>
      </c>
      <c r="AD4348" t="s">
        <v>1922</v>
      </c>
      <c r="AE4348">
        <v>1</v>
      </c>
      <c r="AF4348">
        <v>30</v>
      </c>
      <c r="AG4348">
        <v>0</v>
      </c>
      <c r="AH4348">
        <v>2</v>
      </c>
      <c r="AI4348">
        <v>0</v>
      </c>
      <c r="AJ4348">
        <v>1</v>
      </c>
      <c r="AK4348">
        <v>0</v>
      </c>
      <c r="AL4348">
        <v>0</v>
      </c>
      <c r="AM4348">
        <v>0</v>
      </c>
      <c r="AN4348">
        <v>1</v>
      </c>
      <c r="AO4348">
        <v>1</v>
      </c>
      <c r="AR4348" s="178">
        <v>30987297</v>
      </c>
      <c r="AS4348" t="s">
        <v>1926</v>
      </c>
      <c r="AT4348">
        <v>0</v>
      </c>
      <c r="AU4348">
        <v>0</v>
      </c>
      <c r="AV4348">
        <v>890480123</v>
      </c>
      <c r="AW4348" t="s">
        <v>1920</v>
      </c>
      <c r="AX4348">
        <v>3</v>
      </c>
      <c r="AY4348">
        <v>6</v>
      </c>
      <c r="AZ4348" s="180">
        <v>43962</v>
      </c>
      <c r="BA4348" t="s">
        <v>1928</v>
      </c>
      <c r="BB4348">
        <v>3</v>
      </c>
      <c r="BC4348">
        <v>1</v>
      </c>
      <c r="BD4348">
        <v>7</v>
      </c>
      <c r="BE4348">
        <v>1</v>
      </c>
    </row>
    <row r="4349" spans="1:57" x14ac:dyDescent="0.25">
      <c r="A4349" s="179">
        <f t="shared" si="67"/>
        <v>0</v>
      </c>
      <c r="B4349" t="s">
        <v>1923</v>
      </c>
      <c r="C4349">
        <v>73154255</v>
      </c>
      <c r="D4349">
        <v>144105</v>
      </c>
      <c r="E4349">
        <v>4</v>
      </c>
      <c r="F4349">
        <v>14962</v>
      </c>
      <c r="G4349" s="180">
        <v>44133</v>
      </c>
      <c r="H4349" s="180">
        <v>44711</v>
      </c>
      <c r="I4349">
        <v>0</v>
      </c>
      <c r="J4349">
        <v>1</v>
      </c>
      <c r="K4349">
        <v>5</v>
      </c>
      <c r="L4349">
        <v>30</v>
      </c>
      <c r="M4349">
        <v>2</v>
      </c>
      <c r="N4349" s="170">
        <v>12185828</v>
      </c>
      <c r="O4349" s="170">
        <v>12890000</v>
      </c>
      <c r="P4349" s="178">
        <v>13633544</v>
      </c>
      <c r="Q4349" s="178">
        <v>792629</v>
      </c>
      <c r="R4349" s="178">
        <v>10293883</v>
      </c>
      <c r="S4349">
        <v>0</v>
      </c>
      <c r="T4349">
        <v>0</v>
      </c>
      <c r="U4349">
        <v>0</v>
      </c>
      <c r="W4349">
        <v>0</v>
      </c>
      <c r="X4349">
        <v>0</v>
      </c>
      <c r="Y4349">
        <v>0</v>
      </c>
      <c r="AB4349" s="180">
        <v>44285</v>
      </c>
      <c r="AC4349">
        <v>1</v>
      </c>
      <c r="AD4349" t="s">
        <v>1922</v>
      </c>
      <c r="AE4349">
        <v>1</v>
      </c>
      <c r="AF4349">
        <v>30</v>
      </c>
      <c r="AG4349">
        <v>0</v>
      </c>
      <c r="AN4349">
        <v>1</v>
      </c>
      <c r="AO4349">
        <v>1</v>
      </c>
      <c r="AR4349" s="178">
        <v>13072631</v>
      </c>
      <c r="AS4349" t="s">
        <v>1921</v>
      </c>
      <c r="AT4349">
        <v>0</v>
      </c>
      <c r="AU4349">
        <v>0</v>
      </c>
      <c r="AV4349">
        <v>890480123</v>
      </c>
      <c r="AW4349" t="s">
        <v>1920</v>
      </c>
      <c r="AX4349">
        <v>3</v>
      </c>
      <c r="AY4349">
        <v>6</v>
      </c>
      <c r="AZ4349" s="180">
        <v>43962</v>
      </c>
      <c r="BA4349" t="s">
        <v>1928</v>
      </c>
      <c r="BB4349">
        <v>3</v>
      </c>
      <c r="BC4349">
        <v>1</v>
      </c>
      <c r="BD4349">
        <v>7</v>
      </c>
      <c r="BE4349">
        <v>1</v>
      </c>
    </row>
    <row r="4350" spans="1:57" x14ac:dyDescent="0.25">
      <c r="A4350" s="179">
        <f t="shared" si="67"/>
        <v>37379631</v>
      </c>
      <c r="B4350" t="s">
        <v>1923</v>
      </c>
      <c r="C4350">
        <v>73154408</v>
      </c>
      <c r="D4350">
        <v>144105</v>
      </c>
      <c r="E4350">
        <v>4</v>
      </c>
      <c r="F4350">
        <v>17984</v>
      </c>
      <c r="G4350" s="180">
        <v>44196</v>
      </c>
      <c r="H4350" s="180">
        <v>46507</v>
      </c>
      <c r="I4350">
        <v>0</v>
      </c>
      <c r="J4350">
        <v>1</v>
      </c>
      <c r="K4350">
        <v>3</v>
      </c>
      <c r="L4350">
        <v>30</v>
      </c>
      <c r="M4350">
        <v>2</v>
      </c>
      <c r="N4350" s="170">
        <v>9568969</v>
      </c>
      <c r="O4350" s="170">
        <v>10000000</v>
      </c>
      <c r="P4350" s="178">
        <v>45224778</v>
      </c>
      <c r="Q4350" s="178">
        <v>795778</v>
      </c>
      <c r="R4350" s="178">
        <v>43907988</v>
      </c>
      <c r="S4350">
        <v>0</v>
      </c>
      <c r="T4350">
        <v>0</v>
      </c>
      <c r="U4350">
        <v>0</v>
      </c>
      <c r="W4350">
        <v>0</v>
      </c>
      <c r="X4350">
        <v>0</v>
      </c>
      <c r="Y4350">
        <v>0</v>
      </c>
      <c r="AB4350" s="180">
        <v>44285</v>
      </c>
      <c r="AC4350">
        <v>1</v>
      </c>
      <c r="AD4350" t="s">
        <v>1922</v>
      </c>
      <c r="AE4350">
        <v>1</v>
      </c>
      <c r="AF4350">
        <v>30</v>
      </c>
      <c r="AG4350">
        <v>0</v>
      </c>
      <c r="AN4350">
        <v>1</v>
      </c>
      <c r="AO4350">
        <v>1</v>
      </c>
      <c r="AR4350" s="178">
        <v>6528357</v>
      </c>
      <c r="AS4350" t="s">
        <v>1921</v>
      </c>
      <c r="AT4350">
        <v>0</v>
      </c>
      <c r="AU4350">
        <v>0</v>
      </c>
      <c r="AV4350">
        <v>890480123</v>
      </c>
      <c r="AW4350" t="s">
        <v>1920</v>
      </c>
      <c r="AX4350">
        <v>5</v>
      </c>
      <c r="BC4350">
        <v>1</v>
      </c>
      <c r="BD4350">
        <v>7</v>
      </c>
      <c r="BE4350">
        <v>2</v>
      </c>
    </row>
    <row r="4351" spans="1:57" x14ac:dyDescent="0.25">
      <c r="A4351" s="179">
        <f t="shared" si="67"/>
        <v>86755618</v>
      </c>
      <c r="B4351" t="s">
        <v>1923</v>
      </c>
      <c r="C4351">
        <v>73154408</v>
      </c>
      <c r="D4351">
        <v>144105</v>
      </c>
      <c r="E4351">
        <v>4</v>
      </c>
      <c r="F4351">
        <v>17985</v>
      </c>
      <c r="G4351" s="180">
        <v>44196</v>
      </c>
      <c r="H4351" s="180">
        <v>46752</v>
      </c>
      <c r="I4351">
        <v>0</v>
      </c>
      <c r="J4351">
        <v>1</v>
      </c>
      <c r="K4351">
        <v>3</v>
      </c>
      <c r="L4351">
        <v>30</v>
      </c>
      <c r="M4351">
        <v>2</v>
      </c>
      <c r="N4351" s="170">
        <v>9568969</v>
      </c>
      <c r="O4351" s="170">
        <v>10000000</v>
      </c>
      <c r="P4351" s="178">
        <v>104567249</v>
      </c>
      <c r="Q4351" s="178">
        <v>1712741</v>
      </c>
      <c r="R4351" s="178">
        <v>101907496</v>
      </c>
      <c r="S4351">
        <v>0</v>
      </c>
      <c r="T4351">
        <v>0</v>
      </c>
      <c r="U4351">
        <v>0</v>
      </c>
      <c r="W4351">
        <v>0</v>
      </c>
      <c r="X4351">
        <v>0</v>
      </c>
      <c r="Y4351">
        <v>0</v>
      </c>
      <c r="AB4351" s="180">
        <v>44285</v>
      </c>
      <c r="AC4351">
        <v>1</v>
      </c>
      <c r="AD4351" t="s">
        <v>1922</v>
      </c>
      <c r="AE4351">
        <v>1</v>
      </c>
      <c r="AF4351">
        <v>30</v>
      </c>
      <c r="AG4351">
        <v>0</v>
      </c>
      <c r="AN4351">
        <v>1</v>
      </c>
      <c r="AO4351">
        <v>1</v>
      </c>
      <c r="AR4351" s="178">
        <v>15151878</v>
      </c>
      <c r="AS4351" t="s">
        <v>1921</v>
      </c>
      <c r="AT4351">
        <v>0</v>
      </c>
      <c r="AU4351">
        <v>0</v>
      </c>
      <c r="AV4351">
        <v>890480123</v>
      </c>
      <c r="AW4351" t="s">
        <v>1920</v>
      </c>
      <c r="AX4351">
        <v>5</v>
      </c>
      <c r="BC4351">
        <v>1</v>
      </c>
      <c r="BD4351">
        <v>7</v>
      </c>
      <c r="BE4351">
        <v>2</v>
      </c>
    </row>
    <row r="4352" spans="1:57" x14ac:dyDescent="0.25">
      <c r="A4352" s="179">
        <f t="shared" si="67"/>
        <v>68197767</v>
      </c>
      <c r="B4352" t="s">
        <v>1923</v>
      </c>
      <c r="C4352">
        <v>73154408</v>
      </c>
      <c r="D4352">
        <v>144105</v>
      </c>
      <c r="E4352">
        <v>4</v>
      </c>
      <c r="F4352">
        <v>17986</v>
      </c>
      <c r="G4352" s="180">
        <v>44196</v>
      </c>
      <c r="H4352" s="180">
        <v>46446</v>
      </c>
      <c r="I4352">
        <v>0</v>
      </c>
      <c r="J4352">
        <v>1</v>
      </c>
      <c r="K4352">
        <v>3</v>
      </c>
      <c r="L4352">
        <v>30</v>
      </c>
      <c r="M4352">
        <v>2</v>
      </c>
      <c r="N4352" s="170">
        <v>16011168</v>
      </c>
      <c r="O4352" s="170">
        <v>17240000</v>
      </c>
      <c r="P4352" s="178">
        <v>82110338</v>
      </c>
      <c r="Q4352" s="178">
        <v>1752913</v>
      </c>
      <c r="R4352" s="178">
        <v>80108515</v>
      </c>
      <c r="S4352">
        <v>0</v>
      </c>
      <c r="T4352">
        <v>0</v>
      </c>
      <c r="U4352">
        <v>0</v>
      </c>
      <c r="W4352">
        <v>0</v>
      </c>
      <c r="X4352">
        <v>0</v>
      </c>
      <c r="Y4352">
        <v>0</v>
      </c>
      <c r="AB4352" s="180">
        <v>44285</v>
      </c>
      <c r="AC4352">
        <v>1</v>
      </c>
      <c r="AD4352" t="s">
        <v>1922</v>
      </c>
      <c r="AE4352">
        <v>1</v>
      </c>
      <c r="AF4352">
        <v>30</v>
      </c>
      <c r="AG4352">
        <v>0</v>
      </c>
      <c r="AN4352">
        <v>1</v>
      </c>
      <c r="AO4352">
        <v>1</v>
      </c>
      <c r="AR4352" s="178">
        <v>11910748</v>
      </c>
      <c r="AS4352" t="s">
        <v>1921</v>
      </c>
      <c r="AT4352">
        <v>0</v>
      </c>
      <c r="AU4352">
        <v>0</v>
      </c>
      <c r="AV4352">
        <v>890480123</v>
      </c>
      <c r="AW4352" t="s">
        <v>1920</v>
      </c>
      <c r="AX4352">
        <v>5</v>
      </c>
      <c r="BC4352">
        <v>1</v>
      </c>
      <c r="BD4352">
        <v>7</v>
      </c>
      <c r="BE4352">
        <v>2</v>
      </c>
    </row>
    <row r="4353" spans="1:57" x14ac:dyDescent="0.25">
      <c r="A4353" s="179">
        <f t="shared" si="67"/>
        <v>2212225</v>
      </c>
      <c r="B4353" t="s">
        <v>1923</v>
      </c>
      <c r="C4353">
        <v>73154549</v>
      </c>
      <c r="D4353">
        <v>144105</v>
      </c>
      <c r="E4353">
        <v>4</v>
      </c>
      <c r="F4353">
        <v>15438</v>
      </c>
      <c r="G4353" s="180">
        <v>44133</v>
      </c>
      <c r="H4353" s="180">
        <v>45626</v>
      </c>
      <c r="I4353">
        <v>0</v>
      </c>
      <c r="J4353">
        <v>1</v>
      </c>
      <c r="K4353">
        <v>5</v>
      </c>
      <c r="L4353">
        <v>30</v>
      </c>
      <c r="M4353">
        <v>2</v>
      </c>
      <c r="N4353" s="170">
        <v>17726461</v>
      </c>
      <c r="O4353" s="170">
        <v>19240000</v>
      </c>
      <c r="P4353" s="178">
        <v>10387377</v>
      </c>
      <c r="Q4353" s="178">
        <v>299380</v>
      </c>
      <c r="R4353" s="178">
        <v>9634883</v>
      </c>
      <c r="S4353">
        <v>0</v>
      </c>
      <c r="T4353">
        <v>0</v>
      </c>
      <c r="U4353">
        <v>0</v>
      </c>
      <c r="W4353">
        <v>0</v>
      </c>
      <c r="X4353">
        <v>0</v>
      </c>
      <c r="Y4353">
        <v>0</v>
      </c>
      <c r="AB4353" s="180">
        <v>44285</v>
      </c>
      <c r="AC4353">
        <v>1</v>
      </c>
      <c r="AD4353" t="s">
        <v>1922</v>
      </c>
      <c r="AE4353">
        <v>1</v>
      </c>
      <c r="AF4353">
        <v>30</v>
      </c>
      <c r="AG4353">
        <v>0</v>
      </c>
      <c r="AN4353">
        <v>1</v>
      </c>
      <c r="AO4353">
        <v>1</v>
      </c>
      <c r="AR4353" s="178">
        <v>7422658</v>
      </c>
      <c r="AS4353" t="s">
        <v>1921</v>
      </c>
      <c r="AT4353">
        <v>0</v>
      </c>
      <c r="AU4353">
        <v>0</v>
      </c>
      <c r="AV4353">
        <v>890480123</v>
      </c>
      <c r="AW4353" t="s">
        <v>1920</v>
      </c>
      <c r="AX4353">
        <v>5</v>
      </c>
      <c r="BC4353">
        <v>1</v>
      </c>
      <c r="BD4353">
        <v>7</v>
      </c>
      <c r="BE4353">
        <v>1</v>
      </c>
    </row>
    <row r="4354" spans="1:57" x14ac:dyDescent="0.25">
      <c r="A4354" s="179">
        <f t="shared" ref="A4354:A4417" si="68">IF(+R4354&gt;AR4354,R4354-AR4354,0)</f>
        <v>350631</v>
      </c>
      <c r="B4354" t="s">
        <v>1923</v>
      </c>
      <c r="C4354">
        <v>73154549</v>
      </c>
      <c r="D4354">
        <v>144105</v>
      </c>
      <c r="E4354">
        <v>4</v>
      </c>
      <c r="F4354">
        <v>17379</v>
      </c>
      <c r="G4354" s="180">
        <v>44035</v>
      </c>
      <c r="H4354" s="180">
        <v>45137</v>
      </c>
      <c r="I4354">
        <v>0</v>
      </c>
      <c r="J4354">
        <v>1</v>
      </c>
      <c r="K4354">
        <v>8</v>
      </c>
      <c r="L4354">
        <v>30</v>
      </c>
      <c r="M4354">
        <v>2</v>
      </c>
      <c r="N4354" s="170">
        <v>12185828</v>
      </c>
      <c r="O4354" s="170">
        <v>12890000</v>
      </c>
      <c r="P4354" s="178">
        <v>1890000</v>
      </c>
      <c r="Q4354" s="178">
        <v>62943</v>
      </c>
      <c r="R4354" s="178">
        <v>1527101</v>
      </c>
      <c r="S4354">
        <v>0</v>
      </c>
      <c r="T4354">
        <v>0</v>
      </c>
      <c r="U4354">
        <v>0</v>
      </c>
      <c r="W4354">
        <v>0</v>
      </c>
      <c r="X4354">
        <v>0</v>
      </c>
      <c r="Y4354">
        <v>0</v>
      </c>
      <c r="AB4354" s="180">
        <v>44285</v>
      </c>
      <c r="AC4354">
        <v>1</v>
      </c>
      <c r="AD4354" t="s">
        <v>1922</v>
      </c>
      <c r="AE4354">
        <v>1</v>
      </c>
      <c r="AF4354">
        <v>30</v>
      </c>
      <c r="AG4354">
        <v>0</v>
      </c>
      <c r="AN4354">
        <v>1</v>
      </c>
      <c r="AO4354">
        <v>1</v>
      </c>
      <c r="AR4354" s="178">
        <v>1176470</v>
      </c>
      <c r="AS4354" t="s">
        <v>1921</v>
      </c>
      <c r="AT4354">
        <v>0</v>
      </c>
      <c r="AU4354">
        <v>0</v>
      </c>
      <c r="AV4354">
        <v>890480123</v>
      </c>
      <c r="AW4354" t="s">
        <v>1920</v>
      </c>
      <c r="AX4354">
        <v>5</v>
      </c>
      <c r="BC4354">
        <v>1</v>
      </c>
      <c r="BD4354">
        <v>7</v>
      </c>
      <c r="BE4354">
        <v>2</v>
      </c>
    </row>
    <row r="4355" spans="1:57" x14ac:dyDescent="0.25">
      <c r="A4355" s="179">
        <f t="shared" si="68"/>
        <v>39226</v>
      </c>
      <c r="B4355" t="s">
        <v>1923</v>
      </c>
      <c r="C4355">
        <v>73154549</v>
      </c>
      <c r="D4355">
        <v>144105</v>
      </c>
      <c r="E4355">
        <v>4</v>
      </c>
      <c r="F4355">
        <v>17707</v>
      </c>
      <c r="G4355" s="180">
        <v>44117</v>
      </c>
      <c r="H4355" s="180">
        <v>44316</v>
      </c>
      <c r="I4355">
        <v>0</v>
      </c>
      <c r="J4355">
        <v>1</v>
      </c>
      <c r="K4355">
        <v>5</v>
      </c>
      <c r="L4355">
        <v>30</v>
      </c>
      <c r="M4355">
        <v>2</v>
      </c>
      <c r="N4355" s="170">
        <v>13121400</v>
      </c>
      <c r="O4355" s="170">
        <v>13940000</v>
      </c>
      <c r="P4355" s="178">
        <v>1000000</v>
      </c>
      <c r="Q4355" s="178">
        <v>173103</v>
      </c>
      <c r="R4355" s="178">
        <v>170842</v>
      </c>
      <c r="S4355">
        <v>0</v>
      </c>
      <c r="T4355">
        <v>0</v>
      </c>
      <c r="U4355">
        <v>0</v>
      </c>
      <c r="W4355">
        <v>0</v>
      </c>
      <c r="X4355">
        <v>0</v>
      </c>
      <c r="Y4355">
        <v>0</v>
      </c>
      <c r="AB4355" s="180">
        <v>44285</v>
      </c>
      <c r="AC4355">
        <v>1</v>
      </c>
      <c r="AD4355" t="s">
        <v>1922</v>
      </c>
      <c r="AE4355">
        <v>1</v>
      </c>
      <c r="AF4355">
        <v>30</v>
      </c>
      <c r="AG4355">
        <v>0</v>
      </c>
      <c r="AN4355">
        <v>1</v>
      </c>
      <c r="AO4355">
        <v>1</v>
      </c>
      <c r="AR4355" s="178">
        <v>131616</v>
      </c>
      <c r="AS4355" t="s">
        <v>1921</v>
      </c>
      <c r="AT4355">
        <v>0</v>
      </c>
      <c r="AU4355">
        <v>0</v>
      </c>
      <c r="AV4355">
        <v>890480123</v>
      </c>
      <c r="AW4355" t="s">
        <v>1920</v>
      </c>
      <c r="AX4355">
        <v>5</v>
      </c>
      <c r="BC4355">
        <v>1</v>
      </c>
      <c r="BD4355">
        <v>7</v>
      </c>
      <c r="BE4355">
        <v>2</v>
      </c>
    </row>
    <row r="4356" spans="1:57" x14ac:dyDescent="0.25">
      <c r="A4356" s="179">
        <f t="shared" si="68"/>
        <v>1037884</v>
      </c>
      <c r="B4356" t="s">
        <v>1923</v>
      </c>
      <c r="C4356">
        <v>73154549</v>
      </c>
      <c r="D4356">
        <v>144105</v>
      </c>
      <c r="E4356">
        <v>4</v>
      </c>
      <c r="F4356">
        <v>17924</v>
      </c>
      <c r="G4356" s="180">
        <v>44193</v>
      </c>
      <c r="H4356" s="180">
        <v>45290</v>
      </c>
      <c r="I4356">
        <v>0</v>
      </c>
      <c r="J4356">
        <v>1</v>
      </c>
      <c r="K4356">
        <v>3</v>
      </c>
      <c r="L4356">
        <v>30</v>
      </c>
      <c r="M4356">
        <v>2</v>
      </c>
      <c r="N4356" s="170">
        <v>16011168</v>
      </c>
      <c r="O4356" s="170">
        <v>17240000</v>
      </c>
      <c r="P4356" s="178">
        <v>4841823</v>
      </c>
      <c r="Q4356" s="178">
        <v>170251</v>
      </c>
      <c r="R4356" s="178">
        <v>4520286</v>
      </c>
      <c r="S4356">
        <v>0</v>
      </c>
      <c r="T4356">
        <v>0</v>
      </c>
      <c r="U4356">
        <v>0</v>
      </c>
      <c r="W4356">
        <v>0</v>
      </c>
      <c r="X4356">
        <v>0</v>
      </c>
      <c r="Y4356">
        <v>0</v>
      </c>
      <c r="AB4356" s="180">
        <v>44285</v>
      </c>
      <c r="AC4356">
        <v>9</v>
      </c>
      <c r="AD4356" t="s">
        <v>1922</v>
      </c>
      <c r="AE4356">
        <v>1</v>
      </c>
      <c r="AF4356">
        <v>30</v>
      </c>
      <c r="AG4356">
        <v>0</v>
      </c>
      <c r="AN4356">
        <v>1</v>
      </c>
      <c r="AO4356">
        <v>1</v>
      </c>
      <c r="AR4356" s="178">
        <v>3482402</v>
      </c>
      <c r="AS4356" t="s">
        <v>1921</v>
      </c>
      <c r="AT4356">
        <v>0</v>
      </c>
      <c r="AU4356">
        <v>0</v>
      </c>
      <c r="AV4356">
        <v>890480123</v>
      </c>
      <c r="AW4356" t="s">
        <v>1920</v>
      </c>
      <c r="AX4356">
        <v>5</v>
      </c>
      <c r="BC4356">
        <v>1</v>
      </c>
      <c r="BD4356">
        <v>7</v>
      </c>
      <c r="BE4356">
        <v>2</v>
      </c>
    </row>
    <row r="4357" spans="1:57" x14ac:dyDescent="0.25">
      <c r="A4357" s="179">
        <f t="shared" si="68"/>
        <v>90789817</v>
      </c>
      <c r="B4357" t="s">
        <v>1923</v>
      </c>
      <c r="C4357">
        <v>73156353</v>
      </c>
      <c r="D4357">
        <v>144105</v>
      </c>
      <c r="E4357">
        <v>4</v>
      </c>
      <c r="F4357">
        <v>16745</v>
      </c>
      <c r="G4357" s="180">
        <v>43826</v>
      </c>
      <c r="H4357" s="180">
        <v>46386</v>
      </c>
      <c r="I4357">
        <v>0</v>
      </c>
      <c r="J4357">
        <v>1</v>
      </c>
      <c r="K4357">
        <v>15</v>
      </c>
      <c r="L4357">
        <v>30</v>
      </c>
      <c r="M4357">
        <v>2</v>
      </c>
      <c r="N4357" s="170">
        <v>9119963</v>
      </c>
      <c r="O4357" s="170">
        <v>9511000</v>
      </c>
      <c r="P4357" s="178">
        <v>128054949</v>
      </c>
      <c r="Q4357" s="178">
        <v>2068091</v>
      </c>
      <c r="R4357" s="178">
        <v>110719505</v>
      </c>
      <c r="S4357">
        <v>0</v>
      </c>
      <c r="T4357">
        <v>0</v>
      </c>
      <c r="U4357">
        <v>0</v>
      </c>
      <c r="W4357">
        <v>0</v>
      </c>
      <c r="X4357">
        <v>0</v>
      </c>
      <c r="Y4357">
        <v>0</v>
      </c>
      <c r="AB4357" s="180">
        <v>44285</v>
      </c>
      <c r="AC4357">
        <v>1</v>
      </c>
      <c r="AD4357" t="s">
        <v>1922</v>
      </c>
      <c r="AE4357">
        <v>1</v>
      </c>
      <c r="AF4357">
        <v>30</v>
      </c>
      <c r="AG4357">
        <v>0</v>
      </c>
      <c r="AN4357">
        <v>1</v>
      </c>
      <c r="AO4357">
        <v>1</v>
      </c>
      <c r="AR4357" s="178">
        <v>19929688</v>
      </c>
      <c r="AS4357" t="s">
        <v>1921</v>
      </c>
      <c r="AT4357">
        <v>0</v>
      </c>
      <c r="AU4357">
        <v>0</v>
      </c>
      <c r="AV4357">
        <v>890480123</v>
      </c>
      <c r="AW4357" t="s">
        <v>1920</v>
      </c>
      <c r="AX4357">
        <v>5</v>
      </c>
      <c r="BC4357">
        <v>1</v>
      </c>
      <c r="BD4357">
        <v>7</v>
      </c>
      <c r="BE4357">
        <v>2</v>
      </c>
    </row>
    <row r="4358" spans="1:57" x14ac:dyDescent="0.25">
      <c r="A4358" s="179">
        <f t="shared" si="68"/>
        <v>2569</v>
      </c>
      <c r="B4358" t="s">
        <v>1923</v>
      </c>
      <c r="C4358">
        <v>73156481</v>
      </c>
      <c r="D4358">
        <v>144105</v>
      </c>
      <c r="E4358">
        <v>4</v>
      </c>
      <c r="F4358">
        <v>550021867</v>
      </c>
      <c r="G4358" s="180">
        <v>44133</v>
      </c>
      <c r="H4358" s="180">
        <v>45350</v>
      </c>
      <c r="I4358">
        <v>0</v>
      </c>
      <c r="J4358">
        <v>1</v>
      </c>
      <c r="K4358">
        <v>0</v>
      </c>
      <c r="L4358">
        <v>30</v>
      </c>
      <c r="M4358">
        <v>2</v>
      </c>
      <c r="N4358" s="170">
        <v>22490513</v>
      </c>
      <c r="O4358" s="170">
        <v>24960000</v>
      </c>
      <c r="P4358" s="178">
        <v>8430</v>
      </c>
      <c r="Q4358" s="178">
        <v>324</v>
      </c>
      <c r="R4358" s="178">
        <v>7077</v>
      </c>
      <c r="S4358">
        <v>0</v>
      </c>
      <c r="T4358">
        <v>0</v>
      </c>
      <c r="U4358">
        <v>0</v>
      </c>
      <c r="W4358">
        <v>0</v>
      </c>
      <c r="X4358">
        <v>0</v>
      </c>
      <c r="Y4358">
        <v>0</v>
      </c>
      <c r="AB4358" s="180">
        <v>44286</v>
      </c>
      <c r="AC4358">
        <v>1</v>
      </c>
      <c r="AD4358" t="s">
        <v>1922</v>
      </c>
      <c r="AE4358">
        <v>1</v>
      </c>
      <c r="AF4358">
        <v>30</v>
      </c>
      <c r="AG4358">
        <v>0</v>
      </c>
      <c r="AN4358">
        <v>1</v>
      </c>
      <c r="AO4358">
        <v>1</v>
      </c>
      <c r="AR4358" s="178">
        <v>4508</v>
      </c>
      <c r="AS4358" t="s">
        <v>1921</v>
      </c>
      <c r="AT4358">
        <v>0</v>
      </c>
      <c r="AU4358">
        <v>0</v>
      </c>
      <c r="AV4358">
        <v>890480123</v>
      </c>
      <c r="AW4358" t="s">
        <v>1920</v>
      </c>
      <c r="AX4358">
        <v>5</v>
      </c>
      <c r="BC4358">
        <v>2</v>
      </c>
      <c r="BD4358">
        <v>7</v>
      </c>
      <c r="BE4358">
        <v>1</v>
      </c>
    </row>
    <row r="4359" spans="1:57" x14ac:dyDescent="0.25">
      <c r="A4359" s="179">
        <f t="shared" si="68"/>
        <v>264011</v>
      </c>
      <c r="B4359" t="s">
        <v>1923</v>
      </c>
      <c r="C4359">
        <v>73156481</v>
      </c>
      <c r="D4359">
        <v>144105</v>
      </c>
      <c r="E4359">
        <v>4</v>
      </c>
      <c r="F4359">
        <v>550023106</v>
      </c>
      <c r="G4359" s="180">
        <v>44133</v>
      </c>
      <c r="H4359" s="180">
        <v>45350</v>
      </c>
      <c r="I4359">
        <v>0</v>
      </c>
      <c r="J4359">
        <v>1</v>
      </c>
      <c r="K4359">
        <v>0</v>
      </c>
      <c r="L4359">
        <v>30</v>
      </c>
      <c r="M4359">
        <v>2</v>
      </c>
      <c r="N4359" s="170">
        <v>22490513</v>
      </c>
      <c r="O4359" s="170">
        <v>24960000</v>
      </c>
      <c r="P4359" s="178">
        <v>908296</v>
      </c>
      <c r="Q4359" s="178">
        <v>34919</v>
      </c>
      <c r="R4359" s="178">
        <v>727190</v>
      </c>
      <c r="S4359">
        <v>0</v>
      </c>
      <c r="T4359">
        <v>0</v>
      </c>
      <c r="U4359">
        <v>0</v>
      </c>
      <c r="W4359">
        <v>0</v>
      </c>
      <c r="X4359">
        <v>0</v>
      </c>
      <c r="Y4359">
        <v>0</v>
      </c>
      <c r="AB4359" s="180">
        <v>44286</v>
      </c>
      <c r="AC4359">
        <v>1</v>
      </c>
      <c r="AD4359" t="s">
        <v>1922</v>
      </c>
      <c r="AE4359">
        <v>1</v>
      </c>
      <c r="AF4359">
        <v>30</v>
      </c>
      <c r="AG4359">
        <v>0</v>
      </c>
      <c r="AN4359">
        <v>1</v>
      </c>
      <c r="AO4359">
        <v>1</v>
      </c>
      <c r="AR4359" s="178">
        <v>463179</v>
      </c>
      <c r="AS4359" t="s">
        <v>1921</v>
      </c>
      <c r="AT4359">
        <v>0</v>
      </c>
      <c r="AU4359">
        <v>0</v>
      </c>
      <c r="AV4359">
        <v>890480123</v>
      </c>
      <c r="AW4359" t="s">
        <v>1920</v>
      </c>
      <c r="AX4359">
        <v>5</v>
      </c>
      <c r="BC4359">
        <v>2</v>
      </c>
      <c r="BD4359">
        <v>7</v>
      </c>
      <c r="BE4359">
        <v>1</v>
      </c>
    </row>
    <row r="4360" spans="1:57" x14ac:dyDescent="0.25">
      <c r="A4360" s="179">
        <f t="shared" si="68"/>
        <v>263940</v>
      </c>
      <c r="B4360" t="s">
        <v>1923</v>
      </c>
      <c r="C4360">
        <v>73156481</v>
      </c>
      <c r="D4360">
        <v>144105</v>
      </c>
      <c r="E4360">
        <v>4</v>
      </c>
      <c r="F4360">
        <v>550023114</v>
      </c>
      <c r="G4360" s="180">
        <v>44133</v>
      </c>
      <c r="H4360" s="180">
        <v>45350</v>
      </c>
      <c r="I4360">
        <v>0</v>
      </c>
      <c r="J4360">
        <v>1</v>
      </c>
      <c r="K4360">
        <v>0</v>
      </c>
      <c r="L4360">
        <v>30</v>
      </c>
      <c r="M4360">
        <v>2</v>
      </c>
      <c r="N4360" s="170">
        <v>22490513</v>
      </c>
      <c r="O4360" s="170">
        <v>24960000</v>
      </c>
      <c r="P4360" s="178">
        <v>910707</v>
      </c>
      <c r="Q4360" s="178">
        <v>35012</v>
      </c>
      <c r="R4360" s="178">
        <v>726995</v>
      </c>
      <c r="S4360">
        <v>0</v>
      </c>
      <c r="T4360">
        <v>0</v>
      </c>
      <c r="U4360">
        <v>0</v>
      </c>
      <c r="W4360">
        <v>0</v>
      </c>
      <c r="X4360">
        <v>0</v>
      </c>
      <c r="Y4360">
        <v>0</v>
      </c>
      <c r="AB4360" s="180">
        <v>44286</v>
      </c>
      <c r="AC4360">
        <v>1</v>
      </c>
      <c r="AD4360" t="s">
        <v>1922</v>
      </c>
      <c r="AE4360">
        <v>1</v>
      </c>
      <c r="AF4360">
        <v>30</v>
      </c>
      <c r="AG4360">
        <v>0</v>
      </c>
      <c r="AN4360">
        <v>1</v>
      </c>
      <c r="AO4360">
        <v>1</v>
      </c>
      <c r="AR4360" s="178">
        <v>463055</v>
      </c>
      <c r="AS4360" t="s">
        <v>1921</v>
      </c>
      <c r="AT4360">
        <v>0</v>
      </c>
      <c r="AU4360">
        <v>0</v>
      </c>
      <c r="AV4360">
        <v>890480123</v>
      </c>
      <c r="AW4360" t="s">
        <v>1920</v>
      </c>
      <c r="AX4360">
        <v>5</v>
      </c>
      <c r="BC4360">
        <v>2</v>
      </c>
      <c r="BD4360">
        <v>7</v>
      </c>
      <c r="BE4360">
        <v>1</v>
      </c>
    </row>
    <row r="4361" spans="1:57" x14ac:dyDescent="0.25">
      <c r="A4361" s="179">
        <f t="shared" si="68"/>
        <v>231364</v>
      </c>
      <c r="B4361" t="s">
        <v>1923</v>
      </c>
      <c r="C4361">
        <v>73156481</v>
      </c>
      <c r="D4361">
        <v>144105</v>
      </c>
      <c r="E4361">
        <v>4</v>
      </c>
      <c r="F4361">
        <v>550023139</v>
      </c>
      <c r="G4361" s="180">
        <v>44133</v>
      </c>
      <c r="H4361" s="180">
        <v>45350</v>
      </c>
      <c r="I4361">
        <v>0</v>
      </c>
      <c r="J4361">
        <v>1</v>
      </c>
      <c r="K4361">
        <v>0</v>
      </c>
      <c r="L4361">
        <v>30</v>
      </c>
      <c r="M4361">
        <v>2</v>
      </c>
      <c r="N4361" s="170">
        <v>22490513</v>
      </c>
      <c r="O4361" s="170">
        <v>24960000</v>
      </c>
      <c r="P4361" s="178">
        <v>795817</v>
      </c>
      <c r="Q4361" s="178">
        <v>30595</v>
      </c>
      <c r="R4361" s="178">
        <v>637269</v>
      </c>
      <c r="S4361">
        <v>0</v>
      </c>
      <c r="T4361">
        <v>0</v>
      </c>
      <c r="U4361">
        <v>0</v>
      </c>
      <c r="W4361">
        <v>0</v>
      </c>
      <c r="X4361">
        <v>0</v>
      </c>
      <c r="Y4361">
        <v>0</v>
      </c>
      <c r="AB4361" s="180">
        <v>44286</v>
      </c>
      <c r="AC4361">
        <v>1</v>
      </c>
      <c r="AD4361" t="s">
        <v>1922</v>
      </c>
      <c r="AE4361">
        <v>1</v>
      </c>
      <c r="AF4361">
        <v>30</v>
      </c>
      <c r="AG4361">
        <v>0</v>
      </c>
      <c r="AN4361">
        <v>1</v>
      </c>
      <c r="AO4361">
        <v>1</v>
      </c>
      <c r="AR4361" s="178">
        <v>405905</v>
      </c>
      <c r="AS4361" t="s">
        <v>1921</v>
      </c>
      <c r="AT4361">
        <v>0</v>
      </c>
      <c r="AU4361">
        <v>0</v>
      </c>
      <c r="AV4361">
        <v>890480123</v>
      </c>
      <c r="AW4361" t="s">
        <v>1920</v>
      </c>
      <c r="AX4361">
        <v>5</v>
      </c>
      <c r="BC4361">
        <v>2</v>
      </c>
      <c r="BD4361">
        <v>7</v>
      </c>
      <c r="BE4361">
        <v>1</v>
      </c>
    </row>
    <row r="4362" spans="1:57" x14ac:dyDescent="0.25">
      <c r="A4362" s="179">
        <f t="shared" si="68"/>
        <v>247590</v>
      </c>
      <c r="B4362" t="s">
        <v>1923</v>
      </c>
      <c r="C4362">
        <v>73156481</v>
      </c>
      <c r="D4362">
        <v>144105</v>
      </c>
      <c r="E4362">
        <v>4</v>
      </c>
      <c r="F4362">
        <v>550023150</v>
      </c>
      <c r="G4362" s="180">
        <v>44133</v>
      </c>
      <c r="H4362" s="180">
        <v>45350</v>
      </c>
      <c r="I4362">
        <v>0</v>
      </c>
      <c r="J4362">
        <v>1</v>
      </c>
      <c r="K4362">
        <v>0</v>
      </c>
      <c r="L4362">
        <v>30</v>
      </c>
      <c r="M4362">
        <v>2</v>
      </c>
      <c r="N4362" s="170">
        <v>22490513</v>
      </c>
      <c r="O4362" s="170">
        <v>24960000</v>
      </c>
      <c r="P4362" s="178">
        <v>851815</v>
      </c>
      <c r="Q4362" s="178">
        <v>32748</v>
      </c>
      <c r="R4362" s="178">
        <v>681960</v>
      </c>
      <c r="S4362">
        <v>0</v>
      </c>
      <c r="T4362">
        <v>0</v>
      </c>
      <c r="U4362">
        <v>0</v>
      </c>
      <c r="W4362">
        <v>0</v>
      </c>
      <c r="X4362">
        <v>0</v>
      </c>
      <c r="Y4362">
        <v>0</v>
      </c>
      <c r="AB4362" s="180">
        <v>44286</v>
      </c>
      <c r="AC4362">
        <v>1</v>
      </c>
      <c r="AD4362" t="s">
        <v>1922</v>
      </c>
      <c r="AE4362">
        <v>1</v>
      </c>
      <c r="AF4362">
        <v>30</v>
      </c>
      <c r="AG4362">
        <v>0</v>
      </c>
      <c r="AN4362">
        <v>1</v>
      </c>
      <c r="AO4362">
        <v>1</v>
      </c>
      <c r="AR4362" s="178">
        <v>434370</v>
      </c>
      <c r="AS4362" t="s">
        <v>1921</v>
      </c>
      <c r="AT4362">
        <v>0</v>
      </c>
      <c r="AU4362">
        <v>0</v>
      </c>
      <c r="AV4362">
        <v>890480123</v>
      </c>
      <c r="AW4362" t="s">
        <v>1920</v>
      </c>
      <c r="AX4362">
        <v>5</v>
      </c>
      <c r="BC4362">
        <v>2</v>
      </c>
      <c r="BD4362">
        <v>7</v>
      </c>
      <c r="BE4362">
        <v>1</v>
      </c>
    </row>
    <row r="4363" spans="1:57" x14ac:dyDescent="0.25">
      <c r="A4363" s="179">
        <f t="shared" si="68"/>
        <v>57796</v>
      </c>
      <c r="B4363" t="s">
        <v>1923</v>
      </c>
      <c r="C4363">
        <v>73156481</v>
      </c>
      <c r="D4363">
        <v>144105</v>
      </c>
      <c r="E4363">
        <v>4</v>
      </c>
      <c r="F4363">
        <v>550023221</v>
      </c>
      <c r="G4363" s="180">
        <v>44133</v>
      </c>
      <c r="H4363" s="180">
        <v>45350</v>
      </c>
      <c r="I4363">
        <v>0</v>
      </c>
      <c r="J4363">
        <v>1</v>
      </c>
      <c r="K4363">
        <v>0</v>
      </c>
      <c r="L4363">
        <v>30</v>
      </c>
      <c r="M4363">
        <v>2</v>
      </c>
      <c r="N4363" s="170">
        <v>22490513</v>
      </c>
      <c r="O4363" s="170">
        <v>24960000</v>
      </c>
      <c r="P4363" s="178">
        <v>189352</v>
      </c>
      <c r="Q4363" s="178">
        <v>7280</v>
      </c>
      <c r="R4363" s="178">
        <v>159192</v>
      </c>
      <c r="S4363">
        <v>0</v>
      </c>
      <c r="T4363">
        <v>0</v>
      </c>
      <c r="U4363">
        <v>0</v>
      </c>
      <c r="W4363">
        <v>0</v>
      </c>
      <c r="X4363">
        <v>0</v>
      </c>
      <c r="Y4363">
        <v>0</v>
      </c>
      <c r="AB4363" s="180">
        <v>44286</v>
      </c>
      <c r="AC4363">
        <v>1</v>
      </c>
      <c r="AD4363" t="s">
        <v>1922</v>
      </c>
      <c r="AE4363">
        <v>1</v>
      </c>
      <c r="AF4363">
        <v>30</v>
      </c>
      <c r="AG4363">
        <v>0</v>
      </c>
      <c r="AN4363">
        <v>1</v>
      </c>
      <c r="AO4363">
        <v>1</v>
      </c>
      <c r="AR4363" s="178">
        <v>101396</v>
      </c>
      <c r="AS4363" t="s">
        <v>1921</v>
      </c>
      <c r="AT4363">
        <v>0</v>
      </c>
      <c r="AU4363">
        <v>0</v>
      </c>
      <c r="AV4363">
        <v>890480123</v>
      </c>
      <c r="AW4363" t="s">
        <v>1920</v>
      </c>
      <c r="AX4363">
        <v>5</v>
      </c>
      <c r="BC4363">
        <v>2</v>
      </c>
      <c r="BD4363">
        <v>7</v>
      </c>
      <c r="BE4363">
        <v>1</v>
      </c>
    </row>
    <row r="4364" spans="1:57" x14ac:dyDescent="0.25">
      <c r="A4364" s="179">
        <f t="shared" si="68"/>
        <v>19990</v>
      </c>
      <c r="B4364" t="s">
        <v>1923</v>
      </c>
      <c r="C4364">
        <v>73156481</v>
      </c>
      <c r="D4364">
        <v>144105</v>
      </c>
      <c r="E4364">
        <v>4</v>
      </c>
      <c r="F4364">
        <v>550023245</v>
      </c>
      <c r="G4364" s="180">
        <v>44133</v>
      </c>
      <c r="H4364" s="180">
        <v>45350</v>
      </c>
      <c r="I4364">
        <v>0</v>
      </c>
      <c r="J4364">
        <v>1</v>
      </c>
      <c r="K4364">
        <v>0</v>
      </c>
      <c r="L4364">
        <v>30</v>
      </c>
      <c r="M4364">
        <v>2</v>
      </c>
      <c r="N4364" s="170">
        <v>22490513</v>
      </c>
      <c r="O4364" s="170">
        <v>24960000</v>
      </c>
      <c r="P4364" s="178">
        <v>65492</v>
      </c>
      <c r="Q4364" s="178">
        <v>2518</v>
      </c>
      <c r="R4364" s="178">
        <v>55061</v>
      </c>
      <c r="S4364">
        <v>0</v>
      </c>
      <c r="T4364">
        <v>0</v>
      </c>
      <c r="U4364">
        <v>0</v>
      </c>
      <c r="W4364">
        <v>0</v>
      </c>
      <c r="X4364">
        <v>0</v>
      </c>
      <c r="Y4364">
        <v>0</v>
      </c>
      <c r="AB4364" s="180">
        <v>44286</v>
      </c>
      <c r="AC4364">
        <v>1</v>
      </c>
      <c r="AD4364" t="s">
        <v>1922</v>
      </c>
      <c r="AE4364">
        <v>1</v>
      </c>
      <c r="AF4364">
        <v>30</v>
      </c>
      <c r="AG4364">
        <v>0</v>
      </c>
      <c r="AN4364">
        <v>1</v>
      </c>
      <c r="AO4364">
        <v>1</v>
      </c>
      <c r="AR4364" s="178">
        <v>35071</v>
      </c>
      <c r="AS4364" t="s">
        <v>1921</v>
      </c>
      <c r="AT4364">
        <v>0</v>
      </c>
      <c r="AU4364">
        <v>0</v>
      </c>
      <c r="AV4364">
        <v>890480123</v>
      </c>
      <c r="AW4364" t="s">
        <v>1920</v>
      </c>
      <c r="AX4364">
        <v>5</v>
      </c>
      <c r="BC4364">
        <v>2</v>
      </c>
      <c r="BD4364">
        <v>7</v>
      </c>
      <c r="BE4364">
        <v>1</v>
      </c>
    </row>
    <row r="4365" spans="1:57" x14ac:dyDescent="0.25">
      <c r="A4365" s="179">
        <f t="shared" si="68"/>
        <v>23260</v>
      </c>
      <c r="B4365" t="s">
        <v>1923</v>
      </c>
      <c r="C4365">
        <v>73156481</v>
      </c>
      <c r="D4365">
        <v>144105</v>
      </c>
      <c r="E4365">
        <v>4</v>
      </c>
      <c r="F4365">
        <v>550023264</v>
      </c>
      <c r="G4365" s="180">
        <v>44133</v>
      </c>
      <c r="H4365" s="180">
        <v>45350</v>
      </c>
      <c r="I4365">
        <v>0</v>
      </c>
      <c r="J4365">
        <v>1</v>
      </c>
      <c r="K4365">
        <v>0</v>
      </c>
      <c r="L4365">
        <v>30</v>
      </c>
      <c r="M4365">
        <v>2</v>
      </c>
      <c r="N4365" s="170">
        <v>22490513</v>
      </c>
      <c r="O4365" s="170">
        <v>24960000</v>
      </c>
      <c r="P4365" s="178">
        <v>76180</v>
      </c>
      <c r="Q4365" s="178">
        <v>2929</v>
      </c>
      <c r="R4365" s="178">
        <v>64068</v>
      </c>
      <c r="S4365">
        <v>0</v>
      </c>
      <c r="T4365">
        <v>0</v>
      </c>
      <c r="U4365">
        <v>0</v>
      </c>
      <c r="W4365">
        <v>0</v>
      </c>
      <c r="X4365">
        <v>0</v>
      </c>
      <c r="Y4365">
        <v>0</v>
      </c>
      <c r="AB4365" s="180">
        <v>44286</v>
      </c>
      <c r="AC4365">
        <v>1</v>
      </c>
      <c r="AD4365" t="s">
        <v>1922</v>
      </c>
      <c r="AE4365">
        <v>1</v>
      </c>
      <c r="AF4365">
        <v>30</v>
      </c>
      <c r="AG4365">
        <v>0</v>
      </c>
      <c r="AN4365">
        <v>1</v>
      </c>
      <c r="AO4365">
        <v>1</v>
      </c>
      <c r="AR4365" s="178">
        <v>40808</v>
      </c>
      <c r="AS4365" t="s">
        <v>1921</v>
      </c>
      <c r="AT4365">
        <v>0</v>
      </c>
      <c r="AU4365">
        <v>0</v>
      </c>
      <c r="AV4365">
        <v>890480123</v>
      </c>
      <c r="AW4365" t="s">
        <v>1920</v>
      </c>
      <c r="AX4365">
        <v>5</v>
      </c>
      <c r="BC4365">
        <v>2</v>
      </c>
      <c r="BD4365">
        <v>7</v>
      </c>
      <c r="BE4365">
        <v>1</v>
      </c>
    </row>
    <row r="4366" spans="1:57" x14ac:dyDescent="0.25">
      <c r="A4366" s="179">
        <f t="shared" si="68"/>
        <v>113807</v>
      </c>
      <c r="B4366" t="s">
        <v>1923</v>
      </c>
      <c r="C4366">
        <v>73156481</v>
      </c>
      <c r="D4366">
        <v>144105</v>
      </c>
      <c r="E4366">
        <v>4</v>
      </c>
      <c r="F4366">
        <v>550023292</v>
      </c>
      <c r="G4366" s="180">
        <v>44133</v>
      </c>
      <c r="H4366" s="180">
        <v>45350</v>
      </c>
      <c r="I4366">
        <v>0</v>
      </c>
      <c r="J4366">
        <v>1</v>
      </c>
      <c r="K4366">
        <v>0</v>
      </c>
      <c r="L4366">
        <v>30</v>
      </c>
      <c r="M4366">
        <v>2</v>
      </c>
      <c r="N4366" s="170">
        <v>22490513</v>
      </c>
      <c r="O4366" s="170">
        <v>24960000</v>
      </c>
      <c r="P4366" s="178">
        <v>372851</v>
      </c>
      <c r="Q4366" s="178">
        <v>14334</v>
      </c>
      <c r="R4366" s="178">
        <v>313469</v>
      </c>
      <c r="S4366">
        <v>0</v>
      </c>
      <c r="T4366">
        <v>0</v>
      </c>
      <c r="U4366">
        <v>0</v>
      </c>
      <c r="W4366">
        <v>0</v>
      </c>
      <c r="X4366">
        <v>0</v>
      </c>
      <c r="Y4366">
        <v>0</v>
      </c>
      <c r="AB4366" s="180">
        <v>44286</v>
      </c>
      <c r="AC4366">
        <v>1</v>
      </c>
      <c r="AD4366" t="s">
        <v>1922</v>
      </c>
      <c r="AE4366">
        <v>1</v>
      </c>
      <c r="AF4366">
        <v>30</v>
      </c>
      <c r="AG4366">
        <v>0</v>
      </c>
      <c r="AN4366">
        <v>1</v>
      </c>
      <c r="AO4366">
        <v>1</v>
      </c>
      <c r="AR4366" s="178">
        <v>199662</v>
      </c>
      <c r="AS4366" t="s">
        <v>1921</v>
      </c>
      <c r="AT4366">
        <v>0</v>
      </c>
      <c r="AU4366">
        <v>0</v>
      </c>
      <c r="AV4366">
        <v>890480123</v>
      </c>
      <c r="AW4366" t="s">
        <v>1920</v>
      </c>
      <c r="AX4366">
        <v>5</v>
      </c>
      <c r="BC4366">
        <v>2</v>
      </c>
      <c r="BD4366">
        <v>7</v>
      </c>
      <c r="BE4366">
        <v>1</v>
      </c>
    </row>
    <row r="4367" spans="1:57" x14ac:dyDescent="0.25">
      <c r="A4367" s="179">
        <f t="shared" si="68"/>
        <v>32852</v>
      </c>
      <c r="B4367" t="s">
        <v>1923</v>
      </c>
      <c r="C4367">
        <v>73156481</v>
      </c>
      <c r="D4367">
        <v>144105</v>
      </c>
      <c r="E4367">
        <v>4</v>
      </c>
      <c r="F4367">
        <v>550023417</v>
      </c>
      <c r="G4367" s="180">
        <v>44133</v>
      </c>
      <c r="H4367" s="180">
        <v>45350</v>
      </c>
      <c r="I4367">
        <v>0</v>
      </c>
      <c r="J4367">
        <v>1</v>
      </c>
      <c r="K4367">
        <v>0</v>
      </c>
      <c r="L4367">
        <v>30</v>
      </c>
      <c r="M4367">
        <v>2</v>
      </c>
      <c r="N4367" s="170">
        <v>22490513</v>
      </c>
      <c r="O4367" s="170">
        <v>24960000</v>
      </c>
      <c r="P4367" s="178">
        <v>107631</v>
      </c>
      <c r="Q4367" s="178">
        <v>4138</v>
      </c>
      <c r="R4367" s="178">
        <v>90488</v>
      </c>
      <c r="S4367">
        <v>0</v>
      </c>
      <c r="T4367">
        <v>0</v>
      </c>
      <c r="U4367">
        <v>0</v>
      </c>
      <c r="W4367">
        <v>0</v>
      </c>
      <c r="X4367">
        <v>0</v>
      </c>
      <c r="Y4367">
        <v>0</v>
      </c>
      <c r="AB4367" s="180">
        <v>44286</v>
      </c>
      <c r="AC4367">
        <v>1</v>
      </c>
      <c r="AD4367" t="s">
        <v>1922</v>
      </c>
      <c r="AE4367">
        <v>1</v>
      </c>
      <c r="AF4367">
        <v>30</v>
      </c>
      <c r="AG4367">
        <v>0</v>
      </c>
      <c r="AN4367">
        <v>1</v>
      </c>
      <c r="AO4367">
        <v>1</v>
      </c>
      <c r="AR4367" s="178">
        <v>57636</v>
      </c>
      <c r="AS4367" t="s">
        <v>1921</v>
      </c>
      <c r="AT4367">
        <v>0</v>
      </c>
      <c r="AU4367">
        <v>0</v>
      </c>
      <c r="AV4367">
        <v>890480123</v>
      </c>
      <c r="AW4367" t="s">
        <v>1920</v>
      </c>
      <c r="AX4367">
        <v>5</v>
      </c>
      <c r="BC4367">
        <v>2</v>
      </c>
      <c r="BD4367">
        <v>7</v>
      </c>
      <c r="BE4367">
        <v>1</v>
      </c>
    </row>
    <row r="4368" spans="1:57" x14ac:dyDescent="0.25">
      <c r="A4368" s="179">
        <f t="shared" si="68"/>
        <v>126798</v>
      </c>
      <c r="B4368" t="s">
        <v>1923</v>
      </c>
      <c r="C4368">
        <v>73156481</v>
      </c>
      <c r="D4368">
        <v>144105</v>
      </c>
      <c r="E4368">
        <v>4</v>
      </c>
      <c r="F4368">
        <v>550023457</v>
      </c>
      <c r="G4368" s="180">
        <v>44133</v>
      </c>
      <c r="H4368" s="180">
        <v>45350</v>
      </c>
      <c r="I4368">
        <v>0</v>
      </c>
      <c r="J4368">
        <v>1</v>
      </c>
      <c r="K4368">
        <v>0</v>
      </c>
      <c r="L4368">
        <v>30</v>
      </c>
      <c r="M4368">
        <v>2</v>
      </c>
      <c r="N4368" s="170">
        <v>22490513</v>
      </c>
      <c r="O4368" s="170">
        <v>24960000</v>
      </c>
      <c r="P4368" s="178">
        <v>415399</v>
      </c>
      <c r="Q4368" s="178">
        <v>15970</v>
      </c>
      <c r="R4368" s="178">
        <v>349252</v>
      </c>
      <c r="S4368">
        <v>0</v>
      </c>
      <c r="T4368">
        <v>0</v>
      </c>
      <c r="U4368">
        <v>0</v>
      </c>
      <c r="W4368">
        <v>0</v>
      </c>
      <c r="X4368">
        <v>0</v>
      </c>
      <c r="Y4368">
        <v>0</v>
      </c>
      <c r="AB4368" s="180">
        <v>44286</v>
      </c>
      <c r="AC4368">
        <v>1</v>
      </c>
      <c r="AD4368" t="s">
        <v>1922</v>
      </c>
      <c r="AE4368">
        <v>1</v>
      </c>
      <c r="AF4368">
        <v>30</v>
      </c>
      <c r="AG4368">
        <v>0</v>
      </c>
      <c r="AN4368">
        <v>1</v>
      </c>
      <c r="AO4368">
        <v>1</v>
      </c>
      <c r="AR4368" s="178">
        <v>222454</v>
      </c>
      <c r="AS4368" t="s">
        <v>1921</v>
      </c>
      <c r="AT4368">
        <v>0</v>
      </c>
      <c r="AU4368">
        <v>0</v>
      </c>
      <c r="AV4368">
        <v>890480123</v>
      </c>
      <c r="AW4368" t="s">
        <v>1920</v>
      </c>
      <c r="AX4368">
        <v>5</v>
      </c>
      <c r="BC4368">
        <v>2</v>
      </c>
      <c r="BD4368">
        <v>7</v>
      </c>
      <c r="BE4368">
        <v>1</v>
      </c>
    </row>
    <row r="4369" spans="1:57" x14ac:dyDescent="0.25">
      <c r="A4369" s="179">
        <f t="shared" si="68"/>
        <v>96391</v>
      </c>
      <c r="B4369" t="s">
        <v>1923</v>
      </c>
      <c r="C4369">
        <v>73156481</v>
      </c>
      <c r="D4369">
        <v>144105</v>
      </c>
      <c r="E4369">
        <v>4</v>
      </c>
      <c r="F4369">
        <v>550023482</v>
      </c>
      <c r="G4369" s="180">
        <v>44133</v>
      </c>
      <c r="H4369" s="180">
        <v>45350</v>
      </c>
      <c r="I4369">
        <v>0</v>
      </c>
      <c r="J4369">
        <v>1</v>
      </c>
      <c r="K4369">
        <v>0</v>
      </c>
      <c r="L4369">
        <v>30</v>
      </c>
      <c r="M4369">
        <v>2</v>
      </c>
      <c r="N4369" s="170">
        <v>22490513</v>
      </c>
      <c r="O4369" s="170">
        <v>24960000</v>
      </c>
      <c r="P4369" s="178">
        <v>315806</v>
      </c>
      <c r="Q4369" s="178">
        <v>12141</v>
      </c>
      <c r="R4369" s="178">
        <v>265498</v>
      </c>
      <c r="S4369">
        <v>0</v>
      </c>
      <c r="T4369">
        <v>0</v>
      </c>
      <c r="U4369">
        <v>0</v>
      </c>
      <c r="W4369">
        <v>0</v>
      </c>
      <c r="X4369">
        <v>0</v>
      </c>
      <c r="Y4369">
        <v>0</v>
      </c>
      <c r="AB4369" s="180">
        <v>44286</v>
      </c>
      <c r="AC4369">
        <v>1</v>
      </c>
      <c r="AD4369" t="s">
        <v>1922</v>
      </c>
      <c r="AE4369">
        <v>1</v>
      </c>
      <c r="AF4369">
        <v>30</v>
      </c>
      <c r="AG4369">
        <v>0</v>
      </c>
      <c r="AN4369">
        <v>1</v>
      </c>
      <c r="AO4369">
        <v>1</v>
      </c>
      <c r="AR4369" s="178">
        <v>169107</v>
      </c>
      <c r="AS4369" t="s">
        <v>1921</v>
      </c>
      <c r="AT4369">
        <v>0</v>
      </c>
      <c r="AU4369">
        <v>0</v>
      </c>
      <c r="AV4369">
        <v>890480123</v>
      </c>
      <c r="AW4369" t="s">
        <v>1920</v>
      </c>
      <c r="AX4369">
        <v>5</v>
      </c>
      <c r="BC4369">
        <v>2</v>
      </c>
      <c r="BD4369">
        <v>7</v>
      </c>
      <c r="BE4369">
        <v>1</v>
      </c>
    </row>
    <row r="4370" spans="1:57" x14ac:dyDescent="0.25">
      <c r="A4370" s="179">
        <f t="shared" si="68"/>
        <v>40033</v>
      </c>
      <c r="B4370" t="s">
        <v>1923</v>
      </c>
      <c r="C4370">
        <v>73156481</v>
      </c>
      <c r="D4370">
        <v>144105</v>
      </c>
      <c r="E4370">
        <v>4</v>
      </c>
      <c r="F4370">
        <v>550023489</v>
      </c>
      <c r="G4370" s="180">
        <v>44133</v>
      </c>
      <c r="H4370" s="180">
        <v>45350</v>
      </c>
      <c r="I4370">
        <v>0</v>
      </c>
      <c r="J4370">
        <v>1</v>
      </c>
      <c r="K4370">
        <v>0</v>
      </c>
      <c r="L4370">
        <v>30</v>
      </c>
      <c r="M4370">
        <v>2</v>
      </c>
      <c r="N4370" s="170">
        <v>22490513</v>
      </c>
      <c r="O4370" s="170">
        <v>24960000</v>
      </c>
      <c r="P4370" s="178">
        <v>131163</v>
      </c>
      <c r="Q4370" s="178">
        <v>5043</v>
      </c>
      <c r="R4370" s="178">
        <v>110266</v>
      </c>
      <c r="S4370">
        <v>0</v>
      </c>
      <c r="T4370">
        <v>0</v>
      </c>
      <c r="U4370">
        <v>0</v>
      </c>
      <c r="W4370">
        <v>0</v>
      </c>
      <c r="X4370">
        <v>0</v>
      </c>
      <c r="Y4370">
        <v>0</v>
      </c>
      <c r="AB4370" s="180">
        <v>44286</v>
      </c>
      <c r="AC4370">
        <v>1</v>
      </c>
      <c r="AD4370" t="s">
        <v>1922</v>
      </c>
      <c r="AE4370">
        <v>1</v>
      </c>
      <c r="AF4370">
        <v>30</v>
      </c>
      <c r="AG4370">
        <v>0</v>
      </c>
      <c r="AN4370">
        <v>1</v>
      </c>
      <c r="AO4370">
        <v>1</v>
      </c>
      <c r="AR4370" s="178">
        <v>70233</v>
      </c>
      <c r="AS4370" t="s">
        <v>1921</v>
      </c>
      <c r="AT4370">
        <v>0</v>
      </c>
      <c r="AU4370">
        <v>0</v>
      </c>
      <c r="AV4370">
        <v>890480123</v>
      </c>
      <c r="AW4370" t="s">
        <v>1920</v>
      </c>
      <c r="AX4370">
        <v>5</v>
      </c>
      <c r="BC4370">
        <v>2</v>
      </c>
      <c r="BD4370">
        <v>7</v>
      </c>
      <c r="BE4370">
        <v>1</v>
      </c>
    </row>
    <row r="4371" spans="1:57" x14ac:dyDescent="0.25">
      <c r="A4371" s="179">
        <f t="shared" si="68"/>
        <v>90205</v>
      </c>
      <c r="B4371" t="s">
        <v>1923</v>
      </c>
      <c r="C4371">
        <v>73156481</v>
      </c>
      <c r="D4371">
        <v>144105</v>
      </c>
      <c r="E4371">
        <v>4</v>
      </c>
      <c r="F4371">
        <v>550023504</v>
      </c>
      <c r="G4371" s="180">
        <v>44133</v>
      </c>
      <c r="H4371" s="180">
        <v>45350</v>
      </c>
      <c r="I4371">
        <v>0</v>
      </c>
      <c r="J4371">
        <v>1</v>
      </c>
      <c r="K4371">
        <v>0</v>
      </c>
      <c r="L4371">
        <v>30</v>
      </c>
      <c r="M4371">
        <v>2</v>
      </c>
      <c r="N4371" s="170">
        <v>22490513</v>
      </c>
      <c r="O4371" s="170">
        <v>24960000</v>
      </c>
      <c r="P4371" s="178">
        <v>295507</v>
      </c>
      <c r="Q4371" s="178">
        <v>11361</v>
      </c>
      <c r="R4371" s="178">
        <v>248459</v>
      </c>
      <c r="S4371">
        <v>0</v>
      </c>
      <c r="T4371">
        <v>0</v>
      </c>
      <c r="U4371">
        <v>0</v>
      </c>
      <c r="W4371">
        <v>0</v>
      </c>
      <c r="X4371">
        <v>0</v>
      </c>
      <c r="Y4371">
        <v>0</v>
      </c>
      <c r="AB4371" s="180">
        <v>44286</v>
      </c>
      <c r="AC4371">
        <v>1</v>
      </c>
      <c r="AD4371" t="s">
        <v>1922</v>
      </c>
      <c r="AE4371">
        <v>1</v>
      </c>
      <c r="AF4371">
        <v>30</v>
      </c>
      <c r="AG4371">
        <v>0</v>
      </c>
      <c r="AN4371">
        <v>1</v>
      </c>
      <c r="AO4371">
        <v>1</v>
      </c>
      <c r="AR4371" s="178">
        <v>158254</v>
      </c>
      <c r="AS4371" t="s">
        <v>1921</v>
      </c>
      <c r="AT4371">
        <v>0</v>
      </c>
      <c r="AU4371">
        <v>0</v>
      </c>
      <c r="AV4371">
        <v>890480123</v>
      </c>
      <c r="AW4371" t="s">
        <v>1920</v>
      </c>
      <c r="AX4371">
        <v>5</v>
      </c>
      <c r="BC4371">
        <v>2</v>
      </c>
      <c r="BD4371">
        <v>7</v>
      </c>
      <c r="BE4371">
        <v>1</v>
      </c>
    </row>
    <row r="4372" spans="1:57" x14ac:dyDescent="0.25">
      <c r="A4372" s="179">
        <f t="shared" si="68"/>
        <v>41836</v>
      </c>
      <c r="B4372" t="s">
        <v>1923</v>
      </c>
      <c r="C4372">
        <v>73156481</v>
      </c>
      <c r="D4372">
        <v>144105</v>
      </c>
      <c r="E4372">
        <v>4</v>
      </c>
      <c r="F4372">
        <v>550023578</v>
      </c>
      <c r="G4372" s="180">
        <v>44133</v>
      </c>
      <c r="H4372" s="180">
        <v>45350</v>
      </c>
      <c r="I4372">
        <v>0</v>
      </c>
      <c r="J4372">
        <v>1</v>
      </c>
      <c r="K4372">
        <v>0</v>
      </c>
      <c r="L4372">
        <v>30</v>
      </c>
      <c r="M4372">
        <v>2</v>
      </c>
      <c r="N4372" s="170">
        <v>22490513</v>
      </c>
      <c r="O4372" s="170">
        <v>24960000</v>
      </c>
      <c r="P4372" s="178">
        <v>137039</v>
      </c>
      <c r="Q4372" s="178">
        <v>5268</v>
      </c>
      <c r="R4372" s="178">
        <v>115232</v>
      </c>
      <c r="S4372">
        <v>0</v>
      </c>
      <c r="T4372">
        <v>0</v>
      </c>
      <c r="U4372">
        <v>0</v>
      </c>
      <c r="W4372">
        <v>0</v>
      </c>
      <c r="X4372">
        <v>0</v>
      </c>
      <c r="Y4372">
        <v>0</v>
      </c>
      <c r="AB4372" s="180">
        <v>44286</v>
      </c>
      <c r="AC4372">
        <v>1</v>
      </c>
      <c r="AD4372" t="s">
        <v>1922</v>
      </c>
      <c r="AE4372">
        <v>1</v>
      </c>
      <c r="AF4372">
        <v>30</v>
      </c>
      <c r="AG4372">
        <v>0</v>
      </c>
      <c r="AN4372">
        <v>1</v>
      </c>
      <c r="AO4372">
        <v>1</v>
      </c>
      <c r="AR4372" s="178">
        <v>73396</v>
      </c>
      <c r="AS4372" t="s">
        <v>1921</v>
      </c>
      <c r="AT4372">
        <v>0</v>
      </c>
      <c r="AU4372">
        <v>0</v>
      </c>
      <c r="AV4372">
        <v>890480123</v>
      </c>
      <c r="AW4372" t="s">
        <v>1920</v>
      </c>
      <c r="AX4372">
        <v>5</v>
      </c>
      <c r="BC4372">
        <v>2</v>
      </c>
      <c r="BD4372">
        <v>7</v>
      </c>
      <c r="BE4372">
        <v>1</v>
      </c>
    </row>
    <row r="4373" spans="1:57" x14ac:dyDescent="0.25">
      <c r="A4373" s="179">
        <f t="shared" si="68"/>
        <v>415936</v>
      </c>
      <c r="B4373" t="s">
        <v>1923</v>
      </c>
      <c r="C4373">
        <v>73156481</v>
      </c>
      <c r="D4373">
        <v>144105</v>
      </c>
      <c r="E4373">
        <v>4</v>
      </c>
      <c r="F4373">
        <v>550023620</v>
      </c>
      <c r="G4373" s="180">
        <v>44133</v>
      </c>
      <c r="H4373" s="180">
        <v>45350</v>
      </c>
      <c r="I4373">
        <v>0</v>
      </c>
      <c r="J4373">
        <v>1</v>
      </c>
      <c r="K4373">
        <v>0</v>
      </c>
      <c r="L4373">
        <v>30</v>
      </c>
      <c r="M4373">
        <v>2</v>
      </c>
      <c r="N4373" s="170">
        <v>22490513</v>
      </c>
      <c r="O4373" s="170">
        <v>24960000</v>
      </c>
      <c r="P4373" s="178">
        <v>1505975</v>
      </c>
      <c r="Q4373" s="178">
        <v>57897</v>
      </c>
      <c r="R4373" s="178">
        <v>1145652</v>
      </c>
      <c r="S4373">
        <v>0</v>
      </c>
      <c r="T4373">
        <v>0</v>
      </c>
      <c r="U4373">
        <v>0</v>
      </c>
      <c r="W4373">
        <v>0</v>
      </c>
      <c r="X4373">
        <v>0</v>
      </c>
      <c r="Y4373">
        <v>0</v>
      </c>
      <c r="AB4373" s="180">
        <v>44286</v>
      </c>
      <c r="AC4373">
        <v>1</v>
      </c>
      <c r="AD4373" t="s">
        <v>1922</v>
      </c>
      <c r="AE4373">
        <v>1</v>
      </c>
      <c r="AF4373">
        <v>30</v>
      </c>
      <c r="AG4373">
        <v>0</v>
      </c>
      <c r="AN4373">
        <v>1</v>
      </c>
      <c r="AO4373">
        <v>1</v>
      </c>
      <c r="AR4373" s="178">
        <v>729716</v>
      </c>
      <c r="AS4373" t="s">
        <v>1921</v>
      </c>
      <c r="AT4373">
        <v>0</v>
      </c>
      <c r="AU4373">
        <v>0</v>
      </c>
      <c r="AV4373">
        <v>890480123</v>
      </c>
      <c r="AW4373" t="s">
        <v>1920</v>
      </c>
      <c r="AX4373">
        <v>5</v>
      </c>
      <c r="BC4373">
        <v>2</v>
      </c>
      <c r="BD4373">
        <v>7</v>
      </c>
      <c r="BE4373">
        <v>1</v>
      </c>
    </row>
    <row r="4374" spans="1:57" x14ac:dyDescent="0.25">
      <c r="A4374" s="179">
        <f t="shared" si="68"/>
        <v>129912</v>
      </c>
      <c r="B4374" t="s">
        <v>1923</v>
      </c>
      <c r="C4374">
        <v>73156481</v>
      </c>
      <c r="D4374">
        <v>144105</v>
      </c>
      <c r="E4374">
        <v>4</v>
      </c>
      <c r="F4374">
        <v>550023656</v>
      </c>
      <c r="G4374" s="180">
        <v>43892</v>
      </c>
      <c r="H4374" s="180">
        <v>45350</v>
      </c>
      <c r="I4374">
        <v>0</v>
      </c>
      <c r="J4374">
        <v>1</v>
      </c>
      <c r="K4374">
        <v>0</v>
      </c>
      <c r="L4374">
        <v>30</v>
      </c>
      <c r="M4374">
        <v>2</v>
      </c>
      <c r="N4374" s="170">
        <v>22490513</v>
      </c>
      <c r="O4374" s="170">
        <v>24960000</v>
      </c>
      <c r="P4374" s="178">
        <v>424799</v>
      </c>
      <c r="Q4374" s="178">
        <v>16331</v>
      </c>
      <c r="R4374" s="178">
        <v>357830</v>
      </c>
      <c r="S4374">
        <v>0</v>
      </c>
      <c r="T4374">
        <v>0</v>
      </c>
      <c r="U4374">
        <v>0</v>
      </c>
      <c r="W4374">
        <v>0</v>
      </c>
      <c r="X4374">
        <v>0</v>
      </c>
      <c r="Y4374">
        <v>0</v>
      </c>
      <c r="AB4374" s="180">
        <v>44286</v>
      </c>
      <c r="AC4374">
        <v>1</v>
      </c>
      <c r="AD4374" t="s">
        <v>1922</v>
      </c>
      <c r="AE4374">
        <v>1</v>
      </c>
      <c r="AF4374">
        <v>30</v>
      </c>
      <c r="AG4374">
        <v>0</v>
      </c>
      <c r="AN4374">
        <v>1</v>
      </c>
      <c r="AO4374">
        <v>1</v>
      </c>
      <c r="AR4374" s="178">
        <v>227918</v>
      </c>
      <c r="AS4374" t="s">
        <v>1921</v>
      </c>
      <c r="AT4374">
        <v>0</v>
      </c>
      <c r="AU4374">
        <v>0</v>
      </c>
      <c r="AV4374">
        <v>890480123</v>
      </c>
      <c r="AW4374" t="s">
        <v>1920</v>
      </c>
      <c r="AX4374">
        <v>5</v>
      </c>
      <c r="BC4374">
        <v>2</v>
      </c>
      <c r="BD4374">
        <v>7</v>
      </c>
      <c r="BE4374">
        <v>2</v>
      </c>
    </row>
    <row r="4375" spans="1:57" x14ac:dyDescent="0.25">
      <c r="A4375" s="179">
        <f t="shared" si="68"/>
        <v>61563</v>
      </c>
      <c r="B4375" t="s">
        <v>1923</v>
      </c>
      <c r="C4375">
        <v>73156481</v>
      </c>
      <c r="D4375">
        <v>144105</v>
      </c>
      <c r="E4375">
        <v>4</v>
      </c>
      <c r="F4375">
        <v>550023984</v>
      </c>
      <c r="G4375" s="180">
        <v>44030</v>
      </c>
      <c r="H4375" s="180">
        <v>45350</v>
      </c>
      <c r="I4375">
        <v>0</v>
      </c>
      <c r="J4375">
        <v>1</v>
      </c>
      <c r="K4375">
        <v>0</v>
      </c>
      <c r="L4375">
        <v>30</v>
      </c>
      <c r="M4375">
        <v>2</v>
      </c>
      <c r="N4375" s="170">
        <v>22490513</v>
      </c>
      <c r="O4375" s="170">
        <v>24960000</v>
      </c>
      <c r="P4375" s="178">
        <v>201513</v>
      </c>
      <c r="Q4375" s="178">
        <v>7747</v>
      </c>
      <c r="R4375" s="178">
        <v>169570</v>
      </c>
      <c r="S4375">
        <v>0</v>
      </c>
      <c r="T4375">
        <v>0</v>
      </c>
      <c r="U4375">
        <v>0</v>
      </c>
      <c r="W4375">
        <v>0</v>
      </c>
      <c r="X4375">
        <v>0</v>
      </c>
      <c r="Y4375">
        <v>0</v>
      </c>
      <c r="AB4375" s="180">
        <v>44286</v>
      </c>
      <c r="AC4375">
        <v>1</v>
      </c>
      <c r="AD4375" t="s">
        <v>1922</v>
      </c>
      <c r="AE4375">
        <v>1</v>
      </c>
      <c r="AF4375">
        <v>30</v>
      </c>
      <c r="AG4375">
        <v>0</v>
      </c>
      <c r="AN4375">
        <v>1</v>
      </c>
      <c r="AO4375">
        <v>1</v>
      </c>
      <c r="AR4375" s="178">
        <v>108007</v>
      </c>
      <c r="AS4375" t="s">
        <v>1921</v>
      </c>
      <c r="AT4375">
        <v>0</v>
      </c>
      <c r="AU4375">
        <v>0</v>
      </c>
      <c r="AV4375">
        <v>890480123</v>
      </c>
      <c r="AW4375" t="s">
        <v>1920</v>
      </c>
      <c r="AX4375">
        <v>5</v>
      </c>
      <c r="BC4375">
        <v>2</v>
      </c>
      <c r="BD4375">
        <v>7</v>
      </c>
      <c r="BE4375">
        <v>2</v>
      </c>
    </row>
    <row r="4376" spans="1:57" x14ac:dyDescent="0.25">
      <c r="A4376" s="179">
        <f t="shared" si="68"/>
        <v>309927</v>
      </c>
      <c r="B4376" t="s">
        <v>1923</v>
      </c>
      <c r="C4376">
        <v>73156481</v>
      </c>
      <c r="D4376">
        <v>144105</v>
      </c>
      <c r="E4376">
        <v>4</v>
      </c>
      <c r="F4376">
        <v>550024196</v>
      </c>
      <c r="G4376" s="180">
        <v>44062</v>
      </c>
      <c r="H4376" s="180">
        <v>45350</v>
      </c>
      <c r="I4376">
        <v>0</v>
      </c>
      <c r="J4376">
        <v>1</v>
      </c>
      <c r="K4376">
        <v>0</v>
      </c>
      <c r="L4376">
        <v>30</v>
      </c>
      <c r="M4376">
        <v>2</v>
      </c>
      <c r="N4376" s="170">
        <v>22490513</v>
      </c>
      <c r="O4376" s="170">
        <v>24960000</v>
      </c>
      <c r="P4376" s="178">
        <v>1064115</v>
      </c>
      <c r="Q4376" s="178">
        <v>40910</v>
      </c>
      <c r="R4376" s="178">
        <v>853661</v>
      </c>
      <c r="S4376">
        <v>0</v>
      </c>
      <c r="T4376">
        <v>0</v>
      </c>
      <c r="U4376">
        <v>0</v>
      </c>
      <c r="W4376">
        <v>0</v>
      </c>
      <c r="X4376">
        <v>0</v>
      </c>
      <c r="Y4376">
        <v>0</v>
      </c>
      <c r="AB4376" s="180">
        <v>44286</v>
      </c>
      <c r="AC4376">
        <v>1</v>
      </c>
      <c r="AD4376" t="s">
        <v>1922</v>
      </c>
      <c r="AE4376">
        <v>1</v>
      </c>
      <c r="AF4376">
        <v>30</v>
      </c>
      <c r="AG4376">
        <v>0</v>
      </c>
      <c r="AN4376">
        <v>1</v>
      </c>
      <c r="AO4376">
        <v>1</v>
      </c>
      <c r="AR4376" s="178">
        <v>543734</v>
      </c>
      <c r="AS4376" t="s">
        <v>1921</v>
      </c>
      <c r="AT4376">
        <v>0</v>
      </c>
      <c r="AU4376">
        <v>0</v>
      </c>
      <c r="AV4376">
        <v>890480123</v>
      </c>
      <c r="AW4376" t="s">
        <v>1920</v>
      </c>
      <c r="AX4376">
        <v>5</v>
      </c>
      <c r="BC4376">
        <v>2</v>
      </c>
      <c r="BD4376">
        <v>7</v>
      </c>
      <c r="BE4376">
        <v>2</v>
      </c>
    </row>
    <row r="4377" spans="1:57" x14ac:dyDescent="0.25">
      <c r="A4377" s="179">
        <f t="shared" si="68"/>
        <v>85889</v>
      </c>
      <c r="B4377" t="s">
        <v>1923</v>
      </c>
      <c r="C4377">
        <v>73156481</v>
      </c>
      <c r="D4377">
        <v>144105</v>
      </c>
      <c r="E4377">
        <v>4</v>
      </c>
      <c r="F4377">
        <v>550024445</v>
      </c>
      <c r="G4377" s="180">
        <v>44104</v>
      </c>
      <c r="H4377" s="180">
        <v>45350</v>
      </c>
      <c r="I4377">
        <v>0</v>
      </c>
      <c r="J4377">
        <v>1</v>
      </c>
      <c r="K4377">
        <v>0</v>
      </c>
      <c r="L4377">
        <v>30</v>
      </c>
      <c r="M4377">
        <v>2</v>
      </c>
      <c r="N4377" s="170">
        <v>22490513</v>
      </c>
      <c r="O4377" s="170">
        <v>24960000</v>
      </c>
      <c r="P4377" s="178">
        <v>280037</v>
      </c>
      <c r="Q4377" s="178">
        <v>10766</v>
      </c>
      <c r="R4377" s="178">
        <v>236571</v>
      </c>
      <c r="S4377">
        <v>0</v>
      </c>
      <c r="T4377">
        <v>0</v>
      </c>
      <c r="U4377">
        <v>0</v>
      </c>
      <c r="W4377">
        <v>0</v>
      </c>
      <c r="X4377">
        <v>0</v>
      </c>
      <c r="Y4377">
        <v>0</v>
      </c>
      <c r="AB4377" s="180">
        <v>44285</v>
      </c>
      <c r="AC4377">
        <v>1</v>
      </c>
      <c r="AD4377" t="s">
        <v>1922</v>
      </c>
      <c r="AE4377">
        <v>1</v>
      </c>
      <c r="AF4377">
        <v>30</v>
      </c>
      <c r="AG4377">
        <v>0</v>
      </c>
      <c r="AN4377">
        <v>1</v>
      </c>
      <c r="AO4377">
        <v>1</v>
      </c>
      <c r="AR4377" s="178">
        <v>150682</v>
      </c>
      <c r="AS4377" t="s">
        <v>1921</v>
      </c>
      <c r="AT4377">
        <v>0</v>
      </c>
      <c r="AU4377">
        <v>0</v>
      </c>
      <c r="AV4377">
        <v>890480123</v>
      </c>
      <c r="AW4377" t="s">
        <v>1920</v>
      </c>
      <c r="AX4377">
        <v>5</v>
      </c>
      <c r="BC4377">
        <v>2</v>
      </c>
      <c r="BD4377">
        <v>7</v>
      </c>
      <c r="BE4377">
        <v>2</v>
      </c>
    </row>
    <row r="4378" spans="1:57" x14ac:dyDescent="0.25">
      <c r="A4378" s="179">
        <f t="shared" si="68"/>
        <v>171199</v>
      </c>
      <c r="B4378" t="s">
        <v>1923</v>
      </c>
      <c r="C4378">
        <v>73156481</v>
      </c>
      <c r="D4378">
        <v>144105</v>
      </c>
      <c r="E4378">
        <v>4</v>
      </c>
      <c r="F4378">
        <v>550024649</v>
      </c>
      <c r="G4378" s="180">
        <v>44131</v>
      </c>
      <c r="H4378" s="180">
        <v>45350</v>
      </c>
      <c r="I4378">
        <v>0</v>
      </c>
      <c r="J4378">
        <v>1</v>
      </c>
      <c r="K4378">
        <v>0</v>
      </c>
      <c r="L4378">
        <v>30</v>
      </c>
      <c r="M4378">
        <v>2</v>
      </c>
      <c r="N4378" s="170">
        <v>22490513</v>
      </c>
      <c r="O4378" s="170">
        <v>24960000</v>
      </c>
      <c r="P4378" s="178">
        <v>559757</v>
      </c>
      <c r="Q4378" s="178">
        <v>21520</v>
      </c>
      <c r="R4378" s="178">
        <v>471550</v>
      </c>
      <c r="S4378">
        <v>0</v>
      </c>
      <c r="T4378">
        <v>0</v>
      </c>
      <c r="U4378">
        <v>0</v>
      </c>
      <c r="W4378">
        <v>0</v>
      </c>
      <c r="X4378">
        <v>0</v>
      </c>
      <c r="Y4378">
        <v>0</v>
      </c>
      <c r="AB4378" s="180">
        <v>44286</v>
      </c>
      <c r="AC4378">
        <v>1</v>
      </c>
      <c r="AD4378" t="s">
        <v>1922</v>
      </c>
      <c r="AE4378">
        <v>1</v>
      </c>
      <c r="AF4378">
        <v>30</v>
      </c>
      <c r="AG4378">
        <v>0</v>
      </c>
      <c r="AN4378">
        <v>1</v>
      </c>
      <c r="AO4378">
        <v>1</v>
      </c>
      <c r="AR4378" s="178">
        <v>300351</v>
      </c>
      <c r="AS4378" t="s">
        <v>1921</v>
      </c>
      <c r="AT4378">
        <v>0</v>
      </c>
      <c r="AU4378">
        <v>0</v>
      </c>
      <c r="AV4378">
        <v>890480123</v>
      </c>
      <c r="AW4378" t="s">
        <v>1920</v>
      </c>
      <c r="AX4378">
        <v>5</v>
      </c>
      <c r="BC4378">
        <v>2</v>
      </c>
      <c r="BD4378">
        <v>7</v>
      </c>
      <c r="BE4378">
        <v>2</v>
      </c>
    </row>
    <row r="4379" spans="1:57" x14ac:dyDescent="0.25">
      <c r="A4379" s="179">
        <f t="shared" si="68"/>
        <v>266269</v>
      </c>
      <c r="B4379" t="s">
        <v>1923</v>
      </c>
      <c r="C4379">
        <v>73156481</v>
      </c>
      <c r="D4379">
        <v>144105</v>
      </c>
      <c r="E4379">
        <v>4</v>
      </c>
      <c r="F4379">
        <v>550024823</v>
      </c>
      <c r="G4379" s="180">
        <v>44152</v>
      </c>
      <c r="H4379" s="180">
        <v>45350</v>
      </c>
      <c r="I4379">
        <v>0</v>
      </c>
      <c r="J4379">
        <v>1</v>
      </c>
      <c r="K4379">
        <v>0</v>
      </c>
      <c r="L4379">
        <v>30</v>
      </c>
      <c r="M4379">
        <v>2</v>
      </c>
      <c r="N4379" s="170">
        <v>22490513</v>
      </c>
      <c r="O4379" s="170">
        <v>24960000</v>
      </c>
      <c r="P4379" s="178">
        <v>871128</v>
      </c>
      <c r="Q4379" s="178">
        <v>33490</v>
      </c>
      <c r="R4379" s="178">
        <v>733411</v>
      </c>
      <c r="S4379">
        <v>0</v>
      </c>
      <c r="T4379">
        <v>0</v>
      </c>
      <c r="U4379">
        <v>0</v>
      </c>
      <c r="W4379">
        <v>0</v>
      </c>
      <c r="X4379">
        <v>0</v>
      </c>
      <c r="Y4379">
        <v>0</v>
      </c>
      <c r="AB4379" s="180">
        <v>44286</v>
      </c>
      <c r="AC4379">
        <v>1</v>
      </c>
      <c r="AD4379" t="s">
        <v>1922</v>
      </c>
      <c r="AE4379">
        <v>1</v>
      </c>
      <c r="AF4379">
        <v>30</v>
      </c>
      <c r="AG4379">
        <v>0</v>
      </c>
      <c r="AN4379">
        <v>1</v>
      </c>
      <c r="AO4379">
        <v>1</v>
      </c>
      <c r="AR4379" s="178">
        <v>467142</v>
      </c>
      <c r="AS4379" t="s">
        <v>1921</v>
      </c>
      <c r="AT4379">
        <v>0</v>
      </c>
      <c r="AU4379">
        <v>0</v>
      </c>
      <c r="AV4379">
        <v>890480123</v>
      </c>
      <c r="AW4379" t="s">
        <v>1920</v>
      </c>
      <c r="AX4379">
        <v>5</v>
      </c>
      <c r="BC4379">
        <v>2</v>
      </c>
      <c r="BD4379">
        <v>7</v>
      </c>
      <c r="BE4379">
        <v>2</v>
      </c>
    </row>
    <row r="4380" spans="1:57" x14ac:dyDescent="0.25">
      <c r="A4380" s="179">
        <f t="shared" si="68"/>
        <v>255071</v>
      </c>
      <c r="B4380" t="s">
        <v>1923</v>
      </c>
      <c r="C4380">
        <v>73156481</v>
      </c>
      <c r="D4380">
        <v>144105</v>
      </c>
      <c r="E4380">
        <v>4</v>
      </c>
      <c r="F4380">
        <v>550024988</v>
      </c>
      <c r="G4380" s="180">
        <v>44169</v>
      </c>
      <c r="H4380" s="180">
        <v>45350</v>
      </c>
      <c r="I4380">
        <v>0</v>
      </c>
      <c r="J4380">
        <v>1</v>
      </c>
      <c r="K4380">
        <v>0</v>
      </c>
      <c r="L4380">
        <v>30</v>
      </c>
      <c r="M4380">
        <v>2</v>
      </c>
      <c r="N4380" s="170">
        <v>22490513</v>
      </c>
      <c r="O4380" s="170">
        <v>24960000</v>
      </c>
      <c r="P4380" s="178">
        <v>833348</v>
      </c>
      <c r="Q4380" s="178">
        <v>32038</v>
      </c>
      <c r="R4380" s="178">
        <v>702567</v>
      </c>
      <c r="S4380">
        <v>0</v>
      </c>
      <c r="T4380">
        <v>0</v>
      </c>
      <c r="U4380">
        <v>0</v>
      </c>
      <c r="W4380">
        <v>0</v>
      </c>
      <c r="X4380">
        <v>0</v>
      </c>
      <c r="Y4380">
        <v>0</v>
      </c>
      <c r="AB4380" s="180">
        <v>44286</v>
      </c>
      <c r="AC4380">
        <v>1</v>
      </c>
      <c r="AD4380" t="s">
        <v>1922</v>
      </c>
      <c r="AE4380">
        <v>1</v>
      </c>
      <c r="AF4380">
        <v>30</v>
      </c>
      <c r="AG4380">
        <v>0</v>
      </c>
      <c r="AN4380">
        <v>1</v>
      </c>
      <c r="AO4380">
        <v>1</v>
      </c>
      <c r="AR4380" s="178">
        <v>447496</v>
      </c>
      <c r="AS4380" t="s">
        <v>1921</v>
      </c>
      <c r="AT4380">
        <v>0</v>
      </c>
      <c r="AU4380">
        <v>0</v>
      </c>
      <c r="AV4380">
        <v>890480123</v>
      </c>
      <c r="AW4380" t="s">
        <v>1920</v>
      </c>
      <c r="AX4380">
        <v>5</v>
      </c>
      <c r="BC4380">
        <v>2</v>
      </c>
      <c r="BD4380">
        <v>7</v>
      </c>
      <c r="BE4380">
        <v>2</v>
      </c>
    </row>
    <row r="4381" spans="1:57" x14ac:dyDescent="0.25">
      <c r="A4381" s="179">
        <f t="shared" si="68"/>
        <v>654929</v>
      </c>
      <c r="B4381" t="s">
        <v>1923</v>
      </c>
      <c r="C4381">
        <v>73156481</v>
      </c>
      <c r="D4381">
        <v>144105</v>
      </c>
      <c r="E4381">
        <v>4</v>
      </c>
      <c r="F4381">
        <v>550025012</v>
      </c>
      <c r="G4381" s="180">
        <v>44176</v>
      </c>
      <c r="H4381" s="180">
        <v>45350</v>
      </c>
      <c r="I4381">
        <v>0</v>
      </c>
      <c r="J4381">
        <v>1</v>
      </c>
      <c r="K4381">
        <v>0</v>
      </c>
      <c r="L4381">
        <v>30</v>
      </c>
      <c r="M4381">
        <v>2</v>
      </c>
      <c r="N4381" s="170">
        <v>22490513</v>
      </c>
      <c r="O4381" s="170">
        <v>24960000</v>
      </c>
      <c r="P4381" s="178">
        <v>2145499</v>
      </c>
      <c r="Q4381" s="178">
        <v>82483</v>
      </c>
      <c r="R4381" s="178">
        <v>1803933</v>
      </c>
      <c r="S4381">
        <v>0</v>
      </c>
      <c r="T4381">
        <v>0</v>
      </c>
      <c r="U4381">
        <v>0</v>
      </c>
      <c r="W4381">
        <v>0</v>
      </c>
      <c r="X4381">
        <v>0</v>
      </c>
      <c r="Y4381">
        <v>0</v>
      </c>
      <c r="AB4381" s="180">
        <v>44286</v>
      </c>
      <c r="AC4381">
        <v>1</v>
      </c>
      <c r="AD4381" t="s">
        <v>1922</v>
      </c>
      <c r="AE4381">
        <v>1</v>
      </c>
      <c r="AF4381">
        <v>30</v>
      </c>
      <c r="AG4381">
        <v>0</v>
      </c>
      <c r="AN4381">
        <v>1</v>
      </c>
      <c r="AO4381">
        <v>1</v>
      </c>
      <c r="AR4381" s="178">
        <v>1149004</v>
      </c>
      <c r="AS4381" t="s">
        <v>1921</v>
      </c>
      <c r="AT4381">
        <v>0</v>
      </c>
      <c r="AU4381">
        <v>0</v>
      </c>
      <c r="AV4381">
        <v>890480123</v>
      </c>
      <c r="AW4381" t="s">
        <v>1920</v>
      </c>
      <c r="AX4381">
        <v>5</v>
      </c>
      <c r="BC4381">
        <v>2</v>
      </c>
      <c r="BD4381">
        <v>7</v>
      </c>
      <c r="BE4381">
        <v>2</v>
      </c>
    </row>
    <row r="4382" spans="1:57" x14ac:dyDescent="0.25">
      <c r="A4382" s="179">
        <f t="shared" si="68"/>
        <v>165316</v>
      </c>
      <c r="B4382" t="s">
        <v>1923</v>
      </c>
      <c r="C4382">
        <v>73156481</v>
      </c>
      <c r="D4382">
        <v>144105</v>
      </c>
      <c r="E4382">
        <v>4</v>
      </c>
      <c r="F4382">
        <v>550025047</v>
      </c>
      <c r="G4382" s="180">
        <v>44187</v>
      </c>
      <c r="H4382" s="180">
        <v>45350</v>
      </c>
      <c r="I4382">
        <v>0</v>
      </c>
      <c r="J4382">
        <v>1</v>
      </c>
      <c r="K4382">
        <v>0</v>
      </c>
      <c r="L4382">
        <v>30</v>
      </c>
      <c r="M4382">
        <v>2</v>
      </c>
      <c r="N4382" s="170">
        <v>22490513</v>
      </c>
      <c r="O4382" s="170">
        <v>24960000</v>
      </c>
      <c r="P4382" s="178">
        <v>540664</v>
      </c>
      <c r="Q4382" s="178">
        <v>20786</v>
      </c>
      <c r="R4382" s="178">
        <v>455345</v>
      </c>
      <c r="S4382">
        <v>0</v>
      </c>
      <c r="T4382">
        <v>0</v>
      </c>
      <c r="U4382">
        <v>0</v>
      </c>
      <c r="W4382">
        <v>0</v>
      </c>
      <c r="X4382">
        <v>0</v>
      </c>
      <c r="Y4382">
        <v>0</v>
      </c>
      <c r="AB4382" s="180">
        <v>44286</v>
      </c>
      <c r="AC4382">
        <v>1</v>
      </c>
      <c r="AD4382" t="s">
        <v>1922</v>
      </c>
      <c r="AE4382">
        <v>1</v>
      </c>
      <c r="AF4382">
        <v>30</v>
      </c>
      <c r="AG4382">
        <v>0</v>
      </c>
      <c r="AN4382">
        <v>1</v>
      </c>
      <c r="AO4382">
        <v>1</v>
      </c>
      <c r="AR4382" s="178">
        <v>290029</v>
      </c>
      <c r="AS4382" t="s">
        <v>1921</v>
      </c>
      <c r="AT4382">
        <v>0</v>
      </c>
      <c r="AU4382">
        <v>0</v>
      </c>
      <c r="AV4382">
        <v>890480123</v>
      </c>
      <c r="AW4382" t="s">
        <v>1920</v>
      </c>
      <c r="AX4382">
        <v>5</v>
      </c>
      <c r="BC4382">
        <v>2</v>
      </c>
      <c r="BD4382">
        <v>7</v>
      </c>
      <c r="BE4382">
        <v>2</v>
      </c>
    </row>
    <row r="4383" spans="1:57" x14ac:dyDescent="0.25">
      <c r="A4383" s="179">
        <f t="shared" si="68"/>
        <v>325286</v>
      </c>
      <c r="B4383" t="s">
        <v>1923</v>
      </c>
      <c r="C4383">
        <v>73156481</v>
      </c>
      <c r="D4383">
        <v>144105</v>
      </c>
      <c r="E4383">
        <v>4</v>
      </c>
      <c r="F4383">
        <v>550025188</v>
      </c>
      <c r="G4383" s="180">
        <v>44210</v>
      </c>
      <c r="H4383" s="180">
        <v>45350</v>
      </c>
      <c r="I4383">
        <v>0</v>
      </c>
      <c r="J4383">
        <v>1</v>
      </c>
      <c r="K4383">
        <v>0</v>
      </c>
      <c r="L4383">
        <v>30</v>
      </c>
      <c r="M4383">
        <v>2</v>
      </c>
      <c r="N4383" s="170">
        <v>22490513</v>
      </c>
      <c r="O4383" s="170">
        <v>24960000</v>
      </c>
      <c r="P4383" s="178">
        <v>1061622</v>
      </c>
      <c r="Q4383" s="178">
        <v>40814</v>
      </c>
      <c r="R4383" s="178">
        <v>895967</v>
      </c>
      <c r="S4383">
        <v>0</v>
      </c>
      <c r="T4383">
        <v>0</v>
      </c>
      <c r="U4383">
        <v>0</v>
      </c>
      <c r="W4383">
        <v>0</v>
      </c>
      <c r="X4383">
        <v>0</v>
      </c>
      <c r="Y4383">
        <v>0</v>
      </c>
      <c r="AB4383" s="180">
        <v>44286</v>
      </c>
      <c r="AC4383">
        <v>1</v>
      </c>
      <c r="AD4383" t="s">
        <v>1922</v>
      </c>
      <c r="AE4383">
        <v>1</v>
      </c>
      <c r="AF4383">
        <v>30</v>
      </c>
      <c r="AG4383">
        <v>0</v>
      </c>
      <c r="AN4383">
        <v>1</v>
      </c>
      <c r="AO4383">
        <v>1</v>
      </c>
      <c r="AR4383" s="178">
        <v>570681</v>
      </c>
      <c r="AS4383" t="s">
        <v>1921</v>
      </c>
      <c r="AT4383">
        <v>0</v>
      </c>
      <c r="AU4383">
        <v>0</v>
      </c>
      <c r="AV4383">
        <v>890480123</v>
      </c>
      <c r="AW4383" t="s">
        <v>1920</v>
      </c>
      <c r="AX4383">
        <v>5</v>
      </c>
      <c r="BC4383">
        <v>2</v>
      </c>
      <c r="BD4383">
        <v>7</v>
      </c>
      <c r="BE4383">
        <v>2</v>
      </c>
    </row>
    <row r="4384" spans="1:57" x14ac:dyDescent="0.25">
      <c r="A4384" s="179">
        <f t="shared" si="68"/>
        <v>371716</v>
      </c>
      <c r="B4384" t="s">
        <v>1923</v>
      </c>
      <c r="C4384">
        <v>73156481</v>
      </c>
      <c r="D4384">
        <v>144105</v>
      </c>
      <c r="E4384">
        <v>4</v>
      </c>
      <c r="F4384">
        <v>550025361</v>
      </c>
      <c r="G4384" s="180">
        <v>44228</v>
      </c>
      <c r="H4384" s="180">
        <v>45350</v>
      </c>
      <c r="I4384">
        <v>0</v>
      </c>
      <c r="J4384">
        <v>1</v>
      </c>
      <c r="K4384">
        <v>0</v>
      </c>
      <c r="L4384">
        <v>30</v>
      </c>
      <c r="M4384">
        <v>2</v>
      </c>
      <c r="N4384" s="170">
        <v>22490513</v>
      </c>
      <c r="O4384" s="170">
        <v>24960000</v>
      </c>
      <c r="P4384" s="178">
        <v>1242103</v>
      </c>
      <c r="Q4384" s="178">
        <v>47751</v>
      </c>
      <c r="R4384" s="178">
        <v>1023853</v>
      </c>
      <c r="S4384">
        <v>0</v>
      </c>
      <c r="T4384">
        <v>0</v>
      </c>
      <c r="U4384">
        <v>0</v>
      </c>
      <c r="W4384">
        <v>0</v>
      </c>
      <c r="X4384">
        <v>0</v>
      </c>
      <c r="Y4384">
        <v>0</v>
      </c>
      <c r="AB4384" s="180">
        <v>44286</v>
      </c>
      <c r="AC4384">
        <v>1</v>
      </c>
      <c r="AD4384" t="s">
        <v>1922</v>
      </c>
      <c r="AE4384">
        <v>1</v>
      </c>
      <c r="AF4384">
        <v>30</v>
      </c>
      <c r="AG4384">
        <v>0</v>
      </c>
      <c r="AN4384">
        <v>1</v>
      </c>
      <c r="AO4384">
        <v>1</v>
      </c>
      <c r="AR4384" s="178">
        <v>652137</v>
      </c>
      <c r="AS4384" t="s">
        <v>1921</v>
      </c>
      <c r="AT4384">
        <v>0</v>
      </c>
      <c r="AU4384">
        <v>0</v>
      </c>
      <c r="AV4384">
        <v>890480123</v>
      </c>
      <c r="AW4384" t="s">
        <v>1920</v>
      </c>
      <c r="AX4384">
        <v>5</v>
      </c>
      <c r="BC4384">
        <v>2</v>
      </c>
      <c r="BD4384">
        <v>7</v>
      </c>
      <c r="BE4384">
        <v>2</v>
      </c>
    </row>
    <row r="4385" spans="1:57" x14ac:dyDescent="0.25">
      <c r="A4385" s="179">
        <f t="shared" si="68"/>
        <v>263363</v>
      </c>
      <c r="B4385" t="s">
        <v>1923</v>
      </c>
      <c r="C4385">
        <v>73156481</v>
      </c>
      <c r="D4385">
        <v>144105</v>
      </c>
      <c r="E4385">
        <v>4</v>
      </c>
      <c r="F4385">
        <v>550025409</v>
      </c>
      <c r="G4385" s="180">
        <v>44245</v>
      </c>
      <c r="H4385" s="180">
        <v>45379</v>
      </c>
      <c r="I4385">
        <v>0</v>
      </c>
      <c r="J4385">
        <v>1</v>
      </c>
      <c r="K4385">
        <v>0</v>
      </c>
      <c r="L4385">
        <v>30</v>
      </c>
      <c r="M4385">
        <v>2</v>
      </c>
      <c r="N4385" s="170">
        <v>22490513</v>
      </c>
      <c r="O4385" s="170">
        <v>24960000</v>
      </c>
      <c r="P4385" s="178">
        <v>899003</v>
      </c>
      <c r="Q4385" s="178">
        <v>34561</v>
      </c>
      <c r="R4385" s="178">
        <v>725406</v>
      </c>
      <c r="S4385">
        <v>0</v>
      </c>
      <c r="T4385">
        <v>0</v>
      </c>
      <c r="U4385">
        <v>0</v>
      </c>
      <c r="W4385">
        <v>0</v>
      </c>
      <c r="X4385">
        <v>0</v>
      </c>
      <c r="Y4385">
        <v>0</v>
      </c>
      <c r="AB4385" s="180">
        <v>44286</v>
      </c>
      <c r="AC4385">
        <v>1</v>
      </c>
      <c r="AD4385" t="s">
        <v>1922</v>
      </c>
      <c r="AE4385">
        <v>1</v>
      </c>
      <c r="AF4385">
        <v>30</v>
      </c>
      <c r="AG4385">
        <v>0</v>
      </c>
      <c r="AN4385">
        <v>1</v>
      </c>
      <c r="AO4385">
        <v>1</v>
      </c>
      <c r="AR4385" s="178">
        <v>462043</v>
      </c>
      <c r="AS4385" t="s">
        <v>1921</v>
      </c>
      <c r="AT4385">
        <v>0</v>
      </c>
      <c r="AU4385">
        <v>0</v>
      </c>
      <c r="AV4385">
        <v>890480123</v>
      </c>
      <c r="AW4385" t="s">
        <v>1920</v>
      </c>
      <c r="AX4385">
        <v>5</v>
      </c>
      <c r="BC4385">
        <v>2</v>
      </c>
      <c r="BD4385">
        <v>7</v>
      </c>
      <c r="BE4385">
        <v>2</v>
      </c>
    </row>
    <row r="4386" spans="1:57" x14ac:dyDescent="0.25">
      <c r="A4386" s="179">
        <f t="shared" si="68"/>
        <v>389585</v>
      </c>
      <c r="B4386" t="s">
        <v>1923</v>
      </c>
      <c r="C4386">
        <v>73156481</v>
      </c>
      <c r="D4386">
        <v>144105</v>
      </c>
      <c r="E4386">
        <v>4</v>
      </c>
      <c r="F4386">
        <v>550025568</v>
      </c>
      <c r="G4386" s="180">
        <v>44259</v>
      </c>
      <c r="H4386" s="180">
        <v>45381</v>
      </c>
      <c r="I4386">
        <v>0</v>
      </c>
      <c r="J4386">
        <v>1</v>
      </c>
      <c r="K4386">
        <v>0</v>
      </c>
      <c r="L4386">
        <v>30</v>
      </c>
      <c r="M4386">
        <v>2</v>
      </c>
      <c r="N4386" s="170">
        <v>22490513</v>
      </c>
      <c r="O4386" s="170">
        <v>24960000</v>
      </c>
      <c r="P4386" s="178">
        <v>1115973</v>
      </c>
      <c r="Q4386" s="178">
        <v>42902</v>
      </c>
      <c r="R4386" s="178">
        <v>1073071</v>
      </c>
      <c r="S4386">
        <v>0</v>
      </c>
      <c r="T4386">
        <v>0</v>
      </c>
      <c r="U4386">
        <v>0</v>
      </c>
      <c r="W4386">
        <v>0</v>
      </c>
      <c r="X4386">
        <v>0</v>
      </c>
      <c r="Y4386">
        <v>0</v>
      </c>
      <c r="AB4386" s="180">
        <v>44286</v>
      </c>
      <c r="AC4386">
        <v>1</v>
      </c>
      <c r="AD4386" t="s">
        <v>1922</v>
      </c>
      <c r="AE4386">
        <v>1</v>
      </c>
      <c r="AF4386">
        <v>30</v>
      </c>
      <c r="AG4386">
        <v>0</v>
      </c>
      <c r="AN4386">
        <v>1</v>
      </c>
      <c r="AO4386">
        <v>1</v>
      </c>
      <c r="AR4386" s="178">
        <v>683486</v>
      </c>
      <c r="AS4386" t="s">
        <v>1921</v>
      </c>
      <c r="AT4386">
        <v>0</v>
      </c>
      <c r="AU4386">
        <v>0</v>
      </c>
      <c r="AV4386">
        <v>890480123</v>
      </c>
      <c r="AW4386" t="s">
        <v>1920</v>
      </c>
      <c r="AX4386">
        <v>5</v>
      </c>
      <c r="BC4386">
        <v>2</v>
      </c>
      <c r="BD4386">
        <v>7</v>
      </c>
      <c r="BE4386">
        <v>2</v>
      </c>
    </row>
    <row r="4387" spans="1:57" x14ac:dyDescent="0.25">
      <c r="A4387" s="179">
        <f t="shared" si="68"/>
        <v>266339</v>
      </c>
      <c r="B4387" t="s">
        <v>1923</v>
      </c>
      <c r="C4387">
        <v>73156481</v>
      </c>
      <c r="D4387">
        <v>144105</v>
      </c>
      <c r="E4387">
        <v>4</v>
      </c>
      <c r="F4387">
        <v>550025614</v>
      </c>
      <c r="G4387" s="180">
        <v>44274</v>
      </c>
      <c r="H4387" s="180">
        <v>45412</v>
      </c>
      <c r="I4387">
        <v>0</v>
      </c>
      <c r="J4387">
        <v>1</v>
      </c>
      <c r="K4387">
        <v>0</v>
      </c>
      <c r="L4387">
        <v>30</v>
      </c>
      <c r="M4387">
        <v>2</v>
      </c>
      <c r="N4387" s="170">
        <v>22490513</v>
      </c>
      <c r="O4387" s="170">
        <v>24960000</v>
      </c>
      <c r="P4387" s="178">
        <v>733602</v>
      </c>
      <c r="Q4387" s="178">
        <v>28203</v>
      </c>
      <c r="R4387" s="178">
        <v>733602</v>
      </c>
      <c r="S4387">
        <v>0</v>
      </c>
      <c r="T4387">
        <v>0</v>
      </c>
      <c r="U4387">
        <v>0</v>
      </c>
      <c r="W4387">
        <v>0</v>
      </c>
      <c r="X4387">
        <v>0</v>
      </c>
      <c r="Y4387">
        <v>0</v>
      </c>
      <c r="AB4387" s="180">
        <v>44286</v>
      </c>
      <c r="AC4387">
        <v>1</v>
      </c>
      <c r="AD4387" t="s">
        <v>1922</v>
      </c>
      <c r="AE4387">
        <v>1</v>
      </c>
      <c r="AF4387">
        <v>30</v>
      </c>
      <c r="AG4387">
        <v>0</v>
      </c>
      <c r="AN4387">
        <v>1</v>
      </c>
      <c r="AO4387">
        <v>1</v>
      </c>
      <c r="AR4387" s="178">
        <v>467263</v>
      </c>
      <c r="AS4387" t="s">
        <v>1921</v>
      </c>
      <c r="AT4387">
        <v>0</v>
      </c>
      <c r="AU4387">
        <v>0</v>
      </c>
      <c r="AV4387">
        <v>890480123</v>
      </c>
      <c r="AW4387" t="s">
        <v>1920</v>
      </c>
      <c r="AX4387">
        <v>5</v>
      </c>
      <c r="BC4387">
        <v>2</v>
      </c>
      <c r="BD4387">
        <v>7</v>
      </c>
      <c r="BE4387">
        <v>2</v>
      </c>
    </row>
    <row r="4388" spans="1:57" x14ac:dyDescent="0.25">
      <c r="A4388" s="179">
        <f t="shared" si="68"/>
        <v>5918</v>
      </c>
      <c r="B4388" t="s">
        <v>1923</v>
      </c>
      <c r="C4388">
        <v>73156481</v>
      </c>
      <c r="D4388">
        <v>144105</v>
      </c>
      <c r="E4388">
        <v>4</v>
      </c>
      <c r="F4388">
        <v>550025621</v>
      </c>
      <c r="G4388" s="180">
        <v>44274</v>
      </c>
      <c r="H4388" s="180">
        <v>44346</v>
      </c>
      <c r="I4388">
        <v>0</v>
      </c>
      <c r="J4388">
        <v>1</v>
      </c>
      <c r="K4388">
        <v>0</v>
      </c>
      <c r="L4388">
        <v>30</v>
      </c>
      <c r="M4388">
        <v>2</v>
      </c>
      <c r="N4388">
        <v>0</v>
      </c>
      <c r="O4388">
        <v>0</v>
      </c>
      <c r="P4388" s="178">
        <v>16300</v>
      </c>
      <c r="Q4388" s="178">
        <v>16300</v>
      </c>
      <c r="R4388" s="178">
        <v>16300</v>
      </c>
      <c r="S4388">
        <v>0</v>
      </c>
      <c r="T4388">
        <v>0</v>
      </c>
      <c r="U4388">
        <v>0</v>
      </c>
      <c r="W4388">
        <v>0</v>
      </c>
      <c r="X4388">
        <v>0</v>
      </c>
      <c r="Y4388">
        <v>0</v>
      </c>
      <c r="AB4388" s="180">
        <v>44286</v>
      </c>
      <c r="AC4388">
        <v>1</v>
      </c>
      <c r="AD4388" t="s">
        <v>1922</v>
      </c>
      <c r="AE4388">
        <v>1</v>
      </c>
      <c r="AF4388">
        <v>30</v>
      </c>
      <c r="AG4388">
        <v>0</v>
      </c>
      <c r="AN4388">
        <v>1</v>
      </c>
      <c r="AO4388">
        <v>1</v>
      </c>
      <c r="AR4388" s="178">
        <v>10382</v>
      </c>
      <c r="AS4388" t="s">
        <v>1921</v>
      </c>
      <c r="AT4388">
        <v>0</v>
      </c>
      <c r="AU4388">
        <v>0</v>
      </c>
      <c r="AV4388">
        <v>890480123</v>
      </c>
      <c r="AW4388" t="s">
        <v>1920</v>
      </c>
      <c r="AX4388">
        <v>5</v>
      </c>
      <c r="BC4388">
        <v>2</v>
      </c>
      <c r="BD4388">
        <v>7</v>
      </c>
      <c r="BE4388">
        <v>2</v>
      </c>
    </row>
    <row r="4389" spans="1:57" x14ac:dyDescent="0.25">
      <c r="A4389" s="179">
        <f t="shared" si="68"/>
        <v>2178</v>
      </c>
      <c r="B4389" t="s">
        <v>1923</v>
      </c>
      <c r="C4389">
        <v>73156481</v>
      </c>
      <c r="D4389">
        <v>144105</v>
      </c>
      <c r="E4389">
        <v>4</v>
      </c>
      <c r="F4389">
        <v>550025697</v>
      </c>
      <c r="G4389" s="180">
        <v>44286</v>
      </c>
      <c r="H4389" s="180">
        <v>44346</v>
      </c>
      <c r="I4389">
        <v>0</v>
      </c>
      <c r="J4389">
        <v>1</v>
      </c>
      <c r="K4389">
        <v>0</v>
      </c>
      <c r="L4389">
        <v>30</v>
      </c>
      <c r="M4389">
        <v>2</v>
      </c>
      <c r="N4389">
        <v>0</v>
      </c>
      <c r="O4389">
        <v>0</v>
      </c>
      <c r="P4389" s="178">
        <v>6000</v>
      </c>
      <c r="Q4389" s="178">
        <v>6000</v>
      </c>
      <c r="R4389" s="178">
        <v>6000</v>
      </c>
      <c r="S4389">
        <v>0</v>
      </c>
      <c r="T4389">
        <v>0</v>
      </c>
      <c r="U4389">
        <v>0</v>
      </c>
      <c r="W4389">
        <v>0</v>
      </c>
      <c r="X4389">
        <v>0</v>
      </c>
      <c r="Y4389">
        <v>0</v>
      </c>
      <c r="AB4389" s="180">
        <v>44286</v>
      </c>
      <c r="AC4389">
        <v>1</v>
      </c>
      <c r="AD4389" t="s">
        <v>1922</v>
      </c>
      <c r="AE4389">
        <v>1</v>
      </c>
      <c r="AF4389">
        <v>30</v>
      </c>
      <c r="AG4389">
        <v>0</v>
      </c>
      <c r="AN4389">
        <v>1</v>
      </c>
      <c r="AO4389">
        <v>1</v>
      </c>
      <c r="AR4389" s="178">
        <v>3822</v>
      </c>
      <c r="AS4389" t="s">
        <v>1921</v>
      </c>
      <c r="AT4389">
        <v>0</v>
      </c>
      <c r="AU4389">
        <v>0</v>
      </c>
      <c r="AV4389">
        <v>890480123</v>
      </c>
      <c r="AW4389" t="s">
        <v>1920</v>
      </c>
      <c r="AX4389">
        <v>5</v>
      </c>
      <c r="BC4389">
        <v>2</v>
      </c>
      <c r="BD4389">
        <v>7</v>
      </c>
      <c r="BE4389">
        <v>2</v>
      </c>
    </row>
    <row r="4390" spans="1:57" x14ac:dyDescent="0.25">
      <c r="A4390" s="179">
        <f t="shared" si="68"/>
        <v>0</v>
      </c>
      <c r="B4390" t="s">
        <v>1923</v>
      </c>
      <c r="C4390">
        <v>73157622</v>
      </c>
      <c r="D4390">
        <v>144105</v>
      </c>
      <c r="E4390">
        <v>4</v>
      </c>
      <c r="F4390">
        <v>15209</v>
      </c>
      <c r="G4390" s="180">
        <v>44133</v>
      </c>
      <c r="H4390" s="180">
        <v>44772</v>
      </c>
      <c r="I4390">
        <v>0</v>
      </c>
      <c r="J4390">
        <v>1</v>
      </c>
      <c r="K4390">
        <v>5</v>
      </c>
      <c r="L4390">
        <v>30</v>
      </c>
      <c r="M4390">
        <v>2</v>
      </c>
      <c r="N4390" s="170">
        <v>12185828</v>
      </c>
      <c r="O4390" s="170">
        <v>12890000</v>
      </c>
      <c r="P4390" s="178">
        <v>4301157</v>
      </c>
      <c r="Q4390" s="178">
        <v>228466</v>
      </c>
      <c r="R4390" s="178">
        <v>3357755</v>
      </c>
      <c r="S4390">
        <v>0</v>
      </c>
      <c r="T4390">
        <v>0</v>
      </c>
      <c r="U4390">
        <v>0</v>
      </c>
      <c r="W4390">
        <v>0</v>
      </c>
      <c r="X4390">
        <v>0</v>
      </c>
      <c r="Y4390">
        <v>0</v>
      </c>
      <c r="AB4390" s="180">
        <v>44285</v>
      </c>
      <c r="AC4390">
        <v>1</v>
      </c>
      <c r="AD4390" t="s">
        <v>1922</v>
      </c>
      <c r="AE4390">
        <v>1</v>
      </c>
      <c r="AF4390">
        <v>30</v>
      </c>
      <c r="AG4390">
        <v>0</v>
      </c>
      <c r="AN4390">
        <v>1</v>
      </c>
      <c r="AO4390">
        <v>1</v>
      </c>
      <c r="AR4390" s="178">
        <v>6505945</v>
      </c>
      <c r="AS4390" t="s">
        <v>1921</v>
      </c>
      <c r="AT4390">
        <v>0</v>
      </c>
      <c r="AU4390">
        <v>0</v>
      </c>
      <c r="AV4390">
        <v>890480123</v>
      </c>
      <c r="AW4390" t="s">
        <v>1920</v>
      </c>
      <c r="AX4390">
        <v>5</v>
      </c>
      <c r="BC4390">
        <v>1</v>
      </c>
      <c r="BD4390">
        <v>7</v>
      </c>
      <c r="BE4390">
        <v>1</v>
      </c>
    </row>
    <row r="4391" spans="1:57" x14ac:dyDescent="0.25">
      <c r="A4391" s="179">
        <f t="shared" si="68"/>
        <v>0</v>
      </c>
      <c r="B4391" t="s">
        <v>1923</v>
      </c>
      <c r="C4391">
        <v>73157622</v>
      </c>
      <c r="D4391">
        <v>144105</v>
      </c>
      <c r="E4391">
        <v>4</v>
      </c>
      <c r="F4391">
        <v>16085</v>
      </c>
      <c r="G4391" s="180">
        <v>44133</v>
      </c>
      <c r="H4391" s="180">
        <v>44836</v>
      </c>
      <c r="I4391">
        <v>0</v>
      </c>
      <c r="J4391">
        <v>1</v>
      </c>
      <c r="K4391">
        <v>5</v>
      </c>
      <c r="L4391">
        <v>30</v>
      </c>
      <c r="M4391">
        <v>2</v>
      </c>
      <c r="N4391" s="170">
        <v>17726461</v>
      </c>
      <c r="O4391" s="170">
        <v>19240000</v>
      </c>
      <c r="P4391" s="178">
        <v>4179025</v>
      </c>
      <c r="Q4391" s="178">
        <v>215634</v>
      </c>
      <c r="R4391" s="178">
        <v>3381427</v>
      </c>
      <c r="S4391">
        <v>0</v>
      </c>
      <c r="T4391">
        <v>0</v>
      </c>
      <c r="U4391">
        <v>0</v>
      </c>
      <c r="W4391">
        <v>0</v>
      </c>
      <c r="X4391">
        <v>0</v>
      </c>
      <c r="Y4391">
        <v>0</v>
      </c>
      <c r="AB4391" s="180">
        <v>44285</v>
      </c>
      <c r="AC4391">
        <v>1</v>
      </c>
      <c r="AD4391" t="s">
        <v>1922</v>
      </c>
      <c r="AE4391">
        <v>1</v>
      </c>
      <c r="AF4391">
        <v>30</v>
      </c>
      <c r="AG4391">
        <v>0</v>
      </c>
      <c r="AN4391">
        <v>1</v>
      </c>
      <c r="AO4391">
        <v>1</v>
      </c>
      <c r="AR4391" s="178">
        <v>6551812</v>
      </c>
      <c r="AS4391" t="s">
        <v>1921</v>
      </c>
      <c r="AT4391">
        <v>0</v>
      </c>
      <c r="AU4391">
        <v>0</v>
      </c>
      <c r="AV4391">
        <v>890480123</v>
      </c>
      <c r="AW4391" t="s">
        <v>1920</v>
      </c>
      <c r="AX4391">
        <v>5</v>
      </c>
      <c r="BC4391">
        <v>1</v>
      </c>
      <c r="BD4391">
        <v>7</v>
      </c>
      <c r="BE4391">
        <v>1</v>
      </c>
    </row>
    <row r="4392" spans="1:57" x14ac:dyDescent="0.25">
      <c r="A4392" s="179">
        <f t="shared" si="68"/>
        <v>877327</v>
      </c>
      <c r="B4392" t="s">
        <v>1923</v>
      </c>
      <c r="C4392">
        <v>73158344</v>
      </c>
      <c r="D4392">
        <v>144105</v>
      </c>
      <c r="E4392">
        <v>4</v>
      </c>
      <c r="F4392">
        <v>17276</v>
      </c>
      <c r="G4392" s="180">
        <v>44002</v>
      </c>
      <c r="H4392" s="180">
        <v>44742</v>
      </c>
      <c r="I4392">
        <v>30</v>
      </c>
      <c r="J4392">
        <v>1</v>
      </c>
      <c r="K4392">
        <v>7</v>
      </c>
      <c r="L4392">
        <v>30</v>
      </c>
      <c r="M4392">
        <v>2</v>
      </c>
      <c r="N4392" s="170">
        <v>12185828</v>
      </c>
      <c r="O4392" s="170">
        <v>12890000</v>
      </c>
      <c r="P4392" s="178">
        <v>1790000</v>
      </c>
      <c r="Q4392" s="178">
        <v>84417</v>
      </c>
      <c r="R4392" s="178">
        <v>1243130</v>
      </c>
      <c r="S4392">
        <v>12600</v>
      </c>
      <c r="T4392">
        <v>0</v>
      </c>
      <c r="U4392">
        <v>0</v>
      </c>
      <c r="W4392">
        <v>0</v>
      </c>
      <c r="X4392">
        <v>0</v>
      </c>
      <c r="Y4392">
        <v>0</v>
      </c>
      <c r="AB4392" s="180">
        <v>44285</v>
      </c>
      <c r="AC4392">
        <v>9</v>
      </c>
      <c r="AD4392" t="s">
        <v>1922</v>
      </c>
      <c r="AE4392">
        <v>1</v>
      </c>
      <c r="AF4392">
        <v>30</v>
      </c>
      <c r="AG4392">
        <v>74085</v>
      </c>
      <c r="AN4392">
        <v>1</v>
      </c>
      <c r="AO4392">
        <v>1</v>
      </c>
      <c r="AR4392" s="178">
        <v>365803</v>
      </c>
      <c r="AS4392" t="s">
        <v>1921</v>
      </c>
      <c r="AT4392">
        <v>0</v>
      </c>
      <c r="AU4392">
        <v>0</v>
      </c>
      <c r="AV4392">
        <v>890480123</v>
      </c>
      <c r="AW4392" t="s">
        <v>1920</v>
      </c>
      <c r="AX4392">
        <v>5</v>
      </c>
      <c r="BC4392">
        <v>1</v>
      </c>
      <c r="BD4392">
        <v>7</v>
      </c>
      <c r="BE4392">
        <v>2</v>
      </c>
    </row>
    <row r="4393" spans="1:57" x14ac:dyDescent="0.25">
      <c r="A4393" s="179">
        <f t="shared" si="68"/>
        <v>4771319</v>
      </c>
      <c r="B4393" t="s">
        <v>1923</v>
      </c>
      <c r="C4393">
        <v>73158344</v>
      </c>
      <c r="D4393">
        <v>144105</v>
      </c>
      <c r="E4393">
        <v>4</v>
      </c>
      <c r="F4393">
        <v>17354</v>
      </c>
      <c r="G4393" s="180">
        <v>44025</v>
      </c>
      <c r="H4393" s="180">
        <v>45137</v>
      </c>
      <c r="I4393">
        <v>30</v>
      </c>
      <c r="J4393">
        <v>1</v>
      </c>
      <c r="K4393">
        <v>6</v>
      </c>
      <c r="L4393">
        <v>30</v>
      </c>
      <c r="M4393">
        <v>2</v>
      </c>
      <c r="N4393" s="170">
        <v>17726461</v>
      </c>
      <c r="O4393" s="170">
        <v>19240000</v>
      </c>
      <c r="P4393" s="178">
        <v>8000000</v>
      </c>
      <c r="Q4393" s="178">
        <v>288123</v>
      </c>
      <c r="R4393" s="178">
        <v>6760727</v>
      </c>
      <c r="S4393">
        <v>99810</v>
      </c>
      <c r="T4393">
        <v>0</v>
      </c>
      <c r="U4393">
        <v>0</v>
      </c>
      <c r="W4393">
        <v>0</v>
      </c>
      <c r="X4393">
        <v>0</v>
      </c>
      <c r="Y4393">
        <v>0</v>
      </c>
      <c r="AB4393" s="180">
        <v>44285</v>
      </c>
      <c r="AC4393">
        <v>1</v>
      </c>
      <c r="AD4393" t="s">
        <v>1922</v>
      </c>
      <c r="AE4393">
        <v>1</v>
      </c>
      <c r="AF4393">
        <v>30</v>
      </c>
      <c r="AG4393">
        <v>192695</v>
      </c>
      <c r="AN4393">
        <v>1</v>
      </c>
      <c r="AO4393">
        <v>1</v>
      </c>
      <c r="AR4393" s="178">
        <v>1989408</v>
      </c>
      <c r="AS4393" t="s">
        <v>1921</v>
      </c>
      <c r="AT4393">
        <v>0</v>
      </c>
      <c r="AU4393">
        <v>0</v>
      </c>
      <c r="AV4393">
        <v>890480123</v>
      </c>
      <c r="AW4393" t="s">
        <v>1920</v>
      </c>
      <c r="AX4393">
        <v>5</v>
      </c>
      <c r="BC4393">
        <v>1</v>
      </c>
      <c r="BD4393">
        <v>7</v>
      </c>
      <c r="BE4393">
        <v>2</v>
      </c>
    </row>
    <row r="4394" spans="1:57" x14ac:dyDescent="0.25">
      <c r="A4394" s="179">
        <f t="shared" si="68"/>
        <v>4321551</v>
      </c>
      <c r="B4394" t="s">
        <v>1923</v>
      </c>
      <c r="C4394">
        <v>73158442</v>
      </c>
      <c r="D4394">
        <v>144105</v>
      </c>
      <c r="E4394">
        <v>4</v>
      </c>
      <c r="F4394">
        <v>18293</v>
      </c>
      <c r="G4394" s="180">
        <v>44280</v>
      </c>
      <c r="H4394" s="180">
        <v>45746</v>
      </c>
      <c r="I4394">
        <v>0</v>
      </c>
      <c r="J4394">
        <v>1</v>
      </c>
      <c r="K4394">
        <v>0</v>
      </c>
      <c r="L4394">
        <v>30</v>
      </c>
      <c r="M4394">
        <v>2</v>
      </c>
      <c r="N4394" s="170">
        <v>8648788</v>
      </c>
      <c r="O4394" s="170">
        <v>9000000</v>
      </c>
      <c r="P4394" s="178">
        <v>9829051</v>
      </c>
      <c r="Q4394" s="178">
        <v>242960</v>
      </c>
      <c r="R4394" s="178">
        <v>9829051</v>
      </c>
      <c r="S4394">
        <v>0</v>
      </c>
      <c r="T4394">
        <v>0</v>
      </c>
      <c r="U4394">
        <v>0</v>
      </c>
      <c r="W4394">
        <v>0</v>
      </c>
      <c r="X4394">
        <v>0</v>
      </c>
      <c r="Y4394">
        <v>0</v>
      </c>
      <c r="AB4394" s="180">
        <v>44285</v>
      </c>
      <c r="AC4394">
        <v>9</v>
      </c>
      <c r="AD4394" t="s">
        <v>1922</v>
      </c>
      <c r="AE4394">
        <v>1</v>
      </c>
      <c r="AF4394">
        <v>30</v>
      </c>
      <c r="AG4394">
        <v>0</v>
      </c>
      <c r="AN4394">
        <v>1</v>
      </c>
      <c r="AO4394">
        <v>1</v>
      </c>
      <c r="AR4394" s="178">
        <v>5507500</v>
      </c>
      <c r="AS4394" t="s">
        <v>1921</v>
      </c>
      <c r="AT4394">
        <v>0</v>
      </c>
      <c r="AU4394">
        <v>0</v>
      </c>
      <c r="AV4394">
        <v>890480123</v>
      </c>
      <c r="AW4394" t="s">
        <v>1920</v>
      </c>
      <c r="AX4394">
        <v>5</v>
      </c>
      <c r="BC4394">
        <v>1</v>
      </c>
      <c r="BD4394">
        <v>7</v>
      </c>
      <c r="BE4394">
        <v>2</v>
      </c>
    </row>
    <row r="4395" spans="1:57" x14ac:dyDescent="0.25">
      <c r="A4395" s="179">
        <f t="shared" si="68"/>
        <v>37165</v>
      </c>
      <c r="B4395" t="s">
        <v>1923</v>
      </c>
      <c r="C4395">
        <v>73158442</v>
      </c>
      <c r="D4395">
        <v>144105</v>
      </c>
      <c r="E4395">
        <v>4</v>
      </c>
      <c r="F4395">
        <v>550000167</v>
      </c>
      <c r="G4395" s="180">
        <v>44133</v>
      </c>
      <c r="H4395" s="180">
        <v>45351</v>
      </c>
      <c r="I4395">
        <v>0</v>
      </c>
      <c r="J4395">
        <v>1</v>
      </c>
      <c r="K4395">
        <v>0</v>
      </c>
      <c r="L4395">
        <v>30</v>
      </c>
      <c r="M4395">
        <v>2</v>
      </c>
      <c r="N4395" s="170">
        <v>21474970</v>
      </c>
      <c r="O4395" s="170">
        <v>23720000</v>
      </c>
      <c r="P4395" s="178">
        <v>86128</v>
      </c>
      <c r="Q4395" s="178">
        <v>3333</v>
      </c>
      <c r="R4395" s="178">
        <v>84530</v>
      </c>
      <c r="S4395">
        <v>0</v>
      </c>
      <c r="T4395">
        <v>0</v>
      </c>
      <c r="U4395">
        <v>0</v>
      </c>
      <c r="W4395">
        <v>0</v>
      </c>
      <c r="X4395">
        <v>0</v>
      </c>
      <c r="Y4395">
        <v>0</v>
      </c>
      <c r="AB4395" s="180">
        <v>44285</v>
      </c>
      <c r="AC4395">
        <v>1</v>
      </c>
      <c r="AD4395" t="s">
        <v>1922</v>
      </c>
      <c r="AE4395">
        <v>1</v>
      </c>
      <c r="AF4395">
        <v>30</v>
      </c>
      <c r="AG4395">
        <v>0</v>
      </c>
      <c r="AN4395">
        <v>1</v>
      </c>
      <c r="AO4395">
        <v>1</v>
      </c>
      <c r="AR4395" s="178">
        <v>47365</v>
      </c>
      <c r="AS4395" t="s">
        <v>1921</v>
      </c>
      <c r="AT4395">
        <v>0</v>
      </c>
      <c r="AU4395">
        <v>0</v>
      </c>
      <c r="AV4395">
        <v>890480123</v>
      </c>
      <c r="AW4395" t="s">
        <v>1920</v>
      </c>
      <c r="AX4395">
        <v>5</v>
      </c>
      <c r="BC4395">
        <v>2</v>
      </c>
      <c r="BD4395">
        <v>7</v>
      </c>
      <c r="BE4395">
        <v>1</v>
      </c>
    </row>
    <row r="4396" spans="1:57" x14ac:dyDescent="0.25">
      <c r="A4396" s="179">
        <f t="shared" si="68"/>
        <v>31870</v>
      </c>
      <c r="B4396" t="s">
        <v>1923</v>
      </c>
      <c r="C4396">
        <v>73158442</v>
      </c>
      <c r="D4396">
        <v>144105</v>
      </c>
      <c r="E4396">
        <v>4</v>
      </c>
      <c r="F4396">
        <v>550000168</v>
      </c>
      <c r="G4396" s="180">
        <v>44133</v>
      </c>
      <c r="H4396" s="180">
        <v>45381</v>
      </c>
      <c r="I4396">
        <v>0</v>
      </c>
      <c r="J4396">
        <v>1</v>
      </c>
      <c r="K4396">
        <v>0</v>
      </c>
      <c r="L4396">
        <v>30</v>
      </c>
      <c r="M4396">
        <v>2</v>
      </c>
      <c r="N4396" s="170">
        <v>21474970</v>
      </c>
      <c r="O4396" s="170">
        <v>23720000</v>
      </c>
      <c r="P4396" s="178">
        <v>72661</v>
      </c>
      <c r="Q4396" s="178">
        <v>2755</v>
      </c>
      <c r="R4396" s="178">
        <v>72487</v>
      </c>
      <c r="S4396">
        <v>0</v>
      </c>
      <c r="T4396">
        <v>0</v>
      </c>
      <c r="U4396">
        <v>0</v>
      </c>
      <c r="W4396">
        <v>0</v>
      </c>
      <c r="X4396">
        <v>0</v>
      </c>
      <c r="Y4396">
        <v>0</v>
      </c>
      <c r="AB4396" s="180">
        <v>44285</v>
      </c>
      <c r="AC4396">
        <v>1</v>
      </c>
      <c r="AD4396" t="s">
        <v>1922</v>
      </c>
      <c r="AE4396">
        <v>1</v>
      </c>
      <c r="AF4396">
        <v>30</v>
      </c>
      <c r="AG4396">
        <v>0</v>
      </c>
      <c r="AN4396">
        <v>1</v>
      </c>
      <c r="AO4396">
        <v>1</v>
      </c>
      <c r="AR4396" s="178">
        <v>40617</v>
      </c>
      <c r="AS4396" t="s">
        <v>1921</v>
      </c>
      <c r="AT4396">
        <v>0</v>
      </c>
      <c r="AU4396">
        <v>0</v>
      </c>
      <c r="AV4396">
        <v>890480123</v>
      </c>
      <c r="AW4396" t="s">
        <v>1920</v>
      </c>
      <c r="AX4396">
        <v>5</v>
      </c>
      <c r="BC4396">
        <v>2</v>
      </c>
      <c r="BD4396">
        <v>7</v>
      </c>
      <c r="BE4396">
        <v>1</v>
      </c>
    </row>
    <row r="4397" spans="1:57" x14ac:dyDescent="0.25">
      <c r="A4397" s="179">
        <f t="shared" si="68"/>
        <v>23819</v>
      </c>
      <c r="B4397" t="s">
        <v>1923</v>
      </c>
      <c r="C4397">
        <v>73158442</v>
      </c>
      <c r="D4397">
        <v>144105</v>
      </c>
      <c r="E4397">
        <v>4</v>
      </c>
      <c r="F4397">
        <v>550000169</v>
      </c>
      <c r="G4397" s="180">
        <v>44133</v>
      </c>
      <c r="H4397" s="180">
        <v>45381</v>
      </c>
      <c r="I4397">
        <v>0</v>
      </c>
      <c r="J4397">
        <v>1</v>
      </c>
      <c r="K4397">
        <v>0</v>
      </c>
      <c r="L4397">
        <v>30</v>
      </c>
      <c r="M4397">
        <v>2</v>
      </c>
      <c r="N4397" s="170">
        <v>21474970</v>
      </c>
      <c r="O4397" s="170">
        <v>23720000</v>
      </c>
      <c r="P4397" s="178">
        <v>54313</v>
      </c>
      <c r="Q4397" s="178">
        <v>2060</v>
      </c>
      <c r="R4397" s="178">
        <v>54174</v>
      </c>
      <c r="S4397">
        <v>0</v>
      </c>
      <c r="T4397">
        <v>0</v>
      </c>
      <c r="U4397">
        <v>0</v>
      </c>
      <c r="W4397">
        <v>0</v>
      </c>
      <c r="X4397">
        <v>0</v>
      </c>
      <c r="Y4397">
        <v>0</v>
      </c>
      <c r="AB4397" s="180">
        <v>44285</v>
      </c>
      <c r="AC4397">
        <v>1</v>
      </c>
      <c r="AD4397" t="s">
        <v>1922</v>
      </c>
      <c r="AE4397">
        <v>1</v>
      </c>
      <c r="AF4397">
        <v>30</v>
      </c>
      <c r="AG4397">
        <v>0</v>
      </c>
      <c r="AN4397">
        <v>1</v>
      </c>
      <c r="AO4397">
        <v>1</v>
      </c>
      <c r="AR4397" s="178">
        <v>30355</v>
      </c>
      <c r="AS4397" t="s">
        <v>1921</v>
      </c>
      <c r="AT4397">
        <v>0</v>
      </c>
      <c r="AU4397">
        <v>0</v>
      </c>
      <c r="AV4397">
        <v>890480123</v>
      </c>
      <c r="AW4397" t="s">
        <v>1920</v>
      </c>
      <c r="AX4397">
        <v>5</v>
      </c>
      <c r="BC4397">
        <v>2</v>
      </c>
      <c r="BD4397">
        <v>7</v>
      </c>
      <c r="BE4397">
        <v>1</v>
      </c>
    </row>
    <row r="4398" spans="1:57" x14ac:dyDescent="0.25">
      <c r="A4398" s="179">
        <f t="shared" si="68"/>
        <v>29031</v>
      </c>
      <c r="B4398" t="s">
        <v>1923</v>
      </c>
      <c r="C4398">
        <v>73158442</v>
      </c>
      <c r="D4398">
        <v>144105</v>
      </c>
      <c r="E4398">
        <v>4</v>
      </c>
      <c r="F4398">
        <v>550000250</v>
      </c>
      <c r="G4398" s="180">
        <v>44133</v>
      </c>
      <c r="H4398" s="180">
        <v>45381</v>
      </c>
      <c r="I4398">
        <v>0</v>
      </c>
      <c r="J4398">
        <v>1</v>
      </c>
      <c r="K4398">
        <v>0</v>
      </c>
      <c r="L4398">
        <v>30</v>
      </c>
      <c r="M4398">
        <v>2</v>
      </c>
      <c r="N4398" s="170">
        <v>21474970</v>
      </c>
      <c r="O4398" s="170">
        <v>23720000</v>
      </c>
      <c r="P4398" s="178">
        <v>66198</v>
      </c>
      <c r="Q4398" s="178">
        <v>2510</v>
      </c>
      <c r="R4398" s="178">
        <v>66029</v>
      </c>
      <c r="S4398">
        <v>0</v>
      </c>
      <c r="T4398">
        <v>0</v>
      </c>
      <c r="U4398">
        <v>0</v>
      </c>
      <c r="W4398">
        <v>0</v>
      </c>
      <c r="X4398">
        <v>0</v>
      </c>
      <c r="Y4398">
        <v>0</v>
      </c>
      <c r="AB4398" s="180">
        <v>44285</v>
      </c>
      <c r="AC4398">
        <v>1</v>
      </c>
      <c r="AD4398" t="s">
        <v>1922</v>
      </c>
      <c r="AE4398">
        <v>1</v>
      </c>
      <c r="AF4398">
        <v>30</v>
      </c>
      <c r="AG4398">
        <v>0</v>
      </c>
      <c r="AN4398">
        <v>1</v>
      </c>
      <c r="AO4398">
        <v>1</v>
      </c>
      <c r="AR4398" s="178">
        <v>36998</v>
      </c>
      <c r="AS4398" t="s">
        <v>1921</v>
      </c>
      <c r="AT4398">
        <v>0</v>
      </c>
      <c r="AU4398">
        <v>0</v>
      </c>
      <c r="AV4398">
        <v>890480123</v>
      </c>
      <c r="AW4398" t="s">
        <v>1920</v>
      </c>
      <c r="AX4398">
        <v>5</v>
      </c>
      <c r="BC4398">
        <v>2</v>
      </c>
      <c r="BD4398">
        <v>7</v>
      </c>
      <c r="BE4398">
        <v>1</v>
      </c>
    </row>
    <row r="4399" spans="1:57" x14ac:dyDescent="0.25">
      <c r="A4399" s="179">
        <f t="shared" si="68"/>
        <v>21435</v>
      </c>
      <c r="B4399" t="s">
        <v>1923</v>
      </c>
      <c r="C4399">
        <v>73158442</v>
      </c>
      <c r="D4399">
        <v>144105</v>
      </c>
      <c r="E4399">
        <v>4</v>
      </c>
      <c r="F4399">
        <v>550000305</v>
      </c>
      <c r="G4399" s="180">
        <v>44133</v>
      </c>
      <c r="H4399" s="180">
        <v>45381</v>
      </c>
      <c r="I4399">
        <v>0</v>
      </c>
      <c r="J4399">
        <v>1</v>
      </c>
      <c r="K4399">
        <v>0</v>
      </c>
      <c r="L4399">
        <v>30</v>
      </c>
      <c r="M4399">
        <v>2</v>
      </c>
      <c r="N4399" s="170">
        <v>21474970</v>
      </c>
      <c r="O4399" s="170">
        <v>23720000</v>
      </c>
      <c r="P4399" s="178">
        <v>48865</v>
      </c>
      <c r="Q4399" s="178">
        <v>1853</v>
      </c>
      <c r="R4399" s="178">
        <v>48752</v>
      </c>
      <c r="S4399">
        <v>0</v>
      </c>
      <c r="T4399">
        <v>0</v>
      </c>
      <c r="U4399">
        <v>0</v>
      </c>
      <c r="W4399">
        <v>0</v>
      </c>
      <c r="X4399">
        <v>0</v>
      </c>
      <c r="Y4399">
        <v>0</v>
      </c>
      <c r="AB4399" s="180">
        <v>44285</v>
      </c>
      <c r="AC4399">
        <v>1</v>
      </c>
      <c r="AD4399" t="s">
        <v>1922</v>
      </c>
      <c r="AE4399">
        <v>1</v>
      </c>
      <c r="AF4399">
        <v>30</v>
      </c>
      <c r="AG4399">
        <v>0</v>
      </c>
      <c r="AN4399">
        <v>1</v>
      </c>
      <c r="AO4399">
        <v>1</v>
      </c>
      <c r="AR4399" s="178">
        <v>27317</v>
      </c>
      <c r="AS4399" t="s">
        <v>1921</v>
      </c>
      <c r="AT4399">
        <v>0</v>
      </c>
      <c r="AU4399">
        <v>0</v>
      </c>
      <c r="AV4399">
        <v>890480123</v>
      </c>
      <c r="AW4399" t="s">
        <v>1920</v>
      </c>
      <c r="AX4399">
        <v>5</v>
      </c>
      <c r="BC4399">
        <v>2</v>
      </c>
      <c r="BD4399">
        <v>7</v>
      </c>
      <c r="BE4399">
        <v>1</v>
      </c>
    </row>
    <row r="4400" spans="1:57" x14ac:dyDescent="0.25">
      <c r="A4400" s="179">
        <f t="shared" si="68"/>
        <v>1184</v>
      </c>
      <c r="B4400" t="s">
        <v>1923</v>
      </c>
      <c r="C4400">
        <v>73158442</v>
      </c>
      <c r="D4400">
        <v>144105</v>
      </c>
      <c r="E4400">
        <v>4</v>
      </c>
      <c r="F4400">
        <v>550000306</v>
      </c>
      <c r="G4400" s="180">
        <v>44133</v>
      </c>
      <c r="H4400" s="180">
        <v>45381</v>
      </c>
      <c r="I4400">
        <v>0</v>
      </c>
      <c r="J4400">
        <v>1</v>
      </c>
      <c r="K4400">
        <v>0</v>
      </c>
      <c r="L4400">
        <v>30</v>
      </c>
      <c r="M4400">
        <v>2</v>
      </c>
      <c r="N4400" s="170">
        <v>21474970</v>
      </c>
      <c r="O4400" s="170">
        <v>23720000</v>
      </c>
      <c r="P4400" s="178">
        <v>2694</v>
      </c>
      <c r="Q4400" s="178">
        <v>102</v>
      </c>
      <c r="R4400" s="178">
        <v>2694</v>
      </c>
      <c r="S4400">
        <v>17</v>
      </c>
      <c r="T4400">
        <v>0</v>
      </c>
      <c r="U4400">
        <v>0</v>
      </c>
      <c r="W4400">
        <v>0</v>
      </c>
      <c r="X4400">
        <v>0</v>
      </c>
      <c r="Y4400">
        <v>0</v>
      </c>
      <c r="AB4400" s="180">
        <v>44285</v>
      </c>
      <c r="AC4400">
        <v>1</v>
      </c>
      <c r="AD4400" t="s">
        <v>1922</v>
      </c>
      <c r="AE4400">
        <v>1</v>
      </c>
      <c r="AF4400">
        <v>30</v>
      </c>
      <c r="AG4400">
        <v>0</v>
      </c>
      <c r="AN4400">
        <v>1</v>
      </c>
      <c r="AO4400">
        <v>1</v>
      </c>
      <c r="AR4400" s="178">
        <v>1510</v>
      </c>
      <c r="AS4400" t="s">
        <v>1921</v>
      </c>
      <c r="AT4400">
        <v>0</v>
      </c>
      <c r="AU4400">
        <v>0</v>
      </c>
      <c r="AV4400">
        <v>890480123</v>
      </c>
      <c r="AW4400" t="s">
        <v>1920</v>
      </c>
      <c r="AX4400">
        <v>5</v>
      </c>
      <c r="BC4400">
        <v>2</v>
      </c>
      <c r="BD4400">
        <v>7</v>
      </c>
      <c r="BE4400">
        <v>1</v>
      </c>
    </row>
    <row r="4401" spans="1:57" x14ac:dyDescent="0.25">
      <c r="A4401" s="179">
        <f t="shared" si="68"/>
        <v>1578</v>
      </c>
      <c r="B4401" t="s">
        <v>1923</v>
      </c>
      <c r="C4401">
        <v>73158442</v>
      </c>
      <c r="D4401">
        <v>144105</v>
      </c>
      <c r="E4401">
        <v>4</v>
      </c>
      <c r="F4401">
        <v>550000362</v>
      </c>
      <c r="G4401" s="180">
        <v>44133</v>
      </c>
      <c r="H4401" s="180">
        <v>45381</v>
      </c>
      <c r="I4401">
        <v>0</v>
      </c>
      <c r="J4401">
        <v>1</v>
      </c>
      <c r="K4401">
        <v>0</v>
      </c>
      <c r="L4401">
        <v>30</v>
      </c>
      <c r="M4401">
        <v>2</v>
      </c>
      <c r="N4401" s="170">
        <v>21474970</v>
      </c>
      <c r="O4401" s="170">
        <v>23720000</v>
      </c>
      <c r="P4401" s="178">
        <v>3606</v>
      </c>
      <c r="Q4401" s="178">
        <v>137</v>
      </c>
      <c r="R4401" s="178">
        <v>3589</v>
      </c>
      <c r="S4401">
        <v>0</v>
      </c>
      <c r="T4401">
        <v>0</v>
      </c>
      <c r="U4401">
        <v>0</v>
      </c>
      <c r="W4401">
        <v>0</v>
      </c>
      <c r="X4401">
        <v>0</v>
      </c>
      <c r="Y4401">
        <v>0</v>
      </c>
      <c r="AB4401" s="180">
        <v>44285</v>
      </c>
      <c r="AC4401">
        <v>1</v>
      </c>
      <c r="AD4401" t="s">
        <v>1922</v>
      </c>
      <c r="AE4401">
        <v>1</v>
      </c>
      <c r="AF4401">
        <v>30</v>
      </c>
      <c r="AG4401">
        <v>0</v>
      </c>
      <c r="AN4401">
        <v>1</v>
      </c>
      <c r="AO4401">
        <v>1</v>
      </c>
      <c r="AR4401" s="178">
        <v>2011</v>
      </c>
      <c r="AS4401" t="s">
        <v>1921</v>
      </c>
      <c r="AT4401">
        <v>0</v>
      </c>
      <c r="AU4401">
        <v>0</v>
      </c>
      <c r="AV4401">
        <v>890480123</v>
      </c>
      <c r="AW4401" t="s">
        <v>1920</v>
      </c>
      <c r="AX4401">
        <v>5</v>
      </c>
      <c r="BC4401">
        <v>2</v>
      </c>
      <c r="BD4401">
        <v>7</v>
      </c>
      <c r="BE4401">
        <v>1</v>
      </c>
    </row>
    <row r="4402" spans="1:57" x14ac:dyDescent="0.25">
      <c r="A4402" s="179">
        <f t="shared" si="68"/>
        <v>901</v>
      </c>
      <c r="B4402" t="s">
        <v>1923</v>
      </c>
      <c r="C4402">
        <v>73158442</v>
      </c>
      <c r="D4402">
        <v>144105</v>
      </c>
      <c r="E4402">
        <v>4</v>
      </c>
      <c r="F4402">
        <v>550000369</v>
      </c>
      <c r="G4402" s="180">
        <v>44133</v>
      </c>
      <c r="H4402" s="180">
        <v>45381</v>
      </c>
      <c r="I4402">
        <v>0</v>
      </c>
      <c r="J4402">
        <v>1</v>
      </c>
      <c r="K4402">
        <v>1</v>
      </c>
      <c r="L4402">
        <v>30</v>
      </c>
      <c r="M4402">
        <v>2</v>
      </c>
      <c r="N4402" s="170">
        <v>21474970</v>
      </c>
      <c r="O4402" s="170">
        <v>23720000</v>
      </c>
      <c r="P4402" s="178">
        <v>2093</v>
      </c>
      <c r="Q4402" s="178">
        <v>79</v>
      </c>
      <c r="R4402" s="178">
        <v>2049</v>
      </c>
      <c r="S4402">
        <v>0</v>
      </c>
      <c r="T4402">
        <v>0</v>
      </c>
      <c r="U4402">
        <v>0</v>
      </c>
      <c r="W4402">
        <v>0</v>
      </c>
      <c r="X4402">
        <v>0</v>
      </c>
      <c r="Y4402">
        <v>0</v>
      </c>
      <c r="AB4402" s="180">
        <v>44285</v>
      </c>
      <c r="AC4402">
        <v>1</v>
      </c>
      <c r="AD4402" t="s">
        <v>1922</v>
      </c>
      <c r="AE4402">
        <v>1</v>
      </c>
      <c r="AF4402">
        <v>30</v>
      </c>
      <c r="AG4402">
        <v>0</v>
      </c>
      <c r="AN4402">
        <v>1</v>
      </c>
      <c r="AO4402">
        <v>1</v>
      </c>
      <c r="AR4402" s="178">
        <v>1148</v>
      </c>
      <c r="AS4402" t="s">
        <v>1921</v>
      </c>
      <c r="AT4402">
        <v>0</v>
      </c>
      <c r="AU4402">
        <v>0</v>
      </c>
      <c r="AV4402">
        <v>890480123</v>
      </c>
      <c r="AW4402" t="s">
        <v>1920</v>
      </c>
      <c r="AX4402">
        <v>5</v>
      </c>
      <c r="BC4402">
        <v>2</v>
      </c>
      <c r="BD4402">
        <v>7</v>
      </c>
      <c r="BE4402">
        <v>1</v>
      </c>
    </row>
    <row r="4403" spans="1:57" x14ac:dyDescent="0.25">
      <c r="A4403" s="179">
        <f t="shared" si="68"/>
        <v>38101</v>
      </c>
      <c r="B4403" t="s">
        <v>1923</v>
      </c>
      <c r="C4403">
        <v>73158442</v>
      </c>
      <c r="D4403">
        <v>144105</v>
      </c>
      <c r="E4403">
        <v>4</v>
      </c>
      <c r="F4403">
        <v>550005308</v>
      </c>
      <c r="G4403" s="180">
        <v>44133</v>
      </c>
      <c r="H4403" s="180">
        <v>45381</v>
      </c>
      <c r="I4403">
        <v>0</v>
      </c>
      <c r="J4403">
        <v>1</v>
      </c>
      <c r="K4403">
        <v>0</v>
      </c>
      <c r="L4403">
        <v>30</v>
      </c>
      <c r="M4403">
        <v>2</v>
      </c>
      <c r="N4403" s="170">
        <v>21474970</v>
      </c>
      <c r="O4403" s="170">
        <v>23720000</v>
      </c>
      <c r="P4403" s="178">
        <v>88200</v>
      </c>
      <c r="Q4403" s="178">
        <v>3344</v>
      </c>
      <c r="R4403" s="178">
        <v>86657</v>
      </c>
      <c r="S4403">
        <v>0</v>
      </c>
      <c r="T4403">
        <v>0</v>
      </c>
      <c r="U4403">
        <v>0</v>
      </c>
      <c r="W4403">
        <v>0</v>
      </c>
      <c r="X4403">
        <v>0</v>
      </c>
      <c r="Y4403">
        <v>0</v>
      </c>
      <c r="AB4403" s="180">
        <v>44285</v>
      </c>
      <c r="AC4403">
        <v>1</v>
      </c>
      <c r="AD4403" t="s">
        <v>1922</v>
      </c>
      <c r="AE4403">
        <v>1</v>
      </c>
      <c r="AF4403">
        <v>30</v>
      </c>
      <c r="AG4403">
        <v>0</v>
      </c>
      <c r="AN4403">
        <v>1</v>
      </c>
      <c r="AO4403">
        <v>1</v>
      </c>
      <c r="AR4403" s="178">
        <v>48556</v>
      </c>
      <c r="AS4403" t="s">
        <v>1921</v>
      </c>
      <c r="AT4403">
        <v>0</v>
      </c>
      <c r="AU4403">
        <v>0</v>
      </c>
      <c r="AV4403">
        <v>890480123</v>
      </c>
      <c r="AW4403" t="s">
        <v>1920</v>
      </c>
      <c r="AX4403">
        <v>5</v>
      </c>
      <c r="BC4403">
        <v>2</v>
      </c>
      <c r="BD4403">
        <v>7</v>
      </c>
      <c r="BE4403">
        <v>1</v>
      </c>
    </row>
    <row r="4404" spans="1:57" x14ac:dyDescent="0.25">
      <c r="A4404" s="179">
        <f t="shared" si="68"/>
        <v>46920</v>
      </c>
      <c r="B4404" t="s">
        <v>1923</v>
      </c>
      <c r="C4404">
        <v>73158442</v>
      </c>
      <c r="D4404">
        <v>144105</v>
      </c>
      <c r="E4404">
        <v>4</v>
      </c>
      <c r="F4404">
        <v>550007981</v>
      </c>
      <c r="G4404" s="180">
        <v>44133</v>
      </c>
      <c r="H4404" s="180">
        <v>45381</v>
      </c>
      <c r="I4404">
        <v>0</v>
      </c>
      <c r="J4404">
        <v>1</v>
      </c>
      <c r="K4404">
        <v>0</v>
      </c>
      <c r="L4404">
        <v>30</v>
      </c>
      <c r="M4404">
        <v>2</v>
      </c>
      <c r="N4404" s="170">
        <v>21474970</v>
      </c>
      <c r="O4404" s="170">
        <v>23720000</v>
      </c>
      <c r="P4404" s="178">
        <v>108627</v>
      </c>
      <c r="Q4404" s="178">
        <v>4119</v>
      </c>
      <c r="R4404" s="178">
        <v>106717</v>
      </c>
      <c r="S4404">
        <v>0</v>
      </c>
      <c r="T4404">
        <v>0</v>
      </c>
      <c r="U4404">
        <v>0</v>
      </c>
      <c r="W4404">
        <v>0</v>
      </c>
      <c r="X4404">
        <v>0</v>
      </c>
      <c r="Y4404">
        <v>0</v>
      </c>
      <c r="AB4404" s="180">
        <v>44285</v>
      </c>
      <c r="AC4404">
        <v>1</v>
      </c>
      <c r="AD4404" t="s">
        <v>1922</v>
      </c>
      <c r="AE4404">
        <v>1</v>
      </c>
      <c r="AF4404">
        <v>30</v>
      </c>
      <c r="AG4404">
        <v>0</v>
      </c>
      <c r="AN4404">
        <v>1</v>
      </c>
      <c r="AO4404">
        <v>1</v>
      </c>
      <c r="AR4404" s="178">
        <v>59797</v>
      </c>
      <c r="AS4404" t="s">
        <v>1921</v>
      </c>
      <c r="AT4404">
        <v>0</v>
      </c>
      <c r="AU4404">
        <v>0</v>
      </c>
      <c r="AV4404">
        <v>890480123</v>
      </c>
      <c r="AW4404" t="s">
        <v>1920</v>
      </c>
      <c r="AX4404">
        <v>5</v>
      </c>
      <c r="BC4404">
        <v>2</v>
      </c>
      <c r="BD4404">
        <v>7</v>
      </c>
      <c r="BE4404">
        <v>1</v>
      </c>
    </row>
    <row r="4405" spans="1:57" x14ac:dyDescent="0.25">
      <c r="A4405" s="179">
        <f t="shared" si="68"/>
        <v>78502</v>
      </c>
      <c r="B4405" t="s">
        <v>1923</v>
      </c>
      <c r="C4405">
        <v>73158442</v>
      </c>
      <c r="D4405">
        <v>144105</v>
      </c>
      <c r="E4405">
        <v>4</v>
      </c>
      <c r="F4405">
        <v>550008901</v>
      </c>
      <c r="G4405" s="180">
        <v>44133</v>
      </c>
      <c r="H4405" s="180">
        <v>45381</v>
      </c>
      <c r="I4405">
        <v>0</v>
      </c>
      <c r="J4405">
        <v>1</v>
      </c>
      <c r="K4405">
        <v>0</v>
      </c>
      <c r="L4405">
        <v>30</v>
      </c>
      <c r="M4405">
        <v>2</v>
      </c>
      <c r="N4405" s="170">
        <v>23318977</v>
      </c>
      <c r="O4405" s="170">
        <v>25980000</v>
      </c>
      <c r="P4405" s="178">
        <v>181649</v>
      </c>
      <c r="Q4405" s="178">
        <v>7113</v>
      </c>
      <c r="R4405" s="178">
        <v>178547</v>
      </c>
      <c r="S4405">
        <v>0</v>
      </c>
      <c r="T4405">
        <v>0</v>
      </c>
      <c r="U4405">
        <v>0</v>
      </c>
      <c r="W4405">
        <v>0</v>
      </c>
      <c r="X4405">
        <v>0</v>
      </c>
      <c r="Y4405">
        <v>0</v>
      </c>
      <c r="AB4405" s="180">
        <v>44285</v>
      </c>
      <c r="AC4405">
        <v>1</v>
      </c>
      <c r="AD4405" t="s">
        <v>1922</v>
      </c>
      <c r="AE4405">
        <v>1</v>
      </c>
      <c r="AF4405">
        <v>30</v>
      </c>
      <c r="AG4405">
        <v>0</v>
      </c>
      <c r="AN4405">
        <v>1</v>
      </c>
      <c r="AO4405">
        <v>1</v>
      </c>
      <c r="AR4405" s="178">
        <v>100045</v>
      </c>
      <c r="AS4405" t="s">
        <v>1921</v>
      </c>
      <c r="AT4405">
        <v>0</v>
      </c>
      <c r="AU4405">
        <v>0</v>
      </c>
      <c r="AV4405">
        <v>890480123</v>
      </c>
      <c r="AW4405" t="s">
        <v>1920</v>
      </c>
      <c r="AX4405">
        <v>5</v>
      </c>
      <c r="BC4405">
        <v>2</v>
      </c>
      <c r="BD4405">
        <v>7</v>
      </c>
      <c r="BE4405">
        <v>1</v>
      </c>
    </row>
    <row r="4406" spans="1:57" x14ac:dyDescent="0.25">
      <c r="A4406" s="179">
        <f t="shared" si="68"/>
        <v>28186</v>
      </c>
      <c r="B4406" t="s">
        <v>1923</v>
      </c>
      <c r="C4406">
        <v>73158442</v>
      </c>
      <c r="D4406">
        <v>144105</v>
      </c>
      <c r="E4406">
        <v>4</v>
      </c>
      <c r="F4406">
        <v>550008902</v>
      </c>
      <c r="G4406" s="180">
        <v>44133</v>
      </c>
      <c r="H4406" s="180">
        <v>45199</v>
      </c>
      <c r="I4406">
        <v>0</v>
      </c>
      <c r="J4406">
        <v>1</v>
      </c>
      <c r="K4406">
        <v>0</v>
      </c>
      <c r="L4406">
        <v>30</v>
      </c>
      <c r="M4406">
        <v>2</v>
      </c>
      <c r="N4406" s="170">
        <v>23318977</v>
      </c>
      <c r="O4406" s="170">
        <v>25980000</v>
      </c>
      <c r="P4406" s="178">
        <v>65602</v>
      </c>
      <c r="Q4406" s="178">
        <v>2924</v>
      </c>
      <c r="R4406" s="178">
        <v>64107</v>
      </c>
      <c r="S4406">
        <v>0</v>
      </c>
      <c r="T4406">
        <v>0</v>
      </c>
      <c r="U4406">
        <v>0</v>
      </c>
      <c r="W4406">
        <v>0</v>
      </c>
      <c r="X4406">
        <v>0</v>
      </c>
      <c r="Y4406">
        <v>0</v>
      </c>
      <c r="AB4406" s="180">
        <v>44285</v>
      </c>
      <c r="AC4406">
        <v>1</v>
      </c>
      <c r="AD4406" t="s">
        <v>1922</v>
      </c>
      <c r="AE4406">
        <v>1</v>
      </c>
      <c r="AF4406">
        <v>30</v>
      </c>
      <c r="AG4406">
        <v>0</v>
      </c>
      <c r="AN4406">
        <v>1</v>
      </c>
      <c r="AO4406">
        <v>1</v>
      </c>
      <c r="AR4406" s="178">
        <v>35921</v>
      </c>
      <c r="AS4406" t="s">
        <v>1921</v>
      </c>
      <c r="AT4406">
        <v>0</v>
      </c>
      <c r="AU4406">
        <v>0</v>
      </c>
      <c r="AV4406">
        <v>890480123</v>
      </c>
      <c r="AW4406" t="s">
        <v>1920</v>
      </c>
      <c r="AX4406">
        <v>5</v>
      </c>
      <c r="BC4406">
        <v>2</v>
      </c>
      <c r="BD4406">
        <v>7</v>
      </c>
      <c r="BE4406">
        <v>1</v>
      </c>
    </row>
    <row r="4407" spans="1:57" x14ac:dyDescent="0.25">
      <c r="A4407" s="179">
        <f t="shared" si="68"/>
        <v>38043</v>
      </c>
      <c r="B4407" t="s">
        <v>1923</v>
      </c>
      <c r="C4407">
        <v>73158442</v>
      </c>
      <c r="D4407">
        <v>144105</v>
      </c>
      <c r="E4407">
        <v>4</v>
      </c>
      <c r="F4407">
        <v>550010340</v>
      </c>
      <c r="G4407" s="180">
        <v>44133</v>
      </c>
      <c r="H4407" s="180">
        <v>45229</v>
      </c>
      <c r="I4407">
        <v>0</v>
      </c>
      <c r="J4407">
        <v>1</v>
      </c>
      <c r="K4407">
        <v>0</v>
      </c>
      <c r="L4407">
        <v>30</v>
      </c>
      <c r="M4407">
        <v>2</v>
      </c>
      <c r="N4407" s="170">
        <v>23318977</v>
      </c>
      <c r="O4407" s="170">
        <v>25980000</v>
      </c>
      <c r="P4407" s="178">
        <v>88437</v>
      </c>
      <c r="Q4407" s="178">
        <v>3849</v>
      </c>
      <c r="R4407" s="178">
        <v>86527</v>
      </c>
      <c r="S4407">
        <v>0</v>
      </c>
      <c r="T4407">
        <v>0</v>
      </c>
      <c r="U4407">
        <v>0</v>
      </c>
      <c r="W4407">
        <v>0</v>
      </c>
      <c r="X4407">
        <v>0</v>
      </c>
      <c r="Y4407">
        <v>0</v>
      </c>
      <c r="AB4407" s="180">
        <v>44285</v>
      </c>
      <c r="AC4407">
        <v>1</v>
      </c>
      <c r="AD4407" t="s">
        <v>1922</v>
      </c>
      <c r="AE4407">
        <v>1</v>
      </c>
      <c r="AF4407">
        <v>30</v>
      </c>
      <c r="AG4407">
        <v>0</v>
      </c>
      <c r="AN4407">
        <v>1</v>
      </c>
      <c r="AO4407">
        <v>1</v>
      </c>
      <c r="AR4407" s="178">
        <v>48484</v>
      </c>
      <c r="AS4407" t="s">
        <v>1921</v>
      </c>
      <c r="AT4407">
        <v>0</v>
      </c>
      <c r="AU4407">
        <v>0</v>
      </c>
      <c r="AV4407">
        <v>890480123</v>
      </c>
      <c r="AW4407" t="s">
        <v>1920</v>
      </c>
      <c r="AX4407">
        <v>5</v>
      </c>
      <c r="BC4407">
        <v>2</v>
      </c>
      <c r="BD4407">
        <v>7</v>
      </c>
      <c r="BE4407">
        <v>1</v>
      </c>
    </row>
    <row r="4408" spans="1:57" x14ac:dyDescent="0.25">
      <c r="A4408" s="179">
        <f t="shared" si="68"/>
        <v>2627</v>
      </c>
      <c r="B4408" t="s">
        <v>1923</v>
      </c>
      <c r="C4408">
        <v>73158442</v>
      </c>
      <c r="D4408">
        <v>144105</v>
      </c>
      <c r="E4408">
        <v>4</v>
      </c>
      <c r="F4408">
        <v>550010711</v>
      </c>
      <c r="G4408" s="180">
        <v>44133</v>
      </c>
      <c r="H4408" s="180">
        <v>45229</v>
      </c>
      <c r="I4408">
        <v>0</v>
      </c>
      <c r="J4408">
        <v>1</v>
      </c>
      <c r="K4408">
        <v>0</v>
      </c>
      <c r="L4408">
        <v>30</v>
      </c>
      <c r="M4408">
        <v>2</v>
      </c>
      <c r="N4408" s="170">
        <v>23318977</v>
      </c>
      <c r="O4408" s="170">
        <v>25980000</v>
      </c>
      <c r="P4408" s="178">
        <v>5996</v>
      </c>
      <c r="Q4408" s="178">
        <v>261</v>
      </c>
      <c r="R4408" s="178">
        <v>5975</v>
      </c>
      <c r="S4408">
        <v>0</v>
      </c>
      <c r="T4408">
        <v>0</v>
      </c>
      <c r="U4408">
        <v>0</v>
      </c>
      <c r="W4408">
        <v>0</v>
      </c>
      <c r="X4408">
        <v>0</v>
      </c>
      <c r="Y4408">
        <v>0</v>
      </c>
      <c r="AB4408" s="180">
        <v>44285</v>
      </c>
      <c r="AC4408">
        <v>1</v>
      </c>
      <c r="AD4408" t="s">
        <v>1922</v>
      </c>
      <c r="AE4408">
        <v>1</v>
      </c>
      <c r="AF4408">
        <v>30</v>
      </c>
      <c r="AG4408">
        <v>0</v>
      </c>
      <c r="AN4408">
        <v>1</v>
      </c>
      <c r="AO4408">
        <v>1</v>
      </c>
      <c r="AR4408" s="178">
        <v>3348</v>
      </c>
      <c r="AS4408" t="s">
        <v>1921</v>
      </c>
      <c r="AT4408">
        <v>0</v>
      </c>
      <c r="AU4408">
        <v>0</v>
      </c>
      <c r="AV4408">
        <v>890480123</v>
      </c>
      <c r="AW4408" t="s">
        <v>1920</v>
      </c>
      <c r="AX4408">
        <v>5</v>
      </c>
      <c r="BC4408">
        <v>2</v>
      </c>
      <c r="BD4408">
        <v>7</v>
      </c>
      <c r="BE4408">
        <v>1</v>
      </c>
    </row>
    <row r="4409" spans="1:57" x14ac:dyDescent="0.25">
      <c r="A4409" s="179">
        <f t="shared" si="68"/>
        <v>2874</v>
      </c>
      <c r="B4409" t="s">
        <v>1923</v>
      </c>
      <c r="C4409">
        <v>73158442</v>
      </c>
      <c r="D4409">
        <v>144105</v>
      </c>
      <c r="E4409">
        <v>4</v>
      </c>
      <c r="F4409">
        <v>550011535</v>
      </c>
      <c r="G4409" s="180">
        <v>44133</v>
      </c>
      <c r="H4409" s="180">
        <v>45229</v>
      </c>
      <c r="I4409">
        <v>0</v>
      </c>
      <c r="J4409">
        <v>1</v>
      </c>
      <c r="K4409">
        <v>0</v>
      </c>
      <c r="L4409">
        <v>30</v>
      </c>
      <c r="M4409">
        <v>2</v>
      </c>
      <c r="N4409" s="170">
        <v>23318977</v>
      </c>
      <c r="O4409" s="170">
        <v>25980000</v>
      </c>
      <c r="P4409" s="178">
        <v>6582</v>
      </c>
      <c r="Q4409" s="178">
        <v>286</v>
      </c>
      <c r="R4409" s="178">
        <v>6537</v>
      </c>
      <c r="S4409">
        <v>0</v>
      </c>
      <c r="T4409">
        <v>0</v>
      </c>
      <c r="U4409">
        <v>0</v>
      </c>
      <c r="W4409">
        <v>0</v>
      </c>
      <c r="X4409">
        <v>0</v>
      </c>
      <c r="Y4409">
        <v>0</v>
      </c>
      <c r="AB4409" s="180">
        <v>44285</v>
      </c>
      <c r="AC4409">
        <v>1</v>
      </c>
      <c r="AD4409" t="s">
        <v>1922</v>
      </c>
      <c r="AE4409">
        <v>1</v>
      </c>
      <c r="AF4409">
        <v>30</v>
      </c>
      <c r="AG4409">
        <v>0</v>
      </c>
      <c r="AN4409">
        <v>1</v>
      </c>
      <c r="AO4409">
        <v>1</v>
      </c>
      <c r="AR4409" s="178">
        <v>3663</v>
      </c>
      <c r="AS4409" t="s">
        <v>1921</v>
      </c>
      <c r="AT4409">
        <v>0</v>
      </c>
      <c r="AU4409">
        <v>0</v>
      </c>
      <c r="AV4409">
        <v>890480123</v>
      </c>
      <c r="AW4409" t="s">
        <v>1920</v>
      </c>
      <c r="AX4409">
        <v>5</v>
      </c>
      <c r="BC4409">
        <v>2</v>
      </c>
      <c r="BD4409">
        <v>7</v>
      </c>
      <c r="BE4409">
        <v>1</v>
      </c>
    </row>
    <row r="4410" spans="1:57" x14ac:dyDescent="0.25">
      <c r="A4410" s="179">
        <f t="shared" si="68"/>
        <v>4484</v>
      </c>
      <c r="B4410" t="s">
        <v>1923</v>
      </c>
      <c r="C4410">
        <v>73158442</v>
      </c>
      <c r="D4410">
        <v>144105</v>
      </c>
      <c r="E4410">
        <v>4</v>
      </c>
      <c r="F4410">
        <v>550012049</v>
      </c>
      <c r="G4410" s="180">
        <v>44133</v>
      </c>
      <c r="H4410" s="180">
        <v>45046</v>
      </c>
      <c r="I4410">
        <v>0</v>
      </c>
      <c r="J4410">
        <v>1</v>
      </c>
      <c r="K4410">
        <v>0</v>
      </c>
      <c r="L4410">
        <v>30</v>
      </c>
      <c r="M4410">
        <v>2</v>
      </c>
      <c r="N4410" s="170">
        <v>23318977</v>
      </c>
      <c r="O4410" s="170">
        <v>25980000</v>
      </c>
      <c r="P4410" s="178">
        <v>10306</v>
      </c>
      <c r="Q4410" s="178">
        <v>527</v>
      </c>
      <c r="R4410" s="178">
        <v>10198</v>
      </c>
      <c r="S4410">
        <v>0</v>
      </c>
      <c r="T4410">
        <v>0</v>
      </c>
      <c r="U4410">
        <v>0</v>
      </c>
      <c r="W4410">
        <v>0</v>
      </c>
      <c r="X4410">
        <v>0</v>
      </c>
      <c r="Y4410">
        <v>0</v>
      </c>
      <c r="AB4410" s="180">
        <v>44285</v>
      </c>
      <c r="AC4410">
        <v>1</v>
      </c>
      <c r="AD4410" t="s">
        <v>1922</v>
      </c>
      <c r="AE4410">
        <v>1</v>
      </c>
      <c r="AF4410">
        <v>30</v>
      </c>
      <c r="AG4410">
        <v>0</v>
      </c>
      <c r="AN4410">
        <v>1</v>
      </c>
      <c r="AO4410">
        <v>1</v>
      </c>
      <c r="AR4410" s="178">
        <v>5714</v>
      </c>
      <c r="AS4410" t="s">
        <v>1921</v>
      </c>
      <c r="AT4410">
        <v>0</v>
      </c>
      <c r="AU4410">
        <v>0</v>
      </c>
      <c r="AV4410">
        <v>890480123</v>
      </c>
      <c r="AW4410" t="s">
        <v>1920</v>
      </c>
      <c r="AX4410">
        <v>5</v>
      </c>
      <c r="BC4410">
        <v>2</v>
      </c>
      <c r="BD4410">
        <v>7</v>
      </c>
      <c r="BE4410">
        <v>1</v>
      </c>
    </row>
    <row r="4411" spans="1:57" x14ac:dyDescent="0.25">
      <c r="A4411" s="179">
        <f t="shared" si="68"/>
        <v>5031</v>
      </c>
      <c r="B4411" t="s">
        <v>1923</v>
      </c>
      <c r="C4411">
        <v>73158442</v>
      </c>
      <c r="D4411">
        <v>144105</v>
      </c>
      <c r="E4411">
        <v>4</v>
      </c>
      <c r="F4411">
        <v>550012757</v>
      </c>
      <c r="G4411" s="180">
        <v>44133</v>
      </c>
      <c r="H4411" s="180">
        <v>45015</v>
      </c>
      <c r="I4411">
        <v>0</v>
      </c>
      <c r="J4411">
        <v>1</v>
      </c>
      <c r="K4411">
        <v>0</v>
      </c>
      <c r="L4411">
        <v>30</v>
      </c>
      <c r="M4411">
        <v>2</v>
      </c>
      <c r="N4411" s="170">
        <v>23318977</v>
      </c>
      <c r="O4411" s="170">
        <v>25980000</v>
      </c>
      <c r="P4411" s="178">
        <v>11575</v>
      </c>
      <c r="Q4411" s="178">
        <v>611</v>
      </c>
      <c r="R4411" s="178">
        <v>11442</v>
      </c>
      <c r="S4411">
        <v>0</v>
      </c>
      <c r="T4411">
        <v>0</v>
      </c>
      <c r="U4411">
        <v>0</v>
      </c>
      <c r="W4411">
        <v>0</v>
      </c>
      <c r="X4411">
        <v>0</v>
      </c>
      <c r="Y4411">
        <v>0</v>
      </c>
      <c r="AB4411" s="180">
        <v>44285</v>
      </c>
      <c r="AC4411">
        <v>1</v>
      </c>
      <c r="AD4411" t="s">
        <v>1922</v>
      </c>
      <c r="AE4411">
        <v>1</v>
      </c>
      <c r="AF4411">
        <v>30</v>
      </c>
      <c r="AG4411">
        <v>0</v>
      </c>
      <c r="AN4411">
        <v>1</v>
      </c>
      <c r="AO4411">
        <v>1</v>
      </c>
      <c r="AR4411" s="178">
        <v>6411</v>
      </c>
      <c r="AS4411" t="s">
        <v>1921</v>
      </c>
      <c r="AT4411">
        <v>0</v>
      </c>
      <c r="AU4411">
        <v>0</v>
      </c>
      <c r="AV4411">
        <v>890480123</v>
      </c>
      <c r="AW4411" t="s">
        <v>1920</v>
      </c>
      <c r="AX4411">
        <v>5</v>
      </c>
      <c r="BC4411">
        <v>2</v>
      </c>
      <c r="BD4411">
        <v>7</v>
      </c>
      <c r="BE4411">
        <v>1</v>
      </c>
    </row>
    <row r="4412" spans="1:57" x14ac:dyDescent="0.25">
      <c r="A4412" s="179">
        <f t="shared" si="68"/>
        <v>4456</v>
      </c>
      <c r="B4412" t="s">
        <v>1923</v>
      </c>
      <c r="C4412">
        <v>73158442</v>
      </c>
      <c r="D4412">
        <v>144105</v>
      </c>
      <c r="E4412">
        <v>4</v>
      </c>
      <c r="F4412">
        <v>550013091</v>
      </c>
      <c r="G4412" s="180">
        <v>44133</v>
      </c>
      <c r="H4412" s="180">
        <v>45015</v>
      </c>
      <c r="I4412">
        <v>0</v>
      </c>
      <c r="J4412">
        <v>1</v>
      </c>
      <c r="K4412">
        <v>0</v>
      </c>
      <c r="L4412">
        <v>30</v>
      </c>
      <c r="M4412">
        <v>2</v>
      </c>
      <c r="N4412" s="170">
        <v>23318977</v>
      </c>
      <c r="O4412" s="170">
        <v>25980000</v>
      </c>
      <c r="P4412" s="178">
        <v>10257</v>
      </c>
      <c r="Q4412" s="178">
        <v>542</v>
      </c>
      <c r="R4412" s="178">
        <v>10134</v>
      </c>
      <c r="S4412">
        <v>0</v>
      </c>
      <c r="T4412">
        <v>0</v>
      </c>
      <c r="U4412">
        <v>0</v>
      </c>
      <c r="W4412">
        <v>0</v>
      </c>
      <c r="X4412">
        <v>0</v>
      </c>
      <c r="Y4412">
        <v>0</v>
      </c>
      <c r="AB4412" s="180">
        <v>44285</v>
      </c>
      <c r="AC4412">
        <v>1</v>
      </c>
      <c r="AD4412" t="s">
        <v>1922</v>
      </c>
      <c r="AE4412">
        <v>1</v>
      </c>
      <c r="AF4412">
        <v>30</v>
      </c>
      <c r="AG4412">
        <v>0</v>
      </c>
      <c r="AN4412">
        <v>1</v>
      </c>
      <c r="AO4412">
        <v>1</v>
      </c>
      <c r="AR4412" s="178">
        <v>5678</v>
      </c>
      <c r="AS4412" t="s">
        <v>1921</v>
      </c>
      <c r="AT4412">
        <v>0</v>
      </c>
      <c r="AU4412">
        <v>0</v>
      </c>
      <c r="AV4412">
        <v>890480123</v>
      </c>
      <c r="AW4412" t="s">
        <v>1920</v>
      </c>
      <c r="AX4412">
        <v>5</v>
      </c>
      <c r="BC4412">
        <v>2</v>
      </c>
      <c r="BD4412">
        <v>7</v>
      </c>
      <c r="BE4412">
        <v>1</v>
      </c>
    </row>
    <row r="4413" spans="1:57" x14ac:dyDescent="0.25">
      <c r="A4413" s="179">
        <f t="shared" si="68"/>
        <v>11660</v>
      </c>
      <c r="B4413" t="s">
        <v>1923</v>
      </c>
      <c r="C4413">
        <v>73158442</v>
      </c>
      <c r="D4413">
        <v>144105</v>
      </c>
      <c r="E4413">
        <v>4</v>
      </c>
      <c r="F4413">
        <v>550014135</v>
      </c>
      <c r="G4413" s="180">
        <v>44133</v>
      </c>
      <c r="H4413" s="180">
        <v>45046</v>
      </c>
      <c r="I4413">
        <v>0</v>
      </c>
      <c r="J4413">
        <v>1</v>
      </c>
      <c r="K4413">
        <v>0</v>
      </c>
      <c r="L4413">
        <v>30</v>
      </c>
      <c r="M4413">
        <v>2</v>
      </c>
      <c r="N4413" s="170">
        <v>23318977</v>
      </c>
      <c r="O4413" s="170">
        <v>25980000</v>
      </c>
      <c r="P4413" s="178">
        <v>26850</v>
      </c>
      <c r="Q4413" s="178">
        <v>1373</v>
      </c>
      <c r="R4413" s="178">
        <v>26520</v>
      </c>
      <c r="S4413">
        <v>0</v>
      </c>
      <c r="T4413">
        <v>0</v>
      </c>
      <c r="U4413">
        <v>0</v>
      </c>
      <c r="W4413">
        <v>0</v>
      </c>
      <c r="X4413">
        <v>0</v>
      </c>
      <c r="Y4413">
        <v>0</v>
      </c>
      <c r="AB4413" s="180">
        <v>44285</v>
      </c>
      <c r="AC4413">
        <v>1</v>
      </c>
      <c r="AD4413" t="s">
        <v>1922</v>
      </c>
      <c r="AE4413">
        <v>1</v>
      </c>
      <c r="AF4413">
        <v>30</v>
      </c>
      <c r="AG4413">
        <v>0</v>
      </c>
      <c r="AN4413">
        <v>1</v>
      </c>
      <c r="AO4413">
        <v>1</v>
      </c>
      <c r="AR4413" s="178">
        <v>14860</v>
      </c>
      <c r="AS4413" t="s">
        <v>1921</v>
      </c>
      <c r="AT4413">
        <v>0</v>
      </c>
      <c r="AU4413">
        <v>0</v>
      </c>
      <c r="AV4413">
        <v>890480123</v>
      </c>
      <c r="AW4413" t="s">
        <v>1920</v>
      </c>
      <c r="AX4413">
        <v>5</v>
      </c>
      <c r="BC4413">
        <v>2</v>
      </c>
      <c r="BD4413">
        <v>7</v>
      </c>
      <c r="BE4413">
        <v>1</v>
      </c>
    </row>
    <row r="4414" spans="1:57" x14ac:dyDescent="0.25">
      <c r="A4414" s="179">
        <f t="shared" si="68"/>
        <v>17990</v>
      </c>
      <c r="B4414" t="s">
        <v>1923</v>
      </c>
      <c r="C4414">
        <v>73158442</v>
      </c>
      <c r="D4414">
        <v>144105</v>
      </c>
      <c r="E4414">
        <v>4</v>
      </c>
      <c r="F4414">
        <v>550014680</v>
      </c>
      <c r="G4414" s="180">
        <v>44133</v>
      </c>
      <c r="H4414" s="180">
        <v>45046</v>
      </c>
      <c r="I4414">
        <v>0</v>
      </c>
      <c r="J4414">
        <v>1</v>
      </c>
      <c r="K4414">
        <v>0</v>
      </c>
      <c r="L4414">
        <v>30</v>
      </c>
      <c r="M4414">
        <v>2</v>
      </c>
      <c r="N4414" s="170">
        <v>23318977</v>
      </c>
      <c r="O4414" s="170">
        <v>25980000</v>
      </c>
      <c r="P4414" s="178">
        <v>41415</v>
      </c>
      <c r="Q4414" s="178">
        <v>2118</v>
      </c>
      <c r="R4414" s="178">
        <v>40916</v>
      </c>
      <c r="S4414">
        <v>0</v>
      </c>
      <c r="T4414">
        <v>0</v>
      </c>
      <c r="U4414">
        <v>0</v>
      </c>
      <c r="W4414">
        <v>0</v>
      </c>
      <c r="X4414">
        <v>0</v>
      </c>
      <c r="Y4414">
        <v>0</v>
      </c>
      <c r="AB4414" s="180">
        <v>44285</v>
      </c>
      <c r="AC4414">
        <v>1</v>
      </c>
      <c r="AD4414" t="s">
        <v>1922</v>
      </c>
      <c r="AE4414">
        <v>1</v>
      </c>
      <c r="AF4414">
        <v>30</v>
      </c>
      <c r="AG4414">
        <v>0</v>
      </c>
      <c r="AN4414">
        <v>1</v>
      </c>
      <c r="AO4414">
        <v>1</v>
      </c>
      <c r="AR4414" s="178">
        <v>22926</v>
      </c>
      <c r="AS4414" t="s">
        <v>1921</v>
      </c>
      <c r="AT4414">
        <v>0</v>
      </c>
      <c r="AU4414">
        <v>0</v>
      </c>
      <c r="AV4414">
        <v>890480123</v>
      </c>
      <c r="AW4414" t="s">
        <v>1920</v>
      </c>
      <c r="AX4414">
        <v>5</v>
      </c>
      <c r="BC4414">
        <v>2</v>
      </c>
      <c r="BD4414">
        <v>7</v>
      </c>
      <c r="BE4414">
        <v>1</v>
      </c>
    </row>
    <row r="4415" spans="1:57" x14ac:dyDescent="0.25">
      <c r="A4415" s="179">
        <f t="shared" si="68"/>
        <v>671</v>
      </c>
      <c r="B4415" t="s">
        <v>1923</v>
      </c>
      <c r="C4415">
        <v>73158442</v>
      </c>
      <c r="D4415">
        <v>144105</v>
      </c>
      <c r="E4415">
        <v>4</v>
      </c>
      <c r="F4415">
        <v>550017132</v>
      </c>
      <c r="G4415" s="180">
        <v>44133</v>
      </c>
      <c r="H4415" s="180">
        <v>44346</v>
      </c>
      <c r="I4415">
        <v>0</v>
      </c>
      <c r="J4415">
        <v>1</v>
      </c>
      <c r="K4415">
        <v>0</v>
      </c>
      <c r="L4415">
        <v>30</v>
      </c>
      <c r="M4415">
        <v>2</v>
      </c>
      <c r="N4415" s="170">
        <v>23318977</v>
      </c>
      <c r="O4415" s="170">
        <v>25980000</v>
      </c>
      <c r="P4415" s="178">
        <v>2901</v>
      </c>
      <c r="Q4415" s="178">
        <v>1494</v>
      </c>
      <c r="R4415" s="178">
        <v>1527</v>
      </c>
      <c r="S4415">
        <v>0</v>
      </c>
      <c r="T4415">
        <v>0</v>
      </c>
      <c r="U4415">
        <v>0</v>
      </c>
      <c r="W4415">
        <v>0</v>
      </c>
      <c r="X4415">
        <v>0</v>
      </c>
      <c r="Y4415">
        <v>0</v>
      </c>
      <c r="AB4415" s="180">
        <v>44285</v>
      </c>
      <c r="AC4415">
        <v>1</v>
      </c>
      <c r="AD4415" t="s">
        <v>1922</v>
      </c>
      <c r="AE4415">
        <v>1</v>
      </c>
      <c r="AF4415">
        <v>30</v>
      </c>
      <c r="AG4415">
        <v>0</v>
      </c>
      <c r="AN4415">
        <v>1</v>
      </c>
      <c r="AO4415">
        <v>1</v>
      </c>
      <c r="AR4415" s="178">
        <v>856</v>
      </c>
      <c r="AS4415" t="s">
        <v>1921</v>
      </c>
      <c r="AT4415">
        <v>0</v>
      </c>
      <c r="AU4415">
        <v>0</v>
      </c>
      <c r="AV4415">
        <v>890480123</v>
      </c>
      <c r="AW4415" t="s">
        <v>1920</v>
      </c>
      <c r="AX4415">
        <v>5</v>
      </c>
      <c r="BC4415">
        <v>2</v>
      </c>
      <c r="BD4415">
        <v>7</v>
      </c>
      <c r="BE4415">
        <v>1</v>
      </c>
    </row>
    <row r="4416" spans="1:57" x14ac:dyDescent="0.25">
      <c r="A4416" s="179">
        <f t="shared" si="68"/>
        <v>11311</v>
      </c>
      <c r="B4416" t="s">
        <v>1923</v>
      </c>
      <c r="C4416">
        <v>73158442</v>
      </c>
      <c r="D4416">
        <v>144105</v>
      </c>
      <c r="E4416">
        <v>4</v>
      </c>
      <c r="F4416">
        <v>550017823</v>
      </c>
      <c r="G4416" s="180">
        <v>44133</v>
      </c>
      <c r="H4416" s="180">
        <v>45381</v>
      </c>
      <c r="I4416">
        <v>0</v>
      </c>
      <c r="J4416">
        <v>1</v>
      </c>
      <c r="K4416">
        <v>0</v>
      </c>
      <c r="L4416">
        <v>30</v>
      </c>
      <c r="M4416">
        <v>2</v>
      </c>
      <c r="N4416" s="170">
        <v>23318977</v>
      </c>
      <c r="O4416" s="170">
        <v>25980000</v>
      </c>
      <c r="P4416" s="178">
        <v>26173</v>
      </c>
      <c r="Q4416" s="178">
        <v>1025</v>
      </c>
      <c r="R4416" s="178">
        <v>25726</v>
      </c>
      <c r="S4416">
        <v>0</v>
      </c>
      <c r="T4416">
        <v>0</v>
      </c>
      <c r="U4416">
        <v>0</v>
      </c>
      <c r="W4416">
        <v>0</v>
      </c>
      <c r="X4416">
        <v>0</v>
      </c>
      <c r="Y4416">
        <v>0</v>
      </c>
      <c r="AB4416" s="180">
        <v>44285</v>
      </c>
      <c r="AC4416">
        <v>1</v>
      </c>
      <c r="AD4416" t="s">
        <v>1922</v>
      </c>
      <c r="AE4416">
        <v>1</v>
      </c>
      <c r="AF4416">
        <v>30</v>
      </c>
      <c r="AG4416">
        <v>0</v>
      </c>
      <c r="AN4416">
        <v>1</v>
      </c>
      <c r="AO4416">
        <v>1</v>
      </c>
      <c r="AR4416" s="178">
        <v>14415</v>
      </c>
      <c r="AS4416" t="s">
        <v>1921</v>
      </c>
      <c r="AT4416">
        <v>0</v>
      </c>
      <c r="AU4416">
        <v>0</v>
      </c>
      <c r="AV4416">
        <v>890480123</v>
      </c>
      <c r="AW4416" t="s">
        <v>1920</v>
      </c>
      <c r="AX4416">
        <v>5</v>
      </c>
      <c r="BC4416">
        <v>2</v>
      </c>
      <c r="BD4416">
        <v>7</v>
      </c>
      <c r="BE4416">
        <v>1</v>
      </c>
    </row>
    <row r="4417" spans="1:57" x14ac:dyDescent="0.25">
      <c r="A4417" s="179">
        <f t="shared" si="68"/>
        <v>11941</v>
      </c>
      <c r="B4417" t="s">
        <v>1923</v>
      </c>
      <c r="C4417">
        <v>73158442</v>
      </c>
      <c r="D4417">
        <v>144105</v>
      </c>
      <c r="E4417">
        <v>4</v>
      </c>
      <c r="F4417">
        <v>550018723</v>
      </c>
      <c r="G4417" s="180">
        <v>44133</v>
      </c>
      <c r="H4417" s="180">
        <v>45381</v>
      </c>
      <c r="I4417">
        <v>0</v>
      </c>
      <c r="J4417">
        <v>1</v>
      </c>
      <c r="K4417">
        <v>0</v>
      </c>
      <c r="L4417">
        <v>30</v>
      </c>
      <c r="M4417">
        <v>2</v>
      </c>
      <c r="N4417" s="170">
        <v>23318977</v>
      </c>
      <c r="O4417" s="170">
        <v>25980000</v>
      </c>
      <c r="P4417" s="178">
        <v>27628</v>
      </c>
      <c r="Q4417" s="178">
        <v>1082</v>
      </c>
      <c r="R4417" s="178">
        <v>27158</v>
      </c>
      <c r="S4417">
        <v>0</v>
      </c>
      <c r="T4417">
        <v>0</v>
      </c>
      <c r="U4417">
        <v>0</v>
      </c>
      <c r="W4417">
        <v>0</v>
      </c>
      <c r="X4417">
        <v>0</v>
      </c>
      <c r="Y4417">
        <v>0</v>
      </c>
      <c r="AB4417" s="180">
        <v>44285</v>
      </c>
      <c r="AC4417">
        <v>1</v>
      </c>
      <c r="AD4417" t="s">
        <v>1922</v>
      </c>
      <c r="AE4417">
        <v>1</v>
      </c>
      <c r="AF4417">
        <v>30</v>
      </c>
      <c r="AG4417">
        <v>0</v>
      </c>
      <c r="AN4417">
        <v>1</v>
      </c>
      <c r="AO4417">
        <v>1</v>
      </c>
      <c r="AR4417" s="178">
        <v>15217</v>
      </c>
      <c r="AS4417" t="s">
        <v>1921</v>
      </c>
      <c r="AT4417">
        <v>0</v>
      </c>
      <c r="AU4417">
        <v>0</v>
      </c>
      <c r="AV4417">
        <v>890480123</v>
      </c>
      <c r="AW4417" t="s">
        <v>1920</v>
      </c>
      <c r="AX4417">
        <v>5</v>
      </c>
      <c r="BC4417">
        <v>2</v>
      </c>
      <c r="BD4417">
        <v>7</v>
      </c>
      <c r="BE4417">
        <v>1</v>
      </c>
    </row>
    <row r="4418" spans="1:57" x14ac:dyDescent="0.25">
      <c r="A4418" s="179">
        <f t="shared" ref="A4418:A4481" si="69">IF(+R4418&gt;AR4418,R4418-AR4418,0)</f>
        <v>26031</v>
      </c>
      <c r="B4418" t="s">
        <v>1923</v>
      </c>
      <c r="C4418">
        <v>73158442</v>
      </c>
      <c r="D4418">
        <v>144105</v>
      </c>
      <c r="E4418">
        <v>4</v>
      </c>
      <c r="F4418">
        <v>550019134</v>
      </c>
      <c r="G4418" s="180">
        <v>44133</v>
      </c>
      <c r="H4418" s="180">
        <v>45381</v>
      </c>
      <c r="I4418">
        <v>0</v>
      </c>
      <c r="J4418">
        <v>1</v>
      </c>
      <c r="K4418">
        <v>0</v>
      </c>
      <c r="L4418">
        <v>30</v>
      </c>
      <c r="M4418">
        <v>2</v>
      </c>
      <c r="N4418" s="170">
        <v>23318977</v>
      </c>
      <c r="O4418" s="170">
        <v>25980000</v>
      </c>
      <c r="P4418" s="178">
        <v>60238</v>
      </c>
      <c r="Q4418" s="178">
        <v>2359</v>
      </c>
      <c r="R4418" s="178">
        <v>59205</v>
      </c>
      <c r="S4418">
        <v>0</v>
      </c>
      <c r="T4418">
        <v>0</v>
      </c>
      <c r="U4418">
        <v>0</v>
      </c>
      <c r="W4418">
        <v>0</v>
      </c>
      <c r="X4418">
        <v>0</v>
      </c>
      <c r="Y4418">
        <v>0</v>
      </c>
      <c r="AB4418" s="180">
        <v>44285</v>
      </c>
      <c r="AC4418">
        <v>1</v>
      </c>
      <c r="AD4418" t="s">
        <v>1922</v>
      </c>
      <c r="AE4418">
        <v>1</v>
      </c>
      <c r="AF4418">
        <v>30</v>
      </c>
      <c r="AG4418">
        <v>0</v>
      </c>
      <c r="AN4418">
        <v>1</v>
      </c>
      <c r="AO4418">
        <v>1</v>
      </c>
      <c r="AR4418" s="178">
        <v>33174</v>
      </c>
      <c r="AS4418" t="s">
        <v>1921</v>
      </c>
      <c r="AT4418">
        <v>0</v>
      </c>
      <c r="AU4418">
        <v>0</v>
      </c>
      <c r="AV4418">
        <v>890480123</v>
      </c>
      <c r="AW4418" t="s">
        <v>1920</v>
      </c>
      <c r="AX4418">
        <v>5</v>
      </c>
      <c r="BC4418">
        <v>2</v>
      </c>
      <c r="BD4418">
        <v>7</v>
      </c>
      <c r="BE4418">
        <v>1</v>
      </c>
    </row>
    <row r="4419" spans="1:57" x14ac:dyDescent="0.25">
      <c r="A4419" s="179">
        <f t="shared" si="69"/>
        <v>12743</v>
      </c>
      <c r="B4419" t="s">
        <v>1923</v>
      </c>
      <c r="C4419">
        <v>73158442</v>
      </c>
      <c r="D4419">
        <v>144105</v>
      </c>
      <c r="E4419">
        <v>4</v>
      </c>
      <c r="F4419">
        <v>550019205</v>
      </c>
      <c r="G4419" s="180">
        <v>44133</v>
      </c>
      <c r="H4419" s="180">
        <v>45381</v>
      </c>
      <c r="I4419">
        <v>0</v>
      </c>
      <c r="J4419">
        <v>1</v>
      </c>
      <c r="K4419">
        <v>0</v>
      </c>
      <c r="L4419">
        <v>30</v>
      </c>
      <c r="M4419">
        <v>2</v>
      </c>
      <c r="N4419" s="170">
        <v>23318977</v>
      </c>
      <c r="O4419" s="170">
        <v>25980000</v>
      </c>
      <c r="P4419" s="178">
        <v>29491</v>
      </c>
      <c r="Q4419" s="178">
        <v>1155</v>
      </c>
      <c r="R4419" s="178">
        <v>28982</v>
      </c>
      <c r="S4419">
        <v>0</v>
      </c>
      <c r="T4419">
        <v>0</v>
      </c>
      <c r="U4419">
        <v>0</v>
      </c>
      <c r="W4419">
        <v>0</v>
      </c>
      <c r="X4419">
        <v>0</v>
      </c>
      <c r="Y4419">
        <v>0</v>
      </c>
      <c r="AB4419" s="180">
        <v>44285</v>
      </c>
      <c r="AC4419">
        <v>1</v>
      </c>
      <c r="AD4419" t="s">
        <v>1922</v>
      </c>
      <c r="AE4419">
        <v>1</v>
      </c>
      <c r="AF4419">
        <v>30</v>
      </c>
      <c r="AG4419">
        <v>0</v>
      </c>
      <c r="AN4419">
        <v>1</v>
      </c>
      <c r="AO4419">
        <v>1</v>
      </c>
      <c r="AR4419" s="178">
        <v>16239</v>
      </c>
      <c r="AS4419" t="s">
        <v>1921</v>
      </c>
      <c r="AT4419">
        <v>0</v>
      </c>
      <c r="AU4419">
        <v>0</v>
      </c>
      <c r="AV4419">
        <v>890480123</v>
      </c>
      <c r="AW4419" t="s">
        <v>1920</v>
      </c>
      <c r="AX4419">
        <v>5</v>
      </c>
      <c r="BC4419">
        <v>2</v>
      </c>
      <c r="BD4419">
        <v>7</v>
      </c>
      <c r="BE4419">
        <v>1</v>
      </c>
    </row>
    <row r="4420" spans="1:57" x14ac:dyDescent="0.25">
      <c r="A4420" s="179">
        <f t="shared" si="69"/>
        <v>14040</v>
      </c>
      <c r="B4420" t="s">
        <v>1923</v>
      </c>
      <c r="C4420">
        <v>73158442</v>
      </c>
      <c r="D4420">
        <v>144105</v>
      </c>
      <c r="E4420">
        <v>4</v>
      </c>
      <c r="F4420">
        <v>550019453</v>
      </c>
      <c r="G4420" s="180">
        <v>44133</v>
      </c>
      <c r="H4420" s="180">
        <v>45381</v>
      </c>
      <c r="I4420">
        <v>0</v>
      </c>
      <c r="J4420">
        <v>1</v>
      </c>
      <c r="K4420">
        <v>0</v>
      </c>
      <c r="L4420">
        <v>30</v>
      </c>
      <c r="M4420">
        <v>2</v>
      </c>
      <c r="N4420" s="170">
        <v>23318977</v>
      </c>
      <c r="O4420" s="170">
        <v>25980000</v>
      </c>
      <c r="P4420" s="178">
        <v>31934</v>
      </c>
      <c r="Q4420" s="178">
        <v>1251</v>
      </c>
      <c r="R4420" s="178">
        <v>31934</v>
      </c>
      <c r="S4420">
        <v>8</v>
      </c>
      <c r="T4420">
        <v>0</v>
      </c>
      <c r="U4420">
        <v>0</v>
      </c>
      <c r="W4420">
        <v>0</v>
      </c>
      <c r="X4420">
        <v>0</v>
      </c>
      <c r="Y4420">
        <v>0</v>
      </c>
      <c r="AB4420" s="180">
        <v>44285</v>
      </c>
      <c r="AC4420">
        <v>1</v>
      </c>
      <c r="AD4420" t="s">
        <v>1922</v>
      </c>
      <c r="AE4420">
        <v>1</v>
      </c>
      <c r="AF4420">
        <v>30</v>
      </c>
      <c r="AG4420">
        <v>0</v>
      </c>
      <c r="AN4420">
        <v>1</v>
      </c>
      <c r="AO4420">
        <v>1</v>
      </c>
      <c r="AR4420" s="178">
        <v>17894</v>
      </c>
      <c r="AS4420" t="s">
        <v>1921</v>
      </c>
      <c r="AT4420">
        <v>0</v>
      </c>
      <c r="AU4420">
        <v>0</v>
      </c>
      <c r="AV4420">
        <v>890480123</v>
      </c>
      <c r="AW4420" t="s">
        <v>1920</v>
      </c>
      <c r="AX4420">
        <v>5</v>
      </c>
      <c r="BC4420">
        <v>2</v>
      </c>
      <c r="BD4420">
        <v>7</v>
      </c>
      <c r="BE4420">
        <v>1</v>
      </c>
    </row>
    <row r="4421" spans="1:57" x14ac:dyDescent="0.25">
      <c r="A4421" s="179">
        <f t="shared" si="69"/>
        <v>15278</v>
      </c>
      <c r="B4421" t="s">
        <v>1923</v>
      </c>
      <c r="C4421">
        <v>73158442</v>
      </c>
      <c r="D4421">
        <v>144105</v>
      </c>
      <c r="E4421">
        <v>4</v>
      </c>
      <c r="F4421">
        <v>550019613</v>
      </c>
      <c r="G4421" s="180">
        <v>44133</v>
      </c>
      <c r="H4421" s="180">
        <v>45381</v>
      </c>
      <c r="I4421">
        <v>0</v>
      </c>
      <c r="J4421">
        <v>1</v>
      </c>
      <c r="K4421">
        <v>0</v>
      </c>
      <c r="L4421">
        <v>30</v>
      </c>
      <c r="M4421">
        <v>2</v>
      </c>
      <c r="N4421" s="170">
        <v>23318977</v>
      </c>
      <c r="O4421" s="170">
        <v>25980000</v>
      </c>
      <c r="P4421" s="178">
        <v>34748</v>
      </c>
      <c r="Q4421" s="178">
        <v>1361</v>
      </c>
      <c r="R4421" s="178">
        <v>34748</v>
      </c>
      <c r="S4421">
        <v>18</v>
      </c>
      <c r="T4421">
        <v>0</v>
      </c>
      <c r="U4421">
        <v>0</v>
      </c>
      <c r="W4421">
        <v>0</v>
      </c>
      <c r="X4421">
        <v>0</v>
      </c>
      <c r="Y4421">
        <v>0</v>
      </c>
      <c r="AB4421" s="180">
        <v>44285</v>
      </c>
      <c r="AC4421">
        <v>1</v>
      </c>
      <c r="AD4421" t="s">
        <v>1922</v>
      </c>
      <c r="AE4421">
        <v>1</v>
      </c>
      <c r="AF4421">
        <v>30</v>
      </c>
      <c r="AG4421">
        <v>0</v>
      </c>
      <c r="AN4421">
        <v>1</v>
      </c>
      <c r="AO4421">
        <v>1</v>
      </c>
      <c r="AR4421" s="178">
        <v>19470</v>
      </c>
      <c r="AS4421" t="s">
        <v>1921</v>
      </c>
      <c r="AT4421">
        <v>0</v>
      </c>
      <c r="AU4421">
        <v>0</v>
      </c>
      <c r="AV4421">
        <v>890480123</v>
      </c>
      <c r="AW4421" t="s">
        <v>1920</v>
      </c>
      <c r="AX4421">
        <v>5</v>
      </c>
      <c r="BC4421">
        <v>2</v>
      </c>
      <c r="BD4421">
        <v>7</v>
      </c>
      <c r="BE4421">
        <v>1</v>
      </c>
    </row>
    <row r="4422" spans="1:57" x14ac:dyDescent="0.25">
      <c r="A4422" s="179">
        <f t="shared" si="69"/>
        <v>16204</v>
      </c>
      <c r="B4422" t="s">
        <v>1923</v>
      </c>
      <c r="C4422">
        <v>73158442</v>
      </c>
      <c r="D4422">
        <v>144105</v>
      </c>
      <c r="E4422">
        <v>4</v>
      </c>
      <c r="F4422">
        <v>550019839</v>
      </c>
      <c r="G4422" s="180">
        <v>44133</v>
      </c>
      <c r="H4422" s="180">
        <v>45381</v>
      </c>
      <c r="I4422">
        <v>0</v>
      </c>
      <c r="J4422">
        <v>1</v>
      </c>
      <c r="K4422">
        <v>0</v>
      </c>
      <c r="L4422">
        <v>30</v>
      </c>
      <c r="M4422">
        <v>2</v>
      </c>
      <c r="N4422" s="170">
        <v>23318977</v>
      </c>
      <c r="O4422" s="170">
        <v>25980000</v>
      </c>
      <c r="P4422" s="178">
        <v>37506</v>
      </c>
      <c r="Q4422" s="178">
        <v>1469</v>
      </c>
      <c r="R4422" s="178">
        <v>36854</v>
      </c>
      <c r="S4422">
        <v>0</v>
      </c>
      <c r="T4422">
        <v>0</v>
      </c>
      <c r="U4422">
        <v>0</v>
      </c>
      <c r="W4422">
        <v>0</v>
      </c>
      <c r="X4422">
        <v>0</v>
      </c>
      <c r="Y4422">
        <v>0</v>
      </c>
      <c r="AB4422" s="180">
        <v>44285</v>
      </c>
      <c r="AC4422">
        <v>1</v>
      </c>
      <c r="AD4422" t="s">
        <v>1922</v>
      </c>
      <c r="AE4422">
        <v>1</v>
      </c>
      <c r="AF4422">
        <v>30</v>
      </c>
      <c r="AG4422">
        <v>0</v>
      </c>
      <c r="AN4422">
        <v>1</v>
      </c>
      <c r="AO4422">
        <v>1</v>
      </c>
      <c r="AR4422" s="178">
        <v>20650</v>
      </c>
      <c r="AS4422" t="s">
        <v>1921</v>
      </c>
      <c r="AT4422">
        <v>0</v>
      </c>
      <c r="AU4422">
        <v>0</v>
      </c>
      <c r="AV4422">
        <v>890480123</v>
      </c>
      <c r="AW4422" t="s">
        <v>1920</v>
      </c>
      <c r="AX4422">
        <v>5</v>
      </c>
      <c r="BC4422">
        <v>2</v>
      </c>
      <c r="BD4422">
        <v>7</v>
      </c>
      <c r="BE4422">
        <v>1</v>
      </c>
    </row>
    <row r="4423" spans="1:57" x14ac:dyDescent="0.25">
      <c r="A4423" s="179">
        <f t="shared" si="69"/>
        <v>13758</v>
      </c>
      <c r="B4423" t="s">
        <v>1923</v>
      </c>
      <c r="C4423">
        <v>73158442</v>
      </c>
      <c r="D4423">
        <v>144105</v>
      </c>
      <c r="E4423">
        <v>4</v>
      </c>
      <c r="F4423">
        <v>550020032</v>
      </c>
      <c r="G4423" s="180">
        <v>44133</v>
      </c>
      <c r="H4423" s="180">
        <v>45381</v>
      </c>
      <c r="I4423">
        <v>0</v>
      </c>
      <c r="J4423">
        <v>1</v>
      </c>
      <c r="K4423">
        <v>0</v>
      </c>
      <c r="L4423">
        <v>30</v>
      </c>
      <c r="M4423">
        <v>2</v>
      </c>
      <c r="N4423" s="170">
        <v>23318977</v>
      </c>
      <c r="O4423" s="170">
        <v>25980000</v>
      </c>
      <c r="P4423" s="178">
        <v>31293</v>
      </c>
      <c r="Q4423" s="178">
        <v>1225</v>
      </c>
      <c r="R4423" s="178">
        <v>31291</v>
      </c>
      <c r="S4423">
        <v>0</v>
      </c>
      <c r="T4423">
        <v>0</v>
      </c>
      <c r="U4423">
        <v>0</v>
      </c>
      <c r="W4423">
        <v>0</v>
      </c>
      <c r="X4423">
        <v>0</v>
      </c>
      <c r="Y4423">
        <v>0</v>
      </c>
      <c r="AB4423" s="180">
        <v>44285</v>
      </c>
      <c r="AC4423">
        <v>1</v>
      </c>
      <c r="AD4423" t="s">
        <v>1922</v>
      </c>
      <c r="AE4423">
        <v>1</v>
      </c>
      <c r="AF4423">
        <v>30</v>
      </c>
      <c r="AG4423">
        <v>0</v>
      </c>
      <c r="AN4423">
        <v>1</v>
      </c>
      <c r="AO4423">
        <v>1</v>
      </c>
      <c r="AR4423" s="178">
        <v>17533</v>
      </c>
      <c r="AS4423" t="s">
        <v>1921</v>
      </c>
      <c r="AT4423">
        <v>0</v>
      </c>
      <c r="AU4423">
        <v>0</v>
      </c>
      <c r="AV4423">
        <v>890480123</v>
      </c>
      <c r="AW4423" t="s">
        <v>1920</v>
      </c>
      <c r="AX4423">
        <v>5</v>
      </c>
      <c r="BC4423">
        <v>2</v>
      </c>
      <c r="BD4423">
        <v>7</v>
      </c>
      <c r="BE4423">
        <v>1</v>
      </c>
    </row>
    <row r="4424" spans="1:57" x14ac:dyDescent="0.25">
      <c r="A4424" s="179">
        <f t="shared" si="69"/>
        <v>17480</v>
      </c>
      <c r="B4424" t="s">
        <v>1923</v>
      </c>
      <c r="C4424">
        <v>73158442</v>
      </c>
      <c r="D4424">
        <v>144105</v>
      </c>
      <c r="E4424">
        <v>4</v>
      </c>
      <c r="F4424">
        <v>550020230</v>
      </c>
      <c r="G4424" s="180">
        <v>44133</v>
      </c>
      <c r="H4424" s="180">
        <v>45381</v>
      </c>
      <c r="I4424">
        <v>0</v>
      </c>
      <c r="J4424">
        <v>1</v>
      </c>
      <c r="K4424">
        <v>0</v>
      </c>
      <c r="L4424">
        <v>30</v>
      </c>
      <c r="M4424">
        <v>2</v>
      </c>
      <c r="N4424" s="170">
        <v>23318977</v>
      </c>
      <c r="O4424" s="170">
        <v>25980000</v>
      </c>
      <c r="P4424" s="178">
        <v>40455</v>
      </c>
      <c r="Q4424" s="178">
        <v>1584</v>
      </c>
      <c r="R4424" s="178">
        <v>39756</v>
      </c>
      <c r="S4424">
        <v>0</v>
      </c>
      <c r="T4424">
        <v>0</v>
      </c>
      <c r="U4424">
        <v>0</v>
      </c>
      <c r="W4424">
        <v>0</v>
      </c>
      <c r="X4424">
        <v>0</v>
      </c>
      <c r="Y4424">
        <v>0</v>
      </c>
      <c r="AB4424" s="180">
        <v>44285</v>
      </c>
      <c r="AC4424">
        <v>1</v>
      </c>
      <c r="AD4424" t="s">
        <v>1922</v>
      </c>
      <c r="AE4424">
        <v>1</v>
      </c>
      <c r="AF4424">
        <v>30</v>
      </c>
      <c r="AG4424">
        <v>0</v>
      </c>
      <c r="AN4424">
        <v>1</v>
      </c>
      <c r="AO4424">
        <v>1</v>
      </c>
      <c r="AR4424" s="178">
        <v>22276</v>
      </c>
      <c r="AS4424" t="s">
        <v>1921</v>
      </c>
      <c r="AT4424">
        <v>0</v>
      </c>
      <c r="AU4424">
        <v>0</v>
      </c>
      <c r="AV4424">
        <v>890480123</v>
      </c>
      <c r="AW4424" t="s">
        <v>1920</v>
      </c>
      <c r="AX4424">
        <v>5</v>
      </c>
      <c r="BC4424">
        <v>2</v>
      </c>
      <c r="BD4424">
        <v>7</v>
      </c>
      <c r="BE4424">
        <v>1</v>
      </c>
    </row>
    <row r="4425" spans="1:57" x14ac:dyDescent="0.25">
      <c r="A4425" s="179">
        <f t="shared" si="69"/>
        <v>18817</v>
      </c>
      <c r="B4425" t="s">
        <v>1923</v>
      </c>
      <c r="C4425">
        <v>73158442</v>
      </c>
      <c r="D4425">
        <v>144105</v>
      </c>
      <c r="E4425">
        <v>4</v>
      </c>
      <c r="F4425">
        <v>550020377</v>
      </c>
      <c r="G4425" s="180">
        <v>44133</v>
      </c>
      <c r="H4425" s="180">
        <v>45381</v>
      </c>
      <c r="I4425">
        <v>0</v>
      </c>
      <c r="J4425">
        <v>1</v>
      </c>
      <c r="K4425">
        <v>0</v>
      </c>
      <c r="L4425">
        <v>30</v>
      </c>
      <c r="M4425">
        <v>2</v>
      </c>
      <c r="N4425" s="170">
        <v>23318977</v>
      </c>
      <c r="O4425" s="170">
        <v>25980000</v>
      </c>
      <c r="P4425" s="178">
        <v>43551</v>
      </c>
      <c r="Q4425" s="178">
        <v>1705</v>
      </c>
      <c r="R4425" s="178">
        <v>42799</v>
      </c>
      <c r="S4425">
        <v>0</v>
      </c>
      <c r="T4425">
        <v>0</v>
      </c>
      <c r="U4425">
        <v>0</v>
      </c>
      <c r="W4425">
        <v>0</v>
      </c>
      <c r="X4425">
        <v>0</v>
      </c>
      <c r="Y4425">
        <v>0</v>
      </c>
      <c r="AB4425" s="180">
        <v>44285</v>
      </c>
      <c r="AC4425">
        <v>1</v>
      </c>
      <c r="AD4425" t="s">
        <v>1922</v>
      </c>
      <c r="AE4425">
        <v>1</v>
      </c>
      <c r="AF4425">
        <v>30</v>
      </c>
      <c r="AG4425">
        <v>0</v>
      </c>
      <c r="AN4425">
        <v>1</v>
      </c>
      <c r="AO4425">
        <v>1</v>
      </c>
      <c r="AR4425" s="178">
        <v>23982</v>
      </c>
      <c r="AS4425" t="s">
        <v>1921</v>
      </c>
      <c r="AT4425">
        <v>0</v>
      </c>
      <c r="AU4425">
        <v>0</v>
      </c>
      <c r="AV4425">
        <v>890480123</v>
      </c>
      <c r="AW4425" t="s">
        <v>1920</v>
      </c>
      <c r="AX4425">
        <v>5</v>
      </c>
      <c r="BC4425">
        <v>2</v>
      </c>
      <c r="BD4425">
        <v>7</v>
      </c>
      <c r="BE4425">
        <v>1</v>
      </c>
    </row>
    <row r="4426" spans="1:57" x14ac:dyDescent="0.25">
      <c r="A4426" s="179">
        <f t="shared" si="69"/>
        <v>7414</v>
      </c>
      <c r="B4426" t="s">
        <v>1923</v>
      </c>
      <c r="C4426">
        <v>73158442</v>
      </c>
      <c r="D4426">
        <v>144105</v>
      </c>
      <c r="E4426">
        <v>4</v>
      </c>
      <c r="F4426">
        <v>550020822</v>
      </c>
      <c r="G4426" s="180">
        <v>44133</v>
      </c>
      <c r="H4426" s="180">
        <v>45381</v>
      </c>
      <c r="I4426">
        <v>0</v>
      </c>
      <c r="J4426">
        <v>1</v>
      </c>
      <c r="K4426">
        <v>0</v>
      </c>
      <c r="L4426">
        <v>30</v>
      </c>
      <c r="M4426">
        <v>2</v>
      </c>
      <c r="N4426" s="170">
        <v>23318977</v>
      </c>
      <c r="O4426" s="170">
        <v>25980000</v>
      </c>
      <c r="P4426" s="178">
        <v>16863</v>
      </c>
      <c r="Q4426" s="178">
        <v>660</v>
      </c>
      <c r="R4426" s="178">
        <v>16863</v>
      </c>
      <c r="S4426">
        <v>0</v>
      </c>
      <c r="T4426">
        <v>0</v>
      </c>
      <c r="U4426">
        <v>0</v>
      </c>
      <c r="W4426">
        <v>0</v>
      </c>
      <c r="X4426">
        <v>0</v>
      </c>
      <c r="Y4426">
        <v>0</v>
      </c>
      <c r="AB4426" s="180">
        <v>44285</v>
      </c>
      <c r="AC4426">
        <v>1</v>
      </c>
      <c r="AD4426" t="s">
        <v>1922</v>
      </c>
      <c r="AE4426">
        <v>1</v>
      </c>
      <c r="AF4426">
        <v>30</v>
      </c>
      <c r="AG4426">
        <v>0</v>
      </c>
      <c r="AN4426">
        <v>1</v>
      </c>
      <c r="AO4426">
        <v>1</v>
      </c>
      <c r="AR4426" s="178">
        <v>9449</v>
      </c>
      <c r="AS4426" t="s">
        <v>1921</v>
      </c>
      <c r="AT4426">
        <v>0</v>
      </c>
      <c r="AU4426">
        <v>0</v>
      </c>
      <c r="AV4426">
        <v>890480123</v>
      </c>
      <c r="AW4426" t="s">
        <v>1920</v>
      </c>
      <c r="AX4426">
        <v>5</v>
      </c>
      <c r="BC4426">
        <v>2</v>
      </c>
      <c r="BD4426">
        <v>7</v>
      </c>
      <c r="BE4426">
        <v>1</v>
      </c>
    </row>
    <row r="4427" spans="1:57" x14ac:dyDescent="0.25">
      <c r="A4427" s="179">
        <f t="shared" si="69"/>
        <v>38899</v>
      </c>
      <c r="B4427" t="s">
        <v>1923</v>
      </c>
      <c r="C4427">
        <v>73158442</v>
      </c>
      <c r="D4427">
        <v>144105</v>
      </c>
      <c r="E4427">
        <v>4</v>
      </c>
      <c r="F4427">
        <v>550021252</v>
      </c>
      <c r="G4427" s="180">
        <v>44133</v>
      </c>
      <c r="H4427" s="180">
        <v>45381</v>
      </c>
      <c r="I4427">
        <v>0</v>
      </c>
      <c r="J4427">
        <v>1</v>
      </c>
      <c r="K4427">
        <v>0</v>
      </c>
      <c r="L4427">
        <v>30</v>
      </c>
      <c r="M4427">
        <v>2</v>
      </c>
      <c r="N4427" s="170">
        <v>23318977</v>
      </c>
      <c r="O4427" s="170">
        <v>25980000</v>
      </c>
      <c r="P4427" s="178">
        <v>90024</v>
      </c>
      <c r="Q4427" s="178">
        <v>3525</v>
      </c>
      <c r="R4427" s="178">
        <v>88472</v>
      </c>
      <c r="S4427">
        <v>0</v>
      </c>
      <c r="T4427">
        <v>0</v>
      </c>
      <c r="U4427">
        <v>0</v>
      </c>
      <c r="W4427">
        <v>0</v>
      </c>
      <c r="X4427">
        <v>0</v>
      </c>
      <c r="Y4427">
        <v>0</v>
      </c>
      <c r="AB4427" s="180">
        <v>44285</v>
      </c>
      <c r="AC4427">
        <v>1</v>
      </c>
      <c r="AD4427" t="s">
        <v>1922</v>
      </c>
      <c r="AE4427">
        <v>1</v>
      </c>
      <c r="AF4427">
        <v>30</v>
      </c>
      <c r="AG4427">
        <v>0</v>
      </c>
      <c r="AN4427">
        <v>1</v>
      </c>
      <c r="AO4427">
        <v>1</v>
      </c>
      <c r="AR4427" s="178">
        <v>49573</v>
      </c>
      <c r="AS4427" t="s">
        <v>1921</v>
      </c>
      <c r="AT4427">
        <v>0</v>
      </c>
      <c r="AU4427">
        <v>0</v>
      </c>
      <c r="AV4427">
        <v>890480123</v>
      </c>
      <c r="AW4427" t="s">
        <v>1920</v>
      </c>
      <c r="AX4427">
        <v>5</v>
      </c>
      <c r="BC4427">
        <v>2</v>
      </c>
      <c r="BD4427">
        <v>7</v>
      </c>
      <c r="BE4427">
        <v>1</v>
      </c>
    </row>
    <row r="4428" spans="1:57" x14ac:dyDescent="0.25">
      <c r="A4428" s="179">
        <f t="shared" si="69"/>
        <v>22689</v>
      </c>
      <c r="B4428" t="s">
        <v>1923</v>
      </c>
      <c r="C4428">
        <v>73158442</v>
      </c>
      <c r="D4428">
        <v>144105</v>
      </c>
      <c r="E4428">
        <v>4</v>
      </c>
      <c r="F4428">
        <v>550021643</v>
      </c>
      <c r="G4428" s="180">
        <v>44133</v>
      </c>
      <c r="H4428" s="180">
        <v>45381</v>
      </c>
      <c r="I4428">
        <v>0</v>
      </c>
      <c r="J4428">
        <v>1</v>
      </c>
      <c r="K4428">
        <v>0</v>
      </c>
      <c r="L4428">
        <v>30</v>
      </c>
      <c r="M4428">
        <v>2</v>
      </c>
      <c r="N4428" s="170">
        <v>23318977</v>
      </c>
      <c r="O4428" s="170">
        <v>25980000</v>
      </c>
      <c r="P4428" s="178">
        <v>51623</v>
      </c>
      <c r="Q4428" s="178">
        <v>2022</v>
      </c>
      <c r="R4428" s="178">
        <v>51604</v>
      </c>
      <c r="S4428">
        <v>0</v>
      </c>
      <c r="T4428">
        <v>0</v>
      </c>
      <c r="U4428">
        <v>0</v>
      </c>
      <c r="W4428">
        <v>0</v>
      </c>
      <c r="X4428">
        <v>0</v>
      </c>
      <c r="Y4428">
        <v>0</v>
      </c>
      <c r="AB4428" s="180">
        <v>44285</v>
      </c>
      <c r="AC4428">
        <v>1</v>
      </c>
      <c r="AD4428" t="s">
        <v>1922</v>
      </c>
      <c r="AE4428">
        <v>1</v>
      </c>
      <c r="AF4428">
        <v>30</v>
      </c>
      <c r="AG4428">
        <v>0</v>
      </c>
      <c r="AN4428">
        <v>1</v>
      </c>
      <c r="AO4428">
        <v>1</v>
      </c>
      <c r="AR4428" s="178">
        <v>28915</v>
      </c>
      <c r="AS4428" t="s">
        <v>1921</v>
      </c>
      <c r="AT4428">
        <v>0</v>
      </c>
      <c r="AU4428">
        <v>0</v>
      </c>
      <c r="AV4428">
        <v>890480123</v>
      </c>
      <c r="AW4428" t="s">
        <v>1920</v>
      </c>
      <c r="AX4428">
        <v>5</v>
      </c>
      <c r="BC4428">
        <v>2</v>
      </c>
      <c r="BD4428">
        <v>7</v>
      </c>
      <c r="BE4428">
        <v>1</v>
      </c>
    </row>
    <row r="4429" spans="1:57" x14ac:dyDescent="0.25">
      <c r="A4429" s="179">
        <f t="shared" si="69"/>
        <v>59984</v>
      </c>
      <c r="B4429" t="s">
        <v>1923</v>
      </c>
      <c r="C4429">
        <v>73158442</v>
      </c>
      <c r="D4429">
        <v>144105</v>
      </c>
      <c r="E4429">
        <v>4</v>
      </c>
      <c r="F4429">
        <v>550022263</v>
      </c>
      <c r="G4429" s="180">
        <v>44133</v>
      </c>
      <c r="H4429" s="180">
        <v>45381</v>
      </c>
      <c r="I4429">
        <v>0</v>
      </c>
      <c r="J4429">
        <v>1</v>
      </c>
      <c r="K4429">
        <v>0</v>
      </c>
      <c r="L4429">
        <v>30</v>
      </c>
      <c r="M4429">
        <v>2</v>
      </c>
      <c r="N4429" s="170">
        <v>23318977</v>
      </c>
      <c r="O4429" s="170">
        <v>25980000</v>
      </c>
      <c r="P4429" s="178">
        <v>138804</v>
      </c>
      <c r="Q4429" s="178">
        <v>5435</v>
      </c>
      <c r="R4429" s="178">
        <v>136429</v>
      </c>
      <c r="S4429">
        <v>0</v>
      </c>
      <c r="T4429">
        <v>0</v>
      </c>
      <c r="U4429">
        <v>0</v>
      </c>
      <c r="W4429">
        <v>0</v>
      </c>
      <c r="X4429">
        <v>0</v>
      </c>
      <c r="Y4429">
        <v>0</v>
      </c>
      <c r="AB4429" s="180">
        <v>44285</v>
      </c>
      <c r="AC4429">
        <v>1</v>
      </c>
      <c r="AD4429" t="s">
        <v>1922</v>
      </c>
      <c r="AE4429">
        <v>1</v>
      </c>
      <c r="AF4429">
        <v>30</v>
      </c>
      <c r="AG4429">
        <v>0</v>
      </c>
      <c r="AN4429">
        <v>1</v>
      </c>
      <c r="AO4429">
        <v>1</v>
      </c>
      <c r="AR4429" s="178">
        <v>76445</v>
      </c>
      <c r="AS4429" t="s">
        <v>1921</v>
      </c>
      <c r="AT4429">
        <v>0</v>
      </c>
      <c r="AU4429">
        <v>0</v>
      </c>
      <c r="AV4429">
        <v>890480123</v>
      </c>
      <c r="AW4429" t="s">
        <v>1920</v>
      </c>
      <c r="AX4429">
        <v>5</v>
      </c>
      <c r="BC4429">
        <v>2</v>
      </c>
      <c r="BD4429">
        <v>7</v>
      </c>
      <c r="BE4429">
        <v>1</v>
      </c>
    </row>
    <row r="4430" spans="1:57" x14ac:dyDescent="0.25">
      <c r="A4430" s="179">
        <f t="shared" si="69"/>
        <v>16328</v>
      </c>
      <c r="B4430" t="s">
        <v>1923</v>
      </c>
      <c r="C4430">
        <v>73158442</v>
      </c>
      <c r="D4430">
        <v>144105</v>
      </c>
      <c r="E4430">
        <v>4</v>
      </c>
      <c r="F4430">
        <v>550022536</v>
      </c>
      <c r="G4430" s="180">
        <v>44133</v>
      </c>
      <c r="H4430" s="180">
        <v>45381</v>
      </c>
      <c r="I4430">
        <v>0</v>
      </c>
      <c r="J4430">
        <v>1</v>
      </c>
      <c r="K4430">
        <v>0</v>
      </c>
      <c r="L4430">
        <v>30</v>
      </c>
      <c r="M4430">
        <v>2</v>
      </c>
      <c r="N4430" s="170">
        <v>23318977</v>
      </c>
      <c r="O4430" s="170">
        <v>25980000</v>
      </c>
      <c r="P4430" s="178">
        <v>37137</v>
      </c>
      <c r="Q4430" s="178">
        <v>1454</v>
      </c>
      <c r="R4430" s="178">
        <v>37137</v>
      </c>
      <c r="S4430">
        <v>8</v>
      </c>
      <c r="T4430">
        <v>0</v>
      </c>
      <c r="U4430">
        <v>0</v>
      </c>
      <c r="W4430">
        <v>0</v>
      </c>
      <c r="X4430">
        <v>0</v>
      </c>
      <c r="Y4430">
        <v>0</v>
      </c>
      <c r="AB4430" s="180">
        <v>44285</v>
      </c>
      <c r="AC4430">
        <v>1</v>
      </c>
      <c r="AD4430" t="s">
        <v>1922</v>
      </c>
      <c r="AE4430">
        <v>1</v>
      </c>
      <c r="AF4430">
        <v>30</v>
      </c>
      <c r="AG4430">
        <v>0</v>
      </c>
      <c r="AN4430">
        <v>1</v>
      </c>
      <c r="AO4430">
        <v>1</v>
      </c>
      <c r="AR4430" s="178">
        <v>20809</v>
      </c>
      <c r="AS4430" t="s">
        <v>1921</v>
      </c>
      <c r="AT4430">
        <v>0</v>
      </c>
      <c r="AU4430">
        <v>0</v>
      </c>
      <c r="AV4430">
        <v>890480123</v>
      </c>
      <c r="AW4430" t="s">
        <v>1920</v>
      </c>
      <c r="AX4430">
        <v>5</v>
      </c>
      <c r="BC4430">
        <v>2</v>
      </c>
      <c r="BD4430">
        <v>7</v>
      </c>
      <c r="BE4430">
        <v>1</v>
      </c>
    </row>
    <row r="4431" spans="1:57" x14ac:dyDescent="0.25">
      <c r="A4431" s="179">
        <f t="shared" si="69"/>
        <v>53427</v>
      </c>
      <c r="B4431" t="s">
        <v>1923</v>
      </c>
      <c r="C4431">
        <v>73158442</v>
      </c>
      <c r="D4431">
        <v>144105</v>
      </c>
      <c r="E4431">
        <v>4</v>
      </c>
      <c r="F4431">
        <v>550023110</v>
      </c>
      <c r="G4431" s="180">
        <v>44133</v>
      </c>
      <c r="H4431" s="180">
        <v>45381</v>
      </c>
      <c r="I4431">
        <v>0</v>
      </c>
      <c r="J4431">
        <v>1</v>
      </c>
      <c r="K4431">
        <v>0</v>
      </c>
      <c r="L4431">
        <v>30</v>
      </c>
      <c r="M4431">
        <v>2</v>
      </c>
      <c r="N4431" s="170">
        <v>23318977</v>
      </c>
      <c r="O4431" s="170">
        <v>25980000</v>
      </c>
      <c r="P4431" s="178">
        <v>123636</v>
      </c>
      <c r="Q4431" s="178">
        <v>4841</v>
      </c>
      <c r="R4431" s="178">
        <v>121515</v>
      </c>
      <c r="S4431">
        <v>0</v>
      </c>
      <c r="T4431">
        <v>0</v>
      </c>
      <c r="U4431">
        <v>0</v>
      </c>
      <c r="W4431">
        <v>0</v>
      </c>
      <c r="X4431">
        <v>0</v>
      </c>
      <c r="Y4431">
        <v>0</v>
      </c>
      <c r="AB4431" s="180">
        <v>44285</v>
      </c>
      <c r="AC4431">
        <v>1</v>
      </c>
      <c r="AD4431" t="s">
        <v>1922</v>
      </c>
      <c r="AE4431">
        <v>1</v>
      </c>
      <c r="AF4431">
        <v>30</v>
      </c>
      <c r="AG4431">
        <v>0</v>
      </c>
      <c r="AN4431">
        <v>1</v>
      </c>
      <c r="AO4431">
        <v>1</v>
      </c>
      <c r="AR4431" s="178">
        <v>68088</v>
      </c>
      <c r="AS4431" t="s">
        <v>1921</v>
      </c>
      <c r="AT4431">
        <v>0</v>
      </c>
      <c r="AU4431">
        <v>0</v>
      </c>
      <c r="AV4431">
        <v>890480123</v>
      </c>
      <c r="AW4431" t="s">
        <v>1920</v>
      </c>
      <c r="AX4431">
        <v>5</v>
      </c>
      <c r="BC4431">
        <v>2</v>
      </c>
      <c r="BD4431">
        <v>7</v>
      </c>
      <c r="BE4431">
        <v>1</v>
      </c>
    </row>
    <row r="4432" spans="1:57" x14ac:dyDescent="0.25">
      <c r="A4432" s="179">
        <f t="shared" si="69"/>
        <v>243613</v>
      </c>
      <c r="B4432" t="s">
        <v>1923</v>
      </c>
      <c r="C4432">
        <v>73158442</v>
      </c>
      <c r="D4432">
        <v>144105</v>
      </c>
      <c r="E4432">
        <v>4</v>
      </c>
      <c r="F4432">
        <v>550024656</v>
      </c>
      <c r="G4432" s="180">
        <v>44134</v>
      </c>
      <c r="H4432" s="180">
        <v>45381</v>
      </c>
      <c r="I4432">
        <v>0</v>
      </c>
      <c r="J4432">
        <v>1</v>
      </c>
      <c r="K4432">
        <v>0</v>
      </c>
      <c r="L4432">
        <v>30</v>
      </c>
      <c r="M4432">
        <v>2</v>
      </c>
      <c r="N4432" s="170">
        <v>22490513</v>
      </c>
      <c r="O4432" s="170">
        <v>24960000</v>
      </c>
      <c r="P4432" s="178">
        <v>563784</v>
      </c>
      <c r="Q4432" s="178">
        <v>21674</v>
      </c>
      <c r="R4432" s="178">
        <v>554079</v>
      </c>
      <c r="S4432">
        <v>0</v>
      </c>
      <c r="T4432">
        <v>0</v>
      </c>
      <c r="U4432">
        <v>0</v>
      </c>
      <c r="W4432">
        <v>0</v>
      </c>
      <c r="X4432">
        <v>0</v>
      </c>
      <c r="Y4432">
        <v>0</v>
      </c>
      <c r="AB4432" s="180">
        <v>44285</v>
      </c>
      <c r="AC4432">
        <v>1</v>
      </c>
      <c r="AD4432" t="s">
        <v>1922</v>
      </c>
      <c r="AE4432">
        <v>1</v>
      </c>
      <c r="AF4432">
        <v>30</v>
      </c>
      <c r="AG4432">
        <v>0</v>
      </c>
      <c r="AN4432">
        <v>1</v>
      </c>
      <c r="AO4432">
        <v>1</v>
      </c>
      <c r="AR4432" s="178">
        <v>310466</v>
      </c>
      <c r="AS4432" t="s">
        <v>1921</v>
      </c>
      <c r="AT4432">
        <v>0</v>
      </c>
      <c r="AU4432">
        <v>0</v>
      </c>
      <c r="AV4432">
        <v>890480123</v>
      </c>
      <c r="AW4432" t="s">
        <v>1920</v>
      </c>
      <c r="AX4432">
        <v>5</v>
      </c>
      <c r="BC4432">
        <v>2</v>
      </c>
      <c r="BD4432">
        <v>7</v>
      </c>
      <c r="BE4432">
        <v>2</v>
      </c>
    </row>
    <row r="4433" spans="1:57" x14ac:dyDescent="0.25">
      <c r="A4433" s="179">
        <f t="shared" si="69"/>
        <v>105572</v>
      </c>
      <c r="B4433" t="s">
        <v>1923</v>
      </c>
      <c r="C4433">
        <v>73158442</v>
      </c>
      <c r="D4433">
        <v>144105</v>
      </c>
      <c r="E4433">
        <v>4</v>
      </c>
      <c r="F4433">
        <v>550024657</v>
      </c>
      <c r="G4433" s="180">
        <v>44134</v>
      </c>
      <c r="H4433" s="180">
        <v>45381</v>
      </c>
      <c r="I4433">
        <v>0</v>
      </c>
      <c r="J4433">
        <v>1</v>
      </c>
      <c r="K4433">
        <v>0</v>
      </c>
      <c r="L4433">
        <v>30</v>
      </c>
      <c r="M4433">
        <v>2</v>
      </c>
      <c r="N4433" s="170">
        <v>22490513</v>
      </c>
      <c r="O4433" s="170">
        <v>24960000</v>
      </c>
      <c r="P4433" s="178">
        <v>244306</v>
      </c>
      <c r="Q4433" s="178">
        <v>9392</v>
      </c>
      <c r="R4433" s="178">
        <v>240115</v>
      </c>
      <c r="S4433">
        <v>0</v>
      </c>
      <c r="T4433">
        <v>0</v>
      </c>
      <c r="U4433">
        <v>0</v>
      </c>
      <c r="W4433">
        <v>0</v>
      </c>
      <c r="X4433">
        <v>0</v>
      </c>
      <c r="Y4433">
        <v>0</v>
      </c>
      <c r="AB4433" s="180">
        <v>44285</v>
      </c>
      <c r="AC4433">
        <v>1</v>
      </c>
      <c r="AD4433" t="s">
        <v>1922</v>
      </c>
      <c r="AE4433">
        <v>1</v>
      </c>
      <c r="AF4433">
        <v>30</v>
      </c>
      <c r="AG4433">
        <v>0</v>
      </c>
      <c r="AN4433">
        <v>1</v>
      </c>
      <c r="AO4433">
        <v>1</v>
      </c>
      <c r="AR4433" s="178">
        <v>134543</v>
      </c>
      <c r="AS4433" t="s">
        <v>1921</v>
      </c>
      <c r="AT4433">
        <v>0</v>
      </c>
      <c r="AU4433">
        <v>0</v>
      </c>
      <c r="AV4433">
        <v>890480123</v>
      </c>
      <c r="AW4433" t="s">
        <v>1920</v>
      </c>
      <c r="AX4433">
        <v>5</v>
      </c>
      <c r="BC4433">
        <v>2</v>
      </c>
      <c r="BD4433">
        <v>7</v>
      </c>
      <c r="BE4433">
        <v>2</v>
      </c>
    </row>
    <row r="4434" spans="1:57" x14ac:dyDescent="0.25">
      <c r="A4434" s="179">
        <f t="shared" si="69"/>
        <v>114147</v>
      </c>
      <c r="B4434" t="s">
        <v>1923</v>
      </c>
      <c r="C4434">
        <v>73158442</v>
      </c>
      <c r="D4434">
        <v>144105</v>
      </c>
      <c r="E4434">
        <v>4</v>
      </c>
      <c r="F4434">
        <v>550025577</v>
      </c>
      <c r="G4434" s="180">
        <v>44264</v>
      </c>
      <c r="H4434" s="180">
        <v>45381</v>
      </c>
      <c r="I4434">
        <v>0</v>
      </c>
      <c r="J4434">
        <v>1</v>
      </c>
      <c r="K4434">
        <v>1</v>
      </c>
      <c r="L4434">
        <v>30</v>
      </c>
      <c r="M4434">
        <v>2</v>
      </c>
      <c r="N4434" s="170">
        <v>22490513</v>
      </c>
      <c r="O4434" s="170">
        <v>24960000</v>
      </c>
      <c r="P4434" s="178">
        <v>270000</v>
      </c>
      <c r="Q4434" s="178">
        <v>10380</v>
      </c>
      <c r="R4434" s="178">
        <v>259620</v>
      </c>
      <c r="S4434">
        <v>0</v>
      </c>
      <c r="T4434">
        <v>0</v>
      </c>
      <c r="U4434">
        <v>0</v>
      </c>
      <c r="W4434">
        <v>0</v>
      </c>
      <c r="X4434">
        <v>0</v>
      </c>
      <c r="Y4434">
        <v>0</v>
      </c>
      <c r="AB4434" s="180">
        <v>44285</v>
      </c>
      <c r="AC4434">
        <v>1</v>
      </c>
      <c r="AD4434" t="s">
        <v>1922</v>
      </c>
      <c r="AE4434">
        <v>1</v>
      </c>
      <c r="AF4434">
        <v>30</v>
      </c>
      <c r="AG4434">
        <v>0</v>
      </c>
      <c r="AN4434">
        <v>1</v>
      </c>
      <c r="AO4434">
        <v>1</v>
      </c>
      <c r="AR4434" s="178">
        <v>145473</v>
      </c>
      <c r="AS4434" t="s">
        <v>1921</v>
      </c>
      <c r="AT4434">
        <v>0</v>
      </c>
      <c r="AU4434">
        <v>0</v>
      </c>
      <c r="AV4434">
        <v>890480123</v>
      </c>
      <c r="AW4434" t="s">
        <v>1920</v>
      </c>
      <c r="AX4434">
        <v>5</v>
      </c>
      <c r="BC4434">
        <v>2</v>
      </c>
      <c r="BD4434">
        <v>7</v>
      </c>
      <c r="BE4434">
        <v>2</v>
      </c>
    </row>
    <row r="4435" spans="1:57" x14ac:dyDescent="0.25">
      <c r="A4435" s="179">
        <f t="shared" si="69"/>
        <v>2638</v>
      </c>
      <c r="B4435" t="s">
        <v>1923</v>
      </c>
      <c r="C4435">
        <v>73158442</v>
      </c>
      <c r="D4435">
        <v>144105</v>
      </c>
      <c r="E4435">
        <v>4</v>
      </c>
      <c r="F4435">
        <v>550025686</v>
      </c>
      <c r="G4435" s="180">
        <v>44286</v>
      </c>
      <c r="H4435" s="180">
        <v>44346</v>
      </c>
      <c r="I4435">
        <v>0</v>
      </c>
      <c r="J4435">
        <v>1</v>
      </c>
      <c r="K4435">
        <v>0</v>
      </c>
      <c r="L4435">
        <v>30</v>
      </c>
      <c r="M4435">
        <v>2</v>
      </c>
      <c r="N4435">
        <v>0</v>
      </c>
      <c r="O4435">
        <v>0</v>
      </c>
      <c r="P4435" s="178">
        <v>6000</v>
      </c>
      <c r="Q4435" s="178">
        <v>6000</v>
      </c>
      <c r="R4435" s="178">
        <v>6000</v>
      </c>
      <c r="S4435">
        <v>0</v>
      </c>
      <c r="T4435">
        <v>0</v>
      </c>
      <c r="U4435">
        <v>0</v>
      </c>
      <c r="W4435">
        <v>0</v>
      </c>
      <c r="X4435">
        <v>0</v>
      </c>
      <c r="Y4435">
        <v>0</v>
      </c>
      <c r="AB4435" s="180">
        <v>44286</v>
      </c>
      <c r="AC4435">
        <v>1</v>
      </c>
      <c r="AD4435" t="s">
        <v>1922</v>
      </c>
      <c r="AE4435">
        <v>1</v>
      </c>
      <c r="AF4435">
        <v>30</v>
      </c>
      <c r="AG4435">
        <v>0</v>
      </c>
      <c r="AN4435">
        <v>1</v>
      </c>
      <c r="AO4435">
        <v>1</v>
      </c>
      <c r="AR4435" s="178">
        <v>3362</v>
      </c>
      <c r="AS4435" t="s">
        <v>1921</v>
      </c>
      <c r="AT4435">
        <v>0</v>
      </c>
      <c r="AU4435">
        <v>0</v>
      </c>
      <c r="AV4435">
        <v>890480123</v>
      </c>
      <c r="AW4435" t="s">
        <v>1920</v>
      </c>
      <c r="AX4435">
        <v>5</v>
      </c>
      <c r="BC4435">
        <v>2</v>
      </c>
      <c r="BD4435">
        <v>7</v>
      </c>
      <c r="BE4435">
        <v>2</v>
      </c>
    </row>
    <row r="4436" spans="1:57" x14ac:dyDescent="0.25">
      <c r="A4436" s="179">
        <f t="shared" si="69"/>
        <v>12341557</v>
      </c>
      <c r="B4436" t="s">
        <v>1923</v>
      </c>
      <c r="C4436">
        <v>73159444</v>
      </c>
      <c r="D4436">
        <v>144105</v>
      </c>
      <c r="E4436">
        <v>4</v>
      </c>
      <c r="F4436">
        <v>16277</v>
      </c>
      <c r="G4436" s="180">
        <v>43721</v>
      </c>
      <c r="H4436" s="180">
        <v>46278</v>
      </c>
      <c r="I4436">
        <v>17</v>
      </c>
      <c r="J4436">
        <v>1</v>
      </c>
      <c r="K4436">
        <v>17</v>
      </c>
      <c r="L4436">
        <v>30</v>
      </c>
      <c r="M4436">
        <v>2</v>
      </c>
      <c r="N4436" s="170">
        <v>17726461</v>
      </c>
      <c r="O4436" s="170">
        <v>19240000</v>
      </c>
      <c r="P4436" s="178">
        <v>29278000</v>
      </c>
      <c r="Q4436" s="178">
        <v>610675</v>
      </c>
      <c r="R4436" s="178">
        <v>25683743</v>
      </c>
      <c r="S4436">
        <v>214574</v>
      </c>
      <c r="T4436">
        <v>0</v>
      </c>
      <c r="U4436">
        <v>0</v>
      </c>
      <c r="W4436">
        <v>0</v>
      </c>
      <c r="X4436">
        <v>0</v>
      </c>
      <c r="Y4436">
        <v>0</v>
      </c>
      <c r="AB4436" s="180">
        <v>44285</v>
      </c>
      <c r="AC4436">
        <v>1</v>
      </c>
      <c r="AD4436" t="s">
        <v>1922</v>
      </c>
      <c r="AE4436">
        <v>1</v>
      </c>
      <c r="AF4436">
        <v>30</v>
      </c>
      <c r="AG4436">
        <v>49233</v>
      </c>
      <c r="AN4436">
        <v>1</v>
      </c>
      <c r="AO4436">
        <v>1</v>
      </c>
      <c r="AR4436" s="178">
        <v>13342186</v>
      </c>
      <c r="AS4436" t="s">
        <v>1921</v>
      </c>
      <c r="AT4436">
        <v>0</v>
      </c>
      <c r="AU4436">
        <v>0</v>
      </c>
      <c r="AV4436">
        <v>890480123</v>
      </c>
      <c r="AW4436" t="s">
        <v>1920</v>
      </c>
      <c r="AX4436">
        <v>5</v>
      </c>
      <c r="BC4436">
        <v>1</v>
      </c>
      <c r="BD4436">
        <v>7</v>
      </c>
      <c r="BE4436">
        <v>2</v>
      </c>
    </row>
    <row r="4437" spans="1:57" x14ac:dyDescent="0.25">
      <c r="A4437" s="179">
        <f t="shared" si="69"/>
        <v>16394982</v>
      </c>
      <c r="B4437" t="s">
        <v>1923</v>
      </c>
      <c r="C4437">
        <v>73159444</v>
      </c>
      <c r="D4437">
        <v>144105</v>
      </c>
      <c r="E4437">
        <v>4</v>
      </c>
      <c r="F4437">
        <v>17071</v>
      </c>
      <c r="G4437" s="180">
        <v>43901</v>
      </c>
      <c r="H4437" s="180">
        <v>45015</v>
      </c>
      <c r="I4437">
        <v>0</v>
      </c>
      <c r="J4437">
        <v>1</v>
      </c>
      <c r="K4437">
        <v>12</v>
      </c>
      <c r="L4437">
        <v>30</v>
      </c>
      <c r="M4437">
        <v>2</v>
      </c>
      <c r="N4437" s="170">
        <v>12185828</v>
      </c>
      <c r="O4437" s="170">
        <v>12890000</v>
      </c>
      <c r="P4437" s="178">
        <v>48324093</v>
      </c>
      <c r="Q4437" s="178">
        <v>1609344</v>
      </c>
      <c r="R4437" s="178">
        <v>34119237</v>
      </c>
      <c r="S4437">
        <v>0</v>
      </c>
      <c r="T4437">
        <v>0</v>
      </c>
      <c r="U4437">
        <v>0</v>
      </c>
      <c r="W4437">
        <v>0</v>
      </c>
      <c r="X4437">
        <v>0</v>
      </c>
      <c r="Y4437">
        <v>0</v>
      </c>
      <c r="AB4437" s="180">
        <v>44285</v>
      </c>
      <c r="AC4437">
        <v>1</v>
      </c>
      <c r="AD4437" t="s">
        <v>1922</v>
      </c>
      <c r="AE4437">
        <v>1</v>
      </c>
      <c r="AF4437">
        <v>30</v>
      </c>
      <c r="AG4437">
        <v>0</v>
      </c>
      <c r="AN4437">
        <v>1</v>
      </c>
      <c r="AO4437">
        <v>1</v>
      </c>
      <c r="AR4437" s="178">
        <v>17724255</v>
      </c>
      <c r="AS4437" t="s">
        <v>1921</v>
      </c>
      <c r="AT4437">
        <v>0</v>
      </c>
      <c r="AU4437">
        <v>0</v>
      </c>
      <c r="AV4437">
        <v>890480123</v>
      </c>
      <c r="AW4437" t="s">
        <v>1920</v>
      </c>
      <c r="AX4437">
        <v>5</v>
      </c>
      <c r="BC4437">
        <v>1</v>
      </c>
      <c r="BD4437">
        <v>7</v>
      </c>
      <c r="BE4437">
        <v>2</v>
      </c>
    </row>
    <row r="4438" spans="1:57" x14ac:dyDescent="0.25">
      <c r="A4438" s="179">
        <f t="shared" si="69"/>
        <v>1330579</v>
      </c>
      <c r="B4438" t="s">
        <v>1923</v>
      </c>
      <c r="C4438">
        <v>73159444</v>
      </c>
      <c r="D4438">
        <v>144105</v>
      </c>
      <c r="E4438">
        <v>4</v>
      </c>
      <c r="F4438">
        <v>18166</v>
      </c>
      <c r="G4438" s="180">
        <v>44237</v>
      </c>
      <c r="H4438" s="180">
        <v>44375</v>
      </c>
      <c r="I4438">
        <v>0</v>
      </c>
      <c r="J4438">
        <v>1</v>
      </c>
      <c r="K4438">
        <v>0</v>
      </c>
      <c r="L4438">
        <v>30</v>
      </c>
      <c r="M4438">
        <v>2</v>
      </c>
      <c r="N4438" s="170">
        <v>13121400</v>
      </c>
      <c r="O4438" s="170">
        <v>13940000</v>
      </c>
      <c r="P4438" s="178">
        <v>2800000</v>
      </c>
      <c r="Q4438" s="178">
        <v>30616</v>
      </c>
      <c r="R4438" s="178">
        <v>2769038</v>
      </c>
      <c r="S4438">
        <v>0</v>
      </c>
      <c r="T4438">
        <v>0</v>
      </c>
      <c r="U4438">
        <v>0</v>
      </c>
      <c r="W4438">
        <v>0</v>
      </c>
      <c r="X4438">
        <v>0</v>
      </c>
      <c r="Y4438">
        <v>0</v>
      </c>
      <c r="Z4438">
        <v>2800000</v>
      </c>
      <c r="AA4438">
        <v>6</v>
      </c>
      <c r="AB4438" s="180">
        <v>44285</v>
      </c>
      <c r="AC4438">
        <v>1</v>
      </c>
      <c r="AD4438" t="s">
        <v>1922</v>
      </c>
      <c r="AE4438">
        <v>1</v>
      </c>
      <c r="AF4438">
        <v>30</v>
      </c>
      <c r="AG4438">
        <v>0</v>
      </c>
      <c r="AN4438">
        <v>1</v>
      </c>
      <c r="AO4438">
        <v>1</v>
      </c>
      <c r="AR4438" s="178">
        <v>1438459</v>
      </c>
      <c r="AS4438" t="s">
        <v>1921</v>
      </c>
      <c r="AT4438">
        <v>0</v>
      </c>
      <c r="AU4438">
        <v>0</v>
      </c>
      <c r="AV4438">
        <v>890480123</v>
      </c>
      <c r="AW4438" t="s">
        <v>1920</v>
      </c>
      <c r="AX4438">
        <v>5</v>
      </c>
      <c r="BC4438">
        <v>1</v>
      </c>
      <c r="BD4438">
        <v>7</v>
      </c>
      <c r="BE4438">
        <v>2</v>
      </c>
    </row>
    <row r="4439" spans="1:57" x14ac:dyDescent="0.25">
      <c r="A4439" s="179">
        <f t="shared" si="69"/>
        <v>61462</v>
      </c>
      <c r="B4439" t="s">
        <v>1923</v>
      </c>
      <c r="C4439">
        <v>73159444</v>
      </c>
      <c r="D4439">
        <v>144105</v>
      </c>
      <c r="E4439">
        <v>4</v>
      </c>
      <c r="F4439">
        <v>550007831</v>
      </c>
      <c r="G4439" s="180">
        <v>42341</v>
      </c>
      <c r="H4439" s="180">
        <v>45199</v>
      </c>
      <c r="I4439">
        <v>0</v>
      </c>
      <c r="J4439">
        <v>1</v>
      </c>
      <c r="K4439">
        <v>6</v>
      </c>
      <c r="L4439">
        <v>30</v>
      </c>
      <c r="M4439">
        <v>2</v>
      </c>
      <c r="N4439" s="170">
        <v>21474970</v>
      </c>
      <c r="O4439" s="170">
        <v>23720000</v>
      </c>
      <c r="P4439" s="178">
        <v>146304</v>
      </c>
      <c r="Q4439" s="178">
        <v>5548</v>
      </c>
      <c r="R4439" s="178">
        <v>127907</v>
      </c>
      <c r="S4439">
        <v>0</v>
      </c>
      <c r="T4439">
        <v>0</v>
      </c>
      <c r="U4439">
        <v>0</v>
      </c>
      <c r="W4439">
        <v>0</v>
      </c>
      <c r="X4439">
        <v>0</v>
      </c>
      <c r="Y4439">
        <v>0</v>
      </c>
      <c r="AB4439" s="180">
        <v>44285</v>
      </c>
      <c r="AC4439">
        <v>1</v>
      </c>
      <c r="AD4439" t="s">
        <v>1922</v>
      </c>
      <c r="AE4439">
        <v>1</v>
      </c>
      <c r="AF4439">
        <v>30</v>
      </c>
      <c r="AG4439">
        <v>0</v>
      </c>
      <c r="AN4439">
        <v>1</v>
      </c>
      <c r="AO4439">
        <v>1</v>
      </c>
      <c r="AR4439" s="178">
        <v>66445</v>
      </c>
      <c r="AS4439" t="s">
        <v>1921</v>
      </c>
      <c r="AT4439">
        <v>0</v>
      </c>
      <c r="AU4439">
        <v>0</v>
      </c>
      <c r="AV4439">
        <v>890480123</v>
      </c>
      <c r="AW4439" t="s">
        <v>1920</v>
      </c>
      <c r="AX4439">
        <v>5</v>
      </c>
      <c r="BC4439">
        <v>2</v>
      </c>
      <c r="BD4439">
        <v>7</v>
      </c>
      <c r="BE4439">
        <v>2</v>
      </c>
    </row>
    <row r="4440" spans="1:57" x14ac:dyDescent="0.25">
      <c r="A4440" s="179">
        <f t="shared" si="69"/>
        <v>58937</v>
      </c>
      <c r="B4440" t="s">
        <v>1923</v>
      </c>
      <c r="C4440">
        <v>73159444</v>
      </c>
      <c r="D4440">
        <v>144105</v>
      </c>
      <c r="E4440">
        <v>4</v>
      </c>
      <c r="F4440">
        <v>550007832</v>
      </c>
      <c r="G4440" s="180">
        <v>42341</v>
      </c>
      <c r="H4440" s="180">
        <v>45199</v>
      </c>
      <c r="I4440">
        <v>0</v>
      </c>
      <c r="J4440">
        <v>1</v>
      </c>
      <c r="K4440">
        <v>6</v>
      </c>
      <c r="L4440">
        <v>30</v>
      </c>
      <c r="M4440">
        <v>2</v>
      </c>
      <c r="N4440" s="170">
        <v>21474970</v>
      </c>
      <c r="O4440" s="170">
        <v>23720000</v>
      </c>
      <c r="P4440" s="178">
        <v>140281</v>
      </c>
      <c r="Q4440" s="178">
        <v>5319</v>
      </c>
      <c r="R4440" s="178">
        <v>122652</v>
      </c>
      <c r="S4440">
        <v>0</v>
      </c>
      <c r="T4440">
        <v>0</v>
      </c>
      <c r="U4440">
        <v>0</v>
      </c>
      <c r="W4440">
        <v>0</v>
      </c>
      <c r="X4440">
        <v>0</v>
      </c>
      <c r="Y4440">
        <v>0</v>
      </c>
      <c r="AB4440" s="180">
        <v>44285</v>
      </c>
      <c r="AC4440">
        <v>1</v>
      </c>
      <c r="AD4440" t="s">
        <v>1922</v>
      </c>
      <c r="AE4440">
        <v>1</v>
      </c>
      <c r="AF4440">
        <v>30</v>
      </c>
      <c r="AG4440">
        <v>0</v>
      </c>
      <c r="AN4440">
        <v>1</v>
      </c>
      <c r="AO4440">
        <v>1</v>
      </c>
      <c r="AR4440" s="178">
        <v>63715</v>
      </c>
      <c r="AS4440" t="s">
        <v>1921</v>
      </c>
      <c r="AT4440">
        <v>0</v>
      </c>
      <c r="AU4440">
        <v>0</v>
      </c>
      <c r="AV4440">
        <v>890480123</v>
      </c>
      <c r="AW4440" t="s">
        <v>1920</v>
      </c>
      <c r="AX4440">
        <v>5</v>
      </c>
      <c r="BC4440">
        <v>2</v>
      </c>
      <c r="BD4440">
        <v>7</v>
      </c>
      <c r="BE4440">
        <v>2</v>
      </c>
    </row>
    <row r="4441" spans="1:57" x14ac:dyDescent="0.25">
      <c r="A4441" s="179">
        <f t="shared" si="69"/>
        <v>67224</v>
      </c>
      <c r="B4441" t="s">
        <v>1923</v>
      </c>
      <c r="C4441">
        <v>73159444</v>
      </c>
      <c r="D4441">
        <v>144105</v>
      </c>
      <c r="E4441">
        <v>4</v>
      </c>
      <c r="F4441">
        <v>550008665</v>
      </c>
      <c r="G4441" s="180">
        <v>42413</v>
      </c>
      <c r="H4441" s="180">
        <v>45199</v>
      </c>
      <c r="I4441">
        <v>0</v>
      </c>
      <c r="J4441">
        <v>1</v>
      </c>
      <c r="K4441">
        <v>6</v>
      </c>
      <c r="L4441">
        <v>30</v>
      </c>
      <c r="M4441">
        <v>2</v>
      </c>
      <c r="N4441" s="170">
        <v>22490513</v>
      </c>
      <c r="O4441" s="170">
        <v>24960000</v>
      </c>
      <c r="P4441" s="178">
        <v>159711</v>
      </c>
      <c r="Q4441" s="178">
        <v>6140</v>
      </c>
      <c r="R4441" s="178">
        <v>139899</v>
      </c>
      <c r="S4441">
        <v>0</v>
      </c>
      <c r="T4441">
        <v>0</v>
      </c>
      <c r="U4441">
        <v>0</v>
      </c>
      <c r="W4441">
        <v>0</v>
      </c>
      <c r="X4441">
        <v>0</v>
      </c>
      <c r="Y4441">
        <v>0</v>
      </c>
      <c r="AB4441" s="180">
        <v>44285</v>
      </c>
      <c r="AC4441">
        <v>1</v>
      </c>
      <c r="AD4441" t="s">
        <v>1922</v>
      </c>
      <c r="AE4441">
        <v>1</v>
      </c>
      <c r="AF4441">
        <v>30</v>
      </c>
      <c r="AG4441">
        <v>0</v>
      </c>
      <c r="AN4441">
        <v>1</v>
      </c>
      <c r="AO4441">
        <v>1</v>
      </c>
      <c r="AR4441" s="178">
        <v>72675</v>
      </c>
      <c r="AS4441" t="s">
        <v>1921</v>
      </c>
      <c r="AT4441">
        <v>0</v>
      </c>
      <c r="AU4441">
        <v>0</v>
      </c>
      <c r="AV4441">
        <v>890480123</v>
      </c>
      <c r="AW4441" t="s">
        <v>1920</v>
      </c>
      <c r="AX4441">
        <v>5</v>
      </c>
      <c r="BC4441">
        <v>2</v>
      </c>
      <c r="BD4441">
        <v>7</v>
      </c>
      <c r="BE4441">
        <v>2</v>
      </c>
    </row>
    <row r="4442" spans="1:57" x14ac:dyDescent="0.25">
      <c r="A4442" s="179">
        <f t="shared" si="69"/>
        <v>65804</v>
      </c>
      <c r="B4442" t="s">
        <v>1923</v>
      </c>
      <c r="C4442">
        <v>73159444</v>
      </c>
      <c r="D4442">
        <v>144105</v>
      </c>
      <c r="E4442">
        <v>4</v>
      </c>
      <c r="F4442">
        <v>550009049</v>
      </c>
      <c r="G4442" s="180">
        <v>42459</v>
      </c>
      <c r="H4442" s="180">
        <v>45199</v>
      </c>
      <c r="I4442">
        <v>0</v>
      </c>
      <c r="J4442">
        <v>1</v>
      </c>
      <c r="K4442">
        <v>6</v>
      </c>
      <c r="L4442">
        <v>30</v>
      </c>
      <c r="M4442">
        <v>2</v>
      </c>
      <c r="N4442" s="170">
        <v>22490513</v>
      </c>
      <c r="O4442" s="170">
        <v>24960000</v>
      </c>
      <c r="P4442" s="178">
        <v>156307</v>
      </c>
      <c r="Q4442" s="178">
        <v>6009</v>
      </c>
      <c r="R4442" s="178">
        <v>136943</v>
      </c>
      <c r="S4442">
        <v>0</v>
      </c>
      <c r="T4442">
        <v>0</v>
      </c>
      <c r="U4442">
        <v>0</v>
      </c>
      <c r="W4442">
        <v>0</v>
      </c>
      <c r="X4442">
        <v>0</v>
      </c>
      <c r="Y4442">
        <v>0</v>
      </c>
      <c r="AB4442" s="180">
        <v>44285</v>
      </c>
      <c r="AC4442">
        <v>1</v>
      </c>
      <c r="AD4442" t="s">
        <v>1922</v>
      </c>
      <c r="AE4442">
        <v>1</v>
      </c>
      <c r="AF4442">
        <v>30</v>
      </c>
      <c r="AG4442">
        <v>0</v>
      </c>
      <c r="AN4442">
        <v>1</v>
      </c>
      <c r="AO4442">
        <v>1</v>
      </c>
      <c r="AR4442" s="178">
        <v>71139</v>
      </c>
      <c r="AS4442" t="s">
        <v>1921</v>
      </c>
      <c r="AT4442">
        <v>0</v>
      </c>
      <c r="AU4442">
        <v>0</v>
      </c>
      <c r="AV4442">
        <v>890480123</v>
      </c>
      <c r="AW4442" t="s">
        <v>1920</v>
      </c>
      <c r="AX4442">
        <v>5</v>
      </c>
      <c r="BC4442">
        <v>2</v>
      </c>
      <c r="BD4442">
        <v>7</v>
      </c>
      <c r="BE4442">
        <v>2</v>
      </c>
    </row>
    <row r="4443" spans="1:57" x14ac:dyDescent="0.25">
      <c r="A4443" s="179">
        <f t="shared" si="69"/>
        <v>63077</v>
      </c>
      <c r="B4443" t="s">
        <v>1923</v>
      </c>
      <c r="C4443">
        <v>73159444</v>
      </c>
      <c r="D4443">
        <v>144105</v>
      </c>
      <c r="E4443">
        <v>4</v>
      </c>
      <c r="F4443">
        <v>550009050</v>
      </c>
      <c r="G4443" s="180">
        <v>42459</v>
      </c>
      <c r="H4443" s="180">
        <v>45199</v>
      </c>
      <c r="I4443">
        <v>0</v>
      </c>
      <c r="J4443">
        <v>1</v>
      </c>
      <c r="K4443">
        <v>6</v>
      </c>
      <c r="L4443">
        <v>30</v>
      </c>
      <c r="M4443">
        <v>2</v>
      </c>
      <c r="N4443" s="170">
        <v>22490513</v>
      </c>
      <c r="O4443" s="170">
        <v>24960000</v>
      </c>
      <c r="P4443" s="178">
        <v>149843</v>
      </c>
      <c r="Q4443" s="178">
        <v>5761</v>
      </c>
      <c r="R4443" s="178">
        <v>131269</v>
      </c>
      <c r="S4443">
        <v>0</v>
      </c>
      <c r="T4443">
        <v>0</v>
      </c>
      <c r="U4443">
        <v>0</v>
      </c>
      <c r="W4443">
        <v>0</v>
      </c>
      <c r="X4443">
        <v>0</v>
      </c>
      <c r="Y4443">
        <v>0</v>
      </c>
      <c r="AB4443" s="180">
        <v>44285</v>
      </c>
      <c r="AC4443">
        <v>1</v>
      </c>
      <c r="AD4443" t="s">
        <v>1922</v>
      </c>
      <c r="AE4443">
        <v>1</v>
      </c>
      <c r="AF4443">
        <v>30</v>
      </c>
      <c r="AG4443">
        <v>0</v>
      </c>
      <c r="AN4443">
        <v>1</v>
      </c>
      <c r="AO4443">
        <v>1</v>
      </c>
      <c r="AR4443" s="178">
        <v>68192</v>
      </c>
      <c r="AS4443" t="s">
        <v>1921</v>
      </c>
      <c r="AT4443">
        <v>0</v>
      </c>
      <c r="AU4443">
        <v>0</v>
      </c>
      <c r="AV4443">
        <v>890480123</v>
      </c>
      <c r="AW4443" t="s">
        <v>1920</v>
      </c>
      <c r="AX4443">
        <v>5</v>
      </c>
      <c r="BC4443">
        <v>2</v>
      </c>
      <c r="BD4443">
        <v>7</v>
      </c>
      <c r="BE4443">
        <v>2</v>
      </c>
    </row>
    <row r="4444" spans="1:57" x14ac:dyDescent="0.25">
      <c r="A4444" s="179">
        <f t="shared" si="69"/>
        <v>58121</v>
      </c>
      <c r="B4444" t="s">
        <v>1923</v>
      </c>
      <c r="C4444">
        <v>73159444</v>
      </c>
      <c r="D4444">
        <v>144105</v>
      </c>
      <c r="E4444">
        <v>4</v>
      </c>
      <c r="F4444">
        <v>550009051</v>
      </c>
      <c r="G4444" s="180">
        <v>42459</v>
      </c>
      <c r="H4444" s="180">
        <v>45199</v>
      </c>
      <c r="I4444">
        <v>0</v>
      </c>
      <c r="J4444">
        <v>1</v>
      </c>
      <c r="K4444">
        <v>6</v>
      </c>
      <c r="L4444">
        <v>30</v>
      </c>
      <c r="M4444">
        <v>2</v>
      </c>
      <c r="N4444" s="170">
        <v>22490513</v>
      </c>
      <c r="O4444" s="170">
        <v>24960000</v>
      </c>
      <c r="P4444" s="178">
        <v>138077</v>
      </c>
      <c r="Q4444" s="178">
        <v>5308</v>
      </c>
      <c r="R4444" s="178">
        <v>120953</v>
      </c>
      <c r="S4444">
        <v>0</v>
      </c>
      <c r="T4444">
        <v>0</v>
      </c>
      <c r="U4444">
        <v>0</v>
      </c>
      <c r="W4444">
        <v>0</v>
      </c>
      <c r="X4444">
        <v>0</v>
      </c>
      <c r="Y4444">
        <v>0</v>
      </c>
      <c r="AB4444" s="180">
        <v>44285</v>
      </c>
      <c r="AC4444">
        <v>1</v>
      </c>
      <c r="AD4444" t="s">
        <v>1922</v>
      </c>
      <c r="AE4444">
        <v>1</v>
      </c>
      <c r="AF4444">
        <v>30</v>
      </c>
      <c r="AG4444">
        <v>0</v>
      </c>
      <c r="AN4444">
        <v>1</v>
      </c>
      <c r="AO4444">
        <v>1</v>
      </c>
      <c r="AR4444" s="178">
        <v>62832</v>
      </c>
      <c r="AS4444" t="s">
        <v>1921</v>
      </c>
      <c r="AT4444">
        <v>0</v>
      </c>
      <c r="AU4444">
        <v>0</v>
      </c>
      <c r="AV4444">
        <v>890480123</v>
      </c>
      <c r="AW4444" t="s">
        <v>1920</v>
      </c>
      <c r="AX4444">
        <v>5</v>
      </c>
      <c r="BC4444">
        <v>2</v>
      </c>
      <c r="BD4444">
        <v>7</v>
      </c>
      <c r="BE4444">
        <v>2</v>
      </c>
    </row>
    <row r="4445" spans="1:57" x14ac:dyDescent="0.25">
      <c r="A4445" s="179">
        <f t="shared" si="69"/>
        <v>28576</v>
      </c>
      <c r="B4445" t="s">
        <v>1923</v>
      </c>
      <c r="C4445">
        <v>73159444</v>
      </c>
      <c r="D4445">
        <v>144105</v>
      </c>
      <c r="E4445">
        <v>4</v>
      </c>
      <c r="F4445">
        <v>550009400</v>
      </c>
      <c r="G4445" s="180">
        <v>42482</v>
      </c>
      <c r="H4445" s="180">
        <v>45199</v>
      </c>
      <c r="I4445">
        <v>0</v>
      </c>
      <c r="J4445">
        <v>1</v>
      </c>
      <c r="K4445">
        <v>6</v>
      </c>
      <c r="L4445">
        <v>30</v>
      </c>
      <c r="M4445">
        <v>2</v>
      </c>
      <c r="N4445" s="170">
        <v>22490513</v>
      </c>
      <c r="O4445" s="170">
        <v>24960000</v>
      </c>
      <c r="P4445" s="178">
        <v>67885</v>
      </c>
      <c r="Q4445" s="178">
        <v>2610</v>
      </c>
      <c r="R4445" s="178">
        <v>59468</v>
      </c>
      <c r="S4445">
        <v>0</v>
      </c>
      <c r="T4445">
        <v>0</v>
      </c>
      <c r="U4445">
        <v>0</v>
      </c>
      <c r="W4445">
        <v>0</v>
      </c>
      <c r="X4445">
        <v>0</v>
      </c>
      <c r="Y4445">
        <v>0</v>
      </c>
      <c r="AB4445" s="180">
        <v>44285</v>
      </c>
      <c r="AC4445">
        <v>1</v>
      </c>
      <c r="AD4445" t="s">
        <v>1922</v>
      </c>
      <c r="AE4445">
        <v>1</v>
      </c>
      <c r="AF4445">
        <v>30</v>
      </c>
      <c r="AG4445">
        <v>0</v>
      </c>
      <c r="AN4445">
        <v>1</v>
      </c>
      <c r="AO4445">
        <v>1</v>
      </c>
      <c r="AR4445" s="178">
        <v>30892</v>
      </c>
      <c r="AS4445" t="s">
        <v>1921</v>
      </c>
      <c r="AT4445">
        <v>0</v>
      </c>
      <c r="AU4445">
        <v>0</v>
      </c>
      <c r="AV4445">
        <v>890480123</v>
      </c>
      <c r="AW4445" t="s">
        <v>1920</v>
      </c>
      <c r="AX4445">
        <v>5</v>
      </c>
      <c r="BC4445">
        <v>2</v>
      </c>
      <c r="BD4445">
        <v>7</v>
      </c>
      <c r="BE4445">
        <v>2</v>
      </c>
    </row>
    <row r="4446" spans="1:57" x14ac:dyDescent="0.25">
      <c r="A4446" s="179">
        <f t="shared" si="69"/>
        <v>10155</v>
      </c>
      <c r="B4446" t="s">
        <v>1923</v>
      </c>
      <c r="C4446">
        <v>73159444</v>
      </c>
      <c r="D4446">
        <v>144105</v>
      </c>
      <c r="E4446">
        <v>4</v>
      </c>
      <c r="F4446">
        <v>550009643</v>
      </c>
      <c r="G4446" s="180">
        <v>42505</v>
      </c>
      <c r="H4446" s="180">
        <v>45199</v>
      </c>
      <c r="I4446">
        <v>0</v>
      </c>
      <c r="J4446">
        <v>1</v>
      </c>
      <c r="K4446">
        <v>6</v>
      </c>
      <c r="L4446">
        <v>30</v>
      </c>
      <c r="M4446">
        <v>2</v>
      </c>
      <c r="N4446" s="170">
        <v>22490513</v>
      </c>
      <c r="O4446" s="170">
        <v>24960000</v>
      </c>
      <c r="P4446" s="178">
        <v>24127</v>
      </c>
      <c r="Q4446" s="178">
        <v>928</v>
      </c>
      <c r="R4446" s="178">
        <v>21134</v>
      </c>
      <c r="S4446">
        <v>0</v>
      </c>
      <c r="T4446">
        <v>0</v>
      </c>
      <c r="U4446">
        <v>0</v>
      </c>
      <c r="W4446">
        <v>0</v>
      </c>
      <c r="X4446">
        <v>0</v>
      </c>
      <c r="Y4446">
        <v>0</v>
      </c>
      <c r="AB4446" s="180">
        <v>44285</v>
      </c>
      <c r="AC4446">
        <v>1</v>
      </c>
      <c r="AD4446" t="s">
        <v>1922</v>
      </c>
      <c r="AE4446">
        <v>1</v>
      </c>
      <c r="AF4446">
        <v>30</v>
      </c>
      <c r="AG4446">
        <v>0</v>
      </c>
      <c r="AN4446">
        <v>1</v>
      </c>
      <c r="AO4446">
        <v>1</v>
      </c>
      <c r="AR4446" s="178">
        <v>10979</v>
      </c>
      <c r="AS4446" t="s">
        <v>1921</v>
      </c>
      <c r="AT4446">
        <v>0</v>
      </c>
      <c r="AU4446">
        <v>0</v>
      </c>
      <c r="AV4446">
        <v>890480123</v>
      </c>
      <c r="AW4446" t="s">
        <v>1920</v>
      </c>
      <c r="AX4446">
        <v>5</v>
      </c>
      <c r="BC4446">
        <v>2</v>
      </c>
      <c r="BD4446">
        <v>7</v>
      </c>
      <c r="BE4446">
        <v>2</v>
      </c>
    </row>
    <row r="4447" spans="1:57" x14ac:dyDescent="0.25">
      <c r="A4447" s="179">
        <f t="shared" si="69"/>
        <v>4861</v>
      </c>
      <c r="B4447" t="s">
        <v>1923</v>
      </c>
      <c r="C4447">
        <v>73159444</v>
      </c>
      <c r="D4447">
        <v>144105</v>
      </c>
      <c r="E4447">
        <v>4</v>
      </c>
      <c r="F4447">
        <v>550009840</v>
      </c>
      <c r="G4447" s="180">
        <v>42518</v>
      </c>
      <c r="H4447" s="180">
        <v>45199</v>
      </c>
      <c r="I4447">
        <v>0</v>
      </c>
      <c r="J4447">
        <v>1</v>
      </c>
      <c r="K4447">
        <v>6</v>
      </c>
      <c r="L4447">
        <v>30</v>
      </c>
      <c r="M4447">
        <v>2</v>
      </c>
      <c r="N4447" s="170">
        <v>22490513</v>
      </c>
      <c r="O4447" s="170">
        <v>24960000</v>
      </c>
      <c r="P4447" s="178">
        <v>11562</v>
      </c>
      <c r="Q4447" s="178">
        <v>444</v>
      </c>
      <c r="R4447" s="178">
        <v>10117</v>
      </c>
      <c r="S4447">
        <v>0</v>
      </c>
      <c r="T4447">
        <v>0</v>
      </c>
      <c r="U4447">
        <v>0</v>
      </c>
      <c r="W4447">
        <v>0</v>
      </c>
      <c r="X4447">
        <v>0</v>
      </c>
      <c r="Y4447">
        <v>0</v>
      </c>
      <c r="AB4447" s="180">
        <v>44285</v>
      </c>
      <c r="AC4447">
        <v>1</v>
      </c>
      <c r="AD4447" t="s">
        <v>1922</v>
      </c>
      <c r="AE4447">
        <v>1</v>
      </c>
      <c r="AF4447">
        <v>30</v>
      </c>
      <c r="AG4447">
        <v>0</v>
      </c>
      <c r="AN4447">
        <v>1</v>
      </c>
      <c r="AO4447">
        <v>1</v>
      </c>
      <c r="AR4447" s="178">
        <v>5256</v>
      </c>
      <c r="AS4447" t="s">
        <v>1921</v>
      </c>
      <c r="AT4447">
        <v>0</v>
      </c>
      <c r="AU4447">
        <v>0</v>
      </c>
      <c r="AV4447">
        <v>890480123</v>
      </c>
      <c r="AW4447" t="s">
        <v>1920</v>
      </c>
      <c r="AX4447">
        <v>5</v>
      </c>
      <c r="BC4447">
        <v>2</v>
      </c>
      <c r="BD4447">
        <v>7</v>
      </c>
      <c r="BE4447">
        <v>2</v>
      </c>
    </row>
    <row r="4448" spans="1:57" x14ac:dyDescent="0.25">
      <c r="A4448" s="179">
        <f t="shared" si="69"/>
        <v>11390</v>
      </c>
      <c r="B4448" t="s">
        <v>1923</v>
      </c>
      <c r="C4448">
        <v>73159444</v>
      </c>
      <c r="D4448">
        <v>144105</v>
      </c>
      <c r="E4448">
        <v>4</v>
      </c>
      <c r="F4448">
        <v>550010630</v>
      </c>
      <c r="G4448" s="180">
        <v>42569</v>
      </c>
      <c r="H4448" s="180">
        <v>45199</v>
      </c>
      <c r="I4448">
        <v>0</v>
      </c>
      <c r="J4448">
        <v>1</v>
      </c>
      <c r="K4448">
        <v>6</v>
      </c>
      <c r="L4448">
        <v>30</v>
      </c>
      <c r="M4448">
        <v>2</v>
      </c>
      <c r="N4448" s="170">
        <v>22490513</v>
      </c>
      <c r="O4448" s="170">
        <v>24960000</v>
      </c>
      <c r="P4448" s="178">
        <v>27062</v>
      </c>
      <c r="Q4448" s="178">
        <v>1040</v>
      </c>
      <c r="R4448" s="178">
        <v>23704</v>
      </c>
      <c r="S4448">
        <v>0</v>
      </c>
      <c r="T4448">
        <v>0</v>
      </c>
      <c r="U4448">
        <v>0</v>
      </c>
      <c r="W4448">
        <v>0</v>
      </c>
      <c r="X4448">
        <v>0</v>
      </c>
      <c r="Y4448">
        <v>0</v>
      </c>
      <c r="AB4448" s="180">
        <v>44285</v>
      </c>
      <c r="AC4448">
        <v>1</v>
      </c>
      <c r="AD4448" t="s">
        <v>1922</v>
      </c>
      <c r="AE4448">
        <v>1</v>
      </c>
      <c r="AF4448">
        <v>30</v>
      </c>
      <c r="AG4448">
        <v>0</v>
      </c>
      <c r="AN4448">
        <v>1</v>
      </c>
      <c r="AO4448">
        <v>1</v>
      </c>
      <c r="AR4448" s="178">
        <v>12314</v>
      </c>
      <c r="AS4448" t="s">
        <v>1921</v>
      </c>
      <c r="AT4448">
        <v>0</v>
      </c>
      <c r="AU4448">
        <v>0</v>
      </c>
      <c r="AV4448">
        <v>890480123</v>
      </c>
      <c r="AW4448" t="s">
        <v>1920</v>
      </c>
      <c r="AX4448">
        <v>5</v>
      </c>
      <c r="BC4448">
        <v>2</v>
      </c>
      <c r="BD4448">
        <v>7</v>
      </c>
      <c r="BE4448">
        <v>2</v>
      </c>
    </row>
    <row r="4449" spans="1:57" x14ac:dyDescent="0.25">
      <c r="A4449" s="179">
        <f t="shared" si="69"/>
        <v>2372</v>
      </c>
      <c r="B4449" t="s">
        <v>1923</v>
      </c>
      <c r="C4449">
        <v>73159444</v>
      </c>
      <c r="D4449">
        <v>144105</v>
      </c>
      <c r="E4449">
        <v>4</v>
      </c>
      <c r="F4449">
        <v>550010765</v>
      </c>
      <c r="G4449" s="180">
        <v>42579</v>
      </c>
      <c r="H4449" s="180">
        <v>45199</v>
      </c>
      <c r="I4449">
        <v>0</v>
      </c>
      <c r="J4449">
        <v>1</v>
      </c>
      <c r="K4449">
        <v>6</v>
      </c>
      <c r="L4449">
        <v>30</v>
      </c>
      <c r="M4449">
        <v>2</v>
      </c>
      <c r="N4449" s="170">
        <v>22490513</v>
      </c>
      <c r="O4449" s="170">
        <v>24960000</v>
      </c>
      <c r="P4449" s="178">
        <v>5631</v>
      </c>
      <c r="Q4449" s="178">
        <v>216</v>
      </c>
      <c r="R4449" s="178">
        <v>4936</v>
      </c>
      <c r="S4449">
        <v>0</v>
      </c>
      <c r="T4449">
        <v>0</v>
      </c>
      <c r="U4449">
        <v>0</v>
      </c>
      <c r="W4449">
        <v>0</v>
      </c>
      <c r="X4449">
        <v>0</v>
      </c>
      <c r="Y4449">
        <v>0</v>
      </c>
      <c r="AB4449" s="180">
        <v>44285</v>
      </c>
      <c r="AC4449">
        <v>1</v>
      </c>
      <c r="AD4449" t="s">
        <v>1922</v>
      </c>
      <c r="AE4449">
        <v>1</v>
      </c>
      <c r="AF4449">
        <v>30</v>
      </c>
      <c r="AG4449">
        <v>0</v>
      </c>
      <c r="AN4449">
        <v>1</v>
      </c>
      <c r="AO4449">
        <v>1</v>
      </c>
      <c r="AR4449" s="178">
        <v>2564</v>
      </c>
      <c r="AS4449" t="s">
        <v>1921</v>
      </c>
      <c r="AT4449">
        <v>0</v>
      </c>
      <c r="AU4449">
        <v>0</v>
      </c>
      <c r="AV4449">
        <v>890480123</v>
      </c>
      <c r="AW4449" t="s">
        <v>1920</v>
      </c>
      <c r="AX4449">
        <v>5</v>
      </c>
      <c r="BC4449">
        <v>2</v>
      </c>
      <c r="BD4449">
        <v>7</v>
      </c>
      <c r="BE4449">
        <v>2</v>
      </c>
    </row>
    <row r="4450" spans="1:57" x14ac:dyDescent="0.25">
      <c r="A4450" s="179">
        <f t="shared" si="69"/>
        <v>3167</v>
      </c>
      <c r="B4450" t="s">
        <v>1923</v>
      </c>
      <c r="C4450">
        <v>73159444</v>
      </c>
      <c r="D4450">
        <v>144105</v>
      </c>
      <c r="E4450">
        <v>4</v>
      </c>
      <c r="F4450">
        <v>550011730</v>
      </c>
      <c r="G4450" s="180">
        <v>42633</v>
      </c>
      <c r="H4450" s="180">
        <v>45199</v>
      </c>
      <c r="I4450">
        <v>0</v>
      </c>
      <c r="J4450">
        <v>1</v>
      </c>
      <c r="K4450">
        <v>6</v>
      </c>
      <c r="L4450">
        <v>30</v>
      </c>
      <c r="M4450">
        <v>2</v>
      </c>
      <c r="N4450" s="170">
        <v>22490513</v>
      </c>
      <c r="O4450" s="170">
        <v>24960000</v>
      </c>
      <c r="P4450" s="178">
        <v>7527</v>
      </c>
      <c r="Q4450" s="178">
        <v>289</v>
      </c>
      <c r="R4450" s="178">
        <v>6590</v>
      </c>
      <c r="S4450">
        <v>0</v>
      </c>
      <c r="T4450">
        <v>0</v>
      </c>
      <c r="U4450">
        <v>0</v>
      </c>
      <c r="W4450">
        <v>0</v>
      </c>
      <c r="X4450">
        <v>0</v>
      </c>
      <c r="Y4450">
        <v>0</v>
      </c>
      <c r="AB4450" s="180">
        <v>44285</v>
      </c>
      <c r="AC4450">
        <v>1</v>
      </c>
      <c r="AD4450" t="s">
        <v>1922</v>
      </c>
      <c r="AE4450">
        <v>1</v>
      </c>
      <c r="AF4450">
        <v>30</v>
      </c>
      <c r="AG4450">
        <v>0</v>
      </c>
      <c r="AN4450">
        <v>1</v>
      </c>
      <c r="AO4450">
        <v>1</v>
      </c>
      <c r="AR4450" s="178">
        <v>3423</v>
      </c>
      <c r="AS4450" t="s">
        <v>1921</v>
      </c>
      <c r="AT4450">
        <v>0</v>
      </c>
      <c r="AU4450">
        <v>0</v>
      </c>
      <c r="AV4450">
        <v>890480123</v>
      </c>
      <c r="AW4450" t="s">
        <v>1920</v>
      </c>
      <c r="AX4450">
        <v>5</v>
      </c>
      <c r="BC4450">
        <v>2</v>
      </c>
      <c r="BD4450">
        <v>7</v>
      </c>
      <c r="BE4450">
        <v>2</v>
      </c>
    </row>
    <row r="4451" spans="1:57" x14ac:dyDescent="0.25">
      <c r="A4451" s="179">
        <f t="shared" si="69"/>
        <v>10287</v>
      </c>
      <c r="B4451" t="s">
        <v>1923</v>
      </c>
      <c r="C4451">
        <v>73159444</v>
      </c>
      <c r="D4451">
        <v>144105</v>
      </c>
      <c r="E4451">
        <v>4</v>
      </c>
      <c r="F4451">
        <v>550012817</v>
      </c>
      <c r="G4451" s="180">
        <v>42701</v>
      </c>
      <c r="H4451" s="180">
        <v>45199</v>
      </c>
      <c r="I4451">
        <v>0</v>
      </c>
      <c r="J4451">
        <v>1</v>
      </c>
      <c r="K4451">
        <v>6</v>
      </c>
      <c r="L4451">
        <v>30</v>
      </c>
      <c r="M4451">
        <v>2</v>
      </c>
      <c r="N4451" s="170">
        <v>22490513</v>
      </c>
      <c r="O4451" s="170">
        <v>24960000</v>
      </c>
      <c r="P4451" s="178">
        <v>24433</v>
      </c>
      <c r="Q4451" s="178">
        <v>939</v>
      </c>
      <c r="R4451" s="178">
        <v>21408</v>
      </c>
      <c r="S4451">
        <v>0</v>
      </c>
      <c r="T4451">
        <v>0</v>
      </c>
      <c r="U4451">
        <v>0</v>
      </c>
      <c r="W4451">
        <v>0</v>
      </c>
      <c r="X4451">
        <v>0</v>
      </c>
      <c r="Y4451">
        <v>0</v>
      </c>
      <c r="AB4451" s="180">
        <v>44285</v>
      </c>
      <c r="AC4451">
        <v>1</v>
      </c>
      <c r="AD4451" t="s">
        <v>1922</v>
      </c>
      <c r="AE4451">
        <v>1</v>
      </c>
      <c r="AF4451">
        <v>30</v>
      </c>
      <c r="AG4451">
        <v>0</v>
      </c>
      <c r="AN4451">
        <v>1</v>
      </c>
      <c r="AO4451">
        <v>1</v>
      </c>
      <c r="AR4451" s="178">
        <v>11121</v>
      </c>
      <c r="AS4451" t="s">
        <v>1921</v>
      </c>
      <c r="AT4451">
        <v>0</v>
      </c>
      <c r="AU4451">
        <v>0</v>
      </c>
      <c r="AV4451">
        <v>890480123</v>
      </c>
      <c r="AW4451" t="s">
        <v>1920</v>
      </c>
      <c r="AX4451">
        <v>5</v>
      </c>
      <c r="BC4451">
        <v>2</v>
      </c>
      <c r="BD4451">
        <v>7</v>
      </c>
      <c r="BE4451">
        <v>2</v>
      </c>
    </row>
    <row r="4452" spans="1:57" x14ac:dyDescent="0.25">
      <c r="A4452" s="179">
        <f t="shared" si="69"/>
        <v>12210</v>
      </c>
      <c r="B4452" t="s">
        <v>1923</v>
      </c>
      <c r="C4452">
        <v>73159444</v>
      </c>
      <c r="D4452">
        <v>144105</v>
      </c>
      <c r="E4452">
        <v>4</v>
      </c>
      <c r="F4452">
        <v>550013225</v>
      </c>
      <c r="G4452" s="180">
        <v>42728</v>
      </c>
      <c r="H4452" s="180">
        <v>45199</v>
      </c>
      <c r="I4452">
        <v>0</v>
      </c>
      <c r="J4452">
        <v>1</v>
      </c>
      <c r="K4452">
        <v>6</v>
      </c>
      <c r="L4452">
        <v>30</v>
      </c>
      <c r="M4452">
        <v>2</v>
      </c>
      <c r="N4452" s="170">
        <v>22490513</v>
      </c>
      <c r="O4452" s="170">
        <v>24960000</v>
      </c>
      <c r="P4452" s="178">
        <v>29011</v>
      </c>
      <c r="Q4452" s="178">
        <v>1115</v>
      </c>
      <c r="R4452" s="178">
        <v>25410</v>
      </c>
      <c r="S4452">
        <v>0</v>
      </c>
      <c r="T4452">
        <v>0</v>
      </c>
      <c r="U4452">
        <v>0</v>
      </c>
      <c r="W4452">
        <v>0</v>
      </c>
      <c r="X4452">
        <v>0</v>
      </c>
      <c r="Y4452">
        <v>0</v>
      </c>
      <c r="AB4452" s="180">
        <v>44285</v>
      </c>
      <c r="AC4452">
        <v>1</v>
      </c>
      <c r="AD4452" t="s">
        <v>1922</v>
      </c>
      <c r="AE4452">
        <v>1</v>
      </c>
      <c r="AF4452">
        <v>30</v>
      </c>
      <c r="AG4452">
        <v>0</v>
      </c>
      <c r="AN4452">
        <v>1</v>
      </c>
      <c r="AO4452">
        <v>1</v>
      </c>
      <c r="AR4452" s="178">
        <v>13200</v>
      </c>
      <c r="AS4452" t="s">
        <v>1921</v>
      </c>
      <c r="AT4452">
        <v>0</v>
      </c>
      <c r="AU4452">
        <v>0</v>
      </c>
      <c r="AV4452">
        <v>890480123</v>
      </c>
      <c r="AW4452" t="s">
        <v>1920</v>
      </c>
      <c r="AX4452">
        <v>5</v>
      </c>
      <c r="BC4452">
        <v>2</v>
      </c>
      <c r="BD4452">
        <v>7</v>
      </c>
      <c r="BE4452">
        <v>2</v>
      </c>
    </row>
    <row r="4453" spans="1:57" x14ac:dyDescent="0.25">
      <c r="A4453" s="179">
        <f t="shared" si="69"/>
        <v>9608</v>
      </c>
      <c r="B4453" t="s">
        <v>1923</v>
      </c>
      <c r="C4453">
        <v>73159444</v>
      </c>
      <c r="D4453">
        <v>144105</v>
      </c>
      <c r="E4453">
        <v>4</v>
      </c>
      <c r="F4453">
        <v>550014016</v>
      </c>
      <c r="G4453" s="180">
        <v>42781</v>
      </c>
      <c r="H4453" s="180">
        <v>45199</v>
      </c>
      <c r="I4453">
        <v>0</v>
      </c>
      <c r="J4453">
        <v>1</v>
      </c>
      <c r="K4453">
        <v>6</v>
      </c>
      <c r="L4453">
        <v>30</v>
      </c>
      <c r="M4453">
        <v>2</v>
      </c>
      <c r="N4453" s="170">
        <v>22490513</v>
      </c>
      <c r="O4453" s="170">
        <v>24960000</v>
      </c>
      <c r="P4453" s="178">
        <v>22827</v>
      </c>
      <c r="Q4453" s="178">
        <v>878</v>
      </c>
      <c r="R4453" s="178">
        <v>19996</v>
      </c>
      <c r="S4453">
        <v>0</v>
      </c>
      <c r="T4453">
        <v>0</v>
      </c>
      <c r="U4453">
        <v>0</v>
      </c>
      <c r="W4453">
        <v>0</v>
      </c>
      <c r="X4453">
        <v>0</v>
      </c>
      <c r="Y4453">
        <v>0</v>
      </c>
      <c r="AB4453" s="180">
        <v>44285</v>
      </c>
      <c r="AC4453">
        <v>1</v>
      </c>
      <c r="AD4453" t="s">
        <v>1922</v>
      </c>
      <c r="AE4453">
        <v>1</v>
      </c>
      <c r="AF4453">
        <v>30</v>
      </c>
      <c r="AG4453">
        <v>0</v>
      </c>
      <c r="AN4453">
        <v>1</v>
      </c>
      <c r="AO4453">
        <v>1</v>
      </c>
      <c r="AR4453" s="178">
        <v>10388</v>
      </c>
      <c r="AS4453" t="s">
        <v>1921</v>
      </c>
      <c r="AT4453">
        <v>0</v>
      </c>
      <c r="AU4453">
        <v>0</v>
      </c>
      <c r="AV4453">
        <v>890480123</v>
      </c>
      <c r="AW4453" t="s">
        <v>1920</v>
      </c>
      <c r="AX4453">
        <v>5</v>
      </c>
      <c r="BC4453">
        <v>2</v>
      </c>
      <c r="BD4453">
        <v>7</v>
      </c>
      <c r="BE4453">
        <v>2</v>
      </c>
    </row>
    <row r="4454" spans="1:57" x14ac:dyDescent="0.25">
      <c r="A4454" s="179">
        <f t="shared" si="69"/>
        <v>16486</v>
      </c>
      <c r="B4454" t="s">
        <v>1923</v>
      </c>
      <c r="C4454">
        <v>73159444</v>
      </c>
      <c r="D4454">
        <v>144105</v>
      </c>
      <c r="E4454">
        <v>4</v>
      </c>
      <c r="F4454">
        <v>550014724</v>
      </c>
      <c r="G4454" s="180">
        <v>42832</v>
      </c>
      <c r="H4454" s="180">
        <v>45199</v>
      </c>
      <c r="I4454">
        <v>0</v>
      </c>
      <c r="J4454">
        <v>1</v>
      </c>
      <c r="K4454">
        <v>6</v>
      </c>
      <c r="L4454">
        <v>30</v>
      </c>
      <c r="M4454">
        <v>2</v>
      </c>
      <c r="N4454" s="170">
        <v>22490513</v>
      </c>
      <c r="O4454" s="170">
        <v>24960000</v>
      </c>
      <c r="P4454" s="178">
        <v>39157</v>
      </c>
      <c r="Q4454" s="178">
        <v>1505</v>
      </c>
      <c r="R4454" s="178">
        <v>34308</v>
      </c>
      <c r="S4454">
        <v>0</v>
      </c>
      <c r="T4454">
        <v>0</v>
      </c>
      <c r="U4454">
        <v>0</v>
      </c>
      <c r="W4454">
        <v>0</v>
      </c>
      <c r="X4454">
        <v>0</v>
      </c>
      <c r="Y4454">
        <v>0</v>
      </c>
      <c r="AB4454" s="180">
        <v>44285</v>
      </c>
      <c r="AC4454">
        <v>1</v>
      </c>
      <c r="AD4454" t="s">
        <v>1922</v>
      </c>
      <c r="AE4454">
        <v>1</v>
      </c>
      <c r="AF4454">
        <v>30</v>
      </c>
      <c r="AG4454">
        <v>0</v>
      </c>
      <c r="AN4454">
        <v>1</v>
      </c>
      <c r="AO4454">
        <v>1</v>
      </c>
      <c r="AR4454" s="178">
        <v>17822</v>
      </c>
      <c r="AS4454" t="s">
        <v>1921</v>
      </c>
      <c r="AT4454">
        <v>0</v>
      </c>
      <c r="AU4454">
        <v>0</v>
      </c>
      <c r="AV4454">
        <v>890480123</v>
      </c>
      <c r="AW4454" t="s">
        <v>1920</v>
      </c>
      <c r="AX4454">
        <v>5</v>
      </c>
      <c r="BC4454">
        <v>2</v>
      </c>
      <c r="BD4454">
        <v>7</v>
      </c>
      <c r="BE4454">
        <v>2</v>
      </c>
    </row>
    <row r="4455" spans="1:57" x14ac:dyDescent="0.25">
      <c r="A4455" s="179">
        <f t="shared" si="69"/>
        <v>10211</v>
      </c>
      <c r="B4455" t="s">
        <v>1923</v>
      </c>
      <c r="C4455">
        <v>73159444</v>
      </c>
      <c r="D4455">
        <v>144105</v>
      </c>
      <c r="E4455">
        <v>4</v>
      </c>
      <c r="F4455">
        <v>550015303</v>
      </c>
      <c r="G4455" s="180">
        <v>42878</v>
      </c>
      <c r="H4455" s="180">
        <v>45199</v>
      </c>
      <c r="I4455">
        <v>0</v>
      </c>
      <c r="J4455">
        <v>1</v>
      </c>
      <c r="K4455">
        <v>6</v>
      </c>
      <c r="L4455">
        <v>30</v>
      </c>
      <c r="M4455">
        <v>2</v>
      </c>
      <c r="N4455" s="170">
        <v>22490513</v>
      </c>
      <c r="O4455" s="170">
        <v>24960000</v>
      </c>
      <c r="P4455" s="178">
        <v>24251</v>
      </c>
      <c r="Q4455" s="178">
        <v>932</v>
      </c>
      <c r="R4455" s="178">
        <v>21249</v>
      </c>
      <c r="S4455">
        <v>0</v>
      </c>
      <c r="T4455">
        <v>0</v>
      </c>
      <c r="U4455">
        <v>0</v>
      </c>
      <c r="W4455">
        <v>0</v>
      </c>
      <c r="X4455">
        <v>0</v>
      </c>
      <c r="Y4455">
        <v>0</v>
      </c>
      <c r="AB4455" s="180">
        <v>44285</v>
      </c>
      <c r="AC4455">
        <v>1</v>
      </c>
      <c r="AD4455" t="s">
        <v>1922</v>
      </c>
      <c r="AE4455">
        <v>1</v>
      </c>
      <c r="AF4455">
        <v>30</v>
      </c>
      <c r="AG4455">
        <v>0</v>
      </c>
      <c r="AN4455">
        <v>1</v>
      </c>
      <c r="AO4455">
        <v>1</v>
      </c>
      <c r="AR4455" s="178">
        <v>11038</v>
      </c>
      <c r="AS4455" t="s">
        <v>1921</v>
      </c>
      <c r="AT4455">
        <v>0</v>
      </c>
      <c r="AU4455">
        <v>0</v>
      </c>
      <c r="AV4455">
        <v>890480123</v>
      </c>
      <c r="AW4455" t="s">
        <v>1920</v>
      </c>
      <c r="AX4455">
        <v>5</v>
      </c>
      <c r="BC4455">
        <v>2</v>
      </c>
      <c r="BD4455">
        <v>7</v>
      </c>
      <c r="BE4455">
        <v>2</v>
      </c>
    </row>
    <row r="4456" spans="1:57" x14ac:dyDescent="0.25">
      <c r="A4456" s="179">
        <f t="shared" si="69"/>
        <v>22506</v>
      </c>
      <c r="B4456" t="s">
        <v>1923</v>
      </c>
      <c r="C4456">
        <v>73159444</v>
      </c>
      <c r="D4456">
        <v>144105</v>
      </c>
      <c r="E4456">
        <v>4</v>
      </c>
      <c r="F4456">
        <v>550016595</v>
      </c>
      <c r="G4456" s="180">
        <v>42977</v>
      </c>
      <c r="H4456" s="180">
        <v>45199</v>
      </c>
      <c r="I4456">
        <v>0</v>
      </c>
      <c r="J4456">
        <v>1</v>
      </c>
      <c r="K4456">
        <v>6</v>
      </c>
      <c r="L4456">
        <v>30</v>
      </c>
      <c r="M4456">
        <v>2</v>
      </c>
      <c r="N4456" s="170">
        <v>22490513</v>
      </c>
      <c r="O4456" s="170">
        <v>24960000</v>
      </c>
      <c r="P4456" s="178">
        <v>53461</v>
      </c>
      <c r="Q4456" s="178">
        <v>2055</v>
      </c>
      <c r="R4456" s="178">
        <v>46838</v>
      </c>
      <c r="S4456">
        <v>0</v>
      </c>
      <c r="T4456">
        <v>0</v>
      </c>
      <c r="U4456">
        <v>0</v>
      </c>
      <c r="W4456">
        <v>0</v>
      </c>
      <c r="X4456">
        <v>0</v>
      </c>
      <c r="Y4456">
        <v>0</v>
      </c>
      <c r="AB4456" s="180">
        <v>44285</v>
      </c>
      <c r="AC4456">
        <v>1</v>
      </c>
      <c r="AD4456" t="s">
        <v>1922</v>
      </c>
      <c r="AE4456">
        <v>1</v>
      </c>
      <c r="AF4456">
        <v>30</v>
      </c>
      <c r="AG4456">
        <v>0</v>
      </c>
      <c r="AN4456">
        <v>1</v>
      </c>
      <c r="AO4456">
        <v>1</v>
      </c>
      <c r="AR4456" s="178">
        <v>24332</v>
      </c>
      <c r="AS4456" t="s">
        <v>1921</v>
      </c>
      <c r="AT4456">
        <v>0</v>
      </c>
      <c r="AU4456">
        <v>0</v>
      </c>
      <c r="AV4456">
        <v>890480123</v>
      </c>
      <c r="AW4456" t="s">
        <v>1920</v>
      </c>
      <c r="AX4456">
        <v>5</v>
      </c>
      <c r="BC4456">
        <v>2</v>
      </c>
      <c r="BD4456">
        <v>7</v>
      </c>
      <c r="BE4456">
        <v>2</v>
      </c>
    </row>
    <row r="4457" spans="1:57" x14ac:dyDescent="0.25">
      <c r="A4457" s="179">
        <f t="shared" si="69"/>
        <v>22529</v>
      </c>
      <c r="B4457" t="s">
        <v>1923</v>
      </c>
      <c r="C4457">
        <v>73159444</v>
      </c>
      <c r="D4457">
        <v>144105</v>
      </c>
      <c r="E4457">
        <v>4</v>
      </c>
      <c r="F4457">
        <v>550016824</v>
      </c>
      <c r="G4457" s="180">
        <v>42987</v>
      </c>
      <c r="H4457" s="180">
        <v>45199</v>
      </c>
      <c r="I4457">
        <v>0</v>
      </c>
      <c r="J4457">
        <v>1</v>
      </c>
      <c r="K4457">
        <v>6</v>
      </c>
      <c r="L4457">
        <v>30</v>
      </c>
      <c r="M4457">
        <v>2</v>
      </c>
      <c r="N4457" s="170">
        <v>22490513</v>
      </c>
      <c r="O4457" s="170">
        <v>24960000</v>
      </c>
      <c r="P4457" s="178">
        <v>53514</v>
      </c>
      <c r="Q4457" s="178">
        <v>2057</v>
      </c>
      <c r="R4457" s="178">
        <v>46884</v>
      </c>
      <c r="S4457">
        <v>0</v>
      </c>
      <c r="T4457">
        <v>0</v>
      </c>
      <c r="U4457">
        <v>0</v>
      </c>
      <c r="W4457">
        <v>0</v>
      </c>
      <c r="X4457">
        <v>0</v>
      </c>
      <c r="Y4457">
        <v>0</v>
      </c>
      <c r="AB4457" s="180">
        <v>44285</v>
      </c>
      <c r="AC4457">
        <v>1</v>
      </c>
      <c r="AD4457" t="s">
        <v>1922</v>
      </c>
      <c r="AE4457">
        <v>1</v>
      </c>
      <c r="AF4457">
        <v>30</v>
      </c>
      <c r="AG4457">
        <v>0</v>
      </c>
      <c r="AN4457">
        <v>1</v>
      </c>
      <c r="AO4457">
        <v>1</v>
      </c>
      <c r="AR4457" s="178">
        <v>24355</v>
      </c>
      <c r="AS4457" t="s">
        <v>1921</v>
      </c>
      <c r="AT4457">
        <v>0</v>
      </c>
      <c r="AU4457">
        <v>0</v>
      </c>
      <c r="AV4457">
        <v>890480123</v>
      </c>
      <c r="AW4457" t="s">
        <v>1920</v>
      </c>
      <c r="AX4457">
        <v>5</v>
      </c>
      <c r="BC4457">
        <v>2</v>
      </c>
      <c r="BD4457">
        <v>7</v>
      </c>
      <c r="BE4457">
        <v>2</v>
      </c>
    </row>
    <row r="4458" spans="1:57" x14ac:dyDescent="0.25">
      <c r="A4458" s="179">
        <f t="shared" si="69"/>
        <v>35316</v>
      </c>
      <c r="B4458" t="s">
        <v>1923</v>
      </c>
      <c r="C4458">
        <v>73159444</v>
      </c>
      <c r="D4458">
        <v>144105</v>
      </c>
      <c r="E4458">
        <v>4</v>
      </c>
      <c r="F4458">
        <v>550017471</v>
      </c>
      <c r="G4458" s="180">
        <v>43044</v>
      </c>
      <c r="H4458" s="180">
        <v>45199</v>
      </c>
      <c r="I4458">
        <v>0</v>
      </c>
      <c r="J4458">
        <v>1</v>
      </c>
      <c r="K4458">
        <v>6</v>
      </c>
      <c r="L4458">
        <v>30</v>
      </c>
      <c r="M4458">
        <v>2</v>
      </c>
      <c r="N4458" s="170">
        <v>22490513</v>
      </c>
      <c r="O4458" s="170">
        <v>24960000</v>
      </c>
      <c r="P4458" s="178">
        <v>83900</v>
      </c>
      <c r="Q4458" s="178">
        <v>3226</v>
      </c>
      <c r="R4458" s="178">
        <v>73496</v>
      </c>
      <c r="S4458">
        <v>0</v>
      </c>
      <c r="T4458">
        <v>0</v>
      </c>
      <c r="U4458">
        <v>0</v>
      </c>
      <c r="W4458">
        <v>0</v>
      </c>
      <c r="X4458">
        <v>0</v>
      </c>
      <c r="Y4458">
        <v>0</v>
      </c>
      <c r="AB4458" s="180">
        <v>44285</v>
      </c>
      <c r="AC4458">
        <v>1</v>
      </c>
      <c r="AD4458" t="s">
        <v>1922</v>
      </c>
      <c r="AE4458">
        <v>1</v>
      </c>
      <c r="AF4458">
        <v>30</v>
      </c>
      <c r="AG4458">
        <v>0</v>
      </c>
      <c r="AN4458">
        <v>1</v>
      </c>
      <c r="AO4458">
        <v>1</v>
      </c>
      <c r="AR4458" s="178">
        <v>38180</v>
      </c>
      <c r="AS4458" t="s">
        <v>1921</v>
      </c>
      <c r="AT4458">
        <v>0</v>
      </c>
      <c r="AU4458">
        <v>0</v>
      </c>
      <c r="AV4458">
        <v>890480123</v>
      </c>
      <c r="AW4458" t="s">
        <v>1920</v>
      </c>
      <c r="AX4458">
        <v>5</v>
      </c>
      <c r="BC4458">
        <v>2</v>
      </c>
      <c r="BD4458">
        <v>7</v>
      </c>
      <c r="BE4458">
        <v>2</v>
      </c>
    </row>
    <row r="4459" spans="1:57" x14ac:dyDescent="0.25">
      <c r="A4459" s="179">
        <f t="shared" si="69"/>
        <v>25980</v>
      </c>
      <c r="B4459" t="s">
        <v>1923</v>
      </c>
      <c r="C4459">
        <v>73159444</v>
      </c>
      <c r="D4459">
        <v>144105</v>
      </c>
      <c r="E4459">
        <v>4</v>
      </c>
      <c r="F4459">
        <v>550018492</v>
      </c>
      <c r="G4459" s="180">
        <v>43179</v>
      </c>
      <c r="H4459" s="180">
        <v>45199</v>
      </c>
      <c r="I4459">
        <v>0</v>
      </c>
      <c r="J4459">
        <v>1</v>
      </c>
      <c r="K4459">
        <v>6</v>
      </c>
      <c r="L4459">
        <v>30</v>
      </c>
      <c r="M4459">
        <v>2</v>
      </c>
      <c r="N4459" s="170">
        <v>22490513</v>
      </c>
      <c r="O4459" s="170">
        <v>24960000</v>
      </c>
      <c r="P4459" s="178">
        <v>61715</v>
      </c>
      <c r="Q4459" s="178">
        <v>2373</v>
      </c>
      <c r="R4459" s="178">
        <v>54067</v>
      </c>
      <c r="S4459">
        <v>0</v>
      </c>
      <c r="T4459">
        <v>0</v>
      </c>
      <c r="U4459">
        <v>0</v>
      </c>
      <c r="W4459">
        <v>0</v>
      </c>
      <c r="X4459">
        <v>0</v>
      </c>
      <c r="Y4459">
        <v>0</v>
      </c>
      <c r="AB4459" s="180">
        <v>44285</v>
      </c>
      <c r="AC4459">
        <v>1</v>
      </c>
      <c r="AD4459" t="s">
        <v>1922</v>
      </c>
      <c r="AE4459">
        <v>1</v>
      </c>
      <c r="AF4459">
        <v>30</v>
      </c>
      <c r="AG4459">
        <v>0</v>
      </c>
      <c r="AN4459">
        <v>1</v>
      </c>
      <c r="AO4459">
        <v>1</v>
      </c>
      <c r="AR4459" s="178">
        <v>28087</v>
      </c>
      <c r="AS4459" t="s">
        <v>1921</v>
      </c>
      <c r="AT4459">
        <v>0</v>
      </c>
      <c r="AU4459">
        <v>0</v>
      </c>
      <c r="AV4459">
        <v>890480123</v>
      </c>
      <c r="AW4459" t="s">
        <v>1920</v>
      </c>
      <c r="AX4459">
        <v>5</v>
      </c>
      <c r="BC4459">
        <v>2</v>
      </c>
      <c r="BD4459">
        <v>7</v>
      </c>
      <c r="BE4459">
        <v>2</v>
      </c>
    </row>
    <row r="4460" spans="1:57" x14ac:dyDescent="0.25">
      <c r="A4460" s="179">
        <f t="shared" si="69"/>
        <v>90125</v>
      </c>
      <c r="B4460" t="s">
        <v>1923</v>
      </c>
      <c r="C4460">
        <v>73159444</v>
      </c>
      <c r="D4460">
        <v>144105</v>
      </c>
      <c r="E4460">
        <v>4</v>
      </c>
      <c r="F4460">
        <v>550019663</v>
      </c>
      <c r="G4460" s="180">
        <v>43349</v>
      </c>
      <c r="H4460" s="180">
        <v>45199</v>
      </c>
      <c r="I4460">
        <v>0</v>
      </c>
      <c r="J4460">
        <v>1</v>
      </c>
      <c r="K4460">
        <v>6</v>
      </c>
      <c r="L4460">
        <v>30</v>
      </c>
      <c r="M4460">
        <v>2</v>
      </c>
      <c r="N4460" s="170">
        <v>22490513</v>
      </c>
      <c r="O4460" s="170">
        <v>24960000</v>
      </c>
      <c r="P4460" s="178">
        <v>214094</v>
      </c>
      <c r="Q4460" s="178">
        <v>8231</v>
      </c>
      <c r="R4460" s="178">
        <v>187557</v>
      </c>
      <c r="S4460">
        <v>0</v>
      </c>
      <c r="T4460">
        <v>0</v>
      </c>
      <c r="U4460">
        <v>0</v>
      </c>
      <c r="W4460">
        <v>0</v>
      </c>
      <c r="X4460">
        <v>0</v>
      </c>
      <c r="Y4460">
        <v>0</v>
      </c>
      <c r="AB4460" s="180">
        <v>44285</v>
      </c>
      <c r="AC4460">
        <v>1</v>
      </c>
      <c r="AD4460" t="s">
        <v>1922</v>
      </c>
      <c r="AE4460">
        <v>1</v>
      </c>
      <c r="AF4460">
        <v>30</v>
      </c>
      <c r="AG4460">
        <v>0</v>
      </c>
      <c r="AN4460">
        <v>1</v>
      </c>
      <c r="AO4460">
        <v>1</v>
      </c>
      <c r="AR4460" s="178">
        <v>97432</v>
      </c>
      <c r="AS4460" t="s">
        <v>1921</v>
      </c>
      <c r="AT4460">
        <v>0</v>
      </c>
      <c r="AU4460">
        <v>0</v>
      </c>
      <c r="AV4460">
        <v>890480123</v>
      </c>
      <c r="AW4460" t="s">
        <v>1920</v>
      </c>
      <c r="AX4460">
        <v>5</v>
      </c>
      <c r="BC4460">
        <v>2</v>
      </c>
      <c r="BD4460">
        <v>7</v>
      </c>
      <c r="BE4460">
        <v>2</v>
      </c>
    </row>
    <row r="4461" spans="1:57" x14ac:dyDescent="0.25">
      <c r="A4461" s="179">
        <f t="shared" si="69"/>
        <v>18192</v>
      </c>
      <c r="B4461" t="s">
        <v>1923</v>
      </c>
      <c r="C4461">
        <v>73159444</v>
      </c>
      <c r="D4461">
        <v>144105</v>
      </c>
      <c r="E4461">
        <v>4</v>
      </c>
      <c r="F4461">
        <v>550019677</v>
      </c>
      <c r="G4461" s="180">
        <v>43351</v>
      </c>
      <c r="H4461" s="180">
        <v>45199</v>
      </c>
      <c r="I4461">
        <v>0</v>
      </c>
      <c r="J4461">
        <v>1</v>
      </c>
      <c r="K4461">
        <v>6</v>
      </c>
      <c r="L4461">
        <v>30</v>
      </c>
      <c r="M4461">
        <v>2</v>
      </c>
      <c r="N4461" s="170">
        <v>22490513</v>
      </c>
      <c r="O4461" s="170">
        <v>24960000</v>
      </c>
      <c r="P4461" s="178">
        <v>43224</v>
      </c>
      <c r="Q4461" s="178">
        <v>1662</v>
      </c>
      <c r="R4461" s="178">
        <v>37858</v>
      </c>
      <c r="S4461">
        <v>0</v>
      </c>
      <c r="T4461">
        <v>0</v>
      </c>
      <c r="U4461">
        <v>0</v>
      </c>
      <c r="W4461">
        <v>0</v>
      </c>
      <c r="X4461">
        <v>0</v>
      </c>
      <c r="Y4461">
        <v>0</v>
      </c>
      <c r="AB4461" s="180">
        <v>44285</v>
      </c>
      <c r="AC4461">
        <v>1</v>
      </c>
      <c r="AD4461" t="s">
        <v>1922</v>
      </c>
      <c r="AE4461">
        <v>1</v>
      </c>
      <c r="AF4461">
        <v>30</v>
      </c>
      <c r="AG4461">
        <v>0</v>
      </c>
      <c r="AN4461">
        <v>1</v>
      </c>
      <c r="AO4461">
        <v>1</v>
      </c>
      <c r="AR4461" s="178">
        <v>19666</v>
      </c>
      <c r="AS4461" t="s">
        <v>1921</v>
      </c>
      <c r="AT4461">
        <v>0</v>
      </c>
      <c r="AU4461">
        <v>0</v>
      </c>
      <c r="AV4461">
        <v>890480123</v>
      </c>
      <c r="AW4461" t="s">
        <v>1920</v>
      </c>
      <c r="AX4461">
        <v>5</v>
      </c>
      <c r="BC4461">
        <v>2</v>
      </c>
      <c r="BD4461">
        <v>7</v>
      </c>
      <c r="BE4461">
        <v>2</v>
      </c>
    </row>
    <row r="4462" spans="1:57" x14ac:dyDescent="0.25">
      <c r="A4462" s="179">
        <f t="shared" si="69"/>
        <v>150733</v>
      </c>
      <c r="B4462" t="s">
        <v>1923</v>
      </c>
      <c r="C4462">
        <v>73159444</v>
      </c>
      <c r="D4462">
        <v>144105</v>
      </c>
      <c r="E4462">
        <v>4</v>
      </c>
      <c r="F4462">
        <v>550021226</v>
      </c>
      <c r="G4462" s="180">
        <v>43594</v>
      </c>
      <c r="H4462" s="180">
        <v>45199</v>
      </c>
      <c r="I4462">
        <v>0</v>
      </c>
      <c r="J4462">
        <v>1</v>
      </c>
      <c r="K4462">
        <v>6</v>
      </c>
      <c r="L4462">
        <v>30</v>
      </c>
      <c r="M4462">
        <v>2</v>
      </c>
      <c r="N4462" s="170">
        <v>22490513</v>
      </c>
      <c r="O4462" s="170">
        <v>24960000</v>
      </c>
      <c r="P4462" s="178">
        <v>358097</v>
      </c>
      <c r="Q4462" s="178">
        <v>13767</v>
      </c>
      <c r="R4462" s="178">
        <v>313687</v>
      </c>
      <c r="S4462">
        <v>0</v>
      </c>
      <c r="T4462">
        <v>0</v>
      </c>
      <c r="U4462">
        <v>0</v>
      </c>
      <c r="W4462">
        <v>0</v>
      </c>
      <c r="X4462">
        <v>0</v>
      </c>
      <c r="Y4462">
        <v>0</v>
      </c>
      <c r="AB4462" s="180">
        <v>44285</v>
      </c>
      <c r="AC4462">
        <v>1</v>
      </c>
      <c r="AD4462" t="s">
        <v>1922</v>
      </c>
      <c r="AE4462">
        <v>1</v>
      </c>
      <c r="AF4462">
        <v>30</v>
      </c>
      <c r="AG4462">
        <v>0</v>
      </c>
      <c r="AN4462">
        <v>1</v>
      </c>
      <c r="AO4462">
        <v>1</v>
      </c>
      <c r="AR4462" s="178">
        <v>162954</v>
      </c>
      <c r="AS4462" t="s">
        <v>1921</v>
      </c>
      <c r="AT4462">
        <v>0</v>
      </c>
      <c r="AU4462">
        <v>0</v>
      </c>
      <c r="AV4462">
        <v>890480123</v>
      </c>
      <c r="AW4462" t="s">
        <v>1920</v>
      </c>
      <c r="AX4462">
        <v>5</v>
      </c>
      <c r="BC4462">
        <v>2</v>
      </c>
      <c r="BD4462">
        <v>7</v>
      </c>
      <c r="BE4462">
        <v>2</v>
      </c>
    </row>
    <row r="4463" spans="1:57" x14ac:dyDescent="0.25">
      <c r="A4463" s="179">
        <f t="shared" si="69"/>
        <v>75477</v>
      </c>
      <c r="B4463" t="s">
        <v>1923</v>
      </c>
      <c r="C4463">
        <v>73159444</v>
      </c>
      <c r="D4463">
        <v>144105</v>
      </c>
      <c r="E4463">
        <v>4</v>
      </c>
      <c r="F4463">
        <v>550021253</v>
      </c>
      <c r="G4463" s="180">
        <v>43597</v>
      </c>
      <c r="H4463" s="180">
        <v>45199</v>
      </c>
      <c r="I4463">
        <v>0</v>
      </c>
      <c r="J4463">
        <v>1</v>
      </c>
      <c r="K4463">
        <v>6</v>
      </c>
      <c r="L4463">
        <v>30</v>
      </c>
      <c r="M4463">
        <v>2</v>
      </c>
      <c r="N4463" s="170">
        <v>22490513</v>
      </c>
      <c r="O4463" s="170">
        <v>24960000</v>
      </c>
      <c r="P4463" s="178">
        <v>179316</v>
      </c>
      <c r="Q4463" s="178">
        <v>6894</v>
      </c>
      <c r="R4463" s="178">
        <v>157073</v>
      </c>
      <c r="S4463">
        <v>0</v>
      </c>
      <c r="T4463">
        <v>0</v>
      </c>
      <c r="U4463">
        <v>0</v>
      </c>
      <c r="W4463">
        <v>0</v>
      </c>
      <c r="X4463">
        <v>0</v>
      </c>
      <c r="Y4463">
        <v>0</v>
      </c>
      <c r="AB4463" s="180">
        <v>44285</v>
      </c>
      <c r="AC4463">
        <v>1</v>
      </c>
      <c r="AD4463" t="s">
        <v>1922</v>
      </c>
      <c r="AE4463">
        <v>1</v>
      </c>
      <c r="AF4463">
        <v>30</v>
      </c>
      <c r="AG4463">
        <v>0</v>
      </c>
      <c r="AN4463">
        <v>1</v>
      </c>
      <c r="AO4463">
        <v>1</v>
      </c>
      <c r="AR4463" s="178">
        <v>81596</v>
      </c>
      <c r="AS4463" t="s">
        <v>1921</v>
      </c>
      <c r="AT4463">
        <v>0</v>
      </c>
      <c r="AU4463">
        <v>0</v>
      </c>
      <c r="AV4463">
        <v>890480123</v>
      </c>
      <c r="AW4463" t="s">
        <v>1920</v>
      </c>
      <c r="AX4463">
        <v>5</v>
      </c>
      <c r="BC4463">
        <v>2</v>
      </c>
      <c r="BD4463">
        <v>7</v>
      </c>
      <c r="BE4463">
        <v>2</v>
      </c>
    </row>
    <row r="4464" spans="1:57" x14ac:dyDescent="0.25">
      <c r="A4464" s="179">
        <f t="shared" si="69"/>
        <v>124421</v>
      </c>
      <c r="B4464" t="s">
        <v>1923</v>
      </c>
      <c r="C4464">
        <v>73159444</v>
      </c>
      <c r="D4464">
        <v>144105</v>
      </c>
      <c r="E4464">
        <v>4</v>
      </c>
      <c r="F4464">
        <v>550022211</v>
      </c>
      <c r="G4464" s="180">
        <v>43694</v>
      </c>
      <c r="H4464" s="180">
        <v>45199</v>
      </c>
      <c r="I4464">
        <v>0</v>
      </c>
      <c r="J4464">
        <v>1</v>
      </c>
      <c r="K4464">
        <v>6</v>
      </c>
      <c r="L4464">
        <v>30</v>
      </c>
      <c r="M4464">
        <v>2</v>
      </c>
      <c r="N4464" s="170">
        <v>22490513</v>
      </c>
      <c r="O4464" s="170">
        <v>24960000</v>
      </c>
      <c r="P4464" s="178">
        <v>295588</v>
      </c>
      <c r="Q4464" s="178">
        <v>11364</v>
      </c>
      <c r="R4464" s="178">
        <v>258929</v>
      </c>
      <c r="S4464">
        <v>0</v>
      </c>
      <c r="T4464">
        <v>0</v>
      </c>
      <c r="U4464">
        <v>0</v>
      </c>
      <c r="W4464">
        <v>0</v>
      </c>
      <c r="X4464">
        <v>0</v>
      </c>
      <c r="Y4464">
        <v>0</v>
      </c>
      <c r="AB4464" s="180">
        <v>44285</v>
      </c>
      <c r="AC4464">
        <v>1</v>
      </c>
      <c r="AD4464" t="s">
        <v>1922</v>
      </c>
      <c r="AE4464">
        <v>1</v>
      </c>
      <c r="AF4464">
        <v>30</v>
      </c>
      <c r="AG4464">
        <v>0</v>
      </c>
      <c r="AN4464">
        <v>1</v>
      </c>
      <c r="AO4464">
        <v>1</v>
      </c>
      <c r="AR4464" s="178">
        <v>134508</v>
      </c>
      <c r="AS4464" t="s">
        <v>1921</v>
      </c>
      <c r="AT4464">
        <v>0</v>
      </c>
      <c r="AU4464">
        <v>0</v>
      </c>
      <c r="AV4464">
        <v>890480123</v>
      </c>
      <c r="AW4464" t="s">
        <v>1920</v>
      </c>
      <c r="AX4464">
        <v>5</v>
      </c>
      <c r="BC4464">
        <v>2</v>
      </c>
      <c r="BD4464">
        <v>7</v>
      </c>
      <c r="BE4464">
        <v>2</v>
      </c>
    </row>
    <row r="4465" spans="1:57" x14ac:dyDescent="0.25">
      <c r="A4465" s="179">
        <f t="shared" si="69"/>
        <v>77281</v>
      </c>
      <c r="B4465" t="s">
        <v>1923</v>
      </c>
      <c r="C4465">
        <v>73159444</v>
      </c>
      <c r="D4465">
        <v>144105</v>
      </c>
      <c r="E4465">
        <v>4</v>
      </c>
      <c r="F4465">
        <v>550023892</v>
      </c>
      <c r="G4465" s="180">
        <v>43977</v>
      </c>
      <c r="H4465" s="180">
        <v>45199</v>
      </c>
      <c r="I4465">
        <v>0</v>
      </c>
      <c r="J4465">
        <v>1</v>
      </c>
      <c r="K4465">
        <v>6</v>
      </c>
      <c r="L4465">
        <v>30</v>
      </c>
      <c r="M4465">
        <v>2</v>
      </c>
      <c r="N4465" s="170">
        <v>22490513</v>
      </c>
      <c r="O4465" s="170">
        <v>24960000</v>
      </c>
      <c r="P4465" s="178">
        <v>183581</v>
      </c>
      <c r="Q4465" s="178">
        <v>7058</v>
      </c>
      <c r="R4465" s="178">
        <v>160828</v>
      </c>
      <c r="S4465">
        <v>0</v>
      </c>
      <c r="T4465">
        <v>0</v>
      </c>
      <c r="U4465">
        <v>0</v>
      </c>
      <c r="W4465">
        <v>0</v>
      </c>
      <c r="X4465">
        <v>0</v>
      </c>
      <c r="Y4465">
        <v>0</v>
      </c>
      <c r="AB4465" s="180">
        <v>44285</v>
      </c>
      <c r="AC4465">
        <v>1</v>
      </c>
      <c r="AD4465" t="s">
        <v>1922</v>
      </c>
      <c r="AE4465">
        <v>1</v>
      </c>
      <c r="AF4465">
        <v>30</v>
      </c>
      <c r="AG4465">
        <v>0</v>
      </c>
      <c r="AN4465">
        <v>1</v>
      </c>
      <c r="AO4465">
        <v>1</v>
      </c>
      <c r="AR4465" s="178">
        <v>83547</v>
      </c>
      <c r="AS4465" t="s">
        <v>1921</v>
      </c>
      <c r="AT4465">
        <v>0</v>
      </c>
      <c r="AU4465">
        <v>0</v>
      </c>
      <c r="AV4465">
        <v>890480123</v>
      </c>
      <c r="AW4465" t="s">
        <v>1920</v>
      </c>
      <c r="AX4465">
        <v>5</v>
      </c>
      <c r="BC4465">
        <v>2</v>
      </c>
      <c r="BD4465">
        <v>7</v>
      </c>
      <c r="BE4465">
        <v>2</v>
      </c>
    </row>
    <row r="4466" spans="1:57" x14ac:dyDescent="0.25">
      <c r="A4466" s="179">
        <f t="shared" si="69"/>
        <v>252574</v>
      </c>
      <c r="B4466" t="s">
        <v>1923</v>
      </c>
      <c r="C4466">
        <v>73159444</v>
      </c>
      <c r="D4466">
        <v>144105</v>
      </c>
      <c r="E4466">
        <v>4</v>
      </c>
      <c r="F4466">
        <v>550024388</v>
      </c>
      <c r="G4466" s="180">
        <v>44088</v>
      </c>
      <c r="H4466" s="180">
        <v>45199</v>
      </c>
      <c r="I4466">
        <v>0</v>
      </c>
      <c r="J4466">
        <v>1</v>
      </c>
      <c r="K4466">
        <v>6</v>
      </c>
      <c r="L4466">
        <v>30</v>
      </c>
      <c r="M4466">
        <v>2</v>
      </c>
      <c r="N4466" s="170">
        <v>22490513</v>
      </c>
      <c r="O4466" s="170">
        <v>24960000</v>
      </c>
      <c r="P4466" s="178">
        <v>600000</v>
      </c>
      <c r="Q4466" s="178">
        <v>23066</v>
      </c>
      <c r="R4466" s="178">
        <v>525627</v>
      </c>
      <c r="S4466">
        <v>0</v>
      </c>
      <c r="T4466">
        <v>0</v>
      </c>
      <c r="U4466">
        <v>0</v>
      </c>
      <c r="W4466">
        <v>0</v>
      </c>
      <c r="X4466">
        <v>0</v>
      </c>
      <c r="Y4466">
        <v>0</v>
      </c>
      <c r="AB4466" s="180">
        <v>44285</v>
      </c>
      <c r="AC4466">
        <v>1</v>
      </c>
      <c r="AD4466" t="s">
        <v>1922</v>
      </c>
      <c r="AE4466">
        <v>1</v>
      </c>
      <c r="AF4466">
        <v>30</v>
      </c>
      <c r="AG4466">
        <v>0</v>
      </c>
      <c r="AN4466">
        <v>1</v>
      </c>
      <c r="AO4466">
        <v>1</v>
      </c>
      <c r="AR4466" s="178">
        <v>273053</v>
      </c>
      <c r="AS4466" t="s">
        <v>1921</v>
      </c>
      <c r="AT4466">
        <v>0</v>
      </c>
      <c r="AU4466">
        <v>0</v>
      </c>
      <c r="AV4466">
        <v>890480123</v>
      </c>
      <c r="AW4466" t="s">
        <v>1920</v>
      </c>
      <c r="AX4466">
        <v>5</v>
      </c>
      <c r="BC4466">
        <v>2</v>
      </c>
      <c r="BD4466">
        <v>7</v>
      </c>
      <c r="BE4466">
        <v>2</v>
      </c>
    </row>
    <row r="4467" spans="1:57" x14ac:dyDescent="0.25">
      <c r="A4467" s="179">
        <f t="shared" si="69"/>
        <v>258804</v>
      </c>
      <c r="B4467" t="s">
        <v>1923</v>
      </c>
      <c r="C4467">
        <v>73159444</v>
      </c>
      <c r="D4467">
        <v>144105</v>
      </c>
      <c r="E4467">
        <v>4</v>
      </c>
      <c r="F4467">
        <v>550024564</v>
      </c>
      <c r="G4467" s="180">
        <v>44109</v>
      </c>
      <c r="H4467" s="180">
        <v>45229</v>
      </c>
      <c r="I4467">
        <v>0</v>
      </c>
      <c r="J4467">
        <v>1</v>
      </c>
      <c r="K4467">
        <v>5</v>
      </c>
      <c r="L4467">
        <v>30</v>
      </c>
      <c r="M4467">
        <v>2</v>
      </c>
      <c r="N4467" s="170">
        <v>22490513</v>
      </c>
      <c r="O4467" s="170">
        <v>24960000</v>
      </c>
      <c r="P4467" s="178">
        <v>600000</v>
      </c>
      <c r="Q4467" s="178">
        <v>23066</v>
      </c>
      <c r="R4467" s="178">
        <v>538592</v>
      </c>
      <c r="S4467">
        <v>0</v>
      </c>
      <c r="T4467">
        <v>0</v>
      </c>
      <c r="U4467">
        <v>0</v>
      </c>
      <c r="W4467">
        <v>0</v>
      </c>
      <c r="X4467">
        <v>0</v>
      </c>
      <c r="Y4467">
        <v>0</v>
      </c>
      <c r="AB4467" s="180">
        <v>44285</v>
      </c>
      <c r="AC4467">
        <v>1</v>
      </c>
      <c r="AD4467" t="s">
        <v>1922</v>
      </c>
      <c r="AE4467">
        <v>1</v>
      </c>
      <c r="AF4467">
        <v>30</v>
      </c>
      <c r="AG4467">
        <v>0</v>
      </c>
      <c r="AN4467">
        <v>1</v>
      </c>
      <c r="AO4467">
        <v>1</v>
      </c>
      <c r="AR4467" s="178">
        <v>279788</v>
      </c>
      <c r="AS4467" t="s">
        <v>1921</v>
      </c>
      <c r="AT4467">
        <v>0</v>
      </c>
      <c r="AU4467">
        <v>0</v>
      </c>
      <c r="AV4467">
        <v>890480123</v>
      </c>
      <c r="AW4467" t="s">
        <v>1920</v>
      </c>
      <c r="AX4467">
        <v>5</v>
      </c>
      <c r="BC4467">
        <v>2</v>
      </c>
      <c r="BD4467">
        <v>7</v>
      </c>
      <c r="BE4467">
        <v>2</v>
      </c>
    </row>
    <row r="4468" spans="1:57" x14ac:dyDescent="0.25">
      <c r="A4468" s="179">
        <f t="shared" si="69"/>
        <v>25</v>
      </c>
      <c r="B4468" t="s">
        <v>1923</v>
      </c>
      <c r="C4468">
        <v>73159444</v>
      </c>
      <c r="D4468">
        <v>144105</v>
      </c>
      <c r="E4468">
        <v>4</v>
      </c>
      <c r="F4468">
        <v>550025530</v>
      </c>
      <c r="G4468" s="180">
        <v>44255</v>
      </c>
      <c r="H4468" s="180">
        <v>44316</v>
      </c>
      <c r="I4468">
        <v>0</v>
      </c>
      <c r="J4468">
        <v>1</v>
      </c>
      <c r="K4468">
        <v>0</v>
      </c>
      <c r="L4468">
        <v>30</v>
      </c>
      <c r="M4468">
        <v>2</v>
      </c>
      <c r="N4468">
        <v>0</v>
      </c>
      <c r="O4468">
        <v>0</v>
      </c>
      <c r="P4468" s="178">
        <v>6000</v>
      </c>
      <c r="Q4468" s="178">
        <v>6000</v>
      </c>
      <c r="R4468" s="178">
        <v>52</v>
      </c>
      <c r="S4468">
        <v>0</v>
      </c>
      <c r="T4468">
        <v>0</v>
      </c>
      <c r="U4468">
        <v>0</v>
      </c>
      <c r="W4468">
        <v>0</v>
      </c>
      <c r="X4468">
        <v>0</v>
      </c>
      <c r="Y4468">
        <v>0</v>
      </c>
      <c r="AB4468" s="180">
        <v>44285</v>
      </c>
      <c r="AC4468">
        <v>1</v>
      </c>
      <c r="AD4468" t="s">
        <v>1922</v>
      </c>
      <c r="AE4468">
        <v>1</v>
      </c>
      <c r="AF4468">
        <v>30</v>
      </c>
      <c r="AG4468">
        <v>0</v>
      </c>
      <c r="AN4468">
        <v>1</v>
      </c>
      <c r="AO4468">
        <v>1</v>
      </c>
      <c r="AR4468" s="178">
        <v>27</v>
      </c>
      <c r="AS4468" t="s">
        <v>1921</v>
      </c>
      <c r="AT4468">
        <v>0</v>
      </c>
      <c r="AU4468">
        <v>0</v>
      </c>
      <c r="AV4468">
        <v>890480123</v>
      </c>
      <c r="AW4468" t="s">
        <v>1920</v>
      </c>
      <c r="AX4468">
        <v>5</v>
      </c>
      <c r="BC4468">
        <v>2</v>
      </c>
      <c r="BD4468">
        <v>7</v>
      </c>
      <c r="BE4468">
        <v>2</v>
      </c>
    </row>
    <row r="4469" spans="1:57" x14ac:dyDescent="0.25">
      <c r="A4469" s="179">
        <f t="shared" si="69"/>
        <v>2883</v>
      </c>
      <c r="B4469" t="s">
        <v>1923</v>
      </c>
      <c r="C4469">
        <v>73159444</v>
      </c>
      <c r="D4469">
        <v>144105</v>
      </c>
      <c r="E4469">
        <v>4</v>
      </c>
      <c r="F4469">
        <v>550025717</v>
      </c>
      <c r="G4469" s="180">
        <v>44286</v>
      </c>
      <c r="H4469" s="180">
        <v>44346</v>
      </c>
      <c r="I4469">
        <v>0</v>
      </c>
      <c r="J4469">
        <v>1</v>
      </c>
      <c r="K4469">
        <v>0</v>
      </c>
      <c r="L4469">
        <v>30</v>
      </c>
      <c r="M4469">
        <v>2</v>
      </c>
      <c r="N4469">
        <v>0</v>
      </c>
      <c r="O4469">
        <v>0</v>
      </c>
      <c r="P4469" s="178">
        <v>6000</v>
      </c>
      <c r="Q4469" s="178">
        <v>6000</v>
      </c>
      <c r="R4469" s="178">
        <v>6000</v>
      </c>
      <c r="S4469">
        <v>0</v>
      </c>
      <c r="T4469">
        <v>0</v>
      </c>
      <c r="U4469">
        <v>0</v>
      </c>
      <c r="W4469">
        <v>0</v>
      </c>
      <c r="X4469">
        <v>0</v>
      </c>
      <c r="Y4469">
        <v>0</v>
      </c>
      <c r="AB4469" s="180">
        <v>44286</v>
      </c>
      <c r="AC4469">
        <v>1</v>
      </c>
      <c r="AD4469" t="s">
        <v>1922</v>
      </c>
      <c r="AE4469">
        <v>1</v>
      </c>
      <c r="AF4469">
        <v>30</v>
      </c>
      <c r="AG4469">
        <v>0</v>
      </c>
      <c r="AN4469">
        <v>1</v>
      </c>
      <c r="AO4469">
        <v>1</v>
      </c>
      <c r="AR4469" s="178">
        <v>3117</v>
      </c>
      <c r="AS4469" t="s">
        <v>1921</v>
      </c>
      <c r="AT4469">
        <v>0</v>
      </c>
      <c r="AU4469">
        <v>0</v>
      </c>
      <c r="AV4469">
        <v>890480123</v>
      </c>
      <c r="AW4469" t="s">
        <v>1920</v>
      </c>
      <c r="AX4469">
        <v>5</v>
      </c>
      <c r="BC4469">
        <v>2</v>
      </c>
      <c r="BD4469">
        <v>7</v>
      </c>
      <c r="BE4469">
        <v>2</v>
      </c>
    </row>
    <row r="4470" spans="1:57" x14ac:dyDescent="0.25">
      <c r="A4470" s="179">
        <f t="shared" si="69"/>
        <v>0</v>
      </c>
      <c r="B4470" t="s">
        <v>1923</v>
      </c>
      <c r="C4470">
        <v>73160069</v>
      </c>
      <c r="D4470">
        <v>144105</v>
      </c>
      <c r="E4470">
        <v>4</v>
      </c>
      <c r="F4470">
        <v>17951</v>
      </c>
      <c r="G4470" s="180">
        <v>44195</v>
      </c>
      <c r="H4470" s="180">
        <v>44316</v>
      </c>
      <c r="I4470">
        <v>0</v>
      </c>
      <c r="J4470">
        <v>1</v>
      </c>
      <c r="K4470">
        <v>3</v>
      </c>
      <c r="L4470">
        <v>30</v>
      </c>
      <c r="M4470">
        <v>2</v>
      </c>
      <c r="N4470" s="170">
        <v>7720836</v>
      </c>
      <c r="O4470" s="170">
        <v>8000000</v>
      </c>
      <c r="P4470" s="178">
        <v>659656</v>
      </c>
      <c r="Q4470" s="178">
        <v>167575</v>
      </c>
      <c r="R4470" s="178">
        <v>166331</v>
      </c>
      <c r="S4470">
        <v>0</v>
      </c>
      <c r="T4470">
        <v>0</v>
      </c>
      <c r="U4470">
        <v>0</v>
      </c>
      <c r="W4470">
        <v>0</v>
      </c>
      <c r="X4470">
        <v>0</v>
      </c>
      <c r="Y4470">
        <v>0</v>
      </c>
      <c r="AB4470" s="180">
        <v>44285</v>
      </c>
      <c r="AC4470">
        <v>1</v>
      </c>
      <c r="AD4470" t="s">
        <v>1922</v>
      </c>
      <c r="AE4470">
        <v>1</v>
      </c>
      <c r="AF4470">
        <v>30</v>
      </c>
      <c r="AG4470">
        <v>0</v>
      </c>
      <c r="AN4470">
        <v>1</v>
      </c>
      <c r="AO4470">
        <v>1</v>
      </c>
      <c r="AR4470" s="178">
        <v>183221</v>
      </c>
      <c r="AS4470" t="s">
        <v>1921</v>
      </c>
      <c r="AT4470">
        <v>0</v>
      </c>
      <c r="AU4470">
        <v>0</v>
      </c>
      <c r="AV4470">
        <v>890480123</v>
      </c>
      <c r="AW4470" t="s">
        <v>1920</v>
      </c>
      <c r="AX4470">
        <v>5</v>
      </c>
      <c r="BC4470">
        <v>1</v>
      </c>
      <c r="BD4470">
        <v>7</v>
      </c>
      <c r="BE4470">
        <v>2</v>
      </c>
    </row>
    <row r="4471" spans="1:57" x14ac:dyDescent="0.25">
      <c r="A4471" s="179">
        <f t="shared" si="69"/>
        <v>0</v>
      </c>
      <c r="B4471" t="s">
        <v>1923</v>
      </c>
      <c r="C4471">
        <v>73160069</v>
      </c>
      <c r="D4471">
        <v>144105</v>
      </c>
      <c r="E4471">
        <v>4</v>
      </c>
      <c r="F4471">
        <v>18150</v>
      </c>
      <c r="G4471" s="180">
        <v>44231</v>
      </c>
      <c r="H4471" s="180">
        <v>45716</v>
      </c>
      <c r="I4471">
        <v>0</v>
      </c>
      <c r="J4471">
        <v>1</v>
      </c>
      <c r="K4471">
        <v>2</v>
      </c>
      <c r="L4471">
        <v>30</v>
      </c>
      <c r="M4471">
        <v>2</v>
      </c>
      <c r="N4471" s="170">
        <v>8648788</v>
      </c>
      <c r="O4471" s="170">
        <v>9000000</v>
      </c>
      <c r="P4471" s="178">
        <v>5559955</v>
      </c>
      <c r="Q4471" s="178">
        <v>137434</v>
      </c>
      <c r="R4471" s="178">
        <v>5324177</v>
      </c>
      <c r="S4471">
        <v>0</v>
      </c>
      <c r="T4471">
        <v>0</v>
      </c>
      <c r="U4471">
        <v>0</v>
      </c>
      <c r="W4471">
        <v>0</v>
      </c>
      <c r="X4471">
        <v>0</v>
      </c>
      <c r="Y4471">
        <v>0</v>
      </c>
      <c r="AB4471" s="180">
        <v>44285</v>
      </c>
      <c r="AC4471">
        <v>1</v>
      </c>
      <c r="AD4471" t="s">
        <v>1922</v>
      </c>
      <c r="AE4471">
        <v>1</v>
      </c>
      <c r="AF4471">
        <v>30</v>
      </c>
      <c r="AG4471">
        <v>0</v>
      </c>
      <c r="AN4471">
        <v>1</v>
      </c>
      <c r="AO4471">
        <v>1</v>
      </c>
      <c r="AR4471" s="178">
        <v>5864814</v>
      </c>
      <c r="AS4471" t="s">
        <v>1921</v>
      </c>
      <c r="AT4471">
        <v>0</v>
      </c>
      <c r="AU4471">
        <v>0</v>
      </c>
      <c r="AV4471">
        <v>890480123</v>
      </c>
      <c r="AW4471" t="s">
        <v>1920</v>
      </c>
      <c r="AX4471">
        <v>5</v>
      </c>
      <c r="BC4471">
        <v>1</v>
      </c>
      <c r="BD4471">
        <v>7</v>
      </c>
      <c r="BE4471">
        <v>2</v>
      </c>
    </row>
    <row r="4472" spans="1:57" x14ac:dyDescent="0.25">
      <c r="A4472" s="179">
        <f t="shared" si="69"/>
        <v>0</v>
      </c>
      <c r="B4472" t="s">
        <v>1923</v>
      </c>
      <c r="C4472">
        <v>73161932</v>
      </c>
      <c r="D4472">
        <v>144105</v>
      </c>
      <c r="E4472">
        <v>4</v>
      </c>
      <c r="F4472">
        <v>17283</v>
      </c>
      <c r="G4472" s="180">
        <v>44002</v>
      </c>
      <c r="H4472" s="180">
        <v>44742</v>
      </c>
      <c r="I4472">
        <v>30</v>
      </c>
      <c r="J4472">
        <v>1</v>
      </c>
      <c r="K4472">
        <v>7</v>
      </c>
      <c r="L4472">
        <v>30</v>
      </c>
      <c r="M4472">
        <v>2</v>
      </c>
      <c r="N4472" s="170">
        <v>12185828</v>
      </c>
      <c r="O4472" s="170">
        <v>12890000</v>
      </c>
      <c r="P4472" s="178">
        <v>2050000</v>
      </c>
      <c r="Q4472" s="178">
        <v>96679</v>
      </c>
      <c r="R4472" s="178">
        <v>1430144</v>
      </c>
      <c r="S4472">
        <v>14430</v>
      </c>
      <c r="T4472">
        <v>0</v>
      </c>
      <c r="U4472">
        <v>0</v>
      </c>
      <c r="W4472">
        <v>0</v>
      </c>
      <c r="X4472">
        <v>0</v>
      </c>
      <c r="Y4472">
        <v>0</v>
      </c>
      <c r="AB4472" s="180">
        <v>44285</v>
      </c>
      <c r="AC4472">
        <v>1</v>
      </c>
      <c r="AD4472" t="s">
        <v>1922</v>
      </c>
      <c r="AE4472">
        <v>1</v>
      </c>
      <c r="AF4472">
        <v>30</v>
      </c>
      <c r="AG4472">
        <v>91289</v>
      </c>
      <c r="AN4472">
        <v>1</v>
      </c>
      <c r="AO4472">
        <v>1</v>
      </c>
      <c r="AR4472" s="178">
        <v>3386925</v>
      </c>
      <c r="AS4472" t="s">
        <v>1921</v>
      </c>
      <c r="AT4472">
        <v>0</v>
      </c>
      <c r="AU4472">
        <v>0</v>
      </c>
      <c r="AV4472">
        <v>890480123</v>
      </c>
      <c r="AW4472" t="s">
        <v>1920</v>
      </c>
      <c r="AX4472">
        <v>5</v>
      </c>
      <c r="BC4472">
        <v>1</v>
      </c>
      <c r="BD4472">
        <v>7</v>
      </c>
      <c r="BE4472">
        <v>2</v>
      </c>
    </row>
    <row r="4473" spans="1:57" x14ac:dyDescent="0.25">
      <c r="A4473" s="179">
        <f t="shared" si="69"/>
        <v>0.1</v>
      </c>
      <c r="B4473" t="s">
        <v>1923</v>
      </c>
      <c r="C4473">
        <v>73161995</v>
      </c>
      <c r="D4473">
        <v>144105</v>
      </c>
      <c r="E4473">
        <v>4</v>
      </c>
      <c r="F4473">
        <v>550023768</v>
      </c>
      <c r="G4473" s="180">
        <v>43913</v>
      </c>
      <c r="H4473" s="180">
        <v>45015</v>
      </c>
      <c r="I4473">
        <v>0</v>
      </c>
      <c r="J4473">
        <v>1</v>
      </c>
      <c r="K4473">
        <v>34</v>
      </c>
      <c r="L4473">
        <v>30</v>
      </c>
      <c r="M4473">
        <v>2</v>
      </c>
      <c r="N4473" s="170">
        <v>22490513</v>
      </c>
      <c r="O4473" s="170">
        <v>24960000</v>
      </c>
      <c r="P4473" s="178">
        <v>300000</v>
      </c>
      <c r="Q4473" s="178">
        <v>11765</v>
      </c>
      <c r="R4473" s="178">
        <v>0.1</v>
      </c>
      <c r="S4473">
        <v>0</v>
      </c>
      <c r="T4473">
        <v>0</v>
      </c>
      <c r="U4473">
        <v>0</v>
      </c>
      <c r="W4473">
        <v>0</v>
      </c>
      <c r="X4473">
        <v>0</v>
      </c>
      <c r="Y4473">
        <v>0</v>
      </c>
      <c r="AB4473" s="180">
        <v>43998</v>
      </c>
      <c r="AC4473">
        <v>1</v>
      </c>
      <c r="AD4473" t="s">
        <v>1922</v>
      </c>
      <c r="AE4473">
        <v>1</v>
      </c>
      <c r="AF4473">
        <v>30</v>
      </c>
      <c r="AG4473">
        <v>0</v>
      </c>
      <c r="AN4473">
        <v>1</v>
      </c>
      <c r="AO4473">
        <v>1</v>
      </c>
      <c r="AR4473" s="178">
        <v>0</v>
      </c>
      <c r="AS4473" t="s">
        <v>1921</v>
      </c>
      <c r="AT4473">
        <v>0</v>
      </c>
      <c r="AU4473">
        <v>0</v>
      </c>
      <c r="AV4473">
        <v>890480123</v>
      </c>
      <c r="AW4473" t="s">
        <v>1920</v>
      </c>
      <c r="AX4473">
        <v>5</v>
      </c>
      <c r="BC4473">
        <v>2</v>
      </c>
      <c r="BD4473">
        <v>7</v>
      </c>
      <c r="BE4473">
        <v>2</v>
      </c>
    </row>
    <row r="4474" spans="1:57" x14ac:dyDescent="0.25">
      <c r="A4474" s="179">
        <f t="shared" si="69"/>
        <v>26597591</v>
      </c>
      <c r="B4474" t="s">
        <v>1923</v>
      </c>
      <c r="C4474">
        <v>73163244</v>
      </c>
      <c r="D4474">
        <v>144105</v>
      </c>
      <c r="E4474">
        <v>4</v>
      </c>
      <c r="F4474">
        <v>18019</v>
      </c>
      <c r="G4474" s="180">
        <v>44196</v>
      </c>
      <c r="H4474" s="180">
        <v>46326</v>
      </c>
      <c r="I4474">
        <v>0</v>
      </c>
      <c r="J4474">
        <v>1</v>
      </c>
      <c r="K4474">
        <v>3</v>
      </c>
      <c r="L4474">
        <v>30</v>
      </c>
      <c r="M4474">
        <v>2</v>
      </c>
      <c r="N4474" s="170">
        <v>9568969</v>
      </c>
      <c r="O4474" s="170">
        <v>10000000</v>
      </c>
      <c r="P4474" s="178">
        <v>37343641</v>
      </c>
      <c r="Q4474" s="178">
        <v>698223</v>
      </c>
      <c r="R4474" s="178">
        <v>36131940</v>
      </c>
      <c r="S4474">
        <v>0</v>
      </c>
      <c r="T4474">
        <v>0</v>
      </c>
      <c r="U4474">
        <v>0</v>
      </c>
      <c r="W4474">
        <v>0</v>
      </c>
      <c r="X4474">
        <v>0</v>
      </c>
      <c r="Y4474">
        <v>0</v>
      </c>
      <c r="AB4474" s="180">
        <v>44285</v>
      </c>
      <c r="AC4474">
        <v>1</v>
      </c>
      <c r="AD4474" t="s">
        <v>1922</v>
      </c>
      <c r="AE4474">
        <v>1</v>
      </c>
      <c r="AF4474">
        <v>30</v>
      </c>
      <c r="AG4474">
        <v>0</v>
      </c>
      <c r="AN4474">
        <v>1</v>
      </c>
      <c r="AO4474">
        <v>1</v>
      </c>
      <c r="AR4474" s="178">
        <v>9534349</v>
      </c>
      <c r="AS4474" t="s">
        <v>1921</v>
      </c>
      <c r="AT4474">
        <v>0</v>
      </c>
      <c r="AU4474">
        <v>0</v>
      </c>
      <c r="AV4474">
        <v>890480123</v>
      </c>
      <c r="AW4474" t="s">
        <v>1920</v>
      </c>
      <c r="AX4474">
        <v>5</v>
      </c>
      <c r="BC4474">
        <v>1</v>
      </c>
      <c r="BD4474">
        <v>7</v>
      </c>
      <c r="BE4474">
        <v>2</v>
      </c>
    </row>
    <row r="4475" spans="1:57" x14ac:dyDescent="0.25">
      <c r="A4475" s="179">
        <f t="shared" si="69"/>
        <v>12298201</v>
      </c>
      <c r="B4475" t="s">
        <v>1923</v>
      </c>
      <c r="C4475">
        <v>73163244</v>
      </c>
      <c r="D4475">
        <v>144105</v>
      </c>
      <c r="E4475">
        <v>4</v>
      </c>
      <c r="F4475">
        <v>18020</v>
      </c>
      <c r="G4475" s="180">
        <v>44196</v>
      </c>
      <c r="H4475" s="180">
        <v>45291</v>
      </c>
      <c r="I4475">
        <v>0</v>
      </c>
      <c r="J4475">
        <v>1</v>
      </c>
      <c r="K4475">
        <v>3</v>
      </c>
      <c r="L4475">
        <v>30</v>
      </c>
      <c r="M4475">
        <v>2</v>
      </c>
      <c r="N4475" s="170">
        <v>12185828</v>
      </c>
      <c r="O4475" s="170">
        <v>12890000</v>
      </c>
      <c r="P4475" s="178">
        <v>17968052</v>
      </c>
      <c r="Q4475" s="178">
        <v>598392</v>
      </c>
      <c r="R4475" s="178">
        <v>16706696</v>
      </c>
      <c r="S4475">
        <v>0</v>
      </c>
      <c r="T4475">
        <v>0</v>
      </c>
      <c r="U4475">
        <v>0</v>
      </c>
      <c r="W4475">
        <v>0</v>
      </c>
      <c r="X4475">
        <v>0</v>
      </c>
      <c r="Y4475">
        <v>0</v>
      </c>
      <c r="AB4475" s="180">
        <v>44285</v>
      </c>
      <c r="AC4475">
        <v>1</v>
      </c>
      <c r="AD4475" t="s">
        <v>1922</v>
      </c>
      <c r="AE4475">
        <v>1</v>
      </c>
      <c r="AF4475">
        <v>30</v>
      </c>
      <c r="AG4475">
        <v>0</v>
      </c>
      <c r="AN4475">
        <v>1</v>
      </c>
      <c r="AO4475">
        <v>1</v>
      </c>
      <c r="AR4475" s="178">
        <v>4408495</v>
      </c>
      <c r="AS4475" t="s">
        <v>1921</v>
      </c>
      <c r="AT4475">
        <v>0</v>
      </c>
      <c r="AU4475">
        <v>0</v>
      </c>
      <c r="AV4475">
        <v>890480123</v>
      </c>
      <c r="AW4475" t="s">
        <v>1920</v>
      </c>
      <c r="AX4475">
        <v>5</v>
      </c>
      <c r="BC4475">
        <v>1</v>
      </c>
      <c r="BD4475">
        <v>7</v>
      </c>
      <c r="BE4475">
        <v>2</v>
      </c>
    </row>
    <row r="4476" spans="1:57" x14ac:dyDescent="0.25">
      <c r="A4476" s="179">
        <f t="shared" si="69"/>
        <v>33087169</v>
      </c>
      <c r="B4476" t="s">
        <v>1923</v>
      </c>
      <c r="C4476">
        <v>73163244</v>
      </c>
      <c r="D4476">
        <v>144105</v>
      </c>
      <c r="E4476">
        <v>4</v>
      </c>
      <c r="F4476">
        <v>18021</v>
      </c>
      <c r="G4476" s="180">
        <v>44196</v>
      </c>
      <c r="H4476" s="180">
        <v>46053</v>
      </c>
      <c r="I4476">
        <v>0</v>
      </c>
      <c r="J4476">
        <v>1</v>
      </c>
      <c r="K4476">
        <v>3</v>
      </c>
      <c r="L4476">
        <v>30</v>
      </c>
      <c r="M4476">
        <v>2</v>
      </c>
      <c r="N4476" s="170">
        <v>16011168</v>
      </c>
      <c r="O4476" s="170">
        <v>17240000</v>
      </c>
      <c r="P4476" s="178">
        <v>46464346</v>
      </c>
      <c r="Q4476" s="178">
        <v>1118082</v>
      </c>
      <c r="R4476" s="178">
        <v>44947815</v>
      </c>
      <c r="S4476">
        <v>0</v>
      </c>
      <c r="T4476">
        <v>0</v>
      </c>
      <c r="U4476">
        <v>0</v>
      </c>
      <c r="W4476">
        <v>0</v>
      </c>
      <c r="X4476">
        <v>0</v>
      </c>
      <c r="Y4476">
        <v>0</v>
      </c>
      <c r="AB4476" s="180">
        <v>44285</v>
      </c>
      <c r="AC4476">
        <v>1</v>
      </c>
      <c r="AD4476" t="s">
        <v>1922</v>
      </c>
      <c r="AE4476">
        <v>1</v>
      </c>
      <c r="AF4476">
        <v>30</v>
      </c>
      <c r="AG4476">
        <v>0</v>
      </c>
      <c r="AN4476">
        <v>1</v>
      </c>
      <c r="AO4476">
        <v>1</v>
      </c>
      <c r="AR4476" s="178">
        <v>11860646</v>
      </c>
      <c r="AS4476" t="s">
        <v>1921</v>
      </c>
      <c r="AT4476">
        <v>0</v>
      </c>
      <c r="AU4476">
        <v>0</v>
      </c>
      <c r="AV4476">
        <v>890480123</v>
      </c>
      <c r="AW4476" t="s">
        <v>1920</v>
      </c>
      <c r="AX4476">
        <v>5</v>
      </c>
      <c r="BC4476">
        <v>1</v>
      </c>
      <c r="BD4476">
        <v>7</v>
      </c>
      <c r="BE4476">
        <v>2</v>
      </c>
    </row>
    <row r="4477" spans="1:57" x14ac:dyDescent="0.25">
      <c r="A4477" s="179">
        <f t="shared" si="69"/>
        <v>4417</v>
      </c>
      <c r="B4477" t="s">
        <v>1923</v>
      </c>
      <c r="C4477">
        <v>73163244</v>
      </c>
      <c r="D4477">
        <v>144105</v>
      </c>
      <c r="E4477">
        <v>4</v>
      </c>
      <c r="F4477">
        <v>550025655</v>
      </c>
      <c r="G4477" s="180">
        <v>44286</v>
      </c>
      <c r="H4477" s="180">
        <v>44346</v>
      </c>
      <c r="I4477">
        <v>0</v>
      </c>
      <c r="J4477">
        <v>1</v>
      </c>
      <c r="K4477">
        <v>0</v>
      </c>
      <c r="L4477">
        <v>30</v>
      </c>
      <c r="M4477">
        <v>2</v>
      </c>
      <c r="N4477">
        <v>0</v>
      </c>
      <c r="O4477">
        <v>0</v>
      </c>
      <c r="P4477" s="178">
        <v>6000</v>
      </c>
      <c r="Q4477" s="178">
        <v>6000</v>
      </c>
      <c r="R4477" s="178">
        <v>6000</v>
      </c>
      <c r="S4477">
        <v>0</v>
      </c>
      <c r="T4477">
        <v>0</v>
      </c>
      <c r="U4477">
        <v>0</v>
      </c>
      <c r="W4477">
        <v>0</v>
      </c>
      <c r="X4477">
        <v>0</v>
      </c>
      <c r="Y4477">
        <v>0</v>
      </c>
      <c r="AB4477" s="180">
        <v>44286</v>
      </c>
      <c r="AC4477">
        <v>1</v>
      </c>
      <c r="AD4477" t="s">
        <v>1922</v>
      </c>
      <c r="AE4477">
        <v>1</v>
      </c>
      <c r="AF4477">
        <v>30</v>
      </c>
      <c r="AG4477">
        <v>0</v>
      </c>
      <c r="AN4477">
        <v>1</v>
      </c>
      <c r="AO4477">
        <v>1</v>
      </c>
      <c r="AR4477" s="178">
        <v>1583</v>
      </c>
      <c r="AS4477" t="s">
        <v>1921</v>
      </c>
      <c r="AT4477">
        <v>0</v>
      </c>
      <c r="AU4477">
        <v>0</v>
      </c>
      <c r="AV4477">
        <v>890480123</v>
      </c>
      <c r="AW4477" t="s">
        <v>1920</v>
      </c>
      <c r="AX4477">
        <v>5</v>
      </c>
      <c r="BC4477">
        <v>2</v>
      </c>
      <c r="BD4477">
        <v>7</v>
      </c>
      <c r="BE4477">
        <v>2</v>
      </c>
    </row>
    <row r="4478" spans="1:57" x14ac:dyDescent="0.25">
      <c r="A4478" s="179">
        <f t="shared" si="69"/>
        <v>171700</v>
      </c>
      <c r="B4478" t="s">
        <v>1923</v>
      </c>
      <c r="C4478">
        <v>73165564</v>
      </c>
      <c r="D4478">
        <v>144105</v>
      </c>
      <c r="E4478">
        <v>4</v>
      </c>
      <c r="F4478">
        <v>18154</v>
      </c>
      <c r="G4478" s="180">
        <v>44231</v>
      </c>
      <c r="H4478" s="180">
        <v>46081</v>
      </c>
      <c r="I4478">
        <v>0</v>
      </c>
      <c r="J4478">
        <v>1</v>
      </c>
      <c r="K4478">
        <v>3</v>
      </c>
      <c r="L4478">
        <v>30</v>
      </c>
      <c r="M4478">
        <v>2</v>
      </c>
      <c r="N4478" s="170">
        <v>16011168</v>
      </c>
      <c r="O4478" s="170">
        <v>17240000</v>
      </c>
      <c r="P4478" s="178">
        <v>10400000</v>
      </c>
      <c r="Q4478" s="178">
        <v>252970</v>
      </c>
      <c r="R4478" s="178">
        <v>10029450</v>
      </c>
      <c r="S4478">
        <v>0</v>
      </c>
      <c r="T4478">
        <v>0</v>
      </c>
      <c r="U4478">
        <v>0</v>
      </c>
      <c r="W4478">
        <v>0</v>
      </c>
      <c r="X4478">
        <v>0</v>
      </c>
      <c r="Y4478">
        <v>0</v>
      </c>
      <c r="AB4478" s="180">
        <v>44285</v>
      </c>
      <c r="AC4478">
        <v>9</v>
      </c>
      <c r="AD4478" t="s">
        <v>1922</v>
      </c>
      <c r="AE4478">
        <v>1</v>
      </c>
      <c r="AF4478">
        <v>30</v>
      </c>
      <c r="AG4478">
        <v>0</v>
      </c>
      <c r="AN4478">
        <v>1</v>
      </c>
      <c r="AO4478">
        <v>1</v>
      </c>
      <c r="AR4478" s="178">
        <v>9857750</v>
      </c>
      <c r="AS4478" t="s">
        <v>1921</v>
      </c>
      <c r="AT4478">
        <v>0</v>
      </c>
      <c r="AU4478">
        <v>0</v>
      </c>
      <c r="AV4478">
        <v>890480123</v>
      </c>
      <c r="AW4478" t="s">
        <v>1920</v>
      </c>
      <c r="AX4478">
        <v>5</v>
      </c>
      <c r="BC4478">
        <v>1</v>
      </c>
      <c r="BD4478">
        <v>7</v>
      </c>
      <c r="BE4478">
        <v>2</v>
      </c>
    </row>
    <row r="4479" spans="1:57" x14ac:dyDescent="0.25">
      <c r="A4479" s="179">
        <f t="shared" si="69"/>
        <v>68264206</v>
      </c>
      <c r="B4479" t="s">
        <v>1923</v>
      </c>
      <c r="C4479">
        <v>73166963</v>
      </c>
      <c r="D4479">
        <v>141205</v>
      </c>
      <c r="E4479">
        <v>4</v>
      </c>
      <c r="F4479">
        <v>15811</v>
      </c>
      <c r="G4479" s="180">
        <v>44133</v>
      </c>
      <c r="H4479" s="180">
        <v>46367</v>
      </c>
      <c r="I4479">
        <v>19</v>
      </c>
      <c r="J4479">
        <v>1</v>
      </c>
      <c r="K4479">
        <v>3</v>
      </c>
      <c r="L4479">
        <v>30</v>
      </c>
      <c r="M4479">
        <v>2</v>
      </c>
      <c r="N4479" s="170">
        <v>13121400</v>
      </c>
      <c r="O4479" s="170">
        <v>13940000</v>
      </c>
      <c r="P4479" s="178">
        <v>76392675</v>
      </c>
      <c r="Q4479" s="178">
        <v>1524534</v>
      </c>
      <c r="R4479" s="178">
        <v>73921424</v>
      </c>
      <c r="S4479">
        <v>1483651</v>
      </c>
      <c r="T4479">
        <v>0</v>
      </c>
      <c r="U4479">
        <v>96000000</v>
      </c>
      <c r="V4479" t="s">
        <v>1927</v>
      </c>
      <c r="W4479">
        <v>0</v>
      </c>
      <c r="X4479">
        <v>0</v>
      </c>
      <c r="Y4479">
        <v>0</v>
      </c>
      <c r="AB4479" s="180">
        <v>44232</v>
      </c>
      <c r="AC4479">
        <v>3</v>
      </c>
      <c r="AD4479" t="s">
        <v>1922</v>
      </c>
      <c r="AE4479">
        <v>1</v>
      </c>
      <c r="AF4479">
        <v>30</v>
      </c>
      <c r="AG4479">
        <v>331172</v>
      </c>
      <c r="AN4479">
        <v>1</v>
      </c>
      <c r="AO4479">
        <v>1</v>
      </c>
      <c r="AR4479" s="178">
        <v>5657218</v>
      </c>
      <c r="AS4479" t="s">
        <v>1921</v>
      </c>
      <c r="AT4479">
        <v>0</v>
      </c>
      <c r="AU4479">
        <v>0</v>
      </c>
      <c r="AX4479">
        <v>3</v>
      </c>
      <c r="AY4479">
        <v>6</v>
      </c>
      <c r="AZ4479" s="180">
        <v>43962</v>
      </c>
      <c r="BA4479" t="s">
        <v>1928</v>
      </c>
      <c r="BB4479">
        <v>3</v>
      </c>
      <c r="BC4479">
        <v>1</v>
      </c>
      <c r="BD4479">
        <v>7</v>
      </c>
      <c r="BE4479">
        <v>1</v>
      </c>
    </row>
    <row r="4480" spans="1:57" x14ac:dyDescent="0.25">
      <c r="A4480" s="179">
        <f t="shared" si="69"/>
        <v>19465798</v>
      </c>
      <c r="B4480" t="s">
        <v>1923</v>
      </c>
      <c r="C4480">
        <v>73166963</v>
      </c>
      <c r="D4480">
        <v>144105</v>
      </c>
      <c r="E4480">
        <v>4</v>
      </c>
      <c r="F4480">
        <v>16677</v>
      </c>
      <c r="G4480" s="180">
        <v>44133</v>
      </c>
      <c r="H4480" s="180">
        <v>46537</v>
      </c>
      <c r="I4480">
        <v>0</v>
      </c>
      <c r="J4480">
        <v>1</v>
      </c>
      <c r="K4480">
        <v>5</v>
      </c>
      <c r="L4480">
        <v>30</v>
      </c>
      <c r="M4480">
        <v>2</v>
      </c>
      <c r="N4480" s="170">
        <v>9119963</v>
      </c>
      <c r="O4480" s="170">
        <v>9511000</v>
      </c>
      <c r="P4480" s="178">
        <v>22122095</v>
      </c>
      <c r="Q4480" s="178">
        <v>373483</v>
      </c>
      <c r="R4480" s="178">
        <v>21078975</v>
      </c>
      <c r="S4480">
        <v>0</v>
      </c>
      <c r="T4480">
        <v>0</v>
      </c>
      <c r="U4480">
        <v>0</v>
      </c>
      <c r="W4480">
        <v>0</v>
      </c>
      <c r="X4480">
        <v>0</v>
      </c>
      <c r="Y4480">
        <v>0</v>
      </c>
      <c r="AB4480" s="180">
        <v>44285</v>
      </c>
      <c r="AC4480">
        <v>9</v>
      </c>
      <c r="AD4480" t="s">
        <v>1922</v>
      </c>
      <c r="AE4480">
        <v>1</v>
      </c>
      <c r="AF4480">
        <v>30</v>
      </c>
      <c r="AG4480">
        <v>0</v>
      </c>
      <c r="AN4480">
        <v>1</v>
      </c>
      <c r="AO4480">
        <v>1</v>
      </c>
      <c r="AR4480" s="178">
        <v>1613177</v>
      </c>
      <c r="AS4480" t="s">
        <v>1921</v>
      </c>
      <c r="AT4480">
        <v>0</v>
      </c>
      <c r="AU4480">
        <v>0</v>
      </c>
      <c r="AV4480">
        <v>890480123</v>
      </c>
      <c r="AW4480" t="s">
        <v>1920</v>
      </c>
      <c r="AX4480">
        <v>3</v>
      </c>
      <c r="AY4480">
        <v>6</v>
      </c>
      <c r="AZ4480" s="180">
        <v>43962</v>
      </c>
      <c r="BA4480" t="s">
        <v>1928</v>
      </c>
      <c r="BB4480">
        <v>3</v>
      </c>
      <c r="BC4480">
        <v>1</v>
      </c>
      <c r="BD4480">
        <v>7</v>
      </c>
      <c r="BE4480">
        <v>1</v>
      </c>
    </row>
    <row r="4481" spans="1:57" x14ac:dyDescent="0.25">
      <c r="A4481" s="179">
        <f t="shared" si="69"/>
        <v>10935620</v>
      </c>
      <c r="B4481" t="s">
        <v>1923</v>
      </c>
      <c r="C4481">
        <v>73166963</v>
      </c>
      <c r="D4481">
        <v>144105</v>
      </c>
      <c r="E4481">
        <v>4</v>
      </c>
      <c r="F4481">
        <v>18084</v>
      </c>
      <c r="G4481" s="180">
        <v>44221</v>
      </c>
      <c r="H4481" s="180">
        <v>46782</v>
      </c>
      <c r="I4481">
        <v>0</v>
      </c>
      <c r="J4481">
        <v>1</v>
      </c>
      <c r="K4481">
        <v>2</v>
      </c>
      <c r="L4481">
        <v>30</v>
      </c>
      <c r="M4481">
        <v>2</v>
      </c>
      <c r="N4481" s="170">
        <v>16011168</v>
      </c>
      <c r="O4481" s="170">
        <v>17240000</v>
      </c>
      <c r="P4481" s="178">
        <v>12000000</v>
      </c>
      <c r="Q4481" s="178">
        <v>238421</v>
      </c>
      <c r="R4481" s="178">
        <v>11841881</v>
      </c>
      <c r="S4481">
        <v>0</v>
      </c>
      <c r="T4481">
        <v>0</v>
      </c>
      <c r="U4481">
        <v>0</v>
      </c>
      <c r="W4481">
        <v>0</v>
      </c>
      <c r="X4481">
        <v>0</v>
      </c>
      <c r="Y4481">
        <v>0</v>
      </c>
      <c r="AB4481" s="180">
        <v>44285</v>
      </c>
      <c r="AC4481">
        <v>9</v>
      </c>
      <c r="AD4481" t="s">
        <v>1922</v>
      </c>
      <c r="AE4481">
        <v>1</v>
      </c>
      <c r="AF4481">
        <v>30</v>
      </c>
      <c r="AG4481">
        <v>0</v>
      </c>
      <c r="AN4481">
        <v>1</v>
      </c>
      <c r="AO4481">
        <v>1</v>
      </c>
      <c r="AR4481" s="178">
        <v>906261</v>
      </c>
      <c r="AS4481" t="s">
        <v>1921</v>
      </c>
      <c r="AT4481">
        <v>0</v>
      </c>
      <c r="AU4481">
        <v>0</v>
      </c>
      <c r="AV4481">
        <v>890480123</v>
      </c>
      <c r="AW4481" t="s">
        <v>1920</v>
      </c>
      <c r="AX4481">
        <v>5</v>
      </c>
      <c r="BC4481">
        <v>1</v>
      </c>
      <c r="BD4481">
        <v>7</v>
      </c>
      <c r="BE4481">
        <v>2</v>
      </c>
    </row>
    <row r="4482" spans="1:57" x14ac:dyDescent="0.25">
      <c r="A4482" s="179">
        <f t="shared" ref="A4482:A4545" si="70">IF(+R4482&gt;AR4482,R4482-AR4482,0)</f>
        <v>5010736</v>
      </c>
      <c r="B4482" t="s">
        <v>1923</v>
      </c>
      <c r="C4482">
        <v>73167337</v>
      </c>
      <c r="D4482">
        <v>144105</v>
      </c>
      <c r="E4482">
        <v>4</v>
      </c>
      <c r="F4482">
        <v>15101</v>
      </c>
      <c r="G4482" s="180">
        <v>43480</v>
      </c>
      <c r="H4482" s="180">
        <v>45306</v>
      </c>
      <c r="I4482">
        <v>15</v>
      </c>
      <c r="J4482">
        <v>1</v>
      </c>
      <c r="K4482">
        <v>25</v>
      </c>
      <c r="L4482">
        <v>30</v>
      </c>
      <c r="M4482">
        <v>2</v>
      </c>
      <c r="N4482" s="170">
        <v>17726461</v>
      </c>
      <c r="O4482" s="170">
        <v>19240000</v>
      </c>
      <c r="P4482" s="178">
        <v>12596291</v>
      </c>
      <c r="Q4482" s="178">
        <v>317992</v>
      </c>
      <c r="R4482" s="178">
        <v>8636331</v>
      </c>
      <c r="S4482">
        <v>62430</v>
      </c>
      <c r="T4482">
        <v>0</v>
      </c>
      <c r="U4482">
        <v>0</v>
      </c>
      <c r="W4482">
        <v>0</v>
      </c>
      <c r="X4482">
        <v>0</v>
      </c>
      <c r="Y4482">
        <v>0</v>
      </c>
      <c r="AB4482" s="180">
        <v>44285</v>
      </c>
      <c r="AC4482">
        <v>1</v>
      </c>
      <c r="AD4482" t="s">
        <v>1922</v>
      </c>
      <c r="AE4482">
        <v>1</v>
      </c>
      <c r="AF4482">
        <v>30</v>
      </c>
      <c r="AG4482">
        <v>184877</v>
      </c>
      <c r="AN4482">
        <v>1</v>
      </c>
      <c r="AO4482">
        <v>1</v>
      </c>
      <c r="AR4482" s="178">
        <v>3625595</v>
      </c>
      <c r="AS4482" t="s">
        <v>1921</v>
      </c>
      <c r="AT4482">
        <v>0</v>
      </c>
      <c r="AU4482">
        <v>0</v>
      </c>
      <c r="AV4482">
        <v>890480123</v>
      </c>
      <c r="AW4482" t="s">
        <v>1920</v>
      </c>
      <c r="AX4482">
        <v>5</v>
      </c>
      <c r="BC4482">
        <v>1</v>
      </c>
      <c r="BD4482">
        <v>7</v>
      </c>
      <c r="BE4482">
        <v>2</v>
      </c>
    </row>
    <row r="4483" spans="1:57" x14ac:dyDescent="0.25">
      <c r="A4483" s="179">
        <f t="shared" si="70"/>
        <v>11314741</v>
      </c>
      <c r="B4483" t="s">
        <v>1923</v>
      </c>
      <c r="C4483">
        <v>73167337</v>
      </c>
      <c r="D4483">
        <v>144105</v>
      </c>
      <c r="E4483">
        <v>4</v>
      </c>
      <c r="F4483">
        <v>18155</v>
      </c>
      <c r="G4483" s="180">
        <v>44232</v>
      </c>
      <c r="H4483" s="180">
        <v>46811</v>
      </c>
      <c r="I4483">
        <v>0</v>
      </c>
      <c r="J4483">
        <v>1</v>
      </c>
      <c r="K4483">
        <v>2</v>
      </c>
      <c r="L4483">
        <v>30</v>
      </c>
      <c r="M4483">
        <v>2</v>
      </c>
      <c r="N4483" s="170">
        <v>9568969</v>
      </c>
      <c r="O4483" s="170">
        <v>10000000</v>
      </c>
      <c r="P4483" s="178">
        <v>20000000</v>
      </c>
      <c r="Q4483" s="178">
        <v>327586</v>
      </c>
      <c r="R4483" s="178">
        <v>19501698</v>
      </c>
      <c r="S4483">
        <v>0</v>
      </c>
      <c r="T4483">
        <v>0</v>
      </c>
      <c r="U4483">
        <v>0</v>
      </c>
      <c r="W4483">
        <v>0</v>
      </c>
      <c r="X4483">
        <v>0</v>
      </c>
      <c r="Y4483">
        <v>0</v>
      </c>
      <c r="AB4483" s="180">
        <v>44285</v>
      </c>
      <c r="AC4483">
        <v>9</v>
      </c>
      <c r="AD4483" t="s">
        <v>1922</v>
      </c>
      <c r="AE4483">
        <v>1</v>
      </c>
      <c r="AF4483">
        <v>30</v>
      </c>
      <c r="AG4483">
        <v>0</v>
      </c>
      <c r="AN4483">
        <v>1</v>
      </c>
      <c r="AO4483">
        <v>1</v>
      </c>
      <c r="AR4483" s="178">
        <v>8186957</v>
      </c>
      <c r="AS4483" t="s">
        <v>1921</v>
      </c>
      <c r="AT4483">
        <v>0</v>
      </c>
      <c r="AU4483">
        <v>0</v>
      </c>
      <c r="AV4483">
        <v>890480123</v>
      </c>
      <c r="AW4483" t="s">
        <v>1920</v>
      </c>
      <c r="AX4483">
        <v>5</v>
      </c>
      <c r="BC4483">
        <v>1</v>
      </c>
      <c r="BD4483">
        <v>7</v>
      </c>
      <c r="BE4483">
        <v>2</v>
      </c>
    </row>
    <row r="4484" spans="1:57" x14ac:dyDescent="0.25">
      <c r="A4484" s="179">
        <f t="shared" si="70"/>
        <v>3831902</v>
      </c>
      <c r="B4484" t="s">
        <v>1923</v>
      </c>
      <c r="C4484">
        <v>73168853</v>
      </c>
      <c r="D4484">
        <v>144105</v>
      </c>
      <c r="E4484">
        <v>4</v>
      </c>
      <c r="F4484">
        <v>17960</v>
      </c>
      <c r="G4484" s="180">
        <v>44195</v>
      </c>
      <c r="H4484" s="180">
        <v>45107</v>
      </c>
      <c r="I4484">
        <v>0</v>
      </c>
      <c r="J4484">
        <v>1</v>
      </c>
      <c r="K4484">
        <v>3</v>
      </c>
      <c r="L4484">
        <v>30</v>
      </c>
      <c r="M4484">
        <v>2</v>
      </c>
      <c r="N4484" s="170">
        <v>16011168</v>
      </c>
      <c r="O4484" s="170">
        <v>17240000</v>
      </c>
      <c r="P4484" s="178">
        <v>4268765</v>
      </c>
      <c r="Q4484" s="178">
        <v>173600</v>
      </c>
      <c r="R4484" s="178">
        <v>3913850</v>
      </c>
      <c r="S4484">
        <v>0</v>
      </c>
      <c r="T4484">
        <v>0</v>
      </c>
      <c r="U4484">
        <v>0</v>
      </c>
      <c r="W4484">
        <v>0</v>
      </c>
      <c r="X4484">
        <v>0</v>
      </c>
      <c r="Y4484">
        <v>0</v>
      </c>
      <c r="AB4484" s="180">
        <v>44285</v>
      </c>
      <c r="AC4484">
        <v>1</v>
      </c>
      <c r="AD4484" t="s">
        <v>1922</v>
      </c>
      <c r="AE4484">
        <v>1</v>
      </c>
      <c r="AF4484">
        <v>30</v>
      </c>
      <c r="AG4484">
        <v>0</v>
      </c>
      <c r="AN4484">
        <v>1</v>
      </c>
      <c r="AO4484">
        <v>1</v>
      </c>
      <c r="AR4484" s="178">
        <v>81948</v>
      </c>
      <c r="AS4484" t="s">
        <v>1921</v>
      </c>
      <c r="AT4484">
        <v>0</v>
      </c>
      <c r="AU4484">
        <v>0</v>
      </c>
      <c r="AV4484">
        <v>890480123</v>
      </c>
      <c r="AW4484" t="s">
        <v>1920</v>
      </c>
      <c r="AX4484">
        <v>5</v>
      </c>
      <c r="BC4484">
        <v>1</v>
      </c>
      <c r="BD4484">
        <v>7</v>
      </c>
      <c r="BE4484">
        <v>2</v>
      </c>
    </row>
    <row r="4485" spans="1:57" x14ac:dyDescent="0.25">
      <c r="A4485" s="179">
        <f t="shared" si="70"/>
        <v>139501380</v>
      </c>
      <c r="B4485" t="s">
        <v>1923</v>
      </c>
      <c r="C4485">
        <v>73168853</v>
      </c>
      <c r="D4485">
        <v>140505</v>
      </c>
      <c r="E4485">
        <v>4</v>
      </c>
      <c r="F4485">
        <v>16710</v>
      </c>
      <c r="G4485" s="180">
        <v>44133</v>
      </c>
      <c r="H4485" s="180">
        <v>48232</v>
      </c>
      <c r="I4485">
        <v>11</v>
      </c>
      <c r="J4485">
        <v>1</v>
      </c>
      <c r="K4485">
        <v>3</v>
      </c>
      <c r="L4485">
        <v>30</v>
      </c>
      <c r="M4485">
        <v>2</v>
      </c>
      <c r="N4485" s="170">
        <v>12185828</v>
      </c>
      <c r="O4485" s="170">
        <v>12890000</v>
      </c>
      <c r="P4485" s="178">
        <v>144063817</v>
      </c>
      <c r="Q4485" s="178">
        <v>1478949</v>
      </c>
      <c r="R4485" s="178">
        <v>142484704</v>
      </c>
      <c r="S4485">
        <v>931864</v>
      </c>
      <c r="T4485">
        <v>0</v>
      </c>
      <c r="U4485">
        <v>208000000</v>
      </c>
      <c r="V4485" t="s">
        <v>1927</v>
      </c>
      <c r="W4485">
        <v>0</v>
      </c>
      <c r="X4485">
        <v>0</v>
      </c>
      <c r="Y4485">
        <v>0</v>
      </c>
      <c r="Z4485" t="s">
        <v>1932</v>
      </c>
      <c r="AA4485" s="181">
        <v>44536</v>
      </c>
      <c r="AB4485" s="180">
        <v>44284</v>
      </c>
      <c r="AC4485">
        <v>2</v>
      </c>
      <c r="AD4485" t="s">
        <v>1922</v>
      </c>
      <c r="AE4485">
        <v>1</v>
      </c>
      <c r="AF4485">
        <v>30</v>
      </c>
      <c r="AG4485">
        <v>32028</v>
      </c>
      <c r="AH4485">
        <v>1</v>
      </c>
      <c r="AI4485">
        <v>0</v>
      </c>
      <c r="AJ4485">
        <v>1</v>
      </c>
      <c r="AK4485">
        <v>0</v>
      </c>
      <c r="AL4485">
        <v>0</v>
      </c>
      <c r="AM4485">
        <v>0</v>
      </c>
      <c r="AN4485">
        <v>1</v>
      </c>
      <c r="AO4485">
        <v>1</v>
      </c>
      <c r="AR4485" s="178">
        <v>2983324</v>
      </c>
      <c r="AS4485" t="s">
        <v>1926</v>
      </c>
      <c r="AT4485">
        <v>0</v>
      </c>
      <c r="AU4485">
        <v>0</v>
      </c>
      <c r="AX4485">
        <v>5</v>
      </c>
      <c r="BC4485">
        <v>1</v>
      </c>
      <c r="BD4485">
        <v>7</v>
      </c>
      <c r="BE4485">
        <v>1</v>
      </c>
    </row>
    <row r="4486" spans="1:57" x14ac:dyDescent="0.25">
      <c r="A4486" s="179">
        <f t="shared" si="70"/>
        <v>2977151</v>
      </c>
      <c r="B4486" t="s">
        <v>1923</v>
      </c>
      <c r="C4486">
        <v>73169276</v>
      </c>
      <c r="D4486">
        <v>144105</v>
      </c>
      <c r="E4486">
        <v>4</v>
      </c>
      <c r="F4486">
        <v>12924</v>
      </c>
      <c r="G4486" s="180">
        <v>44133</v>
      </c>
      <c r="H4486" s="180">
        <v>45607</v>
      </c>
      <c r="I4486">
        <v>0</v>
      </c>
      <c r="J4486">
        <v>1</v>
      </c>
      <c r="K4486">
        <v>5</v>
      </c>
      <c r="L4486">
        <v>30</v>
      </c>
      <c r="M4486">
        <v>2</v>
      </c>
      <c r="N4486" s="170">
        <v>12185828</v>
      </c>
      <c r="O4486" s="170">
        <v>12890000</v>
      </c>
      <c r="P4486" s="178">
        <v>11151354</v>
      </c>
      <c r="Q4486" s="178">
        <v>294676</v>
      </c>
      <c r="R4486" s="178">
        <v>10181691</v>
      </c>
      <c r="S4486">
        <v>0</v>
      </c>
      <c r="T4486">
        <v>0</v>
      </c>
      <c r="U4486">
        <v>0</v>
      </c>
      <c r="W4486">
        <v>0</v>
      </c>
      <c r="X4486">
        <v>0</v>
      </c>
      <c r="Y4486">
        <v>0</v>
      </c>
      <c r="AB4486" s="180">
        <v>44285</v>
      </c>
      <c r="AC4486">
        <v>1</v>
      </c>
      <c r="AD4486" t="s">
        <v>1922</v>
      </c>
      <c r="AE4486">
        <v>1</v>
      </c>
      <c r="AF4486">
        <v>30</v>
      </c>
      <c r="AG4486">
        <v>0</v>
      </c>
      <c r="AN4486">
        <v>1</v>
      </c>
      <c r="AO4486">
        <v>1</v>
      </c>
      <c r="AR4486" s="178">
        <v>7204540</v>
      </c>
      <c r="AS4486" t="s">
        <v>1921</v>
      </c>
      <c r="AT4486">
        <v>0</v>
      </c>
      <c r="AU4486">
        <v>0</v>
      </c>
      <c r="AV4486">
        <v>890480123</v>
      </c>
      <c r="AW4486" t="s">
        <v>1920</v>
      </c>
      <c r="AX4486">
        <v>3</v>
      </c>
      <c r="AY4486">
        <v>6</v>
      </c>
      <c r="AZ4486" s="180">
        <v>43928</v>
      </c>
      <c r="BA4486" t="s">
        <v>1928</v>
      </c>
      <c r="BB4486">
        <v>4</v>
      </c>
      <c r="BC4486">
        <v>1</v>
      </c>
      <c r="BD4486">
        <v>7</v>
      </c>
      <c r="BE4486">
        <v>1</v>
      </c>
    </row>
    <row r="4487" spans="1:57" x14ac:dyDescent="0.25">
      <c r="A4487" s="179">
        <f t="shared" si="70"/>
        <v>26913</v>
      </c>
      <c r="B4487" t="s">
        <v>1923</v>
      </c>
      <c r="C4487">
        <v>73169276</v>
      </c>
      <c r="D4487">
        <v>144105</v>
      </c>
      <c r="E4487">
        <v>4</v>
      </c>
      <c r="F4487">
        <v>15294</v>
      </c>
      <c r="G4487" s="180">
        <v>44133</v>
      </c>
      <c r="H4487" s="180">
        <v>44316</v>
      </c>
      <c r="I4487">
        <v>0</v>
      </c>
      <c r="J4487">
        <v>1</v>
      </c>
      <c r="K4487">
        <v>5</v>
      </c>
      <c r="L4487">
        <v>30</v>
      </c>
      <c r="M4487">
        <v>2</v>
      </c>
      <c r="N4487" s="170">
        <v>12185828</v>
      </c>
      <c r="O4487" s="170">
        <v>12890000</v>
      </c>
      <c r="P4487" s="178">
        <v>539506</v>
      </c>
      <c r="Q4487" s="178">
        <v>93140</v>
      </c>
      <c r="R4487" s="178">
        <v>92042</v>
      </c>
      <c r="S4487">
        <v>0</v>
      </c>
      <c r="T4487">
        <v>0</v>
      </c>
      <c r="U4487">
        <v>0</v>
      </c>
      <c r="W4487">
        <v>0</v>
      </c>
      <c r="X4487">
        <v>0</v>
      </c>
      <c r="Y4487">
        <v>0</v>
      </c>
      <c r="AB4487" s="180">
        <v>44285</v>
      </c>
      <c r="AC4487">
        <v>1</v>
      </c>
      <c r="AD4487" t="s">
        <v>1922</v>
      </c>
      <c r="AE4487">
        <v>1</v>
      </c>
      <c r="AF4487">
        <v>30</v>
      </c>
      <c r="AG4487">
        <v>0</v>
      </c>
      <c r="AN4487">
        <v>1</v>
      </c>
      <c r="AO4487">
        <v>1</v>
      </c>
      <c r="AR4487" s="178">
        <v>65129</v>
      </c>
      <c r="AS4487" t="s">
        <v>1921</v>
      </c>
      <c r="AT4487">
        <v>0</v>
      </c>
      <c r="AU4487">
        <v>0</v>
      </c>
      <c r="AV4487">
        <v>890480123</v>
      </c>
      <c r="AW4487" t="s">
        <v>1920</v>
      </c>
      <c r="AX4487">
        <v>3</v>
      </c>
      <c r="AY4487">
        <v>6</v>
      </c>
      <c r="AZ4487" s="180">
        <v>43928</v>
      </c>
      <c r="BA4487" t="s">
        <v>1928</v>
      </c>
      <c r="BB4487">
        <v>4</v>
      </c>
      <c r="BC4487">
        <v>1</v>
      </c>
      <c r="BD4487">
        <v>7</v>
      </c>
      <c r="BE4487">
        <v>1</v>
      </c>
    </row>
    <row r="4488" spans="1:57" x14ac:dyDescent="0.25">
      <c r="A4488" s="179">
        <f t="shared" si="70"/>
        <v>354217</v>
      </c>
      <c r="B4488" t="s">
        <v>1923</v>
      </c>
      <c r="C4488">
        <v>73169276</v>
      </c>
      <c r="D4488">
        <v>144105</v>
      </c>
      <c r="E4488">
        <v>4</v>
      </c>
      <c r="F4488">
        <v>17785</v>
      </c>
      <c r="G4488" s="180">
        <v>44140</v>
      </c>
      <c r="H4488" s="180">
        <v>44711</v>
      </c>
      <c r="I4488">
        <v>0</v>
      </c>
      <c r="J4488">
        <v>1</v>
      </c>
      <c r="K4488">
        <v>5</v>
      </c>
      <c r="L4488">
        <v>30</v>
      </c>
      <c r="M4488">
        <v>2</v>
      </c>
      <c r="N4488" s="170">
        <v>16011168</v>
      </c>
      <c r="O4488" s="170">
        <v>17240000</v>
      </c>
      <c r="P4488" s="178">
        <v>1656006</v>
      </c>
      <c r="Q4488" s="178">
        <v>104099</v>
      </c>
      <c r="R4488" s="178">
        <v>1211402</v>
      </c>
      <c r="S4488">
        <v>0</v>
      </c>
      <c r="T4488">
        <v>0</v>
      </c>
      <c r="U4488">
        <v>0</v>
      </c>
      <c r="W4488">
        <v>0</v>
      </c>
      <c r="X4488">
        <v>0</v>
      </c>
      <c r="Y4488">
        <v>0</v>
      </c>
      <c r="AB4488" s="180">
        <v>44285</v>
      </c>
      <c r="AC4488">
        <v>1</v>
      </c>
      <c r="AD4488" t="s">
        <v>1922</v>
      </c>
      <c r="AE4488">
        <v>1</v>
      </c>
      <c r="AF4488">
        <v>30</v>
      </c>
      <c r="AG4488">
        <v>0</v>
      </c>
      <c r="AN4488">
        <v>1</v>
      </c>
      <c r="AO4488">
        <v>1</v>
      </c>
      <c r="AR4488" s="178">
        <v>857185</v>
      </c>
      <c r="AS4488" t="s">
        <v>1921</v>
      </c>
      <c r="AT4488">
        <v>0</v>
      </c>
      <c r="AU4488">
        <v>0</v>
      </c>
      <c r="AV4488">
        <v>890480123</v>
      </c>
      <c r="AW4488" t="s">
        <v>1920</v>
      </c>
      <c r="AX4488">
        <v>5</v>
      </c>
      <c r="BC4488">
        <v>1</v>
      </c>
      <c r="BD4488">
        <v>7</v>
      </c>
      <c r="BE4488">
        <v>2</v>
      </c>
    </row>
    <row r="4489" spans="1:57" x14ac:dyDescent="0.25">
      <c r="A4489" s="179">
        <f t="shared" si="70"/>
        <v>0</v>
      </c>
      <c r="B4489" t="s">
        <v>1923</v>
      </c>
      <c r="C4489">
        <v>73169504</v>
      </c>
      <c r="D4489">
        <v>144105</v>
      </c>
      <c r="E4489">
        <v>4</v>
      </c>
      <c r="F4489">
        <v>17059</v>
      </c>
      <c r="G4489" s="180">
        <v>43896</v>
      </c>
      <c r="H4489" s="180">
        <v>44834</v>
      </c>
      <c r="I4489">
        <v>0</v>
      </c>
      <c r="J4489">
        <v>1</v>
      </c>
      <c r="K4489">
        <v>12</v>
      </c>
      <c r="L4489">
        <v>30</v>
      </c>
      <c r="M4489">
        <v>2</v>
      </c>
      <c r="N4489" s="170">
        <v>12185828</v>
      </c>
      <c r="O4489" s="170">
        <v>12890000</v>
      </c>
      <c r="P4489" s="178">
        <v>4220000</v>
      </c>
      <c r="Q4489" s="178">
        <v>163887</v>
      </c>
      <c r="R4489" s="178">
        <v>2665085</v>
      </c>
      <c r="S4489">
        <v>0</v>
      </c>
      <c r="T4489">
        <v>0</v>
      </c>
      <c r="U4489">
        <v>0</v>
      </c>
      <c r="W4489">
        <v>0</v>
      </c>
      <c r="X4489">
        <v>0</v>
      </c>
      <c r="Y4489">
        <v>0</v>
      </c>
      <c r="AB4489" s="180">
        <v>44285</v>
      </c>
      <c r="AC4489">
        <v>9</v>
      </c>
      <c r="AD4489" t="s">
        <v>1922</v>
      </c>
      <c r="AE4489">
        <v>1</v>
      </c>
      <c r="AF4489">
        <v>30</v>
      </c>
      <c r="AG4489">
        <v>0</v>
      </c>
      <c r="AN4489">
        <v>1</v>
      </c>
      <c r="AO4489">
        <v>1</v>
      </c>
      <c r="AR4489" s="178">
        <v>2937779</v>
      </c>
      <c r="AS4489" t="s">
        <v>1921</v>
      </c>
      <c r="AT4489">
        <v>0</v>
      </c>
      <c r="AU4489">
        <v>0</v>
      </c>
      <c r="AV4489">
        <v>890480123</v>
      </c>
      <c r="AW4489" t="s">
        <v>1920</v>
      </c>
      <c r="AX4489">
        <v>5</v>
      </c>
      <c r="BC4489">
        <v>1</v>
      </c>
      <c r="BD4489">
        <v>7</v>
      </c>
      <c r="BE4489">
        <v>2</v>
      </c>
    </row>
    <row r="4490" spans="1:57" x14ac:dyDescent="0.25">
      <c r="A4490" s="179">
        <f t="shared" si="70"/>
        <v>3194220</v>
      </c>
      <c r="B4490" t="s">
        <v>1923</v>
      </c>
      <c r="C4490">
        <v>73180695</v>
      </c>
      <c r="D4490">
        <v>144105</v>
      </c>
      <c r="E4490">
        <v>4</v>
      </c>
      <c r="F4490">
        <v>13947</v>
      </c>
      <c r="G4490" s="180">
        <v>43215</v>
      </c>
      <c r="H4490" s="180">
        <v>44676</v>
      </c>
      <c r="I4490">
        <v>5</v>
      </c>
      <c r="J4490">
        <v>1</v>
      </c>
      <c r="K4490">
        <v>34</v>
      </c>
      <c r="L4490">
        <v>30</v>
      </c>
      <c r="M4490">
        <v>2</v>
      </c>
      <c r="N4490" s="170">
        <v>12185828</v>
      </c>
      <c r="O4490" s="170">
        <v>12890000</v>
      </c>
      <c r="P4490" s="178">
        <v>10516297</v>
      </c>
      <c r="Q4490" s="178">
        <v>277895</v>
      </c>
      <c r="R4490" s="178">
        <v>3396559</v>
      </c>
      <c r="S4490">
        <v>5700</v>
      </c>
      <c r="T4490">
        <v>0</v>
      </c>
      <c r="U4490">
        <v>0</v>
      </c>
      <c r="W4490">
        <v>0</v>
      </c>
      <c r="X4490">
        <v>0</v>
      </c>
      <c r="Y4490">
        <v>0</v>
      </c>
      <c r="AB4490" s="180">
        <v>44285</v>
      </c>
      <c r="AC4490">
        <v>1</v>
      </c>
      <c r="AD4490" t="s">
        <v>1922</v>
      </c>
      <c r="AE4490">
        <v>1</v>
      </c>
      <c r="AF4490">
        <v>30</v>
      </c>
      <c r="AG4490">
        <v>28198</v>
      </c>
      <c r="AN4490">
        <v>1</v>
      </c>
      <c r="AO4490">
        <v>1</v>
      </c>
      <c r="AR4490" s="178">
        <v>202339</v>
      </c>
      <c r="AS4490" t="s">
        <v>1921</v>
      </c>
      <c r="AT4490">
        <v>0</v>
      </c>
      <c r="AU4490">
        <v>0</v>
      </c>
      <c r="AV4490">
        <v>890480123</v>
      </c>
      <c r="AW4490" t="s">
        <v>1920</v>
      </c>
      <c r="AX4490">
        <v>5</v>
      </c>
      <c r="BC4490">
        <v>1</v>
      </c>
      <c r="BD4490">
        <v>7</v>
      </c>
      <c r="BE4490">
        <v>2</v>
      </c>
    </row>
    <row r="4491" spans="1:57" x14ac:dyDescent="0.25">
      <c r="A4491" s="179">
        <f t="shared" si="70"/>
        <v>23467660</v>
      </c>
      <c r="B4491" t="s">
        <v>1923</v>
      </c>
      <c r="C4491">
        <v>73180695</v>
      </c>
      <c r="D4491">
        <v>144105</v>
      </c>
      <c r="E4491">
        <v>4</v>
      </c>
      <c r="F4491">
        <v>17139</v>
      </c>
      <c r="G4491" s="180">
        <v>43929</v>
      </c>
      <c r="H4491" s="180">
        <v>46507</v>
      </c>
      <c r="I4491">
        <v>0</v>
      </c>
      <c r="J4491">
        <v>1</v>
      </c>
      <c r="K4491">
        <v>14</v>
      </c>
      <c r="L4491">
        <v>30</v>
      </c>
      <c r="M4491">
        <v>2</v>
      </c>
      <c r="N4491" s="170">
        <v>17726461</v>
      </c>
      <c r="O4491" s="170">
        <v>19240000</v>
      </c>
      <c r="P4491" s="178">
        <v>27626700</v>
      </c>
      <c r="Q4491" s="178">
        <v>576233</v>
      </c>
      <c r="R4491" s="178">
        <v>24954224</v>
      </c>
      <c r="S4491">
        <v>0</v>
      </c>
      <c r="T4491">
        <v>0</v>
      </c>
      <c r="U4491">
        <v>0</v>
      </c>
      <c r="W4491">
        <v>0</v>
      </c>
      <c r="X4491">
        <v>0</v>
      </c>
      <c r="Y4491">
        <v>0</v>
      </c>
      <c r="AB4491" s="180">
        <v>44285</v>
      </c>
      <c r="AC4491">
        <v>1</v>
      </c>
      <c r="AD4491" t="s">
        <v>1922</v>
      </c>
      <c r="AE4491">
        <v>1</v>
      </c>
      <c r="AF4491">
        <v>30</v>
      </c>
      <c r="AG4491">
        <v>0</v>
      </c>
      <c r="AN4491">
        <v>1</v>
      </c>
      <c r="AO4491">
        <v>1</v>
      </c>
      <c r="AR4491" s="178">
        <v>1486564</v>
      </c>
      <c r="AS4491" t="s">
        <v>1921</v>
      </c>
      <c r="AT4491">
        <v>0</v>
      </c>
      <c r="AU4491">
        <v>0</v>
      </c>
      <c r="AV4491">
        <v>890480123</v>
      </c>
      <c r="AW4491" t="s">
        <v>1920</v>
      </c>
      <c r="AX4491">
        <v>5</v>
      </c>
      <c r="BC4491">
        <v>1</v>
      </c>
      <c r="BD4491">
        <v>7</v>
      </c>
      <c r="BE4491">
        <v>2</v>
      </c>
    </row>
    <row r="4492" spans="1:57" x14ac:dyDescent="0.25">
      <c r="A4492" s="179">
        <f t="shared" si="70"/>
        <v>13333409</v>
      </c>
      <c r="B4492" t="s">
        <v>1923</v>
      </c>
      <c r="C4492">
        <v>73180695</v>
      </c>
      <c r="D4492">
        <v>144105</v>
      </c>
      <c r="E4492">
        <v>4</v>
      </c>
      <c r="F4492">
        <v>17692</v>
      </c>
      <c r="G4492" s="180">
        <v>44112</v>
      </c>
      <c r="H4492" s="180">
        <v>46690</v>
      </c>
      <c r="I4492">
        <v>0</v>
      </c>
      <c r="J4492">
        <v>1</v>
      </c>
      <c r="K4492">
        <v>8</v>
      </c>
      <c r="L4492">
        <v>30</v>
      </c>
      <c r="M4492">
        <v>2</v>
      </c>
      <c r="N4492" s="170">
        <v>16011168</v>
      </c>
      <c r="O4492" s="170">
        <v>17240000</v>
      </c>
      <c r="P4492" s="178">
        <v>15000000</v>
      </c>
      <c r="Q4492" s="178">
        <v>298026</v>
      </c>
      <c r="R4492" s="178">
        <v>14178017</v>
      </c>
      <c r="S4492">
        <v>0</v>
      </c>
      <c r="T4492">
        <v>0</v>
      </c>
      <c r="U4492">
        <v>0</v>
      </c>
      <c r="W4492">
        <v>0</v>
      </c>
      <c r="X4492">
        <v>0</v>
      </c>
      <c r="Y4492">
        <v>0</v>
      </c>
      <c r="AB4492" s="180">
        <v>44285</v>
      </c>
      <c r="AC4492">
        <v>1</v>
      </c>
      <c r="AD4492" t="s">
        <v>1922</v>
      </c>
      <c r="AE4492">
        <v>1</v>
      </c>
      <c r="AF4492">
        <v>30</v>
      </c>
      <c r="AG4492">
        <v>0</v>
      </c>
      <c r="AN4492">
        <v>1</v>
      </c>
      <c r="AO4492">
        <v>1</v>
      </c>
      <c r="AR4492" s="178">
        <v>844608</v>
      </c>
      <c r="AS4492" t="s">
        <v>1921</v>
      </c>
      <c r="AT4492">
        <v>0</v>
      </c>
      <c r="AU4492">
        <v>0</v>
      </c>
      <c r="AV4492">
        <v>890480123</v>
      </c>
      <c r="AW4492" t="s">
        <v>1920</v>
      </c>
      <c r="AX4492">
        <v>5</v>
      </c>
      <c r="BC4492">
        <v>1</v>
      </c>
      <c r="BD4492">
        <v>7</v>
      </c>
      <c r="BE4492">
        <v>2</v>
      </c>
    </row>
    <row r="4493" spans="1:57" x14ac:dyDescent="0.25">
      <c r="A4493" s="179">
        <f t="shared" si="70"/>
        <v>109833449</v>
      </c>
      <c r="B4493" t="s">
        <v>1923</v>
      </c>
      <c r="C4493">
        <v>73180695</v>
      </c>
      <c r="D4493">
        <v>144105</v>
      </c>
      <c r="E4493">
        <v>4</v>
      </c>
      <c r="F4493">
        <v>17891</v>
      </c>
      <c r="G4493" s="180">
        <v>44181</v>
      </c>
      <c r="H4493" s="180">
        <v>46751</v>
      </c>
      <c r="I4493">
        <v>0</v>
      </c>
      <c r="J4493">
        <v>1</v>
      </c>
      <c r="K4493">
        <v>3</v>
      </c>
      <c r="L4493">
        <v>30</v>
      </c>
      <c r="M4493">
        <v>2</v>
      </c>
      <c r="N4493" s="170">
        <v>9568969</v>
      </c>
      <c r="O4493" s="170">
        <v>10000000</v>
      </c>
      <c r="P4493" s="178">
        <v>119839042</v>
      </c>
      <c r="Q4493" s="178">
        <v>1962882</v>
      </c>
      <c r="R4493" s="178">
        <v>116790873</v>
      </c>
      <c r="S4493">
        <v>0</v>
      </c>
      <c r="T4493">
        <v>0</v>
      </c>
      <c r="U4493">
        <v>0</v>
      </c>
      <c r="W4493">
        <v>0</v>
      </c>
      <c r="X4493">
        <v>0</v>
      </c>
      <c r="Y4493">
        <v>0</v>
      </c>
      <c r="AB4493" s="180">
        <v>44285</v>
      </c>
      <c r="AC4493">
        <v>1</v>
      </c>
      <c r="AD4493" t="s">
        <v>1922</v>
      </c>
      <c r="AE4493">
        <v>1</v>
      </c>
      <c r="AF4493">
        <v>30</v>
      </c>
      <c r="AG4493">
        <v>0</v>
      </c>
      <c r="AN4493">
        <v>1</v>
      </c>
      <c r="AO4493">
        <v>1</v>
      </c>
      <c r="AR4493" s="178">
        <v>6957424</v>
      </c>
      <c r="AS4493" t="s">
        <v>1921</v>
      </c>
      <c r="AT4493">
        <v>0</v>
      </c>
      <c r="AU4493">
        <v>0</v>
      </c>
      <c r="AV4493">
        <v>890480123</v>
      </c>
      <c r="AW4493" t="s">
        <v>1920</v>
      </c>
      <c r="AX4493">
        <v>5</v>
      </c>
      <c r="BC4493">
        <v>1</v>
      </c>
      <c r="BD4493">
        <v>7</v>
      </c>
      <c r="BE4493">
        <v>2</v>
      </c>
    </row>
    <row r="4494" spans="1:57" x14ac:dyDescent="0.25">
      <c r="A4494" s="179">
        <f t="shared" si="70"/>
        <v>3255508</v>
      </c>
      <c r="B4494" t="s">
        <v>1923</v>
      </c>
      <c r="C4494">
        <v>73180695</v>
      </c>
      <c r="D4494">
        <v>144105</v>
      </c>
      <c r="E4494">
        <v>4</v>
      </c>
      <c r="F4494">
        <v>18257</v>
      </c>
      <c r="G4494" s="180">
        <v>44266</v>
      </c>
      <c r="H4494" s="180">
        <v>44377</v>
      </c>
      <c r="I4494">
        <v>0</v>
      </c>
      <c r="J4494">
        <v>1</v>
      </c>
      <c r="K4494">
        <v>1</v>
      </c>
      <c r="L4494">
        <v>30</v>
      </c>
      <c r="M4494">
        <v>2</v>
      </c>
      <c r="N4494" s="170">
        <v>13121400</v>
      </c>
      <c r="O4494" s="170">
        <v>13940000</v>
      </c>
      <c r="P4494" s="178">
        <v>3500000</v>
      </c>
      <c r="Q4494" s="178">
        <v>38271</v>
      </c>
      <c r="R4494" s="178">
        <v>3461729</v>
      </c>
      <c r="S4494">
        <v>0</v>
      </c>
      <c r="T4494">
        <v>0</v>
      </c>
      <c r="U4494">
        <v>0</v>
      </c>
      <c r="W4494">
        <v>0</v>
      </c>
      <c r="X4494">
        <v>0</v>
      </c>
      <c r="Y4494">
        <v>0</v>
      </c>
      <c r="Z4494">
        <v>3500000</v>
      </c>
      <c r="AA4494">
        <v>6</v>
      </c>
      <c r="AB4494" s="180">
        <v>44285</v>
      </c>
      <c r="AC4494">
        <v>1</v>
      </c>
      <c r="AD4494" t="s">
        <v>1922</v>
      </c>
      <c r="AE4494">
        <v>1</v>
      </c>
      <c r="AF4494">
        <v>30</v>
      </c>
      <c r="AG4494">
        <v>0</v>
      </c>
      <c r="AN4494">
        <v>1</v>
      </c>
      <c r="AO4494">
        <v>1</v>
      </c>
      <c r="AR4494" s="178">
        <v>206221</v>
      </c>
      <c r="AS4494" t="s">
        <v>1921</v>
      </c>
      <c r="AT4494">
        <v>0</v>
      </c>
      <c r="AU4494">
        <v>0</v>
      </c>
      <c r="AV4494">
        <v>890480123</v>
      </c>
      <c r="AW4494" t="s">
        <v>1920</v>
      </c>
      <c r="AX4494">
        <v>5</v>
      </c>
      <c r="BC4494">
        <v>1</v>
      </c>
      <c r="BD4494">
        <v>7</v>
      </c>
      <c r="BE4494">
        <v>2</v>
      </c>
    </row>
    <row r="4495" spans="1:57" x14ac:dyDescent="0.25">
      <c r="A4495" s="179">
        <f t="shared" si="70"/>
        <v>80437556</v>
      </c>
      <c r="B4495" t="s">
        <v>1923</v>
      </c>
      <c r="C4495">
        <v>73181924</v>
      </c>
      <c r="D4495">
        <v>144105</v>
      </c>
      <c r="E4495">
        <v>4</v>
      </c>
      <c r="F4495">
        <v>16908</v>
      </c>
      <c r="G4495" s="180">
        <v>43861</v>
      </c>
      <c r="H4495" s="180">
        <v>46418</v>
      </c>
      <c r="I4495">
        <v>0</v>
      </c>
      <c r="J4495">
        <v>1</v>
      </c>
      <c r="K4495">
        <v>14</v>
      </c>
      <c r="L4495">
        <v>30</v>
      </c>
      <c r="M4495">
        <v>2</v>
      </c>
      <c r="N4495" s="170">
        <v>9119043</v>
      </c>
      <c r="O4495" s="170">
        <v>9510000</v>
      </c>
      <c r="P4495" s="178">
        <v>103813806</v>
      </c>
      <c r="Q4495" s="178">
        <v>1676547</v>
      </c>
      <c r="R4495" s="178">
        <v>90648724</v>
      </c>
      <c r="S4495">
        <v>0</v>
      </c>
      <c r="T4495">
        <v>0</v>
      </c>
      <c r="U4495">
        <v>0</v>
      </c>
      <c r="W4495">
        <v>0</v>
      </c>
      <c r="X4495">
        <v>0</v>
      </c>
      <c r="Y4495">
        <v>0</v>
      </c>
      <c r="AB4495" s="180">
        <v>44285</v>
      </c>
      <c r="AC4495">
        <v>9</v>
      </c>
      <c r="AD4495" t="s">
        <v>1922</v>
      </c>
      <c r="AE4495">
        <v>1</v>
      </c>
      <c r="AF4495">
        <v>30</v>
      </c>
      <c r="AG4495">
        <v>0</v>
      </c>
      <c r="AN4495">
        <v>1</v>
      </c>
      <c r="AO4495">
        <v>1</v>
      </c>
      <c r="AR4495" s="178">
        <v>10211168</v>
      </c>
      <c r="AS4495" t="s">
        <v>1921</v>
      </c>
      <c r="AT4495">
        <v>0</v>
      </c>
      <c r="AU4495">
        <v>0</v>
      </c>
      <c r="AV4495">
        <v>806002962</v>
      </c>
      <c r="AW4495" t="s">
        <v>1924</v>
      </c>
      <c r="AX4495">
        <v>5</v>
      </c>
      <c r="BC4495">
        <v>1</v>
      </c>
      <c r="BD4495">
        <v>7</v>
      </c>
      <c r="BE4495">
        <v>2</v>
      </c>
    </row>
    <row r="4496" spans="1:57" x14ac:dyDescent="0.25">
      <c r="A4496" s="179">
        <f t="shared" si="70"/>
        <v>485963</v>
      </c>
      <c r="B4496" t="s">
        <v>1923</v>
      </c>
      <c r="C4496">
        <v>73181924</v>
      </c>
      <c r="D4496">
        <v>144105</v>
      </c>
      <c r="E4496">
        <v>4</v>
      </c>
      <c r="F4496">
        <v>18254</v>
      </c>
      <c r="G4496" s="180">
        <v>44265</v>
      </c>
      <c r="H4496" s="180">
        <v>44645</v>
      </c>
      <c r="I4496">
        <v>0</v>
      </c>
      <c r="J4496">
        <v>1</v>
      </c>
      <c r="K4496">
        <v>1</v>
      </c>
      <c r="L4496">
        <v>30</v>
      </c>
      <c r="M4496">
        <v>2</v>
      </c>
      <c r="N4496" s="170">
        <v>12185828</v>
      </c>
      <c r="O4496" s="170">
        <v>12890000</v>
      </c>
      <c r="P4496" s="178">
        <v>600000</v>
      </c>
      <c r="Q4496" s="178">
        <v>53361</v>
      </c>
      <c r="R4496" s="178">
        <v>547654</v>
      </c>
      <c r="S4496">
        <v>0</v>
      </c>
      <c r="T4496">
        <v>0</v>
      </c>
      <c r="U4496">
        <v>0</v>
      </c>
      <c r="W4496">
        <v>0</v>
      </c>
      <c r="X4496">
        <v>0</v>
      </c>
      <c r="Y4496">
        <v>0</v>
      </c>
      <c r="AB4496" s="180">
        <v>44285</v>
      </c>
      <c r="AC4496">
        <v>1</v>
      </c>
      <c r="AD4496" t="s">
        <v>1922</v>
      </c>
      <c r="AE4496">
        <v>1</v>
      </c>
      <c r="AF4496">
        <v>30</v>
      </c>
      <c r="AG4496">
        <v>0</v>
      </c>
      <c r="AN4496">
        <v>1</v>
      </c>
      <c r="AO4496">
        <v>1</v>
      </c>
      <c r="AR4496" s="178">
        <v>61691</v>
      </c>
      <c r="AS4496" t="s">
        <v>1921</v>
      </c>
      <c r="AT4496">
        <v>0</v>
      </c>
      <c r="AU4496">
        <v>0</v>
      </c>
      <c r="AV4496">
        <v>806002962</v>
      </c>
      <c r="AW4496" t="s">
        <v>1924</v>
      </c>
      <c r="AX4496">
        <v>5</v>
      </c>
      <c r="BC4496">
        <v>1</v>
      </c>
      <c r="BD4496">
        <v>7</v>
      </c>
      <c r="BE4496">
        <v>2</v>
      </c>
    </row>
    <row r="4497" spans="1:57" x14ac:dyDescent="0.25">
      <c r="A4497" s="179">
        <f t="shared" si="70"/>
        <v>304930</v>
      </c>
      <c r="B4497" t="s">
        <v>1923</v>
      </c>
      <c r="C4497">
        <v>73181924</v>
      </c>
      <c r="D4497">
        <v>144105</v>
      </c>
      <c r="E4497">
        <v>4</v>
      </c>
      <c r="F4497">
        <v>550021104</v>
      </c>
      <c r="G4497" s="180">
        <v>43578</v>
      </c>
      <c r="H4497" s="180">
        <v>45412</v>
      </c>
      <c r="I4497">
        <v>0</v>
      </c>
      <c r="J4497">
        <v>1</v>
      </c>
      <c r="K4497">
        <v>0</v>
      </c>
      <c r="L4497">
        <v>30</v>
      </c>
      <c r="M4497">
        <v>2</v>
      </c>
      <c r="N4497" s="170">
        <v>22490513</v>
      </c>
      <c r="O4497" s="170">
        <v>24960000</v>
      </c>
      <c r="P4497" s="178">
        <v>343639</v>
      </c>
      <c r="Q4497" s="178">
        <v>13211</v>
      </c>
      <c r="R4497" s="178">
        <v>343639</v>
      </c>
      <c r="S4497">
        <v>0</v>
      </c>
      <c r="T4497">
        <v>0</v>
      </c>
      <c r="U4497">
        <v>0</v>
      </c>
      <c r="W4497">
        <v>0</v>
      </c>
      <c r="X4497">
        <v>0</v>
      </c>
      <c r="Y4497">
        <v>0</v>
      </c>
      <c r="AB4497" s="180">
        <v>44286</v>
      </c>
      <c r="AC4497">
        <v>1</v>
      </c>
      <c r="AD4497" t="s">
        <v>1922</v>
      </c>
      <c r="AE4497">
        <v>1</v>
      </c>
      <c r="AF4497">
        <v>30</v>
      </c>
      <c r="AG4497">
        <v>0</v>
      </c>
      <c r="AN4497">
        <v>1</v>
      </c>
      <c r="AO4497">
        <v>1</v>
      </c>
      <c r="AR4497" s="178">
        <v>38709</v>
      </c>
      <c r="AS4497" t="s">
        <v>1921</v>
      </c>
      <c r="AT4497">
        <v>0</v>
      </c>
      <c r="AU4497">
        <v>0</v>
      </c>
      <c r="AV4497">
        <v>806002962</v>
      </c>
      <c r="AW4497" t="s">
        <v>1924</v>
      </c>
      <c r="AX4497">
        <v>5</v>
      </c>
      <c r="BC4497">
        <v>2</v>
      </c>
      <c r="BD4497">
        <v>7</v>
      </c>
      <c r="BE4497">
        <v>2</v>
      </c>
    </row>
    <row r="4498" spans="1:57" x14ac:dyDescent="0.25">
      <c r="A4498" s="179">
        <f t="shared" si="70"/>
        <v>337069</v>
      </c>
      <c r="B4498" t="s">
        <v>1923</v>
      </c>
      <c r="C4498">
        <v>73181924</v>
      </c>
      <c r="D4498">
        <v>144105</v>
      </c>
      <c r="E4498">
        <v>4</v>
      </c>
      <c r="F4498">
        <v>550021162</v>
      </c>
      <c r="G4498" s="180">
        <v>43586</v>
      </c>
      <c r="H4498" s="180">
        <v>45412</v>
      </c>
      <c r="I4498">
        <v>0</v>
      </c>
      <c r="J4498">
        <v>1</v>
      </c>
      <c r="K4498">
        <v>0</v>
      </c>
      <c r="L4498">
        <v>30</v>
      </c>
      <c r="M4498">
        <v>2</v>
      </c>
      <c r="N4498" s="170">
        <v>22490513</v>
      </c>
      <c r="O4498" s="170">
        <v>24960000</v>
      </c>
      <c r="P4498" s="178">
        <v>379858</v>
      </c>
      <c r="Q4498" s="178">
        <v>14604</v>
      </c>
      <c r="R4498" s="178">
        <v>379858</v>
      </c>
      <c r="S4498">
        <v>0</v>
      </c>
      <c r="T4498">
        <v>0</v>
      </c>
      <c r="U4498">
        <v>0</v>
      </c>
      <c r="W4498">
        <v>0</v>
      </c>
      <c r="X4498">
        <v>0</v>
      </c>
      <c r="Y4498">
        <v>0</v>
      </c>
      <c r="AB4498" s="180">
        <v>44286</v>
      </c>
      <c r="AC4498">
        <v>1</v>
      </c>
      <c r="AD4498" t="s">
        <v>1922</v>
      </c>
      <c r="AE4498">
        <v>1</v>
      </c>
      <c r="AF4498">
        <v>30</v>
      </c>
      <c r="AG4498">
        <v>0</v>
      </c>
      <c r="AN4498">
        <v>1</v>
      </c>
      <c r="AO4498">
        <v>1</v>
      </c>
      <c r="AR4498" s="178">
        <v>42789</v>
      </c>
      <c r="AS4498" t="s">
        <v>1921</v>
      </c>
      <c r="AT4498">
        <v>0</v>
      </c>
      <c r="AU4498">
        <v>0</v>
      </c>
      <c r="AV4498">
        <v>806002962</v>
      </c>
      <c r="AW4498" t="s">
        <v>1924</v>
      </c>
      <c r="AX4498">
        <v>5</v>
      </c>
      <c r="BC4498">
        <v>2</v>
      </c>
      <c r="BD4498">
        <v>7</v>
      </c>
      <c r="BE4498">
        <v>2</v>
      </c>
    </row>
    <row r="4499" spans="1:57" x14ac:dyDescent="0.25">
      <c r="A4499" s="179">
        <f t="shared" si="70"/>
        <v>316054</v>
      </c>
      <c r="B4499" t="s">
        <v>1923</v>
      </c>
      <c r="C4499">
        <v>73181924</v>
      </c>
      <c r="D4499">
        <v>144105</v>
      </c>
      <c r="E4499">
        <v>4</v>
      </c>
      <c r="F4499">
        <v>550021174</v>
      </c>
      <c r="G4499" s="180">
        <v>43587</v>
      </c>
      <c r="H4499" s="180">
        <v>45412</v>
      </c>
      <c r="I4499">
        <v>0</v>
      </c>
      <c r="J4499">
        <v>1</v>
      </c>
      <c r="K4499">
        <v>0</v>
      </c>
      <c r="L4499">
        <v>30</v>
      </c>
      <c r="M4499">
        <v>2</v>
      </c>
      <c r="N4499" s="170">
        <v>22490513</v>
      </c>
      <c r="O4499" s="170">
        <v>24960000</v>
      </c>
      <c r="P4499" s="178">
        <v>356175</v>
      </c>
      <c r="Q4499" s="178">
        <v>13693</v>
      </c>
      <c r="R4499" s="178">
        <v>356175</v>
      </c>
      <c r="S4499">
        <v>0</v>
      </c>
      <c r="T4499">
        <v>0</v>
      </c>
      <c r="U4499">
        <v>0</v>
      </c>
      <c r="W4499">
        <v>0</v>
      </c>
      <c r="X4499">
        <v>0</v>
      </c>
      <c r="Y4499">
        <v>0</v>
      </c>
      <c r="AB4499" s="180">
        <v>44286</v>
      </c>
      <c r="AC4499">
        <v>1</v>
      </c>
      <c r="AD4499" t="s">
        <v>1922</v>
      </c>
      <c r="AE4499">
        <v>1</v>
      </c>
      <c r="AF4499">
        <v>30</v>
      </c>
      <c r="AG4499">
        <v>0</v>
      </c>
      <c r="AN4499">
        <v>1</v>
      </c>
      <c r="AO4499">
        <v>1</v>
      </c>
      <c r="AR4499" s="178">
        <v>40121</v>
      </c>
      <c r="AS4499" t="s">
        <v>1921</v>
      </c>
      <c r="AT4499">
        <v>0</v>
      </c>
      <c r="AU4499">
        <v>0</v>
      </c>
      <c r="AV4499">
        <v>806002962</v>
      </c>
      <c r="AW4499" t="s">
        <v>1924</v>
      </c>
      <c r="AX4499">
        <v>5</v>
      </c>
      <c r="BC4499">
        <v>2</v>
      </c>
      <c r="BD4499">
        <v>7</v>
      </c>
      <c r="BE4499">
        <v>2</v>
      </c>
    </row>
    <row r="4500" spans="1:57" x14ac:dyDescent="0.25">
      <c r="A4500" s="179">
        <f t="shared" si="70"/>
        <v>303580</v>
      </c>
      <c r="B4500" t="s">
        <v>1923</v>
      </c>
      <c r="C4500">
        <v>73181924</v>
      </c>
      <c r="D4500">
        <v>144105</v>
      </c>
      <c r="E4500">
        <v>4</v>
      </c>
      <c r="F4500">
        <v>550021193</v>
      </c>
      <c r="G4500" s="180">
        <v>43590</v>
      </c>
      <c r="H4500" s="180">
        <v>45412</v>
      </c>
      <c r="I4500">
        <v>0</v>
      </c>
      <c r="J4500">
        <v>1</v>
      </c>
      <c r="K4500">
        <v>0</v>
      </c>
      <c r="L4500">
        <v>30</v>
      </c>
      <c r="M4500">
        <v>2</v>
      </c>
      <c r="N4500" s="170">
        <v>22490513</v>
      </c>
      <c r="O4500" s="170">
        <v>24960000</v>
      </c>
      <c r="P4500" s="178">
        <v>342118</v>
      </c>
      <c r="Q4500" s="178">
        <v>13153</v>
      </c>
      <c r="R4500" s="178">
        <v>342118</v>
      </c>
      <c r="S4500">
        <v>0</v>
      </c>
      <c r="T4500">
        <v>0</v>
      </c>
      <c r="U4500">
        <v>0</v>
      </c>
      <c r="W4500">
        <v>0</v>
      </c>
      <c r="X4500">
        <v>0</v>
      </c>
      <c r="Y4500">
        <v>0</v>
      </c>
      <c r="AB4500" s="180">
        <v>44286</v>
      </c>
      <c r="AC4500">
        <v>1</v>
      </c>
      <c r="AD4500" t="s">
        <v>1922</v>
      </c>
      <c r="AE4500">
        <v>1</v>
      </c>
      <c r="AF4500">
        <v>30</v>
      </c>
      <c r="AG4500">
        <v>0</v>
      </c>
      <c r="AN4500">
        <v>1</v>
      </c>
      <c r="AO4500">
        <v>1</v>
      </c>
      <c r="AR4500" s="178">
        <v>38538</v>
      </c>
      <c r="AS4500" t="s">
        <v>1921</v>
      </c>
      <c r="AT4500">
        <v>0</v>
      </c>
      <c r="AU4500">
        <v>0</v>
      </c>
      <c r="AV4500">
        <v>806002962</v>
      </c>
      <c r="AW4500" t="s">
        <v>1924</v>
      </c>
      <c r="AX4500">
        <v>5</v>
      </c>
      <c r="BC4500">
        <v>2</v>
      </c>
      <c r="BD4500">
        <v>7</v>
      </c>
      <c r="BE4500">
        <v>2</v>
      </c>
    </row>
    <row r="4501" spans="1:57" x14ac:dyDescent="0.25">
      <c r="A4501" s="179">
        <f t="shared" si="70"/>
        <v>140860</v>
      </c>
      <c r="B4501" t="s">
        <v>1923</v>
      </c>
      <c r="C4501">
        <v>73181924</v>
      </c>
      <c r="D4501">
        <v>144105</v>
      </c>
      <c r="E4501">
        <v>4</v>
      </c>
      <c r="F4501">
        <v>550021224</v>
      </c>
      <c r="G4501" s="180">
        <v>43594</v>
      </c>
      <c r="H4501" s="180">
        <v>45412</v>
      </c>
      <c r="I4501">
        <v>0</v>
      </c>
      <c r="J4501">
        <v>1</v>
      </c>
      <c r="K4501">
        <v>0</v>
      </c>
      <c r="L4501">
        <v>30</v>
      </c>
      <c r="M4501">
        <v>2</v>
      </c>
      <c r="N4501" s="170">
        <v>22490513</v>
      </c>
      <c r="O4501" s="170">
        <v>24960000</v>
      </c>
      <c r="P4501" s="178">
        <v>158742</v>
      </c>
      <c r="Q4501" s="178">
        <v>6103</v>
      </c>
      <c r="R4501" s="178">
        <v>158742</v>
      </c>
      <c r="S4501">
        <v>0</v>
      </c>
      <c r="T4501">
        <v>0</v>
      </c>
      <c r="U4501">
        <v>0</v>
      </c>
      <c r="W4501">
        <v>0</v>
      </c>
      <c r="X4501">
        <v>0</v>
      </c>
      <c r="Y4501">
        <v>0</v>
      </c>
      <c r="AB4501" s="180">
        <v>44286</v>
      </c>
      <c r="AC4501">
        <v>1</v>
      </c>
      <c r="AD4501" t="s">
        <v>1922</v>
      </c>
      <c r="AE4501">
        <v>1</v>
      </c>
      <c r="AF4501">
        <v>30</v>
      </c>
      <c r="AG4501">
        <v>0</v>
      </c>
      <c r="AN4501">
        <v>1</v>
      </c>
      <c r="AO4501">
        <v>1</v>
      </c>
      <c r="AR4501" s="178">
        <v>17882</v>
      </c>
      <c r="AS4501" t="s">
        <v>1921</v>
      </c>
      <c r="AT4501">
        <v>0</v>
      </c>
      <c r="AU4501">
        <v>0</v>
      </c>
      <c r="AV4501">
        <v>806002962</v>
      </c>
      <c r="AW4501" t="s">
        <v>1924</v>
      </c>
      <c r="AX4501">
        <v>5</v>
      </c>
      <c r="BC4501">
        <v>2</v>
      </c>
      <c r="BD4501">
        <v>7</v>
      </c>
      <c r="BE4501">
        <v>2</v>
      </c>
    </row>
    <row r="4502" spans="1:57" x14ac:dyDescent="0.25">
      <c r="A4502" s="179">
        <f t="shared" si="70"/>
        <v>161635</v>
      </c>
      <c r="B4502" t="s">
        <v>1923</v>
      </c>
      <c r="C4502">
        <v>73181924</v>
      </c>
      <c r="D4502">
        <v>144105</v>
      </c>
      <c r="E4502">
        <v>4</v>
      </c>
      <c r="F4502">
        <v>550021225</v>
      </c>
      <c r="G4502" s="180">
        <v>43594</v>
      </c>
      <c r="H4502" s="180">
        <v>45412</v>
      </c>
      <c r="I4502">
        <v>0</v>
      </c>
      <c r="J4502">
        <v>1</v>
      </c>
      <c r="K4502">
        <v>0</v>
      </c>
      <c r="L4502">
        <v>30</v>
      </c>
      <c r="M4502">
        <v>2</v>
      </c>
      <c r="N4502" s="170">
        <v>22490513</v>
      </c>
      <c r="O4502" s="170">
        <v>24960000</v>
      </c>
      <c r="P4502" s="178">
        <v>182154</v>
      </c>
      <c r="Q4502" s="178">
        <v>7003</v>
      </c>
      <c r="R4502" s="178">
        <v>182154</v>
      </c>
      <c r="S4502">
        <v>0</v>
      </c>
      <c r="T4502">
        <v>0</v>
      </c>
      <c r="U4502">
        <v>0</v>
      </c>
      <c r="W4502">
        <v>0</v>
      </c>
      <c r="X4502">
        <v>0</v>
      </c>
      <c r="Y4502">
        <v>0</v>
      </c>
      <c r="AB4502" s="180">
        <v>44286</v>
      </c>
      <c r="AC4502">
        <v>1</v>
      </c>
      <c r="AD4502" t="s">
        <v>1922</v>
      </c>
      <c r="AE4502">
        <v>1</v>
      </c>
      <c r="AF4502">
        <v>30</v>
      </c>
      <c r="AG4502">
        <v>0</v>
      </c>
      <c r="AN4502">
        <v>1</v>
      </c>
      <c r="AO4502">
        <v>1</v>
      </c>
      <c r="AR4502" s="178">
        <v>20519</v>
      </c>
      <c r="AS4502" t="s">
        <v>1921</v>
      </c>
      <c r="AT4502">
        <v>0</v>
      </c>
      <c r="AU4502">
        <v>0</v>
      </c>
      <c r="AV4502">
        <v>806002962</v>
      </c>
      <c r="AW4502" t="s">
        <v>1924</v>
      </c>
      <c r="AX4502">
        <v>5</v>
      </c>
      <c r="BC4502">
        <v>2</v>
      </c>
      <c r="BD4502">
        <v>7</v>
      </c>
      <c r="BE4502">
        <v>2</v>
      </c>
    </row>
    <row r="4503" spans="1:57" x14ac:dyDescent="0.25">
      <c r="A4503" s="179">
        <f t="shared" si="70"/>
        <v>49699</v>
      </c>
      <c r="B4503" t="s">
        <v>1923</v>
      </c>
      <c r="C4503">
        <v>73181924</v>
      </c>
      <c r="D4503">
        <v>144105</v>
      </c>
      <c r="E4503">
        <v>4</v>
      </c>
      <c r="F4503">
        <v>550021240</v>
      </c>
      <c r="G4503" s="180">
        <v>43596</v>
      </c>
      <c r="H4503" s="180">
        <v>45412</v>
      </c>
      <c r="I4503">
        <v>0</v>
      </c>
      <c r="J4503">
        <v>1</v>
      </c>
      <c r="K4503">
        <v>0</v>
      </c>
      <c r="L4503">
        <v>30</v>
      </c>
      <c r="M4503">
        <v>2</v>
      </c>
      <c r="N4503" s="170">
        <v>22490513</v>
      </c>
      <c r="O4503" s="170">
        <v>24960000</v>
      </c>
      <c r="P4503" s="178">
        <v>56008</v>
      </c>
      <c r="Q4503" s="178">
        <v>2153</v>
      </c>
      <c r="R4503" s="178">
        <v>56008</v>
      </c>
      <c r="S4503">
        <v>0</v>
      </c>
      <c r="T4503">
        <v>0</v>
      </c>
      <c r="U4503">
        <v>0</v>
      </c>
      <c r="W4503">
        <v>0</v>
      </c>
      <c r="X4503">
        <v>0</v>
      </c>
      <c r="Y4503">
        <v>0</v>
      </c>
      <c r="AB4503" s="180">
        <v>44286</v>
      </c>
      <c r="AC4503">
        <v>1</v>
      </c>
      <c r="AD4503" t="s">
        <v>1922</v>
      </c>
      <c r="AE4503">
        <v>1</v>
      </c>
      <c r="AF4503">
        <v>30</v>
      </c>
      <c r="AG4503">
        <v>0</v>
      </c>
      <c r="AN4503">
        <v>1</v>
      </c>
      <c r="AO4503">
        <v>1</v>
      </c>
      <c r="AR4503" s="178">
        <v>6309</v>
      </c>
      <c r="AS4503" t="s">
        <v>1921</v>
      </c>
      <c r="AT4503">
        <v>0</v>
      </c>
      <c r="AU4503">
        <v>0</v>
      </c>
      <c r="AV4503">
        <v>806002962</v>
      </c>
      <c r="AW4503" t="s">
        <v>1924</v>
      </c>
      <c r="AX4503">
        <v>5</v>
      </c>
      <c r="BC4503">
        <v>2</v>
      </c>
      <c r="BD4503">
        <v>7</v>
      </c>
      <c r="BE4503">
        <v>2</v>
      </c>
    </row>
    <row r="4504" spans="1:57" x14ac:dyDescent="0.25">
      <c r="A4504" s="179">
        <f t="shared" si="70"/>
        <v>298141</v>
      </c>
      <c r="B4504" t="s">
        <v>1923</v>
      </c>
      <c r="C4504">
        <v>73181924</v>
      </c>
      <c r="D4504">
        <v>144105</v>
      </c>
      <c r="E4504">
        <v>4</v>
      </c>
      <c r="F4504">
        <v>550021241</v>
      </c>
      <c r="G4504" s="180">
        <v>43596</v>
      </c>
      <c r="H4504" s="180">
        <v>45412</v>
      </c>
      <c r="I4504">
        <v>0</v>
      </c>
      <c r="J4504">
        <v>1</v>
      </c>
      <c r="K4504">
        <v>0</v>
      </c>
      <c r="L4504">
        <v>30</v>
      </c>
      <c r="M4504">
        <v>2</v>
      </c>
      <c r="N4504" s="170">
        <v>22490513</v>
      </c>
      <c r="O4504" s="170">
        <v>24960000</v>
      </c>
      <c r="P4504" s="178">
        <v>335988</v>
      </c>
      <c r="Q4504" s="178">
        <v>12917</v>
      </c>
      <c r="R4504" s="178">
        <v>335988</v>
      </c>
      <c r="S4504">
        <v>0</v>
      </c>
      <c r="T4504">
        <v>0</v>
      </c>
      <c r="U4504">
        <v>0</v>
      </c>
      <c r="W4504">
        <v>0</v>
      </c>
      <c r="X4504">
        <v>0</v>
      </c>
      <c r="Y4504">
        <v>0</v>
      </c>
      <c r="AB4504" s="180">
        <v>44286</v>
      </c>
      <c r="AC4504">
        <v>1</v>
      </c>
      <c r="AD4504" t="s">
        <v>1922</v>
      </c>
      <c r="AE4504">
        <v>1</v>
      </c>
      <c r="AF4504">
        <v>30</v>
      </c>
      <c r="AG4504">
        <v>0</v>
      </c>
      <c r="AN4504">
        <v>1</v>
      </c>
      <c r="AO4504">
        <v>1</v>
      </c>
      <c r="AR4504" s="178">
        <v>37847</v>
      </c>
      <c r="AS4504" t="s">
        <v>1921</v>
      </c>
      <c r="AT4504">
        <v>0</v>
      </c>
      <c r="AU4504">
        <v>0</v>
      </c>
      <c r="AV4504">
        <v>806002962</v>
      </c>
      <c r="AW4504" t="s">
        <v>1924</v>
      </c>
      <c r="AX4504">
        <v>5</v>
      </c>
      <c r="BC4504">
        <v>2</v>
      </c>
      <c r="BD4504">
        <v>7</v>
      </c>
      <c r="BE4504">
        <v>2</v>
      </c>
    </row>
    <row r="4505" spans="1:57" x14ac:dyDescent="0.25">
      <c r="A4505" s="179">
        <f t="shared" si="70"/>
        <v>338867</v>
      </c>
      <c r="B4505" t="s">
        <v>1923</v>
      </c>
      <c r="C4505">
        <v>73181924</v>
      </c>
      <c r="D4505">
        <v>144105</v>
      </c>
      <c r="E4505">
        <v>4</v>
      </c>
      <c r="F4505">
        <v>550021662</v>
      </c>
      <c r="G4505" s="180">
        <v>43636</v>
      </c>
      <c r="H4505" s="180">
        <v>45412</v>
      </c>
      <c r="I4505">
        <v>0</v>
      </c>
      <c r="J4505">
        <v>1</v>
      </c>
      <c r="K4505">
        <v>0</v>
      </c>
      <c r="L4505">
        <v>30</v>
      </c>
      <c r="M4505">
        <v>2</v>
      </c>
      <c r="N4505" s="170">
        <v>22490513</v>
      </c>
      <c r="O4505" s="170">
        <v>24960000</v>
      </c>
      <c r="P4505" s="178">
        <v>381884</v>
      </c>
      <c r="Q4505" s="178">
        <v>14681</v>
      </c>
      <c r="R4505" s="178">
        <v>381884</v>
      </c>
      <c r="S4505">
        <v>0</v>
      </c>
      <c r="T4505">
        <v>0</v>
      </c>
      <c r="U4505">
        <v>0</v>
      </c>
      <c r="W4505">
        <v>0</v>
      </c>
      <c r="X4505">
        <v>0</v>
      </c>
      <c r="Y4505">
        <v>0</v>
      </c>
      <c r="AB4505" s="180">
        <v>44286</v>
      </c>
      <c r="AC4505">
        <v>1</v>
      </c>
      <c r="AD4505" t="s">
        <v>1922</v>
      </c>
      <c r="AE4505">
        <v>1</v>
      </c>
      <c r="AF4505">
        <v>30</v>
      </c>
      <c r="AG4505">
        <v>0</v>
      </c>
      <c r="AN4505">
        <v>1</v>
      </c>
      <c r="AO4505">
        <v>1</v>
      </c>
      <c r="AR4505" s="178">
        <v>43017</v>
      </c>
      <c r="AS4505" t="s">
        <v>1921</v>
      </c>
      <c r="AT4505">
        <v>0</v>
      </c>
      <c r="AU4505">
        <v>0</v>
      </c>
      <c r="AV4505">
        <v>806002962</v>
      </c>
      <c r="AW4505" t="s">
        <v>1924</v>
      </c>
      <c r="AX4505">
        <v>5</v>
      </c>
      <c r="BC4505">
        <v>2</v>
      </c>
      <c r="BD4505">
        <v>7</v>
      </c>
      <c r="BE4505">
        <v>2</v>
      </c>
    </row>
    <row r="4506" spans="1:57" x14ac:dyDescent="0.25">
      <c r="A4506" s="179">
        <f t="shared" si="70"/>
        <v>217860</v>
      </c>
      <c r="B4506" t="s">
        <v>1923</v>
      </c>
      <c r="C4506">
        <v>73181924</v>
      </c>
      <c r="D4506">
        <v>144105</v>
      </c>
      <c r="E4506">
        <v>4</v>
      </c>
      <c r="F4506">
        <v>550021665</v>
      </c>
      <c r="G4506" s="180">
        <v>43636</v>
      </c>
      <c r="H4506" s="180">
        <v>45381</v>
      </c>
      <c r="I4506">
        <v>0</v>
      </c>
      <c r="J4506">
        <v>1</v>
      </c>
      <c r="K4506">
        <v>0</v>
      </c>
      <c r="L4506">
        <v>30</v>
      </c>
      <c r="M4506">
        <v>2</v>
      </c>
      <c r="N4506" s="170">
        <v>22490513</v>
      </c>
      <c r="O4506" s="170">
        <v>24960000</v>
      </c>
      <c r="P4506" s="178">
        <v>245516</v>
      </c>
      <c r="Q4506" s="178">
        <v>9439</v>
      </c>
      <c r="R4506" s="178">
        <v>245516</v>
      </c>
      <c r="S4506">
        <v>3983</v>
      </c>
      <c r="T4506">
        <v>0</v>
      </c>
      <c r="U4506">
        <v>0</v>
      </c>
      <c r="W4506">
        <v>0</v>
      </c>
      <c r="X4506">
        <v>0</v>
      </c>
      <c r="Y4506">
        <v>0</v>
      </c>
      <c r="AB4506" s="180">
        <v>44285</v>
      </c>
      <c r="AC4506">
        <v>1</v>
      </c>
      <c r="AD4506" t="s">
        <v>1922</v>
      </c>
      <c r="AE4506">
        <v>1</v>
      </c>
      <c r="AF4506">
        <v>30</v>
      </c>
      <c r="AG4506">
        <v>0</v>
      </c>
      <c r="AN4506">
        <v>1</v>
      </c>
      <c r="AO4506">
        <v>1</v>
      </c>
      <c r="AR4506" s="178">
        <v>27656</v>
      </c>
      <c r="AS4506" t="s">
        <v>1921</v>
      </c>
      <c r="AT4506">
        <v>0</v>
      </c>
      <c r="AU4506">
        <v>0</v>
      </c>
      <c r="AV4506">
        <v>806002962</v>
      </c>
      <c r="AW4506" t="s">
        <v>1924</v>
      </c>
      <c r="AX4506">
        <v>5</v>
      </c>
      <c r="BC4506">
        <v>2</v>
      </c>
      <c r="BD4506">
        <v>7</v>
      </c>
      <c r="BE4506">
        <v>2</v>
      </c>
    </row>
    <row r="4507" spans="1:57" x14ac:dyDescent="0.25">
      <c r="A4507" s="179">
        <f t="shared" si="70"/>
        <v>184589</v>
      </c>
      <c r="B4507" t="s">
        <v>1923</v>
      </c>
      <c r="C4507">
        <v>73181924</v>
      </c>
      <c r="D4507">
        <v>144105</v>
      </c>
      <c r="E4507">
        <v>4</v>
      </c>
      <c r="F4507">
        <v>550021922</v>
      </c>
      <c r="G4507" s="180">
        <v>43667</v>
      </c>
      <c r="H4507" s="180">
        <v>45381</v>
      </c>
      <c r="I4507">
        <v>0</v>
      </c>
      <c r="J4507">
        <v>1</v>
      </c>
      <c r="K4507">
        <v>0</v>
      </c>
      <c r="L4507">
        <v>30</v>
      </c>
      <c r="M4507">
        <v>2</v>
      </c>
      <c r="N4507" s="170">
        <v>22490513</v>
      </c>
      <c r="O4507" s="170">
        <v>24960000</v>
      </c>
      <c r="P4507" s="178">
        <v>208022</v>
      </c>
      <c r="Q4507" s="178">
        <v>7997</v>
      </c>
      <c r="R4507" s="178">
        <v>208022</v>
      </c>
      <c r="S4507">
        <v>4290</v>
      </c>
      <c r="T4507">
        <v>0</v>
      </c>
      <c r="U4507">
        <v>0</v>
      </c>
      <c r="W4507">
        <v>0</v>
      </c>
      <c r="X4507">
        <v>0</v>
      </c>
      <c r="Y4507">
        <v>0</v>
      </c>
      <c r="AB4507" s="180">
        <v>44285</v>
      </c>
      <c r="AC4507">
        <v>1</v>
      </c>
      <c r="AD4507" t="s">
        <v>1922</v>
      </c>
      <c r="AE4507">
        <v>1</v>
      </c>
      <c r="AF4507">
        <v>30</v>
      </c>
      <c r="AG4507">
        <v>0</v>
      </c>
      <c r="AN4507">
        <v>1</v>
      </c>
      <c r="AO4507">
        <v>1</v>
      </c>
      <c r="AR4507" s="178">
        <v>23433</v>
      </c>
      <c r="AS4507" t="s">
        <v>1921</v>
      </c>
      <c r="AT4507">
        <v>0</v>
      </c>
      <c r="AU4507">
        <v>0</v>
      </c>
      <c r="AV4507">
        <v>806002962</v>
      </c>
      <c r="AW4507" t="s">
        <v>1924</v>
      </c>
      <c r="AX4507">
        <v>5</v>
      </c>
      <c r="BC4507">
        <v>2</v>
      </c>
      <c r="BD4507">
        <v>7</v>
      </c>
      <c r="BE4507">
        <v>2</v>
      </c>
    </row>
    <row r="4508" spans="1:57" x14ac:dyDescent="0.25">
      <c r="A4508" s="179">
        <f t="shared" si="70"/>
        <v>46062</v>
      </c>
      <c r="B4508" t="s">
        <v>1923</v>
      </c>
      <c r="C4508">
        <v>73181924</v>
      </c>
      <c r="D4508">
        <v>144105</v>
      </c>
      <c r="E4508">
        <v>4</v>
      </c>
      <c r="F4508">
        <v>550021926</v>
      </c>
      <c r="G4508" s="180">
        <v>43667</v>
      </c>
      <c r="H4508" s="180">
        <v>45381</v>
      </c>
      <c r="I4508">
        <v>0</v>
      </c>
      <c r="J4508">
        <v>1</v>
      </c>
      <c r="K4508">
        <v>0</v>
      </c>
      <c r="L4508">
        <v>30</v>
      </c>
      <c r="M4508">
        <v>2</v>
      </c>
      <c r="N4508" s="170">
        <v>22490513</v>
      </c>
      <c r="O4508" s="170">
        <v>24960000</v>
      </c>
      <c r="P4508" s="178">
        <v>51909</v>
      </c>
      <c r="Q4508" s="178">
        <v>1996</v>
      </c>
      <c r="R4508" s="178">
        <v>51909</v>
      </c>
      <c r="S4508">
        <v>1057</v>
      </c>
      <c r="T4508">
        <v>0</v>
      </c>
      <c r="U4508">
        <v>0</v>
      </c>
      <c r="W4508">
        <v>0</v>
      </c>
      <c r="X4508">
        <v>0</v>
      </c>
      <c r="Y4508">
        <v>0</v>
      </c>
      <c r="AB4508" s="180">
        <v>44285</v>
      </c>
      <c r="AC4508">
        <v>1</v>
      </c>
      <c r="AD4508" t="s">
        <v>1922</v>
      </c>
      <c r="AE4508">
        <v>1</v>
      </c>
      <c r="AF4508">
        <v>30</v>
      </c>
      <c r="AG4508">
        <v>0</v>
      </c>
      <c r="AN4508">
        <v>1</v>
      </c>
      <c r="AO4508">
        <v>1</v>
      </c>
      <c r="AR4508" s="178">
        <v>5847</v>
      </c>
      <c r="AS4508" t="s">
        <v>1921</v>
      </c>
      <c r="AT4508">
        <v>0</v>
      </c>
      <c r="AU4508">
        <v>0</v>
      </c>
      <c r="AV4508">
        <v>806002962</v>
      </c>
      <c r="AW4508" t="s">
        <v>1924</v>
      </c>
      <c r="AX4508">
        <v>5</v>
      </c>
      <c r="BC4508">
        <v>2</v>
      </c>
      <c r="BD4508">
        <v>7</v>
      </c>
      <c r="BE4508">
        <v>2</v>
      </c>
    </row>
    <row r="4509" spans="1:57" x14ac:dyDescent="0.25">
      <c r="A4509" s="179">
        <f t="shared" si="70"/>
        <v>131131</v>
      </c>
      <c r="B4509" t="s">
        <v>1923</v>
      </c>
      <c r="C4509">
        <v>73181924</v>
      </c>
      <c r="D4509">
        <v>144105</v>
      </c>
      <c r="E4509">
        <v>4</v>
      </c>
      <c r="F4509">
        <v>550022204</v>
      </c>
      <c r="G4509" s="180">
        <v>43693</v>
      </c>
      <c r="H4509" s="180">
        <v>45381</v>
      </c>
      <c r="I4509">
        <v>0</v>
      </c>
      <c r="J4509">
        <v>1</v>
      </c>
      <c r="K4509">
        <v>0</v>
      </c>
      <c r="L4509">
        <v>30</v>
      </c>
      <c r="M4509">
        <v>2</v>
      </c>
      <c r="N4509" s="170">
        <v>22490513</v>
      </c>
      <c r="O4509" s="170">
        <v>24960000</v>
      </c>
      <c r="P4509" s="178">
        <v>147778</v>
      </c>
      <c r="Q4509" s="178">
        <v>5681</v>
      </c>
      <c r="R4509" s="178">
        <v>147778</v>
      </c>
      <c r="S4509">
        <v>3037</v>
      </c>
      <c r="T4509">
        <v>0</v>
      </c>
      <c r="U4509">
        <v>0</v>
      </c>
      <c r="W4509">
        <v>0</v>
      </c>
      <c r="X4509">
        <v>0</v>
      </c>
      <c r="Y4509">
        <v>0</v>
      </c>
      <c r="AB4509" s="180">
        <v>44285</v>
      </c>
      <c r="AC4509">
        <v>1</v>
      </c>
      <c r="AD4509" t="s">
        <v>1922</v>
      </c>
      <c r="AE4509">
        <v>1</v>
      </c>
      <c r="AF4509">
        <v>30</v>
      </c>
      <c r="AG4509">
        <v>0</v>
      </c>
      <c r="AN4509">
        <v>1</v>
      </c>
      <c r="AO4509">
        <v>1</v>
      </c>
      <c r="AR4509" s="178">
        <v>16647</v>
      </c>
      <c r="AS4509" t="s">
        <v>1921</v>
      </c>
      <c r="AT4509">
        <v>0</v>
      </c>
      <c r="AU4509">
        <v>0</v>
      </c>
      <c r="AV4509">
        <v>806002962</v>
      </c>
      <c r="AW4509" t="s">
        <v>1924</v>
      </c>
      <c r="AX4509">
        <v>5</v>
      </c>
      <c r="BC4509">
        <v>2</v>
      </c>
      <c r="BD4509">
        <v>7</v>
      </c>
      <c r="BE4509">
        <v>2</v>
      </c>
    </row>
    <row r="4510" spans="1:57" x14ac:dyDescent="0.25">
      <c r="A4510" s="179">
        <f t="shared" si="70"/>
        <v>77361</v>
      </c>
      <c r="B4510" t="s">
        <v>1923</v>
      </c>
      <c r="C4510">
        <v>73181924</v>
      </c>
      <c r="D4510">
        <v>144105</v>
      </c>
      <c r="E4510">
        <v>4</v>
      </c>
      <c r="F4510">
        <v>550022796</v>
      </c>
      <c r="G4510" s="180">
        <v>43747</v>
      </c>
      <c r="H4510" s="180">
        <v>45381</v>
      </c>
      <c r="I4510">
        <v>0</v>
      </c>
      <c r="J4510">
        <v>1</v>
      </c>
      <c r="K4510">
        <v>0</v>
      </c>
      <c r="L4510">
        <v>30</v>
      </c>
      <c r="M4510">
        <v>2</v>
      </c>
      <c r="N4510" s="170">
        <v>22490513</v>
      </c>
      <c r="O4510" s="170">
        <v>24960000</v>
      </c>
      <c r="P4510" s="178">
        <v>87182</v>
      </c>
      <c r="Q4510" s="178">
        <v>3352</v>
      </c>
      <c r="R4510" s="178">
        <v>87182</v>
      </c>
      <c r="S4510">
        <v>1783</v>
      </c>
      <c r="T4510">
        <v>0</v>
      </c>
      <c r="U4510">
        <v>0</v>
      </c>
      <c r="W4510">
        <v>0</v>
      </c>
      <c r="X4510">
        <v>0</v>
      </c>
      <c r="Y4510">
        <v>0</v>
      </c>
      <c r="AB4510" s="180">
        <v>44285</v>
      </c>
      <c r="AC4510">
        <v>1</v>
      </c>
      <c r="AD4510" t="s">
        <v>1922</v>
      </c>
      <c r="AE4510">
        <v>1</v>
      </c>
      <c r="AF4510">
        <v>30</v>
      </c>
      <c r="AG4510">
        <v>0</v>
      </c>
      <c r="AN4510">
        <v>1</v>
      </c>
      <c r="AO4510">
        <v>1</v>
      </c>
      <c r="AR4510" s="178">
        <v>9821</v>
      </c>
      <c r="AS4510" t="s">
        <v>1921</v>
      </c>
      <c r="AT4510">
        <v>0</v>
      </c>
      <c r="AU4510">
        <v>0</v>
      </c>
      <c r="AV4510">
        <v>806002962</v>
      </c>
      <c r="AW4510" t="s">
        <v>1924</v>
      </c>
      <c r="AX4510">
        <v>5</v>
      </c>
      <c r="BC4510">
        <v>2</v>
      </c>
      <c r="BD4510">
        <v>7</v>
      </c>
      <c r="BE4510">
        <v>2</v>
      </c>
    </row>
    <row r="4511" spans="1:57" x14ac:dyDescent="0.25">
      <c r="A4511" s="179">
        <f t="shared" si="70"/>
        <v>326357</v>
      </c>
      <c r="B4511" t="s">
        <v>1923</v>
      </c>
      <c r="C4511">
        <v>73181924</v>
      </c>
      <c r="D4511">
        <v>144105</v>
      </c>
      <c r="E4511">
        <v>4</v>
      </c>
      <c r="F4511">
        <v>550023381</v>
      </c>
      <c r="G4511" s="180">
        <v>43840</v>
      </c>
      <c r="H4511" s="180">
        <v>45381</v>
      </c>
      <c r="I4511">
        <v>0</v>
      </c>
      <c r="J4511">
        <v>1</v>
      </c>
      <c r="K4511">
        <v>0</v>
      </c>
      <c r="L4511">
        <v>30</v>
      </c>
      <c r="M4511">
        <v>2</v>
      </c>
      <c r="N4511" s="170">
        <v>22490513</v>
      </c>
      <c r="O4511" s="170">
        <v>24960000</v>
      </c>
      <c r="P4511" s="178">
        <v>367786</v>
      </c>
      <c r="Q4511" s="178">
        <v>14139</v>
      </c>
      <c r="R4511" s="178">
        <v>367786</v>
      </c>
      <c r="S4511">
        <v>7589</v>
      </c>
      <c r="T4511">
        <v>0</v>
      </c>
      <c r="U4511">
        <v>0</v>
      </c>
      <c r="W4511">
        <v>0</v>
      </c>
      <c r="X4511">
        <v>0</v>
      </c>
      <c r="Y4511">
        <v>0</v>
      </c>
      <c r="AB4511" s="180">
        <v>44285</v>
      </c>
      <c r="AC4511">
        <v>1</v>
      </c>
      <c r="AD4511" t="s">
        <v>1922</v>
      </c>
      <c r="AE4511">
        <v>1</v>
      </c>
      <c r="AF4511">
        <v>30</v>
      </c>
      <c r="AG4511">
        <v>0</v>
      </c>
      <c r="AN4511">
        <v>1</v>
      </c>
      <c r="AO4511">
        <v>1</v>
      </c>
      <c r="AR4511" s="178">
        <v>41429</v>
      </c>
      <c r="AS4511" t="s">
        <v>1921</v>
      </c>
      <c r="AT4511">
        <v>0</v>
      </c>
      <c r="AU4511">
        <v>0</v>
      </c>
      <c r="AV4511">
        <v>806002962</v>
      </c>
      <c r="AW4511" t="s">
        <v>1924</v>
      </c>
      <c r="AX4511">
        <v>5</v>
      </c>
      <c r="BC4511">
        <v>2</v>
      </c>
      <c r="BD4511">
        <v>7</v>
      </c>
      <c r="BE4511">
        <v>2</v>
      </c>
    </row>
    <row r="4512" spans="1:57" x14ac:dyDescent="0.25">
      <c r="A4512" s="179">
        <f t="shared" si="70"/>
        <v>443382</v>
      </c>
      <c r="B4512" t="s">
        <v>1923</v>
      </c>
      <c r="C4512">
        <v>73181924</v>
      </c>
      <c r="D4512">
        <v>144105</v>
      </c>
      <c r="E4512">
        <v>4</v>
      </c>
      <c r="F4512">
        <v>550023938</v>
      </c>
      <c r="G4512" s="180">
        <v>44000</v>
      </c>
      <c r="H4512" s="180">
        <v>45412</v>
      </c>
      <c r="I4512">
        <v>0</v>
      </c>
      <c r="J4512">
        <v>1</v>
      </c>
      <c r="K4512">
        <v>0</v>
      </c>
      <c r="L4512">
        <v>30</v>
      </c>
      <c r="M4512">
        <v>2</v>
      </c>
      <c r="N4512" s="170">
        <v>22490513</v>
      </c>
      <c r="O4512" s="170">
        <v>24960000</v>
      </c>
      <c r="P4512" s="178">
        <v>499667</v>
      </c>
      <c r="Q4512" s="178">
        <v>19210</v>
      </c>
      <c r="R4512" s="178">
        <v>499667</v>
      </c>
      <c r="S4512">
        <v>0</v>
      </c>
      <c r="T4512">
        <v>0</v>
      </c>
      <c r="U4512">
        <v>0</v>
      </c>
      <c r="W4512">
        <v>0</v>
      </c>
      <c r="X4512">
        <v>0</v>
      </c>
      <c r="Y4512">
        <v>0</v>
      </c>
      <c r="AB4512" s="180">
        <v>44286</v>
      </c>
      <c r="AC4512">
        <v>1</v>
      </c>
      <c r="AD4512" t="s">
        <v>1922</v>
      </c>
      <c r="AE4512">
        <v>1</v>
      </c>
      <c r="AF4512">
        <v>30</v>
      </c>
      <c r="AG4512">
        <v>0</v>
      </c>
      <c r="AN4512">
        <v>1</v>
      </c>
      <c r="AO4512">
        <v>1</v>
      </c>
      <c r="AR4512" s="178">
        <v>56285</v>
      </c>
      <c r="AS4512" t="s">
        <v>1921</v>
      </c>
      <c r="AT4512">
        <v>0</v>
      </c>
      <c r="AU4512">
        <v>0</v>
      </c>
      <c r="AV4512">
        <v>806002962</v>
      </c>
      <c r="AW4512" t="s">
        <v>1924</v>
      </c>
      <c r="AX4512">
        <v>5</v>
      </c>
      <c r="BC4512">
        <v>2</v>
      </c>
      <c r="BD4512">
        <v>7</v>
      </c>
      <c r="BE4512">
        <v>2</v>
      </c>
    </row>
    <row r="4513" spans="1:57" x14ac:dyDescent="0.25">
      <c r="A4513" s="179">
        <f t="shared" si="70"/>
        <v>461344</v>
      </c>
      <c r="B4513" t="s">
        <v>1923</v>
      </c>
      <c r="C4513">
        <v>73181924</v>
      </c>
      <c r="D4513">
        <v>144105</v>
      </c>
      <c r="E4513">
        <v>4</v>
      </c>
      <c r="F4513">
        <v>550023953</v>
      </c>
      <c r="G4513" s="180">
        <v>44012</v>
      </c>
      <c r="H4513" s="180">
        <v>45412</v>
      </c>
      <c r="I4513">
        <v>0</v>
      </c>
      <c r="J4513">
        <v>1</v>
      </c>
      <c r="K4513">
        <v>0</v>
      </c>
      <c r="L4513">
        <v>30</v>
      </c>
      <c r="M4513">
        <v>2</v>
      </c>
      <c r="N4513" s="170">
        <v>22490513</v>
      </c>
      <c r="O4513" s="170">
        <v>24960000</v>
      </c>
      <c r="P4513" s="178">
        <v>519910</v>
      </c>
      <c r="Q4513" s="178">
        <v>19988</v>
      </c>
      <c r="R4513" s="178">
        <v>519910</v>
      </c>
      <c r="S4513">
        <v>0</v>
      </c>
      <c r="T4513">
        <v>0</v>
      </c>
      <c r="U4513">
        <v>0</v>
      </c>
      <c r="W4513">
        <v>0</v>
      </c>
      <c r="X4513">
        <v>0</v>
      </c>
      <c r="Y4513">
        <v>0</v>
      </c>
      <c r="AB4513" s="180">
        <v>44286</v>
      </c>
      <c r="AC4513">
        <v>1</v>
      </c>
      <c r="AD4513" t="s">
        <v>1922</v>
      </c>
      <c r="AE4513">
        <v>1</v>
      </c>
      <c r="AF4513">
        <v>30</v>
      </c>
      <c r="AG4513">
        <v>0</v>
      </c>
      <c r="AN4513">
        <v>1</v>
      </c>
      <c r="AO4513">
        <v>1</v>
      </c>
      <c r="AR4513" s="178">
        <v>58566</v>
      </c>
      <c r="AS4513" t="s">
        <v>1921</v>
      </c>
      <c r="AT4513">
        <v>0</v>
      </c>
      <c r="AU4513">
        <v>0</v>
      </c>
      <c r="AV4513">
        <v>806002962</v>
      </c>
      <c r="AW4513" t="s">
        <v>1924</v>
      </c>
      <c r="AX4513">
        <v>5</v>
      </c>
      <c r="BC4513">
        <v>2</v>
      </c>
      <c r="BD4513">
        <v>7</v>
      </c>
      <c r="BE4513">
        <v>2</v>
      </c>
    </row>
    <row r="4514" spans="1:57" x14ac:dyDescent="0.25">
      <c r="A4514" s="179">
        <f t="shared" si="70"/>
        <v>461317</v>
      </c>
      <c r="B4514" t="s">
        <v>1923</v>
      </c>
      <c r="C4514">
        <v>73181924</v>
      </c>
      <c r="D4514">
        <v>144105</v>
      </c>
      <c r="E4514">
        <v>4</v>
      </c>
      <c r="F4514">
        <v>550023956</v>
      </c>
      <c r="G4514" s="180">
        <v>44015</v>
      </c>
      <c r="H4514" s="180">
        <v>45412</v>
      </c>
      <c r="I4514">
        <v>0</v>
      </c>
      <c r="J4514">
        <v>1</v>
      </c>
      <c r="K4514">
        <v>0</v>
      </c>
      <c r="L4514">
        <v>30</v>
      </c>
      <c r="M4514">
        <v>2</v>
      </c>
      <c r="N4514" s="170">
        <v>22490513</v>
      </c>
      <c r="O4514" s="170">
        <v>24960000</v>
      </c>
      <c r="P4514" s="178">
        <v>519879</v>
      </c>
      <c r="Q4514" s="178">
        <v>19987</v>
      </c>
      <c r="R4514" s="178">
        <v>519879</v>
      </c>
      <c r="S4514">
        <v>0</v>
      </c>
      <c r="T4514">
        <v>0</v>
      </c>
      <c r="U4514">
        <v>0</v>
      </c>
      <c r="W4514">
        <v>0</v>
      </c>
      <c r="X4514">
        <v>0</v>
      </c>
      <c r="Y4514">
        <v>0</v>
      </c>
      <c r="AB4514" s="180">
        <v>44286</v>
      </c>
      <c r="AC4514">
        <v>1</v>
      </c>
      <c r="AD4514" t="s">
        <v>1922</v>
      </c>
      <c r="AE4514">
        <v>1</v>
      </c>
      <c r="AF4514">
        <v>30</v>
      </c>
      <c r="AG4514">
        <v>0</v>
      </c>
      <c r="AN4514">
        <v>1</v>
      </c>
      <c r="AO4514">
        <v>1</v>
      </c>
      <c r="AR4514" s="178">
        <v>58562</v>
      </c>
      <c r="AS4514" t="s">
        <v>1921</v>
      </c>
      <c r="AT4514">
        <v>0</v>
      </c>
      <c r="AU4514">
        <v>0</v>
      </c>
      <c r="AV4514">
        <v>806002962</v>
      </c>
      <c r="AW4514" t="s">
        <v>1924</v>
      </c>
      <c r="AX4514">
        <v>5</v>
      </c>
      <c r="BC4514">
        <v>2</v>
      </c>
      <c r="BD4514">
        <v>7</v>
      </c>
      <c r="BE4514">
        <v>2</v>
      </c>
    </row>
    <row r="4515" spans="1:57" x14ac:dyDescent="0.25">
      <c r="A4515" s="179">
        <f t="shared" si="70"/>
        <v>461209</v>
      </c>
      <c r="B4515" t="s">
        <v>1923</v>
      </c>
      <c r="C4515">
        <v>73181924</v>
      </c>
      <c r="D4515">
        <v>144105</v>
      </c>
      <c r="E4515">
        <v>4</v>
      </c>
      <c r="F4515">
        <v>550023973</v>
      </c>
      <c r="G4515" s="180">
        <v>44027</v>
      </c>
      <c r="H4515" s="180">
        <v>45412</v>
      </c>
      <c r="I4515">
        <v>0</v>
      </c>
      <c r="J4515">
        <v>1</v>
      </c>
      <c r="K4515">
        <v>0</v>
      </c>
      <c r="L4515">
        <v>30</v>
      </c>
      <c r="M4515">
        <v>2</v>
      </c>
      <c r="N4515" s="170">
        <v>22490513</v>
      </c>
      <c r="O4515" s="170">
        <v>24960000</v>
      </c>
      <c r="P4515" s="178">
        <v>519757</v>
      </c>
      <c r="Q4515" s="178">
        <v>19982</v>
      </c>
      <c r="R4515" s="178">
        <v>519757</v>
      </c>
      <c r="S4515">
        <v>0</v>
      </c>
      <c r="T4515">
        <v>0</v>
      </c>
      <c r="U4515">
        <v>0</v>
      </c>
      <c r="W4515">
        <v>0</v>
      </c>
      <c r="X4515">
        <v>0</v>
      </c>
      <c r="Y4515">
        <v>0</v>
      </c>
      <c r="AB4515" s="180">
        <v>44286</v>
      </c>
      <c r="AC4515">
        <v>1</v>
      </c>
      <c r="AD4515" t="s">
        <v>1922</v>
      </c>
      <c r="AE4515">
        <v>1</v>
      </c>
      <c r="AF4515">
        <v>30</v>
      </c>
      <c r="AG4515">
        <v>0</v>
      </c>
      <c r="AN4515">
        <v>1</v>
      </c>
      <c r="AO4515">
        <v>1</v>
      </c>
      <c r="AR4515" s="178">
        <v>58548</v>
      </c>
      <c r="AS4515" t="s">
        <v>1921</v>
      </c>
      <c r="AT4515">
        <v>0</v>
      </c>
      <c r="AU4515">
        <v>0</v>
      </c>
      <c r="AV4515">
        <v>806002962</v>
      </c>
      <c r="AW4515" t="s">
        <v>1924</v>
      </c>
      <c r="AX4515">
        <v>5</v>
      </c>
      <c r="BC4515">
        <v>2</v>
      </c>
      <c r="BD4515">
        <v>7</v>
      </c>
      <c r="BE4515">
        <v>2</v>
      </c>
    </row>
    <row r="4516" spans="1:57" x14ac:dyDescent="0.25">
      <c r="A4516" s="179">
        <f t="shared" si="70"/>
        <v>220230</v>
      </c>
      <c r="B4516" t="s">
        <v>1923</v>
      </c>
      <c r="C4516">
        <v>73181924</v>
      </c>
      <c r="D4516">
        <v>144105</v>
      </c>
      <c r="E4516">
        <v>4</v>
      </c>
      <c r="F4516">
        <v>550023980</v>
      </c>
      <c r="G4516" s="180">
        <v>44029</v>
      </c>
      <c r="H4516" s="180">
        <v>45381</v>
      </c>
      <c r="I4516">
        <v>0</v>
      </c>
      <c r="J4516">
        <v>1</v>
      </c>
      <c r="K4516">
        <v>0</v>
      </c>
      <c r="L4516">
        <v>30</v>
      </c>
      <c r="M4516">
        <v>2</v>
      </c>
      <c r="N4516" s="170">
        <v>22490513</v>
      </c>
      <c r="O4516" s="170">
        <v>24960000</v>
      </c>
      <c r="P4516" s="178">
        <v>248187</v>
      </c>
      <c r="Q4516" s="178">
        <v>9541</v>
      </c>
      <c r="R4516" s="178">
        <v>248187</v>
      </c>
      <c r="S4516">
        <v>5115</v>
      </c>
      <c r="T4516">
        <v>0</v>
      </c>
      <c r="U4516">
        <v>0</v>
      </c>
      <c r="W4516">
        <v>0</v>
      </c>
      <c r="X4516">
        <v>0</v>
      </c>
      <c r="Y4516">
        <v>0</v>
      </c>
      <c r="AB4516" s="180">
        <v>44285</v>
      </c>
      <c r="AC4516">
        <v>1</v>
      </c>
      <c r="AD4516" t="s">
        <v>1922</v>
      </c>
      <c r="AE4516">
        <v>1</v>
      </c>
      <c r="AF4516">
        <v>30</v>
      </c>
      <c r="AG4516">
        <v>0</v>
      </c>
      <c r="AN4516">
        <v>1</v>
      </c>
      <c r="AO4516">
        <v>1</v>
      </c>
      <c r="AR4516" s="178">
        <v>27957</v>
      </c>
      <c r="AS4516" t="s">
        <v>1921</v>
      </c>
      <c r="AT4516">
        <v>0</v>
      </c>
      <c r="AU4516">
        <v>0</v>
      </c>
      <c r="AV4516">
        <v>806002962</v>
      </c>
      <c r="AW4516" t="s">
        <v>1924</v>
      </c>
      <c r="AX4516">
        <v>5</v>
      </c>
      <c r="BC4516">
        <v>2</v>
      </c>
      <c r="BD4516">
        <v>7</v>
      </c>
      <c r="BE4516">
        <v>2</v>
      </c>
    </row>
    <row r="4517" spans="1:57" x14ac:dyDescent="0.25">
      <c r="A4517" s="179">
        <f t="shared" si="70"/>
        <v>83194</v>
      </c>
      <c r="B4517" t="s">
        <v>1923</v>
      </c>
      <c r="C4517">
        <v>73181924</v>
      </c>
      <c r="D4517">
        <v>144105</v>
      </c>
      <c r="E4517">
        <v>4</v>
      </c>
      <c r="F4517">
        <v>550024776</v>
      </c>
      <c r="G4517" s="180">
        <v>44141</v>
      </c>
      <c r="H4517" s="180">
        <v>45381</v>
      </c>
      <c r="I4517">
        <v>0</v>
      </c>
      <c r="J4517">
        <v>1</v>
      </c>
      <c r="K4517">
        <v>0</v>
      </c>
      <c r="L4517">
        <v>30</v>
      </c>
      <c r="M4517">
        <v>2</v>
      </c>
      <c r="N4517" s="170">
        <v>22490513</v>
      </c>
      <c r="O4517" s="170">
        <v>24960000</v>
      </c>
      <c r="P4517" s="178">
        <v>93755</v>
      </c>
      <c r="Q4517" s="178">
        <v>3604</v>
      </c>
      <c r="R4517" s="178">
        <v>93755</v>
      </c>
      <c r="S4517">
        <v>1946</v>
      </c>
      <c r="T4517">
        <v>0</v>
      </c>
      <c r="U4517">
        <v>0</v>
      </c>
      <c r="W4517">
        <v>0</v>
      </c>
      <c r="X4517">
        <v>0</v>
      </c>
      <c r="Y4517">
        <v>0</v>
      </c>
      <c r="AB4517" s="180">
        <v>44285</v>
      </c>
      <c r="AC4517">
        <v>1</v>
      </c>
      <c r="AD4517" t="s">
        <v>1922</v>
      </c>
      <c r="AE4517">
        <v>1</v>
      </c>
      <c r="AF4517">
        <v>30</v>
      </c>
      <c r="AG4517">
        <v>0</v>
      </c>
      <c r="AN4517">
        <v>1</v>
      </c>
      <c r="AO4517">
        <v>1</v>
      </c>
      <c r="AR4517" s="178">
        <v>10561</v>
      </c>
      <c r="AS4517" t="s">
        <v>1921</v>
      </c>
      <c r="AT4517">
        <v>0</v>
      </c>
      <c r="AU4517">
        <v>0</v>
      </c>
      <c r="AV4517">
        <v>806002962</v>
      </c>
      <c r="AW4517" t="s">
        <v>1924</v>
      </c>
      <c r="AX4517">
        <v>5</v>
      </c>
      <c r="BC4517">
        <v>2</v>
      </c>
      <c r="BD4517">
        <v>7</v>
      </c>
      <c r="BE4517">
        <v>2</v>
      </c>
    </row>
    <row r="4518" spans="1:57" x14ac:dyDescent="0.25">
      <c r="A4518" s="179">
        <f t="shared" si="70"/>
        <v>366051</v>
      </c>
      <c r="B4518" t="s">
        <v>1923</v>
      </c>
      <c r="C4518">
        <v>73181924</v>
      </c>
      <c r="D4518">
        <v>144105</v>
      </c>
      <c r="E4518">
        <v>4</v>
      </c>
      <c r="F4518">
        <v>550024777</v>
      </c>
      <c r="G4518" s="180">
        <v>44141</v>
      </c>
      <c r="H4518" s="180">
        <v>45381</v>
      </c>
      <c r="I4518">
        <v>0</v>
      </c>
      <c r="J4518">
        <v>1</v>
      </c>
      <c r="K4518">
        <v>0</v>
      </c>
      <c r="L4518">
        <v>30</v>
      </c>
      <c r="M4518">
        <v>2</v>
      </c>
      <c r="N4518" s="170">
        <v>22490513</v>
      </c>
      <c r="O4518" s="170">
        <v>24960000</v>
      </c>
      <c r="P4518" s="178">
        <v>412519</v>
      </c>
      <c r="Q4518" s="178">
        <v>15859</v>
      </c>
      <c r="R4518" s="178">
        <v>412519</v>
      </c>
      <c r="S4518">
        <v>8513</v>
      </c>
      <c r="T4518">
        <v>0</v>
      </c>
      <c r="U4518">
        <v>0</v>
      </c>
      <c r="W4518">
        <v>0</v>
      </c>
      <c r="X4518">
        <v>0</v>
      </c>
      <c r="Y4518">
        <v>0</v>
      </c>
      <c r="AB4518" s="180">
        <v>44285</v>
      </c>
      <c r="AC4518">
        <v>1</v>
      </c>
      <c r="AD4518" t="s">
        <v>1922</v>
      </c>
      <c r="AE4518">
        <v>1</v>
      </c>
      <c r="AF4518">
        <v>30</v>
      </c>
      <c r="AG4518">
        <v>0</v>
      </c>
      <c r="AN4518">
        <v>1</v>
      </c>
      <c r="AO4518">
        <v>1</v>
      </c>
      <c r="AR4518" s="178">
        <v>46468</v>
      </c>
      <c r="AS4518" t="s">
        <v>1921</v>
      </c>
      <c r="AT4518">
        <v>0</v>
      </c>
      <c r="AU4518">
        <v>0</v>
      </c>
      <c r="AV4518">
        <v>806002962</v>
      </c>
      <c r="AW4518" t="s">
        <v>1924</v>
      </c>
      <c r="AX4518">
        <v>5</v>
      </c>
      <c r="BC4518">
        <v>2</v>
      </c>
      <c r="BD4518">
        <v>7</v>
      </c>
      <c r="BE4518">
        <v>2</v>
      </c>
    </row>
    <row r="4519" spans="1:57" x14ac:dyDescent="0.25">
      <c r="A4519" s="179">
        <f t="shared" si="70"/>
        <v>5324</v>
      </c>
      <c r="B4519" t="s">
        <v>1923</v>
      </c>
      <c r="C4519">
        <v>73181924</v>
      </c>
      <c r="D4519">
        <v>144105</v>
      </c>
      <c r="E4519">
        <v>4</v>
      </c>
      <c r="F4519">
        <v>550025521</v>
      </c>
      <c r="G4519" s="180">
        <v>44255</v>
      </c>
      <c r="H4519" s="180">
        <v>44316</v>
      </c>
      <c r="I4519">
        <v>0</v>
      </c>
      <c r="J4519">
        <v>1</v>
      </c>
      <c r="K4519">
        <v>0</v>
      </c>
      <c r="L4519">
        <v>30</v>
      </c>
      <c r="M4519">
        <v>2</v>
      </c>
      <c r="N4519">
        <v>0</v>
      </c>
      <c r="O4519">
        <v>0</v>
      </c>
      <c r="P4519" s="178">
        <v>6000</v>
      </c>
      <c r="Q4519" s="178">
        <v>6000</v>
      </c>
      <c r="R4519" s="178">
        <v>6000</v>
      </c>
      <c r="S4519">
        <v>0</v>
      </c>
      <c r="T4519">
        <v>0</v>
      </c>
      <c r="U4519">
        <v>0</v>
      </c>
      <c r="W4519">
        <v>0</v>
      </c>
      <c r="X4519">
        <v>0</v>
      </c>
      <c r="Y4519">
        <v>0</v>
      </c>
      <c r="AB4519" s="180">
        <v>44285</v>
      </c>
      <c r="AC4519">
        <v>1</v>
      </c>
      <c r="AD4519" t="s">
        <v>1922</v>
      </c>
      <c r="AE4519">
        <v>1</v>
      </c>
      <c r="AF4519">
        <v>30</v>
      </c>
      <c r="AG4519">
        <v>0</v>
      </c>
      <c r="AN4519">
        <v>1</v>
      </c>
      <c r="AO4519">
        <v>1</v>
      </c>
      <c r="AR4519" s="178">
        <v>676</v>
      </c>
      <c r="AS4519" t="s">
        <v>1921</v>
      </c>
      <c r="AT4519">
        <v>0</v>
      </c>
      <c r="AU4519">
        <v>0</v>
      </c>
      <c r="AV4519">
        <v>806002962</v>
      </c>
      <c r="AW4519" t="s">
        <v>1924</v>
      </c>
      <c r="AX4519">
        <v>5</v>
      </c>
      <c r="BC4519">
        <v>2</v>
      </c>
      <c r="BD4519">
        <v>7</v>
      </c>
      <c r="BE4519">
        <v>2</v>
      </c>
    </row>
    <row r="4520" spans="1:57" x14ac:dyDescent="0.25">
      <c r="A4520" s="179">
        <f t="shared" si="70"/>
        <v>354942</v>
      </c>
      <c r="B4520" t="s">
        <v>1923</v>
      </c>
      <c r="C4520">
        <v>73181924</v>
      </c>
      <c r="D4520">
        <v>144105</v>
      </c>
      <c r="E4520">
        <v>4</v>
      </c>
      <c r="F4520">
        <v>550025585</v>
      </c>
      <c r="G4520" s="180">
        <v>44265</v>
      </c>
      <c r="H4520" s="180">
        <v>45381</v>
      </c>
      <c r="I4520">
        <v>0</v>
      </c>
      <c r="J4520">
        <v>1</v>
      </c>
      <c r="K4520">
        <v>0</v>
      </c>
      <c r="L4520">
        <v>30</v>
      </c>
      <c r="M4520">
        <v>2</v>
      </c>
      <c r="N4520" s="170">
        <v>22490513</v>
      </c>
      <c r="O4520" s="170">
        <v>24960000</v>
      </c>
      <c r="P4520" s="178">
        <v>400000</v>
      </c>
      <c r="Q4520" s="178">
        <v>15378</v>
      </c>
      <c r="R4520" s="178">
        <v>400000</v>
      </c>
      <c r="S4520">
        <v>0</v>
      </c>
      <c r="T4520">
        <v>0</v>
      </c>
      <c r="U4520">
        <v>0</v>
      </c>
      <c r="W4520">
        <v>0</v>
      </c>
      <c r="X4520">
        <v>0</v>
      </c>
      <c r="Y4520">
        <v>0</v>
      </c>
      <c r="AB4520" s="180">
        <v>44285</v>
      </c>
      <c r="AC4520">
        <v>1</v>
      </c>
      <c r="AD4520" t="s">
        <v>1922</v>
      </c>
      <c r="AE4520">
        <v>1</v>
      </c>
      <c r="AF4520">
        <v>30</v>
      </c>
      <c r="AG4520">
        <v>0</v>
      </c>
      <c r="AN4520">
        <v>1</v>
      </c>
      <c r="AO4520">
        <v>1</v>
      </c>
      <c r="AR4520" s="178">
        <v>45058</v>
      </c>
      <c r="AS4520" t="s">
        <v>1921</v>
      </c>
      <c r="AT4520">
        <v>0</v>
      </c>
      <c r="AU4520">
        <v>0</v>
      </c>
      <c r="AV4520">
        <v>806002962</v>
      </c>
      <c r="AW4520" t="s">
        <v>1924</v>
      </c>
      <c r="AX4520">
        <v>5</v>
      </c>
      <c r="BC4520">
        <v>2</v>
      </c>
      <c r="BD4520">
        <v>7</v>
      </c>
      <c r="BE4520">
        <v>2</v>
      </c>
    </row>
    <row r="4521" spans="1:57" x14ac:dyDescent="0.25">
      <c r="A4521" s="179">
        <f t="shared" si="70"/>
        <v>5324</v>
      </c>
      <c r="B4521" t="s">
        <v>1923</v>
      </c>
      <c r="C4521">
        <v>73181924</v>
      </c>
      <c r="D4521">
        <v>144105</v>
      </c>
      <c r="E4521">
        <v>4</v>
      </c>
      <c r="F4521">
        <v>550025707</v>
      </c>
      <c r="G4521" s="180">
        <v>44286</v>
      </c>
      <c r="H4521" s="180">
        <v>44346</v>
      </c>
      <c r="I4521">
        <v>0</v>
      </c>
      <c r="J4521">
        <v>1</v>
      </c>
      <c r="K4521">
        <v>0</v>
      </c>
      <c r="L4521">
        <v>30</v>
      </c>
      <c r="M4521">
        <v>2</v>
      </c>
      <c r="N4521">
        <v>0</v>
      </c>
      <c r="O4521">
        <v>0</v>
      </c>
      <c r="P4521" s="178">
        <v>6000</v>
      </c>
      <c r="Q4521" s="178">
        <v>6000</v>
      </c>
      <c r="R4521" s="178">
        <v>6000</v>
      </c>
      <c r="S4521">
        <v>0</v>
      </c>
      <c r="T4521">
        <v>0</v>
      </c>
      <c r="U4521">
        <v>0</v>
      </c>
      <c r="W4521">
        <v>0</v>
      </c>
      <c r="X4521">
        <v>0</v>
      </c>
      <c r="Y4521">
        <v>0</v>
      </c>
      <c r="AB4521" s="180">
        <v>44286</v>
      </c>
      <c r="AC4521">
        <v>1</v>
      </c>
      <c r="AD4521" t="s">
        <v>1922</v>
      </c>
      <c r="AE4521">
        <v>1</v>
      </c>
      <c r="AF4521">
        <v>30</v>
      </c>
      <c r="AG4521">
        <v>0</v>
      </c>
      <c r="AN4521">
        <v>1</v>
      </c>
      <c r="AO4521">
        <v>1</v>
      </c>
      <c r="AR4521" s="178">
        <v>676</v>
      </c>
      <c r="AS4521" t="s">
        <v>1921</v>
      </c>
      <c r="AT4521">
        <v>0</v>
      </c>
      <c r="AU4521">
        <v>0</v>
      </c>
      <c r="AV4521">
        <v>806002962</v>
      </c>
      <c r="AW4521" t="s">
        <v>1924</v>
      </c>
      <c r="AX4521">
        <v>5</v>
      </c>
      <c r="BC4521">
        <v>2</v>
      </c>
      <c r="BD4521">
        <v>7</v>
      </c>
      <c r="BE4521">
        <v>2</v>
      </c>
    </row>
    <row r="4522" spans="1:57" x14ac:dyDescent="0.25">
      <c r="A4522" s="179">
        <f t="shared" si="70"/>
        <v>0</v>
      </c>
      <c r="B4522" t="s">
        <v>1923</v>
      </c>
      <c r="C4522">
        <v>73184076</v>
      </c>
      <c r="D4522">
        <v>144105</v>
      </c>
      <c r="E4522">
        <v>4</v>
      </c>
      <c r="F4522">
        <v>16849</v>
      </c>
      <c r="G4522" s="180">
        <v>43847</v>
      </c>
      <c r="H4522" s="180">
        <v>44578</v>
      </c>
      <c r="I4522">
        <v>13</v>
      </c>
      <c r="J4522">
        <v>1</v>
      </c>
      <c r="K4522">
        <v>13</v>
      </c>
      <c r="L4522">
        <v>30</v>
      </c>
      <c r="M4522">
        <v>2</v>
      </c>
      <c r="N4522" s="170">
        <v>17726461</v>
      </c>
      <c r="O4522" s="170">
        <v>19240000</v>
      </c>
      <c r="P4522" s="178">
        <v>11100000</v>
      </c>
      <c r="Q4522" s="178">
        <v>552692</v>
      </c>
      <c r="R4522" s="178">
        <v>5109977</v>
      </c>
      <c r="S4522">
        <v>32669</v>
      </c>
      <c r="T4522">
        <v>0</v>
      </c>
      <c r="U4522">
        <v>0</v>
      </c>
      <c r="W4522">
        <v>0</v>
      </c>
      <c r="X4522">
        <v>0</v>
      </c>
      <c r="Y4522">
        <v>0</v>
      </c>
      <c r="AB4522" s="180">
        <v>44285</v>
      </c>
      <c r="AC4522">
        <v>1</v>
      </c>
      <c r="AD4522" t="s">
        <v>1922</v>
      </c>
      <c r="AE4522">
        <v>1</v>
      </c>
      <c r="AF4522">
        <v>30</v>
      </c>
      <c r="AG4522">
        <v>6789</v>
      </c>
      <c r="AN4522">
        <v>1</v>
      </c>
      <c r="AO4522">
        <v>1</v>
      </c>
      <c r="AR4522" s="178">
        <v>7924138</v>
      </c>
      <c r="AS4522" t="s">
        <v>1921</v>
      </c>
      <c r="AT4522">
        <v>0</v>
      </c>
      <c r="AU4522">
        <v>0</v>
      </c>
      <c r="AV4522">
        <v>890480123</v>
      </c>
      <c r="AW4522" t="s">
        <v>1920</v>
      </c>
      <c r="AX4522">
        <v>5</v>
      </c>
      <c r="BC4522">
        <v>1</v>
      </c>
      <c r="BD4522">
        <v>7</v>
      </c>
      <c r="BE4522">
        <v>2</v>
      </c>
    </row>
    <row r="4523" spans="1:57" x14ac:dyDescent="0.25">
      <c r="A4523" s="179">
        <f t="shared" si="70"/>
        <v>0</v>
      </c>
      <c r="B4523" t="s">
        <v>1923</v>
      </c>
      <c r="C4523">
        <v>73184076</v>
      </c>
      <c r="D4523">
        <v>144105</v>
      </c>
      <c r="E4523">
        <v>4</v>
      </c>
      <c r="F4523">
        <v>17500</v>
      </c>
      <c r="G4523" s="180">
        <v>44074</v>
      </c>
      <c r="H4523" s="180">
        <v>44804</v>
      </c>
      <c r="I4523">
        <v>0</v>
      </c>
      <c r="J4523">
        <v>1</v>
      </c>
      <c r="K4523">
        <v>18</v>
      </c>
      <c r="L4523">
        <v>30</v>
      </c>
      <c r="M4523">
        <v>2</v>
      </c>
      <c r="N4523" s="170">
        <v>15881442</v>
      </c>
      <c r="O4523" s="170">
        <v>17090000</v>
      </c>
      <c r="P4523" s="178">
        <v>2000000</v>
      </c>
      <c r="Q4523" s="178">
        <v>97813</v>
      </c>
      <c r="R4523" s="178">
        <v>483935</v>
      </c>
      <c r="S4523">
        <v>0</v>
      </c>
      <c r="T4523">
        <v>0</v>
      </c>
      <c r="U4523">
        <v>0</v>
      </c>
      <c r="W4523">
        <v>0</v>
      </c>
      <c r="X4523">
        <v>0</v>
      </c>
      <c r="Y4523">
        <v>0</v>
      </c>
      <c r="AB4523" s="180">
        <v>44286</v>
      </c>
      <c r="AC4523">
        <v>9</v>
      </c>
      <c r="AD4523" t="s">
        <v>1922</v>
      </c>
      <c r="AE4523">
        <v>1</v>
      </c>
      <c r="AF4523">
        <v>30</v>
      </c>
      <c r="AG4523">
        <v>0</v>
      </c>
      <c r="AN4523">
        <v>1</v>
      </c>
      <c r="AO4523">
        <v>1</v>
      </c>
      <c r="AR4523" s="178">
        <v>750447</v>
      </c>
      <c r="AS4523" t="s">
        <v>1921</v>
      </c>
      <c r="AT4523">
        <v>0</v>
      </c>
      <c r="AU4523">
        <v>0</v>
      </c>
      <c r="AV4523">
        <v>890480123</v>
      </c>
      <c r="AW4523" t="s">
        <v>1920</v>
      </c>
      <c r="AX4523">
        <v>5</v>
      </c>
      <c r="BC4523">
        <v>1</v>
      </c>
      <c r="BD4523">
        <v>7</v>
      </c>
      <c r="BE4523">
        <v>2</v>
      </c>
    </row>
    <row r="4524" spans="1:57" x14ac:dyDescent="0.25">
      <c r="A4524" s="179">
        <f t="shared" si="70"/>
        <v>0</v>
      </c>
      <c r="B4524" t="s">
        <v>1923</v>
      </c>
      <c r="C4524">
        <v>73184076</v>
      </c>
      <c r="D4524">
        <v>144205</v>
      </c>
      <c r="E4524">
        <v>4</v>
      </c>
      <c r="F4524">
        <v>18317</v>
      </c>
      <c r="G4524" s="180">
        <v>44286</v>
      </c>
      <c r="H4524" s="180">
        <v>44316</v>
      </c>
      <c r="I4524">
        <v>0</v>
      </c>
      <c r="J4524">
        <v>1</v>
      </c>
      <c r="K4524">
        <v>0</v>
      </c>
      <c r="L4524">
        <v>30</v>
      </c>
      <c r="M4524">
        <v>2</v>
      </c>
      <c r="N4524" s="170">
        <v>23318977</v>
      </c>
      <c r="O4524" s="170">
        <v>25980000</v>
      </c>
      <c r="P4524" s="178">
        <v>996222</v>
      </c>
      <c r="Q4524" s="178">
        <v>1015581</v>
      </c>
      <c r="R4524" s="178">
        <v>996222</v>
      </c>
      <c r="S4524">
        <v>0</v>
      </c>
      <c r="T4524">
        <v>0</v>
      </c>
      <c r="U4524">
        <v>0</v>
      </c>
      <c r="W4524">
        <v>0</v>
      </c>
      <c r="X4524">
        <v>0</v>
      </c>
      <c r="Y4524">
        <v>0</v>
      </c>
      <c r="AB4524" s="180">
        <v>44286</v>
      </c>
      <c r="AC4524">
        <v>1</v>
      </c>
      <c r="AD4524" t="s">
        <v>1922</v>
      </c>
      <c r="AE4524">
        <v>1</v>
      </c>
      <c r="AF4524">
        <v>30</v>
      </c>
      <c r="AG4524">
        <v>0</v>
      </c>
      <c r="AN4524">
        <v>1</v>
      </c>
      <c r="AO4524">
        <v>1</v>
      </c>
      <c r="AR4524" s="178">
        <v>1544860</v>
      </c>
      <c r="AS4524" t="s">
        <v>1921</v>
      </c>
      <c r="AT4524">
        <v>0</v>
      </c>
      <c r="AU4524">
        <v>0</v>
      </c>
      <c r="AX4524">
        <v>5</v>
      </c>
      <c r="BC4524">
        <v>1</v>
      </c>
      <c r="BD4524">
        <v>7</v>
      </c>
      <c r="BE4524">
        <v>2</v>
      </c>
    </row>
    <row r="4525" spans="1:57" x14ac:dyDescent="0.25">
      <c r="A4525" s="179">
        <f t="shared" si="70"/>
        <v>0</v>
      </c>
      <c r="B4525" t="s">
        <v>1923</v>
      </c>
      <c r="C4525">
        <v>73184076</v>
      </c>
      <c r="D4525">
        <v>144205</v>
      </c>
      <c r="E4525">
        <v>4</v>
      </c>
      <c r="F4525">
        <v>18320</v>
      </c>
      <c r="G4525" s="180">
        <v>44286</v>
      </c>
      <c r="H4525" s="180">
        <v>44316</v>
      </c>
      <c r="I4525">
        <v>0</v>
      </c>
      <c r="J4525">
        <v>1</v>
      </c>
      <c r="K4525">
        <v>0</v>
      </c>
      <c r="L4525">
        <v>30</v>
      </c>
      <c r="M4525">
        <v>2</v>
      </c>
      <c r="N4525" s="170">
        <v>23318977</v>
      </c>
      <c r="O4525" s="170">
        <v>25980000</v>
      </c>
      <c r="P4525" s="178">
        <v>996222</v>
      </c>
      <c r="Q4525" s="178">
        <v>1015581</v>
      </c>
      <c r="R4525" s="178">
        <v>996222</v>
      </c>
      <c r="S4525">
        <v>0</v>
      </c>
      <c r="T4525">
        <v>0</v>
      </c>
      <c r="U4525">
        <v>0</v>
      </c>
      <c r="W4525">
        <v>0</v>
      </c>
      <c r="X4525">
        <v>0</v>
      </c>
      <c r="Y4525">
        <v>0</v>
      </c>
      <c r="AB4525" s="180">
        <v>44286</v>
      </c>
      <c r="AC4525">
        <v>1</v>
      </c>
      <c r="AD4525" t="s">
        <v>1922</v>
      </c>
      <c r="AE4525">
        <v>1</v>
      </c>
      <c r="AF4525">
        <v>30</v>
      </c>
      <c r="AG4525">
        <v>0</v>
      </c>
      <c r="AN4525">
        <v>1</v>
      </c>
      <c r="AO4525">
        <v>1</v>
      </c>
      <c r="AR4525" s="178">
        <v>1544860</v>
      </c>
      <c r="AS4525" t="s">
        <v>1921</v>
      </c>
      <c r="AT4525">
        <v>0</v>
      </c>
      <c r="AU4525">
        <v>0</v>
      </c>
      <c r="AX4525">
        <v>5</v>
      </c>
      <c r="BC4525">
        <v>1</v>
      </c>
      <c r="BD4525">
        <v>7</v>
      </c>
      <c r="BE4525">
        <v>2</v>
      </c>
    </row>
    <row r="4526" spans="1:57" x14ac:dyDescent="0.25">
      <c r="A4526" s="179">
        <f t="shared" si="70"/>
        <v>15017279</v>
      </c>
      <c r="B4526" t="s">
        <v>1923</v>
      </c>
      <c r="C4526">
        <v>73184248</v>
      </c>
      <c r="D4526">
        <v>144105</v>
      </c>
      <c r="E4526">
        <v>4</v>
      </c>
      <c r="F4526">
        <v>15818</v>
      </c>
      <c r="G4526" s="180">
        <v>43629</v>
      </c>
      <c r="H4526" s="180">
        <v>45456</v>
      </c>
      <c r="I4526">
        <v>17</v>
      </c>
      <c r="J4526">
        <v>1</v>
      </c>
      <c r="K4526">
        <v>20</v>
      </c>
      <c r="L4526">
        <v>30</v>
      </c>
      <c r="M4526">
        <v>2</v>
      </c>
      <c r="N4526" s="170">
        <v>17726461</v>
      </c>
      <c r="O4526" s="170">
        <v>19240000</v>
      </c>
      <c r="P4526" s="178">
        <v>33000000</v>
      </c>
      <c r="Q4526" s="178">
        <v>833080</v>
      </c>
      <c r="R4526" s="178">
        <v>24682900</v>
      </c>
      <c r="S4526">
        <v>205615</v>
      </c>
      <c r="T4526">
        <v>0</v>
      </c>
      <c r="U4526">
        <v>0</v>
      </c>
      <c r="W4526">
        <v>0</v>
      </c>
      <c r="X4526">
        <v>0</v>
      </c>
      <c r="Y4526">
        <v>0</v>
      </c>
      <c r="AB4526" s="180">
        <v>44285</v>
      </c>
      <c r="AC4526">
        <v>1</v>
      </c>
      <c r="AD4526" t="s">
        <v>1922</v>
      </c>
      <c r="AE4526">
        <v>1</v>
      </c>
      <c r="AF4526">
        <v>30</v>
      </c>
      <c r="AG4526">
        <v>119987</v>
      </c>
      <c r="AN4526">
        <v>1</v>
      </c>
      <c r="AO4526">
        <v>1</v>
      </c>
      <c r="AR4526" s="178">
        <v>9665621</v>
      </c>
      <c r="AS4526" t="s">
        <v>1921</v>
      </c>
      <c r="AT4526">
        <v>0</v>
      </c>
      <c r="AU4526">
        <v>0</v>
      </c>
      <c r="AV4526">
        <v>890480123</v>
      </c>
      <c r="AW4526" t="s">
        <v>1920</v>
      </c>
      <c r="AX4526">
        <v>5</v>
      </c>
      <c r="BC4526">
        <v>1</v>
      </c>
      <c r="BD4526">
        <v>7</v>
      </c>
      <c r="BE4526">
        <v>2</v>
      </c>
    </row>
    <row r="4527" spans="1:57" x14ac:dyDescent="0.25">
      <c r="A4527" s="179">
        <f t="shared" si="70"/>
        <v>5490610</v>
      </c>
      <c r="B4527" t="s">
        <v>1923</v>
      </c>
      <c r="C4527">
        <v>73184248</v>
      </c>
      <c r="D4527">
        <v>144105</v>
      </c>
      <c r="E4527">
        <v>4</v>
      </c>
      <c r="F4527">
        <v>17062</v>
      </c>
      <c r="G4527" s="180">
        <v>43899</v>
      </c>
      <c r="H4527" s="180">
        <v>44650</v>
      </c>
      <c r="I4527">
        <v>0</v>
      </c>
      <c r="J4527">
        <v>1</v>
      </c>
      <c r="K4527">
        <v>13</v>
      </c>
      <c r="L4527">
        <v>30</v>
      </c>
      <c r="M4527">
        <v>2</v>
      </c>
      <c r="N4527" s="170">
        <v>12185828</v>
      </c>
      <c r="O4527" s="170">
        <v>12890000</v>
      </c>
      <c r="P4527" s="178">
        <v>18924635</v>
      </c>
      <c r="Q4527" s="178">
        <v>892491</v>
      </c>
      <c r="R4527" s="178">
        <v>9024550</v>
      </c>
      <c r="S4527">
        <v>0</v>
      </c>
      <c r="T4527">
        <v>0</v>
      </c>
      <c r="U4527">
        <v>0</v>
      </c>
      <c r="W4527">
        <v>0</v>
      </c>
      <c r="X4527">
        <v>0</v>
      </c>
      <c r="Y4527">
        <v>0</v>
      </c>
      <c r="AB4527" s="180">
        <v>44285</v>
      </c>
      <c r="AC4527">
        <v>1</v>
      </c>
      <c r="AD4527" t="s">
        <v>1922</v>
      </c>
      <c r="AE4527">
        <v>1</v>
      </c>
      <c r="AF4527">
        <v>30</v>
      </c>
      <c r="AG4527">
        <v>0</v>
      </c>
      <c r="AN4527">
        <v>1</v>
      </c>
      <c r="AO4527">
        <v>1</v>
      </c>
      <c r="AR4527" s="178">
        <v>3533940</v>
      </c>
      <c r="AS4527" t="s">
        <v>1921</v>
      </c>
      <c r="AT4527">
        <v>0</v>
      </c>
      <c r="AU4527">
        <v>0</v>
      </c>
      <c r="AV4527">
        <v>890480123</v>
      </c>
      <c r="AW4527" t="s">
        <v>1920</v>
      </c>
      <c r="AX4527">
        <v>5</v>
      </c>
      <c r="BC4527">
        <v>1</v>
      </c>
      <c r="BD4527">
        <v>7</v>
      </c>
      <c r="BE4527">
        <v>2</v>
      </c>
    </row>
    <row r="4528" spans="1:57" x14ac:dyDescent="0.25">
      <c r="A4528" s="179">
        <f t="shared" si="70"/>
        <v>2286397</v>
      </c>
      <c r="B4528" t="s">
        <v>1923</v>
      </c>
      <c r="C4528">
        <v>73184248</v>
      </c>
      <c r="D4528">
        <v>144105</v>
      </c>
      <c r="E4528">
        <v>4</v>
      </c>
      <c r="F4528">
        <v>18204</v>
      </c>
      <c r="G4528" s="180">
        <v>44246</v>
      </c>
      <c r="H4528" s="180">
        <v>44375</v>
      </c>
      <c r="I4528">
        <v>0</v>
      </c>
      <c r="J4528">
        <v>1</v>
      </c>
      <c r="K4528">
        <v>1</v>
      </c>
      <c r="L4528">
        <v>30</v>
      </c>
      <c r="M4528">
        <v>2</v>
      </c>
      <c r="N4528" s="170">
        <v>13121400</v>
      </c>
      <c r="O4528" s="170">
        <v>13940000</v>
      </c>
      <c r="P4528" s="178">
        <v>3800000</v>
      </c>
      <c r="Q4528" s="178">
        <v>41551</v>
      </c>
      <c r="R4528" s="178">
        <v>3757998</v>
      </c>
      <c r="S4528">
        <v>0</v>
      </c>
      <c r="T4528">
        <v>0</v>
      </c>
      <c r="U4528">
        <v>0</v>
      </c>
      <c r="W4528">
        <v>0</v>
      </c>
      <c r="X4528">
        <v>0</v>
      </c>
      <c r="Y4528">
        <v>0</v>
      </c>
      <c r="Z4528">
        <v>3800000</v>
      </c>
      <c r="AA4528">
        <v>6</v>
      </c>
      <c r="AB4528" s="180">
        <v>44285</v>
      </c>
      <c r="AC4528">
        <v>1</v>
      </c>
      <c r="AD4528" t="s">
        <v>1922</v>
      </c>
      <c r="AE4528">
        <v>1</v>
      </c>
      <c r="AF4528">
        <v>30</v>
      </c>
      <c r="AG4528">
        <v>0</v>
      </c>
      <c r="AN4528">
        <v>1</v>
      </c>
      <c r="AO4528">
        <v>1</v>
      </c>
      <c r="AR4528" s="178">
        <v>1471601</v>
      </c>
      <c r="AS4528" t="s">
        <v>1921</v>
      </c>
      <c r="AT4528">
        <v>0</v>
      </c>
      <c r="AU4528">
        <v>0</v>
      </c>
      <c r="AV4528">
        <v>890480123</v>
      </c>
      <c r="AW4528" t="s">
        <v>1920</v>
      </c>
      <c r="AX4528">
        <v>5</v>
      </c>
      <c r="BC4528">
        <v>1</v>
      </c>
      <c r="BD4528">
        <v>7</v>
      </c>
      <c r="BE4528">
        <v>2</v>
      </c>
    </row>
    <row r="4529" spans="1:57" x14ac:dyDescent="0.25">
      <c r="A4529" s="179">
        <f t="shared" si="70"/>
        <v>0</v>
      </c>
      <c r="B4529" t="s">
        <v>1923</v>
      </c>
      <c r="C4529">
        <v>73184399</v>
      </c>
      <c r="D4529">
        <v>144105</v>
      </c>
      <c r="E4529">
        <v>4</v>
      </c>
      <c r="F4529">
        <v>17661</v>
      </c>
      <c r="G4529" s="180">
        <v>44105</v>
      </c>
      <c r="H4529" s="180">
        <v>44652</v>
      </c>
      <c r="I4529">
        <v>0</v>
      </c>
      <c r="J4529">
        <v>1</v>
      </c>
      <c r="K4529">
        <v>6</v>
      </c>
      <c r="L4529">
        <v>30</v>
      </c>
      <c r="M4529">
        <v>2</v>
      </c>
      <c r="N4529" s="170">
        <v>17726461</v>
      </c>
      <c r="O4529" s="170">
        <v>19240000</v>
      </c>
      <c r="P4529" s="178">
        <v>3620000</v>
      </c>
      <c r="Q4529" s="178">
        <v>230505</v>
      </c>
      <c r="R4529" s="178">
        <v>2515069</v>
      </c>
      <c r="S4529">
        <v>0</v>
      </c>
      <c r="T4529">
        <v>0</v>
      </c>
      <c r="U4529">
        <v>0</v>
      </c>
      <c r="W4529">
        <v>0</v>
      </c>
      <c r="X4529">
        <v>0</v>
      </c>
      <c r="Y4529">
        <v>0</v>
      </c>
      <c r="AB4529" s="180">
        <v>44285</v>
      </c>
      <c r="AC4529">
        <v>1</v>
      </c>
      <c r="AD4529" t="s">
        <v>1922</v>
      </c>
      <c r="AE4529">
        <v>1</v>
      </c>
      <c r="AF4529">
        <v>30</v>
      </c>
      <c r="AG4529">
        <v>0</v>
      </c>
      <c r="AN4529">
        <v>1</v>
      </c>
      <c r="AO4529">
        <v>1</v>
      </c>
      <c r="AR4529" s="178">
        <v>2725815</v>
      </c>
      <c r="AS4529" t="s">
        <v>1921</v>
      </c>
      <c r="AT4529">
        <v>0</v>
      </c>
      <c r="AU4529">
        <v>0</v>
      </c>
      <c r="AV4529">
        <v>890480123</v>
      </c>
      <c r="AW4529" t="s">
        <v>1920</v>
      </c>
      <c r="AX4529">
        <v>5</v>
      </c>
      <c r="BC4529">
        <v>1</v>
      </c>
      <c r="BD4529">
        <v>7</v>
      </c>
      <c r="BE4529">
        <v>2</v>
      </c>
    </row>
    <row r="4530" spans="1:57" x14ac:dyDescent="0.25">
      <c r="A4530" s="179">
        <f t="shared" si="70"/>
        <v>0</v>
      </c>
      <c r="B4530" t="s">
        <v>1923</v>
      </c>
      <c r="C4530">
        <v>73188802</v>
      </c>
      <c r="D4530">
        <v>144105</v>
      </c>
      <c r="E4530">
        <v>4</v>
      </c>
      <c r="F4530">
        <v>14316</v>
      </c>
      <c r="G4530" s="180">
        <v>43300</v>
      </c>
      <c r="H4530" s="180">
        <v>45857</v>
      </c>
      <c r="I4530">
        <v>0</v>
      </c>
      <c r="J4530">
        <v>1</v>
      </c>
      <c r="K4530">
        <v>66</v>
      </c>
      <c r="L4530">
        <v>30</v>
      </c>
      <c r="M4530">
        <v>2</v>
      </c>
      <c r="N4530" s="170">
        <v>17726461</v>
      </c>
      <c r="O4530" s="170">
        <v>19240000</v>
      </c>
      <c r="P4530" s="178">
        <v>22500000</v>
      </c>
      <c r="Q4530" s="178">
        <v>469301</v>
      </c>
      <c r="R4530" s="178">
        <v>7159094</v>
      </c>
      <c r="S4530">
        <v>0</v>
      </c>
      <c r="T4530">
        <v>0</v>
      </c>
      <c r="U4530">
        <v>0</v>
      </c>
      <c r="W4530">
        <v>0</v>
      </c>
      <c r="X4530">
        <v>0</v>
      </c>
      <c r="Y4530">
        <v>0</v>
      </c>
      <c r="AB4530" s="180">
        <v>44285</v>
      </c>
      <c r="AC4530">
        <v>1</v>
      </c>
      <c r="AD4530" t="s">
        <v>1922</v>
      </c>
      <c r="AE4530">
        <v>1</v>
      </c>
      <c r="AF4530">
        <v>30</v>
      </c>
      <c r="AG4530">
        <v>0</v>
      </c>
      <c r="AN4530">
        <v>1</v>
      </c>
      <c r="AO4530">
        <v>1</v>
      </c>
      <c r="AR4530" s="178">
        <v>8926977</v>
      </c>
      <c r="AS4530" t="s">
        <v>1921</v>
      </c>
      <c r="AT4530">
        <v>0</v>
      </c>
      <c r="AU4530">
        <v>0</v>
      </c>
      <c r="AV4530">
        <v>890480123</v>
      </c>
      <c r="AW4530" t="s">
        <v>1920</v>
      </c>
      <c r="AX4530">
        <v>5</v>
      </c>
      <c r="BC4530">
        <v>1</v>
      </c>
      <c r="BD4530">
        <v>7</v>
      </c>
      <c r="BE4530">
        <v>2</v>
      </c>
    </row>
    <row r="4531" spans="1:57" x14ac:dyDescent="0.25">
      <c r="A4531" s="179">
        <f t="shared" si="70"/>
        <v>30620753</v>
      </c>
      <c r="B4531" t="s">
        <v>1923</v>
      </c>
      <c r="C4531">
        <v>73189488</v>
      </c>
      <c r="D4531">
        <v>144105</v>
      </c>
      <c r="E4531">
        <v>4</v>
      </c>
      <c r="F4531">
        <v>18295</v>
      </c>
      <c r="G4531" s="180">
        <v>44281</v>
      </c>
      <c r="H4531" s="180">
        <v>45746</v>
      </c>
      <c r="I4531">
        <v>0</v>
      </c>
      <c r="J4531">
        <v>1</v>
      </c>
      <c r="K4531">
        <v>0</v>
      </c>
      <c r="L4531">
        <v>30</v>
      </c>
      <c r="M4531">
        <v>2</v>
      </c>
      <c r="N4531" s="170">
        <v>9568969</v>
      </c>
      <c r="O4531" s="170">
        <v>10000000</v>
      </c>
      <c r="P4531" s="178">
        <v>32441852</v>
      </c>
      <c r="Q4531" s="178">
        <v>816110</v>
      </c>
      <c r="R4531" s="178">
        <v>32441852</v>
      </c>
      <c r="S4531">
        <v>0</v>
      </c>
      <c r="T4531">
        <v>0</v>
      </c>
      <c r="U4531">
        <v>0</v>
      </c>
      <c r="W4531">
        <v>0</v>
      </c>
      <c r="X4531">
        <v>0</v>
      </c>
      <c r="Y4531">
        <v>0</v>
      </c>
      <c r="AB4531" s="180">
        <v>44285</v>
      </c>
      <c r="AC4531">
        <v>9</v>
      </c>
      <c r="AD4531" t="s">
        <v>1922</v>
      </c>
      <c r="AE4531">
        <v>1</v>
      </c>
      <c r="AF4531">
        <v>30</v>
      </c>
      <c r="AG4531">
        <v>0</v>
      </c>
      <c r="AN4531">
        <v>1</v>
      </c>
      <c r="AO4531">
        <v>1</v>
      </c>
      <c r="AR4531" s="178">
        <v>1821099</v>
      </c>
      <c r="AS4531" t="s">
        <v>1921</v>
      </c>
      <c r="AT4531">
        <v>0</v>
      </c>
      <c r="AU4531">
        <v>0</v>
      </c>
      <c r="AV4531">
        <v>890480123</v>
      </c>
      <c r="AW4531" t="s">
        <v>1920</v>
      </c>
      <c r="AX4531">
        <v>5</v>
      </c>
      <c r="BC4531">
        <v>1</v>
      </c>
      <c r="BD4531">
        <v>7</v>
      </c>
      <c r="BE4531">
        <v>2</v>
      </c>
    </row>
    <row r="4532" spans="1:57" x14ac:dyDescent="0.25">
      <c r="A4532" s="179">
        <f t="shared" si="70"/>
        <v>8641237</v>
      </c>
      <c r="B4532" t="s">
        <v>1923</v>
      </c>
      <c r="C4532">
        <v>73192613</v>
      </c>
      <c r="D4532">
        <v>144105</v>
      </c>
      <c r="E4532">
        <v>4</v>
      </c>
      <c r="F4532">
        <v>17581</v>
      </c>
      <c r="G4532" s="180">
        <v>44084</v>
      </c>
      <c r="H4532" s="180">
        <v>46660</v>
      </c>
      <c r="I4532">
        <v>0</v>
      </c>
      <c r="J4532">
        <v>1</v>
      </c>
      <c r="K4532">
        <v>6</v>
      </c>
      <c r="L4532">
        <v>30</v>
      </c>
      <c r="M4532">
        <v>2</v>
      </c>
      <c r="N4532" s="170">
        <v>17726461</v>
      </c>
      <c r="O4532" s="170">
        <v>19240000</v>
      </c>
      <c r="P4532" s="178">
        <v>10000000</v>
      </c>
      <c r="Q4532" s="178">
        <v>208578</v>
      </c>
      <c r="R4532" s="178">
        <v>9596416</v>
      </c>
      <c r="S4532">
        <v>8095</v>
      </c>
      <c r="T4532">
        <v>0</v>
      </c>
      <c r="U4532">
        <v>0</v>
      </c>
      <c r="W4532">
        <v>0</v>
      </c>
      <c r="X4532">
        <v>0</v>
      </c>
      <c r="Y4532">
        <v>0</v>
      </c>
      <c r="AB4532" s="180">
        <v>44285</v>
      </c>
      <c r="AC4532">
        <v>1</v>
      </c>
      <c r="AD4532" t="s">
        <v>1922</v>
      </c>
      <c r="AE4532">
        <v>1</v>
      </c>
      <c r="AF4532">
        <v>30</v>
      </c>
      <c r="AG4532">
        <v>0</v>
      </c>
      <c r="AN4532">
        <v>1</v>
      </c>
      <c r="AO4532">
        <v>1</v>
      </c>
      <c r="AR4532" s="178">
        <v>955179</v>
      </c>
      <c r="AS4532" t="s">
        <v>1921</v>
      </c>
      <c r="AT4532">
        <v>0</v>
      </c>
      <c r="AU4532">
        <v>0</v>
      </c>
      <c r="AV4532">
        <v>890480123</v>
      </c>
      <c r="AW4532" t="s">
        <v>1920</v>
      </c>
      <c r="AX4532">
        <v>5</v>
      </c>
      <c r="BC4532">
        <v>1</v>
      </c>
      <c r="BD4532">
        <v>7</v>
      </c>
      <c r="BE4532">
        <v>2</v>
      </c>
    </row>
    <row r="4533" spans="1:57" x14ac:dyDescent="0.25">
      <c r="A4533" s="179">
        <f t="shared" si="70"/>
        <v>20921131</v>
      </c>
      <c r="B4533" t="s">
        <v>1923</v>
      </c>
      <c r="C4533">
        <v>73192613</v>
      </c>
      <c r="D4533">
        <v>144105</v>
      </c>
      <c r="E4533">
        <v>4</v>
      </c>
      <c r="F4533">
        <v>18037</v>
      </c>
      <c r="G4533" s="180">
        <v>44196</v>
      </c>
      <c r="H4533" s="180">
        <v>46446</v>
      </c>
      <c r="I4533">
        <v>30</v>
      </c>
      <c r="J4533">
        <v>1</v>
      </c>
      <c r="K4533">
        <v>1</v>
      </c>
      <c r="L4533">
        <v>30</v>
      </c>
      <c r="M4533">
        <v>2</v>
      </c>
      <c r="N4533" s="170">
        <v>9568969</v>
      </c>
      <c r="O4533" s="170">
        <v>10000000</v>
      </c>
      <c r="P4533" s="178">
        <v>23699239</v>
      </c>
      <c r="Q4533" s="178">
        <v>425229</v>
      </c>
      <c r="R4533" s="178">
        <v>23233698</v>
      </c>
      <c r="S4533">
        <v>185190</v>
      </c>
      <c r="T4533">
        <v>0</v>
      </c>
      <c r="U4533">
        <v>0</v>
      </c>
      <c r="W4533">
        <v>0</v>
      </c>
      <c r="X4533">
        <v>0</v>
      </c>
      <c r="Y4533">
        <v>0</v>
      </c>
      <c r="AB4533" s="180">
        <v>44285</v>
      </c>
      <c r="AC4533">
        <v>1</v>
      </c>
      <c r="AD4533" t="s">
        <v>1922</v>
      </c>
      <c r="AE4533">
        <v>1</v>
      </c>
      <c r="AF4533">
        <v>30</v>
      </c>
      <c r="AG4533">
        <v>248866</v>
      </c>
      <c r="AN4533">
        <v>1</v>
      </c>
      <c r="AO4533">
        <v>1</v>
      </c>
      <c r="AR4533" s="178">
        <v>2312567</v>
      </c>
      <c r="AS4533" t="s">
        <v>1921</v>
      </c>
      <c r="AT4533">
        <v>0</v>
      </c>
      <c r="AU4533">
        <v>0</v>
      </c>
      <c r="AV4533">
        <v>890480123</v>
      </c>
      <c r="AW4533" t="s">
        <v>1920</v>
      </c>
      <c r="AX4533">
        <v>5</v>
      </c>
      <c r="BC4533">
        <v>1</v>
      </c>
      <c r="BD4533">
        <v>7</v>
      </c>
      <c r="BE4533">
        <v>2</v>
      </c>
    </row>
    <row r="4534" spans="1:57" x14ac:dyDescent="0.25">
      <c r="A4534" s="179">
        <f t="shared" si="70"/>
        <v>13031541</v>
      </c>
      <c r="B4534" t="s">
        <v>1923</v>
      </c>
      <c r="C4534">
        <v>73192968</v>
      </c>
      <c r="D4534">
        <v>144105</v>
      </c>
      <c r="E4534">
        <v>4</v>
      </c>
      <c r="F4534">
        <v>16866</v>
      </c>
      <c r="G4534" s="180">
        <v>44133</v>
      </c>
      <c r="H4534" s="180">
        <v>45381</v>
      </c>
      <c r="I4534">
        <v>0</v>
      </c>
      <c r="J4534">
        <v>1</v>
      </c>
      <c r="K4534">
        <v>5</v>
      </c>
      <c r="L4534">
        <v>30</v>
      </c>
      <c r="M4534">
        <v>2</v>
      </c>
      <c r="N4534" s="170">
        <v>9119963</v>
      </c>
      <c r="O4534" s="170">
        <v>9511000</v>
      </c>
      <c r="P4534" s="178">
        <v>17544140</v>
      </c>
      <c r="Q4534" s="178">
        <v>499641</v>
      </c>
      <c r="R4534" s="178">
        <v>15683776</v>
      </c>
      <c r="S4534">
        <v>0</v>
      </c>
      <c r="T4534">
        <v>0</v>
      </c>
      <c r="U4534">
        <v>0</v>
      </c>
      <c r="W4534">
        <v>0</v>
      </c>
      <c r="X4534">
        <v>0</v>
      </c>
      <c r="Y4534">
        <v>0</v>
      </c>
      <c r="AB4534" s="180">
        <v>44285</v>
      </c>
      <c r="AC4534">
        <v>1</v>
      </c>
      <c r="AD4534" t="s">
        <v>1922</v>
      </c>
      <c r="AE4534">
        <v>1</v>
      </c>
      <c r="AF4534">
        <v>30</v>
      </c>
      <c r="AG4534">
        <v>0</v>
      </c>
      <c r="AN4534">
        <v>1</v>
      </c>
      <c r="AO4534">
        <v>1</v>
      </c>
      <c r="AR4534" s="178">
        <v>2652235</v>
      </c>
      <c r="AS4534" t="s">
        <v>1921</v>
      </c>
      <c r="AT4534">
        <v>0</v>
      </c>
      <c r="AU4534">
        <v>0</v>
      </c>
      <c r="AV4534">
        <v>890480123</v>
      </c>
      <c r="AW4534" t="s">
        <v>1920</v>
      </c>
      <c r="AX4534">
        <v>5</v>
      </c>
      <c r="BC4534">
        <v>1</v>
      </c>
      <c r="BD4534">
        <v>7</v>
      </c>
      <c r="BE4534">
        <v>1</v>
      </c>
    </row>
    <row r="4535" spans="1:57" x14ac:dyDescent="0.25">
      <c r="A4535" s="179">
        <f t="shared" si="70"/>
        <v>196235</v>
      </c>
      <c r="B4535" t="s">
        <v>1923</v>
      </c>
      <c r="C4535">
        <v>73192968</v>
      </c>
      <c r="D4535">
        <v>144105</v>
      </c>
      <c r="E4535">
        <v>4</v>
      </c>
      <c r="F4535">
        <v>17704</v>
      </c>
      <c r="G4535" s="180">
        <v>44117</v>
      </c>
      <c r="H4535" s="180">
        <v>44499</v>
      </c>
      <c r="I4535">
        <v>0</v>
      </c>
      <c r="J4535">
        <v>1</v>
      </c>
      <c r="K4535">
        <v>5</v>
      </c>
      <c r="L4535">
        <v>30</v>
      </c>
      <c r="M4535">
        <v>2</v>
      </c>
      <c r="N4535" s="170">
        <v>12185828</v>
      </c>
      <c r="O4535" s="170">
        <v>12890000</v>
      </c>
      <c r="P4535" s="178">
        <v>395000</v>
      </c>
      <c r="Q4535" s="178">
        <v>35130</v>
      </c>
      <c r="R4535" s="178">
        <v>236173</v>
      </c>
      <c r="S4535">
        <v>0</v>
      </c>
      <c r="T4535">
        <v>0</v>
      </c>
      <c r="U4535">
        <v>0</v>
      </c>
      <c r="W4535">
        <v>0</v>
      </c>
      <c r="X4535">
        <v>0</v>
      </c>
      <c r="Y4535">
        <v>0</v>
      </c>
      <c r="AB4535" s="180">
        <v>44285</v>
      </c>
      <c r="AC4535">
        <v>1</v>
      </c>
      <c r="AD4535" t="s">
        <v>1922</v>
      </c>
      <c r="AE4535">
        <v>1</v>
      </c>
      <c r="AF4535">
        <v>30</v>
      </c>
      <c r="AG4535">
        <v>0</v>
      </c>
      <c r="AN4535">
        <v>1</v>
      </c>
      <c r="AO4535">
        <v>1</v>
      </c>
      <c r="AR4535" s="178">
        <v>39938</v>
      </c>
      <c r="AS4535" t="s">
        <v>1921</v>
      </c>
      <c r="AT4535">
        <v>0</v>
      </c>
      <c r="AU4535">
        <v>0</v>
      </c>
      <c r="AV4535">
        <v>890480123</v>
      </c>
      <c r="AW4535" t="s">
        <v>1920</v>
      </c>
      <c r="AX4535">
        <v>5</v>
      </c>
      <c r="BC4535">
        <v>1</v>
      </c>
      <c r="BD4535">
        <v>7</v>
      </c>
      <c r="BE4535">
        <v>2</v>
      </c>
    </row>
    <row r="4536" spans="1:57" x14ac:dyDescent="0.25">
      <c r="A4536" s="179">
        <f t="shared" si="70"/>
        <v>20119979</v>
      </c>
      <c r="B4536" t="s">
        <v>1923</v>
      </c>
      <c r="C4536">
        <v>73196566</v>
      </c>
      <c r="D4536">
        <v>144105</v>
      </c>
      <c r="E4536">
        <v>4</v>
      </c>
      <c r="F4536">
        <v>16777</v>
      </c>
      <c r="G4536" s="180">
        <v>44133</v>
      </c>
      <c r="H4536" s="180">
        <v>45290</v>
      </c>
      <c r="I4536">
        <v>0</v>
      </c>
      <c r="J4536">
        <v>1</v>
      </c>
      <c r="K4536">
        <v>5</v>
      </c>
      <c r="L4536">
        <v>30</v>
      </c>
      <c r="M4536">
        <v>2</v>
      </c>
      <c r="N4536" s="170">
        <v>9119963</v>
      </c>
      <c r="O4536" s="170">
        <v>9511000</v>
      </c>
      <c r="P4536" s="178">
        <v>35474164</v>
      </c>
      <c r="Q4536" s="178">
        <v>1078330</v>
      </c>
      <c r="R4536" s="178">
        <v>31366873</v>
      </c>
      <c r="S4536">
        <v>0</v>
      </c>
      <c r="T4536">
        <v>0</v>
      </c>
      <c r="U4536">
        <v>0</v>
      </c>
      <c r="W4536">
        <v>0</v>
      </c>
      <c r="X4536">
        <v>0</v>
      </c>
      <c r="Y4536">
        <v>0</v>
      </c>
      <c r="AB4536" s="180">
        <v>44285</v>
      </c>
      <c r="AC4536">
        <v>1</v>
      </c>
      <c r="AD4536" t="s">
        <v>1922</v>
      </c>
      <c r="AE4536">
        <v>1</v>
      </c>
      <c r="AF4536">
        <v>30</v>
      </c>
      <c r="AG4536">
        <v>0</v>
      </c>
      <c r="AN4536">
        <v>1</v>
      </c>
      <c r="AO4536">
        <v>1</v>
      </c>
      <c r="AR4536" s="178">
        <v>11246894</v>
      </c>
      <c r="AS4536" t="s">
        <v>1921</v>
      </c>
      <c r="AT4536">
        <v>0</v>
      </c>
      <c r="AU4536">
        <v>0</v>
      </c>
      <c r="AV4536">
        <v>890480123</v>
      </c>
      <c r="AW4536" t="s">
        <v>1920</v>
      </c>
      <c r="AX4536">
        <v>5</v>
      </c>
      <c r="BC4536">
        <v>1</v>
      </c>
      <c r="BD4536">
        <v>7</v>
      </c>
      <c r="BE4536">
        <v>1</v>
      </c>
    </row>
    <row r="4537" spans="1:57" x14ac:dyDescent="0.25">
      <c r="A4537" s="179">
        <f t="shared" si="70"/>
        <v>0</v>
      </c>
      <c r="B4537" t="s">
        <v>1923</v>
      </c>
      <c r="C4537">
        <v>73196862</v>
      </c>
      <c r="D4537">
        <v>144105</v>
      </c>
      <c r="E4537">
        <v>4</v>
      </c>
      <c r="F4537">
        <v>18163</v>
      </c>
      <c r="G4537" s="180">
        <v>44236</v>
      </c>
      <c r="H4537" s="180">
        <v>44375</v>
      </c>
      <c r="I4537">
        <v>0</v>
      </c>
      <c r="J4537">
        <v>1</v>
      </c>
      <c r="K4537">
        <v>1</v>
      </c>
      <c r="L4537">
        <v>30</v>
      </c>
      <c r="M4537">
        <v>2</v>
      </c>
      <c r="N4537" s="170">
        <v>13121400</v>
      </c>
      <c r="O4537" s="170">
        <v>13940000</v>
      </c>
      <c r="P4537" s="178">
        <v>2000000</v>
      </c>
      <c r="Q4537" s="178">
        <v>21869</v>
      </c>
      <c r="R4537" s="178">
        <v>1977892</v>
      </c>
      <c r="S4537">
        <v>0</v>
      </c>
      <c r="T4537">
        <v>0</v>
      </c>
      <c r="U4537">
        <v>0</v>
      </c>
      <c r="W4537">
        <v>0</v>
      </c>
      <c r="X4537">
        <v>0</v>
      </c>
      <c r="Y4537">
        <v>0</v>
      </c>
      <c r="Z4537">
        <v>2000000</v>
      </c>
      <c r="AA4537">
        <v>6</v>
      </c>
      <c r="AB4537" s="180">
        <v>44285</v>
      </c>
      <c r="AC4537">
        <v>1</v>
      </c>
      <c r="AD4537" t="s">
        <v>1922</v>
      </c>
      <c r="AE4537">
        <v>1</v>
      </c>
      <c r="AF4537">
        <v>30</v>
      </c>
      <c r="AG4537">
        <v>0</v>
      </c>
      <c r="AN4537">
        <v>1</v>
      </c>
      <c r="AO4537">
        <v>1</v>
      </c>
      <c r="AR4537" s="178">
        <v>4106247</v>
      </c>
      <c r="AS4537" t="s">
        <v>1921</v>
      </c>
      <c r="AT4537">
        <v>0</v>
      </c>
      <c r="AU4537">
        <v>0</v>
      </c>
      <c r="AV4537">
        <v>890480123</v>
      </c>
      <c r="AW4537" t="s">
        <v>1920</v>
      </c>
      <c r="AX4537">
        <v>5</v>
      </c>
      <c r="BC4537">
        <v>1</v>
      </c>
      <c r="BD4537">
        <v>7</v>
      </c>
      <c r="BE4537">
        <v>2</v>
      </c>
    </row>
    <row r="4538" spans="1:57" x14ac:dyDescent="0.25">
      <c r="A4538" s="179">
        <f t="shared" si="70"/>
        <v>0</v>
      </c>
      <c r="B4538" t="s">
        <v>1923</v>
      </c>
      <c r="C4538">
        <v>73196862</v>
      </c>
      <c r="D4538">
        <v>144105</v>
      </c>
      <c r="E4538">
        <v>4</v>
      </c>
      <c r="F4538">
        <v>550018159</v>
      </c>
      <c r="G4538" s="180">
        <v>43132</v>
      </c>
      <c r="H4538" s="180">
        <v>45381</v>
      </c>
      <c r="I4538">
        <v>0</v>
      </c>
      <c r="J4538">
        <v>1</v>
      </c>
      <c r="K4538">
        <v>0</v>
      </c>
      <c r="L4538">
        <v>30</v>
      </c>
      <c r="M4538">
        <v>2</v>
      </c>
      <c r="N4538" s="170">
        <v>22490513</v>
      </c>
      <c r="O4538" s="170">
        <v>24960000</v>
      </c>
      <c r="P4538" s="178">
        <v>14327</v>
      </c>
      <c r="Q4538" s="178">
        <v>551</v>
      </c>
      <c r="R4538" s="178">
        <v>14073</v>
      </c>
      <c r="S4538">
        <v>0</v>
      </c>
      <c r="T4538">
        <v>0</v>
      </c>
      <c r="U4538">
        <v>0</v>
      </c>
      <c r="W4538">
        <v>0</v>
      </c>
      <c r="X4538">
        <v>0</v>
      </c>
      <c r="Y4538">
        <v>0</v>
      </c>
      <c r="AB4538" s="180">
        <v>44285</v>
      </c>
      <c r="AC4538">
        <v>1</v>
      </c>
      <c r="AD4538" t="s">
        <v>1922</v>
      </c>
      <c r="AE4538">
        <v>1</v>
      </c>
      <c r="AF4538">
        <v>30</v>
      </c>
      <c r="AG4538">
        <v>0</v>
      </c>
      <c r="AN4538">
        <v>1</v>
      </c>
      <c r="AO4538">
        <v>1</v>
      </c>
      <c r="AR4538" s="178">
        <v>29217</v>
      </c>
      <c r="AS4538" t="s">
        <v>1921</v>
      </c>
      <c r="AT4538">
        <v>0</v>
      </c>
      <c r="AU4538">
        <v>0</v>
      </c>
      <c r="AV4538">
        <v>890480123</v>
      </c>
      <c r="AW4538" t="s">
        <v>1920</v>
      </c>
      <c r="AX4538">
        <v>5</v>
      </c>
      <c r="BC4538">
        <v>2</v>
      </c>
      <c r="BD4538">
        <v>7</v>
      </c>
      <c r="BE4538">
        <v>2</v>
      </c>
    </row>
    <row r="4539" spans="1:57" x14ac:dyDescent="0.25">
      <c r="A4539" s="179">
        <f t="shared" si="70"/>
        <v>0</v>
      </c>
      <c r="B4539" t="s">
        <v>1923</v>
      </c>
      <c r="C4539">
        <v>73196862</v>
      </c>
      <c r="D4539">
        <v>144105</v>
      </c>
      <c r="E4539">
        <v>4</v>
      </c>
      <c r="F4539">
        <v>550018250</v>
      </c>
      <c r="G4539" s="180">
        <v>43143</v>
      </c>
      <c r="H4539" s="180">
        <v>45350</v>
      </c>
      <c r="I4539">
        <v>0</v>
      </c>
      <c r="J4539">
        <v>1</v>
      </c>
      <c r="K4539">
        <v>1</v>
      </c>
      <c r="L4539">
        <v>30</v>
      </c>
      <c r="M4539">
        <v>2</v>
      </c>
      <c r="N4539" s="170">
        <v>22490513</v>
      </c>
      <c r="O4539" s="170">
        <v>24960000</v>
      </c>
      <c r="P4539" s="178">
        <v>665</v>
      </c>
      <c r="Q4539" s="178">
        <v>26</v>
      </c>
      <c r="R4539" s="178">
        <v>651</v>
      </c>
      <c r="S4539">
        <v>0</v>
      </c>
      <c r="T4539">
        <v>0</v>
      </c>
      <c r="U4539">
        <v>0</v>
      </c>
      <c r="W4539">
        <v>0</v>
      </c>
      <c r="X4539">
        <v>0</v>
      </c>
      <c r="Y4539">
        <v>0</v>
      </c>
      <c r="AB4539" s="180">
        <v>44285</v>
      </c>
      <c r="AC4539">
        <v>1</v>
      </c>
      <c r="AD4539" t="s">
        <v>1922</v>
      </c>
      <c r="AE4539">
        <v>1</v>
      </c>
      <c r="AF4539">
        <v>30</v>
      </c>
      <c r="AG4539">
        <v>0</v>
      </c>
      <c r="AN4539">
        <v>1</v>
      </c>
      <c r="AO4539">
        <v>1</v>
      </c>
      <c r="AR4539" s="178">
        <v>1352</v>
      </c>
      <c r="AS4539" t="s">
        <v>1921</v>
      </c>
      <c r="AT4539">
        <v>0</v>
      </c>
      <c r="AU4539">
        <v>0</v>
      </c>
      <c r="AV4539">
        <v>890480123</v>
      </c>
      <c r="AW4539" t="s">
        <v>1920</v>
      </c>
      <c r="AX4539">
        <v>5</v>
      </c>
      <c r="BC4539">
        <v>2</v>
      </c>
      <c r="BD4539">
        <v>7</v>
      </c>
      <c r="BE4539">
        <v>2</v>
      </c>
    </row>
    <row r="4540" spans="1:57" x14ac:dyDescent="0.25">
      <c r="A4540" s="179">
        <f t="shared" si="70"/>
        <v>0</v>
      </c>
      <c r="B4540" t="s">
        <v>1923</v>
      </c>
      <c r="C4540">
        <v>73196862</v>
      </c>
      <c r="D4540">
        <v>144105</v>
      </c>
      <c r="E4540">
        <v>4</v>
      </c>
      <c r="F4540">
        <v>550023804</v>
      </c>
      <c r="G4540" s="180">
        <v>43934</v>
      </c>
      <c r="H4540" s="180">
        <v>45412</v>
      </c>
      <c r="I4540">
        <v>0</v>
      </c>
      <c r="J4540">
        <v>1</v>
      </c>
      <c r="K4540">
        <v>0</v>
      </c>
      <c r="L4540">
        <v>30</v>
      </c>
      <c r="M4540">
        <v>2</v>
      </c>
      <c r="N4540" s="170">
        <v>22490513</v>
      </c>
      <c r="O4540" s="170">
        <v>24960000</v>
      </c>
      <c r="P4540" s="178">
        <v>496623</v>
      </c>
      <c r="Q4540" s="178">
        <v>19093</v>
      </c>
      <c r="R4540" s="178">
        <v>487761</v>
      </c>
      <c r="S4540">
        <v>0</v>
      </c>
      <c r="T4540">
        <v>0</v>
      </c>
      <c r="U4540">
        <v>0</v>
      </c>
      <c r="W4540">
        <v>0</v>
      </c>
      <c r="X4540">
        <v>0</v>
      </c>
      <c r="Y4540">
        <v>0</v>
      </c>
      <c r="AB4540" s="180">
        <v>44285</v>
      </c>
      <c r="AC4540">
        <v>1</v>
      </c>
      <c r="AD4540" t="s">
        <v>1922</v>
      </c>
      <c r="AE4540">
        <v>1</v>
      </c>
      <c r="AF4540">
        <v>30</v>
      </c>
      <c r="AG4540">
        <v>0</v>
      </c>
      <c r="AN4540">
        <v>1</v>
      </c>
      <c r="AO4540">
        <v>1</v>
      </c>
      <c r="AR4540" s="178">
        <v>1012627</v>
      </c>
      <c r="AS4540" t="s">
        <v>1921</v>
      </c>
      <c r="AT4540">
        <v>0</v>
      </c>
      <c r="AU4540">
        <v>0</v>
      </c>
      <c r="AV4540">
        <v>890480123</v>
      </c>
      <c r="AW4540" t="s">
        <v>1920</v>
      </c>
      <c r="AX4540">
        <v>5</v>
      </c>
      <c r="BC4540">
        <v>2</v>
      </c>
      <c r="BD4540">
        <v>7</v>
      </c>
      <c r="BE4540">
        <v>2</v>
      </c>
    </row>
    <row r="4541" spans="1:57" x14ac:dyDescent="0.25">
      <c r="A4541" s="179">
        <f t="shared" si="70"/>
        <v>0</v>
      </c>
      <c r="B4541" t="s">
        <v>1923</v>
      </c>
      <c r="C4541">
        <v>73196862</v>
      </c>
      <c r="D4541">
        <v>144105</v>
      </c>
      <c r="E4541">
        <v>4</v>
      </c>
      <c r="F4541">
        <v>550023805</v>
      </c>
      <c r="G4541" s="180">
        <v>43934</v>
      </c>
      <c r="H4541" s="180">
        <v>45412</v>
      </c>
      <c r="I4541">
        <v>0</v>
      </c>
      <c r="J4541">
        <v>1</v>
      </c>
      <c r="K4541">
        <v>0</v>
      </c>
      <c r="L4541">
        <v>30</v>
      </c>
      <c r="M4541">
        <v>2</v>
      </c>
      <c r="N4541" s="170">
        <v>22490513</v>
      </c>
      <c r="O4541" s="170">
        <v>24960000</v>
      </c>
      <c r="P4541" s="178">
        <v>496623</v>
      </c>
      <c r="Q4541" s="178">
        <v>19093</v>
      </c>
      <c r="R4541" s="178">
        <v>487761</v>
      </c>
      <c r="S4541">
        <v>0</v>
      </c>
      <c r="T4541">
        <v>0</v>
      </c>
      <c r="U4541">
        <v>0</v>
      </c>
      <c r="W4541">
        <v>0</v>
      </c>
      <c r="X4541">
        <v>0</v>
      </c>
      <c r="Y4541">
        <v>0</v>
      </c>
      <c r="AB4541" s="180">
        <v>44285</v>
      </c>
      <c r="AC4541">
        <v>1</v>
      </c>
      <c r="AD4541" t="s">
        <v>1922</v>
      </c>
      <c r="AE4541">
        <v>1</v>
      </c>
      <c r="AF4541">
        <v>30</v>
      </c>
      <c r="AG4541">
        <v>0</v>
      </c>
      <c r="AN4541">
        <v>1</v>
      </c>
      <c r="AO4541">
        <v>1</v>
      </c>
      <c r="AR4541" s="178">
        <v>1012627</v>
      </c>
      <c r="AS4541" t="s">
        <v>1921</v>
      </c>
      <c r="AT4541">
        <v>0</v>
      </c>
      <c r="AU4541">
        <v>0</v>
      </c>
      <c r="AV4541">
        <v>890480123</v>
      </c>
      <c r="AW4541" t="s">
        <v>1920</v>
      </c>
      <c r="AX4541">
        <v>5</v>
      </c>
      <c r="BC4541">
        <v>2</v>
      </c>
      <c r="BD4541">
        <v>7</v>
      </c>
      <c r="BE4541">
        <v>2</v>
      </c>
    </row>
    <row r="4542" spans="1:57" x14ac:dyDescent="0.25">
      <c r="A4542" s="179">
        <f t="shared" si="70"/>
        <v>0</v>
      </c>
      <c r="B4542" t="s">
        <v>1923</v>
      </c>
      <c r="C4542">
        <v>73196862</v>
      </c>
      <c r="D4542">
        <v>144105</v>
      </c>
      <c r="E4542">
        <v>4</v>
      </c>
      <c r="F4542">
        <v>550023829</v>
      </c>
      <c r="G4542" s="180">
        <v>43949</v>
      </c>
      <c r="H4542" s="180">
        <v>45412</v>
      </c>
      <c r="I4542">
        <v>0</v>
      </c>
      <c r="J4542">
        <v>1</v>
      </c>
      <c r="K4542">
        <v>0</v>
      </c>
      <c r="L4542">
        <v>30</v>
      </c>
      <c r="M4542">
        <v>2</v>
      </c>
      <c r="N4542" s="170">
        <v>22490513</v>
      </c>
      <c r="O4542" s="170">
        <v>24960000</v>
      </c>
      <c r="P4542" s="178">
        <v>485954</v>
      </c>
      <c r="Q4542" s="178">
        <v>18682</v>
      </c>
      <c r="R4542" s="178">
        <v>477303</v>
      </c>
      <c r="S4542">
        <v>0</v>
      </c>
      <c r="T4542">
        <v>0</v>
      </c>
      <c r="U4542">
        <v>0</v>
      </c>
      <c r="W4542">
        <v>0</v>
      </c>
      <c r="X4542">
        <v>0</v>
      </c>
      <c r="Y4542">
        <v>0</v>
      </c>
      <c r="AB4542" s="180">
        <v>44285</v>
      </c>
      <c r="AC4542">
        <v>1</v>
      </c>
      <c r="AD4542" t="s">
        <v>1922</v>
      </c>
      <c r="AE4542">
        <v>1</v>
      </c>
      <c r="AF4542">
        <v>30</v>
      </c>
      <c r="AG4542">
        <v>0</v>
      </c>
      <c r="AN4542">
        <v>1</v>
      </c>
      <c r="AO4542">
        <v>1</v>
      </c>
      <c r="AR4542" s="178">
        <v>990916</v>
      </c>
      <c r="AS4542" t="s">
        <v>1921</v>
      </c>
      <c r="AT4542">
        <v>0</v>
      </c>
      <c r="AU4542">
        <v>0</v>
      </c>
      <c r="AV4542">
        <v>890480123</v>
      </c>
      <c r="AW4542" t="s">
        <v>1920</v>
      </c>
      <c r="AX4542">
        <v>5</v>
      </c>
      <c r="BC4542">
        <v>2</v>
      </c>
      <c r="BD4542">
        <v>7</v>
      </c>
      <c r="BE4542">
        <v>2</v>
      </c>
    </row>
    <row r="4543" spans="1:57" x14ac:dyDescent="0.25">
      <c r="A4543" s="179">
        <f t="shared" si="70"/>
        <v>0</v>
      </c>
      <c r="B4543" t="s">
        <v>1923</v>
      </c>
      <c r="C4543">
        <v>73196862</v>
      </c>
      <c r="D4543">
        <v>144105</v>
      </c>
      <c r="E4543">
        <v>4</v>
      </c>
      <c r="F4543">
        <v>550023830</v>
      </c>
      <c r="G4543" s="180">
        <v>43949</v>
      </c>
      <c r="H4543" s="180">
        <v>45412</v>
      </c>
      <c r="I4543">
        <v>0</v>
      </c>
      <c r="J4543">
        <v>1</v>
      </c>
      <c r="K4543">
        <v>0</v>
      </c>
      <c r="L4543">
        <v>30</v>
      </c>
      <c r="M4543">
        <v>2</v>
      </c>
      <c r="N4543" s="170">
        <v>22490513</v>
      </c>
      <c r="O4543" s="170">
        <v>24960000</v>
      </c>
      <c r="P4543" s="178">
        <v>485958</v>
      </c>
      <c r="Q4543" s="178">
        <v>18682</v>
      </c>
      <c r="R4543" s="178">
        <v>477307</v>
      </c>
      <c r="S4543">
        <v>0</v>
      </c>
      <c r="T4543">
        <v>0</v>
      </c>
      <c r="U4543">
        <v>0</v>
      </c>
      <c r="W4543">
        <v>0</v>
      </c>
      <c r="X4543">
        <v>0</v>
      </c>
      <c r="Y4543">
        <v>0</v>
      </c>
      <c r="AB4543" s="180">
        <v>44285</v>
      </c>
      <c r="AC4543">
        <v>1</v>
      </c>
      <c r="AD4543" t="s">
        <v>1922</v>
      </c>
      <c r="AE4543">
        <v>1</v>
      </c>
      <c r="AF4543">
        <v>30</v>
      </c>
      <c r="AG4543">
        <v>0</v>
      </c>
      <c r="AN4543">
        <v>1</v>
      </c>
      <c r="AO4543">
        <v>1</v>
      </c>
      <c r="AR4543" s="178">
        <v>990924</v>
      </c>
      <c r="AS4543" t="s">
        <v>1921</v>
      </c>
      <c r="AT4543">
        <v>0</v>
      </c>
      <c r="AU4543">
        <v>0</v>
      </c>
      <c r="AV4543">
        <v>890480123</v>
      </c>
      <c r="AW4543" t="s">
        <v>1920</v>
      </c>
      <c r="AX4543">
        <v>5</v>
      </c>
      <c r="BC4543">
        <v>2</v>
      </c>
      <c r="BD4543">
        <v>7</v>
      </c>
      <c r="BE4543">
        <v>2</v>
      </c>
    </row>
    <row r="4544" spans="1:57" x14ac:dyDescent="0.25">
      <c r="A4544" s="179">
        <f t="shared" si="70"/>
        <v>0</v>
      </c>
      <c r="B4544" t="s">
        <v>1923</v>
      </c>
      <c r="C4544">
        <v>73196862</v>
      </c>
      <c r="D4544">
        <v>144105</v>
      </c>
      <c r="E4544">
        <v>4</v>
      </c>
      <c r="F4544">
        <v>550023860</v>
      </c>
      <c r="G4544" s="180">
        <v>43965</v>
      </c>
      <c r="H4544" s="180">
        <v>45412</v>
      </c>
      <c r="I4544">
        <v>0</v>
      </c>
      <c r="J4544">
        <v>1</v>
      </c>
      <c r="K4544">
        <v>0</v>
      </c>
      <c r="L4544">
        <v>30</v>
      </c>
      <c r="M4544">
        <v>2</v>
      </c>
      <c r="N4544" s="170">
        <v>22490513</v>
      </c>
      <c r="O4544" s="170">
        <v>24960000</v>
      </c>
      <c r="P4544" s="178">
        <v>500856</v>
      </c>
      <c r="Q4544" s="178">
        <v>19255</v>
      </c>
      <c r="R4544" s="178">
        <v>491930</v>
      </c>
      <c r="S4544">
        <v>0</v>
      </c>
      <c r="T4544">
        <v>0</v>
      </c>
      <c r="U4544">
        <v>0</v>
      </c>
      <c r="W4544">
        <v>0</v>
      </c>
      <c r="X4544">
        <v>0</v>
      </c>
      <c r="Y4544">
        <v>0</v>
      </c>
      <c r="AB4544" s="180">
        <v>44285</v>
      </c>
      <c r="AC4544">
        <v>1</v>
      </c>
      <c r="AD4544" t="s">
        <v>1922</v>
      </c>
      <c r="AE4544">
        <v>1</v>
      </c>
      <c r="AF4544">
        <v>30</v>
      </c>
      <c r="AG4544">
        <v>0</v>
      </c>
      <c r="AN4544">
        <v>1</v>
      </c>
      <c r="AO4544">
        <v>1</v>
      </c>
      <c r="AR4544" s="178">
        <v>1021282</v>
      </c>
      <c r="AS4544" t="s">
        <v>1921</v>
      </c>
      <c r="AT4544">
        <v>0</v>
      </c>
      <c r="AU4544">
        <v>0</v>
      </c>
      <c r="AV4544">
        <v>890480123</v>
      </c>
      <c r="AW4544" t="s">
        <v>1920</v>
      </c>
      <c r="AX4544">
        <v>5</v>
      </c>
      <c r="BC4544">
        <v>2</v>
      </c>
      <c r="BD4544">
        <v>7</v>
      </c>
      <c r="BE4544">
        <v>2</v>
      </c>
    </row>
    <row r="4545" spans="1:57" x14ac:dyDescent="0.25">
      <c r="A4545" s="179">
        <f t="shared" si="70"/>
        <v>0</v>
      </c>
      <c r="B4545" t="s">
        <v>1923</v>
      </c>
      <c r="C4545">
        <v>73196862</v>
      </c>
      <c r="D4545">
        <v>144105</v>
      </c>
      <c r="E4545">
        <v>4</v>
      </c>
      <c r="F4545">
        <v>550024145</v>
      </c>
      <c r="G4545" s="180">
        <v>44047</v>
      </c>
      <c r="H4545" s="180">
        <v>45412</v>
      </c>
      <c r="I4545">
        <v>0</v>
      </c>
      <c r="J4545">
        <v>1</v>
      </c>
      <c r="K4545">
        <v>0</v>
      </c>
      <c r="L4545">
        <v>30</v>
      </c>
      <c r="M4545">
        <v>2</v>
      </c>
      <c r="N4545" s="170">
        <v>22490513</v>
      </c>
      <c r="O4545" s="170">
        <v>24960000</v>
      </c>
      <c r="P4545" s="178">
        <v>519692</v>
      </c>
      <c r="Q4545" s="178">
        <v>19979</v>
      </c>
      <c r="R4545" s="178">
        <v>510437</v>
      </c>
      <c r="S4545">
        <v>0</v>
      </c>
      <c r="T4545">
        <v>0</v>
      </c>
      <c r="U4545">
        <v>0</v>
      </c>
      <c r="W4545">
        <v>0</v>
      </c>
      <c r="X4545">
        <v>0</v>
      </c>
      <c r="Y4545">
        <v>0</v>
      </c>
      <c r="AB4545" s="180">
        <v>44285</v>
      </c>
      <c r="AC4545">
        <v>1</v>
      </c>
      <c r="AD4545" t="s">
        <v>1922</v>
      </c>
      <c r="AE4545">
        <v>1</v>
      </c>
      <c r="AF4545">
        <v>30</v>
      </c>
      <c r="AG4545">
        <v>0</v>
      </c>
      <c r="AN4545">
        <v>1</v>
      </c>
      <c r="AO4545">
        <v>1</v>
      </c>
      <c r="AR4545" s="178">
        <v>1059704</v>
      </c>
      <c r="AS4545" t="s">
        <v>1921</v>
      </c>
      <c r="AT4545">
        <v>0</v>
      </c>
      <c r="AU4545">
        <v>0</v>
      </c>
      <c r="AV4545">
        <v>890480123</v>
      </c>
      <c r="AW4545" t="s">
        <v>1920</v>
      </c>
      <c r="AX4545">
        <v>5</v>
      </c>
      <c r="BC4545">
        <v>2</v>
      </c>
      <c r="BD4545">
        <v>7</v>
      </c>
      <c r="BE4545">
        <v>2</v>
      </c>
    </row>
    <row r="4546" spans="1:57" x14ac:dyDescent="0.25">
      <c r="A4546" s="179">
        <f t="shared" ref="A4546:A4609" si="71">IF(+R4546&gt;AR4546,R4546-AR4546,0)</f>
        <v>0</v>
      </c>
      <c r="B4546" t="s">
        <v>1923</v>
      </c>
      <c r="C4546">
        <v>73196862</v>
      </c>
      <c r="D4546">
        <v>144105</v>
      </c>
      <c r="E4546">
        <v>4</v>
      </c>
      <c r="F4546">
        <v>550024146</v>
      </c>
      <c r="G4546" s="180">
        <v>44047</v>
      </c>
      <c r="H4546" s="180">
        <v>45412</v>
      </c>
      <c r="I4546">
        <v>0</v>
      </c>
      <c r="J4546">
        <v>1</v>
      </c>
      <c r="K4546">
        <v>0</v>
      </c>
      <c r="L4546">
        <v>30</v>
      </c>
      <c r="M4546">
        <v>2</v>
      </c>
      <c r="N4546" s="170">
        <v>22490513</v>
      </c>
      <c r="O4546" s="170">
        <v>24960000</v>
      </c>
      <c r="P4546" s="178">
        <v>519692</v>
      </c>
      <c r="Q4546" s="178">
        <v>19979</v>
      </c>
      <c r="R4546" s="178">
        <v>510437</v>
      </c>
      <c r="S4546">
        <v>0</v>
      </c>
      <c r="T4546">
        <v>0</v>
      </c>
      <c r="U4546">
        <v>0</v>
      </c>
      <c r="W4546">
        <v>0</v>
      </c>
      <c r="X4546">
        <v>0</v>
      </c>
      <c r="Y4546">
        <v>0</v>
      </c>
      <c r="AB4546" s="180">
        <v>44285</v>
      </c>
      <c r="AC4546">
        <v>1</v>
      </c>
      <c r="AD4546" t="s">
        <v>1922</v>
      </c>
      <c r="AE4546">
        <v>1</v>
      </c>
      <c r="AF4546">
        <v>30</v>
      </c>
      <c r="AG4546">
        <v>0</v>
      </c>
      <c r="AN4546">
        <v>1</v>
      </c>
      <c r="AO4546">
        <v>1</v>
      </c>
      <c r="AR4546" s="178">
        <v>1059704</v>
      </c>
      <c r="AS4546" t="s">
        <v>1921</v>
      </c>
      <c r="AT4546">
        <v>0</v>
      </c>
      <c r="AU4546">
        <v>0</v>
      </c>
      <c r="AV4546">
        <v>890480123</v>
      </c>
      <c r="AW4546" t="s">
        <v>1920</v>
      </c>
      <c r="AX4546">
        <v>5</v>
      </c>
      <c r="BC4546">
        <v>2</v>
      </c>
      <c r="BD4546">
        <v>7</v>
      </c>
      <c r="BE4546">
        <v>2</v>
      </c>
    </row>
    <row r="4547" spans="1:57" x14ac:dyDescent="0.25">
      <c r="A4547" s="179">
        <f t="shared" si="71"/>
        <v>0</v>
      </c>
      <c r="B4547" t="s">
        <v>1923</v>
      </c>
      <c r="C4547">
        <v>73196862</v>
      </c>
      <c r="D4547">
        <v>144105</v>
      </c>
      <c r="E4547">
        <v>4</v>
      </c>
      <c r="F4547">
        <v>550024340</v>
      </c>
      <c r="G4547" s="180">
        <v>44077</v>
      </c>
      <c r="H4547" s="180">
        <v>45412</v>
      </c>
      <c r="I4547">
        <v>0</v>
      </c>
      <c r="J4547">
        <v>1</v>
      </c>
      <c r="K4547">
        <v>0</v>
      </c>
      <c r="L4547">
        <v>30</v>
      </c>
      <c r="M4547">
        <v>2</v>
      </c>
      <c r="N4547" s="170">
        <v>22490513</v>
      </c>
      <c r="O4547" s="170">
        <v>24960000</v>
      </c>
      <c r="P4547" s="178">
        <v>132371</v>
      </c>
      <c r="Q4547" s="178">
        <v>5089</v>
      </c>
      <c r="R4547" s="178">
        <v>130020</v>
      </c>
      <c r="S4547">
        <v>0</v>
      </c>
      <c r="T4547">
        <v>0</v>
      </c>
      <c r="U4547">
        <v>0</v>
      </c>
      <c r="W4547">
        <v>0</v>
      </c>
      <c r="X4547">
        <v>0</v>
      </c>
      <c r="Y4547">
        <v>0</v>
      </c>
      <c r="AB4547" s="180">
        <v>44285</v>
      </c>
      <c r="AC4547">
        <v>1</v>
      </c>
      <c r="AD4547" t="s">
        <v>1922</v>
      </c>
      <c r="AE4547">
        <v>1</v>
      </c>
      <c r="AF4547">
        <v>30</v>
      </c>
      <c r="AG4547">
        <v>0</v>
      </c>
      <c r="AN4547">
        <v>1</v>
      </c>
      <c r="AO4547">
        <v>1</v>
      </c>
      <c r="AR4547" s="178">
        <v>269931</v>
      </c>
      <c r="AS4547" t="s">
        <v>1921</v>
      </c>
      <c r="AT4547">
        <v>0</v>
      </c>
      <c r="AU4547">
        <v>0</v>
      </c>
      <c r="AV4547">
        <v>890480123</v>
      </c>
      <c r="AW4547" t="s">
        <v>1920</v>
      </c>
      <c r="AX4547">
        <v>5</v>
      </c>
      <c r="BC4547">
        <v>2</v>
      </c>
      <c r="BD4547">
        <v>7</v>
      </c>
      <c r="BE4547">
        <v>2</v>
      </c>
    </row>
    <row r="4548" spans="1:57" x14ac:dyDescent="0.25">
      <c r="A4548" s="179">
        <f t="shared" si="71"/>
        <v>0</v>
      </c>
      <c r="B4548" t="s">
        <v>1923</v>
      </c>
      <c r="C4548">
        <v>73196862</v>
      </c>
      <c r="D4548">
        <v>144105</v>
      </c>
      <c r="E4548">
        <v>4</v>
      </c>
      <c r="F4548">
        <v>550024430</v>
      </c>
      <c r="G4548" s="180">
        <v>44098</v>
      </c>
      <c r="H4548" s="180">
        <v>45412</v>
      </c>
      <c r="I4548">
        <v>0</v>
      </c>
      <c r="J4548">
        <v>1</v>
      </c>
      <c r="K4548">
        <v>0</v>
      </c>
      <c r="L4548">
        <v>30</v>
      </c>
      <c r="M4548">
        <v>2</v>
      </c>
      <c r="N4548" s="170">
        <v>22490513</v>
      </c>
      <c r="O4548" s="170">
        <v>24960000</v>
      </c>
      <c r="P4548" s="178">
        <v>60662</v>
      </c>
      <c r="Q4548" s="178">
        <v>2332</v>
      </c>
      <c r="R4548" s="178">
        <v>59584</v>
      </c>
      <c r="S4548">
        <v>0</v>
      </c>
      <c r="T4548">
        <v>0</v>
      </c>
      <c r="U4548">
        <v>0</v>
      </c>
      <c r="W4548">
        <v>0</v>
      </c>
      <c r="X4548">
        <v>0</v>
      </c>
      <c r="Y4548">
        <v>0</v>
      </c>
      <c r="AB4548" s="180">
        <v>44285</v>
      </c>
      <c r="AC4548">
        <v>1</v>
      </c>
      <c r="AD4548" t="s">
        <v>1922</v>
      </c>
      <c r="AE4548">
        <v>1</v>
      </c>
      <c r="AF4548">
        <v>30</v>
      </c>
      <c r="AG4548">
        <v>0</v>
      </c>
      <c r="AN4548">
        <v>1</v>
      </c>
      <c r="AO4548">
        <v>1</v>
      </c>
      <c r="AR4548" s="178">
        <v>123701</v>
      </c>
      <c r="AS4548" t="s">
        <v>1921</v>
      </c>
      <c r="AT4548">
        <v>0</v>
      </c>
      <c r="AU4548">
        <v>0</v>
      </c>
      <c r="AV4548">
        <v>890480123</v>
      </c>
      <c r="AW4548" t="s">
        <v>1920</v>
      </c>
      <c r="AX4548">
        <v>5</v>
      </c>
      <c r="BC4548">
        <v>2</v>
      </c>
      <c r="BD4548">
        <v>7</v>
      </c>
      <c r="BE4548">
        <v>2</v>
      </c>
    </row>
    <row r="4549" spans="1:57" x14ac:dyDescent="0.25">
      <c r="A4549" s="179">
        <f t="shared" si="71"/>
        <v>0</v>
      </c>
      <c r="B4549" t="s">
        <v>1923</v>
      </c>
      <c r="C4549">
        <v>73196862</v>
      </c>
      <c r="D4549">
        <v>144105</v>
      </c>
      <c r="E4549">
        <v>4</v>
      </c>
      <c r="F4549">
        <v>550024437</v>
      </c>
      <c r="G4549" s="180">
        <v>44103</v>
      </c>
      <c r="H4549" s="180">
        <v>45412</v>
      </c>
      <c r="I4549">
        <v>0</v>
      </c>
      <c r="J4549">
        <v>1</v>
      </c>
      <c r="K4549">
        <v>0</v>
      </c>
      <c r="L4549">
        <v>30</v>
      </c>
      <c r="M4549">
        <v>2</v>
      </c>
      <c r="N4549" s="170">
        <v>22490513</v>
      </c>
      <c r="O4549" s="170">
        <v>24960000</v>
      </c>
      <c r="P4549" s="178">
        <v>42208</v>
      </c>
      <c r="Q4549" s="178">
        <v>1623</v>
      </c>
      <c r="R4549" s="178">
        <v>41444</v>
      </c>
      <c r="S4549">
        <v>0</v>
      </c>
      <c r="T4549">
        <v>0</v>
      </c>
      <c r="U4549">
        <v>0</v>
      </c>
      <c r="W4549">
        <v>0</v>
      </c>
      <c r="X4549">
        <v>0</v>
      </c>
      <c r="Y4549">
        <v>0</v>
      </c>
      <c r="AB4549" s="180">
        <v>44285</v>
      </c>
      <c r="AC4549">
        <v>1</v>
      </c>
      <c r="AD4549" t="s">
        <v>1922</v>
      </c>
      <c r="AE4549">
        <v>1</v>
      </c>
      <c r="AF4549">
        <v>30</v>
      </c>
      <c r="AG4549">
        <v>0</v>
      </c>
      <c r="AN4549">
        <v>1</v>
      </c>
      <c r="AO4549">
        <v>1</v>
      </c>
      <c r="AR4549" s="178">
        <v>86041</v>
      </c>
      <c r="AS4549" t="s">
        <v>1921</v>
      </c>
      <c r="AT4549">
        <v>0</v>
      </c>
      <c r="AU4549">
        <v>0</v>
      </c>
      <c r="AV4549">
        <v>890480123</v>
      </c>
      <c r="AW4549" t="s">
        <v>1920</v>
      </c>
      <c r="AX4549">
        <v>5</v>
      </c>
      <c r="BC4549">
        <v>2</v>
      </c>
      <c r="BD4549">
        <v>7</v>
      </c>
      <c r="BE4549">
        <v>2</v>
      </c>
    </row>
    <row r="4550" spans="1:57" x14ac:dyDescent="0.25">
      <c r="A4550" s="179">
        <f t="shared" si="71"/>
        <v>0</v>
      </c>
      <c r="B4550" t="s">
        <v>1923</v>
      </c>
      <c r="C4550">
        <v>73196862</v>
      </c>
      <c r="D4550">
        <v>144105</v>
      </c>
      <c r="E4550">
        <v>4</v>
      </c>
      <c r="F4550">
        <v>550024554</v>
      </c>
      <c r="G4550" s="180">
        <v>44105</v>
      </c>
      <c r="H4550" s="180">
        <v>45412</v>
      </c>
      <c r="I4550">
        <v>0</v>
      </c>
      <c r="J4550">
        <v>1</v>
      </c>
      <c r="K4550">
        <v>0</v>
      </c>
      <c r="L4550">
        <v>30</v>
      </c>
      <c r="M4550">
        <v>2</v>
      </c>
      <c r="N4550" s="170">
        <v>22490513</v>
      </c>
      <c r="O4550" s="170">
        <v>24960000</v>
      </c>
      <c r="P4550" s="178">
        <v>180382</v>
      </c>
      <c r="Q4550" s="178">
        <v>6935</v>
      </c>
      <c r="R4550" s="178">
        <v>177175</v>
      </c>
      <c r="S4550">
        <v>0</v>
      </c>
      <c r="T4550">
        <v>0</v>
      </c>
      <c r="U4550">
        <v>0</v>
      </c>
      <c r="W4550">
        <v>0</v>
      </c>
      <c r="X4550">
        <v>0</v>
      </c>
      <c r="Y4550">
        <v>0</v>
      </c>
      <c r="AB4550" s="180">
        <v>44285</v>
      </c>
      <c r="AC4550">
        <v>1</v>
      </c>
      <c r="AD4550" t="s">
        <v>1922</v>
      </c>
      <c r="AE4550">
        <v>1</v>
      </c>
      <c r="AF4550">
        <v>30</v>
      </c>
      <c r="AG4550">
        <v>0</v>
      </c>
      <c r="AN4550">
        <v>1</v>
      </c>
      <c r="AO4550">
        <v>1</v>
      </c>
      <c r="AR4550" s="178">
        <v>367828</v>
      </c>
      <c r="AS4550" t="s">
        <v>1921</v>
      </c>
      <c r="AT4550">
        <v>0</v>
      </c>
      <c r="AU4550">
        <v>0</v>
      </c>
      <c r="AV4550">
        <v>890480123</v>
      </c>
      <c r="AW4550" t="s">
        <v>1920</v>
      </c>
      <c r="AX4550">
        <v>5</v>
      </c>
      <c r="BC4550">
        <v>2</v>
      </c>
      <c r="BD4550">
        <v>7</v>
      </c>
      <c r="BE4550">
        <v>2</v>
      </c>
    </row>
    <row r="4551" spans="1:57" x14ac:dyDescent="0.25">
      <c r="A4551" s="179">
        <f t="shared" si="71"/>
        <v>0</v>
      </c>
      <c r="B4551" t="s">
        <v>1923</v>
      </c>
      <c r="C4551">
        <v>73196862</v>
      </c>
      <c r="D4551">
        <v>144105</v>
      </c>
      <c r="E4551">
        <v>4</v>
      </c>
      <c r="F4551">
        <v>550024563</v>
      </c>
      <c r="G4551" s="180">
        <v>44109</v>
      </c>
      <c r="H4551" s="180">
        <v>45412</v>
      </c>
      <c r="I4551">
        <v>0</v>
      </c>
      <c r="J4551">
        <v>1</v>
      </c>
      <c r="K4551">
        <v>0</v>
      </c>
      <c r="L4551">
        <v>30</v>
      </c>
      <c r="M4551">
        <v>2</v>
      </c>
      <c r="N4551" s="170">
        <v>22490513</v>
      </c>
      <c r="O4551" s="170">
        <v>24960000</v>
      </c>
      <c r="P4551" s="178">
        <v>180292</v>
      </c>
      <c r="Q4551" s="178">
        <v>6931</v>
      </c>
      <c r="R4551" s="178">
        <v>177089</v>
      </c>
      <c r="S4551">
        <v>0</v>
      </c>
      <c r="T4551">
        <v>0</v>
      </c>
      <c r="U4551">
        <v>0</v>
      </c>
      <c r="W4551">
        <v>0</v>
      </c>
      <c r="X4551">
        <v>0</v>
      </c>
      <c r="Y4551">
        <v>0</v>
      </c>
      <c r="AB4551" s="180">
        <v>44285</v>
      </c>
      <c r="AC4551">
        <v>1</v>
      </c>
      <c r="AD4551" t="s">
        <v>1922</v>
      </c>
      <c r="AE4551">
        <v>1</v>
      </c>
      <c r="AF4551">
        <v>30</v>
      </c>
      <c r="AG4551">
        <v>0</v>
      </c>
      <c r="AN4551">
        <v>1</v>
      </c>
      <c r="AO4551">
        <v>1</v>
      </c>
      <c r="AR4551" s="178">
        <v>367650</v>
      </c>
      <c r="AS4551" t="s">
        <v>1921</v>
      </c>
      <c r="AT4551">
        <v>0</v>
      </c>
      <c r="AU4551">
        <v>0</v>
      </c>
      <c r="AV4551">
        <v>890480123</v>
      </c>
      <c r="AW4551" t="s">
        <v>1920</v>
      </c>
      <c r="AX4551">
        <v>5</v>
      </c>
      <c r="BC4551">
        <v>2</v>
      </c>
      <c r="BD4551">
        <v>7</v>
      </c>
      <c r="BE4551">
        <v>2</v>
      </c>
    </row>
    <row r="4552" spans="1:57" x14ac:dyDescent="0.25">
      <c r="A4552" s="179">
        <f t="shared" si="71"/>
        <v>0</v>
      </c>
      <c r="B4552" t="s">
        <v>1923</v>
      </c>
      <c r="C4552">
        <v>73196862</v>
      </c>
      <c r="D4552">
        <v>144105</v>
      </c>
      <c r="E4552">
        <v>4</v>
      </c>
      <c r="F4552">
        <v>550024772</v>
      </c>
      <c r="G4552" s="180">
        <v>44139</v>
      </c>
      <c r="H4552" s="180">
        <v>45412</v>
      </c>
      <c r="I4552">
        <v>0</v>
      </c>
      <c r="J4552">
        <v>1</v>
      </c>
      <c r="K4552">
        <v>0</v>
      </c>
      <c r="L4552">
        <v>30</v>
      </c>
      <c r="M4552">
        <v>2</v>
      </c>
      <c r="N4552" s="170">
        <v>22490513</v>
      </c>
      <c r="O4552" s="170">
        <v>24960000</v>
      </c>
      <c r="P4552" s="178">
        <v>93751</v>
      </c>
      <c r="Q4552" s="178">
        <v>3604</v>
      </c>
      <c r="R4552" s="178">
        <v>92093</v>
      </c>
      <c r="S4552">
        <v>0</v>
      </c>
      <c r="T4552">
        <v>0</v>
      </c>
      <c r="U4552">
        <v>0</v>
      </c>
      <c r="W4552">
        <v>0</v>
      </c>
      <c r="X4552">
        <v>0</v>
      </c>
      <c r="Y4552">
        <v>0</v>
      </c>
      <c r="AB4552" s="180">
        <v>44285</v>
      </c>
      <c r="AC4552">
        <v>1</v>
      </c>
      <c r="AD4552" t="s">
        <v>1922</v>
      </c>
      <c r="AE4552">
        <v>1</v>
      </c>
      <c r="AF4552">
        <v>30</v>
      </c>
      <c r="AG4552">
        <v>0</v>
      </c>
      <c r="AN4552">
        <v>1</v>
      </c>
      <c r="AO4552">
        <v>1</v>
      </c>
      <c r="AR4552" s="178">
        <v>191192</v>
      </c>
      <c r="AS4552" t="s">
        <v>1921</v>
      </c>
      <c r="AT4552">
        <v>0</v>
      </c>
      <c r="AU4552">
        <v>0</v>
      </c>
      <c r="AV4552">
        <v>890480123</v>
      </c>
      <c r="AW4552" t="s">
        <v>1920</v>
      </c>
      <c r="AX4552">
        <v>5</v>
      </c>
      <c r="BC4552">
        <v>2</v>
      </c>
      <c r="BD4552">
        <v>7</v>
      </c>
      <c r="BE4552">
        <v>2</v>
      </c>
    </row>
    <row r="4553" spans="1:57" x14ac:dyDescent="0.25">
      <c r="A4553" s="179">
        <f t="shared" si="71"/>
        <v>0</v>
      </c>
      <c r="B4553" t="s">
        <v>1923</v>
      </c>
      <c r="C4553">
        <v>73196862</v>
      </c>
      <c r="D4553">
        <v>144105</v>
      </c>
      <c r="E4553">
        <v>4</v>
      </c>
      <c r="F4553">
        <v>550025638</v>
      </c>
      <c r="G4553" s="180">
        <v>44281</v>
      </c>
      <c r="H4553" s="180">
        <v>45412</v>
      </c>
      <c r="I4553">
        <v>0</v>
      </c>
      <c r="J4553">
        <v>1</v>
      </c>
      <c r="K4553">
        <v>1</v>
      </c>
      <c r="L4553">
        <v>30</v>
      </c>
      <c r="M4553">
        <v>2</v>
      </c>
      <c r="N4553" s="170">
        <v>22490513</v>
      </c>
      <c r="O4553" s="170">
        <v>24960000</v>
      </c>
      <c r="P4553" s="178">
        <v>200000</v>
      </c>
      <c r="Q4553" s="178">
        <v>7689</v>
      </c>
      <c r="R4553" s="178">
        <v>192311</v>
      </c>
      <c r="S4553">
        <v>0</v>
      </c>
      <c r="T4553">
        <v>0</v>
      </c>
      <c r="U4553">
        <v>0</v>
      </c>
      <c r="W4553">
        <v>0</v>
      </c>
      <c r="X4553">
        <v>0</v>
      </c>
      <c r="Y4553">
        <v>0</v>
      </c>
      <c r="AB4553" s="180">
        <v>44285</v>
      </c>
      <c r="AC4553">
        <v>1</v>
      </c>
      <c r="AD4553" t="s">
        <v>1922</v>
      </c>
      <c r="AE4553">
        <v>1</v>
      </c>
      <c r="AF4553">
        <v>30</v>
      </c>
      <c r="AG4553">
        <v>0</v>
      </c>
      <c r="AN4553">
        <v>1</v>
      </c>
      <c r="AO4553">
        <v>1</v>
      </c>
      <c r="AR4553" s="178">
        <v>399252</v>
      </c>
      <c r="AS4553" t="s">
        <v>1921</v>
      </c>
      <c r="AT4553">
        <v>0</v>
      </c>
      <c r="AU4553">
        <v>0</v>
      </c>
      <c r="AV4553">
        <v>890480123</v>
      </c>
      <c r="AW4553" t="s">
        <v>1920</v>
      </c>
      <c r="AX4553">
        <v>5</v>
      </c>
      <c r="BC4553">
        <v>2</v>
      </c>
      <c r="BD4553">
        <v>7</v>
      </c>
      <c r="BE4553">
        <v>2</v>
      </c>
    </row>
    <row r="4554" spans="1:57" x14ac:dyDescent="0.25">
      <c r="A4554" s="179">
        <f t="shared" si="71"/>
        <v>0</v>
      </c>
      <c r="B4554" t="s">
        <v>1923</v>
      </c>
      <c r="C4554">
        <v>73196862</v>
      </c>
      <c r="D4554">
        <v>144105</v>
      </c>
      <c r="E4554">
        <v>4</v>
      </c>
      <c r="F4554">
        <v>550025693</v>
      </c>
      <c r="G4554" s="180">
        <v>44286</v>
      </c>
      <c r="H4554" s="180">
        <v>44346</v>
      </c>
      <c r="I4554">
        <v>0</v>
      </c>
      <c r="J4554">
        <v>1</v>
      </c>
      <c r="K4554">
        <v>0</v>
      </c>
      <c r="L4554">
        <v>30</v>
      </c>
      <c r="M4554">
        <v>2</v>
      </c>
      <c r="N4554">
        <v>0</v>
      </c>
      <c r="O4554">
        <v>0</v>
      </c>
      <c r="P4554" s="178">
        <v>6000</v>
      </c>
      <c r="Q4554" s="178">
        <v>6000</v>
      </c>
      <c r="R4554" s="178">
        <v>6000</v>
      </c>
      <c r="S4554">
        <v>0</v>
      </c>
      <c r="T4554">
        <v>0</v>
      </c>
      <c r="U4554">
        <v>0</v>
      </c>
      <c r="W4554">
        <v>0</v>
      </c>
      <c r="X4554">
        <v>0</v>
      </c>
      <c r="Y4554">
        <v>0</v>
      </c>
      <c r="AB4554" s="180">
        <v>44286</v>
      </c>
      <c r="AC4554">
        <v>1</v>
      </c>
      <c r="AD4554" t="s">
        <v>1922</v>
      </c>
      <c r="AE4554">
        <v>1</v>
      </c>
      <c r="AF4554">
        <v>30</v>
      </c>
      <c r="AG4554">
        <v>0</v>
      </c>
      <c r="AN4554">
        <v>1</v>
      </c>
      <c r="AO4554">
        <v>1</v>
      </c>
      <c r="AR4554" s="178">
        <v>12456</v>
      </c>
      <c r="AS4554" t="s">
        <v>1921</v>
      </c>
      <c r="AT4554">
        <v>0</v>
      </c>
      <c r="AU4554">
        <v>0</v>
      </c>
      <c r="AV4554">
        <v>890480123</v>
      </c>
      <c r="AW4554" t="s">
        <v>1920</v>
      </c>
      <c r="AX4554">
        <v>5</v>
      </c>
      <c r="BC4554">
        <v>2</v>
      </c>
      <c r="BD4554">
        <v>7</v>
      </c>
      <c r="BE4554">
        <v>2</v>
      </c>
    </row>
    <row r="4555" spans="1:57" x14ac:dyDescent="0.25">
      <c r="A4555" s="179">
        <f t="shared" si="71"/>
        <v>14930238</v>
      </c>
      <c r="B4555" t="s">
        <v>1923</v>
      </c>
      <c r="C4555">
        <v>73198572</v>
      </c>
      <c r="D4555">
        <v>144105</v>
      </c>
      <c r="E4555">
        <v>4</v>
      </c>
      <c r="F4555">
        <v>16791</v>
      </c>
      <c r="G4555" s="180">
        <v>44133</v>
      </c>
      <c r="H4555" s="180">
        <v>45353</v>
      </c>
      <c r="I4555">
        <v>0</v>
      </c>
      <c r="J4555">
        <v>1</v>
      </c>
      <c r="K4555">
        <v>5</v>
      </c>
      <c r="L4555">
        <v>30</v>
      </c>
      <c r="M4555">
        <v>2</v>
      </c>
      <c r="N4555" s="170">
        <v>9119963</v>
      </c>
      <c r="O4555" s="170">
        <v>9511000</v>
      </c>
      <c r="P4555" s="178">
        <v>18535193</v>
      </c>
      <c r="Q4555" s="178">
        <v>539122</v>
      </c>
      <c r="R4555" s="178">
        <v>16502898</v>
      </c>
      <c r="S4555">
        <v>0</v>
      </c>
      <c r="T4555">
        <v>0</v>
      </c>
      <c r="U4555">
        <v>0</v>
      </c>
      <c r="W4555">
        <v>0</v>
      </c>
      <c r="X4555">
        <v>0</v>
      </c>
      <c r="Y4555">
        <v>0</v>
      </c>
      <c r="AB4555" s="180">
        <v>44285</v>
      </c>
      <c r="AC4555">
        <v>9</v>
      </c>
      <c r="AD4555" t="s">
        <v>1922</v>
      </c>
      <c r="AE4555">
        <v>1</v>
      </c>
      <c r="AF4555">
        <v>30</v>
      </c>
      <c r="AG4555">
        <v>0</v>
      </c>
      <c r="AN4555">
        <v>1</v>
      </c>
      <c r="AO4555">
        <v>1</v>
      </c>
      <c r="AR4555" s="178">
        <v>1572660</v>
      </c>
      <c r="AS4555" t="s">
        <v>1921</v>
      </c>
      <c r="AT4555">
        <v>0</v>
      </c>
      <c r="AU4555">
        <v>0</v>
      </c>
      <c r="AV4555">
        <v>890480123</v>
      </c>
      <c r="AW4555" t="s">
        <v>1920</v>
      </c>
      <c r="AX4555">
        <v>5</v>
      </c>
      <c r="BC4555">
        <v>1</v>
      </c>
      <c r="BD4555">
        <v>7</v>
      </c>
      <c r="BE4555">
        <v>1</v>
      </c>
    </row>
    <row r="4556" spans="1:57" x14ac:dyDescent="0.25">
      <c r="A4556" s="179">
        <f t="shared" si="71"/>
        <v>25953831</v>
      </c>
      <c r="B4556" t="s">
        <v>1923</v>
      </c>
      <c r="C4556">
        <v>73201754</v>
      </c>
      <c r="D4556">
        <v>144205</v>
      </c>
      <c r="E4556">
        <v>4</v>
      </c>
      <c r="F4556">
        <v>18088</v>
      </c>
      <c r="G4556" s="180">
        <v>44222</v>
      </c>
      <c r="H4556" s="180">
        <v>44331</v>
      </c>
      <c r="I4556">
        <v>0</v>
      </c>
      <c r="J4556">
        <v>1</v>
      </c>
      <c r="K4556">
        <v>0</v>
      </c>
      <c r="L4556">
        <v>30</v>
      </c>
      <c r="M4556">
        <v>2</v>
      </c>
      <c r="N4556" s="170">
        <v>16011168</v>
      </c>
      <c r="O4556" s="170">
        <v>17240000</v>
      </c>
      <c r="P4556" s="178">
        <v>34000000</v>
      </c>
      <c r="Q4556" s="178">
        <v>34453650</v>
      </c>
      <c r="R4556" s="178">
        <v>34000000</v>
      </c>
      <c r="S4556">
        <v>0</v>
      </c>
      <c r="T4556">
        <v>0</v>
      </c>
      <c r="U4556">
        <v>0</v>
      </c>
      <c r="W4556">
        <v>0</v>
      </c>
      <c r="X4556">
        <v>0</v>
      </c>
      <c r="Y4556">
        <v>0</v>
      </c>
      <c r="AB4556" s="180">
        <v>44286</v>
      </c>
      <c r="AC4556">
        <v>1</v>
      </c>
      <c r="AD4556" t="s">
        <v>1922</v>
      </c>
      <c r="AE4556">
        <v>1</v>
      </c>
      <c r="AF4556">
        <v>30</v>
      </c>
      <c r="AG4556">
        <v>0</v>
      </c>
      <c r="AN4556">
        <v>1</v>
      </c>
      <c r="AO4556">
        <v>1</v>
      </c>
      <c r="AR4556" s="178">
        <v>8046169</v>
      </c>
      <c r="AS4556" t="s">
        <v>1921</v>
      </c>
      <c r="AT4556">
        <v>0</v>
      </c>
      <c r="AU4556">
        <v>0</v>
      </c>
      <c r="AX4556">
        <v>5</v>
      </c>
      <c r="BC4556">
        <v>1</v>
      </c>
      <c r="BD4556">
        <v>7</v>
      </c>
      <c r="BE4556">
        <v>2</v>
      </c>
    </row>
    <row r="4557" spans="1:57" x14ac:dyDescent="0.25">
      <c r="A4557" s="179">
        <f t="shared" si="71"/>
        <v>2692742</v>
      </c>
      <c r="B4557" t="s">
        <v>1923</v>
      </c>
      <c r="C4557">
        <v>73202988</v>
      </c>
      <c r="D4557">
        <v>144105</v>
      </c>
      <c r="E4557">
        <v>4</v>
      </c>
      <c r="F4557">
        <v>14568</v>
      </c>
      <c r="G4557" s="180">
        <v>43353</v>
      </c>
      <c r="H4557" s="180">
        <v>45910</v>
      </c>
      <c r="I4557">
        <v>0</v>
      </c>
      <c r="J4557">
        <v>1</v>
      </c>
      <c r="K4557">
        <v>58</v>
      </c>
      <c r="L4557">
        <v>30</v>
      </c>
      <c r="M4557">
        <v>2</v>
      </c>
      <c r="N4557" s="170">
        <v>17726461</v>
      </c>
      <c r="O4557" s="170">
        <v>19240000</v>
      </c>
      <c r="P4557" s="178">
        <v>35000000</v>
      </c>
      <c r="Q4557" s="178">
        <v>528615</v>
      </c>
      <c r="R4557" s="178">
        <v>15098656</v>
      </c>
      <c r="S4557">
        <v>0</v>
      </c>
      <c r="T4557">
        <v>0</v>
      </c>
      <c r="U4557">
        <v>0</v>
      </c>
      <c r="W4557">
        <v>0</v>
      </c>
      <c r="X4557">
        <v>0</v>
      </c>
      <c r="Y4557">
        <v>0</v>
      </c>
      <c r="Z4557" t="s">
        <v>1931</v>
      </c>
      <c r="AA4557" s="181">
        <v>44536</v>
      </c>
      <c r="AB4557" s="180">
        <v>44285</v>
      </c>
      <c r="AC4557">
        <v>1</v>
      </c>
      <c r="AD4557" t="s">
        <v>1922</v>
      </c>
      <c r="AE4557">
        <v>1</v>
      </c>
      <c r="AF4557">
        <v>30</v>
      </c>
      <c r="AG4557">
        <v>0</v>
      </c>
      <c r="AN4557">
        <v>1</v>
      </c>
      <c r="AO4557">
        <v>1</v>
      </c>
      <c r="AR4557" s="178">
        <v>12405914</v>
      </c>
      <c r="AS4557" t="s">
        <v>1921</v>
      </c>
      <c r="AT4557">
        <v>0</v>
      </c>
      <c r="AU4557">
        <v>0</v>
      </c>
      <c r="AV4557">
        <v>890480123</v>
      </c>
      <c r="AW4557" t="s">
        <v>1920</v>
      </c>
      <c r="AX4557">
        <v>5</v>
      </c>
      <c r="BC4557">
        <v>1</v>
      </c>
      <c r="BD4557">
        <v>7</v>
      </c>
      <c r="BE4557">
        <v>2</v>
      </c>
    </row>
    <row r="4558" spans="1:57" x14ac:dyDescent="0.25">
      <c r="A4558" s="179">
        <f t="shared" si="71"/>
        <v>4316852</v>
      </c>
      <c r="B4558" t="s">
        <v>1923</v>
      </c>
      <c r="C4558">
        <v>73203899</v>
      </c>
      <c r="D4558">
        <v>144105</v>
      </c>
      <c r="E4558">
        <v>4</v>
      </c>
      <c r="F4558">
        <v>17197</v>
      </c>
      <c r="G4558" s="180">
        <v>43965</v>
      </c>
      <c r="H4558" s="180">
        <v>45076</v>
      </c>
      <c r="I4558">
        <v>30</v>
      </c>
      <c r="J4558">
        <v>1</v>
      </c>
      <c r="K4558">
        <v>8</v>
      </c>
      <c r="L4558">
        <v>30</v>
      </c>
      <c r="M4558">
        <v>2</v>
      </c>
      <c r="N4558" s="170">
        <v>17726461</v>
      </c>
      <c r="O4558" s="170">
        <v>19240000</v>
      </c>
      <c r="P4558" s="178">
        <v>8000000</v>
      </c>
      <c r="Q4558" s="178">
        <v>288123</v>
      </c>
      <c r="R4558" s="178">
        <v>6395516</v>
      </c>
      <c r="S4558">
        <v>94200</v>
      </c>
      <c r="T4558">
        <v>0</v>
      </c>
      <c r="U4558">
        <v>0</v>
      </c>
      <c r="W4558">
        <v>0</v>
      </c>
      <c r="X4558">
        <v>0</v>
      </c>
      <c r="Y4558">
        <v>0</v>
      </c>
      <c r="AB4558" s="180">
        <v>44285</v>
      </c>
      <c r="AC4558">
        <v>9</v>
      </c>
      <c r="AD4558" t="s">
        <v>1922</v>
      </c>
      <c r="AE4558">
        <v>1</v>
      </c>
      <c r="AF4558">
        <v>30</v>
      </c>
      <c r="AG4558">
        <v>212507</v>
      </c>
      <c r="AN4558">
        <v>1</v>
      </c>
      <c r="AO4558">
        <v>1</v>
      </c>
      <c r="AR4558" s="178">
        <v>2078664</v>
      </c>
      <c r="AS4558" t="s">
        <v>1921</v>
      </c>
      <c r="AT4558">
        <v>0</v>
      </c>
      <c r="AU4558">
        <v>0</v>
      </c>
      <c r="AV4558">
        <v>890480123</v>
      </c>
      <c r="AW4558" t="s">
        <v>1920</v>
      </c>
      <c r="AX4558">
        <v>5</v>
      </c>
      <c r="BC4558">
        <v>1</v>
      </c>
      <c r="BD4558">
        <v>7</v>
      </c>
      <c r="BE4558">
        <v>2</v>
      </c>
    </row>
    <row r="4559" spans="1:57" x14ac:dyDescent="0.25">
      <c r="A4559" s="179">
        <f t="shared" si="71"/>
        <v>7896777</v>
      </c>
      <c r="B4559" t="s">
        <v>1923</v>
      </c>
      <c r="C4559">
        <v>73226550</v>
      </c>
      <c r="D4559">
        <v>144105</v>
      </c>
      <c r="E4559">
        <v>4</v>
      </c>
      <c r="F4559">
        <v>17497</v>
      </c>
      <c r="G4559" s="180">
        <v>44070</v>
      </c>
      <c r="H4559" s="180">
        <v>45930</v>
      </c>
      <c r="I4559">
        <v>0</v>
      </c>
      <c r="J4559">
        <v>1</v>
      </c>
      <c r="K4559">
        <v>6</v>
      </c>
      <c r="L4559">
        <v>30</v>
      </c>
      <c r="M4559">
        <v>2</v>
      </c>
      <c r="N4559" s="170">
        <v>17726461</v>
      </c>
      <c r="O4559" s="170">
        <v>19240000</v>
      </c>
      <c r="P4559" s="178">
        <v>12000000</v>
      </c>
      <c r="Q4559" s="178">
        <v>302938</v>
      </c>
      <c r="R4559" s="178">
        <v>11216446</v>
      </c>
      <c r="S4559">
        <v>0</v>
      </c>
      <c r="T4559">
        <v>0</v>
      </c>
      <c r="U4559">
        <v>0</v>
      </c>
      <c r="W4559">
        <v>0</v>
      </c>
      <c r="X4559">
        <v>0</v>
      </c>
      <c r="Y4559">
        <v>0</v>
      </c>
      <c r="AB4559" s="180">
        <v>44285</v>
      </c>
      <c r="AC4559">
        <v>9</v>
      </c>
      <c r="AD4559" t="s">
        <v>1922</v>
      </c>
      <c r="AE4559">
        <v>1</v>
      </c>
      <c r="AF4559">
        <v>30</v>
      </c>
      <c r="AG4559">
        <v>0</v>
      </c>
      <c r="AN4559">
        <v>1</v>
      </c>
      <c r="AO4559">
        <v>1</v>
      </c>
      <c r="AR4559" s="178">
        <v>3319669</v>
      </c>
      <c r="AS4559" t="s">
        <v>1921</v>
      </c>
      <c r="AT4559">
        <v>0</v>
      </c>
      <c r="AU4559">
        <v>0</v>
      </c>
      <c r="AV4559">
        <v>890480123</v>
      </c>
      <c r="AW4559" t="s">
        <v>1920</v>
      </c>
      <c r="AX4559">
        <v>5</v>
      </c>
      <c r="BC4559">
        <v>1</v>
      </c>
      <c r="BD4559">
        <v>7</v>
      </c>
      <c r="BE4559">
        <v>2</v>
      </c>
    </row>
    <row r="4560" spans="1:57" x14ac:dyDescent="0.25">
      <c r="A4560" s="179">
        <f t="shared" si="71"/>
        <v>0</v>
      </c>
      <c r="B4560" t="s">
        <v>1923</v>
      </c>
      <c r="C4560">
        <v>73227631</v>
      </c>
      <c r="D4560">
        <v>144105</v>
      </c>
      <c r="E4560">
        <v>4</v>
      </c>
      <c r="F4560">
        <v>18109</v>
      </c>
      <c r="G4560" s="180">
        <v>44225</v>
      </c>
      <c r="H4560" s="180">
        <v>44469</v>
      </c>
      <c r="I4560">
        <v>0</v>
      </c>
      <c r="J4560">
        <v>1</v>
      </c>
      <c r="K4560">
        <v>2</v>
      </c>
      <c r="L4560">
        <v>30</v>
      </c>
      <c r="M4560">
        <v>2</v>
      </c>
      <c r="N4560" s="170">
        <v>7720836</v>
      </c>
      <c r="O4560" s="170">
        <v>8000000</v>
      </c>
      <c r="P4560" s="178">
        <v>3157226</v>
      </c>
      <c r="Q4560" s="178">
        <v>406165</v>
      </c>
      <c r="R4560" s="178">
        <v>2382693</v>
      </c>
      <c r="S4560">
        <v>0</v>
      </c>
      <c r="T4560">
        <v>0</v>
      </c>
      <c r="U4560">
        <v>0</v>
      </c>
      <c r="W4560">
        <v>0</v>
      </c>
      <c r="X4560">
        <v>0</v>
      </c>
      <c r="Y4560">
        <v>0</v>
      </c>
      <c r="AB4560" s="180">
        <v>44285</v>
      </c>
      <c r="AC4560">
        <v>1</v>
      </c>
      <c r="AD4560" t="s">
        <v>1922</v>
      </c>
      <c r="AE4560">
        <v>1</v>
      </c>
      <c r="AF4560">
        <v>30</v>
      </c>
      <c r="AG4560">
        <v>0</v>
      </c>
      <c r="AN4560">
        <v>1</v>
      </c>
      <c r="AO4560">
        <v>1</v>
      </c>
      <c r="AR4560" s="178">
        <v>6204284</v>
      </c>
      <c r="AS4560" t="s">
        <v>1921</v>
      </c>
      <c r="AT4560">
        <v>0</v>
      </c>
      <c r="AU4560">
        <v>0</v>
      </c>
      <c r="AV4560">
        <v>890480123</v>
      </c>
      <c r="AW4560" t="s">
        <v>1920</v>
      </c>
      <c r="AX4560">
        <v>5</v>
      </c>
      <c r="BC4560">
        <v>1</v>
      </c>
      <c r="BD4560">
        <v>7</v>
      </c>
      <c r="BE4560">
        <v>2</v>
      </c>
    </row>
    <row r="4561" spans="1:57" x14ac:dyDescent="0.25">
      <c r="A4561" s="179">
        <f t="shared" si="71"/>
        <v>1325781</v>
      </c>
      <c r="B4561" t="s">
        <v>1923</v>
      </c>
      <c r="C4561">
        <v>73230556</v>
      </c>
      <c r="D4561">
        <v>144205</v>
      </c>
      <c r="E4561">
        <v>4</v>
      </c>
      <c r="F4561">
        <v>18211</v>
      </c>
      <c r="G4561" s="180">
        <v>44253</v>
      </c>
      <c r="H4561" s="180">
        <v>44801</v>
      </c>
      <c r="I4561">
        <v>0</v>
      </c>
      <c r="J4561">
        <v>1</v>
      </c>
      <c r="K4561">
        <v>0</v>
      </c>
      <c r="L4561">
        <v>30</v>
      </c>
      <c r="M4561">
        <v>2</v>
      </c>
      <c r="N4561" s="170">
        <v>15881442</v>
      </c>
      <c r="O4561" s="170">
        <v>17090000</v>
      </c>
      <c r="P4561" s="178">
        <v>2000000</v>
      </c>
      <c r="Q4561" s="178">
        <v>125601</v>
      </c>
      <c r="R4561" s="178">
        <v>2000000</v>
      </c>
      <c r="S4561">
        <v>26460</v>
      </c>
      <c r="T4561">
        <v>0</v>
      </c>
      <c r="U4561">
        <v>0</v>
      </c>
      <c r="W4561">
        <v>0</v>
      </c>
      <c r="X4561">
        <v>0</v>
      </c>
      <c r="Y4561">
        <v>0</v>
      </c>
      <c r="AB4561" s="180">
        <v>44255</v>
      </c>
      <c r="AC4561">
        <v>9</v>
      </c>
      <c r="AD4561" t="s">
        <v>1922</v>
      </c>
      <c r="AE4561">
        <v>1</v>
      </c>
      <c r="AF4561">
        <v>30</v>
      </c>
      <c r="AG4561">
        <v>0</v>
      </c>
      <c r="AN4561">
        <v>1</v>
      </c>
      <c r="AO4561">
        <v>1</v>
      </c>
      <c r="AR4561" s="178">
        <v>674219</v>
      </c>
      <c r="AS4561" t="s">
        <v>1921</v>
      </c>
      <c r="AT4561">
        <v>0</v>
      </c>
      <c r="AU4561">
        <v>0</v>
      </c>
      <c r="AX4561">
        <v>5</v>
      </c>
      <c r="BC4561">
        <v>1</v>
      </c>
      <c r="BD4561">
        <v>7</v>
      </c>
      <c r="BE4561">
        <v>2</v>
      </c>
    </row>
    <row r="4562" spans="1:57" x14ac:dyDescent="0.25">
      <c r="A4562" s="179">
        <f t="shared" si="71"/>
        <v>968848</v>
      </c>
      <c r="B4562" t="s">
        <v>1923</v>
      </c>
      <c r="C4562">
        <v>73236551</v>
      </c>
      <c r="D4562">
        <v>144105</v>
      </c>
      <c r="E4562">
        <v>4</v>
      </c>
      <c r="F4562">
        <v>17526</v>
      </c>
      <c r="G4562" s="180">
        <v>44074</v>
      </c>
      <c r="H4562" s="180">
        <v>44865</v>
      </c>
      <c r="I4562">
        <v>0</v>
      </c>
      <c r="J4562">
        <v>1</v>
      </c>
      <c r="K4562">
        <v>6</v>
      </c>
      <c r="L4562">
        <v>30</v>
      </c>
      <c r="M4562">
        <v>2</v>
      </c>
      <c r="N4562" s="170">
        <v>9752084</v>
      </c>
      <c r="O4562" s="170">
        <v>10200000</v>
      </c>
      <c r="P4562" s="178">
        <v>3735648</v>
      </c>
      <c r="Q4562" s="178">
        <v>171954</v>
      </c>
      <c r="R4562" s="178">
        <v>2836735</v>
      </c>
      <c r="S4562">
        <v>0</v>
      </c>
      <c r="T4562">
        <v>0</v>
      </c>
      <c r="U4562">
        <v>0</v>
      </c>
      <c r="W4562">
        <v>0</v>
      </c>
      <c r="X4562">
        <v>0</v>
      </c>
      <c r="Y4562">
        <v>0</v>
      </c>
      <c r="AB4562" s="180">
        <v>44285</v>
      </c>
      <c r="AC4562">
        <v>1</v>
      </c>
      <c r="AD4562" t="s">
        <v>1922</v>
      </c>
      <c r="AE4562">
        <v>1</v>
      </c>
      <c r="AF4562">
        <v>30</v>
      </c>
      <c r="AG4562">
        <v>0</v>
      </c>
      <c r="AN4562">
        <v>1</v>
      </c>
      <c r="AO4562">
        <v>1</v>
      </c>
      <c r="AR4562" s="178">
        <v>1867887</v>
      </c>
      <c r="AS4562" t="s">
        <v>1921</v>
      </c>
      <c r="AT4562">
        <v>0</v>
      </c>
      <c r="AU4562">
        <v>0</v>
      </c>
      <c r="AV4562">
        <v>890480123</v>
      </c>
      <c r="AW4562" t="s">
        <v>1920</v>
      </c>
      <c r="AX4562">
        <v>5</v>
      </c>
      <c r="BC4562">
        <v>1</v>
      </c>
      <c r="BD4562">
        <v>7</v>
      </c>
      <c r="BE4562">
        <v>2</v>
      </c>
    </row>
    <row r="4563" spans="1:57" x14ac:dyDescent="0.25">
      <c r="A4563" s="179">
        <f t="shared" si="71"/>
        <v>31317036</v>
      </c>
      <c r="B4563" t="s">
        <v>1923</v>
      </c>
      <c r="C4563">
        <v>73238196</v>
      </c>
      <c r="D4563">
        <v>144105</v>
      </c>
      <c r="E4563">
        <v>4</v>
      </c>
      <c r="F4563">
        <v>18207</v>
      </c>
      <c r="G4563" s="180">
        <v>44251</v>
      </c>
      <c r="H4563" s="180">
        <v>46811</v>
      </c>
      <c r="I4563">
        <v>0</v>
      </c>
      <c r="J4563">
        <v>1</v>
      </c>
      <c r="K4563">
        <v>1</v>
      </c>
      <c r="L4563">
        <v>30</v>
      </c>
      <c r="M4563">
        <v>2</v>
      </c>
      <c r="N4563" s="170">
        <v>16011168</v>
      </c>
      <c r="O4563" s="170">
        <v>17240000</v>
      </c>
      <c r="P4563" s="178">
        <v>35000000</v>
      </c>
      <c r="Q4563" s="178">
        <v>695395</v>
      </c>
      <c r="R4563" s="178">
        <v>34771585</v>
      </c>
      <c r="S4563">
        <v>0</v>
      </c>
      <c r="T4563">
        <v>0</v>
      </c>
      <c r="U4563">
        <v>0</v>
      </c>
      <c r="W4563">
        <v>0</v>
      </c>
      <c r="X4563">
        <v>0</v>
      </c>
      <c r="Y4563">
        <v>0</v>
      </c>
      <c r="AB4563" s="180">
        <v>44285</v>
      </c>
      <c r="AC4563">
        <v>9</v>
      </c>
      <c r="AD4563" t="s">
        <v>1922</v>
      </c>
      <c r="AE4563">
        <v>1</v>
      </c>
      <c r="AF4563">
        <v>30</v>
      </c>
      <c r="AG4563">
        <v>0</v>
      </c>
      <c r="AN4563">
        <v>1</v>
      </c>
      <c r="AO4563">
        <v>1</v>
      </c>
      <c r="AR4563" s="178">
        <v>3454549</v>
      </c>
      <c r="AS4563" t="s">
        <v>1921</v>
      </c>
      <c r="AT4563">
        <v>0</v>
      </c>
      <c r="AU4563">
        <v>0</v>
      </c>
      <c r="AV4563">
        <v>890480123</v>
      </c>
      <c r="AW4563" t="s">
        <v>1920</v>
      </c>
      <c r="AX4563">
        <v>5</v>
      </c>
      <c r="BC4563">
        <v>1</v>
      </c>
      <c r="BD4563">
        <v>7</v>
      </c>
      <c r="BE4563">
        <v>2</v>
      </c>
    </row>
    <row r="4564" spans="1:57" x14ac:dyDescent="0.25">
      <c r="A4564" s="179">
        <f t="shared" si="71"/>
        <v>75757527</v>
      </c>
      <c r="B4564" t="s">
        <v>1923</v>
      </c>
      <c r="C4564">
        <v>73238731</v>
      </c>
      <c r="D4564">
        <v>140405</v>
      </c>
      <c r="E4564">
        <v>4</v>
      </c>
      <c r="F4564">
        <v>16052</v>
      </c>
      <c r="G4564" s="180">
        <v>44133</v>
      </c>
      <c r="H4564" s="180">
        <v>48121</v>
      </c>
      <c r="I4564">
        <v>0</v>
      </c>
      <c r="J4564">
        <v>1</v>
      </c>
      <c r="K4564">
        <v>5</v>
      </c>
      <c r="L4564">
        <v>30</v>
      </c>
      <c r="M4564">
        <v>2</v>
      </c>
      <c r="N4564" s="170">
        <v>12185828</v>
      </c>
      <c r="O4564" s="170">
        <v>12890000</v>
      </c>
      <c r="P4564" s="178">
        <v>87272345</v>
      </c>
      <c r="Q4564" s="178">
        <v>1039688</v>
      </c>
      <c r="R4564" s="178">
        <v>86487016</v>
      </c>
      <c r="S4564">
        <v>0</v>
      </c>
      <c r="T4564">
        <v>0</v>
      </c>
      <c r="U4564">
        <v>130000000</v>
      </c>
      <c r="V4564" t="s">
        <v>1927</v>
      </c>
      <c r="W4564">
        <v>0</v>
      </c>
      <c r="X4564">
        <v>0</v>
      </c>
      <c r="Y4564">
        <v>0</v>
      </c>
      <c r="Z4564">
        <v>2000000</v>
      </c>
      <c r="AA4564">
        <v>4</v>
      </c>
      <c r="AB4564" s="180">
        <v>44285</v>
      </c>
      <c r="AC4564">
        <v>2</v>
      </c>
      <c r="AD4564" t="s">
        <v>1922</v>
      </c>
      <c r="AE4564">
        <v>1</v>
      </c>
      <c r="AF4564">
        <v>30</v>
      </c>
      <c r="AG4564">
        <v>0</v>
      </c>
      <c r="AH4564">
        <v>2</v>
      </c>
      <c r="AI4564">
        <v>0</v>
      </c>
      <c r="AJ4564">
        <v>2</v>
      </c>
      <c r="AK4564">
        <v>0</v>
      </c>
      <c r="AL4564">
        <v>0</v>
      </c>
      <c r="AM4564">
        <v>0</v>
      </c>
      <c r="AN4564">
        <v>1</v>
      </c>
      <c r="AO4564">
        <v>1</v>
      </c>
      <c r="AR4564" s="178">
        <v>10729489</v>
      </c>
      <c r="AS4564" t="s">
        <v>1926</v>
      </c>
      <c r="AT4564">
        <v>0</v>
      </c>
      <c r="AU4564">
        <v>0</v>
      </c>
      <c r="AV4564">
        <v>890480123</v>
      </c>
      <c r="AW4564" t="s">
        <v>1920</v>
      </c>
      <c r="AX4564">
        <v>5</v>
      </c>
      <c r="BC4564">
        <v>1</v>
      </c>
      <c r="BD4564">
        <v>7</v>
      </c>
      <c r="BE4564">
        <v>1</v>
      </c>
    </row>
    <row r="4565" spans="1:57" x14ac:dyDescent="0.25">
      <c r="A4565" s="179">
        <f t="shared" si="71"/>
        <v>6951872</v>
      </c>
      <c r="B4565" t="s">
        <v>1923</v>
      </c>
      <c r="C4565">
        <v>73239379</v>
      </c>
      <c r="D4565">
        <v>144105</v>
      </c>
      <c r="E4565">
        <v>4</v>
      </c>
      <c r="F4565">
        <v>18062</v>
      </c>
      <c r="G4565" s="180">
        <v>44210</v>
      </c>
      <c r="H4565" s="180">
        <v>46052</v>
      </c>
      <c r="I4565">
        <v>0</v>
      </c>
      <c r="J4565">
        <v>1</v>
      </c>
      <c r="K4565">
        <v>2</v>
      </c>
      <c r="L4565">
        <v>30</v>
      </c>
      <c r="M4565">
        <v>2</v>
      </c>
      <c r="N4565" s="170">
        <v>16011168</v>
      </c>
      <c r="O4565" s="170">
        <v>17240000</v>
      </c>
      <c r="P4565" s="178">
        <v>12000000</v>
      </c>
      <c r="Q4565" s="178">
        <v>291888</v>
      </c>
      <c r="R4565" s="178">
        <v>11734132</v>
      </c>
      <c r="S4565">
        <v>0</v>
      </c>
      <c r="T4565">
        <v>0</v>
      </c>
      <c r="U4565">
        <v>0</v>
      </c>
      <c r="W4565">
        <v>0</v>
      </c>
      <c r="X4565">
        <v>0</v>
      </c>
      <c r="Y4565">
        <v>0</v>
      </c>
      <c r="AB4565" s="180">
        <v>44285</v>
      </c>
      <c r="AC4565">
        <v>9</v>
      </c>
      <c r="AD4565" t="s">
        <v>1922</v>
      </c>
      <c r="AE4565">
        <v>1</v>
      </c>
      <c r="AF4565">
        <v>30</v>
      </c>
      <c r="AG4565">
        <v>0</v>
      </c>
      <c r="AN4565">
        <v>1</v>
      </c>
      <c r="AO4565">
        <v>1</v>
      </c>
      <c r="AR4565" s="178">
        <v>4782260</v>
      </c>
      <c r="AS4565" t="s">
        <v>1921</v>
      </c>
      <c r="AT4565">
        <v>0</v>
      </c>
      <c r="AU4565">
        <v>0</v>
      </c>
      <c r="AV4565">
        <v>890480123</v>
      </c>
      <c r="AW4565" t="s">
        <v>1920</v>
      </c>
      <c r="AX4565">
        <v>5</v>
      </c>
      <c r="BC4565">
        <v>1</v>
      </c>
      <c r="BD4565">
        <v>7</v>
      </c>
      <c r="BE4565">
        <v>2</v>
      </c>
    </row>
    <row r="4566" spans="1:57" x14ac:dyDescent="0.25">
      <c r="A4566" s="179">
        <f t="shared" si="71"/>
        <v>0</v>
      </c>
      <c r="B4566" t="s">
        <v>1923</v>
      </c>
      <c r="C4566">
        <v>73242482</v>
      </c>
      <c r="D4566">
        <v>144105</v>
      </c>
      <c r="E4566">
        <v>4</v>
      </c>
      <c r="F4566">
        <v>16118</v>
      </c>
      <c r="G4566" s="180">
        <v>44133</v>
      </c>
      <c r="H4566" s="180">
        <v>44478</v>
      </c>
      <c r="I4566">
        <v>0</v>
      </c>
      <c r="J4566">
        <v>1</v>
      </c>
      <c r="K4566">
        <v>5</v>
      </c>
      <c r="L4566">
        <v>30</v>
      </c>
      <c r="M4566">
        <v>2</v>
      </c>
      <c r="N4566" s="170">
        <v>15881442</v>
      </c>
      <c r="O4566" s="170">
        <v>17090000</v>
      </c>
      <c r="P4566" s="178">
        <v>1724063</v>
      </c>
      <c r="Q4566" s="178">
        <v>169451</v>
      </c>
      <c r="R4566" s="178">
        <v>963536</v>
      </c>
      <c r="S4566">
        <v>0</v>
      </c>
      <c r="T4566">
        <v>0</v>
      </c>
      <c r="U4566">
        <v>0</v>
      </c>
      <c r="W4566">
        <v>0</v>
      </c>
      <c r="X4566">
        <v>0</v>
      </c>
      <c r="Y4566">
        <v>0</v>
      </c>
      <c r="AB4566" s="180">
        <v>44285</v>
      </c>
      <c r="AC4566">
        <v>1</v>
      </c>
      <c r="AD4566" t="s">
        <v>1922</v>
      </c>
      <c r="AE4566">
        <v>1</v>
      </c>
      <c r="AF4566">
        <v>30</v>
      </c>
      <c r="AG4566">
        <v>0</v>
      </c>
      <c r="AN4566">
        <v>1</v>
      </c>
      <c r="AO4566">
        <v>1</v>
      </c>
      <c r="AR4566" s="178">
        <v>1536173</v>
      </c>
      <c r="AS4566" t="s">
        <v>1921</v>
      </c>
      <c r="AT4566">
        <v>0</v>
      </c>
      <c r="AU4566">
        <v>0</v>
      </c>
      <c r="AV4566">
        <v>890480123</v>
      </c>
      <c r="AW4566" t="s">
        <v>1920</v>
      </c>
      <c r="AX4566">
        <v>5</v>
      </c>
      <c r="BC4566">
        <v>1</v>
      </c>
      <c r="BD4566">
        <v>7</v>
      </c>
      <c r="BE4566">
        <v>1</v>
      </c>
    </row>
    <row r="4567" spans="1:57" x14ac:dyDescent="0.25">
      <c r="A4567" s="179">
        <f t="shared" si="71"/>
        <v>0</v>
      </c>
      <c r="B4567" t="s">
        <v>1923</v>
      </c>
      <c r="C4567">
        <v>73242482</v>
      </c>
      <c r="D4567">
        <v>144105</v>
      </c>
      <c r="E4567">
        <v>4</v>
      </c>
      <c r="F4567">
        <v>17185</v>
      </c>
      <c r="G4567" s="180">
        <v>43956</v>
      </c>
      <c r="H4567" s="180">
        <v>44505</v>
      </c>
      <c r="I4567">
        <v>25</v>
      </c>
      <c r="J4567">
        <v>1</v>
      </c>
      <c r="K4567">
        <v>9</v>
      </c>
      <c r="L4567">
        <v>30</v>
      </c>
      <c r="M4567">
        <v>2</v>
      </c>
      <c r="N4567" s="170">
        <v>9752084</v>
      </c>
      <c r="O4567" s="170">
        <v>10200000</v>
      </c>
      <c r="P4567" s="178">
        <v>2504000</v>
      </c>
      <c r="Q4567" s="178">
        <v>150097</v>
      </c>
      <c r="R4567" s="178">
        <v>1170720</v>
      </c>
      <c r="S4567">
        <v>7850</v>
      </c>
      <c r="T4567">
        <v>0</v>
      </c>
      <c r="U4567">
        <v>0</v>
      </c>
      <c r="W4567">
        <v>0</v>
      </c>
      <c r="X4567">
        <v>0</v>
      </c>
      <c r="Y4567">
        <v>0</v>
      </c>
      <c r="AB4567" s="180">
        <v>44285</v>
      </c>
      <c r="AC4567">
        <v>1</v>
      </c>
      <c r="AD4567" t="s">
        <v>1922</v>
      </c>
      <c r="AE4567">
        <v>1</v>
      </c>
      <c r="AF4567">
        <v>30</v>
      </c>
      <c r="AG4567">
        <v>12693</v>
      </c>
      <c r="AN4567">
        <v>1</v>
      </c>
      <c r="AO4567">
        <v>1</v>
      </c>
      <c r="AR4567" s="178">
        <v>1866487</v>
      </c>
      <c r="AS4567" t="s">
        <v>1921</v>
      </c>
      <c r="AT4567">
        <v>0</v>
      </c>
      <c r="AU4567">
        <v>0</v>
      </c>
      <c r="AV4567">
        <v>890480123</v>
      </c>
      <c r="AW4567" t="s">
        <v>1920</v>
      </c>
      <c r="AX4567">
        <v>5</v>
      </c>
      <c r="BC4567">
        <v>1</v>
      </c>
      <c r="BD4567">
        <v>7</v>
      </c>
      <c r="BE4567">
        <v>2</v>
      </c>
    </row>
    <row r="4568" spans="1:57" x14ac:dyDescent="0.25">
      <c r="A4568" s="179">
        <f t="shared" si="71"/>
        <v>209347</v>
      </c>
      <c r="B4568" t="s">
        <v>1923</v>
      </c>
      <c r="C4568">
        <v>73352441</v>
      </c>
      <c r="D4568">
        <v>144105</v>
      </c>
      <c r="E4568">
        <v>4</v>
      </c>
      <c r="F4568">
        <v>17260</v>
      </c>
      <c r="G4568" s="180">
        <v>44002</v>
      </c>
      <c r="H4568" s="180">
        <v>44742</v>
      </c>
      <c r="I4568">
        <v>0</v>
      </c>
      <c r="J4568">
        <v>1</v>
      </c>
      <c r="K4568">
        <v>8</v>
      </c>
      <c r="L4568">
        <v>30</v>
      </c>
      <c r="M4568">
        <v>2</v>
      </c>
      <c r="N4568" s="170">
        <v>12185828</v>
      </c>
      <c r="O4568" s="170">
        <v>12890000</v>
      </c>
      <c r="P4568" s="178">
        <v>1600000</v>
      </c>
      <c r="Q4568" s="178">
        <v>75456</v>
      </c>
      <c r="R4568" s="178">
        <v>1045619</v>
      </c>
      <c r="S4568">
        <v>0</v>
      </c>
      <c r="T4568">
        <v>0</v>
      </c>
      <c r="U4568">
        <v>0</v>
      </c>
      <c r="W4568">
        <v>0</v>
      </c>
      <c r="X4568">
        <v>0</v>
      </c>
      <c r="Y4568">
        <v>0</v>
      </c>
      <c r="AB4568" s="180">
        <v>44285</v>
      </c>
      <c r="AC4568">
        <v>1</v>
      </c>
      <c r="AD4568" t="s">
        <v>1922</v>
      </c>
      <c r="AE4568">
        <v>1</v>
      </c>
      <c r="AF4568">
        <v>30</v>
      </c>
      <c r="AG4568">
        <v>0</v>
      </c>
      <c r="AN4568">
        <v>1</v>
      </c>
      <c r="AO4568">
        <v>1</v>
      </c>
      <c r="AR4568" s="178">
        <v>836272</v>
      </c>
      <c r="AS4568" t="s">
        <v>1921</v>
      </c>
      <c r="AT4568">
        <v>0</v>
      </c>
      <c r="AU4568">
        <v>0</v>
      </c>
      <c r="AV4568">
        <v>890480123</v>
      </c>
      <c r="AW4568" t="s">
        <v>1920</v>
      </c>
      <c r="AX4568">
        <v>5</v>
      </c>
      <c r="BC4568">
        <v>1</v>
      </c>
      <c r="BD4568">
        <v>7</v>
      </c>
      <c r="BE4568">
        <v>2</v>
      </c>
    </row>
    <row r="4569" spans="1:57" x14ac:dyDescent="0.25">
      <c r="A4569" s="179">
        <f t="shared" si="71"/>
        <v>903788</v>
      </c>
      <c r="B4569" t="s">
        <v>1923</v>
      </c>
      <c r="C4569">
        <v>73352441</v>
      </c>
      <c r="D4569">
        <v>144105</v>
      </c>
      <c r="E4569">
        <v>4</v>
      </c>
      <c r="F4569">
        <v>18229</v>
      </c>
      <c r="G4569" s="180">
        <v>44258</v>
      </c>
      <c r="H4569" s="180">
        <v>45015</v>
      </c>
      <c r="I4569">
        <v>0</v>
      </c>
      <c r="J4569">
        <v>1</v>
      </c>
      <c r="K4569">
        <v>1</v>
      </c>
      <c r="L4569">
        <v>30</v>
      </c>
      <c r="M4569">
        <v>2</v>
      </c>
      <c r="N4569" s="170">
        <v>15881442</v>
      </c>
      <c r="O4569" s="170">
        <v>17090000</v>
      </c>
      <c r="P4569" s="178">
        <v>4746254</v>
      </c>
      <c r="Q4569" s="178">
        <v>232123</v>
      </c>
      <c r="R4569" s="178">
        <v>4514131</v>
      </c>
      <c r="S4569">
        <v>0</v>
      </c>
      <c r="T4569">
        <v>0</v>
      </c>
      <c r="U4569">
        <v>0</v>
      </c>
      <c r="W4569">
        <v>0</v>
      </c>
      <c r="X4569">
        <v>0</v>
      </c>
      <c r="Y4569">
        <v>0</v>
      </c>
      <c r="AB4569" s="180">
        <v>44285</v>
      </c>
      <c r="AC4569">
        <v>1</v>
      </c>
      <c r="AD4569" t="s">
        <v>1922</v>
      </c>
      <c r="AE4569">
        <v>1</v>
      </c>
      <c r="AF4569">
        <v>30</v>
      </c>
      <c r="AG4569">
        <v>0</v>
      </c>
      <c r="AN4569">
        <v>1</v>
      </c>
      <c r="AO4569">
        <v>1</v>
      </c>
      <c r="AR4569" s="178">
        <v>3610343</v>
      </c>
      <c r="AS4569" t="s">
        <v>1921</v>
      </c>
      <c r="AT4569">
        <v>0</v>
      </c>
      <c r="AU4569">
        <v>0</v>
      </c>
      <c r="AV4569">
        <v>890480123</v>
      </c>
      <c r="AW4569" t="s">
        <v>1920</v>
      </c>
      <c r="AX4569">
        <v>5</v>
      </c>
      <c r="BC4569">
        <v>1</v>
      </c>
      <c r="BD4569">
        <v>7</v>
      </c>
      <c r="BE4569">
        <v>2</v>
      </c>
    </row>
    <row r="4570" spans="1:57" x14ac:dyDescent="0.25">
      <c r="A4570" s="179">
        <f t="shared" si="71"/>
        <v>322527</v>
      </c>
      <c r="B4570" t="s">
        <v>1923</v>
      </c>
      <c r="C4570">
        <v>73430797</v>
      </c>
      <c r="D4570">
        <v>144105</v>
      </c>
      <c r="E4570">
        <v>4</v>
      </c>
      <c r="F4570">
        <v>15447</v>
      </c>
      <c r="G4570" s="180">
        <v>44133</v>
      </c>
      <c r="H4570" s="180">
        <v>44560</v>
      </c>
      <c r="I4570">
        <v>0</v>
      </c>
      <c r="J4570">
        <v>1</v>
      </c>
      <c r="K4570">
        <v>5</v>
      </c>
      <c r="L4570">
        <v>30</v>
      </c>
      <c r="M4570">
        <v>2</v>
      </c>
      <c r="N4570" s="170">
        <v>17726461</v>
      </c>
      <c r="O4570" s="170">
        <v>19240000</v>
      </c>
      <c r="P4570" s="178">
        <v>1522808</v>
      </c>
      <c r="Q4570" s="178">
        <v>121206</v>
      </c>
      <c r="R4570" s="178">
        <v>1014089</v>
      </c>
      <c r="S4570">
        <v>0</v>
      </c>
      <c r="T4570">
        <v>0</v>
      </c>
      <c r="U4570">
        <v>0</v>
      </c>
      <c r="W4570">
        <v>0</v>
      </c>
      <c r="X4570">
        <v>0</v>
      </c>
      <c r="Y4570">
        <v>0</v>
      </c>
      <c r="AB4570" s="180">
        <v>44285</v>
      </c>
      <c r="AC4570">
        <v>1</v>
      </c>
      <c r="AD4570" t="s">
        <v>1922</v>
      </c>
      <c r="AE4570">
        <v>1</v>
      </c>
      <c r="AF4570">
        <v>30</v>
      </c>
      <c r="AG4570">
        <v>0</v>
      </c>
      <c r="AN4570">
        <v>1</v>
      </c>
      <c r="AO4570">
        <v>1</v>
      </c>
      <c r="AR4570" s="178">
        <v>691562</v>
      </c>
      <c r="AS4570" t="s">
        <v>1921</v>
      </c>
      <c r="AT4570">
        <v>0</v>
      </c>
      <c r="AU4570">
        <v>0</v>
      </c>
      <c r="AV4570">
        <v>890480123</v>
      </c>
      <c r="AW4570" t="s">
        <v>1920</v>
      </c>
      <c r="AX4570">
        <v>5</v>
      </c>
      <c r="BC4570">
        <v>1</v>
      </c>
      <c r="BD4570">
        <v>7</v>
      </c>
      <c r="BE4570">
        <v>1</v>
      </c>
    </row>
    <row r="4571" spans="1:57" x14ac:dyDescent="0.25">
      <c r="A4571" s="179">
        <f t="shared" si="71"/>
        <v>1511991</v>
      </c>
      <c r="B4571" t="s">
        <v>1923</v>
      </c>
      <c r="C4571">
        <v>73430797</v>
      </c>
      <c r="D4571">
        <v>144105</v>
      </c>
      <c r="E4571">
        <v>4</v>
      </c>
      <c r="F4571">
        <v>15821</v>
      </c>
      <c r="G4571" s="180">
        <v>44133</v>
      </c>
      <c r="H4571" s="180">
        <v>45582</v>
      </c>
      <c r="I4571">
        <v>0</v>
      </c>
      <c r="J4571">
        <v>1</v>
      </c>
      <c r="K4571">
        <v>5</v>
      </c>
      <c r="L4571">
        <v>30</v>
      </c>
      <c r="M4571">
        <v>2</v>
      </c>
      <c r="N4571" s="170">
        <v>12185828</v>
      </c>
      <c r="O4571" s="170">
        <v>12890000</v>
      </c>
      <c r="P4571" s="178">
        <v>5231661</v>
      </c>
      <c r="Q4571" s="178">
        <v>140534</v>
      </c>
      <c r="R4571" s="178">
        <v>4754000</v>
      </c>
      <c r="S4571">
        <v>0</v>
      </c>
      <c r="T4571">
        <v>0</v>
      </c>
      <c r="U4571">
        <v>0</v>
      </c>
      <c r="W4571">
        <v>0</v>
      </c>
      <c r="X4571">
        <v>0</v>
      </c>
      <c r="Y4571">
        <v>0</v>
      </c>
      <c r="AB4571" s="180">
        <v>44285</v>
      </c>
      <c r="AC4571">
        <v>1</v>
      </c>
      <c r="AD4571" t="s">
        <v>1922</v>
      </c>
      <c r="AE4571">
        <v>1</v>
      </c>
      <c r="AF4571">
        <v>30</v>
      </c>
      <c r="AG4571">
        <v>0</v>
      </c>
      <c r="AN4571">
        <v>1</v>
      </c>
      <c r="AO4571">
        <v>1</v>
      </c>
      <c r="AR4571" s="178">
        <v>3242009</v>
      </c>
      <c r="AS4571" t="s">
        <v>1921</v>
      </c>
      <c r="AT4571">
        <v>0</v>
      </c>
      <c r="AU4571">
        <v>0</v>
      </c>
      <c r="AV4571">
        <v>890480123</v>
      </c>
      <c r="AW4571" t="s">
        <v>1920</v>
      </c>
      <c r="AX4571">
        <v>5</v>
      </c>
      <c r="BC4571">
        <v>1</v>
      </c>
      <c r="BD4571">
        <v>7</v>
      </c>
      <c r="BE4571">
        <v>1</v>
      </c>
    </row>
    <row r="4572" spans="1:57" x14ac:dyDescent="0.25">
      <c r="A4572" s="179">
        <f t="shared" si="71"/>
        <v>513179</v>
      </c>
      <c r="B4572" t="s">
        <v>1923</v>
      </c>
      <c r="C4572">
        <v>73430797</v>
      </c>
      <c r="D4572">
        <v>144105</v>
      </c>
      <c r="E4572">
        <v>4</v>
      </c>
      <c r="F4572">
        <v>17281</v>
      </c>
      <c r="G4572" s="180">
        <v>44002</v>
      </c>
      <c r="H4572" s="180">
        <v>45107</v>
      </c>
      <c r="I4572">
        <v>30</v>
      </c>
      <c r="J4572">
        <v>1</v>
      </c>
      <c r="K4572">
        <v>7</v>
      </c>
      <c r="L4572">
        <v>30</v>
      </c>
      <c r="M4572">
        <v>2</v>
      </c>
      <c r="N4572" s="170">
        <v>12185828</v>
      </c>
      <c r="O4572" s="170">
        <v>12890000</v>
      </c>
      <c r="P4572" s="178">
        <v>1990000</v>
      </c>
      <c r="Q4572" s="178">
        <v>66273</v>
      </c>
      <c r="R4572" s="178">
        <v>1613536</v>
      </c>
      <c r="S4572">
        <v>16320</v>
      </c>
      <c r="T4572">
        <v>0</v>
      </c>
      <c r="U4572">
        <v>0</v>
      </c>
      <c r="W4572">
        <v>0</v>
      </c>
      <c r="X4572">
        <v>0</v>
      </c>
      <c r="Y4572">
        <v>0</v>
      </c>
      <c r="AB4572" s="180">
        <v>44285</v>
      </c>
      <c r="AC4572">
        <v>1</v>
      </c>
      <c r="AD4572" t="s">
        <v>1922</v>
      </c>
      <c r="AE4572">
        <v>1</v>
      </c>
      <c r="AF4572">
        <v>30</v>
      </c>
      <c r="AG4572">
        <v>55373</v>
      </c>
      <c r="AN4572">
        <v>1</v>
      </c>
      <c r="AO4572">
        <v>1</v>
      </c>
      <c r="AR4572" s="178">
        <v>1100357</v>
      </c>
      <c r="AS4572" t="s">
        <v>1921</v>
      </c>
      <c r="AT4572">
        <v>0</v>
      </c>
      <c r="AU4572">
        <v>0</v>
      </c>
      <c r="AV4572">
        <v>890480123</v>
      </c>
      <c r="AW4572" t="s">
        <v>1920</v>
      </c>
      <c r="AX4572">
        <v>5</v>
      </c>
      <c r="BC4572">
        <v>1</v>
      </c>
      <c r="BD4572">
        <v>7</v>
      </c>
      <c r="BE4572">
        <v>2</v>
      </c>
    </row>
    <row r="4573" spans="1:57" x14ac:dyDescent="0.25">
      <c r="A4573" s="179">
        <f t="shared" si="71"/>
        <v>0</v>
      </c>
      <c r="B4573" t="s">
        <v>1923</v>
      </c>
      <c r="C4573">
        <v>73551025</v>
      </c>
      <c r="D4573">
        <v>144105</v>
      </c>
      <c r="E4573">
        <v>4</v>
      </c>
      <c r="F4573">
        <v>16568</v>
      </c>
      <c r="G4573" s="180">
        <v>44133</v>
      </c>
      <c r="H4573" s="180">
        <v>44633</v>
      </c>
      <c r="I4573">
        <v>0</v>
      </c>
      <c r="J4573">
        <v>1</v>
      </c>
      <c r="K4573">
        <v>5</v>
      </c>
      <c r="L4573">
        <v>30</v>
      </c>
      <c r="M4573">
        <v>2</v>
      </c>
      <c r="N4573" s="170">
        <v>15881442</v>
      </c>
      <c r="O4573" s="170">
        <v>17090000</v>
      </c>
      <c r="P4573" s="178">
        <v>1655931</v>
      </c>
      <c r="Q4573" s="178">
        <v>115521</v>
      </c>
      <c r="R4573" s="178">
        <v>1165032</v>
      </c>
      <c r="S4573">
        <v>0</v>
      </c>
      <c r="T4573">
        <v>0</v>
      </c>
      <c r="U4573">
        <v>0</v>
      </c>
      <c r="W4573">
        <v>0</v>
      </c>
      <c r="X4573">
        <v>0</v>
      </c>
      <c r="Y4573">
        <v>0</v>
      </c>
      <c r="AB4573" s="180">
        <v>44285</v>
      </c>
      <c r="AC4573">
        <v>1</v>
      </c>
      <c r="AD4573" t="s">
        <v>1922</v>
      </c>
      <c r="AE4573">
        <v>1</v>
      </c>
      <c r="AF4573">
        <v>30</v>
      </c>
      <c r="AG4573">
        <v>0</v>
      </c>
      <c r="AN4573">
        <v>1</v>
      </c>
      <c r="AO4573">
        <v>1</v>
      </c>
      <c r="AR4573" s="178">
        <v>1274178</v>
      </c>
      <c r="AS4573" t="s">
        <v>1921</v>
      </c>
      <c r="AT4573">
        <v>0</v>
      </c>
      <c r="AU4573">
        <v>0</v>
      </c>
      <c r="AV4573">
        <v>890480123</v>
      </c>
      <c r="AW4573" t="s">
        <v>1920</v>
      </c>
      <c r="AX4573">
        <v>5</v>
      </c>
      <c r="BC4573">
        <v>1</v>
      </c>
      <c r="BD4573">
        <v>7</v>
      </c>
      <c r="BE4573">
        <v>1</v>
      </c>
    </row>
    <row r="4574" spans="1:57" x14ac:dyDescent="0.25">
      <c r="A4574" s="179">
        <f t="shared" si="71"/>
        <v>0</v>
      </c>
      <c r="B4574" t="s">
        <v>1923</v>
      </c>
      <c r="C4574">
        <v>73551025</v>
      </c>
      <c r="D4574">
        <v>144105</v>
      </c>
      <c r="E4574">
        <v>4</v>
      </c>
      <c r="F4574">
        <v>17595</v>
      </c>
      <c r="G4574" s="180">
        <v>44091</v>
      </c>
      <c r="H4574" s="180">
        <v>44681</v>
      </c>
      <c r="I4574">
        <v>0</v>
      </c>
      <c r="J4574">
        <v>1</v>
      </c>
      <c r="K4574">
        <v>6</v>
      </c>
      <c r="L4574">
        <v>30</v>
      </c>
      <c r="M4574">
        <v>2</v>
      </c>
      <c r="N4574" s="170">
        <v>12185828</v>
      </c>
      <c r="O4574" s="170">
        <v>12890000</v>
      </c>
      <c r="P4574" s="178">
        <v>1750000</v>
      </c>
      <c r="Q4574" s="178">
        <v>106870</v>
      </c>
      <c r="R4574" s="178">
        <v>1182749</v>
      </c>
      <c r="S4574">
        <v>0</v>
      </c>
      <c r="T4574">
        <v>0</v>
      </c>
      <c r="U4574">
        <v>0</v>
      </c>
      <c r="W4574">
        <v>0</v>
      </c>
      <c r="X4574">
        <v>0</v>
      </c>
      <c r="Y4574">
        <v>0</v>
      </c>
      <c r="AB4574" s="180">
        <v>44285</v>
      </c>
      <c r="AC4574">
        <v>1</v>
      </c>
      <c r="AD4574" t="s">
        <v>1922</v>
      </c>
      <c r="AE4574">
        <v>1</v>
      </c>
      <c r="AF4574">
        <v>30</v>
      </c>
      <c r="AG4574">
        <v>0</v>
      </c>
      <c r="AN4574">
        <v>1</v>
      </c>
      <c r="AO4574">
        <v>1</v>
      </c>
      <c r="AR4574" s="178">
        <v>1293555</v>
      </c>
      <c r="AS4574" t="s">
        <v>1921</v>
      </c>
      <c r="AT4574">
        <v>0</v>
      </c>
      <c r="AU4574">
        <v>0</v>
      </c>
      <c r="AV4574">
        <v>890480123</v>
      </c>
      <c r="AW4574" t="s">
        <v>1920</v>
      </c>
      <c r="AX4574">
        <v>5</v>
      </c>
      <c r="BC4574">
        <v>1</v>
      </c>
      <c r="BD4574">
        <v>7</v>
      </c>
      <c r="BE4574">
        <v>2</v>
      </c>
    </row>
    <row r="4575" spans="1:57" x14ac:dyDescent="0.25">
      <c r="A4575" s="179">
        <f t="shared" si="71"/>
        <v>0</v>
      </c>
      <c r="B4575" t="s">
        <v>1923</v>
      </c>
      <c r="C4575">
        <v>73561093</v>
      </c>
      <c r="D4575">
        <v>144105</v>
      </c>
      <c r="E4575">
        <v>4</v>
      </c>
      <c r="F4575">
        <v>13813</v>
      </c>
      <c r="G4575" s="180">
        <v>43182</v>
      </c>
      <c r="H4575" s="180">
        <v>45739</v>
      </c>
      <c r="I4575">
        <v>0</v>
      </c>
      <c r="J4575">
        <v>1</v>
      </c>
      <c r="K4575">
        <v>36</v>
      </c>
      <c r="L4575">
        <v>30</v>
      </c>
      <c r="M4575">
        <v>2</v>
      </c>
      <c r="N4575" s="170">
        <v>17726461</v>
      </c>
      <c r="O4575" s="170">
        <v>19240000</v>
      </c>
      <c r="P4575" s="178">
        <v>16890000</v>
      </c>
      <c r="Q4575" s="178">
        <v>352288</v>
      </c>
      <c r="R4575" s="178">
        <v>12051380</v>
      </c>
      <c r="S4575">
        <v>9538</v>
      </c>
      <c r="T4575">
        <v>0</v>
      </c>
      <c r="U4575">
        <v>0</v>
      </c>
      <c r="W4575">
        <v>0</v>
      </c>
      <c r="X4575">
        <v>0</v>
      </c>
      <c r="Y4575">
        <v>0</v>
      </c>
      <c r="AB4575" s="180">
        <v>44285</v>
      </c>
      <c r="AC4575">
        <v>1</v>
      </c>
      <c r="AD4575" t="s">
        <v>1922</v>
      </c>
      <c r="AE4575">
        <v>1</v>
      </c>
      <c r="AF4575">
        <v>30</v>
      </c>
      <c r="AG4575">
        <v>0</v>
      </c>
      <c r="AN4575">
        <v>1</v>
      </c>
      <c r="AO4575">
        <v>1</v>
      </c>
      <c r="AR4575" s="178">
        <v>12279698</v>
      </c>
      <c r="AS4575" t="s">
        <v>1921</v>
      </c>
      <c r="AT4575">
        <v>0</v>
      </c>
      <c r="AU4575">
        <v>0</v>
      </c>
      <c r="AV4575">
        <v>890480123</v>
      </c>
      <c r="AW4575" t="s">
        <v>1920</v>
      </c>
      <c r="AX4575">
        <v>5</v>
      </c>
      <c r="BC4575">
        <v>1</v>
      </c>
      <c r="BD4575">
        <v>7</v>
      </c>
      <c r="BE4575">
        <v>2</v>
      </c>
    </row>
    <row r="4576" spans="1:57" x14ac:dyDescent="0.25">
      <c r="A4576" s="179">
        <f t="shared" si="71"/>
        <v>0</v>
      </c>
      <c r="B4576" t="s">
        <v>1923</v>
      </c>
      <c r="C4576">
        <v>73561093</v>
      </c>
      <c r="D4576">
        <v>144105</v>
      </c>
      <c r="E4576">
        <v>4</v>
      </c>
      <c r="F4576">
        <v>18194</v>
      </c>
      <c r="G4576" s="180">
        <v>44245</v>
      </c>
      <c r="H4576" s="180">
        <v>44375</v>
      </c>
      <c r="I4576">
        <v>0</v>
      </c>
      <c r="J4576">
        <v>1</v>
      </c>
      <c r="K4576">
        <v>1</v>
      </c>
      <c r="L4576">
        <v>30</v>
      </c>
      <c r="M4576">
        <v>2</v>
      </c>
      <c r="N4576" s="170">
        <v>13121400</v>
      </c>
      <c r="O4576" s="170">
        <v>13940000</v>
      </c>
      <c r="P4576" s="178">
        <v>2229000</v>
      </c>
      <c r="Q4576" s="178">
        <v>24373</v>
      </c>
      <c r="R4576" s="178">
        <v>2204374</v>
      </c>
      <c r="S4576">
        <v>0</v>
      </c>
      <c r="T4576">
        <v>0</v>
      </c>
      <c r="U4576">
        <v>0</v>
      </c>
      <c r="W4576">
        <v>0</v>
      </c>
      <c r="X4576">
        <v>0</v>
      </c>
      <c r="Y4576">
        <v>0</v>
      </c>
      <c r="Z4576">
        <v>2229000</v>
      </c>
      <c r="AA4576">
        <v>6</v>
      </c>
      <c r="AB4576" s="180">
        <v>44285</v>
      </c>
      <c r="AC4576">
        <v>1</v>
      </c>
      <c r="AD4576" t="s">
        <v>1922</v>
      </c>
      <c r="AE4576">
        <v>1</v>
      </c>
      <c r="AF4576">
        <v>30</v>
      </c>
      <c r="AG4576">
        <v>0</v>
      </c>
      <c r="AN4576">
        <v>1</v>
      </c>
      <c r="AO4576">
        <v>1</v>
      </c>
      <c r="AR4576" s="178">
        <v>2246137</v>
      </c>
      <c r="AS4576" t="s">
        <v>1921</v>
      </c>
      <c r="AT4576">
        <v>0</v>
      </c>
      <c r="AU4576">
        <v>0</v>
      </c>
      <c r="AV4576">
        <v>890480123</v>
      </c>
      <c r="AW4576" t="s">
        <v>1920</v>
      </c>
      <c r="AX4576">
        <v>5</v>
      </c>
      <c r="BC4576">
        <v>1</v>
      </c>
      <c r="BD4576">
        <v>7</v>
      </c>
      <c r="BE4576">
        <v>2</v>
      </c>
    </row>
    <row r="4577" spans="1:57" x14ac:dyDescent="0.25">
      <c r="A4577" s="179">
        <f t="shared" si="71"/>
        <v>0</v>
      </c>
      <c r="B4577" t="s">
        <v>1923</v>
      </c>
      <c r="C4577">
        <v>73561093</v>
      </c>
      <c r="D4577">
        <v>144105</v>
      </c>
      <c r="E4577">
        <v>4</v>
      </c>
      <c r="F4577">
        <v>550018707</v>
      </c>
      <c r="G4577" s="180">
        <v>43211</v>
      </c>
      <c r="H4577" s="180">
        <v>45412</v>
      </c>
      <c r="I4577">
        <v>0</v>
      </c>
      <c r="J4577">
        <v>1</v>
      </c>
      <c r="K4577">
        <v>0</v>
      </c>
      <c r="L4577">
        <v>30</v>
      </c>
      <c r="M4577">
        <v>2</v>
      </c>
      <c r="N4577" s="170">
        <v>22490513</v>
      </c>
      <c r="O4577" s="170">
        <v>24960000</v>
      </c>
      <c r="P4577" s="178">
        <v>49916</v>
      </c>
      <c r="Q4577" s="178">
        <v>1919</v>
      </c>
      <c r="R4577" s="178">
        <v>49021</v>
      </c>
      <c r="S4577">
        <v>0</v>
      </c>
      <c r="T4577">
        <v>0</v>
      </c>
      <c r="U4577">
        <v>0</v>
      </c>
      <c r="W4577">
        <v>0</v>
      </c>
      <c r="X4577">
        <v>0</v>
      </c>
      <c r="Y4577">
        <v>0</v>
      </c>
      <c r="AB4577" s="180">
        <v>44285</v>
      </c>
      <c r="AC4577">
        <v>1</v>
      </c>
      <c r="AD4577" t="s">
        <v>1922</v>
      </c>
      <c r="AE4577">
        <v>1</v>
      </c>
      <c r="AF4577">
        <v>30</v>
      </c>
      <c r="AG4577">
        <v>0</v>
      </c>
      <c r="AN4577">
        <v>1</v>
      </c>
      <c r="AO4577">
        <v>1</v>
      </c>
      <c r="AR4577" s="178">
        <v>49950</v>
      </c>
      <c r="AS4577" t="s">
        <v>1921</v>
      </c>
      <c r="AT4577">
        <v>0</v>
      </c>
      <c r="AU4577">
        <v>0</v>
      </c>
      <c r="AV4577">
        <v>890480123</v>
      </c>
      <c r="AW4577" t="s">
        <v>1920</v>
      </c>
      <c r="AX4577">
        <v>5</v>
      </c>
      <c r="BC4577">
        <v>2</v>
      </c>
      <c r="BD4577">
        <v>7</v>
      </c>
      <c r="BE4577">
        <v>2</v>
      </c>
    </row>
    <row r="4578" spans="1:57" x14ac:dyDescent="0.25">
      <c r="A4578" s="179">
        <f t="shared" si="71"/>
        <v>0</v>
      </c>
      <c r="B4578" t="s">
        <v>1923</v>
      </c>
      <c r="C4578">
        <v>73561093</v>
      </c>
      <c r="D4578">
        <v>144105</v>
      </c>
      <c r="E4578">
        <v>4</v>
      </c>
      <c r="F4578">
        <v>550018716</v>
      </c>
      <c r="G4578" s="180">
        <v>43212</v>
      </c>
      <c r="H4578" s="180">
        <v>45412</v>
      </c>
      <c r="I4578">
        <v>0</v>
      </c>
      <c r="J4578">
        <v>1</v>
      </c>
      <c r="K4578">
        <v>0</v>
      </c>
      <c r="L4578">
        <v>30</v>
      </c>
      <c r="M4578">
        <v>2</v>
      </c>
      <c r="N4578" s="170">
        <v>22490513</v>
      </c>
      <c r="O4578" s="170">
        <v>24960000</v>
      </c>
      <c r="P4578" s="178">
        <v>49979</v>
      </c>
      <c r="Q4578" s="178">
        <v>1921</v>
      </c>
      <c r="R4578" s="178">
        <v>49082</v>
      </c>
      <c r="S4578">
        <v>0</v>
      </c>
      <c r="T4578">
        <v>0</v>
      </c>
      <c r="U4578">
        <v>0</v>
      </c>
      <c r="W4578">
        <v>0</v>
      </c>
      <c r="X4578">
        <v>0</v>
      </c>
      <c r="Y4578">
        <v>0</v>
      </c>
      <c r="AB4578" s="180">
        <v>44285</v>
      </c>
      <c r="AC4578">
        <v>1</v>
      </c>
      <c r="AD4578" t="s">
        <v>1922</v>
      </c>
      <c r="AE4578">
        <v>1</v>
      </c>
      <c r="AF4578">
        <v>30</v>
      </c>
      <c r="AG4578">
        <v>0</v>
      </c>
      <c r="AN4578">
        <v>1</v>
      </c>
      <c r="AO4578">
        <v>1</v>
      </c>
      <c r="AR4578" s="178">
        <v>50012</v>
      </c>
      <c r="AS4578" t="s">
        <v>1921</v>
      </c>
      <c r="AT4578">
        <v>0</v>
      </c>
      <c r="AU4578">
        <v>0</v>
      </c>
      <c r="AV4578">
        <v>890480123</v>
      </c>
      <c r="AW4578" t="s">
        <v>1920</v>
      </c>
      <c r="AX4578">
        <v>5</v>
      </c>
      <c r="BC4578">
        <v>2</v>
      </c>
      <c r="BD4578">
        <v>7</v>
      </c>
      <c r="BE4578">
        <v>2</v>
      </c>
    </row>
    <row r="4579" spans="1:57" x14ac:dyDescent="0.25">
      <c r="A4579" s="179">
        <f t="shared" si="71"/>
        <v>0</v>
      </c>
      <c r="B4579" t="s">
        <v>1923</v>
      </c>
      <c r="C4579">
        <v>73561093</v>
      </c>
      <c r="D4579">
        <v>144105</v>
      </c>
      <c r="E4579">
        <v>4</v>
      </c>
      <c r="F4579">
        <v>550018751</v>
      </c>
      <c r="G4579" s="180">
        <v>43219</v>
      </c>
      <c r="H4579" s="180">
        <v>45412</v>
      </c>
      <c r="I4579">
        <v>0</v>
      </c>
      <c r="J4579">
        <v>1</v>
      </c>
      <c r="K4579">
        <v>0</v>
      </c>
      <c r="L4579">
        <v>30</v>
      </c>
      <c r="M4579">
        <v>2</v>
      </c>
      <c r="N4579" s="170">
        <v>22490513</v>
      </c>
      <c r="O4579" s="170">
        <v>24960000</v>
      </c>
      <c r="P4579" s="178">
        <v>50718</v>
      </c>
      <c r="Q4579" s="178">
        <v>1950</v>
      </c>
      <c r="R4579" s="178">
        <v>49823</v>
      </c>
      <c r="S4579">
        <v>0</v>
      </c>
      <c r="T4579">
        <v>0</v>
      </c>
      <c r="U4579">
        <v>0</v>
      </c>
      <c r="W4579">
        <v>0</v>
      </c>
      <c r="X4579">
        <v>0</v>
      </c>
      <c r="Y4579">
        <v>0</v>
      </c>
      <c r="AB4579" s="180">
        <v>44285</v>
      </c>
      <c r="AC4579">
        <v>1</v>
      </c>
      <c r="AD4579" t="s">
        <v>1922</v>
      </c>
      <c r="AE4579">
        <v>1</v>
      </c>
      <c r="AF4579">
        <v>30</v>
      </c>
      <c r="AG4579">
        <v>0</v>
      </c>
      <c r="AN4579">
        <v>1</v>
      </c>
      <c r="AO4579">
        <v>1</v>
      </c>
      <c r="AR4579" s="178">
        <v>50767</v>
      </c>
      <c r="AS4579" t="s">
        <v>1921</v>
      </c>
      <c r="AT4579">
        <v>0</v>
      </c>
      <c r="AU4579">
        <v>0</v>
      </c>
      <c r="AV4579">
        <v>890480123</v>
      </c>
      <c r="AW4579" t="s">
        <v>1920</v>
      </c>
      <c r="AX4579">
        <v>5</v>
      </c>
      <c r="BC4579">
        <v>2</v>
      </c>
      <c r="BD4579">
        <v>7</v>
      </c>
      <c r="BE4579">
        <v>2</v>
      </c>
    </row>
    <row r="4580" spans="1:57" x14ac:dyDescent="0.25">
      <c r="A4580" s="179">
        <f t="shared" si="71"/>
        <v>0</v>
      </c>
      <c r="B4580" t="s">
        <v>1923</v>
      </c>
      <c r="C4580">
        <v>73561093</v>
      </c>
      <c r="D4580">
        <v>144105</v>
      </c>
      <c r="E4580">
        <v>4</v>
      </c>
      <c r="F4580">
        <v>550019073</v>
      </c>
      <c r="G4580" s="180">
        <v>43260</v>
      </c>
      <c r="H4580" s="180">
        <v>45412</v>
      </c>
      <c r="I4580">
        <v>0</v>
      </c>
      <c r="J4580">
        <v>1</v>
      </c>
      <c r="K4580">
        <v>0</v>
      </c>
      <c r="L4580">
        <v>30</v>
      </c>
      <c r="M4580">
        <v>2</v>
      </c>
      <c r="N4580" s="170">
        <v>22490513</v>
      </c>
      <c r="O4580" s="170">
        <v>24960000</v>
      </c>
      <c r="P4580" s="178">
        <v>52365</v>
      </c>
      <c r="Q4580" s="178">
        <v>2013</v>
      </c>
      <c r="R4580" s="178">
        <v>51440</v>
      </c>
      <c r="S4580">
        <v>0</v>
      </c>
      <c r="T4580">
        <v>0</v>
      </c>
      <c r="U4580">
        <v>0</v>
      </c>
      <c r="W4580">
        <v>0</v>
      </c>
      <c r="X4580">
        <v>0</v>
      </c>
      <c r="Y4580">
        <v>0</v>
      </c>
      <c r="AB4580" s="180">
        <v>44285</v>
      </c>
      <c r="AC4580">
        <v>1</v>
      </c>
      <c r="AD4580" t="s">
        <v>1922</v>
      </c>
      <c r="AE4580">
        <v>1</v>
      </c>
      <c r="AF4580">
        <v>30</v>
      </c>
      <c r="AG4580">
        <v>0</v>
      </c>
      <c r="AN4580">
        <v>1</v>
      </c>
      <c r="AO4580">
        <v>1</v>
      </c>
      <c r="AR4580" s="178">
        <v>52414</v>
      </c>
      <c r="AS4580" t="s">
        <v>1921</v>
      </c>
      <c r="AT4580">
        <v>0</v>
      </c>
      <c r="AU4580">
        <v>0</v>
      </c>
      <c r="AV4580">
        <v>890480123</v>
      </c>
      <c r="AW4580" t="s">
        <v>1920</v>
      </c>
      <c r="AX4580">
        <v>5</v>
      </c>
      <c r="BC4580">
        <v>2</v>
      </c>
      <c r="BD4580">
        <v>7</v>
      </c>
      <c r="BE4580">
        <v>2</v>
      </c>
    </row>
    <row r="4581" spans="1:57" x14ac:dyDescent="0.25">
      <c r="A4581" s="179">
        <f t="shared" si="71"/>
        <v>0</v>
      </c>
      <c r="B4581" t="s">
        <v>1923</v>
      </c>
      <c r="C4581">
        <v>73561093</v>
      </c>
      <c r="D4581">
        <v>144105</v>
      </c>
      <c r="E4581">
        <v>4</v>
      </c>
      <c r="F4581">
        <v>550019359</v>
      </c>
      <c r="G4581" s="180">
        <v>43305</v>
      </c>
      <c r="H4581" s="180">
        <v>45412</v>
      </c>
      <c r="I4581">
        <v>0</v>
      </c>
      <c r="J4581">
        <v>1</v>
      </c>
      <c r="K4581">
        <v>0</v>
      </c>
      <c r="L4581">
        <v>30</v>
      </c>
      <c r="M4581">
        <v>2</v>
      </c>
      <c r="N4581" s="170">
        <v>22490513</v>
      </c>
      <c r="O4581" s="170">
        <v>24960000</v>
      </c>
      <c r="P4581" s="178">
        <v>52564</v>
      </c>
      <c r="Q4581" s="178">
        <v>2021</v>
      </c>
      <c r="R4581" s="178">
        <v>51632</v>
      </c>
      <c r="S4581">
        <v>0</v>
      </c>
      <c r="T4581">
        <v>0</v>
      </c>
      <c r="U4581">
        <v>0</v>
      </c>
      <c r="W4581">
        <v>0</v>
      </c>
      <c r="X4581">
        <v>0</v>
      </c>
      <c r="Y4581">
        <v>0</v>
      </c>
      <c r="AB4581" s="180">
        <v>44285</v>
      </c>
      <c r="AC4581">
        <v>1</v>
      </c>
      <c r="AD4581" t="s">
        <v>1922</v>
      </c>
      <c r="AE4581">
        <v>1</v>
      </c>
      <c r="AF4581">
        <v>30</v>
      </c>
      <c r="AG4581">
        <v>0</v>
      </c>
      <c r="AN4581">
        <v>1</v>
      </c>
      <c r="AO4581">
        <v>1</v>
      </c>
      <c r="AR4581" s="178">
        <v>52610</v>
      </c>
      <c r="AS4581" t="s">
        <v>1921</v>
      </c>
      <c r="AT4581">
        <v>0</v>
      </c>
      <c r="AU4581">
        <v>0</v>
      </c>
      <c r="AV4581">
        <v>890480123</v>
      </c>
      <c r="AW4581" t="s">
        <v>1920</v>
      </c>
      <c r="AX4581">
        <v>5</v>
      </c>
      <c r="BC4581">
        <v>2</v>
      </c>
      <c r="BD4581">
        <v>7</v>
      </c>
      <c r="BE4581">
        <v>2</v>
      </c>
    </row>
    <row r="4582" spans="1:57" x14ac:dyDescent="0.25">
      <c r="A4582" s="179">
        <f t="shared" si="71"/>
        <v>0</v>
      </c>
      <c r="B4582" t="s">
        <v>1923</v>
      </c>
      <c r="C4582">
        <v>73561093</v>
      </c>
      <c r="D4582">
        <v>144105</v>
      </c>
      <c r="E4582">
        <v>4</v>
      </c>
      <c r="F4582">
        <v>550019421</v>
      </c>
      <c r="G4582" s="180">
        <v>43317</v>
      </c>
      <c r="H4582" s="180">
        <v>45412</v>
      </c>
      <c r="I4582">
        <v>0</v>
      </c>
      <c r="J4582">
        <v>1</v>
      </c>
      <c r="K4582">
        <v>0</v>
      </c>
      <c r="L4582">
        <v>30</v>
      </c>
      <c r="M4582">
        <v>2</v>
      </c>
      <c r="N4582" s="170">
        <v>22490513</v>
      </c>
      <c r="O4582" s="170">
        <v>24960000</v>
      </c>
      <c r="P4582" s="178">
        <v>157536</v>
      </c>
      <c r="Q4582" s="178">
        <v>6056</v>
      </c>
      <c r="R4582" s="178">
        <v>154715</v>
      </c>
      <c r="S4582">
        <v>0</v>
      </c>
      <c r="T4582">
        <v>0</v>
      </c>
      <c r="U4582">
        <v>0</v>
      </c>
      <c r="W4582">
        <v>0</v>
      </c>
      <c r="X4582">
        <v>0</v>
      </c>
      <c r="Y4582">
        <v>0</v>
      </c>
      <c r="AB4582" s="180">
        <v>44285</v>
      </c>
      <c r="AC4582">
        <v>1</v>
      </c>
      <c r="AD4582" t="s">
        <v>1922</v>
      </c>
      <c r="AE4582">
        <v>1</v>
      </c>
      <c r="AF4582">
        <v>30</v>
      </c>
      <c r="AG4582">
        <v>0</v>
      </c>
      <c r="AN4582">
        <v>1</v>
      </c>
      <c r="AO4582">
        <v>1</v>
      </c>
      <c r="AR4582" s="178">
        <v>157646</v>
      </c>
      <c r="AS4582" t="s">
        <v>1921</v>
      </c>
      <c r="AT4582">
        <v>0</v>
      </c>
      <c r="AU4582">
        <v>0</v>
      </c>
      <c r="AV4582">
        <v>890480123</v>
      </c>
      <c r="AW4582" t="s">
        <v>1920</v>
      </c>
      <c r="AX4582">
        <v>5</v>
      </c>
      <c r="BC4582">
        <v>2</v>
      </c>
      <c r="BD4582">
        <v>7</v>
      </c>
      <c r="BE4582">
        <v>2</v>
      </c>
    </row>
    <row r="4583" spans="1:57" x14ac:dyDescent="0.25">
      <c r="A4583" s="179">
        <f t="shared" si="71"/>
        <v>0</v>
      </c>
      <c r="B4583" t="s">
        <v>1923</v>
      </c>
      <c r="C4583">
        <v>73561093</v>
      </c>
      <c r="D4583">
        <v>144105</v>
      </c>
      <c r="E4583">
        <v>4</v>
      </c>
      <c r="F4583">
        <v>550019690</v>
      </c>
      <c r="G4583" s="180">
        <v>43352</v>
      </c>
      <c r="H4583" s="180">
        <v>45412</v>
      </c>
      <c r="I4583">
        <v>0</v>
      </c>
      <c r="J4583">
        <v>1</v>
      </c>
      <c r="K4583">
        <v>0</v>
      </c>
      <c r="L4583">
        <v>30</v>
      </c>
      <c r="M4583">
        <v>2</v>
      </c>
      <c r="N4583" s="170">
        <v>22490513</v>
      </c>
      <c r="O4583" s="170">
        <v>24960000</v>
      </c>
      <c r="P4583" s="178">
        <v>59301</v>
      </c>
      <c r="Q4583" s="178">
        <v>2280</v>
      </c>
      <c r="R4583" s="178">
        <v>58242</v>
      </c>
      <c r="S4583">
        <v>0</v>
      </c>
      <c r="T4583">
        <v>0</v>
      </c>
      <c r="U4583">
        <v>0</v>
      </c>
      <c r="W4583">
        <v>0</v>
      </c>
      <c r="X4583">
        <v>0</v>
      </c>
      <c r="Y4583">
        <v>0</v>
      </c>
      <c r="AB4583" s="180">
        <v>44285</v>
      </c>
      <c r="AC4583">
        <v>1</v>
      </c>
      <c r="AD4583" t="s">
        <v>1922</v>
      </c>
      <c r="AE4583">
        <v>1</v>
      </c>
      <c r="AF4583">
        <v>30</v>
      </c>
      <c r="AG4583">
        <v>0</v>
      </c>
      <c r="AN4583">
        <v>1</v>
      </c>
      <c r="AO4583">
        <v>1</v>
      </c>
      <c r="AR4583" s="178">
        <v>59345</v>
      </c>
      <c r="AS4583" t="s">
        <v>1921</v>
      </c>
      <c r="AT4583">
        <v>0</v>
      </c>
      <c r="AU4583">
        <v>0</v>
      </c>
      <c r="AV4583">
        <v>890480123</v>
      </c>
      <c r="AW4583" t="s">
        <v>1920</v>
      </c>
      <c r="AX4583">
        <v>5</v>
      </c>
      <c r="BC4583">
        <v>2</v>
      </c>
      <c r="BD4583">
        <v>7</v>
      </c>
      <c r="BE4583">
        <v>2</v>
      </c>
    </row>
    <row r="4584" spans="1:57" x14ac:dyDescent="0.25">
      <c r="A4584" s="179">
        <f t="shared" si="71"/>
        <v>0</v>
      </c>
      <c r="B4584" t="s">
        <v>1923</v>
      </c>
      <c r="C4584">
        <v>73561093</v>
      </c>
      <c r="D4584">
        <v>144105</v>
      </c>
      <c r="E4584">
        <v>4</v>
      </c>
      <c r="F4584">
        <v>550019691</v>
      </c>
      <c r="G4584" s="180">
        <v>43352</v>
      </c>
      <c r="H4584" s="180">
        <v>45412</v>
      </c>
      <c r="I4584">
        <v>0</v>
      </c>
      <c r="J4584">
        <v>1</v>
      </c>
      <c r="K4584">
        <v>0</v>
      </c>
      <c r="L4584">
        <v>30</v>
      </c>
      <c r="M4584">
        <v>2</v>
      </c>
      <c r="N4584" s="170">
        <v>22490513</v>
      </c>
      <c r="O4584" s="170">
        <v>24960000</v>
      </c>
      <c r="P4584" s="178">
        <v>54003</v>
      </c>
      <c r="Q4584" s="178">
        <v>2076</v>
      </c>
      <c r="R4584" s="178">
        <v>53048</v>
      </c>
      <c r="S4584">
        <v>0</v>
      </c>
      <c r="T4584">
        <v>0</v>
      </c>
      <c r="U4584">
        <v>0</v>
      </c>
      <c r="W4584">
        <v>0</v>
      </c>
      <c r="X4584">
        <v>0</v>
      </c>
      <c r="Y4584">
        <v>0</v>
      </c>
      <c r="AB4584" s="180">
        <v>44285</v>
      </c>
      <c r="AC4584">
        <v>1</v>
      </c>
      <c r="AD4584" t="s">
        <v>1922</v>
      </c>
      <c r="AE4584">
        <v>1</v>
      </c>
      <c r="AF4584">
        <v>30</v>
      </c>
      <c r="AG4584">
        <v>0</v>
      </c>
      <c r="AN4584">
        <v>1</v>
      </c>
      <c r="AO4584">
        <v>1</v>
      </c>
      <c r="AR4584" s="178">
        <v>54053</v>
      </c>
      <c r="AS4584" t="s">
        <v>1921</v>
      </c>
      <c r="AT4584">
        <v>0</v>
      </c>
      <c r="AU4584">
        <v>0</v>
      </c>
      <c r="AV4584">
        <v>890480123</v>
      </c>
      <c r="AW4584" t="s">
        <v>1920</v>
      </c>
      <c r="AX4584">
        <v>5</v>
      </c>
      <c r="BC4584">
        <v>2</v>
      </c>
      <c r="BD4584">
        <v>7</v>
      </c>
      <c r="BE4584">
        <v>2</v>
      </c>
    </row>
    <row r="4585" spans="1:57" x14ac:dyDescent="0.25">
      <c r="A4585" s="179">
        <f t="shared" si="71"/>
        <v>0</v>
      </c>
      <c r="B4585" t="s">
        <v>1923</v>
      </c>
      <c r="C4585">
        <v>73561093</v>
      </c>
      <c r="D4585">
        <v>144105</v>
      </c>
      <c r="E4585">
        <v>4</v>
      </c>
      <c r="F4585">
        <v>550019701</v>
      </c>
      <c r="G4585" s="180">
        <v>43355</v>
      </c>
      <c r="H4585" s="180">
        <v>45412</v>
      </c>
      <c r="I4585">
        <v>0</v>
      </c>
      <c r="J4585">
        <v>1</v>
      </c>
      <c r="K4585">
        <v>0</v>
      </c>
      <c r="L4585">
        <v>30</v>
      </c>
      <c r="M4585">
        <v>2</v>
      </c>
      <c r="N4585" s="170">
        <v>22490513</v>
      </c>
      <c r="O4585" s="170">
        <v>24960000</v>
      </c>
      <c r="P4585" s="178">
        <v>323832</v>
      </c>
      <c r="Q4585" s="178">
        <v>12450</v>
      </c>
      <c r="R4585" s="178">
        <v>318049</v>
      </c>
      <c r="S4585">
        <v>0</v>
      </c>
      <c r="T4585">
        <v>0</v>
      </c>
      <c r="U4585">
        <v>0</v>
      </c>
      <c r="W4585">
        <v>0</v>
      </c>
      <c r="X4585">
        <v>0</v>
      </c>
      <c r="Y4585">
        <v>0</v>
      </c>
      <c r="AB4585" s="180">
        <v>44285</v>
      </c>
      <c r="AC4585">
        <v>1</v>
      </c>
      <c r="AD4585" t="s">
        <v>1922</v>
      </c>
      <c r="AE4585">
        <v>1</v>
      </c>
      <c r="AF4585">
        <v>30</v>
      </c>
      <c r="AG4585">
        <v>0</v>
      </c>
      <c r="AN4585">
        <v>1</v>
      </c>
      <c r="AO4585">
        <v>1</v>
      </c>
      <c r="AR4585" s="178">
        <v>324075</v>
      </c>
      <c r="AS4585" t="s">
        <v>1921</v>
      </c>
      <c r="AT4585">
        <v>0</v>
      </c>
      <c r="AU4585">
        <v>0</v>
      </c>
      <c r="AV4585">
        <v>890480123</v>
      </c>
      <c r="AW4585" t="s">
        <v>1920</v>
      </c>
      <c r="AX4585">
        <v>5</v>
      </c>
      <c r="BC4585">
        <v>2</v>
      </c>
      <c r="BD4585">
        <v>7</v>
      </c>
      <c r="BE4585">
        <v>2</v>
      </c>
    </row>
    <row r="4586" spans="1:57" x14ac:dyDescent="0.25">
      <c r="A4586" s="179">
        <f t="shared" si="71"/>
        <v>0</v>
      </c>
      <c r="B4586" t="s">
        <v>1923</v>
      </c>
      <c r="C4586">
        <v>73561093</v>
      </c>
      <c r="D4586">
        <v>144105</v>
      </c>
      <c r="E4586">
        <v>4</v>
      </c>
      <c r="F4586">
        <v>550019702</v>
      </c>
      <c r="G4586" s="180">
        <v>43355</v>
      </c>
      <c r="H4586" s="180">
        <v>45412</v>
      </c>
      <c r="I4586">
        <v>0</v>
      </c>
      <c r="J4586">
        <v>1</v>
      </c>
      <c r="K4586">
        <v>0</v>
      </c>
      <c r="L4586">
        <v>30</v>
      </c>
      <c r="M4586">
        <v>2</v>
      </c>
      <c r="N4586" s="170">
        <v>22490513</v>
      </c>
      <c r="O4586" s="170">
        <v>24960000</v>
      </c>
      <c r="P4586" s="178">
        <v>321316</v>
      </c>
      <c r="Q4586" s="178">
        <v>12353</v>
      </c>
      <c r="R4586" s="178">
        <v>315595</v>
      </c>
      <c r="S4586">
        <v>0</v>
      </c>
      <c r="T4586">
        <v>0</v>
      </c>
      <c r="U4586">
        <v>0</v>
      </c>
      <c r="W4586">
        <v>0</v>
      </c>
      <c r="X4586">
        <v>0</v>
      </c>
      <c r="Y4586">
        <v>0</v>
      </c>
      <c r="AB4586" s="180">
        <v>44285</v>
      </c>
      <c r="AC4586">
        <v>1</v>
      </c>
      <c r="AD4586" t="s">
        <v>1922</v>
      </c>
      <c r="AE4586">
        <v>1</v>
      </c>
      <c r="AF4586">
        <v>30</v>
      </c>
      <c r="AG4586">
        <v>0</v>
      </c>
      <c r="AN4586">
        <v>1</v>
      </c>
      <c r="AO4586">
        <v>1</v>
      </c>
      <c r="AR4586" s="178">
        <v>321574</v>
      </c>
      <c r="AS4586" t="s">
        <v>1921</v>
      </c>
      <c r="AT4586">
        <v>0</v>
      </c>
      <c r="AU4586">
        <v>0</v>
      </c>
      <c r="AV4586">
        <v>890480123</v>
      </c>
      <c r="AW4586" t="s">
        <v>1920</v>
      </c>
      <c r="AX4586">
        <v>5</v>
      </c>
      <c r="BC4586">
        <v>2</v>
      </c>
      <c r="BD4586">
        <v>7</v>
      </c>
      <c r="BE4586">
        <v>2</v>
      </c>
    </row>
    <row r="4587" spans="1:57" x14ac:dyDescent="0.25">
      <c r="A4587" s="179">
        <f t="shared" si="71"/>
        <v>0</v>
      </c>
      <c r="B4587" t="s">
        <v>1923</v>
      </c>
      <c r="C4587">
        <v>73561093</v>
      </c>
      <c r="D4587">
        <v>144105</v>
      </c>
      <c r="E4587">
        <v>4</v>
      </c>
      <c r="F4587">
        <v>550019761</v>
      </c>
      <c r="G4587" s="180">
        <v>43367</v>
      </c>
      <c r="H4587" s="180">
        <v>45412</v>
      </c>
      <c r="I4587">
        <v>0</v>
      </c>
      <c r="J4587">
        <v>1</v>
      </c>
      <c r="K4587">
        <v>0</v>
      </c>
      <c r="L4587">
        <v>30</v>
      </c>
      <c r="M4587">
        <v>2</v>
      </c>
      <c r="N4587" s="170">
        <v>22490513</v>
      </c>
      <c r="O4587" s="170">
        <v>24960000</v>
      </c>
      <c r="P4587" s="178">
        <v>108909</v>
      </c>
      <c r="Q4587" s="178">
        <v>4187</v>
      </c>
      <c r="R4587" s="178">
        <v>106966</v>
      </c>
      <c r="S4587">
        <v>0</v>
      </c>
      <c r="T4587">
        <v>0</v>
      </c>
      <c r="U4587">
        <v>0</v>
      </c>
      <c r="W4587">
        <v>0</v>
      </c>
      <c r="X4587">
        <v>0</v>
      </c>
      <c r="Y4587">
        <v>0</v>
      </c>
      <c r="AB4587" s="180">
        <v>44285</v>
      </c>
      <c r="AC4587">
        <v>1</v>
      </c>
      <c r="AD4587" t="s">
        <v>1922</v>
      </c>
      <c r="AE4587">
        <v>1</v>
      </c>
      <c r="AF4587">
        <v>30</v>
      </c>
      <c r="AG4587">
        <v>0</v>
      </c>
      <c r="AN4587">
        <v>1</v>
      </c>
      <c r="AO4587">
        <v>1</v>
      </c>
      <c r="AR4587" s="178">
        <v>108993</v>
      </c>
      <c r="AS4587" t="s">
        <v>1921</v>
      </c>
      <c r="AT4587">
        <v>0</v>
      </c>
      <c r="AU4587">
        <v>0</v>
      </c>
      <c r="AV4587">
        <v>890480123</v>
      </c>
      <c r="AW4587" t="s">
        <v>1920</v>
      </c>
      <c r="AX4587">
        <v>5</v>
      </c>
      <c r="BC4587">
        <v>2</v>
      </c>
      <c r="BD4587">
        <v>7</v>
      </c>
      <c r="BE4587">
        <v>2</v>
      </c>
    </row>
    <row r="4588" spans="1:57" x14ac:dyDescent="0.25">
      <c r="A4588" s="179">
        <f t="shared" si="71"/>
        <v>0</v>
      </c>
      <c r="B4588" t="s">
        <v>1923</v>
      </c>
      <c r="C4588">
        <v>73561093</v>
      </c>
      <c r="D4588">
        <v>144105</v>
      </c>
      <c r="E4588">
        <v>4</v>
      </c>
      <c r="F4588">
        <v>550019770</v>
      </c>
      <c r="G4588" s="180">
        <v>43369</v>
      </c>
      <c r="H4588" s="180">
        <v>45412</v>
      </c>
      <c r="I4588">
        <v>0</v>
      </c>
      <c r="J4588">
        <v>1</v>
      </c>
      <c r="K4588">
        <v>0</v>
      </c>
      <c r="L4588">
        <v>30</v>
      </c>
      <c r="M4588">
        <v>2</v>
      </c>
      <c r="N4588" s="170">
        <v>22490513</v>
      </c>
      <c r="O4588" s="170">
        <v>24960000</v>
      </c>
      <c r="P4588" s="178">
        <v>326453</v>
      </c>
      <c r="Q4588" s="178">
        <v>12550</v>
      </c>
      <c r="R4588" s="178">
        <v>320635</v>
      </c>
      <c r="S4588">
        <v>0</v>
      </c>
      <c r="T4588">
        <v>0</v>
      </c>
      <c r="U4588">
        <v>0</v>
      </c>
      <c r="W4588">
        <v>0</v>
      </c>
      <c r="X4588">
        <v>0</v>
      </c>
      <c r="Y4588">
        <v>0</v>
      </c>
      <c r="AB4588" s="180">
        <v>44285</v>
      </c>
      <c r="AC4588">
        <v>1</v>
      </c>
      <c r="AD4588" t="s">
        <v>1922</v>
      </c>
      <c r="AE4588">
        <v>1</v>
      </c>
      <c r="AF4588">
        <v>30</v>
      </c>
      <c r="AG4588">
        <v>0</v>
      </c>
      <c r="AN4588">
        <v>1</v>
      </c>
      <c r="AO4588">
        <v>1</v>
      </c>
      <c r="AR4588" s="178">
        <v>326710</v>
      </c>
      <c r="AS4588" t="s">
        <v>1921</v>
      </c>
      <c r="AT4588">
        <v>0</v>
      </c>
      <c r="AU4588">
        <v>0</v>
      </c>
      <c r="AV4588">
        <v>890480123</v>
      </c>
      <c r="AW4588" t="s">
        <v>1920</v>
      </c>
      <c r="AX4588">
        <v>5</v>
      </c>
      <c r="BC4588">
        <v>2</v>
      </c>
      <c r="BD4588">
        <v>7</v>
      </c>
      <c r="BE4588">
        <v>2</v>
      </c>
    </row>
    <row r="4589" spans="1:57" x14ac:dyDescent="0.25">
      <c r="A4589" s="179">
        <f t="shared" si="71"/>
        <v>0</v>
      </c>
      <c r="B4589" t="s">
        <v>1923</v>
      </c>
      <c r="C4589">
        <v>73561093</v>
      </c>
      <c r="D4589">
        <v>144105</v>
      </c>
      <c r="E4589">
        <v>4</v>
      </c>
      <c r="F4589">
        <v>550019771</v>
      </c>
      <c r="G4589" s="180">
        <v>43369</v>
      </c>
      <c r="H4589" s="180">
        <v>45412</v>
      </c>
      <c r="I4589">
        <v>0</v>
      </c>
      <c r="J4589">
        <v>1</v>
      </c>
      <c r="K4589">
        <v>0</v>
      </c>
      <c r="L4589">
        <v>30</v>
      </c>
      <c r="M4589">
        <v>2</v>
      </c>
      <c r="N4589" s="170">
        <v>22490513</v>
      </c>
      <c r="O4589" s="170">
        <v>24960000</v>
      </c>
      <c r="P4589" s="178">
        <v>325429</v>
      </c>
      <c r="Q4589" s="178">
        <v>12511</v>
      </c>
      <c r="R4589" s="178">
        <v>319618</v>
      </c>
      <c r="S4589">
        <v>0</v>
      </c>
      <c r="T4589">
        <v>0</v>
      </c>
      <c r="U4589">
        <v>0</v>
      </c>
      <c r="W4589">
        <v>0</v>
      </c>
      <c r="X4589">
        <v>0</v>
      </c>
      <c r="Y4589">
        <v>0</v>
      </c>
      <c r="AB4589" s="180">
        <v>44285</v>
      </c>
      <c r="AC4589">
        <v>1</v>
      </c>
      <c r="AD4589" t="s">
        <v>1922</v>
      </c>
      <c r="AE4589">
        <v>1</v>
      </c>
      <c r="AF4589">
        <v>30</v>
      </c>
      <c r="AG4589">
        <v>0</v>
      </c>
      <c r="AN4589">
        <v>1</v>
      </c>
      <c r="AO4589">
        <v>1</v>
      </c>
      <c r="AR4589" s="178">
        <v>325673</v>
      </c>
      <c r="AS4589" t="s">
        <v>1921</v>
      </c>
      <c r="AT4589">
        <v>0</v>
      </c>
      <c r="AU4589">
        <v>0</v>
      </c>
      <c r="AV4589">
        <v>890480123</v>
      </c>
      <c r="AW4589" t="s">
        <v>1920</v>
      </c>
      <c r="AX4589">
        <v>5</v>
      </c>
      <c r="BC4589">
        <v>2</v>
      </c>
      <c r="BD4589">
        <v>7</v>
      </c>
      <c r="BE4589">
        <v>2</v>
      </c>
    </row>
    <row r="4590" spans="1:57" x14ac:dyDescent="0.25">
      <c r="A4590" s="179">
        <f t="shared" si="71"/>
        <v>0</v>
      </c>
      <c r="B4590" t="s">
        <v>1923</v>
      </c>
      <c r="C4590">
        <v>73561093</v>
      </c>
      <c r="D4590">
        <v>144105</v>
      </c>
      <c r="E4590">
        <v>4</v>
      </c>
      <c r="F4590">
        <v>550019772</v>
      </c>
      <c r="G4590" s="180">
        <v>43369</v>
      </c>
      <c r="H4590" s="180">
        <v>45412</v>
      </c>
      <c r="I4590">
        <v>0</v>
      </c>
      <c r="J4590">
        <v>1</v>
      </c>
      <c r="K4590">
        <v>0</v>
      </c>
      <c r="L4590">
        <v>30</v>
      </c>
      <c r="M4590">
        <v>2</v>
      </c>
      <c r="N4590" s="170">
        <v>22490513</v>
      </c>
      <c r="O4590" s="170">
        <v>24960000</v>
      </c>
      <c r="P4590" s="178">
        <v>310115</v>
      </c>
      <c r="Q4590" s="178">
        <v>11922</v>
      </c>
      <c r="R4590" s="178">
        <v>304594</v>
      </c>
      <c r="S4590">
        <v>0</v>
      </c>
      <c r="T4590">
        <v>0</v>
      </c>
      <c r="U4590">
        <v>0</v>
      </c>
      <c r="W4590">
        <v>0</v>
      </c>
      <c r="X4590">
        <v>0</v>
      </c>
      <c r="Y4590">
        <v>0</v>
      </c>
      <c r="AB4590" s="180">
        <v>44285</v>
      </c>
      <c r="AC4590">
        <v>1</v>
      </c>
      <c r="AD4590" t="s">
        <v>1922</v>
      </c>
      <c r="AE4590">
        <v>1</v>
      </c>
      <c r="AF4590">
        <v>30</v>
      </c>
      <c r="AG4590">
        <v>0</v>
      </c>
      <c r="AN4590">
        <v>1</v>
      </c>
      <c r="AO4590">
        <v>1</v>
      </c>
      <c r="AR4590" s="178">
        <v>310365</v>
      </c>
      <c r="AS4590" t="s">
        <v>1921</v>
      </c>
      <c r="AT4590">
        <v>0</v>
      </c>
      <c r="AU4590">
        <v>0</v>
      </c>
      <c r="AV4590">
        <v>890480123</v>
      </c>
      <c r="AW4590" t="s">
        <v>1920</v>
      </c>
      <c r="AX4590">
        <v>5</v>
      </c>
      <c r="BC4590">
        <v>2</v>
      </c>
      <c r="BD4590">
        <v>7</v>
      </c>
      <c r="BE4590">
        <v>2</v>
      </c>
    </row>
    <row r="4591" spans="1:57" x14ac:dyDescent="0.25">
      <c r="A4591" s="179">
        <f t="shared" si="71"/>
        <v>0</v>
      </c>
      <c r="B4591" t="s">
        <v>1923</v>
      </c>
      <c r="C4591">
        <v>73561093</v>
      </c>
      <c r="D4591">
        <v>144105</v>
      </c>
      <c r="E4591">
        <v>4</v>
      </c>
      <c r="F4591">
        <v>550019773</v>
      </c>
      <c r="G4591" s="180">
        <v>43369</v>
      </c>
      <c r="H4591" s="180">
        <v>45412</v>
      </c>
      <c r="I4591">
        <v>0</v>
      </c>
      <c r="J4591">
        <v>1</v>
      </c>
      <c r="K4591">
        <v>0</v>
      </c>
      <c r="L4591">
        <v>30</v>
      </c>
      <c r="M4591">
        <v>2</v>
      </c>
      <c r="N4591" s="170">
        <v>22490513</v>
      </c>
      <c r="O4591" s="170">
        <v>24960000</v>
      </c>
      <c r="P4591" s="178">
        <v>327460</v>
      </c>
      <c r="Q4591" s="178">
        <v>12589</v>
      </c>
      <c r="R4591" s="178">
        <v>321635</v>
      </c>
      <c r="S4591">
        <v>0</v>
      </c>
      <c r="T4591">
        <v>0</v>
      </c>
      <c r="U4591">
        <v>0</v>
      </c>
      <c r="W4591">
        <v>0</v>
      </c>
      <c r="X4591">
        <v>0</v>
      </c>
      <c r="Y4591">
        <v>0</v>
      </c>
      <c r="AB4591" s="180">
        <v>44285</v>
      </c>
      <c r="AC4591">
        <v>1</v>
      </c>
      <c r="AD4591" t="s">
        <v>1922</v>
      </c>
      <c r="AE4591">
        <v>1</v>
      </c>
      <c r="AF4591">
        <v>30</v>
      </c>
      <c r="AG4591">
        <v>0</v>
      </c>
      <c r="AN4591">
        <v>1</v>
      </c>
      <c r="AO4591">
        <v>1</v>
      </c>
      <c r="AR4591" s="178">
        <v>327728</v>
      </c>
      <c r="AS4591" t="s">
        <v>1921</v>
      </c>
      <c r="AT4591">
        <v>0</v>
      </c>
      <c r="AU4591">
        <v>0</v>
      </c>
      <c r="AV4591">
        <v>890480123</v>
      </c>
      <c r="AW4591" t="s">
        <v>1920</v>
      </c>
      <c r="AX4591">
        <v>5</v>
      </c>
      <c r="BC4591">
        <v>2</v>
      </c>
      <c r="BD4591">
        <v>7</v>
      </c>
      <c r="BE4591">
        <v>2</v>
      </c>
    </row>
    <row r="4592" spans="1:57" x14ac:dyDescent="0.25">
      <c r="A4592" s="179">
        <f t="shared" si="71"/>
        <v>0</v>
      </c>
      <c r="B4592" t="s">
        <v>1923</v>
      </c>
      <c r="C4592">
        <v>73561093</v>
      </c>
      <c r="D4592">
        <v>144105</v>
      </c>
      <c r="E4592">
        <v>4</v>
      </c>
      <c r="F4592">
        <v>550019926</v>
      </c>
      <c r="G4592" s="180">
        <v>43393</v>
      </c>
      <c r="H4592" s="180">
        <v>45412</v>
      </c>
      <c r="I4592">
        <v>0</v>
      </c>
      <c r="J4592">
        <v>1</v>
      </c>
      <c r="K4592">
        <v>0</v>
      </c>
      <c r="L4592">
        <v>30</v>
      </c>
      <c r="M4592">
        <v>2</v>
      </c>
      <c r="N4592" s="170">
        <v>22490513</v>
      </c>
      <c r="O4592" s="170">
        <v>24960000</v>
      </c>
      <c r="P4592" s="178">
        <v>51835</v>
      </c>
      <c r="Q4592" s="178">
        <v>1993</v>
      </c>
      <c r="R4592" s="178">
        <v>50899</v>
      </c>
      <c r="S4592">
        <v>0</v>
      </c>
      <c r="T4592">
        <v>0</v>
      </c>
      <c r="U4592">
        <v>0</v>
      </c>
      <c r="W4592">
        <v>0</v>
      </c>
      <c r="X4592">
        <v>0</v>
      </c>
      <c r="Y4592">
        <v>0</v>
      </c>
      <c r="AB4592" s="180">
        <v>44285</v>
      </c>
      <c r="AC4592">
        <v>1</v>
      </c>
      <c r="AD4592" t="s">
        <v>1922</v>
      </c>
      <c r="AE4592">
        <v>1</v>
      </c>
      <c r="AF4592">
        <v>30</v>
      </c>
      <c r="AG4592">
        <v>0</v>
      </c>
      <c r="AN4592">
        <v>1</v>
      </c>
      <c r="AO4592">
        <v>1</v>
      </c>
      <c r="AR4592" s="178">
        <v>51863</v>
      </c>
      <c r="AS4592" t="s">
        <v>1921</v>
      </c>
      <c r="AT4592">
        <v>0</v>
      </c>
      <c r="AU4592">
        <v>0</v>
      </c>
      <c r="AV4592">
        <v>890480123</v>
      </c>
      <c r="AW4592" t="s">
        <v>1920</v>
      </c>
      <c r="AX4592">
        <v>5</v>
      </c>
      <c r="BC4592">
        <v>2</v>
      </c>
      <c r="BD4592">
        <v>7</v>
      </c>
      <c r="BE4592">
        <v>2</v>
      </c>
    </row>
    <row r="4593" spans="1:57" x14ac:dyDescent="0.25">
      <c r="A4593" s="179">
        <f t="shared" si="71"/>
        <v>0</v>
      </c>
      <c r="B4593" t="s">
        <v>1923</v>
      </c>
      <c r="C4593">
        <v>73561093</v>
      </c>
      <c r="D4593">
        <v>144105</v>
      </c>
      <c r="E4593">
        <v>4</v>
      </c>
      <c r="F4593">
        <v>550019934</v>
      </c>
      <c r="G4593" s="180">
        <v>43394</v>
      </c>
      <c r="H4593" s="180">
        <v>45412</v>
      </c>
      <c r="I4593">
        <v>0</v>
      </c>
      <c r="J4593">
        <v>1</v>
      </c>
      <c r="K4593">
        <v>0</v>
      </c>
      <c r="L4593">
        <v>30</v>
      </c>
      <c r="M4593">
        <v>2</v>
      </c>
      <c r="N4593" s="170">
        <v>22490513</v>
      </c>
      <c r="O4593" s="170">
        <v>24960000</v>
      </c>
      <c r="P4593" s="178">
        <v>103675</v>
      </c>
      <c r="Q4593" s="178">
        <v>3986</v>
      </c>
      <c r="R4593" s="178">
        <v>101833</v>
      </c>
      <c r="S4593">
        <v>0</v>
      </c>
      <c r="T4593">
        <v>0</v>
      </c>
      <c r="U4593">
        <v>0</v>
      </c>
      <c r="W4593">
        <v>0</v>
      </c>
      <c r="X4593">
        <v>0</v>
      </c>
      <c r="Y4593">
        <v>0</v>
      </c>
      <c r="AB4593" s="180">
        <v>44285</v>
      </c>
      <c r="AC4593">
        <v>1</v>
      </c>
      <c r="AD4593" t="s">
        <v>1922</v>
      </c>
      <c r="AE4593">
        <v>1</v>
      </c>
      <c r="AF4593">
        <v>30</v>
      </c>
      <c r="AG4593">
        <v>0</v>
      </c>
      <c r="AN4593">
        <v>1</v>
      </c>
      <c r="AO4593">
        <v>1</v>
      </c>
      <c r="AR4593" s="178">
        <v>103762</v>
      </c>
      <c r="AS4593" t="s">
        <v>1921</v>
      </c>
      <c r="AT4593">
        <v>0</v>
      </c>
      <c r="AU4593">
        <v>0</v>
      </c>
      <c r="AV4593">
        <v>890480123</v>
      </c>
      <c r="AW4593" t="s">
        <v>1920</v>
      </c>
      <c r="AX4593">
        <v>5</v>
      </c>
      <c r="BC4593">
        <v>2</v>
      </c>
      <c r="BD4593">
        <v>7</v>
      </c>
      <c r="BE4593">
        <v>2</v>
      </c>
    </row>
    <row r="4594" spans="1:57" x14ac:dyDescent="0.25">
      <c r="A4594" s="179">
        <f t="shared" si="71"/>
        <v>0</v>
      </c>
      <c r="B4594" t="s">
        <v>1923</v>
      </c>
      <c r="C4594">
        <v>73561093</v>
      </c>
      <c r="D4594">
        <v>144105</v>
      </c>
      <c r="E4594">
        <v>4</v>
      </c>
      <c r="F4594">
        <v>550019939</v>
      </c>
      <c r="G4594" s="180">
        <v>43394</v>
      </c>
      <c r="H4594" s="180">
        <v>45412</v>
      </c>
      <c r="I4594">
        <v>0</v>
      </c>
      <c r="J4594">
        <v>1</v>
      </c>
      <c r="K4594">
        <v>0</v>
      </c>
      <c r="L4594">
        <v>30</v>
      </c>
      <c r="M4594">
        <v>2</v>
      </c>
      <c r="N4594" s="170">
        <v>22490513</v>
      </c>
      <c r="O4594" s="170">
        <v>24960000</v>
      </c>
      <c r="P4594" s="178">
        <v>56202</v>
      </c>
      <c r="Q4594" s="178">
        <v>2161</v>
      </c>
      <c r="R4594" s="178">
        <v>55196</v>
      </c>
      <c r="S4594">
        <v>0</v>
      </c>
      <c r="T4594">
        <v>0</v>
      </c>
      <c r="U4594">
        <v>0</v>
      </c>
      <c r="W4594">
        <v>0</v>
      </c>
      <c r="X4594">
        <v>0</v>
      </c>
      <c r="Y4594">
        <v>0</v>
      </c>
      <c r="AB4594" s="180">
        <v>44285</v>
      </c>
      <c r="AC4594">
        <v>1</v>
      </c>
      <c r="AD4594" t="s">
        <v>1922</v>
      </c>
      <c r="AE4594">
        <v>1</v>
      </c>
      <c r="AF4594">
        <v>30</v>
      </c>
      <c r="AG4594">
        <v>0</v>
      </c>
      <c r="AN4594">
        <v>1</v>
      </c>
      <c r="AO4594">
        <v>1</v>
      </c>
      <c r="AR4594" s="178">
        <v>56242</v>
      </c>
      <c r="AS4594" t="s">
        <v>1921</v>
      </c>
      <c r="AT4594">
        <v>0</v>
      </c>
      <c r="AU4594">
        <v>0</v>
      </c>
      <c r="AV4594">
        <v>890480123</v>
      </c>
      <c r="AW4594" t="s">
        <v>1920</v>
      </c>
      <c r="AX4594">
        <v>5</v>
      </c>
      <c r="BC4594">
        <v>2</v>
      </c>
      <c r="BD4594">
        <v>7</v>
      </c>
      <c r="BE4594">
        <v>2</v>
      </c>
    </row>
    <row r="4595" spans="1:57" x14ac:dyDescent="0.25">
      <c r="A4595" s="179">
        <f t="shared" si="71"/>
        <v>0</v>
      </c>
      <c r="B4595" t="s">
        <v>1923</v>
      </c>
      <c r="C4595">
        <v>73561093</v>
      </c>
      <c r="D4595">
        <v>144105</v>
      </c>
      <c r="E4595">
        <v>4</v>
      </c>
      <c r="F4595">
        <v>550019952</v>
      </c>
      <c r="G4595" s="180">
        <v>43396</v>
      </c>
      <c r="H4595" s="180">
        <v>45412</v>
      </c>
      <c r="I4595">
        <v>0</v>
      </c>
      <c r="J4595">
        <v>1</v>
      </c>
      <c r="K4595">
        <v>0</v>
      </c>
      <c r="L4595">
        <v>30</v>
      </c>
      <c r="M4595">
        <v>2</v>
      </c>
      <c r="N4595" s="170">
        <v>22490513</v>
      </c>
      <c r="O4595" s="170">
        <v>24960000</v>
      </c>
      <c r="P4595" s="178">
        <v>51795</v>
      </c>
      <c r="Q4595" s="178">
        <v>1991</v>
      </c>
      <c r="R4595" s="178">
        <v>50861</v>
      </c>
      <c r="S4595">
        <v>0</v>
      </c>
      <c r="T4595">
        <v>0</v>
      </c>
      <c r="U4595">
        <v>0</v>
      </c>
      <c r="W4595">
        <v>0</v>
      </c>
      <c r="X4595">
        <v>0</v>
      </c>
      <c r="Y4595">
        <v>0</v>
      </c>
      <c r="AB4595" s="180">
        <v>44285</v>
      </c>
      <c r="AC4595">
        <v>1</v>
      </c>
      <c r="AD4595" t="s">
        <v>1922</v>
      </c>
      <c r="AE4595">
        <v>1</v>
      </c>
      <c r="AF4595">
        <v>30</v>
      </c>
      <c r="AG4595">
        <v>0</v>
      </c>
      <c r="AN4595">
        <v>1</v>
      </c>
      <c r="AO4595">
        <v>1</v>
      </c>
      <c r="AR4595" s="178">
        <v>51825</v>
      </c>
      <c r="AS4595" t="s">
        <v>1921</v>
      </c>
      <c r="AT4595">
        <v>0</v>
      </c>
      <c r="AU4595">
        <v>0</v>
      </c>
      <c r="AV4595">
        <v>890480123</v>
      </c>
      <c r="AW4595" t="s">
        <v>1920</v>
      </c>
      <c r="AX4595">
        <v>5</v>
      </c>
      <c r="BC4595">
        <v>2</v>
      </c>
      <c r="BD4595">
        <v>7</v>
      </c>
      <c r="BE4595">
        <v>2</v>
      </c>
    </row>
    <row r="4596" spans="1:57" x14ac:dyDescent="0.25">
      <c r="A4596" s="179">
        <f t="shared" si="71"/>
        <v>0</v>
      </c>
      <c r="B4596" t="s">
        <v>1923</v>
      </c>
      <c r="C4596">
        <v>73561093</v>
      </c>
      <c r="D4596">
        <v>144105</v>
      </c>
      <c r="E4596">
        <v>4</v>
      </c>
      <c r="F4596">
        <v>550019963</v>
      </c>
      <c r="G4596" s="180">
        <v>43399</v>
      </c>
      <c r="H4596" s="180">
        <v>45412</v>
      </c>
      <c r="I4596">
        <v>0</v>
      </c>
      <c r="J4596">
        <v>1</v>
      </c>
      <c r="K4596">
        <v>0</v>
      </c>
      <c r="L4596">
        <v>30</v>
      </c>
      <c r="M4596">
        <v>2</v>
      </c>
      <c r="N4596" s="170">
        <v>22490513</v>
      </c>
      <c r="O4596" s="170">
        <v>24960000</v>
      </c>
      <c r="P4596" s="178">
        <v>203036</v>
      </c>
      <c r="Q4596" s="178">
        <v>7806</v>
      </c>
      <c r="R4596" s="178">
        <v>199421</v>
      </c>
      <c r="S4596">
        <v>0</v>
      </c>
      <c r="T4596">
        <v>0</v>
      </c>
      <c r="U4596">
        <v>0</v>
      </c>
      <c r="W4596">
        <v>0</v>
      </c>
      <c r="X4596">
        <v>0</v>
      </c>
      <c r="Y4596">
        <v>0</v>
      </c>
      <c r="AB4596" s="180">
        <v>44285</v>
      </c>
      <c r="AC4596">
        <v>1</v>
      </c>
      <c r="AD4596" t="s">
        <v>1922</v>
      </c>
      <c r="AE4596">
        <v>1</v>
      </c>
      <c r="AF4596">
        <v>30</v>
      </c>
      <c r="AG4596">
        <v>0</v>
      </c>
      <c r="AN4596">
        <v>1</v>
      </c>
      <c r="AO4596">
        <v>1</v>
      </c>
      <c r="AR4596" s="178">
        <v>203199</v>
      </c>
      <c r="AS4596" t="s">
        <v>1921</v>
      </c>
      <c r="AT4596">
        <v>0</v>
      </c>
      <c r="AU4596">
        <v>0</v>
      </c>
      <c r="AV4596">
        <v>890480123</v>
      </c>
      <c r="AW4596" t="s">
        <v>1920</v>
      </c>
      <c r="AX4596">
        <v>5</v>
      </c>
      <c r="BC4596">
        <v>2</v>
      </c>
      <c r="BD4596">
        <v>7</v>
      </c>
      <c r="BE4596">
        <v>2</v>
      </c>
    </row>
    <row r="4597" spans="1:57" x14ac:dyDescent="0.25">
      <c r="A4597" s="179">
        <f t="shared" si="71"/>
        <v>0</v>
      </c>
      <c r="B4597" t="s">
        <v>1923</v>
      </c>
      <c r="C4597">
        <v>73561093</v>
      </c>
      <c r="D4597">
        <v>144105</v>
      </c>
      <c r="E4597">
        <v>4</v>
      </c>
      <c r="F4597">
        <v>550019975</v>
      </c>
      <c r="G4597" s="180">
        <v>43401</v>
      </c>
      <c r="H4597" s="180">
        <v>45412</v>
      </c>
      <c r="I4597">
        <v>0</v>
      </c>
      <c r="J4597">
        <v>1</v>
      </c>
      <c r="K4597">
        <v>0</v>
      </c>
      <c r="L4597">
        <v>30</v>
      </c>
      <c r="M4597">
        <v>2</v>
      </c>
      <c r="N4597" s="170">
        <v>22490513</v>
      </c>
      <c r="O4597" s="170">
        <v>24960000</v>
      </c>
      <c r="P4597" s="178">
        <v>99212</v>
      </c>
      <c r="Q4597" s="178">
        <v>3814</v>
      </c>
      <c r="R4597" s="178">
        <v>97444</v>
      </c>
      <c r="S4597">
        <v>0</v>
      </c>
      <c r="T4597">
        <v>0</v>
      </c>
      <c r="U4597">
        <v>0</v>
      </c>
      <c r="W4597">
        <v>0</v>
      </c>
      <c r="X4597">
        <v>0</v>
      </c>
      <c r="Y4597">
        <v>0</v>
      </c>
      <c r="AB4597" s="180">
        <v>44285</v>
      </c>
      <c r="AC4597">
        <v>1</v>
      </c>
      <c r="AD4597" t="s">
        <v>1922</v>
      </c>
      <c r="AE4597">
        <v>1</v>
      </c>
      <c r="AF4597">
        <v>30</v>
      </c>
      <c r="AG4597">
        <v>0</v>
      </c>
      <c r="AN4597">
        <v>1</v>
      </c>
      <c r="AO4597">
        <v>1</v>
      </c>
      <c r="AR4597" s="178">
        <v>99290</v>
      </c>
      <c r="AS4597" t="s">
        <v>1921</v>
      </c>
      <c r="AT4597">
        <v>0</v>
      </c>
      <c r="AU4597">
        <v>0</v>
      </c>
      <c r="AV4597">
        <v>890480123</v>
      </c>
      <c r="AW4597" t="s">
        <v>1920</v>
      </c>
      <c r="AX4597">
        <v>5</v>
      </c>
      <c r="BC4597">
        <v>2</v>
      </c>
      <c r="BD4597">
        <v>7</v>
      </c>
      <c r="BE4597">
        <v>2</v>
      </c>
    </row>
    <row r="4598" spans="1:57" x14ac:dyDescent="0.25">
      <c r="A4598" s="179">
        <f t="shared" si="71"/>
        <v>0</v>
      </c>
      <c r="B4598" t="s">
        <v>1923</v>
      </c>
      <c r="C4598">
        <v>73561093</v>
      </c>
      <c r="D4598">
        <v>144105</v>
      </c>
      <c r="E4598">
        <v>4</v>
      </c>
      <c r="F4598">
        <v>550020054</v>
      </c>
      <c r="G4598" s="180">
        <v>43412</v>
      </c>
      <c r="H4598" s="180">
        <v>45412</v>
      </c>
      <c r="I4598">
        <v>0</v>
      </c>
      <c r="J4598">
        <v>1</v>
      </c>
      <c r="K4598">
        <v>0</v>
      </c>
      <c r="L4598">
        <v>30</v>
      </c>
      <c r="M4598">
        <v>2</v>
      </c>
      <c r="N4598" s="170">
        <v>22490513</v>
      </c>
      <c r="O4598" s="170">
        <v>24960000</v>
      </c>
      <c r="P4598" s="178">
        <v>70253</v>
      </c>
      <c r="Q4598" s="178">
        <v>2701</v>
      </c>
      <c r="R4598" s="178">
        <v>69004</v>
      </c>
      <c r="S4598">
        <v>0</v>
      </c>
      <c r="T4598">
        <v>0</v>
      </c>
      <c r="U4598">
        <v>0</v>
      </c>
      <c r="W4598">
        <v>0</v>
      </c>
      <c r="X4598">
        <v>0</v>
      </c>
      <c r="Y4598">
        <v>0</v>
      </c>
      <c r="AB4598" s="180">
        <v>44285</v>
      </c>
      <c r="AC4598">
        <v>1</v>
      </c>
      <c r="AD4598" t="s">
        <v>1922</v>
      </c>
      <c r="AE4598">
        <v>1</v>
      </c>
      <c r="AF4598">
        <v>30</v>
      </c>
      <c r="AG4598">
        <v>0</v>
      </c>
      <c r="AN4598">
        <v>1</v>
      </c>
      <c r="AO4598">
        <v>1</v>
      </c>
      <c r="AR4598" s="178">
        <v>70311</v>
      </c>
      <c r="AS4598" t="s">
        <v>1921</v>
      </c>
      <c r="AT4598">
        <v>0</v>
      </c>
      <c r="AU4598">
        <v>0</v>
      </c>
      <c r="AV4598">
        <v>890480123</v>
      </c>
      <c r="AW4598" t="s">
        <v>1920</v>
      </c>
      <c r="AX4598">
        <v>5</v>
      </c>
      <c r="BC4598">
        <v>2</v>
      </c>
      <c r="BD4598">
        <v>7</v>
      </c>
      <c r="BE4598">
        <v>2</v>
      </c>
    </row>
    <row r="4599" spans="1:57" x14ac:dyDescent="0.25">
      <c r="A4599" s="179">
        <f t="shared" si="71"/>
        <v>0</v>
      </c>
      <c r="B4599" t="s">
        <v>1923</v>
      </c>
      <c r="C4599">
        <v>73561093</v>
      </c>
      <c r="D4599">
        <v>144105</v>
      </c>
      <c r="E4599">
        <v>4</v>
      </c>
      <c r="F4599">
        <v>550020056</v>
      </c>
      <c r="G4599" s="180">
        <v>43413</v>
      </c>
      <c r="H4599" s="180">
        <v>45412</v>
      </c>
      <c r="I4599">
        <v>0</v>
      </c>
      <c r="J4599">
        <v>1</v>
      </c>
      <c r="K4599">
        <v>0</v>
      </c>
      <c r="L4599">
        <v>30</v>
      </c>
      <c r="M4599">
        <v>2</v>
      </c>
      <c r="N4599" s="170">
        <v>22490513</v>
      </c>
      <c r="O4599" s="170">
        <v>24960000</v>
      </c>
      <c r="P4599" s="178">
        <v>25208</v>
      </c>
      <c r="Q4599" s="178">
        <v>969</v>
      </c>
      <c r="R4599" s="178">
        <v>24766</v>
      </c>
      <c r="S4599">
        <v>0</v>
      </c>
      <c r="T4599">
        <v>0</v>
      </c>
      <c r="U4599">
        <v>0</v>
      </c>
      <c r="W4599">
        <v>0</v>
      </c>
      <c r="X4599">
        <v>0</v>
      </c>
      <c r="Y4599">
        <v>0</v>
      </c>
      <c r="AB4599" s="180">
        <v>44285</v>
      </c>
      <c r="AC4599">
        <v>1</v>
      </c>
      <c r="AD4599" t="s">
        <v>1922</v>
      </c>
      <c r="AE4599">
        <v>1</v>
      </c>
      <c r="AF4599">
        <v>30</v>
      </c>
      <c r="AG4599">
        <v>0</v>
      </c>
      <c r="AN4599">
        <v>1</v>
      </c>
      <c r="AO4599">
        <v>1</v>
      </c>
      <c r="AR4599" s="178">
        <v>25235</v>
      </c>
      <c r="AS4599" t="s">
        <v>1921</v>
      </c>
      <c r="AT4599">
        <v>0</v>
      </c>
      <c r="AU4599">
        <v>0</v>
      </c>
      <c r="AV4599">
        <v>890480123</v>
      </c>
      <c r="AW4599" t="s">
        <v>1920</v>
      </c>
      <c r="AX4599">
        <v>5</v>
      </c>
      <c r="BC4599">
        <v>2</v>
      </c>
      <c r="BD4599">
        <v>7</v>
      </c>
      <c r="BE4599">
        <v>2</v>
      </c>
    </row>
    <row r="4600" spans="1:57" x14ac:dyDescent="0.25">
      <c r="A4600" s="179">
        <f t="shared" si="71"/>
        <v>0</v>
      </c>
      <c r="B4600" t="s">
        <v>1923</v>
      </c>
      <c r="C4600">
        <v>73561093</v>
      </c>
      <c r="D4600">
        <v>144105</v>
      </c>
      <c r="E4600">
        <v>4</v>
      </c>
      <c r="F4600">
        <v>550020082</v>
      </c>
      <c r="G4600" s="180">
        <v>43418</v>
      </c>
      <c r="H4600" s="180">
        <v>45412</v>
      </c>
      <c r="I4600">
        <v>0</v>
      </c>
      <c r="J4600">
        <v>1</v>
      </c>
      <c r="K4600">
        <v>0</v>
      </c>
      <c r="L4600">
        <v>30</v>
      </c>
      <c r="M4600">
        <v>2</v>
      </c>
      <c r="N4600" s="170">
        <v>22490513</v>
      </c>
      <c r="O4600" s="170">
        <v>24960000</v>
      </c>
      <c r="P4600" s="178">
        <v>50264</v>
      </c>
      <c r="Q4600" s="178">
        <v>1932</v>
      </c>
      <c r="R4600" s="178">
        <v>49356</v>
      </c>
      <c r="S4600">
        <v>0</v>
      </c>
      <c r="T4600">
        <v>0</v>
      </c>
      <c r="U4600">
        <v>0</v>
      </c>
      <c r="W4600">
        <v>0</v>
      </c>
      <c r="X4600">
        <v>0</v>
      </c>
      <c r="Y4600">
        <v>0</v>
      </c>
      <c r="AB4600" s="180">
        <v>44285</v>
      </c>
      <c r="AC4600">
        <v>1</v>
      </c>
      <c r="AD4600" t="s">
        <v>1922</v>
      </c>
      <c r="AE4600">
        <v>1</v>
      </c>
      <c r="AF4600">
        <v>30</v>
      </c>
      <c r="AG4600">
        <v>0</v>
      </c>
      <c r="AN4600">
        <v>1</v>
      </c>
      <c r="AO4600">
        <v>1</v>
      </c>
      <c r="AR4600" s="178">
        <v>50291</v>
      </c>
      <c r="AS4600" t="s">
        <v>1921</v>
      </c>
      <c r="AT4600">
        <v>0</v>
      </c>
      <c r="AU4600">
        <v>0</v>
      </c>
      <c r="AV4600">
        <v>890480123</v>
      </c>
      <c r="AW4600" t="s">
        <v>1920</v>
      </c>
      <c r="AX4600">
        <v>5</v>
      </c>
      <c r="BC4600">
        <v>2</v>
      </c>
      <c r="BD4600">
        <v>7</v>
      </c>
      <c r="BE4600">
        <v>2</v>
      </c>
    </row>
    <row r="4601" spans="1:57" x14ac:dyDescent="0.25">
      <c r="A4601" s="179">
        <f t="shared" si="71"/>
        <v>0</v>
      </c>
      <c r="B4601" t="s">
        <v>1923</v>
      </c>
      <c r="C4601">
        <v>73561093</v>
      </c>
      <c r="D4601">
        <v>144105</v>
      </c>
      <c r="E4601">
        <v>4</v>
      </c>
      <c r="F4601">
        <v>550020249</v>
      </c>
      <c r="G4601" s="180">
        <v>43436</v>
      </c>
      <c r="H4601" s="180">
        <v>45412</v>
      </c>
      <c r="I4601">
        <v>0</v>
      </c>
      <c r="J4601">
        <v>1</v>
      </c>
      <c r="K4601">
        <v>0</v>
      </c>
      <c r="L4601">
        <v>30</v>
      </c>
      <c r="M4601">
        <v>2</v>
      </c>
      <c r="N4601" s="170">
        <v>22490513</v>
      </c>
      <c r="O4601" s="170">
        <v>24960000</v>
      </c>
      <c r="P4601" s="178">
        <v>51311</v>
      </c>
      <c r="Q4601" s="178">
        <v>1973</v>
      </c>
      <c r="R4601" s="178">
        <v>50394</v>
      </c>
      <c r="S4601">
        <v>0</v>
      </c>
      <c r="T4601">
        <v>0</v>
      </c>
      <c r="U4601">
        <v>0</v>
      </c>
      <c r="W4601">
        <v>0</v>
      </c>
      <c r="X4601">
        <v>0</v>
      </c>
      <c r="Y4601">
        <v>0</v>
      </c>
      <c r="AB4601" s="180">
        <v>44285</v>
      </c>
      <c r="AC4601">
        <v>1</v>
      </c>
      <c r="AD4601" t="s">
        <v>1922</v>
      </c>
      <c r="AE4601">
        <v>1</v>
      </c>
      <c r="AF4601">
        <v>30</v>
      </c>
      <c r="AG4601">
        <v>0</v>
      </c>
      <c r="AN4601">
        <v>1</v>
      </c>
      <c r="AO4601">
        <v>1</v>
      </c>
      <c r="AR4601" s="178">
        <v>51349</v>
      </c>
      <c r="AS4601" t="s">
        <v>1921</v>
      </c>
      <c r="AT4601">
        <v>0</v>
      </c>
      <c r="AU4601">
        <v>0</v>
      </c>
      <c r="AV4601">
        <v>890480123</v>
      </c>
      <c r="AW4601" t="s">
        <v>1920</v>
      </c>
      <c r="AX4601">
        <v>5</v>
      </c>
      <c r="BC4601">
        <v>2</v>
      </c>
      <c r="BD4601">
        <v>7</v>
      </c>
      <c r="BE4601">
        <v>2</v>
      </c>
    </row>
    <row r="4602" spans="1:57" x14ac:dyDescent="0.25">
      <c r="A4602" s="179">
        <f t="shared" si="71"/>
        <v>0</v>
      </c>
      <c r="B4602" t="s">
        <v>1923</v>
      </c>
      <c r="C4602">
        <v>73561093</v>
      </c>
      <c r="D4602">
        <v>144105</v>
      </c>
      <c r="E4602">
        <v>4</v>
      </c>
      <c r="F4602">
        <v>550020440</v>
      </c>
      <c r="G4602" s="180">
        <v>43473</v>
      </c>
      <c r="H4602" s="180">
        <v>45412</v>
      </c>
      <c r="I4602">
        <v>0</v>
      </c>
      <c r="J4602">
        <v>1</v>
      </c>
      <c r="K4602">
        <v>0</v>
      </c>
      <c r="L4602">
        <v>30</v>
      </c>
      <c r="M4602">
        <v>2</v>
      </c>
      <c r="N4602" s="170">
        <v>22490513</v>
      </c>
      <c r="O4602" s="170">
        <v>24960000</v>
      </c>
      <c r="P4602" s="178">
        <v>97951</v>
      </c>
      <c r="Q4602" s="178">
        <v>3766</v>
      </c>
      <c r="R4602" s="178">
        <v>96199</v>
      </c>
      <c r="S4602">
        <v>0</v>
      </c>
      <c r="T4602">
        <v>0</v>
      </c>
      <c r="U4602">
        <v>0</v>
      </c>
      <c r="W4602">
        <v>0</v>
      </c>
      <c r="X4602">
        <v>0</v>
      </c>
      <c r="Y4602">
        <v>0</v>
      </c>
      <c r="AB4602" s="180">
        <v>44285</v>
      </c>
      <c r="AC4602">
        <v>1</v>
      </c>
      <c r="AD4602" t="s">
        <v>1922</v>
      </c>
      <c r="AE4602">
        <v>1</v>
      </c>
      <c r="AF4602">
        <v>30</v>
      </c>
      <c r="AG4602">
        <v>0</v>
      </c>
      <c r="AN4602">
        <v>1</v>
      </c>
      <c r="AO4602">
        <v>1</v>
      </c>
      <c r="AR4602" s="178">
        <v>98022</v>
      </c>
      <c r="AS4602" t="s">
        <v>1921</v>
      </c>
      <c r="AT4602">
        <v>0</v>
      </c>
      <c r="AU4602">
        <v>0</v>
      </c>
      <c r="AV4602">
        <v>890480123</v>
      </c>
      <c r="AW4602" t="s">
        <v>1920</v>
      </c>
      <c r="AX4602">
        <v>5</v>
      </c>
      <c r="BC4602">
        <v>2</v>
      </c>
      <c r="BD4602">
        <v>7</v>
      </c>
      <c r="BE4602">
        <v>2</v>
      </c>
    </row>
    <row r="4603" spans="1:57" x14ac:dyDescent="0.25">
      <c r="A4603" s="179">
        <f t="shared" si="71"/>
        <v>0</v>
      </c>
      <c r="B4603" t="s">
        <v>1923</v>
      </c>
      <c r="C4603">
        <v>73561093</v>
      </c>
      <c r="D4603">
        <v>144105</v>
      </c>
      <c r="E4603">
        <v>4</v>
      </c>
      <c r="F4603">
        <v>550020660</v>
      </c>
      <c r="G4603" s="180">
        <v>43510</v>
      </c>
      <c r="H4603" s="180">
        <v>45412</v>
      </c>
      <c r="I4603">
        <v>0</v>
      </c>
      <c r="J4603">
        <v>1</v>
      </c>
      <c r="K4603">
        <v>0</v>
      </c>
      <c r="L4603">
        <v>30</v>
      </c>
      <c r="M4603">
        <v>2</v>
      </c>
      <c r="N4603" s="170">
        <v>22490513</v>
      </c>
      <c r="O4603" s="170">
        <v>24960000</v>
      </c>
      <c r="P4603" s="178">
        <v>64142</v>
      </c>
      <c r="Q4603" s="178">
        <v>2466</v>
      </c>
      <c r="R4603" s="178">
        <v>62996</v>
      </c>
      <c r="S4603">
        <v>0</v>
      </c>
      <c r="T4603">
        <v>0</v>
      </c>
      <c r="U4603">
        <v>0</v>
      </c>
      <c r="W4603">
        <v>0</v>
      </c>
      <c r="X4603">
        <v>0</v>
      </c>
      <c r="Y4603">
        <v>0</v>
      </c>
      <c r="AB4603" s="180">
        <v>44285</v>
      </c>
      <c r="AC4603">
        <v>1</v>
      </c>
      <c r="AD4603" t="s">
        <v>1922</v>
      </c>
      <c r="AE4603">
        <v>1</v>
      </c>
      <c r="AF4603">
        <v>30</v>
      </c>
      <c r="AG4603">
        <v>0</v>
      </c>
      <c r="AN4603">
        <v>1</v>
      </c>
      <c r="AO4603">
        <v>1</v>
      </c>
      <c r="AR4603" s="178">
        <v>64190</v>
      </c>
      <c r="AS4603" t="s">
        <v>1921</v>
      </c>
      <c r="AT4603">
        <v>0</v>
      </c>
      <c r="AU4603">
        <v>0</v>
      </c>
      <c r="AV4603">
        <v>890480123</v>
      </c>
      <c r="AW4603" t="s">
        <v>1920</v>
      </c>
      <c r="AX4603">
        <v>5</v>
      </c>
      <c r="BC4603">
        <v>2</v>
      </c>
      <c r="BD4603">
        <v>7</v>
      </c>
      <c r="BE4603">
        <v>2</v>
      </c>
    </row>
    <row r="4604" spans="1:57" x14ac:dyDescent="0.25">
      <c r="A4604" s="179">
        <f t="shared" si="71"/>
        <v>0</v>
      </c>
      <c r="B4604" t="s">
        <v>1923</v>
      </c>
      <c r="C4604">
        <v>73561093</v>
      </c>
      <c r="D4604">
        <v>144105</v>
      </c>
      <c r="E4604">
        <v>4</v>
      </c>
      <c r="F4604">
        <v>550020773</v>
      </c>
      <c r="G4604" s="180">
        <v>43527</v>
      </c>
      <c r="H4604" s="180">
        <v>45412</v>
      </c>
      <c r="I4604">
        <v>0</v>
      </c>
      <c r="J4604">
        <v>1</v>
      </c>
      <c r="K4604">
        <v>0</v>
      </c>
      <c r="L4604">
        <v>30</v>
      </c>
      <c r="M4604">
        <v>2</v>
      </c>
      <c r="N4604" s="170">
        <v>22490513</v>
      </c>
      <c r="O4604" s="170">
        <v>24960000</v>
      </c>
      <c r="P4604" s="178">
        <v>55748</v>
      </c>
      <c r="Q4604" s="178">
        <v>2143</v>
      </c>
      <c r="R4604" s="178">
        <v>54759</v>
      </c>
      <c r="S4604">
        <v>0</v>
      </c>
      <c r="T4604">
        <v>0</v>
      </c>
      <c r="U4604">
        <v>0</v>
      </c>
      <c r="W4604">
        <v>0</v>
      </c>
      <c r="X4604">
        <v>0</v>
      </c>
      <c r="Y4604">
        <v>0</v>
      </c>
      <c r="AB4604" s="180">
        <v>44285</v>
      </c>
      <c r="AC4604">
        <v>1</v>
      </c>
      <c r="AD4604" t="s">
        <v>1922</v>
      </c>
      <c r="AE4604">
        <v>1</v>
      </c>
      <c r="AF4604">
        <v>30</v>
      </c>
      <c r="AG4604">
        <v>0</v>
      </c>
      <c r="AN4604">
        <v>1</v>
      </c>
      <c r="AO4604">
        <v>1</v>
      </c>
      <c r="AR4604" s="178">
        <v>55796</v>
      </c>
      <c r="AS4604" t="s">
        <v>1921</v>
      </c>
      <c r="AT4604">
        <v>0</v>
      </c>
      <c r="AU4604">
        <v>0</v>
      </c>
      <c r="AV4604">
        <v>890480123</v>
      </c>
      <c r="AW4604" t="s">
        <v>1920</v>
      </c>
      <c r="AX4604">
        <v>5</v>
      </c>
      <c r="BC4604">
        <v>2</v>
      </c>
      <c r="BD4604">
        <v>7</v>
      </c>
      <c r="BE4604">
        <v>2</v>
      </c>
    </row>
    <row r="4605" spans="1:57" x14ac:dyDescent="0.25">
      <c r="A4605" s="179">
        <f t="shared" si="71"/>
        <v>0</v>
      </c>
      <c r="B4605" t="s">
        <v>1923</v>
      </c>
      <c r="C4605">
        <v>73561093</v>
      </c>
      <c r="D4605">
        <v>144105</v>
      </c>
      <c r="E4605">
        <v>4</v>
      </c>
      <c r="F4605">
        <v>550020992</v>
      </c>
      <c r="G4605" s="180">
        <v>43562</v>
      </c>
      <c r="H4605" s="180">
        <v>45412</v>
      </c>
      <c r="I4605">
        <v>0</v>
      </c>
      <c r="J4605">
        <v>1</v>
      </c>
      <c r="K4605">
        <v>0</v>
      </c>
      <c r="L4605">
        <v>30</v>
      </c>
      <c r="M4605">
        <v>2</v>
      </c>
      <c r="N4605" s="170">
        <v>22490513</v>
      </c>
      <c r="O4605" s="170">
        <v>24960000</v>
      </c>
      <c r="P4605" s="178">
        <v>56437</v>
      </c>
      <c r="Q4605" s="178">
        <v>2170</v>
      </c>
      <c r="R4605" s="178">
        <v>55423</v>
      </c>
      <c r="S4605">
        <v>0</v>
      </c>
      <c r="T4605">
        <v>0</v>
      </c>
      <c r="U4605">
        <v>0</v>
      </c>
      <c r="W4605">
        <v>0</v>
      </c>
      <c r="X4605">
        <v>0</v>
      </c>
      <c r="Y4605">
        <v>0</v>
      </c>
      <c r="AB4605" s="180">
        <v>44285</v>
      </c>
      <c r="AC4605">
        <v>1</v>
      </c>
      <c r="AD4605" t="s">
        <v>1922</v>
      </c>
      <c r="AE4605">
        <v>1</v>
      </c>
      <c r="AF4605">
        <v>30</v>
      </c>
      <c r="AG4605">
        <v>0</v>
      </c>
      <c r="AN4605">
        <v>1</v>
      </c>
      <c r="AO4605">
        <v>1</v>
      </c>
      <c r="AR4605" s="178">
        <v>56473</v>
      </c>
      <c r="AS4605" t="s">
        <v>1921</v>
      </c>
      <c r="AT4605">
        <v>0</v>
      </c>
      <c r="AU4605">
        <v>0</v>
      </c>
      <c r="AV4605">
        <v>890480123</v>
      </c>
      <c r="AW4605" t="s">
        <v>1920</v>
      </c>
      <c r="AX4605">
        <v>5</v>
      </c>
      <c r="BC4605">
        <v>2</v>
      </c>
      <c r="BD4605">
        <v>7</v>
      </c>
      <c r="BE4605">
        <v>2</v>
      </c>
    </row>
    <row r="4606" spans="1:57" x14ac:dyDescent="0.25">
      <c r="A4606" s="179">
        <f t="shared" si="71"/>
        <v>0</v>
      </c>
      <c r="B4606" t="s">
        <v>1923</v>
      </c>
      <c r="C4606">
        <v>73561093</v>
      </c>
      <c r="D4606">
        <v>144105</v>
      </c>
      <c r="E4606">
        <v>4</v>
      </c>
      <c r="F4606">
        <v>550021376</v>
      </c>
      <c r="G4606" s="180">
        <v>43611</v>
      </c>
      <c r="H4606" s="180">
        <v>45412</v>
      </c>
      <c r="I4606">
        <v>0</v>
      </c>
      <c r="J4606">
        <v>1</v>
      </c>
      <c r="K4606">
        <v>0</v>
      </c>
      <c r="L4606">
        <v>30</v>
      </c>
      <c r="M4606">
        <v>2</v>
      </c>
      <c r="N4606" s="170">
        <v>22490513</v>
      </c>
      <c r="O4606" s="170">
        <v>24960000</v>
      </c>
      <c r="P4606" s="178">
        <v>42394</v>
      </c>
      <c r="Q4606" s="178">
        <v>1630</v>
      </c>
      <c r="R4606" s="178">
        <v>41623</v>
      </c>
      <c r="S4606">
        <v>0</v>
      </c>
      <c r="T4606">
        <v>0</v>
      </c>
      <c r="U4606">
        <v>0</v>
      </c>
      <c r="W4606">
        <v>0</v>
      </c>
      <c r="X4606">
        <v>0</v>
      </c>
      <c r="Y4606">
        <v>0</v>
      </c>
      <c r="AB4606" s="180">
        <v>44285</v>
      </c>
      <c r="AC4606">
        <v>1</v>
      </c>
      <c r="AD4606" t="s">
        <v>1922</v>
      </c>
      <c r="AE4606">
        <v>1</v>
      </c>
      <c r="AF4606">
        <v>30</v>
      </c>
      <c r="AG4606">
        <v>0</v>
      </c>
      <c r="AN4606">
        <v>1</v>
      </c>
      <c r="AO4606">
        <v>1</v>
      </c>
      <c r="AR4606" s="178">
        <v>42412</v>
      </c>
      <c r="AS4606" t="s">
        <v>1921</v>
      </c>
      <c r="AT4606">
        <v>0</v>
      </c>
      <c r="AU4606">
        <v>0</v>
      </c>
      <c r="AV4606">
        <v>890480123</v>
      </c>
      <c r="AW4606" t="s">
        <v>1920</v>
      </c>
      <c r="AX4606">
        <v>5</v>
      </c>
      <c r="BC4606">
        <v>2</v>
      </c>
      <c r="BD4606">
        <v>7</v>
      </c>
      <c r="BE4606">
        <v>2</v>
      </c>
    </row>
    <row r="4607" spans="1:57" x14ac:dyDescent="0.25">
      <c r="A4607" s="179">
        <f t="shared" si="71"/>
        <v>0</v>
      </c>
      <c r="B4607" t="s">
        <v>1923</v>
      </c>
      <c r="C4607">
        <v>73561093</v>
      </c>
      <c r="D4607">
        <v>144105</v>
      </c>
      <c r="E4607">
        <v>4</v>
      </c>
      <c r="F4607">
        <v>550021381</v>
      </c>
      <c r="G4607" s="180">
        <v>43612</v>
      </c>
      <c r="H4607" s="180">
        <v>45412</v>
      </c>
      <c r="I4607">
        <v>0</v>
      </c>
      <c r="J4607">
        <v>1</v>
      </c>
      <c r="K4607">
        <v>0</v>
      </c>
      <c r="L4607">
        <v>30</v>
      </c>
      <c r="M4607">
        <v>2</v>
      </c>
      <c r="N4607" s="170">
        <v>22490513</v>
      </c>
      <c r="O4607" s="170">
        <v>24960000</v>
      </c>
      <c r="P4607" s="178">
        <v>60738</v>
      </c>
      <c r="Q4607" s="178">
        <v>2335</v>
      </c>
      <c r="R4607" s="178">
        <v>59657</v>
      </c>
      <c r="S4607">
        <v>0</v>
      </c>
      <c r="T4607">
        <v>0</v>
      </c>
      <c r="U4607">
        <v>0</v>
      </c>
      <c r="W4607">
        <v>0</v>
      </c>
      <c r="X4607">
        <v>0</v>
      </c>
      <c r="Y4607">
        <v>0</v>
      </c>
      <c r="AB4607" s="180">
        <v>44285</v>
      </c>
      <c r="AC4607">
        <v>1</v>
      </c>
      <c r="AD4607" t="s">
        <v>1922</v>
      </c>
      <c r="AE4607">
        <v>1</v>
      </c>
      <c r="AF4607">
        <v>30</v>
      </c>
      <c r="AG4607">
        <v>0</v>
      </c>
      <c r="AN4607">
        <v>1</v>
      </c>
      <c r="AO4607">
        <v>1</v>
      </c>
      <c r="AR4607" s="178">
        <v>60787</v>
      </c>
      <c r="AS4607" t="s">
        <v>1921</v>
      </c>
      <c r="AT4607">
        <v>0</v>
      </c>
      <c r="AU4607">
        <v>0</v>
      </c>
      <c r="AV4607">
        <v>890480123</v>
      </c>
      <c r="AW4607" t="s">
        <v>1920</v>
      </c>
      <c r="AX4607">
        <v>5</v>
      </c>
      <c r="BC4607">
        <v>2</v>
      </c>
      <c r="BD4607">
        <v>7</v>
      </c>
      <c r="BE4607">
        <v>2</v>
      </c>
    </row>
    <row r="4608" spans="1:57" x14ac:dyDescent="0.25">
      <c r="A4608" s="179">
        <f t="shared" si="71"/>
        <v>0</v>
      </c>
      <c r="B4608" t="s">
        <v>1923</v>
      </c>
      <c r="C4608">
        <v>73561093</v>
      </c>
      <c r="D4608">
        <v>144105</v>
      </c>
      <c r="E4608">
        <v>4</v>
      </c>
      <c r="F4608">
        <v>550021557</v>
      </c>
      <c r="G4608" s="180">
        <v>43618</v>
      </c>
      <c r="H4608" s="180">
        <v>45412</v>
      </c>
      <c r="I4608">
        <v>0</v>
      </c>
      <c r="J4608">
        <v>1</v>
      </c>
      <c r="K4608">
        <v>0</v>
      </c>
      <c r="L4608">
        <v>30</v>
      </c>
      <c r="M4608">
        <v>2</v>
      </c>
      <c r="N4608" s="170">
        <v>22490513</v>
      </c>
      <c r="O4608" s="170">
        <v>24960000</v>
      </c>
      <c r="P4608" s="178">
        <v>60738</v>
      </c>
      <c r="Q4608" s="178">
        <v>2335</v>
      </c>
      <c r="R4608" s="178">
        <v>59657</v>
      </c>
      <c r="S4608">
        <v>0</v>
      </c>
      <c r="T4608">
        <v>0</v>
      </c>
      <c r="U4608">
        <v>0</v>
      </c>
      <c r="W4608">
        <v>0</v>
      </c>
      <c r="X4608">
        <v>0</v>
      </c>
      <c r="Y4608">
        <v>0</v>
      </c>
      <c r="AB4608" s="180">
        <v>44285</v>
      </c>
      <c r="AC4608">
        <v>1</v>
      </c>
      <c r="AD4608" t="s">
        <v>1922</v>
      </c>
      <c r="AE4608">
        <v>1</v>
      </c>
      <c r="AF4608">
        <v>30</v>
      </c>
      <c r="AG4608">
        <v>0</v>
      </c>
      <c r="AN4608">
        <v>1</v>
      </c>
      <c r="AO4608">
        <v>1</v>
      </c>
      <c r="AR4608" s="178">
        <v>60787</v>
      </c>
      <c r="AS4608" t="s">
        <v>1921</v>
      </c>
      <c r="AT4608">
        <v>0</v>
      </c>
      <c r="AU4608">
        <v>0</v>
      </c>
      <c r="AV4608">
        <v>890480123</v>
      </c>
      <c r="AW4608" t="s">
        <v>1920</v>
      </c>
      <c r="AX4608">
        <v>5</v>
      </c>
      <c r="BC4608">
        <v>2</v>
      </c>
      <c r="BD4608">
        <v>7</v>
      </c>
      <c r="BE4608">
        <v>2</v>
      </c>
    </row>
    <row r="4609" spans="1:57" x14ac:dyDescent="0.25">
      <c r="A4609" s="179">
        <f t="shared" si="71"/>
        <v>0</v>
      </c>
      <c r="B4609" t="s">
        <v>1923</v>
      </c>
      <c r="C4609">
        <v>73561093</v>
      </c>
      <c r="D4609">
        <v>144105</v>
      </c>
      <c r="E4609">
        <v>4</v>
      </c>
      <c r="F4609">
        <v>550021562</v>
      </c>
      <c r="G4609" s="180">
        <v>43618</v>
      </c>
      <c r="H4609" s="180">
        <v>45412</v>
      </c>
      <c r="I4609">
        <v>0</v>
      </c>
      <c r="J4609">
        <v>1</v>
      </c>
      <c r="K4609">
        <v>0</v>
      </c>
      <c r="L4609">
        <v>30</v>
      </c>
      <c r="M4609">
        <v>2</v>
      </c>
      <c r="N4609" s="170">
        <v>22490513</v>
      </c>
      <c r="O4609" s="170">
        <v>24960000</v>
      </c>
      <c r="P4609" s="178">
        <v>60738</v>
      </c>
      <c r="Q4609" s="178">
        <v>2335</v>
      </c>
      <c r="R4609" s="178">
        <v>59657</v>
      </c>
      <c r="S4609">
        <v>0</v>
      </c>
      <c r="T4609">
        <v>0</v>
      </c>
      <c r="U4609">
        <v>0</v>
      </c>
      <c r="W4609">
        <v>0</v>
      </c>
      <c r="X4609">
        <v>0</v>
      </c>
      <c r="Y4609">
        <v>0</v>
      </c>
      <c r="AB4609" s="180">
        <v>44285</v>
      </c>
      <c r="AC4609">
        <v>1</v>
      </c>
      <c r="AD4609" t="s">
        <v>1922</v>
      </c>
      <c r="AE4609">
        <v>1</v>
      </c>
      <c r="AF4609">
        <v>30</v>
      </c>
      <c r="AG4609">
        <v>0</v>
      </c>
      <c r="AN4609">
        <v>1</v>
      </c>
      <c r="AO4609">
        <v>1</v>
      </c>
      <c r="AR4609" s="178">
        <v>60787</v>
      </c>
      <c r="AS4609" t="s">
        <v>1921</v>
      </c>
      <c r="AT4609">
        <v>0</v>
      </c>
      <c r="AU4609">
        <v>0</v>
      </c>
      <c r="AV4609">
        <v>890480123</v>
      </c>
      <c r="AW4609" t="s">
        <v>1920</v>
      </c>
      <c r="AX4609">
        <v>5</v>
      </c>
      <c r="BC4609">
        <v>2</v>
      </c>
      <c r="BD4609">
        <v>7</v>
      </c>
      <c r="BE4609">
        <v>2</v>
      </c>
    </row>
    <row r="4610" spans="1:57" x14ac:dyDescent="0.25">
      <c r="A4610" s="179">
        <f t="shared" ref="A4610:A4673" si="72">IF(+R4610&gt;AR4610,R4610-AR4610,0)</f>
        <v>0</v>
      </c>
      <c r="B4610" t="s">
        <v>1923</v>
      </c>
      <c r="C4610">
        <v>73561093</v>
      </c>
      <c r="D4610">
        <v>144105</v>
      </c>
      <c r="E4610">
        <v>4</v>
      </c>
      <c r="F4610">
        <v>550022103</v>
      </c>
      <c r="G4610" s="180">
        <v>43679</v>
      </c>
      <c r="H4610" s="180">
        <v>45412</v>
      </c>
      <c r="I4610">
        <v>0</v>
      </c>
      <c r="J4610">
        <v>1</v>
      </c>
      <c r="K4610">
        <v>0</v>
      </c>
      <c r="L4610">
        <v>30</v>
      </c>
      <c r="M4610">
        <v>2</v>
      </c>
      <c r="N4610" s="170">
        <v>22490513</v>
      </c>
      <c r="O4610" s="170">
        <v>24960000</v>
      </c>
      <c r="P4610" s="178">
        <v>97588</v>
      </c>
      <c r="Q4610" s="178">
        <v>3752</v>
      </c>
      <c r="R4610" s="178">
        <v>95849</v>
      </c>
      <c r="S4610">
        <v>0</v>
      </c>
      <c r="T4610">
        <v>0</v>
      </c>
      <c r="U4610">
        <v>0</v>
      </c>
      <c r="W4610">
        <v>0</v>
      </c>
      <c r="X4610">
        <v>0</v>
      </c>
      <c r="Y4610">
        <v>0</v>
      </c>
      <c r="AB4610" s="180">
        <v>44285</v>
      </c>
      <c r="AC4610">
        <v>1</v>
      </c>
      <c r="AD4610" t="s">
        <v>1922</v>
      </c>
      <c r="AE4610">
        <v>1</v>
      </c>
      <c r="AF4610">
        <v>30</v>
      </c>
      <c r="AG4610">
        <v>0</v>
      </c>
      <c r="AN4610">
        <v>1</v>
      </c>
      <c r="AO4610">
        <v>1</v>
      </c>
      <c r="AR4610" s="178">
        <v>97665</v>
      </c>
      <c r="AS4610" t="s">
        <v>1921</v>
      </c>
      <c r="AT4610">
        <v>0</v>
      </c>
      <c r="AU4610">
        <v>0</v>
      </c>
      <c r="AV4610">
        <v>890480123</v>
      </c>
      <c r="AW4610" t="s">
        <v>1920</v>
      </c>
      <c r="AX4610">
        <v>5</v>
      </c>
      <c r="BC4610">
        <v>2</v>
      </c>
      <c r="BD4610">
        <v>7</v>
      </c>
      <c r="BE4610">
        <v>2</v>
      </c>
    </row>
    <row r="4611" spans="1:57" x14ac:dyDescent="0.25">
      <c r="A4611" s="179">
        <f t="shared" si="72"/>
        <v>0</v>
      </c>
      <c r="B4611" t="s">
        <v>1923</v>
      </c>
      <c r="C4611">
        <v>73561093</v>
      </c>
      <c r="D4611">
        <v>144105</v>
      </c>
      <c r="E4611">
        <v>4</v>
      </c>
      <c r="F4611">
        <v>550022104</v>
      </c>
      <c r="G4611" s="180">
        <v>43679</v>
      </c>
      <c r="H4611" s="180">
        <v>45412</v>
      </c>
      <c r="I4611">
        <v>0</v>
      </c>
      <c r="J4611">
        <v>1</v>
      </c>
      <c r="K4611">
        <v>0</v>
      </c>
      <c r="L4611">
        <v>30</v>
      </c>
      <c r="M4611">
        <v>2</v>
      </c>
      <c r="N4611" s="170">
        <v>22490513</v>
      </c>
      <c r="O4611" s="170">
        <v>24960000</v>
      </c>
      <c r="P4611" s="178">
        <v>58578</v>
      </c>
      <c r="Q4611" s="178">
        <v>2252</v>
      </c>
      <c r="R4611" s="178">
        <v>57546</v>
      </c>
      <c r="S4611">
        <v>0</v>
      </c>
      <c r="T4611">
        <v>0</v>
      </c>
      <c r="U4611">
        <v>0</v>
      </c>
      <c r="W4611">
        <v>0</v>
      </c>
      <c r="X4611">
        <v>0</v>
      </c>
      <c r="Y4611">
        <v>0</v>
      </c>
      <c r="AB4611" s="180">
        <v>44285</v>
      </c>
      <c r="AC4611">
        <v>1</v>
      </c>
      <c r="AD4611" t="s">
        <v>1922</v>
      </c>
      <c r="AE4611">
        <v>1</v>
      </c>
      <c r="AF4611">
        <v>30</v>
      </c>
      <c r="AG4611">
        <v>0</v>
      </c>
      <c r="AN4611">
        <v>1</v>
      </c>
      <c r="AO4611">
        <v>1</v>
      </c>
      <c r="AR4611" s="178">
        <v>58636</v>
      </c>
      <c r="AS4611" t="s">
        <v>1921</v>
      </c>
      <c r="AT4611">
        <v>0</v>
      </c>
      <c r="AU4611">
        <v>0</v>
      </c>
      <c r="AV4611">
        <v>890480123</v>
      </c>
      <c r="AW4611" t="s">
        <v>1920</v>
      </c>
      <c r="AX4611">
        <v>5</v>
      </c>
      <c r="BC4611">
        <v>2</v>
      </c>
      <c r="BD4611">
        <v>7</v>
      </c>
      <c r="BE4611">
        <v>2</v>
      </c>
    </row>
    <row r="4612" spans="1:57" x14ac:dyDescent="0.25">
      <c r="A4612" s="179">
        <f t="shared" si="72"/>
        <v>0</v>
      </c>
      <c r="B4612" t="s">
        <v>1923</v>
      </c>
      <c r="C4612">
        <v>73561093</v>
      </c>
      <c r="D4612">
        <v>144105</v>
      </c>
      <c r="E4612">
        <v>4</v>
      </c>
      <c r="F4612">
        <v>550022112</v>
      </c>
      <c r="G4612" s="180">
        <v>43680</v>
      </c>
      <c r="H4612" s="180">
        <v>45412</v>
      </c>
      <c r="I4612">
        <v>0</v>
      </c>
      <c r="J4612">
        <v>1</v>
      </c>
      <c r="K4612">
        <v>0</v>
      </c>
      <c r="L4612">
        <v>30</v>
      </c>
      <c r="M4612">
        <v>2</v>
      </c>
      <c r="N4612" s="170">
        <v>22490513</v>
      </c>
      <c r="O4612" s="170">
        <v>24960000</v>
      </c>
      <c r="P4612" s="178">
        <v>38018</v>
      </c>
      <c r="Q4612" s="178">
        <v>1462</v>
      </c>
      <c r="R4612" s="178">
        <v>37347</v>
      </c>
      <c r="S4612">
        <v>0</v>
      </c>
      <c r="T4612">
        <v>0</v>
      </c>
      <c r="U4612">
        <v>0</v>
      </c>
      <c r="W4612">
        <v>0</v>
      </c>
      <c r="X4612">
        <v>0</v>
      </c>
      <c r="Y4612">
        <v>0</v>
      </c>
      <c r="AB4612" s="180">
        <v>44285</v>
      </c>
      <c r="AC4612">
        <v>1</v>
      </c>
      <c r="AD4612" t="s">
        <v>1922</v>
      </c>
      <c r="AE4612">
        <v>1</v>
      </c>
      <c r="AF4612">
        <v>30</v>
      </c>
      <c r="AG4612">
        <v>0</v>
      </c>
      <c r="AN4612">
        <v>1</v>
      </c>
      <c r="AO4612">
        <v>1</v>
      </c>
      <c r="AR4612" s="178">
        <v>38055</v>
      </c>
      <c r="AS4612" t="s">
        <v>1921</v>
      </c>
      <c r="AT4612">
        <v>0</v>
      </c>
      <c r="AU4612">
        <v>0</v>
      </c>
      <c r="AV4612">
        <v>890480123</v>
      </c>
      <c r="AW4612" t="s">
        <v>1920</v>
      </c>
      <c r="AX4612">
        <v>5</v>
      </c>
      <c r="BC4612">
        <v>2</v>
      </c>
      <c r="BD4612">
        <v>7</v>
      </c>
      <c r="BE4612">
        <v>2</v>
      </c>
    </row>
    <row r="4613" spans="1:57" x14ac:dyDescent="0.25">
      <c r="A4613" s="179">
        <f t="shared" si="72"/>
        <v>0</v>
      </c>
      <c r="B4613" t="s">
        <v>1923</v>
      </c>
      <c r="C4613">
        <v>73561093</v>
      </c>
      <c r="D4613">
        <v>144105</v>
      </c>
      <c r="E4613">
        <v>4</v>
      </c>
      <c r="F4613">
        <v>550022244</v>
      </c>
      <c r="G4613" s="180">
        <v>43699</v>
      </c>
      <c r="H4613" s="180">
        <v>45412</v>
      </c>
      <c r="I4613">
        <v>0</v>
      </c>
      <c r="J4613">
        <v>1</v>
      </c>
      <c r="K4613">
        <v>0</v>
      </c>
      <c r="L4613">
        <v>30</v>
      </c>
      <c r="M4613">
        <v>2</v>
      </c>
      <c r="N4613" s="170">
        <v>22490513</v>
      </c>
      <c r="O4613" s="170">
        <v>24960000</v>
      </c>
      <c r="P4613" s="178">
        <v>27789</v>
      </c>
      <c r="Q4613" s="178">
        <v>1068</v>
      </c>
      <c r="R4613" s="178">
        <v>27283</v>
      </c>
      <c r="S4613">
        <v>0</v>
      </c>
      <c r="T4613">
        <v>0</v>
      </c>
      <c r="U4613">
        <v>0</v>
      </c>
      <c r="W4613">
        <v>0</v>
      </c>
      <c r="X4613">
        <v>0</v>
      </c>
      <c r="Y4613">
        <v>0</v>
      </c>
      <c r="AB4613" s="180">
        <v>44285</v>
      </c>
      <c r="AC4613">
        <v>1</v>
      </c>
      <c r="AD4613" t="s">
        <v>1922</v>
      </c>
      <c r="AE4613">
        <v>1</v>
      </c>
      <c r="AF4613">
        <v>30</v>
      </c>
      <c r="AG4613">
        <v>0</v>
      </c>
      <c r="AN4613">
        <v>1</v>
      </c>
      <c r="AO4613">
        <v>1</v>
      </c>
      <c r="AR4613" s="178">
        <v>27800</v>
      </c>
      <c r="AS4613" t="s">
        <v>1921</v>
      </c>
      <c r="AT4613">
        <v>0</v>
      </c>
      <c r="AU4613">
        <v>0</v>
      </c>
      <c r="AV4613">
        <v>890480123</v>
      </c>
      <c r="AW4613" t="s">
        <v>1920</v>
      </c>
      <c r="AX4613">
        <v>5</v>
      </c>
      <c r="BC4613">
        <v>2</v>
      </c>
      <c r="BD4613">
        <v>7</v>
      </c>
      <c r="BE4613">
        <v>2</v>
      </c>
    </row>
    <row r="4614" spans="1:57" x14ac:dyDescent="0.25">
      <c r="A4614" s="179">
        <f t="shared" si="72"/>
        <v>0</v>
      </c>
      <c r="B4614" t="s">
        <v>1923</v>
      </c>
      <c r="C4614">
        <v>73561093</v>
      </c>
      <c r="D4614">
        <v>144105</v>
      </c>
      <c r="E4614">
        <v>4</v>
      </c>
      <c r="F4614">
        <v>550022471</v>
      </c>
      <c r="G4614" s="180">
        <v>43719</v>
      </c>
      <c r="H4614" s="180">
        <v>45412</v>
      </c>
      <c r="I4614">
        <v>0</v>
      </c>
      <c r="J4614">
        <v>1</v>
      </c>
      <c r="K4614">
        <v>0</v>
      </c>
      <c r="L4614">
        <v>30</v>
      </c>
      <c r="M4614">
        <v>2</v>
      </c>
      <c r="N4614" s="170">
        <v>22490513</v>
      </c>
      <c r="O4614" s="170">
        <v>24960000</v>
      </c>
      <c r="P4614" s="178">
        <v>113958</v>
      </c>
      <c r="Q4614" s="178">
        <v>4381</v>
      </c>
      <c r="R4614" s="178">
        <v>111921</v>
      </c>
      <c r="S4614">
        <v>0</v>
      </c>
      <c r="T4614">
        <v>0</v>
      </c>
      <c r="U4614">
        <v>0</v>
      </c>
      <c r="W4614">
        <v>0</v>
      </c>
      <c r="X4614">
        <v>0</v>
      </c>
      <c r="Y4614">
        <v>0</v>
      </c>
      <c r="AB4614" s="180">
        <v>44285</v>
      </c>
      <c r="AC4614">
        <v>1</v>
      </c>
      <c r="AD4614" t="s">
        <v>1922</v>
      </c>
      <c r="AE4614">
        <v>1</v>
      </c>
      <c r="AF4614">
        <v>30</v>
      </c>
      <c r="AG4614">
        <v>0</v>
      </c>
      <c r="AN4614">
        <v>1</v>
      </c>
      <c r="AO4614">
        <v>1</v>
      </c>
      <c r="AR4614" s="178">
        <v>114041</v>
      </c>
      <c r="AS4614" t="s">
        <v>1921</v>
      </c>
      <c r="AT4614">
        <v>0</v>
      </c>
      <c r="AU4614">
        <v>0</v>
      </c>
      <c r="AV4614">
        <v>890480123</v>
      </c>
      <c r="AW4614" t="s">
        <v>1920</v>
      </c>
      <c r="AX4614">
        <v>5</v>
      </c>
      <c r="BC4614">
        <v>2</v>
      </c>
      <c r="BD4614">
        <v>7</v>
      </c>
      <c r="BE4614">
        <v>2</v>
      </c>
    </row>
    <row r="4615" spans="1:57" x14ac:dyDescent="0.25">
      <c r="A4615" s="179">
        <f t="shared" si="72"/>
        <v>0</v>
      </c>
      <c r="B4615" t="s">
        <v>1923</v>
      </c>
      <c r="C4615">
        <v>73561093</v>
      </c>
      <c r="D4615">
        <v>144105</v>
      </c>
      <c r="E4615">
        <v>4</v>
      </c>
      <c r="F4615">
        <v>550022772</v>
      </c>
      <c r="G4615" s="180">
        <v>43744</v>
      </c>
      <c r="H4615" s="180">
        <v>45412</v>
      </c>
      <c r="I4615">
        <v>0</v>
      </c>
      <c r="J4615">
        <v>1</v>
      </c>
      <c r="K4615">
        <v>0</v>
      </c>
      <c r="L4615">
        <v>30</v>
      </c>
      <c r="M4615">
        <v>2</v>
      </c>
      <c r="N4615" s="170">
        <v>22490513</v>
      </c>
      <c r="O4615" s="170">
        <v>24960000</v>
      </c>
      <c r="P4615" s="178">
        <v>69283</v>
      </c>
      <c r="Q4615" s="178">
        <v>2664</v>
      </c>
      <c r="R4615" s="178">
        <v>68039</v>
      </c>
      <c r="S4615">
        <v>0</v>
      </c>
      <c r="T4615">
        <v>0</v>
      </c>
      <c r="U4615">
        <v>0</v>
      </c>
      <c r="W4615">
        <v>0</v>
      </c>
      <c r="X4615">
        <v>0</v>
      </c>
      <c r="Y4615">
        <v>0</v>
      </c>
      <c r="AB4615" s="180">
        <v>44285</v>
      </c>
      <c r="AC4615">
        <v>1</v>
      </c>
      <c r="AD4615" t="s">
        <v>1922</v>
      </c>
      <c r="AE4615">
        <v>1</v>
      </c>
      <c r="AF4615">
        <v>30</v>
      </c>
      <c r="AG4615">
        <v>0</v>
      </c>
      <c r="AN4615">
        <v>1</v>
      </c>
      <c r="AO4615">
        <v>1</v>
      </c>
      <c r="AR4615" s="178">
        <v>69328</v>
      </c>
      <c r="AS4615" t="s">
        <v>1921</v>
      </c>
      <c r="AT4615">
        <v>0</v>
      </c>
      <c r="AU4615">
        <v>0</v>
      </c>
      <c r="AV4615">
        <v>890480123</v>
      </c>
      <c r="AW4615" t="s">
        <v>1920</v>
      </c>
      <c r="AX4615">
        <v>5</v>
      </c>
      <c r="BC4615">
        <v>2</v>
      </c>
      <c r="BD4615">
        <v>7</v>
      </c>
      <c r="BE4615">
        <v>2</v>
      </c>
    </row>
    <row r="4616" spans="1:57" x14ac:dyDescent="0.25">
      <c r="A4616" s="179">
        <f t="shared" si="72"/>
        <v>0</v>
      </c>
      <c r="B4616" t="s">
        <v>1923</v>
      </c>
      <c r="C4616">
        <v>73561093</v>
      </c>
      <c r="D4616">
        <v>144105</v>
      </c>
      <c r="E4616">
        <v>4</v>
      </c>
      <c r="F4616">
        <v>550023005</v>
      </c>
      <c r="G4616" s="180">
        <v>43774</v>
      </c>
      <c r="H4616" s="180">
        <v>45412</v>
      </c>
      <c r="I4616">
        <v>0</v>
      </c>
      <c r="J4616">
        <v>1</v>
      </c>
      <c r="K4616">
        <v>0</v>
      </c>
      <c r="L4616">
        <v>30</v>
      </c>
      <c r="M4616">
        <v>2</v>
      </c>
      <c r="N4616" s="170">
        <v>22490513</v>
      </c>
      <c r="O4616" s="170">
        <v>24960000</v>
      </c>
      <c r="P4616" s="178">
        <v>144444</v>
      </c>
      <c r="Q4616" s="178">
        <v>5553</v>
      </c>
      <c r="R4616" s="178">
        <v>141862</v>
      </c>
      <c r="S4616">
        <v>0</v>
      </c>
      <c r="T4616">
        <v>0</v>
      </c>
      <c r="U4616">
        <v>0</v>
      </c>
      <c r="W4616">
        <v>0</v>
      </c>
      <c r="X4616">
        <v>0</v>
      </c>
      <c r="Y4616">
        <v>0</v>
      </c>
      <c r="AB4616" s="180">
        <v>44285</v>
      </c>
      <c r="AC4616">
        <v>1</v>
      </c>
      <c r="AD4616" t="s">
        <v>1922</v>
      </c>
      <c r="AE4616">
        <v>1</v>
      </c>
      <c r="AF4616">
        <v>30</v>
      </c>
      <c r="AG4616">
        <v>0</v>
      </c>
      <c r="AN4616">
        <v>1</v>
      </c>
      <c r="AO4616">
        <v>1</v>
      </c>
      <c r="AR4616" s="178">
        <v>144550</v>
      </c>
      <c r="AS4616" t="s">
        <v>1921</v>
      </c>
      <c r="AT4616">
        <v>0</v>
      </c>
      <c r="AU4616">
        <v>0</v>
      </c>
      <c r="AV4616">
        <v>890480123</v>
      </c>
      <c r="AW4616" t="s">
        <v>1920</v>
      </c>
      <c r="AX4616">
        <v>5</v>
      </c>
      <c r="BC4616">
        <v>2</v>
      </c>
      <c r="BD4616">
        <v>7</v>
      </c>
      <c r="BE4616">
        <v>2</v>
      </c>
    </row>
    <row r="4617" spans="1:57" x14ac:dyDescent="0.25">
      <c r="A4617" s="179">
        <f t="shared" si="72"/>
        <v>0</v>
      </c>
      <c r="B4617" t="s">
        <v>1923</v>
      </c>
      <c r="C4617">
        <v>73561093</v>
      </c>
      <c r="D4617">
        <v>144105</v>
      </c>
      <c r="E4617">
        <v>4</v>
      </c>
      <c r="F4617">
        <v>550023202</v>
      </c>
      <c r="G4617" s="180">
        <v>43803</v>
      </c>
      <c r="H4617" s="180">
        <v>45412</v>
      </c>
      <c r="I4617">
        <v>0</v>
      </c>
      <c r="J4617">
        <v>1</v>
      </c>
      <c r="K4617">
        <v>0</v>
      </c>
      <c r="L4617">
        <v>30</v>
      </c>
      <c r="M4617">
        <v>2</v>
      </c>
      <c r="N4617" s="170">
        <v>22490513</v>
      </c>
      <c r="O4617" s="170">
        <v>24960000</v>
      </c>
      <c r="P4617" s="178">
        <v>88041</v>
      </c>
      <c r="Q4617" s="178">
        <v>3385</v>
      </c>
      <c r="R4617" s="178">
        <v>86471</v>
      </c>
      <c r="S4617">
        <v>0</v>
      </c>
      <c r="T4617">
        <v>0</v>
      </c>
      <c r="U4617">
        <v>0</v>
      </c>
      <c r="W4617">
        <v>0</v>
      </c>
      <c r="X4617">
        <v>0</v>
      </c>
      <c r="Y4617">
        <v>0</v>
      </c>
      <c r="AB4617" s="180">
        <v>44285</v>
      </c>
      <c r="AC4617">
        <v>1</v>
      </c>
      <c r="AD4617" t="s">
        <v>1922</v>
      </c>
      <c r="AE4617">
        <v>1</v>
      </c>
      <c r="AF4617">
        <v>30</v>
      </c>
      <c r="AG4617">
        <v>0</v>
      </c>
      <c r="AN4617">
        <v>1</v>
      </c>
      <c r="AO4617">
        <v>1</v>
      </c>
      <c r="AR4617" s="178">
        <v>88109</v>
      </c>
      <c r="AS4617" t="s">
        <v>1921</v>
      </c>
      <c r="AT4617">
        <v>0</v>
      </c>
      <c r="AU4617">
        <v>0</v>
      </c>
      <c r="AV4617">
        <v>890480123</v>
      </c>
      <c r="AW4617" t="s">
        <v>1920</v>
      </c>
      <c r="AX4617">
        <v>5</v>
      </c>
      <c r="BC4617">
        <v>2</v>
      </c>
      <c r="BD4617">
        <v>7</v>
      </c>
      <c r="BE4617">
        <v>2</v>
      </c>
    </row>
    <row r="4618" spans="1:57" x14ac:dyDescent="0.25">
      <c r="A4618" s="179">
        <f t="shared" si="72"/>
        <v>0</v>
      </c>
      <c r="B4618" t="s">
        <v>1923</v>
      </c>
      <c r="C4618">
        <v>73561093</v>
      </c>
      <c r="D4618">
        <v>144105</v>
      </c>
      <c r="E4618">
        <v>4</v>
      </c>
      <c r="F4618">
        <v>550023353</v>
      </c>
      <c r="G4618" s="180">
        <v>43835</v>
      </c>
      <c r="H4618" s="180">
        <v>45412</v>
      </c>
      <c r="I4618">
        <v>0</v>
      </c>
      <c r="J4618">
        <v>1</v>
      </c>
      <c r="K4618">
        <v>0</v>
      </c>
      <c r="L4618">
        <v>30</v>
      </c>
      <c r="M4618">
        <v>2</v>
      </c>
      <c r="N4618" s="170">
        <v>22490513</v>
      </c>
      <c r="O4618" s="170">
        <v>24960000</v>
      </c>
      <c r="P4618" s="178">
        <v>118100</v>
      </c>
      <c r="Q4618" s="178">
        <v>4540</v>
      </c>
      <c r="R4618" s="178">
        <v>116001</v>
      </c>
      <c r="S4618">
        <v>0</v>
      </c>
      <c r="T4618">
        <v>0</v>
      </c>
      <c r="U4618">
        <v>0</v>
      </c>
      <c r="W4618">
        <v>0</v>
      </c>
      <c r="X4618">
        <v>0</v>
      </c>
      <c r="Y4618">
        <v>0</v>
      </c>
      <c r="AB4618" s="180">
        <v>44285</v>
      </c>
      <c r="AC4618">
        <v>1</v>
      </c>
      <c r="AD4618" t="s">
        <v>1922</v>
      </c>
      <c r="AE4618">
        <v>1</v>
      </c>
      <c r="AF4618">
        <v>30</v>
      </c>
      <c r="AG4618">
        <v>0</v>
      </c>
      <c r="AN4618">
        <v>1</v>
      </c>
      <c r="AO4618">
        <v>1</v>
      </c>
      <c r="AR4618" s="178">
        <v>118199</v>
      </c>
      <c r="AS4618" t="s">
        <v>1921</v>
      </c>
      <c r="AT4618">
        <v>0</v>
      </c>
      <c r="AU4618">
        <v>0</v>
      </c>
      <c r="AV4618">
        <v>890480123</v>
      </c>
      <c r="AW4618" t="s">
        <v>1920</v>
      </c>
      <c r="AX4618">
        <v>5</v>
      </c>
      <c r="BC4618">
        <v>2</v>
      </c>
      <c r="BD4618">
        <v>7</v>
      </c>
      <c r="BE4618">
        <v>2</v>
      </c>
    </row>
    <row r="4619" spans="1:57" x14ac:dyDescent="0.25">
      <c r="A4619" s="179">
        <f t="shared" si="72"/>
        <v>0</v>
      </c>
      <c r="B4619" t="s">
        <v>1923</v>
      </c>
      <c r="C4619">
        <v>73561093</v>
      </c>
      <c r="D4619">
        <v>144105</v>
      </c>
      <c r="E4619">
        <v>4</v>
      </c>
      <c r="F4619">
        <v>550023562</v>
      </c>
      <c r="G4619" s="180">
        <v>43877</v>
      </c>
      <c r="H4619" s="180">
        <v>45412</v>
      </c>
      <c r="I4619">
        <v>0</v>
      </c>
      <c r="J4619">
        <v>1</v>
      </c>
      <c r="K4619">
        <v>0</v>
      </c>
      <c r="L4619">
        <v>30</v>
      </c>
      <c r="M4619">
        <v>2</v>
      </c>
      <c r="N4619" s="170">
        <v>22490513</v>
      </c>
      <c r="O4619" s="170">
        <v>24960000</v>
      </c>
      <c r="P4619" s="178">
        <v>75664</v>
      </c>
      <c r="Q4619" s="178">
        <v>2909</v>
      </c>
      <c r="R4619" s="178">
        <v>74307</v>
      </c>
      <c r="S4619">
        <v>0</v>
      </c>
      <c r="T4619">
        <v>0</v>
      </c>
      <c r="U4619">
        <v>0</v>
      </c>
      <c r="W4619">
        <v>0</v>
      </c>
      <c r="X4619">
        <v>0</v>
      </c>
      <c r="Y4619">
        <v>0</v>
      </c>
      <c r="AB4619" s="180">
        <v>44285</v>
      </c>
      <c r="AC4619">
        <v>1</v>
      </c>
      <c r="AD4619" t="s">
        <v>1922</v>
      </c>
      <c r="AE4619">
        <v>1</v>
      </c>
      <c r="AF4619">
        <v>30</v>
      </c>
      <c r="AG4619">
        <v>0</v>
      </c>
      <c r="AN4619">
        <v>1</v>
      </c>
      <c r="AO4619">
        <v>1</v>
      </c>
      <c r="AR4619" s="178">
        <v>75715</v>
      </c>
      <c r="AS4619" t="s">
        <v>1921</v>
      </c>
      <c r="AT4619">
        <v>0</v>
      </c>
      <c r="AU4619">
        <v>0</v>
      </c>
      <c r="AV4619">
        <v>890480123</v>
      </c>
      <c r="AW4619" t="s">
        <v>1920</v>
      </c>
      <c r="AX4619">
        <v>5</v>
      </c>
      <c r="BC4619">
        <v>2</v>
      </c>
      <c r="BD4619">
        <v>7</v>
      </c>
      <c r="BE4619">
        <v>2</v>
      </c>
    </row>
    <row r="4620" spans="1:57" x14ac:dyDescent="0.25">
      <c r="A4620" s="179">
        <f t="shared" si="72"/>
        <v>0</v>
      </c>
      <c r="B4620" t="s">
        <v>1923</v>
      </c>
      <c r="C4620">
        <v>73561093</v>
      </c>
      <c r="D4620">
        <v>144105</v>
      </c>
      <c r="E4620">
        <v>4</v>
      </c>
      <c r="F4620">
        <v>550023563</v>
      </c>
      <c r="G4620" s="180">
        <v>43877</v>
      </c>
      <c r="H4620" s="180">
        <v>45412</v>
      </c>
      <c r="I4620">
        <v>0</v>
      </c>
      <c r="J4620">
        <v>1</v>
      </c>
      <c r="K4620">
        <v>0</v>
      </c>
      <c r="L4620">
        <v>30</v>
      </c>
      <c r="M4620">
        <v>2</v>
      </c>
      <c r="N4620" s="170">
        <v>22490513</v>
      </c>
      <c r="O4620" s="170">
        <v>24960000</v>
      </c>
      <c r="P4620" s="178">
        <v>15144</v>
      </c>
      <c r="Q4620" s="178">
        <v>582</v>
      </c>
      <c r="R4620" s="178">
        <v>14860</v>
      </c>
      <c r="S4620">
        <v>0</v>
      </c>
      <c r="T4620">
        <v>0</v>
      </c>
      <c r="U4620">
        <v>0</v>
      </c>
      <c r="W4620">
        <v>0</v>
      </c>
      <c r="X4620">
        <v>0</v>
      </c>
      <c r="Y4620">
        <v>0</v>
      </c>
      <c r="AB4620" s="180">
        <v>44285</v>
      </c>
      <c r="AC4620">
        <v>1</v>
      </c>
      <c r="AD4620" t="s">
        <v>1922</v>
      </c>
      <c r="AE4620">
        <v>1</v>
      </c>
      <c r="AF4620">
        <v>30</v>
      </c>
      <c r="AG4620">
        <v>0</v>
      </c>
      <c r="AN4620">
        <v>1</v>
      </c>
      <c r="AO4620">
        <v>1</v>
      </c>
      <c r="AR4620" s="178">
        <v>15142</v>
      </c>
      <c r="AS4620" t="s">
        <v>1921</v>
      </c>
      <c r="AT4620">
        <v>0</v>
      </c>
      <c r="AU4620">
        <v>0</v>
      </c>
      <c r="AV4620">
        <v>890480123</v>
      </c>
      <c r="AW4620" t="s">
        <v>1920</v>
      </c>
      <c r="AX4620">
        <v>5</v>
      </c>
      <c r="BC4620">
        <v>2</v>
      </c>
      <c r="BD4620">
        <v>7</v>
      </c>
      <c r="BE4620">
        <v>2</v>
      </c>
    </row>
    <row r="4621" spans="1:57" x14ac:dyDescent="0.25">
      <c r="A4621" s="179">
        <f t="shared" si="72"/>
        <v>0</v>
      </c>
      <c r="B4621" t="s">
        <v>1923</v>
      </c>
      <c r="C4621">
        <v>73561093</v>
      </c>
      <c r="D4621">
        <v>144105</v>
      </c>
      <c r="E4621">
        <v>4</v>
      </c>
      <c r="F4621">
        <v>550023651</v>
      </c>
      <c r="G4621" s="180">
        <v>43891</v>
      </c>
      <c r="H4621" s="180">
        <v>45412</v>
      </c>
      <c r="I4621">
        <v>0</v>
      </c>
      <c r="J4621">
        <v>1</v>
      </c>
      <c r="K4621">
        <v>0</v>
      </c>
      <c r="L4621">
        <v>30</v>
      </c>
      <c r="M4621">
        <v>2</v>
      </c>
      <c r="N4621" s="170">
        <v>22490513</v>
      </c>
      <c r="O4621" s="170">
        <v>24960000</v>
      </c>
      <c r="P4621" s="178">
        <v>7946</v>
      </c>
      <c r="Q4621" s="178">
        <v>305</v>
      </c>
      <c r="R4621" s="178">
        <v>7806</v>
      </c>
      <c r="S4621">
        <v>0</v>
      </c>
      <c r="T4621">
        <v>0</v>
      </c>
      <c r="U4621">
        <v>0</v>
      </c>
      <c r="W4621">
        <v>0</v>
      </c>
      <c r="X4621">
        <v>0</v>
      </c>
      <c r="Y4621">
        <v>0</v>
      </c>
      <c r="AB4621" s="180">
        <v>44285</v>
      </c>
      <c r="AC4621">
        <v>1</v>
      </c>
      <c r="AD4621" t="s">
        <v>1922</v>
      </c>
      <c r="AE4621">
        <v>1</v>
      </c>
      <c r="AF4621">
        <v>30</v>
      </c>
      <c r="AG4621">
        <v>0</v>
      </c>
      <c r="AN4621">
        <v>1</v>
      </c>
      <c r="AO4621">
        <v>1</v>
      </c>
      <c r="AR4621" s="178">
        <v>7954</v>
      </c>
      <c r="AS4621" t="s">
        <v>1921</v>
      </c>
      <c r="AT4621">
        <v>0</v>
      </c>
      <c r="AU4621">
        <v>0</v>
      </c>
      <c r="AV4621">
        <v>890480123</v>
      </c>
      <c r="AW4621" t="s">
        <v>1920</v>
      </c>
      <c r="AX4621">
        <v>5</v>
      </c>
      <c r="BC4621">
        <v>2</v>
      </c>
      <c r="BD4621">
        <v>7</v>
      </c>
      <c r="BE4621">
        <v>2</v>
      </c>
    </row>
    <row r="4622" spans="1:57" x14ac:dyDescent="0.25">
      <c r="A4622" s="179">
        <f t="shared" si="72"/>
        <v>0</v>
      </c>
      <c r="B4622" t="s">
        <v>1923</v>
      </c>
      <c r="C4622">
        <v>73561093</v>
      </c>
      <c r="D4622">
        <v>144105</v>
      </c>
      <c r="E4622">
        <v>4</v>
      </c>
      <c r="F4622">
        <v>550023652</v>
      </c>
      <c r="G4622" s="180">
        <v>43891</v>
      </c>
      <c r="H4622" s="180">
        <v>45412</v>
      </c>
      <c r="I4622">
        <v>0</v>
      </c>
      <c r="J4622">
        <v>1</v>
      </c>
      <c r="K4622">
        <v>0</v>
      </c>
      <c r="L4622">
        <v>30</v>
      </c>
      <c r="M4622">
        <v>2</v>
      </c>
      <c r="N4622" s="170">
        <v>22490513</v>
      </c>
      <c r="O4622" s="170">
        <v>24960000</v>
      </c>
      <c r="P4622" s="178">
        <v>118805</v>
      </c>
      <c r="Q4622" s="178">
        <v>4567</v>
      </c>
      <c r="R4622" s="178">
        <v>116681</v>
      </c>
      <c r="S4622">
        <v>0</v>
      </c>
      <c r="T4622">
        <v>0</v>
      </c>
      <c r="U4622">
        <v>0</v>
      </c>
      <c r="W4622">
        <v>0</v>
      </c>
      <c r="X4622">
        <v>0</v>
      </c>
      <c r="Y4622">
        <v>0</v>
      </c>
      <c r="AB4622" s="180">
        <v>44285</v>
      </c>
      <c r="AC4622">
        <v>1</v>
      </c>
      <c r="AD4622" t="s">
        <v>1922</v>
      </c>
      <c r="AE4622">
        <v>1</v>
      </c>
      <c r="AF4622">
        <v>30</v>
      </c>
      <c r="AG4622">
        <v>0</v>
      </c>
      <c r="AN4622">
        <v>1</v>
      </c>
      <c r="AO4622">
        <v>1</v>
      </c>
      <c r="AR4622" s="178">
        <v>118892</v>
      </c>
      <c r="AS4622" t="s">
        <v>1921</v>
      </c>
      <c r="AT4622">
        <v>0</v>
      </c>
      <c r="AU4622">
        <v>0</v>
      </c>
      <c r="AV4622">
        <v>890480123</v>
      </c>
      <c r="AW4622" t="s">
        <v>1920</v>
      </c>
      <c r="AX4622">
        <v>5</v>
      </c>
      <c r="BC4622">
        <v>2</v>
      </c>
      <c r="BD4622">
        <v>7</v>
      </c>
      <c r="BE4622">
        <v>2</v>
      </c>
    </row>
    <row r="4623" spans="1:57" x14ac:dyDescent="0.25">
      <c r="A4623" s="179">
        <f t="shared" si="72"/>
        <v>0</v>
      </c>
      <c r="B4623" t="s">
        <v>1923</v>
      </c>
      <c r="C4623">
        <v>73561093</v>
      </c>
      <c r="D4623">
        <v>144105</v>
      </c>
      <c r="E4623">
        <v>4</v>
      </c>
      <c r="F4623">
        <v>550023817</v>
      </c>
      <c r="G4623" s="180">
        <v>43942</v>
      </c>
      <c r="H4623" s="180">
        <v>45412</v>
      </c>
      <c r="I4623">
        <v>0</v>
      </c>
      <c r="J4623">
        <v>1</v>
      </c>
      <c r="K4623">
        <v>0</v>
      </c>
      <c r="L4623">
        <v>30</v>
      </c>
      <c r="M4623">
        <v>2</v>
      </c>
      <c r="N4623" s="170">
        <v>22490513</v>
      </c>
      <c r="O4623" s="170">
        <v>24960000</v>
      </c>
      <c r="P4623" s="178">
        <v>122031</v>
      </c>
      <c r="Q4623" s="178">
        <v>4691</v>
      </c>
      <c r="R4623" s="178">
        <v>119849</v>
      </c>
      <c r="S4623">
        <v>0</v>
      </c>
      <c r="T4623">
        <v>0</v>
      </c>
      <c r="U4623">
        <v>0</v>
      </c>
      <c r="W4623">
        <v>0</v>
      </c>
      <c r="X4623">
        <v>0</v>
      </c>
      <c r="Y4623">
        <v>0</v>
      </c>
      <c r="AB4623" s="180">
        <v>44285</v>
      </c>
      <c r="AC4623">
        <v>1</v>
      </c>
      <c r="AD4623" t="s">
        <v>1922</v>
      </c>
      <c r="AE4623">
        <v>1</v>
      </c>
      <c r="AF4623">
        <v>30</v>
      </c>
      <c r="AG4623">
        <v>0</v>
      </c>
      <c r="AN4623">
        <v>1</v>
      </c>
      <c r="AO4623">
        <v>1</v>
      </c>
      <c r="AR4623" s="178">
        <v>122120</v>
      </c>
      <c r="AS4623" t="s">
        <v>1921</v>
      </c>
      <c r="AT4623">
        <v>0</v>
      </c>
      <c r="AU4623">
        <v>0</v>
      </c>
      <c r="AV4623">
        <v>890480123</v>
      </c>
      <c r="AW4623" t="s">
        <v>1920</v>
      </c>
      <c r="AX4623">
        <v>5</v>
      </c>
      <c r="BC4623">
        <v>2</v>
      </c>
      <c r="BD4623">
        <v>7</v>
      </c>
      <c r="BE4623">
        <v>2</v>
      </c>
    </row>
    <row r="4624" spans="1:57" x14ac:dyDescent="0.25">
      <c r="A4624" s="179">
        <f t="shared" si="72"/>
        <v>0</v>
      </c>
      <c r="B4624" t="s">
        <v>1923</v>
      </c>
      <c r="C4624">
        <v>73561093</v>
      </c>
      <c r="D4624">
        <v>144105</v>
      </c>
      <c r="E4624">
        <v>4</v>
      </c>
      <c r="F4624">
        <v>550023861</v>
      </c>
      <c r="G4624" s="180">
        <v>43965</v>
      </c>
      <c r="H4624" s="180">
        <v>45412</v>
      </c>
      <c r="I4624">
        <v>0</v>
      </c>
      <c r="J4624">
        <v>1</v>
      </c>
      <c r="K4624">
        <v>0</v>
      </c>
      <c r="L4624">
        <v>30</v>
      </c>
      <c r="M4624">
        <v>2</v>
      </c>
      <c r="N4624" s="170">
        <v>22490513</v>
      </c>
      <c r="O4624" s="170">
        <v>24960000</v>
      </c>
      <c r="P4624" s="178">
        <v>49750</v>
      </c>
      <c r="Q4624" s="178">
        <v>1913</v>
      </c>
      <c r="R4624" s="178">
        <v>48860</v>
      </c>
      <c r="S4624">
        <v>0</v>
      </c>
      <c r="T4624">
        <v>0</v>
      </c>
      <c r="U4624">
        <v>0</v>
      </c>
      <c r="W4624">
        <v>0</v>
      </c>
      <c r="X4624">
        <v>0</v>
      </c>
      <c r="Y4624">
        <v>0</v>
      </c>
      <c r="AB4624" s="180">
        <v>44285</v>
      </c>
      <c r="AC4624">
        <v>1</v>
      </c>
      <c r="AD4624" t="s">
        <v>1922</v>
      </c>
      <c r="AE4624">
        <v>1</v>
      </c>
      <c r="AF4624">
        <v>30</v>
      </c>
      <c r="AG4624">
        <v>0</v>
      </c>
      <c r="AN4624">
        <v>1</v>
      </c>
      <c r="AO4624">
        <v>1</v>
      </c>
      <c r="AR4624" s="178">
        <v>49786</v>
      </c>
      <c r="AS4624" t="s">
        <v>1921</v>
      </c>
      <c r="AT4624">
        <v>0</v>
      </c>
      <c r="AU4624">
        <v>0</v>
      </c>
      <c r="AV4624">
        <v>890480123</v>
      </c>
      <c r="AW4624" t="s">
        <v>1920</v>
      </c>
      <c r="AX4624">
        <v>5</v>
      </c>
      <c r="BC4624">
        <v>2</v>
      </c>
      <c r="BD4624">
        <v>7</v>
      </c>
      <c r="BE4624">
        <v>2</v>
      </c>
    </row>
    <row r="4625" spans="1:57" x14ac:dyDescent="0.25">
      <c r="A4625" s="179">
        <f t="shared" si="72"/>
        <v>0</v>
      </c>
      <c r="B4625" t="s">
        <v>1923</v>
      </c>
      <c r="C4625">
        <v>73561093</v>
      </c>
      <c r="D4625">
        <v>144105</v>
      </c>
      <c r="E4625">
        <v>4</v>
      </c>
      <c r="F4625">
        <v>550023862</v>
      </c>
      <c r="G4625" s="180">
        <v>43965</v>
      </c>
      <c r="H4625" s="180">
        <v>45412</v>
      </c>
      <c r="I4625">
        <v>0</v>
      </c>
      <c r="J4625">
        <v>1</v>
      </c>
      <c r="K4625">
        <v>0</v>
      </c>
      <c r="L4625">
        <v>30</v>
      </c>
      <c r="M4625">
        <v>2</v>
      </c>
      <c r="N4625" s="170">
        <v>22490513</v>
      </c>
      <c r="O4625" s="170">
        <v>24960000</v>
      </c>
      <c r="P4625" s="178">
        <v>49750</v>
      </c>
      <c r="Q4625" s="178">
        <v>1913</v>
      </c>
      <c r="R4625" s="178">
        <v>48860</v>
      </c>
      <c r="S4625">
        <v>0</v>
      </c>
      <c r="T4625">
        <v>0</v>
      </c>
      <c r="U4625">
        <v>0</v>
      </c>
      <c r="W4625">
        <v>0</v>
      </c>
      <c r="X4625">
        <v>0</v>
      </c>
      <c r="Y4625">
        <v>0</v>
      </c>
      <c r="AB4625" s="180">
        <v>44285</v>
      </c>
      <c r="AC4625">
        <v>1</v>
      </c>
      <c r="AD4625" t="s">
        <v>1922</v>
      </c>
      <c r="AE4625">
        <v>1</v>
      </c>
      <c r="AF4625">
        <v>30</v>
      </c>
      <c r="AG4625">
        <v>0</v>
      </c>
      <c r="AN4625">
        <v>1</v>
      </c>
      <c r="AO4625">
        <v>1</v>
      </c>
      <c r="AR4625" s="178">
        <v>49786</v>
      </c>
      <c r="AS4625" t="s">
        <v>1921</v>
      </c>
      <c r="AT4625">
        <v>0</v>
      </c>
      <c r="AU4625">
        <v>0</v>
      </c>
      <c r="AV4625">
        <v>890480123</v>
      </c>
      <c r="AW4625" t="s">
        <v>1920</v>
      </c>
      <c r="AX4625">
        <v>5</v>
      </c>
      <c r="BC4625">
        <v>2</v>
      </c>
      <c r="BD4625">
        <v>7</v>
      </c>
      <c r="BE4625">
        <v>2</v>
      </c>
    </row>
    <row r="4626" spans="1:57" x14ac:dyDescent="0.25">
      <c r="A4626" s="179">
        <f t="shared" si="72"/>
        <v>0</v>
      </c>
      <c r="B4626" t="s">
        <v>1923</v>
      </c>
      <c r="C4626">
        <v>73561093</v>
      </c>
      <c r="D4626">
        <v>144105</v>
      </c>
      <c r="E4626">
        <v>4</v>
      </c>
      <c r="F4626">
        <v>550023941</v>
      </c>
      <c r="G4626" s="180">
        <v>44001</v>
      </c>
      <c r="H4626" s="180">
        <v>45412</v>
      </c>
      <c r="I4626">
        <v>0</v>
      </c>
      <c r="J4626">
        <v>1</v>
      </c>
      <c r="K4626">
        <v>0</v>
      </c>
      <c r="L4626">
        <v>30</v>
      </c>
      <c r="M4626">
        <v>2</v>
      </c>
      <c r="N4626" s="170">
        <v>22490513</v>
      </c>
      <c r="O4626" s="170">
        <v>24960000</v>
      </c>
      <c r="P4626" s="178">
        <v>50832</v>
      </c>
      <c r="Q4626" s="178">
        <v>1954</v>
      </c>
      <c r="R4626" s="178">
        <v>49933</v>
      </c>
      <c r="S4626">
        <v>0</v>
      </c>
      <c r="T4626">
        <v>0</v>
      </c>
      <c r="U4626">
        <v>0</v>
      </c>
      <c r="W4626">
        <v>0</v>
      </c>
      <c r="X4626">
        <v>0</v>
      </c>
      <c r="Y4626">
        <v>0</v>
      </c>
      <c r="AB4626" s="180">
        <v>44285</v>
      </c>
      <c r="AC4626">
        <v>1</v>
      </c>
      <c r="AD4626" t="s">
        <v>1922</v>
      </c>
      <c r="AE4626">
        <v>1</v>
      </c>
      <c r="AF4626">
        <v>30</v>
      </c>
      <c r="AG4626">
        <v>0</v>
      </c>
      <c r="AN4626">
        <v>1</v>
      </c>
      <c r="AO4626">
        <v>1</v>
      </c>
      <c r="AR4626" s="178">
        <v>50879</v>
      </c>
      <c r="AS4626" t="s">
        <v>1921</v>
      </c>
      <c r="AT4626">
        <v>0</v>
      </c>
      <c r="AU4626">
        <v>0</v>
      </c>
      <c r="AV4626">
        <v>890480123</v>
      </c>
      <c r="AW4626" t="s">
        <v>1920</v>
      </c>
      <c r="AX4626">
        <v>5</v>
      </c>
      <c r="BC4626">
        <v>2</v>
      </c>
      <c r="BD4626">
        <v>7</v>
      </c>
      <c r="BE4626">
        <v>2</v>
      </c>
    </row>
    <row r="4627" spans="1:57" x14ac:dyDescent="0.25">
      <c r="A4627" s="179">
        <f t="shared" si="72"/>
        <v>0</v>
      </c>
      <c r="B4627" t="s">
        <v>1923</v>
      </c>
      <c r="C4627">
        <v>73561093</v>
      </c>
      <c r="D4627">
        <v>144105</v>
      </c>
      <c r="E4627">
        <v>4</v>
      </c>
      <c r="F4627">
        <v>550023942</v>
      </c>
      <c r="G4627" s="180">
        <v>44001</v>
      </c>
      <c r="H4627" s="180">
        <v>45412</v>
      </c>
      <c r="I4627">
        <v>0</v>
      </c>
      <c r="J4627">
        <v>1</v>
      </c>
      <c r="K4627">
        <v>0</v>
      </c>
      <c r="L4627">
        <v>30</v>
      </c>
      <c r="M4627">
        <v>2</v>
      </c>
      <c r="N4627" s="170">
        <v>22490513</v>
      </c>
      <c r="O4627" s="170">
        <v>24960000</v>
      </c>
      <c r="P4627" s="178">
        <v>77644</v>
      </c>
      <c r="Q4627" s="178">
        <v>2985</v>
      </c>
      <c r="R4627" s="178">
        <v>76275</v>
      </c>
      <c r="S4627">
        <v>0</v>
      </c>
      <c r="T4627">
        <v>0</v>
      </c>
      <c r="U4627">
        <v>0</v>
      </c>
      <c r="W4627">
        <v>0</v>
      </c>
      <c r="X4627">
        <v>0</v>
      </c>
      <c r="Y4627">
        <v>0</v>
      </c>
      <c r="AB4627" s="180">
        <v>44285</v>
      </c>
      <c r="AC4627">
        <v>1</v>
      </c>
      <c r="AD4627" t="s">
        <v>1922</v>
      </c>
      <c r="AE4627">
        <v>1</v>
      </c>
      <c r="AF4627">
        <v>30</v>
      </c>
      <c r="AG4627">
        <v>0</v>
      </c>
      <c r="AN4627">
        <v>1</v>
      </c>
      <c r="AO4627">
        <v>1</v>
      </c>
      <c r="AR4627" s="178">
        <v>77720</v>
      </c>
      <c r="AS4627" t="s">
        <v>1921</v>
      </c>
      <c r="AT4627">
        <v>0</v>
      </c>
      <c r="AU4627">
        <v>0</v>
      </c>
      <c r="AV4627">
        <v>890480123</v>
      </c>
      <c r="AW4627" t="s">
        <v>1920</v>
      </c>
      <c r="AX4627">
        <v>5</v>
      </c>
      <c r="BC4627">
        <v>2</v>
      </c>
      <c r="BD4627">
        <v>7</v>
      </c>
      <c r="BE4627">
        <v>2</v>
      </c>
    </row>
    <row r="4628" spans="1:57" x14ac:dyDescent="0.25">
      <c r="A4628" s="179">
        <f t="shared" si="72"/>
        <v>0</v>
      </c>
      <c r="B4628" t="s">
        <v>1923</v>
      </c>
      <c r="C4628">
        <v>73561093</v>
      </c>
      <c r="D4628">
        <v>144105</v>
      </c>
      <c r="E4628">
        <v>4</v>
      </c>
      <c r="F4628">
        <v>550023974</v>
      </c>
      <c r="G4628" s="180">
        <v>44028</v>
      </c>
      <c r="H4628" s="180">
        <v>45412</v>
      </c>
      <c r="I4628">
        <v>0</v>
      </c>
      <c r="J4628">
        <v>1</v>
      </c>
      <c r="K4628">
        <v>0</v>
      </c>
      <c r="L4628">
        <v>30</v>
      </c>
      <c r="M4628">
        <v>2</v>
      </c>
      <c r="N4628" s="170">
        <v>22490513</v>
      </c>
      <c r="O4628" s="170">
        <v>24960000</v>
      </c>
      <c r="P4628" s="178">
        <v>118375</v>
      </c>
      <c r="Q4628" s="178">
        <v>4551</v>
      </c>
      <c r="R4628" s="178">
        <v>116266</v>
      </c>
      <c r="S4628">
        <v>0</v>
      </c>
      <c r="T4628">
        <v>0</v>
      </c>
      <c r="U4628">
        <v>0</v>
      </c>
      <c r="W4628">
        <v>0</v>
      </c>
      <c r="X4628">
        <v>0</v>
      </c>
      <c r="Y4628">
        <v>0</v>
      </c>
      <c r="AB4628" s="180">
        <v>44285</v>
      </c>
      <c r="AC4628">
        <v>1</v>
      </c>
      <c r="AD4628" t="s">
        <v>1922</v>
      </c>
      <c r="AE4628">
        <v>1</v>
      </c>
      <c r="AF4628">
        <v>30</v>
      </c>
      <c r="AG4628">
        <v>0</v>
      </c>
      <c r="AN4628">
        <v>1</v>
      </c>
      <c r="AO4628">
        <v>1</v>
      </c>
      <c r="AR4628" s="178">
        <v>118469</v>
      </c>
      <c r="AS4628" t="s">
        <v>1921</v>
      </c>
      <c r="AT4628">
        <v>0</v>
      </c>
      <c r="AU4628">
        <v>0</v>
      </c>
      <c r="AV4628">
        <v>890480123</v>
      </c>
      <c r="AW4628" t="s">
        <v>1920</v>
      </c>
      <c r="AX4628">
        <v>5</v>
      </c>
      <c r="BC4628">
        <v>2</v>
      </c>
      <c r="BD4628">
        <v>7</v>
      </c>
      <c r="BE4628">
        <v>2</v>
      </c>
    </row>
    <row r="4629" spans="1:57" x14ac:dyDescent="0.25">
      <c r="A4629" s="179">
        <f t="shared" si="72"/>
        <v>0</v>
      </c>
      <c r="B4629" t="s">
        <v>1923</v>
      </c>
      <c r="C4629">
        <v>73561093</v>
      </c>
      <c r="D4629">
        <v>144105</v>
      </c>
      <c r="E4629">
        <v>4</v>
      </c>
      <c r="F4629">
        <v>550024164</v>
      </c>
      <c r="G4629" s="180">
        <v>44055</v>
      </c>
      <c r="H4629" s="180">
        <v>45412</v>
      </c>
      <c r="I4629">
        <v>0</v>
      </c>
      <c r="J4629">
        <v>1</v>
      </c>
      <c r="K4629">
        <v>0</v>
      </c>
      <c r="L4629">
        <v>30</v>
      </c>
      <c r="M4629">
        <v>2</v>
      </c>
      <c r="N4629" s="170">
        <v>22490513</v>
      </c>
      <c r="O4629" s="170">
        <v>24960000</v>
      </c>
      <c r="P4629" s="178">
        <v>105862</v>
      </c>
      <c r="Q4629" s="178">
        <v>4070</v>
      </c>
      <c r="R4629" s="178">
        <v>103970</v>
      </c>
      <c r="S4629">
        <v>0</v>
      </c>
      <c r="T4629">
        <v>0</v>
      </c>
      <c r="U4629">
        <v>0</v>
      </c>
      <c r="W4629">
        <v>0</v>
      </c>
      <c r="X4629">
        <v>0</v>
      </c>
      <c r="Y4629">
        <v>0</v>
      </c>
      <c r="AB4629" s="180">
        <v>44285</v>
      </c>
      <c r="AC4629">
        <v>1</v>
      </c>
      <c r="AD4629" t="s">
        <v>1922</v>
      </c>
      <c r="AE4629">
        <v>1</v>
      </c>
      <c r="AF4629">
        <v>30</v>
      </c>
      <c r="AG4629">
        <v>0</v>
      </c>
      <c r="AN4629">
        <v>1</v>
      </c>
      <c r="AO4629">
        <v>1</v>
      </c>
      <c r="AR4629" s="178">
        <v>105940</v>
      </c>
      <c r="AS4629" t="s">
        <v>1921</v>
      </c>
      <c r="AT4629">
        <v>0</v>
      </c>
      <c r="AU4629">
        <v>0</v>
      </c>
      <c r="AV4629">
        <v>890480123</v>
      </c>
      <c r="AW4629" t="s">
        <v>1920</v>
      </c>
      <c r="AX4629">
        <v>5</v>
      </c>
      <c r="BC4629">
        <v>2</v>
      </c>
      <c r="BD4629">
        <v>7</v>
      </c>
      <c r="BE4629">
        <v>2</v>
      </c>
    </row>
    <row r="4630" spans="1:57" x14ac:dyDescent="0.25">
      <c r="A4630" s="179">
        <f t="shared" si="72"/>
        <v>0</v>
      </c>
      <c r="B4630" t="s">
        <v>1923</v>
      </c>
      <c r="C4630">
        <v>73561093</v>
      </c>
      <c r="D4630">
        <v>144105</v>
      </c>
      <c r="E4630">
        <v>4</v>
      </c>
      <c r="F4630">
        <v>550024396</v>
      </c>
      <c r="G4630" s="180">
        <v>44091</v>
      </c>
      <c r="H4630" s="180">
        <v>45412</v>
      </c>
      <c r="I4630">
        <v>0</v>
      </c>
      <c r="J4630">
        <v>1</v>
      </c>
      <c r="K4630">
        <v>0</v>
      </c>
      <c r="L4630">
        <v>30</v>
      </c>
      <c r="M4630">
        <v>2</v>
      </c>
      <c r="N4630" s="170">
        <v>22490513</v>
      </c>
      <c r="O4630" s="170">
        <v>24960000</v>
      </c>
      <c r="P4630" s="178">
        <v>91720</v>
      </c>
      <c r="Q4630" s="178">
        <v>3526</v>
      </c>
      <c r="R4630" s="178">
        <v>90076</v>
      </c>
      <c r="S4630">
        <v>0</v>
      </c>
      <c r="T4630">
        <v>0</v>
      </c>
      <c r="U4630">
        <v>0</v>
      </c>
      <c r="W4630">
        <v>0</v>
      </c>
      <c r="X4630">
        <v>0</v>
      </c>
      <c r="Y4630">
        <v>0</v>
      </c>
      <c r="AB4630" s="180">
        <v>44285</v>
      </c>
      <c r="AC4630">
        <v>1</v>
      </c>
      <c r="AD4630" t="s">
        <v>1922</v>
      </c>
      <c r="AE4630">
        <v>1</v>
      </c>
      <c r="AF4630">
        <v>30</v>
      </c>
      <c r="AG4630">
        <v>0</v>
      </c>
      <c r="AN4630">
        <v>1</v>
      </c>
      <c r="AO4630">
        <v>1</v>
      </c>
      <c r="AR4630" s="178">
        <v>91783</v>
      </c>
      <c r="AS4630" t="s">
        <v>1921</v>
      </c>
      <c r="AT4630">
        <v>0</v>
      </c>
      <c r="AU4630">
        <v>0</v>
      </c>
      <c r="AV4630">
        <v>890480123</v>
      </c>
      <c r="AW4630" t="s">
        <v>1920</v>
      </c>
      <c r="AX4630">
        <v>5</v>
      </c>
      <c r="BC4630">
        <v>2</v>
      </c>
      <c r="BD4630">
        <v>7</v>
      </c>
      <c r="BE4630">
        <v>2</v>
      </c>
    </row>
    <row r="4631" spans="1:57" x14ac:dyDescent="0.25">
      <c r="A4631" s="179">
        <f t="shared" si="72"/>
        <v>0</v>
      </c>
      <c r="B4631" t="s">
        <v>1923</v>
      </c>
      <c r="C4631">
        <v>73561093</v>
      </c>
      <c r="D4631">
        <v>144105</v>
      </c>
      <c r="E4631">
        <v>4</v>
      </c>
      <c r="F4631">
        <v>550024397</v>
      </c>
      <c r="G4631" s="180">
        <v>44091</v>
      </c>
      <c r="H4631" s="180">
        <v>45412</v>
      </c>
      <c r="I4631">
        <v>0</v>
      </c>
      <c r="J4631">
        <v>1</v>
      </c>
      <c r="K4631">
        <v>0</v>
      </c>
      <c r="L4631">
        <v>30</v>
      </c>
      <c r="M4631">
        <v>2</v>
      </c>
      <c r="N4631" s="170">
        <v>22490513</v>
      </c>
      <c r="O4631" s="170">
        <v>24960000</v>
      </c>
      <c r="P4631" s="178">
        <v>18343</v>
      </c>
      <c r="Q4631" s="178">
        <v>705</v>
      </c>
      <c r="R4631" s="178">
        <v>18002</v>
      </c>
      <c r="S4631">
        <v>0</v>
      </c>
      <c r="T4631">
        <v>0</v>
      </c>
      <c r="U4631">
        <v>0</v>
      </c>
      <c r="W4631">
        <v>0</v>
      </c>
      <c r="X4631">
        <v>0</v>
      </c>
      <c r="Y4631">
        <v>0</v>
      </c>
      <c r="AB4631" s="180">
        <v>44285</v>
      </c>
      <c r="AC4631">
        <v>1</v>
      </c>
      <c r="AD4631" t="s">
        <v>1922</v>
      </c>
      <c r="AE4631">
        <v>1</v>
      </c>
      <c r="AF4631">
        <v>30</v>
      </c>
      <c r="AG4631">
        <v>0</v>
      </c>
      <c r="AN4631">
        <v>1</v>
      </c>
      <c r="AO4631">
        <v>1</v>
      </c>
      <c r="AR4631" s="178">
        <v>18343</v>
      </c>
      <c r="AS4631" t="s">
        <v>1921</v>
      </c>
      <c r="AT4631">
        <v>0</v>
      </c>
      <c r="AU4631">
        <v>0</v>
      </c>
      <c r="AV4631">
        <v>890480123</v>
      </c>
      <c r="AW4631" t="s">
        <v>1920</v>
      </c>
      <c r="AX4631">
        <v>5</v>
      </c>
      <c r="BC4631">
        <v>2</v>
      </c>
      <c r="BD4631">
        <v>7</v>
      </c>
      <c r="BE4631">
        <v>2</v>
      </c>
    </row>
    <row r="4632" spans="1:57" x14ac:dyDescent="0.25">
      <c r="A4632" s="179">
        <f t="shared" si="72"/>
        <v>0</v>
      </c>
      <c r="B4632" t="s">
        <v>1923</v>
      </c>
      <c r="C4632">
        <v>73561093</v>
      </c>
      <c r="D4632">
        <v>144105</v>
      </c>
      <c r="E4632">
        <v>4</v>
      </c>
      <c r="F4632">
        <v>550024580</v>
      </c>
      <c r="G4632" s="180">
        <v>44114</v>
      </c>
      <c r="H4632" s="180">
        <v>45412</v>
      </c>
      <c r="I4632">
        <v>0</v>
      </c>
      <c r="J4632">
        <v>1</v>
      </c>
      <c r="K4632">
        <v>0</v>
      </c>
      <c r="L4632">
        <v>30</v>
      </c>
      <c r="M4632">
        <v>2</v>
      </c>
      <c r="N4632" s="170">
        <v>22490513</v>
      </c>
      <c r="O4632" s="170">
        <v>24960000</v>
      </c>
      <c r="P4632" s="178">
        <v>91720</v>
      </c>
      <c r="Q4632" s="178">
        <v>3526</v>
      </c>
      <c r="R4632" s="178">
        <v>90076</v>
      </c>
      <c r="S4632">
        <v>0</v>
      </c>
      <c r="T4632">
        <v>0</v>
      </c>
      <c r="U4632">
        <v>0</v>
      </c>
      <c r="W4632">
        <v>0</v>
      </c>
      <c r="X4632">
        <v>0</v>
      </c>
      <c r="Y4632">
        <v>0</v>
      </c>
      <c r="AB4632" s="180">
        <v>44285</v>
      </c>
      <c r="AC4632">
        <v>1</v>
      </c>
      <c r="AD4632" t="s">
        <v>1922</v>
      </c>
      <c r="AE4632">
        <v>1</v>
      </c>
      <c r="AF4632">
        <v>30</v>
      </c>
      <c r="AG4632">
        <v>0</v>
      </c>
      <c r="AN4632">
        <v>1</v>
      </c>
      <c r="AO4632">
        <v>1</v>
      </c>
      <c r="AR4632" s="178">
        <v>91783</v>
      </c>
      <c r="AS4632" t="s">
        <v>1921</v>
      </c>
      <c r="AT4632">
        <v>0</v>
      </c>
      <c r="AU4632">
        <v>0</v>
      </c>
      <c r="AV4632">
        <v>890480123</v>
      </c>
      <c r="AW4632" t="s">
        <v>1920</v>
      </c>
      <c r="AX4632">
        <v>5</v>
      </c>
      <c r="BC4632">
        <v>2</v>
      </c>
      <c r="BD4632">
        <v>7</v>
      </c>
      <c r="BE4632">
        <v>2</v>
      </c>
    </row>
    <row r="4633" spans="1:57" x14ac:dyDescent="0.25">
      <c r="A4633" s="179">
        <f t="shared" si="72"/>
        <v>0</v>
      </c>
      <c r="B4633" t="s">
        <v>1923</v>
      </c>
      <c r="C4633">
        <v>73561093</v>
      </c>
      <c r="D4633">
        <v>144105</v>
      </c>
      <c r="E4633">
        <v>4</v>
      </c>
      <c r="F4633">
        <v>550024647</v>
      </c>
      <c r="G4633" s="180">
        <v>44131</v>
      </c>
      <c r="H4633" s="180">
        <v>45412</v>
      </c>
      <c r="I4633">
        <v>0</v>
      </c>
      <c r="J4633">
        <v>1</v>
      </c>
      <c r="K4633">
        <v>0</v>
      </c>
      <c r="L4633">
        <v>30</v>
      </c>
      <c r="M4633">
        <v>2</v>
      </c>
      <c r="N4633" s="170">
        <v>22490513</v>
      </c>
      <c r="O4633" s="170">
        <v>24960000</v>
      </c>
      <c r="P4633" s="178">
        <v>18748</v>
      </c>
      <c r="Q4633" s="178">
        <v>721</v>
      </c>
      <c r="R4633" s="178">
        <v>18422</v>
      </c>
      <c r="S4633">
        <v>0</v>
      </c>
      <c r="T4633">
        <v>0</v>
      </c>
      <c r="U4633">
        <v>0</v>
      </c>
      <c r="W4633">
        <v>0</v>
      </c>
      <c r="X4633">
        <v>0</v>
      </c>
      <c r="Y4633">
        <v>0</v>
      </c>
      <c r="AB4633" s="180">
        <v>44285</v>
      </c>
      <c r="AC4633">
        <v>1</v>
      </c>
      <c r="AD4633" t="s">
        <v>1922</v>
      </c>
      <c r="AE4633">
        <v>1</v>
      </c>
      <c r="AF4633">
        <v>30</v>
      </c>
      <c r="AG4633">
        <v>0</v>
      </c>
      <c r="AN4633">
        <v>1</v>
      </c>
      <c r="AO4633">
        <v>1</v>
      </c>
      <c r="AR4633" s="178">
        <v>18771</v>
      </c>
      <c r="AS4633" t="s">
        <v>1921</v>
      </c>
      <c r="AT4633">
        <v>0</v>
      </c>
      <c r="AU4633">
        <v>0</v>
      </c>
      <c r="AV4633">
        <v>890480123</v>
      </c>
      <c r="AW4633" t="s">
        <v>1920</v>
      </c>
      <c r="AX4633">
        <v>5</v>
      </c>
      <c r="BC4633">
        <v>2</v>
      </c>
      <c r="BD4633">
        <v>7</v>
      </c>
      <c r="BE4633">
        <v>2</v>
      </c>
    </row>
    <row r="4634" spans="1:57" x14ac:dyDescent="0.25">
      <c r="A4634" s="179">
        <f t="shared" si="72"/>
        <v>0</v>
      </c>
      <c r="B4634" t="s">
        <v>1923</v>
      </c>
      <c r="C4634">
        <v>73561093</v>
      </c>
      <c r="D4634">
        <v>144105</v>
      </c>
      <c r="E4634">
        <v>4</v>
      </c>
      <c r="F4634">
        <v>550024785</v>
      </c>
      <c r="G4634" s="180">
        <v>44142</v>
      </c>
      <c r="H4634" s="180">
        <v>45412</v>
      </c>
      <c r="I4634">
        <v>0</v>
      </c>
      <c r="J4634">
        <v>1</v>
      </c>
      <c r="K4634">
        <v>0</v>
      </c>
      <c r="L4634">
        <v>30</v>
      </c>
      <c r="M4634">
        <v>2</v>
      </c>
      <c r="N4634" s="170">
        <v>22490513</v>
      </c>
      <c r="O4634" s="170">
        <v>24960000</v>
      </c>
      <c r="P4634" s="178">
        <v>93799</v>
      </c>
      <c r="Q4634" s="178">
        <v>3606</v>
      </c>
      <c r="R4634" s="178">
        <v>92139</v>
      </c>
      <c r="S4634">
        <v>0</v>
      </c>
      <c r="T4634">
        <v>0</v>
      </c>
      <c r="U4634">
        <v>0</v>
      </c>
      <c r="W4634">
        <v>0</v>
      </c>
      <c r="X4634">
        <v>0</v>
      </c>
      <c r="Y4634">
        <v>0</v>
      </c>
      <c r="AB4634" s="180">
        <v>44285</v>
      </c>
      <c r="AC4634">
        <v>1</v>
      </c>
      <c r="AD4634" t="s">
        <v>1922</v>
      </c>
      <c r="AE4634">
        <v>1</v>
      </c>
      <c r="AF4634">
        <v>30</v>
      </c>
      <c r="AG4634">
        <v>0</v>
      </c>
      <c r="AN4634">
        <v>1</v>
      </c>
      <c r="AO4634">
        <v>1</v>
      </c>
      <c r="AR4634" s="178">
        <v>93885</v>
      </c>
      <c r="AS4634" t="s">
        <v>1921</v>
      </c>
      <c r="AT4634">
        <v>0</v>
      </c>
      <c r="AU4634">
        <v>0</v>
      </c>
      <c r="AV4634">
        <v>890480123</v>
      </c>
      <c r="AW4634" t="s">
        <v>1920</v>
      </c>
      <c r="AX4634">
        <v>5</v>
      </c>
      <c r="BC4634">
        <v>2</v>
      </c>
      <c r="BD4634">
        <v>7</v>
      </c>
      <c r="BE4634">
        <v>2</v>
      </c>
    </row>
    <row r="4635" spans="1:57" x14ac:dyDescent="0.25">
      <c r="A4635" s="179">
        <f t="shared" si="72"/>
        <v>0</v>
      </c>
      <c r="B4635" t="s">
        <v>1923</v>
      </c>
      <c r="C4635">
        <v>73561093</v>
      </c>
      <c r="D4635">
        <v>144105</v>
      </c>
      <c r="E4635">
        <v>4</v>
      </c>
      <c r="F4635">
        <v>550024786</v>
      </c>
      <c r="G4635" s="180">
        <v>44142</v>
      </c>
      <c r="H4635" s="180">
        <v>45412</v>
      </c>
      <c r="I4635">
        <v>0</v>
      </c>
      <c r="J4635">
        <v>1</v>
      </c>
      <c r="K4635">
        <v>0</v>
      </c>
      <c r="L4635">
        <v>30</v>
      </c>
      <c r="M4635">
        <v>2</v>
      </c>
      <c r="N4635" s="170">
        <v>22490513</v>
      </c>
      <c r="O4635" s="170">
        <v>24960000</v>
      </c>
      <c r="P4635" s="178">
        <v>37519</v>
      </c>
      <c r="Q4635" s="178">
        <v>1442</v>
      </c>
      <c r="R4635" s="178">
        <v>36837</v>
      </c>
      <c r="S4635">
        <v>0</v>
      </c>
      <c r="T4635">
        <v>0</v>
      </c>
      <c r="U4635">
        <v>0</v>
      </c>
      <c r="W4635">
        <v>0</v>
      </c>
      <c r="X4635">
        <v>0</v>
      </c>
      <c r="Y4635">
        <v>0</v>
      </c>
      <c r="AB4635" s="180">
        <v>44285</v>
      </c>
      <c r="AC4635">
        <v>1</v>
      </c>
      <c r="AD4635" t="s">
        <v>1922</v>
      </c>
      <c r="AE4635">
        <v>1</v>
      </c>
      <c r="AF4635">
        <v>30</v>
      </c>
      <c r="AG4635">
        <v>0</v>
      </c>
      <c r="AN4635">
        <v>1</v>
      </c>
      <c r="AO4635">
        <v>1</v>
      </c>
      <c r="AR4635" s="178">
        <v>37535</v>
      </c>
      <c r="AS4635" t="s">
        <v>1921</v>
      </c>
      <c r="AT4635">
        <v>0</v>
      </c>
      <c r="AU4635">
        <v>0</v>
      </c>
      <c r="AV4635">
        <v>890480123</v>
      </c>
      <c r="AW4635" t="s">
        <v>1920</v>
      </c>
      <c r="AX4635">
        <v>5</v>
      </c>
      <c r="BC4635">
        <v>2</v>
      </c>
      <c r="BD4635">
        <v>7</v>
      </c>
      <c r="BE4635">
        <v>2</v>
      </c>
    </row>
    <row r="4636" spans="1:57" x14ac:dyDescent="0.25">
      <c r="A4636" s="179">
        <f t="shared" si="72"/>
        <v>0</v>
      </c>
      <c r="B4636" t="s">
        <v>1923</v>
      </c>
      <c r="C4636">
        <v>73561093</v>
      </c>
      <c r="D4636">
        <v>144105</v>
      </c>
      <c r="E4636">
        <v>4</v>
      </c>
      <c r="F4636">
        <v>550025615</v>
      </c>
      <c r="G4636" s="180">
        <v>44274</v>
      </c>
      <c r="H4636" s="180">
        <v>45412</v>
      </c>
      <c r="I4636">
        <v>0</v>
      </c>
      <c r="J4636">
        <v>1</v>
      </c>
      <c r="K4636">
        <v>1</v>
      </c>
      <c r="L4636">
        <v>30</v>
      </c>
      <c r="M4636">
        <v>2</v>
      </c>
      <c r="N4636" s="170">
        <v>22490513</v>
      </c>
      <c r="O4636" s="170">
        <v>24960000</v>
      </c>
      <c r="P4636" s="178">
        <v>70000</v>
      </c>
      <c r="Q4636" s="178">
        <v>2691</v>
      </c>
      <c r="R4636" s="178">
        <v>67309</v>
      </c>
      <c r="S4636">
        <v>0</v>
      </c>
      <c r="T4636">
        <v>0</v>
      </c>
      <c r="U4636">
        <v>0</v>
      </c>
      <c r="W4636">
        <v>0</v>
      </c>
      <c r="X4636">
        <v>0</v>
      </c>
      <c r="Y4636">
        <v>0</v>
      </c>
      <c r="AB4636" s="180">
        <v>44285</v>
      </c>
      <c r="AC4636">
        <v>1</v>
      </c>
      <c r="AD4636" t="s">
        <v>1922</v>
      </c>
      <c r="AE4636">
        <v>1</v>
      </c>
      <c r="AF4636">
        <v>30</v>
      </c>
      <c r="AG4636">
        <v>0</v>
      </c>
      <c r="AN4636">
        <v>1</v>
      </c>
      <c r="AO4636">
        <v>1</v>
      </c>
      <c r="AR4636" s="178">
        <v>68584</v>
      </c>
      <c r="AS4636" t="s">
        <v>1921</v>
      </c>
      <c r="AT4636">
        <v>0</v>
      </c>
      <c r="AU4636">
        <v>0</v>
      </c>
      <c r="AV4636">
        <v>890480123</v>
      </c>
      <c r="AW4636" t="s">
        <v>1920</v>
      </c>
      <c r="AX4636">
        <v>5</v>
      </c>
      <c r="BC4636">
        <v>2</v>
      </c>
      <c r="BD4636">
        <v>7</v>
      </c>
      <c r="BE4636">
        <v>2</v>
      </c>
    </row>
    <row r="4637" spans="1:57" x14ac:dyDescent="0.25">
      <c r="A4637" s="179">
        <f t="shared" si="72"/>
        <v>0</v>
      </c>
      <c r="B4637" t="s">
        <v>1923</v>
      </c>
      <c r="C4637">
        <v>73561093</v>
      </c>
      <c r="D4637">
        <v>144105</v>
      </c>
      <c r="E4637">
        <v>4</v>
      </c>
      <c r="F4637">
        <v>550025616</v>
      </c>
      <c r="G4637" s="180">
        <v>44274</v>
      </c>
      <c r="H4637" s="180">
        <v>45412</v>
      </c>
      <c r="I4637">
        <v>0</v>
      </c>
      <c r="J4637">
        <v>1</v>
      </c>
      <c r="K4637">
        <v>1</v>
      </c>
      <c r="L4637">
        <v>30</v>
      </c>
      <c r="M4637">
        <v>2</v>
      </c>
      <c r="N4637" s="170">
        <v>22490513</v>
      </c>
      <c r="O4637" s="170">
        <v>24960000</v>
      </c>
      <c r="P4637" s="178">
        <v>180000</v>
      </c>
      <c r="Q4637" s="178">
        <v>6920</v>
      </c>
      <c r="R4637" s="178">
        <v>173080</v>
      </c>
      <c r="S4637">
        <v>0</v>
      </c>
      <c r="T4637">
        <v>0</v>
      </c>
      <c r="U4637">
        <v>0</v>
      </c>
      <c r="W4637">
        <v>0</v>
      </c>
      <c r="X4637">
        <v>0</v>
      </c>
      <c r="Y4637">
        <v>0</v>
      </c>
      <c r="AB4637" s="180">
        <v>44285</v>
      </c>
      <c r="AC4637">
        <v>1</v>
      </c>
      <c r="AD4637" t="s">
        <v>1922</v>
      </c>
      <c r="AE4637">
        <v>1</v>
      </c>
      <c r="AF4637">
        <v>30</v>
      </c>
      <c r="AG4637">
        <v>0</v>
      </c>
      <c r="AN4637">
        <v>1</v>
      </c>
      <c r="AO4637">
        <v>1</v>
      </c>
      <c r="AR4637" s="178">
        <v>176359</v>
      </c>
      <c r="AS4637" t="s">
        <v>1921</v>
      </c>
      <c r="AT4637">
        <v>0</v>
      </c>
      <c r="AU4637">
        <v>0</v>
      </c>
      <c r="AV4637">
        <v>890480123</v>
      </c>
      <c r="AW4637" t="s">
        <v>1920</v>
      </c>
      <c r="AX4637">
        <v>5</v>
      </c>
      <c r="BC4637">
        <v>2</v>
      </c>
      <c r="BD4637">
        <v>7</v>
      </c>
      <c r="BE4637">
        <v>2</v>
      </c>
    </row>
    <row r="4638" spans="1:57" x14ac:dyDescent="0.25">
      <c r="A4638" s="179">
        <f t="shared" si="72"/>
        <v>0</v>
      </c>
      <c r="B4638" t="s">
        <v>1923</v>
      </c>
      <c r="C4638">
        <v>73561093</v>
      </c>
      <c r="D4638">
        <v>144105</v>
      </c>
      <c r="E4638">
        <v>4</v>
      </c>
      <c r="F4638">
        <v>550025708</v>
      </c>
      <c r="G4638" s="180">
        <v>44286</v>
      </c>
      <c r="H4638" s="180">
        <v>44346</v>
      </c>
      <c r="I4638">
        <v>0</v>
      </c>
      <c r="J4638">
        <v>1</v>
      </c>
      <c r="K4638">
        <v>0</v>
      </c>
      <c r="L4638">
        <v>30</v>
      </c>
      <c r="M4638">
        <v>2</v>
      </c>
      <c r="N4638">
        <v>0</v>
      </c>
      <c r="O4638">
        <v>0</v>
      </c>
      <c r="P4638" s="178">
        <v>6000</v>
      </c>
      <c r="Q4638" s="178">
        <v>6000</v>
      </c>
      <c r="R4638" s="178">
        <v>6000</v>
      </c>
      <c r="S4638">
        <v>0</v>
      </c>
      <c r="T4638">
        <v>0</v>
      </c>
      <c r="U4638">
        <v>0</v>
      </c>
      <c r="W4638">
        <v>0</v>
      </c>
      <c r="X4638">
        <v>0</v>
      </c>
      <c r="Y4638">
        <v>0</v>
      </c>
      <c r="AB4638" s="180">
        <v>44286</v>
      </c>
      <c r="AC4638">
        <v>1</v>
      </c>
      <c r="AD4638" t="s">
        <v>1922</v>
      </c>
      <c r="AE4638">
        <v>1</v>
      </c>
      <c r="AF4638">
        <v>30</v>
      </c>
      <c r="AG4638">
        <v>0</v>
      </c>
      <c r="AN4638">
        <v>1</v>
      </c>
      <c r="AO4638">
        <v>1</v>
      </c>
      <c r="AR4638" s="178">
        <v>6114</v>
      </c>
      <c r="AS4638" t="s">
        <v>1921</v>
      </c>
      <c r="AT4638">
        <v>0</v>
      </c>
      <c r="AU4638">
        <v>0</v>
      </c>
      <c r="AV4638">
        <v>890480123</v>
      </c>
      <c r="AW4638" t="s">
        <v>1920</v>
      </c>
      <c r="AX4638">
        <v>5</v>
      </c>
      <c r="BC4638">
        <v>2</v>
      </c>
      <c r="BD4638">
        <v>7</v>
      </c>
      <c r="BE4638">
        <v>2</v>
      </c>
    </row>
    <row r="4639" spans="1:57" x14ac:dyDescent="0.25">
      <c r="A4639" s="179">
        <f t="shared" si="72"/>
        <v>0</v>
      </c>
      <c r="B4639" t="s">
        <v>1923</v>
      </c>
      <c r="C4639">
        <v>73569933</v>
      </c>
      <c r="D4639">
        <v>144105</v>
      </c>
      <c r="E4639">
        <v>4</v>
      </c>
      <c r="F4639">
        <v>17809</v>
      </c>
      <c r="G4639" s="180">
        <v>44152</v>
      </c>
      <c r="H4639" s="180">
        <v>45991</v>
      </c>
      <c r="I4639">
        <v>0</v>
      </c>
      <c r="J4639">
        <v>1</v>
      </c>
      <c r="K4639">
        <v>4</v>
      </c>
      <c r="L4639">
        <v>30</v>
      </c>
      <c r="M4639">
        <v>2</v>
      </c>
      <c r="N4639" s="170">
        <v>16011168</v>
      </c>
      <c r="O4639" s="170">
        <v>17240000</v>
      </c>
      <c r="P4639" s="178">
        <v>15000000</v>
      </c>
      <c r="Q4639" s="178">
        <v>364860</v>
      </c>
      <c r="R4639" s="178">
        <v>14327112</v>
      </c>
      <c r="S4639">
        <v>0</v>
      </c>
      <c r="T4639">
        <v>0</v>
      </c>
      <c r="U4639">
        <v>0</v>
      </c>
      <c r="W4639">
        <v>0</v>
      </c>
      <c r="X4639">
        <v>0</v>
      </c>
      <c r="Y4639">
        <v>0</v>
      </c>
      <c r="AB4639" s="180">
        <v>44285</v>
      </c>
      <c r="AC4639">
        <v>1</v>
      </c>
      <c r="AD4639" t="s">
        <v>1922</v>
      </c>
      <c r="AE4639">
        <v>1</v>
      </c>
      <c r="AF4639">
        <v>30</v>
      </c>
      <c r="AG4639">
        <v>0</v>
      </c>
      <c r="AN4639">
        <v>1</v>
      </c>
      <c r="AO4639">
        <v>1</v>
      </c>
      <c r="AR4639" s="178">
        <v>17283715</v>
      </c>
      <c r="AS4639" t="s">
        <v>1921</v>
      </c>
      <c r="AT4639">
        <v>0</v>
      </c>
      <c r="AU4639">
        <v>0</v>
      </c>
      <c r="AV4639">
        <v>890480123</v>
      </c>
      <c r="AW4639" t="s">
        <v>1920</v>
      </c>
      <c r="AX4639">
        <v>5</v>
      </c>
      <c r="BC4639">
        <v>1</v>
      </c>
      <c r="BD4639">
        <v>7</v>
      </c>
      <c r="BE4639">
        <v>2</v>
      </c>
    </row>
    <row r="4640" spans="1:57" x14ac:dyDescent="0.25">
      <c r="A4640" s="179">
        <f t="shared" si="72"/>
        <v>0</v>
      </c>
      <c r="B4640" t="s">
        <v>1923</v>
      </c>
      <c r="C4640">
        <v>73569933</v>
      </c>
      <c r="D4640">
        <v>144105</v>
      </c>
      <c r="E4640">
        <v>4</v>
      </c>
      <c r="F4640">
        <v>550024874</v>
      </c>
      <c r="G4640" s="180">
        <v>44161</v>
      </c>
      <c r="H4640" s="180">
        <v>45290</v>
      </c>
      <c r="I4640">
        <v>0</v>
      </c>
      <c r="J4640">
        <v>1</v>
      </c>
      <c r="K4640">
        <v>3</v>
      </c>
      <c r="L4640">
        <v>30</v>
      </c>
      <c r="M4640">
        <v>2</v>
      </c>
      <c r="N4640" s="170">
        <v>22490513</v>
      </c>
      <c r="O4640" s="170">
        <v>24960000</v>
      </c>
      <c r="P4640" s="178">
        <v>500000</v>
      </c>
      <c r="Q4640" s="178">
        <v>19222</v>
      </c>
      <c r="R4640" s="178">
        <v>469817</v>
      </c>
      <c r="S4640">
        <v>0</v>
      </c>
      <c r="T4640">
        <v>0</v>
      </c>
      <c r="U4640">
        <v>0</v>
      </c>
      <c r="W4640">
        <v>0</v>
      </c>
      <c r="X4640">
        <v>0</v>
      </c>
      <c r="Y4640">
        <v>0</v>
      </c>
      <c r="AB4640" s="180">
        <v>44285</v>
      </c>
      <c r="AC4640">
        <v>1</v>
      </c>
      <c r="AD4640" t="s">
        <v>1922</v>
      </c>
      <c r="AE4640">
        <v>1</v>
      </c>
      <c r="AF4640">
        <v>30</v>
      </c>
      <c r="AG4640">
        <v>0</v>
      </c>
      <c r="AN4640">
        <v>1</v>
      </c>
      <c r="AO4640">
        <v>1</v>
      </c>
      <c r="AR4640" s="178">
        <v>566770</v>
      </c>
      <c r="AS4640" t="s">
        <v>1921</v>
      </c>
      <c r="AT4640">
        <v>0</v>
      </c>
      <c r="AU4640">
        <v>0</v>
      </c>
      <c r="AV4640">
        <v>890480123</v>
      </c>
      <c r="AW4640" t="s">
        <v>1920</v>
      </c>
      <c r="AX4640">
        <v>5</v>
      </c>
      <c r="BC4640">
        <v>2</v>
      </c>
      <c r="BD4640">
        <v>7</v>
      </c>
      <c r="BE4640">
        <v>2</v>
      </c>
    </row>
    <row r="4641" spans="1:57" x14ac:dyDescent="0.25">
      <c r="A4641" s="179">
        <f t="shared" si="72"/>
        <v>188878</v>
      </c>
      <c r="B4641" t="s">
        <v>1923</v>
      </c>
      <c r="C4641">
        <v>73571729</v>
      </c>
      <c r="D4641">
        <v>144105</v>
      </c>
      <c r="E4641">
        <v>4</v>
      </c>
      <c r="F4641">
        <v>16965</v>
      </c>
      <c r="G4641" s="180">
        <v>44133</v>
      </c>
      <c r="H4641" s="180">
        <v>45815</v>
      </c>
      <c r="I4641">
        <v>0</v>
      </c>
      <c r="J4641">
        <v>1</v>
      </c>
      <c r="K4641">
        <v>5</v>
      </c>
      <c r="L4641">
        <v>30</v>
      </c>
      <c r="M4641">
        <v>2</v>
      </c>
      <c r="N4641" s="170">
        <v>17726461</v>
      </c>
      <c r="O4641" s="170">
        <v>19240000</v>
      </c>
      <c r="P4641" s="178">
        <v>3524912</v>
      </c>
      <c r="Q4641" s="178">
        <v>94059</v>
      </c>
      <c r="R4641" s="178">
        <v>3295506</v>
      </c>
      <c r="S4641">
        <v>0</v>
      </c>
      <c r="T4641">
        <v>0</v>
      </c>
      <c r="U4641">
        <v>0</v>
      </c>
      <c r="W4641">
        <v>0</v>
      </c>
      <c r="X4641">
        <v>0</v>
      </c>
      <c r="Y4641">
        <v>0</v>
      </c>
      <c r="AB4641" s="180">
        <v>44285</v>
      </c>
      <c r="AC4641">
        <v>1</v>
      </c>
      <c r="AD4641" t="s">
        <v>1922</v>
      </c>
      <c r="AE4641">
        <v>1</v>
      </c>
      <c r="AF4641">
        <v>30</v>
      </c>
      <c r="AG4641">
        <v>0</v>
      </c>
      <c r="AN4641">
        <v>1</v>
      </c>
      <c r="AO4641">
        <v>1</v>
      </c>
      <c r="AR4641" s="178">
        <v>3106628</v>
      </c>
      <c r="AS4641" t="s">
        <v>1921</v>
      </c>
      <c r="AT4641">
        <v>0</v>
      </c>
      <c r="AU4641">
        <v>0</v>
      </c>
      <c r="AV4641">
        <v>890480123</v>
      </c>
      <c r="AW4641" t="s">
        <v>1920</v>
      </c>
      <c r="AX4641">
        <v>5</v>
      </c>
      <c r="BC4641">
        <v>1</v>
      </c>
      <c r="BD4641">
        <v>7</v>
      </c>
      <c r="BE4641">
        <v>1</v>
      </c>
    </row>
    <row r="4642" spans="1:57" x14ac:dyDescent="0.25">
      <c r="A4642" s="179">
        <f t="shared" si="72"/>
        <v>748</v>
      </c>
      <c r="B4642" t="s">
        <v>1923</v>
      </c>
      <c r="C4642">
        <v>73571729</v>
      </c>
      <c r="D4642">
        <v>144105</v>
      </c>
      <c r="E4642">
        <v>4</v>
      </c>
      <c r="F4642">
        <v>550018601</v>
      </c>
      <c r="G4642" s="180">
        <v>44133</v>
      </c>
      <c r="H4642" s="180">
        <v>44560</v>
      </c>
      <c r="I4642">
        <v>0</v>
      </c>
      <c r="J4642">
        <v>1</v>
      </c>
      <c r="K4642">
        <v>0</v>
      </c>
      <c r="L4642">
        <v>30</v>
      </c>
      <c r="M4642">
        <v>2</v>
      </c>
      <c r="N4642" s="170">
        <v>21474970</v>
      </c>
      <c r="O4642" s="170">
        <v>23720000</v>
      </c>
      <c r="P4642" s="178">
        <v>13051</v>
      </c>
      <c r="Q4642" s="178">
        <v>1765</v>
      </c>
      <c r="R4642" s="178">
        <v>13051</v>
      </c>
      <c r="S4642">
        <v>271</v>
      </c>
      <c r="T4642">
        <v>0</v>
      </c>
      <c r="U4642">
        <v>0</v>
      </c>
      <c r="W4642">
        <v>0</v>
      </c>
      <c r="X4642">
        <v>0</v>
      </c>
      <c r="Y4642">
        <v>0</v>
      </c>
      <c r="AB4642" s="180">
        <v>44286</v>
      </c>
      <c r="AC4642">
        <v>1</v>
      </c>
      <c r="AD4642" t="s">
        <v>1922</v>
      </c>
      <c r="AE4642">
        <v>1</v>
      </c>
      <c r="AF4642">
        <v>30</v>
      </c>
      <c r="AG4642">
        <v>0</v>
      </c>
      <c r="AN4642">
        <v>1</v>
      </c>
      <c r="AO4642">
        <v>1</v>
      </c>
      <c r="AR4642" s="178">
        <v>12303</v>
      </c>
      <c r="AS4642" t="s">
        <v>1921</v>
      </c>
      <c r="AT4642">
        <v>0</v>
      </c>
      <c r="AU4642">
        <v>0</v>
      </c>
      <c r="AV4642">
        <v>890480123</v>
      </c>
      <c r="AW4642" t="s">
        <v>1920</v>
      </c>
      <c r="AX4642">
        <v>5</v>
      </c>
      <c r="BC4642">
        <v>2</v>
      </c>
      <c r="BD4642">
        <v>7</v>
      </c>
      <c r="BE4642">
        <v>1</v>
      </c>
    </row>
    <row r="4643" spans="1:57" x14ac:dyDescent="0.25">
      <c r="A4643" s="179">
        <f t="shared" si="72"/>
        <v>455</v>
      </c>
      <c r="B4643" t="s">
        <v>1923</v>
      </c>
      <c r="C4643">
        <v>73571729</v>
      </c>
      <c r="D4643">
        <v>144105</v>
      </c>
      <c r="E4643">
        <v>4</v>
      </c>
      <c r="F4643">
        <v>550018602</v>
      </c>
      <c r="G4643" s="180">
        <v>44133</v>
      </c>
      <c r="H4643" s="180">
        <v>44346</v>
      </c>
      <c r="I4643">
        <v>0</v>
      </c>
      <c r="J4643">
        <v>1</v>
      </c>
      <c r="K4643">
        <v>4</v>
      </c>
      <c r="L4643">
        <v>30</v>
      </c>
      <c r="M4643">
        <v>2</v>
      </c>
      <c r="N4643" s="170">
        <v>21474970</v>
      </c>
      <c r="O4643" s="170">
        <v>23720000</v>
      </c>
      <c r="P4643" s="178">
        <v>17948</v>
      </c>
      <c r="Q4643" s="178">
        <v>2751</v>
      </c>
      <c r="R4643" s="178">
        <v>7936</v>
      </c>
      <c r="S4643">
        <v>169</v>
      </c>
      <c r="T4643">
        <v>0</v>
      </c>
      <c r="U4643">
        <v>0</v>
      </c>
      <c r="W4643">
        <v>0</v>
      </c>
      <c r="X4643">
        <v>0</v>
      </c>
      <c r="Y4643">
        <v>0</v>
      </c>
      <c r="AB4643" s="180">
        <v>44253</v>
      </c>
      <c r="AC4643">
        <v>1</v>
      </c>
      <c r="AD4643" t="s">
        <v>1922</v>
      </c>
      <c r="AE4643">
        <v>1</v>
      </c>
      <c r="AF4643">
        <v>30</v>
      </c>
      <c r="AG4643">
        <v>0</v>
      </c>
      <c r="AN4643">
        <v>1</v>
      </c>
      <c r="AO4643">
        <v>1</v>
      </c>
      <c r="AR4643" s="178">
        <v>7481</v>
      </c>
      <c r="AS4643" t="s">
        <v>1921</v>
      </c>
      <c r="AT4643">
        <v>0</v>
      </c>
      <c r="AU4643">
        <v>0</v>
      </c>
      <c r="AV4643">
        <v>890480123</v>
      </c>
      <c r="AW4643" t="s">
        <v>1920</v>
      </c>
      <c r="AX4643">
        <v>5</v>
      </c>
      <c r="BC4643">
        <v>2</v>
      </c>
      <c r="BD4643">
        <v>7</v>
      </c>
      <c r="BE4643">
        <v>1</v>
      </c>
    </row>
    <row r="4644" spans="1:57" x14ac:dyDescent="0.25">
      <c r="A4644" s="179">
        <f t="shared" si="72"/>
        <v>567</v>
      </c>
      <c r="B4644" t="s">
        <v>1923</v>
      </c>
      <c r="C4644">
        <v>73571729</v>
      </c>
      <c r="D4644">
        <v>144105</v>
      </c>
      <c r="E4644">
        <v>4</v>
      </c>
      <c r="F4644">
        <v>550018624</v>
      </c>
      <c r="G4644" s="180">
        <v>44133</v>
      </c>
      <c r="H4644" s="180">
        <v>44377</v>
      </c>
      <c r="I4644">
        <v>0</v>
      </c>
      <c r="J4644">
        <v>1</v>
      </c>
      <c r="K4644">
        <v>5</v>
      </c>
      <c r="L4644">
        <v>30</v>
      </c>
      <c r="M4644">
        <v>2</v>
      </c>
      <c r="N4644" s="170">
        <v>21474970</v>
      </c>
      <c r="O4644" s="170">
        <v>23720000</v>
      </c>
      <c r="P4644" s="178">
        <v>25259</v>
      </c>
      <c r="Q4644" s="178">
        <v>3417</v>
      </c>
      <c r="R4644" s="178">
        <v>9894</v>
      </c>
      <c r="S4644">
        <v>0</v>
      </c>
      <c r="T4644">
        <v>0</v>
      </c>
      <c r="U4644">
        <v>0</v>
      </c>
      <c r="W4644">
        <v>0</v>
      </c>
      <c r="X4644">
        <v>0</v>
      </c>
      <c r="Y4644">
        <v>0</v>
      </c>
      <c r="AB4644" s="180">
        <v>44285</v>
      </c>
      <c r="AC4644">
        <v>1</v>
      </c>
      <c r="AD4644" t="s">
        <v>1922</v>
      </c>
      <c r="AE4644">
        <v>1</v>
      </c>
      <c r="AF4644">
        <v>30</v>
      </c>
      <c r="AG4644">
        <v>0</v>
      </c>
      <c r="AN4644">
        <v>1</v>
      </c>
      <c r="AO4644">
        <v>1</v>
      </c>
      <c r="AR4644" s="178">
        <v>9327</v>
      </c>
      <c r="AS4644" t="s">
        <v>1921</v>
      </c>
      <c r="AT4644">
        <v>0</v>
      </c>
      <c r="AU4644">
        <v>0</v>
      </c>
      <c r="AV4644">
        <v>890480123</v>
      </c>
      <c r="AW4644" t="s">
        <v>1920</v>
      </c>
      <c r="AX4644">
        <v>5</v>
      </c>
      <c r="BC4644">
        <v>2</v>
      </c>
      <c r="BD4644">
        <v>7</v>
      </c>
      <c r="BE4644">
        <v>1</v>
      </c>
    </row>
    <row r="4645" spans="1:57" x14ac:dyDescent="0.25">
      <c r="A4645" s="179">
        <f t="shared" si="72"/>
        <v>513</v>
      </c>
      <c r="B4645" t="s">
        <v>1923</v>
      </c>
      <c r="C4645">
        <v>73571729</v>
      </c>
      <c r="D4645">
        <v>144105</v>
      </c>
      <c r="E4645">
        <v>4</v>
      </c>
      <c r="F4645">
        <v>550018773</v>
      </c>
      <c r="G4645" s="180">
        <v>44133</v>
      </c>
      <c r="H4645" s="180">
        <v>44377</v>
      </c>
      <c r="I4645">
        <v>0</v>
      </c>
      <c r="J4645">
        <v>1</v>
      </c>
      <c r="K4645">
        <v>5</v>
      </c>
      <c r="L4645">
        <v>30</v>
      </c>
      <c r="M4645">
        <v>2</v>
      </c>
      <c r="N4645" s="170">
        <v>21474970</v>
      </c>
      <c r="O4645" s="170">
        <v>23720000</v>
      </c>
      <c r="P4645" s="178">
        <v>22872</v>
      </c>
      <c r="Q4645" s="178">
        <v>3094</v>
      </c>
      <c r="R4645" s="178">
        <v>8959</v>
      </c>
      <c r="S4645">
        <v>0</v>
      </c>
      <c r="T4645">
        <v>0</v>
      </c>
      <c r="U4645">
        <v>0</v>
      </c>
      <c r="W4645">
        <v>0</v>
      </c>
      <c r="X4645">
        <v>0</v>
      </c>
      <c r="Y4645">
        <v>0</v>
      </c>
      <c r="AB4645" s="180">
        <v>44285</v>
      </c>
      <c r="AC4645">
        <v>1</v>
      </c>
      <c r="AD4645" t="s">
        <v>1922</v>
      </c>
      <c r="AE4645">
        <v>1</v>
      </c>
      <c r="AF4645">
        <v>30</v>
      </c>
      <c r="AG4645">
        <v>0</v>
      </c>
      <c r="AN4645">
        <v>1</v>
      </c>
      <c r="AO4645">
        <v>1</v>
      </c>
      <c r="AR4645" s="178">
        <v>8446</v>
      </c>
      <c r="AS4645" t="s">
        <v>1921</v>
      </c>
      <c r="AT4645">
        <v>0</v>
      </c>
      <c r="AU4645">
        <v>0</v>
      </c>
      <c r="AV4645">
        <v>890480123</v>
      </c>
      <c r="AW4645" t="s">
        <v>1920</v>
      </c>
      <c r="AX4645">
        <v>5</v>
      </c>
      <c r="BC4645">
        <v>2</v>
      </c>
      <c r="BD4645">
        <v>7</v>
      </c>
      <c r="BE4645">
        <v>1</v>
      </c>
    </row>
    <row r="4646" spans="1:57" x14ac:dyDescent="0.25">
      <c r="A4646" s="179">
        <f t="shared" si="72"/>
        <v>339</v>
      </c>
      <c r="B4646" t="s">
        <v>1923</v>
      </c>
      <c r="C4646">
        <v>73571729</v>
      </c>
      <c r="D4646">
        <v>144105</v>
      </c>
      <c r="E4646">
        <v>4</v>
      </c>
      <c r="F4646">
        <v>550019069</v>
      </c>
      <c r="G4646" s="180">
        <v>44133</v>
      </c>
      <c r="H4646" s="180">
        <v>44407</v>
      </c>
      <c r="I4646">
        <v>0</v>
      </c>
      <c r="J4646">
        <v>1</v>
      </c>
      <c r="K4646">
        <v>5</v>
      </c>
      <c r="L4646">
        <v>30</v>
      </c>
      <c r="M4646">
        <v>2</v>
      </c>
      <c r="N4646" s="170">
        <v>21474970</v>
      </c>
      <c r="O4646" s="170">
        <v>23720000</v>
      </c>
      <c r="P4646" s="178">
        <v>12753</v>
      </c>
      <c r="Q4646" s="178">
        <v>1547</v>
      </c>
      <c r="R4646" s="178">
        <v>5919</v>
      </c>
      <c r="S4646">
        <v>0</v>
      </c>
      <c r="T4646">
        <v>0</v>
      </c>
      <c r="U4646">
        <v>0</v>
      </c>
      <c r="W4646">
        <v>0</v>
      </c>
      <c r="X4646">
        <v>0</v>
      </c>
      <c r="Y4646">
        <v>0</v>
      </c>
      <c r="AB4646" s="180">
        <v>44285</v>
      </c>
      <c r="AC4646">
        <v>1</v>
      </c>
      <c r="AD4646" t="s">
        <v>1922</v>
      </c>
      <c r="AE4646">
        <v>1</v>
      </c>
      <c r="AF4646">
        <v>30</v>
      </c>
      <c r="AG4646">
        <v>0</v>
      </c>
      <c r="AN4646">
        <v>1</v>
      </c>
      <c r="AO4646">
        <v>1</v>
      </c>
      <c r="AR4646" s="178">
        <v>5580</v>
      </c>
      <c r="AS4646" t="s">
        <v>1921</v>
      </c>
      <c r="AT4646">
        <v>0</v>
      </c>
      <c r="AU4646">
        <v>0</v>
      </c>
      <c r="AV4646">
        <v>890480123</v>
      </c>
      <c r="AW4646" t="s">
        <v>1920</v>
      </c>
      <c r="AX4646">
        <v>5</v>
      </c>
      <c r="BC4646">
        <v>2</v>
      </c>
      <c r="BD4646">
        <v>7</v>
      </c>
      <c r="BE4646">
        <v>1</v>
      </c>
    </row>
    <row r="4647" spans="1:57" x14ac:dyDescent="0.25">
      <c r="A4647" s="179">
        <f t="shared" si="72"/>
        <v>723</v>
      </c>
      <c r="B4647" t="s">
        <v>1923</v>
      </c>
      <c r="C4647">
        <v>73571729</v>
      </c>
      <c r="D4647">
        <v>144105</v>
      </c>
      <c r="E4647">
        <v>4</v>
      </c>
      <c r="F4647">
        <v>550019657</v>
      </c>
      <c r="G4647" s="180">
        <v>44133</v>
      </c>
      <c r="H4647" s="180">
        <v>44499</v>
      </c>
      <c r="I4647">
        <v>0</v>
      </c>
      <c r="J4647">
        <v>1</v>
      </c>
      <c r="K4647">
        <v>5</v>
      </c>
      <c r="L4647">
        <v>30</v>
      </c>
      <c r="M4647">
        <v>2</v>
      </c>
      <c r="N4647" s="170">
        <v>21474970</v>
      </c>
      <c r="O4647" s="170">
        <v>23720000</v>
      </c>
      <c r="P4647" s="178">
        <v>20711</v>
      </c>
      <c r="Q4647" s="178">
        <v>1933</v>
      </c>
      <c r="R4647" s="178">
        <v>12615</v>
      </c>
      <c r="S4647">
        <v>0</v>
      </c>
      <c r="T4647">
        <v>0</v>
      </c>
      <c r="U4647">
        <v>0</v>
      </c>
      <c r="W4647">
        <v>0</v>
      </c>
      <c r="X4647">
        <v>0</v>
      </c>
      <c r="Y4647">
        <v>0</v>
      </c>
      <c r="AB4647" s="180">
        <v>44285</v>
      </c>
      <c r="AC4647">
        <v>1</v>
      </c>
      <c r="AD4647" t="s">
        <v>1922</v>
      </c>
      <c r="AE4647">
        <v>1</v>
      </c>
      <c r="AF4647">
        <v>30</v>
      </c>
      <c r="AG4647">
        <v>0</v>
      </c>
      <c r="AN4647">
        <v>1</v>
      </c>
      <c r="AO4647">
        <v>1</v>
      </c>
      <c r="AR4647" s="178">
        <v>11892</v>
      </c>
      <c r="AS4647" t="s">
        <v>1921</v>
      </c>
      <c r="AT4647">
        <v>0</v>
      </c>
      <c r="AU4647">
        <v>0</v>
      </c>
      <c r="AV4647">
        <v>890480123</v>
      </c>
      <c r="AW4647" t="s">
        <v>1920</v>
      </c>
      <c r="AX4647">
        <v>5</v>
      </c>
      <c r="BC4647">
        <v>2</v>
      </c>
      <c r="BD4647">
        <v>7</v>
      </c>
      <c r="BE4647">
        <v>1</v>
      </c>
    </row>
    <row r="4648" spans="1:57" x14ac:dyDescent="0.25">
      <c r="A4648" s="179">
        <f t="shared" si="72"/>
        <v>819</v>
      </c>
      <c r="B4648" t="s">
        <v>1923</v>
      </c>
      <c r="C4648">
        <v>73571729</v>
      </c>
      <c r="D4648">
        <v>144105</v>
      </c>
      <c r="E4648">
        <v>4</v>
      </c>
      <c r="F4648">
        <v>550019859</v>
      </c>
      <c r="G4648" s="180">
        <v>44133</v>
      </c>
      <c r="H4648" s="180">
        <v>44530</v>
      </c>
      <c r="I4648">
        <v>0</v>
      </c>
      <c r="J4648">
        <v>1</v>
      </c>
      <c r="K4648">
        <v>5</v>
      </c>
      <c r="L4648">
        <v>30</v>
      </c>
      <c r="M4648">
        <v>2</v>
      </c>
      <c r="N4648" s="170">
        <v>21474970</v>
      </c>
      <c r="O4648" s="170">
        <v>23720000</v>
      </c>
      <c r="P4648" s="178">
        <v>22251</v>
      </c>
      <c r="Q4648" s="178">
        <v>1934</v>
      </c>
      <c r="R4648" s="178">
        <v>14292</v>
      </c>
      <c r="S4648">
        <v>0</v>
      </c>
      <c r="T4648">
        <v>0</v>
      </c>
      <c r="U4648">
        <v>0</v>
      </c>
      <c r="W4648">
        <v>0</v>
      </c>
      <c r="X4648">
        <v>0</v>
      </c>
      <c r="Y4648">
        <v>0</v>
      </c>
      <c r="AB4648" s="180">
        <v>44285</v>
      </c>
      <c r="AC4648">
        <v>1</v>
      </c>
      <c r="AD4648" t="s">
        <v>1922</v>
      </c>
      <c r="AE4648">
        <v>1</v>
      </c>
      <c r="AF4648">
        <v>30</v>
      </c>
      <c r="AG4648">
        <v>0</v>
      </c>
      <c r="AN4648">
        <v>1</v>
      </c>
      <c r="AO4648">
        <v>1</v>
      </c>
      <c r="AR4648" s="178">
        <v>13473</v>
      </c>
      <c r="AS4648" t="s">
        <v>1921</v>
      </c>
      <c r="AT4648">
        <v>0</v>
      </c>
      <c r="AU4648">
        <v>0</v>
      </c>
      <c r="AV4648">
        <v>890480123</v>
      </c>
      <c r="AW4648" t="s">
        <v>1920</v>
      </c>
      <c r="AX4648">
        <v>5</v>
      </c>
      <c r="BC4648">
        <v>2</v>
      </c>
      <c r="BD4648">
        <v>7</v>
      </c>
      <c r="BE4648">
        <v>1</v>
      </c>
    </row>
    <row r="4649" spans="1:57" x14ac:dyDescent="0.25">
      <c r="A4649" s="179">
        <f t="shared" si="72"/>
        <v>1317</v>
      </c>
      <c r="B4649" t="s">
        <v>1923</v>
      </c>
      <c r="C4649">
        <v>73571729</v>
      </c>
      <c r="D4649">
        <v>144105</v>
      </c>
      <c r="E4649">
        <v>4</v>
      </c>
      <c r="F4649">
        <v>550020379</v>
      </c>
      <c r="G4649" s="180">
        <v>44133</v>
      </c>
      <c r="H4649" s="180">
        <v>44620</v>
      </c>
      <c r="I4649">
        <v>0</v>
      </c>
      <c r="J4649">
        <v>1</v>
      </c>
      <c r="K4649">
        <v>5</v>
      </c>
      <c r="L4649">
        <v>30</v>
      </c>
      <c r="M4649">
        <v>2</v>
      </c>
      <c r="N4649" s="170">
        <v>21474970</v>
      </c>
      <c r="O4649" s="170">
        <v>23720000</v>
      </c>
      <c r="P4649" s="178">
        <v>32044</v>
      </c>
      <c r="Q4649" s="178">
        <v>2321</v>
      </c>
      <c r="R4649" s="178">
        <v>22987</v>
      </c>
      <c r="S4649">
        <v>0</v>
      </c>
      <c r="T4649">
        <v>0</v>
      </c>
      <c r="U4649">
        <v>0</v>
      </c>
      <c r="W4649">
        <v>0</v>
      </c>
      <c r="X4649">
        <v>0</v>
      </c>
      <c r="Y4649">
        <v>0</v>
      </c>
      <c r="AB4649" s="180">
        <v>44285</v>
      </c>
      <c r="AC4649">
        <v>1</v>
      </c>
      <c r="AD4649" t="s">
        <v>1922</v>
      </c>
      <c r="AE4649">
        <v>1</v>
      </c>
      <c r="AF4649">
        <v>30</v>
      </c>
      <c r="AG4649">
        <v>0</v>
      </c>
      <c r="AN4649">
        <v>1</v>
      </c>
      <c r="AO4649">
        <v>1</v>
      </c>
      <c r="AR4649" s="178">
        <v>21670</v>
      </c>
      <c r="AS4649" t="s">
        <v>1921</v>
      </c>
      <c r="AT4649">
        <v>0</v>
      </c>
      <c r="AU4649">
        <v>0</v>
      </c>
      <c r="AV4649">
        <v>890480123</v>
      </c>
      <c r="AW4649" t="s">
        <v>1920</v>
      </c>
      <c r="AX4649">
        <v>5</v>
      </c>
      <c r="BC4649">
        <v>2</v>
      </c>
      <c r="BD4649">
        <v>7</v>
      </c>
      <c r="BE4649">
        <v>1</v>
      </c>
    </row>
    <row r="4650" spans="1:57" x14ac:dyDescent="0.25">
      <c r="A4650" s="179">
        <f t="shared" si="72"/>
        <v>21067</v>
      </c>
      <c r="B4650" t="s">
        <v>1923</v>
      </c>
      <c r="C4650">
        <v>73571729</v>
      </c>
      <c r="D4650">
        <v>144105</v>
      </c>
      <c r="E4650">
        <v>4</v>
      </c>
      <c r="F4650">
        <v>550024813</v>
      </c>
      <c r="G4650" s="180">
        <v>44147</v>
      </c>
      <c r="H4650" s="180">
        <v>45260</v>
      </c>
      <c r="I4650">
        <v>0</v>
      </c>
      <c r="J4650">
        <v>1</v>
      </c>
      <c r="K4650">
        <v>4</v>
      </c>
      <c r="L4650">
        <v>30</v>
      </c>
      <c r="M4650">
        <v>2</v>
      </c>
      <c r="N4650" s="170">
        <v>22490513</v>
      </c>
      <c r="O4650" s="170">
        <v>24960000</v>
      </c>
      <c r="P4650" s="178">
        <v>400000</v>
      </c>
      <c r="Q4650" s="178">
        <v>15378</v>
      </c>
      <c r="R4650" s="178">
        <v>367578</v>
      </c>
      <c r="S4650">
        <v>0</v>
      </c>
      <c r="T4650">
        <v>0</v>
      </c>
      <c r="U4650">
        <v>0</v>
      </c>
      <c r="W4650">
        <v>0</v>
      </c>
      <c r="X4650">
        <v>0</v>
      </c>
      <c r="Y4650">
        <v>0</v>
      </c>
      <c r="AB4650" s="180">
        <v>44285</v>
      </c>
      <c r="AC4650">
        <v>1</v>
      </c>
      <c r="AD4650" t="s">
        <v>1922</v>
      </c>
      <c r="AE4650">
        <v>1</v>
      </c>
      <c r="AF4650">
        <v>30</v>
      </c>
      <c r="AG4650">
        <v>0</v>
      </c>
      <c r="AN4650">
        <v>1</v>
      </c>
      <c r="AO4650">
        <v>1</v>
      </c>
      <c r="AR4650" s="178">
        <v>346511</v>
      </c>
      <c r="AS4650" t="s">
        <v>1921</v>
      </c>
      <c r="AT4650">
        <v>0</v>
      </c>
      <c r="AU4650">
        <v>0</v>
      </c>
      <c r="AV4650">
        <v>890480123</v>
      </c>
      <c r="AW4650" t="s">
        <v>1920</v>
      </c>
      <c r="AX4650">
        <v>5</v>
      </c>
      <c r="BC4650">
        <v>2</v>
      </c>
      <c r="BD4650">
        <v>7</v>
      </c>
      <c r="BE4650">
        <v>2</v>
      </c>
    </row>
    <row r="4651" spans="1:57" x14ac:dyDescent="0.25">
      <c r="A4651" s="179">
        <f t="shared" si="72"/>
        <v>22474</v>
      </c>
      <c r="B4651" t="s">
        <v>1923</v>
      </c>
      <c r="C4651">
        <v>73571729</v>
      </c>
      <c r="D4651">
        <v>144105</v>
      </c>
      <c r="E4651">
        <v>4</v>
      </c>
      <c r="F4651">
        <v>550024856</v>
      </c>
      <c r="G4651" s="180">
        <v>44157</v>
      </c>
      <c r="H4651" s="180">
        <v>45290</v>
      </c>
      <c r="I4651">
        <v>30</v>
      </c>
      <c r="J4651">
        <v>1</v>
      </c>
      <c r="K4651">
        <v>1</v>
      </c>
      <c r="L4651">
        <v>30</v>
      </c>
      <c r="M4651">
        <v>2</v>
      </c>
      <c r="N4651" s="170">
        <v>22490513</v>
      </c>
      <c r="O4651" s="170">
        <v>24960000</v>
      </c>
      <c r="P4651" s="178">
        <v>400000</v>
      </c>
      <c r="Q4651" s="178">
        <v>15378</v>
      </c>
      <c r="R4651" s="178">
        <v>392119</v>
      </c>
      <c r="S4651">
        <v>10795</v>
      </c>
      <c r="T4651">
        <v>0</v>
      </c>
      <c r="U4651">
        <v>0</v>
      </c>
      <c r="W4651">
        <v>0</v>
      </c>
      <c r="X4651">
        <v>0</v>
      </c>
      <c r="Y4651">
        <v>0</v>
      </c>
      <c r="AB4651" s="180">
        <v>44285</v>
      </c>
      <c r="AC4651">
        <v>1</v>
      </c>
      <c r="AD4651" t="s">
        <v>1922</v>
      </c>
      <c r="AE4651">
        <v>1</v>
      </c>
      <c r="AF4651">
        <v>30</v>
      </c>
      <c r="AG4651">
        <v>16205</v>
      </c>
      <c r="AN4651">
        <v>1</v>
      </c>
      <c r="AO4651">
        <v>1</v>
      </c>
      <c r="AR4651" s="178">
        <v>369645</v>
      </c>
      <c r="AS4651" t="s">
        <v>1921</v>
      </c>
      <c r="AT4651">
        <v>0</v>
      </c>
      <c r="AU4651">
        <v>0</v>
      </c>
      <c r="AV4651">
        <v>890480123</v>
      </c>
      <c r="AW4651" t="s">
        <v>1920</v>
      </c>
      <c r="AX4651">
        <v>5</v>
      </c>
      <c r="BC4651">
        <v>2</v>
      </c>
      <c r="BD4651">
        <v>7</v>
      </c>
      <c r="BE4651">
        <v>2</v>
      </c>
    </row>
    <row r="4652" spans="1:57" x14ac:dyDescent="0.25">
      <c r="A4652" s="179">
        <f t="shared" si="72"/>
        <v>344</v>
      </c>
      <c r="B4652" t="s">
        <v>1923</v>
      </c>
      <c r="C4652">
        <v>73571729</v>
      </c>
      <c r="D4652">
        <v>144105</v>
      </c>
      <c r="E4652">
        <v>4</v>
      </c>
      <c r="F4652">
        <v>550025344</v>
      </c>
      <c r="G4652" s="180">
        <v>44227</v>
      </c>
      <c r="H4652" s="180">
        <v>44283</v>
      </c>
      <c r="I4652">
        <v>0</v>
      </c>
      <c r="J4652">
        <v>1</v>
      </c>
      <c r="K4652">
        <v>0</v>
      </c>
      <c r="L4652">
        <v>30</v>
      </c>
      <c r="M4652">
        <v>2</v>
      </c>
      <c r="N4652">
        <v>0</v>
      </c>
      <c r="O4652">
        <v>0</v>
      </c>
      <c r="P4652" s="178">
        <v>6000</v>
      </c>
      <c r="Q4652" s="178">
        <v>6000</v>
      </c>
      <c r="R4652" s="178">
        <v>6000</v>
      </c>
      <c r="S4652">
        <v>0</v>
      </c>
      <c r="T4652">
        <v>0</v>
      </c>
      <c r="U4652">
        <v>0</v>
      </c>
      <c r="W4652">
        <v>0</v>
      </c>
      <c r="X4652">
        <v>0</v>
      </c>
      <c r="Y4652">
        <v>0</v>
      </c>
      <c r="AB4652" s="180">
        <v>44255</v>
      </c>
      <c r="AC4652">
        <v>1</v>
      </c>
      <c r="AD4652" t="s">
        <v>1922</v>
      </c>
      <c r="AE4652">
        <v>1</v>
      </c>
      <c r="AF4652">
        <v>30</v>
      </c>
      <c r="AG4652">
        <v>0</v>
      </c>
      <c r="AN4652">
        <v>1</v>
      </c>
      <c r="AO4652">
        <v>1</v>
      </c>
      <c r="AR4652" s="178">
        <v>5656</v>
      </c>
      <c r="AS4652" t="s">
        <v>1921</v>
      </c>
      <c r="AT4652">
        <v>0</v>
      </c>
      <c r="AU4652">
        <v>0</v>
      </c>
      <c r="AV4652">
        <v>890480123</v>
      </c>
      <c r="AW4652" t="s">
        <v>1920</v>
      </c>
      <c r="AX4652">
        <v>5</v>
      </c>
      <c r="BC4652">
        <v>2</v>
      </c>
      <c r="BD4652">
        <v>7</v>
      </c>
      <c r="BE4652">
        <v>2</v>
      </c>
    </row>
    <row r="4653" spans="1:57" x14ac:dyDescent="0.25">
      <c r="A4653" s="179">
        <f t="shared" si="72"/>
        <v>344</v>
      </c>
      <c r="B4653" t="s">
        <v>1923</v>
      </c>
      <c r="C4653">
        <v>73571729</v>
      </c>
      <c r="D4653">
        <v>144105</v>
      </c>
      <c r="E4653">
        <v>4</v>
      </c>
      <c r="F4653">
        <v>550025539</v>
      </c>
      <c r="G4653" s="180">
        <v>44255</v>
      </c>
      <c r="H4653" s="180">
        <v>44316</v>
      </c>
      <c r="I4653">
        <v>0</v>
      </c>
      <c r="J4653">
        <v>1</v>
      </c>
      <c r="K4653">
        <v>0</v>
      </c>
      <c r="L4653">
        <v>30</v>
      </c>
      <c r="M4653">
        <v>2</v>
      </c>
      <c r="N4653">
        <v>0</v>
      </c>
      <c r="O4653">
        <v>0</v>
      </c>
      <c r="P4653" s="178">
        <v>6000</v>
      </c>
      <c r="Q4653" s="178">
        <v>6000</v>
      </c>
      <c r="R4653" s="178">
        <v>6000</v>
      </c>
      <c r="S4653">
        <v>0</v>
      </c>
      <c r="T4653">
        <v>0</v>
      </c>
      <c r="U4653">
        <v>0</v>
      </c>
      <c r="W4653">
        <v>0</v>
      </c>
      <c r="X4653">
        <v>0</v>
      </c>
      <c r="Y4653">
        <v>0</v>
      </c>
      <c r="AB4653" s="180">
        <v>44285</v>
      </c>
      <c r="AC4653">
        <v>1</v>
      </c>
      <c r="AD4653" t="s">
        <v>1922</v>
      </c>
      <c r="AE4653">
        <v>1</v>
      </c>
      <c r="AF4653">
        <v>30</v>
      </c>
      <c r="AG4653">
        <v>0</v>
      </c>
      <c r="AN4653">
        <v>1</v>
      </c>
      <c r="AO4653">
        <v>1</v>
      </c>
      <c r="AR4653" s="178">
        <v>5656</v>
      </c>
      <c r="AS4653" t="s">
        <v>1921</v>
      </c>
      <c r="AT4653">
        <v>0</v>
      </c>
      <c r="AU4653">
        <v>0</v>
      </c>
      <c r="AV4653">
        <v>890480123</v>
      </c>
      <c r="AW4653" t="s">
        <v>1920</v>
      </c>
      <c r="AX4653">
        <v>5</v>
      </c>
      <c r="BC4653">
        <v>2</v>
      </c>
      <c r="BD4653">
        <v>7</v>
      </c>
      <c r="BE4653">
        <v>2</v>
      </c>
    </row>
    <row r="4654" spans="1:57" x14ac:dyDescent="0.25">
      <c r="A4654" s="179">
        <f t="shared" si="72"/>
        <v>344</v>
      </c>
      <c r="B4654" t="s">
        <v>1923</v>
      </c>
      <c r="C4654">
        <v>73571729</v>
      </c>
      <c r="D4654">
        <v>144105</v>
      </c>
      <c r="E4654">
        <v>4</v>
      </c>
      <c r="F4654">
        <v>550025726</v>
      </c>
      <c r="G4654" s="180">
        <v>44286</v>
      </c>
      <c r="H4654" s="180">
        <v>44346</v>
      </c>
      <c r="I4654">
        <v>0</v>
      </c>
      <c r="J4654">
        <v>1</v>
      </c>
      <c r="K4654">
        <v>0</v>
      </c>
      <c r="L4654">
        <v>30</v>
      </c>
      <c r="M4654">
        <v>2</v>
      </c>
      <c r="N4654">
        <v>0</v>
      </c>
      <c r="O4654">
        <v>0</v>
      </c>
      <c r="P4654" s="178">
        <v>6000</v>
      </c>
      <c r="Q4654" s="178">
        <v>6000</v>
      </c>
      <c r="R4654" s="178">
        <v>6000</v>
      </c>
      <c r="S4654">
        <v>0</v>
      </c>
      <c r="T4654">
        <v>0</v>
      </c>
      <c r="U4654">
        <v>0</v>
      </c>
      <c r="W4654">
        <v>0</v>
      </c>
      <c r="X4654">
        <v>0</v>
      </c>
      <c r="Y4654">
        <v>0</v>
      </c>
      <c r="AB4654" s="180">
        <v>44286</v>
      </c>
      <c r="AC4654">
        <v>1</v>
      </c>
      <c r="AD4654" t="s">
        <v>1922</v>
      </c>
      <c r="AE4654">
        <v>1</v>
      </c>
      <c r="AF4654">
        <v>30</v>
      </c>
      <c r="AG4654">
        <v>0</v>
      </c>
      <c r="AN4654">
        <v>1</v>
      </c>
      <c r="AO4654">
        <v>1</v>
      </c>
      <c r="AR4654" s="178">
        <v>5656</v>
      </c>
      <c r="AS4654" t="s">
        <v>1921</v>
      </c>
      <c r="AT4654">
        <v>0</v>
      </c>
      <c r="AU4654">
        <v>0</v>
      </c>
      <c r="AV4654">
        <v>890480123</v>
      </c>
      <c r="AW4654" t="s">
        <v>1920</v>
      </c>
      <c r="AX4654">
        <v>5</v>
      </c>
      <c r="BC4654">
        <v>2</v>
      </c>
      <c r="BD4654">
        <v>7</v>
      </c>
      <c r="BE4654">
        <v>2</v>
      </c>
    </row>
    <row r="4655" spans="1:57" x14ac:dyDescent="0.25">
      <c r="A4655" s="179">
        <f t="shared" si="72"/>
        <v>12708578</v>
      </c>
      <c r="B4655" t="s">
        <v>1923</v>
      </c>
      <c r="C4655">
        <v>73573482</v>
      </c>
      <c r="D4655">
        <v>144105</v>
      </c>
      <c r="E4655">
        <v>4</v>
      </c>
      <c r="F4655">
        <v>15829</v>
      </c>
      <c r="G4655" s="180">
        <v>44133</v>
      </c>
      <c r="H4655" s="180">
        <v>46386</v>
      </c>
      <c r="I4655">
        <v>0</v>
      </c>
      <c r="J4655">
        <v>1</v>
      </c>
      <c r="K4655">
        <v>5</v>
      </c>
      <c r="L4655">
        <v>30</v>
      </c>
      <c r="M4655">
        <v>2</v>
      </c>
      <c r="N4655" s="170">
        <v>17726461</v>
      </c>
      <c r="O4655" s="170">
        <v>19240000</v>
      </c>
      <c r="P4655" s="178">
        <v>18698669</v>
      </c>
      <c r="Q4655" s="178">
        <v>417156</v>
      </c>
      <c r="R4655" s="178">
        <v>17971522</v>
      </c>
      <c r="S4655">
        <v>0</v>
      </c>
      <c r="T4655">
        <v>0</v>
      </c>
      <c r="U4655">
        <v>0</v>
      </c>
      <c r="W4655">
        <v>0</v>
      </c>
      <c r="X4655">
        <v>0</v>
      </c>
      <c r="Y4655">
        <v>0</v>
      </c>
      <c r="AB4655" s="180">
        <v>44285</v>
      </c>
      <c r="AC4655">
        <v>1</v>
      </c>
      <c r="AD4655" t="s">
        <v>1922</v>
      </c>
      <c r="AE4655">
        <v>1</v>
      </c>
      <c r="AF4655">
        <v>30</v>
      </c>
      <c r="AG4655">
        <v>0</v>
      </c>
      <c r="AN4655">
        <v>1</v>
      </c>
      <c r="AO4655">
        <v>1</v>
      </c>
      <c r="AR4655" s="178">
        <v>5262944</v>
      </c>
      <c r="AS4655" t="s">
        <v>1921</v>
      </c>
      <c r="AT4655">
        <v>0</v>
      </c>
      <c r="AU4655">
        <v>0</v>
      </c>
      <c r="AV4655">
        <v>890480123</v>
      </c>
      <c r="AW4655" t="s">
        <v>1920</v>
      </c>
      <c r="AX4655">
        <v>3</v>
      </c>
      <c r="AY4655">
        <v>6</v>
      </c>
      <c r="AZ4655" s="180">
        <v>43951</v>
      </c>
      <c r="BA4655" t="s">
        <v>1928</v>
      </c>
      <c r="BB4655">
        <v>3</v>
      </c>
      <c r="BC4655">
        <v>1</v>
      </c>
      <c r="BD4655">
        <v>7</v>
      </c>
      <c r="BE4655">
        <v>1</v>
      </c>
    </row>
    <row r="4656" spans="1:57" x14ac:dyDescent="0.25">
      <c r="A4656" s="179">
        <f t="shared" si="72"/>
        <v>5795297</v>
      </c>
      <c r="B4656" t="s">
        <v>1923</v>
      </c>
      <c r="C4656">
        <v>73573482</v>
      </c>
      <c r="D4656">
        <v>144105</v>
      </c>
      <c r="E4656">
        <v>4</v>
      </c>
      <c r="F4656">
        <v>15830</v>
      </c>
      <c r="G4656" s="180">
        <v>44133</v>
      </c>
      <c r="H4656" s="180">
        <v>46417</v>
      </c>
      <c r="I4656">
        <v>0</v>
      </c>
      <c r="J4656">
        <v>1</v>
      </c>
      <c r="K4656">
        <v>5</v>
      </c>
      <c r="L4656">
        <v>30</v>
      </c>
      <c r="M4656">
        <v>2</v>
      </c>
      <c r="N4656" s="170">
        <v>12185828</v>
      </c>
      <c r="O4656" s="170">
        <v>12890000</v>
      </c>
      <c r="P4656" s="178">
        <v>8588235</v>
      </c>
      <c r="Q4656" s="178">
        <v>164152</v>
      </c>
      <c r="R4656" s="178">
        <v>8195276</v>
      </c>
      <c r="S4656">
        <v>0</v>
      </c>
      <c r="T4656">
        <v>0</v>
      </c>
      <c r="U4656">
        <v>0</v>
      </c>
      <c r="W4656">
        <v>0</v>
      </c>
      <c r="X4656">
        <v>0</v>
      </c>
      <c r="Y4656">
        <v>0</v>
      </c>
      <c r="AB4656" s="180">
        <v>44285</v>
      </c>
      <c r="AC4656">
        <v>1</v>
      </c>
      <c r="AD4656" t="s">
        <v>1922</v>
      </c>
      <c r="AE4656">
        <v>1</v>
      </c>
      <c r="AF4656">
        <v>30</v>
      </c>
      <c r="AG4656">
        <v>0</v>
      </c>
      <c r="AN4656">
        <v>1</v>
      </c>
      <c r="AO4656">
        <v>1</v>
      </c>
      <c r="AR4656" s="178">
        <v>2399979</v>
      </c>
      <c r="AS4656" t="s">
        <v>1921</v>
      </c>
      <c r="AT4656">
        <v>0</v>
      </c>
      <c r="AU4656">
        <v>0</v>
      </c>
      <c r="AV4656">
        <v>890480123</v>
      </c>
      <c r="AW4656" t="s">
        <v>1920</v>
      </c>
      <c r="AX4656">
        <v>3</v>
      </c>
      <c r="AY4656">
        <v>6</v>
      </c>
      <c r="AZ4656" s="180">
        <v>43951</v>
      </c>
      <c r="BA4656" t="s">
        <v>1928</v>
      </c>
      <c r="BB4656">
        <v>3</v>
      </c>
      <c r="BC4656">
        <v>1</v>
      </c>
      <c r="BD4656">
        <v>7</v>
      </c>
      <c r="BE4656">
        <v>1</v>
      </c>
    </row>
    <row r="4657" spans="1:57" x14ac:dyDescent="0.25">
      <c r="A4657" s="179">
        <f t="shared" si="72"/>
        <v>82036574</v>
      </c>
      <c r="B4657" t="s">
        <v>1923</v>
      </c>
      <c r="C4657">
        <v>73574213</v>
      </c>
      <c r="D4657">
        <v>144205</v>
      </c>
      <c r="E4657">
        <v>4</v>
      </c>
      <c r="F4657">
        <v>16907</v>
      </c>
      <c r="G4657" s="180">
        <v>44133</v>
      </c>
      <c r="H4657" s="180">
        <v>46477</v>
      </c>
      <c r="I4657">
        <v>0</v>
      </c>
      <c r="J4657">
        <v>1</v>
      </c>
      <c r="K4657">
        <v>5</v>
      </c>
      <c r="L4657">
        <v>30</v>
      </c>
      <c r="M4657">
        <v>2</v>
      </c>
      <c r="N4657" s="170">
        <v>9119043</v>
      </c>
      <c r="O4657" s="170">
        <v>9510000</v>
      </c>
      <c r="P4657" s="178">
        <v>91999026</v>
      </c>
      <c r="Q4657" s="178">
        <v>1582657</v>
      </c>
      <c r="R4657" s="178">
        <v>87471284</v>
      </c>
      <c r="S4657">
        <v>0</v>
      </c>
      <c r="T4657">
        <v>0</v>
      </c>
      <c r="U4657">
        <v>0</v>
      </c>
      <c r="W4657">
        <v>0</v>
      </c>
      <c r="X4657">
        <v>0</v>
      </c>
      <c r="Y4657">
        <v>0</v>
      </c>
      <c r="AB4657" s="180">
        <v>44286</v>
      </c>
      <c r="AC4657">
        <v>9</v>
      </c>
      <c r="AD4657" t="s">
        <v>1922</v>
      </c>
      <c r="AE4657">
        <v>1</v>
      </c>
      <c r="AF4657">
        <v>30</v>
      </c>
      <c r="AG4657">
        <v>0</v>
      </c>
      <c r="AN4657">
        <v>1</v>
      </c>
      <c r="AO4657">
        <v>1</v>
      </c>
      <c r="AR4657" s="178">
        <v>5434710</v>
      </c>
      <c r="AS4657" t="s">
        <v>1921</v>
      </c>
      <c r="AT4657">
        <v>0</v>
      </c>
      <c r="AU4657">
        <v>0</v>
      </c>
      <c r="AX4657">
        <v>5</v>
      </c>
      <c r="BC4657">
        <v>1</v>
      </c>
      <c r="BD4657">
        <v>7</v>
      </c>
      <c r="BE4657">
        <v>1</v>
      </c>
    </row>
    <row r="4658" spans="1:57" x14ac:dyDescent="0.25">
      <c r="A4658" s="179">
        <f t="shared" si="72"/>
        <v>11087490</v>
      </c>
      <c r="B4658" t="s">
        <v>1923</v>
      </c>
      <c r="C4658">
        <v>73574213</v>
      </c>
      <c r="D4658">
        <v>144105</v>
      </c>
      <c r="E4658">
        <v>4</v>
      </c>
      <c r="F4658">
        <v>17897</v>
      </c>
      <c r="G4658" s="180">
        <v>44182</v>
      </c>
      <c r="H4658" s="180">
        <v>46751</v>
      </c>
      <c r="I4658">
        <v>0</v>
      </c>
      <c r="J4658">
        <v>1</v>
      </c>
      <c r="K4658">
        <v>3</v>
      </c>
      <c r="L4658">
        <v>30</v>
      </c>
      <c r="M4658">
        <v>2</v>
      </c>
      <c r="N4658" s="170">
        <v>16011168</v>
      </c>
      <c r="O4658" s="170">
        <v>17240000</v>
      </c>
      <c r="P4658" s="178">
        <v>12061733</v>
      </c>
      <c r="Q4658" s="178">
        <v>239648</v>
      </c>
      <c r="R4658" s="178">
        <v>11822008</v>
      </c>
      <c r="S4658">
        <v>0</v>
      </c>
      <c r="T4658">
        <v>0</v>
      </c>
      <c r="U4658">
        <v>0</v>
      </c>
      <c r="W4658">
        <v>0</v>
      </c>
      <c r="X4658">
        <v>0</v>
      </c>
      <c r="Y4658">
        <v>0</v>
      </c>
      <c r="AB4658" s="180">
        <v>44285</v>
      </c>
      <c r="AC4658">
        <v>1</v>
      </c>
      <c r="AD4658" t="s">
        <v>1922</v>
      </c>
      <c r="AE4658">
        <v>1</v>
      </c>
      <c r="AF4658">
        <v>30</v>
      </c>
      <c r="AG4658">
        <v>0</v>
      </c>
      <c r="AN4658">
        <v>1</v>
      </c>
      <c r="AO4658">
        <v>1</v>
      </c>
      <c r="AR4658" s="178">
        <v>734518</v>
      </c>
      <c r="AS4658" t="s">
        <v>1921</v>
      </c>
      <c r="AT4658">
        <v>0</v>
      </c>
      <c r="AU4658">
        <v>0</v>
      </c>
      <c r="AV4658">
        <v>890480123</v>
      </c>
      <c r="AW4658" t="s">
        <v>1920</v>
      </c>
      <c r="AX4658">
        <v>5</v>
      </c>
      <c r="BC4658">
        <v>1</v>
      </c>
      <c r="BD4658">
        <v>7</v>
      </c>
      <c r="BE4658">
        <v>2</v>
      </c>
    </row>
    <row r="4659" spans="1:57" x14ac:dyDescent="0.25">
      <c r="A4659" s="179">
        <f t="shared" si="72"/>
        <v>83972243</v>
      </c>
      <c r="B4659" t="s">
        <v>1923</v>
      </c>
      <c r="C4659">
        <v>73576871</v>
      </c>
      <c r="D4659">
        <v>144105</v>
      </c>
      <c r="E4659">
        <v>4</v>
      </c>
      <c r="F4659">
        <v>17629</v>
      </c>
      <c r="G4659" s="180">
        <v>44103</v>
      </c>
      <c r="H4659" s="180">
        <v>46660</v>
      </c>
      <c r="I4659">
        <v>0</v>
      </c>
      <c r="J4659">
        <v>1</v>
      </c>
      <c r="K4659">
        <v>6</v>
      </c>
      <c r="L4659">
        <v>30</v>
      </c>
      <c r="M4659">
        <v>2</v>
      </c>
      <c r="N4659" s="170">
        <v>12185828</v>
      </c>
      <c r="O4659" s="170">
        <v>12890000</v>
      </c>
      <c r="P4659" s="178">
        <v>90616620</v>
      </c>
      <c r="Q4659" s="178">
        <v>1608650</v>
      </c>
      <c r="R4659" s="178">
        <v>86375514</v>
      </c>
      <c r="S4659">
        <v>0</v>
      </c>
      <c r="T4659">
        <v>0</v>
      </c>
      <c r="U4659">
        <v>0</v>
      </c>
      <c r="W4659">
        <v>0</v>
      </c>
      <c r="X4659">
        <v>0</v>
      </c>
      <c r="Y4659">
        <v>0</v>
      </c>
      <c r="AB4659" s="180">
        <v>44285</v>
      </c>
      <c r="AC4659">
        <v>9</v>
      </c>
      <c r="AD4659" t="s">
        <v>1922</v>
      </c>
      <c r="AE4659">
        <v>1</v>
      </c>
      <c r="AF4659">
        <v>30</v>
      </c>
      <c r="AG4659">
        <v>0</v>
      </c>
      <c r="AN4659">
        <v>1</v>
      </c>
      <c r="AO4659">
        <v>1</v>
      </c>
      <c r="AR4659" s="178">
        <v>2403271</v>
      </c>
      <c r="AS4659" t="s">
        <v>1921</v>
      </c>
      <c r="AT4659">
        <v>0</v>
      </c>
      <c r="AU4659">
        <v>0</v>
      </c>
      <c r="AV4659">
        <v>890480123</v>
      </c>
      <c r="AW4659" t="s">
        <v>1920</v>
      </c>
      <c r="AX4659">
        <v>5</v>
      </c>
      <c r="BC4659">
        <v>1</v>
      </c>
      <c r="BD4659">
        <v>7</v>
      </c>
      <c r="BE4659">
        <v>2</v>
      </c>
    </row>
    <row r="4660" spans="1:57" x14ac:dyDescent="0.25">
      <c r="A4660" s="179">
        <f t="shared" si="72"/>
        <v>2114511</v>
      </c>
      <c r="B4660" t="s">
        <v>1923</v>
      </c>
      <c r="C4660">
        <v>73578662</v>
      </c>
      <c r="D4660">
        <v>144105</v>
      </c>
      <c r="E4660">
        <v>4</v>
      </c>
      <c r="F4660">
        <v>17715</v>
      </c>
      <c r="G4660" s="180">
        <v>44119</v>
      </c>
      <c r="H4660" s="180">
        <v>44864</v>
      </c>
      <c r="I4660">
        <v>0</v>
      </c>
      <c r="J4660">
        <v>1</v>
      </c>
      <c r="K4660">
        <v>5</v>
      </c>
      <c r="L4660">
        <v>30</v>
      </c>
      <c r="M4660">
        <v>2</v>
      </c>
      <c r="N4660" s="170">
        <v>8648788</v>
      </c>
      <c r="O4660" s="170">
        <v>9000000</v>
      </c>
      <c r="P4660" s="178">
        <v>4500000</v>
      </c>
      <c r="Q4660" s="178">
        <v>204857</v>
      </c>
      <c r="R4660" s="178">
        <v>3625068</v>
      </c>
      <c r="S4660">
        <v>0</v>
      </c>
      <c r="T4660">
        <v>0</v>
      </c>
      <c r="U4660">
        <v>0</v>
      </c>
      <c r="W4660">
        <v>0</v>
      </c>
      <c r="X4660">
        <v>0</v>
      </c>
      <c r="Y4660">
        <v>0</v>
      </c>
      <c r="AB4660" s="180">
        <v>44285</v>
      </c>
      <c r="AC4660">
        <v>1</v>
      </c>
      <c r="AD4660" t="s">
        <v>1922</v>
      </c>
      <c r="AE4660">
        <v>1</v>
      </c>
      <c r="AF4660">
        <v>30</v>
      </c>
      <c r="AG4660">
        <v>0</v>
      </c>
      <c r="AN4660">
        <v>1</v>
      </c>
      <c r="AO4660">
        <v>1</v>
      </c>
      <c r="AR4660" s="178">
        <v>1510557</v>
      </c>
      <c r="AS4660" t="s">
        <v>1921</v>
      </c>
      <c r="AT4660">
        <v>0</v>
      </c>
      <c r="AU4660">
        <v>0</v>
      </c>
      <c r="AV4660">
        <v>890480123</v>
      </c>
      <c r="AW4660" t="s">
        <v>1920</v>
      </c>
      <c r="AX4660">
        <v>5</v>
      </c>
      <c r="BC4660">
        <v>1</v>
      </c>
      <c r="BD4660">
        <v>7</v>
      </c>
      <c r="BE4660">
        <v>2</v>
      </c>
    </row>
    <row r="4661" spans="1:57" x14ac:dyDescent="0.25">
      <c r="A4661" s="179">
        <f t="shared" si="72"/>
        <v>2218077</v>
      </c>
      <c r="B4661" t="s">
        <v>1923</v>
      </c>
      <c r="C4661">
        <v>73578662</v>
      </c>
      <c r="D4661">
        <v>144105</v>
      </c>
      <c r="E4661">
        <v>4</v>
      </c>
      <c r="F4661">
        <v>17803</v>
      </c>
      <c r="G4661" s="180">
        <v>44146</v>
      </c>
      <c r="H4661" s="180">
        <v>44895</v>
      </c>
      <c r="I4661">
        <v>0</v>
      </c>
      <c r="J4661">
        <v>1</v>
      </c>
      <c r="K4661">
        <v>4</v>
      </c>
      <c r="L4661">
        <v>30</v>
      </c>
      <c r="M4661">
        <v>2</v>
      </c>
      <c r="N4661" s="170">
        <v>8648788</v>
      </c>
      <c r="O4661" s="170">
        <v>9000000</v>
      </c>
      <c r="P4661" s="178">
        <v>4500000</v>
      </c>
      <c r="Q4661" s="178">
        <v>204857</v>
      </c>
      <c r="R4661" s="178">
        <v>3802620</v>
      </c>
      <c r="S4661">
        <v>0</v>
      </c>
      <c r="T4661">
        <v>0</v>
      </c>
      <c r="U4661">
        <v>0</v>
      </c>
      <c r="W4661">
        <v>0</v>
      </c>
      <c r="X4661">
        <v>0</v>
      </c>
      <c r="Y4661">
        <v>0</v>
      </c>
      <c r="AB4661" s="180">
        <v>44285</v>
      </c>
      <c r="AC4661">
        <v>1</v>
      </c>
      <c r="AD4661" t="s">
        <v>1922</v>
      </c>
      <c r="AE4661">
        <v>1</v>
      </c>
      <c r="AF4661">
        <v>30</v>
      </c>
      <c r="AG4661">
        <v>0</v>
      </c>
      <c r="AN4661">
        <v>1</v>
      </c>
      <c r="AO4661">
        <v>1</v>
      </c>
      <c r="AR4661" s="178">
        <v>1584543</v>
      </c>
      <c r="AS4661" t="s">
        <v>1921</v>
      </c>
      <c r="AT4661">
        <v>0</v>
      </c>
      <c r="AU4661">
        <v>0</v>
      </c>
      <c r="AV4661">
        <v>890480123</v>
      </c>
      <c r="AW4661" t="s">
        <v>1920</v>
      </c>
      <c r="AX4661">
        <v>5</v>
      </c>
      <c r="BC4661">
        <v>1</v>
      </c>
      <c r="BD4661">
        <v>7</v>
      </c>
      <c r="BE4661">
        <v>2</v>
      </c>
    </row>
    <row r="4662" spans="1:57" x14ac:dyDescent="0.25">
      <c r="A4662" s="179">
        <f t="shared" si="72"/>
        <v>22518257</v>
      </c>
      <c r="B4662" t="s">
        <v>1923</v>
      </c>
      <c r="C4662">
        <v>73578662</v>
      </c>
      <c r="D4662">
        <v>140405</v>
      </c>
      <c r="E4662">
        <v>4</v>
      </c>
      <c r="F4662">
        <v>13587</v>
      </c>
      <c r="G4662" s="180">
        <v>43126</v>
      </c>
      <c r="H4662" s="180">
        <v>47509</v>
      </c>
      <c r="I4662">
        <v>4</v>
      </c>
      <c r="J4662">
        <v>1</v>
      </c>
      <c r="K4662">
        <v>37</v>
      </c>
      <c r="L4662">
        <v>30</v>
      </c>
      <c r="M4662">
        <v>2</v>
      </c>
      <c r="N4662" s="170">
        <v>12185828</v>
      </c>
      <c r="O4662" s="170">
        <v>12890000</v>
      </c>
      <c r="P4662" s="178">
        <v>45000000</v>
      </c>
      <c r="Q4662" s="178">
        <v>596112</v>
      </c>
      <c r="R4662" s="178">
        <v>38604780</v>
      </c>
      <c r="S4662">
        <v>52244</v>
      </c>
      <c r="T4662">
        <v>0</v>
      </c>
      <c r="U4662">
        <v>101000000</v>
      </c>
      <c r="V4662" t="s">
        <v>1927</v>
      </c>
      <c r="W4662">
        <v>0</v>
      </c>
      <c r="X4662">
        <v>0</v>
      </c>
      <c r="Y4662">
        <v>0</v>
      </c>
      <c r="AB4662" s="180">
        <v>44285</v>
      </c>
      <c r="AC4662">
        <v>2</v>
      </c>
      <c r="AD4662" t="s">
        <v>1922</v>
      </c>
      <c r="AE4662">
        <v>1</v>
      </c>
      <c r="AF4662">
        <v>30</v>
      </c>
      <c r="AG4662">
        <v>18116</v>
      </c>
      <c r="AH4662">
        <v>2</v>
      </c>
      <c r="AI4662">
        <v>0</v>
      </c>
      <c r="AJ4662">
        <v>1</v>
      </c>
      <c r="AK4662">
        <v>0</v>
      </c>
      <c r="AL4662">
        <v>0</v>
      </c>
      <c r="AM4662">
        <v>0</v>
      </c>
      <c r="AN4662">
        <v>1</v>
      </c>
      <c r="AO4662">
        <v>1</v>
      </c>
      <c r="AR4662" s="178">
        <v>16086523</v>
      </c>
      <c r="AS4662" t="s">
        <v>1926</v>
      </c>
      <c r="AT4662">
        <v>0</v>
      </c>
      <c r="AU4662">
        <v>0</v>
      </c>
      <c r="AV4662">
        <v>890480123</v>
      </c>
      <c r="AW4662" t="s">
        <v>1920</v>
      </c>
      <c r="AX4662">
        <v>5</v>
      </c>
      <c r="BC4662">
        <v>1</v>
      </c>
      <c r="BD4662">
        <v>7</v>
      </c>
      <c r="BE4662">
        <v>2</v>
      </c>
    </row>
    <row r="4663" spans="1:57" x14ac:dyDescent="0.25">
      <c r="A4663" s="179">
        <f t="shared" si="72"/>
        <v>60729581</v>
      </c>
      <c r="B4663" t="s">
        <v>1923</v>
      </c>
      <c r="C4663">
        <v>73579590</v>
      </c>
      <c r="D4663">
        <v>141105</v>
      </c>
      <c r="E4663">
        <v>4</v>
      </c>
      <c r="F4663">
        <v>18244</v>
      </c>
      <c r="G4663" s="180">
        <v>44263</v>
      </c>
      <c r="H4663" s="180">
        <v>46842</v>
      </c>
      <c r="I4663">
        <v>0</v>
      </c>
      <c r="J4663">
        <v>1</v>
      </c>
      <c r="K4663">
        <v>2</v>
      </c>
      <c r="L4663">
        <v>30</v>
      </c>
      <c r="M4663">
        <v>2</v>
      </c>
      <c r="N4663" s="170">
        <v>10971158</v>
      </c>
      <c r="O4663" s="170">
        <v>11540000</v>
      </c>
      <c r="P4663" s="178">
        <v>67680000</v>
      </c>
      <c r="Q4663" s="178">
        <v>1157820</v>
      </c>
      <c r="R4663" s="178">
        <v>66522180</v>
      </c>
      <c r="S4663">
        <v>0</v>
      </c>
      <c r="T4663">
        <v>0</v>
      </c>
      <c r="U4663">
        <v>75200000</v>
      </c>
      <c r="V4663" t="s">
        <v>1927</v>
      </c>
      <c r="W4663">
        <v>0</v>
      </c>
      <c r="X4663">
        <v>0</v>
      </c>
      <c r="Y4663">
        <v>0</v>
      </c>
      <c r="AB4663" s="180">
        <v>44285</v>
      </c>
      <c r="AC4663">
        <v>3</v>
      </c>
      <c r="AD4663" t="s">
        <v>1922</v>
      </c>
      <c r="AE4663">
        <v>1</v>
      </c>
      <c r="AF4663">
        <v>30</v>
      </c>
      <c r="AG4663">
        <v>0</v>
      </c>
      <c r="AN4663">
        <v>1</v>
      </c>
      <c r="AO4663">
        <v>1</v>
      </c>
      <c r="AR4663" s="178">
        <v>5792599</v>
      </c>
      <c r="AS4663" t="s">
        <v>1921</v>
      </c>
      <c r="AT4663">
        <v>0</v>
      </c>
      <c r="AU4663">
        <v>0</v>
      </c>
      <c r="AV4663">
        <v>890480123</v>
      </c>
      <c r="AW4663" t="s">
        <v>1920</v>
      </c>
      <c r="AX4663">
        <v>5</v>
      </c>
      <c r="BC4663">
        <v>1</v>
      </c>
      <c r="BD4663">
        <v>7</v>
      </c>
      <c r="BE4663">
        <v>2</v>
      </c>
    </row>
    <row r="4664" spans="1:57" x14ac:dyDescent="0.25">
      <c r="A4664" s="179">
        <f t="shared" si="72"/>
        <v>15189381</v>
      </c>
      <c r="B4664" t="s">
        <v>1923</v>
      </c>
      <c r="C4664">
        <v>73581447</v>
      </c>
      <c r="D4664">
        <v>144105</v>
      </c>
      <c r="E4664">
        <v>4</v>
      </c>
      <c r="F4664">
        <v>15054</v>
      </c>
      <c r="G4664" s="180">
        <v>44133</v>
      </c>
      <c r="H4664" s="180">
        <v>46140</v>
      </c>
      <c r="I4664">
        <v>0</v>
      </c>
      <c r="J4664">
        <v>1</v>
      </c>
      <c r="K4664">
        <v>5</v>
      </c>
      <c r="L4664">
        <v>30</v>
      </c>
      <c r="M4664">
        <v>2</v>
      </c>
      <c r="N4664" s="170">
        <v>12185828</v>
      </c>
      <c r="O4664" s="170">
        <v>12890000</v>
      </c>
      <c r="P4664" s="178">
        <v>26639795</v>
      </c>
      <c r="Q4664" s="178">
        <v>561882</v>
      </c>
      <c r="R4664" s="178">
        <v>24888823</v>
      </c>
      <c r="S4664">
        <v>0</v>
      </c>
      <c r="T4664">
        <v>0</v>
      </c>
      <c r="U4664">
        <v>0</v>
      </c>
      <c r="W4664">
        <v>0</v>
      </c>
      <c r="X4664">
        <v>0</v>
      </c>
      <c r="Y4664">
        <v>0</v>
      </c>
      <c r="AB4664" s="180">
        <v>44285</v>
      </c>
      <c r="AC4664">
        <v>1</v>
      </c>
      <c r="AD4664" t="s">
        <v>1922</v>
      </c>
      <c r="AE4664">
        <v>1</v>
      </c>
      <c r="AF4664">
        <v>30</v>
      </c>
      <c r="AG4664">
        <v>0</v>
      </c>
      <c r="AN4664">
        <v>1</v>
      </c>
      <c r="AO4664">
        <v>1</v>
      </c>
      <c r="AR4664" s="178">
        <v>9699442</v>
      </c>
      <c r="AS4664" t="s">
        <v>1921</v>
      </c>
      <c r="AT4664">
        <v>0</v>
      </c>
      <c r="AU4664">
        <v>0</v>
      </c>
      <c r="AV4664">
        <v>890480123</v>
      </c>
      <c r="AW4664" t="s">
        <v>1920</v>
      </c>
      <c r="AX4664">
        <v>5</v>
      </c>
      <c r="BC4664">
        <v>1</v>
      </c>
      <c r="BD4664">
        <v>7</v>
      </c>
      <c r="BE4664">
        <v>1</v>
      </c>
    </row>
    <row r="4665" spans="1:57" x14ac:dyDescent="0.25">
      <c r="A4665" s="179">
        <f t="shared" si="72"/>
        <v>898344</v>
      </c>
      <c r="B4665" t="s">
        <v>1923</v>
      </c>
      <c r="C4665">
        <v>77005331</v>
      </c>
      <c r="D4665">
        <v>144105</v>
      </c>
      <c r="E4665">
        <v>4</v>
      </c>
      <c r="F4665">
        <v>17290</v>
      </c>
      <c r="G4665" s="180">
        <v>44012</v>
      </c>
      <c r="H4665" s="180">
        <v>44742</v>
      </c>
      <c r="I4665">
        <v>0</v>
      </c>
      <c r="J4665">
        <v>1</v>
      </c>
      <c r="K4665">
        <v>9</v>
      </c>
      <c r="L4665">
        <v>30</v>
      </c>
      <c r="M4665">
        <v>2</v>
      </c>
      <c r="N4665" s="170">
        <v>12185828</v>
      </c>
      <c r="O4665" s="170">
        <v>12890000</v>
      </c>
      <c r="P4665" s="178">
        <v>1690000</v>
      </c>
      <c r="Q4665" s="178">
        <v>79701</v>
      </c>
      <c r="R4665" s="178">
        <v>1103551</v>
      </c>
      <c r="S4665">
        <v>0</v>
      </c>
      <c r="T4665">
        <v>0</v>
      </c>
      <c r="U4665">
        <v>0</v>
      </c>
      <c r="W4665">
        <v>0</v>
      </c>
      <c r="X4665">
        <v>0</v>
      </c>
      <c r="Y4665">
        <v>0</v>
      </c>
      <c r="AB4665" s="180">
        <v>44285</v>
      </c>
      <c r="AC4665">
        <v>1</v>
      </c>
      <c r="AD4665" t="s">
        <v>1922</v>
      </c>
      <c r="AE4665">
        <v>1</v>
      </c>
      <c r="AF4665">
        <v>30</v>
      </c>
      <c r="AG4665">
        <v>0</v>
      </c>
      <c r="AN4665">
        <v>1</v>
      </c>
      <c r="AO4665">
        <v>1</v>
      </c>
      <c r="AR4665" s="178">
        <v>205207</v>
      </c>
      <c r="AS4665" t="s">
        <v>1921</v>
      </c>
      <c r="AT4665">
        <v>0</v>
      </c>
      <c r="AU4665">
        <v>0</v>
      </c>
      <c r="AV4665">
        <v>890480123</v>
      </c>
      <c r="AW4665" t="s">
        <v>1920</v>
      </c>
      <c r="AX4665">
        <v>5</v>
      </c>
      <c r="BC4665">
        <v>1</v>
      </c>
      <c r="BD4665">
        <v>7</v>
      </c>
      <c r="BE4665">
        <v>2</v>
      </c>
    </row>
    <row r="4666" spans="1:57" x14ac:dyDescent="0.25">
      <c r="A4666" s="179">
        <f t="shared" si="72"/>
        <v>29551774</v>
      </c>
      <c r="B4666" t="s">
        <v>1923</v>
      </c>
      <c r="C4666">
        <v>77005331</v>
      </c>
      <c r="D4666">
        <v>144105</v>
      </c>
      <c r="E4666">
        <v>4</v>
      </c>
      <c r="F4666">
        <v>17808</v>
      </c>
      <c r="G4666" s="180">
        <v>44152</v>
      </c>
      <c r="H4666" s="180">
        <v>45991</v>
      </c>
      <c r="I4666">
        <v>0</v>
      </c>
      <c r="J4666">
        <v>1</v>
      </c>
      <c r="K4666">
        <v>4</v>
      </c>
      <c r="L4666">
        <v>30</v>
      </c>
      <c r="M4666">
        <v>2</v>
      </c>
      <c r="N4666" s="170">
        <v>9568969</v>
      </c>
      <c r="O4666" s="170">
        <v>10000000</v>
      </c>
      <c r="P4666" s="178">
        <v>38329783</v>
      </c>
      <c r="Q4666" s="178">
        <v>806289</v>
      </c>
      <c r="R4666" s="178">
        <v>36302214</v>
      </c>
      <c r="S4666">
        <v>0</v>
      </c>
      <c r="T4666">
        <v>0</v>
      </c>
      <c r="U4666">
        <v>0</v>
      </c>
      <c r="W4666">
        <v>0</v>
      </c>
      <c r="X4666">
        <v>0</v>
      </c>
      <c r="Y4666">
        <v>0</v>
      </c>
      <c r="AB4666" s="180">
        <v>44285</v>
      </c>
      <c r="AC4666">
        <v>1</v>
      </c>
      <c r="AD4666" t="s">
        <v>1922</v>
      </c>
      <c r="AE4666">
        <v>1</v>
      </c>
      <c r="AF4666">
        <v>30</v>
      </c>
      <c r="AG4666">
        <v>0</v>
      </c>
      <c r="AN4666">
        <v>1</v>
      </c>
      <c r="AO4666">
        <v>1</v>
      </c>
      <c r="AR4666" s="178">
        <v>6750440</v>
      </c>
      <c r="AS4666" t="s">
        <v>1921</v>
      </c>
      <c r="AT4666">
        <v>0</v>
      </c>
      <c r="AU4666">
        <v>0</v>
      </c>
      <c r="AV4666">
        <v>890480123</v>
      </c>
      <c r="AW4666" t="s">
        <v>1920</v>
      </c>
      <c r="AX4666">
        <v>5</v>
      </c>
      <c r="BC4666">
        <v>1</v>
      </c>
      <c r="BD4666">
        <v>7</v>
      </c>
      <c r="BE4666">
        <v>2</v>
      </c>
    </row>
    <row r="4667" spans="1:57" x14ac:dyDescent="0.25">
      <c r="A4667" s="179">
        <f t="shared" si="72"/>
        <v>4884</v>
      </c>
      <c r="B4667" t="s">
        <v>1923</v>
      </c>
      <c r="C4667">
        <v>77005331</v>
      </c>
      <c r="D4667">
        <v>144105</v>
      </c>
      <c r="E4667">
        <v>4</v>
      </c>
      <c r="F4667">
        <v>550025692</v>
      </c>
      <c r="G4667" s="180">
        <v>44286</v>
      </c>
      <c r="H4667" s="180">
        <v>44346</v>
      </c>
      <c r="I4667">
        <v>0</v>
      </c>
      <c r="J4667">
        <v>1</v>
      </c>
      <c r="K4667">
        <v>0</v>
      </c>
      <c r="L4667">
        <v>30</v>
      </c>
      <c r="M4667">
        <v>2</v>
      </c>
      <c r="N4667">
        <v>0</v>
      </c>
      <c r="O4667">
        <v>0</v>
      </c>
      <c r="P4667" s="178">
        <v>6000</v>
      </c>
      <c r="Q4667" s="178">
        <v>6000</v>
      </c>
      <c r="R4667" s="178">
        <v>6000</v>
      </c>
      <c r="S4667">
        <v>0</v>
      </c>
      <c r="T4667">
        <v>0</v>
      </c>
      <c r="U4667">
        <v>0</v>
      </c>
      <c r="W4667">
        <v>0</v>
      </c>
      <c r="X4667">
        <v>0</v>
      </c>
      <c r="Y4667">
        <v>0</v>
      </c>
      <c r="AB4667" s="180">
        <v>44286</v>
      </c>
      <c r="AC4667">
        <v>1</v>
      </c>
      <c r="AD4667" t="s">
        <v>1922</v>
      </c>
      <c r="AE4667">
        <v>1</v>
      </c>
      <c r="AF4667">
        <v>30</v>
      </c>
      <c r="AG4667">
        <v>0</v>
      </c>
      <c r="AN4667">
        <v>1</v>
      </c>
      <c r="AO4667">
        <v>1</v>
      </c>
      <c r="AR4667" s="178">
        <v>1116</v>
      </c>
      <c r="AS4667" t="s">
        <v>1921</v>
      </c>
      <c r="AT4667">
        <v>0</v>
      </c>
      <c r="AU4667">
        <v>0</v>
      </c>
      <c r="AV4667">
        <v>890480123</v>
      </c>
      <c r="AW4667" t="s">
        <v>1920</v>
      </c>
      <c r="AX4667">
        <v>5</v>
      </c>
      <c r="BC4667">
        <v>2</v>
      </c>
      <c r="BD4667">
        <v>7</v>
      </c>
      <c r="BE4667">
        <v>2</v>
      </c>
    </row>
    <row r="4668" spans="1:57" x14ac:dyDescent="0.25">
      <c r="A4668" s="179">
        <f t="shared" si="72"/>
        <v>11133572</v>
      </c>
      <c r="B4668" t="s">
        <v>1923</v>
      </c>
      <c r="C4668">
        <v>77014950</v>
      </c>
      <c r="D4668">
        <v>144105</v>
      </c>
      <c r="E4668">
        <v>4</v>
      </c>
      <c r="F4668">
        <v>18048</v>
      </c>
      <c r="G4668" s="180">
        <v>44204</v>
      </c>
      <c r="H4668" s="180">
        <v>46782</v>
      </c>
      <c r="I4668">
        <v>0</v>
      </c>
      <c r="J4668">
        <v>1</v>
      </c>
      <c r="K4668">
        <v>5</v>
      </c>
      <c r="L4668">
        <v>30</v>
      </c>
      <c r="M4668">
        <v>2</v>
      </c>
      <c r="N4668" s="170">
        <v>16011168</v>
      </c>
      <c r="O4668" s="170">
        <v>17240000</v>
      </c>
      <c r="P4668" s="178">
        <v>24352604</v>
      </c>
      <c r="Q4668" s="178">
        <v>483848</v>
      </c>
      <c r="R4668" s="178">
        <v>23534859</v>
      </c>
      <c r="S4668">
        <v>0</v>
      </c>
      <c r="T4668">
        <v>0</v>
      </c>
      <c r="U4668">
        <v>0</v>
      </c>
      <c r="W4668">
        <v>0</v>
      </c>
      <c r="X4668">
        <v>0</v>
      </c>
      <c r="Y4668">
        <v>0</v>
      </c>
      <c r="AB4668" s="180">
        <v>44285</v>
      </c>
      <c r="AC4668">
        <v>1</v>
      </c>
      <c r="AD4668" t="s">
        <v>1922</v>
      </c>
      <c r="AE4668">
        <v>1</v>
      </c>
      <c r="AF4668">
        <v>30</v>
      </c>
      <c r="AG4668">
        <v>0</v>
      </c>
      <c r="AN4668">
        <v>1</v>
      </c>
      <c r="AO4668">
        <v>1</v>
      </c>
      <c r="AR4668" s="178">
        <v>12401287</v>
      </c>
      <c r="AS4668" t="s">
        <v>1921</v>
      </c>
      <c r="AT4668">
        <v>0</v>
      </c>
      <c r="AU4668">
        <v>0</v>
      </c>
      <c r="AV4668">
        <v>890480123</v>
      </c>
      <c r="AW4668" t="s">
        <v>1920</v>
      </c>
      <c r="AX4668">
        <v>5</v>
      </c>
      <c r="BC4668">
        <v>1</v>
      </c>
      <c r="BD4668">
        <v>7</v>
      </c>
      <c r="BE4668">
        <v>2</v>
      </c>
    </row>
    <row r="4669" spans="1:57" x14ac:dyDescent="0.25">
      <c r="A4669" s="179">
        <f t="shared" si="72"/>
        <v>37626</v>
      </c>
      <c r="B4669" t="s">
        <v>1923</v>
      </c>
      <c r="C4669">
        <v>77014950</v>
      </c>
      <c r="D4669">
        <v>144105</v>
      </c>
      <c r="E4669">
        <v>4</v>
      </c>
      <c r="F4669">
        <v>550016375</v>
      </c>
      <c r="G4669" s="180">
        <v>42949</v>
      </c>
      <c r="H4669" s="180">
        <v>45168</v>
      </c>
      <c r="I4669">
        <v>0</v>
      </c>
      <c r="J4669">
        <v>1</v>
      </c>
      <c r="K4669">
        <v>7</v>
      </c>
      <c r="L4669">
        <v>30</v>
      </c>
      <c r="M4669">
        <v>2</v>
      </c>
      <c r="N4669" s="170">
        <v>22490513</v>
      </c>
      <c r="O4669" s="170">
        <v>24960000</v>
      </c>
      <c r="P4669" s="178">
        <v>93135</v>
      </c>
      <c r="Q4669" s="178">
        <v>3581</v>
      </c>
      <c r="R4669" s="178">
        <v>79537</v>
      </c>
      <c r="S4669">
        <v>0</v>
      </c>
      <c r="T4669">
        <v>0</v>
      </c>
      <c r="U4669">
        <v>0</v>
      </c>
      <c r="W4669">
        <v>0</v>
      </c>
      <c r="X4669">
        <v>0</v>
      </c>
      <c r="Y4669">
        <v>0</v>
      </c>
      <c r="AB4669" s="180">
        <v>44285</v>
      </c>
      <c r="AC4669">
        <v>1</v>
      </c>
      <c r="AD4669" t="s">
        <v>1922</v>
      </c>
      <c r="AE4669">
        <v>1</v>
      </c>
      <c r="AF4669">
        <v>30</v>
      </c>
      <c r="AG4669">
        <v>0</v>
      </c>
      <c r="AN4669">
        <v>1</v>
      </c>
      <c r="AO4669">
        <v>1</v>
      </c>
      <c r="AR4669" s="178">
        <v>41911</v>
      </c>
      <c r="AS4669" t="s">
        <v>1921</v>
      </c>
      <c r="AT4669">
        <v>0</v>
      </c>
      <c r="AU4669">
        <v>0</v>
      </c>
      <c r="AV4669">
        <v>890480123</v>
      </c>
      <c r="AW4669" t="s">
        <v>1920</v>
      </c>
      <c r="AX4669">
        <v>5</v>
      </c>
      <c r="BC4669">
        <v>2</v>
      </c>
      <c r="BD4669">
        <v>7</v>
      </c>
      <c r="BE4669">
        <v>2</v>
      </c>
    </row>
    <row r="4670" spans="1:57" x14ac:dyDescent="0.25">
      <c r="A4670" s="179">
        <f t="shared" si="72"/>
        <v>16612</v>
      </c>
      <c r="B4670" t="s">
        <v>1923</v>
      </c>
      <c r="C4670">
        <v>77014950</v>
      </c>
      <c r="D4670">
        <v>144105</v>
      </c>
      <c r="E4670">
        <v>4</v>
      </c>
      <c r="F4670">
        <v>550016376</v>
      </c>
      <c r="G4670" s="180">
        <v>42949</v>
      </c>
      <c r="H4670" s="180">
        <v>44834</v>
      </c>
      <c r="I4670">
        <v>0</v>
      </c>
      <c r="J4670">
        <v>1</v>
      </c>
      <c r="K4670">
        <v>18</v>
      </c>
      <c r="L4670">
        <v>30</v>
      </c>
      <c r="M4670">
        <v>2</v>
      </c>
      <c r="N4670" s="170">
        <v>22490513</v>
      </c>
      <c r="O4670" s="170">
        <v>24960000</v>
      </c>
      <c r="P4670" s="178">
        <v>60265</v>
      </c>
      <c r="Q4670" s="178">
        <v>2317</v>
      </c>
      <c r="R4670" s="178">
        <v>35116</v>
      </c>
      <c r="S4670">
        <v>0</v>
      </c>
      <c r="T4670">
        <v>0</v>
      </c>
      <c r="U4670">
        <v>0</v>
      </c>
      <c r="W4670">
        <v>0</v>
      </c>
      <c r="X4670">
        <v>0</v>
      </c>
      <c r="Y4670">
        <v>0</v>
      </c>
      <c r="AB4670" s="180">
        <v>44285</v>
      </c>
      <c r="AC4670">
        <v>1</v>
      </c>
      <c r="AD4670" t="s">
        <v>1922</v>
      </c>
      <c r="AE4670">
        <v>1</v>
      </c>
      <c r="AF4670">
        <v>30</v>
      </c>
      <c r="AG4670">
        <v>0</v>
      </c>
      <c r="AN4670">
        <v>1</v>
      </c>
      <c r="AO4670">
        <v>1</v>
      </c>
      <c r="AR4670" s="178">
        <v>18504</v>
      </c>
      <c r="AS4670" t="s">
        <v>1921</v>
      </c>
      <c r="AT4670">
        <v>0</v>
      </c>
      <c r="AU4670">
        <v>0</v>
      </c>
      <c r="AV4670">
        <v>890480123</v>
      </c>
      <c r="AW4670" t="s">
        <v>1920</v>
      </c>
      <c r="AX4670">
        <v>5</v>
      </c>
      <c r="BC4670">
        <v>2</v>
      </c>
      <c r="BD4670">
        <v>7</v>
      </c>
      <c r="BE4670">
        <v>2</v>
      </c>
    </row>
    <row r="4671" spans="1:57" x14ac:dyDescent="0.25">
      <c r="A4671" s="179">
        <f t="shared" si="72"/>
        <v>10204</v>
      </c>
      <c r="B4671" t="s">
        <v>1923</v>
      </c>
      <c r="C4671">
        <v>77014950</v>
      </c>
      <c r="D4671">
        <v>144105</v>
      </c>
      <c r="E4671">
        <v>4</v>
      </c>
      <c r="F4671">
        <v>550016381</v>
      </c>
      <c r="G4671" s="180">
        <v>42949</v>
      </c>
      <c r="H4671" s="180">
        <v>44834</v>
      </c>
      <c r="I4671">
        <v>0</v>
      </c>
      <c r="J4671">
        <v>1</v>
      </c>
      <c r="K4671">
        <v>18</v>
      </c>
      <c r="L4671">
        <v>30</v>
      </c>
      <c r="M4671">
        <v>2</v>
      </c>
      <c r="N4671" s="170">
        <v>22490513</v>
      </c>
      <c r="O4671" s="170">
        <v>24960000</v>
      </c>
      <c r="P4671" s="178">
        <v>37001</v>
      </c>
      <c r="Q4671" s="178">
        <v>1422</v>
      </c>
      <c r="R4671" s="178">
        <v>21569</v>
      </c>
      <c r="S4671">
        <v>0</v>
      </c>
      <c r="T4671">
        <v>0</v>
      </c>
      <c r="U4671">
        <v>0</v>
      </c>
      <c r="W4671">
        <v>0</v>
      </c>
      <c r="X4671">
        <v>0</v>
      </c>
      <c r="Y4671">
        <v>0</v>
      </c>
      <c r="AB4671" s="180">
        <v>44285</v>
      </c>
      <c r="AC4671">
        <v>1</v>
      </c>
      <c r="AD4671" t="s">
        <v>1922</v>
      </c>
      <c r="AE4671">
        <v>1</v>
      </c>
      <c r="AF4671">
        <v>30</v>
      </c>
      <c r="AG4671">
        <v>0</v>
      </c>
      <c r="AN4671">
        <v>1</v>
      </c>
      <c r="AO4671">
        <v>1</v>
      </c>
      <c r="AR4671" s="178">
        <v>11365</v>
      </c>
      <c r="AS4671" t="s">
        <v>1921</v>
      </c>
      <c r="AT4671">
        <v>0</v>
      </c>
      <c r="AU4671">
        <v>0</v>
      </c>
      <c r="AV4671">
        <v>890480123</v>
      </c>
      <c r="AW4671" t="s">
        <v>1920</v>
      </c>
      <c r="AX4671">
        <v>5</v>
      </c>
      <c r="BC4671">
        <v>2</v>
      </c>
      <c r="BD4671">
        <v>7</v>
      </c>
      <c r="BE4671">
        <v>2</v>
      </c>
    </row>
    <row r="4672" spans="1:57" x14ac:dyDescent="0.25">
      <c r="A4672" s="179">
        <f t="shared" si="72"/>
        <v>10261</v>
      </c>
      <c r="B4672" t="s">
        <v>1923</v>
      </c>
      <c r="C4672">
        <v>77014950</v>
      </c>
      <c r="D4672">
        <v>144105</v>
      </c>
      <c r="E4672">
        <v>4</v>
      </c>
      <c r="F4672">
        <v>550016408</v>
      </c>
      <c r="G4672" s="180">
        <v>42953</v>
      </c>
      <c r="H4672" s="180">
        <v>44742</v>
      </c>
      <c r="I4672">
        <v>0</v>
      </c>
      <c r="J4672">
        <v>1</v>
      </c>
      <c r="K4672">
        <v>21</v>
      </c>
      <c r="L4672">
        <v>30</v>
      </c>
      <c r="M4672">
        <v>2</v>
      </c>
      <c r="N4672" s="170">
        <v>22490513</v>
      </c>
      <c r="O4672" s="170">
        <v>24960000</v>
      </c>
      <c r="P4672" s="178">
        <v>43536</v>
      </c>
      <c r="Q4672" s="178">
        <v>1674</v>
      </c>
      <c r="R4672" s="178">
        <v>21691</v>
      </c>
      <c r="S4672">
        <v>0</v>
      </c>
      <c r="T4672">
        <v>0</v>
      </c>
      <c r="U4672">
        <v>0</v>
      </c>
      <c r="W4672">
        <v>0</v>
      </c>
      <c r="X4672">
        <v>0</v>
      </c>
      <c r="Y4672">
        <v>0</v>
      </c>
      <c r="AB4672" s="180">
        <v>44285</v>
      </c>
      <c r="AC4672">
        <v>1</v>
      </c>
      <c r="AD4672" t="s">
        <v>1922</v>
      </c>
      <c r="AE4672">
        <v>1</v>
      </c>
      <c r="AF4672">
        <v>30</v>
      </c>
      <c r="AG4672">
        <v>0</v>
      </c>
      <c r="AN4672">
        <v>1</v>
      </c>
      <c r="AO4672">
        <v>1</v>
      </c>
      <c r="AR4672" s="178">
        <v>11430</v>
      </c>
      <c r="AS4672" t="s">
        <v>1921</v>
      </c>
      <c r="AT4672">
        <v>0</v>
      </c>
      <c r="AU4672">
        <v>0</v>
      </c>
      <c r="AV4672">
        <v>890480123</v>
      </c>
      <c r="AW4672" t="s">
        <v>1920</v>
      </c>
      <c r="AX4672">
        <v>5</v>
      </c>
      <c r="BC4672">
        <v>2</v>
      </c>
      <c r="BD4672">
        <v>7</v>
      </c>
      <c r="BE4672">
        <v>2</v>
      </c>
    </row>
    <row r="4673" spans="1:57" x14ac:dyDescent="0.25">
      <c r="A4673" s="179">
        <f t="shared" si="72"/>
        <v>38777</v>
      </c>
      <c r="B4673" t="s">
        <v>1923</v>
      </c>
      <c r="C4673">
        <v>77014950</v>
      </c>
      <c r="D4673">
        <v>144105</v>
      </c>
      <c r="E4673">
        <v>4</v>
      </c>
      <c r="F4673">
        <v>550016757</v>
      </c>
      <c r="G4673" s="180">
        <v>42981</v>
      </c>
      <c r="H4673" s="180">
        <v>44742</v>
      </c>
      <c r="I4673">
        <v>0</v>
      </c>
      <c r="J4673">
        <v>1</v>
      </c>
      <c r="K4673">
        <v>21</v>
      </c>
      <c r="L4673">
        <v>30</v>
      </c>
      <c r="M4673">
        <v>2</v>
      </c>
      <c r="N4673" s="170">
        <v>22490513</v>
      </c>
      <c r="O4673" s="170">
        <v>24960000</v>
      </c>
      <c r="P4673" s="178">
        <v>164378</v>
      </c>
      <c r="Q4673" s="178">
        <v>6319</v>
      </c>
      <c r="R4673" s="178">
        <v>81969</v>
      </c>
      <c r="S4673">
        <v>0</v>
      </c>
      <c r="T4673">
        <v>0</v>
      </c>
      <c r="U4673">
        <v>0</v>
      </c>
      <c r="W4673">
        <v>0</v>
      </c>
      <c r="X4673">
        <v>0</v>
      </c>
      <c r="Y4673">
        <v>0</v>
      </c>
      <c r="AB4673" s="180">
        <v>44285</v>
      </c>
      <c r="AC4673">
        <v>1</v>
      </c>
      <c r="AD4673" t="s">
        <v>1922</v>
      </c>
      <c r="AE4673">
        <v>1</v>
      </c>
      <c r="AF4673">
        <v>30</v>
      </c>
      <c r="AG4673">
        <v>0</v>
      </c>
      <c r="AN4673">
        <v>1</v>
      </c>
      <c r="AO4673">
        <v>1</v>
      </c>
      <c r="AR4673" s="178">
        <v>43192</v>
      </c>
      <c r="AS4673" t="s">
        <v>1921</v>
      </c>
      <c r="AT4673">
        <v>0</v>
      </c>
      <c r="AU4673">
        <v>0</v>
      </c>
      <c r="AV4673">
        <v>890480123</v>
      </c>
      <c r="AW4673" t="s">
        <v>1920</v>
      </c>
      <c r="AX4673">
        <v>5</v>
      </c>
      <c r="BC4673">
        <v>2</v>
      </c>
      <c r="BD4673">
        <v>7</v>
      </c>
      <c r="BE4673">
        <v>2</v>
      </c>
    </row>
    <row r="4674" spans="1:57" x14ac:dyDescent="0.25">
      <c r="A4674" s="179">
        <f t="shared" ref="A4674:A4737" si="73">IF(+R4674&gt;AR4674,R4674-AR4674,0)</f>
        <v>23524</v>
      </c>
      <c r="B4674" t="s">
        <v>1923</v>
      </c>
      <c r="C4674">
        <v>77014950</v>
      </c>
      <c r="D4674">
        <v>144105</v>
      </c>
      <c r="E4674">
        <v>4</v>
      </c>
      <c r="F4674">
        <v>550017168</v>
      </c>
      <c r="G4674" s="180">
        <v>43020</v>
      </c>
      <c r="H4674" s="180">
        <v>44742</v>
      </c>
      <c r="I4674">
        <v>0</v>
      </c>
      <c r="J4674">
        <v>1</v>
      </c>
      <c r="K4674">
        <v>21</v>
      </c>
      <c r="L4674">
        <v>30</v>
      </c>
      <c r="M4674">
        <v>2</v>
      </c>
      <c r="N4674" s="170">
        <v>22490513</v>
      </c>
      <c r="O4674" s="170">
        <v>24960000</v>
      </c>
      <c r="P4674" s="178">
        <v>99725</v>
      </c>
      <c r="Q4674" s="178">
        <v>3834</v>
      </c>
      <c r="R4674" s="178">
        <v>49726</v>
      </c>
      <c r="S4674">
        <v>0</v>
      </c>
      <c r="T4674">
        <v>0</v>
      </c>
      <c r="U4674">
        <v>0</v>
      </c>
      <c r="W4674">
        <v>0</v>
      </c>
      <c r="X4674">
        <v>0</v>
      </c>
      <c r="Y4674">
        <v>0</v>
      </c>
      <c r="AB4674" s="180">
        <v>44285</v>
      </c>
      <c r="AC4674">
        <v>1</v>
      </c>
      <c r="AD4674" t="s">
        <v>1922</v>
      </c>
      <c r="AE4674">
        <v>1</v>
      </c>
      <c r="AF4674">
        <v>30</v>
      </c>
      <c r="AG4674">
        <v>0</v>
      </c>
      <c r="AN4674">
        <v>1</v>
      </c>
      <c r="AO4674">
        <v>1</v>
      </c>
      <c r="AR4674" s="178">
        <v>26202</v>
      </c>
      <c r="AS4674" t="s">
        <v>1921</v>
      </c>
      <c r="AT4674">
        <v>0</v>
      </c>
      <c r="AU4674">
        <v>0</v>
      </c>
      <c r="AV4674">
        <v>890480123</v>
      </c>
      <c r="AW4674" t="s">
        <v>1920</v>
      </c>
      <c r="AX4674">
        <v>5</v>
      </c>
      <c r="BC4674">
        <v>2</v>
      </c>
      <c r="BD4674">
        <v>7</v>
      </c>
      <c r="BE4674">
        <v>2</v>
      </c>
    </row>
    <row r="4675" spans="1:57" x14ac:dyDescent="0.25">
      <c r="A4675" s="179">
        <f t="shared" si="73"/>
        <v>11174</v>
      </c>
      <c r="B4675" t="s">
        <v>1923</v>
      </c>
      <c r="C4675">
        <v>77014950</v>
      </c>
      <c r="D4675">
        <v>144105</v>
      </c>
      <c r="E4675">
        <v>4</v>
      </c>
      <c r="F4675">
        <v>550017200</v>
      </c>
      <c r="G4675" s="180">
        <v>43024</v>
      </c>
      <c r="H4675" s="180">
        <v>44742</v>
      </c>
      <c r="I4675">
        <v>0</v>
      </c>
      <c r="J4675">
        <v>1</v>
      </c>
      <c r="K4675">
        <v>21</v>
      </c>
      <c r="L4675">
        <v>30</v>
      </c>
      <c r="M4675">
        <v>2</v>
      </c>
      <c r="N4675" s="170">
        <v>22490513</v>
      </c>
      <c r="O4675" s="170">
        <v>24960000</v>
      </c>
      <c r="P4675" s="178">
        <v>47384</v>
      </c>
      <c r="Q4675" s="178">
        <v>1822</v>
      </c>
      <c r="R4675" s="178">
        <v>23620</v>
      </c>
      <c r="S4675">
        <v>0</v>
      </c>
      <c r="T4675">
        <v>0</v>
      </c>
      <c r="U4675">
        <v>0</v>
      </c>
      <c r="W4675">
        <v>0</v>
      </c>
      <c r="X4675">
        <v>0</v>
      </c>
      <c r="Y4675">
        <v>0</v>
      </c>
      <c r="AB4675" s="180">
        <v>44285</v>
      </c>
      <c r="AC4675">
        <v>1</v>
      </c>
      <c r="AD4675" t="s">
        <v>1922</v>
      </c>
      <c r="AE4675">
        <v>1</v>
      </c>
      <c r="AF4675">
        <v>30</v>
      </c>
      <c r="AG4675">
        <v>0</v>
      </c>
      <c r="AN4675">
        <v>1</v>
      </c>
      <c r="AO4675">
        <v>1</v>
      </c>
      <c r="AR4675" s="178">
        <v>12446</v>
      </c>
      <c r="AS4675" t="s">
        <v>1921</v>
      </c>
      <c r="AT4675">
        <v>0</v>
      </c>
      <c r="AU4675">
        <v>0</v>
      </c>
      <c r="AV4675">
        <v>890480123</v>
      </c>
      <c r="AW4675" t="s">
        <v>1920</v>
      </c>
      <c r="AX4675">
        <v>5</v>
      </c>
      <c r="BC4675">
        <v>2</v>
      </c>
      <c r="BD4675">
        <v>7</v>
      </c>
      <c r="BE4675">
        <v>2</v>
      </c>
    </row>
    <row r="4676" spans="1:57" x14ac:dyDescent="0.25">
      <c r="A4676" s="179">
        <f t="shared" si="73"/>
        <v>5597</v>
      </c>
      <c r="B4676" t="s">
        <v>1923</v>
      </c>
      <c r="C4676">
        <v>77014950</v>
      </c>
      <c r="D4676">
        <v>144105</v>
      </c>
      <c r="E4676">
        <v>4</v>
      </c>
      <c r="F4676">
        <v>550017208</v>
      </c>
      <c r="G4676" s="180">
        <v>43025</v>
      </c>
      <c r="H4676" s="180">
        <v>44742</v>
      </c>
      <c r="I4676">
        <v>0</v>
      </c>
      <c r="J4676">
        <v>1</v>
      </c>
      <c r="K4676">
        <v>21</v>
      </c>
      <c r="L4676">
        <v>30</v>
      </c>
      <c r="M4676">
        <v>2</v>
      </c>
      <c r="N4676" s="170">
        <v>22490513</v>
      </c>
      <c r="O4676" s="170">
        <v>24960000</v>
      </c>
      <c r="P4676" s="178">
        <v>23706</v>
      </c>
      <c r="Q4676" s="178">
        <v>911</v>
      </c>
      <c r="R4676" s="178">
        <v>11832</v>
      </c>
      <c r="S4676">
        <v>0</v>
      </c>
      <c r="T4676">
        <v>0</v>
      </c>
      <c r="U4676">
        <v>0</v>
      </c>
      <c r="W4676">
        <v>0</v>
      </c>
      <c r="X4676">
        <v>0</v>
      </c>
      <c r="Y4676">
        <v>0</v>
      </c>
      <c r="AB4676" s="180">
        <v>44285</v>
      </c>
      <c r="AC4676">
        <v>1</v>
      </c>
      <c r="AD4676" t="s">
        <v>1922</v>
      </c>
      <c r="AE4676">
        <v>1</v>
      </c>
      <c r="AF4676">
        <v>30</v>
      </c>
      <c r="AG4676">
        <v>0</v>
      </c>
      <c r="AN4676">
        <v>1</v>
      </c>
      <c r="AO4676">
        <v>1</v>
      </c>
      <c r="AR4676" s="178">
        <v>6235</v>
      </c>
      <c r="AS4676" t="s">
        <v>1921</v>
      </c>
      <c r="AT4676">
        <v>0</v>
      </c>
      <c r="AU4676">
        <v>0</v>
      </c>
      <c r="AV4676">
        <v>890480123</v>
      </c>
      <c r="AW4676" t="s">
        <v>1920</v>
      </c>
      <c r="AX4676">
        <v>5</v>
      </c>
      <c r="BC4676">
        <v>2</v>
      </c>
      <c r="BD4676">
        <v>7</v>
      </c>
      <c r="BE4676">
        <v>2</v>
      </c>
    </row>
    <row r="4677" spans="1:57" x14ac:dyDescent="0.25">
      <c r="A4677" s="179">
        <f t="shared" si="73"/>
        <v>23924</v>
      </c>
      <c r="B4677" t="s">
        <v>1923</v>
      </c>
      <c r="C4677">
        <v>77014950</v>
      </c>
      <c r="D4677">
        <v>144105</v>
      </c>
      <c r="E4677">
        <v>4</v>
      </c>
      <c r="F4677">
        <v>550017212</v>
      </c>
      <c r="G4677" s="180">
        <v>43025</v>
      </c>
      <c r="H4677" s="180">
        <v>44742</v>
      </c>
      <c r="I4677">
        <v>0</v>
      </c>
      <c r="J4677">
        <v>1</v>
      </c>
      <c r="K4677">
        <v>21</v>
      </c>
      <c r="L4677">
        <v>30</v>
      </c>
      <c r="M4677">
        <v>2</v>
      </c>
      <c r="N4677" s="170">
        <v>22490513</v>
      </c>
      <c r="O4677" s="170">
        <v>24960000</v>
      </c>
      <c r="P4677" s="178">
        <v>101428</v>
      </c>
      <c r="Q4677" s="178">
        <v>3899</v>
      </c>
      <c r="R4677" s="178">
        <v>50572</v>
      </c>
      <c r="S4677">
        <v>0</v>
      </c>
      <c r="T4677">
        <v>0</v>
      </c>
      <c r="U4677">
        <v>0</v>
      </c>
      <c r="W4677">
        <v>0</v>
      </c>
      <c r="X4677">
        <v>0</v>
      </c>
      <c r="Y4677">
        <v>0</v>
      </c>
      <c r="AB4677" s="180">
        <v>44285</v>
      </c>
      <c r="AC4677">
        <v>1</v>
      </c>
      <c r="AD4677" t="s">
        <v>1922</v>
      </c>
      <c r="AE4677">
        <v>1</v>
      </c>
      <c r="AF4677">
        <v>30</v>
      </c>
      <c r="AG4677">
        <v>0</v>
      </c>
      <c r="AN4677">
        <v>1</v>
      </c>
      <c r="AO4677">
        <v>1</v>
      </c>
      <c r="AR4677" s="178">
        <v>26648</v>
      </c>
      <c r="AS4677" t="s">
        <v>1921</v>
      </c>
      <c r="AT4677">
        <v>0</v>
      </c>
      <c r="AU4677">
        <v>0</v>
      </c>
      <c r="AV4677">
        <v>890480123</v>
      </c>
      <c r="AW4677" t="s">
        <v>1920</v>
      </c>
      <c r="AX4677">
        <v>5</v>
      </c>
      <c r="BC4677">
        <v>2</v>
      </c>
      <c r="BD4677">
        <v>7</v>
      </c>
      <c r="BE4677">
        <v>2</v>
      </c>
    </row>
    <row r="4678" spans="1:57" x14ac:dyDescent="0.25">
      <c r="A4678" s="179">
        <f t="shared" si="73"/>
        <v>124850</v>
      </c>
      <c r="B4678" t="s">
        <v>1923</v>
      </c>
      <c r="C4678">
        <v>77014950</v>
      </c>
      <c r="D4678">
        <v>144105</v>
      </c>
      <c r="E4678">
        <v>4</v>
      </c>
      <c r="F4678">
        <v>550021056</v>
      </c>
      <c r="G4678" s="180">
        <v>43570</v>
      </c>
      <c r="H4678" s="180">
        <v>44681</v>
      </c>
      <c r="I4678">
        <v>0</v>
      </c>
      <c r="J4678">
        <v>1</v>
      </c>
      <c r="K4678">
        <v>23</v>
      </c>
      <c r="L4678">
        <v>30</v>
      </c>
      <c r="M4678">
        <v>2</v>
      </c>
      <c r="N4678" s="170">
        <v>22490513</v>
      </c>
      <c r="O4678" s="170">
        <v>24960000</v>
      </c>
      <c r="P4678" s="178">
        <v>600000</v>
      </c>
      <c r="Q4678" s="178">
        <v>23067</v>
      </c>
      <c r="R4678" s="178">
        <v>263915</v>
      </c>
      <c r="S4678">
        <v>0</v>
      </c>
      <c r="T4678">
        <v>0</v>
      </c>
      <c r="U4678">
        <v>0</v>
      </c>
      <c r="W4678">
        <v>0</v>
      </c>
      <c r="X4678">
        <v>0</v>
      </c>
      <c r="Y4678">
        <v>0</v>
      </c>
      <c r="AB4678" s="180">
        <v>44285</v>
      </c>
      <c r="AC4678">
        <v>1</v>
      </c>
      <c r="AD4678" t="s">
        <v>1922</v>
      </c>
      <c r="AE4678">
        <v>1</v>
      </c>
      <c r="AF4678">
        <v>30</v>
      </c>
      <c r="AG4678">
        <v>0</v>
      </c>
      <c r="AN4678">
        <v>1</v>
      </c>
      <c r="AO4678">
        <v>1</v>
      </c>
      <c r="AR4678" s="178">
        <v>139065</v>
      </c>
      <c r="AS4678" t="s">
        <v>1921</v>
      </c>
      <c r="AT4678">
        <v>0</v>
      </c>
      <c r="AU4678">
        <v>0</v>
      </c>
      <c r="AV4678">
        <v>890480123</v>
      </c>
      <c r="AW4678" t="s">
        <v>1920</v>
      </c>
      <c r="AX4678">
        <v>5</v>
      </c>
      <c r="BC4678">
        <v>2</v>
      </c>
      <c r="BD4678">
        <v>7</v>
      </c>
      <c r="BE4678">
        <v>2</v>
      </c>
    </row>
    <row r="4679" spans="1:57" x14ac:dyDescent="0.25">
      <c r="A4679" s="179">
        <f t="shared" si="73"/>
        <v>112363</v>
      </c>
      <c r="B4679" t="s">
        <v>1923</v>
      </c>
      <c r="C4679">
        <v>77014950</v>
      </c>
      <c r="D4679">
        <v>144105</v>
      </c>
      <c r="E4679">
        <v>4</v>
      </c>
      <c r="F4679">
        <v>550021057</v>
      </c>
      <c r="G4679" s="180">
        <v>43570</v>
      </c>
      <c r="H4679" s="180">
        <v>44681</v>
      </c>
      <c r="I4679">
        <v>0</v>
      </c>
      <c r="J4679">
        <v>1</v>
      </c>
      <c r="K4679">
        <v>23</v>
      </c>
      <c r="L4679">
        <v>30</v>
      </c>
      <c r="M4679">
        <v>2</v>
      </c>
      <c r="N4679" s="170">
        <v>22490513</v>
      </c>
      <c r="O4679" s="170">
        <v>24960000</v>
      </c>
      <c r="P4679" s="178">
        <v>540000</v>
      </c>
      <c r="Q4679" s="178">
        <v>20760</v>
      </c>
      <c r="R4679" s="178">
        <v>237520</v>
      </c>
      <c r="S4679">
        <v>0</v>
      </c>
      <c r="T4679">
        <v>0</v>
      </c>
      <c r="U4679">
        <v>0</v>
      </c>
      <c r="W4679">
        <v>0</v>
      </c>
      <c r="X4679">
        <v>0</v>
      </c>
      <c r="Y4679">
        <v>0</v>
      </c>
      <c r="AB4679" s="180">
        <v>44285</v>
      </c>
      <c r="AC4679">
        <v>1</v>
      </c>
      <c r="AD4679" t="s">
        <v>1922</v>
      </c>
      <c r="AE4679">
        <v>1</v>
      </c>
      <c r="AF4679">
        <v>30</v>
      </c>
      <c r="AG4679">
        <v>0</v>
      </c>
      <c r="AN4679">
        <v>1</v>
      </c>
      <c r="AO4679">
        <v>1</v>
      </c>
      <c r="AR4679" s="178">
        <v>125157</v>
      </c>
      <c r="AS4679" t="s">
        <v>1921</v>
      </c>
      <c r="AT4679">
        <v>0</v>
      </c>
      <c r="AU4679">
        <v>0</v>
      </c>
      <c r="AV4679">
        <v>890480123</v>
      </c>
      <c r="AW4679" t="s">
        <v>1920</v>
      </c>
      <c r="AX4679">
        <v>5</v>
      </c>
      <c r="BC4679">
        <v>2</v>
      </c>
      <c r="BD4679">
        <v>7</v>
      </c>
      <c r="BE4679">
        <v>2</v>
      </c>
    </row>
    <row r="4680" spans="1:57" x14ac:dyDescent="0.25">
      <c r="A4680" s="179">
        <f t="shared" si="73"/>
        <v>10</v>
      </c>
      <c r="B4680" t="s">
        <v>1923</v>
      </c>
      <c r="C4680">
        <v>77014950</v>
      </c>
      <c r="D4680">
        <v>144105</v>
      </c>
      <c r="E4680">
        <v>4</v>
      </c>
      <c r="F4680">
        <v>550025499</v>
      </c>
      <c r="G4680" s="180">
        <v>44255</v>
      </c>
      <c r="H4680" s="180">
        <v>44316</v>
      </c>
      <c r="I4680">
        <v>0</v>
      </c>
      <c r="J4680">
        <v>1</v>
      </c>
      <c r="K4680">
        <v>0</v>
      </c>
      <c r="L4680">
        <v>30</v>
      </c>
      <c r="M4680">
        <v>2</v>
      </c>
      <c r="N4680">
        <v>0</v>
      </c>
      <c r="O4680">
        <v>0</v>
      </c>
      <c r="P4680" s="178">
        <v>6000</v>
      </c>
      <c r="Q4680" s="178">
        <v>6000</v>
      </c>
      <c r="R4680" s="178">
        <v>22</v>
      </c>
      <c r="S4680">
        <v>0</v>
      </c>
      <c r="T4680">
        <v>0</v>
      </c>
      <c r="U4680">
        <v>0</v>
      </c>
      <c r="W4680">
        <v>0</v>
      </c>
      <c r="X4680">
        <v>0</v>
      </c>
      <c r="Y4680">
        <v>0</v>
      </c>
      <c r="AB4680" s="180">
        <v>44285</v>
      </c>
      <c r="AC4680">
        <v>1</v>
      </c>
      <c r="AD4680" t="s">
        <v>1922</v>
      </c>
      <c r="AE4680">
        <v>1</v>
      </c>
      <c r="AF4680">
        <v>30</v>
      </c>
      <c r="AG4680">
        <v>0</v>
      </c>
      <c r="AN4680">
        <v>1</v>
      </c>
      <c r="AO4680">
        <v>1</v>
      </c>
      <c r="AR4680" s="178">
        <v>12</v>
      </c>
      <c r="AS4680" t="s">
        <v>1921</v>
      </c>
      <c r="AT4680">
        <v>0</v>
      </c>
      <c r="AU4680">
        <v>0</v>
      </c>
      <c r="AV4680">
        <v>890480123</v>
      </c>
      <c r="AW4680" t="s">
        <v>1920</v>
      </c>
      <c r="AX4680">
        <v>5</v>
      </c>
      <c r="BC4680">
        <v>2</v>
      </c>
      <c r="BD4680">
        <v>7</v>
      </c>
      <c r="BE4680">
        <v>2</v>
      </c>
    </row>
    <row r="4681" spans="1:57" x14ac:dyDescent="0.25">
      <c r="A4681" s="179">
        <f t="shared" si="73"/>
        <v>2838</v>
      </c>
      <c r="B4681" t="s">
        <v>1923</v>
      </c>
      <c r="C4681">
        <v>77014950</v>
      </c>
      <c r="D4681">
        <v>144105</v>
      </c>
      <c r="E4681">
        <v>4</v>
      </c>
      <c r="F4681">
        <v>550025685</v>
      </c>
      <c r="G4681" s="180">
        <v>44286</v>
      </c>
      <c r="H4681" s="180">
        <v>44346</v>
      </c>
      <c r="I4681">
        <v>0</v>
      </c>
      <c r="J4681">
        <v>1</v>
      </c>
      <c r="K4681">
        <v>0</v>
      </c>
      <c r="L4681">
        <v>30</v>
      </c>
      <c r="M4681">
        <v>2</v>
      </c>
      <c r="N4681">
        <v>0</v>
      </c>
      <c r="O4681">
        <v>0</v>
      </c>
      <c r="P4681" s="178">
        <v>6000</v>
      </c>
      <c r="Q4681" s="178">
        <v>6000</v>
      </c>
      <c r="R4681" s="178">
        <v>6000</v>
      </c>
      <c r="S4681">
        <v>0</v>
      </c>
      <c r="T4681">
        <v>0</v>
      </c>
      <c r="U4681">
        <v>0</v>
      </c>
      <c r="W4681">
        <v>0</v>
      </c>
      <c r="X4681">
        <v>0</v>
      </c>
      <c r="Y4681">
        <v>0</v>
      </c>
      <c r="AB4681" s="180">
        <v>44286</v>
      </c>
      <c r="AC4681">
        <v>1</v>
      </c>
      <c r="AD4681" t="s">
        <v>1922</v>
      </c>
      <c r="AE4681">
        <v>1</v>
      </c>
      <c r="AF4681">
        <v>30</v>
      </c>
      <c r="AG4681">
        <v>0</v>
      </c>
      <c r="AN4681">
        <v>1</v>
      </c>
      <c r="AO4681">
        <v>1</v>
      </c>
      <c r="AR4681" s="178">
        <v>3162</v>
      </c>
      <c r="AS4681" t="s">
        <v>1921</v>
      </c>
      <c r="AT4681">
        <v>0</v>
      </c>
      <c r="AU4681">
        <v>0</v>
      </c>
      <c r="AV4681">
        <v>890480123</v>
      </c>
      <c r="AW4681" t="s">
        <v>1920</v>
      </c>
      <c r="AX4681">
        <v>5</v>
      </c>
      <c r="BC4681">
        <v>2</v>
      </c>
      <c r="BD4681">
        <v>7</v>
      </c>
      <c r="BE4681">
        <v>2</v>
      </c>
    </row>
    <row r="4682" spans="1:57" x14ac:dyDescent="0.25">
      <c r="A4682" s="179">
        <f t="shared" si="73"/>
        <v>7233996</v>
      </c>
      <c r="B4682" t="s">
        <v>1923</v>
      </c>
      <c r="C4682">
        <v>77025605</v>
      </c>
      <c r="D4682">
        <v>144105</v>
      </c>
      <c r="E4682">
        <v>4</v>
      </c>
      <c r="F4682">
        <v>16632</v>
      </c>
      <c r="G4682" s="180">
        <v>43798</v>
      </c>
      <c r="H4682" s="180">
        <v>45260</v>
      </c>
      <c r="I4682">
        <v>0</v>
      </c>
      <c r="J4682">
        <v>1</v>
      </c>
      <c r="K4682">
        <v>15</v>
      </c>
      <c r="L4682">
        <v>30</v>
      </c>
      <c r="M4682">
        <v>2</v>
      </c>
      <c r="N4682" s="170">
        <v>17726461</v>
      </c>
      <c r="O4682" s="170">
        <v>19240000</v>
      </c>
      <c r="P4682" s="178">
        <v>30992142</v>
      </c>
      <c r="Q4682" s="178">
        <v>905970</v>
      </c>
      <c r="R4682" s="178">
        <v>23528207</v>
      </c>
      <c r="S4682">
        <v>215575</v>
      </c>
      <c r="T4682">
        <v>0</v>
      </c>
      <c r="U4682">
        <v>0</v>
      </c>
      <c r="W4682">
        <v>0</v>
      </c>
      <c r="X4682">
        <v>0</v>
      </c>
      <c r="Y4682">
        <v>0</v>
      </c>
      <c r="AB4682" s="180">
        <v>44285</v>
      </c>
      <c r="AC4682">
        <v>1</v>
      </c>
      <c r="AD4682" t="s">
        <v>1922</v>
      </c>
      <c r="AE4682">
        <v>1</v>
      </c>
      <c r="AF4682">
        <v>30</v>
      </c>
      <c r="AG4682">
        <v>0</v>
      </c>
      <c r="AN4682">
        <v>1</v>
      </c>
      <c r="AO4682">
        <v>1</v>
      </c>
      <c r="AR4682" s="178">
        <v>16294211</v>
      </c>
      <c r="AS4682" t="s">
        <v>1921</v>
      </c>
      <c r="AT4682">
        <v>0</v>
      </c>
      <c r="AU4682">
        <v>0</v>
      </c>
      <c r="AV4682">
        <v>890480123</v>
      </c>
      <c r="AW4682" t="s">
        <v>1920</v>
      </c>
      <c r="AX4682">
        <v>5</v>
      </c>
      <c r="BC4682">
        <v>1</v>
      </c>
      <c r="BD4682">
        <v>7</v>
      </c>
      <c r="BE4682">
        <v>2</v>
      </c>
    </row>
    <row r="4683" spans="1:57" x14ac:dyDescent="0.25">
      <c r="A4683" s="179">
        <f t="shared" si="73"/>
        <v>2786508</v>
      </c>
      <c r="B4683" t="s">
        <v>1923</v>
      </c>
      <c r="C4683">
        <v>77161142</v>
      </c>
      <c r="D4683">
        <v>144105</v>
      </c>
      <c r="E4683">
        <v>4</v>
      </c>
      <c r="F4683">
        <v>15819</v>
      </c>
      <c r="G4683" s="180">
        <v>44133</v>
      </c>
      <c r="H4683" s="180">
        <v>44803</v>
      </c>
      <c r="I4683">
        <v>0</v>
      </c>
      <c r="J4683">
        <v>1</v>
      </c>
      <c r="K4683">
        <v>5</v>
      </c>
      <c r="L4683">
        <v>30</v>
      </c>
      <c r="M4683">
        <v>2</v>
      </c>
      <c r="N4683" s="170">
        <v>12185828</v>
      </c>
      <c r="O4683" s="170">
        <v>12890000</v>
      </c>
      <c r="P4683" s="178">
        <v>6062172</v>
      </c>
      <c r="Q4683" s="178">
        <v>308870</v>
      </c>
      <c r="R4683" s="178">
        <v>4799629</v>
      </c>
      <c r="S4683">
        <v>0</v>
      </c>
      <c r="T4683">
        <v>0</v>
      </c>
      <c r="U4683">
        <v>0</v>
      </c>
      <c r="W4683">
        <v>0</v>
      </c>
      <c r="X4683">
        <v>0</v>
      </c>
      <c r="Y4683">
        <v>0</v>
      </c>
      <c r="AB4683" s="180">
        <v>44285</v>
      </c>
      <c r="AC4683">
        <v>1</v>
      </c>
      <c r="AD4683" t="s">
        <v>1922</v>
      </c>
      <c r="AE4683">
        <v>1</v>
      </c>
      <c r="AF4683">
        <v>30</v>
      </c>
      <c r="AG4683">
        <v>0</v>
      </c>
      <c r="AN4683">
        <v>1</v>
      </c>
      <c r="AO4683">
        <v>1</v>
      </c>
      <c r="AR4683" s="178">
        <v>2013121</v>
      </c>
      <c r="AS4683" t="s">
        <v>1921</v>
      </c>
      <c r="AT4683">
        <v>0</v>
      </c>
      <c r="AU4683">
        <v>0</v>
      </c>
      <c r="AV4683">
        <v>890480123</v>
      </c>
      <c r="AW4683" t="s">
        <v>1920</v>
      </c>
      <c r="AX4683">
        <v>5</v>
      </c>
      <c r="BC4683">
        <v>1</v>
      </c>
      <c r="BD4683">
        <v>7</v>
      </c>
      <c r="BE4683">
        <v>1</v>
      </c>
    </row>
    <row r="4684" spans="1:57" x14ac:dyDescent="0.25">
      <c r="A4684" s="179">
        <f t="shared" si="73"/>
        <v>1053446</v>
      </c>
      <c r="B4684" t="s">
        <v>1923</v>
      </c>
      <c r="C4684">
        <v>77161142</v>
      </c>
      <c r="D4684">
        <v>144105</v>
      </c>
      <c r="E4684">
        <v>4</v>
      </c>
      <c r="F4684">
        <v>17545</v>
      </c>
      <c r="G4684" s="180">
        <v>44074</v>
      </c>
      <c r="H4684" s="180">
        <v>44834</v>
      </c>
      <c r="I4684">
        <v>0</v>
      </c>
      <c r="J4684">
        <v>1</v>
      </c>
      <c r="K4684">
        <v>6</v>
      </c>
      <c r="L4684">
        <v>30</v>
      </c>
      <c r="M4684">
        <v>2</v>
      </c>
      <c r="N4684" s="170">
        <v>12185828</v>
      </c>
      <c r="O4684" s="170">
        <v>12890000</v>
      </c>
      <c r="P4684" s="178">
        <v>2350000</v>
      </c>
      <c r="Q4684" s="178">
        <v>110827</v>
      </c>
      <c r="R4684" s="178">
        <v>1814512</v>
      </c>
      <c r="S4684">
        <v>0</v>
      </c>
      <c r="T4684">
        <v>0</v>
      </c>
      <c r="U4684">
        <v>0</v>
      </c>
      <c r="W4684">
        <v>0</v>
      </c>
      <c r="X4684">
        <v>0</v>
      </c>
      <c r="Y4684">
        <v>0</v>
      </c>
      <c r="AB4684" s="180">
        <v>44285</v>
      </c>
      <c r="AC4684">
        <v>1</v>
      </c>
      <c r="AD4684" t="s">
        <v>1922</v>
      </c>
      <c r="AE4684">
        <v>1</v>
      </c>
      <c r="AF4684">
        <v>30</v>
      </c>
      <c r="AG4684">
        <v>0</v>
      </c>
      <c r="AN4684">
        <v>1</v>
      </c>
      <c r="AO4684">
        <v>1</v>
      </c>
      <c r="AR4684" s="178">
        <v>761066</v>
      </c>
      <c r="AS4684" t="s">
        <v>1921</v>
      </c>
      <c r="AT4684">
        <v>0</v>
      </c>
      <c r="AU4684">
        <v>0</v>
      </c>
      <c r="AV4684">
        <v>890480123</v>
      </c>
      <c r="AW4684" t="s">
        <v>1920</v>
      </c>
      <c r="AX4684">
        <v>5</v>
      </c>
      <c r="BC4684">
        <v>1</v>
      </c>
      <c r="BD4684">
        <v>7</v>
      </c>
      <c r="BE4684">
        <v>2</v>
      </c>
    </row>
    <row r="4685" spans="1:57" x14ac:dyDescent="0.25">
      <c r="A4685" s="179">
        <f t="shared" si="73"/>
        <v>207718</v>
      </c>
      <c r="B4685" t="s">
        <v>1923</v>
      </c>
      <c r="C4685">
        <v>77185075</v>
      </c>
      <c r="D4685">
        <v>144120</v>
      </c>
      <c r="E4685">
        <v>4</v>
      </c>
      <c r="F4685">
        <v>17122</v>
      </c>
      <c r="G4685" s="180">
        <v>43924</v>
      </c>
      <c r="H4685" s="180">
        <v>44377</v>
      </c>
      <c r="I4685">
        <v>60</v>
      </c>
      <c r="J4685">
        <v>1</v>
      </c>
      <c r="K4685">
        <v>6</v>
      </c>
      <c r="L4685">
        <v>30</v>
      </c>
      <c r="M4685">
        <v>2</v>
      </c>
      <c r="N4685" s="170">
        <v>5841061</v>
      </c>
      <c r="O4685" s="170">
        <v>6000000</v>
      </c>
      <c r="P4685" s="178">
        <v>1000000</v>
      </c>
      <c r="Q4685" s="178">
        <v>85993</v>
      </c>
      <c r="R4685" s="178">
        <v>437996</v>
      </c>
      <c r="S4685">
        <v>6995</v>
      </c>
      <c r="T4685">
        <v>0</v>
      </c>
      <c r="U4685">
        <v>0</v>
      </c>
      <c r="W4685">
        <v>87599</v>
      </c>
      <c r="X4685">
        <v>6995</v>
      </c>
      <c r="Y4685">
        <v>204</v>
      </c>
      <c r="AB4685" s="180">
        <v>44285</v>
      </c>
      <c r="AC4685">
        <v>1</v>
      </c>
      <c r="AD4685" t="s">
        <v>1925</v>
      </c>
      <c r="AE4685">
        <v>1</v>
      </c>
      <c r="AF4685">
        <v>30</v>
      </c>
      <c r="AG4685">
        <v>182508</v>
      </c>
      <c r="AN4685">
        <v>1</v>
      </c>
      <c r="AO4685">
        <v>1</v>
      </c>
      <c r="AR4685" s="178">
        <v>230278</v>
      </c>
      <c r="AS4685" t="s">
        <v>1921</v>
      </c>
      <c r="AT4685">
        <v>0</v>
      </c>
      <c r="AU4685">
        <v>0</v>
      </c>
      <c r="AV4685">
        <v>890480123</v>
      </c>
      <c r="AW4685" t="s">
        <v>1920</v>
      </c>
      <c r="AX4685">
        <v>5</v>
      </c>
      <c r="BC4685">
        <v>1</v>
      </c>
      <c r="BD4685">
        <v>7</v>
      </c>
      <c r="BE4685">
        <v>2</v>
      </c>
    </row>
    <row r="4686" spans="1:57" x14ac:dyDescent="0.25">
      <c r="A4686" s="179">
        <f t="shared" si="73"/>
        <v>4814465</v>
      </c>
      <c r="B4686" t="s">
        <v>1923</v>
      </c>
      <c r="C4686">
        <v>77185075</v>
      </c>
      <c r="D4686">
        <v>144120</v>
      </c>
      <c r="E4686">
        <v>4</v>
      </c>
      <c r="F4686">
        <v>17123</v>
      </c>
      <c r="G4686" s="180">
        <v>43924</v>
      </c>
      <c r="H4686" s="180">
        <v>45777</v>
      </c>
      <c r="I4686">
        <v>0</v>
      </c>
      <c r="J4686">
        <v>1</v>
      </c>
      <c r="K4686">
        <v>10</v>
      </c>
      <c r="L4686">
        <v>30</v>
      </c>
      <c r="M4686">
        <v>2</v>
      </c>
      <c r="N4686" s="170">
        <v>17726461</v>
      </c>
      <c r="O4686" s="170">
        <v>19240000</v>
      </c>
      <c r="P4686" s="178">
        <v>11431854</v>
      </c>
      <c r="Q4686" s="178">
        <v>288596</v>
      </c>
      <c r="R4686" s="178">
        <v>10151810</v>
      </c>
      <c r="S4686">
        <v>138579</v>
      </c>
      <c r="T4686">
        <v>0</v>
      </c>
      <c r="U4686">
        <v>0</v>
      </c>
      <c r="W4686">
        <v>2030362</v>
      </c>
      <c r="X4686">
        <v>138579</v>
      </c>
      <c r="Y4686">
        <v>0</v>
      </c>
      <c r="AB4686" s="180">
        <v>44285</v>
      </c>
      <c r="AC4686">
        <v>9</v>
      </c>
      <c r="AD4686" t="s">
        <v>1922</v>
      </c>
      <c r="AE4686">
        <v>1</v>
      </c>
      <c r="AF4686">
        <v>30</v>
      </c>
      <c r="AG4686">
        <v>0</v>
      </c>
      <c r="AN4686">
        <v>1</v>
      </c>
      <c r="AO4686">
        <v>1</v>
      </c>
      <c r="AR4686" s="178">
        <v>5337345</v>
      </c>
      <c r="AS4686" t="s">
        <v>1921</v>
      </c>
      <c r="AT4686">
        <v>0</v>
      </c>
      <c r="AU4686">
        <v>0</v>
      </c>
      <c r="AV4686">
        <v>890480123</v>
      </c>
      <c r="AW4686" t="s">
        <v>1920</v>
      </c>
      <c r="AX4686">
        <v>5</v>
      </c>
      <c r="BC4686">
        <v>1</v>
      </c>
      <c r="BD4686">
        <v>7</v>
      </c>
      <c r="BE4686">
        <v>2</v>
      </c>
    </row>
    <row r="4687" spans="1:57" x14ac:dyDescent="0.25">
      <c r="A4687" s="179">
        <f t="shared" si="73"/>
        <v>192799</v>
      </c>
      <c r="B4687" t="s">
        <v>1923</v>
      </c>
      <c r="C4687">
        <v>77185075</v>
      </c>
      <c r="D4687">
        <v>144220</v>
      </c>
      <c r="E4687">
        <v>4</v>
      </c>
      <c r="F4687">
        <v>17200</v>
      </c>
      <c r="G4687" s="180">
        <v>43979</v>
      </c>
      <c r="H4687" s="180">
        <v>44134</v>
      </c>
      <c r="I4687">
        <v>180</v>
      </c>
      <c r="J4687">
        <v>1</v>
      </c>
      <c r="K4687">
        <v>3</v>
      </c>
      <c r="L4687">
        <v>30</v>
      </c>
      <c r="M4687">
        <v>2</v>
      </c>
      <c r="N4687" s="170">
        <v>13121400</v>
      </c>
      <c r="O4687" s="170">
        <v>13940000</v>
      </c>
      <c r="P4687" s="178">
        <v>1000000</v>
      </c>
      <c r="Q4687" s="178">
        <v>206608</v>
      </c>
      <c r="R4687" s="178">
        <v>406538</v>
      </c>
      <c r="S4687">
        <v>18977</v>
      </c>
      <c r="T4687">
        <v>0</v>
      </c>
      <c r="U4687">
        <v>0</v>
      </c>
      <c r="W4687">
        <v>81308</v>
      </c>
      <c r="X4687">
        <v>18977</v>
      </c>
      <c r="Y4687">
        <v>31936</v>
      </c>
      <c r="AB4687" s="180">
        <v>44074</v>
      </c>
      <c r="AC4687">
        <v>1</v>
      </c>
      <c r="AD4687" t="s">
        <v>1922</v>
      </c>
      <c r="AE4687">
        <v>1</v>
      </c>
      <c r="AF4687">
        <v>30</v>
      </c>
      <c r="AG4687">
        <v>406538</v>
      </c>
      <c r="AN4687">
        <v>1</v>
      </c>
      <c r="AO4687">
        <v>1</v>
      </c>
      <c r="AR4687" s="178">
        <v>213739</v>
      </c>
      <c r="AS4687" t="s">
        <v>1921</v>
      </c>
      <c r="AT4687">
        <v>0</v>
      </c>
      <c r="AU4687">
        <v>0</v>
      </c>
      <c r="AX4687">
        <v>5</v>
      </c>
      <c r="BC4687">
        <v>1</v>
      </c>
      <c r="BD4687">
        <v>7</v>
      </c>
      <c r="BE4687">
        <v>2</v>
      </c>
    </row>
    <row r="4688" spans="1:57" x14ac:dyDescent="0.25">
      <c r="A4688" s="179">
        <f t="shared" si="73"/>
        <v>0</v>
      </c>
      <c r="B4688" t="s">
        <v>1923</v>
      </c>
      <c r="C4688">
        <v>78010078</v>
      </c>
      <c r="D4688">
        <v>144105</v>
      </c>
      <c r="E4688">
        <v>4</v>
      </c>
      <c r="F4688">
        <v>17333</v>
      </c>
      <c r="G4688" s="180">
        <v>44015</v>
      </c>
      <c r="H4688" s="180">
        <v>44745</v>
      </c>
      <c r="I4688">
        <v>27</v>
      </c>
      <c r="J4688">
        <v>1</v>
      </c>
      <c r="K4688">
        <v>7</v>
      </c>
      <c r="L4688">
        <v>30</v>
      </c>
      <c r="M4688">
        <v>2</v>
      </c>
      <c r="N4688" s="170">
        <v>17726461</v>
      </c>
      <c r="O4688" s="170">
        <v>19240000</v>
      </c>
      <c r="P4688" s="178">
        <v>5000000</v>
      </c>
      <c r="Q4688" s="178">
        <v>248960</v>
      </c>
      <c r="R4688" s="178">
        <v>3528013</v>
      </c>
      <c r="S4688">
        <v>46872</v>
      </c>
      <c r="T4688">
        <v>0</v>
      </c>
      <c r="U4688">
        <v>0</v>
      </c>
      <c r="W4688">
        <v>0</v>
      </c>
      <c r="X4688">
        <v>0</v>
      </c>
      <c r="Y4688">
        <v>0</v>
      </c>
      <c r="AB4688" s="180">
        <v>44285</v>
      </c>
      <c r="AC4688">
        <v>9</v>
      </c>
      <c r="AD4688" t="s">
        <v>1922</v>
      </c>
      <c r="AE4688">
        <v>1</v>
      </c>
      <c r="AF4688">
        <v>30</v>
      </c>
      <c r="AG4688">
        <v>3419</v>
      </c>
      <c r="AN4688">
        <v>1</v>
      </c>
      <c r="AO4688">
        <v>1</v>
      </c>
      <c r="AR4688" s="178">
        <v>4076688</v>
      </c>
      <c r="AS4688" t="s">
        <v>1921</v>
      </c>
      <c r="AT4688">
        <v>0</v>
      </c>
      <c r="AU4688">
        <v>0</v>
      </c>
      <c r="AV4688">
        <v>890480123</v>
      </c>
      <c r="AW4688" t="s">
        <v>1920</v>
      </c>
      <c r="AX4688">
        <v>5</v>
      </c>
      <c r="BC4688">
        <v>1</v>
      </c>
      <c r="BD4688">
        <v>7</v>
      </c>
      <c r="BE4688">
        <v>2</v>
      </c>
    </row>
    <row r="4689" spans="1:57" x14ac:dyDescent="0.25">
      <c r="A4689" s="179">
        <f t="shared" si="73"/>
        <v>45374933</v>
      </c>
      <c r="B4689" t="s">
        <v>1923</v>
      </c>
      <c r="C4689">
        <v>78017107</v>
      </c>
      <c r="D4689">
        <v>141225</v>
      </c>
      <c r="E4689">
        <v>4</v>
      </c>
      <c r="F4689">
        <v>13376</v>
      </c>
      <c r="G4689" s="180">
        <v>43069</v>
      </c>
      <c r="H4689" s="180">
        <v>45687</v>
      </c>
      <c r="I4689">
        <v>540</v>
      </c>
      <c r="J4689">
        <v>1</v>
      </c>
      <c r="K4689">
        <v>19</v>
      </c>
      <c r="L4689">
        <v>30</v>
      </c>
      <c r="M4689">
        <v>2</v>
      </c>
      <c r="N4689" s="170">
        <v>17726461</v>
      </c>
      <c r="O4689" s="170">
        <v>19240000</v>
      </c>
      <c r="P4689" s="178">
        <v>66790552</v>
      </c>
      <c r="Q4689" s="178">
        <v>1393105</v>
      </c>
      <c r="R4689" s="178">
        <v>57949576</v>
      </c>
      <c r="S4689">
        <v>1969539</v>
      </c>
      <c r="T4689">
        <v>0</v>
      </c>
      <c r="U4689">
        <v>150000000</v>
      </c>
      <c r="V4689" t="s">
        <v>1927</v>
      </c>
      <c r="W4689">
        <v>0</v>
      </c>
      <c r="X4689">
        <v>1969539</v>
      </c>
      <c r="Y4689">
        <v>14290652</v>
      </c>
      <c r="AB4689" s="180">
        <v>43810</v>
      </c>
      <c r="AC4689">
        <v>2</v>
      </c>
      <c r="AD4689" t="s">
        <v>1922</v>
      </c>
      <c r="AE4689">
        <v>1</v>
      </c>
      <c r="AF4689">
        <v>30</v>
      </c>
      <c r="AG4689">
        <v>11681569</v>
      </c>
      <c r="AN4689">
        <v>1</v>
      </c>
      <c r="AO4689">
        <v>1</v>
      </c>
      <c r="AR4689" s="178">
        <v>12574643</v>
      </c>
      <c r="AS4689" t="s">
        <v>1921</v>
      </c>
      <c r="AT4689">
        <v>0</v>
      </c>
      <c r="AU4689">
        <v>0</v>
      </c>
      <c r="AX4689">
        <v>5</v>
      </c>
      <c r="BC4689">
        <v>1</v>
      </c>
      <c r="BD4689">
        <v>7</v>
      </c>
      <c r="BE4689">
        <v>2</v>
      </c>
    </row>
    <row r="4690" spans="1:57" x14ac:dyDescent="0.25">
      <c r="A4690" s="179">
        <f t="shared" si="73"/>
        <v>1075348</v>
      </c>
      <c r="B4690" t="s">
        <v>1923</v>
      </c>
      <c r="C4690">
        <v>78021147</v>
      </c>
      <c r="D4690">
        <v>144105</v>
      </c>
      <c r="E4690">
        <v>4</v>
      </c>
      <c r="F4690">
        <v>17196</v>
      </c>
      <c r="G4690" s="180">
        <v>43965</v>
      </c>
      <c r="H4690" s="180">
        <v>44711</v>
      </c>
      <c r="I4690">
        <v>0</v>
      </c>
      <c r="J4690">
        <v>1</v>
      </c>
      <c r="K4690">
        <v>10</v>
      </c>
      <c r="L4690">
        <v>30</v>
      </c>
      <c r="M4690">
        <v>2</v>
      </c>
      <c r="N4690" s="170">
        <v>17726461</v>
      </c>
      <c r="O4690" s="170">
        <v>19240000</v>
      </c>
      <c r="P4690" s="178">
        <v>3065000</v>
      </c>
      <c r="Q4690" s="178">
        <v>152613</v>
      </c>
      <c r="R4690" s="178">
        <v>1916830</v>
      </c>
      <c r="S4690">
        <v>0</v>
      </c>
      <c r="T4690">
        <v>0</v>
      </c>
      <c r="U4690">
        <v>0</v>
      </c>
      <c r="W4690">
        <v>0</v>
      </c>
      <c r="X4690">
        <v>0</v>
      </c>
      <c r="Y4690">
        <v>0</v>
      </c>
      <c r="AB4690" s="180">
        <v>44285</v>
      </c>
      <c r="AC4690">
        <v>1</v>
      </c>
      <c r="AD4690" t="s">
        <v>1922</v>
      </c>
      <c r="AE4690">
        <v>1</v>
      </c>
      <c r="AF4690">
        <v>30</v>
      </c>
      <c r="AG4690">
        <v>0</v>
      </c>
      <c r="AN4690">
        <v>1</v>
      </c>
      <c r="AO4690">
        <v>1</v>
      </c>
      <c r="AR4690" s="178">
        <v>841482</v>
      </c>
      <c r="AS4690" t="s">
        <v>1921</v>
      </c>
      <c r="AT4690">
        <v>0</v>
      </c>
      <c r="AU4690">
        <v>0</v>
      </c>
      <c r="AV4690">
        <v>890480123</v>
      </c>
      <c r="AW4690" t="s">
        <v>1920</v>
      </c>
      <c r="AX4690">
        <v>5</v>
      </c>
      <c r="BC4690">
        <v>1</v>
      </c>
      <c r="BD4690">
        <v>7</v>
      </c>
      <c r="BE4690">
        <v>2</v>
      </c>
    </row>
    <row r="4691" spans="1:57" x14ac:dyDescent="0.25">
      <c r="A4691" s="179">
        <f t="shared" si="73"/>
        <v>1041319</v>
      </c>
      <c r="B4691" t="s">
        <v>1923</v>
      </c>
      <c r="C4691">
        <v>78021147</v>
      </c>
      <c r="D4691">
        <v>144105</v>
      </c>
      <c r="E4691">
        <v>4</v>
      </c>
      <c r="F4691">
        <v>18083</v>
      </c>
      <c r="G4691" s="180">
        <v>44218</v>
      </c>
      <c r="H4691" s="180">
        <v>44956</v>
      </c>
      <c r="I4691">
        <v>0</v>
      </c>
      <c r="J4691">
        <v>1</v>
      </c>
      <c r="K4691">
        <v>2</v>
      </c>
      <c r="L4691">
        <v>30</v>
      </c>
      <c r="M4691">
        <v>2</v>
      </c>
      <c r="N4691" s="170">
        <v>15881442</v>
      </c>
      <c r="O4691" s="170">
        <v>17090000</v>
      </c>
      <c r="P4691" s="178">
        <v>2000000</v>
      </c>
      <c r="Q4691" s="178">
        <v>97813</v>
      </c>
      <c r="R4691" s="178">
        <v>1856173</v>
      </c>
      <c r="S4691">
        <v>0</v>
      </c>
      <c r="T4691">
        <v>0</v>
      </c>
      <c r="U4691">
        <v>0</v>
      </c>
      <c r="W4691">
        <v>0</v>
      </c>
      <c r="X4691">
        <v>0</v>
      </c>
      <c r="Y4691">
        <v>0</v>
      </c>
      <c r="AB4691" s="180">
        <v>44285</v>
      </c>
      <c r="AC4691">
        <v>9</v>
      </c>
      <c r="AD4691" t="s">
        <v>1922</v>
      </c>
      <c r="AE4691">
        <v>1</v>
      </c>
      <c r="AF4691">
        <v>30</v>
      </c>
      <c r="AG4691">
        <v>0</v>
      </c>
      <c r="AN4691">
        <v>1</v>
      </c>
      <c r="AO4691">
        <v>1</v>
      </c>
      <c r="AR4691" s="178">
        <v>814854</v>
      </c>
      <c r="AS4691" t="s">
        <v>1921</v>
      </c>
      <c r="AT4691">
        <v>0</v>
      </c>
      <c r="AU4691">
        <v>0</v>
      </c>
      <c r="AV4691">
        <v>890480123</v>
      </c>
      <c r="AW4691" t="s">
        <v>1920</v>
      </c>
      <c r="AX4691">
        <v>5</v>
      </c>
      <c r="BC4691">
        <v>1</v>
      </c>
      <c r="BD4691">
        <v>7</v>
      </c>
      <c r="BE4691">
        <v>2</v>
      </c>
    </row>
    <row r="4692" spans="1:57" x14ac:dyDescent="0.25">
      <c r="A4692" s="179">
        <f t="shared" si="73"/>
        <v>1323968</v>
      </c>
      <c r="B4692" t="s">
        <v>1923</v>
      </c>
      <c r="C4692">
        <v>78021147</v>
      </c>
      <c r="D4692">
        <v>144105</v>
      </c>
      <c r="E4692">
        <v>4</v>
      </c>
      <c r="F4692">
        <v>18284</v>
      </c>
      <c r="G4692" s="180">
        <v>44278</v>
      </c>
      <c r="H4692" s="180">
        <v>45381</v>
      </c>
      <c r="I4692">
        <v>0</v>
      </c>
      <c r="J4692">
        <v>1</v>
      </c>
      <c r="K4692">
        <v>0</v>
      </c>
      <c r="L4692">
        <v>30</v>
      </c>
      <c r="M4692">
        <v>2</v>
      </c>
      <c r="N4692" s="170">
        <v>12185828</v>
      </c>
      <c r="O4692" s="170">
        <v>12890000</v>
      </c>
      <c r="P4692" s="178">
        <v>2360000</v>
      </c>
      <c r="Q4692" s="178">
        <v>78595</v>
      </c>
      <c r="R4692" s="178">
        <v>2360000</v>
      </c>
      <c r="S4692">
        <v>0</v>
      </c>
      <c r="T4692">
        <v>0</v>
      </c>
      <c r="U4692">
        <v>0</v>
      </c>
      <c r="W4692">
        <v>0</v>
      </c>
      <c r="X4692">
        <v>0</v>
      </c>
      <c r="Y4692">
        <v>0</v>
      </c>
      <c r="AB4692" s="180">
        <v>44285</v>
      </c>
      <c r="AC4692">
        <v>1</v>
      </c>
      <c r="AD4692" t="s">
        <v>1922</v>
      </c>
      <c r="AE4692">
        <v>1</v>
      </c>
      <c r="AF4692">
        <v>30</v>
      </c>
      <c r="AG4692">
        <v>0</v>
      </c>
      <c r="AN4692">
        <v>1</v>
      </c>
      <c r="AO4692">
        <v>1</v>
      </c>
      <c r="AR4692" s="178">
        <v>1036032</v>
      </c>
      <c r="AS4692" t="s">
        <v>1921</v>
      </c>
      <c r="AT4692">
        <v>0</v>
      </c>
      <c r="AU4692">
        <v>0</v>
      </c>
      <c r="AV4692">
        <v>890480123</v>
      </c>
      <c r="AW4692" t="s">
        <v>1920</v>
      </c>
      <c r="AX4692">
        <v>5</v>
      </c>
      <c r="BC4692">
        <v>1</v>
      </c>
      <c r="BD4692">
        <v>7</v>
      </c>
      <c r="BE4692">
        <v>2</v>
      </c>
    </row>
    <row r="4693" spans="1:57" x14ac:dyDescent="0.25">
      <c r="A4693" s="179">
        <f t="shared" si="73"/>
        <v>3252777</v>
      </c>
      <c r="B4693" t="s">
        <v>1923</v>
      </c>
      <c r="C4693">
        <v>78023672</v>
      </c>
      <c r="D4693">
        <v>144105</v>
      </c>
      <c r="E4693">
        <v>4</v>
      </c>
      <c r="F4693">
        <v>17251</v>
      </c>
      <c r="G4693" s="180">
        <v>43998</v>
      </c>
      <c r="H4693" s="180">
        <v>44742</v>
      </c>
      <c r="I4693">
        <v>0</v>
      </c>
      <c r="J4693">
        <v>1</v>
      </c>
      <c r="K4693">
        <v>9</v>
      </c>
      <c r="L4693">
        <v>30</v>
      </c>
      <c r="M4693">
        <v>2</v>
      </c>
      <c r="N4693" s="170">
        <v>17726461</v>
      </c>
      <c r="O4693" s="170">
        <v>19240000</v>
      </c>
      <c r="P4693" s="178">
        <v>7500000</v>
      </c>
      <c r="Q4693" s="178">
        <v>373440</v>
      </c>
      <c r="R4693" s="178">
        <v>4991547</v>
      </c>
      <c r="S4693">
        <v>0</v>
      </c>
      <c r="T4693">
        <v>0</v>
      </c>
      <c r="U4693">
        <v>0</v>
      </c>
      <c r="W4693">
        <v>0</v>
      </c>
      <c r="X4693">
        <v>0</v>
      </c>
      <c r="Y4693">
        <v>0</v>
      </c>
      <c r="AB4693" s="180">
        <v>44285</v>
      </c>
      <c r="AC4693">
        <v>9</v>
      </c>
      <c r="AD4693" t="s">
        <v>1922</v>
      </c>
      <c r="AE4693">
        <v>1</v>
      </c>
      <c r="AF4693">
        <v>30</v>
      </c>
      <c r="AG4693">
        <v>0</v>
      </c>
      <c r="AN4693">
        <v>1</v>
      </c>
      <c r="AO4693">
        <v>1</v>
      </c>
      <c r="AR4693" s="178">
        <v>1738770</v>
      </c>
      <c r="AS4693" t="s">
        <v>1921</v>
      </c>
      <c r="AT4693">
        <v>0</v>
      </c>
      <c r="AU4693">
        <v>0</v>
      </c>
      <c r="AV4693">
        <v>890480123</v>
      </c>
      <c r="AW4693" t="s">
        <v>1920</v>
      </c>
      <c r="AX4693">
        <v>5</v>
      </c>
      <c r="BC4693">
        <v>1</v>
      </c>
      <c r="BD4693">
        <v>7</v>
      </c>
      <c r="BE4693">
        <v>2</v>
      </c>
    </row>
    <row r="4694" spans="1:57" x14ac:dyDescent="0.25">
      <c r="A4694" s="179">
        <f t="shared" si="73"/>
        <v>11783151</v>
      </c>
      <c r="B4694" t="s">
        <v>1923</v>
      </c>
      <c r="C4694">
        <v>78024506</v>
      </c>
      <c r="D4694">
        <v>144105</v>
      </c>
      <c r="E4694">
        <v>4</v>
      </c>
      <c r="F4694">
        <v>17899</v>
      </c>
      <c r="G4694" s="180">
        <v>44183</v>
      </c>
      <c r="H4694" s="180">
        <v>44925</v>
      </c>
      <c r="I4694">
        <v>0</v>
      </c>
      <c r="J4694">
        <v>1</v>
      </c>
      <c r="K4694">
        <v>3</v>
      </c>
      <c r="L4694">
        <v>30</v>
      </c>
      <c r="M4694">
        <v>2</v>
      </c>
      <c r="N4694" s="170">
        <v>16011168</v>
      </c>
      <c r="O4694" s="170">
        <v>17240000</v>
      </c>
      <c r="P4694" s="178">
        <v>15000000</v>
      </c>
      <c r="Q4694" s="178">
        <v>734527</v>
      </c>
      <c r="R4694" s="178">
        <v>13373988</v>
      </c>
      <c r="S4694">
        <v>0</v>
      </c>
      <c r="T4694">
        <v>0</v>
      </c>
      <c r="U4694">
        <v>0</v>
      </c>
      <c r="W4694">
        <v>0</v>
      </c>
      <c r="X4694">
        <v>0</v>
      </c>
      <c r="Y4694">
        <v>0</v>
      </c>
      <c r="AB4694" s="180">
        <v>44285</v>
      </c>
      <c r="AC4694">
        <v>9</v>
      </c>
      <c r="AD4694" t="s">
        <v>1922</v>
      </c>
      <c r="AE4694">
        <v>1</v>
      </c>
      <c r="AF4694">
        <v>30</v>
      </c>
      <c r="AG4694">
        <v>0</v>
      </c>
      <c r="AN4694">
        <v>1</v>
      </c>
      <c r="AO4694">
        <v>1</v>
      </c>
      <c r="AR4694" s="178">
        <v>1590837</v>
      </c>
      <c r="AS4694" t="s">
        <v>1921</v>
      </c>
      <c r="AT4694">
        <v>0</v>
      </c>
      <c r="AU4694">
        <v>0</v>
      </c>
      <c r="AV4694">
        <v>890480123</v>
      </c>
      <c r="AW4694" t="s">
        <v>1920</v>
      </c>
      <c r="AX4694">
        <v>5</v>
      </c>
      <c r="BC4694">
        <v>1</v>
      </c>
      <c r="BD4694">
        <v>7</v>
      </c>
      <c r="BE4694">
        <v>2</v>
      </c>
    </row>
    <row r="4695" spans="1:57" x14ac:dyDescent="0.25">
      <c r="A4695" s="179">
        <f t="shared" si="73"/>
        <v>6611689</v>
      </c>
      <c r="B4695" t="s">
        <v>1923</v>
      </c>
      <c r="C4695">
        <v>78024685</v>
      </c>
      <c r="D4695">
        <v>144105</v>
      </c>
      <c r="E4695">
        <v>4</v>
      </c>
      <c r="F4695">
        <v>16345</v>
      </c>
      <c r="G4695" s="180">
        <v>44133</v>
      </c>
      <c r="H4695" s="180">
        <v>45626</v>
      </c>
      <c r="I4695">
        <v>0</v>
      </c>
      <c r="J4695">
        <v>1</v>
      </c>
      <c r="K4695">
        <v>5</v>
      </c>
      <c r="L4695">
        <v>30</v>
      </c>
      <c r="M4695">
        <v>2</v>
      </c>
      <c r="N4695" s="170">
        <v>17726461</v>
      </c>
      <c r="O4695" s="170">
        <v>19240000</v>
      </c>
      <c r="P4695" s="178">
        <v>8756817</v>
      </c>
      <c r="Q4695" s="178">
        <v>252385</v>
      </c>
      <c r="R4695" s="178">
        <v>8122438</v>
      </c>
      <c r="S4695">
        <v>0</v>
      </c>
      <c r="T4695">
        <v>0</v>
      </c>
      <c r="U4695">
        <v>0</v>
      </c>
      <c r="W4695">
        <v>0</v>
      </c>
      <c r="X4695">
        <v>0</v>
      </c>
      <c r="Y4695">
        <v>0</v>
      </c>
      <c r="AB4695" s="180">
        <v>44285</v>
      </c>
      <c r="AC4695">
        <v>1</v>
      </c>
      <c r="AD4695" t="s">
        <v>1922</v>
      </c>
      <c r="AE4695">
        <v>1</v>
      </c>
      <c r="AF4695">
        <v>30</v>
      </c>
      <c r="AG4695">
        <v>0</v>
      </c>
      <c r="AN4695">
        <v>1</v>
      </c>
      <c r="AO4695">
        <v>1</v>
      </c>
      <c r="AR4695" s="178">
        <v>1510749</v>
      </c>
      <c r="AS4695" t="s">
        <v>1921</v>
      </c>
      <c r="AT4695">
        <v>0</v>
      </c>
      <c r="AU4695">
        <v>0</v>
      </c>
      <c r="AV4695">
        <v>890480123</v>
      </c>
      <c r="AW4695" t="s">
        <v>1920</v>
      </c>
      <c r="AX4695">
        <v>5</v>
      </c>
      <c r="BC4695">
        <v>1</v>
      </c>
      <c r="BD4695">
        <v>7</v>
      </c>
      <c r="BE4695">
        <v>1</v>
      </c>
    </row>
    <row r="4696" spans="1:57" x14ac:dyDescent="0.25">
      <c r="A4696" s="179">
        <f t="shared" si="73"/>
        <v>14832474</v>
      </c>
      <c r="B4696" t="s">
        <v>1923</v>
      </c>
      <c r="C4696">
        <v>78699017</v>
      </c>
      <c r="D4696">
        <v>144105</v>
      </c>
      <c r="E4696">
        <v>4</v>
      </c>
      <c r="F4696">
        <v>16472</v>
      </c>
      <c r="G4696" s="180">
        <v>44133</v>
      </c>
      <c r="H4696" s="180">
        <v>46386</v>
      </c>
      <c r="I4696">
        <v>0</v>
      </c>
      <c r="J4696">
        <v>1</v>
      </c>
      <c r="K4696">
        <v>5</v>
      </c>
      <c r="L4696">
        <v>30</v>
      </c>
      <c r="M4696">
        <v>2</v>
      </c>
      <c r="N4696" s="170">
        <v>12185828</v>
      </c>
      <c r="O4696" s="170">
        <v>12890000</v>
      </c>
      <c r="P4696" s="178">
        <v>18407176</v>
      </c>
      <c r="Q4696" s="178">
        <v>355007</v>
      </c>
      <c r="R4696" s="178">
        <v>17548732</v>
      </c>
      <c r="S4696">
        <v>0</v>
      </c>
      <c r="T4696">
        <v>0</v>
      </c>
      <c r="U4696">
        <v>0</v>
      </c>
      <c r="W4696">
        <v>0</v>
      </c>
      <c r="X4696">
        <v>0</v>
      </c>
      <c r="Y4696">
        <v>0</v>
      </c>
      <c r="AB4696" s="180">
        <v>44285</v>
      </c>
      <c r="AC4696">
        <v>9</v>
      </c>
      <c r="AD4696" t="s">
        <v>1922</v>
      </c>
      <c r="AE4696">
        <v>1</v>
      </c>
      <c r="AF4696">
        <v>30</v>
      </c>
      <c r="AG4696">
        <v>0</v>
      </c>
      <c r="AN4696">
        <v>1</v>
      </c>
      <c r="AO4696">
        <v>1</v>
      </c>
      <c r="AR4696" s="178">
        <v>2716258</v>
      </c>
      <c r="AS4696" t="s">
        <v>1921</v>
      </c>
      <c r="AT4696">
        <v>0</v>
      </c>
      <c r="AU4696">
        <v>0</v>
      </c>
      <c r="AV4696">
        <v>890480123</v>
      </c>
      <c r="AW4696" t="s">
        <v>1920</v>
      </c>
      <c r="AX4696">
        <v>5</v>
      </c>
      <c r="BC4696">
        <v>1</v>
      </c>
      <c r="BD4696">
        <v>7</v>
      </c>
      <c r="BE4696">
        <v>1</v>
      </c>
    </row>
    <row r="4697" spans="1:57" x14ac:dyDescent="0.25">
      <c r="A4697" s="179">
        <f t="shared" si="73"/>
        <v>18131470</v>
      </c>
      <c r="B4697" t="s">
        <v>1923</v>
      </c>
      <c r="C4697">
        <v>78699017</v>
      </c>
      <c r="D4697">
        <v>144105</v>
      </c>
      <c r="E4697">
        <v>4</v>
      </c>
      <c r="F4697">
        <v>18172</v>
      </c>
      <c r="G4697" s="180">
        <v>44237</v>
      </c>
      <c r="H4697" s="180">
        <v>46811</v>
      </c>
      <c r="I4697">
        <v>0</v>
      </c>
      <c r="J4697">
        <v>1</v>
      </c>
      <c r="K4697">
        <v>2</v>
      </c>
      <c r="L4697">
        <v>30</v>
      </c>
      <c r="M4697">
        <v>2</v>
      </c>
      <c r="N4697" s="170">
        <v>9568969</v>
      </c>
      <c r="O4697" s="170">
        <v>10000000</v>
      </c>
      <c r="P4697" s="178">
        <v>22000000</v>
      </c>
      <c r="Q4697" s="178">
        <v>360345</v>
      </c>
      <c r="R4697" s="178">
        <v>21451870</v>
      </c>
      <c r="S4697">
        <v>0</v>
      </c>
      <c r="T4697">
        <v>0</v>
      </c>
      <c r="U4697">
        <v>0</v>
      </c>
      <c r="W4697">
        <v>0</v>
      </c>
      <c r="X4697">
        <v>0</v>
      </c>
      <c r="Y4697">
        <v>0</v>
      </c>
      <c r="AB4697" s="180">
        <v>44285</v>
      </c>
      <c r="AC4697">
        <v>9</v>
      </c>
      <c r="AD4697" t="s">
        <v>1922</v>
      </c>
      <c r="AE4697">
        <v>1</v>
      </c>
      <c r="AF4697">
        <v>30</v>
      </c>
      <c r="AG4697">
        <v>0</v>
      </c>
      <c r="AN4697">
        <v>1</v>
      </c>
      <c r="AO4697">
        <v>1</v>
      </c>
      <c r="AR4697" s="178">
        <v>3320400</v>
      </c>
      <c r="AS4697" t="s">
        <v>1921</v>
      </c>
      <c r="AT4697">
        <v>0</v>
      </c>
      <c r="AU4697">
        <v>0</v>
      </c>
      <c r="AV4697">
        <v>890480123</v>
      </c>
      <c r="AW4697" t="s">
        <v>1920</v>
      </c>
      <c r="AX4697">
        <v>5</v>
      </c>
      <c r="BC4697">
        <v>1</v>
      </c>
      <c r="BD4697">
        <v>7</v>
      </c>
      <c r="BE4697">
        <v>2</v>
      </c>
    </row>
    <row r="4698" spans="1:57" x14ac:dyDescent="0.25">
      <c r="A4698" s="179">
        <f t="shared" si="73"/>
        <v>1298272</v>
      </c>
      <c r="B4698" t="s">
        <v>1923</v>
      </c>
      <c r="C4698">
        <v>78702619</v>
      </c>
      <c r="D4698">
        <v>144105</v>
      </c>
      <c r="E4698">
        <v>4</v>
      </c>
      <c r="F4698">
        <v>17968</v>
      </c>
      <c r="G4698" s="180">
        <v>44195</v>
      </c>
      <c r="H4698" s="180">
        <v>44591</v>
      </c>
      <c r="I4698">
        <v>0</v>
      </c>
      <c r="J4698">
        <v>1</v>
      </c>
      <c r="K4698">
        <v>3</v>
      </c>
      <c r="L4698">
        <v>30</v>
      </c>
      <c r="M4698">
        <v>2</v>
      </c>
      <c r="N4698" s="170">
        <v>15881442</v>
      </c>
      <c r="O4698" s="170">
        <v>17090000</v>
      </c>
      <c r="P4698" s="178">
        <v>2043439</v>
      </c>
      <c r="Q4698" s="178">
        <v>172132</v>
      </c>
      <c r="R4698" s="178">
        <v>1602049</v>
      </c>
      <c r="S4698">
        <v>0</v>
      </c>
      <c r="T4698">
        <v>0</v>
      </c>
      <c r="U4698">
        <v>0</v>
      </c>
      <c r="W4698">
        <v>0</v>
      </c>
      <c r="X4698">
        <v>0</v>
      </c>
      <c r="Y4698">
        <v>0</v>
      </c>
      <c r="AB4698" s="180">
        <v>44285</v>
      </c>
      <c r="AC4698">
        <v>1</v>
      </c>
      <c r="AD4698" t="s">
        <v>1922</v>
      </c>
      <c r="AE4698">
        <v>1</v>
      </c>
      <c r="AF4698">
        <v>30</v>
      </c>
      <c r="AG4698">
        <v>0</v>
      </c>
      <c r="AN4698">
        <v>1</v>
      </c>
      <c r="AO4698">
        <v>1</v>
      </c>
      <c r="AR4698" s="178">
        <v>303777</v>
      </c>
      <c r="AS4698" t="s">
        <v>1921</v>
      </c>
      <c r="AT4698">
        <v>0</v>
      </c>
      <c r="AU4698">
        <v>0</v>
      </c>
      <c r="AV4698">
        <v>890480123</v>
      </c>
      <c r="AW4698" t="s">
        <v>1920</v>
      </c>
      <c r="AX4698">
        <v>5</v>
      </c>
      <c r="BC4698">
        <v>1</v>
      </c>
      <c r="BD4698">
        <v>7</v>
      </c>
      <c r="BE4698">
        <v>2</v>
      </c>
    </row>
    <row r="4699" spans="1:57" x14ac:dyDescent="0.25">
      <c r="A4699" s="179">
        <f t="shared" si="73"/>
        <v>7415426</v>
      </c>
      <c r="B4699" t="s">
        <v>1923</v>
      </c>
      <c r="C4699">
        <v>78702619</v>
      </c>
      <c r="D4699">
        <v>144105</v>
      </c>
      <c r="E4699">
        <v>4</v>
      </c>
      <c r="F4699">
        <v>17969</v>
      </c>
      <c r="G4699" s="180">
        <v>44195</v>
      </c>
      <c r="H4699" s="180">
        <v>45534</v>
      </c>
      <c r="I4699">
        <v>0</v>
      </c>
      <c r="J4699">
        <v>1</v>
      </c>
      <c r="K4699">
        <v>3</v>
      </c>
      <c r="L4699">
        <v>30</v>
      </c>
      <c r="M4699">
        <v>2</v>
      </c>
      <c r="N4699" s="170">
        <v>16011168</v>
      </c>
      <c r="O4699" s="170">
        <v>17240000</v>
      </c>
      <c r="P4699" s="178">
        <v>9645233</v>
      </c>
      <c r="Q4699" s="178">
        <v>291235</v>
      </c>
      <c r="R4699" s="178">
        <v>9150527</v>
      </c>
      <c r="S4699">
        <v>0</v>
      </c>
      <c r="T4699">
        <v>0</v>
      </c>
      <c r="U4699">
        <v>0</v>
      </c>
      <c r="W4699">
        <v>0</v>
      </c>
      <c r="X4699">
        <v>0</v>
      </c>
      <c r="Y4699">
        <v>0</v>
      </c>
      <c r="AB4699" s="180">
        <v>44285</v>
      </c>
      <c r="AC4699">
        <v>1</v>
      </c>
      <c r="AD4699" t="s">
        <v>1922</v>
      </c>
      <c r="AE4699">
        <v>1</v>
      </c>
      <c r="AF4699">
        <v>30</v>
      </c>
      <c r="AG4699">
        <v>0</v>
      </c>
      <c r="AN4699">
        <v>1</v>
      </c>
      <c r="AO4699">
        <v>1</v>
      </c>
      <c r="AR4699" s="178">
        <v>1735101</v>
      </c>
      <c r="AS4699" t="s">
        <v>1921</v>
      </c>
      <c r="AT4699">
        <v>0</v>
      </c>
      <c r="AU4699">
        <v>0</v>
      </c>
      <c r="AV4699">
        <v>890480123</v>
      </c>
      <c r="AW4699" t="s">
        <v>1920</v>
      </c>
      <c r="AX4699">
        <v>5</v>
      </c>
      <c r="BC4699">
        <v>1</v>
      </c>
      <c r="BD4699">
        <v>7</v>
      </c>
      <c r="BE4699">
        <v>2</v>
      </c>
    </row>
    <row r="4700" spans="1:57" x14ac:dyDescent="0.25">
      <c r="A4700" s="179">
        <f t="shared" si="73"/>
        <v>6045760</v>
      </c>
      <c r="B4700" t="s">
        <v>1923</v>
      </c>
      <c r="C4700">
        <v>78702619</v>
      </c>
      <c r="D4700">
        <v>144105</v>
      </c>
      <c r="E4700">
        <v>4</v>
      </c>
      <c r="F4700">
        <v>18282</v>
      </c>
      <c r="G4700" s="180">
        <v>44274</v>
      </c>
      <c r="H4700" s="180">
        <v>45746</v>
      </c>
      <c r="I4700">
        <v>0</v>
      </c>
      <c r="J4700">
        <v>1</v>
      </c>
      <c r="K4700">
        <v>0</v>
      </c>
      <c r="L4700">
        <v>30</v>
      </c>
      <c r="M4700">
        <v>2</v>
      </c>
      <c r="N4700" s="170">
        <v>9568969</v>
      </c>
      <c r="O4700" s="170">
        <v>10000000</v>
      </c>
      <c r="P4700" s="178">
        <v>7460379</v>
      </c>
      <c r="Q4700" s="178">
        <v>187674</v>
      </c>
      <c r="R4700" s="178">
        <v>7460379</v>
      </c>
      <c r="S4700">
        <v>0</v>
      </c>
      <c r="T4700">
        <v>0</v>
      </c>
      <c r="U4700">
        <v>0</v>
      </c>
      <c r="W4700">
        <v>0</v>
      </c>
      <c r="X4700">
        <v>0</v>
      </c>
      <c r="Y4700">
        <v>0</v>
      </c>
      <c r="AB4700" s="180">
        <v>44285</v>
      </c>
      <c r="AC4700">
        <v>1</v>
      </c>
      <c r="AD4700" t="s">
        <v>1922</v>
      </c>
      <c r="AE4700">
        <v>1</v>
      </c>
      <c r="AF4700">
        <v>30</v>
      </c>
      <c r="AG4700">
        <v>0</v>
      </c>
      <c r="AN4700">
        <v>1</v>
      </c>
      <c r="AO4700">
        <v>1</v>
      </c>
      <c r="AR4700" s="178">
        <v>1414619</v>
      </c>
      <c r="AS4700" t="s">
        <v>1921</v>
      </c>
      <c r="AT4700">
        <v>0</v>
      </c>
      <c r="AU4700">
        <v>0</v>
      </c>
      <c r="AV4700">
        <v>890480123</v>
      </c>
      <c r="AW4700" t="s">
        <v>1920</v>
      </c>
      <c r="AX4700">
        <v>5</v>
      </c>
      <c r="BC4700">
        <v>1</v>
      </c>
      <c r="BD4700">
        <v>7</v>
      </c>
      <c r="BE4700">
        <v>2</v>
      </c>
    </row>
    <row r="4701" spans="1:57" x14ac:dyDescent="0.25">
      <c r="A4701" s="179">
        <f t="shared" si="73"/>
        <v>0</v>
      </c>
      <c r="B4701" t="s">
        <v>1923</v>
      </c>
      <c r="C4701">
        <v>78746303</v>
      </c>
      <c r="D4701">
        <v>144105</v>
      </c>
      <c r="E4701">
        <v>4</v>
      </c>
      <c r="F4701">
        <v>18290</v>
      </c>
      <c r="G4701" s="180">
        <v>44279</v>
      </c>
      <c r="H4701" s="180">
        <v>44591</v>
      </c>
      <c r="I4701">
        <v>0</v>
      </c>
      <c r="J4701">
        <v>1</v>
      </c>
      <c r="K4701">
        <v>0</v>
      </c>
      <c r="L4701">
        <v>30</v>
      </c>
      <c r="M4701">
        <v>2</v>
      </c>
      <c r="N4701" s="170">
        <v>15881442</v>
      </c>
      <c r="O4701" s="170">
        <v>17090000</v>
      </c>
      <c r="P4701" s="178">
        <v>1358695</v>
      </c>
      <c r="Q4701" s="178">
        <v>145954</v>
      </c>
      <c r="R4701" s="178">
        <v>1358695</v>
      </c>
      <c r="S4701">
        <v>0</v>
      </c>
      <c r="T4701">
        <v>0</v>
      </c>
      <c r="U4701">
        <v>0</v>
      </c>
      <c r="W4701">
        <v>0</v>
      </c>
      <c r="X4701">
        <v>0</v>
      </c>
      <c r="Y4701">
        <v>0</v>
      </c>
      <c r="AB4701" s="180">
        <v>44285</v>
      </c>
      <c r="AC4701">
        <v>1</v>
      </c>
      <c r="AD4701" t="s">
        <v>1922</v>
      </c>
      <c r="AE4701">
        <v>1</v>
      </c>
      <c r="AF4701">
        <v>30</v>
      </c>
      <c r="AG4701">
        <v>0</v>
      </c>
      <c r="AN4701">
        <v>1</v>
      </c>
      <c r="AO4701">
        <v>1</v>
      </c>
      <c r="AR4701" s="178">
        <v>1409543</v>
      </c>
      <c r="AS4701" t="s">
        <v>1921</v>
      </c>
      <c r="AT4701">
        <v>0</v>
      </c>
      <c r="AU4701">
        <v>0</v>
      </c>
      <c r="AV4701">
        <v>890480123</v>
      </c>
      <c r="AW4701" t="s">
        <v>1920</v>
      </c>
      <c r="AX4701">
        <v>5</v>
      </c>
      <c r="BC4701">
        <v>1</v>
      </c>
      <c r="BD4701">
        <v>7</v>
      </c>
      <c r="BE4701">
        <v>2</v>
      </c>
    </row>
    <row r="4702" spans="1:57" x14ac:dyDescent="0.25">
      <c r="A4702" s="179">
        <f t="shared" si="73"/>
        <v>18923042</v>
      </c>
      <c r="B4702" t="s">
        <v>1923</v>
      </c>
      <c r="C4702">
        <v>79465063</v>
      </c>
      <c r="D4702">
        <v>144125</v>
      </c>
      <c r="E4702">
        <v>4</v>
      </c>
      <c r="F4702">
        <v>14499</v>
      </c>
      <c r="G4702" s="180">
        <v>43336</v>
      </c>
      <c r="H4702" s="180">
        <v>45893</v>
      </c>
      <c r="I4702">
        <v>306</v>
      </c>
      <c r="J4702">
        <v>1</v>
      </c>
      <c r="K4702">
        <v>20</v>
      </c>
      <c r="L4702">
        <v>30</v>
      </c>
      <c r="M4702">
        <v>2</v>
      </c>
      <c r="N4702" s="170">
        <v>17726461</v>
      </c>
      <c r="O4702" s="170">
        <v>19240000</v>
      </c>
      <c r="P4702" s="178">
        <v>27300797</v>
      </c>
      <c r="Q4702" s="178">
        <v>569435</v>
      </c>
      <c r="R4702" s="178">
        <v>23467497</v>
      </c>
      <c r="S4702">
        <v>788004</v>
      </c>
      <c r="T4702">
        <v>0</v>
      </c>
      <c r="U4702">
        <v>0</v>
      </c>
      <c r="W4702">
        <v>11733749</v>
      </c>
      <c r="X4702">
        <v>788004</v>
      </c>
      <c r="Y4702">
        <v>3160393</v>
      </c>
      <c r="AB4702" s="180">
        <v>44285</v>
      </c>
      <c r="AC4702">
        <v>1</v>
      </c>
      <c r="AD4702" t="s">
        <v>1922</v>
      </c>
      <c r="AE4702">
        <v>1</v>
      </c>
      <c r="AF4702">
        <v>30</v>
      </c>
      <c r="AG4702">
        <v>2639742</v>
      </c>
      <c r="AN4702">
        <v>1</v>
      </c>
      <c r="AO4702">
        <v>1</v>
      </c>
      <c r="AR4702" s="178">
        <v>4544455</v>
      </c>
      <c r="AS4702" t="s">
        <v>1921</v>
      </c>
      <c r="AT4702">
        <v>0</v>
      </c>
      <c r="AU4702">
        <v>0</v>
      </c>
      <c r="AV4702">
        <v>890480123</v>
      </c>
      <c r="AW4702" t="s">
        <v>1920</v>
      </c>
      <c r="AX4702">
        <v>5</v>
      </c>
      <c r="BC4702">
        <v>1</v>
      </c>
      <c r="BD4702">
        <v>7</v>
      </c>
      <c r="BE4702">
        <v>2</v>
      </c>
    </row>
    <row r="4703" spans="1:57" x14ac:dyDescent="0.25">
      <c r="A4703" s="179">
        <f t="shared" si="73"/>
        <v>0</v>
      </c>
      <c r="B4703" t="s">
        <v>1923</v>
      </c>
      <c r="C4703">
        <v>79470953</v>
      </c>
      <c r="D4703">
        <v>144105</v>
      </c>
      <c r="E4703">
        <v>4</v>
      </c>
      <c r="F4703">
        <v>18132</v>
      </c>
      <c r="G4703" s="180">
        <v>44230</v>
      </c>
      <c r="H4703" s="180">
        <v>44375</v>
      </c>
      <c r="I4703">
        <v>0</v>
      </c>
      <c r="J4703">
        <v>1</v>
      </c>
      <c r="K4703">
        <v>1</v>
      </c>
      <c r="L4703">
        <v>30</v>
      </c>
      <c r="M4703">
        <v>2</v>
      </c>
      <c r="N4703" s="170">
        <v>13121400</v>
      </c>
      <c r="O4703" s="170">
        <v>13940000</v>
      </c>
      <c r="P4703" s="178">
        <v>3700000</v>
      </c>
      <c r="Q4703" s="178">
        <v>40458</v>
      </c>
      <c r="R4703" s="178">
        <v>857652</v>
      </c>
      <c r="S4703">
        <v>0</v>
      </c>
      <c r="T4703">
        <v>0</v>
      </c>
      <c r="U4703">
        <v>0</v>
      </c>
      <c r="W4703">
        <v>0</v>
      </c>
      <c r="X4703">
        <v>0</v>
      </c>
      <c r="Y4703">
        <v>0</v>
      </c>
      <c r="Z4703">
        <v>3700000</v>
      </c>
      <c r="AA4703">
        <v>6</v>
      </c>
      <c r="AB4703" s="180">
        <v>44285</v>
      </c>
      <c r="AC4703">
        <v>1</v>
      </c>
      <c r="AD4703" t="s">
        <v>1922</v>
      </c>
      <c r="AE4703">
        <v>1</v>
      </c>
      <c r="AF4703">
        <v>30</v>
      </c>
      <c r="AG4703">
        <v>0</v>
      </c>
      <c r="AN4703">
        <v>1</v>
      </c>
      <c r="AO4703">
        <v>1</v>
      </c>
      <c r="AR4703" s="178">
        <v>28458845</v>
      </c>
      <c r="AS4703" t="s">
        <v>1921</v>
      </c>
      <c r="AT4703">
        <v>0</v>
      </c>
      <c r="AU4703">
        <v>0</v>
      </c>
      <c r="AV4703">
        <v>890480123</v>
      </c>
      <c r="AW4703" t="s">
        <v>1920</v>
      </c>
      <c r="AX4703">
        <v>5</v>
      </c>
      <c r="BC4703">
        <v>1</v>
      </c>
      <c r="BD4703">
        <v>7</v>
      </c>
      <c r="BE4703">
        <v>2</v>
      </c>
    </row>
    <row r="4704" spans="1:57" x14ac:dyDescent="0.25">
      <c r="A4704" s="179">
        <f t="shared" si="73"/>
        <v>0</v>
      </c>
      <c r="B4704" t="s">
        <v>1923</v>
      </c>
      <c r="C4704">
        <v>79793444</v>
      </c>
      <c r="D4704">
        <v>144105</v>
      </c>
      <c r="E4704">
        <v>4</v>
      </c>
      <c r="F4704">
        <v>17726</v>
      </c>
      <c r="G4704" s="180">
        <v>44120</v>
      </c>
      <c r="H4704" s="180">
        <v>44499</v>
      </c>
      <c r="I4704">
        <v>0</v>
      </c>
      <c r="J4704">
        <v>1</v>
      </c>
      <c r="K4704">
        <v>5</v>
      </c>
      <c r="L4704">
        <v>30</v>
      </c>
      <c r="M4704">
        <v>2</v>
      </c>
      <c r="N4704" s="170">
        <v>19457481</v>
      </c>
      <c r="O4704" s="170">
        <v>21290000</v>
      </c>
      <c r="P4704" s="178">
        <v>1755606</v>
      </c>
      <c r="Q4704" s="178">
        <v>162174</v>
      </c>
      <c r="R4704" s="178">
        <v>1064492</v>
      </c>
      <c r="S4704">
        <v>0</v>
      </c>
      <c r="T4704">
        <v>0</v>
      </c>
      <c r="U4704">
        <v>0</v>
      </c>
      <c r="W4704">
        <v>0</v>
      </c>
      <c r="X4704">
        <v>0</v>
      </c>
      <c r="Y4704">
        <v>0</v>
      </c>
      <c r="AB4704" s="180">
        <v>44285</v>
      </c>
      <c r="AC4704">
        <v>1</v>
      </c>
      <c r="AD4704" t="s">
        <v>1922</v>
      </c>
      <c r="AE4704">
        <v>1</v>
      </c>
      <c r="AF4704">
        <v>30</v>
      </c>
      <c r="AG4704">
        <v>0</v>
      </c>
      <c r="AN4704">
        <v>1</v>
      </c>
      <c r="AO4704">
        <v>1</v>
      </c>
      <c r="AR4704" s="178">
        <v>1171743</v>
      </c>
      <c r="AS4704" t="s">
        <v>1921</v>
      </c>
      <c r="AT4704">
        <v>0</v>
      </c>
      <c r="AU4704">
        <v>0</v>
      </c>
      <c r="AV4704">
        <v>890480123</v>
      </c>
      <c r="AW4704" t="s">
        <v>1920</v>
      </c>
      <c r="AX4704">
        <v>5</v>
      </c>
      <c r="BC4704">
        <v>1</v>
      </c>
      <c r="BD4704">
        <v>7</v>
      </c>
      <c r="BE4704">
        <v>2</v>
      </c>
    </row>
    <row r="4705" spans="1:57" x14ac:dyDescent="0.25">
      <c r="A4705" s="179">
        <f t="shared" si="73"/>
        <v>8690837</v>
      </c>
      <c r="B4705" t="s">
        <v>1923</v>
      </c>
      <c r="C4705">
        <v>80226339</v>
      </c>
      <c r="D4705">
        <v>144105</v>
      </c>
      <c r="E4705">
        <v>4</v>
      </c>
      <c r="F4705">
        <v>15703</v>
      </c>
      <c r="G4705" s="180">
        <v>44133</v>
      </c>
      <c r="H4705" s="180">
        <v>46142</v>
      </c>
      <c r="I4705">
        <v>0</v>
      </c>
      <c r="J4705">
        <v>1</v>
      </c>
      <c r="K4705">
        <v>5</v>
      </c>
      <c r="L4705">
        <v>30</v>
      </c>
      <c r="M4705">
        <v>2</v>
      </c>
      <c r="N4705" s="170">
        <v>17726461</v>
      </c>
      <c r="O4705" s="170">
        <v>19240000</v>
      </c>
      <c r="P4705" s="178">
        <v>11341834</v>
      </c>
      <c r="Q4705" s="178">
        <v>270189</v>
      </c>
      <c r="R4705" s="178">
        <v>10812372</v>
      </c>
      <c r="S4705">
        <v>0</v>
      </c>
      <c r="T4705">
        <v>0</v>
      </c>
      <c r="U4705">
        <v>0</v>
      </c>
      <c r="W4705">
        <v>0</v>
      </c>
      <c r="X4705">
        <v>0</v>
      </c>
      <c r="Y4705">
        <v>0</v>
      </c>
      <c r="AB4705" s="180">
        <v>44285</v>
      </c>
      <c r="AC4705">
        <v>1</v>
      </c>
      <c r="AD4705" t="s">
        <v>1922</v>
      </c>
      <c r="AE4705">
        <v>1</v>
      </c>
      <c r="AF4705">
        <v>30</v>
      </c>
      <c r="AG4705">
        <v>0</v>
      </c>
      <c r="AN4705">
        <v>1</v>
      </c>
      <c r="AO4705">
        <v>1</v>
      </c>
      <c r="AR4705" s="178">
        <v>2121535</v>
      </c>
      <c r="AS4705" t="s">
        <v>1921</v>
      </c>
      <c r="AT4705">
        <v>0</v>
      </c>
      <c r="AU4705">
        <v>0</v>
      </c>
      <c r="AV4705">
        <v>890480123</v>
      </c>
      <c r="AW4705" t="s">
        <v>1920</v>
      </c>
      <c r="AX4705">
        <v>5</v>
      </c>
      <c r="BC4705">
        <v>1</v>
      </c>
      <c r="BD4705">
        <v>7</v>
      </c>
      <c r="BE4705">
        <v>1</v>
      </c>
    </row>
    <row r="4706" spans="1:57" x14ac:dyDescent="0.25">
      <c r="A4706" s="179">
        <f t="shared" si="73"/>
        <v>0</v>
      </c>
      <c r="B4706" t="s">
        <v>1923</v>
      </c>
      <c r="C4706">
        <v>84027688</v>
      </c>
      <c r="D4706">
        <v>144105</v>
      </c>
      <c r="E4706">
        <v>4</v>
      </c>
      <c r="F4706">
        <v>15493</v>
      </c>
      <c r="G4706" s="180">
        <v>43552</v>
      </c>
      <c r="H4706" s="180">
        <v>45534</v>
      </c>
      <c r="I4706">
        <v>0</v>
      </c>
      <c r="J4706">
        <v>1</v>
      </c>
      <c r="K4706">
        <v>24</v>
      </c>
      <c r="L4706">
        <v>30</v>
      </c>
      <c r="M4706">
        <v>2</v>
      </c>
      <c r="N4706" s="170">
        <v>17726461</v>
      </c>
      <c r="O4706" s="170">
        <v>19240000</v>
      </c>
      <c r="P4706" s="178">
        <v>15146437</v>
      </c>
      <c r="Q4706" s="178">
        <v>364120</v>
      </c>
      <c r="R4706" s="178">
        <v>11136634</v>
      </c>
      <c r="S4706">
        <v>0</v>
      </c>
      <c r="T4706">
        <v>0</v>
      </c>
      <c r="U4706">
        <v>0</v>
      </c>
      <c r="W4706">
        <v>0</v>
      </c>
      <c r="X4706">
        <v>0</v>
      </c>
      <c r="Y4706">
        <v>0</v>
      </c>
      <c r="AB4706" s="180">
        <v>44285</v>
      </c>
      <c r="AC4706">
        <v>1</v>
      </c>
      <c r="AD4706" t="s">
        <v>1922</v>
      </c>
      <c r="AE4706">
        <v>1</v>
      </c>
      <c r="AF4706">
        <v>30</v>
      </c>
      <c r="AG4706">
        <v>0</v>
      </c>
      <c r="AN4706">
        <v>1</v>
      </c>
      <c r="AO4706">
        <v>1</v>
      </c>
      <c r="AR4706" s="178">
        <v>14370854</v>
      </c>
      <c r="AS4706" t="s">
        <v>1921</v>
      </c>
      <c r="AT4706">
        <v>0</v>
      </c>
      <c r="AU4706">
        <v>0</v>
      </c>
      <c r="AV4706">
        <v>890480123</v>
      </c>
      <c r="AW4706" t="s">
        <v>1920</v>
      </c>
      <c r="AX4706">
        <v>5</v>
      </c>
      <c r="BC4706">
        <v>1</v>
      </c>
      <c r="BD4706">
        <v>7</v>
      </c>
      <c r="BE4706">
        <v>2</v>
      </c>
    </row>
    <row r="4707" spans="1:57" x14ac:dyDescent="0.25">
      <c r="A4707" s="179">
        <f t="shared" si="73"/>
        <v>2896924</v>
      </c>
      <c r="B4707" t="s">
        <v>1923</v>
      </c>
      <c r="C4707">
        <v>84070224</v>
      </c>
      <c r="D4707">
        <v>144105</v>
      </c>
      <c r="E4707">
        <v>4</v>
      </c>
      <c r="F4707">
        <v>16882</v>
      </c>
      <c r="G4707" s="180">
        <v>44133</v>
      </c>
      <c r="H4707" s="180">
        <v>45436</v>
      </c>
      <c r="I4707">
        <v>0</v>
      </c>
      <c r="J4707">
        <v>1</v>
      </c>
      <c r="K4707">
        <v>5</v>
      </c>
      <c r="L4707">
        <v>30</v>
      </c>
      <c r="M4707">
        <v>2</v>
      </c>
      <c r="N4707" s="170">
        <v>17726461</v>
      </c>
      <c r="O4707" s="170">
        <v>19240000</v>
      </c>
      <c r="P4707" s="178">
        <v>6261653</v>
      </c>
      <c r="Q4707" s="178">
        <v>201152</v>
      </c>
      <c r="R4707" s="178">
        <v>5622916</v>
      </c>
      <c r="S4707">
        <v>0</v>
      </c>
      <c r="T4707">
        <v>0</v>
      </c>
      <c r="U4707">
        <v>0</v>
      </c>
      <c r="W4707">
        <v>0</v>
      </c>
      <c r="X4707">
        <v>0</v>
      </c>
      <c r="Y4707">
        <v>0</v>
      </c>
      <c r="AB4707" s="180">
        <v>44285</v>
      </c>
      <c r="AC4707">
        <v>9</v>
      </c>
      <c r="AD4707" t="s">
        <v>1922</v>
      </c>
      <c r="AE4707">
        <v>1</v>
      </c>
      <c r="AF4707">
        <v>30</v>
      </c>
      <c r="AG4707">
        <v>0</v>
      </c>
      <c r="AN4707">
        <v>1</v>
      </c>
      <c r="AO4707">
        <v>1</v>
      </c>
      <c r="AR4707" s="178">
        <v>2725992</v>
      </c>
      <c r="AS4707" t="s">
        <v>1921</v>
      </c>
      <c r="AT4707">
        <v>0</v>
      </c>
      <c r="AU4707">
        <v>0</v>
      </c>
      <c r="AV4707">
        <v>890480123</v>
      </c>
      <c r="AW4707" t="s">
        <v>1920</v>
      </c>
      <c r="AX4707">
        <v>5</v>
      </c>
      <c r="BC4707">
        <v>1</v>
      </c>
      <c r="BD4707">
        <v>7</v>
      </c>
      <c r="BE4707">
        <v>1</v>
      </c>
    </row>
    <row r="4708" spans="1:57" x14ac:dyDescent="0.25">
      <c r="A4708" s="179">
        <f t="shared" si="73"/>
        <v>51967</v>
      </c>
      <c r="B4708" t="s">
        <v>1923</v>
      </c>
      <c r="C4708">
        <v>84070224</v>
      </c>
      <c r="D4708">
        <v>144105</v>
      </c>
      <c r="E4708">
        <v>4</v>
      </c>
      <c r="F4708">
        <v>18105</v>
      </c>
      <c r="G4708" s="180">
        <v>44225</v>
      </c>
      <c r="H4708" s="180">
        <v>44346</v>
      </c>
      <c r="I4708">
        <v>0</v>
      </c>
      <c r="J4708">
        <v>1</v>
      </c>
      <c r="K4708">
        <v>2</v>
      </c>
      <c r="L4708">
        <v>30</v>
      </c>
      <c r="M4708">
        <v>2</v>
      </c>
      <c r="N4708" s="170">
        <v>13121400</v>
      </c>
      <c r="O4708" s="170">
        <v>13940000</v>
      </c>
      <c r="P4708" s="178">
        <v>199690</v>
      </c>
      <c r="Q4708" s="178">
        <v>51295</v>
      </c>
      <c r="R4708" s="178">
        <v>100867</v>
      </c>
      <c r="S4708">
        <v>0</v>
      </c>
      <c r="T4708">
        <v>0</v>
      </c>
      <c r="U4708">
        <v>0</v>
      </c>
      <c r="W4708">
        <v>0</v>
      </c>
      <c r="X4708">
        <v>0</v>
      </c>
      <c r="Y4708">
        <v>0</v>
      </c>
      <c r="AB4708" s="180">
        <v>44285</v>
      </c>
      <c r="AC4708">
        <v>1</v>
      </c>
      <c r="AD4708" t="s">
        <v>1922</v>
      </c>
      <c r="AE4708">
        <v>1</v>
      </c>
      <c r="AF4708">
        <v>30</v>
      </c>
      <c r="AG4708">
        <v>0</v>
      </c>
      <c r="AN4708">
        <v>1</v>
      </c>
      <c r="AO4708">
        <v>1</v>
      </c>
      <c r="AR4708" s="178">
        <v>48900</v>
      </c>
      <c r="AS4708" t="s">
        <v>1921</v>
      </c>
      <c r="AT4708">
        <v>0</v>
      </c>
      <c r="AU4708">
        <v>0</v>
      </c>
      <c r="AV4708">
        <v>890480123</v>
      </c>
      <c r="AW4708" t="s">
        <v>1920</v>
      </c>
      <c r="AX4708">
        <v>5</v>
      </c>
      <c r="BC4708">
        <v>1</v>
      </c>
      <c r="BD4708">
        <v>7</v>
      </c>
      <c r="BE4708">
        <v>2</v>
      </c>
    </row>
    <row r="4709" spans="1:57" x14ac:dyDescent="0.25">
      <c r="A4709" s="179">
        <f t="shared" si="73"/>
        <v>3129896</v>
      </c>
      <c r="B4709" t="s">
        <v>1923</v>
      </c>
      <c r="C4709">
        <v>84087535</v>
      </c>
      <c r="D4709">
        <v>144105</v>
      </c>
      <c r="E4709">
        <v>4</v>
      </c>
      <c r="F4709">
        <v>18236</v>
      </c>
      <c r="G4709" s="180">
        <v>44258</v>
      </c>
      <c r="H4709" s="180">
        <v>45015</v>
      </c>
      <c r="I4709">
        <v>0</v>
      </c>
      <c r="J4709">
        <v>1</v>
      </c>
      <c r="K4709">
        <v>1</v>
      </c>
      <c r="L4709">
        <v>30</v>
      </c>
      <c r="M4709">
        <v>2</v>
      </c>
      <c r="N4709" s="170">
        <v>15881442</v>
      </c>
      <c r="O4709" s="170">
        <v>17090000</v>
      </c>
      <c r="P4709" s="178">
        <v>4000000</v>
      </c>
      <c r="Q4709" s="178">
        <v>195626</v>
      </c>
      <c r="R4709" s="178">
        <v>3847158</v>
      </c>
      <c r="S4709">
        <v>0</v>
      </c>
      <c r="T4709">
        <v>0</v>
      </c>
      <c r="U4709">
        <v>0</v>
      </c>
      <c r="W4709">
        <v>0</v>
      </c>
      <c r="X4709">
        <v>0</v>
      </c>
      <c r="Y4709">
        <v>0</v>
      </c>
      <c r="AB4709" s="180">
        <v>44285</v>
      </c>
      <c r="AC4709">
        <v>9</v>
      </c>
      <c r="AD4709" t="s">
        <v>1922</v>
      </c>
      <c r="AE4709">
        <v>1</v>
      </c>
      <c r="AF4709">
        <v>30</v>
      </c>
      <c r="AG4709">
        <v>0</v>
      </c>
      <c r="AN4709">
        <v>1</v>
      </c>
      <c r="AO4709">
        <v>1</v>
      </c>
      <c r="AR4709" s="178">
        <v>717262</v>
      </c>
      <c r="AS4709" t="s">
        <v>1921</v>
      </c>
      <c r="AT4709">
        <v>0</v>
      </c>
      <c r="AU4709">
        <v>0</v>
      </c>
      <c r="AV4709">
        <v>890480123</v>
      </c>
      <c r="AW4709" t="s">
        <v>1920</v>
      </c>
      <c r="AX4709">
        <v>5</v>
      </c>
      <c r="BC4709">
        <v>1</v>
      </c>
      <c r="BD4709">
        <v>7</v>
      </c>
      <c r="BE4709">
        <v>2</v>
      </c>
    </row>
    <row r="4710" spans="1:57" x14ac:dyDescent="0.25">
      <c r="A4710" s="179">
        <f t="shared" si="73"/>
        <v>0</v>
      </c>
      <c r="B4710" t="s">
        <v>1923</v>
      </c>
      <c r="C4710">
        <v>85470212</v>
      </c>
      <c r="D4710">
        <v>144105</v>
      </c>
      <c r="E4710">
        <v>4</v>
      </c>
      <c r="F4710">
        <v>16408</v>
      </c>
      <c r="G4710" s="180">
        <v>43745</v>
      </c>
      <c r="H4710" s="180">
        <v>44841</v>
      </c>
      <c r="I4710">
        <v>0</v>
      </c>
      <c r="J4710">
        <v>1</v>
      </c>
      <c r="K4710">
        <v>18</v>
      </c>
      <c r="L4710">
        <v>30</v>
      </c>
      <c r="M4710">
        <v>2</v>
      </c>
      <c r="N4710" s="170">
        <v>17726461</v>
      </c>
      <c r="O4710" s="170">
        <v>19240000</v>
      </c>
      <c r="P4710" s="178">
        <v>15000000</v>
      </c>
      <c r="Q4710" s="178">
        <v>540230</v>
      </c>
      <c r="R4710" s="178">
        <v>8409855</v>
      </c>
      <c r="S4710">
        <v>0</v>
      </c>
      <c r="T4710">
        <v>0</v>
      </c>
      <c r="U4710">
        <v>0</v>
      </c>
      <c r="W4710">
        <v>0</v>
      </c>
      <c r="X4710">
        <v>0</v>
      </c>
      <c r="Y4710">
        <v>0</v>
      </c>
      <c r="AB4710" s="180">
        <v>44285</v>
      </c>
      <c r="AC4710">
        <v>1</v>
      </c>
      <c r="AD4710" t="s">
        <v>1922</v>
      </c>
      <c r="AE4710">
        <v>1</v>
      </c>
      <c r="AF4710">
        <v>30</v>
      </c>
      <c r="AG4710">
        <v>0</v>
      </c>
      <c r="AN4710">
        <v>1</v>
      </c>
      <c r="AO4710">
        <v>1</v>
      </c>
      <c r="AR4710" s="178">
        <v>37707101</v>
      </c>
      <c r="AS4710" t="s">
        <v>1921</v>
      </c>
      <c r="AT4710">
        <v>0</v>
      </c>
      <c r="AU4710">
        <v>0</v>
      </c>
      <c r="AV4710">
        <v>890480123</v>
      </c>
      <c r="AW4710" t="s">
        <v>1920</v>
      </c>
      <c r="AX4710">
        <v>5</v>
      </c>
      <c r="BC4710">
        <v>1</v>
      </c>
      <c r="BD4710">
        <v>7</v>
      </c>
      <c r="BE4710">
        <v>2</v>
      </c>
    </row>
    <row r="4711" spans="1:57" x14ac:dyDescent="0.25">
      <c r="A4711" s="179">
        <f t="shared" si="73"/>
        <v>458543</v>
      </c>
      <c r="B4711" t="s">
        <v>1923</v>
      </c>
      <c r="C4711">
        <v>87471107</v>
      </c>
      <c r="D4711">
        <v>144105</v>
      </c>
      <c r="E4711">
        <v>4</v>
      </c>
      <c r="F4711">
        <v>17499</v>
      </c>
      <c r="G4711" s="180">
        <v>44074</v>
      </c>
      <c r="H4711" s="180">
        <v>44804</v>
      </c>
      <c r="I4711">
        <v>0</v>
      </c>
      <c r="J4711">
        <v>1</v>
      </c>
      <c r="K4711">
        <v>6</v>
      </c>
      <c r="L4711">
        <v>30</v>
      </c>
      <c r="M4711">
        <v>2</v>
      </c>
      <c r="N4711" s="170">
        <v>15881442</v>
      </c>
      <c r="O4711" s="170">
        <v>17090000</v>
      </c>
      <c r="P4711" s="178">
        <v>4590000</v>
      </c>
      <c r="Q4711" s="178">
        <v>224481</v>
      </c>
      <c r="R4711" s="178">
        <v>3441323</v>
      </c>
      <c r="S4711">
        <v>0</v>
      </c>
      <c r="T4711">
        <v>0</v>
      </c>
      <c r="U4711">
        <v>0</v>
      </c>
      <c r="W4711">
        <v>0</v>
      </c>
      <c r="X4711">
        <v>0</v>
      </c>
      <c r="Y4711">
        <v>0</v>
      </c>
      <c r="AB4711" s="180">
        <v>44285</v>
      </c>
      <c r="AC4711">
        <v>9</v>
      </c>
      <c r="AD4711" t="s">
        <v>1922</v>
      </c>
      <c r="AE4711">
        <v>1</v>
      </c>
      <c r="AF4711">
        <v>30</v>
      </c>
      <c r="AG4711">
        <v>0</v>
      </c>
      <c r="AN4711">
        <v>1</v>
      </c>
      <c r="AO4711">
        <v>1</v>
      </c>
      <c r="AR4711" s="178">
        <v>2982780</v>
      </c>
      <c r="AS4711" t="s">
        <v>1921</v>
      </c>
      <c r="AT4711">
        <v>0</v>
      </c>
      <c r="AU4711">
        <v>0</v>
      </c>
      <c r="AV4711">
        <v>890480123</v>
      </c>
      <c r="AW4711" t="s">
        <v>1920</v>
      </c>
      <c r="AX4711">
        <v>5</v>
      </c>
      <c r="BC4711">
        <v>1</v>
      </c>
      <c r="BD4711">
        <v>7</v>
      </c>
      <c r="BE4711">
        <v>2</v>
      </c>
    </row>
    <row r="4712" spans="1:57" x14ac:dyDescent="0.25">
      <c r="A4712" s="179">
        <f t="shared" si="73"/>
        <v>794430</v>
      </c>
      <c r="B4712" t="s">
        <v>1923</v>
      </c>
      <c r="C4712">
        <v>87471107</v>
      </c>
      <c r="D4712">
        <v>144105</v>
      </c>
      <c r="E4712">
        <v>4</v>
      </c>
      <c r="F4712">
        <v>17617</v>
      </c>
      <c r="G4712" s="180">
        <v>44097</v>
      </c>
      <c r="H4712" s="180">
        <v>45229</v>
      </c>
      <c r="I4712">
        <v>0</v>
      </c>
      <c r="J4712">
        <v>1</v>
      </c>
      <c r="K4712">
        <v>6</v>
      </c>
      <c r="L4712">
        <v>30</v>
      </c>
      <c r="M4712">
        <v>2</v>
      </c>
      <c r="N4712" s="170">
        <v>17726461</v>
      </c>
      <c r="O4712" s="170">
        <v>19240000</v>
      </c>
      <c r="P4712" s="178">
        <v>7000000</v>
      </c>
      <c r="Q4712" s="178">
        <v>252107</v>
      </c>
      <c r="R4712" s="178">
        <v>5962123</v>
      </c>
      <c r="S4712">
        <v>0</v>
      </c>
      <c r="T4712">
        <v>0</v>
      </c>
      <c r="U4712">
        <v>0</v>
      </c>
      <c r="W4712">
        <v>0</v>
      </c>
      <c r="X4712">
        <v>0</v>
      </c>
      <c r="Y4712">
        <v>0</v>
      </c>
      <c r="AB4712" s="180">
        <v>44285</v>
      </c>
      <c r="AC4712">
        <v>9</v>
      </c>
      <c r="AD4712" t="s">
        <v>1922</v>
      </c>
      <c r="AE4712">
        <v>1</v>
      </c>
      <c r="AF4712">
        <v>30</v>
      </c>
      <c r="AG4712">
        <v>0</v>
      </c>
      <c r="AN4712">
        <v>1</v>
      </c>
      <c r="AO4712">
        <v>1</v>
      </c>
      <c r="AR4712" s="178">
        <v>5167693</v>
      </c>
      <c r="AS4712" t="s">
        <v>1921</v>
      </c>
      <c r="AT4712">
        <v>0</v>
      </c>
      <c r="AU4712">
        <v>0</v>
      </c>
      <c r="AV4712">
        <v>890480123</v>
      </c>
      <c r="AW4712" t="s">
        <v>1920</v>
      </c>
      <c r="AX4712">
        <v>5</v>
      </c>
      <c r="BC4712">
        <v>1</v>
      </c>
      <c r="BD4712">
        <v>7</v>
      </c>
      <c r="BE4712">
        <v>2</v>
      </c>
    </row>
    <row r="4713" spans="1:57" x14ac:dyDescent="0.25">
      <c r="A4713" s="179">
        <f t="shared" si="73"/>
        <v>217706</v>
      </c>
      <c r="B4713" t="s">
        <v>1923</v>
      </c>
      <c r="C4713">
        <v>87471107</v>
      </c>
      <c r="D4713">
        <v>144105</v>
      </c>
      <c r="E4713">
        <v>4</v>
      </c>
      <c r="F4713">
        <v>17755</v>
      </c>
      <c r="G4713" s="180">
        <v>44132</v>
      </c>
      <c r="H4713" s="180">
        <v>44864</v>
      </c>
      <c r="I4713">
        <v>0</v>
      </c>
      <c r="J4713">
        <v>1</v>
      </c>
      <c r="K4713">
        <v>5</v>
      </c>
      <c r="L4713">
        <v>30</v>
      </c>
      <c r="M4713">
        <v>2</v>
      </c>
      <c r="N4713" s="170">
        <v>16011168</v>
      </c>
      <c r="O4713" s="170">
        <v>17240000</v>
      </c>
      <c r="P4713" s="178">
        <v>2000000</v>
      </c>
      <c r="Q4713" s="178">
        <v>97937</v>
      </c>
      <c r="R4713" s="178">
        <v>1633862</v>
      </c>
      <c r="S4713">
        <v>0</v>
      </c>
      <c r="T4713">
        <v>0</v>
      </c>
      <c r="U4713">
        <v>0</v>
      </c>
      <c r="W4713">
        <v>0</v>
      </c>
      <c r="X4713">
        <v>0</v>
      </c>
      <c r="Y4713">
        <v>0</v>
      </c>
      <c r="AB4713" s="180">
        <v>44285</v>
      </c>
      <c r="AC4713">
        <v>9</v>
      </c>
      <c r="AD4713" t="s">
        <v>1922</v>
      </c>
      <c r="AE4713">
        <v>1</v>
      </c>
      <c r="AF4713">
        <v>30</v>
      </c>
      <c r="AG4713">
        <v>0</v>
      </c>
      <c r="AN4713">
        <v>1</v>
      </c>
      <c r="AO4713">
        <v>1</v>
      </c>
      <c r="AR4713" s="178">
        <v>1416156</v>
      </c>
      <c r="AS4713" t="s">
        <v>1921</v>
      </c>
      <c r="AT4713">
        <v>0</v>
      </c>
      <c r="AU4713">
        <v>0</v>
      </c>
      <c r="AV4713">
        <v>890480123</v>
      </c>
      <c r="AW4713" t="s">
        <v>1920</v>
      </c>
      <c r="AX4713">
        <v>5</v>
      </c>
      <c r="BC4713">
        <v>1</v>
      </c>
      <c r="BD4713">
        <v>7</v>
      </c>
      <c r="BE4713">
        <v>2</v>
      </c>
    </row>
    <row r="4714" spans="1:57" x14ac:dyDescent="0.25">
      <c r="A4714" s="179">
        <f t="shared" si="73"/>
        <v>1472673</v>
      </c>
      <c r="B4714" t="s">
        <v>1923</v>
      </c>
      <c r="C4714">
        <v>87573758</v>
      </c>
      <c r="D4714">
        <v>144105</v>
      </c>
      <c r="E4714">
        <v>4</v>
      </c>
      <c r="F4714">
        <v>16233</v>
      </c>
      <c r="G4714" s="180">
        <v>44133</v>
      </c>
      <c r="H4714" s="180">
        <v>46331</v>
      </c>
      <c r="I4714">
        <v>0</v>
      </c>
      <c r="J4714">
        <v>1</v>
      </c>
      <c r="K4714">
        <v>5</v>
      </c>
      <c r="L4714">
        <v>30</v>
      </c>
      <c r="M4714">
        <v>2</v>
      </c>
      <c r="N4714" s="170">
        <v>12185828</v>
      </c>
      <c r="O4714" s="170">
        <v>12890000</v>
      </c>
      <c r="P4714" s="178">
        <v>10983725</v>
      </c>
      <c r="Q4714" s="178">
        <v>215797</v>
      </c>
      <c r="R4714" s="178">
        <v>10431925</v>
      </c>
      <c r="S4714">
        <v>0</v>
      </c>
      <c r="T4714">
        <v>0</v>
      </c>
      <c r="U4714">
        <v>0</v>
      </c>
      <c r="W4714">
        <v>0</v>
      </c>
      <c r="X4714">
        <v>0</v>
      </c>
      <c r="Y4714">
        <v>0</v>
      </c>
      <c r="AB4714" s="180">
        <v>44285</v>
      </c>
      <c r="AC4714">
        <v>1</v>
      </c>
      <c r="AD4714" t="s">
        <v>1922</v>
      </c>
      <c r="AE4714">
        <v>1</v>
      </c>
      <c r="AF4714">
        <v>30</v>
      </c>
      <c r="AG4714">
        <v>0</v>
      </c>
      <c r="AN4714">
        <v>1</v>
      </c>
      <c r="AO4714">
        <v>1</v>
      </c>
      <c r="AR4714" s="178">
        <v>8959252</v>
      </c>
      <c r="AS4714" t="s">
        <v>1921</v>
      </c>
      <c r="AT4714">
        <v>0</v>
      </c>
      <c r="AU4714">
        <v>0</v>
      </c>
      <c r="AV4714">
        <v>890480123</v>
      </c>
      <c r="AW4714" t="s">
        <v>1920</v>
      </c>
      <c r="AX4714">
        <v>5</v>
      </c>
      <c r="BC4714">
        <v>1</v>
      </c>
      <c r="BD4714">
        <v>7</v>
      </c>
      <c r="BE4714">
        <v>1</v>
      </c>
    </row>
    <row r="4715" spans="1:57" x14ac:dyDescent="0.25">
      <c r="A4715" s="179">
        <f t="shared" si="73"/>
        <v>28085654</v>
      </c>
      <c r="B4715" t="s">
        <v>1923</v>
      </c>
      <c r="C4715">
        <v>91246206</v>
      </c>
      <c r="D4715">
        <v>144105</v>
      </c>
      <c r="E4715">
        <v>4</v>
      </c>
      <c r="F4715">
        <v>17965</v>
      </c>
      <c r="G4715" s="180">
        <v>44195</v>
      </c>
      <c r="H4715" s="180">
        <v>45838</v>
      </c>
      <c r="I4715">
        <v>0</v>
      </c>
      <c r="J4715">
        <v>1</v>
      </c>
      <c r="K4715">
        <v>3</v>
      </c>
      <c r="L4715">
        <v>30</v>
      </c>
      <c r="M4715">
        <v>2</v>
      </c>
      <c r="N4715" s="170">
        <v>16011168</v>
      </c>
      <c r="O4715" s="170">
        <v>17240000</v>
      </c>
      <c r="P4715" s="178">
        <v>32567236</v>
      </c>
      <c r="Q4715" s="178">
        <v>850077</v>
      </c>
      <c r="R4715" s="178">
        <v>31302283</v>
      </c>
      <c r="S4715">
        <v>0</v>
      </c>
      <c r="T4715">
        <v>0</v>
      </c>
      <c r="U4715">
        <v>0</v>
      </c>
      <c r="W4715">
        <v>0</v>
      </c>
      <c r="X4715">
        <v>0</v>
      </c>
      <c r="Y4715">
        <v>0</v>
      </c>
      <c r="AB4715" s="180">
        <v>44285</v>
      </c>
      <c r="AC4715">
        <v>1</v>
      </c>
      <c r="AD4715" t="s">
        <v>1922</v>
      </c>
      <c r="AE4715">
        <v>1</v>
      </c>
      <c r="AF4715">
        <v>30</v>
      </c>
      <c r="AG4715">
        <v>0</v>
      </c>
      <c r="AN4715">
        <v>1</v>
      </c>
      <c r="AO4715">
        <v>1</v>
      </c>
      <c r="AR4715" s="178">
        <v>3216629</v>
      </c>
      <c r="AS4715" t="s">
        <v>1921</v>
      </c>
      <c r="AT4715">
        <v>0</v>
      </c>
      <c r="AU4715">
        <v>0</v>
      </c>
      <c r="AV4715">
        <v>890480123</v>
      </c>
      <c r="AW4715" t="s">
        <v>1920</v>
      </c>
      <c r="AX4715">
        <v>5</v>
      </c>
      <c r="BC4715">
        <v>1</v>
      </c>
      <c r="BD4715">
        <v>7</v>
      </c>
      <c r="BE4715">
        <v>2</v>
      </c>
    </row>
    <row r="4716" spans="1:57" x14ac:dyDescent="0.25">
      <c r="A4716" s="179">
        <f t="shared" si="73"/>
        <v>44024781</v>
      </c>
      <c r="B4716" t="s">
        <v>1923</v>
      </c>
      <c r="C4716">
        <v>91246206</v>
      </c>
      <c r="D4716">
        <v>141105</v>
      </c>
      <c r="E4716">
        <v>4</v>
      </c>
      <c r="F4716">
        <v>17966</v>
      </c>
      <c r="G4716" s="180">
        <v>44195</v>
      </c>
      <c r="H4716" s="180">
        <v>46142</v>
      </c>
      <c r="I4716">
        <v>0</v>
      </c>
      <c r="J4716">
        <v>1</v>
      </c>
      <c r="K4716">
        <v>3</v>
      </c>
      <c r="L4716">
        <v>30</v>
      </c>
      <c r="M4716">
        <v>2</v>
      </c>
      <c r="N4716" s="170">
        <v>10971158</v>
      </c>
      <c r="O4716" s="170">
        <v>11540000</v>
      </c>
      <c r="P4716" s="178">
        <v>50848849</v>
      </c>
      <c r="Q4716" s="178">
        <v>1053025</v>
      </c>
      <c r="R4716" s="178">
        <v>49066907</v>
      </c>
      <c r="S4716">
        <v>0</v>
      </c>
      <c r="T4716">
        <v>0</v>
      </c>
      <c r="U4716">
        <v>50000000</v>
      </c>
      <c r="V4716" t="s">
        <v>1927</v>
      </c>
      <c r="W4716">
        <v>0</v>
      </c>
      <c r="X4716">
        <v>0</v>
      </c>
      <c r="Y4716">
        <v>0</v>
      </c>
      <c r="AB4716" s="180">
        <v>44285</v>
      </c>
      <c r="AC4716">
        <v>3</v>
      </c>
      <c r="AD4716" t="s">
        <v>1922</v>
      </c>
      <c r="AE4716">
        <v>1</v>
      </c>
      <c r="AF4716">
        <v>30</v>
      </c>
      <c r="AG4716">
        <v>0</v>
      </c>
      <c r="AN4716">
        <v>1</v>
      </c>
      <c r="AO4716">
        <v>1</v>
      </c>
      <c r="AR4716" s="178">
        <v>5042126</v>
      </c>
      <c r="AS4716" t="s">
        <v>1921</v>
      </c>
      <c r="AT4716">
        <v>0</v>
      </c>
      <c r="AU4716">
        <v>0</v>
      </c>
      <c r="AV4716">
        <v>890480123</v>
      </c>
      <c r="AW4716" t="s">
        <v>1920</v>
      </c>
      <c r="AX4716">
        <v>5</v>
      </c>
      <c r="BC4716">
        <v>1</v>
      </c>
      <c r="BD4716">
        <v>7</v>
      </c>
      <c r="BE4716">
        <v>2</v>
      </c>
    </row>
    <row r="4717" spans="1:57" x14ac:dyDescent="0.25">
      <c r="A4717" s="179">
        <f t="shared" si="73"/>
        <v>31474650</v>
      </c>
      <c r="B4717" t="s">
        <v>1923</v>
      </c>
      <c r="C4717">
        <v>91246206</v>
      </c>
      <c r="D4717">
        <v>144105</v>
      </c>
      <c r="E4717">
        <v>4</v>
      </c>
      <c r="F4717">
        <v>17967</v>
      </c>
      <c r="G4717" s="180">
        <v>44195</v>
      </c>
      <c r="H4717" s="180">
        <v>45260</v>
      </c>
      <c r="I4717">
        <v>0</v>
      </c>
      <c r="J4717">
        <v>1</v>
      </c>
      <c r="K4717">
        <v>3</v>
      </c>
      <c r="L4717">
        <v>30</v>
      </c>
      <c r="M4717">
        <v>2</v>
      </c>
      <c r="N4717" s="170">
        <v>8648788</v>
      </c>
      <c r="O4717" s="170">
        <v>9000000</v>
      </c>
      <c r="P4717" s="178">
        <v>37098036</v>
      </c>
      <c r="Q4717" s="178">
        <v>935116</v>
      </c>
      <c r="R4717" s="178">
        <v>35079419</v>
      </c>
      <c r="S4717">
        <v>0</v>
      </c>
      <c r="T4717">
        <v>0</v>
      </c>
      <c r="U4717">
        <v>0</v>
      </c>
      <c r="W4717">
        <v>0</v>
      </c>
      <c r="X4717">
        <v>0</v>
      </c>
      <c r="Y4717">
        <v>0</v>
      </c>
      <c r="Z4717" t="s">
        <v>1930</v>
      </c>
      <c r="AA4717" s="181">
        <v>44536</v>
      </c>
      <c r="AB4717" s="180">
        <v>44285</v>
      </c>
      <c r="AC4717">
        <v>1</v>
      </c>
      <c r="AD4717" t="s">
        <v>1922</v>
      </c>
      <c r="AE4717">
        <v>1</v>
      </c>
      <c r="AF4717">
        <v>30</v>
      </c>
      <c r="AG4717">
        <v>0</v>
      </c>
      <c r="AN4717">
        <v>1</v>
      </c>
      <c r="AO4717">
        <v>1</v>
      </c>
      <c r="AR4717" s="178">
        <v>3604769</v>
      </c>
      <c r="AS4717" t="s">
        <v>1921</v>
      </c>
      <c r="AT4717">
        <v>0</v>
      </c>
      <c r="AU4717">
        <v>0</v>
      </c>
      <c r="AV4717">
        <v>890480123</v>
      </c>
      <c r="AW4717" t="s">
        <v>1920</v>
      </c>
      <c r="AX4717">
        <v>5</v>
      </c>
      <c r="BC4717">
        <v>1</v>
      </c>
      <c r="BD4717">
        <v>7</v>
      </c>
      <c r="BE4717">
        <v>2</v>
      </c>
    </row>
    <row r="4718" spans="1:57" x14ac:dyDescent="0.25">
      <c r="A4718" s="179">
        <f t="shared" si="73"/>
        <v>121500412</v>
      </c>
      <c r="B4718" t="s">
        <v>1923</v>
      </c>
      <c r="C4718">
        <v>91246206</v>
      </c>
      <c r="D4718">
        <v>144105</v>
      </c>
      <c r="E4718">
        <v>4</v>
      </c>
      <c r="F4718">
        <v>17970</v>
      </c>
      <c r="G4718" s="180">
        <v>44195</v>
      </c>
      <c r="H4718" s="180">
        <v>47148</v>
      </c>
      <c r="I4718">
        <v>0</v>
      </c>
      <c r="J4718">
        <v>1</v>
      </c>
      <c r="K4718">
        <v>3</v>
      </c>
      <c r="L4718">
        <v>30</v>
      </c>
      <c r="M4718">
        <v>2</v>
      </c>
      <c r="N4718" s="170">
        <v>9568969</v>
      </c>
      <c r="O4718" s="170">
        <v>10000000</v>
      </c>
      <c r="P4718" s="178">
        <v>138291159</v>
      </c>
      <c r="Q4718" s="178">
        <v>2052844</v>
      </c>
      <c r="R4718" s="178">
        <v>135415764</v>
      </c>
      <c r="S4718">
        <v>0</v>
      </c>
      <c r="T4718">
        <v>0</v>
      </c>
      <c r="U4718">
        <v>0</v>
      </c>
      <c r="W4718">
        <v>0</v>
      </c>
      <c r="X4718">
        <v>0</v>
      </c>
      <c r="Y4718">
        <v>0</v>
      </c>
      <c r="AB4718" s="180">
        <v>44285</v>
      </c>
      <c r="AC4718">
        <v>1</v>
      </c>
      <c r="AD4718" t="s">
        <v>1922</v>
      </c>
      <c r="AE4718">
        <v>1</v>
      </c>
      <c r="AF4718">
        <v>30</v>
      </c>
      <c r="AG4718">
        <v>0</v>
      </c>
      <c r="AN4718">
        <v>1</v>
      </c>
      <c r="AO4718">
        <v>1</v>
      </c>
      <c r="AR4718" s="178">
        <v>13915352</v>
      </c>
      <c r="AS4718" t="s">
        <v>1921</v>
      </c>
      <c r="AT4718">
        <v>0</v>
      </c>
      <c r="AU4718">
        <v>0</v>
      </c>
      <c r="AV4718">
        <v>890480123</v>
      </c>
      <c r="AW4718" t="s">
        <v>1920</v>
      </c>
      <c r="AX4718">
        <v>5</v>
      </c>
      <c r="BC4718">
        <v>1</v>
      </c>
      <c r="BD4718">
        <v>7</v>
      </c>
      <c r="BE4718">
        <v>2</v>
      </c>
    </row>
    <row r="4719" spans="1:57" x14ac:dyDescent="0.25">
      <c r="A4719" s="179">
        <f t="shared" si="73"/>
        <v>9391551</v>
      </c>
      <c r="B4719" t="s">
        <v>1923</v>
      </c>
      <c r="C4719">
        <v>91246206</v>
      </c>
      <c r="D4719">
        <v>144105</v>
      </c>
      <c r="E4719">
        <v>4</v>
      </c>
      <c r="F4719">
        <v>18248</v>
      </c>
      <c r="G4719" s="180">
        <v>44263</v>
      </c>
      <c r="H4719" s="180">
        <v>46111</v>
      </c>
      <c r="I4719">
        <v>0</v>
      </c>
      <c r="J4719">
        <v>1</v>
      </c>
      <c r="K4719">
        <v>2</v>
      </c>
      <c r="L4719">
        <v>30</v>
      </c>
      <c r="M4719">
        <v>2</v>
      </c>
      <c r="N4719" s="170">
        <v>16011168</v>
      </c>
      <c r="O4719" s="170">
        <v>17240000</v>
      </c>
      <c r="P4719" s="178">
        <v>10728108</v>
      </c>
      <c r="Q4719" s="178">
        <v>260950</v>
      </c>
      <c r="R4719" s="178">
        <v>10467158</v>
      </c>
      <c r="S4719">
        <v>0</v>
      </c>
      <c r="T4719">
        <v>0</v>
      </c>
      <c r="U4719">
        <v>0</v>
      </c>
      <c r="W4719">
        <v>0</v>
      </c>
      <c r="X4719">
        <v>0</v>
      </c>
      <c r="Y4719">
        <v>0</v>
      </c>
      <c r="AB4719" s="180">
        <v>44285</v>
      </c>
      <c r="AC4719">
        <v>1</v>
      </c>
      <c r="AD4719" t="s">
        <v>1922</v>
      </c>
      <c r="AE4719">
        <v>1</v>
      </c>
      <c r="AF4719">
        <v>30</v>
      </c>
      <c r="AG4719">
        <v>0</v>
      </c>
      <c r="AN4719">
        <v>1</v>
      </c>
      <c r="AO4719">
        <v>1</v>
      </c>
      <c r="AR4719" s="178">
        <v>1075607</v>
      </c>
      <c r="AS4719" t="s">
        <v>1921</v>
      </c>
      <c r="AT4719">
        <v>0</v>
      </c>
      <c r="AU4719">
        <v>0</v>
      </c>
      <c r="AV4719">
        <v>890480123</v>
      </c>
      <c r="AW4719" t="s">
        <v>1920</v>
      </c>
      <c r="AX4719">
        <v>5</v>
      </c>
      <c r="BC4719">
        <v>1</v>
      </c>
      <c r="BD4719">
        <v>7</v>
      </c>
      <c r="BE4719">
        <v>2</v>
      </c>
    </row>
    <row r="4720" spans="1:57" x14ac:dyDescent="0.25">
      <c r="A4720" s="179">
        <f t="shared" si="73"/>
        <v>22527761</v>
      </c>
      <c r="B4720" t="s">
        <v>1923</v>
      </c>
      <c r="C4720">
        <v>92031540</v>
      </c>
      <c r="D4720">
        <v>144105</v>
      </c>
      <c r="E4720">
        <v>4</v>
      </c>
      <c r="F4720">
        <v>17757</v>
      </c>
      <c r="G4720" s="180">
        <v>44133</v>
      </c>
      <c r="H4720" s="180">
        <v>46721</v>
      </c>
      <c r="I4720">
        <v>0</v>
      </c>
      <c r="J4720">
        <v>1</v>
      </c>
      <c r="K4720">
        <v>4</v>
      </c>
      <c r="L4720">
        <v>30</v>
      </c>
      <c r="M4720">
        <v>2</v>
      </c>
      <c r="N4720" s="170">
        <v>16011168</v>
      </c>
      <c r="O4720" s="170">
        <v>17240000</v>
      </c>
      <c r="P4720" s="178">
        <v>40000000</v>
      </c>
      <c r="Q4720" s="178">
        <v>794737</v>
      </c>
      <c r="R4720" s="178">
        <v>38933232</v>
      </c>
      <c r="S4720">
        <v>0</v>
      </c>
      <c r="T4720">
        <v>0</v>
      </c>
      <c r="U4720">
        <v>0</v>
      </c>
      <c r="W4720">
        <v>0</v>
      </c>
      <c r="X4720">
        <v>0</v>
      </c>
      <c r="Y4720">
        <v>0</v>
      </c>
      <c r="AB4720" s="180">
        <v>44285</v>
      </c>
      <c r="AC4720">
        <v>1</v>
      </c>
      <c r="AD4720" t="s">
        <v>1922</v>
      </c>
      <c r="AE4720">
        <v>1</v>
      </c>
      <c r="AF4720">
        <v>30</v>
      </c>
      <c r="AG4720">
        <v>0</v>
      </c>
      <c r="AN4720">
        <v>1</v>
      </c>
      <c r="AO4720">
        <v>1</v>
      </c>
      <c r="AR4720" s="178">
        <v>16405471</v>
      </c>
      <c r="AS4720" t="s">
        <v>1921</v>
      </c>
      <c r="AT4720">
        <v>0</v>
      </c>
      <c r="AU4720">
        <v>0</v>
      </c>
      <c r="AV4720">
        <v>890480123</v>
      </c>
      <c r="AW4720" t="s">
        <v>1920</v>
      </c>
      <c r="AX4720">
        <v>5</v>
      </c>
      <c r="BC4720">
        <v>1</v>
      </c>
      <c r="BD4720">
        <v>7</v>
      </c>
      <c r="BE4720">
        <v>2</v>
      </c>
    </row>
    <row r="4721" spans="1:57" x14ac:dyDescent="0.25">
      <c r="A4721" s="179">
        <f t="shared" si="73"/>
        <v>0</v>
      </c>
      <c r="B4721" t="s">
        <v>1923</v>
      </c>
      <c r="C4721">
        <v>92071147</v>
      </c>
      <c r="D4721">
        <v>144105</v>
      </c>
      <c r="E4721">
        <v>4</v>
      </c>
      <c r="F4721">
        <v>16702</v>
      </c>
      <c r="G4721" s="180">
        <v>44133</v>
      </c>
      <c r="H4721" s="180">
        <v>44668</v>
      </c>
      <c r="I4721">
        <v>0</v>
      </c>
      <c r="J4721">
        <v>1</v>
      </c>
      <c r="K4721">
        <v>5</v>
      </c>
      <c r="L4721">
        <v>30</v>
      </c>
      <c r="M4721">
        <v>2</v>
      </c>
      <c r="N4721" s="170">
        <v>15881442</v>
      </c>
      <c r="O4721" s="170">
        <v>17090000</v>
      </c>
      <c r="P4721" s="178">
        <v>1408029</v>
      </c>
      <c r="Q4721" s="178">
        <v>93036</v>
      </c>
      <c r="R4721" s="178">
        <v>1014633</v>
      </c>
      <c r="S4721">
        <v>0</v>
      </c>
      <c r="T4721">
        <v>0</v>
      </c>
      <c r="U4721">
        <v>0</v>
      </c>
      <c r="W4721">
        <v>0</v>
      </c>
      <c r="X4721">
        <v>0</v>
      </c>
      <c r="Y4721">
        <v>0</v>
      </c>
      <c r="AB4721" s="180">
        <v>44285</v>
      </c>
      <c r="AC4721">
        <v>1</v>
      </c>
      <c r="AD4721" t="s">
        <v>1922</v>
      </c>
      <c r="AE4721">
        <v>1</v>
      </c>
      <c r="AF4721">
        <v>30</v>
      </c>
      <c r="AG4721">
        <v>0</v>
      </c>
      <c r="AN4721">
        <v>1</v>
      </c>
      <c r="AO4721">
        <v>1</v>
      </c>
      <c r="AR4721" s="178">
        <v>4624614</v>
      </c>
      <c r="AS4721" t="s">
        <v>1921</v>
      </c>
      <c r="AT4721">
        <v>0</v>
      </c>
      <c r="AU4721">
        <v>0</v>
      </c>
      <c r="AV4721">
        <v>890480123</v>
      </c>
      <c r="AW4721" t="s">
        <v>1920</v>
      </c>
      <c r="AX4721">
        <v>5</v>
      </c>
      <c r="BC4721">
        <v>1</v>
      </c>
      <c r="BD4721">
        <v>7</v>
      </c>
      <c r="BE4721">
        <v>1</v>
      </c>
    </row>
    <row r="4722" spans="1:57" x14ac:dyDescent="0.25">
      <c r="A4722" s="179">
        <f t="shared" si="73"/>
        <v>4853473</v>
      </c>
      <c r="B4722" t="s">
        <v>1923</v>
      </c>
      <c r="C4722">
        <v>92185519</v>
      </c>
      <c r="D4722">
        <v>144105</v>
      </c>
      <c r="E4722">
        <v>4</v>
      </c>
      <c r="F4722">
        <v>15208</v>
      </c>
      <c r="G4722" s="180">
        <v>44133</v>
      </c>
      <c r="H4722" s="180">
        <v>45076</v>
      </c>
      <c r="I4722">
        <v>0</v>
      </c>
      <c r="J4722">
        <v>1</v>
      </c>
      <c r="K4722">
        <v>5</v>
      </c>
      <c r="L4722">
        <v>30</v>
      </c>
      <c r="M4722">
        <v>2</v>
      </c>
      <c r="N4722" s="170">
        <v>17726461</v>
      </c>
      <c r="O4722" s="170">
        <v>19240000</v>
      </c>
      <c r="P4722" s="178">
        <v>9033072</v>
      </c>
      <c r="Q4722" s="178">
        <v>365292</v>
      </c>
      <c r="R4722" s="178">
        <v>7839037</v>
      </c>
      <c r="S4722">
        <v>0</v>
      </c>
      <c r="T4722">
        <v>0</v>
      </c>
      <c r="U4722">
        <v>0</v>
      </c>
      <c r="W4722">
        <v>0</v>
      </c>
      <c r="X4722">
        <v>0</v>
      </c>
      <c r="Y4722">
        <v>0</v>
      </c>
      <c r="AB4722" s="180">
        <v>44285</v>
      </c>
      <c r="AC4722">
        <v>1</v>
      </c>
      <c r="AD4722" t="s">
        <v>1922</v>
      </c>
      <c r="AE4722">
        <v>1</v>
      </c>
      <c r="AF4722">
        <v>30</v>
      </c>
      <c r="AG4722">
        <v>0</v>
      </c>
      <c r="AN4722">
        <v>1</v>
      </c>
      <c r="AO4722">
        <v>1</v>
      </c>
      <c r="AR4722" s="178">
        <v>2985564</v>
      </c>
      <c r="AS4722" t="s">
        <v>1921</v>
      </c>
      <c r="AT4722">
        <v>0</v>
      </c>
      <c r="AU4722">
        <v>0</v>
      </c>
      <c r="AV4722">
        <v>890480123</v>
      </c>
      <c r="AW4722" t="s">
        <v>1920</v>
      </c>
      <c r="AX4722">
        <v>5</v>
      </c>
      <c r="BC4722">
        <v>1</v>
      </c>
      <c r="BD4722">
        <v>7</v>
      </c>
      <c r="BE4722">
        <v>1</v>
      </c>
    </row>
    <row r="4723" spans="1:57" x14ac:dyDescent="0.25">
      <c r="A4723" s="179">
        <f t="shared" si="73"/>
        <v>4091030</v>
      </c>
      <c r="B4723" t="s">
        <v>1923</v>
      </c>
      <c r="C4723">
        <v>92185519</v>
      </c>
      <c r="D4723">
        <v>144205</v>
      </c>
      <c r="E4723">
        <v>4</v>
      </c>
      <c r="F4723">
        <v>16714</v>
      </c>
      <c r="G4723" s="180">
        <v>44133</v>
      </c>
      <c r="H4723" s="180">
        <v>44925</v>
      </c>
      <c r="I4723">
        <v>0</v>
      </c>
      <c r="J4723">
        <v>1</v>
      </c>
      <c r="K4723">
        <v>5</v>
      </c>
      <c r="L4723">
        <v>30</v>
      </c>
      <c r="M4723">
        <v>2</v>
      </c>
      <c r="N4723" s="170">
        <v>9119963</v>
      </c>
      <c r="O4723" s="170">
        <v>9511000</v>
      </c>
      <c r="P4723" s="178">
        <v>8073702</v>
      </c>
      <c r="Q4723" s="178">
        <v>343391</v>
      </c>
      <c r="R4723" s="178">
        <v>6607585</v>
      </c>
      <c r="S4723">
        <v>0</v>
      </c>
      <c r="T4723">
        <v>0</v>
      </c>
      <c r="U4723">
        <v>0</v>
      </c>
      <c r="W4723">
        <v>0</v>
      </c>
      <c r="X4723">
        <v>0</v>
      </c>
      <c r="Y4723">
        <v>0</v>
      </c>
      <c r="AB4723" s="180">
        <v>44285</v>
      </c>
      <c r="AC4723">
        <v>9</v>
      </c>
      <c r="AD4723" t="s">
        <v>1922</v>
      </c>
      <c r="AE4723">
        <v>1</v>
      </c>
      <c r="AF4723">
        <v>30</v>
      </c>
      <c r="AG4723">
        <v>0</v>
      </c>
      <c r="AN4723">
        <v>1</v>
      </c>
      <c r="AO4723">
        <v>1</v>
      </c>
      <c r="AR4723" s="178">
        <v>2516555</v>
      </c>
      <c r="AS4723" t="s">
        <v>1921</v>
      </c>
      <c r="AT4723">
        <v>0</v>
      </c>
      <c r="AU4723">
        <v>0</v>
      </c>
      <c r="AX4723">
        <v>5</v>
      </c>
      <c r="BC4723">
        <v>1</v>
      </c>
      <c r="BD4723">
        <v>7</v>
      </c>
      <c r="BE4723">
        <v>1</v>
      </c>
    </row>
    <row r="4724" spans="1:57" x14ac:dyDescent="0.25">
      <c r="A4724" s="179">
        <f t="shared" si="73"/>
        <v>11209800</v>
      </c>
      <c r="B4724" t="s">
        <v>1923</v>
      </c>
      <c r="C4724">
        <v>92185519</v>
      </c>
      <c r="D4724">
        <v>144205</v>
      </c>
      <c r="E4724">
        <v>4</v>
      </c>
      <c r="F4724">
        <v>18245</v>
      </c>
      <c r="G4724" s="180">
        <v>44263</v>
      </c>
      <c r="H4724" s="180">
        <v>44956</v>
      </c>
      <c r="I4724">
        <v>0</v>
      </c>
      <c r="J4724">
        <v>1</v>
      </c>
      <c r="K4724">
        <v>1</v>
      </c>
      <c r="L4724">
        <v>30</v>
      </c>
      <c r="M4724">
        <v>2</v>
      </c>
      <c r="N4724" s="170">
        <v>9568969</v>
      </c>
      <c r="O4724" s="170">
        <v>10000000</v>
      </c>
      <c r="P4724" s="178">
        <v>19053328</v>
      </c>
      <c r="Q4724" s="178">
        <v>947687</v>
      </c>
      <c r="R4724" s="178">
        <v>18105392</v>
      </c>
      <c r="S4724">
        <v>0</v>
      </c>
      <c r="T4724">
        <v>0</v>
      </c>
      <c r="U4724">
        <v>0</v>
      </c>
      <c r="W4724">
        <v>0</v>
      </c>
      <c r="X4724">
        <v>0</v>
      </c>
      <c r="Y4724">
        <v>0</v>
      </c>
      <c r="AB4724" s="180">
        <v>44285</v>
      </c>
      <c r="AC4724">
        <v>9</v>
      </c>
      <c r="AD4724" t="s">
        <v>1922</v>
      </c>
      <c r="AE4724">
        <v>1</v>
      </c>
      <c r="AF4724">
        <v>30</v>
      </c>
      <c r="AG4724">
        <v>0</v>
      </c>
      <c r="AN4724">
        <v>1</v>
      </c>
      <c r="AO4724">
        <v>1</v>
      </c>
      <c r="AR4724" s="178">
        <v>6895592</v>
      </c>
      <c r="AS4724" t="s">
        <v>1921</v>
      </c>
      <c r="AT4724">
        <v>0</v>
      </c>
      <c r="AU4724">
        <v>0</v>
      </c>
      <c r="AX4724">
        <v>5</v>
      </c>
      <c r="BC4724">
        <v>1</v>
      </c>
      <c r="BD4724">
        <v>7</v>
      </c>
      <c r="BE4724">
        <v>2</v>
      </c>
    </row>
    <row r="4725" spans="1:57" x14ac:dyDescent="0.25">
      <c r="A4725" s="179">
        <f t="shared" si="73"/>
        <v>1237720</v>
      </c>
      <c r="B4725" t="s">
        <v>1923</v>
      </c>
      <c r="C4725">
        <v>92188954</v>
      </c>
      <c r="D4725">
        <v>144105</v>
      </c>
      <c r="E4725">
        <v>4</v>
      </c>
      <c r="F4725">
        <v>17810</v>
      </c>
      <c r="G4725" s="180">
        <v>44152</v>
      </c>
      <c r="H4725" s="180">
        <v>45991</v>
      </c>
      <c r="I4725">
        <v>0</v>
      </c>
      <c r="J4725">
        <v>1</v>
      </c>
      <c r="K4725">
        <v>4</v>
      </c>
      <c r="L4725">
        <v>30</v>
      </c>
      <c r="M4725">
        <v>2</v>
      </c>
      <c r="N4725" s="170">
        <v>9568969</v>
      </c>
      <c r="O4725" s="170">
        <v>10000000</v>
      </c>
      <c r="P4725" s="178">
        <v>8277357</v>
      </c>
      <c r="Q4725" s="178">
        <v>174119</v>
      </c>
      <c r="R4725" s="178">
        <v>7839477</v>
      </c>
      <c r="S4725">
        <v>0</v>
      </c>
      <c r="T4725">
        <v>0</v>
      </c>
      <c r="U4725">
        <v>0</v>
      </c>
      <c r="W4725">
        <v>0</v>
      </c>
      <c r="X4725">
        <v>0</v>
      </c>
      <c r="Y4725">
        <v>0</v>
      </c>
      <c r="AB4725" s="180">
        <v>44285</v>
      </c>
      <c r="AC4725">
        <v>1</v>
      </c>
      <c r="AD4725" t="s">
        <v>1922</v>
      </c>
      <c r="AE4725">
        <v>1</v>
      </c>
      <c r="AF4725">
        <v>30</v>
      </c>
      <c r="AG4725">
        <v>0</v>
      </c>
      <c r="AN4725">
        <v>1</v>
      </c>
      <c r="AO4725">
        <v>1</v>
      </c>
      <c r="AR4725" s="178">
        <v>6601757</v>
      </c>
      <c r="AS4725" t="s">
        <v>1921</v>
      </c>
      <c r="AT4725">
        <v>0</v>
      </c>
      <c r="AU4725">
        <v>0</v>
      </c>
      <c r="AV4725">
        <v>890480123</v>
      </c>
      <c r="AW4725" t="s">
        <v>1920</v>
      </c>
      <c r="AX4725">
        <v>5</v>
      </c>
      <c r="BC4725">
        <v>1</v>
      </c>
      <c r="BD4725">
        <v>7</v>
      </c>
      <c r="BE4725">
        <v>2</v>
      </c>
    </row>
    <row r="4726" spans="1:57" x14ac:dyDescent="0.25">
      <c r="A4726" s="179">
        <f t="shared" si="73"/>
        <v>8722878</v>
      </c>
      <c r="B4726" t="s">
        <v>1923</v>
      </c>
      <c r="C4726">
        <v>92255978</v>
      </c>
      <c r="D4726">
        <v>144105</v>
      </c>
      <c r="E4726">
        <v>4</v>
      </c>
      <c r="F4726">
        <v>15434</v>
      </c>
      <c r="G4726" s="180">
        <v>43543</v>
      </c>
      <c r="H4726" s="180">
        <v>45746</v>
      </c>
      <c r="I4726">
        <v>0</v>
      </c>
      <c r="J4726">
        <v>1</v>
      </c>
      <c r="K4726">
        <v>24</v>
      </c>
      <c r="L4726">
        <v>30</v>
      </c>
      <c r="M4726">
        <v>2</v>
      </c>
      <c r="N4726" s="170">
        <v>12185828</v>
      </c>
      <c r="O4726" s="170">
        <v>12890000</v>
      </c>
      <c r="P4726" s="178">
        <v>19100000</v>
      </c>
      <c r="Q4726" s="178">
        <v>375257</v>
      </c>
      <c r="R4726" s="178">
        <v>14196437</v>
      </c>
      <c r="S4726">
        <v>0</v>
      </c>
      <c r="T4726">
        <v>0</v>
      </c>
      <c r="U4726">
        <v>0</v>
      </c>
      <c r="W4726">
        <v>0</v>
      </c>
      <c r="X4726">
        <v>0</v>
      </c>
      <c r="Y4726">
        <v>0</v>
      </c>
      <c r="AB4726" s="180">
        <v>44285</v>
      </c>
      <c r="AC4726">
        <v>1</v>
      </c>
      <c r="AD4726" t="s">
        <v>1922</v>
      </c>
      <c r="AE4726">
        <v>1</v>
      </c>
      <c r="AF4726">
        <v>30</v>
      </c>
      <c r="AG4726">
        <v>0</v>
      </c>
      <c r="AN4726">
        <v>1</v>
      </c>
      <c r="AO4726">
        <v>1</v>
      </c>
      <c r="AR4726" s="178">
        <v>5473559</v>
      </c>
      <c r="AS4726" t="s">
        <v>1921</v>
      </c>
      <c r="AT4726">
        <v>0</v>
      </c>
      <c r="AU4726">
        <v>0</v>
      </c>
      <c r="AV4726">
        <v>890480123</v>
      </c>
      <c r="AW4726" t="s">
        <v>1920</v>
      </c>
      <c r="AX4726">
        <v>5</v>
      </c>
      <c r="BC4726">
        <v>1</v>
      </c>
      <c r="BD4726">
        <v>7</v>
      </c>
      <c r="BE4726">
        <v>2</v>
      </c>
    </row>
    <row r="4727" spans="1:57" x14ac:dyDescent="0.25">
      <c r="A4727" s="179">
        <f t="shared" si="73"/>
        <v>576001</v>
      </c>
      <c r="B4727" t="s">
        <v>1923</v>
      </c>
      <c r="C4727">
        <v>92255978</v>
      </c>
      <c r="D4727">
        <v>144105</v>
      </c>
      <c r="E4727">
        <v>4</v>
      </c>
      <c r="F4727">
        <v>16056</v>
      </c>
      <c r="G4727" s="180">
        <v>43676</v>
      </c>
      <c r="H4727" s="180">
        <v>44407</v>
      </c>
      <c r="I4727">
        <v>0</v>
      </c>
      <c r="J4727">
        <v>1</v>
      </c>
      <c r="K4727">
        <v>20</v>
      </c>
      <c r="L4727">
        <v>30</v>
      </c>
      <c r="M4727">
        <v>2</v>
      </c>
      <c r="N4727" s="170">
        <v>15881442</v>
      </c>
      <c r="O4727" s="170">
        <v>17090000</v>
      </c>
      <c r="P4727" s="178">
        <v>4968000</v>
      </c>
      <c r="Q4727" s="178">
        <v>242967</v>
      </c>
      <c r="R4727" s="178">
        <v>937439</v>
      </c>
      <c r="S4727">
        <v>0</v>
      </c>
      <c r="T4727">
        <v>0</v>
      </c>
      <c r="U4727">
        <v>0</v>
      </c>
      <c r="W4727">
        <v>0</v>
      </c>
      <c r="X4727">
        <v>0</v>
      </c>
      <c r="Y4727">
        <v>0</v>
      </c>
      <c r="AB4727" s="180">
        <v>44285</v>
      </c>
      <c r="AC4727">
        <v>1</v>
      </c>
      <c r="AD4727" t="s">
        <v>1922</v>
      </c>
      <c r="AE4727">
        <v>1</v>
      </c>
      <c r="AF4727">
        <v>30</v>
      </c>
      <c r="AG4727">
        <v>0</v>
      </c>
      <c r="AN4727">
        <v>1</v>
      </c>
      <c r="AO4727">
        <v>1</v>
      </c>
      <c r="AR4727" s="178">
        <v>361438</v>
      </c>
      <c r="AS4727" t="s">
        <v>1921</v>
      </c>
      <c r="AT4727">
        <v>0</v>
      </c>
      <c r="AU4727">
        <v>0</v>
      </c>
      <c r="AV4727">
        <v>890480123</v>
      </c>
      <c r="AW4727" t="s">
        <v>1920</v>
      </c>
      <c r="AX4727">
        <v>5</v>
      </c>
      <c r="BC4727">
        <v>1</v>
      </c>
      <c r="BD4727">
        <v>7</v>
      </c>
      <c r="BE4727">
        <v>2</v>
      </c>
    </row>
    <row r="4728" spans="1:57" x14ac:dyDescent="0.25">
      <c r="A4728" s="179">
        <f t="shared" si="73"/>
        <v>537138</v>
      </c>
      <c r="B4728" t="s">
        <v>1923</v>
      </c>
      <c r="C4728">
        <v>92255978</v>
      </c>
      <c r="D4728">
        <v>144105</v>
      </c>
      <c r="E4728">
        <v>4</v>
      </c>
      <c r="F4728">
        <v>17521</v>
      </c>
      <c r="G4728" s="180">
        <v>44074</v>
      </c>
      <c r="H4728" s="180">
        <v>44804</v>
      </c>
      <c r="I4728">
        <v>0</v>
      </c>
      <c r="J4728">
        <v>1</v>
      </c>
      <c r="K4728">
        <v>7</v>
      </c>
      <c r="L4728">
        <v>30</v>
      </c>
      <c r="M4728">
        <v>2</v>
      </c>
      <c r="N4728" s="170">
        <v>12185828</v>
      </c>
      <c r="O4728" s="170">
        <v>12890000</v>
      </c>
      <c r="P4728" s="178">
        <v>1192914</v>
      </c>
      <c r="Q4728" s="178">
        <v>56258</v>
      </c>
      <c r="R4728" s="178">
        <v>874189</v>
      </c>
      <c r="S4728">
        <v>0</v>
      </c>
      <c r="T4728">
        <v>0</v>
      </c>
      <c r="U4728">
        <v>0</v>
      </c>
      <c r="W4728">
        <v>0</v>
      </c>
      <c r="X4728">
        <v>0</v>
      </c>
      <c r="Y4728">
        <v>0</v>
      </c>
      <c r="AB4728" s="180">
        <v>44285</v>
      </c>
      <c r="AC4728">
        <v>1</v>
      </c>
      <c r="AD4728" t="s">
        <v>1922</v>
      </c>
      <c r="AE4728">
        <v>1</v>
      </c>
      <c r="AF4728">
        <v>30</v>
      </c>
      <c r="AG4728">
        <v>0</v>
      </c>
      <c r="AN4728">
        <v>1</v>
      </c>
      <c r="AO4728">
        <v>1</v>
      </c>
      <c r="AR4728" s="178">
        <v>337051</v>
      </c>
      <c r="AS4728" t="s">
        <v>1921</v>
      </c>
      <c r="AT4728">
        <v>0</v>
      </c>
      <c r="AU4728">
        <v>0</v>
      </c>
      <c r="AV4728">
        <v>890480123</v>
      </c>
      <c r="AW4728" t="s">
        <v>1920</v>
      </c>
      <c r="AX4728">
        <v>5</v>
      </c>
      <c r="BC4728">
        <v>1</v>
      </c>
      <c r="BD4728">
        <v>7</v>
      </c>
      <c r="BE4728">
        <v>2</v>
      </c>
    </row>
    <row r="4729" spans="1:57" x14ac:dyDescent="0.25">
      <c r="A4729" s="179">
        <f t="shared" si="73"/>
        <v>11423269</v>
      </c>
      <c r="B4729" t="s">
        <v>1923</v>
      </c>
      <c r="C4729">
        <v>92255978</v>
      </c>
      <c r="D4729">
        <v>144105</v>
      </c>
      <c r="E4729">
        <v>4</v>
      </c>
      <c r="F4729">
        <v>17588</v>
      </c>
      <c r="G4729" s="180">
        <v>44088</v>
      </c>
      <c r="H4729" s="180">
        <v>46660</v>
      </c>
      <c r="I4729">
        <v>0</v>
      </c>
      <c r="J4729">
        <v>1</v>
      </c>
      <c r="K4729">
        <v>6</v>
      </c>
      <c r="L4729">
        <v>30</v>
      </c>
      <c r="M4729">
        <v>2</v>
      </c>
      <c r="N4729" s="170">
        <v>17726461</v>
      </c>
      <c r="O4729" s="170">
        <v>19240000</v>
      </c>
      <c r="P4729" s="178">
        <v>19325000</v>
      </c>
      <c r="Q4729" s="178">
        <v>403077</v>
      </c>
      <c r="R4729" s="178">
        <v>18591309</v>
      </c>
      <c r="S4729">
        <v>0</v>
      </c>
      <c r="T4729">
        <v>0</v>
      </c>
      <c r="U4729">
        <v>0</v>
      </c>
      <c r="W4729">
        <v>0</v>
      </c>
      <c r="X4729">
        <v>0</v>
      </c>
      <c r="Y4729">
        <v>0</v>
      </c>
      <c r="AB4729" s="180">
        <v>44285</v>
      </c>
      <c r="AC4729">
        <v>1</v>
      </c>
      <c r="AD4729" t="s">
        <v>1922</v>
      </c>
      <c r="AE4729">
        <v>1</v>
      </c>
      <c r="AF4729">
        <v>30</v>
      </c>
      <c r="AG4729">
        <v>0</v>
      </c>
      <c r="AN4729">
        <v>1</v>
      </c>
      <c r="AO4729">
        <v>1</v>
      </c>
      <c r="AR4729" s="178">
        <v>7168040</v>
      </c>
      <c r="AS4729" t="s">
        <v>1921</v>
      </c>
      <c r="AT4729">
        <v>0</v>
      </c>
      <c r="AU4729">
        <v>0</v>
      </c>
      <c r="AV4729">
        <v>890480123</v>
      </c>
      <c r="AW4729" t="s">
        <v>1920</v>
      </c>
      <c r="AX4729">
        <v>5</v>
      </c>
      <c r="BC4729">
        <v>1</v>
      </c>
      <c r="BD4729">
        <v>7</v>
      </c>
      <c r="BE4729">
        <v>2</v>
      </c>
    </row>
    <row r="4730" spans="1:57" x14ac:dyDescent="0.25">
      <c r="A4730" s="179">
        <f t="shared" si="73"/>
        <v>186134</v>
      </c>
      <c r="B4730" t="s">
        <v>1923</v>
      </c>
      <c r="C4730">
        <v>92255978</v>
      </c>
      <c r="D4730">
        <v>144105</v>
      </c>
      <c r="E4730">
        <v>4</v>
      </c>
      <c r="F4730">
        <v>550019812</v>
      </c>
      <c r="G4730" s="180">
        <v>43375</v>
      </c>
      <c r="H4730" s="180">
        <v>45381</v>
      </c>
      <c r="I4730">
        <v>0</v>
      </c>
      <c r="J4730">
        <v>1</v>
      </c>
      <c r="K4730">
        <v>0</v>
      </c>
      <c r="L4730">
        <v>30</v>
      </c>
      <c r="M4730">
        <v>2</v>
      </c>
      <c r="N4730" s="170">
        <v>22490513</v>
      </c>
      <c r="O4730" s="170">
        <v>24960000</v>
      </c>
      <c r="P4730" s="178">
        <v>308220</v>
      </c>
      <c r="Q4730" s="178">
        <v>11849</v>
      </c>
      <c r="R4730" s="178">
        <v>302932</v>
      </c>
      <c r="S4730">
        <v>0</v>
      </c>
      <c r="T4730">
        <v>0</v>
      </c>
      <c r="U4730">
        <v>0</v>
      </c>
      <c r="W4730">
        <v>0</v>
      </c>
      <c r="X4730">
        <v>0</v>
      </c>
      <c r="Y4730">
        <v>0</v>
      </c>
      <c r="AB4730" s="180">
        <v>44285</v>
      </c>
      <c r="AC4730">
        <v>1</v>
      </c>
      <c r="AD4730" t="s">
        <v>1922</v>
      </c>
      <c r="AE4730">
        <v>1</v>
      </c>
      <c r="AF4730">
        <v>30</v>
      </c>
      <c r="AG4730">
        <v>0</v>
      </c>
      <c r="AN4730">
        <v>1</v>
      </c>
      <c r="AO4730">
        <v>1</v>
      </c>
      <c r="AR4730" s="178">
        <v>116798</v>
      </c>
      <c r="AS4730" t="s">
        <v>1921</v>
      </c>
      <c r="AT4730">
        <v>0</v>
      </c>
      <c r="AU4730">
        <v>0</v>
      </c>
      <c r="AV4730">
        <v>890480123</v>
      </c>
      <c r="AW4730" t="s">
        <v>1920</v>
      </c>
      <c r="AX4730">
        <v>5</v>
      </c>
      <c r="BC4730">
        <v>2</v>
      </c>
      <c r="BD4730">
        <v>7</v>
      </c>
      <c r="BE4730">
        <v>2</v>
      </c>
    </row>
    <row r="4731" spans="1:57" x14ac:dyDescent="0.25">
      <c r="A4731" s="179">
        <f t="shared" si="73"/>
        <v>170949</v>
      </c>
      <c r="B4731" t="s">
        <v>1923</v>
      </c>
      <c r="C4731">
        <v>92255978</v>
      </c>
      <c r="D4731">
        <v>144105</v>
      </c>
      <c r="E4731">
        <v>4</v>
      </c>
      <c r="F4731">
        <v>550019813</v>
      </c>
      <c r="G4731" s="180">
        <v>43375</v>
      </c>
      <c r="H4731" s="180">
        <v>45381</v>
      </c>
      <c r="I4731">
        <v>0</v>
      </c>
      <c r="J4731">
        <v>1</v>
      </c>
      <c r="K4731">
        <v>0</v>
      </c>
      <c r="L4731">
        <v>30</v>
      </c>
      <c r="M4731">
        <v>2</v>
      </c>
      <c r="N4731" s="170">
        <v>22490513</v>
      </c>
      <c r="O4731" s="170">
        <v>24960000</v>
      </c>
      <c r="P4731" s="178">
        <v>283084</v>
      </c>
      <c r="Q4731" s="178">
        <v>10883</v>
      </c>
      <c r="R4731" s="178">
        <v>278219</v>
      </c>
      <c r="S4731">
        <v>0</v>
      </c>
      <c r="T4731">
        <v>0</v>
      </c>
      <c r="U4731">
        <v>0</v>
      </c>
      <c r="W4731">
        <v>0</v>
      </c>
      <c r="X4731">
        <v>0</v>
      </c>
      <c r="Y4731">
        <v>0</v>
      </c>
      <c r="AB4731" s="180">
        <v>44285</v>
      </c>
      <c r="AC4731">
        <v>1</v>
      </c>
      <c r="AD4731" t="s">
        <v>1922</v>
      </c>
      <c r="AE4731">
        <v>1</v>
      </c>
      <c r="AF4731">
        <v>30</v>
      </c>
      <c r="AG4731">
        <v>0</v>
      </c>
      <c r="AN4731">
        <v>1</v>
      </c>
      <c r="AO4731">
        <v>1</v>
      </c>
      <c r="AR4731" s="178">
        <v>107270</v>
      </c>
      <c r="AS4731" t="s">
        <v>1921</v>
      </c>
      <c r="AT4731">
        <v>0</v>
      </c>
      <c r="AU4731">
        <v>0</v>
      </c>
      <c r="AV4731">
        <v>890480123</v>
      </c>
      <c r="AW4731" t="s">
        <v>1920</v>
      </c>
      <c r="AX4731">
        <v>5</v>
      </c>
      <c r="BC4731">
        <v>2</v>
      </c>
      <c r="BD4731">
        <v>7</v>
      </c>
      <c r="BE4731">
        <v>2</v>
      </c>
    </row>
    <row r="4732" spans="1:57" x14ac:dyDescent="0.25">
      <c r="A4732" s="179">
        <f t="shared" si="73"/>
        <v>140891</v>
      </c>
      <c r="B4732" t="s">
        <v>1923</v>
      </c>
      <c r="C4732">
        <v>92255978</v>
      </c>
      <c r="D4732">
        <v>144105</v>
      </c>
      <c r="E4732">
        <v>4</v>
      </c>
      <c r="F4732">
        <v>550019814</v>
      </c>
      <c r="G4732" s="180">
        <v>43375</v>
      </c>
      <c r="H4732" s="180">
        <v>45381</v>
      </c>
      <c r="I4732">
        <v>0</v>
      </c>
      <c r="J4732">
        <v>1</v>
      </c>
      <c r="K4732">
        <v>0</v>
      </c>
      <c r="L4732">
        <v>30</v>
      </c>
      <c r="M4732">
        <v>2</v>
      </c>
      <c r="N4732" s="170">
        <v>22490513</v>
      </c>
      <c r="O4732" s="170">
        <v>24960000</v>
      </c>
      <c r="P4732" s="178">
        <v>233305</v>
      </c>
      <c r="Q4732" s="178">
        <v>8969</v>
      </c>
      <c r="R4732" s="178">
        <v>229299</v>
      </c>
      <c r="S4732">
        <v>0</v>
      </c>
      <c r="T4732">
        <v>0</v>
      </c>
      <c r="U4732">
        <v>0</v>
      </c>
      <c r="W4732">
        <v>0</v>
      </c>
      <c r="X4732">
        <v>0</v>
      </c>
      <c r="Y4732">
        <v>0</v>
      </c>
      <c r="AB4732" s="180">
        <v>44285</v>
      </c>
      <c r="AC4732">
        <v>1</v>
      </c>
      <c r="AD4732" t="s">
        <v>1922</v>
      </c>
      <c r="AE4732">
        <v>1</v>
      </c>
      <c r="AF4732">
        <v>30</v>
      </c>
      <c r="AG4732">
        <v>0</v>
      </c>
      <c r="AN4732">
        <v>1</v>
      </c>
      <c r="AO4732">
        <v>1</v>
      </c>
      <c r="AR4732" s="178">
        <v>88408</v>
      </c>
      <c r="AS4732" t="s">
        <v>1921</v>
      </c>
      <c r="AT4732">
        <v>0</v>
      </c>
      <c r="AU4732">
        <v>0</v>
      </c>
      <c r="AV4732">
        <v>890480123</v>
      </c>
      <c r="AW4732" t="s">
        <v>1920</v>
      </c>
      <c r="AX4732">
        <v>5</v>
      </c>
      <c r="BC4732">
        <v>2</v>
      </c>
      <c r="BD4732">
        <v>7</v>
      </c>
      <c r="BE4732">
        <v>2</v>
      </c>
    </row>
    <row r="4733" spans="1:57" x14ac:dyDescent="0.25">
      <c r="A4733" s="179">
        <f t="shared" si="73"/>
        <v>47512</v>
      </c>
      <c r="B4733" t="s">
        <v>1923</v>
      </c>
      <c r="C4733">
        <v>92255978</v>
      </c>
      <c r="D4733">
        <v>144105</v>
      </c>
      <c r="E4733">
        <v>4</v>
      </c>
      <c r="F4733">
        <v>550019861</v>
      </c>
      <c r="G4733" s="180">
        <v>43382</v>
      </c>
      <c r="H4733" s="180">
        <v>45381</v>
      </c>
      <c r="I4733">
        <v>0</v>
      </c>
      <c r="J4733">
        <v>1</v>
      </c>
      <c r="K4733">
        <v>0</v>
      </c>
      <c r="L4733">
        <v>30</v>
      </c>
      <c r="M4733">
        <v>2</v>
      </c>
      <c r="N4733" s="170">
        <v>22490513</v>
      </c>
      <c r="O4733" s="170">
        <v>24960000</v>
      </c>
      <c r="P4733" s="178">
        <v>78684</v>
      </c>
      <c r="Q4733" s="178">
        <v>3025</v>
      </c>
      <c r="R4733" s="178">
        <v>77325</v>
      </c>
      <c r="S4733">
        <v>0</v>
      </c>
      <c r="T4733">
        <v>0</v>
      </c>
      <c r="U4733">
        <v>0</v>
      </c>
      <c r="W4733">
        <v>0</v>
      </c>
      <c r="X4733">
        <v>0</v>
      </c>
      <c r="Y4733">
        <v>0</v>
      </c>
      <c r="AB4733" s="180">
        <v>44285</v>
      </c>
      <c r="AC4733">
        <v>1</v>
      </c>
      <c r="AD4733" t="s">
        <v>1922</v>
      </c>
      <c r="AE4733">
        <v>1</v>
      </c>
      <c r="AF4733">
        <v>30</v>
      </c>
      <c r="AG4733">
        <v>0</v>
      </c>
      <c r="AN4733">
        <v>1</v>
      </c>
      <c r="AO4733">
        <v>1</v>
      </c>
      <c r="AR4733" s="178">
        <v>29813</v>
      </c>
      <c r="AS4733" t="s">
        <v>1921</v>
      </c>
      <c r="AT4733">
        <v>0</v>
      </c>
      <c r="AU4733">
        <v>0</v>
      </c>
      <c r="AV4733">
        <v>890480123</v>
      </c>
      <c r="AW4733" t="s">
        <v>1920</v>
      </c>
      <c r="AX4733">
        <v>5</v>
      </c>
      <c r="BC4733">
        <v>2</v>
      </c>
      <c r="BD4733">
        <v>7</v>
      </c>
      <c r="BE4733">
        <v>2</v>
      </c>
    </row>
    <row r="4734" spans="1:57" x14ac:dyDescent="0.25">
      <c r="A4734" s="179">
        <f t="shared" si="73"/>
        <v>19289</v>
      </c>
      <c r="B4734" t="s">
        <v>1923</v>
      </c>
      <c r="C4734">
        <v>92255978</v>
      </c>
      <c r="D4734">
        <v>144105</v>
      </c>
      <c r="E4734">
        <v>4</v>
      </c>
      <c r="F4734">
        <v>550020026</v>
      </c>
      <c r="G4734" s="180">
        <v>43409</v>
      </c>
      <c r="H4734" s="180">
        <v>45350</v>
      </c>
      <c r="I4734">
        <v>0</v>
      </c>
      <c r="J4734">
        <v>1</v>
      </c>
      <c r="K4734">
        <v>1</v>
      </c>
      <c r="L4734">
        <v>30</v>
      </c>
      <c r="M4734">
        <v>2</v>
      </c>
      <c r="N4734" s="170">
        <v>22490513</v>
      </c>
      <c r="O4734" s="170">
        <v>24960000</v>
      </c>
      <c r="P4734" s="178">
        <v>32023</v>
      </c>
      <c r="Q4734" s="178">
        <v>1231</v>
      </c>
      <c r="R4734" s="178">
        <v>31392</v>
      </c>
      <c r="S4734">
        <v>0</v>
      </c>
      <c r="T4734">
        <v>0</v>
      </c>
      <c r="U4734">
        <v>0</v>
      </c>
      <c r="W4734">
        <v>0</v>
      </c>
      <c r="X4734">
        <v>0</v>
      </c>
      <c r="Y4734">
        <v>0</v>
      </c>
      <c r="AB4734" s="180">
        <v>44285</v>
      </c>
      <c r="AC4734">
        <v>1</v>
      </c>
      <c r="AD4734" t="s">
        <v>1922</v>
      </c>
      <c r="AE4734">
        <v>1</v>
      </c>
      <c r="AF4734">
        <v>30</v>
      </c>
      <c r="AG4734">
        <v>0</v>
      </c>
      <c r="AN4734">
        <v>1</v>
      </c>
      <c r="AO4734">
        <v>1</v>
      </c>
      <c r="AR4734" s="178">
        <v>12103</v>
      </c>
      <c r="AS4734" t="s">
        <v>1921</v>
      </c>
      <c r="AT4734">
        <v>0</v>
      </c>
      <c r="AU4734">
        <v>0</v>
      </c>
      <c r="AV4734">
        <v>890480123</v>
      </c>
      <c r="AW4734" t="s">
        <v>1920</v>
      </c>
      <c r="AX4734">
        <v>5</v>
      </c>
      <c r="BC4734">
        <v>2</v>
      </c>
      <c r="BD4734">
        <v>7</v>
      </c>
      <c r="BE4734">
        <v>2</v>
      </c>
    </row>
    <row r="4735" spans="1:57" x14ac:dyDescent="0.25">
      <c r="A4735" s="179">
        <f t="shared" si="73"/>
        <v>15208</v>
      </c>
      <c r="B4735" t="s">
        <v>1923</v>
      </c>
      <c r="C4735">
        <v>92255978</v>
      </c>
      <c r="D4735">
        <v>144105</v>
      </c>
      <c r="E4735">
        <v>4</v>
      </c>
      <c r="F4735">
        <v>550020289</v>
      </c>
      <c r="G4735" s="180">
        <v>43444</v>
      </c>
      <c r="H4735" s="180">
        <v>45350</v>
      </c>
      <c r="I4735">
        <v>0</v>
      </c>
      <c r="J4735">
        <v>1</v>
      </c>
      <c r="K4735">
        <v>1</v>
      </c>
      <c r="L4735">
        <v>30</v>
      </c>
      <c r="M4735">
        <v>2</v>
      </c>
      <c r="N4735" s="170">
        <v>22490513</v>
      </c>
      <c r="O4735" s="170">
        <v>24960000</v>
      </c>
      <c r="P4735" s="178">
        <v>25249</v>
      </c>
      <c r="Q4735" s="178">
        <v>971</v>
      </c>
      <c r="R4735" s="178">
        <v>24751</v>
      </c>
      <c r="S4735">
        <v>0</v>
      </c>
      <c r="T4735">
        <v>0</v>
      </c>
      <c r="U4735">
        <v>0</v>
      </c>
      <c r="W4735">
        <v>0</v>
      </c>
      <c r="X4735">
        <v>0</v>
      </c>
      <c r="Y4735">
        <v>0</v>
      </c>
      <c r="AB4735" s="180">
        <v>44285</v>
      </c>
      <c r="AC4735">
        <v>1</v>
      </c>
      <c r="AD4735" t="s">
        <v>1922</v>
      </c>
      <c r="AE4735">
        <v>1</v>
      </c>
      <c r="AF4735">
        <v>30</v>
      </c>
      <c r="AG4735">
        <v>0</v>
      </c>
      <c r="AN4735">
        <v>1</v>
      </c>
      <c r="AO4735">
        <v>1</v>
      </c>
      <c r="AR4735" s="178">
        <v>9543</v>
      </c>
      <c r="AS4735" t="s">
        <v>1921</v>
      </c>
      <c r="AT4735">
        <v>0</v>
      </c>
      <c r="AU4735">
        <v>0</v>
      </c>
      <c r="AV4735">
        <v>890480123</v>
      </c>
      <c r="AW4735" t="s">
        <v>1920</v>
      </c>
      <c r="AX4735">
        <v>5</v>
      </c>
      <c r="BC4735">
        <v>2</v>
      </c>
      <c r="BD4735">
        <v>7</v>
      </c>
      <c r="BE4735">
        <v>2</v>
      </c>
    </row>
    <row r="4736" spans="1:57" x14ac:dyDescent="0.25">
      <c r="A4736" s="179">
        <f t="shared" si="73"/>
        <v>39960</v>
      </c>
      <c r="B4736" t="s">
        <v>1923</v>
      </c>
      <c r="C4736">
        <v>92255978</v>
      </c>
      <c r="D4736">
        <v>144105</v>
      </c>
      <c r="E4736">
        <v>4</v>
      </c>
      <c r="F4736">
        <v>550020856</v>
      </c>
      <c r="G4736" s="180">
        <v>43540</v>
      </c>
      <c r="H4736" s="180">
        <v>45350</v>
      </c>
      <c r="I4736">
        <v>0</v>
      </c>
      <c r="J4736">
        <v>1</v>
      </c>
      <c r="K4736">
        <v>1</v>
      </c>
      <c r="L4736">
        <v>30</v>
      </c>
      <c r="M4736">
        <v>2</v>
      </c>
      <c r="N4736" s="170">
        <v>22490513</v>
      </c>
      <c r="O4736" s="170">
        <v>24960000</v>
      </c>
      <c r="P4736" s="178">
        <v>66343</v>
      </c>
      <c r="Q4736" s="178">
        <v>2551</v>
      </c>
      <c r="R4736" s="178">
        <v>65035</v>
      </c>
      <c r="S4736">
        <v>0</v>
      </c>
      <c r="T4736">
        <v>0</v>
      </c>
      <c r="U4736">
        <v>0</v>
      </c>
      <c r="W4736">
        <v>0</v>
      </c>
      <c r="X4736">
        <v>0</v>
      </c>
      <c r="Y4736">
        <v>0</v>
      </c>
      <c r="AB4736" s="180">
        <v>44285</v>
      </c>
      <c r="AC4736">
        <v>1</v>
      </c>
      <c r="AD4736" t="s">
        <v>1922</v>
      </c>
      <c r="AE4736">
        <v>1</v>
      </c>
      <c r="AF4736">
        <v>30</v>
      </c>
      <c r="AG4736">
        <v>0</v>
      </c>
      <c r="AN4736">
        <v>1</v>
      </c>
      <c r="AO4736">
        <v>1</v>
      </c>
      <c r="AR4736" s="178">
        <v>25075</v>
      </c>
      <c r="AS4736" t="s">
        <v>1921</v>
      </c>
      <c r="AT4736">
        <v>0</v>
      </c>
      <c r="AU4736">
        <v>0</v>
      </c>
      <c r="AV4736">
        <v>890480123</v>
      </c>
      <c r="AW4736" t="s">
        <v>1920</v>
      </c>
      <c r="AX4736">
        <v>5</v>
      </c>
      <c r="BC4736">
        <v>2</v>
      </c>
      <c r="BD4736">
        <v>7</v>
      </c>
      <c r="BE4736">
        <v>2</v>
      </c>
    </row>
    <row r="4737" spans="1:57" x14ac:dyDescent="0.25">
      <c r="A4737" s="179">
        <f t="shared" si="73"/>
        <v>18945</v>
      </c>
      <c r="B4737" t="s">
        <v>1923</v>
      </c>
      <c r="C4737">
        <v>92255978</v>
      </c>
      <c r="D4737">
        <v>144105</v>
      </c>
      <c r="E4737">
        <v>4</v>
      </c>
      <c r="F4737">
        <v>550020943</v>
      </c>
      <c r="G4737" s="180">
        <v>43554</v>
      </c>
      <c r="H4737" s="180">
        <v>45350</v>
      </c>
      <c r="I4737">
        <v>0</v>
      </c>
      <c r="J4737">
        <v>1</v>
      </c>
      <c r="K4737">
        <v>1</v>
      </c>
      <c r="L4737">
        <v>30</v>
      </c>
      <c r="M4737">
        <v>2</v>
      </c>
      <c r="N4737" s="170">
        <v>22490513</v>
      </c>
      <c r="O4737" s="170">
        <v>24960000</v>
      </c>
      <c r="P4737" s="178">
        <v>31453</v>
      </c>
      <c r="Q4737" s="178">
        <v>1209</v>
      </c>
      <c r="R4737" s="178">
        <v>30833</v>
      </c>
      <c r="S4737">
        <v>0</v>
      </c>
      <c r="T4737">
        <v>0</v>
      </c>
      <c r="U4737">
        <v>0</v>
      </c>
      <c r="W4737">
        <v>0</v>
      </c>
      <c r="X4737">
        <v>0</v>
      </c>
      <c r="Y4737">
        <v>0</v>
      </c>
      <c r="AB4737" s="180">
        <v>44285</v>
      </c>
      <c r="AC4737">
        <v>1</v>
      </c>
      <c r="AD4737" t="s">
        <v>1922</v>
      </c>
      <c r="AE4737">
        <v>1</v>
      </c>
      <c r="AF4737">
        <v>30</v>
      </c>
      <c r="AG4737">
        <v>0</v>
      </c>
      <c r="AN4737">
        <v>1</v>
      </c>
      <c r="AO4737">
        <v>1</v>
      </c>
      <c r="AR4737" s="178">
        <v>11888</v>
      </c>
      <c r="AS4737" t="s">
        <v>1921</v>
      </c>
      <c r="AT4737">
        <v>0</v>
      </c>
      <c r="AU4737">
        <v>0</v>
      </c>
      <c r="AV4737">
        <v>890480123</v>
      </c>
      <c r="AW4737" t="s">
        <v>1920</v>
      </c>
      <c r="AX4737">
        <v>5</v>
      </c>
      <c r="BC4737">
        <v>2</v>
      </c>
      <c r="BD4737">
        <v>7</v>
      </c>
      <c r="BE4737">
        <v>2</v>
      </c>
    </row>
    <row r="4738" spans="1:57" x14ac:dyDescent="0.25">
      <c r="A4738" s="179">
        <f t="shared" ref="A4738:A4801" si="74">IF(+R4738&gt;AR4738,R4738-AR4738,0)</f>
        <v>16052</v>
      </c>
      <c r="B4738" t="s">
        <v>1923</v>
      </c>
      <c r="C4738">
        <v>92255978</v>
      </c>
      <c r="D4738">
        <v>144105</v>
      </c>
      <c r="E4738">
        <v>4</v>
      </c>
      <c r="F4738">
        <v>550021152</v>
      </c>
      <c r="G4738" s="180">
        <v>43585</v>
      </c>
      <c r="H4738" s="180">
        <v>45350</v>
      </c>
      <c r="I4738">
        <v>0</v>
      </c>
      <c r="J4738">
        <v>1</v>
      </c>
      <c r="K4738">
        <v>1</v>
      </c>
      <c r="L4738">
        <v>30</v>
      </c>
      <c r="M4738">
        <v>2</v>
      </c>
      <c r="N4738" s="170">
        <v>22490513</v>
      </c>
      <c r="O4738" s="170">
        <v>24960000</v>
      </c>
      <c r="P4738" s="178">
        <v>26650</v>
      </c>
      <c r="Q4738" s="178">
        <v>1025</v>
      </c>
      <c r="R4738" s="178">
        <v>26124</v>
      </c>
      <c r="S4738">
        <v>0</v>
      </c>
      <c r="T4738">
        <v>0</v>
      </c>
      <c r="U4738">
        <v>0</v>
      </c>
      <c r="W4738">
        <v>0</v>
      </c>
      <c r="X4738">
        <v>0</v>
      </c>
      <c r="Y4738">
        <v>0</v>
      </c>
      <c r="AB4738" s="180">
        <v>44285</v>
      </c>
      <c r="AC4738">
        <v>1</v>
      </c>
      <c r="AD4738" t="s">
        <v>1922</v>
      </c>
      <c r="AE4738">
        <v>1</v>
      </c>
      <c r="AF4738">
        <v>30</v>
      </c>
      <c r="AG4738">
        <v>0</v>
      </c>
      <c r="AN4738">
        <v>1</v>
      </c>
      <c r="AO4738">
        <v>1</v>
      </c>
      <c r="AR4738" s="178">
        <v>10072</v>
      </c>
      <c r="AS4738" t="s">
        <v>1921</v>
      </c>
      <c r="AT4738">
        <v>0</v>
      </c>
      <c r="AU4738">
        <v>0</v>
      </c>
      <c r="AV4738">
        <v>890480123</v>
      </c>
      <c r="AW4738" t="s">
        <v>1920</v>
      </c>
      <c r="AX4738">
        <v>5</v>
      </c>
      <c r="BC4738">
        <v>2</v>
      </c>
      <c r="BD4738">
        <v>7</v>
      </c>
      <c r="BE4738">
        <v>2</v>
      </c>
    </row>
    <row r="4739" spans="1:57" x14ac:dyDescent="0.25">
      <c r="A4739" s="179">
        <f t="shared" si="74"/>
        <v>18579</v>
      </c>
      <c r="B4739" t="s">
        <v>1923</v>
      </c>
      <c r="C4739">
        <v>92255978</v>
      </c>
      <c r="D4739">
        <v>144105</v>
      </c>
      <c r="E4739">
        <v>4</v>
      </c>
      <c r="F4739">
        <v>550021661</v>
      </c>
      <c r="G4739" s="180">
        <v>43636</v>
      </c>
      <c r="H4739" s="180">
        <v>45350</v>
      </c>
      <c r="I4739">
        <v>0</v>
      </c>
      <c r="J4739">
        <v>1</v>
      </c>
      <c r="K4739">
        <v>1</v>
      </c>
      <c r="L4739">
        <v>30</v>
      </c>
      <c r="M4739">
        <v>2</v>
      </c>
      <c r="N4739" s="170">
        <v>22490513</v>
      </c>
      <c r="O4739" s="170">
        <v>24960000</v>
      </c>
      <c r="P4739" s="178">
        <v>30846</v>
      </c>
      <c r="Q4739" s="178">
        <v>1186</v>
      </c>
      <c r="R4739" s="178">
        <v>30238</v>
      </c>
      <c r="S4739">
        <v>0</v>
      </c>
      <c r="T4739">
        <v>0</v>
      </c>
      <c r="U4739">
        <v>0</v>
      </c>
      <c r="W4739">
        <v>0</v>
      </c>
      <c r="X4739">
        <v>0</v>
      </c>
      <c r="Y4739">
        <v>0</v>
      </c>
      <c r="AB4739" s="180">
        <v>44285</v>
      </c>
      <c r="AC4739">
        <v>1</v>
      </c>
      <c r="AD4739" t="s">
        <v>1922</v>
      </c>
      <c r="AE4739">
        <v>1</v>
      </c>
      <c r="AF4739">
        <v>30</v>
      </c>
      <c r="AG4739">
        <v>0</v>
      </c>
      <c r="AN4739">
        <v>1</v>
      </c>
      <c r="AO4739">
        <v>1</v>
      </c>
      <c r="AR4739" s="178">
        <v>11659</v>
      </c>
      <c r="AS4739" t="s">
        <v>1921</v>
      </c>
      <c r="AT4739">
        <v>0</v>
      </c>
      <c r="AU4739">
        <v>0</v>
      </c>
      <c r="AV4739">
        <v>890480123</v>
      </c>
      <c r="AW4739" t="s">
        <v>1920</v>
      </c>
      <c r="AX4739">
        <v>5</v>
      </c>
      <c r="BC4739">
        <v>2</v>
      </c>
      <c r="BD4739">
        <v>7</v>
      </c>
      <c r="BE4739">
        <v>2</v>
      </c>
    </row>
    <row r="4740" spans="1:57" x14ac:dyDescent="0.25">
      <c r="A4740" s="179">
        <f t="shared" si="74"/>
        <v>23890</v>
      </c>
      <c r="B4740" t="s">
        <v>1923</v>
      </c>
      <c r="C4740">
        <v>92255978</v>
      </c>
      <c r="D4740">
        <v>144105</v>
      </c>
      <c r="E4740">
        <v>4</v>
      </c>
      <c r="F4740">
        <v>550021970</v>
      </c>
      <c r="G4740" s="180">
        <v>43673</v>
      </c>
      <c r="H4740" s="180">
        <v>45350</v>
      </c>
      <c r="I4740">
        <v>0</v>
      </c>
      <c r="J4740">
        <v>1</v>
      </c>
      <c r="K4740">
        <v>1</v>
      </c>
      <c r="L4740">
        <v>30</v>
      </c>
      <c r="M4740">
        <v>2</v>
      </c>
      <c r="N4740" s="170">
        <v>22490513</v>
      </c>
      <c r="O4740" s="170">
        <v>24960000</v>
      </c>
      <c r="P4740" s="178">
        <v>39662</v>
      </c>
      <c r="Q4740" s="178">
        <v>1525</v>
      </c>
      <c r="R4740" s="178">
        <v>38880</v>
      </c>
      <c r="S4740">
        <v>0</v>
      </c>
      <c r="T4740">
        <v>0</v>
      </c>
      <c r="U4740">
        <v>0</v>
      </c>
      <c r="W4740">
        <v>0</v>
      </c>
      <c r="X4740">
        <v>0</v>
      </c>
      <c r="Y4740">
        <v>0</v>
      </c>
      <c r="AB4740" s="180">
        <v>44285</v>
      </c>
      <c r="AC4740">
        <v>1</v>
      </c>
      <c r="AD4740" t="s">
        <v>1922</v>
      </c>
      <c r="AE4740">
        <v>1</v>
      </c>
      <c r="AF4740">
        <v>30</v>
      </c>
      <c r="AG4740">
        <v>0</v>
      </c>
      <c r="AN4740">
        <v>1</v>
      </c>
      <c r="AO4740">
        <v>1</v>
      </c>
      <c r="AR4740" s="178">
        <v>14990</v>
      </c>
      <c r="AS4740" t="s">
        <v>1921</v>
      </c>
      <c r="AT4740">
        <v>0</v>
      </c>
      <c r="AU4740">
        <v>0</v>
      </c>
      <c r="AV4740">
        <v>890480123</v>
      </c>
      <c r="AW4740" t="s">
        <v>1920</v>
      </c>
      <c r="AX4740">
        <v>5</v>
      </c>
      <c r="BC4740">
        <v>2</v>
      </c>
      <c r="BD4740">
        <v>7</v>
      </c>
      <c r="BE4740">
        <v>2</v>
      </c>
    </row>
    <row r="4741" spans="1:57" x14ac:dyDescent="0.25">
      <c r="A4741" s="179">
        <f t="shared" si="74"/>
        <v>23243</v>
      </c>
      <c r="B4741" t="s">
        <v>1923</v>
      </c>
      <c r="C4741">
        <v>92255978</v>
      </c>
      <c r="D4741">
        <v>144105</v>
      </c>
      <c r="E4741">
        <v>4</v>
      </c>
      <c r="F4741">
        <v>550022120</v>
      </c>
      <c r="G4741" s="180">
        <v>43681</v>
      </c>
      <c r="H4741" s="180">
        <v>45350</v>
      </c>
      <c r="I4741">
        <v>0</v>
      </c>
      <c r="J4741">
        <v>1</v>
      </c>
      <c r="K4741">
        <v>1</v>
      </c>
      <c r="L4741">
        <v>30</v>
      </c>
      <c r="M4741">
        <v>2</v>
      </c>
      <c r="N4741" s="170">
        <v>22490513</v>
      </c>
      <c r="O4741" s="170">
        <v>24960000</v>
      </c>
      <c r="P4741" s="178">
        <v>38588</v>
      </c>
      <c r="Q4741" s="178">
        <v>1484</v>
      </c>
      <c r="R4741" s="178">
        <v>37827</v>
      </c>
      <c r="S4741">
        <v>0</v>
      </c>
      <c r="T4741">
        <v>0</v>
      </c>
      <c r="U4741">
        <v>0</v>
      </c>
      <c r="W4741">
        <v>0</v>
      </c>
      <c r="X4741">
        <v>0</v>
      </c>
      <c r="Y4741">
        <v>0</v>
      </c>
      <c r="AB4741" s="180">
        <v>44285</v>
      </c>
      <c r="AC4741">
        <v>1</v>
      </c>
      <c r="AD4741" t="s">
        <v>1922</v>
      </c>
      <c r="AE4741">
        <v>1</v>
      </c>
      <c r="AF4741">
        <v>30</v>
      </c>
      <c r="AG4741">
        <v>0</v>
      </c>
      <c r="AN4741">
        <v>1</v>
      </c>
      <c r="AO4741">
        <v>1</v>
      </c>
      <c r="AR4741" s="178">
        <v>14584</v>
      </c>
      <c r="AS4741" t="s">
        <v>1921</v>
      </c>
      <c r="AT4741">
        <v>0</v>
      </c>
      <c r="AU4741">
        <v>0</v>
      </c>
      <c r="AV4741">
        <v>890480123</v>
      </c>
      <c r="AW4741" t="s">
        <v>1920</v>
      </c>
      <c r="AX4741">
        <v>5</v>
      </c>
      <c r="BC4741">
        <v>2</v>
      </c>
      <c r="BD4741">
        <v>7</v>
      </c>
      <c r="BE4741">
        <v>2</v>
      </c>
    </row>
    <row r="4742" spans="1:57" x14ac:dyDescent="0.25">
      <c r="A4742" s="179">
        <f t="shared" si="74"/>
        <v>5370</v>
      </c>
      <c r="B4742" t="s">
        <v>1923</v>
      </c>
      <c r="C4742">
        <v>92255978</v>
      </c>
      <c r="D4742">
        <v>144105</v>
      </c>
      <c r="E4742">
        <v>4</v>
      </c>
      <c r="F4742">
        <v>550022455</v>
      </c>
      <c r="G4742" s="180">
        <v>43716</v>
      </c>
      <c r="H4742" s="180">
        <v>45350</v>
      </c>
      <c r="I4742">
        <v>0</v>
      </c>
      <c r="J4742">
        <v>1</v>
      </c>
      <c r="K4742">
        <v>1</v>
      </c>
      <c r="L4742">
        <v>30</v>
      </c>
      <c r="M4742">
        <v>2</v>
      </c>
      <c r="N4742" s="170">
        <v>22490513</v>
      </c>
      <c r="O4742" s="170">
        <v>24960000</v>
      </c>
      <c r="P4742" s="178">
        <v>8916</v>
      </c>
      <c r="Q4742" s="178">
        <v>343</v>
      </c>
      <c r="R4742" s="178">
        <v>8740</v>
      </c>
      <c r="S4742">
        <v>0</v>
      </c>
      <c r="T4742">
        <v>0</v>
      </c>
      <c r="U4742">
        <v>0</v>
      </c>
      <c r="W4742">
        <v>0</v>
      </c>
      <c r="X4742">
        <v>0</v>
      </c>
      <c r="Y4742">
        <v>0</v>
      </c>
      <c r="AB4742" s="180">
        <v>44285</v>
      </c>
      <c r="AC4742">
        <v>1</v>
      </c>
      <c r="AD4742" t="s">
        <v>1922</v>
      </c>
      <c r="AE4742">
        <v>1</v>
      </c>
      <c r="AF4742">
        <v>30</v>
      </c>
      <c r="AG4742">
        <v>0</v>
      </c>
      <c r="AN4742">
        <v>1</v>
      </c>
      <c r="AO4742">
        <v>1</v>
      </c>
      <c r="AR4742" s="178">
        <v>3370</v>
      </c>
      <c r="AS4742" t="s">
        <v>1921</v>
      </c>
      <c r="AT4742">
        <v>0</v>
      </c>
      <c r="AU4742">
        <v>0</v>
      </c>
      <c r="AV4742">
        <v>890480123</v>
      </c>
      <c r="AW4742" t="s">
        <v>1920</v>
      </c>
      <c r="AX4742">
        <v>5</v>
      </c>
      <c r="BC4742">
        <v>2</v>
      </c>
      <c r="BD4742">
        <v>7</v>
      </c>
      <c r="BE4742">
        <v>2</v>
      </c>
    </row>
    <row r="4743" spans="1:57" x14ac:dyDescent="0.25">
      <c r="A4743" s="179">
        <f t="shared" si="74"/>
        <v>42699</v>
      </c>
      <c r="B4743" t="s">
        <v>1923</v>
      </c>
      <c r="C4743">
        <v>92255978</v>
      </c>
      <c r="D4743">
        <v>144105</v>
      </c>
      <c r="E4743">
        <v>4</v>
      </c>
      <c r="F4743">
        <v>550022769</v>
      </c>
      <c r="G4743" s="180">
        <v>43743</v>
      </c>
      <c r="H4743" s="180">
        <v>45350</v>
      </c>
      <c r="I4743">
        <v>0</v>
      </c>
      <c r="J4743">
        <v>1</v>
      </c>
      <c r="K4743">
        <v>1</v>
      </c>
      <c r="L4743">
        <v>30</v>
      </c>
      <c r="M4743">
        <v>2</v>
      </c>
      <c r="N4743" s="170">
        <v>22490513</v>
      </c>
      <c r="O4743" s="170">
        <v>24960000</v>
      </c>
      <c r="P4743" s="178">
        <v>70889</v>
      </c>
      <c r="Q4743" s="178">
        <v>2725</v>
      </c>
      <c r="R4743" s="178">
        <v>69493</v>
      </c>
      <c r="S4743">
        <v>0</v>
      </c>
      <c r="T4743">
        <v>0</v>
      </c>
      <c r="U4743">
        <v>0</v>
      </c>
      <c r="W4743">
        <v>0</v>
      </c>
      <c r="X4743">
        <v>0</v>
      </c>
      <c r="Y4743">
        <v>0</v>
      </c>
      <c r="AB4743" s="180">
        <v>44285</v>
      </c>
      <c r="AC4743">
        <v>1</v>
      </c>
      <c r="AD4743" t="s">
        <v>1922</v>
      </c>
      <c r="AE4743">
        <v>1</v>
      </c>
      <c r="AF4743">
        <v>30</v>
      </c>
      <c r="AG4743">
        <v>0</v>
      </c>
      <c r="AN4743">
        <v>1</v>
      </c>
      <c r="AO4743">
        <v>1</v>
      </c>
      <c r="AR4743" s="178">
        <v>26794</v>
      </c>
      <c r="AS4743" t="s">
        <v>1921</v>
      </c>
      <c r="AT4743">
        <v>0</v>
      </c>
      <c r="AU4743">
        <v>0</v>
      </c>
      <c r="AV4743">
        <v>890480123</v>
      </c>
      <c r="AW4743" t="s">
        <v>1920</v>
      </c>
      <c r="AX4743">
        <v>5</v>
      </c>
      <c r="BC4743">
        <v>2</v>
      </c>
      <c r="BD4743">
        <v>7</v>
      </c>
      <c r="BE4743">
        <v>2</v>
      </c>
    </row>
    <row r="4744" spans="1:57" x14ac:dyDescent="0.25">
      <c r="A4744" s="179">
        <f t="shared" si="74"/>
        <v>18670</v>
      </c>
      <c r="B4744" t="s">
        <v>1923</v>
      </c>
      <c r="C4744">
        <v>92255978</v>
      </c>
      <c r="D4744">
        <v>144105</v>
      </c>
      <c r="E4744">
        <v>4</v>
      </c>
      <c r="F4744">
        <v>550023007</v>
      </c>
      <c r="G4744" s="180">
        <v>43774</v>
      </c>
      <c r="H4744" s="180">
        <v>45350</v>
      </c>
      <c r="I4744">
        <v>0</v>
      </c>
      <c r="J4744">
        <v>1</v>
      </c>
      <c r="K4744">
        <v>1</v>
      </c>
      <c r="L4744">
        <v>30</v>
      </c>
      <c r="M4744">
        <v>2</v>
      </c>
      <c r="N4744" s="170">
        <v>22490513</v>
      </c>
      <c r="O4744" s="170">
        <v>24960000</v>
      </c>
      <c r="P4744" s="178">
        <v>30996</v>
      </c>
      <c r="Q4744" s="178">
        <v>1192</v>
      </c>
      <c r="R4744" s="178">
        <v>30385</v>
      </c>
      <c r="S4744">
        <v>0</v>
      </c>
      <c r="T4744">
        <v>0</v>
      </c>
      <c r="U4744">
        <v>0</v>
      </c>
      <c r="W4744">
        <v>0</v>
      </c>
      <c r="X4744">
        <v>0</v>
      </c>
      <c r="Y4744">
        <v>0</v>
      </c>
      <c r="AB4744" s="180">
        <v>44285</v>
      </c>
      <c r="AC4744">
        <v>1</v>
      </c>
      <c r="AD4744" t="s">
        <v>1922</v>
      </c>
      <c r="AE4744">
        <v>1</v>
      </c>
      <c r="AF4744">
        <v>30</v>
      </c>
      <c r="AG4744">
        <v>0</v>
      </c>
      <c r="AN4744">
        <v>1</v>
      </c>
      <c r="AO4744">
        <v>1</v>
      </c>
      <c r="AR4744" s="178">
        <v>11715</v>
      </c>
      <c r="AS4744" t="s">
        <v>1921</v>
      </c>
      <c r="AT4744">
        <v>0</v>
      </c>
      <c r="AU4744">
        <v>0</v>
      </c>
      <c r="AV4744">
        <v>890480123</v>
      </c>
      <c r="AW4744" t="s">
        <v>1920</v>
      </c>
      <c r="AX4744">
        <v>5</v>
      </c>
      <c r="BC4744">
        <v>2</v>
      </c>
      <c r="BD4744">
        <v>7</v>
      </c>
      <c r="BE4744">
        <v>2</v>
      </c>
    </row>
    <row r="4745" spans="1:57" x14ac:dyDescent="0.25">
      <c r="A4745" s="179">
        <f t="shared" si="74"/>
        <v>5602</v>
      </c>
      <c r="B4745" t="s">
        <v>1923</v>
      </c>
      <c r="C4745">
        <v>92255978</v>
      </c>
      <c r="D4745">
        <v>144105</v>
      </c>
      <c r="E4745">
        <v>4</v>
      </c>
      <c r="F4745">
        <v>550023019</v>
      </c>
      <c r="G4745" s="180">
        <v>43775</v>
      </c>
      <c r="H4745" s="180">
        <v>45350</v>
      </c>
      <c r="I4745">
        <v>0</v>
      </c>
      <c r="J4745">
        <v>1</v>
      </c>
      <c r="K4745">
        <v>1</v>
      </c>
      <c r="L4745">
        <v>30</v>
      </c>
      <c r="M4745">
        <v>2</v>
      </c>
      <c r="N4745" s="170">
        <v>22490513</v>
      </c>
      <c r="O4745" s="170">
        <v>24960000</v>
      </c>
      <c r="P4745" s="178">
        <v>9302</v>
      </c>
      <c r="Q4745" s="178">
        <v>358</v>
      </c>
      <c r="R4745" s="178">
        <v>9118</v>
      </c>
      <c r="S4745">
        <v>0</v>
      </c>
      <c r="T4745">
        <v>0</v>
      </c>
      <c r="U4745">
        <v>0</v>
      </c>
      <c r="W4745">
        <v>0</v>
      </c>
      <c r="X4745">
        <v>0</v>
      </c>
      <c r="Y4745">
        <v>0</v>
      </c>
      <c r="AB4745" s="180">
        <v>44285</v>
      </c>
      <c r="AC4745">
        <v>1</v>
      </c>
      <c r="AD4745" t="s">
        <v>1922</v>
      </c>
      <c r="AE4745">
        <v>1</v>
      </c>
      <c r="AF4745">
        <v>30</v>
      </c>
      <c r="AG4745">
        <v>0</v>
      </c>
      <c r="AN4745">
        <v>1</v>
      </c>
      <c r="AO4745">
        <v>1</v>
      </c>
      <c r="AR4745" s="178">
        <v>3516</v>
      </c>
      <c r="AS4745" t="s">
        <v>1921</v>
      </c>
      <c r="AT4745">
        <v>0</v>
      </c>
      <c r="AU4745">
        <v>0</v>
      </c>
      <c r="AV4745">
        <v>890480123</v>
      </c>
      <c r="AW4745" t="s">
        <v>1920</v>
      </c>
      <c r="AX4745">
        <v>5</v>
      </c>
      <c r="BC4745">
        <v>2</v>
      </c>
      <c r="BD4745">
        <v>7</v>
      </c>
      <c r="BE4745">
        <v>2</v>
      </c>
    </row>
    <row r="4746" spans="1:57" x14ac:dyDescent="0.25">
      <c r="A4746" s="179">
        <f t="shared" si="74"/>
        <v>5374</v>
      </c>
      <c r="B4746" t="s">
        <v>1923</v>
      </c>
      <c r="C4746">
        <v>92255978</v>
      </c>
      <c r="D4746">
        <v>144105</v>
      </c>
      <c r="E4746">
        <v>4</v>
      </c>
      <c r="F4746">
        <v>550023027</v>
      </c>
      <c r="G4746" s="180">
        <v>43776</v>
      </c>
      <c r="H4746" s="180">
        <v>45350</v>
      </c>
      <c r="I4746">
        <v>0</v>
      </c>
      <c r="J4746">
        <v>1</v>
      </c>
      <c r="K4746">
        <v>1</v>
      </c>
      <c r="L4746">
        <v>30</v>
      </c>
      <c r="M4746">
        <v>2</v>
      </c>
      <c r="N4746" s="170">
        <v>22490513</v>
      </c>
      <c r="O4746" s="170">
        <v>24960000</v>
      </c>
      <c r="P4746" s="178">
        <v>8922</v>
      </c>
      <c r="Q4746" s="178">
        <v>343</v>
      </c>
      <c r="R4746" s="178">
        <v>8746</v>
      </c>
      <c r="S4746">
        <v>0</v>
      </c>
      <c r="T4746">
        <v>0</v>
      </c>
      <c r="U4746">
        <v>0</v>
      </c>
      <c r="W4746">
        <v>0</v>
      </c>
      <c r="X4746">
        <v>0</v>
      </c>
      <c r="Y4746">
        <v>0</v>
      </c>
      <c r="AB4746" s="180">
        <v>44285</v>
      </c>
      <c r="AC4746">
        <v>1</v>
      </c>
      <c r="AD4746" t="s">
        <v>1922</v>
      </c>
      <c r="AE4746">
        <v>1</v>
      </c>
      <c r="AF4746">
        <v>30</v>
      </c>
      <c r="AG4746">
        <v>0</v>
      </c>
      <c r="AN4746">
        <v>1</v>
      </c>
      <c r="AO4746">
        <v>1</v>
      </c>
      <c r="AR4746" s="178">
        <v>3372</v>
      </c>
      <c r="AS4746" t="s">
        <v>1921</v>
      </c>
      <c r="AT4746">
        <v>0</v>
      </c>
      <c r="AU4746">
        <v>0</v>
      </c>
      <c r="AV4746">
        <v>890480123</v>
      </c>
      <c r="AW4746" t="s">
        <v>1920</v>
      </c>
      <c r="AX4746">
        <v>5</v>
      </c>
      <c r="BC4746">
        <v>2</v>
      </c>
      <c r="BD4746">
        <v>7</v>
      </c>
      <c r="BE4746">
        <v>2</v>
      </c>
    </row>
    <row r="4747" spans="1:57" x14ac:dyDescent="0.25">
      <c r="A4747" s="179">
        <f t="shared" si="74"/>
        <v>4608</v>
      </c>
      <c r="B4747" t="s">
        <v>1923</v>
      </c>
      <c r="C4747">
        <v>92255978</v>
      </c>
      <c r="D4747">
        <v>144105</v>
      </c>
      <c r="E4747">
        <v>4</v>
      </c>
      <c r="F4747">
        <v>550023029</v>
      </c>
      <c r="G4747" s="180">
        <v>43776</v>
      </c>
      <c r="H4747" s="180">
        <v>45350</v>
      </c>
      <c r="I4747">
        <v>0</v>
      </c>
      <c r="J4747">
        <v>1</v>
      </c>
      <c r="K4747">
        <v>1</v>
      </c>
      <c r="L4747">
        <v>30</v>
      </c>
      <c r="M4747">
        <v>2</v>
      </c>
      <c r="N4747" s="170">
        <v>22490513</v>
      </c>
      <c r="O4747" s="170">
        <v>24960000</v>
      </c>
      <c r="P4747" s="178">
        <v>7651</v>
      </c>
      <c r="Q4747" s="178">
        <v>294</v>
      </c>
      <c r="R4747" s="178">
        <v>7500</v>
      </c>
      <c r="S4747">
        <v>0</v>
      </c>
      <c r="T4747">
        <v>0</v>
      </c>
      <c r="U4747">
        <v>0</v>
      </c>
      <c r="W4747">
        <v>0</v>
      </c>
      <c r="X4747">
        <v>0</v>
      </c>
      <c r="Y4747">
        <v>0</v>
      </c>
      <c r="AB4747" s="180">
        <v>44285</v>
      </c>
      <c r="AC4747">
        <v>1</v>
      </c>
      <c r="AD4747" t="s">
        <v>1922</v>
      </c>
      <c r="AE4747">
        <v>1</v>
      </c>
      <c r="AF4747">
        <v>30</v>
      </c>
      <c r="AG4747">
        <v>0</v>
      </c>
      <c r="AN4747">
        <v>1</v>
      </c>
      <c r="AO4747">
        <v>1</v>
      </c>
      <c r="AR4747" s="178">
        <v>2892</v>
      </c>
      <c r="AS4747" t="s">
        <v>1921</v>
      </c>
      <c r="AT4747">
        <v>0</v>
      </c>
      <c r="AU4747">
        <v>0</v>
      </c>
      <c r="AV4747">
        <v>890480123</v>
      </c>
      <c r="AW4747" t="s">
        <v>1920</v>
      </c>
      <c r="AX4747">
        <v>5</v>
      </c>
      <c r="BC4747">
        <v>2</v>
      </c>
      <c r="BD4747">
        <v>7</v>
      </c>
      <c r="BE4747">
        <v>2</v>
      </c>
    </row>
    <row r="4748" spans="1:57" x14ac:dyDescent="0.25">
      <c r="A4748" s="179">
        <f t="shared" si="74"/>
        <v>20967</v>
      </c>
      <c r="B4748" t="s">
        <v>1923</v>
      </c>
      <c r="C4748">
        <v>92255978</v>
      </c>
      <c r="D4748">
        <v>144105</v>
      </c>
      <c r="E4748">
        <v>4</v>
      </c>
      <c r="F4748">
        <v>550023236</v>
      </c>
      <c r="G4748" s="180">
        <v>43808</v>
      </c>
      <c r="H4748" s="180">
        <v>45350</v>
      </c>
      <c r="I4748">
        <v>0</v>
      </c>
      <c r="J4748">
        <v>1</v>
      </c>
      <c r="K4748">
        <v>1</v>
      </c>
      <c r="L4748">
        <v>30</v>
      </c>
      <c r="M4748">
        <v>2</v>
      </c>
      <c r="N4748" s="170">
        <v>22490513</v>
      </c>
      <c r="O4748" s="170">
        <v>24960000</v>
      </c>
      <c r="P4748" s="178">
        <v>34810</v>
      </c>
      <c r="Q4748" s="178">
        <v>1338</v>
      </c>
      <c r="R4748" s="178">
        <v>34124</v>
      </c>
      <c r="S4748">
        <v>0</v>
      </c>
      <c r="T4748">
        <v>0</v>
      </c>
      <c r="U4748">
        <v>0</v>
      </c>
      <c r="W4748">
        <v>0</v>
      </c>
      <c r="X4748">
        <v>0</v>
      </c>
      <c r="Y4748">
        <v>0</v>
      </c>
      <c r="AB4748" s="180">
        <v>44285</v>
      </c>
      <c r="AC4748">
        <v>1</v>
      </c>
      <c r="AD4748" t="s">
        <v>1922</v>
      </c>
      <c r="AE4748">
        <v>1</v>
      </c>
      <c r="AF4748">
        <v>30</v>
      </c>
      <c r="AG4748">
        <v>0</v>
      </c>
      <c r="AN4748">
        <v>1</v>
      </c>
      <c r="AO4748">
        <v>1</v>
      </c>
      <c r="AR4748" s="178">
        <v>13157</v>
      </c>
      <c r="AS4748" t="s">
        <v>1921</v>
      </c>
      <c r="AT4748">
        <v>0</v>
      </c>
      <c r="AU4748">
        <v>0</v>
      </c>
      <c r="AV4748">
        <v>890480123</v>
      </c>
      <c r="AW4748" t="s">
        <v>1920</v>
      </c>
      <c r="AX4748">
        <v>5</v>
      </c>
      <c r="BC4748">
        <v>2</v>
      </c>
      <c r="BD4748">
        <v>7</v>
      </c>
      <c r="BE4748">
        <v>2</v>
      </c>
    </row>
    <row r="4749" spans="1:57" x14ac:dyDescent="0.25">
      <c r="A4749" s="179">
        <f t="shared" si="74"/>
        <v>28081</v>
      </c>
      <c r="B4749" t="s">
        <v>1923</v>
      </c>
      <c r="C4749">
        <v>92255978</v>
      </c>
      <c r="D4749">
        <v>144105</v>
      </c>
      <c r="E4749">
        <v>4</v>
      </c>
      <c r="F4749">
        <v>550023371</v>
      </c>
      <c r="G4749" s="180">
        <v>43837</v>
      </c>
      <c r="H4749" s="180">
        <v>45350</v>
      </c>
      <c r="I4749">
        <v>0</v>
      </c>
      <c r="J4749">
        <v>1</v>
      </c>
      <c r="K4749">
        <v>1</v>
      </c>
      <c r="L4749">
        <v>30</v>
      </c>
      <c r="M4749">
        <v>2</v>
      </c>
      <c r="N4749" s="170">
        <v>22490513</v>
      </c>
      <c r="O4749" s="170">
        <v>24960000</v>
      </c>
      <c r="P4749" s="178">
        <v>46620</v>
      </c>
      <c r="Q4749" s="178">
        <v>1792</v>
      </c>
      <c r="R4749" s="178">
        <v>45702</v>
      </c>
      <c r="S4749">
        <v>0</v>
      </c>
      <c r="T4749">
        <v>0</v>
      </c>
      <c r="U4749">
        <v>0</v>
      </c>
      <c r="W4749">
        <v>0</v>
      </c>
      <c r="X4749">
        <v>0</v>
      </c>
      <c r="Y4749">
        <v>0</v>
      </c>
      <c r="AB4749" s="180">
        <v>44285</v>
      </c>
      <c r="AC4749">
        <v>1</v>
      </c>
      <c r="AD4749" t="s">
        <v>1922</v>
      </c>
      <c r="AE4749">
        <v>1</v>
      </c>
      <c r="AF4749">
        <v>30</v>
      </c>
      <c r="AG4749">
        <v>0</v>
      </c>
      <c r="AN4749">
        <v>1</v>
      </c>
      <c r="AO4749">
        <v>1</v>
      </c>
      <c r="AR4749" s="178">
        <v>17621</v>
      </c>
      <c r="AS4749" t="s">
        <v>1921</v>
      </c>
      <c r="AT4749">
        <v>0</v>
      </c>
      <c r="AU4749">
        <v>0</v>
      </c>
      <c r="AV4749">
        <v>890480123</v>
      </c>
      <c r="AW4749" t="s">
        <v>1920</v>
      </c>
      <c r="AX4749">
        <v>5</v>
      </c>
      <c r="BC4749">
        <v>2</v>
      </c>
      <c r="BD4749">
        <v>7</v>
      </c>
      <c r="BE4749">
        <v>2</v>
      </c>
    </row>
    <row r="4750" spans="1:57" x14ac:dyDescent="0.25">
      <c r="A4750" s="179">
        <f t="shared" si="74"/>
        <v>6369</v>
      </c>
      <c r="B4750" t="s">
        <v>1923</v>
      </c>
      <c r="C4750">
        <v>92255978</v>
      </c>
      <c r="D4750">
        <v>144105</v>
      </c>
      <c r="E4750">
        <v>4</v>
      </c>
      <c r="F4750">
        <v>550023384</v>
      </c>
      <c r="G4750" s="180">
        <v>43841</v>
      </c>
      <c r="H4750" s="180">
        <v>45350</v>
      </c>
      <c r="I4750">
        <v>0</v>
      </c>
      <c r="J4750">
        <v>1</v>
      </c>
      <c r="K4750">
        <v>1</v>
      </c>
      <c r="L4750">
        <v>30</v>
      </c>
      <c r="M4750">
        <v>2</v>
      </c>
      <c r="N4750" s="170">
        <v>22490513</v>
      </c>
      <c r="O4750" s="170">
        <v>24960000</v>
      </c>
      <c r="P4750" s="178">
        <v>10574</v>
      </c>
      <c r="Q4750" s="178">
        <v>407</v>
      </c>
      <c r="R4750" s="178">
        <v>10365</v>
      </c>
      <c r="S4750">
        <v>0</v>
      </c>
      <c r="T4750">
        <v>0</v>
      </c>
      <c r="U4750">
        <v>0</v>
      </c>
      <c r="W4750">
        <v>0</v>
      </c>
      <c r="X4750">
        <v>0</v>
      </c>
      <c r="Y4750">
        <v>0</v>
      </c>
      <c r="AB4750" s="180">
        <v>44285</v>
      </c>
      <c r="AC4750">
        <v>1</v>
      </c>
      <c r="AD4750" t="s">
        <v>1922</v>
      </c>
      <c r="AE4750">
        <v>1</v>
      </c>
      <c r="AF4750">
        <v>30</v>
      </c>
      <c r="AG4750">
        <v>0</v>
      </c>
      <c r="AN4750">
        <v>1</v>
      </c>
      <c r="AO4750">
        <v>1</v>
      </c>
      <c r="AR4750" s="178">
        <v>3996</v>
      </c>
      <c r="AS4750" t="s">
        <v>1921</v>
      </c>
      <c r="AT4750">
        <v>0</v>
      </c>
      <c r="AU4750">
        <v>0</v>
      </c>
      <c r="AV4750">
        <v>890480123</v>
      </c>
      <c r="AW4750" t="s">
        <v>1920</v>
      </c>
      <c r="AX4750">
        <v>5</v>
      </c>
      <c r="BC4750">
        <v>2</v>
      </c>
      <c r="BD4750">
        <v>7</v>
      </c>
      <c r="BE4750">
        <v>2</v>
      </c>
    </row>
    <row r="4751" spans="1:57" x14ac:dyDescent="0.25">
      <c r="A4751" s="179">
        <f t="shared" si="74"/>
        <v>4498</v>
      </c>
      <c r="B4751" t="s">
        <v>1923</v>
      </c>
      <c r="C4751">
        <v>92255978</v>
      </c>
      <c r="D4751">
        <v>144105</v>
      </c>
      <c r="E4751">
        <v>4</v>
      </c>
      <c r="F4751">
        <v>550023391</v>
      </c>
      <c r="G4751" s="180">
        <v>43843</v>
      </c>
      <c r="H4751" s="180">
        <v>45350</v>
      </c>
      <c r="I4751">
        <v>0</v>
      </c>
      <c r="J4751">
        <v>1</v>
      </c>
      <c r="K4751">
        <v>1</v>
      </c>
      <c r="L4751">
        <v>30</v>
      </c>
      <c r="M4751">
        <v>2</v>
      </c>
      <c r="N4751" s="170">
        <v>22490513</v>
      </c>
      <c r="O4751" s="170">
        <v>24960000</v>
      </c>
      <c r="P4751" s="178">
        <v>7467</v>
      </c>
      <c r="Q4751" s="178">
        <v>287</v>
      </c>
      <c r="R4751" s="178">
        <v>7320</v>
      </c>
      <c r="S4751">
        <v>0</v>
      </c>
      <c r="T4751">
        <v>0</v>
      </c>
      <c r="U4751">
        <v>0</v>
      </c>
      <c r="W4751">
        <v>0</v>
      </c>
      <c r="X4751">
        <v>0</v>
      </c>
      <c r="Y4751">
        <v>0</v>
      </c>
      <c r="AB4751" s="180">
        <v>44285</v>
      </c>
      <c r="AC4751">
        <v>1</v>
      </c>
      <c r="AD4751" t="s">
        <v>1922</v>
      </c>
      <c r="AE4751">
        <v>1</v>
      </c>
      <c r="AF4751">
        <v>30</v>
      </c>
      <c r="AG4751">
        <v>0</v>
      </c>
      <c r="AN4751">
        <v>1</v>
      </c>
      <c r="AO4751">
        <v>1</v>
      </c>
      <c r="AR4751" s="178">
        <v>2822</v>
      </c>
      <c r="AS4751" t="s">
        <v>1921</v>
      </c>
      <c r="AT4751">
        <v>0</v>
      </c>
      <c r="AU4751">
        <v>0</v>
      </c>
      <c r="AV4751">
        <v>890480123</v>
      </c>
      <c r="AW4751" t="s">
        <v>1920</v>
      </c>
      <c r="AX4751">
        <v>5</v>
      </c>
      <c r="BC4751">
        <v>2</v>
      </c>
      <c r="BD4751">
        <v>7</v>
      </c>
      <c r="BE4751">
        <v>2</v>
      </c>
    </row>
    <row r="4752" spans="1:57" x14ac:dyDescent="0.25">
      <c r="A4752" s="179">
        <f t="shared" si="74"/>
        <v>22522</v>
      </c>
      <c r="B4752" t="s">
        <v>1923</v>
      </c>
      <c r="C4752">
        <v>92255978</v>
      </c>
      <c r="D4752">
        <v>144105</v>
      </c>
      <c r="E4752">
        <v>4</v>
      </c>
      <c r="F4752">
        <v>550023503</v>
      </c>
      <c r="G4752" s="180">
        <v>43867</v>
      </c>
      <c r="H4752" s="180">
        <v>45350</v>
      </c>
      <c r="I4752">
        <v>0</v>
      </c>
      <c r="J4752">
        <v>1</v>
      </c>
      <c r="K4752">
        <v>1</v>
      </c>
      <c r="L4752">
        <v>30</v>
      </c>
      <c r="M4752">
        <v>2</v>
      </c>
      <c r="N4752" s="170">
        <v>22490513</v>
      </c>
      <c r="O4752" s="170">
        <v>24960000</v>
      </c>
      <c r="P4752" s="178">
        <v>37391</v>
      </c>
      <c r="Q4752" s="178">
        <v>1437</v>
      </c>
      <c r="R4752" s="178">
        <v>36655</v>
      </c>
      <c r="S4752">
        <v>0</v>
      </c>
      <c r="T4752">
        <v>0</v>
      </c>
      <c r="U4752">
        <v>0</v>
      </c>
      <c r="W4752">
        <v>0</v>
      </c>
      <c r="X4752">
        <v>0</v>
      </c>
      <c r="Y4752">
        <v>0</v>
      </c>
      <c r="AB4752" s="180">
        <v>44285</v>
      </c>
      <c r="AC4752">
        <v>1</v>
      </c>
      <c r="AD4752" t="s">
        <v>1922</v>
      </c>
      <c r="AE4752">
        <v>1</v>
      </c>
      <c r="AF4752">
        <v>30</v>
      </c>
      <c r="AG4752">
        <v>0</v>
      </c>
      <c r="AN4752">
        <v>1</v>
      </c>
      <c r="AO4752">
        <v>1</v>
      </c>
      <c r="AR4752" s="178">
        <v>14133</v>
      </c>
      <c r="AS4752" t="s">
        <v>1921</v>
      </c>
      <c r="AT4752">
        <v>0</v>
      </c>
      <c r="AU4752">
        <v>0</v>
      </c>
      <c r="AV4752">
        <v>890480123</v>
      </c>
      <c r="AW4752" t="s">
        <v>1920</v>
      </c>
      <c r="AX4752">
        <v>5</v>
      </c>
      <c r="BC4752">
        <v>2</v>
      </c>
      <c r="BD4752">
        <v>7</v>
      </c>
      <c r="BE4752">
        <v>2</v>
      </c>
    </row>
    <row r="4753" spans="1:57" x14ac:dyDescent="0.25">
      <c r="A4753" s="179">
        <f t="shared" si="74"/>
        <v>10229</v>
      </c>
      <c r="B4753" t="s">
        <v>1923</v>
      </c>
      <c r="C4753">
        <v>92255978</v>
      </c>
      <c r="D4753">
        <v>144105</v>
      </c>
      <c r="E4753">
        <v>4</v>
      </c>
      <c r="F4753">
        <v>550023675</v>
      </c>
      <c r="G4753" s="180">
        <v>43894</v>
      </c>
      <c r="H4753" s="180">
        <v>45350</v>
      </c>
      <c r="I4753">
        <v>0</v>
      </c>
      <c r="J4753">
        <v>1</v>
      </c>
      <c r="K4753">
        <v>1</v>
      </c>
      <c r="L4753">
        <v>30</v>
      </c>
      <c r="M4753">
        <v>2</v>
      </c>
      <c r="N4753" s="170">
        <v>22490513</v>
      </c>
      <c r="O4753" s="170">
        <v>24960000</v>
      </c>
      <c r="P4753" s="178">
        <v>16983</v>
      </c>
      <c r="Q4753" s="178">
        <v>653</v>
      </c>
      <c r="R4753" s="178">
        <v>16648</v>
      </c>
      <c r="S4753">
        <v>0</v>
      </c>
      <c r="T4753">
        <v>0</v>
      </c>
      <c r="U4753">
        <v>0</v>
      </c>
      <c r="W4753">
        <v>0</v>
      </c>
      <c r="X4753">
        <v>0</v>
      </c>
      <c r="Y4753">
        <v>0</v>
      </c>
      <c r="AB4753" s="180">
        <v>44285</v>
      </c>
      <c r="AC4753">
        <v>1</v>
      </c>
      <c r="AD4753" t="s">
        <v>1922</v>
      </c>
      <c r="AE4753">
        <v>1</v>
      </c>
      <c r="AF4753">
        <v>30</v>
      </c>
      <c r="AG4753">
        <v>0</v>
      </c>
      <c r="AN4753">
        <v>1</v>
      </c>
      <c r="AO4753">
        <v>1</v>
      </c>
      <c r="AR4753" s="178">
        <v>6419</v>
      </c>
      <c r="AS4753" t="s">
        <v>1921</v>
      </c>
      <c r="AT4753">
        <v>0</v>
      </c>
      <c r="AU4753">
        <v>0</v>
      </c>
      <c r="AV4753">
        <v>890480123</v>
      </c>
      <c r="AW4753" t="s">
        <v>1920</v>
      </c>
      <c r="AX4753">
        <v>5</v>
      </c>
      <c r="BC4753">
        <v>2</v>
      </c>
      <c r="BD4753">
        <v>7</v>
      </c>
      <c r="BE4753">
        <v>2</v>
      </c>
    </row>
    <row r="4754" spans="1:57" x14ac:dyDescent="0.25">
      <c r="A4754" s="179">
        <f t="shared" si="74"/>
        <v>14441</v>
      </c>
      <c r="B4754" t="s">
        <v>1923</v>
      </c>
      <c r="C4754">
        <v>92255978</v>
      </c>
      <c r="D4754">
        <v>144105</v>
      </c>
      <c r="E4754">
        <v>4</v>
      </c>
      <c r="F4754">
        <v>550023684</v>
      </c>
      <c r="G4754" s="180">
        <v>43896</v>
      </c>
      <c r="H4754" s="180">
        <v>45350</v>
      </c>
      <c r="I4754">
        <v>0</v>
      </c>
      <c r="J4754">
        <v>1</v>
      </c>
      <c r="K4754">
        <v>1</v>
      </c>
      <c r="L4754">
        <v>30</v>
      </c>
      <c r="M4754">
        <v>2</v>
      </c>
      <c r="N4754" s="170">
        <v>22490513</v>
      </c>
      <c r="O4754" s="170">
        <v>24960000</v>
      </c>
      <c r="P4754" s="178">
        <v>23976</v>
      </c>
      <c r="Q4754" s="178">
        <v>922</v>
      </c>
      <c r="R4754" s="178">
        <v>23503</v>
      </c>
      <c r="S4754">
        <v>0</v>
      </c>
      <c r="T4754">
        <v>0</v>
      </c>
      <c r="U4754">
        <v>0</v>
      </c>
      <c r="W4754">
        <v>0</v>
      </c>
      <c r="X4754">
        <v>0</v>
      </c>
      <c r="Y4754">
        <v>0</v>
      </c>
      <c r="AB4754" s="180">
        <v>44285</v>
      </c>
      <c r="AC4754">
        <v>1</v>
      </c>
      <c r="AD4754" t="s">
        <v>1922</v>
      </c>
      <c r="AE4754">
        <v>1</v>
      </c>
      <c r="AF4754">
        <v>30</v>
      </c>
      <c r="AG4754">
        <v>0</v>
      </c>
      <c r="AN4754">
        <v>1</v>
      </c>
      <c r="AO4754">
        <v>1</v>
      </c>
      <c r="AR4754" s="178">
        <v>9062</v>
      </c>
      <c r="AS4754" t="s">
        <v>1921</v>
      </c>
      <c r="AT4754">
        <v>0</v>
      </c>
      <c r="AU4754">
        <v>0</v>
      </c>
      <c r="AV4754">
        <v>890480123</v>
      </c>
      <c r="AW4754" t="s">
        <v>1920</v>
      </c>
      <c r="AX4754">
        <v>5</v>
      </c>
      <c r="BC4754">
        <v>2</v>
      </c>
      <c r="BD4754">
        <v>7</v>
      </c>
      <c r="BE4754">
        <v>2</v>
      </c>
    </row>
    <row r="4755" spans="1:57" x14ac:dyDescent="0.25">
      <c r="A4755" s="179">
        <f t="shared" si="74"/>
        <v>6051</v>
      </c>
      <c r="B4755" t="s">
        <v>1923</v>
      </c>
      <c r="C4755">
        <v>92255978</v>
      </c>
      <c r="D4755">
        <v>144105</v>
      </c>
      <c r="E4755">
        <v>4</v>
      </c>
      <c r="F4755">
        <v>550023691</v>
      </c>
      <c r="G4755" s="180">
        <v>43899</v>
      </c>
      <c r="H4755" s="180">
        <v>45350</v>
      </c>
      <c r="I4755">
        <v>0</v>
      </c>
      <c r="J4755">
        <v>1</v>
      </c>
      <c r="K4755">
        <v>1</v>
      </c>
      <c r="L4755">
        <v>30</v>
      </c>
      <c r="M4755">
        <v>2</v>
      </c>
      <c r="N4755" s="170">
        <v>22490513</v>
      </c>
      <c r="O4755" s="170">
        <v>24960000</v>
      </c>
      <c r="P4755" s="178">
        <v>10046</v>
      </c>
      <c r="Q4755" s="178">
        <v>386</v>
      </c>
      <c r="R4755" s="178">
        <v>9848</v>
      </c>
      <c r="S4755">
        <v>0</v>
      </c>
      <c r="T4755">
        <v>0</v>
      </c>
      <c r="U4755">
        <v>0</v>
      </c>
      <c r="W4755">
        <v>0</v>
      </c>
      <c r="X4755">
        <v>0</v>
      </c>
      <c r="Y4755">
        <v>0</v>
      </c>
      <c r="AB4755" s="180">
        <v>44285</v>
      </c>
      <c r="AC4755">
        <v>1</v>
      </c>
      <c r="AD4755" t="s">
        <v>1922</v>
      </c>
      <c r="AE4755">
        <v>1</v>
      </c>
      <c r="AF4755">
        <v>30</v>
      </c>
      <c r="AG4755">
        <v>0</v>
      </c>
      <c r="AN4755">
        <v>1</v>
      </c>
      <c r="AO4755">
        <v>1</v>
      </c>
      <c r="AR4755" s="178">
        <v>3797</v>
      </c>
      <c r="AS4755" t="s">
        <v>1921</v>
      </c>
      <c r="AT4755">
        <v>0</v>
      </c>
      <c r="AU4755">
        <v>0</v>
      </c>
      <c r="AV4755">
        <v>890480123</v>
      </c>
      <c r="AW4755" t="s">
        <v>1920</v>
      </c>
      <c r="AX4755">
        <v>5</v>
      </c>
      <c r="BC4755">
        <v>2</v>
      </c>
      <c r="BD4755">
        <v>7</v>
      </c>
      <c r="BE4755">
        <v>2</v>
      </c>
    </row>
    <row r="4756" spans="1:57" x14ac:dyDescent="0.25">
      <c r="A4756" s="179">
        <f t="shared" si="74"/>
        <v>15312</v>
      </c>
      <c r="B4756" t="s">
        <v>1923</v>
      </c>
      <c r="C4756">
        <v>92255978</v>
      </c>
      <c r="D4756">
        <v>144105</v>
      </c>
      <c r="E4756">
        <v>4</v>
      </c>
      <c r="F4756">
        <v>550023794</v>
      </c>
      <c r="G4756" s="180">
        <v>43928</v>
      </c>
      <c r="H4756" s="180">
        <v>45350</v>
      </c>
      <c r="I4756">
        <v>0</v>
      </c>
      <c r="J4756">
        <v>1</v>
      </c>
      <c r="K4756">
        <v>1</v>
      </c>
      <c r="L4756">
        <v>30</v>
      </c>
      <c r="M4756">
        <v>2</v>
      </c>
      <c r="N4756" s="170">
        <v>22490513</v>
      </c>
      <c r="O4756" s="170">
        <v>24960000</v>
      </c>
      <c r="P4756" s="178">
        <v>25421</v>
      </c>
      <c r="Q4756" s="178">
        <v>977</v>
      </c>
      <c r="R4756" s="178">
        <v>24920</v>
      </c>
      <c r="S4756">
        <v>0</v>
      </c>
      <c r="T4756">
        <v>0</v>
      </c>
      <c r="U4756">
        <v>0</v>
      </c>
      <c r="W4756">
        <v>0</v>
      </c>
      <c r="X4756">
        <v>0</v>
      </c>
      <c r="Y4756">
        <v>0</v>
      </c>
      <c r="AB4756" s="180">
        <v>44285</v>
      </c>
      <c r="AC4756">
        <v>1</v>
      </c>
      <c r="AD4756" t="s">
        <v>1922</v>
      </c>
      <c r="AE4756">
        <v>1</v>
      </c>
      <c r="AF4756">
        <v>30</v>
      </c>
      <c r="AG4756">
        <v>0</v>
      </c>
      <c r="AN4756">
        <v>1</v>
      </c>
      <c r="AO4756">
        <v>1</v>
      </c>
      <c r="AR4756" s="178">
        <v>9608</v>
      </c>
      <c r="AS4756" t="s">
        <v>1921</v>
      </c>
      <c r="AT4756">
        <v>0</v>
      </c>
      <c r="AU4756">
        <v>0</v>
      </c>
      <c r="AV4756">
        <v>890480123</v>
      </c>
      <c r="AW4756" t="s">
        <v>1920</v>
      </c>
      <c r="AX4756">
        <v>5</v>
      </c>
      <c r="BC4756">
        <v>2</v>
      </c>
      <c r="BD4756">
        <v>7</v>
      </c>
      <c r="BE4756">
        <v>2</v>
      </c>
    </row>
    <row r="4757" spans="1:57" x14ac:dyDescent="0.25">
      <c r="A4757" s="179">
        <f t="shared" si="74"/>
        <v>14004</v>
      </c>
      <c r="B4757" t="s">
        <v>1923</v>
      </c>
      <c r="C4757">
        <v>92255978</v>
      </c>
      <c r="D4757">
        <v>144105</v>
      </c>
      <c r="E4757">
        <v>4</v>
      </c>
      <c r="F4757">
        <v>550023795</v>
      </c>
      <c r="G4757" s="180">
        <v>43928</v>
      </c>
      <c r="H4757" s="180">
        <v>45350</v>
      </c>
      <c r="I4757">
        <v>0</v>
      </c>
      <c r="J4757">
        <v>1</v>
      </c>
      <c r="K4757">
        <v>1</v>
      </c>
      <c r="L4757">
        <v>30</v>
      </c>
      <c r="M4757">
        <v>2</v>
      </c>
      <c r="N4757" s="170">
        <v>22490513</v>
      </c>
      <c r="O4757" s="170">
        <v>24960000</v>
      </c>
      <c r="P4757" s="178">
        <v>23249</v>
      </c>
      <c r="Q4757" s="178">
        <v>894</v>
      </c>
      <c r="R4757" s="178">
        <v>22791</v>
      </c>
      <c r="S4757">
        <v>0</v>
      </c>
      <c r="T4757">
        <v>0</v>
      </c>
      <c r="U4757">
        <v>0</v>
      </c>
      <c r="W4757">
        <v>0</v>
      </c>
      <c r="X4757">
        <v>0</v>
      </c>
      <c r="Y4757">
        <v>0</v>
      </c>
      <c r="AB4757" s="180">
        <v>44285</v>
      </c>
      <c r="AC4757">
        <v>1</v>
      </c>
      <c r="AD4757" t="s">
        <v>1922</v>
      </c>
      <c r="AE4757">
        <v>1</v>
      </c>
      <c r="AF4757">
        <v>30</v>
      </c>
      <c r="AG4757">
        <v>0</v>
      </c>
      <c r="AN4757">
        <v>1</v>
      </c>
      <c r="AO4757">
        <v>1</v>
      </c>
      <c r="AR4757" s="178">
        <v>8787</v>
      </c>
      <c r="AS4757" t="s">
        <v>1921</v>
      </c>
      <c r="AT4757">
        <v>0</v>
      </c>
      <c r="AU4757">
        <v>0</v>
      </c>
      <c r="AV4757">
        <v>890480123</v>
      </c>
      <c r="AW4757" t="s">
        <v>1920</v>
      </c>
      <c r="AX4757">
        <v>5</v>
      </c>
      <c r="BC4757">
        <v>2</v>
      </c>
      <c r="BD4757">
        <v>7</v>
      </c>
      <c r="BE4757">
        <v>2</v>
      </c>
    </row>
    <row r="4758" spans="1:57" x14ac:dyDescent="0.25">
      <c r="A4758" s="179">
        <f t="shared" si="74"/>
        <v>23315</v>
      </c>
      <c r="B4758" t="s">
        <v>1923</v>
      </c>
      <c r="C4758">
        <v>92255978</v>
      </c>
      <c r="D4758">
        <v>144105</v>
      </c>
      <c r="E4758">
        <v>4</v>
      </c>
      <c r="F4758">
        <v>550023857</v>
      </c>
      <c r="G4758" s="180">
        <v>43963</v>
      </c>
      <c r="H4758" s="180">
        <v>45350</v>
      </c>
      <c r="I4758">
        <v>0</v>
      </c>
      <c r="J4758">
        <v>1</v>
      </c>
      <c r="K4758">
        <v>1</v>
      </c>
      <c r="L4758">
        <v>30</v>
      </c>
      <c r="M4758">
        <v>2</v>
      </c>
      <c r="N4758" s="170">
        <v>22490513</v>
      </c>
      <c r="O4758" s="170">
        <v>24960000</v>
      </c>
      <c r="P4758" s="178">
        <v>38708</v>
      </c>
      <c r="Q4758" s="178">
        <v>1488</v>
      </c>
      <c r="R4758" s="178">
        <v>37945</v>
      </c>
      <c r="S4758">
        <v>0</v>
      </c>
      <c r="T4758">
        <v>0</v>
      </c>
      <c r="U4758">
        <v>0</v>
      </c>
      <c r="W4758">
        <v>0</v>
      </c>
      <c r="X4758">
        <v>0</v>
      </c>
      <c r="Y4758">
        <v>0</v>
      </c>
      <c r="AB4758" s="180">
        <v>44285</v>
      </c>
      <c r="AC4758">
        <v>1</v>
      </c>
      <c r="AD4758" t="s">
        <v>1922</v>
      </c>
      <c r="AE4758">
        <v>1</v>
      </c>
      <c r="AF4758">
        <v>30</v>
      </c>
      <c r="AG4758">
        <v>0</v>
      </c>
      <c r="AN4758">
        <v>1</v>
      </c>
      <c r="AO4758">
        <v>1</v>
      </c>
      <c r="AR4758" s="178">
        <v>14630</v>
      </c>
      <c r="AS4758" t="s">
        <v>1921</v>
      </c>
      <c r="AT4758">
        <v>0</v>
      </c>
      <c r="AU4758">
        <v>0</v>
      </c>
      <c r="AV4758">
        <v>890480123</v>
      </c>
      <c r="AW4758" t="s">
        <v>1920</v>
      </c>
      <c r="AX4758">
        <v>5</v>
      </c>
      <c r="BC4758">
        <v>2</v>
      </c>
      <c r="BD4758">
        <v>7</v>
      </c>
      <c r="BE4758">
        <v>2</v>
      </c>
    </row>
    <row r="4759" spans="1:57" x14ac:dyDescent="0.25">
      <c r="A4759" s="179">
        <f t="shared" si="74"/>
        <v>6875</v>
      </c>
      <c r="B4759" t="s">
        <v>1923</v>
      </c>
      <c r="C4759">
        <v>92255978</v>
      </c>
      <c r="D4759">
        <v>144105</v>
      </c>
      <c r="E4759">
        <v>4</v>
      </c>
      <c r="F4759">
        <v>550023858</v>
      </c>
      <c r="G4759" s="180">
        <v>43963</v>
      </c>
      <c r="H4759" s="180">
        <v>45350</v>
      </c>
      <c r="I4759">
        <v>0</v>
      </c>
      <c r="J4759">
        <v>1</v>
      </c>
      <c r="K4759">
        <v>1</v>
      </c>
      <c r="L4759">
        <v>30</v>
      </c>
      <c r="M4759">
        <v>2</v>
      </c>
      <c r="N4759" s="170">
        <v>22490513</v>
      </c>
      <c r="O4759" s="170">
        <v>24960000</v>
      </c>
      <c r="P4759" s="178">
        <v>11414</v>
      </c>
      <c r="Q4759" s="178">
        <v>439</v>
      </c>
      <c r="R4759" s="178">
        <v>11189</v>
      </c>
      <c r="S4759">
        <v>0</v>
      </c>
      <c r="T4759">
        <v>0</v>
      </c>
      <c r="U4759">
        <v>0</v>
      </c>
      <c r="W4759">
        <v>0</v>
      </c>
      <c r="X4759">
        <v>0</v>
      </c>
      <c r="Y4759">
        <v>0</v>
      </c>
      <c r="AB4759" s="180">
        <v>44285</v>
      </c>
      <c r="AC4759">
        <v>1</v>
      </c>
      <c r="AD4759" t="s">
        <v>1922</v>
      </c>
      <c r="AE4759">
        <v>1</v>
      </c>
      <c r="AF4759">
        <v>30</v>
      </c>
      <c r="AG4759">
        <v>0</v>
      </c>
      <c r="AN4759">
        <v>1</v>
      </c>
      <c r="AO4759">
        <v>1</v>
      </c>
      <c r="AR4759" s="178">
        <v>4314</v>
      </c>
      <c r="AS4759" t="s">
        <v>1921</v>
      </c>
      <c r="AT4759">
        <v>0</v>
      </c>
      <c r="AU4759">
        <v>0</v>
      </c>
      <c r="AV4759">
        <v>890480123</v>
      </c>
      <c r="AW4759" t="s">
        <v>1920</v>
      </c>
      <c r="AX4759">
        <v>5</v>
      </c>
      <c r="BC4759">
        <v>2</v>
      </c>
      <c r="BD4759">
        <v>7</v>
      </c>
      <c r="BE4759">
        <v>2</v>
      </c>
    </row>
    <row r="4760" spans="1:57" x14ac:dyDescent="0.25">
      <c r="A4760" s="179">
        <f t="shared" si="74"/>
        <v>22248</v>
      </c>
      <c r="B4760" t="s">
        <v>1923</v>
      </c>
      <c r="C4760">
        <v>92255978</v>
      </c>
      <c r="D4760">
        <v>144105</v>
      </c>
      <c r="E4760">
        <v>4</v>
      </c>
      <c r="F4760">
        <v>550023902</v>
      </c>
      <c r="G4760" s="180">
        <v>43983</v>
      </c>
      <c r="H4760" s="180">
        <v>45350</v>
      </c>
      <c r="I4760">
        <v>0</v>
      </c>
      <c r="J4760">
        <v>1</v>
      </c>
      <c r="K4760">
        <v>1</v>
      </c>
      <c r="L4760">
        <v>30</v>
      </c>
      <c r="M4760">
        <v>2</v>
      </c>
      <c r="N4760" s="170">
        <v>22490513</v>
      </c>
      <c r="O4760" s="170">
        <v>24960000</v>
      </c>
      <c r="P4760" s="178">
        <v>36937</v>
      </c>
      <c r="Q4760" s="178">
        <v>1420</v>
      </c>
      <c r="R4760" s="178">
        <v>36209</v>
      </c>
      <c r="S4760">
        <v>0</v>
      </c>
      <c r="T4760">
        <v>0</v>
      </c>
      <c r="U4760">
        <v>0</v>
      </c>
      <c r="W4760">
        <v>0</v>
      </c>
      <c r="X4760">
        <v>0</v>
      </c>
      <c r="Y4760">
        <v>0</v>
      </c>
      <c r="AB4760" s="180">
        <v>44285</v>
      </c>
      <c r="AC4760">
        <v>1</v>
      </c>
      <c r="AD4760" t="s">
        <v>1922</v>
      </c>
      <c r="AE4760">
        <v>1</v>
      </c>
      <c r="AF4760">
        <v>30</v>
      </c>
      <c r="AG4760">
        <v>0</v>
      </c>
      <c r="AN4760">
        <v>1</v>
      </c>
      <c r="AO4760">
        <v>1</v>
      </c>
      <c r="AR4760" s="178">
        <v>13961</v>
      </c>
      <c r="AS4760" t="s">
        <v>1921</v>
      </c>
      <c r="AT4760">
        <v>0</v>
      </c>
      <c r="AU4760">
        <v>0</v>
      </c>
      <c r="AV4760">
        <v>890480123</v>
      </c>
      <c r="AW4760" t="s">
        <v>1920</v>
      </c>
      <c r="AX4760">
        <v>5</v>
      </c>
      <c r="BC4760">
        <v>2</v>
      </c>
      <c r="BD4760">
        <v>7</v>
      </c>
      <c r="BE4760">
        <v>2</v>
      </c>
    </row>
    <row r="4761" spans="1:57" x14ac:dyDescent="0.25">
      <c r="A4761" s="179">
        <f t="shared" si="74"/>
        <v>15968</v>
      </c>
      <c r="B4761" t="s">
        <v>1923</v>
      </c>
      <c r="C4761">
        <v>92255978</v>
      </c>
      <c r="D4761">
        <v>144105</v>
      </c>
      <c r="E4761">
        <v>4</v>
      </c>
      <c r="F4761">
        <v>550023922</v>
      </c>
      <c r="G4761" s="180">
        <v>43990</v>
      </c>
      <c r="H4761" s="180">
        <v>45350</v>
      </c>
      <c r="I4761">
        <v>0</v>
      </c>
      <c r="J4761">
        <v>1</v>
      </c>
      <c r="K4761">
        <v>1</v>
      </c>
      <c r="L4761">
        <v>30</v>
      </c>
      <c r="M4761">
        <v>2</v>
      </c>
      <c r="N4761" s="170">
        <v>22490513</v>
      </c>
      <c r="O4761" s="170">
        <v>24960000</v>
      </c>
      <c r="P4761" s="178">
        <v>26510</v>
      </c>
      <c r="Q4761" s="178">
        <v>1019</v>
      </c>
      <c r="R4761" s="178">
        <v>25988</v>
      </c>
      <c r="S4761">
        <v>0</v>
      </c>
      <c r="T4761">
        <v>0</v>
      </c>
      <c r="U4761">
        <v>0</v>
      </c>
      <c r="W4761">
        <v>0</v>
      </c>
      <c r="X4761">
        <v>0</v>
      </c>
      <c r="Y4761">
        <v>0</v>
      </c>
      <c r="AB4761" s="180">
        <v>44285</v>
      </c>
      <c r="AC4761">
        <v>1</v>
      </c>
      <c r="AD4761" t="s">
        <v>1922</v>
      </c>
      <c r="AE4761">
        <v>1</v>
      </c>
      <c r="AF4761">
        <v>30</v>
      </c>
      <c r="AG4761">
        <v>0</v>
      </c>
      <c r="AN4761">
        <v>1</v>
      </c>
      <c r="AO4761">
        <v>1</v>
      </c>
      <c r="AR4761" s="178">
        <v>10020</v>
      </c>
      <c r="AS4761" t="s">
        <v>1921</v>
      </c>
      <c r="AT4761">
        <v>0</v>
      </c>
      <c r="AU4761">
        <v>0</v>
      </c>
      <c r="AV4761">
        <v>890480123</v>
      </c>
      <c r="AW4761" t="s">
        <v>1920</v>
      </c>
      <c r="AX4761">
        <v>5</v>
      </c>
      <c r="BC4761">
        <v>2</v>
      </c>
      <c r="BD4761">
        <v>7</v>
      </c>
      <c r="BE4761">
        <v>2</v>
      </c>
    </row>
    <row r="4762" spans="1:57" x14ac:dyDescent="0.25">
      <c r="A4762" s="179">
        <f t="shared" si="74"/>
        <v>22796</v>
      </c>
      <c r="B4762" t="s">
        <v>1923</v>
      </c>
      <c r="C4762">
        <v>92255978</v>
      </c>
      <c r="D4762">
        <v>144105</v>
      </c>
      <c r="E4762">
        <v>4</v>
      </c>
      <c r="F4762">
        <v>550023954</v>
      </c>
      <c r="G4762" s="180">
        <v>44013</v>
      </c>
      <c r="H4762" s="180">
        <v>45350</v>
      </c>
      <c r="I4762">
        <v>0</v>
      </c>
      <c r="J4762">
        <v>1</v>
      </c>
      <c r="K4762">
        <v>1</v>
      </c>
      <c r="L4762">
        <v>30</v>
      </c>
      <c r="M4762">
        <v>2</v>
      </c>
      <c r="N4762" s="170">
        <v>22490513</v>
      </c>
      <c r="O4762" s="170">
        <v>24960000</v>
      </c>
      <c r="P4762" s="178">
        <v>37846</v>
      </c>
      <c r="Q4762" s="178">
        <v>1455</v>
      </c>
      <c r="R4762" s="178">
        <v>37100</v>
      </c>
      <c r="S4762">
        <v>0</v>
      </c>
      <c r="T4762">
        <v>0</v>
      </c>
      <c r="U4762">
        <v>0</v>
      </c>
      <c r="W4762">
        <v>0</v>
      </c>
      <c r="X4762">
        <v>0</v>
      </c>
      <c r="Y4762">
        <v>0</v>
      </c>
      <c r="AB4762" s="180">
        <v>44285</v>
      </c>
      <c r="AC4762">
        <v>1</v>
      </c>
      <c r="AD4762" t="s">
        <v>1922</v>
      </c>
      <c r="AE4762">
        <v>1</v>
      </c>
      <c r="AF4762">
        <v>30</v>
      </c>
      <c r="AG4762">
        <v>0</v>
      </c>
      <c r="AN4762">
        <v>1</v>
      </c>
      <c r="AO4762">
        <v>1</v>
      </c>
      <c r="AR4762" s="178">
        <v>14304</v>
      </c>
      <c r="AS4762" t="s">
        <v>1921</v>
      </c>
      <c r="AT4762">
        <v>0</v>
      </c>
      <c r="AU4762">
        <v>0</v>
      </c>
      <c r="AV4762">
        <v>890480123</v>
      </c>
      <c r="AW4762" t="s">
        <v>1920</v>
      </c>
      <c r="AX4762">
        <v>5</v>
      </c>
      <c r="BC4762">
        <v>2</v>
      </c>
      <c r="BD4762">
        <v>7</v>
      </c>
      <c r="BE4762">
        <v>2</v>
      </c>
    </row>
    <row r="4763" spans="1:57" x14ac:dyDescent="0.25">
      <c r="A4763" s="179">
        <f t="shared" si="74"/>
        <v>3412</v>
      </c>
      <c r="B4763" t="s">
        <v>1923</v>
      </c>
      <c r="C4763">
        <v>92255978</v>
      </c>
      <c r="D4763">
        <v>144105</v>
      </c>
      <c r="E4763">
        <v>4</v>
      </c>
      <c r="F4763">
        <v>550023967</v>
      </c>
      <c r="G4763" s="180">
        <v>44023</v>
      </c>
      <c r="H4763" s="180">
        <v>45350</v>
      </c>
      <c r="I4763">
        <v>0</v>
      </c>
      <c r="J4763">
        <v>1</v>
      </c>
      <c r="K4763">
        <v>1</v>
      </c>
      <c r="L4763">
        <v>30</v>
      </c>
      <c r="M4763">
        <v>2</v>
      </c>
      <c r="N4763" s="170">
        <v>22490513</v>
      </c>
      <c r="O4763" s="170">
        <v>24960000</v>
      </c>
      <c r="P4763" s="178">
        <v>5665</v>
      </c>
      <c r="Q4763" s="178">
        <v>218</v>
      </c>
      <c r="R4763" s="178">
        <v>5553</v>
      </c>
      <c r="S4763">
        <v>0</v>
      </c>
      <c r="T4763">
        <v>0</v>
      </c>
      <c r="U4763">
        <v>0</v>
      </c>
      <c r="W4763">
        <v>0</v>
      </c>
      <c r="X4763">
        <v>0</v>
      </c>
      <c r="Y4763">
        <v>0</v>
      </c>
      <c r="AB4763" s="180">
        <v>44285</v>
      </c>
      <c r="AC4763">
        <v>1</v>
      </c>
      <c r="AD4763" t="s">
        <v>1922</v>
      </c>
      <c r="AE4763">
        <v>1</v>
      </c>
      <c r="AF4763">
        <v>30</v>
      </c>
      <c r="AG4763">
        <v>0</v>
      </c>
      <c r="AN4763">
        <v>1</v>
      </c>
      <c r="AO4763">
        <v>1</v>
      </c>
      <c r="AR4763" s="178">
        <v>2141</v>
      </c>
      <c r="AS4763" t="s">
        <v>1921</v>
      </c>
      <c r="AT4763">
        <v>0</v>
      </c>
      <c r="AU4763">
        <v>0</v>
      </c>
      <c r="AV4763">
        <v>890480123</v>
      </c>
      <c r="AW4763" t="s">
        <v>1920</v>
      </c>
      <c r="AX4763">
        <v>5</v>
      </c>
      <c r="BC4763">
        <v>2</v>
      </c>
      <c r="BD4763">
        <v>7</v>
      </c>
      <c r="BE4763">
        <v>2</v>
      </c>
    </row>
    <row r="4764" spans="1:57" x14ac:dyDescent="0.25">
      <c r="A4764" s="179">
        <f t="shared" si="74"/>
        <v>20489</v>
      </c>
      <c r="B4764" t="s">
        <v>1923</v>
      </c>
      <c r="C4764">
        <v>92255978</v>
      </c>
      <c r="D4764">
        <v>144105</v>
      </c>
      <c r="E4764">
        <v>4</v>
      </c>
      <c r="F4764">
        <v>550024161</v>
      </c>
      <c r="G4764" s="180">
        <v>44053</v>
      </c>
      <c r="H4764" s="180">
        <v>45350</v>
      </c>
      <c r="I4764">
        <v>0</v>
      </c>
      <c r="J4764">
        <v>1</v>
      </c>
      <c r="K4764">
        <v>1</v>
      </c>
      <c r="L4764">
        <v>30</v>
      </c>
      <c r="M4764">
        <v>2</v>
      </c>
      <c r="N4764" s="170">
        <v>22490513</v>
      </c>
      <c r="O4764" s="170">
        <v>24960000</v>
      </c>
      <c r="P4764" s="178">
        <v>34015</v>
      </c>
      <c r="Q4764" s="178">
        <v>1308</v>
      </c>
      <c r="R4764" s="178">
        <v>33345</v>
      </c>
      <c r="S4764">
        <v>0</v>
      </c>
      <c r="T4764">
        <v>0</v>
      </c>
      <c r="U4764">
        <v>0</v>
      </c>
      <c r="W4764">
        <v>0</v>
      </c>
      <c r="X4764">
        <v>0</v>
      </c>
      <c r="Y4764">
        <v>0</v>
      </c>
      <c r="AB4764" s="180">
        <v>44285</v>
      </c>
      <c r="AC4764">
        <v>1</v>
      </c>
      <c r="AD4764" t="s">
        <v>1922</v>
      </c>
      <c r="AE4764">
        <v>1</v>
      </c>
      <c r="AF4764">
        <v>30</v>
      </c>
      <c r="AG4764">
        <v>0</v>
      </c>
      <c r="AN4764">
        <v>1</v>
      </c>
      <c r="AO4764">
        <v>1</v>
      </c>
      <c r="AR4764" s="178">
        <v>12856</v>
      </c>
      <c r="AS4764" t="s">
        <v>1921</v>
      </c>
      <c r="AT4764">
        <v>0</v>
      </c>
      <c r="AU4764">
        <v>0</v>
      </c>
      <c r="AV4764">
        <v>890480123</v>
      </c>
      <c r="AW4764" t="s">
        <v>1920</v>
      </c>
      <c r="AX4764">
        <v>5</v>
      </c>
      <c r="BC4764">
        <v>2</v>
      </c>
      <c r="BD4764">
        <v>7</v>
      </c>
      <c r="BE4764">
        <v>2</v>
      </c>
    </row>
    <row r="4765" spans="1:57" x14ac:dyDescent="0.25">
      <c r="A4765" s="179">
        <f t="shared" si="74"/>
        <v>9960</v>
      </c>
      <c r="B4765" t="s">
        <v>1923</v>
      </c>
      <c r="C4765">
        <v>92255978</v>
      </c>
      <c r="D4765">
        <v>144105</v>
      </c>
      <c r="E4765">
        <v>4</v>
      </c>
      <c r="F4765">
        <v>550024162</v>
      </c>
      <c r="G4765" s="180">
        <v>44053</v>
      </c>
      <c r="H4765" s="180">
        <v>45350</v>
      </c>
      <c r="I4765">
        <v>0</v>
      </c>
      <c r="J4765">
        <v>1</v>
      </c>
      <c r="K4765">
        <v>1</v>
      </c>
      <c r="L4765">
        <v>30</v>
      </c>
      <c r="M4765">
        <v>2</v>
      </c>
      <c r="N4765" s="170">
        <v>22490513</v>
      </c>
      <c r="O4765" s="170">
        <v>24960000</v>
      </c>
      <c r="P4765" s="178">
        <v>16536</v>
      </c>
      <c r="Q4765" s="178">
        <v>636</v>
      </c>
      <c r="R4765" s="178">
        <v>16210</v>
      </c>
      <c r="S4765">
        <v>0</v>
      </c>
      <c r="T4765">
        <v>0</v>
      </c>
      <c r="U4765">
        <v>0</v>
      </c>
      <c r="W4765">
        <v>0</v>
      </c>
      <c r="X4765">
        <v>0</v>
      </c>
      <c r="Y4765">
        <v>0</v>
      </c>
      <c r="AB4765" s="180">
        <v>44285</v>
      </c>
      <c r="AC4765">
        <v>1</v>
      </c>
      <c r="AD4765" t="s">
        <v>1922</v>
      </c>
      <c r="AE4765">
        <v>1</v>
      </c>
      <c r="AF4765">
        <v>30</v>
      </c>
      <c r="AG4765">
        <v>0</v>
      </c>
      <c r="AN4765">
        <v>1</v>
      </c>
      <c r="AO4765">
        <v>1</v>
      </c>
      <c r="AR4765" s="178">
        <v>6250</v>
      </c>
      <c r="AS4765" t="s">
        <v>1921</v>
      </c>
      <c r="AT4765">
        <v>0</v>
      </c>
      <c r="AU4765">
        <v>0</v>
      </c>
      <c r="AV4765">
        <v>890480123</v>
      </c>
      <c r="AW4765" t="s">
        <v>1920</v>
      </c>
      <c r="AX4765">
        <v>5</v>
      </c>
      <c r="BC4765">
        <v>2</v>
      </c>
      <c r="BD4765">
        <v>7</v>
      </c>
      <c r="BE4765">
        <v>2</v>
      </c>
    </row>
    <row r="4766" spans="1:57" x14ac:dyDescent="0.25">
      <c r="A4766" s="179">
        <f t="shared" si="74"/>
        <v>4222</v>
      </c>
      <c r="B4766" t="s">
        <v>1923</v>
      </c>
      <c r="C4766">
        <v>92255978</v>
      </c>
      <c r="D4766">
        <v>144105</v>
      </c>
      <c r="E4766">
        <v>4</v>
      </c>
      <c r="F4766">
        <v>550024163</v>
      </c>
      <c r="G4766" s="180">
        <v>44053</v>
      </c>
      <c r="H4766" s="180">
        <v>45350</v>
      </c>
      <c r="I4766">
        <v>0</v>
      </c>
      <c r="J4766">
        <v>1</v>
      </c>
      <c r="K4766">
        <v>1</v>
      </c>
      <c r="L4766">
        <v>30</v>
      </c>
      <c r="M4766">
        <v>2</v>
      </c>
      <c r="N4766" s="170">
        <v>22490513</v>
      </c>
      <c r="O4766" s="170">
        <v>24960000</v>
      </c>
      <c r="P4766" s="178">
        <v>7011</v>
      </c>
      <c r="Q4766" s="178">
        <v>270</v>
      </c>
      <c r="R4766" s="178">
        <v>6872</v>
      </c>
      <c r="S4766">
        <v>0</v>
      </c>
      <c r="T4766">
        <v>0</v>
      </c>
      <c r="U4766">
        <v>0</v>
      </c>
      <c r="W4766">
        <v>0</v>
      </c>
      <c r="X4766">
        <v>0</v>
      </c>
      <c r="Y4766">
        <v>0</v>
      </c>
      <c r="AB4766" s="180">
        <v>44285</v>
      </c>
      <c r="AC4766">
        <v>1</v>
      </c>
      <c r="AD4766" t="s">
        <v>1922</v>
      </c>
      <c r="AE4766">
        <v>1</v>
      </c>
      <c r="AF4766">
        <v>30</v>
      </c>
      <c r="AG4766">
        <v>0</v>
      </c>
      <c r="AN4766">
        <v>1</v>
      </c>
      <c r="AO4766">
        <v>1</v>
      </c>
      <c r="AR4766" s="178">
        <v>2650</v>
      </c>
      <c r="AS4766" t="s">
        <v>1921</v>
      </c>
      <c r="AT4766">
        <v>0</v>
      </c>
      <c r="AU4766">
        <v>0</v>
      </c>
      <c r="AV4766">
        <v>890480123</v>
      </c>
      <c r="AW4766" t="s">
        <v>1920</v>
      </c>
      <c r="AX4766">
        <v>5</v>
      </c>
      <c r="BC4766">
        <v>2</v>
      </c>
      <c r="BD4766">
        <v>7</v>
      </c>
      <c r="BE4766">
        <v>2</v>
      </c>
    </row>
    <row r="4767" spans="1:57" x14ac:dyDescent="0.25">
      <c r="A4767" s="179">
        <f t="shared" si="74"/>
        <v>35426</v>
      </c>
      <c r="B4767" t="s">
        <v>1923</v>
      </c>
      <c r="C4767">
        <v>92255978</v>
      </c>
      <c r="D4767">
        <v>144105</v>
      </c>
      <c r="E4767">
        <v>4</v>
      </c>
      <c r="F4767">
        <v>550024380</v>
      </c>
      <c r="G4767" s="180">
        <v>44085</v>
      </c>
      <c r="H4767" s="180">
        <v>45350</v>
      </c>
      <c r="I4767">
        <v>0</v>
      </c>
      <c r="J4767">
        <v>1</v>
      </c>
      <c r="K4767">
        <v>1</v>
      </c>
      <c r="L4767">
        <v>30</v>
      </c>
      <c r="M4767">
        <v>2</v>
      </c>
      <c r="N4767" s="170">
        <v>22490513</v>
      </c>
      <c r="O4767" s="170">
        <v>24960000</v>
      </c>
      <c r="P4767" s="178">
        <v>58814</v>
      </c>
      <c r="Q4767" s="178">
        <v>2261</v>
      </c>
      <c r="R4767" s="178">
        <v>57655</v>
      </c>
      <c r="S4767">
        <v>0</v>
      </c>
      <c r="T4767">
        <v>0</v>
      </c>
      <c r="U4767">
        <v>0</v>
      </c>
      <c r="W4767">
        <v>0</v>
      </c>
      <c r="X4767">
        <v>0</v>
      </c>
      <c r="Y4767">
        <v>0</v>
      </c>
      <c r="AB4767" s="180">
        <v>44285</v>
      </c>
      <c r="AC4767">
        <v>1</v>
      </c>
      <c r="AD4767" t="s">
        <v>1922</v>
      </c>
      <c r="AE4767">
        <v>1</v>
      </c>
      <c r="AF4767">
        <v>30</v>
      </c>
      <c r="AG4767">
        <v>0</v>
      </c>
      <c r="AN4767">
        <v>1</v>
      </c>
      <c r="AO4767">
        <v>1</v>
      </c>
      <c r="AR4767" s="178">
        <v>22229</v>
      </c>
      <c r="AS4767" t="s">
        <v>1921</v>
      </c>
      <c r="AT4767">
        <v>0</v>
      </c>
      <c r="AU4767">
        <v>0</v>
      </c>
      <c r="AV4767">
        <v>890480123</v>
      </c>
      <c r="AW4767" t="s">
        <v>1920</v>
      </c>
      <c r="AX4767">
        <v>5</v>
      </c>
      <c r="BC4767">
        <v>2</v>
      </c>
      <c r="BD4767">
        <v>7</v>
      </c>
      <c r="BE4767">
        <v>2</v>
      </c>
    </row>
    <row r="4768" spans="1:57" x14ac:dyDescent="0.25">
      <c r="A4768" s="179">
        <f t="shared" si="74"/>
        <v>9335</v>
      </c>
      <c r="B4768" t="s">
        <v>1923</v>
      </c>
      <c r="C4768">
        <v>92255978</v>
      </c>
      <c r="D4768">
        <v>144105</v>
      </c>
      <c r="E4768">
        <v>4</v>
      </c>
      <c r="F4768">
        <v>550024383</v>
      </c>
      <c r="G4768" s="180">
        <v>44085</v>
      </c>
      <c r="H4768" s="180">
        <v>45350</v>
      </c>
      <c r="I4768">
        <v>0</v>
      </c>
      <c r="J4768">
        <v>1</v>
      </c>
      <c r="K4768">
        <v>1</v>
      </c>
      <c r="L4768">
        <v>30</v>
      </c>
      <c r="M4768">
        <v>2</v>
      </c>
      <c r="N4768" s="170">
        <v>22490513</v>
      </c>
      <c r="O4768" s="170">
        <v>24960000</v>
      </c>
      <c r="P4768" s="178">
        <v>15499</v>
      </c>
      <c r="Q4768" s="178">
        <v>596</v>
      </c>
      <c r="R4768" s="178">
        <v>15193</v>
      </c>
      <c r="S4768">
        <v>0</v>
      </c>
      <c r="T4768">
        <v>0</v>
      </c>
      <c r="U4768">
        <v>0</v>
      </c>
      <c r="W4768">
        <v>0</v>
      </c>
      <c r="X4768">
        <v>0</v>
      </c>
      <c r="Y4768">
        <v>0</v>
      </c>
      <c r="AB4768" s="180">
        <v>44285</v>
      </c>
      <c r="AC4768">
        <v>1</v>
      </c>
      <c r="AD4768" t="s">
        <v>1922</v>
      </c>
      <c r="AE4768">
        <v>1</v>
      </c>
      <c r="AF4768">
        <v>30</v>
      </c>
      <c r="AG4768">
        <v>0</v>
      </c>
      <c r="AN4768">
        <v>1</v>
      </c>
      <c r="AO4768">
        <v>1</v>
      </c>
      <c r="AR4768" s="178">
        <v>5858</v>
      </c>
      <c r="AS4768" t="s">
        <v>1921</v>
      </c>
      <c r="AT4768">
        <v>0</v>
      </c>
      <c r="AU4768">
        <v>0</v>
      </c>
      <c r="AV4768">
        <v>890480123</v>
      </c>
      <c r="AW4768" t="s">
        <v>1920</v>
      </c>
      <c r="AX4768">
        <v>5</v>
      </c>
      <c r="BC4768">
        <v>2</v>
      </c>
      <c r="BD4768">
        <v>7</v>
      </c>
      <c r="BE4768">
        <v>2</v>
      </c>
    </row>
    <row r="4769" spans="1:57" x14ac:dyDescent="0.25">
      <c r="A4769" s="179">
        <f t="shared" si="74"/>
        <v>21882</v>
      </c>
      <c r="B4769" t="s">
        <v>1923</v>
      </c>
      <c r="C4769">
        <v>92255978</v>
      </c>
      <c r="D4769">
        <v>144105</v>
      </c>
      <c r="E4769">
        <v>4</v>
      </c>
      <c r="F4769">
        <v>550024556</v>
      </c>
      <c r="G4769" s="180">
        <v>44106</v>
      </c>
      <c r="H4769" s="180">
        <v>45350</v>
      </c>
      <c r="I4769">
        <v>0</v>
      </c>
      <c r="J4769">
        <v>1</v>
      </c>
      <c r="K4769">
        <v>1</v>
      </c>
      <c r="L4769">
        <v>30</v>
      </c>
      <c r="M4769">
        <v>2</v>
      </c>
      <c r="N4769" s="170">
        <v>22490513</v>
      </c>
      <c r="O4769" s="170">
        <v>24960000</v>
      </c>
      <c r="P4769" s="178">
        <v>36328</v>
      </c>
      <c r="Q4769" s="178">
        <v>1397</v>
      </c>
      <c r="R4769" s="178">
        <v>35612</v>
      </c>
      <c r="S4769">
        <v>0</v>
      </c>
      <c r="T4769">
        <v>0</v>
      </c>
      <c r="U4769">
        <v>0</v>
      </c>
      <c r="W4769">
        <v>0</v>
      </c>
      <c r="X4769">
        <v>0</v>
      </c>
      <c r="Y4769">
        <v>0</v>
      </c>
      <c r="AB4769" s="180">
        <v>44285</v>
      </c>
      <c r="AC4769">
        <v>1</v>
      </c>
      <c r="AD4769" t="s">
        <v>1922</v>
      </c>
      <c r="AE4769">
        <v>1</v>
      </c>
      <c r="AF4769">
        <v>30</v>
      </c>
      <c r="AG4769">
        <v>0</v>
      </c>
      <c r="AN4769">
        <v>1</v>
      </c>
      <c r="AO4769">
        <v>1</v>
      </c>
      <c r="AR4769" s="178">
        <v>13730</v>
      </c>
      <c r="AS4769" t="s">
        <v>1921</v>
      </c>
      <c r="AT4769">
        <v>0</v>
      </c>
      <c r="AU4769">
        <v>0</v>
      </c>
      <c r="AV4769">
        <v>890480123</v>
      </c>
      <c r="AW4769" t="s">
        <v>1920</v>
      </c>
      <c r="AX4769">
        <v>5</v>
      </c>
      <c r="BC4769">
        <v>2</v>
      </c>
      <c r="BD4769">
        <v>7</v>
      </c>
      <c r="BE4769">
        <v>2</v>
      </c>
    </row>
    <row r="4770" spans="1:57" x14ac:dyDescent="0.25">
      <c r="A4770" s="179">
        <f t="shared" si="74"/>
        <v>23545</v>
      </c>
      <c r="B4770" t="s">
        <v>1923</v>
      </c>
      <c r="C4770">
        <v>92255978</v>
      </c>
      <c r="D4770">
        <v>144105</v>
      </c>
      <c r="E4770">
        <v>4</v>
      </c>
      <c r="F4770">
        <v>550024788</v>
      </c>
      <c r="G4770" s="180">
        <v>44142</v>
      </c>
      <c r="H4770" s="180">
        <v>45381</v>
      </c>
      <c r="I4770">
        <v>0</v>
      </c>
      <c r="J4770">
        <v>1</v>
      </c>
      <c r="K4770">
        <v>0</v>
      </c>
      <c r="L4770">
        <v>30</v>
      </c>
      <c r="M4770">
        <v>2</v>
      </c>
      <c r="N4770" s="170">
        <v>22490513</v>
      </c>
      <c r="O4770" s="170">
        <v>24960000</v>
      </c>
      <c r="P4770" s="178">
        <v>38353</v>
      </c>
      <c r="Q4770" s="178">
        <v>1474</v>
      </c>
      <c r="R4770" s="178">
        <v>38319</v>
      </c>
      <c r="S4770">
        <v>0</v>
      </c>
      <c r="T4770">
        <v>0</v>
      </c>
      <c r="U4770">
        <v>0</v>
      </c>
      <c r="W4770">
        <v>0</v>
      </c>
      <c r="X4770">
        <v>0</v>
      </c>
      <c r="Y4770">
        <v>0</v>
      </c>
      <c r="AB4770" s="180">
        <v>44285</v>
      </c>
      <c r="AC4770">
        <v>1</v>
      </c>
      <c r="AD4770" t="s">
        <v>1922</v>
      </c>
      <c r="AE4770">
        <v>1</v>
      </c>
      <c r="AF4770">
        <v>30</v>
      </c>
      <c r="AG4770">
        <v>0</v>
      </c>
      <c r="AN4770">
        <v>1</v>
      </c>
      <c r="AO4770">
        <v>1</v>
      </c>
      <c r="AR4770" s="178">
        <v>14774</v>
      </c>
      <c r="AS4770" t="s">
        <v>1921</v>
      </c>
      <c r="AT4770">
        <v>0</v>
      </c>
      <c r="AU4770">
        <v>0</v>
      </c>
      <c r="AV4770">
        <v>890480123</v>
      </c>
      <c r="AW4770" t="s">
        <v>1920</v>
      </c>
      <c r="AX4770">
        <v>5</v>
      </c>
      <c r="BC4770">
        <v>2</v>
      </c>
      <c r="BD4770">
        <v>7</v>
      </c>
      <c r="BE4770">
        <v>2</v>
      </c>
    </row>
    <row r="4771" spans="1:57" x14ac:dyDescent="0.25">
      <c r="A4771" s="179">
        <f t="shared" si="74"/>
        <v>3247</v>
      </c>
      <c r="B4771" t="s">
        <v>1923</v>
      </c>
      <c r="C4771">
        <v>92255978</v>
      </c>
      <c r="D4771">
        <v>144105</v>
      </c>
      <c r="E4771">
        <v>4</v>
      </c>
      <c r="F4771">
        <v>550024805</v>
      </c>
      <c r="G4771" s="180">
        <v>44146</v>
      </c>
      <c r="H4771" s="180">
        <v>45381</v>
      </c>
      <c r="I4771">
        <v>0</v>
      </c>
      <c r="J4771">
        <v>1</v>
      </c>
      <c r="K4771">
        <v>0</v>
      </c>
      <c r="L4771">
        <v>30</v>
      </c>
      <c r="M4771">
        <v>2</v>
      </c>
      <c r="N4771" s="170">
        <v>22490513</v>
      </c>
      <c r="O4771" s="170">
        <v>24960000</v>
      </c>
      <c r="P4771" s="178">
        <v>5307</v>
      </c>
      <c r="Q4771" s="178">
        <v>204</v>
      </c>
      <c r="R4771" s="178">
        <v>5284</v>
      </c>
      <c r="S4771">
        <v>0</v>
      </c>
      <c r="T4771">
        <v>0</v>
      </c>
      <c r="U4771">
        <v>0</v>
      </c>
      <c r="W4771">
        <v>0</v>
      </c>
      <c r="X4771">
        <v>0</v>
      </c>
      <c r="Y4771">
        <v>0</v>
      </c>
      <c r="AB4771" s="180">
        <v>44285</v>
      </c>
      <c r="AC4771">
        <v>1</v>
      </c>
      <c r="AD4771" t="s">
        <v>1922</v>
      </c>
      <c r="AE4771">
        <v>1</v>
      </c>
      <c r="AF4771">
        <v>30</v>
      </c>
      <c r="AG4771">
        <v>0</v>
      </c>
      <c r="AN4771">
        <v>1</v>
      </c>
      <c r="AO4771">
        <v>1</v>
      </c>
      <c r="AR4771" s="178">
        <v>2037</v>
      </c>
      <c r="AS4771" t="s">
        <v>1921</v>
      </c>
      <c r="AT4771">
        <v>0</v>
      </c>
      <c r="AU4771">
        <v>0</v>
      </c>
      <c r="AV4771">
        <v>890480123</v>
      </c>
      <c r="AW4771" t="s">
        <v>1920</v>
      </c>
      <c r="AX4771">
        <v>5</v>
      </c>
      <c r="BC4771">
        <v>2</v>
      </c>
      <c r="BD4771">
        <v>7</v>
      </c>
      <c r="BE4771">
        <v>2</v>
      </c>
    </row>
    <row r="4772" spans="1:57" x14ac:dyDescent="0.25">
      <c r="A4772" s="179">
        <f t="shared" si="74"/>
        <v>2801</v>
      </c>
      <c r="B4772" t="s">
        <v>1923</v>
      </c>
      <c r="C4772">
        <v>92255978</v>
      </c>
      <c r="D4772">
        <v>144105</v>
      </c>
      <c r="E4772">
        <v>4</v>
      </c>
      <c r="F4772">
        <v>550025382</v>
      </c>
      <c r="G4772" s="180">
        <v>44235</v>
      </c>
      <c r="H4772" s="180">
        <v>45350</v>
      </c>
      <c r="I4772">
        <v>0</v>
      </c>
      <c r="J4772">
        <v>1</v>
      </c>
      <c r="K4772">
        <v>1</v>
      </c>
      <c r="L4772">
        <v>30</v>
      </c>
      <c r="M4772">
        <v>2</v>
      </c>
      <c r="N4772" s="170">
        <v>22490513</v>
      </c>
      <c r="O4772" s="170">
        <v>24960000</v>
      </c>
      <c r="P4772" s="178">
        <v>4650</v>
      </c>
      <c r="Q4772" s="178">
        <v>179</v>
      </c>
      <c r="R4772" s="178">
        <v>4558</v>
      </c>
      <c r="S4772">
        <v>0</v>
      </c>
      <c r="T4772">
        <v>0</v>
      </c>
      <c r="U4772">
        <v>0</v>
      </c>
      <c r="W4772">
        <v>0</v>
      </c>
      <c r="X4772">
        <v>0</v>
      </c>
      <c r="Y4772">
        <v>0</v>
      </c>
      <c r="AB4772" s="180">
        <v>44285</v>
      </c>
      <c r="AC4772">
        <v>1</v>
      </c>
      <c r="AD4772" t="s">
        <v>1922</v>
      </c>
      <c r="AE4772">
        <v>1</v>
      </c>
      <c r="AF4772">
        <v>30</v>
      </c>
      <c r="AG4772">
        <v>0</v>
      </c>
      <c r="AN4772">
        <v>1</v>
      </c>
      <c r="AO4772">
        <v>1</v>
      </c>
      <c r="AR4772" s="178">
        <v>1757</v>
      </c>
      <c r="AS4772" t="s">
        <v>1921</v>
      </c>
      <c r="AT4772">
        <v>0</v>
      </c>
      <c r="AU4772">
        <v>0</v>
      </c>
      <c r="AV4772">
        <v>890480123</v>
      </c>
      <c r="AW4772" t="s">
        <v>1920</v>
      </c>
      <c r="AX4772">
        <v>5</v>
      </c>
      <c r="BC4772">
        <v>2</v>
      </c>
      <c r="BD4772">
        <v>7</v>
      </c>
      <c r="BE4772">
        <v>2</v>
      </c>
    </row>
    <row r="4773" spans="1:57" x14ac:dyDescent="0.25">
      <c r="A4773" s="179">
        <f t="shared" si="74"/>
        <v>2925</v>
      </c>
      <c r="B4773" t="s">
        <v>1923</v>
      </c>
      <c r="C4773">
        <v>92255978</v>
      </c>
      <c r="D4773">
        <v>144105</v>
      </c>
      <c r="E4773">
        <v>4</v>
      </c>
      <c r="F4773">
        <v>550025561</v>
      </c>
      <c r="G4773" s="180">
        <v>44257</v>
      </c>
      <c r="H4773" s="180">
        <v>45381</v>
      </c>
      <c r="I4773">
        <v>0</v>
      </c>
      <c r="J4773">
        <v>1</v>
      </c>
      <c r="K4773">
        <v>1</v>
      </c>
      <c r="L4773">
        <v>30</v>
      </c>
      <c r="M4773">
        <v>2</v>
      </c>
      <c r="N4773" s="170">
        <v>22490513</v>
      </c>
      <c r="O4773" s="170">
        <v>24960000</v>
      </c>
      <c r="P4773" s="178">
        <v>4950</v>
      </c>
      <c r="Q4773" s="178">
        <v>190</v>
      </c>
      <c r="R4773" s="178">
        <v>4760</v>
      </c>
      <c r="S4773">
        <v>0</v>
      </c>
      <c r="T4773">
        <v>0</v>
      </c>
      <c r="U4773">
        <v>0</v>
      </c>
      <c r="W4773">
        <v>0</v>
      </c>
      <c r="X4773">
        <v>0</v>
      </c>
      <c r="Y4773">
        <v>0</v>
      </c>
      <c r="AB4773" s="180">
        <v>44285</v>
      </c>
      <c r="AC4773">
        <v>1</v>
      </c>
      <c r="AD4773" t="s">
        <v>1922</v>
      </c>
      <c r="AE4773">
        <v>1</v>
      </c>
      <c r="AF4773">
        <v>30</v>
      </c>
      <c r="AG4773">
        <v>0</v>
      </c>
      <c r="AN4773">
        <v>1</v>
      </c>
      <c r="AO4773">
        <v>1</v>
      </c>
      <c r="AR4773" s="178">
        <v>1835</v>
      </c>
      <c r="AS4773" t="s">
        <v>1921</v>
      </c>
      <c r="AT4773">
        <v>0</v>
      </c>
      <c r="AU4773">
        <v>0</v>
      </c>
      <c r="AV4773">
        <v>890480123</v>
      </c>
      <c r="AW4773" t="s">
        <v>1920</v>
      </c>
      <c r="AX4773">
        <v>5</v>
      </c>
      <c r="BC4773">
        <v>2</v>
      </c>
      <c r="BD4773">
        <v>7</v>
      </c>
      <c r="BE4773">
        <v>2</v>
      </c>
    </row>
    <row r="4774" spans="1:57" x14ac:dyDescent="0.25">
      <c r="A4774" s="179">
        <f t="shared" si="74"/>
        <v>5926</v>
      </c>
      <c r="B4774" t="s">
        <v>1923</v>
      </c>
      <c r="C4774">
        <v>92255978</v>
      </c>
      <c r="D4774">
        <v>144105</v>
      </c>
      <c r="E4774">
        <v>4</v>
      </c>
      <c r="F4774">
        <v>550025563</v>
      </c>
      <c r="G4774" s="180">
        <v>44257</v>
      </c>
      <c r="H4774" s="180">
        <v>45381</v>
      </c>
      <c r="I4774">
        <v>0</v>
      </c>
      <c r="J4774">
        <v>1</v>
      </c>
      <c r="K4774">
        <v>1</v>
      </c>
      <c r="L4774">
        <v>30</v>
      </c>
      <c r="M4774">
        <v>2</v>
      </c>
      <c r="N4774" s="170">
        <v>22490513</v>
      </c>
      <c r="O4774" s="170">
        <v>24960000</v>
      </c>
      <c r="P4774" s="178">
        <v>10030</v>
      </c>
      <c r="Q4774" s="178">
        <v>386</v>
      </c>
      <c r="R4774" s="178">
        <v>9644</v>
      </c>
      <c r="S4774">
        <v>0</v>
      </c>
      <c r="T4774">
        <v>0</v>
      </c>
      <c r="U4774">
        <v>0</v>
      </c>
      <c r="W4774">
        <v>0</v>
      </c>
      <c r="X4774">
        <v>0</v>
      </c>
      <c r="Y4774">
        <v>0</v>
      </c>
      <c r="AB4774" s="180">
        <v>44285</v>
      </c>
      <c r="AC4774">
        <v>1</v>
      </c>
      <c r="AD4774" t="s">
        <v>1922</v>
      </c>
      <c r="AE4774">
        <v>1</v>
      </c>
      <c r="AF4774">
        <v>30</v>
      </c>
      <c r="AG4774">
        <v>0</v>
      </c>
      <c r="AN4774">
        <v>1</v>
      </c>
      <c r="AO4774">
        <v>1</v>
      </c>
      <c r="AR4774" s="178">
        <v>3718</v>
      </c>
      <c r="AS4774" t="s">
        <v>1921</v>
      </c>
      <c r="AT4774">
        <v>0</v>
      </c>
      <c r="AU4774">
        <v>0</v>
      </c>
      <c r="AV4774">
        <v>890480123</v>
      </c>
      <c r="AW4774" t="s">
        <v>1920</v>
      </c>
      <c r="AX4774">
        <v>5</v>
      </c>
      <c r="BC4774">
        <v>2</v>
      </c>
      <c r="BD4774">
        <v>7</v>
      </c>
      <c r="BE4774">
        <v>2</v>
      </c>
    </row>
    <row r="4775" spans="1:57" x14ac:dyDescent="0.25">
      <c r="A4775" s="179">
        <f t="shared" si="74"/>
        <v>8396</v>
      </c>
      <c r="B4775" t="s">
        <v>1923</v>
      </c>
      <c r="C4775">
        <v>92255978</v>
      </c>
      <c r="D4775">
        <v>144105</v>
      </c>
      <c r="E4775">
        <v>4</v>
      </c>
      <c r="F4775">
        <v>550025567</v>
      </c>
      <c r="G4775" s="180">
        <v>44259</v>
      </c>
      <c r="H4775" s="180">
        <v>45381</v>
      </c>
      <c r="I4775">
        <v>0</v>
      </c>
      <c r="J4775">
        <v>1</v>
      </c>
      <c r="K4775">
        <v>1</v>
      </c>
      <c r="L4775">
        <v>30</v>
      </c>
      <c r="M4775">
        <v>2</v>
      </c>
      <c r="N4775" s="170">
        <v>22490513</v>
      </c>
      <c r="O4775" s="170">
        <v>24960000</v>
      </c>
      <c r="P4775" s="178">
        <v>14211</v>
      </c>
      <c r="Q4775" s="178">
        <v>546</v>
      </c>
      <c r="R4775" s="178">
        <v>13665</v>
      </c>
      <c r="S4775">
        <v>0</v>
      </c>
      <c r="T4775">
        <v>0</v>
      </c>
      <c r="U4775">
        <v>0</v>
      </c>
      <c r="W4775">
        <v>0</v>
      </c>
      <c r="X4775">
        <v>0</v>
      </c>
      <c r="Y4775">
        <v>0</v>
      </c>
      <c r="AB4775" s="180">
        <v>44285</v>
      </c>
      <c r="AC4775">
        <v>1</v>
      </c>
      <c r="AD4775" t="s">
        <v>1922</v>
      </c>
      <c r="AE4775">
        <v>1</v>
      </c>
      <c r="AF4775">
        <v>30</v>
      </c>
      <c r="AG4775">
        <v>0</v>
      </c>
      <c r="AN4775">
        <v>1</v>
      </c>
      <c r="AO4775">
        <v>1</v>
      </c>
      <c r="AR4775" s="178">
        <v>5269</v>
      </c>
      <c r="AS4775" t="s">
        <v>1921</v>
      </c>
      <c r="AT4775">
        <v>0</v>
      </c>
      <c r="AU4775">
        <v>0</v>
      </c>
      <c r="AV4775">
        <v>890480123</v>
      </c>
      <c r="AW4775" t="s">
        <v>1920</v>
      </c>
      <c r="AX4775">
        <v>5</v>
      </c>
      <c r="BC4775">
        <v>2</v>
      </c>
      <c r="BD4775">
        <v>7</v>
      </c>
      <c r="BE4775">
        <v>2</v>
      </c>
    </row>
    <row r="4776" spans="1:57" x14ac:dyDescent="0.25">
      <c r="A4776" s="179">
        <f t="shared" si="74"/>
        <v>3687</v>
      </c>
      <c r="B4776" t="s">
        <v>1923</v>
      </c>
      <c r="C4776">
        <v>92255978</v>
      </c>
      <c r="D4776">
        <v>144105</v>
      </c>
      <c r="E4776">
        <v>4</v>
      </c>
      <c r="F4776">
        <v>550025691</v>
      </c>
      <c r="G4776" s="180">
        <v>44286</v>
      </c>
      <c r="H4776" s="180">
        <v>44346</v>
      </c>
      <c r="I4776">
        <v>0</v>
      </c>
      <c r="J4776">
        <v>1</v>
      </c>
      <c r="K4776">
        <v>0</v>
      </c>
      <c r="L4776">
        <v>30</v>
      </c>
      <c r="M4776">
        <v>2</v>
      </c>
      <c r="N4776">
        <v>0</v>
      </c>
      <c r="O4776">
        <v>0</v>
      </c>
      <c r="P4776" s="178">
        <v>6000</v>
      </c>
      <c r="Q4776" s="178">
        <v>6000</v>
      </c>
      <c r="R4776" s="178">
        <v>6000</v>
      </c>
      <c r="S4776">
        <v>0</v>
      </c>
      <c r="T4776">
        <v>0</v>
      </c>
      <c r="U4776">
        <v>0</v>
      </c>
      <c r="W4776">
        <v>0</v>
      </c>
      <c r="X4776">
        <v>0</v>
      </c>
      <c r="Y4776">
        <v>0</v>
      </c>
      <c r="AB4776" s="180">
        <v>44286</v>
      </c>
      <c r="AC4776">
        <v>1</v>
      </c>
      <c r="AD4776" t="s">
        <v>1922</v>
      </c>
      <c r="AE4776">
        <v>1</v>
      </c>
      <c r="AF4776">
        <v>30</v>
      </c>
      <c r="AG4776">
        <v>0</v>
      </c>
      <c r="AN4776">
        <v>1</v>
      </c>
      <c r="AO4776">
        <v>1</v>
      </c>
      <c r="AR4776" s="178">
        <v>2313</v>
      </c>
      <c r="AS4776" t="s">
        <v>1921</v>
      </c>
      <c r="AT4776">
        <v>0</v>
      </c>
      <c r="AU4776">
        <v>0</v>
      </c>
      <c r="AV4776">
        <v>890480123</v>
      </c>
      <c r="AW4776" t="s">
        <v>1920</v>
      </c>
      <c r="AX4776">
        <v>5</v>
      </c>
      <c r="BC4776">
        <v>2</v>
      </c>
      <c r="BD4776">
        <v>7</v>
      </c>
      <c r="BE4776">
        <v>2</v>
      </c>
    </row>
    <row r="4777" spans="1:57" x14ac:dyDescent="0.25">
      <c r="A4777" s="179">
        <f t="shared" si="74"/>
        <v>47559615</v>
      </c>
      <c r="B4777" t="s">
        <v>1923</v>
      </c>
      <c r="C4777">
        <v>92496892</v>
      </c>
      <c r="D4777">
        <v>144205</v>
      </c>
      <c r="E4777">
        <v>4</v>
      </c>
      <c r="F4777">
        <v>16796</v>
      </c>
      <c r="G4777" s="180">
        <v>43833</v>
      </c>
      <c r="H4777" s="180">
        <v>45660</v>
      </c>
      <c r="I4777">
        <v>0</v>
      </c>
      <c r="J4777">
        <v>1</v>
      </c>
      <c r="K4777">
        <v>15</v>
      </c>
      <c r="L4777">
        <v>30</v>
      </c>
      <c r="M4777">
        <v>2</v>
      </c>
      <c r="N4777" s="170">
        <v>9119963</v>
      </c>
      <c r="O4777" s="170">
        <v>9511000</v>
      </c>
      <c r="P4777" s="178">
        <v>87475000</v>
      </c>
      <c r="Q4777" s="178">
        <v>1820934</v>
      </c>
      <c r="R4777" s="178">
        <v>68688410</v>
      </c>
      <c r="S4777">
        <v>0</v>
      </c>
      <c r="T4777">
        <v>0</v>
      </c>
      <c r="U4777">
        <v>0</v>
      </c>
      <c r="W4777">
        <v>0</v>
      </c>
      <c r="X4777">
        <v>0</v>
      </c>
      <c r="Y4777">
        <v>0</v>
      </c>
      <c r="AB4777" s="180">
        <v>44286</v>
      </c>
      <c r="AC4777">
        <v>1</v>
      </c>
      <c r="AD4777" t="s">
        <v>1922</v>
      </c>
      <c r="AE4777">
        <v>1</v>
      </c>
      <c r="AF4777">
        <v>30</v>
      </c>
      <c r="AG4777">
        <v>0</v>
      </c>
      <c r="AN4777">
        <v>1</v>
      </c>
      <c r="AO4777">
        <v>1</v>
      </c>
      <c r="AR4777" s="178">
        <v>21128795</v>
      </c>
      <c r="AS4777" t="s">
        <v>1921</v>
      </c>
      <c r="AT4777">
        <v>0</v>
      </c>
      <c r="AU4777">
        <v>0</v>
      </c>
      <c r="AX4777">
        <v>5</v>
      </c>
      <c r="BC4777">
        <v>1</v>
      </c>
      <c r="BD4777">
        <v>7</v>
      </c>
      <c r="BE4777">
        <v>2</v>
      </c>
    </row>
    <row r="4778" spans="1:57" x14ac:dyDescent="0.25">
      <c r="A4778" s="179">
        <f t="shared" si="74"/>
        <v>138704</v>
      </c>
      <c r="B4778" t="s">
        <v>1923</v>
      </c>
      <c r="C4778">
        <v>92502559</v>
      </c>
      <c r="D4778">
        <v>144105</v>
      </c>
      <c r="E4778">
        <v>4</v>
      </c>
      <c r="F4778">
        <v>16470</v>
      </c>
      <c r="G4778" s="180">
        <v>43756</v>
      </c>
      <c r="H4778" s="180">
        <v>44304</v>
      </c>
      <c r="I4778">
        <v>12</v>
      </c>
      <c r="J4778">
        <v>1</v>
      </c>
      <c r="K4778">
        <v>16</v>
      </c>
      <c r="L4778">
        <v>30</v>
      </c>
      <c r="M4778">
        <v>2</v>
      </c>
      <c r="N4778" s="170">
        <v>15881442</v>
      </c>
      <c r="O4778" s="170">
        <v>17090000</v>
      </c>
      <c r="P4778" s="178">
        <v>3000000</v>
      </c>
      <c r="Q4778" s="178">
        <v>188401</v>
      </c>
      <c r="R4778" s="178">
        <v>211199</v>
      </c>
      <c r="S4778">
        <v>984</v>
      </c>
      <c r="T4778">
        <v>0</v>
      </c>
      <c r="U4778">
        <v>0</v>
      </c>
      <c r="W4778">
        <v>0</v>
      </c>
      <c r="X4778">
        <v>0</v>
      </c>
      <c r="Y4778">
        <v>0</v>
      </c>
      <c r="AB4778" s="180">
        <v>44285</v>
      </c>
      <c r="AC4778">
        <v>1</v>
      </c>
      <c r="AD4778" t="s">
        <v>1922</v>
      </c>
      <c r="AE4778">
        <v>1</v>
      </c>
      <c r="AF4778">
        <v>30</v>
      </c>
      <c r="AG4778">
        <v>25259</v>
      </c>
      <c r="AN4778">
        <v>1</v>
      </c>
      <c r="AO4778">
        <v>1</v>
      </c>
      <c r="AR4778" s="178">
        <v>72495</v>
      </c>
      <c r="AS4778" t="s">
        <v>1921</v>
      </c>
      <c r="AT4778">
        <v>0</v>
      </c>
      <c r="AU4778">
        <v>0</v>
      </c>
      <c r="AV4778">
        <v>890480123</v>
      </c>
      <c r="AW4778" t="s">
        <v>1920</v>
      </c>
      <c r="AX4778">
        <v>5</v>
      </c>
      <c r="BC4778">
        <v>1</v>
      </c>
      <c r="BD4778">
        <v>7</v>
      </c>
      <c r="BE4778">
        <v>2</v>
      </c>
    </row>
    <row r="4779" spans="1:57" x14ac:dyDescent="0.25">
      <c r="A4779" s="179">
        <f t="shared" si="74"/>
        <v>2961737</v>
      </c>
      <c r="B4779" t="s">
        <v>1923</v>
      </c>
      <c r="C4779">
        <v>92502559</v>
      </c>
      <c r="D4779">
        <v>144105</v>
      </c>
      <c r="E4779">
        <v>4</v>
      </c>
      <c r="F4779">
        <v>16681</v>
      </c>
      <c r="G4779" s="180">
        <v>43811</v>
      </c>
      <c r="H4779" s="180">
        <v>44925</v>
      </c>
      <c r="I4779">
        <v>0</v>
      </c>
      <c r="J4779">
        <v>1</v>
      </c>
      <c r="K4779">
        <v>15</v>
      </c>
      <c r="L4779">
        <v>30</v>
      </c>
      <c r="M4779">
        <v>2</v>
      </c>
      <c r="N4779" s="170">
        <v>12185828</v>
      </c>
      <c r="O4779" s="170">
        <v>12890000</v>
      </c>
      <c r="P4779" s="178">
        <v>7195185</v>
      </c>
      <c r="Q4779" s="178">
        <v>239622</v>
      </c>
      <c r="R4779" s="178">
        <v>4509731</v>
      </c>
      <c r="S4779">
        <v>0</v>
      </c>
      <c r="T4779">
        <v>0</v>
      </c>
      <c r="U4779">
        <v>0</v>
      </c>
      <c r="W4779">
        <v>0</v>
      </c>
      <c r="X4779">
        <v>0</v>
      </c>
      <c r="Y4779">
        <v>0</v>
      </c>
      <c r="AB4779" s="180">
        <v>44285</v>
      </c>
      <c r="AC4779">
        <v>1</v>
      </c>
      <c r="AD4779" t="s">
        <v>1922</v>
      </c>
      <c r="AE4779">
        <v>1</v>
      </c>
      <c r="AF4779">
        <v>30</v>
      </c>
      <c r="AG4779">
        <v>0</v>
      </c>
      <c r="AN4779">
        <v>1</v>
      </c>
      <c r="AO4779">
        <v>1</v>
      </c>
      <c r="AR4779" s="178">
        <v>1547994</v>
      </c>
      <c r="AS4779" t="s">
        <v>1921</v>
      </c>
      <c r="AT4779">
        <v>0</v>
      </c>
      <c r="AU4779">
        <v>0</v>
      </c>
      <c r="AV4779">
        <v>890480123</v>
      </c>
      <c r="AW4779" t="s">
        <v>1920</v>
      </c>
      <c r="AX4779">
        <v>5</v>
      </c>
      <c r="BC4779">
        <v>1</v>
      </c>
      <c r="BD4779">
        <v>7</v>
      </c>
      <c r="BE4779">
        <v>2</v>
      </c>
    </row>
    <row r="4780" spans="1:57" x14ac:dyDescent="0.25">
      <c r="A4780" s="179">
        <f t="shared" si="74"/>
        <v>24306562</v>
      </c>
      <c r="B4780" t="s">
        <v>1923</v>
      </c>
      <c r="C4780">
        <v>92502559</v>
      </c>
      <c r="D4780">
        <v>141105</v>
      </c>
      <c r="E4780">
        <v>4</v>
      </c>
      <c r="F4780">
        <v>16758</v>
      </c>
      <c r="G4780" s="180">
        <v>43826</v>
      </c>
      <c r="H4780" s="180">
        <v>46386</v>
      </c>
      <c r="I4780">
        <v>0</v>
      </c>
      <c r="J4780">
        <v>1</v>
      </c>
      <c r="K4780">
        <v>15</v>
      </c>
      <c r="L4780">
        <v>30</v>
      </c>
      <c r="M4780">
        <v>2</v>
      </c>
      <c r="N4780" s="170">
        <v>13121400</v>
      </c>
      <c r="O4780" s="170">
        <v>13940000</v>
      </c>
      <c r="P4780" s="178">
        <v>42000000</v>
      </c>
      <c r="Q4780" s="178">
        <v>766837</v>
      </c>
      <c r="R4780" s="178">
        <v>37010729</v>
      </c>
      <c r="S4780">
        <v>0</v>
      </c>
      <c r="T4780">
        <v>0</v>
      </c>
      <c r="U4780">
        <v>92000000</v>
      </c>
      <c r="V4780" t="s">
        <v>1927</v>
      </c>
      <c r="W4780">
        <v>0</v>
      </c>
      <c r="X4780">
        <v>0</v>
      </c>
      <c r="Y4780">
        <v>0</v>
      </c>
      <c r="AB4780" s="180">
        <v>44285</v>
      </c>
      <c r="AC4780">
        <v>3</v>
      </c>
      <c r="AD4780" t="s">
        <v>1922</v>
      </c>
      <c r="AE4780">
        <v>1</v>
      </c>
      <c r="AF4780">
        <v>30</v>
      </c>
      <c r="AG4780">
        <v>0</v>
      </c>
      <c r="AN4780">
        <v>1</v>
      </c>
      <c r="AO4780">
        <v>1</v>
      </c>
      <c r="AR4780" s="178">
        <v>12704167</v>
      </c>
      <c r="AS4780" t="s">
        <v>1921</v>
      </c>
      <c r="AT4780">
        <v>0</v>
      </c>
      <c r="AU4780">
        <v>0</v>
      </c>
      <c r="AV4780">
        <v>890480123</v>
      </c>
      <c r="AW4780" t="s">
        <v>1920</v>
      </c>
      <c r="AX4780">
        <v>5</v>
      </c>
      <c r="BC4780">
        <v>1</v>
      </c>
      <c r="BD4780">
        <v>7</v>
      </c>
      <c r="BE4780">
        <v>2</v>
      </c>
    </row>
    <row r="4781" spans="1:57" x14ac:dyDescent="0.25">
      <c r="A4781" s="179">
        <f t="shared" si="74"/>
        <v>2446350</v>
      </c>
      <c r="B4781" t="s">
        <v>1923</v>
      </c>
      <c r="C4781">
        <v>92517104</v>
      </c>
      <c r="D4781">
        <v>144105</v>
      </c>
      <c r="E4781">
        <v>4</v>
      </c>
      <c r="F4781">
        <v>17892</v>
      </c>
      <c r="G4781" s="180">
        <v>44181</v>
      </c>
      <c r="H4781" s="180">
        <v>44560</v>
      </c>
      <c r="I4781">
        <v>0</v>
      </c>
      <c r="J4781">
        <v>1</v>
      </c>
      <c r="K4781">
        <v>3</v>
      </c>
      <c r="L4781">
        <v>30</v>
      </c>
      <c r="M4781">
        <v>2</v>
      </c>
      <c r="N4781" s="170">
        <v>7720836</v>
      </c>
      <c r="O4781" s="170">
        <v>8000000</v>
      </c>
      <c r="P4781" s="178">
        <v>5000000</v>
      </c>
      <c r="Q4781" s="178">
        <v>434297</v>
      </c>
      <c r="R4781" s="178">
        <v>3785438</v>
      </c>
      <c r="S4781">
        <v>0</v>
      </c>
      <c r="T4781">
        <v>0</v>
      </c>
      <c r="U4781">
        <v>0</v>
      </c>
      <c r="W4781">
        <v>0</v>
      </c>
      <c r="X4781">
        <v>0</v>
      </c>
      <c r="Y4781">
        <v>0</v>
      </c>
      <c r="AB4781" s="180">
        <v>44285</v>
      </c>
      <c r="AC4781">
        <v>1</v>
      </c>
      <c r="AD4781" t="s">
        <v>1922</v>
      </c>
      <c r="AE4781">
        <v>1</v>
      </c>
      <c r="AF4781">
        <v>30</v>
      </c>
      <c r="AG4781">
        <v>0</v>
      </c>
      <c r="AN4781">
        <v>1</v>
      </c>
      <c r="AO4781">
        <v>1</v>
      </c>
      <c r="AR4781" s="178">
        <v>1339088</v>
      </c>
      <c r="AS4781" t="s">
        <v>1921</v>
      </c>
      <c r="AT4781">
        <v>0</v>
      </c>
      <c r="AU4781">
        <v>0</v>
      </c>
      <c r="AV4781">
        <v>890480123</v>
      </c>
      <c r="AW4781" t="s">
        <v>1920</v>
      </c>
      <c r="AX4781">
        <v>5</v>
      </c>
      <c r="BC4781">
        <v>1</v>
      </c>
      <c r="BD4781">
        <v>7</v>
      </c>
      <c r="BE4781">
        <v>2</v>
      </c>
    </row>
    <row r="4782" spans="1:57" x14ac:dyDescent="0.25">
      <c r="A4782" s="179">
        <f t="shared" si="74"/>
        <v>0</v>
      </c>
      <c r="B4782" t="s">
        <v>1923</v>
      </c>
      <c r="C4782">
        <v>92554004</v>
      </c>
      <c r="D4782">
        <v>144105</v>
      </c>
      <c r="E4782">
        <v>4</v>
      </c>
      <c r="F4782">
        <v>15143</v>
      </c>
      <c r="G4782" s="180">
        <v>43488</v>
      </c>
      <c r="H4782" s="180">
        <v>46045</v>
      </c>
      <c r="I4782">
        <v>7</v>
      </c>
      <c r="J4782">
        <v>1</v>
      </c>
      <c r="K4782">
        <v>25</v>
      </c>
      <c r="L4782">
        <v>30</v>
      </c>
      <c r="M4782">
        <v>2</v>
      </c>
      <c r="N4782" s="170">
        <v>17726461</v>
      </c>
      <c r="O4782" s="170">
        <v>19240000</v>
      </c>
      <c r="P4782" s="178">
        <v>10000000</v>
      </c>
      <c r="Q4782" s="178">
        <v>208578</v>
      </c>
      <c r="R4782" s="178">
        <v>8098229</v>
      </c>
      <c r="S4782">
        <v>27874</v>
      </c>
      <c r="T4782">
        <v>0</v>
      </c>
      <c r="U4782">
        <v>0</v>
      </c>
      <c r="W4782">
        <v>0</v>
      </c>
      <c r="X4782">
        <v>0</v>
      </c>
      <c r="Y4782">
        <v>0</v>
      </c>
      <c r="AB4782" s="180">
        <v>44285</v>
      </c>
      <c r="AC4782">
        <v>1</v>
      </c>
      <c r="AD4782" t="s">
        <v>1922</v>
      </c>
      <c r="AE4782">
        <v>1</v>
      </c>
      <c r="AF4782">
        <v>30</v>
      </c>
      <c r="AG4782">
        <v>10366</v>
      </c>
      <c r="AN4782">
        <v>1</v>
      </c>
      <c r="AO4782">
        <v>1</v>
      </c>
      <c r="AR4782" s="178">
        <v>35133527</v>
      </c>
      <c r="AS4782" t="s">
        <v>1921</v>
      </c>
      <c r="AT4782">
        <v>0</v>
      </c>
      <c r="AU4782">
        <v>0</v>
      </c>
      <c r="AV4782">
        <v>890480123</v>
      </c>
      <c r="AW4782" t="s">
        <v>1920</v>
      </c>
      <c r="AX4782">
        <v>5</v>
      </c>
      <c r="BC4782">
        <v>1</v>
      </c>
      <c r="BD4782">
        <v>7</v>
      </c>
      <c r="BE4782">
        <v>2</v>
      </c>
    </row>
    <row r="4783" spans="1:57" x14ac:dyDescent="0.25">
      <c r="A4783" s="179">
        <f t="shared" si="74"/>
        <v>0</v>
      </c>
      <c r="B4783" t="s">
        <v>1923</v>
      </c>
      <c r="C4783">
        <v>92557586</v>
      </c>
      <c r="D4783">
        <v>144105</v>
      </c>
      <c r="E4783">
        <v>4</v>
      </c>
      <c r="F4783">
        <v>17057</v>
      </c>
      <c r="G4783" s="180">
        <v>43896</v>
      </c>
      <c r="H4783" s="180">
        <v>44626</v>
      </c>
      <c r="I4783">
        <v>24</v>
      </c>
      <c r="J4783">
        <v>1</v>
      </c>
      <c r="K4783">
        <v>11</v>
      </c>
      <c r="L4783">
        <v>30</v>
      </c>
      <c r="M4783">
        <v>2</v>
      </c>
      <c r="N4783" s="170">
        <v>17726461</v>
      </c>
      <c r="O4783" s="170">
        <v>19240000</v>
      </c>
      <c r="P4783" s="178">
        <v>2000000</v>
      </c>
      <c r="Q4783" s="178">
        <v>99584</v>
      </c>
      <c r="R4783" s="178">
        <v>1095353</v>
      </c>
      <c r="S4783">
        <v>12864</v>
      </c>
      <c r="T4783">
        <v>0</v>
      </c>
      <c r="U4783">
        <v>0</v>
      </c>
      <c r="W4783">
        <v>0</v>
      </c>
      <c r="X4783">
        <v>0</v>
      </c>
      <c r="Y4783">
        <v>0</v>
      </c>
      <c r="AB4783" s="180">
        <v>44285</v>
      </c>
      <c r="AC4783">
        <v>1</v>
      </c>
      <c r="AD4783" t="s">
        <v>1922</v>
      </c>
      <c r="AE4783">
        <v>1</v>
      </c>
      <c r="AF4783">
        <v>30</v>
      </c>
      <c r="AG4783">
        <v>7596</v>
      </c>
      <c r="AN4783">
        <v>1</v>
      </c>
      <c r="AO4783">
        <v>1</v>
      </c>
      <c r="AR4783" s="178">
        <v>1938777</v>
      </c>
      <c r="AS4783" t="s">
        <v>1921</v>
      </c>
      <c r="AT4783">
        <v>0</v>
      </c>
      <c r="AU4783">
        <v>0</v>
      </c>
      <c r="AV4783">
        <v>890480123</v>
      </c>
      <c r="AW4783" t="s">
        <v>1920</v>
      </c>
      <c r="AX4783">
        <v>5</v>
      </c>
      <c r="BC4783">
        <v>1</v>
      </c>
      <c r="BD4783">
        <v>7</v>
      </c>
      <c r="BE4783">
        <v>2</v>
      </c>
    </row>
    <row r="4784" spans="1:57" x14ac:dyDescent="0.25">
      <c r="A4784" s="179">
        <f t="shared" si="74"/>
        <v>28558076</v>
      </c>
      <c r="B4784" t="s">
        <v>1923</v>
      </c>
      <c r="C4784">
        <v>98564577</v>
      </c>
      <c r="D4784">
        <v>144105</v>
      </c>
      <c r="E4784">
        <v>4</v>
      </c>
      <c r="F4784">
        <v>15303</v>
      </c>
      <c r="G4784" s="180">
        <v>43517</v>
      </c>
      <c r="H4784" s="180">
        <v>46074</v>
      </c>
      <c r="I4784">
        <v>9</v>
      </c>
      <c r="J4784">
        <v>1</v>
      </c>
      <c r="K4784">
        <v>24</v>
      </c>
      <c r="L4784">
        <v>30</v>
      </c>
      <c r="M4784">
        <v>2</v>
      </c>
      <c r="N4784" s="170">
        <v>17726461</v>
      </c>
      <c r="O4784" s="170">
        <v>19240000</v>
      </c>
      <c r="P4784" s="178">
        <v>40000000</v>
      </c>
      <c r="Q4784" s="178">
        <v>834313</v>
      </c>
      <c r="R4784" s="178">
        <v>32715822</v>
      </c>
      <c r="S4784">
        <v>144927</v>
      </c>
      <c r="T4784">
        <v>0</v>
      </c>
      <c r="U4784">
        <v>0</v>
      </c>
      <c r="W4784">
        <v>0</v>
      </c>
      <c r="X4784">
        <v>0</v>
      </c>
      <c r="Y4784">
        <v>0</v>
      </c>
      <c r="AB4784" s="180">
        <v>44285</v>
      </c>
      <c r="AC4784">
        <v>1</v>
      </c>
      <c r="AD4784" t="s">
        <v>1922</v>
      </c>
      <c r="AE4784">
        <v>1</v>
      </c>
      <c r="AF4784">
        <v>30</v>
      </c>
      <c r="AG4784">
        <v>13106</v>
      </c>
      <c r="AN4784">
        <v>1</v>
      </c>
      <c r="AO4784">
        <v>1</v>
      </c>
      <c r="AR4784" s="178">
        <v>4157746</v>
      </c>
      <c r="AS4784" t="s">
        <v>1921</v>
      </c>
      <c r="AT4784">
        <v>0</v>
      </c>
      <c r="AU4784">
        <v>0</v>
      </c>
      <c r="AV4784">
        <v>890480123</v>
      </c>
      <c r="AW4784" t="s">
        <v>1920</v>
      </c>
      <c r="AX4784">
        <v>5</v>
      </c>
      <c r="BC4784">
        <v>1</v>
      </c>
      <c r="BD4784">
        <v>7</v>
      </c>
      <c r="BE4784">
        <v>2</v>
      </c>
    </row>
    <row r="4785" spans="1:57" x14ac:dyDescent="0.25">
      <c r="A4785" s="179">
        <f t="shared" si="74"/>
        <v>10705377</v>
      </c>
      <c r="B4785" t="s">
        <v>1923</v>
      </c>
      <c r="C4785">
        <v>98564577</v>
      </c>
      <c r="D4785">
        <v>144105</v>
      </c>
      <c r="E4785">
        <v>4</v>
      </c>
      <c r="F4785">
        <v>17821</v>
      </c>
      <c r="G4785" s="180">
        <v>44155</v>
      </c>
      <c r="H4785" s="180">
        <v>46721</v>
      </c>
      <c r="I4785">
        <v>0</v>
      </c>
      <c r="J4785">
        <v>1</v>
      </c>
      <c r="K4785">
        <v>4</v>
      </c>
      <c r="L4785">
        <v>30</v>
      </c>
      <c r="M4785">
        <v>2</v>
      </c>
      <c r="N4785" s="170">
        <v>16011168</v>
      </c>
      <c r="O4785" s="170">
        <v>17240000</v>
      </c>
      <c r="P4785" s="178">
        <v>12600000</v>
      </c>
      <c r="Q4785" s="178">
        <v>250342</v>
      </c>
      <c r="R4785" s="178">
        <v>12263964</v>
      </c>
      <c r="S4785">
        <v>0</v>
      </c>
      <c r="T4785">
        <v>0</v>
      </c>
      <c r="U4785">
        <v>0</v>
      </c>
      <c r="W4785">
        <v>0</v>
      </c>
      <c r="X4785">
        <v>0</v>
      </c>
      <c r="Y4785">
        <v>0</v>
      </c>
      <c r="AB4785" s="180">
        <v>44285</v>
      </c>
      <c r="AC4785">
        <v>1</v>
      </c>
      <c r="AD4785" t="s">
        <v>1922</v>
      </c>
      <c r="AE4785">
        <v>1</v>
      </c>
      <c r="AF4785">
        <v>30</v>
      </c>
      <c r="AG4785">
        <v>0</v>
      </c>
      <c r="AN4785">
        <v>1</v>
      </c>
      <c r="AO4785">
        <v>1</v>
      </c>
      <c r="AR4785" s="178">
        <v>1558587</v>
      </c>
      <c r="AS4785" t="s">
        <v>1921</v>
      </c>
      <c r="AT4785">
        <v>0</v>
      </c>
      <c r="AU4785">
        <v>0</v>
      </c>
      <c r="AV4785">
        <v>890480123</v>
      </c>
      <c r="AW4785" t="s">
        <v>1920</v>
      </c>
      <c r="AX4785">
        <v>5</v>
      </c>
      <c r="BC4785">
        <v>1</v>
      </c>
      <c r="BD4785">
        <v>7</v>
      </c>
      <c r="BE4785">
        <v>2</v>
      </c>
    </row>
    <row r="4786" spans="1:57" x14ac:dyDescent="0.25">
      <c r="A4786" s="179">
        <f t="shared" si="74"/>
        <v>113362360</v>
      </c>
      <c r="B4786" t="s">
        <v>1923</v>
      </c>
      <c r="C4786">
        <v>98564577</v>
      </c>
      <c r="D4786">
        <v>140405</v>
      </c>
      <c r="E4786">
        <v>4</v>
      </c>
      <c r="F4786">
        <v>15795</v>
      </c>
      <c r="G4786" s="180">
        <v>43622</v>
      </c>
      <c r="H4786" s="180">
        <v>48005</v>
      </c>
      <c r="I4786">
        <v>0</v>
      </c>
      <c r="J4786">
        <v>1</v>
      </c>
      <c r="K4786">
        <v>21</v>
      </c>
      <c r="L4786">
        <v>30</v>
      </c>
      <c r="M4786">
        <v>2</v>
      </c>
      <c r="N4786" s="170">
        <v>12185828</v>
      </c>
      <c r="O4786" s="170">
        <v>12890000</v>
      </c>
      <c r="P4786" s="178">
        <v>141329664</v>
      </c>
      <c r="Q4786" s="178">
        <v>1441277</v>
      </c>
      <c r="R4786" s="178">
        <v>129866687</v>
      </c>
      <c r="S4786">
        <v>972467</v>
      </c>
      <c r="T4786">
        <v>0</v>
      </c>
      <c r="U4786">
        <v>237900000</v>
      </c>
      <c r="V4786" t="s">
        <v>1927</v>
      </c>
      <c r="W4786">
        <v>0</v>
      </c>
      <c r="X4786">
        <v>0</v>
      </c>
      <c r="Y4786">
        <v>0</v>
      </c>
      <c r="Z4786" t="s">
        <v>1929</v>
      </c>
      <c r="AA4786" s="180">
        <v>37961</v>
      </c>
      <c r="AB4786" s="180">
        <v>44285</v>
      </c>
      <c r="AC4786">
        <v>2</v>
      </c>
      <c r="AD4786" t="s">
        <v>1922</v>
      </c>
      <c r="AE4786">
        <v>1</v>
      </c>
      <c r="AF4786">
        <v>30</v>
      </c>
      <c r="AG4786">
        <v>0</v>
      </c>
      <c r="AH4786">
        <v>1</v>
      </c>
      <c r="AI4786">
        <v>0</v>
      </c>
      <c r="AJ4786">
        <v>2</v>
      </c>
      <c r="AK4786">
        <v>0</v>
      </c>
      <c r="AL4786">
        <v>0</v>
      </c>
      <c r="AM4786">
        <v>0</v>
      </c>
      <c r="AN4786">
        <v>1</v>
      </c>
      <c r="AO4786">
        <v>1</v>
      </c>
      <c r="AR4786" s="178">
        <v>16504327</v>
      </c>
      <c r="AS4786" t="s">
        <v>1926</v>
      </c>
      <c r="AT4786">
        <v>0</v>
      </c>
      <c r="AU4786">
        <v>0</v>
      </c>
      <c r="AV4786">
        <v>890480123</v>
      </c>
      <c r="AW4786" t="s">
        <v>1920</v>
      </c>
      <c r="AX4786">
        <v>5</v>
      </c>
      <c r="BC4786">
        <v>1</v>
      </c>
      <c r="BD4786">
        <v>7</v>
      </c>
      <c r="BE4786">
        <v>2</v>
      </c>
    </row>
    <row r="4787" spans="1:57" x14ac:dyDescent="0.25">
      <c r="A4787" s="179">
        <f t="shared" si="74"/>
        <v>14421788</v>
      </c>
      <c r="B4787" t="s">
        <v>1923</v>
      </c>
      <c r="C4787">
        <v>1044913919</v>
      </c>
      <c r="D4787">
        <v>144105</v>
      </c>
      <c r="E4787">
        <v>4</v>
      </c>
      <c r="F4787">
        <v>17192</v>
      </c>
      <c r="G4787" s="180">
        <v>43963</v>
      </c>
      <c r="H4787" s="180">
        <v>45807</v>
      </c>
      <c r="I4787">
        <v>30</v>
      </c>
      <c r="J4787">
        <v>1</v>
      </c>
      <c r="K4787">
        <v>8</v>
      </c>
      <c r="L4787">
        <v>30</v>
      </c>
      <c r="M4787">
        <v>2</v>
      </c>
      <c r="N4787" s="170">
        <v>12185828</v>
      </c>
      <c r="O4787" s="170">
        <v>12890000</v>
      </c>
      <c r="P4787" s="178">
        <v>18916966</v>
      </c>
      <c r="Q4787" s="178">
        <v>422576</v>
      </c>
      <c r="R4787" s="178">
        <v>16763044</v>
      </c>
      <c r="S4787">
        <v>170160</v>
      </c>
      <c r="T4787">
        <v>0</v>
      </c>
      <c r="U4787">
        <v>0</v>
      </c>
      <c r="W4787">
        <v>0</v>
      </c>
      <c r="X4787">
        <v>0</v>
      </c>
      <c r="Y4787">
        <v>0</v>
      </c>
      <c r="AB4787" s="180">
        <v>44285</v>
      </c>
      <c r="AC4787">
        <v>9</v>
      </c>
      <c r="AD4787" t="s">
        <v>1922</v>
      </c>
      <c r="AE4787">
        <v>1</v>
      </c>
      <c r="AF4787">
        <v>30</v>
      </c>
      <c r="AG4787">
        <v>259072</v>
      </c>
      <c r="AN4787">
        <v>1</v>
      </c>
      <c r="AO4787">
        <v>1</v>
      </c>
      <c r="AR4787" s="178">
        <v>2341256</v>
      </c>
      <c r="AS4787" t="s">
        <v>1921</v>
      </c>
      <c r="AT4787">
        <v>0</v>
      </c>
      <c r="AU4787">
        <v>0</v>
      </c>
      <c r="AV4787">
        <v>890480123</v>
      </c>
      <c r="AW4787" t="s">
        <v>1920</v>
      </c>
      <c r="AX4787">
        <v>5</v>
      </c>
      <c r="BC4787">
        <v>1</v>
      </c>
      <c r="BD4787">
        <v>7</v>
      </c>
      <c r="BE4787">
        <v>2</v>
      </c>
    </row>
    <row r="4788" spans="1:57" x14ac:dyDescent="0.25">
      <c r="A4788" s="179">
        <f t="shared" si="74"/>
        <v>10683809</v>
      </c>
      <c r="B4788" t="s">
        <v>1923</v>
      </c>
      <c r="C4788">
        <v>1044921940</v>
      </c>
      <c r="D4788">
        <v>144105</v>
      </c>
      <c r="E4788">
        <v>4</v>
      </c>
      <c r="F4788">
        <v>17872</v>
      </c>
      <c r="G4788" s="180">
        <v>44175</v>
      </c>
      <c r="H4788" s="180">
        <v>46751</v>
      </c>
      <c r="I4788">
        <v>0</v>
      </c>
      <c r="J4788">
        <v>1</v>
      </c>
      <c r="K4788">
        <v>3</v>
      </c>
      <c r="L4788">
        <v>30</v>
      </c>
      <c r="M4788">
        <v>2</v>
      </c>
      <c r="N4788" s="170">
        <v>16011168</v>
      </c>
      <c r="O4788" s="170">
        <v>17240000</v>
      </c>
      <c r="P4788" s="178">
        <v>12200000</v>
      </c>
      <c r="Q4788" s="178">
        <v>242395</v>
      </c>
      <c r="R4788" s="178">
        <v>11932400</v>
      </c>
      <c r="S4788">
        <v>0</v>
      </c>
      <c r="T4788">
        <v>0</v>
      </c>
      <c r="U4788">
        <v>0</v>
      </c>
      <c r="W4788">
        <v>0</v>
      </c>
      <c r="X4788">
        <v>0</v>
      </c>
      <c r="Y4788">
        <v>0</v>
      </c>
      <c r="AB4788" s="180">
        <v>44285</v>
      </c>
      <c r="AC4788">
        <v>9</v>
      </c>
      <c r="AD4788" t="s">
        <v>1922</v>
      </c>
      <c r="AE4788">
        <v>1</v>
      </c>
      <c r="AF4788">
        <v>30</v>
      </c>
      <c r="AG4788">
        <v>0</v>
      </c>
      <c r="AN4788">
        <v>1</v>
      </c>
      <c r="AO4788">
        <v>1</v>
      </c>
      <c r="AR4788" s="178">
        <v>1248591</v>
      </c>
      <c r="AS4788" t="s">
        <v>1921</v>
      </c>
      <c r="AT4788">
        <v>0</v>
      </c>
      <c r="AU4788">
        <v>0</v>
      </c>
      <c r="AV4788">
        <v>890480123</v>
      </c>
      <c r="AW4788" t="s">
        <v>1920</v>
      </c>
      <c r="AX4788">
        <v>5</v>
      </c>
      <c r="BC4788">
        <v>1</v>
      </c>
      <c r="BD4788">
        <v>7</v>
      </c>
      <c r="BE4788">
        <v>2</v>
      </c>
    </row>
    <row r="4789" spans="1:57" x14ac:dyDescent="0.25">
      <c r="A4789" s="179">
        <f t="shared" si="74"/>
        <v>9281439</v>
      </c>
      <c r="B4789" t="s">
        <v>1923</v>
      </c>
      <c r="C4789">
        <v>1047365210</v>
      </c>
      <c r="D4789">
        <v>141205</v>
      </c>
      <c r="E4789">
        <v>4</v>
      </c>
      <c r="F4789">
        <v>15061</v>
      </c>
      <c r="G4789" s="180">
        <v>44133</v>
      </c>
      <c r="H4789" s="180">
        <v>46081</v>
      </c>
      <c r="I4789">
        <v>2</v>
      </c>
      <c r="J4789">
        <v>1</v>
      </c>
      <c r="K4789">
        <v>3</v>
      </c>
      <c r="L4789">
        <v>30</v>
      </c>
      <c r="M4789">
        <v>2</v>
      </c>
      <c r="N4789" s="170">
        <v>12185828</v>
      </c>
      <c r="O4789" s="170">
        <v>12890000</v>
      </c>
      <c r="P4789" s="178">
        <v>20946216</v>
      </c>
      <c r="Q4789" s="178">
        <v>451725</v>
      </c>
      <c r="R4789" s="178">
        <v>20006079</v>
      </c>
      <c r="S4789">
        <v>13544</v>
      </c>
      <c r="T4789">
        <v>0</v>
      </c>
      <c r="U4789">
        <v>39500000</v>
      </c>
      <c r="V4789" t="s">
        <v>1927</v>
      </c>
      <c r="W4789">
        <v>0</v>
      </c>
      <c r="X4789">
        <v>0</v>
      </c>
      <c r="Y4789">
        <v>0</v>
      </c>
      <c r="AB4789" s="180">
        <v>44284</v>
      </c>
      <c r="AC4789">
        <v>3</v>
      </c>
      <c r="AD4789" t="s">
        <v>1922</v>
      </c>
      <c r="AE4789">
        <v>1</v>
      </c>
      <c r="AF4789">
        <v>30</v>
      </c>
      <c r="AG4789">
        <v>30609</v>
      </c>
      <c r="AN4789">
        <v>1</v>
      </c>
      <c r="AO4789">
        <v>1</v>
      </c>
      <c r="AR4789" s="178">
        <v>10724640</v>
      </c>
      <c r="AS4789" t="s">
        <v>1921</v>
      </c>
      <c r="AT4789">
        <v>0</v>
      </c>
      <c r="AU4789">
        <v>0</v>
      </c>
      <c r="AX4789">
        <v>5</v>
      </c>
      <c r="BC4789">
        <v>1</v>
      </c>
      <c r="BD4789">
        <v>7</v>
      </c>
      <c r="BE4789">
        <v>1</v>
      </c>
    </row>
    <row r="4790" spans="1:57" x14ac:dyDescent="0.25">
      <c r="A4790" s="179">
        <f t="shared" si="74"/>
        <v>2784</v>
      </c>
      <c r="B4790" t="s">
        <v>1923</v>
      </c>
      <c r="C4790">
        <v>1047365210</v>
      </c>
      <c r="D4790">
        <v>144105</v>
      </c>
      <c r="E4790">
        <v>4</v>
      </c>
      <c r="F4790">
        <v>550025687</v>
      </c>
      <c r="G4790" s="180">
        <v>44286</v>
      </c>
      <c r="H4790" s="180">
        <v>44346</v>
      </c>
      <c r="I4790">
        <v>0</v>
      </c>
      <c r="J4790">
        <v>1</v>
      </c>
      <c r="K4790">
        <v>0</v>
      </c>
      <c r="L4790">
        <v>30</v>
      </c>
      <c r="M4790">
        <v>2</v>
      </c>
      <c r="N4790">
        <v>0</v>
      </c>
      <c r="O4790">
        <v>0</v>
      </c>
      <c r="P4790" s="178">
        <v>6000</v>
      </c>
      <c r="Q4790" s="178">
        <v>6000</v>
      </c>
      <c r="R4790" s="178">
        <v>6000</v>
      </c>
      <c r="S4790">
        <v>0</v>
      </c>
      <c r="T4790">
        <v>0</v>
      </c>
      <c r="U4790">
        <v>0</v>
      </c>
      <c r="W4790">
        <v>0</v>
      </c>
      <c r="X4790">
        <v>0</v>
      </c>
      <c r="Y4790">
        <v>0</v>
      </c>
      <c r="AB4790" s="180">
        <v>44286</v>
      </c>
      <c r="AC4790">
        <v>1</v>
      </c>
      <c r="AD4790" t="s">
        <v>1922</v>
      </c>
      <c r="AE4790">
        <v>1</v>
      </c>
      <c r="AF4790">
        <v>30</v>
      </c>
      <c r="AG4790">
        <v>0</v>
      </c>
      <c r="AN4790">
        <v>1</v>
      </c>
      <c r="AO4790">
        <v>1</v>
      </c>
      <c r="AR4790" s="178">
        <v>3216</v>
      </c>
      <c r="AS4790" t="s">
        <v>1921</v>
      </c>
      <c r="AT4790">
        <v>0</v>
      </c>
      <c r="AU4790">
        <v>0</v>
      </c>
      <c r="AV4790">
        <v>890480123</v>
      </c>
      <c r="AW4790" t="s">
        <v>1920</v>
      </c>
      <c r="AX4790">
        <v>5</v>
      </c>
      <c r="BC4790">
        <v>2</v>
      </c>
      <c r="BD4790">
        <v>7</v>
      </c>
      <c r="BE4790">
        <v>2</v>
      </c>
    </row>
    <row r="4791" spans="1:57" x14ac:dyDescent="0.25">
      <c r="A4791" s="179">
        <f t="shared" si="74"/>
        <v>0</v>
      </c>
      <c r="B4791" t="s">
        <v>1923</v>
      </c>
      <c r="C4791">
        <v>1047368263</v>
      </c>
      <c r="D4791">
        <v>144105</v>
      </c>
      <c r="E4791">
        <v>4</v>
      </c>
      <c r="F4791">
        <v>17611</v>
      </c>
      <c r="G4791" s="180">
        <v>44097</v>
      </c>
      <c r="H4791" s="180">
        <v>45199</v>
      </c>
      <c r="I4791">
        <v>0</v>
      </c>
      <c r="J4791">
        <v>1</v>
      </c>
      <c r="K4791">
        <v>6</v>
      </c>
      <c r="L4791">
        <v>30</v>
      </c>
      <c r="M4791">
        <v>2</v>
      </c>
      <c r="N4791" s="170">
        <v>17726461</v>
      </c>
      <c r="O4791" s="170">
        <v>19240000</v>
      </c>
      <c r="P4791" s="178">
        <v>8000000</v>
      </c>
      <c r="Q4791" s="178">
        <v>288123</v>
      </c>
      <c r="R4791" s="178">
        <v>6940879</v>
      </c>
      <c r="S4791">
        <v>0</v>
      </c>
      <c r="T4791">
        <v>0</v>
      </c>
      <c r="U4791">
        <v>0</v>
      </c>
      <c r="W4791">
        <v>0</v>
      </c>
      <c r="X4791">
        <v>0</v>
      </c>
      <c r="Y4791">
        <v>0</v>
      </c>
      <c r="AB4791" s="180">
        <v>44285</v>
      </c>
      <c r="AC4791">
        <v>1</v>
      </c>
      <c r="AD4791" t="s">
        <v>1922</v>
      </c>
      <c r="AE4791">
        <v>1</v>
      </c>
      <c r="AF4791">
        <v>30</v>
      </c>
      <c r="AG4791">
        <v>0</v>
      </c>
      <c r="AN4791">
        <v>1</v>
      </c>
      <c r="AO4791">
        <v>1</v>
      </c>
      <c r="AR4791" s="178">
        <v>22898093</v>
      </c>
      <c r="AS4791" t="s">
        <v>1921</v>
      </c>
      <c r="AT4791">
        <v>0</v>
      </c>
      <c r="AU4791">
        <v>0</v>
      </c>
      <c r="AV4791">
        <v>890480123</v>
      </c>
      <c r="AW4791" t="s">
        <v>1920</v>
      </c>
      <c r="AX4791">
        <v>5</v>
      </c>
      <c r="BC4791">
        <v>1</v>
      </c>
      <c r="BD4791">
        <v>7</v>
      </c>
      <c r="BE4791">
        <v>2</v>
      </c>
    </row>
    <row r="4792" spans="1:57" x14ac:dyDescent="0.25">
      <c r="A4792" s="179">
        <f t="shared" si="74"/>
        <v>13178880</v>
      </c>
      <c r="B4792" t="s">
        <v>1923</v>
      </c>
      <c r="C4792">
        <v>1047380066</v>
      </c>
      <c r="D4792">
        <v>144105</v>
      </c>
      <c r="E4792">
        <v>4</v>
      </c>
      <c r="F4792">
        <v>13068</v>
      </c>
      <c r="G4792" s="180">
        <v>42992</v>
      </c>
      <c r="H4792" s="180">
        <v>45549</v>
      </c>
      <c r="I4792">
        <v>0</v>
      </c>
      <c r="J4792">
        <v>1</v>
      </c>
      <c r="K4792">
        <v>43</v>
      </c>
      <c r="L4792">
        <v>30</v>
      </c>
      <c r="M4792">
        <v>2</v>
      </c>
      <c r="N4792" s="170">
        <v>17726461</v>
      </c>
      <c r="O4792" s="170">
        <v>19240000</v>
      </c>
      <c r="P4792" s="178">
        <v>28000000</v>
      </c>
      <c r="Q4792" s="178">
        <v>584019</v>
      </c>
      <c r="R4792" s="178">
        <v>17763844</v>
      </c>
      <c r="S4792">
        <v>297398</v>
      </c>
      <c r="T4792">
        <v>0</v>
      </c>
      <c r="U4792">
        <v>0</v>
      </c>
      <c r="W4792">
        <v>0</v>
      </c>
      <c r="X4792">
        <v>0</v>
      </c>
      <c r="Y4792">
        <v>0</v>
      </c>
      <c r="AB4792" s="180">
        <v>44253</v>
      </c>
      <c r="AC4792">
        <v>1</v>
      </c>
      <c r="AD4792" t="s">
        <v>1922</v>
      </c>
      <c r="AE4792">
        <v>1</v>
      </c>
      <c r="AF4792">
        <v>30</v>
      </c>
      <c r="AG4792">
        <v>0</v>
      </c>
      <c r="AN4792">
        <v>1</v>
      </c>
      <c r="AO4792">
        <v>1</v>
      </c>
      <c r="AR4792" s="178">
        <v>4584964</v>
      </c>
      <c r="AS4792" t="s">
        <v>1921</v>
      </c>
      <c r="AT4792">
        <v>0</v>
      </c>
      <c r="AU4792">
        <v>0</v>
      </c>
      <c r="AV4792">
        <v>890480123</v>
      </c>
      <c r="AW4792" t="s">
        <v>1920</v>
      </c>
      <c r="AX4792">
        <v>5</v>
      </c>
      <c r="BC4792">
        <v>1</v>
      </c>
      <c r="BD4792">
        <v>7</v>
      </c>
      <c r="BE4792">
        <v>2</v>
      </c>
    </row>
    <row r="4793" spans="1:57" x14ac:dyDescent="0.25">
      <c r="A4793" s="179">
        <f t="shared" si="74"/>
        <v>10060266</v>
      </c>
      <c r="B4793" t="s">
        <v>1923</v>
      </c>
      <c r="C4793">
        <v>1047380066</v>
      </c>
      <c r="D4793">
        <v>144105</v>
      </c>
      <c r="E4793">
        <v>4</v>
      </c>
      <c r="F4793">
        <v>16790</v>
      </c>
      <c r="G4793" s="180">
        <v>43832</v>
      </c>
      <c r="H4793" s="180">
        <v>45293</v>
      </c>
      <c r="I4793">
        <v>0</v>
      </c>
      <c r="J4793">
        <v>1</v>
      </c>
      <c r="K4793">
        <v>14</v>
      </c>
      <c r="L4793">
        <v>30</v>
      </c>
      <c r="M4793">
        <v>2</v>
      </c>
      <c r="N4793" s="170">
        <v>9752084</v>
      </c>
      <c r="O4793" s="170">
        <v>10200000</v>
      </c>
      <c r="P4793" s="178">
        <v>18183025</v>
      </c>
      <c r="Q4793" s="178">
        <v>459007</v>
      </c>
      <c r="R4793" s="178">
        <v>13560257</v>
      </c>
      <c r="S4793">
        <v>124883</v>
      </c>
      <c r="T4793">
        <v>0</v>
      </c>
      <c r="U4793">
        <v>0</v>
      </c>
      <c r="W4793">
        <v>0</v>
      </c>
      <c r="X4793">
        <v>0</v>
      </c>
      <c r="Y4793">
        <v>0</v>
      </c>
      <c r="AB4793" s="180">
        <v>44253</v>
      </c>
      <c r="AC4793">
        <v>1</v>
      </c>
      <c r="AD4793" t="s">
        <v>1922</v>
      </c>
      <c r="AE4793">
        <v>1</v>
      </c>
      <c r="AF4793">
        <v>30</v>
      </c>
      <c r="AG4793">
        <v>0</v>
      </c>
      <c r="AN4793">
        <v>1</v>
      </c>
      <c r="AO4793">
        <v>1</v>
      </c>
      <c r="AR4793" s="178">
        <v>3499991</v>
      </c>
      <c r="AS4793" t="s">
        <v>1921</v>
      </c>
      <c r="AT4793">
        <v>0</v>
      </c>
      <c r="AU4793">
        <v>0</v>
      </c>
      <c r="AV4793">
        <v>890480123</v>
      </c>
      <c r="AW4793" t="s">
        <v>1920</v>
      </c>
      <c r="AX4793">
        <v>5</v>
      </c>
      <c r="BC4793">
        <v>1</v>
      </c>
      <c r="BD4793">
        <v>7</v>
      </c>
      <c r="BE4793">
        <v>2</v>
      </c>
    </row>
    <row r="4794" spans="1:57" x14ac:dyDescent="0.25">
      <c r="A4794" s="179">
        <f t="shared" si="74"/>
        <v>53240297</v>
      </c>
      <c r="B4794" t="s">
        <v>1923</v>
      </c>
      <c r="C4794">
        <v>1047380066</v>
      </c>
      <c r="D4794">
        <v>141105</v>
      </c>
      <c r="E4794">
        <v>4</v>
      </c>
      <c r="F4794">
        <v>17706</v>
      </c>
      <c r="G4794" s="180">
        <v>44117</v>
      </c>
      <c r="H4794" s="180">
        <v>46690</v>
      </c>
      <c r="I4794">
        <v>0</v>
      </c>
      <c r="J4794">
        <v>1</v>
      </c>
      <c r="K4794">
        <v>4</v>
      </c>
      <c r="L4794">
        <v>30</v>
      </c>
      <c r="M4794">
        <v>2</v>
      </c>
      <c r="N4794" s="170">
        <v>10971158</v>
      </c>
      <c r="O4794" s="170">
        <v>11540000</v>
      </c>
      <c r="P4794" s="178">
        <v>74250000</v>
      </c>
      <c r="Q4794" s="178">
        <v>1270215</v>
      </c>
      <c r="R4794" s="178">
        <v>71762724</v>
      </c>
      <c r="S4794">
        <v>743580</v>
      </c>
      <c r="T4794">
        <v>0</v>
      </c>
      <c r="U4794">
        <v>82000000</v>
      </c>
      <c r="V4794" t="s">
        <v>1927</v>
      </c>
      <c r="W4794">
        <v>0</v>
      </c>
      <c r="X4794">
        <v>0</v>
      </c>
      <c r="Y4794">
        <v>0</v>
      </c>
      <c r="AB4794" s="180">
        <v>44253</v>
      </c>
      <c r="AC4794">
        <v>3</v>
      </c>
      <c r="AD4794" t="s">
        <v>1922</v>
      </c>
      <c r="AE4794">
        <v>1</v>
      </c>
      <c r="AF4794">
        <v>30</v>
      </c>
      <c r="AG4794">
        <v>0</v>
      </c>
      <c r="AN4794">
        <v>1</v>
      </c>
      <c r="AO4794">
        <v>1</v>
      </c>
      <c r="AR4794" s="178">
        <v>18522427</v>
      </c>
      <c r="AS4794" t="s">
        <v>1921</v>
      </c>
      <c r="AT4794">
        <v>0</v>
      </c>
      <c r="AU4794">
        <v>0</v>
      </c>
      <c r="AV4794">
        <v>890480123</v>
      </c>
      <c r="AW4794" t="s">
        <v>1920</v>
      </c>
      <c r="AX4794">
        <v>5</v>
      </c>
      <c r="BC4794">
        <v>1</v>
      </c>
      <c r="BD4794">
        <v>7</v>
      </c>
      <c r="BE4794">
        <v>2</v>
      </c>
    </row>
    <row r="4795" spans="1:57" x14ac:dyDescent="0.25">
      <c r="A4795" s="179">
        <f t="shared" si="74"/>
        <v>419613</v>
      </c>
      <c r="B4795" t="s">
        <v>1923</v>
      </c>
      <c r="C4795">
        <v>1047380066</v>
      </c>
      <c r="D4795">
        <v>144105</v>
      </c>
      <c r="E4795">
        <v>4</v>
      </c>
      <c r="F4795">
        <v>550025245</v>
      </c>
      <c r="G4795" s="180">
        <v>44226</v>
      </c>
      <c r="H4795" s="180">
        <v>45381</v>
      </c>
      <c r="I4795">
        <v>0</v>
      </c>
      <c r="J4795">
        <v>1</v>
      </c>
      <c r="K4795">
        <v>0</v>
      </c>
      <c r="L4795">
        <v>30</v>
      </c>
      <c r="M4795">
        <v>2</v>
      </c>
      <c r="N4795" s="170">
        <v>22490513</v>
      </c>
      <c r="O4795" s="170">
        <v>24960000</v>
      </c>
      <c r="P4795" s="178">
        <v>565597</v>
      </c>
      <c r="Q4795" s="178">
        <v>21744</v>
      </c>
      <c r="R4795" s="178">
        <v>565597</v>
      </c>
      <c r="S4795">
        <v>12003</v>
      </c>
      <c r="T4795">
        <v>0</v>
      </c>
      <c r="U4795">
        <v>0</v>
      </c>
      <c r="W4795">
        <v>0</v>
      </c>
      <c r="X4795">
        <v>0</v>
      </c>
      <c r="Y4795">
        <v>0</v>
      </c>
      <c r="AB4795" s="180">
        <v>44285</v>
      </c>
      <c r="AC4795">
        <v>1</v>
      </c>
      <c r="AD4795" t="s">
        <v>1922</v>
      </c>
      <c r="AE4795">
        <v>1</v>
      </c>
      <c r="AF4795">
        <v>30</v>
      </c>
      <c r="AG4795">
        <v>0</v>
      </c>
      <c r="AN4795">
        <v>1</v>
      </c>
      <c r="AO4795">
        <v>1</v>
      </c>
      <c r="AR4795" s="178">
        <v>145984</v>
      </c>
      <c r="AS4795" t="s">
        <v>1921</v>
      </c>
      <c r="AT4795">
        <v>0</v>
      </c>
      <c r="AU4795">
        <v>0</v>
      </c>
      <c r="AV4795">
        <v>890480123</v>
      </c>
      <c r="AW4795" t="s">
        <v>1920</v>
      </c>
      <c r="AX4795">
        <v>5</v>
      </c>
      <c r="BC4795">
        <v>2</v>
      </c>
      <c r="BD4795">
        <v>7</v>
      </c>
      <c r="BE4795">
        <v>2</v>
      </c>
    </row>
    <row r="4796" spans="1:57" x14ac:dyDescent="0.25">
      <c r="A4796" s="179">
        <f t="shared" si="74"/>
        <v>317743</v>
      </c>
      <c r="B4796" t="s">
        <v>1923</v>
      </c>
      <c r="C4796">
        <v>1047380066</v>
      </c>
      <c r="D4796">
        <v>144105</v>
      </c>
      <c r="E4796">
        <v>4</v>
      </c>
      <c r="F4796">
        <v>550025246</v>
      </c>
      <c r="G4796" s="180">
        <v>44226</v>
      </c>
      <c r="H4796" s="180">
        <v>45381</v>
      </c>
      <c r="I4796">
        <v>0</v>
      </c>
      <c r="J4796">
        <v>1</v>
      </c>
      <c r="K4796">
        <v>0</v>
      </c>
      <c r="L4796">
        <v>30</v>
      </c>
      <c r="M4796">
        <v>2</v>
      </c>
      <c r="N4796" s="170">
        <v>22490513</v>
      </c>
      <c r="O4796" s="170">
        <v>24960000</v>
      </c>
      <c r="P4796" s="178">
        <v>428286</v>
      </c>
      <c r="Q4796" s="178">
        <v>16465</v>
      </c>
      <c r="R4796" s="178">
        <v>428286</v>
      </c>
      <c r="S4796">
        <v>9111</v>
      </c>
      <c r="T4796">
        <v>0</v>
      </c>
      <c r="U4796">
        <v>0</v>
      </c>
      <c r="W4796">
        <v>0</v>
      </c>
      <c r="X4796">
        <v>0</v>
      </c>
      <c r="Y4796">
        <v>0</v>
      </c>
      <c r="AB4796" s="180">
        <v>44285</v>
      </c>
      <c r="AC4796">
        <v>1</v>
      </c>
      <c r="AD4796" t="s">
        <v>1922</v>
      </c>
      <c r="AE4796">
        <v>1</v>
      </c>
      <c r="AF4796">
        <v>30</v>
      </c>
      <c r="AG4796">
        <v>0</v>
      </c>
      <c r="AN4796">
        <v>1</v>
      </c>
      <c r="AO4796">
        <v>1</v>
      </c>
      <c r="AR4796" s="178">
        <v>110543</v>
      </c>
      <c r="AS4796" t="s">
        <v>1921</v>
      </c>
      <c r="AT4796">
        <v>0</v>
      </c>
      <c r="AU4796">
        <v>0</v>
      </c>
      <c r="AV4796">
        <v>890480123</v>
      </c>
      <c r="AW4796" t="s">
        <v>1920</v>
      </c>
      <c r="AX4796">
        <v>5</v>
      </c>
      <c r="BC4796">
        <v>2</v>
      </c>
      <c r="BD4796">
        <v>7</v>
      </c>
      <c r="BE4796">
        <v>2</v>
      </c>
    </row>
    <row r="4797" spans="1:57" x14ac:dyDescent="0.25">
      <c r="A4797" s="179">
        <f t="shared" si="74"/>
        <v>29141</v>
      </c>
      <c r="B4797" t="s">
        <v>1923</v>
      </c>
      <c r="C4797">
        <v>1047380066</v>
      </c>
      <c r="D4797">
        <v>144105</v>
      </c>
      <c r="E4797">
        <v>4</v>
      </c>
      <c r="F4797">
        <v>550025251</v>
      </c>
      <c r="G4797" s="180">
        <v>44227</v>
      </c>
      <c r="H4797" s="180">
        <v>45381</v>
      </c>
      <c r="I4797">
        <v>0</v>
      </c>
      <c r="J4797">
        <v>1</v>
      </c>
      <c r="K4797">
        <v>0</v>
      </c>
      <c r="L4797">
        <v>30</v>
      </c>
      <c r="M4797">
        <v>2</v>
      </c>
      <c r="N4797" s="170">
        <v>22490513</v>
      </c>
      <c r="O4797" s="170">
        <v>24960000</v>
      </c>
      <c r="P4797" s="178">
        <v>39280</v>
      </c>
      <c r="Q4797" s="178">
        <v>1510</v>
      </c>
      <c r="R4797" s="178">
        <v>39280</v>
      </c>
      <c r="S4797">
        <v>750</v>
      </c>
      <c r="T4797">
        <v>0</v>
      </c>
      <c r="U4797">
        <v>0</v>
      </c>
      <c r="W4797">
        <v>0</v>
      </c>
      <c r="X4797">
        <v>0</v>
      </c>
      <c r="Y4797">
        <v>0</v>
      </c>
      <c r="AB4797" s="180">
        <v>44285</v>
      </c>
      <c r="AC4797">
        <v>1</v>
      </c>
      <c r="AD4797" t="s">
        <v>1922</v>
      </c>
      <c r="AE4797">
        <v>1</v>
      </c>
      <c r="AF4797">
        <v>30</v>
      </c>
      <c r="AG4797">
        <v>0</v>
      </c>
      <c r="AN4797">
        <v>1</v>
      </c>
      <c r="AO4797">
        <v>1</v>
      </c>
      <c r="AR4797" s="178">
        <v>10139</v>
      </c>
      <c r="AS4797" t="s">
        <v>1921</v>
      </c>
      <c r="AT4797">
        <v>0</v>
      </c>
      <c r="AU4797">
        <v>0</v>
      </c>
      <c r="AV4797">
        <v>890480123</v>
      </c>
      <c r="AW4797" t="s">
        <v>1920</v>
      </c>
      <c r="AX4797">
        <v>5</v>
      </c>
      <c r="BC4797">
        <v>2</v>
      </c>
      <c r="BD4797">
        <v>7</v>
      </c>
      <c r="BE4797">
        <v>2</v>
      </c>
    </row>
    <row r="4798" spans="1:57" x14ac:dyDescent="0.25">
      <c r="A4798" s="179">
        <f t="shared" si="74"/>
        <v>67596</v>
      </c>
      <c r="B4798" t="s">
        <v>1923</v>
      </c>
      <c r="C4798">
        <v>1047380066</v>
      </c>
      <c r="D4798">
        <v>144105</v>
      </c>
      <c r="E4798">
        <v>4</v>
      </c>
      <c r="F4798">
        <v>550025252</v>
      </c>
      <c r="G4798" s="180">
        <v>44227</v>
      </c>
      <c r="H4798" s="180">
        <v>45381</v>
      </c>
      <c r="I4798">
        <v>0</v>
      </c>
      <c r="J4798">
        <v>1</v>
      </c>
      <c r="K4798">
        <v>0</v>
      </c>
      <c r="L4798">
        <v>30</v>
      </c>
      <c r="M4798">
        <v>2</v>
      </c>
      <c r="N4798" s="170">
        <v>22490513</v>
      </c>
      <c r="O4798" s="170">
        <v>24960000</v>
      </c>
      <c r="P4798" s="178">
        <v>91113</v>
      </c>
      <c r="Q4798" s="178">
        <v>3503</v>
      </c>
      <c r="R4798" s="178">
        <v>91113</v>
      </c>
      <c r="S4798">
        <v>1710</v>
      </c>
      <c r="T4798">
        <v>0</v>
      </c>
      <c r="U4798">
        <v>0</v>
      </c>
      <c r="W4798">
        <v>0</v>
      </c>
      <c r="X4798">
        <v>0</v>
      </c>
      <c r="Y4798">
        <v>0</v>
      </c>
      <c r="AB4798" s="180">
        <v>44285</v>
      </c>
      <c r="AC4798">
        <v>1</v>
      </c>
      <c r="AD4798" t="s">
        <v>1922</v>
      </c>
      <c r="AE4798">
        <v>1</v>
      </c>
      <c r="AF4798">
        <v>30</v>
      </c>
      <c r="AG4798">
        <v>0</v>
      </c>
      <c r="AN4798">
        <v>1</v>
      </c>
      <c r="AO4798">
        <v>1</v>
      </c>
      <c r="AR4798" s="178">
        <v>23517</v>
      </c>
      <c r="AS4798" t="s">
        <v>1921</v>
      </c>
      <c r="AT4798">
        <v>0</v>
      </c>
      <c r="AU4798">
        <v>0</v>
      </c>
      <c r="AV4798">
        <v>890480123</v>
      </c>
      <c r="AW4798" t="s">
        <v>1920</v>
      </c>
      <c r="AX4798">
        <v>5</v>
      </c>
      <c r="BC4798">
        <v>2</v>
      </c>
      <c r="BD4798">
        <v>7</v>
      </c>
      <c r="BE4798">
        <v>2</v>
      </c>
    </row>
    <row r="4799" spans="1:57" x14ac:dyDescent="0.25">
      <c r="A4799" s="179">
        <f t="shared" si="74"/>
        <v>498861</v>
      </c>
      <c r="B4799" t="s">
        <v>1923</v>
      </c>
      <c r="C4799">
        <v>1047380066</v>
      </c>
      <c r="D4799">
        <v>144105</v>
      </c>
      <c r="E4799">
        <v>4</v>
      </c>
      <c r="F4799">
        <v>550025377</v>
      </c>
      <c r="G4799" s="180">
        <v>44235</v>
      </c>
      <c r="H4799" s="180">
        <v>45381</v>
      </c>
      <c r="I4799">
        <v>0</v>
      </c>
      <c r="J4799">
        <v>1</v>
      </c>
      <c r="K4799">
        <v>0</v>
      </c>
      <c r="L4799">
        <v>30</v>
      </c>
      <c r="M4799">
        <v>2</v>
      </c>
      <c r="N4799" s="170">
        <v>22490513</v>
      </c>
      <c r="O4799" s="170">
        <v>24960000</v>
      </c>
      <c r="P4799" s="178">
        <v>672416</v>
      </c>
      <c r="Q4799" s="178">
        <v>25851</v>
      </c>
      <c r="R4799" s="178">
        <v>672416</v>
      </c>
      <c r="S4799">
        <v>12600</v>
      </c>
      <c r="T4799">
        <v>0</v>
      </c>
      <c r="U4799">
        <v>0</v>
      </c>
      <c r="W4799">
        <v>0</v>
      </c>
      <c r="X4799">
        <v>0</v>
      </c>
      <c r="Y4799">
        <v>0</v>
      </c>
      <c r="AB4799" s="180">
        <v>44285</v>
      </c>
      <c r="AC4799">
        <v>1</v>
      </c>
      <c r="AD4799" t="s">
        <v>1922</v>
      </c>
      <c r="AE4799">
        <v>1</v>
      </c>
      <c r="AF4799">
        <v>30</v>
      </c>
      <c r="AG4799">
        <v>0</v>
      </c>
      <c r="AN4799">
        <v>1</v>
      </c>
      <c r="AO4799">
        <v>1</v>
      </c>
      <c r="AR4799" s="178">
        <v>173555</v>
      </c>
      <c r="AS4799" t="s">
        <v>1921</v>
      </c>
      <c r="AT4799">
        <v>0</v>
      </c>
      <c r="AU4799">
        <v>0</v>
      </c>
      <c r="AV4799">
        <v>890480123</v>
      </c>
      <c r="AW4799" t="s">
        <v>1920</v>
      </c>
      <c r="AX4799">
        <v>5</v>
      </c>
      <c r="BC4799">
        <v>2</v>
      </c>
      <c r="BD4799">
        <v>7</v>
      </c>
      <c r="BE4799">
        <v>2</v>
      </c>
    </row>
    <row r="4800" spans="1:57" x14ac:dyDescent="0.25">
      <c r="A4800" s="179">
        <f t="shared" si="74"/>
        <v>285348</v>
      </c>
      <c r="B4800" t="s">
        <v>1923</v>
      </c>
      <c r="C4800">
        <v>1047380066</v>
      </c>
      <c r="D4800">
        <v>144105</v>
      </c>
      <c r="E4800">
        <v>4</v>
      </c>
      <c r="F4800">
        <v>550025393</v>
      </c>
      <c r="G4800" s="180">
        <v>44239</v>
      </c>
      <c r="H4800" s="180">
        <v>45381</v>
      </c>
      <c r="I4800">
        <v>0</v>
      </c>
      <c r="J4800">
        <v>1</v>
      </c>
      <c r="K4800">
        <v>0</v>
      </c>
      <c r="L4800">
        <v>30</v>
      </c>
      <c r="M4800">
        <v>2</v>
      </c>
      <c r="N4800" s="170">
        <v>22490513</v>
      </c>
      <c r="O4800" s="170">
        <v>24960000</v>
      </c>
      <c r="P4800" s="178">
        <v>384622</v>
      </c>
      <c r="Q4800" s="178">
        <v>14787</v>
      </c>
      <c r="R4800" s="178">
        <v>384622</v>
      </c>
      <c r="S4800">
        <v>7200</v>
      </c>
      <c r="T4800">
        <v>0</v>
      </c>
      <c r="U4800">
        <v>0</v>
      </c>
      <c r="W4800">
        <v>0</v>
      </c>
      <c r="X4800">
        <v>0</v>
      </c>
      <c r="Y4800">
        <v>0</v>
      </c>
      <c r="AB4800" s="180">
        <v>44285</v>
      </c>
      <c r="AC4800">
        <v>1</v>
      </c>
      <c r="AD4800" t="s">
        <v>1922</v>
      </c>
      <c r="AE4800">
        <v>1</v>
      </c>
      <c r="AF4800">
        <v>30</v>
      </c>
      <c r="AG4800">
        <v>0</v>
      </c>
      <c r="AN4800">
        <v>1</v>
      </c>
      <c r="AO4800">
        <v>1</v>
      </c>
      <c r="AR4800" s="178">
        <v>99274</v>
      </c>
      <c r="AS4800" t="s">
        <v>1921</v>
      </c>
      <c r="AT4800">
        <v>0</v>
      </c>
      <c r="AU4800">
        <v>0</v>
      </c>
      <c r="AV4800">
        <v>890480123</v>
      </c>
      <c r="AW4800" t="s">
        <v>1920</v>
      </c>
      <c r="AX4800">
        <v>5</v>
      </c>
      <c r="BC4800">
        <v>2</v>
      </c>
      <c r="BD4800">
        <v>7</v>
      </c>
      <c r="BE4800">
        <v>2</v>
      </c>
    </row>
    <row r="4801" spans="1:57" x14ac:dyDescent="0.25">
      <c r="A4801" s="179">
        <f t="shared" si="74"/>
        <v>428024</v>
      </c>
      <c r="B4801" t="s">
        <v>1923</v>
      </c>
      <c r="C4801">
        <v>1047380066</v>
      </c>
      <c r="D4801">
        <v>144105</v>
      </c>
      <c r="E4801">
        <v>4</v>
      </c>
      <c r="F4801">
        <v>550025397</v>
      </c>
      <c r="G4801" s="180">
        <v>44241</v>
      </c>
      <c r="H4801" s="180">
        <v>45381</v>
      </c>
      <c r="I4801">
        <v>0</v>
      </c>
      <c r="J4801">
        <v>1</v>
      </c>
      <c r="K4801">
        <v>0</v>
      </c>
      <c r="L4801">
        <v>30</v>
      </c>
      <c r="M4801">
        <v>2</v>
      </c>
      <c r="N4801" s="170">
        <v>22490513</v>
      </c>
      <c r="O4801" s="170">
        <v>24960000</v>
      </c>
      <c r="P4801" s="178">
        <v>576934</v>
      </c>
      <c r="Q4801" s="178">
        <v>22180</v>
      </c>
      <c r="R4801" s="178">
        <v>576934</v>
      </c>
      <c r="S4801">
        <v>720</v>
      </c>
      <c r="T4801">
        <v>0</v>
      </c>
      <c r="U4801">
        <v>0</v>
      </c>
      <c r="W4801">
        <v>0</v>
      </c>
      <c r="X4801">
        <v>0</v>
      </c>
      <c r="Y4801">
        <v>0</v>
      </c>
      <c r="AB4801" s="180">
        <v>44285</v>
      </c>
      <c r="AC4801">
        <v>1</v>
      </c>
      <c r="AD4801" t="s">
        <v>1922</v>
      </c>
      <c r="AE4801">
        <v>1</v>
      </c>
      <c r="AF4801">
        <v>30</v>
      </c>
      <c r="AG4801">
        <v>0</v>
      </c>
      <c r="AN4801">
        <v>1</v>
      </c>
      <c r="AO4801">
        <v>1</v>
      </c>
      <c r="AR4801" s="178">
        <v>148910</v>
      </c>
      <c r="AS4801" t="s">
        <v>1921</v>
      </c>
      <c r="AT4801">
        <v>0</v>
      </c>
      <c r="AU4801">
        <v>0</v>
      </c>
      <c r="AV4801">
        <v>890480123</v>
      </c>
      <c r="AW4801" t="s">
        <v>1920</v>
      </c>
      <c r="AX4801">
        <v>5</v>
      </c>
      <c r="BC4801">
        <v>2</v>
      </c>
      <c r="BD4801">
        <v>7</v>
      </c>
      <c r="BE4801">
        <v>2</v>
      </c>
    </row>
    <row r="4802" spans="1:57" x14ac:dyDescent="0.25">
      <c r="A4802" s="179">
        <f t="shared" ref="A4802:A4865" si="75">IF(+R4802&gt;AR4802,R4802-AR4802,0)</f>
        <v>285348</v>
      </c>
      <c r="B4802" t="s">
        <v>1923</v>
      </c>
      <c r="C4802">
        <v>1047380066</v>
      </c>
      <c r="D4802">
        <v>144105</v>
      </c>
      <c r="E4802">
        <v>4</v>
      </c>
      <c r="F4802">
        <v>550025398</v>
      </c>
      <c r="G4802" s="180">
        <v>44241</v>
      </c>
      <c r="H4802" s="180">
        <v>45381</v>
      </c>
      <c r="I4802">
        <v>0</v>
      </c>
      <c r="J4802">
        <v>1</v>
      </c>
      <c r="K4802">
        <v>0</v>
      </c>
      <c r="L4802">
        <v>30</v>
      </c>
      <c r="M4802">
        <v>2</v>
      </c>
      <c r="N4802" s="170">
        <v>22490513</v>
      </c>
      <c r="O4802" s="170">
        <v>24960000</v>
      </c>
      <c r="P4802" s="178">
        <v>384622</v>
      </c>
      <c r="Q4802" s="178">
        <v>14787</v>
      </c>
      <c r="R4802" s="178">
        <v>384622</v>
      </c>
      <c r="S4802">
        <v>480</v>
      </c>
      <c r="T4802">
        <v>0</v>
      </c>
      <c r="U4802">
        <v>0</v>
      </c>
      <c r="W4802">
        <v>0</v>
      </c>
      <c r="X4802">
        <v>0</v>
      </c>
      <c r="Y4802">
        <v>0</v>
      </c>
      <c r="AB4802" s="180">
        <v>44285</v>
      </c>
      <c r="AC4802">
        <v>1</v>
      </c>
      <c r="AD4802" t="s">
        <v>1922</v>
      </c>
      <c r="AE4802">
        <v>1</v>
      </c>
      <c r="AF4802">
        <v>30</v>
      </c>
      <c r="AG4802">
        <v>0</v>
      </c>
      <c r="AN4802">
        <v>1</v>
      </c>
      <c r="AO4802">
        <v>1</v>
      </c>
      <c r="AR4802" s="178">
        <v>99274</v>
      </c>
      <c r="AS4802" t="s">
        <v>1921</v>
      </c>
      <c r="AT4802">
        <v>0</v>
      </c>
      <c r="AU4802">
        <v>0</v>
      </c>
      <c r="AV4802">
        <v>890480123</v>
      </c>
      <c r="AW4802" t="s">
        <v>1920</v>
      </c>
      <c r="AX4802">
        <v>5</v>
      </c>
      <c r="BC4802">
        <v>2</v>
      </c>
      <c r="BD4802">
        <v>7</v>
      </c>
      <c r="BE4802">
        <v>2</v>
      </c>
    </row>
    <row r="4803" spans="1:57" x14ac:dyDescent="0.25">
      <c r="A4803" s="179">
        <f t="shared" si="75"/>
        <v>751</v>
      </c>
      <c r="B4803" t="s">
        <v>1923</v>
      </c>
      <c r="C4803">
        <v>1047380066</v>
      </c>
      <c r="D4803">
        <v>144105</v>
      </c>
      <c r="E4803">
        <v>4</v>
      </c>
      <c r="F4803">
        <v>550025399</v>
      </c>
      <c r="G4803" s="180">
        <v>44241</v>
      </c>
      <c r="H4803" s="180">
        <v>44314</v>
      </c>
      <c r="I4803">
        <v>0</v>
      </c>
      <c r="J4803">
        <v>1</v>
      </c>
      <c r="K4803">
        <v>0</v>
      </c>
      <c r="L4803">
        <v>30</v>
      </c>
      <c r="M4803">
        <v>2</v>
      </c>
      <c r="N4803">
        <v>0</v>
      </c>
      <c r="O4803">
        <v>0</v>
      </c>
      <c r="P4803" s="178">
        <v>2100</v>
      </c>
      <c r="Q4803" s="178">
        <v>2100</v>
      </c>
      <c r="R4803" s="178">
        <v>1012</v>
      </c>
      <c r="S4803">
        <v>0</v>
      </c>
      <c r="T4803">
        <v>0</v>
      </c>
      <c r="U4803">
        <v>0</v>
      </c>
      <c r="W4803">
        <v>0</v>
      </c>
      <c r="X4803">
        <v>0</v>
      </c>
      <c r="Y4803">
        <v>0</v>
      </c>
      <c r="AB4803" s="180">
        <v>44253</v>
      </c>
      <c r="AC4803">
        <v>1</v>
      </c>
      <c r="AD4803" t="s">
        <v>1922</v>
      </c>
      <c r="AE4803">
        <v>1</v>
      </c>
      <c r="AF4803">
        <v>30</v>
      </c>
      <c r="AG4803">
        <v>0</v>
      </c>
      <c r="AN4803">
        <v>1</v>
      </c>
      <c r="AO4803">
        <v>1</v>
      </c>
      <c r="AR4803" s="178">
        <v>261</v>
      </c>
      <c r="AS4803" t="s">
        <v>1921</v>
      </c>
      <c r="AT4803">
        <v>0</v>
      </c>
      <c r="AU4803">
        <v>0</v>
      </c>
      <c r="AV4803">
        <v>890480123</v>
      </c>
      <c r="AW4803" t="s">
        <v>1920</v>
      </c>
      <c r="AX4803">
        <v>5</v>
      </c>
      <c r="BC4803">
        <v>2</v>
      </c>
      <c r="BD4803">
        <v>7</v>
      </c>
      <c r="BE4803">
        <v>2</v>
      </c>
    </row>
    <row r="4804" spans="1:57" x14ac:dyDescent="0.25">
      <c r="A4804" s="179">
        <f t="shared" si="75"/>
        <v>71338</v>
      </c>
      <c r="B4804" t="s">
        <v>1923</v>
      </c>
      <c r="C4804">
        <v>1047380066</v>
      </c>
      <c r="D4804">
        <v>144105</v>
      </c>
      <c r="E4804">
        <v>4</v>
      </c>
      <c r="F4804">
        <v>550025448</v>
      </c>
      <c r="G4804" s="180">
        <v>44252</v>
      </c>
      <c r="H4804" s="180">
        <v>45381</v>
      </c>
      <c r="I4804">
        <v>0</v>
      </c>
      <c r="J4804">
        <v>1</v>
      </c>
      <c r="K4804">
        <v>0</v>
      </c>
      <c r="L4804">
        <v>30</v>
      </c>
      <c r="M4804">
        <v>2</v>
      </c>
      <c r="N4804" s="170">
        <v>22490513</v>
      </c>
      <c r="O4804" s="170">
        <v>24960000</v>
      </c>
      <c r="P4804" s="178">
        <v>96156</v>
      </c>
      <c r="Q4804" s="178">
        <v>3697</v>
      </c>
      <c r="R4804" s="178">
        <v>96156</v>
      </c>
      <c r="S4804">
        <v>120</v>
      </c>
      <c r="T4804">
        <v>0</v>
      </c>
      <c r="U4804">
        <v>0</v>
      </c>
      <c r="W4804">
        <v>0</v>
      </c>
      <c r="X4804">
        <v>0</v>
      </c>
      <c r="Y4804">
        <v>0</v>
      </c>
      <c r="AB4804" s="180">
        <v>44285</v>
      </c>
      <c r="AC4804">
        <v>1</v>
      </c>
      <c r="AD4804" t="s">
        <v>1922</v>
      </c>
      <c r="AE4804">
        <v>1</v>
      </c>
      <c r="AF4804">
        <v>30</v>
      </c>
      <c r="AG4804">
        <v>0</v>
      </c>
      <c r="AN4804">
        <v>1</v>
      </c>
      <c r="AO4804">
        <v>1</v>
      </c>
      <c r="AR4804" s="178">
        <v>24818</v>
      </c>
      <c r="AS4804" t="s">
        <v>1921</v>
      </c>
      <c r="AT4804">
        <v>0</v>
      </c>
      <c r="AU4804">
        <v>0</v>
      </c>
      <c r="AV4804">
        <v>890480123</v>
      </c>
      <c r="AW4804" t="s">
        <v>1920</v>
      </c>
      <c r="AX4804">
        <v>5</v>
      </c>
      <c r="BC4804">
        <v>2</v>
      </c>
      <c r="BD4804">
        <v>7</v>
      </c>
      <c r="BE4804">
        <v>2</v>
      </c>
    </row>
    <row r="4805" spans="1:57" x14ac:dyDescent="0.25">
      <c r="A4805" s="179">
        <f t="shared" si="75"/>
        <v>4451</v>
      </c>
      <c r="B4805" t="s">
        <v>1923</v>
      </c>
      <c r="C4805">
        <v>1047380066</v>
      </c>
      <c r="D4805">
        <v>144105</v>
      </c>
      <c r="E4805">
        <v>4</v>
      </c>
      <c r="F4805">
        <v>550025555</v>
      </c>
      <c r="G4805" s="180">
        <v>44255</v>
      </c>
      <c r="H4805" s="180">
        <v>44316</v>
      </c>
      <c r="I4805">
        <v>0</v>
      </c>
      <c r="J4805">
        <v>1</v>
      </c>
      <c r="K4805">
        <v>0</v>
      </c>
      <c r="L4805">
        <v>30</v>
      </c>
      <c r="M4805">
        <v>2</v>
      </c>
      <c r="N4805">
        <v>0</v>
      </c>
      <c r="O4805">
        <v>0</v>
      </c>
      <c r="P4805" s="178">
        <v>6000</v>
      </c>
      <c r="Q4805" s="178">
        <v>6000</v>
      </c>
      <c r="R4805" s="178">
        <v>6000</v>
      </c>
      <c r="S4805">
        <v>0</v>
      </c>
      <c r="T4805">
        <v>0</v>
      </c>
      <c r="U4805">
        <v>0</v>
      </c>
      <c r="W4805">
        <v>0</v>
      </c>
      <c r="X4805">
        <v>0</v>
      </c>
      <c r="Y4805">
        <v>0</v>
      </c>
      <c r="AB4805" s="180">
        <v>44285</v>
      </c>
      <c r="AC4805">
        <v>1</v>
      </c>
      <c r="AD4805" t="s">
        <v>1922</v>
      </c>
      <c r="AE4805">
        <v>1</v>
      </c>
      <c r="AF4805">
        <v>30</v>
      </c>
      <c r="AG4805">
        <v>0</v>
      </c>
      <c r="AN4805">
        <v>1</v>
      </c>
      <c r="AO4805">
        <v>1</v>
      </c>
      <c r="AR4805" s="178">
        <v>1549</v>
      </c>
      <c r="AS4805" t="s">
        <v>1921</v>
      </c>
      <c r="AT4805">
        <v>0</v>
      </c>
      <c r="AU4805">
        <v>0</v>
      </c>
      <c r="AV4805">
        <v>890480123</v>
      </c>
      <c r="AW4805" t="s">
        <v>1920</v>
      </c>
      <c r="AX4805">
        <v>5</v>
      </c>
      <c r="BC4805">
        <v>2</v>
      </c>
      <c r="BD4805">
        <v>7</v>
      </c>
      <c r="BE4805">
        <v>2</v>
      </c>
    </row>
    <row r="4806" spans="1:57" x14ac:dyDescent="0.25">
      <c r="A4806" s="179">
        <f t="shared" si="75"/>
        <v>4451</v>
      </c>
      <c r="B4806" t="s">
        <v>1923</v>
      </c>
      <c r="C4806">
        <v>1047380066</v>
      </c>
      <c r="D4806">
        <v>144105</v>
      </c>
      <c r="E4806">
        <v>4</v>
      </c>
      <c r="F4806">
        <v>550025741</v>
      </c>
      <c r="G4806" s="180">
        <v>44286</v>
      </c>
      <c r="H4806" s="180">
        <v>44346</v>
      </c>
      <c r="I4806">
        <v>0</v>
      </c>
      <c r="J4806">
        <v>1</v>
      </c>
      <c r="K4806">
        <v>0</v>
      </c>
      <c r="L4806">
        <v>30</v>
      </c>
      <c r="M4806">
        <v>2</v>
      </c>
      <c r="N4806">
        <v>0</v>
      </c>
      <c r="O4806">
        <v>0</v>
      </c>
      <c r="P4806" s="178">
        <v>6000</v>
      </c>
      <c r="Q4806" s="178">
        <v>6000</v>
      </c>
      <c r="R4806" s="178">
        <v>6000</v>
      </c>
      <c r="S4806">
        <v>0</v>
      </c>
      <c r="T4806">
        <v>0</v>
      </c>
      <c r="U4806">
        <v>0</v>
      </c>
      <c r="W4806">
        <v>0</v>
      </c>
      <c r="X4806">
        <v>0</v>
      </c>
      <c r="Y4806">
        <v>0</v>
      </c>
      <c r="AB4806" s="180">
        <v>44286</v>
      </c>
      <c r="AC4806">
        <v>1</v>
      </c>
      <c r="AD4806" t="s">
        <v>1922</v>
      </c>
      <c r="AE4806">
        <v>1</v>
      </c>
      <c r="AF4806">
        <v>30</v>
      </c>
      <c r="AG4806">
        <v>0</v>
      </c>
      <c r="AN4806">
        <v>1</v>
      </c>
      <c r="AO4806">
        <v>1</v>
      </c>
      <c r="AR4806" s="178">
        <v>1549</v>
      </c>
      <c r="AS4806" t="s">
        <v>1921</v>
      </c>
      <c r="AT4806">
        <v>0</v>
      </c>
      <c r="AU4806">
        <v>0</v>
      </c>
      <c r="AV4806">
        <v>890480123</v>
      </c>
      <c r="AW4806" t="s">
        <v>1920</v>
      </c>
      <c r="AX4806">
        <v>5</v>
      </c>
      <c r="BC4806">
        <v>2</v>
      </c>
      <c r="BD4806">
        <v>7</v>
      </c>
      <c r="BE4806">
        <v>2</v>
      </c>
    </row>
    <row r="4807" spans="1:57" x14ac:dyDescent="0.25">
      <c r="A4807" s="179">
        <f t="shared" si="75"/>
        <v>16495559</v>
      </c>
      <c r="B4807" t="s">
        <v>1923</v>
      </c>
      <c r="C4807">
        <v>1047380519</v>
      </c>
      <c r="D4807">
        <v>141105</v>
      </c>
      <c r="E4807">
        <v>4</v>
      </c>
      <c r="F4807">
        <v>14142</v>
      </c>
      <c r="G4807" s="180">
        <v>43269</v>
      </c>
      <c r="H4807" s="180">
        <v>45826</v>
      </c>
      <c r="I4807">
        <v>0</v>
      </c>
      <c r="J4807">
        <v>1</v>
      </c>
      <c r="K4807">
        <v>35</v>
      </c>
      <c r="L4807">
        <v>30</v>
      </c>
      <c r="M4807">
        <v>2</v>
      </c>
      <c r="N4807" s="170">
        <v>13121400</v>
      </c>
      <c r="O4807" s="170">
        <v>13940000</v>
      </c>
      <c r="P4807" s="178">
        <v>28361002</v>
      </c>
      <c r="Q4807" s="178">
        <v>434087</v>
      </c>
      <c r="R4807" s="178">
        <v>19429642</v>
      </c>
      <c r="S4807">
        <v>0</v>
      </c>
      <c r="T4807">
        <v>0</v>
      </c>
      <c r="U4807">
        <v>39604000</v>
      </c>
      <c r="V4807" t="s">
        <v>1927</v>
      </c>
      <c r="W4807">
        <v>0</v>
      </c>
      <c r="X4807">
        <v>0</v>
      </c>
      <c r="Y4807">
        <v>0</v>
      </c>
      <c r="Z4807">
        <v>1000000</v>
      </c>
      <c r="AA4807">
        <v>12</v>
      </c>
      <c r="AB4807" s="180">
        <v>44285</v>
      </c>
      <c r="AC4807">
        <v>3</v>
      </c>
      <c r="AD4807" t="s">
        <v>1922</v>
      </c>
      <c r="AE4807">
        <v>1</v>
      </c>
      <c r="AF4807">
        <v>30</v>
      </c>
      <c r="AG4807">
        <v>0</v>
      </c>
      <c r="AN4807">
        <v>1</v>
      </c>
      <c r="AO4807">
        <v>1</v>
      </c>
      <c r="AR4807" s="178">
        <v>2934083</v>
      </c>
      <c r="AS4807" t="s">
        <v>1921</v>
      </c>
      <c r="AT4807">
        <v>0</v>
      </c>
      <c r="AU4807">
        <v>0</v>
      </c>
      <c r="AV4807">
        <v>806002962</v>
      </c>
      <c r="AW4807" t="s">
        <v>1924</v>
      </c>
      <c r="AX4807">
        <v>5</v>
      </c>
      <c r="BC4807">
        <v>1</v>
      </c>
      <c r="BD4807">
        <v>7</v>
      </c>
      <c r="BE4807">
        <v>2</v>
      </c>
    </row>
    <row r="4808" spans="1:57" x14ac:dyDescent="0.25">
      <c r="A4808" s="179">
        <f t="shared" si="75"/>
        <v>2725333</v>
      </c>
      <c r="B4808" t="s">
        <v>1923</v>
      </c>
      <c r="C4808">
        <v>1047380519</v>
      </c>
      <c r="D4808">
        <v>144105</v>
      </c>
      <c r="E4808">
        <v>4</v>
      </c>
      <c r="F4808">
        <v>17807</v>
      </c>
      <c r="G4808" s="180">
        <v>44148</v>
      </c>
      <c r="H4808" s="180">
        <v>44895</v>
      </c>
      <c r="I4808">
        <v>0</v>
      </c>
      <c r="J4808">
        <v>1</v>
      </c>
      <c r="K4808">
        <v>5</v>
      </c>
      <c r="L4808">
        <v>30</v>
      </c>
      <c r="M4808">
        <v>2</v>
      </c>
      <c r="N4808" s="170">
        <v>15881442</v>
      </c>
      <c r="O4808" s="170">
        <v>17090000</v>
      </c>
      <c r="P4808" s="178">
        <v>4000000</v>
      </c>
      <c r="Q4808" s="178">
        <v>195626</v>
      </c>
      <c r="R4808" s="178">
        <v>3210091</v>
      </c>
      <c r="S4808">
        <v>0</v>
      </c>
      <c r="T4808">
        <v>0</v>
      </c>
      <c r="U4808">
        <v>0</v>
      </c>
      <c r="W4808">
        <v>0</v>
      </c>
      <c r="X4808">
        <v>0</v>
      </c>
      <c r="Y4808">
        <v>0</v>
      </c>
      <c r="AB4808" s="180">
        <v>44285</v>
      </c>
      <c r="AC4808">
        <v>1</v>
      </c>
      <c r="AD4808" t="s">
        <v>1922</v>
      </c>
      <c r="AE4808">
        <v>1</v>
      </c>
      <c r="AF4808">
        <v>30</v>
      </c>
      <c r="AG4808">
        <v>0</v>
      </c>
      <c r="AN4808">
        <v>1</v>
      </c>
      <c r="AO4808">
        <v>1</v>
      </c>
      <c r="AR4808" s="178">
        <v>484758</v>
      </c>
      <c r="AS4808" t="s">
        <v>1921</v>
      </c>
      <c r="AT4808">
        <v>0</v>
      </c>
      <c r="AU4808">
        <v>0</v>
      </c>
      <c r="AV4808">
        <v>806002962</v>
      </c>
      <c r="AW4808" t="s">
        <v>1924</v>
      </c>
      <c r="AX4808">
        <v>5</v>
      </c>
      <c r="BC4808">
        <v>1</v>
      </c>
      <c r="BD4808">
        <v>7</v>
      </c>
      <c r="BE4808">
        <v>2</v>
      </c>
    </row>
    <row r="4809" spans="1:57" x14ac:dyDescent="0.25">
      <c r="A4809" s="179">
        <f t="shared" si="75"/>
        <v>469571</v>
      </c>
      <c r="B4809" t="s">
        <v>1923</v>
      </c>
      <c r="C4809">
        <v>1047381799</v>
      </c>
      <c r="D4809">
        <v>144105</v>
      </c>
      <c r="E4809">
        <v>4</v>
      </c>
      <c r="F4809">
        <v>18173</v>
      </c>
      <c r="G4809" s="180">
        <v>44237</v>
      </c>
      <c r="H4809" s="180">
        <v>44985</v>
      </c>
      <c r="I4809">
        <v>0</v>
      </c>
      <c r="J4809">
        <v>1</v>
      </c>
      <c r="K4809">
        <v>2</v>
      </c>
      <c r="L4809">
        <v>30</v>
      </c>
      <c r="M4809">
        <v>2</v>
      </c>
      <c r="N4809" s="170">
        <v>15881442</v>
      </c>
      <c r="O4809" s="170">
        <v>17090000</v>
      </c>
      <c r="P4809" s="178">
        <v>5000000</v>
      </c>
      <c r="Q4809" s="178">
        <v>244532</v>
      </c>
      <c r="R4809" s="178">
        <v>4573876</v>
      </c>
      <c r="S4809">
        <v>0</v>
      </c>
      <c r="T4809">
        <v>0</v>
      </c>
      <c r="U4809">
        <v>0</v>
      </c>
      <c r="W4809">
        <v>0</v>
      </c>
      <c r="X4809">
        <v>0</v>
      </c>
      <c r="Y4809">
        <v>0</v>
      </c>
      <c r="AB4809" s="180">
        <v>44285</v>
      </c>
      <c r="AC4809">
        <v>1</v>
      </c>
      <c r="AD4809" t="s">
        <v>1922</v>
      </c>
      <c r="AE4809">
        <v>1</v>
      </c>
      <c r="AF4809">
        <v>30</v>
      </c>
      <c r="AG4809">
        <v>0</v>
      </c>
      <c r="AN4809">
        <v>1</v>
      </c>
      <c r="AO4809">
        <v>1</v>
      </c>
      <c r="AR4809" s="178">
        <v>4104305</v>
      </c>
      <c r="AS4809" t="s">
        <v>1921</v>
      </c>
      <c r="AT4809">
        <v>0</v>
      </c>
      <c r="AU4809">
        <v>0</v>
      </c>
      <c r="AV4809">
        <v>890480123</v>
      </c>
      <c r="AW4809" t="s">
        <v>1920</v>
      </c>
      <c r="AX4809">
        <v>5</v>
      </c>
      <c r="BC4809">
        <v>1</v>
      </c>
      <c r="BD4809">
        <v>7</v>
      </c>
      <c r="BE4809">
        <v>2</v>
      </c>
    </row>
    <row r="4810" spans="1:57" x14ac:dyDescent="0.25">
      <c r="A4810" s="179">
        <f t="shared" si="75"/>
        <v>0</v>
      </c>
      <c r="B4810" t="s">
        <v>1923</v>
      </c>
      <c r="C4810">
        <v>1047384638</v>
      </c>
      <c r="D4810">
        <v>144115</v>
      </c>
      <c r="E4810">
        <v>4</v>
      </c>
      <c r="F4810">
        <v>16505</v>
      </c>
      <c r="G4810" s="180">
        <v>43767</v>
      </c>
      <c r="H4810" s="180">
        <v>44255</v>
      </c>
      <c r="I4810">
        <v>62</v>
      </c>
      <c r="J4810">
        <v>1</v>
      </c>
      <c r="K4810">
        <v>14</v>
      </c>
      <c r="L4810">
        <v>30</v>
      </c>
      <c r="M4810">
        <v>2</v>
      </c>
      <c r="N4810" s="170">
        <v>17726461</v>
      </c>
      <c r="O4810" s="170">
        <v>19240000</v>
      </c>
      <c r="P4810" s="178">
        <v>1250000</v>
      </c>
      <c r="Q4810" s="178">
        <v>88294</v>
      </c>
      <c r="R4810" s="178">
        <v>172340</v>
      </c>
      <c r="S4810">
        <v>8579</v>
      </c>
      <c r="T4810">
        <v>0</v>
      </c>
      <c r="U4810">
        <v>0</v>
      </c>
      <c r="W4810">
        <v>17234</v>
      </c>
      <c r="X4810">
        <v>8579</v>
      </c>
      <c r="Y4810">
        <v>224</v>
      </c>
      <c r="AB4810" s="180">
        <v>44195</v>
      </c>
      <c r="AC4810">
        <v>1</v>
      </c>
      <c r="AD4810" t="s">
        <v>1922</v>
      </c>
      <c r="AE4810">
        <v>1</v>
      </c>
      <c r="AF4810">
        <v>30</v>
      </c>
      <c r="AG4810">
        <v>172340</v>
      </c>
      <c r="AN4810">
        <v>1</v>
      </c>
      <c r="AO4810">
        <v>1</v>
      </c>
      <c r="AR4810" s="178">
        <v>1934893</v>
      </c>
      <c r="AS4810" t="s">
        <v>1921</v>
      </c>
      <c r="AT4810">
        <v>0</v>
      </c>
      <c r="AU4810">
        <v>0</v>
      </c>
      <c r="AV4810">
        <v>890480123</v>
      </c>
      <c r="AW4810" t="s">
        <v>1920</v>
      </c>
      <c r="AX4810">
        <v>5</v>
      </c>
      <c r="BC4810">
        <v>1</v>
      </c>
      <c r="BD4810">
        <v>7</v>
      </c>
      <c r="BE4810">
        <v>2</v>
      </c>
    </row>
    <row r="4811" spans="1:57" x14ac:dyDescent="0.25">
      <c r="A4811" s="179">
        <f t="shared" si="75"/>
        <v>219834</v>
      </c>
      <c r="B4811" t="s">
        <v>1923</v>
      </c>
      <c r="C4811">
        <v>1047390903</v>
      </c>
      <c r="D4811">
        <v>144105</v>
      </c>
      <c r="E4811">
        <v>4</v>
      </c>
      <c r="F4811">
        <v>16707</v>
      </c>
      <c r="G4811" s="180">
        <v>43817</v>
      </c>
      <c r="H4811" s="180">
        <v>44560</v>
      </c>
      <c r="I4811">
        <v>0</v>
      </c>
      <c r="J4811">
        <v>1</v>
      </c>
      <c r="K4811">
        <v>15</v>
      </c>
      <c r="L4811">
        <v>30</v>
      </c>
      <c r="M4811">
        <v>2</v>
      </c>
      <c r="N4811" s="170">
        <v>9119963</v>
      </c>
      <c r="O4811" s="170">
        <v>9511000</v>
      </c>
      <c r="P4811" s="178">
        <v>2138678</v>
      </c>
      <c r="Q4811" s="178">
        <v>97823</v>
      </c>
      <c r="R4811" s="178">
        <v>847857</v>
      </c>
      <c r="S4811">
        <v>0</v>
      </c>
      <c r="T4811">
        <v>0</v>
      </c>
      <c r="U4811">
        <v>0</v>
      </c>
      <c r="W4811">
        <v>0</v>
      </c>
      <c r="X4811">
        <v>0</v>
      </c>
      <c r="Y4811">
        <v>0</v>
      </c>
      <c r="AB4811" s="180">
        <v>44285</v>
      </c>
      <c r="AC4811">
        <v>9</v>
      </c>
      <c r="AD4811" t="s">
        <v>1922</v>
      </c>
      <c r="AE4811">
        <v>1</v>
      </c>
      <c r="AF4811">
        <v>30</v>
      </c>
      <c r="AG4811">
        <v>0</v>
      </c>
      <c r="AN4811">
        <v>1</v>
      </c>
      <c r="AO4811">
        <v>1</v>
      </c>
      <c r="AR4811" s="178">
        <v>628023</v>
      </c>
      <c r="AS4811" t="s">
        <v>1921</v>
      </c>
      <c r="AT4811">
        <v>0</v>
      </c>
      <c r="AU4811">
        <v>0</v>
      </c>
      <c r="AV4811">
        <v>890480123</v>
      </c>
      <c r="AW4811" t="s">
        <v>1920</v>
      </c>
      <c r="AX4811">
        <v>5</v>
      </c>
      <c r="BC4811">
        <v>1</v>
      </c>
      <c r="BD4811">
        <v>7</v>
      </c>
      <c r="BE4811">
        <v>2</v>
      </c>
    </row>
    <row r="4812" spans="1:57" x14ac:dyDescent="0.25">
      <c r="A4812" s="179">
        <f t="shared" si="75"/>
        <v>19844390</v>
      </c>
      <c r="B4812" t="s">
        <v>1923</v>
      </c>
      <c r="C4812">
        <v>1047397690</v>
      </c>
      <c r="D4812">
        <v>144105</v>
      </c>
      <c r="E4812">
        <v>4</v>
      </c>
      <c r="F4812">
        <v>16729</v>
      </c>
      <c r="G4812" s="180">
        <v>43822</v>
      </c>
      <c r="H4812" s="180">
        <v>46386</v>
      </c>
      <c r="I4812">
        <v>0</v>
      </c>
      <c r="J4812">
        <v>1</v>
      </c>
      <c r="K4812">
        <v>15</v>
      </c>
      <c r="L4812">
        <v>30</v>
      </c>
      <c r="M4812">
        <v>2</v>
      </c>
      <c r="N4812" s="170">
        <v>9119963</v>
      </c>
      <c r="O4812" s="170">
        <v>9511000</v>
      </c>
      <c r="P4812" s="178">
        <v>27447925</v>
      </c>
      <c r="Q4812" s="178">
        <v>443285</v>
      </c>
      <c r="R4812" s="178">
        <v>23733373</v>
      </c>
      <c r="S4812">
        <v>0</v>
      </c>
      <c r="T4812">
        <v>0</v>
      </c>
      <c r="U4812">
        <v>0</v>
      </c>
      <c r="W4812">
        <v>0</v>
      </c>
      <c r="X4812">
        <v>0</v>
      </c>
      <c r="Y4812">
        <v>0</v>
      </c>
      <c r="AB4812" s="180">
        <v>44285</v>
      </c>
      <c r="AC4812">
        <v>1</v>
      </c>
      <c r="AD4812" t="s">
        <v>1922</v>
      </c>
      <c r="AE4812">
        <v>1</v>
      </c>
      <c r="AF4812">
        <v>30</v>
      </c>
      <c r="AG4812">
        <v>0</v>
      </c>
      <c r="AN4812">
        <v>1</v>
      </c>
      <c r="AO4812">
        <v>1</v>
      </c>
      <c r="AR4812" s="178">
        <v>3888983</v>
      </c>
      <c r="AS4812" t="s">
        <v>1921</v>
      </c>
      <c r="AT4812">
        <v>0</v>
      </c>
      <c r="AU4812">
        <v>0</v>
      </c>
      <c r="AV4812">
        <v>890480123</v>
      </c>
      <c r="AW4812" t="s">
        <v>1920</v>
      </c>
      <c r="AX4812">
        <v>5</v>
      </c>
      <c r="BC4812">
        <v>1</v>
      </c>
      <c r="BD4812">
        <v>7</v>
      </c>
      <c r="BE4812">
        <v>2</v>
      </c>
    </row>
    <row r="4813" spans="1:57" x14ac:dyDescent="0.25">
      <c r="A4813" s="179">
        <f t="shared" si="75"/>
        <v>2426359</v>
      </c>
      <c r="B4813" t="s">
        <v>1923</v>
      </c>
      <c r="C4813">
        <v>1047397690</v>
      </c>
      <c r="D4813">
        <v>144105</v>
      </c>
      <c r="E4813">
        <v>4</v>
      </c>
      <c r="F4813">
        <v>17786</v>
      </c>
      <c r="G4813" s="180">
        <v>44140</v>
      </c>
      <c r="H4813" s="180">
        <v>44747</v>
      </c>
      <c r="I4813">
        <v>0</v>
      </c>
      <c r="J4813">
        <v>1</v>
      </c>
      <c r="K4813">
        <v>5</v>
      </c>
      <c r="L4813">
        <v>30</v>
      </c>
      <c r="M4813">
        <v>2</v>
      </c>
      <c r="N4813" s="170">
        <v>16011168</v>
      </c>
      <c r="O4813" s="170">
        <v>17240000</v>
      </c>
      <c r="P4813" s="178">
        <v>3760000</v>
      </c>
      <c r="Q4813" s="178">
        <v>215443</v>
      </c>
      <c r="R4813" s="178">
        <v>2901862</v>
      </c>
      <c r="S4813">
        <v>0</v>
      </c>
      <c r="T4813">
        <v>0</v>
      </c>
      <c r="U4813">
        <v>0</v>
      </c>
      <c r="W4813">
        <v>0</v>
      </c>
      <c r="X4813">
        <v>0</v>
      </c>
      <c r="Y4813">
        <v>0</v>
      </c>
      <c r="AB4813" s="180">
        <v>44285</v>
      </c>
      <c r="AC4813">
        <v>1</v>
      </c>
      <c r="AD4813" t="s">
        <v>1922</v>
      </c>
      <c r="AE4813">
        <v>1</v>
      </c>
      <c r="AF4813">
        <v>30</v>
      </c>
      <c r="AG4813">
        <v>0</v>
      </c>
      <c r="AN4813">
        <v>1</v>
      </c>
      <c r="AO4813">
        <v>1</v>
      </c>
      <c r="AR4813" s="178">
        <v>475503</v>
      </c>
      <c r="AS4813" t="s">
        <v>1921</v>
      </c>
      <c r="AT4813">
        <v>0</v>
      </c>
      <c r="AU4813">
        <v>0</v>
      </c>
      <c r="AV4813">
        <v>890480123</v>
      </c>
      <c r="AW4813" t="s">
        <v>1920</v>
      </c>
      <c r="AX4813">
        <v>5</v>
      </c>
      <c r="BC4813">
        <v>1</v>
      </c>
      <c r="BD4813">
        <v>7</v>
      </c>
      <c r="BE4813">
        <v>2</v>
      </c>
    </row>
    <row r="4814" spans="1:57" x14ac:dyDescent="0.25">
      <c r="A4814" s="179">
        <f t="shared" si="75"/>
        <v>7465967</v>
      </c>
      <c r="B4814" t="s">
        <v>1923</v>
      </c>
      <c r="C4814">
        <v>1047436404</v>
      </c>
      <c r="D4814">
        <v>144105</v>
      </c>
      <c r="E4814">
        <v>4</v>
      </c>
      <c r="F4814">
        <v>16648</v>
      </c>
      <c r="G4814" s="180">
        <v>43803</v>
      </c>
      <c r="H4814" s="180">
        <v>45264</v>
      </c>
      <c r="I4814">
        <v>0</v>
      </c>
      <c r="J4814">
        <v>1</v>
      </c>
      <c r="K4814">
        <v>16</v>
      </c>
      <c r="L4814">
        <v>30</v>
      </c>
      <c r="M4814">
        <v>2</v>
      </c>
      <c r="N4814" s="170">
        <v>9752084</v>
      </c>
      <c r="O4814" s="170">
        <v>10200000</v>
      </c>
      <c r="P4814" s="178">
        <v>11776330</v>
      </c>
      <c r="Q4814" s="178">
        <v>297278</v>
      </c>
      <c r="R4814" s="178">
        <v>8328512</v>
      </c>
      <c r="S4814">
        <v>0</v>
      </c>
      <c r="T4814">
        <v>0</v>
      </c>
      <c r="U4814">
        <v>0</v>
      </c>
      <c r="W4814">
        <v>0</v>
      </c>
      <c r="X4814">
        <v>0</v>
      </c>
      <c r="Y4814">
        <v>0</v>
      </c>
      <c r="AB4814" s="180">
        <v>44285</v>
      </c>
      <c r="AC4814">
        <v>9</v>
      </c>
      <c r="AD4814" t="s">
        <v>1922</v>
      </c>
      <c r="AE4814">
        <v>1</v>
      </c>
      <c r="AF4814">
        <v>30</v>
      </c>
      <c r="AG4814">
        <v>0</v>
      </c>
      <c r="AN4814">
        <v>1</v>
      </c>
      <c r="AO4814">
        <v>1</v>
      </c>
      <c r="AR4814" s="178">
        <v>862545</v>
      </c>
      <c r="AS4814" t="s">
        <v>1921</v>
      </c>
      <c r="AT4814">
        <v>0</v>
      </c>
      <c r="AU4814">
        <v>0</v>
      </c>
      <c r="AV4814">
        <v>890480123</v>
      </c>
      <c r="AW4814" t="s">
        <v>1920</v>
      </c>
      <c r="AX4814">
        <v>5</v>
      </c>
      <c r="BC4814">
        <v>1</v>
      </c>
      <c r="BD4814">
        <v>7</v>
      </c>
      <c r="BE4814">
        <v>2</v>
      </c>
    </row>
    <row r="4815" spans="1:57" x14ac:dyDescent="0.25">
      <c r="A4815" s="179">
        <f t="shared" si="75"/>
        <v>3456257</v>
      </c>
      <c r="B4815" t="s">
        <v>1923</v>
      </c>
      <c r="C4815">
        <v>1047436404</v>
      </c>
      <c r="D4815">
        <v>144105</v>
      </c>
      <c r="E4815">
        <v>4</v>
      </c>
      <c r="F4815">
        <v>18224</v>
      </c>
      <c r="G4815" s="180">
        <v>44256</v>
      </c>
      <c r="H4815" s="180">
        <v>44986</v>
      </c>
      <c r="I4815">
        <v>0</v>
      </c>
      <c r="J4815">
        <v>1</v>
      </c>
      <c r="K4815">
        <v>1</v>
      </c>
      <c r="L4815">
        <v>30</v>
      </c>
      <c r="M4815">
        <v>2</v>
      </c>
      <c r="N4815" s="170">
        <v>15881442</v>
      </c>
      <c r="O4815" s="170">
        <v>17090000</v>
      </c>
      <c r="P4815" s="178">
        <v>4000000</v>
      </c>
      <c r="Q4815" s="178">
        <v>195626</v>
      </c>
      <c r="R4815" s="178">
        <v>3855559</v>
      </c>
      <c r="S4815">
        <v>0</v>
      </c>
      <c r="T4815">
        <v>0</v>
      </c>
      <c r="U4815">
        <v>0</v>
      </c>
      <c r="W4815">
        <v>0</v>
      </c>
      <c r="X4815">
        <v>0</v>
      </c>
      <c r="Y4815">
        <v>0</v>
      </c>
      <c r="AB4815" s="180">
        <v>44285</v>
      </c>
      <c r="AC4815">
        <v>9</v>
      </c>
      <c r="AD4815" t="s">
        <v>1922</v>
      </c>
      <c r="AE4815">
        <v>1</v>
      </c>
      <c r="AF4815">
        <v>30</v>
      </c>
      <c r="AG4815">
        <v>0</v>
      </c>
      <c r="AN4815">
        <v>1</v>
      </c>
      <c r="AO4815">
        <v>1</v>
      </c>
      <c r="AR4815" s="178">
        <v>399302</v>
      </c>
      <c r="AS4815" t="s">
        <v>1921</v>
      </c>
      <c r="AT4815">
        <v>0</v>
      </c>
      <c r="AU4815">
        <v>0</v>
      </c>
      <c r="AV4815">
        <v>890480123</v>
      </c>
      <c r="AW4815" t="s">
        <v>1920</v>
      </c>
      <c r="AX4815">
        <v>5</v>
      </c>
      <c r="BC4815">
        <v>1</v>
      </c>
      <c r="BD4815">
        <v>7</v>
      </c>
      <c r="BE4815">
        <v>2</v>
      </c>
    </row>
    <row r="4816" spans="1:57" x14ac:dyDescent="0.25">
      <c r="A4816" s="179">
        <f t="shared" si="75"/>
        <v>27180187</v>
      </c>
      <c r="B4816" t="s">
        <v>1923</v>
      </c>
      <c r="C4816">
        <v>1047441821</v>
      </c>
      <c r="D4816">
        <v>144105</v>
      </c>
      <c r="E4816">
        <v>4</v>
      </c>
      <c r="F4816">
        <v>17378</v>
      </c>
      <c r="G4816" s="180">
        <v>44034</v>
      </c>
      <c r="H4816" s="180">
        <v>46598</v>
      </c>
      <c r="I4816">
        <v>0</v>
      </c>
      <c r="J4816">
        <v>1</v>
      </c>
      <c r="K4816">
        <v>8</v>
      </c>
      <c r="L4816">
        <v>30</v>
      </c>
      <c r="M4816">
        <v>2</v>
      </c>
      <c r="N4816" s="170">
        <v>17726461</v>
      </c>
      <c r="O4816" s="170">
        <v>19240000</v>
      </c>
      <c r="P4816" s="178">
        <v>30000000</v>
      </c>
      <c r="Q4816" s="178">
        <v>625734</v>
      </c>
      <c r="R4816" s="178">
        <v>28461623</v>
      </c>
      <c r="S4816">
        <v>0</v>
      </c>
      <c r="T4816">
        <v>0</v>
      </c>
      <c r="U4816">
        <v>0</v>
      </c>
      <c r="W4816">
        <v>0</v>
      </c>
      <c r="X4816">
        <v>0</v>
      </c>
      <c r="Y4816">
        <v>0</v>
      </c>
      <c r="AB4816" s="180">
        <v>44286</v>
      </c>
      <c r="AC4816">
        <v>9</v>
      </c>
      <c r="AD4816" t="s">
        <v>1922</v>
      </c>
      <c r="AE4816">
        <v>1</v>
      </c>
      <c r="AF4816">
        <v>30</v>
      </c>
      <c r="AG4816">
        <v>0</v>
      </c>
      <c r="AN4816">
        <v>1</v>
      </c>
      <c r="AO4816">
        <v>1</v>
      </c>
      <c r="AR4816" s="178">
        <v>1281436</v>
      </c>
      <c r="AS4816" t="s">
        <v>1921</v>
      </c>
      <c r="AT4816">
        <v>0</v>
      </c>
      <c r="AU4816">
        <v>0</v>
      </c>
      <c r="AV4816">
        <v>890480123</v>
      </c>
      <c r="AW4816" t="s">
        <v>1920</v>
      </c>
      <c r="AX4816">
        <v>5</v>
      </c>
      <c r="BC4816">
        <v>1</v>
      </c>
      <c r="BD4816">
        <v>7</v>
      </c>
      <c r="BE4816">
        <v>2</v>
      </c>
    </row>
    <row r="4817" spans="1:57" x14ac:dyDescent="0.25">
      <c r="A4817" s="179">
        <f t="shared" si="75"/>
        <v>14782539</v>
      </c>
      <c r="B4817" t="s">
        <v>1923</v>
      </c>
      <c r="C4817">
        <v>1047441821</v>
      </c>
      <c r="D4817">
        <v>144105</v>
      </c>
      <c r="E4817">
        <v>4</v>
      </c>
      <c r="F4817">
        <v>18036</v>
      </c>
      <c r="G4817" s="180">
        <v>44196</v>
      </c>
      <c r="H4817" s="180">
        <v>46691</v>
      </c>
      <c r="I4817">
        <v>0</v>
      </c>
      <c r="J4817">
        <v>1</v>
      </c>
      <c r="K4817">
        <v>3</v>
      </c>
      <c r="L4817">
        <v>30</v>
      </c>
      <c r="M4817">
        <v>2</v>
      </c>
      <c r="N4817" s="170">
        <v>16011168</v>
      </c>
      <c r="O4817" s="170">
        <v>17240000</v>
      </c>
      <c r="P4817" s="178">
        <v>15805783</v>
      </c>
      <c r="Q4817" s="178">
        <v>318217</v>
      </c>
      <c r="R4817" s="178">
        <v>15479476</v>
      </c>
      <c r="S4817">
        <v>0</v>
      </c>
      <c r="T4817">
        <v>0</v>
      </c>
      <c r="U4817">
        <v>0</v>
      </c>
      <c r="W4817">
        <v>0</v>
      </c>
      <c r="X4817">
        <v>0</v>
      </c>
      <c r="Y4817">
        <v>0</v>
      </c>
      <c r="AB4817" s="180">
        <v>44286</v>
      </c>
      <c r="AC4817">
        <v>9</v>
      </c>
      <c r="AD4817" t="s">
        <v>1922</v>
      </c>
      <c r="AE4817">
        <v>1</v>
      </c>
      <c r="AF4817">
        <v>30</v>
      </c>
      <c r="AG4817">
        <v>0</v>
      </c>
      <c r="AN4817">
        <v>1</v>
      </c>
      <c r="AO4817">
        <v>1</v>
      </c>
      <c r="AR4817" s="178">
        <v>696937</v>
      </c>
      <c r="AS4817" t="s">
        <v>1921</v>
      </c>
      <c r="AT4817">
        <v>0</v>
      </c>
      <c r="AU4817">
        <v>0</v>
      </c>
      <c r="AV4817">
        <v>890480123</v>
      </c>
      <c r="AW4817" t="s">
        <v>1920</v>
      </c>
      <c r="AX4817">
        <v>5</v>
      </c>
      <c r="BC4817">
        <v>1</v>
      </c>
      <c r="BD4817">
        <v>7</v>
      </c>
      <c r="BE4817">
        <v>2</v>
      </c>
    </row>
    <row r="4818" spans="1:57" x14ac:dyDescent="0.25">
      <c r="A4818" s="179">
        <f t="shared" si="75"/>
        <v>1813883</v>
      </c>
      <c r="B4818" t="s">
        <v>1923</v>
      </c>
      <c r="C4818">
        <v>1047441821</v>
      </c>
      <c r="D4818">
        <v>144105</v>
      </c>
      <c r="E4818">
        <v>4</v>
      </c>
      <c r="F4818">
        <v>18326</v>
      </c>
      <c r="G4818" s="180">
        <v>44286</v>
      </c>
      <c r="H4818" s="180">
        <v>44316</v>
      </c>
      <c r="I4818">
        <v>0</v>
      </c>
      <c r="J4818">
        <v>1</v>
      </c>
      <c r="K4818">
        <v>0</v>
      </c>
      <c r="L4818">
        <v>30</v>
      </c>
      <c r="M4818">
        <v>2</v>
      </c>
      <c r="N4818" s="170">
        <v>23318977</v>
      </c>
      <c r="O4818" s="170">
        <v>25980000</v>
      </c>
      <c r="P4818" s="178">
        <v>1899400</v>
      </c>
      <c r="Q4818" s="178">
        <v>1936310</v>
      </c>
      <c r="R4818" s="178">
        <v>1899400</v>
      </c>
      <c r="S4818">
        <v>0</v>
      </c>
      <c r="T4818">
        <v>0</v>
      </c>
      <c r="U4818">
        <v>0</v>
      </c>
      <c r="W4818">
        <v>0</v>
      </c>
      <c r="X4818">
        <v>0</v>
      </c>
      <c r="Y4818">
        <v>0</v>
      </c>
      <c r="AB4818" s="180">
        <v>44286</v>
      </c>
      <c r="AC4818">
        <v>1</v>
      </c>
      <c r="AD4818" t="s">
        <v>1922</v>
      </c>
      <c r="AE4818">
        <v>1</v>
      </c>
      <c r="AF4818">
        <v>30</v>
      </c>
      <c r="AG4818">
        <v>0</v>
      </c>
      <c r="AN4818">
        <v>1</v>
      </c>
      <c r="AO4818">
        <v>1</v>
      </c>
      <c r="AR4818" s="178">
        <v>85517</v>
      </c>
      <c r="AS4818" t="s">
        <v>1921</v>
      </c>
      <c r="AT4818">
        <v>0</v>
      </c>
      <c r="AU4818">
        <v>0</v>
      </c>
      <c r="AV4818">
        <v>890480123</v>
      </c>
      <c r="AW4818" t="s">
        <v>1920</v>
      </c>
      <c r="AX4818">
        <v>5</v>
      </c>
      <c r="BC4818">
        <v>1</v>
      </c>
      <c r="BD4818">
        <v>7</v>
      </c>
      <c r="BE4818">
        <v>2</v>
      </c>
    </row>
    <row r="4819" spans="1:57" x14ac:dyDescent="0.25">
      <c r="A4819" s="179">
        <f t="shared" si="75"/>
        <v>1823483</v>
      </c>
      <c r="B4819" t="s">
        <v>1923</v>
      </c>
      <c r="C4819">
        <v>1047443529</v>
      </c>
      <c r="D4819">
        <v>144105</v>
      </c>
      <c r="E4819">
        <v>4</v>
      </c>
      <c r="F4819">
        <v>17830</v>
      </c>
      <c r="G4819" s="180">
        <v>44160</v>
      </c>
      <c r="H4819" s="180">
        <v>45991</v>
      </c>
      <c r="I4819">
        <v>0</v>
      </c>
      <c r="J4819">
        <v>1</v>
      </c>
      <c r="K4819">
        <v>3</v>
      </c>
      <c r="L4819">
        <v>30</v>
      </c>
      <c r="M4819">
        <v>2</v>
      </c>
      <c r="N4819" s="170">
        <v>9568969</v>
      </c>
      <c r="O4819" s="170">
        <v>10000000</v>
      </c>
      <c r="P4819" s="178">
        <v>8358436</v>
      </c>
      <c r="Q4819" s="178">
        <v>175825</v>
      </c>
      <c r="R4819" s="178">
        <v>8019649</v>
      </c>
      <c r="S4819">
        <v>72487</v>
      </c>
      <c r="T4819">
        <v>0</v>
      </c>
      <c r="U4819">
        <v>0</v>
      </c>
      <c r="W4819">
        <v>0</v>
      </c>
      <c r="X4819">
        <v>0</v>
      </c>
      <c r="Y4819">
        <v>0</v>
      </c>
      <c r="AB4819" s="180">
        <v>44253</v>
      </c>
      <c r="AC4819">
        <v>9</v>
      </c>
      <c r="AD4819" t="s">
        <v>1922</v>
      </c>
      <c r="AE4819">
        <v>1</v>
      </c>
      <c r="AF4819">
        <v>30</v>
      </c>
      <c r="AG4819">
        <v>0</v>
      </c>
      <c r="AN4819">
        <v>1</v>
      </c>
      <c r="AO4819">
        <v>1</v>
      </c>
      <c r="AR4819" s="178">
        <v>6196166</v>
      </c>
      <c r="AS4819" t="s">
        <v>1921</v>
      </c>
      <c r="AT4819">
        <v>0</v>
      </c>
      <c r="AU4819">
        <v>0</v>
      </c>
      <c r="AV4819">
        <v>890480123</v>
      </c>
      <c r="AW4819" t="s">
        <v>1920</v>
      </c>
      <c r="AX4819">
        <v>5</v>
      </c>
      <c r="BC4819">
        <v>1</v>
      </c>
      <c r="BD4819">
        <v>7</v>
      </c>
      <c r="BE4819">
        <v>2</v>
      </c>
    </row>
    <row r="4820" spans="1:57" x14ac:dyDescent="0.25">
      <c r="A4820" s="179">
        <f t="shared" si="75"/>
        <v>119530</v>
      </c>
      <c r="B4820" t="s">
        <v>1923</v>
      </c>
      <c r="C4820">
        <v>1047446059</v>
      </c>
      <c r="D4820">
        <v>144105</v>
      </c>
      <c r="E4820">
        <v>4</v>
      </c>
      <c r="F4820">
        <v>17436</v>
      </c>
      <c r="G4820" s="180">
        <v>44043</v>
      </c>
      <c r="H4820" s="180">
        <v>44773</v>
      </c>
      <c r="I4820">
        <v>0</v>
      </c>
      <c r="J4820">
        <v>1</v>
      </c>
      <c r="K4820">
        <v>8</v>
      </c>
      <c r="L4820">
        <v>30</v>
      </c>
      <c r="M4820">
        <v>2</v>
      </c>
      <c r="N4820" s="170">
        <v>12185828</v>
      </c>
      <c r="O4820" s="170">
        <v>12890000</v>
      </c>
      <c r="P4820" s="178">
        <v>1690000</v>
      </c>
      <c r="Q4820" s="178">
        <v>79701</v>
      </c>
      <c r="R4820" s="178">
        <v>1171537</v>
      </c>
      <c r="S4820">
        <v>0</v>
      </c>
      <c r="T4820">
        <v>0</v>
      </c>
      <c r="U4820">
        <v>0</v>
      </c>
      <c r="W4820">
        <v>0</v>
      </c>
      <c r="X4820">
        <v>0</v>
      </c>
      <c r="Y4820">
        <v>0</v>
      </c>
      <c r="AB4820" s="180">
        <v>44286</v>
      </c>
      <c r="AC4820">
        <v>9</v>
      </c>
      <c r="AD4820" t="s">
        <v>1922</v>
      </c>
      <c r="AE4820">
        <v>1</v>
      </c>
      <c r="AF4820">
        <v>30</v>
      </c>
      <c r="AG4820">
        <v>0</v>
      </c>
      <c r="AN4820">
        <v>1</v>
      </c>
      <c r="AO4820">
        <v>1</v>
      </c>
      <c r="AR4820" s="178">
        <v>1052007</v>
      </c>
      <c r="AS4820" t="s">
        <v>1921</v>
      </c>
      <c r="AT4820">
        <v>0</v>
      </c>
      <c r="AU4820">
        <v>0</v>
      </c>
      <c r="AV4820">
        <v>890480123</v>
      </c>
      <c r="AW4820" t="s">
        <v>1920</v>
      </c>
      <c r="AX4820">
        <v>5</v>
      </c>
      <c r="BC4820">
        <v>1</v>
      </c>
      <c r="BD4820">
        <v>7</v>
      </c>
      <c r="BE4820">
        <v>2</v>
      </c>
    </row>
    <row r="4821" spans="1:57" x14ac:dyDescent="0.25">
      <c r="A4821" s="179">
        <f t="shared" si="75"/>
        <v>41813</v>
      </c>
      <c r="B4821" t="s">
        <v>1923</v>
      </c>
      <c r="C4821">
        <v>1047446059</v>
      </c>
      <c r="D4821">
        <v>144205</v>
      </c>
      <c r="E4821">
        <v>4</v>
      </c>
      <c r="F4821">
        <v>18314</v>
      </c>
      <c r="G4821" s="180">
        <v>44286</v>
      </c>
      <c r="H4821" s="180">
        <v>44316</v>
      </c>
      <c r="I4821">
        <v>0</v>
      </c>
      <c r="J4821">
        <v>1</v>
      </c>
      <c r="K4821">
        <v>0</v>
      </c>
      <c r="L4821">
        <v>30</v>
      </c>
      <c r="M4821">
        <v>2</v>
      </c>
      <c r="N4821" s="170">
        <v>23318977</v>
      </c>
      <c r="O4821" s="170">
        <v>25980000</v>
      </c>
      <c r="P4821" s="178">
        <v>409814</v>
      </c>
      <c r="Q4821" s="178">
        <v>417778</v>
      </c>
      <c r="R4821" s="178">
        <v>409814</v>
      </c>
      <c r="S4821">
        <v>0</v>
      </c>
      <c r="T4821">
        <v>0</v>
      </c>
      <c r="U4821">
        <v>0</v>
      </c>
      <c r="W4821">
        <v>0</v>
      </c>
      <c r="X4821">
        <v>0</v>
      </c>
      <c r="Y4821">
        <v>0</v>
      </c>
      <c r="AB4821" s="180">
        <v>44286</v>
      </c>
      <c r="AC4821">
        <v>1</v>
      </c>
      <c r="AD4821" t="s">
        <v>1922</v>
      </c>
      <c r="AE4821">
        <v>1</v>
      </c>
      <c r="AF4821">
        <v>30</v>
      </c>
      <c r="AG4821">
        <v>0</v>
      </c>
      <c r="AN4821">
        <v>1</v>
      </c>
      <c r="AO4821">
        <v>1</v>
      </c>
      <c r="AR4821" s="178">
        <v>368001</v>
      </c>
      <c r="AS4821" t="s">
        <v>1921</v>
      </c>
      <c r="AT4821">
        <v>0</v>
      </c>
      <c r="AU4821">
        <v>0</v>
      </c>
      <c r="AX4821">
        <v>5</v>
      </c>
      <c r="BC4821">
        <v>1</v>
      </c>
      <c r="BD4821">
        <v>7</v>
      </c>
      <c r="BE4821">
        <v>2</v>
      </c>
    </row>
    <row r="4822" spans="1:57" x14ac:dyDescent="0.25">
      <c r="A4822" s="179">
        <f t="shared" si="75"/>
        <v>4629554</v>
      </c>
      <c r="B4822" t="s">
        <v>1923</v>
      </c>
      <c r="C4822">
        <v>1047481104</v>
      </c>
      <c r="D4822">
        <v>144105</v>
      </c>
      <c r="E4822">
        <v>4</v>
      </c>
      <c r="F4822">
        <v>18287</v>
      </c>
      <c r="G4822" s="180">
        <v>44278</v>
      </c>
      <c r="H4822" s="180">
        <v>45381</v>
      </c>
      <c r="I4822">
        <v>0</v>
      </c>
      <c r="J4822">
        <v>1</v>
      </c>
      <c r="K4822">
        <v>0</v>
      </c>
      <c r="L4822">
        <v>30</v>
      </c>
      <c r="M4822">
        <v>2</v>
      </c>
      <c r="N4822" s="170">
        <v>8648788</v>
      </c>
      <c r="O4822" s="170">
        <v>9000000</v>
      </c>
      <c r="P4822" s="178">
        <v>5869000</v>
      </c>
      <c r="Q4822" s="178">
        <v>185675</v>
      </c>
      <c r="R4822" s="178">
        <v>5869000</v>
      </c>
      <c r="S4822">
        <v>0</v>
      </c>
      <c r="T4822">
        <v>0</v>
      </c>
      <c r="U4822">
        <v>0</v>
      </c>
      <c r="W4822">
        <v>0</v>
      </c>
      <c r="X4822">
        <v>0</v>
      </c>
      <c r="Y4822">
        <v>0</v>
      </c>
      <c r="AB4822" s="180">
        <v>44285</v>
      </c>
      <c r="AC4822">
        <v>1</v>
      </c>
      <c r="AD4822" t="s">
        <v>1922</v>
      </c>
      <c r="AE4822">
        <v>1</v>
      </c>
      <c r="AF4822">
        <v>30</v>
      </c>
      <c r="AG4822">
        <v>0</v>
      </c>
      <c r="AN4822">
        <v>1</v>
      </c>
      <c r="AO4822">
        <v>1</v>
      </c>
      <c r="AR4822" s="178">
        <v>1239446</v>
      </c>
      <c r="AS4822" t="s">
        <v>1921</v>
      </c>
      <c r="AT4822">
        <v>0</v>
      </c>
      <c r="AU4822">
        <v>0</v>
      </c>
      <c r="AV4822">
        <v>890480123</v>
      </c>
      <c r="AW4822" t="s">
        <v>1920</v>
      </c>
      <c r="AX4822">
        <v>5</v>
      </c>
      <c r="BC4822">
        <v>1</v>
      </c>
      <c r="BD4822">
        <v>7</v>
      </c>
      <c r="BE4822">
        <v>2</v>
      </c>
    </row>
    <row r="4823" spans="1:57" x14ac:dyDescent="0.25">
      <c r="A4823" s="179">
        <f t="shared" si="75"/>
        <v>0</v>
      </c>
      <c r="B4823" t="s">
        <v>1923</v>
      </c>
      <c r="C4823">
        <v>1050949326</v>
      </c>
      <c r="D4823">
        <v>144105</v>
      </c>
      <c r="E4823">
        <v>4</v>
      </c>
      <c r="F4823">
        <v>16722</v>
      </c>
      <c r="G4823" s="180">
        <v>44133</v>
      </c>
      <c r="H4823" s="180">
        <v>44316</v>
      </c>
      <c r="I4823">
        <v>0</v>
      </c>
      <c r="J4823">
        <v>1</v>
      </c>
      <c r="K4823">
        <v>5</v>
      </c>
      <c r="L4823">
        <v>30</v>
      </c>
      <c r="M4823">
        <v>2</v>
      </c>
      <c r="N4823" s="170">
        <v>9752084</v>
      </c>
      <c r="O4823" s="170">
        <v>10200000</v>
      </c>
      <c r="P4823" s="178">
        <v>1615729</v>
      </c>
      <c r="Q4823" s="178">
        <v>276999</v>
      </c>
      <c r="R4823" s="178">
        <v>274308</v>
      </c>
      <c r="S4823">
        <v>0</v>
      </c>
      <c r="T4823">
        <v>0</v>
      </c>
      <c r="U4823">
        <v>0</v>
      </c>
      <c r="W4823">
        <v>0</v>
      </c>
      <c r="X4823">
        <v>0</v>
      </c>
      <c r="Y4823">
        <v>0</v>
      </c>
      <c r="AB4823" s="180">
        <v>44285</v>
      </c>
      <c r="AC4823">
        <v>1</v>
      </c>
      <c r="AD4823" t="s">
        <v>1922</v>
      </c>
      <c r="AE4823">
        <v>1</v>
      </c>
      <c r="AF4823">
        <v>30</v>
      </c>
      <c r="AG4823">
        <v>0</v>
      </c>
      <c r="AN4823">
        <v>1</v>
      </c>
      <c r="AO4823">
        <v>1</v>
      </c>
      <c r="AR4823" s="178">
        <v>5020940</v>
      </c>
      <c r="AS4823" t="s">
        <v>1921</v>
      </c>
      <c r="AT4823">
        <v>0</v>
      </c>
      <c r="AU4823">
        <v>0</v>
      </c>
      <c r="AV4823">
        <v>890480123</v>
      </c>
      <c r="AW4823" t="s">
        <v>1920</v>
      </c>
      <c r="AX4823">
        <v>5</v>
      </c>
      <c r="BC4823">
        <v>1</v>
      </c>
      <c r="BD4823">
        <v>7</v>
      </c>
      <c r="BE4823">
        <v>1</v>
      </c>
    </row>
    <row r="4824" spans="1:57" x14ac:dyDescent="0.25">
      <c r="A4824" s="179">
        <f t="shared" si="75"/>
        <v>5176871</v>
      </c>
      <c r="B4824" t="s">
        <v>1923</v>
      </c>
      <c r="C4824">
        <v>1050953168</v>
      </c>
      <c r="D4824">
        <v>144105</v>
      </c>
      <c r="E4824">
        <v>4</v>
      </c>
      <c r="F4824">
        <v>16867</v>
      </c>
      <c r="G4824" s="180">
        <v>44133</v>
      </c>
      <c r="H4824" s="180">
        <v>45160</v>
      </c>
      <c r="I4824">
        <v>0</v>
      </c>
      <c r="J4824">
        <v>1</v>
      </c>
      <c r="K4824">
        <v>4</v>
      </c>
      <c r="L4824">
        <v>30</v>
      </c>
      <c r="M4824">
        <v>2</v>
      </c>
      <c r="N4824" s="170">
        <v>9119963</v>
      </c>
      <c r="O4824" s="170">
        <v>9511000</v>
      </c>
      <c r="P4824" s="178">
        <v>8134787</v>
      </c>
      <c r="Q4824" s="178">
        <v>279642</v>
      </c>
      <c r="R4824" s="178">
        <v>7253533</v>
      </c>
      <c r="S4824">
        <v>12744</v>
      </c>
      <c r="T4824">
        <v>0</v>
      </c>
      <c r="U4824">
        <v>0</v>
      </c>
      <c r="W4824">
        <v>0</v>
      </c>
      <c r="X4824">
        <v>0</v>
      </c>
      <c r="Y4824">
        <v>0</v>
      </c>
      <c r="AB4824" s="180">
        <v>44285</v>
      </c>
      <c r="AC4824">
        <v>9</v>
      </c>
      <c r="AD4824" t="s">
        <v>1922</v>
      </c>
      <c r="AE4824">
        <v>1</v>
      </c>
      <c r="AF4824">
        <v>30</v>
      </c>
      <c r="AG4824">
        <v>0</v>
      </c>
      <c r="AN4824">
        <v>1</v>
      </c>
      <c r="AO4824">
        <v>1</v>
      </c>
      <c r="AR4824" s="178">
        <v>2076662</v>
      </c>
      <c r="AS4824" t="s">
        <v>1921</v>
      </c>
      <c r="AT4824">
        <v>0</v>
      </c>
      <c r="AU4824">
        <v>0</v>
      </c>
      <c r="AV4824">
        <v>890480123</v>
      </c>
      <c r="AW4824" t="s">
        <v>1920</v>
      </c>
      <c r="AX4824">
        <v>3</v>
      </c>
      <c r="AY4824">
        <v>6</v>
      </c>
      <c r="AZ4824" s="180">
        <v>43962</v>
      </c>
      <c r="BA4824" t="s">
        <v>1928</v>
      </c>
      <c r="BB4824">
        <v>3</v>
      </c>
      <c r="BC4824">
        <v>1</v>
      </c>
      <c r="BD4824">
        <v>7</v>
      </c>
      <c r="BE4824">
        <v>1</v>
      </c>
    </row>
    <row r="4825" spans="1:57" x14ac:dyDescent="0.25">
      <c r="A4825" s="179">
        <f t="shared" si="75"/>
        <v>464268</v>
      </c>
      <c r="B4825" t="s">
        <v>1923</v>
      </c>
      <c r="C4825">
        <v>1050959796</v>
      </c>
      <c r="D4825">
        <v>144105</v>
      </c>
      <c r="E4825">
        <v>4</v>
      </c>
      <c r="F4825">
        <v>17884</v>
      </c>
      <c r="G4825" s="180">
        <v>44179</v>
      </c>
      <c r="H4825" s="180">
        <v>44560</v>
      </c>
      <c r="I4825">
        <v>0</v>
      </c>
      <c r="J4825">
        <v>1</v>
      </c>
      <c r="K4825">
        <v>2</v>
      </c>
      <c r="L4825">
        <v>30</v>
      </c>
      <c r="M4825">
        <v>2</v>
      </c>
      <c r="N4825" s="170">
        <v>19457481</v>
      </c>
      <c r="O4825" s="170">
        <v>21290000</v>
      </c>
      <c r="P4825" s="178">
        <v>1755606</v>
      </c>
      <c r="Q4825" s="178">
        <v>162174</v>
      </c>
      <c r="R4825" s="178">
        <v>1482530</v>
      </c>
      <c r="S4825">
        <v>27235</v>
      </c>
      <c r="T4825">
        <v>0</v>
      </c>
      <c r="U4825">
        <v>0</v>
      </c>
      <c r="W4825">
        <v>0</v>
      </c>
      <c r="X4825">
        <v>0</v>
      </c>
      <c r="Y4825">
        <v>0</v>
      </c>
      <c r="AB4825" s="180">
        <v>44253</v>
      </c>
      <c r="AC4825">
        <v>1</v>
      </c>
      <c r="AD4825" t="s">
        <v>1922</v>
      </c>
      <c r="AE4825">
        <v>1</v>
      </c>
      <c r="AF4825">
        <v>30</v>
      </c>
      <c r="AG4825">
        <v>0</v>
      </c>
      <c r="AN4825">
        <v>1</v>
      </c>
      <c r="AO4825">
        <v>1</v>
      </c>
      <c r="AR4825" s="178">
        <v>1018262</v>
      </c>
      <c r="AS4825" t="s">
        <v>1921</v>
      </c>
      <c r="AT4825">
        <v>0</v>
      </c>
      <c r="AU4825">
        <v>0</v>
      </c>
      <c r="AV4825">
        <v>890480123</v>
      </c>
      <c r="AW4825" t="s">
        <v>1920</v>
      </c>
      <c r="AX4825">
        <v>5</v>
      </c>
      <c r="BC4825">
        <v>1</v>
      </c>
      <c r="BD4825">
        <v>7</v>
      </c>
      <c r="BE4825">
        <v>2</v>
      </c>
    </row>
    <row r="4826" spans="1:57" x14ac:dyDescent="0.25">
      <c r="A4826" s="179">
        <f t="shared" si="75"/>
        <v>8009331</v>
      </c>
      <c r="B4826" t="s">
        <v>1923</v>
      </c>
      <c r="C4826">
        <v>1051671619</v>
      </c>
      <c r="D4826">
        <v>144105</v>
      </c>
      <c r="E4826">
        <v>4</v>
      </c>
      <c r="F4826">
        <v>17211</v>
      </c>
      <c r="G4826" s="180">
        <v>43979</v>
      </c>
      <c r="H4826" s="180">
        <v>45076</v>
      </c>
      <c r="I4826">
        <v>30</v>
      </c>
      <c r="J4826">
        <v>1</v>
      </c>
      <c r="K4826">
        <v>8</v>
      </c>
      <c r="L4826">
        <v>30</v>
      </c>
      <c r="M4826">
        <v>2</v>
      </c>
      <c r="N4826" s="170">
        <v>17726461</v>
      </c>
      <c r="O4826" s="170">
        <v>19240000</v>
      </c>
      <c r="P4826" s="178">
        <v>11000000</v>
      </c>
      <c r="Q4826" s="178">
        <v>396169</v>
      </c>
      <c r="R4826" s="178">
        <v>8776795</v>
      </c>
      <c r="S4826">
        <v>129540</v>
      </c>
      <c r="T4826">
        <v>0</v>
      </c>
      <c r="U4826">
        <v>0</v>
      </c>
      <c r="W4826">
        <v>0</v>
      </c>
      <c r="X4826">
        <v>0</v>
      </c>
      <c r="Y4826">
        <v>0</v>
      </c>
      <c r="AB4826" s="180">
        <v>44285</v>
      </c>
      <c r="AC4826">
        <v>9</v>
      </c>
      <c r="AD4826" t="s">
        <v>1922</v>
      </c>
      <c r="AE4826">
        <v>1</v>
      </c>
      <c r="AF4826">
        <v>30</v>
      </c>
      <c r="AG4826">
        <v>275160</v>
      </c>
      <c r="AN4826">
        <v>1</v>
      </c>
      <c r="AO4826">
        <v>1</v>
      </c>
      <c r="AR4826" s="178">
        <v>767464</v>
      </c>
      <c r="AS4826" t="s">
        <v>1921</v>
      </c>
      <c r="AT4826">
        <v>0</v>
      </c>
      <c r="AU4826">
        <v>0</v>
      </c>
      <c r="AV4826">
        <v>890480123</v>
      </c>
      <c r="AW4826" t="s">
        <v>1920</v>
      </c>
      <c r="AX4826">
        <v>5</v>
      </c>
      <c r="BC4826">
        <v>1</v>
      </c>
      <c r="BD4826">
        <v>7</v>
      </c>
      <c r="BE4826">
        <v>2</v>
      </c>
    </row>
    <row r="4827" spans="1:57" x14ac:dyDescent="0.25">
      <c r="A4827" s="179">
        <f t="shared" si="75"/>
        <v>793029</v>
      </c>
      <c r="B4827" t="s">
        <v>1923</v>
      </c>
      <c r="C4827">
        <v>1051815447</v>
      </c>
      <c r="D4827">
        <v>144105</v>
      </c>
      <c r="E4827">
        <v>4</v>
      </c>
      <c r="F4827">
        <v>17885</v>
      </c>
      <c r="G4827" s="180">
        <v>44179</v>
      </c>
      <c r="H4827" s="180">
        <v>45656</v>
      </c>
      <c r="I4827">
        <v>30</v>
      </c>
      <c r="J4827">
        <v>1</v>
      </c>
      <c r="K4827">
        <v>1</v>
      </c>
      <c r="L4827">
        <v>30</v>
      </c>
      <c r="M4827">
        <v>2</v>
      </c>
      <c r="N4827" s="170">
        <v>16011168</v>
      </c>
      <c r="O4827" s="170">
        <v>17240000</v>
      </c>
      <c r="P4827" s="178">
        <v>2000000</v>
      </c>
      <c r="Q4827" s="178">
        <v>56692</v>
      </c>
      <c r="R4827" s="178">
        <v>1940419</v>
      </c>
      <c r="S4827">
        <v>25890</v>
      </c>
      <c r="T4827">
        <v>0</v>
      </c>
      <c r="U4827">
        <v>0</v>
      </c>
      <c r="W4827">
        <v>0</v>
      </c>
      <c r="X4827">
        <v>0</v>
      </c>
      <c r="Y4827">
        <v>0</v>
      </c>
      <c r="AB4827" s="180">
        <v>44285</v>
      </c>
      <c r="AC4827">
        <v>9</v>
      </c>
      <c r="AD4827" t="s">
        <v>1922</v>
      </c>
      <c r="AE4827">
        <v>1</v>
      </c>
      <c r="AF4827">
        <v>30</v>
      </c>
      <c r="AG4827">
        <v>31646</v>
      </c>
      <c r="AN4827">
        <v>1</v>
      </c>
      <c r="AO4827">
        <v>1</v>
      </c>
      <c r="AR4827" s="178">
        <v>1147390</v>
      </c>
      <c r="AS4827" t="s">
        <v>1921</v>
      </c>
      <c r="AT4827">
        <v>0</v>
      </c>
      <c r="AU4827">
        <v>0</v>
      </c>
      <c r="AV4827">
        <v>890480123</v>
      </c>
      <c r="AW4827" t="s">
        <v>1920</v>
      </c>
      <c r="AX4827">
        <v>5</v>
      </c>
      <c r="BC4827">
        <v>1</v>
      </c>
      <c r="BD4827">
        <v>7</v>
      </c>
      <c r="BE4827">
        <v>2</v>
      </c>
    </row>
    <row r="4828" spans="1:57" x14ac:dyDescent="0.25">
      <c r="A4828" s="179">
        <f t="shared" si="75"/>
        <v>14406764</v>
      </c>
      <c r="B4828" t="s">
        <v>1923</v>
      </c>
      <c r="C4828">
        <v>1051816721</v>
      </c>
      <c r="D4828">
        <v>144105</v>
      </c>
      <c r="E4828">
        <v>4</v>
      </c>
      <c r="F4828">
        <v>17376</v>
      </c>
      <c r="G4828" s="180">
        <v>44034</v>
      </c>
      <c r="H4828" s="180">
        <v>45137</v>
      </c>
      <c r="I4828">
        <v>0</v>
      </c>
      <c r="J4828">
        <v>1</v>
      </c>
      <c r="K4828">
        <v>8</v>
      </c>
      <c r="L4828">
        <v>30</v>
      </c>
      <c r="M4828">
        <v>2</v>
      </c>
      <c r="N4828" s="170">
        <v>9752084</v>
      </c>
      <c r="O4828" s="170">
        <v>10200000</v>
      </c>
      <c r="P4828" s="178">
        <v>21698188</v>
      </c>
      <c r="Q4828" s="178">
        <v>697617</v>
      </c>
      <c r="R4828" s="178">
        <v>17406594</v>
      </c>
      <c r="S4828">
        <v>0</v>
      </c>
      <c r="T4828">
        <v>0</v>
      </c>
      <c r="U4828">
        <v>0</v>
      </c>
      <c r="W4828">
        <v>0</v>
      </c>
      <c r="X4828">
        <v>0</v>
      </c>
      <c r="Y4828">
        <v>0</v>
      </c>
      <c r="AB4828" s="180">
        <v>44285</v>
      </c>
      <c r="AC4828">
        <v>9</v>
      </c>
      <c r="AD4828" t="s">
        <v>1922</v>
      </c>
      <c r="AE4828">
        <v>1</v>
      </c>
      <c r="AF4828">
        <v>30</v>
      </c>
      <c r="AG4828">
        <v>0</v>
      </c>
      <c r="AN4828">
        <v>1</v>
      </c>
      <c r="AO4828">
        <v>1</v>
      </c>
      <c r="AR4828" s="178">
        <v>2999830</v>
      </c>
      <c r="AS4828" t="s">
        <v>1921</v>
      </c>
      <c r="AT4828">
        <v>0</v>
      </c>
      <c r="AU4828">
        <v>0</v>
      </c>
      <c r="AV4828">
        <v>890480123</v>
      </c>
      <c r="AW4828" t="s">
        <v>1920</v>
      </c>
      <c r="AX4828">
        <v>5</v>
      </c>
      <c r="BC4828">
        <v>1</v>
      </c>
      <c r="BD4828">
        <v>7</v>
      </c>
      <c r="BE4828">
        <v>2</v>
      </c>
    </row>
    <row r="4829" spans="1:57" x14ac:dyDescent="0.25">
      <c r="A4829" s="179">
        <f t="shared" si="75"/>
        <v>4712375</v>
      </c>
      <c r="B4829" t="s">
        <v>1923</v>
      </c>
      <c r="C4829">
        <v>1051824237</v>
      </c>
      <c r="D4829">
        <v>144105</v>
      </c>
      <c r="E4829">
        <v>4</v>
      </c>
      <c r="F4829">
        <v>18209</v>
      </c>
      <c r="G4829" s="180">
        <v>44252</v>
      </c>
      <c r="H4829" s="180">
        <v>45716</v>
      </c>
      <c r="I4829">
        <v>0</v>
      </c>
      <c r="J4829">
        <v>1</v>
      </c>
      <c r="K4829">
        <v>1</v>
      </c>
      <c r="L4829">
        <v>30</v>
      </c>
      <c r="M4829">
        <v>2</v>
      </c>
      <c r="N4829" s="170">
        <v>8648788</v>
      </c>
      <c r="O4829" s="170">
        <v>9000000</v>
      </c>
      <c r="P4829" s="178">
        <v>6232000</v>
      </c>
      <c r="Q4829" s="178">
        <v>154046</v>
      </c>
      <c r="R4829" s="178">
        <v>6122864</v>
      </c>
      <c r="S4829">
        <v>0</v>
      </c>
      <c r="T4829">
        <v>0</v>
      </c>
      <c r="U4829">
        <v>0</v>
      </c>
      <c r="W4829">
        <v>0</v>
      </c>
      <c r="X4829">
        <v>0</v>
      </c>
      <c r="Y4829">
        <v>0</v>
      </c>
      <c r="AB4829" s="180">
        <v>44285</v>
      </c>
      <c r="AC4829">
        <v>9</v>
      </c>
      <c r="AD4829" t="s">
        <v>1922</v>
      </c>
      <c r="AE4829">
        <v>1</v>
      </c>
      <c r="AF4829">
        <v>30</v>
      </c>
      <c r="AG4829">
        <v>0</v>
      </c>
      <c r="AN4829">
        <v>1</v>
      </c>
      <c r="AO4829">
        <v>1</v>
      </c>
      <c r="AR4829" s="178">
        <v>1410489</v>
      </c>
      <c r="AS4829" t="s">
        <v>1921</v>
      </c>
      <c r="AT4829">
        <v>0</v>
      </c>
      <c r="AU4829">
        <v>0</v>
      </c>
      <c r="AV4829">
        <v>890480123</v>
      </c>
      <c r="AW4829" t="s">
        <v>1920</v>
      </c>
      <c r="AX4829">
        <v>5</v>
      </c>
      <c r="BC4829">
        <v>1</v>
      </c>
      <c r="BD4829">
        <v>7</v>
      </c>
      <c r="BE4829">
        <v>2</v>
      </c>
    </row>
    <row r="4830" spans="1:57" x14ac:dyDescent="0.25">
      <c r="A4830" s="179">
        <f t="shared" si="75"/>
        <v>3491886</v>
      </c>
      <c r="B4830" t="s">
        <v>1923</v>
      </c>
      <c r="C4830">
        <v>1052730895</v>
      </c>
      <c r="D4830">
        <v>144205</v>
      </c>
      <c r="E4830">
        <v>4</v>
      </c>
      <c r="F4830">
        <v>16688</v>
      </c>
      <c r="G4830" s="180">
        <v>43812</v>
      </c>
      <c r="H4830" s="180">
        <v>45387</v>
      </c>
      <c r="I4830">
        <v>0</v>
      </c>
      <c r="J4830">
        <v>1</v>
      </c>
      <c r="K4830">
        <v>16</v>
      </c>
      <c r="L4830">
        <v>30</v>
      </c>
      <c r="M4830">
        <v>2</v>
      </c>
      <c r="N4830" s="170">
        <v>9119963</v>
      </c>
      <c r="O4830" s="170">
        <v>9511000</v>
      </c>
      <c r="P4830" s="178">
        <v>5699941</v>
      </c>
      <c r="Q4830" s="178">
        <v>135238</v>
      </c>
      <c r="R4830" s="178">
        <v>4113608</v>
      </c>
      <c r="S4830">
        <v>93780</v>
      </c>
      <c r="T4830">
        <v>0</v>
      </c>
      <c r="U4830">
        <v>0</v>
      </c>
      <c r="W4830">
        <v>0</v>
      </c>
      <c r="X4830">
        <v>0</v>
      </c>
      <c r="Y4830">
        <v>0</v>
      </c>
      <c r="AB4830" s="180">
        <v>44256</v>
      </c>
      <c r="AC4830">
        <v>1</v>
      </c>
      <c r="AD4830" t="s">
        <v>1922</v>
      </c>
      <c r="AE4830">
        <v>1</v>
      </c>
      <c r="AF4830">
        <v>30</v>
      </c>
      <c r="AG4830">
        <v>0</v>
      </c>
      <c r="AN4830">
        <v>1</v>
      </c>
      <c r="AO4830">
        <v>1</v>
      </c>
      <c r="AR4830" s="178">
        <v>621722</v>
      </c>
      <c r="AS4830" t="s">
        <v>1921</v>
      </c>
      <c r="AT4830">
        <v>0</v>
      </c>
      <c r="AU4830">
        <v>0</v>
      </c>
      <c r="AX4830">
        <v>5</v>
      </c>
      <c r="BC4830">
        <v>1</v>
      </c>
      <c r="BD4830">
        <v>7</v>
      </c>
      <c r="BE4830">
        <v>2</v>
      </c>
    </row>
    <row r="4831" spans="1:57" x14ac:dyDescent="0.25">
      <c r="A4831" s="179">
        <f t="shared" si="75"/>
        <v>4919341</v>
      </c>
      <c r="B4831" t="s">
        <v>1923</v>
      </c>
      <c r="C4831">
        <v>1052730895</v>
      </c>
      <c r="D4831">
        <v>144105</v>
      </c>
      <c r="E4831">
        <v>4</v>
      </c>
      <c r="F4831">
        <v>17006</v>
      </c>
      <c r="G4831" s="180">
        <v>43882</v>
      </c>
      <c r="H4831" s="180">
        <v>46081</v>
      </c>
      <c r="I4831">
        <v>0</v>
      </c>
      <c r="J4831">
        <v>1</v>
      </c>
      <c r="K4831">
        <v>13</v>
      </c>
      <c r="L4831">
        <v>30</v>
      </c>
      <c r="M4831">
        <v>2</v>
      </c>
      <c r="N4831" s="170">
        <v>17726461</v>
      </c>
      <c r="O4831" s="170">
        <v>19240000</v>
      </c>
      <c r="P4831" s="178">
        <v>6531032</v>
      </c>
      <c r="Q4831" s="178">
        <v>147950</v>
      </c>
      <c r="R4831" s="178">
        <v>5795219</v>
      </c>
      <c r="S4831">
        <v>0</v>
      </c>
      <c r="T4831">
        <v>0</v>
      </c>
      <c r="U4831">
        <v>0</v>
      </c>
      <c r="W4831">
        <v>0</v>
      </c>
      <c r="X4831">
        <v>0</v>
      </c>
      <c r="Y4831">
        <v>0</v>
      </c>
      <c r="AB4831" s="180">
        <v>44285</v>
      </c>
      <c r="AC4831">
        <v>9</v>
      </c>
      <c r="AD4831" t="s">
        <v>1922</v>
      </c>
      <c r="AE4831">
        <v>1</v>
      </c>
      <c r="AF4831">
        <v>30</v>
      </c>
      <c r="AG4831">
        <v>0</v>
      </c>
      <c r="AN4831">
        <v>1</v>
      </c>
      <c r="AO4831">
        <v>1</v>
      </c>
      <c r="AR4831" s="178">
        <v>875878</v>
      </c>
      <c r="AS4831" t="s">
        <v>1921</v>
      </c>
      <c r="AT4831">
        <v>0</v>
      </c>
      <c r="AU4831">
        <v>0</v>
      </c>
      <c r="AV4831">
        <v>806002962</v>
      </c>
      <c r="AW4831" t="s">
        <v>1924</v>
      </c>
      <c r="AX4831">
        <v>5</v>
      </c>
      <c r="BC4831">
        <v>1</v>
      </c>
      <c r="BD4831">
        <v>7</v>
      </c>
      <c r="BE4831">
        <v>2</v>
      </c>
    </row>
    <row r="4832" spans="1:57" x14ac:dyDescent="0.25">
      <c r="A4832" s="179">
        <f t="shared" si="75"/>
        <v>1227317</v>
      </c>
      <c r="B4832" t="s">
        <v>1923</v>
      </c>
      <c r="C4832">
        <v>1052730895</v>
      </c>
      <c r="D4832">
        <v>144105</v>
      </c>
      <c r="E4832">
        <v>4</v>
      </c>
      <c r="F4832">
        <v>18219</v>
      </c>
      <c r="G4832" s="180">
        <v>44256</v>
      </c>
      <c r="H4832" s="180">
        <v>44986</v>
      </c>
      <c r="I4832">
        <v>0</v>
      </c>
      <c r="J4832">
        <v>1</v>
      </c>
      <c r="K4832">
        <v>1</v>
      </c>
      <c r="L4832">
        <v>30</v>
      </c>
      <c r="M4832">
        <v>2</v>
      </c>
      <c r="N4832" s="170">
        <v>15881442</v>
      </c>
      <c r="O4832" s="170">
        <v>17090000</v>
      </c>
      <c r="P4832" s="178">
        <v>1500000</v>
      </c>
      <c r="Q4832" s="178">
        <v>73360</v>
      </c>
      <c r="R4832" s="178">
        <v>1445838</v>
      </c>
      <c r="S4832">
        <v>0</v>
      </c>
      <c r="T4832">
        <v>0</v>
      </c>
      <c r="U4832">
        <v>0</v>
      </c>
      <c r="W4832">
        <v>0</v>
      </c>
      <c r="X4832">
        <v>0</v>
      </c>
      <c r="Y4832">
        <v>0</v>
      </c>
      <c r="AB4832" s="180">
        <v>44285</v>
      </c>
      <c r="AC4832">
        <v>1</v>
      </c>
      <c r="AD4832" t="s">
        <v>1922</v>
      </c>
      <c r="AE4832">
        <v>1</v>
      </c>
      <c r="AF4832">
        <v>30</v>
      </c>
      <c r="AG4832">
        <v>0</v>
      </c>
      <c r="AN4832">
        <v>1</v>
      </c>
      <c r="AO4832">
        <v>1</v>
      </c>
      <c r="AR4832" s="178">
        <v>218521</v>
      </c>
      <c r="AS4832" t="s">
        <v>1921</v>
      </c>
      <c r="AT4832">
        <v>0</v>
      </c>
      <c r="AU4832">
        <v>0</v>
      </c>
      <c r="AV4832">
        <v>806002962</v>
      </c>
      <c r="AW4832" t="s">
        <v>1924</v>
      </c>
      <c r="AX4832">
        <v>5</v>
      </c>
      <c r="BC4832">
        <v>1</v>
      </c>
      <c r="BD4832">
        <v>7</v>
      </c>
      <c r="BE4832">
        <v>2</v>
      </c>
    </row>
    <row r="4833" spans="1:57" x14ac:dyDescent="0.25">
      <c r="A4833" s="179">
        <f t="shared" si="75"/>
        <v>9353597</v>
      </c>
      <c r="B4833" t="s">
        <v>1923</v>
      </c>
      <c r="C4833">
        <v>1052983010</v>
      </c>
      <c r="D4833">
        <v>144110</v>
      </c>
      <c r="E4833">
        <v>4</v>
      </c>
      <c r="F4833">
        <v>15053</v>
      </c>
      <c r="G4833" s="180">
        <v>43462</v>
      </c>
      <c r="H4833" s="180">
        <v>46019</v>
      </c>
      <c r="I4833">
        <v>32</v>
      </c>
      <c r="J4833">
        <v>1</v>
      </c>
      <c r="K4833">
        <v>25</v>
      </c>
      <c r="L4833">
        <v>30</v>
      </c>
      <c r="M4833">
        <v>2</v>
      </c>
      <c r="N4833" s="170">
        <v>12185828</v>
      </c>
      <c r="O4833" s="170">
        <v>12890000</v>
      </c>
      <c r="P4833" s="178">
        <v>17242633</v>
      </c>
      <c r="Q4833" s="178">
        <v>306096</v>
      </c>
      <c r="R4833" s="178">
        <v>13376281</v>
      </c>
      <c r="S4833">
        <v>136074</v>
      </c>
      <c r="T4833">
        <v>0</v>
      </c>
      <c r="U4833">
        <v>0</v>
      </c>
      <c r="W4833">
        <v>133763</v>
      </c>
      <c r="X4833">
        <v>0</v>
      </c>
      <c r="Y4833">
        <v>0</v>
      </c>
      <c r="AB4833" s="180">
        <v>44285</v>
      </c>
      <c r="AC4833">
        <v>1</v>
      </c>
      <c r="AD4833" t="s">
        <v>1922</v>
      </c>
      <c r="AE4833">
        <v>1</v>
      </c>
      <c r="AF4833">
        <v>30</v>
      </c>
      <c r="AG4833">
        <v>179586</v>
      </c>
      <c r="AN4833">
        <v>1</v>
      </c>
      <c r="AO4833">
        <v>1</v>
      </c>
      <c r="AR4833" s="178">
        <v>4022684</v>
      </c>
      <c r="AS4833" t="s">
        <v>1921</v>
      </c>
      <c r="AT4833">
        <v>0</v>
      </c>
      <c r="AU4833">
        <v>0</v>
      </c>
      <c r="AV4833">
        <v>890480123</v>
      </c>
      <c r="AW4833" t="s">
        <v>1920</v>
      </c>
      <c r="AX4833">
        <v>5</v>
      </c>
      <c r="BC4833">
        <v>1</v>
      </c>
      <c r="BD4833">
        <v>7</v>
      </c>
      <c r="BE4833">
        <v>2</v>
      </c>
    </row>
    <row r="4834" spans="1:57" x14ac:dyDescent="0.25">
      <c r="A4834" s="179">
        <f t="shared" si="75"/>
        <v>2130087</v>
      </c>
      <c r="B4834" t="s">
        <v>1923</v>
      </c>
      <c r="C4834">
        <v>1052983010</v>
      </c>
      <c r="D4834">
        <v>144110</v>
      </c>
      <c r="E4834">
        <v>4</v>
      </c>
      <c r="F4834">
        <v>16115</v>
      </c>
      <c r="G4834" s="180">
        <v>43686</v>
      </c>
      <c r="H4834" s="180">
        <v>45147</v>
      </c>
      <c r="I4834">
        <v>51</v>
      </c>
      <c r="J4834">
        <v>1</v>
      </c>
      <c r="K4834">
        <v>17</v>
      </c>
      <c r="L4834">
        <v>30</v>
      </c>
      <c r="M4834">
        <v>2</v>
      </c>
      <c r="N4834" s="170">
        <v>9752084</v>
      </c>
      <c r="O4834" s="170">
        <v>10200000</v>
      </c>
      <c r="P4834" s="178">
        <v>4546357</v>
      </c>
      <c r="Q4834" s="178">
        <v>114767</v>
      </c>
      <c r="R4834" s="178">
        <v>3046169</v>
      </c>
      <c r="S4834">
        <v>43985</v>
      </c>
      <c r="T4834">
        <v>0</v>
      </c>
      <c r="U4834">
        <v>0</v>
      </c>
      <c r="W4834">
        <v>30462</v>
      </c>
      <c r="X4834">
        <v>0</v>
      </c>
      <c r="Y4834">
        <v>0</v>
      </c>
      <c r="AB4834" s="180">
        <v>44285</v>
      </c>
      <c r="AC4834">
        <v>1</v>
      </c>
      <c r="AD4834" t="s">
        <v>1922</v>
      </c>
      <c r="AE4834">
        <v>1</v>
      </c>
      <c r="AF4834">
        <v>30</v>
      </c>
      <c r="AG4834">
        <v>91673</v>
      </c>
      <c r="AN4834">
        <v>1</v>
      </c>
      <c r="AO4834">
        <v>1</v>
      </c>
      <c r="AR4834" s="178">
        <v>916082</v>
      </c>
      <c r="AS4834" t="s">
        <v>1921</v>
      </c>
      <c r="AT4834">
        <v>0</v>
      </c>
      <c r="AU4834">
        <v>0</v>
      </c>
      <c r="AV4834">
        <v>890480123</v>
      </c>
      <c r="AW4834" t="s">
        <v>1920</v>
      </c>
      <c r="AX4834">
        <v>5</v>
      </c>
      <c r="BC4834">
        <v>1</v>
      </c>
      <c r="BD4834">
        <v>7</v>
      </c>
      <c r="BE4834">
        <v>2</v>
      </c>
    </row>
    <row r="4835" spans="1:57" x14ac:dyDescent="0.25">
      <c r="A4835" s="179">
        <f t="shared" si="75"/>
        <v>0</v>
      </c>
      <c r="B4835" t="s">
        <v>1923</v>
      </c>
      <c r="C4835">
        <v>1067281550</v>
      </c>
      <c r="D4835">
        <v>144105</v>
      </c>
      <c r="E4835">
        <v>4</v>
      </c>
      <c r="F4835">
        <v>17496</v>
      </c>
      <c r="G4835" s="180">
        <v>44070</v>
      </c>
      <c r="H4835" s="180">
        <v>44803</v>
      </c>
      <c r="I4835">
        <v>0</v>
      </c>
      <c r="J4835">
        <v>1</v>
      </c>
      <c r="K4835">
        <v>7</v>
      </c>
      <c r="L4835">
        <v>30</v>
      </c>
      <c r="M4835">
        <v>2</v>
      </c>
      <c r="N4835" s="170">
        <v>13121400</v>
      </c>
      <c r="O4835" s="170">
        <v>13940000</v>
      </c>
      <c r="P4835" s="178">
        <v>1300000</v>
      </c>
      <c r="Q4835" s="178">
        <v>61879</v>
      </c>
      <c r="R4835" s="178">
        <v>955020</v>
      </c>
      <c r="S4835">
        <v>0</v>
      </c>
      <c r="T4835">
        <v>0</v>
      </c>
      <c r="U4835">
        <v>0</v>
      </c>
      <c r="W4835">
        <v>0</v>
      </c>
      <c r="X4835">
        <v>0</v>
      </c>
      <c r="Y4835">
        <v>0</v>
      </c>
      <c r="AB4835" s="180">
        <v>44285</v>
      </c>
      <c r="AC4835">
        <v>1</v>
      </c>
      <c r="AD4835" t="s">
        <v>1922</v>
      </c>
      <c r="AE4835">
        <v>1</v>
      </c>
      <c r="AF4835">
        <v>30</v>
      </c>
      <c r="AG4835">
        <v>0</v>
      </c>
      <c r="AN4835">
        <v>1</v>
      </c>
      <c r="AO4835">
        <v>1</v>
      </c>
      <c r="AR4835" s="178">
        <v>1464476</v>
      </c>
      <c r="AS4835" t="s">
        <v>1921</v>
      </c>
      <c r="AT4835">
        <v>0</v>
      </c>
      <c r="AU4835">
        <v>0</v>
      </c>
      <c r="AV4835">
        <v>890480123</v>
      </c>
      <c r="AW4835" t="s">
        <v>1920</v>
      </c>
      <c r="AX4835">
        <v>5</v>
      </c>
      <c r="BC4835">
        <v>1</v>
      </c>
      <c r="BD4835">
        <v>7</v>
      </c>
      <c r="BE4835">
        <v>2</v>
      </c>
    </row>
    <row r="4836" spans="1:57" x14ac:dyDescent="0.25">
      <c r="A4836" s="179">
        <f t="shared" si="75"/>
        <v>0</v>
      </c>
      <c r="B4836" t="s">
        <v>1923</v>
      </c>
      <c r="C4836">
        <v>1067281550</v>
      </c>
      <c r="D4836">
        <v>144105</v>
      </c>
      <c r="E4836">
        <v>4</v>
      </c>
      <c r="F4836">
        <v>17695</v>
      </c>
      <c r="G4836" s="180">
        <v>44112</v>
      </c>
      <c r="H4836" s="180">
        <v>44864</v>
      </c>
      <c r="I4836">
        <v>0</v>
      </c>
      <c r="J4836">
        <v>1</v>
      </c>
      <c r="K4836">
        <v>6</v>
      </c>
      <c r="L4836">
        <v>30</v>
      </c>
      <c r="M4836">
        <v>2</v>
      </c>
      <c r="N4836" s="170">
        <v>15881442</v>
      </c>
      <c r="O4836" s="170">
        <v>17090000</v>
      </c>
      <c r="P4836" s="178">
        <v>5250000</v>
      </c>
      <c r="Q4836" s="178">
        <v>256759</v>
      </c>
      <c r="R4836" s="178">
        <v>4013590</v>
      </c>
      <c r="S4836">
        <v>0</v>
      </c>
      <c r="T4836">
        <v>0</v>
      </c>
      <c r="U4836">
        <v>0</v>
      </c>
      <c r="W4836">
        <v>0</v>
      </c>
      <c r="X4836">
        <v>0</v>
      </c>
      <c r="Y4836">
        <v>0</v>
      </c>
      <c r="AB4836" s="180">
        <v>44285</v>
      </c>
      <c r="AC4836">
        <v>1</v>
      </c>
      <c r="AD4836" t="s">
        <v>1922</v>
      </c>
      <c r="AE4836">
        <v>1</v>
      </c>
      <c r="AF4836">
        <v>30</v>
      </c>
      <c r="AG4836">
        <v>0</v>
      </c>
      <c r="AN4836">
        <v>1</v>
      </c>
      <c r="AO4836">
        <v>1</v>
      </c>
      <c r="AR4836" s="178">
        <v>6154643</v>
      </c>
      <c r="AS4836" t="s">
        <v>1921</v>
      </c>
      <c r="AT4836">
        <v>0</v>
      </c>
      <c r="AU4836">
        <v>0</v>
      </c>
      <c r="AV4836">
        <v>890480123</v>
      </c>
      <c r="AW4836" t="s">
        <v>1920</v>
      </c>
      <c r="AX4836">
        <v>5</v>
      </c>
      <c r="BC4836">
        <v>1</v>
      </c>
      <c r="BD4836">
        <v>7</v>
      </c>
      <c r="BE4836">
        <v>2</v>
      </c>
    </row>
    <row r="4837" spans="1:57" x14ac:dyDescent="0.25">
      <c r="A4837" s="179">
        <f t="shared" si="75"/>
        <v>0</v>
      </c>
      <c r="B4837" t="s">
        <v>1923</v>
      </c>
      <c r="C4837">
        <v>1067281550</v>
      </c>
      <c r="D4837">
        <v>144105</v>
      </c>
      <c r="E4837">
        <v>4</v>
      </c>
      <c r="F4837">
        <v>17971</v>
      </c>
      <c r="G4837" s="180">
        <v>44195</v>
      </c>
      <c r="H4837" s="180">
        <v>45107</v>
      </c>
      <c r="I4837">
        <v>0</v>
      </c>
      <c r="J4837">
        <v>1</v>
      </c>
      <c r="K4837">
        <v>3</v>
      </c>
      <c r="L4837">
        <v>30</v>
      </c>
      <c r="M4837">
        <v>2</v>
      </c>
      <c r="N4837" s="170">
        <v>16011168</v>
      </c>
      <c r="O4837" s="170">
        <v>17240000</v>
      </c>
      <c r="P4837" s="178">
        <v>4000000</v>
      </c>
      <c r="Q4837" s="178">
        <v>162670</v>
      </c>
      <c r="R4837" s="178">
        <v>3667392</v>
      </c>
      <c r="S4837">
        <v>0</v>
      </c>
      <c r="T4837">
        <v>0</v>
      </c>
      <c r="U4837">
        <v>0</v>
      </c>
      <c r="W4837">
        <v>0</v>
      </c>
      <c r="X4837">
        <v>0</v>
      </c>
      <c r="Y4837">
        <v>0</v>
      </c>
      <c r="AB4837" s="180">
        <v>44285</v>
      </c>
      <c r="AC4837">
        <v>1</v>
      </c>
      <c r="AD4837" t="s">
        <v>1922</v>
      </c>
      <c r="AE4837">
        <v>1</v>
      </c>
      <c r="AF4837">
        <v>30</v>
      </c>
      <c r="AG4837">
        <v>0</v>
      </c>
      <c r="AN4837">
        <v>1</v>
      </c>
      <c r="AO4837">
        <v>1</v>
      </c>
      <c r="AR4837" s="178">
        <v>5623765</v>
      </c>
      <c r="AS4837" t="s">
        <v>1921</v>
      </c>
      <c r="AT4837">
        <v>0</v>
      </c>
      <c r="AU4837">
        <v>0</v>
      </c>
      <c r="AV4837">
        <v>890480123</v>
      </c>
      <c r="AW4837" t="s">
        <v>1920</v>
      </c>
      <c r="AX4837">
        <v>5</v>
      </c>
      <c r="BC4837">
        <v>1</v>
      </c>
      <c r="BD4837">
        <v>7</v>
      </c>
      <c r="BE4837">
        <v>2</v>
      </c>
    </row>
    <row r="4838" spans="1:57" x14ac:dyDescent="0.25">
      <c r="A4838" s="179">
        <f t="shared" si="75"/>
        <v>0</v>
      </c>
      <c r="B4838" t="s">
        <v>1923</v>
      </c>
      <c r="C4838">
        <v>1067281550</v>
      </c>
      <c r="D4838">
        <v>144105</v>
      </c>
      <c r="E4838">
        <v>4</v>
      </c>
      <c r="F4838">
        <v>550023997</v>
      </c>
      <c r="G4838" s="180">
        <v>44034</v>
      </c>
      <c r="H4838" s="180">
        <v>45168</v>
      </c>
      <c r="I4838">
        <v>0</v>
      </c>
      <c r="J4838">
        <v>1</v>
      </c>
      <c r="K4838">
        <v>17</v>
      </c>
      <c r="L4838">
        <v>30</v>
      </c>
      <c r="M4838">
        <v>2</v>
      </c>
      <c r="N4838" s="170">
        <v>22490513</v>
      </c>
      <c r="O4838" s="170">
        <v>24960000</v>
      </c>
      <c r="P4838" s="178">
        <v>600000</v>
      </c>
      <c r="Q4838" s="178">
        <v>23066</v>
      </c>
      <c r="R4838" s="178">
        <v>356429</v>
      </c>
      <c r="S4838">
        <v>0</v>
      </c>
      <c r="T4838">
        <v>0</v>
      </c>
      <c r="U4838">
        <v>0</v>
      </c>
      <c r="W4838">
        <v>0</v>
      </c>
      <c r="X4838">
        <v>0</v>
      </c>
      <c r="Y4838">
        <v>0</v>
      </c>
      <c r="AB4838" s="180">
        <v>44285</v>
      </c>
      <c r="AC4838">
        <v>1</v>
      </c>
      <c r="AD4838" t="s">
        <v>1922</v>
      </c>
      <c r="AE4838">
        <v>1</v>
      </c>
      <c r="AF4838">
        <v>30</v>
      </c>
      <c r="AG4838">
        <v>0</v>
      </c>
      <c r="AN4838">
        <v>1</v>
      </c>
      <c r="AO4838">
        <v>1</v>
      </c>
      <c r="AR4838" s="178">
        <v>546566</v>
      </c>
      <c r="AS4838" t="s">
        <v>1921</v>
      </c>
      <c r="AT4838">
        <v>0</v>
      </c>
      <c r="AU4838">
        <v>0</v>
      </c>
      <c r="AV4838">
        <v>890480123</v>
      </c>
      <c r="AW4838" t="s">
        <v>1920</v>
      </c>
      <c r="AX4838">
        <v>5</v>
      </c>
      <c r="BC4838">
        <v>2</v>
      </c>
      <c r="BD4838">
        <v>7</v>
      </c>
      <c r="BE4838">
        <v>2</v>
      </c>
    </row>
    <row r="4839" spans="1:57" x14ac:dyDescent="0.25">
      <c r="A4839" s="179">
        <f t="shared" si="75"/>
        <v>0</v>
      </c>
      <c r="B4839" t="s">
        <v>1923</v>
      </c>
      <c r="C4839">
        <v>1067281550</v>
      </c>
      <c r="D4839">
        <v>144105</v>
      </c>
      <c r="E4839">
        <v>4</v>
      </c>
      <c r="F4839">
        <v>550023998</v>
      </c>
      <c r="G4839" s="180">
        <v>44036</v>
      </c>
      <c r="H4839" s="180">
        <v>45168</v>
      </c>
      <c r="I4839">
        <v>0</v>
      </c>
      <c r="J4839">
        <v>1</v>
      </c>
      <c r="K4839">
        <v>17</v>
      </c>
      <c r="L4839">
        <v>30</v>
      </c>
      <c r="M4839">
        <v>2</v>
      </c>
      <c r="N4839" s="170">
        <v>22490513</v>
      </c>
      <c r="O4839" s="170">
        <v>24960000</v>
      </c>
      <c r="P4839" s="178">
        <v>112610</v>
      </c>
      <c r="Q4839" s="178">
        <v>4329</v>
      </c>
      <c r="R4839" s="178">
        <v>66949</v>
      </c>
      <c r="S4839">
        <v>0</v>
      </c>
      <c r="T4839">
        <v>0</v>
      </c>
      <c r="U4839">
        <v>0</v>
      </c>
      <c r="W4839">
        <v>0</v>
      </c>
      <c r="X4839">
        <v>0</v>
      </c>
      <c r="Y4839">
        <v>0</v>
      </c>
      <c r="AB4839" s="180">
        <v>44285</v>
      </c>
      <c r="AC4839">
        <v>1</v>
      </c>
      <c r="AD4839" t="s">
        <v>1922</v>
      </c>
      <c r="AE4839">
        <v>1</v>
      </c>
      <c r="AF4839">
        <v>30</v>
      </c>
      <c r="AG4839">
        <v>0</v>
      </c>
      <c r="AN4839">
        <v>1</v>
      </c>
      <c r="AO4839">
        <v>1</v>
      </c>
      <c r="AR4839" s="178">
        <v>102663</v>
      </c>
      <c r="AS4839" t="s">
        <v>1921</v>
      </c>
      <c r="AT4839">
        <v>0</v>
      </c>
      <c r="AU4839">
        <v>0</v>
      </c>
      <c r="AV4839">
        <v>890480123</v>
      </c>
      <c r="AW4839" t="s">
        <v>1920</v>
      </c>
      <c r="AX4839">
        <v>5</v>
      </c>
      <c r="BC4839">
        <v>2</v>
      </c>
      <c r="BD4839">
        <v>7</v>
      </c>
      <c r="BE4839">
        <v>2</v>
      </c>
    </row>
    <row r="4840" spans="1:57" x14ac:dyDescent="0.25">
      <c r="A4840" s="179">
        <f t="shared" si="75"/>
        <v>0</v>
      </c>
      <c r="B4840" t="s">
        <v>1923</v>
      </c>
      <c r="C4840">
        <v>1067281550</v>
      </c>
      <c r="D4840">
        <v>144105</v>
      </c>
      <c r="E4840">
        <v>4</v>
      </c>
      <c r="F4840">
        <v>550024000</v>
      </c>
      <c r="G4840" s="180">
        <v>44037</v>
      </c>
      <c r="H4840" s="180">
        <v>45168</v>
      </c>
      <c r="I4840">
        <v>0</v>
      </c>
      <c r="J4840">
        <v>1</v>
      </c>
      <c r="K4840">
        <v>17</v>
      </c>
      <c r="L4840">
        <v>30</v>
      </c>
      <c r="M4840">
        <v>2</v>
      </c>
      <c r="N4840" s="170">
        <v>22490513</v>
      </c>
      <c r="O4840" s="170">
        <v>24960000</v>
      </c>
      <c r="P4840" s="178">
        <v>200000</v>
      </c>
      <c r="Q4840" s="178">
        <v>7689</v>
      </c>
      <c r="R4840" s="178">
        <v>118875</v>
      </c>
      <c r="S4840">
        <v>0</v>
      </c>
      <c r="T4840">
        <v>0</v>
      </c>
      <c r="U4840">
        <v>0</v>
      </c>
      <c r="W4840">
        <v>0</v>
      </c>
      <c r="X4840">
        <v>0</v>
      </c>
      <c r="Y4840">
        <v>0</v>
      </c>
      <c r="AB4840" s="180">
        <v>44285</v>
      </c>
      <c r="AC4840">
        <v>1</v>
      </c>
      <c r="AD4840" t="s">
        <v>1922</v>
      </c>
      <c r="AE4840">
        <v>1</v>
      </c>
      <c r="AF4840">
        <v>30</v>
      </c>
      <c r="AG4840">
        <v>0</v>
      </c>
      <c r="AN4840">
        <v>1</v>
      </c>
      <c r="AO4840">
        <v>1</v>
      </c>
      <c r="AR4840" s="178">
        <v>182289</v>
      </c>
      <c r="AS4840" t="s">
        <v>1921</v>
      </c>
      <c r="AT4840">
        <v>0</v>
      </c>
      <c r="AU4840">
        <v>0</v>
      </c>
      <c r="AV4840">
        <v>890480123</v>
      </c>
      <c r="AW4840" t="s">
        <v>1920</v>
      </c>
      <c r="AX4840">
        <v>5</v>
      </c>
      <c r="BC4840">
        <v>2</v>
      </c>
      <c r="BD4840">
        <v>7</v>
      </c>
      <c r="BE4840">
        <v>2</v>
      </c>
    </row>
    <row r="4841" spans="1:57" x14ac:dyDescent="0.25">
      <c r="A4841" s="179">
        <f t="shared" si="75"/>
        <v>0</v>
      </c>
      <c r="B4841" t="s">
        <v>1923</v>
      </c>
      <c r="C4841">
        <v>1067281550</v>
      </c>
      <c r="D4841">
        <v>144105</v>
      </c>
      <c r="E4841">
        <v>4</v>
      </c>
      <c r="F4841">
        <v>550024006</v>
      </c>
      <c r="G4841" s="180">
        <v>44039</v>
      </c>
      <c r="H4841" s="180">
        <v>45168</v>
      </c>
      <c r="I4841">
        <v>0</v>
      </c>
      <c r="J4841">
        <v>1</v>
      </c>
      <c r="K4841">
        <v>17</v>
      </c>
      <c r="L4841">
        <v>30</v>
      </c>
      <c r="M4841">
        <v>2</v>
      </c>
      <c r="N4841" s="170">
        <v>22490513</v>
      </c>
      <c r="O4841" s="170">
        <v>24960000</v>
      </c>
      <c r="P4841" s="178">
        <v>100000</v>
      </c>
      <c r="Q4841" s="178">
        <v>3844</v>
      </c>
      <c r="R4841" s="178">
        <v>59466</v>
      </c>
      <c r="S4841">
        <v>0</v>
      </c>
      <c r="T4841">
        <v>0</v>
      </c>
      <c r="U4841">
        <v>0</v>
      </c>
      <c r="W4841">
        <v>0</v>
      </c>
      <c r="X4841">
        <v>0</v>
      </c>
      <c r="Y4841">
        <v>0</v>
      </c>
      <c r="AB4841" s="180">
        <v>44285</v>
      </c>
      <c r="AC4841">
        <v>1</v>
      </c>
      <c r="AD4841" t="s">
        <v>1922</v>
      </c>
      <c r="AE4841">
        <v>1</v>
      </c>
      <c r="AF4841">
        <v>30</v>
      </c>
      <c r="AG4841">
        <v>0</v>
      </c>
      <c r="AN4841">
        <v>1</v>
      </c>
      <c r="AO4841">
        <v>1</v>
      </c>
      <c r="AR4841" s="178">
        <v>91188</v>
      </c>
      <c r="AS4841" t="s">
        <v>1921</v>
      </c>
      <c r="AT4841">
        <v>0</v>
      </c>
      <c r="AU4841">
        <v>0</v>
      </c>
      <c r="AV4841">
        <v>890480123</v>
      </c>
      <c r="AW4841" t="s">
        <v>1920</v>
      </c>
      <c r="AX4841">
        <v>5</v>
      </c>
      <c r="BC4841">
        <v>2</v>
      </c>
      <c r="BD4841">
        <v>7</v>
      </c>
      <c r="BE4841">
        <v>2</v>
      </c>
    </row>
    <row r="4842" spans="1:57" x14ac:dyDescent="0.25">
      <c r="A4842" s="179">
        <f t="shared" si="75"/>
        <v>0</v>
      </c>
      <c r="B4842" t="s">
        <v>1923</v>
      </c>
      <c r="C4842">
        <v>1067281550</v>
      </c>
      <c r="D4842">
        <v>144105</v>
      </c>
      <c r="E4842">
        <v>4</v>
      </c>
      <c r="F4842">
        <v>550024008</v>
      </c>
      <c r="G4842" s="180">
        <v>44039</v>
      </c>
      <c r="H4842" s="180">
        <v>45168</v>
      </c>
      <c r="I4842">
        <v>0</v>
      </c>
      <c r="J4842">
        <v>1</v>
      </c>
      <c r="K4842">
        <v>17</v>
      </c>
      <c r="L4842">
        <v>30</v>
      </c>
      <c r="M4842">
        <v>2</v>
      </c>
      <c r="N4842" s="170">
        <v>22490513</v>
      </c>
      <c r="O4842" s="170">
        <v>24960000</v>
      </c>
      <c r="P4842" s="178">
        <v>95115</v>
      </c>
      <c r="Q4842" s="178">
        <v>3657</v>
      </c>
      <c r="R4842" s="178">
        <v>56583</v>
      </c>
      <c r="S4842">
        <v>0</v>
      </c>
      <c r="T4842">
        <v>0</v>
      </c>
      <c r="U4842">
        <v>0</v>
      </c>
      <c r="W4842">
        <v>0</v>
      </c>
      <c r="X4842">
        <v>0</v>
      </c>
      <c r="Y4842">
        <v>0</v>
      </c>
      <c r="AB4842" s="180">
        <v>44285</v>
      </c>
      <c r="AC4842">
        <v>1</v>
      </c>
      <c r="AD4842" t="s">
        <v>1922</v>
      </c>
      <c r="AE4842">
        <v>1</v>
      </c>
      <c r="AF4842">
        <v>30</v>
      </c>
      <c r="AG4842">
        <v>0</v>
      </c>
      <c r="AN4842">
        <v>1</v>
      </c>
      <c r="AO4842">
        <v>1</v>
      </c>
      <c r="AR4842" s="178">
        <v>86767</v>
      </c>
      <c r="AS4842" t="s">
        <v>1921</v>
      </c>
      <c r="AT4842">
        <v>0</v>
      </c>
      <c r="AU4842">
        <v>0</v>
      </c>
      <c r="AV4842">
        <v>890480123</v>
      </c>
      <c r="AW4842" t="s">
        <v>1920</v>
      </c>
      <c r="AX4842">
        <v>5</v>
      </c>
      <c r="BC4842">
        <v>2</v>
      </c>
      <c r="BD4842">
        <v>7</v>
      </c>
      <c r="BE4842">
        <v>2</v>
      </c>
    </row>
    <row r="4843" spans="1:57" x14ac:dyDescent="0.25">
      <c r="A4843" s="179">
        <f t="shared" si="75"/>
        <v>0</v>
      </c>
      <c r="B4843" t="s">
        <v>1923</v>
      </c>
      <c r="C4843">
        <v>1067281550</v>
      </c>
      <c r="D4843">
        <v>144105</v>
      </c>
      <c r="E4843">
        <v>4</v>
      </c>
      <c r="F4843">
        <v>550024009</v>
      </c>
      <c r="G4843" s="180">
        <v>44039</v>
      </c>
      <c r="H4843" s="180">
        <v>45168</v>
      </c>
      <c r="I4843">
        <v>0</v>
      </c>
      <c r="J4843">
        <v>1</v>
      </c>
      <c r="K4843">
        <v>17</v>
      </c>
      <c r="L4843">
        <v>30</v>
      </c>
      <c r="M4843">
        <v>2</v>
      </c>
      <c r="N4843" s="170">
        <v>22490513</v>
      </c>
      <c r="O4843" s="170">
        <v>24960000</v>
      </c>
      <c r="P4843" s="178">
        <v>200000</v>
      </c>
      <c r="Q4843" s="178">
        <v>7689</v>
      </c>
      <c r="R4843" s="178">
        <v>118924</v>
      </c>
      <c r="S4843">
        <v>0</v>
      </c>
      <c r="T4843">
        <v>0</v>
      </c>
      <c r="U4843">
        <v>0</v>
      </c>
      <c r="W4843">
        <v>0</v>
      </c>
      <c r="X4843">
        <v>0</v>
      </c>
      <c r="Y4843">
        <v>0</v>
      </c>
      <c r="AB4843" s="180">
        <v>44285</v>
      </c>
      <c r="AC4843">
        <v>1</v>
      </c>
      <c r="AD4843" t="s">
        <v>1922</v>
      </c>
      <c r="AE4843">
        <v>1</v>
      </c>
      <c r="AF4843">
        <v>30</v>
      </c>
      <c r="AG4843">
        <v>0</v>
      </c>
      <c r="AN4843">
        <v>1</v>
      </c>
      <c r="AO4843">
        <v>1</v>
      </c>
      <c r="AR4843" s="178">
        <v>182364</v>
      </c>
      <c r="AS4843" t="s">
        <v>1921</v>
      </c>
      <c r="AT4843">
        <v>0</v>
      </c>
      <c r="AU4843">
        <v>0</v>
      </c>
      <c r="AV4843">
        <v>890480123</v>
      </c>
      <c r="AW4843" t="s">
        <v>1920</v>
      </c>
      <c r="AX4843">
        <v>5</v>
      </c>
      <c r="BC4843">
        <v>2</v>
      </c>
      <c r="BD4843">
        <v>7</v>
      </c>
      <c r="BE4843">
        <v>2</v>
      </c>
    </row>
    <row r="4844" spans="1:57" x14ac:dyDescent="0.25">
      <c r="A4844" s="179">
        <f t="shared" si="75"/>
        <v>0</v>
      </c>
      <c r="B4844" t="s">
        <v>1923</v>
      </c>
      <c r="C4844">
        <v>1067281550</v>
      </c>
      <c r="D4844">
        <v>144105</v>
      </c>
      <c r="E4844">
        <v>4</v>
      </c>
      <c r="F4844">
        <v>550024015</v>
      </c>
      <c r="G4844" s="180">
        <v>44042</v>
      </c>
      <c r="H4844" s="180">
        <v>45137</v>
      </c>
      <c r="I4844">
        <v>0</v>
      </c>
      <c r="J4844">
        <v>1</v>
      </c>
      <c r="K4844">
        <v>16</v>
      </c>
      <c r="L4844">
        <v>30</v>
      </c>
      <c r="M4844">
        <v>2</v>
      </c>
      <c r="N4844" s="170">
        <v>22490513</v>
      </c>
      <c r="O4844" s="170">
        <v>24960000</v>
      </c>
      <c r="P4844" s="178">
        <v>600000</v>
      </c>
      <c r="Q4844" s="178">
        <v>23066</v>
      </c>
      <c r="R4844" s="178">
        <v>372208</v>
      </c>
      <c r="S4844">
        <v>0</v>
      </c>
      <c r="T4844">
        <v>0</v>
      </c>
      <c r="U4844">
        <v>0</v>
      </c>
      <c r="W4844">
        <v>0</v>
      </c>
      <c r="X4844">
        <v>0</v>
      </c>
      <c r="Y4844">
        <v>0</v>
      </c>
      <c r="AB4844" s="180">
        <v>44285</v>
      </c>
      <c r="AC4844">
        <v>1</v>
      </c>
      <c r="AD4844" t="s">
        <v>1922</v>
      </c>
      <c r="AE4844">
        <v>1</v>
      </c>
      <c r="AF4844">
        <v>30</v>
      </c>
      <c r="AG4844">
        <v>0</v>
      </c>
      <c r="AN4844">
        <v>1</v>
      </c>
      <c r="AO4844">
        <v>1</v>
      </c>
      <c r="AR4844" s="178">
        <v>570763</v>
      </c>
      <c r="AS4844" t="s">
        <v>1921</v>
      </c>
      <c r="AT4844">
        <v>0</v>
      </c>
      <c r="AU4844">
        <v>0</v>
      </c>
      <c r="AV4844">
        <v>890480123</v>
      </c>
      <c r="AW4844" t="s">
        <v>1920</v>
      </c>
      <c r="AX4844">
        <v>5</v>
      </c>
      <c r="BC4844">
        <v>2</v>
      </c>
      <c r="BD4844">
        <v>7</v>
      </c>
      <c r="BE4844">
        <v>2</v>
      </c>
    </row>
    <row r="4845" spans="1:57" x14ac:dyDescent="0.25">
      <c r="A4845" s="179">
        <f t="shared" si="75"/>
        <v>0</v>
      </c>
      <c r="B4845" t="s">
        <v>1923</v>
      </c>
      <c r="C4845">
        <v>1067281550</v>
      </c>
      <c r="D4845">
        <v>144105</v>
      </c>
      <c r="E4845">
        <v>4</v>
      </c>
      <c r="F4845">
        <v>550024141</v>
      </c>
      <c r="G4845" s="180">
        <v>44045</v>
      </c>
      <c r="H4845" s="180">
        <v>45168</v>
      </c>
      <c r="I4845">
        <v>0</v>
      </c>
      <c r="J4845">
        <v>1</v>
      </c>
      <c r="K4845">
        <v>17</v>
      </c>
      <c r="L4845">
        <v>30</v>
      </c>
      <c r="M4845">
        <v>2</v>
      </c>
      <c r="N4845" s="170">
        <v>22490513</v>
      </c>
      <c r="O4845" s="170">
        <v>24960000</v>
      </c>
      <c r="P4845" s="178">
        <v>90000</v>
      </c>
      <c r="Q4845" s="178">
        <v>3460</v>
      </c>
      <c r="R4845" s="178">
        <v>53681</v>
      </c>
      <c r="S4845">
        <v>0</v>
      </c>
      <c r="T4845">
        <v>0</v>
      </c>
      <c r="U4845">
        <v>0</v>
      </c>
      <c r="W4845">
        <v>0</v>
      </c>
      <c r="X4845">
        <v>0</v>
      </c>
      <c r="Y4845">
        <v>0</v>
      </c>
      <c r="AB4845" s="180">
        <v>44285</v>
      </c>
      <c r="AC4845">
        <v>1</v>
      </c>
      <c r="AD4845" t="s">
        <v>1922</v>
      </c>
      <c r="AE4845">
        <v>1</v>
      </c>
      <c r="AF4845">
        <v>30</v>
      </c>
      <c r="AG4845">
        <v>0</v>
      </c>
      <c r="AN4845">
        <v>1</v>
      </c>
      <c r="AO4845">
        <v>1</v>
      </c>
      <c r="AR4845" s="178">
        <v>82317</v>
      </c>
      <c r="AS4845" t="s">
        <v>1921</v>
      </c>
      <c r="AT4845">
        <v>0</v>
      </c>
      <c r="AU4845">
        <v>0</v>
      </c>
      <c r="AV4845">
        <v>890480123</v>
      </c>
      <c r="AW4845" t="s">
        <v>1920</v>
      </c>
      <c r="AX4845">
        <v>5</v>
      </c>
      <c r="BC4845">
        <v>2</v>
      </c>
      <c r="BD4845">
        <v>7</v>
      </c>
      <c r="BE4845">
        <v>2</v>
      </c>
    </row>
    <row r="4846" spans="1:57" x14ac:dyDescent="0.25">
      <c r="A4846" s="179">
        <f t="shared" si="75"/>
        <v>0</v>
      </c>
      <c r="B4846" t="s">
        <v>1923</v>
      </c>
      <c r="C4846">
        <v>1067281550</v>
      </c>
      <c r="D4846">
        <v>144105</v>
      </c>
      <c r="E4846">
        <v>4</v>
      </c>
      <c r="F4846">
        <v>550024350</v>
      </c>
      <c r="G4846" s="180">
        <v>44078</v>
      </c>
      <c r="H4846" s="180">
        <v>45199</v>
      </c>
      <c r="I4846">
        <v>0</v>
      </c>
      <c r="J4846">
        <v>1</v>
      </c>
      <c r="K4846">
        <v>15</v>
      </c>
      <c r="L4846">
        <v>30</v>
      </c>
      <c r="M4846">
        <v>2</v>
      </c>
      <c r="N4846" s="170">
        <v>22490513</v>
      </c>
      <c r="O4846" s="170">
        <v>24960000</v>
      </c>
      <c r="P4846" s="178">
        <v>50000</v>
      </c>
      <c r="Q4846" s="178">
        <v>1922</v>
      </c>
      <c r="R4846" s="178">
        <v>32982</v>
      </c>
      <c r="S4846">
        <v>0</v>
      </c>
      <c r="T4846">
        <v>0</v>
      </c>
      <c r="U4846">
        <v>0</v>
      </c>
      <c r="W4846">
        <v>0</v>
      </c>
      <c r="X4846">
        <v>0</v>
      </c>
      <c r="Y4846">
        <v>0</v>
      </c>
      <c r="AB4846" s="180">
        <v>44285</v>
      </c>
      <c r="AC4846">
        <v>1</v>
      </c>
      <c r="AD4846" t="s">
        <v>1922</v>
      </c>
      <c r="AE4846">
        <v>1</v>
      </c>
      <c r="AF4846">
        <v>30</v>
      </c>
      <c r="AG4846">
        <v>0</v>
      </c>
      <c r="AN4846">
        <v>1</v>
      </c>
      <c r="AO4846">
        <v>1</v>
      </c>
      <c r="AR4846" s="178">
        <v>50576</v>
      </c>
      <c r="AS4846" t="s">
        <v>1921</v>
      </c>
      <c r="AT4846">
        <v>0</v>
      </c>
      <c r="AU4846">
        <v>0</v>
      </c>
      <c r="AV4846">
        <v>890480123</v>
      </c>
      <c r="AW4846" t="s">
        <v>1920</v>
      </c>
      <c r="AX4846">
        <v>5</v>
      </c>
      <c r="BC4846">
        <v>2</v>
      </c>
      <c r="BD4846">
        <v>7</v>
      </c>
      <c r="BE4846">
        <v>2</v>
      </c>
    </row>
    <row r="4847" spans="1:57" x14ac:dyDescent="0.25">
      <c r="A4847" s="179">
        <f t="shared" si="75"/>
        <v>0</v>
      </c>
      <c r="B4847" t="s">
        <v>1923</v>
      </c>
      <c r="C4847">
        <v>1067281550</v>
      </c>
      <c r="D4847">
        <v>144105</v>
      </c>
      <c r="E4847">
        <v>4</v>
      </c>
      <c r="F4847">
        <v>550025225</v>
      </c>
      <c r="G4847" s="180">
        <v>44221</v>
      </c>
      <c r="H4847" s="180">
        <v>45350</v>
      </c>
      <c r="I4847">
        <v>0</v>
      </c>
      <c r="J4847">
        <v>1</v>
      </c>
      <c r="K4847">
        <v>2</v>
      </c>
      <c r="L4847">
        <v>30</v>
      </c>
      <c r="M4847">
        <v>2</v>
      </c>
      <c r="N4847" s="170">
        <v>22490513</v>
      </c>
      <c r="O4847" s="170">
        <v>24960000</v>
      </c>
      <c r="P4847" s="178">
        <v>600000</v>
      </c>
      <c r="Q4847" s="178">
        <v>23066</v>
      </c>
      <c r="R4847" s="178">
        <v>564668</v>
      </c>
      <c r="S4847">
        <v>0</v>
      </c>
      <c r="T4847">
        <v>0</v>
      </c>
      <c r="U4847">
        <v>0</v>
      </c>
      <c r="W4847">
        <v>0</v>
      </c>
      <c r="X4847">
        <v>0</v>
      </c>
      <c r="Y4847">
        <v>0</v>
      </c>
      <c r="AB4847" s="180">
        <v>44285</v>
      </c>
      <c r="AC4847">
        <v>1</v>
      </c>
      <c r="AD4847" t="s">
        <v>1922</v>
      </c>
      <c r="AE4847">
        <v>1</v>
      </c>
      <c r="AF4847">
        <v>30</v>
      </c>
      <c r="AG4847">
        <v>0</v>
      </c>
      <c r="AN4847">
        <v>1</v>
      </c>
      <c r="AO4847">
        <v>1</v>
      </c>
      <c r="AR4847" s="178">
        <v>865891</v>
      </c>
      <c r="AS4847" t="s">
        <v>1921</v>
      </c>
      <c r="AT4847">
        <v>0</v>
      </c>
      <c r="AU4847">
        <v>0</v>
      </c>
      <c r="AV4847">
        <v>890480123</v>
      </c>
      <c r="AW4847" t="s">
        <v>1920</v>
      </c>
      <c r="AX4847">
        <v>5</v>
      </c>
      <c r="BC4847">
        <v>2</v>
      </c>
      <c r="BD4847">
        <v>7</v>
      </c>
      <c r="BE4847">
        <v>2</v>
      </c>
    </row>
    <row r="4848" spans="1:57" x14ac:dyDescent="0.25">
      <c r="A4848" s="179">
        <f t="shared" si="75"/>
        <v>0</v>
      </c>
      <c r="B4848" t="s">
        <v>1923</v>
      </c>
      <c r="C4848">
        <v>1067281550</v>
      </c>
      <c r="D4848">
        <v>144105</v>
      </c>
      <c r="E4848">
        <v>4</v>
      </c>
      <c r="F4848">
        <v>550025603</v>
      </c>
      <c r="G4848" s="180">
        <v>44272</v>
      </c>
      <c r="H4848" s="180">
        <v>45412</v>
      </c>
      <c r="I4848">
        <v>0</v>
      </c>
      <c r="J4848">
        <v>1</v>
      </c>
      <c r="K4848">
        <v>0</v>
      </c>
      <c r="L4848">
        <v>30</v>
      </c>
      <c r="M4848">
        <v>2</v>
      </c>
      <c r="N4848" s="170">
        <v>22490513</v>
      </c>
      <c r="O4848" s="170">
        <v>24960000</v>
      </c>
      <c r="P4848" s="178">
        <v>70000</v>
      </c>
      <c r="Q4848" s="178">
        <v>2691</v>
      </c>
      <c r="R4848" s="178">
        <v>70000</v>
      </c>
      <c r="S4848">
        <v>0</v>
      </c>
      <c r="T4848">
        <v>0</v>
      </c>
      <c r="U4848">
        <v>0</v>
      </c>
      <c r="W4848">
        <v>0</v>
      </c>
      <c r="X4848">
        <v>0</v>
      </c>
      <c r="Y4848">
        <v>0</v>
      </c>
      <c r="AB4848" s="180">
        <v>44286</v>
      </c>
      <c r="AC4848">
        <v>1</v>
      </c>
      <c r="AD4848" t="s">
        <v>1922</v>
      </c>
      <c r="AE4848">
        <v>1</v>
      </c>
      <c r="AF4848">
        <v>30</v>
      </c>
      <c r="AG4848">
        <v>0</v>
      </c>
      <c r="AN4848">
        <v>1</v>
      </c>
      <c r="AO4848">
        <v>1</v>
      </c>
      <c r="AR4848" s="178">
        <v>107342</v>
      </c>
      <c r="AS4848" t="s">
        <v>1921</v>
      </c>
      <c r="AT4848">
        <v>0</v>
      </c>
      <c r="AU4848">
        <v>0</v>
      </c>
      <c r="AV4848">
        <v>890480123</v>
      </c>
      <c r="AW4848" t="s">
        <v>1920</v>
      </c>
      <c r="AX4848">
        <v>5</v>
      </c>
      <c r="BC4848">
        <v>2</v>
      </c>
      <c r="BD4848">
        <v>7</v>
      </c>
      <c r="BE4848">
        <v>2</v>
      </c>
    </row>
    <row r="4849" spans="1:57" x14ac:dyDescent="0.25">
      <c r="A4849" s="179">
        <f t="shared" si="75"/>
        <v>0</v>
      </c>
      <c r="B4849" t="s">
        <v>1923</v>
      </c>
      <c r="C4849">
        <v>1067281550</v>
      </c>
      <c r="D4849">
        <v>144105</v>
      </c>
      <c r="E4849">
        <v>4</v>
      </c>
      <c r="F4849">
        <v>550025732</v>
      </c>
      <c r="G4849" s="180">
        <v>44286</v>
      </c>
      <c r="H4849" s="180">
        <v>44346</v>
      </c>
      <c r="I4849">
        <v>0</v>
      </c>
      <c r="J4849">
        <v>1</v>
      </c>
      <c r="K4849">
        <v>0</v>
      </c>
      <c r="L4849">
        <v>30</v>
      </c>
      <c r="M4849">
        <v>2</v>
      </c>
      <c r="N4849">
        <v>0</v>
      </c>
      <c r="O4849">
        <v>0</v>
      </c>
      <c r="P4849" s="178">
        <v>6000</v>
      </c>
      <c r="Q4849" s="178">
        <v>6000</v>
      </c>
      <c r="R4849" s="178">
        <v>6000</v>
      </c>
      <c r="S4849">
        <v>0</v>
      </c>
      <c r="T4849">
        <v>0</v>
      </c>
      <c r="U4849">
        <v>0</v>
      </c>
      <c r="W4849">
        <v>0</v>
      </c>
      <c r="X4849">
        <v>0</v>
      </c>
      <c r="Y4849">
        <v>0</v>
      </c>
      <c r="AB4849" s="180">
        <v>44286</v>
      </c>
      <c r="AC4849">
        <v>1</v>
      </c>
      <c r="AD4849" t="s">
        <v>1922</v>
      </c>
      <c r="AE4849">
        <v>1</v>
      </c>
      <c r="AF4849">
        <v>30</v>
      </c>
      <c r="AG4849">
        <v>0</v>
      </c>
      <c r="AN4849">
        <v>1</v>
      </c>
      <c r="AO4849">
        <v>1</v>
      </c>
      <c r="AR4849" s="178">
        <v>9201</v>
      </c>
      <c r="AS4849" t="s">
        <v>1921</v>
      </c>
      <c r="AT4849">
        <v>0</v>
      </c>
      <c r="AU4849">
        <v>0</v>
      </c>
      <c r="AV4849">
        <v>890480123</v>
      </c>
      <c r="AW4849" t="s">
        <v>1920</v>
      </c>
      <c r="AX4849">
        <v>5</v>
      </c>
      <c r="BC4849">
        <v>2</v>
      </c>
      <c r="BD4849">
        <v>7</v>
      </c>
      <c r="BE4849">
        <v>2</v>
      </c>
    </row>
    <row r="4850" spans="1:57" x14ac:dyDescent="0.25">
      <c r="A4850" s="179">
        <f t="shared" si="75"/>
        <v>6389402</v>
      </c>
      <c r="B4850" t="s">
        <v>1923</v>
      </c>
      <c r="C4850">
        <v>1081798136</v>
      </c>
      <c r="D4850">
        <v>144105</v>
      </c>
      <c r="E4850">
        <v>4</v>
      </c>
      <c r="F4850">
        <v>16812</v>
      </c>
      <c r="G4850" s="180">
        <v>43840</v>
      </c>
      <c r="H4850" s="180">
        <v>45301</v>
      </c>
      <c r="I4850">
        <v>0</v>
      </c>
      <c r="J4850">
        <v>1</v>
      </c>
      <c r="K4850">
        <v>14</v>
      </c>
      <c r="L4850">
        <v>30</v>
      </c>
      <c r="M4850">
        <v>2</v>
      </c>
      <c r="N4850" s="170">
        <v>9119963</v>
      </c>
      <c r="O4850" s="170">
        <v>9511000</v>
      </c>
      <c r="P4850" s="178">
        <v>9889471</v>
      </c>
      <c r="Q4850" s="178">
        <v>246664</v>
      </c>
      <c r="R4850" s="178">
        <v>7328234</v>
      </c>
      <c r="S4850">
        <v>66817</v>
      </c>
      <c r="T4850">
        <v>0</v>
      </c>
      <c r="U4850">
        <v>0</v>
      </c>
      <c r="W4850">
        <v>0</v>
      </c>
      <c r="X4850">
        <v>0</v>
      </c>
      <c r="Y4850">
        <v>0</v>
      </c>
      <c r="AB4850" s="180">
        <v>44251</v>
      </c>
      <c r="AC4850">
        <v>9</v>
      </c>
      <c r="AD4850" t="s">
        <v>1922</v>
      </c>
      <c r="AE4850">
        <v>1</v>
      </c>
      <c r="AF4850">
        <v>30</v>
      </c>
      <c r="AG4850">
        <v>0</v>
      </c>
      <c r="AN4850">
        <v>1</v>
      </c>
      <c r="AO4850">
        <v>1</v>
      </c>
      <c r="AR4850" s="178">
        <v>938832</v>
      </c>
      <c r="AS4850" t="s">
        <v>1921</v>
      </c>
      <c r="AT4850">
        <v>0</v>
      </c>
      <c r="AU4850">
        <v>0</v>
      </c>
      <c r="AV4850">
        <v>890480123</v>
      </c>
      <c r="AW4850" t="s">
        <v>1920</v>
      </c>
      <c r="AX4850">
        <v>5</v>
      </c>
      <c r="BC4850">
        <v>1</v>
      </c>
      <c r="BD4850">
        <v>7</v>
      </c>
      <c r="BE4850">
        <v>2</v>
      </c>
    </row>
    <row r="4851" spans="1:57" x14ac:dyDescent="0.25">
      <c r="A4851" s="179">
        <f t="shared" si="75"/>
        <v>9623023</v>
      </c>
      <c r="B4851" t="s">
        <v>1923</v>
      </c>
      <c r="C4851">
        <v>1098623936</v>
      </c>
      <c r="D4851">
        <v>144105</v>
      </c>
      <c r="E4851">
        <v>4</v>
      </c>
      <c r="F4851">
        <v>18230</v>
      </c>
      <c r="G4851" s="180">
        <v>44258</v>
      </c>
      <c r="H4851" s="180">
        <v>45719</v>
      </c>
      <c r="I4851">
        <v>0</v>
      </c>
      <c r="J4851">
        <v>1</v>
      </c>
      <c r="K4851">
        <v>1</v>
      </c>
      <c r="L4851">
        <v>30</v>
      </c>
      <c r="M4851">
        <v>2</v>
      </c>
      <c r="N4851" s="170">
        <v>8648788</v>
      </c>
      <c r="O4851" s="170">
        <v>9000000</v>
      </c>
      <c r="P4851" s="178">
        <v>18540000</v>
      </c>
      <c r="Q4851" s="178">
        <v>458283</v>
      </c>
      <c r="R4851" s="178">
        <v>18201975</v>
      </c>
      <c r="S4851">
        <v>0</v>
      </c>
      <c r="T4851">
        <v>0</v>
      </c>
      <c r="U4851">
        <v>0</v>
      </c>
      <c r="W4851">
        <v>0</v>
      </c>
      <c r="X4851">
        <v>0</v>
      </c>
      <c r="Y4851">
        <v>0</v>
      </c>
      <c r="AB4851" s="180">
        <v>44285</v>
      </c>
      <c r="AC4851">
        <v>1</v>
      </c>
      <c r="AD4851" t="s">
        <v>1922</v>
      </c>
      <c r="AE4851">
        <v>1</v>
      </c>
      <c r="AF4851">
        <v>30</v>
      </c>
      <c r="AG4851">
        <v>0</v>
      </c>
      <c r="AN4851">
        <v>1</v>
      </c>
      <c r="AO4851">
        <v>1</v>
      </c>
      <c r="AR4851" s="178">
        <v>8578952</v>
      </c>
      <c r="AS4851" t="s">
        <v>1921</v>
      </c>
      <c r="AT4851">
        <v>0</v>
      </c>
      <c r="AU4851">
        <v>0</v>
      </c>
      <c r="AV4851">
        <v>890480123</v>
      </c>
      <c r="AW4851" t="s">
        <v>1920</v>
      </c>
      <c r="AX4851">
        <v>5</v>
      </c>
      <c r="BC4851">
        <v>1</v>
      </c>
      <c r="BD4851">
        <v>7</v>
      </c>
      <c r="BE4851">
        <v>2</v>
      </c>
    </row>
    <row r="4852" spans="1:57" x14ac:dyDescent="0.25">
      <c r="A4852" s="179">
        <f t="shared" si="75"/>
        <v>12487431</v>
      </c>
      <c r="B4852" t="s">
        <v>1923</v>
      </c>
      <c r="C4852">
        <v>1100397559</v>
      </c>
      <c r="D4852">
        <v>144105</v>
      </c>
      <c r="E4852">
        <v>4</v>
      </c>
      <c r="F4852">
        <v>16564</v>
      </c>
      <c r="G4852" s="180">
        <v>43782</v>
      </c>
      <c r="H4852" s="180">
        <v>46356</v>
      </c>
      <c r="I4852">
        <v>0</v>
      </c>
      <c r="J4852">
        <v>1</v>
      </c>
      <c r="K4852">
        <v>16</v>
      </c>
      <c r="L4852">
        <v>30</v>
      </c>
      <c r="M4852">
        <v>2</v>
      </c>
      <c r="N4852" s="170">
        <v>12185828</v>
      </c>
      <c r="O4852" s="170">
        <v>12890000</v>
      </c>
      <c r="P4852" s="178">
        <v>16328910</v>
      </c>
      <c r="Q4852" s="178">
        <v>289875</v>
      </c>
      <c r="R4852" s="178">
        <v>14185000</v>
      </c>
      <c r="S4852">
        <v>0</v>
      </c>
      <c r="T4852">
        <v>0</v>
      </c>
      <c r="U4852">
        <v>0</v>
      </c>
      <c r="W4852">
        <v>0</v>
      </c>
      <c r="X4852">
        <v>0</v>
      </c>
      <c r="Y4852">
        <v>0</v>
      </c>
      <c r="AB4852" s="180">
        <v>44285</v>
      </c>
      <c r="AC4852">
        <v>9</v>
      </c>
      <c r="AD4852" t="s">
        <v>1922</v>
      </c>
      <c r="AE4852">
        <v>1</v>
      </c>
      <c r="AF4852">
        <v>30</v>
      </c>
      <c r="AG4852">
        <v>0</v>
      </c>
      <c r="AN4852">
        <v>1</v>
      </c>
      <c r="AO4852">
        <v>1</v>
      </c>
      <c r="AR4852" s="178">
        <v>1697569</v>
      </c>
      <c r="AS4852" t="s">
        <v>1921</v>
      </c>
      <c r="AT4852">
        <v>0</v>
      </c>
      <c r="AU4852">
        <v>0</v>
      </c>
      <c r="AV4852">
        <v>890480123</v>
      </c>
      <c r="AW4852" t="s">
        <v>1920</v>
      </c>
      <c r="AX4852">
        <v>5</v>
      </c>
      <c r="BC4852">
        <v>1</v>
      </c>
      <c r="BD4852">
        <v>7</v>
      </c>
      <c r="BE4852">
        <v>2</v>
      </c>
    </row>
    <row r="4853" spans="1:57" x14ac:dyDescent="0.25">
      <c r="A4853" s="179">
        <f t="shared" si="75"/>
        <v>3941816</v>
      </c>
      <c r="B4853" t="s">
        <v>1923</v>
      </c>
      <c r="C4853">
        <v>1100397559</v>
      </c>
      <c r="D4853">
        <v>144105</v>
      </c>
      <c r="E4853">
        <v>4</v>
      </c>
      <c r="F4853">
        <v>18170</v>
      </c>
      <c r="G4853" s="180">
        <v>44237</v>
      </c>
      <c r="H4853" s="180">
        <v>45350</v>
      </c>
      <c r="I4853">
        <v>0</v>
      </c>
      <c r="J4853">
        <v>1</v>
      </c>
      <c r="K4853">
        <v>2</v>
      </c>
      <c r="L4853">
        <v>30</v>
      </c>
      <c r="M4853">
        <v>2</v>
      </c>
      <c r="N4853" s="170">
        <v>16011168</v>
      </c>
      <c r="O4853" s="170">
        <v>17240000</v>
      </c>
      <c r="P4853" s="178">
        <v>4750591</v>
      </c>
      <c r="Q4853" s="178">
        <v>167043</v>
      </c>
      <c r="R4853" s="178">
        <v>4477675</v>
      </c>
      <c r="S4853">
        <v>0</v>
      </c>
      <c r="T4853">
        <v>0</v>
      </c>
      <c r="U4853">
        <v>0</v>
      </c>
      <c r="W4853">
        <v>0</v>
      </c>
      <c r="X4853">
        <v>0</v>
      </c>
      <c r="Y4853">
        <v>0</v>
      </c>
      <c r="AB4853" s="180">
        <v>44285</v>
      </c>
      <c r="AC4853">
        <v>9</v>
      </c>
      <c r="AD4853" t="s">
        <v>1922</v>
      </c>
      <c r="AE4853">
        <v>1</v>
      </c>
      <c r="AF4853">
        <v>30</v>
      </c>
      <c r="AG4853">
        <v>0</v>
      </c>
      <c r="AN4853">
        <v>1</v>
      </c>
      <c r="AO4853">
        <v>1</v>
      </c>
      <c r="AR4853" s="178">
        <v>535859</v>
      </c>
      <c r="AS4853" t="s">
        <v>1921</v>
      </c>
      <c r="AT4853">
        <v>0</v>
      </c>
      <c r="AU4853">
        <v>0</v>
      </c>
      <c r="AV4853">
        <v>890480123</v>
      </c>
      <c r="AW4853" t="s">
        <v>1920</v>
      </c>
      <c r="AX4853">
        <v>5</v>
      </c>
      <c r="BC4853">
        <v>1</v>
      </c>
      <c r="BD4853">
        <v>7</v>
      </c>
      <c r="BE4853">
        <v>2</v>
      </c>
    </row>
    <row r="4854" spans="1:57" x14ac:dyDescent="0.25">
      <c r="A4854" s="179">
        <f t="shared" si="75"/>
        <v>3079836</v>
      </c>
      <c r="B4854" t="s">
        <v>1923</v>
      </c>
      <c r="C4854">
        <v>1102799105</v>
      </c>
      <c r="D4854">
        <v>144105</v>
      </c>
      <c r="E4854">
        <v>4</v>
      </c>
      <c r="F4854">
        <v>15548</v>
      </c>
      <c r="G4854" s="180">
        <v>44133</v>
      </c>
      <c r="H4854" s="180">
        <v>44747</v>
      </c>
      <c r="I4854">
        <v>0</v>
      </c>
      <c r="J4854">
        <v>1</v>
      </c>
      <c r="K4854">
        <v>4</v>
      </c>
      <c r="L4854">
        <v>30</v>
      </c>
      <c r="M4854">
        <v>2</v>
      </c>
      <c r="N4854" s="170">
        <v>9752084</v>
      </c>
      <c r="O4854" s="170">
        <v>10200000</v>
      </c>
      <c r="P4854" s="178">
        <v>4221288</v>
      </c>
      <c r="Q4854" s="178">
        <v>229536</v>
      </c>
      <c r="R4854" s="178">
        <v>3350803</v>
      </c>
      <c r="S4854">
        <v>0</v>
      </c>
      <c r="T4854">
        <v>0</v>
      </c>
      <c r="U4854">
        <v>0</v>
      </c>
      <c r="W4854">
        <v>0</v>
      </c>
      <c r="X4854">
        <v>0</v>
      </c>
      <c r="Y4854">
        <v>0</v>
      </c>
      <c r="AB4854" s="180">
        <v>44285</v>
      </c>
      <c r="AC4854">
        <v>1</v>
      </c>
      <c r="AD4854" t="s">
        <v>1922</v>
      </c>
      <c r="AE4854">
        <v>1</v>
      </c>
      <c r="AF4854">
        <v>30</v>
      </c>
      <c r="AG4854">
        <v>0</v>
      </c>
      <c r="AN4854">
        <v>1</v>
      </c>
      <c r="AO4854">
        <v>1</v>
      </c>
      <c r="AR4854" s="178">
        <v>270967</v>
      </c>
      <c r="AS4854" t="s">
        <v>1921</v>
      </c>
      <c r="AT4854">
        <v>0</v>
      </c>
      <c r="AU4854">
        <v>0</v>
      </c>
      <c r="AV4854">
        <v>890480123</v>
      </c>
      <c r="AW4854" t="s">
        <v>1920</v>
      </c>
      <c r="AX4854">
        <v>5</v>
      </c>
      <c r="BC4854">
        <v>1</v>
      </c>
      <c r="BD4854">
        <v>7</v>
      </c>
      <c r="BE4854">
        <v>1</v>
      </c>
    </row>
    <row r="4855" spans="1:57" x14ac:dyDescent="0.25">
      <c r="A4855" s="179">
        <f t="shared" si="75"/>
        <v>17450191</v>
      </c>
      <c r="B4855" t="s">
        <v>1923</v>
      </c>
      <c r="C4855">
        <v>1102799105</v>
      </c>
      <c r="D4855">
        <v>144105</v>
      </c>
      <c r="E4855">
        <v>4</v>
      </c>
      <c r="F4855">
        <v>15550</v>
      </c>
      <c r="G4855" s="180">
        <v>44133</v>
      </c>
      <c r="H4855" s="180">
        <v>46208</v>
      </c>
      <c r="I4855">
        <v>0</v>
      </c>
      <c r="J4855">
        <v>1</v>
      </c>
      <c r="K4855">
        <v>5</v>
      </c>
      <c r="L4855">
        <v>30</v>
      </c>
      <c r="M4855">
        <v>2</v>
      </c>
      <c r="N4855" s="170">
        <v>12185828</v>
      </c>
      <c r="O4855" s="170">
        <v>12890000</v>
      </c>
      <c r="P4855" s="178">
        <v>20074756</v>
      </c>
      <c r="Q4855" s="178">
        <v>410222</v>
      </c>
      <c r="R4855" s="178">
        <v>18985474</v>
      </c>
      <c r="S4855">
        <v>0</v>
      </c>
      <c r="T4855">
        <v>0</v>
      </c>
      <c r="U4855">
        <v>0</v>
      </c>
      <c r="W4855">
        <v>0</v>
      </c>
      <c r="X4855">
        <v>0</v>
      </c>
      <c r="Y4855">
        <v>0</v>
      </c>
      <c r="AB4855" s="180">
        <v>44285</v>
      </c>
      <c r="AC4855">
        <v>1</v>
      </c>
      <c r="AD4855" t="s">
        <v>1922</v>
      </c>
      <c r="AE4855">
        <v>1</v>
      </c>
      <c r="AF4855">
        <v>30</v>
      </c>
      <c r="AG4855">
        <v>0</v>
      </c>
      <c r="AN4855">
        <v>1</v>
      </c>
      <c r="AO4855">
        <v>1</v>
      </c>
      <c r="AR4855" s="178">
        <v>1535283</v>
      </c>
      <c r="AS4855" t="s">
        <v>1921</v>
      </c>
      <c r="AT4855">
        <v>0</v>
      </c>
      <c r="AU4855">
        <v>0</v>
      </c>
      <c r="AV4855">
        <v>890480123</v>
      </c>
      <c r="AW4855" t="s">
        <v>1920</v>
      </c>
      <c r="AX4855">
        <v>5</v>
      </c>
      <c r="BC4855">
        <v>1</v>
      </c>
      <c r="BD4855">
        <v>7</v>
      </c>
      <c r="BE4855">
        <v>1</v>
      </c>
    </row>
    <row r="4856" spans="1:57" x14ac:dyDescent="0.25">
      <c r="A4856" s="179">
        <f t="shared" si="75"/>
        <v>134261322</v>
      </c>
      <c r="B4856" t="s">
        <v>1923</v>
      </c>
      <c r="C4856">
        <v>1102799105</v>
      </c>
      <c r="D4856">
        <v>140405</v>
      </c>
      <c r="E4856">
        <v>4</v>
      </c>
      <c r="F4856">
        <v>17087</v>
      </c>
      <c r="G4856" s="180">
        <v>43903</v>
      </c>
      <c r="H4856" s="180">
        <v>48303</v>
      </c>
      <c r="I4856">
        <v>30</v>
      </c>
      <c r="J4856">
        <v>1</v>
      </c>
      <c r="K4856">
        <v>10</v>
      </c>
      <c r="L4856">
        <v>30</v>
      </c>
      <c r="M4856">
        <v>2</v>
      </c>
      <c r="N4856" s="170">
        <v>12185828</v>
      </c>
      <c r="O4856" s="170">
        <v>12890000</v>
      </c>
      <c r="P4856" s="178">
        <v>147200000</v>
      </c>
      <c r="Q4856" s="178">
        <v>1599792</v>
      </c>
      <c r="R4856" s="178">
        <v>146073751</v>
      </c>
      <c r="S4856">
        <v>1437780</v>
      </c>
      <c r="T4856">
        <v>0</v>
      </c>
      <c r="U4856">
        <v>210285714</v>
      </c>
      <c r="V4856" t="s">
        <v>1927</v>
      </c>
      <c r="W4856">
        <v>0</v>
      </c>
      <c r="X4856">
        <v>0</v>
      </c>
      <c r="Y4856">
        <v>0</v>
      </c>
      <c r="Z4856">
        <v>4400000</v>
      </c>
      <c r="AA4856">
        <v>2</v>
      </c>
      <c r="AB4856" s="180">
        <v>44285</v>
      </c>
      <c r="AC4856">
        <v>2</v>
      </c>
      <c r="AD4856" t="s">
        <v>1922</v>
      </c>
      <c r="AE4856">
        <v>1</v>
      </c>
      <c r="AF4856">
        <v>30</v>
      </c>
      <c r="AG4856">
        <v>4651190</v>
      </c>
      <c r="AH4856">
        <v>1</v>
      </c>
      <c r="AI4856">
        <v>0</v>
      </c>
      <c r="AJ4856">
        <v>1</v>
      </c>
      <c r="AK4856">
        <v>0</v>
      </c>
      <c r="AL4856">
        <v>0</v>
      </c>
      <c r="AM4856">
        <v>0</v>
      </c>
      <c r="AN4856">
        <v>1</v>
      </c>
      <c r="AO4856">
        <v>1</v>
      </c>
      <c r="AR4856" s="178">
        <v>11812429</v>
      </c>
      <c r="AS4856" t="s">
        <v>1926</v>
      </c>
      <c r="AT4856">
        <v>0</v>
      </c>
      <c r="AU4856">
        <v>0</v>
      </c>
      <c r="AV4856">
        <v>890480123</v>
      </c>
      <c r="AW4856" t="s">
        <v>1920</v>
      </c>
      <c r="AX4856">
        <v>5</v>
      </c>
      <c r="BC4856">
        <v>1</v>
      </c>
      <c r="BD4856">
        <v>7</v>
      </c>
      <c r="BE4856">
        <v>2</v>
      </c>
    </row>
    <row r="4857" spans="1:57" x14ac:dyDescent="0.25">
      <c r="A4857" s="179">
        <f t="shared" si="75"/>
        <v>9757640</v>
      </c>
      <c r="B4857" t="s">
        <v>1923</v>
      </c>
      <c r="C4857">
        <v>1103115052</v>
      </c>
      <c r="D4857">
        <v>144105</v>
      </c>
      <c r="E4857">
        <v>4</v>
      </c>
      <c r="F4857">
        <v>17077</v>
      </c>
      <c r="G4857" s="180">
        <v>43902</v>
      </c>
      <c r="H4857" s="180">
        <v>45381</v>
      </c>
      <c r="I4857">
        <v>30</v>
      </c>
      <c r="J4857">
        <v>1</v>
      </c>
      <c r="K4857">
        <v>10</v>
      </c>
      <c r="L4857">
        <v>30</v>
      </c>
      <c r="M4857">
        <v>2</v>
      </c>
      <c r="N4857" s="170">
        <v>9752084</v>
      </c>
      <c r="O4857" s="170">
        <v>10200000</v>
      </c>
      <c r="P4857" s="178">
        <v>14024280</v>
      </c>
      <c r="Q4857" s="178">
        <v>354025</v>
      </c>
      <c r="R4857" s="178">
        <v>11281322</v>
      </c>
      <c r="S4857">
        <v>91620</v>
      </c>
      <c r="T4857">
        <v>0</v>
      </c>
      <c r="U4857">
        <v>0</v>
      </c>
      <c r="W4857">
        <v>0</v>
      </c>
      <c r="X4857">
        <v>0</v>
      </c>
      <c r="Y4857">
        <v>0</v>
      </c>
      <c r="AB4857" s="180">
        <v>44285</v>
      </c>
      <c r="AC4857">
        <v>1</v>
      </c>
      <c r="AD4857" t="s">
        <v>1922</v>
      </c>
      <c r="AE4857">
        <v>1</v>
      </c>
      <c r="AF4857">
        <v>30</v>
      </c>
      <c r="AG4857">
        <v>269972</v>
      </c>
      <c r="AN4857">
        <v>1</v>
      </c>
      <c r="AO4857">
        <v>1</v>
      </c>
      <c r="AR4857" s="178">
        <v>1523682</v>
      </c>
      <c r="AS4857" t="s">
        <v>1921</v>
      </c>
      <c r="AT4857">
        <v>0</v>
      </c>
      <c r="AU4857">
        <v>0</v>
      </c>
      <c r="AV4857">
        <v>890480123</v>
      </c>
      <c r="AW4857" t="s">
        <v>1920</v>
      </c>
      <c r="AX4857">
        <v>5</v>
      </c>
      <c r="BC4857">
        <v>1</v>
      </c>
      <c r="BD4857">
        <v>7</v>
      </c>
      <c r="BE4857">
        <v>2</v>
      </c>
    </row>
    <row r="4858" spans="1:57" x14ac:dyDescent="0.25">
      <c r="A4858" s="179">
        <f t="shared" si="75"/>
        <v>11577004</v>
      </c>
      <c r="B4858" t="s">
        <v>1923</v>
      </c>
      <c r="C4858">
        <v>1128047373</v>
      </c>
      <c r="D4858">
        <v>144105</v>
      </c>
      <c r="E4858">
        <v>4</v>
      </c>
      <c r="F4858">
        <v>18242</v>
      </c>
      <c r="G4858" s="180">
        <v>44260</v>
      </c>
      <c r="H4858" s="180">
        <v>45381</v>
      </c>
      <c r="I4858">
        <v>0</v>
      </c>
      <c r="J4858">
        <v>1</v>
      </c>
      <c r="K4858">
        <v>1</v>
      </c>
      <c r="L4858">
        <v>30</v>
      </c>
      <c r="M4858">
        <v>2</v>
      </c>
      <c r="N4858" s="170">
        <v>8648788</v>
      </c>
      <c r="O4858" s="170">
        <v>9000000</v>
      </c>
      <c r="P4858" s="178">
        <v>13394073</v>
      </c>
      <c r="Q4858" s="178">
        <v>423742</v>
      </c>
      <c r="R4858" s="178">
        <v>12970331</v>
      </c>
      <c r="S4858">
        <v>0</v>
      </c>
      <c r="T4858">
        <v>0</v>
      </c>
      <c r="U4858">
        <v>0</v>
      </c>
      <c r="W4858">
        <v>0</v>
      </c>
      <c r="X4858">
        <v>0</v>
      </c>
      <c r="Y4858">
        <v>0</v>
      </c>
      <c r="AB4858" s="180">
        <v>44285</v>
      </c>
      <c r="AC4858">
        <v>9</v>
      </c>
      <c r="AD4858" t="s">
        <v>1922</v>
      </c>
      <c r="AE4858">
        <v>1</v>
      </c>
      <c r="AF4858">
        <v>30</v>
      </c>
      <c r="AG4858">
        <v>0</v>
      </c>
      <c r="AN4858">
        <v>1</v>
      </c>
      <c r="AO4858">
        <v>1</v>
      </c>
      <c r="AR4858" s="178">
        <v>1393327</v>
      </c>
      <c r="AS4858" t="s">
        <v>1921</v>
      </c>
      <c r="AT4858">
        <v>0</v>
      </c>
      <c r="AU4858">
        <v>0</v>
      </c>
      <c r="AV4858">
        <v>890480123</v>
      </c>
      <c r="AW4858" t="s">
        <v>1920</v>
      </c>
      <c r="AX4858">
        <v>5</v>
      </c>
      <c r="BC4858">
        <v>1</v>
      </c>
      <c r="BD4858">
        <v>7</v>
      </c>
      <c r="BE4858">
        <v>2</v>
      </c>
    </row>
    <row r="4859" spans="1:57" x14ac:dyDescent="0.25">
      <c r="A4859" s="179">
        <f t="shared" si="75"/>
        <v>0</v>
      </c>
      <c r="B4859" t="s">
        <v>1923</v>
      </c>
      <c r="C4859">
        <v>1128047510</v>
      </c>
      <c r="D4859">
        <v>144105</v>
      </c>
      <c r="E4859">
        <v>4</v>
      </c>
      <c r="F4859">
        <v>17480</v>
      </c>
      <c r="G4859" s="180">
        <v>44064</v>
      </c>
      <c r="H4859" s="180">
        <v>44469</v>
      </c>
      <c r="I4859">
        <v>30</v>
      </c>
      <c r="J4859">
        <v>1</v>
      </c>
      <c r="K4859">
        <v>4</v>
      </c>
      <c r="L4859">
        <v>30</v>
      </c>
      <c r="M4859">
        <v>2</v>
      </c>
      <c r="N4859" s="170">
        <v>15881442</v>
      </c>
      <c r="O4859" s="170">
        <v>17090000</v>
      </c>
      <c r="P4859" s="178">
        <v>2000000</v>
      </c>
      <c r="Q4859" s="178">
        <v>181350</v>
      </c>
      <c r="R4859" s="178">
        <v>1217646</v>
      </c>
      <c r="S4859">
        <v>15960</v>
      </c>
      <c r="T4859">
        <v>0</v>
      </c>
      <c r="U4859">
        <v>0</v>
      </c>
      <c r="W4859">
        <v>0</v>
      </c>
      <c r="X4859">
        <v>0</v>
      </c>
      <c r="Y4859">
        <v>0</v>
      </c>
      <c r="AB4859" s="180">
        <v>44285</v>
      </c>
      <c r="AC4859">
        <v>1</v>
      </c>
      <c r="AD4859" t="s">
        <v>1922</v>
      </c>
      <c r="AE4859">
        <v>1</v>
      </c>
      <c r="AF4859">
        <v>30</v>
      </c>
      <c r="AG4859">
        <v>178221</v>
      </c>
      <c r="AN4859">
        <v>1</v>
      </c>
      <c r="AO4859">
        <v>1</v>
      </c>
      <c r="AR4859" s="178">
        <v>1225565</v>
      </c>
      <c r="AS4859" t="s">
        <v>1921</v>
      </c>
      <c r="AT4859">
        <v>0</v>
      </c>
      <c r="AU4859">
        <v>0</v>
      </c>
      <c r="AV4859">
        <v>890480123</v>
      </c>
      <c r="AW4859" t="s">
        <v>1920</v>
      </c>
      <c r="AX4859">
        <v>5</v>
      </c>
      <c r="BC4859">
        <v>1</v>
      </c>
      <c r="BD4859">
        <v>7</v>
      </c>
      <c r="BE4859">
        <v>2</v>
      </c>
    </row>
    <row r="4860" spans="1:57" x14ac:dyDescent="0.25">
      <c r="A4860" s="179">
        <f t="shared" si="75"/>
        <v>0</v>
      </c>
      <c r="B4860" t="s">
        <v>1923</v>
      </c>
      <c r="C4860">
        <v>1128047510</v>
      </c>
      <c r="D4860">
        <v>144105</v>
      </c>
      <c r="E4860">
        <v>4</v>
      </c>
      <c r="F4860">
        <v>18093</v>
      </c>
      <c r="G4860" s="180">
        <v>44223</v>
      </c>
      <c r="H4860" s="180">
        <v>44956</v>
      </c>
      <c r="I4860">
        <v>0</v>
      </c>
      <c r="J4860">
        <v>1</v>
      </c>
      <c r="K4860">
        <v>2</v>
      </c>
      <c r="L4860">
        <v>30</v>
      </c>
      <c r="M4860">
        <v>2</v>
      </c>
      <c r="N4860" s="170">
        <v>8648788</v>
      </c>
      <c r="O4860" s="170">
        <v>9000000</v>
      </c>
      <c r="P4860" s="178">
        <v>4925334</v>
      </c>
      <c r="Q4860" s="178">
        <v>224220</v>
      </c>
      <c r="R4860" s="178">
        <v>4546309</v>
      </c>
      <c r="S4860">
        <v>0</v>
      </c>
      <c r="T4860">
        <v>0</v>
      </c>
      <c r="U4860">
        <v>0</v>
      </c>
      <c r="W4860">
        <v>0</v>
      </c>
      <c r="X4860">
        <v>0</v>
      </c>
      <c r="Y4860">
        <v>0</v>
      </c>
      <c r="AB4860" s="180">
        <v>44285</v>
      </c>
      <c r="AC4860">
        <v>1</v>
      </c>
      <c r="AD4860" t="s">
        <v>1922</v>
      </c>
      <c r="AE4860">
        <v>1</v>
      </c>
      <c r="AF4860">
        <v>30</v>
      </c>
      <c r="AG4860">
        <v>0</v>
      </c>
      <c r="AN4860">
        <v>1</v>
      </c>
      <c r="AO4860">
        <v>1</v>
      </c>
      <c r="AR4860" s="178">
        <v>4575875</v>
      </c>
      <c r="AS4860" t="s">
        <v>1921</v>
      </c>
      <c r="AT4860">
        <v>0</v>
      </c>
      <c r="AU4860">
        <v>0</v>
      </c>
      <c r="AV4860">
        <v>890480123</v>
      </c>
      <c r="AW4860" t="s">
        <v>1920</v>
      </c>
      <c r="AX4860">
        <v>5</v>
      </c>
      <c r="BC4860">
        <v>1</v>
      </c>
      <c r="BD4860">
        <v>7</v>
      </c>
      <c r="BE4860">
        <v>2</v>
      </c>
    </row>
    <row r="4861" spans="1:57" x14ac:dyDescent="0.25">
      <c r="A4861" s="179">
        <f t="shared" si="75"/>
        <v>23398301</v>
      </c>
      <c r="B4861" t="s">
        <v>1923</v>
      </c>
      <c r="C4861">
        <v>1128047539</v>
      </c>
      <c r="D4861">
        <v>144105</v>
      </c>
      <c r="E4861">
        <v>4</v>
      </c>
      <c r="F4861">
        <v>16307</v>
      </c>
      <c r="G4861" s="180">
        <v>43728</v>
      </c>
      <c r="H4861" s="180">
        <v>46295</v>
      </c>
      <c r="I4861">
        <v>0</v>
      </c>
      <c r="J4861">
        <v>1</v>
      </c>
      <c r="K4861">
        <v>18</v>
      </c>
      <c r="L4861">
        <v>30</v>
      </c>
      <c r="M4861">
        <v>2</v>
      </c>
      <c r="N4861" s="170">
        <v>12185828</v>
      </c>
      <c r="O4861" s="170">
        <v>12890000</v>
      </c>
      <c r="P4861" s="178">
        <v>35005307</v>
      </c>
      <c r="Q4861" s="178">
        <v>535143</v>
      </c>
      <c r="R4861" s="178">
        <v>29260446</v>
      </c>
      <c r="S4861">
        <v>0</v>
      </c>
      <c r="T4861">
        <v>0</v>
      </c>
      <c r="U4861">
        <v>0</v>
      </c>
      <c r="W4861">
        <v>0</v>
      </c>
      <c r="X4861">
        <v>0</v>
      </c>
      <c r="Y4861">
        <v>0</v>
      </c>
      <c r="Z4861">
        <v>1000000</v>
      </c>
      <c r="AA4861">
        <v>12</v>
      </c>
      <c r="AB4861" s="180">
        <v>44285</v>
      </c>
      <c r="AC4861">
        <v>9</v>
      </c>
      <c r="AD4861" t="s">
        <v>1922</v>
      </c>
      <c r="AE4861">
        <v>1</v>
      </c>
      <c r="AF4861">
        <v>30</v>
      </c>
      <c r="AG4861">
        <v>0</v>
      </c>
      <c r="AN4861">
        <v>1</v>
      </c>
      <c r="AO4861">
        <v>1</v>
      </c>
      <c r="AR4861" s="178">
        <v>5862145</v>
      </c>
      <c r="AS4861" t="s">
        <v>1921</v>
      </c>
      <c r="AT4861">
        <v>0</v>
      </c>
      <c r="AU4861">
        <v>0</v>
      </c>
      <c r="AV4861">
        <v>806002962</v>
      </c>
      <c r="AW4861" t="s">
        <v>1924</v>
      </c>
      <c r="AX4861">
        <v>5</v>
      </c>
      <c r="BC4861">
        <v>1</v>
      </c>
      <c r="BD4861">
        <v>7</v>
      </c>
      <c r="BE4861">
        <v>2</v>
      </c>
    </row>
    <row r="4862" spans="1:57" x14ac:dyDescent="0.25">
      <c r="A4862" s="179">
        <f t="shared" si="75"/>
        <v>1089165</v>
      </c>
      <c r="B4862" t="s">
        <v>1923</v>
      </c>
      <c r="C4862">
        <v>1128047539</v>
      </c>
      <c r="D4862">
        <v>144105</v>
      </c>
      <c r="E4862">
        <v>4</v>
      </c>
      <c r="F4862">
        <v>18283</v>
      </c>
      <c r="G4862" s="180">
        <v>44278</v>
      </c>
      <c r="H4862" s="180">
        <v>44650</v>
      </c>
      <c r="I4862">
        <v>0</v>
      </c>
      <c r="J4862">
        <v>1</v>
      </c>
      <c r="K4862">
        <v>1</v>
      </c>
      <c r="L4862">
        <v>30</v>
      </c>
      <c r="M4862">
        <v>2</v>
      </c>
      <c r="N4862" s="170">
        <v>12185828</v>
      </c>
      <c r="O4862" s="170">
        <v>12890000</v>
      </c>
      <c r="P4862" s="178">
        <v>1495000</v>
      </c>
      <c r="Q4862" s="178">
        <v>132959</v>
      </c>
      <c r="R4862" s="178">
        <v>1362041</v>
      </c>
      <c r="S4862">
        <v>0</v>
      </c>
      <c r="T4862">
        <v>0</v>
      </c>
      <c r="U4862">
        <v>0</v>
      </c>
      <c r="W4862">
        <v>0</v>
      </c>
      <c r="X4862">
        <v>0</v>
      </c>
      <c r="Y4862">
        <v>0</v>
      </c>
      <c r="AB4862" s="180">
        <v>44285</v>
      </c>
      <c r="AC4862">
        <v>1</v>
      </c>
      <c r="AD4862" t="s">
        <v>1922</v>
      </c>
      <c r="AE4862">
        <v>1</v>
      </c>
      <c r="AF4862">
        <v>30</v>
      </c>
      <c r="AG4862">
        <v>0</v>
      </c>
      <c r="AN4862">
        <v>1</v>
      </c>
      <c r="AO4862">
        <v>1</v>
      </c>
      <c r="AR4862" s="178">
        <v>272876</v>
      </c>
      <c r="AS4862" t="s">
        <v>1921</v>
      </c>
      <c r="AT4862">
        <v>0</v>
      </c>
      <c r="AU4862">
        <v>0</v>
      </c>
      <c r="AV4862">
        <v>806002962</v>
      </c>
      <c r="AW4862" t="s">
        <v>1924</v>
      </c>
      <c r="AX4862">
        <v>5</v>
      </c>
      <c r="BC4862">
        <v>1</v>
      </c>
      <c r="BD4862">
        <v>7</v>
      </c>
      <c r="BE4862">
        <v>2</v>
      </c>
    </row>
    <row r="4863" spans="1:57" x14ac:dyDescent="0.25">
      <c r="A4863" s="179">
        <f t="shared" si="75"/>
        <v>34657</v>
      </c>
      <c r="B4863" t="s">
        <v>1923</v>
      </c>
      <c r="C4863">
        <v>1128047539</v>
      </c>
      <c r="D4863">
        <v>144105</v>
      </c>
      <c r="E4863">
        <v>4</v>
      </c>
      <c r="F4863">
        <v>550019988</v>
      </c>
      <c r="G4863" s="180">
        <v>43403</v>
      </c>
      <c r="H4863" s="180">
        <v>45321</v>
      </c>
      <c r="I4863">
        <v>30</v>
      </c>
      <c r="J4863">
        <v>1</v>
      </c>
      <c r="K4863">
        <v>0</v>
      </c>
      <c r="L4863">
        <v>30</v>
      </c>
      <c r="M4863">
        <v>2</v>
      </c>
      <c r="N4863" s="170">
        <v>22490513</v>
      </c>
      <c r="O4863" s="170">
        <v>24960000</v>
      </c>
      <c r="P4863" s="178">
        <v>43340</v>
      </c>
      <c r="Q4863" s="178">
        <v>1666</v>
      </c>
      <c r="R4863" s="178">
        <v>43340</v>
      </c>
      <c r="S4863">
        <v>3386</v>
      </c>
      <c r="T4863">
        <v>0</v>
      </c>
      <c r="U4863">
        <v>0</v>
      </c>
      <c r="W4863">
        <v>0</v>
      </c>
      <c r="X4863">
        <v>0</v>
      </c>
      <c r="Y4863">
        <v>0</v>
      </c>
      <c r="AB4863" s="180">
        <v>44252</v>
      </c>
      <c r="AC4863">
        <v>1</v>
      </c>
      <c r="AD4863" t="s">
        <v>1922</v>
      </c>
      <c r="AE4863">
        <v>1</v>
      </c>
      <c r="AF4863">
        <v>30</v>
      </c>
      <c r="AG4863">
        <v>1729</v>
      </c>
      <c r="AN4863">
        <v>1</v>
      </c>
      <c r="AO4863">
        <v>1</v>
      </c>
      <c r="AR4863" s="178">
        <v>8683</v>
      </c>
      <c r="AS4863" t="s">
        <v>1921</v>
      </c>
      <c r="AT4863">
        <v>0</v>
      </c>
      <c r="AU4863">
        <v>0</v>
      </c>
      <c r="AV4863">
        <v>806002962</v>
      </c>
      <c r="AW4863" t="s">
        <v>1924</v>
      </c>
      <c r="AX4863">
        <v>5</v>
      </c>
      <c r="BC4863">
        <v>2</v>
      </c>
      <c r="BD4863">
        <v>7</v>
      </c>
      <c r="BE4863">
        <v>2</v>
      </c>
    </row>
    <row r="4864" spans="1:57" x14ac:dyDescent="0.25">
      <c r="A4864" s="179">
        <f t="shared" si="75"/>
        <v>9110</v>
      </c>
      <c r="B4864" t="s">
        <v>1923</v>
      </c>
      <c r="C4864">
        <v>1128047539</v>
      </c>
      <c r="D4864">
        <v>144105</v>
      </c>
      <c r="E4864">
        <v>4</v>
      </c>
      <c r="F4864">
        <v>550019989</v>
      </c>
      <c r="G4864" s="180">
        <v>43403</v>
      </c>
      <c r="H4864" s="180">
        <v>45321</v>
      </c>
      <c r="I4864">
        <v>30</v>
      </c>
      <c r="J4864">
        <v>1</v>
      </c>
      <c r="K4864">
        <v>0</v>
      </c>
      <c r="L4864">
        <v>30</v>
      </c>
      <c r="M4864">
        <v>2</v>
      </c>
      <c r="N4864" s="170">
        <v>22490513</v>
      </c>
      <c r="O4864" s="170">
        <v>24960000</v>
      </c>
      <c r="P4864" s="178">
        <v>11392</v>
      </c>
      <c r="Q4864" s="178">
        <v>438</v>
      </c>
      <c r="R4864" s="178">
        <v>11392</v>
      </c>
      <c r="S4864">
        <v>864</v>
      </c>
      <c r="T4864">
        <v>0</v>
      </c>
      <c r="U4864">
        <v>0</v>
      </c>
      <c r="W4864">
        <v>0</v>
      </c>
      <c r="X4864">
        <v>0</v>
      </c>
      <c r="Y4864">
        <v>0</v>
      </c>
      <c r="AB4864" s="180">
        <v>44252</v>
      </c>
      <c r="AC4864">
        <v>1</v>
      </c>
      <c r="AD4864" t="s">
        <v>1922</v>
      </c>
      <c r="AE4864">
        <v>1</v>
      </c>
      <c r="AF4864">
        <v>30</v>
      </c>
      <c r="AG4864">
        <v>452</v>
      </c>
      <c r="AN4864">
        <v>1</v>
      </c>
      <c r="AO4864">
        <v>1</v>
      </c>
      <c r="AR4864" s="178">
        <v>2282</v>
      </c>
      <c r="AS4864" t="s">
        <v>1921</v>
      </c>
      <c r="AT4864">
        <v>0</v>
      </c>
      <c r="AU4864">
        <v>0</v>
      </c>
      <c r="AV4864">
        <v>806002962</v>
      </c>
      <c r="AW4864" t="s">
        <v>1924</v>
      </c>
      <c r="AX4864">
        <v>5</v>
      </c>
      <c r="BC4864">
        <v>2</v>
      </c>
      <c r="BD4864">
        <v>7</v>
      </c>
      <c r="BE4864">
        <v>2</v>
      </c>
    </row>
    <row r="4865" spans="1:57" x14ac:dyDescent="0.25">
      <c r="A4865" s="179">
        <f t="shared" si="75"/>
        <v>7681</v>
      </c>
      <c r="B4865" t="s">
        <v>1923</v>
      </c>
      <c r="C4865">
        <v>1128047539</v>
      </c>
      <c r="D4865">
        <v>144105</v>
      </c>
      <c r="E4865">
        <v>4</v>
      </c>
      <c r="F4865">
        <v>550020021</v>
      </c>
      <c r="G4865" s="180">
        <v>43407</v>
      </c>
      <c r="H4865" s="180">
        <v>45321</v>
      </c>
      <c r="I4865">
        <v>30</v>
      </c>
      <c r="J4865">
        <v>1</v>
      </c>
      <c r="K4865">
        <v>0</v>
      </c>
      <c r="L4865">
        <v>30</v>
      </c>
      <c r="M4865">
        <v>2</v>
      </c>
      <c r="N4865" s="170">
        <v>22490513</v>
      </c>
      <c r="O4865" s="170">
        <v>24960000</v>
      </c>
      <c r="P4865" s="178">
        <v>9605</v>
      </c>
      <c r="Q4865" s="178">
        <v>369</v>
      </c>
      <c r="R4865" s="178">
        <v>9605</v>
      </c>
      <c r="S4865">
        <v>747</v>
      </c>
      <c r="T4865">
        <v>0</v>
      </c>
      <c r="U4865">
        <v>0</v>
      </c>
      <c r="W4865">
        <v>0</v>
      </c>
      <c r="X4865">
        <v>0</v>
      </c>
      <c r="Y4865">
        <v>0</v>
      </c>
      <c r="AB4865" s="180">
        <v>44252</v>
      </c>
      <c r="AC4865">
        <v>1</v>
      </c>
      <c r="AD4865" t="s">
        <v>1922</v>
      </c>
      <c r="AE4865">
        <v>1</v>
      </c>
      <c r="AF4865">
        <v>30</v>
      </c>
      <c r="AG4865">
        <v>389</v>
      </c>
      <c r="AN4865">
        <v>1</v>
      </c>
      <c r="AO4865">
        <v>1</v>
      </c>
      <c r="AR4865" s="178">
        <v>1924</v>
      </c>
      <c r="AS4865" t="s">
        <v>1921</v>
      </c>
      <c r="AT4865">
        <v>0</v>
      </c>
      <c r="AU4865">
        <v>0</v>
      </c>
      <c r="AV4865">
        <v>806002962</v>
      </c>
      <c r="AW4865" t="s">
        <v>1924</v>
      </c>
      <c r="AX4865">
        <v>5</v>
      </c>
      <c r="BC4865">
        <v>2</v>
      </c>
      <c r="BD4865">
        <v>7</v>
      </c>
      <c r="BE4865">
        <v>2</v>
      </c>
    </row>
    <row r="4866" spans="1:57" x14ac:dyDescent="0.25">
      <c r="A4866" s="179">
        <f t="shared" ref="A4866:A4929" si="76">IF(+R4866&gt;AR4866,R4866-AR4866,0)</f>
        <v>10225</v>
      </c>
      <c r="B4866" t="s">
        <v>1923</v>
      </c>
      <c r="C4866">
        <v>1128047539</v>
      </c>
      <c r="D4866">
        <v>144105</v>
      </c>
      <c r="E4866">
        <v>4</v>
      </c>
      <c r="F4866">
        <v>550020090</v>
      </c>
      <c r="G4866" s="180">
        <v>43420</v>
      </c>
      <c r="H4866" s="180">
        <v>45321</v>
      </c>
      <c r="I4866">
        <v>30</v>
      </c>
      <c r="J4866">
        <v>1</v>
      </c>
      <c r="K4866">
        <v>0</v>
      </c>
      <c r="L4866">
        <v>30</v>
      </c>
      <c r="M4866">
        <v>2</v>
      </c>
      <c r="N4866" s="170">
        <v>22490513</v>
      </c>
      <c r="O4866" s="170">
        <v>24960000</v>
      </c>
      <c r="P4866" s="178">
        <v>12787</v>
      </c>
      <c r="Q4866" s="178">
        <v>492</v>
      </c>
      <c r="R4866" s="178">
        <v>12787</v>
      </c>
      <c r="S4866">
        <v>996</v>
      </c>
      <c r="T4866">
        <v>0</v>
      </c>
      <c r="U4866">
        <v>0</v>
      </c>
      <c r="W4866">
        <v>0</v>
      </c>
      <c r="X4866">
        <v>0</v>
      </c>
      <c r="Y4866">
        <v>0</v>
      </c>
      <c r="AB4866" s="180">
        <v>44252</v>
      </c>
      <c r="AC4866">
        <v>1</v>
      </c>
      <c r="AD4866" t="s">
        <v>1922</v>
      </c>
      <c r="AE4866">
        <v>1</v>
      </c>
      <c r="AF4866">
        <v>30</v>
      </c>
      <c r="AG4866">
        <v>498</v>
      </c>
      <c r="AN4866">
        <v>1</v>
      </c>
      <c r="AO4866">
        <v>1</v>
      </c>
      <c r="AR4866" s="178">
        <v>2562</v>
      </c>
      <c r="AS4866" t="s">
        <v>1921</v>
      </c>
      <c r="AT4866">
        <v>0</v>
      </c>
      <c r="AU4866">
        <v>0</v>
      </c>
      <c r="AV4866">
        <v>806002962</v>
      </c>
      <c r="AW4866" t="s">
        <v>1924</v>
      </c>
      <c r="AX4866">
        <v>5</v>
      </c>
      <c r="BC4866">
        <v>2</v>
      </c>
      <c r="BD4866">
        <v>7</v>
      </c>
      <c r="BE4866">
        <v>2</v>
      </c>
    </row>
    <row r="4867" spans="1:57" x14ac:dyDescent="0.25">
      <c r="A4867" s="179">
        <f t="shared" si="76"/>
        <v>10953</v>
      </c>
      <c r="B4867" t="s">
        <v>1923</v>
      </c>
      <c r="C4867">
        <v>1128047539</v>
      </c>
      <c r="D4867">
        <v>144105</v>
      </c>
      <c r="E4867">
        <v>4</v>
      </c>
      <c r="F4867">
        <v>550020107</v>
      </c>
      <c r="G4867" s="180">
        <v>43423</v>
      </c>
      <c r="H4867" s="180">
        <v>45321</v>
      </c>
      <c r="I4867">
        <v>30</v>
      </c>
      <c r="J4867">
        <v>1</v>
      </c>
      <c r="K4867">
        <v>0</v>
      </c>
      <c r="L4867">
        <v>30</v>
      </c>
      <c r="M4867">
        <v>2</v>
      </c>
      <c r="N4867" s="170">
        <v>22490513</v>
      </c>
      <c r="O4867" s="170">
        <v>24960000</v>
      </c>
      <c r="P4867" s="178">
        <v>13697</v>
      </c>
      <c r="Q4867" s="178">
        <v>527</v>
      </c>
      <c r="R4867" s="178">
        <v>13697</v>
      </c>
      <c r="S4867">
        <v>1146</v>
      </c>
      <c r="T4867">
        <v>0</v>
      </c>
      <c r="U4867">
        <v>0</v>
      </c>
      <c r="W4867">
        <v>0</v>
      </c>
      <c r="X4867">
        <v>0</v>
      </c>
      <c r="Y4867">
        <v>0</v>
      </c>
      <c r="AB4867" s="180">
        <v>44252</v>
      </c>
      <c r="AC4867">
        <v>1</v>
      </c>
      <c r="AD4867" t="s">
        <v>1922</v>
      </c>
      <c r="AE4867">
        <v>1</v>
      </c>
      <c r="AF4867">
        <v>30</v>
      </c>
      <c r="AG4867">
        <v>534</v>
      </c>
      <c r="AN4867">
        <v>1</v>
      </c>
      <c r="AO4867">
        <v>1</v>
      </c>
      <c r="AR4867" s="178">
        <v>2744</v>
      </c>
      <c r="AS4867" t="s">
        <v>1921</v>
      </c>
      <c r="AT4867">
        <v>0</v>
      </c>
      <c r="AU4867">
        <v>0</v>
      </c>
      <c r="AV4867">
        <v>806002962</v>
      </c>
      <c r="AW4867" t="s">
        <v>1924</v>
      </c>
      <c r="AX4867">
        <v>5</v>
      </c>
      <c r="BC4867">
        <v>2</v>
      </c>
      <c r="BD4867">
        <v>7</v>
      </c>
      <c r="BE4867">
        <v>2</v>
      </c>
    </row>
    <row r="4868" spans="1:57" x14ac:dyDescent="0.25">
      <c r="A4868" s="179">
        <f t="shared" si="76"/>
        <v>219901</v>
      </c>
      <c r="B4868" t="s">
        <v>1923</v>
      </c>
      <c r="C4868">
        <v>1128047539</v>
      </c>
      <c r="D4868">
        <v>144105</v>
      </c>
      <c r="E4868">
        <v>4</v>
      </c>
      <c r="F4868">
        <v>550020141</v>
      </c>
      <c r="G4868" s="180">
        <v>43425</v>
      </c>
      <c r="H4868" s="180">
        <v>45321</v>
      </c>
      <c r="I4868">
        <v>0</v>
      </c>
      <c r="J4868">
        <v>1</v>
      </c>
      <c r="K4868">
        <v>2</v>
      </c>
      <c r="L4868">
        <v>30</v>
      </c>
      <c r="M4868">
        <v>2</v>
      </c>
      <c r="N4868" s="170">
        <v>22490513</v>
      </c>
      <c r="O4868" s="170">
        <v>24960000</v>
      </c>
      <c r="P4868" s="178">
        <v>286386</v>
      </c>
      <c r="Q4868" s="178">
        <v>11010</v>
      </c>
      <c r="R4868" s="178">
        <v>274995</v>
      </c>
      <c r="S4868">
        <v>0</v>
      </c>
      <c r="T4868">
        <v>0</v>
      </c>
      <c r="U4868">
        <v>0</v>
      </c>
      <c r="W4868">
        <v>0</v>
      </c>
      <c r="X4868">
        <v>0</v>
      </c>
      <c r="Y4868">
        <v>0</v>
      </c>
      <c r="AB4868" s="180">
        <v>44285</v>
      </c>
      <c r="AC4868">
        <v>1</v>
      </c>
      <c r="AD4868" t="s">
        <v>1922</v>
      </c>
      <c r="AE4868">
        <v>1</v>
      </c>
      <c r="AF4868">
        <v>30</v>
      </c>
      <c r="AG4868">
        <v>0</v>
      </c>
      <c r="AN4868">
        <v>1</v>
      </c>
      <c r="AO4868">
        <v>1</v>
      </c>
      <c r="AR4868" s="178">
        <v>55094</v>
      </c>
      <c r="AS4868" t="s">
        <v>1921</v>
      </c>
      <c r="AT4868">
        <v>0</v>
      </c>
      <c r="AU4868">
        <v>0</v>
      </c>
      <c r="AV4868">
        <v>806002962</v>
      </c>
      <c r="AW4868" t="s">
        <v>1924</v>
      </c>
      <c r="AX4868">
        <v>5</v>
      </c>
      <c r="BC4868">
        <v>2</v>
      </c>
      <c r="BD4868">
        <v>7</v>
      </c>
      <c r="BE4868">
        <v>2</v>
      </c>
    </row>
    <row r="4869" spans="1:57" x14ac:dyDescent="0.25">
      <c r="A4869" s="179">
        <f t="shared" si="76"/>
        <v>91672</v>
      </c>
      <c r="B4869" t="s">
        <v>1923</v>
      </c>
      <c r="C4869">
        <v>1128047539</v>
      </c>
      <c r="D4869">
        <v>144105</v>
      </c>
      <c r="E4869">
        <v>4</v>
      </c>
      <c r="F4869">
        <v>550020142</v>
      </c>
      <c r="G4869" s="180">
        <v>43425</v>
      </c>
      <c r="H4869" s="180">
        <v>45321</v>
      </c>
      <c r="I4869">
        <v>0</v>
      </c>
      <c r="J4869">
        <v>1</v>
      </c>
      <c r="K4869">
        <v>2</v>
      </c>
      <c r="L4869">
        <v>30</v>
      </c>
      <c r="M4869">
        <v>2</v>
      </c>
      <c r="N4869" s="170">
        <v>22490513</v>
      </c>
      <c r="O4869" s="170">
        <v>24960000</v>
      </c>
      <c r="P4869" s="178">
        <v>119388</v>
      </c>
      <c r="Q4869" s="178">
        <v>4590</v>
      </c>
      <c r="R4869" s="178">
        <v>114639</v>
      </c>
      <c r="S4869">
        <v>0</v>
      </c>
      <c r="T4869">
        <v>0</v>
      </c>
      <c r="U4869">
        <v>0</v>
      </c>
      <c r="W4869">
        <v>0</v>
      </c>
      <c r="X4869">
        <v>0</v>
      </c>
      <c r="Y4869">
        <v>0</v>
      </c>
      <c r="AB4869" s="180">
        <v>44285</v>
      </c>
      <c r="AC4869">
        <v>1</v>
      </c>
      <c r="AD4869" t="s">
        <v>1922</v>
      </c>
      <c r="AE4869">
        <v>1</v>
      </c>
      <c r="AF4869">
        <v>30</v>
      </c>
      <c r="AG4869">
        <v>0</v>
      </c>
      <c r="AN4869">
        <v>1</v>
      </c>
      <c r="AO4869">
        <v>1</v>
      </c>
      <c r="AR4869" s="178">
        <v>22967</v>
      </c>
      <c r="AS4869" t="s">
        <v>1921</v>
      </c>
      <c r="AT4869">
        <v>0</v>
      </c>
      <c r="AU4869">
        <v>0</v>
      </c>
      <c r="AV4869">
        <v>806002962</v>
      </c>
      <c r="AW4869" t="s">
        <v>1924</v>
      </c>
      <c r="AX4869">
        <v>5</v>
      </c>
      <c r="BC4869">
        <v>2</v>
      </c>
      <c r="BD4869">
        <v>7</v>
      </c>
      <c r="BE4869">
        <v>2</v>
      </c>
    </row>
    <row r="4870" spans="1:57" x14ac:dyDescent="0.25">
      <c r="A4870" s="179">
        <f t="shared" si="76"/>
        <v>7418</v>
      </c>
      <c r="B4870" t="s">
        <v>1923</v>
      </c>
      <c r="C4870">
        <v>1128047539</v>
      </c>
      <c r="D4870">
        <v>144105</v>
      </c>
      <c r="E4870">
        <v>4</v>
      </c>
      <c r="F4870">
        <v>550020151</v>
      </c>
      <c r="G4870" s="180">
        <v>43426</v>
      </c>
      <c r="H4870" s="180">
        <v>45321</v>
      </c>
      <c r="I4870">
        <v>30</v>
      </c>
      <c r="J4870">
        <v>1</v>
      </c>
      <c r="K4870">
        <v>0</v>
      </c>
      <c r="L4870">
        <v>30</v>
      </c>
      <c r="M4870">
        <v>2</v>
      </c>
      <c r="N4870" s="170">
        <v>22490513</v>
      </c>
      <c r="O4870" s="170">
        <v>24960000</v>
      </c>
      <c r="P4870" s="178">
        <v>9276</v>
      </c>
      <c r="Q4870" s="178">
        <v>357</v>
      </c>
      <c r="R4870" s="178">
        <v>9276</v>
      </c>
      <c r="S4870">
        <v>758</v>
      </c>
      <c r="T4870">
        <v>0</v>
      </c>
      <c r="U4870">
        <v>0</v>
      </c>
      <c r="W4870">
        <v>0</v>
      </c>
      <c r="X4870">
        <v>0</v>
      </c>
      <c r="Y4870">
        <v>0</v>
      </c>
      <c r="AB4870" s="180">
        <v>44252</v>
      </c>
      <c r="AC4870">
        <v>1</v>
      </c>
      <c r="AD4870" t="s">
        <v>1922</v>
      </c>
      <c r="AE4870">
        <v>1</v>
      </c>
      <c r="AF4870">
        <v>30</v>
      </c>
      <c r="AG4870">
        <v>359</v>
      </c>
      <c r="AN4870">
        <v>1</v>
      </c>
      <c r="AO4870">
        <v>1</v>
      </c>
      <c r="AR4870" s="178">
        <v>1858</v>
      </c>
      <c r="AS4870" t="s">
        <v>1921</v>
      </c>
      <c r="AT4870">
        <v>0</v>
      </c>
      <c r="AU4870">
        <v>0</v>
      </c>
      <c r="AV4870">
        <v>806002962</v>
      </c>
      <c r="AW4870" t="s">
        <v>1924</v>
      </c>
      <c r="AX4870">
        <v>5</v>
      </c>
      <c r="BC4870">
        <v>2</v>
      </c>
      <c r="BD4870">
        <v>7</v>
      </c>
      <c r="BE4870">
        <v>2</v>
      </c>
    </row>
    <row r="4871" spans="1:57" x14ac:dyDescent="0.25">
      <c r="A4871" s="179">
        <f t="shared" si="76"/>
        <v>36678</v>
      </c>
      <c r="B4871" t="s">
        <v>1923</v>
      </c>
      <c r="C4871">
        <v>1128047539</v>
      </c>
      <c r="D4871">
        <v>144105</v>
      </c>
      <c r="E4871">
        <v>4</v>
      </c>
      <c r="F4871">
        <v>550020152</v>
      </c>
      <c r="G4871" s="180">
        <v>43426</v>
      </c>
      <c r="H4871" s="180">
        <v>45321</v>
      </c>
      <c r="I4871">
        <v>0</v>
      </c>
      <c r="J4871">
        <v>1</v>
      </c>
      <c r="K4871">
        <v>2</v>
      </c>
      <c r="L4871">
        <v>30</v>
      </c>
      <c r="M4871">
        <v>2</v>
      </c>
      <c r="N4871" s="170">
        <v>22490513</v>
      </c>
      <c r="O4871" s="170">
        <v>24960000</v>
      </c>
      <c r="P4871" s="178">
        <v>47766</v>
      </c>
      <c r="Q4871" s="178">
        <v>1836</v>
      </c>
      <c r="R4871" s="178">
        <v>45867</v>
      </c>
      <c r="S4871">
        <v>0</v>
      </c>
      <c r="T4871">
        <v>0</v>
      </c>
      <c r="U4871">
        <v>0</v>
      </c>
      <c r="W4871">
        <v>0</v>
      </c>
      <c r="X4871">
        <v>0</v>
      </c>
      <c r="Y4871">
        <v>0</v>
      </c>
      <c r="AB4871" s="180">
        <v>44285</v>
      </c>
      <c r="AC4871">
        <v>1</v>
      </c>
      <c r="AD4871" t="s">
        <v>1922</v>
      </c>
      <c r="AE4871">
        <v>1</v>
      </c>
      <c r="AF4871">
        <v>30</v>
      </c>
      <c r="AG4871">
        <v>0</v>
      </c>
      <c r="AN4871">
        <v>1</v>
      </c>
      <c r="AO4871">
        <v>1</v>
      </c>
      <c r="AR4871" s="178">
        <v>9189</v>
      </c>
      <c r="AS4871" t="s">
        <v>1921</v>
      </c>
      <c r="AT4871">
        <v>0</v>
      </c>
      <c r="AU4871">
        <v>0</v>
      </c>
      <c r="AV4871">
        <v>806002962</v>
      </c>
      <c r="AW4871" t="s">
        <v>1924</v>
      </c>
      <c r="AX4871">
        <v>5</v>
      </c>
      <c r="BC4871">
        <v>2</v>
      </c>
      <c r="BD4871">
        <v>7</v>
      </c>
      <c r="BE4871">
        <v>2</v>
      </c>
    </row>
    <row r="4872" spans="1:57" x14ac:dyDescent="0.25">
      <c r="A4872" s="179">
        <f t="shared" si="76"/>
        <v>10623</v>
      </c>
      <c r="B4872" t="s">
        <v>1923</v>
      </c>
      <c r="C4872">
        <v>1128047539</v>
      </c>
      <c r="D4872">
        <v>144105</v>
      </c>
      <c r="E4872">
        <v>4</v>
      </c>
      <c r="F4872">
        <v>550020173</v>
      </c>
      <c r="G4872" s="180">
        <v>43428</v>
      </c>
      <c r="H4872" s="180">
        <v>45321</v>
      </c>
      <c r="I4872">
        <v>30</v>
      </c>
      <c r="J4872">
        <v>1</v>
      </c>
      <c r="K4872">
        <v>0</v>
      </c>
      <c r="L4872">
        <v>30</v>
      </c>
      <c r="M4872">
        <v>2</v>
      </c>
      <c r="N4872" s="170">
        <v>22490513</v>
      </c>
      <c r="O4872" s="170">
        <v>24960000</v>
      </c>
      <c r="P4872" s="178">
        <v>13284</v>
      </c>
      <c r="Q4872" s="178">
        <v>511</v>
      </c>
      <c r="R4872" s="178">
        <v>13284</v>
      </c>
      <c r="S4872">
        <v>1008</v>
      </c>
      <c r="T4872">
        <v>0</v>
      </c>
      <c r="U4872">
        <v>0</v>
      </c>
      <c r="W4872">
        <v>0</v>
      </c>
      <c r="X4872">
        <v>0</v>
      </c>
      <c r="Y4872">
        <v>0</v>
      </c>
      <c r="AB4872" s="180">
        <v>44252</v>
      </c>
      <c r="AC4872">
        <v>1</v>
      </c>
      <c r="AD4872" t="s">
        <v>1922</v>
      </c>
      <c r="AE4872">
        <v>1</v>
      </c>
      <c r="AF4872">
        <v>30</v>
      </c>
      <c r="AG4872">
        <v>521</v>
      </c>
      <c r="AN4872">
        <v>1</v>
      </c>
      <c r="AO4872">
        <v>1</v>
      </c>
      <c r="AR4872" s="178">
        <v>2661</v>
      </c>
      <c r="AS4872" t="s">
        <v>1921</v>
      </c>
      <c r="AT4872">
        <v>0</v>
      </c>
      <c r="AU4872">
        <v>0</v>
      </c>
      <c r="AV4872">
        <v>806002962</v>
      </c>
      <c r="AW4872" t="s">
        <v>1924</v>
      </c>
      <c r="AX4872">
        <v>5</v>
      </c>
      <c r="BC4872">
        <v>2</v>
      </c>
      <c r="BD4872">
        <v>7</v>
      </c>
      <c r="BE4872">
        <v>2</v>
      </c>
    </row>
    <row r="4873" spans="1:57" x14ac:dyDescent="0.25">
      <c r="A4873" s="179">
        <f t="shared" si="76"/>
        <v>37444</v>
      </c>
      <c r="B4873" t="s">
        <v>1923</v>
      </c>
      <c r="C4873">
        <v>1128047539</v>
      </c>
      <c r="D4873">
        <v>144105</v>
      </c>
      <c r="E4873">
        <v>4</v>
      </c>
      <c r="F4873">
        <v>550020174</v>
      </c>
      <c r="G4873" s="180">
        <v>43428</v>
      </c>
      <c r="H4873" s="180">
        <v>45321</v>
      </c>
      <c r="I4873">
        <v>0</v>
      </c>
      <c r="J4873">
        <v>1</v>
      </c>
      <c r="K4873">
        <v>1</v>
      </c>
      <c r="L4873">
        <v>30</v>
      </c>
      <c r="M4873">
        <v>2</v>
      </c>
      <c r="N4873" s="170">
        <v>22490513</v>
      </c>
      <c r="O4873" s="170">
        <v>24960000</v>
      </c>
      <c r="P4873" s="178">
        <v>47766</v>
      </c>
      <c r="Q4873" s="178">
        <v>1836</v>
      </c>
      <c r="R4873" s="178">
        <v>46825</v>
      </c>
      <c r="S4873">
        <v>246</v>
      </c>
      <c r="T4873">
        <v>0</v>
      </c>
      <c r="U4873">
        <v>0</v>
      </c>
      <c r="W4873">
        <v>0</v>
      </c>
      <c r="X4873">
        <v>0</v>
      </c>
      <c r="Y4873">
        <v>0</v>
      </c>
      <c r="AB4873" s="180">
        <v>44285</v>
      </c>
      <c r="AC4873">
        <v>1</v>
      </c>
      <c r="AD4873" t="s">
        <v>1922</v>
      </c>
      <c r="AE4873">
        <v>1</v>
      </c>
      <c r="AF4873">
        <v>30</v>
      </c>
      <c r="AG4873">
        <v>0</v>
      </c>
      <c r="AN4873">
        <v>1</v>
      </c>
      <c r="AO4873">
        <v>1</v>
      </c>
      <c r="AR4873" s="178">
        <v>9381</v>
      </c>
      <c r="AS4873" t="s">
        <v>1921</v>
      </c>
      <c r="AT4873">
        <v>0</v>
      </c>
      <c r="AU4873">
        <v>0</v>
      </c>
      <c r="AV4873">
        <v>806002962</v>
      </c>
      <c r="AW4873" t="s">
        <v>1924</v>
      </c>
      <c r="AX4873">
        <v>5</v>
      </c>
      <c r="BC4873">
        <v>2</v>
      </c>
      <c r="BD4873">
        <v>7</v>
      </c>
      <c r="BE4873">
        <v>2</v>
      </c>
    </row>
    <row r="4874" spans="1:57" x14ac:dyDescent="0.25">
      <c r="A4874" s="179">
        <f t="shared" si="76"/>
        <v>38196</v>
      </c>
      <c r="B4874" t="s">
        <v>1923</v>
      </c>
      <c r="C4874">
        <v>1128047539</v>
      </c>
      <c r="D4874">
        <v>144105</v>
      </c>
      <c r="E4874">
        <v>4</v>
      </c>
      <c r="F4874">
        <v>550020262</v>
      </c>
      <c r="G4874" s="180">
        <v>43438</v>
      </c>
      <c r="H4874" s="180">
        <v>45321</v>
      </c>
      <c r="I4874">
        <v>30</v>
      </c>
      <c r="J4874">
        <v>1</v>
      </c>
      <c r="K4874">
        <v>0</v>
      </c>
      <c r="L4874">
        <v>30</v>
      </c>
      <c r="M4874">
        <v>2</v>
      </c>
      <c r="N4874" s="170">
        <v>22490513</v>
      </c>
      <c r="O4874" s="170">
        <v>24960000</v>
      </c>
      <c r="P4874" s="178">
        <v>47766</v>
      </c>
      <c r="Q4874" s="178">
        <v>1836</v>
      </c>
      <c r="R4874" s="178">
        <v>47766</v>
      </c>
      <c r="S4874">
        <v>3744</v>
      </c>
      <c r="T4874">
        <v>0</v>
      </c>
      <c r="U4874">
        <v>0</v>
      </c>
      <c r="W4874">
        <v>0</v>
      </c>
      <c r="X4874">
        <v>0</v>
      </c>
      <c r="Y4874">
        <v>0</v>
      </c>
      <c r="AB4874" s="180">
        <v>44252</v>
      </c>
      <c r="AC4874">
        <v>1</v>
      </c>
      <c r="AD4874" t="s">
        <v>1922</v>
      </c>
      <c r="AE4874">
        <v>1</v>
      </c>
      <c r="AF4874">
        <v>30</v>
      </c>
      <c r="AG4874">
        <v>1909</v>
      </c>
      <c r="AN4874">
        <v>1</v>
      </c>
      <c r="AO4874">
        <v>1</v>
      </c>
      <c r="AR4874" s="178">
        <v>9570</v>
      </c>
      <c r="AS4874" t="s">
        <v>1921</v>
      </c>
      <c r="AT4874">
        <v>0</v>
      </c>
      <c r="AU4874">
        <v>0</v>
      </c>
      <c r="AV4874">
        <v>806002962</v>
      </c>
      <c r="AW4874" t="s">
        <v>1924</v>
      </c>
      <c r="AX4874">
        <v>5</v>
      </c>
      <c r="BC4874">
        <v>2</v>
      </c>
      <c r="BD4874">
        <v>7</v>
      </c>
      <c r="BE4874">
        <v>2</v>
      </c>
    </row>
    <row r="4875" spans="1:57" x14ac:dyDescent="0.25">
      <c r="A4875" s="179">
        <f t="shared" si="76"/>
        <v>213028</v>
      </c>
      <c r="B4875" t="s">
        <v>1923</v>
      </c>
      <c r="C4875">
        <v>1128047539</v>
      </c>
      <c r="D4875">
        <v>144105</v>
      </c>
      <c r="E4875">
        <v>4</v>
      </c>
      <c r="F4875">
        <v>550020329</v>
      </c>
      <c r="G4875" s="180">
        <v>43452</v>
      </c>
      <c r="H4875" s="180">
        <v>45321</v>
      </c>
      <c r="I4875">
        <v>0</v>
      </c>
      <c r="J4875">
        <v>1</v>
      </c>
      <c r="K4875">
        <v>2</v>
      </c>
      <c r="L4875">
        <v>30</v>
      </c>
      <c r="M4875">
        <v>2</v>
      </c>
      <c r="N4875" s="170">
        <v>22490513</v>
      </c>
      <c r="O4875" s="170">
        <v>24960000</v>
      </c>
      <c r="P4875" s="178">
        <v>277435</v>
      </c>
      <c r="Q4875" s="178">
        <v>10666</v>
      </c>
      <c r="R4875" s="178">
        <v>266400</v>
      </c>
      <c r="S4875">
        <v>0</v>
      </c>
      <c r="T4875">
        <v>0</v>
      </c>
      <c r="U4875">
        <v>0</v>
      </c>
      <c r="W4875">
        <v>0</v>
      </c>
      <c r="X4875">
        <v>0</v>
      </c>
      <c r="Y4875">
        <v>0</v>
      </c>
      <c r="AB4875" s="180">
        <v>44285</v>
      </c>
      <c r="AC4875">
        <v>1</v>
      </c>
      <c r="AD4875" t="s">
        <v>1922</v>
      </c>
      <c r="AE4875">
        <v>1</v>
      </c>
      <c r="AF4875">
        <v>30</v>
      </c>
      <c r="AG4875">
        <v>0</v>
      </c>
      <c r="AN4875">
        <v>1</v>
      </c>
      <c r="AO4875">
        <v>1</v>
      </c>
      <c r="AR4875" s="178">
        <v>53372</v>
      </c>
      <c r="AS4875" t="s">
        <v>1921</v>
      </c>
      <c r="AT4875">
        <v>0</v>
      </c>
      <c r="AU4875">
        <v>0</v>
      </c>
      <c r="AV4875">
        <v>806002962</v>
      </c>
      <c r="AW4875" t="s">
        <v>1924</v>
      </c>
      <c r="AX4875">
        <v>5</v>
      </c>
      <c r="BC4875">
        <v>2</v>
      </c>
      <c r="BD4875">
        <v>7</v>
      </c>
      <c r="BE4875">
        <v>2</v>
      </c>
    </row>
    <row r="4876" spans="1:57" x14ac:dyDescent="0.25">
      <c r="A4876" s="179">
        <f t="shared" si="76"/>
        <v>44796</v>
      </c>
      <c r="B4876" t="s">
        <v>1923</v>
      </c>
      <c r="C4876">
        <v>1128047539</v>
      </c>
      <c r="D4876">
        <v>144105</v>
      </c>
      <c r="E4876">
        <v>4</v>
      </c>
      <c r="F4876">
        <v>550020942</v>
      </c>
      <c r="G4876" s="180">
        <v>43554</v>
      </c>
      <c r="H4876" s="180">
        <v>45321</v>
      </c>
      <c r="I4876">
        <v>0</v>
      </c>
      <c r="J4876">
        <v>1</v>
      </c>
      <c r="K4876">
        <v>2</v>
      </c>
      <c r="L4876">
        <v>30</v>
      </c>
      <c r="M4876">
        <v>2</v>
      </c>
      <c r="N4876" s="170">
        <v>22490513</v>
      </c>
      <c r="O4876" s="170">
        <v>24960000</v>
      </c>
      <c r="P4876" s="178">
        <v>58340</v>
      </c>
      <c r="Q4876" s="178">
        <v>2243</v>
      </c>
      <c r="R4876" s="178">
        <v>56019</v>
      </c>
      <c r="S4876">
        <v>0</v>
      </c>
      <c r="T4876">
        <v>0</v>
      </c>
      <c r="U4876">
        <v>0</v>
      </c>
      <c r="W4876">
        <v>0</v>
      </c>
      <c r="X4876">
        <v>0</v>
      </c>
      <c r="Y4876">
        <v>0</v>
      </c>
      <c r="AB4876" s="180">
        <v>44285</v>
      </c>
      <c r="AC4876">
        <v>1</v>
      </c>
      <c r="AD4876" t="s">
        <v>1922</v>
      </c>
      <c r="AE4876">
        <v>1</v>
      </c>
      <c r="AF4876">
        <v>30</v>
      </c>
      <c r="AG4876">
        <v>0</v>
      </c>
      <c r="AN4876">
        <v>1</v>
      </c>
      <c r="AO4876">
        <v>1</v>
      </c>
      <c r="AR4876" s="178">
        <v>11223</v>
      </c>
      <c r="AS4876" t="s">
        <v>1921</v>
      </c>
      <c r="AT4876">
        <v>0</v>
      </c>
      <c r="AU4876">
        <v>0</v>
      </c>
      <c r="AV4876">
        <v>806002962</v>
      </c>
      <c r="AW4876" t="s">
        <v>1924</v>
      </c>
      <c r="AX4876">
        <v>5</v>
      </c>
      <c r="BC4876">
        <v>2</v>
      </c>
      <c r="BD4876">
        <v>7</v>
      </c>
      <c r="BE4876">
        <v>2</v>
      </c>
    </row>
    <row r="4877" spans="1:57" x14ac:dyDescent="0.25">
      <c r="A4877" s="179">
        <f t="shared" si="76"/>
        <v>219894</v>
      </c>
      <c r="B4877" t="s">
        <v>1923</v>
      </c>
      <c r="C4877">
        <v>1128047539</v>
      </c>
      <c r="D4877">
        <v>144105</v>
      </c>
      <c r="E4877">
        <v>4</v>
      </c>
      <c r="F4877">
        <v>550021099</v>
      </c>
      <c r="G4877" s="180">
        <v>43577</v>
      </c>
      <c r="H4877" s="180">
        <v>45321</v>
      </c>
      <c r="I4877">
        <v>0</v>
      </c>
      <c r="J4877">
        <v>1</v>
      </c>
      <c r="K4877">
        <v>1</v>
      </c>
      <c r="L4877">
        <v>30</v>
      </c>
      <c r="M4877">
        <v>2</v>
      </c>
      <c r="N4877" s="170">
        <v>22490513</v>
      </c>
      <c r="O4877" s="170">
        <v>24960000</v>
      </c>
      <c r="P4877" s="178">
        <v>280703</v>
      </c>
      <c r="Q4877" s="178">
        <v>10792</v>
      </c>
      <c r="R4877" s="178">
        <v>274986</v>
      </c>
      <c r="S4877">
        <v>6019</v>
      </c>
      <c r="T4877">
        <v>0</v>
      </c>
      <c r="U4877">
        <v>0</v>
      </c>
      <c r="W4877">
        <v>0</v>
      </c>
      <c r="X4877">
        <v>0</v>
      </c>
      <c r="Y4877">
        <v>0</v>
      </c>
      <c r="AB4877" s="180">
        <v>44252</v>
      </c>
      <c r="AC4877">
        <v>1</v>
      </c>
      <c r="AD4877" t="s">
        <v>1922</v>
      </c>
      <c r="AE4877">
        <v>1</v>
      </c>
      <c r="AF4877">
        <v>30</v>
      </c>
      <c r="AG4877">
        <v>0</v>
      </c>
      <c r="AN4877">
        <v>1</v>
      </c>
      <c r="AO4877">
        <v>1</v>
      </c>
      <c r="AR4877" s="178">
        <v>55092</v>
      </c>
      <c r="AS4877" t="s">
        <v>1921</v>
      </c>
      <c r="AT4877">
        <v>0</v>
      </c>
      <c r="AU4877">
        <v>0</v>
      </c>
      <c r="AV4877">
        <v>806002962</v>
      </c>
      <c r="AW4877" t="s">
        <v>1924</v>
      </c>
      <c r="AX4877">
        <v>5</v>
      </c>
      <c r="BC4877">
        <v>2</v>
      </c>
      <c r="BD4877">
        <v>7</v>
      </c>
      <c r="BE4877">
        <v>2</v>
      </c>
    </row>
    <row r="4878" spans="1:57" x14ac:dyDescent="0.25">
      <c r="A4878" s="179">
        <f t="shared" si="76"/>
        <v>314470</v>
      </c>
      <c r="B4878" t="s">
        <v>1923</v>
      </c>
      <c r="C4878">
        <v>1128047539</v>
      </c>
      <c r="D4878">
        <v>144105</v>
      </c>
      <c r="E4878">
        <v>4</v>
      </c>
      <c r="F4878">
        <v>550021941</v>
      </c>
      <c r="G4878" s="180">
        <v>43669</v>
      </c>
      <c r="H4878" s="180">
        <v>45321</v>
      </c>
      <c r="I4878">
        <v>0</v>
      </c>
      <c r="J4878">
        <v>1</v>
      </c>
      <c r="K4878">
        <v>2</v>
      </c>
      <c r="L4878">
        <v>30</v>
      </c>
      <c r="M4878">
        <v>2</v>
      </c>
      <c r="N4878" s="170">
        <v>22490513</v>
      </c>
      <c r="O4878" s="170">
        <v>24960000</v>
      </c>
      <c r="P4878" s="178">
        <v>409545</v>
      </c>
      <c r="Q4878" s="178">
        <v>15745</v>
      </c>
      <c r="R4878" s="178">
        <v>393256</v>
      </c>
      <c r="S4878">
        <v>0</v>
      </c>
      <c r="T4878">
        <v>0</v>
      </c>
      <c r="U4878">
        <v>0</v>
      </c>
      <c r="W4878">
        <v>0</v>
      </c>
      <c r="X4878">
        <v>0</v>
      </c>
      <c r="Y4878">
        <v>0</v>
      </c>
      <c r="AB4878" s="180">
        <v>44285</v>
      </c>
      <c r="AC4878">
        <v>1</v>
      </c>
      <c r="AD4878" t="s">
        <v>1922</v>
      </c>
      <c r="AE4878">
        <v>1</v>
      </c>
      <c r="AF4878">
        <v>30</v>
      </c>
      <c r="AG4878">
        <v>0</v>
      </c>
      <c r="AN4878">
        <v>1</v>
      </c>
      <c r="AO4878">
        <v>1</v>
      </c>
      <c r="AR4878" s="178">
        <v>78786</v>
      </c>
      <c r="AS4878" t="s">
        <v>1921</v>
      </c>
      <c r="AT4878">
        <v>0</v>
      </c>
      <c r="AU4878">
        <v>0</v>
      </c>
      <c r="AV4878">
        <v>806002962</v>
      </c>
      <c r="AW4878" t="s">
        <v>1924</v>
      </c>
      <c r="AX4878">
        <v>5</v>
      </c>
      <c r="BC4878">
        <v>2</v>
      </c>
      <c r="BD4878">
        <v>7</v>
      </c>
      <c r="BE4878">
        <v>2</v>
      </c>
    </row>
    <row r="4879" spans="1:57" x14ac:dyDescent="0.25">
      <c r="A4879" s="179">
        <f t="shared" si="76"/>
        <v>104833</v>
      </c>
      <c r="B4879" t="s">
        <v>1923</v>
      </c>
      <c r="C4879">
        <v>1128047539</v>
      </c>
      <c r="D4879">
        <v>144105</v>
      </c>
      <c r="E4879">
        <v>4</v>
      </c>
      <c r="F4879">
        <v>550021942</v>
      </c>
      <c r="G4879" s="180">
        <v>43669</v>
      </c>
      <c r="H4879" s="180">
        <v>45321</v>
      </c>
      <c r="I4879">
        <v>0</v>
      </c>
      <c r="J4879">
        <v>1</v>
      </c>
      <c r="K4879">
        <v>2</v>
      </c>
      <c r="L4879">
        <v>30</v>
      </c>
      <c r="M4879">
        <v>2</v>
      </c>
      <c r="N4879" s="170">
        <v>22490513</v>
      </c>
      <c r="O4879" s="170">
        <v>24960000</v>
      </c>
      <c r="P4879" s="178">
        <v>136529</v>
      </c>
      <c r="Q4879" s="178">
        <v>5249</v>
      </c>
      <c r="R4879" s="178">
        <v>131098</v>
      </c>
      <c r="S4879">
        <v>0</v>
      </c>
      <c r="T4879">
        <v>0</v>
      </c>
      <c r="U4879">
        <v>0</v>
      </c>
      <c r="W4879">
        <v>0</v>
      </c>
      <c r="X4879">
        <v>0</v>
      </c>
      <c r="Y4879">
        <v>0</v>
      </c>
      <c r="AB4879" s="180">
        <v>44285</v>
      </c>
      <c r="AC4879">
        <v>1</v>
      </c>
      <c r="AD4879" t="s">
        <v>1922</v>
      </c>
      <c r="AE4879">
        <v>1</v>
      </c>
      <c r="AF4879">
        <v>30</v>
      </c>
      <c r="AG4879">
        <v>0</v>
      </c>
      <c r="AN4879">
        <v>1</v>
      </c>
      <c r="AO4879">
        <v>1</v>
      </c>
      <c r="AR4879" s="178">
        <v>26265</v>
      </c>
      <c r="AS4879" t="s">
        <v>1921</v>
      </c>
      <c r="AT4879">
        <v>0</v>
      </c>
      <c r="AU4879">
        <v>0</v>
      </c>
      <c r="AV4879">
        <v>806002962</v>
      </c>
      <c r="AW4879" t="s">
        <v>1924</v>
      </c>
      <c r="AX4879">
        <v>5</v>
      </c>
      <c r="BC4879">
        <v>2</v>
      </c>
      <c r="BD4879">
        <v>7</v>
      </c>
      <c r="BE4879">
        <v>2</v>
      </c>
    </row>
    <row r="4880" spans="1:57" x14ac:dyDescent="0.25">
      <c r="A4880" s="179">
        <f t="shared" si="76"/>
        <v>332121</v>
      </c>
      <c r="B4880" t="s">
        <v>1923</v>
      </c>
      <c r="C4880">
        <v>1128047539</v>
      </c>
      <c r="D4880">
        <v>144105</v>
      </c>
      <c r="E4880">
        <v>4</v>
      </c>
      <c r="F4880">
        <v>550022301</v>
      </c>
      <c r="G4880" s="180">
        <v>43706</v>
      </c>
      <c r="H4880" s="180">
        <v>45321</v>
      </c>
      <c r="I4880">
        <v>0</v>
      </c>
      <c r="J4880">
        <v>1</v>
      </c>
      <c r="K4880">
        <v>0</v>
      </c>
      <c r="L4880">
        <v>30</v>
      </c>
      <c r="M4880">
        <v>2</v>
      </c>
      <c r="N4880" s="170">
        <v>22490513</v>
      </c>
      <c r="O4880" s="170">
        <v>24960000</v>
      </c>
      <c r="P4880" s="178">
        <v>423607</v>
      </c>
      <c r="Q4880" s="178">
        <v>16285</v>
      </c>
      <c r="R4880" s="178">
        <v>415330</v>
      </c>
      <c r="S4880">
        <v>9066</v>
      </c>
      <c r="T4880">
        <v>0</v>
      </c>
      <c r="U4880">
        <v>0</v>
      </c>
      <c r="W4880">
        <v>0</v>
      </c>
      <c r="X4880">
        <v>0</v>
      </c>
      <c r="Y4880">
        <v>0</v>
      </c>
      <c r="AB4880" s="180">
        <v>44252</v>
      </c>
      <c r="AC4880">
        <v>1</v>
      </c>
      <c r="AD4880" t="s">
        <v>1922</v>
      </c>
      <c r="AE4880">
        <v>1</v>
      </c>
      <c r="AF4880">
        <v>30</v>
      </c>
      <c r="AG4880">
        <v>0</v>
      </c>
      <c r="AN4880">
        <v>1</v>
      </c>
      <c r="AO4880">
        <v>1</v>
      </c>
      <c r="AR4880" s="178">
        <v>83209</v>
      </c>
      <c r="AS4880" t="s">
        <v>1921</v>
      </c>
      <c r="AT4880">
        <v>0</v>
      </c>
      <c r="AU4880">
        <v>0</v>
      </c>
      <c r="AV4880">
        <v>806002962</v>
      </c>
      <c r="AW4880" t="s">
        <v>1924</v>
      </c>
      <c r="AX4880">
        <v>5</v>
      </c>
      <c r="BC4880">
        <v>2</v>
      </c>
      <c r="BD4880">
        <v>7</v>
      </c>
      <c r="BE4880">
        <v>2</v>
      </c>
    </row>
    <row r="4881" spans="1:57" x14ac:dyDescent="0.25">
      <c r="A4881" s="179">
        <f t="shared" si="76"/>
        <v>108436</v>
      </c>
      <c r="B4881" t="s">
        <v>1923</v>
      </c>
      <c r="C4881">
        <v>1128047539</v>
      </c>
      <c r="D4881">
        <v>144105</v>
      </c>
      <c r="E4881">
        <v>4</v>
      </c>
      <c r="F4881">
        <v>550022302</v>
      </c>
      <c r="G4881" s="180">
        <v>43706</v>
      </c>
      <c r="H4881" s="180">
        <v>45321</v>
      </c>
      <c r="I4881">
        <v>0</v>
      </c>
      <c r="J4881">
        <v>1</v>
      </c>
      <c r="K4881">
        <v>2</v>
      </c>
      <c r="L4881">
        <v>30</v>
      </c>
      <c r="M4881">
        <v>2</v>
      </c>
      <c r="N4881" s="170">
        <v>22490513</v>
      </c>
      <c r="O4881" s="170">
        <v>24960000</v>
      </c>
      <c r="P4881" s="178">
        <v>141219</v>
      </c>
      <c r="Q4881" s="178">
        <v>5429</v>
      </c>
      <c r="R4881" s="178">
        <v>135603</v>
      </c>
      <c r="S4881">
        <v>0</v>
      </c>
      <c r="T4881">
        <v>0</v>
      </c>
      <c r="U4881">
        <v>0</v>
      </c>
      <c r="W4881">
        <v>0</v>
      </c>
      <c r="X4881">
        <v>0</v>
      </c>
      <c r="Y4881">
        <v>0</v>
      </c>
      <c r="AB4881" s="180">
        <v>44285</v>
      </c>
      <c r="AC4881">
        <v>1</v>
      </c>
      <c r="AD4881" t="s">
        <v>1922</v>
      </c>
      <c r="AE4881">
        <v>1</v>
      </c>
      <c r="AF4881">
        <v>30</v>
      </c>
      <c r="AG4881">
        <v>0</v>
      </c>
      <c r="AN4881">
        <v>1</v>
      </c>
      <c r="AO4881">
        <v>1</v>
      </c>
      <c r="AR4881" s="178">
        <v>27167</v>
      </c>
      <c r="AS4881" t="s">
        <v>1921</v>
      </c>
      <c r="AT4881">
        <v>0</v>
      </c>
      <c r="AU4881">
        <v>0</v>
      </c>
      <c r="AV4881">
        <v>806002962</v>
      </c>
      <c r="AW4881" t="s">
        <v>1924</v>
      </c>
      <c r="AX4881">
        <v>5</v>
      </c>
      <c r="BC4881">
        <v>2</v>
      </c>
      <c r="BD4881">
        <v>7</v>
      </c>
      <c r="BE4881">
        <v>2</v>
      </c>
    </row>
    <row r="4882" spans="1:57" x14ac:dyDescent="0.25">
      <c r="A4882" s="179">
        <f t="shared" si="76"/>
        <v>112001</v>
      </c>
      <c r="B4882" t="s">
        <v>1923</v>
      </c>
      <c r="C4882">
        <v>1128047539</v>
      </c>
      <c r="D4882">
        <v>144105</v>
      </c>
      <c r="E4882">
        <v>4</v>
      </c>
      <c r="F4882">
        <v>550022590</v>
      </c>
      <c r="G4882" s="180">
        <v>43732</v>
      </c>
      <c r="H4882" s="180">
        <v>45321</v>
      </c>
      <c r="I4882">
        <v>0</v>
      </c>
      <c r="J4882">
        <v>1</v>
      </c>
      <c r="K4882">
        <v>2</v>
      </c>
      <c r="L4882">
        <v>30</v>
      </c>
      <c r="M4882">
        <v>2</v>
      </c>
      <c r="N4882" s="170">
        <v>22490513</v>
      </c>
      <c r="O4882" s="170">
        <v>24960000</v>
      </c>
      <c r="P4882" s="178">
        <v>145863</v>
      </c>
      <c r="Q4882" s="178">
        <v>5608</v>
      </c>
      <c r="R4882" s="178">
        <v>140061</v>
      </c>
      <c r="S4882">
        <v>0</v>
      </c>
      <c r="T4882">
        <v>0</v>
      </c>
      <c r="U4882">
        <v>0</v>
      </c>
      <c r="W4882">
        <v>0</v>
      </c>
      <c r="X4882">
        <v>0</v>
      </c>
      <c r="Y4882">
        <v>0</v>
      </c>
      <c r="AB4882" s="180">
        <v>44285</v>
      </c>
      <c r="AC4882">
        <v>1</v>
      </c>
      <c r="AD4882" t="s">
        <v>1922</v>
      </c>
      <c r="AE4882">
        <v>1</v>
      </c>
      <c r="AF4882">
        <v>30</v>
      </c>
      <c r="AG4882">
        <v>0</v>
      </c>
      <c r="AN4882">
        <v>1</v>
      </c>
      <c r="AO4882">
        <v>1</v>
      </c>
      <c r="AR4882" s="178">
        <v>28060</v>
      </c>
      <c r="AS4882" t="s">
        <v>1921</v>
      </c>
      <c r="AT4882">
        <v>0</v>
      </c>
      <c r="AU4882">
        <v>0</v>
      </c>
      <c r="AV4882">
        <v>806002962</v>
      </c>
      <c r="AW4882" t="s">
        <v>1924</v>
      </c>
      <c r="AX4882">
        <v>5</v>
      </c>
      <c r="BC4882">
        <v>2</v>
      </c>
      <c r="BD4882">
        <v>7</v>
      </c>
      <c r="BE4882">
        <v>2</v>
      </c>
    </row>
    <row r="4883" spans="1:57" x14ac:dyDescent="0.25">
      <c r="A4883" s="179">
        <f t="shared" si="76"/>
        <v>115502</v>
      </c>
      <c r="B4883" t="s">
        <v>1923</v>
      </c>
      <c r="C4883">
        <v>1128047539</v>
      </c>
      <c r="D4883">
        <v>144105</v>
      </c>
      <c r="E4883">
        <v>4</v>
      </c>
      <c r="F4883">
        <v>550023058</v>
      </c>
      <c r="G4883" s="180">
        <v>43781</v>
      </c>
      <c r="H4883" s="180">
        <v>45321</v>
      </c>
      <c r="I4883">
        <v>0</v>
      </c>
      <c r="J4883">
        <v>1</v>
      </c>
      <c r="K4883">
        <v>2</v>
      </c>
      <c r="L4883">
        <v>30</v>
      </c>
      <c r="M4883">
        <v>2</v>
      </c>
      <c r="N4883" s="170">
        <v>22490513</v>
      </c>
      <c r="O4883" s="170">
        <v>24960000</v>
      </c>
      <c r="P4883" s="178">
        <v>150423</v>
      </c>
      <c r="Q4883" s="178">
        <v>5783</v>
      </c>
      <c r="R4883" s="178">
        <v>144440</v>
      </c>
      <c r="S4883">
        <v>0</v>
      </c>
      <c r="T4883">
        <v>0</v>
      </c>
      <c r="U4883">
        <v>0</v>
      </c>
      <c r="W4883">
        <v>0</v>
      </c>
      <c r="X4883">
        <v>0</v>
      </c>
      <c r="Y4883">
        <v>0</v>
      </c>
      <c r="AB4883" s="180">
        <v>44285</v>
      </c>
      <c r="AC4883">
        <v>1</v>
      </c>
      <c r="AD4883" t="s">
        <v>1922</v>
      </c>
      <c r="AE4883">
        <v>1</v>
      </c>
      <c r="AF4883">
        <v>30</v>
      </c>
      <c r="AG4883">
        <v>0</v>
      </c>
      <c r="AN4883">
        <v>1</v>
      </c>
      <c r="AO4883">
        <v>1</v>
      </c>
      <c r="AR4883" s="178">
        <v>28938</v>
      </c>
      <c r="AS4883" t="s">
        <v>1921</v>
      </c>
      <c r="AT4883">
        <v>0</v>
      </c>
      <c r="AU4883">
        <v>0</v>
      </c>
      <c r="AV4883">
        <v>806002962</v>
      </c>
      <c r="AW4883" t="s">
        <v>1924</v>
      </c>
      <c r="AX4883">
        <v>5</v>
      </c>
      <c r="BC4883">
        <v>2</v>
      </c>
      <c r="BD4883">
        <v>7</v>
      </c>
      <c r="BE4883">
        <v>2</v>
      </c>
    </row>
    <row r="4884" spans="1:57" x14ac:dyDescent="0.25">
      <c r="A4884" s="179">
        <f t="shared" si="76"/>
        <v>203026</v>
      </c>
      <c r="B4884" t="s">
        <v>1923</v>
      </c>
      <c r="C4884">
        <v>1128047539</v>
      </c>
      <c r="D4884">
        <v>144105</v>
      </c>
      <c r="E4884">
        <v>4</v>
      </c>
      <c r="F4884">
        <v>550023263</v>
      </c>
      <c r="G4884" s="180">
        <v>43815</v>
      </c>
      <c r="H4884" s="180">
        <v>45321</v>
      </c>
      <c r="I4884">
        <v>0</v>
      </c>
      <c r="J4884">
        <v>1</v>
      </c>
      <c r="K4884">
        <v>2</v>
      </c>
      <c r="L4884">
        <v>30</v>
      </c>
      <c r="M4884">
        <v>2</v>
      </c>
      <c r="N4884" s="170">
        <v>22490513</v>
      </c>
      <c r="O4884" s="170">
        <v>24960000</v>
      </c>
      <c r="P4884" s="178">
        <v>264407</v>
      </c>
      <c r="Q4884" s="178">
        <v>10165</v>
      </c>
      <c r="R4884" s="178">
        <v>253891</v>
      </c>
      <c r="S4884">
        <v>0</v>
      </c>
      <c r="T4884">
        <v>0</v>
      </c>
      <c r="U4884">
        <v>0</v>
      </c>
      <c r="W4884">
        <v>0</v>
      </c>
      <c r="X4884">
        <v>0</v>
      </c>
      <c r="Y4884">
        <v>0</v>
      </c>
      <c r="AB4884" s="180">
        <v>44285</v>
      </c>
      <c r="AC4884">
        <v>1</v>
      </c>
      <c r="AD4884" t="s">
        <v>1922</v>
      </c>
      <c r="AE4884">
        <v>1</v>
      </c>
      <c r="AF4884">
        <v>30</v>
      </c>
      <c r="AG4884">
        <v>0</v>
      </c>
      <c r="AN4884">
        <v>1</v>
      </c>
      <c r="AO4884">
        <v>1</v>
      </c>
      <c r="AR4884" s="178">
        <v>50865</v>
      </c>
      <c r="AS4884" t="s">
        <v>1921</v>
      </c>
      <c r="AT4884">
        <v>0</v>
      </c>
      <c r="AU4884">
        <v>0</v>
      </c>
      <c r="AV4884">
        <v>806002962</v>
      </c>
      <c r="AW4884" t="s">
        <v>1924</v>
      </c>
      <c r="AX4884">
        <v>5</v>
      </c>
      <c r="BC4884">
        <v>2</v>
      </c>
      <c r="BD4884">
        <v>7</v>
      </c>
      <c r="BE4884">
        <v>2</v>
      </c>
    </row>
    <row r="4885" spans="1:57" x14ac:dyDescent="0.25">
      <c r="A4885" s="179">
        <f t="shared" si="76"/>
        <v>75396</v>
      </c>
      <c r="B4885" t="s">
        <v>1923</v>
      </c>
      <c r="C4885">
        <v>1128047539</v>
      </c>
      <c r="D4885">
        <v>144105</v>
      </c>
      <c r="E4885">
        <v>4</v>
      </c>
      <c r="F4885">
        <v>550023552</v>
      </c>
      <c r="G4885" s="180">
        <v>43875</v>
      </c>
      <c r="H4885" s="180">
        <v>45321</v>
      </c>
      <c r="I4885">
        <v>0</v>
      </c>
      <c r="J4885">
        <v>1</v>
      </c>
      <c r="K4885">
        <v>2</v>
      </c>
      <c r="L4885">
        <v>30</v>
      </c>
      <c r="M4885">
        <v>2</v>
      </c>
      <c r="N4885" s="170">
        <v>22490513</v>
      </c>
      <c r="O4885" s="170">
        <v>24960000</v>
      </c>
      <c r="P4885" s="178">
        <v>98192</v>
      </c>
      <c r="Q4885" s="178">
        <v>3775</v>
      </c>
      <c r="R4885" s="178">
        <v>94286</v>
      </c>
      <c r="S4885">
        <v>0</v>
      </c>
      <c r="T4885">
        <v>0</v>
      </c>
      <c r="U4885">
        <v>0</v>
      </c>
      <c r="W4885">
        <v>0</v>
      </c>
      <c r="X4885">
        <v>0</v>
      </c>
      <c r="Y4885">
        <v>0</v>
      </c>
      <c r="AB4885" s="180">
        <v>44285</v>
      </c>
      <c r="AC4885">
        <v>1</v>
      </c>
      <c r="AD4885" t="s">
        <v>1922</v>
      </c>
      <c r="AE4885">
        <v>1</v>
      </c>
      <c r="AF4885">
        <v>30</v>
      </c>
      <c r="AG4885">
        <v>0</v>
      </c>
      <c r="AN4885">
        <v>1</v>
      </c>
      <c r="AO4885">
        <v>1</v>
      </c>
      <c r="AR4885" s="178">
        <v>18890</v>
      </c>
      <c r="AS4885" t="s">
        <v>1921</v>
      </c>
      <c r="AT4885">
        <v>0</v>
      </c>
      <c r="AU4885">
        <v>0</v>
      </c>
      <c r="AV4885">
        <v>806002962</v>
      </c>
      <c r="AW4885" t="s">
        <v>1924</v>
      </c>
      <c r="AX4885">
        <v>5</v>
      </c>
      <c r="BC4885">
        <v>2</v>
      </c>
      <c r="BD4885">
        <v>7</v>
      </c>
      <c r="BE4885">
        <v>2</v>
      </c>
    </row>
    <row r="4886" spans="1:57" x14ac:dyDescent="0.25">
      <c r="A4886" s="179">
        <f t="shared" si="76"/>
        <v>433901</v>
      </c>
      <c r="B4886" t="s">
        <v>1923</v>
      </c>
      <c r="C4886">
        <v>1128047539</v>
      </c>
      <c r="D4886">
        <v>144105</v>
      </c>
      <c r="E4886">
        <v>4</v>
      </c>
      <c r="F4886">
        <v>550024372</v>
      </c>
      <c r="G4886" s="180">
        <v>44083</v>
      </c>
      <c r="H4886" s="180">
        <v>45321</v>
      </c>
      <c r="I4886">
        <v>0</v>
      </c>
      <c r="J4886">
        <v>1</v>
      </c>
      <c r="K4886">
        <v>1</v>
      </c>
      <c r="L4886">
        <v>30</v>
      </c>
      <c r="M4886">
        <v>2</v>
      </c>
      <c r="N4886" s="170">
        <v>22490513</v>
      </c>
      <c r="O4886" s="170">
        <v>24960000</v>
      </c>
      <c r="P4886" s="178">
        <v>553868</v>
      </c>
      <c r="Q4886" s="178">
        <v>21293</v>
      </c>
      <c r="R4886" s="178">
        <v>542609</v>
      </c>
      <c r="S4886">
        <v>11865</v>
      </c>
      <c r="T4886">
        <v>0</v>
      </c>
      <c r="U4886">
        <v>0</v>
      </c>
      <c r="W4886">
        <v>0</v>
      </c>
      <c r="X4886">
        <v>0</v>
      </c>
      <c r="Y4886">
        <v>0</v>
      </c>
      <c r="AB4886" s="180">
        <v>44252</v>
      </c>
      <c r="AC4886">
        <v>1</v>
      </c>
      <c r="AD4886" t="s">
        <v>1922</v>
      </c>
      <c r="AE4886">
        <v>1</v>
      </c>
      <c r="AF4886">
        <v>30</v>
      </c>
      <c r="AG4886">
        <v>0</v>
      </c>
      <c r="AN4886">
        <v>1</v>
      </c>
      <c r="AO4886">
        <v>1</v>
      </c>
      <c r="AR4886" s="178">
        <v>108708</v>
      </c>
      <c r="AS4886" t="s">
        <v>1921</v>
      </c>
      <c r="AT4886">
        <v>0</v>
      </c>
      <c r="AU4886">
        <v>0</v>
      </c>
      <c r="AV4886">
        <v>806002962</v>
      </c>
      <c r="AW4886" t="s">
        <v>1924</v>
      </c>
      <c r="AX4886">
        <v>5</v>
      </c>
      <c r="BC4886">
        <v>2</v>
      </c>
      <c r="BD4886">
        <v>7</v>
      </c>
      <c r="BE4886">
        <v>2</v>
      </c>
    </row>
    <row r="4887" spans="1:57" x14ac:dyDescent="0.25">
      <c r="A4887" s="179">
        <f t="shared" si="76"/>
        <v>61082</v>
      </c>
      <c r="B4887" t="s">
        <v>1923</v>
      </c>
      <c r="C4887">
        <v>1128047539</v>
      </c>
      <c r="D4887">
        <v>144105</v>
      </c>
      <c r="E4887">
        <v>4</v>
      </c>
      <c r="F4887">
        <v>550024820</v>
      </c>
      <c r="G4887" s="180">
        <v>44152</v>
      </c>
      <c r="H4887" s="180">
        <v>45290</v>
      </c>
      <c r="I4887">
        <v>0</v>
      </c>
      <c r="J4887">
        <v>1</v>
      </c>
      <c r="K4887">
        <v>2</v>
      </c>
      <c r="L4887">
        <v>30</v>
      </c>
      <c r="M4887">
        <v>2</v>
      </c>
      <c r="N4887" s="170">
        <v>22490513</v>
      </c>
      <c r="O4887" s="170">
        <v>24960000</v>
      </c>
      <c r="P4887" s="178">
        <v>79800</v>
      </c>
      <c r="Q4887" s="178">
        <v>3068</v>
      </c>
      <c r="R4887" s="178">
        <v>76385</v>
      </c>
      <c r="S4887">
        <v>1679</v>
      </c>
      <c r="T4887">
        <v>0</v>
      </c>
      <c r="U4887">
        <v>0</v>
      </c>
      <c r="W4887">
        <v>0</v>
      </c>
      <c r="X4887">
        <v>0</v>
      </c>
      <c r="Y4887">
        <v>0</v>
      </c>
      <c r="AB4887" s="180">
        <v>44252</v>
      </c>
      <c r="AC4887">
        <v>1</v>
      </c>
      <c r="AD4887" t="s">
        <v>1922</v>
      </c>
      <c r="AE4887">
        <v>1</v>
      </c>
      <c r="AF4887">
        <v>30</v>
      </c>
      <c r="AG4887">
        <v>0</v>
      </c>
      <c r="AN4887">
        <v>1</v>
      </c>
      <c r="AO4887">
        <v>1</v>
      </c>
      <c r="AR4887" s="178">
        <v>15303</v>
      </c>
      <c r="AS4887" t="s">
        <v>1921</v>
      </c>
      <c r="AT4887">
        <v>0</v>
      </c>
      <c r="AU4887">
        <v>0</v>
      </c>
      <c r="AV4887">
        <v>806002962</v>
      </c>
      <c r="AW4887" t="s">
        <v>1924</v>
      </c>
      <c r="AX4887">
        <v>5</v>
      </c>
      <c r="BC4887">
        <v>2</v>
      </c>
      <c r="BD4887">
        <v>7</v>
      </c>
      <c r="BE4887">
        <v>2</v>
      </c>
    </row>
    <row r="4888" spans="1:57" x14ac:dyDescent="0.25">
      <c r="A4888" s="179">
        <f t="shared" si="76"/>
        <v>45600</v>
      </c>
      <c r="B4888" t="s">
        <v>1923</v>
      </c>
      <c r="C4888">
        <v>1128047539</v>
      </c>
      <c r="D4888">
        <v>144105</v>
      </c>
      <c r="E4888">
        <v>4</v>
      </c>
      <c r="F4888">
        <v>550024830</v>
      </c>
      <c r="G4888" s="180">
        <v>44152</v>
      </c>
      <c r="H4888" s="180">
        <v>45290</v>
      </c>
      <c r="I4888">
        <v>0</v>
      </c>
      <c r="J4888">
        <v>1</v>
      </c>
      <c r="K4888">
        <v>2</v>
      </c>
      <c r="L4888">
        <v>30</v>
      </c>
      <c r="M4888">
        <v>2</v>
      </c>
      <c r="N4888" s="170">
        <v>22490513</v>
      </c>
      <c r="O4888" s="170">
        <v>24960000</v>
      </c>
      <c r="P4888" s="178">
        <v>59600</v>
      </c>
      <c r="Q4888" s="178">
        <v>2291</v>
      </c>
      <c r="R4888" s="178">
        <v>57024</v>
      </c>
      <c r="S4888">
        <v>1259</v>
      </c>
      <c r="T4888">
        <v>0</v>
      </c>
      <c r="U4888">
        <v>0</v>
      </c>
      <c r="W4888">
        <v>0</v>
      </c>
      <c r="X4888">
        <v>0</v>
      </c>
      <c r="Y4888">
        <v>0</v>
      </c>
      <c r="AB4888" s="180">
        <v>44252</v>
      </c>
      <c r="AC4888">
        <v>1</v>
      </c>
      <c r="AD4888" t="s">
        <v>1922</v>
      </c>
      <c r="AE4888">
        <v>1</v>
      </c>
      <c r="AF4888">
        <v>30</v>
      </c>
      <c r="AG4888">
        <v>0</v>
      </c>
      <c r="AN4888">
        <v>1</v>
      </c>
      <c r="AO4888">
        <v>1</v>
      </c>
      <c r="AR4888" s="178">
        <v>11424</v>
      </c>
      <c r="AS4888" t="s">
        <v>1921</v>
      </c>
      <c r="AT4888">
        <v>0</v>
      </c>
      <c r="AU4888">
        <v>0</v>
      </c>
      <c r="AV4888">
        <v>806002962</v>
      </c>
      <c r="AW4888" t="s">
        <v>1924</v>
      </c>
      <c r="AX4888">
        <v>5</v>
      </c>
      <c r="BC4888">
        <v>2</v>
      </c>
      <c r="BD4888">
        <v>7</v>
      </c>
      <c r="BE4888">
        <v>2</v>
      </c>
    </row>
    <row r="4889" spans="1:57" x14ac:dyDescent="0.25">
      <c r="A4889" s="179">
        <f t="shared" si="76"/>
        <v>107148</v>
      </c>
      <c r="B4889" t="s">
        <v>1923</v>
      </c>
      <c r="C4889">
        <v>1128047539</v>
      </c>
      <c r="D4889">
        <v>144105</v>
      </c>
      <c r="E4889">
        <v>4</v>
      </c>
      <c r="F4889">
        <v>550024847</v>
      </c>
      <c r="G4889" s="180">
        <v>44154</v>
      </c>
      <c r="H4889" s="180">
        <v>45290</v>
      </c>
      <c r="I4889">
        <v>0</v>
      </c>
      <c r="J4889">
        <v>1</v>
      </c>
      <c r="K4889">
        <v>2</v>
      </c>
      <c r="L4889">
        <v>30</v>
      </c>
      <c r="M4889">
        <v>2</v>
      </c>
      <c r="N4889" s="170">
        <v>22490513</v>
      </c>
      <c r="O4889" s="170">
        <v>24960000</v>
      </c>
      <c r="P4889" s="178">
        <v>140000</v>
      </c>
      <c r="Q4889" s="178">
        <v>5382</v>
      </c>
      <c r="R4889" s="178">
        <v>133992</v>
      </c>
      <c r="S4889">
        <v>2939</v>
      </c>
      <c r="T4889">
        <v>0</v>
      </c>
      <c r="U4889">
        <v>0</v>
      </c>
      <c r="W4889">
        <v>0</v>
      </c>
      <c r="X4889">
        <v>0</v>
      </c>
      <c r="Y4889">
        <v>0</v>
      </c>
      <c r="AB4889" s="180">
        <v>44252</v>
      </c>
      <c r="AC4889">
        <v>1</v>
      </c>
      <c r="AD4889" t="s">
        <v>1922</v>
      </c>
      <c r="AE4889">
        <v>1</v>
      </c>
      <c r="AF4889">
        <v>30</v>
      </c>
      <c r="AG4889">
        <v>0</v>
      </c>
      <c r="AN4889">
        <v>1</v>
      </c>
      <c r="AO4889">
        <v>1</v>
      </c>
      <c r="AR4889" s="178">
        <v>26844</v>
      </c>
      <c r="AS4889" t="s">
        <v>1921</v>
      </c>
      <c r="AT4889">
        <v>0</v>
      </c>
      <c r="AU4889">
        <v>0</v>
      </c>
      <c r="AV4889">
        <v>806002962</v>
      </c>
      <c r="AW4889" t="s">
        <v>1924</v>
      </c>
      <c r="AX4889">
        <v>5</v>
      </c>
      <c r="BC4889">
        <v>2</v>
      </c>
      <c r="BD4889">
        <v>7</v>
      </c>
      <c r="BE4889">
        <v>2</v>
      </c>
    </row>
    <row r="4890" spans="1:57" x14ac:dyDescent="0.25">
      <c r="A4890" s="179">
        <f t="shared" si="76"/>
        <v>382646</v>
      </c>
      <c r="B4890" t="s">
        <v>1923</v>
      </c>
      <c r="C4890">
        <v>1128047539</v>
      </c>
      <c r="D4890">
        <v>144105</v>
      </c>
      <c r="E4890">
        <v>4</v>
      </c>
      <c r="F4890">
        <v>550025020</v>
      </c>
      <c r="G4890" s="180">
        <v>44180</v>
      </c>
      <c r="H4890" s="180">
        <v>45290</v>
      </c>
      <c r="I4890">
        <v>0</v>
      </c>
      <c r="J4890">
        <v>1</v>
      </c>
      <c r="K4890">
        <v>2</v>
      </c>
      <c r="L4890">
        <v>30</v>
      </c>
      <c r="M4890">
        <v>2</v>
      </c>
      <c r="N4890" s="170">
        <v>22490513</v>
      </c>
      <c r="O4890" s="170">
        <v>24960000</v>
      </c>
      <c r="P4890" s="178">
        <v>500000</v>
      </c>
      <c r="Q4890" s="178">
        <v>19222</v>
      </c>
      <c r="R4890" s="178">
        <v>478513</v>
      </c>
      <c r="S4890">
        <v>10465</v>
      </c>
      <c r="T4890">
        <v>0</v>
      </c>
      <c r="U4890">
        <v>0</v>
      </c>
      <c r="W4890">
        <v>0</v>
      </c>
      <c r="X4890">
        <v>0</v>
      </c>
      <c r="Y4890">
        <v>0</v>
      </c>
      <c r="AB4890" s="180">
        <v>44252</v>
      </c>
      <c r="AC4890">
        <v>1</v>
      </c>
      <c r="AD4890" t="s">
        <v>1922</v>
      </c>
      <c r="AE4890">
        <v>1</v>
      </c>
      <c r="AF4890">
        <v>30</v>
      </c>
      <c r="AG4890">
        <v>0</v>
      </c>
      <c r="AN4890">
        <v>1</v>
      </c>
      <c r="AO4890">
        <v>1</v>
      </c>
      <c r="AR4890" s="178">
        <v>95867</v>
      </c>
      <c r="AS4890" t="s">
        <v>1921</v>
      </c>
      <c r="AT4890">
        <v>0</v>
      </c>
      <c r="AU4890">
        <v>0</v>
      </c>
      <c r="AV4890">
        <v>806002962</v>
      </c>
      <c r="AW4890" t="s">
        <v>1924</v>
      </c>
      <c r="AX4890">
        <v>5</v>
      </c>
      <c r="BC4890">
        <v>2</v>
      </c>
      <c r="BD4890">
        <v>7</v>
      </c>
      <c r="BE4890">
        <v>2</v>
      </c>
    </row>
    <row r="4891" spans="1:57" x14ac:dyDescent="0.25">
      <c r="A4891" s="179">
        <f t="shared" si="76"/>
        <v>23448</v>
      </c>
      <c r="B4891" t="s">
        <v>1923</v>
      </c>
      <c r="C4891">
        <v>1128047539</v>
      </c>
      <c r="D4891">
        <v>144105</v>
      </c>
      <c r="E4891">
        <v>4</v>
      </c>
      <c r="F4891">
        <v>550025028</v>
      </c>
      <c r="G4891" s="180">
        <v>44183</v>
      </c>
      <c r="H4891" s="180">
        <v>45321</v>
      </c>
      <c r="I4891">
        <v>0</v>
      </c>
      <c r="J4891">
        <v>1</v>
      </c>
      <c r="K4891">
        <v>1</v>
      </c>
      <c r="L4891">
        <v>30</v>
      </c>
      <c r="M4891">
        <v>2</v>
      </c>
      <c r="N4891" s="170">
        <v>22490513</v>
      </c>
      <c r="O4891" s="170">
        <v>24960000</v>
      </c>
      <c r="P4891" s="178">
        <v>30000</v>
      </c>
      <c r="Q4891" s="178">
        <v>1153</v>
      </c>
      <c r="R4891" s="178">
        <v>29322</v>
      </c>
      <c r="S4891">
        <v>631</v>
      </c>
      <c r="T4891">
        <v>0</v>
      </c>
      <c r="U4891">
        <v>0</v>
      </c>
      <c r="W4891">
        <v>0</v>
      </c>
      <c r="X4891">
        <v>0</v>
      </c>
      <c r="Y4891">
        <v>0</v>
      </c>
      <c r="AB4891" s="180">
        <v>44252</v>
      </c>
      <c r="AC4891">
        <v>1</v>
      </c>
      <c r="AD4891" t="s">
        <v>1922</v>
      </c>
      <c r="AE4891">
        <v>1</v>
      </c>
      <c r="AF4891">
        <v>30</v>
      </c>
      <c r="AG4891">
        <v>0</v>
      </c>
      <c r="AN4891">
        <v>1</v>
      </c>
      <c r="AO4891">
        <v>1</v>
      </c>
      <c r="AR4891" s="178">
        <v>5874</v>
      </c>
      <c r="AS4891" t="s">
        <v>1921</v>
      </c>
      <c r="AT4891">
        <v>0</v>
      </c>
      <c r="AU4891">
        <v>0</v>
      </c>
      <c r="AV4891">
        <v>806002962</v>
      </c>
      <c r="AW4891" t="s">
        <v>1924</v>
      </c>
      <c r="AX4891">
        <v>5</v>
      </c>
      <c r="BC4891">
        <v>2</v>
      </c>
      <c r="BD4891">
        <v>7</v>
      </c>
      <c r="BE4891">
        <v>2</v>
      </c>
    </row>
    <row r="4892" spans="1:57" x14ac:dyDescent="0.25">
      <c r="A4892" s="179">
        <f t="shared" si="76"/>
        <v>25467</v>
      </c>
      <c r="B4892" t="s">
        <v>1923</v>
      </c>
      <c r="C4892">
        <v>1128047539</v>
      </c>
      <c r="D4892">
        <v>144105</v>
      </c>
      <c r="E4892">
        <v>4</v>
      </c>
      <c r="F4892">
        <v>550025035</v>
      </c>
      <c r="G4892" s="180">
        <v>44186</v>
      </c>
      <c r="H4892" s="180">
        <v>45321</v>
      </c>
      <c r="I4892">
        <v>0</v>
      </c>
      <c r="J4892">
        <v>1</v>
      </c>
      <c r="K4892">
        <v>1</v>
      </c>
      <c r="L4892">
        <v>30</v>
      </c>
      <c r="M4892">
        <v>2</v>
      </c>
      <c r="N4892" s="170">
        <v>22490513</v>
      </c>
      <c r="O4892" s="170">
        <v>24960000</v>
      </c>
      <c r="P4892" s="178">
        <v>32600</v>
      </c>
      <c r="Q4892" s="178">
        <v>1253</v>
      </c>
      <c r="R4892" s="178">
        <v>31847</v>
      </c>
      <c r="S4892">
        <v>700</v>
      </c>
      <c r="T4892">
        <v>0</v>
      </c>
      <c r="U4892">
        <v>0</v>
      </c>
      <c r="W4892">
        <v>0</v>
      </c>
      <c r="X4892">
        <v>0</v>
      </c>
      <c r="Y4892">
        <v>0</v>
      </c>
      <c r="AB4892" s="180">
        <v>44252</v>
      </c>
      <c r="AC4892">
        <v>1</v>
      </c>
      <c r="AD4892" t="s">
        <v>1922</v>
      </c>
      <c r="AE4892">
        <v>1</v>
      </c>
      <c r="AF4892">
        <v>30</v>
      </c>
      <c r="AG4892">
        <v>0</v>
      </c>
      <c r="AN4892">
        <v>1</v>
      </c>
      <c r="AO4892">
        <v>1</v>
      </c>
      <c r="AR4892" s="178">
        <v>6380</v>
      </c>
      <c r="AS4892" t="s">
        <v>1921</v>
      </c>
      <c r="AT4892">
        <v>0</v>
      </c>
      <c r="AU4892">
        <v>0</v>
      </c>
      <c r="AV4892">
        <v>806002962</v>
      </c>
      <c r="AW4892" t="s">
        <v>1924</v>
      </c>
      <c r="AX4892">
        <v>5</v>
      </c>
      <c r="BC4892">
        <v>2</v>
      </c>
      <c r="BD4892">
        <v>7</v>
      </c>
      <c r="BE4892">
        <v>2</v>
      </c>
    </row>
    <row r="4893" spans="1:57" x14ac:dyDescent="0.25">
      <c r="A4893" s="179">
        <f t="shared" si="76"/>
        <v>39066</v>
      </c>
      <c r="B4893" t="s">
        <v>1923</v>
      </c>
      <c r="C4893">
        <v>1128047539</v>
      </c>
      <c r="D4893">
        <v>144105</v>
      </c>
      <c r="E4893">
        <v>4</v>
      </c>
      <c r="F4893">
        <v>550025184</v>
      </c>
      <c r="G4893" s="180">
        <v>44209</v>
      </c>
      <c r="H4893" s="180">
        <v>45321</v>
      </c>
      <c r="I4893">
        <v>0</v>
      </c>
      <c r="J4893">
        <v>1</v>
      </c>
      <c r="K4893">
        <v>1</v>
      </c>
      <c r="L4893">
        <v>30</v>
      </c>
      <c r="M4893">
        <v>2</v>
      </c>
      <c r="N4893" s="170">
        <v>22490513</v>
      </c>
      <c r="O4893" s="170">
        <v>24960000</v>
      </c>
      <c r="P4893" s="178">
        <v>50000</v>
      </c>
      <c r="Q4893" s="178">
        <v>1922</v>
      </c>
      <c r="R4893" s="178">
        <v>48853</v>
      </c>
      <c r="S4893">
        <v>1084</v>
      </c>
      <c r="T4893">
        <v>0</v>
      </c>
      <c r="U4893">
        <v>0</v>
      </c>
      <c r="W4893">
        <v>0</v>
      </c>
      <c r="X4893">
        <v>0</v>
      </c>
      <c r="Y4893">
        <v>0</v>
      </c>
      <c r="AB4893" s="180">
        <v>44252</v>
      </c>
      <c r="AC4893">
        <v>1</v>
      </c>
      <c r="AD4893" t="s">
        <v>1922</v>
      </c>
      <c r="AE4893">
        <v>1</v>
      </c>
      <c r="AF4893">
        <v>30</v>
      </c>
      <c r="AG4893">
        <v>0</v>
      </c>
      <c r="AN4893">
        <v>1</v>
      </c>
      <c r="AO4893">
        <v>1</v>
      </c>
      <c r="AR4893" s="178">
        <v>9787</v>
      </c>
      <c r="AS4893" t="s">
        <v>1921</v>
      </c>
      <c r="AT4893">
        <v>0</v>
      </c>
      <c r="AU4893">
        <v>0</v>
      </c>
      <c r="AV4893">
        <v>806002962</v>
      </c>
      <c r="AW4893" t="s">
        <v>1924</v>
      </c>
      <c r="AX4893">
        <v>5</v>
      </c>
      <c r="BC4893">
        <v>2</v>
      </c>
      <c r="BD4893">
        <v>7</v>
      </c>
      <c r="BE4893">
        <v>2</v>
      </c>
    </row>
    <row r="4894" spans="1:57" x14ac:dyDescent="0.25">
      <c r="A4894" s="179">
        <f t="shared" si="76"/>
        <v>39066</v>
      </c>
      <c r="B4894" t="s">
        <v>1923</v>
      </c>
      <c r="C4894">
        <v>1128047539</v>
      </c>
      <c r="D4894">
        <v>144105</v>
      </c>
      <c r="E4894">
        <v>4</v>
      </c>
      <c r="F4894">
        <v>550025191</v>
      </c>
      <c r="G4894" s="180">
        <v>44211</v>
      </c>
      <c r="H4894" s="180">
        <v>45321</v>
      </c>
      <c r="I4894">
        <v>0</v>
      </c>
      <c r="J4894">
        <v>1</v>
      </c>
      <c r="K4894">
        <v>1</v>
      </c>
      <c r="L4894">
        <v>30</v>
      </c>
      <c r="M4894">
        <v>2</v>
      </c>
      <c r="N4894" s="170">
        <v>22490513</v>
      </c>
      <c r="O4894" s="170">
        <v>24960000</v>
      </c>
      <c r="P4894" s="178">
        <v>50000</v>
      </c>
      <c r="Q4894" s="178">
        <v>1922</v>
      </c>
      <c r="R4894" s="178">
        <v>48853</v>
      </c>
      <c r="S4894">
        <v>1084</v>
      </c>
      <c r="T4894">
        <v>0</v>
      </c>
      <c r="U4894">
        <v>0</v>
      </c>
      <c r="W4894">
        <v>0</v>
      </c>
      <c r="X4894">
        <v>0</v>
      </c>
      <c r="Y4894">
        <v>0</v>
      </c>
      <c r="AB4894" s="180">
        <v>44252</v>
      </c>
      <c r="AC4894">
        <v>1</v>
      </c>
      <c r="AD4894" t="s">
        <v>1922</v>
      </c>
      <c r="AE4894">
        <v>1</v>
      </c>
      <c r="AF4894">
        <v>30</v>
      </c>
      <c r="AG4894">
        <v>0</v>
      </c>
      <c r="AN4894">
        <v>1</v>
      </c>
      <c r="AO4894">
        <v>1</v>
      </c>
      <c r="AR4894" s="178">
        <v>9787</v>
      </c>
      <c r="AS4894" t="s">
        <v>1921</v>
      </c>
      <c r="AT4894">
        <v>0</v>
      </c>
      <c r="AU4894">
        <v>0</v>
      </c>
      <c r="AV4894">
        <v>806002962</v>
      </c>
      <c r="AW4894" t="s">
        <v>1924</v>
      </c>
      <c r="AX4894">
        <v>5</v>
      </c>
      <c r="BC4894">
        <v>2</v>
      </c>
      <c r="BD4894">
        <v>7</v>
      </c>
      <c r="BE4894">
        <v>2</v>
      </c>
    </row>
    <row r="4895" spans="1:57" x14ac:dyDescent="0.25">
      <c r="A4895" s="179">
        <f t="shared" si="76"/>
        <v>38446</v>
      </c>
      <c r="B4895" t="s">
        <v>1923</v>
      </c>
      <c r="C4895">
        <v>1128047539</v>
      </c>
      <c r="D4895">
        <v>144105</v>
      </c>
      <c r="E4895">
        <v>4</v>
      </c>
      <c r="F4895">
        <v>550025200</v>
      </c>
      <c r="G4895" s="180">
        <v>44214</v>
      </c>
      <c r="H4895" s="180">
        <v>45350</v>
      </c>
      <c r="I4895">
        <v>0</v>
      </c>
      <c r="J4895">
        <v>1</v>
      </c>
      <c r="K4895">
        <v>1</v>
      </c>
      <c r="L4895">
        <v>30</v>
      </c>
      <c r="M4895">
        <v>2</v>
      </c>
      <c r="N4895" s="170">
        <v>22490513</v>
      </c>
      <c r="O4895" s="170">
        <v>24960000</v>
      </c>
      <c r="P4895" s="178">
        <v>50000</v>
      </c>
      <c r="Q4895" s="178">
        <v>1922</v>
      </c>
      <c r="R4895" s="178">
        <v>48078</v>
      </c>
      <c r="S4895">
        <v>900</v>
      </c>
      <c r="T4895">
        <v>0</v>
      </c>
      <c r="U4895">
        <v>0</v>
      </c>
      <c r="W4895">
        <v>0</v>
      </c>
      <c r="X4895">
        <v>0</v>
      </c>
      <c r="Y4895">
        <v>0</v>
      </c>
      <c r="AB4895" s="180">
        <v>44252</v>
      </c>
      <c r="AC4895">
        <v>1</v>
      </c>
      <c r="AD4895" t="s">
        <v>1922</v>
      </c>
      <c r="AE4895">
        <v>1</v>
      </c>
      <c r="AF4895">
        <v>30</v>
      </c>
      <c r="AG4895">
        <v>0</v>
      </c>
      <c r="AN4895">
        <v>1</v>
      </c>
      <c r="AO4895">
        <v>1</v>
      </c>
      <c r="AR4895" s="178">
        <v>9632</v>
      </c>
      <c r="AS4895" t="s">
        <v>1921</v>
      </c>
      <c r="AT4895">
        <v>0</v>
      </c>
      <c r="AU4895">
        <v>0</v>
      </c>
      <c r="AV4895">
        <v>806002962</v>
      </c>
      <c r="AW4895" t="s">
        <v>1924</v>
      </c>
      <c r="AX4895">
        <v>5</v>
      </c>
      <c r="BC4895">
        <v>2</v>
      </c>
      <c r="BD4895">
        <v>7</v>
      </c>
      <c r="BE4895">
        <v>2</v>
      </c>
    </row>
    <row r="4896" spans="1:57" x14ac:dyDescent="0.25">
      <c r="A4896" s="179">
        <f t="shared" si="76"/>
        <v>23068</v>
      </c>
      <c r="B4896" t="s">
        <v>1923</v>
      </c>
      <c r="C4896">
        <v>1128047539</v>
      </c>
      <c r="D4896">
        <v>144105</v>
      </c>
      <c r="E4896">
        <v>4</v>
      </c>
      <c r="F4896">
        <v>550025224</v>
      </c>
      <c r="G4896" s="180">
        <v>44221</v>
      </c>
      <c r="H4896" s="180">
        <v>45350</v>
      </c>
      <c r="I4896">
        <v>0</v>
      </c>
      <c r="J4896">
        <v>1</v>
      </c>
      <c r="K4896">
        <v>1</v>
      </c>
      <c r="L4896">
        <v>30</v>
      </c>
      <c r="M4896">
        <v>2</v>
      </c>
      <c r="N4896" s="170">
        <v>22490513</v>
      </c>
      <c r="O4896" s="170">
        <v>24960000</v>
      </c>
      <c r="P4896" s="178">
        <v>30000</v>
      </c>
      <c r="Q4896" s="178">
        <v>1153</v>
      </c>
      <c r="R4896" s="178">
        <v>28847</v>
      </c>
      <c r="S4896">
        <v>540</v>
      </c>
      <c r="T4896">
        <v>0</v>
      </c>
      <c r="U4896">
        <v>0</v>
      </c>
      <c r="W4896">
        <v>0</v>
      </c>
      <c r="X4896">
        <v>0</v>
      </c>
      <c r="Y4896">
        <v>0</v>
      </c>
      <c r="AB4896" s="180">
        <v>44252</v>
      </c>
      <c r="AC4896">
        <v>1</v>
      </c>
      <c r="AD4896" t="s">
        <v>1922</v>
      </c>
      <c r="AE4896">
        <v>1</v>
      </c>
      <c r="AF4896">
        <v>30</v>
      </c>
      <c r="AG4896">
        <v>0</v>
      </c>
      <c r="AN4896">
        <v>1</v>
      </c>
      <c r="AO4896">
        <v>1</v>
      </c>
      <c r="AR4896" s="178">
        <v>5779</v>
      </c>
      <c r="AS4896" t="s">
        <v>1921</v>
      </c>
      <c r="AT4896">
        <v>0</v>
      </c>
      <c r="AU4896">
        <v>0</v>
      </c>
      <c r="AV4896">
        <v>806002962</v>
      </c>
      <c r="AW4896" t="s">
        <v>1924</v>
      </c>
      <c r="AX4896">
        <v>5</v>
      </c>
      <c r="BC4896">
        <v>2</v>
      </c>
      <c r="BD4896">
        <v>7</v>
      </c>
      <c r="BE4896">
        <v>2</v>
      </c>
    </row>
    <row r="4897" spans="1:57" x14ac:dyDescent="0.25">
      <c r="A4897" s="179">
        <f t="shared" si="76"/>
        <v>38446</v>
      </c>
      <c r="B4897" t="s">
        <v>1923</v>
      </c>
      <c r="C4897">
        <v>1128047539</v>
      </c>
      <c r="D4897">
        <v>144105</v>
      </c>
      <c r="E4897">
        <v>4</v>
      </c>
      <c r="F4897">
        <v>550025227</v>
      </c>
      <c r="G4897" s="180">
        <v>44222</v>
      </c>
      <c r="H4897" s="180">
        <v>45350</v>
      </c>
      <c r="I4897">
        <v>0</v>
      </c>
      <c r="J4897">
        <v>1</v>
      </c>
      <c r="K4897">
        <v>1</v>
      </c>
      <c r="L4897">
        <v>30</v>
      </c>
      <c r="M4897">
        <v>2</v>
      </c>
      <c r="N4897" s="170">
        <v>22490513</v>
      </c>
      <c r="O4897" s="170">
        <v>24960000</v>
      </c>
      <c r="P4897" s="178">
        <v>50000</v>
      </c>
      <c r="Q4897" s="178">
        <v>1922</v>
      </c>
      <c r="R4897" s="178">
        <v>48078</v>
      </c>
      <c r="S4897">
        <v>900</v>
      </c>
      <c r="T4897">
        <v>0</v>
      </c>
      <c r="U4897">
        <v>0</v>
      </c>
      <c r="W4897">
        <v>0</v>
      </c>
      <c r="X4897">
        <v>0</v>
      </c>
      <c r="Y4897">
        <v>0</v>
      </c>
      <c r="AB4897" s="180">
        <v>44252</v>
      </c>
      <c r="AC4897">
        <v>1</v>
      </c>
      <c r="AD4897" t="s">
        <v>1922</v>
      </c>
      <c r="AE4897">
        <v>1</v>
      </c>
      <c r="AF4897">
        <v>30</v>
      </c>
      <c r="AG4897">
        <v>0</v>
      </c>
      <c r="AN4897">
        <v>1</v>
      </c>
      <c r="AO4897">
        <v>1</v>
      </c>
      <c r="AR4897" s="178">
        <v>9632</v>
      </c>
      <c r="AS4897" t="s">
        <v>1921</v>
      </c>
      <c r="AT4897">
        <v>0</v>
      </c>
      <c r="AU4897">
        <v>0</v>
      </c>
      <c r="AV4897">
        <v>806002962</v>
      </c>
      <c r="AW4897" t="s">
        <v>1924</v>
      </c>
      <c r="AX4897">
        <v>5</v>
      </c>
      <c r="BC4897">
        <v>2</v>
      </c>
      <c r="BD4897">
        <v>7</v>
      </c>
      <c r="BE4897">
        <v>2</v>
      </c>
    </row>
    <row r="4898" spans="1:57" x14ac:dyDescent="0.25">
      <c r="A4898" s="179">
        <f t="shared" si="76"/>
        <v>4798</v>
      </c>
      <c r="B4898" t="s">
        <v>1923</v>
      </c>
      <c r="C4898">
        <v>1128047539</v>
      </c>
      <c r="D4898">
        <v>144105</v>
      </c>
      <c r="E4898">
        <v>4</v>
      </c>
      <c r="F4898">
        <v>550025509</v>
      </c>
      <c r="G4898" s="180">
        <v>44255</v>
      </c>
      <c r="H4898" s="180">
        <v>44316</v>
      </c>
      <c r="I4898">
        <v>0</v>
      </c>
      <c r="J4898">
        <v>1</v>
      </c>
      <c r="K4898">
        <v>0</v>
      </c>
      <c r="L4898">
        <v>30</v>
      </c>
      <c r="M4898">
        <v>2</v>
      </c>
      <c r="N4898">
        <v>0</v>
      </c>
      <c r="O4898">
        <v>0</v>
      </c>
      <c r="P4898" s="178">
        <v>6000</v>
      </c>
      <c r="Q4898" s="178">
        <v>6000</v>
      </c>
      <c r="R4898" s="178">
        <v>6000</v>
      </c>
      <c r="S4898">
        <v>0</v>
      </c>
      <c r="T4898">
        <v>0</v>
      </c>
      <c r="U4898">
        <v>0</v>
      </c>
      <c r="W4898">
        <v>0</v>
      </c>
      <c r="X4898">
        <v>0</v>
      </c>
      <c r="Y4898">
        <v>0</v>
      </c>
      <c r="AB4898" s="180">
        <v>44285</v>
      </c>
      <c r="AC4898">
        <v>1</v>
      </c>
      <c r="AD4898" t="s">
        <v>1922</v>
      </c>
      <c r="AE4898">
        <v>1</v>
      </c>
      <c r="AF4898">
        <v>30</v>
      </c>
      <c r="AG4898">
        <v>0</v>
      </c>
      <c r="AN4898">
        <v>1</v>
      </c>
      <c r="AO4898">
        <v>1</v>
      </c>
      <c r="AR4898" s="178">
        <v>1202</v>
      </c>
      <c r="AS4898" t="s">
        <v>1921</v>
      </c>
      <c r="AT4898">
        <v>0</v>
      </c>
      <c r="AU4898">
        <v>0</v>
      </c>
      <c r="AV4898">
        <v>806002962</v>
      </c>
      <c r="AW4898" t="s">
        <v>1924</v>
      </c>
      <c r="AX4898">
        <v>5</v>
      </c>
      <c r="BC4898">
        <v>2</v>
      </c>
      <c r="BD4898">
        <v>7</v>
      </c>
      <c r="BE4898">
        <v>2</v>
      </c>
    </row>
    <row r="4899" spans="1:57" x14ac:dyDescent="0.25">
      <c r="A4899" s="179">
        <f t="shared" si="76"/>
        <v>4798</v>
      </c>
      <c r="B4899" t="s">
        <v>1923</v>
      </c>
      <c r="C4899">
        <v>1128047539</v>
      </c>
      <c r="D4899">
        <v>144105</v>
      </c>
      <c r="E4899">
        <v>4</v>
      </c>
      <c r="F4899">
        <v>550025695</v>
      </c>
      <c r="G4899" s="180">
        <v>44286</v>
      </c>
      <c r="H4899" s="180">
        <v>44346</v>
      </c>
      <c r="I4899">
        <v>0</v>
      </c>
      <c r="J4899">
        <v>1</v>
      </c>
      <c r="K4899">
        <v>0</v>
      </c>
      <c r="L4899">
        <v>30</v>
      </c>
      <c r="M4899">
        <v>2</v>
      </c>
      <c r="N4899">
        <v>0</v>
      </c>
      <c r="O4899">
        <v>0</v>
      </c>
      <c r="P4899" s="178">
        <v>6000</v>
      </c>
      <c r="Q4899" s="178">
        <v>6000</v>
      </c>
      <c r="R4899" s="178">
        <v>6000</v>
      </c>
      <c r="S4899">
        <v>0</v>
      </c>
      <c r="T4899">
        <v>0</v>
      </c>
      <c r="U4899">
        <v>0</v>
      </c>
      <c r="W4899">
        <v>0</v>
      </c>
      <c r="X4899">
        <v>0</v>
      </c>
      <c r="Y4899">
        <v>0</v>
      </c>
      <c r="AB4899" s="180">
        <v>44286</v>
      </c>
      <c r="AC4899">
        <v>1</v>
      </c>
      <c r="AD4899" t="s">
        <v>1922</v>
      </c>
      <c r="AE4899">
        <v>1</v>
      </c>
      <c r="AF4899">
        <v>30</v>
      </c>
      <c r="AG4899">
        <v>0</v>
      </c>
      <c r="AN4899">
        <v>1</v>
      </c>
      <c r="AO4899">
        <v>1</v>
      </c>
      <c r="AR4899" s="178">
        <v>1202</v>
      </c>
      <c r="AS4899" t="s">
        <v>1921</v>
      </c>
      <c r="AT4899">
        <v>0</v>
      </c>
      <c r="AU4899">
        <v>0</v>
      </c>
      <c r="AV4899">
        <v>806002962</v>
      </c>
      <c r="AW4899" t="s">
        <v>1924</v>
      </c>
      <c r="AX4899">
        <v>5</v>
      </c>
      <c r="BC4899">
        <v>2</v>
      </c>
      <c r="BD4899">
        <v>7</v>
      </c>
      <c r="BE4899">
        <v>2</v>
      </c>
    </row>
    <row r="4900" spans="1:57" x14ac:dyDescent="0.25">
      <c r="A4900" s="179">
        <f t="shared" si="76"/>
        <v>4838572</v>
      </c>
      <c r="B4900" t="s">
        <v>1923</v>
      </c>
      <c r="C4900">
        <v>1128048502</v>
      </c>
      <c r="D4900">
        <v>144105</v>
      </c>
      <c r="E4900">
        <v>4</v>
      </c>
      <c r="F4900">
        <v>15992</v>
      </c>
      <c r="G4900" s="180">
        <v>43661</v>
      </c>
      <c r="H4900" s="180">
        <v>45503</v>
      </c>
      <c r="I4900">
        <v>0</v>
      </c>
      <c r="J4900">
        <v>1</v>
      </c>
      <c r="K4900">
        <v>20</v>
      </c>
      <c r="L4900">
        <v>30</v>
      </c>
      <c r="M4900">
        <v>2</v>
      </c>
      <c r="N4900" s="170">
        <v>12185828</v>
      </c>
      <c r="O4900" s="170">
        <v>12890000</v>
      </c>
      <c r="P4900" s="178">
        <v>8387359</v>
      </c>
      <c r="Q4900" s="178">
        <v>187361</v>
      </c>
      <c r="R4900" s="178">
        <v>6132021</v>
      </c>
      <c r="S4900">
        <v>0</v>
      </c>
      <c r="T4900">
        <v>0</v>
      </c>
      <c r="U4900">
        <v>0</v>
      </c>
      <c r="W4900">
        <v>0</v>
      </c>
      <c r="X4900">
        <v>0</v>
      </c>
      <c r="Y4900">
        <v>0</v>
      </c>
      <c r="AB4900" s="180">
        <v>44285</v>
      </c>
      <c r="AC4900">
        <v>1</v>
      </c>
      <c r="AD4900" t="s">
        <v>1922</v>
      </c>
      <c r="AE4900">
        <v>1</v>
      </c>
      <c r="AF4900">
        <v>30</v>
      </c>
      <c r="AG4900">
        <v>0</v>
      </c>
      <c r="AN4900">
        <v>1</v>
      </c>
      <c r="AO4900">
        <v>1</v>
      </c>
      <c r="AR4900" s="178">
        <v>1293449</v>
      </c>
      <c r="AS4900" t="s">
        <v>1921</v>
      </c>
      <c r="AT4900">
        <v>0</v>
      </c>
      <c r="AU4900">
        <v>0</v>
      </c>
      <c r="AV4900">
        <v>890480123</v>
      </c>
      <c r="AW4900" t="s">
        <v>1920</v>
      </c>
      <c r="AX4900">
        <v>5</v>
      </c>
      <c r="BC4900">
        <v>1</v>
      </c>
      <c r="BD4900">
        <v>7</v>
      </c>
      <c r="BE4900">
        <v>2</v>
      </c>
    </row>
    <row r="4901" spans="1:57" x14ac:dyDescent="0.25">
      <c r="A4901" s="179">
        <f t="shared" si="76"/>
        <v>20928149</v>
      </c>
      <c r="B4901" t="s">
        <v>1923</v>
      </c>
      <c r="C4901">
        <v>1128048502</v>
      </c>
      <c r="D4901">
        <v>144105</v>
      </c>
      <c r="E4901">
        <v>4</v>
      </c>
      <c r="F4901">
        <v>16813</v>
      </c>
      <c r="G4901" s="180">
        <v>43840</v>
      </c>
      <c r="H4901" s="180">
        <v>44936</v>
      </c>
      <c r="I4901">
        <v>0</v>
      </c>
      <c r="J4901">
        <v>1</v>
      </c>
      <c r="K4901">
        <v>15</v>
      </c>
      <c r="L4901">
        <v>30</v>
      </c>
      <c r="M4901">
        <v>2</v>
      </c>
      <c r="N4901" s="170">
        <v>9119963</v>
      </c>
      <c r="O4901" s="170">
        <v>9511000</v>
      </c>
      <c r="P4901" s="178">
        <v>43252631</v>
      </c>
      <c r="Q4901" s="178">
        <v>1377838</v>
      </c>
      <c r="R4901" s="178">
        <v>26522673</v>
      </c>
      <c r="S4901">
        <v>0</v>
      </c>
      <c r="T4901">
        <v>0</v>
      </c>
      <c r="U4901">
        <v>0</v>
      </c>
      <c r="W4901">
        <v>0</v>
      </c>
      <c r="X4901">
        <v>0</v>
      </c>
      <c r="Y4901">
        <v>0</v>
      </c>
      <c r="AB4901" s="180">
        <v>44285</v>
      </c>
      <c r="AC4901">
        <v>1</v>
      </c>
      <c r="AD4901" t="s">
        <v>1922</v>
      </c>
      <c r="AE4901">
        <v>1</v>
      </c>
      <c r="AF4901">
        <v>30</v>
      </c>
      <c r="AG4901">
        <v>0</v>
      </c>
      <c r="AN4901">
        <v>1</v>
      </c>
      <c r="AO4901">
        <v>1</v>
      </c>
      <c r="AR4901" s="178">
        <v>5594524</v>
      </c>
      <c r="AS4901" t="s">
        <v>1921</v>
      </c>
      <c r="AT4901">
        <v>0</v>
      </c>
      <c r="AU4901">
        <v>0</v>
      </c>
      <c r="AV4901">
        <v>890480123</v>
      </c>
      <c r="AW4901" t="s">
        <v>1920</v>
      </c>
      <c r="AX4901">
        <v>5</v>
      </c>
      <c r="BC4901">
        <v>1</v>
      </c>
      <c r="BD4901">
        <v>7</v>
      </c>
      <c r="BE4901">
        <v>2</v>
      </c>
    </row>
    <row r="4902" spans="1:57" x14ac:dyDescent="0.25">
      <c r="A4902" s="179">
        <f t="shared" si="76"/>
        <v>0</v>
      </c>
      <c r="B4902" t="s">
        <v>1923</v>
      </c>
      <c r="C4902">
        <v>1128049240</v>
      </c>
      <c r="D4902">
        <v>144105</v>
      </c>
      <c r="E4902">
        <v>4</v>
      </c>
      <c r="F4902">
        <v>15999</v>
      </c>
      <c r="G4902" s="180">
        <v>44133</v>
      </c>
      <c r="H4902" s="180">
        <v>44469</v>
      </c>
      <c r="I4902">
        <v>0</v>
      </c>
      <c r="J4902">
        <v>1</v>
      </c>
      <c r="K4902">
        <v>5</v>
      </c>
      <c r="L4902">
        <v>30</v>
      </c>
      <c r="M4902">
        <v>2</v>
      </c>
      <c r="N4902" s="170">
        <v>12185828</v>
      </c>
      <c r="O4902" s="170">
        <v>12890000</v>
      </c>
      <c r="P4902" s="178">
        <v>2841905</v>
      </c>
      <c r="Q4902" s="178">
        <v>274361</v>
      </c>
      <c r="R4902" s="178">
        <v>1588625</v>
      </c>
      <c r="S4902">
        <v>0</v>
      </c>
      <c r="T4902">
        <v>0</v>
      </c>
      <c r="U4902">
        <v>0</v>
      </c>
      <c r="W4902">
        <v>0</v>
      </c>
      <c r="X4902">
        <v>0</v>
      </c>
      <c r="Y4902">
        <v>0</v>
      </c>
      <c r="AB4902" s="180">
        <v>44285</v>
      </c>
      <c r="AC4902">
        <v>1</v>
      </c>
      <c r="AD4902" t="s">
        <v>1922</v>
      </c>
      <c r="AE4902">
        <v>1</v>
      </c>
      <c r="AF4902">
        <v>30</v>
      </c>
      <c r="AG4902">
        <v>0</v>
      </c>
      <c r="AN4902">
        <v>1</v>
      </c>
      <c r="AO4902">
        <v>1</v>
      </c>
      <c r="AR4902" s="178">
        <v>6766136</v>
      </c>
      <c r="AS4902" t="s">
        <v>1921</v>
      </c>
      <c r="AT4902">
        <v>0</v>
      </c>
      <c r="AU4902">
        <v>0</v>
      </c>
      <c r="AV4902">
        <v>890480123</v>
      </c>
      <c r="AW4902" t="s">
        <v>1920</v>
      </c>
      <c r="AX4902">
        <v>5</v>
      </c>
      <c r="BC4902">
        <v>1</v>
      </c>
      <c r="BD4902">
        <v>7</v>
      </c>
      <c r="BE4902">
        <v>1</v>
      </c>
    </row>
    <row r="4903" spans="1:57" x14ac:dyDescent="0.25">
      <c r="A4903" s="179">
        <f t="shared" si="76"/>
        <v>16586922</v>
      </c>
      <c r="B4903" t="s">
        <v>1923</v>
      </c>
      <c r="C4903">
        <v>1128050278</v>
      </c>
      <c r="D4903">
        <v>144105</v>
      </c>
      <c r="E4903">
        <v>4</v>
      </c>
      <c r="F4903">
        <v>16793</v>
      </c>
      <c r="G4903" s="180">
        <v>43832</v>
      </c>
      <c r="H4903" s="180">
        <v>46389</v>
      </c>
      <c r="I4903">
        <v>28</v>
      </c>
      <c r="J4903">
        <v>1</v>
      </c>
      <c r="K4903">
        <v>13</v>
      </c>
      <c r="L4903">
        <v>30</v>
      </c>
      <c r="M4903">
        <v>2</v>
      </c>
      <c r="N4903" s="170">
        <v>17726461</v>
      </c>
      <c r="O4903" s="170">
        <v>19240000</v>
      </c>
      <c r="P4903" s="178">
        <v>25000000</v>
      </c>
      <c r="Q4903" s="178">
        <v>521445</v>
      </c>
      <c r="R4903" s="178">
        <v>22659186</v>
      </c>
      <c r="S4903">
        <v>312312</v>
      </c>
      <c r="T4903">
        <v>0</v>
      </c>
      <c r="U4903">
        <v>0</v>
      </c>
      <c r="W4903">
        <v>0</v>
      </c>
      <c r="X4903">
        <v>0</v>
      </c>
      <c r="Y4903">
        <v>0</v>
      </c>
      <c r="AB4903" s="180">
        <v>44285</v>
      </c>
      <c r="AC4903">
        <v>1</v>
      </c>
      <c r="AD4903" t="s">
        <v>1922</v>
      </c>
      <c r="AE4903">
        <v>1</v>
      </c>
      <c r="AF4903">
        <v>30</v>
      </c>
      <c r="AG4903">
        <v>6329</v>
      </c>
      <c r="AN4903">
        <v>1</v>
      </c>
      <c r="AO4903">
        <v>1</v>
      </c>
      <c r="AR4903" s="178">
        <v>6072264</v>
      </c>
      <c r="AS4903" t="s">
        <v>1921</v>
      </c>
      <c r="AT4903">
        <v>0</v>
      </c>
      <c r="AU4903">
        <v>0</v>
      </c>
      <c r="AV4903">
        <v>890480123</v>
      </c>
      <c r="AW4903" t="s">
        <v>1920</v>
      </c>
      <c r="AX4903">
        <v>5</v>
      </c>
      <c r="BC4903">
        <v>1</v>
      </c>
      <c r="BD4903">
        <v>7</v>
      </c>
      <c r="BE4903">
        <v>2</v>
      </c>
    </row>
    <row r="4904" spans="1:57" x14ac:dyDescent="0.25">
      <c r="A4904" s="179">
        <f t="shared" si="76"/>
        <v>0</v>
      </c>
      <c r="B4904" t="s">
        <v>1923</v>
      </c>
      <c r="C4904">
        <v>1128052399</v>
      </c>
      <c r="D4904">
        <v>144105</v>
      </c>
      <c r="E4904">
        <v>4</v>
      </c>
      <c r="F4904">
        <v>16323</v>
      </c>
      <c r="G4904" s="180">
        <v>43733</v>
      </c>
      <c r="H4904" s="180">
        <v>45199</v>
      </c>
      <c r="I4904">
        <v>0</v>
      </c>
      <c r="J4904">
        <v>1</v>
      </c>
      <c r="K4904">
        <v>18</v>
      </c>
      <c r="L4904">
        <v>30</v>
      </c>
      <c r="M4904">
        <v>2</v>
      </c>
      <c r="N4904" s="170">
        <v>9752084</v>
      </c>
      <c r="O4904" s="170">
        <v>10200000</v>
      </c>
      <c r="P4904" s="178">
        <v>7784974</v>
      </c>
      <c r="Q4904" s="178">
        <v>196521</v>
      </c>
      <c r="R4904" s="178">
        <v>5213084</v>
      </c>
      <c r="S4904">
        <v>0</v>
      </c>
      <c r="T4904">
        <v>0</v>
      </c>
      <c r="U4904">
        <v>0</v>
      </c>
      <c r="W4904">
        <v>0</v>
      </c>
      <c r="X4904">
        <v>0</v>
      </c>
      <c r="Y4904">
        <v>0</v>
      </c>
      <c r="AB4904" s="180">
        <v>44285</v>
      </c>
      <c r="AC4904">
        <v>1</v>
      </c>
      <c r="AD4904" t="s">
        <v>1922</v>
      </c>
      <c r="AE4904">
        <v>1</v>
      </c>
      <c r="AF4904">
        <v>30</v>
      </c>
      <c r="AG4904">
        <v>0</v>
      </c>
      <c r="AN4904">
        <v>1</v>
      </c>
      <c r="AO4904">
        <v>1</v>
      </c>
      <c r="AR4904" s="178">
        <v>10757439</v>
      </c>
      <c r="AS4904" t="s">
        <v>1921</v>
      </c>
      <c r="AT4904">
        <v>0</v>
      </c>
      <c r="AU4904">
        <v>0</v>
      </c>
      <c r="AV4904">
        <v>890480123</v>
      </c>
      <c r="AW4904" t="s">
        <v>1920</v>
      </c>
      <c r="AX4904">
        <v>5</v>
      </c>
      <c r="BC4904">
        <v>1</v>
      </c>
      <c r="BD4904">
        <v>7</v>
      </c>
      <c r="BE4904">
        <v>2</v>
      </c>
    </row>
    <row r="4905" spans="1:57" x14ac:dyDescent="0.25">
      <c r="A4905" s="179">
        <f t="shared" si="76"/>
        <v>29513852</v>
      </c>
      <c r="B4905" t="s">
        <v>1923</v>
      </c>
      <c r="C4905">
        <v>1137195428</v>
      </c>
      <c r="D4905">
        <v>144105</v>
      </c>
      <c r="E4905">
        <v>4</v>
      </c>
      <c r="F4905">
        <v>16691</v>
      </c>
      <c r="G4905" s="180">
        <v>43812</v>
      </c>
      <c r="H4905" s="180">
        <v>46004</v>
      </c>
      <c r="I4905">
        <v>17</v>
      </c>
      <c r="J4905">
        <v>1</v>
      </c>
      <c r="K4905">
        <v>14</v>
      </c>
      <c r="L4905">
        <v>30</v>
      </c>
      <c r="M4905">
        <v>2</v>
      </c>
      <c r="N4905" s="170">
        <v>9119963</v>
      </c>
      <c r="O4905" s="170">
        <v>9511000</v>
      </c>
      <c r="P4905" s="178">
        <v>38988172</v>
      </c>
      <c r="Q4905" s="178">
        <v>705106</v>
      </c>
      <c r="R4905" s="178">
        <v>32528034</v>
      </c>
      <c r="S4905">
        <v>140046</v>
      </c>
      <c r="T4905">
        <v>0</v>
      </c>
      <c r="U4905">
        <v>0</v>
      </c>
      <c r="W4905">
        <v>0</v>
      </c>
      <c r="X4905">
        <v>0</v>
      </c>
      <c r="Y4905">
        <v>0</v>
      </c>
      <c r="AB4905" s="180">
        <v>44285</v>
      </c>
      <c r="AC4905">
        <v>9</v>
      </c>
      <c r="AD4905" t="s">
        <v>1922</v>
      </c>
      <c r="AE4905">
        <v>1</v>
      </c>
      <c r="AF4905">
        <v>30</v>
      </c>
      <c r="AG4905">
        <v>9048</v>
      </c>
      <c r="AN4905">
        <v>1</v>
      </c>
      <c r="AO4905">
        <v>1</v>
      </c>
      <c r="AR4905" s="178">
        <v>3014182</v>
      </c>
      <c r="AS4905" t="s">
        <v>1921</v>
      </c>
      <c r="AT4905">
        <v>0</v>
      </c>
      <c r="AU4905">
        <v>0</v>
      </c>
      <c r="AV4905">
        <v>890480123</v>
      </c>
      <c r="AW4905" t="s">
        <v>1920</v>
      </c>
      <c r="AX4905">
        <v>5</v>
      </c>
      <c r="BC4905">
        <v>1</v>
      </c>
      <c r="BD4905">
        <v>7</v>
      </c>
      <c r="BE4905">
        <v>2</v>
      </c>
    </row>
    <row r="4906" spans="1:57" x14ac:dyDescent="0.25">
      <c r="A4906" s="179">
        <f t="shared" si="76"/>
        <v>38515487</v>
      </c>
      <c r="B4906" t="s">
        <v>1923</v>
      </c>
      <c r="C4906">
        <v>1137195428</v>
      </c>
      <c r="D4906">
        <v>144105</v>
      </c>
      <c r="E4906">
        <v>4</v>
      </c>
      <c r="F4906">
        <v>17741</v>
      </c>
      <c r="G4906" s="180">
        <v>44126</v>
      </c>
      <c r="H4906" s="180">
        <v>46325</v>
      </c>
      <c r="I4906">
        <v>0</v>
      </c>
      <c r="J4906">
        <v>1</v>
      </c>
      <c r="K4906">
        <v>4</v>
      </c>
      <c r="L4906">
        <v>30</v>
      </c>
      <c r="M4906">
        <v>2</v>
      </c>
      <c r="N4906" s="170">
        <v>9568969</v>
      </c>
      <c r="O4906" s="170">
        <v>10000000</v>
      </c>
      <c r="P4906" s="178">
        <v>44302488</v>
      </c>
      <c r="Q4906" s="178">
        <v>811144</v>
      </c>
      <c r="R4906" s="178">
        <v>42448985</v>
      </c>
      <c r="S4906">
        <v>158904</v>
      </c>
      <c r="T4906">
        <v>0</v>
      </c>
      <c r="U4906">
        <v>0</v>
      </c>
      <c r="W4906">
        <v>0</v>
      </c>
      <c r="X4906">
        <v>0</v>
      </c>
      <c r="Y4906">
        <v>0</v>
      </c>
      <c r="AB4906" s="180">
        <v>44285</v>
      </c>
      <c r="AC4906">
        <v>9</v>
      </c>
      <c r="AD4906" t="s">
        <v>1922</v>
      </c>
      <c r="AE4906">
        <v>1</v>
      </c>
      <c r="AF4906">
        <v>30</v>
      </c>
      <c r="AG4906">
        <v>0</v>
      </c>
      <c r="AN4906">
        <v>1</v>
      </c>
      <c r="AO4906">
        <v>1</v>
      </c>
      <c r="AR4906" s="178">
        <v>3933498</v>
      </c>
      <c r="AS4906" t="s">
        <v>1921</v>
      </c>
      <c r="AT4906">
        <v>0</v>
      </c>
      <c r="AU4906">
        <v>0</v>
      </c>
      <c r="AV4906">
        <v>890480123</v>
      </c>
      <c r="AW4906" t="s">
        <v>1920</v>
      </c>
      <c r="AX4906">
        <v>5</v>
      </c>
      <c r="BC4906">
        <v>1</v>
      </c>
      <c r="BD4906">
        <v>7</v>
      </c>
      <c r="BE4906">
        <v>2</v>
      </c>
    </row>
    <row r="4907" spans="1:57" x14ac:dyDescent="0.25">
      <c r="A4907" s="179">
        <f t="shared" si="76"/>
        <v>11773773</v>
      </c>
      <c r="B4907" t="s">
        <v>1923</v>
      </c>
      <c r="C4907">
        <v>1137222479</v>
      </c>
      <c r="D4907">
        <v>144105</v>
      </c>
      <c r="E4907">
        <v>4</v>
      </c>
      <c r="F4907">
        <v>16934</v>
      </c>
      <c r="G4907" s="180">
        <v>43865</v>
      </c>
      <c r="H4907" s="180">
        <v>45326</v>
      </c>
      <c r="I4907">
        <v>26</v>
      </c>
      <c r="J4907">
        <v>1</v>
      </c>
      <c r="K4907">
        <v>12</v>
      </c>
      <c r="L4907">
        <v>30</v>
      </c>
      <c r="M4907">
        <v>2</v>
      </c>
      <c r="N4907" s="170">
        <v>9119043</v>
      </c>
      <c r="O4907" s="170">
        <v>9510000</v>
      </c>
      <c r="P4907" s="178">
        <v>18300400</v>
      </c>
      <c r="Q4907" s="178">
        <v>456441</v>
      </c>
      <c r="R4907" s="178">
        <v>13984922</v>
      </c>
      <c r="S4907">
        <v>92092</v>
      </c>
      <c r="T4907">
        <v>0</v>
      </c>
      <c r="U4907">
        <v>0</v>
      </c>
      <c r="W4907">
        <v>0</v>
      </c>
      <c r="X4907">
        <v>0</v>
      </c>
      <c r="Y4907">
        <v>0</v>
      </c>
      <c r="AB4907" s="180">
        <v>44285</v>
      </c>
      <c r="AC4907">
        <v>9</v>
      </c>
      <c r="AD4907" t="s">
        <v>1922</v>
      </c>
      <c r="AE4907">
        <v>1</v>
      </c>
      <c r="AF4907">
        <v>30</v>
      </c>
      <c r="AG4907">
        <v>3843</v>
      </c>
      <c r="AN4907">
        <v>1</v>
      </c>
      <c r="AO4907">
        <v>1</v>
      </c>
      <c r="AR4907" s="178">
        <v>2211149</v>
      </c>
      <c r="AS4907" t="s">
        <v>1921</v>
      </c>
      <c r="AT4907">
        <v>0</v>
      </c>
      <c r="AU4907">
        <v>0</v>
      </c>
      <c r="AV4907">
        <v>890480123</v>
      </c>
      <c r="AW4907" t="s">
        <v>1920</v>
      </c>
      <c r="AX4907">
        <v>5</v>
      </c>
      <c r="BC4907">
        <v>1</v>
      </c>
      <c r="BD4907">
        <v>7</v>
      </c>
      <c r="BE4907">
        <v>2</v>
      </c>
    </row>
    <row r="4908" spans="1:57" x14ac:dyDescent="0.25">
      <c r="A4908" s="179">
        <f t="shared" si="76"/>
        <v>26670740</v>
      </c>
      <c r="B4908" t="s">
        <v>1923</v>
      </c>
      <c r="C4908">
        <v>1143325884</v>
      </c>
      <c r="D4908">
        <v>144205</v>
      </c>
      <c r="E4908">
        <v>4</v>
      </c>
      <c r="F4908">
        <v>17212</v>
      </c>
      <c r="G4908" s="180">
        <v>43979</v>
      </c>
      <c r="H4908" s="180">
        <v>45807</v>
      </c>
      <c r="I4908">
        <v>0</v>
      </c>
      <c r="J4908">
        <v>1</v>
      </c>
      <c r="K4908">
        <v>13</v>
      </c>
      <c r="L4908">
        <v>30</v>
      </c>
      <c r="M4908">
        <v>2</v>
      </c>
      <c r="N4908" s="170">
        <v>12185828</v>
      </c>
      <c r="O4908" s="170">
        <v>12890000</v>
      </c>
      <c r="P4908" s="178">
        <v>42000000</v>
      </c>
      <c r="Q4908" s="178">
        <v>938216</v>
      </c>
      <c r="R4908" s="178">
        <v>34500729</v>
      </c>
      <c r="S4908">
        <v>326984</v>
      </c>
      <c r="T4908">
        <v>0</v>
      </c>
      <c r="U4908">
        <v>0</v>
      </c>
      <c r="W4908">
        <v>0</v>
      </c>
      <c r="X4908">
        <v>0</v>
      </c>
      <c r="Y4908">
        <v>0</v>
      </c>
      <c r="AB4908" s="180">
        <v>44257</v>
      </c>
      <c r="AC4908">
        <v>1</v>
      </c>
      <c r="AD4908" t="s">
        <v>1922</v>
      </c>
      <c r="AE4908">
        <v>1</v>
      </c>
      <c r="AF4908">
        <v>30</v>
      </c>
      <c r="AG4908">
        <v>0</v>
      </c>
      <c r="AN4908">
        <v>1</v>
      </c>
      <c r="AO4908">
        <v>1</v>
      </c>
      <c r="AR4908" s="178">
        <v>7829989</v>
      </c>
      <c r="AS4908" t="s">
        <v>1921</v>
      </c>
      <c r="AT4908">
        <v>0</v>
      </c>
      <c r="AU4908">
        <v>0</v>
      </c>
      <c r="AX4908">
        <v>5</v>
      </c>
      <c r="BC4908">
        <v>1</v>
      </c>
      <c r="BD4908">
        <v>7</v>
      </c>
      <c r="BE4908">
        <v>2</v>
      </c>
    </row>
    <row r="4909" spans="1:57" x14ac:dyDescent="0.25">
      <c r="A4909" s="179">
        <f t="shared" si="76"/>
        <v>2841762</v>
      </c>
      <c r="B4909" t="s">
        <v>1923</v>
      </c>
      <c r="C4909">
        <v>1143335203</v>
      </c>
      <c r="D4909">
        <v>144105</v>
      </c>
      <c r="E4909">
        <v>4</v>
      </c>
      <c r="F4909">
        <v>18104</v>
      </c>
      <c r="G4909" s="180">
        <v>44225</v>
      </c>
      <c r="H4909" s="180">
        <v>44956</v>
      </c>
      <c r="I4909">
        <v>0</v>
      </c>
      <c r="J4909">
        <v>1</v>
      </c>
      <c r="K4909">
        <v>2</v>
      </c>
      <c r="L4909">
        <v>30</v>
      </c>
      <c r="M4909">
        <v>2</v>
      </c>
      <c r="N4909" s="170">
        <v>16011168</v>
      </c>
      <c r="O4909" s="170">
        <v>17240000</v>
      </c>
      <c r="P4909" s="178">
        <v>5000000</v>
      </c>
      <c r="Q4909" s="178">
        <v>244842</v>
      </c>
      <c r="R4909" s="178">
        <v>4640933</v>
      </c>
      <c r="S4909">
        <v>0</v>
      </c>
      <c r="T4909">
        <v>0</v>
      </c>
      <c r="U4909">
        <v>0</v>
      </c>
      <c r="W4909">
        <v>0</v>
      </c>
      <c r="X4909">
        <v>0</v>
      </c>
      <c r="Y4909">
        <v>0</v>
      </c>
      <c r="AB4909" s="180">
        <v>44285</v>
      </c>
      <c r="AC4909">
        <v>9</v>
      </c>
      <c r="AD4909" t="s">
        <v>1922</v>
      </c>
      <c r="AE4909">
        <v>1</v>
      </c>
      <c r="AF4909">
        <v>30</v>
      </c>
      <c r="AG4909">
        <v>0</v>
      </c>
      <c r="AN4909">
        <v>1</v>
      </c>
      <c r="AO4909">
        <v>1</v>
      </c>
      <c r="AR4909" s="178">
        <v>1799171</v>
      </c>
      <c r="AS4909" t="s">
        <v>1921</v>
      </c>
      <c r="AT4909">
        <v>0</v>
      </c>
      <c r="AU4909">
        <v>0</v>
      </c>
      <c r="AV4909">
        <v>890480123</v>
      </c>
      <c r="AW4909" t="s">
        <v>1920</v>
      </c>
      <c r="AX4909">
        <v>5</v>
      </c>
      <c r="BC4909">
        <v>1</v>
      </c>
      <c r="BD4909">
        <v>7</v>
      </c>
      <c r="BE4909">
        <v>2</v>
      </c>
    </row>
    <row r="4910" spans="1:57" x14ac:dyDescent="0.25">
      <c r="A4910" s="179">
        <f t="shared" si="76"/>
        <v>1331515</v>
      </c>
      <c r="B4910" t="s">
        <v>1923</v>
      </c>
      <c r="C4910">
        <v>1143340142</v>
      </c>
      <c r="D4910">
        <v>144105</v>
      </c>
      <c r="E4910">
        <v>4</v>
      </c>
      <c r="F4910">
        <v>17607</v>
      </c>
      <c r="G4910" s="180">
        <v>44092</v>
      </c>
      <c r="H4910" s="180">
        <v>45229</v>
      </c>
      <c r="I4910">
        <v>0</v>
      </c>
      <c r="J4910">
        <v>1</v>
      </c>
      <c r="K4910">
        <v>6</v>
      </c>
      <c r="L4910">
        <v>30</v>
      </c>
      <c r="M4910">
        <v>2</v>
      </c>
      <c r="N4910" s="170">
        <v>12185828</v>
      </c>
      <c r="O4910" s="170">
        <v>12890000</v>
      </c>
      <c r="P4910" s="178">
        <v>2500000</v>
      </c>
      <c r="Q4910" s="178">
        <v>83258</v>
      </c>
      <c r="R4910" s="178">
        <v>2116965</v>
      </c>
      <c r="S4910">
        <v>0</v>
      </c>
      <c r="T4910">
        <v>0</v>
      </c>
      <c r="U4910">
        <v>0</v>
      </c>
      <c r="W4910">
        <v>0</v>
      </c>
      <c r="X4910">
        <v>0</v>
      </c>
      <c r="Y4910">
        <v>0</v>
      </c>
      <c r="AB4910" s="180">
        <v>44285</v>
      </c>
      <c r="AC4910">
        <v>1</v>
      </c>
      <c r="AD4910" t="s">
        <v>1922</v>
      </c>
      <c r="AE4910">
        <v>1</v>
      </c>
      <c r="AF4910">
        <v>30</v>
      </c>
      <c r="AG4910">
        <v>0</v>
      </c>
      <c r="AN4910">
        <v>1</v>
      </c>
      <c r="AO4910">
        <v>1</v>
      </c>
      <c r="AR4910" s="178">
        <v>785450</v>
      </c>
      <c r="AS4910" t="s">
        <v>1921</v>
      </c>
      <c r="AT4910">
        <v>0</v>
      </c>
      <c r="AU4910">
        <v>0</v>
      </c>
      <c r="AV4910">
        <v>890480123</v>
      </c>
      <c r="AW4910" t="s">
        <v>1920</v>
      </c>
      <c r="AX4910">
        <v>5</v>
      </c>
      <c r="BC4910">
        <v>1</v>
      </c>
      <c r="BD4910">
        <v>7</v>
      </c>
      <c r="BE4910">
        <v>2</v>
      </c>
    </row>
    <row r="4911" spans="1:57" x14ac:dyDescent="0.25">
      <c r="A4911" s="179">
        <f t="shared" si="76"/>
        <v>4169741</v>
      </c>
      <c r="B4911" t="s">
        <v>1923</v>
      </c>
      <c r="C4911">
        <v>1143340142</v>
      </c>
      <c r="D4911">
        <v>144105</v>
      </c>
      <c r="E4911">
        <v>4</v>
      </c>
      <c r="F4911">
        <v>17879</v>
      </c>
      <c r="G4911" s="180">
        <v>44176</v>
      </c>
      <c r="H4911" s="180">
        <v>45656</v>
      </c>
      <c r="I4911">
        <v>0</v>
      </c>
      <c r="J4911">
        <v>1</v>
      </c>
      <c r="K4911">
        <v>3</v>
      </c>
      <c r="L4911">
        <v>30</v>
      </c>
      <c r="M4911">
        <v>2</v>
      </c>
      <c r="N4911" s="170">
        <v>8648788</v>
      </c>
      <c r="O4911" s="170">
        <v>9000000</v>
      </c>
      <c r="P4911" s="178">
        <v>7000000</v>
      </c>
      <c r="Q4911" s="178">
        <v>173030</v>
      </c>
      <c r="R4911" s="178">
        <v>6629436</v>
      </c>
      <c r="S4911">
        <v>0</v>
      </c>
      <c r="T4911">
        <v>0</v>
      </c>
      <c r="U4911">
        <v>0</v>
      </c>
      <c r="W4911">
        <v>0</v>
      </c>
      <c r="X4911">
        <v>0</v>
      </c>
      <c r="Y4911">
        <v>0</v>
      </c>
      <c r="AB4911" s="180">
        <v>44285</v>
      </c>
      <c r="AC4911">
        <v>9</v>
      </c>
      <c r="AD4911" t="s">
        <v>1922</v>
      </c>
      <c r="AE4911">
        <v>1</v>
      </c>
      <c r="AF4911">
        <v>30</v>
      </c>
      <c r="AG4911">
        <v>0</v>
      </c>
      <c r="AN4911">
        <v>1</v>
      </c>
      <c r="AO4911">
        <v>1</v>
      </c>
      <c r="AR4911" s="178">
        <v>2459695</v>
      </c>
      <c r="AS4911" t="s">
        <v>1921</v>
      </c>
      <c r="AT4911">
        <v>0</v>
      </c>
      <c r="AU4911">
        <v>0</v>
      </c>
      <c r="AV4911">
        <v>890480123</v>
      </c>
      <c r="AW4911" t="s">
        <v>1920</v>
      </c>
      <c r="AX4911">
        <v>5</v>
      </c>
      <c r="BC4911">
        <v>1</v>
      </c>
      <c r="BD4911">
        <v>7</v>
      </c>
      <c r="BE4911">
        <v>2</v>
      </c>
    </row>
    <row r="4912" spans="1:57" x14ac:dyDescent="0.25">
      <c r="A4912" s="179">
        <f t="shared" si="76"/>
        <v>909573.87</v>
      </c>
      <c r="B4912" t="s">
        <v>1923</v>
      </c>
      <c r="C4912">
        <v>1143343786</v>
      </c>
      <c r="D4912">
        <v>144125</v>
      </c>
      <c r="E4912">
        <v>4</v>
      </c>
      <c r="F4912">
        <v>12972</v>
      </c>
      <c r="G4912" s="180">
        <v>42971</v>
      </c>
      <c r="H4912" s="180">
        <v>44067</v>
      </c>
      <c r="I4912">
        <v>306</v>
      </c>
      <c r="J4912">
        <v>1</v>
      </c>
      <c r="K4912">
        <v>32</v>
      </c>
      <c r="L4912">
        <v>30</v>
      </c>
      <c r="M4912">
        <v>2</v>
      </c>
      <c r="N4912" s="170">
        <v>9752084</v>
      </c>
      <c r="O4912" s="170">
        <v>10200000</v>
      </c>
      <c r="P4912" s="178">
        <v>9561587</v>
      </c>
      <c r="Q4912" s="178">
        <v>307414</v>
      </c>
      <c r="R4912" s="178">
        <v>909573.87</v>
      </c>
      <c r="S4912">
        <v>23418</v>
      </c>
      <c r="T4912">
        <v>0</v>
      </c>
      <c r="U4912">
        <v>0</v>
      </c>
      <c r="W4912">
        <v>454787</v>
      </c>
      <c r="X4912">
        <v>23418</v>
      </c>
      <c r="Y4912">
        <v>149189</v>
      </c>
      <c r="AB4912" s="180">
        <v>44012</v>
      </c>
      <c r="AC4912">
        <v>1</v>
      </c>
      <c r="AD4912" t="s">
        <v>1922</v>
      </c>
      <c r="AE4912">
        <v>1</v>
      </c>
      <c r="AF4912">
        <v>30</v>
      </c>
      <c r="AG4912">
        <v>909573.87</v>
      </c>
      <c r="AN4912">
        <v>1</v>
      </c>
      <c r="AO4912">
        <v>1</v>
      </c>
      <c r="AR4912" s="178">
        <v>0</v>
      </c>
      <c r="AS4912" t="s">
        <v>1921</v>
      </c>
      <c r="AT4912">
        <v>0</v>
      </c>
      <c r="AU4912">
        <v>0</v>
      </c>
      <c r="AV4912">
        <v>890480123</v>
      </c>
      <c r="AW4912" t="s">
        <v>1920</v>
      </c>
      <c r="AX4912">
        <v>5</v>
      </c>
      <c r="BC4912">
        <v>1</v>
      </c>
      <c r="BD4912">
        <v>7</v>
      </c>
      <c r="BE4912">
        <v>2</v>
      </c>
    </row>
    <row r="4913" spans="1:57" x14ac:dyDescent="0.25">
      <c r="A4913" s="179">
        <f t="shared" si="76"/>
        <v>57191</v>
      </c>
      <c r="B4913" t="s">
        <v>1923</v>
      </c>
      <c r="C4913">
        <v>1143368516</v>
      </c>
      <c r="D4913">
        <v>144105</v>
      </c>
      <c r="E4913">
        <v>4</v>
      </c>
      <c r="F4913">
        <v>15403</v>
      </c>
      <c r="G4913" s="180">
        <v>43537</v>
      </c>
      <c r="H4913" s="180">
        <v>44650</v>
      </c>
      <c r="I4913">
        <v>0</v>
      </c>
      <c r="J4913">
        <v>1</v>
      </c>
      <c r="K4913">
        <v>35</v>
      </c>
      <c r="L4913">
        <v>30</v>
      </c>
      <c r="M4913">
        <v>2</v>
      </c>
      <c r="N4913" s="170">
        <v>12185828</v>
      </c>
      <c r="O4913" s="170">
        <v>12890000</v>
      </c>
      <c r="P4913" s="178">
        <v>2000000</v>
      </c>
      <c r="Q4913" s="178">
        <v>66606</v>
      </c>
      <c r="R4913" s="178">
        <v>57191</v>
      </c>
      <c r="S4913">
        <v>7488</v>
      </c>
      <c r="T4913">
        <v>0</v>
      </c>
      <c r="U4913">
        <v>0</v>
      </c>
      <c r="W4913">
        <v>0</v>
      </c>
      <c r="X4913">
        <v>0</v>
      </c>
      <c r="Y4913">
        <v>0</v>
      </c>
      <c r="AB4913" s="180">
        <v>43887</v>
      </c>
      <c r="AC4913">
        <v>1</v>
      </c>
      <c r="AD4913" t="s">
        <v>1922</v>
      </c>
      <c r="AE4913">
        <v>1</v>
      </c>
      <c r="AF4913">
        <v>30</v>
      </c>
      <c r="AG4913">
        <v>0</v>
      </c>
      <c r="AN4913">
        <v>1</v>
      </c>
      <c r="AO4913">
        <v>1</v>
      </c>
      <c r="AR4913" s="178">
        <v>0</v>
      </c>
      <c r="AS4913" t="s">
        <v>1921</v>
      </c>
      <c r="AT4913">
        <v>0</v>
      </c>
      <c r="AU4913">
        <v>0</v>
      </c>
      <c r="AV4913">
        <v>890480123</v>
      </c>
      <c r="AW4913" t="s">
        <v>1920</v>
      </c>
      <c r="AX4913">
        <v>5</v>
      </c>
      <c r="BC4913">
        <v>1</v>
      </c>
      <c r="BD4913">
        <v>7</v>
      </c>
      <c r="BE4913">
        <v>2</v>
      </c>
    </row>
    <row r="4914" spans="1:57" x14ac:dyDescent="0.25">
      <c r="A4914" s="179">
        <f t="shared" si="76"/>
        <v>87326</v>
      </c>
      <c r="B4914" t="s">
        <v>1923</v>
      </c>
      <c r="C4914">
        <v>1143370310</v>
      </c>
      <c r="D4914">
        <v>144105</v>
      </c>
      <c r="E4914">
        <v>4</v>
      </c>
      <c r="F4914">
        <v>17161</v>
      </c>
      <c r="G4914" s="180">
        <v>43938</v>
      </c>
      <c r="H4914" s="180">
        <v>44377</v>
      </c>
      <c r="I4914">
        <v>0</v>
      </c>
      <c r="J4914">
        <v>1</v>
      </c>
      <c r="K4914">
        <v>10</v>
      </c>
      <c r="L4914">
        <v>30</v>
      </c>
      <c r="M4914">
        <v>2</v>
      </c>
      <c r="N4914" s="170">
        <v>5841061</v>
      </c>
      <c r="O4914" s="170">
        <v>6000000</v>
      </c>
      <c r="P4914" s="178">
        <v>1000000</v>
      </c>
      <c r="Q4914" s="178">
        <v>85993</v>
      </c>
      <c r="R4914" s="178">
        <v>163585</v>
      </c>
      <c r="S4914">
        <v>0</v>
      </c>
      <c r="T4914">
        <v>0</v>
      </c>
      <c r="U4914">
        <v>0</v>
      </c>
      <c r="W4914">
        <v>0</v>
      </c>
      <c r="X4914">
        <v>0</v>
      </c>
      <c r="Y4914">
        <v>0</v>
      </c>
      <c r="AB4914" s="180">
        <v>44285</v>
      </c>
      <c r="AC4914">
        <v>1</v>
      </c>
      <c r="AD4914" t="s">
        <v>1925</v>
      </c>
      <c r="AE4914">
        <v>1</v>
      </c>
      <c r="AF4914">
        <v>30</v>
      </c>
      <c r="AG4914">
        <v>0</v>
      </c>
      <c r="AN4914">
        <v>1</v>
      </c>
      <c r="AO4914">
        <v>1</v>
      </c>
      <c r="AR4914" s="178">
        <v>76259</v>
      </c>
      <c r="AS4914" t="s">
        <v>1921</v>
      </c>
      <c r="AT4914">
        <v>0</v>
      </c>
      <c r="AU4914">
        <v>0</v>
      </c>
      <c r="AV4914">
        <v>806002962</v>
      </c>
      <c r="AW4914" t="s">
        <v>1924</v>
      </c>
      <c r="AX4914">
        <v>5</v>
      </c>
      <c r="BC4914">
        <v>1</v>
      </c>
      <c r="BD4914">
        <v>7</v>
      </c>
      <c r="BE4914">
        <v>2</v>
      </c>
    </row>
    <row r="4915" spans="1:57" x14ac:dyDescent="0.25">
      <c r="A4915" s="179">
        <f t="shared" si="76"/>
        <v>536983</v>
      </c>
      <c r="B4915" t="s">
        <v>1923</v>
      </c>
      <c r="C4915">
        <v>1143370310</v>
      </c>
      <c r="D4915">
        <v>144205</v>
      </c>
      <c r="E4915">
        <v>4</v>
      </c>
      <c r="F4915">
        <v>18090</v>
      </c>
      <c r="G4915" s="180">
        <v>44222</v>
      </c>
      <c r="H4915" s="180">
        <v>44438</v>
      </c>
      <c r="I4915">
        <v>0</v>
      </c>
      <c r="J4915">
        <v>1</v>
      </c>
      <c r="K4915">
        <v>2</v>
      </c>
      <c r="L4915">
        <v>30</v>
      </c>
      <c r="M4915">
        <v>2</v>
      </c>
      <c r="N4915" s="170">
        <v>7720836</v>
      </c>
      <c r="O4915" s="170">
        <v>8000000</v>
      </c>
      <c r="P4915" s="178">
        <v>1400000</v>
      </c>
      <c r="Q4915" s="178">
        <v>205180</v>
      </c>
      <c r="R4915" s="178">
        <v>1005915</v>
      </c>
      <c r="S4915">
        <v>0</v>
      </c>
      <c r="T4915">
        <v>0</v>
      </c>
      <c r="U4915">
        <v>0</v>
      </c>
      <c r="W4915">
        <v>0</v>
      </c>
      <c r="X4915">
        <v>0</v>
      </c>
      <c r="Y4915">
        <v>0</v>
      </c>
      <c r="AB4915" s="180">
        <v>44286</v>
      </c>
      <c r="AC4915">
        <v>1</v>
      </c>
      <c r="AD4915" t="s">
        <v>1922</v>
      </c>
      <c r="AE4915">
        <v>1</v>
      </c>
      <c r="AF4915">
        <v>30</v>
      </c>
      <c r="AG4915">
        <v>0</v>
      </c>
      <c r="AN4915">
        <v>1</v>
      </c>
      <c r="AO4915">
        <v>1</v>
      </c>
      <c r="AR4915" s="178">
        <v>468932</v>
      </c>
      <c r="AS4915" t="s">
        <v>1921</v>
      </c>
      <c r="AT4915">
        <v>0</v>
      </c>
      <c r="AU4915">
        <v>0</v>
      </c>
      <c r="AX4915">
        <v>5</v>
      </c>
      <c r="BC4915">
        <v>1</v>
      </c>
      <c r="BD4915">
        <v>7</v>
      </c>
      <c r="BE4915">
        <v>2</v>
      </c>
    </row>
    <row r="4916" spans="1:57" x14ac:dyDescent="0.25">
      <c r="A4916" s="179">
        <f t="shared" si="76"/>
        <v>4082197</v>
      </c>
      <c r="B4916" t="s">
        <v>1923</v>
      </c>
      <c r="C4916">
        <v>1143370310</v>
      </c>
      <c r="D4916">
        <v>144105</v>
      </c>
      <c r="E4916">
        <v>4</v>
      </c>
      <c r="F4916">
        <v>18158</v>
      </c>
      <c r="G4916" s="180">
        <v>44235</v>
      </c>
      <c r="H4916" s="180">
        <v>45350</v>
      </c>
      <c r="I4916">
        <v>0</v>
      </c>
      <c r="J4916">
        <v>1</v>
      </c>
      <c r="K4916">
        <v>2</v>
      </c>
      <c r="L4916">
        <v>30</v>
      </c>
      <c r="M4916">
        <v>2</v>
      </c>
      <c r="N4916" s="170">
        <v>8648788</v>
      </c>
      <c r="O4916" s="170">
        <v>9000000</v>
      </c>
      <c r="P4916" s="178">
        <v>8103230</v>
      </c>
      <c r="Q4916" s="178">
        <v>256358</v>
      </c>
      <c r="R4916" s="178">
        <v>7647064</v>
      </c>
      <c r="S4916">
        <v>0</v>
      </c>
      <c r="T4916">
        <v>0</v>
      </c>
      <c r="U4916">
        <v>0</v>
      </c>
      <c r="W4916">
        <v>0</v>
      </c>
      <c r="X4916">
        <v>0</v>
      </c>
      <c r="Y4916">
        <v>0</v>
      </c>
      <c r="AB4916" s="180">
        <v>44285</v>
      </c>
      <c r="AC4916">
        <v>1</v>
      </c>
      <c r="AD4916" t="s">
        <v>1922</v>
      </c>
      <c r="AE4916">
        <v>1</v>
      </c>
      <c r="AF4916">
        <v>30</v>
      </c>
      <c r="AG4916">
        <v>0</v>
      </c>
      <c r="AN4916">
        <v>1</v>
      </c>
      <c r="AO4916">
        <v>1</v>
      </c>
      <c r="AR4916" s="178">
        <v>3564867</v>
      </c>
      <c r="AS4916" t="s">
        <v>1921</v>
      </c>
      <c r="AT4916">
        <v>0</v>
      </c>
      <c r="AU4916">
        <v>0</v>
      </c>
      <c r="AV4916">
        <v>806002962</v>
      </c>
      <c r="AW4916" t="s">
        <v>1924</v>
      </c>
      <c r="AX4916">
        <v>5</v>
      </c>
      <c r="BC4916">
        <v>1</v>
      </c>
      <c r="BD4916">
        <v>7</v>
      </c>
      <c r="BE4916">
        <v>2</v>
      </c>
    </row>
    <row r="4917" spans="1:57" x14ac:dyDescent="0.25">
      <c r="A4917" s="179">
        <f t="shared" si="76"/>
        <v>2920894</v>
      </c>
      <c r="B4917" t="s">
        <v>1923</v>
      </c>
      <c r="C4917">
        <v>1143378585</v>
      </c>
      <c r="D4917">
        <v>144105</v>
      </c>
      <c r="E4917">
        <v>4</v>
      </c>
      <c r="F4917">
        <v>17976</v>
      </c>
      <c r="G4917" s="180">
        <v>44195</v>
      </c>
      <c r="H4917" s="180">
        <v>44925</v>
      </c>
      <c r="I4917">
        <v>0</v>
      </c>
      <c r="J4917">
        <v>1</v>
      </c>
      <c r="K4917">
        <v>3</v>
      </c>
      <c r="L4917">
        <v>30</v>
      </c>
      <c r="M4917">
        <v>2</v>
      </c>
      <c r="N4917" s="170">
        <v>15881442</v>
      </c>
      <c r="O4917" s="170">
        <v>17090000</v>
      </c>
      <c r="P4917" s="178">
        <v>5200000</v>
      </c>
      <c r="Q4917" s="178">
        <v>254314</v>
      </c>
      <c r="R4917" s="178">
        <v>4635074</v>
      </c>
      <c r="S4917">
        <v>0</v>
      </c>
      <c r="T4917">
        <v>0</v>
      </c>
      <c r="U4917">
        <v>0</v>
      </c>
      <c r="W4917">
        <v>0</v>
      </c>
      <c r="X4917">
        <v>0</v>
      </c>
      <c r="Y4917">
        <v>0</v>
      </c>
      <c r="AB4917" s="180">
        <v>44285</v>
      </c>
      <c r="AC4917">
        <v>1</v>
      </c>
      <c r="AD4917" t="s">
        <v>1922</v>
      </c>
      <c r="AE4917">
        <v>1</v>
      </c>
      <c r="AF4917">
        <v>30</v>
      </c>
      <c r="AG4917">
        <v>0</v>
      </c>
      <c r="AN4917">
        <v>1</v>
      </c>
      <c r="AO4917">
        <v>1</v>
      </c>
      <c r="AR4917" s="178">
        <v>1714180</v>
      </c>
      <c r="AS4917" t="s">
        <v>1921</v>
      </c>
      <c r="AT4917">
        <v>0</v>
      </c>
      <c r="AU4917">
        <v>0</v>
      </c>
      <c r="AV4917">
        <v>806002962</v>
      </c>
      <c r="AW4917" t="s">
        <v>1924</v>
      </c>
      <c r="AX4917">
        <v>5</v>
      </c>
      <c r="BC4917">
        <v>1</v>
      </c>
      <c r="BD4917">
        <v>7</v>
      </c>
      <c r="BE4917">
        <v>2</v>
      </c>
    </row>
    <row r="4918" spans="1:57" x14ac:dyDescent="0.25">
      <c r="A4918" s="179">
        <f t="shared" si="76"/>
        <v>320329</v>
      </c>
      <c r="B4918" t="s">
        <v>1923</v>
      </c>
      <c r="C4918">
        <v>1143378585</v>
      </c>
      <c r="D4918">
        <v>144105</v>
      </c>
      <c r="E4918">
        <v>4</v>
      </c>
      <c r="F4918">
        <v>17977</v>
      </c>
      <c r="G4918" s="180">
        <v>44195</v>
      </c>
      <c r="H4918" s="180">
        <v>44377</v>
      </c>
      <c r="I4918">
        <v>0</v>
      </c>
      <c r="J4918">
        <v>1</v>
      </c>
      <c r="K4918">
        <v>3</v>
      </c>
      <c r="L4918">
        <v>30</v>
      </c>
      <c r="M4918">
        <v>2</v>
      </c>
      <c r="N4918" s="170">
        <v>13121400</v>
      </c>
      <c r="O4918" s="170">
        <v>13940000</v>
      </c>
      <c r="P4918" s="178">
        <v>1001492</v>
      </c>
      <c r="Q4918" s="178">
        <v>173361</v>
      </c>
      <c r="R4918" s="178">
        <v>508320</v>
      </c>
      <c r="S4918">
        <v>0</v>
      </c>
      <c r="T4918">
        <v>0</v>
      </c>
      <c r="U4918">
        <v>0</v>
      </c>
      <c r="W4918">
        <v>0</v>
      </c>
      <c r="X4918">
        <v>0</v>
      </c>
      <c r="Y4918">
        <v>0</v>
      </c>
      <c r="AB4918" s="180">
        <v>44285</v>
      </c>
      <c r="AC4918">
        <v>1</v>
      </c>
      <c r="AD4918" t="s">
        <v>1922</v>
      </c>
      <c r="AE4918">
        <v>1</v>
      </c>
      <c r="AF4918">
        <v>30</v>
      </c>
      <c r="AG4918">
        <v>0</v>
      </c>
      <c r="AN4918">
        <v>1</v>
      </c>
      <c r="AO4918">
        <v>1</v>
      </c>
      <c r="AR4918" s="178">
        <v>187991</v>
      </c>
      <c r="AS4918" t="s">
        <v>1921</v>
      </c>
      <c r="AT4918">
        <v>0</v>
      </c>
      <c r="AU4918">
        <v>0</v>
      </c>
      <c r="AV4918">
        <v>806002962</v>
      </c>
      <c r="AW4918" t="s">
        <v>1924</v>
      </c>
      <c r="AX4918">
        <v>5</v>
      </c>
      <c r="BC4918">
        <v>1</v>
      </c>
      <c r="BD4918">
        <v>7</v>
      </c>
      <c r="BE4918">
        <v>2</v>
      </c>
    </row>
    <row r="4919" spans="1:57" x14ac:dyDescent="0.25">
      <c r="A4919" s="179">
        <f t="shared" si="76"/>
        <v>4923078</v>
      </c>
      <c r="B4919" t="s">
        <v>1923</v>
      </c>
      <c r="C4919">
        <v>1143378585</v>
      </c>
      <c r="D4919">
        <v>144105</v>
      </c>
      <c r="E4919">
        <v>4</v>
      </c>
      <c r="F4919">
        <v>18137</v>
      </c>
      <c r="G4919" s="180">
        <v>44230</v>
      </c>
      <c r="H4919" s="180">
        <v>45691</v>
      </c>
      <c r="I4919">
        <v>0</v>
      </c>
      <c r="J4919">
        <v>1</v>
      </c>
      <c r="K4919">
        <v>2</v>
      </c>
      <c r="L4919">
        <v>30</v>
      </c>
      <c r="M4919">
        <v>2</v>
      </c>
      <c r="N4919" s="170">
        <v>8648788</v>
      </c>
      <c r="O4919" s="170">
        <v>9000000</v>
      </c>
      <c r="P4919" s="178">
        <v>8103230</v>
      </c>
      <c r="Q4919" s="178">
        <v>200301</v>
      </c>
      <c r="R4919" s="178">
        <v>7812277</v>
      </c>
      <c r="S4919">
        <v>0</v>
      </c>
      <c r="T4919">
        <v>0</v>
      </c>
      <c r="U4919">
        <v>0</v>
      </c>
      <c r="W4919">
        <v>0</v>
      </c>
      <c r="X4919">
        <v>0</v>
      </c>
      <c r="Y4919">
        <v>0</v>
      </c>
      <c r="AB4919" s="180">
        <v>44285</v>
      </c>
      <c r="AC4919">
        <v>1</v>
      </c>
      <c r="AD4919" t="s">
        <v>1922</v>
      </c>
      <c r="AE4919">
        <v>1</v>
      </c>
      <c r="AF4919">
        <v>30</v>
      </c>
      <c r="AG4919">
        <v>0</v>
      </c>
      <c r="AN4919">
        <v>1</v>
      </c>
      <c r="AO4919">
        <v>1</v>
      </c>
      <c r="AR4919" s="178">
        <v>2889199</v>
      </c>
      <c r="AS4919" t="s">
        <v>1921</v>
      </c>
      <c r="AT4919">
        <v>0</v>
      </c>
      <c r="AU4919">
        <v>0</v>
      </c>
      <c r="AV4919">
        <v>806002962</v>
      </c>
      <c r="AW4919" t="s">
        <v>1924</v>
      </c>
      <c r="AX4919">
        <v>5</v>
      </c>
      <c r="BC4919">
        <v>1</v>
      </c>
      <c r="BD4919">
        <v>7</v>
      </c>
      <c r="BE4919">
        <v>2</v>
      </c>
    </row>
    <row r="4920" spans="1:57" x14ac:dyDescent="0.25">
      <c r="A4920" s="179">
        <f t="shared" si="76"/>
        <v>793648</v>
      </c>
      <c r="B4920" t="s">
        <v>1923</v>
      </c>
      <c r="C4920">
        <v>1143378585</v>
      </c>
      <c r="D4920">
        <v>144105</v>
      </c>
      <c r="E4920">
        <v>4</v>
      </c>
      <c r="F4920">
        <v>18279</v>
      </c>
      <c r="G4920" s="180">
        <v>44274</v>
      </c>
      <c r="H4920" s="180">
        <v>44645</v>
      </c>
      <c r="I4920">
        <v>0</v>
      </c>
      <c r="J4920">
        <v>1</v>
      </c>
      <c r="K4920">
        <v>1</v>
      </c>
      <c r="L4920">
        <v>30</v>
      </c>
      <c r="M4920">
        <v>2</v>
      </c>
      <c r="N4920" s="170">
        <v>9568969</v>
      </c>
      <c r="O4920" s="170">
        <v>10000000</v>
      </c>
      <c r="P4920" s="178">
        <v>1378501</v>
      </c>
      <c r="Q4920" s="178">
        <v>120916</v>
      </c>
      <c r="R4920" s="178">
        <v>1259415</v>
      </c>
      <c r="S4920">
        <v>0</v>
      </c>
      <c r="T4920">
        <v>0</v>
      </c>
      <c r="U4920">
        <v>0</v>
      </c>
      <c r="W4920">
        <v>0</v>
      </c>
      <c r="X4920">
        <v>0</v>
      </c>
      <c r="Y4920">
        <v>0</v>
      </c>
      <c r="AB4920" s="180">
        <v>44285</v>
      </c>
      <c r="AC4920">
        <v>1</v>
      </c>
      <c r="AD4920" t="s">
        <v>1922</v>
      </c>
      <c r="AE4920">
        <v>1</v>
      </c>
      <c r="AF4920">
        <v>30</v>
      </c>
      <c r="AG4920">
        <v>0</v>
      </c>
      <c r="AN4920">
        <v>1</v>
      </c>
      <c r="AO4920">
        <v>1</v>
      </c>
      <c r="AR4920" s="178">
        <v>465767</v>
      </c>
      <c r="AS4920" t="s">
        <v>1921</v>
      </c>
      <c r="AT4920">
        <v>0</v>
      </c>
      <c r="AU4920">
        <v>0</v>
      </c>
      <c r="AV4920">
        <v>806002962</v>
      </c>
      <c r="AW4920" t="s">
        <v>1924</v>
      </c>
      <c r="AX4920">
        <v>5</v>
      </c>
      <c r="BC4920">
        <v>1</v>
      </c>
      <c r="BD4920">
        <v>7</v>
      </c>
      <c r="BE4920">
        <v>2</v>
      </c>
    </row>
    <row r="4921" spans="1:57" x14ac:dyDescent="0.25">
      <c r="A4921" s="179">
        <f t="shared" si="76"/>
        <v>3041289</v>
      </c>
      <c r="B4921" t="s">
        <v>1923</v>
      </c>
      <c r="C4921">
        <v>1143401339</v>
      </c>
      <c r="D4921">
        <v>144105</v>
      </c>
      <c r="E4921">
        <v>4</v>
      </c>
      <c r="F4921">
        <v>17972</v>
      </c>
      <c r="G4921" s="180">
        <v>44195</v>
      </c>
      <c r="H4921" s="180">
        <v>44560</v>
      </c>
      <c r="I4921">
        <v>0</v>
      </c>
      <c r="J4921">
        <v>1</v>
      </c>
      <c r="K4921">
        <v>3</v>
      </c>
      <c r="L4921">
        <v>30</v>
      </c>
      <c r="M4921">
        <v>2</v>
      </c>
      <c r="N4921" s="170">
        <v>8648788</v>
      </c>
      <c r="O4921" s="170">
        <v>9000000</v>
      </c>
      <c r="P4921" s="178">
        <v>4977143</v>
      </c>
      <c r="Q4921" s="178">
        <v>434448</v>
      </c>
      <c r="R4921" s="178">
        <v>3772340</v>
      </c>
      <c r="S4921">
        <v>0</v>
      </c>
      <c r="T4921">
        <v>0</v>
      </c>
      <c r="U4921">
        <v>0</v>
      </c>
      <c r="W4921">
        <v>0</v>
      </c>
      <c r="X4921">
        <v>0</v>
      </c>
      <c r="Y4921">
        <v>0</v>
      </c>
      <c r="AB4921" s="180">
        <v>44285</v>
      </c>
      <c r="AC4921">
        <v>9</v>
      </c>
      <c r="AD4921" t="s">
        <v>1922</v>
      </c>
      <c r="AE4921">
        <v>1</v>
      </c>
      <c r="AF4921">
        <v>30</v>
      </c>
      <c r="AG4921">
        <v>0</v>
      </c>
      <c r="AN4921">
        <v>1</v>
      </c>
      <c r="AO4921">
        <v>1</v>
      </c>
      <c r="AR4921" s="178">
        <v>731051</v>
      </c>
      <c r="AS4921" t="s">
        <v>1921</v>
      </c>
      <c r="AT4921">
        <v>0</v>
      </c>
      <c r="AU4921">
        <v>0</v>
      </c>
      <c r="AV4921">
        <v>890480123</v>
      </c>
      <c r="AW4921" t="s">
        <v>1920</v>
      </c>
      <c r="AX4921">
        <v>5</v>
      </c>
      <c r="BC4921">
        <v>1</v>
      </c>
      <c r="BD4921">
        <v>7</v>
      </c>
      <c r="BE4921">
        <v>2</v>
      </c>
    </row>
    <row r="4922" spans="1:57" x14ac:dyDescent="0.25">
      <c r="A4922" s="179">
        <f t="shared" si="76"/>
        <v>0</v>
      </c>
    </row>
    <row r="4923" spans="1:57" x14ac:dyDescent="0.25">
      <c r="A4923" s="179">
        <f t="shared" si="76"/>
        <v>0</v>
      </c>
    </row>
    <row r="4924" spans="1:57" x14ac:dyDescent="0.25">
      <c r="A4924" s="179">
        <f t="shared" si="76"/>
        <v>0</v>
      </c>
    </row>
    <row r="4925" spans="1:57" x14ac:dyDescent="0.25">
      <c r="A4925" s="179">
        <f t="shared" si="76"/>
        <v>0</v>
      </c>
    </row>
    <row r="4926" spans="1:57" x14ac:dyDescent="0.25">
      <c r="A4926" s="179">
        <f t="shared" si="76"/>
        <v>0</v>
      </c>
    </row>
    <row r="4927" spans="1:57" x14ac:dyDescent="0.25">
      <c r="A4927" s="179">
        <f t="shared" si="76"/>
        <v>0</v>
      </c>
    </row>
    <row r="4928" spans="1:57" x14ac:dyDescent="0.25">
      <c r="A4928" s="179">
        <f t="shared" si="76"/>
        <v>0</v>
      </c>
    </row>
    <row r="4929" spans="1:1" x14ac:dyDescent="0.25">
      <c r="A4929" s="179">
        <f t="shared" si="76"/>
        <v>0</v>
      </c>
    </row>
    <row r="4930" spans="1:1" x14ac:dyDescent="0.25">
      <c r="A4930" s="179">
        <f t="shared" ref="A4930:A4993" si="77">IF(+R4930&gt;AR4930,R4930-AR4930,0)</f>
        <v>0</v>
      </c>
    </row>
    <row r="4931" spans="1:1" x14ac:dyDescent="0.25">
      <c r="A4931" s="179">
        <f t="shared" si="77"/>
        <v>0</v>
      </c>
    </row>
    <row r="4932" spans="1:1" x14ac:dyDescent="0.25">
      <c r="A4932" s="179">
        <f t="shared" si="77"/>
        <v>0</v>
      </c>
    </row>
    <row r="4933" spans="1:1" x14ac:dyDescent="0.25">
      <c r="A4933" s="179">
        <f t="shared" si="77"/>
        <v>0</v>
      </c>
    </row>
    <row r="4934" spans="1:1" x14ac:dyDescent="0.25">
      <c r="A4934" s="179">
        <f t="shared" si="77"/>
        <v>0</v>
      </c>
    </row>
    <row r="4935" spans="1:1" x14ac:dyDescent="0.25">
      <c r="A4935" s="179">
        <f t="shared" si="77"/>
        <v>0</v>
      </c>
    </row>
    <row r="4936" spans="1:1" x14ac:dyDescent="0.25">
      <c r="A4936" s="179">
        <f t="shared" si="77"/>
        <v>0</v>
      </c>
    </row>
    <row r="4937" spans="1:1" x14ac:dyDescent="0.25">
      <c r="A4937" s="179">
        <f t="shared" si="77"/>
        <v>0</v>
      </c>
    </row>
    <row r="4938" spans="1:1" x14ac:dyDescent="0.25">
      <c r="A4938" s="179">
        <f t="shared" si="77"/>
        <v>0</v>
      </c>
    </row>
    <row r="4939" spans="1:1" x14ac:dyDescent="0.25">
      <c r="A4939" s="179">
        <f t="shared" si="77"/>
        <v>0</v>
      </c>
    </row>
    <row r="4940" spans="1:1" x14ac:dyDescent="0.25">
      <c r="A4940" s="179">
        <f t="shared" si="77"/>
        <v>0</v>
      </c>
    </row>
    <row r="4941" spans="1:1" x14ac:dyDescent="0.25">
      <c r="A4941" s="179">
        <f t="shared" si="77"/>
        <v>0</v>
      </c>
    </row>
    <row r="4942" spans="1:1" x14ac:dyDescent="0.25">
      <c r="A4942" s="179">
        <f t="shared" si="77"/>
        <v>0</v>
      </c>
    </row>
    <row r="4943" spans="1:1" x14ac:dyDescent="0.25">
      <c r="A4943" s="179">
        <f t="shared" si="77"/>
        <v>0</v>
      </c>
    </row>
    <row r="4944" spans="1:1" x14ac:dyDescent="0.25">
      <c r="A4944" s="179">
        <f t="shared" si="77"/>
        <v>0</v>
      </c>
    </row>
    <row r="4945" spans="1:1" x14ac:dyDescent="0.25">
      <c r="A4945" s="179">
        <f t="shared" si="77"/>
        <v>0</v>
      </c>
    </row>
    <row r="4946" spans="1:1" x14ac:dyDescent="0.25">
      <c r="A4946" s="179">
        <f t="shared" si="77"/>
        <v>0</v>
      </c>
    </row>
    <row r="4947" spans="1:1" x14ac:dyDescent="0.25">
      <c r="A4947" s="179">
        <f t="shared" si="77"/>
        <v>0</v>
      </c>
    </row>
    <row r="4948" spans="1:1" x14ac:dyDescent="0.25">
      <c r="A4948" s="179">
        <f t="shared" si="77"/>
        <v>0</v>
      </c>
    </row>
    <row r="4949" spans="1:1" x14ac:dyDescent="0.25">
      <c r="A4949" s="179">
        <f t="shared" si="77"/>
        <v>0</v>
      </c>
    </row>
    <row r="4950" spans="1:1" x14ac:dyDescent="0.25">
      <c r="A4950" s="179">
        <f t="shared" si="77"/>
        <v>0</v>
      </c>
    </row>
    <row r="4951" spans="1:1" x14ac:dyDescent="0.25">
      <c r="A4951" s="179">
        <f t="shared" si="77"/>
        <v>0</v>
      </c>
    </row>
    <row r="4952" spans="1:1" x14ac:dyDescent="0.25">
      <c r="A4952" s="179">
        <f t="shared" si="77"/>
        <v>0</v>
      </c>
    </row>
    <row r="4953" spans="1:1" x14ac:dyDescent="0.25">
      <c r="A4953" s="179">
        <f t="shared" si="77"/>
        <v>0</v>
      </c>
    </row>
    <row r="4954" spans="1:1" x14ac:dyDescent="0.25">
      <c r="A4954" s="179">
        <f t="shared" si="77"/>
        <v>0</v>
      </c>
    </row>
    <row r="4955" spans="1:1" x14ac:dyDescent="0.25">
      <c r="A4955" s="179">
        <f t="shared" si="77"/>
        <v>0</v>
      </c>
    </row>
    <row r="4956" spans="1:1" x14ac:dyDescent="0.25">
      <c r="A4956" s="179">
        <f t="shared" si="77"/>
        <v>0</v>
      </c>
    </row>
    <row r="4957" spans="1:1" x14ac:dyDescent="0.25">
      <c r="A4957" s="179">
        <f t="shared" si="77"/>
        <v>0</v>
      </c>
    </row>
    <row r="4958" spans="1:1" x14ac:dyDescent="0.25">
      <c r="A4958" s="179">
        <f t="shared" si="77"/>
        <v>0</v>
      </c>
    </row>
    <row r="4959" spans="1:1" x14ac:dyDescent="0.25">
      <c r="A4959" s="179">
        <f t="shared" si="77"/>
        <v>0</v>
      </c>
    </row>
    <row r="4960" spans="1:1" x14ac:dyDescent="0.25">
      <c r="A4960" s="179">
        <f t="shared" si="77"/>
        <v>0</v>
      </c>
    </row>
    <row r="4961" spans="1:1" x14ac:dyDescent="0.25">
      <c r="A4961" s="179">
        <f t="shared" si="77"/>
        <v>0</v>
      </c>
    </row>
    <row r="4962" spans="1:1" x14ac:dyDescent="0.25">
      <c r="A4962" s="179">
        <f t="shared" si="77"/>
        <v>0</v>
      </c>
    </row>
    <row r="4963" spans="1:1" x14ac:dyDescent="0.25">
      <c r="A4963" s="179">
        <f t="shared" si="77"/>
        <v>0</v>
      </c>
    </row>
    <row r="4964" spans="1:1" x14ac:dyDescent="0.25">
      <c r="A4964" s="179">
        <f t="shared" si="77"/>
        <v>0</v>
      </c>
    </row>
    <row r="4965" spans="1:1" x14ac:dyDescent="0.25">
      <c r="A4965" s="179">
        <f t="shared" si="77"/>
        <v>0</v>
      </c>
    </row>
    <row r="4966" spans="1:1" x14ac:dyDescent="0.25">
      <c r="A4966" s="179">
        <f t="shared" si="77"/>
        <v>0</v>
      </c>
    </row>
    <row r="4967" spans="1:1" x14ac:dyDescent="0.25">
      <c r="A4967" s="179">
        <f t="shared" si="77"/>
        <v>0</v>
      </c>
    </row>
    <row r="4968" spans="1:1" x14ac:dyDescent="0.25">
      <c r="A4968" s="179">
        <f t="shared" si="77"/>
        <v>0</v>
      </c>
    </row>
    <row r="4969" spans="1:1" x14ac:dyDescent="0.25">
      <c r="A4969" s="179">
        <f t="shared" si="77"/>
        <v>0</v>
      </c>
    </row>
    <row r="4970" spans="1:1" x14ac:dyDescent="0.25">
      <c r="A4970" s="179">
        <f t="shared" si="77"/>
        <v>0</v>
      </c>
    </row>
    <row r="4971" spans="1:1" x14ac:dyDescent="0.25">
      <c r="A4971" s="179">
        <f t="shared" si="77"/>
        <v>0</v>
      </c>
    </row>
    <row r="4972" spans="1:1" x14ac:dyDescent="0.25">
      <c r="A4972" s="179">
        <f t="shared" si="77"/>
        <v>0</v>
      </c>
    </row>
    <row r="4973" spans="1:1" x14ac:dyDescent="0.25">
      <c r="A4973" s="179">
        <f t="shared" si="77"/>
        <v>0</v>
      </c>
    </row>
    <row r="4974" spans="1:1" x14ac:dyDescent="0.25">
      <c r="A4974" s="179">
        <f t="shared" si="77"/>
        <v>0</v>
      </c>
    </row>
    <row r="4975" spans="1:1" x14ac:dyDescent="0.25">
      <c r="A4975" s="179">
        <f t="shared" si="77"/>
        <v>0</v>
      </c>
    </row>
    <row r="4976" spans="1:1" x14ac:dyDescent="0.25">
      <c r="A4976" s="179">
        <f t="shared" si="77"/>
        <v>0</v>
      </c>
    </row>
    <row r="4977" spans="1:1" x14ac:dyDescent="0.25">
      <c r="A4977" s="179">
        <f t="shared" si="77"/>
        <v>0</v>
      </c>
    </row>
    <row r="4978" spans="1:1" x14ac:dyDescent="0.25">
      <c r="A4978" s="179">
        <f t="shared" si="77"/>
        <v>0</v>
      </c>
    </row>
    <row r="4979" spans="1:1" x14ac:dyDescent="0.25">
      <c r="A4979" s="179">
        <f t="shared" si="77"/>
        <v>0</v>
      </c>
    </row>
    <row r="4980" spans="1:1" x14ac:dyDescent="0.25">
      <c r="A4980" s="179">
        <f t="shared" si="77"/>
        <v>0</v>
      </c>
    </row>
    <row r="4981" spans="1:1" x14ac:dyDescent="0.25">
      <c r="A4981" s="179">
        <f t="shared" si="77"/>
        <v>0</v>
      </c>
    </row>
    <row r="4982" spans="1:1" x14ac:dyDescent="0.25">
      <c r="A4982" s="179">
        <f t="shared" si="77"/>
        <v>0</v>
      </c>
    </row>
    <row r="4983" spans="1:1" x14ac:dyDescent="0.25">
      <c r="A4983" s="179">
        <f t="shared" si="77"/>
        <v>0</v>
      </c>
    </row>
    <row r="4984" spans="1:1" x14ac:dyDescent="0.25">
      <c r="A4984" s="179">
        <f t="shared" si="77"/>
        <v>0</v>
      </c>
    </row>
    <row r="4985" spans="1:1" x14ac:dyDescent="0.25">
      <c r="A4985" s="179">
        <f t="shared" si="77"/>
        <v>0</v>
      </c>
    </row>
    <row r="4986" spans="1:1" x14ac:dyDescent="0.25">
      <c r="A4986" s="179">
        <f t="shared" si="77"/>
        <v>0</v>
      </c>
    </row>
    <row r="4987" spans="1:1" x14ac:dyDescent="0.25">
      <c r="A4987" s="179">
        <f t="shared" si="77"/>
        <v>0</v>
      </c>
    </row>
    <row r="4988" spans="1:1" x14ac:dyDescent="0.25">
      <c r="A4988" s="179">
        <f t="shared" si="77"/>
        <v>0</v>
      </c>
    </row>
    <row r="4989" spans="1:1" x14ac:dyDescent="0.25">
      <c r="A4989" s="179">
        <f t="shared" si="77"/>
        <v>0</v>
      </c>
    </row>
    <row r="4990" spans="1:1" x14ac:dyDescent="0.25">
      <c r="A4990" s="179">
        <f t="shared" si="77"/>
        <v>0</v>
      </c>
    </row>
    <row r="4991" spans="1:1" x14ac:dyDescent="0.25">
      <c r="A4991" s="179">
        <f t="shared" si="77"/>
        <v>0</v>
      </c>
    </row>
    <row r="4992" spans="1:1" x14ac:dyDescent="0.25">
      <c r="A4992" s="179">
        <f t="shared" si="77"/>
        <v>0</v>
      </c>
    </row>
    <row r="4993" spans="1:1" x14ac:dyDescent="0.25">
      <c r="A4993" s="179">
        <f t="shared" si="77"/>
        <v>0</v>
      </c>
    </row>
    <row r="4994" spans="1:1" x14ac:dyDescent="0.25">
      <c r="A4994" s="179">
        <f t="shared" ref="A4994:A5057" si="78">IF(+R4994&gt;AR4994,R4994-AR4994,0)</f>
        <v>0</v>
      </c>
    </row>
    <row r="4995" spans="1:1" x14ac:dyDescent="0.25">
      <c r="A4995" s="179">
        <f t="shared" si="78"/>
        <v>0</v>
      </c>
    </row>
    <row r="4996" spans="1:1" x14ac:dyDescent="0.25">
      <c r="A4996" s="179">
        <f t="shared" si="78"/>
        <v>0</v>
      </c>
    </row>
    <row r="4997" spans="1:1" x14ac:dyDescent="0.25">
      <c r="A4997" s="179">
        <f t="shared" si="78"/>
        <v>0</v>
      </c>
    </row>
    <row r="4998" spans="1:1" x14ac:dyDescent="0.25">
      <c r="A4998" s="179">
        <f t="shared" si="78"/>
        <v>0</v>
      </c>
    </row>
    <row r="4999" spans="1:1" x14ac:dyDescent="0.25">
      <c r="A4999" s="179">
        <f t="shared" si="78"/>
        <v>0</v>
      </c>
    </row>
    <row r="5000" spans="1:1" x14ac:dyDescent="0.25">
      <c r="A5000" s="179">
        <f t="shared" si="78"/>
        <v>0</v>
      </c>
    </row>
    <row r="5001" spans="1:1" x14ac:dyDescent="0.25">
      <c r="A5001" s="179">
        <f t="shared" si="78"/>
        <v>0</v>
      </c>
    </row>
    <row r="5002" spans="1:1" x14ac:dyDescent="0.25">
      <c r="A5002" s="179">
        <f t="shared" si="78"/>
        <v>0</v>
      </c>
    </row>
    <row r="5003" spans="1:1" x14ac:dyDescent="0.25">
      <c r="A5003" s="179">
        <f t="shared" si="78"/>
        <v>0</v>
      </c>
    </row>
    <row r="5004" spans="1:1" x14ac:dyDescent="0.25">
      <c r="A5004" s="179">
        <f t="shared" si="78"/>
        <v>0</v>
      </c>
    </row>
    <row r="5005" spans="1:1" x14ac:dyDescent="0.25">
      <c r="A5005" s="179">
        <f t="shared" si="78"/>
        <v>0</v>
      </c>
    </row>
    <row r="5006" spans="1:1" x14ac:dyDescent="0.25">
      <c r="A5006" s="179">
        <f t="shared" si="78"/>
        <v>0</v>
      </c>
    </row>
    <row r="5007" spans="1:1" x14ac:dyDescent="0.25">
      <c r="A5007" s="179">
        <f t="shared" si="78"/>
        <v>0</v>
      </c>
    </row>
    <row r="5008" spans="1:1" x14ac:dyDescent="0.25">
      <c r="A5008" s="179">
        <f t="shared" si="78"/>
        <v>0</v>
      </c>
    </row>
    <row r="5009" spans="1:1" x14ac:dyDescent="0.25">
      <c r="A5009" s="179">
        <f t="shared" si="78"/>
        <v>0</v>
      </c>
    </row>
    <row r="5010" spans="1:1" x14ac:dyDescent="0.25">
      <c r="A5010" s="179">
        <f t="shared" si="78"/>
        <v>0</v>
      </c>
    </row>
    <row r="5011" spans="1:1" x14ac:dyDescent="0.25">
      <c r="A5011" s="179">
        <f t="shared" si="78"/>
        <v>0</v>
      </c>
    </row>
    <row r="5012" spans="1:1" x14ac:dyDescent="0.25">
      <c r="A5012" s="179">
        <f t="shared" si="78"/>
        <v>0</v>
      </c>
    </row>
    <row r="5013" spans="1:1" x14ac:dyDescent="0.25">
      <c r="A5013" s="179">
        <f t="shared" si="78"/>
        <v>0</v>
      </c>
    </row>
    <row r="5014" spans="1:1" x14ac:dyDescent="0.25">
      <c r="A5014" s="179">
        <f t="shared" si="78"/>
        <v>0</v>
      </c>
    </row>
    <row r="5015" spans="1:1" x14ac:dyDescent="0.25">
      <c r="A5015" s="179">
        <f t="shared" si="78"/>
        <v>0</v>
      </c>
    </row>
    <row r="5016" spans="1:1" x14ac:dyDescent="0.25">
      <c r="A5016" s="179">
        <f t="shared" si="78"/>
        <v>0</v>
      </c>
    </row>
    <row r="5017" spans="1:1" x14ac:dyDescent="0.25">
      <c r="A5017" s="179">
        <f t="shared" si="78"/>
        <v>0</v>
      </c>
    </row>
    <row r="5018" spans="1:1" x14ac:dyDescent="0.25">
      <c r="A5018" s="179">
        <f t="shared" si="78"/>
        <v>0</v>
      </c>
    </row>
    <row r="5019" spans="1:1" x14ac:dyDescent="0.25">
      <c r="A5019" s="179">
        <f t="shared" si="78"/>
        <v>0</v>
      </c>
    </row>
    <row r="5020" spans="1:1" x14ac:dyDescent="0.25">
      <c r="A5020" s="179">
        <f t="shared" si="78"/>
        <v>0</v>
      </c>
    </row>
    <row r="5021" spans="1:1" x14ac:dyDescent="0.25">
      <c r="A5021" s="179">
        <f t="shared" si="78"/>
        <v>0</v>
      </c>
    </row>
    <row r="5022" spans="1:1" x14ac:dyDescent="0.25">
      <c r="A5022" s="179">
        <f t="shared" si="78"/>
        <v>0</v>
      </c>
    </row>
    <row r="5023" spans="1:1" x14ac:dyDescent="0.25">
      <c r="A5023" s="179">
        <f t="shared" si="78"/>
        <v>0</v>
      </c>
    </row>
    <row r="5024" spans="1:1" x14ac:dyDescent="0.25">
      <c r="A5024" s="179">
        <f t="shared" si="78"/>
        <v>0</v>
      </c>
    </row>
    <row r="5025" spans="1:1" x14ac:dyDescent="0.25">
      <c r="A5025" s="179">
        <f t="shared" si="78"/>
        <v>0</v>
      </c>
    </row>
    <row r="5026" spans="1:1" x14ac:dyDescent="0.25">
      <c r="A5026" s="179">
        <f t="shared" si="78"/>
        <v>0</v>
      </c>
    </row>
    <row r="5027" spans="1:1" x14ac:dyDescent="0.25">
      <c r="A5027" s="179">
        <f t="shared" si="78"/>
        <v>0</v>
      </c>
    </row>
    <row r="5028" spans="1:1" x14ac:dyDescent="0.25">
      <c r="A5028" s="179">
        <f t="shared" si="78"/>
        <v>0</v>
      </c>
    </row>
    <row r="5029" spans="1:1" x14ac:dyDescent="0.25">
      <c r="A5029" s="179">
        <f t="shared" si="78"/>
        <v>0</v>
      </c>
    </row>
    <row r="5030" spans="1:1" x14ac:dyDescent="0.25">
      <c r="A5030" s="179">
        <f t="shared" si="78"/>
        <v>0</v>
      </c>
    </row>
    <row r="5031" spans="1:1" x14ac:dyDescent="0.25">
      <c r="A5031" s="179">
        <f t="shared" si="78"/>
        <v>0</v>
      </c>
    </row>
    <row r="5032" spans="1:1" x14ac:dyDescent="0.25">
      <c r="A5032" s="179">
        <f t="shared" si="78"/>
        <v>0</v>
      </c>
    </row>
    <row r="5033" spans="1:1" x14ac:dyDescent="0.25">
      <c r="A5033" s="179">
        <f t="shared" si="78"/>
        <v>0</v>
      </c>
    </row>
    <row r="5034" spans="1:1" x14ac:dyDescent="0.25">
      <c r="A5034" s="179">
        <f t="shared" si="78"/>
        <v>0</v>
      </c>
    </row>
    <row r="5035" spans="1:1" x14ac:dyDescent="0.25">
      <c r="A5035" s="179">
        <f t="shared" si="78"/>
        <v>0</v>
      </c>
    </row>
    <row r="5036" spans="1:1" x14ac:dyDescent="0.25">
      <c r="A5036" s="179">
        <f t="shared" si="78"/>
        <v>0</v>
      </c>
    </row>
    <row r="5037" spans="1:1" x14ac:dyDescent="0.25">
      <c r="A5037" s="179">
        <f t="shared" si="78"/>
        <v>0</v>
      </c>
    </row>
    <row r="5038" spans="1:1" x14ac:dyDescent="0.25">
      <c r="A5038" s="179">
        <f t="shared" si="78"/>
        <v>0</v>
      </c>
    </row>
    <row r="5039" spans="1:1" x14ac:dyDescent="0.25">
      <c r="A5039" s="179">
        <f t="shared" si="78"/>
        <v>0</v>
      </c>
    </row>
    <row r="5040" spans="1:1" x14ac:dyDescent="0.25">
      <c r="A5040" s="179">
        <f t="shared" si="78"/>
        <v>0</v>
      </c>
    </row>
    <row r="5041" spans="1:1" x14ac:dyDescent="0.25">
      <c r="A5041" s="179">
        <f t="shared" si="78"/>
        <v>0</v>
      </c>
    </row>
    <row r="5042" spans="1:1" x14ac:dyDescent="0.25">
      <c r="A5042" s="179">
        <f t="shared" si="78"/>
        <v>0</v>
      </c>
    </row>
    <row r="5043" spans="1:1" x14ac:dyDescent="0.25">
      <c r="A5043" s="179">
        <f t="shared" si="78"/>
        <v>0</v>
      </c>
    </row>
    <row r="5044" spans="1:1" x14ac:dyDescent="0.25">
      <c r="A5044" s="179">
        <f t="shared" si="78"/>
        <v>0</v>
      </c>
    </row>
    <row r="5045" spans="1:1" x14ac:dyDescent="0.25">
      <c r="A5045" s="179">
        <f t="shared" si="78"/>
        <v>0</v>
      </c>
    </row>
    <row r="5046" spans="1:1" x14ac:dyDescent="0.25">
      <c r="A5046" s="179">
        <f t="shared" si="78"/>
        <v>0</v>
      </c>
    </row>
    <row r="5047" spans="1:1" x14ac:dyDescent="0.25">
      <c r="A5047" s="179">
        <f t="shared" si="78"/>
        <v>0</v>
      </c>
    </row>
    <row r="5048" spans="1:1" x14ac:dyDescent="0.25">
      <c r="A5048" s="179">
        <f t="shared" si="78"/>
        <v>0</v>
      </c>
    </row>
    <row r="5049" spans="1:1" x14ac:dyDescent="0.25">
      <c r="A5049" s="179">
        <f t="shared" si="78"/>
        <v>0</v>
      </c>
    </row>
    <row r="5050" spans="1:1" x14ac:dyDescent="0.25">
      <c r="A5050" s="179">
        <f t="shared" si="78"/>
        <v>0</v>
      </c>
    </row>
    <row r="5051" spans="1:1" x14ac:dyDescent="0.25">
      <c r="A5051" s="179">
        <f t="shared" si="78"/>
        <v>0</v>
      </c>
    </row>
    <row r="5052" spans="1:1" x14ac:dyDescent="0.25">
      <c r="A5052" s="179">
        <f t="shared" si="78"/>
        <v>0</v>
      </c>
    </row>
    <row r="5053" spans="1:1" x14ac:dyDescent="0.25">
      <c r="A5053" s="179">
        <f t="shared" si="78"/>
        <v>0</v>
      </c>
    </row>
    <row r="5054" spans="1:1" x14ac:dyDescent="0.25">
      <c r="A5054" s="179">
        <f t="shared" si="78"/>
        <v>0</v>
      </c>
    </row>
    <row r="5055" spans="1:1" x14ac:dyDescent="0.25">
      <c r="A5055" s="179">
        <f t="shared" si="78"/>
        <v>0</v>
      </c>
    </row>
    <row r="5056" spans="1:1" x14ac:dyDescent="0.25">
      <c r="A5056" s="179">
        <f t="shared" si="78"/>
        <v>0</v>
      </c>
    </row>
    <row r="5057" spans="1:1" x14ac:dyDescent="0.25">
      <c r="A5057" s="179">
        <f t="shared" si="78"/>
        <v>0</v>
      </c>
    </row>
    <row r="5058" spans="1:1" x14ac:dyDescent="0.25">
      <c r="A5058" s="179">
        <f t="shared" ref="A5058:A5121" si="79">IF(+R5058&gt;AR5058,R5058-AR5058,0)</f>
        <v>0</v>
      </c>
    </row>
    <row r="5059" spans="1:1" x14ac:dyDescent="0.25">
      <c r="A5059" s="179">
        <f t="shared" si="79"/>
        <v>0</v>
      </c>
    </row>
    <row r="5060" spans="1:1" x14ac:dyDescent="0.25">
      <c r="A5060" s="179">
        <f t="shared" si="79"/>
        <v>0</v>
      </c>
    </row>
    <row r="5061" spans="1:1" x14ac:dyDescent="0.25">
      <c r="A5061" s="179">
        <f t="shared" si="79"/>
        <v>0</v>
      </c>
    </row>
    <row r="5062" spans="1:1" x14ac:dyDescent="0.25">
      <c r="A5062" s="179">
        <f t="shared" si="79"/>
        <v>0</v>
      </c>
    </row>
    <row r="5063" spans="1:1" x14ac:dyDescent="0.25">
      <c r="A5063" s="179">
        <f t="shared" si="79"/>
        <v>0</v>
      </c>
    </row>
    <row r="5064" spans="1:1" x14ac:dyDescent="0.25">
      <c r="A5064" s="179">
        <f t="shared" si="79"/>
        <v>0</v>
      </c>
    </row>
    <row r="5065" spans="1:1" x14ac:dyDescent="0.25">
      <c r="A5065" s="179">
        <f t="shared" si="79"/>
        <v>0</v>
      </c>
    </row>
    <row r="5066" spans="1:1" x14ac:dyDescent="0.25">
      <c r="A5066" s="179">
        <f t="shared" si="79"/>
        <v>0</v>
      </c>
    </row>
    <row r="5067" spans="1:1" x14ac:dyDescent="0.25">
      <c r="A5067" s="179">
        <f t="shared" si="79"/>
        <v>0</v>
      </c>
    </row>
    <row r="5068" spans="1:1" x14ac:dyDescent="0.25">
      <c r="A5068" s="179">
        <f t="shared" si="79"/>
        <v>0</v>
      </c>
    </row>
    <row r="5069" spans="1:1" x14ac:dyDescent="0.25">
      <c r="A5069" s="179">
        <f t="shared" si="79"/>
        <v>0</v>
      </c>
    </row>
    <row r="5070" spans="1:1" x14ac:dyDescent="0.25">
      <c r="A5070" s="179">
        <f t="shared" si="79"/>
        <v>0</v>
      </c>
    </row>
    <row r="5071" spans="1:1" x14ac:dyDescent="0.25">
      <c r="A5071" s="179">
        <f t="shared" si="79"/>
        <v>0</v>
      </c>
    </row>
    <row r="5072" spans="1:1" x14ac:dyDescent="0.25">
      <c r="A5072" s="179">
        <f t="shared" si="79"/>
        <v>0</v>
      </c>
    </row>
    <row r="5073" spans="1:1" x14ac:dyDescent="0.25">
      <c r="A5073" s="179">
        <f t="shared" si="79"/>
        <v>0</v>
      </c>
    </row>
    <row r="5074" spans="1:1" x14ac:dyDescent="0.25">
      <c r="A5074" s="179">
        <f t="shared" si="79"/>
        <v>0</v>
      </c>
    </row>
    <row r="5075" spans="1:1" x14ac:dyDescent="0.25">
      <c r="A5075" s="179">
        <f t="shared" si="79"/>
        <v>0</v>
      </c>
    </row>
    <row r="5076" spans="1:1" x14ac:dyDescent="0.25">
      <c r="A5076" s="179">
        <f t="shared" si="79"/>
        <v>0</v>
      </c>
    </row>
    <row r="5077" spans="1:1" x14ac:dyDescent="0.25">
      <c r="A5077" s="179">
        <f t="shared" si="79"/>
        <v>0</v>
      </c>
    </row>
    <row r="5078" spans="1:1" x14ac:dyDescent="0.25">
      <c r="A5078" s="179">
        <f t="shared" si="79"/>
        <v>0</v>
      </c>
    </row>
    <row r="5079" spans="1:1" x14ac:dyDescent="0.25">
      <c r="A5079" s="179">
        <f t="shared" si="79"/>
        <v>0</v>
      </c>
    </row>
    <row r="5080" spans="1:1" x14ac:dyDescent="0.25">
      <c r="A5080" s="179">
        <f t="shared" si="79"/>
        <v>0</v>
      </c>
    </row>
    <row r="5081" spans="1:1" x14ac:dyDescent="0.25">
      <c r="A5081" s="179">
        <f t="shared" si="79"/>
        <v>0</v>
      </c>
    </row>
    <row r="5082" spans="1:1" x14ac:dyDescent="0.25">
      <c r="A5082" s="179">
        <f t="shared" si="79"/>
        <v>0</v>
      </c>
    </row>
    <row r="5083" spans="1:1" x14ac:dyDescent="0.25">
      <c r="A5083" s="179">
        <f t="shared" si="79"/>
        <v>0</v>
      </c>
    </row>
    <row r="5084" spans="1:1" x14ac:dyDescent="0.25">
      <c r="A5084" s="179">
        <f t="shared" si="79"/>
        <v>0</v>
      </c>
    </row>
    <row r="5085" spans="1:1" x14ac:dyDescent="0.25">
      <c r="A5085" s="179">
        <f t="shared" si="79"/>
        <v>0</v>
      </c>
    </row>
    <row r="5086" spans="1:1" x14ac:dyDescent="0.25">
      <c r="A5086" s="179">
        <f t="shared" si="79"/>
        <v>0</v>
      </c>
    </row>
    <row r="5087" spans="1:1" x14ac:dyDescent="0.25">
      <c r="A5087" s="179">
        <f t="shared" si="79"/>
        <v>0</v>
      </c>
    </row>
    <row r="5088" spans="1:1" x14ac:dyDescent="0.25">
      <c r="A5088" s="179">
        <f t="shared" si="79"/>
        <v>0</v>
      </c>
    </row>
    <row r="5089" spans="1:1" x14ac:dyDescent="0.25">
      <c r="A5089" s="179">
        <f t="shared" si="79"/>
        <v>0</v>
      </c>
    </row>
    <row r="5090" spans="1:1" x14ac:dyDescent="0.25">
      <c r="A5090" s="179">
        <f t="shared" si="79"/>
        <v>0</v>
      </c>
    </row>
    <row r="5091" spans="1:1" x14ac:dyDescent="0.25">
      <c r="A5091" s="179">
        <f t="shared" si="79"/>
        <v>0</v>
      </c>
    </row>
    <row r="5092" spans="1:1" x14ac:dyDescent="0.25">
      <c r="A5092" s="179">
        <f t="shared" si="79"/>
        <v>0</v>
      </c>
    </row>
    <row r="5093" spans="1:1" x14ac:dyDescent="0.25">
      <c r="A5093" s="179">
        <f t="shared" si="79"/>
        <v>0</v>
      </c>
    </row>
    <row r="5094" spans="1:1" x14ac:dyDescent="0.25">
      <c r="A5094" s="179">
        <f t="shared" si="79"/>
        <v>0</v>
      </c>
    </row>
    <row r="5095" spans="1:1" x14ac:dyDescent="0.25">
      <c r="A5095" s="179">
        <f t="shared" si="79"/>
        <v>0</v>
      </c>
    </row>
    <row r="5096" spans="1:1" x14ac:dyDescent="0.25">
      <c r="A5096" s="179">
        <f t="shared" si="79"/>
        <v>0</v>
      </c>
    </row>
    <row r="5097" spans="1:1" x14ac:dyDescent="0.25">
      <c r="A5097" s="179">
        <f t="shared" si="79"/>
        <v>0</v>
      </c>
    </row>
    <row r="5098" spans="1:1" x14ac:dyDescent="0.25">
      <c r="A5098" s="179">
        <f t="shared" si="79"/>
        <v>0</v>
      </c>
    </row>
    <row r="5099" spans="1:1" x14ac:dyDescent="0.25">
      <c r="A5099" s="179">
        <f t="shared" si="79"/>
        <v>0</v>
      </c>
    </row>
    <row r="5100" spans="1:1" x14ac:dyDescent="0.25">
      <c r="A5100" s="179">
        <f t="shared" si="79"/>
        <v>0</v>
      </c>
    </row>
    <row r="5101" spans="1:1" x14ac:dyDescent="0.25">
      <c r="A5101" s="179">
        <f t="shared" si="79"/>
        <v>0</v>
      </c>
    </row>
    <row r="5102" spans="1:1" x14ac:dyDescent="0.25">
      <c r="A5102" s="179">
        <f t="shared" si="79"/>
        <v>0</v>
      </c>
    </row>
    <row r="5103" spans="1:1" x14ac:dyDescent="0.25">
      <c r="A5103" s="179">
        <f t="shared" si="79"/>
        <v>0</v>
      </c>
    </row>
    <row r="5104" spans="1:1" x14ac:dyDescent="0.25">
      <c r="A5104" s="179">
        <f t="shared" si="79"/>
        <v>0</v>
      </c>
    </row>
    <row r="5105" spans="1:1" x14ac:dyDescent="0.25">
      <c r="A5105" s="179">
        <f t="shared" si="79"/>
        <v>0</v>
      </c>
    </row>
    <row r="5106" spans="1:1" x14ac:dyDescent="0.25">
      <c r="A5106" s="179">
        <f t="shared" si="79"/>
        <v>0</v>
      </c>
    </row>
    <row r="5107" spans="1:1" x14ac:dyDescent="0.25">
      <c r="A5107" s="179">
        <f t="shared" si="79"/>
        <v>0</v>
      </c>
    </row>
    <row r="5108" spans="1:1" x14ac:dyDescent="0.25">
      <c r="A5108" s="179">
        <f t="shared" si="79"/>
        <v>0</v>
      </c>
    </row>
    <row r="5109" spans="1:1" x14ac:dyDescent="0.25">
      <c r="A5109" s="179">
        <f t="shared" si="79"/>
        <v>0</v>
      </c>
    </row>
    <row r="5110" spans="1:1" x14ac:dyDescent="0.25">
      <c r="A5110" s="179">
        <f t="shared" si="79"/>
        <v>0</v>
      </c>
    </row>
    <row r="5111" spans="1:1" x14ac:dyDescent="0.25">
      <c r="A5111" s="179">
        <f t="shared" si="79"/>
        <v>0</v>
      </c>
    </row>
    <row r="5112" spans="1:1" x14ac:dyDescent="0.25">
      <c r="A5112" s="179">
        <f t="shared" si="79"/>
        <v>0</v>
      </c>
    </row>
    <row r="5113" spans="1:1" x14ac:dyDescent="0.25">
      <c r="A5113" s="179">
        <f t="shared" si="79"/>
        <v>0</v>
      </c>
    </row>
    <row r="5114" spans="1:1" x14ac:dyDescent="0.25">
      <c r="A5114" s="179">
        <f t="shared" si="79"/>
        <v>0</v>
      </c>
    </row>
    <row r="5115" spans="1:1" x14ac:dyDescent="0.25">
      <c r="A5115" s="179">
        <f t="shared" si="79"/>
        <v>0</v>
      </c>
    </row>
    <row r="5116" spans="1:1" x14ac:dyDescent="0.25">
      <c r="A5116" s="179">
        <f t="shared" si="79"/>
        <v>0</v>
      </c>
    </row>
    <row r="5117" spans="1:1" x14ac:dyDescent="0.25">
      <c r="A5117" s="179">
        <f t="shared" si="79"/>
        <v>0</v>
      </c>
    </row>
    <row r="5118" spans="1:1" x14ac:dyDescent="0.25">
      <c r="A5118" s="179">
        <f t="shared" si="79"/>
        <v>0</v>
      </c>
    </row>
    <row r="5119" spans="1:1" x14ac:dyDescent="0.25">
      <c r="A5119" s="179">
        <f t="shared" si="79"/>
        <v>0</v>
      </c>
    </row>
    <row r="5120" spans="1:1" x14ac:dyDescent="0.25">
      <c r="A5120" s="179">
        <f t="shared" si="79"/>
        <v>0</v>
      </c>
    </row>
    <row r="5121" spans="1:1" x14ac:dyDescent="0.25">
      <c r="A5121" s="179">
        <f t="shared" si="79"/>
        <v>0</v>
      </c>
    </row>
    <row r="5122" spans="1:1" x14ac:dyDescent="0.25">
      <c r="A5122" s="179">
        <f t="shared" ref="A5122:A5185" si="80">IF(+R5122&gt;AR5122,R5122-AR5122,0)</f>
        <v>0</v>
      </c>
    </row>
    <row r="5123" spans="1:1" x14ac:dyDescent="0.25">
      <c r="A5123" s="179">
        <f t="shared" si="80"/>
        <v>0</v>
      </c>
    </row>
    <row r="5124" spans="1:1" x14ac:dyDescent="0.25">
      <c r="A5124" s="179">
        <f t="shared" si="80"/>
        <v>0</v>
      </c>
    </row>
    <row r="5125" spans="1:1" x14ac:dyDescent="0.25">
      <c r="A5125" s="179">
        <f t="shared" si="80"/>
        <v>0</v>
      </c>
    </row>
    <row r="5126" spans="1:1" x14ac:dyDescent="0.25">
      <c r="A5126" s="179">
        <f t="shared" si="80"/>
        <v>0</v>
      </c>
    </row>
    <row r="5127" spans="1:1" x14ac:dyDescent="0.25">
      <c r="A5127" s="179">
        <f t="shared" si="80"/>
        <v>0</v>
      </c>
    </row>
    <row r="5128" spans="1:1" x14ac:dyDescent="0.25">
      <c r="A5128" s="179">
        <f t="shared" si="80"/>
        <v>0</v>
      </c>
    </row>
    <row r="5129" spans="1:1" x14ac:dyDescent="0.25">
      <c r="A5129" s="179">
        <f t="shared" si="80"/>
        <v>0</v>
      </c>
    </row>
    <row r="5130" spans="1:1" x14ac:dyDescent="0.25">
      <c r="A5130" s="179">
        <f t="shared" si="80"/>
        <v>0</v>
      </c>
    </row>
    <row r="5131" spans="1:1" x14ac:dyDescent="0.25">
      <c r="A5131" s="179">
        <f t="shared" si="80"/>
        <v>0</v>
      </c>
    </row>
    <row r="5132" spans="1:1" x14ac:dyDescent="0.25">
      <c r="A5132" s="179">
        <f t="shared" si="80"/>
        <v>0</v>
      </c>
    </row>
    <row r="5133" spans="1:1" x14ac:dyDescent="0.25">
      <c r="A5133" s="179">
        <f t="shared" si="80"/>
        <v>0</v>
      </c>
    </row>
    <row r="5134" spans="1:1" x14ac:dyDescent="0.25">
      <c r="A5134" s="179">
        <f t="shared" si="80"/>
        <v>0</v>
      </c>
    </row>
    <row r="5135" spans="1:1" x14ac:dyDescent="0.25">
      <c r="A5135" s="179">
        <f t="shared" si="80"/>
        <v>0</v>
      </c>
    </row>
    <row r="5136" spans="1:1" x14ac:dyDescent="0.25">
      <c r="A5136" s="179">
        <f t="shared" si="80"/>
        <v>0</v>
      </c>
    </row>
    <row r="5137" spans="1:1" x14ac:dyDescent="0.25">
      <c r="A5137" s="179">
        <f t="shared" si="80"/>
        <v>0</v>
      </c>
    </row>
    <row r="5138" spans="1:1" x14ac:dyDescent="0.25">
      <c r="A5138" s="179">
        <f t="shared" si="80"/>
        <v>0</v>
      </c>
    </row>
    <row r="5139" spans="1:1" x14ac:dyDescent="0.25">
      <c r="A5139" s="179">
        <f t="shared" si="80"/>
        <v>0</v>
      </c>
    </row>
    <row r="5140" spans="1:1" x14ac:dyDescent="0.25">
      <c r="A5140" s="179">
        <f t="shared" si="80"/>
        <v>0</v>
      </c>
    </row>
    <row r="5141" spans="1:1" x14ac:dyDescent="0.25">
      <c r="A5141" s="179">
        <f t="shared" si="80"/>
        <v>0</v>
      </c>
    </row>
    <row r="5142" spans="1:1" x14ac:dyDescent="0.25">
      <c r="A5142" s="179">
        <f t="shared" si="80"/>
        <v>0</v>
      </c>
    </row>
    <row r="5143" spans="1:1" x14ac:dyDescent="0.25">
      <c r="A5143" s="179">
        <f t="shared" si="80"/>
        <v>0</v>
      </c>
    </row>
    <row r="5144" spans="1:1" x14ac:dyDescent="0.25">
      <c r="A5144" s="179">
        <f t="shared" si="80"/>
        <v>0</v>
      </c>
    </row>
    <row r="5145" spans="1:1" x14ac:dyDescent="0.25">
      <c r="A5145" s="179">
        <f t="shared" si="80"/>
        <v>0</v>
      </c>
    </row>
    <row r="5146" spans="1:1" x14ac:dyDescent="0.25">
      <c r="A5146" s="179">
        <f t="shared" si="80"/>
        <v>0</v>
      </c>
    </row>
    <row r="5147" spans="1:1" x14ac:dyDescent="0.25">
      <c r="A5147" s="179">
        <f t="shared" si="80"/>
        <v>0</v>
      </c>
    </row>
    <row r="5148" spans="1:1" x14ac:dyDescent="0.25">
      <c r="A5148" s="179">
        <f t="shared" si="80"/>
        <v>0</v>
      </c>
    </row>
    <row r="5149" spans="1:1" x14ac:dyDescent="0.25">
      <c r="A5149" s="179">
        <f t="shared" si="80"/>
        <v>0</v>
      </c>
    </row>
    <row r="5150" spans="1:1" x14ac:dyDescent="0.25">
      <c r="A5150" s="179">
        <f t="shared" si="80"/>
        <v>0</v>
      </c>
    </row>
    <row r="5151" spans="1:1" x14ac:dyDescent="0.25">
      <c r="A5151" s="179">
        <f t="shared" si="80"/>
        <v>0</v>
      </c>
    </row>
    <row r="5152" spans="1:1" x14ac:dyDescent="0.25">
      <c r="A5152" s="179">
        <f t="shared" si="80"/>
        <v>0</v>
      </c>
    </row>
    <row r="5153" spans="1:1" x14ac:dyDescent="0.25">
      <c r="A5153" s="179">
        <f t="shared" si="80"/>
        <v>0</v>
      </c>
    </row>
    <row r="5154" spans="1:1" x14ac:dyDescent="0.25">
      <c r="A5154" s="179">
        <f t="shared" si="80"/>
        <v>0</v>
      </c>
    </row>
    <row r="5155" spans="1:1" x14ac:dyDescent="0.25">
      <c r="A5155" s="179">
        <f t="shared" si="80"/>
        <v>0</v>
      </c>
    </row>
    <row r="5156" spans="1:1" x14ac:dyDescent="0.25">
      <c r="A5156" s="179">
        <f t="shared" si="80"/>
        <v>0</v>
      </c>
    </row>
    <row r="5157" spans="1:1" x14ac:dyDescent="0.25">
      <c r="A5157" s="179">
        <f t="shared" si="80"/>
        <v>0</v>
      </c>
    </row>
    <row r="5158" spans="1:1" x14ac:dyDescent="0.25">
      <c r="A5158" s="179">
        <f t="shared" si="80"/>
        <v>0</v>
      </c>
    </row>
    <row r="5159" spans="1:1" x14ac:dyDescent="0.25">
      <c r="A5159" s="179">
        <f t="shared" si="80"/>
        <v>0</v>
      </c>
    </row>
    <row r="5160" spans="1:1" x14ac:dyDescent="0.25">
      <c r="A5160" s="179">
        <f t="shared" si="80"/>
        <v>0</v>
      </c>
    </row>
    <row r="5161" spans="1:1" x14ac:dyDescent="0.25">
      <c r="A5161" s="179">
        <f t="shared" si="80"/>
        <v>0</v>
      </c>
    </row>
    <row r="5162" spans="1:1" x14ac:dyDescent="0.25">
      <c r="A5162" s="179">
        <f t="shared" si="80"/>
        <v>0</v>
      </c>
    </row>
    <row r="5163" spans="1:1" x14ac:dyDescent="0.25">
      <c r="A5163" s="179">
        <f t="shared" si="80"/>
        <v>0</v>
      </c>
    </row>
    <row r="5164" spans="1:1" x14ac:dyDescent="0.25">
      <c r="A5164" s="179">
        <f t="shared" si="80"/>
        <v>0</v>
      </c>
    </row>
    <row r="5165" spans="1:1" x14ac:dyDescent="0.25">
      <c r="A5165" s="179">
        <f t="shared" si="80"/>
        <v>0</v>
      </c>
    </row>
    <row r="5166" spans="1:1" x14ac:dyDescent="0.25">
      <c r="A5166" s="179">
        <f t="shared" si="80"/>
        <v>0</v>
      </c>
    </row>
    <row r="5167" spans="1:1" x14ac:dyDescent="0.25">
      <c r="A5167" s="179">
        <f t="shared" si="80"/>
        <v>0</v>
      </c>
    </row>
    <row r="5168" spans="1:1" x14ac:dyDescent="0.25">
      <c r="A5168" s="179">
        <f t="shared" si="80"/>
        <v>0</v>
      </c>
    </row>
    <row r="5169" spans="1:1" x14ac:dyDescent="0.25">
      <c r="A5169" s="179">
        <f t="shared" si="80"/>
        <v>0</v>
      </c>
    </row>
    <row r="5170" spans="1:1" x14ac:dyDescent="0.25">
      <c r="A5170" s="179">
        <f t="shared" si="80"/>
        <v>0</v>
      </c>
    </row>
    <row r="5171" spans="1:1" x14ac:dyDescent="0.25">
      <c r="A5171" s="179">
        <f t="shared" si="80"/>
        <v>0</v>
      </c>
    </row>
    <row r="5172" spans="1:1" x14ac:dyDescent="0.25">
      <c r="A5172" s="179">
        <f t="shared" si="80"/>
        <v>0</v>
      </c>
    </row>
    <row r="5173" spans="1:1" x14ac:dyDescent="0.25">
      <c r="A5173" s="179">
        <f t="shared" si="80"/>
        <v>0</v>
      </c>
    </row>
    <row r="5174" spans="1:1" x14ac:dyDescent="0.25">
      <c r="A5174" s="179">
        <f t="shared" si="80"/>
        <v>0</v>
      </c>
    </row>
    <row r="5175" spans="1:1" x14ac:dyDescent="0.25">
      <c r="A5175" s="179">
        <f t="shared" si="80"/>
        <v>0</v>
      </c>
    </row>
    <row r="5176" spans="1:1" x14ac:dyDescent="0.25">
      <c r="A5176" s="179">
        <f t="shared" si="80"/>
        <v>0</v>
      </c>
    </row>
    <row r="5177" spans="1:1" x14ac:dyDescent="0.25">
      <c r="A5177" s="179">
        <f t="shared" si="80"/>
        <v>0</v>
      </c>
    </row>
    <row r="5178" spans="1:1" x14ac:dyDescent="0.25">
      <c r="A5178" s="179">
        <f t="shared" si="80"/>
        <v>0</v>
      </c>
    </row>
    <row r="5179" spans="1:1" x14ac:dyDescent="0.25">
      <c r="A5179" s="179">
        <f t="shared" si="80"/>
        <v>0</v>
      </c>
    </row>
    <row r="5180" spans="1:1" x14ac:dyDescent="0.25">
      <c r="A5180" s="179">
        <f t="shared" si="80"/>
        <v>0</v>
      </c>
    </row>
    <row r="5181" spans="1:1" x14ac:dyDescent="0.25">
      <c r="A5181" s="179">
        <f t="shared" si="80"/>
        <v>0</v>
      </c>
    </row>
    <row r="5182" spans="1:1" x14ac:dyDescent="0.25">
      <c r="A5182" s="179">
        <f t="shared" si="80"/>
        <v>0</v>
      </c>
    </row>
    <row r="5183" spans="1:1" x14ac:dyDescent="0.25">
      <c r="A5183" s="179">
        <f t="shared" si="80"/>
        <v>0</v>
      </c>
    </row>
    <row r="5184" spans="1:1" x14ac:dyDescent="0.25">
      <c r="A5184" s="179">
        <f t="shared" si="80"/>
        <v>0</v>
      </c>
    </row>
    <row r="5185" spans="1:1" x14ac:dyDescent="0.25">
      <c r="A5185" s="179">
        <f t="shared" si="80"/>
        <v>0</v>
      </c>
    </row>
    <row r="5186" spans="1:1" x14ac:dyDescent="0.25">
      <c r="A5186" s="179">
        <f t="shared" ref="A5186:A5249" si="81">IF(+R5186&gt;AR5186,R5186-AR5186,0)</f>
        <v>0</v>
      </c>
    </row>
    <row r="5187" spans="1:1" x14ac:dyDescent="0.25">
      <c r="A5187" s="179">
        <f t="shared" si="81"/>
        <v>0</v>
      </c>
    </row>
    <row r="5188" spans="1:1" x14ac:dyDescent="0.25">
      <c r="A5188" s="179">
        <f t="shared" si="81"/>
        <v>0</v>
      </c>
    </row>
    <row r="5189" spans="1:1" x14ac:dyDescent="0.25">
      <c r="A5189" s="179">
        <f t="shared" si="81"/>
        <v>0</v>
      </c>
    </row>
    <row r="5190" spans="1:1" x14ac:dyDescent="0.25">
      <c r="A5190" s="179">
        <f t="shared" si="81"/>
        <v>0</v>
      </c>
    </row>
    <row r="5191" spans="1:1" x14ac:dyDescent="0.25">
      <c r="A5191" s="179">
        <f t="shared" si="81"/>
        <v>0</v>
      </c>
    </row>
    <row r="5192" spans="1:1" x14ac:dyDescent="0.25">
      <c r="A5192" s="179">
        <f t="shared" si="81"/>
        <v>0</v>
      </c>
    </row>
    <row r="5193" spans="1:1" x14ac:dyDescent="0.25">
      <c r="A5193" s="179">
        <f t="shared" si="81"/>
        <v>0</v>
      </c>
    </row>
    <row r="5194" spans="1:1" x14ac:dyDescent="0.25">
      <c r="A5194" s="179">
        <f t="shared" si="81"/>
        <v>0</v>
      </c>
    </row>
    <row r="5195" spans="1:1" x14ac:dyDescent="0.25">
      <c r="A5195" s="179">
        <f t="shared" si="81"/>
        <v>0</v>
      </c>
    </row>
    <row r="5196" spans="1:1" x14ac:dyDescent="0.25">
      <c r="A5196" s="179">
        <f t="shared" si="81"/>
        <v>0</v>
      </c>
    </row>
    <row r="5197" spans="1:1" x14ac:dyDescent="0.25">
      <c r="A5197" s="179">
        <f t="shared" si="81"/>
        <v>0</v>
      </c>
    </row>
    <row r="5198" spans="1:1" x14ac:dyDescent="0.25">
      <c r="A5198" s="179">
        <f t="shared" si="81"/>
        <v>0</v>
      </c>
    </row>
    <row r="5199" spans="1:1" x14ac:dyDescent="0.25">
      <c r="A5199" s="179">
        <f t="shared" si="81"/>
        <v>0</v>
      </c>
    </row>
    <row r="5200" spans="1:1" x14ac:dyDescent="0.25">
      <c r="A5200" s="179">
        <f t="shared" si="81"/>
        <v>0</v>
      </c>
    </row>
    <row r="5201" spans="1:1" x14ac:dyDescent="0.25">
      <c r="A5201" s="179">
        <f t="shared" si="81"/>
        <v>0</v>
      </c>
    </row>
    <row r="5202" spans="1:1" x14ac:dyDescent="0.25">
      <c r="A5202" s="179">
        <f t="shared" si="81"/>
        <v>0</v>
      </c>
    </row>
    <row r="5203" spans="1:1" x14ac:dyDescent="0.25">
      <c r="A5203" s="179">
        <f t="shared" si="81"/>
        <v>0</v>
      </c>
    </row>
    <row r="5204" spans="1:1" x14ac:dyDescent="0.25">
      <c r="A5204" s="179">
        <f t="shared" si="81"/>
        <v>0</v>
      </c>
    </row>
    <row r="5205" spans="1:1" x14ac:dyDescent="0.25">
      <c r="A5205" s="179">
        <f t="shared" si="81"/>
        <v>0</v>
      </c>
    </row>
    <row r="5206" spans="1:1" x14ac:dyDescent="0.25">
      <c r="A5206" s="179">
        <f t="shared" si="81"/>
        <v>0</v>
      </c>
    </row>
    <row r="5207" spans="1:1" x14ac:dyDescent="0.25">
      <c r="A5207" s="179">
        <f t="shared" si="81"/>
        <v>0</v>
      </c>
    </row>
    <row r="5208" spans="1:1" x14ac:dyDescent="0.25">
      <c r="A5208" s="179">
        <f t="shared" si="81"/>
        <v>0</v>
      </c>
    </row>
    <row r="5209" spans="1:1" x14ac:dyDescent="0.25">
      <c r="A5209" s="179">
        <f t="shared" si="81"/>
        <v>0</v>
      </c>
    </row>
    <row r="5210" spans="1:1" x14ac:dyDescent="0.25">
      <c r="A5210" s="179">
        <f t="shared" si="81"/>
        <v>0</v>
      </c>
    </row>
    <row r="5211" spans="1:1" x14ac:dyDescent="0.25">
      <c r="A5211" s="179">
        <f t="shared" si="81"/>
        <v>0</v>
      </c>
    </row>
    <row r="5212" spans="1:1" x14ac:dyDescent="0.25">
      <c r="A5212" s="179">
        <f t="shared" si="81"/>
        <v>0</v>
      </c>
    </row>
    <row r="5213" spans="1:1" x14ac:dyDescent="0.25">
      <c r="A5213" s="179">
        <f t="shared" si="81"/>
        <v>0</v>
      </c>
    </row>
    <row r="5214" spans="1:1" x14ac:dyDescent="0.25">
      <c r="A5214" s="179">
        <f t="shared" si="81"/>
        <v>0</v>
      </c>
    </row>
    <row r="5215" spans="1:1" x14ac:dyDescent="0.25">
      <c r="A5215" s="179">
        <f t="shared" si="81"/>
        <v>0</v>
      </c>
    </row>
    <row r="5216" spans="1:1" x14ac:dyDescent="0.25">
      <c r="A5216" s="179">
        <f t="shared" si="81"/>
        <v>0</v>
      </c>
    </row>
    <row r="5217" spans="1:1" x14ac:dyDescent="0.25">
      <c r="A5217" s="179">
        <f t="shared" si="81"/>
        <v>0</v>
      </c>
    </row>
    <row r="5218" spans="1:1" x14ac:dyDescent="0.25">
      <c r="A5218" s="179">
        <f t="shared" si="81"/>
        <v>0</v>
      </c>
    </row>
    <row r="5219" spans="1:1" x14ac:dyDescent="0.25">
      <c r="A5219" s="179">
        <f t="shared" si="81"/>
        <v>0</v>
      </c>
    </row>
    <row r="5220" spans="1:1" x14ac:dyDescent="0.25">
      <c r="A5220" s="179">
        <f t="shared" si="81"/>
        <v>0</v>
      </c>
    </row>
    <row r="5221" spans="1:1" x14ac:dyDescent="0.25">
      <c r="A5221" s="179">
        <f t="shared" si="81"/>
        <v>0</v>
      </c>
    </row>
    <row r="5222" spans="1:1" x14ac:dyDescent="0.25">
      <c r="A5222" s="179">
        <f t="shared" si="81"/>
        <v>0</v>
      </c>
    </row>
    <row r="5223" spans="1:1" x14ac:dyDescent="0.25">
      <c r="A5223" s="179">
        <f t="shared" si="81"/>
        <v>0</v>
      </c>
    </row>
    <row r="5224" spans="1:1" x14ac:dyDescent="0.25">
      <c r="A5224" s="179">
        <f t="shared" si="81"/>
        <v>0</v>
      </c>
    </row>
    <row r="5225" spans="1:1" x14ac:dyDescent="0.25">
      <c r="A5225" s="179">
        <f t="shared" si="81"/>
        <v>0</v>
      </c>
    </row>
    <row r="5226" spans="1:1" x14ac:dyDescent="0.25">
      <c r="A5226" s="179">
        <f t="shared" si="81"/>
        <v>0</v>
      </c>
    </row>
    <row r="5227" spans="1:1" x14ac:dyDescent="0.25">
      <c r="A5227" s="179">
        <f t="shared" si="81"/>
        <v>0</v>
      </c>
    </row>
    <row r="5228" spans="1:1" x14ac:dyDescent="0.25">
      <c r="A5228" s="179">
        <f t="shared" si="81"/>
        <v>0</v>
      </c>
    </row>
    <row r="5229" spans="1:1" x14ac:dyDescent="0.25">
      <c r="A5229" s="179">
        <f t="shared" si="81"/>
        <v>0</v>
      </c>
    </row>
    <row r="5230" spans="1:1" x14ac:dyDescent="0.25">
      <c r="A5230" s="179">
        <f t="shared" si="81"/>
        <v>0</v>
      </c>
    </row>
    <row r="5231" spans="1:1" x14ac:dyDescent="0.25">
      <c r="A5231" s="179">
        <f t="shared" si="81"/>
        <v>0</v>
      </c>
    </row>
    <row r="5232" spans="1:1" x14ac:dyDescent="0.25">
      <c r="A5232" s="179">
        <f t="shared" si="81"/>
        <v>0</v>
      </c>
    </row>
    <row r="5233" spans="1:1" x14ac:dyDescent="0.25">
      <c r="A5233" s="179">
        <f t="shared" si="81"/>
        <v>0</v>
      </c>
    </row>
    <row r="5234" spans="1:1" x14ac:dyDescent="0.25">
      <c r="A5234" s="179">
        <f t="shared" si="81"/>
        <v>0</v>
      </c>
    </row>
    <row r="5235" spans="1:1" x14ac:dyDescent="0.25">
      <c r="A5235" s="179">
        <f t="shared" si="81"/>
        <v>0</v>
      </c>
    </row>
    <row r="5236" spans="1:1" x14ac:dyDescent="0.25">
      <c r="A5236" s="179">
        <f t="shared" si="81"/>
        <v>0</v>
      </c>
    </row>
    <row r="5237" spans="1:1" x14ac:dyDescent="0.25">
      <c r="A5237" s="179">
        <f t="shared" si="81"/>
        <v>0</v>
      </c>
    </row>
    <row r="5238" spans="1:1" x14ac:dyDescent="0.25">
      <c r="A5238" s="179">
        <f t="shared" si="81"/>
        <v>0</v>
      </c>
    </row>
    <row r="5239" spans="1:1" x14ac:dyDescent="0.25">
      <c r="A5239" s="179">
        <f t="shared" si="81"/>
        <v>0</v>
      </c>
    </row>
    <row r="5240" spans="1:1" x14ac:dyDescent="0.25">
      <c r="A5240" s="179">
        <f t="shared" si="81"/>
        <v>0</v>
      </c>
    </row>
    <row r="5241" spans="1:1" x14ac:dyDescent="0.25">
      <c r="A5241" s="179">
        <f t="shared" si="81"/>
        <v>0</v>
      </c>
    </row>
    <row r="5242" spans="1:1" x14ac:dyDescent="0.25">
      <c r="A5242" s="179">
        <f t="shared" si="81"/>
        <v>0</v>
      </c>
    </row>
    <row r="5243" spans="1:1" x14ac:dyDescent="0.25">
      <c r="A5243" s="179">
        <f t="shared" si="81"/>
        <v>0</v>
      </c>
    </row>
    <row r="5244" spans="1:1" x14ac:dyDescent="0.25">
      <c r="A5244" s="179">
        <f t="shared" si="81"/>
        <v>0</v>
      </c>
    </row>
    <row r="5245" spans="1:1" x14ac:dyDescent="0.25">
      <c r="A5245" s="179">
        <f t="shared" si="81"/>
        <v>0</v>
      </c>
    </row>
    <row r="5246" spans="1:1" x14ac:dyDescent="0.25">
      <c r="A5246" s="179">
        <f t="shared" si="81"/>
        <v>0</v>
      </c>
    </row>
    <row r="5247" spans="1:1" x14ac:dyDescent="0.25">
      <c r="A5247" s="179">
        <f t="shared" si="81"/>
        <v>0</v>
      </c>
    </row>
    <row r="5248" spans="1:1" x14ac:dyDescent="0.25">
      <c r="A5248" s="179">
        <f t="shared" si="81"/>
        <v>0</v>
      </c>
    </row>
    <row r="5249" spans="1:1" x14ac:dyDescent="0.25">
      <c r="A5249" s="179">
        <f t="shared" si="81"/>
        <v>0</v>
      </c>
    </row>
    <row r="5250" spans="1:1" x14ac:dyDescent="0.25">
      <c r="A5250" s="179">
        <f t="shared" ref="A5250:A5313" si="82">IF(+R5250&gt;AR5250,R5250-AR5250,0)</f>
        <v>0</v>
      </c>
    </row>
    <row r="5251" spans="1:1" x14ac:dyDescent="0.25">
      <c r="A5251" s="179">
        <f t="shared" si="82"/>
        <v>0</v>
      </c>
    </row>
    <row r="5252" spans="1:1" x14ac:dyDescent="0.25">
      <c r="A5252" s="179">
        <f t="shared" si="82"/>
        <v>0</v>
      </c>
    </row>
    <row r="5253" spans="1:1" x14ac:dyDescent="0.25">
      <c r="A5253" s="179">
        <f t="shared" si="82"/>
        <v>0</v>
      </c>
    </row>
    <row r="5254" spans="1:1" x14ac:dyDescent="0.25">
      <c r="A5254" s="179">
        <f t="shared" si="82"/>
        <v>0</v>
      </c>
    </row>
    <row r="5255" spans="1:1" x14ac:dyDescent="0.25">
      <c r="A5255" s="179">
        <f t="shared" si="82"/>
        <v>0</v>
      </c>
    </row>
    <row r="5256" spans="1:1" x14ac:dyDescent="0.25">
      <c r="A5256" s="179">
        <f t="shared" si="82"/>
        <v>0</v>
      </c>
    </row>
    <row r="5257" spans="1:1" x14ac:dyDescent="0.25">
      <c r="A5257" s="179">
        <f t="shared" si="82"/>
        <v>0</v>
      </c>
    </row>
    <row r="5258" spans="1:1" x14ac:dyDescent="0.25">
      <c r="A5258" s="179">
        <f t="shared" si="82"/>
        <v>0</v>
      </c>
    </row>
    <row r="5259" spans="1:1" x14ac:dyDescent="0.25">
      <c r="A5259" s="179">
        <f t="shared" si="82"/>
        <v>0</v>
      </c>
    </row>
    <row r="5260" spans="1:1" x14ac:dyDescent="0.25">
      <c r="A5260" s="179">
        <f t="shared" si="82"/>
        <v>0</v>
      </c>
    </row>
    <row r="5261" spans="1:1" x14ac:dyDescent="0.25">
      <c r="A5261" s="179">
        <f t="shared" si="82"/>
        <v>0</v>
      </c>
    </row>
    <row r="5262" spans="1:1" x14ac:dyDescent="0.25">
      <c r="A5262" s="179">
        <f t="shared" si="82"/>
        <v>0</v>
      </c>
    </row>
    <row r="5263" spans="1:1" x14ac:dyDescent="0.25">
      <c r="A5263" s="179">
        <f t="shared" si="82"/>
        <v>0</v>
      </c>
    </row>
    <row r="5264" spans="1:1" x14ac:dyDescent="0.25">
      <c r="A5264" s="179">
        <f t="shared" si="82"/>
        <v>0</v>
      </c>
    </row>
    <row r="5265" spans="1:1" x14ac:dyDescent="0.25">
      <c r="A5265" s="179">
        <f t="shared" si="82"/>
        <v>0</v>
      </c>
    </row>
    <row r="5266" spans="1:1" x14ac:dyDescent="0.25">
      <c r="A5266" s="179">
        <f t="shared" si="82"/>
        <v>0</v>
      </c>
    </row>
    <row r="5267" spans="1:1" x14ac:dyDescent="0.25">
      <c r="A5267" s="179">
        <f t="shared" si="82"/>
        <v>0</v>
      </c>
    </row>
    <row r="5268" spans="1:1" x14ac:dyDescent="0.25">
      <c r="A5268" s="179">
        <f t="shared" si="82"/>
        <v>0</v>
      </c>
    </row>
    <row r="5269" spans="1:1" x14ac:dyDescent="0.25">
      <c r="A5269" s="179">
        <f t="shared" si="82"/>
        <v>0</v>
      </c>
    </row>
    <row r="5270" spans="1:1" x14ac:dyDescent="0.25">
      <c r="A5270" s="179">
        <f t="shared" si="82"/>
        <v>0</v>
      </c>
    </row>
    <row r="5271" spans="1:1" x14ac:dyDescent="0.25">
      <c r="A5271" s="179">
        <f t="shared" si="82"/>
        <v>0</v>
      </c>
    </row>
    <row r="5272" spans="1:1" x14ac:dyDescent="0.25">
      <c r="A5272" s="179">
        <f t="shared" si="82"/>
        <v>0</v>
      </c>
    </row>
    <row r="5273" spans="1:1" x14ac:dyDescent="0.25">
      <c r="A5273" s="179">
        <f t="shared" si="82"/>
        <v>0</v>
      </c>
    </row>
    <row r="5274" spans="1:1" x14ac:dyDescent="0.25">
      <c r="A5274" s="179">
        <f t="shared" si="82"/>
        <v>0</v>
      </c>
    </row>
    <row r="5275" spans="1:1" x14ac:dyDescent="0.25">
      <c r="A5275" s="179">
        <f t="shared" si="82"/>
        <v>0</v>
      </c>
    </row>
    <row r="5276" spans="1:1" x14ac:dyDescent="0.25">
      <c r="A5276" s="179">
        <f t="shared" si="82"/>
        <v>0</v>
      </c>
    </row>
    <row r="5277" spans="1:1" x14ac:dyDescent="0.25">
      <c r="A5277" s="179">
        <f t="shared" si="82"/>
        <v>0</v>
      </c>
    </row>
    <row r="5278" spans="1:1" x14ac:dyDescent="0.25">
      <c r="A5278" s="179">
        <f t="shared" si="82"/>
        <v>0</v>
      </c>
    </row>
    <row r="5279" spans="1:1" x14ac:dyDescent="0.25">
      <c r="A5279" s="179">
        <f t="shared" si="82"/>
        <v>0</v>
      </c>
    </row>
    <row r="5280" spans="1:1" x14ac:dyDescent="0.25">
      <c r="A5280" s="179">
        <f t="shared" si="82"/>
        <v>0</v>
      </c>
    </row>
    <row r="5281" spans="1:1" x14ac:dyDescent="0.25">
      <c r="A5281" s="179">
        <f t="shared" si="82"/>
        <v>0</v>
      </c>
    </row>
    <row r="5282" spans="1:1" x14ac:dyDescent="0.25">
      <c r="A5282" s="179">
        <f t="shared" si="82"/>
        <v>0</v>
      </c>
    </row>
    <row r="5283" spans="1:1" x14ac:dyDescent="0.25">
      <c r="A5283" s="179">
        <f t="shared" si="82"/>
        <v>0</v>
      </c>
    </row>
    <row r="5284" spans="1:1" x14ac:dyDescent="0.25">
      <c r="A5284" s="179">
        <f t="shared" si="82"/>
        <v>0</v>
      </c>
    </row>
    <row r="5285" spans="1:1" x14ac:dyDescent="0.25">
      <c r="A5285" s="179">
        <f t="shared" si="82"/>
        <v>0</v>
      </c>
    </row>
    <row r="5286" spans="1:1" x14ac:dyDescent="0.25">
      <c r="A5286" s="179">
        <f t="shared" si="82"/>
        <v>0</v>
      </c>
    </row>
    <row r="5287" spans="1:1" x14ac:dyDescent="0.25">
      <c r="A5287" s="179">
        <f t="shared" si="82"/>
        <v>0</v>
      </c>
    </row>
    <row r="5288" spans="1:1" x14ac:dyDescent="0.25">
      <c r="A5288" s="179">
        <f t="shared" si="82"/>
        <v>0</v>
      </c>
    </row>
    <row r="5289" spans="1:1" x14ac:dyDescent="0.25">
      <c r="A5289" s="179">
        <f t="shared" si="82"/>
        <v>0</v>
      </c>
    </row>
    <row r="5290" spans="1:1" x14ac:dyDescent="0.25">
      <c r="A5290" s="179">
        <f t="shared" si="82"/>
        <v>0</v>
      </c>
    </row>
    <row r="5291" spans="1:1" x14ac:dyDescent="0.25">
      <c r="A5291" s="179">
        <f t="shared" si="82"/>
        <v>0</v>
      </c>
    </row>
    <row r="5292" spans="1:1" x14ac:dyDescent="0.25">
      <c r="A5292" s="179">
        <f t="shared" si="82"/>
        <v>0</v>
      </c>
    </row>
    <row r="5293" spans="1:1" x14ac:dyDescent="0.25">
      <c r="A5293" s="179">
        <f t="shared" si="82"/>
        <v>0</v>
      </c>
    </row>
    <row r="5294" spans="1:1" x14ac:dyDescent="0.25">
      <c r="A5294" s="179">
        <f t="shared" si="82"/>
        <v>0</v>
      </c>
    </row>
    <row r="5295" spans="1:1" x14ac:dyDescent="0.25">
      <c r="A5295" s="179">
        <f t="shared" si="82"/>
        <v>0</v>
      </c>
    </row>
    <row r="5296" spans="1:1" x14ac:dyDescent="0.25">
      <c r="A5296" s="179">
        <f t="shared" si="82"/>
        <v>0</v>
      </c>
    </row>
    <row r="5297" spans="1:1" x14ac:dyDescent="0.25">
      <c r="A5297" s="179">
        <f t="shared" si="82"/>
        <v>0</v>
      </c>
    </row>
    <row r="5298" spans="1:1" x14ac:dyDescent="0.25">
      <c r="A5298" s="179">
        <f t="shared" si="82"/>
        <v>0</v>
      </c>
    </row>
    <row r="5299" spans="1:1" x14ac:dyDescent="0.25">
      <c r="A5299" s="179">
        <f t="shared" si="82"/>
        <v>0</v>
      </c>
    </row>
    <row r="5300" spans="1:1" x14ac:dyDescent="0.25">
      <c r="A5300" s="179">
        <f t="shared" si="82"/>
        <v>0</v>
      </c>
    </row>
    <row r="5301" spans="1:1" x14ac:dyDescent="0.25">
      <c r="A5301" s="179">
        <f t="shared" si="82"/>
        <v>0</v>
      </c>
    </row>
    <row r="5302" spans="1:1" x14ac:dyDescent="0.25">
      <c r="A5302" s="179">
        <f t="shared" si="82"/>
        <v>0</v>
      </c>
    </row>
    <row r="5303" spans="1:1" x14ac:dyDescent="0.25">
      <c r="A5303" s="179">
        <f t="shared" si="82"/>
        <v>0</v>
      </c>
    </row>
    <row r="5304" spans="1:1" x14ac:dyDescent="0.25">
      <c r="A5304" s="179">
        <f t="shared" si="82"/>
        <v>0</v>
      </c>
    </row>
    <row r="5305" spans="1:1" x14ac:dyDescent="0.25">
      <c r="A5305" s="179">
        <f t="shared" si="82"/>
        <v>0</v>
      </c>
    </row>
    <row r="5306" spans="1:1" x14ac:dyDescent="0.25">
      <c r="A5306" s="179">
        <f t="shared" si="82"/>
        <v>0</v>
      </c>
    </row>
    <row r="5307" spans="1:1" x14ac:dyDescent="0.25">
      <c r="A5307" s="179">
        <f t="shared" si="82"/>
        <v>0</v>
      </c>
    </row>
    <row r="5308" spans="1:1" x14ac:dyDescent="0.25">
      <c r="A5308" s="179">
        <f t="shared" si="82"/>
        <v>0</v>
      </c>
    </row>
    <row r="5309" spans="1:1" x14ac:dyDescent="0.25">
      <c r="A5309" s="179">
        <f t="shared" si="82"/>
        <v>0</v>
      </c>
    </row>
    <row r="5310" spans="1:1" x14ac:dyDescent="0.25">
      <c r="A5310" s="179">
        <f t="shared" si="82"/>
        <v>0</v>
      </c>
    </row>
    <row r="5311" spans="1:1" x14ac:dyDescent="0.25">
      <c r="A5311" s="179">
        <f t="shared" si="82"/>
        <v>0</v>
      </c>
    </row>
    <row r="5312" spans="1:1" x14ac:dyDescent="0.25">
      <c r="A5312" s="179">
        <f t="shared" si="82"/>
        <v>0</v>
      </c>
    </row>
    <row r="5313" spans="1:1" x14ac:dyDescent="0.25">
      <c r="A5313" s="179">
        <f t="shared" si="82"/>
        <v>0</v>
      </c>
    </row>
    <row r="5314" spans="1:1" x14ac:dyDescent="0.25">
      <c r="A5314" s="179">
        <f t="shared" ref="A5314:A5377" si="83">IF(+R5314&gt;AR5314,R5314-AR5314,0)</f>
        <v>0</v>
      </c>
    </row>
    <row r="5315" spans="1:1" x14ac:dyDescent="0.25">
      <c r="A5315" s="179">
        <f t="shared" si="83"/>
        <v>0</v>
      </c>
    </row>
    <row r="5316" spans="1:1" x14ac:dyDescent="0.25">
      <c r="A5316" s="179">
        <f t="shared" si="83"/>
        <v>0</v>
      </c>
    </row>
    <row r="5317" spans="1:1" x14ac:dyDescent="0.25">
      <c r="A5317" s="179">
        <f t="shared" si="83"/>
        <v>0</v>
      </c>
    </row>
    <row r="5318" spans="1:1" x14ac:dyDescent="0.25">
      <c r="A5318" s="179">
        <f t="shared" si="83"/>
        <v>0</v>
      </c>
    </row>
    <row r="5319" spans="1:1" x14ac:dyDescent="0.25">
      <c r="A5319" s="179">
        <f t="shared" si="83"/>
        <v>0</v>
      </c>
    </row>
    <row r="5320" spans="1:1" x14ac:dyDescent="0.25">
      <c r="A5320" s="179">
        <f t="shared" si="83"/>
        <v>0</v>
      </c>
    </row>
    <row r="5321" spans="1:1" x14ac:dyDescent="0.25">
      <c r="A5321" s="179">
        <f t="shared" si="83"/>
        <v>0</v>
      </c>
    </row>
    <row r="5322" spans="1:1" x14ac:dyDescent="0.25">
      <c r="A5322" s="179">
        <f t="shared" si="83"/>
        <v>0</v>
      </c>
    </row>
    <row r="5323" spans="1:1" x14ac:dyDescent="0.25">
      <c r="A5323" s="179">
        <f t="shared" si="83"/>
        <v>0</v>
      </c>
    </row>
    <row r="5324" spans="1:1" x14ac:dyDescent="0.25">
      <c r="A5324" s="179">
        <f t="shared" si="83"/>
        <v>0</v>
      </c>
    </row>
    <row r="5325" spans="1:1" x14ac:dyDescent="0.25">
      <c r="A5325" s="179">
        <f t="shared" si="83"/>
        <v>0</v>
      </c>
    </row>
    <row r="5326" spans="1:1" x14ac:dyDescent="0.25">
      <c r="A5326" s="179">
        <f t="shared" si="83"/>
        <v>0</v>
      </c>
    </row>
    <row r="5327" spans="1:1" x14ac:dyDescent="0.25">
      <c r="A5327" s="179">
        <f t="shared" si="83"/>
        <v>0</v>
      </c>
    </row>
    <row r="5328" spans="1:1" x14ac:dyDescent="0.25">
      <c r="A5328" s="179">
        <f t="shared" si="83"/>
        <v>0</v>
      </c>
    </row>
    <row r="5329" spans="1:1" x14ac:dyDescent="0.25">
      <c r="A5329" s="179">
        <f t="shared" si="83"/>
        <v>0</v>
      </c>
    </row>
    <row r="5330" spans="1:1" x14ac:dyDescent="0.25">
      <c r="A5330" s="179">
        <f t="shared" si="83"/>
        <v>0</v>
      </c>
    </row>
    <row r="5331" spans="1:1" x14ac:dyDescent="0.25">
      <c r="A5331" s="179">
        <f t="shared" si="83"/>
        <v>0</v>
      </c>
    </row>
    <row r="5332" spans="1:1" x14ac:dyDescent="0.25">
      <c r="A5332" s="179">
        <f t="shared" si="83"/>
        <v>0</v>
      </c>
    </row>
    <row r="5333" spans="1:1" x14ac:dyDescent="0.25">
      <c r="A5333" s="179">
        <f t="shared" si="83"/>
        <v>0</v>
      </c>
    </row>
    <row r="5334" spans="1:1" x14ac:dyDescent="0.25">
      <c r="A5334" s="179">
        <f t="shared" si="83"/>
        <v>0</v>
      </c>
    </row>
    <row r="5335" spans="1:1" x14ac:dyDescent="0.25">
      <c r="A5335" s="179">
        <f t="shared" si="83"/>
        <v>0</v>
      </c>
    </row>
    <row r="5336" spans="1:1" x14ac:dyDescent="0.25">
      <c r="A5336" s="179">
        <f t="shared" si="83"/>
        <v>0</v>
      </c>
    </row>
    <row r="5337" spans="1:1" x14ac:dyDescent="0.25">
      <c r="A5337" s="179">
        <f t="shared" si="83"/>
        <v>0</v>
      </c>
    </row>
    <row r="5338" spans="1:1" x14ac:dyDescent="0.25">
      <c r="A5338" s="179">
        <f t="shared" si="83"/>
        <v>0</v>
      </c>
    </row>
    <row r="5339" spans="1:1" x14ac:dyDescent="0.25">
      <c r="A5339" s="179">
        <f t="shared" si="83"/>
        <v>0</v>
      </c>
    </row>
    <row r="5340" spans="1:1" x14ac:dyDescent="0.25">
      <c r="A5340" s="179">
        <f t="shared" si="83"/>
        <v>0</v>
      </c>
    </row>
    <row r="5341" spans="1:1" x14ac:dyDescent="0.25">
      <c r="A5341" s="179">
        <f t="shared" si="83"/>
        <v>0</v>
      </c>
    </row>
    <row r="5342" spans="1:1" x14ac:dyDescent="0.25">
      <c r="A5342" s="179">
        <f t="shared" si="83"/>
        <v>0</v>
      </c>
    </row>
    <row r="5343" spans="1:1" x14ac:dyDescent="0.25">
      <c r="A5343" s="179">
        <f t="shared" si="83"/>
        <v>0</v>
      </c>
    </row>
    <row r="5344" spans="1:1" x14ac:dyDescent="0.25">
      <c r="A5344" s="179">
        <f t="shared" si="83"/>
        <v>0</v>
      </c>
    </row>
    <row r="5345" spans="1:1" x14ac:dyDescent="0.25">
      <c r="A5345" s="179">
        <f t="shared" si="83"/>
        <v>0</v>
      </c>
    </row>
    <row r="5346" spans="1:1" x14ac:dyDescent="0.25">
      <c r="A5346" s="179">
        <f t="shared" si="83"/>
        <v>0</v>
      </c>
    </row>
    <row r="5347" spans="1:1" x14ac:dyDescent="0.25">
      <c r="A5347" s="179">
        <f t="shared" si="83"/>
        <v>0</v>
      </c>
    </row>
    <row r="5348" spans="1:1" x14ac:dyDescent="0.25">
      <c r="A5348" s="179">
        <f t="shared" si="83"/>
        <v>0</v>
      </c>
    </row>
    <row r="5349" spans="1:1" x14ac:dyDescent="0.25">
      <c r="A5349" s="179">
        <f t="shared" si="83"/>
        <v>0</v>
      </c>
    </row>
    <row r="5350" spans="1:1" x14ac:dyDescent="0.25">
      <c r="A5350" s="179">
        <f t="shared" si="83"/>
        <v>0</v>
      </c>
    </row>
    <row r="5351" spans="1:1" x14ac:dyDescent="0.25">
      <c r="A5351" s="179">
        <f t="shared" si="83"/>
        <v>0</v>
      </c>
    </row>
    <row r="5352" spans="1:1" x14ac:dyDescent="0.25">
      <c r="A5352" s="179">
        <f t="shared" si="83"/>
        <v>0</v>
      </c>
    </row>
    <row r="5353" spans="1:1" x14ac:dyDescent="0.25">
      <c r="A5353" s="179">
        <f t="shared" si="83"/>
        <v>0</v>
      </c>
    </row>
    <row r="5354" spans="1:1" x14ac:dyDescent="0.25">
      <c r="A5354" s="179">
        <f t="shared" si="83"/>
        <v>0</v>
      </c>
    </row>
    <row r="5355" spans="1:1" x14ac:dyDescent="0.25">
      <c r="A5355" s="179">
        <f t="shared" si="83"/>
        <v>0</v>
      </c>
    </row>
    <row r="5356" spans="1:1" x14ac:dyDescent="0.25">
      <c r="A5356" s="179">
        <f t="shared" si="83"/>
        <v>0</v>
      </c>
    </row>
    <row r="5357" spans="1:1" x14ac:dyDescent="0.25">
      <c r="A5357" s="179">
        <f t="shared" si="83"/>
        <v>0</v>
      </c>
    </row>
    <row r="5358" spans="1:1" x14ac:dyDescent="0.25">
      <c r="A5358" s="179">
        <f t="shared" si="83"/>
        <v>0</v>
      </c>
    </row>
    <row r="5359" spans="1:1" x14ac:dyDescent="0.25">
      <c r="A5359" s="179">
        <f t="shared" si="83"/>
        <v>0</v>
      </c>
    </row>
    <row r="5360" spans="1:1" x14ac:dyDescent="0.25">
      <c r="A5360" s="179">
        <f t="shared" si="83"/>
        <v>0</v>
      </c>
    </row>
    <row r="5361" spans="1:1" x14ac:dyDescent="0.25">
      <c r="A5361" s="179">
        <f t="shared" si="83"/>
        <v>0</v>
      </c>
    </row>
    <row r="5362" spans="1:1" x14ac:dyDescent="0.25">
      <c r="A5362" s="179">
        <f t="shared" si="83"/>
        <v>0</v>
      </c>
    </row>
    <row r="5363" spans="1:1" x14ac:dyDescent="0.25">
      <c r="A5363" s="179">
        <f t="shared" si="83"/>
        <v>0</v>
      </c>
    </row>
    <row r="5364" spans="1:1" x14ac:dyDescent="0.25">
      <c r="A5364" s="179">
        <f t="shared" si="83"/>
        <v>0</v>
      </c>
    </row>
    <row r="5365" spans="1:1" x14ac:dyDescent="0.25">
      <c r="A5365" s="179">
        <f t="shared" si="83"/>
        <v>0</v>
      </c>
    </row>
    <row r="5366" spans="1:1" x14ac:dyDescent="0.25">
      <c r="A5366" s="179">
        <f t="shared" si="83"/>
        <v>0</v>
      </c>
    </row>
    <row r="5367" spans="1:1" x14ac:dyDescent="0.25">
      <c r="A5367" s="179">
        <f t="shared" si="83"/>
        <v>0</v>
      </c>
    </row>
    <row r="5368" spans="1:1" x14ac:dyDescent="0.25">
      <c r="A5368" s="179">
        <f t="shared" si="83"/>
        <v>0</v>
      </c>
    </row>
    <row r="5369" spans="1:1" x14ac:dyDescent="0.25">
      <c r="A5369" s="179">
        <f t="shared" si="83"/>
        <v>0</v>
      </c>
    </row>
    <row r="5370" spans="1:1" x14ac:dyDescent="0.25">
      <c r="A5370" s="179">
        <f t="shared" si="83"/>
        <v>0</v>
      </c>
    </row>
    <row r="5371" spans="1:1" x14ac:dyDescent="0.25">
      <c r="A5371" s="179">
        <f t="shared" si="83"/>
        <v>0</v>
      </c>
    </row>
    <row r="5372" spans="1:1" x14ac:dyDescent="0.25">
      <c r="A5372" s="179">
        <f t="shared" si="83"/>
        <v>0</v>
      </c>
    </row>
    <row r="5373" spans="1:1" x14ac:dyDescent="0.25">
      <c r="A5373" s="179">
        <f t="shared" si="83"/>
        <v>0</v>
      </c>
    </row>
    <row r="5374" spans="1:1" x14ac:dyDescent="0.25">
      <c r="A5374" s="179">
        <f t="shared" si="83"/>
        <v>0</v>
      </c>
    </row>
    <row r="5375" spans="1:1" x14ac:dyDescent="0.25">
      <c r="A5375" s="179">
        <f t="shared" si="83"/>
        <v>0</v>
      </c>
    </row>
    <row r="5376" spans="1:1" x14ac:dyDescent="0.25">
      <c r="A5376" s="179">
        <f t="shared" si="83"/>
        <v>0</v>
      </c>
    </row>
    <row r="5377" spans="1:1" x14ac:dyDescent="0.25">
      <c r="A5377" s="179">
        <f t="shared" si="83"/>
        <v>0</v>
      </c>
    </row>
    <row r="5378" spans="1:1" x14ac:dyDescent="0.25">
      <c r="A5378" s="179">
        <f t="shared" ref="A5378:A5441" si="84">IF(+R5378&gt;AR5378,R5378-AR5378,0)</f>
        <v>0</v>
      </c>
    </row>
    <row r="5379" spans="1:1" x14ac:dyDescent="0.25">
      <c r="A5379" s="179">
        <f t="shared" si="84"/>
        <v>0</v>
      </c>
    </row>
    <row r="5380" spans="1:1" x14ac:dyDescent="0.25">
      <c r="A5380" s="179">
        <f t="shared" si="84"/>
        <v>0</v>
      </c>
    </row>
    <row r="5381" spans="1:1" x14ac:dyDescent="0.25">
      <c r="A5381" s="179">
        <f t="shared" si="84"/>
        <v>0</v>
      </c>
    </row>
    <row r="5382" spans="1:1" x14ac:dyDescent="0.25">
      <c r="A5382" s="179">
        <f t="shared" si="84"/>
        <v>0</v>
      </c>
    </row>
    <row r="5383" spans="1:1" x14ac:dyDescent="0.25">
      <c r="A5383" s="179">
        <f t="shared" si="84"/>
        <v>0</v>
      </c>
    </row>
    <row r="5384" spans="1:1" x14ac:dyDescent="0.25">
      <c r="A5384" s="179">
        <f t="shared" si="84"/>
        <v>0</v>
      </c>
    </row>
    <row r="5385" spans="1:1" x14ac:dyDescent="0.25">
      <c r="A5385" s="179">
        <f t="shared" si="84"/>
        <v>0</v>
      </c>
    </row>
    <row r="5386" spans="1:1" x14ac:dyDescent="0.25">
      <c r="A5386" s="179">
        <f t="shared" si="84"/>
        <v>0</v>
      </c>
    </row>
    <row r="5387" spans="1:1" x14ac:dyDescent="0.25">
      <c r="A5387" s="179">
        <f t="shared" si="84"/>
        <v>0</v>
      </c>
    </row>
    <row r="5388" spans="1:1" x14ac:dyDescent="0.25">
      <c r="A5388" s="179">
        <f t="shared" si="84"/>
        <v>0</v>
      </c>
    </row>
    <row r="5389" spans="1:1" x14ac:dyDescent="0.25">
      <c r="A5389" s="179">
        <f t="shared" si="84"/>
        <v>0</v>
      </c>
    </row>
    <row r="5390" spans="1:1" x14ac:dyDescent="0.25">
      <c r="A5390" s="179">
        <f t="shared" si="84"/>
        <v>0</v>
      </c>
    </row>
    <row r="5391" spans="1:1" x14ac:dyDescent="0.25">
      <c r="A5391" s="179">
        <f t="shared" si="84"/>
        <v>0</v>
      </c>
    </row>
    <row r="5392" spans="1:1" x14ac:dyDescent="0.25">
      <c r="A5392" s="179">
        <f t="shared" si="84"/>
        <v>0</v>
      </c>
    </row>
    <row r="5393" spans="1:1" x14ac:dyDescent="0.25">
      <c r="A5393" s="179">
        <f t="shared" si="84"/>
        <v>0</v>
      </c>
    </row>
    <row r="5394" spans="1:1" x14ac:dyDescent="0.25">
      <c r="A5394" s="179">
        <f t="shared" si="84"/>
        <v>0</v>
      </c>
    </row>
    <row r="5395" spans="1:1" x14ac:dyDescent="0.25">
      <c r="A5395" s="179">
        <f t="shared" si="84"/>
        <v>0</v>
      </c>
    </row>
    <row r="5396" spans="1:1" x14ac:dyDescent="0.25">
      <c r="A5396" s="179">
        <f t="shared" si="84"/>
        <v>0</v>
      </c>
    </row>
    <row r="5397" spans="1:1" x14ac:dyDescent="0.25">
      <c r="A5397" s="179">
        <f t="shared" si="84"/>
        <v>0</v>
      </c>
    </row>
    <row r="5398" spans="1:1" x14ac:dyDescent="0.25">
      <c r="A5398" s="179">
        <f t="shared" si="84"/>
        <v>0</v>
      </c>
    </row>
    <row r="5399" spans="1:1" x14ac:dyDescent="0.25">
      <c r="A5399" s="179">
        <f t="shared" si="84"/>
        <v>0</v>
      </c>
    </row>
    <row r="5400" spans="1:1" x14ac:dyDescent="0.25">
      <c r="A5400" s="179">
        <f t="shared" si="84"/>
        <v>0</v>
      </c>
    </row>
    <row r="5401" spans="1:1" x14ac:dyDescent="0.25">
      <c r="A5401" s="179">
        <f t="shared" si="84"/>
        <v>0</v>
      </c>
    </row>
    <row r="5402" spans="1:1" x14ac:dyDescent="0.25">
      <c r="A5402" s="179">
        <f t="shared" si="84"/>
        <v>0</v>
      </c>
    </row>
    <row r="5403" spans="1:1" x14ac:dyDescent="0.25">
      <c r="A5403" s="179">
        <f t="shared" si="84"/>
        <v>0</v>
      </c>
    </row>
    <row r="5404" spans="1:1" x14ac:dyDescent="0.25">
      <c r="A5404" s="179">
        <f t="shared" si="84"/>
        <v>0</v>
      </c>
    </row>
    <row r="5405" spans="1:1" x14ac:dyDescent="0.25">
      <c r="A5405" s="179">
        <f t="shared" si="84"/>
        <v>0</v>
      </c>
    </row>
    <row r="5406" spans="1:1" x14ac:dyDescent="0.25">
      <c r="A5406" s="179">
        <f t="shared" si="84"/>
        <v>0</v>
      </c>
    </row>
    <row r="5407" spans="1:1" x14ac:dyDescent="0.25">
      <c r="A5407" s="179">
        <f t="shared" si="84"/>
        <v>0</v>
      </c>
    </row>
    <row r="5408" spans="1:1" x14ac:dyDescent="0.25">
      <c r="A5408" s="179">
        <f t="shared" si="84"/>
        <v>0</v>
      </c>
    </row>
    <row r="5409" spans="1:1" x14ac:dyDescent="0.25">
      <c r="A5409" s="179">
        <f t="shared" si="84"/>
        <v>0</v>
      </c>
    </row>
    <row r="5410" spans="1:1" x14ac:dyDescent="0.25">
      <c r="A5410" s="179">
        <f t="shared" si="84"/>
        <v>0</v>
      </c>
    </row>
    <row r="5411" spans="1:1" x14ac:dyDescent="0.25">
      <c r="A5411" s="179">
        <f t="shared" si="84"/>
        <v>0</v>
      </c>
    </row>
    <row r="5412" spans="1:1" x14ac:dyDescent="0.25">
      <c r="A5412" s="179">
        <f t="shared" si="84"/>
        <v>0</v>
      </c>
    </row>
    <row r="5413" spans="1:1" x14ac:dyDescent="0.25">
      <c r="A5413" s="179">
        <f t="shared" si="84"/>
        <v>0</v>
      </c>
    </row>
    <row r="5414" spans="1:1" x14ac:dyDescent="0.25">
      <c r="A5414" s="179">
        <f t="shared" si="84"/>
        <v>0</v>
      </c>
    </row>
    <row r="5415" spans="1:1" x14ac:dyDescent="0.25">
      <c r="A5415" s="179">
        <f t="shared" si="84"/>
        <v>0</v>
      </c>
    </row>
    <row r="5416" spans="1:1" x14ac:dyDescent="0.25">
      <c r="A5416" s="179">
        <f t="shared" si="84"/>
        <v>0</v>
      </c>
    </row>
    <row r="5417" spans="1:1" x14ac:dyDescent="0.25">
      <c r="A5417" s="179">
        <f t="shared" si="84"/>
        <v>0</v>
      </c>
    </row>
    <row r="5418" spans="1:1" x14ac:dyDescent="0.25">
      <c r="A5418" s="179">
        <f t="shared" si="84"/>
        <v>0</v>
      </c>
    </row>
    <row r="5419" spans="1:1" x14ac:dyDescent="0.25">
      <c r="A5419" s="179">
        <f t="shared" si="84"/>
        <v>0</v>
      </c>
    </row>
    <row r="5420" spans="1:1" x14ac:dyDescent="0.25">
      <c r="A5420" s="179">
        <f t="shared" si="84"/>
        <v>0</v>
      </c>
    </row>
    <row r="5421" spans="1:1" x14ac:dyDescent="0.25">
      <c r="A5421" s="179">
        <f t="shared" si="84"/>
        <v>0</v>
      </c>
    </row>
    <row r="5422" spans="1:1" x14ac:dyDescent="0.25">
      <c r="A5422" s="179">
        <f t="shared" si="84"/>
        <v>0</v>
      </c>
    </row>
    <row r="5423" spans="1:1" x14ac:dyDescent="0.25">
      <c r="A5423" s="179">
        <f t="shared" si="84"/>
        <v>0</v>
      </c>
    </row>
    <row r="5424" spans="1:1" x14ac:dyDescent="0.25">
      <c r="A5424" s="179">
        <f t="shared" si="84"/>
        <v>0</v>
      </c>
    </row>
    <row r="5425" spans="1:1" x14ac:dyDescent="0.25">
      <c r="A5425" s="179">
        <f t="shared" si="84"/>
        <v>0</v>
      </c>
    </row>
    <row r="5426" spans="1:1" x14ac:dyDescent="0.25">
      <c r="A5426" s="179">
        <f t="shared" si="84"/>
        <v>0</v>
      </c>
    </row>
    <row r="5427" spans="1:1" x14ac:dyDescent="0.25">
      <c r="A5427" s="179">
        <f t="shared" si="84"/>
        <v>0</v>
      </c>
    </row>
    <row r="5428" spans="1:1" x14ac:dyDescent="0.25">
      <c r="A5428" s="179">
        <f t="shared" si="84"/>
        <v>0</v>
      </c>
    </row>
    <row r="5429" spans="1:1" x14ac:dyDescent="0.25">
      <c r="A5429" s="179">
        <f t="shared" si="84"/>
        <v>0</v>
      </c>
    </row>
    <row r="5430" spans="1:1" x14ac:dyDescent="0.25">
      <c r="A5430" s="179">
        <f t="shared" si="84"/>
        <v>0</v>
      </c>
    </row>
    <row r="5431" spans="1:1" x14ac:dyDescent="0.25">
      <c r="A5431" s="179">
        <f t="shared" si="84"/>
        <v>0</v>
      </c>
    </row>
    <row r="5432" spans="1:1" x14ac:dyDescent="0.25">
      <c r="A5432" s="179">
        <f t="shared" si="84"/>
        <v>0</v>
      </c>
    </row>
    <row r="5433" spans="1:1" x14ac:dyDescent="0.25">
      <c r="A5433" s="179">
        <f t="shared" si="84"/>
        <v>0</v>
      </c>
    </row>
    <row r="5434" spans="1:1" x14ac:dyDescent="0.25">
      <c r="A5434" s="179">
        <f t="shared" si="84"/>
        <v>0</v>
      </c>
    </row>
    <row r="5435" spans="1:1" x14ac:dyDescent="0.25">
      <c r="A5435" s="179">
        <f t="shared" si="84"/>
        <v>0</v>
      </c>
    </row>
    <row r="5436" spans="1:1" x14ac:dyDescent="0.25">
      <c r="A5436" s="179">
        <f t="shared" si="84"/>
        <v>0</v>
      </c>
    </row>
    <row r="5437" spans="1:1" x14ac:dyDescent="0.25">
      <c r="A5437" s="179">
        <f t="shared" si="84"/>
        <v>0</v>
      </c>
    </row>
    <row r="5438" spans="1:1" x14ac:dyDescent="0.25">
      <c r="A5438" s="179">
        <f t="shared" si="84"/>
        <v>0</v>
      </c>
    </row>
    <row r="5439" spans="1:1" x14ac:dyDescent="0.25">
      <c r="A5439" s="179">
        <f t="shared" si="84"/>
        <v>0</v>
      </c>
    </row>
    <row r="5440" spans="1:1" x14ac:dyDescent="0.25">
      <c r="A5440" s="179">
        <f t="shared" si="84"/>
        <v>0</v>
      </c>
    </row>
    <row r="5441" spans="1:1" x14ac:dyDescent="0.25">
      <c r="A5441" s="179">
        <f t="shared" si="84"/>
        <v>0</v>
      </c>
    </row>
    <row r="5442" spans="1:1" x14ac:dyDescent="0.25">
      <c r="A5442" s="179">
        <f t="shared" ref="A5442:A5505" si="85">IF(+R5442&gt;AR5442,R5442-AR5442,0)</f>
        <v>0</v>
      </c>
    </row>
    <row r="5443" spans="1:1" x14ac:dyDescent="0.25">
      <c r="A5443" s="179">
        <f t="shared" si="85"/>
        <v>0</v>
      </c>
    </row>
    <row r="5444" spans="1:1" x14ac:dyDescent="0.25">
      <c r="A5444" s="179">
        <f t="shared" si="85"/>
        <v>0</v>
      </c>
    </row>
    <row r="5445" spans="1:1" x14ac:dyDescent="0.25">
      <c r="A5445" s="179">
        <f t="shared" si="85"/>
        <v>0</v>
      </c>
    </row>
    <row r="5446" spans="1:1" x14ac:dyDescent="0.25">
      <c r="A5446" s="179">
        <f t="shared" si="85"/>
        <v>0</v>
      </c>
    </row>
    <row r="5447" spans="1:1" x14ac:dyDescent="0.25">
      <c r="A5447" s="179">
        <f t="shared" si="85"/>
        <v>0</v>
      </c>
    </row>
    <row r="5448" spans="1:1" x14ac:dyDescent="0.25">
      <c r="A5448" s="179">
        <f t="shared" si="85"/>
        <v>0</v>
      </c>
    </row>
    <row r="5449" spans="1:1" x14ac:dyDescent="0.25">
      <c r="A5449" s="179">
        <f t="shared" si="85"/>
        <v>0</v>
      </c>
    </row>
    <row r="5450" spans="1:1" x14ac:dyDescent="0.25">
      <c r="A5450" s="179">
        <f t="shared" si="85"/>
        <v>0</v>
      </c>
    </row>
    <row r="5451" spans="1:1" x14ac:dyDescent="0.25">
      <c r="A5451" s="179">
        <f t="shared" si="85"/>
        <v>0</v>
      </c>
    </row>
    <row r="5452" spans="1:1" x14ac:dyDescent="0.25">
      <c r="A5452" s="179">
        <f t="shared" si="85"/>
        <v>0</v>
      </c>
    </row>
    <row r="5453" spans="1:1" x14ac:dyDescent="0.25">
      <c r="A5453" s="179">
        <f t="shared" si="85"/>
        <v>0</v>
      </c>
    </row>
    <row r="5454" spans="1:1" x14ac:dyDescent="0.25">
      <c r="A5454" s="179">
        <f t="shared" si="85"/>
        <v>0</v>
      </c>
    </row>
    <row r="5455" spans="1:1" x14ac:dyDescent="0.25">
      <c r="A5455" s="179">
        <f t="shared" si="85"/>
        <v>0</v>
      </c>
    </row>
    <row r="5456" spans="1:1" x14ac:dyDescent="0.25">
      <c r="A5456" s="179">
        <f t="shared" si="85"/>
        <v>0</v>
      </c>
    </row>
    <row r="5457" spans="1:1" x14ac:dyDescent="0.25">
      <c r="A5457" s="179">
        <f t="shared" si="85"/>
        <v>0</v>
      </c>
    </row>
    <row r="5458" spans="1:1" x14ac:dyDescent="0.25">
      <c r="A5458" s="179">
        <f t="shared" si="85"/>
        <v>0</v>
      </c>
    </row>
    <row r="5459" spans="1:1" x14ac:dyDescent="0.25">
      <c r="A5459" s="179">
        <f t="shared" si="85"/>
        <v>0</v>
      </c>
    </row>
    <row r="5460" spans="1:1" x14ac:dyDescent="0.25">
      <c r="A5460" s="179">
        <f t="shared" si="85"/>
        <v>0</v>
      </c>
    </row>
    <row r="5461" spans="1:1" x14ac:dyDescent="0.25">
      <c r="A5461" s="179">
        <f t="shared" si="85"/>
        <v>0</v>
      </c>
    </row>
    <row r="5462" spans="1:1" x14ac:dyDescent="0.25">
      <c r="A5462" s="179">
        <f t="shared" si="85"/>
        <v>0</v>
      </c>
    </row>
    <row r="5463" spans="1:1" x14ac:dyDescent="0.25">
      <c r="A5463" s="179">
        <f t="shared" si="85"/>
        <v>0</v>
      </c>
    </row>
    <row r="5464" spans="1:1" x14ac:dyDescent="0.25">
      <c r="A5464" s="179">
        <f t="shared" si="85"/>
        <v>0</v>
      </c>
    </row>
    <row r="5465" spans="1:1" x14ac:dyDescent="0.25">
      <c r="A5465" s="179">
        <f t="shared" si="85"/>
        <v>0</v>
      </c>
    </row>
    <row r="5466" spans="1:1" x14ac:dyDescent="0.25">
      <c r="A5466" s="179">
        <f t="shared" si="85"/>
        <v>0</v>
      </c>
    </row>
    <row r="5467" spans="1:1" x14ac:dyDescent="0.25">
      <c r="A5467" s="179">
        <f t="shared" si="85"/>
        <v>0</v>
      </c>
    </row>
    <row r="5468" spans="1:1" x14ac:dyDescent="0.25">
      <c r="A5468" s="179">
        <f t="shared" si="85"/>
        <v>0</v>
      </c>
    </row>
    <row r="5469" spans="1:1" x14ac:dyDescent="0.25">
      <c r="A5469" s="179">
        <f t="shared" si="85"/>
        <v>0</v>
      </c>
    </row>
    <row r="5470" spans="1:1" x14ac:dyDescent="0.25">
      <c r="A5470" s="179">
        <f t="shared" si="85"/>
        <v>0</v>
      </c>
    </row>
    <row r="5471" spans="1:1" x14ac:dyDescent="0.25">
      <c r="A5471" s="179">
        <f t="shared" si="85"/>
        <v>0</v>
      </c>
    </row>
    <row r="5472" spans="1:1" x14ac:dyDescent="0.25">
      <c r="A5472" s="179">
        <f t="shared" si="85"/>
        <v>0</v>
      </c>
    </row>
    <row r="5473" spans="1:1" x14ac:dyDescent="0.25">
      <c r="A5473" s="179">
        <f t="shared" si="85"/>
        <v>0</v>
      </c>
    </row>
    <row r="5474" spans="1:1" x14ac:dyDescent="0.25">
      <c r="A5474" s="179">
        <f t="shared" si="85"/>
        <v>0</v>
      </c>
    </row>
    <row r="5475" spans="1:1" x14ac:dyDescent="0.25">
      <c r="A5475" s="179">
        <f t="shared" si="85"/>
        <v>0</v>
      </c>
    </row>
    <row r="5476" spans="1:1" x14ac:dyDescent="0.25">
      <c r="A5476" s="179">
        <f t="shared" si="85"/>
        <v>0</v>
      </c>
    </row>
    <row r="5477" spans="1:1" x14ac:dyDescent="0.25">
      <c r="A5477" s="179">
        <f t="shared" si="85"/>
        <v>0</v>
      </c>
    </row>
    <row r="5478" spans="1:1" x14ac:dyDescent="0.25">
      <c r="A5478" s="179">
        <f t="shared" si="85"/>
        <v>0</v>
      </c>
    </row>
    <row r="5479" spans="1:1" x14ac:dyDescent="0.25">
      <c r="A5479" s="179">
        <f t="shared" si="85"/>
        <v>0</v>
      </c>
    </row>
    <row r="5480" spans="1:1" x14ac:dyDescent="0.25">
      <c r="A5480" s="179">
        <f t="shared" si="85"/>
        <v>0</v>
      </c>
    </row>
    <row r="5481" spans="1:1" x14ac:dyDescent="0.25">
      <c r="A5481" s="179">
        <f t="shared" si="85"/>
        <v>0</v>
      </c>
    </row>
    <row r="5482" spans="1:1" x14ac:dyDescent="0.25">
      <c r="A5482" s="179">
        <f t="shared" si="85"/>
        <v>0</v>
      </c>
    </row>
    <row r="5483" spans="1:1" x14ac:dyDescent="0.25">
      <c r="A5483" s="179">
        <f t="shared" si="85"/>
        <v>0</v>
      </c>
    </row>
    <row r="5484" spans="1:1" x14ac:dyDescent="0.25">
      <c r="A5484" s="179">
        <f t="shared" si="85"/>
        <v>0</v>
      </c>
    </row>
    <row r="5485" spans="1:1" x14ac:dyDescent="0.25">
      <c r="A5485" s="179">
        <f t="shared" si="85"/>
        <v>0</v>
      </c>
    </row>
    <row r="5486" spans="1:1" x14ac:dyDescent="0.25">
      <c r="A5486" s="179">
        <f t="shared" si="85"/>
        <v>0</v>
      </c>
    </row>
    <row r="5487" spans="1:1" x14ac:dyDescent="0.25">
      <c r="A5487" s="179">
        <f t="shared" si="85"/>
        <v>0</v>
      </c>
    </row>
    <row r="5488" spans="1:1" x14ac:dyDescent="0.25">
      <c r="A5488" s="179">
        <f t="shared" si="85"/>
        <v>0</v>
      </c>
    </row>
    <row r="5489" spans="1:1" x14ac:dyDescent="0.25">
      <c r="A5489" s="179">
        <f t="shared" si="85"/>
        <v>0</v>
      </c>
    </row>
    <row r="5490" spans="1:1" x14ac:dyDescent="0.25">
      <c r="A5490" s="179">
        <f t="shared" si="85"/>
        <v>0</v>
      </c>
    </row>
    <row r="5491" spans="1:1" x14ac:dyDescent="0.25">
      <c r="A5491" s="179">
        <f t="shared" si="85"/>
        <v>0</v>
      </c>
    </row>
    <row r="5492" spans="1:1" x14ac:dyDescent="0.25">
      <c r="A5492" s="179">
        <f t="shared" si="85"/>
        <v>0</v>
      </c>
    </row>
    <row r="5493" spans="1:1" x14ac:dyDescent="0.25">
      <c r="A5493" s="179">
        <f t="shared" si="85"/>
        <v>0</v>
      </c>
    </row>
    <row r="5494" spans="1:1" x14ac:dyDescent="0.25">
      <c r="A5494" s="179">
        <f t="shared" si="85"/>
        <v>0</v>
      </c>
    </row>
    <row r="5495" spans="1:1" x14ac:dyDescent="0.25">
      <c r="A5495" s="179">
        <f t="shared" si="85"/>
        <v>0</v>
      </c>
    </row>
    <row r="5496" spans="1:1" x14ac:dyDescent="0.25">
      <c r="A5496" s="179">
        <f t="shared" si="85"/>
        <v>0</v>
      </c>
    </row>
    <row r="5497" spans="1:1" x14ac:dyDescent="0.25">
      <c r="A5497" s="179">
        <f t="shared" si="85"/>
        <v>0</v>
      </c>
    </row>
    <row r="5498" spans="1:1" x14ac:dyDescent="0.25">
      <c r="A5498" s="179">
        <f t="shared" si="85"/>
        <v>0</v>
      </c>
    </row>
    <row r="5499" spans="1:1" x14ac:dyDescent="0.25">
      <c r="A5499" s="179">
        <f t="shared" si="85"/>
        <v>0</v>
      </c>
    </row>
    <row r="5500" spans="1:1" x14ac:dyDescent="0.25">
      <c r="A5500" s="179">
        <f t="shared" si="85"/>
        <v>0</v>
      </c>
    </row>
    <row r="5501" spans="1:1" x14ac:dyDescent="0.25">
      <c r="A5501" s="179">
        <f t="shared" si="85"/>
        <v>0</v>
      </c>
    </row>
    <row r="5502" spans="1:1" x14ac:dyDescent="0.25">
      <c r="A5502" s="179">
        <f t="shared" si="85"/>
        <v>0</v>
      </c>
    </row>
    <row r="5503" spans="1:1" x14ac:dyDescent="0.25">
      <c r="A5503" s="179">
        <f t="shared" si="85"/>
        <v>0</v>
      </c>
    </row>
    <row r="5504" spans="1:1" x14ac:dyDescent="0.25">
      <c r="A5504" s="179">
        <f t="shared" si="85"/>
        <v>0</v>
      </c>
    </row>
    <row r="5505" spans="1:1" x14ac:dyDescent="0.25">
      <c r="A5505" s="179">
        <f t="shared" si="85"/>
        <v>0</v>
      </c>
    </row>
    <row r="5506" spans="1:1" x14ac:dyDescent="0.25">
      <c r="A5506" s="179">
        <f t="shared" ref="A5506:A5569" si="86">IF(+R5506&gt;AR5506,R5506-AR5506,0)</f>
        <v>0</v>
      </c>
    </row>
    <row r="5507" spans="1:1" x14ac:dyDescent="0.25">
      <c r="A5507" s="179">
        <f t="shared" si="86"/>
        <v>0</v>
      </c>
    </row>
    <row r="5508" spans="1:1" x14ac:dyDescent="0.25">
      <c r="A5508" s="179">
        <f t="shared" si="86"/>
        <v>0</v>
      </c>
    </row>
    <row r="5509" spans="1:1" x14ac:dyDescent="0.25">
      <c r="A5509" s="179">
        <f t="shared" si="86"/>
        <v>0</v>
      </c>
    </row>
    <row r="5510" spans="1:1" x14ac:dyDescent="0.25">
      <c r="A5510" s="179">
        <f t="shared" si="86"/>
        <v>0</v>
      </c>
    </row>
    <row r="5511" spans="1:1" x14ac:dyDescent="0.25">
      <c r="A5511" s="179">
        <f t="shared" si="86"/>
        <v>0</v>
      </c>
    </row>
    <row r="5512" spans="1:1" x14ac:dyDescent="0.25">
      <c r="A5512" s="179">
        <f t="shared" si="86"/>
        <v>0</v>
      </c>
    </row>
    <row r="5513" spans="1:1" x14ac:dyDescent="0.25">
      <c r="A5513" s="179">
        <f t="shared" si="86"/>
        <v>0</v>
      </c>
    </row>
    <row r="5514" spans="1:1" x14ac:dyDescent="0.25">
      <c r="A5514" s="179">
        <f t="shared" si="86"/>
        <v>0</v>
      </c>
    </row>
    <row r="5515" spans="1:1" x14ac:dyDescent="0.25">
      <c r="A5515" s="179">
        <f t="shared" si="86"/>
        <v>0</v>
      </c>
    </row>
    <row r="5516" spans="1:1" x14ac:dyDescent="0.25">
      <c r="A5516" s="179">
        <f t="shared" si="86"/>
        <v>0</v>
      </c>
    </row>
    <row r="5517" spans="1:1" x14ac:dyDescent="0.25">
      <c r="A5517" s="179">
        <f t="shared" si="86"/>
        <v>0</v>
      </c>
    </row>
    <row r="5518" spans="1:1" x14ac:dyDescent="0.25">
      <c r="A5518" s="179">
        <f t="shared" si="86"/>
        <v>0</v>
      </c>
    </row>
    <row r="5519" spans="1:1" x14ac:dyDescent="0.25">
      <c r="A5519" s="179">
        <f t="shared" si="86"/>
        <v>0</v>
      </c>
    </row>
    <row r="5520" spans="1:1" x14ac:dyDescent="0.25">
      <c r="A5520" s="179">
        <f t="shared" si="86"/>
        <v>0</v>
      </c>
    </row>
    <row r="5521" spans="1:1" x14ac:dyDescent="0.25">
      <c r="A5521" s="179">
        <f t="shared" si="86"/>
        <v>0</v>
      </c>
    </row>
    <row r="5522" spans="1:1" x14ac:dyDescent="0.25">
      <c r="A5522" s="179">
        <f t="shared" si="86"/>
        <v>0</v>
      </c>
    </row>
    <row r="5523" spans="1:1" x14ac:dyDescent="0.25">
      <c r="A5523" s="179">
        <f t="shared" si="86"/>
        <v>0</v>
      </c>
    </row>
    <row r="5524" spans="1:1" x14ac:dyDescent="0.25">
      <c r="A5524" s="179">
        <f t="shared" si="86"/>
        <v>0</v>
      </c>
    </row>
    <row r="5525" spans="1:1" x14ac:dyDescent="0.25">
      <c r="A5525" s="179">
        <f t="shared" si="86"/>
        <v>0</v>
      </c>
    </row>
    <row r="5526" spans="1:1" x14ac:dyDescent="0.25">
      <c r="A5526" s="179">
        <f t="shared" si="86"/>
        <v>0</v>
      </c>
    </row>
    <row r="5527" spans="1:1" x14ac:dyDescent="0.25">
      <c r="A5527" s="179">
        <f t="shared" si="86"/>
        <v>0</v>
      </c>
    </row>
    <row r="5528" spans="1:1" x14ac:dyDescent="0.25">
      <c r="A5528" s="179">
        <f t="shared" si="86"/>
        <v>0</v>
      </c>
    </row>
    <row r="5529" spans="1:1" x14ac:dyDescent="0.25">
      <c r="A5529" s="179">
        <f t="shared" si="86"/>
        <v>0</v>
      </c>
    </row>
    <row r="5530" spans="1:1" x14ac:dyDescent="0.25">
      <c r="A5530" s="179">
        <f t="shared" si="86"/>
        <v>0</v>
      </c>
    </row>
    <row r="5531" spans="1:1" x14ac:dyDescent="0.25">
      <c r="A5531" s="179">
        <f t="shared" si="86"/>
        <v>0</v>
      </c>
    </row>
    <row r="5532" spans="1:1" x14ac:dyDescent="0.25">
      <c r="A5532" s="179">
        <f t="shared" si="86"/>
        <v>0</v>
      </c>
    </row>
    <row r="5533" spans="1:1" x14ac:dyDescent="0.25">
      <c r="A5533" s="179">
        <f t="shared" si="86"/>
        <v>0</v>
      </c>
    </row>
    <row r="5534" spans="1:1" x14ac:dyDescent="0.25">
      <c r="A5534" s="179">
        <f t="shared" si="86"/>
        <v>0</v>
      </c>
    </row>
    <row r="5535" spans="1:1" x14ac:dyDescent="0.25">
      <c r="A5535" s="179">
        <f t="shared" si="86"/>
        <v>0</v>
      </c>
    </row>
    <row r="5536" spans="1:1" x14ac:dyDescent="0.25">
      <c r="A5536" s="179">
        <f t="shared" si="86"/>
        <v>0</v>
      </c>
    </row>
    <row r="5537" spans="1:1" x14ac:dyDescent="0.25">
      <c r="A5537" s="179">
        <f t="shared" si="86"/>
        <v>0</v>
      </c>
    </row>
    <row r="5538" spans="1:1" x14ac:dyDescent="0.25">
      <c r="A5538" s="179">
        <f t="shared" si="86"/>
        <v>0</v>
      </c>
    </row>
    <row r="5539" spans="1:1" x14ac:dyDescent="0.25">
      <c r="A5539" s="179">
        <f t="shared" si="86"/>
        <v>0</v>
      </c>
    </row>
    <row r="5540" spans="1:1" x14ac:dyDescent="0.25">
      <c r="A5540" s="179">
        <f t="shared" si="86"/>
        <v>0</v>
      </c>
    </row>
    <row r="5541" spans="1:1" x14ac:dyDescent="0.25">
      <c r="A5541" s="179">
        <f t="shared" si="86"/>
        <v>0</v>
      </c>
    </row>
    <row r="5542" spans="1:1" x14ac:dyDescent="0.25">
      <c r="A5542" s="179">
        <f t="shared" si="86"/>
        <v>0</v>
      </c>
    </row>
    <row r="5543" spans="1:1" x14ac:dyDescent="0.25">
      <c r="A5543" s="179">
        <f t="shared" si="86"/>
        <v>0</v>
      </c>
    </row>
    <row r="5544" spans="1:1" x14ac:dyDescent="0.25">
      <c r="A5544" s="179">
        <f t="shared" si="86"/>
        <v>0</v>
      </c>
    </row>
    <row r="5545" spans="1:1" x14ac:dyDescent="0.25">
      <c r="A5545" s="179">
        <f t="shared" si="86"/>
        <v>0</v>
      </c>
    </row>
    <row r="5546" spans="1:1" x14ac:dyDescent="0.25">
      <c r="A5546" s="179">
        <f t="shared" si="86"/>
        <v>0</v>
      </c>
    </row>
    <row r="5547" spans="1:1" x14ac:dyDescent="0.25">
      <c r="A5547" s="179">
        <f t="shared" si="86"/>
        <v>0</v>
      </c>
    </row>
    <row r="5548" spans="1:1" x14ac:dyDescent="0.25">
      <c r="A5548" s="179">
        <f t="shared" si="86"/>
        <v>0</v>
      </c>
    </row>
    <row r="5549" spans="1:1" x14ac:dyDescent="0.25">
      <c r="A5549" s="179">
        <f t="shared" si="86"/>
        <v>0</v>
      </c>
    </row>
    <row r="5550" spans="1:1" x14ac:dyDescent="0.25">
      <c r="A5550" s="179">
        <f t="shared" si="86"/>
        <v>0</v>
      </c>
    </row>
    <row r="5551" spans="1:1" x14ac:dyDescent="0.25">
      <c r="A5551" s="179">
        <f t="shared" si="86"/>
        <v>0</v>
      </c>
    </row>
    <row r="5552" spans="1:1" x14ac:dyDescent="0.25">
      <c r="A5552" s="179">
        <f t="shared" si="86"/>
        <v>0</v>
      </c>
    </row>
    <row r="5553" spans="1:1" x14ac:dyDescent="0.25">
      <c r="A5553" s="179">
        <f t="shared" si="86"/>
        <v>0</v>
      </c>
    </row>
    <row r="5554" spans="1:1" x14ac:dyDescent="0.25">
      <c r="A5554" s="179">
        <f t="shared" si="86"/>
        <v>0</v>
      </c>
    </row>
    <row r="5555" spans="1:1" x14ac:dyDescent="0.25">
      <c r="A5555" s="179">
        <f t="shared" si="86"/>
        <v>0</v>
      </c>
    </row>
    <row r="5556" spans="1:1" x14ac:dyDescent="0.25">
      <c r="A5556" s="179">
        <f t="shared" si="86"/>
        <v>0</v>
      </c>
    </row>
    <row r="5557" spans="1:1" x14ac:dyDescent="0.25">
      <c r="A5557" s="179">
        <f t="shared" si="86"/>
        <v>0</v>
      </c>
    </row>
    <row r="5558" spans="1:1" x14ac:dyDescent="0.25">
      <c r="A5558" s="179">
        <f t="shared" si="86"/>
        <v>0</v>
      </c>
    </row>
    <row r="5559" spans="1:1" x14ac:dyDescent="0.25">
      <c r="A5559" s="179">
        <f t="shared" si="86"/>
        <v>0</v>
      </c>
    </row>
    <row r="5560" spans="1:1" x14ac:dyDescent="0.25">
      <c r="A5560" s="179">
        <f t="shared" si="86"/>
        <v>0</v>
      </c>
    </row>
    <row r="5561" spans="1:1" x14ac:dyDescent="0.25">
      <c r="A5561" s="179">
        <f t="shared" si="86"/>
        <v>0</v>
      </c>
    </row>
    <row r="5562" spans="1:1" x14ac:dyDescent="0.25">
      <c r="A5562" s="179">
        <f t="shared" si="86"/>
        <v>0</v>
      </c>
    </row>
    <row r="5563" spans="1:1" x14ac:dyDescent="0.25">
      <c r="A5563" s="179">
        <f t="shared" si="86"/>
        <v>0</v>
      </c>
    </row>
    <row r="5564" spans="1:1" x14ac:dyDescent="0.25">
      <c r="A5564" s="179">
        <f t="shared" si="86"/>
        <v>0</v>
      </c>
    </row>
    <row r="5565" spans="1:1" x14ac:dyDescent="0.25">
      <c r="A5565" s="179">
        <f t="shared" si="86"/>
        <v>0</v>
      </c>
    </row>
    <row r="5566" spans="1:1" x14ac:dyDescent="0.25">
      <c r="A5566" s="179">
        <f t="shared" si="86"/>
        <v>0</v>
      </c>
    </row>
    <row r="5567" spans="1:1" x14ac:dyDescent="0.25">
      <c r="A5567" s="179">
        <f t="shared" si="86"/>
        <v>0</v>
      </c>
    </row>
    <row r="5568" spans="1:1" x14ac:dyDescent="0.25">
      <c r="A5568" s="179">
        <f t="shared" si="86"/>
        <v>0</v>
      </c>
    </row>
    <row r="5569" spans="1:1" x14ac:dyDescent="0.25">
      <c r="A5569" s="179">
        <f t="shared" si="86"/>
        <v>0</v>
      </c>
    </row>
    <row r="5570" spans="1:1" x14ac:dyDescent="0.25">
      <c r="A5570" s="179">
        <f t="shared" ref="A5570:A5633" si="87">IF(+R5570&gt;AR5570,R5570-AR5570,0)</f>
        <v>0</v>
      </c>
    </row>
    <row r="5571" spans="1:1" x14ac:dyDescent="0.25">
      <c r="A5571" s="179">
        <f t="shared" si="87"/>
        <v>0</v>
      </c>
    </row>
    <row r="5572" spans="1:1" x14ac:dyDescent="0.25">
      <c r="A5572" s="179">
        <f t="shared" si="87"/>
        <v>0</v>
      </c>
    </row>
    <row r="5573" spans="1:1" x14ac:dyDescent="0.25">
      <c r="A5573" s="179">
        <f t="shared" si="87"/>
        <v>0</v>
      </c>
    </row>
    <row r="5574" spans="1:1" x14ac:dyDescent="0.25">
      <c r="A5574" s="179">
        <f t="shared" si="87"/>
        <v>0</v>
      </c>
    </row>
    <row r="5575" spans="1:1" x14ac:dyDescent="0.25">
      <c r="A5575" s="179">
        <f t="shared" si="87"/>
        <v>0</v>
      </c>
    </row>
    <row r="5576" spans="1:1" x14ac:dyDescent="0.25">
      <c r="A5576" s="179">
        <f t="shared" si="87"/>
        <v>0</v>
      </c>
    </row>
    <row r="5577" spans="1:1" x14ac:dyDescent="0.25">
      <c r="A5577" s="179">
        <f t="shared" si="87"/>
        <v>0</v>
      </c>
    </row>
    <row r="5578" spans="1:1" x14ac:dyDescent="0.25">
      <c r="A5578" s="179">
        <f t="shared" si="87"/>
        <v>0</v>
      </c>
    </row>
    <row r="5579" spans="1:1" x14ac:dyDescent="0.25">
      <c r="A5579" s="179">
        <f t="shared" si="87"/>
        <v>0</v>
      </c>
    </row>
    <row r="5580" spans="1:1" x14ac:dyDescent="0.25">
      <c r="A5580" s="179">
        <f t="shared" si="87"/>
        <v>0</v>
      </c>
    </row>
    <row r="5581" spans="1:1" x14ac:dyDescent="0.25">
      <c r="A5581" s="179">
        <f t="shared" si="87"/>
        <v>0</v>
      </c>
    </row>
    <row r="5582" spans="1:1" x14ac:dyDescent="0.25">
      <c r="A5582" s="179">
        <f t="shared" si="87"/>
        <v>0</v>
      </c>
    </row>
    <row r="5583" spans="1:1" x14ac:dyDescent="0.25">
      <c r="A5583" s="179">
        <f t="shared" si="87"/>
        <v>0</v>
      </c>
    </row>
    <row r="5584" spans="1:1" x14ac:dyDescent="0.25">
      <c r="A5584" s="179">
        <f t="shared" si="87"/>
        <v>0</v>
      </c>
    </row>
    <row r="5585" spans="1:1" x14ac:dyDescent="0.25">
      <c r="A5585" s="179">
        <f t="shared" si="87"/>
        <v>0</v>
      </c>
    </row>
    <row r="5586" spans="1:1" x14ac:dyDescent="0.25">
      <c r="A5586" s="179">
        <f t="shared" si="87"/>
        <v>0</v>
      </c>
    </row>
    <row r="5587" spans="1:1" x14ac:dyDescent="0.25">
      <c r="A5587" s="179">
        <f t="shared" si="87"/>
        <v>0</v>
      </c>
    </row>
    <row r="5588" spans="1:1" x14ac:dyDescent="0.25">
      <c r="A5588" s="179">
        <f t="shared" si="87"/>
        <v>0</v>
      </c>
    </row>
    <row r="5589" spans="1:1" x14ac:dyDescent="0.25">
      <c r="A5589" s="179">
        <f t="shared" si="87"/>
        <v>0</v>
      </c>
    </row>
    <row r="5590" spans="1:1" x14ac:dyDescent="0.25">
      <c r="A5590" s="179">
        <f t="shared" si="87"/>
        <v>0</v>
      </c>
    </row>
    <row r="5591" spans="1:1" x14ac:dyDescent="0.25">
      <c r="A5591" s="179">
        <f t="shared" si="87"/>
        <v>0</v>
      </c>
    </row>
    <row r="5592" spans="1:1" x14ac:dyDescent="0.25">
      <c r="A5592" s="179">
        <f t="shared" si="87"/>
        <v>0</v>
      </c>
    </row>
    <row r="5593" spans="1:1" x14ac:dyDescent="0.25">
      <c r="A5593" s="179">
        <f t="shared" si="87"/>
        <v>0</v>
      </c>
    </row>
    <row r="5594" spans="1:1" x14ac:dyDescent="0.25">
      <c r="A5594" s="179">
        <f t="shared" si="87"/>
        <v>0</v>
      </c>
    </row>
    <row r="5595" spans="1:1" x14ac:dyDescent="0.25">
      <c r="A5595" s="179">
        <f t="shared" si="87"/>
        <v>0</v>
      </c>
    </row>
    <row r="5596" spans="1:1" x14ac:dyDescent="0.25">
      <c r="A5596" s="179">
        <f t="shared" si="87"/>
        <v>0</v>
      </c>
    </row>
    <row r="5597" spans="1:1" x14ac:dyDescent="0.25">
      <c r="A5597" s="179">
        <f t="shared" si="87"/>
        <v>0</v>
      </c>
    </row>
    <row r="5598" spans="1:1" x14ac:dyDescent="0.25">
      <c r="A5598" s="179">
        <f t="shared" si="87"/>
        <v>0</v>
      </c>
    </row>
    <row r="5599" spans="1:1" x14ac:dyDescent="0.25">
      <c r="A5599" s="179">
        <f t="shared" si="87"/>
        <v>0</v>
      </c>
    </row>
    <row r="5600" spans="1:1" x14ac:dyDescent="0.25">
      <c r="A5600" s="179">
        <f t="shared" si="87"/>
        <v>0</v>
      </c>
    </row>
    <row r="5601" spans="1:1" x14ac:dyDescent="0.25">
      <c r="A5601" s="179">
        <f t="shared" si="87"/>
        <v>0</v>
      </c>
    </row>
    <row r="5602" spans="1:1" x14ac:dyDescent="0.25">
      <c r="A5602" s="179">
        <f t="shared" si="87"/>
        <v>0</v>
      </c>
    </row>
    <row r="5603" spans="1:1" x14ac:dyDescent="0.25">
      <c r="A5603" s="179">
        <f t="shared" si="87"/>
        <v>0</v>
      </c>
    </row>
    <row r="5604" spans="1:1" x14ac:dyDescent="0.25">
      <c r="A5604" s="179">
        <f t="shared" si="87"/>
        <v>0</v>
      </c>
    </row>
    <row r="5605" spans="1:1" x14ac:dyDescent="0.25">
      <c r="A5605" s="179">
        <f t="shared" si="87"/>
        <v>0</v>
      </c>
    </row>
    <row r="5606" spans="1:1" x14ac:dyDescent="0.25">
      <c r="A5606" s="179">
        <f t="shared" si="87"/>
        <v>0</v>
      </c>
    </row>
    <row r="5607" spans="1:1" x14ac:dyDescent="0.25">
      <c r="A5607" s="179">
        <f t="shared" si="87"/>
        <v>0</v>
      </c>
    </row>
    <row r="5608" spans="1:1" x14ac:dyDescent="0.25">
      <c r="A5608" s="179">
        <f t="shared" si="87"/>
        <v>0</v>
      </c>
    </row>
    <row r="5609" spans="1:1" x14ac:dyDescent="0.25">
      <c r="A5609" s="179">
        <f t="shared" si="87"/>
        <v>0</v>
      </c>
    </row>
    <row r="5610" spans="1:1" x14ac:dyDescent="0.25">
      <c r="A5610" s="179">
        <f t="shared" si="87"/>
        <v>0</v>
      </c>
    </row>
    <row r="5611" spans="1:1" x14ac:dyDescent="0.25">
      <c r="A5611" s="179">
        <f t="shared" si="87"/>
        <v>0</v>
      </c>
    </row>
    <row r="5612" spans="1:1" x14ac:dyDescent="0.25">
      <c r="A5612" s="179">
        <f t="shared" si="87"/>
        <v>0</v>
      </c>
    </row>
    <row r="5613" spans="1:1" x14ac:dyDescent="0.25">
      <c r="A5613" s="179">
        <f t="shared" si="87"/>
        <v>0</v>
      </c>
    </row>
    <row r="5614" spans="1:1" x14ac:dyDescent="0.25">
      <c r="A5614" s="179">
        <f t="shared" si="87"/>
        <v>0</v>
      </c>
    </row>
    <row r="5615" spans="1:1" x14ac:dyDescent="0.25">
      <c r="A5615" s="179">
        <f t="shared" si="87"/>
        <v>0</v>
      </c>
    </row>
    <row r="5616" spans="1:1" x14ac:dyDescent="0.25">
      <c r="A5616" s="179">
        <f t="shared" si="87"/>
        <v>0</v>
      </c>
    </row>
    <row r="5617" spans="1:1" x14ac:dyDescent="0.25">
      <c r="A5617" s="179">
        <f t="shared" si="87"/>
        <v>0</v>
      </c>
    </row>
    <row r="5618" spans="1:1" x14ac:dyDescent="0.25">
      <c r="A5618" s="179">
        <f t="shared" si="87"/>
        <v>0</v>
      </c>
    </row>
    <row r="5619" spans="1:1" x14ac:dyDescent="0.25">
      <c r="A5619" s="179">
        <f t="shared" si="87"/>
        <v>0</v>
      </c>
    </row>
    <row r="5620" spans="1:1" x14ac:dyDescent="0.25">
      <c r="A5620" s="179">
        <f t="shared" si="87"/>
        <v>0</v>
      </c>
    </row>
    <row r="5621" spans="1:1" x14ac:dyDescent="0.25">
      <c r="A5621" s="179">
        <f t="shared" si="87"/>
        <v>0</v>
      </c>
    </row>
    <row r="5622" spans="1:1" x14ac:dyDescent="0.25">
      <c r="A5622" s="179">
        <f t="shared" si="87"/>
        <v>0</v>
      </c>
    </row>
    <row r="5623" spans="1:1" x14ac:dyDescent="0.25">
      <c r="A5623" s="179">
        <f t="shared" si="87"/>
        <v>0</v>
      </c>
    </row>
    <row r="5624" spans="1:1" x14ac:dyDescent="0.25">
      <c r="A5624" s="179">
        <f t="shared" si="87"/>
        <v>0</v>
      </c>
    </row>
    <row r="5625" spans="1:1" x14ac:dyDescent="0.25">
      <c r="A5625" s="179">
        <f t="shared" si="87"/>
        <v>0</v>
      </c>
    </row>
    <row r="5626" spans="1:1" x14ac:dyDescent="0.25">
      <c r="A5626" s="179">
        <f t="shared" si="87"/>
        <v>0</v>
      </c>
    </row>
    <row r="5627" spans="1:1" x14ac:dyDescent="0.25">
      <c r="A5627" s="179">
        <f t="shared" si="87"/>
        <v>0</v>
      </c>
    </row>
    <row r="5628" spans="1:1" x14ac:dyDescent="0.25">
      <c r="A5628" s="179">
        <f t="shared" si="87"/>
        <v>0</v>
      </c>
    </row>
    <row r="5629" spans="1:1" x14ac:dyDescent="0.25">
      <c r="A5629" s="179">
        <f t="shared" si="87"/>
        <v>0</v>
      </c>
    </row>
    <row r="5630" spans="1:1" x14ac:dyDescent="0.25">
      <c r="A5630" s="179">
        <f t="shared" si="87"/>
        <v>0</v>
      </c>
    </row>
    <row r="5631" spans="1:1" x14ac:dyDescent="0.25">
      <c r="A5631" s="179">
        <f t="shared" si="87"/>
        <v>0</v>
      </c>
    </row>
    <row r="5632" spans="1:1" x14ac:dyDescent="0.25">
      <c r="A5632" s="179">
        <f t="shared" si="87"/>
        <v>0</v>
      </c>
    </row>
    <row r="5633" spans="1:1" x14ac:dyDescent="0.25">
      <c r="A5633" s="179">
        <f t="shared" si="87"/>
        <v>0</v>
      </c>
    </row>
    <row r="5634" spans="1:1" x14ac:dyDescent="0.25">
      <c r="A5634" s="179">
        <f t="shared" ref="A5634:A5697" si="88">IF(+R5634&gt;AR5634,R5634-AR5634,0)</f>
        <v>0</v>
      </c>
    </row>
    <row r="5635" spans="1:1" x14ac:dyDescent="0.25">
      <c r="A5635" s="179">
        <f t="shared" si="88"/>
        <v>0</v>
      </c>
    </row>
    <row r="5636" spans="1:1" x14ac:dyDescent="0.25">
      <c r="A5636" s="179">
        <f t="shared" si="88"/>
        <v>0</v>
      </c>
    </row>
    <row r="5637" spans="1:1" x14ac:dyDescent="0.25">
      <c r="A5637" s="179">
        <f t="shared" si="88"/>
        <v>0</v>
      </c>
    </row>
    <row r="5638" spans="1:1" x14ac:dyDescent="0.25">
      <c r="A5638" s="179">
        <f t="shared" si="88"/>
        <v>0</v>
      </c>
    </row>
    <row r="5639" spans="1:1" x14ac:dyDescent="0.25">
      <c r="A5639" s="179">
        <f t="shared" si="88"/>
        <v>0</v>
      </c>
    </row>
    <row r="5640" spans="1:1" x14ac:dyDescent="0.25">
      <c r="A5640" s="179">
        <f t="shared" si="88"/>
        <v>0</v>
      </c>
    </row>
    <row r="5641" spans="1:1" x14ac:dyDescent="0.25">
      <c r="A5641" s="179">
        <f t="shared" si="88"/>
        <v>0</v>
      </c>
    </row>
    <row r="5642" spans="1:1" x14ac:dyDescent="0.25">
      <c r="A5642" s="179">
        <f t="shared" si="88"/>
        <v>0</v>
      </c>
    </row>
    <row r="5643" spans="1:1" x14ac:dyDescent="0.25">
      <c r="A5643" s="179">
        <f t="shared" si="88"/>
        <v>0</v>
      </c>
    </row>
    <row r="5644" spans="1:1" x14ac:dyDescent="0.25">
      <c r="A5644" s="179">
        <f t="shared" si="88"/>
        <v>0</v>
      </c>
    </row>
    <row r="5645" spans="1:1" x14ac:dyDescent="0.25">
      <c r="A5645" s="179">
        <f t="shared" si="88"/>
        <v>0</v>
      </c>
    </row>
    <row r="5646" spans="1:1" x14ac:dyDescent="0.25">
      <c r="A5646" s="179">
        <f t="shared" si="88"/>
        <v>0</v>
      </c>
    </row>
    <row r="5647" spans="1:1" x14ac:dyDescent="0.25">
      <c r="A5647" s="179">
        <f t="shared" si="88"/>
        <v>0</v>
      </c>
    </row>
    <row r="5648" spans="1:1" x14ac:dyDescent="0.25">
      <c r="A5648" s="179">
        <f t="shared" si="88"/>
        <v>0</v>
      </c>
    </row>
    <row r="5649" spans="1:1" x14ac:dyDescent="0.25">
      <c r="A5649" s="179">
        <f t="shared" si="88"/>
        <v>0</v>
      </c>
    </row>
    <row r="5650" spans="1:1" x14ac:dyDescent="0.25">
      <c r="A5650" s="179">
        <f t="shared" si="88"/>
        <v>0</v>
      </c>
    </row>
    <row r="5651" spans="1:1" x14ac:dyDescent="0.25">
      <c r="A5651" s="179">
        <f t="shared" si="88"/>
        <v>0</v>
      </c>
    </row>
    <row r="5652" spans="1:1" x14ac:dyDescent="0.25">
      <c r="A5652" s="179">
        <f t="shared" si="88"/>
        <v>0</v>
      </c>
    </row>
    <row r="5653" spans="1:1" x14ac:dyDescent="0.25">
      <c r="A5653" s="179">
        <f t="shared" si="88"/>
        <v>0</v>
      </c>
    </row>
    <row r="5654" spans="1:1" x14ac:dyDescent="0.25">
      <c r="A5654" s="179">
        <f t="shared" si="88"/>
        <v>0</v>
      </c>
    </row>
    <row r="5655" spans="1:1" x14ac:dyDescent="0.25">
      <c r="A5655" s="179">
        <f t="shared" si="88"/>
        <v>0</v>
      </c>
    </row>
    <row r="5656" spans="1:1" x14ac:dyDescent="0.25">
      <c r="A5656" s="179">
        <f t="shared" si="88"/>
        <v>0</v>
      </c>
    </row>
    <row r="5657" spans="1:1" x14ac:dyDescent="0.25">
      <c r="A5657" s="179">
        <f t="shared" si="88"/>
        <v>0</v>
      </c>
    </row>
    <row r="5658" spans="1:1" x14ac:dyDescent="0.25">
      <c r="A5658" s="179">
        <f t="shared" si="88"/>
        <v>0</v>
      </c>
    </row>
    <row r="5659" spans="1:1" x14ac:dyDescent="0.25">
      <c r="A5659" s="179">
        <f t="shared" si="88"/>
        <v>0</v>
      </c>
    </row>
    <row r="5660" spans="1:1" x14ac:dyDescent="0.25">
      <c r="A5660" s="179">
        <f t="shared" si="88"/>
        <v>0</v>
      </c>
    </row>
    <row r="5661" spans="1:1" x14ac:dyDescent="0.25">
      <c r="A5661" s="179">
        <f t="shared" si="88"/>
        <v>0</v>
      </c>
    </row>
    <row r="5662" spans="1:1" x14ac:dyDescent="0.25">
      <c r="A5662" s="179">
        <f t="shared" si="88"/>
        <v>0</v>
      </c>
    </row>
    <row r="5663" spans="1:1" x14ac:dyDescent="0.25">
      <c r="A5663" s="179">
        <f t="shared" si="88"/>
        <v>0</v>
      </c>
    </row>
    <row r="5664" spans="1:1" x14ac:dyDescent="0.25">
      <c r="A5664" s="179">
        <f t="shared" si="88"/>
        <v>0</v>
      </c>
    </row>
    <row r="5665" spans="1:1" x14ac:dyDescent="0.25">
      <c r="A5665" s="179">
        <f t="shared" si="88"/>
        <v>0</v>
      </c>
    </row>
    <row r="5666" spans="1:1" x14ac:dyDescent="0.25">
      <c r="A5666" s="179">
        <f t="shared" si="88"/>
        <v>0</v>
      </c>
    </row>
    <row r="5667" spans="1:1" x14ac:dyDescent="0.25">
      <c r="A5667" s="179">
        <f t="shared" si="88"/>
        <v>0</v>
      </c>
    </row>
    <row r="5668" spans="1:1" x14ac:dyDescent="0.25">
      <c r="A5668" s="179">
        <f t="shared" si="88"/>
        <v>0</v>
      </c>
    </row>
    <row r="5669" spans="1:1" x14ac:dyDescent="0.25">
      <c r="A5669" s="179">
        <f t="shared" si="88"/>
        <v>0</v>
      </c>
    </row>
    <row r="5670" spans="1:1" x14ac:dyDescent="0.25">
      <c r="A5670" s="179">
        <f t="shared" si="88"/>
        <v>0</v>
      </c>
    </row>
    <row r="5671" spans="1:1" x14ac:dyDescent="0.25">
      <c r="A5671" s="179">
        <f t="shared" si="88"/>
        <v>0</v>
      </c>
    </row>
    <row r="5672" spans="1:1" x14ac:dyDescent="0.25">
      <c r="A5672" s="179">
        <f t="shared" si="88"/>
        <v>0</v>
      </c>
    </row>
    <row r="5673" spans="1:1" x14ac:dyDescent="0.25">
      <c r="A5673" s="179">
        <f t="shared" si="88"/>
        <v>0</v>
      </c>
    </row>
    <row r="5674" spans="1:1" x14ac:dyDescent="0.25">
      <c r="A5674" s="179">
        <f t="shared" si="88"/>
        <v>0</v>
      </c>
    </row>
    <row r="5675" spans="1:1" x14ac:dyDescent="0.25">
      <c r="A5675" s="179">
        <f t="shared" si="88"/>
        <v>0</v>
      </c>
    </row>
    <row r="5676" spans="1:1" x14ac:dyDescent="0.25">
      <c r="A5676" s="179">
        <f t="shared" si="88"/>
        <v>0</v>
      </c>
    </row>
    <row r="5677" spans="1:1" x14ac:dyDescent="0.25">
      <c r="A5677" s="179">
        <f t="shared" si="88"/>
        <v>0</v>
      </c>
    </row>
    <row r="5678" spans="1:1" x14ac:dyDescent="0.25">
      <c r="A5678" s="179">
        <f t="shared" si="88"/>
        <v>0</v>
      </c>
    </row>
    <row r="5679" spans="1:1" x14ac:dyDescent="0.25">
      <c r="A5679" s="179">
        <f t="shared" si="88"/>
        <v>0</v>
      </c>
    </row>
    <row r="5680" spans="1:1" x14ac:dyDescent="0.25">
      <c r="A5680" s="179">
        <f t="shared" si="88"/>
        <v>0</v>
      </c>
    </row>
    <row r="5681" spans="1:1" x14ac:dyDescent="0.25">
      <c r="A5681" s="179">
        <f t="shared" si="88"/>
        <v>0</v>
      </c>
    </row>
    <row r="5682" spans="1:1" x14ac:dyDescent="0.25">
      <c r="A5682" s="179">
        <f t="shared" si="88"/>
        <v>0</v>
      </c>
    </row>
    <row r="5683" spans="1:1" x14ac:dyDescent="0.25">
      <c r="A5683" s="179">
        <f t="shared" si="88"/>
        <v>0</v>
      </c>
    </row>
    <row r="5684" spans="1:1" x14ac:dyDescent="0.25">
      <c r="A5684" s="179">
        <f t="shared" si="88"/>
        <v>0</v>
      </c>
    </row>
    <row r="5685" spans="1:1" x14ac:dyDescent="0.25">
      <c r="A5685" s="179">
        <f t="shared" si="88"/>
        <v>0</v>
      </c>
    </row>
    <row r="5686" spans="1:1" x14ac:dyDescent="0.25">
      <c r="A5686" s="179">
        <f t="shared" si="88"/>
        <v>0</v>
      </c>
    </row>
    <row r="5687" spans="1:1" x14ac:dyDescent="0.25">
      <c r="A5687" s="179">
        <f t="shared" si="88"/>
        <v>0</v>
      </c>
    </row>
    <row r="5688" spans="1:1" x14ac:dyDescent="0.25">
      <c r="A5688" s="179">
        <f t="shared" si="88"/>
        <v>0</v>
      </c>
    </row>
    <row r="5689" spans="1:1" x14ac:dyDescent="0.25">
      <c r="A5689" s="179">
        <f t="shared" si="88"/>
        <v>0</v>
      </c>
    </row>
    <row r="5690" spans="1:1" x14ac:dyDescent="0.25">
      <c r="A5690" s="179">
        <f t="shared" si="88"/>
        <v>0</v>
      </c>
    </row>
    <row r="5691" spans="1:1" x14ac:dyDescent="0.25">
      <c r="A5691" s="179">
        <f t="shared" si="88"/>
        <v>0</v>
      </c>
    </row>
    <row r="5692" spans="1:1" x14ac:dyDescent="0.25">
      <c r="A5692" s="179">
        <f t="shared" si="88"/>
        <v>0</v>
      </c>
    </row>
    <row r="5693" spans="1:1" x14ac:dyDescent="0.25">
      <c r="A5693" s="179">
        <f t="shared" si="88"/>
        <v>0</v>
      </c>
    </row>
    <row r="5694" spans="1:1" x14ac:dyDescent="0.25">
      <c r="A5694" s="179">
        <f t="shared" si="88"/>
        <v>0</v>
      </c>
    </row>
    <row r="5695" spans="1:1" x14ac:dyDescent="0.25">
      <c r="A5695" s="179">
        <f t="shared" si="88"/>
        <v>0</v>
      </c>
    </row>
    <row r="5696" spans="1:1" x14ac:dyDescent="0.25">
      <c r="A5696" s="179">
        <f t="shared" si="88"/>
        <v>0</v>
      </c>
    </row>
    <row r="5697" spans="1:1" x14ac:dyDescent="0.25">
      <c r="A5697" s="179">
        <f t="shared" si="88"/>
        <v>0</v>
      </c>
    </row>
    <row r="5698" spans="1:1" x14ac:dyDescent="0.25">
      <c r="A5698" s="179">
        <f t="shared" ref="A5698:A5761" si="89">IF(+R5698&gt;AR5698,R5698-AR5698,0)</f>
        <v>0</v>
      </c>
    </row>
    <row r="5699" spans="1:1" x14ac:dyDescent="0.25">
      <c r="A5699" s="179">
        <f t="shared" si="89"/>
        <v>0</v>
      </c>
    </row>
    <row r="5700" spans="1:1" x14ac:dyDescent="0.25">
      <c r="A5700" s="179">
        <f t="shared" si="89"/>
        <v>0</v>
      </c>
    </row>
    <row r="5701" spans="1:1" x14ac:dyDescent="0.25">
      <c r="A5701" s="179">
        <f t="shared" si="89"/>
        <v>0</v>
      </c>
    </row>
    <row r="5702" spans="1:1" x14ac:dyDescent="0.25">
      <c r="A5702" s="179">
        <f t="shared" si="89"/>
        <v>0</v>
      </c>
    </row>
    <row r="5703" spans="1:1" x14ac:dyDescent="0.25">
      <c r="A5703" s="179">
        <f t="shared" si="89"/>
        <v>0</v>
      </c>
    </row>
    <row r="5704" spans="1:1" x14ac:dyDescent="0.25">
      <c r="A5704" s="179">
        <f t="shared" si="89"/>
        <v>0</v>
      </c>
    </row>
    <row r="5705" spans="1:1" x14ac:dyDescent="0.25">
      <c r="A5705" s="179">
        <f t="shared" si="89"/>
        <v>0</v>
      </c>
    </row>
    <row r="5706" spans="1:1" x14ac:dyDescent="0.25">
      <c r="A5706" s="179">
        <f t="shared" si="89"/>
        <v>0</v>
      </c>
    </row>
    <row r="5707" spans="1:1" x14ac:dyDescent="0.25">
      <c r="A5707" s="179">
        <f t="shared" si="89"/>
        <v>0</v>
      </c>
    </row>
    <row r="5708" spans="1:1" x14ac:dyDescent="0.25">
      <c r="A5708" s="179">
        <f t="shared" si="89"/>
        <v>0</v>
      </c>
    </row>
    <row r="5709" spans="1:1" x14ac:dyDescent="0.25">
      <c r="A5709" s="179">
        <f t="shared" si="89"/>
        <v>0</v>
      </c>
    </row>
    <row r="5710" spans="1:1" x14ac:dyDescent="0.25">
      <c r="A5710" s="179">
        <f t="shared" si="89"/>
        <v>0</v>
      </c>
    </row>
    <row r="5711" spans="1:1" x14ac:dyDescent="0.25">
      <c r="A5711" s="179">
        <f t="shared" si="89"/>
        <v>0</v>
      </c>
    </row>
    <row r="5712" spans="1:1" x14ac:dyDescent="0.25">
      <c r="A5712" s="179">
        <f t="shared" si="89"/>
        <v>0</v>
      </c>
    </row>
    <row r="5713" spans="1:1" x14ac:dyDescent="0.25">
      <c r="A5713" s="179">
        <f t="shared" si="89"/>
        <v>0</v>
      </c>
    </row>
    <row r="5714" spans="1:1" x14ac:dyDescent="0.25">
      <c r="A5714" s="179">
        <f t="shared" si="89"/>
        <v>0</v>
      </c>
    </row>
    <row r="5715" spans="1:1" x14ac:dyDescent="0.25">
      <c r="A5715" s="179">
        <f t="shared" si="89"/>
        <v>0</v>
      </c>
    </row>
    <row r="5716" spans="1:1" x14ac:dyDescent="0.25">
      <c r="A5716" s="179">
        <f t="shared" si="89"/>
        <v>0</v>
      </c>
    </row>
    <row r="5717" spans="1:1" x14ac:dyDescent="0.25">
      <c r="A5717" s="179">
        <f t="shared" si="89"/>
        <v>0</v>
      </c>
    </row>
    <row r="5718" spans="1:1" x14ac:dyDescent="0.25">
      <c r="A5718" s="179">
        <f t="shared" si="89"/>
        <v>0</v>
      </c>
    </row>
    <row r="5719" spans="1:1" x14ac:dyDescent="0.25">
      <c r="A5719" s="179">
        <f t="shared" si="89"/>
        <v>0</v>
      </c>
    </row>
    <row r="5720" spans="1:1" x14ac:dyDescent="0.25">
      <c r="A5720" s="179">
        <f t="shared" si="89"/>
        <v>0</v>
      </c>
    </row>
    <row r="5721" spans="1:1" x14ac:dyDescent="0.25">
      <c r="A5721" s="179">
        <f t="shared" si="89"/>
        <v>0</v>
      </c>
    </row>
    <row r="5722" spans="1:1" x14ac:dyDescent="0.25">
      <c r="A5722" s="179">
        <f t="shared" si="89"/>
        <v>0</v>
      </c>
    </row>
    <row r="5723" spans="1:1" x14ac:dyDescent="0.25">
      <c r="A5723" s="179">
        <f t="shared" si="89"/>
        <v>0</v>
      </c>
    </row>
    <row r="5724" spans="1:1" x14ac:dyDescent="0.25">
      <c r="A5724" s="179">
        <f t="shared" si="89"/>
        <v>0</v>
      </c>
    </row>
    <row r="5725" spans="1:1" x14ac:dyDescent="0.25">
      <c r="A5725" s="179">
        <f t="shared" si="89"/>
        <v>0</v>
      </c>
    </row>
    <row r="5726" spans="1:1" x14ac:dyDescent="0.25">
      <c r="A5726" s="179">
        <f t="shared" si="89"/>
        <v>0</v>
      </c>
    </row>
    <row r="5727" spans="1:1" x14ac:dyDescent="0.25">
      <c r="A5727" s="179">
        <f t="shared" si="89"/>
        <v>0</v>
      </c>
    </row>
    <row r="5728" spans="1:1" x14ac:dyDescent="0.25">
      <c r="A5728" s="179">
        <f t="shared" si="89"/>
        <v>0</v>
      </c>
    </row>
    <row r="5729" spans="1:1" x14ac:dyDescent="0.25">
      <c r="A5729" s="179">
        <f t="shared" si="89"/>
        <v>0</v>
      </c>
    </row>
    <row r="5730" spans="1:1" x14ac:dyDescent="0.25">
      <c r="A5730" s="179">
        <f t="shared" si="89"/>
        <v>0</v>
      </c>
    </row>
    <row r="5731" spans="1:1" x14ac:dyDescent="0.25">
      <c r="A5731" s="179">
        <f t="shared" si="89"/>
        <v>0</v>
      </c>
    </row>
    <row r="5732" spans="1:1" x14ac:dyDescent="0.25">
      <c r="A5732" s="179">
        <f t="shared" si="89"/>
        <v>0</v>
      </c>
    </row>
    <row r="5733" spans="1:1" x14ac:dyDescent="0.25">
      <c r="A5733" s="179">
        <f t="shared" si="89"/>
        <v>0</v>
      </c>
    </row>
    <row r="5734" spans="1:1" x14ac:dyDescent="0.25">
      <c r="A5734" s="179">
        <f t="shared" si="89"/>
        <v>0</v>
      </c>
    </row>
    <row r="5735" spans="1:1" x14ac:dyDescent="0.25">
      <c r="A5735" s="179">
        <f t="shared" si="89"/>
        <v>0</v>
      </c>
    </row>
    <row r="5736" spans="1:1" x14ac:dyDescent="0.25">
      <c r="A5736" s="179">
        <f t="shared" si="89"/>
        <v>0</v>
      </c>
    </row>
    <row r="5737" spans="1:1" x14ac:dyDescent="0.25">
      <c r="A5737" s="179">
        <f t="shared" si="89"/>
        <v>0</v>
      </c>
    </row>
    <row r="5738" spans="1:1" x14ac:dyDescent="0.25">
      <c r="A5738" s="179">
        <f t="shared" si="89"/>
        <v>0</v>
      </c>
    </row>
    <row r="5739" spans="1:1" x14ac:dyDescent="0.25">
      <c r="A5739" s="179">
        <f t="shared" si="89"/>
        <v>0</v>
      </c>
    </row>
    <row r="5740" spans="1:1" x14ac:dyDescent="0.25">
      <c r="A5740" s="179">
        <f t="shared" si="89"/>
        <v>0</v>
      </c>
    </row>
    <row r="5741" spans="1:1" x14ac:dyDescent="0.25">
      <c r="A5741" s="179">
        <f t="shared" si="89"/>
        <v>0</v>
      </c>
    </row>
    <row r="5742" spans="1:1" x14ac:dyDescent="0.25">
      <c r="A5742" s="179">
        <f t="shared" si="89"/>
        <v>0</v>
      </c>
    </row>
    <row r="5743" spans="1:1" x14ac:dyDescent="0.25">
      <c r="A5743" s="179">
        <f t="shared" si="89"/>
        <v>0</v>
      </c>
    </row>
    <row r="5744" spans="1:1" x14ac:dyDescent="0.25">
      <c r="A5744" s="179">
        <f t="shared" si="89"/>
        <v>0</v>
      </c>
    </row>
    <row r="5745" spans="1:1" x14ac:dyDescent="0.25">
      <c r="A5745" s="179">
        <f t="shared" si="89"/>
        <v>0</v>
      </c>
    </row>
    <row r="5746" spans="1:1" x14ac:dyDescent="0.25">
      <c r="A5746" s="179">
        <f t="shared" si="89"/>
        <v>0</v>
      </c>
    </row>
    <row r="5747" spans="1:1" x14ac:dyDescent="0.25">
      <c r="A5747" s="179">
        <f t="shared" si="89"/>
        <v>0</v>
      </c>
    </row>
    <row r="5748" spans="1:1" x14ac:dyDescent="0.25">
      <c r="A5748" s="179">
        <f t="shared" si="89"/>
        <v>0</v>
      </c>
    </row>
    <row r="5749" spans="1:1" x14ac:dyDescent="0.25">
      <c r="A5749" s="179">
        <f t="shared" si="89"/>
        <v>0</v>
      </c>
    </row>
    <row r="5750" spans="1:1" x14ac:dyDescent="0.25">
      <c r="A5750" s="179">
        <f t="shared" si="89"/>
        <v>0</v>
      </c>
    </row>
    <row r="5751" spans="1:1" x14ac:dyDescent="0.25">
      <c r="A5751" s="179">
        <f t="shared" si="89"/>
        <v>0</v>
      </c>
    </row>
    <row r="5752" spans="1:1" x14ac:dyDescent="0.25">
      <c r="A5752" s="179">
        <f t="shared" si="89"/>
        <v>0</v>
      </c>
    </row>
    <row r="5753" spans="1:1" x14ac:dyDescent="0.25">
      <c r="A5753" s="179">
        <f t="shared" si="89"/>
        <v>0</v>
      </c>
    </row>
    <row r="5754" spans="1:1" x14ac:dyDescent="0.25">
      <c r="A5754" s="179">
        <f t="shared" si="89"/>
        <v>0</v>
      </c>
    </row>
    <row r="5755" spans="1:1" x14ac:dyDescent="0.25">
      <c r="A5755" s="179">
        <f t="shared" si="89"/>
        <v>0</v>
      </c>
    </row>
    <row r="5756" spans="1:1" x14ac:dyDescent="0.25">
      <c r="A5756" s="179">
        <f t="shared" si="89"/>
        <v>0</v>
      </c>
    </row>
    <row r="5757" spans="1:1" x14ac:dyDescent="0.25">
      <c r="A5757" s="179">
        <f t="shared" si="89"/>
        <v>0</v>
      </c>
    </row>
    <row r="5758" spans="1:1" x14ac:dyDescent="0.25">
      <c r="A5758" s="179">
        <f t="shared" si="89"/>
        <v>0</v>
      </c>
    </row>
    <row r="5759" spans="1:1" x14ac:dyDescent="0.25">
      <c r="A5759" s="179">
        <f t="shared" si="89"/>
        <v>0</v>
      </c>
    </row>
    <row r="5760" spans="1:1" x14ac:dyDescent="0.25">
      <c r="A5760" s="179">
        <f t="shared" si="89"/>
        <v>0</v>
      </c>
    </row>
    <row r="5761" spans="1:1" x14ac:dyDescent="0.25">
      <c r="A5761" s="179">
        <f t="shared" si="89"/>
        <v>0</v>
      </c>
    </row>
    <row r="5762" spans="1:1" x14ac:dyDescent="0.25">
      <c r="A5762" s="179">
        <f t="shared" ref="A5762:A5825" si="90">IF(+R5762&gt;AR5762,R5762-AR5762,0)</f>
        <v>0</v>
      </c>
    </row>
    <row r="5763" spans="1:1" x14ac:dyDescent="0.25">
      <c r="A5763" s="179">
        <f t="shared" si="90"/>
        <v>0</v>
      </c>
    </row>
    <row r="5764" spans="1:1" x14ac:dyDescent="0.25">
      <c r="A5764" s="179">
        <f t="shared" si="90"/>
        <v>0</v>
      </c>
    </row>
    <row r="5765" spans="1:1" x14ac:dyDescent="0.25">
      <c r="A5765" s="179">
        <f t="shared" si="90"/>
        <v>0</v>
      </c>
    </row>
    <row r="5766" spans="1:1" x14ac:dyDescent="0.25">
      <c r="A5766" s="179">
        <f t="shared" si="90"/>
        <v>0</v>
      </c>
    </row>
    <row r="5767" spans="1:1" x14ac:dyDescent="0.25">
      <c r="A5767" s="179">
        <f t="shared" si="90"/>
        <v>0</v>
      </c>
    </row>
    <row r="5768" spans="1:1" x14ac:dyDescent="0.25">
      <c r="A5768" s="179">
        <f t="shared" si="90"/>
        <v>0</v>
      </c>
    </row>
    <row r="5769" spans="1:1" x14ac:dyDescent="0.25">
      <c r="A5769" s="179">
        <f t="shared" si="90"/>
        <v>0</v>
      </c>
    </row>
    <row r="5770" spans="1:1" x14ac:dyDescent="0.25">
      <c r="A5770" s="179">
        <f t="shared" si="90"/>
        <v>0</v>
      </c>
    </row>
    <row r="5771" spans="1:1" x14ac:dyDescent="0.25">
      <c r="A5771" s="179">
        <f t="shared" si="90"/>
        <v>0</v>
      </c>
    </row>
    <row r="5772" spans="1:1" x14ac:dyDescent="0.25">
      <c r="A5772" s="179">
        <f t="shared" si="90"/>
        <v>0</v>
      </c>
    </row>
    <row r="5773" spans="1:1" x14ac:dyDescent="0.25">
      <c r="A5773" s="179">
        <f t="shared" si="90"/>
        <v>0</v>
      </c>
    </row>
    <row r="5774" spans="1:1" x14ac:dyDescent="0.25">
      <c r="A5774" s="179">
        <f t="shared" si="90"/>
        <v>0</v>
      </c>
    </row>
    <row r="5775" spans="1:1" x14ac:dyDescent="0.25">
      <c r="A5775" s="179">
        <f t="shared" si="90"/>
        <v>0</v>
      </c>
    </row>
    <row r="5776" spans="1:1" x14ac:dyDescent="0.25">
      <c r="A5776" s="179">
        <f t="shared" si="90"/>
        <v>0</v>
      </c>
    </row>
    <row r="5777" spans="1:1" x14ac:dyDescent="0.25">
      <c r="A5777" s="179">
        <f t="shared" si="90"/>
        <v>0</v>
      </c>
    </row>
    <row r="5778" spans="1:1" x14ac:dyDescent="0.25">
      <c r="A5778" s="179">
        <f t="shared" si="90"/>
        <v>0</v>
      </c>
    </row>
    <row r="5779" spans="1:1" x14ac:dyDescent="0.25">
      <c r="A5779" s="179">
        <f t="shared" si="90"/>
        <v>0</v>
      </c>
    </row>
    <row r="5780" spans="1:1" x14ac:dyDescent="0.25">
      <c r="A5780" s="179">
        <f t="shared" si="90"/>
        <v>0</v>
      </c>
    </row>
    <row r="5781" spans="1:1" x14ac:dyDescent="0.25">
      <c r="A5781" s="179">
        <f t="shared" si="90"/>
        <v>0</v>
      </c>
    </row>
    <row r="5782" spans="1:1" x14ac:dyDescent="0.25">
      <c r="A5782" s="179">
        <f t="shared" si="90"/>
        <v>0</v>
      </c>
    </row>
    <row r="5783" spans="1:1" x14ac:dyDescent="0.25">
      <c r="A5783" s="179">
        <f t="shared" si="90"/>
        <v>0</v>
      </c>
    </row>
    <row r="5784" spans="1:1" x14ac:dyDescent="0.25">
      <c r="A5784" s="179">
        <f t="shared" si="90"/>
        <v>0</v>
      </c>
    </row>
    <row r="5785" spans="1:1" x14ac:dyDescent="0.25">
      <c r="A5785" s="179">
        <f t="shared" si="90"/>
        <v>0</v>
      </c>
    </row>
    <row r="5786" spans="1:1" x14ac:dyDescent="0.25">
      <c r="A5786" s="179">
        <f t="shared" si="90"/>
        <v>0</v>
      </c>
    </row>
    <row r="5787" spans="1:1" x14ac:dyDescent="0.25">
      <c r="A5787" s="179">
        <f t="shared" si="90"/>
        <v>0</v>
      </c>
    </row>
    <row r="5788" spans="1:1" x14ac:dyDescent="0.25">
      <c r="A5788" s="179">
        <f t="shared" si="90"/>
        <v>0</v>
      </c>
    </row>
    <row r="5789" spans="1:1" x14ac:dyDescent="0.25">
      <c r="A5789" s="179">
        <f t="shared" si="90"/>
        <v>0</v>
      </c>
    </row>
    <row r="5790" spans="1:1" x14ac:dyDescent="0.25">
      <c r="A5790" s="179">
        <f t="shared" si="90"/>
        <v>0</v>
      </c>
    </row>
    <row r="5791" spans="1:1" x14ac:dyDescent="0.25">
      <c r="A5791" s="179">
        <f t="shared" si="90"/>
        <v>0</v>
      </c>
    </row>
    <row r="5792" spans="1:1" x14ac:dyDescent="0.25">
      <c r="A5792" s="179">
        <f t="shared" si="90"/>
        <v>0</v>
      </c>
    </row>
    <row r="5793" spans="1:1" x14ac:dyDescent="0.25">
      <c r="A5793" s="179">
        <f t="shared" si="90"/>
        <v>0</v>
      </c>
    </row>
    <row r="5794" spans="1:1" x14ac:dyDescent="0.25">
      <c r="A5794" s="179">
        <f t="shared" si="90"/>
        <v>0</v>
      </c>
    </row>
    <row r="5795" spans="1:1" x14ac:dyDescent="0.25">
      <c r="A5795" s="179">
        <f t="shared" si="90"/>
        <v>0</v>
      </c>
    </row>
    <row r="5796" spans="1:1" x14ac:dyDescent="0.25">
      <c r="A5796" s="179">
        <f t="shared" si="90"/>
        <v>0</v>
      </c>
    </row>
    <row r="5797" spans="1:1" x14ac:dyDescent="0.25">
      <c r="A5797" s="179">
        <f t="shared" si="90"/>
        <v>0</v>
      </c>
    </row>
    <row r="5798" spans="1:1" x14ac:dyDescent="0.25">
      <c r="A5798" s="179">
        <f t="shared" si="90"/>
        <v>0</v>
      </c>
    </row>
    <row r="5799" spans="1:1" x14ac:dyDescent="0.25">
      <c r="A5799" s="179">
        <f t="shared" si="90"/>
        <v>0</v>
      </c>
    </row>
    <row r="5800" spans="1:1" x14ac:dyDescent="0.25">
      <c r="A5800" s="179">
        <f t="shared" si="90"/>
        <v>0</v>
      </c>
    </row>
    <row r="5801" spans="1:1" x14ac:dyDescent="0.25">
      <c r="A5801" s="179">
        <f t="shared" si="90"/>
        <v>0</v>
      </c>
    </row>
    <row r="5802" spans="1:1" x14ac:dyDescent="0.25">
      <c r="A5802" s="179">
        <f t="shared" si="90"/>
        <v>0</v>
      </c>
    </row>
    <row r="5803" spans="1:1" x14ac:dyDescent="0.25">
      <c r="A5803" s="179">
        <f t="shared" si="90"/>
        <v>0</v>
      </c>
    </row>
    <row r="5804" spans="1:1" x14ac:dyDescent="0.25">
      <c r="A5804" s="179">
        <f t="shared" si="90"/>
        <v>0</v>
      </c>
    </row>
    <row r="5805" spans="1:1" x14ac:dyDescent="0.25">
      <c r="A5805" s="179">
        <f t="shared" si="90"/>
        <v>0</v>
      </c>
    </row>
    <row r="5806" spans="1:1" x14ac:dyDescent="0.25">
      <c r="A5806" s="179">
        <f t="shared" si="90"/>
        <v>0</v>
      </c>
    </row>
    <row r="5807" spans="1:1" x14ac:dyDescent="0.25">
      <c r="A5807" s="179">
        <f t="shared" si="90"/>
        <v>0</v>
      </c>
    </row>
    <row r="5808" spans="1:1" x14ac:dyDescent="0.25">
      <c r="A5808" s="179">
        <f t="shared" si="90"/>
        <v>0</v>
      </c>
    </row>
    <row r="5809" spans="1:1" x14ac:dyDescent="0.25">
      <c r="A5809" s="179">
        <f t="shared" si="90"/>
        <v>0</v>
      </c>
    </row>
    <row r="5810" spans="1:1" x14ac:dyDescent="0.25">
      <c r="A5810" s="179">
        <f t="shared" si="90"/>
        <v>0</v>
      </c>
    </row>
    <row r="5811" spans="1:1" x14ac:dyDescent="0.25">
      <c r="A5811" s="179">
        <f t="shared" si="90"/>
        <v>0</v>
      </c>
    </row>
    <row r="5812" spans="1:1" x14ac:dyDescent="0.25">
      <c r="A5812" s="179">
        <f t="shared" si="90"/>
        <v>0</v>
      </c>
    </row>
    <row r="5813" spans="1:1" x14ac:dyDescent="0.25">
      <c r="A5813" s="179">
        <f t="shared" si="90"/>
        <v>0</v>
      </c>
    </row>
    <row r="5814" spans="1:1" x14ac:dyDescent="0.25">
      <c r="A5814" s="179">
        <f t="shared" si="90"/>
        <v>0</v>
      </c>
    </row>
    <row r="5815" spans="1:1" x14ac:dyDescent="0.25">
      <c r="A5815" s="179">
        <f t="shared" si="90"/>
        <v>0</v>
      </c>
    </row>
    <row r="5816" spans="1:1" x14ac:dyDescent="0.25">
      <c r="A5816" s="179">
        <f t="shared" si="90"/>
        <v>0</v>
      </c>
    </row>
    <row r="5817" spans="1:1" x14ac:dyDescent="0.25">
      <c r="A5817" s="179">
        <f t="shared" si="90"/>
        <v>0</v>
      </c>
    </row>
    <row r="5818" spans="1:1" x14ac:dyDescent="0.25">
      <c r="A5818" s="179">
        <f t="shared" si="90"/>
        <v>0</v>
      </c>
    </row>
    <row r="5819" spans="1:1" x14ac:dyDescent="0.25">
      <c r="A5819" s="179">
        <f t="shared" si="90"/>
        <v>0</v>
      </c>
    </row>
    <row r="5820" spans="1:1" x14ac:dyDescent="0.25">
      <c r="A5820" s="179">
        <f t="shared" si="90"/>
        <v>0</v>
      </c>
    </row>
    <row r="5821" spans="1:1" x14ac:dyDescent="0.25">
      <c r="A5821" s="179">
        <f t="shared" si="90"/>
        <v>0</v>
      </c>
    </row>
    <row r="5822" spans="1:1" x14ac:dyDescent="0.25">
      <c r="A5822" s="179">
        <f t="shared" si="90"/>
        <v>0</v>
      </c>
    </row>
    <row r="5823" spans="1:1" x14ac:dyDescent="0.25">
      <c r="A5823" s="179">
        <f t="shared" si="90"/>
        <v>0</v>
      </c>
    </row>
    <row r="5824" spans="1:1" x14ac:dyDescent="0.25">
      <c r="A5824" s="179">
        <f t="shared" si="90"/>
        <v>0</v>
      </c>
    </row>
    <row r="5825" spans="1:1" x14ac:dyDescent="0.25">
      <c r="A5825" s="179">
        <f t="shared" si="90"/>
        <v>0</v>
      </c>
    </row>
    <row r="5826" spans="1:1" x14ac:dyDescent="0.25">
      <c r="A5826" s="179">
        <f t="shared" ref="A5826:A5889" si="91">IF(+R5826&gt;AR5826,R5826-AR5826,0)</f>
        <v>0</v>
      </c>
    </row>
    <row r="5827" spans="1:1" x14ac:dyDescent="0.25">
      <c r="A5827" s="179">
        <f t="shared" si="91"/>
        <v>0</v>
      </c>
    </row>
    <row r="5828" spans="1:1" x14ac:dyDescent="0.25">
      <c r="A5828" s="179">
        <f t="shared" si="91"/>
        <v>0</v>
      </c>
    </row>
    <row r="5829" spans="1:1" x14ac:dyDescent="0.25">
      <c r="A5829" s="179">
        <f t="shared" si="91"/>
        <v>0</v>
      </c>
    </row>
    <row r="5830" spans="1:1" x14ac:dyDescent="0.25">
      <c r="A5830" s="179">
        <f t="shared" si="91"/>
        <v>0</v>
      </c>
    </row>
    <row r="5831" spans="1:1" x14ac:dyDescent="0.25">
      <c r="A5831" s="179">
        <f t="shared" si="91"/>
        <v>0</v>
      </c>
    </row>
    <row r="5832" spans="1:1" x14ac:dyDescent="0.25">
      <c r="A5832" s="179">
        <f t="shared" si="91"/>
        <v>0</v>
      </c>
    </row>
    <row r="5833" spans="1:1" x14ac:dyDescent="0.25">
      <c r="A5833" s="179">
        <f t="shared" si="91"/>
        <v>0</v>
      </c>
    </row>
    <row r="5834" spans="1:1" x14ac:dyDescent="0.25">
      <c r="A5834" s="179">
        <f t="shared" si="91"/>
        <v>0</v>
      </c>
    </row>
    <row r="5835" spans="1:1" x14ac:dyDescent="0.25">
      <c r="A5835" s="179">
        <f t="shared" si="91"/>
        <v>0</v>
      </c>
    </row>
    <row r="5836" spans="1:1" x14ac:dyDescent="0.25">
      <c r="A5836" s="179">
        <f t="shared" si="91"/>
        <v>0</v>
      </c>
    </row>
    <row r="5837" spans="1:1" x14ac:dyDescent="0.25">
      <c r="A5837" s="179">
        <f t="shared" si="91"/>
        <v>0</v>
      </c>
    </row>
    <row r="5838" spans="1:1" x14ac:dyDescent="0.25">
      <c r="A5838" s="179">
        <f t="shared" si="91"/>
        <v>0</v>
      </c>
    </row>
    <row r="5839" spans="1:1" x14ac:dyDescent="0.25">
      <c r="A5839" s="179">
        <f t="shared" si="91"/>
        <v>0</v>
      </c>
    </row>
    <row r="5840" spans="1:1" x14ac:dyDescent="0.25">
      <c r="A5840" s="179">
        <f t="shared" si="91"/>
        <v>0</v>
      </c>
    </row>
    <row r="5841" spans="1:1" x14ac:dyDescent="0.25">
      <c r="A5841" s="179">
        <f t="shared" si="91"/>
        <v>0</v>
      </c>
    </row>
    <row r="5842" spans="1:1" x14ac:dyDescent="0.25">
      <c r="A5842" s="179">
        <f t="shared" si="91"/>
        <v>0</v>
      </c>
    </row>
    <row r="5843" spans="1:1" x14ac:dyDescent="0.25">
      <c r="A5843" s="179">
        <f t="shared" si="91"/>
        <v>0</v>
      </c>
    </row>
    <row r="5844" spans="1:1" x14ac:dyDescent="0.25">
      <c r="A5844" s="179">
        <f t="shared" si="91"/>
        <v>0</v>
      </c>
    </row>
    <row r="5845" spans="1:1" x14ac:dyDescent="0.25">
      <c r="A5845" s="179">
        <f t="shared" si="91"/>
        <v>0</v>
      </c>
    </row>
    <row r="5846" spans="1:1" x14ac:dyDescent="0.25">
      <c r="A5846" s="179">
        <f t="shared" si="91"/>
        <v>0</v>
      </c>
    </row>
    <row r="5847" spans="1:1" x14ac:dyDescent="0.25">
      <c r="A5847" s="179">
        <f t="shared" si="91"/>
        <v>0</v>
      </c>
    </row>
    <row r="5848" spans="1:1" x14ac:dyDescent="0.25">
      <c r="A5848" s="179">
        <f t="shared" si="91"/>
        <v>0</v>
      </c>
    </row>
    <row r="5849" spans="1:1" x14ac:dyDescent="0.25">
      <c r="A5849" s="179">
        <f t="shared" si="91"/>
        <v>0</v>
      </c>
    </row>
    <row r="5850" spans="1:1" x14ac:dyDescent="0.25">
      <c r="A5850" s="179">
        <f t="shared" si="91"/>
        <v>0</v>
      </c>
    </row>
    <row r="5851" spans="1:1" x14ac:dyDescent="0.25">
      <c r="A5851" s="179">
        <f t="shared" si="91"/>
        <v>0</v>
      </c>
    </row>
    <row r="5852" spans="1:1" x14ac:dyDescent="0.25">
      <c r="A5852" s="179">
        <f t="shared" si="91"/>
        <v>0</v>
      </c>
    </row>
    <row r="5853" spans="1:1" x14ac:dyDescent="0.25">
      <c r="A5853" s="179">
        <f t="shared" si="91"/>
        <v>0</v>
      </c>
    </row>
    <row r="5854" spans="1:1" x14ac:dyDescent="0.25">
      <c r="A5854" s="179">
        <f t="shared" si="91"/>
        <v>0</v>
      </c>
    </row>
    <row r="5855" spans="1:1" x14ac:dyDescent="0.25">
      <c r="A5855" s="179">
        <f t="shared" si="91"/>
        <v>0</v>
      </c>
    </row>
    <row r="5856" spans="1:1" x14ac:dyDescent="0.25">
      <c r="A5856" s="179">
        <f t="shared" si="91"/>
        <v>0</v>
      </c>
    </row>
    <row r="5857" spans="1:1" x14ac:dyDescent="0.25">
      <c r="A5857" s="179">
        <f t="shared" si="91"/>
        <v>0</v>
      </c>
    </row>
    <row r="5858" spans="1:1" x14ac:dyDescent="0.25">
      <c r="A5858" s="179">
        <f t="shared" si="91"/>
        <v>0</v>
      </c>
    </row>
    <row r="5859" spans="1:1" x14ac:dyDescent="0.25">
      <c r="A5859" s="179">
        <f t="shared" si="91"/>
        <v>0</v>
      </c>
    </row>
    <row r="5860" spans="1:1" x14ac:dyDescent="0.25">
      <c r="A5860" s="179">
        <f t="shared" si="91"/>
        <v>0</v>
      </c>
    </row>
    <row r="5861" spans="1:1" x14ac:dyDescent="0.25">
      <c r="A5861" s="179">
        <f t="shared" si="91"/>
        <v>0</v>
      </c>
    </row>
    <row r="5862" spans="1:1" x14ac:dyDescent="0.25">
      <c r="A5862" s="179">
        <f t="shared" si="91"/>
        <v>0</v>
      </c>
    </row>
    <row r="5863" spans="1:1" x14ac:dyDescent="0.25">
      <c r="A5863" s="179">
        <f t="shared" si="91"/>
        <v>0</v>
      </c>
    </row>
    <row r="5864" spans="1:1" x14ac:dyDescent="0.25">
      <c r="A5864" s="179">
        <f t="shared" si="91"/>
        <v>0</v>
      </c>
    </row>
    <row r="5865" spans="1:1" x14ac:dyDescent="0.25">
      <c r="A5865" s="179">
        <f t="shared" si="91"/>
        <v>0</v>
      </c>
    </row>
    <row r="5866" spans="1:1" x14ac:dyDescent="0.25">
      <c r="A5866" s="179">
        <f t="shared" si="91"/>
        <v>0</v>
      </c>
    </row>
    <row r="5867" spans="1:1" x14ac:dyDescent="0.25">
      <c r="A5867" s="179">
        <f t="shared" si="91"/>
        <v>0</v>
      </c>
    </row>
    <row r="5868" spans="1:1" x14ac:dyDescent="0.25">
      <c r="A5868" s="179">
        <f t="shared" si="91"/>
        <v>0</v>
      </c>
    </row>
    <row r="5869" spans="1:1" x14ac:dyDescent="0.25">
      <c r="A5869" s="179">
        <f t="shared" si="91"/>
        <v>0</v>
      </c>
    </row>
    <row r="5870" spans="1:1" x14ac:dyDescent="0.25">
      <c r="A5870" s="179">
        <f t="shared" si="91"/>
        <v>0</v>
      </c>
    </row>
    <row r="5871" spans="1:1" x14ac:dyDescent="0.25">
      <c r="A5871" s="179">
        <f t="shared" si="91"/>
        <v>0</v>
      </c>
    </row>
    <row r="5872" spans="1:1" x14ac:dyDescent="0.25">
      <c r="A5872" s="179">
        <f t="shared" si="91"/>
        <v>0</v>
      </c>
    </row>
    <row r="5873" spans="1:1" x14ac:dyDescent="0.25">
      <c r="A5873" s="179">
        <f t="shared" si="91"/>
        <v>0</v>
      </c>
    </row>
    <row r="5874" spans="1:1" x14ac:dyDescent="0.25">
      <c r="A5874" s="179">
        <f t="shared" si="91"/>
        <v>0</v>
      </c>
    </row>
    <row r="5875" spans="1:1" x14ac:dyDescent="0.25">
      <c r="A5875" s="179">
        <f t="shared" si="91"/>
        <v>0</v>
      </c>
    </row>
    <row r="5876" spans="1:1" x14ac:dyDescent="0.25">
      <c r="A5876" s="179">
        <f t="shared" si="91"/>
        <v>0</v>
      </c>
    </row>
    <row r="5877" spans="1:1" x14ac:dyDescent="0.25">
      <c r="A5877" s="179">
        <f t="shared" si="91"/>
        <v>0</v>
      </c>
    </row>
    <row r="5878" spans="1:1" x14ac:dyDescent="0.25">
      <c r="A5878" s="179">
        <f t="shared" si="91"/>
        <v>0</v>
      </c>
    </row>
    <row r="5879" spans="1:1" x14ac:dyDescent="0.25">
      <c r="A5879" s="179">
        <f t="shared" si="91"/>
        <v>0</v>
      </c>
    </row>
    <row r="5880" spans="1:1" x14ac:dyDescent="0.25">
      <c r="A5880" s="179">
        <f t="shared" si="91"/>
        <v>0</v>
      </c>
    </row>
    <row r="5881" spans="1:1" x14ac:dyDescent="0.25">
      <c r="A5881" s="179">
        <f t="shared" si="91"/>
        <v>0</v>
      </c>
    </row>
    <row r="5882" spans="1:1" x14ac:dyDescent="0.25">
      <c r="A5882" s="179">
        <f t="shared" si="91"/>
        <v>0</v>
      </c>
    </row>
    <row r="5883" spans="1:1" x14ac:dyDescent="0.25">
      <c r="A5883" s="179">
        <f t="shared" si="91"/>
        <v>0</v>
      </c>
    </row>
    <row r="5884" spans="1:1" x14ac:dyDescent="0.25">
      <c r="A5884" s="179">
        <f t="shared" si="91"/>
        <v>0</v>
      </c>
    </row>
    <row r="5885" spans="1:1" x14ac:dyDescent="0.25">
      <c r="A5885" s="179">
        <f t="shared" si="91"/>
        <v>0</v>
      </c>
    </row>
    <row r="5886" spans="1:1" x14ac:dyDescent="0.25">
      <c r="A5886" s="179">
        <f t="shared" si="91"/>
        <v>0</v>
      </c>
    </row>
    <row r="5887" spans="1:1" x14ac:dyDescent="0.25">
      <c r="A5887" s="179">
        <f t="shared" si="91"/>
        <v>0</v>
      </c>
    </row>
    <row r="5888" spans="1:1" x14ac:dyDescent="0.25">
      <c r="A5888" s="179">
        <f t="shared" si="91"/>
        <v>0</v>
      </c>
    </row>
    <row r="5889" spans="1:1" x14ac:dyDescent="0.25">
      <c r="A5889" s="179">
        <f t="shared" si="91"/>
        <v>0</v>
      </c>
    </row>
    <row r="5890" spans="1:1" x14ac:dyDescent="0.25">
      <c r="A5890" s="179">
        <f t="shared" ref="A5890:A5953" si="92">IF(+R5890&gt;AR5890,R5890-AR5890,0)</f>
        <v>0</v>
      </c>
    </row>
    <row r="5891" spans="1:1" x14ac:dyDescent="0.25">
      <c r="A5891" s="179">
        <f t="shared" si="92"/>
        <v>0</v>
      </c>
    </row>
    <row r="5892" spans="1:1" x14ac:dyDescent="0.25">
      <c r="A5892" s="179">
        <f t="shared" si="92"/>
        <v>0</v>
      </c>
    </row>
    <row r="5893" spans="1:1" x14ac:dyDescent="0.25">
      <c r="A5893" s="179">
        <f t="shared" si="92"/>
        <v>0</v>
      </c>
    </row>
    <row r="5894" spans="1:1" x14ac:dyDescent="0.25">
      <c r="A5894" s="179">
        <f t="shared" si="92"/>
        <v>0</v>
      </c>
    </row>
    <row r="5895" spans="1:1" x14ac:dyDescent="0.25">
      <c r="A5895" s="179">
        <f t="shared" si="92"/>
        <v>0</v>
      </c>
    </row>
    <row r="5896" spans="1:1" x14ac:dyDescent="0.25">
      <c r="A5896" s="179">
        <f t="shared" si="92"/>
        <v>0</v>
      </c>
    </row>
    <row r="5897" spans="1:1" x14ac:dyDescent="0.25">
      <c r="A5897" s="179">
        <f t="shared" si="92"/>
        <v>0</v>
      </c>
    </row>
    <row r="5898" spans="1:1" x14ac:dyDescent="0.25">
      <c r="A5898" s="179">
        <f t="shared" si="92"/>
        <v>0</v>
      </c>
    </row>
    <row r="5899" spans="1:1" x14ac:dyDescent="0.25">
      <c r="A5899" s="179">
        <f t="shared" si="92"/>
        <v>0</v>
      </c>
    </row>
    <row r="5900" spans="1:1" x14ac:dyDescent="0.25">
      <c r="A5900" s="179">
        <f t="shared" si="92"/>
        <v>0</v>
      </c>
    </row>
    <row r="5901" spans="1:1" x14ac:dyDescent="0.25">
      <c r="A5901" s="179">
        <f t="shared" si="92"/>
        <v>0</v>
      </c>
    </row>
    <row r="5902" spans="1:1" x14ac:dyDescent="0.25">
      <c r="A5902" s="179">
        <f t="shared" si="92"/>
        <v>0</v>
      </c>
    </row>
    <row r="5903" spans="1:1" x14ac:dyDescent="0.25">
      <c r="A5903" s="179">
        <f t="shared" si="92"/>
        <v>0</v>
      </c>
    </row>
    <row r="5904" spans="1:1" x14ac:dyDescent="0.25">
      <c r="A5904" s="179">
        <f t="shared" si="92"/>
        <v>0</v>
      </c>
    </row>
    <row r="5905" spans="1:1" x14ac:dyDescent="0.25">
      <c r="A5905" s="179">
        <f t="shared" si="92"/>
        <v>0</v>
      </c>
    </row>
    <row r="5906" spans="1:1" x14ac:dyDescent="0.25">
      <c r="A5906" s="179">
        <f t="shared" si="92"/>
        <v>0</v>
      </c>
    </row>
    <row r="5907" spans="1:1" x14ac:dyDescent="0.25">
      <c r="A5907" s="179">
        <f t="shared" si="92"/>
        <v>0</v>
      </c>
    </row>
    <row r="5908" spans="1:1" x14ac:dyDescent="0.25">
      <c r="A5908" s="179">
        <f t="shared" si="92"/>
        <v>0</v>
      </c>
    </row>
    <row r="5909" spans="1:1" x14ac:dyDescent="0.25">
      <c r="A5909" s="179">
        <f t="shared" si="92"/>
        <v>0</v>
      </c>
    </row>
    <row r="5910" spans="1:1" x14ac:dyDescent="0.25">
      <c r="A5910" s="179">
        <f t="shared" si="92"/>
        <v>0</v>
      </c>
    </row>
    <row r="5911" spans="1:1" x14ac:dyDescent="0.25">
      <c r="A5911" s="179">
        <f t="shared" si="92"/>
        <v>0</v>
      </c>
    </row>
    <row r="5912" spans="1:1" x14ac:dyDescent="0.25">
      <c r="A5912" s="179">
        <f t="shared" si="92"/>
        <v>0</v>
      </c>
    </row>
    <row r="5913" spans="1:1" x14ac:dyDescent="0.25">
      <c r="A5913" s="179">
        <f t="shared" si="92"/>
        <v>0</v>
      </c>
    </row>
    <row r="5914" spans="1:1" x14ac:dyDescent="0.25">
      <c r="A5914" s="179">
        <f t="shared" si="92"/>
        <v>0</v>
      </c>
    </row>
    <row r="5915" spans="1:1" x14ac:dyDescent="0.25">
      <c r="A5915" s="179">
        <f t="shared" si="92"/>
        <v>0</v>
      </c>
    </row>
    <row r="5916" spans="1:1" x14ac:dyDescent="0.25">
      <c r="A5916" s="179">
        <f t="shared" si="92"/>
        <v>0</v>
      </c>
    </row>
    <row r="5917" spans="1:1" x14ac:dyDescent="0.25">
      <c r="A5917" s="179">
        <f t="shared" si="92"/>
        <v>0</v>
      </c>
    </row>
    <row r="5918" spans="1:1" x14ac:dyDescent="0.25">
      <c r="A5918" s="179">
        <f t="shared" si="92"/>
        <v>0</v>
      </c>
    </row>
    <row r="5919" spans="1:1" x14ac:dyDescent="0.25">
      <c r="A5919" s="179">
        <f t="shared" si="92"/>
        <v>0</v>
      </c>
    </row>
    <row r="5920" spans="1:1" x14ac:dyDescent="0.25">
      <c r="A5920" s="179">
        <f t="shared" si="92"/>
        <v>0</v>
      </c>
    </row>
    <row r="5921" spans="1:1" x14ac:dyDescent="0.25">
      <c r="A5921" s="179">
        <f t="shared" si="92"/>
        <v>0</v>
      </c>
    </row>
    <row r="5922" spans="1:1" x14ac:dyDescent="0.25">
      <c r="A5922" s="179">
        <f t="shared" si="92"/>
        <v>0</v>
      </c>
    </row>
    <row r="5923" spans="1:1" x14ac:dyDescent="0.25">
      <c r="A5923" s="179">
        <f t="shared" si="92"/>
        <v>0</v>
      </c>
    </row>
    <row r="5924" spans="1:1" x14ac:dyDescent="0.25">
      <c r="A5924" s="179">
        <f t="shared" si="92"/>
        <v>0</v>
      </c>
    </row>
    <row r="5925" spans="1:1" x14ac:dyDescent="0.25">
      <c r="A5925" s="179">
        <f t="shared" si="92"/>
        <v>0</v>
      </c>
    </row>
    <row r="5926" spans="1:1" x14ac:dyDescent="0.25">
      <c r="A5926" s="179">
        <f t="shared" si="92"/>
        <v>0</v>
      </c>
    </row>
    <row r="5927" spans="1:1" x14ac:dyDescent="0.25">
      <c r="A5927" s="179">
        <f t="shared" si="92"/>
        <v>0</v>
      </c>
    </row>
    <row r="5928" spans="1:1" x14ac:dyDescent="0.25">
      <c r="A5928" s="179">
        <f t="shared" si="92"/>
        <v>0</v>
      </c>
    </row>
    <row r="5929" spans="1:1" x14ac:dyDescent="0.25">
      <c r="A5929" s="179">
        <f t="shared" si="92"/>
        <v>0</v>
      </c>
    </row>
    <row r="5930" spans="1:1" x14ac:dyDescent="0.25">
      <c r="A5930" s="179">
        <f t="shared" si="92"/>
        <v>0</v>
      </c>
    </row>
    <row r="5931" spans="1:1" x14ac:dyDescent="0.25">
      <c r="A5931" s="179">
        <f t="shared" si="92"/>
        <v>0</v>
      </c>
    </row>
    <row r="5932" spans="1:1" x14ac:dyDescent="0.25">
      <c r="A5932" s="179">
        <f t="shared" si="92"/>
        <v>0</v>
      </c>
    </row>
    <row r="5933" spans="1:1" x14ac:dyDescent="0.25">
      <c r="A5933" s="179">
        <f t="shared" si="92"/>
        <v>0</v>
      </c>
    </row>
    <row r="5934" spans="1:1" x14ac:dyDescent="0.25">
      <c r="A5934" s="179">
        <f t="shared" si="92"/>
        <v>0</v>
      </c>
    </row>
    <row r="5935" spans="1:1" x14ac:dyDescent="0.25">
      <c r="A5935" s="179">
        <f t="shared" si="92"/>
        <v>0</v>
      </c>
    </row>
    <row r="5936" spans="1:1" x14ac:dyDescent="0.25">
      <c r="A5936" s="179">
        <f t="shared" si="92"/>
        <v>0</v>
      </c>
    </row>
    <row r="5937" spans="1:1" x14ac:dyDescent="0.25">
      <c r="A5937" s="179">
        <f t="shared" si="92"/>
        <v>0</v>
      </c>
    </row>
    <row r="5938" spans="1:1" x14ac:dyDescent="0.25">
      <c r="A5938" s="179">
        <f t="shared" si="92"/>
        <v>0</v>
      </c>
    </row>
    <row r="5939" spans="1:1" x14ac:dyDescent="0.25">
      <c r="A5939" s="179">
        <f t="shared" si="92"/>
        <v>0</v>
      </c>
    </row>
    <row r="5940" spans="1:1" x14ac:dyDescent="0.25">
      <c r="A5940" s="179">
        <f t="shared" si="92"/>
        <v>0</v>
      </c>
    </row>
    <row r="5941" spans="1:1" x14ac:dyDescent="0.25">
      <c r="A5941" s="179">
        <f t="shared" si="92"/>
        <v>0</v>
      </c>
    </row>
    <row r="5942" spans="1:1" x14ac:dyDescent="0.25">
      <c r="A5942" s="179">
        <f t="shared" si="92"/>
        <v>0</v>
      </c>
    </row>
    <row r="5943" spans="1:1" x14ac:dyDescent="0.25">
      <c r="A5943" s="179">
        <f t="shared" si="92"/>
        <v>0</v>
      </c>
    </row>
    <row r="5944" spans="1:1" x14ac:dyDescent="0.25">
      <c r="A5944" s="179">
        <f t="shared" si="92"/>
        <v>0</v>
      </c>
    </row>
    <row r="5945" spans="1:1" x14ac:dyDescent="0.25">
      <c r="A5945" s="179">
        <f t="shared" si="92"/>
        <v>0</v>
      </c>
    </row>
    <row r="5946" spans="1:1" x14ac:dyDescent="0.25">
      <c r="A5946" s="179">
        <f t="shared" si="92"/>
        <v>0</v>
      </c>
    </row>
    <row r="5947" spans="1:1" x14ac:dyDescent="0.25">
      <c r="A5947" s="179">
        <f t="shared" si="92"/>
        <v>0</v>
      </c>
    </row>
    <row r="5948" spans="1:1" x14ac:dyDescent="0.25">
      <c r="A5948" s="179">
        <f t="shared" si="92"/>
        <v>0</v>
      </c>
    </row>
    <row r="5949" spans="1:1" x14ac:dyDescent="0.25">
      <c r="A5949" s="179">
        <f t="shared" si="92"/>
        <v>0</v>
      </c>
    </row>
    <row r="5950" spans="1:1" x14ac:dyDescent="0.25">
      <c r="A5950" s="179">
        <f t="shared" si="92"/>
        <v>0</v>
      </c>
    </row>
    <row r="5951" spans="1:1" x14ac:dyDescent="0.25">
      <c r="A5951" s="179">
        <f t="shared" si="92"/>
        <v>0</v>
      </c>
    </row>
    <row r="5952" spans="1:1" x14ac:dyDescent="0.25">
      <c r="A5952" s="179">
        <f t="shared" si="92"/>
        <v>0</v>
      </c>
    </row>
    <row r="5953" spans="1:1" x14ac:dyDescent="0.25">
      <c r="A5953" s="179">
        <f t="shared" si="92"/>
        <v>0</v>
      </c>
    </row>
    <row r="5954" spans="1:1" x14ac:dyDescent="0.25">
      <c r="A5954" s="179">
        <f t="shared" ref="A5954:A6017" si="93">IF(+R5954&gt;AR5954,R5954-AR5954,0)</f>
        <v>0</v>
      </c>
    </row>
    <row r="5955" spans="1:1" x14ac:dyDescent="0.25">
      <c r="A5955" s="179">
        <f t="shared" si="93"/>
        <v>0</v>
      </c>
    </row>
    <row r="5956" spans="1:1" x14ac:dyDescent="0.25">
      <c r="A5956" s="179">
        <f t="shared" si="93"/>
        <v>0</v>
      </c>
    </row>
    <row r="5957" spans="1:1" x14ac:dyDescent="0.25">
      <c r="A5957" s="179">
        <f t="shared" si="93"/>
        <v>0</v>
      </c>
    </row>
    <row r="5958" spans="1:1" x14ac:dyDescent="0.25">
      <c r="A5958" s="179">
        <f t="shared" si="93"/>
        <v>0</v>
      </c>
    </row>
    <row r="5959" spans="1:1" x14ac:dyDescent="0.25">
      <c r="A5959" s="179">
        <f t="shared" si="93"/>
        <v>0</v>
      </c>
    </row>
    <row r="5960" spans="1:1" x14ac:dyDescent="0.25">
      <c r="A5960" s="179">
        <f t="shared" si="93"/>
        <v>0</v>
      </c>
    </row>
    <row r="5961" spans="1:1" x14ac:dyDescent="0.25">
      <c r="A5961" s="179">
        <f t="shared" si="93"/>
        <v>0</v>
      </c>
    </row>
    <row r="5962" spans="1:1" x14ac:dyDescent="0.25">
      <c r="A5962" s="179">
        <f t="shared" si="93"/>
        <v>0</v>
      </c>
    </row>
    <row r="5963" spans="1:1" x14ac:dyDescent="0.25">
      <c r="A5963" s="179">
        <f t="shared" si="93"/>
        <v>0</v>
      </c>
    </row>
    <row r="5964" spans="1:1" x14ac:dyDescent="0.25">
      <c r="A5964" s="179">
        <f t="shared" si="93"/>
        <v>0</v>
      </c>
    </row>
    <row r="5965" spans="1:1" x14ac:dyDescent="0.25">
      <c r="A5965" s="179">
        <f t="shared" si="93"/>
        <v>0</v>
      </c>
    </row>
    <row r="5966" spans="1:1" x14ac:dyDescent="0.25">
      <c r="A5966" s="179">
        <f t="shared" si="93"/>
        <v>0</v>
      </c>
    </row>
    <row r="5967" spans="1:1" x14ac:dyDescent="0.25">
      <c r="A5967" s="179">
        <f t="shared" si="93"/>
        <v>0</v>
      </c>
    </row>
    <row r="5968" spans="1:1" x14ac:dyDescent="0.25">
      <c r="A5968" s="179">
        <f t="shared" si="93"/>
        <v>0</v>
      </c>
    </row>
    <row r="5969" spans="1:1" x14ac:dyDescent="0.25">
      <c r="A5969" s="179">
        <f t="shared" si="93"/>
        <v>0</v>
      </c>
    </row>
    <row r="5970" spans="1:1" x14ac:dyDescent="0.25">
      <c r="A5970" s="179">
        <f t="shared" si="93"/>
        <v>0</v>
      </c>
    </row>
    <row r="5971" spans="1:1" x14ac:dyDescent="0.25">
      <c r="A5971" s="179">
        <f t="shared" si="93"/>
        <v>0</v>
      </c>
    </row>
    <row r="5972" spans="1:1" x14ac:dyDescent="0.25">
      <c r="A5972" s="179">
        <f t="shared" si="93"/>
        <v>0</v>
      </c>
    </row>
    <row r="5973" spans="1:1" x14ac:dyDescent="0.25">
      <c r="A5973" s="179">
        <f t="shared" si="93"/>
        <v>0</v>
      </c>
    </row>
    <row r="5974" spans="1:1" x14ac:dyDescent="0.25">
      <c r="A5974" s="179">
        <f t="shared" si="93"/>
        <v>0</v>
      </c>
    </row>
    <row r="5975" spans="1:1" x14ac:dyDescent="0.25">
      <c r="A5975" s="179">
        <f t="shared" si="93"/>
        <v>0</v>
      </c>
    </row>
    <row r="5976" spans="1:1" x14ac:dyDescent="0.25">
      <c r="A5976" s="179">
        <f t="shared" si="93"/>
        <v>0</v>
      </c>
    </row>
    <row r="5977" spans="1:1" x14ac:dyDescent="0.25">
      <c r="A5977" s="179">
        <f t="shared" si="93"/>
        <v>0</v>
      </c>
    </row>
    <row r="5978" spans="1:1" x14ac:dyDescent="0.25">
      <c r="A5978" s="179">
        <f t="shared" si="93"/>
        <v>0</v>
      </c>
    </row>
    <row r="5979" spans="1:1" x14ac:dyDescent="0.25">
      <c r="A5979" s="179">
        <f t="shared" si="93"/>
        <v>0</v>
      </c>
    </row>
    <row r="5980" spans="1:1" x14ac:dyDescent="0.25">
      <c r="A5980" s="179">
        <f t="shared" si="93"/>
        <v>0</v>
      </c>
    </row>
    <row r="5981" spans="1:1" x14ac:dyDescent="0.25">
      <c r="A5981" s="179">
        <f t="shared" si="93"/>
        <v>0</v>
      </c>
    </row>
    <row r="5982" spans="1:1" x14ac:dyDescent="0.25">
      <c r="A5982" s="179">
        <f t="shared" si="93"/>
        <v>0</v>
      </c>
    </row>
    <row r="5983" spans="1:1" x14ac:dyDescent="0.25">
      <c r="A5983" s="179">
        <f t="shared" si="93"/>
        <v>0</v>
      </c>
    </row>
    <row r="5984" spans="1:1" x14ac:dyDescent="0.25">
      <c r="A5984" s="179">
        <f t="shared" si="93"/>
        <v>0</v>
      </c>
    </row>
    <row r="5985" spans="1:1" x14ac:dyDescent="0.25">
      <c r="A5985" s="179">
        <f t="shared" si="93"/>
        <v>0</v>
      </c>
    </row>
    <row r="5986" spans="1:1" x14ac:dyDescent="0.25">
      <c r="A5986" s="179">
        <f t="shared" si="93"/>
        <v>0</v>
      </c>
    </row>
    <row r="5987" spans="1:1" x14ac:dyDescent="0.25">
      <c r="A5987" s="179">
        <f t="shared" si="93"/>
        <v>0</v>
      </c>
    </row>
    <row r="5988" spans="1:1" x14ac:dyDescent="0.25">
      <c r="A5988" s="179">
        <f t="shared" si="93"/>
        <v>0</v>
      </c>
    </row>
    <row r="5989" spans="1:1" x14ac:dyDescent="0.25">
      <c r="A5989" s="179">
        <f t="shared" si="93"/>
        <v>0</v>
      </c>
    </row>
    <row r="5990" spans="1:1" x14ac:dyDescent="0.25">
      <c r="A5990" s="179">
        <f t="shared" si="93"/>
        <v>0</v>
      </c>
    </row>
    <row r="5991" spans="1:1" x14ac:dyDescent="0.25">
      <c r="A5991" s="179">
        <f t="shared" si="93"/>
        <v>0</v>
      </c>
    </row>
    <row r="5992" spans="1:1" x14ac:dyDescent="0.25">
      <c r="A5992" s="179">
        <f t="shared" si="93"/>
        <v>0</v>
      </c>
    </row>
    <row r="5993" spans="1:1" x14ac:dyDescent="0.25">
      <c r="A5993" s="179">
        <f t="shared" si="93"/>
        <v>0</v>
      </c>
    </row>
    <row r="5994" spans="1:1" x14ac:dyDescent="0.25">
      <c r="A5994" s="179">
        <f t="shared" si="93"/>
        <v>0</v>
      </c>
    </row>
    <row r="5995" spans="1:1" x14ac:dyDescent="0.25">
      <c r="A5995" s="179">
        <f t="shared" si="93"/>
        <v>0</v>
      </c>
    </row>
    <row r="5996" spans="1:1" x14ac:dyDescent="0.25">
      <c r="A5996" s="179">
        <f t="shared" si="93"/>
        <v>0</v>
      </c>
    </row>
    <row r="5997" spans="1:1" x14ac:dyDescent="0.25">
      <c r="A5997" s="179">
        <f t="shared" si="93"/>
        <v>0</v>
      </c>
    </row>
    <row r="5998" spans="1:1" x14ac:dyDescent="0.25">
      <c r="A5998" s="179">
        <f t="shared" si="93"/>
        <v>0</v>
      </c>
    </row>
    <row r="5999" spans="1:1" x14ac:dyDescent="0.25">
      <c r="A5999" s="179">
        <f t="shared" si="93"/>
        <v>0</v>
      </c>
    </row>
    <row r="6000" spans="1:1" x14ac:dyDescent="0.25">
      <c r="A6000" s="179">
        <f t="shared" si="93"/>
        <v>0</v>
      </c>
    </row>
    <row r="6001" spans="1:1" x14ac:dyDescent="0.25">
      <c r="A6001" s="179">
        <f t="shared" si="93"/>
        <v>0</v>
      </c>
    </row>
    <row r="6002" spans="1:1" x14ac:dyDescent="0.25">
      <c r="A6002" s="179">
        <f t="shared" si="93"/>
        <v>0</v>
      </c>
    </row>
    <row r="6003" spans="1:1" x14ac:dyDescent="0.25">
      <c r="A6003" s="179">
        <f t="shared" si="93"/>
        <v>0</v>
      </c>
    </row>
    <row r="6004" spans="1:1" x14ac:dyDescent="0.25">
      <c r="A6004" s="179">
        <f t="shared" si="93"/>
        <v>0</v>
      </c>
    </row>
    <row r="6005" spans="1:1" x14ac:dyDescent="0.25">
      <c r="A6005" s="179">
        <f t="shared" si="93"/>
        <v>0</v>
      </c>
    </row>
    <row r="6006" spans="1:1" x14ac:dyDescent="0.25">
      <c r="A6006" s="179">
        <f t="shared" si="93"/>
        <v>0</v>
      </c>
    </row>
    <row r="6007" spans="1:1" x14ac:dyDescent="0.25">
      <c r="A6007" s="179">
        <f t="shared" si="93"/>
        <v>0</v>
      </c>
    </row>
    <row r="6008" spans="1:1" x14ac:dyDescent="0.25">
      <c r="A6008" s="179">
        <f t="shared" si="93"/>
        <v>0</v>
      </c>
    </row>
    <row r="6009" spans="1:1" x14ac:dyDescent="0.25">
      <c r="A6009" s="179">
        <f t="shared" si="93"/>
        <v>0</v>
      </c>
    </row>
    <row r="6010" spans="1:1" x14ac:dyDescent="0.25">
      <c r="A6010" s="179">
        <f t="shared" si="93"/>
        <v>0</v>
      </c>
    </row>
    <row r="6011" spans="1:1" x14ac:dyDescent="0.25">
      <c r="A6011" s="179">
        <f t="shared" si="93"/>
        <v>0</v>
      </c>
    </row>
    <row r="6012" spans="1:1" x14ac:dyDescent="0.25">
      <c r="A6012" s="179">
        <f t="shared" si="93"/>
        <v>0</v>
      </c>
    </row>
    <row r="6013" spans="1:1" x14ac:dyDescent="0.25">
      <c r="A6013" s="179">
        <f t="shared" si="93"/>
        <v>0</v>
      </c>
    </row>
    <row r="6014" spans="1:1" x14ac:dyDescent="0.25">
      <c r="A6014" s="179">
        <f t="shared" si="93"/>
        <v>0</v>
      </c>
    </row>
    <row r="6015" spans="1:1" x14ac:dyDescent="0.25">
      <c r="A6015" s="179">
        <f t="shared" si="93"/>
        <v>0</v>
      </c>
    </row>
    <row r="6016" spans="1:1" x14ac:dyDescent="0.25">
      <c r="A6016" s="179">
        <f t="shared" si="93"/>
        <v>0</v>
      </c>
    </row>
    <row r="6017" spans="1:1" x14ac:dyDescent="0.25">
      <c r="A6017" s="179">
        <f t="shared" si="93"/>
        <v>0</v>
      </c>
    </row>
    <row r="6018" spans="1:1" x14ac:dyDescent="0.25">
      <c r="A6018" s="179">
        <f t="shared" ref="A6018:A6081" si="94">IF(+R6018&gt;AR6018,R6018-AR6018,0)</f>
        <v>0</v>
      </c>
    </row>
    <row r="6019" spans="1:1" x14ac:dyDescent="0.25">
      <c r="A6019" s="179">
        <f t="shared" si="94"/>
        <v>0</v>
      </c>
    </row>
    <row r="6020" spans="1:1" x14ac:dyDescent="0.25">
      <c r="A6020" s="179">
        <f t="shared" si="94"/>
        <v>0</v>
      </c>
    </row>
    <row r="6021" spans="1:1" x14ac:dyDescent="0.25">
      <c r="A6021" s="179">
        <f t="shared" si="94"/>
        <v>0</v>
      </c>
    </row>
    <row r="6022" spans="1:1" x14ac:dyDescent="0.25">
      <c r="A6022" s="179">
        <f t="shared" si="94"/>
        <v>0</v>
      </c>
    </row>
    <row r="6023" spans="1:1" x14ac:dyDescent="0.25">
      <c r="A6023" s="179">
        <f t="shared" si="94"/>
        <v>0</v>
      </c>
    </row>
    <row r="6024" spans="1:1" x14ac:dyDescent="0.25">
      <c r="A6024" s="179">
        <f t="shared" si="94"/>
        <v>0</v>
      </c>
    </row>
    <row r="6025" spans="1:1" x14ac:dyDescent="0.25">
      <c r="A6025" s="179">
        <f t="shared" si="94"/>
        <v>0</v>
      </c>
    </row>
    <row r="6026" spans="1:1" x14ac:dyDescent="0.25">
      <c r="A6026" s="179">
        <f t="shared" si="94"/>
        <v>0</v>
      </c>
    </row>
    <row r="6027" spans="1:1" x14ac:dyDescent="0.25">
      <c r="A6027" s="179">
        <f t="shared" si="94"/>
        <v>0</v>
      </c>
    </row>
    <row r="6028" spans="1:1" x14ac:dyDescent="0.25">
      <c r="A6028" s="179">
        <f t="shared" si="94"/>
        <v>0</v>
      </c>
    </row>
    <row r="6029" spans="1:1" x14ac:dyDescent="0.25">
      <c r="A6029" s="179">
        <f t="shared" si="94"/>
        <v>0</v>
      </c>
    </row>
    <row r="6030" spans="1:1" x14ac:dyDescent="0.25">
      <c r="A6030" s="179">
        <f t="shared" si="94"/>
        <v>0</v>
      </c>
    </row>
    <row r="6031" spans="1:1" x14ac:dyDescent="0.25">
      <c r="A6031" s="179">
        <f t="shared" si="94"/>
        <v>0</v>
      </c>
    </row>
    <row r="6032" spans="1:1" x14ac:dyDescent="0.25">
      <c r="A6032" s="179">
        <f t="shared" si="94"/>
        <v>0</v>
      </c>
    </row>
    <row r="6033" spans="1:1" x14ac:dyDescent="0.25">
      <c r="A6033" s="179">
        <f t="shared" si="94"/>
        <v>0</v>
      </c>
    </row>
    <row r="6034" spans="1:1" x14ac:dyDescent="0.25">
      <c r="A6034" s="179">
        <f t="shared" si="94"/>
        <v>0</v>
      </c>
    </row>
    <row r="6035" spans="1:1" x14ac:dyDescent="0.25">
      <c r="A6035" s="179">
        <f t="shared" si="94"/>
        <v>0</v>
      </c>
    </row>
    <row r="6036" spans="1:1" x14ac:dyDescent="0.25">
      <c r="A6036" s="179">
        <f t="shared" si="94"/>
        <v>0</v>
      </c>
    </row>
    <row r="6037" spans="1:1" x14ac:dyDescent="0.25">
      <c r="A6037" s="179">
        <f t="shared" si="94"/>
        <v>0</v>
      </c>
    </row>
    <row r="6038" spans="1:1" x14ac:dyDescent="0.25">
      <c r="A6038" s="179">
        <f t="shared" si="94"/>
        <v>0</v>
      </c>
    </row>
    <row r="6039" spans="1:1" x14ac:dyDescent="0.25">
      <c r="A6039" s="179">
        <f t="shared" si="94"/>
        <v>0</v>
      </c>
    </row>
    <row r="6040" spans="1:1" x14ac:dyDescent="0.25">
      <c r="A6040" s="179">
        <f t="shared" si="94"/>
        <v>0</v>
      </c>
    </row>
    <row r="6041" spans="1:1" x14ac:dyDescent="0.25">
      <c r="A6041" s="179">
        <f t="shared" si="94"/>
        <v>0</v>
      </c>
    </row>
    <row r="6042" spans="1:1" x14ac:dyDescent="0.25">
      <c r="A6042" s="179">
        <f t="shared" si="94"/>
        <v>0</v>
      </c>
    </row>
    <row r="6043" spans="1:1" x14ac:dyDescent="0.25">
      <c r="A6043" s="179">
        <f t="shared" si="94"/>
        <v>0</v>
      </c>
    </row>
    <row r="6044" spans="1:1" x14ac:dyDescent="0.25">
      <c r="A6044" s="179">
        <f t="shared" si="94"/>
        <v>0</v>
      </c>
    </row>
    <row r="6045" spans="1:1" x14ac:dyDescent="0.25">
      <c r="A6045" s="179">
        <f t="shared" si="94"/>
        <v>0</v>
      </c>
    </row>
    <row r="6046" spans="1:1" x14ac:dyDescent="0.25">
      <c r="A6046" s="179">
        <f t="shared" si="94"/>
        <v>0</v>
      </c>
    </row>
    <row r="6047" spans="1:1" x14ac:dyDescent="0.25">
      <c r="A6047" s="179">
        <f t="shared" si="94"/>
        <v>0</v>
      </c>
    </row>
    <row r="6048" spans="1:1" x14ac:dyDescent="0.25">
      <c r="A6048" s="179">
        <f t="shared" si="94"/>
        <v>0</v>
      </c>
    </row>
    <row r="6049" spans="1:1" x14ac:dyDescent="0.25">
      <c r="A6049" s="179">
        <f t="shared" si="94"/>
        <v>0</v>
      </c>
    </row>
    <row r="6050" spans="1:1" x14ac:dyDescent="0.25">
      <c r="A6050" s="179">
        <f t="shared" si="94"/>
        <v>0</v>
      </c>
    </row>
    <row r="6051" spans="1:1" x14ac:dyDescent="0.25">
      <c r="A6051" s="179">
        <f t="shared" si="94"/>
        <v>0</v>
      </c>
    </row>
    <row r="6052" spans="1:1" x14ac:dyDescent="0.25">
      <c r="A6052" s="179">
        <f t="shared" si="94"/>
        <v>0</v>
      </c>
    </row>
    <row r="6053" spans="1:1" x14ac:dyDescent="0.25">
      <c r="A6053" s="179">
        <f t="shared" si="94"/>
        <v>0</v>
      </c>
    </row>
    <row r="6054" spans="1:1" x14ac:dyDescent="0.25">
      <c r="A6054" s="179">
        <f t="shared" si="94"/>
        <v>0</v>
      </c>
    </row>
    <row r="6055" spans="1:1" x14ac:dyDescent="0.25">
      <c r="A6055" s="179">
        <f t="shared" si="94"/>
        <v>0</v>
      </c>
    </row>
    <row r="6056" spans="1:1" x14ac:dyDescent="0.25">
      <c r="A6056" s="179">
        <f t="shared" si="94"/>
        <v>0</v>
      </c>
    </row>
    <row r="6057" spans="1:1" x14ac:dyDescent="0.25">
      <c r="A6057" s="179">
        <f t="shared" si="94"/>
        <v>0</v>
      </c>
    </row>
    <row r="6058" spans="1:1" x14ac:dyDescent="0.25">
      <c r="A6058" s="179">
        <f t="shared" si="94"/>
        <v>0</v>
      </c>
    </row>
    <row r="6059" spans="1:1" x14ac:dyDescent="0.25">
      <c r="A6059" s="179">
        <f t="shared" si="94"/>
        <v>0</v>
      </c>
    </row>
    <row r="6060" spans="1:1" x14ac:dyDescent="0.25">
      <c r="A6060" s="179">
        <f t="shared" si="94"/>
        <v>0</v>
      </c>
    </row>
    <row r="6061" spans="1:1" x14ac:dyDescent="0.25">
      <c r="A6061" s="179">
        <f t="shared" si="94"/>
        <v>0</v>
      </c>
    </row>
    <row r="6062" spans="1:1" x14ac:dyDescent="0.25">
      <c r="A6062" s="179">
        <f t="shared" si="94"/>
        <v>0</v>
      </c>
    </row>
    <row r="6063" spans="1:1" x14ac:dyDescent="0.25">
      <c r="A6063" s="179">
        <f t="shared" si="94"/>
        <v>0</v>
      </c>
    </row>
    <row r="6064" spans="1:1" x14ac:dyDescent="0.25">
      <c r="A6064" s="179">
        <f t="shared" si="94"/>
        <v>0</v>
      </c>
    </row>
    <row r="6065" spans="1:1" x14ac:dyDescent="0.25">
      <c r="A6065" s="179">
        <f t="shared" si="94"/>
        <v>0</v>
      </c>
    </row>
    <row r="6066" spans="1:1" x14ac:dyDescent="0.25">
      <c r="A6066" s="179">
        <f t="shared" si="94"/>
        <v>0</v>
      </c>
    </row>
    <row r="6067" spans="1:1" x14ac:dyDescent="0.25">
      <c r="A6067" s="179">
        <f t="shared" si="94"/>
        <v>0</v>
      </c>
    </row>
    <row r="6068" spans="1:1" x14ac:dyDescent="0.25">
      <c r="A6068" s="179">
        <f t="shared" si="94"/>
        <v>0</v>
      </c>
    </row>
    <row r="6069" spans="1:1" x14ac:dyDescent="0.25">
      <c r="A6069" s="179">
        <f t="shared" si="94"/>
        <v>0</v>
      </c>
    </row>
    <row r="6070" spans="1:1" x14ac:dyDescent="0.25">
      <c r="A6070" s="179">
        <f t="shared" si="94"/>
        <v>0</v>
      </c>
    </row>
    <row r="6071" spans="1:1" x14ac:dyDescent="0.25">
      <c r="A6071" s="179">
        <f t="shared" si="94"/>
        <v>0</v>
      </c>
    </row>
    <row r="6072" spans="1:1" x14ac:dyDescent="0.25">
      <c r="A6072" s="179">
        <f t="shared" si="94"/>
        <v>0</v>
      </c>
    </row>
    <row r="6073" spans="1:1" x14ac:dyDescent="0.25">
      <c r="A6073" s="179">
        <f t="shared" si="94"/>
        <v>0</v>
      </c>
    </row>
    <row r="6074" spans="1:1" x14ac:dyDescent="0.25">
      <c r="A6074" s="179">
        <f t="shared" si="94"/>
        <v>0</v>
      </c>
    </row>
    <row r="6075" spans="1:1" x14ac:dyDescent="0.25">
      <c r="A6075" s="179">
        <f t="shared" si="94"/>
        <v>0</v>
      </c>
    </row>
    <row r="6076" spans="1:1" x14ac:dyDescent="0.25">
      <c r="A6076" s="179">
        <f t="shared" si="94"/>
        <v>0</v>
      </c>
    </row>
    <row r="6077" spans="1:1" x14ac:dyDescent="0.25">
      <c r="A6077" s="179">
        <f t="shared" si="94"/>
        <v>0</v>
      </c>
    </row>
    <row r="6078" spans="1:1" x14ac:dyDescent="0.25">
      <c r="A6078" s="179">
        <f t="shared" si="94"/>
        <v>0</v>
      </c>
    </row>
    <row r="6079" spans="1:1" x14ac:dyDescent="0.25">
      <c r="A6079" s="179">
        <f t="shared" si="94"/>
        <v>0</v>
      </c>
    </row>
    <row r="6080" spans="1:1" x14ac:dyDescent="0.25">
      <c r="A6080" s="179">
        <f t="shared" si="94"/>
        <v>0</v>
      </c>
    </row>
    <row r="6081" spans="1:1" x14ac:dyDescent="0.25">
      <c r="A6081" s="179">
        <f t="shared" si="94"/>
        <v>0</v>
      </c>
    </row>
    <row r="6082" spans="1:1" x14ac:dyDescent="0.25">
      <c r="A6082" s="179">
        <f t="shared" ref="A6082:A6145" si="95">IF(+R6082&gt;AR6082,R6082-AR6082,0)</f>
        <v>0</v>
      </c>
    </row>
    <row r="6083" spans="1:1" x14ac:dyDescent="0.25">
      <c r="A6083" s="179">
        <f t="shared" si="95"/>
        <v>0</v>
      </c>
    </row>
    <row r="6084" spans="1:1" x14ac:dyDescent="0.25">
      <c r="A6084" s="179">
        <f t="shared" si="95"/>
        <v>0</v>
      </c>
    </row>
    <row r="6085" spans="1:1" x14ac:dyDescent="0.25">
      <c r="A6085" s="179">
        <f t="shared" si="95"/>
        <v>0</v>
      </c>
    </row>
    <row r="6086" spans="1:1" x14ac:dyDescent="0.25">
      <c r="A6086" s="179">
        <f t="shared" si="95"/>
        <v>0</v>
      </c>
    </row>
    <row r="6087" spans="1:1" x14ac:dyDescent="0.25">
      <c r="A6087" s="179">
        <f t="shared" si="95"/>
        <v>0</v>
      </c>
    </row>
    <row r="6088" spans="1:1" x14ac:dyDescent="0.25">
      <c r="A6088" s="179">
        <f t="shared" si="95"/>
        <v>0</v>
      </c>
    </row>
    <row r="6089" spans="1:1" x14ac:dyDescent="0.25">
      <c r="A6089" s="179">
        <f t="shared" si="95"/>
        <v>0</v>
      </c>
    </row>
    <row r="6090" spans="1:1" x14ac:dyDescent="0.25">
      <c r="A6090" s="179">
        <f t="shared" si="95"/>
        <v>0</v>
      </c>
    </row>
    <row r="6091" spans="1:1" x14ac:dyDescent="0.25">
      <c r="A6091" s="179">
        <f t="shared" si="95"/>
        <v>0</v>
      </c>
    </row>
    <row r="6092" spans="1:1" x14ac:dyDescent="0.25">
      <c r="A6092" s="179">
        <f t="shared" si="95"/>
        <v>0</v>
      </c>
    </row>
    <row r="6093" spans="1:1" x14ac:dyDescent="0.25">
      <c r="A6093" s="179">
        <f t="shared" si="95"/>
        <v>0</v>
      </c>
    </row>
    <row r="6094" spans="1:1" x14ac:dyDescent="0.25">
      <c r="A6094" s="179">
        <f t="shared" si="95"/>
        <v>0</v>
      </c>
    </row>
    <row r="6095" spans="1:1" x14ac:dyDescent="0.25">
      <c r="A6095" s="179">
        <f t="shared" si="95"/>
        <v>0</v>
      </c>
    </row>
    <row r="6096" spans="1:1" x14ac:dyDescent="0.25">
      <c r="A6096" s="179">
        <f t="shared" si="95"/>
        <v>0</v>
      </c>
    </row>
    <row r="6097" spans="1:1" x14ac:dyDescent="0.25">
      <c r="A6097" s="179">
        <f t="shared" si="95"/>
        <v>0</v>
      </c>
    </row>
    <row r="6098" spans="1:1" x14ac:dyDescent="0.25">
      <c r="A6098" s="179">
        <f t="shared" si="95"/>
        <v>0</v>
      </c>
    </row>
    <row r="6099" spans="1:1" x14ac:dyDescent="0.25">
      <c r="A6099" s="179">
        <f t="shared" si="95"/>
        <v>0</v>
      </c>
    </row>
    <row r="6100" spans="1:1" x14ac:dyDescent="0.25">
      <c r="A6100" s="179">
        <f t="shared" si="95"/>
        <v>0</v>
      </c>
    </row>
    <row r="6101" spans="1:1" x14ac:dyDescent="0.25">
      <c r="A6101" s="179">
        <f t="shared" si="95"/>
        <v>0</v>
      </c>
    </row>
    <row r="6102" spans="1:1" x14ac:dyDescent="0.25">
      <c r="A6102" s="179">
        <f t="shared" si="95"/>
        <v>0</v>
      </c>
    </row>
    <row r="6103" spans="1:1" x14ac:dyDescent="0.25">
      <c r="A6103" s="179">
        <f t="shared" si="95"/>
        <v>0</v>
      </c>
    </row>
    <row r="6104" spans="1:1" x14ac:dyDescent="0.25">
      <c r="A6104" s="179">
        <f t="shared" si="95"/>
        <v>0</v>
      </c>
    </row>
    <row r="6105" spans="1:1" x14ac:dyDescent="0.25">
      <c r="A6105" s="179">
        <f t="shared" si="95"/>
        <v>0</v>
      </c>
    </row>
    <row r="6106" spans="1:1" x14ac:dyDescent="0.25">
      <c r="A6106" s="179">
        <f t="shared" si="95"/>
        <v>0</v>
      </c>
    </row>
    <row r="6107" spans="1:1" x14ac:dyDescent="0.25">
      <c r="A6107" s="179">
        <f t="shared" si="95"/>
        <v>0</v>
      </c>
    </row>
    <row r="6108" spans="1:1" x14ac:dyDescent="0.25">
      <c r="A6108" s="179">
        <f t="shared" si="95"/>
        <v>0</v>
      </c>
    </row>
    <row r="6109" spans="1:1" x14ac:dyDescent="0.25">
      <c r="A6109" s="179">
        <f t="shared" si="95"/>
        <v>0</v>
      </c>
    </row>
    <row r="6110" spans="1:1" x14ac:dyDescent="0.25">
      <c r="A6110" s="179">
        <f t="shared" si="95"/>
        <v>0</v>
      </c>
    </row>
    <row r="6111" spans="1:1" x14ac:dyDescent="0.25">
      <c r="A6111" s="179">
        <f t="shared" si="95"/>
        <v>0</v>
      </c>
    </row>
    <row r="6112" spans="1:1" x14ac:dyDescent="0.25">
      <c r="A6112" s="179">
        <f t="shared" si="95"/>
        <v>0</v>
      </c>
    </row>
    <row r="6113" spans="1:1" x14ac:dyDescent="0.25">
      <c r="A6113" s="179">
        <f t="shared" si="95"/>
        <v>0</v>
      </c>
    </row>
    <row r="6114" spans="1:1" x14ac:dyDescent="0.25">
      <c r="A6114" s="179">
        <f t="shared" si="95"/>
        <v>0</v>
      </c>
    </row>
    <row r="6115" spans="1:1" x14ac:dyDescent="0.25">
      <c r="A6115" s="179">
        <f t="shared" si="95"/>
        <v>0</v>
      </c>
    </row>
    <row r="6116" spans="1:1" x14ac:dyDescent="0.25">
      <c r="A6116" s="179">
        <f t="shared" si="95"/>
        <v>0</v>
      </c>
    </row>
    <row r="6117" spans="1:1" x14ac:dyDescent="0.25">
      <c r="A6117" s="179">
        <f t="shared" si="95"/>
        <v>0</v>
      </c>
    </row>
    <row r="6118" spans="1:1" x14ac:dyDescent="0.25">
      <c r="A6118" s="179">
        <f t="shared" si="95"/>
        <v>0</v>
      </c>
    </row>
    <row r="6119" spans="1:1" x14ac:dyDescent="0.25">
      <c r="A6119" s="179">
        <f t="shared" si="95"/>
        <v>0</v>
      </c>
    </row>
    <row r="6120" spans="1:1" x14ac:dyDescent="0.25">
      <c r="A6120" s="179">
        <f t="shared" si="95"/>
        <v>0</v>
      </c>
    </row>
    <row r="6121" spans="1:1" x14ac:dyDescent="0.25">
      <c r="A6121" s="179">
        <f t="shared" si="95"/>
        <v>0</v>
      </c>
    </row>
    <row r="6122" spans="1:1" x14ac:dyDescent="0.25">
      <c r="A6122" s="179">
        <f t="shared" si="95"/>
        <v>0</v>
      </c>
    </row>
    <row r="6123" spans="1:1" x14ac:dyDescent="0.25">
      <c r="A6123" s="179">
        <f t="shared" si="95"/>
        <v>0</v>
      </c>
    </row>
    <row r="6124" spans="1:1" x14ac:dyDescent="0.25">
      <c r="A6124" s="179">
        <f t="shared" si="95"/>
        <v>0</v>
      </c>
    </row>
    <row r="6125" spans="1:1" x14ac:dyDescent="0.25">
      <c r="A6125" s="179">
        <f t="shared" si="95"/>
        <v>0</v>
      </c>
    </row>
    <row r="6126" spans="1:1" x14ac:dyDescent="0.25">
      <c r="A6126" s="179">
        <f t="shared" si="95"/>
        <v>0</v>
      </c>
    </row>
    <row r="6127" spans="1:1" x14ac:dyDescent="0.25">
      <c r="A6127" s="179">
        <f t="shared" si="95"/>
        <v>0</v>
      </c>
    </row>
    <row r="6128" spans="1:1" x14ac:dyDescent="0.25">
      <c r="A6128" s="179">
        <f t="shared" si="95"/>
        <v>0</v>
      </c>
    </row>
    <row r="6129" spans="1:1" x14ac:dyDescent="0.25">
      <c r="A6129" s="179">
        <f t="shared" si="95"/>
        <v>0</v>
      </c>
    </row>
    <row r="6130" spans="1:1" x14ac:dyDescent="0.25">
      <c r="A6130" s="179">
        <f t="shared" si="95"/>
        <v>0</v>
      </c>
    </row>
    <row r="6131" spans="1:1" x14ac:dyDescent="0.25">
      <c r="A6131" s="179">
        <f t="shared" si="95"/>
        <v>0</v>
      </c>
    </row>
    <row r="6132" spans="1:1" x14ac:dyDescent="0.25">
      <c r="A6132" s="179">
        <f t="shared" si="95"/>
        <v>0</v>
      </c>
    </row>
    <row r="6133" spans="1:1" x14ac:dyDescent="0.25">
      <c r="A6133" s="179">
        <f t="shared" si="95"/>
        <v>0</v>
      </c>
    </row>
    <row r="6134" spans="1:1" x14ac:dyDescent="0.25">
      <c r="A6134" s="179">
        <f t="shared" si="95"/>
        <v>0</v>
      </c>
    </row>
    <row r="6135" spans="1:1" x14ac:dyDescent="0.25">
      <c r="A6135" s="179">
        <f t="shared" si="95"/>
        <v>0</v>
      </c>
    </row>
    <row r="6136" spans="1:1" x14ac:dyDescent="0.25">
      <c r="A6136" s="179">
        <f t="shared" si="95"/>
        <v>0</v>
      </c>
    </row>
    <row r="6137" spans="1:1" x14ac:dyDescent="0.25">
      <c r="A6137" s="179">
        <f t="shared" si="95"/>
        <v>0</v>
      </c>
    </row>
    <row r="6138" spans="1:1" x14ac:dyDescent="0.25">
      <c r="A6138" s="179">
        <f t="shared" si="95"/>
        <v>0</v>
      </c>
    </row>
    <row r="6139" spans="1:1" x14ac:dyDescent="0.25">
      <c r="A6139" s="179">
        <f t="shared" si="95"/>
        <v>0</v>
      </c>
    </row>
    <row r="6140" spans="1:1" x14ac:dyDescent="0.25">
      <c r="A6140" s="179">
        <f t="shared" si="95"/>
        <v>0</v>
      </c>
    </row>
    <row r="6141" spans="1:1" x14ac:dyDescent="0.25">
      <c r="A6141" s="179">
        <f t="shared" si="95"/>
        <v>0</v>
      </c>
    </row>
    <row r="6142" spans="1:1" x14ac:dyDescent="0.25">
      <c r="A6142" s="179">
        <f t="shared" si="95"/>
        <v>0</v>
      </c>
    </row>
    <row r="6143" spans="1:1" x14ac:dyDescent="0.25">
      <c r="A6143" s="179">
        <f t="shared" si="95"/>
        <v>0</v>
      </c>
    </row>
    <row r="6144" spans="1:1" x14ac:dyDescent="0.25">
      <c r="A6144" s="179">
        <f t="shared" si="95"/>
        <v>0</v>
      </c>
    </row>
    <row r="6145" spans="1:1" x14ac:dyDescent="0.25">
      <c r="A6145" s="179">
        <f t="shared" si="95"/>
        <v>0</v>
      </c>
    </row>
    <row r="6146" spans="1:1" x14ac:dyDescent="0.25">
      <c r="A6146" s="179">
        <f t="shared" ref="A6146:A6209" si="96">IF(+R6146&gt;AR6146,R6146-AR6146,0)</f>
        <v>0</v>
      </c>
    </row>
    <row r="6147" spans="1:1" x14ac:dyDescent="0.25">
      <c r="A6147" s="179">
        <f t="shared" si="96"/>
        <v>0</v>
      </c>
    </row>
    <row r="6148" spans="1:1" x14ac:dyDescent="0.25">
      <c r="A6148" s="179">
        <f t="shared" si="96"/>
        <v>0</v>
      </c>
    </row>
    <row r="6149" spans="1:1" x14ac:dyDescent="0.25">
      <c r="A6149" s="179">
        <f t="shared" si="96"/>
        <v>0</v>
      </c>
    </row>
    <row r="6150" spans="1:1" x14ac:dyDescent="0.25">
      <c r="A6150" s="179">
        <f t="shared" si="96"/>
        <v>0</v>
      </c>
    </row>
    <row r="6151" spans="1:1" x14ac:dyDescent="0.25">
      <c r="A6151" s="179">
        <f t="shared" si="96"/>
        <v>0</v>
      </c>
    </row>
    <row r="6152" spans="1:1" x14ac:dyDescent="0.25">
      <c r="A6152" s="179">
        <f t="shared" si="96"/>
        <v>0</v>
      </c>
    </row>
    <row r="6153" spans="1:1" x14ac:dyDescent="0.25">
      <c r="A6153" s="179">
        <f t="shared" si="96"/>
        <v>0</v>
      </c>
    </row>
    <row r="6154" spans="1:1" x14ac:dyDescent="0.25">
      <c r="A6154" s="179">
        <f t="shared" si="96"/>
        <v>0</v>
      </c>
    </row>
    <row r="6155" spans="1:1" x14ac:dyDescent="0.25">
      <c r="A6155" s="179">
        <f t="shared" si="96"/>
        <v>0</v>
      </c>
    </row>
    <row r="6156" spans="1:1" x14ac:dyDescent="0.25">
      <c r="A6156" s="179">
        <f t="shared" si="96"/>
        <v>0</v>
      </c>
    </row>
    <row r="6157" spans="1:1" x14ac:dyDescent="0.25">
      <c r="A6157" s="179">
        <f t="shared" si="96"/>
        <v>0</v>
      </c>
    </row>
    <row r="6158" spans="1:1" x14ac:dyDescent="0.25">
      <c r="A6158" s="179">
        <f t="shared" si="96"/>
        <v>0</v>
      </c>
    </row>
    <row r="6159" spans="1:1" x14ac:dyDescent="0.25">
      <c r="A6159" s="179">
        <f t="shared" si="96"/>
        <v>0</v>
      </c>
    </row>
    <row r="6160" spans="1:1" x14ac:dyDescent="0.25">
      <c r="A6160" s="179">
        <f t="shared" si="96"/>
        <v>0</v>
      </c>
    </row>
    <row r="6161" spans="1:1" x14ac:dyDescent="0.25">
      <c r="A6161" s="179">
        <f t="shared" si="96"/>
        <v>0</v>
      </c>
    </row>
    <row r="6162" spans="1:1" x14ac:dyDescent="0.25">
      <c r="A6162" s="179">
        <f t="shared" si="96"/>
        <v>0</v>
      </c>
    </row>
    <row r="6163" spans="1:1" x14ac:dyDescent="0.25">
      <c r="A6163" s="179">
        <f t="shared" si="96"/>
        <v>0</v>
      </c>
    </row>
    <row r="6164" spans="1:1" x14ac:dyDescent="0.25">
      <c r="A6164" s="179">
        <f t="shared" si="96"/>
        <v>0</v>
      </c>
    </row>
    <row r="6165" spans="1:1" x14ac:dyDescent="0.25">
      <c r="A6165" s="179">
        <f t="shared" si="96"/>
        <v>0</v>
      </c>
    </row>
    <row r="6166" spans="1:1" x14ac:dyDescent="0.25">
      <c r="A6166" s="179">
        <f t="shared" si="96"/>
        <v>0</v>
      </c>
    </row>
    <row r="6167" spans="1:1" x14ac:dyDescent="0.25">
      <c r="A6167" s="179">
        <f t="shared" si="96"/>
        <v>0</v>
      </c>
    </row>
    <row r="6168" spans="1:1" x14ac:dyDescent="0.25">
      <c r="A6168" s="179">
        <f t="shared" si="96"/>
        <v>0</v>
      </c>
    </row>
    <row r="6169" spans="1:1" x14ac:dyDescent="0.25">
      <c r="A6169" s="179">
        <f t="shared" si="96"/>
        <v>0</v>
      </c>
    </row>
    <row r="6170" spans="1:1" x14ac:dyDescent="0.25">
      <c r="A6170" s="179">
        <f t="shared" si="96"/>
        <v>0</v>
      </c>
    </row>
    <row r="6171" spans="1:1" x14ac:dyDescent="0.25">
      <c r="A6171" s="179">
        <f t="shared" si="96"/>
        <v>0</v>
      </c>
    </row>
    <row r="6172" spans="1:1" x14ac:dyDescent="0.25">
      <c r="A6172" s="179">
        <f t="shared" si="96"/>
        <v>0</v>
      </c>
    </row>
    <row r="6173" spans="1:1" x14ac:dyDescent="0.25">
      <c r="A6173" s="179">
        <f t="shared" si="96"/>
        <v>0</v>
      </c>
    </row>
    <row r="6174" spans="1:1" x14ac:dyDescent="0.25">
      <c r="A6174" s="179">
        <f t="shared" si="96"/>
        <v>0</v>
      </c>
    </row>
    <row r="6175" spans="1:1" x14ac:dyDescent="0.25">
      <c r="A6175" s="179">
        <f t="shared" si="96"/>
        <v>0</v>
      </c>
    </row>
    <row r="6176" spans="1:1" x14ac:dyDescent="0.25">
      <c r="A6176" s="179">
        <f t="shared" si="96"/>
        <v>0</v>
      </c>
    </row>
    <row r="6177" spans="1:1" x14ac:dyDescent="0.25">
      <c r="A6177" s="179">
        <f t="shared" si="96"/>
        <v>0</v>
      </c>
    </row>
    <row r="6178" spans="1:1" x14ac:dyDescent="0.25">
      <c r="A6178" s="179">
        <f t="shared" si="96"/>
        <v>0</v>
      </c>
    </row>
    <row r="6179" spans="1:1" x14ac:dyDescent="0.25">
      <c r="A6179" s="179">
        <f t="shared" si="96"/>
        <v>0</v>
      </c>
    </row>
    <row r="6180" spans="1:1" x14ac:dyDescent="0.25">
      <c r="A6180" s="179">
        <f t="shared" si="96"/>
        <v>0</v>
      </c>
    </row>
    <row r="6181" spans="1:1" x14ac:dyDescent="0.25">
      <c r="A6181" s="179">
        <f t="shared" si="96"/>
        <v>0</v>
      </c>
    </row>
    <row r="6182" spans="1:1" x14ac:dyDescent="0.25">
      <c r="A6182" s="179">
        <f t="shared" si="96"/>
        <v>0</v>
      </c>
    </row>
    <row r="6183" spans="1:1" x14ac:dyDescent="0.25">
      <c r="A6183" s="179">
        <f t="shared" si="96"/>
        <v>0</v>
      </c>
    </row>
    <row r="6184" spans="1:1" x14ac:dyDescent="0.25">
      <c r="A6184" s="179">
        <f t="shared" si="96"/>
        <v>0</v>
      </c>
    </row>
    <row r="6185" spans="1:1" x14ac:dyDescent="0.25">
      <c r="A6185" s="179">
        <f t="shared" si="96"/>
        <v>0</v>
      </c>
    </row>
    <row r="6186" spans="1:1" x14ac:dyDescent="0.25">
      <c r="A6186" s="179">
        <f t="shared" si="96"/>
        <v>0</v>
      </c>
    </row>
    <row r="6187" spans="1:1" x14ac:dyDescent="0.25">
      <c r="A6187" s="179">
        <f t="shared" si="96"/>
        <v>0</v>
      </c>
    </row>
    <row r="6188" spans="1:1" x14ac:dyDescent="0.25">
      <c r="A6188" s="179">
        <f t="shared" si="96"/>
        <v>0</v>
      </c>
    </row>
    <row r="6189" spans="1:1" x14ac:dyDescent="0.25">
      <c r="A6189" s="179">
        <f t="shared" si="96"/>
        <v>0</v>
      </c>
    </row>
    <row r="6190" spans="1:1" x14ac:dyDescent="0.25">
      <c r="A6190" s="179">
        <f t="shared" si="96"/>
        <v>0</v>
      </c>
    </row>
    <row r="6191" spans="1:1" x14ac:dyDescent="0.25">
      <c r="A6191" s="179">
        <f t="shared" si="96"/>
        <v>0</v>
      </c>
    </row>
    <row r="6192" spans="1:1" x14ac:dyDescent="0.25">
      <c r="A6192" s="179">
        <f t="shared" si="96"/>
        <v>0</v>
      </c>
    </row>
    <row r="6193" spans="1:1" x14ac:dyDescent="0.25">
      <c r="A6193" s="179">
        <f t="shared" si="96"/>
        <v>0</v>
      </c>
    </row>
    <row r="6194" spans="1:1" x14ac:dyDescent="0.25">
      <c r="A6194" s="179">
        <f t="shared" si="96"/>
        <v>0</v>
      </c>
    </row>
    <row r="6195" spans="1:1" x14ac:dyDescent="0.25">
      <c r="A6195" s="179">
        <f t="shared" si="96"/>
        <v>0</v>
      </c>
    </row>
    <row r="6196" spans="1:1" x14ac:dyDescent="0.25">
      <c r="A6196" s="179">
        <f t="shared" si="96"/>
        <v>0</v>
      </c>
    </row>
    <row r="6197" spans="1:1" x14ac:dyDescent="0.25">
      <c r="A6197" s="179">
        <f t="shared" si="96"/>
        <v>0</v>
      </c>
    </row>
    <row r="6198" spans="1:1" x14ac:dyDescent="0.25">
      <c r="A6198" s="179">
        <f t="shared" si="96"/>
        <v>0</v>
      </c>
    </row>
    <row r="6199" spans="1:1" x14ac:dyDescent="0.25">
      <c r="A6199" s="179">
        <f t="shared" si="96"/>
        <v>0</v>
      </c>
    </row>
    <row r="6200" spans="1:1" x14ac:dyDescent="0.25">
      <c r="A6200" s="179">
        <f t="shared" si="96"/>
        <v>0</v>
      </c>
    </row>
    <row r="6201" spans="1:1" x14ac:dyDescent="0.25">
      <c r="A6201" s="179">
        <f t="shared" si="96"/>
        <v>0</v>
      </c>
    </row>
    <row r="6202" spans="1:1" x14ac:dyDescent="0.25">
      <c r="A6202" s="179">
        <f t="shared" si="96"/>
        <v>0</v>
      </c>
    </row>
    <row r="6203" spans="1:1" x14ac:dyDescent="0.25">
      <c r="A6203" s="179">
        <f t="shared" si="96"/>
        <v>0</v>
      </c>
    </row>
    <row r="6204" spans="1:1" x14ac:dyDescent="0.25">
      <c r="A6204" s="179">
        <f t="shared" si="96"/>
        <v>0</v>
      </c>
    </row>
    <row r="6205" spans="1:1" x14ac:dyDescent="0.25">
      <c r="A6205" s="179">
        <f t="shared" si="96"/>
        <v>0</v>
      </c>
    </row>
    <row r="6206" spans="1:1" x14ac:dyDescent="0.25">
      <c r="A6206" s="179">
        <f t="shared" si="96"/>
        <v>0</v>
      </c>
    </row>
    <row r="6207" spans="1:1" x14ac:dyDescent="0.25">
      <c r="A6207" s="179">
        <f t="shared" si="96"/>
        <v>0</v>
      </c>
    </row>
    <row r="6208" spans="1:1" x14ac:dyDescent="0.25">
      <c r="A6208" s="179">
        <f t="shared" si="96"/>
        <v>0</v>
      </c>
    </row>
    <row r="6209" spans="1:1" x14ac:dyDescent="0.25">
      <c r="A6209" s="179">
        <f t="shared" si="96"/>
        <v>0</v>
      </c>
    </row>
    <row r="6210" spans="1:1" x14ac:dyDescent="0.25">
      <c r="A6210" s="179">
        <f t="shared" ref="A6210:A6273" si="97">IF(+R6210&gt;AR6210,R6210-AR6210,0)</f>
        <v>0</v>
      </c>
    </row>
    <row r="6211" spans="1:1" x14ac:dyDescent="0.25">
      <c r="A6211" s="179">
        <f t="shared" si="97"/>
        <v>0</v>
      </c>
    </row>
    <row r="6212" spans="1:1" x14ac:dyDescent="0.25">
      <c r="A6212" s="179">
        <f t="shared" si="97"/>
        <v>0</v>
      </c>
    </row>
    <row r="6213" spans="1:1" x14ac:dyDescent="0.25">
      <c r="A6213" s="179">
        <f t="shared" si="97"/>
        <v>0</v>
      </c>
    </row>
    <row r="6214" spans="1:1" x14ac:dyDescent="0.25">
      <c r="A6214" s="179">
        <f t="shared" si="97"/>
        <v>0</v>
      </c>
    </row>
    <row r="6215" spans="1:1" x14ac:dyDescent="0.25">
      <c r="A6215" s="179">
        <f t="shared" si="97"/>
        <v>0</v>
      </c>
    </row>
    <row r="6216" spans="1:1" x14ac:dyDescent="0.25">
      <c r="A6216" s="179">
        <f t="shared" si="97"/>
        <v>0</v>
      </c>
    </row>
    <row r="6217" spans="1:1" x14ac:dyDescent="0.25">
      <c r="A6217" s="179">
        <f t="shared" si="97"/>
        <v>0</v>
      </c>
    </row>
    <row r="6218" spans="1:1" x14ac:dyDescent="0.25">
      <c r="A6218" s="179">
        <f t="shared" si="97"/>
        <v>0</v>
      </c>
    </row>
    <row r="6219" spans="1:1" x14ac:dyDescent="0.25">
      <c r="A6219" s="179">
        <f t="shared" si="97"/>
        <v>0</v>
      </c>
    </row>
    <row r="6220" spans="1:1" x14ac:dyDescent="0.25">
      <c r="A6220" s="179">
        <f t="shared" si="97"/>
        <v>0</v>
      </c>
    </row>
    <row r="6221" spans="1:1" x14ac:dyDescent="0.25">
      <c r="A6221" s="179">
        <f t="shared" si="97"/>
        <v>0</v>
      </c>
    </row>
    <row r="6222" spans="1:1" x14ac:dyDescent="0.25">
      <c r="A6222" s="179">
        <f t="shared" si="97"/>
        <v>0</v>
      </c>
    </row>
    <row r="6223" spans="1:1" x14ac:dyDescent="0.25">
      <c r="A6223" s="179">
        <f t="shared" si="97"/>
        <v>0</v>
      </c>
    </row>
    <row r="6224" spans="1:1" x14ac:dyDescent="0.25">
      <c r="A6224" s="179">
        <f t="shared" si="97"/>
        <v>0</v>
      </c>
    </row>
    <row r="6225" spans="1:1" x14ac:dyDescent="0.25">
      <c r="A6225" s="179">
        <f t="shared" si="97"/>
        <v>0</v>
      </c>
    </row>
    <row r="6226" spans="1:1" x14ac:dyDescent="0.25">
      <c r="A6226" s="179">
        <f t="shared" si="97"/>
        <v>0</v>
      </c>
    </row>
    <row r="6227" spans="1:1" x14ac:dyDescent="0.25">
      <c r="A6227" s="179">
        <f t="shared" si="97"/>
        <v>0</v>
      </c>
    </row>
    <row r="6228" spans="1:1" x14ac:dyDescent="0.25">
      <c r="A6228" s="179">
        <f t="shared" si="97"/>
        <v>0</v>
      </c>
    </row>
    <row r="6229" spans="1:1" x14ac:dyDescent="0.25">
      <c r="A6229" s="179">
        <f t="shared" si="97"/>
        <v>0</v>
      </c>
    </row>
    <row r="6230" spans="1:1" x14ac:dyDescent="0.25">
      <c r="A6230" s="179">
        <f t="shared" si="97"/>
        <v>0</v>
      </c>
    </row>
    <row r="6231" spans="1:1" x14ac:dyDescent="0.25">
      <c r="A6231" s="179">
        <f t="shared" si="97"/>
        <v>0</v>
      </c>
    </row>
    <row r="6232" spans="1:1" x14ac:dyDescent="0.25">
      <c r="A6232" s="179">
        <f t="shared" si="97"/>
        <v>0</v>
      </c>
    </row>
    <row r="6233" spans="1:1" x14ac:dyDescent="0.25">
      <c r="A6233" s="179">
        <f t="shared" si="97"/>
        <v>0</v>
      </c>
    </row>
    <row r="6234" spans="1:1" x14ac:dyDescent="0.25">
      <c r="A6234" s="179">
        <f t="shared" si="97"/>
        <v>0</v>
      </c>
    </row>
    <row r="6235" spans="1:1" x14ac:dyDescent="0.25">
      <c r="A6235" s="179">
        <f t="shared" si="97"/>
        <v>0</v>
      </c>
    </row>
    <row r="6236" spans="1:1" x14ac:dyDescent="0.25">
      <c r="A6236" s="179">
        <f t="shared" si="97"/>
        <v>0</v>
      </c>
    </row>
    <row r="6237" spans="1:1" x14ac:dyDescent="0.25">
      <c r="A6237" s="179">
        <f t="shared" si="97"/>
        <v>0</v>
      </c>
    </row>
    <row r="6238" spans="1:1" x14ac:dyDescent="0.25">
      <c r="A6238" s="179">
        <f t="shared" si="97"/>
        <v>0</v>
      </c>
    </row>
    <row r="6239" spans="1:1" x14ac:dyDescent="0.25">
      <c r="A6239" s="179">
        <f t="shared" si="97"/>
        <v>0</v>
      </c>
    </row>
    <row r="6240" spans="1:1" x14ac:dyDescent="0.25">
      <c r="A6240" s="179">
        <f t="shared" si="97"/>
        <v>0</v>
      </c>
    </row>
    <row r="6241" spans="1:1" x14ac:dyDescent="0.25">
      <c r="A6241" s="179">
        <f t="shared" si="97"/>
        <v>0</v>
      </c>
    </row>
    <row r="6242" spans="1:1" x14ac:dyDescent="0.25">
      <c r="A6242" s="179">
        <f t="shared" si="97"/>
        <v>0</v>
      </c>
    </row>
    <row r="6243" spans="1:1" x14ac:dyDescent="0.25">
      <c r="A6243" s="179">
        <f t="shared" si="97"/>
        <v>0</v>
      </c>
    </row>
    <row r="6244" spans="1:1" x14ac:dyDescent="0.25">
      <c r="A6244" s="179">
        <f t="shared" si="97"/>
        <v>0</v>
      </c>
    </row>
    <row r="6245" spans="1:1" x14ac:dyDescent="0.25">
      <c r="A6245" s="179">
        <f t="shared" si="97"/>
        <v>0</v>
      </c>
    </row>
    <row r="6246" spans="1:1" x14ac:dyDescent="0.25">
      <c r="A6246" s="179">
        <f t="shared" si="97"/>
        <v>0</v>
      </c>
    </row>
    <row r="6247" spans="1:1" x14ac:dyDescent="0.25">
      <c r="A6247" s="179">
        <f t="shared" si="97"/>
        <v>0</v>
      </c>
    </row>
    <row r="6248" spans="1:1" x14ac:dyDescent="0.25">
      <c r="A6248" s="179">
        <f t="shared" si="97"/>
        <v>0</v>
      </c>
    </row>
    <row r="6249" spans="1:1" x14ac:dyDescent="0.25">
      <c r="A6249" s="179">
        <f t="shared" si="97"/>
        <v>0</v>
      </c>
    </row>
    <row r="6250" spans="1:1" x14ac:dyDescent="0.25">
      <c r="A6250" s="179">
        <f t="shared" si="97"/>
        <v>0</v>
      </c>
    </row>
    <row r="6251" spans="1:1" x14ac:dyDescent="0.25">
      <c r="A6251" s="179">
        <f t="shared" si="97"/>
        <v>0</v>
      </c>
    </row>
    <row r="6252" spans="1:1" x14ac:dyDescent="0.25">
      <c r="A6252" s="179">
        <f t="shared" si="97"/>
        <v>0</v>
      </c>
    </row>
    <row r="6253" spans="1:1" x14ac:dyDescent="0.25">
      <c r="A6253" s="179">
        <f t="shared" si="97"/>
        <v>0</v>
      </c>
    </row>
    <row r="6254" spans="1:1" x14ac:dyDescent="0.25">
      <c r="A6254" s="179">
        <f t="shared" si="97"/>
        <v>0</v>
      </c>
    </row>
    <row r="6255" spans="1:1" x14ac:dyDescent="0.25">
      <c r="A6255" s="179">
        <f t="shared" si="97"/>
        <v>0</v>
      </c>
    </row>
    <row r="6256" spans="1:1" x14ac:dyDescent="0.25">
      <c r="A6256" s="179">
        <f t="shared" si="97"/>
        <v>0</v>
      </c>
    </row>
    <row r="6257" spans="1:1" x14ac:dyDescent="0.25">
      <c r="A6257" s="179">
        <f t="shared" si="97"/>
        <v>0</v>
      </c>
    </row>
    <row r="6258" spans="1:1" x14ac:dyDescent="0.25">
      <c r="A6258" s="179">
        <f t="shared" si="97"/>
        <v>0</v>
      </c>
    </row>
    <row r="6259" spans="1:1" x14ac:dyDescent="0.25">
      <c r="A6259" s="179">
        <f t="shared" si="97"/>
        <v>0</v>
      </c>
    </row>
    <row r="6260" spans="1:1" x14ac:dyDescent="0.25">
      <c r="A6260" s="179">
        <f t="shared" si="97"/>
        <v>0</v>
      </c>
    </row>
    <row r="6261" spans="1:1" x14ac:dyDescent="0.25">
      <c r="A6261" s="179">
        <f t="shared" si="97"/>
        <v>0</v>
      </c>
    </row>
    <row r="6262" spans="1:1" x14ac:dyDescent="0.25">
      <c r="A6262" s="179">
        <f t="shared" si="97"/>
        <v>0</v>
      </c>
    </row>
    <row r="6263" spans="1:1" x14ac:dyDescent="0.25">
      <c r="A6263" s="179">
        <f t="shared" si="97"/>
        <v>0</v>
      </c>
    </row>
    <row r="6264" spans="1:1" x14ac:dyDescent="0.25">
      <c r="A6264" s="179">
        <f t="shared" si="97"/>
        <v>0</v>
      </c>
    </row>
    <row r="6265" spans="1:1" x14ac:dyDescent="0.25">
      <c r="A6265" s="179">
        <f t="shared" si="97"/>
        <v>0</v>
      </c>
    </row>
    <row r="6266" spans="1:1" x14ac:dyDescent="0.25">
      <c r="A6266" s="179">
        <f t="shared" si="97"/>
        <v>0</v>
      </c>
    </row>
    <row r="6267" spans="1:1" x14ac:dyDescent="0.25">
      <c r="A6267" s="179">
        <f t="shared" si="97"/>
        <v>0</v>
      </c>
    </row>
    <row r="6268" spans="1:1" x14ac:dyDescent="0.25">
      <c r="A6268" s="179">
        <f t="shared" si="97"/>
        <v>0</v>
      </c>
    </row>
    <row r="6269" spans="1:1" x14ac:dyDescent="0.25">
      <c r="A6269" s="179">
        <f t="shared" si="97"/>
        <v>0</v>
      </c>
    </row>
    <row r="6270" spans="1:1" x14ac:dyDescent="0.25">
      <c r="A6270" s="179">
        <f t="shared" si="97"/>
        <v>0</v>
      </c>
    </row>
    <row r="6271" spans="1:1" x14ac:dyDescent="0.25">
      <c r="A6271" s="179">
        <f t="shared" si="97"/>
        <v>0</v>
      </c>
    </row>
    <row r="6272" spans="1:1" x14ac:dyDescent="0.25">
      <c r="A6272" s="179">
        <f t="shared" si="97"/>
        <v>0</v>
      </c>
    </row>
    <row r="6273" spans="1:1" x14ac:dyDescent="0.25">
      <c r="A6273" s="179">
        <f t="shared" si="97"/>
        <v>0</v>
      </c>
    </row>
    <row r="6274" spans="1:1" x14ac:dyDescent="0.25">
      <c r="A6274" s="179">
        <f t="shared" ref="A6274:A6338" si="98">IF(+R6274&gt;AR6274,R6274-AR6274,0)</f>
        <v>0</v>
      </c>
    </row>
    <row r="6275" spans="1:1" x14ac:dyDescent="0.25">
      <c r="A6275" s="179">
        <f t="shared" si="98"/>
        <v>0</v>
      </c>
    </row>
    <row r="6276" spans="1:1" x14ac:dyDescent="0.25">
      <c r="A6276" s="179">
        <f t="shared" si="98"/>
        <v>0</v>
      </c>
    </row>
    <row r="6277" spans="1:1" x14ac:dyDescent="0.25">
      <c r="A6277" s="179">
        <f t="shared" si="98"/>
        <v>0</v>
      </c>
    </row>
    <row r="6278" spans="1:1" x14ac:dyDescent="0.25">
      <c r="A6278" s="179">
        <f t="shared" si="98"/>
        <v>0</v>
      </c>
    </row>
    <row r="6279" spans="1:1" x14ac:dyDescent="0.25">
      <c r="A6279" s="179">
        <f t="shared" si="98"/>
        <v>0</v>
      </c>
    </row>
    <row r="6280" spans="1:1" x14ac:dyDescent="0.25">
      <c r="A6280" s="179">
        <f t="shared" si="98"/>
        <v>0</v>
      </c>
    </row>
    <row r="6281" spans="1:1" x14ac:dyDescent="0.25">
      <c r="A6281" s="179">
        <f t="shared" si="98"/>
        <v>0</v>
      </c>
    </row>
    <row r="6282" spans="1:1" x14ac:dyDescent="0.25">
      <c r="A6282" s="179">
        <f t="shared" si="98"/>
        <v>0</v>
      </c>
    </row>
    <row r="6283" spans="1:1" x14ac:dyDescent="0.25">
      <c r="A6283" s="179">
        <f t="shared" si="98"/>
        <v>0</v>
      </c>
    </row>
    <row r="6284" spans="1:1" x14ac:dyDescent="0.25">
      <c r="A6284" s="179">
        <f t="shared" si="98"/>
        <v>0</v>
      </c>
    </row>
    <row r="6285" spans="1:1" x14ac:dyDescent="0.25">
      <c r="A6285" s="179">
        <f t="shared" si="98"/>
        <v>0</v>
      </c>
    </row>
    <row r="6286" spans="1:1" x14ac:dyDescent="0.25">
      <c r="A6286" s="179">
        <f t="shared" si="98"/>
        <v>0</v>
      </c>
    </row>
    <row r="6287" spans="1:1" x14ac:dyDescent="0.25">
      <c r="A6287" s="179">
        <f t="shared" si="98"/>
        <v>0</v>
      </c>
    </row>
    <row r="6288" spans="1:1" x14ac:dyDescent="0.25">
      <c r="A6288" s="179">
        <f t="shared" si="98"/>
        <v>0</v>
      </c>
    </row>
    <row r="6289" spans="1:1" x14ac:dyDescent="0.25">
      <c r="A6289" s="179">
        <f t="shared" si="98"/>
        <v>0</v>
      </c>
    </row>
    <row r="6290" spans="1:1" x14ac:dyDescent="0.25">
      <c r="A6290" s="179">
        <f t="shared" si="98"/>
        <v>0</v>
      </c>
    </row>
    <row r="6291" spans="1:1" x14ac:dyDescent="0.25">
      <c r="A6291" s="179">
        <f t="shared" si="98"/>
        <v>0</v>
      </c>
    </row>
    <row r="6292" spans="1:1" x14ac:dyDescent="0.25">
      <c r="A6292" s="179">
        <f t="shared" si="98"/>
        <v>0</v>
      </c>
    </row>
    <row r="6293" spans="1:1" x14ac:dyDescent="0.25">
      <c r="A6293" s="179">
        <f t="shared" si="98"/>
        <v>0</v>
      </c>
    </row>
    <row r="6294" spans="1:1" x14ac:dyDescent="0.25">
      <c r="A6294" s="179">
        <f t="shared" si="98"/>
        <v>0</v>
      </c>
    </row>
    <row r="6295" spans="1:1" x14ac:dyDescent="0.25">
      <c r="A6295" s="179">
        <f t="shared" si="98"/>
        <v>0</v>
      </c>
    </row>
    <row r="6296" spans="1:1" x14ac:dyDescent="0.25">
      <c r="A6296" s="179">
        <f t="shared" si="98"/>
        <v>0</v>
      </c>
    </row>
    <row r="6297" spans="1:1" x14ac:dyDescent="0.25">
      <c r="A6297" s="179">
        <f t="shared" si="98"/>
        <v>0</v>
      </c>
    </row>
    <row r="6298" spans="1:1" x14ac:dyDescent="0.25">
      <c r="A6298" s="179">
        <f t="shared" si="98"/>
        <v>0</v>
      </c>
    </row>
    <row r="6299" spans="1:1" x14ac:dyDescent="0.25">
      <c r="A6299" s="179">
        <f t="shared" si="98"/>
        <v>0</v>
      </c>
    </row>
    <row r="6300" spans="1:1" x14ac:dyDescent="0.25">
      <c r="A6300" s="179">
        <f t="shared" si="98"/>
        <v>0</v>
      </c>
    </row>
    <row r="6301" spans="1:1" x14ac:dyDescent="0.25">
      <c r="A6301" s="179">
        <f t="shared" si="98"/>
        <v>0</v>
      </c>
    </row>
    <row r="6302" spans="1:1" x14ac:dyDescent="0.25">
      <c r="A6302" s="179">
        <f t="shared" si="98"/>
        <v>0</v>
      </c>
    </row>
    <row r="6303" spans="1:1" x14ac:dyDescent="0.25">
      <c r="A6303" s="179">
        <f t="shared" si="98"/>
        <v>0</v>
      </c>
    </row>
    <row r="6304" spans="1:1" x14ac:dyDescent="0.25">
      <c r="A6304" s="179">
        <f t="shared" si="98"/>
        <v>0</v>
      </c>
    </row>
    <row r="6305" spans="1:1" x14ac:dyDescent="0.25">
      <c r="A6305" s="179">
        <f t="shared" si="98"/>
        <v>0</v>
      </c>
    </row>
    <row r="6306" spans="1:1" x14ac:dyDescent="0.25">
      <c r="A6306" s="179">
        <f t="shared" si="98"/>
        <v>0</v>
      </c>
    </row>
    <row r="6307" spans="1:1" x14ac:dyDescent="0.25">
      <c r="A6307" s="179">
        <f t="shared" si="98"/>
        <v>0</v>
      </c>
    </row>
    <row r="6308" spans="1:1" x14ac:dyDescent="0.25">
      <c r="A6308" s="179">
        <f t="shared" si="98"/>
        <v>0</v>
      </c>
    </row>
    <row r="6309" spans="1:1" x14ac:dyDescent="0.25">
      <c r="A6309" s="179">
        <f t="shared" si="98"/>
        <v>0</v>
      </c>
    </row>
    <row r="6310" spans="1:1" x14ac:dyDescent="0.25">
      <c r="A6310" s="179">
        <f t="shared" si="98"/>
        <v>0</v>
      </c>
    </row>
    <row r="6311" spans="1:1" x14ac:dyDescent="0.25">
      <c r="A6311" s="179">
        <f t="shared" si="98"/>
        <v>0</v>
      </c>
    </row>
    <row r="6312" spans="1:1" x14ac:dyDescent="0.25">
      <c r="A6312" s="179">
        <f t="shared" si="98"/>
        <v>0</v>
      </c>
    </row>
    <row r="6313" spans="1:1" x14ac:dyDescent="0.25">
      <c r="A6313" s="179">
        <f t="shared" si="98"/>
        <v>0</v>
      </c>
    </row>
    <row r="6314" spans="1:1" x14ac:dyDescent="0.25">
      <c r="A6314" s="179">
        <f t="shared" si="98"/>
        <v>0</v>
      </c>
    </row>
    <row r="6315" spans="1:1" x14ac:dyDescent="0.25">
      <c r="A6315" s="179">
        <f t="shared" si="98"/>
        <v>0</v>
      </c>
    </row>
    <row r="6316" spans="1:1" x14ac:dyDescent="0.25">
      <c r="A6316" s="179">
        <f t="shared" si="98"/>
        <v>0</v>
      </c>
    </row>
    <row r="6317" spans="1:1" x14ac:dyDescent="0.25">
      <c r="A6317" s="179">
        <f t="shared" si="98"/>
        <v>0</v>
      </c>
    </row>
    <row r="6318" spans="1:1" x14ac:dyDescent="0.25">
      <c r="A6318" s="179">
        <f t="shared" si="98"/>
        <v>0</v>
      </c>
    </row>
    <row r="6319" spans="1:1" x14ac:dyDescent="0.25">
      <c r="A6319" s="179">
        <f t="shared" si="98"/>
        <v>0</v>
      </c>
    </row>
    <row r="6320" spans="1:1" x14ac:dyDescent="0.25">
      <c r="A6320" s="179">
        <f t="shared" si="98"/>
        <v>0</v>
      </c>
    </row>
    <row r="6321" spans="1:1" x14ac:dyDescent="0.25">
      <c r="A6321" s="179">
        <f t="shared" si="98"/>
        <v>0</v>
      </c>
    </row>
    <row r="6322" spans="1:1" x14ac:dyDescent="0.25">
      <c r="A6322" s="179">
        <f t="shared" si="98"/>
        <v>0</v>
      </c>
    </row>
    <row r="6323" spans="1:1" x14ac:dyDescent="0.25">
      <c r="A6323" s="179">
        <f t="shared" si="98"/>
        <v>0</v>
      </c>
    </row>
    <row r="6324" spans="1:1" x14ac:dyDescent="0.25">
      <c r="A6324" s="179">
        <f t="shared" si="98"/>
        <v>0</v>
      </c>
    </row>
    <row r="6325" spans="1:1" x14ac:dyDescent="0.25">
      <c r="A6325" s="179">
        <f t="shared" si="98"/>
        <v>0</v>
      </c>
    </row>
    <row r="6326" spans="1:1" x14ac:dyDescent="0.25">
      <c r="A6326" s="179">
        <f t="shared" si="98"/>
        <v>0</v>
      </c>
    </row>
    <row r="6327" spans="1:1" x14ac:dyDescent="0.25">
      <c r="A6327" s="179">
        <f t="shared" si="98"/>
        <v>0</v>
      </c>
    </row>
    <row r="6328" spans="1:1" x14ac:dyDescent="0.25">
      <c r="A6328" s="179">
        <f t="shared" si="98"/>
        <v>0</v>
      </c>
    </row>
    <row r="6329" spans="1:1" x14ac:dyDescent="0.25">
      <c r="A6329" s="179">
        <f t="shared" si="98"/>
        <v>0</v>
      </c>
    </row>
    <row r="6330" spans="1:1" x14ac:dyDescent="0.25">
      <c r="A6330" s="179">
        <f t="shared" si="98"/>
        <v>0</v>
      </c>
    </row>
    <row r="6331" spans="1:1" x14ac:dyDescent="0.25">
      <c r="A6331" s="179">
        <f t="shared" si="98"/>
        <v>0</v>
      </c>
    </row>
    <row r="6332" spans="1:1" x14ac:dyDescent="0.25">
      <c r="A6332" s="179">
        <f t="shared" si="98"/>
        <v>0</v>
      </c>
    </row>
    <row r="6333" spans="1:1" x14ac:dyDescent="0.25">
      <c r="A6333" s="179">
        <f t="shared" si="98"/>
        <v>0</v>
      </c>
    </row>
    <row r="6334" spans="1:1" x14ac:dyDescent="0.25">
      <c r="A6334" s="179">
        <f t="shared" si="98"/>
        <v>0</v>
      </c>
    </row>
    <row r="6335" spans="1:1" x14ac:dyDescent="0.25">
      <c r="A6335" s="179">
        <f t="shared" si="98"/>
        <v>0</v>
      </c>
    </row>
    <row r="6336" spans="1:1" x14ac:dyDescent="0.25">
      <c r="A6336" s="179">
        <f t="shared" si="98"/>
        <v>0</v>
      </c>
    </row>
    <row r="6337" spans="1:1" x14ac:dyDescent="0.25">
      <c r="A6337" s="179">
        <f t="shared" si="98"/>
        <v>0</v>
      </c>
    </row>
    <row r="6338" spans="1:1" x14ac:dyDescent="0.25">
      <c r="A6338" s="179">
        <f t="shared" si="98"/>
        <v>0</v>
      </c>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DF925-BF73-46BE-B705-E8FC2F9998B7}">
  <dimension ref="A1:I9"/>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50.25" thickBot="1" x14ac:dyDescent="0.35">
      <c r="A2" s="32" t="s">
        <v>0</v>
      </c>
      <c r="B2" s="62" t="str">
        <f>+Indicadores!E31</f>
        <v>Aportes sociales no reducibles / Capital Social</v>
      </c>
      <c r="C2" s="24" t="str">
        <f>+Indicadores!B31</f>
        <v>Capital</v>
      </c>
      <c r="D2" s="63" t="str">
        <f>+Indicadores!C31</f>
        <v>Indicador de relación entre el Aportes sociales mínimos no reducibles y el Capital Social</v>
      </c>
      <c r="E2" s="61" t="str">
        <f>+Indicadores!D31</f>
        <v>Aportes sociales mínimos no reducibles</v>
      </c>
      <c r="G2" s="1"/>
    </row>
    <row r="3" spans="1:9" s="9" customFormat="1" ht="9" thickBot="1" x14ac:dyDescent="0.2">
      <c r="B3" s="9">
        <v>2</v>
      </c>
      <c r="C3" s="9">
        <v>3</v>
      </c>
      <c r="D3" s="9">
        <v>4</v>
      </c>
      <c r="E3" s="9">
        <v>5</v>
      </c>
      <c r="F3" s="9">
        <v>6</v>
      </c>
      <c r="G3" s="9">
        <v>7</v>
      </c>
      <c r="H3" s="9">
        <v>8</v>
      </c>
    </row>
    <row r="4" spans="1:9" ht="33" x14ac:dyDescent="0.3">
      <c r="A4" s="11" t="s">
        <v>139</v>
      </c>
      <c r="B4" s="50" t="s">
        <v>1410</v>
      </c>
      <c r="C4" s="12" t="s">
        <v>1411</v>
      </c>
      <c r="D4" s="12" t="s">
        <v>1412</v>
      </c>
      <c r="E4" s="12" t="s">
        <v>1413</v>
      </c>
      <c r="F4" s="12" t="s">
        <v>1414</v>
      </c>
      <c r="G4" s="12" t="s">
        <v>1415</v>
      </c>
      <c r="H4" s="12" t="s">
        <v>1887</v>
      </c>
    </row>
    <row r="5" spans="1:9" x14ac:dyDescent="0.3">
      <c r="A5" s="14">
        <v>311000</v>
      </c>
      <c r="B5" s="49" t="str">
        <f>PROPER(VLOOKUP($A5,cuc!$A$2:$AA$2088,B$3,FALSE))</f>
        <v xml:space="preserve">      Aportes Sociales Mínimos  No Reducibles</v>
      </c>
      <c r="C5" s="28">
        <f>VLOOKUP($A5,cuc!$A$2:$AA$2088,C$3,FALSE)</f>
        <v>896291500</v>
      </c>
      <c r="D5" s="28">
        <f>VLOOKUP($A5,cuc!$A$2:$AA$2088,D$3,FALSE)</f>
        <v>896281500</v>
      </c>
      <c r="E5" s="28">
        <f>VLOOKUP($A5,cuc!$A$2:$AA$2088,E$3,FALSE)</f>
        <v>1015614600</v>
      </c>
      <c r="F5" s="28">
        <f>VLOOKUP($A5,cuc!$A$2:$AA$2088,F$3,FALSE)</f>
        <v>1076550800</v>
      </c>
      <c r="G5" s="29">
        <f>VLOOKUP($A5,cuc!$A$2:$AA$2088,G$3,FALSE)</f>
        <v>1141143900</v>
      </c>
      <c r="H5" s="29">
        <f>VLOOKUP($A5,cuc!$A$2:$AA$2088,H$3,FALSE)</f>
        <v>1181083800</v>
      </c>
    </row>
    <row r="6" spans="1:9" x14ac:dyDescent="0.3">
      <c r="A6" s="14">
        <v>310000</v>
      </c>
      <c r="B6" s="49" t="str">
        <f>PROPER(VLOOKUP($A6,cuc!$A$2:$AA$2088,B$3,FALSE))</f>
        <v xml:space="preserve">   Capital Social</v>
      </c>
      <c r="C6" s="28">
        <f>VLOOKUP($A6,cuc!$A$2:$AA$2088,C$3,FALSE)</f>
        <v>3181752468.9400001</v>
      </c>
      <c r="D6" s="28">
        <f>VLOOKUP($A6,cuc!$A$2:$AA$2088,D$3,FALSE)</f>
        <v>3354831303.1399999</v>
      </c>
      <c r="E6" s="28">
        <f>VLOOKUP($A6,cuc!$A$2:$AA$2088,E$3,FALSE)</f>
        <v>3420248111.3099999</v>
      </c>
      <c r="F6" s="28">
        <f>VLOOKUP($A6,cuc!$A$2:$AA$2088,F$3,FALSE)</f>
        <v>3472561861.52</v>
      </c>
      <c r="G6" s="29">
        <f>VLOOKUP($A6,cuc!$A$2:$AA$2088,G$3,FALSE)</f>
        <v>3557096002.3299999</v>
      </c>
      <c r="H6" s="29">
        <f>VLOOKUP($A6,cuc!$A$2:$AA$2088,H$3,FALSE)</f>
        <v>3611143548.9499998</v>
      </c>
    </row>
    <row r="7" spans="1:9" ht="17.25" thickBot="1" x14ac:dyDescent="0.35"/>
    <row r="8" spans="1:9" x14ac:dyDescent="0.3">
      <c r="B8" s="20" t="s">
        <v>1408</v>
      </c>
      <c r="C8" s="12" t="str">
        <f>+C4</f>
        <v>Año 16</v>
      </c>
      <c r="D8" s="12" t="str">
        <f t="shared" ref="D8:G8" si="0">+D4</f>
        <v>Año 17</v>
      </c>
      <c r="E8" s="12" t="str">
        <f t="shared" si="0"/>
        <v>Año 18</v>
      </c>
      <c r="F8" s="12" t="str">
        <f t="shared" si="0"/>
        <v>Año 19</v>
      </c>
      <c r="G8" s="12" t="str">
        <f t="shared" si="0"/>
        <v>Año 20</v>
      </c>
      <c r="H8" s="12" t="str">
        <f>+H4</f>
        <v>Año 21</v>
      </c>
    </row>
    <row r="9" spans="1:9" x14ac:dyDescent="0.3">
      <c r="B9" s="10" t="s">
        <v>1868</v>
      </c>
      <c r="C9" s="27">
        <f>IFERROR(+C5/C6,0%)</f>
        <v>0.28169743207541198</v>
      </c>
      <c r="D9" s="27">
        <f t="shared" ref="D9:G9" si="1">IFERROR(+D5/D6,0%)</f>
        <v>0.26716142154781769</v>
      </c>
      <c r="E9" s="27">
        <f t="shared" si="1"/>
        <v>0.29694179104772789</v>
      </c>
      <c r="F9" s="27">
        <f t="shared" si="1"/>
        <v>0.31001630580852352</v>
      </c>
      <c r="G9" s="27">
        <f t="shared" si="1"/>
        <v>0.32080773171500515</v>
      </c>
      <c r="H9" s="27">
        <f t="shared" ref="H9" si="2">IFERROR(+H5/H6,0%)</f>
        <v>0.32706642203227282</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6747-8C5B-4653-8A6F-4233AC0A8A7D}">
  <dimension ref="A1:I15"/>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33.75" thickBot="1" x14ac:dyDescent="0.35">
      <c r="A2" s="32" t="s">
        <v>0</v>
      </c>
      <c r="B2" s="62" t="str">
        <f>+Indicadores!E32</f>
        <v>Capital Institucional / Activo</v>
      </c>
      <c r="C2" s="24" t="str">
        <f>+Indicadores!B32</f>
        <v>Capital</v>
      </c>
      <c r="D2" s="63" t="str">
        <f>+Indicadores!C32</f>
        <v>Indicador de relación entre el Capital Institucional y el Activo Total</v>
      </c>
      <c r="E2" s="61" t="str">
        <f>+Indicadores!D32</f>
        <v>Capital Institucional</v>
      </c>
      <c r="G2" s="1"/>
    </row>
    <row r="3" spans="1:9" s="9" customFormat="1" ht="9" thickBot="1" x14ac:dyDescent="0.2">
      <c r="B3" s="9">
        <v>2</v>
      </c>
      <c r="C3" s="9">
        <v>3</v>
      </c>
      <c r="D3" s="9">
        <v>4</v>
      </c>
      <c r="E3" s="9">
        <v>5</v>
      </c>
      <c r="F3" s="9">
        <v>6</v>
      </c>
      <c r="G3" s="9">
        <v>7</v>
      </c>
      <c r="H3" s="9">
        <v>8</v>
      </c>
    </row>
    <row r="4" spans="1:9" x14ac:dyDescent="0.3">
      <c r="A4" s="11" t="s">
        <v>139</v>
      </c>
      <c r="B4" s="20" t="s">
        <v>1408</v>
      </c>
      <c r="C4" s="12" t="s">
        <v>1411</v>
      </c>
      <c r="D4" s="12" t="s">
        <v>1412</v>
      </c>
      <c r="E4" s="12" t="s">
        <v>1413</v>
      </c>
      <c r="F4" s="12" t="s">
        <v>1414</v>
      </c>
      <c r="G4" s="12" t="s">
        <v>1415</v>
      </c>
      <c r="H4" s="12" t="s">
        <v>1887</v>
      </c>
    </row>
    <row r="5" spans="1:9" x14ac:dyDescent="0.3">
      <c r="A5" s="14">
        <v>320000</v>
      </c>
      <c r="B5" s="22" t="str">
        <f>PROPER(VLOOKUP($A5,cuc!$A$2:$AA$2088,B$3,FALSE))</f>
        <v xml:space="preserve">   Reservas</v>
      </c>
      <c r="C5" s="28">
        <f>VLOOKUP($A5,cuc!$A$2:$AA$2088,C$3,FALSE)</f>
        <v>871374523.54999995</v>
      </c>
      <c r="D5" s="28">
        <f>VLOOKUP($A5,cuc!$A$2:$AA$2088,D$3,FALSE)</f>
        <v>936294360.84000003</v>
      </c>
      <c r="E5" s="28">
        <f>VLOOKUP($A5,cuc!$A$2:$AA$2088,E$3,FALSE)</f>
        <v>936294360.84000003</v>
      </c>
      <c r="F5" s="28">
        <f>VLOOKUP($A5,cuc!$A$2:$AA$2088,F$3,FALSE)</f>
        <v>574086176.16999996</v>
      </c>
      <c r="G5" s="29">
        <f>VLOOKUP($A5,cuc!$A$2:$AA$2088,G$3,FALSE)</f>
        <v>699678194.45000005</v>
      </c>
      <c r="H5" s="29">
        <f>VLOOKUP($A5,cuc!$A$2:$AA$2088,H$3,FALSE)</f>
        <v>976167040.24000001</v>
      </c>
    </row>
    <row r="6" spans="1:9" x14ac:dyDescent="0.3">
      <c r="A6" s="14">
        <v>330000</v>
      </c>
      <c r="B6" s="22" t="str">
        <f>PROPER(VLOOKUP($A6,cuc!$A$2:$AA$2088,B$3,FALSE))</f>
        <v xml:space="preserve">   Fondos  De Destinación Específica</v>
      </c>
      <c r="C6" s="28">
        <f>VLOOKUP($A6,cuc!$A$2:$AA$2088,C$3,FALSE)</f>
        <v>2179812791.5700002</v>
      </c>
      <c r="D6" s="28">
        <f>VLOOKUP($A6,cuc!$A$2:$AA$2088,D$3,FALSE)</f>
        <v>2464067284</v>
      </c>
      <c r="E6" s="28">
        <f>VLOOKUP($A6,cuc!$A$2:$AA$2088,E$3,FALSE)</f>
        <v>2464067284</v>
      </c>
      <c r="F6" s="28">
        <f>VLOOKUP($A6,cuc!$A$2:$AA$2088,F$3,FALSE)</f>
        <v>2464067284</v>
      </c>
      <c r="G6" s="29">
        <f>VLOOKUP($A6,cuc!$A$2:$AA$2088,G$3,FALSE)</f>
        <v>2576629483.0999999</v>
      </c>
      <c r="H6" s="29">
        <f>VLOOKUP($A6,cuc!$A$2:$AA$2088,H$3,FALSE)</f>
        <v>2930329844.0999999</v>
      </c>
    </row>
    <row r="7" spans="1:9" x14ac:dyDescent="0.3">
      <c r="A7" s="14">
        <v>340000</v>
      </c>
      <c r="B7" s="22" t="str">
        <f>PROPER(VLOOKUP($A7,cuc!$A$2:$AA$2088,B$3,FALSE))</f>
        <v xml:space="preserve">   Superávit</v>
      </c>
      <c r="C7" s="28">
        <f>VLOOKUP($A7,cuc!$A$2:$AA$2088,C$3,FALSE)</f>
        <v>3351547</v>
      </c>
      <c r="D7" s="28">
        <f>VLOOKUP($A7,cuc!$A$2:$AA$2088,D$3,FALSE)</f>
        <v>3351547</v>
      </c>
      <c r="E7" s="28">
        <f>VLOOKUP($A7,cuc!$A$2:$AA$2088,E$3,FALSE)</f>
        <v>3351547</v>
      </c>
      <c r="F7" s="28">
        <f>VLOOKUP($A7,cuc!$A$2:$AA$2088,F$3,FALSE)</f>
        <v>3351547</v>
      </c>
      <c r="G7" s="29">
        <f>VLOOKUP($A7,cuc!$A$2:$AA$2088,G$3,FALSE)</f>
        <v>3351547</v>
      </c>
      <c r="H7" s="29">
        <f>VLOOKUP($A7,cuc!$A$2:$AA$2088,H$3,FALSE)</f>
        <v>3351547</v>
      </c>
    </row>
    <row r="8" spans="1:9" ht="17.25" thickBot="1" x14ac:dyDescent="0.35">
      <c r="A8" s="15"/>
      <c r="B8" s="21" t="s">
        <v>1870</v>
      </c>
      <c r="C8" s="30">
        <f t="shared" ref="C8:H8" si="0">+SUM(C5:C7)</f>
        <v>3054538862.1199999</v>
      </c>
      <c r="D8" s="30">
        <f t="shared" si="0"/>
        <v>3403713191.8400002</v>
      </c>
      <c r="E8" s="30">
        <f t="shared" si="0"/>
        <v>3403713191.8400002</v>
      </c>
      <c r="F8" s="30">
        <f t="shared" si="0"/>
        <v>3041505007.1700001</v>
      </c>
      <c r="G8" s="30">
        <f t="shared" si="0"/>
        <v>3279659224.5500002</v>
      </c>
      <c r="H8" s="30">
        <f t="shared" si="0"/>
        <v>3909848431.3400002</v>
      </c>
    </row>
    <row r="9" spans="1:9" ht="17.25" thickBot="1" x14ac:dyDescent="0.35"/>
    <row r="10" spans="1:9" x14ac:dyDescent="0.3">
      <c r="A10" s="11" t="s">
        <v>139</v>
      </c>
      <c r="B10" s="50" t="s">
        <v>1410</v>
      </c>
      <c r="C10" s="12" t="str">
        <f>+C$4</f>
        <v>Año 16</v>
      </c>
      <c r="D10" s="12" t="str">
        <f t="shared" ref="D10:H10" si="1">+D$4</f>
        <v>Año 17</v>
      </c>
      <c r="E10" s="12" t="str">
        <f t="shared" si="1"/>
        <v>Año 18</v>
      </c>
      <c r="F10" s="12" t="str">
        <f t="shared" si="1"/>
        <v>Año 19</v>
      </c>
      <c r="G10" s="12" t="str">
        <f t="shared" si="1"/>
        <v>Año 20</v>
      </c>
      <c r="H10" s="12" t="str">
        <f t="shared" si="1"/>
        <v>Año 21</v>
      </c>
    </row>
    <row r="11" spans="1:9" x14ac:dyDescent="0.3">
      <c r="A11" s="14">
        <v>100000</v>
      </c>
      <c r="B11" s="49" t="str">
        <f>PROPER(VLOOKUP($A11,cuc!$A$2:$AA$2088,B$3,FALSE))</f>
        <v>Activo</v>
      </c>
      <c r="C11" s="28">
        <f>VLOOKUP($A11,cuc!$A$2:$AA$2088,C$3,FALSE)</f>
        <v>16469105557.860001</v>
      </c>
      <c r="D11" s="28">
        <f>VLOOKUP($A11,cuc!$A$2:$AA$2088,D$3,FALSE)</f>
        <v>13982284769.76</v>
      </c>
      <c r="E11" s="28">
        <f>VLOOKUP($A11,cuc!$A$2:$AA$2088,E$3,FALSE)</f>
        <v>14316633554.879999</v>
      </c>
      <c r="F11" s="28">
        <f>VLOOKUP($A11,cuc!$A$2:$AA$2088,F$3,FALSE)</f>
        <v>15024585524.43</v>
      </c>
      <c r="G11" s="29">
        <f>VLOOKUP($A11,cuc!$A$2:$AA$2088,G$3,FALSE)</f>
        <v>15926918681.879999</v>
      </c>
      <c r="H11" s="29">
        <f>VLOOKUP($A11,cuc!$A$2:$AA$2088,H$3,FALSE)</f>
        <v>16558077937.77</v>
      </c>
    </row>
    <row r="12" spans="1:9" ht="17.25" thickBot="1" x14ac:dyDescent="0.35">
      <c r="A12" s="15"/>
      <c r="B12" s="19" t="s">
        <v>1869</v>
      </c>
      <c r="C12" s="31">
        <f>+C11</f>
        <v>16469105557.860001</v>
      </c>
      <c r="D12" s="31">
        <f t="shared" ref="D12:G12" si="2">+D11</f>
        <v>13982284769.76</v>
      </c>
      <c r="E12" s="31">
        <f t="shared" si="2"/>
        <v>14316633554.879999</v>
      </c>
      <c r="F12" s="31">
        <f t="shared" si="2"/>
        <v>15024585524.43</v>
      </c>
      <c r="G12" s="31">
        <f t="shared" si="2"/>
        <v>15926918681.879999</v>
      </c>
      <c r="H12" s="31">
        <f t="shared" ref="H12" si="3">+H11</f>
        <v>16558077937.77</v>
      </c>
    </row>
    <row r="13" spans="1:9" ht="17.25" thickBot="1" x14ac:dyDescent="0.35"/>
    <row r="14" spans="1:9" x14ac:dyDescent="0.3">
      <c r="B14" s="20" t="s">
        <v>1408</v>
      </c>
      <c r="C14" s="12" t="str">
        <f>+C$4</f>
        <v>Año 16</v>
      </c>
      <c r="D14" s="12" t="str">
        <f t="shared" ref="D14:H14" si="4">+D$4</f>
        <v>Año 17</v>
      </c>
      <c r="E14" s="12" t="str">
        <f t="shared" si="4"/>
        <v>Año 18</v>
      </c>
      <c r="F14" s="12" t="str">
        <f t="shared" si="4"/>
        <v>Año 19</v>
      </c>
      <c r="G14" s="12" t="str">
        <f t="shared" si="4"/>
        <v>Año 20</v>
      </c>
      <c r="H14" s="12" t="str">
        <f t="shared" si="4"/>
        <v>Año 21</v>
      </c>
    </row>
    <row r="15" spans="1:9" x14ac:dyDescent="0.3">
      <c r="B15" s="10" t="s">
        <v>1870</v>
      </c>
      <c r="C15" s="27">
        <f>IFERROR(+C8/C12,0)</f>
        <v>0.18547084122988081</v>
      </c>
      <c r="D15" s="27">
        <f t="shared" ref="D15:G15" si="5">IFERROR(+D8/D12,0)</f>
        <v>0.24343040124610646</v>
      </c>
      <c r="E15" s="27">
        <f t="shared" si="5"/>
        <v>0.23774535953529405</v>
      </c>
      <c r="F15" s="27">
        <f t="shared" si="5"/>
        <v>0.20243520210421168</v>
      </c>
      <c r="G15" s="27">
        <f t="shared" si="5"/>
        <v>0.20591925469433439</v>
      </c>
      <c r="H15" s="27">
        <f t="shared" ref="H15" si="6">IFERROR(+H8/H12,0)</f>
        <v>0.23612936513732635</v>
      </c>
    </row>
  </sheetData>
  <conditionalFormatting sqref="C15:G15">
    <cfRule type="colorScale" priority="2">
      <colorScale>
        <cfvo type="min"/>
        <cfvo type="percentile" val="50"/>
        <cfvo type="max"/>
        <color rgb="FFF8696B"/>
        <color rgb="FFFFEB84"/>
        <color rgb="FF63BE7B"/>
      </colorScale>
    </cfRule>
  </conditionalFormatting>
  <conditionalFormatting sqref="H15">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7B9F9-0BD6-4B19-8CC3-A77858D9F1FF}">
  <dimension ref="A1:I17"/>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I22" sqref="I22"/>
    </sheetView>
  </sheetViews>
  <sheetFormatPr baseColWidth="10" defaultColWidth="11.5703125" defaultRowHeight="16.5" x14ac:dyDescent="0.3"/>
  <cols>
    <col min="1" max="1" width="6.7109375" style="1" bestFit="1" customWidth="1"/>
    <col min="2" max="2" width="44.42578125" style="1" customWidth="1"/>
    <col min="3" max="7" width="11.28515625" style="1" customWidth="1"/>
    <col min="8" max="8" width="8.710937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33.75" thickBot="1" x14ac:dyDescent="0.35">
      <c r="A2" s="32" t="s">
        <v>0</v>
      </c>
      <c r="B2" s="62" t="str">
        <f>+Indicadores!E32</f>
        <v>Capital Institucional / Activo</v>
      </c>
      <c r="C2" s="24" t="str">
        <f>+Indicadores!B32</f>
        <v>Capital</v>
      </c>
      <c r="D2" s="63" t="str">
        <f>+Indicadores!C32</f>
        <v>Indicador de relación entre el Capital Institucional y el Activo Total</v>
      </c>
      <c r="E2" s="61" t="str">
        <f>+Indicadores!D32</f>
        <v>Capital Institucional</v>
      </c>
      <c r="G2" s="1"/>
    </row>
    <row r="3" spans="1:9" s="9" customFormat="1" ht="9" thickBot="1" x14ac:dyDescent="0.2">
      <c r="B3" s="9">
        <v>2</v>
      </c>
      <c r="C3" s="9">
        <v>3</v>
      </c>
      <c r="D3" s="9">
        <v>4</v>
      </c>
      <c r="E3" s="9">
        <v>5</v>
      </c>
      <c r="F3" s="9">
        <v>6</v>
      </c>
      <c r="G3" s="9">
        <v>7</v>
      </c>
      <c r="H3" s="9">
        <v>8</v>
      </c>
    </row>
    <row r="4" spans="1:9" ht="33" x14ac:dyDescent="0.3">
      <c r="A4" s="11" t="s">
        <v>139</v>
      </c>
      <c r="B4" s="20" t="s">
        <v>1408</v>
      </c>
      <c r="C4" s="12" t="s">
        <v>1411</v>
      </c>
      <c r="D4" s="12" t="s">
        <v>1412</v>
      </c>
      <c r="E4" s="12" t="s">
        <v>1413</v>
      </c>
      <c r="F4" s="12" t="s">
        <v>1414</v>
      </c>
      <c r="G4" s="12" t="s">
        <v>1415</v>
      </c>
      <c r="H4" s="12" t="s">
        <v>1887</v>
      </c>
    </row>
    <row r="5" spans="1:9" x14ac:dyDescent="0.3">
      <c r="A5" s="14">
        <v>110000</v>
      </c>
      <c r="B5" s="22" t="str">
        <f>PROPER(VLOOKUP($A5,cuc!$A$2:$AA$2088,B$3,FALSE))</f>
        <v xml:space="preserve">   Efectivo Y Equivalente Al Efectivo</v>
      </c>
      <c r="C5" s="28">
        <f>VLOOKUP($A5,cuc!$A$2:$AA$2088,C$3,FALSE)</f>
        <v>1201676795.3399999</v>
      </c>
      <c r="D5" s="28">
        <f>VLOOKUP($A5,cuc!$A$2:$AA$2088,D$3,FALSE)</f>
        <v>1208002870.47</v>
      </c>
      <c r="E5" s="28">
        <f>VLOOKUP($A5,cuc!$A$2:$AA$2088,E$3,FALSE)</f>
        <v>1576497570.72</v>
      </c>
      <c r="F5" s="28">
        <f>VLOOKUP($A5,cuc!$A$2:$AA$2088,F$3,FALSE)</f>
        <v>1274198711.8499999</v>
      </c>
      <c r="G5" s="29">
        <f>VLOOKUP($A5,cuc!$A$2:$AA$2088,G$3,FALSE)</f>
        <v>2271573452.3400002</v>
      </c>
      <c r="H5" s="29">
        <f>VLOOKUP($A5,cuc!$A$2:$AA$2088,H$3,FALSE)</f>
        <v>3470949328.0300002</v>
      </c>
    </row>
    <row r="6" spans="1:9" x14ac:dyDescent="0.3">
      <c r="A6" s="14">
        <v>120000</v>
      </c>
      <c r="B6" s="22" t="str">
        <f>PROPER(VLOOKUP($A6,cuc!$A$2:$AA$2088,B$3,FALSE))</f>
        <v xml:space="preserve">   Inversiones</v>
      </c>
      <c r="C6" s="28">
        <f>VLOOKUP($A6,cuc!$A$2:$AA$2088,C$3,FALSE)</f>
        <v>968159961.58000004</v>
      </c>
      <c r="D6" s="28">
        <f>VLOOKUP($A6,cuc!$A$2:$AA$2088,D$3,FALSE)</f>
        <v>1081302036.5799999</v>
      </c>
      <c r="E6" s="28">
        <f>VLOOKUP($A6,cuc!$A$2:$AA$2088,E$3,FALSE)</f>
        <v>1023237523.58</v>
      </c>
      <c r="F6" s="28">
        <f>VLOOKUP($A6,cuc!$A$2:$AA$2088,F$3,FALSE)</f>
        <v>1064799015.58</v>
      </c>
      <c r="G6" s="29">
        <f>VLOOKUP($A6,cuc!$A$2:$AA$2088,G$3,FALSE)</f>
        <v>1068001456.58</v>
      </c>
      <c r="H6" s="29">
        <f>VLOOKUP($A6,cuc!$A$2:$AA$2088,H$3,FALSE)</f>
        <v>1080961035.5799999</v>
      </c>
    </row>
    <row r="7" spans="1:9" x14ac:dyDescent="0.3">
      <c r="A7" s="14">
        <v>130000</v>
      </c>
      <c r="B7" s="22" t="str">
        <f>PROPER(VLOOKUP($A7,cuc!$A$2:$AA$2088,B$3,FALSE))</f>
        <v xml:space="preserve">   Inventarios</v>
      </c>
      <c r="C7" s="28">
        <f>VLOOKUP($A7,cuc!$A$2:$AA$2088,C$3,FALSE)</f>
        <v>2818142432.7199998</v>
      </c>
      <c r="D7" s="28">
        <f>VLOOKUP($A7,cuc!$A$2:$AA$2088,D$3,FALSE)</f>
        <v>2198963202.8299999</v>
      </c>
      <c r="E7" s="28">
        <f>VLOOKUP($A7,cuc!$A$2:$AA$2088,E$3,FALSE)</f>
        <v>2009475283.9000001</v>
      </c>
      <c r="F7" s="28">
        <f>VLOOKUP($A7,cuc!$A$2:$AA$2088,F$3,FALSE)</f>
        <v>2236415242.5900002</v>
      </c>
      <c r="G7" s="29">
        <f>VLOOKUP($A7,cuc!$A$2:$AA$2088,G$3,FALSE)</f>
        <v>2761201623.5</v>
      </c>
      <c r="H7" s="29">
        <f>VLOOKUP($A7,cuc!$A$2:$AA$2088,H$3,FALSE)</f>
        <v>2412590670.8000002</v>
      </c>
    </row>
    <row r="8" spans="1:9" x14ac:dyDescent="0.3">
      <c r="A8" s="14">
        <v>140000</v>
      </c>
      <c r="B8" s="22" t="str">
        <f>PROPER(VLOOKUP($A8,cuc!$A$2:$AA$2088,B$3,FALSE))</f>
        <v xml:space="preserve">   Cartera De CrÉditos</v>
      </c>
      <c r="C8" s="28">
        <f>VLOOKUP($A8,cuc!$A$2:$AA$2088,C$3,FALSE)</f>
        <v>1142340998.8900001</v>
      </c>
      <c r="D8" s="28">
        <f>VLOOKUP($A8,cuc!$A$2:$AA$2088,D$3,FALSE)</f>
        <v>1234510486.98</v>
      </c>
      <c r="E8" s="28">
        <f>VLOOKUP($A8,cuc!$A$2:$AA$2088,E$3,FALSE)</f>
        <v>1406526490.99</v>
      </c>
      <c r="F8" s="28">
        <f>VLOOKUP($A8,cuc!$A$2:$AA$2088,F$3,FALSE)</f>
        <v>1423699895.79</v>
      </c>
      <c r="G8" s="29">
        <f>VLOOKUP($A8,cuc!$A$2:$AA$2088,G$3,FALSE)</f>
        <v>1129102235.5699999</v>
      </c>
      <c r="H8" s="29">
        <f>VLOOKUP($A8,cuc!$A$2:$AA$2088,H$3,FALSE)</f>
        <v>980607109.78999996</v>
      </c>
    </row>
    <row r="9" spans="1:9" x14ac:dyDescent="0.3">
      <c r="A9" s="14">
        <v>160000</v>
      </c>
      <c r="B9" s="22" t="str">
        <f>PROPER(VLOOKUP($A9,cuc!$A$2:$AA$2088,B$3,FALSE))</f>
        <v xml:space="preserve">   Cuentas Por Cobrar Y Otras</v>
      </c>
      <c r="C9" s="28">
        <f>VLOOKUP($A9,cuc!$A$2:$AA$2088,C$3,FALSE)</f>
        <v>4029027148.6300001</v>
      </c>
      <c r="D9" s="28">
        <f>VLOOKUP($A9,cuc!$A$2:$AA$2088,D$3,FALSE)</f>
        <v>1453098945.5699999</v>
      </c>
      <c r="E9" s="28">
        <f>VLOOKUP($A9,cuc!$A$2:$AA$2088,E$3,FALSE)</f>
        <v>844371771.49000001</v>
      </c>
      <c r="F9" s="28">
        <f>VLOOKUP($A9,cuc!$A$2:$AA$2088,F$3,FALSE)</f>
        <v>1602965726.9000001</v>
      </c>
      <c r="G9" s="29">
        <f>VLOOKUP($A9,cuc!$A$2:$AA$2088,G$3,FALSE)</f>
        <v>1190329723.9100001</v>
      </c>
      <c r="H9" s="29">
        <f>VLOOKUP($A9,cuc!$A$2:$AA$2088,H$3,FALSE)</f>
        <v>1103421060.3900001</v>
      </c>
    </row>
    <row r="10" spans="1:9" ht="17.25" thickBot="1" x14ac:dyDescent="0.35">
      <c r="A10" s="15"/>
      <c r="B10" s="21" t="s">
        <v>2317</v>
      </c>
      <c r="C10" s="30">
        <f t="shared" ref="C10:H10" si="0">+SUM(C5:C9)</f>
        <v>10159347337.16</v>
      </c>
      <c r="D10" s="30">
        <f t="shared" si="0"/>
        <v>7175877542.4300003</v>
      </c>
      <c r="E10" s="30">
        <f t="shared" si="0"/>
        <v>6860108640.6800003</v>
      </c>
      <c r="F10" s="30">
        <f t="shared" si="0"/>
        <v>7602078592.710001</v>
      </c>
      <c r="G10" s="30">
        <f t="shared" si="0"/>
        <v>8420208491.8999996</v>
      </c>
      <c r="H10" s="30">
        <f t="shared" si="0"/>
        <v>9048529204.5900002</v>
      </c>
    </row>
    <row r="11" spans="1:9" ht="17.25" thickBot="1" x14ac:dyDescent="0.35"/>
    <row r="12" spans="1:9" ht="33" x14ac:dyDescent="0.3">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3">
      <c r="A13" s="14">
        <v>100000</v>
      </c>
      <c r="B13" s="49" t="str">
        <f>PROPER(VLOOKUP($A13,cuc!$A$2:$AA$2088,B$3,FALSE))</f>
        <v>Activo</v>
      </c>
      <c r="C13" s="28">
        <f>VLOOKUP($A13,cuc!$A$2:$AA$2088,C$3,FALSE)</f>
        <v>16469105557.860001</v>
      </c>
      <c r="D13" s="28">
        <f>VLOOKUP($A13,cuc!$A$2:$AA$2088,D$3,FALSE)</f>
        <v>13982284769.76</v>
      </c>
      <c r="E13" s="28">
        <f>VLOOKUP($A13,cuc!$A$2:$AA$2088,E$3,FALSE)</f>
        <v>14316633554.879999</v>
      </c>
      <c r="F13" s="28">
        <f>VLOOKUP($A13,cuc!$A$2:$AA$2088,F$3,FALSE)</f>
        <v>15024585524.43</v>
      </c>
      <c r="G13" s="29">
        <f>VLOOKUP($A13,cuc!$A$2:$AA$2088,G$3,FALSE)</f>
        <v>15926918681.879999</v>
      </c>
      <c r="H13" s="29">
        <f>VLOOKUP($A13,cuc!$A$2:$AA$2088,H$3,FALSE)</f>
        <v>16558077937.77</v>
      </c>
    </row>
    <row r="14" spans="1:9" ht="17.25" thickBot="1" x14ac:dyDescent="0.35">
      <c r="A14" s="15"/>
      <c r="B14" s="19" t="s">
        <v>1873</v>
      </c>
      <c r="C14" s="31">
        <f>+C13</f>
        <v>16469105557.860001</v>
      </c>
      <c r="D14" s="31">
        <f t="shared" ref="D14:G14" si="2">+D13</f>
        <v>13982284769.76</v>
      </c>
      <c r="E14" s="31">
        <f t="shared" si="2"/>
        <v>14316633554.879999</v>
      </c>
      <c r="F14" s="31">
        <f t="shared" si="2"/>
        <v>15024585524.43</v>
      </c>
      <c r="G14" s="31">
        <f t="shared" si="2"/>
        <v>15926918681.879999</v>
      </c>
      <c r="H14" s="31">
        <f t="shared" ref="H14" si="3">+H13</f>
        <v>16558077937.77</v>
      </c>
    </row>
    <row r="15" spans="1:9" ht="17.25" thickBot="1" x14ac:dyDescent="0.35"/>
    <row r="16" spans="1:9" x14ac:dyDescent="0.3">
      <c r="B16" s="20" t="s">
        <v>1408</v>
      </c>
      <c r="C16" s="12" t="str">
        <f t="shared" ref="C16:H16" si="4">+C4</f>
        <v>Año 16</v>
      </c>
      <c r="D16" s="12" t="str">
        <f t="shared" si="4"/>
        <v>Año 17</v>
      </c>
      <c r="E16" s="12" t="str">
        <f t="shared" si="4"/>
        <v>Año 18</v>
      </c>
      <c r="F16" s="12" t="str">
        <f t="shared" si="4"/>
        <v>Año 19</v>
      </c>
      <c r="G16" s="12" t="str">
        <f t="shared" si="4"/>
        <v>Año 20</v>
      </c>
      <c r="H16" s="12" t="str">
        <f t="shared" si="4"/>
        <v>Año 21</v>
      </c>
    </row>
    <row r="17" spans="2:8" x14ac:dyDescent="0.3">
      <c r="B17" s="10" t="s">
        <v>2318</v>
      </c>
      <c r="C17" s="27">
        <f>IFERROR(+C10/C14,0%)</f>
        <v>0.61687304762652262</v>
      </c>
      <c r="D17" s="27">
        <f t="shared" ref="D17:G17" si="5">IFERROR(+D10/D14,0%)</f>
        <v>0.51321208662188988</v>
      </c>
      <c r="E17" s="27">
        <f t="shared" si="5"/>
        <v>0.47917051270350136</v>
      </c>
      <c r="F17" s="27">
        <f t="shared" si="5"/>
        <v>0.505975927279259</v>
      </c>
      <c r="G17" s="27">
        <f t="shared" si="5"/>
        <v>0.52867781019561821</v>
      </c>
      <c r="H17" s="27">
        <f t="shared" ref="H17" si="6">IFERROR(+H10/H14,0%)</f>
        <v>0.54647219554086923</v>
      </c>
    </row>
  </sheetData>
  <conditionalFormatting sqref="C17:G17">
    <cfRule type="colorScale" priority="2">
      <colorScale>
        <cfvo type="min"/>
        <cfvo type="percentile" val="50"/>
        <cfvo type="max"/>
        <color rgb="FFF8696B"/>
        <color rgb="FFFFEB84"/>
        <color rgb="FF63BE7B"/>
      </colorScale>
    </cfRule>
  </conditionalFormatting>
  <conditionalFormatting sqref="H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B9FD-A0A3-45DB-8CC8-00702A5982FE}">
  <dimension ref="A1:I81"/>
  <sheetViews>
    <sheetView showGridLines="0" zoomScale="120" zoomScaleNormal="120" workbookViewId="0">
      <pane xSplit="1" ySplit="4" topLeftCell="B7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50.25" thickBot="1" x14ac:dyDescent="0.35">
      <c r="A2" s="32" t="s">
        <v>0</v>
      </c>
      <c r="B2" s="62" t="str">
        <f>+Indicadores!E36</f>
        <v>Deterioro CDE / Cartera Vencida CDE</v>
      </c>
      <c r="C2" s="24" t="str">
        <f>+Indicadores!B36</f>
        <v>Activo</v>
      </c>
      <c r="D2" s="63" t="str">
        <f>+Indicadores!C36</f>
        <v xml:space="preserve">Indicador de Cobertura individual de la cartera improductiva para la cartera en Riesgo </v>
      </c>
      <c r="E2" s="61" t="str">
        <f>+Indicadores!D36</f>
        <v>Cobertura C D y E</v>
      </c>
      <c r="G2" s="1"/>
    </row>
    <row r="3" spans="1:9" s="9" customFormat="1" ht="9" thickBot="1" x14ac:dyDescent="0.2">
      <c r="B3" s="9">
        <v>2</v>
      </c>
      <c r="C3" s="9">
        <v>3</v>
      </c>
      <c r="D3" s="9">
        <v>4</v>
      </c>
      <c r="E3" s="9">
        <v>5</v>
      </c>
      <c r="F3" s="9">
        <v>6</v>
      </c>
      <c r="G3" s="9">
        <v>7</v>
      </c>
      <c r="H3" s="9">
        <v>8</v>
      </c>
    </row>
    <row r="4" spans="1:9" ht="33" x14ac:dyDescent="0.3">
      <c r="A4" s="11" t="s">
        <v>139</v>
      </c>
      <c r="B4" s="20" t="s">
        <v>1408</v>
      </c>
      <c r="C4" s="12" t="s">
        <v>1411</v>
      </c>
      <c r="D4" s="12" t="s">
        <v>1412</v>
      </c>
      <c r="E4" s="12" t="s">
        <v>1413</v>
      </c>
      <c r="F4" s="12" t="s">
        <v>1414</v>
      </c>
      <c r="G4" s="12" t="s">
        <v>1415</v>
      </c>
      <c r="H4" s="12" t="s">
        <v>1887</v>
      </c>
    </row>
    <row r="5" spans="1:9" x14ac:dyDescent="0.3">
      <c r="A5" s="14">
        <v>140815</v>
      </c>
      <c r="B5" s="22" t="str">
        <f>PROPER(VLOOKUP($A5,cuc!$A$2:$AA$2088,B$3,FALSE))</f>
        <v xml:space="preserve">         Categoría C Riesgo Apreciable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3">
      <c r="A6" s="14">
        <v>140820</v>
      </c>
      <c r="B6" s="22" t="str">
        <f>PROPER(VLOOKUP($A6,cuc!$A$2:$AA$2088,B$3,FALSE))</f>
        <v xml:space="preserve">         Categoría D Riesgo Significativo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3">
      <c r="A7" s="14">
        <v>140825</v>
      </c>
      <c r="B7" s="22" t="str">
        <f>PROPER(VLOOKUP($A7,cuc!$A$2:$AA$2088,B$3,FALSE))</f>
        <v xml:space="preserve">         Categoría E Riesgo De Incobrabilidad</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3">
      <c r="A8" s="14">
        <v>144525</v>
      </c>
      <c r="B8" s="22" t="str">
        <f>PROPER(VLOOKUP($A8,cuc!$A$2:$AA$2088,B$3,FALSE))</f>
        <v xml:space="preserve">         Categoría C Riesgo Apreciable Garantía Admisible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3">
      <c r="A9" s="14">
        <v>144530</v>
      </c>
      <c r="B9" s="22" t="str">
        <f>PROPER(VLOOKUP($A9,cuc!$A$2:$AA$2088,B$3,FALSE))</f>
        <v xml:space="preserve">         Categoría C Riesgo Apreciable Otras Garantías</v>
      </c>
      <c r="C9" s="28">
        <f>VLOOKUP($A9,cuc!$A$2:$AA$2088,C$3,FALSE)</f>
        <v>0</v>
      </c>
      <c r="D9" s="28">
        <f>VLOOKUP($A9,cuc!$A$2:$AA$2088,D$3,FALSE)</f>
        <v>2430000</v>
      </c>
      <c r="E9" s="28">
        <f>VLOOKUP($A9,cuc!$A$2:$AA$2088,E$3,FALSE)</f>
        <v>1395256</v>
      </c>
      <c r="F9" s="28">
        <f>VLOOKUP($A9,cuc!$A$2:$AA$2088,F$3,FALSE)</f>
        <v>250000</v>
      </c>
      <c r="G9" s="29">
        <f>VLOOKUP($A9,cuc!$A$2:$AA$2088,G$3,FALSE)</f>
        <v>0</v>
      </c>
      <c r="H9" s="29">
        <f>VLOOKUP($A9,cuc!$A$2:$AA$2088,H$3,FALSE)</f>
        <v>0</v>
      </c>
    </row>
    <row r="10" spans="1:9" x14ac:dyDescent="0.3">
      <c r="A10" s="14">
        <v>144535</v>
      </c>
      <c r="B10" s="22" t="str">
        <f>PROPER(VLOOKUP($A10,cuc!$A$2:$AA$2088,B$3,FALSE))</f>
        <v xml:space="preserve">         Categoría D Riesgo Significativo Garantía Admisible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3">
      <c r="A11" s="14">
        <v>144540</v>
      </c>
      <c r="B11" s="22" t="str">
        <f>PROPER(VLOOKUP($A11,cuc!$A$2:$AA$2088,B$3,FALSE))</f>
        <v xml:space="preserve">         Categoría D Riesgo Significativo Otras Garantías</v>
      </c>
      <c r="C11" s="28">
        <f>VLOOKUP($A11,cuc!$A$2:$AA$2088,C$3,FALSE)</f>
        <v>0</v>
      </c>
      <c r="D11" s="28">
        <f>VLOOKUP($A11,cuc!$A$2:$AA$2088,D$3,FALSE)</f>
        <v>400000</v>
      </c>
      <c r="E11" s="28">
        <f>VLOOKUP($A11,cuc!$A$2:$AA$2088,E$3,FALSE)</f>
        <v>0</v>
      </c>
      <c r="F11" s="28">
        <f>VLOOKUP($A11,cuc!$A$2:$AA$2088,F$3,FALSE)</f>
        <v>0</v>
      </c>
      <c r="G11" s="29">
        <f>VLOOKUP($A11,cuc!$A$2:$AA$2088,G$3,FALSE)</f>
        <v>1060708</v>
      </c>
      <c r="H11" s="29">
        <f>VLOOKUP($A11,cuc!$A$2:$AA$2088,H$3,FALSE)</f>
        <v>436000</v>
      </c>
    </row>
    <row r="12" spans="1:9" x14ac:dyDescent="0.3">
      <c r="A12" s="14">
        <v>144545</v>
      </c>
      <c r="B12" s="22" t="str">
        <f>PROPER(VLOOKUP($A12,cuc!$A$2:$AA$2088,B$3,FALSE))</f>
        <v xml:space="preserve">         Categoría E Riesgo De Incobrabilidad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3">
      <c r="A13" s="14">
        <v>144550</v>
      </c>
      <c r="B13" s="22" t="str">
        <f>PROPER(VLOOKUP($A13,cuc!$A$2:$AA$2088,B$3,FALSE))</f>
        <v xml:space="preserve">         Categoría E Riesgo De Incobrabilidad Otras Garantías</v>
      </c>
      <c r="C13" s="28">
        <f>VLOOKUP($A13,cuc!$A$2:$AA$2088,C$3,FALSE)</f>
        <v>17847130.699999999</v>
      </c>
      <c r="D13" s="28">
        <f>VLOOKUP($A13,cuc!$A$2:$AA$2088,D$3,FALSE)</f>
        <v>59496731.810000002</v>
      </c>
      <c r="E13" s="28">
        <f>VLOOKUP($A13,cuc!$A$2:$AA$2088,E$3,FALSE)</f>
        <v>43272337.920000002</v>
      </c>
      <c r="F13" s="28">
        <f>VLOOKUP($A13,cuc!$A$2:$AA$2088,F$3,FALSE)</f>
        <v>29999635.449999999</v>
      </c>
      <c r="G13" s="29">
        <f>VLOOKUP($A13,cuc!$A$2:$AA$2088,G$3,FALSE)</f>
        <v>25370465.449999999</v>
      </c>
      <c r="H13" s="29">
        <f>VLOOKUP($A13,cuc!$A$2:$AA$2088,H$3,FALSE)</f>
        <v>29097182.449999999</v>
      </c>
    </row>
    <row r="14" spans="1:9" x14ac:dyDescent="0.3">
      <c r="A14" s="14">
        <v>145115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3">
      <c r="A15" s="14">
        <v>145120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3">
      <c r="A16" s="14">
        <v>145125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3">
      <c r="A17" s="14">
        <v>145825</v>
      </c>
      <c r="B17" s="22" t="str">
        <f>PROPER(VLOOKUP($A17,cuc!$A$2:$AA$2088,B$3,FALSE))</f>
        <v xml:space="preserve">         Categoría C Riesgo Apreciable Garantía Admisible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3">
      <c r="A18" s="14">
        <v>145830</v>
      </c>
      <c r="B18" s="22" t="str">
        <f>PROPER(VLOOKUP($A18,cuc!$A$2:$AA$2088,B$3,FALSE))</f>
        <v xml:space="preserve">         Categoría C Riesgo Apreciable Otras Garantías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3">
      <c r="A19" s="14">
        <v>145835</v>
      </c>
      <c r="B19" s="22" t="str">
        <f>PROPER(VLOOKUP($A19,cuc!$A$2:$AA$2088,B$3,FALSE))</f>
        <v xml:space="preserve">         Categoría D Riesgo Significativo Garantía Admisible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3">
      <c r="A20" s="14">
        <v>145840</v>
      </c>
      <c r="B20" s="22" t="str">
        <f>PROPER(VLOOKUP($A20,cuc!$A$2:$AA$2088,B$3,FALSE))</f>
        <v xml:space="preserve">         Categoría D Riesgo Significativo Otras Garantías</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3">
      <c r="A21" s="14">
        <v>145845</v>
      </c>
      <c r="B21" s="22" t="str">
        <f>PROPER(VLOOKUP($A21,cuc!$A$2:$AA$2088,B$3,FALSE))</f>
        <v xml:space="preserve">         Categoría E Riesgo De Incobrabilidad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3">
      <c r="A22" s="14">
        <v>145850</v>
      </c>
      <c r="B22" s="22" t="str">
        <f>PROPER(VLOOKUP($A22,cuc!$A$2:$AA$2088,B$3,FALSE))</f>
        <v xml:space="preserve">         Categoría E Riesgo De Incobrabilidad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3">
      <c r="A23" s="14">
        <v>146525</v>
      </c>
      <c r="B23" s="22" t="str">
        <f>PROPER(VLOOKUP($A23,cuc!$A$2:$AA$2088,B$3,FALSE))</f>
        <v xml:space="preserve">         Categoría C Riesgo Apreciable Garantía Admisible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3">
      <c r="A24" s="14">
        <v>146530</v>
      </c>
      <c r="B24" s="22" t="str">
        <f>PROPER(VLOOKUP($A24,cuc!$A$2:$AA$2088,B$3,FALSE))</f>
        <v xml:space="preserve">         Categoría C Riesgo Apreciable Otras Garantías</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3">
      <c r="A25" s="14">
        <v>146535</v>
      </c>
      <c r="B25" s="22" t="str">
        <f>PROPER(VLOOKUP($A25,cuc!$A$2:$AA$2088,B$3,FALSE))</f>
        <v xml:space="preserve">         Categoría D Riesgo Significativo Garantía Admisible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3">
      <c r="A26" s="14">
        <v>146540</v>
      </c>
      <c r="B26" s="22" t="str">
        <f>PROPER(VLOOKUP($A26,cuc!$A$2:$AA$2088,B$3,FALSE))</f>
        <v xml:space="preserve">         Categoría D Riesgo Significativo Otras Garantías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3">
      <c r="A27" s="14">
        <v>146545</v>
      </c>
      <c r="B27" s="22" t="str">
        <f>PROPER(VLOOKUP($A27,cuc!$A$2:$AA$2088,B$3,FALSE))</f>
        <v xml:space="preserve">         Categoría E Riesgo De Incobrabilidad Garantía Admisible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3">
      <c r="A28" s="14">
        <v>146550</v>
      </c>
      <c r="B28" s="22" t="str">
        <f>PROPER(VLOOKUP($A28,cuc!$A$2:$AA$2088,B$3,FALSE))</f>
        <v xml:space="preserve">         Categoría E Riesgo De Incobrabilidad Otras Garantías</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3">
      <c r="A29" s="14">
        <v>147115</v>
      </c>
      <c r="B29" s="22" t="str">
        <f>PROPER(VLOOKUP($A29,cuc!$A$2:$AA$2088,B$3,FALSE))</f>
        <v xml:space="preserve">         Categoría C Riesgo Apreciable,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3">
      <c r="A30" s="14">
        <v>147120</v>
      </c>
      <c r="B30" s="22" t="str">
        <f>PROPER(VLOOKUP($A30,cuc!$A$2:$AA$2088,B$3,FALSE))</f>
        <v xml:space="preserve">         Categoría D Riesgo Significativo,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3">
      <c r="A31" s="14">
        <v>147125</v>
      </c>
      <c r="B31" s="22" t="str">
        <f>PROPER(VLOOKUP($A31,cuc!$A$2:$AA$2088,B$3,FALSE))</f>
        <v xml:space="preserve">         Categoría E Riesgo De Incobrabilidad,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3">
      <c r="A32" s="14">
        <v>147140</v>
      </c>
      <c r="B32" s="22" t="str">
        <f>PROPER(VLOOKUP($A32,cuc!$A$2:$AA$2088,B$3,FALSE))</f>
        <v xml:space="preserve">         Categoría C Riesgo Apreciable,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3">
      <c r="A33" s="14">
        <v>147145</v>
      </c>
      <c r="B33" s="22" t="str">
        <f>PROPER(VLOOKUP($A33,cuc!$A$2:$AA$2088,B$3,FALSE))</f>
        <v xml:space="preserve">         Categoría D Riesgo Significativo,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3">
      <c r="A34" s="14">
        <v>147150</v>
      </c>
      <c r="B34" s="22" t="str">
        <f>PROPER(VLOOKUP($A34,cuc!$A$2:$AA$2088,B$3,FALSE))</f>
        <v xml:space="preserve">         Categoría E Riesgo De Incobrabilidad, Consumo</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ht="17.25" thickBot="1" x14ac:dyDescent="0.35">
      <c r="A35" s="15"/>
      <c r="B35" s="21" t="s">
        <v>1874</v>
      </c>
      <c r="C35" s="30">
        <f t="shared" ref="C35:H35" si="0">+SUM(C5:C34)</f>
        <v>17847130.699999999</v>
      </c>
      <c r="D35" s="30">
        <f t="shared" si="0"/>
        <v>62326731.810000002</v>
      </c>
      <c r="E35" s="30">
        <f t="shared" si="0"/>
        <v>44667593.920000002</v>
      </c>
      <c r="F35" s="30">
        <f t="shared" si="0"/>
        <v>30249635.449999999</v>
      </c>
      <c r="G35" s="30">
        <f t="shared" si="0"/>
        <v>26431173.449999999</v>
      </c>
      <c r="H35" s="30">
        <f t="shared" si="0"/>
        <v>29533182.449999999</v>
      </c>
    </row>
    <row r="36" spans="1:8" ht="17.25" thickBot="1" x14ac:dyDescent="0.35"/>
    <row r="37" spans="1:8" ht="33" x14ac:dyDescent="0.3">
      <c r="A37" s="11" t="s">
        <v>139</v>
      </c>
      <c r="B37" s="50" t="s">
        <v>1410</v>
      </c>
      <c r="C37" s="12">
        <v>42735</v>
      </c>
      <c r="D37" s="12">
        <v>43100</v>
      </c>
      <c r="E37" s="12">
        <v>43465</v>
      </c>
      <c r="F37" s="12">
        <v>43830</v>
      </c>
      <c r="G37" s="13">
        <v>44196</v>
      </c>
      <c r="H37" s="13">
        <v>44196</v>
      </c>
    </row>
    <row r="38" spans="1:8" x14ac:dyDescent="0.3">
      <c r="A38" s="14">
        <v>140415</v>
      </c>
      <c r="B38" s="49"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3">
      <c r="A39" s="14">
        <v>140420</v>
      </c>
      <c r="B39" s="49"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3">
      <c r="A40" s="14">
        <v>140425</v>
      </c>
      <c r="B40" s="49"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3">
      <c r="A41" s="14">
        <v>140515</v>
      </c>
      <c r="B41" s="49" t="str">
        <f>PROPER(VLOOKUP($A41,cuc!$A$2:$AA$2088,B$3,FALSE))</f>
        <v xml:space="preserve">         Categoría C Riesgo Apreciable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3">
      <c r="A42" s="14">
        <v>140520</v>
      </c>
      <c r="B42" s="49" t="str">
        <f>PROPER(VLOOKUP($A42,cuc!$A$2:$AA$2088,B$3,FALSE))</f>
        <v xml:space="preserve">         Categoría D Riesgo Significativo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3">
      <c r="A43" s="14">
        <v>140525</v>
      </c>
      <c r="B43" s="49" t="str">
        <f>PROPER(VLOOKUP($A43,cuc!$A$2:$AA$2088,B$3,FALSE))</f>
        <v xml:space="preserve">         Categoría E Riesgo De Incobrabilidad</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3">
      <c r="A44" s="14">
        <v>141115</v>
      </c>
      <c r="B44" s="49" t="str">
        <f>PROPER(VLOOKUP($A44,cuc!$A$2:$AA$2088,B$3,FALSE))</f>
        <v xml:space="preserve">         Categoría C Riesgo Apreciable</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3">
      <c r="A45" s="14">
        <v>141120</v>
      </c>
      <c r="B45" s="49" t="str">
        <f>PROPER(VLOOKUP($A45,cuc!$A$2:$AA$2088,B$3,FALSE))</f>
        <v xml:space="preserve">         Categoría D Riesgo Significativo</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3">
      <c r="A46" s="14">
        <v>141125</v>
      </c>
      <c r="B46" s="49" t="str">
        <f>PROPER(VLOOKUP($A46,cuc!$A$2:$AA$2088,B$3,FALSE))</f>
        <v xml:space="preserve">         Categoría E Riesgo De Incobrabilidad</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3">
      <c r="A47" s="14">
        <v>141215</v>
      </c>
      <c r="B47" s="49" t="str">
        <f>PROPER(VLOOKUP($A47,cuc!$A$2:$AA$2088,B$3,FALSE))</f>
        <v xml:space="preserve">         Categoría C Riesgo Apreciable</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3">
      <c r="A48" s="14">
        <v>141220</v>
      </c>
      <c r="B48" s="49" t="str">
        <f>PROPER(VLOOKUP($A48,cuc!$A$2:$AA$2088,B$3,FALSE))</f>
        <v xml:space="preserve">         Categoría D Riesgo Significativo</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8" x14ac:dyDescent="0.3">
      <c r="A49" s="14">
        <v>141225</v>
      </c>
      <c r="B49" s="49" t="str">
        <f>PROPER(VLOOKUP($A49,cuc!$A$2:$AA$2088,B$3,FALSE))</f>
        <v xml:space="preserve">         Categoría E Riesgo De Incobrabilidad</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8" x14ac:dyDescent="0.3">
      <c r="A50" s="14">
        <v>144115</v>
      </c>
      <c r="B50" s="49" t="str">
        <f>PROPER(VLOOKUP($A50,cuc!$A$2:$AA$2088,B$3,FALSE))</f>
        <v xml:space="preserve">         Categoría C Riesgo Apreciable</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8" x14ac:dyDescent="0.3">
      <c r="A51" s="14">
        <v>144120</v>
      </c>
      <c r="B51" s="49" t="str">
        <f>PROPER(VLOOKUP($A51,cuc!$A$2:$AA$2088,B$3,FALSE))</f>
        <v xml:space="preserve">         Categoría D Riesgo Significativo</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8" x14ac:dyDescent="0.3">
      <c r="A52" s="14">
        <v>144125</v>
      </c>
      <c r="B52" s="49" t="str">
        <f>PROPER(VLOOKUP($A52,cuc!$A$2:$AA$2088,B$3,FALSE))</f>
        <v xml:space="preserve">         Categoría E Riesgo De Incobrabilidad</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8" x14ac:dyDescent="0.3">
      <c r="A53" s="14">
        <v>144215</v>
      </c>
      <c r="B53" s="49" t="str">
        <f>PROPER(VLOOKUP($A53,cuc!$A$2:$AA$2088,B$3,FALSE))</f>
        <v xml:space="preserve">         Categoría C Riesgo Apreciable</v>
      </c>
      <c r="C53" s="28">
        <f>VLOOKUP($A53,cuc!$A$2:$AA$2088,C$3,FALSE)</f>
        <v>1038340</v>
      </c>
      <c r="D53" s="28">
        <f>VLOOKUP($A53,cuc!$A$2:$AA$2088,D$3,FALSE)</f>
        <v>2430000</v>
      </c>
      <c r="E53" s="28">
        <f>VLOOKUP($A53,cuc!$A$2:$AA$2088,E$3,FALSE)</f>
        <v>1395256</v>
      </c>
      <c r="F53" s="28">
        <f>VLOOKUP($A53,cuc!$A$2:$AA$2088,F$3,FALSE)</f>
        <v>250000</v>
      </c>
      <c r="G53" s="29">
        <f>VLOOKUP($A53,cuc!$A$2:$AA$2088,G$3,FALSE)</f>
        <v>0</v>
      </c>
      <c r="H53" s="29">
        <f>VLOOKUP($A53,cuc!$A$2:$AA$2088,H$3,FALSE)</f>
        <v>0</v>
      </c>
    </row>
    <row r="54" spans="1:8" x14ac:dyDescent="0.3">
      <c r="A54" s="14">
        <v>144220</v>
      </c>
      <c r="B54" s="49" t="str">
        <f>PROPER(VLOOKUP($A54,cuc!$A$2:$AA$2088,B$3,FALSE))</f>
        <v xml:space="preserve">         Categoría D Riesgo Significativo</v>
      </c>
      <c r="C54" s="28">
        <f>VLOOKUP($A54,cuc!$A$2:$AA$2088,C$3,FALSE)</f>
        <v>915000</v>
      </c>
      <c r="D54" s="28">
        <f>VLOOKUP($A54,cuc!$A$2:$AA$2088,D$3,FALSE)</f>
        <v>400000</v>
      </c>
      <c r="E54" s="28">
        <f>VLOOKUP($A54,cuc!$A$2:$AA$2088,E$3,FALSE)</f>
        <v>0</v>
      </c>
      <c r="F54" s="28">
        <f>VLOOKUP($A54,cuc!$A$2:$AA$2088,F$3,FALSE)</f>
        <v>0</v>
      </c>
      <c r="G54" s="29">
        <f>VLOOKUP($A54,cuc!$A$2:$AA$2088,G$3,FALSE)</f>
        <v>1060708</v>
      </c>
      <c r="H54" s="29">
        <f>VLOOKUP($A54,cuc!$A$2:$AA$2088,H$3,FALSE)</f>
        <v>436000</v>
      </c>
    </row>
    <row r="55" spans="1:8" x14ac:dyDescent="0.3">
      <c r="A55" s="14">
        <v>144225</v>
      </c>
      <c r="B55" s="49" t="str">
        <f>PROPER(VLOOKUP($A55,cuc!$A$2:$AA$2088,B$3,FALSE))</f>
        <v xml:space="preserve">         Categoría E Riesgo De Incobrabilidad</v>
      </c>
      <c r="C55" s="28">
        <f>VLOOKUP($A55,cuc!$A$2:$AA$2088,C$3,FALSE)</f>
        <v>56732895.729999997</v>
      </c>
      <c r="D55" s="28">
        <f>VLOOKUP($A55,cuc!$A$2:$AA$2088,D$3,FALSE)</f>
        <v>59496731.810000002</v>
      </c>
      <c r="E55" s="28">
        <f>VLOOKUP($A55,cuc!$A$2:$AA$2088,E$3,FALSE)</f>
        <v>43272337.920000002</v>
      </c>
      <c r="F55" s="28">
        <f>VLOOKUP($A55,cuc!$A$2:$AA$2088,F$3,FALSE)</f>
        <v>29999635.449999999</v>
      </c>
      <c r="G55" s="29">
        <f>VLOOKUP($A55,cuc!$A$2:$AA$2088,G$3,FALSE)</f>
        <v>25370465.449999999</v>
      </c>
      <c r="H55" s="29">
        <f>VLOOKUP($A55,cuc!$A$2:$AA$2088,H$3,FALSE)</f>
        <v>29097182.449999999</v>
      </c>
    </row>
    <row r="56" spans="1:8" x14ac:dyDescent="0.3">
      <c r="A56" s="14">
        <v>144815</v>
      </c>
      <c r="B56" s="49" t="str">
        <f>PROPER(VLOOKUP($A56,cuc!$A$2:$AA$2088,B$3,FALSE))</f>
        <v xml:space="preserve">         Categoría C Riesgo Apreciable</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8" x14ac:dyDescent="0.3">
      <c r="A57" s="14">
        <v>144820</v>
      </c>
      <c r="B57" s="49" t="str">
        <f>PROPER(VLOOKUP($A57,cuc!$A$2:$AA$2088,B$3,FALSE))</f>
        <v xml:space="preserve">         Categoría D Riesgo Significativo</v>
      </c>
      <c r="C57" s="28">
        <f>VLOOKUP($A57,cuc!$A$2:$AA$2088,C$3,FALSE)</f>
        <v>0</v>
      </c>
      <c r="D57" s="28">
        <f>VLOOKUP($A57,cuc!$A$2:$AA$2088,D$3,FALSE)</f>
        <v>0</v>
      </c>
      <c r="E57" s="28">
        <f>VLOOKUP($A57,cuc!$A$2:$AA$2088,E$3,FALSE)</f>
        <v>0</v>
      </c>
      <c r="F57" s="28">
        <f>VLOOKUP($A57,cuc!$A$2:$AA$2088,F$3,FALSE)</f>
        <v>0</v>
      </c>
      <c r="G57" s="29">
        <f>VLOOKUP($A57,cuc!$A$2:$AA$2088,G$3,FALSE)</f>
        <v>0</v>
      </c>
      <c r="H57" s="29">
        <f>VLOOKUP($A57,cuc!$A$2:$AA$2088,H$3,FALSE)</f>
        <v>0</v>
      </c>
    </row>
    <row r="58" spans="1:8" x14ac:dyDescent="0.3">
      <c r="A58" s="14">
        <v>144825</v>
      </c>
      <c r="B58" s="49" t="str">
        <f>PROPER(VLOOKUP($A58,cuc!$A$2:$AA$2088,B$3,FALSE))</f>
        <v xml:space="preserve">         Categoría E Riesgo De Incobrabilidad</v>
      </c>
      <c r="C58" s="28">
        <f>VLOOKUP($A58,cuc!$A$2:$AA$2088,C$3,FALSE)</f>
        <v>0</v>
      </c>
      <c r="D58" s="28">
        <f>VLOOKUP($A58,cuc!$A$2:$AA$2088,D$3,FALSE)</f>
        <v>0</v>
      </c>
      <c r="E58" s="28">
        <f>VLOOKUP($A58,cuc!$A$2:$AA$2088,E$3,FALSE)</f>
        <v>0</v>
      </c>
      <c r="F58" s="28">
        <f>VLOOKUP($A58,cuc!$A$2:$AA$2088,F$3,FALSE)</f>
        <v>0</v>
      </c>
      <c r="G58" s="29">
        <f>VLOOKUP($A58,cuc!$A$2:$AA$2088,G$3,FALSE)</f>
        <v>0</v>
      </c>
      <c r="H58" s="29">
        <f>VLOOKUP($A58,cuc!$A$2:$AA$2088,H$3,FALSE)</f>
        <v>0</v>
      </c>
    </row>
    <row r="59" spans="1:8" x14ac:dyDescent="0.3">
      <c r="A59" s="14">
        <v>145415</v>
      </c>
      <c r="B59" s="49" t="str">
        <f>PROPER(VLOOKUP($A59,cuc!$A$2:$AA$2088,B$3,FALSE))</f>
        <v xml:space="preserve">         Categoría C Riesgo Apreciable</v>
      </c>
      <c r="C59" s="28">
        <f>VLOOKUP($A59,cuc!$A$2:$AA$2088,C$3,FALSE)</f>
        <v>0</v>
      </c>
      <c r="D59" s="28">
        <f>VLOOKUP($A59,cuc!$A$2:$AA$2088,D$3,FALSE)</f>
        <v>0</v>
      </c>
      <c r="E59" s="28">
        <f>VLOOKUP($A59,cuc!$A$2:$AA$2088,E$3,FALSE)</f>
        <v>0</v>
      </c>
      <c r="F59" s="28">
        <f>VLOOKUP($A59,cuc!$A$2:$AA$2088,F$3,FALSE)</f>
        <v>0</v>
      </c>
      <c r="G59" s="29">
        <f>VLOOKUP($A59,cuc!$A$2:$AA$2088,G$3,FALSE)</f>
        <v>0</v>
      </c>
      <c r="H59" s="29">
        <f>VLOOKUP($A59,cuc!$A$2:$AA$2088,H$3,FALSE)</f>
        <v>0</v>
      </c>
    </row>
    <row r="60" spans="1:8" x14ac:dyDescent="0.3">
      <c r="A60" s="14">
        <v>145420</v>
      </c>
      <c r="B60" s="49" t="str">
        <f>PROPER(VLOOKUP($A60,cuc!$A$2:$AA$2088,B$3,FALSE))</f>
        <v xml:space="preserve">         Categoría D Riesgo Significativo</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8" x14ac:dyDescent="0.3">
      <c r="A61" s="14">
        <v>145425</v>
      </c>
      <c r="B61" s="49" t="str">
        <f>PROPER(VLOOKUP($A61,cuc!$A$2:$AA$2088,B$3,FALSE))</f>
        <v xml:space="preserve">         Categoría E Riesgo De Incobrabilidad</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8" x14ac:dyDescent="0.3">
      <c r="A62" s="14">
        <v>145515</v>
      </c>
      <c r="B62" s="49" t="str">
        <f>PROPER(VLOOKUP($A62,cuc!$A$2:$AA$2088,B$3,FALSE))</f>
        <v xml:space="preserve">         Categoría C Riesgo Apreciable</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8" x14ac:dyDescent="0.3">
      <c r="A63" s="14">
        <v>145520</v>
      </c>
      <c r="B63" s="49" t="str">
        <f>PROPER(VLOOKUP($A63,cuc!$A$2:$AA$2088,B$3,FALSE))</f>
        <v xml:space="preserve">         Categoría D Riesgo Significativo</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8" x14ac:dyDescent="0.3">
      <c r="A64" s="14">
        <v>145525</v>
      </c>
      <c r="B64" s="49" t="str">
        <f>PROPER(VLOOKUP($A64,cuc!$A$2:$AA$2088,B$3,FALSE))</f>
        <v xml:space="preserve">         Categoría E Riesgo De Incobrabilidad</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x14ac:dyDescent="0.3">
      <c r="A65" s="14">
        <v>146115</v>
      </c>
      <c r="B65" s="49" t="str">
        <f>PROPER(VLOOKUP($A65,cuc!$A$2:$AA$2088,B$3,FALSE))</f>
        <v xml:space="preserve">         Categoría C Riesgo Apreciable</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x14ac:dyDescent="0.3">
      <c r="A66" s="14">
        <v>146120</v>
      </c>
      <c r="B66" s="49" t="str">
        <f>PROPER(VLOOKUP($A66,cuc!$A$2:$AA$2088,B$3,FALSE))</f>
        <v xml:space="preserve">         Categoría D Riesgo Significativo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x14ac:dyDescent="0.3">
      <c r="A67" s="14">
        <v>146125</v>
      </c>
      <c r="B67" s="49" t="str">
        <f>PROPER(VLOOKUP($A67,cuc!$A$2:$AA$2088,B$3,FALSE))</f>
        <v xml:space="preserve">         Categoría E Riesgo De Incobrabilidad</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3">
      <c r="A68" s="14">
        <v>146215</v>
      </c>
      <c r="B68" s="49" t="str">
        <f>PROPER(VLOOKUP($A68,cuc!$A$2:$AA$2088,B$3,FALSE))</f>
        <v xml:space="preserve">         Categoría C Riesgo Apreciable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3">
      <c r="A69" s="14">
        <v>146220</v>
      </c>
      <c r="B69" s="49" t="str">
        <f>PROPER(VLOOKUP($A69,cuc!$A$2:$AA$2088,B$3,FALSE))</f>
        <v xml:space="preserve">         Categoría D Riesgo Significativo</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3">
      <c r="A70" s="14">
        <v>146225</v>
      </c>
      <c r="B70" s="49" t="str">
        <f>PROPER(VLOOKUP($A70,cuc!$A$2:$AA$2088,B$3,FALSE))</f>
        <v xml:space="preserve">         Categoría E Riesgo De Incobrabilidad</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3">
      <c r="A71" s="14">
        <v>146915</v>
      </c>
      <c r="B71" s="49" t="str">
        <f>PROPER(VLOOKUP($A71,cuc!$A$2:$AA$2088,B$3,FALSE))</f>
        <v xml:space="preserve">         Categoría C Riesgo Apreciable, Vivienda</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3">
      <c r="A72" s="14">
        <v>146920</v>
      </c>
      <c r="B72" s="49" t="str">
        <f>PROPER(VLOOKUP($A72,cuc!$A$2:$AA$2088,B$3,FALSE))</f>
        <v xml:space="preserve">         Categoría D Riesgo Significativo, Vivienda</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3">
      <c r="A73" s="14">
        <v>146925</v>
      </c>
      <c r="B73" s="49" t="str">
        <f>PROPER(VLOOKUP($A73,cuc!$A$2:$AA$2088,B$3,FALSE))</f>
        <v xml:space="preserve">         Categoría E Riesgo De Incobrabilidad, Vivienda</v>
      </c>
      <c r="C73" s="28">
        <f>VLOOKUP($A73,cuc!$A$2:$AA$2088,C$3,FALSE)</f>
        <v>0</v>
      </c>
      <c r="D73" s="28">
        <f>VLOOKUP($A73,cuc!$A$2:$AA$2088,D$3,FALSE)</f>
        <v>0</v>
      </c>
      <c r="E73" s="28">
        <f>VLOOKUP($A73,cuc!$A$2:$AA$2088,E$3,FALSE)</f>
        <v>0</v>
      </c>
      <c r="F73" s="28">
        <f>VLOOKUP($A73,cuc!$A$2:$AA$2088,F$3,FALSE)</f>
        <v>0</v>
      </c>
      <c r="G73" s="29">
        <f>VLOOKUP($A73,cuc!$A$2:$AA$2088,G$3,FALSE)</f>
        <v>0</v>
      </c>
      <c r="H73" s="29">
        <f>VLOOKUP($A73,cuc!$A$2:$AA$2088,H$3,FALSE)</f>
        <v>0</v>
      </c>
    </row>
    <row r="74" spans="1:8" x14ac:dyDescent="0.3">
      <c r="A74" s="14">
        <v>146940</v>
      </c>
      <c r="B74" s="49" t="str">
        <f>PROPER(VLOOKUP($A74,cuc!$A$2:$AA$2088,B$3,FALSE))</f>
        <v xml:space="preserve">         Categoría C Riesgo Apreciable, Consumo</v>
      </c>
      <c r="C74" s="28">
        <f>VLOOKUP($A74,cuc!$A$2:$AA$2088,C$3,FALSE)</f>
        <v>0</v>
      </c>
      <c r="D74" s="28">
        <f>VLOOKUP($A74,cuc!$A$2:$AA$2088,D$3,FALSE)</f>
        <v>0</v>
      </c>
      <c r="E74" s="28">
        <f>VLOOKUP($A74,cuc!$A$2:$AA$2088,E$3,FALSE)</f>
        <v>0</v>
      </c>
      <c r="F74" s="28">
        <f>VLOOKUP($A74,cuc!$A$2:$AA$2088,F$3,FALSE)</f>
        <v>0</v>
      </c>
      <c r="G74" s="29">
        <f>VLOOKUP($A74,cuc!$A$2:$AA$2088,G$3,FALSE)</f>
        <v>0</v>
      </c>
      <c r="H74" s="29">
        <f>VLOOKUP($A74,cuc!$A$2:$AA$2088,H$3,FALSE)</f>
        <v>0</v>
      </c>
    </row>
    <row r="75" spans="1:8" x14ac:dyDescent="0.3">
      <c r="A75" s="14">
        <v>146945</v>
      </c>
      <c r="B75" s="49" t="str">
        <f>PROPER(VLOOKUP($A75,cuc!$A$2:$AA$2088,B$3,FALSE))</f>
        <v xml:space="preserve">         Categoría D Riesgo Significativo, Consumo</v>
      </c>
      <c r="C75" s="28">
        <f>VLOOKUP($A75,cuc!$A$2:$AA$2088,C$3,FALSE)</f>
        <v>0</v>
      </c>
      <c r="D75" s="28">
        <f>VLOOKUP($A75,cuc!$A$2:$AA$2088,D$3,FALSE)</f>
        <v>0</v>
      </c>
      <c r="E75" s="28">
        <f>VLOOKUP($A75,cuc!$A$2:$AA$2088,E$3,FALSE)</f>
        <v>0</v>
      </c>
      <c r="F75" s="28">
        <f>VLOOKUP($A75,cuc!$A$2:$AA$2088,F$3,FALSE)</f>
        <v>0</v>
      </c>
      <c r="G75" s="29">
        <f>VLOOKUP($A75,cuc!$A$2:$AA$2088,G$3,FALSE)</f>
        <v>0</v>
      </c>
      <c r="H75" s="29">
        <f>VLOOKUP($A75,cuc!$A$2:$AA$2088,H$3,FALSE)</f>
        <v>0</v>
      </c>
    </row>
    <row r="76" spans="1:8" x14ac:dyDescent="0.3">
      <c r="A76" s="14">
        <v>146950</v>
      </c>
      <c r="B76" s="49" t="str">
        <f>PROPER(VLOOKUP($A76,cuc!$A$2:$AA$2088,B$3,FALSE))</f>
        <v xml:space="preserve">         Categoría E Riesgo De Incobrabilidad, Consumo</v>
      </c>
      <c r="C76" s="28">
        <f>VLOOKUP($A76,cuc!$A$2:$AA$2088,C$3,FALSE)</f>
        <v>0</v>
      </c>
      <c r="D76" s="28">
        <f>VLOOKUP($A76,cuc!$A$2:$AA$2088,D$3,FALSE)</f>
        <v>0</v>
      </c>
      <c r="E76" s="28">
        <f>VLOOKUP($A76,cuc!$A$2:$AA$2088,E$3,FALSE)</f>
        <v>0</v>
      </c>
      <c r="F76" s="28">
        <f>VLOOKUP($A76,cuc!$A$2:$AA$2088,F$3,FALSE)</f>
        <v>0</v>
      </c>
      <c r="G76" s="29">
        <f>VLOOKUP($A76,cuc!$A$2:$AA$2088,G$3,FALSE)</f>
        <v>0</v>
      </c>
      <c r="H76" s="29">
        <f>VLOOKUP($A76,cuc!$A$2:$AA$2088,H$3,FALSE)</f>
        <v>0</v>
      </c>
    </row>
    <row r="77" spans="1:8" x14ac:dyDescent="0.3">
      <c r="A77" s="137"/>
      <c r="B77" s="138"/>
      <c r="C77" s="132"/>
      <c r="D77" s="132"/>
      <c r="E77" s="132"/>
      <c r="F77" s="132"/>
      <c r="G77" s="133"/>
      <c r="H77" s="133"/>
    </row>
    <row r="78" spans="1:8" ht="17.25" thickBot="1" x14ac:dyDescent="0.35">
      <c r="A78" s="15"/>
      <c r="B78" s="19" t="s">
        <v>1875</v>
      </c>
      <c r="C78" s="31">
        <f>+SUM(C38:C77)</f>
        <v>58686235.729999997</v>
      </c>
      <c r="D78" s="31">
        <f t="shared" ref="D78:G78" si="1">+SUM(D38:D77)</f>
        <v>62326731.810000002</v>
      </c>
      <c r="E78" s="31">
        <f t="shared" si="1"/>
        <v>44667593.920000002</v>
      </c>
      <c r="F78" s="31">
        <f t="shared" si="1"/>
        <v>30249635.449999999</v>
      </c>
      <c r="G78" s="31">
        <f t="shared" si="1"/>
        <v>26431173.449999999</v>
      </c>
      <c r="H78" s="31">
        <f t="shared" ref="H78" si="2">+SUM(H38:H77)</f>
        <v>29533182.449999999</v>
      </c>
    </row>
    <row r="79" spans="1:8" ht="17.25" thickBot="1" x14ac:dyDescent="0.35"/>
    <row r="80" spans="1:8" x14ac:dyDescent="0.3">
      <c r="B80" s="20" t="s">
        <v>1408</v>
      </c>
      <c r="C80" s="12" t="str">
        <f t="shared" ref="C80:H80" si="3">+C4</f>
        <v>Año 16</v>
      </c>
      <c r="D80" s="12" t="str">
        <f t="shared" si="3"/>
        <v>Año 17</v>
      </c>
      <c r="E80" s="12" t="str">
        <f t="shared" si="3"/>
        <v>Año 18</v>
      </c>
      <c r="F80" s="12" t="str">
        <f t="shared" si="3"/>
        <v>Año 19</v>
      </c>
      <c r="G80" s="12" t="str">
        <f t="shared" si="3"/>
        <v>Año 20</v>
      </c>
      <c r="H80" s="12" t="str">
        <f t="shared" si="3"/>
        <v>Año 21</v>
      </c>
    </row>
    <row r="81" spans="2:8" x14ac:dyDescent="0.3">
      <c r="B81" s="10" t="s">
        <v>1876</v>
      </c>
      <c r="C81" s="27">
        <f>IFERROR(+C35/C78,0%)</f>
        <v>0.30411101475497548</v>
      </c>
      <c r="D81" s="27">
        <f t="shared" ref="D81:G81" si="4">IFERROR(+D35/D78,0%)</f>
        <v>1</v>
      </c>
      <c r="E81" s="27">
        <f t="shared" si="4"/>
        <v>1</v>
      </c>
      <c r="F81" s="27">
        <f t="shared" si="4"/>
        <v>1</v>
      </c>
      <c r="G81" s="27">
        <f t="shared" si="4"/>
        <v>1</v>
      </c>
      <c r="H81" s="27">
        <f t="shared" ref="H81" si="5">IFERROR(+H35/H78,0%)</f>
        <v>1</v>
      </c>
    </row>
  </sheetData>
  <conditionalFormatting sqref="C81:G81">
    <cfRule type="colorScale" priority="2">
      <colorScale>
        <cfvo type="min"/>
        <cfvo type="percentile" val="50"/>
        <cfvo type="max"/>
        <color rgb="FFF8696B"/>
        <color rgb="FFFFEB84"/>
        <color rgb="FF63BE7B"/>
      </colorScale>
    </cfRule>
  </conditionalFormatting>
  <conditionalFormatting sqref="H8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826B-D147-4B90-A948-7BF02B459570}">
  <dimension ref="A1:I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27.75" thickBot="1" x14ac:dyDescent="0.35">
      <c r="A2" s="32" t="s">
        <v>0</v>
      </c>
      <c r="B2" s="62" t="str">
        <f>+Indicadores!E37</f>
        <v>Margen Financiero de Operación / Ingresos por venta de bienes y servicios</v>
      </c>
      <c r="C2" s="24" t="str">
        <f>+Indicadores!B37</f>
        <v>Administración</v>
      </c>
      <c r="D2" s="63" t="str">
        <f>+Indicadores!C37</f>
        <v>Indicador de Margen Financiero de Operación</v>
      </c>
      <c r="E2" s="61" t="str">
        <f>+Indicadores!D37</f>
        <v>Margen Financiero de Operación</v>
      </c>
      <c r="G2" s="1"/>
    </row>
    <row r="3" spans="1:9" s="9" customFormat="1" ht="9" thickBot="1" x14ac:dyDescent="0.2">
      <c r="B3" s="9">
        <v>2</v>
      </c>
      <c r="C3" s="9">
        <v>3</v>
      </c>
      <c r="D3" s="9">
        <v>4</v>
      </c>
      <c r="E3" s="9">
        <v>5</v>
      </c>
      <c r="F3" s="9">
        <v>6</v>
      </c>
      <c r="G3" s="9">
        <v>7</v>
      </c>
      <c r="H3" s="9">
        <v>8</v>
      </c>
    </row>
    <row r="4" spans="1:9" x14ac:dyDescent="0.3">
      <c r="A4" s="11" t="s">
        <v>139</v>
      </c>
      <c r="B4" s="20" t="s">
        <v>1408</v>
      </c>
      <c r="C4" s="12" t="s">
        <v>1411</v>
      </c>
      <c r="D4" s="12" t="s">
        <v>1412</v>
      </c>
      <c r="E4" s="12" t="s">
        <v>1413</v>
      </c>
      <c r="F4" s="12" t="s">
        <v>1414</v>
      </c>
      <c r="G4" s="12" t="s">
        <v>1415</v>
      </c>
      <c r="H4" s="12" t="s">
        <v>1887</v>
      </c>
    </row>
    <row r="5" spans="1:9" x14ac:dyDescent="0.3">
      <c r="A5" s="14">
        <v>410000</v>
      </c>
      <c r="B5" s="49" t="str">
        <f>PROPER(VLOOKUP($A5,cuc!$A$2:$AA$2088,B$3,FALSE))</f>
        <v xml:space="preserve">   Ingresos Por Venta De Bienes Y Servicios</v>
      </c>
      <c r="C5" s="28">
        <f>VLOOKUP($A5,cuc!$A$2:$AA$2088,C$3,FALSE)</f>
        <v>52350515949.959999</v>
      </c>
      <c r="D5" s="28">
        <f>VLOOKUP($A5,cuc!$A$2:$AA$2088,D$3,FALSE)</f>
        <v>55989381642.949997</v>
      </c>
      <c r="E5" s="28">
        <f>VLOOKUP($A5,cuc!$A$2:$AA$2088,E$3,FALSE)</f>
        <v>49236194285</v>
      </c>
      <c r="F5" s="28">
        <f>VLOOKUP($A5,cuc!$A$2:$AA$2088,F$3,FALSE)</f>
        <v>50138120724.620003</v>
      </c>
      <c r="G5" s="29">
        <f>VLOOKUP($A5,cuc!$A$2:$AA$2088,G$3,FALSE)</f>
        <v>61599993526.110001</v>
      </c>
      <c r="H5" s="29">
        <f>VLOOKUP($A5,cuc!$A$2:$AA$2088,H$3,FALSE)</f>
        <v>32067313165.529999</v>
      </c>
    </row>
    <row r="6" spans="1:9" x14ac:dyDescent="0.3">
      <c r="A6" s="14">
        <v>610000</v>
      </c>
      <c r="B6" s="49" t="str">
        <f>PROPER(VLOOKUP($A6,cuc!$A$2:$AA$2088,B$3,FALSE))</f>
        <v xml:space="preserve">   Costo De Ventas Y De Prestación De Servicios</v>
      </c>
      <c r="C6" s="28">
        <f>VLOOKUP($A6,cuc!$A$2:$AA$2088,C$3,FALSE)</f>
        <v>48259742284.449997</v>
      </c>
      <c r="D6" s="28">
        <f>VLOOKUP($A6,cuc!$A$2:$AA$2088,D$3,FALSE)</f>
        <v>52034659058.580002</v>
      </c>
      <c r="E6" s="28">
        <f>VLOOKUP($A6,cuc!$A$2:$AA$2088,E$3,FALSE)</f>
        <v>45410512522.879997</v>
      </c>
      <c r="F6" s="28">
        <f>VLOOKUP($A6,cuc!$A$2:$AA$2088,F$3,FALSE)</f>
        <v>46089197985.849998</v>
      </c>
      <c r="G6" s="29">
        <f>VLOOKUP($A6,cuc!$A$2:$AA$2088,G$3,FALSE)</f>
        <v>56212222501.080002</v>
      </c>
      <c r="H6" s="29">
        <f>VLOOKUP($A6,cuc!$A$2:$AA$2088,H$3,FALSE)</f>
        <v>29840617009.07</v>
      </c>
    </row>
    <row r="7" spans="1:9" x14ac:dyDescent="0.3">
      <c r="A7" s="14">
        <v>700000</v>
      </c>
      <c r="B7" s="49" t="str">
        <f>PROPER(VLOOKUP($A7,cuc!$A$2:$AA$2088,B$3,FALSE))</f>
        <v>Costos De Producción O De Operación</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ht="17.25" thickBot="1" x14ac:dyDescent="0.35">
      <c r="A8" s="15"/>
      <c r="B8" s="19" t="s">
        <v>1877</v>
      </c>
      <c r="C8" s="31">
        <f>+C5-C6-C7</f>
        <v>4090773665.5100021</v>
      </c>
      <c r="D8" s="31">
        <f t="shared" ref="D8:G8" si="0">+D5-D6-D7</f>
        <v>3954722584.3699951</v>
      </c>
      <c r="E8" s="31">
        <f t="shared" si="0"/>
        <v>3825681762.1200027</v>
      </c>
      <c r="F8" s="31">
        <f t="shared" si="0"/>
        <v>4048922738.7700043</v>
      </c>
      <c r="G8" s="31">
        <f t="shared" si="0"/>
        <v>5387771025.0299988</v>
      </c>
      <c r="H8" s="31">
        <f t="shared" ref="H8" si="1">+H5-H6-H7</f>
        <v>2226696156.4599991</v>
      </c>
    </row>
    <row r="9" spans="1:9" ht="17.25" thickBot="1" x14ac:dyDescent="0.35"/>
    <row r="10" spans="1:9" x14ac:dyDescent="0.3">
      <c r="B10" s="20" t="s">
        <v>1408</v>
      </c>
      <c r="C10" s="12" t="str">
        <f t="shared" ref="C10:H10" si="2">+C4</f>
        <v>Año 16</v>
      </c>
      <c r="D10" s="12" t="str">
        <f t="shared" si="2"/>
        <v>Año 17</v>
      </c>
      <c r="E10" s="12" t="str">
        <f t="shared" si="2"/>
        <v>Año 18</v>
      </c>
      <c r="F10" s="12" t="str">
        <f t="shared" si="2"/>
        <v>Año 19</v>
      </c>
      <c r="G10" s="12" t="str">
        <f t="shared" si="2"/>
        <v>Año 20</v>
      </c>
      <c r="H10" s="12" t="str">
        <f t="shared" si="2"/>
        <v>Año 21</v>
      </c>
    </row>
    <row r="11" spans="1:9" x14ac:dyDescent="0.3">
      <c r="B11" s="10" t="s">
        <v>1877</v>
      </c>
      <c r="C11" s="27">
        <f>IFERROR(+C8/C5,0%)</f>
        <v>7.814199327892446E-2</v>
      </c>
      <c r="D11" s="27">
        <f t="shared" ref="D11:G11" si="3">IFERROR(+D8/D5,0%)</f>
        <v>7.0633439204413159E-2</v>
      </c>
      <c r="E11" s="27">
        <f t="shared" si="3"/>
        <v>7.7700598465741122E-2</v>
      </c>
      <c r="F11" s="27">
        <f t="shared" si="3"/>
        <v>8.07553749572789E-2</v>
      </c>
      <c r="G11" s="27">
        <f t="shared" si="3"/>
        <v>8.7463824533460674E-2</v>
      </c>
      <c r="H11" s="27">
        <f t="shared" ref="H11" si="4">IFERROR(+H8/H5,0%)</f>
        <v>6.9438189129407121E-2</v>
      </c>
    </row>
  </sheetData>
  <conditionalFormatting sqref="C11:G11">
    <cfRule type="colorScale" priority="2">
      <colorScale>
        <cfvo type="min"/>
        <cfvo type="percentile" val="50"/>
        <cfvo type="max"/>
        <color rgb="FFF8696B"/>
        <color rgb="FFFFEB84"/>
        <color rgb="FF63BE7B"/>
      </colorScale>
    </cfRule>
  </conditionalFormatting>
  <conditionalFormatting sqref="H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892BE-1D00-4E54-A073-209B0DDDA161}">
  <dimension ref="A1:H17"/>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7.28515625" style="1" bestFit="1" customWidth="1"/>
    <col min="2" max="2" width="31.85546875" style="1" customWidth="1"/>
    <col min="3" max="5" width="7.7109375" style="1" customWidth="1"/>
    <col min="6" max="6" width="7.7109375" style="1" bestFit="1" customWidth="1"/>
    <col min="7" max="7" width="6.5703125" style="1" bestFit="1" customWidth="1"/>
    <col min="8" max="8" width="7.5703125" style="1" customWidth="1"/>
    <col min="9" max="12" width="7.7109375" style="1" bestFit="1" customWidth="1"/>
    <col min="13" max="13" width="8.7109375" style="1" bestFit="1" customWidth="1"/>
    <col min="14" max="14" width="8.140625" style="1" bestFit="1" customWidth="1"/>
    <col min="15" max="15" width="8.140625" style="1" customWidth="1"/>
    <col min="16" max="45" width="8.140625" style="1" bestFit="1" customWidth="1"/>
    <col min="46" max="46" width="8.140625" style="1" customWidth="1"/>
    <col min="47" max="47" width="17.28515625" style="1" bestFit="1" customWidth="1"/>
    <col min="48" max="48" width="8.140625" style="1" bestFit="1" customWidth="1"/>
    <col min="49" max="60" width="6.28515625" style="1" bestFit="1" customWidth="1"/>
    <col min="61" max="16384" width="11.5703125" style="1"/>
  </cols>
  <sheetData>
    <row r="1" spans="1:8" s="8" customFormat="1" ht="24.75" x14ac:dyDescent="0.3">
      <c r="A1" s="16" t="s">
        <v>1470</v>
      </c>
      <c r="B1" s="17" t="s">
        <v>54</v>
      </c>
      <c r="C1" s="17" t="s">
        <v>107</v>
      </c>
      <c r="D1" s="17" t="s">
        <v>80</v>
      </c>
      <c r="E1" s="17" t="s">
        <v>55</v>
      </c>
      <c r="G1" s="1"/>
    </row>
    <row r="2" spans="1:8" s="33" customFormat="1" ht="27.75" thickBot="1" x14ac:dyDescent="0.35">
      <c r="A2" s="32" t="s">
        <v>0</v>
      </c>
      <c r="B2" s="62" t="str">
        <f>+Indicadores!E38</f>
        <v>Utilidad Operacional / Ingresos por venta de bienes y servicios y recuperaciones</v>
      </c>
      <c r="C2" s="24" t="str">
        <f>+Indicadores!B38</f>
        <v>Administración</v>
      </c>
      <c r="D2" s="63" t="str">
        <f>+Indicadores!C38</f>
        <v>Indicador de Margen Operacional</v>
      </c>
      <c r="E2" s="61" t="str">
        <f>+Indicadores!D38</f>
        <v>Margen Operacional</v>
      </c>
      <c r="G2" s="1"/>
    </row>
    <row r="3" spans="1:8" s="9" customFormat="1" ht="9" thickBot="1" x14ac:dyDescent="0.2">
      <c r="B3" s="9">
        <v>2</v>
      </c>
      <c r="C3" s="9">
        <v>3</v>
      </c>
      <c r="D3" s="9">
        <v>4</v>
      </c>
      <c r="E3" s="9">
        <v>5</v>
      </c>
      <c r="F3" s="9">
        <v>6</v>
      </c>
      <c r="G3" s="9">
        <v>7</v>
      </c>
      <c r="H3" s="9">
        <v>8</v>
      </c>
    </row>
    <row r="4" spans="1:8" x14ac:dyDescent="0.3">
      <c r="A4" s="11" t="s">
        <v>139</v>
      </c>
      <c r="B4" s="20" t="s">
        <v>1408</v>
      </c>
      <c r="C4" s="12" t="s">
        <v>1411</v>
      </c>
      <c r="D4" s="12" t="s">
        <v>1412</v>
      </c>
      <c r="E4" s="12" t="s">
        <v>1413</v>
      </c>
      <c r="F4" s="12" t="s">
        <v>1414</v>
      </c>
      <c r="G4" s="12" t="s">
        <v>1415</v>
      </c>
      <c r="H4" s="12" t="s">
        <v>1887</v>
      </c>
    </row>
    <row r="5" spans="1:8" x14ac:dyDescent="0.3">
      <c r="A5" s="14">
        <v>410000</v>
      </c>
      <c r="B5" s="49" t="str">
        <f>PROPER(VLOOKUP($A5,cuc!$A$2:$AA$2088,B$3,FALSE))</f>
        <v xml:space="preserve">   Ingresos Por Venta De Bienes Y Servicios</v>
      </c>
      <c r="C5" s="139">
        <f>VLOOKUP($A5,cuc!$A$2:$AA$2088,C$3,FALSE)</f>
        <v>52350515949.959999</v>
      </c>
      <c r="D5" s="139">
        <f>VLOOKUP($A5,cuc!$A$2:$AA$2088,D$3,FALSE)</f>
        <v>55989381642.949997</v>
      </c>
      <c r="E5" s="139">
        <f>VLOOKUP($A5,cuc!$A$2:$AA$2088,E$3,FALSE)</f>
        <v>49236194285</v>
      </c>
      <c r="F5" s="139">
        <f>VLOOKUP($A5,cuc!$A$2:$AA$2088,F$3,FALSE)</f>
        <v>50138120724.620003</v>
      </c>
      <c r="G5" s="140">
        <f>VLOOKUP($A5,cuc!$A$2:$AA$2088,G$3,FALSE)</f>
        <v>61599993526.110001</v>
      </c>
      <c r="H5" s="140">
        <f>VLOOKUP($A5,cuc!$A$2:$AA$2088,H$3,FALSE)</f>
        <v>32067313165.529999</v>
      </c>
    </row>
    <row r="6" spans="1:8" x14ac:dyDescent="0.3">
      <c r="A6" s="14">
        <v>422500</v>
      </c>
      <c r="B6" s="49" t="str">
        <f>PROPER(VLOOKUP($A6,cuc!$A$2:$AA$2088,B$3,FALSE))</f>
        <v xml:space="preserve">      Recuperaciones Deterioro</v>
      </c>
      <c r="C6" s="139">
        <f>VLOOKUP($A6,cuc!$A$2:$AA$2088,C$3,FALSE)</f>
        <v>37177269.119999997</v>
      </c>
      <c r="D6" s="139">
        <f>VLOOKUP($A6,cuc!$A$2:$AA$2088,D$3,FALSE)</f>
        <v>177499752.97</v>
      </c>
      <c r="E6" s="139">
        <f>VLOOKUP($A6,cuc!$A$2:$AA$2088,E$3,FALSE)</f>
        <v>156568040.11000001</v>
      </c>
      <c r="F6" s="139">
        <f>VLOOKUP($A6,cuc!$A$2:$AA$2088,F$3,FALSE)</f>
        <v>13011118.220000001</v>
      </c>
      <c r="G6" s="140">
        <f>VLOOKUP($A6,cuc!$A$2:$AA$2088,G$3,FALSE)</f>
        <v>23790272.039999999</v>
      </c>
      <c r="H6" s="140">
        <f>VLOOKUP($A6,cuc!$A$2:$AA$2088,H$3,FALSE)</f>
        <v>31561096.219999999</v>
      </c>
    </row>
    <row r="7" spans="1:8" x14ac:dyDescent="0.3">
      <c r="A7" s="14">
        <v>510500</v>
      </c>
      <c r="B7" s="49" t="str">
        <f>PROPER(VLOOKUP($A7,cuc!$A$2:$AA$2088,B$3,FALSE))</f>
        <v xml:space="preserve">      Beneficio A Empleados</v>
      </c>
      <c r="C7" s="28">
        <f>VLOOKUP($A7,cuc!$A$2:$AA$2088,C$3,FALSE)</f>
        <v>1459107622</v>
      </c>
      <c r="D7" s="28">
        <f>VLOOKUP($A7,cuc!$A$2:$AA$2088,D$3,FALSE)</f>
        <v>1517776524</v>
      </c>
      <c r="E7" s="28">
        <f>VLOOKUP($A7,cuc!$A$2:$AA$2088,E$3,FALSE)</f>
        <v>1599238733</v>
      </c>
      <c r="F7" s="28">
        <f>VLOOKUP($A7,cuc!$A$2:$AA$2088,F$3,FALSE)</f>
        <v>664985444</v>
      </c>
      <c r="G7" s="29">
        <f>VLOOKUP($A7,cuc!$A$2:$AA$2088,G$3,FALSE)</f>
        <v>696940250</v>
      </c>
      <c r="H7" s="29">
        <f>VLOOKUP($A7,cuc!$A$2:$AA$2088,H$3,FALSE)</f>
        <v>365853278</v>
      </c>
    </row>
    <row r="8" spans="1:8" x14ac:dyDescent="0.3">
      <c r="A8" s="14">
        <v>510700</v>
      </c>
      <c r="B8" s="49" t="str">
        <f>PROPER(VLOOKUP($A8,cuc!$A$2:$AA$2088,B$3,FALSE))</f>
        <v xml:space="preserve">      Gastos Por Obligaciones De Organizaciones Solidarias De Trabajo Asociado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8" x14ac:dyDescent="0.3">
      <c r="A9" s="14">
        <v>511000</v>
      </c>
      <c r="B9" s="49" t="str">
        <f>PROPER(VLOOKUP($A9,cuc!$A$2:$AA$2088,B$3,FALSE))</f>
        <v xml:space="preserve">      Gastos  Generales</v>
      </c>
      <c r="C9" s="28">
        <f>VLOOKUP($A9,cuc!$A$2:$AA$2088,C$3,FALSE)</f>
        <v>2189571106.0100002</v>
      </c>
      <c r="D9" s="28">
        <f>VLOOKUP($A9,cuc!$A$2:$AA$2088,D$3,FALSE)</f>
        <v>2189758765.1700001</v>
      </c>
      <c r="E9" s="28">
        <f>VLOOKUP($A9,cuc!$A$2:$AA$2088,E$3,FALSE)</f>
        <v>2226798198.6900001</v>
      </c>
      <c r="F9" s="28">
        <f>VLOOKUP($A9,cuc!$A$2:$AA$2088,F$3,FALSE)</f>
        <v>416494932.13999999</v>
      </c>
      <c r="G9" s="29">
        <f>VLOOKUP($A9,cuc!$A$2:$AA$2088,G$3,FALSE)</f>
        <v>468038921.02999997</v>
      </c>
      <c r="H9" s="29">
        <f>VLOOKUP($A9,cuc!$A$2:$AA$2088,H$3,FALSE)</f>
        <v>194276588.97</v>
      </c>
    </row>
    <row r="10" spans="1:8" x14ac:dyDescent="0.3">
      <c r="A10" s="14">
        <v>511500</v>
      </c>
      <c r="B10" s="49" t="str">
        <f>PROPER(VLOOKUP($A10,cuc!$A$2:$AA$2088,B$3,FALSE))</f>
        <v xml:space="preserve">      Deterioro</v>
      </c>
      <c r="C10" s="28">
        <f>VLOOKUP($A10,cuc!$A$2:$AA$2088,C$3,FALSE)</f>
        <v>33893161.189999998</v>
      </c>
      <c r="D10" s="28">
        <f>VLOOKUP($A10,cuc!$A$2:$AA$2088,D$3,FALSE)</f>
        <v>63167341.770000003</v>
      </c>
      <c r="E10" s="28">
        <f>VLOOKUP($A10,cuc!$A$2:$AA$2088,E$3,FALSE)</f>
        <v>31945003.27</v>
      </c>
      <c r="F10" s="28">
        <f>VLOOKUP($A10,cuc!$A$2:$AA$2088,F$3,FALSE)</f>
        <v>39386745.850000001</v>
      </c>
      <c r="G10" s="29">
        <f>VLOOKUP($A10,cuc!$A$2:$AA$2088,G$3,FALSE)</f>
        <v>34144847.75</v>
      </c>
      <c r="H10" s="29">
        <f>VLOOKUP($A10,cuc!$A$2:$AA$2088,H$3,FALSE)</f>
        <v>18044671.609999999</v>
      </c>
    </row>
    <row r="11" spans="1:8" x14ac:dyDescent="0.3">
      <c r="A11" s="14">
        <v>540000</v>
      </c>
      <c r="B11" s="49" t="str">
        <f>PROPER(VLOOKUP($A11,cuc!$A$2:$AA$2088,B$3,FALSE))</f>
        <v xml:space="preserve">   Gastos De Ventas</v>
      </c>
      <c r="C11" s="28">
        <f>VLOOKUP($A11,cuc!$A$2:$AA$2088,C$3,FALSE)</f>
        <v>0</v>
      </c>
      <c r="D11" s="28">
        <f>VLOOKUP($A11,cuc!$A$2:$AA$2088,D$3,FALSE)</f>
        <v>0</v>
      </c>
      <c r="E11" s="28">
        <f>VLOOKUP($A11,cuc!$A$2:$AA$2088,E$3,FALSE)</f>
        <v>0</v>
      </c>
      <c r="F11" s="28">
        <f>VLOOKUP($A11,cuc!$A$2:$AA$2088,F$3,FALSE)</f>
        <v>2483129355.0799999</v>
      </c>
      <c r="G11" s="29">
        <f>VLOOKUP($A11,cuc!$A$2:$AA$2088,G$3,FALSE)</f>
        <v>3098693972.6399999</v>
      </c>
      <c r="H11" s="29">
        <f>VLOOKUP($A11,cuc!$A$2:$AA$2088,H$3,FALSE)</f>
        <v>1444734046.3</v>
      </c>
    </row>
    <row r="12" spans="1:8" x14ac:dyDescent="0.3">
      <c r="A12" s="14">
        <v>610000</v>
      </c>
      <c r="B12" s="49" t="str">
        <f>PROPER(VLOOKUP($A12,cuc!$A$2:$AA$2088,B$3,FALSE))</f>
        <v xml:space="preserve">   Costo De Ventas Y De Prestación De Servicios</v>
      </c>
      <c r="C12" s="28">
        <f>VLOOKUP($A12,cuc!$A$2:$AA$2088,C$3,FALSE)</f>
        <v>48259742284.449997</v>
      </c>
      <c r="D12" s="28">
        <f>VLOOKUP($A12,cuc!$A$2:$AA$2088,D$3,FALSE)</f>
        <v>52034659058.580002</v>
      </c>
      <c r="E12" s="28">
        <f>VLOOKUP($A12,cuc!$A$2:$AA$2088,E$3,FALSE)</f>
        <v>45410512522.879997</v>
      </c>
      <c r="F12" s="28">
        <f>VLOOKUP($A12,cuc!$A$2:$AA$2088,F$3,FALSE)</f>
        <v>46089197985.849998</v>
      </c>
      <c r="G12" s="29">
        <f>VLOOKUP($A12,cuc!$A$2:$AA$2088,G$3,FALSE)</f>
        <v>56212222501.080002</v>
      </c>
      <c r="H12" s="29">
        <f>VLOOKUP($A12,cuc!$A$2:$AA$2088,H$3,FALSE)</f>
        <v>29840617009.07</v>
      </c>
    </row>
    <row r="13" spans="1:8" x14ac:dyDescent="0.3">
      <c r="A13" s="14">
        <v>700000</v>
      </c>
      <c r="B13" s="49" t="str">
        <f>PROPER(VLOOKUP($A13,cuc!$A$2:$AA$2088,B$3,FALSE))</f>
        <v>Costos De Producción O De Operación</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8" ht="17.25" thickBot="1" x14ac:dyDescent="0.35">
      <c r="A14" s="15"/>
      <c r="B14" s="19" t="s">
        <v>1878</v>
      </c>
      <c r="C14" s="31">
        <f>+SUM(C5:C6)-SUM(C7:C13)</f>
        <v>445379045.43000793</v>
      </c>
      <c r="D14" s="31">
        <f t="shared" ref="D14:G14" si="0">+SUM(D5:D6)-SUM(D7:D13)</f>
        <v>361519706.3999939</v>
      </c>
      <c r="E14" s="31">
        <f t="shared" si="0"/>
        <v>124267867.27000427</v>
      </c>
      <c r="F14" s="31">
        <f t="shared" si="0"/>
        <v>457937379.9200058</v>
      </c>
      <c r="G14" s="31">
        <f t="shared" si="0"/>
        <v>1113743305.6500015</v>
      </c>
      <c r="H14" s="31">
        <f t="shared" ref="H14" si="1">+SUM(H5:H6)-SUM(H7:H13)</f>
        <v>235348667.79999924</v>
      </c>
    </row>
    <row r="15" spans="1:8" ht="17.25" thickBot="1" x14ac:dyDescent="0.35"/>
    <row r="16" spans="1:8" x14ac:dyDescent="0.3">
      <c r="B16" s="20" t="s">
        <v>1408</v>
      </c>
      <c r="C16" s="12" t="str">
        <f t="shared" ref="C16:H16" si="2">+C4</f>
        <v>Año 16</v>
      </c>
      <c r="D16" s="12" t="str">
        <f t="shared" si="2"/>
        <v>Año 17</v>
      </c>
      <c r="E16" s="12" t="str">
        <f t="shared" si="2"/>
        <v>Año 18</v>
      </c>
      <c r="F16" s="12" t="str">
        <f t="shared" si="2"/>
        <v>Año 19</v>
      </c>
      <c r="G16" s="12" t="str">
        <f t="shared" si="2"/>
        <v>Año 20</v>
      </c>
      <c r="H16" s="12" t="str">
        <f t="shared" si="2"/>
        <v>Año 21</v>
      </c>
    </row>
    <row r="17" spans="2:8" x14ac:dyDescent="0.3">
      <c r="B17" s="10" t="s">
        <v>1878</v>
      </c>
      <c r="C17" s="27">
        <f>IFERROR(+C14/+SUM(C5:C6),0%)</f>
        <v>8.5015968076219365E-3</v>
      </c>
      <c r="D17" s="27">
        <f t="shared" ref="D17:G17" si="3">IFERROR(+D14/+SUM(D5:D6),0%)</f>
        <v>6.4365280288866981E-3</v>
      </c>
      <c r="E17" s="27">
        <f t="shared" si="3"/>
        <v>2.5159124823198988E-3</v>
      </c>
      <c r="F17" s="27">
        <f t="shared" si="3"/>
        <v>9.1311474555560764E-3</v>
      </c>
      <c r="G17" s="27">
        <f t="shared" si="3"/>
        <v>1.8073270367462198E-2</v>
      </c>
      <c r="H17" s="27">
        <f t="shared" ref="H17" si="4">IFERROR(+H14/+SUM(H5:H6),0%)</f>
        <v>7.3319913303142815E-3</v>
      </c>
    </row>
  </sheetData>
  <conditionalFormatting sqref="C17:G17">
    <cfRule type="colorScale" priority="4">
      <colorScale>
        <cfvo type="min"/>
        <cfvo type="percentile" val="50"/>
        <cfvo type="max"/>
        <color rgb="FFF8696B"/>
        <color rgb="FFFFEB84"/>
        <color rgb="FF63BE7B"/>
      </colorScale>
    </cfRule>
  </conditionalFormatting>
  <conditionalFormatting sqref="H17">
    <cfRule type="colorScale" priority="3">
      <colorScale>
        <cfvo type="min"/>
        <cfvo type="percentile" val="50"/>
        <cfvo type="max"/>
        <color rgb="FFF8696B"/>
        <color rgb="FFFFEB84"/>
        <color rgb="FF63BE7B"/>
      </colorScale>
    </cfRule>
  </conditionalFormatting>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17EA-6666-410A-B866-A9468719682F}">
  <dimension ref="A1:I11"/>
  <sheetViews>
    <sheetView showGridLines="0" zoomScale="150" zoomScaleNormal="150" workbookViewId="0">
      <pane xSplit="1" ySplit="3" topLeftCell="B13" activePane="bottomRight" state="frozen"/>
      <selection activeCell="C22" sqref="C22:H22"/>
      <selection pane="topRight" activeCell="C22" sqref="C22:H22"/>
      <selection pane="bottomLeft" activeCell="C22" sqref="C22:H22"/>
      <selection pane="bottomRight" activeCell="C11" sqref="C11"/>
    </sheetView>
  </sheetViews>
  <sheetFormatPr baseColWidth="10" defaultColWidth="11.5703125" defaultRowHeight="16.5" x14ac:dyDescent="0.3"/>
  <cols>
    <col min="1" max="1" width="6.7109375" style="1" bestFit="1" customWidth="1"/>
    <col min="2" max="2" width="31.85546875" style="1" customWidth="1"/>
    <col min="3" max="7" width="11.28515625" style="1" customWidth="1"/>
    <col min="8" max="8" width="8.8554687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212" t="s">
        <v>1470</v>
      </c>
      <c r="B1" s="212" t="s">
        <v>54</v>
      </c>
      <c r="C1" s="212" t="s">
        <v>107</v>
      </c>
      <c r="D1" s="212" t="s">
        <v>80</v>
      </c>
      <c r="E1" s="321" t="s">
        <v>55</v>
      </c>
      <c r="F1" s="321"/>
      <c r="G1" s="321"/>
      <c r="H1" s="321"/>
      <c r="I1" s="1"/>
    </row>
    <row r="2" spans="1:9" s="33" customFormat="1" ht="41.25" x14ac:dyDescent="0.25">
      <c r="A2" s="213" t="s">
        <v>0</v>
      </c>
      <c r="B2" s="214" t="str">
        <f>+Indicadores!E39</f>
        <v>Obligac Financ. / Pasivo Tot</v>
      </c>
      <c r="C2" s="215" t="str">
        <f>+Indicadores!B39</f>
        <v>Administración</v>
      </c>
      <c r="D2" s="216" t="str">
        <f>+Indicadores!C39</f>
        <v>Indicador de relación entre las obligaciones financieras y el pasivo total</v>
      </c>
      <c r="E2" s="320" t="str">
        <f>+Indicadores!D39</f>
        <v>% Participación Obligaciones financieras sobr el pasivo</v>
      </c>
      <c r="F2" s="320"/>
      <c r="G2" s="320"/>
      <c r="H2" s="320"/>
    </row>
    <row r="3" spans="1:9" s="9" customFormat="1" ht="9" thickBot="1" x14ac:dyDescent="0.2">
      <c r="B3" s="9">
        <v>2</v>
      </c>
      <c r="C3" s="9">
        <v>3</v>
      </c>
      <c r="D3" s="9">
        <v>4</v>
      </c>
      <c r="E3" s="9">
        <v>5</v>
      </c>
      <c r="F3" s="9">
        <v>6</v>
      </c>
      <c r="G3" s="9">
        <v>7</v>
      </c>
      <c r="H3" s="9">
        <v>8</v>
      </c>
    </row>
    <row r="4" spans="1:9" ht="33" x14ac:dyDescent="0.3">
      <c r="A4" s="11" t="s">
        <v>139</v>
      </c>
      <c r="B4" s="50" t="s">
        <v>1410</v>
      </c>
      <c r="C4" s="12" t="s">
        <v>1411</v>
      </c>
      <c r="D4" s="12" t="s">
        <v>1412</v>
      </c>
      <c r="E4" s="12" t="s">
        <v>1413</v>
      </c>
      <c r="F4" s="12" t="s">
        <v>1414</v>
      </c>
      <c r="G4" s="12" t="s">
        <v>1415</v>
      </c>
      <c r="H4" s="12" t="s">
        <v>1887</v>
      </c>
    </row>
    <row r="5" spans="1:9" x14ac:dyDescent="0.3">
      <c r="A5" s="14">
        <v>230000</v>
      </c>
      <c r="B5" s="49" t="str">
        <f>PROPER(VLOOKUP($A5,cuc!$A$2:$AA$2088,B$3,FALSE))</f>
        <v xml:space="preserve">   Obligaciones Financieras Y Otros Pasivos Financieros</v>
      </c>
      <c r="C5" s="28">
        <f>VLOOKUP($A5,cuc!$A$2:$AA$2088,C$3,FALSE)</f>
        <v>2983827929.3200002</v>
      </c>
      <c r="D5" s="28">
        <f>VLOOKUP($A5,cuc!$A$2:$AA$2088,D$3,FALSE)</f>
        <v>997784324.51999998</v>
      </c>
      <c r="E5" s="28">
        <f>VLOOKUP($A5,cuc!$A$2:$AA$2088,E$3,FALSE)</f>
        <v>1096057980.1700001</v>
      </c>
      <c r="F5" s="28">
        <f>VLOOKUP($A5,cuc!$A$2:$AA$2088,F$3,FALSE)</f>
        <v>1151084764.0799999</v>
      </c>
      <c r="G5" s="29">
        <f>VLOOKUP($A5,cuc!$A$2:$AA$2088,G$3,FALSE)</f>
        <v>1617299314</v>
      </c>
      <c r="H5" s="29">
        <f>VLOOKUP($A5,cuc!$A$2:$AA$2088,H$3,FALSE)</f>
        <v>1651467898</v>
      </c>
    </row>
    <row r="6" spans="1:9" x14ac:dyDescent="0.3">
      <c r="A6" s="14">
        <v>200000</v>
      </c>
      <c r="B6" s="49" t="str">
        <f>PROPER(VLOOKUP($A6,cuc!$A$2:$AA$2088,B$3,FALSE))</f>
        <v>Pasivos</v>
      </c>
      <c r="C6" s="28">
        <f>VLOOKUP($A6,cuc!$A$2:$AA$2088,C$3,FALSE)</f>
        <v>4975781365.8500004</v>
      </c>
      <c r="D6" s="28">
        <f>VLOOKUP($A6,cuc!$A$2:$AA$2088,D$3,FALSE)</f>
        <v>2654900607.2399998</v>
      </c>
      <c r="E6" s="28">
        <f>VLOOKUP($A6,cuc!$A$2:$AA$2088,E$3,FALSE)</f>
        <v>3284292861.5799999</v>
      </c>
      <c r="F6" s="28">
        <f>VLOOKUP($A6,cuc!$A$2:$AA$2088,F$3,FALSE)</f>
        <v>3701776863.54</v>
      </c>
      <c r="G6" s="29">
        <f>VLOOKUP($A6,cuc!$A$2:$AA$2088,G$3,FALSE)</f>
        <v>3729895953.3899999</v>
      </c>
      <c r="H6" s="29">
        <f>VLOOKUP($A6,cuc!$A$2:$AA$2088,H$3,FALSE)</f>
        <v>4411909855.9899998</v>
      </c>
    </row>
    <row r="7" spans="1:9" x14ac:dyDescent="0.3">
      <c r="A7" s="14">
        <v>100000</v>
      </c>
      <c r="B7" s="49" t="str">
        <f>PROPER(VLOOKUP($A7,cuc!$A$2:$AA$2088,B$3,FALSE))</f>
        <v>Activo</v>
      </c>
      <c r="C7" s="28">
        <f>VLOOKUP($A7,cuc!$A$2:$AA$2088,C$3,FALSE)</f>
        <v>16469105557.860001</v>
      </c>
      <c r="D7" s="28">
        <f>VLOOKUP($A7,cuc!$A$2:$AA$2088,D$3,FALSE)</f>
        <v>13982284769.76</v>
      </c>
      <c r="E7" s="28">
        <f>VLOOKUP($A7,cuc!$A$2:$AA$2088,E$3,FALSE)</f>
        <v>14316633554.879999</v>
      </c>
      <c r="F7" s="28">
        <f>VLOOKUP($A7,cuc!$A$2:$AA$2088,F$3,FALSE)</f>
        <v>15024585524.43</v>
      </c>
      <c r="G7" s="29">
        <f>VLOOKUP($A7,cuc!$A$2:$AA$2088,G$3,FALSE)</f>
        <v>15926918681.879999</v>
      </c>
      <c r="H7" s="29">
        <f>VLOOKUP($A7,cuc!$A$2:$AA$2088,H$3,FALSE)</f>
        <v>16558077937.77</v>
      </c>
    </row>
    <row r="8" spans="1:9" ht="17.25" thickBot="1" x14ac:dyDescent="0.35"/>
    <row r="9" spans="1:9" x14ac:dyDescent="0.3">
      <c r="B9" s="20" t="s">
        <v>1408</v>
      </c>
      <c r="C9" s="12" t="str">
        <f>+C4</f>
        <v>Año 16</v>
      </c>
      <c r="D9" s="12" t="str">
        <f t="shared" ref="D9:G9" si="0">+D4</f>
        <v>Año 17</v>
      </c>
      <c r="E9" s="12" t="str">
        <f t="shared" si="0"/>
        <v>Año 18</v>
      </c>
      <c r="F9" s="12" t="str">
        <f t="shared" si="0"/>
        <v>Año 19</v>
      </c>
      <c r="G9" s="12" t="str">
        <f t="shared" si="0"/>
        <v>Año 20</v>
      </c>
      <c r="H9" s="12" t="str">
        <f t="shared" ref="H9" si="1">+H4</f>
        <v>Año 21</v>
      </c>
    </row>
    <row r="10" spans="1:9" x14ac:dyDescent="0.3">
      <c r="B10" s="10" t="s">
        <v>2075</v>
      </c>
      <c r="C10" s="27">
        <f t="shared" ref="C10:H10" si="2">+C5/C7</f>
        <v>0.18117729094862389</v>
      </c>
      <c r="D10" s="27">
        <f t="shared" si="2"/>
        <v>7.1360606721295267E-2</v>
      </c>
      <c r="E10" s="27">
        <f t="shared" si="2"/>
        <v>7.6558359614952595E-2</v>
      </c>
      <c r="F10" s="27">
        <f t="shared" si="2"/>
        <v>7.6613412210828333E-2</v>
      </c>
      <c r="G10" s="27">
        <f t="shared" si="2"/>
        <v>0.10154502238025462</v>
      </c>
      <c r="H10" s="27">
        <f t="shared" si="2"/>
        <v>9.9737898577763037E-2</v>
      </c>
    </row>
    <row r="11" spans="1:9" x14ac:dyDescent="0.3">
      <c r="B11" s="10" t="s">
        <v>2074</v>
      </c>
      <c r="C11" s="27">
        <f t="shared" ref="C11:H11" si="3">IFERROR(+C5/C6,0%)</f>
        <v>0.59967022462014474</v>
      </c>
      <c r="D11" s="27">
        <f t="shared" si="3"/>
        <v>0.37582737440302277</v>
      </c>
      <c r="E11" s="27">
        <f t="shared" si="3"/>
        <v>0.33372723638375873</v>
      </c>
      <c r="F11" s="27">
        <f t="shared" si="3"/>
        <v>0.31095465948188472</v>
      </c>
      <c r="G11" s="27">
        <f t="shared" si="3"/>
        <v>0.43360440457597244</v>
      </c>
      <c r="H11" s="27">
        <f t="shared" si="3"/>
        <v>0.37432040814655831</v>
      </c>
    </row>
  </sheetData>
  <mergeCells count="2">
    <mergeCell ref="E2:H2"/>
    <mergeCell ref="E1:H1"/>
  </mergeCells>
  <conditionalFormatting sqref="C11:G11">
    <cfRule type="colorScale" priority="5">
      <colorScale>
        <cfvo type="min"/>
        <cfvo type="percentile" val="50"/>
        <cfvo type="max"/>
        <color rgb="FF63BE7B"/>
        <color rgb="FFFFEB84"/>
        <color rgb="FFF8696B"/>
      </colorScale>
    </cfRule>
  </conditionalFormatting>
  <conditionalFormatting sqref="H11">
    <cfRule type="colorScale" priority="4">
      <colorScale>
        <cfvo type="min"/>
        <cfvo type="percentile" val="50"/>
        <cfvo type="max"/>
        <color rgb="FF63BE7B"/>
        <color rgb="FFFFEB84"/>
        <color rgb="FFF8696B"/>
      </colorScale>
    </cfRule>
  </conditionalFormatting>
  <conditionalFormatting sqref="C10:H10">
    <cfRule type="colorScale" priority="1">
      <colorScale>
        <cfvo type="min"/>
        <cfvo type="percentile" val="50"/>
        <cfvo type="max"/>
        <color rgb="FF63BE7B"/>
        <color rgb="FFFFEB84"/>
        <color rgb="FFF8696B"/>
      </colorScale>
    </cfRule>
  </conditionalFormatting>
  <conditionalFormatting sqref="H10">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E63D8-23A1-4025-BB2F-B1BB14399940}">
  <dimension ref="A1:I24"/>
  <sheetViews>
    <sheetView showGridLines="0" zoomScale="140" zoomScaleNormal="140" workbookViewId="0">
      <pane xSplit="1" ySplit="4" topLeftCell="B17" activePane="bottomRight" state="frozen"/>
      <selection activeCell="C22" sqref="C22:H22"/>
      <selection pane="topRight" activeCell="C22" sqref="C22:H22"/>
      <selection pane="bottomLeft" activeCell="C22" sqref="C22:H22"/>
      <selection pane="bottomRight" activeCell="K20" sqref="K20"/>
    </sheetView>
  </sheetViews>
  <sheetFormatPr baseColWidth="10" defaultColWidth="11.5703125" defaultRowHeight="16.5" x14ac:dyDescent="0.3"/>
  <cols>
    <col min="1" max="1" width="6.7109375" style="1" bestFit="1" customWidth="1"/>
    <col min="2" max="2" width="31.85546875" style="1" customWidth="1"/>
    <col min="3" max="3" width="8.7109375" style="1" bestFit="1" customWidth="1"/>
    <col min="4" max="4" width="10" style="1" bestFit="1" customWidth="1"/>
    <col min="5" max="5" width="9.7109375" style="1" bestFit="1" customWidth="1"/>
    <col min="6" max="8" width="7.8554687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26.25" thickBot="1" x14ac:dyDescent="0.35">
      <c r="A2" s="32" t="s">
        <v>0</v>
      </c>
      <c r="B2" s="62" t="str">
        <f>+Indicadores!E40</f>
        <v>Activo Productivo / Pasivos con costo</v>
      </c>
      <c r="C2" s="24" t="str">
        <f>+Indicadores!B40</f>
        <v>Administración</v>
      </c>
      <c r="D2" s="63" t="str">
        <f>+Indicadores!C40</f>
        <v>Estructura de Balance</v>
      </c>
      <c r="E2" s="61" t="str">
        <f>+Indicadores!D40</f>
        <v>Estructura</v>
      </c>
      <c r="G2" s="1"/>
    </row>
    <row r="3" spans="1:9" s="9" customFormat="1" ht="9" thickBot="1" x14ac:dyDescent="0.2">
      <c r="B3" s="9">
        <v>2</v>
      </c>
      <c r="C3" s="9">
        <v>3</v>
      </c>
      <c r="D3" s="9">
        <v>4</v>
      </c>
      <c r="E3" s="9">
        <v>5</v>
      </c>
      <c r="F3" s="9">
        <v>6</v>
      </c>
      <c r="G3" s="9">
        <v>7</v>
      </c>
      <c r="H3" s="9">
        <v>8</v>
      </c>
    </row>
    <row r="4" spans="1:9" ht="33" x14ac:dyDescent="0.3">
      <c r="A4" s="11" t="s">
        <v>139</v>
      </c>
      <c r="B4" s="20" t="s">
        <v>1408</v>
      </c>
      <c r="C4" s="12" t="s">
        <v>1411</v>
      </c>
      <c r="D4" s="12" t="s">
        <v>1412</v>
      </c>
      <c r="E4" s="12" t="s">
        <v>1413</v>
      </c>
      <c r="F4" s="12" t="s">
        <v>1414</v>
      </c>
      <c r="G4" s="12" t="s">
        <v>1415</v>
      </c>
      <c r="H4" s="12" t="s">
        <v>1887</v>
      </c>
    </row>
    <row r="5" spans="1:9" x14ac:dyDescent="0.3">
      <c r="A5" s="14">
        <v>110000</v>
      </c>
      <c r="B5" s="22" t="str">
        <f>PROPER(VLOOKUP($A5,cuc!$A$2:$AA$2088,B$3,FALSE))</f>
        <v xml:space="preserve">   Efectivo Y Equivalente Al Efectivo</v>
      </c>
      <c r="C5" s="28">
        <f>VLOOKUP($A5,cuc!$A$2:$AA$2088,C$3,FALSE)</f>
        <v>1201676795.3399999</v>
      </c>
      <c r="D5" s="28">
        <f>VLOOKUP($A5,cuc!$A$2:$AA$2088,D$3,FALSE)</f>
        <v>1208002870.47</v>
      </c>
      <c r="E5" s="28">
        <f>VLOOKUP($A5,cuc!$A$2:$AA$2088,E$3,FALSE)</f>
        <v>1576497570.72</v>
      </c>
      <c r="F5" s="28">
        <f>VLOOKUP($A5,cuc!$A$2:$AA$2088,F$3,FALSE)</f>
        <v>1274198711.8499999</v>
      </c>
      <c r="G5" s="29">
        <f>VLOOKUP($A5,cuc!$A$2:$AA$2088,G$3,FALSE)</f>
        <v>2271573452.3400002</v>
      </c>
      <c r="H5" s="29">
        <f>VLOOKUP($A5,cuc!$A$2:$AA$2088,H$3,FALSE)</f>
        <v>3470949328.0300002</v>
      </c>
    </row>
    <row r="6" spans="1:9" x14ac:dyDescent="0.3">
      <c r="A6" s="14">
        <v>120000</v>
      </c>
      <c r="B6" s="22" t="str">
        <f>PROPER(VLOOKUP($A6,cuc!$A$2:$AA$2088,B$3,FALSE))</f>
        <v xml:space="preserve">   Inversiones</v>
      </c>
      <c r="C6" s="28">
        <f>VLOOKUP($A6,cuc!$A$2:$AA$2088,C$3,FALSE)</f>
        <v>968159961.58000004</v>
      </c>
      <c r="D6" s="28">
        <f>VLOOKUP($A6,cuc!$A$2:$AA$2088,D$3,FALSE)</f>
        <v>1081302036.5799999</v>
      </c>
      <c r="E6" s="28">
        <f>VLOOKUP($A6,cuc!$A$2:$AA$2088,E$3,FALSE)</f>
        <v>1023237523.58</v>
      </c>
      <c r="F6" s="28">
        <f>VLOOKUP($A6,cuc!$A$2:$AA$2088,F$3,FALSE)</f>
        <v>1064799015.58</v>
      </c>
      <c r="G6" s="29">
        <f>VLOOKUP($A6,cuc!$A$2:$AA$2088,G$3,FALSE)</f>
        <v>1068001456.58</v>
      </c>
      <c r="H6" s="29">
        <f>VLOOKUP($A6,cuc!$A$2:$AA$2088,H$3,FALSE)</f>
        <v>1080961035.5799999</v>
      </c>
    </row>
    <row r="7" spans="1:9" x14ac:dyDescent="0.3">
      <c r="A7" s="14">
        <v>122600</v>
      </c>
      <c r="B7" s="22" t="str">
        <f>PROPER(VLOOKUP($A7,cuc!$A$2:$AA$2088,B$3,FALSE))</f>
        <v xml:space="preserve">      Otras Inversiones En Instrumentos De Patrimonio</v>
      </c>
      <c r="C7" s="28">
        <f>-VLOOKUP($A7,cuc!$A$2:$AA$2088,C$3,FALSE)</f>
        <v>-187543883</v>
      </c>
      <c r="D7" s="28">
        <f>-VLOOKUP($A7,cuc!$A$2:$AA$2088,D$3,FALSE)</f>
        <v>-198652958</v>
      </c>
      <c r="E7" s="28">
        <f>-VLOOKUP($A7,cuc!$A$2:$AA$2088,E$3,FALSE)</f>
        <v>-204253445</v>
      </c>
      <c r="F7" s="28">
        <f>-VLOOKUP($A7,cuc!$A$2:$AA$2088,F$3,FALSE)</f>
        <v>-210256262</v>
      </c>
      <c r="G7" s="28">
        <f>-VLOOKUP($A7,cuc!$A$2:$AA$2088,G$3,FALSE)</f>
        <v>-213458703</v>
      </c>
      <c r="H7" s="28">
        <f>-VLOOKUP($A7,cuc!$A$2:$AA$2088,H$3,FALSE)</f>
        <v>-226418282</v>
      </c>
    </row>
    <row r="8" spans="1:9" x14ac:dyDescent="0.3">
      <c r="A8" s="14">
        <v>123200</v>
      </c>
      <c r="B8" s="22" t="str">
        <f>PROPER(VLOOKUP($A8,cuc!$A$2:$AA$2088,B$3,FALSE))</f>
        <v xml:space="preserve">      Inversiones Contabilizadas A Valor Razonable Con Cambios En El Ori</v>
      </c>
      <c r="C8" s="28">
        <f>-VLOOKUP($A8,cuc!$A$2:$AA$2088,C$3,FALSE)</f>
        <v>-780616078.58000004</v>
      </c>
      <c r="D8" s="28">
        <f>-VLOOKUP($A8,cuc!$A$2:$AA$2088,D$3,FALSE)</f>
        <v>-882649078.58000004</v>
      </c>
      <c r="E8" s="28">
        <f>-VLOOKUP($A8,cuc!$A$2:$AA$2088,E$3,FALSE)</f>
        <v>-818984078.58000004</v>
      </c>
      <c r="F8" s="28">
        <f>-VLOOKUP($A8,cuc!$A$2:$AA$2088,F$3,FALSE)</f>
        <v>-854542753.58000004</v>
      </c>
      <c r="G8" s="28">
        <f>-VLOOKUP($A8,cuc!$A$2:$AA$2088,G$3,FALSE)</f>
        <v>-854542753.58000004</v>
      </c>
      <c r="H8" s="28">
        <f>-VLOOKUP($A8,cuc!$A$2:$AA$2088,H$3,FALSE)</f>
        <v>-854542753.58000004</v>
      </c>
    </row>
    <row r="9" spans="1:9" x14ac:dyDescent="0.3">
      <c r="A9" s="14">
        <v>130000</v>
      </c>
      <c r="B9" s="22" t="str">
        <f>PROPER(VLOOKUP($A9,cuc!$A$2:$AA$2088,B$3,FALSE))</f>
        <v xml:space="preserve">   Inventarios</v>
      </c>
      <c r="C9" s="28">
        <f>VLOOKUP($A9,cuc!$A$2:$AA$2088,C$3,FALSE)</f>
        <v>2818142432.7199998</v>
      </c>
      <c r="D9" s="28">
        <f>VLOOKUP($A9,cuc!$A$2:$AA$2088,D$3,FALSE)</f>
        <v>2198963202.8299999</v>
      </c>
      <c r="E9" s="28">
        <f>VLOOKUP($A9,cuc!$A$2:$AA$2088,E$3,FALSE)</f>
        <v>2009475283.9000001</v>
      </c>
      <c r="F9" s="28">
        <f>VLOOKUP($A9,cuc!$A$2:$AA$2088,F$3,FALSE)</f>
        <v>2236415242.5900002</v>
      </c>
      <c r="G9" s="29">
        <f>VLOOKUP($A9,cuc!$A$2:$AA$2088,G$3,FALSE)</f>
        <v>2761201623.5</v>
      </c>
      <c r="H9" s="29">
        <f>VLOOKUP($A9,cuc!$A$2:$AA$2088,H$3,FALSE)</f>
        <v>2412590670.8000002</v>
      </c>
    </row>
    <row r="10" spans="1:9" x14ac:dyDescent="0.3">
      <c r="A10" s="14">
        <v>140000</v>
      </c>
      <c r="B10" s="22" t="str">
        <f>PROPER(VLOOKUP($A10,cuc!$A$2:$AA$2088,B$3,FALSE))</f>
        <v xml:space="preserve">   Cartera De CrÉditos</v>
      </c>
      <c r="C10" s="28">
        <f>VLOOKUP($A10,cuc!$A$2:$AA$2088,C$3,FALSE)</f>
        <v>1142340998.8900001</v>
      </c>
      <c r="D10" s="28">
        <f>VLOOKUP($A10,cuc!$A$2:$AA$2088,D$3,FALSE)</f>
        <v>1234510486.98</v>
      </c>
      <c r="E10" s="28">
        <f>VLOOKUP($A10,cuc!$A$2:$AA$2088,E$3,FALSE)</f>
        <v>1406526490.99</v>
      </c>
      <c r="F10" s="28">
        <f>VLOOKUP($A10,cuc!$A$2:$AA$2088,F$3,FALSE)</f>
        <v>1423699895.79</v>
      </c>
      <c r="G10" s="29">
        <f>VLOOKUP($A10,cuc!$A$2:$AA$2088,G$3,FALSE)</f>
        <v>1129102235.5699999</v>
      </c>
      <c r="H10" s="29">
        <f>VLOOKUP($A10,cuc!$A$2:$AA$2088,H$3,FALSE)</f>
        <v>980607109.78999996</v>
      </c>
    </row>
    <row r="11" spans="1:9" x14ac:dyDescent="0.3">
      <c r="A11" s="14">
        <v>160000</v>
      </c>
      <c r="B11" s="22" t="str">
        <f>PROPER(VLOOKUP($A11,cuc!$A$2:$AA$2088,B$3,FALSE))</f>
        <v xml:space="preserve">   Cuentas Por Cobrar Y Otras</v>
      </c>
      <c r="C11" s="28">
        <f>VLOOKUP($A11,cuc!$A$2:$AA$2088,C$3,FALSE)</f>
        <v>4029027148.6300001</v>
      </c>
      <c r="D11" s="28">
        <f>VLOOKUP($A11,cuc!$A$2:$AA$2088,D$3,FALSE)</f>
        <v>1453098945.5699999</v>
      </c>
      <c r="E11" s="28">
        <f>VLOOKUP($A11,cuc!$A$2:$AA$2088,E$3,FALSE)</f>
        <v>844371771.49000001</v>
      </c>
      <c r="F11" s="28">
        <f>VLOOKUP($A11,cuc!$A$2:$AA$2088,F$3,FALSE)</f>
        <v>1602965726.9000001</v>
      </c>
      <c r="G11" s="29">
        <f>VLOOKUP($A11,cuc!$A$2:$AA$2088,G$3,FALSE)</f>
        <v>1190329723.9100001</v>
      </c>
      <c r="H11" s="29">
        <f>VLOOKUP($A11,cuc!$A$2:$AA$2088,H$3,FALSE)</f>
        <v>1103421060.3900001</v>
      </c>
    </row>
    <row r="12" spans="1:9" ht="17.25" thickBot="1" x14ac:dyDescent="0.35">
      <c r="A12" s="15"/>
      <c r="B12" s="21" t="s">
        <v>1879</v>
      </c>
      <c r="C12" s="30">
        <f t="shared" ref="C12:H12" si="0">+SUM(C5:C11)</f>
        <v>9191187375.5799999</v>
      </c>
      <c r="D12" s="30">
        <f t="shared" si="0"/>
        <v>6094575505.8500004</v>
      </c>
      <c r="E12" s="30">
        <f t="shared" si="0"/>
        <v>5836871117.1000004</v>
      </c>
      <c r="F12" s="30">
        <f t="shared" si="0"/>
        <v>6537279577.1299992</v>
      </c>
      <c r="G12" s="30">
        <f t="shared" si="0"/>
        <v>7352207035.3199997</v>
      </c>
      <c r="H12" s="30">
        <f t="shared" si="0"/>
        <v>7967568169.0100012</v>
      </c>
    </row>
    <row r="13" spans="1:9" ht="17.25" thickBot="1" x14ac:dyDescent="0.35"/>
    <row r="14" spans="1:9" ht="33" x14ac:dyDescent="0.3">
      <c r="A14" s="11" t="s">
        <v>139</v>
      </c>
      <c r="B14" s="50" t="s">
        <v>1410</v>
      </c>
      <c r="C14" s="12" t="str">
        <f>+C$4</f>
        <v>Año 16</v>
      </c>
      <c r="D14" s="12" t="str">
        <f t="shared" ref="D14:H14" si="1">+D$4</f>
        <v>Año 17</v>
      </c>
      <c r="E14" s="12" t="str">
        <f t="shared" si="1"/>
        <v>Año 18</v>
      </c>
      <c r="F14" s="12" t="str">
        <f t="shared" si="1"/>
        <v>Año 19</v>
      </c>
      <c r="G14" s="12" t="str">
        <f t="shared" si="1"/>
        <v>Año 20</v>
      </c>
      <c r="H14" s="12" t="str">
        <f t="shared" si="1"/>
        <v>Año 21</v>
      </c>
    </row>
    <row r="15" spans="1:9" x14ac:dyDescent="0.3">
      <c r="A15" s="14">
        <v>230000</v>
      </c>
      <c r="B15" s="49" t="str">
        <f>PROPER(VLOOKUP($A15,cuc!$A$2:$AA$2088,B$3,FALSE))</f>
        <v xml:space="preserve">   Obligaciones Financieras Y Otros Pasivos Financieros</v>
      </c>
      <c r="C15" s="28">
        <f>VLOOKUP($A15,cuc!$A$2:$AA$2088,C$3,FALSE)</f>
        <v>2983827929.3200002</v>
      </c>
      <c r="D15" s="28">
        <f>VLOOKUP($A15,cuc!$A$2:$AA$2088,D$3,FALSE)</f>
        <v>997784324.51999998</v>
      </c>
      <c r="E15" s="28">
        <f>VLOOKUP($A15,cuc!$A$2:$AA$2088,E$3,FALSE)</f>
        <v>1096057980.1700001</v>
      </c>
      <c r="F15" s="28">
        <f>VLOOKUP($A15,cuc!$A$2:$AA$2088,F$3,FALSE)</f>
        <v>1151084764.0799999</v>
      </c>
      <c r="G15" s="29">
        <f>VLOOKUP($A15,cuc!$A$2:$AA$2088,G$3,FALSE)</f>
        <v>1617299314</v>
      </c>
      <c r="H15" s="29">
        <f>VLOOKUP($A15,cuc!$A$2:$AA$2088,H$3,FALSE)</f>
        <v>1651467898</v>
      </c>
    </row>
    <row r="16" spans="1:9" x14ac:dyDescent="0.3">
      <c r="A16" s="14">
        <v>240000</v>
      </c>
      <c r="B16" s="49" t="str">
        <f>PROPER(VLOOKUP($A16,cuc!$A$2:$AA$2088,B$3,FALSE))</f>
        <v xml:space="preserve">   Cuentas Por Pagar Y Otras</v>
      </c>
      <c r="C16" s="28">
        <f>VLOOKUP($A16,cuc!$A$2:$AA$2088,C$3,FALSE)</f>
        <v>1572119030.99</v>
      </c>
      <c r="D16" s="28">
        <f>VLOOKUP($A16,cuc!$A$2:$AA$2088,D$3,FALSE)</f>
        <v>1282246581.3299999</v>
      </c>
      <c r="E16" s="28">
        <f>VLOOKUP($A16,cuc!$A$2:$AA$2088,E$3,FALSE)</f>
        <v>1776702248.8699999</v>
      </c>
      <c r="F16" s="28">
        <f>VLOOKUP($A16,cuc!$A$2:$AA$2088,F$3,FALSE)</f>
        <v>2334458964.4499998</v>
      </c>
      <c r="G16" s="29">
        <f>VLOOKUP($A16,cuc!$A$2:$AA$2088,G$3,FALSE)</f>
        <v>1819873882.01</v>
      </c>
      <c r="H16" s="29">
        <f>VLOOKUP($A16,cuc!$A$2:$AA$2088,H$3,FALSE)</f>
        <v>2482459173.5599999</v>
      </c>
    </row>
    <row r="17" spans="1:8" x14ac:dyDescent="0.3">
      <c r="A17" s="14">
        <v>260000</v>
      </c>
      <c r="B17" s="49" t="str">
        <f>PROPER(VLOOKUP($A17,cuc!$A$2:$AA$2088,B$3,FALSE))</f>
        <v xml:space="preserve">   Fondos Sociales Y Mutuales</v>
      </c>
      <c r="C17" s="28">
        <f>VLOOKUP($A17,cuc!$A$2:$AA$2088,C$3,FALSE)</f>
        <v>13720909.539999999</v>
      </c>
      <c r="D17" s="28">
        <f>VLOOKUP($A17,cuc!$A$2:$AA$2088,D$3,FALSE)</f>
        <v>19839343.390000001</v>
      </c>
      <c r="E17" s="28">
        <f>VLOOKUP($A17,cuc!$A$2:$AA$2088,E$3,FALSE)</f>
        <v>20875539.539999999</v>
      </c>
      <c r="F17" s="28">
        <f>VLOOKUP($A17,cuc!$A$2:$AA$2088,F$3,FALSE)</f>
        <v>36594618.5</v>
      </c>
      <c r="G17" s="29">
        <f>VLOOKUP($A17,cuc!$A$2:$AA$2088,G$3,FALSE)</f>
        <v>43135153.380000003</v>
      </c>
      <c r="H17" s="29">
        <f>VLOOKUP($A17,cuc!$A$2:$AA$2088,H$3,FALSE)</f>
        <v>44302318.479999997</v>
      </c>
    </row>
    <row r="18" spans="1:8" x14ac:dyDescent="0.3">
      <c r="A18" s="14">
        <v>270000</v>
      </c>
      <c r="B18" s="49" t="str">
        <f>PROPER(VLOOKUP($A18,cuc!$A$2:$AA$2088,B$3,FALSE))</f>
        <v xml:space="preserve">   Otros Pasivos</v>
      </c>
      <c r="C18" s="28">
        <f>VLOOKUP($A18,cuc!$A$2:$AA$2088,C$3,FALSE)</f>
        <v>249073496</v>
      </c>
      <c r="D18" s="28">
        <f>VLOOKUP($A18,cuc!$A$2:$AA$2088,D$3,FALSE)</f>
        <v>330377358</v>
      </c>
      <c r="E18" s="28">
        <f>VLOOKUP($A18,cuc!$A$2:$AA$2088,E$3,FALSE)</f>
        <v>390657093</v>
      </c>
      <c r="F18" s="28">
        <f>VLOOKUP($A18,cuc!$A$2:$AA$2088,F$3,FALSE)</f>
        <v>179638516.50999999</v>
      </c>
      <c r="G18" s="29">
        <f>VLOOKUP($A18,cuc!$A$2:$AA$2088,G$3,FALSE)</f>
        <v>188274327</v>
      </c>
      <c r="H18" s="29">
        <f>VLOOKUP($A18,cuc!$A$2:$AA$2088,H$3,FALSE)</f>
        <v>172367188.94999999</v>
      </c>
    </row>
    <row r="19" spans="1:8" x14ac:dyDescent="0.3">
      <c r="A19" s="14">
        <v>280000</v>
      </c>
      <c r="B19" s="49" t="str">
        <f>PROPER(VLOOKUP($A19,cuc!$A$2:$AA$2088,B$3,FALSE))</f>
        <v xml:space="preserve">   Provisiones</v>
      </c>
      <c r="C19" s="28">
        <f>VLOOKUP($A19,cuc!$A$2:$AA$2088,C$3,FALSE)</f>
        <v>157040000</v>
      </c>
      <c r="D19" s="28">
        <f>VLOOKUP($A19,cuc!$A$2:$AA$2088,D$3,FALSE)</f>
        <v>24653000</v>
      </c>
      <c r="E19" s="28">
        <f>VLOOKUP($A19,cuc!$A$2:$AA$2088,E$3,FALSE)</f>
        <v>0</v>
      </c>
      <c r="F19" s="28">
        <f>VLOOKUP($A19,cuc!$A$2:$AA$2088,F$3,FALSE)</f>
        <v>0</v>
      </c>
      <c r="G19" s="29">
        <f>VLOOKUP($A19,cuc!$A$2:$AA$2088,G$3,FALSE)</f>
        <v>61313277</v>
      </c>
      <c r="H19" s="29">
        <f>VLOOKUP($A19,cuc!$A$2:$AA$2088,H$3,FALSE)</f>
        <v>61313277</v>
      </c>
    </row>
    <row r="20" spans="1:8" x14ac:dyDescent="0.3">
      <c r="A20" s="14">
        <v>310000</v>
      </c>
      <c r="B20" s="49" t="str">
        <f>PROPER(VLOOKUP($A20,cuc!$A$2:$AA$2088,B$3,FALSE))</f>
        <v xml:space="preserve">   Capital Social</v>
      </c>
      <c r="C20" s="28">
        <f>VLOOKUP($A20,cuc!$A$2:$AA$2088,C$3,FALSE)</f>
        <v>3181752468.9400001</v>
      </c>
      <c r="D20" s="28">
        <f>VLOOKUP($A20,cuc!$A$2:$AA$2088,D$3,FALSE)</f>
        <v>3354831303.1399999</v>
      </c>
      <c r="E20" s="28">
        <f>VLOOKUP($A20,cuc!$A$2:$AA$2088,E$3,FALSE)</f>
        <v>3420248111.3099999</v>
      </c>
      <c r="F20" s="28">
        <f>VLOOKUP($A20,cuc!$A$2:$AA$2088,F$3,FALSE)</f>
        <v>3472561861.52</v>
      </c>
      <c r="G20" s="29">
        <f>VLOOKUP($A20,cuc!$A$2:$AA$2088,G$3,FALSE)</f>
        <v>3557096002.3299999</v>
      </c>
      <c r="H20" s="29">
        <f>VLOOKUP($A20,cuc!$A$2:$AA$2088,H$3,FALSE)</f>
        <v>3611143548.9499998</v>
      </c>
    </row>
    <row r="21" spans="1:8" ht="17.25" thickBot="1" x14ac:dyDescent="0.35">
      <c r="A21" s="15"/>
      <c r="B21" s="19" t="s">
        <v>2321</v>
      </c>
      <c r="C21" s="31">
        <f t="shared" ref="C21:H21" si="2">+SUM(C15:C20)</f>
        <v>8157533834.7900009</v>
      </c>
      <c r="D21" s="31">
        <f t="shared" si="2"/>
        <v>6009731910.3799992</v>
      </c>
      <c r="E21" s="31">
        <f t="shared" si="2"/>
        <v>6704540972.8899994</v>
      </c>
      <c r="F21" s="31">
        <f t="shared" si="2"/>
        <v>7174338725.0599995</v>
      </c>
      <c r="G21" s="31">
        <f t="shared" si="2"/>
        <v>7286991955.7200003</v>
      </c>
      <c r="H21" s="31">
        <f t="shared" si="2"/>
        <v>8023053404.9399996</v>
      </c>
    </row>
    <row r="22" spans="1:8" ht="17.25" thickBot="1" x14ac:dyDescent="0.35"/>
    <row r="23" spans="1:8" x14ac:dyDescent="0.3">
      <c r="B23" s="20" t="s">
        <v>1408</v>
      </c>
      <c r="C23" s="12" t="str">
        <f t="shared" ref="C23:H23" si="3">+C4</f>
        <v>Año 16</v>
      </c>
      <c r="D23" s="12" t="str">
        <f t="shared" si="3"/>
        <v>Año 17</v>
      </c>
      <c r="E23" s="12" t="str">
        <f t="shared" si="3"/>
        <v>Año 18</v>
      </c>
      <c r="F23" s="12" t="str">
        <f t="shared" si="3"/>
        <v>Año 19</v>
      </c>
      <c r="G23" s="12" t="str">
        <f t="shared" si="3"/>
        <v>Año 20</v>
      </c>
      <c r="H23" s="12" t="str">
        <f t="shared" si="3"/>
        <v>Año 21</v>
      </c>
    </row>
    <row r="24" spans="1:8" x14ac:dyDescent="0.3">
      <c r="B24" s="10" t="s">
        <v>2322</v>
      </c>
      <c r="C24" s="27">
        <f>IFERROR(+C12/C21,0%)</f>
        <v>1.1267115235712177</v>
      </c>
      <c r="D24" s="27">
        <f t="shared" ref="D24:G24" si="4">IFERROR(+D12/D21,0%)</f>
        <v>1.0141177005455866</v>
      </c>
      <c r="E24" s="27">
        <f t="shared" si="4"/>
        <v>0.87058474856094603</v>
      </c>
      <c r="F24" s="27">
        <f t="shared" si="4"/>
        <v>0.91120308472406664</v>
      </c>
      <c r="G24" s="27">
        <f t="shared" si="4"/>
        <v>1.0089495199111354</v>
      </c>
      <c r="H24" s="27">
        <f t="shared" ref="H24" si="5">IFERROR(+H12/H21,0%)</f>
        <v>0.99308427438662761</v>
      </c>
    </row>
  </sheetData>
  <conditionalFormatting sqref="C24:G24">
    <cfRule type="colorScale" priority="2">
      <colorScale>
        <cfvo type="min"/>
        <cfvo type="percentile" val="50"/>
        <cfvo type="max"/>
        <color rgb="FFF8696B"/>
        <color rgb="FFFFEB84"/>
        <color rgb="FF63BE7B"/>
      </colorScale>
    </cfRule>
  </conditionalFormatting>
  <conditionalFormatting sqref="H24">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A9DEC-2EAA-425F-8DAE-34CCD60AF4D7}">
  <dimension ref="A1:I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8.710937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33.75" thickBot="1" x14ac:dyDescent="0.35">
      <c r="A2" s="32" t="s">
        <v>0</v>
      </c>
      <c r="B2" s="62" t="str">
        <f>+Indicadores!E41</f>
        <v>(1+(Excedentes Neto / ((Patrimonio Año Actual + Patrimonio a Dic año anterior)/2)))^12-1</v>
      </c>
      <c r="C2" s="24" t="str">
        <f>+Indicadores!B41</f>
        <v>Rentabilidad</v>
      </c>
      <c r="D2" s="63" t="str">
        <f>+Indicadores!C41</f>
        <v>Indicador de rentabilidad sobre recursos propios - ROE</v>
      </c>
      <c r="E2" s="61" t="str">
        <f>+Indicadores!D41</f>
        <v>ROE</v>
      </c>
      <c r="G2" s="1"/>
    </row>
    <row r="3" spans="1:9" s="9" customFormat="1" ht="9" thickBot="1" x14ac:dyDescent="0.2">
      <c r="B3" s="9">
        <v>2</v>
      </c>
      <c r="C3" s="9">
        <v>3</v>
      </c>
      <c r="D3" s="9">
        <v>4</v>
      </c>
      <c r="E3" s="9">
        <v>5</v>
      </c>
      <c r="F3" s="9">
        <v>6</v>
      </c>
      <c r="G3" s="9">
        <v>7</v>
      </c>
      <c r="H3" s="9">
        <v>8</v>
      </c>
    </row>
    <row r="4" spans="1:9" x14ac:dyDescent="0.3">
      <c r="A4" s="11" t="s">
        <v>139</v>
      </c>
      <c r="B4" s="20" t="s">
        <v>1408</v>
      </c>
      <c r="C4" s="12" t="s">
        <v>1411</v>
      </c>
      <c r="D4" s="12" t="s">
        <v>1412</v>
      </c>
      <c r="E4" s="12" t="s">
        <v>1413</v>
      </c>
      <c r="F4" s="12" t="s">
        <v>1414</v>
      </c>
      <c r="G4" s="12" t="s">
        <v>1415</v>
      </c>
      <c r="H4" s="12" t="s">
        <v>1887</v>
      </c>
    </row>
    <row r="5" spans="1:9" x14ac:dyDescent="0.3">
      <c r="A5" s="14">
        <v>530000</v>
      </c>
      <c r="B5" s="49" t="str">
        <f>PROPER(VLOOKUP($A5,cuc!$A$2:$AA$2088,B$3,FALSE))</f>
        <v xml:space="preserve">   Excedentes Y Perdidas Del Ejercicio</v>
      </c>
      <c r="C5" s="28">
        <f>VLOOKUP($A5,cuc!$A$2:$AA$2088,C$3,FALSE)</f>
        <v>608853678.86000001</v>
      </c>
      <c r="D5" s="28">
        <f>VLOOKUP($A5,cuc!$A$2:$AA$2088,D$3,FALSE)</f>
        <v>-79339514.549999997</v>
      </c>
      <c r="E5" s="28">
        <f>VLOOKUP($A5,cuc!$A$2:$AA$2088,E$3,FALSE)</f>
        <v>-296795277.38999999</v>
      </c>
      <c r="F5" s="28">
        <f>VLOOKUP($A5,cuc!$A$2:$AA$2088,F$3,FALSE)</f>
        <v>238154217.38</v>
      </c>
      <c r="G5" s="29">
        <f>VLOOKUP($A5,cuc!$A$2:$AA$2088,G$3,FALSE)</f>
        <v>789679926.78999996</v>
      </c>
      <c r="H5" s="29">
        <f>VLOOKUP($A5,cuc!$A$2:$AA$2088,H$3,FALSE)</f>
        <v>54588526.670000002</v>
      </c>
    </row>
    <row r="6" spans="1:9" x14ac:dyDescent="0.3">
      <c r="A6" s="14">
        <v>300000</v>
      </c>
      <c r="B6" s="49" t="str">
        <f>PROPER(VLOOKUP($A6,cuc!$A$2:$AA$2088,B$3,FALSE))</f>
        <v>Patrimonio</v>
      </c>
      <c r="C6" s="28">
        <f>VLOOKUP($A6,cuc!$A$2:$AA$2088,C$3,FALSE)</f>
        <v>11493324192.01</v>
      </c>
      <c r="D6" s="28">
        <f>VLOOKUP($A6,cuc!$A$2:$AA$2088,D$3,FALSE)</f>
        <v>11327384162.52</v>
      </c>
      <c r="E6" s="28">
        <f>VLOOKUP($A6,cuc!$A$2:$AA$2088,E$3,FALSE)</f>
        <v>11032340693.299999</v>
      </c>
      <c r="F6" s="28">
        <f>VLOOKUP($A6,cuc!$A$2:$AA$2088,F$3,FALSE)</f>
        <v>11322808660.889999</v>
      </c>
      <c r="G6" s="29">
        <f>VLOOKUP($A6,cuc!$A$2:$AA$2088,G$3,FALSE)</f>
        <v>12197022728.49</v>
      </c>
      <c r="H6" s="29">
        <f>VLOOKUP($A6,cuc!$A$2:$AA$2088,H$3,FALSE)</f>
        <v>12146168081.780001</v>
      </c>
    </row>
    <row r="7" spans="1:9" ht="17.25" thickBot="1" x14ac:dyDescent="0.35"/>
    <row r="8" spans="1:9" x14ac:dyDescent="0.3">
      <c r="B8" s="20" t="s">
        <v>1408</v>
      </c>
      <c r="C8" s="12" t="str">
        <f t="shared" ref="C8:H8" si="0">+C4</f>
        <v>Año 16</v>
      </c>
      <c r="D8" s="12" t="str">
        <f t="shared" si="0"/>
        <v>Año 17</v>
      </c>
      <c r="E8" s="12" t="str">
        <f t="shared" si="0"/>
        <v>Año 18</v>
      </c>
      <c r="F8" s="12" t="str">
        <f t="shared" si="0"/>
        <v>Año 19</v>
      </c>
      <c r="G8" s="12" t="str">
        <f t="shared" si="0"/>
        <v>Año 20</v>
      </c>
      <c r="H8" s="12" t="str">
        <f t="shared" si="0"/>
        <v>Año 21</v>
      </c>
    </row>
    <row r="9" spans="1:9" x14ac:dyDescent="0.3">
      <c r="B9" s="10" t="s">
        <v>1880</v>
      </c>
      <c r="C9" s="27">
        <f>IFERROR(+C5/+AVERAGE(B6:C6),0%)</f>
        <v>5.2974550155234168E-2</v>
      </c>
      <c r="D9" s="27">
        <f t="shared" ref="D9:H9" si="1">IFERROR(+D5/+AVERAGE(C6:D6),0%)</f>
        <v>-6.9532911351764242E-3</v>
      </c>
      <c r="E9" s="27">
        <f t="shared" si="1"/>
        <v>-2.6547310336222436E-2</v>
      </c>
      <c r="F9" s="27">
        <f t="shared" si="1"/>
        <v>2.1306430443092793E-2</v>
      </c>
      <c r="G9" s="27">
        <f t="shared" si="1"/>
        <v>6.7150135025761046E-2</v>
      </c>
      <c r="H9" s="27">
        <f t="shared" si="1"/>
        <v>4.4849113738179283E-3</v>
      </c>
    </row>
  </sheetData>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CF8F-8182-4FA8-B788-AF64A352C136}">
  <dimension ref="A1:I10"/>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26.25" thickBot="1" x14ac:dyDescent="0.35">
      <c r="A2" s="32" t="s">
        <v>0</v>
      </c>
      <c r="B2" s="62" t="str">
        <f>+Indicadores!E42</f>
        <v>Excedente Neto / Ingresos por venta de bienes y servicios y recuperaciones</v>
      </c>
      <c r="C2" s="24" t="str">
        <f>+Indicadores!B42</f>
        <v>Rentabilidad</v>
      </c>
      <c r="D2" s="63" t="str">
        <f>+Indicadores!C42</f>
        <v>Indicador de margen neto</v>
      </c>
      <c r="E2" s="61" t="str">
        <f>+Indicadores!D42</f>
        <v>Margen neto</v>
      </c>
      <c r="G2" s="1"/>
    </row>
    <row r="3" spans="1:9" s="9" customFormat="1" ht="9" thickBot="1" x14ac:dyDescent="0.2">
      <c r="B3" s="9">
        <v>2</v>
      </c>
      <c r="C3" s="9">
        <v>3</v>
      </c>
      <c r="D3" s="9">
        <v>4</v>
      </c>
      <c r="E3" s="9">
        <v>5</v>
      </c>
      <c r="F3" s="9">
        <v>6</v>
      </c>
      <c r="G3" s="9">
        <v>7</v>
      </c>
      <c r="H3" s="9">
        <v>8</v>
      </c>
    </row>
    <row r="4" spans="1:9" x14ac:dyDescent="0.3">
      <c r="A4" s="11" t="s">
        <v>139</v>
      </c>
      <c r="B4" s="20" t="s">
        <v>1408</v>
      </c>
      <c r="C4" s="12" t="s">
        <v>1411</v>
      </c>
      <c r="D4" s="12" t="s">
        <v>1412</v>
      </c>
      <c r="E4" s="12" t="s">
        <v>1413</v>
      </c>
      <c r="F4" s="12" t="s">
        <v>1414</v>
      </c>
      <c r="G4" s="12" t="s">
        <v>1415</v>
      </c>
      <c r="H4" s="12" t="s">
        <v>1887</v>
      </c>
    </row>
    <row r="5" spans="1:9" x14ac:dyDescent="0.3">
      <c r="A5" s="14">
        <v>530000</v>
      </c>
      <c r="B5" s="49" t="str">
        <f>PROPER(VLOOKUP($A5,cuc!$A$2:$AA$2088,B$3,FALSE))</f>
        <v xml:space="preserve">   Excedentes Y Perdidas Del Ejercicio</v>
      </c>
      <c r="C5" s="28">
        <f>VLOOKUP($A5,cuc!$A$2:$AA$2088,C$3,FALSE)</f>
        <v>608853678.86000001</v>
      </c>
      <c r="D5" s="28">
        <f>VLOOKUP($A5,cuc!$A$2:$AA$2088,D$3,FALSE)</f>
        <v>-79339514.549999997</v>
      </c>
      <c r="E5" s="28">
        <f>VLOOKUP($A5,cuc!$A$2:$AA$2088,E$3,FALSE)</f>
        <v>-296795277.38999999</v>
      </c>
      <c r="F5" s="28">
        <f>VLOOKUP($A5,cuc!$A$2:$AA$2088,F$3,FALSE)</f>
        <v>238154217.38</v>
      </c>
      <c r="G5" s="29">
        <f>VLOOKUP($A5,cuc!$A$2:$AA$2088,G$3,FALSE)</f>
        <v>789679926.78999996</v>
      </c>
      <c r="H5" s="29">
        <f>VLOOKUP($A5,cuc!$A$2:$AA$2088,H$3,FALSE)</f>
        <v>54588526.670000002</v>
      </c>
    </row>
    <row r="6" spans="1:9" x14ac:dyDescent="0.3">
      <c r="A6" s="14">
        <v>410000</v>
      </c>
      <c r="B6" s="49" t="str">
        <f>PROPER(VLOOKUP($A6,cuc!$A$2:$AA$2088,B$3,FALSE))</f>
        <v xml:space="preserve">   Ingresos Por Venta De Bienes Y Servicios</v>
      </c>
      <c r="C6" s="28">
        <f>VLOOKUP($A6,cuc!$A$2:$AA$2088,C$3,FALSE)</f>
        <v>52350515949.959999</v>
      </c>
      <c r="D6" s="28">
        <f>VLOOKUP($A6,cuc!$A$2:$AA$2088,D$3,FALSE)</f>
        <v>55989381642.949997</v>
      </c>
      <c r="E6" s="28">
        <f>VLOOKUP($A6,cuc!$A$2:$AA$2088,E$3,FALSE)</f>
        <v>49236194285</v>
      </c>
      <c r="F6" s="28">
        <f>VLOOKUP($A6,cuc!$A$2:$AA$2088,F$3,FALSE)</f>
        <v>50138120724.620003</v>
      </c>
      <c r="G6" s="29">
        <f>VLOOKUP($A6,cuc!$A$2:$AA$2088,G$3,FALSE)</f>
        <v>61599993526.110001</v>
      </c>
      <c r="H6" s="29">
        <f>VLOOKUP($A6,cuc!$A$2:$AA$2088,H$3,FALSE)</f>
        <v>32067313165.529999</v>
      </c>
    </row>
    <row r="7" spans="1:9" x14ac:dyDescent="0.3">
      <c r="A7" s="14">
        <v>422500</v>
      </c>
      <c r="B7" s="49" t="str">
        <f>PROPER(VLOOKUP($A7,cuc!$A$2:$AA$2088,B$3,FALSE))</f>
        <v xml:space="preserve">      Recuperaciones Deterioro</v>
      </c>
      <c r="C7" s="28">
        <f>VLOOKUP($A7,cuc!$A$2:$AA$2088,C$3,FALSE)</f>
        <v>37177269.119999997</v>
      </c>
      <c r="D7" s="28">
        <f>VLOOKUP($A7,cuc!$A$2:$AA$2088,D$3,FALSE)</f>
        <v>177499752.97</v>
      </c>
      <c r="E7" s="28">
        <f>VLOOKUP($A7,cuc!$A$2:$AA$2088,E$3,FALSE)</f>
        <v>156568040.11000001</v>
      </c>
      <c r="F7" s="28">
        <f>VLOOKUP($A7,cuc!$A$2:$AA$2088,F$3,FALSE)</f>
        <v>13011118.220000001</v>
      </c>
      <c r="G7" s="29">
        <f>VLOOKUP($A7,cuc!$A$2:$AA$2088,G$3,FALSE)</f>
        <v>23790272.039999999</v>
      </c>
      <c r="H7" s="29">
        <f>VLOOKUP($A7,cuc!$A$2:$AA$2088,H$3,FALSE)</f>
        <v>31561096.219999999</v>
      </c>
    </row>
    <row r="8" spans="1:9" ht="17.25" thickBot="1" x14ac:dyDescent="0.35"/>
    <row r="9" spans="1:9" x14ac:dyDescent="0.3">
      <c r="B9" s="20" t="s">
        <v>1408</v>
      </c>
      <c r="C9" s="12" t="str">
        <f t="shared" ref="C9:H9" si="0">+C4</f>
        <v>Año 16</v>
      </c>
      <c r="D9" s="12" t="str">
        <f t="shared" si="0"/>
        <v>Año 17</v>
      </c>
      <c r="E9" s="12" t="str">
        <f t="shared" si="0"/>
        <v>Año 18</v>
      </c>
      <c r="F9" s="12" t="str">
        <f t="shared" si="0"/>
        <v>Año 19</v>
      </c>
      <c r="G9" s="12" t="str">
        <f t="shared" si="0"/>
        <v>Año 20</v>
      </c>
      <c r="H9" s="12" t="str">
        <f t="shared" si="0"/>
        <v>Año 21</v>
      </c>
    </row>
    <row r="10" spans="1:9" x14ac:dyDescent="0.3">
      <c r="B10" s="10" t="s">
        <v>1881</v>
      </c>
      <c r="C10" s="27">
        <f>IFERROR(+C5/(C6+C7),0%)</f>
        <v>1.1622074602785732E-2</v>
      </c>
      <c r="D10" s="27">
        <f t="shared" ref="D10:G10" si="1">IFERROR(+D5/(D6+D7),0%)</f>
        <v>-1.4125675589986249E-3</v>
      </c>
      <c r="E10" s="27">
        <f t="shared" si="1"/>
        <v>-6.0088819377311269E-3</v>
      </c>
      <c r="F10" s="27">
        <f t="shared" si="1"/>
        <v>4.7487306592862251E-3</v>
      </c>
      <c r="G10" s="27">
        <f t="shared" si="1"/>
        <v>1.2814531632406949E-2</v>
      </c>
      <c r="H10" s="27">
        <f t="shared" ref="H10" si="2">IFERROR(+H5/(H6+H7),0%)</f>
        <v>1.7006367956975163E-3</v>
      </c>
    </row>
  </sheetData>
  <conditionalFormatting sqref="C10:G10">
    <cfRule type="colorScale" priority="2">
      <colorScale>
        <cfvo type="min"/>
        <cfvo type="percentile" val="50"/>
        <cfvo type="max"/>
        <color rgb="FFF8696B"/>
        <color rgb="FFFFEB84"/>
        <color rgb="FF63BE7B"/>
      </colorScale>
    </cfRule>
  </conditionalFormatting>
  <conditionalFormatting sqref="H1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C1157-F281-4827-963F-2793E239B609}">
  <dimension ref="A1:I13"/>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5703125" defaultRowHeight="16.5" x14ac:dyDescent="0.3"/>
  <cols>
    <col min="1" max="1" width="7.28515625" style="1" bestFit="1" customWidth="1"/>
    <col min="2" max="2" width="31.85546875" style="1" customWidth="1"/>
    <col min="3" max="7" width="11.28515625" style="1" customWidth="1"/>
    <col min="8" max="8" width="8.140625" style="1" bestFit="1" customWidth="1"/>
    <col min="9" max="9" width="8.28515625" style="1" bestFit="1" customWidth="1"/>
    <col min="10" max="19" width="7.7109375" style="1" bestFit="1" customWidth="1"/>
    <col min="20" max="20" width="8.7109375" style="1" bestFit="1" customWidth="1"/>
    <col min="21" max="21" width="8.140625" style="1" bestFit="1" customWidth="1"/>
    <col min="22" max="22" width="8.140625" style="1" customWidth="1"/>
    <col min="23" max="52" width="8.140625" style="1" bestFit="1" customWidth="1"/>
    <col min="53" max="53" width="8.140625" style="1" customWidth="1"/>
    <col min="54" max="54" width="17.28515625" style="1" bestFit="1" customWidth="1"/>
    <col min="55" max="55" width="8.140625" style="1" bestFit="1" customWidth="1"/>
    <col min="56" max="67" width="6.28515625" style="1" bestFit="1" customWidth="1"/>
    <col min="68" max="16384" width="11.5703125" style="1"/>
  </cols>
  <sheetData>
    <row r="1" spans="1:9" s="8" customFormat="1" x14ac:dyDescent="0.3">
      <c r="A1" s="16" t="s">
        <v>1470</v>
      </c>
      <c r="B1" s="17" t="s">
        <v>54</v>
      </c>
      <c r="C1" s="17" t="s">
        <v>107</v>
      </c>
      <c r="D1" s="17" t="s">
        <v>80</v>
      </c>
      <c r="E1" s="17" t="s">
        <v>55</v>
      </c>
      <c r="G1" s="1"/>
      <c r="I1" s="1"/>
    </row>
    <row r="2" spans="1:9" s="33" customFormat="1" ht="33.75" thickBot="1" x14ac:dyDescent="0.35">
      <c r="A2" s="32" t="s">
        <v>0</v>
      </c>
      <c r="B2" s="62" t="str">
        <f>+Indicadores!E43</f>
        <v>Excedente Neto / Fuentes de Financiación</v>
      </c>
      <c r="C2" s="24" t="str">
        <f>+Indicadores!B43</f>
        <v>Rentabilidad</v>
      </c>
      <c r="D2" s="63" t="str">
        <f>+Indicadores!C43</f>
        <v>Indicador de rentabilidad sobre el capital invertido - ROIC</v>
      </c>
      <c r="E2" s="61" t="str">
        <f>+Indicadores!D43</f>
        <v>ROIC</v>
      </c>
      <c r="G2" s="1"/>
    </row>
    <row r="3" spans="1:9" s="9" customFormat="1" ht="9" thickBot="1" x14ac:dyDescent="0.2">
      <c r="B3" s="9">
        <v>2</v>
      </c>
      <c r="C3" s="9">
        <v>3</v>
      </c>
      <c r="D3" s="9">
        <v>4</v>
      </c>
      <c r="E3" s="9">
        <v>5</v>
      </c>
      <c r="F3" s="9">
        <v>6</v>
      </c>
      <c r="G3" s="9">
        <v>7</v>
      </c>
      <c r="H3" s="9">
        <v>8</v>
      </c>
    </row>
    <row r="4" spans="1:9" x14ac:dyDescent="0.3">
      <c r="A4" s="11" t="s">
        <v>139</v>
      </c>
      <c r="B4" s="20" t="s">
        <v>1408</v>
      </c>
      <c r="C4" s="12" t="s">
        <v>1411</v>
      </c>
      <c r="D4" s="12" t="s">
        <v>1412</v>
      </c>
      <c r="E4" s="12" t="s">
        <v>1413</v>
      </c>
      <c r="F4" s="12" t="s">
        <v>1414</v>
      </c>
      <c r="G4" s="12" t="s">
        <v>1415</v>
      </c>
      <c r="H4" s="12" t="s">
        <v>1887</v>
      </c>
    </row>
    <row r="5" spans="1:9" x14ac:dyDescent="0.3">
      <c r="A5" s="14">
        <v>530000</v>
      </c>
      <c r="B5" s="49" t="str">
        <f>PROPER(VLOOKUP($A5,cuc!$A$2:$AA$2088,B$3,FALSE))</f>
        <v xml:space="preserve">   Excedentes Y Perdidas Del Ejercicio</v>
      </c>
      <c r="C5" s="28">
        <f>VLOOKUP($A5,cuc!$A$2:$AA$2088,C$3,FALSE)</f>
        <v>608853678.86000001</v>
      </c>
      <c r="D5" s="28">
        <f>VLOOKUP($A5,cuc!$A$2:$AA$2088,D$3,FALSE)</f>
        <v>-79339514.549999997</v>
      </c>
      <c r="E5" s="28">
        <f>VLOOKUP($A5,cuc!$A$2:$AA$2088,E$3,FALSE)</f>
        <v>-296795277.38999999</v>
      </c>
      <c r="F5" s="28">
        <f>VLOOKUP($A5,cuc!$A$2:$AA$2088,F$3,FALSE)</f>
        <v>238154217.38</v>
      </c>
      <c r="G5" s="29">
        <f>VLOOKUP($A5,cuc!$A$2:$AA$2088,G$3,FALSE)</f>
        <v>789679926.78999996</v>
      </c>
      <c r="H5" s="29">
        <f>VLOOKUP($A5,cuc!$A$2:$AA$2088,H$3,FALSE)</f>
        <v>54588526.670000002</v>
      </c>
    </row>
    <row r="7" spans="1:9" x14ac:dyDescent="0.3">
      <c r="A7" s="14">
        <v>210000</v>
      </c>
      <c r="B7" s="49" t="str">
        <f>PROPER(VLOOKUP($A7,cuc!$A$2:$AA$2088,B$3,FALSE))</f>
        <v xml:space="preserve">   Depósitos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3">
      <c r="A8" s="14">
        <v>230000</v>
      </c>
      <c r="B8" s="49" t="str">
        <f>PROPER(VLOOKUP($A8,cuc!$A$2:$AA$2088,B$3,FALSE))</f>
        <v xml:space="preserve">   Obligaciones Financieras Y Otros Pasivos Financieros</v>
      </c>
      <c r="C8" s="28">
        <f>VLOOKUP($A8,cuc!$A$2:$AA$2088,C$3,FALSE)</f>
        <v>2983827929.3200002</v>
      </c>
      <c r="D8" s="28">
        <f>VLOOKUP($A8,cuc!$A$2:$AA$2088,D$3,FALSE)</f>
        <v>997784324.51999998</v>
      </c>
      <c r="E8" s="28">
        <f>VLOOKUP($A8,cuc!$A$2:$AA$2088,E$3,FALSE)</f>
        <v>1096057980.1700001</v>
      </c>
      <c r="F8" s="28">
        <f>VLOOKUP($A8,cuc!$A$2:$AA$2088,F$3,FALSE)</f>
        <v>1151084764.0799999</v>
      </c>
      <c r="G8" s="29">
        <f>VLOOKUP($A8,cuc!$A$2:$AA$2088,G$3,FALSE)</f>
        <v>1617299314</v>
      </c>
      <c r="H8" s="29">
        <f>VLOOKUP($A8,cuc!$A$2:$AA$2088,H$3,FALSE)</f>
        <v>1651467898</v>
      </c>
    </row>
    <row r="9" spans="1:9" x14ac:dyDescent="0.3">
      <c r="A9" s="14">
        <v>310000</v>
      </c>
      <c r="B9" s="49" t="str">
        <f>PROPER(VLOOKUP($A9,cuc!$A$2:$AA$2088,B$3,FALSE))</f>
        <v xml:space="preserve">   Capital Social</v>
      </c>
      <c r="C9" s="28">
        <f>VLOOKUP($A9,cuc!$A$2:$AA$2088,C$3,FALSE)</f>
        <v>3181752468.9400001</v>
      </c>
      <c r="D9" s="28">
        <f>VLOOKUP($A9,cuc!$A$2:$AA$2088,D$3,FALSE)</f>
        <v>3354831303.1399999</v>
      </c>
      <c r="E9" s="28">
        <f>VLOOKUP($A9,cuc!$A$2:$AA$2088,E$3,FALSE)</f>
        <v>3420248111.3099999</v>
      </c>
      <c r="F9" s="28">
        <f>VLOOKUP($A9,cuc!$A$2:$AA$2088,F$3,FALSE)</f>
        <v>3472561861.52</v>
      </c>
      <c r="G9" s="29">
        <f>VLOOKUP($A9,cuc!$A$2:$AA$2088,G$3,FALSE)</f>
        <v>3557096002.3299999</v>
      </c>
      <c r="H9" s="29">
        <f>VLOOKUP($A9,cuc!$A$2:$AA$2088,H$3,FALSE)</f>
        <v>3611143548.9499998</v>
      </c>
    </row>
    <row r="10" spans="1:9" x14ac:dyDescent="0.3">
      <c r="A10" s="14"/>
      <c r="B10" s="49" t="s">
        <v>1882</v>
      </c>
      <c r="C10" s="30">
        <f>+SUM(C7:C9)</f>
        <v>6165580398.2600002</v>
      </c>
      <c r="D10" s="30">
        <f t="shared" ref="D10:G10" si="0">+SUM(D7:D9)</f>
        <v>4352615627.6599998</v>
      </c>
      <c r="E10" s="30">
        <f t="shared" si="0"/>
        <v>4516306091.4799995</v>
      </c>
      <c r="F10" s="30">
        <f t="shared" si="0"/>
        <v>4623646625.6000004</v>
      </c>
      <c r="G10" s="141">
        <f t="shared" si="0"/>
        <v>5174395316.3299999</v>
      </c>
      <c r="H10" s="141">
        <f t="shared" ref="H10" si="1">+SUM(H7:H9)</f>
        <v>5262611446.9499998</v>
      </c>
    </row>
    <row r="11" spans="1:9" ht="17.25" thickBot="1" x14ac:dyDescent="0.35"/>
    <row r="12" spans="1:9" x14ac:dyDescent="0.3">
      <c r="B12" s="20" t="s">
        <v>1408</v>
      </c>
      <c r="C12" s="12" t="str">
        <f t="shared" ref="C12:H12" si="2">+C4</f>
        <v>Año 16</v>
      </c>
      <c r="D12" s="12" t="str">
        <f t="shared" si="2"/>
        <v>Año 17</v>
      </c>
      <c r="E12" s="12" t="str">
        <f t="shared" si="2"/>
        <v>Año 18</v>
      </c>
      <c r="F12" s="12" t="str">
        <f t="shared" si="2"/>
        <v>Año 19</v>
      </c>
      <c r="G12" s="12" t="str">
        <f t="shared" si="2"/>
        <v>Año 20</v>
      </c>
      <c r="H12" s="12" t="str">
        <f t="shared" si="2"/>
        <v>Año 21</v>
      </c>
    </row>
    <row r="13" spans="1:9" x14ac:dyDescent="0.3">
      <c r="B13" s="10" t="s">
        <v>1883</v>
      </c>
      <c r="C13" s="27">
        <f>IFERROR(+C5/C10,0%)</f>
        <v>9.8750424052831381E-2</v>
      </c>
      <c r="D13" s="27">
        <f t="shared" ref="D13:G13" si="3">IFERROR(+D5/D10,0%)</f>
        <v>-1.8228008475136948E-2</v>
      </c>
      <c r="E13" s="27">
        <f t="shared" si="3"/>
        <v>-6.5716377804840007E-2</v>
      </c>
      <c r="F13" s="27">
        <f t="shared" si="3"/>
        <v>5.1507876069377435E-2</v>
      </c>
      <c r="G13" s="27">
        <f t="shared" si="3"/>
        <v>0.15261298731811809</v>
      </c>
      <c r="H13" s="27">
        <f t="shared" ref="H13" si="4">IFERROR(+H5/H10,0%)</f>
        <v>1.0372897034159218E-2</v>
      </c>
    </row>
  </sheetData>
  <conditionalFormatting sqref="C13:G13">
    <cfRule type="colorScale" priority="2">
      <colorScale>
        <cfvo type="min"/>
        <cfvo type="percentile" val="50"/>
        <cfvo type="max"/>
        <color rgb="FFF8696B"/>
        <color rgb="FFFFEB84"/>
        <color rgb="FF63BE7B"/>
      </colorScale>
    </cfRule>
  </conditionalFormatting>
  <conditionalFormatting sqref="H1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outlinePr summaryBelow="0" summaryRight="0"/>
  </sheetPr>
  <dimension ref="A1:F44"/>
  <sheetViews>
    <sheetView showGridLines="0" zoomScale="130" zoomScaleNormal="130" workbookViewId="0">
      <pane xSplit="1" ySplit="1" topLeftCell="B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42578125" defaultRowHeight="16.5" x14ac:dyDescent="0.25"/>
  <cols>
    <col min="1" max="1" width="8.140625" style="42" bestFit="1" customWidth="1"/>
    <col min="2" max="2" width="8.140625" style="35" customWidth="1"/>
    <col min="3" max="3" width="18.140625" style="43" customWidth="1"/>
    <col min="4" max="4" width="13.42578125" style="43" customWidth="1"/>
    <col min="5" max="5" width="26" style="43" customWidth="1"/>
    <col min="6" max="6" width="75.28515625" style="48" customWidth="1"/>
    <col min="7" max="16384" width="11.42578125" style="35"/>
  </cols>
  <sheetData>
    <row r="1" spans="1:6" x14ac:dyDescent="0.25">
      <c r="A1" s="34" t="s">
        <v>1452</v>
      </c>
      <c r="B1" s="34" t="s">
        <v>107</v>
      </c>
      <c r="C1" s="34" t="s">
        <v>1451</v>
      </c>
      <c r="D1" s="34" t="s">
        <v>1408</v>
      </c>
      <c r="E1" s="34" t="s">
        <v>1453</v>
      </c>
      <c r="F1" s="44" t="s">
        <v>43</v>
      </c>
    </row>
    <row r="2" spans="1:6" ht="76.5" x14ac:dyDescent="0.25">
      <c r="A2" s="36" t="s">
        <v>0</v>
      </c>
      <c r="B2" s="37" t="s">
        <v>38</v>
      </c>
      <c r="C2" s="37" t="s">
        <v>81</v>
      </c>
      <c r="D2" s="37" t="s">
        <v>1</v>
      </c>
      <c r="E2" s="37" t="s">
        <v>62</v>
      </c>
      <c r="F2" s="45" t="s">
        <v>63</v>
      </c>
    </row>
    <row r="3" spans="1:6" ht="66" x14ac:dyDescent="0.25">
      <c r="A3" s="36" t="s">
        <v>0</v>
      </c>
      <c r="B3" s="37" t="s">
        <v>38</v>
      </c>
      <c r="C3" s="37" t="s">
        <v>83</v>
      </c>
      <c r="D3" s="37" t="s">
        <v>1</v>
      </c>
      <c r="E3" s="37" t="s">
        <v>57</v>
      </c>
      <c r="F3" s="45" t="s">
        <v>23</v>
      </c>
    </row>
    <row r="4" spans="1:6" ht="66" x14ac:dyDescent="0.25">
      <c r="A4" s="36" t="s">
        <v>0</v>
      </c>
      <c r="B4" s="37" t="s">
        <v>38</v>
      </c>
      <c r="C4" s="37" t="s">
        <v>82</v>
      </c>
      <c r="D4" s="37" t="s">
        <v>1</v>
      </c>
      <c r="E4" s="37" t="s">
        <v>58</v>
      </c>
      <c r="F4" s="45" t="s">
        <v>119</v>
      </c>
    </row>
    <row r="5" spans="1:6" ht="66" x14ac:dyDescent="0.25">
      <c r="A5" s="36" t="s">
        <v>0</v>
      </c>
      <c r="B5" s="37" t="s">
        <v>38</v>
      </c>
      <c r="C5" s="37" t="s">
        <v>84</v>
      </c>
      <c r="D5" s="37" t="s">
        <v>1</v>
      </c>
      <c r="E5" s="37" t="s">
        <v>59</v>
      </c>
      <c r="F5" s="45" t="s">
        <v>24</v>
      </c>
    </row>
    <row r="6" spans="1:6" ht="66" x14ac:dyDescent="0.25">
      <c r="A6" s="36" t="s">
        <v>0</v>
      </c>
      <c r="B6" s="37" t="s">
        <v>38</v>
      </c>
      <c r="C6" s="37" t="s">
        <v>85</v>
      </c>
      <c r="D6" s="37" t="s">
        <v>1</v>
      </c>
      <c r="E6" s="37" t="s">
        <v>60</v>
      </c>
      <c r="F6" s="45" t="s">
        <v>28</v>
      </c>
    </row>
    <row r="7" spans="1:6" ht="66" x14ac:dyDescent="0.25">
      <c r="A7" s="36" t="s">
        <v>0</v>
      </c>
      <c r="B7" s="37" t="s">
        <v>38</v>
      </c>
      <c r="C7" s="37" t="s">
        <v>86</v>
      </c>
      <c r="D7" s="37" t="s">
        <v>1</v>
      </c>
      <c r="E7" s="37" t="s">
        <v>61</v>
      </c>
      <c r="F7" s="45" t="s">
        <v>27</v>
      </c>
    </row>
    <row r="8" spans="1:6" ht="66" x14ac:dyDescent="0.25">
      <c r="A8" s="36" t="s">
        <v>0</v>
      </c>
      <c r="B8" s="37" t="s">
        <v>38</v>
      </c>
      <c r="C8" s="37" t="s">
        <v>87</v>
      </c>
      <c r="D8" s="37" t="s">
        <v>53</v>
      </c>
      <c r="E8" s="37" t="s">
        <v>2</v>
      </c>
      <c r="F8" s="45" t="s">
        <v>29</v>
      </c>
    </row>
    <row r="9" spans="1:6" ht="66" x14ac:dyDescent="0.25">
      <c r="A9" s="36" t="s">
        <v>0</v>
      </c>
      <c r="B9" s="37" t="s">
        <v>38</v>
      </c>
      <c r="C9" s="37" t="s">
        <v>88</v>
      </c>
      <c r="D9" s="37" t="s">
        <v>53</v>
      </c>
      <c r="E9" s="37" t="s">
        <v>2</v>
      </c>
      <c r="F9" s="53" t="s">
        <v>25</v>
      </c>
    </row>
    <row r="10" spans="1:6" ht="82.5" x14ac:dyDescent="0.25">
      <c r="A10" s="36" t="s">
        <v>0</v>
      </c>
      <c r="B10" s="37" t="s">
        <v>38</v>
      </c>
      <c r="C10" s="37" t="s">
        <v>90</v>
      </c>
      <c r="D10" s="37" t="s">
        <v>53</v>
      </c>
      <c r="E10" s="37" t="s">
        <v>2</v>
      </c>
      <c r="F10" s="45" t="s">
        <v>25</v>
      </c>
    </row>
    <row r="11" spans="1:6" ht="66" x14ac:dyDescent="0.25">
      <c r="A11" s="36" t="s">
        <v>0</v>
      </c>
      <c r="B11" s="37" t="s">
        <v>38</v>
      </c>
      <c r="C11" s="37" t="s">
        <v>91</v>
      </c>
      <c r="D11" s="37" t="s">
        <v>53</v>
      </c>
      <c r="E11" s="37" t="s">
        <v>2</v>
      </c>
      <c r="F11" s="45" t="s">
        <v>26</v>
      </c>
    </row>
    <row r="12" spans="1:6" ht="51" x14ac:dyDescent="0.25">
      <c r="A12" s="36" t="s">
        <v>0</v>
      </c>
      <c r="B12" s="54" t="s">
        <v>38</v>
      </c>
      <c r="C12" s="54" t="s">
        <v>89</v>
      </c>
      <c r="D12" s="54" t="s">
        <v>33</v>
      </c>
      <c r="E12" s="54" t="s">
        <v>3</v>
      </c>
      <c r="F12" s="55" t="s">
        <v>1471</v>
      </c>
    </row>
    <row r="13" spans="1:6" ht="82.5" x14ac:dyDescent="0.25">
      <c r="A13" s="36" t="s">
        <v>0</v>
      </c>
      <c r="B13" s="54" t="s">
        <v>38</v>
      </c>
      <c r="C13" s="54" t="s">
        <v>1427</v>
      </c>
      <c r="D13" s="54" t="s">
        <v>1428</v>
      </c>
      <c r="E13" s="54" t="s">
        <v>4</v>
      </c>
      <c r="F13" s="55" t="s">
        <v>120</v>
      </c>
    </row>
    <row r="14" spans="1:6" ht="82.5" x14ac:dyDescent="0.25">
      <c r="A14" s="36" t="s">
        <v>0</v>
      </c>
      <c r="B14" s="54" t="s">
        <v>38</v>
      </c>
      <c r="C14" s="54" t="s">
        <v>1429</v>
      </c>
      <c r="D14" s="54" t="s">
        <v>1430</v>
      </c>
      <c r="E14" s="54" t="s">
        <v>4</v>
      </c>
      <c r="F14" s="55" t="s">
        <v>121</v>
      </c>
    </row>
    <row r="15" spans="1:6" ht="66" x14ac:dyDescent="0.25">
      <c r="A15" s="36" t="s">
        <v>0</v>
      </c>
      <c r="B15" s="54" t="s">
        <v>38</v>
      </c>
      <c r="C15" s="54" t="s">
        <v>1431</v>
      </c>
      <c r="D15" s="54" t="s">
        <v>1432</v>
      </c>
      <c r="E15" s="54" t="s">
        <v>4</v>
      </c>
      <c r="F15" s="55" t="s">
        <v>122</v>
      </c>
    </row>
    <row r="16" spans="1:6" ht="66" x14ac:dyDescent="0.25">
      <c r="A16" s="36" t="s">
        <v>0</v>
      </c>
      <c r="B16" s="54" t="s">
        <v>38</v>
      </c>
      <c r="C16" s="54" t="s">
        <v>1433</v>
      </c>
      <c r="D16" s="54" t="s">
        <v>1434</v>
      </c>
      <c r="E16" s="54" t="s">
        <v>4</v>
      </c>
      <c r="F16" s="55" t="s">
        <v>123</v>
      </c>
    </row>
    <row r="17" spans="1:6" ht="66" x14ac:dyDescent="0.25">
      <c r="A17" s="36" t="s">
        <v>0</v>
      </c>
      <c r="B17" s="54" t="s">
        <v>38</v>
      </c>
      <c r="C17" s="54" t="s">
        <v>1435</v>
      </c>
      <c r="D17" s="54" t="s">
        <v>1436</v>
      </c>
      <c r="E17" s="54" t="s">
        <v>4</v>
      </c>
      <c r="F17" s="55" t="s">
        <v>124</v>
      </c>
    </row>
    <row r="18" spans="1:6" ht="127.5" x14ac:dyDescent="0.25">
      <c r="A18" s="36" t="s">
        <v>0</v>
      </c>
      <c r="B18" s="54" t="s">
        <v>38</v>
      </c>
      <c r="C18" s="54" t="s">
        <v>1437</v>
      </c>
      <c r="D18" s="54" t="s">
        <v>1438</v>
      </c>
      <c r="E18" s="54" t="s">
        <v>64</v>
      </c>
      <c r="F18" s="55" t="s">
        <v>125</v>
      </c>
    </row>
    <row r="19" spans="1:6" ht="99" x14ac:dyDescent="0.25">
      <c r="A19" s="36" t="s">
        <v>0</v>
      </c>
      <c r="B19" s="54" t="s">
        <v>38</v>
      </c>
      <c r="C19" s="54" t="s">
        <v>1439</v>
      </c>
      <c r="D19" s="54" t="s">
        <v>1440</v>
      </c>
      <c r="E19" s="54" t="s">
        <v>65</v>
      </c>
      <c r="F19" s="55" t="s">
        <v>126</v>
      </c>
    </row>
    <row r="20" spans="1:6" ht="82.5" x14ac:dyDescent="0.25">
      <c r="A20" s="36" t="s">
        <v>0</v>
      </c>
      <c r="B20" s="54" t="s">
        <v>38</v>
      </c>
      <c r="C20" s="54" t="s">
        <v>1441</v>
      </c>
      <c r="D20" s="54" t="s">
        <v>1442</v>
      </c>
      <c r="E20" s="54" t="s">
        <v>66</v>
      </c>
      <c r="F20" s="55" t="s">
        <v>127</v>
      </c>
    </row>
    <row r="21" spans="1:6" ht="82.5" x14ac:dyDescent="0.25">
      <c r="A21" s="36" t="s">
        <v>0</v>
      </c>
      <c r="B21" s="54" t="s">
        <v>38</v>
      </c>
      <c r="C21" s="54" t="s">
        <v>1443</v>
      </c>
      <c r="D21" s="54" t="s">
        <v>1444</v>
      </c>
      <c r="E21" s="54" t="s">
        <v>66</v>
      </c>
      <c r="F21" s="55" t="s">
        <v>128</v>
      </c>
    </row>
    <row r="22" spans="1:6" ht="82.5" x14ac:dyDescent="0.25">
      <c r="A22" s="36" t="s">
        <v>0</v>
      </c>
      <c r="B22" s="54" t="s">
        <v>38</v>
      </c>
      <c r="C22" s="54" t="s">
        <v>1445</v>
      </c>
      <c r="D22" s="54" t="s">
        <v>1446</v>
      </c>
      <c r="E22" s="54" t="s">
        <v>66</v>
      </c>
      <c r="F22" s="55" t="s">
        <v>129</v>
      </c>
    </row>
    <row r="23" spans="1:6" ht="82.5" x14ac:dyDescent="0.25">
      <c r="A23" s="36" t="s">
        <v>0</v>
      </c>
      <c r="B23" s="54" t="s">
        <v>38</v>
      </c>
      <c r="C23" s="54" t="s">
        <v>1447</v>
      </c>
      <c r="D23" s="54" t="s">
        <v>1448</v>
      </c>
      <c r="E23" s="54" t="s">
        <v>66</v>
      </c>
      <c r="F23" s="55" t="s">
        <v>130</v>
      </c>
    </row>
    <row r="24" spans="1:6" ht="82.5" x14ac:dyDescent="0.25">
      <c r="A24" s="36" t="s">
        <v>0</v>
      </c>
      <c r="B24" s="58" t="s">
        <v>39</v>
      </c>
      <c r="C24" s="58" t="s">
        <v>108</v>
      </c>
      <c r="D24" s="58" t="s">
        <v>109</v>
      </c>
      <c r="E24" s="58" t="s">
        <v>110</v>
      </c>
      <c r="F24" s="59" t="s">
        <v>137</v>
      </c>
    </row>
    <row r="25" spans="1:6" ht="82.5" x14ac:dyDescent="0.25">
      <c r="A25" s="36" t="s">
        <v>0</v>
      </c>
      <c r="B25" s="58" t="s">
        <v>39</v>
      </c>
      <c r="C25" s="58" t="s">
        <v>92</v>
      </c>
      <c r="D25" s="58" t="s">
        <v>30</v>
      </c>
      <c r="E25" s="58" t="s">
        <v>111</v>
      </c>
      <c r="F25" s="59" t="s">
        <v>112</v>
      </c>
    </row>
    <row r="26" spans="1:6" ht="82.5" x14ac:dyDescent="0.25">
      <c r="A26" s="36" t="s">
        <v>0</v>
      </c>
      <c r="B26" s="58" t="s">
        <v>39</v>
      </c>
      <c r="C26" s="58" t="s">
        <v>93</v>
      </c>
      <c r="D26" s="58" t="s">
        <v>68</v>
      </c>
      <c r="E26" s="58" t="s">
        <v>67</v>
      </c>
      <c r="F26" s="59" t="s">
        <v>131</v>
      </c>
    </row>
    <row r="27" spans="1:6" ht="82.5" x14ac:dyDescent="0.25">
      <c r="A27" s="36" t="s">
        <v>0</v>
      </c>
      <c r="B27" s="58" t="s">
        <v>39</v>
      </c>
      <c r="C27" s="58" t="s">
        <v>94</v>
      </c>
      <c r="D27" s="58" t="s">
        <v>69</v>
      </c>
      <c r="E27" s="58" t="s">
        <v>31</v>
      </c>
      <c r="F27" s="59" t="s">
        <v>132</v>
      </c>
    </row>
    <row r="28" spans="1:6" ht="99" x14ac:dyDescent="0.25">
      <c r="A28" s="36" t="s">
        <v>0</v>
      </c>
      <c r="B28" s="64" t="s">
        <v>40</v>
      </c>
      <c r="C28" s="64" t="s">
        <v>95</v>
      </c>
      <c r="D28" s="65" t="s">
        <v>5</v>
      </c>
      <c r="E28" s="64" t="s">
        <v>70</v>
      </c>
      <c r="F28" s="66" t="s">
        <v>52</v>
      </c>
    </row>
    <row r="29" spans="1:6" ht="33" x14ac:dyDescent="0.25">
      <c r="A29" s="41" t="s">
        <v>6</v>
      </c>
      <c r="B29" s="67" t="s">
        <v>41</v>
      </c>
      <c r="C29" s="68" t="s">
        <v>7</v>
      </c>
      <c r="D29" s="68" t="s">
        <v>7</v>
      </c>
      <c r="E29" s="68" t="s">
        <v>8</v>
      </c>
      <c r="F29" s="69" t="s">
        <v>9</v>
      </c>
    </row>
    <row r="30" spans="1:6" ht="33" x14ac:dyDescent="0.25">
      <c r="A30" s="41" t="s">
        <v>6</v>
      </c>
      <c r="B30" s="67" t="s">
        <v>41</v>
      </c>
      <c r="C30" s="68" t="s">
        <v>34</v>
      </c>
      <c r="D30" s="68" t="s">
        <v>10</v>
      </c>
      <c r="E30" s="68" t="s">
        <v>11</v>
      </c>
      <c r="F30" s="69" t="s">
        <v>138</v>
      </c>
    </row>
    <row r="31" spans="1:6" ht="82.5" x14ac:dyDescent="0.25">
      <c r="A31" s="41" t="s">
        <v>6</v>
      </c>
      <c r="B31" s="67" t="s">
        <v>41</v>
      </c>
      <c r="C31" s="68" t="s">
        <v>133</v>
      </c>
      <c r="D31" s="68" t="s">
        <v>134</v>
      </c>
      <c r="E31" s="68" t="s">
        <v>135</v>
      </c>
      <c r="F31" s="69" t="s">
        <v>44</v>
      </c>
    </row>
    <row r="32" spans="1:6" ht="66" x14ac:dyDescent="0.25">
      <c r="A32" s="41" t="s">
        <v>6</v>
      </c>
      <c r="B32" s="67" t="s">
        <v>41</v>
      </c>
      <c r="C32" s="68" t="s">
        <v>96</v>
      </c>
      <c r="D32" s="68" t="s">
        <v>12</v>
      </c>
      <c r="E32" s="68" t="s">
        <v>13</v>
      </c>
      <c r="F32" s="69" t="s">
        <v>45</v>
      </c>
    </row>
    <row r="33" spans="1:6" ht="102" x14ac:dyDescent="0.25">
      <c r="A33" s="41" t="s">
        <v>6</v>
      </c>
      <c r="B33" s="134" t="s">
        <v>42</v>
      </c>
      <c r="C33" s="135" t="s">
        <v>97</v>
      </c>
      <c r="D33" s="134" t="s">
        <v>14</v>
      </c>
      <c r="E33" s="135" t="s">
        <v>71</v>
      </c>
      <c r="F33" s="136" t="s">
        <v>1871</v>
      </c>
    </row>
    <row r="34" spans="1:6" ht="66" x14ac:dyDescent="0.25">
      <c r="A34" s="41" t="s">
        <v>6</v>
      </c>
      <c r="B34" s="134" t="s">
        <v>42</v>
      </c>
      <c r="C34" s="135" t="s">
        <v>98</v>
      </c>
      <c r="D34" s="134" t="s">
        <v>36</v>
      </c>
      <c r="E34" s="135" t="s">
        <v>36</v>
      </c>
      <c r="F34" s="136" t="s">
        <v>114</v>
      </c>
    </row>
    <row r="35" spans="1:6" ht="49.5" x14ac:dyDescent="0.25">
      <c r="A35" s="41" t="s">
        <v>6</v>
      </c>
      <c r="B35" s="134" t="s">
        <v>42</v>
      </c>
      <c r="C35" s="135" t="s">
        <v>99</v>
      </c>
      <c r="D35" s="134" t="s">
        <v>37</v>
      </c>
      <c r="E35" s="135" t="s">
        <v>15</v>
      </c>
      <c r="F35" s="136" t="s">
        <v>115</v>
      </c>
    </row>
    <row r="36" spans="1:6" ht="89.25" x14ac:dyDescent="0.25">
      <c r="A36" s="41" t="s">
        <v>6</v>
      </c>
      <c r="B36" s="134" t="s">
        <v>42</v>
      </c>
      <c r="C36" s="135" t="s">
        <v>116</v>
      </c>
      <c r="D36" s="135" t="s">
        <v>73</v>
      </c>
      <c r="E36" s="135" t="s">
        <v>72</v>
      </c>
      <c r="F36" s="136" t="s">
        <v>117</v>
      </c>
    </row>
    <row r="37" spans="1:6" ht="49.5" x14ac:dyDescent="0.25">
      <c r="A37" s="41" t="s">
        <v>6</v>
      </c>
      <c r="B37" s="134" t="s">
        <v>74</v>
      </c>
      <c r="C37" s="135" t="s">
        <v>100</v>
      </c>
      <c r="D37" s="135" t="s">
        <v>75</v>
      </c>
      <c r="E37" s="135" t="s">
        <v>76</v>
      </c>
      <c r="F37" s="136" t="s">
        <v>46</v>
      </c>
    </row>
    <row r="38" spans="1:6" ht="49.5" x14ac:dyDescent="0.25">
      <c r="A38" s="41" t="s">
        <v>6</v>
      </c>
      <c r="B38" s="134" t="s">
        <v>74</v>
      </c>
      <c r="C38" s="135" t="s">
        <v>101</v>
      </c>
      <c r="D38" s="135" t="s">
        <v>35</v>
      </c>
      <c r="E38" s="135" t="s">
        <v>77</v>
      </c>
      <c r="F38" s="136" t="s">
        <v>47</v>
      </c>
    </row>
    <row r="39" spans="1:6" ht="82.5" x14ac:dyDescent="0.25">
      <c r="A39" s="41" t="s">
        <v>6</v>
      </c>
      <c r="B39" s="134" t="s">
        <v>74</v>
      </c>
      <c r="C39" s="135" t="s">
        <v>102</v>
      </c>
      <c r="D39" s="135" t="s">
        <v>17</v>
      </c>
      <c r="E39" s="135" t="s">
        <v>18</v>
      </c>
      <c r="F39" s="136" t="s">
        <v>48</v>
      </c>
    </row>
    <row r="40" spans="1:6" ht="38.25" x14ac:dyDescent="0.25">
      <c r="A40" s="41" t="s">
        <v>6</v>
      </c>
      <c r="B40" s="134" t="s">
        <v>74</v>
      </c>
      <c r="C40" s="135" t="s">
        <v>103</v>
      </c>
      <c r="D40" s="135" t="s">
        <v>56</v>
      </c>
      <c r="E40" s="135" t="s">
        <v>19</v>
      </c>
      <c r="F40" s="136" t="s">
        <v>118</v>
      </c>
    </row>
    <row r="41" spans="1:6" ht="66" x14ac:dyDescent="0.25">
      <c r="A41" s="41" t="s">
        <v>6</v>
      </c>
      <c r="B41" s="38" t="s">
        <v>16</v>
      </c>
      <c r="C41" s="40" t="s">
        <v>105</v>
      </c>
      <c r="D41" s="40" t="s">
        <v>20</v>
      </c>
      <c r="E41" s="38" t="s">
        <v>78</v>
      </c>
      <c r="F41" s="46" t="s">
        <v>49</v>
      </c>
    </row>
    <row r="42" spans="1:6" ht="49.5" x14ac:dyDescent="0.25">
      <c r="A42" s="41" t="s">
        <v>6</v>
      </c>
      <c r="B42" s="38" t="s">
        <v>16</v>
      </c>
      <c r="C42" s="39" t="s">
        <v>104</v>
      </c>
      <c r="D42" s="40" t="s">
        <v>21</v>
      </c>
      <c r="E42" s="40" t="s">
        <v>1449</v>
      </c>
      <c r="F42" s="46" t="s">
        <v>50</v>
      </c>
    </row>
    <row r="43" spans="1:6" ht="66" x14ac:dyDescent="0.25">
      <c r="A43" s="41" t="s">
        <v>6</v>
      </c>
      <c r="B43" s="38" t="s">
        <v>16</v>
      </c>
      <c r="C43" s="40" t="s">
        <v>1450</v>
      </c>
      <c r="D43" s="40" t="s">
        <v>22</v>
      </c>
      <c r="E43" s="40" t="s">
        <v>79</v>
      </c>
      <c r="F43" s="46" t="s">
        <v>51</v>
      </c>
    </row>
    <row r="44" spans="1:6" ht="33" x14ac:dyDescent="0.25">
      <c r="A44" s="41" t="s">
        <v>6</v>
      </c>
      <c r="B44" s="38" t="s">
        <v>32</v>
      </c>
      <c r="C44" s="40" t="s">
        <v>106</v>
      </c>
      <c r="D44" s="40" t="s">
        <v>113</v>
      </c>
      <c r="E44" s="40"/>
      <c r="F44" s="47"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59</vt:i4>
      </vt:variant>
    </vt:vector>
  </HeadingPairs>
  <TitlesOfParts>
    <vt:vector size="59" baseType="lpstr">
      <vt:lpstr>interpretacion CAME</vt:lpstr>
      <vt:lpstr>ANEXO 1 - Manual SIAR</vt:lpstr>
      <vt:lpstr>CAPACIDAD PATRIMONIAL</vt:lpstr>
      <vt:lpstr>cuc</vt:lpstr>
      <vt:lpstr>Hoja1</vt:lpstr>
      <vt:lpstr>Indicadores EVOLUCION</vt:lpstr>
      <vt:lpstr>41. SARL - Estructura invers LP</vt:lpstr>
      <vt:lpstr>40. SARL - Razon corriente</vt:lpstr>
      <vt:lpstr>39. SARL - Rotación </vt:lpstr>
      <vt:lpstr>38. SARO - Margen Bruto</vt:lpstr>
      <vt:lpstr>1. SARC - Calidad Cartera</vt:lpstr>
      <vt:lpstr>1. SARC - Deudores</vt:lpstr>
      <vt:lpstr>1. SARC - Calidad (con castigo)</vt:lpstr>
      <vt:lpstr>2. SARC - Calidad Cons sin LBZ</vt:lpstr>
      <vt:lpstr>3. SARC - Calidad Cons LBZ</vt:lpstr>
      <vt:lpstr>4. SARC - Calidad Comercial</vt:lpstr>
      <vt:lpstr>5. SARC - Calidad MICRO</vt:lpstr>
      <vt:lpstr>6. SARC - Calidad VIVI</vt:lpstr>
      <vt:lpstr>7. SARC - Cobertura TOTAL</vt:lpstr>
      <vt:lpstr>7. SARC - Cobertura consumo</vt:lpstr>
      <vt:lpstr>8. SARC - Cobertura comercial</vt:lpstr>
      <vt:lpstr>8. SARC - Cobertura MICRO</vt:lpstr>
      <vt:lpstr>8. SARC - Cobertura VIVI</vt:lpstr>
      <vt:lpstr>9. SARC - Crecim Cartera BRUTA</vt:lpstr>
      <vt:lpstr>10. SARC - Crecim CONS sin LBZ</vt:lpstr>
      <vt:lpstr>11. SARC Crecim Cons LBZ</vt:lpstr>
      <vt:lpstr>12. SARC Crecim CCIAL</vt:lpstr>
      <vt:lpstr>13. SARC Crecim MICRO</vt:lpstr>
      <vt:lpstr>14. SARC Crecim VIVI</vt:lpstr>
      <vt:lpstr>15. SARC Crecim mora</vt:lpstr>
      <vt:lpstr>16. SARC &gt; mora Cons SIN LBZ</vt:lpstr>
      <vt:lpstr>17. SARC &gt; mora Cons LBZ</vt:lpstr>
      <vt:lpstr>18. SARC &gt; mora CCIAL</vt:lpstr>
      <vt:lpstr>19. SARC &gt; mora MICRO</vt:lpstr>
      <vt:lpstr>20. SARC &gt; mora VIVI</vt:lpstr>
      <vt:lpstr>21. LIQUIDEZ - ALN vs Dep CP</vt:lpstr>
      <vt:lpstr>22. LIQ. - Brecha GAP Vs ALN</vt:lpstr>
      <vt:lpstr>23. Concentracion depositos</vt:lpstr>
      <vt:lpstr>23. Concentracion cartera</vt:lpstr>
      <vt:lpstr>24. Eficiencia operativa</vt:lpstr>
      <vt:lpstr>25. Quebranto patrimonial</vt:lpstr>
      <vt:lpstr>26. solvencia - solidez</vt:lpstr>
      <vt:lpstr>26.1. cuc</vt:lpstr>
      <vt:lpstr>26.2. PONDERACION</vt:lpstr>
      <vt:lpstr>26.3. patrimonio</vt:lpstr>
      <vt:lpstr>tabla dinamica cartera</vt:lpstr>
      <vt:lpstr>cartera neta</vt:lpstr>
      <vt:lpstr>27. Irreduc  Total</vt:lpstr>
      <vt:lpstr>28. Capital institucional</vt:lpstr>
      <vt:lpstr>29. Activo productivo</vt:lpstr>
      <vt:lpstr>30. Cobertura Cartera improduc</vt:lpstr>
      <vt:lpstr>31. Margen Financiero</vt:lpstr>
      <vt:lpstr>32. Margen Operacional</vt:lpstr>
      <vt:lpstr>33. Endeudamiento bancario</vt:lpstr>
      <vt:lpstr>34. Estructura de Balance</vt:lpstr>
      <vt:lpstr>35. Rentabilidad del patrimonio</vt:lpstr>
      <vt:lpstr>36. Margen NETO</vt:lpstr>
      <vt:lpstr>37. Rentabilidad FUENTES</vt:lpstr>
      <vt:lpstr>Indicadores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Triana</dc:creator>
  <cp:lastModifiedBy>Diego Fernando Betancour Palacios</cp:lastModifiedBy>
  <dcterms:created xsi:type="dcterms:W3CDTF">2020-12-04T04:14:35Z</dcterms:created>
  <dcterms:modified xsi:type="dcterms:W3CDTF">2022-09-23T16:13:22Z</dcterms:modified>
</cp:coreProperties>
</file>